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62F9E958-00F4-224C-1CEB-3A4BEE276A53}"/>
  <workbookPr codeName="ThisWorkbook"/>
  <mc:AlternateContent xmlns:mc="http://schemas.openxmlformats.org/markup-compatibility/2006">
    <mc:Choice Requires="x15">
      <x15ac:absPath xmlns:x15ac="http://schemas.microsoft.com/office/spreadsheetml/2010/11/ac" url="https://partnersnet107.sharepoint.com/sites/FA/Organizational FA/Finance Policies &amp; Procedures/F&amp;A Mexico/Edna/DOL425/"/>
    </mc:Choice>
  </mc:AlternateContent>
  <xr:revisionPtr revIDLastSave="77" documentId="13_ncr:1_{BFC7E639-1F2F-4BF8-B59F-15B1A2A59D0E}" xr6:coauthVersionLast="47" xr6:coauthVersionMax="47" xr10:uidLastSave="{156BA93E-DBD5-4FDD-A94A-136CD08D1129}"/>
  <workbookProtection workbookAlgorithmName="SHA-512" workbookHashValue="RalwAMc0kGxNDdPgTn5QgjFjxKEfwFDZJ9SOysbANJM6uUQa60gptYm67C3KHpmL//R4VrmK4hNUsuT1Z76HAw==" workbookSaltValue="XqGzJR8OQjAbq7y0DZQYUQ==" workbookSpinCount="100000" lockStructure="1"/>
  <bookViews>
    <workbookView xWindow="-120" yWindow="-120" windowWidth="29040" windowHeight="1572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GJ!$A$1:$T$3192</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GJ!$AI$17:$BC$3192</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GJ!$AD$17:$AD$3192</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GJ!$AE$17:$AE$3192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62" i="1" l="1"/>
  <c r="Y61" i="1"/>
  <c r="B61" i="1"/>
  <c r="H61" i="1"/>
  <c r="I61" i="1"/>
  <c r="K61" i="1"/>
  <c r="M61" i="1"/>
  <c r="N61" i="1"/>
  <c r="O61" i="1" s="1"/>
  <c r="Q61" i="1"/>
  <c r="R61" i="1"/>
  <c r="W61" i="1"/>
  <c r="X61" i="1"/>
  <c r="Z61" i="1"/>
  <c r="B62" i="1"/>
  <c r="H62" i="1"/>
  <c r="K62" i="1"/>
  <c r="M62" i="1"/>
  <c r="N62" i="1"/>
  <c r="O62" i="1" s="1"/>
  <c r="Q62" i="1"/>
  <c r="R62" i="1"/>
  <c r="W62" i="1"/>
  <c r="Y62" i="1"/>
  <c r="Z62" i="1"/>
  <c r="I62" i="1" l="1"/>
  <c r="B35" i="1"/>
  <c r="I35" i="1"/>
  <c r="H35" i="1"/>
  <c r="K35" i="1"/>
  <c r="M35" i="1"/>
  <c r="N35" i="1"/>
  <c r="O35" i="1" s="1"/>
  <c r="Q35" i="1"/>
  <c r="R35" i="1"/>
  <c r="W35" i="1"/>
  <c r="X35" i="1"/>
  <c r="Z35" i="1"/>
  <c r="B36" i="1"/>
  <c r="H36" i="1"/>
  <c r="K36" i="1"/>
  <c r="M36" i="1"/>
  <c r="N36" i="1"/>
  <c r="O36" i="1" s="1"/>
  <c r="Q36" i="1"/>
  <c r="R36" i="1"/>
  <c r="W36" i="1"/>
  <c r="Y36" i="1"/>
  <c r="Z36" i="1"/>
  <c r="B29" i="1"/>
  <c r="H29" i="1"/>
  <c r="K29" i="1"/>
  <c r="M29" i="1"/>
  <c r="N29" i="1"/>
  <c r="O29" i="1" s="1"/>
  <c r="Q29" i="1"/>
  <c r="R29" i="1"/>
  <c r="W29" i="1"/>
  <c r="X29" i="1"/>
  <c r="Z29" i="1"/>
  <c r="B30" i="1"/>
  <c r="H30" i="1"/>
  <c r="K30" i="1"/>
  <c r="M30" i="1"/>
  <c r="N30" i="1"/>
  <c r="O30" i="1" s="1"/>
  <c r="Q30" i="1"/>
  <c r="R30" i="1"/>
  <c r="W30" i="1"/>
  <c r="Y30" i="1"/>
  <c r="Z30" i="1"/>
  <c r="I36" i="1" l="1"/>
  <c r="I29" i="1"/>
  <c r="I30" i="1"/>
  <c r="B23" i="1"/>
  <c r="H23" i="1"/>
  <c r="J23" i="1"/>
  <c r="M23" i="1"/>
  <c r="N23" i="1"/>
  <c r="O23" i="1" s="1"/>
  <c r="Q23" i="1"/>
  <c r="R23" i="1"/>
  <c r="W23" i="1"/>
  <c r="X23" i="1"/>
  <c r="Z23" i="1"/>
  <c r="B24" i="1"/>
  <c r="H24" i="1"/>
  <c r="J24" i="1"/>
  <c r="M24" i="1"/>
  <c r="N24" i="1"/>
  <c r="O24" i="1" s="1"/>
  <c r="Q24" i="1"/>
  <c r="R24" i="1"/>
  <c r="W24" i="1"/>
  <c r="Y24" i="1"/>
  <c r="Z24" i="1"/>
  <c r="W20" i="1"/>
  <c r="X20" i="1"/>
  <c r="W21" i="1"/>
  <c r="Y21" i="1"/>
  <c r="B20" i="1"/>
  <c r="H20" i="1"/>
  <c r="M20" i="1"/>
  <c r="N20" i="1"/>
  <c r="O20" i="1" s="1"/>
  <c r="Q20" i="1"/>
  <c r="R20" i="1"/>
  <c r="Z20" i="1"/>
  <c r="B21" i="1"/>
  <c r="H21" i="1"/>
  <c r="M21" i="1"/>
  <c r="N21" i="1"/>
  <c r="O21" i="1" s="1"/>
  <c r="Q21" i="1"/>
  <c r="R21" i="1"/>
  <c r="Z21" i="1"/>
  <c r="W95" i="1"/>
  <c r="F86" i="1"/>
  <c r="G86" i="1"/>
  <c r="H86" i="1" s="1"/>
  <c r="J86" i="1"/>
  <c r="K86" i="1"/>
  <c r="M86" i="1"/>
  <c r="N86" i="1"/>
  <c r="O86" i="1" s="1"/>
  <c r="Q86" i="1"/>
  <c r="R86" i="1"/>
  <c r="X86" i="1"/>
  <c r="Y86" i="1"/>
  <c r="U83" i="1"/>
  <c r="U79" i="1"/>
  <c r="F80" i="1"/>
  <c r="G80" i="1"/>
  <c r="H80" i="1" s="1"/>
  <c r="J80" i="1"/>
  <c r="K80" i="1"/>
  <c r="M80" i="1"/>
  <c r="N80" i="1"/>
  <c r="O80" i="1" s="1"/>
  <c r="Q80" i="1"/>
  <c r="R80" i="1"/>
  <c r="X80" i="1"/>
  <c r="Y80" i="1"/>
  <c r="U75" i="1"/>
  <c r="F76" i="1"/>
  <c r="G76" i="1"/>
  <c r="H76" i="1" s="1"/>
  <c r="J76" i="1"/>
  <c r="K76" i="1"/>
  <c r="M76" i="1"/>
  <c r="N76" i="1"/>
  <c r="O76" i="1" s="1"/>
  <c r="Q76" i="1"/>
  <c r="R76" i="1"/>
  <c r="X76" i="1"/>
  <c r="Y76" i="1"/>
  <c r="U71" i="1"/>
  <c r="F72" i="1"/>
  <c r="G72" i="1"/>
  <c r="I72" i="1" s="1"/>
  <c r="J72" i="1"/>
  <c r="K72" i="1"/>
  <c r="M72" i="1"/>
  <c r="N72" i="1"/>
  <c r="O72" i="1" s="1"/>
  <c r="Q72" i="1"/>
  <c r="R72" i="1"/>
  <c r="X72" i="1"/>
  <c r="Y72" i="1"/>
  <c r="U67" i="1"/>
  <c r="F68" i="1"/>
  <c r="G68" i="1"/>
  <c r="H68" i="1" s="1"/>
  <c r="J68" i="1"/>
  <c r="K68" i="1"/>
  <c r="M68" i="1"/>
  <c r="N68" i="1"/>
  <c r="O68" i="1" s="1"/>
  <c r="Q68" i="1"/>
  <c r="R68" i="1"/>
  <c r="X68" i="1"/>
  <c r="Y68" i="1"/>
  <c r="F64" i="1"/>
  <c r="G64" i="1"/>
  <c r="H64" i="1" s="1"/>
  <c r="J64" i="1"/>
  <c r="K64" i="1"/>
  <c r="M64" i="1"/>
  <c r="N64" i="1"/>
  <c r="O64" i="1" s="1"/>
  <c r="Q64" i="1"/>
  <c r="R64" i="1"/>
  <c r="X64" i="1"/>
  <c r="Y64" i="1"/>
  <c r="U57" i="1"/>
  <c r="F58" i="1"/>
  <c r="G58" i="1"/>
  <c r="H58" i="1" s="1"/>
  <c r="J58" i="1"/>
  <c r="K58" i="1"/>
  <c r="M58" i="1"/>
  <c r="N58" i="1"/>
  <c r="O58" i="1" s="1"/>
  <c r="Q58" i="1"/>
  <c r="R58" i="1"/>
  <c r="X58" i="1"/>
  <c r="Y58" i="1"/>
  <c r="U53" i="1"/>
  <c r="F54" i="1"/>
  <c r="G54" i="1"/>
  <c r="H54" i="1" s="1"/>
  <c r="J54" i="1"/>
  <c r="K54" i="1"/>
  <c r="M54" i="1"/>
  <c r="N54" i="1"/>
  <c r="O54" i="1" s="1"/>
  <c r="Q54" i="1"/>
  <c r="R54" i="1"/>
  <c r="X54" i="1"/>
  <c r="Y54" i="1"/>
  <c r="I23" i="1" l="1"/>
  <c r="I24" i="1"/>
  <c r="I20" i="1"/>
  <c r="I21" i="1"/>
  <c r="Z86" i="1"/>
  <c r="I86" i="1"/>
  <c r="Z76" i="1"/>
  <c r="Z80" i="1"/>
  <c r="Z72" i="1"/>
  <c r="I80" i="1"/>
  <c r="I76" i="1"/>
  <c r="H72" i="1"/>
  <c r="Z68" i="1"/>
  <c r="I68" i="1"/>
  <c r="Z64" i="1"/>
  <c r="I64" i="1"/>
  <c r="Z58" i="1"/>
  <c r="I58" i="1"/>
  <c r="Z54" i="1"/>
  <c r="I54" i="1"/>
  <c r="F44" i="1" l="1"/>
  <c r="Q19" i="1"/>
  <c r="F18" i="1"/>
  <c r="G18" i="1"/>
  <c r="H18" i="1" s="1"/>
  <c r="J18" i="1"/>
  <c r="K18" i="1"/>
  <c r="M18" i="1"/>
  <c r="N18" i="1"/>
  <c r="O18" i="1" s="1"/>
  <c r="Q18" i="1"/>
  <c r="R18" i="1"/>
  <c r="W18" i="1"/>
  <c r="X18" i="1" s="1"/>
  <c r="Y18" i="1"/>
  <c r="F52" i="1"/>
  <c r="G52" i="1"/>
  <c r="H52" i="1" s="1"/>
  <c r="J52" i="1"/>
  <c r="K52" i="1"/>
  <c r="M52" i="1"/>
  <c r="N52" i="1"/>
  <c r="O52" i="1" s="1"/>
  <c r="Q52" i="1"/>
  <c r="R52" i="1"/>
  <c r="W52" i="1"/>
  <c r="X52" i="1" s="1"/>
  <c r="Y52" i="1"/>
  <c r="Z18" i="1" l="1"/>
  <c r="I18" i="1"/>
  <c r="Z52" i="1"/>
  <c r="I52" i="1"/>
  <c r="F91" i="1" l="1"/>
  <c r="F92" i="1"/>
  <c r="F93" i="1"/>
  <c r="F94" i="1"/>
  <c r="G91" i="1"/>
  <c r="H91" i="1" s="1"/>
  <c r="G92" i="1"/>
  <c r="I92" i="1" s="1"/>
  <c r="G93" i="1"/>
  <c r="H93" i="1" s="1"/>
  <c r="G94" i="1"/>
  <c r="H94" i="1" s="1"/>
  <c r="J91" i="1"/>
  <c r="J92" i="1"/>
  <c r="J93" i="1"/>
  <c r="J94" i="1"/>
  <c r="K91" i="1"/>
  <c r="K92" i="1"/>
  <c r="K93" i="1"/>
  <c r="K94" i="1"/>
  <c r="M91" i="1"/>
  <c r="M92" i="1"/>
  <c r="M93" i="1"/>
  <c r="M94" i="1"/>
  <c r="N91" i="1"/>
  <c r="O91" i="1" s="1"/>
  <c r="N92" i="1"/>
  <c r="O92" i="1" s="1"/>
  <c r="N93" i="1"/>
  <c r="O93" i="1" s="1"/>
  <c r="N94" i="1"/>
  <c r="O94" i="1" s="1"/>
  <c r="Q91" i="1"/>
  <c r="Q92" i="1"/>
  <c r="Q93" i="1"/>
  <c r="Q94" i="1"/>
  <c r="R91" i="1"/>
  <c r="R92" i="1"/>
  <c r="R93" i="1"/>
  <c r="R94" i="1"/>
  <c r="W91" i="1"/>
  <c r="X91" i="1" s="1"/>
  <c r="W92" i="1"/>
  <c r="X92" i="1" s="1"/>
  <c r="W93" i="1"/>
  <c r="X93" i="1" s="1"/>
  <c r="W94" i="1"/>
  <c r="X94" i="1" s="1"/>
  <c r="Y91" i="1"/>
  <c r="Y92" i="1"/>
  <c r="Y93" i="1"/>
  <c r="Y94" i="1"/>
  <c r="F57" i="1"/>
  <c r="F59" i="1"/>
  <c r="F60" i="1"/>
  <c r="G57" i="1"/>
  <c r="H57" i="1" s="1"/>
  <c r="G59" i="1"/>
  <c r="H59" i="1" s="1"/>
  <c r="G60" i="1"/>
  <c r="H60" i="1" s="1"/>
  <c r="J57" i="1"/>
  <c r="J59" i="1"/>
  <c r="J60" i="1"/>
  <c r="K57" i="1"/>
  <c r="K59" i="1"/>
  <c r="K60" i="1"/>
  <c r="M57" i="1"/>
  <c r="M59" i="1"/>
  <c r="M60" i="1"/>
  <c r="N57" i="1"/>
  <c r="O57" i="1" s="1"/>
  <c r="N59" i="1"/>
  <c r="O59" i="1" s="1"/>
  <c r="N60" i="1"/>
  <c r="O60" i="1" s="1"/>
  <c r="Q57" i="1"/>
  <c r="Q59" i="1"/>
  <c r="Q60" i="1"/>
  <c r="R57" i="1"/>
  <c r="R59" i="1"/>
  <c r="R60" i="1"/>
  <c r="X57" i="1"/>
  <c r="X59" i="1"/>
  <c r="X60" i="1"/>
  <c r="Y57" i="1"/>
  <c r="Y59" i="1"/>
  <c r="Y60" i="1"/>
  <c r="Q56" i="1"/>
  <c r="F55" i="1"/>
  <c r="F56" i="1"/>
  <c r="G55" i="1"/>
  <c r="I55" i="1" s="1"/>
  <c r="G56" i="1"/>
  <c r="I56" i="1" s="1"/>
  <c r="J55" i="1"/>
  <c r="J56" i="1"/>
  <c r="K55" i="1"/>
  <c r="K56" i="1"/>
  <c r="M55" i="1"/>
  <c r="M56" i="1"/>
  <c r="N55" i="1"/>
  <c r="O55" i="1" s="1"/>
  <c r="N56" i="1"/>
  <c r="O56" i="1" s="1"/>
  <c r="Q55" i="1"/>
  <c r="R55" i="1"/>
  <c r="R56" i="1"/>
  <c r="X55" i="1"/>
  <c r="X56" i="1"/>
  <c r="Y55" i="1"/>
  <c r="Y56" i="1"/>
  <c r="I91" i="1" l="1"/>
  <c r="Z93" i="1"/>
  <c r="I93" i="1"/>
  <c r="Z94" i="1"/>
  <c r="Z92" i="1"/>
  <c r="Z91" i="1"/>
  <c r="I94" i="1"/>
  <c r="H92" i="1"/>
  <c r="Z59" i="1"/>
  <c r="Z60" i="1"/>
  <c r="I59" i="1"/>
  <c r="Z57" i="1"/>
  <c r="I57" i="1"/>
  <c r="I60" i="1"/>
  <c r="Z56" i="1"/>
  <c r="Z55" i="1"/>
  <c r="H56" i="1"/>
  <c r="H55" i="1"/>
  <c r="F34" i="1"/>
  <c r="G34" i="1"/>
  <c r="H34" i="1" s="1"/>
  <c r="J34" i="1"/>
  <c r="K34" i="1"/>
  <c r="M34" i="1"/>
  <c r="N34" i="1"/>
  <c r="O34" i="1" s="1"/>
  <c r="Q34" i="1"/>
  <c r="R34" i="1"/>
  <c r="Y34" i="1"/>
  <c r="F32" i="1"/>
  <c r="F33" i="1"/>
  <c r="G32" i="1"/>
  <c r="I32" i="1" s="1"/>
  <c r="G33" i="1"/>
  <c r="I33" i="1" s="1"/>
  <c r="J32" i="1"/>
  <c r="J33" i="1"/>
  <c r="K32" i="1"/>
  <c r="K33" i="1"/>
  <c r="M32" i="1"/>
  <c r="M33" i="1"/>
  <c r="N32" i="1"/>
  <c r="O32" i="1" s="1"/>
  <c r="N33" i="1"/>
  <c r="O33" i="1" s="1"/>
  <c r="Q32" i="1"/>
  <c r="Q33" i="1"/>
  <c r="R32" i="1"/>
  <c r="R33" i="1"/>
  <c r="X32" i="1"/>
  <c r="X33" i="1"/>
  <c r="Y32" i="1"/>
  <c r="Y33" i="1"/>
  <c r="Z34" i="1" l="1"/>
  <c r="Z33" i="1"/>
  <c r="Z32" i="1"/>
  <c r="I34" i="1"/>
  <c r="H33" i="1"/>
  <c r="H32" i="1"/>
  <c r="Y51" i="1" l="1"/>
  <c r="Y53" i="1"/>
  <c r="Y63" i="1"/>
  <c r="W51" i="1"/>
  <c r="X51" i="1" s="1"/>
  <c r="X53" i="1"/>
  <c r="X95" i="1"/>
  <c r="R95" i="1"/>
  <c r="Q95" i="1"/>
  <c r="K95" i="1"/>
  <c r="J95" i="1"/>
  <c r="G95" i="1"/>
  <c r="H95" i="1" s="1"/>
  <c r="F95" i="1"/>
  <c r="F26" i="1"/>
  <c r="H26" i="1"/>
  <c r="J26" i="1"/>
  <c r="K26" i="1"/>
  <c r="M26" i="1"/>
  <c r="N26" i="1"/>
  <c r="O26" i="1" s="1"/>
  <c r="Q26" i="1"/>
  <c r="R26" i="1"/>
  <c r="W26" i="1"/>
  <c r="X26" i="1" s="1"/>
  <c r="Y26" i="1"/>
  <c r="Z95" i="1" l="1"/>
  <c r="Z26" i="1"/>
  <c r="I26" i="1"/>
  <c r="R44" i="1"/>
  <c r="F41" i="1"/>
  <c r="F42" i="1"/>
  <c r="Y114" i="1" l="1"/>
  <c r="W114" i="1"/>
  <c r="X114" i="1" s="1"/>
  <c r="Z114" i="1" s="1"/>
  <c r="R114" i="1"/>
  <c r="Q114" i="1"/>
  <c r="N114" i="1"/>
  <c r="O114" i="1" s="1"/>
  <c r="M114" i="1"/>
  <c r="K114" i="1"/>
  <c r="J114" i="1"/>
  <c r="G114" i="1"/>
  <c r="I114" i="1" s="1"/>
  <c r="F114" i="1"/>
  <c r="F37" i="1"/>
  <c r="G37" i="1"/>
  <c r="H37" i="1" s="1"/>
  <c r="J37" i="1"/>
  <c r="K37" i="1"/>
  <c r="M37" i="1"/>
  <c r="N37" i="1"/>
  <c r="O37" i="1" s="1"/>
  <c r="Q37" i="1"/>
  <c r="R37" i="1"/>
  <c r="X37" i="1"/>
  <c r="Y37" i="1"/>
  <c r="F38" i="1"/>
  <c r="G38" i="1"/>
  <c r="H38" i="1" s="1"/>
  <c r="J38" i="1"/>
  <c r="K38" i="1"/>
  <c r="M38" i="1"/>
  <c r="N38" i="1"/>
  <c r="O38" i="1" s="1"/>
  <c r="Q38" i="1"/>
  <c r="R38" i="1"/>
  <c r="X38" i="1"/>
  <c r="Y38" i="1"/>
  <c r="F39" i="1"/>
  <c r="G39" i="1"/>
  <c r="H39" i="1" s="1"/>
  <c r="J39" i="1"/>
  <c r="K39" i="1"/>
  <c r="M39" i="1"/>
  <c r="N39" i="1"/>
  <c r="O39" i="1" s="1"/>
  <c r="Q39" i="1"/>
  <c r="R39" i="1"/>
  <c r="X39" i="1"/>
  <c r="Y39" i="1"/>
  <c r="F40" i="1"/>
  <c r="G40" i="1"/>
  <c r="I40" i="1" s="1"/>
  <c r="J40" i="1"/>
  <c r="K40" i="1"/>
  <c r="M40" i="1"/>
  <c r="N40" i="1"/>
  <c r="O40" i="1" s="1"/>
  <c r="Q40" i="1"/>
  <c r="R40" i="1"/>
  <c r="X40" i="1"/>
  <c r="Y40" i="1"/>
  <c r="G41" i="1"/>
  <c r="J41" i="1"/>
  <c r="K41" i="1"/>
  <c r="M41" i="1"/>
  <c r="N41" i="1"/>
  <c r="O41" i="1" s="1"/>
  <c r="Q41" i="1"/>
  <c r="R41" i="1"/>
  <c r="X41" i="1"/>
  <c r="Y41" i="1"/>
  <c r="G42" i="1"/>
  <c r="I42" i="1" s="1"/>
  <c r="J42" i="1"/>
  <c r="K42" i="1"/>
  <c r="M42" i="1"/>
  <c r="N42" i="1"/>
  <c r="O42" i="1" s="1"/>
  <c r="Q42" i="1"/>
  <c r="R42" i="1"/>
  <c r="X42" i="1"/>
  <c r="Y42" i="1"/>
  <c r="F43" i="1"/>
  <c r="G43" i="1"/>
  <c r="J43" i="1"/>
  <c r="K43" i="1"/>
  <c r="M43" i="1"/>
  <c r="N43" i="1"/>
  <c r="O43" i="1" s="1"/>
  <c r="Q43" i="1"/>
  <c r="R43" i="1"/>
  <c r="X43" i="1"/>
  <c r="Y43" i="1"/>
  <c r="G44" i="1"/>
  <c r="H44" i="1" s="1"/>
  <c r="J44" i="1"/>
  <c r="K44" i="1"/>
  <c r="M44" i="1"/>
  <c r="N44" i="1"/>
  <c r="O44" i="1" s="1"/>
  <c r="Q44" i="1"/>
  <c r="X44" i="1"/>
  <c r="Y44" i="1"/>
  <c r="F45" i="1"/>
  <c r="G45" i="1"/>
  <c r="H45" i="1" s="1"/>
  <c r="J45" i="1"/>
  <c r="K45" i="1"/>
  <c r="M45" i="1"/>
  <c r="N45" i="1"/>
  <c r="O45" i="1" s="1"/>
  <c r="Q45" i="1"/>
  <c r="R45" i="1"/>
  <c r="X45" i="1"/>
  <c r="Y45" i="1"/>
  <c r="F46" i="1"/>
  <c r="G46" i="1"/>
  <c r="I46" i="1" s="1"/>
  <c r="J46" i="1"/>
  <c r="K46" i="1"/>
  <c r="M46" i="1"/>
  <c r="N46" i="1"/>
  <c r="O46" i="1" s="1"/>
  <c r="Q46" i="1"/>
  <c r="R46" i="1"/>
  <c r="X46" i="1"/>
  <c r="Y46" i="1"/>
  <c r="F47" i="1"/>
  <c r="G47" i="1"/>
  <c r="H47" i="1" s="1"/>
  <c r="J47" i="1"/>
  <c r="K47" i="1"/>
  <c r="M47" i="1"/>
  <c r="N47" i="1"/>
  <c r="O47" i="1" s="1"/>
  <c r="Q47" i="1"/>
  <c r="R47" i="1"/>
  <c r="X47" i="1"/>
  <c r="Y47" i="1"/>
  <c r="F48" i="1"/>
  <c r="G48" i="1"/>
  <c r="H48" i="1" s="1"/>
  <c r="J48" i="1"/>
  <c r="K48" i="1"/>
  <c r="M48" i="1"/>
  <c r="N48" i="1"/>
  <c r="O48" i="1" s="1"/>
  <c r="Q48" i="1"/>
  <c r="R48" i="1"/>
  <c r="X48" i="1"/>
  <c r="Y48" i="1"/>
  <c r="F49" i="1"/>
  <c r="G49" i="1"/>
  <c r="H49" i="1" s="1"/>
  <c r="J49" i="1"/>
  <c r="K49" i="1"/>
  <c r="M49" i="1"/>
  <c r="N49" i="1"/>
  <c r="O49" i="1" s="1"/>
  <c r="Q49" i="1"/>
  <c r="R49" i="1"/>
  <c r="X49" i="1"/>
  <c r="Y49" i="1"/>
  <c r="F50" i="1"/>
  <c r="G50" i="1"/>
  <c r="I50" i="1" s="1"/>
  <c r="J50" i="1"/>
  <c r="K50" i="1"/>
  <c r="M50" i="1"/>
  <c r="N50" i="1"/>
  <c r="O50" i="1" s="1"/>
  <c r="Q50" i="1"/>
  <c r="R50" i="1"/>
  <c r="X50" i="1"/>
  <c r="Y50" i="1"/>
  <c r="F51" i="1"/>
  <c r="G51" i="1"/>
  <c r="H51" i="1" s="1"/>
  <c r="J51" i="1"/>
  <c r="K51" i="1"/>
  <c r="M51" i="1"/>
  <c r="N51" i="1"/>
  <c r="O51" i="1" s="1"/>
  <c r="Q51" i="1"/>
  <c r="R51" i="1"/>
  <c r="Z51" i="1"/>
  <c r="F53" i="1"/>
  <c r="G53" i="1"/>
  <c r="I53" i="1" s="1"/>
  <c r="J53" i="1"/>
  <c r="K53" i="1"/>
  <c r="M53" i="1"/>
  <c r="N53" i="1"/>
  <c r="O53" i="1" s="1"/>
  <c r="Q53" i="1"/>
  <c r="R53" i="1"/>
  <c r="F63" i="1"/>
  <c r="G63" i="1"/>
  <c r="J63" i="1"/>
  <c r="K63" i="1"/>
  <c r="M63" i="1"/>
  <c r="N63" i="1"/>
  <c r="O63" i="1" s="1"/>
  <c r="Q63" i="1"/>
  <c r="R63" i="1"/>
  <c r="X63" i="1"/>
  <c r="F65" i="1"/>
  <c r="G65" i="1"/>
  <c r="H65" i="1" s="1"/>
  <c r="J65" i="1"/>
  <c r="K65" i="1"/>
  <c r="M65" i="1"/>
  <c r="N65" i="1"/>
  <c r="O65" i="1" s="1"/>
  <c r="Q65" i="1"/>
  <c r="R65" i="1"/>
  <c r="Y65" i="1"/>
  <c r="F66" i="1"/>
  <c r="G66" i="1"/>
  <c r="I66" i="1" s="1"/>
  <c r="J66" i="1"/>
  <c r="K66" i="1"/>
  <c r="M66" i="1"/>
  <c r="N66" i="1"/>
  <c r="O66" i="1" s="1"/>
  <c r="Q66" i="1"/>
  <c r="R66" i="1"/>
  <c r="X66" i="1"/>
  <c r="Y66" i="1"/>
  <c r="F67" i="1"/>
  <c r="G67" i="1"/>
  <c r="H67" i="1" s="1"/>
  <c r="J67" i="1"/>
  <c r="K67" i="1"/>
  <c r="M67" i="1"/>
  <c r="N67" i="1"/>
  <c r="O67" i="1" s="1"/>
  <c r="Q67" i="1"/>
  <c r="R67" i="1"/>
  <c r="X67" i="1"/>
  <c r="Y67" i="1"/>
  <c r="F69" i="1"/>
  <c r="G69" i="1"/>
  <c r="I69" i="1" s="1"/>
  <c r="J69" i="1"/>
  <c r="K69" i="1"/>
  <c r="M69" i="1"/>
  <c r="N69" i="1"/>
  <c r="O69" i="1" s="1"/>
  <c r="Q69" i="1"/>
  <c r="R69" i="1"/>
  <c r="X69" i="1"/>
  <c r="Y69" i="1"/>
  <c r="F70" i="1"/>
  <c r="G70" i="1"/>
  <c r="H70" i="1" s="1"/>
  <c r="J70" i="1"/>
  <c r="K70" i="1"/>
  <c r="M70" i="1"/>
  <c r="N70" i="1"/>
  <c r="O70" i="1" s="1"/>
  <c r="Q70" i="1"/>
  <c r="R70" i="1"/>
  <c r="X70" i="1"/>
  <c r="Y70" i="1"/>
  <c r="F71" i="1"/>
  <c r="G71" i="1"/>
  <c r="I71" i="1" s="1"/>
  <c r="J71" i="1"/>
  <c r="K71" i="1"/>
  <c r="M71" i="1"/>
  <c r="N71" i="1"/>
  <c r="O71" i="1" s="1"/>
  <c r="Q71" i="1"/>
  <c r="R71" i="1"/>
  <c r="X71" i="1"/>
  <c r="Y71" i="1"/>
  <c r="F73" i="1"/>
  <c r="G73" i="1"/>
  <c r="H73" i="1" s="1"/>
  <c r="J73" i="1"/>
  <c r="K73" i="1"/>
  <c r="M73" i="1"/>
  <c r="N73" i="1"/>
  <c r="O73" i="1" s="1"/>
  <c r="Q73" i="1"/>
  <c r="R73" i="1"/>
  <c r="X73" i="1"/>
  <c r="Y73" i="1"/>
  <c r="F74" i="1"/>
  <c r="G74" i="1"/>
  <c r="J74" i="1"/>
  <c r="K74" i="1"/>
  <c r="M74" i="1"/>
  <c r="N74" i="1"/>
  <c r="O74" i="1" s="1"/>
  <c r="Q74" i="1"/>
  <c r="R74" i="1"/>
  <c r="X74" i="1"/>
  <c r="Y74" i="1"/>
  <c r="F75" i="1"/>
  <c r="G75" i="1"/>
  <c r="H75" i="1" s="1"/>
  <c r="J75" i="1"/>
  <c r="K75" i="1"/>
  <c r="M75" i="1"/>
  <c r="N75" i="1"/>
  <c r="O75" i="1" s="1"/>
  <c r="Q75" i="1"/>
  <c r="R75" i="1"/>
  <c r="X75" i="1"/>
  <c r="Y75" i="1"/>
  <c r="F77" i="1"/>
  <c r="G77" i="1"/>
  <c r="I77" i="1" s="1"/>
  <c r="J77" i="1"/>
  <c r="K77" i="1"/>
  <c r="M77" i="1"/>
  <c r="N77" i="1"/>
  <c r="O77" i="1" s="1"/>
  <c r="Q77" i="1"/>
  <c r="R77" i="1"/>
  <c r="X77" i="1"/>
  <c r="Y77" i="1"/>
  <c r="F78" i="1"/>
  <c r="G78" i="1"/>
  <c r="J78" i="1"/>
  <c r="K78" i="1"/>
  <c r="M78" i="1"/>
  <c r="N78" i="1"/>
  <c r="O78" i="1" s="1"/>
  <c r="Q78" i="1"/>
  <c r="R78" i="1"/>
  <c r="X78" i="1"/>
  <c r="Y78" i="1"/>
  <c r="F79" i="1"/>
  <c r="G79" i="1"/>
  <c r="J79" i="1"/>
  <c r="K79" i="1"/>
  <c r="M79" i="1"/>
  <c r="N79" i="1"/>
  <c r="O79" i="1" s="1"/>
  <c r="R79" i="1"/>
  <c r="X79" i="1"/>
  <c r="Y79" i="1"/>
  <c r="F81" i="1"/>
  <c r="G81" i="1"/>
  <c r="H81" i="1" s="1"/>
  <c r="J81" i="1"/>
  <c r="K81" i="1"/>
  <c r="M81" i="1"/>
  <c r="N81" i="1"/>
  <c r="O81" i="1" s="1"/>
  <c r="Q81" i="1"/>
  <c r="R81" i="1"/>
  <c r="X81" i="1"/>
  <c r="Y81" i="1"/>
  <c r="F82" i="1"/>
  <c r="G82" i="1"/>
  <c r="I82" i="1" s="1"/>
  <c r="J82" i="1"/>
  <c r="K82" i="1"/>
  <c r="M82" i="1"/>
  <c r="N82" i="1"/>
  <c r="O82" i="1" s="1"/>
  <c r="Q82" i="1"/>
  <c r="R82" i="1"/>
  <c r="X82" i="1"/>
  <c r="Y82" i="1"/>
  <c r="F83" i="1"/>
  <c r="G83" i="1"/>
  <c r="H83" i="1" s="1"/>
  <c r="J83" i="1"/>
  <c r="K83" i="1"/>
  <c r="M83" i="1"/>
  <c r="N83" i="1"/>
  <c r="O83" i="1" s="1"/>
  <c r="Q83" i="1"/>
  <c r="R83" i="1"/>
  <c r="X83" i="1"/>
  <c r="Y83" i="1"/>
  <c r="F84" i="1"/>
  <c r="G84" i="1"/>
  <c r="I84" i="1" s="1"/>
  <c r="J84" i="1"/>
  <c r="K84" i="1"/>
  <c r="M84" i="1"/>
  <c r="N84" i="1"/>
  <c r="O84" i="1" s="1"/>
  <c r="Q84" i="1"/>
  <c r="R84" i="1"/>
  <c r="X84" i="1"/>
  <c r="Y84" i="1"/>
  <c r="F85" i="1"/>
  <c r="G85" i="1"/>
  <c r="J85" i="1"/>
  <c r="K85" i="1"/>
  <c r="M85" i="1"/>
  <c r="N85" i="1"/>
  <c r="O85" i="1" s="1"/>
  <c r="Q85" i="1"/>
  <c r="R85" i="1"/>
  <c r="X85" i="1"/>
  <c r="Y85" i="1"/>
  <c r="F87" i="1"/>
  <c r="G87" i="1"/>
  <c r="I87" i="1" s="1"/>
  <c r="J87" i="1"/>
  <c r="K87" i="1"/>
  <c r="M87" i="1"/>
  <c r="N87" i="1"/>
  <c r="O87" i="1" s="1"/>
  <c r="Q87" i="1"/>
  <c r="R87" i="1"/>
  <c r="X87" i="1"/>
  <c r="Y87" i="1"/>
  <c r="F88" i="1"/>
  <c r="G88" i="1"/>
  <c r="J88" i="1"/>
  <c r="K88" i="1"/>
  <c r="M88" i="1"/>
  <c r="N88" i="1"/>
  <c r="O88" i="1" s="1"/>
  <c r="Q88" i="1"/>
  <c r="R88" i="1"/>
  <c r="X88" i="1"/>
  <c r="Y88" i="1"/>
  <c r="F89" i="1"/>
  <c r="G89" i="1"/>
  <c r="I89" i="1" s="1"/>
  <c r="J89" i="1"/>
  <c r="K89" i="1"/>
  <c r="M89" i="1"/>
  <c r="N89" i="1"/>
  <c r="O89" i="1" s="1"/>
  <c r="Q89" i="1"/>
  <c r="R89" i="1"/>
  <c r="X89" i="1"/>
  <c r="Y89" i="1"/>
  <c r="F90" i="1"/>
  <c r="G90" i="1"/>
  <c r="H90" i="1" s="1"/>
  <c r="J90" i="1"/>
  <c r="K90" i="1"/>
  <c r="M90" i="1"/>
  <c r="N90" i="1"/>
  <c r="O90" i="1" s="1"/>
  <c r="Q90" i="1"/>
  <c r="R90" i="1"/>
  <c r="X90" i="1"/>
  <c r="Y90" i="1"/>
  <c r="F99" i="1"/>
  <c r="G99" i="1"/>
  <c r="I99" i="1" s="1"/>
  <c r="J99" i="1"/>
  <c r="K99" i="1"/>
  <c r="M99" i="1"/>
  <c r="N99" i="1"/>
  <c r="O99" i="1" s="1"/>
  <c r="Q99" i="1"/>
  <c r="R99" i="1"/>
  <c r="W99" i="1"/>
  <c r="X99" i="1" s="1"/>
  <c r="Y99" i="1"/>
  <c r="F100" i="1"/>
  <c r="G100" i="1"/>
  <c r="H100" i="1" s="1"/>
  <c r="J100" i="1"/>
  <c r="K100" i="1"/>
  <c r="M100" i="1"/>
  <c r="N100" i="1"/>
  <c r="O100" i="1" s="1"/>
  <c r="Q100" i="1"/>
  <c r="R100" i="1"/>
  <c r="W100" i="1"/>
  <c r="X100" i="1" s="1"/>
  <c r="Y100" i="1"/>
  <c r="F101" i="1"/>
  <c r="G101" i="1"/>
  <c r="I101" i="1" s="1"/>
  <c r="J101" i="1"/>
  <c r="K101" i="1"/>
  <c r="M101" i="1"/>
  <c r="N101" i="1"/>
  <c r="O101" i="1" s="1"/>
  <c r="Q101" i="1"/>
  <c r="R101" i="1"/>
  <c r="W101" i="1"/>
  <c r="X101" i="1" s="1"/>
  <c r="Y101" i="1"/>
  <c r="F102" i="1"/>
  <c r="G102" i="1"/>
  <c r="H102" i="1" s="1"/>
  <c r="J102" i="1"/>
  <c r="K102" i="1"/>
  <c r="M102" i="1"/>
  <c r="N102" i="1"/>
  <c r="O102" i="1" s="1"/>
  <c r="Q102" i="1"/>
  <c r="R102" i="1"/>
  <c r="W102" i="1"/>
  <c r="X102" i="1" s="1"/>
  <c r="Y102" i="1"/>
  <c r="F103" i="1"/>
  <c r="G103" i="1"/>
  <c r="I103" i="1" s="1"/>
  <c r="J103" i="1"/>
  <c r="K103" i="1"/>
  <c r="M103" i="1"/>
  <c r="N103" i="1"/>
  <c r="O103" i="1" s="1"/>
  <c r="Q103" i="1"/>
  <c r="R103" i="1"/>
  <c r="W103" i="1"/>
  <c r="X103" i="1" s="1"/>
  <c r="Y103" i="1"/>
  <c r="F104" i="1"/>
  <c r="G104" i="1"/>
  <c r="H104" i="1" s="1"/>
  <c r="J104" i="1"/>
  <c r="K104" i="1"/>
  <c r="M104" i="1"/>
  <c r="N104" i="1"/>
  <c r="O104" i="1" s="1"/>
  <c r="Q104" i="1"/>
  <c r="R104" i="1"/>
  <c r="W104" i="1"/>
  <c r="X104" i="1" s="1"/>
  <c r="Y104" i="1"/>
  <c r="F105" i="1"/>
  <c r="G105" i="1"/>
  <c r="I105" i="1" s="1"/>
  <c r="J105" i="1"/>
  <c r="K105" i="1"/>
  <c r="M105" i="1"/>
  <c r="N105" i="1"/>
  <c r="O105" i="1" s="1"/>
  <c r="Q105" i="1"/>
  <c r="R105" i="1"/>
  <c r="W105" i="1"/>
  <c r="X105" i="1" s="1"/>
  <c r="Y105" i="1"/>
  <c r="F106" i="1"/>
  <c r="G106" i="1"/>
  <c r="H106" i="1" s="1"/>
  <c r="J106" i="1"/>
  <c r="K106" i="1"/>
  <c r="M106" i="1"/>
  <c r="N106" i="1"/>
  <c r="O106" i="1" s="1"/>
  <c r="Q106" i="1"/>
  <c r="R106" i="1"/>
  <c r="W106" i="1"/>
  <c r="X106" i="1" s="1"/>
  <c r="Y106" i="1"/>
  <c r="F107" i="1"/>
  <c r="G107" i="1"/>
  <c r="I107" i="1" s="1"/>
  <c r="J107" i="1"/>
  <c r="K107" i="1"/>
  <c r="M107" i="1"/>
  <c r="N107" i="1"/>
  <c r="O107" i="1" s="1"/>
  <c r="Q107" i="1"/>
  <c r="R107" i="1"/>
  <c r="W107" i="1"/>
  <c r="X107" i="1" s="1"/>
  <c r="Y107" i="1"/>
  <c r="F108" i="1"/>
  <c r="G108" i="1"/>
  <c r="H108" i="1" s="1"/>
  <c r="J108" i="1"/>
  <c r="K108" i="1"/>
  <c r="M108" i="1"/>
  <c r="N108" i="1"/>
  <c r="O108" i="1" s="1"/>
  <c r="Q108" i="1"/>
  <c r="R108" i="1"/>
  <c r="W108" i="1"/>
  <c r="X108" i="1" s="1"/>
  <c r="Y108" i="1"/>
  <c r="F109" i="1"/>
  <c r="G109" i="1"/>
  <c r="I109" i="1" s="1"/>
  <c r="J109" i="1"/>
  <c r="K109" i="1"/>
  <c r="M109" i="1"/>
  <c r="N109" i="1"/>
  <c r="O109" i="1" s="1"/>
  <c r="Q109" i="1"/>
  <c r="R109" i="1"/>
  <c r="W109" i="1"/>
  <c r="X109" i="1" s="1"/>
  <c r="Y109" i="1"/>
  <c r="F110" i="1"/>
  <c r="G110" i="1"/>
  <c r="H110" i="1" s="1"/>
  <c r="J110" i="1"/>
  <c r="K110" i="1"/>
  <c r="M110" i="1"/>
  <c r="N110" i="1"/>
  <c r="O110" i="1" s="1"/>
  <c r="Q110" i="1"/>
  <c r="R110" i="1"/>
  <c r="W110" i="1"/>
  <c r="X110" i="1" s="1"/>
  <c r="Y110" i="1"/>
  <c r="Z3188" i="1"/>
  <c r="Y3188" i="1"/>
  <c r="Z3187" i="1"/>
  <c r="Y3187" i="1"/>
  <c r="Z3186" i="1"/>
  <c r="Y3186" i="1"/>
  <c r="Z3185" i="1"/>
  <c r="Y3185" i="1"/>
  <c r="Z3184" i="1"/>
  <c r="Y3184" i="1"/>
  <c r="Z3183" i="1"/>
  <c r="Y3183" i="1"/>
  <c r="Z3182" i="1"/>
  <c r="Y3182" i="1"/>
  <c r="Z3181" i="1"/>
  <c r="Y3181" i="1"/>
  <c r="Z3180" i="1"/>
  <c r="Y3180" i="1"/>
  <c r="Z3179" i="1"/>
  <c r="Y3179" i="1"/>
  <c r="Z3178" i="1"/>
  <c r="Y3178" i="1"/>
  <c r="Z3177" i="1"/>
  <c r="Y3177" i="1"/>
  <c r="Z3176" i="1"/>
  <c r="Y3176" i="1"/>
  <c r="Z3175" i="1"/>
  <c r="Y3175" i="1"/>
  <c r="Z3174" i="1"/>
  <c r="Y3174" i="1"/>
  <c r="Z3173" i="1"/>
  <c r="Y3173" i="1"/>
  <c r="Z3172" i="1"/>
  <c r="Y3172" i="1"/>
  <c r="Z3171" i="1"/>
  <c r="Y3171" i="1"/>
  <c r="Z3170" i="1"/>
  <c r="Y3170" i="1"/>
  <c r="Z3169" i="1"/>
  <c r="Y3169" i="1"/>
  <c r="Z3168" i="1"/>
  <c r="Y3168" i="1"/>
  <c r="Z3167" i="1"/>
  <c r="Y3167" i="1"/>
  <c r="Z3166" i="1"/>
  <c r="Y3166" i="1"/>
  <c r="Z3165" i="1"/>
  <c r="Y3165" i="1"/>
  <c r="Z3164" i="1"/>
  <c r="Y3164" i="1"/>
  <c r="Z3163" i="1"/>
  <c r="Y3163" i="1"/>
  <c r="Z3162" i="1"/>
  <c r="Y3162" i="1"/>
  <c r="Z3161" i="1"/>
  <c r="Y3161" i="1"/>
  <c r="Z3160" i="1"/>
  <c r="Y3160" i="1"/>
  <c r="Z3159" i="1"/>
  <c r="Y3159" i="1"/>
  <c r="Z3158" i="1"/>
  <c r="Y3158" i="1"/>
  <c r="Z3157" i="1"/>
  <c r="Y3157" i="1"/>
  <c r="Z3156" i="1"/>
  <c r="Y3156" i="1"/>
  <c r="Z3155" i="1"/>
  <c r="Y3155" i="1"/>
  <c r="Z3154" i="1"/>
  <c r="Y3154" i="1"/>
  <c r="Z3153" i="1"/>
  <c r="Y3153" i="1"/>
  <c r="Z3152" i="1"/>
  <c r="Y3152" i="1"/>
  <c r="Z3151" i="1"/>
  <c r="Y3151" i="1"/>
  <c r="Z3150" i="1"/>
  <c r="Y3150" i="1"/>
  <c r="Z3149" i="1"/>
  <c r="Y3149" i="1"/>
  <c r="Z3148" i="1"/>
  <c r="Y3148" i="1"/>
  <c r="Z3147" i="1"/>
  <c r="Y3147" i="1"/>
  <c r="Z3146" i="1"/>
  <c r="Y3146" i="1"/>
  <c r="Z3145" i="1"/>
  <c r="Y3145" i="1"/>
  <c r="Z3144" i="1"/>
  <c r="Y3144" i="1"/>
  <c r="Z3143" i="1"/>
  <c r="Y3143" i="1"/>
  <c r="Z3142" i="1"/>
  <c r="Y3142" i="1"/>
  <c r="Z3141" i="1"/>
  <c r="Y3141" i="1"/>
  <c r="Z3140" i="1"/>
  <c r="Y3140" i="1"/>
  <c r="Z3139" i="1"/>
  <c r="Y3139" i="1"/>
  <c r="Z3138" i="1"/>
  <c r="Y3138" i="1"/>
  <c r="Z3137" i="1"/>
  <c r="Y3137" i="1"/>
  <c r="Z3136" i="1"/>
  <c r="Y3136" i="1"/>
  <c r="Z3135" i="1"/>
  <c r="Y3135" i="1"/>
  <c r="Z3134" i="1"/>
  <c r="Y3134" i="1"/>
  <c r="Z3133" i="1"/>
  <c r="Y3133" i="1"/>
  <c r="Z3132" i="1"/>
  <c r="Y3132" i="1"/>
  <c r="Z3131" i="1"/>
  <c r="Y3131" i="1"/>
  <c r="Z3130" i="1"/>
  <c r="Y3130" i="1"/>
  <c r="Z3129" i="1"/>
  <c r="Y3129" i="1"/>
  <c r="Z3128" i="1"/>
  <c r="Y3128" i="1"/>
  <c r="Z3127" i="1"/>
  <c r="Y3127" i="1"/>
  <c r="Z3126" i="1"/>
  <c r="Y3126" i="1"/>
  <c r="Z3125" i="1"/>
  <c r="Y3125" i="1"/>
  <c r="Z3124" i="1"/>
  <c r="Y3124" i="1"/>
  <c r="Z3123" i="1"/>
  <c r="Y3123" i="1"/>
  <c r="Z3122" i="1"/>
  <c r="Y3122" i="1"/>
  <c r="Z3121" i="1"/>
  <c r="Y3121" i="1"/>
  <c r="Z3120" i="1"/>
  <c r="Y3120" i="1"/>
  <c r="Z3119" i="1"/>
  <c r="Y3119" i="1"/>
  <c r="Z3118" i="1"/>
  <c r="Y3118" i="1"/>
  <c r="Z3117" i="1"/>
  <c r="Y3117" i="1"/>
  <c r="Z3116" i="1"/>
  <c r="Y3116" i="1"/>
  <c r="Z3115" i="1"/>
  <c r="Y3115" i="1"/>
  <c r="Z3114" i="1"/>
  <c r="Y3114" i="1"/>
  <c r="Z3113" i="1"/>
  <c r="Y3113" i="1"/>
  <c r="Z3112" i="1"/>
  <c r="Y3112" i="1"/>
  <c r="Z3111" i="1"/>
  <c r="Y3111" i="1"/>
  <c r="Z3110" i="1"/>
  <c r="Y3110" i="1"/>
  <c r="Z3109" i="1"/>
  <c r="Y3109" i="1"/>
  <c r="Z3108" i="1"/>
  <c r="Y3108" i="1"/>
  <c r="Z3107" i="1"/>
  <c r="Y3107" i="1"/>
  <c r="Z3106" i="1"/>
  <c r="Y3106" i="1"/>
  <c r="Z3105" i="1"/>
  <c r="Y3105" i="1"/>
  <c r="Z3104" i="1"/>
  <c r="Y3104" i="1"/>
  <c r="Z3103" i="1"/>
  <c r="Y3103" i="1"/>
  <c r="Z3102" i="1"/>
  <c r="Y3102" i="1"/>
  <c r="Z3101" i="1"/>
  <c r="Y3101" i="1"/>
  <c r="Z3100" i="1"/>
  <c r="Y3100" i="1"/>
  <c r="Z3099" i="1"/>
  <c r="Y3099" i="1"/>
  <c r="Z3098" i="1"/>
  <c r="Y3098" i="1"/>
  <c r="Z3097" i="1"/>
  <c r="Y3097" i="1"/>
  <c r="Z3096" i="1"/>
  <c r="Y3096" i="1"/>
  <c r="Z3095" i="1"/>
  <c r="Y3095" i="1"/>
  <c r="Z3094" i="1"/>
  <c r="Y3094" i="1"/>
  <c r="Z3093" i="1"/>
  <c r="Y3093" i="1"/>
  <c r="Z3092" i="1"/>
  <c r="Y3092" i="1"/>
  <c r="Z3091" i="1"/>
  <c r="Y3091" i="1"/>
  <c r="Z3090" i="1"/>
  <c r="Y3090" i="1"/>
  <c r="Z3089" i="1"/>
  <c r="Y3089" i="1"/>
  <c r="Z3088" i="1"/>
  <c r="Y3088" i="1"/>
  <c r="Z3087" i="1"/>
  <c r="Y3087" i="1"/>
  <c r="Z3086" i="1"/>
  <c r="Y3086" i="1"/>
  <c r="Z3085" i="1"/>
  <c r="Y3085" i="1"/>
  <c r="Z3084" i="1"/>
  <c r="Y3084" i="1"/>
  <c r="Z3083" i="1"/>
  <c r="Y3083" i="1"/>
  <c r="Z3082" i="1"/>
  <c r="Y3082" i="1"/>
  <c r="Z3081" i="1"/>
  <c r="Y3081" i="1"/>
  <c r="Z3080" i="1"/>
  <c r="Y3080" i="1"/>
  <c r="Z3079" i="1"/>
  <c r="Y3079" i="1"/>
  <c r="Z3078" i="1"/>
  <c r="Y3078" i="1"/>
  <c r="Z3077" i="1"/>
  <c r="Y3077" i="1"/>
  <c r="Z3076" i="1"/>
  <c r="Y3076" i="1"/>
  <c r="Z3075" i="1"/>
  <c r="Y3075" i="1"/>
  <c r="Z3074" i="1"/>
  <c r="Y3074" i="1"/>
  <c r="Z3073" i="1"/>
  <c r="Y3073" i="1"/>
  <c r="Z3072" i="1"/>
  <c r="Y3072" i="1"/>
  <c r="Z3071" i="1"/>
  <c r="Y3071" i="1"/>
  <c r="Z3070" i="1"/>
  <c r="Y3070" i="1"/>
  <c r="Z3069" i="1"/>
  <c r="Y3069" i="1"/>
  <c r="Z3068" i="1"/>
  <c r="Y3068" i="1"/>
  <c r="Z3067" i="1"/>
  <c r="Y3067" i="1"/>
  <c r="Z3066" i="1"/>
  <c r="Y3066" i="1"/>
  <c r="Z3065" i="1"/>
  <c r="Y3065" i="1"/>
  <c r="Z3064" i="1"/>
  <c r="Y3064" i="1"/>
  <c r="Z3063" i="1"/>
  <c r="Y3063" i="1"/>
  <c r="Z3062" i="1"/>
  <c r="Y3062" i="1"/>
  <c r="Z3061" i="1"/>
  <c r="Y3061" i="1"/>
  <c r="Z3060" i="1"/>
  <c r="Y3060" i="1"/>
  <c r="Z3059" i="1"/>
  <c r="Y3059" i="1"/>
  <c r="Z3058" i="1"/>
  <c r="Y3058" i="1"/>
  <c r="Z3057" i="1"/>
  <c r="Y3057" i="1"/>
  <c r="Z3056" i="1"/>
  <c r="Y3056" i="1"/>
  <c r="Z3055" i="1"/>
  <c r="Y3055" i="1"/>
  <c r="Z3054" i="1"/>
  <c r="Y3054" i="1"/>
  <c r="Z3053" i="1"/>
  <c r="Y3053" i="1"/>
  <c r="Z3052" i="1"/>
  <c r="Y3052" i="1"/>
  <c r="Z3051" i="1"/>
  <c r="Y3051" i="1"/>
  <c r="Z3050" i="1"/>
  <c r="Y3050" i="1"/>
  <c r="Z3049" i="1"/>
  <c r="Y3049" i="1"/>
  <c r="Z3048" i="1"/>
  <c r="Y3048" i="1"/>
  <c r="Z3047" i="1"/>
  <c r="Y3047" i="1"/>
  <c r="Z3046" i="1"/>
  <c r="Y3046" i="1"/>
  <c r="Z3045" i="1"/>
  <c r="Y3045" i="1"/>
  <c r="Z3044" i="1"/>
  <c r="Y3044" i="1"/>
  <c r="Z3043" i="1"/>
  <c r="Y3043" i="1"/>
  <c r="Z3042" i="1"/>
  <c r="Y3042" i="1"/>
  <c r="Z3041" i="1"/>
  <c r="Y3041" i="1"/>
  <c r="Z3040" i="1"/>
  <c r="Y3040" i="1"/>
  <c r="Z3039" i="1"/>
  <c r="Y3039" i="1"/>
  <c r="Z3038" i="1"/>
  <c r="Y3038" i="1"/>
  <c r="Z3037" i="1"/>
  <c r="Y3037" i="1"/>
  <c r="Z3036" i="1"/>
  <c r="Y3036" i="1"/>
  <c r="Z3035" i="1"/>
  <c r="Y3035" i="1"/>
  <c r="Z3034" i="1"/>
  <c r="Y3034" i="1"/>
  <c r="Z3033" i="1"/>
  <c r="Y3033" i="1"/>
  <c r="Z3032" i="1"/>
  <c r="Y3032" i="1"/>
  <c r="Z3031" i="1"/>
  <c r="Y3031" i="1"/>
  <c r="Z3030" i="1"/>
  <c r="Y3030" i="1"/>
  <c r="Z3029" i="1"/>
  <c r="Y3029" i="1"/>
  <c r="Z3028" i="1"/>
  <c r="Y3028" i="1"/>
  <c r="Z3027" i="1"/>
  <c r="Y3027" i="1"/>
  <c r="Z3026" i="1"/>
  <c r="Y3026" i="1"/>
  <c r="Z3025" i="1"/>
  <c r="Y3025" i="1"/>
  <c r="Z3024" i="1"/>
  <c r="Y3024" i="1"/>
  <c r="Z3023" i="1"/>
  <c r="Y3023" i="1"/>
  <c r="Z3022" i="1"/>
  <c r="Y3022" i="1"/>
  <c r="Z3021" i="1"/>
  <c r="Y3021" i="1"/>
  <c r="Z3020" i="1"/>
  <c r="Y3020" i="1"/>
  <c r="Z3019" i="1"/>
  <c r="Y3019" i="1"/>
  <c r="Z3018" i="1"/>
  <c r="Y3018" i="1"/>
  <c r="Z3017" i="1"/>
  <c r="Y3017" i="1"/>
  <c r="Z3016" i="1"/>
  <c r="Y3016" i="1"/>
  <c r="Z3015" i="1"/>
  <c r="Y3015" i="1"/>
  <c r="Z3014" i="1"/>
  <c r="Y3014" i="1"/>
  <c r="Z3013" i="1"/>
  <c r="Y3013" i="1"/>
  <c r="Z3012" i="1"/>
  <c r="Y3012" i="1"/>
  <c r="Z3011" i="1"/>
  <c r="Y3011" i="1"/>
  <c r="Z3010" i="1"/>
  <c r="Y3010" i="1"/>
  <c r="Z3009" i="1"/>
  <c r="Y3009" i="1"/>
  <c r="Z3008" i="1"/>
  <c r="Y3008" i="1"/>
  <c r="Z3007" i="1"/>
  <c r="Y3007" i="1"/>
  <c r="Z3006" i="1"/>
  <c r="Y3006" i="1"/>
  <c r="Z3005" i="1"/>
  <c r="Y3005" i="1"/>
  <c r="Z3004" i="1"/>
  <c r="Y3004" i="1"/>
  <c r="Z3003" i="1"/>
  <c r="Y3003" i="1"/>
  <c r="Z3002" i="1"/>
  <c r="Y3002" i="1"/>
  <c r="Z3001" i="1"/>
  <c r="Y3001" i="1"/>
  <c r="Z3000" i="1"/>
  <c r="Y3000" i="1"/>
  <c r="Z2999" i="1"/>
  <c r="Y2999" i="1"/>
  <c r="Z2998" i="1"/>
  <c r="Y2998" i="1"/>
  <c r="Z2997" i="1"/>
  <c r="Y2997" i="1"/>
  <c r="Z2996" i="1"/>
  <c r="Y2996" i="1"/>
  <c r="Z2995" i="1"/>
  <c r="Y2995" i="1"/>
  <c r="Z2994" i="1"/>
  <c r="Y2994" i="1"/>
  <c r="Z2993" i="1"/>
  <c r="Y2993" i="1"/>
  <c r="Z2992" i="1"/>
  <c r="Y2992" i="1"/>
  <c r="Z2991" i="1"/>
  <c r="Y2991" i="1"/>
  <c r="Z2990" i="1"/>
  <c r="Y2990" i="1"/>
  <c r="Z2989" i="1"/>
  <c r="Y2989" i="1"/>
  <c r="Z2988" i="1"/>
  <c r="Y2988" i="1"/>
  <c r="Z2987" i="1"/>
  <c r="Y2987" i="1"/>
  <c r="Z2986" i="1"/>
  <c r="Y2986" i="1"/>
  <c r="Z2985" i="1"/>
  <c r="Y2985" i="1"/>
  <c r="Z2984" i="1"/>
  <c r="Y2984" i="1"/>
  <c r="Z2983" i="1"/>
  <c r="Y2983" i="1"/>
  <c r="Z2982" i="1"/>
  <c r="Y2982" i="1"/>
  <c r="Z2981" i="1"/>
  <c r="Y2981" i="1"/>
  <c r="Z2980" i="1"/>
  <c r="Y2980" i="1"/>
  <c r="Z2979" i="1"/>
  <c r="Y2979" i="1"/>
  <c r="Z2978" i="1"/>
  <c r="Y2978" i="1"/>
  <c r="Z2977" i="1"/>
  <c r="Y2977" i="1"/>
  <c r="Z2976" i="1"/>
  <c r="Y2976" i="1"/>
  <c r="Z2975" i="1"/>
  <c r="Y2975" i="1"/>
  <c r="Z2974" i="1"/>
  <c r="Y2974" i="1"/>
  <c r="Z2973" i="1"/>
  <c r="Y2973" i="1"/>
  <c r="Z2972" i="1"/>
  <c r="Y2972" i="1"/>
  <c r="Z2971" i="1"/>
  <c r="Y2971" i="1"/>
  <c r="Z2970" i="1"/>
  <c r="Y2970" i="1"/>
  <c r="Z2969" i="1"/>
  <c r="Y2969" i="1"/>
  <c r="Z2968" i="1"/>
  <c r="Y2968" i="1"/>
  <c r="Z2967" i="1"/>
  <c r="Y2967" i="1"/>
  <c r="Z2966" i="1"/>
  <c r="Y2966" i="1"/>
  <c r="Z2965" i="1"/>
  <c r="Y2965" i="1"/>
  <c r="Z2964" i="1"/>
  <c r="Y2964" i="1"/>
  <c r="Z2963" i="1"/>
  <c r="Y2963" i="1"/>
  <c r="Z2962" i="1"/>
  <c r="Y2962" i="1"/>
  <c r="Z2961" i="1"/>
  <c r="Y2961" i="1"/>
  <c r="Z2960" i="1"/>
  <c r="Y2960" i="1"/>
  <c r="Z2959" i="1"/>
  <c r="Y2959" i="1"/>
  <c r="Z2958" i="1"/>
  <c r="Y2958" i="1"/>
  <c r="Z2957" i="1"/>
  <c r="Y2957" i="1"/>
  <c r="Z2956" i="1"/>
  <c r="Y2956" i="1"/>
  <c r="Z2955" i="1"/>
  <c r="Y2955" i="1"/>
  <c r="Z2954" i="1"/>
  <c r="Y2954" i="1"/>
  <c r="Z2953" i="1"/>
  <c r="Y2953" i="1"/>
  <c r="Z2952" i="1"/>
  <c r="Y2952" i="1"/>
  <c r="Z2951" i="1"/>
  <c r="Y2951" i="1"/>
  <c r="Z2950" i="1"/>
  <c r="Y2950" i="1"/>
  <c r="Z2949" i="1"/>
  <c r="Y2949" i="1"/>
  <c r="Z2948" i="1"/>
  <c r="Y2948" i="1"/>
  <c r="Z2947" i="1"/>
  <c r="Y2947" i="1"/>
  <c r="Z2946" i="1"/>
  <c r="Y2946" i="1"/>
  <c r="Z2945" i="1"/>
  <c r="Y2945" i="1"/>
  <c r="Z2944" i="1"/>
  <c r="Y2944" i="1"/>
  <c r="Z2943" i="1"/>
  <c r="Y2943" i="1"/>
  <c r="Z2942" i="1"/>
  <c r="Y2942" i="1"/>
  <c r="Z2941" i="1"/>
  <c r="Y2941" i="1"/>
  <c r="Z2940" i="1"/>
  <c r="Y2940" i="1"/>
  <c r="Z2939" i="1"/>
  <c r="Y2939" i="1"/>
  <c r="Z2938" i="1"/>
  <c r="Y2938" i="1"/>
  <c r="Z2937" i="1"/>
  <c r="Y2937" i="1"/>
  <c r="Z2936" i="1"/>
  <c r="Y2936" i="1"/>
  <c r="Z2935" i="1"/>
  <c r="Y2935" i="1"/>
  <c r="Z2934" i="1"/>
  <c r="Y2934" i="1"/>
  <c r="Z2933" i="1"/>
  <c r="Y2933" i="1"/>
  <c r="Z2932" i="1"/>
  <c r="Y2932" i="1"/>
  <c r="Z2931" i="1"/>
  <c r="Y2931" i="1"/>
  <c r="Z2930" i="1"/>
  <c r="Y2930" i="1"/>
  <c r="Z2929" i="1"/>
  <c r="Y2929" i="1"/>
  <c r="Z2928" i="1"/>
  <c r="Y2928" i="1"/>
  <c r="Z2927" i="1"/>
  <c r="Y2927" i="1"/>
  <c r="Z2926" i="1"/>
  <c r="Y2926" i="1"/>
  <c r="Z2925" i="1"/>
  <c r="Y2925" i="1"/>
  <c r="Z2924" i="1"/>
  <c r="Y2924" i="1"/>
  <c r="Z2923" i="1"/>
  <c r="Y2923" i="1"/>
  <c r="Z2922" i="1"/>
  <c r="Y2922" i="1"/>
  <c r="Z2921" i="1"/>
  <c r="Y2921" i="1"/>
  <c r="Z2920" i="1"/>
  <c r="Y2920" i="1"/>
  <c r="Z2919" i="1"/>
  <c r="Y2919" i="1"/>
  <c r="Z2918" i="1"/>
  <c r="Y2918" i="1"/>
  <c r="Z2917" i="1"/>
  <c r="Y2917" i="1"/>
  <c r="Z2916" i="1"/>
  <c r="Y2916" i="1"/>
  <c r="Z2915" i="1"/>
  <c r="Y2915" i="1"/>
  <c r="Z2914" i="1"/>
  <c r="Y2914" i="1"/>
  <c r="Z2913" i="1"/>
  <c r="Y2913" i="1"/>
  <c r="Z2912" i="1"/>
  <c r="Y2912" i="1"/>
  <c r="Z2911" i="1"/>
  <c r="Y2911" i="1"/>
  <c r="Z2910" i="1"/>
  <c r="Y2910" i="1"/>
  <c r="Z2909" i="1"/>
  <c r="Y2909" i="1"/>
  <c r="Z2908" i="1"/>
  <c r="Y2908" i="1"/>
  <c r="Z2907" i="1"/>
  <c r="Y2907" i="1"/>
  <c r="Z2906" i="1"/>
  <c r="Y2906" i="1"/>
  <c r="Z2905" i="1"/>
  <c r="Y2905" i="1"/>
  <c r="Z2904" i="1"/>
  <c r="Y2904" i="1"/>
  <c r="Z2903" i="1"/>
  <c r="Y2903" i="1"/>
  <c r="Z2902" i="1"/>
  <c r="Y2902" i="1"/>
  <c r="Z2901" i="1"/>
  <c r="Y2901" i="1"/>
  <c r="Z2900" i="1"/>
  <c r="Y2900" i="1"/>
  <c r="Z2899" i="1"/>
  <c r="Y2899" i="1"/>
  <c r="Z2898" i="1"/>
  <c r="Y2898" i="1"/>
  <c r="Z2897" i="1"/>
  <c r="Y2897" i="1"/>
  <c r="Z2896" i="1"/>
  <c r="Y2896" i="1"/>
  <c r="Z2895" i="1"/>
  <c r="Y2895" i="1"/>
  <c r="Z2894" i="1"/>
  <c r="Y2894" i="1"/>
  <c r="Z2893" i="1"/>
  <c r="Y2893" i="1"/>
  <c r="Z2892" i="1"/>
  <c r="Y2892" i="1"/>
  <c r="Z2891" i="1"/>
  <c r="Y2891" i="1"/>
  <c r="Z2890" i="1"/>
  <c r="Y2890" i="1"/>
  <c r="Z2889" i="1"/>
  <c r="Y2889" i="1"/>
  <c r="Z2888" i="1"/>
  <c r="Y2888" i="1"/>
  <c r="Z2887" i="1"/>
  <c r="Y2887" i="1"/>
  <c r="Z2886" i="1"/>
  <c r="Y2886" i="1"/>
  <c r="Z2885" i="1"/>
  <c r="Y2885" i="1"/>
  <c r="Z2884" i="1"/>
  <c r="Y2884" i="1"/>
  <c r="Z2883" i="1"/>
  <c r="Y2883" i="1"/>
  <c r="Z2882" i="1"/>
  <c r="Y2882" i="1"/>
  <c r="Z2881" i="1"/>
  <c r="Y2881" i="1"/>
  <c r="Z2880" i="1"/>
  <c r="Y2880" i="1"/>
  <c r="Z2879" i="1"/>
  <c r="Y2879" i="1"/>
  <c r="Z2878" i="1"/>
  <c r="Y2878" i="1"/>
  <c r="Z2877" i="1"/>
  <c r="Y2877" i="1"/>
  <c r="Z2876" i="1"/>
  <c r="Y2876" i="1"/>
  <c r="Z2875" i="1"/>
  <c r="Y2875" i="1"/>
  <c r="Z2874" i="1"/>
  <c r="Y2874" i="1"/>
  <c r="Z2873" i="1"/>
  <c r="Y2873" i="1"/>
  <c r="Z2872" i="1"/>
  <c r="Y2872" i="1"/>
  <c r="Z2871" i="1"/>
  <c r="Y2871" i="1"/>
  <c r="Z2870" i="1"/>
  <c r="Y2870" i="1"/>
  <c r="Z2869" i="1"/>
  <c r="Y2869" i="1"/>
  <c r="Z2868" i="1"/>
  <c r="Y2868" i="1"/>
  <c r="Z2867" i="1"/>
  <c r="Y2867" i="1"/>
  <c r="Z2866" i="1"/>
  <c r="Y2866" i="1"/>
  <c r="Z2865" i="1"/>
  <c r="Y2865" i="1"/>
  <c r="Z2864" i="1"/>
  <c r="Y2864" i="1"/>
  <c r="Z2863" i="1"/>
  <c r="Y2863" i="1"/>
  <c r="Z2862" i="1"/>
  <c r="Y2862" i="1"/>
  <c r="Z2861" i="1"/>
  <c r="Y2861" i="1"/>
  <c r="Z2860" i="1"/>
  <c r="Y2860" i="1"/>
  <c r="Z2859" i="1"/>
  <c r="Y2859" i="1"/>
  <c r="Z2858" i="1"/>
  <c r="Y2858" i="1"/>
  <c r="Z2857" i="1"/>
  <c r="Y2857" i="1"/>
  <c r="Z2856" i="1"/>
  <c r="Y2856" i="1"/>
  <c r="Z2855" i="1"/>
  <c r="Y2855" i="1"/>
  <c r="Z2854" i="1"/>
  <c r="Y2854" i="1"/>
  <c r="Z2853" i="1"/>
  <c r="Y2853" i="1"/>
  <c r="Z2852" i="1"/>
  <c r="Y2852" i="1"/>
  <c r="Z2851" i="1"/>
  <c r="Y2851" i="1"/>
  <c r="Z2850" i="1"/>
  <c r="Y2850" i="1"/>
  <c r="Z2849" i="1"/>
  <c r="Y2849" i="1"/>
  <c r="Z2848" i="1"/>
  <c r="Y2848" i="1"/>
  <c r="Z2847" i="1"/>
  <c r="Y2847" i="1"/>
  <c r="Z2846" i="1"/>
  <c r="Y2846" i="1"/>
  <c r="Z2845" i="1"/>
  <c r="Y2845" i="1"/>
  <c r="Z2844" i="1"/>
  <c r="Y2844" i="1"/>
  <c r="Z2843" i="1"/>
  <c r="Y2843" i="1"/>
  <c r="Z2842" i="1"/>
  <c r="Y2842" i="1"/>
  <c r="Z2841" i="1"/>
  <c r="Y2841" i="1"/>
  <c r="Z2840" i="1"/>
  <c r="Y2840" i="1"/>
  <c r="Z2839" i="1"/>
  <c r="Y2839" i="1"/>
  <c r="Z2838" i="1"/>
  <c r="Y2838" i="1"/>
  <c r="Z2837" i="1"/>
  <c r="Y2837" i="1"/>
  <c r="Z2836" i="1"/>
  <c r="Y2836" i="1"/>
  <c r="Z2835" i="1"/>
  <c r="Y2835" i="1"/>
  <c r="Z2834" i="1"/>
  <c r="Y2834" i="1"/>
  <c r="Z2833" i="1"/>
  <c r="Y2833" i="1"/>
  <c r="Z2832" i="1"/>
  <c r="Y2832" i="1"/>
  <c r="Z2831" i="1"/>
  <c r="Y2831" i="1"/>
  <c r="Z2830" i="1"/>
  <c r="Y2830" i="1"/>
  <c r="Z2829" i="1"/>
  <c r="Y2829" i="1"/>
  <c r="Z2828" i="1"/>
  <c r="Y2828" i="1"/>
  <c r="Z2827" i="1"/>
  <c r="Y2827" i="1"/>
  <c r="Z2826" i="1"/>
  <c r="Y2826" i="1"/>
  <c r="Z2825" i="1"/>
  <c r="Y2825" i="1"/>
  <c r="Z2824" i="1"/>
  <c r="Y2824" i="1"/>
  <c r="Z2823" i="1"/>
  <c r="Y2823" i="1"/>
  <c r="Z2822" i="1"/>
  <c r="Y2822" i="1"/>
  <c r="Z2821" i="1"/>
  <c r="Y2821" i="1"/>
  <c r="Z2820" i="1"/>
  <c r="Y2820" i="1"/>
  <c r="Z2819" i="1"/>
  <c r="Y2819" i="1"/>
  <c r="Z2818" i="1"/>
  <c r="Y2818" i="1"/>
  <c r="Z2817" i="1"/>
  <c r="Y2817" i="1"/>
  <c r="Z2816" i="1"/>
  <c r="Y2816" i="1"/>
  <c r="Z2815" i="1"/>
  <c r="Y2815" i="1"/>
  <c r="Z2814" i="1"/>
  <c r="Y2814" i="1"/>
  <c r="Z2813" i="1"/>
  <c r="Y2813" i="1"/>
  <c r="Z2812" i="1"/>
  <c r="Y2812" i="1"/>
  <c r="Z2811" i="1"/>
  <c r="Y2811" i="1"/>
  <c r="Z2810" i="1"/>
  <c r="Y2810" i="1"/>
  <c r="Z2809" i="1"/>
  <c r="Y2809" i="1"/>
  <c r="Z2808" i="1"/>
  <c r="Y2808" i="1"/>
  <c r="Z2807" i="1"/>
  <c r="Y2807" i="1"/>
  <c r="Z2806" i="1"/>
  <c r="Y2806" i="1"/>
  <c r="Z2805" i="1"/>
  <c r="Y2805" i="1"/>
  <c r="Z2804" i="1"/>
  <c r="Y2804" i="1"/>
  <c r="Z2803" i="1"/>
  <c r="Y2803" i="1"/>
  <c r="Z2802" i="1"/>
  <c r="Y2802" i="1"/>
  <c r="Z2801" i="1"/>
  <c r="Y2801" i="1"/>
  <c r="Z2800" i="1"/>
  <c r="Y2800" i="1"/>
  <c r="Z2799" i="1"/>
  <c r="Y2799" i="1"/>
  <c r="Z2798" i="1"/>
  <c r="Y2798" i="1"/>
  <c r="Z2797" i="1"/>
  <c r="Y2797" i="1"/>
  <c r="Z2796" i="1"/>
  <c r="Y2796" i="1"/>
  <c r="Z2795" i="1"/>
  <c r="Y2795" i="1"/>
  <c r="Z2794" i="1"/>
  <c r="Y2794" i="1"/>
  <c r="Z2793" i="1"/>
  <c r="Y2793" i="1"/>
  <c r="Z2792" i="1"/>
  <c r="Y2792" i="1"/>
  <c r="Z2791" i="1"/>
  <c r="Y2791" i="1"/>
  <c r="Z2790" i="1"/>
  <c r="Y2790" i="1"/>
  <c r="Z2789" i="1"/>
  <c r="Y2789" i="1"/>
  <c r="Z2788" i="1"/>
  <c r="Y2788" i="1"/>
  <c r="Z2787" i="1"/>
  <c r="Y2787" i="1"/>
  <c r="Z2786" i="1"/>
  <c r="Y2786" i="1"/>
  <c r="Z2785" i="1"/>
  <c r="Y2785" i="1"/>
  <c r="Z2784" i="1"/>
  <c r="Y2784" i="1"/>
  <c r="Z2783" i="1"/>
  <c r="Y2783" i="1"/>
  <c r="Z2782" i="1"/>
  <c r="Y2782" i="1"/>
  <c r="Z2781" i="1"/>
  <c r="Y2781" i="1"/>
  <c r="Z2780" i="1"/>
  <c r="Y2780" i="1"/>
  <c r="Z2779" i="1"/>
  <c r="Y2779" i="1"/>
  <c r="Z2778" i="1"/>
  <c r="Y2778" i="1"/>
  <c r="Z2777" i="1"/>
  <c r="Y2777" i="1"/>
  <c r="Z2776" i="1"/>
  <c r="Y2776" i="1"/>
  <c r="Z2775" i="1"/>
  <c r="Y2775" i="1"/>
  <c r="Z2774" i="1"/>
  <c r="Y2774" i="1"/>
  <c r="Z2773" i="1"/>
  <c r="Y2773" i="1"/>
  <c r="Z2772" i="1"/>
  <c r="Y2772" i="1"/>
  <c r="Z2771" i="1"/>
  <c r="Y2771" i="1"/>
  <c r="Z2770" i="1"/>
  <c r="Y2770" i="1"/>
  <c r="Z2769" i="1"/>
  <c r="Y2769" i="1"/>
  <c r="Z2768" i="1"/>
  <c r="Y2768" i="1"/>
  <c r="Z2767" i="1"/>
  <c r="Y2767" i="1"/>
  <c r="Z2766" i="1"/>
  <c r="Y2766" i="1"/>
  <c r="Z2765" i="1"/>
  <c r="Y2765" i="1"/>
  <c r="Z2764" i="1"/>
  <c r="Y2764" i="1"/>
  <c r="Z2763" i="1"/>
  <c r="Y2763" i="1"/>
  <c r="Z2762" i="1"/>
  <c r="Y2762" i="1"/>
  <c r="Z2761" i="1"/>
  <c r="Y2761" i="1"/>
  <c r="Z2760" i="1"/>
  <c r="Y2760" i="1"/>
  <c r="Z2759" i="1"/>
  <c r="Y2759" i="1"/>
  <c r="Z2758" i="1"/>
  <c r="Y2758" i="1"/>
  <c r="Z2757" i="1"/>
  <c r="Y2757" i="1"/>
  <c r="Z2756" i="1"/>
  <c r="Y2756" i="1"/>
  <c r="Z2755" i="1"/>
  <c r="Y2755" i="1"/>
  <c r="Z2754" i="1"/>
  <c r="Y2754" i="1"/>
  <c r="Z2753" i="1"/>
  <c r="Y2753" i="1"/>
  <c r="Z2752" i="1"/>
  <c r="Y2752" i="1"/>
  <c r="Z2751" i="1"/>
  <c r="Y2751" i="1"/>
  <c r="Z2750" i="1"/>
  <c r="Y2750" i="1"/>
  <c r="Z2749" i="1"/>
  <c r="Y2749" i="1"/>
  <c r="Z2748" i="1"/>
  <c r="Y2748" i="1"/>
  <c r="Z2747" i="1"/>
  <c r="Y2747" i="1"/>
  <c r="Z2746" i="1"/>
  <c r="Y2746" i="1"/>
  <c r="Z2745" i="1"/>
  <c r="Y2745" i="1"/>
  <c r="Z2744" i="1"/>
  <c r="Y2744" i="1"/>
  <c r="Z2743" i="1"/>
  <c r="Y2743" i="1"/>
  <c r="Z2742" i="1"/>
  <c r="Y2742" i="1"/>
  <c r="Z2741" i="1"/>
  <c r="Y2741" i="1"/>
  <c r="Z2740" i="1"/>
  <c r="Y2740" i="1"/>
  <c r="Z2739" i="1"/>
  <c r="Y2739" i="1"/>
  <c r="Z2738" i="1"/>
  <c r="Y2738" i="1"/>
  <c r="Z2737" i="1"/>
  <c r="Y2737" i="1"/>
  <c r="Z2736" i="1"/>
  <c r="Y2736" i="1"/>
  <c r="Z2735" i="1"/>
  <c r="Y2735" i="1"/>
  <c r="Z2734" i="1"/>
  <c r="Y2734" i="1"/>
  <c r="Z2733" i="1"/>
  <c r="Y2733" i="1"/>
  <c r="Z2732" i="1"/>
  <c r="Y2732" i="1"/>
  <c r="Z2731" i="1"/>
  <c r="Y2731" i="1"/>
  <c r="Z2730" i="1"/>
  <c r="Y2730" i="1"/>
  <c r="Z2729" i="1"/>
  <c r="Y2729" i="1"/>
  <c r="Z2728" i="1"/>
  <c r="Y2728" i="1"/>
  <c r="Z2727" i="1"/>
  <c r="Y2727" i="1"/>
  <c r="Z2726" i="1"/>
  <c r="Y2726" i="1"/>
  <c r="Z2725" i="1"/>
  <c r="Y2725" i="1"/>
  <c r="Z2724" i="1"/>
  <c r="Y2724" i="1"/>
  <c r="Z2723" i="1"/>
  <c r="Y2723" i="1"/>
  <c r="Z2722" i="1"/>
  <c r="Y2722" i="1"/>
  <c r="Z2721" i="1"/>
  <c r="Y2721" i="1"/>
  <c r="Z2720" i="1"/>
  <c r="Y2720" i="1"/>
  <c r="Z2719" i="1"/>
  <c r="Y2719" i="1"/>
  <c r="Z2718" i="1"/>
  <c r="Y2718" i="1"/>
  <c r="Z2717" i="1"/>
  <c r="Y2717" i="1"/>
  <c r="Z2716" i="1"/>
  <c r="Y2716" i="1"/>
  <c r="Z2715" i="1"/>
  <c r="Y2715" i="1"/>
  <c r="Z2714" i="1"/>
  <c r="Y2714" i="1"/>
  <c r="Z2713" i="1"/>
  <c r="Y2713" i="1"/>
  <c r="Z2712" i="1"/>
  <c r="Y2712" i="1"/>
  <c r="Z2711" i="1"/>
  <c r="Y2711" i="1"/>
  <c r="Z2710" i="1"/>
  <c r="Y2710" i="1"/>
  <c r="Z2709" i="1"/>
  <c r="Y2709" i="1"/>
  <c r="Z2708" i="1"/>
  <c r="Y2708" i="1"/>
  <c r="Z2707" i="1"/>
  <c r="Y2707" i="1"/>
  <c r="Z2706" i="1"/>
  <c r="Y2706" i="1"/>
  <c r="Z2705" i="1"/>
  <c r="Y2705" i="1"/>
  <c r="Z2704" i="1"/>
  <c r="Y2704" i="1"/>
  <c r="Z2703" i="1"/>
  <c r="Y2703" i="1"/>
  <c r="Z2702" i="1"/>
  <c r="Y2702" i="1"/>
  <c r="Z2701" i="1"/>
  <c r="Y2701" i="1"/>
  <c r="Z2700" i="1"/>
  <c r="Y2700" i="1"/>
  <c r="Z2699" i="1"/>
  <c r="Y2699" i="1"/>
  <c r="Z2698" i="1"/>
  <c r="Y2698" i="1"/>
  <c r="Z2697" i="1"/>
  <c r="Y2697" i="1"/>
  <c r="Z2696" i="1"/>
  <c r="Y2696" i="1"/>
  <c r="Z2695" i="1"/>
  <c r="Y2695" i="1"/>
  <c r="Z2694" i="1"/>
  <c r="Y2694" i="1"/>
  <c r="Z2693" i="1"/>
  <c r="Y2693" i="1"/>
  <c r="Z2692" i="1"/>
  <c r="Y2692" i="1"/>
  <c r="Z2691" i="1"/>
  <c r="Y2691" i="1"/>
  <c r="Z2690" i="1"/>
  <c r="Y2690" i="1"/>
  <c r="Z2689" i="1"/>
  <c r="Y2689" i="1"/>
  <c r="Z2688" i="1"/>
  <c r="Y2688" i="1"/>
  <c r="Z2687" i="1"/>
  <c r="Y2687" i="1"/>
  <c r="Z2686" i="1"/>
  <c r="Y2686" i="1"/>
  <c r="Z2685" i="1"/>
  <c r="Y2685" i="1"/>
  <c r="Z2684" i="1"/>
  <c r="Y2684" i="1"/>
  <c r="Z2683" i="1"/>
  <c r="Y2683" i="1"/>
  <c r="Z2682" i="1"/>
  <c r="Y2682" i="1"/>
  <c r="Z2681" i="1"/>
  <c r="Y2681" i="1"/>
  <c r="Z2680" i="1"/>
  <c r="Y2680" i="1"/>
  <c r="Z2679" i="1"/>
  <c r="Y2679" i="1"/>
  <c r="Z2678" i="1"/>
  <c r="Y2678" i="1"/>
  <c r="Z2677" i="1"/>
  <c r="Y2677" i="1"/>
  <c r="Z2676" i="1"/>
  <c r="Y2676" i="1"/>
  <c r="Z2675" i="1"/>
  <c r="Y2675" i="1"/>
  <c r="Z2674" i="1"/>
  <c r="Y2674" i="1"/>
  <c r="Z2673" i="1"/>
  <c r="Y2673" i="1"/>
  <c r="Z2672" i="1"/>
  <c r="Y2672" i="1"/>
  <c r="Z2671" i="1"/>
  <c r="Y2671" i="1"/>
  <c r="Z2670" i="1"/>
  <c r="Y2670" i="1"/>
  <c r="Z2669" i="1"/>
  <c r="Y2669" i="1"/>
  <c r="Z2668" i="1"/>
  <c r="Y2668" i="1"/>
  <c r="Z2667" i="1"/>
  <c r="Y2667" i="1"/>
  <c r="Z2666" i="1"/>
  <c r="Y2666" i="1"/>
  <c r="Z2665" i="1"/>
  <c r="Y2665" i="1"/>
  <c r="Z2664" i="1"/>
  <c r="Y2664" i="1"/>
  <c r="Z2663" i="1"/>
  <c r="Y2663" i="1"/>
  <c r="Z2662" i="1"/>
  <c r="Y2662" i="1"/>
  <c r="Z2661" i="1"/>
  <c r="Y2661" i="1"/>
  <c r="Z2660" i="1"/>
  <c r="Y2660" i="1"/>
  <c r="Z2659" i="1"/>
  <c r="Y2659" i="1"/>
  <c r="Z2658" i="1"/>
  <c r="Y2658" i="1"/>
  <c r="Z2657" i="1"/>
  <c r="Y2657" i="1"/>
  <c r="Z2656" i="1"/>
  <c r="Y2656" i="1"/>
  <c r="Z2655" i="1"/>
  <c r="Y2655" i="1"/>
  <c r="Z2654" i="1"/>
  <c r="Y2654" i="1"/>
  <c r="Z2653" i="1"/>
  <c r="Y2653" i="1"/>
  <c r="Z2652" i="1"/>
  <c r="Y2652" i="1"/>
  <c r="Z2651" i="1"/>
  <c r="Y2651" i="1"/>
  <c r="Z2650" i="1"/>
  <c r="Y2650" i="1"/>
  <c r="Z2649" i="1"/>
  <c r="Y2649" i="1"/>
  <c r="Z2648" i="1"/>
  <c r="Y2648" i="1"/>
  <c r="Z2647" i="1"/>
  <c r="Y2647" i="1"/>
  <c r="Z2646" i="1"/>
  <c r="Y2646" i="1"/>
  <c r="Z2645" i="1"/>
  <c r="Y2645" i="1"/>
  <c r="Z2644" i="1"/>
  <c r="Y2644" i="1"/>
  <c r="Z2643" i="1"/>
  <c r="Y2643" i="1"/>
  <c r="Z2642" i="1"/>
  <c r="Y2642" i="1"/>
  <c r="Z2641" i="1"/>
  <c r="Y2641" i="1"/>
  <c r="Z2640" i="1"/>
  <c r="Y2640" i="1"/>
  <c r="Z2639" i="1"/>
  <c r="Y2639" i="1"/>
  <c r="Z2638" i="1"/>
  <c r="Y2638" i="1"/>
  <c r="Z2637" i="1"/>
  <c r="Y2637" i="1"/>
  <c r="Z2636" i="1"/>
  <c r="Y2636" i="1"/>
  <c r="Z2635" i="1"/>
  <c r="Y2635" i="1"/>
  <c r="Z2634" i="1"/>
  <c r="Y2634" i="1"/>
  <c r="Z2633" i="1"/>
  <c r="Y2633" i="1"/>
  <c r="Z2632" i="1"/>
  <c r="Y2632" i="1"/>
  <c r="Z2631" i="1"/>
  <c r="Y2631" i="1"/>
  <c r="Z2630" i="1"/>
  <c r="Y2630" i="1"/>
  <c r="Z2629" i="1"/>
  <c r="Y2629" i="1"/>
  <c r="Z2628" i="1"/>
  <c r="Y2628" i="1"/>
  <c r="Z2627" i="1"/>
  <c r="Y2627" i="1"/>
  <c r="Z2626" i="1"/>
  <c r="Y2626" i="1"/>
  <c r="Z2625" i="1"/>
  <c r="Y2625" i="1"/>
  <c r="Z2624" i="1"/>
  <c r="Y2624" i="1"/>
  <c r="Z2623" i="1"/>
  <c r="Y2623" i="1"/>
  <c r="Z2622" i="1"/>
  <c r="Y2622" i="1"/>
  <c r="Z2621" i="1"/>
  <c r="Y2621" i="1"/>
  <c r="Z2620" i="1"/>
  <c r="Y2620" i="1"/>
  <c r="Z2619" i="1"/>
  <c r="Y2619" i="1"/>
  <c r="Z2618" i="1"/>
  <c r="Y2618" i="1"/>
  <c r="Z2617" i="1"/>
  <c r="Y2617" i="1"/>
  <c r="Z2616" i="1"/>
  <c r="Y2616" i="1"/>
  <c r="Z2615" i="1"/>
  <c r="Y2615" i="1"/>
  <c r="Z2614" i="1"/>
  <c r="Y2614" i="1"/>
  <c r="Z2613" i="1"/>
  <c r="Y2613" i="1"/>
  <c r="Z2612" i="1"/>
  <c r="Y2612" i="1"/>
  <c r="Z2611" i="1"/>
  <c r="Y2611" i="1"/>
  <c r="Z2610" i="1"/>
  <c r="Y2610" i="1"/>
  <c r="Z2609" i="1"/>
  <c r="Y2609" i="1"/>
  <c r="Z2608" i="1"/>
  <c r="Y2608" i="1"/>
  <c r="Z2607" i="1"/>
  <c r="Y2607" i="1"/>
  <c r="Z2606" i="1"/>
  <c r="Y2606" i="1"/>
  <c r="Z2605" i="1"/>
  <c r="Y2605" i="1"/>
  <c r="Z2604" i="1"/>
  <c r="Y2604" i="1"/>
  <c r="Z2603" i="1"/>
  <c r="Y2603" i="1"/>
  <c r="Z2602" i="1"/>
  <c r="Y2602" i="1"/>
  <c r="Z2601" i="1"/>
  <c r="Y2601" i="1"/>
  <c r="Z2600" i="1"/>
  <c r="Y2600" i="1"/>
  <c r="Z2599" i="1"/>
  <c r="Y2599" i="1"/>
  <c r="Z2598" i="1"/>
  <c r="Y2598" i="1"/>
  <c r="Z2597" i="1"/>
  <c r="Y2597" i="1"/>
  <c r="Z2596" i="1"/>
  <c r="Y2596" i="1"/>
  <c r="Z2595" i="1"/>
  <c r="Y2595" i="1"/>
  <c r="Z2594" i="1"/>
  <c r="Y2594" i="1"/>
  <c r="Z2593" i="1"/>
  <c r="Y2593" i="1"/>
  <c r="Z2592" i="1"/>
  <c r="Y2592" i="1"/>
  <c r="Z2591" i="1"/>
  <c r="Y2591" i="1"/>
  <c r="Z2590" i="1"/>
  <c r="Y2590" i="1"/>
  <c r="Z2589" i="1"/>
  <c r="Y2589" i="1"/>
  <c r="Z2588" i="1"/>
  <c r="Y2588" i="1"/>
  <c r="Z2587" i="1"/>
  <c r="Y2587" i="1"/>
  <c r="Z2586" i="1"/>
  <c r="Y2586" i="1"/>
  <c r="Z2585" i="1"/>
  <c r="Y2585" i="1"/>
  <c r="Z2584" i="1"/>
  <c r="Y2584" i="1"/>
  <c r="Z2583" i="1"/>
  <c r="Y2583" i="1"/>
  <c r="Z2582" i="1"/>
  <c r="Y2582" i="1"/>
  <c r="Z2581" i="1"/>
  <c r="Y2581" i="1"/>
  <c r="Z2580" i="1"/>
  <c r="Y2580" i="1"/>
  <c r="Z2579" i="1"/>
  <c r="Y2579" i="1"/>
  <c r="Z2578" i="1"/>
  <c r="Y2578" i="1"/>
  <c r="Z2577" i="1"/>
  <c r="Y2577" i="1"/>
  <c r="Z2576" i="1"/>
  <c r="Y2576" i="1"/>
  <c r="Z2575" i="1"/>
  <c r="Y2575" i="1"/>
  <c r="Z2574" i="1"/>
  <c r="Y2574" i="1"/>
  <c r="Z2573" i="1"/>
  <c r="Y2573" i="1"/>
  <c r="Z2572" i="1"/>
  <c r="Y2572" i="1"/>
  <c r="Z2571" i="1"/>
  <c r="Y2571" i="1"/>
  <c r="Z2570" i="1"/>
  <c r="Y2570" i="1"/>
  <c r="Z2569" i="1"/>
  <c r="Y2569" i="1"/>
  <c r="Z2568" i="1"/>
  <c r="Y2568" i="1"/>
  <c r="Z2567" i="1"/>
  <c r="Y2567" i="1"/>
  <c r="Z2566" i="1"/>
  <c r="Y2566" i="1"/>
  <c r="Z2565" i="1"/>
  <c r="Y2565" i="1"/>
  <c r="Z2564" i="1"/>
  <c r="Y2564" i="1"/>
  <c r="Z2563" i="1"/>
  <c r="Y2563" i="1"/>
  <c r="Z2562" i="1"/>
  <c r="Y2562" i="1"/>
  <c r="Z2561" i="1"/>
  <c r="Y2561" i="1"/>
  <c r="Z2560" i="1"/>
  <c r="Y2560" i="1"/>
  <c r="Z2559" i="1"/>
  <c r="Y2559" i="1"/>
  <c r="Z2558" i="1"/>
  <c r="Y2558" i="1"/>
  <c r="Z2557" i="1"/>
  <c r="Y2557" i="1"/>
  <c r="Z2556" i="1"/>
  <c r="Y2556" i="1"/>
  <c r="Z2555" i="1"/>
  <c r="Y2555" i="1"/>
  <c r="Z2554" i="1"/>
  <c r="Y2554" i="1"/>
  <c r="Z2553" i="1"/>
  <c r="Y2553" i="1"/>
  <c r="Z2552" i="1"/>
  <c r="Y2552" i="1"/>
  <c r="Z2551" i="1"/>
  <c r="Y2551" i="1"/>
  <c r="Z2550" i="1"/>
  <c r="Y2550" i="1"/>
  <c r="Z2549" i="1"/>
  <c r="Y2549" i="1"/>
  <c r="Z2548" i="1"/>
  <c r="Y2548" i="1"/>
  <c r="Z2547" i="1"/>
  <c r="Y2547" i="1"/>
  <c r="Z2546" i="1"/>
  <c r="Y2546" i="1"/>
  <c r="Z2545" i="1"/>
  <c r="Y2545" i="1"/>
  <c r="Z2544" i="1"/>
  <c r="Y2544" i="1"/>
  <c r="Z2543" i="1"/>
  <c r="Y2543" i="1"/>
  <c r="Z2542" i="1"/>
  <c r="Y2542" i="1"/>
  <c r="Z2541" i="1"/>
  <c r="Y2541" i="1"/>
  <c r="Z2540" i="1"/>
  <c r="Y2540" i="1"/>
  <c r="Z2539" i="1"/>
  <c r="Y2539" i="1"/>
  <c r="Z2538" i="1"/>
  <c r="Y2538" i="1"/>
  <c r="Z2537" i="1"/>
  <c r="Y2537" i="1"/>
  <c r="Z2536" i="1"/>
  <c r="Y2536" i="1"/>
  <c r="Z2535" i="1"/>
  <c r="Y2535" i="1"/>
  <c r="Z2534" i="1"/>
  <c r="Y2534" i="1"/>
  <c r="Z2533" i="1"/>
  <c r="Y2533" i="1"/>
  <c r="Z2532" i="1"/>
  <c r="Y2532" i="1"/>
  <c r="Z2531" i="1"/>
  <c r="Y2531" i="1"/>
  <c r="Z2530" i="1"/>
  <c r="Y2530" i="1"/>
  <c r="Z2529" i="1"/>
  <c r="Y2529" i="1"/>
  <c r="Z2528" i="1"/>
  <c r="Y2528" i="1"/>
  <c r="Z2527" i="1"/>
  <c r="Y2527" i="1"/>
  <c r="Z2526" i="1"/>
  <c r="Y2526" i="1"/>
  <c r="Z2525" i="1"/>
  <c r="Y2525" i="1"/>
  <c r="Z2524" i="1"/>
  <c r="Y2524" i="1"/>
  <c r="Z2523" i="1"/>
  <c r="Y2523" i="1"/>
  <c r="Z2522" i="1"/>
  <c r="Y2522" i="1"/>
  <c r="Z2521" i="1"/>
  <c r="Y2521" i="1"/>
  <c r="Z2520" i="1"/>
  <c r="Y2520" i="1"/>
  <c r="Z2519" i="1"/>
  <c r="Y2519" i="1"/>
  <c r="Z2518" i="1"/>
  <c r="Y2518" i="1"/>
  <c r="Z2517" i="1"/>
  <c r="Y2517" i="1"/>
  <c r="Z2516" i="1"/>
  <c r="Y2516" i="1"/>
  <c r="Z2515" i="1"/>
  <c r="Y2515" i="1"/>
  <c r="Z2514" i="1"/>
  <c r="Y2514" i="1"/>
  <c r="Z2513" i="1"/>
  <c r="Y2513" i="1"/>
  <c r="Z2512" i="1"/>
  <c r="Y2512" i="1"/>
  <c r="Z2511" i="1"/>
  <c r="Y2511" i="1"/>
  <c r="Z2510" i="1"/>
  <c r="Y2510" i="1"/>
  <c r="Z2509" i="1"/>
  <c r="Y2509" i="1"/>
  <c r="Z2508" i="1"/>
  <c r="Y2508" i="1"/>
  <c r="Z2507" i="1"/>
  <c r="Y2507" i="1"/>
  <c r="Z2506" i="1"/>
  <c r="Y2506" i="1"/>
  <c r="Z2505" i="1"/>
  <c r="Y2505" i="1"/>
  <c r="Z2504" i="1"/>
  <c r="Y2504" i="1"/>
  <c r="Z2503" i="1"/>
  <c r="Y2503" i="1"/>
  <c r="Z2502" i="1"/>
  <c r="Y2502" i="1"/>
  <c r="Z2501" i="1"/>
  <c r="Y2501" i="1"/>
  <c r="Z2500" i="1"/>
  <c r="Y2500" i="1"/>
  <c r="Z2499" i="1"/>
  <c r="Y2499" i="1"/>
  <c r="Z2498" i="1"/>
  <c r="Y2498" i="1"/>
  <c r="Z2497" i="1"/>
  <c r="Y2497" i="1"/>
  <c r="Z2496" i="1"/>
  <c r="Y2496" i="1"/>
  <c r="Z2495" i="1"/>
  <c r="Y2495" i="1"/>
  <c r="Z2494" i="1"/>
  <c r="Y2494" i="1"/>
  <c r="Z2493" i="1"/>
  <c r="Y2493" i="1"/>
  <c r="Z2492" i="1"/>
  <c r="Y2492" i="1"/>
  <c r="Z2491" i="1"/>
  <c r="Y2491" i="1"/>
  <c r="Z2490" i="1"/>
  <c r="Y2490" i="1"/>
  <c r="Z2489" i="1"/>
  <c r="Y2489" i="1"/>
  <c r="Z2488" i="1"/>
  <c r="Y2488" i="1"/>
  <c r="Z2487" i="1"/>
  <c r="Y2487" i="1"/>
  <c r="Z2486" i="1"/>
  <c r="Y2486" i="1"/>
  <c r="Z2485" i="1"/>
  <c r="Y2485" i="1"/>
  <c r="Z2484" i="1"/>
  <c r="Y2484" i="1"/>
  <c r="Z2483" i="1"/>
  <c r="Y2483" i="1"/>
  <c r="Z2482" i="1"/>
  <c r="Y2482" i="1"/>
  <c r="Z2481" i="1"/>
  <c r="Y2481" i="1"/>
  <c r="Z2480" i="1"/>
  <c r="Y2480" i="1"/>
  <c r="Z2479" i="1"/>
  <c r="Y2479" i="1"/>
  <c r="Z2478" i="1"/>
  <c r="Y2478" i="1"/>
  <c r="Z2477" i="1"/>
  <c r="Y2477" i="1"/>
  <c r="Z2476" i="1"/>
  <c r="Y2476" i="1"/>
  <c r="Z2475" i="1"/>
  <c r="Y2475" i="1"/>
  <c r="Z2474" i="1"/>
  <c r="Y2474" i="1"/>
  <c r="Z2473" i="1"/>
  <c r="Y2473" i="1"/>
  <c r="Z2472" i="1"/>
  <c r="Y2472" i="1"/>
  <c r="Z2471" i="1"/>
  <c r="Y2471" i="1"/>
  <c r="Z2470" i="1"/>
  <c r="Y2470" i="1"/>
  <c r="Z2469" i="1"/>
  <c r="Y2469" i="1"/>
  <c r="Z2468" i="1"/>
  <c r="Y2468" i="1"/>
  <c r="Z2467" i="1"/>
  <c r="Y2467" i="1"/>
  <c r="Z2466" i="1"/>
  <c r="Y2466" i="1"/>
  <c r="Z2465" i="1"/>
  <c r="Y2465" i="1"/>
  <c r="Z2464" i="1"/>
  <c r="Y2464" i="1"/>
  <c r="Z2463" i="1"/>
  <c r="Y2463" i="1"/>
  <c r="Z2462" i="1"/>
  <c r="Y2462" i="1"/>
  <c r="Z2461" i="1"/>
  <c r="Y2461" i="1"/>
  <c r="Z2460" i="1"/>
  <c r="Y2460" i="1"/>
  <c r="Z2459" i="1"/>
  <c r="Y2459" i="1"/>
  <c r="Z2458" i="1"/>
  <c r="Y2458" i="1"/>
  <c r="Z2457" i="1"/>
  <c r="Y2457" i="1"/>
  <c r="Z2456" i="1"/>
  <c r="Y2456" i="1"/>
  <c r="Z2455" i="1"/>
  <c r="Y2455" i="1"/>
  <c r="Z2454" i="1"/>
  <c r="Y2454" i="1"/>
  <c r="Z2453" i="1"/>
  <c r="Y2453" i="1"/>
  <c r="Z2452" i="1"/>
  <c r="Y2452" i="1"/>
  <c r="Z2451" i="1"/>
  <c r="Y2451" i="1"/>
  <c r="Z2450" i="1"/>
  <c r="Y2450" i="1"/>
  <c r="Z2449" i="1"/>
  <c r="Y2449" i="1"/>
  <c r="Z2448" i="1"/>
  <c r="Y2448" i="1"/>
  <c r="Z2447" i="1"/>
  <c r="Y2447" i="1"/>
  <c r="Z2446" i="1"/>
  <c r="Y2446" i="1"/>
  <c r="Z2445" i="1"/>
  <c r="Y2445" i="1"/>
  <c r="Z2444" i="1"/>
  <c r="Y2444" i="1"/>
  <c r="Z2443" i="1"/>
  <c r="Y2443" i="1"/>
  <c r="Z2442" i="1"/>
  <c r="Y2442" i="1"/>
  <c r="Z2441" i="1"/>
  <c r="Y2441" i="1"/>
  <c r="Z2440" i="1"/>
  <c r="Y2440" i="1"/>
  <c r="Z2439" i="1"/>
  <c r="Y2439" i="1"/>
  <c r="Z2438" i="1"/>
  <c r="Y2438" i="1"/>
  <c r="Z2437" i="1"/>
  <c r="Y2437" i="1"/>
  <c r="Z2436" i="1"/>
  <c r="Y2436" i="1"/>
  <c r="Z2435" i="1"/>
  <c r="Y2435" i="1"/>
  <c r="Z2434" i="1"/>
  <c r="Y2434" i="1"/>
  <c r="Z2433" i="1"/>
  <c r="Y2433" i="1"/>
  <c r="Z2432" i="1"/>
  <c r="Y2432" i="1"/>
  <c r="Z2431" i="1"/>
  <c r="Y2431" i="1"/>
  <c r="Z2430" i="1"/>
  <c r="Y2430" i="1"/>
  <c r="Z2429" i="1"/>
  <c r="Y2429" i="1"/>
  <c r="Z2428" i="1"/>
  <c r="Y2428" i="1"/>
  <c r="Z2427" i="1"/>
  <c r="Y2427" i="1"/>
  <c r="Z2426" i="1"/>
  <c r="Y2426" i="1"/>
  <c r="Z2425" i="1"/>
  <c r="Y2425" i="1"/>
  <c r="Z2424" i="1"/>
  <c r="Y2424" i="1"/>
  <c r="Z2423" i="1"/>
  <c r="Y2423" i="1"/>
  <c r="Z2422" i="1"/>
  <c r="Y2422" i="1"/>
  <c r="Z2421" i="1"/>
  <c r="Y2421" i="1"/>
  <c r="Z2420" i="1"/>
  <c r="Y2420" i="1"/>
  <c r="Z2419" i="1"/>
  <c r="Y2419" i="1"/>
  <c r="Z2418" i="1"/>
  <c r="Y2418" i="1"/>
  <c r="Z2417" i="1"/>
  <c r="Y2417" i="1"/>
  <c r="Z2416" i="1"/>
  <c r="Y2416" i="1"/>
  <c r="Z2415" i="1"/>
  <c r="Y2415" i="1"/>
  <c r="Z2414" i="1"/>
  <c r="Y2414" i="1"/>
  <c r="Z2413" i="1"/>
  <c r="Y2413" i="1"/>
  <c r="Z2412" i="1"/>
  <c r="Y2412" i="1"/>
  <c r="Z2411" i="1"/>
  <c r="Y2411" i="1"/>
  <c r="Z2410" i="1"/>
  <c r="Y2410" i="1"/>
  <c r="Z2409" i="1"/>
  <c r="Y2409" i="1"/>
  <c r="Z2408" i="1"/>
  <c r="Y2408" i="1"/>
  <c r="Z2407" i="1"/>
  <c r="Y2407" i="1"/>
  <c r="Z2406" i="1"/>
  <c r="Y2406" i="1"/>
  <c r="Z2405" i="1"/>
  <c r="Y2405" i="1"/>
  <c r="Z2404" i="1"/>
  <c r="Y2404" i="1"/>
  <c r="Z2403" i="1"/>
  <c r="Y2403" i="1"/>
  <c r="Z2402" i="1"/>
  <c r="Y2402" i="1"/>
  <c r="Z2401" i="1"/>
  <c r="Y2401" i="1"/>
  <c r="Z2400" i="1"/>
  <c r="Y2400" i="1"/>
  <c r="Z2399" i="1"/>
  <c r="Y2399" i="1"/>
  <c r="Z2398" i="1"/>
  <c r="Y2398" i="1"/>
  <c r="Z2397" i="1"/>
  <c r="Y2397" i="1"/>
  <c r="Z2396" i="1"/>
  <c r="Y2396" i="1"/>
  <c r="Z2395" i="1"/>
  <c r="Y2395" i="1"/>
  <c r="Z2394" i="1"/>
  <c r="Y2394" i="1"/>
  <c r="Z2393" i="1"/>
  <c r="Y2393" i="1"/>
  <c r="Z2392" i="1"/>
  <c r="Y2392" i="1"/>
  <c r="Z2391" i="1"/>
  <c r="Y2391" i="1"/>
  <c r="Z2390" i="1"/>
  <c r="Y2390" i="1"/>
  <c r="Z2389" i="1"/>
  <c r="Y2389" i="1"/>
  <c r="Z2388" i="1"/>
  <c r="Y2388" i="1"/>
  <c r="Z2387" i="1"/>
  <c r="Y2387" i="1"/>
  <c r="Z2386" i="1"/>
  <c r="Y2386" i="1"/>
  <c r="Z2385" i="1"/>
  <c r="Y2385" i="1"/>
  <c r="Z2384" i="1"/>
  <c r="Y2384" i="1"/>
  <c r="Z2383" i="1"/>
  <c r="Y2383" i="1"/>
  <c r="Z2382" i="1"/>
  <c r="Y2382" i="1"/>
  <c r="Z2381" i="1"/>
  <c r="Y2381" i="1"/>
  <c r="Z2380" i="1"/>
  <c r="Y2380" i="1"/>
  <c r="Z2379" i="1"/>
  <c r="Y2379" i="1"/>
  <c r="Z2378" i="1"/>
  <c r="Y2378" i="1"/>
  <c r="Z2377" i="1"/>
  <c r="Y2377" i="1"/>
  <c r="Z2376" i="1"/>
  <c r="Y2376" i="1"/>
  <c r="Z2375" i="1"/>
  <c r="Y2375" i="1"/>
  <c r="Z2374" i="1"/>
  <c r="Y2374" i="1"/>
  <c r="Z2373" i="1"/>
  <c r="Y2373" i="1"/>
  <c r="Z2372" i="1"/>
  <c r="Y2372" i="1"/>
  <c r="Z2371" i="1"/>
  <c r="Y2371" i="1"/>
  <c r="Z2370" i="1"/>
  <c r="Y2370" i="1"/>
  <c r="Z2369" i="1"/>
  <c r="Y2369" i="1"/>
  <c r="Z2368" i="1"/>
  <c r="Y2368" i="1"/>
  <c r="Z2367" i="1"/>
  <c r="Y2367" i="1"/>
  <c r="Z2366" i="1"/>
  <c r="Y2366" i="1"/>
  <c r="Z2365" i="1"/>
  <c r="Y2365" i="1"/>
  <c r="Z2364" i="1"/>
  <c r="Y2364" i="1"/>
  <c r="Z2363" i="1"/>
  <c r="Y2363" i="1"/>
  <c r="Z2362" i="1"/>
  <c r="Y2362" i="1"/>
  <c r="Z2361" i="1"/>
  <c r="Y2361" i="1"/>
  <c r="Z2360" i="1"/>
  <c r="Y2360" i="1"/>
  <c r="Z2359" i="1"/>
  <c r="Y2359" i="1"/>
  <c r="Z2358" i="1"/>
  <c r="Y2358" i="1"/>
  <c r="Z2357" i="1"/>
  <c r="Y2357" i="1"/>
  <c r="Z2356" i="1"/>
  <c r="Y2356" i="1"/>
  <c r="Z2355" i="1"/>
  <c r="Y2355" i="1"/>
  <c r="Z2354" i="1"/>
  <c r="Y2354" i="1"/>
  <c r="Z2353" i="1"/>
  <c r="Y2353" i="1"/>
  <c r="Z2352" i="1"/>
  <c r="Y2352" i="1"/>
  <c r="Z2351" i="1"/>
  <c r="Y2351" i="1"/>
  <c r="Z2350" i="1"/>
  <c r="Y2350" i="1"/>
  <c r="Z2349" i="1"/>
  <c r="Y2349" i="1"/>
  <c r="Z2348" i="1"/>
  <c r="Y2348" i="1"/>
  <c r="Z2347" i="1"/>
  <c r="Y2347" i="1"/>
  <c r="Z2346" i="1"/>
  <c r="Y2346" i="1"/>
  <c r="Z2345" i="1"/>
  <c r="Y2345" i="1"/>
  <c r="Z2344" i="1"/>
  <c r="Y2344" i="1"/>
  <c r="Z2343" i="1"/>
  <c r="Y2343" i="1"/>
  <c r="Z2342" i="1"/>
  <c r="Y2342" i="1"/>
  <c r="Z2341" i="1"/>
  <c r="Y2341" i="1"/>
  <c r="Z2340" i="1"/>
  <c r="Y2340" i="1"/>
  <c r="Z2339" i="1"/>
  <c r="Y2339" i="1"/>
  <c r="Z2338" i="1"/>
  <c r="Y2338" i="1"/>
  <c r="Z2337" i="1"/>
  <c r="Y2337" i="1"/>
  <c r="Z2336" i="1"/>
  <c r="Y2336" i="1"/>
  <c r="Z2335" i="1"/>
  <c r="Y2335" i="1"/>
  <c r="Z2334" i="1"/>
  <c r="Y2334" i="1"/>
  <c r="Z2333" i="1"/>
  <c r="Y2333" i="1"/>
  <c r="Z2332" i="1"/>
  <c r="Y2332" i="1"/>
  <c r="Z2331" i="1"/>
  <c r="Y2331" i="1"/>
  <c r="Z2330" i="1"/>
  <c r="Y2330" i="1"/>
  <c r="Z2329" i="1"/>
  <c r="Y2329" i="1"/>
  <c r="Z2328" i="1"/>
  <c r="Y2328" i="1"/>
  <c r="Z2327" i="1"/>
  <c r="Y2327" i="1"/>
  <c r="Z2326" i="1"/>
  <c r="Y2326" i="1"/>
  <c r="Z2325" i="1"/>
  <c r="Y2325" i="1"/>
  <c r="Z2324" i="1"/>
  <c r="Y2324" i="1"/>
  <c r="Z2323" i="1"/>
  <c r="Y2323" i="1"/>
  <c r="Z2322" i="1"/>
  <c r="Y2322" i="1"/>
  <c r="Z2321" i="1"/>
  <c r="Y2321" i="1"/>
  <c r="Z2320" i="1"/>
  <c r="Y2320" i="1"/>
  <c r="Z2319" i="1"/>
  <c r="Y2319" i="1"/>
  <c r="Z2318" i="1"/>
  <c r="Y2318" i="1"/>
  <c r="Z2317" i="1"/>
  <c r="Y2317" i="1"/>
  <c r="Z2316" i="1"/>
  <c r="Y2316" i="1"/>
  <c r="Z2315" i="1"/>
  <c r="Y2315" i="1"/>
  <c r="Z2314" i="1"/>
  <c r="Y2314" i="1"/>
  <c r="Z2313" i="1"/>
  <c r="Y2313" i="1"/>
  <c r="Z2312" i="1"/>
  <c r="Y2312" i="1"/>
  <c r="Z2311" i="1"/>
  <c r="Y2311" i="1"/>
  <c r="Z2310" i="1"/>
  <c r="Y2310" i="1"/>
  <c r="Z2309" i="1"/>
  <c r="Y2309" i="1"/>
  <c r="Z2308" i="1"/>
  <c r="Y2308" i="1"/>
  <c r="Z2307" i="1"/>
  <c r="Y2307" i="1"/>
  <c r="Z2306" i="1"/>
  <c r="Y2306" i="1"/>
  <c r="Z2305" i="1"/>
  <c r="Y2305" i="1"/>
  <c r="Z2304" i="1"/>
  <c r="Y2304" i="1"/>
  <c r="Z2303" i="1"/>
  <c r="Y2303" i="1"/>
  <c r="Z2302" i="1"/>
  <c r="Y2302" i="1"/>
  <c r="Z2301" i="1"/>
  <c r="Y2301" i="1"/>
  <c r="Z2300" i="1"/>
  <c r="Y2300" i="1"/>
  <c r="Z2299" i="1"/>
  <c r="Y2299" i="1"/>
  <c r="Z2298" i="1"/>
  <c r="Y2298" i="1"/>
  <c r="Z2297" i="1"/>
  <c r="Y2297" i="1"/>
  <c r="Z2296" i="1"/>
  <c r="Y2296" i="1"/>
  <c r="Z2295" i="1"/>
  <c r="Y2295" i="1"/>
  <c r="Z2294" i="1"/>
  <c r="Y2294" i="1"/>
  <c r="Z2293" i="1"/>
  <c r="Y2293" i="1"/>
  <c r="Z2292" i="1"/>
  <c r="Y2292" i="1"/>
  <c r="Z2291" i="1"/>
  <c r="Y2291" i="1"/>
  <c r="Z2290" i="1"/>
  <c r="Y2290" i="1"/>
  <c r="Z2289" i="1"/>
  <c r="Y2289" i="1"/>
  <c r="Z2288" i="1"/>
  <c r="Y2288" i="1"/>
  <c r="Z2287" i="1"/>
  <c r="Y2287" i="1"/>
  <c r="Z2286" i="1"/>
  <c r="Y2286" i="1"/>
  <c r="Z2285" i="1"/>
  <c r="Y2285" i="1"/>
  <c r="Z2284" i="1"/>
  <c r="Y2284" i="1"/>
  <c r="Z2283" i="1"/>
  <c r="Y2283" i="1"/>
  <c r="Z2282" i="1"/>
  <c r="Y2282" i="1"/>
  <c r="Z2281" i="1"/>
  <c r="Y2281" i="1"/>
  <c r="Z2280" i="1"/>
  <c r="Y2280" i="1"/>
  <c r="Z2279" i="1"/>
  <c r="Y2279" i="1"/>
  <c r="Z2278" i="1"/>
  <c r="Y2278" i="1"/>
  <c r="Z2277" i="1"/>
  <c r="Y2277" i="1"/>
  <c r="Z2276" i="1"/>
  <c r="Y2276" i="1"/>
  <c r="Z2275" i="1"/>
  <c r="Y2275" i="1"/>
  <c r="Z2274" i="1"/>
  <c r="Y2274" i="1"/>
  <c r="Z2273" i="1"/>
  <c r="Y2273" i="1"/>
  <c r="Z2272" i="1"/>
  <c r="Y2272" i="1"/>
  <c r="Z2271" i="1"/>
  <c r="Y2271" i="1"/>
  <c r="Z2270" i="1"/>
  <c r="Y2270" i="1"/>
  <c r="Z2269" i="1"/>
  <c r="Y2269" i="1"/>
  <c r="Z2268" i="1"/>
  <c r="Y2268" i="1"/>
  <c r="Z2267" i="1"/>
  <c r="Y2267" i="1"/>
  <c r="Z2266" i="1"/>
  <c r="Y2266" i="1"/>
  <c r="Z2265" i="1"/>
  <c r="Y2265" i="1"/>
  <c r="Z2264" i="1"/>
  <c r="Y2264" i="1"/>
  <c r="Z2263" i="1"/>
  <c r="Y2263" i="1"/>
  <c r="Z2262" i="1"/>
  <c r="Y2262" i="1"/>
  <c r="Z2261" i="1"/>
  <c r="Y2261" i="1"/>
  <c r="Z2260" i="1"/>
  <c r="Y2260" i="1"/>
  <c r="Z2259" i="1"/>
  <c r="Y2259" i="1"/>
  <c r="Z2258" i="1"/>
  <c r="Y2258" i="1"/>
  <c r="Z2257" i="1"/>
  <c r="Y2257" i="1"/>
  <c r="Z2256" i="1"/>
  <c r="Y2256" i="1"/>
  <c r="Z2255" i="1"/>
  <c r="Y2255" i="1"/>
  <c r="Z2254" i="1"/>
  <c r="Y2254" i="1"/>
  <c r="Z2253" i="1"/>
  <c r="Y2253" i="1"/>
  <c r="Z2252" i="1"/>
  <c r="Y2252" i="1"/>
  <c r="Z2251" i="1"/>
  <c r="Y2251" i="1"/>
  <c r="Z2250" i="1"/>
  <c r="Y2250" i="1"/>
  <c r="Z2249" i="1"/>
  <c r="Y2249" i="1"/>
  <c r="Z2248" i="1"/>
  <c r="Y2248" i="1"/>
  <c r="Z2247" i="1"/>
  <c r="Y2247" i="1"/>
  <c r="Z2246" i="1"/>
  <c r="Y2246" i="1"/>
  <c r="Z2245" i="1"/>
  <c r="Y2245" i="1"/>
  <c r="Z2244" i="1"/>
  <c r="Y2244" i="1"/>
  <c r="Z2243" i="1"/>
  <c r="Y2243" i="1"/>
  <c r="Z2242" i="1"/>
  <c r="Y2242" i="1"/>
  <c r="Z2241" i="1"/>
  <c r="Y2241" i="1"/>
  <c r="Z2240" i="1"/>
  <c r="Y2240" i="1"/>
  <c r="Z2239" i="1"/>
  <c r="Y2239" i="1"/>
  <c r="Z2238" i="1"/>
  <c r="Y2238" i="1"/>
  <c r="Z2237" i="1"/>
  <c r="Y2237" i="1"/>
  <c r="Z2236" i="1"/>
  <c r="Y2236" i="1"/>
  <c r="Z2235" i="1"/>
  <c r="Y2235" i="1"/>
  <c r="Z2234" i="1"/>
  <c r="Y2234" i="1"/>
  <c r="Z2233" i="1"/>
  <c r="Y2233" i="1"/>
  <c r="Z2232" i="1"/>
  <c r="Y2232" i="1"/>
  <c r="Z2231" i="1"/>
  <c r="Y2231" i="1"/>
  <c r="Z2230" i="1"/>
  <c r="Y2230" i="1"/>
  <c r="Z2229" i="1"/>
  <c r="Y2229" i="1"/>
  <c r="Z2228" i="1"/>
  <c r="Y2228" i="1"/>
  <c r="Z2227" i="1"/>
  <c r="Y2227" i="1"/>
  <c r="Z2226" i="1"/>
  <c r="Y2226" i="1"/>
  <c r="Z2225" i="1"/>
  <c r="Y2225" i="1"/>
  <c r="Z2224" i="1"/>
  <c r="Y2224" i="1"/>
  <c r="Z2223" i="1"/>
  <c r="Y2223" i="1"/>
  <c r="Z2222" i="1"/>
  <c r="Y2222" i="1"/>
  <c r="Z2221" i="1"/>
  <c r="Y2221" i="1"/>
  <c r="Z2220" i="1"/>
  <c r="Y2220" i="1"/>
  <c r="Z2219" i="1"/>
  <c r="Y2219" i="1"/>
  <c r="Z2218" i="1"/>
  <c r="Y2218" i="1"/>
  <c r="Z2217" i="1"/>
  <c r="Y2217" i="1"/>
  <c r="Z2216" i="1"/>
  <c r="Y2216" i="1"/>
  <c r="Z2215" i="1"/>
  <c r="Y2215" i="1"/>
  <c r="Z2214" i="1"/>
  <c r="Y2214" i="1"/>
  <c r="Z2213" i="1"/>
  <c r="Y2213" i="1"/>
  <c r="Z2212" i="1"/>
  <c r="Y2212" i="1"/>
  <c r="Z2211" i="1"/>
  <c r="Y2211" i="1"/>
  <c r="Z2210" i="1"/>
  <c r="Y2210" i="1"/>
  <c r="Z2209" i="1"/>
  <c r="Y2209" i="1"/>
  <c r="Z2208" i="1"/>
  <c r="Y2208" i="1"/>
  <c r="Z2207" i="1"/>
  <c r="Y2207" i="1"/>
  <c r="Z2206" i="1"/>
  <c r="Y2206" i="1"/>
  <c r="Z2205" i="1"/>
  <c r="Y2205" i="1"/>
  <c r="Z2204" i="1"/>
  <c r="Y2204" i="1"/>
  <c r="Z2203" i="1"/>
  <c r="Y2203" i="1"/>
  <c r="Z2202" i="1"/>
  <c r="Y2202" i="1"/>
  <c r="Z2201" i="1"/>
  <c r="Y2201" i="1"/>
  <c r="Z2200" i="1"/>
  <c r="Y2200" i="1"/>
  <c r="Z2199" i="1"/>
  <c r="Y2199" i="1"/>
  <c r="Z2198" i="1"/>
  <c r="Y2198" i="1"/>
  <c r="Z2197" i="1"/>
  <c r="Y2197" i="1"/>
  <c r="Z2196" i="1"/>
  <c r="Y2196" i="1"/>
  <c r="Z2195" i="1"/>
  <c r="Y2195" i="1"/>
  <c r="Z2194" i="1"/>
  <c r="Y2194" i="1"/>
  <c r="Z2193" i="1"/>
  <c r="Y2193" i="1"/>
  <c r="Z2192" i="1"/>
  <c r="Y2192" i="1"/>
  <c r="Z2191" i="1"/>
  <c r="Y2191" i="1"/>
  <c r="Z2190" i="1"/>
  <c r="Y2190" i="1"/>
  <c r="Z2189" i="1"/>
  <c r="Y2189" i="1"/>
  <c r="Z2188" i="1"/>
  <c r="Y2188" i="1"/>
  <c r="Z2187" i="1"/>
  <c r="Y2187" i="1"/>
  <c r="Z2186" i="1"/>
  <c r="Y2186" i="1"/>
  <c r="Z2185" i="1"/>
  <c r="Y2185" i="1"/>
  <c r="Z2184" i="1"/>
  <c r="Y2184" i="1"/>
  <c r="Z2183" i="1"/>
  <c r="Y2183" i="1"/>
  <c r="Z2182" i="1"/>
  <c r="Y2182" i="1"/>
  <c r="Z2181" i="1"/>
  <c r="Y2181" i="1"/>
  <c r="Z2180" i="1"/>
  <c r="Y2180" i="1"/>
  <c r="Z2179" i="1"/>
  <c r="Y2179" i="1"/>
  <c r="Z2178" i="1"/>
  <c r="Y2178" i="1"/>
  <c r="Z2177" i="1"/>
  <c r="Y2177" i="1"/>
  <c r="Z2176" i="1"/>
  <c r="Y2176" i="1"/>
  <c r="Z2175" i="1"/>
  <c r="Y2175" i="1"/>
  <c r="Z2174" i="1"/>
  <c r="Y2174" i="1"/>
  <c r="Z2173" i="1"/>
  <c r="Y2173" i="1"/>
  <c r="Z2172" i="1"/>
  <c r="Y2172" i="1"/>
  <c r="Z2171" i="1"/>
  <c r="Y2171" i="1"/>
  <c r="Z2170" i="1"/>
  <c r="Y2170" i="1"/>
  <c r="Z2169" i="1"/>
  <c r="Y2169" i="1"/>
  <c r="Z2168" i="1"/>
  <c r="Y2168" i="1"/>
  <c r="Z2167" i="1"/>
  <c r="Y2167" i="1"/>
  <c r="Z2166" i="1"/>
  <c r="Y2166" i="1"/>
  <c r="Z2165" i="1"/>
  <c r="Y2165" i="1"/>
  <c r="Z2164" i="1"/>
  <c r="Y2164" i="1"/>
  <c r="Z2163" i="1"/>
  <c r="Y2163" i="1"/>
  <c r="Z2162" i="1"/>
  <c r="Y2162" i="1"/>
  <c r="Z2161" i="1"/>
  <c r="Y2161" i="1"/>
  <c r="Z2160" i="1"/>
  <c r="Y2160" i="1"/>
  <c r="Z2159" i="1"/>
  <c r="Y2159" i="1"/>
  <c r="Z2158" i="1"/>
  <c r="Y2158" i="1"/>
  <c r="Z2157" i="1"/>
  <c r="Y2157" i="1"/>
  <c r="Z2156" i="1"/>
  <c r="Y2156" i="1"/>
  <c r="Z2155" i="1"/>
  <c r="Y2155" i="1"/>
  <c r="Z2154" i="1"/>
  <c r="Y2154" i="1"/>
  <c r="Z2153" i="1"/>
  <c r="Y2153" i="1"/>
  <c r="Z2152" i="1"/>
  <c r="Y2152" i="1"/>
  <c r="Z2151" i="1"/>
  <c r="Y2151" i="1"/>
  <c r="Z2150" i="1"/>
  <c r="Y2150" i="1"/>
  <c r="Z2149" i="1"/>
  <c r="Y2149" i="1"/>
  <c r="Z2148" i="1"/>
  <c r="Y2148" i="1"/>
  <c r="Z2147" i="1"/>
  <c r="Y2147" i="1"/>
  <c r="Z2146" i="1"/>
  <c r="Y2146" i="1"/>
  <c r="Z2145" i="1"/>
  <c r="Y2145" i="1"/>
  <c r="Z2144" i="1"/>
  <c r="Y2144" i="1"/>
  <c r="Z2143" i="1"/>
  <c r="Y2143" i="1"/>
  <c r="Z2142" i="1"/>
  <c r="Y2142" i="1"/>
  <c r="Z2141" i="1"/>
  <c r="Y2141" i="1"/>
  <c r="Z2140" i="1"/>
  <c r="Y2140" i="1"/>
  <c r="Z2139" i="1"/>
  <c r="Y2139" i="1"/>
  <c r="Z2138" i="1"/>
  <c r="Y2138" i="1"/>
  <c r="Z2137" i="1"/>
  <c r="Y2137" i="1"/>
  <c r="Z2136" i="1"/>
  <c r="Y2136" i="1"/>
  <c r="Z2135" i="1"/>
  <c r="Y2135" i="1"/>
  <c r="Z2134" i="1"/>
  <c r="Y2134" i="1"/>
  <c r="Z2133" i="1"/>
  <c r="Y2133" i="1"/>
  <c r="Z2132" i="1"/>
  <c r="Y2132" i="1"/>
  <c r="Z2131" i="1"/>
  <c r="Y2131" i="1"/>
  <c r="Z2130" i="1"/>
  <c r="Y2130" i="1"/>
  <c r="Z2129" i="1"/>
  <c r="Y2129" i="1"/>
  <c r="Z2128" i="1"/>
  <c r="Y2128" i="1"/>
  <c r="Z2127" i="1"/>
  <c r="Y2127" i="1"/>
  <c r="Z2126" i="1"/>
  <c r="Y2126" i="1"/>
  <c r="Z2125" i="1"/>
  <c r="Y2125" i="1"/>
  <c r="Z2124" i="1"/>
  <c r="Y2124" i="1"/>
  <c r="Z2123" i="1"/>
  <c r="Y2123" i="1"/>
  <c r="Z2122" i="1"/>
  <c r="Y2122" i="1"/>
  <c r="Z2121" i="1"/>
  <c r="Y2121" i="1"/>
  <c r="Z2120" i="1"/>
  <c r="Y2120" i="1"/>
  <c r="Z2119" i="1"/>
  <c r="Y2119" i="1"/>
  <c r="Z2118" i="1"/>
  <c r="Y2118" i="1"/>
  <c r="Z2117" i="1"/>
  <c r="Y2117" i="1"/>
  <c r="Z2116" i="1"/>
  <c r="Y2116" i="1"/>
  <c r="Z2115" i="1"/>
  <c r="Y2115" i="1"/>
  <c r="Z2114" i="1"/>
  <c r="Y2114" i="1"/>
  <c r="Z2113" i="1"/>
  <c r="Y2113" i="1"/>
  <c r="Z2112" i="1"/>
  <c r="Y2112" i="1"/>
  <c r="Z2111" i="1"/>
  <c r="Y2111" i="1"/>
  <c r="Z2110" i="1"/>
  <c r="Y2110" i="1"/>
  <c r="Z2109" i="1"/>
  <c r="Y2109" i="1"/>
  <c r="Z2108" i="1"/>
  <c r="Y2108" i="1"/>
  <c r="Z2107" i="1"/>
  <c r="Y2107" i="1"/>
  <c r="Z2106" i="1"/>
  <c r="Y2106" i="1"/>
  <c r="Z2105" i="1"/>
  <c r="Y2105" i="1"/>
  <c r="Z2104" i="1"/>
  <c r="Y2104" i="1"/>
  <c r="Z2103" i="1"/>
  <c r="Y2103" i="1"/>
  <c r="Z2102" i="1"/>
  <c r="Y2102" i="1"/>
  <c r="Z2101" i="1"/>
  <c r="Y2101" i="1"/>
  <c r="Z2100" i="1"/>
  <c r="Y2100" i="1"/>
  <c r="Z2099" i="1"/>
  <c r="Y2099" i="1"/>
  <c r="Z2098" i="1"/>
  <c r="Y2098" i="1"/>
  <c r="Z2097" i="1"/>
  <c r="Y2097" i="1"/>
  <c r="Z2096" i="1"/>
  <c r="Y2096" i="1"/>
  <c r="Z2095" i="1"/>
  <c r="Y2095" i="1"/>
  <c r="Z2094" i="1"/>
  <c r="Y2094" i="1"/>
  <c r="Z2093" i="1"/>
  <c r="Y2093" i="1"/>
  <c r="Z2092" i="1"/>
  <c r="Y2092" i="1"/>
  <c r="Z2091" i="1"/>
  <c r="Y2091" i="1"/>
  <c r="Z2090" i="1"/>
  <c r="Y2090" i="1"/>
  <c r="Z2089" i="1"/>
  <c r="Y2089" i="1"/>
  <c r="Z2088" i="1"/>
  <c r="Y2088" i="1"/>
  <c r="Z2087" i="1"/>
  <c r="Y2087" i="1"/>
  <c r="Z2086" i="1"/>
  <c r="Y2086" i="1"/>
  <c r="Z2085" i="1"/>
  <c r="Y2085" i="1"/>
  <c r="Z2084" i="1"/>
  <c r="Y2084" i="1"/>
  <c r="Z2083" i="1"/>
  <c r="Y2083" i="1"/>
  <c r="Z2082" i="1"/>
  <c r="Y2082" i="1"/>
  <c r="Z2081" i="1"/>
  <c r="Y2081" i="1"/>
  <c r="Z2080" i="1"/>
  <c r="Y2080" i="1"/>
  <c r="Z2079" i="1"/>
  <c r="Y2079" i="1"/>
  <c r="Z2078" i="1"/>
  <c r="Y2078" i="1"/>
  <c r="Z2077" i="1"/>
  <c r="Y2077" i="1"/>
  <c r="Z2076" i="1"/>
  <c r="Y2076" i="1"/>
  <c r="Z2075" i="1"/>
  <c r="Y2075" i="1"/>
  <c r="Z2074" i="1"/>
  <c r="Y2074" i="1"/>
  <c r="Z2073" i="1"/>
  <c r="Y2073" i="1"/>
  <c r="Z2072" i="1"/>
  <c r="Y2072" i="1"/>
  <c r="Z2071" i="1"/>
  <c r="Y2071" i="1"/>
  <c r="Z2070" i="1"/>
  <c r="Y2070" i="1"/>
  <c r="Z2069" i="1"/>
  <c r="Y2069" i="1"/>
  <c r="Z2068" i="1"/>
  <c r="Y2068" i="1"/>
  <c r="Z2067" i="1"/>
  <c r="Y2067" i="1"/>
  <c r="Z2066" i="1"/>
  <c r="Y2066" i="1"/>
  <c r="Z2065" i="1"/>
  <c r="Y2065" i="1"/>
  <c r="Z2064" i="1"/>
  <c r="Y2064" i="1"/>
  <c r="Z2063" i="1"/>
  <c r="Y2063" i="1"/>
  <c r="Z2062" i="1"/>
  <c r="Y2062" i="1"/>
  <c r="Z2061" i="1"/>
  <c r="Y2061" i="1"/>
  <c r="Z2060" i="1"/>
  <c r="Y2060" i="1"/>
  <c r="Z2059" i="1"/>
  <c r="Y2059" i="1"/>
  <c r="Z2058" i="1"/>
  <c r="Y2058" i="1"/>
  <c r="Z2057" i="1"/>
  <c r="Y2057" i="1"/>
  <c r="Z2056" i="1"/>
  <c r="Y2056" i="1"/>
  <c r="Z2055" i="1"/>
  <c r="Y2055" i="1"/>
  <c r="Z2054" i="1"/>
  <c r="Y2054" i="1"/>
  <c r="Z2053" i="1"/>
  <c r="Y2053" i="1"/>
  <c r="Z2052" i="1"/>
  <c r="Y2052" i="1"/>
  <c r="Z2051" i="1"/>
  <c r="Y2051" i="1"/>
  <c r="Z2050" i="1"/>
  <c r="Y2050" i="1"/>
  <c r="Z2049" i="1"/>
  <c r="Y2049" i="1"/>
  <c r="Z2048" i="1"/>
  <c r="Y2048" i="1"/>
  <c r="Z2047" i="1"/>
  <c r="Y2047" i="1"/>
  <c r="Z2046" i="1"/>
  <c r="Y2046" i="1"/>
  <c r="Z2045" i="1"/>
  <c r="Y2045" i="1"/>
  <c r="Z2044" i="1"/>
  <c r="Y2044" i="1"/>
  <c r="Z2043" i="1"/>
  <c r="Y2043" i="1"/>
  <c r="Z2042" i="1"/>
  <c r="Y2042" i="1"/>
  <c r="Z2041" i="1"/>
  <c r="Y2041" i="1"/>
  <c r="Z2040" i="1"/>
  <c r="Y2040" i="1"/>
  <c r="Z2039" i="1"/>
  <c r="Y2039" i="1"/>
  <c r="Z2038" i="1"/>
  <c r="Y2038" i="1"/>
  <c r="Z2037" i="1"/>
  <c r="Y2037" i="1"/>
  <c r="Z2036" i="1"/>
  <c r="Y2036" i="1"/>
  <c r="Z2035" i="1"/>
  <c r="Y2035" i="1"/>
  <c r="Z2034" i="1"/>
  <c r="Y2034" i="1"/>
  <c r="Z2033" i="1"/>
  <c r="Y2033" i="1"/>
  <c r="Z2032" i="1"/>
  <c r="Y2032" i="1"/>
  <c r="Z2031" i="1"/>
  <c r="Y2031" i="1"/>
  <c r="Z2030" i="1"/>
  <c r="Y2030" i="1"/>
  <c r="Z2029" i="1"/>
  <c r="Y2029" i="1"/>
  <c r="Z2028" i="1"/>
  <c r="Y2028" i="1"/>
  <c r="Z2027" i="1"/>
  <c r="Y2027" i="1"/>
  <c r="Z2026" i="1"/>
  <c r="Y2026" i="1"/>
  <c r="Z2025" i="1"/>
  <c r="Y2025" i="1"/>
  <c r="Z2024" i="1"/>
  <c r="Y2024" i="1"/>
  <c r="Z2023" i="1"/>
  <c r="Y2023" i="1"/>
  <c r="Z2022" i="1"/>
  <c r="Y2022" i="1"/>
  <c r="Z2021" i="1"/>
  <c r="Y2021" i="1"/>
  <c r="Z2020" i="1"/>
  <c r="Y2020" i="1"/>
  <c r="Z2019" i="1"/>
  <c r="Y2019" i="1"/>
  <c r="Z2018" i="1"/>
  <c r="Y2018" i="1"/>
  <c r="Z2017" i="1"/>
  <c r="Y2017" i="1"/>
  <c r="Z2016" i="1"/>
  <c r="Y2016" i="1"/>
  <c r="Z2015" i="1"/>
  <c r="Y2015" i="1"/>
  <c r="Z2014" i="1"/>
  <c r="Y2014" i="1"/>
  <c r="Z2013" i="1"/>
  <c r="Y2013" i="1"/>
  <c r="Z2012" i="1"/>
  <c r="Y2012" i="1"/>
  <c r="Z2011" i="1"/>
  <c r="Y2011" i="1"/>
  <c r="Z2010" i="1"/>
  <c r="Y2010" i="1"/>
  <c r="Z2009" i="1"/>
  <c r="Y2009" i="1"/>
  <c r="Z2008" i="1"/>
  <c r="Y2008" i="1"/>
  <c r="Z2007" i="1"/>
  <c r="Y2007" i="1"/>
  <c r="Z2006" i="1"/>
  <c r="Y2006" i="1"/>
  <c r="Z2005" i="1"/>
  <c r="Y2005" i="1"/>
  <c r="Z2004" i="1"/>
  <c r="Y2004" i="1"/>
  <c r="Z2003" i="1"/>
  <c r="Y2003" i="1"/>
  <c r="Z2002" i="1"/>
  <c r="Y2002" i="1"/>
  <c r="Z2001" i="1"/>
  <c r="Y2001" i="1"/>
  <c r="Z2000" i="1"/>
  <c r="Y2000" i="1"/>
  <c r="Z1999" i="1"/>
  <c r="Y1999" i="1"/>
  <c r="Z1998" i="1"/>
  <c r="Y1998" i="1"/>
  <c r="Z1997" i="1"/>
  <c r="Y1997" i="1"/>
  <c r="Z1996" i="1"/>
  <c r="Y1996" i="1"/>
  <c r="Z1995" i="1"/>
  <c r="Y1995" i="1"/>
  <c r="Z1994" i="1"/>
  <c r="Y1994" i="1"/>
  <c r="Z1993" i="1"/>
  <c r="Y1993" i="1"/>
  <c r="Z1992" i="1"/>
  <c r="Y1992" i="1"/>
  <c r="Z1991" i="1"/>
  <c r="Y1991" i="1"/>
  <c r="Z1990" i="1"/>
  <c r="Y1990" i="1"/>
  <c r="Z1989" i="1"/>
  <c r="Y1989" i="1"/>
  <c r="Z1988" i="1"/>
  <c r="Y1988" i="1"/>
  <c r="Z1987" i="1"/>
  <c r="Y1987" i="1"/>
  <c r="Z1986" i="1"/>
  <c r="Y1986" i="1"/>
  <c r="Z1985" i="1"/>
  <c r="Y1985" i="1"/>
  <c r="Z1984" i="1"/>
  <c r="Y1984" i="1"/>
  <c r="Z1983" i="1"/>
  <c r="Y1983" i="1"/>
  <c r="Z1982" i="1"/>
  <c r="Y1982" i="1"/>
  <c r="Z1981" i="1"/>
  <c r="Y1981" i="1"/>
  <c r="Z1980" i="1"/>
  <c r="Y1980" i="1"/>
  <c r="Z1979" i="1"/>
  <c r="Y1979" i="1"/>
  <c r="Z1978" i="1"/>
  <c r="Y1978" i="1"/>
  <c r="Z1977" i="1"/>
  <c r="Y1977" i="1"/>
  <c r="Z1976" i="1"/>
  <c r="Y1976" i="1"/>
  <c r="Z1975" i="1"/>
  <c r="Y1975" i="1"/>
  <c r="Z1974" i="1"/>
  <c r="Y1974" i="1"/>
  <c r="Z1973" i="1"/>
  <c r="Y1973" i="1"/>
  <c r="Z1972" i="1"/>
  <c r="Y1972" i="1"/>
  <c r="Z1971" i="1"/>
  <c r="Y1971" i="1"/>
  <c r="Z1970" i="1"/>
  <c r="Y1970" i="1"/>
  <c r="Z1969" i="1"/>
  <c r="Y1969" i="1"/>
  <c r="Z1968" i="1"/>
  <c r="Y1968" i="1"/>
  <c r="Z1967" i="1"/>
  <c r="Y1967" i="1"/>
  <c r="Z1966" i="1"/>
  <c r="Y1966" i="1"/>
  <c r="Z1965" i="1"/>
  <c r="Y1965" i="1"/>
  <c r="Z1964" i="1"/>
  <c r="Y1964" i="1"/>
  <c r="Z1963" i="1"/>
  <c r="Y1963" i="1"/>
  <c r="Z1962" i="1"/>
  <c r="Y1962" i="1"/>
  <c r="Z1961" i="1"/>
  <c r="Y1961" i="1"/>
  <c r="Z1960" i="1"/>
  <c r="Y1960" i="1"/>
  <c r="Z1959" i="1"/>
  <c r="Y1959" i="1"/>
  <c r="Z1958" i="1"/>
  <c r="Y1958" i="1"/>
  <c r="Z1957" i="1"/>
  <c r="Y1957" i="1"/>
  <c r="Z1956" i="1"/>
  <c r="Y1956" i="1"/>
  <c r="Z1955" i="1"/>
  <c r="Y1955" i="1"/>
  <c r="Z1954" i="1"/>
  <c r="Y1954" i="1"/>
  <c r="Z1953" i="1"/>
  <c r="Y1953" i="1"/>
  <c r="Z1952" i="1"/>
  <c r="Y1952" i="1"/>
  <c r="Z1951" i="1"/>
  <c r="Y1951" i="1"/>
  <c r="Z1950" i="1"/>
  <c r="Y1950" i="1"/>
  <c r="Z1949" i="1"/>
  <c r="Y1949" i="1"/>
  <c r="Z1948" i="1"/>
  <c r="Y1948" i="1"/>
  <c r="Z1947" i="1"/>
  <c r="Y1947" i="1"/>
  <c r="Z1946" i="1"/>
  <c r="Y1946" i="1"/>
  <c r="Z1945" i="1"/>
  <c r="Y1945" i="1"/>
  <c r="Z1944" i="1"/>
  <c r="Y1944" i="1"/>
  <c r="Z1943" i="1"/>
  <c r="Y1943" i="1"/>
  <c r="Z1942" i="1"/>
  <c r="Y1942" i="1"/>
  <c r="Z1941" i="1"/>
  <c r="Y1941" i="1"/>
  <c r="Z1940" i="1"/>
  <c r="Y1940" i="1"/>
  <c r="Z1939" i="1"/>
  <c r="Y1939" i="1"/>
  <c r="Z1938" i="1"/>
  <c r="Y1938" i="1"/>
  <c r="Z1937" i="1"/>
  <c r="Y1937" i="1"/>
  <c r="Z1936" i="1"/>
  <c r="Y1936" i="1"/>
  <c r="Z1935" i="1"/>
  <c r="Y1935" i="1"/>
  <c r="Z1934" i="1"/>
  <c r="Y1934" i="1"/>
  <c r="Z1933" i="1"/>
  <c r="Y1933" i="1"/>
  <c r="Z1932" i="1"/>
  <c r="Y1932" i="1"/>
  <c r="Z1931" i="1"/>
  <c r="Y1931" i="1"/>
  <c r="Z1930" i="1"/>
  <c r="Y1930" i="1"/>
  <c r="Z1929" i="1"/>
  <c r="Y1929" i="1"/>
  <c r="Z1928" i="1"/>
  <c r="Y1928" i="1"/>
  <c r="Z1927" i="1"/>
  <c r="Y1927" i="1"/>
  <c r="Z1926" i="1"/>
  <c r="Y1926" i="1"/>
  <c r="Z1925" i="1"/>
  <c r="Y1925" i="1"/>
  <c r="Z1924" i="1"/>
  <c r="Y1924" i="1"/>
  <c r="Z1923" i="1"/>
  <c r="Y1923" i="1"/>
  <c r="Z1922" i="1"/>
  <c r="Y1922" i="1"/>
  <c r="Z1921" i="1"/>
  <c r="Y1921" i="1"/>
  <c r="Z1920" i="1"/>
  <c r="Y1920" i="1"/>
  <c r="Z1919" i="1"/>
  <c r="Y1919" i="1"/>
  <c r="Z1918" i="1"/>
  <c r="Y1918" i="1"/>
  <c r="Z1917" i="1"/>
  <c r="Y1917" i="1"/>
  <c r="Z1916" i="1"/>
  <c r="Y1916" i="1"/>
  <c r="Z1915" i="1"/>
  <c r="Y1915" i="1"/>
  <c r="Z1914" i="1"/>
  <c r="Y1914" i="1"/>
  <c r="Z1913" i="1"/>
  <c r="Y1913" i="1"/>
  <c r="Z1912" i="1"/>
  <c r="Y1912" i="1"/>
  <c r="Z1911" i="1"/>
  <c r="Y1911" i="1"/>
  <c r="Z1910" i="1"/>
  <c r="Y1910" i="1"/>
  <c r="Z1909" i="1"/>
  <c r="Y1909" i="1"/>
  <c r="Z1908" i="1"/>
  <c r="Y1908" i="1"/>
  <c r="Z1907" i="1"/>
  <c r="Y1907" i="1"/>
  <c r="Z1906" i="1"/>
  <c r="Y1906" i="1"/>
  <c r="Z1905" i="1"/>
  <c r="Y1905" i="1"/>
  <c r="Z1904" i="1"/>
  <c r="Y1904" i="1"/>
  <c r="Z1903" i="1"/>
  <c r="Y1903" i="1"/>
  <c r="Z1902" i="1"/>
  <c r="Y1902" i="1"/>
  <c r="Z1901" i="1"/>
  <c r="Y1901" i="1"/>
  <c r="Z1900" i="1"/>
  <c r="Y1900" i="1"/>
  <c r="Z1899" i="1"/>
  <c r="Y1899" i="1"/>
  <c r="Z1898" i="1"/>
  <c r="Y1898" i="1"/>
  <c r="Z1897" i="1"/>
  <c r="Y1897" i="1"/>
  <c r="Z1896" i="1"/>
  <c r="Y1896" i="1"/>
  <c r="Z1895" i="1"/>
  <c r="Y1895" i="1"/>
  <c r="Z1894" i="1"/>
  <c r="Y1894" i="1"/>
  <c r="Z1893" i="1"/>
  <c r="Y1893" i="1"/>
  <c r="Z1892" i="1"/>
  <c r="Y1892" i="1"/>
  <c r="Z1891" i="1"/>
  <c r="Y1891" i="1"/>
  <c r="Z1890" i="1"/>
  <c r="Y1890" i="1"/>
  <c r="Z1889" i="1"/>
  <c r="Y1889" i="1"/>
  <c r="Z1888" i="1"/>
  <c r="Y1888" i="1"/>
  <c r="Z1887" i="1"/>
  <c r="Y1887" i="1"/>
  <c r="Z1886" i="1"/>
  <c r="Y1886" i="1"/>
  <c r="Z1885" i="1"/>
  <c r="Y1885" i="1"/>
  <c r="Z1884" i="1"/>
  <c r="Y1884" i="1"/>
  <c r="Z1883" i="1"/>
  <c r="Y1883" i="1"/>
  <c r="Z1882" i="1"/>
  <c r="Y1882" i="1"/>
  <c r="Z1881" i="1"/>
  <c r="Y1881" i="1"/>
  <c r="Z1880" i="1"/>
  <c r="Y1880" i="1"/>
  <c r="Z1879" i="1"/>
  <c r="Y1879" i="1"/>
  <c r="Z1878" i="1"/>
  <c r="Y1878" i="1"/>
  <c r="Z1877" i="1"/>
  <c r="Y1877" i="1"/>
  <c r="Z1876" i="1"/>
  <c r="Y1876" i="1"/>
  <c r="Z1875" i="1"/>
  <c r="Y1875" i="1"/>
  <c r="Z1874" i="1"/>
  <c r="Y1874" i="1"/>
  <c r="Z1873" i="1"/>
  <c r="Y1873" i="1"/>
  <c r="Z1872" i="1"/>
  <c r="Y1872" i="1"/>
  <c r="Z1871" i="1"/>
  <c r="Y1871" i="1"/>
  <c r="Z1870" i="1"/>
  <c r="Y1870" i="1"/>
  <c r="Z1869" i="1"/>
  <c r="Y1869" i="1"/>
  <c r="Z1868" i="1"/>
  <c r="Y1868" i="1"/>
  <c r="Z1867" i="1"/>
  <c r="Y1867" i="1"/>
  <c r="Z1866" i="1"/>
  <c r="Y1866" i="1"/>
  <c r="Z1865" i="1"/>
  <c r="Y1865" i="1"/>
  <c r="Z1864" i="1"/>
  <c r="Y1864" i="1"/>
  <c r="Z1863" i="1"/>
  <c r="Y1863" i="1"/>
  <c r="Z1862" i="1"/>
  <c r="Y1862" i="1"/>
  <c r="Z1861" i="1"/>
  <c r="Y1861" i="1"/>
  <c r="Z1860" i="1"/>
  <c r="Y1860" i="1"/>
  <c r="Z1859" i="1"/>
  <c r="Y1859" i="1"/>
  <c r="Z1858" i="1"/>
  <c r="Y1858" i="1"/>
  <c r="Z1857" i="1"/>
  <c r="Y1857" i="1"/>
  <c r="Z1856" i="1"/>
  <c r="Y1856" i="1"/>
  <c r="Z1855" i="1"/>
  <c r="Y1855" i="1"/>
  <c r="Z1854" i="1"/>
  <c r="Y1854" i="1"/>
  <c r="Z1853" i="1"/>
  <c r="Y1853" i="1"/>
  <c r="Z1852" i="1"/>
  <c r="Y1852" i="1"/>
  <c r="Z1851" i="1"/>
  <c r="Y1851" i="1"/>
  <c r="Z1850" i="1"/>
  <c r="Y1850" i="1"/>
  <c r="Z1849" i="1"/>
  <c r="Y1849" i="1"/>
  <c r="Z1848" i="1"/>
  <c r="Y1848" i="1"/>
  <c r="Z1847" i="1"/>
  <c r="Y1847" i="1"/>
  <c r="Z1846" i="1"/>
  <c r="Y1846" i="1"/>
  <c r="Z1845" i="1"/>
  <c r="Y1845" i="1"/>
  <c r="Z1844" i="1"/>
  <c r="Y1844" i="1"/>
  <c r="Z1843" i="1"/>
  <c r="Y1843" i="1"/>
  <c r="Z1842" i="1"/>
  <c r="Y1842" i="1"/>
  <c r="Z1841" i="1"/>
  <c r="Y1841" i="1"/>
  <c r="Z1840" i="1"/>
  <c r="Y1840" i="1"/>
  <c r="Z1839" i="1"/>
  <c r="Y1839" i="1"/>
  <c r="Z1838" i="1"/>
  <c r="Y1838" i="1"/>
  <c r="Z1837" i="1"/>
  <c r="Y1837" i="1"/>
  <c r="Z1836" i="1"/>
  <c r="Y1836" i="1"/>
  <c r="Z1835" i="1"/>
  <c r="Y1835" i="1"/>
  <c r="Z1834" i="1"/>
  <c r="Y1834" i="1"/>
  <c r="Z1833" i="1"/>
  <c r="Y1833" i="1"/>
  <c r="Z1832" i="1"/>
  <c r="Y1832" i="1"/>
  <c r="Z1831" i="1"/>
  <c r="Y1831" i="1"/>
  <c r="Z1830" i="1"/>
  <c r="Y1830" i="1"/>
  <c r="Z1829" i="1"/>
  <c r="Y1829" i="1"/>
  <c r="Z1828" i="1"/>
  <c r="Y1828" i="1"/>
  <c r="Z1827" i="1"/>
  <c r="Y1827" i="1"/>
  <c r="Z1826" i="1"/>
  <c r="Y1826" i="1"/>
  <c r="Z1825" i="1"/>
  <c r="Y1825" i="1"/>
  <c r="Z1824" i="1"/>
  <c r="Y1824" i="1"/>
  <c r="Z1823" i="1"/>
  <c r="Y1823" i="1"/>
  <c r="Z1822" i="1"/>
  <c r="Y1822" i="1"/>
  <c r="Z1821" i="1"/>
  <c r="Y1821" i="1"/>
  <c r="Z1820" i="1"/>
  <c r="Y1820" i="1"/>
  <c r="Z1819" i="1"/>
  <c r="Y1819" i="1"/>
  <c r="Z1818" i="1"/>
  <c r="Y1818" i="1"/>
  <c r="Z1817" i="1"/>
  <c r="Y1817" i="1"/>
  <c r="Z1816" i="1"/>
  <c r="Y1816" i="1"/>
  <c r="Z1815" i="1"/>
  <c r="Y1815" i="1"/>
  <c r="Z1814" i="1"/>
  <c r="Y1814" i="1"/>
  <c r="Z1813" i="1"/>
  <c r="Y1813" i="1"/>
  <c r="Z1812" i="1"/>
  <c r="Y1812" i="1"/>
  <c r="Z1811" i="1"/>
  <c r="Y1811" i="1"/>
  <c r="Z1810" i="1"/>
  <c r="Y1810" i="1"/>
  <c r="Z1809" i="1"/>
  <c r="Y1809" i="1"/>
  <c r="Z1808" i="1"/>
  <c r="Y1808" i="1"/>
  <c r="Z1807" i="1"/>
  <c r="Y1807" i="1"/>
  <c r="Z1806" i="1"/>
  <c r="Y1806" i="1"/>
  <c r="Z1805" i="1"/>
  <c r="Y1805" i="1"/>
  <c r="Z1804" i="1"/>
  <c r="Y1804" i="1"/>
  <c r="Z1803" i="1"/>
  <c r="Y1803" i="1"/>
  <c r="Z1802" i="1"/>
  <c r="Y1802" i="1"/>
  <c r="Z1801" i="1"/>
  <c r="Y1801" i="1"/>
  <c r="Z1800" i="1"/>
  <c r="Y1800" i="1"/>
  <c r="Z1799" i="1"/>
  <c r="Y1799" i="1"/>
  <c r="Z1798" i="1"/>
  <c r="Y1798" i="1"/>
  <c r="Z1797" i="1"/>
  <c r="Y1797" i="1"/>
  <c r="Z1796" i="1"/>
  <c r="Y1796" i="1"/>
  <c r="Z1795" i="1"/>
  <c r="Y1795" i="1"/>
  <c r="Z1794" i="1"/>
  <c r="Y1794" i="1"/>
  <c r="Z1793" i="1"/>
  <c r="Y1793" i="1"/>
  <c r="Z1792" i="1"/>
  <c r="Y1792" i="1"/>
  <c r="Z1791" i="1"/>
  <c r="Y1791" i="1"/>
  <c r="Z1790" i="1"/>
  <c r="Y1790" i="1"/>
  <c r="Z1789" i="1"/>
  <c r="Y1789" i="1"/>
  <c r="Z1788" i="1"/>
  <c r="Y1788" i="1"/>
  <c r="Z1787" i="1"/>
  <c r="Y1787" i="1"/>
  <c r="Z1786" i="1"/>
  <c r="Y1786" i="1"/>
  <c r="Z1785" i="1"/>
  <c r="Y1785" i="1"/>
  <c r="Z1784" i="1"/>
  <c r="Y1784" i="1"/>
  <c r="Z1783" i="1"/>
  <c r="Y1783" i="1"/>
  <c r="Z1782" i="1"/>
  <c r="Y1782" i="1"/>
  <c r="Z1781" i="1"/>
  <c r="Y1781" i="1"/>
  <c r="Z1780" i="1"/>
  <c r="Y1780" i="1"/>
  <c r="Z1779" i="1"/>
  <c r="Y1779" i="1"/>
  <c r="Z1778" i="1"/>
  <c r="Y1778" i="1"/>
  <c r="Z1777" i="1"/>
  <c r="Y1777" i="1"/>
  <c r="Z1776" i="1"/>
  <c r="Y1776" i="1"/>
  <c r="Z1775" i="1"/>
  <c r="Y1775" i="1"/>
  <c r="Z1774" i="1"/>
  <c r="Y1774" i="1"/>
  <c r="Z1773" i="1"/>
  <c r="Y1773" i="1"/>
  <c r="Z1772" i="1"/>
  <c r="Y1772" i="1"/>
  <c r="Z1771" i="1"/>
  <c r="Y1771" i="1"/>
  <c r="Z1770" i="1"/>
  <c r="Y1770" i="1"/>
  <c r="Z1769" i="1"/>
  <c r="Y1769" i="1"/>
  <c r="Z1768" i="1"/>
  <c r="Y1768" i="1"/>
  <c r="Z1767" i="1"/>
  <c r="Y1767" i="1"/>
  <c r="Z1766" i="1"/>
  <c r="Y1766" i="1"/>
  <c r="Z1765" i="1"/>
  <c r="Y1765" i="1"/>
  <c r="Z1764" i="1"/>
  <c r="Y1764" i="1"/>
  <c r="Z1763" i="1"/>
  <c r="Y1763" i="1"/>
  <c r="Z1762" i="1"/>
  <c r="Y1762" i="1"/>
  <c r="Z1761" i="1"/>
  <c r="Y1761" i="1"/>
  <c r="Z1760" i="1"/>
  <c r="Y1760" i="1"/>
  <c r="Z1759" i="1"/>
  <c r="Y1759" i="1"/>
  <c r="Z1758" i="1"/>
  <c r="Y1758" i="1"/>
  <c r="Z1757" i="1"/>
  <c r="Y1757" i="1"/>
  <c r="Z1756" i="1"/>
  <c r="Y1756" i="1"/>
  <c r="Z1755" i="1"/>
  <c r="Y1755" i="1"/>
  <c r="Z1754" i="1"/>
  <c r="Y1754" i="1"/>
  <c r="Z1753" i="1"/>
  <c r="Y1753" i="1"/>
  <c r="Z1752" i="1"/>
  <c r="Y1752" i="1"/>
  <c r="Z1751" i="1"/>
  <c r="Y1751" i="1"/>
  <c r="Z1750" i="1"/>
  <c r="Y1750" i="1"/>
  <c r="Z1749" i="1"/>
  <c r="Y1749" i="1"/>
  <c r="Z1748" i="1"/>
  <c r="Y1748" i="1"/>
  <c r="Z1747" i="1"/>
  <c r="Y1747" i="1"/>
  <c r="Z1746" i="1"/>
  <c r="Y1746" i="1"/>
  <c r="Z1745" i="1"/>
  <c r="Y1745" i="1"/>
  <c r="Z1744" i="1"/>
  <c r="Y1744" i="1"/>
  <c r="Z1743" i="1"/>
  <c r="Y1743" i="1"/>
  <c r="Z1742" i="1"/>
  <c r="Y1742" i="1"/>
  <c r="Z1741" i="1"/>
  <c r="Y1741" i="1"/>
  <c r="Z1740" i="1"/>
  <c r="Y1740" i="1"/>
  <c r="Z1739" i="1"/>
  <c r="Y1739" i="1"/>
  <c r="Z1738" i="1"/>
  <c r="Y1738" i="1"/>
  <c r="Z1737" i="1"/>
  <c r="Y1737" i="1"/>
  <c r="Z1736" i="1"/>
  <c r="Y1736" i="1"/>
  <c r="Z1735" i="1"/>
  <c r="Y1735" i="1"/>
  <c r="Z1734" i="1"/>
  <c r="Y1734" i="1"/>
  <c r="Z1733" i="1"/>
  <c r="Y1733" i="1"/>
  <c r="Z1732" i="1"/>
  <c r="Y1732" i="1"/>
  <c r="Z1731" i="1"/>
  <c r="Y1731" i="1"/>
  <c r="Z1730" i="1"/>
  <c r="Y1730" i="1"/>
  <c r="Z1729" i="1"/>
  <c r="Y1729" i="1"/>
  <c r="Z1728" i="1"/>
  <c r="Y1728" i="1"/>
  <c r="Z1727" i="1"/>
  <c r="Y1727" i="1"/>
  <c r="Z1726" i="1"/>
  <c r="Y1726" i="1"/>
  <c r="Z1725" i="1"/>
  <c r="Y1725" i="1"/>
  <c r="Z1724" i="1"/>
  <c r="Y1724" i="1"/>
  <c r="Z1723" i="1"/>
  <c r="Y1723" i="1"/>
  <c r="Z1722" i="1"/>
  <c r="Y1722" i="1"/>
  <c r="Z1721" i="1"/>
  <c r="Y1721" i="1"/>
  <c r="Z1720" i="1"/>
  <c r="Y1720" i="1"/>
  <c r="Z1719" i="1"/>
  <c r="Y1719" i="1"/>
  <c r="Z1718" i="1"/>
  <c r="Y1718" i="1"/>
  <c r="Z1717" i="1"/>
  <c r="Y1717" i="1"/>
  <c r="Z1716" i="1"/>
  <c r="Y1716" i="1"/>
  <c r="Z1715" i="1"/>
  <c r="Y1715" i="1"/>
  <c r="Z1714" i="1"/>
  <c r="Y1714" i="1"/>
  <c r="Z1713" i="1"/>
  <c r="Y1713" i="1"/>
  <c r="Z1712" i="1"/>
  <c r="Y1712" i="1"/>
  <c r="Z1711" i="1"/>
  <c r="Y1711" i="1"/>
  <c r="Z1710" i="1"/>
  <c r="Y1710" i="1"/>
  <c r="Z1709" i="1"/>
  <c r="Y1709" i="1"/>
  <c r="Z1708" i="1"/>
  <c r="Y1708" i="1"/>
  <c r="Z1707" i="1"/>
  <c r="Y1707" i="1"/>
  <c r="Z1706" i="1"/>
  <c r="Y1706" i="1"/>
  <c r="Z1705" i="1"/>
  <c r="Y1705" i="1"/>
  <c r="Z1704" i="1"/>
  <c r="Y1704" i="1"/>
  <c r="Z1703" i="1"/>
  <c r="Y1703" i="1"/>
  <c r="Z1702" i="1"/>
  <c r="Y1702" i="1"/>
  <c r="Z1701" i="1"/>
  <c r="Y1701" i="1"/>
  <c r="Z1700" i="1"/>
  <c r="Y1700" i="1"/>
  <c r="Z1699" i="1"/>
  <c r="Y1699" i="1"/>
  <c r="Z1698" i="1"/>
  <c r="Y1698" i="1"/>
  <c r="Z1697" i="1"/>
  <c r="Y1697" i="1"/>
  <c r="Z1696" i="1"/>
  <c r="Y1696" i="1"/>
  <c r="Z1695" i="1"/>
  <c r="Y1695" i="1"/>
  <c r="Z1694" i="1"/>
  <c r="Y1694" i="1"/>
  <c r="Z1693" i="1"/>
  <c r="Y1693" i="1"/>
  <c r="Z1692" i="1"/>
  <c r="Y1692" i="1"/>
  <c r="Z1691" i="1"/>
  <c r="Y1691" i="1"/>
  <c r="Z1690" i="1"/>
  <c r="Y1690" i="1"/>
  <c r="Z1689" i="1"/>
  <c r="Y1689" i="1"/>
  <c r="Z1688" i="1"/>
  <c r="Y1688" i="1"/>
  <c r="Z1687" i="1"/>
  <c r="Y1687" i="1"/>
  <c r="Z1686" i="1"/>
  <c r="Y1686" i="1"/>
  <c r="Z1685" i="1"/>
  <c r="Y1685" i="1"/>
  <c r="Z1684" i="1"/>
  <c r="Y1684" i="1"/>
  <c r="Z1683" i="1"/>
  <c r="Y1683" i="1"/>
  <c r="Z1682" i="1"/>
  <c r="Y1682" i="1"/>
  <c r="Z1681" i="1"/>
  <c r="Y1681" i="1"/>
  <c r="Z1680" i="1"/>
  <c r="Y1680" i="1"/>
  <c r="Z1679" i="1"/>
  <c r="Y1679" i="1"/>
  <c r="Z1678" i="1"/>
  <c r="Y1678" i="1"/>
  <c r="Z1677" i="1"/>
  <c r="Y1677" i="1"/>
  <c r="Z1676" i="1"/>
  <c r="Y1676" i="1"/>
  <c r="Z1675" i="1"/>
  <c r="Y1675" i="1"/>
  <c r="Z1674" i="1"/>
  <c r="Y1674" i="1"/>
  <c r="Z1673" i="1"/>
  <c r="Y1673" i="1"/>
  <c r="Z1672" i="1"/>
  <c r="Y1672" i="1"/>
  <c r="Z1671" i="1"/>
  <c r="Y1671" i="1"/>
  <c r="Z1670" i="1"/>
  <c r="Y1670" i="1"/>
  <c r="Z1669" i="1"/>
  <c r="Y1669" i="1"/>
  <c r="Z1668" i="1"/>
  <c r="Y1668" i="1"/>
  <c r="Z1667" i="1"/>
  <c r="Y1667" i="1"/>
  <c r="Z1666" i="1"/>
  <c r="Y1666" i="1"/>
  <c r="Z1665" i="1"/>
  <c r="Y1665" i="1"/>
  <c r="Z1664" i="1"/>
  <c r="Y1664" i="1"/>
  <c r="Z1663" i="1"/>
  <c r="Y1663" i="1"/>
  <c r="Z1662" i="1"/>
  <c r="Y1662" i="1"/>
  <c r="Z1661" i="1"/>
  <c r="Y1661" i="1"/>
  <c r="Z1660" i="1"/>
  <c r="Y1660" i="1"/>
  <c r="Z1659" i="1"/>
  <c r="Y1659" i="1"/>
  <c r="Z1658" i="1"/>
  <c r="Y1658" i="1"/>
  <c r="Z1657" i="1"/>
  <c r="Y1657" i="1"/>
  <c r="Z1656" i="1"/>
  <c r="Y1656" i="1"/>
  <c r="Z1655" i="1"/>
  <c r="Y1655" i="1"/>
  <c r="Z1654" i="1"/>
  <c r="Y1654" i="1"/>
  <c r="Z1653" i="1"/>
  <c r="Y1653" i="1"/>
  <c r="Z1652" i="1"/>
  <c r="Y1652" i="1"/>
  <c r="Z1651" i="1"/>
  <c r="Y1651" i="1"/>
  <c r="Z1650" i="1"/>
  <c r="Y1650" i="1"/>
  <c r="Z1649" i="1"/>
  <c r="Y1649" i="1"/>
  <c r="Z1648" i="1"/>
  <c r="Y1648" i="1"/>
  <c r="Z1647" i="1"/>
  <c r="Y1647" i="1"/>
  <c r="Z1646" i="1"/>
  <c r="Y1646" i="1"/>
  <c r="Z1645" i="1"/>
  <c r="Y1645" i="1"/>
  <c r="Z1644" i="1"/>
  <c r="Y1644" i="1"/>
  <c r="Z1643" i="1"/>
  <c r="Y1643" i="1"/>
  <c r="Z1642" i="1"/>
  <c r="Y1642" i="1"/>
  <c r="Z1641" i="1"/>
  <c r="Y1641" i="1"/>
  <c r="Z1640" i="1"/>
  <c r="Y1640" i="1"/>
  <c r="Z1639" i="1"/>
  <c r="Y1639" i="1"/>
  <c r="Z1638" i="1"/>
  <c r="Y1638" i="1"/>
  <c r="Z1637" i="1"/>
  <c r="Y1637" i="1"/>
  <c r="Z1636" i="1"/>
  <c r="Y1636" i="1"/>
  <c r="Z1635" i="1"/>
  <c r="Y1635" i="1"/>
  <c r="Z1634" i="1"/>
  <c r="Y1634" i="1"/>
  <c r="Z1633" i="1"/>
  <c r="Y1633" i="1"/>
  <c r="Z1632" i="1"/>
  <c r="Y1632" i="1"/>
  <c r="Z1631" i="1"/>
  <c r="Y1631" i="1"/>
  <c r="Z1630" i="1"/>
  <c r="Y1630" i="1"/>
  <c r="Z1629" i="1"/>
  <c r="Y1629" i="1"/>
  <c r="Z1628" i="1"/>
  <c r="Y1628" i="1"/>
  <c r="Z1627" i="1"/>
  <c r="Y1627" i="1"/>
  <c r="Z1626" i="1"/>
  <c r="Y1626" i="1"/>
  <c r="Z1625" i="1"/>
  <c r="Y1625" i="1"/>
  <c r="Z1624" i="1"/>
  <c r="Y1624" i="1"/>
  <c r="Z1623" i="1"/>
  <c r="Y1623" i="1"/>
  <c r="Z1622" i="1"/>
  <c r="Y1622" i="1"/>
  <c r="Z1621" i="1"/>
  <c r="Y1621" i="1"/>
  <c r="Z1620" i="1"/>
  <c r="Y1620" i="1"/>
  <c r="Z1619" i="1"/>
  <c r="Y1619" i="1"/>
  <c r="Z1618" i="1"/>
  <c r="Y1618" i="1"/>
  <c r="Z1617" i="1"/>
  <c r="Y1617" i="1"/>
  <c r="Z1616" i="1"/>
  <c r="Y1616" i="1"/>
  <c r="Z1615" i="1"/>
  <c r="Y1615" i="1"/>
  <c r="Z1614" i="1"/>
  <c r="Y1614" i="1"/>
  <c r="Z1613" i="1"/>
  <c r="Y1613" i="1"/>
  <c r="Z1612" i="1"/>
  <c r="Y1612" i="1"/>
  <c r="Z1611" i="1"/>
  <c r="Y1611" i="1"/>
  <c r="Z1610" i="1"/>
  <c r="Y1610" i="1"/>
  <c r="Z1609" i="1"/>
  <c r="Y1609" i="1"/>
  <c r="Z1608" i="1"/>
  <c r="Y1608" i="1"/>
  <c r="Z1607" i="1"/>
  <c r="Y1607" i="1"/>
  <c r="Z1606" i="1"/>
  <c r="Y1606" i="1"/>
  <c r="Z1605" i="1"/>
  <c r="Y1605" i="1"/>
  <c r="Z1604" i="1"/>
  <c r="Y1604" i="1"/>
  <c r="Z1603" i="1"/>
  <c r="Y1603" i="1"/>
  <c r="Z1602" i="1"/>
  <c r="Y1602" i="1"/>
  <c r="Z1601" i="1"/>
  <c r="Y1601" i="1"/>
  <c r="Z1600" i="1"/>
  <c r="Y1600" i="1"/>
  <c r="Z1599" i="1"/>
  <c r="Y1599" i="1"/>
  <c r="Z1598" i="1"/>
  <c r="Y1598" i="1"/>
  <c r="Z1597" i="1"/>
  <c r="Y1597" i="1"/>
  <c r="Z1596" i="1"/>
  <c r="Y1596" i="1"/>
  <c r="Z1595" i="1"/>
  <c r="Y1595" i="1"/>
  <c r="Z1594" i="1"/>
  <c r="Y1594" i="1"/>
  <c r="Z1593" i="1"/>
  <c r="Y1593" i="1"/>
  <c r="Z1592" i="1"/>
  <c r="Y1592" i="1"/>
  <c r="Z1591" i="1"/>
  <c r="Y1591" i="1"/>
  <c r="Z1590" i="1"/>
  <c r="Y1590" i="1"/>
  <c r="Z1589" i="1"/>
  <c r="Y1589" i="1"/>
  <c r="Z1588" i="1"/>
  <c r="Y1588" i="1"/>
  <c r="Z1587" i="1"/>
  <c r="Y1587" i="1"/>
  <c r="Z1586" i="1"/>
  <c r="Y1586" i="1"/>
  <c r="Z1585" i="1"/>
  <c r="Y1585" i="1"/>
  <c r="Z1584" i="1"/>
  <c r="Y1584" i="1"/>
  <c r="Z1583" i="1"/>
  <c r="Y1583" i="1"/>
  <c r="Z1582" i="1"/>
  <c r="Y1582" i="1"/>
  <c r="Z1581" i="1"/>
  <c r="Y1581" i="1"/>
  <c r="Z1580" i="1"/>
  <c r="Y1580" i="1"/>
  <c r="Z1579" i="1"/>
  <c r="Y1579" i="1"/>
  <c r="Z1578" i="1"/>
  <c r="Y1578" i="1"/>
  <c r="Z1577" i="1"/>
  <c r="Y1577" i="1"/>
  <c r="Z1576" i="1"/>
  <c r="Y1576" i="1"/>
  <c r="Z1575" i="1"/>
  <c r="Y1575" i="1"/>
  <c r="Z1574" i="1"/>
  <c r="Y1574" i="1"/>
  <c r="Z1573" i="1"/>
  <c r="Y1573" i="1"/>
  <c r="Z1572" i="1"/>
  <c r="Y1572" i="1"/>
  <c r="Z1571" i="1"/>
  <c r="Y1571" i="1"/>
  <c r="Z1570" i="1"/>
  <c r="Y1570" i="1"/>
  <c r="Z1569" i="1"/>
  <c r="Y1569" i="1"/>
  <c r="Z1568" i="1"/>
  <c r="Y1568" i="1"/>
  <c r="Z1567" i="1"/>
  <c r="Y1567" i="1"/>
  <c r="Z1566" i="1"/>
  <c r="Y1566" i="1"/>
  <c r="Z1565" i="1"/>
  <c r="Y1565" i="1"/>
  <c r="Z1564" i="1"/>
  <c r="Y1564" i="1"/>
  <c r="Z1563" i="1"/>
  <c r="Y1563" i="1"/>
  <c r="Z1562" i="1"/>
  <c r="Y1562" i="1"/>
  <c r="Z1561" i="1"/>
  <c r="Y1561" i="1"/>
  <c r="Z1560" i="1"/>
  <c r="Y1560" i="1"/>
  <c r="Z1559" i="1"/>
  <c r="Y1559" i="1"/>
  <c r="Z1558" i="1"/>
  <c r="Y1558" i="1"/>
  <c r="Z1557" i="1"/>
  <c r="Y1557" i="1"/>
  <c r="Z1556" i="1"/>
  <c r="Y1556" i="1"/>
  <c r="Z1555" i="1"/>
  <c r="Y1555" i="1"/>
  <c r="Z1554" i="1"/>
  <c r="Y1554" i="1"/>
  <c r="Z1553" i="1"/>
  <c r="Y1553" i="1"/>
  <c r="Z1552" i="1"/>
  <c r="Y1552" i="1"/>
  <c r="Z1551" i="1"/>
  <c r="Y1551" i="1"/>
  <c r="Z1550" i="1"/>
  <c r="Y1550" i="1"/>
  <c r="Z1549" i="1"/>
  <c r="Y1549" i="1"/>
  <c r="Z1548" i="1"/>
  <c r="Y1548" i="1"/>
  <c r="Z1547" i="1"/>
  <c r="Y1547" i="1"/>
  <c r="Z1546" i="1"/>
  <c r="Y1546" i="1"/>
  <c r="Z1545" i="1"/>
  <c r="Y1545" i="1"/>
  <c r="Z1544" i="1"/>
  <c r="Y1544" i="1"/>
  <c r="Z1543" i="1"/>
  <c r="Y1543" i="1"/>
  <c r="Z1542" i="1"/>
  <c r="Y1542" i="1"/>
  <c r="Z1541" i="1"/>
  <c r="Y1541" i="1"/>
  <c r="Z1540" i="1"/>
  <c r="Y1540" i="1"/>
  <c r="Z1539" i="1"/>
  <c r="Y1539" i="1"/>
  <c r="Z1538" i="1"/>
  <c r="Y1538" i="1"/>
  <c r="Z1537" i="1"/>
  <c r="Y1537" i="1"/>
  <c r="Z1536" i="1"/>
  <c r="Y1536" i="1"/>
  <c r="Z1535" i="1"/>
  <c r="Y1535" i="1"/>
  <c r="Z1534" i="1"/>
  <c r="Y1534" i="1"/>
  <c r="Z1533" i="1"/>
  <c r="Y1533" i="1"/>
  <c r="Z1532" i="1"/>
  <c r="Y1532" i="1"/>
  <c r="Z1531" i="1"/>
  <c r="Y1531" i="1"/>
  <c r="Z1530" i="1"/>
  <c r="Y1530" i="1"/>
  <c r="Z1529" i="1"/>
  <c r="Y1529" i="1"/>
  <c r="Z1528" i="1"/>
  <c r="Y1528" i="1"/>
  <c r="Z1527" i="1"/>
  <c r="Y1527" i="1"/>
  <c r="Z1526" i="1"/>
  <c r="Y1526" i="1"/>
  <c r="Z1525" i="1"/>
  <c r="Y1525" i="1"/>
  <c r="Z1524" i="1"/>
  <c r="Y1524" i="1"/>
  <c r="Z1523" i="1"/>
  <c r="Y1523" i="1"/>
  <c r="Z1522" i="1"/>
  <c r="Y1522" i="1"/>
  <c r="Z1521" i="1"/>
  <c r="Y1521" i="1"/>
  <c r="Z1520" i="1"/>
  <c r="Y1520" i="1"/>
  <c r="Z1519" i="1"/>
  <c r="Y1519" i="1"/>
  <c r="Z1518" i="1"/>
  <c r="Y1518" i="1"/>
  <c r="Z1517" i="1"/>
  <c r="Y1517" i="1"/>
  <c r="Z1516" i="1"/>
  <c r="Y1516" i="1"/>
  <c r="Z1515" i="1"/>
  <c r="Y1515" i="1"/>
  <c r="Z1514" i="1"/>
  <c r="Y1514" i="1"/>
  <c r="Z1513" i="1"/>
  <c r="Y1513" i="1"/>
  <c r="Z1512" i="1"/>
  <c r="Y1512" i="1"/>
  <c r="Z1511" i="1"/>
  <c r="Y1511" i="1"/>
  <c r="Z1510" i="1"/>
  <c r="Y1510" i="1"/>
  <c r="Z1509" i="1"/>
  <c r="Y1509" i="1"/>
  <c r="Z1508" i="1"/>
  <c r="Y1508" i="1"/>
  <c r="Z1507" i="1"/>
  <c r="Y1507" i="1"/>
  <c r="Z1506" i="1"/>
  <c r="Y1506" i="1"/>
  <c r="Z1505" i="1"/>
  <c r="Y1505" i="1"/>
  <c r="Z1504" i="1"/>
  <c r="Y1504" i="1"/>
  <c r="Z1503" i="1"/>
  <c r="Y1503" i="1"/>
  <c r="Z1502" i="1"/>
  <c r="Y1502" i="1"/>
  <c r="Z1501" i="1"/>
  <c r="Y1501" i="1"/>
  <c r="Z1500" i="1"/>
  <c r="Y1500" i="1"/>
  <c r="Z1499" i="1"/>
  <c r="Y1499" i="1"/>
  <c r="Z1498" i="1"/>
  <c r="Y1498" i="1"/>
  <c r="Z1497" i="1"/>
  <c r="Y1497" i="1"/>
  <c r="Z1496" i="1"/>
  <c r="Y1496" i="1"/>
  <c r="Z1495" i="1"/>
  <c r="Y1495" i="1"/>
  <c r="Z1494" i="1"/>
  <c r="Y1494" i="1"/>
  <c r="Z1493" i="1"/>
  <c r="Y1493" i="1"/>
  <c r="Z1492" i="1"/>
  <c r="Y1492" i="1"/>
  <c r="Z1491" i="1"/>
  <c r="Y1491" i="1"/>
  <c r="Z1490" i="1"/>
  <c r="Y1490" i="1"/>
  <c r="Z1489" i="1"/>
  <c r="Y1489" i="1"/>
  <c r="Z1488" i="1"/>
  <c r="Y1488" i="1"/>
  <c r="Z1487" i="1"/>
  <c r="Y1487" i="1"/>
  <c r="Z1486" i="1"/>
  <c r="Y1486" i="1"/>
  <c r="Z1485" i="1"/>
  <c r="Y1485" i="1"/>
  <c r="Z1484" i="1"/>
  <c r="Y1484" i="1"/>
  <c r="Z1483" i="1"/>
  <c r="Y1483" i="1"/>
  <c r="Z1482" i="1"/>
  <c r="Y1482" i="1"/>
  <c r="Z1481" i="1"/>
  <c r="Y1481" i="1"/>
  <c r="Z1480" i="1"/>
  <c r="Y1480" i="1"/>
  <c r="Z1479" i="1"/>
  <c r="Y1479" i="1"/>
  <c r="Z1478" i="1"/>
  <c r="Y1478" i="1"/>
  <c r="Z1477" i="1"/>
  <c r="Y1477" i="1"/>
  <c r="Z1476" i="1"/>
  <c r="Y1476" i="1"/>
  <c r="Z1475" i="1"/>
  <c r="Y1475" i="1"/>
  <c r="Z1474" i="1"/>
  <c r="Y1474" i="1"/>
  <c r="Z1473" i="1"/>
  <c r="Y1473" i="1"/>
  <c r="Z1472" i="1"/>
  <c r="Y1472" i="1"/>
  <c r="Z1471" i="1"/>
  <c r="Y1471" i="1"/>
  <c r="Z1470" i="1"/>
  <c r="Y1470" i="1"/>
  <c r="Z1469" i="1"/>
  <c r="Y1469" i="1"/>
  <c r="Z1468" i="1"/>
  <c r="Y1468" i="1"/>
  <c r="Z1467" i="1"/>
  <c r="Y1467" i="1"/>
  <c r="Z1466" i="1"/>
  <c r="Y1466" i="1"/>
  <c r="Z1465" i="1"/>
  <c r="Y1465" i="1"/>
  <c r="Z1464" i="1"/>
  <c r="Y1464" i="1"/>
  <c r="Z1463" i="1"/>
  <c r="Y1463" i="1"/>
  <c r="Z1462" i="1"/>
  <c r="Y1462" i="1"/>
  <c r="Z1461" i="1"/>
  <c r="Y1461" i="1"/>
  <c r="Z1460" i="1"/>
  <c r="Y1460" i="1"/>
  <c r="Z1459" i="1"/>
  <c r="Y1459" i="1"/>
  <c r="Z1458" i="1"/>
  <c r="Y1458" i="1"/>
  <c r="Z1457" i="1"/>
  <c r="Y1457" i="1"/>
  <c r="Z1456" i="1"/>
  <c r="Y1456" i="1"/>
  <c r="Z1455" i="1"/>
  <c r="Y1455" i="1"/>
  <c r="Z1454" i="1"/>
  <c r="Y1454" i="1"/>
  <c r="Z1453" i="1"/>
  <c r="Y1453" i="1"/>
  <c r="Z1452" i="1"/>
  <c r="Y1452" i="1"/>
  <c r="Z1451" i="1"/>
  <c r="Y1451" i="1"/>
  <c r="Z1450" i="1"/>
  <c r="Y1450" i="1"/>
  <c r="Z1449" i="1"/>
  <c r="Y1449" i="1"/>
  <c r="Z1448" i="1"/>
  <c r="Y1448" i="1"/>
  <c r="Z1447" i="1"/>
  <c r="Y1447" i="1"/>
  <c r="Z1446" i="1"/>
  <c r="Y1446" i="1"/>
  <c r="Z1445" i="1"/>
  <c r="Y1445" i="1"/>
  <c r="Z1444" i="1"/>
  <c r="Y1444" i="1"/>
  <c r="Z1443" i="1"/>
  <c r="Y1443" i="1"/>
  <c r="Z1442" i="1"/>
  <c r="Y1442" i="1"/>
  <c r="Z1441" i="1"/>
  <c r="Y1441" i="1"/>
  <c r="Z1440" i="1"/>
  <c r="Y1440" i="1"/>
  <c r="Z1439" i="1"/>
  <c r="Y1439" i="1"/>
  <c r="Z1438" i="1"/>
  <c r="Y1438" i="1"/>
  <c r="Z1437" i="1"/>
  <c r="Y1437" i="1"/>
  <c r="Z1436" i="1"/>
  <c r="Y1436" i="1"/>
  <c r="Z1435" i="1"/>
  <c r="Y1435" i="1"/>
  <c r="Z1434" i="1"/>
  <c r="Y1434" i="1"/>
  <c r="Z1433" i="1"/>
  <c r="Y1433" i="1"/>
  <c r="Z1432" i="1"/>
  <c r="Y1432" i="1"/>
  <c r="Z1431" i="1"/>
  <c r="Y1431" i="1"/>
  <c r="Z1430" i="1"/>
  <c r="Y1430" i="1"/>
  <c r="Z1429" i="1"/>
  <c r="Y1429" i="1"/>
  <c r="Z1428" i="1"/>
  <c r="Y1428" i="1"/>
  <c r="Z1427" i="1"/>
  <c r="Y1427" i="1"/>
  <c r="Z1426" i="1"/>
  <c r="Y1426" i="1"/>
  <c r="Z1425" i="1"/>
  <c r="Y1425" i="1"/>
  <c r="Z1424" i="1"/>
  <c r="Y1424" i="1"/>
  <c r="Z1423" i="1"/>
  <c r="Y1423" i="1"/>
  <c r="Z1422" i="1"/>
  <c r="Y1422" i="1"/>
  <c r="Z1421" i="1"/>
  <c r="Y1421" i="1"/>
  <c r="Z1420" i="1"/>
  <c r="Y1420" i="1"/>
  <c r="Z1419" i="1"/>
  <c r="Y1419" i="1"/>
  <c r="Z1418" i="1"/>
  <c r="Y1418" i="1"/>
  <c r="Z1417" i="1"/>
  <c r="Y1417" i="1"/>
  <c r="Z1416" i="1"/>
  <c r="Y1416" i="1"/>
  <c r="Z1415" i="1"/>
  <c r="Y1415" i="1"/>
  <c r="Z1414" i="1"/>
  <c r="Y1414" i="1"/>
  <c r="Z1413" i="1"/>
  <c r="Y1413" i="1"/>
  <c r="Z1412" i="1"/>
  <c r="Y1412" i="1"/>
  <c r="Z1411" i="1"/>
  <c r="Y1411" i="1"/>
  <c r="Z1410" i="1"/>
  <c r="Y1410" i="1"/>
  <c r="Z1409" i="1"/>
  <c r="Y1409" i="1"/>
  <c r="Z1408" i="1"/>
  <c r="Y1408" i="1"/>
  <c r="Z1407" i="1"/>
  <c r="Y1407" i="1"/>
  <c r="Z1406" i="1"/>
  <c r="Y1406" i="1"/>
  <c r="Z1405" i="1"/>
  <c r="Y1405" i="1"/>
  <c r="Z1404" i="1"/>
  <c r="Y1404" i="1"/>
  <c r="Z1403" i="1"/>
  <c r="Y1403" i="1"/>
  <c r="Z1402" i="1"/>
  <c r="Y1402" i="1"/>
  <c r="Z1401" i="1"/>
  <c r="Y1401" i="1"/>
  <c r="Z1400" i="1"/>
  <c r="Y1400" i="1"/>
  <c r="Z1399" i="1"/>
  <c r="Y1399" i="1"/>
  <c r="Z1398" i="1"/>
  <c r="Y1398" i="1"/>
  <c r="Z1397" i="1"/>
  <c r="Y1397" i="1"/>
  <c r="Z1396" i="1"/>
  <c r="Y1396" i="1"/>
  <c r="Z1395" i="1"/>
  <c r="Y1395" i="1"/>
  <c r="Z1394" i="1"/>
  <c r="Y1394" i="1"/>
  <c r="Z1393" i="1"/>
  <c r="Y1393" i="1"/>
  <c r="Z1392" i="1"/>
  <c r="Y1392" i="1"/>
  <c r="Z1391" i="1"/>
  <c r="Y1391" i="1"/>
  <c r="Z1390" i="1"/>
  <c r="Y1390" i="1"/>
  <c r="Z1389" i="1"/>
  <c r="Y1389" i="1"/>
  <c r="Z1388" i="1"/>
  <c r="Y1388" i="1"/>
  <c r="Z1387" i="1"/>
  <c r="Y1387" i="1"/>
  <c r="Z1386" i="1"/>
  <c r="Y1386" i="1"/>
  <c r="Z1385" i="1"/>
  <c r="Y1385" i="1"/>
  <c r="Z1384" i="1"/>
  <c r="Y1384" i="1"/>
  <c r="Z1383" i="1"/>
  <c r="Y1383" i="1"/>
  <c r="Z1382" i="1"/>
  <c r="Y1382" i="1"/>
  <c r="Z1381" i="1"/>
  <c r="Y1381" i="1"/>
  <c r="Z1380" i="1"/>
  <c r="Y1380" i="1"/>
  <c r="Z1379" i="1"/>
  <c r="Y1379" i="1"/>
  <c r="Z1378" i="1"/>
  <c r="Y1378" i="1"/>
  <c r="Z1377" i="1"/>
  <c r="Y1377" i="1"/>
  <c r="Z1376" i="1"/>
  <c r="Y1376" i="1"/>
  <c r="Z1375" i="1"/>
  <c r="Y1375" i="1"/>
  <c r="Z1374" i="1"/>
  <c r="Y1374" i="1"/>
  <c r="Z1373" i="1"/>
  <c r="Y1373" i="1"/>
  <c r="Z1372" i="1"/>
  <c r="Y1372" i="1"/>
  <c r="Z1371" i="1"/>
  <c r="Y1371" i="1"/>
  <c r="Z1370" i="1"/>
  <c r="Y1370" i="1"/>
  <c r="Z1369" i="1"/>
  <c r="Y1369" i="1"/>
  <c r="Z1368" i="1"/>
  <c r="Y1368" i="1"/>
  <c r="Z1367" i="1"/>
  <c r="Y1367" i="1"/>
  <c r="Z1366" i="1"/>
  <c r="Y1366" i="1"/>
  <c r="Z1365" i="1"/>
  <c r="Y1365" i="1"/>
  <c r="Z1364" i="1"/>
  <c r="Y1364" i="1"/>
  <c r="Z1363" i="1"/>
  <c r="Y1363" i="1"/>
  <c r="Z1362" i="1"/>
  <c r="Y1362" i="1"/>
  <c r="Z1361" i="1"/>
  <c r="Y1361" i="1"/>
  <c r="Z1360" i="1"/>
  <c r="Y1360" i="1"/>
  <c r="Z1359" i="1"/>
  <c r="Y1359" i="1"/>
  <c r="Z1358" i="1"/>
  <c r="Y1358" i="1"/>
  <c r="Z1357" i="1"/>
  <c r="Y1357" i="1"/>
  <c r="Z1356" i="1"/>
  <c r="Y1356" i="1"/>
  <c r="Z1355" i="1"/>
  <c r="Y1355" i="1"/>
  <c r="Z1354" i="1"/>
  <c r="Y1354" i="1"/>
  <c r="Z1353" i="1"/>
  <c r="Y1353" i="1"/>
  <c r="Z1352" i="1"/>
  <c r="Y1352" i="1"/>
  <c r="Z1351" i="1"/>
  <c r="Y1351" i="1"/>
  <c r="Z1350" i="1"/>
  <c r="Y1350" i="1"/>
  <c r="Z1349" i="1"/>
  <c r="Y1349" i="1"/>
  <c r="Z1348" i="1"/>
  <c r="Y1348" i="1"/>
  <c r="Z1347" i="1"/>
  <c r="Y1347" i="1"/>
  <c r="Z1346" i="1"/>
  <c r="Y1346" i="1"/>
  <c r="Z1345" i="1"/>
  <c r="Y1345" i="1"/>
  <c r="Z1344" i="1"/>
  <c r="Y1344" i="1"/>
  <c r="Z1343" i="1"/>
  <c r="Y1343" i="1"/>
  <c r="Z1342" i="1"/>
  <c r="Y1342" i="1"/>
  <c r="Z1341" i="1"/>
  <c r="Y1341" i="1"/>
  <c r="Z1340" i="1"/>
  <c r="Y1340" i="1"/>
  <c r="Z1339" i="1"/>
  <c r="Y1339" i="1"/>
  <c r="Z1338" i="1"/>
  <c r="Y1338" i="1"/>
  <c r="Z1337" i="1"/>
  <c r="Y1337" i="1"/>
  <c r="Z1336" i="1"/>
  <c r="Y1336" i="1"/>
  <c r="Z1335" i="1"/>
  <c r="Y1335" i="1"/>
  <c r="Z1334" i="1"/>
  <c r="Y1334" i="1"/>
  <c r="Z1333" i="1"/>
  <c r="Y1333" i="1"/>
  <c r="Z1332" i="1"/>
  <c r="Y1332" i="1"/>
  <c r="Z1331" i="1"/>
  <c r="Y1331" i="1"/>
  <c r="Z1330" i="1"/>
  <c r="Y1330" i="1"/>
  <c r="Z1329" i="1"/>
  <c r="Y1329" i="1"/>
  <c r="Z1328" i="1"/>
  <c r="Y1328" i="1"/>
  <c r="Z1327" i="1"/>
  <c r="Y1327" i="1"/>
  <c r="Z1326" i="1"/>
  <c r="Y1326" i="1"/>
  <c r="Z1325" i="1"/>
  <c r="Y1325" i="1"/>
  <c r="Z1324" i="1"/>
  <c r="Y1324" i="1"/>
  <c r="Z1323" i="1"/>
  <c r="Y1323" i="1"/>
  <c r="Z1322" i="1"/>
  <c r="Y1322" i="1"/>
  <c r="Z1321" i="1"/>
  <c r="Y1321" i="1"/>
  <c r="Z1320" i="1"/>
  <c r="Y1320" i="1"/>
  <c r="Z1319" i="1"/>
  <c r="Y1319" i="1"/>
  <c r="Z1318" i="1"/>
  <c r="Y1318" i="1"/>
  <c r="Z1317" i="1"/>
  <c r="Y1317" i="1"/>
  <c r="Z1316" i="1"/>
  <c r="Y1316" i="1"/>
  <c r="Z1315" i="1"/>
  <c r="Y1315" i="1"/>
  <c r="Z1314" i="1"/>
  <c r="Y1314" i="1"/>
  <c r="Z1313" i="1"/>
  <c r="Y1313" i="1"/>
  <c r="Z1312" i="1"/>
  <c r="Y1312" i="1"/>
  <c r="Z1311" i="1"/>
  <c r="Y1311" i="1"/>
  <c r="Z1310" i="1"/>
  <c r="Y1310" i="1"/>
  <c r="Z1309" i="1"/>
  <c r="Y1309" i="1"/>
  <c r="Z1308" i="1"/>
  <c r="Y1308" i="1"/>
  <c r="Z1307" i="1"/>
  <c r="Y1307" i="1"/>
  <c r="Z1306" i="1"/>
  <c r="Y1306" i="1"/>
  <c r="Z1305" i="1"/>
  <c r="Y1305" i="1"/>
  <c r="Z1304" i="1"/>
  <c r="Y1304" i="1"/>
  <c r="Z1303" i="1"/>
  <c r="Y1303" i="1"/>
  <c r="Z1302" i="1"/>
  <c r="Y1302" i="1"/>
  <c r="Z1301" i="1"/>
  <c r="Y1301" i="1"/>
  <c r="Z1300" i="1"/>
  <c r="Y1300" i="1"/>
  <c r="Z1299" i="1"/>
  <c r="Y1299" i="1"/>
  <c r="Z1298" i="1"/>
  <c r="Y1298" i="1"/>
  <c r="Z1297" i="1"/>
  <c r="Y1297" i="1"/>
  <c r="Z1296" i="1"/>
  <c r="Y1296" i="1"/>
  <c r="Z1295" i="1"/>
  <c r="Y1295" i="1"/>
  <c r="Z1294" i="1"/>
  <c r="Y1294" i="1"/>
  <c r="Z1293" i="1"/>
  <c r="Y1293" i="1"/>
  <c r="Z1292" i="1"/>
  <c r="Y1292" i="1"/>
  <c r="Z1291" i="1"/>
  <c r="Y1291" i="1"/>
  <c r="Z1290" i="1"/>
  <c r="Y1290" i="1"/>
  <c r="Z1289" i="1"/>
  <c r="Y1289" i="1"/>
  <c r="Z1288" i="1"/>
  <c r="Y1288" i="1"/>
  <c r="Z1287" i="1"/>
  <c r="Y1287" i="1"/>
  <c r="Z1286" i="1"/>
  <c r="Y1286" i="1"/>
  <c r="Z1285" i="1"/>
  <c r="Y1285" i="1"/>
  <c r="Z1284" i="1"/>
  <c r="Y1284" i="1"/>
  <c r="Z1283" i="1"/>
  <c r="Y1283" i="1"/>
  <c r="Z1282" i="1"/>
  <c r="Y1282" i="1"/>
  <c r="Z1281" i="1"/>
  <c r="Y1281" i="1"/>
  <c r="Z1280" i="1"/>
  <c r="Y1280" i="1"/>
  <c r="Z1279" i="1"/>
  <c r="Y1279" i="1"/>
  <c r="Z1278" i="1"/>
  <c r="Y1278" i="1"/>
  <c r="Z1277" i="1"/>
  <c r="Y1277" i="1"/>
  <c r="Z1276" i="1"/>
  <c r="Y1276" i="1"/>
  <c r="Z1275" i="1"/>
  <c r="Y1275" i="1"/>
  <c r="Z1274" i="1"/>
  <c r="Y1274" i="1"/>
  <c r="Z1273" i="1"/>
  <c r="Y1273" i="1"/>
  <c r="Z1272" i="1"/>
  <c r="Y1272" i="1"/>
  <c r="Z1271" i="1"/>
  <c r="Y1271" i="1"/>
  <c r="Z1270" i="1"/>
  <c r="Y1270" i="1"/>
  <c r="Z1269" i="1"/>
  <c r="Y1269" i="1"/>
  <c r="Z1268" i="1"/>
  <c r="Y1268" i="1"/>
  <c r="Z1267" i="1"/>
  <c r="Y1267" i="1"/>
  <c r="Z1266" i="1"/>
  <c r="Y1266" i="1"/>
  <c r="Z1265" i="1"/>
  <c r="Y1265" i="1"/>
  <c r="Z1264" i="1"/>
  <c r="Y1264" i="1"/>
  <c r="Z1263" i="1"/>
  <c r="Y1263" i="1"/>
  <c r="Z1262" i="1"/>
  <c r="Y1262" i="1"/>
  <c r="Z1261" i="1"/>
  <c r="Y1261" i="1"/>
  <c r="Z1260" i="1"/>
  <c r="Y1260" i="1"/>
  <c r="Z1259" i="1"/>
  <c r="Y1259" i="1"/>
  <c r="Z1258" i="1"/>
  <c r="Y1258" i="1"/>
  <c r="Z1257" i="1"/>
  <c r="Y1257" i="1"/>
  <c r="Z1256" i="1"/>
  <c r="Y1256" i="1"/>
  <c r="Z1255" i="1"/>
  <c r="Y1255" i="1"/>
  <c r="Z1254" i="1"/>
  <c r="Y1254" i="1"/>
  <c r="Z1253" i="1"/>
  <c r="Y1253" i="1"/>
  <c r="Z1252" i="1"/>
  <c r="Y1252" i="1"/>
  <c r="Z1251" i="1"/>
  <c r="Y1251" i="1"/>
  <c r="Z1250" i="1"/>
  <c r="Y1250" i="1"/>
  <c r="Z1249" i="1"/>
  <c r="Y1249" i="1"/>
  <c r="Z1248" i="1"/>
  <c r="Y1248" i="1"/>
  <c r="Z1247" i="1"/>
  <c r="Y1247" i="1"/>
  <c r="Z1246" i="1"/>
  <c r="Y1246" i="1"/>
  <c r="Z1245" i="1"/>
  <c r="Y1245" i="1"/>
  <c r="Z1244" i="1"/>
  <c r="Y1244" i="1"/>
  <c r="Z1243" i="1"/>
  <c r="Y1243" i="1"/>
  <c r="Z1242" i="1"/>
  <c r="Y1242" i="1"/>
  <c r="Z1241" i="1"/>
  <c r="Y1241" i="1"/>
  <c r="Z1240" i="1"/>
  <c r="Y1240" i="1"/>
  <c r="Z1239" i="1"/>
  <c r="Y1239" i="1"/>
  <c r="Z1238" i="1"/>
  <c r="Y1238" i="1"/>
  <c r="Z1237" i="1"/>
  <c r="Y1237" i="1"/>
  <c r="Z1236" i="1"/>
  <c r="Y1236" i="1"/>
  <c r="Z1235" i="1"/>
  <c r="Y1235" i="1"/>
  <c r="Z1234" i="1"/>
  <c r="Y1234" i="1"/>
  <c r="Z1233" i="1"/>
  <c r="Y1233" i="1"/>
  <c r="Z1232" i="1"/>
  <c r="Y1232" i="1"/>
  <c r="Z1231" i="1"/>
  <c r="Y1231" i="1"/>
  <c r="Z1230" i="1"/>
  <c r="Y1230" i="1"/>
  <c r="Z1229" i="1"/>
  <c r="Y1229" i="1"/>
  <c r="Z1228" i="1"/>
  <c r="Y1228" i="1"/>
  <c r="Z1227" i="1"/>
  <c r="Y1227" i="1"/>
  <c r="Z1226" i="1"/>
  <c r="Y1226" i="1"/>
  <c r="Z1225" i="1"/>
  <c r="Y1225" i="1"/>
  <c r="Z1224" i="1"/>
  <c r="Y1224" i="1"/>
  <c r="Z1223" i="1"/>
  <c r="Y1223" i="1"/>
  <c r="Z1222" i="1"/>
  <c r="Y1222" i="1"/>
  <c r="Z1221" i="1"/>
  <c r="Y1221" i="1"/>
  <c r="Z1220" i="1"/>
  <c r="Y1220" i="1"/>
  <c r="Z1219" i="1"/>
  <c r="Y1219" i="1"/>
  <c r="Z1218" i="1"/>
  <c r="Y1218" i="1"/>
  <c r="Z1217" i="1"/>
  <c r="Y1217" i="1"/>
  <c r="Z1216" i="1"/>
  <c r="Y1216" i="1"/>
  <c r="Z1215" i="1"/>
  <c r="Y1215" i="1"/>
  <c r="Z1214" i="1"/>
  <c r="Y1214" i="1"/>
  <c r="Z1213" i="1"/>
  <c r="Y1213" i="1"/>
  <c r="Z1212" i="1"/>
  <c r="Y1212" i="1"/>
  <c r="Z1211" i="1"/>
  <c r="Y1211" i="1"/>
  <c r="Z1210" i="1"/>
  <c r="Y1210" i="1"/>
  <c r="Z1209" i="1"/>
  <c r="Y1209" i="1"/>
  <c r="Z1208" i="1"/>
  <c r="Y1208" i="1"/>
  <c r="Z1207" i="1"/>
  <c r="Y1207" i="1"/>
  <c r="Z1206" i="1"/>
  <c r="Y1206" i="1"/>
  <c r="Z1205" i="1"/>
  <c r="Y1205" i="1"/>
  <c r="Z1204" i="1"/>
  <c r="Y1204" i="1"/>
  <c r="Z1203" i="1"/>
  <c r="Y1203" i="1"/>
  <c r="Z1202" i="1"/>
  <c r="Y1202" i="1"/>
  <c r="Z1201" i="1"/>
  <c r="Y1201" i="1"/>
  <c r="Z1200" i="1"/>
  <c r="Y1200" i="1"/>
  <c r="Z1199" i="1"/>
  <c r="Y1199" i="1"/>
  <c r="Z1198" i="1"/>
  <c r="Y1198" i="1"/>
  <c r="Z1197" i="1"/>
  <c r="Y1197" i="1"/>
  <c r="Z1196" i="1"/>
  <c r="Y1196" i="1"/>
  <c r="Z1195" i="1"/>
  <c r="Y1195" i="1"/>
  <c r="Z1194" i="1"/>
  <c r="Y1194" i="1"/>
  <c r="Z1193" i="1"/>
  <c r="Y1193" i="1"/>
  <c r="Z1192" i="1"/>
  <c r="Y1192" i="1"/>
  <c r="Z1191" i="1"/>
  <c r="Y1191" i="1"/>
  <c r="Z1190" i="1"/>
  <c r="Y1190" i="1"/>
  <c r="Z1189" i="1"/>
  <c r="Y1189" i="1"/>
  <c r="Z1188" i="1"/>
  <c r="Y1188" i="1"/>
  <c r="Z1187" i="1"/>
  <c r="Y1187" i="1"/>
  <c r="Z1186" i="1"/>
  <c r="Y1186" i="1"/>
  <c r="Z1185" i="1"/>
  <c r="Y1185" i="1"/>
  <c r="Z1184" i="1"/>
  <c r="Y1184" i="1"/>
  <c r="Z1183" i="1"/>
  <c r="Y1183" i="1"/>
  <c r="Z1182" i="1"/>
  <c r="Y1182" i="1"/>
  <c r="Z1181" i="1"/>
  <c r="Y1181" i="1"/>
  <c r="Z1180" i="1"/>
  <c r="Y1180" i="1"/>
  <c r="Z1179" i="1"/>
  <c r="Y1179" i="1"/>
  <c r="Z1178" i="1"/>
  <c r="Y1178" i="1"/>
  <c r="Z1177" i="1"/>
  <c r="Y1177" i="1"/>
  <c r="Z1176" i="1"/>
  <c r="Y1176" i="1"/>
  <c r="Z1175" i="1"/>
  <c r="Y1175" i="1"/>
  <c r="Z1174" i="1"/>
  <c r="Y1174" i="1"/>
  <c r="Z1173" i="1"/>
  <c r="Y1173" i="1"/>
  <c r="Z1172" i="1"/>
  <c r="Y1172" i="1"/>
  <c r="Z1171" i="1"/>
  <c r="Y1171" i="1"/>
  <c r="Z1170" i="1"/>
  <c r="Y1170" i="1"/>
  <c r="Z1169" i="1"/>
  <c r="Y1169" i="1"/>
  <c r="Z1168" i="1"/>
  <c r="Y1168" i="1"/>
  <c r="Z1167" i="1"/>
  <c r="Y1167" i="1"/>
  <c r="Z1166" i="1"/>
  <c r="Y1166" i="1"/>
  <c r="Z1165" i="1"/>
  <c r="Y1165" i="1"/>
  <c r="Z1164" i="1"/>
  <c r="Y1164" i="1"/>
  <c r="Z1163" i="1"/>
  <c r="Y1163" i="1"/>
  <c r="Z1162" i="1"/>
  <c r="Y1162" i="1"/>
  <c r="Z1161" i="1"/>
  <c r="Y1161" i="1"/>
  <c r="Z1160" i="1"/>
  <c r="Y1160" i="1"/>
  <c r="Z1159" i="1"/>
  <c r="Y1159" i="1"/>
  <c r="Z1158" i="1"/>
  <c r="Y1158" i="1"/>
  <c r="Z1157" i="1"/>
  <c r="Y1157" i="1"/>
  <c r="Z1156" i="1"/>
  <c r="Y1156" i="1"/>
  <c r="Z1155" i="1"/>
  <c r="Y1155" i="1"/>
  <c r="Z1154" i="1"/>
  <c r="Y1154" i="1"/>
  <c r="Z1153" i="1"/>
  <c r="Y1153" i="1"/>
  <c r="Z1152" i="1"/>
  <c r="Y1152" i="1"/>
  <c r="Z1151" i="1"/>
  <c r="Y1151" i="1"/>
  <c r="Z1150" i="1"/>
  <c r="Y1150" i="1"/>
  <c r="Z1149" i="1"/>
  <c r="Y1149" i="1"/>
  <c r="Z1148" i="1"/>
  <c r="Y1148" i="1"/>
  <c r="Z1147" i="1"/>
  <c r="Y1147" i="1"/>
  <c r="Z1146" i="1"/>
  <c r="Y1146" i="1"/>
  <c r="Z1145" i="1"/>
  <c r="Y1145" i="1"/>
  <c r="Z1144" i="1"/>
  <c r="Y1144" i="1"/>
  <c r="Z1143" i="1"/>
  <c r="Y1143" i="1"/>
  <c r="Z1142" i="1"/>
  <c r="Y1142" i="1"/>
  <c r="Z1141" i="1"/>
  <c r="Y1141" i="1"/>
  <c r="Z1140" i="1"/>
  <c r="Y1140" i="1"/>
  <c r="Z1139" i="1"/>
  <c r="Y1139" i="1"/>
  <c r="Z1138" i="1"/>
  <c r="Y1138" i="1"/>
  <c r="Z1137" i="1"/>
  <c r="Y1137" i="1"/>
  <c r="Z1136" i="1"/>
  <c r="Y1136" i="1"/>
  <c r="Z1135" i="1"/>
  <c r="Y1135" i="1"/>
  <c r="Z1134" i="1"/>
  <c r="Y1134" i="1"/>
  <c r="Z1133" i="1"/>
  <c r="Y1133" i="1"/>
  <c r="Z1132" i="1"/>
  <c r="Y1132" i="1"/>
  <c r="Z1131" i="1"/>
  <c r="Y1131" i="1"/>
  <c r="Z1130" i="1"/>
  <c r="Y1130" i="1"/>
  <c r="Z1129" i="1"/>
  <c r="Y1129" i="1"/>
  <c r="Z1128" i="1"/>
  <c r="Y1128" i="1"/>
  <c r="Z1127" i="1"/>
  <c r="Y1127" i="1"/>
  <c r="Z1126" i="1"/>
  <c r="Y1126" i="1"/>
  <c r="Z1125" i="1"/>
  <c r="Y1125" i="1"/>
  <c r="Z1124" i="1"/>
  <c r="Y1124" i="1"/>
  <c r="Z1123" i="1"/>
  <c r="Y1123" i="1"/>
  <c r="Z1122" i="1"/>
  <c r="Y1122" i="1"/>
  <c r="Z1121" i="1"/>
  <c r="Y1121" i="1"/>
  <c r="Z1120" i="1"/>
  <c r="Y1120" i="1"/>
  <c r="Z1119" i="1"/>
  <c r="Y1119" i="1"/>
  <c r="Z1118" i="1"/>
  <c r="Y1118" i="1"/>
  <c r="Z1117" i="1"/>
  <c r="Y1117" i="1"/>
  <c r="Z1116" i="1"/>
  <c r="Y1116" i="1"/>
  <c r="Z1115" i="1"/>
  <c r="Y1115" i="1"/>
  <c r="Z1114" i="1"/>
  <c r="Y1114" i="1"/>
  <c r="Z1113" i="1"/>
  <c r="Y1113" i="1"/>
  <c r="Z1112" i="1"/>
  <c r="Y1112" i="1"/>
  <c r="Z1111" i="1"/>
  <c r="Y1111" i="1"/>
  <c r="Z1110" i="1"/>
  <c r="Y1110" i="1"/>
  <c r="Z1109" i="1"/>
  <c r="Y1109" i="1"/>
  <c r="Z1108" i="1"/>
  <c r="Y1108" i="1"/>
  <c r="Z1107" i="1"/>
  <c r="Y1107" i="1"/>
  <c r="Z1106" i="1"/>
  <c r="Y1106" i="1"/>
  <c r="Z1105" i="1"/>
  <c r="Y1105" i="1"/>
  <c r="Z1104" i="1"/>
  <c r="Y1104" i="1"/>
  <c r="Z1103" i="1"/>
  <c r="Y1103" i="1"/>
  <c r="Z1102" i="1"/>
  <c r="Y1102" i="1"/>
  <c r="Z1101" i="1"/>
  <c r="Y1101" i="1"/>
  <c r="Z1100" i="1"/>
  <c r="Y1100" i="1"/>
  <c r="Z1099" i="1"/>
  <c r="Y1099" i="1"/>
  <c r="Z1098" i="1"/>
  <c r="Y1098" i="1"/>
  <c r="Z1097" i="1"/>
  <c r="Y1097" i="1"/>
  <c r="Z1096" i="1"/>
  <c r="Y1096" i="1"/>
  <c r="Z1095" i="1"/>
  <c r="Y1095" i="1"/>
  <c r="Z1094" i="1"/>
  <c r="Y1094" i="1"/>
  <c r="Z1093" i="1"/>
  <c r="Y1093" i="1"/>
  <c r="Z1092" i="1"/>
  <c r="Y1092" i="1"/>
  <c r="Z1091" i="1"/>
  <c r="Y1091" i="1"/>
  <c r="Z1090" i="1"/>
  <c r="Y1090" i="1"/>
  <c r="Z1089" i="1"/>
  <c r="Y1089" i="1"/>
  <c r="Z1088" i="1"/>
  <c r="Y1088" i="1"/>
  <c r="Z1087" i="1"/>
  <c r="Y1087" i="1"/>
  <c r="Z1086" i="1"/>
  <c r="Y1086" i="1"/>
  <c r="Z1085" i="1"/>
  <c r="Y1085" i="1"/>
  <c r="Z1084" i="1"/>
  <c r="Y1084" i="1"/>
  <c r="Z1083" i="1"/>
  <c r="Y1083" i="1"/>
  <c r="Z1082" i="1"/>
  <c r="Y1082" i="1"/>
  <c r="Z1081" i="1"/>
  <c r="Y1081" i="1"/>
  <c r="Z1080" i="1"/>
  <c r="Y1080" i="1"/>
  <c r="Z1079" i="1"/>
  <c r="Y1079" i="1"/>
  <c r="Z1078" i="1"/>
  <c r="Y1078" i="1"/>
  <c r="Z1077" i="1"/>
  <c r="Y1077" i="1"/>
  <c r="Z1076" i="1"/>
  <c r="Y1076" i="1"/>
  <c r="Z1075" i="1"/>
  <c r="Y1075" i="1"/>
  <c r="Z1074" i="1"/>
  <c r="Y1074" i="1"/>
  <c r="Z1073" i="1"/>
  <c r="Y1073" i="1"/>
  <c r="Z1072" i="1"/>
  <c r="Y1072" i="1"/>
  <c r="Z1071" i="1"/>
  <c r="Y1071" i="1"/>
  <c r="Z1070" i="1"/>
  <c r="Y1070" i="1"/>
  <c r="Z1069" i="1"/>
  <c r="Y1069" i="1"/>
  <c r="Z1068" i="1"/>
  <c r="Y1068" i="1"/>
  <c r="Z1067" i="1"/>
  <c r="Y1067" i="1"/>
  <c r="Z1066" i="1"/>
  <c r="Y1066" i="1"/>
  <c r="Z1065" i="1"/>
  <c r="Y1065" i="1"/>
  <c r="Z1064" i="1"/>
  <c r="Y1064" i="1"/>
  <c r="Z1063" i="1"/>
  <c r="Y1063" i="1"/>
  <c r="Z1062" i="1"/>
  <c r="Y1062" i="1"/>
  <c r="Z1061" i="1"/>
  <c r="Y1061" i="1"/>
  <c r="Z1060" i="1"/>
  <c r="Y1060" i="1"/>
  <c r="Z1059" i="1"/>
  <c r="Y1059" i="1"/>
  <c r="Z1058" i="1"/>
  <c r="Y1058" i="1"/>
  <c r="Z1057" i="1"/>
  <c r="Y1057" i="1"/>
  <c r="Z1056" i="1"/>
  <c r="Y1056" i="1"/>
  <c r="Z1055" i="1"/>
  <c r="Y1055" i="1"/>
  <c r="Z1054" i="1"/>
  <c r="Y1054" i="1"/>
  <c r="Z1053" i="1"/>
  <c r="Y1053" i="1"/>
  <c r="Z1052" i="1"/>
  <c r="Y1052" i="1"/>
  <c r="Z1051" i="1"/>
  <c r="Y1051" i="1"/>
  <c r="Z1050" i="1"/>
  <c r="Y1050" i="1"/>
  <c r="Z1049" i="1"/>
  <c r="Y1049" i="1"/>
  <c r="Z1048" i="1"/>
  <c r="Y1048" i="1"/>
  <c r="Z1047" i="1"/>
  <c r="Y1047" i="1"/>
  <c r="Z1046" i="1"/>
  <c r="Y1046" i="1"/>
  <c r="Z1045" i="1"/>
  <c r="Y1045" i="1"/>
  <c r="Z1044" i="1"/>
  <c r="Y1044" i="1"/>
  <c r="Z1043" i="1"/>
  <c r="Y1043" i="1"/>
  <c r="Z1042" i="1"/>
  <c r="Y1042" i="1"/>
  <c r="Z1041" i="1"/>
  <c r="Y1041" i="1"/>
  <c r="Z1040" i="1"/>
  <c r="Y1040" i="1"/>
  <c r="Z1039" i="1"/>
  <c r="Y1039" i="1"/>
  <c r="Z1038" i="1"/>
  <c r="Y1038" i="1"/>
  <c r="Z1037" i="1"/>
  <c r="Y1037" i="1"/>
  <c r="Z1036" i="1"/>
  <c r="Y1036" i="1"/>
  <c r="Z1035" i="1"/>
  <c r="Y1035" i="1"/>
  <c r="Z1034" i="1"/>
  <c r="Y1034" i="1"/>
  <c r="Z1033" i="1"/>
  <c r="Y1033" i="1"/>
  <c r="Z1032" i="1"/>
  <c r="Y1032" i="1"/>
  <c r="Z1031" i="1"/>
  <c r="Y1031" i="1"/>
  <c r="Z1030" i="1"/>
  <c r="Y1030" i="1"/>
  <c r="Z1029" i="1"/>
  <c r="Y1029" i="1"/>
  <c r="Z1028" i="1"/>
  <c r="Y1028" i="1"/>
  <c r="Z1027" i="1"/>
  <c r="Y1027" i="1"/>
  <c r="Z1026" i="1"/>
  <c r="Y1026" i="1"/>
  <c r="Z1025" i="1"/>
  <c r="Y1025" i="1"/>
  <c r="Z1024" i="1"/>
  <c r="Y1024" i="1"/>
  <c r="Z1023" i="1"/>
  <c r="Y1023" i="1"/>
  <c r="Z1022" i="1"/>
  <c r="Y1022" i="1"/>
  <c r="Z1021" i="1"/>
  <c r="Y1021" i="1"/>
  <c r="Z1020" i="1"/>
  <c r="Y1020" i="1"/>
  <c r="Z1019" i="1"/>
  <c r="Y1019" i="1"/>
  <c r="Z1018" i="1"/>
  <c r="Y1018" i="1"/>
  <c r="Z1017" i="1"/>
  <c r="Y1017" i="1"/>
  <c r="Z1016" i="1"/>
  <c r="Y1016" i="1"/>
  <c r="Z1015" i="1"/>
  <c r="Y1015" i="1"/>
  <c r="Z1014" i="1"/>
  <c r="Y1014" i="1"/>
  <c r="Z1013" i="1"/>
  <c r="Y1013" i="1"/>
  <c r="Z1012" i="1"/>
  <c r="Y1012" i="1"/>
  <c r="Z1011" i="1"/>
  <c r="Y1011" i="1"/>
  <c r="Z1010" i="1"/>
  <c r="Y1010" i="1"/>
  <c r="Z1009" i="1"/>
  <c r="Y1009" i="1"/>
  <c r="Z1008" i="1"/>
  <c r="Y1008" i="1"/>
  <c r="Z1007" i="1"/>
  <c r="Y1007" i="1"/>
  <c r="Z1006" i="1"/>
  <c r="Y1006" i="1"/>
  <c r="Z1005" i="1"/>
  <c r="Y1005" i="1"/>
  <c r="Z1004" i="1"/>
  <c r="Y1004" i="1"/>
  <c r="Z1003" i="1"/>
  <c r="Y1003" i="1"/>
  <c r="Z1002" i="1"/>
  <c r="Y1002" i="1"/>
  <c r="Z1001" i="1"/>
  <c r="Y1001" i="1"/>
  <c r="Z1000" i="1"/>
  <c r="Y1000" i="1"/>
  <c r="Z999" i="1"/>
  <c r="Y999" i="1"/>
  <c r="Z998" i="1"/>
  <c r="Y998" i="1"/>
  <c r="Z997" i="1"/>
  <c r="Y997" i="1"/>
  <c r="Z996" i="1"/>
  <c r="Y996" i="1"/>
  <c r="Z995" i="1"/>
  <c r="Y995" i="1"/>
  <c r="Z994" i="1"/>
  <c r="Y994" i="1"/>
  <c r="Z993" i="1"/>
  <c r="Y993" i="1"/>
  <c r="Z992" i="1"/>
  <c r="Y992" i="1"/>
  <c r="Z991" i="1"/>
  <c r="Y991" i="1"/>
  <c r="Z990" i="1"/>
  <c r="Y990" i="1"/>
  <c r="Z989" i="1"/>
  <c r="Y989" i="1"/>
  <c r="Z988" i="1"/>
  <c r="Y988" i="1"/>
  <c r="Z987" i="1"/>
  <c r="Y987" i="1"/>
  <c r="Z986" i="1"/>
  <c r="Y986" i="1"/>
  <c r="Z985" i="1"/>
  <c r="Y985" i="1"/>
  <c r="Z984" i="1"/>
  <c r="Y984" i="1"/>
  <c r="Z983" i="1"/>
  <c r="Y983" i="1"/>
  <c r="Z982" i="1"/>
  <c r="Y982" i="1"/>
  <c r="Z981" i="1"/>
  <c r="Y981" i="1"/>
  <c r="Z980" i="1"/>
  <c r="Y980" i="1"/>
  <c r="Z979" i="1"/>
  <c r="Y979" i="1"/>
  <c r="Z978" i="1"/>
  <c r="Y978" i="1"/>
  <c r="Z977" i="1"/>
  <c r="Y977" i="1"/>
  <c r="Z976" i="1"/>
  <c r="Y976" i="1"/>
  <c r="Z975" i="1"/>
  <c r="Y975" i="1"/>
  <c r="Z974" i="1"/>
  <c r="Y974" i="1"/>
  <c r="Z973" i="1"/>
  <c r="Y973" i="1"/>
  <c r="Z972" i="1"/>
  <c r="Y972" i="1"/>
  <c r="Z971" i="1"/>
  <c r="Y971" i="1"/>
  <c r="Z970" i="1"/>
  <c r="Y970" i="1"/>
  <c r="Z969" i="1"/>
  <c r="Y969" i="1"/>
  <c r="Z968" i="1"/>
  <c r="Y968" i="1"/>
  <c r="Z967" i="1"/>
  <c r="Y967" i="1"/>
  <c r="Z966" i="1"/>
  <c r="Y966" i="1"/>
  <c r="Z965" i="1"/>
  <c r="Y965" i="1"/>
  <c r="Z964" i="1"/>
  <c r="Y964" i="1"/>
  <c r="Z963" i="1"/>
  <c r="Y963" i="1"/>
  <c r="Z962" i="1"/>
  <c r="Y962" i="1"/>
  <c r="Z961" i="1"/>
  <c r="Y961" i="1"/>
  <c r="Z960" i="1"/>
  <c r="Y960" i="1"/>
  <c r="Z959" i="1"/>
  <c r="Y959" i="1"/>
  <c r="Z958" i="1"/>
  <c r="Y958" i="1"/>
  <c r="Z957" i="1"/>
  <c r="Y957" i="1"/>
  <c r="Z956" i="1"/>
  <c r="Y956" i="1"/>
  <c r="Z955" i="1"/>
  <c r="Y955" i="1"/>
  <c r="Z954" i="1"/>
  <c r="Y954" i="1"/>
  <c r="Z953" i="1"/>
  <c r="Y953" i="1"/>
  <c r="Z952" i="1"/>
  <c r="Y952" i="1"/>
  <c r="Z951" i="1"/>
  <c r="Y951" i="1"/>
  <c r="Z950" i="1"/>
  <c r="Y950" i="1"/>
  <c r="Z949" i="1"/>
  <c r="Y949" i="1"/>
  <c r="Z948" i="1"/>
  <c r="Y948" i="1"/>
  <c r="Z947" i="1"/>
  <c r="Y947" i="1"/>
  <c r="Z946" i="1"/>
  <c r="Y946" i="1"/>
  <c r="Z945" i="1"/>
  <c r="Y945" i="1"/>
  <c r="Z944" i="1"/>
  <c r="Y944" i="1"/>
  <c r="Z943" i="1"/>
  <c r="Y943" i="1"/>
  <c r="Z942" i="1"/>
  <c r="Y942" i="1"/>
  <c r="Z941" i="1"/>
  <c r="Y941" i="1"/>
  <c r="Z940" i="1"/>
  <c r="Y940" i="1"/>
  <c r="Z939" i="1"/>
  <c r="Y939" i="1"/>
  <c r="Z938" i="1"/>
  <c r="Y938" i="1"/>
  <c r="Z937" i="1"/>
  <c r="Y937" i="1"/>
  <c r="Z936" i="1"/>
  <c r="Y936" i="1"/>
  <c r="Z935" i="1"/>
  <c r="Y935" i="1"/>
  <c r="Z934" i="1"/>
  <c r="Y934" i="1"/>
  <c r="Z933" i="1"/>
  <c r="Y933" i="1"/>
  <c r="Z932" i="1"/>
  <c r="Y932" i="1"/>
  <c r="Z931" i="1"/>
  <c r="Y931" i="1"/>
  <c r="Z930" i="1"/>
  <c r="Y930" i="1"/>
  <c r="Z929" i="1"/>
  <c r="Y929" i="1"/>
  <c r="Z928" i="1"/>
  <c r="Y928" i="1"/>
  <c r="Z927" i="1"/>
  <c r="Y927" i="1"/>
  <c r="Z926" i="1"/>
  <c r="Y926" i="1"/>
  <c r="Z925" i="1"/>
  <c r="Y925" i="1"/>
  <c r="Z924" i="1"/>
  <c r="Y924" i="1"/>
  <c r="Z923" i="1"/>
  <c r="Y923" i="1"/>
  <c r="Z922" i="1"/>
  <c r="Y922" i="1"/>
  <c r="Z921" i="1"/>
  <c r="Y921" i="1"/>
  <c r="Z920" i="1"/>
  <c r="Y920" i="1"/>
  <c r="Z919" i="1"/>
  <c r="Y919" i="1"/>
  <c r="Z918" i="1"/>
  <c r="Y918" i="1"/>
  <c r="Z917" i="1"/>
  <c r="Y917" i="1"/>
  <c r="Z916" i="1"/>
  <c r="Y916" i="1"/>
  <c r="Z915" i="1"/>
  <c r="Y915" i="1"/>
  <c r="Z914" i="1"/>
  <c r="Y914" i="1"/>
  <c r="Z913" i="1"/>
  <c r="Y913" i="1"/>
  <c r="Z912" i="1"/>
  <c r="Y912" i="1"/>
  <c r="Z911" i="1"/>
  <c r="Y911" i="1"/>
  <c r="Z910" i="1"/>
  <c r="Y910" i="1"/>
  <c r="Z909" i="1"/>
  <c r="Y909" i="1"/>
  <c r="Z908" i="1"/>
  <c r="Y908" i="1"/>
  <c r="Z907" i="1"/>
  <c r="Y907" i="1"/>
  <c r="Z906" i="1"/>
  <c r="Y906" i="1"/>
  <c r="Z905" i="1"/>
  <c r="Y905" i="1"/>
  <c r="Z904" i="1"/>
  <c r="Y904" i="1"/>
  <c r="Z903" i="1"/>
  <c r="Y903" i="1"/>
  <c r="Z902" i="1"/>
  <c r="Y902" i="1"/>
  <c r="Z901" i="1"/>
  <c r="Y901" i="1"/>
  <c r="Z900" i="1"/>
  <c r="Y900" i="1"/>
  <c r="Z899" i="1"/>
  <c r="Y899" i="1"/>
  <c r="Z898" i="1"/>
  <c r="Y898" i="1"/>
  <c r="Z897" i="1"/>
  <c r="Y897" i="1"/>
  <c r="Z896" i="1"/>
  <c r="Y896" i="1"/>
  <c r="Z895" i="1"/>
  <c r="Y895" i="1"/>
  <c r="Z894" i="1"/>
  <c r="Y894" i="1"/>
  <c r="Z893" i="1"/>
  <c r="Y893" i="1"/>
  <c r="Z892" i="1"/>
  <c r="Y892" i="1"/>
  <c r="Z891" i="1"/>
  <c r="Y891" i="1"/>
  <c r="Z890" i="1"/>
  <c r="Y890" i="1"/>
  <c r="Z889" i="1"/>
  <c r="Y889" i="1"/>
  <c r="Z888" i="1"/>
  <c r="Y888" i="1"/>
  <c r="Z887" i="1"/>
  <c r="Y887" i="1"/>
  <c r="Z886" i="1"/>
  <c r="Y886" i="1"/>
  <c r="Z885" i="1"/>
  <c r="Y885" i="1"/>
  <c r="Z884" i="1"/>
  <c r="Y884" i="1"/>
  <c r="Z883" i="1"/>
  <c r="Y883" i="1"/>
  <c r="Z882" i="1"/>
  <c r="Y882" i="1"/>
  <c r="Z881" i="1"/>
  <c r="Y881" i="1"/>
  <c r="Z880" i="1"/>
  <c r="Y880" i="1"/>
  <c r="Z879" i="1"/>
  <c r="Y879" i="1"/>
  <c r="Z878" i="1"/>
  <c r="Y878" i="1"/>
  <c r="Z877" i="1"/>
  <c r="Y877" i="1"/>
  <c r="Z876" i="1"/>
  <c r="Y876" i="1"/>
  <c r="Z875" i="1"/>
  <c r="Y875" i="1"/>
  <c r="Z874" i="1"/>
  <c r="Y874" i="1"/>
  <c r="Z873" i="1"/>
  <c r="Y873" i="1"/>
  <c r="Z872" i="1"/>
  <c r="Y872" i="1"/>
  <c r="Z871" i="1"/>
  <c r="Y871" i="1"/>
  <c r="Z870" i="1"/>
  <c r="Y870" i="1"/>
  <c r="Z869" i="1"/>
  <c r="Y869" i="1"/>
  <c r="Z868" i="1"/>
  <c r="Y868" i="1"/>
  <c r="Z867" i="1"/>
  <c r="Y867" i="1"/>
  <c r="Z866" i="1"/>
  <c r="Y866" i="1"/>
  <c r="Z865" i="1"/>
  <c r="Y865" i="1"/>
  <c r="Z864" i="1"/>
  <c r="Y864" i="1"/>
  <c r="Z863" i="1"/>
  <c r="Y863" i="1"/>
  <c r="Z862" i="1"/>
  <c r="Y862" i="1"/>
  <c r="Z861" i="1"/>
  <c r="Y861" i="1"/>
  <c r="Z860" i="1"/>
  <c r="Y860" i="1"/>
  <c r="Z859" i="1"/>
  <c r="Y859" i="1"/>
  <c r="Z858" i="1"/>
  <c r="Y858" i="1"/>
  <c r="Z857" i="1"/>
  <c r="Y857" i="1"/>
  <c r="Z856" i="1"/>
  <c r="Y856" i="1"/>
  <c r="Z855" i="1"/>
  <c r="Y855" i="1"/>
  <c r="Z854" i="1"/>
  <c r="Y854" i="1"/>
  <c r="Z853" i="1"/>
  <c r="Y853" i="1"/>
  <c r="Z852" i="1"/>
  <c r="Y852" i="1"/>
  <c r="Z851" i="1"/>
  <c r="Y851" i="1"/>
  <c r="Z850" i="1"/>
  <c r="Y850" i="1"/>
  <c r="Z849" i="1"/>
  <c r="Y849" i="1"/>
  <c r="Z848" i="1"/>
  <c r="Y848" i="1"/>
  <c r="Z847" i="1"/>
  <c r="Y847" i="1"/>
  <c r="Z846" i="1"/>
  <c r="Y846" i="1"/>
  <c r="Z845" i="1"/>
  <c r="Y845" i="1"/>
  <c r="Z844" i="1"/>
  <c r="Y844" i="1"/>
  <c r="Z843" i="1"/>
  <c r="Y843" i="1"/>
  <c r="Z842" i="1"/>
  <c r="Y842" i="1"/>
  <c r="Z841" i="1"/>
  <c r="Y841" i="1"/>
  <c r="Z840" i="1"/>
  <c r="Y840" i="1"/>
  <c r="Z839" i="1"/>
  <c r="Y839" i="1"/>
  <c r="Z838" i="1"/>
  <c r="Y838" i="1"/>
  <c r="Z837" i="1"/>
  <c r="Y837" i="1"/>
  <c r="Z836" i="1"/>
  <c r="Y836" i="1"/>
  <c r="Z835" i="1"/>
  <c r="Y835" i="1"/>
  <c r="Z834" i="1"/>
  <c r="Y834" i="1"/>
  <c r="Z833" i="1"/>
  <c r="Y833" i="1"/>
  <c r="Z832" i="1"/>
  <c r="Y832" i="1"/>
  <c r="Z831" i="1"/>
  <c r="Y831" i="1"/>
  <c r="Z830" i="1"/>
  <c r="Y830" i="1"/>
  <c r="Z829" i="1"/>
  <c r="Y829" i="1"/>
  <c r="Z828" i="1"/>
  <c r="Y828" i="1"/>
  <c r="Z827" i="1"/>
  <c r="Y827" i="1"/>
  <c r="Z826" i="1"/>
  <c r="Y826" i="1"/>
  <c r="Z825" i="1"/>
  <c r="Y825" i="1"/>
  <c r="Z824" i="1"/>
  <c r="Y824" i="1"/>
  <c r="Z823" i="1"/>
  <c r="Y823" i="1"/>
  <c r="Z822" i="1"/>
  <c r="Y822" i="1"/>
  <c r="Z821" i="1"/>
  <c r="Y821" i="1"/>
  <c r="Z820" i="1"/>
  <c r="Y820" i="1"/>
  <c r="Z819" i="1"/>
  <c r="Y819" i="1"/>
  <c r="Z818" i="1"/>
  <c r="Y818" i="1"/>
  <c r="Z817" i="1"/>
  <c r="Y817" i="1"/>
  <c r="Z816" i="1"/>
  <c r="Y816" i="1"/>
  <c r="Z815" i="1"/>
  <c r="Y815" i="1"/>
  <c r="Z814" i="1"/>
  <c r="Y814" i="1"/>
  <c r="Z813" i="1"/>
  <c r="Y813" i="1"/>
  <c r="Z812" i="1"/>
  <c r="Y812" i="1"/>
  <c r="Z811" i="1"/>
  <c r="Y811" i="1"/>
  <c r="Z810" i="1"/>
  <c r="Y810" i="1"/>
  <c r="Z809" i="1"/>
  <c r="Y809" i="1"/>
  <c r="Z808" i="1"/>
  <c r="Y808" i="1"/>
  <c r="Z807" i="1"/>
  <c r="Y807" i="1"/>
  <c r="Z806" i="1"/>
  <c r="Y806" i="1"/>
  <c r="Z805" i="1"/>
  <c r="Y805" i="1"/>
  <c r="Z804" i="1"/>
  <c r="Y804" i="1"/>
  <c r="Z803" i="1"/>
  <c r="Y803" i="1"/>
  <c r="Z802" i="1"/>
  <c r="Y802" i="1"/>
  <c r="Z801" i="1"/>
  <c r="Y801" i="1"/>
  <c r="Z800" i="1"/>
  <c r="Y800" i="1"/>
  <c r="Z799" i="1"/>
  <c r="Y799" i="1"/>
  <c r="Z798" i="1"/>
  <c r="Y798" i="1"/>
  <c r="Z797" i="1"/>
  <c r="Y797" i="1"/>
  <c r="Z796" i="1"/>
  <c r="Y796" i="1"/>
  <c r="Z795" i="1"/>
  <c r="Y795" i="1"/>
  <c r="Z794" i="1"/>
  <c r="Y794" i="1"/>
  <c r="Z793" i="1"/>
  <c r="Y793" i="1"/>
  <c r="Z792" i="1"/>
  <c r="Y792" i="1"/>
  <c r="Z791" i="1"/>
  <c r="Y791" i="1"/>
  <c r="Z790" i="1"/>
  <c r="Y790" i="1"/>
  <c r="Z789" i="1"/>
  <c r="Y789" i="1"/>
  <c r="Z788" i="1"/>
  <c r="Y788" i="1"/>
  <c r="Z787" i="1"/>
  <c r="Y787" i="1"/>
  <c r="Z786" i="1"/>
  <c r="Y786" i="1"/>
  <c r="Z785" i="1"/>
  <c r="Y785" i="1"/>
  <c r="Z784" i="1"/>
  <c r="Y784" i="1"/>
  <c r="Z783" i="1"/>
  <c r="Y783" i="1"/>
  <c r="Z782" i="1"/>
  <c r="Y782" i="1"/>
  <c r="Z781" i="1"/>
  <c r="Y781" i="1"/>
  <c r="Z780" i="1"/>
  <c r="Y780" i="1"/>
  <c r="Z779" i="1"/>
  <c r="Y779" i="1"/>
  <c r="Z778" i="1"/>
  <c r="Y778" i="1"/>
  <c r="Z777" i="1"/>
  <c r="Y777" i="1"/>
  <c r="Z776" i="1"/>
  <c r="Y776" i="1"/>
  <c r="Z775" i="1"/>
  <c r="Y775" i="1"/>
  <c r="Z774" i="1"/>
  <c r="Y774" i="1"/>
  <c r="Z773" i="1"/>
  <c r="Y773" i="1"/>
  <c r="Z772" i="1"/>
  <c r="Y772" i="1"/>
  <c r="Z771" i="1"/>
  <c r="Y771" i="1"/>
  <c r="Z770" i="1"/>
  <c r="Y770" i="1"/>
  <c r="Z769" i="1"/>
  <c r="Y769" i="1"/>
  <c r="Z768" i="1"/>
  <c r="Y768" i="1"/>
  <c r="Z767" i="1"/>
  <c r="Y767" i="1"/>
  <c r="Z766" i="1"/>
  <c r="Y766" i="1"/>
  <c r="Z765" i="1"/>
  <c r="Y765" i="1"/>
  <c r="Z764" i="1"/>
  <c r="Y764" i="1"/>
  <c r="Z763" i="1"/>
  <c r="Y763" i="1"/>
  <c r="Z762" i="1"/>
  <c r="Y762" i="1"/>
  <c r="Z761" i="1"/>
  <c r="Y761" i="1"/>
  <c r="Z760" i="1"/>
  <c r="Y760" i="1"/>
  <c r="Z759" i="1"/>
  <c r="Y759" i="1"/>
  <c r="Z758" i="1"/>
  <c r="Y758" i="1"/>
  <c r="Z757" i="1"/>
  <c r="Y757" i="1"/>
  <c r="Z756" i="1"/>
  <c r="Y756" i="1"/>
  <c r="Z755" i="1"/>
  <c r="Y755" i="1"/>
  <c r="Z754" i="1"/>
  <c r="Y754" i="1"/>
  <c r="Z753" i="1"/>
  <c r="Y753" i="1"/>
  <c r="Z752" i="1"/>
  <c r="Y752" i="1"/>
  <c r="Z751" i="1"/>
  <c r="Y751" i="1"/>
  <c r="Z750" i="1"/>
  <c r="Y750" i="1"/>
  <c r="Z749" i="1"/>
  <c r="Y749" i="1"/>
  <c r="Z748" i="1"/>
  <c r="Y748" i="1"/>
  <c r="Z747" i="1"/>
  <c r="Y747" i="1"/>
  <c r="Z746" i="1"/>
  <c r="Y746" i="1"/>
  <c r="Z745" i="1"/>
  <c r="Y745" i="1"/>
  <c r="Z744" i="1"/>
  <c r="Y744" i="1"/>
  <c r="Z743" i="1"/>
  <c r="Y743" i="1"/>
  <c r="Z742" i="1"/>
  <c r="Y742" i="1"/>
  <c r="Z741" i="1"/>
  <c r="Y741" i="1"/>
  <c r="Z740" i="1"/>
  <c r="Y740" i="1"/>
  <c r="Z739" i="1"/>
  <c r="Y739" i="1"/>
  <c r="Z738" i="1"/>
  <c r="Y738" i="1"/>
  <c r="Z737" i="1"/>
  <c r="Y737" i="1"/>
  <c r="Z736" i="1"/>
  <c r="Y736" i="1"/>
  <c r="Z735" i="1"/>
  <c r="Y735" i="1"/>
  <c r="Z734" i="1"/>
  <c r="Y734" i="1"/>
  <c r="Z733" i="1"/>
  <c r="Y733" i="1"/>
  <c r="Z732" i="1"/>
  <c r="Y732" i="1"/>
  <c r="Z731" i="1"/>
  <c r="Y731" i="1"/>
  <c r="Z730" i="1"/>
  <c r="Y730" i="1"/>
  <c r="Z729" i="1"/>
  <c r="Y729" i="1"/>
  <c r="Z728" i="1"/>
  <c r="Y728" i="1"/>
  <c r="Z727" i="1"/>
  <c r="Y727" i="1"/>
  <c r="Z726" i="1"/>
  <c r="Y726" i="1"/>
  <c r="Z725" i="1"/>
  <c r="Y725" i="1"/>
  <c r="Z724" i="1"/>
  <c r="Y724" i="1"/>
  <c r="Z723" i="1"/>
  <c r="Y723" i="1"/>
  <c r="Z722" i="1"/>
  <c r="Y722" i="1"/>
  <c r="Z721" i="1"/>
  <c r="Y721" i="1"/>
  <c r="Z720" i="1"/>
  <c r="Y720" i="1"/>
  <c r="Z719" i="1"/>
  <c r="Y719" i="1"/>
  <c r="Z718" i="1"/>
  <c r="Y718" i="1"/>
  <c r="Z717" i="1"/>
  <c r="Y717" i="1"/>
  <c r="Z716" i="1"/>
  <c r="Y716" i="1"/>
  <c r="Z715" i="1"/>
  <c r="Y715" i="1"/>
  <c r="Z714" i="1"/>
  <c r="Y714" i="1"/>
  <c r="Z713" i="1"/>
  <c r="Y713" i="1"/>
  <c r="Z712" i="1"/>
  <c r="Y712" i="1"/>
  <c r="Z711" i="1"/>
  <c r="Y711" i="1"/>
  <c r="Z710" i="1"/>
  <c r="Y710" i="1"/>
  <c r="Z709" i="1"/>
  <c r="Y709" i="1"/>
  <c r="Z708" i="1"/>
  <c r="Y708" i="1"/>
  <c r="Z707" i="1"/>
  <c r="Y707" i="1"/>
  <c r="Z706" i="1"/>
  <c r="Y706" i="1"/>
  <c r="Z705" i="1"/>
  <c r="Y705" i="1"/>
  <c r="Z704" i="1"/>
  <c r="Y704" i="1"/>
  <c r="Z703" i="1"/>
  <c r="Y703" i="1"/>
  <c r="Z702" i="1"/>
  <c r="Y702" i="1"/>
  <c r="Z701" i="1"/>
  <c r="Y701" i="1"/>
  <c r="Z700" i="1"/>
  <c r="Y700" i="1"/>
  <c r="Z699" i="1"/>
  <c r="Y699" i="1"/>
  <c r="Z698" i="1"/>
  <c r="Y698" i="1"/>
  <c r="Z697" i="1"/>
  <c r="Y697" i="1"/>
  <c r="Z696" i="1"/>
  <c r="Y696" i="1"/>
  <c r="Z695" i="1"/>
  <c r="Y695" i="1"/>
  <c r="Z694" i="1"/>
  <c r="Y694" i="1"/>
  <c r="Z693" i="1"/>
  <c r="Y693" i="1"/>
  <c r="Z692" i="1"/>
  <c r="Y692" i="1"/>
  <c r="Z691" i="1"/>
  <c r="Y691" i="1"/>
  <c r="Z690" i="1"/>
  <c r="Y690" i="1"/>
  <c r="Z689" i="1"/>
  <c r="Y689" i="1"/>
  <c r="Z688" i="1"/>
  <c r="Y688" i="1"/>
  <c r="Z687" i="1"/>
  <c r="Y687" i="1"/>
  <c r="Z686" i="1"/>
  <c r="Y686" i="1"/>
  <c r="Z685" i="1"/>
  <c r="Y685" i="1"/>
  <c r="Z684" i="1"/>
  <c r="Y684" i="1"/>
  <c r="Z683" i="1"/>
  <c r="Y683" i="1"/>
  <c r="Z682" i="1"/>
  <c r="Y682" i="1"/>
  <c r="Z681" i="1"/>
  <c r="Y681" i="1"/>
  <c r="Z680" i="1"/>
  <c r="Y680" i="1"/>
  <c r="Z679" i="1"/>
  <c r="Y679" i="1"/>
  <c r="Z678" i="1"/>
  <c r="Y678" i="1"/>
  <c r="Z677" i="1"/>
  <c r="Y677" i="1"/>
  <c r="Z676" i="1"/>
  <c r="Y676" i="1"/>
  <c r="Z675" i="1"/>
  <c r="Y675" i="1"/>
  <c r="Z674" i="1"/>
  <c r="Y674" i="1"/>
  <c r="Z673" i="1"/>
  <c r="Y673" i="1"/>
  <c r="Z672" i="1"/>
  <c r="Y672" i="1"/>
  <c r="Z671" i="1"/>
  <c r="Y671" i="1"/>
  <c r="Z670" i="1"/>
  <c r="Y670" i="1"/>
  <c r="Z669" i="1"/>
  <c r="Y669" i="1"/>
  <c r="Z668" i="1"/>
  <c r="Y668" i="1"/>
  <c r="Z667" i="1"/>
  <c r="Y667" i="1"/>
  <c r="Z666" i="1"/>
  <c r="Y666" i="1"/>
  <c r="Z665" i="1"/>
  <c r="Y665" i="1"/>
  <c r="Z664" i="1"/>
  <c r="Y664" i="1"/>
  <c r="Z663" i="1"/>
  <c r="Y663" i="1"/>
  <c r="Z662" i="1"/>
  <c r="Y662" i="1"/>
  <c r="Z661" i="1"/>
  <c r="Y661" i="1"/>
  <c r="Z660" i="1"/>
  <c r="Y660" i="1"/>
  <c r="Z659" i="1"/>
  <c r="Y659" i="1"/>
  <c r="Z658" i="1"/>
  <c r="Y658" i="1"/>
  <c r="Z657" i="1"/>
  <c r="Y657" i="1"/>
  <c r="Z656" i="1"/>
  <c r="Y656" i="1"/>
  <c r="Z655" i="1"/>
  <c r="Y655" i="1"/>
  <c r="Z654" i="1"/>
  <c r="Y654" i="1"/>
  <c r="Z653" i="1"/>
  <c r="Y653" i="1"/>
  <c r="Z652" i="1"/>
  <c r="Y652" i="1"/>
  <c r="Z651" i="1"/>
  <c r="Y651" i="1"/>
  <c r="Z650" i="1"/>
  <c r="Y650" i="1"/>
  <c r="Z649" i="1"/>
  <c r="Y649" i="1"/>
  <c r="Z648" i="1"/>
  <c r="Y648" i="1"/>
  <c r="Z647" i="1"/>
  <c r="Y647" i="1"/>
  <c r="Z646" i="1"/>
  <c r="Y646" i="1"/>
  <c r="Z645" i="1"/>
  <c r="Y645" i="1"/>
  <c r="Z644" i="1"/>
  <c r="Y644" i="1"/>
  <c r="Z643" i="1"/>
  <c r="Y643" i="1"/>
  <c r="Z642" i="1"/>
  <c r="Y642" i="1"/>
  <c r="Z641" i="1"/>
  <c r="Y641" i="1"/>
  <c r="Z640" i="1"/>
  <c r="Y640" i="1"/>
  <c r="Z639" i="1"/>
  <c r="Y639" i="1"/>
  <c r="Z638" i="1"/>
  <c r="Y638" i="1"/>
  <c r="Z637" i="1"/>
  <c r="Y637" i="1"/>
  <c r="Z636" i="1"/>
  <c r="Y636" i="1"/>
  <c r="Z635" i="1"/>
  <c r="Y635" i="1"/>
  <c r="Z634" i="1"/>
  <c r="Y634" i="1"/>
  <c r="Z633" i="1"/>
  <c r="Y633" i="1"/>
  <c r="Z632" i="1"/>
  <c r="Y632" i="1"/>
  <c r="Z631" i="1"/>
  <c r="Y631" i="1"/>
  <c r="Z630" i="1"/>
  <c r="Y630" i="1"/>
  <c r="Z629" i="1"/>
  <c r="Y629" i="1"/>
  <c r="Z628" i="1"/>
  <c r="Y628" i="1"/>
  <c r="Z627" i="1"/>
  <c r="Y627" i="1"/>
  <c r="Z626" i="1"/>
  <c r="Y626" i="1"/>
  <c r="Z625" i="1"/>
  <c r="Y625" i="1"/>
  <c r="Z624" i="1"/>
  <c r="Y624" i="1"/>
  <c r="Z623" i="1"/>
  <c r="Y623" i="1"/>
  <c r="Z622" i="1"/>
  <c r="Y622" i="1"/>
  <c r="Z621" i="1"/>
  <c r="Y621" i="1"/>
  <c r="Z620" i="1"/>
  <c r="Y620" i="1"/>
  <c r="Z619" i="1"/>
  <c r="Y619" i="1"/>
  <c r="Z618" i="1"/>
  <c r="Y618" i="1"/>
  <c r="Z617" i="1"/>
  <c r="Y617" i="1"/>
  <c r="Z616" i="1"/>
  <c r="Y616" i="1"/>
  <c r="Z615" i="1"/>
  <c r="Y615" i="1"/>
  <c r="Z614" i="1"/>
  <c r="Y614" i="1"/>
  <c r="Z613" i="1"/>
  <c r="Y613" i="1"/>
  <c r="Z612" i="1"/>
  <c r="Y612" i="1"/>
  <c r="Z611" i="1"/>
  <c r="Y611" i="1"/>
  <c r="Z610" i="1"/>
  <c r="Y610" i="1"/>
  <c r="Z609" i="1"/>
  <c r="Y609" i="1"/>
  <c r="Z608" i="1"/>
  <c r="Y608" i="1"/>
  <c r="Z607" i="1"/>
  <c r="Y607" i="1"/>
  <c r="Z606" i="1"/>
  <c r="Y606" i="1"/>
  <c r="Z605" i="1"/>
  <c r="Y605" i="1"/>
  <c r="Z604" i="1"/>
  <c r="Y604" i="1"/>
  <c r="Z603" i="1"/>
  <c r="Y603" i="1"/>
  <c r="Z602" i="1"/>
  <c r="Y602" i="1"/>
  <c r="Z601" i="1"/>
  <c r="Y601" i="1"/>
  <c r="Z600" i="1"/>
  <c r="Y600" i="1"/>
  <c r="Z599" i="1"/>
  <c r="Y599" i="1"/>
  <c r="Z598" i="1"/>
  <c r="Y598" i="1"/>
  <c r="Z597" i="1"/>
  <c r="Y597" i="1"/>
  <c r="Z596" i="1"/>
  <c r="Y596" i="1"/>
  <c r="Z595" i="1"/>
  <c r="Y595" i="1"/>
  <c r="Z594" i="1"/>
  <c r="Y594" i="1"/>
  <c r="Z593" i="1"/>
  <c r="Y593" i="1"/>
  <c r="Z592" i="1"/>
  <c r="Y592" i="1"/>
  <c r="Z591" i="1"/>
  <c r="Y591" i="1"/>
  <c r="Z590" i="1"/>
  <c r="Y590" i="1"/>
  <c r="Z589" i="1"/>
  <c r="Y589" i="1"/>
  <c r="Z588" i="1"/>
  <c r="Y588" i="1"/>
  <c r="Z587" i="1"/>
  <c r="Y587" i="1"/>
  <c r="Z586" i="1"/>
  <c r="Y586" i="1"/>
  <c r="Z585" i="1"/>
  <c r="Y585" i="1"/>
  <c r="Z584" i="1"/>
  <c r="Y584" i="1"/>
  <c r="Z583" i="1"/>
  <c r="Y583" i="1"/>
  <c r="Z582" i="1"/>
  <c r="Y582" i="1"/>
  <c r="Z581" i="1"/>
  <c r="Y581" i="1"/>
  <c r="Z580" i="1"/>
  <c r="Y580" i="1"/>
  <c r="Z579" i="1"/>
  <c r="Y579" i="1"/>
  <c r="Z578" i="1"/>
  <c r="Y578" i="1"/>
  <c r="Z577" i="1"/>
  <c r="Y577" i="1"/>
  <c r="Z576" i="1"/>
  <c r="Y576" i="1"/>
  <c r="Z575" i="1"/>
  <c r="Y575" i="1"/>
  <c r="Z574" i="1"/>
  <c r="Y574" i="1"/>
  <c r="Z573" i="1"/>
  <c r="Y573" i="1"/>
  <c r="Z572" i="1"/>
  <c r="Y572" i="1"/>
  <c r="Z571" i="1"/>
  <c r="Y571" i="1"/>
  <c r="Z570" i="1"/>
  <c r="Y570" i="1"/>
  <c r="Z569" i="1"/>
  <c r="Y569" i="1"/>
  <c r="Z568" i="1"/>
  <c r="Y568" i="1"/>
  <c r="Z567" i="1"/>
  <c r="Y567" i="1"/>
  <c r="Z566" i="1"/>
  <c r="Y566" i="1"/>
  <c r="Z565" i="1"/>
  <c r="Y565" i="1"/>
  <c r="Z564" i="1"/>
  <c r="Y564" i="1"/>
  <c r="Z563" i="1"/>
  <c r="Y563" i="1"/>
  <c r="Z562" i="1"/>
  <c r="Y562" i="1"/>
  <c r="Z561" i="1"/>
  <c r="Y561" i="1"/>
  <c r="Z560" i="1"/>
  <c r="Y560" i="1"/>
  <c r="Z559" i="1"/>
  <c r="Y559" i="1"/>
  <c r="Z558" i="1"/>
  <c r="Y558" i="1"/>
  <c r="Z557" i="1"/>
  <c r="Y557" i="1"/>
  <c r="Z556" i="1"/>
  <c r="Y556" i="1"/>
  <c r="Z555" i="1"/>
  <c r="Y555" i="1"/>
  <c r="Z554" i="1"/>
  <c r="Y554" i="1"/>
  <c r="Z553" i="1"/>
  <c r="Y553" i="1"/>
  <c r="Z552" i="1"/>
  <c r="Y552" i="1"/>
  <c r="Z551" i="1"/>
  <c r="Y551" i="1"/>
  <c r="Z550" i="1"/>
  <c r="Y550" i="1"/>
  <c r="Z549" i="1"/>
  <c r="Y549" i="1"/>
  <c r="Z548" i="1"/>
  <c r="Y548" i="1"/>
  <c r="Z547" i="1"/>
  <c r="Y547" i="1"/>
  <c r="Z546" i="1"/>
  <c r="Y546" i="1"/>
  <c r="Z545" i="1"/>
  <c r="Y545" i="1"/>
  <c r="Z544" i="1"/>
  <c r="Y544" i="1"/>
  <c r="Z543" i="1"/>
  <c r="Y543" i="1"/>
  <c r="Z542" i="1"/>
  <c r="Y542" i="1"/>
  <c r="Z541" i="1"/>
  <c r="Y541" i="1"/>
  <c r="Z540" i="1"/>
  <c r="Y540" i="1"/>
  <c r="Z539" i="1"/>
  <c r="Y539" i="1"/>
  <c r="Z538" i="1"/>
  <c r="Y538" i="1"/>
  <c r="Z537" i="1"/>
  <c r="Y537" i="1"/>
  <c r="Z536" i="1"/>
  <c r="Y536" i="1"/>
  <c r="Z535" i="1"/>
  <c r="Y535" i="1"/>
  <c r="Z534" i="1"/>
  <c r="Y534" i="1"/>
  <c r="Z533" i="1"/>
  <c r="Y533" i="1"/>
  <c r="Z532" i="1"/>
  <c r="Y532" i="1"/>
  <c r="Z531" i="1"/>
  <c r="Y531" i="1"/>
  <c r="Z530" i="1"/>
  <c r="Y530" i="1"/>
  <c r="Z529" i="1"/>
  <c r="Y529" i="1"/>
  <c r="Z528" i="1"/>
  <c r="Y528" i="1"/>
  <c r="Z527" i="1"/>
  <c r="Y527" i="1"/>
  <c r="Z526" i="1"/>
  <c r="Y526" i="1"/>
  <c r="Z525" i="1"/>
  <c r="Y525" i="1"/>
  <c r="Z524" i="1"/>
  <c r="Y524" i="1"/>
  <c r="Z523" i="1"/>
  <c r="Y523" i="1"/>
  <c r="Z522" i="1"/>
  <c r="Y522" i="1"/>
  <c r="Z521" i="1"/>
  <c r="Y521" i="1"/>
  <c r="Z520" i="1"/>
  <c r="Y520" i="1"/>
  <c r="Z519" i="1"/>
  <c r="Y519" i="1"/>
  <c r="Z518" i="1"/>
  <c r="Y518" i="1"/>
  <c r="Z517" i="1"/>
  <c r="Y517" i="1"/>
  <c r="Z516" i="1"/>
  <c r="Y516" i="1"/>
  <c r="Z515" i="1"/>
  <c r="Y515" i="1"/>
  <c r="Z514" i="1"/>
  <c r="Y514" i="1"/>
  <c r="Z513" i="1"/>
  <c r="Y513" i="1"/>
  <c r="Z512" i="1"/>
  <c r="Y512" i="1"/>
  <c r="Z511" i="1"/>
  <c r="Y511" i="1"/>
  <c r="Z510" i="1"/>
  <c r="Y510" i="1"/>
  <c r="Z509" i="1"/>
  <c r="Y509" i="1"/>
  <c r="Z508" i="1"/>
  <c r="Y508" i="1"/>
  <c r="Z507" i="1"/>
  <c r="Y507" i="1"/>
  <c r="Z506" i="1"/>
  <c r="Y506" i="1"/>
  <c r="Z505" i="1"/>
  <c r="Y505" i="1"/>
  <c r="Z504" i="1"/>
  <c r="Y504" i="1"/>
  <c r="Z503" i="1"/>
  <c r="Y503" i="1"/>
  <c r="Z502" i="1"/>
  <c r="Y502" i="1"/>
  <c r="Z501" i="1"/>
  <c r="Y501" i="1"/>
  <c r="Z500" i="1"/>
  <c r="Y500" i="1"/>
  <c r="Z499" i="1"/>
  <c r="Y499" i="1"/>
  <c r="Z498" i="1"/>
  <c r="Y498" i="1"/>
  <c r="Z497" i="1"/>
  <c r="Y497" i="1"/>
  <c r="Z496" i="1"/>
  <c r="Y496" i="1"/>
  <c r="Z495" i="1"/>
  <c r="Y495" i="1"/>
  <c r="Z494" i="1"/>
  <c r="Y494" i="1"/>
  <c r="Z493" i="1"/>
  <c r="Y493" i="1"/>
  <c r="Z492" i="1"/>
  <c r="Y492" i="1"/>
  <c r="Z491" i="1"/>
  <c r="Y491" i="1"/>
  <c r="Z490" i="1"/>
  <c r="Y490" i="1"/>
  <c r="Z489" i="1"/>
  <c r="Y489" i="1"/>
  <c r="Z488" i="1"/>
  <c r="Y488" i="1"/>
  <c r="Z487" i="1"/>
  <c r="Y487" i="1"/>
  <c r="Z486" i="1"/>
  <c r="Y486" i="1"/>
  <c r="Z485" i="1"/>
  <c r="Y485" i="1"/>
  <c r="Z484" i="1"/>
  <c r="Y484" i="1"/>
  <c r="Z483" i="1"/>
  <c r="Y483" i="1"/>
  <c r="Z482" i="1"/>
  <c r="Y482" i="1"/>
  <c r="Z481" i="1"/>
  <c r="Y481" i="1"/>
  <c r="Z480" i="1"/>
  <c r="Y480" i="1"/>
  <c r="Z479" i="1"/>
  <c r="Y479" i="1"/>
  <c r="Z478" i="1"/>
  <c r="Y478" i="1"/>
  <c r="Z477" i="1"/>
  <c r="Y477" i="1"/>
  <c r="Z476" i="1"/>
  <c r="Y476" i="1"/>
  <c r="Z475" i="1"/>
  <c r="Y475" i="1"/>
  <c r="Z474" i="1"/>
  <c r="Y474" i="1"/>
  <c r="Z473" i="1"/>
  <c r="Y473" i="1"/>
  <c r="Z472" i="1"/>
  <c r="Y472" i="1"/>
  <c r="Z471" i="1"/>
  <c r="Y471" i="1"/>
  <c r="Z470" i="1"/>
  <c r="Y470" i="1"/>
  <c r="Z469" i="1"/>
  <c r="Y469" i="1"/>
  <c r="Z468" i="1"/>
  <c r="Y468" i="1"/>
  <c r="Z467" i="1"/>
  <c r="Y467" i="1"/>
  <c r="Z466" i="1"/>
  <c r="Y466" i="1"/>
  <c r="Z465" i="1"/>
  <c r="Y465" i="1"/>
  <c r="Z464" i="1"/>
  <c r="Y464" i="1"/>
  <c r="Z463" i="1"/>
  <c r="Y463" i="1"/>
  <c r="Z462" i="1"/>
  <c r="Y462" i="1"/>
  <c r="Z461" i="1"/>
  <c r="Y461" i="1"/>
  <c r="Z460" i="1"/>
  <c r="Y460" i="1"/>
  <c r="Z459" i="1"/>
  <c r="Y459" i="1"/>
  <c r="Z458" i="1"/>
  <c r="Y458" i="1"/>
  <c r="Z457" i="1"/>
  <c r="Y457" i="1"/>
  <c r="Z456" i="1"/>
  <c r="Y456" i="1"/>
  <c r="Z455" i="1"/>
  <c r="Y455" i="1"/>
  <c r="Z454" i="1"/>
  <c r="Y454" i="1"/>
  <c r="Z453" i="1"/>
  <c r="Y453" i="1"/>
  <c r="Z452" i="1"/>
  <c r="Y452" i="1"/>
  <c r="Z451" i="1"/>
  <c r="Y451" i="1"/>
  <c r="Z450" i="1"/>
  <c r="Y450" i="1"/>
  <c r="Z449" i="1"/>
  <c r="Y449" i="1"/>
  <c r="Z448" i="1"/>
  <c r="Y448" i="1"/>
  <c r="Z447" i="1"/>
  <c r="Y447" i="1"/>
  <c r="Z446" i="1"/>
  <c r="Y446" i="1"/>
  <c r="Z445" i="1"/>
  <c r="Y445" i="1"/>
  <c r="Z444" i="1"/>
  <c r="Y444" i="1"/>
  <c r="Z443" i="1"/>
  <c r="Y443" i="1"/>
  <c r="Z442" i="1"/>
  <c r="Y442" i="1"/>
  <c r="Z441" i="1"/>
  <c r="Y441" i="1"/>
  <c r="Z440" i="1"/>
  <c r="Y440" i="1"/>
  <c r="Z439" i="1"/>
  <c r="Y439" i="1"/>
  <c r="Z438" i="1"/>
  <c r="Y438" i="1"/>
  <c r="Z437" i="1"/>
  <c r="Y437" i="1"/>
  <c r="Z436" i="1"/>
  <c r="Y436" i="1"/>
  <c r="Z435" i="1"/>
  <c r="Y435" i="1"/>
  <c r="Z434" i="1"/>
  <c r="Y434" i="1"/>
  <c r="Z433" i="1"/>
  <c r="Y433" i="1"/>
  <c r="Z432" i="1"/>
  <c r="Y432" i="1"/>
  <c r="Z431" i="1"/>
  <c r="Y431" i="1"/>
  <c r="Z430" i="1"/>
  <c r="Y430" i="1"/>
  <c r="Z429" i="1"/>
  <c r="Y429" i="1"/>
  <c r="Z428" i="1"/>
  <c r="Y428" i="1"/>
  <c r="Z427" i="1"/>
  <c r="Y427" i="1"/>
  <c r="Z426" i="1"/>
  <c r="Y426" i="1"/>
  <c r="Z425" i="1"/>
  <c r="Y425" i="1"/>
  <c r="Z424" i="1"/>
  <c r="Y424" i="1"/>
  <c r="Z423" i="1"/>
  <c r="Y423" i="1"/>
  <c r="Z422" i="1"/>
  <c r="Y422" i="1"/>
  <c r="Z421" i="1"/>
  <c r="Y421" i="1"/>
  <c r="Z420" i="1"/>
  <c r="Y420" i="1"/>
  <c r="Z419" i="1"/>
  <c r="Y419" i="1"/>
  <c r="Z418" i="1"/>
  <c r="Y418" i="1"/>
  <c r="Z417" i="1"/>
  <c r="Y417" i="1"/>
  <c r="Z416" i="1"/>
  <c r="Y416" i="1"/>
  <c r="Z415" i="1"/>
  <c r="Y415" i="1"/>
  <c r="Z414" i="1"/>
  <c r="Y414" i="1"/>
  <c r="Z413" i="1"/>
  <c r="Y413" i="1"/>
  <c r="Z412" i="1"/>
  <c r="Y412" i="1"/>
  <c r="Z411" i="1"/>
  <c r="Y411" i="1"/>
  <c r="Z410" i="1"/>
  <c r="Y410" i="1"/>
  <c r="Z409" i="1"/>
  <c r="Y409" i="1"/>
  <c r="Z408" i="1"/>
  <c r="Y408" i="1"/>
  <c r="Z407" i="1"/>
  <c r="Y407" i="1"/>
  <c r="Z406" i="1"/>
  <c r="Y406" i="1"/>
  <c r="Z405" i="1"/>
  <c r="Y405" i="1"/>
  <c r="Z404" i="1"/>
  <c r="Y404" i="1"/>
  <c r="Z403" i="1"/>
  <c r="Y403" i="1"/>
  <c r="Z402" i="1"/>
  <c r="Y402" i="1"/>
  <c r="Z401" i="1"/>
  <c r="Y401" i="1"/>
  <c r="Z400" i="1"/>
  <c r="Y400" i="1"/>
  <c r="Z399" i="1"/>
  <c r="Y399" i="1"/>
  <c r="Z398" i="1"/>
  <c r="Y398" i="1"/>
  <c r="Z397" i="1"/>
  <c r="Y397" i="1"/>
  <c r="Z396" i="1"/>
  <c r="Y396" i="1"/>
  <c r="Z395" i="1"/>
  <c r="Y395" i="1"/>
  <c r="Z394" i="1"/>
  <c r="Y394" i="1"/>
  <c r="Z393" i="1"/>
  <c r="Y393" i="1"/>
  <c r="Z392" i="1"/>
  <c r="Y392" i="1"/>
  <c r="Z391" i="1"/>
  <c r="Y391" i="1"/>
  <c r="Z390" i="1"/>
  <c r="Y390" i="1"/>
  <c r="Z389" i="1"/>
  <c r="Y389" i="1"/>
  <c r="Z388" i="1"/>
  <c r="Y388" i="1"/>
  <c r="Z387" i="1"/>
  <c r="Y387" i="1"/>
  <c r="Z386" i="1"/>
  <c r="Y386" i="1"/>
  <c r="Z385" i="1"/>
  <c r="Y385" i="1"/>
  <c r="Z384" i="1"/>
  <c r="Y384" i="1"/>
  <c r="Z383" i="1"/>
  <c r="Y383" i="1"/>
  <c r="Z382" i="1"/>
  <c r="Y382" i="1"/>
  <c r="Z381" i="1"/>
  <c r="Y381" i="1"/>
  <c r="Z380" i="1"/>
  <c r="Y380" i="1"/>
  <c r="Z379" i="1"/>
  <c r="Y379" i="1"/>
  <c r="Z378" i="1"/>
  <c r="Y378" i="1"/>
  <c r="Z377" i="1"/>
  <c r="Y377" i="1"/>
  <c r="Z376" i="1"/>
  <c r="Y376" i="1"/>
  <c r="Z375" i="1"/>
  <c r="Y375" i="1"/>
  <c r="Z374" i="1"/>
  <c r="Y374" i="1"/>
  <c r="Z373" i="1"/>
  <c r="Y373" i="1"/>
  <c r="Z372" i="1"/>
  <c r="Y372" i="1"/>
  <c r="Z371" i="1"/>
  <c r="Y371" i="1"/>
  <c r="Z370" i="1"/>
  <c r="Y370" i="1"/>
  <c r="Z369" i="1"/>
  <c r="Y369" i="1"/>
  <c r="Z368" i="1"/>
  <c r="Y368" i="1"/>
  <c r="Z367" i="1"/>
  <c r="Y367" i="1"/>
  <c r="Z366" i="1"/>
  <c r="Y366" i="1"/>
  <c r="Z365" i="1"/>
  <c r="Y365" i="1"/>
  <c r="Z364" i="1"/>
  <c r="Y364" i="1"/>
  <c r="Z363" i="1"/>
  <c r="Y363" i="1"/>
  <c r="Z362" i="1"/>
  <c r="Y362" i="1"/>
  <c r="Z361" i="1"/>
  <c r="Y361" i="1"/>
  <c r="Z360" i="1"/>
  <c r="Y360" i="1"/>
  <c r="Z359" i="1"/>
  <c r="Y359" i="1"/>
  <c r="Z358" i="1"/>
  <c r="Y358" i="1"/>
  <c r="Z357" i="1"/>
  <c r="Y357" i="1"/>
  <c r="Z356" i="1"/>
  <c r="Y356" i="1"/>
  <c r="Z355" i="1"/>
  <c r="Y355" i="1"/>
  <c r="Z354" i="1"/>
  <c r="Y354" i="1"/>
  <c r="Z353" i="1"/>
  <c r="Y353" i="1"/>
  <c r="Z352" i="1"/>
  <c r="Y352" i="1"/>
  <c r="Z351" i="1"/>
  <c r="Y351" i="1"/>
  <c r="Z350" i="1"/>
  <c r="Y350" i="1"/>
  <c r="Z349" i="1"/>
  <c r="Y349" i="1"/>
  <c r="Z348" i="1"/>
  <c r="Y348" i="1"/>
  <c r="Z347" i="1"/>
  <c r="Y347" i="1"/>
  <c r="Z346" i="1"/>
  <c r="Y346" i="1"/>
  <c r="Z345" i="1"/>
  <c r="Y345" i="1"/>
  <c r="Z344" i="1"/>
  <c r="Y344" i="1"/>
  <c r="Z343" i="1"/>
  <c r="Y343" i="1"/>
  <c r="Z342" i="1"/>
  <c r="Y342" i="1"/>
  <c r="Z341" i="1"/>
  <c r="Y341" i="1"/>
  <c r="Z340" i="1"/>
  <c r="Y340" i="1"/>
  <c r="Z339" i="1"/>
  <c r="Y339" i="1"/>
  <c r="Z338" i="1"/>
  <c r="Y338" i="1"/>
  <c r="Z337" i="1"/>
  <c r="Y337" i="1"/>
  <c r="Z336" i="1"/>
  <c r="Y336" i="1"/>
  <c r="Z335" i="1"/>
  <c r="Y335" i="1"/>
  <c r="Z334" i="1"/>
  <c r="Y334" i="1"/>
  <c r="Z333" i="1"/>
  <c r="Y333" i="1"/>
  <c r="Z332" i="1"/>
  <c r="Y332" i="1"/>
  <c r="Z331" i="1"/>
  <c r="Y331" i="1"/>
  <c r="Z330" i="1"/>
  <c r="Y330" i="1"/>
  <c r="Z329" i="1"/>
  <c r="Y329" i="1"/>
  <c r="Z328" i="1"/>
  <c r="Y328" i="1"/>
  <c r="Z327" i="1"/>
  <c r="Y327" i="1"/>
  <c r="Z326" i="1"/>
  <c r="Y326" i="1"/>
  <c r="Z325" i="1"/>
  <c r="Y325" i="1"/>
  <c r="Z324" i="1"/>
  <c r="Y324" i="1"/>
  <c r="Z323" i="1"/>
  <c r="Y323" i="1"/>
  <c r="Z322" i="1"/>
  <c r="Y322" i="1"/>
  <c r="Z321" i="1"/>
  <c r="Y321" i="1"/>
  <c r="Z320" i="1"/>
  <c r="Y320" i="1"/>
  <c r="Z319" i="1"/>
  <c r="Y319" i="1"/>
  <c r="Z318" i="1"/>
  <c r="Y318" i="1"/>
  <c r="Z317" i="1"/>
  <c r="Y317" i="1"/>
  <c r="Z316" i="1"/>
  <c r="Y316" i="1"/>
  <c r="Z315" i="1"/>
  <c r="Y315" i="1"/>
  <c r="Z314" i="1"/>
  <c r="Y314" i="1"/>
  <c r="Z313" i="1"/>
  <c r="Y313" i="1"/>
  <c r="Z312" i="1"/>
  <c r="Y312" i="1"/>
  <c r="Z311" i="1"/>
  <c r="Y311" i="1"/>
  <c r="Z310" i="1"/>
  <c r="Y310" i="1"/>
  <c r="Z309" i="1"/>
  <c r="Y309" i="1"/>
  <c r="Z308" i="1"/>
  <c r="Y308" i="1"/>
  <c r="Z307" i="1"/>
  <c r="Y307" i="1"/>
  <c r="Z306" i="1"/>
  <c r="Y306" i="1"/>
  <c r="Z305" i="1"/>
  <c r="Y305" i="1"/>
  <c r="Z304" i="1"/>
  <c r="Y304" i="1"/>
  <c r="Z303" i="1"/>
  <c r="Y303" i="1"/>
  <c r="Z302" i="1"/>
  <c r="Y302" i="1"/>
  <c r="Z301" i="1"/>
  <c r="Y301" i="1"/>
  <c r="Z300" i="1"/>
  <c r="Y300" i="1"/>
  <c r="Z299" i="1"/>
  <c r="Y299" i="1"/>
  <c r="Z298" i="1"/>
  <c r="Y298" i="1"/>
  <c r="Z297" i="1"/>
  <c r="Y297" i="1"/>
  <c r="Z296" i="1"/>
  <c r="Y296" i="1"/>
  <c r="Z295" i="1"/>
  <c r="Y295" i="1"/>
  <c r="Z294" i="1"/>
  <c r="Y294" i="1"/>
  <c r="Z293" i="1"/>
  <c r="Y293" i="1"/>
  <c r="Z292" i="1"/>
  <c r="Y292" i="1"/>
  <c r="Z291" i="1"/>
  <c r="Y291" i="1"/>
  <c r="Z290" i="1"/>
  <c r="Y290" i="1"/>
  <c r="Z289" i="1"/>
  <c r="Y289" i="1"/>
  <c r="Z288" i="1"/>
  <c r="Y288" i="1"/>
  <c r="Z287" i="1"/>
  <c r="Y287" i="1"/>
  <c r="Z286" i="1"/>
  <c r="Y286" i="1"/>
  <c r="Z285" i="1"/>
  <c r="Y285" i="1"/>
  <c r="Z284" i="1"/>
  <c r="Y284" i="1"/>
  <c r="Z283" i="1"/>
  <c r="Y283" i="1"/>
  <c r="Z282" i="1"/>
  <c r="Y282" i="1"/>
  <c r="Z281" i="1"/>
  <c r="Y281" i="1"/>
  <c r="Z280" i="1"/>
  <c r="Y280" i="1"/>
  <c r="Z279" i="1"/>
  <c r="Y279" i="1"/>
  <c r="Z278" i="1"/>
  <c r="Y278" i="1"/>
  <c r="Z277" i="1"/>
  <c r="Y277" i="1"/>
  <c r="Z276" i="1"/>
  <c r="Y276" i="1"/>
  <c r="Z275" i="1"/>
  <c r="Y275" i="1"/>
  <c r="Z274" i="1"/>
  <c r="Y274" i="1"/>
  <c r="Z273" i="1"/>
  <c r="Y273" i="1"/>
  <c r="Z272" i="1"/>
  <c r="Y272" i="1"/>
  <c r="Z271" i="1"/>
  <c r="Y271" i="1"/>
  <c r="Z270" i="1"/>
  <c r="Y270" i="1"/>
  <c r="Z269" i="1"/>
  <c r="Y269" i="1"/>
  <c r="Z268" i="1"/>
  <c r="Y268" i="1"/>
  <c r="Z267" i="1"/>
  <c r="Y267" i="1"/>
  <c r="Z266" i="1"/>
  <c r="Y266" i="1"/>
  <c r="Z265" i="1"/>
  <c r="Y265" i="1"/>
  <c r="Z264" i="1"/>
  <c r="Y264" i="1"/>
  <c r="Z263" i="1"/>
  <c r="Y263" i="1"/>
  <c r="Z262" i="1"/>
  <c r="Y262" i="1"/>
  <c r="Z261" i="1"/>
  <c r="Y261" i="1"/>
  <c r="Z260" i="1"/>
  <c r="Y260" i="1"/>
  <c r="Z259" i="1"/>
  <c r="Y259" i="1"/>
  <c r="Z258" i="1"/>
  <c r="Y258" i="1"/>
  <c r="Z257" i="1"/>
  <c r="Y257" i="1"/>
  <c r="Z256" i="1"/>
  <c r="Y256" i="1"/>
  <c r="Z255" i="1"/>
  <c r="Y255" i="1"/>
  <c r="Z254" i="1"/>
  <c r="Y254" i="1"/>
  <c r="Z253" i="1"/>
  <c r="Y253" i="1"/>
  <c r="Z252" i="1"/>
  <c r="Y252" i="1"/>
  <c r="Z251" i="1"/>
  <c r="Y251" i="1"/>
  <c r="Z250" i="1"/>
  <c r="Y250" i="1"/>
  <c r="Z249" i="1"/>
  <c r="Y249" i="1"/>
  <c r="Z248" i="1"/>
  <c r="Y248" i="1"/>
  <c r="Z247" i="1"/>
  <c r="Y247" i="1"/>
  <c r="Z246" i="1"/>
  <c r="Y246" i="1"/>
  <c r="Z245" i="1"/>
  <c r="Y245" i="1"/>
  <c r="Z244" i="1"/>
  <c r="Y244" i="1"/>
  <c r="Z243" i="1"/>
  <c r="Y243" i="1"/>
  <c r="Z242" i="1"/>
  <c r="Y242" i="1"/>
  <c r="Z241" i="1"/>
  <c r="Y241" i="1"/>
  <c r="Z240" i="1"/>
  <c r="Y240" i="1"/>
  <c r="Z239" i="1"/>
  <c r="Y239" i="1"/>
  <c r="Z238" i="1"/>
  <c r="Y238" i="1"/>
  <c r="Z237" i="1"/>
  <c r="Y237" i="1"/>
  <c r="Z236" i="1"/>
  <c r="Y236" i="1"/>
  <c r="Z235" i="1"/>
  <c r="Y235" i="1"/>
  <c r="Z234" i="1"/>
  <c r="Y234" i="1"/>
  <c r="Z233" i="1"/>
  <c r="Y233" i="1"/>
  <c r="Z232" i="1"/>
  <c r="Y232" i="1"/>
  <c r="Z231" i="1"/>
  <c r="Y231" i="1"/>
  <c r="Z230" i="1"/>
  <c r="Y230" i="1"/>
  <c r="Z229" i="1"/>
  <c r="Y229" i="1"/>
  <c r="Z228" i="1"/>
  <c r="Y228" i="1"/>
  <c r="Z227" i="1"/>
  <c r="Y227" i="1"/>
  <c r="Z226" i="1"/>
  <c r="Y226" i="1"/>
  <c r="Z225" i="1"/>
  <c r="Y225" i="1"/>
  <c r="Z224" i="1"/>
  <c r="Y224" i="1"/>
  <c r="Z223" i="1"/>
  <c r="Y223" i="1"/>
  <c r="Z222" i="1"/>
  <c r="Y222" i="1"/>
  <c r="Z221" i="1"/>
  <c r="Y221" i="1"/>
  <c r="Z220" i="1"/>
  <c r="Y220" i="1"/>
  <c r="Z219" i="1"/>
  <c r="Y219" i="1"/>
  <c r="Z218" i="1"/>
  <c r="Y218" i="1"/>
  <c r="Z217" i="1"/>
  <c r="Y217" i="1"/>
  <c r="Z216" i="1"/>
  <c r="Y216" i="1"/>
  <c r="Z215" i="1"/>
  <c r="Y215" i="1"/>
  <c r="Z214" i="1"/>
  <c r="Y214" i="1"/>
  <c r="Z213" i="1"/>
  <c r="Y213" i="1"/>
  <c r="Z212" i="1"/>
  <c r="Y212" i="1"/>
  <c r="Z211" i="1"/>
  <c r="Y211" i="1"/>
  <c r="Z210" i="1"/>
  <c r="Y210" i="1"/>
  <c r="Z209" i="1"/>
  <c r="Y209" i="1"/>
  <c r="Z208" i="1"/>
  <c r="Y208" i="1"/>
  <c r="Z207" i="1"/>
  <c r="Y207" i="1"/>
  <c r="Z206" i="1"/>
  <c r="Y206" i="1"/>
  <c r="Z205" i="1"/>
  <c r="Y205" i="1"/>
  <c r="Z204" i="1"/>
  <c r="Y204" i="1"/>
  <c r="Z203" i="1"/>
  <c r="Y203" i="1"/>
  <c r="Z202" i="1"/>
  <c r="Y202" i="1"/>
  <c r="Z201" i="1"/>
  <c r="Y201" i="1"/>
  <c r="Z200" i="1"/>
  <c r="Y200" i="1"/>
  <c r="Z199" i="1"/>
  <c r="Y199" i="1"/>
  <c r="Z198" i="1"/>
  <c r="Y198" i="1"/>
  <c r="Z197" i="1"/>
  <c r="Y197" i="1"/>
  <c r="Z196" i="1"/>
  <c r="Y196" i="1"/>
  <c r="Z195" i="1"/>
  <c r="Y195" i="1"/>
  <c r="Z194" i="1"/>
  <c r="Y194" i="1"/>
  <c r="Z193" i="1"/>
  <c r="Y193" i="1"/>
  <c r="Z192" i="1"/>
  <c r="Y192" i="1"/>
  <c r="Z191" i="1"/>
  <c r="Y191" i="1"/>
  <c r="Z190" i="1"/>
  <c r="Y190" i="1"/>
  <c r="Z189" i="1"/>
  <c r="Y189" i="1"/>
  <c r="Z188" i="1"/>
  <c r="Y188" i="1"/>
  <c r="Z187" i="1"/>
  <c r="Y187" i="1"/>
  <c r="Z186" i="1"/>
  <c r="Y186" i="1"/>
  <c r="Z185" i="1"/>
  <c r="Y185" i="1"/>
  <c r="Z184" i="1"/>
  <c r="Y184" i="1"/>
  <c r="Z183" i="1"/>
  <c r="Y183" i="1"/>
  <c r="Z182" i="1"/>
  <c r="Y182" i="1"/>
  <c r="Z181" i="1"/>
  <c r="Y181" i="1"/>
  <c r="Z180" i="1"/>
  <c r="Y180" i="1"/>
  <c r="Z179" i="1"/>
  <c r="Y179" i="1"/>
  <c r="Z178" i="1"/>
  <c r="Y178" i="1"/>
  <c r="Z177" i="1"/>
  <c r="Y177" i="1"/>
  <c r="Z176" i="1"/>
  <c r="Y176" i="1"/>
  <c r="Z175" i="1"/>
  <c r="Y175" i="1"/>
  <c r="Z174" i="1"/>
  <c r="Y174" i="1"/>
  <c r="Z173" i="1"/>
  <c r="Y173" i="1"/>
  <c r="Z172" i="1"/>
  <c r="Y172" i="1"/>
  <c r="Z171" i="1"/>
  <c r="Y171" i="1"/>
  <c r="Z170" i="1"/>
  <c r="Y170" i="1"/>
  <c r="Z169" i="1"/>
  <c r="Y169" i="1"/>
  <c r="Z168" i="1"/>
  <c r="Y168" i="1"/>
  <c r="Z167" i="1"/>
  <c r="Y167" i="1"/>
  <c r="Z166" i="1"/>
  <c r="Y166" i="1"/>
  <c r="Z165" i="1"/>
  <c r="Y165" i="1"/>
  <c r="Z164" i="1"/>
  <c r="Y164" i="1"/>
  <c r="Z163" i="1"/>
  <c r="Y163" i="1"/>
  <c r="Z162" i="1"/>
  <c r="Y162" i="1"/>
  <c r="Z161" i="1"/>
  <c r="Y161" i="1"/>
  <c r="Z160" i="1"/>
  <c r="Y160" i="1"/>
  <c r="Z159" i="1"/>
  <c r="Y159" i="1"/>
  <c r="Z158" i="1"/>
  <c r="Y158" i="1"/>
  <c r="Z157" i="1"/>
  <c r="Y157" i="1"/>
  <c r="Z156" i="1"/>
  <c r="Y156" i="1"/>
  <c r="Z155" i="1"/>
  <c r="Y155" i="1"/>
  <c r="Z154" i="1"/>
  <c r="Y154" i="1"/>
  <c r="Z153" i="1"/>
  <c r="Y153" i="1"/>
  <c r="Z152" i="1"/>
  <c r="Y152" i="1"/>
  <c r="Z151" i="1"/>
  <c r="Y151" i="1"/>
  <c r="Z150" i="1"/>
  <c r="Y150" i="1"/>
  <c r="Z149" i="1"/>
  <c r="Y149" i="1"/>
  <c r="Z148" i="1"/>
  <c r="Y148" i="1"/>
  <c r="Z147" i="1"/>
  <c r="Y147" i="1"/>
  <c r="Z146" i="1"/>
  <c r="Y146" i="1"/>
  <c r="Z145" i="1"/>
  <c r="Y145" i="1"/>
  <c r="Z144" i="1"/>
  <c r="Y144" i="1"/>
  <c r="Z143" i="1"/>
  <c r="Y143" i="1"/>
  <c r="Z142" i="1"/>
  <c r="Y142" i="1"/>
  <c r="Z141" i="1"/>
  <c r="Y141" i="1"/>
  <c r="Z140" i="1"/>
  <c r="Y140" i="1"/>
  <c r="Z139" i="1"/>
  <c r="Y139" i="1"/>
  <c r="Z138" i="1"/>
  <c r="Y138" i="1"/>
  <c r="Z137" i="1"/>
  <c r="Y137" i="1"/>
  <c r="Z136" i="1"/>
  <c r="Y136" i="1"/>
  <c r="Z135" i="1"/>
  <c r="Y135" i="1"/>
  <c r="Z134" i="1"/>
  <c r="Y134" i="1"/>
  <c r="Z133" i="1"/>
  <c r="Y133" i="1"/>
  <c r="Z132" i="1"/>
  <c r="Y132" i="1"/>
  <c r="Z131" i="1"/>
  <c r="Y131" i="1"/>
  <c r="Z130" i="1"/>
  <c r="Y130" i="1"/>
  <c r="Z129" i="1"/>
  <c r="Y129" i="1"/>
  <c r="Z128" i="1"/>
  <c r="Y128" i="1"/>
  <c r="Z127" i="1"/>
  <c r="Y127" i="1"/>
  <c r="Z126" i="1"/>
  <c r="Y126" i="1"/>
  <c r="Z125" i="1"/>
  <c r="Y125" i="1"/>
  <c r="Z124" i="1"/>
  <c r="Y124" i="1"/>
  <c r="Z123" i="1"/>
  <c r="Y123" i="1"/>
  <c r="Z122" i="1"/>
  <c r="Y122" i="1"/>
  <c r="Z121" i="1"/>
  <c r="Y121" i="1"/>
  <c r="Z120" i="1"/>
  <c r="Y120" i="1"/>
  <c r="Z119" i="1"/>
  <c r="Y119" i="1"/>
  <c r="Z118" i="1"/>
  <c r="Y118" i="1"/>
  <c r="Z117" i="1"/>
  <c r="Y117" i="1"/>
  <c r="Z116" i="1"/>
  <c r="Y116" i="1"/>
  <c r="Z115" i="1"/>
  <c r="Y115" i="1"/>
  <c r="Y113" i="1"/>
  <c r="Y112" i="1"/>
  <c r="Y111" i="1"/>
  <c r="Y31" i="1"/>
  <c r="Y28" i="1"/>
  <c r="Y27" i="1"/>
  <c r="Y25" i="1"/>
  <c r="Y22" i="1"/>
  <c r="Y19" i="1"/>
  <c r="Y17" i="1"/>
  <c r="W111" i="1"/>
  <c r="X111" i="1" s="1"/>
  <c r="Z111" i="1" s="1"/>
  <c r="R111" i="1"/>
  <c r="Q111" i="1"/>
  <c r="N111" i="1"/>
  <c r="O111" i="1" s="1"/>
  <c r="M111" i="1"/>
  <c r="K111" i="1"/>
  <c r="J111" i="1"/>
  <c r="G111" i="1"/>
  <c r="I111" i="1" s="1"/>
  <c r="F111" i="1"/>
  <c r="F22" i="1"/>
  <c r="G22" i="1"/>
  <c r="H22" i="1" s="1"/>
  <c r="J22" i="1"/>
  <c r="K22" i="1"/>
  <c r="M22" i="1"/>
  <c r="N22" i="1"/>
  <c r="O22" i="1" s="1"/>
  <c r="Q22" i="1"/>
  <c r="R22" i="1"/>
  <c r="W22" i="1"/>
  <c r="X22" i="1" s="1"/>
  <c r="F25" i="1"/>
  <c r="I25" i="1"/>
  <c r="J25" i="1"/>
  <c r="K25" i="1"/>
  <c r="M25" i="1"/>
  <c r="N25" i="1"/>
  <c r="O25" i="1" s="1"/>
  <c r="Q25" i="1"/>
  <c r="R25" i="1"/>
  <c r="W25" i="1"/>
  <c r="X25" i="1" s="1"/>
  <c r="F27" i="1"/>
  <c r="H27" i="1"/>
  <c r="J27" i="1"/>
  <c r="K27" i="1"/>
  <c r="M27" i="1"/>
  <c r="N27" i="1"/>
  <c r="O27" i="1" s="1"/>
  <c r="Q27" i="1"/>
  <c r="R27" i="1"/>
  <c r="W27" i="1"/>
  <c r="X27" i="1" s="1"/>
  <c r="F28" i="1"/>
  <c r="G28" i="1"/>
  <c r="J28" i="1"/>
  <c r="K28" i="1"/>
  <c r="M28" i="1"/>
  <c r="N28" i="1"/>
  <c r="O28" i="1" s="1"/>
  <c r="Q28" i="1"/>
  <c r="R28" i="1"/>
  <c r="W28" i="1"/>
  <c r="X28" i="1" s="1"/>
  <c r="F31" i="1"/>
  <c r="G31" i="1"/>
  <c r="H31" i="1" s="1"/>
  <c r="J31" i="1"/>
  <c r="K31" i="1"/>
  <c r="M31" i="1"/>
  <c r="N31" i="1"/>
  <c r="O31" i="1" s="1"/>
  <c r="Q31" i="1"/>
  <c r="R31" i="1"/>
  <c r="X31" i="1"/>
  <c r="X3181" i="1"/>
  <c r="W3181" i="1"/>
  <c r="R3181" i="1"/>
  <c r="Q3181" i="1"/>
  <c r="N3181" i="1"/>
  <c r="O3181" i="1" s="1"/>
  <c r="M3181" i="1"/>
  <c r="K3181" i="1"/>
  <c r="J3181" i="1"/>
  <c r="G3181" i="1"/>
  <c r="F3181" i="1"/>
  <c r="B3181" i="1"/>
  <c r="X3180" i="1"/>
  <c r="W3180" i="1"/>
  <c r="R3180" i="1"/>
  <c r="Q3180" i="1"/>
  <c r="N3180" i="1"/>
  <c r="O3180" i="1" s="1"/>
  <c r="M3180" i="1"/>
  <c r="K3180" i="1"/>
  <c r="J3180" i="1"/>
  <c r="G3180" i="1"/>
  <c r="F3180" i="1"/>
  <c r="B3180" i="1"/>
  <c r="X3179" i="1"/>
  <c r="W3179" i="1"/>
  <c r="R3179" i="1"/>
  <c r="Q3179" i="1"/>
  <c r="N3179" i="1"/>
  <c r="O3179" i="1" s="1"/>
  <c r="M3179" i="1"/>
  <c r="K3179" i="1"/>
  <c r="J3179" i="1"/>
  <c r="G3179" i="1"/>
  <c r="F3179" i="1"/>
  <c r="B3179" i="1"/>
  <c r="X3178" i="1"/>
  <c r="W3178" i="1"/>
  <c r="R3178" i="1"/>
  <c r="Q3178" i="1"/>
  <c r="N3178" i="1"/>
  <c r="O3178" i="1" s="1"/>
  <c r="M3178" i="1"/>
  <c r="K3178" i="1"/>
  <c r="J3178" i="1"/>
  <c r="G3178" i="1"/>
  <c r="F3178" i="1"/>
  <c r="B3178" i="1"/>
  <c r="X3177" i="1"/>
  <c r="W3177" i="1"/>
  <c r="R3177" i="1"/>
  <c r="Q3177" i="1"/>
  <c r="N3177" i="1"/>
  <c r="O3177" i="1" s="1"/>
  <c r="M3177" i="1"/>
  <c r="K3177" i="1"/>
  <c r="J3177" i="1"/>
  <c r="G3177" i="1"/>
  <c r="F3177" i="1"/>
  <c r="B3177" i="1"/>
  <c r="X3176" i="1"/>
  <c r="W3176" i="1"/>
  <c r="R3176" i="1"/>
  <c r="Q3176" i="1"/>
  <c r="N3176" i="1"/>
  <c r="O3176" i="1" s="1"/>
  <c r="M3176" i="1"/>
  <c r="K3176" i="1"/>
  <c r="J3176" i="1"/>
  <c r="G3176" i="1"/>
  <c r="F3176" i="1"/>
  <c r="B3176" i="1"/>
  <c r="X3175" i="1"/>
  <c r="W3175" i="1"/>
  <c r="R3175" i="1"/>
  <c r="Q3175" i="1"/>
  <c r="N3175" i="1"/>
  <c r="O3175" i="1" s="1"/>
  <c r="M3175" i="1"/>
  <c r="K3175" i="1"/>
  <c r="J3175" i="1"/>
  <c r="G3175" i="1"/>
  <c r="F3175" i="1"/>
  <c r="B3175" i="1"/>
  <c r="X3174" i="1"/>
  <c r="W3174" i="1"/>
  <c r="R3174" i="1"/>
  <c r="Q3174" i="1"/>
  <c r="N3174" i="1"/>
  <c r="O3174" i="1" s="1"/>
  <c r="M3174" i="1"/>
  <c r="K3174" i="1"/>
  <c r="J3174" i="1"/>
  <c r="G3174" i="1"/>
  <c r="F3174" i="1"/>
  <c r="B3174" i="1"/>
  <c r="X3173" i="1"/>
  <c r="W3173" i="1"/>
  <c r="R3173" i="1"/>
  <c r="Q3173" i="1"/>
  <c r="N3173" i="1"/>
  <c r="O3173" i="1" s="1"/>
  <c r="M3173" i="1"/>
  <c r="K3173" i="1"/>
  <c r="J3173" i="1"/>
  <c r="G3173" i="1"/>
  <c r="F3173" i="1"/>
  <c r="B3173" i="1"/>
  <c r="X3172" i="1"/>
  <c r="W3172" i="1"/>
  <c r="R3172" i="1"/>
  <c r="Q3172" i="1"/>
  <c r="N3172" i="1"/>
  <c r="O3172" i="1" s="1"/>
  <c r="M3172" i="1"/>
  <c r="K3172" i="1"/>
  <c r="J3172" i="1"/>
  <c r="G3172" i="1"/>
  <c r="F3172" i="1"/>
  <c r="B3172" i="1"/>
  <c r="X3171" i="1"/>
  <c r="W3171" i="1"/>
  <c r="R3171" i="1"/>
  <c r="Q3171" i="1"/>
  <c r="N3171" i="1"/>
  <c r="O3171" i="1" s="1"/>
  <c r="M3171" i="1"/>
  <c r="K3171" i="1"/>
  <c r="J3171" i="1"/>
  <c r="G3171" i="1"/>
  <c r="F3171" i="1"/>
  <c r="B3171" i="1"/>
  <c r="X3170" i="1"/>
  <c r="W3170" i="1"/>
  <c r="R3170" i="1"/>
  <c r="Q3170" i="1"/>
  <c r="N3170" i="1"/>
  <c r="O3170" i="1" s="1"/>
  <c r="M3170" i="1"/>
  <c r="K3170" i="1"/>
  <c r="J3170" i="1"/>
  <c r="G3170" i="1"/>
  <c r="F3170" i="1"/>
  <c r="B3170" i="1"/>
  <c r="X3169" i="1"/>
  <c r="W3169" i="1"/>
  <c r="R3169" i="1"/>
  <c r="Q3169" i="1"/>
  <c r="N3169" i="1"/>
  <c r="O3169" i="1" s="1"/>
  <c r="M3169" i="1"/>
  <c r="K3169" i="1"/>
  <c r="J3169" i="1"/>
  <c r="G3169" i="1"/>
  <c r="F3169" i="1"/>
  <c r="B3169" i="1"/>
  <c r="X3168" i="1"/>
  <c r="W3168" i="1"/>
  <c r="R3168" i="1"/>
  <c r="Q3168" i="1"/>
  <c r="N3168" i="1"/>
  <c r="O3168" i="1" s="1"/>
  <c r="M3168" i="1"/>
  <c r="K3168" i="1"/>
  <c r="J3168" i="1"/>
  <c r="G3168" i="1"/>
  <c r="F3168" i="1"/>
  <c r="B3168" i="1"/>
  <c r="X3167" i="1"/>
  <c r="W3167" i="1"/>
  <c r="R3167" i="1"/>
  <c r="Q3167" i="1"/>
  <c r="N3167" i="1"/>
  <c r="O3167" i="1" s="1"/>
  <c r="M3167" i="1"/>
  <c r="K3167" i="1"/>
  <c r="J3167" i="1"/>
  <c r="G3167" i="1"/>
  <c r="F3167" i="1"/>
  <c r="B3167" i="1"/>
  <c r="X3166" i="1"/>
  <c r="W3166" i="1"/>
  <c r="R3166" i="1"/>
  <c r="Q3166" i="1"/>
  <c r="N3166" i="1"/>
  <c r="O3166" i="1" s="1"/>
  <c r="M3166" i="1"/>
  <c r="K3166" i="1"/>
  <c r="J3166" i="1"/>
  <c r="G3166" i="1"/>
  <c r="F3166" i="1"/>
  <c r="B3166" i="1"/>
  <c r="X3165" i="1"/>
  <c r="W3165" i="1"/>
  <c r="R3165" i="1"/>
  <c r="Q3165" i="1"/>
  <c r="N3165" i="1"/>
  <c r="O3165" i="1" s="1"/>
  <c r="M3165" i="1"/>
  <c r="K3165" i="1"/>
  <c r="J3165" i="1"/>
  <c r="G3165" i="1"/>
  <c r="F3165" i="1"/>
  <c r="B3165" i="1"/>
  <c r="X3164" i="1"/>
  <c r="W3164" i="1"/>
  <c r="R3164" i="1"/>
  <c r="Q3164" i="1"/>
  <c r="N3164" i="1"/>
  <c r="O3164" i="1" s="1"/>
  <c r="M3164" i="1"/>
  <c r="K3164" i="1"/>
  <c r="J3164" i="1"/>
  <c r="G3164" i="1"/>
  <c r="F3164" i="1"/>
  <c r="B3164" i="1"/>
  <c r="X3163" i="1"/>
  <c r="W3163" i="1"/>
  <c r="R3163" i="1"/>
  <c r="Q3163" i="1"/>
  <c r="N3163" i="1"/>
  <c r="O3163" i="1" s="1"/>
  <c r="M3163" i="1"/>
  <c r="K3163" i="1"/>
  <c r="J3163" i="1"/>
  <c r="G3163" i="1"/>
  <c r="F3163" i="1"/>
  <c r="B3163" i="1"/>
  <c r="X3162" i="1"/>
  <c r="W3162" i="1"/>
  <c r="R3162" i="1"/>
  <c r="Q3162" i="1"/>
  <c r="N3162" i="1"/>
  <c r="O3162" i="1" s="1"/>
  <c r="M3162" i="1"/>
  <c r="K3162" i="1"/>
  <c r="J3162" i="1"/>
  <c r="G3162" i="1"/>
  <c r="F3162" i="1"/>
  <c r="B3162" i="1"/>
  <c r="X3161" i="1"/>
  <c r="W3161" i="1"/>
  <c r="R3161" i="1"/>
  <c r="Q3161" i="1"/>
  <c r="N3161" i="1"/>
  <c r="O3161" i="1" s="1"/>
  <c r="M3161" i="1"/>
  <c r="K3161" i="1"/>
  <c r="J3161" i="1"/>
  <c r="G3161" i="1"/>
  <c r="F3161" i="1"/>
  <c r="B3161" i="1"/>
  <c r="X3160" i="1"/>
  <c r="W3160" i="1"/>
  <c r="R3160" i="1"/>
  <c r="Q3160" i="1"/>
  <c r="N3160" i="1"/>
  <c r="O3160" i="1" s="1"/>
  <c r="M3160" i="1"/>
  <c r="K3160" i="1"/>
  <c r="J3160" i="1"/>
  <c r="G3160" i="1"/>
  <c r="F3160" i="1"/>
  <c r="B3160" i="1"/>
  <c r="X3159" i="1"/>
  <c r="W3159" i="1"/>
  <c r="R3159" i="1"/>
  <c r="Q3159" i="1"/>
  <c r="N3159" i="1"/>
  <c r="O3159" i="1" s="1"/>
  <c r="M3159" i="1"/>
  <c r="K3159" i="1"/>
  <c r="J3159" i="1"/>
  <c r="G3159" i="1"/>
  <c r="F3159" i="1"/>
  <c r="B3159" i="1"/>
  <c r="X3158" i="1"/>
  <c r="W3158" i="1"/>
  <c r="R3158" i="1"/>
  <c r="Q3158" i="1"/>
  <c r="N3158" i="1"/>
  <c r="O3158" i="1" s="1"/>
  <c r="M3158" i="1"/>
  <c r="K3158" i="1"/>
  <c r="J3158" i="1"/>
  <c r="G3158" i="1"/>
  <c r="F3158" i="1"/>
  <c r="B3158" i="1"/>
  <c r="X3157" i="1"/>
  <c r="W3157" i="1"/>
  <c r="R3157" i="1"/>
  <c r="Q3157" i="1"/>
  <c r="N3157" i="1"/>
  <c r="O3157" i="1" s="1"/>
  <c r="M3157" i="1"/>
  <c r="K3157" i="1"/>
  <c r="J3157" i="1"/>
  <c r="G3157" i="1"/>
  <c r="F3157" i="1"/>
  <c r="B3157" i="1"/>
  <c r="X3156" i="1"/>
  <c r="W3156" i="1"/>
  <c r="R3156" i="1"/>
  <c r="Q3156" i="1"/>
  <c r="N3156" i="1"/>
  <c r="O3156" i="1" s="1"/>
  <c r="M3156" i="1"/>
  <c r="K3156" i="1"/>
  <c r="J3156" i="1"/>
  <c r="G3156" i="1"/>
  <c r="F3156" i="1"/>
  <c r="B3156" i="1"/>
  <c r="X3155" i="1"/>
  <c r="W3155" i="1"/>
  <c r="R3155" i="1"/>
  <c r="Q3155" i="1"/>
  <c r="N3155" i="1"/>
  <c r="O3155" i="1" s="1"/>
  <c r="M3155" i="1"/>
  <c r="K3155" i="1"/>
  <c r="J3155" i="1"/>
  <c r="G3155" i="1"/>
  <c r="F3155" i="1"/>
  <c r="B3155" i="1"/>
  <c r="X3154" i="1"/>
  <c r="W3154" i="1"/>
  <c r="R3154" i="1"/>
  <c r="Q3154" i="1"/>
  <c r="N3154" i="1"/>
  <c r="O3154" i="1" s="1"/>
  <c r="M3154" i="1"/>
  <c r="K3154" i="1"/>
  <c r="J3154" i="1"/>
  <c r="G3154" i="1"/>
  <c r="F3154" i="1"/>
  <c r="B3154" i="1"/>
  <c r="X3153" i="1"/>
  <c r="W3153" i="1"/>
  <c r="R3153" i="1"/>
  <c r="Q3153" i="1"/>
  <c r="N3153" i="1"/>
  <c r="O3153" i="1" s="1"/>
  <c r="M3153" i="1"/>
  <c r="K3153" i="1"/>
  <c r="J3153" i="1"/>
  <c r="G3153" i="1"/>
  <c r="F3153" i="1"/>
  <c r="B3153" i="1"/>
  <c r="X3152" i="1"/>
  <c r="W3152" i="1"/>
  <c r="R3152" i="1"/>
  <c r="Q3152" i="1"/>
  <c r="N3152" i="1"/>
  <c r="O3152" i="1" s="1"/>
  <c r="M3152" i="1"/>
  <c r="K3152" i="1"/>
  <c r="J3152" i="1"/>
  <c r="G3152" i="1"/>
  <c r="F3152" i="1"/>
  <c r="B3152" i="1"/>
  <c r="X3151" i="1"/>
  <c r="W3151" i="1"/>
  <c r="R3151" i="1"/>
  <c r="Q3151" i="1"/>
  <c r="N3151" i="1"/>
  <c r="O3151" i="1" s="1"/>
  <c r="M3151" i="1"/>
  <c r="K3151" i="1"/>
  <c r="J3151" i="1"/>
  <c r="G3151" i="1"/>
  <c r="F3151" i="1"/>
  <c r="B3151" i="1"/>
  <c r="X3150" i="1"/>
  <c r="W3150" i="1"/>
  <c r="R3150" i="1"/>
  <c r="Q3150" i="1"/>
  <c r="N3150" i="1"/>
  <c r="O3150" i="1" s="1"/>
  <c r="M3150" i="1"/>
  <c r="K3150" i="1"/>
  <c r="J3150" i="1"/>
  <c r="G3150" i="1"/>
  <c r="F3150" i="1"/>
  <c r="B3150" i="1"/>
  <c r="X3149" i="1"/>
  <c r="W3149" i="1"/>
  <c r="R3149" i="1"/>
  <c r="Q3149" i="1"/>
  <c r="N3149" i="1"/>
  <c r="O3149" i="1" s="1"/>
  <c r="M3149" i="1"/>
  <c r="K3149" i="1"/>
  <c r="J3149" i="1"/>
  <c r="G3149" i="1"/>
  <c r="F3149" i="1"/>
  <c r="B3149" i="1"/>
  <c r="X3148" i="1"/>
  <c r="W3148" i="1"/>
  <c r="R3148" i="1"/>
  <c r="Q3148" i="1"/>
  <c r="N3148" i="1"/>
  <c r="O3148" i="1" s="1"/>
  <c r="M3148" i="1"/>
  <c r="K3148" i="1"/>
  <c r="J3148" i="1"/>
  <c r="G3148" i="1"/>
  <c r="F3148" i="1"/>
  <c r="B3148" i="1"/>
  <c r="X3147" i="1"/>
  <c r="W3147" i="1"/>
  <c r="R3147" i="1"/>
  <c r="Q3147" i="1"/>
  <c r="N3147" i="1"/>
  <c r="O3147" i="1" s="1"/>
  <c r="M3147" i="1"/>
  <c r="K3147" i="1"/>
  <c r="J3147" i="1"/>
  <c r="G3147" i="1"/>
  <c r="F3147" i="1"/>
  <c r="B3147" i="1"/>
  <c r="X3146" i="1"/>
  <c r="W3146" i="1"/>
  <c r="R3146" i="1"/>
  <c r="Q3146" i="1"/>
  <c r="N3146" i="1"/>
  <c r="O3146" i="1" s="1"/>
  <c r="M3146" i="1"/>
  <c r="K3146" i="1"/>
  <c r="J3146" i="1"/>
  <c r="G3146" i="1"/>
  <c r="F3146" i="1"/>
  <c r="B3146" i="1"/>
  <c r="X3145" i="1"/>
  <c r="W3145" i="1"/>
  <c r="R3145" i="1"/>
  <c r="Q3145" i="1"/>
  <c r="N3145" i="1"/>
  <c r="O3145" i="1" s="1"/>
  <c r="M3145" i="1"/>
  <c r="K3145" i="1"/>
  <c r="J3145" i="1"/>
  <c r="G3145" i="1"/>
  <c r="F3145" i="1"/>
  <c r="B3145" i="1"/>
  <c r="X3144" i="1"/>
  <c r="W3144" i="1"/>
  <c r="R3144" i="1"/>
  <c r="Q3144" i="1"/>
  <c r="N3144" i="1"/>
  <c r="O3144" i="1" s="1"/>
  <c r="M3144" i="1"/>
  <c r="K3144" i="1"/>
  <c r="J3144" i="1"/>
  <c r="G3144" i="1"/>
  <c r="F3144" i="1"/>
  <c r="B3144" i="1"/>
  <c r="X3143" i="1"/>
  <c r="W3143" i="1"/>
  <c r="R3143" i="1"/>
  <c r="Q3143" i="1"/>
  <c r="N3143" i="1"/>
  <c r="O3143" i="1" s="1"/>
  <c r="M3143" i="1"/>
  <c r="K3143" i="1"/>
  <c r="J3143" i="1"/>
  <c r="G3143" i="1"/>
  <c r="F3143" i="1"/>
  <c r="B3143" i="1"/>
  <c r="X3142" i="1"/>
  <c r="W3142" i="1"/>
  <c r="R3142" i="1"/>
  <c r="Q3142" i="1"/>
  <c r="N3142" i="1"/>
  <c r="O3142" i="1" s="1"/>
  <c r="M3142" i="1"/>
  <c r="K3142" i="1"/>
  <c r="J3142" i="1"/>
  <c r="G3142" i="1"/>
  <c r="F3142" i="1"/>
  <c r="B3142" i="1"/>
  <c r="X3141" i="1"/>
  <c r="W3141" i="1"/>
  <c r="R3141" i="1"/>
  <c r="Q3141" i="1"/>
  <c r="N3141" i="1"/>
  <c r="O3141" i="1" s="1"/>
  <c r="M3141" i="1"/>
  <c r="K3141" i="1"/>
  <c r="J3141" i="1"/>
  <c r="G3141" i="1"/>
  <c r="F3141" i="1"/>
  <c r="B3141" i="1"/>
  <c r="X3140" i="1"/>
  <c r="W3140" i="1"/>
  <c r="R3140" i="1"/>
  <c r="Q3140" i="1"/>
  <c r="N3140" i="1"/>
  <c r="O3140" i="1" s="1"/>
  <c r="M3140" i="1"/>
  <c r="K3140" i="1"/>
  <c r="J3140" i="1"/>
  <c r="G3140" i="1"/>
  <c r="F3140" i="1"/>
  <c r="B3140" i="1"/>
  <c r="X3139" i="1"/>
  <c r="W3139" i="1"/>
  <c r="R3139" i="1"/>
  <c r="Q3139" i="1"/>
  <c r="N3139" i="1"/>
  <c r="O3139" i="1" s="1"/>
  <c r="M3139" i="1"/>
  <c r="K3139" i="1"/>
  <c r="J3139" i="1"/>
  <c r="G3139" i="1"/>
  <c r="F3139" i="1"/>
  <c r="B3139" i="1"/>
  <c r="X3138" i="1"/>
  <c r="W3138" i="1"/>
  <c r="R3138" i="1"/>
  <c r="Q3138" i="1"/>
  <c r="N3138" i="1"/>
  <c r="O3138" i="1" s="1"/>
  <c r="M3138" i="1"/>
  <c r="K3138" i="1"/>
  <c r="J3138" i="1"/>
  <c r="G3138" i="1"/>
  <c r="F3138" i="1"/>
  <c r="B3138" i="1"/>
  <c r="X3137" i="1"/>
  <c r="W3137" i="1"/>
  <c r="R3137" i="1"/>
  <c r="Q3137" i="1"/>
  <c r="N3137" i="1"/>
  <c r="O3137" i="1" s="1"/>
  <c r="M3137" i="1"/>
  <c r="K3137" i="1"/>
  <c r="J3137" i="1"/>
  <c r="G3137" i="1"/>
  <c r="F3137" i="1"/>
  <c r="B3137" i="1"/>
  <c r="X3136" i="1"/>
  <c r="W3136" i="1"/>
  <c r="R3136" i="1"/>
  <c r="Q3136" i="1"/>
  <c r="N3136" i="1"/>
  <c r="O3136" i="1" s="1"/>
  <c r="M3136" i="1"/>
  <c r="K3136" i="1"/>
  <c r="J3136" i="1"/>
  <c r="G3136" i="1"/>
  <c r="F3136" i="1"/>
  <c r="B3136" i="1"/>
  <c r="X3135" i="1"/>
  <c r="W3135" i="1"/>
  <c r="R3135" i="1"/>
  <c r="Q3135" i="1"/>
  <c r="N3135" i="1"/>
  <c r="O3135" i="1" s="1"/>
  <c r="M3135" i="1"/>
  <c r="K3135" i="1"/>
  <c r="J3135" i="1"/>
  <c r="G3135" i="1"/>
  <c r="F3135" i="1"/>
  <c r="B3135" i="1"/>
  <c r="X3134" i="1"/>
  <c r="W3134" i="1"/>
  <c r="R3134" i="1"/>
  <c r="Q3134" i="1"/>
  <c r="N3134" i="1"/>
  <c r="O3134" i="1" s="1"/>
  <c r="M3134" i="1"/>
  <c r="K3134" i="1"/>
  <c r="J3134" i="1"/>
  <c r="G3134" i="1"/>
  <c r="F3134" i="1"/>
  <c r="B3134" i="1"/>
  <c r="X3133" i="1"/>
  <c r="W3133" i="1"/>
  <c r="R3133" i="1"/>
  <c r="Q3133" i="1"/>
  <c r="N3133" i="1"/>
  <c r="O3133" i="1" s="1"/>
  <c r="M3133" i="1"/>
  <c r="K3133" i="1"/>
  <c r="J3133" i="1"/>
  <c r="G3133" i="1"/>
  <c r="F3133" i="1"/>
  <c r="B3133" i="1"/>
  <c r="X3132" i="1"/>
  <c r="W3132" i="1"/>
  <c r="R3132" i="1"/>
  <c r="Q3132" i="1"/>
  <c r="N3132" i="1"/>
  <c r="O3132" i="1" s="1"/>
  <c r="M3132" i="1"/>
  <c r="K3132" i="1"/>
  <c r="J3132" i="1"/>
  <c r="G3132" i="1"/>
  <c r="F3132" i="1"/>
  <c r="B3132" i="1"/>
  <c r="X3131" i="1"/>
  <c r="W3131" i="1"/>
  <c r="R3131" i="1"/>
  <c r="Q3131" i="1"/>
  <c r="N3131" i="1"/>
  <c r="O3131" i="1" s="1"/>
  <c r="M3131" i="1"/>
  <c r="K3131" i="1"/>
  <c r="J3131" i="1"/>
  <c r="G3131" i="1"/>
  <c r="F3131" i="1"/>
  <c r="B3131" i="1"/>
  <c r="X3130" i="1"/>
  <c r="W3130" i="1"/>
  <c r="R3130" i="1"/>
  <c r="Q3130" i="1"/>
  <c r="N3130" i="1"/>
  <c r="O3130" i="1" s="1"/>
  <c r="M3130" i="1"/>
  <c r="K3130" i="1"/>
  <c r="J3130" i="1"/>
  <c r="G3130" i="1"/>
  <c r="F3130" i="1"/>
  <c r="B3130" i="1"/>
  <c r="X3129" i="1"/>
  <c r="W3129" i="1"/>
  <c r="R3129" i="1"/>
  <c r="Q3129" i="1"/>
  <c r="N3129" i="1"/>
  <c r="O3129" i="1" s="1"/>
  <c r="M3129" i="1"/>
  <c r="K3129" i="1"/>
  <c r="J3129" i="1"/>
  <c r="G3129" i="1"/>
  <c r="F3129" i="1"/>
  <c r="B3129" i="1"/>
  <c r="X3128" i="1"/>
  <c r="W3128" i="1"/>
  <c r="R3128" i="1"/>
  <c r="Q3128" i="1"/>
  <c r="N3128" i="1"/>
  <c r="O3128" i="1" s="1"/>
  <c r="M3128" i="1"/>
  <c r="K3128" i="1"/>
  <c r="J3128" i="1"/>
  <c r="G3128" i="1"/>
  <c r="F3128" i="1"/>
  <c r="B3128" i="1"/>
  <c r="X3127" i="1"/>
  <c r="W3127" i="1"/>
  <c r="R3127" i="1"/>
  <c r="Q3127" i="1"/>
  <c r="N3127" i="1"/>
  <c r="O3127" i="1" s="1"/>
  <c r="M3127" i="1"/>
  <c r="K3127" i="1"/>
  <c r="J3127" i="1"/>
  <c r="G3127" i="1"/>
  <c r="F3127" i="1"/>
  <c r="B3127" i="1"/>
  <c r="X3126" i="1"/>
  <c r="W3126" i="1"/>
  <c r="R3126" i="1"/>
  <c r="Q3126" i="1"/>
  <c r="N3126" i="1"/>
  <c r="O3126" i="1" s="1"/>
  <c r="M3126" i="1"/>
  <c r="K3126" i="1"/>
  <c r="J3126" i="1"/>
  <c r="G3126" i="1"/>
  <c r="F3126" i="1"/>
  <c r="B3126" i="1"/>
  <c r="X3125" i="1"/>
  <c r="W3125" i="1"/>
  <c r="R3125" i="1"/>
  <c r="Q3125" i="1"/>
  <c r="N3125" i="1"/>
  <c r="O3125" i="1" s="1"/>
  <c r="M3125" i="1"/>
  <c r="K3125" i="1"/>
  <c r="J3125" i="1"/>
  <c r="G3125" i="1"/>
  <c r="F3125" i="1"/>
  <c r="B3125" i="1"/>
  <c r="X3124" i="1"/>
  <c r="W3124" i="1"/>
  <c r="R3124" i="1"/>
  <c r="Q3124" i="1"/>
  <c r="N3124" i="1"/>
  <c r="O3124" i="1" s="1"/>
  <c r="M3124" i="1"/>
  <c r="K3124" i="1"/>
  <c r="J3124" i="1"/>
  <c r="G3124" i="1"/>
  <c r="F3124" i="1"/>
  <c r="B3124" i="1"/>
  <c r="X3123" i="1"/>
  <c r="W3123" i="1"/>
  <c r="R3123" i="1"/>
  <c r="Q3123" i="1"/>
  <c r="N3123" i="1"/>
  <c r="O3123" i="1" s="1"/>
  <c r="M3123" i="1"/>
  <c r="K3123" i="1"/>
  <c r="J3123" i="1"/>
  <c r="G3123" i="1"/>
  <c r="F3123" i="1"/>
  <c r="B3123" i="1"/>
  <c r="X3122" i="1"/>
  <c r="W3122" i="1"/>
  <c r="R3122" i="1"/>
  <c r="Q3122" i="1"/>
  <c r="N3122" i="1"/>
  <c r="O3122" i="1" s="1"/>
  <c r="M3122" i="1"/>
  <c r="K3122" i="1"/>
  <c r="J3122" i="1"/>
  <c r="G3122" i="1"/>
  <c r="F3122" i="1"/>
  <c r="B3122" i="1"/>
  <c r="X3121" i="1"/>
  <c r="W3121" i="1"/>
  <c r="R3121" i="1"/>
  <c r="Q3121" i="1"/>
  <c r="N3121" i="1"/>
  <c r="O3121" i="1" s="1"/>
  <c r="M3121" i="1"/>
  <c r="K3121" i="1"/>
  <c r="J3121" i="1"/>
  <c r="G3121" i="1"/>
  <c r="F3121" i="1"/>
  <c r="B3121" i="1"/>
  <c r="X3120" i="1"/>
  <c r="W3120" i="1"/>
  <c r="R3120" i="1"/>
  <c r="Q3120" i="1"/>
  <c r="N3120" i="1"/>
  <c r="O3120" i="1" s="1"/>
  <c r="M3120" i="1"/>
  <c r="K3120" i="1"/>
  <c r="J3120" i="1"/>
  <c r="G3120" i="1"/>
  <c r="F3120" i="1"/>
  <c r="B3120" i="1"/>
  <c r="X3119" i="1"/>
  <c r="W3119" i="1"/>
  <c r="R3119" i="1"/>
  <c r="Q3119" i="1"/>
  <c r="N3119" i="1"/>
  <c r="O3119" i="1" s="1"/>
  <c r="M3119" i="1"/>
  <c r="K3119" i="1"/>
  <c r="J3119" i="1"/>
  <c r="G3119" i="1"/>
  <c r="F3119" i="1"/>
  <c r="B3119" i="1"/>
  <c r="X3118" i="1"/>
  <c r="W3118" i="1"/>
  <c r="R3118" i="1"/>
  <c r="Q3118" i="1"/>
  <c r="N3118" i="1"/>
  <c r="O3118" i="1" s="1"/>
  <c r="M3118" i="1"/>
  <c r="K3118" i="1"/>
  <c r="J3118" i="1"/>
  <c r="G3118" i="1"/>
  <c r="F3118" i="1"/>
  <c r="B3118" i="1"/>
  <c r="X3117" i="1"/>
  <c r="W3117" i="1"/>
  <c r="R3117" i="1"/>
  <c r="Q3117" i="1"/>
  <c r="N3117" i="1"/>
  <c r="O3117" i="1" s="1"/>
  <c r="M3117" i="1"/>
  <c r="K3117" i="1"/>
  <c r="J3117" i="1"/>
  <c r="G3117" i="1"/>
  <c r="F3117" i="1"/>
  <c r="B3117" i="1"/>
  <c r="X3116" i="1"/>
  <c r="W3116" i="1"/>
  <c r="R3116" i="1"/>
  <c r="Q3116" i="1"/>
  <c r="N3116" i="1"/>
  <c r="O3116" i="1" s="1"/>
  <c r="M3116" i="1"/>
  <c r="K3116" i="1"/>
  <c r="J3116" i="1"/>
  <c r="G3116" i="1"/>
  <c r="F3116" i="1"/>
  <c r="B3116" i="1"/>
  <c r="X3115" i="1"/>
  <c r="W3115" i="1"/>
  <c r="R3115" i="1"/>
  <c r="Q3115" i="1"/>
  <c r="N3115" i="1"/>
  <c r="O3115" i="1" s="1"/>
  <c r="M3115" i="1"/>
  <c r="K3115" i="1"/>
  <c r="J3115" i="1"/>
  <c r="G3115" i="1"/>
  <c r="F3115" i="1"/>
  <c r="B3115" i="1"/>
  <c r="X3114" i="1"/>
  <c r="W3114" i="1"/>
  <c r="R3114" i="1"/>
  <c r="Q3114" i="1"/>
  <c r="N3114" i="1"/>
  <c r="O3114" i="1" s="1"/>
  <c r="M3114" i="1"/>
  <c r="K3114" i="1"/>
  <c r="J3114" i="1"/>
  <c r="G3114" i="1"/>
  <c r="F3114" i="1"/>
  <c r="B3114" i="1"/>
  <c r="X3113" i="1"/>
  <c r="W3113" i="1"/>
  <c r="R3113" i="1"/>
  <c r="Q3113" i="1"/>
  <c r="N3113" i="1"/>
  <c r="O3113" i="1" s="1"/>
  <c r="M3113" i="1"/>
  <c r="K3113" i="1"/>
  <c r="J3113" i="1"/>
  <c r="G3113" i="1"/>
  <c r="F3113" i="1"/>
  <c r="B3113" i="1"/>
  <c r="X3112" i="1"/>
  <c r="W3112" i="1"/>
  <c r="R3112" i="1"/>
  <c r="Q3112" i="1"/>
  <c r="N3112" i="1"/>
  <c r="O3112" i="1" s="1"/>
  <c r="M3112" i="1"/>
  <c r="K3112" i="1"/>
  <c r="J3112" i="1"/>
  <c r="G3112" i="1"/>
  <c r="F3112" i="1"/>
  <c r="B3112" i="1"/>
  <c r="X3111" i="1"/>
  <c r="W3111" i="1"/>
  <c r="R3111" i="1"/>
  <c r="Q3111" i="1"/>
  <c r="N3111" i="1"/>
  <c r="O3111" i="1" s="1"/>
  <c r="M3111" i="1"/>
  <c r="K3111" i="1"/>
  <c r="J3111" i="1"/>
  <c r="G3111" i="1"/>
  <c r="F3111" i="1"/>
  <c r="B3111" i="1"/>
  <c r="X3110" i="1"/>
  <c r="W3110" i="1"/>
  <c r="R3110" i="1"/>
  <c r="Q3110" i="1"/>
  <c r="N3110" i="1"/>
  <c r="O3110" i="1" s="1"/>
  <c r="M3110" i="1"/>
  <c r="K3110" i="1"/>
  <c r="J3110" i="1"/>
  <c r="G3110" i="1"/>
  <c r="F3110" i="1"/>
  <c r="B3110" i="1"/>
  <c r="X3109" i="1"/>
  <c r="W3109" i="1"/>
  <c r="R3109" i="1"/>
  <c r="Q3109" i="1"/>
  <c r="N3109" i="1"/>
  <c r="O3109" i="1" s="1"/>
  <c r="M3109" i="1"/>
  <c r="K3109" i="1"/>
  <c r="J3109" i="1"/>
  <c r="G3109" i="1"/>
  <c r="F3109" i="1"/>
  <c r="B3109" i="1"/>
  <c r="X3108" i="1"/>
  <c r="W3108" i="1"/>
  <c r="R3108" i="1"/>
  <c r="Q3108" i="1"/>
  <c r="N3108" i="1"/>
  <c r="O3108" i="1" s="1"/>
  <c r="M3108" i="1"/>
  <c r="K3108" i="1"/>
  <c r="J3108" i="1"/>
  <c r="G3108" i="1"/>
  <c r="F3108" i="1"/>
  <c r="B3108" i="1"/>
  <c r="X3107" i="1"/>
  <c r="W3107" i="1"/>
  <c r="R3107" i="1"/>
  <c r="Q3107" i="1"/>
  <c r="N3107" i="1"/>
  <c r="O3107" i="1" s="1"/>
  <c r="M3107" i="1"/>
  <c r="K3107" i="1"/>
  <c r="J3107" i="1"/>
  <c r="G3107" i="1"/>
  <c r="F3107" i="1"/>
  <c r="B3107" i="1"/>
  <c r="X3106" i="1"/>
  <c r="W3106" i="1"/>
  <c r="R3106" i="1"/>
  <c r="Q3106" i="1"/>
  <c r="N3106" i="1"/>
  <c r="O3106" i="1" s="1"/>
  <c r="M3106" i="1"/>
  <c r="K3106" i="1"/>
  <c r="J3106" i="1"/>
  <c r="G3106" i="1"/>
  <c r="F3106" i="1"/>
  <c r="B3106" i="1"/>
  <c r="X3105" i="1"/>
  <c r="W3105" i="1"/>
  <c r="R3105" i="1"/>
  <c r="Q3105" i="1"/>
  <c r="N3105" i="1"/>
  <c r="O3105" i="1" s="1"/>
  <c r="M3105" i="1"/>
  <c r="K3105" i="1"/>
  <c r="J3105" i="1"/>
  <c r="G3105" i="1"/>
  <c r="F3105" i="1"/>
  <c r="B3105" i="1"/>
  <c r="X3104" i="1"/>
  <c r="W3104" i="1"/>
  <c r="R3104" i="1"/>
  <c r="Q3104" i="1"/>
  <c r="N3104" i="1"/>
  <c r="O3104" i="1" s="1"/>
  <c r="M3104" i="1"/>
  <c r="K3104" i="1"/>
  <c r="J3104" i="1"/>
  <c r="G3104" i="1"/>
  <c r="H3104" i="1" s="1"/>
  <c r="F3104" i="1"/>
  <c r="B3104" i="1"/>
  <c r="X3103" i="1"/>
  <c r="W3103" i="1"/>
  <c r="R3103" i="1"/>
  <c r="Q3103" i="1"/>
  <c r="N3103" i="1"/>
  <c r="O3103" i="1" s="1"/>
  <c r="M3103" i="1"/>
  <c r="K3103" i="1"/>
  <c r="J3103" i="1"/>
  <c r="G3103" i="1"/>
  <c r="H3103" i="1" s="1"/>
  <c r="F3103" i="1"/>
  <c r="B3103" i="1"/>
  <c r="X3102" i="1"/>
  <c r="W3102" i="1"/>
  <c r="R3102" i="1"/>
  <c r="Q3102" i="1"/>
  <c r="N3102" i="1"/>
  <c r="O3102" i="1" s="1"/>
  <c r="M3102" i="1"/>
  <c r="K3102" i="1"/>
  <c r="J3102" i="1"/>
  <c r="G3102" i="1"/>
  <c r="H3102" i="1" s="1"/>
  <c r="F3102" i="1"/>
  <c r="B3102" i="1"/>
  <c r="X3101" i="1"/>
  <c r="W3101" i="1"/>
  <c r="R3101" i="1"/>
  <c r="Q3101" i="1"/>
  <c r="N3101" i="1"/>
  <c r="O3101" i="1" s="1"/>
  <c r="M3101" i="1"/>
  <c r="K3101" i="1"/>
  <c r="J3101" i="1"/>
  <c r="G3101" i="1"/>
  <c r="H3101" i="1" s="1"/>
  <c r="F3101" i="1"/>
  <c r="B3101" i="1"/>
  <c r="X3100" i="1"/>
  <c r="W3100" i="1"/>
  <c r="R3100" i="1"/>
  <c r="Q3100" i="1"/>
  <c r="N3100" i="1"/>
  <c r="O3100" i="1" s="1"/>
  <c r="M3100" i="1"/>
  <c r="K3100" i="1"/>
  <c r="J3100" i="1"/>
  <c r="G3100" i="1"/>
  <c r="H3100" i="1" s="1"/>
  <c r="F3100" i="1"/>
  <c r="B3100" i="1"/>
  <c r="X3099" i="1"/>
  <c r="W3099" i="1"/>
  <c r="R3099" i="1"/>
  <c r="Q3099" i="1"/>
  <c r="N3099" i="1"/>
  <c r="O3099" i="1" s="1"/>
  <c r="M3099" i="1"/>
  <c r="K3099" i="1"/>
  <c r="J3099" i="1"/>
  <c r="G3099" i="1"/>
  <c r="F3099" i="1"/>
  <c r="B3099" i="1"/>
  <c r="X3098" i="1"/>
  <c r="W3098" i="1"/>
  <c r="R3098" i="1"/>
  <c r="Q3098" i="1"/>
  <c r="N3098" i="1"/>
  <c r="O3098" i="1" s="1"/>
  <c r="M3098" i="1"/>
  <c r="K3098" i="1"/>
  <c r="J3098" i="1"/>
  <c r="G3098" i="1"/>
  <c r="F3098" i="1"/>
  <c r="B3098" i="1"/>
  <c r="X3097" i="1"/>
  <c r="W3097" i="1"/>
  <c r="R3097" i="1"/>
  <c r="Q3097" i="1"/>
  <c r="N3097" i="1"/>
  <c r="O3097" i="1" s="1"/>
  <c r="M3097" i="1"/>
  <c r="K3097" i="1"/>
  <c r="J3097" i="1"/>
  <c r="G3097" i="1"/>
  <c r="H3097" i="1" s="1"/>
  <c r="F3097" i="1"/>
  <c r="B3097" i="1"/>
  <c r="X3096" i="1"/>
  <c r="W3096" i="1"/>
  <c r="R3096" i="1"/>
  <c r="Q3096" i="1"/>
  <c r="N3096" i="1"/>
  <c r="O3096" i="1" s="1"/>
  <c r="M3096" i="1"/>
  <c r="K3096" i="1"/>
  <c r="J3096" i="1"/>
  <c r="G3096" i="1"/>
  <c r="F3096" i="1"/>
  <c r="B3096" i="1"/>
  <c r="X3095" i="1"/>
  <c r="W3095" i="1"/>
  <c r="R3095" i="1"/>
  <c r="Q3095" i="1"/>
  <c r="N3095" i="1"/>
  <c r="O3095" i="1" s="1"/>
  <c r="M3095" i="1"/>
  <c r="K3095" i="1"/>
  <c r="J3095" i="1"/>
  <c r="G3095" i="1"/>
  <c r="I3095" i="1" s="1"/>
  <c r="F3095" i="1"/>
  <c r="B3095" i="1"/>
  <c r="X3094" i="1"/>
  <c r="W3094" i="1"/>
  <c r="R3094" i="1"/>
  <c r="Q3094" i="1"/>
  <c r="N3094" i="1"/>
  <c r="O3094" i="1" s="1"/>
  <c r="M3094" i="1"/>
  <c r="K3094" i="1"/>
  <c r="J3094" i="1"/>
  <c r="G3094" i="1"/>
  <c r="F3094" i="1"/>
  <c r="B3094" i="1"/>
  <c r="X3093" i="1"/>
  <c r="W3093" i="1"/>
  <c r="R3093" i="1"/>
  <c r="Q3093" i="1"/>
  <c r="N3093" i="1"/>
  <c r="O3093" i="1" s="1"/>
  <c r="M3093" i="1"/>
  <c r="K3093" i="1"/>
  <c r="J3093" i="1"/>
  <c r="G3093" i="1"/>
  <c r="I3093" i="1" s="1"/>
  <c r="F3093" i="1"/>
  <c r="B3093" i="1"/>
  <c r="X3092" i="1"/>
  <c r="W3092" i="1"/>
  <c r="R3092" i="1"/>
  <c r="Q3092" i="1"/>
  <c r="N3092" i="1"/>
  <c r="O3092" i="1" s="1"/>
  <c r="M3092" i="1"/>
  <c r="K3092" i="1"/>
  <c r="J3092" i="1"/>
  <c r="G3092" i="1"/>
  <c r="I3092" i="1" s="1"/>
  <c r="F3092" i="1"/>
  <c r="B3092" i="1"/>
  <c r="X3091" i="1"/>
  <c r="W3091" i="1"/>
  <c r="R3091" i="1"/>
  <c r="Q3091" i="1"/>
  <c r="N3091" i="1"/>
  <c r="O3091" i="1" s="1"/>
  <c r="M3091" i="1"/>
  <c r="K3091" i="1"/>
  <c r="J3091" i="1"/>
  <c r="G3091" i="1"/>
  <c r="F3091" i="1"/>
  <c r="B3091" i="1"/>
  <c r="X3090" i="1"/>
  <c r="W3090" i="1"/>
  <c r="R3090" i="1"/>
  <c r="Q3090" i="1"/>
  <c r="N3090" i="1"/>
  <c r="O3090" i="1" s="1"/>
  <c r="M3090" i="1"/>
  <c r="K3090" i="1"/>
  <c r="J3090" i="1"/>
  <c r="G3090" i="1"/>
  <c r="I3090" i="1" s="1"/>
  <c r="F3090" i="1"/>
  <c r="B3090" i="1"/>
  <c r="X3089" i="1"/>
  <c r="W3089" i="1"/>
  <c r="R3089" i="1"/>
  <c r="Q3089" i="1"/>
  <c r="N3089" i="1"/>
  <c r="O3089" i="1" s="1"/>
  <c r="M3089" i="1"/>
  <c r="K3089" i="1"/>
  <c r="J3089" i="1"/>
  <c r="G3089" i="1"/>
  <c r="I3089" i="1" s="1"/>
  <c r="F3089" i="1"/>
  <c r="B3089" i="1"/>
  <c r="X3088" i="1"/>
  <c r="W3088" i="1"/>
  <c r="R3088" i="1"/>
  <c r="Q3088" i="1"/>
  <c r="N3088" i="1"/>
  <c r="O3088" i="1" s="1"/>
  <c r="M3088" i="1"/>
  <c r="K3088" i="1"/>
  <c r="J3088" i="1"/>
  <c r="G3088" i="1"/>
  <c r="I3088" i="1" s="1"/>
  <c r="F3088" i="1"/>
  <c r="B3088" i="1"/>
  <c r="X3087" i="1"/>
  <c r="W3087" i="1"/>
  <c r="R3087" i="1"/>
  <c r="Q3087" i="1"/>
  <c r="N3087" i="1"/>
  <c r="O3087" i="1" s="1"/>
  <c r="M3087" i="1"/>
  <c r="K3087" i="1"/>
  <c r="J3087" i="1"/>
  <c r="G3087" i="1"/>
  <c r="I3087" i="1" s="1"/>
  <c r="F3087" i="1"/>
  <c r="B3087" i="1"/>
  <c r="X3086" i="1"/>
  <c r="W3086" i="1"/>
  <c r="R3086" i="1"/>
  <c r="Q3086" i="1"/>
  <c r="N3086" i="1"/>
  <c r="O3086" i="1" s="1"/>
  <c r="M3086" i="1"/>
  <c r="K3086" i="1"/>
  <c r="J3086" i="1"/>
  <c r="G3086" i="1"/>
  <c r="I3086" i="1" s="1"/>
  <c r="F3086" i="1"/>
  <c r="B3086" i="1"/>
  <c r="X3085" i="1"/>
  <c r="W3085" i="1"/>
  <c r="R3085" i="1"/>
  <c r="Q3085" i="1"/>
  <c r="N3085" i="1"/>
  <c r="O3085" i="1" s="1"/>
  <c r="M3085" i="1"/>
  <c r="K3085" i="1"/>
  <c r="J3085" i="1"/>
  <c r="G3085" i="1"/>
  <c r="I3085" i="1" s="1"/>
  <c r="F3085" i="1"/>
  <c r="B3085" i="1"/>
  <c r="X3084" i="1"/>
  <c r="W3084" i="1"/>
  <c r="R3084" i="1"/>
  <c r="Q3084" i="1"/>
  <c r="N3084" i="1"/>
  <c r="O3084" i="1" s="1"/>
  <c r="M3084" i="1"/>
  <c r="K3084" i="1"/>
  <c r="J3084" i="1"/>
  <c r="G3084" i="1"/>
  <c r="I3084" i="1" s="1"/>
  <c r="F3084" i="1"/>
  <c r="B3084" i="1"/>
  <c r="X3083" i="1"/>
  <c r="W3083" i="1"/>
  <c r="R3083" i="1"/>
  <c r="Q3083" i="1"/>
  <c r="N3083" i="1"/>
  <c r="O3083" i="1" s="1"/>
  <c r="M3083" i="1"/>
  <c r="K3083" i="1"/>
  <c r="J3083" i="1"/>
  <c r="G3083" i="1"/>
  <c r="F3083" i="1"/>
  <c r="B3083" i="1"/>
  <c r="X3082" i="1"/>
  <c r="W3082" i="1"/>
  <c r="R3082" i="1"/>
  <c r="Q3082" i="1"/>
  <c r="N3082" i="1"/>
  <c r="O3082" i="1" s="1"/>
  <c r="M3082" i="1"/>
  <c r="K3082" i="1"/>
  <c r="J3082" i="1"/>
  <c r="G3082" i="1"/>
  <c r="F3082" i="1"/>
  <c r="B3082" i="1"/>
  <c r="X3081" i="1"/>
  <c r="W3081" i="1"/>
  <c r="R3081" i="1"/>
  <c r="Q3081" i="1"/>
  <c r="N3081" i="1"/>
  <c r="O3081" i="1" s="1"/>
  <c r="M3081" i="1"/>
  <c r="K3081" i="1"/>
  <c r="J3081" i="1"/>
  <c r="G3081" i="1"/>
  <c r="I3081" i="1" s="1"/>
  <c r="F3081" i="1"/>
  <c r="B3081" i="1"/>
  <c r="X3080" i="1"/>
  <c r="W3080" i="1"/>
  <c r="R3080" i="1"/>
  <c r="Q3080" i="1"/>
  <c r="N3080" i="1"/>
  <c r="O3080" i="1" s="1"/>
  <c r="M3080" i="1"/>
  <c r="K3080" i="1"/>
  <c r="J3080" i="1"/>
  <c r="G3080" i="1"/>
  <c r="I3080" i="1" s="1"/>
  <c r="F3080" i="1"/>
  <c r="B3080" i="1"/>
  <c r="X3079" i="1"/>
  <c r="W3079" i="1"/>
  <c r="R3079" i="1"/>
  <c r="Q3079" i="1"/>
  <c r="N3079" i="1"/>
  <c r="O3079" i="1" s="1"/>
  <c r="M3079" i="1"/>
  <c r="K3079" i="1"/>
  <c r="J3079" i="1"/>
  <c r="G3079" i="1"/>
  <c r="F3079" i="1"/>
  <c r="B3079" i="1"/>
  <c r="X3078" i="1"/>
  <c r="W3078" i="1"/>
  <c r="R3078" i="1"/>
  <c r="Q3078" i="1"/>
  <c r="N3078" i="1"/>
  <c r="O3078" i="1" s="1"/>
  <c r="M3078" i="1"/>
  <c r="K3078" i="1"/>
  <c r="J3078" i="1"/>
  <c r="G3078" i="1"/>
  <c r="I3078" i="1" s="1"/>
  <c r="F3078" i="1"/>
  <c r="B3078" i="1"/>
  <c r="X3077" i="1"/>
  <c r="W3077" i="1"/>
  <c r="R3077" i="1"/>
  <c r="Q3077" i="1"/>
  <c r="N3077" i="1"/>
  <c r="O3077" i="1" s="1"/>
  <c r="M3077" i="1"/>
  <c r="K3077" i="1"/>
  <c r="J3077" i="1"/>
  <c r="G3077" i="1"/>
  <c r="I3077" i="1" s="1"/>
  <c r="F3077" i="1"/>
  <c r="B3077" i="1"/>
  <c r="X3076" i="1"/>
  <c r="W3076" i="1"/>
  <c r="R3076" i="1"/>
  <c r="Q3076" i="1"/>
  <c r="N3076" i="1"/>
  <c r="O3076" i="1" s="1"/>
  <c r="M3076" i="1"/>
  <c r="K3076" i="1"/>
  <c r="J3076" i="1"/>
  <c r="G3076" i="1"/>
  <c r="I3076" i="1" s="1"/>
  <c r="F3076" i="1"/>
  <c r="B3076" i="1"/>
  <c r="X3075" i="1"/>
  <c r="W3075" i="1"/>
  <c r="R3075" i="1"/>
  <c r="Q3075" i="1"/>
  <c r="N3075" i="1"/>
  <c r="O3075" i="1" s="1"/>
  <c r="M3075" i="1"/>
  <c r="K3075" i="1"/>
  <c r="J3075" i="1"/>
  <c r="G3075" i="1"/>
  <c r="I3075" i="1" s="1"/>
  <c r="F3075" i="1"/>
  <c r="B3075" i="1"/>
  <c r="X3074" i="1"/>
  <c r="W3074" i="1"/>
  <c r="R3074" i="1"/>
  <c r="Q3074" i="1"/>
  <c r="N3074" i="1"/>
  <c r="O3074" i="1" s="1"/>
  <c r="M3074" i="1"/>
  <c r="K3074" i="1"/>
  <c r="J3074" i="1"/>
  <c r="G3074" i="1"/>
  <c r="F3074" i="1"/>
  <c r="B3074" i="1"/>
  <c r="X3073" i="1"/>
  <c r="W3073" i="1"/>
  <c r="R3073" i="1"/>
  <c r="Q3073" i="1"/>
  <c r="N3073" i="1"/>
  <c r="O3073" i="1" s="1"/>
  <c r="M3073" i="1"/>
  <c r="K3073" i="1"/>
  <c r="J3073" i="1"/>
  <c r="G3073" i="1"/>
  <c r="I3073" i="1" s="1"/>
  <c r="F3073" i="1"/>
  <c r="B3073" i="1"/>
  <c r="X3072" i="1"/>
  <c r="W3072" i="1"/>
  <c r="R3072" i="1"/>
  <c r="Q3072" i="1"/>
  <c r="N3072" i="1"/>
  <c r="O3072" i="1" s="1"/>
  <c r="M3072" i="1"/>
  <c r="K3072" i="1"/>
  <c r="J3072" i="1"/>
  <c r="G3072" i="1"/>
  <c r="I3072" i="1" s="1"/>
  <c r="F3072" i="1"/>
  <c r="B3072" i="1"/>
  <c r="X3071" i="1"/>
  <c r="W3071" i="1"/>
  <c r="R3071" i="1"/>
  <c r="Q3071" i="1"/>
  <c r="N3071" i="1"/>
  <c r="O3071" i="1" s="1"/>
  <c r="M3071" i="1"/>
  <c r="K3071" i="1"/>
  <c r="J3071" i="1"/>
  <c r="G3071" i="1"/>
  <c r="F3071" i="1"/>
  <c r="B3071" i="1"/>
  <c r="X3070" i="1"/>
  <c r="W3070" i="1"/>
  <c r="R3070" i="1"/>
  <c r="Q3070" i="1"/>
  <c r="N3070" i="1"/>
  <c r="O3070" i="1" s="1"/>
  <c r="M3070" i="1"/>
  <c r="K3070" i="1"/>
  <c r="J3070" i="1"/>
  <c r="G3070" i="1"/>
  <c r="I3070" i="1" s="1"/>
  <c r="F3070" i="1"/>
  <c r="B3070" i="1"/>
  <c r="X3069" i="1"/>
  <c r="W3069" i="1"/>
  <c r="R3069" i="1"/>
  <c r="Q3069" i="1"/>
  <c r="N3069" i="1"/>
  <c r="O3069" i="1" s="1"/>
  <c r="M3069" i="1"/>
  <c r="K3069" i="1"/>
  <c r="J3069" i="1"/>
  <c r="G3069" i="1"/>
  <c r="I3069" i="1" s="1"/>
  <c r="F3069" i="1"/>
  <c r="B3069" i="1"/>
  <c r="X3068" i="1"/>
  <c r="W3068" i="1"/>
  <c r="R3068" i="1"/>
  <c r="Q3068" i="1"/>
  <c r="N3068" i="1"/>
  <c r="O3068" i="1" s="1"/>
  <c r="M3068" i="1"/>
  <c r="K3068" i="1"/>
  <c r="J3068" i="1"/>
  <c r="G3068" i="1"/>
  <c r="F3068" i="1"/>
  <c r="B3068" i="1"/>
  <c r="X3067" i="1"/>
  <c r="W3067" i="1"/>
  <c r="R3067" i="1"/>
  <c r="Q3067" i="1"/>
  <c r="N3067" i="1"/>
  <c r="O3067" i="1" s="1"/>
  <c r="M3067" i="1"/>
  <c r="K3067" i="1"/>
  <c r="J3067" i="1"/>
  <c r="G3067" i="1"/>
  <c r="F3067" i="1"/>
  <c r="B3067" i="1"/>
  <c r="X3066" i="1"/>
  <c r="W3066" i="1"/>
  <c r="R3066" i="1"/>
  <c r="Q3066" i="1"/>
  <c r="N3066" i="1"/>
  <c r="O3066" i="1" s="1"/>
  <c r="M3066" i="1"/>
  <c r="K3066" i="1"/>
  <c r="J3066" i="1"/>
  <c r="G3066" i="1"/>
  <c r="F3066" i="1"/>
  <c r="B3066" i="1"/>
  <c r="X3065" i="1"/>
  <c r="W3065" i="1"/>
  <c r="R3065" i="1"/>
  <c r="Q3065" i="1"/>
  <c r="N3065" i="1"/>
  <c r="O3065" i="1" s="1"/>
  <c r="M3065" i="1"/>
  <c r="K3065" i="1"/>
  <c r="J3065" i="1"/>
  <c r="G3065" i="1"/>
  <c r="I3065" i="1" s="1"/>
  <c r="F3065" i="1"/>
  <c r="B3065" i="1"/>
  <c r="X3064" i="1"/>
  <c r="W3064" i="1"/>
  <c r="R3064" i="1"/>
  <c r="Q3064" i="1"/>
  <c r="N3064" i="1"/>
  <c r="O3064" i="1" s="1"/>
  <c r="M3064" i="1"/>
  <c r="K3064" i="1"/>
  <c r="J3064" i="1"/>
  <c r="G3064" i="1"/>
  <c r="I3064" i="1" s="1"/>
  <c r="F3064" i="1"/>
  <c r="B3064" i="1"/>
  <c r="X3063" i="1"/>
  <c r="W3063" i="1"/>
  <c r="R3063" i="1"/>
  <c r="Q3063" i="1"/>
  <c r="N3063" i="1"/>
  <c r="O3063" i="1" s="1"/>
  <c r="M3063" i="1"/>
  <c r="K3063" i="1"/>
  <c r="J3063" i="1"/>
  <c r="G3063" i="1"/>
  <c r="I3063" i="1" s="1"/>
  <c r="F3063" i="1"/>
  <c r="B3063" i="1"/>
  <c r="X3062" i="1"/>
  <c r="W3062" i="1"/>
  <c r="R3062" i="1"/>
  <c r="Q3062" i="1"/>
  <c r="N3062" i="1"/>
  <c r="O3062" i="1" s="1"/>
  <c r="M3062" i="1"/>
  <c r="K3062" i="1"/>
  <c r="J3062" i="1"/>
  <c r="G3062" i="1"/>
  <c r="I3062" i="1" s="1"/>
  <c r="F3062" i="1"/>
  <c r="B3062" i="1"/>
  <c r="X3061" i="1"/>
  <c r="W3061" i="1"/>
  <c r="R3061" i="1"/>
  <c r="Q3061" i="1"/>
  <c r="N3061" i="1"/>
  <c r="O3061" i="1" s="1"/>
  <c r="M3061" i="1"/>
  <c r="K3061" i="1"/>
  <c r="J3061" i="1"/>
  <c r="G3061" i="1"/>
  <c r="I3061" i="1" s="1"/>
  <c r="F3061" i="1"/>
  <c r="B3061" i="1"/>
  <c r="X3060" i="1"/>
  <c r="W3060" i="1"/>
  <c r="R3060" i="1"/>
  <c r="Q3060" i="1"/>
  <c r="N3060" i="1"/>
  <c r="O3060" i="1" s="1"/>
  <c r="M3060" i="1"/>
  <c r="K3060" i="1"/>
  <c r="J3060" i="1"/>
  <c r="G3060" i="1"/>
  <c r="I3060" i="1" s="1"/>
  <c r="F3060" i="1"/>
  <c r="B3060" i="1"/>
  <c r="X3059" i="1"/>
  <c r="W3059" i="1"/>
  <c r="R3059" i="1"/>
  <c r="Q3059" i="1"/>
  <c r="N3059" i="1"/>
  <c r="O3059" i="1" s="1"/>
  <c r="M3059" i="1"/>
  <c r="K3059" i="1"/>
  <c r="J3059" i="1"/>
  <c r="G3059" i="1"/>
  <c r="F3059" i="1"/>
  <c r="B3059" i="1"/>
  <c r="X3058" i="1"/>
  <c r="W3058" i="1"/>
  <c r="R3058" i="1"/>
  <c r="Q3058" i="1"/>
  <c r="N3058" i="1"/>
  <c r="O3058" i="1" s="1"/>
  <c r="M3058" i="1"/>
  <c r="K3058" i="1"/>
  <c r="J3058" i="1"/>
  <c r="G3058" i="1"/>
  <c r="F3058" i="1"/>
  <c r="B3058" i="1"/>
  <c r="X3057" i="1"/>
  <c r="W3057" i="1"/>
  <c r="R3057" i="1"/>
  <c r="Q3057" i="1"/>
  <c r="N3057" i="1"/>
  <c r="O3057" i="1" s="1"/>
  <c r="M3057" i="1"/>
  <c r="K3057" i="1"/>
  <c r="J3057" i="1"/>
  <c r="G3057" i="1"/>
  <c r="I3057" i="1" s="1"/>
  <c r="F3057" i="1"/>
  <c r="B3057" i="1"/>
  <c r="X3056" i="1"/>
  <c r="W3056" i="1"/>
  <c r="R3056" i="1"/>
  <c r="Q3056" i="1"/>
  <c r="N3056" i="1"/>
  <c r="O3056" i="1" s="1"/>
  <c r="M3056" i="1"/>
  <c r="K3056" i="1"/>
  <c r="J3056" i="1"/>
  <c r="G3056" i="1"/>
  <c r="I3056" i="1" s="1"/>
  <c r="F3056" i="1"/>
  <c r="B3056" i="1"/>
  <c r="X3055" i="1"/>
  <c r="W3055" i="1"/>
  <c r="R3055" i="1"/>
  <c r="Q3055" i="1"/>
  <c r="N3055" i="1"/>
  <c r="O3055" i="1" s="1"/>
  <c r="M3055" i="1"/>
  <c r="K3055" i="1"/>
  <c r="J3055" i="1"/>
  <c r="G3055" i="1"/>
  <c r="I3055" i="1" s="1"/>
  <c r="F3055" i="1"/>
  <c r="B3055" i="1"/>
  <c r="X3054" i="1"/>
  <c r="W3054" i="1"/>
  <c r="R3054" i="1"/>
  <c r="Q3054" i="1"/>
  <c r="N3054" i="1"/>
  <c r="O3054" i="1" s="1"/>
  <c r="M3054" i="1"/>
  <c r="K3054" i="1"/>
  <c r="J3054" i="1"/>
  <c r="G3054" i="1"/>
  <c r="F3054" i="1"/>
  <c r="B3054" i="1"/>
  <c r="X3053" i="1"/>
  <c r="W3053" i="1"/>
  <c r="R3053" i="1"/>
  <c r="Q3053" i="1"/>
  <c r="N3053" i="1"/>
  <c r="O3053" i="1" s="1"/>
  <c r="M3053" i="1"/>
  <c r="K3053" i="1"/>
  <c r="J3053" i="1"/>
  <c r="G3053" i="1"/>
  <c r="I3053" i="1" s="1"/>
  <c r="F3053" i="1"/>
  <c r="B3053" i="1"/>
  <c r="X3052" i="1"/>
  <c r="W3052" i="1"/>
  <c r="R3052" i="1"/>
  <c r="Q3052" i="1"/>
  <c r="N3052" i="1"/>
  <c r="O3052" i="1" s="1"/>
  <c r="M3052" i="1"/>
  <c r="K3052" i="1"/>
  <c r="J3052" i="1"/>
  <c r="G3052" i="1"/>
  <c r="I3052" i="1" s="1"/>
  <c r="F3052" i="1"/>
  <c r="B3052" i="1"/>
  <c r="X3051" i="1"/>
  <c r="W3051" i="1"/>
  <c r="R3051" i="1"/>
  <c r="Q3051" i="1"/>
  <c r="N3051" i="1"/>
  <c r="O3051" i="1" s="1"/>
  <c r="M3051" i="1"/>
  <c r="K3051" i="1"/>
  <c r="J3051" i="1"/>
  <c r="G3051" i="1"/>
  <c r="F3051" i="1"/>
  <c r="B3051" i="1"/>
  <c r="X3050" i="1"/>
  <c r="W3050" i="1"/>
  <c r="R3050" i="1"/>
  <c r="Q3050" i="1"/>
  <c r="N3050" i="1"/>
  <c r="O3050" i="1" s="1"/>
  <c r="M3050" i="1"/>
  <c r="K3050" i="1"/>
  <c r="J3050" i="1"/>
  <c r="G3050" i="1"/>
  <c r="F3050" i="1"/>
  <c r="B3050" i="1"/>
  <c r="X3049" i="1"/>
  <c r="W3049" i="1"/>
  <c r="R3049" i="1"/>
  <c r="Q3049" i="1"/>
  <c r="N3049" i="1"/>
  <c r="O3049" i="1" s="1"/>
  <c r="M3049" i="1"/>
  <c r="K3049" i="1"/>
  <c r="J3049" i="1"/>
  <c r="G3049" i="1"/>
  <c r="I3049" i="1" s="1"/>
  <c r="F3049" i="1"/>
  <c r="B3049" i="1"/>
  <c r="X3048" i="1"/>
  <c r="W3048" i="1"/>
  <c r="R3048" i="1"/>
  <c r="Q3048" i="1"/>
  <c r="N3048" i="1"/>
  <c r="O3048" i="1" s="1"/>
  <c r="M3048" i="1"/>
  <c r="K3048" i="1"/>
  <c r="J3048" i="1"/>
  <c r="G3048" i="1"/>
  <c r="I3048" i="1" s="1"/>
  <c r="F3048" i="1"/>
  <c r="B3048" i="1"/>
  <c r="X3047" i="1"/>
  <c r="W3047" i="1"/>
  <c r="R3047" i="1"/>
  <c r="Q3047" i="1"/>
  <c r="N3047" i="1"/>
  <c r="O3047" i="1" s="1"/>
  <c r="M3047" i="1"/>
  <c r="K3047" i="1"/>
  <c r="J3047" i="1"/>
  <c r="G3047" i="1"/>
  <c r="I3047" i="1" s="1"/>
  <c r="F3047" i="1"/>
  <c r="B3047" i="1"/>
  <c r="X3046" i="1"/>
  <c r="W3046" i="1"/>
  <c r="R3046" i="1"/>
  <c r="Q3046" i="1"/>
  <c r="N3046" i="1"/>
  <c r="O3046" i="1" s="1"/>
  <c r="M3046" i="1"/>
  <c r="K3046" i="1"/>
  <c r="J3046" i="1"/>
  <c r="G3046" i="1"/>
  <c r="F3046" i="1"/>
  <c r="B3046" i="1"/>
  <c r="X3045" i="1"/>
  <c r="W3045" i="1"/>
  <c r="R3045" i="1"/>
  <c r="Q3045" i="1"/>
  <c r="N3045" i="1"/>
  <c r="O3045" i="1" s="1"/>
  <c r="M3045" i="1"/>
  <c r="K3045" i="1"/>
  <c r="J3045" i="1"/>
  <c r="G3045" i="1"/>
  <c r="I3045" i="1" s="1"/>
  <c r="F3045" i="1"/>
  <c r="B3045" i="1"/>
  <c r="X3044" i="1"/>
  <c r="W3044" i="1"/>
  <c r="R3044" i="1"/>
  <c r="Q3044" i="1"/>
  <c r="N3044" i="1"/>
  <c r="O3044" i="1" s="1"/>
  <c r="M3044" i="1"/>
  <c r="K3044" i="1"/>
  <c r="J3044" i="1"/>
  <c r="G3044" i="1"/>
  <c r="I3044" i="1" s="1"/>
  <c r="F3044" i="1"/>
  <c r="B3044" i="1"/>
  <c r="X3043" i="1"/>
  <c r="W3043" i="1"/>
  <c r="R3043" i="1"/>
  <c r="Q3043" i="1"/>
  <c r="N3043" i="1"/>
  <c r="O3043" i="1" s="1"/>
  <c r="M3043" i="1"/>
  <c r="K3043" i="1"/>
  <c r="J3043" i="1"/>
  <c r="G3043" i="1"/>
  <c r="I3043" i="1" s="1"/>
  <c r="F3043" i="1"/>
  <c r="B3043" i="1"/>
  <c r="X3042" i="1"/>
  <c r="W3042" i="1"/>
  <c r="R3042" i="1"/>
  <c r="Q3042" i="1"/>
  <c r="N3042" i="1"/>
  <c r="O3042" i="1" s="1"/>
  <c r="M3042" i="1"/>
  <c r="K3042" i="1"/>
  <c r="J3042" i="1"/>
  <c r="G3042" i="1"/>
  <c r="F3042" i="1"/>
  <c r="B3042" i="1"/>
  <c r="X3041" i="1"/>
  <c r="W3041" i="1"/>
  <c r="R3041" i="1"/>
  <c r="Q3041" i="1"/>
  <c r="N3041" i="1"/>
  <c r="O3041" i="1" s="1"/>
  <c r="M3041" i="1"/>
  <c r="K3041" i="1"/>
  <c r="J3041" i="1"/>
  <c r="G3041" i="1"/>
  <c r="I3041" i="1" s="1"/>
  <c r="F3041" i="1"/>
  <c r="B3041" i="1"/>
  <c r="X3040" i="1"/>
  <c r="W3040" i="1"/>
  <c r="R3040" i="1"/>
  <c r="Q3040" i="1"/>
  <c r="N3040" i="1"/>
  <c r="O3040" i="1" s="1"/>
  <c r="M3040" i="1"/>
  <c r="K3040" i="1"/>
  <c r="J3040" i="1"/>
  <c r="G3040" i="1"/>
  <c r="I3040" i="1" s="1"/>
  <c r="F3040" i="1"/>
  <c r="B3040" i="1"/>
  <c r="X3039" i="1"/>
  <c r="W3039" i="1"/>
  <c r="R3039" i="1"/>
  <c r="Q3039" i="1"/>
  <c r="N3039" i="1"/>
  <c r="O3039" i="1" s="1"/>
  <c r="M3039" i="1"/>
  <c r="K3039" i="1"/>
  <c r="J3039" i="1"/>
  <c r="G3039" i="1"/>
  <c r="F3039" i="1"/>
  <c r="B3039" i="1"/>
  <c r="X3038" i="1"/>
  <c r="W3038" i="1"/>
  <c r="R3038" i="1"/>
  <c r="Q3038" i="1"/>
  <c r="N3038" i="1"/>
  <c r="O3038" i="1" s="1"/>
  <c r="M3038" i="1"/>
  <c r="K3038" i="1"/>
  <c r="J3038" i="1"/>
  <c r="G3038" i="1"/>
  <c r="F3038" i="1"/>
  <c r="B3038" i="1"/>
  <c r="X3037" i="1"/>
  <c r="W3037" i="1"/>
  <c r="R3037" i="1"/>
  <c r="Q3037" i="1"/>
  <c r="N3037" i="1"/>
  <c r="O3037" i="1" s="1"/>
  <c r="M3037" i="1"/>
  <c r="K3037" i="1"/>
  <c r="J3037" i="1"/>
  <c r="G3037" i="1"/>
  <c r="I3037" i="1" s="1"/>
  <c r="F3037" i="1"/>
  <c r="B3037" i="1"/>
  <c r="X3036" i="1"/>
  <c r="W3036" i="1"/>
  <c r="R3036" i="1"/>
  <c r="Q3036" i="1"/>
  <c r="N3036" i="1"/>
  <c r="O3036" i="1" s="1"/>
  <c r="M3036" i="1"/>
  <c r="K3036" i="1"/>
  <c r="J3036" i="1"/>
  <c r="G3036" i="1"/>
  <c r="I3036" i="1" s="1"/>
  <c r="F3036" i="1"/>
  <c r="B3036" i="1"/>
  <c r="X3035" i="1"/>
  <c r="W3035" i="1"/>
  <c r="R3035" i="1"/>
  <c r="Q3035" i="1"/>
  <c r="N3035" i="1"/>
  <c r="O3035" i="1" s="1"/>
  <c r="M3035" i="1"/>
  <c r="K3035" i="1"/>
  <c r="J3035" i="1"/>
  <c r="G3035" i="1"/>
  <c r="I3035" i="1" s="1"/>
  <c r="F3035" i="1"/>
  <c r="B3035" i="1"/>
  <c r="X3034" i="1"/>
  <c r="W3034" i="1"/>
  <c r="R3034" i="1"/>
  <c r="Q3034" i="1"/>
  <c r="N3034" i="1"/>
  <c r="O3034" i="1" s="1"/>
  <c r="M3034" i="1"/>
  <c r="K3034" i="1"/>
  <c r="J3034" i="1"/>
  <c r="G3034" i="1"/>
  <c r="F3034" i="1"/>
  <c r="B3034" i="1"/>
  <c r="X3033" i="1"/>
  <c r="W3033" i="1"/>
  <c r="R3033" i="1"/>
  <c r="Q3033" i="1"/>
  <c r="N3033" i="1"/>
  <c r="O3033" i="1" s="1"/>
  <c r="M3033" i="1"/>
  <c r="K3033" i="1"/>
  <c r="J3033" i="1"/>
  <c r="G3033" i="1"/>
  <c r="I3033" i="1" s="1"/>
  <c r="F3033" i="1"/>
  <c r="B3033" i="1"/>
  <c r="X3032" i="1"/>
  <c r="W3032" i="1"/>
  <c r="R3032" i="1"/>
  <c r="Q3032" i="1"/>
  <c r="N3032" i="1"/>
  <c r="O3032" i="1" s="1"/>
  <c r="M3032" i="1"/>
  <c r="K3032" i="1"/>
  <c r="J3032" i="1"/>
  <c r="G3032" i="1"/>
  <c r="I3032" i="1" s="1"/>
  <c r="F3032" i="1"/>
  <c r="B3032" i="1"/>
  <c r="X3031" i="1"/>
  <c r="W3031" i="1"/>
  <c r="R3031" i="1"/>
  <c r="Q3031" i="1"/>
  <c r="N3031" i="1"/>
  <c r="O3031" i="1" s="1"/>
  <c r="M3031" i="1"/>
  <c r="K3031" i="1"/>
  <c r="J3031" i="1"/>
  <c r="G3031" i="1"/>
  <c r="I3031" i="1" s="1"/>
  <c r="F3031" i="1"/>
  <c r="B3031" i="1"/>
  <c r="X3030" i="1"/>
  <c r="W3030" i="1"/>
  <c r="R3030" i="1"/>
  <c r="Q3030" i="1"/>
  <c r="N3030" i="1"/>
  <c r="O3030" i="1" s="1"/>
  <c r="M3030" i="1"/>
  <c r="K3030" i="1"/>
  <c r="J3030" i="1"/>
  <c r="G3030" i="1"/>
  <c r="F3030" i="1"/>
  <c r="B3030" i="1"/>
  <c r="X3029" i="1"/>
  <c r="W3029" i="1"/>
  <c r="R3029" i="1"/>
  <c r="Q3029" i="1"/>
  <c r="N3029" i="1"/>
  <c r="O3029" i="1" s="1"/>
  <c r="M3029" i="1"/>
  <c r="K3029" i="1"/>
  <c r="J3029" i="1"/>
  <c r="G3029" i="1"/>
  <c r="I3029" i="1" s="1"/>
  <c r="F3029" i="1"/>
  <c r="B3029" i="1"/>
  <c r="X3028" i="1"/>
  <c r="W3028" i="1"/>
  <c r="R3028" i="1"/>
  <c r="Q3028" i="1"/>
  <c r="N3028" i="1"/>
  <c r="O3028" i="1" s="1"/>
  <c r="M3028" i="1"/>
  <c r="K3028" i="1"/>
  <c r="J3028" i="1"/>
  <c r="G3028" i="1"/>
  <c r="I3028" i="1" s="1"/>
  <c r="F3028" i="1"/>
  <c r="B3028" i="1"/>
  <c r="X3027" i="1"/>
  <c r="W3027" i="1"/>
  <c r="R3027" i="1"/>
  <c r="Q3027" i="1"/>
  <c r="N3027" i="1"/>
  <c r="O3027" i="1" s="1"/>
  <c r="M3027" i="1"/>
  <c r="K3027" i="1"/>
  <c r="J3027" i="1"/>
  <c r="G3027" i="1"/>
  <c r="I3027" i="1" s="1"/>
  <c r="F3027" i="1"/>
  <c r="B3027" i="1"/>
  <c r="X3026" i="1"/>
  <c r="W3026" i="1"/>
  <c r="R3026" i="1"/>
  <c r="Q3026" i="1"/>
  <c r="N3026" i="1"/>
  <c r="O3026" i="1" s="1"/>
  <c r="M3026" i="1"/>
  <c r="K3026" i="1"/>
  <c r="J3026" i="1"/>
  <c r="G3026" i="1"/>
  <c r="F3026" i="1"/>
  <c r="B3026" i="1"/>
  <c r="X3025" i="1"/>
  <c r="W3025" i="1"/>
  <c r="R3025" i="1"/>
  <c r="Q3025" i="1"/>
  <c r="N3025" i="1"/>
  <c r="O3025" i="1" s="1"/>
  <c r="M3025" i="1"/>
  <c r="K3025" i="1"/>
  <c r="J3025" i="1"/>
  <c r="G3025" i="1"/>
  <c r="I3025" i="1" s="1"/>
  <c r="F3025" i="1"/>
  <c r="B3025" i="1"/>
  <c r="X3024" i="1"/>
  <c r="W3024" i="1"/>
  <c r="R3024" i="1"/>
  <c r="Q3024" i="1"/>
  <c r="N3024" i="1"/>
  <c r="O3024" i="1" s="1"/>
  <c r="M3024" i="1"/>
  <c r="K3024" i="1"/>
  <c r="J3024" i="1"/>
  <c r="G3024" i="1"/>
  <c r="I3024" i="1" s="1"/>
  <c r="F3024" i="1"/>
  <c r="B3024" i="1"/>
  <c r="X3023" i="1"/>
  <c r="W3023" i="1"/>
  <c r="R3023" i="1"/>
  <c r="Q3023" i="1"/>
  <c r="N3023" i="1"/>
  <c r="O3023" i="1" s="1"/>
  <c r="M3023" i="1"/>
  <c r="K3023" i="1"/>
  <c r="J3023" i="1"/>
  <c r="G3023" i="1"/>
  <c r="F3023" i="1"/>
  <c r="B3023" i="1"/>
  <c r="X3022" i="1"/>
  <c r="W3022" i="1"/>
  <c r="R3022" i="1"/>
  <c r="Q3022" i="1"/>
  <c r="N3022" i="1"/>
  <c r="O3022" i="1" s="1"/>
  <c r="M3022" i="1"/>
  <c r="K3022" i="1"/>
  <c r="J3022" i="1"/>
  <c r="G3022" i="1"/>
  <c r="F3022" i="1"/>
  <c r="B3022" i="1"/>
  <c r="X3021" i="1"/>
  <c r="W3021" i="1"/>
  <c r="R3021" i="1"/>
  <c r="Q3021" i="1"/>
  <c r="N3021" i="1"/>
  <c r="O3021" i="1" s="1"/>
  <c r="M3021" i="1"/>
  <c r="K3021" i="1"/>
  <c r="J3021" i="1"/>
  <c r="G3021" i="1"/>
  <c r="I3021" i="1" s="1"/>
  <c r="F3021" i="1"/>
  <c r="B3021" i="1"/>
  <c r="X3020" i="1"/>
  <c r="W3020" i="1"/>
  <c r="R3020" i="1"/>
  <c r="Q3020" i="1"/>
  <c r="N3020" i="1"/>
  <c r="O3020" i="1" s="1"/>
  <c r="M3020" i="1"/>
  <c r="K3020" i="1"/>
  <c r="J3020" i="1"/>
  <c r="G3020" i="1"/>
  <c r="I3020" i="1" s="1"/>
  <c r="F3020" i="1"/>
  <c r="B3020" i="1"/>
  <c r="X3019" i="1"/>
  <c r="W3019" i="1"/>
  <c r="R3019" i="1"/>
  <c r="Q3019" i="1"/>
  <c r="N3019" i="1"/>
  <c r="O3019" i="1" s="1"/>
  <c r="M3019" i="1"/>
  <c r="K3019" i="1"/>
  <c r="J3019" i="1"/>
  <c r="G3019" i="1"/>
  <c r="I3019" i="1" s="1"/>
  <c r="F3019" i="1"/>
  <c r="B3019" i="1"/>
  <c r="X3018" i="1"/>
  <c r="W3018" i="1"/>
  <c r="R3018" i="1"/>
  <c r="Q3018" i="1"/>
  <c r="N3018" i="1"/>
  <c r="O3018" i="1" s="1"/>
  <c r="M3018" i="1"/>
  <c r="K3018" i="1"/>
  <c r="J3018" i="1"/>
  <c r="G3018" i="1"/>
  <c r="F3018" i="1"/>
  <c r="B3018" i="1"/>
  <c r="X3017" i="1"/>
  <c r="W3017" i="1"/>
  <c r="R3017" i="1"/>
  <c r="Q3017" i="1"/>
  <c r="N3017" i="1"/>
  <c r="O3017" i="1" s="1"/>
  <c r="M3017" i="1"/>
  <c r="K3017" i="1"/>
  <c r="J3017" i="1"/>
  <c r="G3017" i="1"/>
  <c r="F3017" i="1"/>
  <c r="B3017" i="1"/>
  <c r="X3016" i="1"/>
  <c r="W3016" i="1"/>
  <c r="R3016" i="1"/>
  <c r="Q3016" i="1"/>
  <c r="N3016" i="1"/>
  <c r="O3016" i="1" s="1"/>
  <c r="M3016" i="1"/>
  <c r="K3016" i="1"/>
  <c r="J3016" i="1"/>
  <c r="G3016" i="1"/>
  <c r="I3016" i="1" s="1"/>
  <c r="F3016" i="1"/>
  <c r="B3016" i="1"/>
  <c r="X3015" i="1"/>
  <c r="W3015" i="1"/>
  <c r="R3015" i="1"/>
  <c r="Q3015" i="1"/>
  <c r="N3015" i="1"/>
  <c r="O3015" i="1" s="1"/>
  <c r="M3015" i="1"/>
  <c r="K3015" i="1"/>
  <c r="J3015" i="1"/>
  <c r="G3015" i="1"/>
  <c r="F3015" i="1"/>
  <c r="B3015" i="1"/>
  <c r="X3014" i="1"/>
  <c r="W3014" i="1"/>
  <c r="R3014" i="1"/>
  <c r="Q3014" i="1"/>
  <c r="N3014" i="1"/>
  <c r="O3014" i="1" s="1"/>
  <c r="M3014" i="1"/>
  <c r="K3014" i="1"/>
  <c r="J3014" i="1"/>
  <c r="G3014" i="1"/>
  <c r="F3014" i="1"/>
  <c r="B3014" i="1"/>
  <c r="X3013" i="1"/>
  <c r="W3013" i="1"/>
  <c r="R3013" i="1"/>
  <c r="Q3013" i="1"/>
  <c r="N3013" i="1"/>
  <c r="O3013" i="1" s="1"/>
  <c r="M3013" i="1"/>
  <c r="K3013" i="1"/>
  <c r="J3013" i="1"/>
  <c r="G3013" i="1"/>
  <c r="I3013" i="1" s="1"/>
  <c r="F3013" i="1"/>
  <c r="B3013" i="1"/>
  <c r="X3012" i="1"/>
  <c r="W3012" i="1"/>
  <c r="R3012" i="1"/>
  <c r="Q3012" i="1"/>
  <c r="N3012" i="1"/>
  <c r="O3012" i="1" s="1"/>
  <c r="M3012" i="1"/>
  <c r="K3012" i="1"/>
  <c r="J3012" i="1"/>
  <c r="G3012" i="1"/>
  <c r="I3012" i="1" s="1"/>
  <c r="F3012" i="1"/>
  <c r="B3012" i="1"/>
  <c r="X3011" i="1"/>
  <c r="W3011" i="1"/>
  <c r="R3011" i="1"/>
  <c r="Q3011" i="1"/>
  <c r="N3011" i="1"/>
  <c r="O3011" i="1" s="1"/>
  <c r="M3011" i="1"/>
  <c r="K3011" i="1"/>
  <c r="J3011" i="1"/>
  <c r="G3011" i="1"/>
  <c r="F3011" i="1"/>
  <c r="B3011" i="1"/>
  <c r="X3010" i="1"/>
  <c r="W3010" i="1"/>
  <c r="R3010" i="1"/>
  <c r="Q3010" i="1"/>
  <c r="N3010" i="1"/>
  <c r="O3010" i="1" s="1"/>
  <c r="M3010" i="1"/>
  <c r="K3010" i="1"/>
  <c r="J3010" i="1"/>
  <c r="G3010" i="1"/>
  <c r="F3010" i="1"/>
  <c r="B3010" i="1"/>
  <c r="X3009" i="1"/>
  <c r="W3009" i="1"/>
  <c r="R3009" i="1"/>
  <c r="Q3009" i="1"/>
  <c r="N3009" i="1"/>
  <c r="O3009" i="1" s="1"/>
  <c r="M3009" i="1"/>
  <c r="K3009" i="1"/>
  <c r="J3009" i="1"/>
  <c r="G3009" i="1"/>
  <c r="F3009" i="1"/>
  <c r="B3009" i="1"/>
  <c r="X3008" i="1"/>
  <c r="W3008" i="1"/>
  <c r="R3008" i="1"/>
  <c r="Q3008" i="1"/>
  <c r="N3008" i="1"/>
  <c r="O3008" i="1" s="1"/>
  <c r="M3008" i="1"/>
  <c r="K3008" i="1"/>
  <c r="J3008" i="1"/>
  <c r="G3008" i="1"/>
  <c r="I3008" i="1" s="1"/>
  <c r="F3008" i="1"/>
  <c r="B3008" i="1"/>
  <c r="X3007" i="1"/>
  <c r="W3007" i="1"/>
  <c r="R3007" i="1"/>
  <c r="Q3007" i="1"/>
  <c r="N3007" i="1"/>
  <c r="O3007" i="1" s="1"/>
  <c r="M3007" i="1"/>
  <c r="K3007" i="1"/>
  <c r="J3007" i="1"/>
  <c r="G3007" i="1"/>
  <c r="I3007" i="1" s="1"/>
  <c r="F3007" i="1"/>
  <c r="B3007" i="1"/>
  <c r="X3006" i="1"/>
  <c r="W3006" i="1"/>
  <c r="R3006" i="1"/>
  <c r="Q3006" i="1"/>
  <c r="N3006" i="1"/>
  <c r="O3006" i="1" s="1"/>
  <c r="M3006" i="1"/>
  <c r="K3006" i="1"/>
  <c r="J3006" i="1"/>
  <c r="G3006" i="1"/>
  <c r="F3006" i="1"/>
  <c r="B3006" i="1"/>
  <c r="X3005" i="1"/>
  <c r="W3005" i="1"/>
  <c r="R3005" i="1"/>
  <c r="Q3005" i="1"/>
  <c r="N3005" i="1"/>
  <c r="O3005" i="1" s="1"/>
  <c r="M3005" i="1"/>
  <c r="K3005" i="1"/>
  <c r="J3005" i="1"/>
  <c r="G3005" i="1"/>
  <c r="I3005" i="1" s="1"/>
  <c r="F3005" i="1"/>
  <c r="B3005" i="1"/>
  <c r="X3004" i="1"/>
  <c r="W3004" i="1"/>
  <c r="R3004" i="1"/>
  <c r="Q3004" i="1"/>
  <c r="N3004" i="1"/>
  <c r="O3004" i="1" s="1"/>
  <c r="M3004" i="1"/>
  <c r="K3004" i="1"/>
  <c r="J3004" i="1"/>
  <c r="G3004" i="1"/>
  <c r="F3004" i="1"/>
  <c r="B3004" i="1"/>
  <c r="X3003" i="1"/>
  <c r="W3003" i="1"/>
  <c r="R3003" i="1"/>
  <c r="Q3003" i="1"/>
  <c r="N3003" i="1"/>
  <c r="O3003" i="1" s="1"/>
  <c r="M3003" i="1"/>
  <c r="K3003" i="1"/>
  <c r="J3003" i="1"/>
  <c r="G3003" i="1"/>
  <c r="I3003" i="1" s="1"/>
  <c r="F3003" i="1"/>
  <c r="B3003" i="1"/>
  <c r="X3002" i="1"/>
  <c r="W3002" i="1"/>
  <c r="R3002" i="1"/>
  <c r="Q3002" i="1"/>
  <c r="N3002" i="1"/>
  <c r="O3002" i="1" s="1"/>
  <c r="M3002" i="1"/>
  <c r="K3002" i="1"/>
  <c r="J3002" i="1"/>
  <c r="G3002" i="1"/>
  <c r="F3002" i="1"/>
  <c r="B3002" i="1"/>
  <c r="X3001" i="1"/>
  <c r="W3001" i="1"/>
  <c r="R3001" i="1"/>
  <c r="Q3001" i="1"/>
  <c r="N3001" i="1"/>
  <c r="O3001" i="1" s="1"/>
  <c r="M3001" i="1"/>
  <c r="K3001" i="1"/>
  <c r="J3001" i="1"/>
  <c r="G3001" i="1"/>
  <c r="F3001" i="1"/>
  <c r="B3001" i="1"/>
  <c r="X3000" i="1"/>
  <c r="W3000" i="1"/>
  <c r="R3000" i="1"/>
  <c r="Q3000" i="1"/>
  <c r="N3000" i="1"/>
  <c r="O3000" i="1" s="1"/>
  <c r="M3000" i="1"/>
  <c r="K3000" i="1"/>
  <c r="J3000" i="1"/>
  <c r="G3000" i="1"/>
  <c r="I3000" i="1" s="1"/>
  <c r="F3000" i="1"/>
  <c r="B3000" i="1"/>
  <c r="X2999" i="1"/>
  <c r="W2999" i="1"/>
  <c r="R2999" i="1"/>
  <c r="Q2999" i="1"/>
  <c r="N2999" i="1"/>
  <c r="O2999" i="1" s="1"/>
  <c r="M2999" i="1"/>
  <c r="K2999" i="1"/>
  <c r="J2999" i="1"/>
  <c r="G2999" i="1"/>
  <c r="I2999" i="1" s="1"/>
  <c r="F2999" i="1"/>
  <c r="B2999" i="1"/>
  <c r="X2998" i="1"/>
  <c r="W2998" i="1"/>
  <c r="R2998" i="1"/>
  <c r="Q2998" i="1"/>
  <c r="N2998" i="1"/>
  <c r="O2998" i="1" s="1"/>
  <c r="M2998" i="1"/>
  <c r="K2998" i="1"/>
  <c r="J2998" i="1"/>
  <c r="G2998" i="1"/>
  <c r="F2998" i="1"/>
  <c r="B2998" i="1"/>
  <c r="X2997" i="1"/>
  <c r="W2997" i="1"/>
  <c r="R2997" i="1"/>
  <c r="Q2997" i="1"/>
  <c r="N2997" i="1"/>
  <c r="O2997" i="1" s="1"/>
  <c r="M2997" i="1"/>
  <c r="K2997" i="1"/>
  <c r="J2997" i="1"/>
  <c r="G2997" i="1"/>
  <c r="I2997" i="1" s="1"/>
  <c r="F2997" i="1"/>
  <c r="B2997" i="1"/>
  <c r="X2996" i="1"/>
  <c r="W2996" i="1"/>
  <c r="R2996" i="1"/>
  <c r="Q2996" i="1"/>
  <c r="N2996" i="1"/>
  <c r="O2996" i="1" s="1"/>
  <c r="M2996" i="1"/>
  <c r="K2996" i="1"/>
  <c r="J2996" i="1"/>
  <c r="G2996" i="1"/>
  <c r="F2996" i="1"/>
  <c r="B2996" i="1"/>
  <c r="X2995" i="1"/>
  <c r="W2995" i="1"/>
  <c r="R2995" i="1"/>
  <c r="Q2995" i="1"/>
  <c r="N2995" i="1"/>
  <c r="O2995" i="1" s="1"/>
  <c r="M2995" i="1"/>
  <c r="K2995" i="1"/>
  <c r="J2995" i="1"/>
  <c r="G2995" i="1"/>
  <c r="I2995" i="1" s="1"/>
  <c r="F2995" i="1"/>
  <c r="B2995" i="1"/>
  <c r="X2994" i="1"/>
  <c r="W2994" i="1"/>
  <c r="R2994" i="1"/>
  <c r="Q2994" i="1"/>
  <c r="N2994" i="1"/>
  <c r="O2994" i="1" s="1"/>
  <c r="M2994" i="1"/>
  <c r="K2994" i="1"/>
  <c r="J2994" i="1"/>
  <c r="G2994" i="1"/>
  <c r="F2994" i="1"/>
  <c r="B2994" i="1"/>
  <c r="X2993" i="1"/>
  <c r="W2993" i="1"/>
  <c r="R2993" i="1"/>
  <c r="Q2993" i="1"/>
  <c r="N2993" i="1"/>
  <c r="O2993" i="1" s="1"/>
  <c r="M2993" i="1"/>
  <c r="K2993" i="1"/>
  <c r="J2993" i="1"/>
  <c r="G2993" i="1"/>
  <c r="F2993" i="1"/>
  <c r="B2993" i="1"/>
  <c r="X2992" i="1"/>
  <c r="W2992" i="1"/>
  <c r="R2992" i="1"/>
  <c r="Q2992" i="1"/>
  <c r="N2992" i="1"/>
  <c r="O2992" i="1" s="1"/>
  <c r="M2992" i="1"/>
  <c r="K2992" i="1"/>
  <c r="J2992" i="1"/>
  <c r="G2992" i="1"/>
  <c r="I2992" i="1" s="1"/>
  <c r="F2992" i="1"/>
  <c r="B2992" i="1"/>
  <c r="X2991" i="1"/>
  <c r="W2991" i="1"/>
  <c r="R2991" i="1"/>
  <c r="Q2991" i="1"/>
  <c r="N2991" i="1"/>
  <c r="O2991" i="1" s="1"/>
  <c r="M2991" i="1"/>
  <c r="K2991" i="1"/>
  <c r="J2991" i="1"/>
  <c r="G2991" i="1"/>
  <c r="F2991" i="1"/>
  <c r="B2991" i="1"/>
  <c r="X2990" i="1"/>
  <c r="W2990" i="1"/>
  <c r="R2990" i="1"/>
  <c r="Q2990" i="1"/>
  <c r="N2990" i="1"/>
  <c r="O2990" i="1" s="1"/>
  <c r="M2990" i="1"/>
  <c r="K2990" i="1"/>
  <c r="J2990" i="1"/>
  <c r="G2990" i="1"/>
  <c r="F2990" i="1"/>
  <c r="B2990" i="1"/>
  <c r="X2989" i="1"/>
  <c r="W2989" i="1"/>
  <c r="R2989" i="1"/>
  <c r="Q2989" i="1"/>
  <c r="N2989" i="1"/>
  <c r="O2989" i="1" s="1"/>
  <c r="M2989" i="1"/>
  <c r="K2989" i="1"/>
  <c r="J2989" i="1"/>
  <c r="G2989" i="1"/>
  <c r="I2989" i="1" s="1"/>
  <c r="F2989" i="1"/>
  <c r="B2989" i="1"/>
  <c r="X2988" i="1"/>
  <c r="W2988" i="1"/>
  <c r="R2988" i="1"/>
  <c r="Q2988" i="1"/>
  <c r="N2988" i="1"/>
  <c r="O2988" i="1" s="1"/>
  <c r="M2988" i="1"/>
  <c r="K2988" i="1"/>
  <c r="J2988" i="1"/>
  <c r="G2988" i="1"/>
  <c r="F2988" i="1"/>
  <c r="B2988" i="1"/>
  <c r="X2987" i="1"/>
  <c r="W2987" i="1"/>
  <c r="R2987" i="1"/>
  <c r="Q2987" i="1"/>
  <c r="N2987" i="1"/>
  <c r="O2987" i="1" s="1"/>
  <c r="M2987" i="1"/>
  <c r="K2987" i="1"/>
  <c r="J2987" i="1"/>
  <c r="G2987" i="1"/>
  <c r="I2987" i="1" s="1"/>
  <c r="F2987" i="1"/>
  <c r="B2987" i="1"/>
  <c r="X2986" i="1"/>
  <c r="W2986" i="1"/>
  <c r="R2986" i="1"/>
  <c r="Q2986" i="1"/>
  <c r="N2986" i="1"/>
  <c r="O2986" i="1" s="1"/>
  <c r="M2986" i="1"/>
  <c r="K2986" i="1"/>
  <c r="J2986" i="1"/>
  <c r="G2986" i="1"/>
  <c r="F2986" i="1"/>
  <c r="B2986" i="1"/>
  <c r="X2985" i="1"/>
  <c r="W2985" i="1"/>
  <c r="R2985" i="1"/>
  <c r="Q2985" i="1"/>
  <c r="N2985" i="1"/>
  <c r="O2985" i="1" s="1"/>
  <c r="M2985" i="1"/>
  <c r="K2985" i="1"/>
  <c r="J2985" i="1"/>
  <c r="G2985" i="1"/>
  <c r="F2985" i="1"/>
  <c r="B2985" i="1"/>
  <c r="X2984" i="1"/>
  <c r="W2984" i="1"/>
  <c r="R2984" i="1"/>
  <c r="Q2984" i="1"/>
  <c r="N2984" i="1"/>
  <c r="O2984" i="1" s="1"/>
  <c r="M2984" i="1"/>
  <c r="K2984" i="1"/>
  <c r="J2984" i="1"/>
  <c r="G2984" i="1"/>
  <c r="I2984" i="1" s="1"/>
  <c r="F2984" i="1"/>
  <c r="B2984" i="1"/>
  <c r="X2983" i="1"/>
  <c r="W2983" i="1"/>
  <c r="R2983" i="1"/>
  <c r="Q2983" i="1"/>
  <c r="N2983" i="1"/>
  <c r="O2983" i="1" s="1"/>
  <c r="M2983" i="1"/>
  <c r="K2983" i="1"/>
  <c r="J2983" i="1"/>
  <c r="G2983" i="1"/>
  <c r="F2983" i="1"/>
  <c r="B2983" i="1"/>
  <c r="X2982" i="1"/>
  <c r="W2982" i="1"/>
  <c r="R2982" i="1"/>
  <c r="Q2982" i="1"/>
  <c r="N2982" i="1"/>
  <c r="O2982" i="1" s="1"/>
  <c r="M2982" i="1"/>
  <c r="K2982" i="1"/>
  <c r="J2982" i="1"/>
  <c r="G2982" i="1"/>
  <c r="F2982" i="1"/>
  <c r="B2982" i="1"/>
  <c r="X2981" i="1"/>
  <c r="W2981" i="1"/>
  <c r="R2981" i="1"/>
  <c r="Q2981" i="1"/>
  <c r="N2981" i="1"/>
  <c r="O2981" i="1" s="1"/>
  <c r="M2981" i="1"/>
  <c r="K2981" i="1"/>
  <c r="J2981" i="1"/>
  <c r="G2981" i="1"/>
  <c r="I2981" i="1" s="1"/>
  <c r="F2981" i="1"/>
  <c r="B2981" i="1"/>
  <c r="X2980" i="1"/>
  <c r="W2980" i="1"/>
  <c r="R2980" i="1"/>
  <c r="Q2980" i="1"/>
  <c r="N2980" i="1"/>
  <c r="O2980" i="1" s="1"/>
  <c r="M2980" i="1"/>
  <c r="K2980" i="1"/>
  <c r="J2980" i="1"/>
  <c r="G2980" i="1"/>
  <c r="I2980" i="1" s="1"/>
  <c r="F2980" i="1"/>
  <c r="B2980" i="1"/>
  <c r="X2979" i="1"/>
  <c r="W2979" i="1"/>
  <c r="R2979" i="1"/>
  <c r="Q2979" i="1"/>
  <c r="N2979" i="1"/>
  <c r="O2979" i="1" s="1"/>
  <c r="M2979" i="1"/>
  <c r="K2979" i="1"/>
  <c r="J2979" i="1"/>
  <c r="G2979" i="1"/>
  <c r="F2979" i="1"/>
  <c r="B2979" i="1"/>
  <c r="X2978" i="1"/>
  <c r="W2978" i="1"/>
  <c r="R2978" i="1"/>
  <c r="Q2978" i="1"/>
  <c r="N2978" i="1"/>
  <c r="O2978" i="1" s="1"/>
  <c r="M2978" i="1"/>
  <c r="K2978" i="1"/>
  <c r="J2978" i="1"/>
  <c r="G2978" i="1"/>
  <c r="I2978" i="1" s="1"/>
  <c r="F2978" i="1"/>
  <c r="B2978" i="1"/>
  <c r="X2977" i="1"/>
  <c r="W2977" i="1"/>
  <c r="R2977" i="1"/>
  <c r="Q2977" i="1"/>
  <c r="N2977" i="1"/>
  <c r="O2977" i="1" s="1"/>
  <c r="M2977" i="1"/>
  <c r="K2977" i="1"/>
  <c r="J2977" i="1"/>
  <c r="G2977" i="1"/>
  <c r="F2977" i="1"/>
  <c r="B2977" i="1"/>
  <c r="X2976" i="1"/>
  <c r="W2976" i="1"/>
  <c r="R2976" i="1"/>
  <c r="Q2976" i="1"/>
  <c r="N2976" i="1"/>
  <c r="O2976" i="1" s="1"/>
  <c r="M2976" i="1"/>
  <c r="K2976" i="1"/>
  <c r="J2976" i="1"/>
  <c r="G2976" i="1"/>
  <c r="I2976" i="1" s="1"/>
  <c r="F2976" i="1"/>
  <c r="B2976" i="1"/>
  <c r="X2975" i="1"/>
  <c r="W2975" i="1"/>
  <c r="R2975" i="1"/>
  <c r="Q2975" i="1"/>
  <c r="N2975" i="1"/>
  <c r="O2975" i="1" s="1"/>
  <c r="M2975" i="1"/>
  <c r="K2975" i="1"/>
  <c r="J2975" i="1"/>
  <c r="G2975" i="1"/>
  <c r="F2975" i="1"/>
  <c r="B2975" i="1"/>
  <c r="X2974" i="1"/>
  <c r="W2974" i="1"/>
  <c r="R2974" i="1"/>
  <c r="Q2974" i="1"/>
  <c r="N2974" i="1"/>
  <c r="O2974" i="1" s="1"/>
  <c r="M2974" i="1"/>
  <c r="K2974" i="1"/>
  <c r="J2974" i="1"/>
  <c r="G2974" i="1"/>
  <c r="F2974" i="1"/>
  <c r="B2974" i="1"/>
  <c r="X2973" i="1"/>
  <c r="W2973" i="1"/>
  <c r="R2973" i="1"/>
  <c r="Q2973" i="1"/>
  <c r="N2973" i="1"/>
  <c r="O2973" i="1" s="1"/>
  <c r="M2973" i="1"/>
  <c r="K2973" i="1"/>
  <c r="J2973" i="1"/>
  <c r="G2973" i="1"/>
  <c r="F2973" i="1"/>
  <c r="B2973" i="1"/>
  <c r="X2972" i="1"/>
  <c r="W2972" i="1"/>
  <c r="R2972" i="1"/>
  <c r="Q2972" i="1"/>
  <c r="N2972" i="1"/>
  <c r="O2972" i="1" s="1"/>
  <c r="M2972" i="1"/>
  <c r="K2972" i="1"/>
  <c r="J2972" i="1"/>
  <c r="G2972" i="1"/>
  <c r="I2972" i="1" s="1"/>
  <c r="F2972" i="1"/>
  <c r="B2972" i="1"/>
  <c r="X2971" i="1"/>
  <c r="W2971" i="1"/>
  <c r="R2971" i="1"/>
  <c r="Q2971" i="1"/>
  <c r="N2971" i="1"/>
  <c r="O2971" i="1" s="1"/>
  <c r="M2971" i="1"/>
  <c r="K2971" i="1"/>
  <c r="J2971" i="1"/>
  <c r="G2971" i="1"/>
  <c r="F2971" i="1"/>
  <c r="B2971" i="1"/>
  <c r="X2970" i="1"/>
  <c r="W2970" i="1"/>
  <c r="R2970" i="1"/>
  <c r="Q2970" i="1"/>
  <c r="N2970" i="1"/>
  <c r="O2970" i="1" s="1"/>
  <c r="M2970" i="1"/>
  <c r="K2970" i="1"/>
  <c r="J2970" i="1"/>
  <c r="G2970" i="1"/>
  <c r="F2970" i="1"/>
  <c r="B2970" i="1"/>
  <c r="X2969" i="1"/>
  <c r="W2969" i="1"/>
  <c r="R2969" i="1"/>
  <c r="Q2969" i="1"/>
  <c r="N2969" i="1"/>
  <c r="O2969" i="1" s="1"/>
  <c r="M2969" i="1"/>
  <c r="K2969" i="1"/>
  <c r="J2969" i="1"/>
  <c r="G2969" i="1"/>
  <c r="F2969" i="1"/>
  <c r="B2969" i="1"/>
  <c r="X2968" i="1"/>
  <c r="W2968" i="1"/>
  <c r="R2968" i="1"/>
  <c r="Q2968" i="1"/>
  <c r="N2968" i="1"/>
  <c r="O2968" i="1" s="1"/>
  <c r="M2968" i="1"/>
  <c r="K2968" i="1"/>
  <c r="J2968" i="1"/>
  <c r="G2968" i="1"/>
  <c r="I2968" i="1" s="1"/>
  <c r="F2968" i="1"/>
  <c r="B2968" i="1"/>
  <c r="X2967" i="1"/>
  <c r="W2967" i="1"/>
  <c r="R2967" i="1"/>
  <c r="Q2967" i="1"/>
  <c r="N2967" i="1"/>
  <c r="O2967" i="1" s="1"/>
  <c r="M2967" i="1"/>
  <c r="K2967" i="1"/>
  <c r="J2967" i="1"/>
  <c r="G2967" i="1"/>
  <c r="F2967" i="1"/>
  <c r="B2967" i="1"/>
  <c r="X2966" i="1"/>
  <c r="W2966" i="1"/>
  <c r="R2966" i="1"/>
  <c r="Q2966" i="1"/>
  <c r="N2966" i="1"/>
  <c r="O2966" i="1" s="1"/>
  <c r="M2966" i="1"/>
  <c r="K2966" i="1"/>
  <c r="J2966" i="1"/>
  <c r="G2966" i="1"/>
  <c r="F2966" i="1"/>
  <c r="B2966" i="1"/>
  <c r="X2965" i="1"/>
  <c r="W2965" i="1"/>
  <c r="R2965" i="1"/>
  <c r="Q2965" i="1"/>
  <c r="N2965" i="1"/>
  <c r="O2965" i="1" s="1"/>
  <c r="M2965" i="1"/>
  <c r="K2965" i="1"/>
  <c r="J2965" i="1"/>
  <c r="G2965" i="1"/>
  <c r="I2965" i="1" s="1"/>
  <c r="F2965" i="1"/>
  <c r="B2965" i="1"/>
  <c r="X2964" i="1"/>
  <c r="W2964" i="1"/>
  <c r="R2964" i="1"/>
  <c r="Q2964" i="1"/>
  <c r="N2964" i="1"/>
  <c r="O2964" i="1" s="1"/>
  <c r="M2964" i="1"/>
  <c r="K2964" i="1"/>
  <c r="J2964" i="1"/>
  <c r="G2964" i="1"/>
  <c r="I2964" i="1" s="1"/>
  <c r="F2964" i="1"/>
  <c r="B2964" i="1"/>
  <c r="X2963" i="1"/>
  <c r="W2963" i="1"/>
  <c r="R2963" i="1"/>
  <c r="Q2963" i="1"/>
  <c r="N2963" i="1"/>
  <c r="O2963" i="1" s="1"/>
  <c r="M2963" i="1"/>
  <c r="K2963" i="1"/>
  <c r="J2963" i="1"/>
  <c r="G2963" i="1"/>
  <c r="I2963" i="1" s="1"/>
  <c r="F2963" i="1"/>
  <c r="B2963" i="1"/>
  <c r="X2962" i="1"/>
  <c r="W2962" i="1"/>
  <c r="R2962" i="1"/>
  <c r="Q2962" i="1"/>
  <c r="N2962" i="1"/>
  <c r="O2962" i="1" s="1"/>
  <c r="M2962" i="1"/>
  <c r="K2962" i="1"/>
  <c r="J2962" i="1"/>
  <c r="G2962" i="1"/>
  <c r="F2962" i="1"/>
  <c r="B2962" i="1"/>
  <c r="X2961" i="1"/>
  <c r="W2961" i="1"/>
  <c r="R2961" i="1"/>
  <c r="Q2961" i="1"/>
  <c r="N2961" i="1"/>
  <c r="O2961" i="1" s="1"/>
  <c r="M2961" i="1"/>
  <c r="K2961" i="1"/>
  <c r="J2961" i="1"/>
  <c r="G2961" i="1"/>
  <c r="F2961" i="1"/>
  <c r="B2961" i="1"/>
  <c r="X2960" i="1"/>
  <c r="W2960" i="1"/>
  <c r="R2960" i="1"/>
  <c r="Q2960" i="1"/>
  <c r="N2960" i="1"/>
  <c r="O2960" i="1" s="1"/>
  <c r="M2960" i="1"/>
  <c r="K2960" i="1"/>
  <c r="J2960" i="1"/>
  <c r="G2960" i="1"/>
  <c r="I2960" i="1" s="1"/>
  <c r="F2960" i="1"/>
  <c r="B2960" i="1"/>
  <c r="X2959" i="1"/>
  <c r="W2959" i="1"/>
  <c r="R2959" i="1"/>
  <c r="Q2959" i="1"/>
  <c r="N2959" i="1"/>
  <c r="O2959" i="1" s="1"/>
  <c r="M2959" i="1"/>
  <c r="K2959" i="1"/>
  <c r="J2959" i="1"/>
  <c r="G2959" i="1"/>
  <c r="I2959" i="1" s="1"/>
  <c r="F2959" i="1"/>
  <c r="B2959" i="1"/>
  <c r="X2958" i="1"/>
  <c r="W2958" i="1"/>
  <c r="R2958" i="1"/>
  <c r="Q2958" i="1"/>
  <c r="N2958" i="1"/>
  <c r="O2958" i="1" s="1"/>
  <c r="M2958" i="1"/>
  <c r="K2958" i="1"/>
  <c r="J2958" i="1"/>
  <c r="G2958" i="1"/>
  <c r="F2958" i="1"/>
  <c r="B2958" i="1"/>
  <c r="X2957" i="1"/>
  <c r="W2957" i="1"/>
  <c r="R2957" i="1"/>
  <c r="Q2957" i="1"/>
  <c r="N2957" i="1"/>
  <c r="O2957" i="1" s="1"/>
  <c r="M2957" i="1"/>
  <c r="K2957" i="1"/>
  <c r="J2957" i="1"/>
  <c r="G2957" i="1"/>
  <c r="F2957" i="1"/>
  <c r="B2957" i="1"/>
  <c r="X2956" i="1"/>
  <c r="W2956" i="1"/>
  <c r="R2956" i="1"/>
  <c r="Q2956" i="1"/>
  <c r="N2956" i="1"/>
  <c r="O2956" i="1" s="1"/>
  <c r="M2956" i="1"/>
  <c r="K2956" i="1"/>
  <c r="J2956" i="1"/>
  <c r="G2956" i="1"/>
  <c r="I2956" i="1" s="1"/>
  <c r="F2956" i="1"/>
  <c r="B2956" i="1"/>
  <c r="X2955" i="1"/>
  <c r="W2955" i="1"/>
  <c r="R2955" i="1"/>
  <c r="Q2955" i="1"/>
  <c r="N2955" i="1"/>
  <c r="O2955" i="1" s="1"/>
  <c r="M2955" i="1"/>
  <c r="K2955" i="1"/>
  <c r="J2955" i="1"/>
  <c r="G2955" i="1"/>
  <c r="F2955" i="1"/>
  <c r="B2955" i="1"/>
  <c r="X2954" i="1"/>
  <c r="W2954" i="1"/>
  <c r="R2954" i="1"/>
  <c r="Q2954" i="1"/>
  <c r="N2954" i="1"/>
  <c r="O2954" i="1" s="1"/>
  <c r="M2954" i="1"/>
  <c r="K2954" i="1"/>
  <c r="J2954" i="1"/>
  <c r="G2954" i="1"/>
  <c r="I2954" i="1" s="1"/>
  <c r="F2954" i="1"/>
  <c r="B2954" i="1"/>
  <c r="X2953" i="1"/>
  <c r="W2953" i="1"/>
  <c r="R2953" i="1"/>
  <c r="Q2953" i="1"/>
  <c r="N2953" i="1"/>
  <c r="O2953" i="1" s="1"/>
  <c r="M2953" i="1"/>
  <c r="K2953" i="1"/>
  <c r="J2953" i="1"/>
  <c r="G2953" i="1"/>
  <c r="F2953" i="1"/>
  <c r="B2953" i="1"/>
  <c r="X2952" i="1"/>
  <c r="W2952" i="1"/>
  <c r="R2952" i="1"/>
  <c r="Q2952" i="1"/>
  <c r="N2952" i="1"/>
  <c r="O2952" i="1" s="1"/>
  <c r="M2952" i="1"/>
  <c r="K2952" i="1"/>
  <c r="J2952" i="1"/>
  <c r="G2952" i="1"/>
  <c r="I2952" i="1" s="1"/>
  <c r="F2952" i="1"/>
  <c r="B2952" i="1"/>
  <c r="X2951" i="1"/>
  <c r="W2951" i="1"/>
  <c r="R2951" i="1"/>
  <c r="Q2951" i="1"/>
  <c r="N2951" i="1"/>
  <c r="O2951" i="1" s="1"/>
  <c r="M2951" i="1"/>
  <c r="K2951" i="1"/>
  <c r="J2951" i="1"/>
  <c r="G2951" i="1"/>
  <c r="F2951" i="1"/>
  <c r="B2951" i="1"/>
  <c r="X2950" i="1"/>
  <c r="W2950" i="1"/>
  <c r="R2950" i="1"/>
  <c r="Q2950" i="1"/>
  <c r="N2950" i="1"/>
  <c r="O2950" i="1" s="1"/>
  <c r="M2950" i="1"/>
  <c r="K2950" i="1"/>
  <c r="J2950" i="1"/>
  <c r="G2950" i="1"/>
  <c r="F2950" i="1"/>
  <c r="B2950" i="1"/>
  <c r="X2949" i="1"/>
  <c r="W2949" i="1"/>
  <c r="R2949" i="1"/>
  <c r="Q2949" i="1"/>
  <c r="N2949" i="1"/>
  <c r="O2949" i="1" s="1"/>
  <c r="M2949" i="1"/>
  <c r="K2949" i="1"/>
  <c r="J2949" i="1"/>
  <c r="G2949" i="1"/>
  <c r="I2949" i="1" s="1"/>
  <c r="F2949" i="1"/>
  <c r="B2949" i="1"/>
  <c r="X2948" i="1"/>
  <c r="W2948" i="1"/>
  <c r="R2948" i="1"/>
  <c r="Q2948" i="1"/>
  <c r="N2948" i="1"/>
  <c r="O2948" i="1" s="1"/>
  <c r="M2948" i="1"/>
  <c r="K2948" i="1"/>
  <c r="J2948" i="1"/>
  <c r="G2948" i="1"/>
  <c r="F2948" i="1"/>
  <c r="B2948" i="1"/>
  <c r="X2947" i="1"/>
  <c r="W2947" i="1"/>
  <c r="R2947" i="1"/>
  <c r="Q2947" i="1"/>
  <c r="N2947" i="1"/>
  <c r="O2947" i="1" s="1"/>
  <c r="M2947" i="1"/>
  <c r="K2947" i="1"/>
  <c r="J2947" i="1"/>
  <c r="G2947" i="1"/>
  <c r="I2947" i="1" s="1"/>
  <c r="F2947" i="1"/>
  <c r="B2947" i="1"/>
  <c r="X2946" i="1"/>
  <c r="W2946" i="1"/>
  <c r="R2946" i="1"/>
  <c r="Q2946" i="1"/>
  <c r="N2946" i="1"/>
  <c r="O2946" i="1" s="1"/>
  <c r="M2946" i="1"/>
  <c r="K2946" i="1"/>
  <c r="J2946" i="1"/>
  <c r="G2946" i="1"/>
  <c r="I2946" i="1" s="1"/>
  <c r="F2946" i="1"/>
  <c r="B2946" i="1"/>
  <c r="X2945" i="1"/>
  <c r="W2945" i="1"/>
  <c r="R2945" i="1"/>
  <c r="Q2945" i="1"/>
  <c r="N2945" i="1"/>
  <c r="O2945" i="1" s="1"/>
  <c r="M2945" i="1"/>
  <c r="K2945" i="1"/>
  <c r="J2945" i="1"/>
  <c r="G2945" i="1"/>
  <c r="F2945" i="1"/>
  <c r="B2945" i="1"/>
  <c r="X2944" i="1"/>
  <c r="W2944" i="1"/>
  <c r="R2944" i="1"/>
  <c r="Q2944" i="1"/>
  <c r="N2944" i="1"/>
  <c r="O2944" i="1" s="1"/>
  <c r="M2944" i="1"/>
  <c r="K2944" i="1"/>
  <c r="J2944" i="1"/>
  <c r="G2944" i="1"/>
  <c r="F2944" i="1"/>
  <c r="B2944" i="1"/>
  <c r="X2943" i="1"/>
  <c r="W2943" i="1"/>
  <c r="R2943" i="1"/>
  <c r="Q2943" i="1"/>
  <c r="N2943" i="1"/>
  <c r="O2943" i="1" s="1"/>
  <c r="M2943" i="1"/>
  <c r="K2943" i="1"/>
  <c r="J2943" i="1"/>
  <c r="G2943" i="1"/>
  <c r="F2943" i="1"/>
  <c r="B2943" i="1"/>
  <c r="X2942" i="1"/>
  <c r="W2942" i="1"/>
  <c r="R2942" i="1"/>
  <c r="Q2942" i="1"/>
  <c r="N2942" i="1"/>
  <c r="O2942" i="1" s="1"/>
  <c r="M2942" i="1"/>
  <c r="K2942" i="1"/>
  <c r="J2942" i="1"/>
  <c r="G2942" i="1"/>
  <c r="I2942" i="1" s="1"/>
  <c r="F2942" i="1"/>
  <c r="B2942" i="1"/>
  <c r="X2941" i="1"/>
  <c r="W2941" i="1"/>
  <c r="R2941" i="1"/>
  <c r="Q2941" i="1"/>
  <c r="N2941" i="1"/>
  <c r="O2941" i="1" s="1"/>
  <c r="M2941" i="1"/>
  <c r="K2941" i="1"/>
  <c r="J2941" i="1"/>
  <c r="G2941" i="1"/>
  <c r="H2941" i="1" s="1"/>
  <c r="F2941" i="1"/>
  <c r="B2941" i="1"/>
  <c r="X2940" i="1"/>
  <c r="W2940" i="1"/>
  <c r="R2940" i="1"/>
  <c r="Q2940" i="1"/>
  <c r="N2940" i="1"/>
  <c r="O2940" i="1" s="1"/>
  <c r="M2940" i="1"/>
  <c r="K2940" i="1"/>
  <c r="J2940" i="1"/>
  <c r="G2940" i="1"/>
  <c r="I2940" i="1" s="1"/>
  <c r="F2940" i="1"/>
  <c r="B2940" i="1"/>
  <c r="X2939" i="1"/>
  <c r="W2939" i="1"/>
  <c r="R2939" i="1"/>
  <c r="Q2939" i="1"/>
  <c r="N2939" i="1"/>
  <c r="O2939" i="1" s="1"/>
  <c r="M2939" i="1"/>
  <c r="K2939" i="1"/>
  <c r="J2939" i="1"/>
  <c r="G2939" i="1"/>
  <c r="F2939" i="1"/>
  <c r="B2939" i="1"/>
  <c r="X2938" i="1"/>
  <c r="W2938" i="1"/>
  <c r="R2938" i="1"/>
  <c r="Q2938" i="1"/>
  <c r="N2938" i="1"/>
  <c r="O2938" i="1" s="1"/>
  <c r="M2938" i="1"/>
  <c r="K2938" i="1"/>
  <c r="J2938" i="1"/>
  <c r="G2938" i="1"/>
  <c r="F2938" i="1"/>
  <c r="B2938" i="1"/>
  <c r="X2937" i="1"/>
  <c r="W2937" i="1"/>
  <c r="R2937" i="1"/>
  <c r="Q2937" i="1"/>
  <c r="N2937" i="1"/>
  <c r="O2937" i="1" s="1"/>
  <c r="M2937" i="1"/>
  <c r="K2937" i="1"/>
  <c r="J2937" i="1"/>
  <c r="G2937" i="1"/>
  <c r="I2937" i="1" s="1"/>
  <c r="F2937" i="1"/>
  <c r="B2937" i="1"/>
  <c r="X2936" i="1"/>
  <c r="W2936" i="1"/>
  <c r="R2936" i="1"/>
  <c r="Q2936" i="1"/>
  <c r="N2936" i="1"/>
  <c r="O2936" i="1" s="1"/>
  <c r="M2936" i="1"/>
  <c r="K2936" i="1"/>
  <c r="J2936" i="1"/>
  <c r="G2936" i="1"/>
  <c r="F2936" i="1"/>
  <c r="B2936" i="1"/>
  <c r="X2935" i="1"/>
  <c r="W2935" i="1"/>
  <c r="R2935" i="1"/>
  <c r="Q2935" i="1"/>
  <c r="N2935" i="1"/>
  <c r="O2935" i="1" s="1"/>
  <c r="M2935" i="1"/>
  <c r="K2935" i="1"/>
  <c r="J2935" i="1"/>
  <c r="G2935" i="1"/>
  <c r="F2935" i="1"/>
  <c r="B2935" i="1"/>
  <c r="X2934" i="1"/>
  <c r="W2934" i="1"/>
  <c r="R2934" i="1"/>
  <c r="Q2934" i="1"/>
  <c r="N2934" i="1"/>
  <c r="O2934" i="1" s="1"/>
  <c r="M2934" i="1"/>
  <c r="K2934" i="1"/>
  <c r="J2934" i="1"/>
  <c r="G2934" i="1"/>
  <c r="I2934" i="1" s="1"/>
  <c r="F2934" i="1"/>
  <c r="B2934" i="1"/>
  <c r="X2933" i="1"/>
  <c r="W2933" i="1"/>
  <c r="R2933" i="1"/>
  <c r="Q2933" i="1"/>
  <c r="N2933" i="1"/>
  <c r="O2933" i="1" s="1"/>
  <c r="M2933" i="1"/>
  <c r="K2933" i="1"/>
  <c r="J2933" i="1"/>
  <c r="G2933" i="1"/>
  <c r="H2933" i="1" s="1"/>
  <c r="F2933" i="1"/>
  <c r="B2933" i="1"/>
  <c r="X2932" i="1"/>
  <c r="W2932" i="1"/>
  <c r="R2932" i="1"/>
  <c r="Q2932" i="1"/>
  <c r="N2932" i="1"/>
  <c r="O2932" i="1" s="1"/>
  <c r="M2932" i="1"/>
  <c r="K2932" i="1"/>
  <c r="J2932" i="1"/>
  <c r="G2932" i="1"/>
  <c r="H2932" i="1" s="1"/>
  <c r="F2932" i="1"/>
  <c r="B2932" i="1"/>
  <c r="X2931" i="1"/>
  <c r="W2931" i="1"/>
  <c r="R2931" i="1"/>
  <c r="Q2931" i="1"/>
  <c r="N2931" i="1"/>
  <c r="O2931" i="1" s="1"/>
  <c r="M2931" i="1"/>
  <c r="K2931" i="1"/>
  <c r="J2931" i="1"/>
  <c r="G2931" i="1"/>
  <c r="F2931" i="1"/>
  <c r="B2931" i="1"/>
  <c r="X2930" i="1"/>
  <c r="W2930" i="1"/>
  <c r="R2930" i="1"/>
  <c r="Q2930" i="1"/>
  <c r="N2930" i="1"/>
  <c r="O2930" i="1" s="1"/>
  <c r="M2930" i="1"/>
  <c r="K2930" i="1"/>
  <c r="J2930" i="1"/>
  <c r="G2930" i="1"/>
  <c r="F2930" i="1"/>
  <c r="B2930" i="1"/>
  <c r="X2929" i="1"/>
  <c r="W2929" i="1"/>
  <c r="R2929" i="1"/>
  <c r="Q2929" i="1"/>
  <c r="N2929" i="1"/>
  <c r="O2929" i="1" s="1"/>
  <c r="M2929" i="1"/>
  <c r="K2929" i="1"/>
  <c r="J2929" i="1"/>
  <c r="G2929" i="1"/>
  <c r="I2929" i="1" s="1"/>
  <c r="F2929" i="1"/>
  <c r="B2929" i="1"/>
  <c r="X2928" i="1"/>
  <c r="W2928" i="1"/>
  <c r="R2928" i="1"/>
  <c r="Q2928" i="1"/>
  <c r="N2928" i="1"/>
  <c r="O2928" i="1" s="1"/>
  <c r="M2928" i="1"/>
  <c r="K2928" i="1"/>
  <c r="J2928" i="1"/>
  <c r="G2928" i="1"/>
  <c r="F2928" i="1"/>
  <c r="B2928" i="1"/>
  <c r="X2927" i="1"/>
  <c r="W2927" i="1"/>
  <c r="R2927" i="1"/>
  <c r="Q2927" i="1"/>
  <c r="N2927" i="1"/>
  <c r="O2927" i="1" s="1"/>
  <c r="M2927" i="1"/>
  <c r="K2927" i="1"/>
  <c r="J2927" i="1"/>
  <c r="G2927" i="1"/>
  <c r="I2927" i="1" s="1"/>
  <c r="F2927" i="1"/>
  <c r="B2927" i="1"/>
  <c r="X2926" i="1"/>
  <c r="W2926" i="1"/>
  <c r="R2926" i="1"/>
  <c r="Q2926" i="1"/>
  <c r="N2926" i="1"/>
  <c r="O2926" i="1" s="1"/>
  <c r="M2926" i="1"/>
  <c r="K2926" i="1"/>
  <c r="J2926" i="1"/>
  <c r="G2926" i="1"/>
  <c r="F2926" i="1"/>
  <c r="B2926" i="1"/>
  <c r="X2925" i="1"/>
  <c r="W2925" i="1"/>
  <c r="R2925" i="1"/>
  <c r="Q2925" i="1"/>
  <c r="N2925" i="1"/>
  <c r="O2925" i="1" s="1"/>
  <c r="M2925" i="1"/>
  <c r="K2925" i="1"/>
  <c r="J2925" i="1"/>
  <c r="G2925" i="1"/>
  <c r="H2925" i="1" s="1"/>
  <c r="F2925" i="1"/>
  <c r="B2925" i="1"/>
  <c r="X2924" i="1"/>
  <c r="W2924" i="1"/>
  <c r="R2924" i="1"/>
  <c r="Q2924" i="1"/>
  <c r="N2924" i="1"/>
  <c r="O2924" i="1" s="1"/>
  <c r="M2924" i="1"/>
  <c r="K2924" i="1"/>
  <c r="J2924" i="1"/>
  <c r="G2924" i="1"/>
  <c r="F2924" i="1"/>
  <c r="B2924" i="1"/>
  <c r="X2923" i="1"/>
  <c r="W2923" i="1"/>
  <c r="R2923" i="1"/>
  <c r="Q2923" i="1"/>
  <c r="N2923" i="1"/>
  <c r="O2923" i="1" s="1"/>
  <c r="M2923" i="1"/>
  <c r="K2923" i="1"/>
  <c r="J2923" i="1"/>
  <c r="G2923" i="1"/>
  <c r="F2923" i="1"/>
  <c r="B2923" i="1"/>
  <c r="X2922" i="1"/>
  <c r="W2922" i="1"/>
  <c r="R2922" i="1"/>
  <c r="Q2922" i="1"/>
  <c r="N2922" i="1"/>
  <c r="O2922" i="1" s="1"/>
  <c r="M2922" i="1"/>
  <c r="K2922" i="1"/>
  <c r="J2922" i="1"/>
  <c r="G2922" i="1"/>
  <c r="F2922" i="1"/>
  <c r="B2922" i="1"/>
  <c r="X2921" i="1"/>
  <c r="W2921" i="1"/>
  <c r="R2921" i="1"/>
  <c r="Q2921" i="1"/>
  <c r="N2921" i="1"/>
  <c r="O2921" i="1" s="1"/>
  <c r="M2921" i="1"/>
  <c r="K2921" i="1"/>
  <c r="J2921" i="1"/>
  <c r="G2921" i="1"/>
  <c r="I2921" i="1" s="1"/>
  <c r="F2921" i="1"/>
  <c r="B2921" i="1"/>
  <c r="X2920" i="1"/>
  <c r="W2920" i="1"/>
  <c r="R2920" i="1"/>
  <c r="Q2920" i="1"/>
  <c r="N2920" i="1"/>
  <c r="O2920" i="1" s="1"/>
  <c r="M2920" i="1"/>
  <c r="K2920" i="1"/>
  <c r="J2920" i="1"/>
  <c r="G2920" i="1"/>
  <c r="F2920" i="1"/>
  <c r="B2920" i="1"/>
  <c r="X2919" i="1"/>
  <c r="W2919" i="1"/>
  <c r="R2919" i="1"/>
  <c r="Q2919" i="1"/>
  <c r="N2919" i="1"/>
  <c r="O2919" i="1" s="1"/>
  <c r="M2919" i="1"/>
  <c r="K2919" i="1"/>
  <c r="J2919" i="1"/>
  <c r="G2919" i="1"/>
  <c r="F2919" i="1"/>
  <c r="B2919" i="1"/>
  <c r="X2918" i="1"/>
  <c r="W2918" i="1"/>
  <c r="R2918" i="1"/>
  <c r="Q2918" i="1"/>
  <c r="N2918" i="1"/>
  <c r="O2918" i="1" s="1"/>
  <c r="M2918" i="1"/>
  <c r="K2918" i="1"/>
  <c r="J2918" i="1"/>
  <c r="G2918" i="1"/>
  <c r="I2918" i="1" s="1"/>
  <c r="F2918" i="1"/>
  <c r="B2918" i="1"/>
  <c r="X2917" i="1"/>
  <c r="W2917" i="1"/>
  <c r="R2917" i="1"/>
  <c r="Q2917" i="1"/>
  <c r="N2917" i="1"/>
  <c r="O2917" i="1" s="1"/>
  <c r="M2917" i="1"/>
  <c r="K2917" i="1"/>
  <c r="J2917" i="1"/>
  <c r="G2917" i="1"/>
  <c r="F2917" i="1"/>
  <c r="B2917" i="1"/>
  <c r="X2916" i="1"/>
  <c r="W2916" i="1"/>
  <c r="R2916" i="1"/>
  <c r="Q2916" i="1"/>
  <c r="N2916" i="1"/>
  <c r="O2916" i="1" s="1"/>
  <c r="M2916" i="1"/>
  <c r="K2916" i="1"/>
  <c r="J2916" i="1"/>
  <c r="G2916" i="1"/>
  <c r="F2916" i="1"/>
  <c r="B2916" i="1"/>
  <c r="X2915" i="1"/>
  <c r="W2915" i="1"/>
  <c r="R2915" i="1"/>
  <c r="Q2915" i="1"/>
  <c r="N2915" i="1"/>
  <c r="O2915" i="1" s="1"/>
  <c r="M2915" i="1"/>
  <c r="K2915" i="1"/>
  <c r="J2915" i="1"/>
  <c r="G2915" i="1"/>
  <c r="I2915" i="1" s="1"/>
  <c r="F2915" i="1"/>
  <c r="B2915" i="1"/>
  <c r="X2914" i="1"/>
  <c r="W2914" i="1"/>
  <c r="R2914" i="1"/>
  <c r="Q2914" i="1"/>
  <c r="N2914" i="1"/>
  <c r="O2914" i="1" s="1"/>
  <c r="M2914" i="1"/>
  <c r="K2914" i="1"/>
  <c r="J2914" i="1"/>
  <c r="G2914" i="1"/>
  <c r="F2914" i="1"/>
  <c r="B2914" i="1"/>
  <c r="X2913" i="1"/>
  <c r="W2913" i="1"/>
  <c r="R2913" i="1"/>
  <c r="Q2913" i="1"/>
  <c r="N2913" i="1"/>
  <c r="O2913" i="1" s="1"/>
  <c r="M2913" i="1"/>
  <c r="K2913" i="1"/>
  <c r="J2913" i="1"/>
  <c r="G2913" i="1"/>
  <c r="F2913" i="1"/>
  <c r="B2913" i="1"/>
  <c r="X2912" i="1"/>
  <c r="W2912" i="1"/>
  <c r="R2912" i="1"/>
  <c r="Q2912" i="1"/>
  <c r="N2912" i="1"/>
  <c r="O2912" i="1" s="1"/>
  <c r="M2912" i="1"/>
  <c r="K2912" i="1"/>
  <c r="J2912" i="1"/>
  <c r="G2912" i="1"/>
  <c r="F2912" i="1"/>
  <c r="B2912" i="1"/>
  <c r="X2911" i="1"/>
  <c r="W2911" i="1"/>
  <c r="R2911" i="1"/>
  <c r="Q2911" i="1"/>
  <c r="N2911" i="1"/>
  <c r="O2911" i="1" s="1"/>
  <c r="M2911" i="1"/>
  <c r="K2911" i="1"/>
  <c r="J2911" i="1"/>
  <c r="G2911" i="1"/>
  <c r="F2911" i="1"/>
  <c r="B2911" i="1"/>
  <c r="X2910" i="1"/>
  <c r="W2910" i="1"/>
  <c r="R2910" i="1"/>
  <c r="Q2910" i="1"/>
  <c r="N2910" i="1"/>
  <c r="O2910" i="1" s="1"/>
  <c r="M2910" i="1"/>
  <c r="K2910" i="1"/>
  <c r="J2910" i="1"/>
  <c r="G2910" i="1"/>
  <c r="F2910" i="1"/>
  <c r="B2910" i="1"/>
  <c r="X2909" i="1"/>
  <c r="W2909" i="1"/>
  <c r="R2909" i="1"/>
  <c r="Q2909" i="1"/>
  <c r="N2909" i="1"/>
  <c r="O2909" i="1" s="1"/>
  <c r="M2909" i="1"/>
  <c r="K2909" i="1"/>
  <c r="J2909" i="1"/>
  <c r="G2909" i="1"/>
  <c r="H2909" i="1" s="1"/>
  <c r="F2909" i="1"/>
  <c r="B2909" i="1"/>
  <c r="X2908" i="1"/>
  <c r="W2908" i="1"/>
  <c r="R2908" i="1"/>
  <c r="Q2908" i="1"/>
  <c r="N2908" i="1"/>
  <c r="O2908" i="1" s="1"/>
  <c r="M2908" i="1"/>
  <c r="K2908" i="1"/>
  <c r="J2908" i="1"/>
  <c r="G2908" i="1"/>
  <c r="F2908" i="1"/>
  <c r="B2908" i="1"/>
  <c r="X2907" i="1"/>
  <c r="W2907" i="1"/>
  <c r="R2907" i="1"/>
  <c r="Q2907" i="1"/>
  <c r="N2907" i="1"/>
  <c r="O2907" i="1" s="1"/>
  <c r="M2907" i="1"/>
  <c r="K2907" i="1"/>
  <c r="J2907" i="1"/>
  <c r="G2907" i="1"/>
  <c r="I2907" i="1" s="1"/>
  <c r="F2907" i="1"/>
  <c r="B2907" i="1"/>
  <c r="X2906" i="1"/>
  <c r="W2906" i="1"/>
  <c r="R2906" i="1"/>
  <c r="Q2906" i="1"/>
  <c r="N2906" i="1"/>
  <c r="O2906" i="1" s="1"/>
  <c r="M2906" i="1"/>
  <c r="K2906" i="1"/>
  <c r="J2906" i="1"/>
  <c r="G2906" i="1"/>
  <c r="F2906" i="1"/>
  <c r="B2906" i="1"/>
  <c r="X2905" i="1"/>
  <c r="W2905" i="1"/>
  <c r="R2905" i="1"/>
  <c r="Q2905" i="1"/>
  <c r="N2905" i="1"/>
  <c r="O2905" i="1" s="1"/>
  <c r="M2905" i="1"/>
  <c r="K2905" i="1"/>
  <c r="J2905" i="1"/>
  <c r="G2905" i="1"/>
  <c r="I2905" i="1" s="1"/>
  <c r="F2905" i="1"/>
  <c r="B2905" i="1"/>
  <c r="X2904" i="1"/>
  <c r="W2904" i="1"/>
  <c r="R2904" i="1"/>
  <c r="Q2904" i="1"/>
  <c r="N2904" i="1"/>
  <c r="O2904" i="1" s="1"/>
  <c r="M2904" i="1"/>
  <c r="K2904" i="1"/>
  <c r="J2904" i="1"/>
  <c r="G2904" i="1"/>
  <c r="F2904" i="1"/>
  <c r="B2904" i="1"/>
  <c r="X2903" i="1"/>
  <c r="W2903" i="1"/>
  <c r="R2903" i="1"/>
  <c r="Q2903" i="1"/>
  <c r="N2903" i="1"/>
  <c r="O2903" i="1" s="1"/>
  <c r="M2903" i="1"/>
  <c r="K2903" i="1"/>
  <c r="J2903" i="1"/>
  <c r="G2903" i="1"/>
  <c r="H2903" i="1" s="1"/>
  <c r="F2903" i="1"/>
  <c r="B2903" i="1"/>
  <c r="X2902" i="1"/>
  <c r="W2902" i="1"/>
  <c r="R2902" i="1"/>
  <c r="Q2902" i="1"/>
  <c r="N2902" i="1"/>
  <c r="O2902" i="1" s="1"/>
  <c r="M2902" i="1"/>
  <c r="K2902" i="1"/>
  <c r="J2902" i="1"/>
  <c r="G2902" i="1"/>
  <c r="I2902" i="1" s="1"/>
  <c r="F2902" i="1"/>
  <c r="B2902" i="1"/>
  <c r="X2901" i="1"/>
  <c r="W2901" i="1"/>
  <c r="R2901" i="1"/>
  <c r="Q2901" i="1"/>
  <c r="N2901" i="1"/>
  <c r="O2901" i="1" s="1"/>
  <c r="M2901" i="1"/>
  <c r="K2901" i="1"/>
  <c r="J2901" i="1"/>
  <c r="G2901" i="1"/>
  <c r="H2901" i="1" s="1"/>
  <c r="F2901" i="1"/>
  <c r="B2901" i="1"/>
  <c r="X2900" i="1"/>
  <c r="W2900" i="1"/>
  <c r="R2900" i="1"/>
  <c r="Q2900" i="1"/>
  <c r="N2900" i="1"/>
  <c r="O2900" i="1" s="1"/>
  <c r="M2900" i="1"/>
  <c r="K2900" i="1"/>
  <c r="J2900" i="1"/>
  <c r="G2900" i="1"/>
  <c r="I2900" i="1" s="1"/>
  <c r="F2900" i="1"/>
  <c r="B2900" i="1"/>
  <c r="X2899" i="1"/>
  <c r="W2899" i="1"/>
  <c r="R2899" i="1"/>
  <c r="Q2899" i="1"/>
  <c r="N2899" i="1"/>
  <c r="O2899" i="1" s="1"/>
  <c r="M2899" i="1"/>
  <c r="K2899" i="1"/>
  <c r="J2899" i="1"/>
  <c r="G2899" i="1"/>
  <c r="F2899" i="1"/>
  <c r="B2899" i="1"/>
  <c r="X2898" i="1"/>
  <c r="W2898" i="1"/>
  <c r="R2898" i="1"/>
  <c r="Q2898" i="1"/>
  <c r="N2898" i="1"/>
  <c r="O2898" i="1" s="1"/>
  <c r="M2898" i="1"/>
  <c r="K2898" i="1"/>
  <c r="J2898" i="1"/>
  <c r="G2898" i="1"/>
  <c r="F2898" i="1"/>
  <c r="B2898" i="1"/>
  <c r="X2897" i="1"/>
  <c r="W2897" i="1"/>
  <c r="R2897" i="1"/>
  <c r="Q2897" i="1"/>
  <c r="N2897" i="1"/>
  <c r="O2897" i="1" s="1"/>
  <c r="M2897" i="1"/>
  <c r="K2897" i="1"/>
  <c r="J2897" i="1"/>
  <c r="G2897" i="1"/>
  <c r="F2897" i="1"/>
  <c r="B2897" i="1"/>
  <c r="X2896" i="1"/>
  <c r="W2896" i="1"/>
  <c r="R2896" i="1"/>
  <c r="Q2896" i="1"/>
  <c r="N2896" i="1"/>
  <c r="O2896" i="1" s="1"/>
  <c r="M2896" i="1"/>
  <c r="K2896" i="1"/>
  <c r="J2896" i="1"/>
  <c r="G2896" i="1"/>
  <c r="H2896" i="1" s="1"/>
  <c r="F2896" i="1"/>
  <c r="B2896" i="1"/>
  <c r="X2895" i="1"/>
  <c r="W2895" i="1"/>
  <c r="R2895" i="1"/>
  <c r="Q2895" i="1"/>
  <c r="N2895" i="1"/>
  <c r="O2895" i="1" s="1"/>
  <c r="M2895" i="1"/>
  <c r="K2895" i="1"/>
  <c r="J2895" i="1"/>
  <c r="G2895" i="1"/>
  <c r="I2895" i="1" s="1"/>
  <c r="F2895" i="1"/>
  <c r="B2895" i="1"/>
  <c r="X2894" i="1"/>
  <c r="W2894" i="1"/>
  <c r="R2894" i="1"/>
  <c r="Q2894" i="1"/>
  <c r="N2894" i="1"/>
  <c r="O2894" i="1" s="1"/>
  <c r="M2894" i="1"/>
  <c r="K2894" i="1"/>
  <c r="J2894" i="1"/>
  <c r="G2894" i="1"/>
  <c r="F2894" i="1"/>
  <c r="B2894" i="1"/>
  <c r="X2893" i="1"/>
  <c r="W2893" i="1"/>
  <c r="R2893" i="1"/>
  <c r="Q2893" i="1"/>
  <c r="N2893" i="1"/>
  <c r="O2893" i="1" s="1"/>
  <c r="M2893" i="1"/>
  <c r="K2893" i="1"/>
  <c r="J2893" i="1"/>
  <c r="G2893" i="1"/>
  <c r="F2893" i="1"/>
  <c r="B2893" i="1"/>
  <c r="X2892" i="1"/>
  <c r="W2892" i="1"/>
  <c r="R2892" i="1"/>
  <c r="Q2892" i="1"/>
  <c r="N2892" i="1"/>
  <c r="O2892" i="1" s="1"/>
  <c r="M2892" i="1"/>
  <c r="K2892" i="1"/>
  <c r="J2892" i="1"/>
  <c r="G2892" i="1"/>
  <c r="H2892" i="1" s="1"/>
  <c r="F2892" i="1"/>
  <c r="B2892" i="1"/>
  <c r="X2891" i="1"/>
  <c r="W2891" i="1"/>
  <c r="R2891" i="1"/>
  <c r="Q2891" i="1"/>
  <c r="N2891" i="1"/>
  <c r="O2891" i="1" s="1"/>
  <c r="M2891" i="1"/>
  <c r="K2891" i="1"/>
  <c r="J2891" i="1"/>
  <c r="G2891" i="1"/>
  <c r="F2891" i="1"/>
  <c r="B2891" i="1"/>
  <c r="X2890" i="1"/>
  <c r="W2890" i="1"/>
  <c r="R2890" i="1"/>
  <c r="Q2890" i="1"/>
  <c r="N2890" i="1"/>
  <c r="O2890" i="1" s="1"/>
  <c r="M2890" i="1"/>
  <c r="K2890" i="1"/>
  <c r="J2890" i="1"/>
  <c r="G2890" i="1"/>
  <c r="F2890" i="1"/>
  <c r="B2890" i="1"/>
  <c r="X2889" i="1"/>
  <c r="W2889" i="1"/>
  <c r="R2889" i="1"/>
  <c r="Q2889" i="1"/>
  <c r="N2889" i="1"/>
  <c r="O2889" i="1" s="1"/>
  <c r="M2889" i="1"/>
  <c r="K2889" i="1"/>
  <c r="J2889" i="1"/>
  <c r="G2889" i="1"/>
  <c r="H2889" i="1" s="1"/>
  <c r="F2889" i="1"/>
  <c r="B2889" i="1"/>
  <c r="X2888" i="1"/>
  <c r="W2888" i="1"/>
  <c r="R2888" i="1"/>
  <c r="Q2888" i="1"/>
  <c r="N2888" i="1"/>
  <c r="O2888" i="1" s="1"/>
  <c r="M2888" i="1"/>
  <c r="K2888" i="1"/>
  <c r="J2888" i="1"/>
  <c r="G2888" i="1"/>
  <c r="H2888" i="1" s="1"/>
  <c r="F2888" i="1"/>
  <c r="B2888" i="1"/>
  <c r="X2887" i="1"/>
  <c r="W2887" i="1"/>
  <c r="R2887" i="1"/>
  <c r="Q2887" i="1"/>
  <c r="N2887" i="1"/>
  <c r="O2887" i="1" s="1"/>
  <c r="M2887" i="1"/>
  <c r="K2887" i="1"/>
  <c r="J2887" i="1"/>
  <c r="G2887" i="1"/>
  <c r="I2887" i="1" s="1"/>
  <c r="F2887" i="1"/>
  <c r="B2887" i="1"/>
  <c r="X2886" i="1"/>
  <c r="W2886" i="1"/>
  <c r="R2886" i="1"/>
  <c r="Q2886" i="1"/>
  <c r="N2886" i="1"/>
  <c r="O2886" i="1" s="1"/>
  <c r="M2886" i="1"/>
  <c r="K2886" i="1"/>
  <c r="J2886" i="1"/>
  <c r="G2886" i="1"/>
  <c r="F2886" i="1"/>
  <c r="B2886" i="1"/>
  <c r="X2885" i="1"/>
  <c r="W2885" i="1"/>
  <c r="R2885" i="1"/>
  <c r="Q2885" i="1"/>
  <c r="N2885" i="1"/>
  <c r="O2885" i="1" s="1"/>
  <c r="M2885" i="1"/>
  <c r="K2885" i="1"/>
  <c r="J2885" i="1"/>
  <c r="G2885" i="1"/>
  <c r="I2885" i="1" s="1"/>
  <c r="F2885" i="1"/>
  <c r="B2885" i="1"/>
  <c r="X2884" i="1"/>
  <c r="W2884" i="1"/>
  <c r="R2884" i="1"/>
  <c r="Q2884" i="1"/>
  <c r="N2884" i="1"/>
  <c r="O2884" i="1" s="1"/>
  <c r="M2884" i="1"/>
  <c r="K2884" i="1"/>
  <c r="J2884" i="1"/>
  <c r="G2884" i="1"/>
  <c r="F2884" i="1"/>
  <c r="B2884" i="1"/>
  <c r="X2883" i="1"/>
  <c r="W2883" i="1"/>
  <c r="R2883" i="1"/>
  <c r="Q2883" i="1"/>
  <c r="N2883" i="1"/>
  <c r="O2883" i="1" s="1"/>
  <c r="M2883" i="1"/>
  <c r="K2883" i="1"/>
  <c r="J2883" i="1"/>
  <c r="G2883" i="1"/>
  <c r="F2883" i="1"/>
  <c r="B2883" i="1"/>
  <c r="X2882" i="1"/>
  <c r="W2882" i="1"/>
  <c r="R2882" i="1"/>
  <c r="Q2882" i="1"/>
  <c r="N2882" i="1"/>
  <c r="O2882" i="1" s="1"/>
  <c r="M2882" i="1"/>
  <c r="K2882" i="1"/>
  <c r="J2882" i="1"/>
  <c r="G2882" i="1"/>
  <c r="F2882" i="1"/>
  <c r="B2882" i="1"/>
  <c r="X2881" i="1"/>
  <c r="W2881" i="1"/>
  <c r="R2881" i="1"/>
  <c r="Q2881" i="1"/>
  <c r="N2881" i="1"/>
  <c r="O2881" i="1" s="1"/>
  <c r="M2881" i="1"/>
  <c r="K2881" i="1"/>
  <c r="J2881" i="1"/>
  <c r="G2881" i="1"/>
  <c r="H2881" i="1" s="1"/>
  <c r="F2881" i="1"/>
  <c r="B2881" i="1"/>
  <c r="X2880" i="1"/>
  <c r="W2880" i="1"/>
  <c r="R2880" i="1"/>
  <c r="Q2880" i="1"/>
  <c r="N2880" i="1"/>
  <c r="O2880" i="1" s="1"/>
  <c r="M2880" i="1"/>
  <c r="K2880" i="1"/>
  <c r="J2880" i="1"/>
  <c r="G2880" i="1"/>
  <c r="I2880" i="1" s="1"/>
  <c r="F2880" i="1"/>
  <c r="B2880" i="1"/>
  <c r="X2879" i="1"/>
  <c r="W2879" i="1"/>
  <c r="R2879" i="1"/>
  <c r="Q2879" i="1"/>
  <c r="N2879" i="1"/>
  <c r="O2879" i="1" s="1"/>
  <c r="M2879" i="1"/>
  <c r="K2879" i="1"/>
  <c r="J2879" i="1"/>
  <c r="G2879" i="1"/>
  <c r="F2879" i="1"/>
  <c r="B2879" i="1"/>
  <c r="X2878" i="1"/>
  <c r="W2878" i="1"/>
  <c r="R2878" i="1"/>
  <c r="Q2878" i="1"/>
  <c r="N2878" i="1"/>
  <c r="O2878" i="1" s="1"/>
  <c r="M2878" i="1"/>
  <c r="K2878" i="1"/>
  <c r="J2878" i="1"/>
  <c r="G2878" i="1"/>
  <c r="F2878" i="1"/>
  <c r="B2878" i="1"/>
  <c r="X2877" i="1"/>
  <c r="W2877" i="1"/>
  <c r="R2877" i="1"/>
  <c r="Q2877" i="1"/>
  <c r="N2877" i="1"/>
  <c r="O2877" i="1" s="1"/>
  <c r="M2877" i="1"/>
  <c r="K2877" i="1"/>
  <c r="J2877" i="1"/>
  <c r="G2877" i="1"/>
  <c r="I2877" i="1" s="1"/>
  <c r="F2877" i="1"/>
  <c r="B2877" i="1"/>
  <c r="X2876" i="1"/>
  <c r="W2876" i="1"/>
  <c r="R2876" i="1"/>
  <c r="Q2876" i="1"/>
  <c r="N2876" i="1"/>
  <c r="O2876" i="1" s="1"/>
  <c r="M2876" i="1"/>
  <c r="K2876" i="1"/>
  <c r="J2876" i="1"/>
  <c r="G2876" i="1"/>
  <c r="I2876" i="1" s="1"/>
  <c r="F2876" i="1"/>
  <c r="B2876" i="1"/>
  <c r="X2875" i="1"/>
  <c r="W2875" i="1"/>
  <c r="R2875" i="1"/>
  <c r="Q2875" i="1"/>
  <c r="N2875" i="1"/>
  <c r="O2875" i="1" s="1"/>
  <c r="M2875" i="1"/>
  <c r="K2875" i="1"/>
  <c r="J2875" i="1"/>
  <c r="G2875" i="1"/>
  <c r="F2875" i="1"/>
  <c r="B2875" i="1"/>
  <c r="X2874" i="1"/>
  <c r="W2874" i="1"/>
  <c r="R2874" i="1"/>
  <c r="Q2874" i="1"/>
  <c r="N2874" i="1"/>
  <c r="O2874" i="1" s="1"/>
  <c r="M2874" i="1"/>
  <c r="K2874" i="1"/>
  <c r="J2874" i="1"/>
  <c r="G2874" i="1"/>
  <c r="F2874" i="1"/>
  <c r="B2874" i="1"/>
  <c r="X2873" i="1"/>
  <c r="W2873" i="1"/>
  <c r="R2873" i="1"/>
  <c r="Q2873" i="1"/>
  <c r="N2873" i="1"/>
  <c r="O2873" i="1" s="1"/>
  <c r="M2873" i="1"/>
  <c r="K2873" i="1"/>
  <c r="J2873" i="1"/>
  <c r="G2873" i="1"/>
  <c r="H2873" i="1" s="1"/>
  <c r="F2873" i="1"/>
  <c r="B2873" i="1"/>
  <c r="X2872" i="1"/>
  <c r="W2872" i="1"/>
  <c r="R2872" i="1"/>
  <c r="Q2872" i="1"/>
  <c r="N2872" i="1"/>
  <c r="O2872" i="1" s="1"/>
  <c r="M2872" i="1"/>
  <c r="K2872" i="1"/>
  <c r="J2872" i="1"/>
  <c r="G2872" i="1"/>
  <c r="H2872" i="1" s="1"/>
  <c r="F2872" i="1"/>
  <c r="B2872" i="1"/>
  <c r="X2871" i="1"/>
  <c r="W2871" i="1"/>
  <c r="R2871" i="1"/>
  <c r="Q2871" i="1"/>
  <c r="N2871" i="1"/>
  <c r="O2871" i="1" s="1"/>
  <c r="M2871" i="1"/>
  <c r="K2871" i="1"/>
  <c r="J2871" i="1"/>
  <c r="G2871" i="1"/>
  <c r="F2871" i="1"/>
  <c r="B2871" i="1"/>
  <c r="X2870" i="1"/>
  <c r="W2870" i="1"/>
  <c r="R2870" i="1"/>
  <c r="Q2870" i="1"/>
  <c r="N2870" i="1"/>
  <c r="O2870" i="1" s="1"/>
  <c r="M2870" i="1"/>
  <c r="K2870" i="1"/>
  <c r="J2870" i="1"/>
  <c r="G2870" i="1"/>
  <c r="F2870" i="1"/>
  <c r="B2870" i="1"/>
  <c r="X2869" i="1"/>
  <c r="W2869" i="1"/>
  <c r="R2869" i="1"/>
  <c r="Q2869" i="1"/>
  <c r="N2869" i="1"/>
  <c r="O2869" i="1" s="1"/>
  <c r="M2869" i="1"/>
  <c r="K2869" i="1"/>
  <c r="J2869" i="1"/>
  <c r="G2869" i="1"/>
  <c r="H2869" i="1" s="1"/>
  <c r="F2869" i="1"/>
  <c r="B2869" i="1"/>
  <c r="X2868" i="1"/>
  <c r="W2868" i="1"/>
  <c r="R2868" i="1"/>
  <c r="Q2868" i="1"/>
  <c r="N2868" i="1"/>
  <c r="O2868" i="1" s="1"/>
  <c r="M2868" i="1"/>
  <c r="K2868" i="1"/>
  <c r="J2868" i="1"/>
  <c r="G2868" i="1"/>
  <c r="H2868" i="1" s="1"/>
  <c r="F2868" i="1"/>
  <c r="B2868" i="1"/>
  <c r="X2867" i="1"/>
  <c r="W2867" i="1"/>
  <c r="R2867" i="1"/>
  <c r="Q2867" i="1"/>
  <c r="N2867" i="1"/>
  <c r="O2867" i="1" s="1"/>
  <c r="M2867" i="1"/>
  <c r="K2867" i="1"/>
  <c r="J2867" i="1"/>
  <c r="G2867" i="1"/>
  <c r="F2867" i="1"/>
  <c r="B2867" i="1"/>
  <c r="X2866" i="1"/>
  <c r="W2866" i="1"/>
  <c r="R2866" i="1"/>
  <c r="Q2866" i="1"/>
  <c r="N2866" i="1"/>
  <c r="O2866" i="1" s="1"/>
  <c r="M2866" i="1"/>
  <c r="K2866" i="1"/>
  <c r="J2866" i="1"/>
  <c r="G2866" i="1"/>
  <c r="F2866" i="1"/>
  <c r="B2866" i="1"/>
  <c r="X2865" i="1"/>
  <c r="W2865" i="1"/>
  <c r="R2865" i="1"/>
  <c r="Q2865" i="1"/>
  <c r="N2865" i="1"/>
  <c r="O2865" i="1" s="1"/>
  <c r="M2865" i="1"/>
  <c r="K2865" i="1"/>
  <c r="J2865" i="1"/>
  <c r="G2865" i="1"/>
  <c r="H2865" i="1" s="1"/>
  <c r="F2865" i="1"/>
  <c r="B2865" i="1"/>
  <c r="X2864" i="1"/>
  <c r="W2864" i="1"/>
  <c r="R2864" i="1"/>
  <c r="Q2864" i="1"/>
  <c r="N2864" i="1"/>
  <c r="O2864" i="1" s="1"/>
  <c r="M2864" i="1"/>
  <c r="K2864" i="1"/>
  <c r="J2864" i="1"/>
  <c r="G2864" i="1"/>
  <c r="I2864" i="1" s="1"/>
  <c r="F2864" i="1"/>
  <c r="B2864" i="1"/>
  <c r="X2863" i="1"/>
  <c r="W2863" i="1"/>
  <c r="R2863" i="1"/>
  <c r="Q2863" i="1"/>
  <c r="N2863" i="1"/>
  <c r="O2863" i="1" s="1"/>
  <c r="M2863" i="1"/>
  <c r="K2863" i="1"/>
  <c r="J2863" i="1"/>
  <c r="G2863" i="1"/>
  <c r="F2863" i="1"/>
  <c r="B2863" i="1"/>
  <c r="X2862" i="1"/>
  <c r="W2862" i="1"/>
  <c r="R2862" i="1"/>
  <c r="Q2862" i="1"/>
  <c r="N2862" i="1"/>
  <c r="O2862" i="1" s="1"/>
  <c r="M2862" i="1"/>
  <c r="K2862" i="1"/>
  <c r="J2862" i="1"/>
  <c r="G2862" i="1"/>
  <c r="F2862" i="1"/>
  <c r="B2862" i="1"/>
  <c r="X2861" i="1"/>
  <c r="W2861" i="1"/>
  <c r="R2861" i="1"/>
  <c r="Q2861" i="1"/>
  <c r="N2861" i="1"/>
  <c r="O2861" i="1" s="1"/>
  <c r="M2861" i="1"/>
  <c r="K2861" i="1"/>
  <c r="J2861" i="1"/>
  <c r="G2861" i="1"/>
  <c r="H2861" i="1" s="1"/>
  <c r="F2861" i="1"/>
  <c r="B2861" i="1"/>
  <c r="X2860" i="1"/>
  <c r="W2860" i="1"/>
  <c r="R2860" i="1"/>
  <c r="Q2860" i="1"/>
  <c r="N2860" i="1"/>
  <c r="O2860" i="1" s="1"/>
  <c r="M2860" i="1"/>
  <c r="K2860" i="1"/>
  <c r="J2860" i="1"/>
  <c r="G2860" i="1"/>
  <c r="F2860" i="1"/>
  <c r="B2860" i="1"/>
  <c r="X2859" i="1"/>
  <c r="W2859" i="1"/>
  <c r="R2859" i="1"/>
  <c r="Q2859" i="1"/>
  <c r="N2859" i="1"/>
  <c r="O2859" i="1" s="1"/>
  <c r="M2859" i="1"/>
  <c r="K2859" i="1"/>
  <c r="J2859" i="1"/>
  <c r="G2859" i="1"/>
  <c r="I2859" i="1" s="1"/>
  <c r="F2859" i="1"/>
  <c r="B2859" i="1"/>
  <c r="X2858" i="1"/>
  <c r="W2858" i="1"/>
  <c r="R2858" i="1"/>
  <c r="Q2858" i="1"/>
  <c r="N2858" i="1"/>
  <c r="O2858" i="1" s="1"/>
  <c r="M2858" i="1"/>
  <c r="K2858" i="1"/>
  <c r="J2858" i="1"/>
  <c r="G2858" i="1"/>
  <c r="F2858" i="1"/>
  <c r="B2858" i="1"/>
  <c r="X2857" i="1"/>
  <c r="W2857" i="1"/>
  <c r="R2857" i="1"/>
  <c r="Q2857" i="1"/>
  <c r="N2857" i="1"/>
  <c r="O2857" i="1" s="1"/>
  <c r="M2857" i="1"/>
  <c r="K2857" i="1"/>
  <c r="J2857" i="1"/>
  <c r="G2857" i="1"/>
  <c r="F2857" i="1"/>
  <c r="B2857" i="1"/>
  <c r="X2856" i="1"/>
  <c r="W2856" i="1"/>
  <c r="R2856" i="1"/>
  <c r="Q2856" i="1"/>
  <c r="N2856" i="1"/>
  <c r="O2856" i="1" s="1"/>
  <c r="M2856" i="1"/>
  <c r="K2856" i="1"/>
  <c r="J2856" i="1"/>
  <c r="G2856" i="1"/>
  <c r="I2856" i="1" s="1"/>
  <c r="F2856" i="1"/>
  <c r="B2856" i="1"/>
  <c r="X2855" i="1"/>
  <c r="W2855" i="1"/>
  <c r="R2855" i="1"/>
  <c r="Q2855" i="1"/>
  <c r="N2855" i="1"/>
  <c r="O2855" i="1" s="1"/>
  <c r="M2855" i="1"/>
  <c r="K2855" i="1"/>
  <c r="J2855" i="1"/>
  <c r="G2855" i="1"/>
  <c r="I2855" i="1" s="1"/>
  <c r="F2855" i="1"/>
  <c r="B2855" i="1"/>
  <c r="X2854" i="1"/>
  <c r="W2854" i="1"/>
  <c r="R2854" i="1"/>
  <c r="Q2854" i="1"/>
  <c r="N2854" i="1"/>
  <c r="O2854" i="1" s="1"/>
  <c r="M2854" i="1"/>
  <c r="K2854" i="1"/>
  <c r="J2854" i="1"/>
  <c r="G2854" i="1"/>
  <c r="F2854" i="1"/>
  <c r="B2854" i="1"/>
  <c r="X2853" i="1"/>
  <c r="W2853" i="1"/>
  <c r="R2853" i="1"/>
  <c r="Q2853" i="1"/>
  <c r="N2853" i="1"/>
  <c r="O2853" i="1" s="1"/>
  <c r="M2853" i="1"/>
  <c r="K2853" i="1"/>
  <c r="J2853" i="1"/>
  <c r="G2853" i="1"/>
  <c r="I2853" i="1" s="1"/>
  <c r="F2853" i="1"/>
  <c r="B2853" i="1"/>
  <c r="X2852" i="1"/>
  <c r="W2852" i="1"/>
  <c r="R2852" i="1"/>
  <c r="Q2852" i="1"/>
  <c r="N2852" i="1"/>
  <c r="O2852" i="1" s="1"/>
  <c r="M2852" i="1"/>
  <c r="K2852" i="1"/>
  <c r="J2852" i="1"/>
  <c r="G2852" i="1"/>
  <c r="H2852" i="1" s="1"/>
  <c r="F2852" i="1"/>
  <c r="B2852" i="1"/>
  <c r="X2851" i="1"/>
  <c r="W2851" i="1"/>
  <c r="R2851" i="1"/>
  <c r="Q2851" i="1"/>
  <c r="N2851" i="1"/>
  <c r="O2851" i="1" s="1"/>
  <c r="M2851" i="1"/>
  <c r="K2851" i="1"/>
  <c r="J2851" i="1"/>
  <c r="G2851" i="1"/>
  <c r="I2851" i="1" s="1"/>
  <c r="F2851" i="1"/>
  <c r="B2851" i="1"/>
  <c r="X2850" i="1"/>
  <c r="W2850" i="1"/>
  <c r="R2850" i="1"/>
  <c r="Q2850" i="1"/>
  <c r="N2850" i="1"/>
  <c r="O2850" i="1" s="1"/>
  <c r="M2850" i="1"/>
  <c r="K2850" i="1"/>
  <c r="J2850" i="1"/>
  <c r="G2850" i="1"/>
  <c r="F2850" i="1"/>
  <c r="B2850" i="1"/>
  <c r="X2849" i="1"/>
  <c r="W2849" i="1"/>
  <c r="R2849" i="1"/>
  <c r="Q2849" i="1"/>
  <c r="N2849" i="1"/>
  <c r="O2849" i="1" s="1"/>
  <c r="M2849" i="1"/>
  <c r="K2849" i="1"/>
  <c r="J2849" i="1"/>
  <c r="G2849" i="1"/>
  <c r="H2849" i="1" s="1"/>
  <c r="F2849" i="1"/>
  <c r="B2849" i="1"/>
  <c r="X2848" i="1"/>
  <c r="W2848" i="1"/>
  <c r="R2848" i="1"/>
  <c r="Q2848" i="1"/>
  <c r="N2848" i="1"/>
  <c r="O2848" i="1" s="1"/>
  <c r="M2848" i="1"/>
  <c r="K2848" i="1"/>
  <c r="J2848" i="1"/>
  <c r="G2848" i="1"/>
  <c r="H2848" i="1" s="1"/>
  <c r="F2848" i="1"/>
  <c r="B2848" i="1"/>
  <c r="X2847" i="1"/>
  <c r="W2847" i="1"/>
  <c r="R2847" i="1"/>
  <c r="Q2847" i="1"/>
  <c r="N2847" i="1"/>
  <c r="O2847" i="1" s="1"/>
  <c r="M2847" i="1"/>
  <c r="K2847" i="1"/>
  <c r="J2847" i="1"/>
  <c r="G2847" i="1"/>
  <c r="I2847" i="1" s="1"/>
  <c r="F2847" i="1"/>
  <c r="B2847" i="1"/>
  <c r="X2846" i="1"/>
  <c r="W2846" i="1"/>
  <c r="R2846" i="1"/>
  <c r="Q2846" i="1"/>
  <c r="N2846" i="1"/>
  <c r="O2846" i="1" s="1"/>
  <c r="M2846" i="1"/>
  <c r="K2846" i="1"/>
  <c r="J2846" i="1"/>
  <c r="G2846" i="1"/>
  <c r="F2846" i="1"/>
  <c r="B2846" i="1"/>
  <c r="X2845" i="1"/>
  <c r="W2845" i="1"/>
  <c r="R2845" i="1"/>
  <c r="Q2845" i="1"/>
  <c r="N2845" i="1"/>
  <c r="O2845" i="1" s="1"/>
  <c r="M2845" i="1"/>
  <c r="K2845" i="1"/>
  <c r="J2845" i="1"/>
  <c r="G2845" i="1"/>
  <c r="H2845" i="1" s="1"/>
  <c r="F2845" i="1"/>
  <c r="B2845" i="1"/>
  <c r="X2844" i="1"/>
  <c r="W2844" i="1"/>
  <c r="R2844" i="1"/>
  <c r="Q2844" i="1"/>
  <c r="N2844" i="1"/>
  <c r="O2844" i="1" s="1"/>
  <c r="M2844" i="1"/>
  <c r="K2844" i="1"/>
  <c r="J2844" i="1"/>
  <c r="G2844" i="1"/>
  <c r="F2844" i="1"/>
  <c r="B2844" i="1"/>
  <c r="X2843" i="1"/>
  <c r="W2843" i="1"/>
  <c r="R2843" i="1"/>
  <c r="Q2843" i="1"/>
  <c r="N2843" i="1"/>
  <c r="O2843" i="1" s="1"/>
  <c r="M2843" i="1"/>
  <c r="K2843" i="1"/>
  <c r="J2843" i="1"/>
  <c r="G2843" i="1"/>
  <c r="I2843" i="1" s="1"/>
  <c r="F2843" i="1"/>
  <c r="B2843" i="1"/>
  <c r="X2842" i="1"/>
  <c r="W2842" i="1"/>
  <c r="R2842" i="1"/>
  <c r="Q2842" i="1"/>
  <c r="N2842" i="1"/>
  <c r="O2842" i="1" s="1"/>
  <c r="M2842" i="1"/>
  <c r="K2842" i="1"/>
  <c r="J2842" i="1"/>
  <c r="G2842" i="1"/>
  <c r="F2842" i="1"/>
  <c r="B2842" i="1"/>
  <c r="X2841" i="1"/>
  <c r="W2841" i="1"/>
  <c r="R2841" i="1"/>
  <c r="Q2841" i="1"/>
  <c r="N2841" i="1"/>
  <c r="O2841" i="1" s="1"/>
  <c r="M2841" i="1"/>
  <c r="K2841" i="1"/>
  <c r="J2841" i="1"/>
  <c r="G2841" i="1"/>
  <c r="H2841" i="1" s="1"/>
  <c r="F2841" i="1"/>
  <c r="B2841" i="1"/>
  <c r="X2840" i="1"/>
  <c r="W2840" i="1"/>
  <c r="R2840" i="1"/>
  <c r="Q2840" i="1"/>
  <c r="N2840" i="1"/>
  <c r="O2840" i="1" s="1"/>
  <c r="M2840" i="1"/>
  <c r="K2840" i="1"/>
  <c r="J2840" i="1"/>
  <c r="G2840" i="1"/>
  <c r="F2840" i="1"/>
  <c r="B2840" i="1"/>
  <c r="X2839" i="1"/>
  <c r="W2839" i="1"/>
  <c r="R2839" i="1"/>
  <c r="Q2839" i="1"/>
  <c r="N2839" i="1"/>
  <c r="O2839" i="1" s="1"/>
  <c r="M2839" i="1"/>
  <c r="K2839" i="1"/>
  <c r="J2839" i="1"/>
  <c r="G2839" i="1"/>
  <c r="I2839" i="1" s="1"/>
  <c r="F2839" i="1"/>
  <c r="B2839" i="1"/>
  <c r="X2838" i="1"/>
  <c r="W2838" i="1"/>
  <c r="R2838" i="1"/>
  <c r="Q2838" i="1"/>
  <c r="N2838" i="1"/>
  <c r="O2838" i="1" s="1"/>
  <c r="M2838" i="1"/>
  <c r="K2838" i="1"/>
  <c r="J2838" i="1"/>
  <c r="G2838" i="1"/>
  <c r="F2838" i="1"/>
  <c r="B2838" i="1"/>
  <c r="X2837" i="1"/>
  <c r="W2837" i="1"/>
  <c r="R2837" i="1"/>
  <c r="Q2837" i="1"/>
  <c r="N2837" i="1"/>
  <c r="O2837" i="1" s="1"/>
  <c r="M2837" i="1"/>
  <c r="K2837" i="1"/>
  <c r="J2837" i="1"/>
  <c r="G2837" i="1"/>
  <c r="I2837" i="1" s="1"/>
  <c r="F2837" i="1"/>
  <c r="B2837" i="1"/>
  <c r="X2836" i="1"/>
  <c r="W2836" i="1"/>
  <c r="R2836" i="1"/>
  <c r="Q2836" i="1"/>
  <c r="N2836" i="1"/>
  <c r="O2836" i="1" s="1"/>
  <c r="M2836" i="1"/>
  <c r="K2836" i="1"/>
  <c r="J2836" i="1"/>
  <c r="G2836" i="1"/>
  <c r="F2836" i="1"/>
  <c r="B2836" i="1"/>
  <c r="X2835" i="1"/>
  <c r="W2835" i="1"/>
  <c r="R2835" i="1"/>
  <c r="Q2835" i="1"/>
  <c r="N2835" i="1"/>
  <c r="O2835" i="1" s="1"/>
  <c r="M2835" i="1"/>
  <c r="K2835" i="1"/>
  <c r="J2835" i="1"/>
  <c r="G2835" i="1"/>
  <c r="I2835" i="1" s="1"/>
  <c r="F2835" i="1"/>
  <c r="B2835" i="1"/>
  <c r="X2834" i="1"/>
  <c r="W2834" i="1"/>
  <c r="R2834" i="1"/>
  <c r="Q2834" i="1"/>
  <c r="N2834" i="1"/>
  <c r="O2834" i="1" s="1"/>
  <c r="M2834" i="1"/>
  <c r="K2834" i="1"/>
  <c r="J2834" i="1"/>
  <c r="G2834" i="1"/>
  <c r="F2834" i="1"/>
  <c r="B2834" i="1"/>
  <c r="X2833" i="1"/>
  <c r="W2833" i="1"/>
  <c r="R2833" i="1"/>
  <c r="Q2833" i="1"/>
  <c r="N2833" i="1"/>
  <c r="O2833" i="1" s="1"/>
  <c r="M2833" i="1"/>
  <c r="K2833" i="1"/>
  <c r="J2833" i="1"/>
  <c r="G2833" i="1"/>
  <c r="H2833" i="1" s="1"/>
  <c r="F2833" i="1"/>
  <c r="B2833" i="1"/>
  <c r="X2832" i="1"/>
  <c r="W2832" i="1"/>
  <c r="R2832" i="1"/>
  <c r="Q2832" i="1"/>
  <c r="N2832" i="1"/>
  <c r="O2832" i="1" s="1"/>
  <c r="M2832" i="1"/>
  <c r="K2832" i="1"/>
  <c r="J2832" i="1"/>
  <c r="G2832" i="1"/>
  <c r="H2832" i="1" s="1"/>
  <c r="F2832" i="1"/>
  <c r="B2832" i="1"/>
  <c r="X2831" i="1"/>
  <c r="W2831" i="1"/>
  <c r="R2831" i="1"/>
  <c r="Q2831" i="1"/>
  <c r="N2831" i="1"/>
  <c r="O2831" i="1" s="1"/>
  <c r="M2831" i="1"/>
  <c r="K2831" i="1"/>
  <c r="J2831" i="1"/>
  <c r="G2831" i="1"/>
  <c r="I2831" i="1" s="1"/>
  <c r="F2831" i="1"/>
  <c r="B2831" i="1"/>
  <c r="X2830" i="1"/>
  <c r="W2830" i="1"/>
  <c r="R2830" i="1"/>
  <c r="Q2830" i="1"/>
  <c r="N2830" i="1"/>
  <c r="O2830" i="1" s="1"/>
  <c r="M2830" i="1"/>
  <c r="K2830" i="1"/>
  <c r="J2830" i="1"/>
  <c r="G2830" i="1"/>
  <c r="I2830" i="1" s="1"/>
  <c r="F2830" i="1"/>
  <c r="B2830" i="1"/>
  <c r="X2829" i="1"/>
  <c r="W2829" i="1"/>
  <c r="R2829" i="1"/>
  <c r="Q2829" i="1"/>
  <c r="N2829" i="1"/>
  <c r="O2829" i="1" s="1"/>
  <c r="M2829" i="1"/>
  <c r="K2829" i="1"/>
  <c r="J2829" i="1"/>
  <c r="G2829" i="1"/>
  <c r="F2829" i="1"/>
  <c r="B2829" i="1"/>
  <c r="X2828" i="1"/>
  <c r="W2828" i="1"/>
  <c r="R2828" i="1"/>
  <c r="Q2828" i="1"/>
  <c r="N2828" i="1"/>
  <c r="O2828" i="1" s="1"/>
  <c r="M2828" i="1"/>
  <c r="K2828" i="1"/>
  <c r="J2828" i="1"/>
  <c r="G2828" i="1"/>
  <c r="F2828" i="1"/>
  <c r="B2828" i="1"/>
  <c r="X2827" i="1"/>
  <c r="W2827" i="1"/>
  <c r="R2827" i="1"/>
  <c r="Q2827" i="1"/>
  <c r="N2827" i="1"/>
  <c r="O2827" i="1" s="1"/>
  <c r="M2827" i="1"/>
  <c r="K2827" i="1"/>
  <c r="J2827" i="1"/>
  <c r="G2827" i="1"/>
  <c r="I2827" i="1" s="1"/>
  <c r="F2827" i="1"/>
  <c r="B2827" i="1"/>
  <c r="X2826" i="1"/>
  <c r="W2826" i="1"/>
  <c r="R2826" i="1"/>
  <c r="Q2826" i="1"/>
  <c r="N2826" i="1"/>
  <c r="O2826" i="1" s="1"/>
  <c r="M2826" i="1"/>
  <c r="K2826" i="1"/>
  <c r="J2826" i="1"/>
  <c r="G2826" i="1"/>
  <c r="F2826" i="1"/>
  <c r="B2826" i="1"/>
  <c r="X2825" i="1"/>
  <c r="W2825" i="1"/>
  <c r="R2825" i="1"/>
  <c r="Q2825" i="1"/>
  <c r="N2825" i="1"/>
  <c r="O2825" i="1" s="1"/>
  <c r="M2825" i="1"/>
  <c r="K2825" i="1"/>
  <c r="J2825" i="1"/>
  <c r="G2825" i="1"/>
  <c r="F2825" i="1"/>
  <c r="B2825" i="1"/>
  <c r="X2824" i="1"/>
  <c r="W2824" i="1"/>
  <c r="R2824" i="1"/>
  <c r="Q2824" i="1"/>
  <c r="N2824" i="1"/>
  <c r="O2824" i="1" s="1"/>
  <c r="M2824" i="1"/>
  <c r="K2824" i="1"/>
  <c r="J2824" i="1"/>
  <c r="G2824" i="1"/>
  <c r="F2824" i="1"/>
  <c r="B2824" i="1"/>
  <c r="X2823" i="1"/>
  <c r="W2823" i="1"/>
  <c r="R2823" i="1"/>
  <c r="Q2823" i="1"/>
  <c r="N2823" i="1"/>
  <c r="O2823" i="1" s="1"/>
  <c r="M2823" i="1"/>
  <c r="K2823" i="1"/>
  <c r="J2823" i="1"/>
  <c r="G2823" i="1"/>
  <c r="I2823" i="1" s="1"/>
  <c r="F2823" i="1"/>
  <c r="B2823" i="1"/>
  <c r="X2822" i="1"/>
  <c r="W2822" i="1"/>
  <c r="R2822" i="1"/>
  <c r="Q2822" i="1"/>
  <c r="N2822" i="1"/>
  <c r="O2822" i="1" s="1"/>
  <c r="M2822" i="1"/>
  <c r="K2822" i="1"/>
  <c r="J2822" i="1"/>
  <c r="G2822" i="1"/>
  <c r="F2822" i="1"/>
  <c r="B2822" i="1"/>
  <c r="X2821" i="1"/>
  <c r="W2821" i="1"/>
  <c r="R2821" i="1"/>
  <c r="Q2821" i="1"/>
  <c r="N2821" i="1"/>
  <c r="O2821" i="1" s="1"/>
  <c r="M2821" i="1"/>
  <c r="K2821" i="1"/>
  <c r="J2821" i="1"/>
  <c r="G2821" i="1"/>
  <c r="I2821" i="1" s="1"/>
  <c r="F2821" i="1"/>
  <c r="B2821" i="1"/>
  <c r="X2820" i="1"/>
  <c r="W2820" i="1"/>
  <c r="R2820" i="1"/>
  <c r="Q2820" i="1"/>
  <c r="N2820" i="1"/>
  <c r="O2820" i="1" s="1"/>
  <c r="M2820" i="1"/>
  <c r="K2820" i="1"/>
  <c r="J2820" i="1"/>
  <c r="G2820" i="1"/>
  <c r="F2820" i="1"/>
  <c r="B2820" i="1"/>
  <c r="X2819" i="1"/>
  <c r="W2819" i="1"/>
  <c r="R2819" i="1"/>
  <c r="Q2819" i="1"/>
  <c r="N2819" i="1"/>
  <c r="O2819" i="1" s="1"/>
  <c r="M2819" i="1"/>
  <c r="K2819" i="1"/>
  <c r="J2819" i="1"/>
  <c r="G2819" i="1"/>
  <c r="I2819" i="1" s="1"/>
  <c r="F2819" i="1"/>
  <c r="B2819" i="1"/>
  <c r="X2818" i="1"/>
  <c r="W2818" i="1"/>
  <c r="R2818" i="1"/>
  <c r="Q2818" i="1"/>
  <c r="N2818" i="1"/>
  <c r="O2818" i="1" s="1"/>
  <c r="M2818" i="1"/>
  <c r="K2818" i="1"/>
  <c r="J2818" i="1"/>
  <c r="G2818" i="1"/>
  <c r="I2818" i="1" s="1"/>
  <c r="F2818" i="1"/>
  <c r="B2818" i="1"/>
  <c r="X2817" i="1"/>
  <c r="W2817" i="1"/>
  <c r="R2817" i="1"/>
  <c r="Q2817" i="1"/>
  <c r="N2817" i="1"/>
  <c r="O2817" i="1" s="1"/>
  <c r="M2817" i="1"/>
  <c r="K2817" i="1"/>
  <c r="J2817" i="1"/>
  <c r="G2817" i="1"/>
  <c r="I2817" i="1" s="1"/>
  <c r="F2817" i="1"/>
  <c r="B2817" i="1"/>
  <c r="X2816" i="1"/>
  <c r="W2816" i="1"/>
  <c r="R2816" i="1"/>
  <c r="Q2816" i="1"/>
  <c r="N2816" i="1"/>
  <c r="O2816" i="1" s="1"/>
  <c r="M2816" i="1"/>
  <c r="K2816" i="1"/>
  <c r="J2816" i="1"/>
  <c r="G2816" i="1"/>
  <c r="F2816" i="1"/>
  <c r="B2816" i="1"/>
  <c r="X2815" i="1"/>
  <c r="W2815" i="1"/>
  <c r="R2815" i="1"/>
  <c r="Q2815" i="1"/>
  <c r="N2815" i="1"/>
  <c r="O2815" i="1" s="1"/>
  <c r="M2815" i="1"/>
  <c r="K2815" i="1"/>
  <c r="J2815" i="1"/>
  <c r="G2815" i="1"/>
  <c r="I2815" i="1" s="1"/>
  <c r="F2815" i="1"/>
  <c r="B2815" i="1"/>
  <c r="X2814" i="1"/>
  <c r="W2814" i="1"/>
  <c r="R2814" i="1"/>
  <c r="Q2814" i="1"/>
  <c r="N2814" i="1"/>
  <c r="O2814" i="1" s="1"/>
  <c r="M2814" i="1"/>
  <c r="K2814" i="1"/>
  <c r="J2814" i="1"/>
  <c r="G2814" i="1"/>
  <c r="I2814" i="1" s="1"/>
  <c r="F2814" i="1"/>
  <c r="B2814" i="1"/>
  <c r="X2813" i="1"/>
  <c r="W2813" i="1"/>
  <c r="R2813" i="1"/>
  <c r="Q2813" i="1"/>
  <c r="N2813" i="1"/>
  <c r="O2813" i="1" s="1"/>
  <c r="M2813" i="1"/>
  <c r="K2813" i="1"/>
  <c r="J2813" i="1"/>
  <c r="G2813" i="1"/>
  <c r="F2813" i="1"/>
  <c r="B2813" i="1"/>
  <c r="X2812" i="1"/>
  <c r="W2812" i="1"/>
  <c r="R2812" i="1"/>
  <c r="Q2812" i="1"/>
  <c r="N2812" i="1"/>
  <c r="O2812" i="1" s="1"/>
  <c r="M2812" i="1"/>
  <c r="K2812" i="1"/>
  <c r="J2812" i="1"/>
  <c r="G2812" i="1"/>
  <c r="F2812" i="1"/>
  <c r="B2812" i="1"/>
  <c r="X2811" i="1"/>
  <c r="W2811" i="1"/>
  <c r="R2811" i="1"/>
  <c r="Q2811" i="1"/>
  <c r="N2811" i="1"/>
  <c r="O2811" i="1" s="1"/>
  <c r="M2811" i="1"/>
  <c r="K2811" i="1"/>
  <c r="J2811" i="1"/>
  <c r="G2811" i="1"/>
  <c r="I2811" i="1" s="1"/>
  <c r="F2811" i="1"/>
  <c r="B2811" i="1"/>
  <c r="X2810" i="1"/>
  <c r="W2810" i="1"/>
  <c r="R2810" i="1"/>
  <c r="Q2810" i="1"/>
  <c r="N2810" i="1"/>
  <c r="O2810" i="1" s="1"/>
  <c r="M2810" i="1"/>
  <c r="K2810" i="1"/>
  <c r="J2810" i="1"/>
  <c r="G2810" i="1"/>
  <c r="I2810" i="1" s="1"/>
  <c r="F2810" i="1"/>
  <c r="B2810" i="1"/>
  <c r="X2809" i="1"/>
  <c r="W2809" i="1"/>
  <c r="R2809" i="1"/>
  <c r="Q2809" i="1"/>
  <c r="N2809" i="1"/>
  <c r="O2809" i="1" s="1"/>
  <c r="M2809" i="1"/>
  <c r="K2809" i="1"/>
  <c r="J2809" i="1"/>
  <c r="G2809" i="1"/>
  <c r="I2809" i="1" s="1"/>
  <c r="F2809" i="1"/>
  <c r="B2809" i="1"/>
  <c r="X2808" i="1"/>
  <c r="W2808" i="1"/>
  <c r="R2808" i="1"/>
  <c r="Q2808" i="1"/>
  <c r="N2808" i="1"/>
  <c r="O2808" i="1" s="1"/>
  <c r="M2808" i="1"/>
  <c r="K2808" i="1"/>
  <c r="J2808" i="1"/>
  <c r="G2808" i="1"/>
  <c r="F2808" i="1"/>
  <c r="B2808" i="1"/>
  <c r="X2807" i="1"/>
  <c r="W2807" i="1"/>
  <c r="R2807" i="1"/>
  <c r="Q2807" i="1"/>
  <c r="N2807" i="1"/>
  <c r="O2807" i="1" s="1"/>
  <c r="M2807" i="1"/>
  <c r="K2807" i="1"/>
  <c r="J2807" i="1"/>
  <c r="G2807" i="1"/>
  <c r="I2807" i="1" s="1"/>
  <c r="F2807" i="1"/>
  <c r="B2807" i="1"/>
  <c r="X2806" i="1"/>
  <c r="W2806" i="1"/>
  <c r="R2806" i="1"/>
  <c r="Q2806" i="1"/>
  <c r="N2806" i="1"/>
  <c r="O2806" i="1" s="1"/>
  <c r="M2806" i="1"/>
  <c r="K2806" i="1"/>
  <c r="J2806" i="1"/>
  <c r="G2806" i="1"/>
  <c r="F2806" i="1"/>
  <c r="B2806" i="1"/>
  <c r="X2805" i="1"/>
  <c r="W2805" i="1"/>
  <c r="R2805" i="1"/>
  <c r="Q2805" i="1"/>
  <c r="N2805" i="1"/>
  <c r="O2805" i="1" s="1"/>
  <c r="M2805" i="1"/>
  <c r="K2805" i="1"/>
  <c r="J2805" i="1"/>
  <c r="G2805" i="1"/>
  <c r="I2805" i="1" s="1"/>
  <c r="F2805" i="1"/>
  <c r="B2805" i="1"/>
  <c r="X2804" i="1"/>
  <c r="W2804" i="1"/>
  <c r="R2804" i="1"/>
  <c r="Q2804" i="1"/>
  <c r="N2804" i="1"/>
  <c r="O2804" i="1" s="1"/>
  <c r="M2804" i="1"/>
  <c r="K2804" i="1"/>
  <c r="J2804" i="1"/>
  <c r="G2804" i="1"/>
  <c r="F2804" i="1"/>
  <c r="B2804" i="1"/>
  <c r="X2803" i="1"/>
  <c r="W2803" i="1"/>
  <c r="R2803" i="1"/>
  <c r="Q2803" i="1"/>
  <c r="N2803" i="1"/>
  <c r="O2803" i="1" s="1"/>
  <c r="M2803" i="1"/>
  <c r="K2803" i="1"/>
  <c r="J2803" i="1"/>
  <c r="G2803" i="1"/>
  <c r="I2803" i="1" s="1"/>
  <c r="F2803" i="1"/>
  <c r="B2803" i="1"/>
  <c r="X2802" i="1"/>
  <c r="W2802" i="1"/>
  <c r="R2802" i="1"/>
  <c r="Q2802" i="1"/>
  <c r="N2802" i="1"/>
  <c r="O2802" i="1" s="1"/>
  <c r="M2802" i="1"/>
  <c r="K2802" i="1"/>
  <c r="J2802" i="1"/>
  <c r="G2802" i="1"/>
  <c r="I2802" i="1" s="1"/>
  <c r="F2802" i="1"/>
  <c r="B2802" i="1"/>
  <c r="X2801" i="1"/>
  <c r="W2801" i="1"/>
  <c r="R2801" i="1"/>
  <c r="Q2801" i="1"/>
  <c r="N2801" i="1"/>
  <c r="O2801" i="1" s="1"/>
  <c r="M2801" i="1"/>
  <c r="K2801" i="1"/>
  <c r="J2801" i="1"/>
  <c r="G2801" i="1"/>
  <c r="I2801" i="1" s="1"/>
  <c r="F2801" i="1"/>
  <c r="B2801" i="1"/>
  <c r="X2800" i="1"/>
  <c r="W2800" i="1"/>
  <c r="R2800" i="1"/>
  <c r="Q2800" i="1"/>
  <c r="N2800" i="1"/>
  <c r="O2800" i="1" s="1"/>
  <c r="M2800" i="1"/>
  <c r="K2800" i="1"/>
  <c r="J2800" i="1"/>
  <c r="G2800" i="1"/>
  <c r="I2800" i="1" s="1"/>
  <c r="F2800" i="1"/>
  <c r="B2800" i="1"/>
  <c r="X2799" i="1"/>
  <c r="W2799" i="1"/>
  <c r="R2799" i="1"/>
  <c r="Q2799" i="1"/>
  <c r="N2799" i="1"/>
  <c r="O2799" i="1" s="1"/>
  <c r="M2799" i="1"/>
  <c r="K2799" i="1"/>
  <c r="J2799" i="1"/>
  <c r="G2799" i="1"/>
  <c r="I2799" i="1" s="1"/>
  <c r="F2799" i="1"/>
  <c r="B2799" i="1"/>
  <c r="X2798" i="1"/>
  <c r="W2798" i="1"/>
  <c r="R2798" i="1"/>
  <c r="Q2798" i="1"/>
  <c r="N2798" i="1"/>
  <c r="O2798" i="1" s="1"/>
  <c r="M2798" i="1"/>
  <c r="K2798" i="1"/>
  <c r="J2798" i="1"/>
  <c r="G2798" i="1"/>
  <c r="F2798" i="1"/>
  <c r="B2798" i="1"/>
  <c r="X2797" i="1"/>
  <c r="W2797" i="1"/>
  <c r="R2797" i="1"/>
  <c r="Q2797" i="1"/>
  <c r="N2797" i="1"/>
  <c r="O2797" i="1" s="1"/>
  <c r="M2797" i="1"/>
  <c r="K2797" i="1"/>
  <c r="J2797" i="1"/>
  <c r="G2797" i="1"/>
  <c r="F2797" i="1"/>
  <c r="B2797" i="1"/>
  <c r="X2796" i="1"/>
  <c r="W2796" i="1"/>
  <c r="R2796" i="1"/>
  <c r="Q2796" i="1"/>
  <c r="N2796" i="1"/>
  <c r="O2796" i="1" s="1"/>
  <c r="M2796" i="1"/>
  <c r="K2796" i="1"/>
  <c r="J2796" i="1"/>
  <c r="G2796" i="1"/>
  <c r="F2796" i="1"/>
  <c r="B2796" i="1"/>
  <c r="X2795" i="1"/>
  <c r="W2795" i="1"/>
  <c r="R2795" i="1"/>
  <c r="Q2795" i="1"/>
  <c r="N2795" i="1"/>
  <c r="O2795" i="1" s="1"/>
  <c r="M2795" i="1"/>
  <c r="K2795" i="1"/>
  <c r="J2795" i="1"/>
  <c r="G2795" i="1"/>
  <c r="I2795" i="1" s="1"/>
  <c r="F2795" i="1"/>
  <c r="B2795" i="1"/>
  <c r="X2794" i="1"/>
  <c r="W2794" i="1"/>
  <c r="R2794" i="1"/>
  <c r="Q2794" i="1"/>
  <c r="N2794" i="1"/>
  <c r="O2794" i="1" s="1"/>
  <c r="M2794" i="1"/>
  <c r="K2794" i="1"/>
  <c r="J2794" i="1"/>
  <c r="G2794" i="1"/>
  <c r="F2794" i="1"/>
  <c r="B2794" i="1"/>
  <c r="X2793" i="1"/>
  <c r="W2793" i="1"/>
  <c r="R2793" i="1"/>
  <c r="Q2793" i="1"/>
  <c r="N2793" i="1"/>
  <c r="O2793" i="1" s="1"/>
  <c r="M2793" i="1"/>
  <c r="K2793" i="1"/>
  <c r="J2793" i="1"/>
  <c r="G2793" i="1"/>
  <c r="I2793" i="1" s="1"/>
  <c r="F2793" i="1"/>
  <c r="B2793" i="1"/>
  <c r="X2792" i="1"/>
  <c r="W2792" i="1"/>
  <c r="R2792" i="1"/>
  <c r="Q2792" i="1"/>
  <c r="N2792" i="1"/>
  <c r="O2792" i="1" s="1"/>
  <c r="M2792" i="1"/>
  <c r="K2792" i="1"/>
  <c r="J2792" i="1"/>
  <c r="G2792" i="1"/>
  <c r="I2792" i="1" s="1"/>
  <c r="F2792" i="1"/>
  <c r="B2792" i="1"/>
  <c r="X2791" i="1"/>
  <c r="W2791" i="1"/>
  <c r="R2791" i="1"/>
  <c r="Q2791" i="1"/>
  <c r="N2791" i="1"/>
  <c r="O2791" i="1" s="1"/>
  <c r="M2791" i="1"/>
  <c r="K2791" i="1"/>
  <c r="J2791" i="1"/>
  <c r="G2791" i="1"/>
  <c r="I2791" i="1" s="1"/>
  <c r="F2791" i="1"/>
  <c r="B2791" i="1"/>
  <c r="X2790" i="1"/>
  <c r="W2790" i="1"/>
  <c r="R2790" i="1"/>
  <c r="Q2790" i="1"/>
  <c r="N2790" i="1"/>
  <c r="O2790" i="1" s="1"/>
  <c r="M2790" i="1"/>
  <c r="K2790" i="1"/>
  <c r="J2790" i="1"/>
  <c r="G2790" i="1"/>
  <c r="F2790" i="1"/>
  <c r="B2790" i="1"/>
  <c r="X2789" i="1"/>
  <c r="W2789" i="1"/>
  <c r="R2789" i="1"/>
  <c r="Q2789" i="1"/>
  <c r="N2789" i="1"/>
  <c r="O2789" i="1" s="1"/>
  <c r="M2789" i="1"/>
  <c r="K2789" i="1"/>
  <c r="J2789" i="1"/>
  <c r="G2789" i="1"/>
  <c r="F2789" i="1"/>
  <c r="B2789" i="1"/>
  <c r="X2788" i="1"/>
  <c r="W2788" i="1"/>
  <c r="R2788" i="1"/>
  <c r="Q2788" i="1"/>
  <c r="N2788" i="1"/>
  <c r="O2788" i="1" s="1"/>
  <c r="M2788" i="1"/>
  <c r="K2788" i="1"/>
  <c r="J2788" i="1"/>
  <c r="G2788" i="1"/>
  <c r="I2788" i="1" s="1"/>
  <c r="F2788" i="1"/>
  <c r="B2788" i="1"/>
  <c r="X2787" i="1"/>
  <c r="W2787" i="1"/>
  <c r="R2787" i="1"/>
  <c r="Q2787" i="1"/>
  <c r="N2787" i="1"/>
  <c r="O2787" i="1" s="1"/>
  <c r="M2787" i="1"/>
  <c r="K2787" i="1"/>
  <c r="J2787" i="1"/>
  <c r="G2787" i="1"/>
  <c r="I2787" i="1" s="1"/>
  <c r="F2787" i="1"/>
  <c r="B2787" i="1"/>
  <c r="X2786" i="1"/>
  <c r="W2786" i="1"/>
  <c r="R2786" i="1"/>
  <c r="Q2786" i="1"/>
  <c r="N2786" i="1"/>
  <c r="O2786" i="1" s="1"/>
  <c r="M2786" i="1"/>
  <c r="K2786" i="1"/>
  <c r="J2786" i="1"/>
  <c r="G2786" i="1"/>
  <c r="I2786" i="1" s="1"/>
  <c r="F2786" i="1"/>
  <c r="B2786" i="1"/>
  <c r="X2785" i="1"/>
  <c r="W2785" i="1"/>
  <c r="R2785" i="1"/>
  <c r="Q2785" i="1"/>
  <c r="N2785" i="1"/>
  <c r="O2785" i="1" s="1"/>
  <c r="M2785" i="1"/>
  <c r="K2785" i="1"/>
  <c r="J2785" i="1"/>
  <c r="G2785" i="1"/>
  <c r="F2785" i="1"/>
  <c r="B2785" i="1"/>
  <c r="X2784" i="1"/>
  <c r="W2784" i="1"/>
  <c r="R2784" i="1"/>
  <c r="Q2784" i="1"/>
  <c r="N2784" i="1"/>
  <c r="O2784" i="1" s="1"/>
  <c r="M2784" i="1"/>
  <c r="K2784" i="1"/>
  <c r="J2784" i="1"/>
  <c r="G2784" i="1"/>
  <c r="I2784" i="1" s="1"/>
  <c r="F2784" i="1"/>
  <c r="B2784" i="1"/>
  <c r="X2783" i="1"/>
  <c r="W2783" i="1"/>
  <c r="R2783" i="1"/>
  <c r="Q2783" i="1"/>
  <c r="N2783" i="1"/>
  <c r="O2783" i="1" s="1"/>
  <c r="M2783" i="1"/>
  <c r="K2783" i="1"/>
  <c r="J2783" i="1"/>
  <c r="G2783" i="1"/>
  <c r="F2783" i="1"/>
  <c r="B2783" i="1"/>
  <c r="X2782" i="1"/>
  <c r="W2782" i="1"/>
  <c r="R2782" i="1"/>
  <c r="Q2782" i="1"/>
  <c r="N2782" i="1"/>
  <c r="O2782" i="1" s="1"/>
  <c r="M2782" i="1"/>
  <c r="K2782" i="1"/>
  <c r="J2782" i="1"/>
  <c r="G2782" i="1"/>
  <c r="F2782" i="1"/>
  <c r="B2782" i="1"/>
  <c r="X2781" i="1"/>
  <c r="W2781" i="1"/>
  <c r="R2781" i="1"/>
  <c r="Q2781" i="1"/>
  <c r="N2781" i="1"/>
  <c r="O2781" i="1" s="1"/>
  <c r="M2781" i="1"/>
  <c r="K2781" i="1"/>
  <c r="J2781" i="1"/>
  <c r="G2781" i="1"/>
  <c r="F2781" i="1"/>
  <c r="B2781" i="1"/>
  <c r="X2780" i="1"/>
  <c r="W2780" i="1"/>
  <c r="R2780" i="1"/>
  <c r="Q2780" i="1"/>
  <c r="N2780" i="1"/>
  <c r="O2780" i="1" s="1"/>
  <c r="M2780" i="1"/>
  <c r="K2780" i="1"/>
  <c r="J2780" i="1"/>
  <c r="G2780" i="1"/>
  <c r="F2780" i="1"/>
  <c r="B2780" i="1"/>
  <c r="X2779" i="1"/>
  <c r="W2779" i="1"/>
  <c r="R2779" i="1"/>
  <c r="Q2779" i="1"/>
  <c r="N2779" i="1"/>
  <c r="O2779" i="1" s="1"/>
  <c r="M2779" i="1"/>
  <c r="K2779" i="1"/>
  <c r="J2779" i="1"/>
  <c r="G2779" i="1"/>
  <c r="I2779" i="1" s="1"/>
  <c r="F2779" i="1"/>
  <c r="B2779" i="1"/>
  <c r="X2778" i="1"/>
  <c r="W2778" i="1"/>
  <c r="R2778" i="1"/>
  <c r="Q2778" i="1"/>
  <c r="N2778" i="1"/>
  <c r="O2778" i="1" s="1"/>
  <c r="M2778" i="1"/>
  <c r="K2778" i="1"/>
  <c r="J2778" i="1"/>
  <c r="G2778" i="1"/>
  <c r="F2778" i="1"/>
  <c r="B2778" i="1"/>
  <c r="X2777" i="1"/>
  <c r="W2777" i="1"/>
  <c r="R2777" i="1"/>
  <c r="Q2777" i="1"/>
  <c r="N2777" i="1"/>
  <c r="O2777" i="1" s="1"/>
  <c r="M2777" i="1"/>
  <c r="K2777" i="1"/>
  <c r="J2777" i="1"/>
  <c r="G2777" i="1"/>
  <c r="I2777" i="1" s="1"/>
  <c r="F2777" i="1"/>
  <c r="B2777" i="1"/>
  <c r="X2776" i="1"/>
  <c r="W2776" i="1"/>
  <c r="R2776" i="1"/>
  <c r="Q2776" i="1"/>
  <c r="N2776" i="1"/>
  <c r="O2776" i="1" s="1"/>
  <c r="M2776" i="1"/>
  <c r="K2776" i="1"/>
  <c r="J2776" i="1"/>
  <c r="G2776" i="1"/>
  <c r="I2776" i="1" s="1"/>
  <c r="F2776" i="1"/>
  <c r="B2776" i="1"/>
  <c r="X2775" i="1"/>
  <c r="W2775" i="1"/>
  <c r="R2775" i="1"/>
  <c r="Q2775" i="1"/>
  <c r="N2775" i="1"/>
  <c r="O2775" i="1" s="1"/>
  <c r="M2775" i="1"/>
  <c r="K2775" i="1"/>
  <c r="J2775" i="1"/>
  <c r="G2775" i="1"/>
  <c r="I2775" i="1" s="1"/>
  <c r="F2775" i="1"/>
  <c r="B2775" i="1"/>
  <c r="X2774" i="1"/>
  <c r="W2774" i="1"/>
  <c r="R2774" i="1"/>
  <c r="Q2774" i="1"/>
  <c r="N2774" i="1"/>
  <c r="O2774" i="1" s="1"/>
  <c r="M2774" i="1"/>
  <c r="K2774" i="1"/>
  <c r="J2774" i="1"/>
  <c r="G2774" i="1"/>
  <c r="H2774" i="1" s="1"/>
  <c r="F2774" i="1"/>
  <c r="B2774" i="1"/>
  <c r="X2773" i="1"/>
  <c r="W2773" i="1"/>
  <c r="R2773" i="1"/>
  <c r="Q2773" i="1"/>
  <c r="N2773" i="1"/>
  <c r="O2773" i="1" s="1"/>
  <c r="M2773" i="1"/>
  <c r="K2773" i="1"/>
  <c r="J2773" i="1"/>
  <c r="G2773" i="1"/>
  <c r="F2773" i="1"/>
  <c r="B2773" i="1"/>
  <c r="X2772" i="1"/>
  <c r="W2772" i="1"/>
  <c r="R2772" i="1"/>
  <c r="Q2772" i="1"/>
  <c r="N2772" i="1"/>
  <c r="O2772" i="1" s="1"/>
  <c r="M2772" i="1"/>
  <c r="K2772" i="1"/>
  <c r="J2772" i="1"/>
  <c r="G2772" i="1"/>
  <c r="F2772" i="1"/>
  <c r="B2772" i="1"/>
  <c r="X2771" i="1"/>
  <c r="W2771" i="1"/>
  <c r="R2771" i="1"/>
  <c r="Q2771" i="1"/>
  <c r="N2771" i="1"/>
  <c r="O2771" i="1" s="1"/>
  <c r="M2771" i="1"/>
  <c r="K2771" i="1"/>
  <c r="J2771" i="1"/>
  <c r="G2771" i="1"/>
  <c r="I2771" i="1" s="1"/>
  <c r="F2771" i="1"/>
  <c r="B2771" i="1"/>
  <c r="X2770" i="1"/>
  <c r="W2770" i="1"/>
  <c r="R2770" i="1"/>
  <c r="Q2770" i="1"/>
  <c r="N2770" i="1"/>
  <c r="O2770" i="1" s="1"/>
  <c r="M2770" i="1"/>
  <c r="K2770" i="1"/>
  <c r="J2770" i="1"/>
  <c r="G2770" i="1"/>
  <c r="I2770" i="1" s="1"/>
  <c r="F2770" i="1"/>
  <c r="B2770" i="1"/>
  <c r="X2769" i="1"/>
  <c r="W2769" i="1"/>
  <c r="R2769" i="1"/>
  <c r="Q2769" i="1"/>
  <c r="N2769" i="1"/>
  <c r="O2769" i="1" s="1"/>
  <c r="M2769" i="1"/>
  <c r="K2769" i="1"/>
  <c r="J2769" i="1"/>
  <c r="G2769" i="1"/>
  <c r="I2769" i="1" s="1"/>
  <c r="F2769" i="1"/>
  <c r="B2769" i="1"/>
  <c r="X2768" i="1"/>
  <c r="W2768" i="1"/>
  <c r="R2768" i="1"/>
  <c r="Q2768" i="1"/>
  <c r="N2768" i="1"/>
  <c r="O2768" i="1" s="1"/>
  <c r="M2768" i="1"/>
  <c r="K2768" i="1"/>
  <c r="J2768" i="1"/>
  <c r="G2768" i="1"/>
  <c r="F2768" i="1"/>
  <c r="B2768" i="1"/>
  <c r="X2767" i="1"/>
  <c r="W2767" i="1"/>
  <c r="R2767" i="1"/>
  <c r="Q2767" i="1"/>
  <c r="N2767" i="1"/>
  <c r="O2767" i="1" s="1"/>
  <c r="M2767" i="1"/>
  <c r="K2767" i="1"/>
  <c r="J2767" i="1"/>
  <c r="G2767" i="1"/>
  <c r="F2767" i="1"/>
  <c r="B2767" i="1"/>
  <c r="X2766" i="1"/>
  <c r="W2766" i="1"/>
  <c r="R2766" i="1"/>
  <c r="Q2766" i="1"/>
  <c r="N2766" i="1"/>
  <c r="O2766" i="1" s="1"/>
  <c r="M2766" i="1"/>
  <c r="K2766" i="1"/>
  <c r="J2766" i="1"/>
  <c r="G2766" i="1"/>
  <c r="H2766" i="1" s="1"/>
  <c r="F2766" i="1"/>
  <c r="B2766" i="1"/>
  <c r="X2765" i="1"/>
  <c r="W2765" i="1"/>
  <c r="R2765" i="1"/>
  <c r="Q2765" i="1"/>
  <c r="N2765" i="1"/>
  <c r="O2765" i="1" s="1"/>
  <c r="M2765" i="1"/>
  <c r="K2765" i="1"/>
  <c r="J2765" i="1"/>
  <c r="G2765" i="1"/>
  <c r="F2765" i="1"/>
  <c r="B2765" i="1"/>
  <c r="X2764" i="1"/>
  <c r="W2764" i="1"/>
  <c r="R2764" i="1"/>
  <c r="Q2764" i="1"/>
  <c r="N2764" i="1"/>
  <c r="O2764" i="1" s="1"/>
  <c r="M2764" i="1"/>
  <c r="K2764" i="1"/>
  <c r="J2764" i="1"/>
  <c r="G2764" i="1"/>
  <c r="F2764" i="1"/>
  <c r="B2764" i="1"/>
  <c r="X2763" i="1"/>
  <c r="W2763" i="1"/>
  <c r="R2763" i="1"/>
  <c r="Q2763" i="1"/>
  <c r="N2763" i="1"/>
  <c r="O2763" i="1" s="1"/>
  <c r="M2763" i="1"/>
  <c r="K2763" i="1"/>
  <c r="J2763" i="1"/>
  <c r="G2763" i="1"/>
  <c r="I2763" i="1" s="1"/>
  <c r="F2763" i="1"/>
  <c r="B2763" i="1"/>
  <c r="X2762" i="1"/>
  <c r="W2762" i="1"/>
  <c r="R2762" i="1"/>
  <c r="Q2762" i="1"/>
  <c r="N2762" i="1"/>
  <c r="O2762" i="1" s="1"/>
  <c r="M2762" i="1"/>
  <c r="K2762" i="1"/>
  <c r="J2762" i="1"/>
  <c r="G2762" i="1"/>
  <c r="H2762" i="1" s="1"/>
  <c r="F2762" i="1"/>
  <c r="B2762" i="1"/>
  <c r="X2761" i="1"/>
  <c r="W2761" i="1"/>
  <c r="R2761" i="1"/>
  <c r="Q2761" i="1"/>
  <c r="N2761" i="1"/>
  <c r="O2761" i="1" s="1"/>
  <c r="M2761" i="1"/>
  <c r="K2761" i="1"/>
  <c r="J2761" i="1"/>
  <c r="G2761" i="1"/>
  <c r="I2761" i="1" s="1"/>
  <c r="F2761" i="1"/>
  <c r="B2761" i="1"/>
  <c r="X2760" i="1"/>
  <c r="W2760" i="1"/>
  <c r="R2760" i="1"/>
  <c r="Q2760" i="1"/>
  <c r="N2760" i="1"/>
  <c r="O2760" i="1" s="1"/>
  <c r="M2760" i="1"/>
  <c r="K2760" i="1"/>
  <c r="J2760" i="1"/>
  <c r="G2760" i="1"/>
  <c r="I2760" i="1" s="1"/>
  <c r="F2760" i="1"/>
  <c r="B2760" i="1"/>
  <c r="X2759" i="1"/>
  <c r="W2759" i="1"/>
  <c r="R2759" i="1"/>
  <c r="Q2759" i="1"/>
  <c r="N2759" i="1"/>
  <c r="O2759" i="1" s="1"/>
  <c r="M2759" i="1"/>
  <c r="K2759" i="1"/>
  <c r="J2759" i="1"/>
  <c r="G2759" i="1"/>
  <c r="H2759" i="1" s="1"/>
  <c r="F2759" i="1"/>
  <c r="B2759" i="1"/>
  <c r="X2758" i="1"/>
  <c r="W2758" i="1"/>
  <c r="R2758" i="1"/>
  <c r="Q2758" i="1"/>
  <c r="N2758" i="1"/>
  <c r="O2758" i="1" s="1"/>
  <c r="M2758" i="1"/>
  <c r="K2758" i="1"/>
  <c r="J2758" i="1"/>
  <c r="G2758" i="1"/>
  <c r="H2758" i="1" s="1"/>
  <c r="F2758" i="1"/>
  <c r="B2758" i="1"/>
  <c r="X2757" i="1"/>
  <c r="W2757" i="1"/>
  <c r="R2757" i="1"/>
  <c r="Q2757" i="1"/>
  <c r="N2757" i="1"/>
  <c r="O2757" i="1" s="1"/>
  <c r="M2757" i="1"/>
  <c r="K2757" i="1"/>
  <c r="J2757" i="1"/>
  <c r="G2757" i="1"/>
  <c r="H2757" i="1" s="1"/>
  <c r="F2757" i="1"/>
  <c r="B2757" i="1"/>
  <c r="X2756" i="1"/>
  <c r="W2756" i="1"/>
  <c r="R2756" i="1"/>
  <c r="Q2756" i="1"/>
  <c r="N2756" i="1"/>
  <c r="O2756" i="1" s="1"/>
  <c r="M2756" i="1"/>
  <c r="K2756" i="1"/>
  <c r="J2756" i="1"/>
  <c r="G2756" i="1"/>
  <c r="I2756" i="1" s="1"/>
  <c r="F2756" i="1"/>
  <c r="B2756" i="1"/>
  <c r="X2755" i="1"/>
  <c r="W2755" i="1"/>
  <c r="R2755" i="1"/>
  <c r="Q2755" i="1"/>
  <c r="N2755" i="1"/>
  <c r="O2755" i="1" s="1"/>
  <c r="M2755" i="1"/>
  <c r="K2755" i="1"/>
  <c r="J2755" i="1"/>
  <c r="G2755" i="1"/>
  <c r="H2755" i="1" s="1"/>
  <c r="F2755" i="1"/>
  <c r="B2755" i="1"/>
  <c r="X2754" i="1"/>
  <c r="W2754" i="1"/>
  <c r="R2754" i="1"/>
  <c r="Q2754" i="1"/>
  <c r="N2754" i="1"/>
  <c r="O2754" i="1" s="1"/>
  <c r="M2754" i="1"/>
  <c r="K2754" i="1"/>
  <c r="J2754" i="1"/>
  <c r="G2754" i="1"/>
  <c r="H2754" i="1" s="1"/>
  <c r="F2754" i="1"/>
  <c r="B2754" i="1"/>
  <c r="X2753" i="1"/>
  <c r="W2753" i="1"/>
  <c r="R2753" i="1"/>
  <c r="Q2753" i="1"/>
  <c r="N2753" i="1"/>
  <c r="O2753" i="1" s="1"/>
  <c r="M2753" i="1"/>
  <c r="K2753" i="1"/>
  <c r="J2753" i="1"/>
  <c r="G2753" i="1"/>
  <c r="I2753" i="1" s="1"/>
  <c r="F2753" i="1"/>
  <c r="B2753" i="1"/>
  <c r="X2752" i="1"/>
  <c r="W2752" i="1"/>
  <c r="R2752" i="1"/>
  <c r="Q2752" i="1"/>
  <c r="N2752" i="1"/>
  <c r="O2752" i="1" s="1"/>
  <c r="M2752" i="1"/>
  <c r="K2752" i="1"/>
  <c r="J2752" i="1"/>
  <c r="G2752" i="1"/>
  <c r="H2752" i="1" s="1"/>
  <c r="F2752" i="1"/>
  <c r="B2752" i="1"/>
  <c r="X2751" i="1"/>
  <c r="W2751" i="1"/>
  <c r="R2751" i="1"/>
  <c r="Q2751" i="1"/>
  <c r="N2751" i="1"/>
  <c r="O2751" i="1" s="1"/>
  <c r="M2751" i="1"/>
  <c r="K2751" i="1"/>
  <c r="J2751" i="1"/>
  <c r="G2751" i="1"/>
  <c r="I2751" i="1" s="1"/>
  <c r="F2751" i="1"/>
  <c r="B2751" i="1"/>
  <c r="X2750" i="1"/>
  <c r="W2750" i="1"/>
  <c r="R2750" i="1"/>
  <c r="Q2750" i="1"/>
  <c r="N2750" i="1"/>
  <c r="O2750" i="1" s="1"/>
  <c r="M2750" i="1"/>
  <c r="K2750" i="1"/>
  <c r="J2750" i="1"/>
  <c r="G2750" i="1"/>
  <c r="H2750" i="1" s="1"/>
  <c r="F2750" i="1"/>
  <c r="B2750" i="1"/>
  <c r="X2749" i="1"/>
  <c r="W2749" i="1"/>
  <c r="R2749" i="1"/>
  <c r="Q2749" i="1"/>
  <c r="N2749" i="1"/>
  <c r="O2749" i="1" s="1"/>
  <c r="M2749" i="1"/>
  <c r="K2749" i="1"/>
  <c r="J2749" i="1"/>
  <c r="G2749" i="1"/>
  <c r="F2749" i="1"/>
  <c r="B2749" i="1"/>
  <c r="X2748" i="1"/>
  <c r="W2748" i="1"/>
  <c r="R2748" i="1"/>
  <c r="Q2748" i="1"/>
  <c r="N2748" i="1"/>
  <c r="O2748" i="1" s="1"/>
  <c r="M2748" i="1"/>
  <c r="K2748" i="1"/>
  <c r="J2748" i="1"/>
  <c r="G2748" i="1"/>
  <c r="I2748" i="1" s="1"/>
  <c r="F2748" i="1"/>
  <c r="B2748" i="1"/>
  <c r="X2747" i="1"/>
  <c r="W2747" i="1"/>
  <c r="R2747" i="1"/>
  <c r="Q2747" i="1"/>
  <c r="N2747" i="1"/>
  <c r="O2747" i="1" s="1"/>
  <c r="M2747" i="1"/>
  <c r="K2747" i="1"/>
  <c r="J2747" i="1"/>
  <c r="G2747" i="1"/>
  <c r="F2747" i="1"/>
  <c r="B2747" i="1"/>
  <c r="X2746" i="1"/>
  <c r="W2746" i="1"/>
  <c r="R2746" i="1"/>
  <c r="Q2746" i="1"/>
  <c r="N2746" i="1"/>
  <c r="O2746" i="1" s="1"/>
  <c r="M2746" i="1"/>
  <c r="K2746" i="1"/>
  <c r="J2746" i="1"/>
  <c r="G2746" i="1"/>
  <c r="F2746" i="1"/>
  <c r="B2746" i="1"/>
  <c r="X2745" i="1"/>
  <c r="W2745" i="1"/>
  <c r="R2745" i="1"/>
  <c r="Q2745" i="1"/>
  <c r="N2745" i="1"/>
  <c r="O2745" i="1" s="1"/>
  <c r="M2745" i="1"/>
  <c r="K2745" i="1"/>
  <c r="J2745" i="1"/>
  <c r="G2745" i="1"/>
  <c r="I2745" i="1" s="1"/>
  <c r="F2745" i="1"/>
  <c r="B2745" i="1"/>
  <c r="X2744" i="1"/>
  <c r="W2744" i="1"/>
  <c r="R2744" i="1"/>
  <c r="Q2744" i="1"/>
  <c r="N2744" i="1"/>
  <c r="O2744" i="1" s="1"/>
  <c r="M2744" i="1"/>
  <c r="K2744" i="1"/>
  <c r="J2744" i="1"/>
  <c r="G2744" i="1"/>
  <c r="H2744" i="1" s="1"/>
  <c r="F2744" i="1"/>
  <c r="B2744" i="1"/>
  <c r="X2743" i="1"/>
  <c r="W2743" i="1"/>
  <c r="R2743" i="1"/>
  <c r="Q2743" i="1"/>
  <c r="N2743" i="1"/>
  <c r="O2743" i="1" s="1"/>
  <c r="M2743" i="1"/>
  <c r="K2743" i="1"/>
  <c r="J2743" i="1"/>
  <c r="G2743" i="1"/>
  <c r="I2743" i="1" s="1"/>
  <c r="F2743" i="1"/>
  <c r="B2743" i="1"/>
  <c r="X2742" i="1"/>
  <c r="W2742" i="1"/>
  <c r="R2742" i="1"/>
  <c r="Q2742" i="1"/>
  <c r="N2742" i="1"/>
  <c r="O2742" i="1" s="1"/>
  <c r="M2742" i="1"/>
  <c r="K2742" i="1"/>
  <c r="J2742" i="1"/>
  <c r="G2742" i="1"/>
  <c r="H2742" i="1" s="1"/>
  <c r="F2742" i="1"/>
  <c r="B2742" i="1"/>
  <c r="X2741" i="1"/>
  <c r="W2741" i="1"/>
  <c r="R2741" i="1"/>
  <c r="Q2741" i="1"/>
  <c r="N2741" i="1"/>
  <c r="O2741" i="1" s="1"/>
  <c r="M2741" i="1"/>
  <c r="K2741" i="1"/>
  <c r="J2741" i="1"/>
  <c r="G2741" i="1"/>
  <c r="F2741" i="1"/>
  <c r="B2741" i="1"/>
  <c r="X2740" i="1"/>
  <c r="W2740" i="1"/>
  <c r="R2740" i="1"/>
  <c r="Q2740" i="1"/>
  <c r="N2740" i="1"/>
  <c r="O2740" i="1" s="1"/>
  <c r="M2740" i="1"/>
  <c r="K2740" i="1"/>
  <c r="J2740" i="1"/>
  <c r="G2740" i="1"/>
  <c r="H2740" i="1" s="1"/>
  <c r="F2740" i="1"/>
  <c r="B2740" i="1"/>
  <c r="X2739" i="1"/>
  <c r="W2739" i="1"/>
  <c r="R2739" i="1"/>
  <c r="Q2739" i="1"/>
  <c r="N2739" i="1"/>
  <c r="O2739" i="1" s="1"/>
  <c r="M2739" i="1"/>
  <c r="K2739" i="1"/>
  <c r="J2739" i="1"/>
  <c r="G2739" i="1"/>
  <c r="I2739" i="1" s="1"/>
  <c r="F2739" i="1"/>
  <c r="B2739" i="1"/>
  <c r="X2738" i="1"/>
  <c r="W2738" i="1"/>
  <c r="R2738" i="1"/>
  <c r="Q2738" i="1"/>
  <c r="N2738" i="1"/>
  <c r="O2738" i="1" s="1"/>
  <c r="M2738" i="1"/>
  <c r="K2738" i="1"/>
  <c r="J2738" i="1"/>
  <c r="G2738" i="1"/>
  <c r="I2738" i="1" s="1"/>
  <c r="F2738" i="1"/>
  <c r="B2738" i="1"/>
  <c r="X2737" i="1"/>
  <c r="W2737" i="1"/>
  <c r="R2737" i="1"/>
  <c r="Q2737" i="1"/>
  <c r="N2737" i="1"/>
  <c r="O2737" i="1" s="1"/>
  <c r="M2737" i="1"/>
  <c r="K2737" i="1"/>
  <c r="J2737" i="1"/>
  <c r="G2737" i="1"/>
  <c r="I2737" i="1" s="1"/>
  <c r="F2737" i="1"/>
  <c r="B2737" i="1"/>
  <c r="X2736" i="1"/>
  <c r="W2736" i="1"/>
  <c r="R2736" i="1"/>
  <c r="Q2736" i="1"/>
  <c r="N2736" i="1"/>
  <c r="O2736" i="1" s="1"/>
  <c r="M2736" i="1"/>
  <c r="K2736" i="1"/>
  <c r="J2736" i="1"/>
  <c r="G2736" i="1"/>
  <c r="F2736" i="1"/>
  <c r="B2736" i="1"/>
  <c r="X2735" i="1"/>
  <c r="W2735" i="1"/>
  <c r="R2735" i="1"/>
  <c r="Q2735" i="1"/>
  <c r="N2735" i="1"/>
  <c r="O2735" i="1" s="1"/>
  <c r="M2735" i="1"/>
  <c r="K2735" i="1"/>
  <c r="J2735" i="1"/>
  <c r="G2735" i="1"/>
  <c r="H2735" i="1" s="1"/>
  <c r="F2735" i="1"/>
  <c r="B2735" i="1"/>
  <c r="X2734" i="1"/>
  <c r="W2734" i="1"/>
  <c r="R2734" i="1"/>
  <c r="Q2734" i="1"/>
  <c r="N2734" i="1"/>
  <c r="O2734" i="1" s="1"/>
  <c r="M2734" i="1"/>
  <c r="K2734" i="1"/>
  <c r="J2734" i="1"/>
  <c r="G2734" i="1"/>
  <c r="H2734" i="1" s="1"/>
  <c r="F2734" i="1"/>
  <c r="B2734" i="1"/>
  <c r="X2733" i="1"/>
  <c r="W2733" i="1"/>
  <c r="R2733" i="1"/>
  <c r="Q2733" i="1"/>
  <c r="N2733" i="1"/>
  <c r="O2733" i="1" s="1"/>
  <c r="M2733" i="1"/>
  <c r="K2733" i="1"/>
  <c r="J2733" i="1"/>
  <c r="G2733" i="1"/>
  <c r="I2733" i="1" s="1"/>
  <c r="F2733" i="1"/>
  <c r="B2733" i="1"/>
  <c r="X2732" i="1"/>
  <c r="W2732" i="1"/>
  <c r="R2732" i="1"/>
  <c r="Q2732" i="1"/>
  <c r="N2732" i="1"/>
  <c r="O2732" i="1" s="1"/>
  <c r="M2732" i="1"/>
  <c r="K2732" i="1"/>
  <c r="J2732" i="1"/>
  <c r="G2732" i="1"/>
  <c r="H2732" i="1" s="1"/>
  <c r="F2732" i="1"/>
  <c r="B2732" i="1"/>
  <c r="X2731" i="1"/>
  <c r="W2731" i="1"/>
  <c r="R2731" i="1"/>
  <c r="Q2731" i="1"/>
  <c r="N2731" i="1"/>
  <c r="O2731" i="1" s="1"/>
  <c r="M2731" i="1"/>
  <c r="K2731" i="1"/>
  <c r="J2731" i="1"/>
  <c r="G2731" i="1"/>
  <c r="I2731" i="1" s="1"/>
  <c r="F2731" i="1"/>
  <c r="B2731" i="1"/>
  <c r="X2730" i="1"/>
  <c r="W2730" i="1"/>
  <c r="R2730" i="1"/>
  <c r="Q2730" i="1"/>
  <c r="N2730" i="1"/>
  <c r="O2730" i="1" s="1"/>
  <c r="M2730" i="1"/>
  <c r="K2730" i="1"/>
  <c r="J2730" i="1"/>
  <c r="G2730" i="1"/>
  <c r="F2730" i="1"/>
  <c r="B2730" i="1"/>
  <c r="X2729" i="1"/>
  <c r="W2729" i="1"/>
  <c r="R2729" i="1"/>
  <c r="Q2729" i="1"/>
  <c r="N2729" i="1"/>
  <c r="O2729" i="1" s="1"/>
  <c r="M2729" i="1"/>
  <c r="K2729" i="1"/>
  <c r="J2729" i="1"/>
  <c r="G2729" i="1"/>
  <c r="I2729" i="1" s="1"/>
  <c r="F2729" i="1"/>
  <c r="B2729" i="1"/>
  <c r="X2728" i="1"/>
  <c r="W2728" i="1"/>
  <c r="R2728" i="1"/>
  <c r="Q2728" i="1"/>
  <c r="N2728" i="1"/>
  <c r="O2728" i="1" s="1"/>
  <c r="M2728" i="1"/>
  <c r="K2728" i="1"/>
  <c r="J2728" i="1"/>
  <c r="G2728" i="1"/>
  <c r="I2728" i="1" s="1"/>
  <c r="F2728" i="1"/>
  <c r="B2728" i="1"/>
  <c r="X2727" i="1"/>
  <c r="W2727" i="1"/>
  <c r="R2727" i="1"/>
  <c r="Q2727" i="1"/>
  <c r="N2727" i="1"/>
  <c r="O2727" i="1" s="1"/>
  <c r="M2727" i="1"/>
  <c r="K2727" i="1"/>
  <c r="J2727" i="1"/>
  <c r="G2727" i="1"/>
  <c r="H2727" i="1" s="1"/>
  <c r="F2727" i="1"/>
  <c r="B2727" i="1"/>
  <c r="X2726" i="1"/>
  <c r="W2726" i="1"/>
  <c r="R2726" i="1"/>
  <c r="Q2726" i="1"/>
  <c r="N2726" i="1"/>
  <c r="O2726" i="1" s="1"/>
  <c r="M2726" i="1"/>
  <c r="K2726" i="1"/>
  <c r="J2726" i="1"/>
  <c r="G2726" i="1"/>
  <c r="H2726" i="1" s="1"/>
  <c r="F2726" i="1"/>
  <c r="B2726" i="1"/>
  <c r="X2725" i="1"/>
  <c r="W2725" i="1"/>
  <c r="R2725" i="1"/>
  <c r="Q2725" i="1"/>
  <c r="N2725" i="1"/>
  <c r="O2725" i="1" s="1"/>
  <c r="M2725" i="1"/>
  <c r="K2725" i="1"/>
  <c r="J2725" i="1"/>
  <c r="G2725" i="1"/>
  <c r="I2725" i="1" s="1"/>
  <c r="F2725" i="1"/>
  <c r="B2725" i="1"/>
  <c r="X2724" i="1"/>
  <c r="W2724" i="1"/>
  <c r="R2724" i="1"/>
  <c r="Q2724" i="1"/>
  <c r="N2724" i="1"/>
  <c r="O2724" i="1" s="1"/>
  <c r="M2724" i="1"/>
  <c r="K2724" i="1"/>
  <c r="J2724" i="1"/>
  <c r="G2724" i="1"/>
  <c r="I2724" i="1" s="1"/>
  <c r="F2724" i="1"/>
  <c r="B2724" i="1"/>
  <c r="X2723" i="1"/>
  <c r="W2723" i="1"/>
  <c r="R2723" i="1"/>
  <c r="Q2723" i="1"/>
  <c r="N2723" i="1"/>
  <c r="O2723" i="1" s="1"/>
  <c r="M2723" i="1"/>
  <c r="K2723" i="1"/>
  <c r="J2723" i="1"/>
  <c r="G2723" i="1"/>
  <c r="I2723" i="1" s="1"/>
  <c r="F2723" i="1"/>
  <c r="B2723" i="1"/>
  <c r="X2722" i="1"/>
  <c r="W2722" i="1"/>
  <c r="R2722" i="1"/>
  <c r="Q2722" i="1"/>
  <c r="N2722" i="1"/>
  <c r="O2722" i="1" s="1"/>
  <c r="M2722" i="1"/>
  <c r="K2722" i="1"/>
  <c r="J2722" i="1"/>
  <c r="G2722" i="1"/>
  <c r="F2722" i="1"/>
  <c r="B2722" i="1"/>
  <c r="X2721" i="1"/>
  <c r="W2721" i="1"/>
  <c r="R2721" i="1"/>
  <c r="Q2721" i="1"/>
  <c r="N2721" i="1"/>
  <c r="O2721" i="1" s="1"/>
  <c r="M2721" i="1"/>
  <c r="K2721" i="1"/>
  <c r="J2721" i="1"/>
  <c r="G2721" i="1"/>
  <c r="F2721" i="1"/>
  <c r="B2721" i="1"/>
  <c r="X2720" i="1"/>
  <c r="W2720" i="1"/>
  <c r="R2720" i="1"/>
  <c r="Q2720" i="1"/>
  <c r="N2720" i="1"/>
  <c r="O2720" i="1" s="1"/>
  <c r="M2720" i="1"/>
  <c r="K2720" i="1"/>
  <c r="J2720" i="1"/>
  <c r="G2720" i="1"/>
  <c r="I2720" i="1" s="1"/>
  <c r="F2720" i="1"/>
  <c r="B2720" i="1"/>
  <c r="X2719" i="1"/>
  <c r="W2719" i="1"/>
  <c r="R2719" i="1"/>
  <c r="Q2719" i="1"/>
  <c r="N2719" i="1"/>
  <c r="O2719" i="1" s="1"/>
  <c r="M2719" i="1"/>
  <c r="K2719" i="1"/>
  <c r="J2719" i="1"/>
  <c r="G2719" i="1"/>
  <c r="I2719" i="1" s="1"/>
  <c r="F2719" i="1"/>
  <c r="B2719" i="1"/>
  <c r="X2718" i="1"/>
  <c r="W2718" i="1"/>
  <c r="R2718" i="1"/>
  <c r="Q2718" i="1"/>
  <c r="N2718" i="1"/>
  <c r="O2718" i="1" s="1"/>
  <c r="M2718" i="1"/>
  <c r="K2718" i="1"/>
  <c r="J2718" i="1"/>
  <c r="G2718" i="1"/>
  <c r="F2718" i="1"/>
  <c r="B2718" i="1"/>
  <c r="X2717" i="1"/>
  <c r="W2717" i="1"/>
  <c r="R2717" i="1"/>
  <c r="Q2717" i="1"/>
  <c r="N2717" i="1"/>
  <c r="O2717" i="1" s="1"/>
  <c r="M2717" i="1"/>
  <c r="K2717" i="1"/>
  <c r="J2717" i="1"/>
  <c r="G2717" i="1"/>
  <c r="I2717" i="1" s="1"/>
  <c r="F2717" i="1"/>
  <c r="B2717" i="1"/>
  <c r="X2716" i="1"/>
  <c r="W2716" i="1"/>
  <c r="R2716" i="1"/>
  <c r="Q2716" i="1"/>
  <c r="N2716" i="1"/>
  <c r="O2716" i="1" s="1"/>
  <c r="M2716" i="1"/>
  <c r="K2716" i="1"/>
  <c r="J2716" i="1"/>
  <c r="G2716" i="1"/>
  <c r="I2716" i="1" s="1"/>
  <c r="F2716" i="1"/>
  <c r="B2716" i="1"/>
  <c r="X2715" i="1"/>
  <c r="W2715" i="1"/>
  <c r="R2715" i="1"/>
  <c r="Q2715" i="1"/>
  <c r="N2715" i="1"/>
  <c r="O2715" i="1" s="1"/>
  <c r="M2715" i="1"/>
  <c r="K2715" i="1"/>
  <c r="J2715" i="1"/>
  <c r="G2715" i="1"/>
  <c r="H2715" i="1" s="1"/>
  <c r="F2715" i="1"/>
  <c r="B2715" i="1"/>
  <c r="X2714" i="1"/>
  <c r="W2714" i="1"/>
  <c r="R2714" i="1"/>
  <c r="Q2714" i="1"/>
  <c r="N2714" i="1"/>
  <c r="O2714" i="1" s="1"/>
  <c r="M2714" i="1"/>
  <c r="K2714" i="1"/>
  <c r="J2714" i="1"/>
  <c r="G2714" i="1"/>
  <c r="F2714" i="1"/>
  <c r="B2714" i="1"/>
  <c r="X2713" i="1"/>
  <c r="W2713" i="1"/>
  <c r="R2713" i="1"/>
  <c r="Q2713" i="1"/>
  <c r="N2713" i="1"/>
  <c r="O2713" i="1" s="1"/>
  <c r="M2713" i="1"/>
  <c r="K2713" i="1"/>
  <c r="J2713" i="1"/>
  <c r="G2713" i="1"/>
  <c r="F2713" i="1"/>
  <c r="B2713" i="1"/>
  <c r="X2712" i="1"/>
  <c r="W2712" i="1"/>
  <c r="R2712" i="1"/>
  <c r="Q2712" i="1"/>
  <c r="N2712" i="1"/>
  <c r="O2712" i="1" s="1"/>
  <c r="M2712" i="1"/>
  <c r="K2712" i="1"/>
  <c r="J2712" i="1"/>
  <c r="G2712" i="1"/>
  <c r="I2712" i="1" s="1"/>
  <c r="F2712" i="1"/>
  <c r="B2712" i="1"/>
  <c r="X2711" i="1"/>
  <c r="W2711" i="1"/>
  <c r="R2711" i="1"/>
  <c r="Q2711" i="1"/>
  <c r="N2711" i="1"/>
  <c r="O2711" i="1" s="1"/>
  <c r="M2711" i="1"/>
  <c r="K2711" i="1"/>
  <c r="J2711" i="1"/>
  <c r="G2711" i="1"/>
  <c r="I2711" i="1" s="1"/>
  <c r="F2711" i="1"/>
  <c r="B2711" i="1"/>
  <c r="X2710" i="1"/>
  <c r="W2710" i="1"/>
  <c r="R2710" i="1"/>
  <c r="Q2710" i="1"/>
  <c r="N2710" i="1"/>
  <c r="O2710" i="1" s="1"/>
  <c r="M2710" i="1"/>
  <c r="K2710" i="1"/>
  <c r="J2710" i="1"/>
  <c r="G2710" i="1"/>
  <c r="F2710" i="1"/>
  <c r="B2710" i="1"/>
  <c r="X2709" i="1"/>
  <c r="W2709" i="1"/>
  <c r="R2709" i="1"/>
  <c r="Q2709" i="1"/>
  <c r="N2709" i="1"/>
  <c r="O2709" i="1" s="1"/>
  <c r="M2709" i="1"/>
  <c r="K2709" i="1"/>
  <c r="J2709" i="1"/>
  <c r="G2709" i="1"/>
  <c r="F2709" i="1"/>
  <c r="B2709" i="1"/>
  <c r="X2708" i="1"/>
  <c r="W2708" i="1"/>
  <c r="R2708" i="1"/>
  <c r="Q2708" i="1"/>
  <c r="N2708" i="1"/>
  <c r="O2708" i="1" s="1"/>
  <c r="M2708" i="1"/>
  <c r="K2708" i="1"/>
  <c r="J2708" i="1"/>
  <c r="G2708" i="1"/>
  <c r="I2708" i="1" s="1"/>
  <c r="F2708" i="1"/>
  <c r="B2708" i="1"/>
  <c r="X2707" i="1"/>
  <c r="W2707" i="1"/>
  <c r="R2707" i="1"/>
  <c r="Q2707" i="1"/>
  <c r="N2707" i="1"/>
  <c r="O2707" i="1" s="1"/>
  <c r="M2707" i="1"/>
  <c r="K2707" i="1"/>
  <c r="J2707" i="1"/>
  <c r="G2707" i="1"/>
  <c r="I2707" i="1" s="1"/>
  <c r="F2707" i="1"/>
  <c r="B2707" i="1"/>
  <c r="X2706" i="1"/>
  <c r="W2706" i="1"/>
  <c r="R2706" i="1"/>
  <c r="Q2706" i="1"/>
  <c r="N2706" i="1"/>
  <c r="O2706" i="1" s="1"/>
  <c r="M2706" i="1"/>
  <c r="K2706" i="1"/>
  <c r="J2706" i="1"/>
  <c r="G2706" i="1"/>
  <c r="I2706" i="1" s="1"/>
  <c r="F2706" i="1"/>
  <c r="B2706" i="1"/>
  <c r="X2705" i="1"/>
  <c r="W2705" i="1"/>
  <c r="R2705" i="1"/>
  <c r="Q2705" i="1"/>
  <c r="N2705" i="1"/>
  <c r="O2705" i="1" s="1"/>
  <c r="M2705" i="1"/>
  <c r="K2705" i="1"/>
  <c r="J2705" i="1"/>
  <c r="G2705" i="1"/>
  <c r="I2705" i="1" s="1"/>
  <c r="F2705" i="1"/>
  <c r="B2705" i="1"/>
  <c r="X2704" i="1"/>
  <c r="W2704" i="1"/>
  <c r="R2704" i="1"/>
  <c r="Q2704" i="1"/>
  <c r="N2704" i="1"/>
  <c r="O2704" i="1" s="1"/>
  <c r="M2704" i="1"/>
  <c r="K2704" i="1"/>
  <c r="J2704" i="1"/>
  <c r="G2704" i="1"/>
  <c r="I2704" i="1" s="1"/>
  <c r="F2704" i="1"/>
  <c r="B2704" i="1"/>
  <c r="X2703" i="1"/>
  <c r="W2703" i="1"/>
  <c r="R2703" i="1"/>
  <c r="Q2703" i="1"/>
  <c r="N2703" i="1"/>
  <c r="O2703" i="1" s="1"/>
  <c r="M2703" i="1"/>
  <c r="K2703" i="1"/>
  <c r="J2703" i="1"/>
  <c r="G2703" i="1"/>
  <c r="I2703" i="1" s="1"/>
  <c r="F2703" i="1"/>
  <c r="B2703" i="1"/>
  <c r="X2702" i="1"/>
  <c r="W2702" i="1"/>
  <c r="R2702" i="1"/>
  <c r="Q2702" i="1"/>
  <c r="N2702" i="1"/>
  <c r="O2702" i="1" s="1"/>
  <c r="M2702" i="1"/>
  <c r="K2702" i="1"/>
  <c r="J2702" i="1"/>
  <c r="G2702" i="1"/>
  <c r="F2702" i="1"/>
  <c r="B2702" i="1"/>
  <c r="X2701" i="1"/>
  <c r="W2701" i="1"/>
  <c r="R2701" i="1"/>
  <c r="Q2701" i="1"/>
  <c r="N2701" i="1"/>
  <c r="O2701" i="1" s="1"/>
  <c r="M2701" i="1"/>
  <c r="K2701" i="1"/>
  <c r="J2701" i="1"/>
  <c r="G2701" i="1"/>
  <c r="I2701" i="1" s="1"/>
  <c r="F2701" i="1"/>
  <c r="B2701" i="1"/>
  <c r="X2700" i="1"/>
  <c r="W2700" i="1"/>
  <c r="R2700" i="1"/>
  <c r="Q2700" i="1"/>
  <c r="N2700" i="1"/>
  <c r="O2700" i="1" s="1"/>
  <c r="M2700" i="1"/>
  <c r="K2700" i="1"/>
  <c r="J2700" i="1"/>
  <c r="G2700" i="1"/>
  <c r="I2700" i="1" s="1"/>
  <c r="F2700" i="1"/>
  <c r="B2700" i="1"/>
  <c r="X2699" i="1"/>
  <c r="W2699" i="1"/>
  <c r="R2699" i="1"/>
  <c r="Q2699" i="1"/>
  <c r="N2699" i="1"/>
  <c r="O2699" i="1" s="1"/>
  <c r="M2699" i="1"/>
  <c r="K2699" i="1"/>
  <c r="J2699" i="1"/>
  <c r="G2699" i="1"/>
  <c r="I2699" i="1" s="1"/>
  <c r="F2699" i="1"/>
  <c r="B2699" i="1"/>
  <c r="X2698" i="1"/>
  <c r="W2698" i="1"/>
  <c r="R2698" i="1"/>
  <c r="Q2698" i="1"/>
  <c r="N2698" i="1"/>
  <c r="O2698" i="1" s="1"/>
  <c r="M2698" i="1"/>
  <c r="K2698" i="1"/>
  <c r="J2698" i="1"/>
  <c r="G2698" i="1"/>
  <c r="I2698" i="1" s="1"/>
  <c r="F2698" i="1"/>
  <c r="B2698" i="1"/>
  <c r="X2697" i="1"/>
  <c r="W2697" i="1"/>
  <c r="R2697" i="1"/>
  <c r="Q2697" i="1"/>
  <c r="N2697" i="1"/>
  <c r="O2697" i="1" s="1"/>
  <c r="M2697" i="1"/>
  <c r="K2697" i="1"/>
  <c r="J2697" i="1"/>
  <c r="G2697" i="1"/>
  <c r="I2697" i="1" s="1"/>
  <c r="F2697" i="1"/>
  <c r="B2697" i="1"/>
  <c r="X2696" i="1"/>
  <c r="W2696" i="1"/>
  <c r="R2696" i="1"/>
  <c r="Q2696" i="1"/>
  <c r="N2696" i="1"/>
  <c r="O2696" i="1" s="1"/>
  <c r="M2696" i="1"/>
  <c r="K2696" i="1"/>
  <c r="J2696" i="1"/>
  <c r="G2696" i="1"/>
  <c r="I2696" i="1" s="1"/>
  <c r="F2696" i="1"/>
  <c r="B2696" i="1"/>
  <c r="X2695" i="1"/>
  <c r="W2695" i="1"/>
  <c r="R2695" i="1"/>
  <c r="Q2695" i="1"/>
  <c r="N2695" i="1"/>
  <c r="O2695" i="1" s="1"/>
  <c r="M2695" i="1"/>
  <c r="K2695" i="1"/>
  <c r="J2695" i="1"/>
  <c r="G2695" i="1"/>
  <c r="F2695" i="1"/>
  <c r="B2695" i="1"/>
  <c r="X2694" i="1"/>
  <c r="W2694" i="1"/>
  <c r="R2694" i="1"/>
  <c r="Q2694" i="1"/>
  <c r="N2694" i="1"/>
  <c r="O2694" i="1" s="1"/>
  <c r="M2694" i="1"/>
  <c r="K2694" i="1"/>
  <c r="J2694" i="1"/>
  <c r="G2694" i="1"/>
  <c r="I2694" i="1" s="1"/>
  <c r="F2694" i="1"/>
  <c r="B2694" i="1"/>
  <c r="X2693" i="1"/>
  <c r="W2693" i="1"/>
  <c r="R2693" i="1"/>
  <c r="Q2693" i="1"/>
  <c r="N2693" i="1"/>
  <c r="O2693" i="1" s="1"/>
  <c r="M2693" i="1"/>
  <c r="K2693" i="1"/>
  <c r="J2693" i="1"/>
  <c r="G2693" i="1"/>
  <c r="I2693" i="1" s="1"/>
  <c r="F2693" i="1"/>
  <c r="B2693" i="1"/>
  <c r="X2692" i="1"/>
  <c r="W2692" i="1"/>
  <c r="R2692" i="1"/>
  <c r="Q2692" i="1"/>
  <c r="N2692" i="1"/>
  <c r="O2692" i="1" s="1"/>
  <c r="M2692" i="1"/>
  <c r="K2692" i="1"/>
  <c r="J2692" i="1"/>
  <c r="G2692" i="1"/>
  <c r="I2692" i="1" s="1"/>
  <c r="F2692" i="1"/>
  <c r="B2692" i="1"/>
  <c r="X2691" i="1"/>
  <c r="W2691" i="1"/>
  <c r="R2691" i="1"/>
  <c r="Q2691" i="1"/>
  <c r="N2691" i="1"/>
  <c r="O2691" i="1" s="1"/>
  <c r="M2691" i="1"/>
  <c r="K2691" i="1"/>
  <c r="J2691" i="1"/>
  <c r="G2691" i="1"/>
  <c r="I2691" i="1" s="1"/>
  <c r="F2691" i="1"/>
  <c r="B2691" i="1"/>
  <c r="X2690" i="1"/>
  <c r="W2690" i="1"/>
  <c r="R2690" i="1"/>
  <c r="Q2690" i="1"/>
  <c r="N2690" i="1"/>
  <c r="O2690" i="1" s="1"/>
  <c r="M2690" i="1"/>
  <c r="K2690" i="1"/>
  <c r="J2690" i="1"/>
  <c r="G2690" i="1"/>
  <c r="I2690" i="1" s="1"/>
  <c r="F2690" i="1"/>
  <c r="B2690" i="1"/>
  <c r="X2689" i="1"/>
  <c r="W2689" i="1"/>
  <c r="R2689" i="1"/>
  <c r="Q2689" i="1"/>
  <c r="N2689" i="1"/>
  <c r="O2689" i="1" s="1"/>
  <c r="M2689" i="1"/>
  <c r="K2689" i="1"/>
  <c r="J2689" i="1"/>
  <c r="G2689" i="1"/>
  <c r="I2689" i="1" s="1"/>
  <c r="F2689" i="1"/>
  <c r="B2689" i="1"/>
  <c r="X2688" i="1"/>
  <c r="W2688" i="1"/>
  <c r="R2688" i="1"/>
  <c r="Q2688" i="1"/>
  <c r="N2688" i="1"/>
  <c r="O2688" i="1" s="1"/>
  <c r="M2688" i="1"/>
  <c r="K2688" i="1"/>
  <c r="J2688" i="1"/>
  <c r="G2688" i="1"/>
  <c r="F2688" i="1"/>
  <c r="B2688" i="1"/>
  <c r="X2687" i="1"/>
  <c r="W2687" i="1"/>
  <c r="R2687" i="1"/>
  <c r="Q2687" i="1"/>
  <c r="N2687" i="1"/>
  <c r="O2687" i="1" s="1"/>
  <c r="M2687" i="1"/>
  <c r="K2687" i="1"/>
  <c r="J2687" i="1"/>
  <c r="G2687" i="1"/>
  <c r="F2687" i="1"/>
  <c r="B2687" i="1"/>
  <c r="X2686" i="1"/>
  <c r="W2686" i="1"/>
  <c r="R2686" i="1"/>
  <c r="Q2686" i="1"/>
  <c r="N2686" i="1"/>
  <c r="O2686" i="1" s="1"/>
  <c r="M2686" i="1"/>
  <c r="K2686" i="1"/>
  <c r="J2686" i="1"/>
  <c r="G2686" i="1"/>
  <c r="I2686" i="1" s="1"/>
  <c r="F2686" i="1"/>
  <c r="B2686" i="1"/>
  <c r="X2685" i="1"/>
  <c r="W2685" i="1"/>
  <c r="R2685" i="1"/>
  <c r="Q2685" i="1"/>
  <c r="N2685" i="1"/>
  <c r="O2685" i="1" s="1"/>
  <c r="M2685" i="1"/>
  <c r="K2685" i="1"/>
  <c r="J2685" i="1"/>
  <c r="G2685" i="1"/>
  <c r="I2685" i="1" s="1"/>
  <c r="F2685" i="1"/>
  <c r="B2685" i="1"/>
  <c r="X2684" i="1"/>
  <c r="W2684" i="1"/>
  <c r="R2684" i="1"/>
  <c r="Q2684" i="1"/>
  <c r="N2684" i="1"/>
  <c r="O2684" i="1" s="1"/>
  <c r="M2684" i="1"/>
  <c r="K2684" i="1"/>
  <c r="J2684" i="1"/>
  <c r="G2684" i="1"/>
  <c r="I2684" i="1" s="1"/>
  <c r="F2684" i="1"/>
  <c r="B2684" i="1"/>
  <c r="X2683" i="1"/>
  <c r="W2683" i="1"/>
  <c r="R2683" i="1"/>
  <c r="Q2683" i="1"/>
  <c r="N2683" i="1"/>
  <c r="O2683" i="1" s="1"/>
  <c r="M2683" i="1"/>
  <c r="K2683" i="1"/>
  <c r="J2683" i="1"/>
  <c r="G2683" i="1"/>
  <c r="I2683" i="1" s="1"/>
  <c r="F2683" i="1"/>
  <c r="B2683" i="1"/>
  <c r="X2682" i="1"/>
  <c r="W2682" i="1"/>
  <c r="R2682" i="1"/>
  <c r="Q2682" i="1"/>
  <c r="N2682" i="1"/>
  <c r="O2682" i="1" s="1"/>
  <c r="M2682" i="1"/>
  <c r="K2682" i="1"/>
  <c r="J2682" i="1"/>
  <c r="G2682" i="1"/>
  <c r="I2682" i="1" s="1"/>
  <c r="F2682" i="1"/>
  <c r="B2682" i="1"/>
  <c r="X2681" i="1"/>
  <c r="W2681" i="1"/>
  <c r="R2681" i="1"/>
  <c r="Q2681" i="1"/>
  <c r="N2681" i="1"/>
  <c r="O2681" i="1" s="1"/>
  <c r="M2681" i="1"/>
  <c r="K2681" i="1"/>
  <c r="J2681" i="1"/>
  <c r="G2681" i="1"/>
  <c r="I2681" i="1" s="1"/>
  <c r="F2681" i="1"/>
  <c r="B2681" i="1"/>
  <c r="X2680" i="1"/>
  <c r="W2680" i="1"/>
  <c r="R2680" i="1"/>
  <c r="Q2680" i="1"/>
  <c r="N2680" i="1"/>
  <c r="O2680" i="1" s="1"/>
  <c r="M2680" i="1"/>
  <c r="K2680" i="1"/>
  <c r="J2680" i="1"/>
  <c r="G2680" i="1"/>
  <c r="I2680" i="1" s="1"/>
  <c r="F2680" i="1"/>
  <c r="B2680" i="1"/>
  <c r="X2679" i="1"/>
  <c r="W2679" i="1"/>
  <c r="R2679" i="1"/>
  <c r="Q2679" i="1"/>
  <c r="N2679" i="1"/>
  <c r="O2679" i="1" s="1"/>
  <c r="M2679" i="1"/>
  <c r="K2679" i="1"/>
  <c r="J2679" i="1"/>
  <c r="G2679" i="1"/>
  <c r="F2679" i="1"/>
  <c r="B2679" i="1"/>
  <c r="X2678" i="1"/>
  <c r="W2678" i="1"/>
  <c r="R2678" i="1"/>
  <c r="Q2678" i="1"/>
  <c r="N2678" i="1"/>
  <c r="O2678" i="1" s="1"/>
  <c r="M2678" i="1"/>
  <c r="K2678" i="1"/>
  <c r="J2678" i="1"/>
  <c r="G2678" i="1"/>
  <c r="F2678" i="1"/>
  <c r="B2678" i="1"/>
  <c r="X2677" i="1"/>
  <c r="W2677" i="1"/>
  <c r="R2677" i="1"/>
  <c r="Q2677" i="1"/>
  <c r="N2677" i="1"/>
  <c r="O2677" i="1" s="1"/>
  <c r="M2677" i="1"/>
  <c r="K2677" i="1"/>
  <c r="J2677" i="1"/>
  <c r="G2677" i="1"/>
  <c r="I2677" i="1" s="1"/>
  <c r="F2677" i="1"/>
  <c r="B2677" i="1"/>
  <c r="X2676" i="1"/>
  <c r="W2676" i="1"/>
  <c r="R2676" i="1"/>
  <c r="Q2676" i="1"/>
  <c r="N2676" i="1"/>
  <c r="O2676" i="1" s="1"/>
  <c r="M2676" i="1"/>
  <c r="K2676" i="1"/>
  <c r="J2676" i="1"/>
  <c r="G2676" i="1"/>
  <c r="F2676" i="1"/>
  <c r="B2676" i="1"/>
  <c r="X2675" i="1"/>
  <c r="W2675" i="1"/>
  <c r="R2675" i="1"/>
  <c r="Q2675" i="1"/>
  <c r="N2675" i="1"/>
  <c r="O2675" i="1" s="1"/>
  <c r="M2675" i="1"/>
  <c r="K2675" i="1"/>
  <c r="J2675" i="1"/>
  <c r="G2675" i="1"/>
  <c r="I2675" i="1" s="1"/>
  <c r="F2675" i="1"/>
  <c r="B2675" i="1"/>
  <c r="X2674" i="1"/>
  <c r="W2674" i="1"/>
  <c r="R2674" i="1"/>
  <c r="Q2674" i="1"/>
  <c r="N2674" i="1"/>
  <c r="O2674" i="1" s="1"/>
  <c r="M2674" i="1"/>
  <c r="K2674" i="1"/>
  <c r="J2674" i="1"/>
  <c r="G2674" i="1"/>
  <c r="F2674" i="1"/>
  <c r="B2674" i="1"/>
  <c r="X2673" i="1"/>
  <c r="W2673" i="1"/>
  <c r="R2673" i="1"/>
  <c r="Q2673" i="1"/>
  <c r="N2673" i="1"/>
  <c r="O2673" i="1" s="1"/>
  <c r="M2673" i="1"/>
  <c r="K2673" i="1"/>
  <c r="J2673" i="1"/>
  <c r="G2673" i="1"/>
  <c r="I2673" i="1" s="1"/>
  <c r="F2673" i="1"/>
  <c r="B2673" i="1"/>
  <c r="X2672" i="1"/>
  <c r="W2672" i="1"/>
  <c r="R2672" i="1"/>
  <c r="Q2672" i="1"/>
  <c r="N2672" i="1"/>
  <c r="O2672" i="1" s="1"/>
  <c r="M2672" i="1"/>
  <c r="K2672" i="1"/>
  <c r="J2672" i="1"/>
  <c r="G2672" i="1"/>
  <c r="I2672" i="1" s="1"/>
  <c r="F2672" i="1"/>
  <c r="B2672" i="1"/>
  <c r="X2671" i="1"/>
  <c r="W2671" i="1"/>
  <c r="R2671" i="1"/>
  <c r="Q2671" i="1"/>
  <c r="N2671" i="1"/>
  <c r="O2671" i="1" s="1"/>
  <c r="M2671" i="1"/>
  <c r="K2671" i="1"/>
  <c r="J2671" i="1"/>
  <c r="G2671" i="1"/>
  <c r="F2671" i="1"/>
  <c r="B2671" i="1"/>
  <c r="X2670" i="1"/>
  <c r="W2670" i="1"/>
  <c r="R2670" i="1"/>
  <c r="Q2670" i="1"/>
  <c r="N2670" i="1"/>
  <c r="O2670" i="1" s="1"/>
  <c r="M2670" i="1"/>
  <c r="K2670" i="1"/>
  <c r="J2670" i="1"/>
  <c r="G2670" i="1"/>
  <c r="F2670" i="1"/>
  <c r="B2670" i="1"/>
  <c r="X2669" i="1"/>
  <c r="W2669" i="1"/>
  <c r="R2669" i="1"/>
  <c r="Q2669" i="1"/>
  <c r="N2669" i="1"/>
  <c r="O2669" i="1" s="1"/>
  <c r="M2669" i="1"/>
  <c r="K2669" i="1"/>
  <c r="J2669" i="1"/>
  <c r="G2669" i="1"/>
  <c r="I2669" i="1" s="1"/>
  <c r="F2669" i="1"/>
  <c r="B2669" i="1"/>
  <c r="X2668" i="1"/>
  <c r="W2668" i="1"/>
  <c r="R2668" i="1"/>
  <c r="Q2668" i="1"/>
  <c r="N2668" i="1"/>
  <c r="O2668" i="1" s="1"/>
  <c r="M2668" i="1"/>
  <c r="K2668" i="1"/>
  <c r="J2668" i="1"/>
  <c r="G2668" i="1"/>
  <c r="F2668" i="1"/>
  <c r="B2668" i="1"/>
  <c r="X2667" i="1"/>
  <c r="W2667" i="1"/>
  <c r="R2667" i="1"/>
  <c r="Q2667" i="1"/>
  <c r="N2667" i="1"/>
  <c r="O2667" i="1" s="1"/>
  <c r="M2667" i="1"/>
  <c r="K2667" i="1"/>
  <c r="J2667" i="1"/>
  <c r="G2667" i="1"/>
  <c r="I2667" i="1" s="1"/>
  <c r="F2667" i="1"/>
  <c r="B2667" i="1"/>
  <c r="X2666" i="1"/>
  <c r="W2666" i="1"/>
  <c r="R2666" i="1"/>
  <c r="Q2666" i="1"/>
  <c r="N2666" i="1"/>
  <c r="O2666" i="1" s="1"/>
  <c r="M2666" i="1"/>
  <c r="K2666" i="1"/>
  <c r="J2666" i="1"/>
  <c r="G2666" i="1"/>
  <c r="F2666" i="1"/>
  <c r="B2666" i="1"/>
  <c r="X2665" i="1"/>
  <c r="W2665" i="1"/>
  <c r="R2665" i="1"/>
  <c r="Q2665" i="1"/>
  <c r="N2665" i="1"/>
  <c r="O2665" i="1" s="1"/>
  <c r="M2665" i="1"/>
  <c r="K2665" i="1"/>
  <c r="J2665" i="1"/>
  <c r="G2665" i="1"/>
  <c r="I2665" i="1" s="1"/>
  <c r="F2665" i="1"/>
  <c r="B2665" i="1"/>
  <c r="X2664" i="1"/>
  <c r="W2664" i="1"/>
  <c r="R2664" i="1"/>
  <c r="Q2664" i="1"/>
  <c r="N2664" i="1"/>
  <c r="O2664" i="1" s="1"/>
  <c r="M2664" i="1"/>
  <c r="K2664" i="1"/>
  <c r="J2664" i="1"/>
  <c r="G2664" i="1"/>
  <c r="I2664" i="1" s="1"/>
  <c r="F2664" i="1"/>
  <c r="B2664" i="1"/>
  <c r="X2663" i="1"/>
  <c r="W2663" i="1"/>
  <c r="R2663" i="1"/>
  <c r="Q2663" i="1"/>
  <c r="N2663" i="1"/>
  <c r="O2663" i="1" s="1"/>
  <c r="M2663" i="1"/>
  <c r="K2663" i="1"/>
  <c r="J2663" i="1"/>
  <c r="G2663" i="1"/>
  <c r="F2663" i="1"/>
  <c r="B2663" i="1"/>
  <c r="X2662" i="1"/>
  <c r="W2662" i="1"/>
  <c r="R2662" i="1"/>
  <c r="Q2662" i="1"/>
  <c r="N2662" i="1"/>
  <c r="O2662" i="1" s="1"/>
  <c r="M2662" i="1"/>
  <c r="K2662" i="1"/>
  <c r="J2662" i="1"/>
  <c r="G2662" i="1"/>
  <c r="F2662" i="1"/>
  <c r="B2662" i="1"/>
  <c r="X2661" i="1"/>
  <c r="W2661" i="1"/>
  <c r="R2661" i="1"/>
  <c r="Q2661" i="1"/>
  <c r="N2661" i="1"/>
  <c r="O2661" i="1" s="1"/>
  <c r="M2661" i="1"/>
  <c r="K2661" i="1"/>
  <c r="J2661" i="1"/>
  <c r="G2661" i="1"/>
  <c r="I2661" i="1" s="1"/>
  <c r="F2661" i="1"/>
  <c r="B2661" i="1"/>
  <c r="X2660" i="1"/>
  <c r="W2660" i="1"/>
  <c r="R2660" i="1"/>
  <c r="Q2660" i="1"/>
  <c r="N2660" i="1"/>
  <c r="O2660" i="1" s="1"/>
  <c r="M2660" i="1"/>
  <c r="K2660" i="1"/>
  <c r="J2660" i="1"/>
  <c r="G2660" i="1"/>
  <c r="F2660" i="1"/>
  <c r="B2660" i="1"/>
  <c r="X2659" i="1"/>
  <c r="W2659" i="1"/>
  <c r="R2659" i="1"/>
  <c r="Q2659" i="1"/>
  <c r="N2659" i="1"/>
  <c r="O2659" i="1" s="1"/>
  <c r="M2659" i="1"/>
  <c r="K2659" i="1"/>
  <c r="J2659" i="1"/>
  <c r="G2659" i="1"/>
  <c r="I2659" i="1" s="1"/>
  <c r="F2659" i="1"/>
  <c r="B2659" i="1"/>
  <c r="X2658" i="1"/>
  <c r="W2658" i="1"/>
  <c r="R2658" i="1"/>
  <c r="Q2658" i="1"/>
  <c r="N2658" i="1"/>
  <c r="O2658" i="1" s="1"/>
  <c r="M2658" i="1"/>
  <c r="K2658" i="1"/>
  <c r="J2658" i="1"/>
  <c r="G2658" i="1"/>
  <c r="F2658" i="1"/>
  <c r="B2658" i="1"/>
  <c r="X2657" i="1"/>
  <c r="W2657" i="1"/>
  <c r="R2657" i="1"/>
  <c r="Q2657" i="1"/>
  <c r="N2657" i="1"/>
  <c r="O2657" i="1" s="1"/>
  <c r="M2657" i="1"/>
  <c r="K2657" i="1"/>
  <c r="J2657" i="1"/>
  <c r="G2657" i="1"/>
  <c r="F2657" i="1"/>
  <c r="B2657" i="1"/>
  <c r="X2656" i="1"/>
  <c r="W2656" i="1"/>
  <c r="R2656" i="1"/>
  <c r="Q2656" i="1"/>
  <c r="N2656" i="1"/>
  <c r="O2656" i="1" s="1"/>
  <c r="M2656" i="1"/>
  <c r="K2656" i="1"/>
  <c r="J2656" i="1"/>
  <c r="G2656" i="1"/>
  <c r="F2656" i="1"/>
  <c r="B2656" i="1"/>
  <c r="X2655" i="1"/>
  <c r="W2655" i="1"/>
  <c r="R2655" i="1"/>
  <c r="Q2655" i="1"/>
  <c r="N2655" i="1"/>
  <c r="O2655" i="1" s="1"/>
  <c r="M2655" i="1"/>
  <c r="K2655" i="1"/>
  <c r="J2655" i="1"/>
  <c r="G2655" i="1"/>
  <c r="F2655" i="1"/>
  <c r="B2655" i="1"/>
  <c r="X2654" i="1"/>
  <c r="W2654" i="1"/>
  <c r="R2654" i="1"/>
  <c r="Q2654" i="1"/>
  <c r="N2654" i="1"/>
  <c r="O2654" i="1" s="1"/>
  <c r="M2654" i="1"/>
  <c r="K2654" i="1"/>
  <c r="J2654" i="1"/>
  <c r="G2654" i="1"/>
  <c r="I2654" i="1" s="1"/>
  <c r="F2654" i="1"/>
  <c r="B2654" i="1"/>
  <c r="X2653" i="1"/>
  <c r="W2653" i="1"/>
  <c r="R2653" i="1"/>
  <c r="Q2653" i="1"/>
  <c r="N2653" i="1"/>
  <c r="O2653" i="1" s="1"/>
  <c r="M2653" i="1"/>
  <c r="K2653" i="1"/>
  <c r="J2653" i="1"/>
  <c r="G2653" i="1"/>
  <c r="I2653" i="1" s="1"/>
  <c r="F2653" i="1"/>
  <c r="B2653" i="1"/>
  <c r="X2652" i="1"/>
  <c r="W2652" i="1"/>
  <c r="R2652" i="1"/>
  <c r="Q2652" i="1"/>
  <c r="N2652" i="1"/>
  <c r="O2652" i="1" s="1"/>
  <c r="M2652" i="1"/>
  <c r="K2652" i="1"/>
  <c r="J2652" i="1"/>
  <c r="G2652" i="1"/>
  <c r="F2652" i="1"/>
  <c r="B2652" i="1"/>
  <c r="X2651" i="1"/>
  <c r="W2651" i="1"/>
  <c r="R2651" i="1"/>
  <c r="Q2651" i="1"/>
  <c r="N2651" i="1"/>
  <c r="O2651" i="1" s="1"/>
  <c r="M2651" i="1"/>
  <c r="K2651" i="1"/>
  <c r="J2651" i="1"/>
  <c r="G2651" i="1"/>
  <c r="I2651" i="1" s="1"/>
  <c r="F2651" i="1"/>
  <c r="B2651" i="1"/>
  <c r="X2650" i="1"/>
  <c r="W2650" i="1"/>
  <c r="R2650" i="1"/>
  <c r="Q2650" i="1"/>
  <c r="N2650" i="1"/>
  <c r="O2650" i="1" s="1"/>
  <c r="M2650" i="1"/>
  <c r="K2650" i="1"/>
  <c r="J2650" i="1"/>
  <c r="G2650" i="1"/>
  <c r="F2650" i="1"/>
  <c r="B2650" i="1"/>
  <c r="X2649" i="1"/>
  <c r="W2649" i="1"/>
  <c r="R2649" i="1"/>
  <c r="Q2649" i="1"/>
  <c r="N2649" i="1"/>
  <c r="O2649" i="1" s="1"/>
  <c r="M2649" i="1"/>
  <c r="K2649" i="1"/>
  <c r="J2649" i="1"/>
  <c r="G2649" i="1"/>
  <c r="I2649" i="1" s="1"/>
  <c r="F2649" i="1"/>
  <c r="B2649" i="1"/>
  <c r="X2648" i="1"/>
  <c r="W2648" i="1"/>
  <c r="R2648" i="1"/>
  <c r="Q2648" i="1"/>
  <c r="N2648" i="1"/>
  <c r="O2648" i="1" s="1"/>
  <c r="M2648" i="1"/>
  <c r="K2648" i="1"/>
  <c r="J2648" i="1"/>
  <c r="G2648" i="1"/>
  <c r="F2648" i="1"/>
  <c r="B2648" i="1"/>
  <c r="X2647" i="1"/>
  <c r="W2647" i="1"/>
  <c r="R2647" i="1"/>
  <c r="Q2647" i="1"/>
  <c r="N2647" i="1"/>
  <c r="O2647" i="1" s="1"/>
  <c r="M2647" i="1"/>
  <c r="K2647" i="1"/>
  <c r="J2647" i="1"/>
  <c r="G2647" i="1"/>
  <c r="F2647" i="1"/>
  <c r="B2647" i="1"/>
  <c r="X2646" i="1"/>
  <c r="W2646" i="1"/>
  <c r="R2646" i="1"/>
  <c r="Q2646" i="1"/>
  <c r="N2646" i="1"/>
  <c r="O2646" i="1" s="1"/>
  <c r="M2646" i="1"/>
  <c r="K2646" i="1"/>
  <c r="J2646" i="1"/>
  <c r="G2646" i="1"/>
  <c r="I2646" i="1" s="1"/>
  <c r="F2646" i="1"/>
  <c r="B2646" i="1"/>
  <c r="X2645" i="1"/>
  <c r="W2645" i="1"/>
  <c r="R2645" i="1"/>
  <c r="Q2645" i="1"/>
  <c r="N2645" i="1"/>
  <c r="O2645" i="1" s="1"/>
  <c r="M2645" i="1"/>
  <c r="K2645" i="1"/>
  <c r="J2645" i="1"/>
  <c r="G2645" i="1"/>
  <c r="I2645" i="1" s="1"/>
  <c r="F2645" i="1"/>
  <c r="B2645" i="1"/>
  <c r="X2644" i="1"/>
  <c r="W2644" i="1"/>
  <c r="R2644" i="1"/>
  <c r="Q2644" i="1"/>
  <c r="N2644" i="1"/>
  <c r="O2644" i="1" s="1"/>
  <c r="M2644" i="1"/>
  <c r="K2644" i="1"/>
  <c r="J2644" i="1"/>
  <c r="G2644" i="1"/>
  <c r="I2644" i="1" s="1"/>
  <c r="F2644" i="1"/>
  <c r="B2644" i="1"/>
  <c r="X2643" i="1"/>
  <c r="W2643" i="1"/>
  <c r="R2643" i="1"/>
  <c r="Q2643" i="1"/>
  <c r="N2643" i="1"/>
  <c r="O2643" i="1" s="1"/>
  <c r="M2643" i="1"/>
  <c r="K2643" i="1"/>
  <c r="J2643" i="1"/>
  <c r="G2643" i="1"/>
  <c r="I2643" i="1" s="1"/>
  <c r="F2643" i="1"/>
  <c r="B2643" i="1"/>
  <c r="X2642" i="1"/>
  <c r="W2642" i="1"/>
  <c r="R2642" i="1"/>
  <c r="Q2642" i="1"/>
  <c r="N2642" i="1"/>
  <c r="O2642" i="1" s="1"/>
  <c r="M2642" i="1"/>
  <c r="K2642" i="1"/>
  <c r="J2642" i="1"/>
  <c r="G2642" i="1"/>
  <c r="I2642" i="1" s="1"/>
  <c r="F2642" i="1"/>
  <c r="B2642" i="1"/>
  <c r="X2641" i="1"/>
  <c r="W2641" i="1"/>
  <c r="R2641" i="1"/>
  <c r="Q2641" i="1"/>
  <c r="N2641" i="1"/>
  <c r="O2641" i="1" s="1"/>
  <c r="M2641" i="1"/>
  <c r="K2641" i="1"/>
  <c r="J2641" i="1"/>
  <c r="G2641" i="1"/>
  <c r="I2641" i="1" s="1"/>
  <c r="F2641" i="1"/>
  <c r="B2641" i="1"/>
  <c r="X2640" i="1"/>
  <c r="W2640" i="1"/>
  <c r="R2640" i="1"/>
  <c r="Q2640" i="1"/>
  <c r="N2640" i="1"/>
  <c r="O2640" i="1" s="1"/>
  <c r="M2640" i="1"/>
  <c r="K2640" i="1"/>
  <c r="J2640" i="1"/>
  <c r="G2640" i="1"/>
  <c r="I2640" i="1" s="1"/>
  <c r="F2640" i="1"/>
  <c r="B2640" i="1"/>
  <c r="X2639" i="1"/>
  <c r="W2639" i="1"/>
  <c r="R2639" i="1"/>
  <c r="Q2639" i="1"/>
  <c r="N2639" i="1"/>
  <c r="O2639" i="1" s="1"/>
  <c r="M2639" i="1"/>
  <c r="K2639" i="1"/>
  <c r="J2639" i="1"/>
  <c r="G2639" i="1"/>
  <c r="F2639" i="1"/>
  <c r="B2639" i="1"/>
  <c r="X2638" i="1"/>
  <c r="W2638" i="1"/>
  <c r="R2638" i="1"/>
  <c r="Q2638" i="1"/>
  <c r="N2638" i="1"/>
  <c r="O2638" i="1" s="1"/>
  <c r="M2638" i="1"/>
  <c r="K2638" i="1"/>
  <c r="J2638" i="1"/>
  <c r="G2638" i="1"/>
  <c r="I2638" i="1" s="1"/>
  <c r="F2638" i="1"/>
  <c r="B2638" i="1"/>
  <c r="X2637" i="1"/>
  <c r="W2637" i="1"/>
  <c r="R2637" i="1"/>
  <c r="Q2637" i="1"/>
  <c r="N2637" i="1"/>
  <c r="O2637" i="1" s="1"/>
  <c r="M2637" i="1"/>
  <c r="K2637" i="1"/>
  <c r="J2637" i="1"/>
  <c r="G2637" i="1"/>
  <c r="I2637" i="1" s="1"/>
  <c r="F2637" i="1"/>
  <c r="B2637" i="1"/>
  <c r="X2636" i="1"/>
  <c r="W2636" i="1"/>
  <c r="R2636" i="1"/>
  <c r="Q2636" i="1"/>
  <c r="N2636" i="1"/>
  <c r="O2636" i="1" s="1"/>
  <c r="M2636" i="1"/>
  <c r="K2636" i="1"/>
  <c r="J2636" i="1"/>
  <c r="G2636" i="1"/>
  <c r="I2636" i="1" s="1"/>
  <c r="F2636" i="1"/>
  <c r="B2636" i="1"/>
  <c r="X2635" i="1"/>
  <c r="W2635" i="1"/>
  <c r="R2635" i="1"/>
  <c r="Q2635" i="1"/>
  <c r="N2635" i="1"/>
  <c r="O2635" i="1" s="1"/>
  <c r="M2635" i="1"/>
  <c r="K2635" i="1"/>
  <c r="J2635" i="1"/>
  <c r="G2635" i="1"/>
  <c r="I2635" i="1" s="1"/>
  <c r="F2635" i="1"/>
  <c r="B2635" i="1"/>
  <c r="X2634" i="1"/>
  <c r="W2634" i="1"/>
  <c r="R2634" i="1"/>
  <c r="Q2634" i="1"/>
  <c r="N2634" i="1"/>
  <c r="O2634" i="1" s="1"/>
  <c r="M2634" i="1"/>
  <c r="K2634" i="1"/>
  <c r="J2634" i="1"/>
  <c r="G2634" i="1"/>
  <c r="I2634" i="1" s="1"/>
  <c r="F2634" i="1"/>
  <c r="B2634" i="1"/>
  <c r="X2633" i="1"/>
  <c r="W2633" i="1"/>
  <c r="R2633" i="1"/>
  <c r="Q2633" i="1"/>
  <c r="N2633" i="1"/>
  <c r="O2633" i="1" s="1"/>
  <c r="M2633" i="1"/>
  <c r="K2633" i="1"/>
  <c r="J2633" i="1"/>
  <c r="G2633" i="1"/>
  <c r="I2633" i="1" s="1"/>
  <c r="F2633" i="1"/>
  <c r="B2633" i="1"/>
  <c r="X2632" i="1"/>
  <c r="W2632" i="1"/>
  <c r="R2632" i="1"/>
  <c r="Q2632" i="1"/>
  <c r="N2632" i="1"/>
  <c r="O2632" i="1" s="1"/>
  <c r="M2632" i="1"/>
  <c r="K2632" i="1"/>
  <c r="J2632" i="1"/>
  <c r="G2632" i="1"/>
  <c r="I2632" i="1" s="1"/>
  <c r="F2632" i="1"/>
  <c r="B2632" i="1"/>
  <c r="X2631" i="1"/>
  <c r="W2631" i="1"/>
  <c r="R2631" i="1"/>
  <c r="Q2631" i="1"/>
  <c r="N2631" i="1"/>
  <c r="O2631" i="1" s="1"/>
  <c r="M2631" i="1"/>
  <c r="K2631" i="1"/>
  <c r="J2631" i="1"/>
  <c r="G2631" i="1"/>
  <c r="F2631" i="1"/>
  <c r="B2631" i="1"/>
  <c r="X2630" i="1"/>
  <c r="W2630" i="1"/>
  <c r="R2630" i="1"/>
  <c r="Q2630" i="1"/>
  <c r="N2630" i="1"/>
  <c r="O2630" i="1" s="1"/>
  <c r="M2630" i="1"/>
  <c r="K2630" i="1"/>
  <c r="J2630" i="1"/>
  <c r="G2630" i="1"/>
  <c r="I2630" i="1" s="1"/>
  <c r="F2630" i="1"/>
  <c r="B2630" i="1"/>
  <c r="X2629" i="1"/>
  <c r="W2629" i="1"/>
  <c r="R2629" i="1"/>
  <c r="Q2629" i="1"/>
  <c r="N2629" i="1"/>
  <c r="O2629" i="1" s="1"/>
  <c r="M2629" i="1"/>
  <c r="K2629" i="1"/>
  <c r="J2629" i="1"/>
  <c r="G2629" i="1"/>
  <c r="I2629" i="1" s="1"/>
  <c r="F2629" i="1"/>
  <c r="B2629" i="1"/>
  <c r="X2628" i="1"/>
  <c r="W2628" i="1"/>
  <c r="R2628" i="1"/>
  <c r="Q2628" i="1"/>
  <c r="N2628" i="1"/>
  <c r="O2628" i="1" s="1"/>
  <c r="M2628" i="1"/>
  <c r="K2628" i="1"/>
  <c r="J2628" i="1"/>
  <c r="G2628" i="1"/>
  <c r="F2628" i="1"/>
  <c r="B2628" i="1"/>
  <c r="X2627" i="1"/>
  <c r="W2627" i="1"/>
  <c r="R2627" i="1"/>
  <c r="Q2627" i="1"/>
  <c r="N2627" i="1"/>
  <c r="O2627" i="1" s="1"/>
  <c r="M2627" i="1"/>
  <c r="K2627" i="1"/>
  <c r="J2627" i="1"/>
  <c r="G2627" i="1"/>
  <c r="F2627" i="1"/>
  <c r="B2627" i="1"/>
  <c r="X2626" i="1"/>
  <c r="W2626" i="1"/>
  <c r="R2626" i="1"/>
  <c r="Q2626" i="1"/>
  <c r="N2626" i="1"/>
  <c r="O2626" i="1" s="1"/>
  <c r="M2626" i="1"/>
  <c r="K2626" i="1"/>
  <c r="J2626" i="1"/>
  <c r="G2626" i="1"/>
  <c r="I2626" i="1" s="1"/>
  <c r="F2626" i="1"/>
  <c r="B2626" i="1"/>
  <c r="X2625" i="1"/>
  <c r="W2625" i="1"/>
  <c r="R2625" i="1"/>
  <c r="Q2625" i="1"/>
  <c r="N2625" i="1"/>
  <c r="O2625" i="1" s="1"/>
  <c r="M2625" i="1"/>
  <c r="K2625" i="1"/>
  <c r="J2625" i="1"/>
  <c r="G2625" i="1"/>
  <c r="I2625" i="1" s="1"/>
  <c r="F2625" i="1"/>
  <c r="B2625" i="1"/>
  <c r="X2624" i="1"/>
  <c r="W2624" i="1"/>
  <c r="R2624" i="1"/>
  <c r="Q2624" i="1"/>
  <c r="N2624" i="1"/>
  <c r="O2624" i="1" s="1"/>
  <c r="M2624" i="1"/>
  <c r="K2624" i="1"/>
  <c r="J2624" i="1"/>
  <c r="G2624" i="1"/>
  <c r="I2624" i="1" s="1"/>
  <c r="F2624" i="1"/>
  <c r="B2624" i="1"/>
  <c r="X2623" i="1"/>
  <c r="W2623" i="1"/>
  <c r="R2623" i="1"/>
  <c r="Q2623" i="1"/>
  <c r="N2623" i="1"/>
  <c r="O2623" i="1" s="1"/>
  <c r="M2623" i="1"/>
  <c r="K2623" i="1"/>
  <c r="J2623" i="1"/>
  <c r="G2623" i="1"/>
  <c r="I2623" i="1" s="1"/>
  <c r="F2623" i="1"/>
  <c r="B2623" i="1"/>
  <c r="X2622" i="1"/>
  <c r="W2622" i="1"/>
  <c r="R2622" i="1"/>
  <c r="Q2622" i="1"/>
  <c r="N2622" i="1"/>
  <c r="O2622" i="1" s="1"/>
  <c r="M2622" i="1"/>
  <c r="K2622" i="1"/>
  <c r="J2622" i="1"/>
  <c r="G2622" i="1"/>
  <c r="F2622" i="1"/>
  <c r="B2622" i="1"/>
  <c r="X2621" i="1"/>
  <c r="W2621" i="1"/>
  <c r="R2621" i="1"/>
  <c r="Q2621" i="1"/>
  <c r="N2621" i="1"/>
  <c r="O2621" i="1" s="1"/>
  <c r="M2621" i="1"/>
  <c r="K2621" i="1"/>
  <c r="J2621" i="1"/>
  <c r="G2621" i="1"/>
  <c r="I2621" i="1" s="1"/>
  <c r="F2621" i="1"/>
  <c r="B2621" i="1"/>
  <c r="X2620" i="1"/>
  <c r="W2620" i="1"/>
  <c r="R2620" i="1"/>
  <c r="Q2620" i="1"/>
  <c r="N2620" i="1"/>
  <c r="O2620" i="1" s="1"/>
  <c r="M2620" i="1"/>
  <c r="K2620" i="1"/>
  <c r="J2620" i="1"/>
  <c r="G2620" i="1"/>
  <c r="F2620" i="1"/>
  <c r="B2620" i="1"/>
  <c r="X2619" i="1"/>
  <c r="W2619" i="1"/>
  <c r="R2619" i="1"/>
  <c r="Q2619" i="1"/>
  <c r="N2619" i="1"/>
  <c r="O2619" i="1" s="1"/>
  <c r="M2619" i="1"/>
  <c r="K2619" i="1"/>
  <c r="J2619" i="1"/>
  <c r="G2619" i="1"/>
  <c r="F2619" i="1"/>
  <c r="B2619" i="1"/>
  <c r="X2618" i="1"/>
  <c r="W2618" i="1"/>
  <c r="R2618" i="1"/>
  <c r="Q2618" i="1"/>
  <c r="N2618" i="1"/>
  <c r="O2618" i="1" s="1"/>
  <c r="M2618" i="1"/>
  <c r="K2618" i="1"/>
  <c r="J2618" i="1"/>
  <c r="G2618" i="1"/>
  <c r="F2618" i="1"/>
  <c r="B2618" i="1"/>
  <c r="X2617" i="1"/>
  <c r="W2617" i="1"/>
  <c r="R2617" i="1"/>
  <c r="Q2617" i="1"/>
  <c r="N2617" i="1"/>
  <c r="O2617" i="1" s="1"/>
  <c r="M2617" i="1"/>
  <c r="K2617" i="1"/>
  <c r="J2617" i="1"/>
  <c r="G2617" i="1"/>
  <c r="I2617" i="1" s="1"/>
  <c r="F2617" i="1"/>
  <c r="B2617" i="1"/>
  <c r="X2616" i="1"/>
  <c r="W2616" i="1"/>
  <c r="R2616" i="1"/>
  <c r="Q2616" i="1"/>
  <c r="N2616" i="1"/>
  <c r="O2616" i="1" s="1"/>
  <c r="M2616" i="1"/>
  <c r="K2616" i="1"/>
  <c r="J2616" i="1"/>
  <c r="G2616" i="1"/>
  <c r="F2616" i="1"/>
  <c r="B2616" i="1"/>
  <c r="X2615" i="1"/>
  <c r="W2615" i="1"/>
  <c r="R2615" i="1"/>
  <c r="Q2615" i="1"/>
  <c r="N2615" i="1"/>
  <c r="O2615" i="1" s="1"/>
  <c r="M2615" i="1"/>
  <c r="K2615" i="1"/>
  <c r="J2615" i="1"/>
  <c r="G2615" i="1"/>
  <c r="I2615" i="1" s="1"/>
  <c r="F2615" i="1"/>
  <c r="B2615" i="1"/>
  <c r="X2614" i="1"/>
  <c r="W2614" i="1"/>
  <c r="R2614" i="1"/>
  <c r="Q2614" i="1"/>
  <c r="N2614" i="1"/>
  <c r="O2614" i="1" s="1"/>
  <c r="M2614" i="1"/>
  <c r="K2614" i="1"/>
  <c r="J2614" i="1"/>
  <c r="G2614" i="1"/>
  <c r="F2614" i="1"/>
  <c r="B2614" i="1"/>
  <c r="X2613" i="1"/>
  <c r="W2613" i="1"/>
  <c r="R2613" i="1"/>
  <c r="Q2613" i="1"/>
  <c r="N2613" i="1"/>
  <c r="O2613" i="1" s="1"/>
  <c r="M2613" i="1"/>
  <c r="K2613" i="1"/>
  <c r="J2613" i="1"/>
  <c r="G2613" i="1"/>
  <c r="I2613" i="1" s="1"/>
  <c r="F2613" i="1"/>
  <c r="B2613" i="1"/>
  <c r="X2612" i="1"/>
  <c r="W2612" i="1"/>
  <c r="R2612" i="1"/>
  <c r="Q2612" i="1"/>
  <c r="N2612" i="1"/>
  <c r="O2612" i="1" s="1"/>
  <c r="M2612" i="1"/>
  <c r="K2612" i="1"/>
  <c r="J2612" i="1"/>
  <c r="G2612" i="1"/>
  <c r="I2612" i="1" s="1"/>
  <c r="F2612" i="1"/>
  <c r="B2612" i="1"/>
  <c r="X2611" i="1"/>
  <c r="W2611" i="1"/>
  <c r="R2611" i="1"/>
  <c r="Q2611" i="1"/>
  <c r="N2611" i="1"/>
  <c r="O2611" i="1" s="1"/>
  <c r="M2611" i="1"/>
  <c r="K2611" i="1"/>
  <c r="J2611" i="1"/>
  <c r="G2611" i="1"/>
  <c r="I2611" i="1" s="1"/>
  <c r="F2611" i="1"/>
  <c r="B2611" i="1"/>
  <c r="X2610" i="1"/>
  <c r="W2610" i="1"/>
  <c r="R2610" i="1"/>
  <c r="Q2610" i="1"/>
  <c r="N2610" i="1"/>
  <c r="O2610" i="1" s="1"/>
  <c r="M2610" i="1"/>
  <c r="K2610" i="1"/>
  <c r="J2610" i="1"/>
  <c r="G2610" i="1"/>
  <c r="F2610" i="1"/>
  <c r="B2610" i="1"/>
  <c r="X2609" i="1"/>
  <c r="W2609" i="1"/>
  <c r="R2609" i="1"/>
  <c r="Q2609" i="1"/>
  <c r="N2609" i="1"/>
  <c r="O2609" i="1" s="1"/>
  <c r="M2609" i="1"/>
  <c r="K2609" i="1"/>
  <c r="J2609" i="1"/>
  <c r="G2609" i="1"/>
  <c r="I2609" i="1" s="1"/>
  <c r="F2609" i="1"/>
  <c r="B2609" i="1"/>
  <c r="X2608" i="1"/>
  <c r="W2608" i="1"/>
  <c r="R2608" i="1"/>
  <c r="Q2608" i="1"/>
  <c r="N2608" i="1"/>
  <c r="O2608" i="1" s="1"/>
  <c r="M2608" i="1"/>
  <c r="K2608" i="1"/>
  <c r="J2608" i="1"/>
  <c r="G2608" i="1"/>
  <c r="I2608" i="1" s="1"/>
  <c r="F2608" i="1"/>
  <c r="B2608" i="1"/>
  <c r="X2607" i="1"/>
  <c r="W2607" i="1"/>
  <c r="R2607" i="1"/>
  <c r="Q2607" i="1"/>
  <c r="N2607" i="1"/>
  <c r="O2607" i="1" s="1"/>
  <c r="M2607" i="1"/>
  <c r="K2607" i="1"/>
  <c r="J2607" i="1"/>
  <c r="G2607" i="1"/>
  <c r="I2607" i="1" s="1"/>
  <c r="F2607" i="1"/>
  <c r="B2607" i="1"/>
  <c r="X2606" i="1"/>
  <c r="W2606" i="1"/>
  <c r="R2606" i="1"/>
  <c r="Q2606" i="1"/>
  <c r="N2606" i="1"/>
  <c r="O2606" i="1" s="1"/>
  <c r="M2606" i="1"/>
  <c r="K2606" i="1"/>
  <c r="J2606" i="1"/>
  <c r="G2606" i="1"/>
  <c r="F2606" i="1"/>
  <c r="B2606" i="1"/>
  <c r="X2605" i="1"/>
  <c r="W2605" i="1"/>
  <c r="R2605" i="1"/>
  <c r="Q2605" i="1"/>
  <c r="N2605" i="1"/>
  <c r="O2605" i="1" s="1"/>
  <c r="M2605" i="1"/>
  <c r="K2605" i="1"/>
  <c r="J2605" i="1"/>
  <c r="G2605" i="1"/>
  <c r="I2605" i="1" s="1"/>
  <c r="F2605" i="1"/>
  <c r="B2605" i="1"/>
  <c r="X2604" i="1"/>
  <c r="W2604" i="1"/>
  <c r="R2604" i="1"/>
  <c r="Q2604" i="1"/>
  <c r="N2604" i="1"/>
  <c r="O2604" i="1" s="1"/>
  <c r="M2604" i="1"/>
  <c r="K2604" i="1"/>
  <c r="J2604" i="1"/>
  <c r="G2604" i="1"/>
  <c r="I2604" i="1" s="1"/>
  <c r="F2604" i="1"/>
  <c r="B2604" i="1"/>
  <c r="X2603" i="1"/>
  <c r="W2603" i="1"/>
  <c r="R2603" i="1"/>
  <c r="Q2603" i="1"/>
  <c r="N2603" i="1"/>
  <c r="O2603" i="1" s="1"/>
  <c r="M2603" i="1"/>
  <c r="K2603" i="1"/>
  <c r="J2603" i="1"/>
  <c r="G2603" i="1"/>
  <c r="F2603" i="1"/>
  <c r="B2603" i="1"/>
  <c r="X2602" i="1"/>
  <c r="W2602" i="1"/>
  <c r="R2602" i="1"/>
  <c r="Q2602" i="1"/>
  <c r="N2602" i="1"/>
  <c r="O2602" i="1" s="1"/>
  <c r="M2602" i="1"/>
  <c r="K2602" i="1"/>
  <c r="J2602" i="1"/>
  <c r="G2602" i="1"/>
  <c r="I2602" i="1" s="1"/>
  <c r="F2602" i="1"/>
  <c r="B2602" i="1"/>
  <c r="X2601" i="1"/>
  <c r="W2601" i="1"/>
  <c r="R2601" i="1"/>
  <c r="Q2601" i="1"/>
  <c r="N2601" i="1"/>
  <c r="O2601" i="1" s="1"/>
  <c r="M2601" i="1"/>
  <c r="K2601" i="1"/>
  <c r="J2601" i="1"/>
  <c r="G2601" i="1"/>
  <c r="I2601" i="1" s="1"/>
  <c r="F2601" i="1"/>
  <c r="B2601" i="1"/>
  <c r="X2600" i="1"/>
  <c r="W2600" i="1"/>
  <c r="R2600" i="1"/>
  <c r="Q2600" i="1"/>
  <c r="N2600" i="1"/>
  <c r="O2600" i="1" s="1"/>
  <c r="M2600" i="1"/>
  <c r="K2600" i="1"/>
  <c r="J2600" i="1"/>
  <c r="G2600" i="1"/>
  <c r="F2600" i="1"/>
  <c r="B2600" i="1"/>
  <c r="X2599" i="1"/>
  <c r="W2599" i="1"/>
  <c r="R2599" i="1"/>
  <c r="Q2599" i="1"/>
  <c r="N2599" i="1"/>
  <c r="O2599" i="1" s="1"/>
  <c r="M2599" i="1"/>
  <c r="K2599" i="1"/>
  <c r="J2599" i="1"/>
  <c r="G2599" i="1"/>
  <c r="I2599" i="1" s="1"/>
  <c r="F2599" i="1"/>
  <c r="B2599" i="1"/>
  <c r="X2598" i="1"/>
  <c r="W2598" i="1"/>
  <c r="R2598" i="1"/>
  <c r="Q2598" i="1"/>
  <c r="N2598" i="1"/>
  <c r="O2598" i="1" s="1"/>
  <c r="M2598" i="1"/>
  <c r="K2598" i="1"/>
  <c r="J2598" i="1"/>
  <c r="G2598" i="1"/>
  <c r="I2598" i="1" s="1"/>
  <c r="F2598" i="1"/>
  <c r="B2598" i="1"/>
  <c r="X2597" i="1"/>
  <c r="W2597" i="1"/>
  <c r="R2597" i="1"/>
  <c r="Q2597" i="1"/>
  <c r="N2597" i="1"/>
  <c r="O2597" i="1" s="1"/>
  <c r="M2597" i="1"/>
  <c r="K2597" i="1"/>
  <c r="J2597" i="1"/>
  <c r="G2597" i="1"/>
  <c r="F2597" i="1"/>
  <c r="B2597" i="1"/>
  <c r="X2596" i="1"/>
  <c r="W2596" i="1"/>
  <c r="R2596" i="1"/>
  <c r="Q2596" i="1"/>
  <c r="N2596" i="1"/>
  <c r="O2596" i="1" s="1"/>
  <c r="M2596" i="1"/>
  <c r="K2596" i="1"/>
  <c r="J2596" i="1"/>
  <c r="G2596" i="1"/>
  <c r="I2596" i="1" s="1"/>
  <c r="F2596" i="1"/>
  <c r="B2596" i="1"/>
  <c r="X2595" i="1"/>
  <c r="W2595" i="1"/>
  <c r="R2595" i="1"/>
  <c r="Q2595" i="1"/>
  <c r="N2595" i="1"/>
  <c r="O2595" i="1" s="1"/>
  <c r="M2595" i="1"/>
  <c r="K2595" i="1"/>
  <c r="J2595" i="1"/>
  <c r="G2595" i="1"/>
  <c r="F2595" i="1"/>
  <c r="B2595" i="1"/>
  <c r="X2594" i="1"/>
  <c r="W2594" i="1"/>
  <c r="R2594" i="1"/>
  <c r="Q2594" i="1"/>
  <c r="N2594" i="1"/>
  <c r="O2594" i="1" s="1"/>
  <c r="M2594" i="1"/>
  <c r="K2594" i="1"/>
  <c r="J2594" i="1"/>
  <c r="G2594" i="1"/>
  <c r="I2594" i="1" s="1"/>
  <c r="F2594" i="1"/>
  <c r="B2594" i="1"/>
  <c r="X2593" i="1"/>
  <c r="W2593" i="1"/>
  <c r="R2593" i="1"/>
  <c r="Q2593" i="1"/>
  <c r="N2593" i="1"/>
  <c r="O2593" i="1" s="1"/>
  <c r="M2593" i="1"/>
  <c r="K2593" i="1"/>
  <c r="J2593" i="1"/>
  <c r="G2593" i="1"/>
  <c r="F2593" i="1"/>
  <c r="B2593" i="1"/>
  <c r="X2592" i="1"/>
  <c r="W2592" i="1"/>
  <c r="R2592" i="1"/>
  <c r="Q2592" i="1"/>
  <c r="N2592" i="1"/>
  <c r="O2592" i="1" s="1"/>
  <c r="M2592" i="1"/>
  <c r="K2592" i="1"/>
  <c r="J2592" i="1"/>
  <c r="G2592" i="1"/>
  <c r="I2592" i="1" s="1"/>
  <c r="F2592" i="1"/>
  <c r="B2592" i="1"/>
  <c r="X2591" i="1"/>
  <c r="W2591" i="1"/>
  <c r="R2591" i="1"/>
  <c r="Q2591" i="1"/>
  <c r="N2591" i="1"/>
  <c r="O2591" i="1" s="1"/>
  <c r="M2591" i="1"/>
  <c r="K2591" i="1"/>
  <c r="J2591" i="1"/>
  <c r="G2591" i="1"/>
  <c r="F2591" i="1"/>
  <c r="B2591" i="1"/>
  <c r="X2590" i="1"/>
  <c r="W2590" i="1"/>
  <c r="R2590" i="1"/>
  <c r="Q2590" i="1"/>
  <c r="N2590" i="1"/>
  <c r="O2590" i="1" s="1"/>
  <c r="M2590" i="1"/>
  <c r="K2590" i="1"/>
  <c r="J2590" i="1"/>
  <c r="G2590" i="1"/>
  <c r="I2590" i="1" s="1"/>
  <c r="F2590" i="1"/>
  <c r="B2590" i="1"/>
  <c r="X2589" i="1"/>
  <c r="W2589" i="1"/>
  <c r="R2589" i="1"/>
  <c r="Q2589" i="1"/>
  <c r="N2589" i="1"/>
  <c r="O2589" i="1" s="1"/>
  <c r="M2589" i="1"/>
  <c r="K2589" i="1"/>
  <c r="J2589" i="1"/>
  <c r="G2589" i="1"/>
  <c r="F2589" i="1"/>
  <c r="B2589" i="1"/>
  <c r="X2588" i="1"/>
  <c r="W2588" i="1"/>
  <c r="R2588" i="1"/>
  <c r="Q2588" i="1"/>
  <c r="N2588" i="1"/>
  <c r="O2588" i="1" s="1"/>
  <c r="M2588" i="1"/>
  <c r="K2588" i="1"/>
  <c r="J2588" i="1"/>
  <c r="G2588" i="1"/>
  <c r="I2588" i="1" s="1"/>
  <c r="F2588" i="1"/>
  <c r="B2588" i="1"/>
  <c r="X2587" i="1"/>
  <c r="W2587" i="1"/>
  <c r="R2587" i="1"/>
  <c r="Q2587" i="1"/>
  <c r="N2587" i="1"/>
  <c r="O2587" i="1" s="1"/>
  <c r="M2587" i="1"/>
  <c r="K2587" i="1"/>
  <c r="J2587" i="1"/>
  <c r="G2587" i="1"/>
  <c r="I2587" i="1" s="1"/>
  <c r="F2587" i="1"/>
  <c r="B2587" i="1"/>
  <c r="X2586" i="1"/>
  <c r="W2586" i="1"/>
  <c r="R2586" i="1"/>
  <c r="Q2586" i="1"/>
  <c r="N2586" i="1"/>
  <c r="O2586" i="1" s="1"/>
  <c r="M2586" i="1"/>
  <c r="K2586" i="1"/>
  <c r="J2586" i="1"/>
  <c r="G2586" i="1"/>
  <c r="I2586" i="1" s="1"/>
  <c r="F2586" i="1"/>
  <c r="B2586" i="1"/>
  <c r="X2585" i="1"/>
  <c r="W2585" i="1"/>
  <c r="R2585" i="1"/>
  <c r="Q2585" i="1"/>
  <c r="N2585" i="1"/>
  <c r="O2585" i="1" s="1"/>
  <c r="M2585" i="1"/>
  <c r="K2585" i="1"/>
  <c r="J2585" i="1"/>
  <c r="G2585" i="1"/>
  <c r="I2585" i="1" s="1"/>
  <c r="F2585" i="1"/>
  <c r="B2585" i="1"/>
  <c r="X2584" i="1"/>
  <c r="W2584" i="1"/>
  <c r="R2584" i="1"/>
  <c r="Q2584" i="1"/>
  <c r="N2584" i="1"/>
  <c r="O2584" i="1" s="1"/>
  <c r="M2584" i="1"/>
  <c r="K2584" i="1"/>
  <c r="J2584" i="1"/>
  <c r="G2584" i="1"/>
  <c r="I2584" i="1" s="1"/>
  <c r="F2584" i="1"/>
  <c r="B2584" i="1"/>
  <c r="X2583" i="1"/>
  <c r="W2583" i="1"/>
  <c r="R2583" i="1"/>
  <c r="Q2583" i="1"/>
  <c r="N2583" i="1"/>
  <c r="O2583" i="1" s="1"/>
  <c r="M2583" i="1"/>
  <c r="K2583" i="1"/>
  <c r="J2583" i="1"/>
  <c r="G2583" i="1"/>
  <c r="I2583" i="1" s="1"/>
  <c r="F2583" i="1"/>
  <c r="B2583" i="1"/>
  <c r="X2582" i="1"/>
  <c r="W2582" i="1"/>
  <c r="R2582" i="1"/>
  <c r="Q2582" i="1"/>
  <c r="N2582" i="1"/>
  <c r="O2582" i="1" s="1"/>
  <c r="M2582" i="1"/>
  <c r="K2582" i="1"/>
  <c r="J2582" i="1"/>
  <c r="G2582" i="1"/>
  <c r="I2582" i="1" s="1"/>
  <c r="F2582" i="1"/>
  <c r="B2582" i="1"/>
  <c r="X2581" i="1"/>
  <c r="W2581" i="1"/>
  <c r="R2581" i="1"/>
  <c r="Q2581" i="1"/>
  <c r="N2581" i="1"/>
  <c r="O2581" i="1" s="1"/>
  <c r="M2581" i="1"/>
  <c r="K2581" i="1"/>
  <c r="J2581" i="1"/>
  <c r="G2581" i="1"/>
  <c r="F2581" i="1"/>
  <c r="B2581" i="1"/>
  <c r="X2580" i="1"/>
  <c r="W2580" i="1"/>
  <c r="R2580" i="1"/>
  <c r="Q2580" i="1"/>
  <c r="N2580" i="1"/>
  <c r="O2580" i="1" s="1"/>
  <c r="M2580" i="1"/>
  <c r="K2580" i="1"/>
  <c r="J2580" i="1"/>
  <c r="G2580" i="1"/>
  <c r="I2580" i="1" s="1"/>
  <c r="F2580" i="1"/>
  <c r="B2580" i="1"/>
  <c r="X2579" i="1"/>
  <c r="W2579" i="1"/>
  <c r="R2579" i="1"/>
  <c r="Q2579" i="1"/>
  <c r="N2579" i="1"/>
  <c r="O2579" i="1" s="1"/>
  <c r="M2579" i="1"/>
  <c r="K2579" i="1"/>
  <c r="J2579" i="1"/>
  <c r="G2579" i="1"/>
  <c r="I2579" i="1" s="1"/>
  <c r="F2579" i="1"/>
  <c r="B2579" i="1"/>
  <c r="X2578" i="1"/>
  <c r="W2578" i="1"/>
  <c r="R2578" i="1"/>
  <c r="Q2578" i="1"/>
  <c r="N2578" i="1"/>
  <c r="O2578" i="1" s="1"/>
  <c r="M2578" i="1"/>
  <c r="K2578" i="1"/>
  <c r="J2578" i="1"/>
  <c r="G2578" i="1"/>
  <c r="I2578" i="1" s="1"/>
  <c r="F2578" i="1"/>
  <c r="B2578" i="1"/>
  <c r="X2577" i="1"/>
  <c r="W2577" i="1"/>
  <c r="R2577" i="1"/>
  <c r="Q2577" i="1"/>
  <c r="N2577" i="1"/>
  <c r="O2577" i="1" s="1"/>
  <c r="M2577" i="1"/>
  <c r="K2577" i="1"/>
  <c r="J2577" i="1"/>
  <c r="G2577" i="1"/>
  <c r="I2577" i="1" s="1"/>
  <c r="F2577" i="1"/>
  <c r="B2577" i="1"/>
  <c r="X2576" i="1"/>
  <c r="W2576" i="1"/>
  <c r="R2576" i="1"/>
  <c r="Q2576" i="1"/>
  <c r="N2576" i="1"/>
  <c r="O2576" i="1" s="1"/>
  <c r="M2576" i="1"/>
  <c r="K2576" i="1"/>
  <c r="J2576" i="1"/>
  <c r="G2576" i="1"/>
  <c r="I2576" i="1" s="1"/>
  <c r="F2576" i="1"/>
  <c r="B2576" i="1"/>
  <c r="X2575" i="1"/>
  <c r="W2575" i="1"/>
  <c r="R2575" i="1"/>
  <c r="Q2575" i="1"/>
  <c r="N2575" i="1"/>
  <c r="O2575" i="1" s="1"/>
  <c r="M2575" i="1"/>
  <c r="K2575" i="1"/>
  <c r="J2575" i="1"/>
  <c r="G2575" i="1"/>
  <c r="F2575" i="1"/>
  <c r="B2575" i="1"/>
  <c r="X2574" i="1"/>
  <c r="W2574" i="1"/>
  <c r="R2574" i="1"/>
  <c r="Q2574" i="1"/>
  <c r="N2574" i="1"/>
  <c r="O2574" i="1" s="1"/>
  <c r="M2574" i="1"/>
  <c r="K2574" i="1"/>
  <c r="J2574" i="1"/>
  <c r="G2574" i="1"/>
  <c r="F2574" i="1"/>
  <c r="B2574" i="1"/>
  <c r="X2573" i="1"/>
  <c r="W2573" i="1"/>
  <c r="R2573" i="1"/>
  <c r="Q2573" i="1"/>
  <c r="N2573" i="1"/>
  <c r="O2573" i="1" s="1"/>
  <c r="M2573" i="1"/>
  <c r="K2573" i="1"/>
  <c r="J2573" i="1"/>
  <c r="G2573" i="1"/>
  <c r="F2573" i="1"/>
  <c r="B2573" i="1"/>
  <c r="X2572" i="1"/>
  <c r="W2572" i="1"/>
  <c r="R2572" i="1"/>
  <c r="Q2572" i="1"/>
  <c r="N2572" i="1"/>
  <c r="O2572" i="1" s="1"/>
  <c r="M2572" i="1"/>
  <c r="K2572" i="1"/>
  <c r="J2572" i="1"/>
  <c r="G2572" i="1"/>
  <c r="I2572" i="1" s="1"/>
  <c r="F2572" i="1"/>
  <c r="B2572" i="1"/>
  <c r="X2571" i="1"/>
  <c r="W2571" i="1"/>
  <c r="R2571" i="1"/>
  <c r="Q2571" i="1"/>
  <c r="N2571" i="1"/>
  <c r="O2571" i="1" s="1"/>
  <c r="M2571" i="1"/>
  <c r="K2571" i="1"/>
  <c r="J2571" i="1"/>
  <c r="G2571" i="1"/>
  <c r="I2571" i="1" s="1"/>
  <c r="F2571" i="1"/>
  <c r="B2571" i="1"/>
  <c r="X2570" i="1"/>
  <c r="W2570" i="1"/>
  <c r="R2570" i="1"/>
  <c r="Q2570" i="1"/>
  <c r="N2570" i="1"/>
  <c r="O2570" i="1" s="1"/>
  <c r="M2570" i="1"/>
  <c r="K2570" i="1"/>
  <c r="J2570" i="1"/>
  <c r="G2570" i="1"/>
  <c r="I2570" i="1" s="1"/>
  <c r="F2570" i="1"/>
  <c r="B2570" i="1"/>
  <c r="X2569" i="1"/>
  <c r="W2569" i="1"/>
  <c r="R2569" i="1"/>
  <c r="Q2569" i="1"/>
  <c r="N2569" i="1"/>
  <c r="O2569" i="1" s="1"/>
  <c r="M2569" i="1"/>
  <c r="K2569" i="1"/>
  <c r="J2569" i="1"/>
  <c r="G2569" i="1"/>
  <c r="I2569" i="1" s="1"/>
  <c r="F2569" i="1"/>
  <c r="B2569" i="1"/>
  <c r="X2568" i="1"/>
  <c r="W2568" i="1"/>
  <c r="R2568" i="1"/>
  <c r="Q2568" i="1"/>
  <c r="N2568" i="1"/>
  <c r="O2568" i="1" s="1"/>
  <c r="M2568" i="1"/>
  <c r="K2568" i="1"/>
  <c r="J2568" i="1"/>
  <c r="G2568" i="1"/>
  <c r="I2568" i="1" s="1"/>
  <c r="F2568" i="1"/>
  <c r="B2568" i="1"/>
  <c r="X2567" i="1"/>
  <c r="W2567" i="1"/>
  <c r="R2567" i="1"/>
  <c r="Q2567" i="1"/>
  <c r="N2567" i="1"/>
  <c r="O2567" i="1" s="1"/>
  <c r="M2567" i="1"/>
  <c r="K2567" i="1"/>
  <c r="J2567" i="1"/>
  <c r="G2567" i="1"/>
  <c r="I2567" i="1" s="1"/>
  <c r="F2567" i="1"/>
  <c r="B2567" i="1"/>
  <c r="X2566" i="1"/>
  <c r="W2566" i="1"/>
  <c r="R2566" i="1"/>
  <c r="Q2566" i="1"/>
  <c r="N2566" i="1"/>
  <c r="O2566" i="1" s="1"/>
  <c r="M2566" i="1"/>
  <c r="K2566" i="1"/>
  <c r="J2566" i="1"/>
  <c r="G2566" i="1"/>
  <c r="F2566" i="1"/>
  <c r="B2566" i="1"/>
  <c r="X2565" i="1"/>
  <c r="W2565" i="1"/>
  <c r="R2565" i="1"/>
  <c r="Q2565" i="1"/>
  <c r="N2565" i="1"/>
  <c r="O2565" i="1" s="1"/>
  <c r="M2565" i="1"/>
  <c r="K2565" i="1"/>
  <c r="J2565" i="1"/>
  <c r="G2565" i="1"/>
  <c r="F2565" i="1"/>
  <c r="B2565" i="1"/>
  <c r="X2564" i="1"/>
  <c r="W2564" i="1"/>
  <c r="R2564" i="1"/>
  <c r="Q2564" i="1"/>
  <c r="N2564" i="1"/>
  <c r="O2564" i="1" s="1"/>
  <c r="M2564" i="1"/>
  <c r="K2564" i="1"/>
  <c r="J2564" i="1"/>
  <c r="G2564" i="1"/>
  <c r="I2564" i="1" s="1"/>
  <c r="F2564" i="1"/>
  <c r="B2564" i="1"/>
  <c r="X2563" i="1"/>
  <c r="W2563" i="1"/>
  <c r="R2563" i="1"/>
  <c r="Q2563" i="1"/>
  <c r="N2563" i="1"/>
  <c r="O2563" i="1" s="1"/>
  <c r="M2563" i="1"/>
  <c r="K2563" i="1"/>
  <c r="J2563" i="1"/>
  <c r="G2563" i="1"/>
  <c r="I2563" i="1" s="1"/>
  <c r="F2563" i="1"/>
  <c r="B2563" i="1"/>
  <c r="X2562" i="1"/>
  <c r="W2562" i="1"/>
  <c r="R2562" i="1"/>
  <c r="Q2562" i="1"/>
  <c r="N2562" i="1"/>
  <c r="O2562" i="1" s="1"/>
  <c r="M2562" i="1"/>
  <c r="K2562" i="1"/>
  <c r="J2562" i="1"/>
  <c r="G2562" i="1"/>
  <c r="I2562" i="1" s="1"/>
  <c r="F2562" i="1"/>
  <c r="B2562" i="1"/>
  <c r="X2561" i="1"/>
  <c r="W2561" i="1"/>
  <c r="R2561" i="1"/>
  <c r="Q2561" i="1"/>
  <c r="N2561" i="1"/>
  <c r="O2561" i="1" s="1"/>
  <c r="M2561" i="1"/>
  <c r="K2561" i="1"/>
  <c r="J2561" i="1"/>
  <c r="G2561" i="1"/>
  <c r="F2561" i="1"/>
  <c r="B2561" i="1"/>
  <c r="X2560" i="1"/>
  <c r="W2560" i="1"/>
  <c r="R2560" i="1"/>
  <c r="Q2560" i="1"/>
  <c r="N2560" i="1"/>
  <c r="O2560" i="1" s="1"/>
  <c r="M2560" i="1"/>
  <c r="K2560" i="1"/>
  <c r="J2560" i="1"/>
  <c r="G2560" i="1"/>
  <c r="I2560" i="1" s="1"/>
  <c r="F2560" i="1"/>
  <c r="B2560" i="1"/>
  <c r="X2559" i="1"/>
  <c r="W2559" i="1"/>
  <c r="R2559" i="1"/>
  <c r="Q2559" i="1"/>
  <c r="N2559" i="1"/>
  <c r="O2559" i="1" s="1"/>
  <c r="M2559" i="1"/>
  <c r="K2559" i="1"/>
  <c r="J2559" i="1"/>
  <c r="G2559" i="1"/>
  <c r="F2559" i="1"/>
  <c r="B2559" i="1"/>
  <c r="X2558" i="1"/>
  <c r="W2558" i="1"/>
  <c r="R2558" i="1"/>
  <c r="Q2558" i="1"/>
  <c r="N2558" i="1"/>
  <c r="O2558" i="1" s="1"/>
  <c r="M2558" i="1"/>
  <c r="K2558" i="1"/>
  <c r="J2558" i="1"/>
  <c r="G2558" i="1"/>
  <c r="F2558" i="1"/>
  <c r="B2558" i="1"/>
  <c r="X2557" i="1"/>
  <c r="W2557" i="1"/>
  <c r="R2557" i="1"/>
  <c r="Q2557" i="1"/>
  <c r="N2557" i="1"/>
  <c r="O2557" i="1" s="1"/>
  <c r="M2557" i="1"/>
  <c r="K2557" i="1"/>
  <c r="J2557" i="1"/>
  <c r="G2557" i="1"/>
  <c r="F2557" i="1"/>
  <c r="B2557" i="1"/>
  <c r="X2556" i="1"/>
  <c r="W2556" i="1"/>
  <c r="R2556" i="1"/>
  <c r="Q2556" i="1"/>
  <c r="N2556" i="1"/>
  <c r="O2556" i="1" s="1"/>
  <c r="M2556" i="1"/>
  <c r="K2556" i="1"/>
  <c r="J2556" i="1"/>
  <c r="G2556" i="1"/>
  <c r="I2556" i="1" s="1"/>
  <c r="F2556" i="1"/>
  <c r="B2556" i="1"/>
  <c r="X2555" i="1"/>
  <c r="W2555" i="1"/>
  <c r="R2555" i="1"/>
  <c r="Q2555" i="1"/>
  <c r="N2555" i="1"/>
  <c r="O2555" i="1" s="1"/>
  <c r="M2555" i="1"/>
  <c r="K2555" i="1"/>
  <c r="J2555" i="1"/>
  <c r="G2555" i="1"/>
  <c r="I2555" i="1" s="1"/>
  <c r="F2555" i="1"/>
  <c r="B2555" i="1"/>
  <c r="X2554" i="1"/>
  <c r="W2554" i="1"/>
  <c r="R2554" i="1"/>
  <c r="Q2554" i="1"/>
  <c r="N2554" i="1"/>
  <c r="O2554" i="1" s="1"/>
  <c r="M2554" i="1"/>
  <c r="K2554" i="1"/>
  <c r="J2554" i="1"/>
  <c r="G2554" i="1"/>
  <c r="I2554" i="1" s="1"/>
  <c r="F2554" i="1"/>
  <c r="B2554" i="1"/>
  <c r="X2553" i="1"/>
  <c r="W2553" i="1"/>
  <c r="R2553" i="1"/>
  <c r="Q2553" i="1"/>
  <c r="N2553" i="1"/>
  <c r="O2553" i="1" s="1"/>
  <c r="M2553" i="1"/>
  <c r="K2553" i="1"/>
  <c r="J2553" i="1"/>
  <c r="G2553" i="1"/>
  <c r="F2553" i="1"/>
  <c r="B2553" i="1"/>
  <c r="X2552" i="1"/>
  <c r="W2552" i="1"/>
  <c r="R2552" i="1"/>
  <c r="Q2552" i="1"/>
  <c r="N2552" i="1"/>
  <c r="O2552" i="1" s="1"/>
  <c r="M2552" i="1"/>
  <c r="K2552" i="1"/>
  <c r="J2552" i="1"/>
  <c r="G2552" i="1"/>
  <c r="I2552" i="1" s="1"/>
  <c r="F2552" i="1"/>
  <c r="B2552" i="1"/>
  <c r="X2551" i="1"/>
  <c r="W2551" i="1"/>
  <c r="R2551" i="1"/>
  <c r="Q2551" i="1"/>
  <c r="N2551" i="1"/>
  <c r="O2551" i="1" s="1"/>
  <c r="M2551" i="1"/>
  <c r="K2551" i="1"/>
  <c r="J2551" i="1"/>
  <c r="G2551" i="1"/>
  <c r="I2551" i="1" s="1"/>
  <c r="F2551" i="1"/>
  <c r="B2551" i="1"/>
  <c r="X2550" i="1"/>
  <c r="W2550" i="1"/>
  <c r="R2550" i="1"/>
  <c r="Q2550" i="1"/>
  <c r="N2550" i="1"/>
  <c r="O2550" i="1" s="1"/>
  <c r="M2550" i="1"/>
  <c r="K2550" i="1"/>
  <c r="J2550" i="1"/>
  <c r="G2550" i="1"/>
  <c r="F2550" i="1"/>
  <c r="B2550" i="1"/>
  <c r="X2549" i="1"/>
  <c r="W2549" i="1"/>
  <c r="R2549" i="1"/>
  <c r="Q2549" i="1"/>
  <c r="N2549" i="1"/>
  <c r="O2549" i="1" s="1"/>
  <c r="M2549" i="1"/>
  <c r="K2549" i="1"/>
  <c r="J2549" i="1"/>
  <c r="G2549" i="1"/>
  <c r="F2549" i="1"/>
  <c r="B2549" i="1"/>
  <c r="X2548" i="1"/>
  <c r="W2548" i="1"/>
  <c r="R2548" i="1"/>
  <c r="Q2548" i="1"/>
  <c r="N2548" i="1"/>
  <c r="O2548" i="1" s="1"/>
  <c r="M2548" i="1"/>
  <c r="K2548" i="1"/>
  <c r="J2548" i="1"/>
  <c r="G2548" i="1"/>
  <c r="I2548" i="1" s="1"/>
  <c r="F2548" i="1"/>
  <c r="B2548" i="1"/>
  <c r="X2547" i="1"/>
  <c r="W2547" i="1"/>
  <c r="R2547" i="1"/>
  <c r="Q2547" i="1"/>
  <c r="N2547" i="1"/>
  <c r="O2547" i="1" s="1"/>
  <c r="M2547" i="1"/>
  <c r="K2547" i="1"/>
  <c r="J2547" i="1"/>
  <c r="G2547" i="1"/>
  <c r="I2547" i="1" s="1"/>
  <c r="F2547" i="1"/>
  <c r="B2547" i="1"/>
  <c r="X2546" i="1"/>
  <c r="W2546" i="1"/>
  <c r="R2546" i="1"/>
  <c r="Q2546" i="1"/>
  <c r="N2546" i="1"/>
  <c r="O2546" i="1" s="1"/>
  <c r="M2546" i="1"/>
  <c r="K2546" i="1"/>
  <c r="J2546" i="1"/>
  <c r="G2546" i="1"/>
  <c r="I2546" i="1" s="1"/>
  <c r="F2546" i="1"/>
  <c r="B2546" i="1"/>
  <c r="X2545" i="1"/>
  <c r="W2545" i="1"/>
  <c r="R2545" i="1"/>
  <c r="Q2545" i="1"/>
  <c r="N2545" i="1"/>
  <c r="O2545" i="1" s="1"/>
  <c r="M2545" i="1"/>
  <c r="K2545" i="1"/>
  <c r="J2545" i="1"/>
  <c r="G2545" i="1"/>
  <c r="I2545" i="1" s="1"/>
  <c r="F2545" i="1"/>
  <c r="B2545" i="1"/>
  <c r="X2544" i="1"/>
  <c r="W2544" i="1"/>
  <c r="R2544" i="1"/>
  <c r="Q2544" i="1"/>
  <c r="N2544" i="1"/>
  <c r="O2544" i="1" s="1"/>
  <c r="M2544" i="1"/>
  <c r="K2544" i="1"/>
  <c r="J2544" i="1"/>
  <c r="G2544" i="1"/>
  <c r="F2544" i="1"/>
  <c r="B2544" i="1"/>
  <c r="X2543" i="1"/>
  <c r="W2543" i="1"/>
  <c r="R2543" i="1"/>
  <c r="Q2543" i="1"/>
  <c r="N2543" i="1"/>
  <c r="O2543" i="1" s="1"/>
  <c r="M2543" i="1"/>
  <c r="K2543" i="1"/>
  <c r="J2543" i="1"/>
  <c r="G2543" i="1"/>
  <c r="I2543" i="1" s="1"/>
  <c r="F2543" i="1"/>
  <c r="B2543" i="1"/>
  <c r="X2542" i="1"/>
  <c r="W2542" i="1"/>
  <c r="R2542" i="1"/>
  <c r="Q2542" i="1"/>
  <c r="N2542" i="1"/>
  <c r="O2542" i="1" s="1"/>
  <c r="M2542" i="1"/>
  <c r="K2542" i="1"/>
  <c r="J2542" i="1"/>
  <c r="G2542" i="1"/>
  <c r="F2542" i="1"/>
  <c r="B2542" i="1"/>
  <c r="X2541" i="1"/>
  <c r="W2541" i="1"/>
  <c r="R2541" i="1"/>
  <c r="Q2541" i="1"/>
  <c r="N2541" i="1"/>
  <c r="O2541" i="1" s="1"/>
  <c r="M2541" i="1"/>
  <c r="K2541" i="1"/>
  <c r="J2541" i="1"/>
  <c r="G2541" i="1"/>
  <c r="F2541" i="1"/>
  <c r="B2541" i="1"/>
  <c r="X2540" i="1"/>
  <c r="W2540" i="1"/>
  <c r="R2540" i="1"/>
  <c r="Q2540" i="1"/>
  <c r="N2540" i="1"/>
  <c r="O2540" i="1" s="1"/>
  <c r="M2540" i="1"/>
  <c r="K2540" i="1"/>
  <c r="J2540" i="1"/>
  <c r="G2540" i="1"/>
  <c r="I2540" i="1" s="1"/>
  <c r="F2540" i="1"/>
  <c r="B2540" i="1"/>
  <c r="X2539" i="1"/>
  <c r="W2539" i="1"/>
  <c r="R2539" i="1"/>
  <c r="Q2539" i="1"/>
  <c r="N2539" i="1"/>
  <c r="O2539" i="1" s="1"/>
  <c r="M2539" i="1"/>
  <c r="K2539" i="1"/>
  <c r="J2539" i="1"/>
  <c r="G2539" i="1"/>
  <c r="I2539" i="1" s="1"/>
  <c r="F2539" i="1"/>
  <c r="B2539" i="1"/>
  <c r="X2538" i="1"/>
  <c r="W2538" i="1"/>
  <c r="R2538" i="1"/>
  <c r="Q2538" i="1"/>
  <c r="N2538" i="1"/>
  <c r="O2538" i="1" s="1"/>
  <c r="M2538" i="1"/>
  <c r="K2538" i="1"/>
  <c r="J2538" i="1"/>
  <c r="G2538" i="1"/>
  <c r="I2538" i="1" s="1"/>
  <c r="F2538" i="1"/>
  <c r="B2538" i="1"/>
  <c r="X2537" i="1"/>
  <c r="W2537" i="1"/>
  <c r="R2537" i="1"/>
  <c r="Q2537" i="1"/>
  <c r="N2537" i="1"/>
  <c r="O2537" i="1" s="1"/>
  <c r="M2537" i="1"/>
  <c r="K2537" i="1"/>
  <c r="J2537" i="1"/>
  <c r="G2537" i="1"/>
  <c r="I2537" i="1" s="1"/>
  <c r="F2537" i="1"/>
  <c r="B2537" i="1"/>
  <c r="X2536" i="1"/>
  <c r="W2536" i="1"/>
  <c r="R2536" i="1"/>
  <c r="Q2536" i="1"/>
  <c r="N2536" i="1"/>
  <c r="O2536" i="1" s="1"/>
  <c r="M2536" i="1"/>
  <c r="K2536" i="1"/>
  <c r="J2536" i="1"/>
  <c r="G2536" i="1"/>
  <c r="I2536" i="1" s="1"/>
  <c r="F2536" i="1"/>
  <c r="B2536" i="1"/>
  <c r="X2535" i="1"/>
  <c r="W2535" i="1"/>
  <c r="R2535" i="1"/>
  <c r="Q2535" i="1"/>
  <c r="N2535" i="1"/>
  <c r="O2535" i="1" s="1"/>
  <c r="M2535" i="1"/>
  <c r="K2535" i="1"/>
  <c r="J2535" i="1"/>
  <c r="G2535" i="1"/>
  <c r="I2535" i="1" s="1"/>
  <c r="F2535" i="1"/>
  <c r="B2535" i="1"/>
  <c r="X2534" i="1"/>
  <c r="W2534" i="1"/>
  <c r="R2534" i="1"/>
  <c r="Q2534" i="1"/>
  <c r="N2534" i="1"/>
  <c r="O2534" i="1" s="1"/>
  <c r="M2534" i="1"/>
  <c r="K2534" i="1"/>
  <c r="J2534" i="1"/>
  <c r="G2534" i="1"/>
  <c r="F2534" i="1"/>
  <c r="B2534" i="1"/>
  <c r="X2533" i="1"/>
  <c r="W2533" i="1"/>
  <c r="R2533" i="1"/>
  <c r="Q2533" i="1"/>
  <c r="N2533" i="1"/>
  <c r="O2533" i="1" s="1"/>
  <c r="M2533" i="1"/>
  <c r="K2533" i="1"/>
  <c r="J2533" i="1"/>
  <c r="G2533" i="1"/>
  <c r="F2533" i="1"/>
  <c r="B2533" i="1"/>
  <c r="X2532" i="1"/>
  <c r="W2532" i="1"/>
  <c r="R2532" i="1"/>
  <c r="Q2532" i="1"/>
  <c r="N2532" i="1"/>
  <c r="O2532" i="1" s="1"/>
  <c r="M2532" i="1"/>
  <c r="K2532" i="1"/>
  <c r="J2532" i="1"/>
  <c r="G2532" i="1"/>
  <c r="I2532" i="1" s="1"/>
  <c r="F2532" i="1"/>
  <c r="B2532" i="1"/>
  <c r="X2531" i="1"/>
  <c r="W2531" i="1"/>
  <c r="R2531" i="1"/>
  <c r="Q2531" i="1"/>
  <c r="N2531" i="1"/>
  <c r="O2531" i="1" s="1"/>
  <c r="M2531" i="1"/>
  <c r="K2531" i="1"/>
  <c r="J2531" i="1"/>
  <c r="G2531" i="1"/>
  <c r="I2531" i="1" s="1"/>
  <c r="F2531" i="1"/>
  <c r="B2531" i="1"/>
  <c r="X2530" i="1"/>
  <c r="W2530" i="1"/>
  <c r="R2530" i="1"/>
  <c r="Q2530" i="1"/>
  <c r="N2530" i="1"/>
  <c r="O2530" i="1" s="1"/>
  <c r="M2530" i="1"/>
  <c r="K2530" i="1"/>
  <c r="J2530" i="1"/>
  <c r="G2530" i="1"/>
  <c r="I2530" i="1" s="1"/>
  <c r="F2530" i="1"/>
  <c r="B2530" i="1"/>
  <c r="X2529" i="1"/>
  <c r="W2529" i="1"/>
  <c r="R2529" i="1"/>
  <c r="Q2529" i="1"/>
  <c r="N2529" i="1"/>
  <c r="O2529" i="1" s="1"/>
  <c r="M2529" i="1"/>
  <c r="K2529" i="1"/>
  <c r="J2529" i="1"/>
  <c r="G2529" i="1"/>
  <c r="F2529" i="1"/>
  <c r="B2529" i="1"/>
  <c r="X2528" i="1"/>
  <c r="W2528" i="1"/>
  <c r="R2528" i="1"/>
  <c r="Q2528" i="1"/>
  <c r="N2528" i="1"/>
  <c r="O2528" i="1" s="1"/>
  <c r="M2528" i="1"/>
  <c r="K2528" i="1"/>
  <c r="J2528" i="1"/>
  <c r="G2528" i="1"/>
  <c r="I2528" i="1" s="1"/>
  <c r="F2528" i="1"/>
  <c r="B2528" i="1"/>
  <c r="X2527" i="1"/>
  <c r="W2527" i="1"/>
  <c r="R2527" i="1"/>
  <c r="Q2527" i="1"/>
  <c r="N2527" i="1"/>
  <c r="O2527" i="1" s="1"/>
  <c r="M2527" i="1"/>
  <c r="K2527" i="1"/>
  <c r="J2527" i="1"/>
  <c r="G2527" i="1"/>
  <c r="F2527" i="1"/>
  <c r="B2527" i="1"/>
  <c r="X2526" i="1"/>
  <c r="W2526" i="1"/>
  <c r="R2526" i="1"/>
  <c r="Q2526" i="1"/>
  <c r="N2526" i="1"/>
  <c r="O2526" i="1" s="1"/>
  <c r="M2526" i="1"/>
  <c r="K2526" i="1"/>
  <c r="J2526" i="1"/>
  <c r="G2526" i="1"/>
  <c r="F2526" i="1"/>
  <c r="B2526" i="1"/>
  <c r="X2525" i="1"/>
  <c r="W2525" i="1"/>
  <c r="R2525" i="1"/>
  <c r="Q2525" i="1"/>
  <c r="N2525" i="1"/>
  <c r="O2525" i="1" s="1"/>
  <c r="M2525" i="1"/>
  <c r="K2525" i="1"/>
  <c r="J2525" i="1"/>
  <c r="G2525" i="1"/>
  <c r="F2525" i="1"/>
  <c r="B2525" i="1"/>
  <c r="X2524" i="1"/>
  <c r="W2524" i="1"/>
  <c r="R2524" i="1"/>
  <c r="Q2524" i="1"/>
  <c r="N2524" i="1"/>
  <c r="O2524" i="1" s="1"/>
  <c r="M2524" i="1"/>
  <c r="K2524" i="1"/>
  <c r="J2524" i="1"/>
  <c r="G2524" i="1"/>
  <c r="I2524" i="1" s="1"/>
  <c r="F2524" i="1"/>
  <c r="B2524" i="1"/>
  <c r="X2523" i="1"/>
  <c r="W2523" i="1"/>
  <c r="R2523" i="1"/>
  <c r="Q2523" i="1"/>
  <c r="N2523" i="1"/>
  <c r="O2523" i="1" s="1"/>
  <c r="M2523" i="1"/>
  <c r="K2523" i="1"/>
  <c r="J2523" i="1"/>
  <c r="G2523" i="1"/>
  <c r="I2523" i="1" s="1"/>
  <c r="F2523" i="1"/>
  <c r="B2523" i="1"/>
  <c r="X2522" i="1"/>
  <c r="W2522" i="1"/>
  <c r="R2522" i="1"/>
  <c r="Q2522" i="1"/>
  <c r="N2522" i="1"/>
  <c r="O2522" i="1" s="1"/>
  <c r="M2522" i="1"/>
  <c r="K2522" i="1"/>
  <c r="J2522" i="1"/>
  <c r="G2522" i="1"/>
  <c r="I2522" i="1" s="1"/>
  <c r="F2522" i="1"/>
  <c r="B2522" i="1"/>
  <c r="X2521" i="1"/>
  <c r="W2521" i="1"/>
  <c r="R2521" i="1"/>
  <c r="Q2521" i="1"/>
  <c r="N2521" i="1"/>
  <c r="O2521" i="1" s="1"/>
  <c r="M2521" i="1"/>
  <c r="K2521" i="1"/>
  <c r="J2521" i="1"/>
  <c r="G2521" i="1"/>
  <c r="I2521" i="1" s="1"/>
  <c r="F2521" i="1"/>
  <c r="B2521" i="1"/>
  <c r="X2520" i="1"/>
  <c r="W2520" i="1"/>
  <c r="R2520" i="1"/>
  <c r="Q2520" i="1"/>
  <c r="N2520" i="1"/>
  <c r="O2520" i="1" s="1"/>
  <c r="M2520" i="1"/>
  <c r="K2520" i="1"/>
  <c r="J2520" i="1"/>
  <c r="G2520" i="1"/>
  <c r="I2520" i="1" s="1"/>
  <c r="F2520" i="1"/>
  <c r="B2520" i="1"/>
  <c r="X2519" i="1"/>
  <c r="W2519" i="1"/>
  <c r="R2519" i="1"/>
  <c r="Q2519" i="1"/>
  <c r="N2519" i="1"/>
  <c r="O2519" i="1" s="1"/>
  <c r="M2519" i="1"/>
  <c r="K2519" i="1"/>
  <c r="J2519" i="1"/>
  <c r="G2519" i="1"/>
  <c r="I2519" i="1" s="1"/>
  <c r="F2519" i="1"/>
  <c r="B2519" i="1"/>
  <c r="X2518" i="1"/>
  <c r="W2518" i="1"/>
  <c r="R2518" i="1"/>
  <c r="Q2518" i="1"/>
  <c r="N2518" i="1"/>
  <c r="O2518" i="1" s="1"/>
  <c r="M2518" i="1"/>
  <c r="K2518" i="1"/>
  <c r="J2518" i="1"/>
  <c r="G2518" i="1"/>
  <c r="F2518" i="1"/>
  <c r="B2518" i="1"/>
  <c r="X2517" i="1"/>
  <c r="W2517" i="1"/>
  <c r="R2517" i="1"/>
  <c r="Q2517" i="1"/>
  <c r="N2517" i="1"/>
  <c r="O2517" i="1" s="1"/>
  <c r="M2517" i="1"/>
  <c r="K2517" i="1"/>
  <c r="J2517" i="1"/>
  <c r="G2517" i="1"/>
  <c r="F2517" i="1"/>
  <c r="B2517" i="1"/>
  <c r="X2516" i="1"/>
  <c r="W2516" i="1"/>
  <c r="R2516" i="1"/>
  <c r="Q2516" i="1"/>
  <c r="N2516" i="1"/>
  <c r="O2516" i="1" s="1"/>
  <c r="M2516" i="1"/>
  <c r="K2516" i="1"/>
  <c r="J2516" i="1"/>
  <c r="G2516" i="1"/>
  <c r="I2516" i="1" s="1"/>
  <c r="F2516" i="1"/>
  <c r="B2516" i="1"/>
  <c r="X2515" i="1"/>
  <c r="W2515" i="1"/>
  <c r="R2515" i="1"/>
  <c r="Q2515" i="1"/>
  <c r="N2515" i="1"/>
  <c r="O2515" i="1" s="1"/>
  <c r="M2515" i="1"/>
  <c r="K2515" i="1"/>
  <c r="J2515" i="1"/>
  <c r="G2515" i="1"/>
  <c r="I2515" i="1" s="1"/>
  <c r="F2515" i="1"/>
  <c r="B2515" i="1"/>
  <c r="X2514" i="1"/>
  <c r="W2514" i="1"/>
  <c r="R2514" i="1"/>
  <c r="Q2514" i="1"/>
  <c r="N2514" i="1"/>
  <c r="O2514" i="1" s="1"/>
  <c r="M2514" i="1"/>
  <c r="K2514" i="1"/>
  <c r="J2514" i="1"/>
  <c r="G2514" i="1"/>
  <c r="I2514" i="1" s="1"/>
  <c r="F2514" i="1"/>
  <c r="B2514" i="1"/>
  <c r="X2513" i="1"/>
  <c r="W2513" i="1"/>
  <c r="R2513" i="1"/>
  <c r="Q2513" i="1"/>
  <c r="N2513" i="1"/>
  <c r="O2513" i="1" s="1"/>
  <c r="M2513" i="1"/>
  <c r="K2513" i="1"/>
  <c r="J2513" i="1"/>
  <c r="G2513" i="1"/>
  <c r="F2513" i="1"/>
  <c r="B2513" i="1"/>
  <c r="X2512" i="1"/>
  <c r="W2512" i="1"/>
  <c r="R2512" i="1"/>
  <c r="Q2512" i="1"/>
  <c r="N2512" i="1"/>
  <c r="O2512" i="1" s="1"/>
  <c r="M2512" i="1"/>
  <c r="K2512" i="1"/>
  <c r="J2512" i="1"/>
  <c r="G2512" i="1"/>
  <c r="F2512" i="1"/>
  <c r="B2512" i="1"/>
  <c r="X2511" i="1"/>
  <c r="W2511" i="1"/>
  <c r="R2511" i="1"/>
  <c r="Q2511" i="1"/>
  <c r="N2511" i="1"/>
  <c r="O2511" i="1" s="1"/>
  <c r="M2511" i="1"/>
  <c r="K2511" i="1"/>
  <c r="J2511" i="1"/>
  <c r="G2511" i="1"/>
  <c r="I2511" i="1" s="1"/>
  <c r="F2511" i="1"/>
  <c r="B2511" i="1"/>
  <c r="X2510" i="1"/>
  <c r="W2510" i="1"/>
  <c r="R2510" i="1"/>
  <c r="Q2510" i="1"/>
  <c r="N2510" i="1"/>
  <c r="O2510" i="1" s="1"/>
  <c r="M2510" i="1"/>
  <c r="K2510" i="1"/>
  <c r="J2510" i="1"/>
  <c r="G2510" i="1"/>
  <c r="F2510" i="1"/>
  <c r="B2510" i="1"/>
  <c r="X2509" i="1"/>
  <c r="W2509" i="1"/>
  <c r="R2509" i="1"/>
  <c r="Q2509" i="1"/>
  <c r="N2509" i="1"/>
  <c r="O2509" i="1" s="1"/>
  <c r="M2509" i="1"/>
  <c r="K2509" i="1"/>
  <c r="J2509" i="1"/>
  <c r="G2509" i="1"/>
  <c r="F2509" i="1"/>
  <c r="B2509" i="1"/>
  <c r="X2508" i="1"/>
  <c r="W2508" i="1"/>
  <c r="R2508" i="1"/>
  <c r="Q2508" i="1"/>
  <c r="N2508" i="1"/>
  <c r="O2508" i="1" s="1"/>
  <c r="M2508" i="1"/>
  <c r="K2508" i="1"/>
  <c r="J2508" i="1"/>
  <c r="G2508" i="1"/>
  <c r="I2508" i="1" s="1"/>
  <c r="F2508" i="1"/>
  <c r="B2508" i="1"/>
  <c r="X2507" i="1"/>
  <c r="W2507" i="1"/>
  <c r="R2507" i="1"/>
  <c r="Q2507" i="1"/>
  <c r="N2507" i="1"/>
  <c r="O2507" i="1" s="1"/>
  <c r="M2507" i="1"/>
  <c r="K2507" i="1"/>
  <c r="J2507" i="1"/>
  <c r="G2507" i="1"/>
  <c r="F2507" i="1"/>
  <c r="B2507" i="1"/>
  <c r="X2506" i="1"/>
  <c r="W2506" i="1"/>
  <c r="R2506" i="1"/>
  <c r="Q2506" i="1"/>
  <c r="N2506" i="1"/>
  <c r="O2506" i="1" s="1"/>
  <c r="M2506" i="1"/>
  <c r="K2506" i="1"/>
  <c r="J2506" i="1"/>
  <c r="G2506" i="1"/>
  <c r="I2506" i="1" s="1"/>
  <c r="F2506" i="1"/>
  <c r="B2506" i="1"/>
  <c r="X2505" i="1"/>
  <c r="W2505" i="1"/>
  <c r="R2505" i="1"/>
  <c r="Q2505" i="1"/>
  <c r="N2505" i="1"/>
  <c r="O2505" i="1" s="1"/>
  <c r="M2505" i="1"/>
  <c r="K2505" i="1"/>
  <c r="J2505" i="1"/>
  <c r="G2505" i="1"/>
  <c r="I2505" i="1" s="1"/>
  <c r="F2505" i="1"/>
  <c r="B2505" i="1"/>
  <c r="X2504" i="1"/>
  <c r="W2504" i="1"/>
  <c r="R2504" i="1"/>
  <c r="Q2504" i="1"/>
  <c r="N2504" i="1"/>
  <c r="O2504" i="1" s="1"/>
  <c r="M2504" i="1"/>
  <c r="K2504" i="1"/>
  <c r="J2504" i="1"/>
  <c r="G2504" i="1"/>
  <c r="I2504" i="1" s="1"/>
  <c r="F2504" i="1"/>
  <c r="B2504" i="1"/>
  <c r="X2503" i="1"/>
  <c r="W2503" i="1"/>
  <c r="R2503" i="1"/>
  <c r="Q2503" i="1"/>
  <c r="N2503" i="1"/>
  <c r="O2503" i="1" s="1"/>
  <c r="M2503" i="1"/>
  <c r="K2503" i="1"/>
  <c r="J2503" i="1"/>
  <c r="G2503" i="1"/>
  <c r="I2503" i="1" s="1"/>
  <c r="F2503" i="1"/>
  <c r="B2503" i="1"/>
  <c r="X2502" i="1"/>
  <c r="W2502" i="1"/>
  <c r="R2502" i="1"/>
  <c r="Q2502" i="1"/>
  <c r="N2502" i="1"/>
  <c r="O2502" i="1" s="1"/>
  <c r="M2502" i="1"/>
  <c r="K2502" i="1"/>
  <c r="J2502" i="1"/>
  <c r="G2502" i="1"/>
  <c r="I2502" i="1" s="1"/>
  <c r="F2502" i="1"/>
  <c r="B2502" i="1"/>
  <c r="X2501" i="1"/>
  <c r="W2501" i="1"/>
  <c r="R2501" i="1"/>
  <c r="Q2501" i="1"/>
  <c r="N2501" i="1"/>
  <c r="O2501" i="1" s="1"/>
  <c r="M2501" i="1"/>
  <c r="K2501" i="1"/>
  <c r="J2501" i="1"/>
  <c r="G2501" i="1"/>
  <c r="F2501" i="1"/>
  <c r="B2501" i="1"/>
  <c r="X2500" i="1"/>
  <c r="W2500" i="1"/>
  <c r="R2500" i="1"/>
  <c r="Q2500" i="1"/>
  <c r="N2500" i="1"/>
  <c r="O2500" i="1" s="1"/>
  <c r="M2500" i="1"/>
  <c r="K2500" i="1"/>
  <c r="J2500" i="1"/>
  <c r="G2500" i="1"/>
  <c r="I2500" i="1" s="1"/>
  <c r="F2500" i="1"/>
  <c r="B2500" i="1"/>
  <c r="X2499" i="1"/>
  <c r="W2499" i="1"/>
  <c r="R2499" i="1"/>
  <c r="Q2499" i="1"/>
  <c r="N2499" i="1"/>
  <c r="O2499" i="1" s="1"/>
  <c r="M2499" i="1"/>
  <c r="K2499" i="1"/>
  <c r="J2499" i="1"/>
  <c r="G2499" i="1"/>
  <c r="F2499" i="1"/>
  <c r="B2499" i="1"/>
  <c r="X2498" i="1"/>
  <c r="W2498" i="1"/>
  <c r="R2498" i="1"/>
  <c r="Q2498" i="1"/>
  <c r="N2498" i="1"/>
  <c r="O2498" i="1" s="1"/>
  <c r="M2498" i="1"/>
  <c r="K2498" i="1"/>
  <c r="J2498" i="1"/>
  <c r="G2498" i="1"/>
  <c r="I2498" i="1" s="1"/>
  <c r="F2498" i="1"/>
  <c r="B2498" i="1"/>
  <c r="X2497" i="1"/>
  <c r="W2497" i="1"/>
  <c r="R2497" i="1"/>
  <c r="Q2497" i="1"/>
  <c r="N2497" i="1"/>
  <c r="O2497" i="1" s="1"/>
  <c r="M2497" i="1"/>
  <c r="K2497" i="1"/>
  <c r="J2497" i="1"/>
  <c r="G2497" i="1"/>
  <c r="F2497" i="1"/>
  <c r="B2497" i="1"/>
  <c r="X2496" i="1"/>
  <c r="W2496" i="1"/>
  <c r="R2496" i="1"/>
  <c r="Q2496" i="1"/>
  <c r="N2496" i="1"/>
  <c r="O2496" i="1" s="1"/>
  <c r="M2496" i="1"/>
  <c r="K2496" i="1"/>
  <c r="J2496" i="1"/>
  <c r="G2496" i="1"/>
  <c r="F2496" i="1"/>
  <c r="B2496" i="1"/>
  <c r="X2495" i="1"/>
  <c r="W2495" i="1"/>
  <c r="R2495" i="1"/>
  <c r="Q2495" i="1"/>
  <c r="N2495" i="1"/>
  <c r="O2495" i="1" s="1"/>
  <c r="M2495" i="1"/>
  <c r="K2495" i="1"/>
  <c r="J2495" i="1"/>
  <c r="G2495" i="1"/>
  <c r="F2495" i="1"/>
  <c r="B2495" i="1"/>
  <c r="X2494" i="1"/>
  <c r="W2494" i="1"/>
  <c r="R2494" i="1"/>
  <c r="Q2494" i="1"/>
  <c r="N2494" i="1"/>
  <c r="O2494" i="1" s="1"/>
  <c r="M2494" i="1"/>
  <c r="K2494" i="1"/>
  <c r="J2494" i="1"/>
  <c r="G2494" i="1"/>
  <c r="I2494" i="1" s="1"/>
  <c r="F2494" i="1"/>
  <c r="B2494" i="1"/>
  <c r="X2493" i="1"/>
  <c r="W2493" i="1"/>
  <c r="R2493" i="1"/>
  <c r="Q2493" i="1"/>
  <c r="N2493" i="1"/>
  <c r="O2493" i="1" s="1"/>
  <c r="M2493" i="1"/>
  <c r="K2493" i="1"/>
  <c r="J2493" i="1"/>
  <c r="G2493" i="1"/>
  <c r="F2493" i="1"/>
  <c r="B2493" i="1"/>
  <c r="X2492" i="1"/>
  <c r="W2492" i="1"/>
  <c r="R2492" i="1"/>
  <c r="Q2492" i="1"/>
  <c r="N2492" i="1"/>
  <c r="O2492" i="1" s="1"/>
  <c r="M2492" i="1"/>
  <c r="K2492" i="1"/>
  <c r="J2492" i="1"/>
  <c r="G2492" i="1"/>
  <c r="I2492" i="1" s="1"/>
  <c r="F2492" i="1"/>
  <c r="B2492" i="1"/>
  <c r="X2491" i="1"/>
  <c r="W2491" i="1"/>
  <c r="R2491" i="1"/>
  <c r="Q2491" i="1"/>
  <c r="N2491" i="1"/>
  <c r="O2491" i="1" s="1"/>
  <c r="M2491" i="1"/>
  <c r="K2491" i="1"/>
  <c r="J2491" i="1"/>
  <c r="G2491" i="1"/>
  <c r="F2491" i="1"/>
  <c r="B2491" i="1"/>
  <c r="X2490" i="1"/>
  <c r="W2490" i="1"/>
  <c r="R2490" i="1"/>
  <c r="Q2490" i="1"/>
  <c r="N2490" i="1"/>
  <c r="O2490" i="1" s="1"/>
  <c r="M2490" i="1"/>
  <c r="K2490" i="1"/>
  <c r="J2490" i="1"/>
  <c r="G2490" i="1"/>
  <c r="I2490" i="1" s="1"/>
  <c r="F2490" i="1"/>
  <c r="B2490" i="1"/>
  <c r="X2489" i="1"/>
  <c r="W2489" i="1"/>
  <c r="R2489" i="1"/>
  <c r="Q2489" i="1"/>
  <c r="N2489" i="1"/>
  <c r="O2489" i="1" s="1"/>
  <c r="M2489" i="1"/>
  <c r="K2489" i="1"/>
  <c r="J2489" i="1"/>
  <c r="G2489" i="1"/>
  <c r="F2489" i="1"/>
  <c r="B2489" i="1"/>
  <c r="X2488" i="1"/>
  <c r="W2488" i="1"/>
  <c r="R2488" i="1"/>
  <c r="Q2488" i="1"/>
  <c r="N2488" i="1"/>
  <c r="O2488" i="1" s="1"/>
  <c r="M2488" i="1"/>
  <c r="K2488" i="1"/>
  <c r="J2488" i="1"/>
  <c r="G2488" i="1"/>
  <c r="I2488" i="1" s="1"/>
  <c r="F2488" i="1"/>
  <c r="B2488" i="1"/>
  <c r="X2487" i="1"/>
  <c r="W2487" i="1"/>
  <c r="R2487" i="1"/>
  <c r="Q2487" i="1"/>
  <c r="N2487" i="1"/>
  <c r="O2487" i="1" s="1"/>
  <c r="M2487" i="1"/>
  <c r="K2487" i="1"/>
  <c r="J2487" i="1"/>
  <c r="G2487" i="1"/>
  <c r="F2487" i="1"/>
  <c r="B2487" i="1"/>
  <c r="X2486" i="1"/>
  <c r="W2486" i="1"/>
  <c r="R2486" i="1"/>
  <c r="Q2486" i="1"/>
  <c r="N2486" i="1"/>
  <c r="O2486" i="1" s="1"/>
  <c r="M2486" i="1"/>
  <c r="K2486" i="1"/>
  <c r="J2486" i="1"/>
  <c r="G2486" i="1"/>
  <c r="I2486" i="1" s="1"/>
  <c r="F2486" i="1"/>
  <c r="B2486" i="1"/>
  <c r="X2485" i="1"/>
  <c r="W2485" i="1"/>
  <c r="R2485" i="1"/>
  <c r="Q2485" i="1"/>
  <c r="N2485" i="1"/>
  <c r="O2485" i="1" s="1"/>
  <c r="M2485" i="1"/>
  <c r="K2485" i="1"/>
  <c r="J2485" i="1"/>
  <c r="G2485" i="1"/>
  <c r="I2485" i="1" s="1"/>
  <c r="F2485" i="1"/>
  <c r="B2485" i="1"/>
  <c r="X2484" i="1"/>
  <c r="W2484" i="1"/>
  <c r="R2484" i="1"/>
  <c r="Q2484" i="1"/>
  <c r="N2484" i="1"/>
  <c r="O2484" i="1" s="1"/>
  <c r="M2484" i="1"/>
  <c r="K2484" i="1"/>
  <c r="J2484" i="1"/>
  <c r="G2484" i="1"/>
  <c r="I2484" i="1" s="1"/>
  <c r="F2484" i="1"/>
  <c r="B2484" i="1"/>
  <c r="X2483" i="1"/>
  <c r="W2483" i="1"/>
  <c r="R2483" i="1"/>
  <c r="Q2483" i="1"/>
  <c r="N2483" i="1"/>
  <c r="O2483" i="1" s="1"/>
  <c r="M2483" i="1"/>
  <c r="K2483" i="1"/>
  <c r="J2483" i="1"/>
  <c r="G2483" i="1"/>
  <c r="F2483" i="1"/>
  <c r="B2483" i="1"/>
  <c r="X2482" i="1"/>
  <c r="W2482" i="1"/>
  <c r="R2482" i="1"/>
  <c r="Q2482" i="1"/>
  <c r="N2482" i="1"/>
  <c r="O2482" i="1" s="1"/>
  <c r="M2482" i="1"/>
  <c r="K2482" i="1"/>
  <c r="J2482" i="1"/>
  <c r="G2482" i="1"/>
  <c r="I2482" i="1" s="1"/>
  <c r="F2482" i="1"/>
  <c r="B2482" i="1"/>
  <c r="X2481" i="1"/>
  <c r="W2481" i="1"/>
  <c r="R2481" i="1"/>
  <c r="Q2481" i="1"/>
  <c r="N2481" i="1"/>
  <c r="O2481" i="1" s="1"/>
  <c r="M2481" i="1"/>
  <c r="K2481" i="1"/>
  <c r="J2481" i="1"/>
  <c r="G2481" i="1"/>
  <c r="I2481" i="1" s="1"/>
  <c r="F2481" i="1"/>
  <c r="B2481" i="1"/>
  <c r="X2480" i="1"/>
  <c r="W2480" i="1"/>
  <c r="R2480" i="1"/>
  <c r="Q2480" i="1"/>
  <c r="N2480" i="1"/>
  <c r="O2480" i="1" s="1"/>
  <c r="M2480" i="1"/>
  <c r="K2480" i="1"/>
  <c r="J2480" i="1"/>
  <c r="G2480" i="1"/>
  <c r="F2480" i="1"/>
  <c r="B2480" i="1"/>
  <c r="X2479" i="1"/>
  <c r="W2479" i="1"/>
  <c r="R2479" i="1"/>
  <c r="Q2479" i="1"/>
  <c r="N2479" i="1"/>
  <c r="O2479" i="1" s="1"/>
  <c r="M2479" i="1"/>
  <c r="K2479" i="1"/>
  <c r="J2479" i="1"/>
  <c r="G2479" i="1"/>
  <c r="I2479" i="1" s="1"/>
  <c r="F2479" i="1"/>
  <c r="B2479" i="1"/>
  <c r="X2478" i="1"/>
  <c r="W2478" i="1"/>
  <c r="R2478" i="1"/>
  <c r="Q2478" i="1"/>
  <c r="N2478" i="1"/>
  <c r="O2478" i="1" s="1"/>
  <c r="M2478" i="1"/>
  <c r="K2478" i="1"/>
  <c r="J2478" i="1"/>
  <c r="G2478" i="1"/>
  <c r="I2478" i="1" s="1"/>
  <c r="F2478" i="1"/>
  <c r="B2478" i="1"/>
  <c r="X2477" i="1"/>
  <c r="W2477" i="1"/>
  <c r="R2477" i="1"/>
  <c r="Q2477" i="1"/>
  <c r="N2477" i="1"/>
  <c r="O2477" i="1" s="1"/>
  <c r="M2477" i="1"/>
  <c r="K2477" i="1"/>
  <c r="J2477" i="1"/>
  <c r="G2477" i="1"/>
  <c r="F2477" i="1"/>
  <c r="B2477" i="1"/>
  <c r="X2476" i="1"/>
  <c r="W2476" i="1"/>
  <c r="R2476" i="1"/>
  <c r="Q2476" i="1"/>
  <c r="N2476" i="1"/>
  <c r="O2476" i="1" s="1"/>
  <c r="M2476" i="1"/>
  <c r="K2476" i="1"/>
  <c r="J2476" i="1"/>
  <c r="G2476" i="1"/>
  <c r="I2476" i="1" s="1"/>
  <c r="F2476" i="1"/>
  <c r="B2476" i="1"/>
  <c r="X2475" i="1"/>
  <c r="W2475" i="1"/>
  <c r="R2475" i="1"/>
  <c r="Q2475" i="1"/>
  <c r="N2475" i="1"/>
  <c r="O2475" i="1" s="1"/>
  <c r="M2475" i="1"/>
  <c r="K2475" i="1"/>
  <c r="J2475" i="1"/>
  <c r="G2475" i="1"/>
  <c r="F2475" i="1"/>
  <c r="B2475" i="1"/>
  <c r="X2474" i="1"/>
  <c r="W2474" i="1"/>
  <c r="R2474" i="1"/>
  <c r="Q2474" i="1"/>
  <c r="N2474" i="1"/>
  <c r="O2474" i="1" s="1"/>
  <c r="M2474" i="1"/>
  <c r="K2474" i="1"/>
  <c r="J2474" i="1"/>
  <c r="G2474" i="1"/>
  <c r="I2474" i="1" s="1"/>
  <c r="F2474" i="1"/>
  <c r="B2474" i="1"/>
  <c r="X2473" i="1"/>
  <c r="W2473" i="1"/>
  <c r="R2473" i="1"/>
  <c r="Q2473" i="1"/>
  <c r="N2473" i="1"/>
  <c r="O2473" i="1" s="1"/>
  <c r="M2473" i="1"/>
  <c r="K2473" i="1"/>
  <c r="J2473" i="1"/>
  <c r="G2473" i="1"/>
  <c r="F2473" i="1"/>
  <c r="B2473" i="1"/>
  <c r="X2472" i="1"/>
  <c r="W2472" i="1"/>
  <c r="R2472" i="1"/>
  <c r="Q2472" i="1"/>
  <c r="N2472" i="1"/>
  <c r="O2472" i="1" s="1"/>
  <c r="M2472" i="1"/>
  <c r="K2472" i="1"/>
  <c r="J2472" i="1"/>
  <c r="G2472" i="1"/>
  <c r="H2472" i="1" s="1"/>
  <c r="F2472" i="1"/>
  <c r="B2472" i="1"/>
  <c r="X2471" i="1"/>
  <c r="W2471" i="1"/>
  <c r="R2471" i="1"/>
  <c r="Q2471" i="1"/>
  <c r="N2471" i="1"/>
  <c r="O2471" i="1" s="1"/>
  <c r="M2471" i="1"/>
  <c r="K2471" i="1"/>
  <c r="J2471" i="1"/>
  <c r="G2471" i="1"/>
  <c r="F2471" i="1"/>
  <c r="B2471" i="1"/>
  <c r="X2470" i="1"/>
  <c r="W2470" i="1"/>
  <c r="R2470" i="1"/>
  <c r="Q2470" i="1"/>
  <c r="N2470" i="1"/>
  <c r="O2470" i="1" s="1"/>
  <c r="M2470" i="1"/>
  <c r="K2470" i="1"/>
  <c r="J2470" i="1"/>
  <c r="G2470" i="1"/>
  <c r="F2470" i="1"/>
  <c r="B2470" i="1"/>
  <c r="X2469" i="1"/>
  <c r="W2469" i="1"/>
  <c r="R2469" i="1"/>
  <c r="Q2469" i="1"/>
  <c r="N2469" i="1"/>
  <c r="O2469" i="1" s="1"/>
  <c r="M2469" i="1"/>
  <c r="K2469" i="1"/>
  <c r="J2469" i="1"/>
  <c r="G2469" i="1"/>
  <c r="H2469" i="1" s="1"/>
  <c r="F2469" i="1"/>
  <c r="B2469" i="1"/>
  <c r="X2468" i="1"/>
  <c r="W2468" i="1"/>
  <c r="R2468" i="1"/>
  <c r="Q2468" i="1"/>
  <c r="N2468" i="1"/>
  <c r="O2468" i="1" s="1"/>
  <c r="M2468" i="1"/>
  <c r="K2468" i="1"/>
  <c r="J2468" i="1"/>
  <c r="G2468" i="1"/>
  <c r="H2468" i="1" s="1"/>
  <c r="F2468" i="1"/>
  <c r="B2468" i="1"/>
  <c r="X2467" i="1"/>
  <c r="W2467" i="1"/>
  <c r="R2467" i="1"/>
  <c r="Q2467" i="1"/>
  <c r="N2467" i="1"/>
  <c r="O2467" i="1" s="1"/>
  <c r="M2467" i="1"/>
  <c r="K2467" i="1"/>
  <c r="J2467" i="1"/>
  <c r="G2467" i="1"/>
  <c r="H2467" i="1" s="1"/>
  <c r="F2467" i="1"/>
  <c r="B2467" i="1"/>
  <c r="X2466" i="1"/>
  <c r="W2466" i="1"/>
  <c r="R2466" i="1"/>
  <c r="Q2466" i="1"/>
  <c r="N2466" i="1"/>
  <c r="O2466" i="1" s="1"/>
  <c r="M2466" i="1"/>
  <c r="K2466" i="1"/>
  <c r="J2466" i="1"/>
  <c r="G2466" i="1"/>
  <c r="H2466" i="1" s="1"/>
  <c r="F2466" i="1"/>
  <c r="B2466" i="1"/>
  <c r="X2465" i="1"/>
  <c r="W2465" i="1"/>
  <c r="R2465" i="1"/>
  <c r="Q2465" i="1"/>
  <c r="N2465" i="1"/>
  <c r="O2465" i="1" s="1"/>
  <c r="M2465" i="1"/>
  <c r="K2465" i="1"/>
  <c r="J2465" i="1"/>
  <c r="G2465" i="1"/>
  <c r="H2465" i="1" s="1"/>
  <c r="F2465" i="1"/>
  <c r="B2465" i="1"/>
  <c r="X2464" i="1"/>
  <c r="W2464" i="1"/>
  <c r="R2464" i="1"/>
  <c r="Q2464" i="1"/>
  <c r="N2464" i="1"/>
  <c r="O2464" i="1" s="1"/>
  <c r="M2464" i="1"/>
  <c r="K2464" i="1"/>
  <c r="J2464" i="1"/>
  <c r="G2464" i="1"/>
  <c r="H2464" i="1" s="1"/>
  <c r="F2464" i="1"/>
  <c r="B2464" i="1"/>
  <c r="X2463" i="1"/>
  <c r="W2463" i="1"/>
  <c r="R2463" i="1"/>
  <c r="Q2463" i="1"/>
  <c r="N2463" i="1"/>
  <c r="O2463" i="1" s="1"/>
  <c r="M2463" i="1"/>
  <c r="K2463" i="1"/>
  <c r="J2463" i="1"/>
  <c r="G2463" i="1"/>
  <c r="H2463" i="1" s="1"/>
  <c r="F2463" i="1"/>
  <c r="B2463" i="1"/>
  <c r="X2462" i="1"/>
  <c r="W2462" i="1"/>
  <c r="R2462" i="1"/>
  <c r="Q2462" i="1"/>
  <c r="N2462" i="1"/>
  <c r="O2462" i="1" s="1"/>
  <c r="M2462" i="1"/>
  <c r="K2462" i="1"/>
  <c r="J2462" i="1"/>
  <c r="G2462" i="1"/>
  <c r="F2462" i="1"/>
  <c r="B2462" i="1"/>
  <c r="X2461" i="1"/>
  <c r="W2461" i="1"/>
  <c r="R2461" i="1"/>
  <c r="Q2461" i="1"/>
  <c r="N2461" i="1"/>
  <c r="O2461" i="1" s="1"/>
  <c r="M2461" i="1"/>
  <c r="K2461" i="1"/>
  <c r="J2461" i="1"/>
  <c r="G2461" i="1"/>
  <c r="I2461" i="1" s="1"/>
  <c r="F2461" i="1"/>
  <c r="B2461" i="1"/>
  <c r="X2460" i="1"/>
  <c r="W2460" i="1"/>
  <c r="R2460" i="1"/>
  <c r="Q2460" i="1"/>
  <c r="N2460" i="1"/>
  <c r="O2460" i="1" s="1"/>
  <c r="M2460" i="1"/>
  <c r="K2460" i="1"/>
  <c r="J2460" i="1"/>
  <c r="G2460" i="1"/>
  <c r="I2460" i="1" s="1"/>
  <c r="F2460" i="1"/>
  <c r="B2460" i="1"/>
  <c r="X2459" i="1"/>
  <c r="W2459" i="1"/>
  <c r="R2459" i="1"/>
  <c r="Q2459" i="1"/>
  <c r="N2459" i="1"/>
  <c r="O2459" i="1" s="1"/>
  <c r="M2459" i="1"/>
  <c r="K2459" i="1"/>
  <c r="J2459" i="1"/>
  <c r="G2459" i="1"/>
  <c r="I2459" i="1" s="1"/>
  <c r="F2459" i="1"/>
  <c r="B2459" i="1"/>
  <c r="X2458" i="1"/>
  <c r="W2458" i="1"/>
  <c r="R2458" i="1"/>
  <c r="Q2458" i="1"/>
  <c r="N2458" i="1"/>
  <c r="O2458" i="1" s="1"/>
  <c r="M2458" i="1"/>
  <c r="K2458" i="1"/>
  <c r="J2458" i="1"/>
  <c r="G2458" i="1"/>
  <c r="I2458" i="1" s="1"/>
  <c r="F2458" i="1"/>
  <c r="B2458" i="1"/>
  <c r="X2457" i="1"/>
  <c r="W2457" i="1"/>
  <c r="R2457" i="1"/>
  <c r="Q2457" i="1"/>
  <c r="N2457" i="1"/>
  <c r="O2457" i="1" s="1"/>
  <c r="M2457" i="1"/>
  <c r="K2457" i="1"/>
  <c r="J2457" i="1"/>
  <c r="G2457" i="1"/>
  <c r="I2457" i="1" s="1"/>
  <c r="F2457" i="1"/>
  <c r="B2457" i="1"/>
  <c r="X2456" i="1"/>
  <c r="W2456" i="1"/>
  <c r="R2456" i="1"/>
  <c r="Q2456" i="1"/>
  <c r="N2456" i="1"/>
  <c r="O2456" i="1" s="1"/>
  <c r="M2456" i="1"/>
  <c r="K2456" i="1"/>
  <c r="J2456" i="1"/>
  <c r="G2456" i="1"/>
  <c r="I2456" i="1" s="1"/>
  <c r="F2456" i="1"/>
  <c r="B2456" i="1"/>
  <c r="X2455" i="1"/>
  <c r="W2455" i="1"/>
  <c r="R2455" i="1"/>
  <c r="Q2455" i="1"/>
  <c r="N2455" i="1"/>
  <c r="O2455" i="1" s="1"/>
  <c r="M2455" i="1"/>
  <c r="K2455" i="1"/>
  <c r="J2455" i="1"/>
  <c r="G2455" i="1"/>
  <c r="I2455" i="1" s="1"/>
  <c r="F2455" i="1"/>
  <c r="B2455" i="1"/>
  <c r="X2454" i="1"/>
  <c r="W2454" i="1"/>
  <c r="R2454" i="1"/>
  <c r="Q2454" i="1"/>
  <c r="N2454" i="1"/>
  <c r="O2454" i="1" s="1"/>
  <c r="M2454" i="1"/>
  <c r="K2454" i="1"/>
  <c r="J2454" i="1"/>
  <c r="G2454" i="1"/>
  <c r="I2454" i="1" s="1"/>
  <c r="F2454" i="1"/>
  <c r="B2454" i="1"/>
  <c r="X2453" i="1"/>
  <c r="W2453" i="1"/>
  <c r="R2453" i="1"/>
  <c r="Q2453" i="1"/>
  <c r="N2453" i="1"/>
  <c r="O2453" i="1" s="1"/>
  <c r="M2453" i="1"/>
  <c r="K2453" i="1"/>
  <c r="J2453" i="1"/>
  <c r="G2453" i="1"/>
  <c r="I2453" i="1" s="1"/>
  <c r="F2453" i="1"/>
  <c r="B2453" i="1"/>
  <c r="X2452" i="1"/>
  <c r="W2452" i="1"/>
  <c r="R2452" i="1"/>
  <c r="Q2452" i="1"/>
  <c r="N2452" i="1"/>
  <c r="O2452" i="1" s="1"/>
  <c r="M2452" i="1"/>
  <c r="K2452" i="1"/>
  <c r="J2452" i="1"/>
  <c r="G2452" i="1"/>
  <c r="I2452" i="1" s="1"/>
  <c r="F2452" i="1"/>
  <c r="B2452" i="1"/>
  <c r="X2451" i="1"/>
  <c r="W2451" i="1"/>
  <c r="R2451" i="1"/>
  <c r="Q2451" i="1"/>
  <c r="N2451" i="1"/>
  <c r="O2451" i="1" s="1"/>
  <c r="M2451" i="1"/>
  <c r="K2451" i="1"/>
  <c r="J2451" i="1"/>
  <c r="G2451" i="1"/>
  <c r="I2451" i="1" s="1"/>
  <c r="F2451" i="1"/>
  <c r="B2451" i="1"/>
  <c r="X2450" i="1"/>
  <c r="W2450" i="1"/>
  <c r="R2450" i="1"/>
  <c r="Q2450" i="1"/>
  <c r="N2450" i="1"/>
  <c r="O2450" i="1" s="1"/>
  <c r="M2450" i="1"/>
  <c r="K2450" i="1"/>
  <c r="J2450" i="1"/>
  <c r="G2450" i="1"/>
  <c r="I2450" i="1" s="1"/>
  <c r="F2450" i="1"/>
  <c r="B2450" i="1"/>
  <c r="X2449" i="1"/>
  <c r="W2449" i="1"/>
  <c r="R2449" i="1"/>
  <c r="Q2449" i="1"/>
  <c r="N2449" i="1"/>
  <c r="O2449" i="1" s="1"/>
  <c r="M2449" i="1"/>
  <c r="K2449" i="1"/>
  <c r="J2449" i="1"/>
  <c r="G2449" i="1"/>
  <c r="I2449" i="1" s="1"/>
  <c r="F2449" i="1"/>
  <c r="B2449" i="1"/>
  <c r="X2448" i="1"/>
  <c r="W2448" i="1"/>
  <c r="R2448" i="1"/>
  <c r="Q2448" i="1"/>
  <c r="N2448" i="1"/>
  <c r="O2448" i="1" s="1"/>
  <c r="M2448" i="1"/>
  <c r="K2448" i="1"/>
  <c r="J2448" i="1"/>
  <c r="G2448" i="1"/>
  <c r="F2448" i="1"/>
  <c r="B2448" i="1"/>
  <c r="X2447" i="1"/>
  <c r="W2447" i="1"/>
  <c r="R2447" i="1"/>
  <c r="Q2447" i="1"/>
  <c r="N2447" i="1"/>
  <c r="O2447" i="1" s="1"/>
  <c r="M2447" i="1"/>
  <c r="K2447" i="1"/>
  <c r="J2447" i="1"/>
  <c r="G2447" i="1"/>
  <c r="F2447" i="1"/>
  <c r="B2447" i="1"/>
  <c r="X2446" i="1"/>
  <c r="W2446" i="1"/>
  <c r="R2446" i="1"/>
  <c r="Q2446" i="1"/>
  <c r="N2446" i="1"/>
  <c r="O2446" i="1" s="1"/>
  <c r="M2446" i="1"/>
  <c r="K2446" i="1"/>
  <c r="J2446" i="1"/>
  <c r="G2446" i="1"/>
  <c r="F2446" i="1"/>
  <c r="B2446" i="1"/>
  <c r="X2445" i="1"/>
  <c r="W2445" i="1"/>
  <c r="R2445" i="1"/>
  <c r="Q2445" i="1"/>
  <c r="N2445" i="1"/>
  <c r="O2445" i="1" s="1"/>
  <c r="M2445" i="1"/>
  <c r="K2445" i="1"/>
  <c r="J2445" i="1"/>
  <c r="G2445" i="1"/>
  <c r="F2445" i="1"/>
  <c r="B2445" i="1"/>
  <c r="X2444" i="1"/>
  <c r="W2444" i="1"/>
  <c r="R2444" i="1"/>
  <c r="Q2444" i="1"/>
  <c r="N2444" i="1"/>
  <c r="O2444" i="1" s="1"/>
  <c r="M2444" i="1"/>
  <c r="K2444" i="1"/>
  <c r="J2444" i="1"/>
  <c r="G2444" i="1"/>
  <c r="F2444" i="1"/>
  <c r="B2444" i="1"/>
  <c r="X2443" i="1"/>
  <c r="W2443" i="1"/>
  <c r="R2443" i="1"/>
  <c r="Q2443" i="1"/>
  <c r="N2443" i="1"/>
  <c r="O2443" i="1" s="1"/>
  <c r="M2443" i="1"/>
  <c r="K2443" i="1"/>
  <c r="J2443" i="1"/>
  <c r="G2443" i="1"/>
  <c r="F2443" i="1"/>
  <c r="B2443" i="1"/>
  <c r="X2442" i="1"/>
  <c r="W2442" i="1"/>
  <c r="R2442" i="1"/>
  <c r="Q2442" i="1"/>
  <c r="N2442" i="1"/>
  <c r="O2442" i="1" s="1"/>
  <c r="M2442" i="1"/>
  <c r="K2442" i="1"/>
  <c r="J2442" i="1"/>
  <c r="G2442" i="1"/>
  <c r="F2442" i="1"/>
  <c r="B2442" i="1"/>
  <c r="X2441" i="1"/>
  <c r="W2441" i="1"/>
  <c r="R2441" i="1"/>
  <c r="Q2441" i="1"/>
  <c r="N2441" i="1"/>
  <c r="O2441" i="1" s="1"/>
  <c r="M2441" i="1"/>
  <c r="K2441" i="1"/>
  <c r="J2441" i="1"/>
  <c r="G2441" i="1"/>
  <c r="F2441" i="1"/>
  <c r="B2441" i="1"/>
  <c r="X2440" i="1"/>
  <c r="W2440" i="1"/>
  <c r="R2440" i="1"/>
  <c r="Q2440" i="1"/>
  <c r="N2440" i="1"/>
  <c r="O2440" i="1" s="1"/>
  <c r="M2440" i="1"/>
  <c r="K2440" i="1"/>
  <c r="J2440" i="1"/>
  <c r="G2440" i="1"/>
  <c r="F2440" i="1"/>
  <c r="B2440" i="1"/>
  <c r="X2439" i="1"/>
  <c r="W2439" i="1"/>
  <c r="R2439" i="1"/>
  <c r="Q2439" i="1"/>
  <c r="N2439" i="1"/>
  <c r="O2439" i="1" s="1"/>
  <c r="M2439" i="1"/>
  <c r="K2439" i="1"/>
  <c r="J2439" i="1"/>
  <c r="G2439" i="1"/>
  <c r="F2439" i="1"/>
  <c r="B2439" i="1"/>
  <c r="X2438" i="1"/>
  <c r="W2438" i="1"/>
  <c r="R2438" i="1"/>
  <c r="Q2438" i="1"/>
  <c r="N2438" i="1"/>
  <c r="O2438" i="1" s="1"/>
  <c r="M2438" i="1"/>
  <c r="K2438" i="1"/>
  <c r="J2438" i="1"/>
  <c r="G2438" i="1"/>
  <c r="F2438" i="1"/>
  <c r="B2438" i="1"/>
  <c r="X2437" i="1"/>
  <c r="W2437" i="1"/>
  <c r="R2437" i="1"/>
  <c r="Q2437" i="1"/>
  <c r="N2437" i="1"/>
  <c r="O2437" i="1" s="1"/>
  <c r="M2437" i="1"/>
  <c r="K2437" i="1"/>
  <c r="J2437" i="1"/>
  <c r="G2437" i="1"/>
  <c r="F2437" i="1"/>
  <c r="B2437" i="1"/>
  <c r="X2436" i="1"/>
  <c r="W2436" i="1"/>
  <c r="R2436" i="1"/>
  <c r="Q2436" i="1"/>
  <c r="N2436" i="1"/>
  <c r="O2436" i="1" s="1"/>
  <c r="M2436" i="1"/>
  <c r="K2436" i="1"/>
  <c r="J2436" i="1"/>
  <c r="G2436" i="1"/>
  <c r="F2436" i="1"/>
  <c r="B2436" i="1"/>
  <c r="X2435" i="1"/>
  <c r="W2435" i="1"/>
  <c r="R2435" i="1"/>
  <c r="Q2435" i="1"/>
  <c r="N2435" i="1"/>
  <c r="O2435" i="1" s="1"/>
  <c r="M2435" i="1"/>
  <c r="K2435" i="1"/>
  <c r="J2435" i="1"/>
  <c r="G2435" i="1"/>
  <c r="F2435" i="1"/>
  <c r="B2435" i="1"/>
  <c r="X2434" i="1"/>
  <c r="W2434" i="1"/>
  <c r="R2434" i="1"/>
  <c r="Q2434" i="1"/>
  <c r="N2434" i="1"/>
  <c r="O2434" i="1" s="1"/>
  <c r="M2434" i="1"/>
  <c r="K2434" i="1"/>
  <c r="J2434" i="1"/>
  <c r="G2434" i="1"/>
  <c r="F2434" i="1"/>
  <c r="B2434" i="1"/>
  <c r="X2433" i="1"/>
  <c r="W2433" i="1"/>
  <c r="R2433" i="1"/>
  <c r="Q2433" i="1"/>
  <c r="N2433" i="1"/>
  <c r="O2433" i="1" s="1"/>
  <c r="M2433" i="1"/>
  <c r="K2433" i="1"/>
  <c r="J2433" i="1"/>
  <c r="G2433" i="1"/>
  <c r="F2433" i="1"/>
  <c r="B2433" i="1"/>
  <c r="X2432" i="1"/>
  <c r="W2432" i="1"/>
  <c r="R2432" i="1"/>
  <c r="Q2432" i="1"/>
  <c r="N2432" i="1"/>
  <c r="O2432" i="1" s="1"/>
  <c r="M2432" i="1"/>
  <c r="K2432" i="1"/>
  <c r="J2432" i="1"/>
  <c r="G2432" i="1"/>
  <c r="F2432" i="1"/>
  <c r="B2432" i="1"/>
  <c r="X2431" i="1"/>
  <c r="W2431" i="1"/>
  <c r="R2431" i="1"/>
  <c r="Q2431" i="1"/>
  <c r="N2431" i="1"/>
  <c r="O2431" i="1" s="1"/>
  <c r="M2431" i="1"/>
  <c r="K2431" i="1"/>
  <c r="J2431" i="1"/>
  <c r="G2431" i="1"/>
  <c r="F2431" i="1"/>
  <c r="B2431" i="1"/>
  <c r="X2430" i="1"/>
  <c r="W2430" i="1"/>
  <c r="R2430" i="1"/>
  <c r="Q2430" i="1"/>
  <c r="N2430" i="1"/>
  <c r="O2430" i="1" s="1"/>
  <c r="M2430" i="1"/>
  <c r="K2430" i="1"/>
  <c r="J2430" i="1"/>
  <c r="G2430" i="1"/>
  <c r="F2430" i="1"/>
  <c r="B2430" i="1"/>
  <c r="X2429" i="1"/>
  <c r="W2429" i="1"/>
  <c r="R2429" i="1"/>
  <c r="Q2429" i="1"/>
  <c r="N2429" i="1"/>
  <c r="O2429" i="1" s="1"/>
  <c r="M2429" i="1"/>
  <c r="K2429" i="1"/>
  <c r="J2429" i="1"/>
  <c r="G2429" i="1"/>
  <c r="F2429" i="1"/>
  <c r="B2429" i="1"/>
  <c r="X2428" i="1"/>
  <c r="W2428" i="1"/>
  <c r="R2428" i="1"/>
  <c r="Q2428" i="1"/>
  <c r="N2428" i="1"/>
  <c r="O2428" i="1" s="1"/>
  <c r="M2428" i="1"/>
  <c r="K2428" i="1"/>
  <c r="J2428" i="1"/>
  <c r="G2428" i="1"/>
  <c r="F2428" i="1"/>
  <c r="B2428" i="1"/>
  <c r="X2427" i="1"/>
  <c r="W2427" i="1"/>
  <c r="R2427" i="1"/>
  <c r="Q2427" i="1"/>
  <c r="N2427" i="1"/>
  <c r="O2427" i="1" s="1"/>
  <c r="M2427" i="1"/>
  <c r="K2427" i="1"/>
  <c r="J2427" i="1"/>
  <c r="G2427" i="1"/>
  <c r="F2427" i="1"/>
  <c r="B2427" i="1"/>
  <c r="X2426" i="1"/>
  <c r="W2426" i="1"/>
  <c r="R2426" i="1"/>
  <c r="Q2426" i="1"/>
  <c r="N2426" i="1"/>
  <c r="O2426" i="1" s="1"/>
  <c r="M2426" i="1"/>
  <c r="K2426" i="1"/>
  <c r="J2426" i="1"/>
  <c r="G2426" i="1"/>
  <c r="F2426" i="1"/>
  <c r="B2426" i="1"/>
  <c r="X2425" i="1"/>
  <c r="W2425" i="1"/>
  <c r="R2425" i="1"/>
  <c r="Q2425" i="1"/>
  <c r="N2425" i="1"/>
  <c r="O2425" i="1" s="1"/>
  <c r="M2425" i="1"/>
  <c r="K2425" i="1"/>
  <c r="J2425" i="1"/>
  <c r="G2425" i="1"/>
  <c r="F2425" i="1"/>
  <c r="B2425" i="1"/>
  <c r="X2424" i="1"/>
  <c r="W2424" i="1"/>
  <c r="R2424" i="1"/>
  <c r="Q2424" i="1"/>
  <c r="N2424" i="1"/>
  <c r="O2424" i="1" s="1"/>
  <c r="M2424" i="1"/>
  <c r="K2424" i="1"/>
  <c r="J2424" i="1"/>
  <c r="G2424" i="1"/>
  <c r="F2424" i="1"/>
  <c r="B2424" i="1"/>
  <c r="X2423" i="1"/>
  <c r="W2423" i="1"/>
  <c r="R2423" i="1"/>
  <c r="Q2423" i="1"/>
  <c r="N2423" i="1"/>
  <c r="O2423" i="1" s="1"/>
  <c r="M2423" i="1"/>
  <c r="K2423" i="1"/>
  <c r="J2423" i="1"/>
  <c r="G2423" i="1"/>
  <c r="F2423" i="1"/>
  <c r="B2423" i="1"/>
  <c r="X2422" i="1"/>
  <c r="W2422" i="1"/>
  <c r="R2422" i="1"/>
  <c r="Q2422" i="1"/>
  <c r="N2422" i="1"/>
  <c r="O2422" i="1" s="1"/>
  <c r="M2422" i="1"/>
  <c r="K2422" i="1"/>
  <c r="J2422" i="1"/>
  <c r="G2422" i="1"/>
  <c r="F2422" i="1"/>
  <c r="B2422" i="1"/>
  <c r="X2421" i="1"/>
  <c r="W2421" i="1"/>
  <c r="R2421" i="1"/>
  <c r="Q2421" i="1"/>
  <c r="N2421" i="1"/>
  <c r="O2421" i="1" s="1"/>
  <c r="M2421" i="1"/>
  <c r="K2421" i="1"/>
  <c r="J2421" i="1"/>
  <c r="G2421" i="1"/>
  <c r="F2421" i="1"/>
  <c r="B2421" i="1"/>
  <c r="X2420" i="1"/>
  <c r="W2420" i="1"/>
  <c r="R2420" i="1"/>
  <c r="Q2420" i="1"/>
  <c r="N2420" i="1"/>
  <c r="O2420" i="1" s="1"/>
  <c r="M2420" i="1"/>
  <c r="K2420" i="1"/>
  <c r="J2420" i="1"/>
  <c r="G2420" i="1"/>
  <c r="F2420" i="1"/>
  <c r="B2420" i="1"/>
  <c r="X2419" i="1"/>
  <c r="W2419" i="1"/>
  <c r="R2419" i="1"/>
  <c r="Q2419" i="1"/>
  <c r="N2419" i="1"/>
  <c r="O2419" i="1" s="1"/>
  <c r="M2419" i="1"/>
  <c r="K2419" i="1"/>
  <c r="J2419" i="1"/>
  <c r="G2419" i="1"/>
  <c r="F2419" i="1"/>
  <c r="B2419" i="1"/>
  <c r="X2418" i="1"/>
  <c r="W2418" i="1"/>
  <c r="R2418" i="1"/>
  <c r="Q2418" i="1"/>
  <c r="N2418" i="1"/>
  <c r="O2418" i="1" s="1"/>
  <c r="M2418" i="1"/>
  <c r="K2418" i="1"/>
  <c r="J2418" i="1"/>
  <c r="G2418" i="1"/>
  <c r="F2418" i="1"/>
  <c r="B2418" i="1"/>
  <c r="X2417" i="1"/>
  <c r="W2417" i="1"/>
  <c r="R2417" i="1"/>
  <c r="Q2417" i="1"/>
  <c r="N2417" i="1"/>
  <c r="O2417" i="1" s="1"/>
  <c r="M2417" i="1"/>
  <c r="K2417" i="1"/>
  <c r="J2417" i="1"/>
  <c r="G2417" i="1"/>
  <c r="F2417" i="1"/>
  <c r="B2417" i="1"/>
  <c r="X2416" i="1"/>
  <c r="W2416" i="1"/>
  <c r="R2416" i="1"/>
  <c r="Q2416" i="1"/>
  <c r="N2416" i="1"/>
  <c r="O2416" i="1" s="1"/>
  <c r="M2416" i="1"/>
  <c r="K2416" i="1"/>
  <c r="J2416" i="1"/>
  <c r="G2416" i="1"/>
  <c r="F2416" i="1"/>
  <c r="B2416" i="1"/>
  <c r="X2415" i="1"/>
  <c r="W2415" i="1"/>
  <c r="R2415" i="1"/>
  <c r="Q2415" i="1"/>
  <c r="N2415" i="1"/>
  <c r="O2415" i="1" s="1"/>
  <c r="M2415" i="1"/>
  <c r="K2415" i="1"/>
  <c r="J2415" i="1"/>
  <c r="G2415" i="1"/>
  <c r="F2415" i="1"/>
  <c r="B2415" i="1"/>
  <c r="X2414" i="1"/>
  <c r="W2414" i="1"/>
  <c r="R2414" i="1"/>
  <c r="Q2414" i="1"/>
  <c r="N2414" i="1"/>
  <c r="O2414" i="1" s="1"/>
  <c r="M2414" i="1"/>
  <c r="K2414" i="1"/>
  <c r="J2414" i="1"/>
  <c r="G2414" i="1"/>
  <c r="F2414" i="1"/>
  <c r="B2414" i="1"/>
  <c r="X2413" i="1"/>
  <c r="W2413" i="1"/>
  <c r="R2413" i="1"/>
  <c r="Q2413" i="1"/>
  <c r="N2413" i="1"/>
  <c r="O2413" i="1" s="1"/>
  <c r="M2413" i="1"/>
  <c r="K2413" i="1"/>
  <c r="J2413" i="1"/>
  <c r="G2413" i="1"/>
  <c r="F2413" i="1"/>
  <c r="B2413" i="1"/>
  <c r="X2412" i="1"/>
  <c r="W2412" i="1"/>
  <c r="R2412" i="1"/>
  <c r="Q2412" i="1"/>
  <c r="N2412" i="1"/>
  <c r="O2412" i="1" s="1"/>
  <c r="M2412" i="1"/>
  <c r="K2412" i="1"/>
  <c r="J2412" i="1"/>
  <c r="G2412" i="1"/>
  <c r="F2412" i="1"/>
  <c r="B2412" i="1"/>
  <c r="X2411" i="1"/>
  <c r="W2411" i="1"/>
  <c r="R2411" i="1"/>
  <c r="Q2411" i="1"/>
  <c r="N2411" i="1"/>
  <c r="O2411" i="1" s="1"/>
  <c r="M2411" i="1"/>
  <c r="K2411" i="1"/>
  <c r="J2411" i="1"/>
  <c r="G2411" i="1"/>
  <c r="F2411" i="1"/>
  <c r="B2411" i="1"/>
  <c r="X2410" i="1"/>
  <c r="W2410" i="1"/>
  <c r="R2410" i="1"/>
  <c r="Q2410" i="1"/>
  <c r="N2410" i="1"/>
  <c r="O2410" i="1" s="1"/>
  <c r="M2410" i="1"/>
  <c r="K2410" i="1"/>
  <c r="J2410" i="1"/>
  <c r="G2410" i="1"/>
  <c r="F2410" i="1"/>
  <c r="B2410" i="1"/>
  <c r="X2409" i="1"/>
  <c r="W2409" i="1"/>
  <c r="R2409" i="1"/>
  <c r="Q2409" i="1"/>
  <c r="N2409" i="1"/>
  <c r="O2409" i="1" s="1"/>
  <c r="M2409" i="1"/>
  <c r="K2409" i="1"/>
  <c r="J2409" i="1"/>
  <c r="G2409" i="1"/>
  <c r="F2409" i="1"/>
  <c r="B2409" i="1"/>
  <c r="X2408" i="1"/>
  <c r="W2408" i="1"/>
  <c r="R2408" i="1"/>
  <c r="Q2408" i="1"/>
  <c r="N2408" i="1"/>
  <c r="O2408" i="1" s="1"/>
  <c r="M2408" i="1"/>
  <c r="K2408" i="1"/>
  <c r="J2408" i="1"/>
  <c r="G2408" i="1"/>
  <c r="F2408" i="1"/>
  <c r="B2408" i="1"/>
  <c r="X2407" i="1"/>
  <c r="W2407" i="1"/>
  <c r="R2407" i="1"/>
  <c r="Q2407" i="1"/>
  <c r="N2407" i="1"/>
  <c r="O2407" i="1" s="1"/>
  <c r="M2407" i="1"/>
  <c r="K2407" i="1"/>
  <c r="J2407" i="1"/>
  <c r="G2407" i="1"/>
  <c r="F2407" i="1"/>
  <c r="B2407" i="1"/>
  <c r="X2406" i="1"/>
  <c r="W2406" i="1"/>
  <c r="R2406" i="1"/>
  <c r="Q2406" i="1"/>
  <c r="N2406" i="1"/>
  <c r="O2406" i="1" s="1"/>
  <c r="M2406" i="1"/>
  <c r="K2406" i="1"/>
  <c r="J2406" i="1"/>
  <c r="G2406" i="1"/>
  <c r="H2406" i="1" s="1"/>
  <c r="F2406" i="1"/>
  <c r="B2406" i="1"/>
  <c r="X2405" i="1"/>
  <c r="W2405" i="1"/>
  <c r="R2405" i="1"/>
  <c r="Q2405" i="1"/>
  <c r="N2405" i="1"/>
  <c r="O2405" i="1" s="1"/>
  <c r="M2405" i="1"/>
  <c r="K2405" i="1"/>
  <c r="J2405" i="1"/>
  <c r="G2405" i="1"/>
  <c r="F2405" i="1"/>
  <c r="B2405" i="1"/>
  <c r="X2404" i="1"/>
  <c r="W2404" i="1"/>
  <c r="R2404" i="1"/>
  <c r="Q2404" i="1"/>
  <c r="N2404" i="1"/>
  <c r="O2404" i="1" s="1"/>
  <c r="M2404" i="1"/>
  <c r="K2404" i="1"/>
  <c r="J2404" i="1"/>
  <c r="G2404" i="1"/>
  <c r="H2404" i="1" s="1"/>
  <c r="F2404" i="1"/>
  <c r="B2404" i="1"/>
  <c r="X2403" i="1"/>
  <c r="W2403" i="1"/>
  <c r="R2403" i="1"/>
  <c r="Q2403" i="1"/>
  <c r="N2403" i="1"/>
  <c r="O2403" i="1" s="1"/>
  <c r="M2403" i="1"/>
  <c r="K2403" i="1"/>
  <c r="J2403" i="1"/>
  <c r="G2403" i="1"/>
  <c r="H2403" i="1" s="1"/>
  <c r="F2403" i="1"/>
  <c r="B2403" i="1"/>
  <c r="X2402" i="1"/>
  <c r="W2402" i="1"/>
  <c r="R2402" i="1"/>
  <c r="Q2402" i="1"/>
  <c r="N2402" i="1"/>
  <c r="O2402" i="1" s="1"/>
  <c r="M2402" i="1"/>
  <c r="K2402" i="1"/>
  <c r="J2402" i="1"/>
  <c r="G2402" i="1"/>
  <c r="H2402" i="1" s="1"/>
  <c r="F2402" i="1"/>
  <c r="B2402" i="1"/>
  <c r="X2401" i="1"/>
  <c r="W2401" i="1"/>
  <c r="R2401" i="1"/>
  <c r="Q2401" i="1"/>
  <c r="N2401" i="1"/>
  <c r="O2401" i="1" s="1"/>
  <c r="M2401" i="1"/>
  <c r="K2401" i="1"/>
  <c r="J2401" i="1"/>
  <c r="G2401" i="1"/>
  <c r="F2401" i="1"/>
  <c r="B2401" i="1"/>
  <c r="X2400" i="1"/>
  <c r="W2400" i="1"/>
  <c r="R2400" i="1"/>
  <c r="Q2400" i="1"/>
  <c r="N2400" i="1"/>
  <c r="O2400" i="1" s="1"/>
  <c r="M2400" i="1"/>
  <c r="K2400" i="1"/>
  <c r="J2400" i="1"/>
  <c r="G2400" i="1"/>
  <c r="H2400" i="1" s="1"/>
  <c r="F2400" i="1"/>
  <c r="B2400" i="1"/>
  <c r="X2399" i="1"/>
  <c r="W2399" i="1"/>
  <c r="R2399" i="1"/>
  <c r="Q2399" i="1"/>
  <c r="N2399" i="1"/>
  <c r="O2399" i="1" s="1"/>
  <c r="M2399" i="1"/>
  <c r="K2399" i="1"/>
  <c r="J2399" i="1"/>
  <c r="G2399" i="1"/>
  <c r="F2399" i="1"/>
  <c r="B2399" i="1"/>
  <c r="X2398" i="1"/>
  <c r="W2398" i="1"/>
  <c r="R2398" i="1"/>
  <c r="Q2398" i="1"/>
  <c r="N2398" i="1"/>
  <c r="O2398" i="1" s="1"/>
  <c r="M2398" i="1"/>
  <c r="K2398" i="1"/>
  <c r="J2398" i="1"/>
  <c r="G2398" i="1"/>
  <c r="F2398" i="1"/>
  <c r="B2398" i="1"/>
  <c r="X2397" i="1"/>
  <c r="W2397" i="1"/>
  <c r="R2397" i="1"/>
  <c r="Q2397" i="1"/>
  <c r="N2397" i="1"/>
  <c r="O2397" i="1" s="1"/>
  <c r="M2397" i="1"/>
  <c r="K2397" i="1"/>
  <c r="J2397" i="1"/>
  <c r="G2397" i="1"/>
  <c r="F2397" i="1"/>
  <c r="B2397" i="1"/>
  <c r="X2396" i="1"/>
  <c r="W2396" i="1"/>
  <c r="R2396" i="1"/>
  <c r="Q2396" i="1"/>
  <c r="N2396" i="1"/>
  <c r="O2396" i="1" s="1"/>
  <c r="M2396" i="1"/>
  <c r="K2396" i="1"/>
  <c r="J2396" i="1"/>
  <c r="G2396" i="1"/>
  <c r="H2396" i="1" s="1"/>
  <c r="F2396" i="1"/>
  <c r="B2396" i="1"/>
  <c r="X2395" i="1"/>
  <c r="W2395" i="1"/>
  <c r="R2395" i="1"/>
  <c r="Q2395" i="1"/>
  <c r="N2395" i="1"/>
  <c r="O2395" i="1" s="1"/>
  <c r="M2395" i="1"/>
  <c r="K2395" i="1"/>
  <c r="J2395" i="1"/>
  <c r="G2395" i="1"/>
  <c r="H2395" i="1" s="1"/>
  <c r="F2395" i="1"/>
  <c r="B2395" i="1"/>
  <c r="X2394" i="1"/>
  <c r="W2394" i="1"/>
  <c r="R2394" i="1"/>
  <c r="Q2394" i="1"/>
  <c r="N2394" i="1"/>
  <c r="O2394" i="1" s="1"/>
  <c r="M2394" i="1"/>
  <c r="K2394" i="1"/>
  <c r="J2394" i="1"/>
  <c r="G2394" i="1"/>
  <c r="H2394" i="1" s="1"/>
  <c r="F2394" i="1"/>
  <c r="B2394" i="1"/>
  <c r="X2393" i="1"/>
  <c r="W2393" i="1"/>
  <c r="R2393" i="1"/>
  <c r="Q2393" i="1"/>
  <c r="N2393" i="1"/>
  <c r="O2393" i="1" s="1"/>
  <c r="M2393" i="1"/>
  <c r="K2393" i="1"/>
  <c r="J2393" i="1"/>
  <c r="G2393" i="1"/>
  <c r="H2393" i="1" s="1"/>
  <c r="F2393" i="1"/>
  <c r="B2393" i="1"/>
  <c r="X2392" i="1"/>
  <c r="W2392" i="1"/>
  <c r="R2392" i="1"/>
  <c r="Q2392" i="1"/>
  <c r="N2392" i="1"/>
  <c r="O2392" i="1" s="1"/>
  <c r="M2392" i="1"/>
  <c r="K2392" i="1"/>
  <c r="J2392" i="1"/>
  <c r="G2392" i="1"/>
  <c r="H2392" i="1" s="1"/>
  <c r="F2392" i="1"/>
  <c r="B2392" i="1"/>
  <c r="X2391" i="1"/>
  <c r="W2391" i="1"/>
  <c r="R2391" i="1"/>
  <c r="Q2391" i="1"/>
  <c r="N2391" i="1"/>
  <c r="O2391" i="1" s="1"/>
  <c r="M2391" i="1"/>
  <c r="K2391" i="1"/>
  <c r="J2391" i="1"/>
  <c r="G2391" i="1"/>
  <c r="F2391" i="1"/>
  <c r="B2391" i="1"/>
  <c r="X2390" i="1"/>
  <c r="W2390" i="1"/>
  <c r="R2390" i="1"/>
  <c r="Q2390" i="1"/>
  <c r="N2390" i="1"/>
  <c r="O2390" i="1" s="1"/>
  <c r="M2390" i="1"/>
  <c r="K2390" i="1"/>
  <c r="J2390" i="1"/>
  <c r="G2390" i="1"/>
  <c r="H2390" i="1" s="1"/>
  <c r="F2390" i="1"/>
  <c r="B2390" i="1"/>
  <c r="X2389" i="1"/>
  <c r="W2389" i="1"/>
  <c r="R2389" i="1"/>
  <c r="Q2389" i="1"/>
  <c r="N2389" i="1"/>
  <c r="O2389" i="1" s="1"/>
  <c r="M2389" i="1"/>
  <c r="K2389" i="1"/>
  <c r="J2389" i="1"/>
  <c r="G2389" i="1"/>
  <c r="F2389" i="1"/>
  <c r="B2389" i="1"/>
  <c r="X2388" i="1"/>
  <c r="W2388" i="1"/>
  <c r="R2388" i="1"/>
  <c r="Q2388" i="1"/>
  <c r="N2388" i="1"/>
  <c r="O2388" i="1" s="1"/>
  <c r="M2388" i="1"/>
  <c r="K2388" i="1"/>
  <c r="J2388" i="1"/>
  <c r="G2388" i="1"/>
  <c r="H2388" i="1" s="1"/>
  <c r="F2388" i="1"/>
  <c r="B2388" i="1"/>
  <c r="X2387" i="1"/>
  <c r="W2387" i="1"/>
  <c r="R2387" i="1"/>
  <c r="Q2387" i="1"/>
  <c r="N2387" i="1"/>
  <c r="O2387" i="1" s="1"/>
  <c r="M2387" i="1"/>
  <c r="K2387" i="1"/>
  <c r="J2387" i="1"/>
  <c r="G2387" i="1"/>
  <c r="H2387" i="1" s="1"/>
  <c r="F2387" i="1"/>
  <c r="B2387" i="1"/>
  <c r="X2386" i="1"/>
  <c r="W2386" i="1"/>
  <c r="R2386" i="1"/>
  <c r="Q2386" i="1"/>
  <c r="N2386" i="1"/>
  <c r="O2386" i="1" s="1"/>
  <c r="M2386" i="1"/>
  <c r="K2386" i="1"/>
  <c r="J2386" i="1"/>
  <c r="G2386" i="1"/>
  <c r="H2386" i="1" s="1"/>
  <c r="F2386" i="1"/>
  <c r="B2386" i="1"/>
  <c r="X2385" i="1"/>
  <c r="W2385" i="1"/>
  <c r="R2385" i="1"/>
  <c r="Q2385" i="1"/>
  <c r="N2385" i="1"/>
  <c r="O2385" i="1" s="1"/>
  <c r="M2385" i="1"/>
  <c r="K2385" i="1"/>
  <c r="J2385" i="1"/>
  <c r="G2385" i="1"/>
  <c r="H2385" i="1" s="1"/>
  <c r="F2385" i="1"/>
  <c r="B2385" i="1"/>
  <c r="X2384" i="1"/>
  <c r="W2384" i="1"/>
  <c r="R2384" i="1"/>
  <c r="Q2384" i="1"/>
  <c r="N2384" i="1"/>
  <c r="O2384" i="1" s="1"/>
  <c r="M2384" i="1"/>
  <c r="K2384" i="1"/>
  <c r="J2384" i="1"/>
  <c r="G2384" i="1"/>
  <c r="F2384" i="1"/>
  <c r="B2384" i="1"/>
  <c r="X2383" i="1"/>
  <c r="W2383" i="1"/>
  <c r="R2383" i="1"/>
  <c r="Q2383" i="1"/>
  <c r="N2383" i="1"/>
  <c r="O2383" i="1" s="1"/>
  <c r="M2383" i="1"/>
  <c r="K2383" i="1"/>
  <c r="J2383" i="1"/>
  <c r="G2383" i="1"/>
  <c r="F2383" i="1"/>
  <c r="B2383" i="1"/>
  <c r="X2382" i="1"/>
  <c r="W2382" i="1"/>
  <c r="R2382" i="1"/>
  <c r="Q2382" i="1"/>
  <c r="N2382" i="1"/>
  <c r="O2382" i="1" s="1"/>
  <c r="M2382" i="1"/>
  <c r="K2382" i="1"/>
  <c r="J2382" i="1"/>
  <c r="G2382" i="1"/>
  <c r="H2382" i="1" s="1"/>
  <c r="F2382" i="1"/>
  <c r="B2382" i="1"/>
  <c r="X2381" i="1"/>
  <c r="W2381" i="1"/>
  <c r="R2381" i="1"/>
  <c r="Q2381" i="1"/>
  <c r="N2381" i="1"/>
  <c r="O2381" i="1" s="1"/>
  <c r="M2381" i="1"/>
  <c r="K2381" i="1"/>
  <c r="J2381" i="1"/>
  <c r="G2381" i="1"/>
  <c r="F2381" i="1"/>
  <c r="B2381" i="1"/>
  <c r="X2380" i="1"/>
  <c r="W2380" i="1"/>
  <c r="R2380" i="1"/>
  <c r="Q2380" i="1"/>
  <c r="N2380" i="1"/>
  <c r="O2380" i="1" s="1"/>
  <c r="M2380" i="1"/>
  <c r="K2380" i="1"/>
  <c r="J2380" i="1"/>
  <c r="G2380" i="1"/>
  <c r="H2380" i="1" s="1"/>
  <c r="F2380" i="1"/>
  <c r="B2380" i="1"/>
  <c r="X2379" i="1"/>
  <c r="W2379" i="1"/>
  <c r="R2379" i="1"/>
  <c r="Q2379" i="1"/>
  <c r="N2379" i="1"/>
  <c r="O2379" i="1" s="1"/>
  <c r="M2379" i="1"/>
  <c r="K2379" i="1"/>
  <c r="J2379" i="1"/>
  <c r="G2379" i="1"/>
  <c r="H2379" i="1" s="1"/>
  <c r="F2379" i="1"/>
  <c r="B2379" i="1"/>
  <c r="X2378" i="1"/>
  <c r="W2378" i="1"/>
  <c r="R2378" i="1"/>
  <c r="Q2378" i="1"/>
  <c r="N2378" i="1"/>
  <c r="O2378" i="1" s="1"/>
  <c r="M2378" i="1"/>
  <c r="K2378" i="1"/>
  <c r="J2378" i="1"/>
  <c r="G2378" i="1"/>
  <c r="H2378" i="1" s="1"/>
  <c r="F2378" i="1"/>
  <c r="B2378" i="1"/>
  <c r="X2377" i="1"/>
  <c r="W2377" i="1"/>
  <c r="R2377" i="1"/>
  <c r="Q2377" i="1"/>
  <c r="N2377" i="1"/>
  <c r="O2377" i="1" s="1"/>
  <c r="M2377" i="1"/>
  <c r="K2377" i="1"/>
  <c r="J2377" i="1"/>
  <c r="G2377" i="1"/>
  <c r="F2377" i="1"/>
  <c r="B2377" i="1"/>
  <c r="X2376" i="1"/>
  <c r="W2376" i="1"/>
  <c r="R2376" i="1"/>
  <c r="Q2376" i="1"/>
  <c r="N2376" i="1"/>
  <c r="O2376" i="1" s="1"/>
  <c r="M2376" i="1"/>
  <c r="K2376" i="1"/>
  <c r="J2376" i="1"/>
  <c r="G2376" i="1"/>
  <c r="H2376" i="1" s="1"/>
  <c r="F2376" i="1"/>
  <c r="B2376" i="1"/>
  <c r="X2375" i="1"/>
  <c r="W2375" i="1"/>
  <c r="R2375" i="1"/>
  <c r="Q2375" i="1"/>
  <c r="N2375" i="1"/>
  <c r="O2375" i="1" s="1"/>
  <c r="M2375" i="1"/>
  <c r="K2375" i="1"/>
  <c r="J2375" i="1"/>
  <c r="G2375" i="1"/>
  <c r="F2375" i="1"/>
  <c r="B2375" i="1"/>
  <c r="X2374" i="1"/>
  <c r="W2374" i="1"/>
  <c r="R2374" i="1"/>
  <c r="Q2374" i="1"/>
  <c r="N2374" i="1"/>
  <c r="O2374" i="1" s="1"/>
  <c r="M2374" i="1"/>
  <c r="K2374" i="1"/>
  <c r="J2374" i="1"/>
  <c r="G2374" i="1"/>
  <c r="H2374" i="1" s="1"/>
  <c r="F2374" i="1"/>
  <c r="B2374" i="1"/>
  <c r="X2373" i="1"/>
  <c r="W2373" i="1"/>
  <c r="R2373" i="1"/>
  <c r="Q2373" i="1"/>
  <c r="N2373" i="1"/>
  <c r="O2373" i="1" s="1"/>
  <c r="M2373" i="1"/>
  <c r="K2373" i="1"/>
  <c r="J2373" i="1"/>
  <c r="G2373" i="1"/>
  <c r="F2373" i="1"/>
  <c r="B2373" i="1"/>
  <c r="X2372" i="1"/>
  <c r="W2372" i="1"/>
  <c r="R2372" i="1"/>
  <c r="Q2372" i="1"/>
  <c r="N2372" i="1"/>
  <c r="O2372" i="1" s="1"/>
  <c r="M2372" i="1"/>
  <c r="K2372" i="1"/>
  <c r="J2372" i="1"/>
  <c r="G2372" i="1"/>
  <c r="H2372" i="1" s="1"/>
  <c r="F2372" i="1"/>
  <c r="B2372" i="1"/>
  <c r="X2371" i="1"/>
  <c r="W2371" i="1"/>
  <c r="R2371" i="1"/>
  <c r="Q2371" i="1"/>
  <c r="N2371" i="1"/>
  <c r="O2371" i="1" s="1"/>
  <c r="M2371" i="1"/>
  <c r="K2371" i="1"/>
  <c r="J2371" i="1"/>
  <c r="G2371" i="1"/>
  <c r="H2371" i="1" s="1"/>
  <c r="F2371" i="1"/>
  <c r="B2371" i="1"/>
  <c r="X2370" i="1"/>
  <c r="W2370" i="1"/>
  <c r="R2370" i="1"/>
  <c r="Q2370" i="1"/>
  <c r="N2370" i="1"/>
  <c r="O2370" i="1" s="1"/>
  <c r="M2370" i="1"/>
  <c r="K2370" i="1"/>
  <c r="J2370" i="1"/>
  <c r="G2370" i="1"/>
  <c r="H2370" i="1" s="1"/>
  <c r="F2370" i="1"/>
  <c r="B2370" i="1"/>
  <c r="X2369" i="1"/>
  <c r="W2369" i="1"/>
  <c r="R2369" i="1"/>
  <c r="Q2369" i="1"/>
  <c r="N2369" i="1"/>
  <c r="O2369" i="1" s="1"/>
  <c r="M2369" i="1"/>
  <c r="K2369" i="1"/>
  <c r="J2369" i="1"/>
  <c r="G2369" i="1"/>
  <c r="F2369" i="1"/>
  <c r="B2369" i="1"/>
  <c r="X2368" i="1"/>
  <c r="W2368" i="1"/>
  <c r="R2368" i="1"/>
  <c r="Q2368" i="1"/>
  <c r="N2368" i="1"/>
  <c r="O2368" i="1" s="1"/>
  <c r="M2368" i="1"/>
  <c r="K2368" i="1"/>
  <c r="J2368" i="1"/>
  <c r="G2368" i="1"/>
  <c r="F2368" i="1"/>
  <c r="B2368" i="1"/>
  <c r="X2367" i="1"/>
  <c r="W2367" i="1"/>
  <c r="R2367" i="1"/>
  <c r="Q2367" i="1"/>
  <c r="N2367" i="1"/>
  <c r="O2367" i="1" s="1"/>
  <c r="M2367" i="1"/>
  <c r="K2367" i="1"/>
  <c r="J2367" i="1"/>
  <c r="G2367" i="1"/>
  <c r="F2367" i="1"/>
  <c r="B2367" i="1"/>
  <c r="X2366" i="1"/>
  <c r="W2366" i="1"/>
  <c r="R2366" i="1"/>
  <c r="Q2366" i="1"/>
  <c r="N2366" i="1"/>
  <c r="O2366" i="1" s="1"/>
  <c r="M2366" i="1"/>
  <c r="K2366" i="1"/>
  <c r="J2366" i="1"/>
  <c r="G2366" i="1"/>
  <c r="F2366" i="1"/>
  <c r="B2366" i="1"/>
  <c r="X2365" i="1"/>
  <c r="W2365" i="1"/>
  <c r="R2365" i="1"/>
  <c r="Q2365" i="1"/>
  <c r="N2365" i="1"/>
  <c r="O2365" i="1" s="1"/>
  <c r="M2365" i="1"/>
  <c r="K2365" i="1"/>
  <c r="J2365" i="1"/>
  <c r="G2365" i="1"/>
  <c r="F2365" i="1"/>
  <c r="B2365" i="1"/>
  <c r="X2364" i="1"/>
  <c r="W2364" i="1"/>
  <c r="R2364" i="1"/>
  <c r="Q2364" i="1"/>
  <c r="N2364" i="1"/>
  <c r="O2364" i="1" s="1"/>
  <c r="M2364" i="1"/>
  <c r="K2364" i="1"/>
  <c r="J2364" i="1"/>
  <c r="G2364" i="1"/>
  <c r="H2364" i="1" s="1"/>
  <c r="F2364" i="1"/>
  <c r="B2364" i="1"/>
  <c r="X2363" i="1"/>
  <c r="W2363" i="1"/>
  <c r="R2363" i="1"/>
  <c r="Q2363" i="1"/>
  <c r="N2363" i="1"/>
  <c r="O2363" i="1" s="1"/>
  <c r="M2363" i="1"/>
  <c r="K2363" i="1"/>
  <c r="J2363" i="1"/>
  <c r="G2363" i="1"/>
  <c r="H2363" i="1" s="1"/>
  <c r="F2363" i="1"/>
  <c r="B2363" i="1"/>
  <c r="X2362" i="1"/>
  <c r="W2362" i="1"/>
  <c r="R2362" i="1"/>
  <c r="Q2362" i="1"/>
  <c r="N2362" i="1"/>
  <c r="O2362" i="1" s="1"/>
  <c r="M2362" i="1"/>
  <c r="K2362" i="1"/>
  <c r="J2362" i="1"/>
  <c r="G2362" i="1"/>
  <c r="H2362" i="1" s="1"/>
  <c r="F2362" i="1"/>
  <c r="B2362" i="1"/>
  <c r="X2361" i="1"/>
  <c r="W2361" i="1"/>
  <c r="R2361" i="1"/>
  <c r="Q2361" i="1"/>
  <c r="N2361" i="1"/>
  <c r="O2361" i="1" s="1"/>
  <c r="M2361" i="1"/>
  <c r="K2361" i="1"/>
  <c r="J2361" i="1"/>
  <c r="G2361" i="1"/>
  <c r="H2361" i="1" s="1"/>
  <c r="F2361" i="1"/>
  <c r="B2361" i="1"/>
  <c r="X2360" i="1"/>
  <c r="W2360" i="1"/>
  <c r="R2360" i="1"/>
  <c r="Q2360" i="1"/>
  <c r="N2360" i="1"/>
  <c r="O2360" i="1" s="1"/>
  <c r="M2360" i="1"/>
  <c r="K2360" i="1"/>
  <c r="J2360" i="1"/>
  <c r="G2360" i="1"/>
  <c r="F2360" i="1"/>
  <c r="B2360" i="1"/>
  <c r="X2359" i="1"/>
  <c r="W2359" i="1"/>
  <c r="R2359" i="1"/>
  <c r="Q2359" i="1"/>
  <c r="N2359" i="1"/>
  <c r="O2359" i="1" s="1"/>
  <c r="M2359" i="1"/>
  <c r="K2359" i="1"/>
  <c r="J2359" i="1"/>
  <c r="G2359" i="1"/>
  <c r="F2359" i="1"/>
  <c r="B2359" i="1"/>
  <c r="X2358" i="1"/>
  <c r="W2358" i="1"/>
  <c r="R2358" i="1"/>
  <c r="Q2358" i="1"/>
  <c r="N2358" i="1"/>
  <c r="O2358" i="1" s="1"/>
  <c r="M2358" i="1"/>
  <c r="K2358" i="1"/>
  <c r="J2358" i="1"/>
  <c r="G2358" i="1"/>
  <c r="H2358" i="1" s="1"/>
  <c r="F2358" i="1"/>
  <c r="B2358" i="1"/>
  <c r="X2357" i="1"/>
  <c r="W2357" i="1"/>
  <c r="R2357" i="1"/>
  <c r="Q2357" i="1"/>
  <c r="N2357" i="1"/>
  <c r="O2357" i="1" s="1"/>
  <c r="M2357" i="1"/>
  <c r="K2357" i="1"/>
  <c r="J2357" i="1"/>
  <c r="G2357" i="1"/>
  <c r="F2357" i="1"/>
  <c r="B2357" i="1"/>
  <c r="X2356" i="1"/>
  <c r="W2356" i="1"/>
  <c r="R2356" i="1"/>
  <c r="Q2356" i="1"/>
  <c r="N2356" i="1"/>
  <c r="O2356" i="1" s="1"/>
  <c r="M2356" i="1"/>
  <c r="K2356" i="1"/>
  <c r="J2356" i="1"/>
  <c r="G2356" i="1"/>
  <c r="H2356" i="1" s="1"/>
  <c r="F2356" i="1"/>
  <c r="B2356" i="1"/>
  <c r="X2355" i="1"/>
  <c r="W2355" i="1"/>
  <c r="R2355" i="1"/>
  <c r="Q2355" i="1"/>
  <c r="N2355" i="1"/>
  <c r="O2355" i="1" s="1"/>
  <c r="M2355" i="1"/>
  <c r="K2355" i="1"/>
  <c r="J2355" i="1"/>
  <c r="G2355" i="1"/>
  <c r="H2355" i="1" s="1"/>
  <c r="F2355" i="1"/>
  <c r="B2355" i="1"/>
  <c r="X2354" i="1"/>
  <c r="W2354" i="1"/>
  <c r="R2354" i="1"/>
  <c r="Q2354" i="1"/>
  <c r="N2354" i="1"/>
  <c r="O2354" i="1" s="1"/>
  <c r="M2354" i="1"/>
  <c r="K2354" i="1"/>
  <c r="J2354" i="1"/>
  <c r="G2354" i="1"/>
  <c r="H2354" i="1" s="1"/>
  <c r="F2354" i="1"/>
  <c r="B2354" i="1"/>
  <c r="X2353" i="1"/>
  <c r="W2353" i="1"/>
  <c r="R2353" i="1"/>
  <c r="Q2353" i="1"/>
  <c r="N2353" i="1"/>
  <c r="O2353" i="1" s="1"/>
  <c r="M2353" i="1"/>
  <c r="K2353" i="1"/>
  <c r="J2353" i="1"/>
  <c r="G2353" i="1"/>
  <c r="F2353" i="1"/>
  <c r="B2353" i="1"/>
  <c r="X2352" i="1"/>
  <c r="W2352" i="1"/>
  <c r="R2352" i="1"/>
  <c r="Q2352" i="1"/>
  <c r="N2352" i="1"/>
  <c r="O2352" i="1" s="1"/>
  <c r="M2352" i="1"/>
  <c r="K2352" i="1"/>
  <c r="J2352" i="1"/>
  <c r="G2352" i="1"/>
  <c r="H2352" i="1" s="1"/>
  <c r="F2352" i="1"/>
  <c r="B2352" i="1"/>
  <c r="X2351" i="1"/>
  <c r="W2351" i="1"/>
  <c r="R2351" i="1"/>
  <c r="Q2351" i="1"/>
  <c r="N2351" i="1"/>
  <c r="O2351" i="1" s="1"/>
  <c r="M2351" i="1"/>
  <c r="K2351" i="1"/>
  <c r="J2351" i="1"/>
  <c r="G2351" i="1"/>
  <c r="F2351" i="1"/>
  <c r="B2351" i="1"/>
  <c r="X2350" i="1"/>
  <c r="W2350" i="1"/>
  <c r="R2350" i="1"/>
  <c r="Q2350" i="1"/>
  <c r="N2350" i="1"/>
  <c r="O2350" i="1" s="1"/>
  <c r="M2350" i="1"/>
  <c r="K2350" i="1"/>
  <c r="J2350" i="1"/>
  <c r="G2350" i="1"/>
  <c r="H2350" i="1" s="1"/>
  <c r="F2350" i="1"/>
  <c r="B2350" i="1"/>
  <c r="X2349" i="1"/>
  <c r="W2349" i="1"/>
  <c r="R2349" i="1"/>
  <c r="Q2349" i="1"/>
  <c r="N2349" i="1"/>
  <c r="O2349" i="1" s="1"/>
  <c r="M2349" i="1"/>
  <c r="K2349" i="1"/>
  <c r="J2349" i="1"/>
  <c r="G2349" i="1"/>
  <c r="F2349" i="1"/>
  <c r="B2349" i="1"/>
  <c r="X2348" i="1"/>
  <c r="W2348" i="1"/>
  <c r="R2348" i="1"/>
  <c r="Q2348" i="1"/>
  <c r="N2348" i="1"/>
  <c r="O2348" i="1" s="1"/>
  <c r="M2348" i="1"/>
  <c r="K2348" i="1"/>
  <c r="J2348" i="1"/>
  <c r="G2348" i="1"/>
  <c r="H2348" i="1" s="1"/>
  <c r="F2348" i="1"/>
  <c r="B2348" i="1"/>
  <c r="X2347" i="1"/>
  <c r="W2347" i="1"/>
  <c r="R2347" i="1"/>
  <c r="Q2347" i="1"/>
  <c r="N2347" i="1"/>
  <c r="O2347" i="1" s="1"/>
  <c r="M2347" i="1"/>
  <c r="K2347" i="1"/>
  <c r="J2347" i="1"/>
  <c r="G2347" i="1"/>
  <c r="H2347" i="1" s="1"/>
  <c r="F2347" i="1"/>
  <c r="B2347" i="1"/>
  <c r="X2346" i="1"/>
  <c r="W2346" i="1"/>
  <c r="R2346" i="1"/>
  <c r="Q2346" i="1"/>
  <c r="N2346" i="1"/>
  <c r="O2346" i="1" s="1"/>
  <c r="M2346" i="1"/>
  <c r="K2346" i="1"/>
  <c r="J2346" i="1"/>
  <c r="G2346" i="1"/>
  <c r="H2346" i="1" s="1"/>
  <c r="F2346" i="1"/>
  <c r="B2346" i="1"/>
  <c r="X2345" i="1"/>
  <c r="W2345" i="1"/>
  <c r="R2345" i="1"/>
  <c r="Q2345" i="1"/>
  <c r="N2345" i="1"/>
  <c r="O2345" i="1" s="1"/>
  <c r="M2345" i="1"/>
  <c r="K2345" i="1"/>
  <c r="J2345" i="1"/>
  <c r="G2345" i="1"/>
  <c r="H2345" i="1" s="1"/>
  <c r="F2345" i="1"/>
  <c r="B2345" i="1"/>
  <c r="X2344" i="1"/>
  <c r="W2344" i="1"/>
  <c r="R2344" i="1"/>
  <c r="Q2344" i="1"/>
  <c r="N2344" i="1"/>
  <c r="O2344" i="1" s="1"/>
  <c r="M2344" i="1"/>
  <c r="K2344" i="1"/>
  <c r="J2344" i="1"/>
  <c r="G2344" i="1"/>
  <c r="F2344" i="1"/>
  <c r="B2344" i="1"/>
  <c r="X2343" i="1"/>
  <c r="W2343" i="1"/>
  <c r="R2343" i="1"/>
  <c r="Q2343" i="1"/>
  <c r="N2343" i="1"/>
  <c r="O2343" i="1" s="1"/>
  <c r="M2343" i="1"/>
  <c r="K2343" i="1"/>
  <c r="J2343" i="1"/>
  <c r="G2343" i="1"/>
  <c r="F2343" i="1"/>
  <c r="B2343" i="1"/>
  <c r="X2342" i="1"/>
  <c r="W2342" i="1"/>
  <c r="R2342" i="1"/>
  <c r="Q2342" i="1"/>
  <c r="N2342" i="1"/>
  <c r="O2342" i="1" s="1"/>
  <c r="M2342" i="1"/>
  <c r="K2342" i="1"/>
  <c r="J2342" i="1"/>
  <c r="G2342" i="1"/>
  <c r="H2342" i="1" s="1"/>
  <c r="F2342" i="1"/>
  <c r="B2342" i="1"/>
  <c r="X2341" i="1"/>
  <c r="W2341" i="1"/>
  <c r="R2341" i="1"/>
  <c r="Q2341" i="1"/>
  <c r="N2341" i="1"/>
  <c r="O2341" i="1" s="1"/>
  <c r="M2341" i="1"/>
  <c r="K2341" i="1"/>
  <c r="J2341" i="1"/>
  <c r="G2341" i="1"/>
  <c r="F2341" i="1"/>
  <c r="B2341" i="1"/>
  <c r="X2340" i="1"/>
  <c r="W2340" i="1"/>
  <c r="R2340" i="1"/>
  <c r="Q2340" i="1"/>
  <c r="N2340" i="1"/>
  <c r="O2340" i="1" s="1"/>
  <c r="M2340" i="1"/>
  <c r="K2340" i="1"/>
  <c r="J2340" i="1"/>
  <c r="G2340" i="1"/>
  <c r="H2340" i="1" s="1"/>
  <c r="F2340" i="1"/>
  <c r="B2340" i="1"/>
  <c r="X2339" i="1"/>
  <c r="W2339" i="1"/>
  <c r="R2339" i="1"/>
  <c r="Q2339" i="1"/>
  <c r="N2339" i="1"/>
  <c r="O2339" i="1" s="1"/>
  <c r="M2339" i="1"/>
  <c r="K2339" i="1"/>
  <c r="J2339" i="1"/>
  <c r="G2339" i="1"/>
  <c r="H2339" i="1" s="1"/>
  <c r="F2339" i="1"/>
  <c r="B2339" i="1"/>
  <c r="X2338" i="1"/>
  <c r="W2338" i="1"/>
  <c r="R2338" i="1"/>
  <c r="Q2338" i="1"/>
  <c r="N2338" i="1"/>
  <c r="O2338" i="1" s="1"/>
  <c r="M2338" i="1"/>
  <c r="K2338" i="1"/>
  <c r="J2338" i="1"/>
  <c r="G2338" i="1"/>
  <c r="H2338" i="1" s="1"/>
  <c r="F2338" i="1"/>
  <c r="B2338" i="1"/>
  <c r="X2337" i="1"/>
  <c r="W2337" i="1"/>
  <c r="R2337" i="1"/>
  <c r="Q2337" i="1"/>
  <c r="N2337" i="1"/>
  <c r="O2337" i="1" s="1"/>
  <c r="M2337" i="1"/>
  <c r="K2337" i="1"/>
  <c r="J2337" i="1"/>
  <c r="G2337" i="1"/>
  <c r="H2337" i="1" s="1"/>
  <c r="F2337" i="1"/>
  <c r="B2337" i="1"/>
  <c r="X2336" i="1"/>
  <c r="W2336" i="1"/>
  <c r="R2336" i="1"/>
  <c r="Q2336" i="1"/>
  <c r="N2336" i="1"/>
  <c r="O2336" i="1" s="1"/>
  <c r="M2336" i="1"/>
  <c r="K2336" i="1"/>
  <c r="J2336" i="1"/>
  <c r="G2336" i="1"/>
  <c r="H2336" i="1" s="1"/>
  <c r="F2336" i="1"/>
  <c r="B2336" i="1"/>
  <c r="X2335" i="1"/>
  <c r="W2335" i="1"/>
  <c r="R2335" i="1"/>
  <c r="Q2335" i="1"/>
  <c r="N2335" i="1"/>
  <c r="O2335" i="1" s="1"/>
  <c r="M2335" i="1"/>
  <c r="K2335" i="1"/>
  <c r="J2335" i="1"/>
  <c r="G2335" i="1"/>
  <c r="F2335" i="1"/>
  <c r="B2335" i="1"/>
  <c r="X2334" i="1"/>
  <c r="W2334" i="1"/>
  <c r="R2334" i="1"/>
  <c r="Q2334" i="1"/>
  <c r="N2334" i="1"/>
  <c r="O2334" i="1" s="1"/>
  <c r="M2334" i="1"/>
  <c r="K2334" i="1"/>
  <c r="J2334" i="1"/>
  <c r="G2334" i="1"/>
  <c r="F2334" i="1"/>
  <c r="B2334" i="1"/>
  <c r="X2333" i="1"/>
  <c r="W2333" i="1"/>
  <c r="R2333" i="1"/>
  <c r="Q2333" i="1"/>
  <c r="N2333" i="1"/>
  <c r="O2333" i="1" s="1"/>
  <c r="M2333" i="1"/>
  <c r="K2333" i="1"/>
  <c r="J2333" i="1"/>
  <c r="G2333" i="1"/>
  <c r="I2333" i="1" s="1"/>
  <c r="F2333" i="1"/>
  <c r="B2333" i="1"/>
  <c r="X2332" i="1"/>
  <c r="W2332" i="1"/>
  <c r="R2332" i="1"/>
  <c r="Q2332" i="1"/>
  <c r="N2332" i="1"/>
  <c r="O2332" i="1" s="1"/>
  <c r="M2332" i="1"/>
  <c r="K2332" i="1"/>
  <c r="J2332" i="1"/>
  <c r="G2332" i="1"/>
  <c r="I2332" i="1" s="1"/>
  <c r="F2332" i="1"/>
  <c r="B2332" i="1"/>
  <c r="X2331" i="1"/>
  <c r="W2331" i="1"/>
  <c r="R2331" i="1"/>
  <c r="Q2331" i="1"/>
  <c r="N2331" i="1"/>
  <c r="O2331" i="1" s="1"/>
  <c r="M2331" i="1"/>
  <c r="K2331" i="1"/>
  <c r="J2331" i="1"/>
  <c r="G2331" i="1"/>
  <c r="I2331" i="1" s="1"/>
  <c r="F2331" i="1"/>
  <c r="B2331" i="1"/>
  <c r="X2330" i="1"/>
  <c r="W2330" i="1"/>
  <c r="R2330" i="1"/>
  <c r="Q2330" i="1"/>
  <c r="N2330" i="1"/>
  <c r="O2330" i="1" s="1"/>
  <c r="M2330" i="1"/>
  <c r="K2330" i="1"/>
  <c r="J2330" i="1"/>
  <c r="G2330" i="1"/>
  <c r="H2330" i="1" s="1"/>
  <c r="F2330" i="1"/>
  <c r="B2330" i="1"/>
  <c r="X2329" i="1"/>
  <c r="W2329" i="1"/>
  <c r="R2329" i="1"/>
  <c r="Q2329" i="1"/>
  <c r="N2329" i="1"/>
  <c r="O2329" i="1" s="1"/>
  <c r="M2329" i="1"/>
  <c r="K2329" i="1"/>
  <c r="J2329" i="1"/>
  <c r="G2329" i="1"/>
  <c r="I2329" i="1" s="1"/>
  <c r="F2329" i="1"/>
  <c r="B2329" i="1"/>
  <c r="X2328" i="1"/>
  <c r="W2328" i="1"/>
  <c r="R2328" i="1"/>
  <c r="Q2328" i="1"/>
  <c r="N2328" i="1"/>
  <c r="O2328" i="1" s="1"/>
  <c r="M2328" i="1"/>
  <c r="K2328" i="1"/>
  <c r="J2328" i="1"/>
  <c r="G2328" i="1"/>
  <c r="H2328" i="1" s="1"/>
  <c r="F2328" i="1"/>
  <c r="B2328" i="1"/>
  <c r="X2327" i="1"/>
  <c r="W2327" i="1"/>
  <c r="R2327" i="1"/>
  <c r="Q2327" i="1"/>
  <c r="N2327" i="1"/>
  <c r="O2327" i="1" s="1"/>
  <c r="M2327" i="1"/>
  <c r="K2327" i="1"/>
  <c r="J2327" i="1"/>
  <c r="G2327" i="1"/>
  <c r="I2327" i="1" s="1"/>
  <c r="F2327" i="1"/>
  <c r="B2327" i="1"/>
  <c r="X2326" i="1"/>
  <c r="W2326" i="1"/>
  <c r="R2326" i="1"/>
  <c r="Q2326" i="1"/>
  <c r="N2326" i="1"/>
  <c r="O2326" i="1" s="1"/>
  <c r="M2326" i="1"/>
  <c r="K2326" i="1"/>
  <c r="J2326" i="1"/>
  <c r="G2326" i="1"/>
  <c r="H2326" i="1" s="1"/>
  <c r="F2326" i="1"/>
  <c r="B2326" i="1"/>
  <c r="X2325" i="1"/>
  <c r="W2325" i="1"/>
  <c r="R2325" i="1"/>
  <c r="Q2325" i="1"/>
  <c r="N2325" i="1"/>
  <c r="O2325" i="1" s="1"/>
  <c r="M2325" i="1"/>
  <c r="K2325" i="1"/>
  <c r="J2325" i="1"/>
  <c r="G2325" i="1"/>
  <c r="I2325" i="1" s="1"/>
  <c r="F2325" i="1"/>
  <c r="B2325" i="1"/>
  <c r="X2324" i="1"/>
  <c r="W2324" i="1"/>
  <c r="R2324" i="1"/>
  <c r="Q2324" i="1"/>
  <c r="N2324" i="1"/>
  <c r="O2324" i="1" s="1"/>
  <c r="M2324" i="1"/>
  <c r="K2324" i="1"/>
  <c r="J2324" i="1"/>
  <c r="G2324" i="1"/>
  <c r="I2324" i="1" s="1"/>
  <c r="F2324" i="1"/>
  <c r="B2324" i="1"/>
  <c r="X2323" i="1"/>
  <c r="W2323" i="1"/>
  <c r="R2323" i="1"/>
  <c r="Q2323" i="1"/>
  <c r="N2323" i="1"/>
  <c r="O2323" i="1" s="1"/>
  <c r="M2323" i="1"/>
  <c r="K2323" i="1"/>
  <c r="J2323" i="1"/>
  <c r="G2323" i="1"/>
  <c r="I2323" i="1" s="1"/>
  <c r="F2323" i="1"/>
  <c r="B2323" i="1"/>
  <c r="X2322" i="1"/>
  <c r="W2322" i="1"/>
  <c r="R2322" i="1"/>
  <c r="Q2322" i="1"/>
  <c r="N2322" i="1"/>
  <c r="O2322" i="1" s="1"/>
  <c r="M2322" i="1"/>
  <c r="K2322" i="1"/>
  <c r="J2322" i="1"/>
  <c r="G2322" i="1"/>
  <c r="H2322" i="1" s="1"/>
  <c r="F2322" i="1"/>
  <c r="B2322" i="1"/>
  <c r="X2321" i="1"/>
  <c r="W2321" i="1"/>
  <c r="R2321" i="1"/>
  <c r="Q2321" i="1"/>
  <c r="N2321" i="1"/>
  <c r="O2321" i="1" s="1"/>
  <c r="M2321" i="1"/>
  <c r="K2321" i="1"/>
  <c r="J2321" i="1"/>
  <c r="G2321" i="1"/>
  <c r="H2321" i="1" s="1"/>
  <c r="F2321" i="1"/>
  <c r="B2321" i="1"/>
  <c r="X2320" i="1"/>
  <c r="W2320" i="1"/>
  <c r="R2320" i="1"/>
  <c r="Q2320" i="1"/>
  <c r="N2320" i="1"/>
  <c r="O2320" i="1" s="1"/>
  <c r="M2320" i="1"/>
  <c r="K2320" i="1"/>
  <c r="J2320" i="1"/>
  <c r="G2320" i="1"/>
  <c r="H2320" i="1" s="1"/>
  <c r="F2320" i="1"/>
  <c r="B2320" i="1"/>
  <c r="X2319" i="1"/>
  <c r="W2319" i="1"/>
  <c r="R2319" i="1"/>
  <c r="Q2319" i="1"/>
  <c r="N2319" i="1"/>
  <c r="O2319" i="1" s="1"/>
  <c r="M2319" i="1"/>
  <c r="K2319" i="1"/>
  <c r="J2319" i="1"/>
  <c r="G2319" i="1"/>
  <c r="H2319" i="1" s="1"/>
  <c r="F2319" i="1"/>
  <c r="B2319" i="1"/>
  <c r="X2318" i="1"/>
  <c r="W2318" i="1"/>
  <c r="R2318" i="1"/>
  <c r="Q2318" i="1"/>
  <c r="N2318" i="1"/>
  <c r="O2318" i="1" s="1"/>
  <c r="M2318" i="1"/>
  <c r="K2318" i="1"/>
  <c r="J2318" i="1"/>
  <c r="G2318" i="1"/>
  <c r="F2318" i="1"/>
  <c r="B2318" i="1"/>
  <c r="X2317" i="1"/>
  <c r="W2317" i="1"/>
  <c r="R2317" i="1"/>
  <c r="Q2317" i="1"/>
  <c r="N2317" i="1"/>
  <c r="O2317" i="1" s="1"/>
  <c r="M2317" i="1"/>
  <c r="K2317" i="1"/>
  <c r="J2317" i="1"/>
  <c r="G2317" i="1"/>
  <c r="F2317" i="1"/>
  <c r="B2317" i="1"/>
  <c r="X2316" i="1"/>
  <c r="W2316" i="1"/>
  <c r="R2316" i="1"/>
  <c r="Q2316" i="1"/>
  <c r="N2316" i="1"/>
  <c r="O2316" i="1" s="1"/>
  <c r="M2316" i="1"/>
  <c r="K2316" i="1"/>
  <c r="J2316" i="1"/>
  <c r="G2316" i="1"/>
  <c r="H2316" i="1" s="1"/>
  <c r="F2316" i="1"/>
  <c r="B2316" i="1"/>
  <c r="X2315" i="1"/>
  <c r="W2315" i="1"/>
  <c r="R2315" i="1"/>
  <c r="Q2315" i="1"/>
  <c r="N2315" i="1"/>
  <c r="O2315" i="1" s="1"/>
  <c r="M2315" i="1"/>
  <c r="K2315" i="1"/>
  <c r="J2315" i="1"/>
  <c r="G2315" i="1"/>
  <c r="F2315" i="1"/>
  <c r="B2315" i="1"/>
  <c r="X2314" i="1"/>
  <c r="W2314" i="1"/>
  <c r="R2314" i="1"/>
  <c r="Q2314" i="1"/>
  <c r="N2314" i="1"/>
  <c r="O2314" i="1" s="1"/>
  <c r="M2314" i="1"/>
  <c r="K2314" i="1"/>
  <c r="J2314" i="1"/>
  <c r="G2314" i="1"/>
  <c r="H2314" i="1" s="1"/>
  <c r="F2314" i="1"/>
  <c r="B2314" i="1"/>
  <c r="X2313" i="1"/>
  <c r="W2313" i="1"/>
  <c r="R2313" i="1"/>
  <c r="Q2313" i="1"/>
  <c r="N2313" i="1"/>
  <c r="O2313" i="1" s="1"/>
  <c r="M2313" i="1"/>
  <c r="K2313" i="1"/>
  <c r="J2313" i="1"/>
  <c r="G2313" i="1"/>
  <c r="I2313" i="1" s="1"/>
  <c r="F2313" i="1"/>
  <c r="B2313" i="1"/>
  <c r="X2312" i="1"/>
  <c r="W2312" i="1"/>
  <c r="R2312" i="1"/>
  <c r="Q2312" i="1"/>
  <c r="N2312" i="1"/>
  <c r="O2312" i="1" s="1"/>
  <c r="M2312" i="1"/>
  <c r="K2312" i="1"/>
  <c r="J2312" i="1"/>
  <c r="G2312" i="1"/>
  <c r="H2312" i="1" s="1"/>
  <c r="F2312" i="1"/>
  <c r="B2312" i="1"/>
  <c r="X2311" i="1"/>
  <c r="W2311" i="1"/>
  <c r="R2311" i="1"/>
  <c r="Q2311" i="1"/>
  <c r="N2311" i="1"/>
  <c r="O2311" i="1" s="1"/>
  <c r="M2311" i="1"/>
  <c r="K2311" i="1"/>
  <c r="J2311" i="1"/>
  <c r="G2311" i="1"/>
  <c r="F2311" i="1"/>
  <c r="B2311" i="1"/>
  <c r="X2310" i="1"/>
  <c r="W2310" i="1"/>
  <c r="R2310" i="1"/>
  <c r="Q2310" i="1"/>
  <c r="N2310" i="1"/>
  <c r="O2310" i="1" s="1"/>
  <c r="M2310" i="1"/>
  <c r="K2310" i="1"/>
  <c r="J2310" i="1"/>
  <c r="G2310" i="1"/>
  <c r="F2310" i="1"/>
  <c r="B2310" i="1"/>
  <c r="X2309" i="1"/>
  <c r="W2309" i="1"/>
  <c r="R2309" i="1"/>
  <c r="Q2309" i="1"/>
  <c r="N2309" i="1"/>
  <c r="O2309" i="1" s="1"/>
  <c r="M2309" i="1"/>
  <c r="K2309" i="1"/>
  <c r="J2309" i="1"/>
  <c r="G2309" i="1"/>
  <c r="F2309" i="1"/>
  <c r="B2309" i="1"/>
  <c r="X2308" i="1"/>
  <c r="W2308" i="1"/>
  <c r="R2308" i="1"/>
  <c r="Q2308" i="1"/>
  <c r="N2308" i="1"/>
  <c r="O2308" i="1" s="1"/>
  <c r="M2308" i="1"/>
  <c r="K2308" i="1"/>
  <c r="J2308" i="1"/>
  <c r="G2308" i="1"/>
  <c r="I2308" i="1" s="1"/>
  <c r="F2308" i="1"/>
  <c r="B2308" i="1"/>
  <c r="X2307" i="1"/>
  <c r="W2307" i="1"/>
  <c r="R2307" i="1"/>
  <c r="Q2307" i="1"/>
  <c r="N2307" i="1"/>
  <c r="O2307" i="1" s="1"/>
  <c r="M2307" i="1"/>
  <c r="K2307" i="1"/>
  <c r="J2307" i="1"/>
  <c r="G2307" i="1"/>
  <c r="F2307" i="1"/>
  <c r="B2307" i="1"/>
  <c r="X2306" i="1"/>
  <c r="W2306" i="1"/>
  <c r="R2306" i="1"/>
  <c r="Q2306" i="1"/>
  <c r="N2306" i="1"/>
  <c r="O2306" i="1" s="1"/>
  <c r="M2306" i="1"/>
  <c r="K2306" i="1"/>
  <c r="J2306" i="1"/>
  <c r="G2306" i="1"/>
  <c r="F2306" i="1"/>
  <c r="B2306" i="1"/>
  <c r="X2305" i="1"/>
  <c r="W2305" i="1"/>
  <c r="R2305" i="1"/>
  <c r="Q2305" i="1"/>
  <c r="N2305" i="1"/>
  <c r="O2305" i="1" s="1"/>
  <c r="M2305" i="1"/>
  <c r="K2305" i="1"/>
  <c r="J2305" i="1"/>
  <c r="G2305" i="1"/>
  <c r="F2305" i="1"/>
  <c r="B2305" i="1"/>
  <c r="X2304" i="1"/>
  <c r="W2304" i="1"/>
  <c r="R2304" i="1"/>
  <c r="Q2304" i="1"/>
  <c r="N2304" i="1"/>
  <c r="O2304" i="1" s="1"/>
  <c r="M2304" i="1"/>
  <c r="K2304" i="1"/>
  <c r="J2304" i="1"/>
  <c r="G2304" i="1"/>
  <c r="H2304" i="1" s="1"/>
  <c r="F2304" i="1"/>
  <c r="B2304" i="1"/>
  <c r="X2303" i="1"/>
  <c r="W2303" i="1"/>
  <c r="R2303" i="1"/>
  <c r="Q2303" i="1"/>
  <c r="N2303" i="1"/>
  <c r="O2303" i="1" s="1"/>
  <c r="M2303" i="1"/>
  <c r="K2303" i="1"/>
  <c r="J2303" i="1"/>
  <c r="G2303" i="1"/>
  <c r="F2303" i="1"/>
  <c r="B2303" i="1"/>
  <c r="X2302" i="1"/>
  <c r="W2302" i="1"/>
  <c r="R2302" i="1"/>
  <c r="Q2302" i="1"/>
  <c r="N2302" i="1"/>
  <c r="O2302" i="1" s="1"/>
  <c r="M2302" i="1"/>
  <c r="K2302" i="1"/>
  <c r="J2302" i="1"/>
  <c r="G2302" i="1"/>
  <c r="F2302" i="1"/>
  <c r="B2302" i="1"/>
  <c r="X2301" i="1"/>
  <c r="W2301" i="1"/>
  <c r="R2301" i="1"/>
  <c r="Q2301" i="1"/>
  <c r="N2301" i="1"/>
  <c r="O2301" i="1" s="1"/>
  <c r="M2301" i="1"/>
  <c r="K2301" i="1"/>
  <c r="J2301" i="1"/>
  <c r="G2301" i="1"/>
  <c r="I2301" i="1" s="1"/>
  <c r="F2301" i="1"/>
  <c r="B2301" i="1"/>
  <c r="X2300" i="1"/>
  <c r="W2300" i="1"/>
  <c r="R2300" i="1"/>
  <c r="Q2300" i="1"/>
  <c r="N2300" i="1"/>
  <c r="O2300" i="1" s="1"/>
  <c r="M2300" i="1"/>
  <c r="K2300" i="1"/>
  <c r="J2300" i="1"/>
  <c r="G2300" i="1"/>
  <c r="H2300" i="1" s="1"/>
  <c r="F2300" i="1"/>
  <c r="B2300" i="1"/>
  <c r="X2299" i="1"/>
  <c r="W2299" i="1"/>
  <c r="R2299" i="1"/>
  <c r="Q2299" i="1"/>
  <c r="N2299" i="1"/>
  <c r="O2299" i="1" s="1"/>
  <c r="M2299" i="1"/>
  <c r="K2299" i="1"/>
  <c r="J2299" i="1"/>
  <c r="G2299" i="1"/>
  <c r="F2299" i="1"/>
  <c r="B2299" i="1"/>
  <c r="X2298" i="1"/>
  <c r="W2298" i="1"/>
  <c r="R2298" i="1"/>
  <c r="Q2298" i="1"/>
  <c r="N2298" i="1"/>
  <c r="O2298" i="1" s="1"/>
  <c r="M2298" i="1"/>
  <c r="K2298" i="1"/>
  <c r="J2298" i="1"/>
  <c r="G2298" i="1"/>
  <c r="H2298" i="1" s="1"/>
  <c r="F2298" i="1"/>
  <c r="B2298" i="1"/>
  <c r="X2297" i="1"/>
  <c r="W2297" i="1"/>
  <c r="R2297" i="1"/>
  <c r="Q2297" i="1"/>
  <c r="N2297" i="1"/>
  <c r="O2297" i="1" s="1"/>
  <c r="M2297" i="1"/>
  <c r="K2297" i="1"/>
  <c r="J2297" i="1"/>
  <c r="G2297" i="1"/>
  <c r="I2297" i="1" s="1"/>
  <c r="F2297" i="1"/>
  <c r="B2297" i="1"/>
  <c r="X2296" i="1"/>
  <c r="W2296" i="1"/>
  <c r="R2296" i="1"/>
  <c r="Q2296" i="1"/>
  <c r="N2296" i="1"/>
  <c r="O2296" i="1" s="1"/>
  <c r="M2296" i="1"/>
  <c r="K2296" i="1"/>
  <c r="J2296" i="1"/>
  <c r="G2296" i="1"/>
  <c r="H2296" i="1" s="1"/>
  <c r="F2296" i="1"/>
  <c r="B2296" i="1"/>
  <c r="X2295" i="1"/>
  <c r="W2295" i="1"/>
  <c r="R2295" i="1"/>
  <c r="Q2295" i="1"/>
  <c r="N2295" i="1"/>
  <c r="O2295" i="1" s="1"/>
  <c r="M2295" i="1"/>
  <c r="K2295" i="1"/>
  <c r="J2295" i="1"/>
  <c r="G2295" i="1"/>
  <c r="H2295" i="1" s="1"/>
  <c r="F2295" i="1"/>
  <c r="B2295" i="1"/>
  <c r="X2294" i="1"/>
  <c r="W2294" i="1"/>
  <c r="R2294" i="1"/>
  <c r="Q2294" i="1"/>
  <c r="N2294" i="1"/>
  <c r="O2294" i="1" s="1"/>
  <c r="M2294" i="1"/>
  <c r="K2294" i="1"/>
  <c r="J2294" i="1"/>
  <c r="G2294" i="1"/>
  <c r="F2294" i="1"/>
  <c r="B2294" i="1"/>
  <c r="X2293" i="1"/>
  <c r="W2293" i="1"/>
  <c r="R2293" i="1"/>
  <c r="Q2293" i="1"/>
  <c r="N2293" i="1"/>
  <c r="O2293" i="1" s="1"/>
  <c r="M2293" i="1"/>
  <c r="K2293" i="1"/>
  <c r="J2293" i="1"/>
  <c r="G2293" i="1"/>
  <c r="I2293" i="1" s="1"/>
  <c r="F2293" i="1"/>
  <c r="B2293" i="1"/>
  <c r="X2292" i="1"/>
  <c r="W2292" i="1"/>
  <c r="R2292" i="1"/>
  <c r="Q2292" i="1"/>
  <c r="N2292" i="1"/>
  <c r="O2292" i="1" s="1"/>
  <c r="M2292" i="1"/>
  <c r="K2292" i="1"/>
  <c r="J2292" i="1"/>
  <c r="G2292" i="1"/>
  <c r="F2292" i="1"/>
  <c r="B2292" i="1"/>
  <c r="X2291" i="1"/>
  <c r="W2291" i="1"/>
  <c r="R2291" i="1"/>
  <c r="Q2291" i="1"/>
  <c r="N2291" i="1"/>
  <c r="O2291" i="1" s="1"/>
  <c r="M2291" i="1"/>
  <c r="K2291" i="1"/>
  <c r="J2291" i="1"/>
  <c r="G2291" i="1"/>
  <c r="H2291" i="1" s="1"/>
  <c r="F2291" i="1"/>
  <c r="B2291" i="1"/>
  <c r="X2290" i="1"/>
  <c r="W2290" i="1"/>
  <c r="R2290" i="1"/>
  <c r="Q2290" i="1"/>
  <c r="N2290" i="1"/>
  <c r="O2290" i="1" s="1"/>
  <c r="M2290" i="1"/>
  <c r="K2290" i="1"/>
  <c r="J2290" i="1"/>
  <c r="G2290" i="1"/>
  <c r="H2290" i="1" s="1"/>
  <c r="F2290" i="1"/>
  <c r="B2290" i="1"/>
  <c r="X2289" i="1"/>
  <c r="W2289" i="1"/>
  <c r="R2289" i="1"/>
  <c r="Q2289" i="1"/>
  <c r="N2289" i="1"/>
  <c r="O2289" i="1" s="1"/>
  <c r="M2289" i="1"/>
  <c r="K2289" i="1"/>
  <c r="J2289" i="1"/>
  <c r="G2289" i="1"/>
  <c r="F2289" i="1"/>
  <c r="B2289" i="1"/>
  <c r="X2288" i="1"/>
  <c r="W2288" i="1"/>
  <c r="R2288" i="1"/>
  <c r="Q2288" i="1"/>
  <c r="N2288" i="1"/>
  <c r="O2288" i="1" s="1"/>
  <c r="M2288" i="1"/>
  <c r="K2288" i="1"/>
  <c r="J2288" i="1"/>
  <c r="G2288" i="1"/>
  <c r="F2288" i="1"/>
  <c r="B2288" i="1"/>
  <c r="X2287" i="1"/>
  <c r="W2287" i="1"/>
  <c r="R2287" i="1"/>
  <c r="Q2287" i="1"/>
  <c r="N2287" i="1"/>
  <c r="O2287" i="1" s="1"/>
  <c r="M2287" i="1"/>
  <c r="K2287" i="1"/>
  <c r="J2287" i="1"/>
  <c r="G2287" i="1"/>
  <c r="I2287" i="1" s="1"/>
  <c r="F2287" i="1"/>
  <c r="B2287" i="1"/>
  <c r="X2286" i="1"/>
  <c r="W2286" i="1"/>
  <c r="R2286" i="1"/>
  <c r="Q2286" i="1"/>
  <c r="N2286" i="1"/>
  <c r="O2286" i="1" s="1"/>
  <c r="M2286" i="1"/>
  <c r="K2286" i="1"/>
  <c r="J2286" i="1"/>
  <c r="G2286" i="1"/>
  <c r="H2286" i="1" s="1"/>
  <c r="F2286" i="1"/>
  <c r="B2286" i="1"/>
  <c r="X2285" i="1"/>
  <c r="W2285" i="1"/>
  <c r="R2285" i="1"/>
  <c r="Q2285" i="1"/>
  <c r="N2285" i="1"/>
  <c r="O2285" i="1" s="1"/>
  <c r="M2285" i="1"/>
  <c r="K2285" i="1"/>
  <c r="J2285" i="1"/>
  <c r="G2285" i="1"/>
  <c r="I2285" i="1" s="1"/>
  <c r="F2285" i="1"/>
  <c r="B2285" i="1"/>
  <c r="X2284" i="1"/>
  <c r="W2284" i="1"/>
  <c r="R2284" i="1"/>
  <c r="Q2284" i="1"/>
  <c r="N2284" i="1"/>
  <c r="O2284" i="1" s="1"/>
  <c r="M2284" i="1"/>
  <c r="K2284" i="1"/>
  <c r="J2284" i="1"/>
  <c r="G2284" i="1"/>
  <c r="I2284" i="1" s="1"/>
  <c r="F2284" i="1"/>
  <c r="B2284" i="1"/>
  <c r="X2283" i="1"/>
  <c r="W2283" i="1"/>
  <c r="R2283" i="1"/>
  <c r="Q2283" i="1"/>
  <c r="N2283" i="1"/>
  <c r="O2283" i="1" s="1"/>
  <c r="M2283" i="1"/>
  <c r="K2283" i="1"/>
  <c r="J2283" i="1"/>
  <c r="G2283" i="1"/>
  <c r="F2283" i="1"/>
  <c r="B2283" i="1"/>
  <c r="X2282" i="1"/>
  <c r="W2282" i="1"/>
  <c r="R2282" i="1"/>
  <c r="Q2282" i="1"/>
  <c r="N2282" i="1"/>
  <c r="O2282" i="1" s="1"/>
  <c r="M2282" i="1"/>
  <c r="K2282" i="1"/>
  <c r="J2282" i="1"/>
  <c r="G2282" i="1"/>
  <c r="H2282" i="1" s="1"/>
  <c r="F2282" i="1"/>
  <c r="B2282" i="1"/>
  <c r="X2281" i="1"/>
  <c r="W2281" i="1"/>
  <c r="R2281" i="1"/>
  <c r="Q2281" i="1"/>
  <c r="N2281" i="1"/>
  <c r="O2281" i="1" s="1"/>
  <c r="M2281" i="1"/>
  <c r="K2281" i="1"/>
  <c r="J2281" i="1"/>
  <c r="G2281" i="1"/>
  <c r="H2281" i="1" s="1"/>
  <c r="F2281" i="1"/>
  <c r="B2281" i="1"/>
  <c r="X2280" i="1"/>
  <c r="W2280" i="1"/>
  <c r="R2280" i="1"/>
  <c r="Q2280" i="1"/>
  <c r="N2280" i="1"/>
  <c r="O2280" i="1" s="1"/>
  <c r="M2280" i="1"/>
  <c r="K2280" i="1"/>
  <c r="J2280" i="1"/>
  <c r="G2280" i="1"/>
  <c r="I2280" i="1" s="1"/>
  <c r="F2280" i="1"/>
  <c r="B2280" i="1"/>
  <c r="X2279" i="1"/>
  <c r="W2279" i="1"/>
  <c r="R2279" i="1"/>
  <c r="Q2279" i="1"/>
  <c r="N2279" i="1"/>
  <c r="O2279" i="1" s="1"/>
  <c r="M2279" i="1"/>
  <c r="K2279" i="1"/>
  <c r="J2279" i="1"/>
  <c r="G2279" i="1"/>
  <c r="H2279" i="1" s="1"/>
  <c r="F2279" i="1"/>
  <c r="B2279" i="1"/>
  <c r="X2278" i="1"/>
  <c r="W2278" i="1"/>
  <c r="R2278" i="1"/>
  <c r="Q2278" i="1"/>
  <c r="N2278" i="1"/>
  <c r="O2278" i="1" s="1"/>
  <c r="M2278" i="1"/>
  <c r="K2278" i="1"/>
  <c r="J2278" i="1"/>
  <c r="G2278" i="1"/>
  <c r="F2278" i="1"/>
  <c r="B2278" i="1"/>
  <c r="X2277" i="1"/>
  <c r="W2277" i="1"/>
  <c r="R2277" i="1"/>
  <c r="Q2277" i="1"/>
  <c r="N2277" i="1"/>
  <c r="O2277" i="1" s="1"/>
  <c r="M2277" i="1"/>
  <c r="K2277" i="1"/>
  <c r="J2277" i="1"/>
  <c r="G2277" i="1"/>
  <c r="I2277" i="1" s="1"/>
  <c r="F2277" i="1"/>
  <c r="B2277" i="1"/>
  <c r="X2276" i="1"/>
  <c r="W2276" i="1"/>
  <c r="R2276" i="1"/>
  <c r="Q2276" i="1"/>
  <c r="N2276" i="1"/>
  <c r="O2276" i="1" s="1"/>
  <c r="M2276" i="1"/>
  <c r="K2276" i="1"/>
  <c r="J2276" i="1"/>
  <c r="G2276" i="1"/>
  <c r="H2276" i="1" s="1"/>
  <c r="F2276" i="1"/>
  <c r="B2276" i="1"/>
  <c r="X2275" i="1"/>
  <c r="W2275" i="1"/>
  <c r="R2275" i="1"/>
  <c r="Q2275" i="1"/>
  <c r="N2275" i="1"/>
  <c r="O2275" i="1" s="1"/>
  <c r="M2275" i="1"/>
  <c r="K2275" i="1"/>
  <c r="J2275" i="1"/>
  <c r="G2275" i="1"/>
  <c r="I2275" i="1" s="1"/>
  <c r="F2275" i="1"/>
  <c r="B2275" i="1"/>
  <c r="X2274" i="1"/>
  <c r="W2274" i="1"/>
  <c r="R2274" i="1"/>
  <c r="Q2274" i="1"/>
  <c r="N2274" i="1"/>
  <c r="O2274" i="1" s="1"/>
  <c r="M2274" i="1"/>
  <c r="K2274" i="1"/>
  <c r="J2274" i="1"/>
  <c r="G2274" i="1"/>
  <c r="H2274" i="1" s="1"/>
  <c r="F2274" i="1"/>
  <c r="B2274" i="1"/>
  <c r="X2273" i="1"/>
  <c r="W2273" i="1"/>
  <c r="R2273" i="1"/>
  <c r="Q2273" i="1"/>
  <c r="N2273" i="1"/>
  <c r="O2273" i="1" s="1"/>
  <c r="M2273" i="1"/>
  <c r="K2273" i="1"/>
  <c r="J2273" i="1"/>
  <c r="G2273" i="1"/>
  <c r="F2273" i="1"/>
  <c r="B2273" i="1"/>
  <c r="X2272" i="1"/>
  <c r="W2272" i="1"/>
  <c r="R2272" i="1"/>
  <c r="Q2272" i="1"/>
  <c r="N2272" i="1"/>
  <c r="O2272" i="1" s="1"/>
  <c r="M2272" i="1"/>
  <c r="K2272" i="1"/>
  <c r="J2272" i="1"/>
  <c r="G2272" i="1"/>
  <c r="H2272" i="1" s="1"/>
  <c r="F2272" i="1"/>
  <c r="B2272" i="1"/>
  <c r="X2271" i="1"/>
  <c r="W2271" i="1"/>
  <c r="R2271" i="1"/>
  <c r="Q2271" i="1"/>
  <c r="N2271" i="1"/>
  <c r="O2271" i="1" s="1"/>
  <c r="M2271" i="1"/>
  <c r="K2271" i="1"/>
  <c r="J2271" i="1"/>
  <c r="G2271" i="1"/>
  <c r="F2271" i="1"/>
  <c r="B2271" i="1"/>
  <c r="X2270" i="1"/>
  <c r="W2270" i="1"/>
  <c r="R2270" i="1"/>
  <c r="Q2270" i="1"/>
  <c r="N2270" i="1"/>
  <c r="O2270" i="1" s="1"/>
  <c r="M2270" i="1"/>
  <c r="K2270" i="1"/>
  <c r="J2270" i="1"/>
  <c r="G2270" i="1"/>
  <c r="I2270" i="1" s="1"/>
  <c r="F2270" i="1"/>
  <c r="B2270" i="1"/>
  <c r="X2269" i="1"/>
  <c r="W2269" i="1"/>
  <c r="R2269" i="1"/>
  <c r="Q2269" i="1"/>
  <c r="N2269" i="1"/>
  <c r="O2269" i="1" s="1"/>
  <c r="M2269" i="1"/>
  <c r="K2269" i="1"/>
  <c r="J2269" i="1"/>
  <c r="G2269" i="1"/>
  <c r="I2269" i="1" s="1"/>
  <c r="F2269" i="1"/>
  <c r="B2269" i="1"/>
  <c r="X2268" i="1"/>
  <c r="W2268" i="1"/>
  <c r="R2268" i="1"/>
  <c r="Q2268" i="1"/>
  <c r="N2268" i="1"/>
  <c r="O2268" i="1" s="1"/>
  <c r="M2268" i="1"/>
  <c r="K2268" i="1"/>
  <c r="J2268" i="1"/>
  <c r="G2268" i="1"/>
  <c r="F2268" i="1"/>
  <c r="B2268" i="1"/>
  <c r="X2267" i="1"/>
  <c r="W2267" i="1"/>
  <c r="R2267" i="1"/>
  <c r="Q2267" i="1"/>
  <c r="N2267" i="1"/>
  <c r="O2267" i="1" s="1"/>
  <c r="M2267" i="1"/>
  <c r="K2267" i="1"/>
  <c r="J2267" i="1"/>
  <c r="G2267" i="1"/>
  <c r="H2267" i="1" s="1"/>
  <c r="F2267" i="1"/>
  <c r="B2267" i="1"/>
  <c r="X2266" i="1"/>
  <c r="W2266" i="1"/>
  <c r="R2266" i="1"/>
  <c r="Q2266" i="1"/>
  <c r="N2266" i="1"/>
  <c r="O2266" i="1" s="1"/>
  <c r="M2266" i="1"/>
  <c r="K2266" i="1"/>
  <c r="J2266" i="1"/>
  <c r="G2266" i="1"/>
  <c r="F2266" i="1"/>
  <c r="B2266" i="1"/>
  <c r="X2265" i="1"/>
  <c r="W2265" i="1"/>
  <c r="R2265" i="1"/>
  <c r="Q2265" i="1"/>
  <c r="N2265" i="1"/>
  <c r="O2265" i="1" s="1"/>
  <c r="M2265" i="1"/>
  <c r="K2265" i="1"/>
  <c r="J2265" i="1"/>
  <c r="G2265" i="1"/>
  <c r="I2265" i="1" s="1"/>
  <c r="F2265" i="1"/>
  <c r="B2265" i="1"/>
  <c r="X2264" i="1"/>
  <c r="W2264" i="1"/>
  <c r="R2264" i="1"/>
  <c r="Q2264" i="1"/>
  <c r="N2264" i="1"/>
  <c r="O2264" i="1" s="1"/>
  <c r="M2264" i="1"/>
  <c r="K2264" i="1"/>
  <c r="J2264" i="1"/>
  <c r="G2264" i="1"/>
  <c r="H2264" i="1" s="1"/>
  <c r="F2264" i="1"/>
  <c r="B2264" i="1"/>
  <c r="X2263" i="1"/>
  <c r="W2263" i="1"/>
  <c r="R2263" i="1"/>
  <c r="Q2263" i="1"/>
  <c r="N2263" i="1"/>
  <c r="O2263" i="1" s="1"/>
  <c r="M2263" i="1"/>
  <c r="K2263" i="1"/>
  <c r="J2263" i="1"/>
  <c r="G2263" i="1"/>
  <c r="I2263" i="1" s="1"/>
  <c r="F2263" i="1"/>
  <c r="B2263" i="1"/>
  <c r="X2262" i="1"/>
  <c r="W2262" i="1"/>
  <c r="R2262" i="1"/>
  <c r="Q2262" i="1"/>
  <c r="N2262" i="1"/>
  <c r="O2262" i="1" s="1"/>
  <c r="M2262" i="1"/>
  <c r="K2262" i="1"/>
  <c r="J2262" i="1"/>
  <c r="G2262" i="1"/>
  <c r="H2262" i="1" s="1"/>
  <c r="F2262" i="1"/>
  <c r="B2262" i="1"/>
  <c r="X2261" i="1"/>
  <c r="W2261" i="1"/>
  <c r="R2261" i="1"/>
  <c r="Q2261" i="1"/>
  <c r="N2261" i="1"/>
  <c r="O2261" i="1" s="1"/>
  <c r="M2261" i="1"/>
  <c r="K2261" i="1"/>
  <c r="J2261" i="1"/>
  <c r="G2261" i="1"/>
  <c r="I2261" i="1" s="1"/>
  <c r="F2261" i="1"/>
  <c r="B2261" i="1"/>
  <c r="X2260" i="1"/>
  <c r="W2260" i="1"/>
  <c r="R2260" i="1"/>
  <c r="Q2260" i="1"/>
  <c r="N2260" i="1"/>
  <c r="O2260" i="1" s="1"/>
  <c r="M2260" i="1"/>
  <c r="K2260" i="1"/>
  <c r="J2260" i="1"/>
  <c r="G2260" i="1"/>
  <c r="I2260" i="1" s="1"/>
  <c r="F2260" i="1"/>
  <c r="B2260" i="1"/>
  <c r="X2259" i="1"/>
  <c r="W2259" i="1"/>
  <c r="R2259" i="1"/>
  <c r="Q2259" i="1"/>
  <c r="N2259" i="1"/>
  <c r="O2259" i="1" s="1"/>
  <c r="M2259" i="1"/>
  <c r="K2259" i="1"/>
  <c r="J2259" i="1"/>
  <c r="G2259" i="1"/>
  <c r="H2259" i="1" s="1"/>
  <c r="F2259" i="1"/>
  <c r="B2259" i="1"/>
  <c r="X2258" i="1"/>
  <c r="W2258" i="1"/>
  <c r="R2258" i="1"/>
  <c r="Q2258" i="1"/>
  <c r="N2258" i="1"/>
  <c r="O2258" i="1" s="1"/>
  <c r="M2258" i="1"/>
  <c r="K2258" i="1"/>
  <c r="J2258" i="1"/>
  <c r="G2258" i="1"/>
  <c r="H2258" i="1" s="1"/>
  <c r="F2258" i="1"/>
  <c r="B2258" i="1"/>
  <c r="X2257" i="1"/>
  <c r="W2257" i="1"/>
  <c r="R2257" i="1"/>
  <c r="Q2257" i="1"/>
  <c r="N2257" i="1"/>
  <c r="O2257" i="1" s="1"/>
  <c r="M2257" i="1"/>
  <c r="K2257" i="1"/>
  <c r="J2257" i="1"/>
  <c r="G2257" i="1"/>
  <c r="I2257" i="1" s="1"/>
  <c r="F2257" i="1"/>
  <c r="B2257" i="1"/>
  <c r="X2256" i="1"/>
  <c r="W2256" i="1"/>
  <c r="R2256" i="1"/>
  <c r="Q2256" i="1"/>
  <c r="N2256" i="1"/>
  <c r="O2256" i="1" s="1"/>
  <c r="M2256" i="1"/>
  <c r="K2256" i="1"/>
  <c r="J2256" i="1"/>
  <c r="G2256" i="1"/>
  <c r="F2256" i="1"/>
  <c r="B2256" i="1"/>
  <c r="X2255" i="1"/>
  <c r="W2255" i="1"/>
  <c r="R2255" i="1"/>
  <c r="Q2255" i="1"/>
  <c r="N2255" i="1"/>
  <c r="O2255" i="1" s="1"/>
  <c r="M2255" i="1"/>
  <c r="K2255" i="1"/>
  <c r="J2255" i="1"/>
  <c r="G2255" i="1"/>
  <c r="I2255" i="1" s="1"/>
  <c r="F2255" i="1"/>
  <c r="B2255" i="1"/>
  <c r="X2254" i="1"/>
  <c r="W2254" i="1"/>
  <c r="R2254" i="1"/>
  <c r="Q2254" i="1"/>
  <c r="N2254" i="1"/>
  <c r="O2254" i="1" s="1"/>
  <c r="M2254" i="1"/>
  <c r="K2254" i="1"/>
  <c r="J2254" i="1"/>
  <c r="G2254" i="1"/>
  <c r="F2254" i="1"/>
  <c r="B2254" i="1"/>
  <c r="X2253" i="1"/>
  <c r="W2253" i="1"/>
  <c r="R2253" i="1"/>
  <c r="Q2253" i="1"/>
  <c r="N2253" i="1"/>
  <c r="O2253" i="1" s="1"/>
  <c r="M2253" i="1"/>
  <c r="K2253" i="1"/>
  <c r="J2253" i="1"/>
  <c r="G2253" i="1"/>
  <c r="I2253" i="1" s="1"/>
  <c r="F2253" i="1"/>
  <c r="B2253" i="1"/>
  <c r="X2252" i="1"/>
  <c r="W2252" i="1"/>
  <c r="R2252" i="1"/>
  <c r="Q2252" i="1"/>
  <c r="N2252" i="1"/>
  <c r="O2252" i="1" s="1"/>
  <c r="M2252" i="1"/>
  <c r="K2252" i="1"/>
  <c r="J2252" i="1"/>
  <c r="G2252" i="1"/>
  <c r="I2252" i="1" s="1"/>
  <c r="F2252" i="1"/>
  <c r="B2252" i="1"/>
  <c r="X2251" i="1"/>
  <c r="W2251" i="1"/>
  <c r="R2251" i="1"/>
  <c r="Q2251" i="1"/>
  <c r="N2251" i="1"/>
  <c r="O2251" i="1" s="1"/>
  <c r="M2251" i="1"/>
  <c r="K2251" i="1"/>
  <c r="J2251" i="1"/>
  <c r="G2251" i="1"/>
  <c r="I2251" i="1" s="1"/>
  <c r="F2251" i="1"/>
  <c r="B2251" i="1"/>
  <c r="X2250" i="1"/>
  <c r="W2250" i="1"/>
  <c r="R2250" i="1"/>
  <c r="Q2250" i="1"/>
  <c r="N2250" i="1"/>
  <c r="O2250" i="1" s="1"/>
  <c r="M2250" i="1"/>
  <c r="K2250" i="1"/>
  <c r="J2250" i="1"/>
  <c r="G2250" i="1"/>
  <c r="H2250" i="1" s="1"/>
  <c r="F2250" i="1"/>
  <c r="B2250" i="1"/>
  <c r="X2249" i="1"/>
  <c r="W2249" i="1"/>
  <c r="R2249" i="1"/>
  <c r="Q2249" i="1"/>
  <c r="N2249" i="1"/>
  <c r="O2249" i="1" s="1"/>
  <c r="M2249" i="1"/>
  <c r="K2249" i="1"/>
  <c r="J2249" i="1"/>
  <c r="G2249" i="1"/>
  <c r="F2249" i="1"/>
  <c r="B2249" i="1"/>
  <c r="X2248" i="1"/>
  <c r="W2248" i="1"/>
  <c r="R2248" i="1"/>
  <c r="Q2248" i="1"/>
  <c r="N2248" i="1"/>
  <c r="O2248" i="1" s="1"/>
  <c r="M2248" i="1"/>
  <c r="K2248" i="1"/>
  <c r="J2248" i="1"/>
  <c r="G2248" i="1"/>
  <c r="I2248" i="1" s="1"/>
  <c r="F2248" i="1"/>
  <c r="B2248" i="1"/>
  <c r="X2247" i="1"/>
  <c r="W2247" i="1"/>
  <c r="R2247" i="1"/>
  <c r="Q2247" i="1"/>
  <c r="N2247" i="1"/>
  <c r="O2247" i="1" s="1"/>
  <c r="M2247" i="1"/>
  <c r="K2247" i="1"/>
  <c r="J2247" i="1"/>
  <c r="G2247" i="1"/>
  <c r="H2247" i="1" s="1"/>
  <c r="F2247" i="1"/>
  <c r="B2247" i="1"/>
  <c r="X2246" i="1"/>
  <c r="W2246" i="1"/>
  <c r="R2246" i="1"/>
  <c r="Q2246" i="1"/>
  <c r="N2246" i="1"/>
  <c r="O2246" i="1" s="1"/>
  <c r="M2246" i="1"/>
  <c r="K2246" i="1"/>
  <c r="J2246" i="1"/>
  <c r="G2246" i="1"/>
  <c r="F2246" i="1"/>
  <c r="B2246" i="1"/>
  <c r="X2245" i="1"/>
  <c r="W2245" i="1"/>
  <c r="R2245" i="1"/>
  <c r="Q2245" i="1"/>
  <c r="N2245" i="1"/>
  <c r="O2245" i="1" s="1"/>
  <c r="M2245" i="1"/>
  <c r="K2245" i="1"/>
  <c r="J2245" i="1"/>
  <c r="G2245" i="1"/>
  <c r="I2245" i="1" s="1"/>
  <c r="F2245" i="1"/>
  <c r="B2245" i="1"/>
  <c r="X2244" i="1"/>
  <c r="W2244" i="1"/>
  <c r="R2244" i="1"/>
  <c r="Q2244" i="1"/>
  <c r="N2244" i="1"/>
  <c r="O2244" i="1" s="1"/>
  <c r="M2244" i="1"/>
  <c r="K2244" i="1"/>
  <c r="J2244" i="1"/>
  <c r="G2244" i="1"/>
  <c r="H2244" i="1" s="1"/>
  <c r="F2244" i="1"/>
  <c r="B2244" i="1"/>
  <c r="X2243" i="1"/>
  <c r="W2243" i="1"/>
  <c r="R2243" i="1"/>
  <c r="Q2243" i="1"/>
  <c r="N2243" i="1"/>
  <c r="O2243" i="1" s="1"/>
  <c r="M2243" i="1"/>
  <c r="K2243" i="1"/>
  <c r="J2243" i="1"/>
  <c r="G2243" i="1"/>
  <c r="I2243" i="1" s="1"/>
  <c r="F2243" i="1"/>
  <c r="B2243" i="1"/>
  <c r="X2242" i="1"/>
  <c r="W2242" i="1"/>
  <c r="R2242" i="1"/>
  <c r="Q2242" i="1"/>
  <c r="N2242" i="1"/>
  <c r="O2242" i="1" s="1"/>
  <c r="M2242" i="1"/>
  <c r="K2242" i="1"/>
  <c r="J2242" i="1"/>
  <c r="G2242" i="1"/>
  <c r="F2242" i="1"/>
  <c r="B2242" i="1"/>
  <c r="X2241" i="1"/>
  <c r="W2241" i="1"/>
  <c r="R2241" i="1"/>
  <c r="Q2241" i="1"/>
  <c r="N2241" i="1"/>
  <c r="O2241" i="1" s="1"/>
  <c r="M2241" i="1"/>
  <c r="K2241" i="1"/>
  <c r="J2241" i="1"/>
  <c r="G2241" i="1"/>
  <c r="I2241" i="1" s="1"/>
  <c r="F2241" i="1"/>
  <c r="B2241" i="1"/>
  <c r="X2240" i="1"/>
  <c r="W2240" i="1"/>
  <c r="R2240" i="1"/>
  <c r="Q2240" i="1"/>
  <c r="N2240" i="1"/>
  <c r="O2240" i="1" s="1"/>
  <c r="M2240" i="1"/>
  <c r="K2240" i="1"/>
  <c r="J2240" i="1"/>
  <c r="G2240" i="1"/>
  <c r="I2240" i="1" s="1"/>
  <c r="F2240" i="1"/>
  <c r="B2240" i="1"/>
  <c r="X2239" i="1"/>
  <c r="W2239" i="1"/>
  <c r="R2239" i="1"/>
  <c r="Q2239" i="1"/>
  <c r="N2239" i="1"/>
  <c r="O2239" i="1" s="1"/>
  <c r="M2239" i="1"/>
  <c r="K2239" i="1"/>
  <c r="J2239" i="1"/>
  <c r="G2239" i="1"/>
  <c r="H2239" i="1" s="1"/>
  <c r="F2239" i="1"/>
  <c r="B2239" i="1"/>
  <c r="X2238" i="1"/>
  <c r="W2238" i="1"/>
  <c r="R2238" i="1"/>
  <c r="Q2238" i="1"/>
  <c r="N2238" i="1"/>
  <c r="O2238" i="1" s="1"/>
  <c r="M2238" i="1"/>
  <c r="K2238" i="1"/>
  <c r="J2238" i="1"/>
  <c r="G2238" i="1"/>
  <c r="F2238" i="1"/>
  <c r="B2238" i="1"/>
  <c r="X2237" i="1"/>
  <c r="W2237" i="1"/>
  <c r="R2237" i="1"/>
  <c r="Q2237" i="1"/>
  <c r="N2237" i="1"/>
  <c r="O2237" i="1" s="1"/>
  <c r="M2237" i="1"/>
  <c r="K2237" i="1"/>
  <c r="J2237" i="1"/>
  <c r="G2237" i="1"/>
  <c r="F2237" i="1"/>
  <c r="B2237" i="1"/>
  <c r="X2236" i="1"/>
  <c r="W2236" i="1"/>
  <c r="R2236" i="1"/>
  <c r="Q2236" i="1"/>
  <c r="N2236" i="1"/>
  <c r="O2236" i="1" s="1"/>
  <c r="M2236" i="1"/>
  <c r="K2236" i="1"/>
  <c r="J2236" i="1"/>
  <c r="G2236" i="1"/>
  <c r="H2236" i="1" s="1"/>
  <c r="F2236" i="1"/>
  <c r="B2236" i="1"/>
  <c r="X2235" i="1"/>
  <c r="W2235" i="1"/>
  <c r="R2235" i="1"/>
  <c r="Q2235" i="1"/>
  <c r="N2235" i="1"/>
  <c r="O2235" i="1" s="1"/>
  <c r="M2235" i="1"/>
  <c r="K2235" i="1"/>
  <c r="J2235" i="1"/>
  <c r="G2235" i="1"/>
  <c r="I2235" i="1" s="1"/>
  <c r="F2235" i="1"/>
  <c r="B2235" i="1"/>
  <c r="X2234" i="1"/>
  <c r="W2234" i="1"/>
  <c r="R2234" i="1"/>
  <c r="Q2234" i="1"/>
  <c r="N2234" i="1"/>
  <c r="O2234" i="1" s="1"/>
  <c r="M2234" i="1"/>
  <c r="K2234" i="1"/>
  <c r="J2234" i="1"/>
  <c r="G2234" i="1"/>
  <c r="H2234" i="1" s="1"/>
  <c r="F2234" i="1"/>
  <c r="B2234" i="1"/>
  <c r="X2233" i="1"/>
  <c r="W2233" i="1"/>
  <c r="R2233" i="1"/>
  <c r="Q2233" i="1"/>
  <c r="N2233" i="1"/>
  <c r="O2233" i="1" s="1"/>
  <c r="M2233" i="1"/>
  <c r="K2233" i="1"/>
  <c r="J2233" i="1"/>
  <c r="G2233" i="1"/>
  <c r="F2233" i="1"/>
  <c r="B2233" i="1"/>
  <c r="X2232" i="1"/>
  <c r="W2232" i="1"/>
  <c r="R2232" i="1"/>
  <c r="Q2232" i="1"/>
  <c r="N2232" i="1"/>
  <c r="O2232" i="1" s="1"/>
  <c r="M2232" i="1"/>
  <c r="K2232" i="1"/>
  <c r="J2232" i="1"/>
  <c r="G2232" i="1"/>
  <c r="I2232" i="1" s="1"/>
  <c r="F2232" i="1"/>
  <c r="B2232" i="1"/>
  <c r="X2231" i="1"/>
  <c r="W2231" i="1"/>
  <c r="R2231" i="1"/>
  <c r="Q2231" i="1"/>
  <c r="N2231" i="1"/>
  <c r="O2231" i="1" s="1"/>
  <c r="M2231" i="1"/>
  <c r="K2231" i="1"/>
  <c r="J2231" i="1"/>
  <c r="G2231" i="1"/>
  <c r="H2231" i="1" s="1"/>
  <c r="F2231" i="1"/>
  <c r="B2231" i="1"/>
  <c r="X2230" i="1"/>
  <c r="W2230" i="1"/>
  <c r="R2230" i="1"/>
  <c r="Q2230" i="1"/>
  <c r="N2230" i="1"/>
  <c r="O2230" i="1" s="1"/>
  <c r="M2230" i="1"/>
  <c r="K2230" i="1"/>
  <c r="J2230" i="1"/>
  <c r="G2230" i="1"/>
  <c r="F2230" i="1"/>
  <c r="B2230" i="1"/>
  <c r="X2229" i="1"/>
  <c r="W2229" i="1"/>
  <c r="R2229" i="1"/>
  <c r="Q2229" i="1"/>
  <c r="N2229" i="1"/>
  <c r="O2229" i="1" s="1"/>
  <c r="M2229" i="1"/>
  <c r="K2229" i="1"/>
  <c r="J2229" i="1"/>
  <c r="G2229" i="1"/>
  <c r="F2229" i="1"/>
  <c r="B2229" i="1"/>
  <c r="X2228" i="1"/>
  <c r="W2228" i="1"/>
  <c r="R2228" i="1"/>
  <c r="Q2228" i="1"/>
  <c r="N2228" i="1"/>
  <c r="O2228" i="1" s="1"/>
  <c r="M2228" i="1"/>
  <c r="K2228" i="1"/>
  <c r="J2228" i="1"/>
  <c r="G2228" i="1"/>
  <c r="H2228" i="1" s="1"/>
  <c r="F2228" i="1"/>
  <c r="B2228" i="1"/>
  <c r="X2227" i="1"/>
  <c r="W2227" i="1"/>
  <c r="R2227" i="1"/>
  <c r="Q2227" i="1"/>
  <c r="N2227" i="1"/>
  <c r="O2227" i="1" s="1"/>
  <c r="M2227" i="1"/>
  <c r="K2227" i="1"/>
  <c r="J2227" i="1"/>
  <c r="G2227" i="1"/>
  <c r="I2227" i="1" s="1"/>
  <c r="F2227" i="1"/>
  <c r="B2227" i="1"/>
  <c r="X2226" i="1"/>
  <c r="W2226" i="1"/>
  <c r="R2226" i="1"/>
  <c r="Q2226" i="1"/>
  <c r="N2226" i="1"/>
  <c r="O2226" i="1" s="1"/>
  <c r="M2226" i="1"/>
  <c r="K2226" i="1"/>
  <c r="J2226" i="1"/>
  <c r="G2226" i="1"/>
  <c r="F2226" i="1"/>
  <c r="B2226" i="1"/>
  <c r="X2225" i="1"/>
  <c r="W2225" i="1"/>
  <c r="R2225" i="1"/>
  <c r="Q2225" i="1"/>
  <c r="N2225" i="1"/>
  <c r="O2225" i="1" s="1"/>
  <c r="M2225" i="1"/>
  <c r="K2225" i="1"/>
  <c r="J2225" i="1"/>
  <c r="G2225" i="1"/>
  <c r="I2225" i="1" s="1"/>
  <c r="F2225" i="1"/>
  <c r="B2225" i="1"/>
  <c r="X2224" i="1"/>
  <c r="W2224" i="1"/>
  <c r="R2224" i="1"/>
  <c r="Q2224" i="1"/>
  <c r="N2224" i="1"/>
  <c r="O2224" i="1" s="1"/>
  <c r="M2224" i="1"/>
  <c r="K2224" i="1"/>
  <c r="J2224" i="1"/>
  <c r="G2224" i="1"/>
  <c r="I2224" i="1" s="1"/>
  <c r="F2224" i="1"/>
  <c r="B2224" i="1"/>
  <c r="X2223" i="1"/>
  <c r="W2223" i="1"/>
  <c r="R2223" i="1"/>
  <c r="Q2223" i="1"/>
  <c r="N2223" i="1"/>
  <c r="O2223" i="1" s="1"/>
  <c r="M2223" i="1"/>
  <c r="K2223" i="1"/>
  <c r="J2223" i="1"/>
  <c r="G2223" i="1"/>
  <c r="H2223" i="1" s="1"/>
  <c r="F2223" i="1"/>
  <c r="B2223" i="1"/>
  <c r="X2222" i="1"/>
  <c r="W2222" i="1"/>
  <c r="R2222" i="1"/>
  <c r="Q2222" i="1"/>
  <c r="N2222" i="1"/>
  <c r="O2222" i="1" s="1"/>
  <c r="M2222" i="1"/>
  <c r="K2222" i="1"/>
  <c r="J2222" i="1"/>
  <c r="G2222" i="1"/>
  <c r="F2222" i="1"/>
  <c r="B2222" i="1"/>
  <c r="X2221" i="1"/>
  <c r="W2221" i="1"/>
  <c r="R2221" i="1"/>
  <c r="Q2221" i="1"/>
  <c r="N2221" i="1"/>
  <c r="O2221" i="1" s="1"/>
  <c r="M2221" i="1"/>
  <c r="K2221" i="1"/>
  <c r="J2221" i="1"/>
  <c r="G2221" i="1"/>
  <c r="F2221" i="1"/>
  <c r="B2221" i="1"/>
  <c r="X2220" i="1"/>
  <c r="W2220" i="1"/>
  <c r="R2220" i="1"/>
  <c r="Q2220" i="1"/>
  <c r="N2220" i="1"/>
  <c r="O2220" i="1" s="1"/>
  <c r="M2220" i="1"/>
  <c r="K2220" i="1"/>
  <c r="J2220" i="1"/>
  <c r="G2220" i="1"/>
  <c r="H2220" i="1" s="1"/>
  <c r="F2220" i="1"/>
  <c r="B2220" i="1"/>
  <c r="X2219" i="1"/>
  <c r="W2219" i="1"/>
  <c r="R2219" i="1"/>
  <c r="Q2219" i="1"/>
  <c r="N2219" i="1"/>
  <c r="O2219" i="1" s="1"/>
  <c r="M2219" i="1"/>
  <c r="K2219" i="1"/>
  <c r="J2219" i="1"/>
  <c r="G2219" i="1"/>
  <c r="I2219" i="1" s="1"/>
  <c r="F2219" i="1"/>
  <c r="B2219" i="1"/>
  <c r="X2218" i="1"/>
  <c r="W2218" i="1"/>
  <c r="R2218" i="1"/>
  <c r="Q2218" i="1"/>
  <c r="N2218" i="1"/>
  <c r="O2218" i="1" s="1"/>
  <c r="M2218" i="1"/>
  <c r="K2218" i="1"/>
  <c r="J2218" i="1"/>
  <c r="G2218" i="1"/>
  <c r="H2218" i="1" s="1"/>
  <c r="F2218" i="1"/>
  <c r="B2218" i="1"/>
  <c r="X2217" i="1"/>
  <c r="W2217" i="1"/>
  <c r="R2217" i="1"/>
  <c r="Q2217" i="1"/>
  <c r="N2217" i="1"/>
  <c r="O2217" i="1" s="1"/>
  <c r="M2217" i="1"/>
  <c r="K2217" i="1"/>
  <c r="J2217" i="1"/>
  <c r="G2217" i="1"/>
  <c r="F2217" i="1"/>
  <c r="B2217" i="1"/>
  <c r="X2216" i="1"/>
  <c r="W2216" i="1"/>
  <c r="R2216" i="1"/>
  <c r="Q2216" i="1"/>
  <c r="N2216" i="1"/>
  <c r="O2216" i="1" s="1"/>
  <c r="M2216" i="1"/>
  <c r="K2216" i="1"/>
  <c r="J2216" i="1"/>
  <c r="G2216" i="1"/>
  <c r="I2216" i="1" s="1"/>
  <c r="F2216" i="1"/>
  <c r="B2216" i="1"/>
  <c r="X2215" i="1"/>
  <c r="W2215" i="1"/>
  <c r="R2215" i="1"/>
  <c r="Q2215" i="1"/>
  <c r="N2215" i="1"/>
  <c r="O2215" i="1" s="1"/>
  <c r="M2215" i="1"/>
  <c r="K2215" i="1"/>
  <c r="J2215" i="1"/>
  <c r="G2215" i="1"/>
  <c r="H2215" i="1" s="1"/>
  <c r="F2215" i="1"/>
  <c r="B2215" i="1"/>
  <c r="X2214" i="1"/>
  <c r="W2214" i="1"/>
  <c r="R2214" i="1"/>
  <c r="Q2214" i="1"/>
  <c r="N2214" i="1"/>
  <c r="O2214" i="1" s="1"/>
  <c r="M2214" i="1"/>
  <c r="K2214" i="1"/>
  <c r="J2214" i="1"/>
  <c r="G2214" i="1"/>
  <c r="F2214" i="1"/>
  <c r="B2214" i="1"/>
  <c r="X2213" i="1"/>
  <c r="W2213" i="1"/>
  <c r="R2213" i="1"/>
  <c r="Q2213" i="1"/>
  <c r="N2213" i="1"/>
  <c r="O2213" i="1" s="1"/>
  <c r="M2213" i="1"/>
  <c r="K2213" i="1"/>
  <c r="J2213" i="1"/>
  <c r="G2213" i="1"/>
  <c r="F2213" i="1"/>
  <c r="B2213" i="1"/>
  <c r="X2212" i="1"/>
  <c r="W2212" i="1"/>
  <c r="R2212" i="1"/>
  <c r="Q2212" i="1"/>
  <c r="N2212" i="1"/>
  <c r="O2212" i="1" s="1"/>
  <c r="M2212" i="1"/>
  <c r="K2212" i="1"/>
  <c r="J2212" i="1"/>
  <c r="G2212" i="1"/>
  <c r="H2212" i="1" s="1"/>
  <c r="F2212" i="1"/>
  <c r="B2212" i="1"/>
  <c r="X2211" i="1"/>
  <c r="W2211" i="1"/>
  <c r="R2211" i="1"/>
  <c r="Q2211" i="1"/>
  <c r="N2211" i="1"/>
  <c r="O2211" i="1" s="1"/>
  <c r="M2211" i="1"/>
  <c r="K2211" i="1"/>
  <c r="J2211" i="1"/>
  <c r="G2211" i="1"/>
  <c r="I2211" i="1" s="1"/>
  <c r="F2211" i="1"/>
  <c r="B2211" i="1"/>
  <c r="X2210" i="1"/>
  <c r="W2210" i="1"/>
  <c r="R2210" i="1"/>
  <c r="Q2210" i="1"/>
  <c r="N2210" i="1"/>
  <c r="O2210" i="1" s="1"/>
  <c r="M2210" i="1"/>
  <c r="K2210" i="1"/>
  <c r="J2210" i="1"/>
  <c r="G2210" i="1"/>
  <c r="F2210" i="1"/>
  <c r="B2210" i="1"/>
  <c r="X2209" i="1"/>
  <c r="W2209" i="1"/>
  <c r="R2209" i="1"/>
  <c r="Q2209" i="1"/>
  <c r="N2209" i="1"/>
  <c r="O2209" i="1" s="1"/>
  <c r="M2209" i="1"/>
  <c r="K2209" i="1"/>
  <c r="J2209" i="1"/>
  <c r="G2209" i="1"/>
  <c r="I2209" i="1" s="1"/>
  <c r="F2209" i="1"/>
  <c r="B2209" i="1"/>
  <c r="X2208" i="1"/>
  <c r="W2208" i="1"/>
  <c r="R2208" i="1"/>
  <c r="Q2208" i="1"/>
  <c r="N2208" i="1"/>
  <c r="O2208" i="1" s="1"/>
  <c r="M2208" i="1"/>
  <c r="K2208" i="1"/>
  <c r="J2208" i="1"/>
  <c r="G2208" i="1"/>
  <c r="I2208" i="1" s="1"/>
  <c r="F2208" i="1"/>
  <c r="B2208" i="1"/>
  <c r="X2207" i="1"/>
  <c r="W2207" i="1"/>
  <c r="R2207" i="1"/>
  <c r="Q2207" i="1"/>
  <c r="N2207" i="1"/>
  <c r="O2207" i="1" s="1"/>
  <c r="M2207" i="1"/>
  <c r="K2207" i="1"/>
  <c r="J2207" i="1"/>
  <c r="G2207" i="1"/>
  <c r="H2207" i="1" s="1"/>
  <c r="F2207" i="1"/>
  <c r="B2207" i="1"/>
  <c r="X2206" i="1"/>
  <c r="W2206" i="1"/>
  <c r="R2206" i="1"/>
  <c r="Q2206" i="1"/>
  <c r="N2206" i="1"/>
  <c r="O2206" i="1" s="1"/>
  <c r="M2206" i="1"/>
  <c r="K2206" i="1"/>
  <c r="J2206" i="1"/>
  <c r="G2206" i="1"/>
  <c r="F2206" i="1"/>
  <c r="B2206" i="1"/>
  <c r="X2205" i="1"/>
  <c r="W2205" i="1"/>
  <c r="R2205" i="1"/>
  <c r="Q2205" i="1"/>
  <c r="N2205" i="1"/>
  <c r="O2205" i="1" s="1"/>
  <c r="M2205" i="1"/>
  <c r="K2205" i="1"/>
  <c r="J2205" i="1"/>
  <c r="G2205" i="1"/>
  <c r="F2205" i="1"/>
  <c r="B2205" i="1"/>
  <c r="X2204" i="1"/>
  <c r="W2204" i="1"/>
  <c r="R2204" i="1"/>
  <c r="Q2204" i="1"/>
  <c r="N2204" i="1"/>
  <c r="O2204" i="1" s="1"/>
  <c r="M2204" i="1"/>
  <c r="K2204" i="1"/>
  <c r="J2204" i="1"/>
  <c r="G2204" i="1"/>
  <c r="H2204" i="1" s="1"/>
  <c r="F2204" i="1"/>
  <c r="B2204" i="1"/>
  <c r="X2203" i="1"/>
  <c r="W2203" i="1"/>
  <c r="R2203" i="1"/>
  <c r="Q2203" i="1"/>
  <c r="N2203" i="1"/>
  <c r="O2203" i="1" s="1"/>
  <c r="M2203" i="1"/>
  <c r="K2203" i="1"/>
  <c r="J2203" i="1"/>
  <c r="G2203" i="1"/>
  <c r="I2203" i="1" s="1"/>
  <c r="F2203" i="1"/>
  <c r="B2203" i="1"/>
  <c r="X2202" i="1"/>
  <c r="W2202" i="1"/>
  <c r="R2202" i="1"/>
  <c r="Q2202" i="1"/>
  <c r="N2202" i="1"/>
  <c r="O2202" i="1" s="1"/>
  <c r="M2202" i="1"/>
  <c r="K2202" i="1"/>
  <c r="J2202" i="1"/>
  <c r="G2202" i="1"/>
  <c r="H2202" i="1" s="1"/>
  <c r="F2202" i="1"/>
  <c r="B2202" i="1"/>
  <c r="X2201" i="1"/>
  <c r="W2201" i="1"/>
  <c r="R2201" i="1"/>
  <c r="Q2201" i="1"/>
  <c r="N2201" i="1"/>
  <c r="O2201" i="1" s="1"/>
  <c r="M2201" i="1"/>
  <c r="K2201" i="1"/>
  <c r="J2201" i="1"/>
  <c r="G2201" i="1"/>
  <c r="F2201" i="1"/>
  <c r="B2201" i="1"/>
  <c r="X2200" i="1"/>
  <c r="W2200" i="1"/>
  <c r="R2200" i="1"/>
  <c r="Q2200" i="1"/>
  <c r="N2200" i="1"/>
  <c r="O2200" i="1" s="1"/>
  <c r="M2200" i="1"/>
  <c r="K2200" i="1"/>
  <c r="J2200" i="1"/>
  <c r="G2200" i="1"/>
  <c r="F2200" i="1"/>
  <c r="B2200" i="1"/>
  <c r="X2199" i="1"/>
  <c r="W2199" i="1"/>
  <c r="R2199" i="1"/>
  <c r="Q2199" i="1"/>
  <c r="N2199" i="1"/>
  <c r="O2199" i="1" s="1"/>
  <c r="M2199" i="1"/>
  <c r="K2199" i="1"/>
  <c r="J2199" i="1"/>
  <c r="G2199" i="1"/>
  <c r="H2199" i="1" s="1"/>
  <c r="F2199" i="1"/>
  <c r="B2199" i="1"/>
  <c r="X2198" i="1"/>
  <c r="W2198" i="1"/>
  <c r="R2198" i="1"/>
  <c r="Q2198" i="1"/>
  <c r="N2198" i="1"/>
  <c r="O2198" i="1" s="1"/>
  <c r="M2198" i="1"/>
  <c r="K2198" i="1"/>
  <c r="J2198" i="1"/>
  <c r="G2198" i="1"/>
  <c r="F2198" i="1"/>
  <c r="B2198" i="1"/>
  <c r="X2197" i="1"/>
  <c r="W2197" i="1"/>
  <c r="R2197" i="1"/>
  <c r="Q2197" i="1"/>
  <c r="N2197" i="1"/>
  <c r="O2197" i="1" s="1"/>
  <c r="M2197" i="1"/>
  <c r="K2197" i="1"/>
  <c r="J2197" i="1"/>
  <c r="G2197" i="1"/>
  <c r="F2197" i="1"/>
  <c r="B2197" i="1"/>
  <c r="X2196" i="1"/>
  <c r="W2196" i="1"/>
  <c r="R2196" i="1"/>
  <c r="Q2196" i="1"/>
  <c r="N2196" i="1"/>
  <c r="O2196" i="1" s="1"/>
  <c r="M2196" i="1"/>
  <c r="K2196" i="1"/>
  <c r="J2196" i="1"/>
  <c r="G2196" i="1"/>
  <c r="H2196" i="1" s="1"/>
  <c r="F2196" i="1"/>
  <c r="B2196" i="1"/>
  <c r="X2195" i="1"/>
  <c r="W2195" i="1"/>
  <c r="R2195" i="1"/>
  <c r="Q2195" i="1"/>
  <c r="N2195" i="1"/>
  <c r="O2195" i="1" s="1"/>
  <c r="M2195" i="1"/>
  <c r="K2195" i="1"/>
  <c r="J2195" i="1"/>
  <c r="G2195" i="1"/>
  <c r="I2195" i="1" s="1"/>
  <c r="F2195" i="1"/>
  <c r="B2195" i="1"/>
  <c r="X2194" i="1"/>
  <c r="W2194" i="1"/>
  <c r="R2194" i="1"/>
  <c r="Q2194" i="1"/>
  <c r="N2194" i="1"/>
  <c r="O2194" i="1" s="1"/>
  <c r="M2194" i="1"/>
  <c r="K2194" i="1"/>
  <c r="J2194" i="1"/>
  <c r="G2194" i="1"/>
  <c r="F2194" i="1"/>
  <c r="B2194" i="1"/>
  <c r="X2193" i="1"/>
  <c r="W2193" i="1"/>
  <c r="R2193" i="1"/>
  <c r="Q2193" i="1"/>
  <c r="N2193" i="1"/>
  <c r="O2193" i="1" s="1"/>
  <c r="M2193" i="1"/>
  <c r="K2193" i="1"/>
  <c r="J2193" i="1"/>
  <c r="G2193" i="1"/>
  <c r="I2193" i="1" s="1"/>
  <c r="F2193" i="1"/>
  <c r="B2193" i="1"/>
  <c r="X2192" i="1"/>
  <c r="W2192" i="1"/>
  <c r="R2192" i="1"/>
  <c r="Q2192" i="1"/>
  <c r="N2192" i="1"/>
  <c r="O2192" i="1" s="1"/>
  <c r="M2192" i="1"/>
  <c r="K2192" i="1"/>
  <c r="J2192" i="1"/>
  <c r="G2192" i="1"/>
  <c r="F2192" i="1"/>
  <c r="B2192" i="1"/>
  <c r="X2191" i="1"/>
  <c r="W2191" i="1"/>
  <c r="R2191" i="1"/>
  <c r="Q2191" i="1"/>
  <c r="N2191" i="1"/>
  <c r="O2191" i="1" s="1"/>
  <c r="M2191" i="1"/>
  <c r="K2191" i="1"/>
  <c r="J2191" i="1"/>
  <c r="G2191" i="1"/>
  <c r="H2191" i="1" s="1"/>
  <c r="F2191" i="1"/>
  <c r="B2191" i="1"/>
  <c r="X2190" i="1"/>
  <c r="W2190" i="1"/>
  <c r="R2190" i="1"/>
  <c r="Q2190" i="1"/>
  <c r="N2190" i="1"/>
  <c r="O2190" i="1" s="1"/>
  <c r="M2190" i="1"/>
  <c r="K2190" i="1"/>
  <c r="J2190" i="1"/>
  <c r="G2190" i="1"/>
  <c r="F2190" i="1"/>
  <c r="B2190" i="1"/>
  <c r="X2189" i="1"/>
  <c r="W2189" i="1"/>
  <c r="R2189" i="1"/>
  <c r="Q2189" i="1"/>
  <c r="N2189" i="1"/>
  <c r="O2189" i="1" s="1"/>
  <c r="M2189" i="1"/>
  <c r="K2189" i="1"/>
  <c r="J2189" i="1"/>
  <c r="G2189" i="1"/>
  <c r="F2189" i="1"/>
  <c r="B2189" i="1"/>
  <c r="X2188" i="1"/>
  <c r="W2188" i="1"/>
  <c r="R2188" i="1"/>
  <c r="Q2188" i="1"/>
  <c r="N2188" i="1"/>
  <c r="O2188" i="1" s="1"/>
  <c r="M2188" i="1"/>
  <c r="K2188" i="1"/>
  <c r="J2188" i="1"/>
  <c r="G2188" i="1"/>
  <c r="H2188" i="1" s="1"/>
  <c r="F2188" i="1"/>
  <c r="B2188" i="1"/>
  <c r="X2187" i="1"/>
  <c r="W2187" i="1"/>
  <c r="R2187" i="1"/>
  <c r="Q2187" i="1"/>
  <c r="N2187" i="1"/>
  <c r="O2187" i="1" s="1"/>
  <c r="M2187" i="1"/>
  <c r="K2187" i="1"/>
  <c r="J2187" i="1"/>
  <c r="G2187" i="1"/>
  <c r="I2187" i="1" s="1"/>
  <c r="F2187" i="1"/>
  <c r="B2187" i="1"/>
  <c r="X2186" i="1"/>
  <c r="W2186" i="1"/>
  <c r="R2186" i="1"/>
  <c r="Q2186" i="1"/>
  <c r="N2186" i="1"/>
  <c r="O2186" i="1" s="1"/>
  <c r="M2186" i="1"/>
  <c r="K2186" i="1"/>
  <c r="J2186" i="1"/>
  <c r="G2186" i="1"/>
  <c r="H2186" i="1" s="1"/>
  <c r="F2186" i="1"/>
  <c r="B2186" i="1"/>
  <c r="X2185" i="1"/>
  <c r="W2185" i="1"/>
  <c r="R2185" i="1"/>
  <c r="Q2185" i="1"/>
  <c r="N2185" i="1"/>
  <c r="O2185" i="1" s="1"/>
  <c r="M2185" i="1"/>
  <c r="K2185" i="1"/>
  <c r="J2185" i="1"/>
  <c r="G2185" i="1"/>
  <c r="I2185" i="1" s="1"/>
  <c r="F2185" i="1"/>
  <c r="B2185" i="1"/>
  <c r="X2184" i="1"/>
  <c r="W2184" i="1"/>
  <c r="R2184" i="1"/>
  <c r="Q2184" i="1"/>
  <c r="N2184" i="1"/>
  <c r="O2184" i="1" s="1"/>
  <c r="M2184" i="1"/>
  <c r="K2184" i="1"/>
  <c r="J2184" i="1"/>
  <c r="G2184" i="1"/>
  <c r="F2184" i="1"/>
  <c r="B2184" i="1"/>
  <c r="X2183" i="1"/>
  <c r="W2183" i="1"/>
  <c r="R2183" i="1"/>
  <c r="Q2183" i="1"/>
  <c r="N2183" i="1"/>
  <c r="O2183" i="1" s="1"/>
  <c r="M2183" i="1"/>
  <c r="K2183" i="1"/>
  <c r="J2183" i="1"/>
  <c r="G2183" i="1"/>
  <c r="F2183" i="1"/>
  <c r="B2183" i="1"/>
  <c r="X2182" i="1"/>
  <c r="W2182" i="1"/>
  <c r="R2182" i="1"/>
  <c r="Q2182" i="1"/>
  <c r="N2182" i="1"/>
  <c r="O2182" i="1" s="1"/>
  <c r="M2182" i="1"/>
  <c r="K2182" i="1"/>
  <c r="J2182" i="1"/>
  <c r="G2182" i="1"/>
  <c r="F2182" i="1"/>
  <c r="B2182" i="1"/>
  <c r="X2181" i="1"/>
  <c r="W2181" i="1"/>
  <c r="R2181" i="1"/>
  <c r="Q2181" i="1"/>
  <c r="N2181" i="1"/>
  <c r="O2181" i="1" s="1"/>
  <c r="M2181" i="1"/>
  <c r="K2181" i="1"/>
  <c r="J2181" i="1"/>
  <c r="G2181" i="1"/>
  <c r="F2181" i="1"/>
  <c r="B2181" i="1"/>
  <c r="X2180" i="1"/>
  <c r="W2180" i="1"/>
  <c r="R2180" i="1"/>
  <c r="Q2180" i="1"/>
  <c r="N2180" i="1"/>
  <c r="O2180" i="1" s="1"/>
  <c r="M2180" i="1"/>
  <c r="K2180" i="1"/>
  <c r="J2180" i="1"/>
  <c r="G2180" i="1"/>
  <c r="F2180" i="1"/>
  <c r="B2180" i="1"/>
  <c r="X2179" i="1"/>
  <c r="W2179" i="1"/>
  <c r="R2179" i="1"/>
  <c r="Q2179" i="1"/>
  <c r="N2179" i="1"/>
  <c r="O2179" i="1" s="1"/>
  <c r="M2179" i="1"/>
  <c r="K2179" i="1"/>
  <c r="J2179" i="1"/>
  <c r="G2179" i="1"/>
  <c r="I2179" i="1" s="1"/>
  <c r="F2179" i="1"/>
  <c r="B2179" i="1"/>
  <c r="X2178" i="1"/>
  <c r="W2178" i="1"/>
  <c r="R2178" i="1"/>
  <c r="Q2178" i="1"/>
  <c r="N2178" i="1"/>
  <c r="O2178" i="1" s="1"/>
  <c r="M2178" i="1"/>
  <c r="K2178" i="1"/>
  <c r="J2178" i="1"/>
  <c r="G2178" i="1"/>
  <c r="F2178" i="1"/>
  <c r="B2178" i="1"/>
  <c r="X2177" i="1"/>
  <c r="W2177" i="1"/>
  <c r="R2177" i="1"/>
  <c r="Q2177" i="1"/>
  <c r="N2177" i="1"/>
  <c r="O2177" i="1" s="1"/>
  <c r="M2177" i="1"/>
  <c r="K2177" i="1"/>
  <c r="J2177" i="1"/>
  <c r="G2177" i="1"/>
  <c r="I2177" i="1" s="1"/>
  <c r="F2177" i="1"/>
  <c r="B2177" i="1"/>
  <c r="X2176" i="1"/>
  <c r="W2176" i="1"/>
  <c r="R2176" i="1"/>
  <c r="Q2176" i="1"/>
  <c r="N2176" i="1"/>
  <c r="O2176" i="1" s="1"/>
  <c r="M2176" i="1"/>
  <c r="K2176" i="1"/>
  <c r="J2176" i="1"/>
  <c r="G2176" i="1"/>
  <c r="F2176" i="1"/>
  <c r="B2176" i="1"/>
  <c r="X2175" i="1"/>
  <c r="W2175" i="1"/>
  <c r="R2175" i="1"/>
  <c r="Q2175" i="1"/>
  <c r="N2175" i="1"/>
  <c r="O2175" i="1" s="1"/>
  <c r="M2175" i="1"/>
  <c r="K2175" i="1"/>
  <c r="J2175" i="1"/>
  <c r="G2175" i="1"/>
  <c r="H2175" i="1" s="1"/>
  <c r="F2175" i="1"/>
  <c r="B2175" i="1"/>
  <c r="X2174" i="1"/>
  <c r="W2174" i="1"/>
  <c r="R2174" i="1"/>
  <c r="Q2174" i="1"/>
  <c r="N2174" i="1"/>
  <c r="O2174" i="1" s="1"/>
  <c r="M2174" i="1"/>
  <c r="K2174" i="1"/>
  <c r="J2174" i="1"/>
  <c r="G2174" i="1"/>
  <c r="F2174" i="1"/>
  <c r="B2174" i="1"/>
  <c r="X2173" i="1"/>
  <c r="W2173" i="1"/>
  <c r="R2173" i="1"/>
  <c r="Q2173" i="1"/>
  <c r="N2173" i="1"/>
  <c r="O2173" i="1" s="1"/>
  <c r="M2173" i="1"/>
  <c r="K2173" i="1"/>
  <c r="J2173" i="1"/>
  <c r="G2173" i="1"/>
  <c r="F2173" i="1"/>
  <c r="B2173" i="1"/>
  <c r="X2172" i="1"/>
  <c r="W2172" i="1"/>
  <c r="R2172" i="1"/>
  <c r="Q2172" i="1"/>
  <c r="N2172" i="1"/>
  <c r="O2172" i="1" s="1"/>
  <c r="M2172" i="1"/>
  <c r="K2172" i="1"/>
  <c r="J2172" i="1"/>
  <c r="G2172" i="1"/>
  <c r="H2172" i="1" s="1"/>
  <c r="F2172" i="1"/>
  <c r="B2172" i="1"/>
  <c r="X2171" i="1"/>
  <c r="W2171" i="1"/>
  <c r="R2171" i="1"/>
  <c r="Q2171" i="1"/>
  <c r="N2171" i="1"/>
  <c r="O2171" i="1" s="1"/>
  <c r="M2171" i="1"/>
  <c r="K2171" i="1"/>
  <c r="J2171" i="1"/>
  <c r="G2171" i="1"/>
  <c r="I2171" i="1" s="1"/>
  <c r="F2171" i="1"/>
  <c r="B2171" i="1"/>
  <c r="X2170" i="1"/>
  <c r="W2170" i="1"/>
  <c r="R2170" i="1"/>
  <c r="Q2170" i="1"/>
  <c r="N2170" i="1"/>
  <c r="O2170" i="1" s="1"/>
  <c r="M2170" i="1"/>
  <c r="K2170" i="1"/>
  <c r="J2170" i="1"/>
  <c r="G2170" i="1"/>
  <c r="H2170" i="1" s="1"/>
  <c r="F2170" i="1"/>
  <c r="B2170" i="1"/>
  <c r="X2169" i="1"/>
  <c r="W2169" i="1"/>
  <c r="R2169" i="1"/>
  <c r="Q2169" i="1"/>
  <c r="N2169" i="1"/>
  <c r="O2169" i="1" s="1"/>
  <c r="M2169" i="1"/>
  <c r="K2169" i="1"/>
  <c r="J2169" i="1"/>
  <c r="G2169" i="1"/>
  <c r="F2169" i="1"/>
  <c r="B2169" i="1"/>
  <c r="X2168" i="1"/>
  <c r="W2168" i="1"/>
  <c r="R2168" i="1"/>
  <c r="Q2168" i="1"/>
  <c r="N2168" i="1"/>
  <c r="O2168" i="1" s="1"/>
  <c r="M2168" i="1"/>
  <c r="K2168" i="1"/>
  <c r="J2168" i="1"/>
  <c r="G2168" i="1"/>
  <c r="F2168" i="1"/>
  <c r="B2168" i="1"/>
  <c r="X2167" i="1"/>
  <c r="W2167" i="1"/>
  <c r="R2167" i="1"/>
  <c r="Q2167" i="1"/>
  <c r="N2167" i="1"/>
  <c r="O2167" i="1" s="1"/>
  <c r="M2167" i="1"/>
  <c r="K2167" i="1"/>
  <c r="J2167" i="1"/>
  <c r="G2167" i="1"/>
  <c r="H2167" i="1" s="1"/>
  <c r="F2167" i="1"/>
  <c r="B2167" i="1"/>
  <c r="X2166" i="1"/>
  <c r="W2166" i="1"/>
  <c r="R2166" i="1"/>
  <c r="Q2166" i="1"/>
  <c r="N2166" i="1"/>
  <c r="O2166" i="1" s="1"/>
  <c r="M2166" i="1"/>
  <c r="K2166" i="1"/>
  <c r="J2166" i="1"/>
  <c r="G2166" i="1"/>
  <c r="F2166" i="1"/>
  <c r="B2166" i="1"/>
  <c r="X2165" i="1"/>
  <c r="W2165" i="1"/>
  <c r="R2165" i="1"/>
  <c r="Q2165" i="1"/>
  <c r="N2165" i="1"/>
  <c r="O2165" i="1" s="1"/>
  <c r="M2165" i="1"/>
  <c r="K2165" i="1"/>
  <c r="J2165" i="1"/>
  <c r="G2165" i="1"/>
  <c r="H2165" i="1" s="1"/>
  <c r="F2165" i="1"/>
  <c r="B2165" i="1"/>
  <c r="X2164" i="1"/>
  <c r="W2164" i="1"/>
  <c r="R2164" i="1"/>
  <c r="Q2164" i="1"/>
  <c r="N2164" i="1"/>
  <c r="O2164" i="1" s="1"/>
  <c r="M2164" i="1"/>
  <c r="K2164" i="1"/>
  <c r="J2164" i="1"/>
  <c r="G2164" i="1"/>
  <c r="F2164" i="1"/>
  <c r="B2164" i="1"/>
  <c r="X2163" i="1"/>
  <c r="W2163" i="1"/>
  <c r="R2163" i="1"/>
  <c r="Q2163" i="1"/>
  <c r="N2163" i="1"/>
  <c r="O2163" i="1" s="1"/>
  <c r="M2163" i="1"/>
  <c r="K2163" i="1"/>
  <c r="J2163" i="1"/>
  <c r="G2163" i="1"/>
  <c r="I2163" i="1" s="1"/>
  <c r="F2163" i="1"/>
  <c r="B2163" i="1"/>
  <c r="X2162" i="1"/>
  <c r="W2162" i="1"/>
  <c r="R2162" i="1"/>
  <c r="Q2162" i="1"/>
  <c r="N2162" i="1"/>
  <c r="O2162" i="1" s="1"/>
  <c r="M2162" i="1"/>
  <c r="K2162" i="1"/>
  <c r="J2162" i="1"/>
  <c r="G2162" i="1"/>
  <c r="H2162" i="1" s="1"/>
  <c r="F2162" i="1"/>
  <c r="B2162" i="1"/>
  <c r="X2161" i="1"/>
  <c r="W2161" i="1"/>
  <c r="R2161" i="1"/>
  <c r="Q2161" i="1"/>
  <c r="N2161" i="1"/>
  <c r="O2161" i="1" s="1"/>
  <c r="M2161" i="1"/>
  <c r="K2161" i="1"/>
  <c r="J2161" i="1"/>
  <c r="G2161" i="1"/>
  <c r="I2161" i="1" s="1"/>
  <c r="F2161" i="1"/>
  <c r="B2161" i="1"/>
  <c r="X2160" i="1"/>
  <c r="W2160" i="1"/>
  <c r="R2160" i="1"/>
  <c r="Q2160" i="1"/>
  <c r="N2160" i="1"/>
  <c r="O2160" i="1" s="1"/>
  <c r="M2160" i="1"/>
  <c r="K2160" i="1"/>
  <c r="J2160" i="1"/>
  <c r="G2160" i="1"/>
  <c r="F2160" i="1"/>
  <c r="B2160" i="1"/>
  <c r="X2159" i="1"/>
  <c r="W2159" i="1"/>
  <c r="R2159" i="1"/>
  <c r="Q2159" i="1"/>
  <c r="N2159" i="1"/>
  <c r="O2159" i="1" s="1"/>
  <c r="M2159" i="1"/>
  <c r="K2159" i="1"/>
  <c r="J2159" i="1"/>
  <c r="G2159" i="1"/>
  <c r="H2159" i="1" s="1"/>
  <c r="F2159" i="1"/>
  <c r="B2159" i="1"/>
  <c r="X2158" i="1"/>
  <c r="W2158" i="1"/>
  <c r="R2158" i="1"/>
  <c r="Q2158" i="1"/>
  <c r="N2158" i="1"/>
  <c r="O2158" i="1" s="1"/>
  <c r="M2158" i="1"/>
  <c r="K2158" i="1"/>
  <c r="J2158" i="1"/>
  <c r="G2158" i="1"/>
  <c r="F2158" i="1"/>
  <c r="B2158" i="1"/>
  <c r="X2157" i="1"/>
  <c r="W2157" i="1"/>
  <c r="R2157" i="1"/>
  <c r="Q2157" i="1"/>
  <c r="N2157" i="1"/>
  <c r="O2157" i="1" s="1"/>
  <c r="M2157" i="1"/>
  <c r="K2157" i="1"/>
  <c r="J2157" i="1"/>
  <c r="G2157" i="1"/>
  <c r="F2157" i="1"/>
  <c r="B2157" i="1"/>
  <c r="X2156" i="1"/>
  <c r="W2156" i="1"/>
  <c r="R2156" i="1"/>
  <c r="Q2156" i="1"/>
  <c r="N2156" i="1"/>
  <c r="O2156" i="1" s="1"/>
  <c r="M2156" i="1"/>
  <c r="K2156" i="1"/>
  <c r="J2156" i="1"/>
  <c r="G2156" i="1"/>
  <c r="H2156" i="1" s="1"/>
  <c r="F2156" i="1"/>
  <c r="B2156" i="1"/>
  <c r="X2155" i="1"/>
  <c r="W2155" i="1"/>
  <c r="R2155" i="1"/>
  <c r="Q2155" i="1"/>
  <c r="N2155" i="1"/>
  <c r="O2155" i="1" s="1"/>
  <c r="M2155" i="1"/>
  <c r="K2155" i="1"/>
  <c r="J2155" i="1"/>
  <c r="G2155" i="1"/>
  <c r="I2155" i="1" s="1"/>
  <c r="F2155" i="1"/>
  <c r="B2155" i="1"/>
  <c r="X2154" i="1"/>
  <c r="W2154" i="1"/>
  <c r="R2154" i="1"/>
  <c r="Q2154" i="1"/>
  <c r="N2154" i="1"/>
  <c r="O2154" i="1" s="1"/>
  <c r="M2154" i="1"/>
  <c r="K2154" i="1"/>
  <c r="J2154" i="1"/>
  <c r="G2154" i="1"/>
  <c r="H2154" i="1" s="1"/>
  <c r="F2154" i="1"/>
  <c r="B2154" i="1"/>
  <c r="X2153" i="1"/>
  <c r="W2153" i="1"/>
  <c r="R2153" i="1"/>
  <c r="Q2153" i="1"/>
  <c r="N2153" i="1"/>
  <c r="O2153" i="1" s="1"/>
  <c r="M2153" i="1"/>
  <c r="K2153" i="1"/>
  <c r="J2153" i="1"/>
  <c r="G2153" i="1"/>
  <c r="F2153" i="1"/>
  <c r="B2153" i="1"/>
  <c r="X2152" i="1"/>
  <c r="W2152" i="1"/>
  <c r="R2152" i="1"/>
  <c r="Q2152" i="1"/>
  <c r="N2152" i="1"/>
  <c r="O2152" i="1" s="1"/>
  <c r="M2152" i="1"/>
  <c r="K2152" i="1"/>
  <c r="J2152" i="1"/>
  <c r="G2152" i="1"/>
  <c r="F2152" i="1"/>
  <c r="B2152" i="1"/>
  <c r="X2151" i="1"/>
  <c r="W2151" i="1"/>
  <c r="R2151" i="1"/>
  <c r="Q2151" i="1"/>
  <c r="N2151" i="1"/>
  <c r="O2151" i="1" s="1"/>
  <c r="M2151" i="1"/>
  <c r="K2151" i="1"/>
  <c r="J2151" i="1"/>
  <c r="G2151" i="1"/>
  <c r="H2151" i="1" s="1"/>
  <c r="F2151" i="1"/>
  <c r="B2151" i="1"/>
  <c r="X2150" i="1"/>
  <c r="W2150" i="1"/>
  <c r="R2150" i="1"/>
  <c r="Q2150" i="1"/>
  <c r="N2150" i="1"/>
  <c r="O2150" i="1" s="1"/>
  <c r="M2150" i="1"/>
  <c r="K2150" i="1"/>
  <c r="J2150" i="1"/>
  <c r="G2150" i="1"/>
  <c r="F2150" i="1"/>
  <c r="B2150" i="1"/>
  <c r="X2149" i="1"/>
  <c r="W2149" i="1"/>
  <c r="R2149" i="1"/>
  <c r="Q2149" i="1"/>
  <c r="N2149" i="1"/>
  <c r="O2149" i="1" s="1"/>
  <c r="M2149" i="1"/>
  <c r="K2149" i="1"/>
  <c r="J2149" i="1"/>
  <c r="G2149" i="1"/>
  <c r="F2149" i="1"/>
  <c r="B2149" i="1"/>
  <c r="X2148" i="1"/>
  <c r="W2148" i="1"/>
  <c r="R2148" i="1"/>
  <c r="Q2148" i="1"/>
  <c r="N2148" i="1"/>
  <c r="O2148" i="1" s="1"/>
  <c r="M2148" i="1"/>
  <c r="K2148" i="1"/>
  <c r="J2148" i="1"/>
  <c r="G2148" i="1"/>
  <c r="H2148" i="1" s="1"/>
  <c r="F2148" i="1"/>
  <c r="B2148" i="1"/>
  <c r="X2147" i="1"/>
  <c r="W2147" i="1"/>
  <c r="R2147" i="1"/>
  <c r="Q2147" i="1"/>
  <c r="N2147" i="1"/>
  <c r="O2147" i="1" s="1"/>
  <c r="M2147" i="1"/>
  <c r="K2147" i="1"/>
  <c r="J2147" i="1"/>
  <c r="G2147" i="1"/>
  <c r="I2147" i="1" s="1"/>
  <c r="F2147" i="1"/>
  <c r="B2147" i="1"/>
  <c r="X2146" i="1"/>
  <c r="W2146" i="1"/>
  <c r="R2146" i="1"/>
  <c r="Q2146" i="1"/>
  <c r="N2146" i="1"/>
  <c r="O2146" i="1" s="1"/>
  <c r="M2146" i="1"/>
  <c r="K2146" i="1"/>
  <c r="J2146" i="1"/>
  <c r="G2146" i="1"/>
  <c r="F2146" i="1"/>
  <c r="B2146" i="1"/>
  <c r="X2145" i="1"/>
  <c r="W2145" i="1"/>
  <c r="R2145" i="1"/>
  <c r="Q2145" i="1"/>
  <c r="N2145" i="1"/>
  <c r="O2145" i="1" s="1"/>
  <c r="M2145" i="1"/>
  <c r="K2145" i="1"/>
  <c r="J2145" i="1"/>
  <c r="G2145" i="1"/>
  <c r="I2145" i="1" s="1"/>
  <c r="F2145" i="1"/>
  <c r="B2145" i="1"/>
  <c r="X2144" i="1"/>
  <c r="W2144" i="1"/>
  <c r="R2144" i="1"/>
  <c r="Q2144" i="1"/>
  <c r="N2144" i="1"/>
  <c r="O2144" i="1" s="1"/>
  <c r="M2144" i="1"/>
  <c r="K2144" i="1"/>
  <c r="J2144" i="1"/>
  <c r="G2144" i="1"/>
  <c r="F2144" i="1"/>
  <c r="B2144" i="1"/>
  <c r="X2143" i="1"/>
  <c r="W2143" i="1"/>
  <c r="R2143" i="1"/>
  <c r="Q2143" i="1"/>
  <c r="N2143" i="1"/>
  <c r="O2143" i="1" s="1"/>
  <c r="M2143" i="1"/>
  <c r="K2143" i="1"/>
  <c r="J2143" i="1"/>
  <c r="G2143" i="1"/>
  <c r="H2143" i="1" s="1"/>
  <c r="F2143" i="1"/>
  <c r="B2143" i="1"/>
  <c r="X2142" i="1"/>
  <c r="W2142" i="1"/>
  <c r="R2142" i="1"/>
  <c r="Q2142" i="1"/>
  <c r="N2142" i="1"/>
  <c r="O2142" i="1" s="1"/>
  <c r="M2142" i="1"/>
  <c r="K2142" i="1"/>
  <c r="J2142" i="1"/>
  <c r="G2142" i="1"/>
  <c r="F2142" i="1"/>
  <c r="B2142" i="1"/>
  <c r="X2141" i="1"/>
  <c r="W2141" i="1"/>
  <c r="R2141" i="1"/>
  <c r="Q2141" i="1"/>
  <c r="N2141" i="1"/>
  <c r="O2141" i="1" s="1"/>
  <c r="M2141" i="1"/>
  <c r="K2141" i="1"/>
  <c r="J2141" i="1"/>
  <c r="G2141" i="1"/>
  <c r="F2141" i="1"/>
  <c r="B2141" i="1"/>
  <c r="X2140" i="1"/>
  <c r="W2140" i="1"/>
  <c r="R2140" i="1"/>
  <c r="Q2140" i="1"/>
  <c r="N2140" i="1"/>
  <c r="O2140" i="1" s="1"/>
  <c r="M2140" i="1"/>
  <c r="K2140" i="1"/>
  <c r="J2140" i="1"/>
  <c r="G2140" i="1"/>
  <c r="I2140" i="1" s="1"/>
  <c r="F2140" i="1"/>
  <c r="B2140" i="1"/>
  <c r="X2139" i="1"/>
  <c r="W2139" i="1"/>
  <c r="R2139" i="1"/>
  <c r="Q2139" i="1"/>
  <c r="N2139" i="1"/>
  <c r="O2139" i="1" s="1"/>
  <c r="M2139" i="1"/>
  <c r="K2139" i="1"/>
  <c r="J2139" i="1"/>
  <c r="G2139" i="1"/>
  <c r="I2139" i="1" s="1"/>
  <c r="F2139" i="1"/>
  <c r="B2139" i="1"/>
  <c r="X2138" i="1"/>
  <c r="W2138" i="1"/>
  <c r="R2138" i="1"/>
  <c r="Q2138" i="1"/>
  <c r="N2138" i="1"/>
  <c r="O2138" i="1" s="1"/>
  <c r="M2138" i="1"/>
  <c r="K2138" i="1"/>
  <c r="J2138" i="1"/>
  <c r="G2138" i="1"/>
  <c r="I2138" i="1" s="1"/>
  <c r="F2138" i="1"/>
  <c r="B2138" i="1"/>
  <c r="X2137" i="1"/>
  <c r="W2137" i="1"/>
  <c r="R2137" i="1"/>
  <c r="Q2137" i="1"/>
  <c r="N2137" i="1"/>
  <c r="O2137" i="1" s="1"/>
  <c r="M2137" i="1"/>
  <c r="K2137" i="1"/>
  <c r="J2137" i="1"/>
  <c r="G2137" i="1"/>
  <c r="I2137" i="1" s="1"/>
  <c r="F2137" i="1"/>
  <c r="B2137" i="1"/>
  <c r="X2136" i="1"/>
  <c r="W2136" i="1"/>
  <c r="R2136" i="1"/>
  <c r="Q2136" i="1"/>
  <c r="N2136" i="1"/>
  <c r="O2136" i="1" s="1"/>
  <c r="M2136" i="1"/>
  <c r="K2136" i="1"/>
  <c r="J2136" i="1"/>
  <c r="G2136" i="1"/>
  <c r="I2136" i="1" s="1"/>
  <c r="F2136" i="1"/>
  <c r="B2136" i="1"/>
  <c r="X2135" i="1"/>
  <c r="W2135" i="1"/>
  <c r="R2135" i="1"/>
  <c r="Q2135" i="1"/>
  <c r="N2135" i="1"/>
  <c r="O2135" i="1" s="1"/>
  <c r="M2135" i="1"/>
  <c r="K2135" i="1"/>
  <c r="J2135" i="1"/>
  <c r="G2135" i="1"/>
  <c r="H2135" i="1" s="1"/>
  <c r="F2135" i="1"/>
  <c r="B2135" i="1"/>
  <c r="X2134" i="1"/>
  <c r="W2134" i="1"/>
  <c r="R2134" i="1"/>
  <c r="Q2134" i="1"/>
  <c r="N2134" i="1"/>
  <c r="O2134" i="1" s="1"/>
  <c r="M2134" i="1"/>
  <c r="K2134" i="1"/>
  <c r="J2134" i="1"/>
  <c r="G2134" i="1"/>
  <c r="F2134" i="1"/>
  <c r="B2134" i="1"/>
  <c r="X2133" i="1"/>
  <c r="W2133" i="1"/>
  <c r="R2133" i="1"/>
  <c r="Q2133" i="1"/>
  <c r="N2133" i="1"/>
  <c r="O2133" i="1" s="1"/>
  <c r="M2133" i="1"/>
  <c r="K2133" i="1"/>
  <c r="J2133" i="1"/>
  <c r="G2133" i="1"/>
  <c r="F2133" i="1"/>
  <c r="B2133" i="1"/>
  <c r="X2132" i="1"/>
  <c r="W2132" i="1"/>
  <c r="R2132" i="1"/>
  <c r="Q2132" i="1"/>
  <c r="N2132" i="1"/>
  <c r="O2132" i="1" s="1"/>
  <c r="M2132" i="1"/>
  <c r="K2132" i="1"/>
  <c r="J2132" i="1"/>
  <c r="G2132" i="1"/>
  <c r="I2132" i="1" s="1"/>
  <c r="F2132" i="1"/>
  <c r="B2132" i="1"/>
  <c r="X2131" i="1"/>
  <c r="W2131" i="1"/>
  <c r="R2131" i="1"/>
  <c r="Q2131" i="1"/>
  <c r="N2131" i="1"/>
  <c r="O2131" i="1" s="1"/>
  <c r="M2131" i="1"/>
  <c r="K2131" i="1"/>
  <c r="J2131" i="1"/>
  <c r="G2131" i="1"/>
  <c r="I2131" i="1" s="1"/>
  <c r="F2131" i="1"/>
  <c r="B2131" i="1"/>
  <c r="X2130" i="1"/>
  <c r="W2130" i="1"/>
  <c r="R2130" i="1"/>
  <c r="Q2130" i="1"/>
  <c r="N2130" i="1"/>
  <c r="O2130" i="1" s="1"/>
  <c r="M2130" i="1"/>
  <c r="K2130" i="1"/>
  <c r="J2130" i="1"/>
  <c r="G2130" i="1"/>
  <c r="I2130" i="1" s="1"/>
  <c r="F2130" i="1"/>
  <c r="B2130" i="1"/>
  <c r="X2129" i="1"/>
  <c r="W2129" i="1"/>
  <c r="R2129" i="1"/>
  <c r="Q2129" i="1"/>
  <c r="N2129" i="1"/>
  <c r="O2129" i="1" s="1"/>
  <c r="M2129" i="1"/>
  <c r="K2129" i="1"/>
  <c r="J2129" i="1"/>
  <c r="G2129" i="1"/>
  <c r="I2129" i="1" s="1"/>
  <c r="F2129" i="1"/>
  <c r="B2129" i="1"/>
  <c r="X2128" i="1"/>
  <c r="W2128" i="1"/>
  <c r="R2128" i="1"/>
  <c r="Q2128" i="1"/>
  <c r="N2128" i="1"/>
  <c r="O2128" i="1" s="1"/>
  <c r="M2128" i="1"/>
  <c r="K2128" i="1"/>
  <c r="J2128" i="1"/>
  <c r="G2128" i="1"/>
  <c r="I2128" i="1" s="1"/>
  <c r="F2128" i="1"/>
  <c r="B2128" i="1"/>
  <c r="X2127" i="1"/>
  <c r="W2127" i="1"/>
  <c r="R2127" i="1"/>
  <c r="Q2127" i="1"/>
  <c r="N2127" i="1"/>
  <c r="O2127" i="1" s="1"/>
  <c r="M2127" i="1"/>
  <c r="K2127" i="1"/>
  <c r="J2127" i="1"/>
  <c r="G2127" i="1"/>
  <c r="H2127" i="1" s="1"/>
  <c r="F2127" i="1"/>
  <c r="B2127" i="1"/>
  <c r="X2126" i="1"/>
  <c r="W2126" i="1"/>
  <c r="R2126" i="1"/>
  <c r="Q2126" i="1"/>
  <c r="N2126" i="1"/>
  <c r="O2126" i="1" s="1"/>
  <c r="M2126" i="1"/>
  <c r="K2126" i="1"/>
  <c r="J2126" i="1"/>
  <c r="G2126" i="1"/>
  <c r="F2126" i="1"/>
  <c r="B2126" i="1"/>
  <c r="X2125" i="1"/>
  <c r="W2125" i="1"/>
  <c r="R2125" i="1"/>
  <c r="Q2125" i="1"/>
  <c r="N2125" i="1"/>
  <c r="O2125" i="1" s="1"/>
  <c r="M2125" i="1"/>
  <c r="K2125" i="1"/>
  <c r="J2125" i="1"/>
  <c r="G2125" i="1"/>
  <c r="F2125" i="1"/>
  <c r="B2125" i="1"/>
  <c r="X2124" i="1"/>
  <c r="W2124" i="1"/>
  <c r="R2124" i="1"/>
  <c r="Q2124" i="1"/>
  <c r="N2124" i="1"/>
  <c r="O2124" i="1" s="1"/>
  <c r="M2124" i="1"/>
  <c r="K2124" i="1"/>
  <c r="J2124" i="1"/>
  <c r="G2124" i="1"/>
  <c r="I2124" i="1" s="1"/>
  <c r="F2124" i="1"/>
  <c r="B2124" i="1"/>
  <c r="X2123" i="1"/>
  <c r="W2123" i="1"/>
  <c r="R2123" i="1"/>
  <c r="Q2123" i="1"/>
  <c r="N2123" i="1"/>
  <c r="O2123" i="1" s="1"/>
  <c r="M2123" i="1"/>
  <c r="K2123" i="1"/>
  <c r="J2123" i="1"/>
  <c r="G2123" i="1"/>
  <c r="I2123" i="1" s="1"/>
  <c r="F2123" i="1"/>
  <c r="B2123" i="1"/>
  <c r="X2122" i="1"/>
  <c r="W2122" i="1"/>
  <c r="R2122" i="1"/>
  <c r="Q2122" i="1"/>
  <c r="N2122" i="1"/>
  <c r="O2122" i="1" s="1"/>
  <c r="M2122" i="1"/>
  <c r="K2122" i="1"/>
  <c r="J2122" i="1"/>
  <c r="G2122" i="1"/>
  <c r="I2122" i="1" s="1"/>
  <c r="F2122" i="1"/>
  <c r="B2122" i="1"/>
  <c r="X2121" i="1"/>
  <c r="W2121" i="1"/>
  <c r="R2121" i="1"/>
  <c r="Q2121" i="1"/>
  <c r="N2121" i="1"/>
  <c r="O2121" i="1" s="1"/>
  <c r="M2121" i="1"/>
  <c r="K2121" i="1"/>
  <c r="J2121" i="1"/>
  <c r="G2121" i="1"/>
  <c r="I2121" i="1" s="1"/>
  <c r="F2121" i="1"/>
  <c r="B2121" i="1"/>
  <c r="X2120" i="1"/>
  <c r="W2120" i="1"/>
  <c r="R2120" i="1"/>
  <c r="Q2120" i="1"/>
  <c r="N2120" i="1"/>
  <c r="O2120" i="1" s="1"/>
  <c r="M2120" i="1"/>
  <c r="K2120" i="1"/>
  <c r="J2120" i="1"/>
  <c r="G2120" i="1"/>
  <c r="I2120" i="1" s="1"/>
  <c r="F2120" i="1"/>
  <c r="B2120" i="1"/>
  <c r="X2119" i="1"/>
  <c r="W2119" i="1"/>
  <c r="R2119" i="1"/>
  <c r="Q2119" i="1"/>
  <c r="N2119" i="1"/>
  <c r="O2119" i="1" s="1"/>
  <c r="M2119" i="1"/>
  <c r="K2119" i="1"/>
  <c r="J2119" i="1"/>
  <c r="G2119" i="1"/>
  <c r="H2119" i="1" s="1"/>
  <c r="F2119" i="1"/>
  <c r="B2119" i="1"/>
  <c r="X2118" i="1"/>
  <c r="W2118" i="1"/>
  <c r="R2118" i="1"/>
  <c r="Q2118" i="1"/>
  <c r="N2118" i="1"/>
  <c r="O2118" i="1" s="1"/>
  <c r="M2118" i="1"/>
  <c r="K2118" i="1"/>
  <c r="J2118" i="1"/>
  <c r="G2118" i="1"/>
  <c r="F2118" i="1"/>
  <c r="B2118" i="1"/>
  <c r="X2117" i="1"/>
  <c r="W2117" i="1"/>
  <c r="R2117" i="1"/>
  <c r="Q2117" i="1"/>
  <c r="N2117" i="1"/>
  <c r="O2117" i="1" s="1"/>
  <c r="M2117" i="1"/>
  <c r="K2117" i="1"/>
  <c r="J2117" i="1"/>
  <c r="G2117" i="1"/>
  <c r="F2117" i="1"/>
  <c r="B2117" i="1"/>
  <c r="X2116" i="1"/>
  <c r="W2116" i="1"/>
  <c r="R2116" i="1"/>
  <c r="Q2116" i="1"/>
  <c r="N2116" i="1"/>
  <c r="O2116" i="1" s="1"/>
  <c r="M2116" i="1"/>
  <c r="K2116" i="1"/>
  <c r="J2116" i="1"/>
  <c r="G2116" i="1"/>
  <c r="I2116" i="1" s="1"/>
  <c r="F2116" i="1"/>
  <c r="B2116" i="1"/>
  <c r="X2115" i="1"/>
  <c r="W2115" i="1"/>
  <c r="R2115" i="1"/>
  <c r="Q2115" i="1"/>
  <c r="N2115" i="1"/>
  <c r="O2115" i="1" s="1"/>
  <c r="M2115" i="1"/>
  <c r="K2115" i="1"/>
  <c r="J2115" i="1"/>
  <c r="G2115" i="1"/>
  <c r="I2115" i="1" s="1"/>
  <c r="F2115" i="1"/>
  <c r="B2115" i="1"/>
  <c r="X2114" i="1"/>
  <c r="W2114" i="1"/>
  <c r="R2114" i="1"/>
  <c r="Q2114" i="1"/>
  <c r="N2114" i="1"/>
  <c r="O2114" i="1" s="1"/>
  <c r="M2114" i="1"/>
  <c r="K2114" i="1"/>
  <c r="J2114" i="1"/>
  <c r="G2114" i="1"/>
  <c r="I2114" i="1" s="1"/>
  <c r="F2114" i="1"/>
  <c r="B2114" i="1"/>
  <c r="X2113" i="1"/>
  <c r="W2113" i="1"/>
  <c r="R2113" i="1"/>
  <c r="Q2113" i="1"/>
  <c r="N2113" i="1"/>
  <c r="O2113" i="1" s="1"/>
  <c r="M2113" i="1"/>
  <c r="K2113" i="1"/>
  <c r="J2113" i="1"/>
  <c r="G2113" i="1"/>
  <c r="I2113" i="1" s="1"/>
  <c r="F2113" i="1"/>
  <c r="B2113" i="1"/>
  <c r="X2112" i="1"/>
  <c r="W2112" i="1"/>
  <c r="R2112" i="1"/>
  <c r="Q2112" i="1"/>
  <c r="N2112" i="1"/>
  <c r="O2112" i="1" s="1"/>
  <c r="M2112" i="1"/>
  <c r="K2112" i="1"/>
  <c r="J2112" i="1"/>
  <c r="G2112" i="1"/>
  <c r="I2112" i="1" s="1"/>
  <c r="F2112" i="1"/>
  <c r="B2112" i="1"/>
  <c r="X2111" i="1"/>
  <c r="W2111" i="1"/>
  <c r="R2111" i="1"/>
  <c r="Q2111" i="1"/>
  <c r="N2111" i="1"/>
  <c r="O2111" i="1" s="1"/>
  <c r="M2111" i="1"/>
  <c r="K2111" i="1"/>
  <c r="J2111" i="1"/>
  <c r="G2111" i="1"/>
  <c r="H2111" i="1" s="1"/>
  <c r="F2111" i="1"/>
  <c r="B2111" i="1"/>
  <c r="X2110" i="1"/>
  <c r="W2110" i="1"/>
  <c r="R2110" i="1"/>
  <c r="Q2110" i="1"/>
  <c r="N2110" i="1"/>
  <c r="O2110" i="1" s="1"/>
  <c r="M2110" i="1"/>
  <c r="K2110" i="1"/>
  <c r="J2110" i="1"/>
  <c r="G2110" i="1"/>
  <c r="F2110" i="1"/>
  <c r="B2110" i="1"/>
  <c r="X2109" i="1"/>
  <c r="W2109" i="1"/>
  <c r="R2109" i="1"/>
  <c r="Q2109" i="1"/>
  <c r="N2109" i="1"/>
  <c r="O2109" i="1" s="1"/>
  <c r="M2109" i="1"/>
  <c r="K2109" i="1"/>
  <c r="J2109" i="1"/>
  <c r="G2109" i="1"/>
  <c r="F2109" i="1"/>
  <c r="B2109" i="1"/>
  <c r="X2108" i="1"/>
  <c r="W2108" i="1"/>
  <c r="R2108" i="1"/>
  <c r="Q2108" i="1"/>
  <c r="N2108" i="1"/>
  <c r="O2108" i="1" s="1"/>
  <c r="M2108" i="1"/>
  <c r="K2108" i="1"/>
  <c r="J2108" i="1"/>
  <c r="G2108" i="1"/>
  <c r="I2108" i="1" s="1"/>
  <c r="F2108" i="1"/>
  <c r="B2108" i="1"/>
  <c r="X2107" i="1"/>
  <c r="W2107" i="1"/>
  <c r="R2107" i="1"/>
  <c r="Q2107" i="1"/>
  <c r="N2107" i="1"/>
  <c r="O2107" i="1" s="1"/>
  <c r="M2107" i="1"/>
  <c r="K2107" i="1"/>
  <c r="J2107" i="1"/>
  <c r="G2107" i="1"/>
  <c r="F2107" i="1"/>
  <c r="B2107" i="1"/>
  <c r="X2106" i="1"/>
  <c r="W2106" i="1"/>
  <c r="R2106" i="1"/>
  <c r="Q2106" i="1"/>
  <c r="N2106" i="1"/>
  <c r="O2106" i="1" s="1"/>
  <c r="M2106" i="1"/>
  <c r="K2106" i="1"/>
  <c r="J2106" i="1"/>
  <c r="G2106" i="1"/>
  <c r="I2106" i="1" s="1"/>
  <c r="F2106" i="1"/>
  <c r="B2106" i="1"/>
  <c r="X2105" i="1"/>
  <c r="W2105" i="1"/>
  <c r="R2105" i="1"/>
  <c r="Q2105" i="1"/>
  <c r="N2105" i="1"/>
  <c r="O2105" i="1" s="1"/>
  <c r="M2105" i="1"/>
  <c r="K2105" i="1"/>
  <c r="J2105" i="1"/>
  <c r="G2105" i="1"/>
  <c r="H2105" i="1" s="1"/>
  <c r="F2105" i="1"/>
  <c r="B2105" i="1"/>
  <c r="X2104" i="1"/>
  <c r="W2104" i="1"/>
  <c r="R2104" i="1"/>
  <c r="Q2104" i="1"/>
  <c r="N2104" i="1"/>
  <c r="O2104" i="1" s="1"/>
  <c r="M2104" i="1"/>
  <c r="K2104" i="1"/>
  <c r="J2104" i="1"/>
  <c r="G2104" i="1"/>
  <c r="F2104" i="1"/>
  <c r="B2104" i="1"/>
  <c r="X2103" i="1"/>
  <c r="W2103" i="1"/>
  <c r="R2103" i="1"/>
  <c r="Q2103" i="1"/>
  <c r="N2103" i="1"/>
  <c r="O2103" i="1" s="1"/>
  <c r="M2103" i="1"/>
  <c r="K2103" i="1"/>
  <c r="J2103" i="1"/>
  <c r="G2103" i="1"/>
  <c r="H2103" i="1" s="1"/>
  <c r="F2103" i="1"/>
  <c r="B2103" i="1"/>
  <c r="X2102" i="1"/>
  <c r="W2102" i="1"/>
  <c r="R2102" i="1"/>
  <c r="Q2102" i="1"/>
  <c r="N2102" i="1"/>
  <c r="O2102" i="1" s="1"/>
  <c r="M2102" i="1"/>
  <c r="K2102" i="1"/>
  <c r="J2102" i="1"/>
  <c r="G2102" i="1"/>
  <c r="F2102" i="1"/>
  <c r="B2102" i="1"/>
  <c r="X2101" i="1"/>
  <c r="W2101" i="1"/>
  <c r="R2101" i="1"/>
  <c r="Q2101" i="1"/>
  <c r="N2101" i="1"/>
  <c r="O2101" i="1" s="1"/>
  <c r="M2101" i="1"/>
  <c r="K2101" i="1"/>
  <c r="J2101" i="1"/>
  <c r="G2101" i="1"/>
  <c r="H2101" i="1" s="1"/>
  <c r="F2101" i="1"/>
  <c r="B2101" i="1"/>
  <c r="X2100" i="1"/>
  <c r="W2100" i="1"/>
  <c r="R2100" i="1"/>
  <c r="Q2100" i="1"/>
  <c r="N2100" i="1"/>
  <c r="O2100" i="1" s="1"/>
  <c r="M2100" i="1"/>
  <c r="K2100" i="1"/>
  <c r="J2100" i="1"/>
  <c r="G2100" i="1"/>
  <c r="I2100" i="1" s="1"/>
  <c r="F2100" i="1"/>
  <c r="B2100" i="1"/>
  <c r="X2099" i="1"/>
  <c r="W2099" i="1"/>
  <c r="R2099" i="1"/>
  <c r="Q2099" i="1"/>
  <c r="N2099" i="1"/>
  <c r="O2099" i="1" s="1"/>
  <c r="M2099" i="1"/>
  <c r="K2099" i="1"/>
  <c r="J2099" i="1"/>
  <c r="G2099" i="1"/>
  <c r="I2099" i="1" s="1"/>
  <c r="F2099" i="1"/>
  <c r="B2099" i="1"/>
  <c r="X2098" i="1"/>
  <c r="W2098" i="1"/>
  <c r="R2098" i="1"/>
  <c r="Q2098" i="1"/>
  <c r="N2098" i="1"/>
  <c r="O2098" i="1" s="1"/>
  <c r="M2098" i="1"/>
  <c r="K2098" i="1"/>
  <c r="J2098" i="1"/>
  <c r="G2098" i="1"/>
  <c r="I2098" i="1" s="1"/>
  <c r="F2098" i="1"/>
  <c r="B2098" i="1"/>
  <c r="X2097" i="1"/>
  <c r="W2097" i="1"/>
  <c r="R2097" i="1"/>
  <c r="Q2097" i="1"/>
  <c r="N2097" i="1"/>
  <c r="O2097" i="1" s="1"/>
  <c r="M2097" i="1"/>
  <c r="K2097" i="1"/>
  <c r="J2097" i="1"/>
  <c r="G2097" i="1"/>
  <c r="H2097" i="1" s="1"/>
  <c r="F2097" i="1"/>
  <c r="B2097" i="1"/>
  <c r="X2096" i="1"/>
  <c r="W2096" i="1"/>
  <c r="R2096" i="1"/>
  <c r="Q2096" i="1"/>
  <c r="N2096" i="1"/>
  <c r="O2096" i="1" s="1"/>
  <c r="M2096" i="1"/>
  <c r="K2096" i="1"/>
  <c r="J2096" i="1"/>
  <c r="G2096" i="1"/>
  <c r="F2096" i="1"/>
  <c r="B2096" i="1"/>
  <c r="X2095" i="1"/>
  <c r="W2095" i="1"/>
  <c r="R2095" i="1"/>
  <c r="Q2095" i="1"/>
  <c r="N2095" i="1"/>
  <c r="O2095" i="1" s="1"/>
  <c r="M2095" i="1"/>
  <c r="K2095" i="1"/>
  <c r="J2095" i="1"/>
  <c r="G2095" i="1"/>
  <c r="I2095" i="1" s="1"/>
  <c r="F2095" i="1"/>
  <c r="B2095" i="1"/>
  <c r="X2094" i="1"/>
  <c r="W2094" i="1"/>
  <c r="R2094" i="1"/>
  <c r="Q2094" i="1"/>
  <c r="N2094" i="1"/>
  <c r="O2094" i="1" s="1"/>
  <c r="M2094" i="1"/>
  <c r="K2094" i="1"/>
  <c r="J2094" i="1"/>
  <c r="G2094" i="1"/>
  <c r="I2094" i="1" s="1"/>
  <c r="F2094" i="1"/>
  <c r="B2094" i="1"/>
  <c r="X2093" i="1"/>
  <c r="W2093" i="1"/>
  <c r="R2093" i="1"/>
  <c r="Q2093" i="1"/>
  <c r="N2093" i="1"/>
  <c r="O2093" i="1" s="1"/>
  <c r="M2093" i="1"/>
  <c r="K2093" i="1"/>
  <c r="J2093" i="1"/>
  <c r="G2093" i="1"/>
  <c r="F2093" i="1"/>
  <c r="B2093" i="1"/>
  <c r="X2092" i="1"/>
  <c r="W2092" i="1"/>
  <c r="R2092" i="1"/>
  <c r="Q2092" i="1"/>
  <c r="N2092" i="1"/>
  <c r="O2092" i="1" s="1"/>
  <c r="M2092" i="1"/>
  <c r="K2092" i="1"/>
  <c r="J2092" i="1"/>
  <c r="G2092" i="1"/>
  <c r="I2092" i="1" s="1"/>
  <c r="F2092" i="1"/>
  <c r="B2092" i="1"/>
  <c r="X2091" i="1"/>
  <c r="W2091" i="1"/>
  <c r="R2091" i="1"/>
  <c r="Q2091" i="1"/>
  <c r="N2091" i="1"/>
  <c r="O2091" i="1" s="1"/>
  <c r="M2091" i="1"/>
  <c r="K2091" i="1"/>
  <c r="J2091" i="1"/>
  <c r="G2091" i="1"/>
  <c r="I2091" i="1" s="1"/>
  <c r="F2091" i="1"/>
  <c r="B2091" i="1"/>
  <c r="X2090" i="1"/>
  <c r="W2090" i="1"/>
  <c r="R2090" i="1"/>
  <c r="Q2090" i="1"/>
  <c r="N2090" i="1"/>
  <c r="O2090" i="1" s="1"/>
  <c r="M2090" i="1"/>
  <c r="K2090" i="1"/>
  <c r="J2090" i="1"/>
  <c r="G2090" i="1"/>
  <c r="I2090" i="1" s="1"/>
  <c r="F2090" i="1"/>
  <c r="B2090" i="1"/>
  <c r="X2089" i="1"/>
  <c r="W2089" i="1"/>
  <c r="R2089" i="1"/>
  <c r="Q2089" i="1"/>
  <c r="N2089" i="1"/>
  <c r="O2089" i="1" s="1"/>
  <c r="M2089" i="1"/>
  <c r="K2089" i="1"/>
  <c r="J2089" i="1"/>
  <c r="G2089" i="1"/>
  <c r="F2089" i="1"/>
  <c r="B2089" i="1"/>
  <c r="X2088" i="1"/>
  <c r="W2088" i="1"/>
  <c r="R2088" i="1"/>
  <c r="Q2088" i="1"/>
  <c r="N2088" i="1"/>
  <c r="O2088" i="1" s="1"/>
  <c r="M2088" i="1"/>
  <c r="K2088" i="1"/>
  <c r="J2088" i="1"/>
  <c r="G2088" i="1"/>
  <c r="F2088" i="1"/>
  <c r="B2088" i="1"/>
  <c r="X2087" i="1"/>
  <c r="W2087" i="1"/>
  <c r="R2087" i="1"/>
  <c r="Q2087" i="1"/>
  <c r="N2087" i="1"/>
  <c r="O2087" i="1" s="1"/>
  <c r="M2087" i="1"/>
  <c r="K2087" i="1"/>
  <c r="J2087" i="1"/>
  <c r="G2087" i="1"/>
  <c r="I2087" i="1" s="1"/>
  <c r="F2087" i="1"/>
  <c r="B2087" i="1"/>
  <c r="X2086" i="1"/>
  <c r="W2086" i="1"/>
  <c r="R2086" i="1"/>
  <c r="Q2086" i="1"/>
  <c r="N2086" i="1"/>
  <c r="O2086" i="1" s="1"/>
  <c r="M2086" i="1"/>
  <c r="K2086" i="1"/>
  <c r="J2086" i="1"/>
  <c r="G2086" i="1"/>
  <c r="F2086" i="1"/>
  <c r="B2086" i="1"/>
  <c r="X2085" i="1"/>
  <c r="W2085" i="1"/>
  <c r="R2085" i="1"/>
  <c r="Q2085" i="1"/>
  <c r="N2085" i="1"/>
  <c r="O2085" i="1" s="1"/>
  <c r="M2085" i="1"/>
  <c r="K2085" i="1"/>
  <c r="J2085" i="1"/>
  <c r="G2085" i="1"/>
  <c r="I2085" i="1" s="1"/>
  <c r="F2085" i="1"/>
  <c r="B2085" i="1"/>
  <c r="X2084" i="1"/>
  <c r="W2084" i="1"/>
  <c r="R2084" i="1"/>
  <c r="Q2084" i="1"/>
  <c r="N2084" i="1"/>
  <c r="O2084" i="1" s="1"/>
  <c r="M2084" i="1"/>
  <c r="K2084" i="1"/>
  <c r="J2084" i="1"/>
  <c r="G2084" i="1"/>
  <c r="F2084" i="1"/>
  <c r="B2084" i="1"/>
  <c r="X2083" i="1"/>
  <c r="W2083" i="1"/>
  <c r="R2083" i="1"/>
  <c r="Q2083" i="1"/>
  <c r="N2083" i="1"/>
  <c r="O2083" i="1" s="1"/>
  <c r="M2083" i="1"/>
  <c r="K2083" i="1"/>
  <c r="J2083" i="1"/>
  <c r="G2083" i="1"/>
  <c r="I2083" i="1" s="1"/>
  <c r="F2083" i="1"/>
  <c r="B2083" i="1"/>
  <c r="X2082" i="1"/>
  <c r="W2082" i="1"/>
  <c r="R2082" i="1"/>
  <c r="Q2082" i="1"/>
  <c r="N2082" i="1"/>
  <c r="O2082" i="1" s="1"/>
  <c r="M2082" i="1"/>
  <c r="K2082" i="1"/>
  <c r="J2082" i="1"/>
  <c r="G2082" i="1"/>
  <c r="F2082" i="1"/>
  <c r="B2082" i="1"/>
  <c r="X2081" i="1"/>
  <c r="W2081" i="1"/>
  <c r="R2081" i="1"/>
  <c r="Q2081" i="1"/>
  <c r="N2081" i="1"/>
  <c r="O2081" i="1" s="1"/>
  <c r="M2081" i="1"/>
  <c r="K2081" i="1"/>
  <c r="J2081" i="1"/>
  <c r="G2081" i="1"/>
  <c r="I2081" i="1" s="1"/>
  <c r="F2081" i="1"/>
  <c r="B2081" i="1"/>
  <c r="X2080" i="1"/>
  <c r="W2080" i="1"/>
  <c r="R2080" i="1"/>
  <c r="Q2080" i="1"/>
  <c r="N2080" i="1"/>
  <c r="O2080" i="1" s="1"/>
  <c r="M2080" i="1"/>
  <c r="K2080" i="1"/>
  <c r="J2080" i="1"/>
  <c r="G2080" i="1"/>
  <c r="F2080" i="1"/>
  <c r="B2080" i="1"/>
  <c r="X2079" i="1"/>
  <c r="W2079" i="1"/>
  <c r="R2079" i="1"/>
  <c r="Q2079" i="1"/>
  <c r="N2079" i="1"/>
  <c r="O2079" i="1" s="1"/>
  <c r="M2079" i="1"/>
  <c r="K2079" i="1"/>
  <c r="J2079" i="1"/>
  <c r="G2079" i="1"/>
  <c r="I2079" i="1" s="1"/>
  <c r="F2079" i="1"/>
  <c r="B2079" i="1"/>
  <c r="X2078" i="1"/>
  <c r="W2078" i="1"/>
  <c r="R2078" i="1"/>
  <c r="Q2078" i="1"/>
  <c r="N2078" i="1"/>
  <c r="O2078" i="1" s="1"/>
  <c r="M2078" i="1"/>
  <c r="K2078" i="1"/>
  <c r="J2078" i="1"/>
  <c r="G2078" i="1"/>
  <c r="F2078" i="1"/>
  <c r="B2078" i="1"/>
  <c r="X2077" i="1"/>
  <c r="W2077" i="1"/>
  <c r="R2077" i="1"/>
  <c r="Q2077" i="1"/>
  <c r="N2077" i="1"/>
  <c r="O2077" i="1" s="1"/>
  <c r="M2077" i="1"/>
  <c r="K2077" i="1"/>
  <c r="J2077" i="1"/>
  <c r="G2077" i="1"/>
  <c r="I2077" i="1" s="1"/>
  <c r="F2077" i="1"/>
  <c r="B2077" i="1"/>
  <c r="X2076" i="1"/>
  <c r="W2076" i="1"/>
  <c r="R2076" i="1"/>
  <c r="Q2076" i="1"/>
  <c r="N2076" i="1"/>
  <c r="O2076" i="1" s="1"/>
  <c r="M2076" i="1"/>
  <c r="K2076" i="1"/>
  <c r="J2076" i="1"/>
  <c r="G2076" i="1"/>
  <c r="H2076" i="1" s="1"/>
  <c r="F2076" i="1"/>
  <c r="B2076" i="1"/>
  <c r="X2075" i="1"/>
  <c r="W2075" i="1"/>
  <c r="R2075" i="1"/>
  <c r="Q2075" i="1"/>
  <c r="N2075" i="1"/>
  <c r="O2075" i="1" s="1"/>
  <c r="M2075" i="1"/>
  <c r="K2075" i="1"/>
  <c r="J2075" i="1"/>
  <c r="G2075" i="1"/>
  <c r="I2075" i="1" s="1"/>
  <c r="F2075" i="1"/>
  <c r="B2075" i="1"/>
  <c r="X2074" i="1"/>
  <c r="W2074" i="1"/>
  <c r="R2074" i="1"/>
  <c r="Q2074" i="1"/>
  <c r="N2074" i="1"/>
  <c r="O2074" i="1" s="1"/>
  <c r="M2074" i="1"/>
  <c r="K2074" i="1"/>
  <c r="J2074" i="1"/>
  <c r="G2074" i="1"/>
  <c r="I2074" i="1" s="1"/>
  <c r="F2074" i="1"/>
  <c r="B2074" i="1"/>
  <c r="X2073" i="1"/>
  <c r="W2073" i="1"/>
  <c r="R2073" i="1"/>
  <c r="Q2073" i="1"/>
  <c r="N2073" i="1"/>
  <c r="O2073" i="1" s="1"/>
  <c r="M2073" i="1"/>
  <c r="K2073" i="1"/>
  <c r="J2073" i="1"/>
  <c r="G2073" i="1"/>
  <c r="F2073" i="1"/>
  <c r="B2073" i="1"/>
  <c r="X2072" i="1"/>
  <c r="W2072" i="1"/>
  <c r="R2072" i="1"/>
  <c r="Q2072" i="1"/>
  <c r="N2072" i="1"/>
  <c r="O2072" i="1" s="1"/>
  <c r="M2072" i="1"/>
  <c r="K2072" i="1"/>
  <c r="J2072" i="1"/>
  <c r="G2072" i="1"/>
  <c r="F2072" i="1"/>
  <c r="B2072" i="1"/>
  <c r="X2071" i="1"/>
  <c r="W2071" i="1"/>
  <c r="R2071" i="1"/>
  <c r="Q2071" i="1"/>
  <c r="N2071" i="1"/>
  <c r="O2071" i="1" s="1"/>
  <c r="M2071" i="1"/>
  <c r="K2071" i="1"/>
  <c r="J2071" i="1"/>
  <c r="G2071" i="1"/>
  <c r="F2071" i="1"/>
  <c r="B2071" i="1"/>
  <c r="X2070" i="1"/>
  <c r="W2070" i="1"/>
  <c r="R2070" i="1"/>
  <c r="Q2070" i="1"/>
  <c r="N2070" i="1"/>
  <c r="O2070" i="1" s="1"/>
  <c r="M2070" i="1"/>
  <c r="K2070" i="1"/>
  <c r="J2070" i="1"/>
  <c r="G2070" i="1"/>
  <c r="F2070" i="1"/>
  <c r="B2070" i="1"/>
  <c r="X2069" i="1"/>
  <c r="W2069" i="1"/>
  <c r="R2069" i="1"/>
  <c r="Q2069" i="1"/>
  <c r="N2069" i="1"/>
  <c r="O2069" i="1" s="1"/>
  <c r="M2069" i="1"/>
  <c r="K2069" i="1"/>
  <c r="J2069" i="1"/>
  <c r="G2069" i="1"/>
  <c r="H2069" i="1" s="1"/>
  <c r="F2069" i="1"/>
  <c r="B2069" i="1"/>
  <c r="X2068" i="1"/>
  <c r="W2068" i="1"/>
  <c r="R2068" i="1"/>
  <c r="Q2068" i="1"/>
  <c r="N2068" i="1"/>
  <c r="O2068" i="1" s="1"/>
  <c r="M2068" i="1"/>
  <c r="K2068" i="1"/>
  <c r="J2068" i="1"/>
  <c r="G2068" i="1"/>
  <c r="I2068" i="1" s="1"/>
  <c r="F2068" i="1"/>
  <c r="B2068" i="1"/>
  <c r="X2067" i="1"/>
  <c r="W2067" i="1"/>
  <c r="R2067" i="1"/>
  <c r="Q2067" i="1"/>
  <c r="N2067" i="1"/>
  <c r="O2067" i="1" s="1"/>
  <c r="M2067" i="1"/>
  <c r="K2067" i="1"/>
  <c r="J2067" i="1"/>
  <c r="G2067" i="1"/>
  <c r="I2067" i="1" s="1"/>
  <c r="F2067" i="1"/>
  <c r="B2067" i="1"/>
  <c r="X2066" i="1"/>
  <c r="W2066" i="1"/>
  <c r="R2066" i="1"/>
  <c r="Q2066" i="1"/>
  <c r="N2066" i="1"/>
  <c r="O2066" i="1" s="1"/>
  <c r="M2066" i="1"/>
  <c r="K2066" i="1"/>
  <c r="J2066" i="1"/>
  <c r="G2066" i="1"/>
  <c r="I2066" i="1" s="1"/>
  <c r="F2066" i="1"/>
  <c r="B2066" i="1"/>
  <c r="X2065" i="1"/>
  <c r="W2065" i="1"/>
  <c r="R2065" i="1"/>
  <c r="Q2065" i="1"/>
  <c r="N2065" i="1"/>
  <c r="O2065" i="1" s="1"/>
  <c r="M2065" i="1"/>
  <c r="K2065" i="1"/>
  <c r="J2065" i="1"/>
  <c r="G2065" i="1"/>
  <c r="H2065" i="1" s="1"/>
  <c r="F2065" i="1"/>
  <c r="B2065" i="1"/>
  <c r="X2064" i="1"/>
  <c r="W2064" i="1"/>
  <c r="R2064" i="1"/>
  <c r="Q2064" i="1"/>
  <c r="N2064" i="1"/>
  <c r="O2064" i="1" s="1"/>
  <c r="M2064" i="1"/>
  <c r="K2064" i="1"/>
  <c r="J2064" i="1"/>
  <c r="G2064" i="1"/>
  <c r="F2064" i="1"/>
  <c r="B2064" i="1"/>
  <c r="X2063" i="1"/>
  <c r="W2063" i="1"/>
  <c r="R2063" i="1"/>
  <c r="Q2063" i="1"/>
  <c r="N2063" i="1"/>
  <c r="O2063" i="1" s="1"/>
  <c r="M2063" i="1"/>
  <c r="K2063" i="1"/>
  <c r="J2063" i="1"/>
  <c r="G2063" i="1"/>
  <c r="I2063" i="1" s="1"/>
  <c r="F2063" i="1"/>
  <c r="B2063" i="1"/>
  <c r="X2062" i="1"/>
  <c r="W2062" i="1"/>
  <c r="R2062" i="1"/>
  <c r="Q2062" i="1"/>
  <c r="N2062" i="1"/>
  <c r="O2062" i="1" s="1"/>
  <c r="M2062" i="1"/>
  <c r="K2062" i="1"/>
  <c r="J2062" i="1"/>
  <c r="G2062" i="1"/>
  <c r="F2062" i="1"/>
  <c r="B2062" i="1"/>
  <c r="X2061" i="1"/>
  <c r="W2061" i="1"/>
  <c r="R2061" i="1"/>
  <c r="Q2061" i="1"/>
  <c r="N2061" i="1"/>
  <c r="O2061" i="1" s="1"/>
  <c r="M2061" i="1"/>
  <c r="K2061" i="1"/>
  <c r="J2061" i="1"/>
  <c r="G2061" i="1"/>
  <c r="F2061" i="1"/>
  <c r="B2061" i="1"/>
  <c r="X2060" i="1"/>
  <c r="W2060" i="1"/>
  <c r="R2060" i="1"/>
  <c r="Q2060" i="1"/>
  <c r="N2060" i="1"/>
  <c r="O2060" i="1" s="1"/>
  <c r="M2060" i="1"/>
  <c r="K2060" i="1"/>
  <c r="J2060" i="1"/>
  <c r="G2060" i="1"/>
  <c r="I2060" i="1" s="1"/>
  <c r="F2060" i="1"/>
  <c r="B2060" i="1"/>
  <c r="X2059" i="1"/>
  <c r="W2059" i="1"/>
  <c r="R2059" i="1"/>
  <c r="Q2059" i="1"/>
  <c r="N2059" i="1"/>
  <c r="O2059" i="1" s="1"/>
  <c r="M2059" i="1"/>
  <c r="K2059" i="1"/>
  <c r="J2059" i="1"/>
  <c r="G2059" i="1"/>
  <c r="I2059" i="1" s="1"/>
  <c r="F2059" i="1"/>
  <c r="B2059" i="1"/>
  <c r="X2058" i="1"/>
  <c r="W2058" i="1"/>
  <c r="R2058" i="1"/>
  <c r="Q2058" i="1"/>
  <c r="N2058" i="1"/>
  <c r="O2058" i="1" s="1"/>
  <c r="M2058" i="1"/>
  <c r="K2058" i="1"/>
  <c r="J2058" i="1"/>
  <c r="G2058" i="1"/>
  <c r="I2058" i="1" s="1"/>
  <c r="F2058" i="1"/>
  <c r="B2058" i="1"/>
  <c r="X2057" i="1"/>
  <c r="W2057" i="1"/>
  <c r="R2057" i="1"/>
  <c r="Q2057" i="1"/>
  <c r="N2057" i="1"/>
  <c r="O2057" i="1" s="1"/>
  <c r="M2057" i="1"/>
  <c r="K2057" i="1"/>
  <c r="J2057" i="1"/>
  <c r="G2057" i="1"/>
  <c r="F2057" i="1"/>
  <c r="B2057" i="1"/>
  <c r="X2056" i="1"/>
  <c r="W2056" i="1"/>
  <c r="R2056" i="1"/>
  <c r="Q2056" i="1"/>
  <c r="N2056" i="1"/>
  <c r="O2056" i="1" s="1"/>
  <c r="M2056" i="1"/>
  <c r="K2056" i="1"/>
  <c r="J2056" i="1"/>
  <c r="G2056" i="1"/>
  <c r="F2056" i="1"/>
  <c r="B2056" i="1"/>
  <c r="X2055" i="1"/>
  <c r="W2055" i="1"/>
  <c r="R2055" i="1"/>
  <c r="Q2055" i="1"/>
  <c r="N2055" i="1"/>
  <c r="O2055" i="1" s="1"/>
  <c r="M2055" i="1"/>
  <c r="K2055" i="1"/>
  <c r="J2055" i="1"/>
  <c r="G2055" i="1"/>
  <c r="I2055" i="1" s="1"/>
  <c r="F2055" i="1"/>
  <c r="B2055" i="1"/>
  <c r="X2054" i="1"/>
  <c r="W2054" i="1"/>
  <c r="R2054" i="1"/>
  <c r="Q2054" i="1"/>
  <c r="N2054" i="1"/>
  <c r="O2054" i="1" s="1"/>
  <c r="M2054" i="1"/>
  <c r="K2054" i="1"/>
  <c r="J2054" i="1"/>
  <c r="G2054" i="1"/>
  <c r="F2054" i="1"/>
  <c r="B2054" i="1"/>
  <c r="X2053" i="1"/>
  <c r="W2053" i="1"/>
  <c r="R2053" i="1"/>
  <c r="Q2053" i="1"/>
  <c r="N2053" i="1"/>
  <c r="O2053" i="1" s="1"/>
  <c r="M2053" i="1"/>
  <c r="K2053" i="1"/>
  <c r="J2053" i="1"/>
  <c r="G2053" i="1"/>
  <c r="I2053" i="1" s="1"/>
  <c r="F2053" i="1"/>
  <c r="B2053" i="1"/>
  <c r="X2052" i="1"/>
  <c r="W2052" i="1"/>
  <c r="R2052" i="1"/>
  <c r="Q2052" i="1"/>
  <c r="N2052" i="1"/>
  <c r="O2052" i="1" s="1"/>
  <c r="M2052" i="1"/>
  <c r="K2052" i="1"/>
  <c r="J2052" i="1"/>
  <c r="G2052" i="1"/>
  <c r="F2052" i="1"/>
  <c r="B2052" i="1"/>
  <c r="X2051" i="1"/>
  <c r="W2051" i="1"/>
  <c r="R2051" i="1"/>
  <c r="Q2051" i="1"/>
  <c r="N2051" i="1"/>
  <c r="O2051" i="1" s="1"/>
  <c r="M2051" i="1"/>
  <c r="K2051" i="1"/>
  <c r="J2051" i="1"/>
  <c r="G2051" i="1"/>
  <c r="I2051" i="1" s="1"/>
  <c r="F2051" i="1"/>
  <c r="B2051" i="1"/>
  <c r="X2050" i="1"/>
  <c r="W2050" i="1"/>
  <c r="R2050" i="1"/>
  <c r="Q2050" i="1"/>
  <c r="N2050" i="1"/>
  <c r="O2050" i="1" s="1"/>
  <c r="M2050" i="1"/>
  <c r="K2050" i="1"/>
  <c r="J2050" i="1"/>
  <c r="G2050" i="1"/>
  <c r="F2050" i="1"/>
  <c r="B2050" i="1"/>
  <c r="X2049" i="1"/>
  <c r="W2049" i="1"/>
  <c r="R2049" i="1"/>
  <c r="Q2049" i="1"/>
  <c r="N2049" i="1"/>
  <c r="O2049" i="1" s="1"/>
  <c r="M2049" i="1"/>
  <c r="K2049" i="1"/>
  <c r="J2049" i="1"/>
  <c r="G2049" i="1"/>
  <c r="I2049" i="1" s="1"/>
  <c r="F2049" i="1"/>
  <c r="B2049" i="1"/>
  <c r="X2048" i="1"/>
  <c r="W2048" i="1"/>
  <c r="R2048" i="1"/>
  <c r="Q2048" i="1"/>
  <c r="N2048" i="1"/>
  <c r="O2048" i="1" s="1"/>
  <c r="M2048" i="1"/>
  <c r="K2048" i="1"/>
  <c r="J2048" i="1"/>
  <c r="G2048" i="1"/>
  <c r="F2048" i="1"/>
  <c r="B2048" i="1"/>
  <c r="X2047" i="1"/>
  <c r="W2047" i="1"/>
  <c r="R2047" i="1"/>
  <c r="Q2047" i="1"/>
  <c r="N2047" i="1"/>
  <c r="O2047" i="1" s="1"/>
  <c r="M2047" i="1"/>
  <c r="K2047" i="1"/>
  <c r="J2047" i="1"/>
  <c r="G2047" i="1"/>
  <c r="I2047" i="1" s="1"/>
  <c r="F2047" i="1"/>
  <c r="B2047" i="1"/>
  <c r="X2046" i="1"/>
  <c r="W2046" i="1"/>
  <c r="R2046" i="1"/>
  <c r="Q2046" i="1"/>
  <c r="N2046" i="1"/>
  <c r="O2046" i="1" s="1"/>
  <c r="M2046" i="1"/>
  <c r="K2046" i="1"/>
  <c r="J2046" i="1"/>
  <c r="G2046" i="1"/>
  <c r="F2046" i="1"/>
  <c r="B2046" i="1"/>
  <c r="X2045" i="1"/>
  <c r="W2045" i="1"/>
  <c r="R2045" i="1"/>
  <c r="Q2045" i="1"/>
  <c r="N2045" i="1"/>
  <c r="O2045" i="1" s="1"/>
  <c r="M2045" i="1"/>
  <c r="K2045" i="1"/>
  <c r="J2045" i="1"/>
  <c r="G2045" i="1"/>
  <c r="I2045" i="1" s="1"/>
  <c r="F2045" i="1"/>
  <c r="B2045" i="1"/>
  <c r="X2044" i="1"/>
  <c r="W2044" i="1"/>
  <c r="R2044" i="1"/>
  <c r="Q2044" i="1"/>
  <c r="N2044" i="1"/>
  <c r="O2044" i="1" s="1"/>
  <c r="M2044" i="1"/>
  <c r="K2044" i="1"/>
  <c r="J2044" i="1"/>
  <c r="G2044" i="1"/>
  <c r="H2044" i="1" s="1"/>
  <c r="F2044" i="1"/>
  <c r="B2044" i="1"/>
  <c r="X2043" i="1"/>
  <c r="W2043" i="1"/>
  <c r="R2043" i="1"/>
  <c r="Q2043" i="1"/>
  <c r="N2043" i="1"/>
  <c r="O2043" i="1" s="1"/>
  <c r="M2043" i="1"/>
  <c r="K2043" i="1"/>
  <c r="J2043" i="1"/>
  <c r="G2043" i="1"/>
  <c r="I2043" i="1" s="1"/>
  <c r="F2043" i="1"/>
  <c r="B2043" i="1"/>
  <c r="X2042" i="1"/>
  <c r="W2042" i="1"/>
  <c r="R2042" i="1"/>
  <c r="Q2042" i="1"/>
  <c r="N2042" i="1"/>
  <c r="O2042" i="1" s="1"/>
  <c r="M2042" i="1"/>
  <c r="K2042" i="1"/>
  <c r="J2042" i="1"/>
  <c r="G2042" i="1"/>
  <c r="I2042" i="1" s="1"/>
  <c r="F2042" i="1"/>
  <c r="B2042" i="1"/>
  <c r="X2041" i="1"/>
  <c r="W2041" i="1"/>
  <c r="R2041" i="1"/>
  <c r="Q2041" i="1"/>
  <c r="N2041" i="1"/>
  <c r="O2041" i="1" s="1"/>
  <c r="M2041" i="1"/>
  <c r="K2041" i="1"/>
  <c r="J2041" i="1"/>
  <c r="G2041" i="1"/>
  <c r="F2041" i="1"/>
  <c r="B2041" i="1"/>
  <c r="X2040" i="1"/>
  <c r="W2040" i="1"/>
  <c r="R2040" i="1"/>
  <c r="Q2040" i="1"/>
  <c r="N2040" i="1"/>
  <c r="O2040" i="1" s="1"/>
  <c r="M2040" i="1"/>
  <c r="K2040" i="1"/>
  <c r="J2040" i="1"/>
  <c r="G2040" i="1"/>
  <c r="F2040" i="1"/>
  <c r="B2040" i="1"/>
  <c r="X2039" i="1"/>
  <c r="W2039" i="1"/>
  <c r="R2039" i="1"/>
  <c r="Q2039" i="1"/>
  <c r="N2039" i="1"/>
  <c r="O2039" i="1" s="1"/>
  <c r="M2039" i="1"/>
  <c r="K2039" i="1"/>
  <c r="J2039" i="1"/>
  <c r="G2039" i="1"/>
  <c r="F2039" i="1"/>
  <c r="B2039" i="1"/>
  <c r="X2038" i="1"/>
  <c r="W2038" i="1"/>
  <c r="R2038" i="1"/>
  <c r="Q2038" i="1"/>
  <c r="N2038" i="1"/>
  <c r="O2038" i="1" s="1"/>
  <c r="M2038" i="1"/>
  <c r="K2038" i="1"/>
  <c r="J2038" i="1"/>
  <c r="G2038" i="1"/>
  <c r="F2038" i="1"/>
  <c r="B2038" i="1"/>
  <c r="X2037" i="1"/>
  <c r="W2037" i="1"/>
  <c r="R2037" i="1"/>
  <c r="Q2037" i="1"/>
  <c r="N2037" i="1"/>
  <c r="O2037" i="1" s="1"/>
  <c r="M2037" i="1"/>
  <c r="K2037" i="1"/>
  <c r="J2037" i="1"/>
  <c r="G2037" i="1"/>
  <c r="H2037" i="1" s="1"/>
  <c r="F2037" i="1"/>
  <c r="B2037" i="1"/>
  <c r="X2036" i="1"/>
  <c r="W2036" i="1"/>
  <c r="R2036" i="1"/>
  <c r="Q2036" i="1"/>
  <c r="N2036" i="1"/>
  <c r="O2036" i="1" s="1"/>
  <c r="M2036" i="1"/>
  <c r="K2036" i="1"/>
  <c r="J2036" i="1"/>
  <c r="G2036" i="1"/>
  <c r="I2036" i="1" s="1"/>
  <c r="F2036" i="1"/>
  <c r="B2036" i="1"/>
  <c r="X2035" i="1"/>
  <c r="W2035" i="1"/>
  <c r="R2035" i="1"/>
  <c r="Q2035" i="1"/>
  <c r="N2035" i="1"/>
  <c r="O2035" i="1" s="1"/>
  <c r="M2035" i="1"/>
  <c r="K2035" i="1"/>
  <c r="J2035" i="1"/>
  <c r="G2035" i="1"/>
  <c r="I2035" i="1" s="1"/>
  <c r="F2035" i="1"/>
  <c r="B2035" i="1"/>
  <c r="X2034" i="1"/>
  <c r="W2034" i="1"/>
  <c r="R2034" i="1"/>
  <c r="Q2034" i="1"/>
  <c r="N2034" i="1"/>
  <c r="O2034" i="1" s="1"/>
  <c r="M2034" i="1"/>
  <c r="K2034" i="1"/>
  <c r="J2034" i="1"/>
  <c r="G2034" i="1"/>
  <c r="F2034" i="1"/>
  <c r="B2034" i="1"/>
  <c r="X2033" i="1"/>
  <c r="W2033" i="1"/>
  <c r="R2033" i="1"/>
  <c r="Q2033" i="1"/>
  <c r="N2033" i="1"/>
  <c r="O2033" i="1" s="1"/>
  <c r="M2033" i="1"/>
  <c r="K2033" i="1"/>
  <c r="J2033" i="1"/>
  <c r="G2033" i="1"/>
  <c r="H2033" i="1" s="1"/>
  <c r="F2033" i="1"/>
  <c r="B2033" i="1"/>
  <c r="X2032" i="1"/>
  <c r="W2032" i="1"/>
  <c r="R2032" i="1"/>
  <c r="Q2032" i="1"/>
  <c r="N2032" i="1"/>
  <c r="O2032" i="1" s="1"/>
  <c r="M2032" i="1"/>
  <c r="K2032" i="1"/>
  <c r="J2032" i="1"/>
  <c r="G2032" i="1"/>
  <c r="F2032" i="1"/>
  <c r="B2032" i="1"/>
  <c r="X2031" i="1"/>
  <c r="W2031" i="1"/>
  <c r="R2031" i="1"/>
  <c r="Q2031" i="1"/>
  <c r="N2031" i="1"/>
  <c r="O2031" i="1" s="1"/>
  <c r="M2031" i="1"/>
  <c r="K2031" i="1"/>
  <c r="J2031" i="1"/>
  <c r="G2031" i="1"/>
  <c r="I2031" i="1" s="1"/>
  <c r="F2031" i="1"/>
  <c r="B2031" i="1"/>
  <c r="X2030" i="1"/>
  <c r="W2030" i="1"/>
  <c r="R2030" i="1"/>
  <c r="Q2030" i="1"/>
  <c r="N2030" i="1"/>
  <c r="O2030" i="1" s="1"/>
  <c r="M2030" i="1"/>
  <c r="K2030" i="1"/>
  <c r="J2030" i="1"/>
  <c r="G2030" i="1"/>
  <c r="F2030" i="1"/>
  <c r="B2030" i="1"/>
  <c r="X2029" i="1"/>
  <c r="W2029" i="1"/>
  <c r="R2029" i="1"/>
  <c r="Q2029" i="1"/>
  <c r="N2029" i="1"/>
  <c r="O2029" i="1" s="1"/>
  <c r="M2029" i="1"/>
  <c r="K2029" i="1"/>
  <c r="J2029" i="1"/>
  <c r="G2029" i="1"/>
  <c r="I2029" i="1" s="1"/>
  <c r="F2029" i="1"/>
  <c r="B2029" i="1"/>
  <c r="X2028" i="1"/>
  <c r="W2028" i="1"/>
  <c r="R2028" i="1"/>
  <c r="Q2028" i="1"/>
  <c r="N2028" i="1"/>
  <c r="O2028" i="1" s="1"/>
  <c r="M2028" i="1"/>
  <c r="K2028" i="1"/>
  <c r="J2028" i="1"/>
  <c r="G2028" i="1"/>
  <c r="I2028" i="1" s="1"/>
  <c r="F2028" i="1"/>
  <c r="B2028" i="1"/>
  <c r="X2027" i="1"/>
  <c r="W2027" i="1"/>
  <c r="R2027" i="1"/>
  <c r="Q2027" i="1"/>
  <c r="N2027" i="1"/>
  <c r="O2027" i="1" s="1"/>
  <c r="M2027" i="1"/>
  <c r="K2027" i="1"/>
  <c r="J2027" i="1"/>
  <c r="G2027" i="1"/>
  <c r="I2027" i="1" s="1"/>
  <c r="F2027" i="1"/>
  <c r="B2027" i="1"/>
  <c r="X2026" i="1"/>
  <c r="W2026" i="1"/>
  <c r="R2026" i="1"/>
  <c r="Q2026" i="1"/>
  <c r="N2026" i="1"/>
  <c r="O2026" i="1" s="1"/>
  <c r="M2026" i="1"/>
  <c r="K2026" i="1"/>
  <c r="J2026" i="1"/>
  <c r="G2026" i="1"/>
  <c r="I2026" i="1" s="1"/>
  <c r="F2026" i="1"/>
  <c r="B2026" i="1"/>
  <c r="X2025" i="1"/>
  <c r="W2025" i="1"/>
  <c r="R2025" i="1"/>
  <c r="Q2025" i="1"/>
  <c r="N2025" i="1"/>
  <c r="O2025" i="1" s="1"/>
  <c r="M2025" i="1"/>
  <c r="K2025" i="1"/>
  <c r="J2025" i="1"/>
  <c r="G2025" i="1"/>
  <c r="I2025" i="1" s="1"/>
  <c r="F2025" i="1"/>
  <c r="B2025" i="1"/>
  <c r="X2024" i="1"/>
  <c r="W2024" i="1"/>
  <c r="R2024" i="1"/>
  <c r="Q2024" i="1"/>
  <c r="N2024" i="1"/>
  <c r="O2024" i="1" s="1"/>
  <c r="M2024" i="1"/>
  <c r="K2024" i="1"/>
  <c r="J2024" i="1"/>
  <c r="G2024" i="1"/>
  <c r="F2024" i="1"/>
  <c r="B2024" i="1"/>
  <c r="X2023" i="1"/>
  <c r="W2023" i="1"/>
  <c r="R2023" i="1"/>
  <c r="Q2023" i="1"/>
  <c r="N2023" i="1"/>
  <c r="O2023" i="1" s="1"/>
  <c r="M2023" i="1"/>
  <c r="K2023" i="1"/>
  <c r="J2023" i="1"/>
  <c r="G2023" i="1"/>
  <c r="I2023" i="1" s="1"/>
  <c r="F2023" i="1"/>
  <c r="B2023" i="1"/>
  <c r="X2022" i="1"/>
  <c r="W2022" i="1"/>
  <c r="R2022" i="1"/>
  <c r="Q2022" i="1"/>
  <c r="N2022" i="1"/>
  <c r="O2022" i="1" s="1"/>
  <c r="M2022" i="1"/>
  <c r="K2022" i="1"/>
  <c r="J2022" i="1"/>
  <c r="G2022" i="1"/>
  <c r="I2022" i="1" s="1"/>
  <c r="F2022" i="1"/>
  <c r="B2022" i="1"/>
  <c r="X2021" i="1"/>
  <c r="W2021" i="1"/>
  <c r="R2021" i="1"/>
  <c r="Q2021" i="1"/>
  <c r="N2021" i="1"/>
  <c r="O2021" i="1" s="1"/>
  <c r="M2021" i="1"/>
  <c r="K2021" i="1"/>
  <c r="J2021" i="1"/>
  <c r="G2021" i="1"/>
  <c r="F2021" i="1"/>
  <c r="B2021" i="1"/>
  <c r="X2020" i="1"/>
  <c r="W2020" i="1"/>
  <c r="R2020" i="1"/>
  <c r="Q2020" i="1"/>
  <c r="N2020" i="1"/>
  <c r="O2020" i="1" s="1"/>
  <c r="M2020" i="1"/>
  <c r="K2020" i="1"/>
  <c r="J2020" i="1"/>
  <c r="G2020" i="1"/>
  <c r="H2020" i="1" s="1"/>
  <c r="F2020" i="1"/>
  <c r="B2020" i="1"/>
  <c r="X2019" i="1"/>
  <c r="W2019" i="1"/>
  <c r="R2019" i="1"/>
  <c r="Q2019" i="1"/>
  <c r="N2019" i="1"/>
  <c r="O2019" i="1" s="1"/>
  <c r="M2019" i="1"/>
  <c r="K2019" i="1"/>
  <c r="J2019" i="1"/>
  <c r="G2019" i="1"/>
  <c r="F2019" i="1"/>
  <c r="B2019" i="1"/>
  <c r="X2018" i="1"/>
  <c r="W2018" i="1"/>
  <c r="R2018" i="1"/>
  <c r="Q2018" i="1"/>
  <c r="N2018" i="1"/>
  <c r="O2018" i="1" s="1"/>
  <c r="M2018" i="1"/>
  <c r="K2018" i="1"/>
  <c r="J2018" i="1"/>
  <c r="G2018" i="1"/>
  <c r="I2018" i="1" s="1"/>
  <c r="F2018" i="1"/>
  <c r="B2018" i="1"/>
  <c r="X2017" i="1"/>
  <c r="W2017" i="1"/>
  <c r="R2017" i="1"/>
  <c r="Q2017" i="1"/>
  <c r="N2017" i="1"/>
  <c r="O2017" i="1" s="1"/>
  <c r="M2017" i="1"/>
  <c r="K2017" i="1"/>
  <c r="J2017" i="1"/>
  <c r="G2017" i="1"/>
  <c r="I2017" i="1" s="1"/>
  <c r="F2017" i="1"/>
  <c r="B2017" i="1"/>
  <c r="X2016" i="1"/>
  <c r="W2016" i="1"/>
  <c r="R2016" i="1"/>
  <c r="Q2016" i="1"/>
  <c r="N2016" i="1"/>
  <c r="O2016" i="1" s="1"/>
  <c r="M2016" i="1"/>
  <c r="K2016" i="1"/>
  <c r="J2016" i="1"/>
  <c r="G2016" i="1"/>
  <c r="I2016" i="1" s="1"/>
  <c r="F2016" i="1"/>
  <c r="B2016" i="1"/>
  <c r="X2015" i="1"/>
  <c r="W2015" i="1"/>
  <c r="R2015" i="1"/>
  <c r="Q2015" i="1"/>
  <c r="N2015" i="1"/>
  <c r="O2015" i="1" s="1"/>
  <c r="M2015" i="1"/>
  <c r="K2015" i="1"/>
  <c r="J2015" i="1"/>
  <c r="G2015" i="1"/>
  <c r="I2015" i="1" s="1"/>
  <c r="F2015" i="1"/>
  <c r="B2015" i="1"/>
  <c r="X2014" i="1"/>
  <c r="W2014" i="1"/>
  <c r="R2014" i="1"/>
  <c r="Q2014" i="1"/>
  <c r="N2014" i="1"/>
  <c r="O2014" i="1" s="1"/>
  <c r="M2014" i="1"/>
  <c r="K2014" i="1"/>
  <c r="J2014" i="1"/>
  <c r="G2014" i="1"/>
  <c r="I2014" i="1" s="1"/>
  <c r="F2014" i="1"/>
  <c r="B2014" i="1"/>
  <c r="X2013" i="1"/>
  <c r="W2013" i="1"/>
  <c r="R2013" i="1"/>
  <c r="Q2013" i="1"/>
  <c r="N2013" i="1"/>
  <c r="O2013" i="1" s="1"/>
  <c r="M2013" i="1"/>
  <c r="K2013" i="1"/>
  <c r="J2013" i="1"/>
  <c r="G2013" i="1"/>
  <c r="F2013" i="1"/>
  <c r="B2013" i="1"/>
  <c r="X2012" i="1"/>
  <c r="W2012" i="1"/>
  <c r="R2012" i="1"/>
  <c r="Q2012" i="1"/>
  <c r="N2012" i="1"/>
  <c r="O2012" i="1" s="1"/>
  <c r="M2012" i="1"/>
  <c r="K2012" i="1"/>
  <c r="J2012" i="1"/>
  <c r="G2012" i="1"/>
  <c r="I2012" i="1" s="1"/>
  <c r="F2012" i="1"/>
  <c r="B2012" i="1"/>
  <c r="X2011" i="1"/>
  <c r="W2011" i="1"/>
  <c r="R2011" i="1"/>
  <c r="Q2011" i="1"/>
  <c r="N2011" i="1"/>
  <c r="O2011" i="1" s="1"/>
  <c r="M2011" i="1"/>
  <c r="K2011" i="1"/>
  <c r="J2011" i="1"/>
  <c r="G2011" i="1"/>
  <c r="F2011" i="1"/>
  <c r="B2011" i="1"/>
  <c r="X2010" i="1"/>
  <c r="W2010" i="1"/>
  <c r="R2010" i="1"/>
  <c r="Q2010" i="1"/>
  <c r="N2010" i="1"/>
  <c r="O2010" i="1" s="1"/>
  <c r="M2010" i="1"/>
  <c r="K2010" i="1"/>
  <c r="J2010" i="1"/>
  <c r="G2010" i="1"/>
  <c r="F2010" i="1"/>
  <c r="B2010" i="1"/>
  <c r="X2009" i="1"/>
  <c r="W2009" i="1"/>
  <c r="R2009" i="1"/>
  <c r="Q2009" i="1"/>
  <c r="N2009" i="1"/>
  <c r="O2009" i="1" s="1"/>
  <c r="M2009" i="1"/>
  <c r="K2009" i="1"/>
  <c r="J2009" i="1"/>
  <c r="G2009" i="1"/>
  <c r="H2009" i="1" s="1"/>
  <c r="F2009" i="1"/>
  <c r="B2009" i="1"/>
  <c r="X2008" i="1"/>
  <c r="W2008" i="1"/>
  <c r="R2008" i="1"/>
  <c r="Q2008" i="1"/>
  <c r="N2008" i="1"/>
  <c r="O2008" i="1" s="1"/>
  <c r="M2008" i="1"/>
  <c r="K2008" i="1"/>
  <c r="J2008" i="1"/>
  <c r="G2008" i="1"/>
  <c r="I2008" i="1" s="1"/>
  <c r="F2008" i="1"/>
  <c r="B2008" i="1"/>
  <c r="X2007" i="1"/>
  <c r="W2007" i="1"/>
  <c r="R2007" i="1"/>
  <c r="Q2007" i="1"/>
  <c r="N2007" i="1"/>
  <c r="O2007" i="1" s="1"/>
  <c r="M2007" i="1"/>
  <c r="K2007" i="1"/>
  <c r="J2007" i="1"/>
  <c r="G2007" i="1"/>
  <c r="I2007" i="1" s="1"/>
  <c r="F2007" i="1"/>
  <c r="B2007" i="1"/>
  <c r="X2006" i="1"/>
  <c r="W2006" i="1"/>
  <c r="R2006" i="1"/>
  <c r="Q2006" i="1"/>
  <c r="N2006" i="1"/>
  <c r="O2006" i="1" s="1"/>
  <c r="M2006" i="1"/>
  <c r="K2006" i="1"/>
  <c r="J2006" i="1"/>
  <c r="G2006" i="1"/>
  <c r="I2006" i="1" s="1"/>
  <c r="F2006" i="1"/>
  <c r="B2006" i="1"/>
  <c r="X2005" i="1"/>
  <c r="W2005" i="1"/>
  <c r="R2005" i="1"/>
  <c r="Q2005" i="1"/>
  <c r="N2005" i="1"/>
  <c r="O2005" i="1" s="1"/>
  <c r="M2005" i="1"/>
  <c r="K2005" i="1"/>
  <c r="J2005" i="1"/>
  <c r="G2005" i="1"/>
  <c r="I2005" i="1" s="1"/>
  <c r="F2005" i="1"/>
  <c r="B2005" i="1"/>
  <c r="X2004" i="1"/>
  <c r="W2004" i="1"/>
  <c r="R2004" i="1"/>
  <c r="Q2004" i="1"/>
  <c r="N2004" i="1"/>
  <c r="O2004" i="1" s="1"/>
  <c r="M2004" i="1"/>
  <c r="K2004" i="1"/>
  <c r="J2004" i="1"/>
  <c r="G2004" i="1"/>
  <c r="F2004" i="1"/>
  <c r="B2004" i="1"/>
  <c r="X2003" i="1"/>
  <c r="W2003" i="1"/>
  <c r="R2003" i="1"/>
  <c r="Q2003" i="1"/>
  <c r="N2003" i="1"/>
  <c r="O2003" i="1" s="1"/>
  <c r="M2003" i="1"/>
  <c r="K2003" i="1"/>
  <c r="J2003" i="1"/>
  <c r="G2003" i="1"/>
  <c r="I2003" i="1" s="1"/>
  <c r="F2003" i="1"/>
  <c r="B2003" i="1"/>
  <c r="X2002" i="1"/>
  <c r="W2002" i="1"/>
  <c r="R2002" i="1"/>
  <c r="Q2002" i="1"/>
  <c r="N2002" i="1"/>
  <c r="O2002" i="1" s="1"/>
  <c r="M2002" i="1"/>
  <c r="K2002" i="1"/>
  <c r="J2002" i="1"/>
  <c r="G2002" i="1"/>
  <c r="F2002" i="1"/>
  <c r="B2002" i="1"/>
  <c r="X2001" i="1"/>
  <c r="W2001" i="1"/>
  <c r="R2001" i="1"/>
  <c r="Q2001" i="1"/>
  <c r="N2001" i="1"/>
  <c r="O2001" i="1" s="1"/>
  <c r="M2001" i="1"/>
  <c r="K2001" i="1"/>
  <c r="J2001" i="1"/>
  <c r="G2001" i="1"/>
  <c r="H2001" i="1" s="1"/>
  <c r="F2001" i="1"/>
  <c r="B2001" i="1"/>
  <c r="X2000" i="1"/>
  <c r="W2000" i="1"/>
  <c r="R2000" i="1"/>
  <c r="Q2000" i="1"/>
  <c r="N2000" i="1"/>
  <c r="O2000" i="1" s="1"/>
  <c r="M2000" i="1"/>
  <c r="K2000" i="1"/>
  <c r="J2000" i="1"/>
  <c r="G2000" i="1"/>
  <c r="I2000" i="1" s="1"/>
  <c r="F2000" i="1"/>
  <c r="B2000" i="1"/>
  <c r="X1999" i="1"/>
  <c r="W1999" i="1"/>
  <c r="R1999" i="1"/>
  <c r="Q1999" i="1"/>
  <c r="N1999" i="1"/>
  <c r="O1999" i="1" s="1"/>
  <c r="M1999" i="1"/>
  <c r="K1999" i="1"/>
  <c r="J1999" i="1"/>
  <c r="G1999" i="1"/>
  <c r="F1999" i="1"/>
  <c r="B1999" i="1"/>
  <c r="X1998" i="1"/>
  <c r="W1998" i="1"/>
  <c r="R1998" i="1"/>
  <c r="Q1998" i="1"/>
  <c r="N1998" i="1"/>
  <c r="O1998" i="1" s="1"/>
  <c r="M1998" i="1"/>
  <c r="K1998" i="1"/>
  <c r="J1998" i="1"/>
  <c r="G1998" i="1"/>
  <c r="F1998" i="1"/>
  <c r="B1998" i="1"/>
  <c r="X1997" i="1"/>
  <c r="W1997" i="1"/>
  <c r="R1997" i="1"/>
  <c r="Q1997" i="1"/>
  <c r="N1997" i="1"/>
  <c r="O1997" i="1" s="1"/>
  <c r="M1997" i="1"/>
  <c r="K1997" i="1"/>
  <c r="J1997" i="1"/>
  <c r="G1997" i="1"/>
  <c r="I1997" i="1" s="1"/>
  <c r="F1997" i="1"/>
  <c r="B1997" i="1"/>
  <c r="X1996" i="1"/>
  <c r="W1996" i="1"/>
  <c r="R1996" i="1"/>
  <c r="Q1996" i="1"/>
  <c r="N1996" i="1"/>
  <c r="O1996" i="1" s="1"/>
  <c r="M1996" i="1"/>
  <c r="K1996" i="1"/>
  <c r="J1996" i="1"/>
  <c r="G1996" i="1"/>
  <c r="I1996" i="1" s="1"/>
  <c r="F1996" i="1"/>
  <c r="B1996" i="1"/>
  <c r="X1995" i="1"/>
  <c r="W1995" i="1"/>
  <c r="R1995" i="1"/>
  <c r="Q1995" i="1"/>
  <c r="N1995" i="1"/>
  <c r="O1995" i="1" s="1"/>
  <c r="M1995" i="1"/>
  <c r="K1995" i="1"/>
  <c r="J1995" i="1"/>
  <c r="G1995" i="1"/>
  <c r="I1995" i="1" s="1"/>
  <c r="F1995" i="1"/>
  <c r="B1995" i="1"/>
  <c r="X1994" i="1"/>
  <c r="W1994" i="1"/>
  <c r="R1994" i="1"/>
  <c r="Q1994" i="1"/>
  <c r="N1994" i="1"/>
  <c r="O1994" i="1" s="1"/>
  <c r="M1994" i="1"/>
  <c r="K1994" i="1"/>
  <c r="J1994" i="1"/>
  <c r="G1994" i="1"/>
  <c r="I1994" i="1" s="1"/>
  <c r="F1994" i="1"/>
  <c r="B1994" i="1"/>
  <c r="X1993" i="1"/>
  <c r="W1993" i="1"/>
  <c r="R1993" i="1"/>
  <c r="Q1993" i="1"/>
  <c r="N1993" i="1"/>
  <c r="O1993" i="1" s="1"/>
  <c r="M1993" i="1"/>
  <c r="K1993" i="1"/>
  <c r="J1993" i="1"/>
  <c r="G1993" i="1"/>
  <c r="F1993" i="1"/>
  <c r="B1993" i="1"/>
  <c r="X1992" i="1"/>
  <c r="W1992" i="1"/>
  <c r="R1992" i="1"/>
  <c r="Q1992" i="1"/>
  <c r="N1992" i="1"/>
  <c r="O1992" i="1" s="1"/>
  <c r="M1992" i="1"/>
  <c r="K1992" i="1"/>
  <c r="J1992" i="1"/>
  <c r="G1992" i="1"/>
  <c r="I1992" i="1" s="1"/>
  <c r="F1992" i="1"/>
  <c r="B1992" i="1"/>
  <c r="X1991" i="1"/>
  <c r="W1991" i="1"/>
  <c r="R1991" i="1"/>
  <c r="Q1991" i="1"/>
  <c r="N1991" i="1"/>
  <c r="O1991" i="1" s="1"/>
  <c r="M1991" i="1"/>
  <c r="K1991" i="1"/>
  <c r="J1991" i="1"/>
  <c r="G1991" i="1"/>
  <c r="F1991" i="1"/>
  <c r="B1991" i="1"/>
  <c r="X1990" i="1"/>
  <c r="W1990" i="1"/>
  <c r="R1990" i="1"/>
  <c r="Q1990" i="1"/>
  <c r="N1990" i="1"/>
  <c r="O1990" i="1" s="1"/>
  <c r="M1990" i="1"/>
  <c r="K1990" i="1"/>
  <c r="J1990" i="1"/>
  <c r="G1990" i="1"/>
  <c r="I1990" i="1" s="1"/>
  <c r="F1990" i="1"/>
  <c r="B1990" i="1"/>
  <c r="X1989" i="1"/>
  <c r="W1989" i="1"/>
  <c r="R1989" i="1"/>
  <c r="Q1989" i="1"/>
  <c r="N1989" i="1"/>
  <c r="O1989" i="1" s="1"/>
  <c r="M1989" i="1"/>
  <c r="K1989" i="1"/>
  <c r="J1989" i="1"/>
  <c r="G1989" i="1"/>
  <c r="F1989" i="1"/>
  <c r="B1989" i="1"/>
  <c r="X1988" i="1"/>
  <c r="W1988" i="1"/>
  <c r="R1988" i="1"/>
  <c r="Q1988" i="1"/>
  <c r="N1988" i="1"/>
  <c r="O1988" i="1" s="1"/>
  <c r="M1988" i="1"/>
  <c r="K1988" i="1"/>
  <c r="J1988" i="1"/>
  <c r="G1988" i="1"/>
  <c r="I1988" i="1" s="1"/>
  <c r="F1988" i="1"/>
  <c r="B1988" i="1"/>
  <c r="X1987" i="1"/>
  <c r="W1987" i="1"/>
  <c r="R1987" i="1"/>
  <c r="Q1987" i="1"/>
  <c r="N1987" i="1"/>
  <c r="O1987" i="1" s="1"/>
  <c r="M1987" i="1"/>
  <c r="K1987" i="1"/>
  <c r="J1987" i="1"/>
  <c r="G1987" i="1"/>
  <c r="F1987" i="1"/>
  <c r="B1987" i="1"/>
  <c r="X1986" i="1"/>
  <c r="W1986" i="1"/>
  <c r="R1986" i="1"/>
  <c r="Q1986" i="1"/>
  <c r="N1986" i="1"/>
  <c r="O1986" i="1" s="1"/>
  <c r="M1986" i="1"/>
  <c r="K1986" i="1"/>
  <c r="J1986" i="1"/>
  <c r="G1986" i="1"/>
  <c r="I1986" i="1" s="1"/>
  <c r="F1986" i="1"/>
  <c r="B1986" i="1"/>
  <c r="X1985" i="1"/>
  <c r="W1985" i="1"/>
  <c r="R1985" i="1"/>
  <c r="Q1985" i="1"/>
  <c r="N1985" i="1"/>
  <c r="O1985" i="1" s="1"/>
  <c r="M1985" i="1"/>
  <c r="K1985" i="1"/>
  <c r="J1985" i="1"/>
  <c r="G1985" i="1"/>
  <c r="I1985" i="1" s="1"/>
  <c r="F1985" i="1"/>
  <c r="B1985" i="1"/>
  <c r="X1984" i="1"/>
  <c r="W1984" i="1"/>
  <c r="R1984" i="1"/>
  <c r="Q1984" i="1"/>
  <c r="N1984" i="1"/>
  <c r="O1984" i="1" s="1"/>
  <c r="M1984" i="1"/>
  <c r="K1984" i="1"/>
  <c r="J1984" i="1"/>
  <c r="G1984" i="1"/>
  <c r="H1984" i="1" s="1"/>
  <c r="F1984" i="1"/>
  <c r="B1984" i="1"/>
  <c r="X1983" i="1"/>
  <c r="W1983" i="1"/>
  <c r="R1983" i="1"/>
  <c r="Q1983" i="1"/>
  <c r="N1983" i="1"/>
  <c r="O1983" i="1" s="1"/>
  <c r="M1983" i="1"/>
  <c r="K1983" i="1"/>
  <c r="J1983" i="1"/>
  <c r="G1983" i="1"/>
  <c r="H1983" i="1" s="1"/>
  <c r="F1983" i="1"/>
  <c r="B1983" i="1"/>
  <c r="X1982" i="1"/>
  <c r="W1982" i="1"/>
  <c r="R1982" i="1"/>
  <c r="Q1982" i="1"/>
  <c r="N1982" i="1"/>
  <c r="O1982" i="1" s="1"/>
  <c r="M1982" i="1"/>
  <c r="K1982" i="1"/>
  <c r="J1982" i="1"/>
  <c r="G1982" i="1"/>
  <c r="F1982" i="1"/>
  <c r="B1982" i="1"/>
  <c r="X1981" i="1"/>
  <c r="W1981" i="1"/>
  <c r="R1981" i="1"/>
  <c r="Q1981" i="1"/>
  <c r="N1981" i="1"/>
  <c r="O1981" i="1" s="1"/>
  <c r="M1981" i="1"/>
  <c r="K1981" i="1"/>
  <c r="J1981" i="1"/>
  <c r="G1981" i="1"/>
  <c r="H1981" i="1" s="1"/>
  <c r="F1981" i="1"/>
  <c r="B1981" i="1"/>
  <c r="X1980" i="1"/>
  <c r="W1980" i="1"/>
  <c r="R1980" i="1"/>
  <c r="Q1980" i="1"/>
  <c r="N1980" i="1"/>
  <c r="O1980" i="1" s="1"/>
  <c r="M1980" i="1"/>
  <c r="K1980" i="1"/>
  <c r="J1980" i="1"/>
  <c r="G1980" i="1"/>
  <c r="I1980" i="1" s="1"/>
  <c r="F1980" i="1"/>
  <c r="B1980" i="1"/>
  <c r="X1979" i="1"/>
  <c r="W1979" i="1"/>
  <c r="R1979" i="1"/>
  <c r="Q1979" i="1"/>
  <c r="N1979" i="1"/>
  <c r="O1979" i="1" s="1"/>
  <c r="M1979" i="1"/>
  <c r="K1979" i="1"/>
  <c r="J1979" i="1"/>
  <c r="G1979" i="1"/>
  <c r="I1979" i="1" s="1"/>
  <c r="F1979" i="1"/>
  <c r="B1979" i="1"/>
  <c r="X1978" i="1"/>
  <c r="W1978" i="1"/>
  <c r="R1978" i="1"/>
  <c r="Q1978" i="1"/>
  <c r="N1978" i="1"/>
  <c r="O1978" i="1" s="1"/>
  <c r="M1978" i="1"/>
  <c r="K1978" i="1"/>
  <c r="J1978" i="1"/>
  <c r="G1978" i="1"/>
  <c r="I1978" i="1" s="1"/>
  <c r="F1978" i="1"/>
  <c r="B1978" i="1"/>
  <c r="X1977" i="1"/>
  <c r="W1977" i="1"/>
  <c r="R1977" i="1"/>
  <c r="Q1977" i="1"/>
  <c r="N1977" i="1"/>
  <c r="O1977" i="1" s="1"/>
  <c r="M1977" i="1"/>
  <c r="K1977" i="1"/>
  <c r="J1977" i="1"/>
  <c r="G1977" i="1"/>
  <c r="I1977" i="1" s="1"/>
  <c r="F1977" i="1"/>
  <c r="B1977" i="1"/>
  <c r="X1976" i="1"/>
  <c r="W1976" i="1"/>
  <c r="R1976" i="1"/>
  <c r="Q1976" i="1"/>
  <c r="N1976" i="1"/>
  <c r="O1976" i="1" s="1"/>
  <c r="M1976" i="1"/>
  <c r="K1976" i="1"/>
  <c r="J1976" i="1"/>
  <c r="G1976" i="1"/>
  <c r="H1976" i="1" s="1"/>
  <c r="F1976" i="1"/>
  <c r="B1976" i="1"/>
  <c r="X1975" i="1"/>
  <c r="W1975" i="1"/>
  <c r="R1975" i="1"/>
  <c r="Q1975" i="1"/>
  <c r="N1975" i="1"/>
  <c r="O1975" i="1" s="1"/>
  <c r="M1975" i="1"/>
  <c r="K1975" i="1"/>
  <c r="J1975" i="1"/>
  <c r="G1975" i="1"/>
  <c r="I1975" i="1" s="1"/>
  <c r="F1975" i="1"/>
  <c r="B1975" i="1"/>
  <c r="X1974" i="1"/>
  <c r="W1974" i="1"/>
  <c r="R1974" i="1"/>
  <c r="Q1974" i="1"/>
  <c r="N1974" i="1"/>
  <c r="O1974" i="1" s="1"/>
  <c r="M1974" i="1"/>
  <c r="K1974" i="1"/>
  <c r="J1974" i="1"/>
  <c r="G1974" i="1"/>
  <c r="I1974" i="1" s="1"/>
  <c r="F1974" i="1"/>
  <c r="B1974" i="1"/>
  <c r="X1973" i="1"/>
  <c r="W1973" i="1"/>
  <c r="R1973" i="1"/>
  <c r="Q1973" i="1"/>
  <c r="N1973" i="1"/>
  <c r="O1973" i="1" s="1"/>
  <c r="M1973" i="1"/>
  <c r="K1973" i="1"/>
  <c r="J1973" i="1"/>
  <c r="G1973" i="1"/>
  <c r="F1973" i="1"/>
  <c r="B1973" i="1"/>
  <c r="X1972" i="1"/>
  <c r="W1972" i="1"/>
  <c r="R1972" i="1"/>
  <c r="Q1972" i="1"/>
  <c r="N1972" i="1"/>
  <c r="O1972" i="1" s="1"/>
  <c r="M1972" i="1"/>
  <c r="K1972" i="1"/>
  <c r="J1972" i="1"/>
  <c r="G1972" i="1"/>
  <c r="I1972" i="1" s="1"/>
  <c r="F1972" i="1"/>
  <c r="B1972" i="1"/>
  <c r="X1971" i="1"/>
  <c r="W1971" i="1"/>
  <c r="R1971" i="1"/>
  <c r="Q1971" i="1"/>
  <c r="N1971" i="1"/>
  <c r="O1971" i="1" s="1"/>
  <c r="M1971" i="1"/>
  <c r="K1971" i="1"/>
  <c r="J1971" i="1"/>
  <c r="G1971" i="1"/>
  <c r="I1971" i="1" s="1"/>
  <c r="F1971" i="1"/>
  <c r="B1971" i="1"/>
  <c r="X1970" i="1"/>
  <c r="W1970" i="1"/>
  <c r="R1970" i="1"/>
  <c r="Q1970" i="1"/>
  <c r="N1970" i="1"/>
  <c r="O1970" i="1" s="1"/>
  <c r="M1970" i="1"/>
  <c r="K1970" i="1"/>
  <c r="J1970" i="1"/>
  <c r="G1970" i="1"/>
  <c r="F1970" i="1"/>
  <c r="B1970" i="1"/>
  <c r="X1969" i="1"/>
  <c r="W1969" i="1"/>
  <c r="R1969" i="1"/>
  <c r="Q1969" i="1"/>
  <c r="N1969" i="1"/>
  <c r="O1969" i="1" s="1"/>
  <c r="M1969" i="1"/>
  <c r="K1969" i="1"/>
  <c r="J1969" i="1"/>
  <c r="G1969" i="1"/>
  <c r="I1969" i="1" s="1"/>
  <c r="F1969" i="1"/>
  <c r="B1969" i="1"/>
  <c r="X1968" i="1"/>
  <c r="W1968" i="1"/>
  <c r="R1968" i="1"/>
  <c r="Q1968" i="1"/>
  <c r="N1968" i="1"/>
  <c r="O1968" i="1" s="1"/>
  <c r="M1968" i="1"/>
  <c r="K1968" i="1"/>
  <c r="J1968" i="1"/>
  <c r="G1968" i="1"/>
  <c r="H1968" i="1" s="1"/>
  <c r="F1968" i="1"/>
  <c r="B1968" i="1"/>
  <c r="X1967" i="1"/>
  <c r="W1967" i="1"/>
  <c r="R1967" i="1"/>
  <c r="Q1967" i="1"/>
  <c r="N1967" i="1"/>
  <c r="O1967" i="1" s="1"/>
  <c r="M1967" i="1"/>
  <c r="K1967" i="1"/>
  <c r="J1967" i="1"/>
  <c r="G1967" i="1"/>
  <c r="F1967" i="1"/>
  <c r="B1967" i="1"/>
  <c r="X1966" i="1"/>
  <c r="W1966" i="1"/>
  <c r="R1966" i="1"/>
  <c r="Q1966" i="1"/>
  <c r="N1966" i="1"/>
  <c r="O1966" i="1" s="1"/>
  <c r="M1966" i="1"/>
  <c r="K1966" i="1"/>
  <c r="J1966" i="1"/>
  <c r="G1966" i="1"/>
  <c r="I1966" i="1" s="1"/>
  <c r="F1966" i="1"/>
  <c r="B1966" i="1"/>
  <c r="X1965" i="1"/>
  <c r="W1965" i="1"/>
  <c r="R1965" i="1"/>
  <c r="Q1965" i="1"/>
  <c r="N1965" i="1"/>
  <c r="O1965" i="1" s="1"/>
  <c r="M1965" i="1"/>
  <c r="K1965" i="1"/>
  <c r="J1965" i="1"/>
  <c r="G1965" i="1"/>
  <c r="I1965" i="1" s="1"/>
  <c r="F1965" i="1"/>
  <c r="B1965" i="1"/>
  <c r="X1964" i="1"/>
  <c r="W1964" i="1"/>
  <c r="R1964" i="1"/>
  <c r="Q1964" i="1"/>
  <c r="N1964" i="1"/>
  <c r="O1964" i="1" s="1"/>
  <c r="M1964" i="1"/>
  <c r="K1964" i="1"/>
  <c r="J1964" i="1"/>
  <c r="G1964" i="1"/>
  <c r="I1964" i="1" s="1"/>
  <c r="F1964" i="1"/>
  <c r="B1964" i="1"/>
  <c r="X1963" i="1"/>
  <c r="W1963" i="1"/>
  <c r="R1963" i="1"/>
  <c r="Q1963" i="1"/>
  <c r="N1963" i="1"/>
  <c r="O1963" i="1" s="1"/>
  <c r="M1963" i="1"/>
  <c r="K1963" i="1"/>
  <c r="J1963" i="1"/>
  <c r="G1963" i="1"/>
  <c r="I1963" i="1" s="1"/>
  <c r="F1963" i="1"/>
  <c r="B1963" i="1"/>
  <c r="X1962" i="1"/>
  <c r="W1962" i="1"/>
  <c r="R1962" i="1"/>
  <c r="Q1962" i="1"/>
  <c r="N1962" i="1"/>
  <c r="O1962" i="1" s="1"/>
  <c r="M1962" i="1"/>
  <c r="K1962" i="1"/>
  <c r="J1962" i="1"/>
  <c r="G1962" i="1"/>
  <c r="I1962" i="1" s="1"/>
  <c r="F1962" i="1"/>
  <c r="B1962" i="1"/>
  <c r="X1961" i="1"/>
  <c r="W1961" i="1"/>
  <c r="R1961" i="1"/>
  <c r="Q1961" i="1"/>
  <c r="N1961" i="1"/>
  <c r="O1961" i="1" s="1"/>
  <c r="M1961" i="1"/>
  <c r="K1961" i="1"/>
  <c r="J1961" i="1"/>
  <c r="G1961" i="1"/>
  <c r="I1961" i="1" s="1"/>
  <c r="F1961" i="1"/>
  <c r="B1961" i="1"/>
  <c r="X1960" i="1"/>
  <c r="W1960" i="1"/>
  <c r="R1960" i="1"/>
  <c r="Q1960" i="1"/>
  <c r="N1960" i="1"/>
  <c r="O1960" i="1" s="1"/>
  <c r="M1960" i="1"/>
  <c r="K1960" i="1"/>
  <c r="J1960" i="1"/>
  <c r="G1960" i="1"/>
  <c r="I1960" i="1" s="1"/>
  <c r="F1960" i="1"/>
  <c r="B1960" i="1"/>
  <c r="X1959" i="1"/>
  <c r="W1959" i="1"/>
  <c r="R1959" i="1"/>
  <c r="Q1959" i="1"/>
  <c r="N1959" i="1"/>
  <c r="O1959" i="1" s="1"/>
  <c r="M1959" i="1"/>
  <c r="K1959" i="1"/>
  <c r="J1959" i="1"/>
  <c r="G1959" i="1"/>
  <c r="F1959" i="1"/>
  <c r="B1959" i="1"/>
  <c r="X1958" i="1"/>
  <c r="W1958" i="1"/>
  <c r="R1958" i="1"/>
  <c r="Q1958" i="1"/>
  <c r="N1958" i="1"/>
  <c r="O1958" i="1" s="1"/>
  <c r="M1958" i="1"/>
  <c r="K1958" i="1"/>
  <c r="J1958" i="1"/>
  <c r="G1958" i="1"/>
  <c r="I1958" i="1" s="1"/>
  <c r="F1958" i="1"/>
  <c r="B1958" i="1"/>
  <c r="X1957" i="1"/>
  <c r="W1957" i="1"/>
  <c r="R1957" i="1"/>
  <c r="Q1957" i="1"/>
  <c r="N1957" i="1"/>
  <c r="O1957" i="1" s="1"/>
  <c r="M1957" i="1"/>
  <c r="K1957" i="1"/>
  <c r="J1957" i="1"/>
  <c r="G1957" i="1"/>
  <c r="F1957" i="1"/>
  <c r="B1957" i="1"/>
  <c r="X1956" i="1"/>
  <c r="W1956" i="1"/>
  <c r="R1956" i="1"/>
  <c r="Q1956" i="1"/>
  <c r="N1956" i="1"/>
  <c r="O1956" i="1" s="1"/>
  <c r="M1956" i="1"/>
  <c r="K1956" i="1"/>
  <c r="J1956" i="1"/>
  <c r="G1956" i="1"/>
  <c r="F1956" i="1"/>
  <c r="B1956" i="1"/>
  <c r="X1955" i="1"/>
  <c r="W1955" i="1"/>
  <c r="R1955" i="1"/>
  <c r="Q1955" i="1"/>
  <c r="N1955" i="1"/>
  <c r="O1955" i="1" s="1"/>
  <c r="M1955" i="1"/>
  <c r="K1955" i="1"/>
  <c r="J1955" i="1"/>
  <c r="G1955" i="1"/>
  <c r="I1955" i="1" s="1"/>
  <c r="F1955" i="1"/>
  <c r="B1955" i="1"/>
  <c r="X1954" i="1"/>
  <c r="W1954" i="1"/>
  <c r="R1954" i="1"/>
  <c r="Q1954" i="1"/>
  <c r="N1954" i="1"/>
  <c r="O1954" i="1" s="1"/>
  <c r="M1954" i="1"/>
  <c r="K1954" i="1"/>
  <c r="J1954" i="1"/>
  <c r="G1954" i="1"/>
  <c r="I1954" i="1" s="1"/>
  <c r="F1954" i="1"/>
  <c r="B1954" i="1"/>
  <c r="X1953" i="1"/>
  <c r="W1953" i="1"/>
  <c r="R1953" i="1"/>
  <c r="Q1953" i="1"/>
  <c r="N1953" i="1"/>
  <c r="O1953" i="1" s="1"/>
  <c r="M1953" i="1"/>
  <c r="K1953" i="1"/>
  <c r="J1953" i="1"/>
  <c r="G1953" i="1"/>
  <c r="H1953" i="1" s="1"/>
  <c r="F1953" i="1"/>
  <c r="B1953" i="1"/>
  <c r="X1952" i="1"/>
  <c r="W1952" i="1"/>
  <c r="R1952" i="1"/>
  <c r="Q1952" i="1"/>
  <c r="N1952" i="1"/>
  <c r="O1952" i="1" s="1"/>
  <c r="M1952" i="1"/>
  <c r="K1952" i="1"/>
  <c r="J1952" i="1"/>
  <c r="G1952" i="1"/>
  <c r="I1952" i="1" s="1"/>
  <c r="F1952" i="1"/>
  <c r="B1952" i="1"/>
  <c r="X1951" i="1"/>
  <c r="W1951" i="1"/>
  <c r="R1951" i="1"/>
  <c r="Q1951" i="1"/>
  <c r="N1951" i="1"/>
  <c r="O1951" i="1" s="1"/>
  <c r="M1951" i="1"/>
  <c r="K1951" i="1"/>
  <c r="J1951" i="1"/>
  <c r="G1951" i="1"/>
  <c r="H1951" i="1" s="1"/>
  <c r="F1951" i="1"/>
  <c r="B1951" i="1"/>
  <c r="X1950" i="1"/>
  <c r="W1950" i="1"/>
  <c r="R1950" i="1"/>
  <c r="Q1950" i="1"/>
  <c r="N1950" i="1"/>
  <c r="O1950" i="1" s="1"/>
  <c r="M1950" i="1"/>
  <c r="K1950" i="1"/>
  <c r="J1950" i="1"/>
  <c r="G1950" i="1"/>
  <c r="I1950" i="1" s="1"/>
  <c r="F1950" i="1"/>
  <c r="B1950" i="1"/>
  <c r="X1949" i="1"/>
  <c r="W1949" i="1"/>
  <c r="R1949" i="1"/>
  <c r="Q1949" i="1"/>
  <c r="N1949" i="1"/>
  <c r="O1949" i="1" s="1"/>
  <c r="M1949" i="1"/>
  <c r="K1949" i="1"/>
  <c r="J1949" i="1"/>
  <c r="G1949" i="1"/>
  <c r="I1949" i="1" s="1"/>
  <c r="F1949" i="1"/>
  <c r="B1949" i="1"/>
  <c r="X1948" i="1"/>
  <c r="W1948" i="1"/>
  <c r="R1948" i="1"/>
  <c r="Q1948" i="1"/>
  <c r="N1948" i="1"/>
  <c r="O1948" i="1" s="1"/>
  <c r="M1948" i="1"/>
  <c r="K1948" i="1"/>
  <c r="J1948" i="1"/>
  <c r="G1948" i="1"/>
  <c r="H1948" i="1" s="1"/>
  <c r="F1948" i="1"/>
  <c r="B1948" i="1"/>
  <c r="X1947" i="1"/>
  <c r="W1947" i="1"/>
  <c r="R1947" i="1"/>
  <c r="Q1947" i="1"/>
  <c r="N1947" i="1"/>
  <c r="O1947" i="1" s="1"/>
  <c r="M1947" i="1"/>
  <c r="K1947" i="1"/>
  <c r="J1947" i="1"/>
  <c r="G1947" i="1"/>
  <c r="I1947" i="1" s="1"/>
  <c r="F1947" i="1"/>
  <c r="B1947" i="1"/>
  <c r="X1946" i="1"/>
  <c r="W1946" i="1"/>
  <c r="R1946" i="1"/>
  <c r="Q1946" i="1"/>
  <c r="N1946" i="1"/>
  <c r="O1946" i="1" s="1"/>
  <c r="M1946" i="1"/>
  <c r="K1946" i="1"/>
  <c r="J1946" i="1"/>
  <c r="G1946" i="1"/>
  <c r="I1946" i="1" s="1"/>
  <c r="F1946" i="1"/>
  <c r="B1946" i="1"/>
  <c r="X1945" i="1"/>
  <c r="W1945" i="1"/>
  <c r="R1945" i="1"/>
  <c r="Q1945" i="1"/>
  <c r="N1945" i="1"/>
  <c r="O1945" i="1" s="1"/>
  <c r="M1945" i="1"/>
  <c r="K1945" i="1"/>
  <c r="J1945" i="1"/>
  <c r="G1945" i="1"/>
  <c r="F1945" i="1"/>
  <c r="B1945" i="1"/>
  <c r="X1944" i="1"/>
  <c r="W1944" i="1"/>
  <c r="R1944" i="1"/>
  <c r="Q1944" i="1"/>
  <c r="N1944" i="1"/>
  <c r="O1944" i="1" s="1"/>
  <c r="M1944" i="1"/>
  <c r="K1944" i="1"/>
  <c r="J1944" i="1"/>
  <c r="G1944" i="1"/>
  <c r="H1944" i="1" s="1"/>
  <c r="F1944" i="1"/>
  <c r="B1944" i="1"/>
  <c r="X1943" i="1"/>
  <c r="W1943" i="1"/>
  <c r="R1943" i="1"/>
  <c r="Q1943" i="1"/>
  <c r="N1943" i="1"/>
  <c r="O1943" i="1" s="1"/>
  <c r="M1943" i="1"/>
  <c r="K1943" i="1"/>
  <c r="J1943" i="1"/>
  <c r="G1943" i="1"/>
  <c r="I1943" i="1" s="1"/>
  <c r="F1943" i="1"/>
  <c r="B1943" i="1"/>
  <c r="X1942" i="1"/>
  <c r="W1942" i="1"/>
  <c r="R1942" i="1"/>
  <c r="Q1942" i="1"/>
  <c r="N1942" i="1"/>
  <c r="O1942" i="1" s="1"/>
  <c r="M1942" i="1"/>
  <c r="K1942" i="1"/>
  <c r="J1942" i="1"/>
  <c r="G1942" i="1"/>
  <c r="I1942" i="1" s="1"/>
  <c r="F1942" i="1"/>
  <c r="B1942" i="1"/>
  <c r="X1941" i="1"/>
  <c r="W1941" i="1"/>
  <c r="R1941" i="1"/>
  <c r="Q1941" i="1"/>
  <c r="N1941" i="1"/>
  <c r="O1941" i="1" s="1"/>
  <c r="M1941" i="1"/>
  <c r="K1941" i="1"/>
  <c r="J1941" i="1"/>
  <c r="G1941" i="1"/>
  <c r="I1941" i="1" s="1"/>
  <c r="F1941" i="1"/>
  <c r="B1941" i="1"/>
  <c r="X1940" i="1"/>
  <c r="W1940" i="1"/>
  <c r="R1940" i="1"/>
  <c r="Q1940" i="1"/>
  <c r="N1940" i="1"/>
  <c r="O1940" i="1" s="1"/>
  <c r="M1940" i="1"/>
  <c r="K1940" i="1"/>
  <c r="J1940" i="1"/>
  <c r="G1940" i="1"/>
  <c r="I1940" i="1" s="1"/>
  <c r="F1940" i="1"/>
  <c r="B1940" i="1"/>
  <c r="X1939" i="1"/>
  <c r="W1939" i="1"/>
  <c r="R1939" i="1"/>
  <c r="Q1939" i="1"/>
  <c r="N1939" i="1"/>
  <c r="O1939" i="1" s="1"/>
  <c r="M1939" i="1"/>
  <c r="K1939" i="1"/>
  <c r="J1939" i="1"/>
  <c r="G1939" i="1"/>
  <c r="F1939" i="1"/>
  <c r="B1939" i="1"/>
  <c r="X1938" i="1"/>
  <c r="W1938" i="1"/>
  <c r="R1938" i="1"/>
  <c r="Q1938" i="1"/>
  <c r="N1938" i="1"/>
  <c r="O1938" i="1" s="1"/>
  <c r="M1938" i="1"/>
  <c r="K1938" i="1"/>
  <c r="J1938" i="1"/>
  <c r="G1938" i="1"/>
  <c r="F1938" i="1"/>
  <c r="B1938" i="1"/>
  <c r="X1937" i="1"/>
  <c r="W1937" i="1"/>
  <c r="R1937" i="1"/>
  <c r="Q1937" i="1"/>
  <c r="N1937" i="1"/>
  <c r="O1937" i="1" s="1"/>
  <c r="M1937" i="1"/>
  <c r="K1937" i="1"/>
  <c r="J1937" i="1"/>
  <c r="G1937" i="1"/>
  <c r="I1937" i="1" s="1"/>
  <c r="F1937" i="1"/>
  <c r="B1937" i="1"/>
  <c r="X1936" i="1"/>
  <c r="W1936" i="1"/>
  <c r="R1936" i="1"/>
  <c r="Q1936" i="1"/>
  <c r="N1936" i="1"/>
  <c r="O1936" i="1" s="1"/>
  <c r="M1936" i="1"/>
  <c r="K1936" i="1"/>
  <c r="J1936" i="1"/>
  <c r="G1936" i="1"/>
  <c r="I1936" i="1" s="1"/>
  <c r="F1936" i="1"/>
  <c r="B1936" i="1"/>
  <c r="X1935" i="1"/>
  <c r="W1935" i="1"/>
  <c r="R1935" i="1"/>
  <c r="Q1935" i="1"/>
  <c r="N1935" i="1"/>
  <c r="O1935" i="1" s="1"/>
  <c r="M1935" i="1"/>
  <c r="K1935" i="1"/>
  <c r="J1935" i="1"/>
  <c r="G1935" i="1"/>
  <c r="H1935" i="1" s="1"/>
  <c r="F1935" i="1"/>
  <c r="B1935" i="1"/>
  <c r="X1934" i="1"/>
  <c r="W1934" i="1"/>
  <c r="R1934" i="1"/>
  <c r="Q1934" i="1"/>
  <c r="N1934" i="1"/>
  <c r="O1934" i="1" s="1"/>
  <c r="M1934" i="1"/>
  <c r="K1934" i="1"/>
  <c r="J1934" i="1"/>
  <c r="G1934" i="1"/>
  <c r="I1934" i="1" s="1"/>
  <c r="F1934" i="1"/>
  <c r="B1934" i="1"/>
  <c r="X1933" i="1"/>
  <c r="W1933" i="1"/>
  <c r="R1933" i="1"/>
  <c r="Q1933" i="1"/>
  <c r="N1933" i="1"/>
  <c r="O1933" i="1" s="1"/>
  <c r="M1933" i="1"/>
  <c r="K1933" i="1"/>
  <c r="J1933" i="1"/>
  <c r="G1933" i="1"/>
  <c r="I1933" i="1" s="1"/>
  <c r="F1933" i="1"/>
  <c r="B1933" i="1"/>
  <c r="X1932" i="1"/>
  <c r="W1932" i="1"/>
  <c r="R1932" i="1"/>
  <c r="Q1932" i="1"/>
  <c r="N1932" i="1"/>
  <c r="O1932" i="1" s="1"/>
  <c r="M1932" i="1"/>
  <c r="K1932" i="1"/>
  <c r="J1932" i="1"/>
  <c r="G1932" i="1"/>
  <c r="F1932" i="1"/>
  <c r="B1932" i="1"/>
  <c r="X1931" i="1"/>
  <c r="W1931" i="1"/>
  <c r="R1931" i="1"/>
  <c r="Q1931" i="1"/>
  <c r="N1931" i="1"/>
  <c r="O1931" i="1" s="1"/>
  <c r="M1931" i="1"/>
  <c r="K1931" i="1"/>
  <c r="J1931" i="1"/>
  <c r="G1931" i="1"/>
  <c r="I1931" i="1" s="1"/>
  <c r="F1931" i="1"/>
  <c r="B1931" i="1"/>
  <c r="X1930" i="1"/>
  <c r="W1930" i="1"/>
  <c r="R1930" i="1"/>
  <c r="Q1930" i="1"/>
  <c r="N1930" i="1"/>
  <c r="O1930" i="1" s="1"/>
  <c r="M1930" i="1"/>
  <c r="K1930" i="1"/>
  <c r="J1930" i="1"/>
  <c r="G1930" i="1"/>
  <c r="I1930" i="1" s="1"/>
  <c r="F1930" i="1"/>
  <c r="B1930" i="1"/>
  <c r="X1929" i="1"/>
  <c r="W1929" i="1"/>
  <c r="R1929" i="1"/>
  <c r="Q1929" i="1"/>
  <c r="N1929" i="1"/>
  <c r="O1929" i="1" s="1"/>
  <c r="M1929" i="1"/>
  <c r="K1929" i="1"/>
  <c r="J1929" i="1"/>
  <c r="G1929" i="1"/>
  <c r="H1929" i="1" s="1"/>
  <c r="F1929" i="1"/>
  <c r="B1929" i="1"/>
  <c r="X1928" i="1"/>
  <c r="W1928" i="1"/>
  <c r="R1928" i="1"/>
  <c r="Q1928" i="1"/>
  <c r="N1928" i="1"/>
  <c r="O1928" i="1" s="1"/>
  <c r="M1928" i="1"/>
  <c r="K1928" i="1"/>
  <c r="J1928" i="1"/>
  <c r="G1928" i="1"/>
  <c r="F1928" i="1"/>
  <c r="B1928" i="1"/>
  <c r="X1927" i="1"/>
  <c r="W1927" i="1"/>
  <c r="R1927" i="1"/>
  <c r="Q1927" i="1"/>
  <c r="N1927" i="1"/>
  <c r="O1927" i="1" s="1"/>
  <c r="M1927" i="1"/>
  <c r="K1927" i="1"/>
  <c r="J1927" i="1"/>
  <c r="G1927" i="1"/>
  <c r="F1927" i="1"/>
  <c r="B1927" i="1"/>
  <c r="X1926" i="1"/>
  <c r="W1926" i="1"/>
  <c r="R1926" i="1"/>
  <c r="Q1926" i="1"/>
  <c r="N1926" i="1"/>
  <c r="O1926" i="1" s="1"/>
  <c r="M1926" i="1"/>
  <c r="K1926" i="1"/>
  <c r="J1926" i="1"/>
  <c r="G1926" i="1"/>
  <c r="F1926" i="1"/>
  <c r="B1926" i="1"/>
  <c r="X1925" i="1"/>
  <c r="W1925" i="1"/>
  <c r="R1925" i="1"/>
  <c r="Q1925" i="1"/>
  <c r="N1925" i="1"/>
  <c r="O1925" i="1" s="1"/>
  <c r="M1925" i="1"/>
  <c r="K1925" i="1"/>
  <c r="J1925" i="1"/>
  <c r="G1925" i="1"/>
  <c r="I1925" i="1" s="1"/>
  <c r="F1925" i="1"/>
  <c r="B1925" i="1"/>
  <c r="X1924" i="1"/>
  <c r="W1924" i="1"/>
  <c r="R1924" i="1"/>
  <c r="Q1924" i="1"/>
  <c r="N1924" i="1"/>
  <c r="O1924" i="1" s="1"/>
  <c r="M1924" i="1"/>
  <c r="K1924" i="1"/>
  <c r="J1924" i="1"/>
  <c r="G1924" i="1"/>
  <c r="I1924" i="1" s="1"/>
  <c r="F1924" i="1"/>
  <c r="B1924" i="1"/>
  <c r="X1923" i="1"/>
  <c r="W1923" i="1"/>
  <c r="R1923" i="1"/>
  <c r="Q1923" i="1"/>
  <c r="N1923" i="1"/>
  <c r="O1923" i="1" s="1"/>
  <c r="M1923" i="1"/>
  <c r="K1923" i="1"/>
  <c r="J1923" i="1"/>
  <c r="G1923" i="1"/>
  <c r="H1923" i="1" s="1"/>
  <c r="F1923" i="1"/>
  <c r="B1923" i="1"/>
  <c r="X1922" i="1"/>
  <c r="W1922" i="1"/>
  <c r="R1922" i="1"/>
  <c r="Q1922" i="1"/>
  <c r="N1922" i="1"/>
  <c r="O1922" i="1" s="1"/>
  <c r="M1922" i="1"/>
  <c r="K1922" i="1"/>
  <c r="J1922" i="1"/>
  <c r="G1922" i="1"/>
  <c r="I1922" i="1" s="1"/>
  <c r="F1922" i="1"/>
  <c r="B1922" i="1"/>
  <c r="X1921" i="1"/>
  <c r="W1921" i="1"/>
  <c r="R1921" i="1"/>
  <c r="Q1921" i="1"/>
  <c r="N1921" i="1"/>
  <c r="O1921" i="1" s="1"/>
  <c r="M1921" i="1"/>
  <c r="K1921" i="1"/>
  <c r="J1921" i="1"/>
  <c r="G1921" i="1"/>
  <c r="F1921" i="1"/>
  <c r="B1921" i="1"/>
  <c r="X1920" i="1"/>
  <c r="W1920" i="1"/>
  <c r="R1920" i="1"/>
  <c r="Q1920" i="1"/>
  <c r="N1920" i="1"/>
  <c r="O1920" i="1" s="1"/>
  <c r="M1920" i="1"/>
  <c r="K1920" i="1"/>
  <c r="J1920" i="1"/>
  <c r="G1920" i="1"/>
  <c r="I1920" i="1" s="1"/>
  <c r="F1920" i="1"/>
  <c r="B1920" i="1"/>
  <c r="X1919" i="1"/>
  <c r="W1919" i="1"/>
  <c r="R1919" i="1"/>
  <c r="Q1919" i="1"/>
  <c r="N1919" i="1"/>
  <c r="O1919" i="1" s="1"/>
  <c r="M1919" i="1"/>
  <c r="K1919" i="1"/>
  <c r="J1919" i="1"/>
  <c r="G1919" i="1"/>
  <c r="H1919" i="1" s="1"/>
  <c r="F1919" i="1"/>
  <c r="B1919" i="1"/>
  <c r="X1918" i="1"/>
  <c r="W1918" i="1"/>
  <c r="R1918" i="1"/>
  <c r="Q1918" i="1"/>
  <c r="N1918" i="1"/>
  <c r="O1918" i="1" s="1"/>
  <c r="M1918" i="1"/>
  <c r="K1918" i="1"/>
  <c r="J1918" i="1"/>
  <c r="G1918" i="1"/>
  <c r="F1918" i="1"/>
  <c r="B1918" i="1"/>
  <c r="X1917" i="1"/>
  <c r="W1917" i="1"/>
  <c r="R1917" i="1"/>
  <c r="Q1917" i="1"/>
  <c r="N1917" i="1"/>
  <c r="O1917" i="1" s="1"/>
  <c r="M1917" i="1"/>
  <c r="K1917" i="1"/>
  <c r="J1917" i="1"/>
  <c r="G1917" i="1"/>
  <c r="I1917" i="1" s="1"/>
  <c r="F1917" i="1"/>
  <c r="B1917" i="1"/>
  <c r="X1916" i="1"/>
  <c r="W1916" i="1"/>
  <c r="R1916" i="1"/>
  <c r="Q1916" i="1"/>
  <c r="N1916" i="1"/>
  <c r="O1916" i="1" s="1"/>
  <c r="M1916" i="1"/>
  <c r="K1916" i="1"/>
  <c r="J1916" i="1"/>
  <c r="G1916" i="1"/>
  <c r="I1916" i="1" s="1"/>
  <c r="F1916" i="1"/>
  <c r="B1916" i="1"/>
  <c r="X1915" i="1"/>
  <c r="W1915" i="1"/>
  <c r="R1915" i="1"/>
  <c r="Q1915" i="1"/>
  <c r="N1915" i="1"/>
  <c r="O1915" i="1" s="1"/>
  <c r="M1915" i="1"/>
  <c r="K1915" i="1"/>
  <c r="J1915" i="1"/>
  <c r="G1915" i="1"/>
  <c r="H1915" i="1" s="1"/>
  <c r="F1915" i="1"/>
  <c r="B1915" i="1"/>
  <c r="X1914" i="1"/>
  <c r="W1914" i="1"/>
  <c r="R1914" i="1"/>
  <c r="Q1914" i="1"/>
  <c r="N1914" i="1"/>
  <c r="O1914" i="1" s="1"/>
  <c r="M1914" i="1"/>
  <c r="K1914" i="1"/>
  <c r="J1914" i="1"/>
  <c r="G1914" i="1"/>
  <c r="I1914" i="1" s="1"/>
  <c r="F1914" i="1"/>
  <c r="B1914" i="1"/>
  <c r="X1913" i="1"/>
  <c r="W1913" i="1"/>
  <c r="R1913" i="1"/>
  <c r="Q1913" i="1"/>
  <c r="N1913" i="1"/>
  <c r="O1913" i="1" s="1"/>
  <c r="M1913" i="1"/>
  <c r="K1913" i="1"/>
  <c r="J1913" i="1"/>
  <c r="G1913" i="1"/>
  <c r="I1913" i="1" s="1"/>
  <c r="F1913" i="1"/>
  <c r="B1913" i="1"/>
  <c r="X1912" i="1"/>
  <c r="W1912" i="1"/>
  <c r="R1912" i="1"/>
  <c r="Q1912" i="1"/>
  <c r="N1912" i="1"/>
  <c r="O1912" i="1" s="1"/>
  <c r="M1912" i="1"/>
  <c r="K1912" i="1"/>
  <c r="J1912" i="1"/>
  <c r="G1912" i="1"/>
  <c r="F1912" i="1"/>
  <c r="B1912" i="1"/>
  <c r="X1911" i="1"/>
  <c r="W1911" i="1"/>
  <c r="R1911" i="1"/>
  <c r="Q1911" i="1"/>
  <c r="N1911" i="1"/>
  <c r="O1911" i="1" s="1"/>
  <c r="M1911" i="1"/>
  <c r="K1911" i="1"/>
  <c r="J1911" i="1"/>
  <c r="G1911" i="1"/>
  <c r="H1911" i="1" s="1"/>
  <c r="F1911" i="1"/>
  <c r="B1911" i="1"/>
  <c r="X1910" i="1"/>
  <c r="W1910" i="1"/>
  <c r="R1910" i="1"/>
  <c r="Q1910" i="1"/>
  <c r="N1910" i="1"/>
  <c r="O1910" i="1" s="1"/>
  <c r="M1910" i="1"/>
  <c r="K1910" i="1"/>
  <c r="J1910" i="1"/>
  <c r="G1910" i="1"/>
  <c r="F1910" i="1"/>
  <c r="B1910" i="1"/>
  <c r="X1909" i="1"/>
  <c r="W1909" i="1"/>
  <c r="R1909" i="1"/>
  <c r="Q1909" i="1"/>
  <c r="N1909" i="1"/>
  <c r="O1909" i="1" s="1"/>
  <c r="M1909" i="1"/>
  <c r="K1909" i="1"/>
  <c r="J1909" i="1"/>
  <c r="G1909" i="1"/>
  <c r="I1909" i="1" s="1"/>
  <c r="F1909" i="1"/>
  <c r="B1909" i="1"/>
  <c r="X1908" i="1"/>
  <c r="W1908" i="1"/>
  <c r="R1908" i="1"/>
  <c r="Q1908" i="1"/>
  <c r="N1908" i="1"/>
  <c r="O1908" i="1" s="1"/>
  <c r="M1908" i="1"/>
  <c r="K1908" i="1"/>
  <c r="J1908" i="1"/>
  <c r="G1908" i="1"/>
  <c r="F1908" i="1"/>
  <c r="B1908" i="1"/>
  <c r="X1907" i="1"/>
  <c r="W1907" i="1"/>
  <c r="R1907" i="1"/>
  <c r="Q1907" i="1"/>
  <c r="N1907" i="1"/>
  <c r="O1907" i="1" s="1"/>
  <c r="M1907" i="1"/>
  <c r="K1907" i="1"/>
  <c r="J1907" i="1"/>
  <c r="G1907" i="1"/>
  <c r="I1907" i="1" s="1"/>
  <c r="F1907" i="1"/>
  <c r="B1907" i="1"/>
  <c r="X1906" i="1"/>
  <c r="W1906" i="1"/>
  <c r="R1906" i="1"/>
  <c r="Q1906" i="1"/>
  <c r="N1906" i="1"/>
  <c r="O1906" i="1" s="1"/>
  <c r="M1906" i="1"/>
  <c r="K1906" i="1"/>
  <c r="J1906" i="1"/>
  <c r="G1906" i="1"/>
  <c r="I1906" i="1" s="1"/>
  <c r="F1906" i="1"/>
  <c r="B1906" i="1"/>
  <c r="X1905" i="1"/>
  <c r="W1905" i="1"/>
  <c r="R1905" i="1"/>
  <c r="Q1905" i="1"/>
  <c r="N1905" i="1"/>
  <c r="O1905" i="1" s="1"/>
  <c r="M1905" i="1"/>
  <c r="K1905" i="1"/>
  <c r="J1905" i="1"/>
  <c r="G1905" i="1"/>
  <c r="I1905" i="1" s="1"/>
  <c r="F1905" i="1"/>
  <c r="B1905" i="1"/>
  <c r="X1904" i="1"/>
  <c r="W1904" i="1"/>
  <c r="R1904" i="1"/>
  <c r="Q1904" i="1"/>
  <c r="N1904" i="1"/>
  <c r="O1904" i="1" s="1"/>
  <c r="M1904" i="1"/>
  <c r="K1904" i="1"/>
  <c r="J1904" i="1"/>
  <c r="G1904" i="1"/>
  <c r="I1904" i="1" s="1"/>
  <c r="F1904" i="1"/>
  <c r="B1904" i="1"/>
  <c r="X1903" i="1"/>
  <c r="W1903" i="1"/>
  <c r="R1903" i="1"/>
  <c r="Q1903" i="1"/>
  <c r="N1903" i="1"/>
  <c r="O1903" i="1" s="1"/>
  <c r="M1903" i="1"/>
  <c r="K1903" i="1"/>
  <c r="J1903" i="1"/>
  <c r="G1903" i="1"/>
  <c r="F1903" i="1"/>
  <c r="B1903" i="1"/>
  <c r="X1902" i="1"/>
  <c r="W1902" i="1"/>
  <c r="R1902" i="1"/>
  <c r="Q1902" i="1"/>
  <c r="N1902" i="1"/>
  <c r="O1902" i="1" s="1"/>
  <c r="M1902" i="1"/>
  <c r="K1902" i="1"/>
  <c r="J1902" i="1"/>
  <c r="G1902" i="1"/>
  <c r="I1902" i="1" s="1"/>
  <c r="F1902" i="1"/>
  <c r="B1902" i="1"/>
  <c r="X1901" i="1"/>
  <c r="W1901" i="1"/>
  <c r="R1901" i="1"/>
  <c r="Q1901" i="1"/>
  <c r="N1901" i="1"/>
  <c r="O1901" i="1" s="1"/>
  <c r="M1901" i="1"/>
  <c r="K1901" i="1"/>
  <c r="J1901" i="1"/>
  <c r="G1901" i="1"/>
  <c r="H1901" i="1" s="1"/>
  <c r="F1901" i="1"/>
  <c r="B1901" i="1"/>
  <c r="X1900" i="1"/>
  <c r="W1900" i="1"/>
  <c r="R1900" i="1"/>
  <c r="Q1900" i="1"/>
  <c r="N1900" i="1"/>
  <c r="O1900" i="1" s="1"/>
  <c r="M1900" i="1"/>
  <c r="K1900" i="1"/>
  <c r="J1900" i="1"/>
  <c r="G1900" i="1"/>
  <c r="I1900" i="1" s="1"/>
  <c r="F1900" i="1"/>
  <c r="B1900" i="1"/>
  <c r="X1899" i="1"/>
  <c r="W1899" i="1"/>
  <c r="R1899" i="1"/>
  <c r="Q1899" i="1"/>
  <c r="N1899" i="1"/>
  <c r="O1899" i="1" s="1"/>
  <c r="M1899" i="1"/>
  <c r="K1899" i="1"/>
  <c r="J1899" i="1"/>
  <c r="G1899" i="1"/>
  <c r="H1899" i="1" s="1"/>
  <c r="F1899" i="1"/>
  <c r="B1899" i="1"/>
  <c r="X1898" i="1"/>
  <c r="W1898" i="1"/>
  <c r="R1898" i="1"/>
  <c r="Q1898" i="1"/>
  <c r="N1898" i="1"/>
  <c r="O1898" i="1" s="1"/>
  <c r="M1898" i="1"/>
  <c r="K1898" i="1"/>
  <c r="J1898" i="1"/>
  <c r="G1898" i="1"/>
  <c r="F1898" i="1"/>
  <c r="B1898" i="1"/>
  <c r="X1897" i="1"/>
  <c r="W1897" i="1"/>
  <c r="R1897" i="1"/>
  <c r="Q1897" i="1"/>
  <c r="N1897" i="1"/>
  <c r="O1897" i="1" s="1"/>
  <c r="M1897" i="1"/>
  <c r="K1897" i="1"/>
  <c r="J1897" i="1"/>
  <c r="G1897" i="1"/>
  <c r="H1897" i="1" s="1"/>
  <c r="F1897" i="1"/>
  <c r="B1897" i="1"/>
  <c r="X1896" i="1"/>
  <c r="W1896" i="1"/>
  <c r="R1896" i="1"/>
  <c r="Q1896" i="1"/>
  <c r="N1896" i="1"/>
  <c r="O1896" i="1" s="1"/>
  <c r="M1896" i="1"/>
  <c r="K1896" i="1"/>
  <c r="J1896" i="1"/>
  <c r="G1896" i="1"/>
  <c r="F1896" i="1"/>
  <c r="B1896" i="1"/>
  <c r="X1895" i="1"/>
  <c r="W1895" i="1"/>
  <c r="R1895" i="1"/>
  <c r="Q1895" i="1"/>
  <c r="N1895" i="1"/>
  <c r="O1895" i="1" s="1"/>
  <c r="M1895" i="1"/>
  <c r="K1895" i="1"/>
  <c r="J1895" i="1"/>
  <c r="G1895" i="1"/>
  <c r="H1895" i="1" s="1"/>
  <c r="F1895" i="1"/>
  <c r="B1895" i="1"/>
  <c r="X1894" i="1"/>
  <c r="W1894" i="1"/>
  <c r="R1894" i="1"/>
  <c r="Q1894" i="1"/>
  <c r="N1894" i="1"/>
  <c r="O1894" i="1" s="1"/>
  <c r="M1894" i="1"/>
  <c r="K1894" i="1"/>
  <c r="J1894" i="1"/>
  <c r="G1894" i="1"/>
  <c r="I1894" i="1" s="1"/>
  <c r="F1894" i="1"/>
  <c r="B1894" i="1"/>
  <c r="X1893" i="1"/>
  <c r="W1893" i="1"/>
  <c r="R1893" i="1"/>
  <c r="Q1893" i="1"/>
  <c r="N1893" i="1"/>
  <c r="O1893" i="1" s="1"/>
  <c r="M1893" i="1"/>
  <c r="K1893" i="1"/>
  <c r="J1893" i="1"/>
  <c r="G1893" i="1"/>
  <c r="H1893" i="1" s="1"/>
  <c r="F1893" i="1"/>
  <c r="B1893" i="1"/>
  <c r="X1892" i="1"/>
  <c r="W1892" i="1"/>
  <c r="R1892" i="1"/>
  <c r="Q1892" i="1"/>
  <c r="N1892" i="1"/>
  <c r="O1892" i="1" s="1"/>
  <c r="M1892" i="1"/>
  <c r="K1892" i="1"/>
  <c r="J1892" i="1"/>
  <c r="G1892" i="1"/>
  <c r="I1892" i="1" s="1"/>
  <c r="F1892" i="1"/>
  <c r="B1892" i="1"/>
  <c r="X1891" i="1"/>
  <c r="W1891" i="1"/>
  <c r="R1891" i="1"/>
  <c r="Q1891" i="1"/>
  <c r="N1891" i="1"/>
  <c r="O1891" i="1" s="1"/>
  <c r="M1891" i="1"/>
  <c r="K1891" i="1"/>
  <c r="J1891" i="1"/>
  <c r="G1891" i="1"/>
  <c r="I1891" i="1" s="1"/>
  <c r="F1891" i="1"/>
  <c r="B1891" i="1"/>
  <c r="X1890" i="1"/>
  <c r="W1890" i="1"/>
  <c r="R1890" i="1"/>
  <c r="Q1890" i="1"/>
  <c r="N1890" i="1"/>
  <c r="O1890" i="1" s="1"/>
  <c r="M1890" i="1"/>
  <c r="K1890" i="1"/>
  <c r="J1890" i="1"/>
  <c r="G1890" i="1"/>
  <c r="I1890" i="1" s="1"/>
  <c r="F1890" i="1"/>
  <c r="B1890" i="1"/>
  <c r="X1889" i="1"/>
  <c r="W1889" i="1"/>
  <c r="R1889" i="1"/>
  <c r="Q1889" i="1"/>
  <c r="N1889" i="1"/>
  <c r="O1889" i="1" s="1"/>
  <c r="M1889" i="1"/>
  <c r="K1889" i="1"/>
  <c r="J1889" i="1"/>
  <c r="G1889" i="1"/>
  <c r="F1889" i="1"/>
  <c r="B1889" i="1"/>
  <c r="X1888" i="1"/>
  <c r="W1888" i="1"/>
  <c r="R1888" i="1"/>
  <c r="Q1888" i="1"/>
  <c r="N1888" i="1"/>
  <c r="O1888" i="1" s="1"/>
  <c r="M1888" i="1"/>
  <c r="K1888" i="1"/>
  <c r="J1888" i="1"/>
  <c r="G1888" i="1"/>
  <c r="I1888" i="1" s="1"/>
  <c r="F1888" i="1"/>
  <c r="B1888" i="1"/>
  <c r="X1887" i="1"/>
  <c r="W1887" i="1"/>
  <c r="R1887" i="1"/>
  <c r="Q1887" i="1"/>
  <c r="N1887" i="1"/>
  <c r="O1887" i="1" s="1"/>
  <c r="M1887" i="1"/>
  <c r="K1887" i="1"/>
  <c r="J1887" i="1"/>
  <c r="G1887" i="1"/>
  <c r="H1887" i="1" s="1"/>
  <c r="F1887" i="1"/>
  <c r="B1887" i="1"/>
  <c r="X1886" i="1"/>
  <c r="W1886" i="1"/>
  <c r="R1886" i="1"/>
  <c r="Q1886" i="1"/>
  <c r="N1886" i="1"/>
  <c r="O1886" i="1" s="1"/>
  <c r="M1886" i="1"/>
  <c r="K1886" i="1"/>
  <c r="J1886" i="1"/>
  <c r="G1886" i="1"/>
  <c r="F1886" i="1"/>
  <c r="B1886" i="1"/>
  <c r="X1885" i="1"/>
  <c r="W1885" i="1"/>
  <c r="R1885" i="1"/>
  <c r="Q1885" i="1"/>
  <c r="N1885" i="1"/>
  <c r="O1885" i="1" s="1"/>
  <c r="M1885" i="1"/>
  <c r="K1885" i="1"/>
  <c r="J1885" i="1"/>
  <c r="G1885" i="1"/>
  <c r="H1885" i="1" s="1"/>
  <c r="F1885" i="1"/>
  <c r="B1885" i="1"/>
  <c r="X1884" i="1"/>
  <c r="W1884" i="1"/>
  <c r="R1884" i="1"/>
  <c r="Q1884" i="1"/>
  <c r="N1884" i="1"/>
  <c r="O1884" i="1" s="1"/>
  <c r="M1884" i="1"/>
  <c r="K1884" i="1"/>
  <c r="J1884" i="1"/>
  <c r="G1884" i="1"/>
  <c r="I1884" i="1" s="1"/>
  <c r="F1884" i="1"/>
  <c r="B1884" i="1"/>
  <c r="X1883" i="1"/>
  <c r="W1883" i="1"/>
  <c r="R1883" i="1"/>
  <c r="Q1883" i="1"/>
  <c r="N1883" i="1"/>
  <c r="O1883" i="1" s="1"/>
  <c r="M1883" i="1"/>
  <c r="K1883" i="1"/>
  <c r="J1883" i="1"/>
  <c r="G1883" i="1"/>
  <c r="H1883" i="1" s="1"/>
  <c r="F1883" i="1"/>
  <c r="B1883" i="1"/>
  <c r="X1882" i="1"/>
  <c r="W1882" i="1"/>
  <c r="R1882" i="1"/>
  <c r="Q1882" i="1"/>
  <c r="N1882" i="1"/>
  <c r="O1882" i="1" s="1"/>
  <c r="M1882" i="1"/>
  <c r="K1882" i="1"/>
  <c r="J1882" i="1"/>
  <c r="G1882" i="1"/>
  <c r="I1882" i="1" s="1"/>
  <c r="F1882" i="1"/>
  <c r="B1882" i="1"/>
  <c r="X1881" i="1"/>
  <c r="W1881" i="1"/>
  <c r="R1881" i="1"/>
  <c r="Q1881" i="1"/>
  <c r="N1881" i="1"/>
  <c r="O1881" i="1" s="1"/>
  <c r="M1881" i="1"/>
  <c r="K1881" i="1"/>
  <c r="J1881" i="1"/>
  <c r="G1881" i="1"/>
  <c r="H1881" i="1" s="1"/>
  <c r="F1881" i="1"/>
  <c r="B1881" i="1"/>
  <c r="X1880" i="1"/>
  <c r="W1880" i="1"/>
  <c r="R1880" i="1"/>
  <c r="Q1880" i="1"/>
  <c r="N1880" i="1"/>
  <c r="O1880" i="1" s="1"/>
  <c r="M1880" i="1"/>
  <c r="K1880" i="1"/>
  <c r="J1880" i="1"/>
  <c r="G1880" i="1"/>
  <c r="F1880" i="1"/>
  <c r="B1880" i="1"/>
  <c r="X1879" i="1"/>
  <c r="W1879" i="1"/>
  <c r="R1879" i="1"/>
  <c r="Q1879" i="1"/>
  <c r="N1879" i="1"/>
  <c r="O1879" i="1" s="1"/>
  <c r="M1879" i="1"/>
  <c r="K1879" i="1"/>
  <c r="J1879" i="1"/>
  <c r="G1879" i="1"/>
  <c r="F1879" i="1"/>
  <c r="B1879" i="1"/>
  <c r="X1878" i="1"/>
  <c r="W1878" i="1"/>
  <c r="R1878" i="1"/>
  <c r="Q1878" i="1"/>
  <c r="N1878" i="1"/>
  <c r="O1878" i="1" s="1"/>
  <c r="M1878" i="1"/>
  <c r="K1878" i="1"/>
  <c r="J1878" i="1"/>
  <c r="G1878" i="1"/>
  <c r="F1878" i="1"/>
  <c r="B1878" i="1"/>
  <c r="X1877" i="1"/>
  <c r="W1877" i="1"/>
  <c r="R1877" i="1"/>
  <c r="Q1877" i="1"/>
  <c r="N1877" i="1"/>
  <c r="O1877" i="1" s="1"/>
  <c r="M1877" i="1"/>
  <c r="K1877" i="1"/>
  <c r="J1877" i="1"/>
  <c r="G1877" i="1"/>
  <c r="I1877" i="1" s="1"/>
  <c r="F1877" i="1"/>
  <c r="B1877" i="1"/>
  <c r="X1876" i="1"/>
  <c r="W1876" i="1"/>
  <c r="R1876" i="1"/>
  <c r="Q1876" i="1"/>
  <c r="N1876" i="1"/>
  <c r="O1876" i="1" s="1"/>
  <c r="M1876" i="1"/>
  <c r="K1876" i="1"/>
  <c r="J1876" i="1"/>
  <c r="G1876" i="1"/>
  <c r="F1876" i="1"/>
  <c r="B1876" i="1"/>
  <c r="X1875" i="1"/>
  <c r="W1875" i="1"/>
  <c r="R1875" i="1"/>
  <c r="Q1875" i="1"/>
  <c r="N1875" i="1"/>
  <c r="O1875" i="1" s="1"/>
  <c r="M1875" i="1"/>
  <c r="K1875" i="1"/>
  <c r="J1875" i="1"/>
  <c r="G1875" i="1"/>
  <c r="F1875" i="1"/>
  <c r="B1875" i="1"/>
  <c r="X1874" i="1"/>
  <c r="W1874" i="1"/>
  <c r="R1874" i="1"/>
  <c r="Q1874" i="1"/>
  <c r="N1874" i="1"/>
  <c r="O1874" i="1" s="1"/>
  <c r="M1874" i="1"/>
  <c r="K1874" i="1"/>
  <c r="J1874" i="1"/>
  <c r="G1874" i="1"/>
  <c r="I1874" i="1" s="1"/>
  <c r="F1874" i="1"/>
  <c r="B1874" i="1"/>
  <c r="X1873" i="1"/>
  <c r="W1873" i="1"/>
  <c r="R1873" i="1"/>
  <c r="Q1873" i="1"/>
  <c r="N1873" i="1"/>
  <c r="O1873" i="1" s="1"/>
  <c r="M1873" i="1"/>
  <c r="K1873" i="1"/>
  <c r="J1873" i="1"/>
  <c r="G1873" i="1"/>
  <c r="I1873" i="1" s="1"/>
  <c r="F1873" i="1"/>
  <c r="B1873" i="1"/>
  <c r="X1872" i="1"/>
  <c r="W1872" i="1"/>
  <c r="R1872" i="1"/>
  <c r="Q1872" i="1"/>
  <c r="N1872" i="1"/>
  <c r="O1872" i="1" s="1"/>
  <c r="M1872" i="1"/>
  <c r="K1872" i="1"/>
  <c r="J1872" i="1"/>
  <c r="G1872" i="1"/>
  <c r="I1872" i="1" s="1"/>
  <c r="F1872" i="1"/>
  <c r="B1872" i="1"/>
  <c r="X1871" i="1"/>
  <c r="W1871" i="1"/>
  <c r="R1871" i="1"/>
  <c r="Q1871" i="1"/>
  <c r="N1871" i="1"/>
  <c r="O1871" i="1" s="1"/>
  <c r="M1871" i="1"/>
  <c r="K1871" i="1"/>
  <c r="J1871" i="1"/>
  <c r="G1871" i="1"/>
  <c r="H1871" i="1" s="1"/>
  <c r="F1871" i="1"/>
  <c r="B1871" i="1"/>
  <c r="X1870" i="1"/>
  <c r="W1870" i="1"/>
  <c r="R1870" i="1"/>
  <c r="Q1870" i="1"/>
  <c r="N1870" i="1"/>
  <c r="O1870" i="1" s="1"/>
  <c r="M1870" i="1"/>
  <c r="K1870" i="1"/>
  <c r="J1870" i="1"/>
  <c r="G1870" i="1"/>
  <c r="F1870" i="1"/>
  <c r="B1870" i="1"/>
  <c r="X1869" i="1"/>
  <c r="W1869" i="1"/>
  <c r="R1869" i="1"/>
  <c r="Q1869" i="1"/>
  <c r="N1869" i="1"/>
  <c r="O1869" i="1" s="1"/>
  <c r="M1869" i="1"/>
  <c r="K1869" i="1"/>
  <c r="J1869" i="1"/>
  <c r="G1869" i="1"/>
  <c r="I1869" i="1" s="1"/>
  <c r="F1869" i="1"/>
  <c r="B1869" i="1"/>
  <c r="X1868" i="1"/>
  <c r="W1868" i="1"/>
  <c r="R1868" i="1"/>
  <c r="Q1868" i="1"/>
  <c r="N1868" i="1"/>
  <c r="O1868" i="1" s="1"/>
  <c r="M1868" i="1"/>
  <c r="K1868" i="1"/>
  <c r="J1868" i="1"/>
  <c r="G1868" i="1"/>
  <c r="I1868" i="1" s="1"/>
  <c r="F1868" i="1"/>
  <c r="B1868" i="1"/>
  <c r="X1867" i="1"/>
  <c r="W1867" i="1"/>
  <c r="R1867" i="1"/>
  <c r="Q1867" i="1"/>
  <c r="N1867" i="1"/>
  <c r="O1867" i="1" s="1"/>
  <c r="M1867" i="1"/>
  <c r="K1867" i="1"/>
  <c r="J1867" i="1"/>
  <c r="G1867" i="1"/>
  <c r="H1867" i="1" s="1"/>
  <c r="F1867" i="1"/>
  <c r="B1867" i="1"/>
  <c r="X1866" i="1"/>
  <c r="W1866" i="1"/>
  <c r="R1866" i="1"/>
  <c r="Q1866" i="1"/>
  <c r="N1866" i="1"/>
  <c r="O1866" i="1" s="1"/>
  <c r="M1866" i="1"/>
  <c r="K1866" i="1"/>
  <c r="J1866" i="1"/>
  <c r="G1866" i="1"/>
  <c r="F1866" i="1"/>
  <c r="B1866" i="1"/>
  <c r="X1865" i="1"/>
  <c r="W1865" i="1"/>
  <c r="R1865" i="1"/>
  <c r="Q1865" i="1"/>
  <c r="N1865" i="1"/>
  <c r="O1865" i="1" s="1"/>
  <c r="M1865" i="1"/>
  <c r="K1865" i="1"/>
  <c r="J1865" i="1"/>
  <c r="G1865" i="1"/>
  <c r="I1865" i="1" s="1"/>
  <c r="F1865" i="1"/>
  <c r="B1865" i="1"/>
  <c r="X1864" i="1"/>
  <c r="W1864" i="1"/>
  <c r="R1864" i="1"/>
  <c r="Q1864" i="1"/>
  <c r="N1864" i="1"/>
  <c r="O1864" i="1" s="1"/>
  <c r="M1864" i="1"/>
  <c r="K1864" i="1"/>
  <c r="J1864" i="1"/>
  <c r="G1864" i="1"/>
  <c r="F1864" i="1"/>
  <c r="B1864" i="1"/>
  <c r="X1863" i="1"/>
  <c r="W1863" i="1"/>
  <c r="R1863" i="1"/>
  <c r="Q1863" i="1"/>
  <c r="N1863" i="1"/>
  <c r="O1863" i="1" s="1"/>
  <c r="M1863" i="1"/>
  <c r="K1863" i="1"/>
  <c r="J1863" i="1"/>
  <c r="G1863" i="1"/>
  <c r="H1863" i="1" s="1"/>
  <c r="F1863" i="1"/>
  <c r="B1863" i="1"/>
  <c r="X1862" i="1"/>
  <c r="W1862" i="1"/>
  <c r="R1862" i="1"/>
  <c r="Q1862" i="1"/>
  <c r="N1862" i="1"/>
  <c r="O1862" i="1" s="1"/>
  <c r="M1862" i="1"/>
  <c r="K1862" i="1"/>
  <c r="J1862" i="1"/>
  <c r="G1862" i="1"/>
  <c r="I1862" i="1" s="1"/>
  <c r="F1862" i="1"/>
  <c r="B1862" i="1"/>
  <c r="X1861" i="1"/>
  <c r="W1861" i="1"/>
  <c r="R1861" i="1"/>
  <c r="Q1861" i="1"/>
  <c r="N1861" i="1"/>
  <c r="O1861" i="1" s="1"/>
  <c r="M1861" i="1"/>
  <c r="K1861" i="1"/>
  <c r="J1861" i="1"/>
  <c r="G1861" i="1"/>
  <c r="I1861" i="1" s="1"/>
  <c r="F1861" i="1"/>
  <c r="B1861" i="1"/>
  <c r="X1860" i="1"/>
  <c r="W1860" i="1"/>
  <c r="R1860" i="1"/>
  <c r="Q1860" i="1"/>
  <c r="N1860" i="1"/>
  <c r="O1860" i="1" s="1"/>
  <c r="M1860" i="1"/>
  <c r="K1860" i="1"/>
  <c r="J1860" i="1"/>
  <c r="G1860" i="1"/>
  <c r="I1860" i="1" s="1"/>
  <c r="F1860" i="1"/>
  <c r="B1860" i="1"/>
  <c r="X1859" i="1"/>
  <c r="W1859" i="1"/>
  <c r="R1859" i="1"/>
  <c r="Q1859" i="1"/>
  <c r="N1859" i="1"/>
  <c r="O1859" i="1" s="1"/>
  <c r="M1859" i="1"/>
  <c r="K1859" i="1"/>
  <c r="J1859" i="1"/>
  <c r="G1859" i="1"/>
  <c r="F1859" i="1"/>
  <c r="B1859" i="1"/>
  <c r="X1858" i="1"/>
  <c r="W1858" i="1"/>
  <c r="R1858" i="1"/>
  <c r="Q1858" i="1"/>
  <c r="N1858" i="1"/>
  <c r="O1858" i="1" s="1"/>
  <c r="M1858" i="1"/>
  <c r="K1858" i="1"/>
  <c r="J1858" i="1"/>
  <c r="G1858" i="1"/>
  <c r="F1858" i="1"/>
  <c r="B1858" i="1"/>
  <c r="X1857" i="1"/>
  <c r="W1857" i="1"/>
  <c r="R1857" i="1"/>
  <c r="Q1857" i="1"/>
  <c r="N1857" i="1"/>
  <c r="O1857" i="1" s="1"/>
  <c r="M1857" i="1"/>
  <c r="K1857" i="1"/>
  <c r="J1857" i="1"/>
  <c r="G1857" i="1"/>
  <c r="H1857" i="1" s="1"/>
  <c r="F1857" i="1"/>
  <c r="B1857" i="1"/>
  <c r="X1856" i="1"/>
  <c r="W1856" i="1"/>
  <c r="R1856" i="1"/>
  <c r="Q1856" i="1"/>
  <c r="N1856" i="1"/>
  <c r="O1856" i="1" s="1"/>
  <c r="M1856" i="1"/>
  <c r="K1856" i="1"/>
  <c r="J1856" i="1"/>
  <c r="G1856" i="1"/>
  <c r="F1856" i="1"/>
  <c r="B1856" i="1"/>
  <c r="X1855" i="1"/>
  <c r="W1855" i="1"/>
  <c r="R1855" i="1"/>
  <c r="Q1855" i="1"/>
  <c r="N1855" i="1"/>
  <c r="O1855" i="1" s="1"/>
  <c r="M1855" i="1"/>
  <c r="K1855" i="1"/>
  <c r="J1855" i="1"/>
  <c r="G1855" i="1"/>
  <c r="F1855" i="1"/>
  <c r="B1855" i="1"/>
  <c r="X1854" i="1"/>
  <c r="W1854" i="1"/>
  <c r="R1854" i="1"/>
  <c r="Q1854" i="1"/>
  <c r="N1854" i="1"/>
  <c r="O1854" i="1" s="1"/>
  <c r="M1854" i="1"/>
  <c r="K1854" i="1"/>
  <c r="J1854" i="1"/>
  <c r="G1854" i="1"/>
  <c r="I1854" i="1" s="1"/>
  <c r="F1854" i="1"/>
  <c r="B1854" i="1"/>
  <c r="X1853" i="1"/>
  <c r="W1853" i="1"/>
  <c r="R1853" i="1"/>
  <c r="Q1853" i="1"/>
  <c r="N1853" i="1"/>
  <c r="O1853" i="1" s="1"/>
  <c r="M1853" i="1"/>
  <c r="K1853" i="1"/>
  <c r="J1853" i="1"/>
  <c r="G1853" i="1"/>
  <c r="I1853" i="1" s="1"/>
  <c r="F1853" i="1"/>
  <c r="B1853" i="1"/>
  <c r="X1852" i="1"/>
  <c r="W1852" i="1"/>
  <c r="R1852" i="1"/>
  <c r="Q1852" i="1"/>
  <c r="N1852" i="1"/>
  <c r="O1852" i="1" s="1"/>
  <c r="M1852" i="1"/>
  <c r="K1852" i="1"/>
  <c r="J1852" i="1"/>
  <c r="G1852" i="1"/>
  <c r="I1852" i="1" s="1"/>
  <c r="F1852" i="1"/>
  <c r="B1852" i="1"/>
  <c r="X1851" i="1"/>
  <c r="W1851" i="1"/>
  <c r="R1851" i="1"/>
  <c r="Q1851" i="1"/>
  <c r="N1851" i="1"/>
  <c r="O1851" i="1" s="1"/>
  <c r="M1851" i="1"/>
  <c r="K1851" i="1"/>
  <c r="J1851" i="1"/>
  <c r="G1851" i="1"/>
  <c r="I1851" i="1" s="1"/>
  <c r="F1851" i="1"/>
  <c r="B1851" i="1"/>
  <c r="X1850" i="1"/>
  <c r="W1850" i="1"/>
  <c r="R1850" i="1"/>
  <c r="Q1850" i="1"/>
  <c r="N1850" i="1"/>
  <c r="O1850" i="1" s="1"/>
  <c r="M1850" i="1"/>
  <c r="K1850" i="1"/>
  <c r="J1850" i="1"/>
  <c r="G1850" i="1"/>
  <c r="I1850" i="1" s="1"/>
  <c r="F1850" i="1"/>
  <c r="B1850" i="1"/>
  <c r="X1849" i="1"/>
  <c r="W1849" i="1"/>
  <c r="R1849" i="1"/>
  <c r="Q1849" i="1"/>
  <c r="N1849" i="1"/>
  <c r="O1849" i="1" s="1"/>
  <c r="M1849" i="1"/>
  <c r="K1849" i="1"/>
  <c r="J1849" i="1"/>
  <c r="G1849" i="1"/>
  <c r="F1849" i="1"/>
  <c r="B1849" i="1"/>
  <c r="X1848" i="1"/>
  <c r="W1848" i="1"/>
  <c r="R1848" i="1"/>
  <c r="Q1848" i="1"/>
  <c r="N1848" i="1"/>
  <c r="O1848" i="1" s="1"/>
  <c r="M1848" i="1"/>
  <c r="K1848" i="1"/>
  <c r="J1848" i="1"/>
  <c r="G1848" i="1"/>
  <c r="F1848" i="1"/>
  <c r="B1848" i="1"/>
  <c r="X1847" i="1"/>
  <c r="W1847" i="1"/>
  <c r="R1847" i="1"/>
  <c r="Q1847" i="1"/>
  <c r="N1847" i="1"/>
  <c r="O1847" i="1" s="1"/>
  <c r="M1847" i="1"/>
  <c r="K1847" i="1"/>
  <c r="J1847" i="1"/>
  <c r="G1847" i="1"/>
  <c r="I1847" i="1" s="1"/>
  <c r="F1847" i="1"/>
  <c r="B1847" i="1"/>
  <c r="X1846" i="1"/>
  <c r="W1846" i="1"/>
  <c r="R1846" i="1"/>
  <c r="Q1846" i="1"/>
  <c r="N1846" i="1"/>
  <c r="O1846" i="1" s="1"/>
  <c r="M1846" i="1"/>
  <c r="K1846" i="1"/>
  <c r="J1846" i="1"/>
  <c r="G1846" i="1"/>
  <c r="I1846" i="1" s="1"/>
  <c r="F1846" i="1"/>
  <c r="B1846" i="1"/>
  <c r="X1845" i="1"/>
  <c r="W1845" i="1"/>
  <c r="R1845" i="1"/>
  <c r="Q1845" i="1"/>
  <c r="N1845" i="1"/>
  <c r="O1845" i="1" s="1"/>
  <c r="M1845" i="1"/>
  <c r="K1845" i="1"/>
  <c r="J1845" i="1"/>
  <c r="G1845" i="1"/>
  <c r="I1845" i="1" s="1"/>
  <c r="F1845" i="1"/>
  <c r="B1845" i="1"/>
  <c r="X1844" i="1"/>
  <c r="W1844" i="1"/>
  <c r="R1844" i="1"/>
  <c r="Q1844" i="1"/>
  <c r="N1844" i="1"/>
  <c r="O1844" i="1" s="1"/>
  <c r="M1844" i="1"/>
  <c r="K1844" i="1"/>
  <c r="J1844" i="1"/>
  <c r="G1844" i="1"/>
  <c r="I1844" i="1" s="1"/>
  <c r="F1844" i="1"/>
  <c r="B1844" i="1"/>
  <c r="X1843" i="1"/>
  <c r="W1843" i="1"/>
  <c r="R1843" i="1"/>
  <c r="Q1843" i="1"/>
  <c r="N1843" i="1"/>
  <c r="O1843" i="1" s="1"/>
  <c r="M1843" i="1"/>
  <c r="K1843" i="1"/>
  <c r="J1843" i="1"/>
  <c r="G1843" i="1"/>
  <c r="I1843" i="1" s="1"/>
  <c r="F1843" i="1"/>
  <c r="B1843" i="1"/>
  <c r="X1842" i="1"/>
  <c r="W1842" i="1"/>
  <c r="R1842" i="1"/>
  <c r="Q1842" i="1"/>
  <c r="N1842" i="1"/>
  <c r="O1842" i="1" s="1"/>
  <c r="M1842" i="1"/>
  <c r="K1842" i="1"/>
  <c r="J1842" i="1"/>
  <c r="G1842" i="1"/>
  <c r="I1842" i="1" s="1"/>
  <c r="F1842" i="1"/>
  <c r="B1842" i="1"/>
  <c r="X1841" i="1"/>
  <c r="W1841" i="1"/>
  <c r="R1841" i="1"/>
  <c r="Q1841" i="1"/>
  <c r="N1841" i="1"/>
  <c r="O1841" i="1" s="1"/>
  <c r="M1841" i="1"/>
  <c r="K1841" i="1"/>
  <c r="J1841" i="1"/>
  <c r="G1841" i="1"/>
  <c r="F1841" i="1"/>
  <c r="B1841" i="1"/>
  <c r="X1840" i="1"/>
  <c r="W1840" i="1"/>
  <c r="R1840" i="1"/>
  <c r="Q1840" i="1"/>
  <c r="N1840" i="1"/>
  <c r="O1840" i="1" s="1"/>
  <c r="M1840" i="1"/>
  <c r="K1840" i="1"/>
  <c r="J1840" i="1"/>
  <c r="G1840" i="1"/>
  <c r="I1840" i="1" s="1"/>
  <c r="F1840" i="1"/>
  <c r="B1840" i="1"/>
  <c r="X1839" i="1"/>
  <c r="W1839" i="1"/>
  <c r="R1839" i="1"/>
  <c r="Q1839" i="1"/>
  <c r="N1839" i="1"/>
  <c r="O1839" i="1" s="1"/>
  <c r="M1839" i="1"/>
  <c r="K1839" i="1"/>
  <c r="J1839" i="1"/>
  <c r="G1839" i="1"/>
  <c r="F1839" i="1"/>
  <c r="B1839" i="1"/>
  <c r="X1838" i="1"/>
  <c r="W1838" i="1"/>
  <c r="R1838" i="1"/>
  <c r="Q1838" i="1"/>
  <c r="N1838" i="1"/>
  <c r="O1838" i="1" s="1"/>
  <c r="M1838" i="1"/>
  <c r="K1838" i="1"/>
  <c r="J1838" i="1"/>
  <c r="G1838" i="1"/>
  <c r="I1838" i="1" s="1"/>
  <c r="F1838" i="1"/>
  <c r="B1838" i="1"/>
  <c r="X1837" i="1"/>
  <c r="W1837" i="1"/>
  <c r="R1837" i="1"/>
  <c r="Q1837" i="1"/>
  <c r="N1837" i="1"/>
  <c r="O1837" i="1" s="1"/>
  <c r="M1837" i="1"/>
  <c r="K1837" i="1"/>
  <c r="J1837" i="1"/>
  <c r="G1837" i="1"/>
  <c r="I1837" i="1" s="1"/>
  <c r="F1837" i="1"/>
  <c r="B1837" i="1"/>
  <c r="X1836" i="1"/>
  <c r="W1836" i="1"/>
  <c r="R1836" i="1"/>
  <c r="Q1836" i="1"/>
  <c r="N1836" i="1"/>
  <c r="O1836" i="1" s="1"/>
  <c r="M1836" i="1"/>
  <c r="K1836" i="1"/>
  <c r="J1836" i="1"/>
  <c r="G1836" i="1"/>
  <c r="I1836" i="1" s="1"/>
  <c r="F1836" i="1"/>
  <c r="B1836" i="1"/>
  <c r="X1835" i="1"/>
  <c r="W1835" i="1"/>
  <c r="R1835" i="1"/>
  <c r="Q1835" i="1"/>
  <c r="N1835" i="1"/>
  <c r="O1835" i="1" s="1"/>
  <c r="M1835" i="1"/>
  <c r="K1835" i="1"/>
  <c r="J1835" i="1"/>
  <c r="G1835" i="1"/>
  <c r="H1835" i="1" s="1"/>
  <c r="F1835" i="1"/>
  <c r="B1835" i="1"/>
  <c r="X1834" i="1"/>
  <c r="W1834" i="1"/>
  <c r="R1834" i="1"/>
  <c r="Q1834" i="1"/>
  <c r="N1834" i="1"/>
  <c r="O1834" i="1" s="1"/>
  <c r="M1834" i="1"/>
  <c r="K1834" i="1"/>
  <c r="J1834" i="1"/>
  <c r="G1834" i="1"/>
  <c r="I1834" i="1" s="1"/>
  <c r="F1834" i="1"/>
  <c r="B1834" i="1"/>
  <c r="X1833" i="1"/>
  <c r="W1833" i="1"/>
  <c r="R1833" i="1"/>
  <c r="Q1833" i="1"/>
  <c r="N1833" i="1"/>
  <c r="O1833" i="1" s="1"/>
  <c r="M1833" i="1"/>
  <c r="K1833" i="1"/>
  <c r="J1833" i="1"/>
  <c r="G1833" i="1"/>
  <c r="I1833" i="1" s="1"/>
  <c r="F1833" i="1"/>
  <c r="B1833" i="1"/>
  <c r="X1832" i="1"/>
  <c r="W1832" i="1"/>
  <c r="R1832" i="1"/>
  <c r="Q1832" i="1"/>
  <c r="N1832" i="1"/>
  <c r="O1832" i="1" s="1"/>
  <c r="M1832" i="1"/>
  <c r="K1832" i="1"/>
  <c r="J1832" i="1"/>
  <c r="G1832" i="1"/>
  <c r="F1832" i="1"/>
  <c r="B1832" i="1"/>
  <c r="X1831" i="1"/>
  <c r="W1831" i="1"/>
  <c r="R1831" i="1"/>
  <c r="Q1831" i="1"/>
  <c r="N1831" i="1"/>
  <c r="O1831" i="1" s="1"/>
  <c r="M1831" i="1"/>
  <c r="K1831" i="1"/>
  <c r="J1831" i="1"/>
  <c r="G1831" i="1"/>
  <c r="H1831" i="1" s="1"/>
  <c r="F1831" i="1"/>
  <c r="B1831" i="1"/>
  <c r="X1830" i="1"/>
  <c r="W1830" i="1"/>
  <c r="R1830" i="1"/>
  <c r="Q1830" i="1"/>
  <c r="N1830" i="1"/>
  <c r="O1830" i="1" s="1"/>
  <c r="M1830" i="1"/>
  <c r="K1830" i="1"/>
  <c r="J1830" i="1"/>
  <c r="G1830" i="1"/>
  <c r="F1830" i="1"/>
  <c r="B1830" i="1"/>
  <c r="X1829" i="1"/>
  <c r="W1829" i="1"/>
  <c r="R1829" i="1"/>
  <c r="Q1829" i="1"/>
  <c r="N1829" i="1"/>
  <c r="O1829" i="1" s="1"/>
  <c r="M1829" i="1"/>
  <c r="K1829" i="1"/>
  <c r="J1829" i="1"/>
  <c r="G1829" i="1"/>
  <c r="F1829" i="1"/>
  <c r="B1829" i="1"/>
  <c r="X1828" i="1"/>
  <c r="W1828" i="1"/>
  <c r="R1828" i="1"/>
  <c r="Q1828" i="1"/>
  <c r="N1828" i="1"/>
  <c r="O1828" i="1" s="1"/>
  <c r="M1828" i="1"/>
  <c r="K1828" i="1"/>
  <c r="J1828" i="1"/>
  <c r="G1828" i="1"/>
  <c r="I1828" i="1" s="1"/>
  <c r="F1828" i="1"/>
  <c r="B1828" i="1"/>
  <c r="X1827" i="1"/>
  <c r="W1827" i="1"/>
  <c r="R1827" i="1"/>
  <c r="Q1827" i="1"/>
  <c r="N1827" i="1"/>
  <c r="O1827" i="1" s="1"/>
  <c r="M1827" i="1"/>
  <c r="K1827" i="1"/>
  <c r="J1827" i="1"/>
  <c r="G1827" i="1"/>
  <c r="F1827" i="1"/>
  <c r="B1827" i="1"/>
  <c r="X1826" i="1"/>
  <c r="W1826" i="1"/>
  <c r="R1826" i="1"/>
  <c r="Q1826" i="1"/>
  <c r="N1826" i="1"/>
  <c r="O1826" i="1" s="1"/>
  <c r="M1826" i="1"/>
  <c r="K1826" i="1"/>
  <c r="J1826" i="1"/>
  <c r="G1826" i="1"/>
  <c r="I1826" i="1" s="1"/>
  <c r="F1826" i="1"/>
  <c r="B1826" i="1"/>
  <c r="X1825" i="1"/>
  <c r="W1825" i="1"/>
  <c r="R1825" i="1"/>
  <c r="Q1825" i="1"/>
  <c r="N1825" i="1"/>
  <c r="O1825" i="1" s="1"/>
  <c r="M1825" i="1"/>
  <c r="K1825" i="1"/>
  <c r="J1825" i="1"/>
  <c r="G1825" i="1"/>
  <c r="H1825" i="1" s="1"/>
  <c r="F1825" i="1"/>
  <c r="B1825" i="1"/>
  <c r="X1824" i="1"/>
  <c r="W1824" i="1"/>
  <c r="R1824" i="1"/>
  <c r="Q1824" i="1"/>
  <c r="N1824" i="1"/>
  <c r="O1824" i="1" s="1"/>
  <c r="M1824" i="1"/>
  <c r="K1824" i="1"/>
  <c r="J1824" i="1"/>
  <c r="G1824" i="1"/>
  <c r="I1824" i="1" s="1"/>
  <c r="F1824" i="1"/>
  <c r="B1824" i="1"/>
  <c r="X1823" i="1"/>
  <c r="W1823" i="1"/>
  <c r="R1823" i="1"/>
  <c r="Q1823" i="1"/>
  <c r="N1823" i="1"/>
  <c r="O1823" i="1" s="1"/>
  <c r="M1823" i="1"/>
  <c r="K1823" i="1"/>
  <c r="J1823" i="1"/>
  <c r="G1823" i="1"/>
  <c r="H1823" i="1" s="1"/>
  <c r="F1823" i="1"/>
  <c r="B1823" i="1"/>
  <c r="X1822" i="1"/>
  <c r="W1822" i="1"/>
  <c r="R1822" i="1"/>
  <c r="Q1822" i="1"/>
  <c r="N1822" i="1"/>
  <c r="O1822" i="1" s="1"/>
  <c r="M1822" i="1"/>
  <c r="K1822" i="1"/>
  <c r="J1822" i="1"/>
  <c r="G1822" i="1"/>
  <c r="F1822" i="1"/>
  <c r="B1822" i="1"/>
  <c r="X1821" i="1"/>
  <c r="W1821" i="1"/>
  <c r="R1821" i="1"/>
  <c r="Q1821" i="1"/>
  <c r="N1821" i="1"/>
  <c r="O1821" i="1" s="1"/>
  <c r="M1821" i="1"/>
  <c r="K1821" i="1"/>
  <c r="J1821" i="1"/>
  <c r="G1821" i="1"/>
  <c r="I1821" i="1" s="1"/>
  <c r="F1821" i="1"/>
  <c r="B1821" i="1"/>
  <c r="X1820" i="1"/>
  <c r="W1820" i="1"/>
  <c r="R1820" i="1"/>
  <c r="Q1820" i="1"/>
  <c r="N1820" i="1"/>
  <c r="O1820" i="1" s="1"/>
  <c r="M1820" i="1"/>
  <c r="K1820" i="1"/>
  <c r="J1820" i="1"/>
  <c r="G1820" i="1"/>
  <c r="I1820" i="1" s="1"/>
  <c r="F1820" i="1"/>
  <c r="B1820" i="1"/>
  <c r="X1819" i="1"/>
  <c r="W1819" i="1"/>
  <c r="R1819" i="1"/>
  <c r="Q1819" i="1"/>
  <c r="N1819" i="1"/>
  <c r="O1819" i="1" s="1"/>
  <c r="M1819" i="1"/>
  <c r="K1819" i="1"/>
  <c r="J1819" i="1"/>
  <c r="G1819" i="1"/>
  <c r="H1819" i="1" s="1"/>
  <c r="F1819" i="1"/>
  <c r="B1819" i="1"/>
  <c r="X1818" i="1"/>
  <c r="W1818" i="1"/>
  <c r="R1818" i="1"/>
  <c r="Q1818" i="1"/>
  <c r="N1818" i="1"/>
  <c r="O1818" i="1" s="1"/>
  <c r="M1818" i="1"/>
  <c r="K1818" i="1"/>
  <c r="J1818" i="1"/>
  <c r="G1818" i="1"/>
  <c r="I1818" i="1" s="1"/>
  <c r="F1818" i="1"/>
  <c r="B1818" i="1"/>
  <c r="X1817" i="1"/>
  <c r="W1817" i="1"/>
  <c r="R1817" i="1"/>
  <c r="Q1817" i="1"/>
  <c r="N1817" i="1"/>
  <c r="O1817" i="1" s="1"/>
  <c r="M1817" i="1"/>
  <c r="K1817" i="1"/>
  <c r="J1817" i="1"/>
  <c r="G1817" i="1"/>
  <c r="I1817" i="1" s="1"/>
  <c r="F1817" i="1"/>
  <c r="B1817" i="1"/>
  <c r="X1816" i="1"/>
  <c r="W1816" i="1"/>
  <c r="R1816" i="1"/>
  <c r="Q1816" i="1"/>
  <c r="N1816" i="1"/>
  <c r="O1816" i="1" s="1"/>
  <c r="M1816" i="1"/>
  <c r="K1816" i="1"/>
  <c r="J1816" i="1"/>
  <c r="G1816" i="1"/>
  <c r="F1816" i="1"/>
  <c r="B1816" i="1"/>
  <c r="X1815" i="1"/>
  <c r="W1815" i="1"/>
  <c r="R1815" i="1"/>
  <c r="Q1815" i="1"/>
  <c r="N1815" i="1"/>
  <c r="O1815" i="1" s="1"/>
  <c r="M1815" i="1"/>
  <c r="K1815" i="1"/>
  <c r="J1815" i="1"/>
  <c r="G1815" i="1"/>
  <c r="H1815" i="1" s="1"/>
  <c r="F1815" i="1"/>
  <c r="B1815" i="1"/>
  <c r="X1814" i="1"/>
  <c r="W1814" i="1"/>
  <c r="R1814" i="1"/>
  <c r="Q1814" i="1"/>
  <c r="N1814" i="1"/>
  <c r="O1814" i="1" s="1"/>
  <c r="M1814" i="1"/>
  <c r="K1814" i="1"/>
  <c r="J1814" i="1"/>
  <c r="G1814" i="1"/>
  <c r="F1814" i="1"/>
  <c r="B1814" i="1"/>
  <c r="X1813" i="1"/>
  <c r="W1813" i="1"/>
  <c r="R1813" i="1"/>
  <c r="Q1813" i="1"/>
  <c r="N1813" i="1"/>
  <c r="O1813" i="1" s="1"/>
  <c r="M1813" i="1"/>
  <c r="K1813" i="1"/>
  <c r="J1813" i="1"/>
  <c r="G1813" i="1"/>
  <c r="I1813" i="1" s="1"/>
  <c r="F1813" i="1"/>
  <c r="B1813" i="1"/>
  <c r="X1812" i="1"/>
  <c r="W1812" i="1"/>
  <c r="R1812" i="1"/>
  <c r="Q1812" i="1"/>
  <c r="N1812" i="1"/>
  <c r="O1812" i="1" s="1"/>
  <c r="M1812" i="1"/>
  <c r="K1812" i="1"/>
  <c r="J1812" i="1"/>
  <c r="G1812" i="1"/>
  <c r="I1812" i="1" s="1"/>
  <c r="F1812" i="1"/>
  <c r="B1812" i="1"/>
  <c r="X1811" i="1"/>
  <c r="W1811" i="1"/>
  <c r="R1811" i="1"/>
  <c r="Q1811" i="1"/>
  <c r="N1811" i="1"/>
  <c r="O1811" i="1" s="1"/>
  <c r="M1811" i="1"/>
  <c r="K1811" i="1"/>
  <c r="J1811" i="1"/>
  <c r="G1811" i="1"/>
  <c r="H1811" i="1" s="1"/>
  <c r="F1811" i="1"/>
  <c r="B1811" i="1"/>
  <c r="X1810" i="1"/>
  <c r="W1810" i="1"/>
  <c r="R1810" i="1"/>
  <c r="Q1810" i="1"/>
  <c r="N1810" i="1"/>
  <c r="O1810" i="1" s="1"/>
  <c r="M1810" i="1"/>
  <c r="K1810" i="1"/>
  <c r="J1810" i="1"/>
  <c r="G1810" i="1"/>
  <c r="I1810" i="1" s="1"/>
  <c r="F1810" i="1"/>
  <c r="B1810" i="1"/>
  <c r="X1809" i="1"/>
  <c r="W1809" i="1"/>
  <c r="R1809" i="1"/>
  <c r="Q1809" i="1"/>
  <c r="N1809" i="1"/>
  <c r="O1809" i="1" s="1"/>
  <c r="M1809" i="1"/>
  <c r="K1809" i="1"/>
  <c r="J1809" i="1"/>
  <c r="G1809" i="1"/>
  <c r="I1809" i="1" s="1"/>
  <c r="F1809" i="1"/>
  <c r="B1809" i="1"/>
  <c r="X1808" i="1"/>
  <c r="W1808" i="1"/>
  <c r="R1808" i="1"/>
  <c r="Q1808" i="1"/>
  <c r="N1808" i="1"/>
  <c r="O1808" i="1" s="1"/>
  <c r="M1808" i="1"/>
  <c r="K1808" i="1"/>
  <c r="J1808" i="1"/>
  <c r="G1808" i="1"/>
  <c r="I1808" i="1" s="1"/>
  <c r="F1808" i="1"/>
  <c r="B1808" i="1"/>
  <c r="X1807" i="1"/>
  <c r="W1807" i="1"/>
  <c r="R1807" i="1"/>
  <c r="Q1807" i="1"/>
  <c r="N1807" i="1"/>
  <c r="O1807" i="1" s="1"/>
  <c r="M1807" i="1"/>
  <c r="K1807" i="1"/>
  <c r="J1807" i="1"/>
  <c r="G1807" i="1"/>
  <c r="I1807" i="1" s="1"/>
  <c r="F1807" i="1"/>
  <c r="B1807" i="1"/>
  <c r="X1806" i="1"/>
  <c r="W1806" i="1"/>
  <c r="R1806" i="1"/>
  <c r="Q1806" i="1"/>
  <c r="N1806" i="1"/>
  <c r="O1806" i="1" s="1"/>
  <c r="M1806" i="1"/>
  <c r="K1806" i="1"/>
  <c r="J1806" i="1"/>
  <c r="G1806" i="1"/>
  <c r="F1806" i="1"/>
  <c r="B1806" i="1"/>
  <c r="X1805" i="1"/>
  <c r="W1805" i="1"/>
  <c r="R1805" i="1"/>
  <c r="Q1805" i="1"/>
  <c r="N1805" i="1"/>
  <c r="O1805" i="1" s="1"/>
  <c r="M1805" i="1"/>
  <c r="K1805" i="1"/>
  <c r="J1805" i="1"/>
  <c r="G1805" i="1"/>
  <c r="F1805" i="1"/>
  <c r="B1805" i="1"/>
  <c r="X1804" i="1"/>
  <c r="W1804" i="1"/>
  <c r="R1804" i="1"/>
  <c r="Q1804" i="1"/>
  <c r="N1804" i="1"/>
  <c r="O1804" i="1" s="1"/>
  <c r="M1804" i="1"/>
  <c r="K1804" i="1"/>
  <c r="J1804" i="1"/>
  <c r="G1804" i="1"/>
  <c r="I1804" i="1" s="1"/>
  <c r="F1804" i="1"/>
  <c r="B1804" i="1"/>
  <c r="X1803" i="1"/>
  <c r="W1803" i="1"/>
  <c r="R1803" i="1"/>
  <c r="Q1803" i="1"/>
  <c r="N1803" i="1"/>
  <c r="O1803" i="1" s="1"/>
  <c r="M1803" i="1"/>
  <c r="K1803" i="1"/>
  <c r="J1803" i="1"/>
  <c r="G1803" i="1"/>
  <c r="I1803" i="1" s="1"/>
  <c r="F1803" i="1"/>
  <c r="B1803" i="1"/>
  <c r="X1802" i="1"/>
  <c r="W1802" i="1"/>
  <c r="R1802" i="1"/>
  <c r="Q1802" i="1"/>
  <c r="N1802" i="1"/>
  <c r="O1802" i="1" s="1"/>
  <c r="M1802" i="1"/>
  <c r="K1802" i="1"/>
  <c r="J1802" i="1"/>
  <c r="G1802" i="1"/>
  <c r="F1802" i="1"/>
  <c r="B1802" i="1"/>
  <c r="X1801" i="1"/>
  <c r="W1801" i="1"/>
  <c r="R1801" i="1"/>
  <c r="Q1801" i="1"/>
  <c r="N1801" i="1"/>
  <c r="O1801" i="1" s="1"/>
  <c r="M1801" i="1"/>
  <c r="K1801" i="1"/>
  <c r="J1801" i="1"/>
  <c r="G1801" i="1"/>
  <c r="I1801" i="1" s="1"/>
  <c r="F1801" i="1"/>
  <c r="B1801" i="1"/>
  <c r="X1800" i="1"/>
  <c r="W1800" i="1"/>
  <c r="R1800" i="1"/>
  <c r="Q1800" i="1"/>
  <c r="N1800" i="1"/>
  <c r="O1800" i="1" s="1"/>
  <c r="M1800" i="1"/>
  <c r="K1800" i="1"/>
  <c r="J1800" i="1"/>
  <c r="G1800" i="1"/>
  <c r="F1800" i="1"/>
  <c r="B1800" i="1"/>
  <c r="X1799" i="1"/>
  <c r="W1799" i="1"/>
  <c r="R1799" i="1"/>
  <c r="Q1799" i="1"/>
  <c r="N1799" i="1"/>
  <c r="O1799" i="1" s="1"/>
  <c r="M1799" i="1"/>
  <c r="K1799" i="1"/>
  <c r="J1799" i="1"/>
  <c r="G1799" i="1"/>
  <c r="I1799" i="1" s="1"/>
  <c r="F1799" i="1"/>
  <c r="B1799" i="1"/>
  <c r="X1798" i="1"/>
  <c r="W1798" i="1"/>
  <c r="R1798" i="1"/>
  <c r="Q1798" i="1"/>
  <c r="N1798" i="1"/>
  <c r="O1798" i="1" s="1"/>
  <c r="M1798" i="1"/>
  <c r="K1798" i="1"/>
  <c r="J1798" i="1"/>
  <c r="G1798" i="1"/>
  <c r="I1798" i="1" s="1"/>
  <c r="F1798" i="1"/>
  <c r="B1798" i="1"/>
  <c r="X1797" i="1"/>
  <c r="W1797" i="1"/>
  <c r="R1797" i="1"/>
  <c r="Q1797" i="1"/>
  <c r="N1797" i="1"/>
  <c r="O1797" i="1" s="1"/>
  <c r="M1797" i="1"/>
  <c r="K1797" i="1"/>
  <c r="J1797" i="1"/>
  <c r="G1797" i="1"/>
  <c r="F1797" i="1"/>
  <c r="B1797" i="1"/>
  <c r="X1796" i="1"/>
  <c r="W1796" i="1"/>
  <c r="R1796" i="1"/>
  <c r="Q1796" i="1"/>
  <c r="N1796" i="1"/>
  <c r="O1796" i="1" s="1"/>
  <c r="M1796" i="1"/>
  <c r="K1796" i="1"/>
  <c r="J1796" i="1"/>
  <c r="G1796" i="1"/>
  <c r="I1796" i="1" s="1"/>
  <c r="F1796" i="1"/>
  <c r="B1796" i="1"/>
  <c r="X1795" i="1"/>
  <c r="W1795" i="1"/>
  <c r="R1795" i="1"/>
  <c r="Q1795" i="1"/>
  <c r="N1795" i="1"/>
  <c r="O1795" i="1" s="1"/>
  <c r="M1795" i="1"/>
  <c r="K1795" i="1"/>
  <c r="J1795" i="1"/>
  <c r="G1795" i="1"/>
  <c r="I1795" i="1" s="1"/>
  <c r="F1795" i="1"/>
  <c r="B1795" i="1"/>
  <c r="X1794" i="1"/>
  <c r="W1794" i="1"/>
  <c r="R1794" i="1"/>
  <c r="Q1794" i="1"/>
  <c r="N1794" i="1"/>
  <c r="O1794" i="1" s="1"/>
  <c r="M1794" i="1"/>
  <c r="K1794" i="1"/>
  <c r="J1794" i="1"/>
  <c r="G1794" i="1"/>
  <c r="I1794" i="1" s="1"/>
  <c r="F1794" i="1"/>
  <c r="B1794" i="1"/>
  <c r="X1793" i="1"/>
  <c r="W1793" i="1"/>
  <c r="R1793" i="1"/>
  <c r="Q1793" i="1"/>
  <c r="N1793" i="1"/>
  <c r="O1793" i="1" s="1"/>
  <c r="M1793" i="1"/>
  <c r="K1793" i="1"/>
  <c r="J1793" i="1"/>
  <c r="G1793" i="1"/>
  <c r="I1793" i="1" s="1"/>
  <c r="F1793" i="1"/>
  <c r="B1793" i="1"/>
  <c r="X1792" i="1"/>
  <c r="W1792" i="1"/>
  <c r="R1792" i="1"/>
  <c r="Q1792" i="1"/>
  <c r="N1792" i="1"/>
  <c r="O1792" i="1" s="1"/>
  <c r="M1792" i="1"/>
  <c r="K1792" i="1"/>
  <c r="J1792" i="1"/>
  <c r="G1792" i="1"/>
  <c r="I1792" i="1" s="1"/>
  <c r="F1792" i="1"/>
  <c r="B1792" i="1"/>
  <c r="X1791" i="1"/>
  <c r="W1791" i="1"/>
  <c r="R1791" i="1"/>
  <c r="Q1791" i="1"/>
  <c r="N1791" i="1"/>
  <c r="O1791" i="1" s="1"/>
  <c r="M1791" i="1"/>
  <c r="K1791" i="1"/>
  <c r="J1791" i="1"/>
  <c r="G1791" i="1"/>
  <c r="H1791" i="1" s="1"/>
  <c r="F1791" i="1"/>
  <c r="B1791" i="1"/>
  <c r="X1790" i="1"/>
  <c r="W1790" i="1"/>
  <c r="R1790" i="1"/>
  <c r="Q1790" i="1"/>
  <c r="N1790" i="1"/>
  <c r="O1790" i="1" s="1"/>
  <c r="M1790" i="1"/>
  <c r="K1790" i="1"/>
  <c r="J1790" i="1"/>
  <c r="G1790" i="1"/>
  <c r="I1790" i="1" s="1"/>
  <c r="F1790" i="1"/>
  <c r="B1790" i="1"/>
  <c r="X1789" i="1"/>
  <c r="W1789" i="1"/>
  <c r="R1789" i="1"/>
  <c r="Q1789" i="1"/>
  <c r="N1789" i="1"/>
  <c r="O1789" i="1" s="1"/>
  <c r="M1789" i="1"/>
  <c r="K1789" i="1"/>
  <c r="J1789" i="1"/>
  <c r="G1789" i="1"/>
  <c r="I1789" i="1" s="1"/>
  <c r="F1789" i="1"/>
  <c r="B1789" i="1"/>
  <c r="X1788" i="1"/>
  <c r="W1788" i="1"/>
  <c r="R1788" i="1"/>
  <c r="Q1788" i="1"/>
  <c r="N1788" i="1"/>
  <c r="O1788" i="1" s="1"/>
  <c r="M1788" i="1"/>
  <c r="K1788" i="1"/>
  <c r="J1788" i="1"/>
  <c r="G1788" i="1"/>
  <c r="I1788" i="1" s="1"/>
  <c r="F1788" i="1"/>
  <c r="B1788" i="1"/>
  <c r="X1787" i="1"/>
  <c r="W1787" i="1"/>
  <c r="R1787" i="1"/>
  <c r="Q1787" i="1"/>
  <c r="N1787" i="1"/>
  <c r="O1787" i="1" s="1"/>
  <c r="M1787" i="1"/>
  <c r="K1787" i="1"/>
  <c r="J1787" i="1"/>
  <c r="G1787" i="1"/>
  <c r="H1787" i="1" s="1"/>
  <c r="F1787" i="1"/>
  <c r="B1787" i="1"/>
  <c r="X1786" i="1"/>
  <c r="W1786" i="1"/>
  <c r="R1786" i="1"/>
  <c r="Q1786" i="1"/>
  <c r="N1786" i="1"/>
  <c r="O1786" i="1" s="1"/>
  <c r="M1786" i="1"/>
  <c r="K1786" i="1"/>
  <c r="J1786" i="1"/>
  <c r="G1786" i="1"/>
  <c r="F1786" i="1"/>
  <c r="B1786" i="1"/>
  <c r="X1785" i="1"/>
  <c r="W1785" i="1"/>
  <c r="R1785" i="1"/>
  <c r="Q1785" i="1"/>
  <c r="N1785" i="1"/>
  <c r="O1785" i="1" s="1"/>
  <c r="M1785" i="1"/>
  <c r="K1785" i="1"/>
  <c r="J1785" i="1"/>
  <c r="G1785" i="1"/>
  <c r="I1785" i="1" s="1"/>
  <c r="F1785" i="1"/>
  <c r="B1785" i="1"/>
  <c r="X1784" i="1"/>
  <c r="W1784" i="1"/>
  <c r="R1784" i="1"/>
  <c r="Q1784" i="1"/>
  <c r="N1784" i="1"/>
  <c r="O1784" i="1" s="1"/>
  <c r="M1784" i="1"/>
  <c r="K1784" i="1"/>
  <c r="J1784" i="1"/>
  <c r="G1784" i="1"/>
  <c r="F1784" i="1"/>
  <c r="B1784" i="1"/>
  <c r="X1783" i="1"/>
  <c r="W1783" i="1"/>
  <c r="R1783" i="1"/>
  <c r="Q1783" i="1"/>
  <c r="N1783" i="1"/>
  <c r="O1783" i="1" s="1"/>
  <c r="M1783" i="1"/>
  <c r="K1783" i="1"/>
  <c r="J1783" i="1"/>
  <c r="G1783" i="1"/>
  <c r="H1783" i="1" s="1"/>
  <c r="F1783" i="1"/>
  <c r="B1783" i="1"/>
  <c r="X1782" i="1"/>
  <c r="W1782" i="1"/>
  <c r="R1782" i="1"/>
  <c r="Q1782" i="1"/>
  <c r="N1782" i="1"/>
  <c r="O1782" i="1" s="1"/>
  <c r="M1782" i="1"/>
  <c r="K1782" i="1"/>
  <c r="J1782" i="1"/>
  <c r="G1782" i="1"/>
  <c r="I1782" i="1" s="1"/>
  <c r="F1782" i="1"/>
  <c r="B1782" i="1"/>
  <c r="X1781" i="1"/>
  <c r="W1781" i="1"/>
  <c r="R1781" i="1"/>
  <c r="Q1781" i="1"/>
  <c r="N1781" i="1"/>
  <c r="O1781" i="1" s="1"/>
  <c r="M1781" i="1"/>
  <c r="K1781" i="1"/>
  <c r="J1781" i="1"/>
  <c r="G1781" i="1"/>
  <c r="I1781" i="1" s="1"/>
  <c r="F1781" i="1"/>
  <c r="B1781" i="1"/>
  <c r="X1780" i="1"/>
  <c r="W1780" i="1"/>
  <c r="R1780" i="1"/>
  <c r="Q1780" i="1"/>
  <c r="N1780" i="1"/>
  <c r="O1780" i="1" s="1"/>
  <c r="M1780" i="1"/>
  <c r="K1780" i="1"/>
  <c r="J1780" i="1"/>
  <c r="G1780" i="1"/>
  <c r="I1780" i="1" s="1"/>
  <c r="F1780" i="1"/>
  <c r="B1780" i="1"/>
  <c r="X1779" i="1"/>
  <c r="W1779" i="1"/>
  <c r="R1779" i="1"/>
  <c r="Q1779" i="1"/>
  <c r="N1779" i="1"/>
  <c r="O1779" i="1" s="1"/>
  <c r="M1779" i="1"/>
  <c r="K1779" i="1"/>
  <c r="J1779" i="1"/>
  <c r="G1779" i="1"/>
  <c r="H1779" i="1" s="1"/>
  <c r="F1779" i="1"/>
  <c r="B1779" i="1"/>
  <c r="X1778" i="1"/>
  <c r="W1778" i="1"/>
  <c r="R1778" i="1"/>
  <c r="Q1778" i="1"/>
  <c r="N1778" i="1"/>
  <c r="O1778" i="1" s="1"/>
  <c r="M1778" i="1"/>
  <c r="K1778" i="1"/>
  <c r="J1778" i="1"/>
  <c r="G1778" i="1"/>
  <c r="F1778" i="1"/>
  <c r="B1778" i="1"/>
  <c r="X1777" i="1"/>
  <c r="W1777" i="1"/>
  <c r="R1777" i="1"/>
  <c r="Q1777" i="1"/>
  <c r="N1777" i="1"/>
  <c r="O1777" i="1" s="1"/>
  <c r="M1777" i="1"/>
  <c r="K1777" i="1"/>
  <c r="J1777" i="1"/>
  <c r="G1777" i="1"/>
  <c r="I1777" i="1" s="1"/>
  <c r="F1777" i="1"/>
  <c r="B1777" i="1"/>
  <c r="X1776" i="1"/>
  <c r="W1776" i="1"/>
  <c r="R1776" i="1"/>
  <c r="Q1776" i="1"/>
  <c r="N1776" i="1"/>
  <c r="O1776" i="1" s="1"/>
  <c r="M1776" i="1"/>
  <c r="K1776" i="1"/>
  <c r="J1776" i="1"/>
  <c r="G1776" i="1"/>
  <c r="F1776" i="1"/>
  <c r="B1776" i="1"/>
  <c r="X1775" i="1"/>
  <c r="W1775" i="1"/>
  <c r="R1775" i="1"/>
  <c r="Q1775" i="1"/>
  <c r="N1775" i="1"/>
  <c r="O1775" i="1" s="1"/>
  <c r="M1775" i="1"/>
  <c r="K1775" i="1"/>
  <c r="J1775" i="1"/>
  <c r="G1775" i="1"/>
  <c r="I1775" i="1" s="1"/>
  <c r="F1775" i="1"/>
  <c r="B1775" i="1"/>
  <c r="X1774" i="1"/>
  <c r="W1774" i="1"/>
  <c r="R1774" i="1"/>
  <c r="Q1774" i="1"/>
  <c r="N1774" i="1"/>
  <c r="O1774" i="1" s="1"/>
  <c r="M1774" i="1"/>
  <c r="K1774" i="1"/>
  <c r="J1774" i="1"/>
  <c r="G1774" i="1"/>
  <c r="F1774" i="1"/>
  <c r="B1774" i="1"/>
  <c r="X1773" i="1"/>
  <c r="W1773" i="1"/>
  <c r="R1773" i="1"/>
  <c r="Q1773" i="1"/>
  <c r="N1773" i="1"/>
  <c r="O1773" i="1" s="1"/>
  <c r="M1773" i="1"/>
  <c r="K1773" i="1"/>
  <c r="J1773" i="1"/>
  <c r="G1773" i="1"/>
  <c r="I1773" i="1" s="1"/>
  <c r="F1773" i="1"/>
  <c r="B1773" i="1"/>
  <c r="X1772" i="1"/>
  <c r="W1772" i="1"/>
  <c r="R1772" i="1"/>
  <c r="Q1772" i="1"/>
  <c r="N1772" i="1"/>
  <c r="O1772" i="1" s="1"/>
  <c r="M1772" i="1"/>
  <c r="K1772" i="1"/>
  <c r="J1772" i="1"/>
  <c r="G1772" i="1"/>
  <c r="I1772" i="1" s="1"/>
  <c r="F1772" i="1"/>
  <c r="B1772" i="1"/>
  <c r="X1771" i="1"/>
  <c r="W1771" i="1"/>
  <c r="R1771" i="1"/>
  <c r="Q1771" i="1"/>
  <c r="N1771" i="1"/>
  <c r="O1771" i="1" s="1"/>
  <c r="M1771" i="1"/>
  <c r="K1771" i="1"/>
  <c r="J1771" i="1"/>
  <c r="G1771" i="1"/>
  <c r="I1771" i="1" s="1"/>
  <c r="F1771" i="1"/>
  <c r="B1771" i="1"/>
  <c r="X1770" i="1"/>
  <c r="W1770" i="1"/>
  <c r="R1770" i="1"/>
  <c r="Q1770" i="1"/>
  <c r="N1770" i="1"/>
  <c r="O1770" i="1" s="1"/>
  <c r="M1770" i="1"/>
  <c r="K1770" i="1"/>
  <c r="J1770" i="1"/>
  <c r="G1770" i="1"/>
  <c r="F1770" i="1"/>
  <c r="B1770" i="1"/>
  <c r="X1769" i="1"/>
  <c r="W1769" i="1"/>
  <c r="R1769" i="1"/>
  <c r="Q1769" i="1"/>
  <c r="N1769" i="1"/>
  <c r="O1769" i="1" s="1"/>
  <c r="M1769" i="1"/>
  <c r="K1769" i="1"/>
  <c r="J1769" i="1"/>
  <c r="G1769" i="1"/>
  <c r="F1769" i="1"/>
  <c r="B1769" i="1"/>
  <c r="X1768" i="1"/>
  <c r="W1768" i="1"/>
  <c r="R1768" i="1"/>
  <c r="Q1768" i="1"/>
  <c r="N1768" i="1"/>
  <c r="O1768" i="1" s="1"/>
  <c r="M1768" i="1"/>
  <c r="K1768" i="1"/>
  <c r="J1768" i="1"/>
  <c r="G1768" i="1"/>
  <c r="F1768" i="1"/>
  <c r="B1768" i="1"/>
  <c r="X1767" i="1"/>
  <c r="W1767" i="1"/>
  <c r="R1767" i="1"/>
  <c r="Q1767" i="1"/>
  <c r="N1767" i="1"/>
  <c r="O1767" i="1" s="1"/>
  <c r="M1767" i="1"/>
  <c r="K1767" i="1"/>
  <c r="J1767" i="1"/>
  <c r="G1767" i="1"/>
  <c r="I1767" i="1" s="1"/>
  <c r="F1767" i="1"/>
  <c r="B1767" i="1"/>
  <c r="X1766" i="1"/>
  <c r="W1766" i="1"/>
  <c r="R1766" i="1"/>
  <c r="Q1766" i="1"/>
  <c r="N1766" i="1"/>
  <c r="O1766" i="1" s="1"/>
  <c r="M1766" i="1"/>
  <c r="K1766" i="1"/>
  <c r="J1766" i="1"/>
  <c r="G1766" i="1"/>
  <c r="I1766" i="1" s="1"/>
  <c r="F1766" i="1"/>
  <c r="B1766" i="1"/>
  <c r="X1765" i="1"/>
  <c r="W1765" i="1"/>
  <c r="R1765" i="1"/>
  <c r="Q1765" i="1"/>
  <c r="N1765" i="1"/>
  <c r="O1765" i="1" s="1"/>
  <c r="M1765" i="1"/>
  <c r="K1765" i="1"/>
  <c r="J1765" i="1"/>
  <c r="G1765" i="1"/>
  <c r="I1765" i="1" s="1"/>
  <c r="F1765" i="1"/>
  <c r="B1765" i="1"/>
  <c r="X1764" i="1"/>
  <c r="W1764" i="1"/>
  <c r="R1764" i="1"/>
  <c r="Q1764" i="1"/>
  <c r="N1764" i="1"/>
  <c r="O1764" i="1" s="1"/>
  <c r="M1764" i="1"/>
  <c r="K1764" i="1"/>
  <c r="J1764" i="1"/>
  <c r="G1764" i="1"/>
  <c r="I1764" i="1" s="1"/>
  <c r="F1764" i="1"/>
  <c r="B1764" i="1"/>
  <c r="X1763" i="1"/>
  <c r="W1763" i="1"/>
  <c r="R1763" i="1"/>
  <c r="Q1763" i="1"/>
  <c r="N1763" i="1"/>
  <c r="O1763" i="1" s="1"/>
  <c r="M1763" i="1"/>
  <c r="K1763" i="1"/>
  <c r="J1763" i="1"/>
  <c r="G1763" i="1"/>
  <c r="I1763" i="1" s="1"/>
  <c r="F1763" i="1"/>
  <c r="B1763" i="1"/>
  <c r="X1762" i="1"/>
  <c r="W1762" i="1"/>
  <c r="R1762" i="1"/>
  <c r="Q1762" i="1"/>
  <c r="N1762" i="1"/>
  <c r="O1762" i="1" s="1"/>
  <c r="M1762" i="1"/>
  <c r="K1762" i="1"/>
  <c r="J1762" i="1"/>
  <c r="G1762" i="1"/>
  <c r="I1762" i="1" s="1"/>
  <c r="F1762" i="1"/>
  <c r="B1762" i="1"/>
  <c r="X1761" i="1"/>
  <c r="W1761" i="1"/>
  <c r="R1761" i="1"/>
  <c r="Q1761" i="1"/>
  <c r="N1761" i="1"/>
  <c r="O1761" i="1" s="1"/>
  <c r="M1761" i="1"/>
  <c r="K1761" i="1"/>
  <c r="J1761" i="1"/>
  <c r="G1761" i="1"/>
  <c r="F1761" i="1"/>
  <c r="B1761" i="1"/>
  <c r="X1760" i="1"/>
  <c r="W1760" i="1"/>
  <c r="R1760" i="1"/>
  <c r="Q1760" i="1"/>
  <c r="N1760" i="1"/>
  <c r="O1760" i="1" s="1"/>
  <c r="M1760" i="1"/>
  <c r="K1760" i="1"/>
  <c r="J1760" i="1"/>
  <c r="G1760" i="1"/>
  <c r="I1760" i="1" s="1"/>
  <c r="F1760" i="1"/>
  <c r="B1760" i="1"/>
  <c r="X1759" i="1"/>
  <c r="W1759" i="1"/>
  <c r="R1759" i="1"/>
  <c r="Q1759" i="1"/>
  <c r="N1759" i="1"/>
  <c r="O1759" i="1" s="1"/>
  <c r="M1759" i="1"/>
  <c r="K1759" i="1"/>
  <c r="J1759" i="1"/>
  <c r="G1759" i="1"/>
  <c r="F1759" i="1"/>
  <c r="B1759" i="1"/>
  <c r="X1758" i="1"/>
  <c r="W1758" i="1"/>
  <c r="R1758" i="1"/>
  <c r="Q1758" i="1"/>
  <c r="N1758" i="1"/>
  <c r="O1758" i="1" s="1"/>
  <c r="M1758" i="1"/>
  <c r="K1758" i="1"/>
  <c r="J1758" i="1"/>
  <c r="G1758" i="1"/>
  <c r="F1758" i="1"/>
  <c r="B1758" i="1"/>
  <c r="X1757" i="1"/>
  <c r="W1757" i="1"/>
  <c r="R1757" i="1"/>
  <c r="Q1757" i="1"/>
  <c r="N1757" i="1"/>
  <c r="O1757" i="1" s="1"/>
  <c r="M1757" i="1"/>
  <c r="K1757" i="1"/>
  <c r="J1757" i="1"/>
  <c r="G1757" i="1"/>
  <c r="I1757" i="1" s="1"/>
  <c r="F1757" i="1"/>
  <c r="B1757" i="1"/>
  <c r="X1756" i="1"/>
  <c r="W1756" i="1"/>
  <c r="R1756" i="1"/>
  <c r="Q1756" i="1"/>
  <c r="N1756" i="1"/>
  <c r="O1756" i="1" s="1"/>
  <c r="M1756" i="1"/>
  <c r="K1756" i="1"/>
  <c r="J1756" i="1"/>
  <c r="G1756" i="1"/>
  <c r="I1756" i="1" s="1"/>
  <c r="F1756" i="1"/>
  <c r="B1756" i="1"/>
  <c r="X1755" i="1"/>
  <c r="W1755" i="1"/>
  <c r="R1755" i="1"/>
  <c r="Q1755" i="1"/>
  <c r="N1755" i="1"/>
  <c r="O1755" i="1" s="1"/>
  <c r="M1755" i="1"/>
  <c r="K1755" i="1"/>
  <c r="J1755" i="1"/>
  <c r="G1755" i="1"/>
  <c r="H1755" i="1" s="1"/>
  <c r="F1755" i="1"/>
  <c r="B1755" i="1"/>
  <c r="X1754" i="1"/>
  <c r="W1754" i="1"/>
  <c r="R1754" i="1"/>
  <c r="Q1754" i="1"/>
  <c r="N1754" i="1"/>
  <c r="O1754" i="1" s="1"/>
  <c r="M1754" i="1"/>
  <c r="K1754" i="1"/>
  <c r="J1754" i="1"/>
  <c r="G1754" i="1"/>
  <c r="I1754" i="1" s="1"/>
  <c r="F1754" i="1"/>
  <c r="B1754" i="1"/>
  <c r="X1753" i="1"/>
  <c r="W1753" i="1"/>
  <c r="R1753" i="1"/>
  <c r="Q1753" i="1"/>
  <c r="N1753" i="1"/>
  <c r="O1753" i="1" s="1"/>
  <c r="M1753" i="1"/>
  <c r="K1753" i="1"/>
  <c r="J1753" i="1"/>
  <c r="G1753" i="1"/>
  <c r="I1753" i="1" s="1"/>
  <c r="F1753" i="1"/>
  <c r="B1753" i="1"/>
  <c r="X1752" i="1"/>
  <c r="W1752" i="1"/>
  <c r="R1752" i="1"/>
  <c r="Q1752" i="1"/>
  <c r="N1752" i="1"/>
  <c r="O1752" i="1" s="1"/>
  <c r="M1752" i="1"/>
  <c r="K1752" i="1"/>
  <c r="J1752" i="1"/>
  <c r="G1752" i="1"/>
  <c r="F1752" i="1"/>
  <c r="B1752" i="1"/>
  <c r="X1751" i="1"/>
  <c r="W1751" i="1"/>
  <c r="R1751" i="1"/>
  <c r="Q1751" i="1"/>
  <c r="N1751" i="1"/>
  <c r="O1751" i="1" s="1"/>
  <c r="M1751" i="1"/>
  <c r="K1751" i="1"/>
  <c r="J1751" i="1"/>
  <c r="G1751" i="1"/>
  <c r="H1751" i="1" s="1"/>
  <c r="F1751" i="1"/>
  <c r="B1751" i="1"/>
  <c r="X1750" i="1"/>
  <c r="W1750" i="1"/>
  <c r="R1750" i="1"/>
  <c r="Q1750" i="1"/>
  <c r="N1750" i="1"/>
  <c r="O1750" i="1" s="1"/>
  <c r="M1750" i="1"/>
  <c r="K1750" i="1"/>
  <c r="J1750" i="1"/>
  <c r="G1750" i="1"/>
  <c r="F1750" i="1"/>
  <c r="B1750" i="1"/>
  <c r="X1749" i="1"/>
  <c r="W1749" i="1"/>
  <c r="R1749" i="1"/>
  <c r="Q1749" i="1"/>
  <c r="N1749" i="1"/>
  <c r="O1749" i="1" s="1"/>
  <c r="M1749" i="1"/>
  <c r="K1749" i="1"/>
  <c r="J1749" i="1"/>
  <c r="G1749" i="1"/>
  <c r="I1749" i="1" s="1"/>
  <c r="F1749" i="1"/>
  <c r="B1749" i="1"/>
  <c r="X1748" i="1"/>
  <c r="W1748" i="1"/>
  <c r="R1748" i="1"/>
  <c r="Q1748" i="1"/>
  <c r="N1748" i="1"/>
  <c r="O1748" i="1" s="1"/>
  <c r="M1748" i="1"/>
  <c r="K1748" i="1"/>
  <c r="J1748" i="1"/>
  <c r="G1748" i="1"/>
  <c r="I1748" i="1" s="1"/>
  <c r="F1748" i="1"/>
  <c r="B1748" i="1"/>
  <c r="X1747" i="1"/>
  <c r="W1747" i="1"/>
  <c r="R1747" i="1"/>
  <c r="Q1747" i="1"/>
  <c r="N1747" i="1"/>
  <c r="O1747" i="1" s="1"/>
  <c r="M1747" i="1"/>
  <c r="K1747" i="1"/>
  <c r="J1747" i="1"/>
  <c r="G1747" i="1"/>
  <c r="H1747" i="1" s="1"/>
  <c r="F1747" i="1"/>
  <c r="B1747" i="1"/>
  <c r="X1746" i="1"/>
  <c r="W1746" i="1"/>
  <c r="R1746" i="1"/>
  <c r="Q1746" i="1"/>
  <c r="N1746" i="1"/>
  <c r="O1746" i="1" s="1"/>
  <c r="M1746" i="1"/>
  <c r="K1746" i="1"/>
  <c r="J1746" i="1"/>
  <c r="G1746" i="1"/>
  <c r="I1746" i="1" s="1"/>
  <c r="F1746" i="1"/>
  <c r="B1746" i="1"/>
  <c r="X1745" i="1"/>
  <c r="W1745" i="1"/>
  <c r="R1745" i="1"/>
  <c r="Q1745" i="1"/>
  <c r="N1745" i="1"/>
  <c r="O1745" i="1" s="1"/>
  <c r="M1745" i="1"/>
  <c r="K1745" i="1"/>
  <c r="J1745" i="1"/>
  <c r="G1745" i="1"/>
  <c r="I1745" i="1" s="1"/>
  <c r="F1745" i="1"/>
  <c r="B1745" i="1"/>
  <c r="X1744" i="1"/>
  <c r="W1744" i="1"/>
  <c r="R1744" i="1"/>
  <c r="Q1744" i="1"/>
  <c r="N1744" i="1"/>
  <c r="O1744" i="1" s="1"/>
  <c r="M1744" i="1"/>
  <c r="K1744" i="1"/>
  <c r="J1744" i="1"/>
  <c r="G1744" i="1"/>
  <c r="I1744" i="1" s="1"/>
  <c r="F1744" i="1"/>
  <c r="B1744" i="1"/>
  <c r="X1743" i="1"/>
  <c r="W1743" i="1"/>
  <c r="R1743" i="1"/>
  <c r="Q1743" i="1"/>
  <c r="N1743" i="1"/>
  <c r="O1743" i="1" s="1"/>
  <c r="M1743" i="1"/>
  <c r="K1743" i="1"/>
  <c r="J1743" i="1"/>
  <c r="G1743" i="1"/>
  <c r="I1743" i="1" s="1"/>
  <c r="F1743" i="1"/>
  <c r="B1743" i="1"/>
  <c r="X1742" i="1"/>
  <c r="W1742" i="1"/>
  <c r="R1742" i="1"/>
  <c r="Q1742" i="1"/>
  <c r="N1742" i="1"/>
  <c r="O1742" i="1" s="1"/>
  <c r="M1742" i="1"/>
  <c r="K1742" i="1"/>
  <c r="J1742" i="1"/>
  <c r="G1742" i="1"/>
  <c r="I1742" i="1" s="1"/>
  <c r="F1742" i="1"/>
  <c r="B1742" i="1"/>
  <c r="X1741" i="1"/>
  <c r="W1741" i="1"/>
  <c r="R1741" i="1"/>
  <c r="Q1741" i="1"/>
  <c r="N1741" i="1"/>
  <c r="O1741" i="1" s="1"/>
  <c r="M1741" i="1"/>
  <c r="K1741" i="1"/>
  <c r="J1741" i="1"/>
  <c r="G1741" i="1"/>
  <c r="F1741" i="1"/>
  <c r="B1741" i="1"/>
  <c r="X1740" i="1"/>
  <c r="W1740" i="1"/>
  <c r="R1740" i="1"/>
  <c r="Q1740" i="1"/>
  <c r="N1740" i="1"/>
  <c r="O1740" i="1" s="1"/>
  <c r="M1740" i="1"/>
  <c r="K1740" i="1"/>
  <c r="J1740" i="1"/>
  <c r="G1740" i="1"/>
  <c r="I1740" i="1" s="1"/>
  <c r="F1740" i="1"/>
  <c r="B1740" i="1"/>
  <c r="X1739" i="1"/>
  <c r="W1739" i="1"/>
  <c r="R1739" i="1"/>
  <c r="Q1739" i="1"/>
  <c r="N1739" i="1"/>
  <c r="O1739" i="1" s="1"/>
  <c r="M1739" i="1"/>
  <c r="K1739" i="1"/>
  <c r="J1739" i="1"/>
  <c r="G1739" i="1"/>
  <c r="I1739" i="1" s="1"/>
  <c r="F1739" i="1"/>
  <c r="B1739" i="1"/>
  <c r="X1738" i="1"/>
  <c r="W1738" i="1"/>
  <c r="R1738" i="1"/>
  <c r="Q1738" i="1"/>
  <c r="N1738" i="1"/>
  <c r="O1738" i="1" s="1"/>
  <c r="M1738" i="1"/>
  <c r="K1738" i="1"/>
  <c r="J1738" i="1"/>
  <c r="G1738" i="1"/>
  <c r="I1738" i="1" s="1"/>
  <c r="F1738" i="1"/>
  <c r="B1738" i="1"/>
  <c r="X1737" i="1"/>
  <c r="W1737" i="1"/>
  <c r="R1737" i="1"/>
  <c r="Q1737" i="1"/>
  <c r="N1737" i="1"/>
  <c r="O1737" i="1" s="1"/>
  <c r="M1737" i="1"/>
  <c r="K1737" i="1"/>
  <c r="J1737" i="1"/>
  <c r="G1737" i="1"/>
  <c r="H1737" i="1" s="1"/>
  <c r="F1737" i="1"/>
  <c r="B1737" i="1"/>
  <c r="X1736" i="1"/>
  <c r="W1736" i="1"/>
  <c r="R1736" i="1"/>
  <c r="Q1736" i="1"/>
  <c r="N1736" i="1"/>
  <c r="O1736" i="1" s="1"/>
  <c r="M1736" i="1"/>
  <c r="K1736" i="1"/>
  <c r="J1736" i="1"/>
  <c r="G1736" i="1"/>
  <c r="F1736" i="1"/>
  <c r="B1736" i="1"/>
  <c r="X1735" i="1"/>
  <c r="W1735" i="1"/>
  <c r="R1735" i="1"/>
  <c r="Q1735" i="1"/>
  <c r="N1735" i="1"/>
  <c r="O1735" i="1" s="1"/>
  <c r="M1735" i="1"/>
  <c r="K1735" i="1"/>
  <c r="J1735" i="1"/>
  <c r="G1735" i="1"/>
  <c r="I1735" i="1" s="1"/>
  <c r="F1735" i="1"/>
  <c r="B1735" i="1"/>
  <c r="X1734" i="1"/>
  <c r="W1734" i="1"/>
  <c r="R1734" i="1"/>
  <c r="Q1734" i="1"/>
  <c r="N1734" i="1"/>
  <c r="O1734" i="1" s="1"/>
  <c r="M1734" i="1"/>
  <c r="K1734" i="1"/>
  <c r="J1734" i="1"/>
  <c r="G1734" i="1"/>
  <c r="I1734" i="1" s="1"/>
  <c r="F1734" i="1"/>
  <c r="B1734" i="1"/>
  <c r="X1733" i="1"/>
  <c r="W1733" i="1"/>
  <c r="R1733" i="1"/>
  <c r="Q1733" i="1"/>
  <c r="N1733" i="1"/>
  <c r="O1733" i="1" s="1"/>
  <c r="M1733" i="1"/>
  <c r="K1733" i="1"/>
  <c r="J1733" i="1"/>
  <c r="G1733" i="1"/>
  <c r="F1733" i="1"/>
  <c r="B1733" i="1"/>
  <c r="X1732" i="1"/>
  <c r="W1732" i="1"/>
  <c r="R1732" i="1"/>
  <c r="Q1732" i="1"/>
  <c r="N1732" i="1"/>
  <c r="O1732" i="1" s="1"/>
  <c r="M1732" i="1"/>
  <c r="K1732" i="1"/>
  <c r="J1732" i="1"/>
  <c r="G1732" i="1"/>
  <c r="I1732" i="1" s="1"/>
  <c r="F1732" i="1"/>
  <c r="B1732" i="1"/>
  <c r="X1731" i="1"/>
  <c r="W1731" i="1"/>
  <c r="R1731" i="1"/>
  <c r="Q1731" i="1"/>
  <c r="N1731" i="1"/>
  <c r="O1731" i="1" s="1"/>
  <c r="M1731" i="1"/>
  <c r="K1731" i="1"/>
  <c r="J1731" i="1"/>
  <c r="G1731" i="1"/>
  <c r="I1731" i="1" s="1"/>
  <c r="F1731" i="1"/>
  <c r="B1731" i="1"/>
  <c r="X1730" i="1"/>
  <c r="W1730" i="1"/>
  <c r="R1730" i="1"/>
  <c r="Q1730" i="1"/>
  <c r="N1730" i="1"/>
  <c r="O1730" i="1" s="1"/>
  <c r="M1730" i="1"/>
  <c r="K1730" i="1"/>
  <c r="J1730" i="1"/>
  <c r="G1730" i="1"/>
  <c r="I1730" i="1" s="1"/>
  <c r="F1730" i="1"/>
  <c r="B1730" i="1"/>
  <c r="X1729" i="1"/>
  <c r="W1729" i="1"/>
  <c r="R1729" i="1"/>
  <c r="Q1729" i="1"/>
  <c r="N1729" i="1"/>
  <c r="O1729" i="1" s="1"/>
  <c r="M1729" i="1"/>
  <c r="K1729" i="1"/>
  <c r="J1729" i="1"/>
  <c r="G1729" i="1"/>
  <c r="F1729" i="1"/>
  <c r="B1729" i="1"/>
  <c r="X1728" i="1"/>
  <c r="W1728" i="1"/>
  <c r="R1728" i="1"/>
  <c r="Q1728" i="1"/>
  <c r="N1728" i="1"/>
  <c r="O1728" i="1" s="1"/>
  <c r="M1728" i="1"/>
  <c r="K1728" i="1"/>
  <c r="J1728" i="1"/>
  <c r="G1728" i="1"/>
  <c r="I1728" i="1" s="1"/>
  <c r="F1728" i="1"/>
  <c r="B1728" i="1"/>
  <c r="X1727" i="1"/>
  <c r="W1727" i="1"/>
  <c r="R1727" i="1"/>
  <c r="Q1727" i="1"/>
  <c r="N1727" i="1"/>
  <c r="O1727" i="1" s="1"/>
  <c r="M1727" i="1"/>
  <c r="K1727" i="1"/>
  <c r="J1727" i="1"/>
  <c r="G1727" i="1"/>
  <c r="H1727" i="1" s="1"/>
  <c r="F1727" i="1"/>
  <c r="B1727" i="1"/>
  <c r="X1726" i="1"/>
  <c r="W1726" i="1"/>
  <c r="R1726" i="1"/>
  <c r="Q1726" i="1"/>
  <c r="N1726" i="1"/>
  <c r="O1726" i="1" s="1"/>
  <c r="M1726" i="1"/>
  <c r="K1726" i="1"/>
  <c r="J1726" i="1"/>
  <c r="G1726" i="1"/>
  <c r="I1726" i="1" s="1"/>
  <c r="F1726" i="1"/>
  <c r="B1726" i="1"/>
  <c r="X1725" i="1"/>
  <c r="W1725" i="1"/>
  <c r="R1725" i="1"/>
  <c r="Q1725" i="1"/>
  <c r="N1725" i="1"/>
  <c r="O1725" i="1" s="1"/>
  <c r="M1725" i="1"/>
  <c r="K1725" i="1"/>
  <c r="J1725" i="1"/>
  <c r="G1725" i="1"/>
  <c r="H1725" i="1" s="1"/>
  <c r="F1725" i="1"/>
  <c r="B1725" i="1"/>
  <c r="X1724" i="1"/>
  <c r="W1724" i="1"/>
  <c r="R1724" i="1"/>
  <c r="Q1724" i="1"/>
  <c r="N1724" i="1"/>
  <c r="O1724" i="1" s="1"/>
  <c r="M1724" i="1"/>
  <c r="K1724" i="1"/>
  <c r="J1724" i="1"/>
  <c r="G1724" i="1"/>
  <c r="I1724" i="1" s="1"/>
  <c r="F1724" i="1"/>
  <c r="B1724" i="1"/>
  <c r="X1723" i="1"/>
  <c r="W1723" i="1"/>
  <c r="R1723" i="1"/>
  <c r="Q1723" i="1"/>
  <c r="N1723" i="1"/>
  <c r="O1723" i="1" s="1"/>
  <c r="M1723" i="1"/>
  <c r="K1723" i="1"/>
  <c r="J1723" i="1"/>
  <c r="G1723" i="1"/>
  <c r="F1723" i="1"/>
  <c r="B1723" i="1"/>
  <c r="X1722" i="1"/>
  <c r="W1722" i="1"/>
  <c r="R1722" i="1"/>
  <c r="Q1722" i="1"/>
  <c r="N1722" i="1"/>
  <c r="O1722" i="1" s="1"/>
  <c r="M1722" i="1"/>
  <c r="K1722" i="1"/>
  <c r="J1722" i="1"/>
  <c r="G1722" i="1"/>
  <c r="F1722" i="1"/>
  <c r="B1722" i="1"/>
  <c r="X1721" i="1"/>
  <c r="W1721" i="1"/>
  <c r="R1721" i="1"/>
  <c r="Q1721" i="1"/>
  <c r="N1721" i="1"/>
  <c r="O1721" i="1" s="1"/>
  <c r="M1721" i="1"/>
  <c r="K1721" i="1"/>
  <c r="J1721" i="1"/>
  <c r="G1721" i="1"/>
  <c r="I1721" i="1" s="1"/>
  <c r="F1721" i="1"/>
  <c r="B1721" i="1"/>
  <c r="X1720" i="1"/>
  <c r="W1720" i="1"/>
  <c r="R1720" i="1"/>
  <c r="Q1720" i="1"/>
  <c r="N1720" i="1"/>
  <c r="O1720" i="1" s="1"/>
  <c r="M1720" i="1"/>
  <c r="K1720" i="1"/>
  <c r="J1720" i="1"/>
  <c r="G1720" i="1"/>
  <c r="F1720" i="1"/>
  <c r="B1720" i="1"/>
  <c r="X1719" i="1"/>
  <c r="W1719" i="1"/>
  <c r="R1719" i="1"/>
  <c r="Q1719" i="1"/>
  <c r="N1719" i="1"/>
  <c r="O1719" i="1" s="1"/>
  <c r="M1719" i="1"/>
  <c r="K1719" i="1"/>
  <c r="J1719" i="1"/>
  <c r="G1719" i="1"/>
  <c r="H1719" i="1" s="1"/>
  <c r="F1719" i="1"/>
  <c r="B1719" i="1"/>
  <c r="X1718" i="1"/>
  <c r="W1718" i="1"/>
  <c r="R1718" i="1"/>
  <c r="Q1718" i="1"/>
  <c r="N1718" i="1"/>
  <c r="O1718" i="1" s="1"/>
  <c r="M1718" i="1"/>
  <c r="K1718" i="1"/>
  <c r="J1718" i="1"/>
  <c r="G1718" i="1"/>
  <c r="F1718" i="1"/>
  <c r="B1718" i="1"/>
  <c r="X1717" i="1"/>
  <c r="W1717" i="1"/>
  <c r="R1717" i="1"/>
  <c r="Q1717" i="1"/>
  <c r="N1717" i="1"/>
  <c r="O1717" i="1" s="1"/>
  <c r="M1717" i="1"/>
  <c r="K1717" i="1"/>
  <c r="J1717" i="1"/>
  <c r="G1717" i="1"/>
  <c r="F1717" i="1"/>
  <c r="B1717" i="1"/>
  <c r="X1716" i="1"/>
  <c r="W1716" i="1"/>
  <c r="R1716" i="1"/>
  <c r="Q1716" i="1"/>
  <c r="N1716" i="1"/>
  <c r="O1716" i="1" s="1"/>
  <c r="M1716" i="1"/>
  <c r="K1716" i="1"/>
  <c r="J1716" i="1"/>
  <c r="G1716" i="1"/>
  <c r="I1716" i="1" s="1"/>
  <c r="F1716" i="1"/>
  <c r="B1716" i="1"/>
  <c r="X1715" i="1"/>
  <c r="W1715" i="1"/>
  <c r="R1715" i="1"/>
  <c r="Q1715" i="1"/>
  <c r="N1715" i="1"/>
  <c r="O1715" i="1" s="1"/>
  <c r="M1715" i="1"/>
  <c r="K1715" i="1"/>
  <c r="J1715" i="1"/>
  <c r="G1715" i="1"/>
  <c r="H1715" i="1" s="1"/>
  <c r="F1715" i="1"/>
  <c r="B1715" i="1"/>
  <c r="X1714" i="1"/>
  <c r="W1714" i="1"/>
  <c r="R1714" i="1"/>
  <c r="Q1714" i="1"/>
  <c r="N1714" i="1"/>
  <c r="O1714" i="1" s="1"/>
  <c r="M1714" i="1"/>
  <c r="K1714" i="1"/>
  <c r="J1714" i="1"/>
  <c r="G1714" i="1"/>
  <c r="I1714" i="1" s="1"/>
  <c r="F1714" i="1"/>
  <c r="B1714" i="1"/>
  <c r="X1713" i="1"/>
  <c r="W1713" i="1"/>
  <c r="R1713" i="1"/>
  <c r="Q1713" i="1"/>
  <c r="N1713" i="1"/>
  <c r="O1713" i="1" s="1"/>
  <c r="M1713" i="1"/>
  <c r="K1713" i="1"/>
  <c r="J1713" i="1"/>
  <c r="G1713" i="1"/>
  <c r="I1713" i="1" s="1"/>
  <c r="F1713" i="1"/>
  <c r="B1713" i="1"/>
  <c r="X1712" i="1"/>
  <c r="W1712" i="1"/>
  <c r="R1712" i="1"/>
  <c r="Q1712" i="1"/>
  <c r="N1712" i="1"/>
  <c r="O1712" i="1" s="1"/>
  <c r="M1712" i="1"/>
  <c r="K1712" i="1"/>
  <c r="J1712" i="1"/>
  <c r="G1712" i="1"/>
  <c r="I1712" i="1" s="1"/>
  <c r="F1712" i="1"/>
  <c r="B1712" i="1"/>
  <c r="X1711" i="1"/>
  <c r="W1711" i="1"/>
  <c r="R1711" i="1"/>
  <c r="Q1711" i="1"/>
  <c r="N1711" i="1"/>
  <c r="O1711" i="1" s="1"/>
  <c r="M1711" i="1"/>
  <c r="K1711" i="1"/>
  <c r="J1711" i="1"/>
  <c r="G1711" i="1"/>
  <c r="F1711" i="1"/>
  <c r="B1711" i="1"/>
  <c r="X1710" i="1"/>
  <c r="W1710" i="1"/>
  <c r="R1710" i="1"/>
  <c r="Q1710" i="1"/>
  <c r="N1710" i="1"/>
  <c r="O1710" i="1" s="1"/>
  <c r="M1710" i="1"/>
  <c r="K1710" i="1"/>
  <c r="J1710" i="1"/>
  <c r="G1710" i="1"/>
  <c r="H1710" i="1" s="1"/>
  <c r="F1710" i="1"/>
  <c r="B1710" i="1"/>
  <c r="X1709" i="1"/>
  <c r="W1709" i="1"/>
  <c r="R1709" i="1"/>
  <c r="Q1709" i="1"/>
  <c r="N1709" i="1"/>
  <c r="O1709" i="1" s="1"/>
  <c r="M1709" i="1"/>
  <c r="K1709" i="1"/>
  <c r="J1709" i="1"/>
  <c r="G1709" i="1"/>
  <c r="F1709" i="1"/>
  <c r="B1709" i="1"/>
  <c r="X1708" i="1"/>
  <c r="W1708" i="1"/>
  <c r="R1708" i="1"/>
  <c r="Q1708" i="1"/>
  <c r="N1708" i="1"/>
  <c r="O1708" i="1" s="1"/>
  <c r="M1708" i="1"/>
  <c r="K1708" i="1"/>
  <c r="J1708" i="1"/>
  <c r="G1708" i="1"/>
  <c r="F1708" i="1"/>
  <c r="B1708" i="1"/>
  <c r="X1707" i="1"/>
  <c r="W1707" i="1"/>
  <c r="R1707" i="1"/>
  <c r="Q1707" i="1"/>
  <c r="N1707" i="1"/>
  <c r="O1707" i="1" s="1"/>
  <c r="M1707" i="1"/>
  <c r="K1707" i="1"/>
  <c r="J1707" i="1"/>
  <c r="G1707" i="1"/>
  <c r="H1707" i="1" s="1"/>
  <c r="F1707" i="1"/>
  <c r="B1707" i="1"/>
  <c r="X1706" i="1"/>
  <c r="W1706" i="1"/>
  <c r="R1706" i="1"/>
  <c r="Q1706" i="1"/>
  <c r="N1706" i="1"/>
  <c r="O1706" i="1" s="1"/>
  <c r="M1706" i="1"/>
  <c r="K1706" i="1"/>
  <c r="J1706" i="1"/>
  <c r="G1706" i="1"/>
  <c r="I1706" i="1" s="1"/>
  <c r="F1706" i="1"/>
  <c r="B1706" i="1"/>
  <c r="X1705" i="1"/>
  <c r="W1705" i="1"/>
  <c r="R1705" i="1"/>
  <c r="Q1705" i="1"/>
  <c r="N1705" i="1"/>
  <c r="O1705" i="1" s="1"/>
  <c r="M1705" i="1"/>
  <c r="K1705" i="1"/>
  <c r="J1705" i="1"/>
  <c r="G1705" i="1"/>
  <c r="I1705" i="1" s="1"/>
  <c r="F1705" i="1"/>
  <c r="B1705" i="1"/>
  <c r="X1704" i="1"/>
  <c r="W1704" i="1"/>
  <c r="R1704" i="1"/>
  <c r="Q1704" i="1"/>
  <c r="N1704" i="1"/>
  <c r="O1704" i="1" s="1"/>
  <c r="M1704" i="1"/>
  <c r="K1704" i="1"/>
  <c r="J1704" i="1"/>
  <c r="G1704" i="1"/>
  <c r="I1704" i="1" s="1"/>
  <c r="F1704" i="1"/>
  <c r="B1704" i="1"/>
  <c r="X1703" i="1"/>
  <c r="W1703" i="1"/>
  <c r="R1703" i="1"/>
  <c r="Q1703" i="1"/>
  <c r="N1703" i="1"/>
  <c r="O1703" i="1" s="1"/>
  <c r="M1703" i="1"/>
  <c r="K1703" i="1"/>
  <c r="J1703" i="1"/>
  <c r="G1703" i="1"/>
  <c r="F1703" i="1"/>
  <c r="B1703" i="1"/>
  <c r="X1702" i="1"/>
  <c r="W1702" i="1"/>
  <c r="R1702" i="1"/>
  <c r="Q1702" i="1"/>
  <c r="N1702" i="1"/>
  <c r="O1702" i="1" s="1"/>
  <c r="M1702" i="1"/>
  <c r="K1702" i="1"/>
  <c r="J1702" i="1"/>
  <c r="G1702" i="1"/>
  <c r="F1702" i="1"/>
  <c r="B1702" i="1"/>
  <c r="X1701" i="1"/>
  <c r="W1701" i="1"/>
  <c r="R1701" i="1"/>
  <c r="Q1701" i="1"/>
  <c r="N1701" i="1"/>
  <c r="O1701" i="1" s="1"/>
  <c r="M1701" i="1"/>
  <c r="K1701" i="1"/>
  <c r="J1701" i="1"/>
  <c r="G1701" i="1"/>
  <c r="F1701" i="1"/>
  <c r="B1701" i="1"/>
  <c r="X1700" i="1"/>
  <c r="W1700" i="1"/>
  <c r="R1700" i="1"/>
  <c r="Q1700" i="1"/>
  <c r="N1700" i="1"/>
  <c r="O1700" i="1" s="1"/>
  <c r="M1700" i="1"/>
  <c r="K1700" i="1"/>
  <c r="J1700" i="1"/>
  <c r="G1700" i="1"/>
  <c r="I1700" i="1" s="1"/>
  <c r="F1700" i="1"/>
  <c r="B1700" i="1"/>
  <c r="X1699" i="1"/>
  <c r="W1699" i="1"/>
  <c r="R1699" i="1"/>
  <c r="Q1699" i="1"/>
  <c r="N1699" i="1"/>
  <c r="O1699" i="1" s="1"/>
  <c r="M1699" i="1"/>
  <c r="K1699" i="1"/>
  <c r="J1699" i="1"/>
  <c r="G1699" i="1"/>
  <c r="I1699" i="1" s="1"/>
  <c r="F1699" i="1"/>
  <c r="B1699" i="1"/>
  <c r="X1698" i="1"/>
  <c r="W1698" i="1"/>
  <c r="R1698" i="1"/>
  <c r="Q1698" i="1"/>
  <c r="N1698" i="1"/>
  <c r="O1698" i="1" s="1"/>
  <c r="M1698" i="1"/>
  <c r="K1698" i="1"/>
  <c r="J1698" i="1"/>
  <c r="G1698" i="1"/>
  <c r="I1698" i="1" s="1"/>
  <c r="F1698" i="1"/>
  <c r="B1698" i="1"/>
  <c r="X1697" i="1"/>
  <c r="W1697" i="1"/>
  <c r="R1697" i="1"/>
  <c r="Q1697" i="1"/>
  <c r="N1697" i="1"/>
  <c r="O1697" i="1" s="1"/>
  <c r="M1697" i="1"/>
  <c r="K1697" i="1"/>
  <c r="J1697" i="1"/>
  <c r="G1697" i="1"/>
  <c r="F1697" i="1"/>
  <c r="B1697" i="1"/>
  <c r="X1696" i="1"/>
  <c r="W1696" i="1"/>
  <c r="R1696" i="1"/>
  <c r="Q1696" i="1"/>
  <c r="N1696" i="1"/>
  <c r="O1696" i="1" s="1"/>
  <c r="M1696" i="1"/>
  <c r="K1696" i="1"/>
  <c r="J1696" i="1"/>
  <c r="G1696" i="1"/>
  <c r="I1696" i="1" s="1"/>
  <c r="F1696" i="1"/>
  <c r="B1696" i="1"/>
  <c r="X1695" i="1"/>
  <c r="W1695" i="1"/>
  <c r="R1695" i="1"/>
  <c r="Q1695" i="1"/>
  <c r="N1695" i="1"/>
  <c r="O1695" i="1" s="1"/>
  <c r="M1695" i="1"/>
  <c r="K1695" i="1"/>
  <c r="J1695" i="1"/>
  <c r="G1695" i="1"/>
  <c r="F1695" i="1"/>
  <c r="B1695" i="1"/>
  <c r="X1694" i="1"/>
  <c r="W1694" i="1"/>
  <c r="R1694" i="1"/>
  <c r="Q1694" i="1"/>
  <c r="N1694" i="1"/>
  <c r="O1694" i="1" s="1"/>
  <c r="M1694" i="1"/>
  <c r="K1694" i="1"/>
  <c r="J1694" i="1"/>
  <c r="G1694" i="1"/>
  <c r="H1694" i="1" s="1"/>
  <c r="F1694" i="1"/>
  <c r="B1694" i="1"/>
  <c r="X1693" i="1"/>
  <c r="W1693" i="1"/>
  <c r="R1693" i="1"/>
  <c r="Q1693" i="1"/>
  <c r="N1693" i="1"/>
  <c r="O1693" i="1" s="1"/>
  <c r="M1693" i="1"/>
  <c r="K1693" i="1"/>
  <c r="J1693" i="1"/>
  <c r="G1693" i="1"/>
  <c r="H1693" i="1" s="1"/>
  <c r="F1693" i="1"/>
  <c r="B1693" i="1"/>
  <c r="X1692" i="1"/>
  <c r="W1692" i="1"/>
  <c r="R1692" i="1"/>
  <c r="Q1692" i="1"/>
  <c r="N1692" i="1"/>
  <c r="O1692" i="1" s="1"/>
  <c r="M1692" i="1"/>
  <c r="K1692" i="1"/>
  <c r="J1692" i="1"/>
  <c r="G1692" i="1"/>
  <c r="I1692" i="1" s="1"/>
  <c r="F1692" i="1"/>
  <c r="B1692" i="1"/>
  <c r="X1691" i="1"/>
  <c r="W1691" i="1"/>
  <c r="R1691" i="1"/>
  <c r="Q1691" i="1"/>
  <c r="N1691" i="1"/>
  <c r="O1691" i="1" s="1"/>
  <c r="M1691" i="1"/>
  <c r="K1691" i="1"/>
  <c r="J1691" i="1"/>
  <c r="G1691" i="1"/>
  <c r="I1691" i="1" s="1"/>
  <c r="F1691" i="1"/>
  <c r="B1691" i="1"/>
  <c r="X1690" i="1"/>
  <c r="W1690" i="1"/>
  <c r="R1690" i="1"/>
  <c r="Q1690" i="1"/>
  <c r="N1690" i="1"/>
  <c r="O1690" i="1" s="1"/>
  <c r="M1690" i="1"/>
  <c r="K1690" i="1"/>
  <c r="J1690" i="1"/>
  <c r="G1690" i="1"/>
  <c r="H1690" i="1" s="1"/>
  <c r="F1690" i="1"/>
  <c r="B1690" i="1"/>
  <c r="X1689" i="1"/>
  <c r="W1689" i="1"/>
  <c r="R1689" i="1"/>
  <c r="Q1689" i="1"/>
  <c r="N1689" i="1"/>
  <c r="O1689" i="1" s="1"/>
  <c r="M1689" i="1"/>
  <c r="K1689" i="1"/>
  <c r="J1689" i="1"/>
  <c r="G1689" i="1"/>
  <c r="F1689" i="1"/>
  <c r="B1689" i="1"/>
  <c r="X1688" i="1"/>
  <c r="W1688" i="1"/>
  <c r="R1688" i="1"/>
  <c r="Q1688" i="1"/>
  <c r="N1688" i="1"/>
  <c r="O1688" i="1" s="1"/>
  <c r="M1688" i="1"/>
  <c r="K1688" i="1"/>
  <c r="J1688" i="1"/>
  <c r="G1688" i="1"/>
  <c r="I1688" i="1" s="1"/>
  <c r="F1688" i="1"/>
  <c r="B1688" i="1"/>
  <c r="X1687" i="1"/>
  <c r="W1687" i="1"/>
  <c r="R1687" i="1"/>
  <c r="Q1687" i="1"/>
  <c r="N1687" i="1"/>
  <c r="O1687" i="1" s="1"/>
  <c r="M1687" i="1"/>
  <c r="K1687" i="1"/>
  <c r="J1687" i="1"/>
  <c r="G1687" i="1"/>
  <c r="F1687" i="1"/>
  <c r="B1687" i="1"/>
  <c r="X1686" i="1"/>
  <c r="W1686" i="1"/>
  <c r="R1686" i="1"/>
  <c r="Q1686" i="1"/>
  <c r="N1686" i="1"/>
  <c r="O1686" i="1" s="1"/>
  <c r="M1686" i="1"/>
  <c r="K1686" i="1"/>
  <c r="J1686" i="1"/>
  <c r="G1686" i="1"/>
  <c r="I1686" i="1" s="1"/>
  <c r="F1686" i="1"/>
  <c r="B1686" i="1"/>
  <c r="X1685" i="1"/>
  <c r="W1685" i="1"/>
  <c r="R1685" i="1"/>
  <c r="Q1685" i="1"/>
  <c r="N1685" i="1"/>
  <c r="O1685" i="1" s="1"/>
  <c r="M1685" i="1"/>
  <c r="K1685" i="1"/>
  <c r="J1685" i="1"/>
  <c r="G1685" i="1"/>
  <c r="F1685" i="1"/>
  <c r="B1685" i="1"/>
  <c r="X1684" i="1"/>
  <c r="W1684" i="1"/>
  <c r="R1684" i="1"/>
  <c r="Q1684" i="1"/>
  <c r="N1684" i="1"/>
  <c r="O1684" i="1" s="1"/>
  <c r="M1684" i="1"/>
  <c r="K1684" i="1"/>
  <c r="J1684" i="1"/>
  <c r="G1684" i="1"/>
  <c r="I1684" i="1" s="1"/>
  <c r="F1684" i="1"/>
  <c r="B1684" i="1"/>
  <c r="X1683" i="1"/>
  <c r="W1683" i="1"/>
  <c r="R1683" i="1"/>
  <c r="Q1683" i="1"/>
  <c r="N1683" i="1"/>
  <c r="O1683" i="1" s="1"/>
  <c r="M1683" i="1"/>
  <c r="K1683" i="1"/>
  <c r="J1683" i="1"/>
  <c r="G1683" i="1"/>
  <c r="I1683" i="1" s="1"/>
  <c r="F1683" i="1"/>
  <c r="B1683" i="1"/>
  <c r="X1682" i="1"/>
  <c r="W1682" i="1"/>
  <c r="R1682" i="1"/>
  <c r="Q1682" i="1"/>
  <c r="N1682" i="1"/>
  <c r="O1682" i="1" s="1"/>
  <c r="M1682" i="1"/>
  <c r="K1682" i="1"/>
  <c r="J1682" i="1"/>
  <c r="G1682" i="1"/>
  <c r="I1682" i="1" s="1"/>
  <c r="F1682" i="1"/>
  <c r="B1682" i="1"/>
  <c r="X1681" i="1"/>
  <c r="W1681" i="1"/>
  <c r="R1681" i="1"/>
  <c r="Q1681" i="1"/>
  <c r="N1681" i="1"/>
  <c r="O1681" i="1" s="1"/>
  <c r="M1681" i="1"/>
  <c r="K1681" i="1"/>
  <c r="J1681" i="1"/>
  <c r="G1681" i="1"/>
  <c r="F1681" i="1"/>
  <c r="B1681" i="1"/>
  <c r="X1680" i="1"/>
  <c r="W1680" i="1"/>
  <c r="R1680" i="1"/>
  <c r="Q1680" i="1"/>
  <c r="N1680" i="1"/>
  <c r="O1680" i="1" s="1"/>
  <c r="M1680" i="1"/>
  <c r="K1680" i="1"/>
  <c r="J1680" i="1"/>
  <c r="G1680" i="1"/>
  <c r="I1680" i="1" s="1"/>
  <c r="F1680" i="1"/>
  <c r="B1680" i="1"/>
  <c r="X1679" i="1"/>
  <c r="W1679" i="1"/>
  <c r="R1679" i="1"/>
  <c r="Q1679" i="1"/>
  <c r="N1679" i="1"/>
  <c r="O1679" i="1" s="1"/>
  <c r="M1679" i="1"/>
  <c r="K1679" i="1"/>
  <c r="J1679" i="1"/>
  <c r="G1679" i="1"/>
  <c r="F1679" i="1"/>
  <c r="B1679" i="1"/>
  <c r="X1678" i="1"/>
  <c r="W1678" i="1"/>
  <c r="R1678" i="1"/>
  <c r="Q1678" i="1"/>
  <c r="N1678" i="1"/>
  <c r="O1678" i="1" s="1"/>
  <c r="M1678" i="1"/>
  <c r="K1678" i="1"/>
  <c r="J1678" i="1"/>
  <c r="G1678" i="1"/>
  <c r="H1678" i="1" s="1"/>
  <c r="F1678" i="1"/>
  <c r="B1678" i="1"/>
  <c r="X1677" i="1"/>
  <c r="W1677" i="1"/>
  <c r="R1677" i="1"/>
  <c r="Q1677" i="1"/>
  <c r="N1677" i="1"/>
  <c r="O1677" i="1" s="1"/>
  <c r="M1677" i="1"/>
  <c r="K1677" i="1"/>
  <c r="J1677" i="1"/>
  <c r="G1677" i="1"/>
  <c r="H1677" i="1" s="1"/>
  <c r="F1677" i="1"/>
  <c r="B1677" i="1"/>
  <c r="X1676" i="1"/>
  <c r="W1676" i="1"/>
  <c r="R1676" i="1"/>
  <c r="Q1676" i="1"/>
  <c r="N1676" i="1"/>
  <c r="O1676" i="1" s="1"/>
  <c r="M1676" i="1"/>
  <c r="K1676" i="1"/>
  <c r="J1676" i="1"/>
  <c r="G1676" i="1"/>
  <c r="I1676" i="1" s="1"/>
  <c r="F1676" i="1"/>
  <c r="B1676" i="1"/>
  <c r="X1675" i="1"/>
  <c r="W1675" i="1"/>
  <c r="R1675" i="1"/>
  <c r="Q1675" i="1"/>
  <c r="N1675" i="1"/>
  <c r="O1675" i="1" s="1"/>
  <c r="M1675" i="1"/>
  <c r="K1675" i="1"/>
  <c r="J1675" i="1"/>
  <c r="G1675" i="1"/>
  <c r="I1675" i="1" s="1"/>
  <c r="F1675" i="1"/>
  <c r="B1675" i="1"/>
  <c r="X1674" i="1"/>
  <c r="W1674" i="1"/>
  <c r="R1674" i="1"/>
  <c r="Q1674" i="1"/>
  <c r="N1674" i="1"/>
  <c r="O1674" i="1" s="1"/>
  <c r="M1674" i="1"/>
  <c r="K1674" i="1"/>
  <c r="J1674" i="1"/>
  <c r="G1674" i="1"/>
  <c r="H1674" i="1" s="1"/>
  <c r="F1674" i="1"/>
  <c r="B1674" i="1"/>
  <c r="X1673" i="1"/>
  <c r="W1673" i="1"/>
  <c r="R1673" i="1"/>
  <c r="Q1673" i="1"/>
  <c r="N1673" i="1"/>
  <c r="O1673" i="1" s="1"/>
  <c r="M1673" i="1"/>
  <c r="K1673" i="1"/>
  <c r="J1673" i="1"/>
  <c r="G1673" i="1"/>
  <c r="F1673" i="1"/>
  <c r="B1673" i="1"/>
  <c r="X1672" i="1"/>
  <c r="W1672" i="1"/>
  <c r="R1672" i="1"/>
  <c r="Q1672" i="1"/>
  <c r="N1672" i="1"/>
  <c r="O1672" i="1" s="1"/>
  <c r="M1672" i="1"/>
  <c r="K1672" i="1"/>
  <c r="J1672" i="1"/>
  <c r="G1672" i="1"/>
  <c r="I1672" i="1" s="1"/>
  <c r="F1672" i="1"/>
  <c r="B1672" i="1"/>
  <c r="X1671" i="1"/>
  <c r="W1671" i="1"/>
  <c r="R1671" i="1"/>
  <c r="Q1671" i="1"/>
  <c r="N1671" i="1"/>
  <c r="O1671" i="1" s="1"/>
  <c r="M1671" i="1"/>
  <c r="K1671" i="1"/>
  <c r="J1671" i="1"/>
  <c r="G1671" i="1"/>
  <c r="F1671" i="1"/>
  <c r="B1671" i="1"/>
  <c r="X1670" i="1"/>
  <c r="W1670" i="1"/>
  <c r="R1670" i="1"/>
  <c r="Q1670" i="1"/>
  <c r="N1670" i="1"/>
  <c r="O1670" i="1" s="1"/>
  <c r="M1670" i="1"/>
  <c r="K1670" i="1"/>
  <c r="J1670" i="1"/>
  <c r="G1670" i="1"/>
  <c r="I1670" i="1" s="1"/>
  <c r="F1670" i="1"/>
  <c r="B1670" i="1"/>
  <c r="X1669" i="1"/>
  <c r="W1669" i="1"/>
  <c r="R1669" i="1"/>
  <c r="Q1669" i="1"/>
  <c r="N1669" i="1"/>
  <c r="O1669" i="1" s="1"/>
  <c r="M1669" i="1"/>
  <c r="K1669" i="1"/>
  <c r="J1669" i="1"/>
  <c r="G1669" i="1"/>
  <c r="H1669" i="1" s="1"/>
  <c r="F1669" i="1"/>
  <c r="B1669" i="1"/>
  <c r="X1668" i="1"/>
  <c r="W1668" i="1"/>
  <c r="R1668" i="1"/>
  <c r="Q1668" i="1"/>
  <c r="N1668" i="1"/>
  <c r="O1668" i="1" s="1"/>
  <c r="M1668" i="1"/>
  <c r="K1668" i="1"/>
  <c r="J1668" i="1"/>
  <c r="G1668" i="1"/>
  <c r="I1668" i="1" s="1"/>
  <c r="F1668" i="1"/>
  <c r="B1668" i="1"/>
  <c r="X1667" i="1"/>
  <c r="W1667" i="1"/>
  <c r="R1667" i="1"/>
  <c r="Q1667" i="1"/>
  <c r="N1667" i="1"/>
  <c r="O1667" i="1" s="1"/>
  <c r="M1667" i="1"/>
  <c r="K1667" i="1"/>
  <c r="J1667" i="1"/>
  <c r="G1667" i="1"/>
  <c r="I1667" i="1" s="1"/>
  <c r="F1667" i="1"/>
  <c r="B1667" i="1"/>
  <c r="X1666" i="1"/>
  <c r="W1666" i="1"/>
  <c r="R1666" i="1"/>
  <c r="Q1666" i="1"/>
  <c r="N1666" i="1"/>
  <c r="O1666" i="1" s="1"/>
  <c r="M1666" i="1"/>
  <c r="K1666" i="1"/>
  <c r="J1666" i="1"/>
  <c r="G1666" i="1"/>
  <c r="I1666" i="1" s="1"/>
  <c r="F1666" i="1"/>
  <c r="B1666" i="1"/>
  <c r="X1665" i="1"/>
  <c r="W1665" i="1"/>
  <c r="R1665" i="1"/>
  <c r="Q1665" i="1"/>
  <c r="N1665" i="1"/>
  <c r="O1665" i="1" s="1"/>
  <c r="M1665" i="1"/>
  <c r="K1665" i="1"/>
  <c r="J1665" i="1"/>
  <c r="G1665" i="1"/>
  <c r="F1665" i="1"/>
  <c r="B1665" i="1"/>
  <c r="X1664" i="1"/>
  <c r="W1664" i="1"/>
  <c r="R1664" i="1"/>
  <c r="Q1664" i="1"/>
  <c r="N1664" i="1"/>
  <c r="O1664" i="1" s="1"/>
  <c r="M1664" i="1"/>
  <c r="K1664" i="1"/>
  <c r="J1664" i="1"/>
  <c r="G1664" i="1"/>
  <c r="I1664" i="1" s="1"/>
  <c r="F1664" i="1"/>
  <c r="B1664" i="1"/>
  <c r="X1663" i="1"/>
  <c r="W1663" i="1"/>
  <c r="R1663" i="1"/>
  <c r="Q1663" i="1"/>
  <c r="N1663" i="1"/>
  <c r="O1663" i="1" s="1"/>
  <c r="M1663" i="1"/>
  <c r="K1663" i="1"/>
  <c r="J1663" i="1"/>
  <c r="G1663" i="1"/>
  <c r="F1663" i="1"/>
  <c r="B1663" i="1"/>
  <c r="X1662" i="1"/>
  <c r="W1662" i="1"/>
  <c r="R1662" i="1"/>
  <c r="Q1662" i="1"/>
  <c r="N1662" i="1"/>
  <c r="O1662" i="1" s="1"/>
  <c r="M1662" i="1"/>
  <c r="K1662" i="1"/>
  <c r="J1662" i="1"/>
  <c r="G1662" i="1"/>
  <c r="F1662" i="1"/>
  <c r="B1662" i="1"/>
  <c r="X1661" i="1"/>
  <c r="W1661" i="1"/>
  <c r="R1661" i="1"/>
  <c r="Q1661" i="1"/>
  <c r="N1661" i="1"/>
  <c r="O1661" i="1" s="1"/>
  <c r="M1661" i="1"/>
  <c r="K1661" i="1"/>
  <c r="J1661" i="1"/>
  <c r="G1661" i="1"/>
  <c r="I1661" i="1" s="1"/>
  <c r="F1661" i="1"/>
  <c r="B1661" i="1"/>
  <c r="X1660" i="1"/>
  <c r="W1660" i="1"/>
  <c r="R1660" i="1"/>
  <c r="Q1660" i="1"/>
  <c r="N1660" i="1"/>
  <c r="O1660" i="1" s="1"/>
  <c r="M1660" i="1"/>
  <c r="K1660" i="1"/>
  <c r="J1660" i="1"/>
  <c r="G1660" i="1"/>
  <c r="I1660" i="1" s="1"/>
  <c r="F1660" i="1"/>
  <c r="B1660" i="1"/>
  <c r="X1659" i="1"/>
  <c r="W1659" i="1"/>
  <c r="R1659" i="1"/>
  <c r="Q1659" i="1"/>
  <c r="N1659" i="1"/>
  <c r="O1659" i="1" s="1"/>
  <c r="M1659" i="1"/>
  <c r="K1659" i="1"/>
  <c r="J1659" i="1"/>
  <c r="G1659" i="1"/>
  <c r="I1659" i="1" s="1"/>
  <c r="F1659" i="1"/>
  <c r="B1659" i="1"/>
  <c r="X1658" i="1"/>
  <c r="W1658" i="1"/>
  <c r="R1658" i="1"/>
  <c r="Q1658" i="1"/>
  <c r="N1658" i="1"/>
  <c r="O1658" i="1" s="1"/>
  <c r="M1658" i="1"/>
  <c r="K1658" i="1"/>
  <c r="J1658" i="1"/>
  <c r="G1658" i="1"/>
  <c r="I1658" i="1" s="1"/>
  <c r="F1658" i="1"/>
  <c r="B1658" i="1"/>
  <c r="X1657" i="1"/>
  <c r="W1657" i="1"/>
  <c r="R1657" i="1"/>
  <c r="Q1657" i="1"/>
  <c r="N1657" i="1"/>
  <c r="O1657" i="1" s="1"/>
  <c r="M1657" i="1"/>
  <c r="K1657" i="1"/>
  <c r="J1657" i="1"/>
  <c r="G1657" i="1"/>
  <c r="F1657" i="1"/>
  <c r="B1657" i="1"/>
  <c r="X1656" i="1"/>
  <c r="W1656" i="1"/>
  <c r="R1656" i="1"/>
  <c r="Q1656" i="1"/>
  <c r="N1656" i="1"/>
  <c r="O1656" i="1" s="1"/>
  <c r="M1656" i="1"/>
  <c r="K1656" i="1"/>
  <c r="J1656" i="1"/>
  <c r="G1656" i="1"/>
  <c r="I1656" i="1" s="1"/>
  <c r="F1656" i="1"/>
  <c r="B1656" i="1"/>
  <c r="X1655" i="1"/>
  <c r="W1655" i="1"/>
  <c r="R1655" i="1"/>
  <c r="Q1655" i="1"/>
  <c r="N1655" i="1"/>
  <c r="O1655" i="1" s="1"/>
  <c r="M1655" i="1"/>
  <c r="K1655" i="1"/>
  <c r="J1655" i="1"/>
  <c r="G1655" i="1"/>
  <c r="F1655" i="1"/>
  <c r="B1655" i="1"/>
  <c r="X1654" i="1"/>
  <c r="W1654" i="1"/>
  <c r="R1654" i="1"/>
  <c r="Q1654" i="1"/>
  <c r="N1654" i="1"/>
  <c r="O1654" i="1" s="1"/>
  <c r="M1654" i="1"/>
  <c r="K1654" i="1"/>
  <c r="J1654" i="1"/>
  <c r="G1654" i="1"/>
  <c r="I1654" i="1" s="1"/>
  <c r="F1654" i="1"/>
  <c r="B1654" i="1"/>
  <c r="X1653" i="1"/>
  <c r="W1653" i="1"/>
  <c r="R1653" i="1"/>
  <c r="Q1653" i="1"/>
  <c r="N1653" i="1"/>
  <c r="O1653" i="1" s="1"/>
  <c r="M1653" i="1"/>
  <c r="K1653" i="1"/>
  <c r="J1653" i="1"/>
  <c r="G1653" i="1"/>
  <c r="F1653" i="1"/>
  <c r="B1653" i="1"/>
  <c r="X1652" i="1"/>
  <c r="W1652" i="1"/>
  <c r="R1652" i="1"/>
  <c r="Q1652" i="1"/>
  <c r="N1652" i="1"/>
  <c r="O1652" i="1" s="1"/>
  <c r="M1652" i="1"/>
  <c r="K1652" i="1"/>
  <c r="J1652" i="1"/>
  <c r="G1652" i="1"/>
  <c r="I1652" i="1" s="1"/>
  <c r="F1652" i="1"/>
  <c r="B1652" i="1"/>
  <c r="X1651" i="1"/>
  <c r="W1651" i="1"/>
  <c r="R1651" i="1"/>
  <c r="Q1651" i="1"/>
  <c r="N1651" i="1"/>
  <c r="O1651" i="1" s="1"/>
  <c r="M1651" i="1"/>
  <c r="K1651" i="1"/>
  <c r="J1651" i="1"/>
  <c r="G1651" i="1"/>
  <c r="F1651" i="1"/>
  <c r="B1651" i="1"/>
  <c r="X1650" i="1"/>
  <c r="W1650" i="1"/>
  <c r="R1650" i="1"/>
  <c r="Q1650" i="1"/>
  <c r="N1650" i="1"/>
  <c r="O1650" i="1" s="1"/>
  <c r="M1650" i="1"/>
  <c r="K1650" i="1"/>
  <c r="J1650" i="1"/>
  <c r="G1650" i="1"/>
  <c r="I1650" i="1" s="1"/>
  <c r="F1650" i="1"/>
  <c r="B1650" i="1"/>
  <c r="X1649" i="1"/>
  <c r="W1649" i="1"/>
  <c r="R1649" i="1"/>
  <c r="Q1649" i="1"/>
  <c r="N1649" i="1"/>
  <c r="O1649" i="1" s="1"/>
  <c r="M1649" i="1"/>
  <c r="K1649" i="1"/>
  <c r="J1649" i="1"/>
  <c r="G1649" i="1"/>
  <c r="F1649" i="1"/>
  <c r="B1649" i="1"/>
  <c r="X1648" i="1"/>
  <c r="W1648" i="1"/>
  <c r="R1648" i="1"/>
  <c r="Q1648" i="1"/>
  <c r="N1648" i="1"/>
  <c r="O1648" i="1" s="1"/>
  <c r="M1648" i="1"/>
  <c r="K1648" i="1"/>
  <c r="J1648" i="1"/>
  <c r="G1648" i="1"/>
  <c r="I1648" i="1" s="1"/>
  <c r="F1648" i="1"/>
  <c r="B1648" i="1"/>
  <c r="X1647" i="1"/>
  <c r="W1647" i="1"/>
  <c r="R1647" i="1"/>
  <c r="Q1647" i="1"/>
  <c r="N1647" i="1"/>
  <c r="O1647" i="1" s="1"/>
  <c r="M1647" i="1"/>
  <c r="K1647" i="1"/>
  <c r="J1647" i="1"/>
  <c r="G1647" i="1"/>
  <c r="F1647" i="1"/>
  <c r="B1647" i="1"/>
  <c r="X1646" i="1"/>
  <c r="W1646" i="1"/>
  <c r="R1646" i="1"/>
  <c r="Q1646" i="1"/>
  <c r="N1646" i="1"/>
  <c r="O1646" i="1" s="1"/>
  <c r="M1646" i="1"/>
  <c r="K1646" i="1"/>
  <c r="J1646" i="1"/>
  <c r="G1646" i="1"/>
  <c r="I1646" i="1" s="1"/>
  <c r="F1646" i="1"/>
  <c r="B1646" i="1"/>
  <c r="X1645" i="1"/>
  <c r="W1645" i="1"/>
  <c r="R1645" i="1"/>
  <c r="Q1645" i="1"/>
  <c r="N1645" i="1"/>
  <c r="O1645" i="1" s="1"/>
  <c r="M1645" i="1"/>
  <c r="K1645" i="1"/>
  <c r="J1645" i="1"/>
  <c r="G1645" i="1"/>
  <c r="F1645" i="1"/>
  <c r="B1645" i="1"/>
  <c r="X1644" i="1"/>
  <c r="W1644" i="1"/>
  <c r="R1644" i="1"/>
  <c r="Q1644" i="1"/>
  <c r="N1644" i="1"/>
  <c r="O1644" i="1" s="1"/>
  <c r="M1644" i="1"/>
  <c r="K1644" i="1"/>
  <c r="J1644" i="1"/>
  <c r="G1644" i="1"/>
  <c r="I1644" i="1" s="1"/>
  <c r="F1644" i="1"/>
  <c r="B1644" i="1"/>
  <c r="X1643" i="1"/>
  <c r="W1643" i="1"/>
  <c r="R1643" i="1"/>
  <c r="Q1643" i="1"/>
  <c r="N1643" i="1"/>
  <c r="O1643" i="1" s="1"/>
  <c r="M1643" i="1"/>
  <c r="K1643" i="1"/>
  <c r="J1643" i="1"/>
  <c r="G1643" i="1"/>
  <c r="F1643" i="1"/>
  <c r="B1643" i="1"/>
  <c r="X1642" i="1"/>
  <c r="W1642" i="1"/>
  <c r="R1642" i="1"/>
  <c r="Q1642" i="1"/>
  <c r="N1642" i="1"/>
  <c r="O1642" i="1" s="1"/>
  <c r="M1642" i="1"/>
  <c r="K1642" i="1"/>
  <c r="J1642" i="1"/>
  <c r="G1642" i="1"/>
  <c r="I1642" i="1" s="1"/>
  <c r="F1642" i="1"/>
  <c r="B1642" i="1"/>
  <c r="X1641" i="1"/>
  <c r="W1641" i="1"/>
  <c r="R1641" i="1"/>
  <c r="Q1641" i="1"/>
  <c r="N1641" i="1"/>
  <c r="O1641" i="1" s="1"/>
  <c r="M1641" i="1"/>
  <c r="K1641" i="1"/>
  <c r="J1641" i="1"/>
  <c r="G1641" i="1"/>
  <c r="F1641" i="1"/>
  <c r="B1641" i="1"/>
  <c r="X1640" i="1"/>
  <c r="W1640" i="1"/>
  <c r="R1640" i="1"/>
  <c r="Q1640" i="1"/>
  <c r="N1640" i="1"/>
  <c r="O1640" i="1" s="1"/>
  <c r="M1640" i="1"/>
  <c r="K1640" i="1"/>
  <c r="J1640" i="1"/>
  <c r="G1640" i="1"/>
  <c r="I1640" i="1" s="1"/>
  <c r="F1640" i="1"/>
  <c r="B1640" i="1"/>
  <c r="X1639" i="1"/>
  <c r="W1639" i="1"/>
  <c r="R1639" i="1"/>
  <c r="Q1639" i="1"/>
  <c r="N1639" i="1"/>
  <c r="O1639" i="1" s="1"/>
  <c r="M1639" i="1"/>
  <c r="K1639" i="1"/>
  <c r="J1639" i="1"/>
  <c r="G1639" i="1"/>
  <c r="F1639" i="1"/>
  <c r="B1639" i="1"/>
  <c r="X1638" i="1"/>
  <c r="W1638" i="1"/>
  <c r="R1638" i="1"/>
  <c r="Q1638" i="1"/>
  <c r="N1638" i="1"/>
  <c r="O1638" i="1" s="1"/>
  <c r="M1638" i="1"/>
  <c r="K1638" i="1"/>
  <c r="J1638" i="1"/>
  <c r="G1638" i="1"/>
  <c r="H1638" i="1" s="1"/>
  <c r="F1638" i="1"/>
  <c r="B1638" i="1"/>
  <c r="X1637" i="1"/>
  <c r="W1637" i="1"/>
  <c r="R1637" i="1"/>
  <c r="Q1637" i="1"/>
  <c r="N1637" i="1"/>
  <c r="O1637" i="1" s="1"/>
  <c r="M1637" i="1"/>
  <c r="K1637" i="1"/>
  <c r="J1637" i="1"/>
  <c r="G1637" i="1"/>
  <c r="H1637" i="1" s="1"/>
  <c r="F1637" i="1"/>
  <c r="B1637" i="1"/>
  <c r="X1636" i="1"/>
  <c r="W1636" i="1"/>
  <c r="R1636" i="1"/>
  <c r="Q1636" i="1"/>
  <c r="N1636" i="1"/>
  <c r="O1636" i="1" s="1"/>
  <c r="M1636" i="1"/>
  <c r="K1636" i="1"/>
  <c r="J1636" i="1"/>
  <c r="G1636" i="1"/>
  <c r="I1636" i="1" s="1"/>
  <c r="F1636" i="1"/>
  <c r="B1636" i="1"/>
  <c r="X1635" i="1"/>
  <c r="W1635" i="1"/>
  <c r="R1635" i="1"/>
  <c r="Q1635" i="1"/>
  <c r="N1635" i="1"/>
  <c r="O1635" i="1" s="1"/>
  <c r="M1635" i="1"/>
  <c r="K1635" i="1"/>
  <c r="J1635" i="1"/>
  <c r="G1635" i="1"/>
  <c r="F1635" i="1"/>
  <c r="B1635" i="1"/>
  <c r="X1634" i="1"/>
  <c r="W1634" i="1"/>
  <c r="R1634" i="1"/>
  <c r="Q1634" i="1"/>
  <c r="N1634" i="1"/>
  <c r="O1634" i="1" s="1"/>
  <c r="M1634" i="1"/>
  <c r="K1634" i="1"/>
  <c r="J1634" i="1"/>
  <c r="G1634" i="1"/>
  <c r="I1634" i="1" s="1"/>
  <c r="F1634" i="1"/>
  <c r="B1634" i="1"/>
  <c r="X1633" i="1"/>
  <c r="W1633" i="1"/>
  <c r="R1633" i="1"/>
  <c r="Q1633" i="1"/>
  <c r="N1633" i="1"/>
  <c r="O1633" i="1" s="1"/>
  <c r="M1633" i="1"/>
  <c r="K1633" i="1"/>
  <c r="J1633" i="1"/>
  <c r="G1633" i="1"/>
  <c r="I1633" i="1" s="1"/>
  <c r="F1633" i="1"/>
  <c r="B1633" i="1"/>
  <c r="X1632" i="1"/>
  <c r="W1632" i="1"/>
  <c r="R1632" i="1"/>
  <c r="Q1632" i="1"/>
  <c r="N1632" i="1"/>
  <c r="O1632" i="1" s="1"/>
  <c r="M1632" i="1"/>
  <c r="K1632" i="1"/>
  <c r="J1632" i="1"/>
  <c r="G1632" i="1"/>
  <c r="I1632" i="1" s="1"/>
  <c r="F1632" i="1"/>
  <c r="B1632" i="1"/>
  <c r="X1631" i="1"/>
  <c r="W1631" i="1"/>
  <c r="R1631" i="1"/>
  <c r="Q1631" i="1"/>
  <c r="N1631" i="1"/>
  <c r="O1631" i="1" s="1"/>
  <c r="M1631" i="1"/>
  <c r="K1631" i="1"/>
  <c r="J1631" i="1"/>
  <c r="G1631" i="1"/>
  <c r="I1631" i="1" s="1"/>
  <c r="F1631" i="1"/>
  <c r="B1631" i="1"/>
  <c r="X1630" i="1"/>
  <c r="W1630" i="1"/>
  <c r="R1630" i="1"/>
  <c r="Q1630" i="1"/>
  <c r="N1630" i="1"/>
  <c r="O1630" i="1" s="1"/>
  <c r="M1630" i="1"/>
  <c r="K1630" i="1"/>
  <c r="J1630" i="1"/>
  <c r="G1630" i="1"/>
  <c r="H1630" i="1" s="1"/>
  <c r="F1630" i="1"/>
  <c r="B1630" i="1"/>
  <c r="X1629" i="1"/>
  <c r="W1629" i="1"/>
  <c r="R1629" i="1"/>
  <c r="Q1629" i="1"/>
  <c r="N1629" i="1"/>
  <c r="O1629" i="1" s="1"/>
  <c r="M1629" i="1"/>
  <c r="K1629" i="1"/>
  <c r="J1629" i="1"/>
  <c r="G1629" i="1"/>
  <c r="H1629" i="1" s="1"/>
  <c r="F1629" i="1"/>
  <c r="B1629" i="1"/>
  <c r="X1628" i="1"/>
  <c r="W1628" i="1"/>
  <c r="R1628" i="1"/>
  <c r="Q1628" i="1"/>
  <c r="N1628" i="1"/>
  <c r="O1628" i="1" s="1"/>
  <c r="M1628" i="1"/>
  <c r="K1628" i="1"/>
  <c r="J1628" i="1"/>
  <c r="G1628" i="1"/>
  <c r="I1628" i="1" s="1"/>
  <c r="F1628" i="1"/>
  <c r="B1628" i="1"/>
  <c r="X1627" i="1"/>
  <c r="W1627" i="1"/>
  <c r="R1627" i="1"/>
  <c r="Q1627" i="1"/>
  <c r="N1627" i="1"/>
  <c r="O1627" i="1" s="1"/>
  <c r="M1627" i="1"/>
  <c r="K1627" i="1"/>
  <c r="J1627" i="1"/>
  <c r="G1627" i="1"/>
  <c r="I1627" i="1" s="1"/>
  <c r="F1627" i="1"/>
  <c r="B1627" i="1"/>
  <c r="X1626" i="1"/>
  <c r="W1626" i="1"/>
  <c r="R1626" i="1"/>
  <c r="Q1626" i="1"/>
  <c r="N1626" i="1"/>
  <c r="O1626" i="1" s="1"/>
  <c r="M1626" i="1"/>
  <c r="K1626" i="1"/>
  <c r="J1626" i="1"/>
  <c r="G1626" i="1"/>
  <c r="H1626" i="1" s="1"/>
  <c r="F1626" i="1"/>
  <c r="B1626" i="1"/>
  <c r="X1625" i="1"/>
  <c r="W1625" i="1"/>
  <c r="R1625" i="1"/>
  <c r="Q1625" i="1"/>
  <c r="N1625" i="1"/>
  <c r="O1625" i="1" s="1"/>
  <c r="M1625" i="1"/>
  <c r="K1625" i="1"/>
  <c r="J1625" i="1"/>
  <c r="G1625" i="1"/>
  <c r="F1625" i="1"/>
  <c r="B1625" i="1"/>
  <c r="X1624" i="1"/>
  <c r="W1624" i="1"/>
  <c r="R1624" i="1"/>
  <c r="Q1624" i="1"/>
  <c r="N1624" i="1"/>
  <c r="O1624" i="1" s="1"/>
  <c r="M1624" i="1"/>
  <c r="K1624" i="1"/>
  <c r="J1624" i="1"/>
  <c r="G1624" i="1"/>
  <c r="F1624" i="1"/>
  <c r="B1624" i="1"/>
  <c r="X1623" i="1"/>
  <c r="W1623" i="1"/>
  <c r="R1623" i="1"/>
  <c r="Q1623" i="1"/>
  <c r="N1623" i="1"/>
  <c r="O1623" i="1" s="1"/>
  <c r="M1623" i="1"/>
  <c r="K1623" i="1"/>
  <c r="J1623" i="1"/>
  <c r="G1623" i="1"/>
  <c r="F1623" i="1"/>
  <c r="B1623" i="1"/>
  <c r="X1622" i="1"/>
  <c r="W1622" i="1"/>
  <c r="R1622" i="1"/>
  <c r="Q1622" i="1"/>
  <c r="N1622" i="1"/>
  <c r="O1622" i="1" s="1"/>
  <c r="M1622" i="1"/>
  <c r="K1622" i="1"/>
  <c r="J1622" i="1"/>
  <c r="G1622" i="1"/>
  <c r="H1622" i="1" s="1"/>
  <c r="F1622" i="1"/>
  <c r="B1622" i="1"/>
  <c r="X1621" i="1"/>
  <c r="W1621" i="1"/>
  <c r="R1621" i="1"/>
  <c r="Q1621" i="1"/>
  <c r="N1621" i="1"/>
  <c r="O1621" i="1" s="1"/>
  <c r="M1621" i="1"/>
  <c r="K1621" i="1"/>
  <c r="J1621" i="1"/>
  <c r="G1621" i="1"/>
  <c r="H1621" i="1" s="1"/>
  <c r="F1621" i="1"/>
  <c r="B1621" i="1"/>
  <c r="X1620" i="1"/>
  <c r="W1620" i="1"/>
  <c r="R1620" i="1"/>
  <c r="Q1620" i="1"/>
  <c r="N1620" i="1"/>
  <c r="O1620" i="1" s="1"/>
  <c r="M1620" i="1"/>
  <c r="K1620" i="1"/>
  <c r="J1620" i="1"/>
  <c r="G1620" i="1"/>
  <c r="H1620" i="1" s="1"/>
  <c r="F1620" i="1"/>
  <c r="B1620" i="1"/>
  <c r="X1619" i="1"/>
  <c r="W1619" i="1"/>
  <c r="R1619" i="1"/>
  <c r="Q1619" i="1"/>
  <c r="N1619" i="1"/>
  <c r="O1619" i="1" s="1"/>
  <c r="M1619" i="1"/>
  <c r="K1619" i="1"/>
  <c r="J1619" i="1"/>
  <c r="G1619" i="1"/>
  <c r="H1619" i="1" s="1"/>
  <c r="F1619" i="1"/>
  <c r="B1619" i="1"/>
  <c r="X1618" i="1"/>
  <c r="W1618" i="1"/>
  <c r="R1618" i="1"/>
  <c r="Q1618" i="1"/>
  <c r="N1618" i="1"/>
  <c r="O1618" i="1" s="1"/>
  <c r="M1618" i="1"/>
  <c r="K1618" i="1"/>
  <c r="J1618" i="1"/>
  <c r="G1618" i="1"/>
  <c r="H1618" i="1" s="1"/>
  <c r="F1618" i="1"/>
  <c r="B1618" i="1"/>
  <c r="X1617" i="1"/>
  <c r="W1617" i="1"/>
  <c r="R1617" i="1"/>
  <c r="Q1617" i="1"/>
  <c r="N1617" i="1"/>
  <c r="O1617" i="1" s="1"/>
  <c r="M1617" i="1"/>
  <c r="K1617" i="1"/>
  <c r="J1617" i="1"/>
  <c r="G1617" i="1"/>
  <c r="F1617" i="1"/>
  <c r="B1617" i="1"/>
  <c r="X1616" i="1"/>
  <c r="W1616" i="1"/>
  <c r="R1616" i="1"/>
  <c r="Q1616" i="1"/>
  <c r="N1616" i="1"/>
  <c r="O1616" i="1" s="1"/>
  <c r="M1616" i="1"/>
  <c r="K1616" i="1"/>
  <c r="J1616" i="1"/>
  <c r="G1616" i="1"/>
  <c r="H1616" i="1" s="1"/>
  <c r="F1616" i="1"/>
  <c r="B1616" i="1"/>
  <c r="X1615" i="1"/>
  <c r="W1615" i="1"/>
  <c r="R1615" i="1"/>
  <c r="Q1615" i="1"/>
  <c r="N1615" i="1"/>
  <c r="O1615" i="1" s="1"/>
  <c r="M1615" i="1"/>
  <c r="K1615" i="1"/>
  <c r="J1615" i="1"/>
  <c r="G1615" i="1"/>
  <c r="F1615" i="1"/>
  <c r="B1615" i="1"/>
  <c r="X1614" i="1"/>
  <c r="W1614" i="1"/>
  <c r="R1614" i="1"/>
  <c r="Q1614" i="1"/>
  <c r="N1614" i="1"/>
  <c r="O1614" i="1" s="1"/>
  <c r="M1614" i="1"/>
  <c r="K1614" i="1"/>
  <c r="J1614" i="1"/>
  <c r="G1614" i="1"/>
  <c r="H1614" i="1" s="1"/>
  <c r="F1614" i="1"/>
  <c r="B1614" i="1"/>
  <c r="X1613" i="1"/>
  <c r="W1613" i="1"/>
  <c r="R1613" i="1"/>
  <c r="Q1613" i="1"/>
  <c r="N1613" i="1"/>
  <c r="O1613" i="1" s="1"/>
  <c r="M1613" i="1"/>
  <c r="K1613" i="1"/>
  <c r="J1613" i="1"/>
  <c r="G1613" i="1"/>
  <c r="F1613" i="1"/>
  <c r="B1613" i="1"/>
  <c r="X1612" i="1"/>
  <c r="W1612" i="1"/>
  <c r="R1612" i="1"/>
  <c r="Q1612" i="1"/>
  <c r="N1612" i="1"/>
  <c r="O1612" i="1" s="1"/>
  <c r="M1612" i="1"/>
  <c r="K1612" i="1"/>
  <c r="J1612" i="1"/>
  <c r="G1612" i="1"/>
  <c r="H1612" i="1" s="1"/>
  <c r="F1612" i="1"/>
  <c r="B1612" i="1"/>
  <c r="X1611" i="1"/>
  <c r="W1611" i="1"/>
  <c r="R1611" i="1"/>
  <c r="Q1611" i="1"/>
  <c r="N1611" i="1"/>
  <c r="O1611" i="1" s="1"/>
  <c r="M1611" i="1"/>
  <c r="K1611" i="1"/>
  <c r="J1611" i="1"/>
  <c r="G1611" i="1"/>
  <c r="H1611" i="1" s="1"/>
  <c r="F1611" i="1"/>
  <c r="B1611" i="1"/>
  <c r="X1610" i="1"/>
  <c r="W1610" i="1"/>
  <c r="R1610" i="1"/>
  <c r="Q1610" i="1"/>
  <c r="N1610" i="1"/>
  <c r="O1610" i="1" s="1"/>
  <c r="M1610" i="1"/>
  <c r="K1610" i="1"/>
  <c r="J1610" i="1"/>
  <c r="G1610" i="1"/>
  <c r="H1610" i="1" s="1"/>
  <c r="F1610" i="1"/>
  <c r="B1610" i="1"/>
  <c r="X1609" i="1"/>
  <c r="W1609" i="1"/>
  <c r="R1609" i="1"/>
  <c r="Q1609" i="1"/>
  <c r="N1609" i="1"/>
  <c r="O1609" i="1" s="1"/>
  <c r="M1609" i="1"/>
  <c r="K1609" i="1"/>
  <c r="J1609" i="1"/>
  <c r="G1609" i="1"/>
  <c r="F1609" i="1"/>
  <c r="B1609" i="1"/>
  <c r="X1608" i="1"/>
  <c r="W1608" i="1"/>
  <c r="R1608" i="1"/>
  <c r="Q1608" i="1"/>
  <c r="N1608" i="1"/>
  <c r="O1608" i="1" s="1"/>
  <c r="M1608" i="1"/>
  <c r="K1608" i="1"/>
  <c r="J1608" i="1"/>
  <c r="G1608" i="1"/>
  <c r="F1608" i="1"/>
  <c r="B1608" i="1"/>
  <c r="X1607" i="1"/>
  <c r="W1607" i="1"/>
  <c r="R1607" i="1"/>
  <c r="Q1607" i="1"/>
  <c r="N1607" i="1"/>
  <c r="O1607" i="1" s="1"/>
  <c r="M1607" i="1"/>
  <c r="K1607" i="1"/>
  <c r="J1607" i="1"/>
  <c r="G1607" i="1"/>
  <c r="F1607" i="1"/>
  <c r="B1607" i="1"/>
  <c r="X1606" i="1"/>
  <c r="W1606" i="1"/>
  <c r="R1606" i="1"/>
  <c r="Q1606" i="1"/>
  <c r="N1606" i="1"/>
  <c r="O1606" i="1" s="1"/>
  <c r="M1606" i="1"/>
  <c r="K1606" i="1"/>
  <c r="J1606" i="1"/>
  <c r="G1606" i="1"/>
  <c r="H1606" i="1" s="1"/>
  <c r="F1606" i="1"/>
  <c r="B1606" i="1"/>
  <c r="X1605" i="1"/>
  <c r="W1605" i="1"/>
  <c r="R1605" i="1"/>
  <c r="Q1605" i="1"/>
  <c r="N1605" i="1"/>
  <c r="O1605" i="1" s="1"/>
  <c r="M1605" i="1"/>
  <c r="K1605" i="1"/>
  <c r="J1605" i="1"/>
  <c r="G1605" i="1"/>
  <c r="H1605" i="1" s="1"/>
  <c r="F1605" i="1"/>
  <c r="B1605" i="1"/>
  <c r="X1604" i="1"/>
  <c r="W1604" i="1"/>
  <c r="R1604" i="1"/>
  <c r="Q1604" i="1"/>
  <c r="N1604" i="1"/>
  <c r="O1604" i="1" s="1"/>
  <c r="M1604" i="1"/>
  <c r="K1604" i="1"/>
  <c r="J1604" i="1"/>
  <c r="G1604" i="1"/>
  <c r="H1604" i="1" s="1"/>
  <c r="F1604" i="1"/>
  <c r="B1604" i="1"/>
  <c r="X1603" i="1"/>
  <c r="W1603" i="1"/>
  <c r="R1603" i="1"/>
  <c r="Q1603" i="1"/>
  <c r="N1603" i="1"/>
  <c r="O1603" i="1" s="1"/>
  <c r="M1603" i="1"/>
  <c r="K1603" i="1"/>
  <c r="J1603" i="1"/>
  <c r="G1603" i="1"/>
  <c r="H1603" i="1" s="1"/>
  <c r="F1603" i="1"/>
  <c r="B1603" i="1"/>
  <c r="X1602" i="1"/>
  <c r="W1602" i="1"/>
  <c r="R1602" i="1"/>
  <c r="Q1602" i="1"/>
  <c r="N1602" i="1"/>
  <c r="O1602" i="1" s="1"/>
  <c r="M1602" i="1"/>
  <c r="K1602" i="1"/>
  <c r="J1602" i="1"/>
  <c r="G1602" i="1"/>
  <c r="H1602" i="1" s="1"/>
  <c r="F1602" i="1"/>
  <c r="B1602" i="1"/>
  <c r="X1601" i="1"/>
  <c r="W1601" i="1"/>
  <c r="R1601" i="1"/>
  <c r="Q1601" i="1"/>
  <c r="N1601" i="1"/>
  <c r="O1601" i="1" s="1"/>
  <c r="M1601" i="1"/>
  <c r="K1601" i="1"/>
  <c r="J1601" i="1"/>
  <c r="G1601" i="1"/>
  <c r="F1601" i="1"/>
  <c r="B1601" i="1"/>
  <c r="X1600" i="1"/>
  <c r="W1600" i="1"/>
  <c r="R1600" i="1"/>
  <c r="Q1600" i="1"/>
  <c r="N1600" i="1"/>
  <c r="O1600" i="1" s="1"/>
  <c r="M1600" i="1"/>
  <c r="K1600" i="1"/>
  <c r="J1600" i="1"/>
  <c r="G1600" i="1"/>
  <c r="H1600" i="1" s="1"/>
  <c r="F1600" i="1"/>
  <c r="B1600" i="1"/>
  <c r="X1599" i="1"/>
  <c r="W1599" i="1"/>
  <c r="R1599" i="1"/>
  <c r="Q1599" i="1"/>
  <c r="N1599" i="1"/>
  <c r="O1599" i="1" s="1"/>
  <c r="M1599" i="1"/>
  <c r="K1599" i="1"/>
  <c r="J1599" i="1"/>
  <c r="G1599" i="1"/>
  <c r="F1599" i="1"/>
  <c r="B1599" i="1"/>
  <c r="X1598" i="1"/>
  <c r="W1598" i="1"/>
  <c r="R1598" i="1"/>
  <c r="Q1598" i="1"/>
  <c r="N1598" i="1"/>
  <c r="O1598" i="1" s="1"/>
  <c r="M1598" i="1"/>
  <c r="K1598" i="1"/>
  <c r="J1598" i="1"/>
  <c r="G1598" i="1"/>
  <c r="H1598" i="1" s="1"/>
  <c r="F1598" i="1"/>
  <c r="B1598" i="1"/>
  <c r="X1597" i="1"/>
  <c r="W1597" i="1"/>
  <c r="R1597" i="1"/>
  <c r="Q1597" i="1"/>
  <c r="N1597" i="1"/>
  <c r="O1597" i="1" s="1"/>
  <c r="M1597" i="1"/>
  <c r="K1597" i="1"/>
  <c r="J1597" i="1"/>
  <c r="G1597" i="1"/>
  <c r="F1597" i="1"/>
  <c r="B1597" i="1"/>
  <c r="X1596" i="1"/>
  <c r="W1596" i="1"/>
  <c r="R1596" i="1"/>
  <c r="Q1596" i="1"/>
  <c r="N1596" i="1"/>
  <c r="O1596" i="1" s="1"/>
  <c r="M1596" i="1"/>
  <c r="K1596" i="1"/>
  <c r="J1596" i="1"/>
  <c r="G1596" i="1"/>
  <c r="H1596" i="1" s="1"/>
  <c r="F1596" i="1"/>
  <c r="B1596" i="1"/>
  <c r="X1595" i="1"/>
  <c r="W1595" i="1"/>
  <c r="R1595" i="1"/>
  <c r="Q1595" i="1"/>
  <c r="N1595" i="1"/>
  <c r="O1595" i="1" s="1"/>
  <c r="M1595" i="1"/>
  <c r="K1595" i="1"/>
  <c r="J1595" i="1"/>
  <c r="G1595" i="1"/>
  <c r="H1595" i="1" s="1"/>
  <c r="F1595" i="1"/>
  <c r="B1595" i="1"/>
  <c r="X1594" i="1"/>
  <c r="W1594" i="1"/>
  <c r="R1594" i="1"/>
  <c r="Q1594" i="1"/>
  <c r="N1594" i="1"/>
  <c r="O1594" i="1" s="1"/>
  <c r="M1594" i="1"/>
  <c r="K1594" i="1"/>
  <c r="J1594" i="1"/>
  <c r="G1594" i="1"/>
  <c r="H1594" i="1" s="1"/>
  <c r="F1594" i="1"/>
  <c r="B1594" i="1"/>
  <c r="X1593" i="1"/>
  <c r="W1593" i="1"/>
  <c r="R1593" i="1"/>
  <c r="Q1593" i="1"/>
  <c r="N1593" i="1"/>
  <c r="O1593" i="1" s="1"/>
  <c r="M1593" i="1"/>
  <c r="K1593" i="1"/>
  <c r="J1593" i="1"/>
  <c r="G1593" i="1"/>
  <c r="F1593" i="1"/>
  <c r="B1593" i="1"/>
  <c r="X1592" i="1"/>
  <c r="W1592" i="1"/>
  <c r="R1592" i="1"/>
  <c r="Q1592" i="1"/>
  <c r="N1592" i="1"/>
  <c r="O1592" i="1" s="1"/>
  <c r="M1592" i="1"/>
  <c r="K1592" i="1"/>
  <c r="J1592" i="1"/>
  <c r="G1592" i="1"/>
  <c r="H1592" i="1" s="1"/>
  <c r="F1592" i="1"/>
  <c r="B1592" i="1"/>
  <c r="X1591" i="1"/>
  <c r="W1591" i="1"/>
  <c r="R1591" i="1"/>
  <c r="Q1591" i="1"/>
  <c r="N1591" i="1"/>
  <c r="O1591" i="1" s="1"/>
  <c r="M1591" i="1"/>
  <c r="K1591" i="1"/>
  <c r="J1591" i="1"/>
  <c r="G1591" i="1"/>
  <c r="F1591" i="1"/>
  <c r="B1591" i="1"/>
  <c r="X1590" i="1"/>
  <c r="W1590" i="1"/>
  <c r="R1590" i="1"/>
  <c r="Q1590" i="1"/>
  <c r="N1590" i="1"/>
  <c r="O1590" i="1" s="1"/>
  <c r="M1590" i="1"/>
  <c r="K1590" i="1"/>
  <c r="J1590" i="1"/>
  <c r="G1590" i="1"/>
  <c r="H1590" i="1" s="1"/>
  <c r="F1590" i="1"/>
  <c r="B1590" i="1"/>
  <c r="X1589" i="1"/>
  <c r="W1589" i="1"/>
  <c r="R1589" i="1"/>
  <c r="Q1589" i="1"/>
  <c r="N1589" i="1"/>
  <c r="O1589" i="1" s="1"/>
  <c r="M1589" i="1"/>
  <c r="K1589" i="1"/>
  <c r="J1589" i="1"/>
  <c r="G1589" i="1"/>
  <c r="H1589" i="1" s="1"/>
  <c r="F1589" i="1"/>
  <c r="B1589" i="1"/>
  <c r="X1588" i="1"/>
  <c r="W1588" i="1"/>
  <c r="R1588" i="1"/>
  <c r="Q1588" i="1"/>
  <c r="N1588" i="1"/>
  <c r="O1588" i="1" s="1"/>
  <c r="M1588" i="1"/>
  <c r="K1588" i="1"/>
  <c r="J1588" i="1"/>
  <c r="G1588" i="1"/>
  <c r="H1588" i="1" s="1"/>
  <c r="F1588" i="1"/>
  <c r="B1588" i="1"/>
  <c r="X1587" i="1"/>
  <c r="W1587" i="1"/>
  <c r="R1587" i="1"/>
  <c r="Q1587" i="1"/>
  <c r="N1587" i="1"/>
  <c r="O1587" i="1" s="1"/>
  <c r="M1587" i="1"/>
  <c r="K1587" i="1"/>
  <c r="J1587" i="1"/>
  <c r="G1587" i="1"/>
  <c r="H1587" i="1" s="1"/>
  <c r="F1587" i="1"/>
  <c r="B1587" i="1"/>
  <c r="X1586" i="1"/>
  <c r="W1586" i="1"/>
  <c r="R1586" i="1"/>
  <c r="Q1586" i="1"/>
  <c r="N1586" i="1"/>
  <c r="O1586" i="1" s="1"/>
  <c r="M1586" i="1"/>
  <c r="K1586" i="1"/>
  <c r="J1586" i="1"/>
  <c r="G1586" i="1"/>
  <c r="H1586" i="1" s="1"/>
  <c r="F1586" i="1"/>
  <c r="B1586" i="1"/>
  <c r="X1585" i="1"/>
  <c r="W1585" i="1"/>
  <c r="R1585" i="1"/>
  <c r="Q1585" i="1"/>
  <c r="N1585" i="1"/>
  <c r="O1585" i="1" s="1"/>
  <c r="M1585" i="1"/>
  <c r="K1585" i="1"/>
  <c r="J1585" i="1"/>
  <c r="G1585" i="1"/>
  <c r="F1585" i="1"/>
  <c r="B1585" i="1"/>
  <c r="X1584" i="1"/>
  <c r="W1584" i="1"/>
  <c r="R1584" i="1"/>
  <c r="Q1584" i="1"/>
  <c r="N1584" i="1"/>
  <c r="O1584" i="1" s="1"/>
  <c r="M1584" i="1"/>
  <c r="K1584" i="1"/>
  <c r="J1584" i="1"/>
  <c r="G1584" i="1"/>
  <c r="H1584" i="1" s="1"/>
  <c r="F1584" i="1"/>
  <c r="B1584" i="1"/>
  <c r="X1583" i="1"/>
  <c r="W1583" i="1"/>
  <c r="R1583" i="1"/>
  <c r="Q1583" i="1"/>
  <c r="N1583" i="1"/>
  <c r="O1583" i="1" s="1"/>
  <c r="M1583" i="1"/>
  <c r="K1583" i="1"/>
  <c r="J1583" i="1"/>
  <c r="G1583" i="1"/>
  <c r="F1583" i="1"/>
  <c r="B1583" i="1"/>
  <c r="X1582" i="1"/>
  <c r="W1582" i="1"/>
  <c r="R1582" i="1"/>
  <c r="Q1582" i="1"/>
  <c r="N1582" i="1"/>
  <c r="O1582" i="1" s="1"/>
  <c r="M1582" i="1"/>
  <c r="K1582" i="1"/>
  <c r="J1582" i="1"/>
  <c r="G1582" i="1"/>
  <c r="H1582" i="1" s="1"/>
  <c r="F1582" i="1"/>
  <c r="B1582" i="1"/>
  <c r="X1581" i="1"/>
  <c r="W1581" i="1"/>
  <c r="R1581" i="1"/>
  <c r="Q1581" i="1"/>
  <c r="N1581" i="1"/>
  <c r="O1581" i="1" s="1"/>
  <c r="M1581" i="1"/>
  <c r="K1581" i="1"/>
  <c r="J1581" i="1"/>
  <c r="G1581" i="1"/>
  <c r="F1581" i="1"/>
  <c r="B1581" i="1"/>
  <c r="X1580" i="1"/>
  <c r="W1580" i="1"/>
  <c r="R1580" i="1"/>
  <c r="Q1580" i="1"/>
  <c r="N1580" i="1"/>
  <c r="O1580" i="1" s="1"/>
  <c r="M1580" i="1"/>
  <c r="K1580" i="1"/>
  <c r="J1580" i="1"/>
  <c r="G1580" i="1"/>
  <c r="H1580" i="1" s="1"/>
  <c r="F1580" i="1"/>
  <c r="B1580" i="1"/>
  <c r="X1579" i="1"/>
  <c r="W1579" i="1"/>
  <c r="R1579" i="1"/>
  <c r="Q1579" i="1"/>
  <c r="N1579" i="1"/>
  <c r="O1579" i="1" s="1"/>
  <c r="M1579" i="1"/>
  <c r="K1579" i="1"/>
  <c r="J1579" i="1"/>
  <c r="G1579" i="1"/>
  <c r="H1579" i="1" s="1"/>
  <c r="F1579" i="1"/>
  <c r="B1579" i="1"/>
  <c r="X1578" i="1"/>
  <c r="W1578" i="1"/>
  <c r="R1578" i="1"/>
  <c r="Q1578" i="1"/>
  <c r="N1578" i="1"/>
  <c r="O1578" i="1" s="1"/>
  <c r="M1578" i="1"/>
  <c r="K1578" i="1"/>
  <c r="J1578" i="1"/>
  <c r="G1578" i="1"/>
  <c r="H1578" i="1" s="1"/>
  <c r="F1578" i="1"/>
  <c r="B1578" i="1"/>
  <c r="X1577" i="1"/>
  <c r="W1577" i="1"/>
  <c r="R1577" i="1"/>
  <c r="Q1577" i="1"/>
  <c r="N1577" i="1"/>
  <c r="O1577" i="1" s="1"/>
  <c r="M1577" i="1"/>
  <c r="K1577" i="1"/>
  <c r="J1577" i="1"/>
  <c r="G1577" i="1"/>
  <c r="F1577" i="1"/>
  <c r="B1577" i="1"/>
  <c r="X1576" i="1"/>
  <c r="W1576" i="1"/>
  <c r="R1576" i="1"/>
  <c r="Q1576" i="1"/>
  <c r="N1576" i="1"/>
  <c r="O1576" i="1" s="1"/>
  <c r="M1576" i="1"/>
  <c r="K1576" i="1"/>
  <c r="J1576" i="1"/>
  <c r="G1576" i="1"/>
  <c r="H1576" i="1" s="1"/>
  <c r="F1576" i="1"/>
  <c r="B1576" i="1"/>
  <c r="X1575" i="1"/>
  <c r="W1575" i="1"/>
  <c r="R1575" i="1"/>
  <c r="Q1575" i="1"/>
  <c r="N1575" i="1"/>
  <c r="O1575" i="1" s="1"/>
  <c r="M1575" i="1"/>
  <c r="K1575" i="1"/>
  <c r="J1575" i="1"/>
  <c r="G1575" i="1"/>
  <c r="F1575" i="1"/>
  <c r="B1575" i="1"/>
  <c r="X1574" i="1"/>
  <c r="W1574" i="1"/>
  <c r="R1574" i="1"/>
  <c r="Q1574" i="1"/>
  <c r="N1574" i="1"/>
  <c r="O1574" i="1" s="1"/>
  <c r="M1574" i="1"/>
  <c r="K1574" i="1"/>
  <c r="J1574" i="1"/>
  <c r="G1574" i="1"/>
  <c r="H1574" i="1" s="1"/>
  <c r="F1574" i="1"/>
  <c r="B1574" i="1"/>
  <c r="X1573" i="1"/>
  <c r="W1573" i="1"/>
  <c r="R1573" i="1"/>
  <c r="Q1573" i="1"/>
  <c r="N1573" i="1"/>
  <c r="O1573" i="1" s="1"/>
  <c r="M1573" i="1"/>
  <c r="K1573" i="1"/>
  <c r="J1573" i="1"/>
  <c r="G1573" i="1"/>
  <c r="H1573" i="1" s="1"/>
  <c r="F1573" i="1"/>
  <c r="B1573" i="1"/>
  <c r="X1572" i="1"/>
  <c r="W1572" i="1"/>
  <c r="R1572" i="1"/>
  <c r="Q1572" i="1"/>
  <c r="N1572" i="1"/>
  <c r="O1572" i="1" s="1"/>
  <c r="M1572" i="1"/>
  <c r="K1572" i="1"/>
  <c r="J1572" i="1"/>
  <c r="G1572" i="1"/>
  <c r="H1572" i="1" s="1"/>
  <c r="F1572" i="1"/>
  <c r="B1572" i="1"/>
  <c r="X1571" i="1"/>
  <c r="W1571" i="1"/>
  <c r="R1571" i="1"/>
  <c r="Q1571" i="1"/>
  <c r="N1571" i="1"/>
  <c r="O1571" i="1" s="1"/>
  <c r="M1571" i="1"/>
  <c r="K1571" i="1"/>
  <c r="J1571" i="1"/>
  <c r="G1571" i="1"/>
  <c r="H1571" i="1" s="1"/>
  <c r="F1571" i="1"/>
  <c r="B1571" i="1"/>
  <c r="X1570" i="1"/>
  <c r="W1570" i="1"/>
  <c r="R1570" i="1"/>
  <c r="Q1570" i="1"/>
  <c r="N1570" i="1"/>
  <c r="O1570" i="1" s="1"/>
  <c r="M1570" i="1"/>
  <c r="K1570" i="1"/>
  <c r="J1570" i="1"/>
  <c r="G1570" i="1"/>
  <c r="H1570" i="1" s="1"/>
  <c r="F1570" i="1"/>
  <c r="B1570" i="1"/>
  <c r="X1569" i="1"/>
  <c r="W1569" i="1"/>
  <c r="R1569" i="1"/>
  <c r="Q1569" i="1"/>
  <c r="N1569" i="1"/>
  <c r="O1569" i="1" s="1"/>
  <c r="M1569" i="1"/>
  <c r="K1569" i="1"/>
  <c r="J1569" i="1"/>
  <c r="G1569" i="1"/>
  <c r="F1569" i="1"/>
  <c r="B1569" i="1"/>
  <c r="X1568" i="1"/>
  <c r="W1568" i="1"/>
  <c r="R1568" i="1"/>
  <c r="Q1568" i="1"/>
  <c r="N1568" i="1"/>
  <c r="O1568" i="1" s="1"/>
  <c r="M1568" i="1"/>
  <c r="K1568" i="1"/>
  <c r="J1568" i="1"/>
  <c r="G1568" i="1"/>
  <c r="F1568" i="1"/>
  <c r="B1568" i="1"/>
  <c r="X1567" i="1"/>
  <c r="W1567" i="1"/>
  <c r="R1567" i="1"/>
  <c r="Q1567" i="1"/>
  <c r="N1567" i="1"/>
  <c r="O1567" i="1" s="1"/>
  <c r="M1567" i="1"/>
  <c r="K1567" i="1"/>
  <c r="J1567" i="1"/>
  <c r="G1567" i="1"/>
  <c r="F1567" i="1"/>
  <c r="B1567" i="1"/>
  <c r="X1566" i="1"/>
  <c r="W1566" i="1"/>
  <c r="R1566" i="1"/>
  <c r="Q1566" i="1"/>
  <c r="N1566" i="1"/>
  <c r="O1566" i="1" s="1"/>
  <c r="M1566" i="1"/>
  <c r="K1566" i="1"/>
  <c r="J1566" i="1"/>
  <c r="G1566" i="1"/>
  <c r="H1566" i="1" s="1"/>
  <c r="F1566" i="1"/>
  <c r="B1566" i="1"/>
  <c r="X1565" i="1"/>
  <c r="W1565" i="1"/>
  <c r="R1565" i="1"/>
  <c r="Q1565" i="1"/>
  <c r="N1565" i="1"/>
  <c r="O1565" i="1" s="1"/>
  <c r="M1565" i="1"/>
  <c r="K1565" i="1"/>
  <c r="J1565" i="1"/>
  <c r="G1565" i="1"/>
  <c r="F1565" i="1"/>
  <c r="B1565" i="1"/>
  <c r="X1564" i="1"/>
  <c r="W1564" i="1"/>
  <c r="R1564" i="1"/>
  <c r="Q1564" i="1"/>
  <c r="N1564" i="1"/>
  <c r="O1564" i="1" s="1"/>
  <c r="M1564" i="1"/>
  <c r="K1564" i="1"/>
  <c r="J1564" i="1"/>
  <c r="G1564" i="1"/>
  <c r="H1564" i="1" s="1"/>
  <c r="F1564" i="1"/>
  <c r="B1564" i="1"/>
  <c r="X1563" i="1"/>
  <c r="W1563" i="1"/>
  <c r="R1563" i="1"/>
  <c r="Q1563" i="1"/>
  <c r="N1563" i="1"/>
  <c r="O1563" i="1" s="1"/>
  <c r="M1563" i="1"/>
  <c r="K1563" i="1"/>
  <c r="J1563" i="1"/>
  <c r="G1563" i="1"/>
  <c r="H1563" i="1" s="1"/>
  <c r="F1563" i="1"/>
  <c r="B1563" i="1"/>
  <c r="X1562" i="1"/>
  <c r="W1562" i="1"/>
  <c r="R1562" i="1"/>
  <c r="Q1562" i="1"/>
  <c r="N1562" i="1"/>
  <c r="O1562" i="1" s="1"/>
  <c r="M1562" i="1"/>
  <c r="K1562" i="1"/>
  <c r="J1562" i="1"/>
  <c r="G1562" i="1"/>
  <c r="F1562" i="1"/>
  <c r="B1562" i="1"/>
  <c r="X1561" i="1"/>
  <c r="W1561" i="1"/>
  <c r="R1561" i="1"/>
  <c r="Q1561" i="1"/>
  <c r="N1561" i="1"/>
  <c r="O1561" i="1" s="1"/>
  <c r="M1561" i="1"/>
  <c r="K1561" i="1"/>
  <c r="J1561" i="1"/>
  <c r="G1561" i="1"/>
  <c r="F1561" i="1"/>
  <c r="B1561" i="1"/>
  <c r="X1560" i="1"/>
  <c r="W1560" i="1"/>
  <c r="R1560" i="1"/>
  <c r="Q1560" i="1"/>
  <c r="N1560" i="1"/>
  <c r="O1560" i="1" s="1"/>
  <c r="M1560" i="1"/>
  <c r="K1560" i="1"/>
  <c r="J1560" i="1"/>
  <c r="G1560" i="1"/>
  <c r="H1560" i="1" s="1"/>
  <c r="F1560" i="1"/>
  <c r="B1560" i="1"/>
  <c r="X1559" i="1"/>
  <c r="W1559" i="1"/>
  <c r="R1559" i="1"/>
  <c r="Q1559" i="1"/>
  <c r="N1559" i="1"/>
  <c r="O1559" i="1" s="1"/>
  <c r="M1559" i="1"/>
  <c r="K1559" i="1"/>
  <c r="J1559" i="1"/>
  <c r="G1559" i="1"/>
  <c r="F1559" i="1"/>
  <c r="B1559" i="1"/>
  <c r="X1558" i="1"/>
  <c r="W1558" i="1"/>
  <c r="R1558" i="1"/>
  <c r="Q1558" i="1"/>
  <c r="N1558" i="1"/>
  <c r="O1558" i="1" s="1"/>
  <c r="M1558" i="1"/>
  <c r="K1558" i="1"/>
  <c r="J1558" i="1"/>
  <c r="G1558" i="1"/>
  <c r="H1558" i="1" s="1"/>
  <c r="F1558" i="1"/>
  <c r="B1558" i="1"/>
  <c r="X1557" i="1"/>
  <c r="W1557" i="1"/>
  <c r="R1557" i="1"/>
  <c r="Q1557" i="1"/>
  <c r="N1557" i="1"/>
  <c r="O1557" i="1" s="1"/>
  <c r="M1557" i="1"/>
  <c r="K1557" i="1"/>
  <c r="J1557" i="1"/>
  <c r="G1557" i="1"/>
  <c r="H1557" i="1" s="1"/>
  <c r="F1557" i="1"/>
  <c r="B1557" i="1"/>
  <c r="X1556" i="1"/>
  <c r="W1556" i="1"/>
  <c r="R1556" i="1"/>
  <c r="Q1556" i="1"/>
  <c r="N1556" i="1"/>
  <c r="O1556" i="1" s="1"/>
  <c r="M1556" i="1"/>
  <c r="K1556" i="1"/>
  <c r="J1556" i="1"/>
  <c r="G1556" i="1"/>
  <c r="H1556" i="1" s="1"/>
  <c r="F1556" i="1"/>
  <c r="B1556" i="1"/>
  <c r="X1555" i="1"/>
  <c r="W1555" i="1"/>
  <c r="R1555" i="1"/>
  <c r="Q1555" i="1"/>
  <c r="N1555" i="1"/>
  <c r="O1555" i="1" s="1"/>
  <c r="M1555" i="1"/>
  <c r="K1555" i="1"/>
  <c r="J1555" i="1"/>
  <c r="G1555" i="1"/>
  <c r="H1555" i="1" s="1"/>
  <c r="F1555" i="1"/>
  <c r="B1555" i="1"/>
  <c r="X1554" i="1"/>
  <c r="W1554" i="1"/>
  <c r="R1554" i="1"/>
  <c r="Q1554" i="1"/>
  <c r="N1554" i="1"/>
  <c r="O1554" i="1" s="1"/>
  <c r="M1554" i="1"/>
  <c r="K1554" i="1"/>
  <c r="J1554" i="1"/>
  <c r="G1554" i="1"/>
  <c r="H1554" i="1" s="1"/>
  <c r="F1554" i="1"/>
  <c r="B1554" i="1"/>
  <c r="X1553" i="1"/>
  <c r="W1553" i="1"/>
  <c r="R1553" i="1"/>
  <c r="Q1553" i="1"/>
  <c r="N1553" i="1"/>
  <c r="O1553" i="1" s="1"/>
  <c r="M1553" i="1"/>
  <c r="K1553" i="1"/>
  <c r="J1553" i="1"/>
  <c r="G1553" i="1"/>
  <c r="F1553" i="1"/>
  <c r="B1553" i="1"/>
  <c r="X1552" i="1"/>
  <c r="W1552" i="1"/>
  <c r="R1552" i="1"/>
  <c r="Q1552" i="1"/>
  <c r="N1552" i="1"/>
  <c r="O1552" i="1" s="1"/>
  <c r="M1552" i="1"/>
  <c r="K1552" i="1"/>
  <c r="J1552" i="1"/>
  <c r="G1552" i="1"/>
  <c r="F1552" i="1"/>
  <c r="B1552" i="1"/>
  <c r="X1551" i="1"/>
  <c r="W1551" i="1"/>
  <c r="R1551" i="1"/>
  <c r="Q1551" i="1"/>
  <c r="N1551" i="1"/>
  <c r="O1551" i="1" s="1"/>
  <c r="M1551" i="1"/>
  <c r="K1551" i="1"/>
  <c r="J1551" i="1"/>
  <c r="G1551" i="1"/>
  <c r="F1551" i="1"/>
  <c r="B1551" i="1"/>
  <c r="X1550" i="1"/>
  <c r="W1550" i="1"/>
  <c r="R1550" i="1"/>
  <c r="Q1550" i="1"/>
  <c r="N1550" i="1"/>
  <c r="O1550" i="1" s="1"/>
  <c r="M1550" i="1"/>
  <c r="K1550" i="1"/>
  <c r="J1550" i="1"/>
  <c r="G1550" i="1"/>
  <c r="H1550" i="1" s="1"/>
  <c r="F1550" i="1"/>
  <c r="B1550" i="1"/>
  <c r="X1549" i="1"/>
  <c r="W1549" i="1"/>
  <c r="R1549" i="1"/>
  <c r="Q1549" i="1"/>
  <c r="N1549" i="1"/>
  <c r="O1549" i="1" s="1"/>
  <c r="M1549" i="1"/>
  <c r="K1549" i="1"/>
  <c r="J1549" i="1"/>
  <c r="G1549" i="1"/>
  <c r="F1549" i="1"/>
  <c r="B1549" i="1"/>
  <c r="X1548" i="1"/>
  <c r="W1548" i="1"/>
  <c r="R1548" i="1"/>
  <c r="Q1548" i="1"/>
  <c r="N1548" i="1"/>
  <c r="O1548" i="1" s="1"/>
  <c r="M1548" i="1"/>
  <c r="K1548" i="1"/>
  <c r="J1548" i="1"/>
  <c r="G1548" i="1"/>
  <c r="H1548" i="1" s="1"/>
  <c r="F1548" i="1"/>
  <c r="B1548" i="1"/>
  <c r="X1547" i="1"/>
  <c r="W1547" i="1"/>
  <c r="R1547" i="1"/>
  <c r="Q1547" i="1"/>
  <c r="N1547" i="1"/>
  <c r="O1547" i="1" s="1"/>
  <c r="M1547" i="1"/>
  <c r="K1547" i="1"/>
  <c r="J1547" i="1"/>
  <c r="G1547" i="1"/>
  <c r="H1547" i="1" s="1"/>
  <c r="F1547" i="1"/>
  <c r="B1547" i="1"/>
  <c r="X1546" i="1"/>
  <c r="W1546" i="1"/>
  <c r="R1546" i="1"/>
  <c r="Q1546" i="1"/>
  <c r="N1546" i="1"/>
  <c r="O1546" i="1" s="1"/>
  <c r="M1546" i="1"/>
  <c r="K1546" i="1"/>
  <c r="J1546" i="1"/>
  <c r="G1546" i="1"/>
  <c r="F1546" i="1"/>
  <c r="B1546" i="1"/>
  <c r="X1545" i="1"/>
  <c r="W1545" i="1"/>
  <c r="R1545" i="1"/>
  <c r="Q1545" i="1"/>
  <c r="N1545" i="1"/>
  <c r="O1545" i="1" s="1"/>
  <c r="M1545" i="1"/>
  <c r="K1545" i="1"/>
  <c r="J1545" i="1"/>
  <c r="G1545" i="1"/>
  <c r="F1545" i="1"/>
  <c r="B1545" i="1"/>
  <c r="X1544" i="1"/>
  <c r="W1544" i="1"/>
  <c r="R1544" i="1"/>
  <c r="Q1544" i="1"/>
  <c r="N1544" i="1"/>
  <c r="O1544" i="1" s="1"/>
  <c r="M1544" i="1"/>
  <c r="K1544" i="1"/>
  <c r="J1544" i="1"/>
  <c r="G1544" i="1"/>
  <c r="H1544" i="1" s="1"/>
  <c r="F1544" i="1"/>
  <c r="B1544" i="1"/>
  <c r="X1543" i="1"/>
  <c r="W1543" i="1"/>
  <c r="R1543" i="1"/>
  <c r="Q1543" i="1"/>
  <c r="N1543" i="1"/>
  <c r="O1543" i="1" s="1"/>
  <c r="M1543" i="1"/>
  <c r="K1543" i="1"/>
  <c r="J1543" i="1"/>
  <c r="G1543" i="1"/>
  <c r="F1543" i="1"/>
  <c r="B1543" i="1"/>
  <c r="X1542" i="1"/>
  <c r="W1542" i="1"/>
  <c r="R1542" i="1"/>
  <c r="Q1542" i="1"/>
  <c r="N1542" i="1"/>
  <c r="O1542" i="1" s="1"/>
  <c r="M1542" i="1"/>
  <c r="K1542" i="1"/>
  <c r="J1542" i="1"/>
  <c r="G1542" i="1"/>
  <c r="H1542" i="1" s="1"/>
  <c r="F1542" i="1"/>
  <c r="B1542" i="1"/>
  <c r="X1541" i="1"/>
  <c r="W1541" i="1"/>
  <c r="R1541" i="1"/>
  <c r="Q1541" i="1"/>
  <c r="N1541" i="1"/>
  <c r="O1541" i="1" s="1"/>
  <c r="M1541" i="1"/>
  <c r="K1541" i="1"/>
  <c r="J1541" i="1"/>
  <c r="G1541" i="1"/>
  <c r="H1541" i="1" s="1"/>
  <c r="F1541" i="1"/>
  <c r="B1541" i="1"/>
  <c r="X1540" i="1"/>
  <c r="W1540" i="1"/>
  <c r="R1540" i="1"/>
  <c r="Q1540" i="1"/>
  <c r="N1540" i="1"/>
  <c r="O1540" i="1" s="1"/>
  <c r="M1540" i="1"/>
  <c r="K1540" i="1"/>
  <c r="J1540" i="1"/>
  <c r="G1540" i="1"/>
  <c r="H1540" i="1" s="1"/>
  <c r="F1540" i="1"/>
  <c r="B1540" i="1"/>
  <c r="X1539" i="1"/>
  <c r="W1539" i="1"/>
  <c r="R1539" i="1"/>
  <c r="Q1539" i="1"/>
  <c r="N1539" i="1"/>
  <c r="O1539" i="1" s="1"/>
  <c r="M1539" i="1"/>
  <c r="K1539" i="1"/>
  <c r="J1539" i="1"/>
  <c r="G1539" i="1"/>
  <c r="H1539" i="1" s="1"/>
  <c r="F1539" i="1"/>
  <c r="B1539" i="1"/>
  <c r="X1538" i="1"/>
  <c r="W1538" i="1"/>
  <c r="R1538" i="1"/>
  <c r="Q1538" i="1"/>
  <c r="N1538" i="1"/>
  <c r="O1538" i="1" s="1"/>
  <c r="M1538" i="1"/>
  <c r="K1538" i="1"/>
  <c r="J1538" i="1"/>
  <c r="G1538" i="1"/>
  <c r="H1538" i="1" s="1"/>
  <c r="F1538" i="1"/>
  <c r="B1538" i="1"/>
  <c r="X1537" i="1"/>
  <c r="W1537" i="1"/>
  <c r="R1537" i="1"/>
  <c r="Q1537" i="1"/>
  <c r="N1537" i="1"/>
  <c r="O1537" i="1" s="1"/>
  <c r="M1537" i="1"/>
  <c r="K1537" i="1"/>
  <c r="J1537" i="1"/>
  <c r="G1537" i="1"/>
  <c r="F1537" i="1"/>
  <c r="B1537" i="1"/>
  <c r="X1536" i="1"/>
  <c r="W1536" i="1"/>
  <c r="R1536" i="1"/>
  <c r="Q1536" i="1"/>
  <c r="N1536" i="1"/>
  <c r="O1536" i="1" s="1"/>
  <c r="M1536" i="1"/>
  <c r="K1536" i="1"/>
  <c r="J1536" i="1"/>
  <c r="G1536" i="1"/>
  <c r="F1536" i="1"/>
  <c r="B1536" i="1"/>
  <c r="X1535" i="1"/>
  <c r="W1535" i="1"/>
  <c r="R1535" i="1"/>
  <c r="Q1535" i="1"/>
  <c r="N1535" i="1"/>
  <c r="O1535" i="1" s="1"/>
  <c r="M1535" i="1"/>
  <c r="K1535" i="1"/>
  <c r="J1535" i="1"/>
  <c r="G1535" i="1"/>
  <c r="F1535" i="1"/>
  <c r="B1535" i="1"/>
  <c r="X1534" i="1"/>
  <c r="W1534" i="1"/>
  <c r="R1534" i="1"/>
  <c r="Q1534" i="1"/>
  <c r="N1534" i="1"/>
  <c r="O1534" i="1" s="1"/>
  <c r="M1534" i="1"/>
  <c r="K1534" i="1"/>
  <c r="J1534" i="1"/>
  <c r="G1534" i="1"/>
  <c r="H1534" i="1" s="1"/>
  <c r="F1534" i="1"/>
  <c r="B1534" i="1"/>
  <c r="X1533" i="1"/>
  <c r="W1533" i="1"/>
  <c r="R1533" i="1"/>
  <c r="Q1533" i="1"/>
  <c r="N1533" i="1"/>
  <c r="O1533" i="1" s="1"/>
  <c r="M1533" i="1"/>
  <c r="K1533" i="1"/>
  <c r="J1533" i="1"/>
  <c r="G1533" i="1"/>
  <c r="F1533" i="1"/>
  <c r="B1533" i="1"/>
  <c r="X1532" i="1"/>
  <c r="W1532" i="1"/>
  <c r="R1532" i="1"/>
  <c r="Q1532" i="1"/>
  <c r="N1532" i="1"/>
  <c r="O1532" i="1" s="1"/>
  <c r="M1532" i="1"/>
  <c r="K1532" i="1"/>
  <c r="J1532" i="1"/>
  <c r="G1532" i="1"/>
  <c r="H1532" i="1" s="1"/>
  <c r="F1532" i="1"/>
  <c r="B1532" i="1"/>
  <c r="X1531" i="1"/>
  <c r="W1531" i="1"/>
  <c r="R1531" i="1"/>
  <c r="Q1531" i="1"/>
  <c r="N1531" i="1"/>
  <c r="O1531" i="1" s="1"/>
  <c r="M1531" i="1"/>
  <c r="K1531" i="1"/>
  <c r="J1531" i="1"/>
  <c r="G1531" i="1"/>
  <c r="H1531" i="1" s="1"/>
  <c r="F1531" i="1"/>
  <c r="B1531" i="1"/>
  <c r="X1530" i="1"/>
  <c r="W1530" i="1"/>
  <c r="R1530" i="1"/>
  <c r="Q1530" i="1"/>
  <c r="N1530" i="1"/>
  <c r="O1530" i="1" s="1"/>
  <c r="M1530" i="1"/>
  <c r="K1530" i="1"/>
  <c r="J1530" i="1"/>
  <c r="G1530" i="1"/>
  <c r="F1530" i="1"/>
  <c r="B1530" i="1"/>
  <c r="X1529" i="1"/>
  <c r="W1529" i="1"/>
  <c r="R1529" i="1"/>
  <c r="Q1529" i="1"/>
  <c r="N1529" i="1"/>
  <c r="O1529" i="1" s="1"/>
  <c r="M1529" i="1"/>
  <c r="K1529" i="1"/>
  <c r="J1529" i="1"/>
  <c r="G1529" i="1"/>
  <c r="F1529" i="1"/>
  <c r="B1529" i="1"/>
  <c r="X1528" i="1"/>
  <c r="W1528" i="1"/>
  <c r="R1528" i="1"/>
  <c r="Q1528" i="1"/>
  <c r="N1528" i="1"/>
  <c r="O1528" i="1" s="1"/>
  <c r="M1528" i="1"/>
  <c r="K1528" i="1"/>
  <c r="J1528" i="1"/>
  <c r="G1528" i="1"/>
  <c r="F1528" i="1"/>
  <c r="B1528" i="1"/>
  <c r="X1527" i="1"/>
  <c r="W1527" i="1"/>
  <c r="R1527" i="1"/>
  <c r="Q1527" i="1"/>
  <c r="N1527" i="1"/>
  <c r="O1527" i="1" s="1"/>
  <c r="M1527" i="1"/>
  <c r="K1527" i="1"/>
  <c r="J1527" i="1"/>
  <c r="G1527" i="1"/>
  <c r="F1527" i="1"/>
  <c r="B1527" i="1"/>
  <c r="X1526" i="1"/>
  <c r="W1526" i="1"/>
  <c r="R1526" i="1"/>
  <c r="Q1526" i="1"/>
  <c r="N1526" i="1"/>
  <c r="O1526" i="1" s="1"/>
  <c r="M1526" i="1"/>
  <c r="K1526" i="1"/>
  <c r="J1526" i="1"/>
  <c r="G1526" i="1"/>
  <c r="H1526" i="1" s="1"/>
  <c r="F1526" i="1"/>
  <c r="B1526" i="1"/>
  <c r="X1525" i="1"/>
  <c r="W1525" i="1"/>
  <c r="R1525" i="1"/>
  <c r="Q1525" i="1"/>
  <c r="N1525" i="1"/>
  <c r="O1525" i="1" s="1"/>
  <c r="M1525" i="1"/>
  <c r="K1525" i="1"/>
  <c r="J1525" i="1"/>
  <c r="G1525" i="1"/>
  <c r="H1525" i="1" s="1"/>
  <c r="F1525" i="1"/>
  <c r="B1525" i="1"/>
  <c r="X1524" i="1"/>
  <c r="W1524" i="1"/>
  <c r="R1524" i="1"/>
  <c r="Q1524" i="1"/>
  <c r="N1524" i="1"/>
  <c r="O1524" i="1" s="1"/>
  <c r="M1524" i="1"/>
  <c r="K1524" i="1"/>
  <c r="J1524" i="1"/>
  <c r="G1524" i="1"/>
  <c r="H1524" i="1" s="1"/>
  <c r="F1524" i="1"/>
  <c r="B1524" i="1"/>
  <c r="X1523" i="1"/>
  <c r="W1523" i="1"/>
  <c r="R1523" i="1"/>
  <c r="Q1523" i="1"/>
  <c r="N1523" i="1"/>
  <c r="O1523" i="1" s="1"/>
  <c r="M1523" i="1"/>
  <c r="K1523" i="1"/>
  <c r="J1523" i="1"/>
  <c r="G1523" i="1"/>
  <c r="H1523" i="1" s="1"/>
  <c r="F1523" i="1"/>
  <c r="B1523" i="1"/>
  <c r="X1522" i="1"/>
  <c r="W1522" i="1"/>
  <c r="R1522" i="1"/>
  <c r="Q1522" i="1"/>
  <c r="N1522" i="1"/>
  <c r="O1522" i="1" s="1"/>
  <c r="M1522" i="1"/>
  <c r="K1522" i="1"/>
  <c r="J1522" i="1"/>
  <c r="G1522" i="1"/>
  <c r="F1522" i="1"/>
  <c r="B1522" i="1"/>
  <c r="X1521" i="1"/>
  <c r="W1521" i="1"/>
  <c r="R1521" i="1"/>
  <c r="Q1521" i="1"/>
  <c r="N1521" i="1"/>
  <c r="O1521" i="1" s="1"/>
  <c r="M1521" i="1"/>
  <c r="K1521" i="1"/>
  <c r="J1521" i="1"/>
  <c r="G1521" i="1"/>
  <c r="F1521" i="1"/>
  <c r="B1521" i="1"/>
  <c r="X1520" i="1"/>
  <c r="W1520" i="1"/>
  <c r="R1520" i="1"/>
  <c r="Q1520" i="1"/>
  <c r="N1520" i="1"/>
  <c r="O1520" i="1" s="1"/>
  <c r="M1520" i="1"/>
  <c r="K1520" i="1"/>
  <c r="J1520" i="1"/>
  <c r="G1520" i="1"/>
  <c r="H1520" i="1" s="1"/>
  <c r="F1520" i="1"/>
  <c r="B1520" i="1"/>
  <c r="X1519" i="1"/>
  <c r="W1519" i="1"/>
  <c r="R1519" i="1"/>
  <c r="Q1519" i="1"/>
  <c r="N1519" i="1"/>
  <c r="O1519" i="1" s="1"/>
  <c r="M1519" i="1"/>
  <c r="K1519" i="1"/>
  <c r="J1519" i="1"/>
  <c r="G1519" i="1"/>
  <c r="F1519" i="1"/>
  <c r="B1519" i="1"/>
  <c r="X1518" i="1"/>
  <c r="W1518" i="1"/>
  <c r="R1518" i="1"/>
  <c r="Q1518" i="1"/>
  <c r="N1518" i="1"/>
  <c r="O1518" i="1" s="1"/>
  <c r="M1518" i="1"/>
  <c r="K1518" i="1"/>
  <c r="J1518" i="1"/>
  <c r="G1518" i="1"/>
  <c r="H1518" i="1" s="1"/>
  <c r="F1518" i="1"/>
  <c r="B1518" i="1"/>
  <c r="X1517" i="1"/>
  <c r="W1517" i="1"/>
  <c r="R1517" i="1"/>
  <c r="Q1517" i="1"/>
  <c r="N1517" i="1"/>
  <c r="O1517" i="1" s="1"/>
  <c r="M1517" i="1"/>
  <c r="K1517" i="1"/>
  <c r="J1517" i="1"/>
  <c r="G1517" i="1"/>
  <c r="F1517" i="1"/>
  <c r="B1517" i="1"/>
  <c r="X1516" i="1"/>
  <c r="W1516" i="1"/>
  <c r="R1516" i="1"/>
  <c r="Q1516" i="1"/>
  <c r="N1516" i="1"/>
  <c r="O1516" i="1" s="1"/>
  <c r="M1516" i="1"/>
  <c r="K1516" i="1"/>
  <c r="J1516" i="1"/>
  <c r="G1516" i="1"/>
  <c r="H1516" i="1" s="1"/>
  <c r="F1516" i="1"/>
  <c r="B1516" i="1"/>
  <c r="X1515" i="1"/>
  <c r="W1515" i="1"/>
  <c r="R1515" i="1"/>
  <c r="Q1515" i="1"/>
  <c r="N1515" i="1"/>
  <c r="O1515" i="1" s="1"/>
  <c r="M1515" i="1"/>
  <c r="K1515" i="1"/>
  <c r="J1515" i="1"/>
  <c r="G1515" i="1"/>
  <c r="F1515" i="1"/>
  <c r="B1515" i="1"/>
  <c r="X1514" i="1"/>
  <c r="W1514" i="1"/>
  <c r="R1514" i="1"/>
  <c r="Q1514" i="1"/>
  <c r="N1514" i="1"/>
  <c r="O1514" i="1" s="1"/>
  <c r="M1514" i="1"/>
  <c r="K1514" i="1"/>
  <c r="J1514" i="1"/>
  <c r="G1514" i="1"/>
  <c r="F1514" i="1"/>
  <c r="B1514" i="1"/>
  <c r="X1513" i="1"/>
  <c r="W1513" i="1"/>
  <c r="R1513" i="1"/>
  <c r="Q1513" i="1"/>
  <c r="N1513" i="1"/>
  <c r="O1513" i="1" s="1"/>
  <c r="M1513" i="1"/>
  <c r="K1513" i="1"/>
  <c r="J1513" i="1"/>
  <c r="G1513" i="1"/>
  <c r="F1513" i="1"/>
  <c r="B1513" i="1"/>
  <c r="X1512" i="1"/>
  <c r="W1512" i="1"/>
  <c r="R1512" i="1"/>
  <c r="Q1512" i="1"/>
  <c r="N1512" i="1"/>
  <c r="O1512" i="1" s="1"/>
  <c r="M1512" i="1"/>
  <c r="K1512" i="1"/>
  <c r="J1512" i="1"/>
  <c r="G1512" i="1"/>
  <c r="H1512" i="1" s="1"/>
  <c r="F1512" i="1"/>
  <c r="B1512" i="1"/>
  <c r="X1511" i="1"/>
  <c r="W1511" i="1"/>
  <c r="R1511" i="1"/>
  <c r="Q1511" i="1"/>
  <c r="N1511" i="1"/>
  <c r="O1511" i="1" s="1"/>
  <c r="M1511" i="1"/>
  <c r="K1511" i="1"/>
  <c r="J1511" i="1"/>
  <c r="G1511" i="1"/>
  <c r="F1511" i="1"/>
  <c r="B1511" i="1"/>
  <c r="X1510" i="1"/>
  <c r="W1510" i="1"/>
  <c r="R1510" i="1"/>
  <c r="Q1510" i="1"/>
  <c r="N1510" i="1"/>
  <c r="O1510" i="1" s="1"/>
  <c r="M1510" i="1"/>
  <c r="K1510" i="1"/>
  <c r="J1510" i="1"/>
  <c r="G1510" i="1"/>
  <c r="H1510" i="1" s="1"/>
  <c r="F1510" i="1"/>
  <c r="B1510" i="1"/>
  <c r="X1509" i="1"/>
  <c r="W1509" i="1"/>
  <c r="R1509" i="1"/>
  <c r="Q1509" i="1"/>
  <c r="N1509" i="1"/>
  <c r="O1509" i="1" s="1"/>
  <c r="M1509" i="1"/>
  <c r="K1509" i="1"/>
  <c r="J1509" i="1"/>
  <c r="G1509" i="1"/>
  <c r="F1509" i="1"/>
  <c r="B1509" i="1"/>
  <c r="X1508" i="1"/>
  <c r="W1508" i="1"/>
  <c r="R1508" i="1"/>
  <c r="Q1508" i="1"/>
  <c r="N1508" i="1"/>
  <c r="O1508" i="1" s="1"/>
  <c r="M1508" i="1"/>
  <c r="K1508" i="1"/>
  <c r="J1508" i="1"/>
  <c r="G1508" i="1"/>
  <c r="H1508" i="1" s="1"/>
  <c r="F1508" i="1"/>
  <c r="B1508" i="1"/>
  <c r="X1507" i="1"/>
  <c r="W1507" i="1"/>
  <c r="R1507" i="1"/>
  <c r="Q1507" i="1"/>
  <c r="N1507" i="1"/>
  <c r="O1507" i="1" s="1"/>
  <c r="M1507" i="1"/>
  <c r="K1507" i="1"/>
  <c r="J1507" i="1"/>
  <c r="G1507" i="1"/>
  <c r="H1507" i="1" s="1"/>
  <c r="F1507" i="1"/>
  <c r="B1507" i="1"/>
  <c r="X1506" i="1"/>
  <c r="W1506" i="1"/>
  <c r="R1506" i="1"/>
  <c r="Q1506" i="1"/>
  <c r="N1506" i="1"/>
  <c r="O1506" i="1" s="1"/>
  <c r="M1506" i="1"/>
  <c r="K1506" i="1"/>
  <c r="J1506" i="1"/>
  <c r="G1506" i="1"/>
  <c r="F1506" i="1"/>
  <c r="B1506" i="1"/>
  <c r="X1505" i="1"/>
  <c r="W1505" i="1"/>
  <c r="R1505" i="1"/>
  <c r="Q1505" i="1"/>
  <c r="N1505" i="1"/>
  <c r="O1505" i="1" s="1"/>
  <c r="M1505" i="1"/>
  <c r="K1505" i="1"/>
  <c r="J1505" i="1"/>
  <c r="G1505" i="1"/>
  <c r="F1505" i="1"/>
  <c r="B1505" i="1"/>
  <c r="X1504" i="1"/>
  <c r="W1504" i="1"/>
  <c r="R1504" i="1"/>
  <c r="Q1504" i="1"/>
  <c r="N1504" i="1"/>
  <c r="O1504" i="1" s="1"/>
  <c r="M1504" i="1"/>
  <c r="K1504" i="1"/>
  <c r="J1504" i="1"/>
  <c r="G1504" i="1"/>
  <c r="H1504" i="1" s="1"/>
  <c r="F1504" i="1"/>
  <c r="B1504" i="1"/>
  <c r="X1503" i="1"/>
  <c r="W1503" i="1"/>
  <c r="R1503" i="1"/>
  <c r="Q1503" i="1"/>
  <c r="N1503" i="1"/>
  <c r="O1503" i="1" s="1"/>
  <c r="M1503" i="1"/>
  <c r="K1503" i="1"/>
  <c r="J1503" i="1"/>
  <c r="G1503" i="1"/>
  <c r="F1503" i="1"/>
  <c r="B1503" i="1"/>
  <c r="X1502" i="1"/>
  <c r="W1502" i="1"/>
  <c r="R1502" i="1"/>
  <c r="Q1502" i="1"/>
  <c r="N1502" i="1"/>
  <c r="O1502" i="1" s="1"/>
  <c r="M1502" i="1"/>
  <c r="K1502" i="1"/>
  <c r="J1502" i="1"/>
  <c r="G1502" i="1"/>
  <c r="H1502" i="1" s="1"/>
  <c r="F1502" i="1"/>
  <c r="B1502" i="1"/>
  <c r="X1501" i="1"/>
  <c r="W1501" i="1"/>
  <c r="R1501" i="1"/>
  <c r="Q1501" i="1"/>
  <c r="N1501" i="1"/>
  <c r="O1501" i="1" s="1"/>
  <c r="M1501" i="1"/>
  <c r="K1501" i="1"/>
  <c r="J1501" i="1"/>
  <c r="G1501" i="1"/>
  <c r="F1501" i="1"/>
  <c r="B1501" i="1"/>
  <c r="X1500" i="1"/>
  <c r="W1500" i="1"/>
  <c r="R1500" i="1"/>
  <c r="Q1500" i="1"/>
  <c r="N1500" i="1"/>
  <c r="O1500" i="1" s="1"/>
  <c r="M1500" i="1"/>
  <c r="K1500" i="1"/>
  <c r="J1500" i="1"/>
  <c r="G1500" i="1"/>
  <c r="H1500" i="1" s="1"/>
  <c r="F1500" i="1"/>
  <c r="B1500" i="1"/>
  <c r="X1499" i="1"/>
  <c r="W1499" i="1"/>
  <c r="R1499" i="1"/>
  <c r="Q1499" i="1"/>
  <c r="N1499" i="1"/>
  <c r="O1499" i="1" s="1"/>
  <c r="M1499" i="1"/>
  <c r="K1499" i="1"/>
  <c r="J1499" i="1"/>
  <c r="G1499" i="1"/>
  <c r="H1499" i="1" s="1"/>
  <c r="F1499" i="1"/>
  <c r="B1499" i="1"/>
  <c r="X1498" i="1"/>
  <c r="W1498" i="1"/>
  <c r="R1498" i="1"/>
  <c r="Q1498" i="1"/>
  <c r="N1498" i="1"/>
  <c r="O1498" i="1" s="1"/>
  <c r="M1498" i="1"/>
  <c r="K1498" i="1"/>
  <c r="J1498" i="1"/>
  <c r="G1498" i="1"/>
  <c r="F1498" i="1"/>
  <c r="B1498" i="1"/>
  <c r="X1497" i="1"/>
  <c r="W1497" i="1"/>
  <c r="R1497" i="1"/>
  <c r="Q1497" i="1"/>
  <c r="N1497" i="1"/>
  <c r="O1497" i="1" s="1"/>
  <c r="M1497" i="1"/>
  <c r="K1497" i="1"/>
  <c r="J1497" i="1"/>
  <c r="G1497" i="1"/>
  <c r="F1497" i="1"/>
  <c r="B1497" i="1"/>
  <c r="X1496" i="1"/>
  <c r="W1496" i="1"/>
  <c r="R1496" i="1"/>
  <c r="Q1496" i="1"/>
  <c r="N1496" i="1"/>
  <c r="O1496" i="1" s="1"/>
  <c r="M1496" i="1"/>
  <c r="K1496" i="1"/>
  <c r="J1496" i="1"/>
  <c r="G1496" i="1"/>
  <c r="H1496" i="1" s="1"/>
  <c r="F1496" i="1"/>
  <c r="B1496" i="1"/>
  <c r="X1495" i="1"/>
  <c r="W1495" i="1"/>
  <c r="R1495" i="1"/>
  <c r="Q1495" i="1"/>
  <c r="N1495" i="1"/>
  <c r="O1495" i="1" s="1"/>
  <c r="M1495" i="1"/>
  <c r="K1495" i="1"/>
  <c r="J1495" i="1"/>
  <c r="G1495" i="1"/>
  <c r="F1495" i="1"/>
  <c r="B1495" i="1"/>
  <c r="X1494" i="1"/>
  <c r="W1494" i="1"/>
  <c r="R1494" i="1"/>
  <c r="Q1494" i="1"/>
  <c r="N1494" i="1"/>
  <c r="O1494" i="1" s="1"/>
  <c r="M1494" i="1"/>
  <c r="K1494" i="1"/>
  <c r="J1494" i="1"/>
  <c r="G1494" i="1"/>
  <c r="H1494" i="1" s="1"/>
  <c r="F1494" i="1"/>
  <c r="B1494" i="1"/>
  <c r="X1493" i="1"/>
  <c r="W1493" i="1"/>
  <c r="R1493" i="1"/>
  <c r="Q1493" i="1"/>
  <c r="N1493" i="1"/>
  <c r="O1493" i="1" s="1"/>
  <c r="M1493" i="1"/>
  <c r="K1493" i="1"/>
  <c r="J1493" i="1"/>
  <c r="G1493" i="1"/>
  <c r="H1493" i="1" s="1"/>
  <c r="F1493" i="1"/>
  <c r="B1493" i="1"/>
  <c r="X1492" i="1"/>
  <c r="W1492" i="1"/>
  <c r="R1492" i="1"/>
  <c r="Q1492" i="1"/>
  <c r="N1492" i="1"/>
  <c r="O1492" i="1" s="1"/>
  <c r="M1492" i="1"/>
  <c r="K1492" i="1"/>
  <c r="J1492" i="1"/>
  <c r="G1492" i="1"/>
  <c r="H1492" i="1" s="1"/>
  <c r="F1492" i="1"/>
  <c r="B1492" i="1"/>
  <c r="X1491" i="1"/>
  <c r="W1491" i="1"/>
  <c r="R1491" i="1"/>
  <c r="Q1491" i="1"/>
  <c r="N1491" i="1"/>
  <c r="O1491" i="1" s="1"/>
  <c r="M1491" i="1"/>
  <c r="K1491" i="1"/>
  <c r="J1491" i="1"/>
  <c r="G1491" i="1"/>
  <c r="H1491" i="1" s="1"/>
  <c r="F1491" i="1"/>
  <c r="B1491" i="1"/>
  <c r="X1490" i="1"/>
  <c r="W1490" i="1"/>
  <c r="R1490" i="1"/>
  <c r="Q1490" i="1"/>
  <c r="N1490" i="1"/>
  <c r="O1490" i="1" s="1"/>
  <c r="M1490" i="1"/>
  <c r="K1490" i="1"/>
  <c r="J1490" i="1"/>
  <c r="G1490" i="1"/>
  <c r="F1490" i="1"/>
  <c r="B1490" i="1"/>
  <c r="X1489" i="1"/>
  <c r="W1489" i="1"/>
  <c r="R1489" i="1"/>
  <c r="Q1489" i="1"/>
  <c r="N1489" i="1"/>
  <c r="O1489" i="1" s="1"/>
  <c r="M1489" i="1"/>
  <c r="K1489" i="1"/>
  <c r="J1489" i="1"/>
  <c r="G1489" i="1"/>
  <c r="F1489" i="1"/>
  <c r="B1489" i="1"/>
  <c r="X1488" i="1"/>
  <c r="W1488" i="1"/>
  <c r="R1488" i="1"/>
  <c r="Q1488" i="1"/>
  <c r="N1488" i="1"/>
  <c r="O1488" i="1" s="1"/>
  <c r="M1488" i="1"/>
  <c r="K1488" i="1"/>
  <c r="J1488" i="1"/>
  <c r="G1488" i="1"/>
  <c r="H1488" i="1" s="1"/>
  <c r="F1488" i="1"/>
  <c r="B1488" i="1"/>
  <c r="X1487" i="1"/>
  <c r="W1487" i="1"/>
  <c r="R1487" i="1"/>
  <c r="Q1487" i="1"/>
  <c r="N1487" i="1"/>
  <c r="O1487" i="1" s="1"/>
  <c r="M1487" i="1"/>
  <c r="K1487" i="1"/>
  <c r="J1487" i="1"/>
  <c r="G1487" i="1"/>
  <c r="F1487" i="1"/>
  <c r="B1487" i="1"/>
  <c r="X1486" i="1"/>
  <c r="W1486" i="1"/>
  <c r="R1486" i="1"/>
  <c r="Q1486" i="1"/>
  <c r="N1486" i="1"/>
  <c r="O1486" i="1" s="1"/>
  <c r="M1486" i="1"/>
  <c r="K1486" i="1"/>
  <c r="J1486" i="1"/>
  <c r="G1486" i="1"/>
  <c r="H1486" i="1" s="1"/>
  <c r="F1486" i="1"/>
  <c r="B1486" i="1"/>
  <c r="X1485" i="1"/>
  <c r="W1485" i="1"/>
  <c r="R1485" i="1"/>
  <c r="Q1485" i="1"/>
  <c r="N1485" i="1"/>
  <c r="O1485" i="1" s="1"/>
  <c r="M1485" i="1"/>
  <c r="K1485" i="1"/>
  <c r="J1485" i="1"/>
  <c r="G1485" i="1"/>
  <c r="F1485" i="1"/>
  <c r="B1485" i="1"/>
  <c r="X1484" i="1"/>
  <c r="W1484" i="1"/>
  <c r="R1484" i="1"/>
  <c r="Q1484" i="1"/>
  <c r="N1484" i="1"/>
  <c r="O1484" i="1" s="1"/>
  <c r="M1484" i="1"/>
  <c r="K1484" i="1"/>
  <c r="J1484" i="1"/>
  <c r="G1484" i="1"/>
  <c r="H1484" i="1" s="1"/>
  <c r="F1484" i="1"/>
  <c r="B1484" i="1"/>
  <c r="X1483" i="1"/>
  <c r="W1483" i="1"/>
  <c r="R1483" i="1"/>
  <c r="Q1483" i="1"/>
  <c r="N1483" i="1"/>
  <c r="O1483" i="1" s="1"/>
  <c r="M1483" i="1"/>
  <c r="K1483" i="1"/>
  <c r="J1483" i="1"/>
  <c r="G1483" i="1"/>
  <c r="F1483" i="1"/>
  <c r="B1483" i="1"/>
  <c r="X1482" i="1"/>
  <c r="W1482" i="1"/>
  <c r="R1482" i="1"/>
  <c r="Q1482" i="1"/>
  <c r="N1482" i="1"/>
  <c r="O1482" i="1" s="1"/>
  <c r="M1482" i="1"/>
  <c r="K1482" i="1"/>
  <c r="J1482" i="1"/>
  <c r="G1482" i="1"/>
  <c r="F1482" i="1"/>
  <c r="B1482" i="1"/>
  <c r="X1481" i="1"/>
  <c r="W1481" i="1"/>
  <c r="R1481" i="1"/>
  <c r="Q1481" i="1"/>
  <c r="N1481" i="1"/>
  <c r="O1481" i="1" s="1"/>
  <c r="M1481" i="1"/>
  <c r="K1481" i="1"/>
  <c r="J1481" i="1"/>
  <c r="G1481" i="1"/>
  <c r="F1481" i="1"/>
  <c r="B1481" i="1"/>
  <c r="X1480" i="1"/>
  <c r="W1480" i="1"/>
  <c r="R1480" i="1"/>
  <c r="Q1480" i="1"/>
  <c r="N1480" i="1"/>
  <c r="O1480" i="1" s="1"/>
  <c r="M1480" i="1"/>
  <c r="K1480" i="1"/>
  <c r="J1480" i="1"/>
  <c r="G1480" i="1"/>
  <c r="H1480" i="1" s="1"/>
  <c r="F1480" i="1"/>
  <c r="B1480" i="1"/>
  <c r="X1479" i="1"/>
  <c r="W1479" i="1"/>
  <c r="R1479" i="1"/>
  <c r="Q1479" i="1"/>
  <c r="N1479" i="1"/>
  <c r="O1479" i="1" s="1"/>
  <c r="M1479" i="1"/>
  <c r="K1479" i="1"/>
  <c r="J1479" i="1"/>
  <c r="G1479" i="1"/>
  <c r="F1479" i="1"/>
  <c r="B1479" i="1"/>
  <c r="X1478" i="1"/>
  <c r="W1478" i="1"/>
  <c r="R1478" i="1"/>
  <c r="Q1478" i="1"/>
  <c r="N1478" i="1"/>
  <c r="O1478" i="1" s="1"/>
  <c r="M1478" i="1"/>
  <c r="K1478" i="1"/>
  <c r="J1478" i="1"/>
  <c r="G1478" i="1"/>
  <c r="H1478" i="1" s="1"/>
  <c r="F1478" i="1"/>
  <c r="B1478" i="1"/>
  <c r="X1477" i="1"/>
  <c r="W1477" i="1"/>
  <c r="R1477" i="1"/>
  <c r="Q1477" i="1"/>
  <c r="N1477" i="1"/>
  <c r="O1477" i="1" s="1"/>
  <c r="M1477" i="1"/>
  <c r="K1477" i="1"/>
  <c r="J1477" i="1"/>
  <c r="G1477" i="1"/>
  <c r="H1477" i="1" s="1"/>
  <c r="F1477" i="1"/>
  <c r="B1477" i="1"/>
  <c r="X1476" i="1"/>
  <c r="W1476" i="1"/>
  <c r="R1476" i="1"/>
  <c r="Q1476" i="1"/>
  <c r="N1476" i="1"/>
  <c r="O1476" i="1" s="1"/>
  <c r="M1476" i="1"/>
  <c r="K1476" i="1"/>
  <c r="J1476" i="1"/>
  <c r="G1476" i="1"/>
  <c r="H1476" i="1" s="1"/>
  <c r="F1476" i="1"/>
  <c r="B1476" i="1"/>
  <c r="X1475" i="1"/>
  <c r="W1475" i="1"/>
  <c r="R1475" i="1"/>
  <c r="Q1475" i="1"/>
  <c r="N1475" i="1"/>
  <c r="O1475" i="1" s="1"/>
  <c r="M1475" i="1"/>
  <c r="K1475" i="1"/>
  <c r="J1475" i="1"/>
  <c r="G1475" i="1"/>
  <c r="H1475" i="1" s="1"/>
  <c r="F1475" i="1"/>
  <c r="B1475" i="1"/>
  <c r="X1474" i="1"/>
  <c r="W1474" i="1"/>
  <c r="R1474" i="1"/>
  <c r="Q1474" i="1"/>
  <c r="N1474" i="1"/>
  <c r="O1474" i="1" s="1"/>
  <c r="M1474" i="1"/>
  <c r="K1474" i="1"/>
  <c r="J1474" i="1"/>
  <c r="G1474" i="1"/>
  <c r="H1474" i="1" s="1"/>
  <c r="F1474" i="1"/>
  <c r="B1474" i="1"/>
  <c r="X1473" i="1"/>
  <c r="W1473" i="1"/>
  <c r="R1473" i="1"/>
  <c r="Q1473" i="1"/>
  <c r="N1473" i="1"/>
  <c r="O1473" i="1" s="1"/>
  <c r="M1473" i="1"/>
  <c r="K1473" i="1"/>
  <c r="J1473" i="1"/>
  <c r="G1473" i="1"/>
  <c r="F1473" i="1"/>
  <c r="B1473" i="1"/>
  <c r="X1472" i="1"/>
  <c r="W1472" i="1"/>
  <c r="R1472" i="1"/>
  <c r="Q1472" i="1"/>
  <c r="N1472" i="1"/>
  <c r="O1472" i="1" s="1"/>
  <c r="M1472" i="1"/>
  <c r="K1472" i="1"/>
  <c r="J1472" i="1"/>
  <c r="G1472" i="1"/>
  <c r="H1472" i="1" s="1"/>
  <c r="F1472" i="1"/>
  <c r="B1472" i="1"/>
  <c r="X1471" i="1"/>
  <c r="W1471" i="1"/>
  <c r="R1471" i="1"/>
  <c r="Q1471" i="1"/>
  <c r="N1471" i="1"/>
  <c r="O1471" i="1" s="1"/>
  <c r="M1471" i="1"/>
  <c r="K1471" i="1"/>
  <c r="J1471" i="1"/>
  <c r="G1471" i="1"/>
  <c r="F1471" i="1"/>
  <c r="B1471" i="1"/>
  <c r="X1470" i="1"/>
  <c r="W1470" i="1"/>
  <c r="R1470" i="1"/>
  <c r="Q1470" i="1"/>
  <c r="N1470" i="1"/>
  <c r="O1470" i="1" s="1"/>
  <c r="M1470" i="1"/>
  <c r="K1470" i="1"/>
  <c r="J1470" i="1"/>
  <c r="G1470" i="1"/>
  <c r="H1470" i="1" s="1"/>
  <c r="F1470" i="1"/>
  <c r="B1470" i="1"/>
  <c r="X1469" i="1"/>
  <c r="W1469" i="1"/>
  <c r="R1469" i="1"/>
  <c r="Q1469" i="1"/>
  <c r="N1469" i="1"/>
  <c r="O1469" i="1" s="1"/>
  <c r="M1469" i="1"/>
  <c r="K1469" i="1"/>
  <c r="J1469" i="1"/>
  <c r="G1469" i="1"/>
  <c r="F1469" i="1"/>
  <c r="B1469" i="1"/>
  <c r="X1468" i="1"/>
  <c r="W1468" i="1"/>
  <c r="R1468" i="1"/>
  <c r="Q1468" i="1"/>
  <c r="N1468" i="1"/>
  <c r="O1468" i="1" s="1"/>
  <c r="M1468" i="1"/>
  <c r="K1468" i="1"/>
  <c r="J1468" i="1"/>
  <c r="G1468" i="1"/>
  <c r="H1468" i="1" s="1"/>
  <c r="F1468" i="1"/>
  <c r="B1468" i="1"/>
  <c r="X1467" i="1"/>
  <c r="W1467" i="1"/>
  <c r="R1467" i="1"/>
  <c r="Q1467" i="1"/>
  <c r="N1467" i="1"/>
  <c r="O1467" i="1" s="1"/>
  <c r="M1467" i="1"/>
  <c r="K1467" i="1"/>
  <c r="J1467" i="1"/>
  <c r="G1467" i="1"/>
  <c r="H1467" i="1" s="1"/>
  <c r="F1467" i="1"/>
  <c r="B1467" i="1"/>
  <c r="X1466" i="1"/>
  <c r="W1466" i="1"/>
  <c r="R1466" i="1"/>
  <c r="Q1466" i="1"/>
  <c r="N1466" i="1"/>
  <c r="O1466" i="1" s="1"/>
  <c r="M1466" i="1"/>
  <c r="K1466" i="1"/>
  <c r="J1466" i="1"/>
  <c r="G1466" i="1"/>
  <c r="F1466" i="1"/>
  <c r="B1466" i="1"/>
  <c r="X1465" i="1"/>
  <c r="W1465" i="1"/>
  <c r="R1465" i="1"/>
  <c r="Q1465" i="1"/>
  <c r="N1465" i="1"/>
  <c r="O1465" i="1" s="1"/>
  <c r="M1465" i="1"/>
  <c r="K1465" i="1"/>
  <c r="J1465" i="1"/>
  <c r="G1465" i="1"/>
  <c r="F1465" i="1"/>
  <c r="B1465" i="1"/>
  <c r="X1464" i="1"/>
  <c r="W1464" i="1"/>
  <c r="R1464" i="1"/>
  <c r="Q1464" i="1"/>
  <c r="N1464" i="1"/>
  <c r="O1464" i="1" s="1"/>
  <c r="M1464" i="1"/>
  <c r="K1464" i="1"/>
  <c r="J1464" i="1"/>
  <c r="G1464" i="1"/>
  <c r="H1464" i="1" s="1"/>
  <c r="F1464" i="1"/>
  <c r="B1464" i="1"/>
  <c r="X1463" i="1"/>
  <c r="W1463" i="1"/>
  <c r="R1463" i="1"/>
  <c r="Q1463" i="1"/>
  <c r="N1463" i="1"/>
  <c r="O1463" i="1" s="1"/>
  <c r="M1463" i="1"/>
  <c r="K1463" i="1"/>
  <c r="J1463" i="1"/>
  <c r="G1463" i="1"/>
  <c r="F1463" i="1"/>
  <c r="B1463" i="1"/>
  <c r="X1462" i="1"/>
  <c r="W1462" i="1"/>
  <c r="R1462" i="1"/>
  <c r="Q1462" i="1"/>
  <c r="N1462" i="1"/>
  <c r="O1462" i="1" s="1"/>
  <c r="M1462" i="1"/>
  <c r="K1462" i="1"/>
  <c r="J1462" i="1"/>
  <c r="G1462" i="1"/>
  <c r="H1462" i="1" s="1"/>
  <c r="F1462" i="1"/>
  <c r="B1462" i="1"/>
  <c r="X1461" i="1"/>
  <c r="W1461" i="1"/>
  <c r="R1461" i="1"/>
  <c r="Q1461" i="1"/>
  <c r="N1461" i="1"/>
  <c r="O1461" i="1" s="1"/>
  <c r="M1461" i="1"/>
  <c r="K1461" i="1"/>
  <c r="J1461" i="1"/>
  <c r="G1461" i="1"/>
  <c r="F1461" i="1"/>
  <c r="B1461" i="1"/>
  <c r="X1460" i="1"/>
  <c r="W1460" i="1"/>
  <c r="R1460" i="1"/>
  <c r="Q1460" i="1"/>
  <c r="N1460" i="1"/>
  <c r="O1460" i="1" s="1"/>
  <c r="M1460" i="1"/>
  <c r="K1460" i="1"/>
  <c r="J1460" i="1"/>
  <c r="G1460" i="1"/>
  <c r="H1460" i="1" s="1"/>
  <c r="F1460" i="1"/>
  <c r="B1460" i="1"/>
  <c r="X1459" i="1"/>
  <c r="W1459" i="1"/>
  <c r="R1459" i="1"/>
  <c r="Q1459" i="1"/>
  <c r="N1459" i="1"/>
  <c r="O1459" i="1" s="1"/>
  <c r="M1459" i="1"/>
  <c r="K1459" i="1"/>
  <c r="J1459" i="1"/>
  <c r="G1459" i="1"/>
  <c r="F1459" i="1"/>
  <c r="B1459" i="1"/>
  <c r="X1458" i="1"/>
  <c r="W1458" i="1"/>
  <c r="R1458" i="1"/>
  <c r="Q1458" i="1"/>
  <c r="N1458" i="1"/>
  <c r="O1458" i="1" s="1"/>
  <c r="M1458" i="1"/>
  <c r="K1458" i="1"/>
  <c r="J1458" i="1"/>
  <c r="G1458" i="1"/>
  <c r="H1458" i="1" s="1"/>
  <c r="F1458" i="1"/>
  <c r="B1458" i="1"/>
  <c r="X1457" i="1"/>
  <c r="W1457" i="1"/>
  <c r="R1457" i="1"/>
  <c r="Q1457" i="1"/>
  <c r="N1457" i="1"/>
  <c r="O1457" i="1" s="1"/>
  <c r="M1457" i="1"/>
  <c r="K1457" i="1"/>
  <c r="J1457" i="1"/>
  <c r="G1457" i="1"/>
  <c r="F1457" i="1"/>
  <c r="B1457" i="1"/>
  <c r="X1456" i="1"/>
  <c r="W1456" i="1"/>
  <c r="R1456" i="1"/>
  <c r="Q1456" i="1"/>
  <c r="N1456" i="1"/>
  <c r="O1456" i="1" s="1"/>
  <c r="M1456" i="1"/>
  <c r="K1456" i="1"/>
  <c r="J1456" i="1"/>
  <c r="G1456" i="1"/>
  <c r="H1456" i="1" s="1"/>
  <c r="F1456" i="1"/>
  <c r="B1456" i="1"/>
  <c r="X1455" i="1"/>
  <c r="W1455" i="1"/>
  <c r="R1455" i="1"/>
  <c r="Q1455" i="1"/>
  <c r="N1455" i="1"/>
  <c r="O1455" i="1" s="1"/>
  <c r="M1455" i="1"/>
  <c r="K1455" i="1"/>
  <c r="J1455" i="1"/>
  <c r="G1455" i="1"/>
  <c r="H1455" i="1" s="1"/>
  <c r="F1455" i="1"/>
  <c r="B1455" i="1"/>
  <c r="X1454" i="1"/>
  <c r="W1454" i="1"/>
  <c r="R1454" i="1"/>
  <c r="Q1454" i="1"/>
  <c r="N1454" i="1"/>
  <c r="O1454" i="1" s="1"/>
  <c r="M1454" i="1"/>
  <c r="K1454" i="1"/>
  <c r="J1454" i="1"/>
  <c r="G1454" i="1"/>
  <c r="H1454" i="1" s="1"/>
  <c r="F1454" i="1"/>
  <c r="B1454" i="1"/>
  <c r="X1453" i="1"/>
  <c r="W1453" i="1"/>
  <c r="R1453" i="1"/>
  <c r="Q1453" i="1"/>
  <c r="N1453" i="1"/>
  <c r="O1453" i="1" s="1"/>
  <c r="M1453" i="1"/>
  <c r="K1453" i="1"/>
  <c r="J1453" i="1"/>
  <c r="G1453" i="1"/>
  <c r="H1453" i="1" s="1"/>
  <c r="F1453" i="1"/>
  <c r="B1453" i="1"/>
  <c r="X1452" i="1"/>
  <c r="W1452" i="1"/>
  <c r="R1452" i="1"/>
  <c r="Q1452" i="1"/>
  <c r="N1452" i="1"/>
  <c r="O1452" i="1" s="1"/>
  <c r="M1452" i="1"/>
  <c r="K1452" i="1"/>
  <c r="J1452" i="1"/>
  <c r="G1452" i="1"/>
  <c r="H1452" i="1" s="1"/>
  <c r="F1452" i="1"/>
  <c r="B1452" i="1"/>
  <c r="X1451" i="1"/>
  <c r="W1451" i="1"/>
  <c r="R1451" i="1"/>
  <c r="Q1451" i="1"/>
  <c r="N1451" i="1"/>
  <c r="O1451" i="1" s="1"/>
  <c r="M1451" i="1"/>
  <c r="K1451" i="1"/>
  <c r="J1451" i="1"/>
  <c r="G1451" i="1"/>
  <c r="F1451" i="1"/>
  <c r="B1451" i="1"/>
  <c r="X1450" i="1"/>
  <c r="W1450" i="1"/>
  <c r="R1450" i="1"/>
  <c r="Q1450" i="1"/>
  <c r="N1450" i="1"/>
  <c r="O1450" i="1" s="1"/>
  <c r="M1450" i="1"/>
  <c r="K1450" i="1"/>
  <c r="J1450" i="1"/>
  <c r="G1450" i="1"/>
  <c r="H1450" i="1" s="1"/>
  <c r="F1450" i="1"/>
  <c r="B1450" i="1"/>
  <c r="X1449" i="1"/>
  <c r="W1449" i="1"/>
  <c r="R1449" i="1"/>
  <c r="Q1449" i="1"/>
  <c r="N1449" i="1"/>
  <c r="O1449" i="1" s="1"/>
  <c r="M1449" i="1"/>
  <c r="K1449" i="1"/>
  <c r="J1449" i="1"/>
  <c r="G1449" i="1"/>
  <c r="F1449" i="1"/>
  <c r="B1449" i="1"/>
  <c r="X1448" i="1"/>
  <c r="W1448" i="1"/>
  <c r="R1448" i="1"/>
  <c r="Q1448" i="1"/>
  <c r="N1448" i="1"/>
  <c r="O1448" i="1" s="1"/>
  <c r="M1448" i="1"/>
  <c r="K1448" i="1"/>
  <c r="J1448" i="1"/>
  <c r="G1448" i="1"/>
  <c r="H1448" i="1" s="1"/>
  <c r="F1448" i="1"/>
  <c r="B1448" i="1"/>
  <c r="X1447" i="1"/>
  <c r="W1447" i="1"/>
  <c r="R1447" i="1"/>
  <c r="Q1447" i="1"/>
  <c r="N1447" i="1"/>
  <c r="O1447" i="1" s="1"/>
  <c r="M1447" i="1"/>
  <c r="K1447" i="1"/>
  <c r="J1447" i="1"/>
  <c r="G1447" i="1"/>
  <c r="H1447" i="1" s="1"/>
  <c r="F1447" i="1"/>
  <c r="B1447" i="1"/>
  <c r="X1446" i="1"/>
  <c r="W1446" i="1"/>
  <c r="R1446" i="1"/>
  <c r="Q1446" i="1"/>
  <c r="N1446" i="1"/>
  <c r="O1446" i="1" s="1"/>
  <c r="M1446" i="1"/>
  <c r="K1446" i="1"/>
  <c r="J1446" i="1"/>
  <c r="G1446" i="1"/>
  <c r="H1446" i="1" s="1"/>
  <c r="F1446" i="1"/>
  <c r="B1446" i="1"/>
  <c r="X1445" i="1"/>
  <c r="W1445" i="1"/>
  <c r="R1445" i="1"/>
  <c r="Q1445" i="1"/>
  <c r="N1445" i="1"/>
  <c r="O1445" i="1" s="1"/>
  <c r="M1445" i="1"/>
  <c r="K1445" i="1"/>
  <c r="J1445" i="1"/>
  <c r="G1445" i="1"/>
  <c r="H1445" i="1" s="1"/>
  <c r="F1445" i="1"/>
  <c r="B1445" i="1"/>
  <c r="X1444" i="1"/>
  <c r="W1444" i="1"/>
  <c r="R1444" i="1"/>
  <c r="Q1444" i="1"/>
  <c r="N1444" i="1"/>
  <c r="O1444" i="1" s="1"/>
  <c r="M1444" i="1"/>
  <c r="K1444" i="1"/>
  <c r="J1444" i="1"/>
  <c r="G1444" i="1"/>
  <c r="H1444" i="1" s="1"/>
  <c r="F1444" i="1"/>
  <c r="B1444" i="1"/>
  <c r="X1443" i="1"/>
  <c r="W1443" i="1"/>
  <c r="R1443" i="1"/>
  <c r="Q1443" i="1"/>
  <c r="N1443" i="1"/>
  <c r="O1443" i="1" s="1"/>
  <c r="M1443" i="1"/>
  <c r="K1443" i="1"/>
  <c r="J1443" i="1"/>
  <c r="G1443" i="1"/>
  <c r="H1443" i="1" s="1"/>
  <c r="F1443" i="1"/>
  <c r="B1443" i="1"/>
  <c r="X1442" i="1"/>
  <c r="W1442" i="1"/>
  <c r="R1442" i="1"/>
  <c r="Q1442" i="1"/>
  <c r="N1442" i="1"/>
  <c r="O1442" i="1" s="1"/>
  <c r="M1442" i="1"/>
  <c r="K1442" i="1"/>
  <c r="J1442" i="1"/>
  <c r="G1442" i="1"/>
  <c r="F1442" i="1"/>
  <c r="B1442" i="1"/>
  <c r="X1441" i="1"/>
  <c r="W1441" i="1"/>
  <c r="R1441" i="1"/>
  <c r="Q1441" i="1"/>
  <c r="N1441" i="1"/>
  <c r="O1441" i="1" s="1"/>
  <c r="M1441" i="1"/>
  <c r="K1441" i="1"/>
  <c r="J1441" i="1"/>
  <c r="G1441" i="1"/>
  <c r="H1441" i="1" s="1"/>
  <c r="F1441" i="1"/>
  <c r="B1441" i="1"/>
  <c r="X1440" i="1"/>
  <c r="W1440" i="1"/>
  <c r="R1440" i="1"/>
  <c r="Q1440" i="1"/>
  <c r="N1440" i="1"/>
  <c r="O1440" i="1" s="1"/>
  <c r="M1440" i="1"/>
  <c r="K1440" i="1"/>
  <c r="J1440" i="1"/>
  <c r="G1440" i="1"/>
  <c r="H1440" i="1" s="1"/>
  <c r="F1440" i="1"/>
  <c r="B1440" i="1"/>
  <c r="X1439" i="1"/>
  <c r="W1439" i="1"/>
  <c r="R1439" i="1"/>
  <c r="Q1439" i="1"/>
  <c r="N1439" i="1"/>
  <c r="O1439" i="1" s="1"/>
  <c r="M1439" i="1"/>
  <c r="K1439" i="1"/>
  <c r="J1439" i="1"/>
  <c r="G1439" i="1"/>
  <c r="H1439" i="1" s="1"/>
  <c r="F1439" i="1"/>
  <c r="B1439" i="1"/>
  <c r="X1438" i="1"/>
  <c r="W1438" i="1"/>
  <c r="R1438" i="1"/>
  <c r="Q1438" i="1"/>
  <c r="N1438" i="1"/>
  <c r="O1438" i="1" s="1"/>
  <c r="M1438" i="1"/>
  <c r="K1438" i="1"/>
  <c r="J1438" i="1"/>
  <c r="G1438" i="1"/>
  <c r="H1438" i="1" s="1"/>
  <c r="F1438" i="1"/>
  <c r="B1438" i="1"/>
  <c r="X1437" i="1"/>
  <c r="W1437" i="1"/>
  <c r="R1437" i="1"/>
  <c r="Q1437" i="1"/>
  <c r="N1437" i="1"/>
  <c r="O1437" i="1" s="1"/>
  <c r="M1437" i="1"/>
  <c r="K1437" i="1"/>
  <c r="J1437" i="1"/>
  <c r="G1437" i="1"/>
  <c r="H1437" i="1" s="1"/>
  <c r="F1437" i="1"/>
  <c r="B1437" i="1"/>
  <c r="X1436" i="1"/>
  <c r="W1436" i="1"/>
  <c r="R1436" i="1"/>
  <c r="Q1436" i="1"/>
  <c r="N1436" i="1"/>
  <c r="O1436" i="1" s="1"/>
  <c r="M1436" i="1"/>
  <c r="K1436" i="1"/>
  <c r="J1436" i="1"/>
  <c r="G1436" i="1"/>
  <c r="H1436" i="1" s="1"/>
  <c r="F1436" i="1"/>
  <c r="B1436" i="1"/>
  <c r="X1435" i="1"/>
  <c r="W1435" i="1"/>
  <c r="R1435" i="1"/>
  <c r="Q1435" i="1"/>
  <c r="N1435" i="1"/>
  <c r="O1435" i="1" s="1"/>
  <c r="M1435" i="1"/>
  <c r="K1435" i="1"/>
  <c r="J1435" i="1"/>
  <c r="G1435" i="1"/>
  <c r="H1435" i="1" s="1"/>
  <c r="F1435" i="1"/>
  <c r="B1435" i="1"/>
  <c r="X1434" i="1"/>
  <c r="W1434" i="1"/>
  <c r="R1434" i="1"/>
  <c r="Q1434" i="1"/>
  <c r="N1434" i="1"/>
  <c r="O1434" i="1" s="1"/>
  <c r="M1434" i="1"/>
  <c r="K1434" i="1"/>
  <c r="J1434" i="1"/>
  <c r="G1434" i="1"/>
  <c r="F1434" i="1"/>
  <c r="B1434" i="1"/>
  <c r="X1433" i="1"/>
  <c r="W1433" i="1"/>
  <c r="R1433" i="1"/>
  <c r="Q1433" i="1"/>
  <c r="N1433" i="1"/>
  <c r="O1433" i="1" s="1"/>
  <c r="M1433" i="1"/>
  <c r="K1433" i="1"/>
  <c r="J1433" i="1"/>
  <c r="G1433" i="1"/>
  <c r="H1433" i="1" s="1"/>
  <c r="F1433" i="1"/>
  <c r="B1433" i="1"/>
  <c r="X1432" i="1"/>
  <c r="W1432" i="1"/>
  <c r="R1432" i="1"/>
  <c r="Q1432" i="1"/>
  <c r="N1432" i="1"/>
  <c r="O1432" i="1" s="1"/>
  <c r="M1432" i="1"/>
  <c r="K1432" i="1"/>
  <c r="J1432" i="1"/>
  <c r="G1432" i="1"/>
  <c r="H1432" i="1" s="1"/>
  <c r="F1432" i="1"/>
  <c r="B1432" i="1"/>
  <c r="X1431" i="1"/>
  <c r="W1431" i="1"/>
  <c r="R1431" i="1"/>
  <c r="Q1431" i="1"/>
  <c r="N1431" i="1"/>
  <c r="O1431" i="1" s="1"/>
  <c r="M1431" i="1"/>
  <c r="K1431" i="1"/>
  <c r="J1431" i="1"/>
  <c r="G1431" i="1"/>
  <c r="H1431" i="1" s="1"/>
  <c r="F1431" i="1"/>
  <c r="B1431" i="1"/>
  <c r="X1430" i="1"/>
  <c r="W1430" i="1"/>
  <c r="R1430" i="1"/>
  <c r="Q1430" i="1"/>
  <c r="N1430" i="1"/>
  <c r="O1430" i="1" s="1"/>
  <c r="M1430" i="1"/>
  <c r="K1430" i="1"/>
  <c r="J1430" i="1"/>
  <c r="G1430" i="1"/>
  <c r="H1430" i="1" s="1"/>
  <c r="F1430" i="1"/>
  <c r="B1430" i="1"/>
  <c r="X1429" i="1"/>
  <c r="W1429" i="1"/>
  <c r="R1429" i="1"/>
  <c r="Q1429" i="1"/>
  <c r="N1429" i="1"/>
  <c r="O1429" i="1" s="1"/>
  <c r="M1429" i="1"/>
  <c r="K1429" i="1"/>
  <c r="J1429" i="1"/>
  <c r="G1429" i="1"/>
  <c r="H1429" i="1" s="1"/>
  <c r="F1429" i="1"/>
  <c r="B1429" i="1"/>
  <c r="X1428" i="1"/>
  <c r="W1428" i="1"/>
  <c r="R1428" i="1"/>
  <c r="Q1428" i="1"/>
  <c r="N1428" i="1"/>
  <c r="O1428" i="1" s="1"/>
  <c r="M1428" i="1"/>
  <c r="K1428" i="1"/>
  <c r="J1428" i="1"/>
  <c r="G1428" i="1"/>
  <c r="H1428" i="1" s="1"/>
  <c r="F1428" i="1"/>
  <c r="B1428" i="1"/>
  <c r="X1427" i="1"/>
  <c r="W1427" i="1"/>
  <c r="R1427" i="1"/>
  <c r="Q1427" i="1"/>
  <c r="N1427" i="1"/>
  <c r="O1427" i="1" s="1"/>
  <c r="M1427" i="1"/>
  <c r="K1427" i="1"/>
  <c r="J1427" i="1"/>
  <c r="G1427" i="1"/>
  <c r="H1427" i="1" s="1"/>
  <c r="F1427" i="1"/>
  <c r="B1427" i="1"/>
  <c r="X1426" i="1"/>
  <c r="W1426" i="1"/>
  <c r="R1426" i="1"/>
  <c r="Q1426" i="1"/>
  <c r="N1426" i="1"/>
  <c r="O1426" i="1" s="1"/>
  <c r="M1426" i="1"/>
  <c r="K1426" i="1"/>
  <c r="J1426" i="1"/>
  <c r="G1426" i="1"/>
  <c r="F1426" i="1"/>
  <c r="B1426" i="1"/>
  <c r="X1425" i="1"/>
  <c r="W1425" i="1"/>
  <c r="R1425" i="1"/>
  <c r="Q1425" i="1"/>
  <c r="N1425" i="1"/>
  <c r="O1425" i="1" s="1"/>
  <c r="M1425" i="1"/>
  <c r="K1425" i="1"/>
  <c r="J1425" i="1"/>
  <c r="G1425" i="1"/>
  <c r="H1425" i="1" s="1"/>
  <c r="F1425" i="1"/>
  <c r="B1425" i="1"/>
  <c r="X1424" i="1"/>
  <c r="W1424" i="1"/>
  <c r="R1424" i="1"/>
  <c r="Q1424" i="1"/>
  <c r="N1424" i="1"/>
  <c r="O1424" i="1" s="1"/>
  <c r="M1424" i="1"/>
  <c r="K1424" i="1"/>
  <c r="J1424" i="1"/>
  <c r="G1424" i="1"/>
  <c r="H1424" i="1" s="1"/>
  <c r="F1424" i="1"/>
  <c r="B1424" i="1"/>
  <c r="X1423" i="1"/>
  <c r="W1423" i="1"/>
  <c r="R1423" i="1"/>
  <c r="Q1423" i="1"/>
  <c r="N1423" i="1"/>
  <c r="O1423" i="1" s="1"/>
  <c r="M1423" i="1"/>
  <c r="K1423" i="1"/>
  <c r="J1423" i="1"/>
  <c r="G1423" i="1"/>
  <c r="H1423" i="1" s="1"/>
  <c r="F1423" i="1"/>
  <c r="B1423" i="1"/>
  <c r="X1422" i="1"/>
  <c r="W1422" i="1"/>
  <c r="R1422" i="1"/>
  <c r="Q1422" i="1"/>
  <c r="N1422" i="1"/>
  <c r="O1422" i="1" s="1"/>
  <c r="M1422" i="1"/>
  <c r="K1422" i="1"/>
  <c r="J1422" i="1"/>
  <c r="G1422" i="1"/>
  <c r="H1422" i="1" s="1"/>
  <c r="F1422" i="1"/>
  <c r="B1422" i="1"/>
  <c r="X1421" i="1"/>
  <c r="W1421" i="1"/>
  <c r="R1421" i="1"/>
  <c r="Q1421" i="1"/>
  <c r="N1421" i="1"/>
  <c r="O1421" i="1" s="1"/>
  <c r="M1421" i="1"/>
  <c r="K1421" i="1"/>
  <c r="J1421" i="1"/>
  <c r="G1421" i="1"/>
  <c r="H1421" i="1" s="1"/>
  <c r="F1421" i="1"/>
  <c r="B1421" i="1"/>
  <c r="X1420" i="1"/>
  <c r="W1420" i="1"/>
  <c r="R1420" i="1"/>
  <c r="Q1420" i="1"/>
  <c r="N1420" i="1"/>
  <c r="O1420" i="1" s="1"/>
  <c r="M1420" i="1"/>
  <c r="K1420" i="1"/>
  <c r="J1420" i="1"/>
  <c r="G1420" i="1"/>
  <c r="H1420" i="1" s="1"/>
  <c r="F1420" i="1"/>
  <c r="B1420" i="1"/>
  <c r="X1419" i="1"/>
  <c r="W1419" i="1"/>
  <c r="R1419" i="1"/>
  <c r="Q1419" i="1"/>
  <c r="N1419" i="1"/>
  <c r="O1419" i="1" s="1"/>
  <c r="M1419" i="1"/>
  <c r="K1419" i="1"/>
  <c r="J1419" i="1"/>
  <c r="G1419" i="1"/>
  <c r="H1419" i="1" s="1"/>
  <c r="F1419" i="1"/>
  <c r="B1419" i="1"/>
  <c r="X1418" i="1"/>
  <c r="W1418" i="1"/>
  <c r="R1418" i="1"/>
  <c r="Q1418" i="1"/>
  <c r="N1418" i="1"/>
  <c r="O1418" i="1" s="1"/>
  <c r="M1418" i="1"/>
  <c r="K1418" i="1"/>
  <c r="J1418" i="1"/>
  <c r="G1418" i="1"/>
  <c r="F1418" i="1"/>
  <c r="B1418" i="1"/>
  <c r="X1417" i="1"/>
  <c r="W1417" i="1"/>
  <c r="R1417" i="1"/>
  <c r="Q1417" i="1"/>
  <c r="N1417" i="1"/>
  <c r="O1417" i="1" s="1"/>
  <c r="M1417" i="1"/>
  <c r="K1417" i="1"/>
  <c r="J1417" i="1"/>
  <c r="G1417" i="1"/>
  <c r="H1417" i="1" s="1"/>
  <c r="F1417" i="1"/>
  <c r="B1417" i="1"/>
  <c r="X1416" i="1"/>
  <c r="W1416" i="1"/>
  <c r="R1416" i="1"/>
  <c r="Q1416" i="1"/>
  <c r="N1416" i="1"/>
  <c r="O1416" i="1" s="1"/>
  <c r="M1416" i="1"/>
  <c r="K1416" i="1"/>
  <c r="J1416" i="1"/>
  <c r="G1416" i="1"/>
  <c r="H1416" i="1" s="1"/>
  <c r="F1416" i="1"/>
  <c r="B1416" i="1"/>
  <c r="X1415" i="1"/>
  <c r="W1415" i="1"/>
  <c r="R1415" i="1"/>
  <c r="Q1415" i="1"/>
  <c r="N1415" i="1"/>
  <c r="O1415" i="1" s="1"/>
  <c r="M1415" i="1"/>
  <c r="K1415" i="1"/>
  <c r="J1415" i="1"/>
  <c r="G1415" i="1"/>
  <c r="H1415" i="1" s="1"/>
  <c r="F1415" i="1"/>
  <c r="B1415" i="1"/>
  <c r="X1414" i="1"/>
  <c r="W1414" i="1"/>
  <c r="R1414" i="1"/>
  <c r="Q1414" i="1"/>
  <c r="N1414" i="1"/>
  <c r="O1414" i="1" s="1"/>
  <c r="M1414" i="1"/>
  <c r="K1414" i="1"/>
  <c r="J1414" i="1"/>
  <c r="G1414" i="1"/>
  <c r="H1414" i="1" s="1"/>
  <c r="F1414" i="1"/>
  <c r="B1414" i="1"/>
  <c r="X1413" i="1"/>
  <c r="W1413" i="1"/>
  <c r="R1413" i="1"/>
  <c r="Q1413" i="1"/>
  <c r="N1413" i="1"/>
  <c r="O1413" i="1" s="1"/>
  <c r="M1413" i="1"/>
  <c r="K1413" i="1"/>
  <c r="J1413" i="1"/>
  <c r="G1413" i="1"/>
  <c r="H1413" i="1" s="1"/>
  <c r="F1413" i="1"/>
  <c r="B1413" i="1"/>
  <c r="X1412" i="1"/>
  <c r="W1412" i="1"/>
  <c r="R1412" i="1"/>
  <c r="Q1412" i="1"/>
  <c r="N1412" i="1"/>
  <c r="O1412" i="1" s="1"/>
  <c r="M1412" i="1"/>
  <c r="K1412" i="1"/>
  <c r="J1412" i="1"/>
  <c r="G1412" i="1"/>
  <c r="H1412" i="1" s="1"/>
  <c r="F1412" i="1"/>
  <c r="B1412" i="1"/>
  <c r="X1411" i="1"/>
  <c r="W1411" i="1"/>
  <c r="R1411" i="1"/>
  <c r="Q1411" i="1"/>
  <c r="N1411" i="1"/>
  <c r="O1411" i="1" s="1"/>
  <c r="M1411" i="1"/>
  <c r="K1411" i="1"/>
  <c r="J1411" i="1"/>
  <c r="G1411" i="1"/>
  <c r="H1411" i="1" s="1"/>
  <c r="F1411" i="1"/>
  <c r="B1411" i="1"/>
  <c r="X1410" i="1"/>
  <c r="W1410" i="1"/>
  <c r="R1410" i="1"/>
  <c r="Q1410" i="1"/>
  <c r="N1410" i="1"/>
  <c r="O1410" i="1" s="1"/>
  <c r="M1410" i="1"/>
  <c r="K1410" i="1"/>
  <c r="J1410" i="1"/>
  <c r="G1410" i="1"/>
  <c r="F1410" i="1"/>
  <c r="B1410" i="1"/>
  <c r="X1409" i="1"/>
  <c r="W1409" i="1"/>
  <c r="R1409" i="1"/>
  <c r="Q1409" i="1"/>
  <c r="N1409" i="1"/>
  <c r="O1409" i="1" s="1"/>
  <c r="M1409" i="1"/>
  <c r="K1409" i="1"/>
  <c r="J1409" i="1"/>
  <c r="G1409" i="1"/>
  <c r="H1409" i="1" s="1"/>
  <c r="F1409" i="1"/>
  <c r="B1409" i="1"/>
  <c r="X1408" i="1"/>
  <c r="W1408" i="1"/>
  <c r="R1408" i="1"/>
  <c r="Q1408" i="1"/>
  <c r="N1408" i="1"/>
  <c r="O1408" i="1" s="1"/>
  <c r="M1408" i="1"/>
  <c r="K1408" i="1"/>
  <c r="J1408" i="1"/>
  <c r="G1408" i="1"/>
  <c r="H1408" i="1" s="1"/>
  <c r="F1408" i="1"/>
  <c r="B1408" i="1"/>
  <c r="X1407" i="1"/>
  <c r="W1407" i="1"/>
  <c r="R1407" i="1"/>
  <c r="Q1407" i="1"/>
  <c r="N1407" i="1"/>
  <c r="O1407" i="1" s="1"/>
  <c r="M1407" i="1"/>
  <c r="K1407" i="1"/>
  <c r="J1407" i="1"/>
  <c r="G1407" i="1"/>
  <c r="H1407" i="1" s="1"/>
  <c r="F1407" i="1"/>
  <c r="B1407" i="1"/>
  <c r="X1406" i="1"/>
  <c r="W1406" i="1"/>
  <c r="R1406" i="1"/>
  <c r="Q1406" i="1"/>
  <c r="N1406" i="1"/>
  <c r="O1406" i="1" s="1"/>
  <c r="M1406" i="1"/>
  <c r="K1406" i="1"/>
  <c r="J1406" i="1"/>
  <c r="G1406" i="1"/>
  <c r="H1406" i="1" s="1"/>
  <c r="F1406" i="1"/>
  <c r="B1406" i="1"/>
  <c r="X1405" i="1"/>
  <c r="W1405" i="1"/>
  <c r="R1405" i="1"/>
  <c r="Q1405" i="1"/>
  <c r="N1405" i="1"/>
  <c r="O1405" i="1" s="1"/>
  <c r="M1405" i="1"/>
  <c r="K1405" i="1"/>
  <c r="J1405" i="1"/>
  <c r="G1405" i="1"/>
  <c r="H1405" i="1" s="1"/>
  <c r="F1405" i="1"/>
  <c r="B1405" i="1"/>
  <c r="X1404" i="1"/>
  <c r="W1404" i="1"/>
  <c r="R1404" i="1"/>
  <c r="Q1404" i="1"/>
  <c r="N1404" i="1"/>
  <c r="O1404" i="1" s="1"/>
  <c r="M1404" i="1"/>
  <c r="K1404" i="1"/>
  <c r="J1404" i="1"/>
  <c r="G1404" i="1"/>
  <c r="F1404" i="1"/>
  <c r="B1404" i="1"/>
  <c r="X1403" i="1"/>
  <c r="W1403" i="1"/>
  <c r="R1403" i="1"/>
  <c r="Q1403" i="1"/>
  <c r="N1403" i="1"/>
  <c r="O1403" i="1" s="1"/>
  <c r="M1403" i="1"/>
  <c r="K1403" i="1"/>
  <c r="J1403" i="1"/>
  <c r="G1403" i="1"/>
  <c r="H1403" i="1" s="1"/>
  <c r="F1403" i="1"/>
  <c r="B1403" i="1"/>
  <c r="X1402" i="1"/>
  <c r="W1402" i="1"/>
  <c r="R1402" i="1"/>
  <c r="Q1402" i="1"/>
  <c r="N1402" i="1"/>
  <c r="O1402" i="1" s="1"/>
  <c r="M1402" i="1"/>
  <c r="K1402" i="1"/>
  <c r="J1402" i="1"/>
  <c r="G1402" i="1"/>
  <c r="H1402" i="1" s="1"/>
  <c r="F1402" i="1"/>
  <c r="B1402" i="1"/>
  <c r="X1401" i="1"/>
  <c r="W1401" i="1"/>
  <c r="R1401" i="1"/>
  <c r="Q1401" i="1"/>
  <c r="N1401" i="1"/>
  <c r="O1401" i="1" s="1"/>
  <c r="M1401" i="1"/>
  <c r="K1401" i="1"/>
  <c r="J1401" i="1"/>
  <c r="G1401" i="1"/>
  <c r="H1401" i="1" s="1"/>
  <c r="F1401" i="1"/>
  <c r="B1401" i="1"/>
  <c r="X1400" i="1"/>
  <c r="W1400" i="1"/>
  <c r="R1400" i="1"/>
  <c r="Q1400" i="1"/>
  <c r="N1400" i="1"/>
  <c r="O1400" i="1" s="1"/>
  <c r="M1400" i="1"/>
  <c r="K1400" i="1"/>
  <c r="J1400" i="1"/>
  <c r="G1400" i="1"/>
  <c r="F1400" i="1"/>
  <c r="B1400" i="1"/>
  <c r="X1399" i="1"/>
  <c r="W1399" i="1"/>
  <c r="R1399" i="1"/>
  <c r="Q1399" i="1"/>
  <c r="N1399" i="1"/>
  <c r="O1399" i="1" s="1"/>
  <c r="M1399" i="1"/>
  <c r="K1399" i="1"/>
  <c r="J1399" i="1"/>
  <c r="G1399" i="1"/>
  <c r="H1399" i="1" s="1"/>
  <c r="F1399" i="1"/>
  <c r="B1399" i="1"/>
  <c r="X1398" i="1"/>
  <c r="W1398" i="1"/>
  <c r="R1398" i="1"/>
  <c r="Q1398" i="1"/>
  <c r="N1398" i="1"/>
  <c r="O1398" i="1" s="1"/>
  <c r="M1398" i="1"/>
  <c r="K1398" i="1"/>
  <c r="J1398" i="1"/>
  <c r="G1398" i="1"/>
  <c r="H1398" i="1" s="1"/>
  <c r="F1398" i="1"/>
  <c r="B1398" i="1"/>
  <c r="X1397" i="1"/>
  <c r="W1397" i="1"/>
  <c r="R1397" i="1"/>
  <c r="Q1397" i="1"/>
  <c r="N1397" i="1"/>
  <c r="O1397" i="1" s="1"/>
  <c r="M1397" i="1"/>
  <c r="K1397" i="1"/>
  <c r="J1397" i="1"/>
  <c r="G1397" i="1"/>
  <c r="H1397" i="1" s="1"/>
  <c r="F1397" i="1"/>
  <c r="B1397" i="1"/>
  <c r="X1396" i="1"/>
  <c r="W1396" i="1"/>
  <c r="R1396" i="1"/>
  <c r="Q1396" i="1"/>
  <c r="N1396" i="1"/>
  <c r="O1396" i="1" s="1"/>
  <c r="M1396" i="1"/>
  <c r="K1396" i="1"/>
  <c r="J1396" i="1"/>
  <c r="G1396" i="1"/>
  <c r="F1396" i="1"/>
  <c r="B1396" i="1"/>
  <c r="X1395" i="1"/>
  <c r="W1395" i="1"/>
  <c r="R1395" i="1"/>
  <c r="Q1395" i="1"/>
  <c r="N1395" i="1"/>
  <c r="O1395" i="1" s="1"/>
  <c r="M1395" i="1"/>
  <c r="K1395" i="1"/>
  <c r="J1395" i="1"/>
  <c r="G1395" i="1"/>
  <c r="H1395" i="1" s="1"/>
  <c r="F1395" i="1"/>
  <c r="B1395" i="1"/>
  <c r="X1394" i="1"/>
  <c r="W1394" i="1"/>
  <c r="R1394" i="1"/>
  <c r="Q1394" i="1"/>
  <c r="N1394" i="1"/>
  <c r="O1394" i="1" s="1"/>
  <c r="M1394" i="1"/>
  <c r="K1394" i="1"/>
  <c r="J1394" i="1"/>
  <c r="G1394" i="1"/>
  <c r="H1394" i="1" s="1"/>
  <c r="F1394" i="1"/>
  <c r="B1394" i="1"/>
  <c r="X1393" i="1"/>
  <c r="W1393" i="1"/>
  <c r="R1393" i="1"/>
  <c r="Q1393" i="1"/>
  <c r="N1393" i="1"/>
  <c r="O1393" i="1" s="1"/>
  <c r="M1393" i="1"/>
  <c r="K1393" i="1"/>
  <c r="J1393" i="1"/>
  <c r="G1393" i="1"/>
  <c r="F1393" i="1"/>
  <c r="B1393" i="1"/>
  <c r="X1392" i="1"/>
  <c r="W1392" i="1"/>
  <c r="R1392" i="1"/>
  <c r="Q1392" i="1"/>
  <c r="N1392" i="1"/>
  <c r="O1392" i="1" s="1"/>
  <c r="M1392" i="1"/>
  <c r="K1392" i="1"/>
  <c r="J1392" i="1"/>
  <c r="G1392" i="1"/>
  <c r="H1392" i="1" s="1"/>
  <c r="F1392" i="1"/>
  <c r="B1392" i="1"/>
  <c r="X1391" i="1"/>
  <c r="W1391" i="1"/>
  <c r="R1391" i="1"/>
  <c r="Q1391" i="1"/>
  <c r="N1391" i="1"/>
  <c r="O1391" i="1" s="1"/>
  <c r="M1391" i="1"/>
  <c r="K1391" i="1"/>
  <c r="J1391" i="1"/>
  <c r="G1391" i="1"/>
  <c r="H1391" i="1" s="1"/>
  <c r="F1391" i="1"/>
  <c r="B1391" i="1"/>
  <c r="X1390" i="1"/>
  <c r="W1390" i="1"/>
  <c r="R1390" i="1"/>
  <c r="Q1390" i="1"/>
  <c r="N1390" i="1"/>
  <c r="O1390" i="1" s="1"/>
  <c r="M1390" i="1"/>
  <c r="K1390" i="1"/>
  <c r="J1390" i="1"/>
  <c r="G1390" i="1"/>
  <c r="H1390" i="1" s="1"/>
  <c r="F1390" i="1"/>
  <c r="B1390" i="1"/>
  <c r="X1389" i="1"/>
  <c r="W1389" i="1"/>
  <c r="R1389" i="1"/>
  <c r="Q1389" i="1"/>
  <c r="N1389" i="1"/>
  <c r="O1389" i="1" s="1"/>
  <c r="M1389" i="1"/>
  <c r="K1389" i="1"/>
  <c r="J1389" i="1"/>
  <c r="G1389" i="1"/>
  <c r="H1389" i="1" s="1"/>
  <c r="F1389" i="1"/>
  <c r="B1389" i="1"/>
  <c r="X1388" i="1"/>
  <c r="W1388" i="1"/>
  <c r="R1388" i="1"/>
  <c r="Q1388" i="1"/>
  <c r="N1388" i="1"/>
  <c r="O1388" i="1" s="1"/>
  <c r="M1388" i="1"/>
  <c r="K1388" i="1"/>
  <c r="J1388" i="1"/>
  <c r="G1388" i="1"/>
  <c r="F1388" i="1"/>
  <c r="B1388" i="1"/>
  <c r="X1387" i="1"/>
  <c r="W1387" i="1"/>
  <c r="R1387" i="1"/>
  <c r="Q1387" i="1"/>
  <c r="N1387" i="1"/>
  <c r="O1387" i="1" s="1"/>
  <c r="M1387" i="1"/>
  <c r="K1387" i="1"/>
  <c r="J1387" i="1"/>
  <c r="G1387" i="1"/>
  <c r="H1387" i="1" s="1"/>
  <c r="F1387" i="1"/>
  <c r="B1387" i="1"/>
  <c r="X1386" i="1"/>
  <c r="W1386" i="1"/>
  <c r="R1386" i="1"/>
  <c r="Q1386" i="1"/>
  <c r="N1386" i="1"/>
  <c r="O1386" i="1" s="1"/>
  <c r="M1386" i="1"/>
  <c r="K1386" i="1"/>
  <c r="J1386" i="1"/>
  <c r="G1386" i="1"/>
  <c r="H1386" i="1" s="1"/>
  <c r="F1386" i="1"/>
  <c r="B1386" i="1"/>
  <c r="X1385" i="1"/>
  <c r="W1385" i="1"/>
  <c r="R1385" i="1"/>
  <c r="Q1385" i="1"/>
  <c r="N1385" i="1"/>
  <c r="O1385" i="1" s="1"/>
  <c r="M1385" i="1"/>
  <c r="K1385" i="1"/>
  <c r="J1385" i="1"/>
  <c r="G1385" i="1"/>
  <c r="H1385" i="1" s="1"/>
  <c r="F1385" i="1"/>
  <c r="B1385" i="1"/>
  <c r="X1384" i="1"/>
  <c r="W1384" i="1"/>
  <c r="R1384" i="1"/>
  <c r="Q1384" i="1"/>
  <c r="N1384" i="1"/>
  <c r="O1384" i="1" s="1"/>
  <c r="M1384" i="1"/>
  <c r="K1384" i="1"/>
  <c r="J1384" i="1"/>
  <c r="G1384" i="1"/>
  <c r="H1384" i="1" s="1"/>
  <c r="F1384" i="1"/>
  <c r="B1384" i="1"/>
  <c r="X1383" i="1"/>
  <c r="W1383" i="1"/>
  <c r="R1383" i="1"/>
  <c r="Q1383" i="1"/>
  <c r="N1383" i="1"/>
  <c r="O1383" i="1" s="1"/>
  <c r="M1383" i="1"/>
  <c r="K1383" i="1"/>
  <c r="J1383" i="1"/>
  <c r="G1383" i="1"/>
  <c r="H1383" i="1" s="1"/>
  <c r="F1383" i="1"/>
  <c r="B1383" i="1"/>
  <c r="X1382" i="1"/>
  <c r="W1382" i="1"/>
  <c r="R1382" i="1"/>
  <c r="Q1382" i="1"/>
  <c r="N1382" i="1"/>
  <c r="O1382" i="1" s="1"/>
  <c r="M1382" i="1"/>
  <c r="K1382" i="1"/>
  <c r="J1382" i="1"/>
  <c r="G1382" i="1"/>
  <c r="F1382" i="1"/>
  <c r="B1382" i="1"/>
  <c r="X1381" i="1"/>
  <c r="W1381" i="1"/>
  <c r="R1381" i="1"/>
  <c r="Q1381" i="1"/>
  <c r="N1381" i="1"/>
  <c r="O1381" i="1" s="1"/>
  <c r="M1381" i="1"/>
  <c r="K1381" i="1"/>
  <c r="J1381" i="1"/>
  <c r="G1381" i="1"/>
  <c r="F1381" i="1"/>
  <c r="B1381" i="1"/>
  <c r="X1380" i="1"/>
  <c r="W1380" i="1"/>
  <c r="R1380" i="1"/>
  <c r="Q1380" i="1"/>
  <c r="N1380" i="1"/>
  <c r="O1380" i="1" s="1"/>
  <c r="M1380" i="1"/>
  <c r="K1380" i="1"/>
  <c r="J1380" i="1"/>
  <c r="G1380" i="1"/>
  <c r="F1380" i="1"/>
  <c r="B1380" i="1"/>
  <c r="X1379" i="1"/>
  <c r="W1379" i="1"/>
  <c r="R1379" i="1"/>
  <c r="Q1379" i="1"/>
  <c r="N1379" i="1"/>
  <c r="O1379" i="1" s="1"/>
  <c r="M1379" i="1"/>
  <c r="K1379" i="1"/>
  <c r="J1379" i="1"/>
  <c r="G1379" i="1"/>
  <c r="H1379" i="1" s="1"/>
  <c r="F1379" i="1"/>
  <c r="B1379" i="1"/>
  <c r="X1378" i="1"/>
  <c r="W1378" i="1"/>
  <c r="R1378" i="1"/>
  <c r="Q1378" i="1"/>
  <c r="N1378" i="1"/>
  <c r="O1378" i="1" s="1"/>
  <c r="M1378" i="1"/>
  <c r="K1378" i="1"/>
  <c r="J1378" i="1"/>
  <c r="G1378" i="1"/>
  <c r="H1378" i="1" s="1"/>
  <c r="F1378" i="1"/>
  <c r="B1378" i="1"/>
  <c r="X1377" i="1"/>
  <c r="W1377" i="1"/>
  <c r="R1377" i="1"/>
  <c r="Q1377" i="1"/>
  <c r="N1377" i="1"/>
  <c r="O1377" i="1" s="1"/>
  <c r="M1377" i="1"/>
  <c r="K1377" i="1"/>
  <c r="J1377" i="1"/>
  <c r="G1377" i="1"/>
  <c r="H1377" i="1" s="1"/>
  <c r="F1377" i="1"/>
  <c r="B1377" i="1"/>
  <c r="X1376" i="1"/>
  <c r="W1376" i="1"/>
  <c r="R1376" i="1"/>
  <c r="Q1376" i="1"/>
  <c r="N1376" i="1"/>
  <c r="O1376" i="1" s="1"/>
  <c r="M1376" i="1"/>
  <c r="K1376" i="1"/>
  <c r="J1376" i="1"/>
  <c r="G1376" i="1"/>
  <c r="H1376" i="1" s="1"/>
  <c r="F1376" i="1"/>
  <c r="B1376" i="1"/>
  <c r="X1375" i="1"/>
  <c r="W1375" i="1"/>
  <c r="R1375" i="1"/>
  <c r="Q1375" i="1"/>
  <c r="N1375" i="1"/>
  <c r="O1375" i="1" s="1"/>
  <c r="M1375" i="1"/>
  <c r="K1375" i="1"/>
  <c r="J1375" i="1"/>
  <c r="G1375" i="1"/>
  <c r="H1375" i="1" s="1"/>
  <c r="F1375" i="1"/>
  <c r="B1375" i="1"/>
  <c r="X1374" i="1"/>
  <c r="W1374" i="1"/>
  <c r="R1374" i="1"/>
  <c r="Q1374" i="1"/>
  <c r="N1374" i="1"/>
  <c r="O1374" i="1" s="1"/>
  <c r="M1374" i="1"/>
  <c r="K1374" i="1"/>
  <c r="J1374" i="1"/>
  <c r="G1374" i="1"/>
  <c r="F1374" i="1"/>
  <c r="B1374" i="1"/>
  <c r="X1373" i="1"/>
  <c r="W1373" i="1"/>
  <c r="R1373" i="1"/>
  <c r="Q1373" i="1"/>
  <c r="N1373" i="1"/>
  <c r="O1373" i="1" s="1"/>
  <c r="M1373" i="1"/>
  <c r="K1373" i="1"/>
  <c r="J1373" i="1"/>
  <c r="G1373" i="1"/>
  <c r="H1373" i="1" s="1"/>
  <c r="F1373" i="1"/>
  <c r="B1373" i="1"/>
  <c r="X1372" i="1"/>
  <c r="W1372" i="1"/>
  <c r="R1372" i="1"/>
  <c r="Q1372" i="1"/>
  <c r="N1372" i="1"/>
  <c r="O1372" i="1" s="1"/>
  <c r="M1372" i="1"/>
  <c r="K1372" i="1"/>
  <c r="J1372" i="1"/>
  <c r="G1372" i="1"/>
  <c r="F1372" i="1"/>
  <c r="B1372" i="1"/>
  <c r="X1371" i="1"/>
  <c r="W1371" i="1"/>
  <c r="R1371" i="1"/>
  <c r="Q1371" i="1"/>
  <c r="N1371" i="1"/>
  <c r="O1371" i="1" s="1"/>
  <c r="M1371" i="1"/>
  <c r="K1371" i="1"/>
  <c r="J1371" i="1"/>
  <c r="G1371" i="1"/>
  <c r="H1371" i="1" s="1"/>
  <c r="F1371" i="1"/>
  <c r="B1371" i="1"/>
  <c r="X1370" i="1"/>
  <c r="W1370" i="1"/>
  <c r="R1370" i="1"/>
  <c r="Q1370" i="1"/>
  <c r="N1370" i="1"/>
  <c r="O1370" i="1" s="1"/>
  <c r="M1370" i="1"/>
  <c r="K1370" i="1"/>
  <c r="J1370" i="1"/>
  <c r="G1370" i="1"/>
  <c r="H1370" i="1" s="1"/>
  <c r="F1370" i="1"/>
  <c r="B1370" i="1"/>
  <c r="X1369" i="1"/>
  <c r="W1369" i="1"/>
  <c r="R1369" i="1"/>
  <c r="Q1369" i="1"/>
  <c r="N1369" i="1"/>
  <c r="O1369" i="1" s="1"/>
  <c r="M1369" i="1"/>
  <c r="K1369" i="1"/>
  <c r="J1369" i="1"/>
  <c r="G1369" i="1"/>
  <c r="H1369" i="1" s="1"/>
  <c r="F1369" i="1"/>
  <c r="B1369" i="1"/>
  <c r="X1368" i="1"/>
  <c r="W1368" i="1"/>
  <c r="R1368" i="1"/>
  <c r="Q1368" i="1"/>
  <c r="N1368" i="1"/>
  <c r="O1368" i="1" s="1"/>
  <c r="M1368" i="1"/>
  <c r="K1368" i="1"/>
  <c r="J1368" i="1"/>
  <c r="G1368" i="1"/>
  <c r="H1368" i="1" s="1"/>
  <c r="F1368" i="1"/>
  <c r="B1368" i="1"/>
  <c r="X1367" i="1"/>
  <c r="W1367" i="1"/>
  <c r="R1367" i="1"/>
  <c r="Q1367" i="1"/>
  <c r="N1367" i="1"/>
  <c r="O1367" i="1" s="1"/>
  <c r="M1367" i="1"/>
  <c r="K1367" i="1"/>
  <c r="J1367" i="1"/>
  <c r="G1367" i="1"/>
  <c r="H1367" i="1" s="1"/>
  <c r="F1367" i="1"/>
  <c r="B1367" i="1"/>
  <c r="X1366" i="1"/>
  <c r="W1366" i="1"/>
  <c r="R1366" i="1"/>
  <c r="Q1366" i="1"/>
  <c r="N1366" i="1"/>
  <c r="O1366" i="1" s="1"/>
  <c r="M1366" i="1"/>
  <c r="K1366" i="1"/>
  <c r="J1366" i="1"/>
  <c r="G1366" i="1"/>
  <c r="F1366" i="1"/>
  <c r="B1366" i="1"/>
  <c r="X1365" i="1"/>
  <c r="W1365" i="1"/>
  <c r="R1365" i="1"/>
  <c r="Q1365" i="1"/>
  <c r="N1365" i="1"/>
  <c r="O1365" i="1" s="1"/>
  <c r="M1365" i="1"/>
  <c r="K1365" i="1"/>
  <c r="J1365" i="1"/>
  <c r="G1365" i="1"/>
  <c r="H1365" i="1" s="1"/>
  <c r="F1365" i="1"/>
  <c r="B1365" i="1"/>
  <c r="X1364" i="1"/>
  <c r="W1364" i="1"/>
  <c r="R1364" i="1"/>
  <c r="Q1364" i="1"/>
  <c r="N1364" i="1"/>
  <c r="O1364" i="1" s="1"/>
  <c r="M1364" i="1"/>
  <c r="K1364" i="1"/>
  <c r="J1364" i="1"/>
  <c r="G1364" i="1"/>
  <c r="F1364" i="1"/>
  <c r="B1364" i="1"/>
  <c r="X1363" i="1"/>
  <c r="W1363" i="1"/>
  <c r="R1363" i="1"/>
  <c r="Q1363" i="1"/>
  <c r="N1363" i="1"/>
  <c r="O1363" i="1" s="1"/>
  <c r="M1363" i="1"/>
  <c r="K1363" i="1"/>
  <c r="J1363" i="1"/>
  <c r="G1363" i="1"/>
  <c r="H1363" i="1" s="1"/>
  <c r="F1363" i="1"/>
  <c r="B1363" i="1"/>
  <c r="X1362" i="1"/>
  <c r="W1362" i="1"/>
  <c r="R1362" i="1"/>
  <c r="Q1362" i="1"/>
  <c r="N1362" i="1"/>
  <c r="O1362" i="1" s="1"/>
  <c r="M1362" i="1"/>
  <c r="K1362" i="1"/>
  <c r="J1362" i="1"/>
  <c r="G1362" i="1"/>
  <c r="H1362" i="1" s="1"/>
  <c r="F1362" i="1"/>
  <c r="B1362" i="1"/>
  <c r="X1361" i="1"/>
  <c r="W1361" i="1"/>
  <c r="R1361" i="1"/>
  <c r="Q1361" i="1"/>
  <c r="N1361" i="1"/>
  <c r="O1361" i="1" s="1"/>
  <c r="M1361" i="1"/>
  <c r="K1361" i="1"/>
  <c r="J1361" i="1"/>
  <c r="G1361" i="1"/>
  <c r="H1361" i="1" s="1"/>
  <c r="F1361" i="1"/>
  <c r="B1361" i="1"/>
  <c r="X1360" i="1"/>
  <c r="W1360" i="1"/>
  <c r="R1360" i="1"/>
  <c r="Q1360" i="1"/>
  <c r="N1360" i="1"/>
  <c r="O1360" i="1" s="1"/>
  <c r="M1360" i="1"/>
  <c r="K1360" i="1"/>
  <c r="J1360" i="1"/>
  <c r="G1360" i="1"/>
  <c r="H1360" i="1" s="1"/>
  <c r="F1360" i="1"/>
  <c r="B1360" i="1"/>
  <c r="X1359" i="1"/>
  <c r="W1359" i="1"/>
  <c r="R1359" i="1"/>
  <c r="Q1359" i="1"/>
  <c r="N1359" i="1"/>
  <c r="O1359" i="1" s="1"/>
  <c r="M1359" i="1"/>
  <c r="K1359" i="1"/>
  <c r="J1359" i="1"/>
  <c r="G1359" i="1"/>
  <c r="H1359" i="1" s="1"/>
  <c r="F1359" i="1"/>
  <c r="B1359" i="1"/>
  <c r="X1358" i="1"/>
  <c r="W1358" i="1"/>
  <c r="R1358" i="1"/>
  <c r="Q1358" i="1"/>
  <c r="N1358" i="1"/>
  <c r="O1358" i="1" s="1"/>
  <c r="M1358" i="1"/>
  <c r="K1358" i="1"/>
  <c r="J1358" i="1"/>
  <c r="G1358" i="1"/>
  <c r="H1358" i="1" s="1"/>
  <c r="F1358" i="1"/>
  <c r="B1358" i="1"/>
  <c r="X1357" i="1"/>
  <c r="W1357" i="1"/>
  <c r="R1357" i="1"/>
  <c r="Q1357" i="1"/>
  <c r="N1357" i="1"/>
  <c r="O1357" i="1" s="1"/>
  <c r="M1357" i="1"/>
  <c r="K1357" i="1"/>
  <c r="J1357" i="1"/>
  <c r="G1357" i="1"/>
  <c r="F1357" i="1"/>
  <c r="B1357" i="1"/>
  <c r="X1356" i="1"/>
  <c r="W1356" i="1"/>
  <c r="R1356" i="1"/>
  <c r="Q1356" i="1"/>
  <c r="N1356" i="1"/>
  <c r="O1356" i="1" s="1"/>
  <c r="M1356" i="1"/>
  <c r="K1356" i="1"/>
  <c r="J1356" i="1"/>
  <c r="G1356" i="1"/>
  <c r="F1356" i="1"/>
  <c r="B1356" i="1"/>
  <c r="X1355" i="1"/>
  <c r="W1355" i="1"/>
  <c r="R1355" i="1"/>
  <c r="Q1355" i="1"/>
  <c r="N1355" i="1"/>
  <c r="O1355" i="1" s="1"/>
  <c r="M1355" i="1"/>
  <c r="K1355" i="1"/>
  <c r="J1355" i="1"/>
  <c r="G1355" i="1"/>
  <c r="F1355" i="1"/>
  <c r="B1355" i="1"/>
  <c r="X1354" i="1"/>
  <c r="W1354" i="1"/>
  <c r="R1354" i="1"/>
  <c r="Q1354" i="1"/>
  <c r="N1354" i="1"/>
  <c r="O1354" i="1" s="1"/>
  <c r="M1354" i="1"/>
  <c r="K1354" i="1"/>
  <c r="J1354" i="1"/>
  <c r="G1354" i="1"/>
  <c r="H1354" i="1" s="1"/>
  <c r="F1354" i="1"/>
  <c r="B1354" i="1"/>
  <c r="X1353" i="1"/>
  <c r="W1353" i="1"/>
  <c r="R1353" i="1"/>
  <c r="Q1353" i="1"/>
  <c r="N1353" i="1"/>
  <c r="O1353" i="1" s="1"/>
  <c r="M1353" i="1"/>
  <c r="K1353" i="1"/>
  <c r="J1353" i="1"/>
  <c r="G1353" i="1"/>
  <c r="F1353" i="1"/>
  <c r="B1353" i="1"/>
  <c r="X1352" i="1"/>
  <c r="W1352" i="1"/>
  <c r="R1352" i="1"/>
  <c r="Q1352" i="1"/>
  <c r="N1352" i="1"/>
  <c r="O1352" i="1" s="1"/>
  <c r="M1352" i="1"/>
  <c r="K1352" i="1"/>
  <c r="J1352" i="1"/>
  <c r="G1352" i="1"/>
  <c r="H1352" i="1" s="1"/>
  <c r="F1352" i="1"/>
  <c r="B1352" i="1"/>
  <c r="X1351" i="1"/>
  <c r="W1351" i="1"/>
  <c r="R1351" i="1"/>
  <c r="Q1351" i="1"/>
  <c r="N1351" i="1"/>
  <c r="O1351" i="1" s="1"/>
  <c r="M1351" i="1"/>
  <c r="K1351" i="1"/>
  <c r="J1351" i="1"/>
  <c r="G1351" i="1"/>
  <c r="H1351" i="1" s="1"/>
  <c r="F1351" i="1"/>
  <c r="B1351" i="1"/>
  <c r="X1350" i="1"/>
  <c r="W1350" i="1"/>
  <c r="R1350" i="1"/>
  <c r="Q1350" i="1"/>
  <c r="N1350" i="1"/>
  <c r="O1350" i="1" s="1"/>
  <c r="M1350" i="1"/>
  <c r="K1350" i="1"/>
  <c r="J1350" i="1"/>
  <c r="G1350" i="1"/>
  <c r="H1350" i="1" s="1"/>
  <c r="F1350" i="1"/>
  <c r="B1350" i="1"/>
  <c r="X1349" i="1"/>
  <c r="W1349" i="1"/>
  <c r="R1349" i="1"/>
  <c r="Q1349" i="1"/>
  <c r="N1349" i="1"/>
  <c r="O1349" i="1" s="1"/>
  <c r="M1349" i="1"/>
  <c r="K1349" i="1"/>
  <c r="J1349" i="1"/>
  <c r="G1349" i="1"/>
  <c r="H1349" i="1" s="1"/>
  <c r="F1349" i="1"/>
  <c r="B1349" i="1"/>
  <c r="X1348" i="1"/>
  <c r="W1348" i="1"/>
  <c r="R1348" i="1"/>
  <c r="Q1348" i="1"/>
  <c r="N1348" i="1"/>
  <c r="O1348" i="1" s="1"/>
  <c r="M1348" i="1"/>
  <c r="K1348" i="1"/>
  <c r="J1348" i="1"/>
  <c r="G1348" i="1"/>
  <c r="F1348" i="1"/>
  <c r="B1348" i="1"/>
  <c r="X1347" i="1"/>
  <c r="W1347" i="1"/>
  <c r="R1347" i="1"/>
  <c r="Q1347" i="1"/>
  <c r="N1347" i="1"/>
  <c r="O1347" i="1" s="1"/>
  <c r="M1347" i="1"/>
  <c r="K1347" i="1"/>
  <c r="J1347" i="1"/>
  <c r="G1347" i="1"/>
  <c r="F1347" i="1"/>
  <c r="B1347" i="1"/>
  <c r="X1346" i="1"/>
  <c r="W1346" i="1"/>
  <c r="R1346" i="1"/>
  <c r="Q1346" i="1"/>
  <c r="N1346" i="1"/>
  <c r="O1346" i="1" s="1"/>
  <c r="M1346" i="1"/>
  <c r="K1346" i="1"/>
  <c r="J1346" i="1"/>
  <c r="G1346" i="1"/>
  <c r="H1346" i="1" s="1"/>
  <c r="F1346" i="1"/>
  <c r="B1346" i="1"/>
  <c r="X1345" i="1"/>
  <c r="W1345" i="1"/>
  <c r="R1345" i="1"/>
  <c r="Q1345" i="1"/>
  <c r="N1345" i="1"/>
  <c r="O1345" i="1" s="1"/>
  <c r="M1345" i="1"/>
  <c r="K1345" i="1"/>
  <c r="J1345" i="1"/>
  <c r="G1345" i="1"/>
  <c r="F1345" i="1"/>
  <c r="B1345" i="1"/>
  <c r="X1344" i="1"/>
  <c r="W1344" i="1"/>
  <c r="R1344" i="1"/>
  <c r="Q1344" i="1"/>
  <c r="N1344" i="1"/>
  <c r="O1344" i="1" s="1"/>
  <c r="M1344" i="1"/>
  <c r="K1344" i="1"/>
  <c r="J1344" i="1"/>
  <c r="G1344" i="1"/>
  <c r="F1344" i="1"/>
  <c r="B1344" i="1"/>
  <c r="X1343" i="1"/>
  <c r="W1343" i="1"/>
  <c r="R1343" i="1"/>
  <c r="Q1343" i="1"/>
  <c r="N1343" i="1"/>
  <c r="O1343" i="1" s="1"/>
  <c r="M1343" i="1"/>
  <c r="K1343" i="1"/>
  <c r="J1343" i="1"/>
  <c r="G1343" i="1"/>
  <c r="H1343" i="1" s="1"/>
  <c r="F1343" i="1"/>
  <c r="B1343" i="1"/>
  <c r="X1342" i="1"/>
  <c r="W1342" i="1"/>
  <c r="R1342" i="1"/>
  <c r="Q1342" i="1"/>
  <c r="N1342" i="1"/>
  <c r="O1342" i="1" s="1"/>
  <c r="M1342" i="1"/>
  <c r="K1342" i="1"/>
  <c r="J1342" i="1"/>
  <c r="G1342" i="1"/>
  <c r="F1342" i="1"/>
  <c r="B1342" i="1"/>
  <c r="X1341" i="1"/>
  <c r="W1341" i="1"/>
  <c r="R1341" i="1"/>
  <c r="Q1341" i="1"/>
  <c r="N1341" i="1"/>
  <c r="O1341" i="1" s="1"/>
  <c r="M1341" i="1"/>
  <c r="K1341" i="1"/>
  <c r="J1341" i="1"/>
  <c r="G1341" i="1"/>
  <c r="H1341" i="1" s="1"/>
  <c r="F1341" i="1"/>
  <c r="B1341" i="1"/>
  <c r="X1340" i="1"/>
  <c r="W1340" i="1"/>
  <c r="R1340" i="1"/>
  <c r="Q1340" i="1"/>
  <c r="N1340" i="1"/>
  <c r="O1340" i="1" s="1"/>
  <c r="M1340" i="1"/>
  <c r="K1340" i="1"/>
  <c r="J1340" i="1"/>
  <c r="G1340" i="1"/>
  <c r="F1340" i="1"/>
  <c r="B1340" i="1"/>
  <c r="X1339" i="1"/>
  <c r="W1339" i="1"/>
  <c r="R1339" i="1"/>
  <c r="Q1339" i="1"/>
  <c r="N1339" i="1"/>
  <c r="O1339" i="1" s="1"/>
  <c r="M1339" i="1"/>
  <c r="K1339" i="1"/>
  <c r="J1339" i="1"/>
  <c r="G1339" i="1"/>
  <c r="H1339" i="1" s="1"/>
  <c r="F1339" i="1"/>
  <c r="B1339" i="1"/>
  <c r="X1338" i="1"/>
  <c r="W1338" i="1"/>
  <c r="R1338" i="1"/>
  <c r="Q1338" i="1"/>
  <c r="N1338" i="1"/>
  <c r="O1338" i="1" s="1"/>
  <c r="M1338" i="1"/>
  <c r="K1338" i="1"/>
  <c r="J1338" i="1"/>
  <c r="G1338" i="1"/>
  <c r="H1338" i="1" s="1"/>
  <c r="F1338" i="1"/>
  <c r="B1338" i="1"/>
  <c r="X1337" i="1"/>
  <c r="W1337" i="1"/>
  <c r="R1337" i="1"/>
  <c r="Q1337" i="1"/>
  <c r="N1337" i="1"/>
  <c r="O1337" i="1" s="1"/>
  <c r="M1337" i="1"/>
  <c r="K1337" i="1"/>
  <c r="J1337" i="1"/>
  <c r="G1337" i="1"/>
  <c r="H1337" i="1" s="1"/>
  <c r="F1337" i="1"/>
  <c r="B1337" i="1"/>
  <c r="X1336" i="1"/>
  <c r="W1336" i="1"/>
  <c r="R1336" i="1"/>
  <c r="Q1336" i="1"/>
  <c r="N1336" i="1"/>
  <c r="O1336" i="1" s="1"/>
  <c r="M1336" i="1"/>
  <c r="K1336" i="1"/>
  <c r="J1336" i="1"/>
  <c r="G1336" i="1"/>
  <c r="H1336" i="1" s="1"/>
  <c r="F1336" i="1"/>
  <c r="B1336" i="1"/>
  <c r="X1335" i="1"/>
  <c r="W1335" i="1"/>
  <c r="R1335" i="1"/>
  <c r="Q1335" i="1"/>
  <c r="N1335" i="1"/>
  <c r="O1335" i="1" s="1"/>
  <c r="M1335" i="1"/>
  <c r="K1335" i="1"/>
  <c r="J1335" i="1"/>
  <c r="G1335" i="1"/>
  <c r="H1335" i="1" s="1"/>
  <c r="F1335" i="1"/>
  <c r="B1335" i="1"/>
  <c r="X1334" i="1"/>
  <c r="W1334" i="1"/>
  <c r="R1334" i="1"/>
  <c r="Q1334" i="1"/>
  <c r="N1334" i="1"/>
  <c r="O1334" i="1" s="1"/>
  <c r="M1334" i="1"/>
  <c r="K1334" i="1"/>
  <c r="J1334" i="1"/>
  <c r="G1334" i="1"/>
  <c r="H1334" i="1" s="1"/>
  <c r="F1334" i="1"/>
  <c r="B1334" i="1"/>
  <c r="X1333" i="1"/>
  <c r="W1333" i="1"/>
  <c r="R1333" i="1"/>
  <c r="Q1333" i="1"/>
  <c r="N1333" i="1"/>
  <c r="O1333" i="1" s="1"/>
  <c r="M1333" i="1"/>
  <c r="K1333" i="1"/>
  <c r="J1333" i="1"/>
  <c r="G1333" i="1"/>
  <c r="H1333" i="1" s="1"/>
  <c r="F1333" i="1"/>
  <c r="B1333" i="1"/>
  <c r="X1332" i="1"/>
  <c r="W1332" i="1"/>
  <c r="R1332" i="1"/>
  <c r="Q1332" i="1"/>
  <c r="N1332" i="1"/>
  <c r="O1332" i="1" s="1"/>
  <c r="M1332" i="1"/>
  <c r="K1332" i="1"/>
  <c r="J1332" i="1"/>
  <c r="G1332" i="1"/>
  <c r="F1332" i="1"/>
  <c r="B1332" i="1"/>
  <c r="X1331" i="1"/>
  <c r="W1331" i="1"/>
  <c r="R1331" i="1"/>
  <c r="Q1331" i="1"/>
  <c r="N1331" i="1"/>
  <c r="O1331" i="1" s="1"/>
  <c r="M1331" i="1"/>
  <c r="K1331" i="1"/>
  <c r="J1331" i="1"/>
  <c r="G1331" i="1"/>
  <c r="H1331" i="1" s="1"/>
  <c r="F1331" i="1"/>
  <c r="B1331" i="1"/>
  <c r="X1330" i="1"/>
  <c r="W1330" i="1"/>
  <c r="R1330" i="1"/>
  <c r="Q1330" i="1"/>
  <c r="N1330" i="1"/>
  <c r="O1330" i="1" s="1"/>
  <c r="M1330" i="1"/>
  <c r="K1330" i="1"/>
  <c r="J1330" i="1"/>
  <c r="G1330" i="1"/>
  <c r="H1330" i="1" s="1"/>
  <c r="F1330" i="1"/>
  <c r="B1330" i="1"/>
  <c r="X1329" i="1"/>
  <c r="W1329" i="1"/>
  <c r="R1329" i="1"/>
  <c r="Q1329" i="1"/>
  <c r="N1329" i="1"/>
  <c r="O1329" i="1" s="1"/>
  <c r="M1329" i="1"/>
  <c r="K1329" i="1"/>
  <c r="J1329" i="1"/>
  <c r="G1329" i="1"/>
  <c r="H1329" i="1" s="1"/>
  <c r="F1329" i="1"/>
  <c r="B1329" i="1"/>
  <c r="X1328" i="1"/>
  <c r="W1328" i="1"/>
  <c r="R1328" i="1"/>
  <c r="Q1328" i="1"/>
  <c r="N1328" i="1"/>
  <c r="O1328" i="1" s="1"/>
  <c r="M1328" i="1"/>
  <c r="K1328" i="1"/>
  <c r="J1328" i="1"/>
  <c r="G1328" i="1"/>
  <c r="H1328" i="1" s="1"/>
  <c r="F1328" i="1"/>
  <c r="B1328" i="1"/>
  <c r="X1327" i="1"/>
  <c r="W1327" i="1"/>
  <c r="R1327" i="1"/>
  <c r="Q1327" i="1"/>
  <c r="N1327" i="1"/>
  <c r="O1327" i="1" s="1"/>
  <c r="M1327" i="1"/>
  <c r="K1327" i="1"/>
  <c r="J1327" i="1"/>
  <c r="G1327" i="1"/>
  <c r="H1327" i="1" s="1"/>
  <c r="F1327" i="1"/>
  <c r="B1327" i="1"/>
  <c r="X1326" i="1"/>
  <c r="W1326" i="1"/>
  <c r="R1326" i="1"/>
  <c r="Q1326" i="1"/>
  <c r="N1326" i="1"/>
  <c r="O1326" i="1" s="1"/>
  <c r="M1326" i="1"/>
  <c r="K1326" i="1"/>
  <c r="J1326" i="1"/>
  <c r="G1326" i="1"/>
  <c r="H1326" i="1" s="1"/>
  <c r="F1326" i="1"/>
  <c r="B1326" i="1"/>
  <c r="X1325" i="1"/>
  <c r="W1325" i="1"/>
  <c r="R1325" i="1"/>
  <c r="Q1325" i="1"/>
  <c r="N1325" i="1"/>
  <c r="O1325" i="1" s="1"/>
  <c r="M1325" i="1"/>
  <c r="K1325" i="1"/>
  <c r="J1325" i="1"/>
  <c r="G1325" i="1"/>
  <c r="H1325" i="1" s="1"/>
  <c r="F1325" i="1"/>
  <c r="B1325" i="1"/>
  <c r="X1324" i="1"/>
  <c r="W1324" i="1"/>
  <c r="R1324" i="1"/>
  <c r="Q1324" i="1"/>
  <c r="N1324" i="1"/>
  <c r="O1324" i="1" s="1"/>
  <c r="M1324" i="1"/>
  <c r="K1324" i="1"/>
  <c r="J1324" i="1"/>
  <c r="G1324" i="1"/>
  <c r="F1324" i="1"/>
  <c r="B1324" i="1"/>
  <c r="X1323" i="1"/>
  <c r="W1323" i="1"/>
  <c r="R1323" i="1"/>
  <c r="Q1323" i="1"/>
  <c r="N1323" i="1"/>
  <c r="O1323" i="1" s="1"/>
  <c r="M1323" i="1"/>
  <c r="K1323" i="1"/>
  <c r="J1323" i="1"/>
  <c r="G1323" i="1"/>
  <c r="F1323" i="1"/>
  <c r="B1323" i="1"/>
  <c r="X1322" i="1"/>
  <c r="W1322" i="1"/>
  <c r="R1322" i="1"/>
  <c r="Q1322" i="1"/>
  <c r="N1322" i="1"/>
  <c r="O1322" i="1" s="1"/>
  <c r="M1322" i="1"/>
  <c r="K1322" i="1"/>
  <c r="J1322" i="1"/>
  <c r="G1322" i="1"/>
  <c r="H1322" i="1" s="1"/>
  <c r="F1322" i="1"/>
  <c r="B1322" i="1"/>
  <c r="X1321" i="1"/>
  <c r="W1321" i="1"/>
  <c r="R1321" i="1"/>
  <c r="Q1321" i="1"/>
  <c r="N1321" i="1"/>
  <c r="O1321" i="1" s="1"/>
  <c r="M1321" i="1"/>
  <c r="K1321" i="1"/>
  <c r="J1321" i="1"/>
  <c r="G1321" i="1"/>
  <c r="F1321" i="1"/>
  <c r="B1321" i="1"/>
  <c r="X1320" i="1"/>
  <c r="W1320" i="1"/>
  <c r="R1320" i="1"/>
  <c r="Q1320" i="1"/>
  <c r="N1320" i="1"/>
  <c r="O1320" i="1" s="1"/>
  <c r="M1320" i="1"/>
  <c r="K1320" i="1"/>
  <c r="J1320" i="1"/>
  <c r="G1320" i="1"/>
  <c r="H1320" i="1" s="1"/>
  <c r="F1320" i="1"/>
  <c r="B1320" i="1"/>
  <c r="X1319" i="1"/>
  <c r="W1319" i="1"/>
  <c r="R1319" i="1"/>
  <c r="Q1319" i="1"/>
  <c r="N1319" i="1"/>
  <c r="O1319" i="1" s="1"/>
  <c r="M1319" i="1"/>
  <c r="K1319" i="1"/>
  <c r="J1319" i="1"/>
  <c r="G1319" i="1"/>
  <c r="H1319" i="1" s="1"/>
  <c r="F1319" i="1"/>
  <c r="B1319" i="1"/>
  <c r="X1318" i="1"/>
  <c r="W1318" i="1"/>
  <c r="R1318" i="1"/>
  <c r="Q1318" i="1"/>
  <c r="N1318" i="1"/>
  <c r="O1318" i="1" s="1"/>
  <c r="M1318" i="1"/>
  <c r="K1318" i="1"/>
  <c r="J1318" i="1"/>
  <c r="G1318" i="1"/>
  <c r="H1318" i="1" s="1"/>
  <c r="F1318" i="1"/>
  <c r="B1318" i="1"/>
  <c r="X1317" i="1"/>
  <c r="W1317" i="1"/>
  <c r="R1317" i="1"/>
  <c r="Q1317" i="1"/>
  <c r="N1317" i="1"/>
  <c r="O1317" i="1" s="1"/>
  <c r="M1317" i="1"/>
  <c r="K1317" i="1"/>
  <c r="J1317" i="1"/>
  <c r="G1317" i="1"/>
  <c r="H1317" i="1" s="1"/>
  <c r="F1317" i="1"/>
  <c r="B1317" i="1"/>
  <c r="X1316" i="1"/>
  <c r="W1316" i="1"/>
  <c r="R1316" i="1"/>
  <c r="Q1316" i="1"/>
  <c r="N1316" i="1"/>
  <c r="O1316" i="1" s="1"/>
  <c r="M1316" i="1"/>
  <c r="K1316" i="1"/>
  <c r="J1316" i="1"/>
  <c r="G1316" i="1"/>
  <c r="F1316" i="1"/>
  <c r="B1316" i="1"/>
  <c r="X1315" i="1"/>
  <c r="W1315" i="1"/>
  <c r="R1315" i="1"/>
  <c r="Q1315" i="1"/>
  <c r="N1315" i="1"/>
  <c r="O1315" i="1" s="1"/>
  <c r="M1315" i="1"/>
  <c r="K1315" i="1"/>
  <c r="J1315" i="1"/>
  <c r="G1315" i="1"/>
  <c r="F1315" i="1"/>
  <c r="B1315" i="1"/>
  <c r="X1314" i="1"/>
  <c r="W1314" i="1"/>
  <c r="R1314" i="1"/>
  <c r="Q1314" i="1"/>
  <c r="N1314" i="1"/>
  <c r="O1314" i="1" s="1"/>
  <c r="M1314" i="1"/>
  <c r="K1314" i="1"/>
  <c r="J1314" i="1"/>
  <c r="G1314" i="1"/>
  <c r="H1314" i="1" s="1"/>
  <c r="F1314" i="1"/>
  <c r="B1314" i="1"/>
  <c r="X1313" i="1"/>
  <c r="W1313" i="1"/>
  <c r="R1313" i="1"/>
  <c r="Q1313" i="1"/>
  <c r="N1313" i="1"/>
  <c r="O1313" i="1" s="1"/>
  <c r="M1313" i="1"/>
  <c r="K1313" i="1"/>
  <c r="J1313" i="1"/>
  <c r="G1313" i="1"/>
  <c r="F1313" i="1"/>
  <c r="B1313" i="1"/>
  <c r="X1312" i="1"/>
  <c r="W1312" i="1"/>
  <c r="R1312" i="1"/>
  <c r="Q1312" i="1"/>
  <c r="N1312" i="1"/>
  <c r="O1312" i="1" s="1"/>
  <c r="M1312" i="1"/>
  <c r="K1312" i="1"/>
  <c r="J1312" i="1"/>
  <c r="G1312" i="1"/>
  <c r="F1312" i="1"/>
  <c r="B1312" i="1"/>
  <c r="X1311" i="1"/>
  <c r="W1311" i="1"/>
  <c r="R1311" i="1"/>
  <c r="Q1311" i="1"/>
  <c r="N1311" i="1"/>
  <c r="O1311" i="1" s="1"/>
  <c r="M1311" i="1"/>
  <c r="K1311" i="1"/>
  <c r="J1311" i="1"/>
  <c r="G1311" i="1"/>
  <c r="H1311" i="1" s="1"/>
  <c r="F1311" i="1"/>
  <c r="B1311" i="1"/>
  <c r="X1310" i="1"/>
  <c r="W1310" i="1"/>
  <c r="R1310" i="1"/>
  <c r="Q1310" i="1"/>
  <c r="N1310" i="1"/>
  <c r="O1310" i="1" s="1"/>
  <c r="M1310" i="1"/>
  <c r="K1310" i="1"/>
  <c r="J1310" i="1"/>
  <c r="G1310" i="1"/>
  <c r="F1310" i="1"/>
  <c r="B1310" i="1"/>
  <c r="X1309" i="1"/>
  <c r="W1309" i="1"/>
  <c r="R1309" i="1"/>
  <c r="Q1309" i="1"/>
  <c r="N1309" i="1"/>
  <c r="O1309" i="1" s="1"/>
  <c r="M1309" i="1"/>
  <c r="K1309" i="1"/>
  <c r="J1309" i="1"/>
  <c r="G1309" i="1"/>
  <c r="H1309" i="1" s="1"/>
  <c r="F1309" i="1"/>
  <c r="B1309" i="1"/>
  <c r="X1308" i="1"/>
  <c r="W1308" i="1"/>
  <c r="R1308" i="1"/>
  <c r="Q1308" i="1"/>
  <c r="N1308" i="1"/>
  <c r="O1308" i="1" s="1"/>
  <c r="M1308" i="1"/>
  <c r="K1308" i="1"/>
  <c r="J1308" i="1"/>
  <c r="G1308" i="1"/>
  <c r="F1308" i="1"/>
  <c r="B1308" i="1"/>
  <c r="X1307" i="1"/>
  <c r="W1307" i="1"/>
  <c r="R1307" i="1"/>
  <c r="Q1307" i="1"/>
  <c r="N1307" i="1"/>
  <c r="O1307" i="1" s="1"/>
  <c r="M1307" i="1"/>
  <c r="K1307" i="1"/>
  <c r="J1307" i="1"/>
  <c r="G1307" i="1"/>
  <c r="H1307" i="1" s="1"/>
  <c r="F1307" i="1"/>
  <c r="B1307" i="1"/>
  <c r="X1306" i="1"/>
  <c r="W1306" i="1"/>
  <c r="R1306" i="1"/>
  <c r="Q1306" i="1"/>
  <c r="N1306" i="1"/>
  <c r="O1306" i="1" s="1"/>
  <c r="M1306" i="1"/>
  <c r="K1306" i="1"/>
  <c r="J1306" i="1"/>
  <c r="G1306" i="1"/>
  <c r="F1306" i="1"/>
  <c r="B1306" i="1"/>
  <c r="X1305" i="1"/>
  <c r="W1305" i="1"/>
  <c r="R1305" i="1"/>
  <c r="Q1305" i="1"/>
  <c r="N1305" i="1"/>
  <c r="O1305" i="1" s="1"/>
  <c r="M1305" i="1"/>
  <c r="K1305" i="1"/>
  <c r="J1305" i="1"/>
  <c r="G1305" i="1"/>
  <c r="H1305" i="1" s="1"/>
  <c r="F1305" i="1"/>
  <c r="B1305" i="1"/>
  <c r="X1304" i="1"/>
  <c r="W1304" i="1"/>
  <c r="R1304" i="1"/>
  <c r="Q1304" i="1"/>
  <c r="N1304" i="1"/>
  <c r="O1304" i="1" s="1"/>
  <c r="M1304" i="1"/>
  <c r="K1304" i="1"/>
  <c r="J1304" i="1"/>
  <c r="G1304" i="1"/>
  <c r="H1304" i="1" s="1"/>
  <c r="F1304" i="1"/>
  <c r="B1304" i="1"/>
  <c r="X1303" i="1"/>
  <c r="W1303" i="1"/>
  <c r="R1303" i="1"/>
  <c r="Q1303" i="1"/>
  <c r="N1303" i="1"/>
  <c r="O1303" i="1" s="1"/>
  <c r="M1303" i="1"/>
  <c r="K1303" i="1"/>
  <c r="J1303" i="1"/>
  <c r="G1303" i="1"/>
  <c r="H1303" i="1" s="1"/>
  <c r="F1303" i="1"/>
  <c r="B1303" i="1"/>
  <c r="X1302" i="1"/>
  <c r="W1302" i="1"/>
  <c r="R1302" i="1"/>
  <c r="Q1302" i="1"/>
  <c r="N1302" i="1"/>
  <c r="O1302" i="1" s="1"/>
  <c r="M1302" i="1"/>
  <c r="K1302" i="1"/>
  <c r="J1302" i="1"/>
  <c r="G1302" i="1"/>
  <c r="H1302" i="1" s="1"/>
  <c r="F1302" i="1"/>
  <c r="B1302" i="1"/>
  <c r="X1301" i="1"/>
  <c r="W1301" i="1"/>
  <c r="R1301" i="1"/>
  <c r="Q1301" i="1"/>
  <c r="N1301" i="1"/>
  <c r="O1301" i="1" s="1"/>
  <c r="M1301" i="1"/>
  <c r="K1301" i="1"/>
  <c r="J1301" i="1"/>
  <c r="G1301" i="1"/>
  <c r="H1301" i="1" s="1"/>
  <c r="F1301" i="1"/>
  <c r="B1301" i="1"/>
  <c r="X1300" i="1"/>
  <c r="W1300" i="1"/>
  <c r="R1300" i="1"/>
  <c r="Q1300" i="1"/>
  <c r="N1300" i="1"/>
  <c r="O1300" i="1" s="1"/>
  <c r="M1300" i="1"/>
  <c r="K1300" i="1"/>
  <c r="J1300" i="1"/>
  <c r="G1300" i="1"/>
  <c r="F1300" i="1"/>
  <c r="B1300" i="1"/>
  <c r="X1299" i="1"/>
  <c r="W1299" i="1"/>
  <c r="R1299" i="1"/>
  <c r="Q1299" i="1"/>
  <c r="N1299" i="1"/>
  <c r="O1299" i="1" s="1"/>
  <c r="M1299" i="1"/>
  <c r="K1299" i="1"/>
  <c r="J1299" i="1"/>
  <c r="G1299" i="1"/>
  <c r="H1299" i="1" s="1"/>
  <c r="F1299" i="1"/>
  <c r="B1299" i="1"/>
  <c r="X1298" i="1"/>
  <c r="W1298" i="1"/>
  <c r="R1298" i="1"/>
  <c r="Q1298" i="1"/>
  <c r="N1298" i="1"/>
  <c r="O1298" i="1" s="1"/>
  <c r="M1298" i="1"/>
  <c r="K1298" i="1"/>
  <c r="J1298" i="1"/>
  <c r="G1298" i="1"/>
  <c r="F1298" i="1"/>
  <c r="B1298" i="1"/>
  <c r="X1297" i="1"/>
  <c r="W1297" i="1"/>
  <c r="R1297" i="1"/>
  <c r="Q1297" i="1"/>
  <c r="N1297" i="1"/>
  <c r="O1297" i="1" s="1"/>
  <c r="M1297" i="1"/>
  <c r="K1297" i="1"/>
  <c r="J1297" i="1"/>
  <c r="G1297" i="1"/>
  <c r="H1297" i="1" s="1"/>
  <c r="F1297" i="1"/>
  <c r="B1297" i="1"/>
  <c r="X1296" i="1"/>
  <c r="W1296" i="1"/>
  <c r="R1296" i="1"/>
  <c r="Q1296" i="1"/>
  <c r="N1296" i="1"/>
  <c r="O1296" i="1" s="1"/>
  <c r="M1296" i="1"/>
  <c r="K1296" i="1"/>
  <c r="J1296" i="1"/>
  <c r="G1296" i="1"/>
  <c r="H1296" i="1" s="1"/>
  <c r="F1296" i="1"/>
  <c r="B1296" i="1"/>
  <c r="X1295" i="1"/>
  <c r="W1295" i="1"/>
  <c r="R1295" i="1"/>
  <c r="Q1295" i="1"/>
  <c r="N1295" i="1"/>
  <c r="O1295" i="1" s="1"/>
  <c r="M1295" i="1"/>
  <c r="K1295" i="1"/>
  <c r="J1295" i="1"/>
  <c r="G1295" i="1"/>
  <c r="H1295" i="1" s="1"/>
  <c r="F1295" i="1"/>
  <c r="B1295" i="1"/>
  <c r="X1294" i="1"/>
  <c r="W1294" i="1"/>
  <c r="R1294" i="1"/>
  <c r="Q1294" i="1"/>
  <c r="N1294" i="1"/>
  <c r="O1294" i="1" s="1"/>
  <c r="M1294" i="1"/>
  <c r="K1294" i="1"/>
  <c r="J1294" i="1"/>
  <c r="G1294" i="1"/>
  <c r="H1294" i="1" s="1"/>
  <c r="F1294" i="1"/>
  <c r="B1294" i="1"/>
  <c r="X1293" i="1"/>
  <c r="W1293" i="1"/>
  <c r="R1293" i="1"/>
  <c r="Q1293" i="1"/>
  <c r="N1293" i="1"/>
  <c r="O1293" i="1" s="1"/>
  <c r="M1293" i="1"/>
  <c r="K1293" i="1"/>
  <c r="J1293" i="1"/>
  <c r="G1293" i="1"/>
  <c r="H1293" i="1" s="1"/>
  <c r="F1293" i="1"/>
  <c r="B1293" i="1"/>
  <c r="X1292" i="1"/>
  <c r="W1292" i="1"/>
  <c r="R1292" i="1"/>
  <c r="Q1292" i="1"/>
  <c r="N1292" i="1"/>
  <c r="O1292" i="1" s="1"/>
  <c r="M1292" i="1"/>
  <c r="K1292" i="1"/>
  <c r="J1292" i="1"/>
  <c r="G1292" i="1"/>
  <c r="F1292" i="1"/>
  <c r="B1292" i="1"/>
  <c r="X1291" i="1"/>
  <c r="W1291" i="1"/>
  <c r="R1291" i="1"/>
  <c r="Q1291" i="1"/>
  <c r="N1291" i="1"/>
  <c r="O1291" i="1" s="1"/>
  <c r="M1291" i="1"/>
  <c r="K1291" i="1"/>
  <c r="J1291" i="1"/>
  <c r="G1291" i="1"/>
  <c r="H1291" i="1" s="1"/>
  <c r="F1291" i="1"/>
  <c r="B1291" i="1"/>
  <c r="X1290" i="1"/>
  <c r="W1290" i="1"/>
  <c r="R1290" i="1"/>
  <c r="Q1290" i="1"/>
  <c r="N1290" i="1"/>
  <c r="O1290" i="1" s="1"/>
  <c r="M1290" i="1"/>
  <c r="K1290" i="1"/>
  <c r="J1290" i="1"/>
  <c r="G1290" i="1"/>
  <c r="F1290" i="1"/>
  <c r="B1290" i="1"/>
  <c r="X1289" i="1"/>
  <c r="W1289" i="1"/>
  <c r="R1289" i="1"/>
  <c r="Q1289" i="1"/>
  <c r="N1289" i="1"/>
  <c r="O1289" i="1" s="1"/>
  <c r="M1289" i="1"/>
  <c r="K1289" i="1"/>
  <c r="J1289" i="1"/>
  <c r="G1289" i="1"/>
  <c r="H1289" i="1" s="1"/>
  <c r="F1289" i="1"/>
  <c r="B1289" i="1"/>
  <c r="X1288" i="1"/>
  <c r="W1288" i="1"/>
  <c r="R1288" i="1"/>
  <c r="Q1288" i="1"/>
  <c r="N1288" i="1"/>
  <c r="O1288" i="1" s="1"/>
  <c r="M1288" i="1"/>
  <c r="K1288" i="1"/>
  <c r="J1288" i="1"/>
  <c r="G1288" i="1"/>
  <c r="H1288" i="1" s="1"/>
  <c r="F1288" i="1"/>
  <c r="B1288" i="1"/>
  <c r="X1287" i="1"/>
  <c r="W1287" i="1"/>
  <c r="R1287" i="1"/>
  <c r="Q1287" i="1"/>
  <c r="N1287" i="1"/>
  <c r="O1287" i="1" s="1"/>
  <c r="M1287" i="1"/>
  <c r="K1287" i="1"/>
  <c r="J1287" i="1"/>
  <c r="G1287" i="1"/>
  <c r="H1287" i="1" s="1"/>
  <c r="F1287" i="1"/>
  <c r="B1287" i="1"/>
  <c r="X1286" i="1"/>
  <c r="W1286" i="1"/>
  <c r="R1286" i="1"/>
  <c r="Q1286" i="1"/>
  <c r="N1286" i="1"/>
  <c r="O1286" i="1" s="1"/>
  <c r="M1286" i="1"/>
  <c r="K1286" i="1"/>
  <c r="J1286" i="1"/>
  <c r="G1286" i="1"/>
  <c r="H1286" i="1" s="1"/>
  <c r="F1286" i="1"/>
  <c r="B1286" i="1"/>
  <c r="X1285" i="1"/>
  <c r="W1285" i="1"/>
  <c r="R1285" i="1"/>
  <c r="Q1285" i="1"/>
  <c r="N1285" i="1"/>
  <c r="O1285" i="1" s="1"/>
  <c r="M1285" i="1"/>
  <c r="K1285" i="1"/>
  <c r="J1285" i="1"/>
  <c r="G1285" i="1"/>
  <c r="H1285" i="1" s="1"/>
  <c r="F1285" i="1"/>
  <c r="B1285" i="1"/>
  <c r="X1284" i="1"/>
  <c r="W1284" i="1"/>
  <c r="R1284" i="1"/>
  <c r="Q1284" i="1"/>
  <c r="N1284" i="1"/>
  <c r="O1284" i="1" s="1"/>
  <c r="M1284" i="1"/>
  <c r="K1284" i="1"/>
  <c r="J1284" i="1"/>
  <c r="G1284" i="1"/>
  <c r="F1284" i="1"/>
  <c r="B1284" i="1"/>
  <c r="X1283" i="1"/>
  <c r="W1283" i="1"/>
  <c r="R1283" i="1"/>
  <c r="Q1283" i="1"/>
  <c r="N1283" i="1"/>
  <c r="O1283" i="1" s="1"/>
  <c r="M1283" i="1"/>
  <c r="K1283" i="1"/>
  <c r="J1283" i="1"/>
  <c r="G1283" i="1"/>
  <c r="H1283" i="1" s="1"/>
  <c r="F1283" i="1"/>
  <c r="B1283" i="1"/>
  <c r="X1282" i="1"/>
  <c r="W1282" i="1"/>
  <c r="R1282" i="1"/>
  <c r="Q1282" i="1"/>
  <c r="N1282" i="1"/>
  <c r="O1282" i="1" s="1"/>
  <c r="M1282" i="1"/>
  <c r="K1282" i="1"/>
  <c r="J1282" i="1"/>
  <c r="G1282" i="1"/>
  <c r="F1282" i="1"/>
  <c r="B1282" i="1"/>
  <c r="X1281" i="1"/>
  <c r="W1281" i="1"/>
  <c r="R1281" i="1"/>
  <c r="Q1281" i="1"/>
  <c r="N1281" i="1"/>
  <c r="O1281" i="1" s="1"/>
  <c r="M1281" i="1"/>
  <c r="K1281" i="1"/>
  <c r="J1281" i="1"/>
  <c r="G1281" i="1"/>
  <c r="H1281" i="1" s="1"/>
  <c r="F1281" i="1"/>
  <c r="B1281" i="1"/>
  <c r="X1280" i="1"/>
  <c r="W1280" i="1"/>
  <c r="R1280" i="1"/>
  <c r="Q1280" i="1"/>
  <c r="N1280" i="1"/>
  <c r="O1280" i="1" s="1"/>
  <c r="M1280" i="1"/>
  <c r="K1280" i="1"/>
  <c r="J1280" i="1"/>
  <c r="G1280" i="1"/>
  <c r="F1280" i="1"/>
  <c r="B1280" i="1"/>
  <c r="X1279" i="1"/>
  <c r="W1279" i="1"/>
  <c r="R1279" i="1"/>
  <c r="Q1279" i="1"/>
  <c r="N1279" i="1"/>
  <c r="O1279" i="1" s="1"/>
  <c r="M1279" i="1"/>
  <c r="K1279" i="1"/>
  <c r="J1279" i="1"/>
  <c r="G1279" i="1"/>
  <c r="H1279" i="1" s="1"/>
  <c r="F1279" i="1"/>
  <c r="B1279" i="1"/>
  <c r="X1278" i="1"/>
  <c r="W1278" i="1"/>
  <c r="R1278" i="1"/>
  <c r="Q1278" i="1"/>
  <c r="N1278" i="1"/>
  <c r="O1278" i="1" s="1"/>
  <c r="M1278" i="1"/>
  <c r="K1278" i="1"/>
  <c r="J1278" i="1"/>
  <c r="G1278" i="1"/>
  <c r="F1278" i="1"/>
  <c r="B1278" i="1"/>
  <c r="X1277" i="1"/>
  <c r="W1277" i="1"/>
  <c r="R1277" i="1"/>
  <c r="Q1277" i="1"/>
  <c r="N1277" i="1"/>
  <c r="O1277" i="1" s="1"/>
  <c r="M1277" i="1"/>
  <c r="K1277" i="1"/>
  <c r="J1277" i="1"/>
  <c r="G1277" i="1"/>
  <c r="H1277" i="1" s="1"/>
  <c r="F1277" i="1"/>
  <c r="B1277" i="1"/>
  <c r="X1276" i="1"/>
  <c r="W1276" i="1"/>
  <c r="R1276" i="1"/>
  <c r="Q1276" i="1"/>
  <c r="N1276" i="1"/>
  <c r="O1276" i="1" s="1"/>
  <c r="M1276" i="1"/>
  <c r="K1276" i="1"/>
  <c r="J1276" i="1"/>
  <c r="G1276" i="1"/>
  <c r="F1276" i="1"/>
  <c r="B1276" i="1"/>
  <c r="X1275" i="1"/>
  <c r="W1275" i="1"/>
  <c r="R1275" i="1"/>
  <c r="Q1275" i="1"/>
  <c r="N1275" i="1"/>
  <c r="O1275" i="1" s="1"/>
  <c r="M1275" i="1"/>
  <c r="K1275" i="1"/>
  <c r="J1275" i="1"/>
  <c r="G1275" i="1"/>
  <c r="F1275" i="1"/>
  <c r="B1275" i="1"/>
  <c r="X1274" i="1"/>
  <c r="W1274" i="1"/>
  <c r="R1274" i="1"/>
  <c r="Q1274" i="1"/>
  <c r="N1274" i="1"/>
  <c r="O1274" i="1" s="1"/>
  <c r="M1274" i="1"/>
  <c r="K1274" i="1"/>
  <c r="J1274" i="1"/>
  <c r="G1274" i="1"/>
  <c r="F1274" i="1"/>
  <c r="B1274" i="1"/>
  <c r="X1273" i="1"/>
  <c r="W1273" i="1"/>
  <c r="R1273" i="1"/>
  <c r="Q1273" i="1"/>
  <c r="N1273" i="1"/>
  <c r="O1273" i="1" s="1"/>
  <c r="M1273" i="1"/>
  <c r="K1273" i="1"/>
  <c r="J1273" i="1"/>
  <c r="G1273" i="1"/>
  <c r="F1273" i="1"/>
  <c r="B1273" i="1"/>
  <c r="X1272" i="1"/>
  <c r="W1272" i="1"/>
  <c r="R1272" i="1"/>
  <c r="Q1272" i="1"/>
  <c r="N1272" i="1"/>
  <c r="O1272" i="1" s="1"/>
  <c r="M1272" i="1"/>
  <c r="K1272" i="1"/>
  <c r="J1272" i="1"/>
  <c r="G1272" i="1"/>
  <c r="H1272" i="1" s="1"/>
  <c r="F1272" i="1"/>
  <c r="B1272" i="1"/>
  <c r="X1271" i="1"/>
  <c r="W1271" i="1"/>
  <c r="R1271" i="1"/>
  <c r="Q1271" i="1"/>
  <c r="N1271" i="1"/>
  <c r="O1271" i="1" s="1"/>
  <c r="M1271" i="1"/>
  <c r="K1271" i="1"/>
  <c r="J1271" i="1"/>
  <c r="G1271" i="1"/>
  <c r="H1271" i="1" s="1"/>
  <c r="F1271" i="1"/>
  <c r="B1271" i="1"/>
  <c r="X1270" i="1"/>
  <c r="W1270" i="1"/>
  <c r="R1270" i="1"/>
  <c r="Q1270" i="1"/>
  <c r="N1270" i="1"/>
  <c r="O1270" i="1" s="1"/>
  <c r="M1270" i="1"/>
  <c r="K1270" i="1"/>
  <c r="J1270" i="1"/>
  <c r="G1270" i="1"/>
  <c r="H1270" i="1" s="1"/>
  <c r="F1270" i="1"/>
  <c r="B1270" i="1"/>
  <c r="X1269" i="1"/>
  <c r="W1269" i="1"/>
  <c r="R1269" i="1"/>
  <c r="Q1269" i="1"/>
  <c r="N1269" i="1"/>
  <c r="O1269" i="1" s="1"/>
  <c r="M1269" i="1"/>
  <c r="K1269" i="1"/>
  <c r="J1269" i="1"/>
  <c r="G1269" i="1"/>
  <c r="H1269" i="1" s="1"/>
  <c r="F1269" i="1"/>
  <c r="B1269" i="1"/>
  <c r="X1268" i="1"/>
  <c r="W1268" i="1"/>
  <c r="R1268" i="1"/>
  <c r="Q1268" i="1"/>
  <c r="N1268" i="1"/>
  <c r="O1268" i="1" s="1"/>
  <c r="M1268" i="1"/>
  <c r="K1268" i="1"/>
  <c r="J1268" i="1"/>
  <c r="G1268" i="1"/>
  <c r="F1268" i="1"/>
  <c r="B1268" i="1"/>
  <c r="X1267" i="1"/>
  <c r="W1267" i="1"/>
  <c r="R1267" i="1"/>
  <c r="Q1267" i="1"/>
  <c r="N1267" i="1"/>
  <c r="O1267" i="1" s="1"/>
  <c r="M1267" i="1"/>
  <c r="K1267" i="1"/>
  <c r="J1267" i="1"/>
  <c r="G1267" i="1"/>
  <c r="H1267" i="1" s="1"/>
  <c r="F1267" i="1"/>
  <c r="B1267" i="1"/>
  <c r="X1266" i="1"/>
  <c r="W1266" i="1"/>
  <c r="R1266" i="1"/>
  <c r="Q1266" i="1"/>
  <c r="N1266" i="1"/>
  <c r="O1266" i="1" s="1"/>
  <c r="M1266" i="1"/>
  <c r="K1266" i="1"/>
  <c r="J1266" i="1"/>
  <c r="G1266" i="1"/>
  <c r="F1266" i="1"/>
  <c r="B1266" i="1"/>
  <c r="X1265" i="1"/>
  <c r="W1265" i="1"/>
  <c r="R1265" i="1"/>
  <c r="Q1265" i="1"/>
  <c r="N1265" i="1"/>
  <c r="O1265" i="1" s="1"/>
  <c r="M1265" i="1"/>
  <c r="K1265" i="1"/>
  <c r="J1265" i="1"/>
  <c r="G1265" i="1"/>
  <c r="H1265" i="1" s="1"/>
  <c r="F1265" i="1"/>
  <c r="B1265" i="1"/>
  <c r="X1264" i="1"/>
  <c r="W1264" i="1"/>
  <c r="R1264" i="1"/>
  <c r="Q1264" i="1"/>
  <c r="N1264" i="1"/>
  <c r="O1264" i="1" s="1"/>
  <c r="M1264" i="1"/>
  <c r="K1264" i="1"/>
  <c r="J1264" i="1"/>
  <c r="G1264" i="1"/>
  <c r="H1264" i="1" s="1"/>
  <c r="F1264" i="1"/>
  <c r="B1264" i="1"/>
  <c r="X1263" i="1"/>
  <c r="W1263" i="1"/>
  <c r="R1263" i="1"/>
  <c r="Q1263" i="1"/>
  <c r="N1263" i="1"/>
  <c r="O1263" i="1" s="1"/>
  <c r="M1263" i="1"/>
  <c r="K1263" i="1"/>
  <c r="J1263" i="1"/>
  <c r="G1263" i="1"/>
  <c r="H1263" i="1" s="1"/>
  <c r="F1263" i="1"/>
  <c r="B1263" i="1"/>
  <c r="X1262" i="1"/>
  <c r="W1262" i="1"/>
  <c r="R1262" i="1"/>
  <c r="Q1262" i="1"/>
  <c r="N1262" i="1"/>
  <c r="O1262" i="1" s="1"/>
  <c r="M1262" i="1"/>
  <c r="K1262" i="1"/>
  <c r="J1262" i="1"/>
  <c r="G1262" i="1"/>
  <c r="H1262" i="1" s="1"/>
  <c r="F1262" i="1"/>
  <c r="B1262" i="1"/>
  <c r="X1261" i="1"/>
  <c r="W1261" i="1"/>
  <c r="R1261" i="1"/>
  <c r="Q1261" i="1"/>
  <c r="N1261" i="1"/>
  <c r="O1261" i="1" s="1"/>
  <c r="M1261" i="1"/>
  <c r="K1261" i="1"/>
  <c r="J1261" i="1"/>
  <c r="G1261" i="1"/>
  <c r="F1261" i="1"/>
  <c r="B1261" i="1"/>
  <c r="X1260" i="1"/>
  <c r="W1260" i="1"/>
  <c r="R1260" i="1"/>
  <c r="Q1260" i="1"/>
  <c r="N1260" i="1"/>
  <c r="O1260" i="1" s="1"/>
  <c r="M1260" i="1"/>
  <c r="K1260" i="1"/>
  <c r="J1260" i="1"/>
  <c r="G1260" i="1"/>
  <c r="F1260" i="1"/>
  <c r="B1260" i="1"/>
  <c r="X1259" i="1"/>
  <c r="W1259" i="1"/>
  <c r="R1259" i="1"/>
  <c r="Q1259" i="1"/>
  <c r="N1259" i="1"/>
  <c r="O1259" i="1" s="1"/>
  <c r="M1259" i="1"/>
  <c r="K1259" i="1"/>
  <c r="J1259" i="1"/>
  <c r="G1259" i="1"/>
  <c r="F1259" i="1"/>
  <c r="B1259" i="1"/>
  <c r="X1258" i="1"/>
  <c r="W1258" i="1"/>
  <c r="R1258" i="1"/>
  <c r="Q1258" i="1"/>
  <c r="N1258" i="1"/>
  <c r="O1258" i="1" s="1"/>
  <c r="M1258" i="1"/>
  <c r="K1258" i="1"/>
  <c r="J1258" i="1"/>
  <c r="G1258" i="1"/>
  <c r="F1258" i="1"/>
  <c r="B1258" i="1"/>
  <c r="X1257" i="1"/>
  <c r="W1257" i="1"/>
  <c r="R1257" i="1"/>
  <c r="Q1257" i="1"/>
  <c r="N1257" i="1"/>
  <c r="O1257" i="1" s="1"/>
  <c r="M1257" i="1"/>
  <c r="K1257" i="1"/>
  <c r="J1257" i="1"/>
  <c r="G1257" i="1"/>
  <c r="F1257" i="1"/>
  <c r="B1257" i="1"/>
  <c r="X1256" i="1"/>
  <c r="W1256" i="1"/>
  <c r="R1256" i="1"/>
  <c r="Q1256" i="1"/>
  <c r="N1256" i="1"/>
  <c r="O1256" i="1" s="1"/>
  <c r="M1256" i="1"/>
  <c r="K1256" i="1"/>
  <c r="J1256" i="1"/>
  <c r="G1256" i="1"/>
  <c r="H1256" i="1" s="1"/>
  <c r="F1256" i="1"/>
  <c r="B1256" i="1"/>
  <c r="X1255" i="1"/>
  <c r="W1255" i="1"/>
  <c r="R1255" i="1"/>
  <c r="Q1255" i="1"/>
  <c r="N1255" i="1"/>
  <c r="O1255" i="1" s="1"/>
  <c r="M1255" i="1"/>
  <c r="K1255" i="1"/>
  <c r="J1255" i="1"/>
  <c r="G1255" i="1"/>
  <c r="H1255" i="1" s="1"/>
  <c r="F1255" i="1"/>
  <c r="B1255" i="1"/>
  <c r="X1254" i="1"/>
  <c r="W1254" i="1"/>
  <c r="R1254" i="1"/>
  <c r="Q1254" i="1"/>
  <c r="N1254" i="1"/>
  <c r="O1254" i="1" s="1"/>
  <c r="M1254" i="1"/>
  <c r="K1254" i="1"/>
  <c r="J1254" i="1"/>
  <c r="G1254" i="1"/>
  <c r="H1254" i="1" s="1"/>
  <c r="F1254" i="1"/>
  <c r="B1254" i="1"/>
  <c r="X1253" i="1"/>
  <c r="W1253" i="1"/>
  <c r="R1253" i="1"/>
  <c r="Q1253" i="1"/>
  <c r="N1253" i="1"/>
  <c r="O1253" i="1" s="1"/>
  <c r="M1253" i="1"/>
  <c r="K1253" i="1"/>
  <c r="J1253" i="1"/>
  <c r="G1253" i="1"/>
  <c r="H1253" i="1" s="1"/>
  <c r="F1253" i="1"/>
  <c r="B1253" i="1"/>
  <c r="X1252" i="1"/>
  <c r="W1252" i="1"/>
  <c r="R1252" i="1"/>
  <c r="Q1252" i="1"/>
  <c r="N1252" i="1"/>
  <c r="O1252" i="1" s="1"/>
  <c r="M1252" i="1"/>
  <c r="K1252" i="1"/>
  <c r="J1252" i="1"/>
  <c r="G1252" i="1"/>
  <c r="F1252" i="1"/>
  <c r="B1252" i="1"/>
  <c r="X1251" i="1"/>
  <c r="W1251" i="1"/>
  <c r="R1251" i="1"/>
  <c r="Q1251" i="1"/>
  <c r="N1251" i="1"/>
  <c r="O1251" i="1" s="1"/>
  <c r="M1251" i="1"/>
  <c r="K1251" i="1"/>
  <c r="J1251" i="1"/>
  <c r="G1251" i="1"/>
  <c r="F1251" i="1"/>
  <c r="B1251" i="1"/>
  <c r="X1250" i="1"/>
  <c r="W1250" i="1"/>
  <c r="R1250" i="1"/>
  <c r="Q1250" i="1"/>
  <c r="N1250" i="1"/>
  <c r="O1250" i="1" s="1"/>
  <c r="M1250" i="1"/>
  <c r="K1250" i="1"/>
  <c r="J1250" i="1"/>
  <c r="G1250" i="1"/>
  <c r="F1250" i="1"/>
  <c r="B1250" i="1"/>
  <c r="X1249" i="1"/>
  <c r="W1249" i="1"/>
  <c r="R1249" i="1"/>
  <c r="Q1249" i="1"/>
  <c r="N1249" i="1"/>
  <c r="O1249" i="1" s="1"/>
  <c r="M1249" i="1"/>
  <c r="K1249" i="1"/>
  <c r="J1249" i="1"/>
  <c r="G1249" i="1"/>
  <c r="H1249" i="1" s="1"/>
  <c r="F1249" i="1"/>
  <c r="B1249" i="1"/>
  <c r="X1248" i="1"/>
  <c r="W1248" i="1"/>
  <c r="R1248" i="1"/>
  <c r="Q1248" i="1"/>
  <c r="N1248" i="1"/>
  <c r="O1248" i="1" s="1"/>
  <c r="M1248" i="1"/>
  <c r="K1248" i="1"/>
  <c r="J1248" i="1"/>
  <c r="G1248" i="1"/>
  <c r="F1248" i="1"/>
  <c r="B1248" i="1"/>
  <c r="X1247" i="1"/>
  <c r="W1247" i="1"/>
  <c r="R1247" i="1"/>
  <c r="Q1247" i="1"/>
  <c r="N1247" i="1"/>
  <c r="O1247" i="1" s="1"/>
  <c r="M1247" i="1"/>
  <c r="K1247" i="1"/>
  <c r="J1247" i="1"/>
  <c r="G1247" i="1"/>
  <c r="H1247" i="1" s="1"/>
  <c r="F1247" i="1"/>
  <c r="B1247" i="1"/>
  <c r="X1246" i="1"/>
  <c r="W1246" i="1"/>
  <c r="R1246" i="1"/>
  <c r="Q1246" i="1"/>
  <c r="N1246" i="1"/>
  <c r="O1246" i="1" s="1"/>
  <c r="M1246" i="1"/>
  <c r="K1246" i="1"/>
  <c r="J1246" i="1"/>
  <c r="G1246" i="1"/>
  <c r="F1246" i="1"/>
  <c r="B1246" i="1"/>
  <c r="X1245" i="1"/>
  <c r="W1245" i="1"/>
  <c r="R1245" i="1"/>
  <c r="Q1245" i="1"/>
  <c r="N1245" i="1"/>
  <c r="O1245" i="1" s="1"/>
  <c r="M1245" i="1"/>
  <c r="K1245" i="1"/>
  <c r="J1245" i="1"/>
  <c r="G1245" i="1"/>
  <c r="H1245" i="1" s="1"/>
  <c r="F1245" i="1"/>
  <c r="B1245" i="1"/>
  <c r="X1244" i="1"/>
  <c r="W1244" i="1"/>
  <c r="R1244" i="1"/>
  <c r="Q1244" i="1"/>
  <c r="N1244" i="1"/>
  <c r="O1244" i="1" s="1"/>
  <c r="M1244" i="1"/>
  <c r="K1244" i="1"/>
  <c r="J1244" i="1"/>
  <c r="G1244" i="1"/>
  <c r="F1244" i="1"/>
  <c r="B1244" i="1"/>
  <c r="X1243" i="1"/>
  <c r="W1243" i="1"/>
  <c r="R1243" i="1"/>
  <c r="Q1243" i="1"/>
  <c r="N1243" i="1"/>
  <c r="O1243" i="1" s="1"/>
  <c r="M1243" i="1"/>
  <c r="K1243" i="1"/>
  <c r="J1243" i="1"/>
  <c r="G1243" i="1"/>
  <c r="H1243" i="1" s="1"/>
  <c r="F1243" i="1"/>
  <c r="B1243" i="1"/>
  <c r="X1242" i="1"/>
  <c r="W1242" i="1"/>
  <c r="R1242" i="1"/>
  <c r="Q1242" i="1"/>
  <c r="N1242" i="1"/>
  <c r="O1242" i="1" s="1"/>
  <c r="M1242" i="1"/>
  <c r="K1242" i="1"/>
  <c r="J1242" i="1"/>
  <c r="G1242" i="1"/>
  <c r="F1242" i="1"/>
  <c r="B1242" i="1"/>
  <c r="X1241" i="1"/>
  <c r="W1241" i="1"/>
  <c r="R1241" i="1"/>
  <c r="Q1241" i="1"/>
  <c r="N1241" i="1"/>
  <c r="O1241" i="1" s="1"/>
  <c r="M1241" i="1"/>
  <c r="K1241" i="1"/>
  <c r="J1241" i="1"/>
  <c r="G1241" i="1"/>
  <c r="H1241" i="1" s="1"/>
  <c r="F1241" i="1"/>
  <c r="B1241" i="1"/>
  <c r="X1240" i="1"/>
  <c r="W1240" i="1"/>
  <c r="R1240" i="1"/>
  <c r="Q1240" i="1"/>
  <c r="N1240" i="1"/>
  <c r="O1240" i="1" s="1"/>
  <c r="M1240" i="1"/>
  <c r="K1240" i="1"/>
  <c r="J1240" i="1"/>
  <c r="G1240" i="1"/>
  <c r="H1240" i="1" s="1"/>
  <c r="F1240" i="1"/>
  <c r="B1240" i="1"/>
  <c r="X1239" i="1"/>
  <c r="W1239" i="1"/>
  <c r="R1239" i="1"/>
  <c r="Q1239" i="1"/>
  <c r="N1239" i="1"/>
  <c r="O1239" i="1" s="1"/>
  <c r="M1239" i="1"/>
  <c r="K1239" i="1"/>
  <c r="J1239" i="1"/>
  <c r="G1239" i="1"/>
  <c r="H1239" i="1" s="1"/>
  <c r="F1239" i="1"/>
  <c r="B1239" i="1"/>
  <c r="X1238" i="1"/>
  <c r="W1238" i="1"/>
  <c r="R1238" i="1"/>
  <c r="Q1238" i="1"/>
  <c r="N1238" i="1"/>
  <c r="O1238" i="1" s="1"/>
  <c r="M1238" i="1"/>
  <c r="K1238" i="1"/>
  <c r="J1238" i="1"/>
  <c r="G1238" i="1"/>
  <c r="H1238" i="1" s="1"/>
  <c r="F1238" i="1"/>
  <c r="B1238" i="1"/>
  <c r="X1237" i="1"/>
  <c r="W1237" i="1"/>
  <c r="R1237" i="1"/>
  <c r="Q1237" i="1"/>
  <c r="N1237" i="1"/>
  <c r="O1237" i="1" s="1"/>
  <c r="M1237" i="1"/>
  <c r="K1237" i="1"/>
  <c r="J1237" i="1"/>
  <c r="G1237" i="1"/>
  <c r="H1237" i="1" s="1"/>
  <c r="F1237" i="1"/>
  <c r="B1237" i="1"/>
  <c r="X1236" i="1"/>
  <c r="W1236" i="1"/>
  <c r="R1236" i="1"/>
  <c r="Q1236" i="1"/>
  <c r="N1236" i="1"/>
  <c r="O1236" i="1" s="1"/>
  <c r="M1236" i="1"/>
  <c r="K1236" i="1"/>
  <c r="J1236" i="1"/>
  <c r="G1236" i="1"/>
  <c r="F1236" i="1"/>
  <c r="B1236" i="1"/>
  <c r="X1235" i="1"/>
  <c r="W1235" i="1"/>
  <c r="R1235" i="1"/>
  <c r="Q1235" i="1"/>
  <c r="N1235" i="1"/>
  <c r="O1235" i="1" s="1"/>
  <c r="M1235" i="1"/>
  <c r="K1235" i="1"/>
  <c r="J1235" i="1"/>
  <c r="G1235" i="1"/>
  <c r="H1235" i="1" s="1"/>
  <c r="F1235" i="1"/>
  <c r="B1235" i="1"/>
  <c r="X1234" i="1"/>
  <c r="W1234" i="1"/>
  <c r="R1234" i="1"/>
  <c r="Q1234" i="1"/>
  <c r="N1234" i="1"/>
  <c r="O1234" i="1" s="1"/>
  <c r="M1234" i="1"/>
  <c r="K1234" i="1"/>
  <c r="J1234" i="1"/>
  <c r="G1234" i="1"/>
  <c r="F1234" i="1"/>
  <c r="B1234" i="1"/>
  <c r="X1233" i="1"/>
  <c r="W1233" i="1"/>
  <c r="R1233" i="1"/>
  <c r="Q1233" i="1"/>
  <c r="N1233" i="1"/>
  <c r="O1233" i="1" s="1"/>
  <c r="M1233" i="1"/>
  <c r="K1233" i="1"/>
  <c r="J1233" i="1"/>
  <c r="G1233" i="1"/>
  <c r="H1233" i="1" s="1"/>
  <c r="F1233" i="1"/>
  <c r="B1233" i="1"/>
  <c r="X1232" i="1"/>
  <c r="W1232" i="1"/>
  <c r="R1232" i="1"/>
  <c r="Q1232" i="1"/>
  <c r="N1232" i="1"/>
  <c r="O1232" i="1" s="1"/>
  <c r="M1232" i="1"/>
  <c r="K1232" i="1"/>
  <c r="J1232" i="1"/>
  <c r="G1232" i="1"/>
  <c r="H1232" i="1" s="1"/>
  <c r="F1232" i="1"/>
  <c r="B1232" i="1"/>
  <c r="X1231" i="1"/>
  <c r="W1231" i="1"/>
  <c r="R1231" i="1"/>
  <c r="Q1231" i="1"/>
  <c r="N1231" i="1"/>
  <c r="O1231" i="1" s="1"/>
  <c r="M1231" i="1"/>
  <c r="K1231" i="1"/>
  <c r="J1231" i="1"/>
  <c r="G1231" i="1"/>
  <c r="H1231" i="1" s="1"/>
  <c r="F1231" i="1"/>
  <c r="B1231" i="1"/>
  <c r="X1230" i="1"/>
  <c r="W1230" i="1"/>
  <c r="R1230" i="1"/>
  <c r="Q1230" i="1"/>
  <c r="N1230" i="1"/>
  <c r="O1230" i="1" s="1"/>
  <c r="M1230" i="1"/>
  <c r="K1230" i="1"/>
  <c r="J1230" i="1"/>
  <c r="G1230" i="1"/>
  <c r="H1230" i="1" s="1"/>
  <c r="F1230" i="1"/>
  <c r="B1230" i="1"/>
  <c r="X1229" i="1"/>
  <c r="W1229" i="1"/>
  <c r="R1229" i="1"/>
  <c r="Q1229" i="1"/>
  <c r="N1229" i="1"/>
  <c r="O1229" i="1" s="1"/>
  <c r="M1229" i="1"/>
  <c r="K1229" i="1"/>
  <c r="J1229" i="1"/>
  <c r="G1229" i="1"/>
  <c r="H1229" i="1" s="1"/>
  <c r="F1229" i="1"/>
  <c r="B1229" i="1"/>
  <c r="X1228" i="1"/>
  <c r="W1228" i="1"/>
  <c r="R1228" i="1"/>
  <c r="Q1228" i="1"/>
  <c r="N1228" i="1"/>
  <c r="O1228" i="1" s="1"/>
  <c r="M1228" i="1"/>
  <c r="K1228" i="1"/>
  <c r="J1228" i="1"/>
  <c r="G1228" i="1"/>
  <c r="F1228" i="1"/>
  <c r="B1228" i="1"/>
  <c r="X1227" i="1"/>
  <c r="W1227" i="1"/>
  <c r="R1227" i="1"/>
  <c r="Q1227" i="1"/>
  <c r="N1227" i="1"/>
  <c r="O1227" i="1" s="1"/>
  <c r="M1227" i="1"/>
  <c r="K1227" i="1"/>
  <c r="J1227" i="1"/>
  <c r="G1227" i="1"/>
  <c r="H1227" i="1" s="1"/>
  <c r="F1227" i="1"/>
  <c r="B1227" i="1"/>
  <c r="X1226" i="1"/>
  <c r="W1226" i="1"/>
  <c r="R1226" i="1"/>
  <c r="Q1226" i="1"/>
  <c r="N1226" i="1"/>
  <c r="O1226" i="1" s="1"/>
  <c r="M1226" i="1"/>
  <c r="K1226" i="1"/>
  <c r="J1226" i="1"/>
  <c r="G1226" i="1"/>
  <c r="F1226" i="1"/>
  <c r="B1226" i="1"/>
  <c r="X1225" i="1"/>
  <c r="W1225" i="1"/>
  <c r="R1225" i="1"/>
  <c r="Q1225" i="1"/>
  <c r="N1225" i="1"/>
  <c r="O1225" i="1" s="1"/>
  <c r="M1225" i="1"/>
  <c r="K1225" i="1"/>
  <c r="J1225" i="1"/>
  <c r="G1225" i="1"/>
  <c r="H1225" i="1" s="1"/>
  <c r="F1225" i="1"/>
  <c r="B1225" i="1"/>
  <c r="X1224" i="1"/>
  <c r="W1224" i="1"/>
  <c r="R1224" i="1"/>
  <c r="Q1224" i="1"/>
  <c r="N1224" i="1"/>
  <c r="O1224" i="1" s="1"/>
  <c r="M1224" i="1"/>
  <c r="K1224" i="1"/>
  <c r="J1224" i="1"/>
  <c r="G1224" i="1"/>
  <c r="H1224" i="1" s="1"/>
  <c r="F1224" i="1"/>
  <c r="B1224" i="1"/>
  <c r="X1223" i="1"/>
  <c r="W1223" i="1"/>
  <c r="R1223" i="1"/>
  <c r="Q1223" i="1"/>
  <c r="N1223" i="1"/>
  <c r="O1223" i="1" s="1"/>
  <c r="M1223" i="1"/>
  <c r="K1223" i="1"/>
  <c r="J1223" i="1"/>
  <c r="G1223" i="1"/>
  <c r="H1223" i="1" s="1"/>
  <c r="F1223" i="1"/>
  <c r="B1223" i="1"/>
  <c r="X1222" i="1"/>
  <c r="W1222" i="1"/>
  <c r="R1222" i="1"/>
  <c r="Q1222" i="1"/>
  <c r="N1222" i="1"/>
  <c r="O1222" i="1" s="1"/>
  <c r="M1222" i="1"/>
  <c r="K1222" i="1"/>
  <c r="J1222" i="1"/>
  <c r="G1222" i="1"/>
  <c r="H1222" i="1" s="1"/>
  <c r="F1222" i="1"/>
  <c r="B1222" i="1"/>
  <c r="X1221" i="1"/>
  <c r="W1221" i="1"/>
  <c r="R1221" i="1"/>
  <c r="Q1221" i="1"/>
  <c r="N1221" i="1"/>
  <c r="O1221" i="1" s="1"/>
  <c r="M1221" i="1"/>
  <c r="K1221" i="1"/>
  <c r="J1221" i="1"/>
  <c r="G1221" i="1"/>
  <c r="H1221" i="1" s="1"/>
  <c r="F1221" i="1"/>
  <c r="B1221" i="1"/>
  <c r="X1220" i="1"/>
  <c r="W1220" i="1"/>
  <c r="R1220" i="1"/>
  <c r="Q1220" i="1"/>
  <c r="N1220" i="1"/>
  <c r="O1220" i="1" s="1"/>
  <c r="M1220" i="1"/>
  <c r="K1220" i="1"/>
  <c r="J1220" i="1"/>
  <c r="G1220" i="1"/>
  <c r="F1220" i="1"/>
  <c r="B1220" i="1"/>
  <c r="X1219" i="1"/>
  <c r="W1219" i="1"/>
  <c r="R1219" i="1"/>
  <c r="Q1219" i="1"/>
  <c r="N1219" i="1"/>
  <c r="O1219" i="1" s="1"/>
  <c r="M1219" i="1"/>
  <c r="K1219" i="1"/>
  <c r="J1219" i="1"/>
  <c r="G1219" i="1"/>
  <c r="H1219" i="1" s="1"/>
  <c r="F1219" i="1"/>
  <c r="B1219" i="1"/>
  <c r="X1218" i="1"/>
  <c r="W1218" i="1"/>
  <c r="R1218" i="1"/>
  <c r="Q1218" i="1"/>
  <c r="N1218" i="1"/>
  <c r="O1218" i="1" s="1"/>
  <c r="M1218" i="1"/>
  <c r="K1218" i="1"/>
  <c r="J1218" i="1"/>
  <c r="G1218" i="1"/>
  <c r="F1218" i="1"/>
  <c r="B1218" i="1"/>
  <c r="X1217" i="1"/>
  <c r="W1217" i="1"/>
  <c r="R1217" i="1"/>
  <c r="Q1217" i="1"/>
  <c r="N1217" i="1"/>
  <c r="O1217" i="1" s="1"/>
  <c r="M1217" i="1"/>
  <c r="K1217" i="1"/>
  <c r="J1217" i="1"/>
  <c r="G1217" i="1"/>
  <c r="H1217" i="1" s="1"/>
  <c r="F1217" i="1"/>
  <c r="B1217" i="1"/>
  <c r="X1216" i="1"/>
  <c r="W1216" i="1"/>
  <c r="R1216" i="1"/>
  <c r="Q1216" i="1"/>
  <c r="N1216" i="1"/>
  <c r="O1216" i="1" s="1"/>
  <c r="M1216" i="1"/>
  <c r="K1216" i="1"/>
  <c r="J1216" i="1"/>
  <c r="G1216" i="1"/>
  <c r="F1216" i="1"/>
  <c r="B1216" i="1"/>
  <c r="X1215" i="1"/>
  <c r="W1215" i="1"/>
  <c r="R1215" i="1"/>
  <c r="Q1215" i="1"/>
  <c r="N1215" i="1"/>
  <c r="O1215" i="1" s="1"/>
  <c r="M1215" i="1"/>
  <c r="K1215" i="1"/>
  <c r="J1215" i="1"/>
  <c r="G1215" i="1"/>
  <c r="H1215" i="1" s="1"/>
  <c r="F1215" i="1"/>
  <c r="B1215" i="1"/>
  <c r="X1214" i="1"/>
  <c r="W1214" i="1"/>
  <c r="R1214" i="1"/>
  <c r="Q1214" i="1"/>
  <c r="N1214" i="1"/>
  <c r="O1214" i="1" s="1"/>
  <c r="M1214" i="1"/>
  <c r="K1214" i="1"/>
  <c r="J1214" i="1"/>
  <c r="G1214" i="1"/>
  <c r="F1214" i="1"/>
  <c r="B1214" i="1"/>
  <c r="X1213" i="1"/>
  <c r="W1213" i="1"/>
  <c r="R1213" i="1"/>
  <c r="Q1213" i="1"/>
  <c r="N1213" i="1"/>
  <c r="O1213" i="1" s="1"/>
  <c r="M1213" i="1"/>
  <c r="K1213" i="1"/>
  <c r="J1213" i="1"/>
  <c r="G1213" i="1"/>
  <c r="H1213" i="1" s="1"/>
  <c r="F1213" i="1"/>
  <c r="B1213" i="1"/>
  <c r="X1212" i="1"/>
  <c r="W1212" i="1"/>
  <c r="R1212" i="1"/>
  <c r="Q1212" i="1"/>
  <c r="N1212" i="1"/>
  <c r="O1212" i="1" s="1"/>
  <c r="M1212" i="1"/>
  <c r="K1212" i="1"/>
  <c r="J1212" i="1"/>
  <c r="G1212" i="1"/>
  <c r="F1212" i="1"/>
  <c r="B1212" i="1"/>
  <c r="X1211" i="1"/>
  <c r="W1211" i="1"/>
  <c r="R1211" i="1"/>
  <c r="Q1211" i="1"/>
  <c r="N1211" i="1"/>
  <c r="O1211" i="1" s="1"/>
  <c r="M1211" i="1"/>
  <c r="K1211" i="1"/>
  <c r="J1211" i="1"/>
  <c r="G1211" i="1"/>
  <c r="H1211" i="1" s="1"/>
  <c r="F1211" i="1"/>
  <c r="B1211" i="1"/>
  <c r="X1210" i="1"/>
  <c r="W1210" i="1"/>
  <c r="R1210" i="1"/>
  <c r="Q1210" i="1"/>
  <c r="N1210" i="1"/>
  <c r="O1210" i="1" s="1"/>
  <c r="M1210" i="1"/>
  <c r="K1210" i="1"/>
  <c r="J1210" i="1"/>
  <c r="G1210" i="1"/>
  <c r="F1210" i="1"/>
  <c r="B1210" i="1"/>
  <c r="X1209" i="1"/>
  <c r="W1209" i="1"/>
  <c r="R1209" i="1"/>
  <c r="Q1209" i="1"/>
  <c r="N1209" i="1"/>
  <c r="O1209" i="1" s="1"/>
  <c r="M1209" i="1"/>
  <c r="K1209" i="1"/>
  <c r="J1209" i="1"/>
  <c r="G1209" i="1"/>
  <c r="H1209" i="1" s="1"/>
  <c r="F1209" i="1"/>
  <c r="B1209" i="1"/>
  <c r="X1208" i="1"/>
  <c r="W1208" i="1"/>
  <c r="R1208" i="1"/>
  <c r="Q1208" i="1"/>
  <c r="N1208" i="1"/>
  <c r="O1208" i="1" s="1"/>
  <c r="M1208" i="1"/>
  <c r="K1208" i="1"/>
  <c r="J1208" i="1"/>
  <c r="G1208" i="1"/>
  <c r="H1208" i="1" s="1"/>
  <c r="F1208" i="1"/>
  <c r="B1208" i="1"/>
  <c r="X1207" i="1"/>
  <c r="W1207" i="1"/>
  <c r="R1207" i="1"/>
  <c r="Q1207" i="1"/>
  <c r="N1207" i="1"/>
  <c r="O1207" i="1" s="1"/>
  <c r="M1207" i="1"/>
  <c r="K1207" i="1"/>
  <c r="J1207" i="1"/>
  <c r="G1207" i="1"/>
  <c r="H1207" i="1" s="1"/>
  <c r="F1207" i="1"/>
  <c r="B1207" i="1"/>
  <c r="X1206" i="1"/>
  <c r="W1206" i="1"/>
  <c r="R1206" i="1"/>
  <c r="Q1206" i="1"/>
  <c r="N1206" i="1"/>
  <c r="O1206" i="1" s="1"/>
  <c r="M1206" i="1"/>
  <c r="K1206" i="1"/>
  <c r="J1206" i="1"/>
  <c r="G1206" i="1"/>
  <c r="H1206" i="1" s="1"/>
  <c r="F1206" i="1"/>
  <c r="B1206" i="1"/>
  <c r="X1205" i="1"/>
  <c r="W1205" i="1"/>
  <c r="R1205" i="1"/>
  <c r="Q1205" i="1"/>
  <c r="N1205" i="1"/>
  <c r="O1205" i="1" s="1"/>
  <c r="M1205" i="1"/>
  <c r="K1205" i="1"/>
  <c r="J1205" i="1"/>
  <c r="G1205" i="1"/>
  <c r="H1205" i="1" s="1"/>
  <c r="F1205" i="1"/>
  <c r="B1205" i="1"/>
  <c r="X1204" i="1"/>
  <c r="W1204" i="1"/>
  <c r="R1204" i="1"/>
  <c r="Q1204" i="1"/>
  <c r="N1204" i="1"/>
  <c r="O1204" i="1" s="1"/>
  <c r="M1204" i="1"/>
  <c r="K1204" i="1"/>
  <c r="J1204" i="1"/>
  <c r="G1204" i="1"/>
  <c r="F1204" i="1"/>
  <c r="B1204" i="1"/>
  <c r="X1203" i="1"/>
  <c r="W1203" i="1"/>
  <c r="R1203" i="1"/>
  <c r="Q1203" i="1"/>
  <c r="N1203" i="1"/>
  <c r="O1203" i="1" s="1"/>
  <c r="M1203" i="1"/>
  <c r="K1203" i="1"/>
  <c r="J1203" i="1"/>
  <c r="G1203" i="1"/>
  <c r="H1203" i="1" s="1"/>
  <c r="F1203" i="1"/>
  <c r="B1203" i="1"/>
  <c r="X1202" i="1"/>
  <c r="W1202" i="1"/>
  <c r="R1202" i="1"/>
  <c r="Q1202" i="1"/>
  <c r="N1202" i="1"/>
  <c r="O1202" i="1" s="1"/>
  <c r="M1202" i="1"/>
  <c r="K1202" i="1"/>
  <c r="J1202" i="1"/>
  <c r="G1202" i="1"/>
  <c r="F1202" i="1"/>
  <c r="B1202" i="1"/>
  <c r="X1201" i="1"/>
  <c r="W1201" i="1"/>
  <c r="R1201" i="1"/>
  <c r="Q1201" i="1"/>
  <c r="N1201" i="1"/>
  <c r="O1201" i="1" s="1"/>
  <c r="M1201" i="1"/>
  <c r="K1201" i="1"/>
  <c r="J1201" i="1"/>
  <c r="G1201" i="1"/>
  <c r="H1201" i="1" s="1"/>
  <c r="F1201" i="1"/>
  <c r="B1201" i="1"/>
  <c r="X1200" i="1"/>
  <c r="W1200" i="1"/>
  <c r="R1200" i="1"/>
  <c r="Q1200" i="1"/>
  <c r="N1200" i="1"/>
  <c r="O1200" i="1" s="1"/>
  <c r="M1200" i="1"/>
  <c r="K1200" i="1"/>
  <c r="J1200" i="1"/>
  <c r="G1200" i="1"/>
  <c r="H1200" i="1" s="1"/>
  <c r="F1200" i="1"/>
  <c r="B1200" i="1"/>
  <c r="X1199" i="1"/>
  <c r="W1199" i="1"/>
  <c r="R1199" i="1"/>
  <c r="Q1199" i="1"/>
  <c r="N1199" i="1"/>
  <c r="O1199" i="1" s="1"/>
  <c r="M1199" i="1"/>
  <c r="K1199" i="1"/>
  <c r="J1199" i="1"/>
  <c r="G1199" i="1"/>
  <c r="H1199" i="1" s="1"/>
  <c r="F1199" i="1"/>
  <c r="B1199" i="1"/>
  <c r="X1198" i="1"/>
  <c r="W1198" i="1"/>
  <c r="R1198" i="1"/>
  <c r="Q1198" i="1"/>
  <c r="N1198" i="1"/>
  <c r="O1198" i="1" s="1"/>
  <c r="M1198" i="1"/>
  <c r="K1198" i="1"/>
  <c r="J1198" i="1"/>
  <c r="G1198" i="1"/>
  <c r="H1198" i="1" s="1"/>
  <c r="F1198" i="1"/>
  <c r="B1198" i="1"/>
  <c r="X1197" i="1"/>
  <c r="W1197" i="1"/>
  <c r="R1197" i="1"/>
  <c r="Q1197" i="1"/>
  <c r="N1197" i="1"/>
  <c r="O1197" i="1" s="1"/>
  <c r="M1197" i="1"/>
  <c r="K1197" i="1"/>
  <c r="J1197" i="1"/>
  <c r="G1197" i="1"/>
  <c r="H1197" i="1" s="1"/>
  <c r="F1197" i="1"/>
  <c r="B1197" i="1"/>
  <c r="X1196" i="1"/>
  <c r="W1196" i="1"/>
  <c r="R1196" i="1"/>
  <c r="Q1196" i="1"/>
  <c r="N1196" i="1"/>
  <c r="O1196" i="1" s="1"/>
  <c r="M1196" i="1"/>
  <c r="K1196" i="1"/>
  <c r="J1196" i="1"/>
  <c r="G1196" i="1"/>
  <c r="F1196" i="1"/>
  <c r="B1196" i="1"/>
  <c r="X1195" i="1"/>
  <c r="W1195" i="1"/>
  <c r="R1195" i="1"/>
  <c r="Q1195" i="1"/>
  <c r="N1195" i="1"/>
  <c r="O1195" i="1" s="1"/>
  <c r="M1195" i="1"/>
  <c r="K1195" i="1"/>
  <c r="J1195" i="1"/>
  <c r="G1195" i="1"/>
  <c r="H1195" i="1" s="1"/>
  <c r="F1195" i="1"/>
  <c r="B1195" i="1"/>
  <c r="X1194" i="1"/>
  <c r="W1194" i="1"/>
  <c r="R1194" i="1"/>
  <c r="Q1194" i="1"/>
  <c r="N1194" i="1"/>
  <c r="O1194" i="1" s="1"/>
  <c r="M1194" i="1"/>
  <c r="K1194" i="1"/>
  <c r="J1194" i="1"/>
  <c r="G1194" i="1"/>
  <c r="F1194" i="1"/>
  <c r="B1194" i="1"/>
  <c r="X1193" i="1"/>
  <c r="W1193" i="1"/>
  <c r="R1193" i="1"/>
  <c r="Q1193" i="1"/>
  <c r="N1193" i="1"/>
  <c r="O1193" i="1" s="1"/>
  <c r="M1193" i="1"/>
  <c r="K1193" i="1"/>
  <c r="J1193" i="1"/>
  <c r="G1193" i="1"/>
  <c r="H1193" i="1" s="1"/>
  <c r="F1193" i="1"/>
  <c r="B1193" i="1"/>
  <c r="X1192" i="1"/>
  <c r="W1192" i="1"/>
  <c r="R1192" i="1"/>
  <c r="Q1192" i="1"/>
  <c r="N1192" i="1"/>
  <c r="O1192" i="1" s="1"/>
  <c r="M1192" i="1"/>
  <c r="K1192" i="1"/>
  <c r="J1192" i="1"/>
  <c r="G1192" i="1"/>
  <c r="H1192" i="1" s="1"/>
  <c r="F1192" i="1"/>
  <c r="B1192" i="1"/>
  <c r="X1191" i="1"/>
  <c r="W1191" i="1"/>
  <c r="R1191" i="1"/>
  <c r="Q1191" i="1"/>
  <c r="N1191" i="1"/>
  <c r="O1191" i="1" s="1"/>
  <c r="M1191" i="1"/>
  <c r="K1191" i="1"/>
  <c r="J1191" i="1"/>
  <c r="G1191" i="1"/>
  <c r="H1191" i="1" s="1"/>
  <c r="F1191" i="1"/>
  <c r="B1191" i="1"/>
  <c r="X1190" i="1"/>
  <c r="W1190" i="1"/>
  <c r="R1190" i="1"/>
  <c r="Q1190" i="1"/>
  <c r="N1190" i="1"/>
  <c r="O1190" i="1" s="1"/>
  <c r="M1190" i="1"/>
  <c r="K1190" i="1"/>
  <c r="J1190" i="1"/>
  <c r="G1190" i="1"/>
  <c r="H1190" i="1" s="1"/>
  <c r="F1190" i="1"/>
  <c r="B1190" i="1"/>
  <c r="X1189" i="1"/>
  <c r="W1189" i="1"/>
  <c r="R1189" i="1"/>
  <c r="Q1189" i="1"/>
  <c r="N1189" i="1"/>
  <c r="O1189" i="1" s="1"/>
  <c r="M1189" i="1"/>
  <c r="K1189" i="1"/>
  <c r="J1189" i="1"/>
  <c r="G1189" i="1"/>
  <c r="H1189" i="1" s="1"/>
  <c r="F1189" i="1"/>
  <c r="B1189" i="1"/>
  <c r="X1188" i="1"/>
  <c r="W1188" i="1"/>
  <c r="R1188" i="1"/>
  <c r="Q1188" i="1"/>
  <c r="N1188" i="1"/>
  <c r="O1188" i="1" s="1"/>
  <c r="M1188" i="1"/>
  <c r="K1188" i="1"/>
  <c r="J1188" i="1"/>
  <c r="G1188" i="1"/>
  <c r="F1188" i="1"/>
  <c r="B1188" i="1"/>
  <c r="X1187" i="1"/>
  <c r="W1187" i="1"/>
  <c r="R1187" i="1"/>
  <c r="Q1187" i="1"/>
  <c r="N1187" i="1"/>
  <c r="O1187" i="1" s="1"/>
  <c r="M1187" i="1"/>
  <c r="K1187" i="1"/>
  <c r="J1187" i="1"/>
  <c r="G1187" i="1"/>
  <c r="H1187" i="1" s="1"/>
  <c r="F1187" i="1"/>
  <c r="B1187" i="1"/>
  <c r="X1186" i="1"/>
  <c r="W1186" i="1"/>
  <c r="R1186" i="1"/>
  <c r="Q1186" i="1"/>
  <c r="N1186" i="1"/>
  <c r="O1186" i="1" s="1"/>
  <c r="M1186" i="1"/>
  <c r="K1186" i="1"/>
  <c r="J1186" i="1"/>
  <c r="G1186" i="1"/>
  <c r="F1186" i="1"/>
  <c r="B1186" i="1"/>
  <c r="X1185" i="1"/>
  <c r="W1185" i="1"/>
  <c r="R1185" i="1"/>
  <c r="Q1185" i="1"/>
  <c r="N1185" i="1"/>
  <c r="O1185" i="1" s="1"/>
  <c r="M1185" i="1"/>
  <c r="K1185" i="1"/>
  <c r="J1185" i="1"/>
  <c r="G1185" i="1"/>
  <c r="H1185" i="1" s="1"/>
  <c r="F1185" i="1"/>
  <c r="B1185" i="1"/>
  <c r="X1184" i="1"/>
  <c r="W1184" i="1"/>
  <c r="R1184" i="1"/>
  <c r="Q1184" i="1"/>
  <c r="N1184" i="1"/>
  <c r="O1184" i="1" s="1"/>
  <c r="M1184" i="1"/>
  <c r="K1184" i="1"/>
  <c r="J1184" i="1"/>
  <c r="G1184" i="1"/>
  <c r="F1184" i="1"/>
  <c r="B1184" i="1"/>
  <c r="X1183" i="1"/>
  <c r="W1183" i="1"/>
  <c r="R1183" i="1"/>
  <c r="Q1183" i="1"/>
  <c r="N1183" i="1"/>
  <c r="O1183" i="1" s="1"/>
  <c r="M1183" i="1"/>
  <c r="K1183" i="1"/>
  <c r="J1183" i="1"/>
  <c r="G1183" i="1"/>
  <c r="H1183" i="1" s="1"/>
  <c r="F1183" i="1"/>
  <c r="B1183" i="1"/>
  <c r="X1182" i="1"/>
  <c r="W1182" i="1"/>
  <c r="R1182" i="1"/>
  <c r="Q1182" i="1"/>
  <c r="N1182" i="1"/>
  <c r="O1182" i="1" s="1"/>
  <c r="M1182" i="1"/>
  <c r="K1182" i="1"/>
  <c r="J1182" i="1"/>
  <c r="G1182" i="1"/>
  <c r="F1182" i="1"/>
  <c r="B1182" i="1"/>
  <c r="X1181" i="1"/>
  <c r="W1181" i="1"/>
  <c r="R1181" i="1"/>
  <c r="Q1181" i="1"/>
  <c r="N1181" i="1"/>
  <c r="O1181" i="1" s="1"/>
  <c r="M1181" i="1"/>
  <c r="K1181" i="1"/>
  <c r="J1181" i="1"/>
  <c r="G1181" i="1"/>
  <c r="H1181" i="1" s="1"/>
  <c r="F1181" i="1"/>
  <c r="B1181" i="1"/>
  <c r="X1180" i="1"/>
  <c r="W1180" i="1"/>
  <c r="R1180" i="1"/>
  <c r="Q1180" i="1"/>
  <c r="N1180" i="1"/>
  <c r="O1180" i="1" s="1"/>
  <c r="M1180" i="1"/>
  <c r="K1180" i="1"/>
  <c r="J1180" i="1"/>
  <c r="G1180" i="1"/>
  <c r="F1180" i="1"/>
  <c r="B1180" i="1"/>
  <c r="X1179" i="1"/>
  <c r="W1179" i="1"/>
  <c r="R1179" i="1"/>
  <c r="Q1179" i="1"/>
  <c r="N1179" i="1"/>
  <c r="O1179" i="1" s="1"/>
  <c r="M1179" i="1"/>
  <c r="K1179" i="1"/>
  <c r="J1179" i="1"/>
  <c r="G1179" i="1"/>
  <c r="H1179" i="1" s="1"/>
  <c r="F1179" i="1"/>
  <c r="B1179" i="1"/>
  <c r="X1178" i="1"/>
  <c r="W1178" i="1"/>
  <c r="R1178" i="1"/>
  <c r="Q1178" i="1"/>
  <c r="N1178" i="1"/>
  <c r="O1178" i="1" s="1"/>
  <c r="M1178" i="1"/>
  <c r="K1178" i="1"/>
  <c r="J1178" i="1"/>
  <c r="G1178" i="1"/>
  <c r="F1178" i="1"/>
  <c r="B1178" i="1"/>
  <c r="X1177" i="1"/>
  <c r="W1177" i="1"/>
  <c r="R1177" i="1"/>
  <c r="Q1177" i="1"/>
  <c r="N1177" i="1"/>
  <c r="O1177" i="1" s="1"/>
  <c r="M1177" i="1"/>
  <c r="K1177" i="1"/>
  <c r="J1177" i="1"/>
  <c r="G1177" i="1"/>
  <c r="H1177" i="1" s="1"/>
  <c r="F1177" i="1"/>
  <c r="B1177" i="1"/>
  <c r="X1176" i="1"/>
  <c r="W1176" i="1"/>
  <c r="R1176" i="1"/>
  <c r="Q1176" i="1"/>
  <c r="N1176" i="1"/>
  <c r="O1176" i="1" s="1"/>
  <c r="M1176" i="1"/>
  <c r="K1176" i="1"/>
  <c r="J1176" i="1"/>
  <c r="G1176" i="1"/>
  <c r="F1176" i="1"/>
  <c r="B1176" i="1"/>
  <c r="X1175" i="1"/>
  <c r="W1175" i="1"/>
  <c r="R1175" i="1"/>
  <c r="Q1175" i="1"/>
  <c r="N1175" i="1"/>
  <c r="O1175" i="1" s="1"/>
  <c r="M1175" i="1"/>
  <c r="K1175" i="1"/>
  <c r="J1175" i="1"/>
  <c r="G1175" i="1"/>
  <c r="H1175" i="1" s="1"/>
  <c r="F1175" i="1"/>
  <c r="B1175" i="1"/>
  <c r="X1174" i="1"/>
  <c r="W1174" i="1"/>
  <c r="R1174" i="1"/>
  <c r="Q1174" i="1"/>
  <c r="N1174" i="1"/>
  <c r="O1174" i="1" s="1"/>
  <c r="M1174" i="1"/>
  <c r="K1174" i="1"/>
  <c r="J1174" i="1"/>
  <c r="G1174" i="1"/>
  <c r="F1174" i="1"/>
  <c r="B1174" i="1"/>
  <c r="X1173" i="1"/>
  <c r="W1173" i="1"/>
  <c r="R1173" i="1"/>
  <c r="Q1173" i="1"/>
  <c r="N1173" i="1"/>
  <c r="O1173" i="1" s="1"/>
  <c r="M1173" i="1"/>
  <c r="K1173" i="1"/>
  <c r="J1173" i="1"/>
  <c r="G1173" i="1"/>
  <c r="H1173" i="1" s="1"/>
  <c r="F1173" i="1"/>
  <c r="B1173" i="1"/>
  <c r="X1172" i="1"/>
  <c r="W1172" i="1"/>
  <c r="R1172" i="1"/>
  <c r="Q1172" i="1"/>
  <c r="N1172" i="1"/>
  <c r="O1172" i="1" s="1"/>
  <c r="M1172" i="1"/>
  <c r="K1172" i="1"/>
  <c r="J1172" i="1"/>
  <c r="G1172" i="1"/>
  <c r="F1172" i="1"/>
  <c r="B1172" i="1"/>
  <c r="X1171" i="1"/>
  <c r="W1171" i="1"/>
  <c r="R1171" i="1"/>
  <c r="Q1171" i="1"/>
  <c r="N1171" i="1"/>
  <c r="O1171" i="1" s="1"/>
  <c r="M1171" i="1"/>
  <c r="K1171" i="1"/>
  <c r="J1171" i="1"/>
  <c r="G1171" i="1"/>
  <c r="H1171" i="1" s="1"/>
  <c r="F1171" i="1"/>
  <c r="B1171" i="1"/>
  <c r="X1170" i="1"/>
  <c r="W1170" i="1"/>
  <c r="R1170" i="1"/>
  <c r="Q1170" i="1"/>
  <c r="N1170" i="1"/>
  <c r="O1170" i="1" s="1"/>
  <c r="M1170" i="1"/>
  <c r="K1170" i="1"/>
  <c r="J1170" i="1"/>
  <c r="G1170" i="1"/>
  <c r="F1170" i="1"/>
  <c r="B1170" i="1"/>
  <c r="X1169" i="1"/>
  <c r="W1169" i="1"/>
  <c r="R1169" i="1"/>
  <c r="Q1169" i="1"/>
  <c r="N1169" i="1"/>
  <c r="O1169" i="1" s="1"/>
  <c r="M1169" i="1"/>
  <c r="K1169" i="1"/>
  <c r="J1169" i="1"/>
  <c r="G1169" i="1"/>
  <c r="H1169" i="1" s="1"/>
  <c r="F1169" i="1"/>
  <c r="B1169" i="1"/>
  <c r="X1168" i="1"/>
  <c r="W1168" i="1"/>
  <c r="R1168" i="1"/>
  <c r="Q1168" i="1"/>
  <c r="N1168" i="1"/>
  <c r="O1168" i="1" s="1"/>
  <c r="M1168" i="1"/>
  <c r="K1168" i="1"/>
  <c r="J1168" i="1"/>
  <c r="G1168" i="1"/>
  <c r="H1168" i="1" s="1"/>
  <c r="F1168" i="1"/>
  <c r="B1168" i="1"/>
  <c r="X1167" i="1"/>
  <c r="W1167" i="1"/>
  <c r="R1167" i="1"/>
  <c r="Q1167" i="1"/>
  <c r="N1167" i="1"/>
  <c r="O1167" i="1" s="1"/>
  <c r="M1167" i="1"/>
  <c r="K1167" i="1"/>
  <c r="J1167" i="1"/>
  <c r="G1167" i="1"/>
  <c r="H1167" i="1" s="1"/>
  <c r="F1167" i="1"/>
  <c r="B1167" i="1"/>
  <c r="X1166" i="1"/>
  <c r="W1166" i="1"/>
  <c r="R1166" i="1"/>
  <c r="Q1166" i="1"/>
  <c r="N1166" i="1"/>
  <c r="O1166" i="1" s="1"/>
  <c r="M1166" i="1"/>
  <c r="K1166" i="1"/>
  <c r="J1166" i="1"/>
  <c r="G1166" i="1"/>
  <c r="H1166" i="1" s="1"/>
  <c r="F1166" i="1"/>
  <c r="B1166" i="1"/>
  <c r="X1165" i="1"/>
  <c r="W1165" i="1"/>
  <c r="R1165" i="1"/>
  <c r="Q1165" i="1"/>
  <c r="N1165" i="1"/>
  <c r="O1165" i="1" s="1"/>
  <c r="M1165" i="1"/>
  <c r="K1165" i="1"/>
  <c r="J1165" i="1"/>
  <c r="G1165" i="1"/>
  <c r="H1165" i="1" s="1"/>
  <c r="F1165" i="1"/>
  <c r="B1165" i="1"/>
  <c r="X1164" i="1"/>
  <c r="W1164" i="1"/>
  <c r="R1164" i="1"/>
  <c r="Q1164" i="1"/>
  <c r="N1164" i="1"/>
  <c r="O1164" i="1" s="1"/>
  <c r="M1164" i="1"/>
  <c r="K1164" i="1"/>
  <c r="J1164" i="1"/>
  <c r="G1164" i="1"/>
  <c r="F1164" i="1"/>
  <c r="B1164" i="1"/>
  <c r="X1163" i="1"/>
  <c r="W1163" i="1"/>
  <c r="R1163" i="1"/>
  <c r="Q1163" i="1"/>
  <c r="N1163" i="1"/>
  <c r="O1163" i="1" s="1"/>
  <c r="M1163" i="1"/>
  <c r="K1163" i="1"/>
  <c r="J1163" i="1"/>
  <c r="G1163" i="1"/>
  <c r="H1163" i="1" s="1"/>
  <c r="F1163" i="1"/>
  <c r="B1163" i="1"/>
  <c r="X1162" i="1"/>
  <c r="W1162" i="1"/>
  <c r="R1162" i="1"/>
  <c r="Q1162" i="1"/>
  <c r="N1162" i="1"/>
  <c r="O1162" i="1" s="1"/>
  <c r="M1162" i="1"/>
  <c r="K1162" i="1"/>
  <c r="J1162" i="1"/>
  <c r="G1162" i="1"/>
  <c r="F1162" i="1"/>
  <c r="B1162" i="1"/>
  <c r="X1161" i="1"/>
  <c r="W1161" i="1"/>
  <c r="R1161" i="1"/>
  <c r="Q1161" i="1"/>
  <c r="N1161" i="1"/>
  <c r="O1161" i="1" s="1"/>
  <c r="M1161" i="1"/>
  <c r="K1161" i="1"/>
  <c r="J1161" i="1"/>
  <c r="G1161" i="1"/>
  <c r="H1161" i="1" s="1"/>
  <c r="F1161" i="1"/>
  <c r="B1161" i="1"/>
  <c r="X1160" i="1"/>
  <c r="W1160" i="1"/>
  <c r="R1160" i="1"/>
  <c r="Q1160" i="1"/>
  <c r="N1160" i="1"/>
  <c r="O1160" i="1" s="1"/>
  <c r="M1160" i="1"/>
  <c r="K1160" i="1"/>
  <c r="J1160" i="1"/>
  <c r="G1160" i="1"/>
  <c r="F1160" i="1"/>
  <c r="B1160" i="1"/>
  <c r="X1159" i="1"/>
  <c r="W1159" i="1"/>
  <c r="R1159" i="1"/>
  <c r="Q1159" i="1"/>
  <c r="N1159" i="1"/>
  <c r="O1159" i="1" s="1"/>
  <c r="M1159" i="1"/>
  <c r="K1159" i="1"/>
  <c r="J1159" i="1"/>
  <c r="G1159" i="1"/>
  <c r="H1159" i="1" s="1"/>
  <c r="F1159" i="1"/>
  <c r="B1159" i="1"/>
  <c r="X1158" i="1"/>
  <c r="W1158" i="1"/>
  <c r="R1158" i="1"/>
  <c r="Q1158" i="1"/>
  <c r="N1158" i="1"/>
  <c r="O1158" i="1" s="1"/>
  <c r="M1158" i="1"/>
  <c r="K1158" i="1"/>
  <c r="J1158" i="1"/>
  <c r="G1158" i="1"/>
  <c r="F1158" i="1"/>
  <c r="B1158" i="1"/>
  <c r="X1157" i="1"/>
  <c r="W1157" i="1"/>
  <c r="R1157" i="1"/>
  <c r="Q1157" i="1"/>
  <c r="N1157" i="1"/>
  <c r="O1157" i="1" s="1"/>
  <c r="M1157" i="1"/>
  <c r="K1157" i="1"/>
  <c r="J1157" i="1"/>
  <c r="G1157" i="1"/>
  <c r="H1157" i="1" s="1"/>
  <c r="F1157" i="1"/>
  <c r="B1157" i="1"/>
  <c r="X1156" i="1"/>
  <c r="W1156" i="1"/>
  <c r="R1156" i="1"/>
  <c r="Q1156" i="1"/>
  <c r="N1156" i="1"/>
  <c r="O1156" i="1" s="1"/>
  <c r="M1156" i="1"/>
  <c r="K1156" i="1"/>
  <c r="J1156" i="1"/>
  <c r="G1156" i="1"/>
  <c r="F1156" i="1"/>
  <c r="B1156" i="1"/>
  <c r="X1155" i="1"/>
  <c r="W1155" i="1"/>
  <c r="R1155" i="1"/>
  <c r="Q1155" i="1"/>
  <c r="N1155" i="1"/>
  <c r="O1155" i="1" s="1"/>
  <c r="M1155" i="1"/>
  <c r="K1155" i="1"/>
  <c r="J1155" i="1"/>
  <c r="G1155" i="1"/>
  <c r="H1155" i="1" s="1"/>
  <c r="F1155" i="1"/>
  <c r="B1155" i="1"/>
  <c r="X1154" i="1"/>
  <c r="W1154" i="1"/>
  <c r="R1154" i="1"/>
  <c r="Q1154" i="1"/>
  <c r="N1154" i="1"/>
  <c r="O1154" i="1" s="1"/>
  <c r="M1154" i="1"/>
  <c r="K1154" i="1"/>
  <c r="J1154" i="1"/>
  <c r="G1154" i="1"/>
  <c r="F1154" i="1"/>
  <c r="B1154" i="1"/>
  <c r="X1153" i="1"/>
  <c r="W1153" i="1"/>
  <c r="R1153" i="1"/>
  <c r="Q1153" i="1"/>
  <c r="N1153" i="1"/>
  <c r="O1153" i="1" s="1"/>
  <c r="M1153" i="1"/>
  <c r="K1153" i="1"/>
  <c r="J1153" i="1"/>
  <c r="G1153" i="1"/>
  <c r="H1153" i="1" s="1"/>
  <c r="F1153" i="1"/>
  <c r="B1153" i="1"/>
  <c r="X1152" i="1"/>
  <c r="W1152" i="1"/>
  <c r="R1152" i="1"/>
  <c r="Q1152" i="1"/>
  <c r="N1152" i="1"/>
  <c r="O1152" i="1" s="1"/>
  <c r="M1152" i="1"/>
  <c r="K1152" i="1"/>
  <c r="J1152" i="1"/>
  <c r="G1152" i="1"/>
  <c r="F1152" i="1"/>
  <c r="B1152" i="1"/>
  <c r="X1151" i="1"/>
  <c r="W1151" i="1"/>
  <c r="R1151" i="1"/>
  <c r="Q1151" i="1"/>
  <c r="N1151" i="1"/>
  <c r="O1151" i="1" s="1"/>
  <c r="M1151" i="1"/>
  <c r="K1151" i="1"/>
  <c r="J1151" i="1"/>
  <c r="G1151" i="1"/>
  <c r="H1151" i="1" s="1"/>
  <c r="F1151" i="1"/>
  <c r="B1151" i="1"/>
  <c r="X1150" i="1"/>
  <c r="W1150" i="1"/>
  <c r="R1150" i="1"/>
  <c r="Q1150" i="1"/>
  <c r="N1150" i="1"/>
  <c r="O1150" i="1" s="1"/>
  <c r="M1150" i="1"/>
  <c r="K1150" i="1"/>
  <c r="J1150" i="1"/>
  <c r="G1150" i="1"/>
  <c r="F1150" i="1"/>
  <c r="B1150" i="1"/>
  <c r="X1149" i="1"/>
  <c r="W1149" i="1"/>
  <c r="R1149" i="1"/>
  <c r="Q1149" i="1"/>
  <c r="N1149" i="1"/>
  <c r="O1149" i="1" s="1"/>
  <c r="M1149" i="1"/>
  <c r="K1149" i="1"/>
  <c r="J1149" i="1"/>
  <c r="G1149" i="1"/>
  <c r="H1149" i="1" s="1"/>
  <c r="F1149" i="1"/>
  <c r="B1149" i="1"/>
  <c r="X1148" i="1"/>
  <c r="W1148" i="1"/>
  <c r="R1148" i="1"/>
  <c r="Q1148" i="1"/>
  <c r="N1148" i="1"/>
  <c r="O1148" i="1" s="1"/>
  <c r="M1148" i="1"/>
  <c r="K1148" i="1"/>
  <c r="J1148" i="1"/>
  <c r="G1148" i="1"/>
  <c r="F1148" i="1"/>
  <c r="B1148" i="1"/>
  <c r="X1147" i="1"/>
  <c r="W1147" i="1"/>
  <c r="R1147" i="1"/>
  <c r="Q1147" i="1"/>
  <c r="N1147" i="1"/>
  <c r="O1147" i="1" s="1"/>
  <c r="M1147" i="1"/>
  <c r="K1147" i="1"/>
  <c r="J1147" i="1"/>
  <c r="G1147" i="1"/>
  <c r="H1147" i="1" s="1"/>
  <c r="F1147" i="1"/>
  <c r="B1147" i="1"/>
  <c r="X1146" i="1"/>
  <c r="W1146" i="1"/>
  <c r="R1146" i="1"/>
  <c r="Q1146" i="1"/>
  <c r="N1146" i="1"/>
  <c r="O1146" i="1" s="1"/>
  <c r="M1146" i="1"/>
  <c r="K1146" i="1"/>
  <c r="J1146" i="1"/>
  <c r="G1146" i="1"/>
  <c r="F1146" i="1"/>
  <c r="B1146" i="1"/>
  <c r="X1145" i="1"/>
  <c r="W1145" i="1"/>
  <c r="R1145" i="1"/>
  <c r="Q1145" i="1"/>
  <c r="N1145" i="1"/>
  <c r="O1145" i="1" s="1"/>
  <c r="M1145" i="1"/>
  <c r="K1145" i="1"/>
  <c r="J1145" i="1"/>
  <c r="G1145" i="1"/>
  <c r="H1145" i="1" s="1"/>
  <c r="F1145" i="1"/>
  <c r="B1145" i="1"/>
  <c r="X1144" i="1"/>
  <c r="W1144" i="1"/>
  <c r="R1144" i="1"/>
  <c r="Q1144" i="1"/>
  <c r="N1144" i="1"/>
  <c r="O1144" i="1" s="1"/>
  <c r="M1144" i="1"/>
  <c r="K1144" i="1"/>
  <c r="J1144" i="1"/>
  <c r="G1144" i="1"/>
  <c r="F1144" i="1"/>
  <c r="B1144" i="1"/>
  <c r="X1143" i="1"/>
  <c r="W1143" i="1"/>
  <c r="R1143" i="1"/>
  <c r="Q1143" i="1"/>
  <c r="N1143" i="1"/>
  <c r="O1143" i="1" s="1"/>
  <c r="M1143" i="1"/>
  <c r="K1143" i="1"/>
  <c r="J1143" i="1"/>
  <c r="G1143" i="1"/>
  <c r="H1143" i="1" s="1"/>
  <c r="F1143" i="1"/>
  <c r="B1143" i="1"/>
  <c r="X1142" i="1"/>
  <c r="W1142" i="1"/>
  <c r="R1142" i="1"/>
  <c r="Q1142" i="1"/>
  <c r="N1142" i="1"/>
  <c r="O1142" i="1" s="1"/>
  <c r="M1142" i="1"/>
  <c r="K1142" i="1"/>
  <c r="J1142" i="1"/>
  <c r="G1142" i="1"/>
  <c r="I1142" i="1" s="1"/>
  <c r="F1142" i="1"/>
  <c r="B1142" i="1"/>
  <c r="X1141" i="1"/>
  <c r="W1141" i="1"/>
  <c r="R1141" i="1"/>
  <c r="Q1141" i="1"/>
  <c r="N1141" i="1"/>
  <c r="O1141" i="1" s="1"/>
  <c r="M1141" i="1"/>
  <c r="K1141" i="1"/>
  <c r="J1141" i="1"/>
  <c r="G1141" i="1"/>
  <c r="I1141" i="1" s="1"/>
  <c r="F1141" i="1"/>
  <c r="B1141" i="1"/>
  <c r="X1140" i="1"/>
  <c r="W1140" i="1"/>
  <c r="R1140" i="1"/>
  <c r="Q1140" i="1"/>
  <c r="N1140" i="1"/>
  <c r="O1140" i="1" s="1"/>
  <c r="M1140" i="1"/>
  <c r="K1140" i="1"/>
  <c r="J1140" i="1"/>
  <c r="G1140" i="1"/>
  <c r="I1140" i="1" s="1"/>
  <c r="F1140" i="1"/>
  <c r="B1140" i="1"/>
  <c r="X1139" i="1"/>
  <c r="W1139" i="1"/>
  <c r="R1139" i="1"/>
  <c r="Q1139" i="1"/>
  <c r="N1139" i="1"/>
  <c r="O1139" i="1" s="1"/>
  <c r="M1139" i="1"/>
  <c r="K1139" i="1"/>
  <c r="J1139" i="1"/>
  <c r="G1139" i="1"/>
  <c r="I1139" i="1" s="1"/>
  <c r="F1139" i="1"/>
  <c r="B1139" i="1"/>
  <c r="X1138" i="1"/>
  <c r="W1138" i="1"/>
  <c r="R1138" i="1"/>
  <c r="Q1138" i="1"/>
  <c r="N1138" i="1"/>
  <c r="O1138" i="1" s="1"/>
  <c r="M1138" i="1"/>
  <c r="K1138" i="1"/>
  <c r="J1138" i="1"/>
  <c r="G1138" i="1"/>
  <c r="I1138" i="1" s="1"/>
  <c r="F1138" i="1"/>
  <c r="B1138" i="1"/>
  <c r="X1137" i="1"/>
  <c r="W1137" i="1"/>
  <c r="R1137" i="1"/>
  <c r="Q1137" i="1"/>
  <c r="N1137" i="1"/>
  <c r="O1137" i="1" s="1"/>
  <c r="M1137" i="1"/>
  <c r="K1137" i="1"/>
  <c r="J1137" i="1"/>
  <c r="G1137" i="1"/>
  <c r="I1137" i="1" s="1"/>
  <c r="F1137" i="1"/>
  <c r="B1137" i="1"/>
  <c r="X1136" i="1"/>
  <c r="W1136" i="1"/>
  <c r="R1136" i="1"/>
  <c r="Q1136" i="1"/>
  <c r="N1136" i="1"/>
  <c r="O1136" i="1" s="1"/>
  <c r="M1136" i="1"/>
  <c r="K1136" i="1"/>
  <c r="J1136" i="1"/>
  <c r="G1136" i="1"/>
  <c r="I1136" i="1" s="1"/>
  <c r="F1136" i="1"/>
  <c r="B1136" i="1"/>
  <c r="X1135" i="1"/>
  <c r="W1135" i="1"/>
  <c r="R1135" i="1"/>
  <c r="Q1135" i="1"/>
  <c r="N1135" i="1"/>
  <c r="O1135" i="1" s="1"/>
  <c r="M1135" i="1"/>
  <c r="K1135" i="1"/>
  <c r="J1135" i="1"/>
  <c r="G1135" i="1"/>
  <c r="I1135" i="1" s="1"/>
  <c r="F1135" i="1"/>
  <c r="B1135" i="1"/>
  <c r="X1134" i="1"/>
  <c r="W1134" i="1"/>
  <c r="R1134" i="1"/>
  <c r="Q1134" i="1"/>
  <c r="N1134" i="1"/>
  <c r="O1134" i="1" s="1"/>
  <c r="M1134" i="1"/>
  <c r="K1134" i="1"/>
  <c r="J1134" i="1"/>
  <c r="G1134" i="1"/>
  <c r="I1134" i="1" s="1"/>
  <c r="F1134" i="1"/>
  <c r="B1134" i="1"/>
  <c r="X1133" i="1"/>
  <c r="W1133" i="1"/>
  <c r="R1133" i="1"/>
  <c r="Q1133" i="1"/>
  <c r="N1133" i="1"/>
  <c r="O1133" i="1" s="1"/>
  <c r="M1133" i="1"/>
  <c r="K1133" i="1"/>
  <c r="J1133" i="1"/>
  <c r="G1133" i="1"/>
  <c r="I1133" i="1" s="1"/>
  <c r="F1133" i="1"/>
  <c r="B1133" i="1"/>
  <c r="X1132" i="1"/>
  <c r="W1132" i="1"/>
  <c r="R1132" i="1"/>
  <c r="Q1132" i="1"/>
  <c r="N1132" i="1"/>
  <c r="O1132" i="1" s="1"/>
  <c r="M1132" i="1"/>
  <c r="K1132" i="1"/>
  <c r="J1132" i="1"/>
  <c r="G1132" i="1"/>
  <c r="I1132" i="1" s="1"/>
  <c r="F1132" i="1"/>
  <c r="B1132" i="1"/>
  <c r="X1131" i="1"/>
  <c r="W1131" i="1"/>
  <c r="R1131" i="1"/>
  <c r="Q1131" i="1"/>
  <c r="N1131" i="1"/>
  <c r="O1131" i="1" s="1"/>
  <c r="M1131" i="1"/>
  <c r="K1131" i="1"/>
  <c r="J1131" i="1"/>
  <c r="G1131" i="1"/>
  <c r="I1131" i="1" s="1"/>
  <c r="F1131" i="1"/>
  <c r="B1131" i="1"/>
  <c r="X1130" i="1"/>
  <c r="W1130" i="1"/>
  <c r="R1130" i="1"/>
  <c r="Q1130" i="1"/>
  <c r="N1130" i="1"/>
  <c r="O1130" i="1" s="1"/>
  <c r="M1130" i="1"/>
  <c r="K1130" i="1"/>
  <c r="J1130" i="1"/>
  <c r="G1130" i="1"/>
  <c r="I1130" i="1" s="1"/>
  <c r="F1130" i="1"/>
  <c r="B1130" i="1"/>
  <c r="X1129" i="1"/>
  <c r="W1129" i="1"/>
  <c r="R1129" i="1"/>
  <c r="Q1129" i="1"/>
  <c r="N1129" i="1"/>
  <c r="O1129" i="1" s="1"/>
  <c r="M1129" i="1"/>
  <c r="K1129" i="1"/>
  <c r="J1129" i="1"/>
  <c r="G1129" i="1"/>
  <c r="I1129" i="1" s="1"/>
  <c r="F1129" i="1"/>
  <c r="B1129" i="1"/>
  <c r="X1128" i="1"/>
  <c r="W1128" i="1"/>
  <c r="R1128" i="1"/>
  <c r="Q1128" i="1"/>
  <c r="N1128" i="1"/>
  <c r="O1128" i="1" s="1"/>
  <c r="M1128" i="1"/>
  <c r="K1128" i="1"/>
  <c r="J1128" i="1"/>
  <c r="G1128" i="1"/>
  <c r="I1128" i="1" s="1"/>
  <c r="F1128" i="1"/>
  <c r="B1128" i="1"/>
  <c r="X1127" i="1"/>
  <c r="W1127" i="1"/>
  <c r="R1127" i="1"/>
  <c r="Q1127" i="1"/>
  <c r="N1127" i="1"/>
  <c r="O1127" i="1" s="1"/>
  <c r="M1127" i="1"/>
  <c r="K1127" i="1"/>
  <c r="J1127" i="1"/>
  <c r="G1127" i="1"/>
  <c r="I1127" i="1" s="1"/>
  <c r="F1127" i="1"/>
  <c r="B1127" i="1"/>
  <c r="X1126" i="1"/>
  <c r="W1126" i="1"/>
  <c r="R1126" i="1"/>
  <c r="Q1126" i="1"/>
  <c r="N1126" i="1"/>
  <c r="O1126" i="1" s="1"/>
  <c r="M1126" i="1"/>
  <c r="K1126" i="1"/>
  <c r="J1126" i="1"/>
  <c r="G1126" i="1"/>
  <c r="F1126" i="1"/>
  <c r="B1126" i="1"/>
  <c r="X1125" i="1"/>
  <c r="W1125" i="1"/>
  <c r="R1125" i="1"/>
  <c r="Q1125" i="1"/>
  <c r="N1125" i="1"/>
  <c r="O1125" i="1" s="1"/>
  <c r="M1125" i="1"/>
  <c r="K1125" i="1"/>
  <c r="J1125" i="1"/>
  <c r="G1125" i="1"/>
  <c r="F1125" i="1"/>
  <c r="B1125" i="1"/>
  <c r="X1124" i="1"/>
  <c r="W1124" i="1"/>
  <c r="R1124" i="1"/>
  <c r="Q1124" i="1"/>
  <c r="N1124" i="1"/>
  <c r="O1124" i="1" s="1"/>
  <c r="M1124" i="1"/>
  <c r="K1124" i="1"/>
  <c r="J1124" i="1"/>
  <c r="G1124" i="1"/>
  <c r="F1124" i="1"/>
  <c r="B1124" i="1"/>
  <c r="X1123" i="1"/>
  <c r="W1123" i="1"/>
  <c r="R1123" i="1"/>
  <c r="Q1123" i="1"/>
  <c r="N1123" i="1"/>
  <c r="O1123" i="1" s="1"/>
  <c r="M1123" i="1"/>
  <c r="K1123" i="1"/>
  <c r="J1123" i="1"/>
  <c r="G1123" i="1"/>
  <c r="F1123" i="1"/>
  <c r="B1123" i="1"/>
  <c r="X1122" i="1"/>
  <c r="W1122" i="1"/>
  <c r="R1122" i="1"/>
  <c r="Q1122" i="1"/>
  <c r="N1122" i="1"/>
  <c r="O1122" i="1" s="1"/>
  <c r="M1122" i="1"/>
  <c r="K1122" i="1"/>
  <c r="J1122" i="1"/>
  <c r="G1122" i="1"/>
  <c r="F1122" i="1"/>
  <c r="B1122" i="1"/>
  <c r="X1121" i="1"/>
  <c r="W1121" i="1"/>
  <c r="R1121" i="1"/>
  <c r="Q1121" i="1"/>
  <c r="N1121" i="1"/>
  <c r="O1121" i="1" s="1"/>
  <c r="M1121" i="1"/>
  <c r="K1121" i="1"/>
  <c r="J1121" i="1"/>
  <c r="G1121" i="1"/>
  <c r="F1121" i="1"/>
  <c r="B1121" i="1"/>
  <c r="X1120" i="1"/>
  <c r="W1120" i="1"/>
  <c r="R1120" i="1"/>
  <c r="Q1120" i="1"/>
  <c r="N1120" i="1"/>
  <c r="O1120" i="1" s="1"/>
  <c r="M1120" i="1"/>
  <c r="K1120" i="1"/>
  <c r="J1120" i="1"/>
  <c r="G1120" i="1"/>
  <c r="F1120" i="1"/>
  <c r="B1120" i="1"/>
  <c r="X1119" i="1"/>
  <c r="W1119" i="1"/>
  <c r="R1119" i="1"/>
  <c r="Q1119" i="1"/>
  <c r="N1119" i="1"/>
  <c r="O1119" i="1" s="1"/>
  <c r="M1119" i="1"/>
  <c r="K1119" i="1"/>
  <c r="J1119" i="1"/>
  <c r="G1119" i="1"/>
  <c r="F1119" i="1"/>
  <c r="B1119" i="1"/>
  <c r="X1118" i="1"/>
  <c r="W1118" i="1"/>
  <c r="R1118" i="1"/>
  <c r="Q1118" i="1"/>
  <c r="N1118" i="1"/>
  <c r="O1118" i="1" s="1"/>
  <c r="M1118" i="1"/>
  <c r="K1118" i="1"/>
  <c r="J1118" i="1"/>
  <c r="G1118" i="1"/>
  <c r="F1118" i="1"/>
  <c r="B1118" i="1"/>
  <c r="X1117" i="1"/>
  <c r="W1117" i="1"/>
  <c r="R1117" i="1"/>
  <c r="Q1117" i="1"/>
  <c r="N1117" i="1"/>
  <c r="O1117" i="1" s="1"/>
  <c r="M1117" i="1"/>
  <c r="K1117" i="1"/>
  <c r="J1117" i="1"/>
  <c r="G1117" i="1"/>
  <c r="F1117" i="1"/>
  <c r="B1117" i="1"/>
  <c r="X1116" i="1"/>
  <c r="W1116" i="1"/>
  <c r="R1116" i="1"/>
  <c r="Q1116" i="1"/>
  <c r="N1116" i="1"/>
  <c r="O1116" i="1" s="1"/>
  <c r="M1116" i="1"/>
  <c r="K1116" i="1"/>
  <c r="J1116" i="1"/>
  <c r="G1116" i="1"/>
  <c r="F1116" i="1"/>
  <c r="B1116" i="1"/>
  <c r="X1115" i="1"/>
  <c r="W1115" i="1"/>
  <c r="R1115" i="1"/>
  <c r="Q1115" i="1"/>
  <c r="N1115" i="1"/>
  <c r="O1115" i="1" s="1"/>
  <c r="M1115" i="1"/>
  <c r="K1115" i="1"/>
  <c r="J1115" i="1"/>
  <c r="G1115" i="1"/>
  <c r="F1115" i="1"/>
  <c r="B1115" i="1"/>
  <c r="X1114" i="1"/>
  <c r="W1114" i="1"/>
  <c r="R1114" i="1"/>
  <c r="Q1114" i="1"/>
  <c r="N1114" i="1"/>
  <c r="O1114" i="1" s="1"/>
  <c r="M1114" i="1"/>
  <c r="K1114" i="1"/>
  <c r="J1114" i="1"/>
  <c r="G1114" i="1"/>
  <c r="F1114" i="1"/>
  <c r="B1114" i="1"/>
  <c r="X1113" i="1"/>
  <c r="W1113" i="1"/>
  <c r="R1113" i="1"/>
  <c r="Q1113" i="1"/>
  <c r="N1113" i="1"/>
  <c r="O1113" i="1" s="1"/>
  <c r="M1113" i="1"/>
  <c r="K1113" i="1"/>
  <c r="J1113" i="1"/>
  <c r="G1113" i="1"/>
  <c r="F1113" i="1"/>
  <c r="B1113" i="1"/>
  <c r="X1112" i="1"/>
  <c r="W1112" i="1"/>
  <c r="R1112" i="1"/>
  <c r="Q1112" i="1"/>
  <c r="N1112" i="1"/>
  <c r="O1112" i="1" s="1"/>
  <c r="M1112" i="1"/>
  <c r="K1112" i="1"/>
  <c r="J1112" i="1"/>
  <c r="G1112" i="1"/>
  <c r="F1112" i="1"/>
  <c r="B1112" i="1"/>
  <c r="X1111" i="1"/>
  <c r="W1111" i="1"/>
  <c r="R1111" i="1"/>
  <c r="Q1111" i="1"/>
  <c r="N1111" i="1"/>
  <c r="O1111" i="1" s="1"/>
  <c r="M1111" i="1"/>
  <c r="K1111" i="1"/>
  <c r="J1111" i="1"/>
  <c r="G1111" i="1"/>
  <c r="F1111" i="1"/>
  <c r="B1111" i="1"/>
  <c r="X1110" i="1"/>
  <c r="W1110" i="1"/>
  <c r="R1110" i="1"/>
  <c r="Q1110" i="1"/>
  <c r="N1110" i="1"/>
  <c r="O1110" i="1" s="1"/>
  <c r="M1110" i="1"/>
  <c r="K1110" i="1"/>
  <c r="J1110" i="1"/>
  <c r="G1110" i="1"/>
  <c r="F1110" i="1"/>
  <c r="B1110" i="1"/>
  <c r="X1109" i="1"/>
  <c r="W1109" i="1"/>
  <c r="R1109" i="1"/>
  <c r="Q1109" i="1"/>
  <c r="N1109" i="1"/>
  <c r="O1109" i="1" s="1"/>
  <c r="M1109" i="1"/>
  <c r="K1109" i="1"/>
  <c r="J1109" i="1"/>
  <c r="G1109" i="1"/>
  <c r="F1109" i="1"/>
  <c r="B1109" i="1"/>
  <c r="X1108" i="1"/>
  <c r="W1108" i="1"/>
  <c r="R1108" i="1"/>
  <c r="Q1108" i="1"/>
  <c r="N1108" i="1"/>
  <c r="O1108" i="1" s="1"/>
  <c r="M1108" i="1"/>
  <c r="K1108" i="1"/>
  <c r="J1108" i="1"/>
  <c r="G1108" i="1"/>
  <c r="F1108" i="1"/>
  <c r="B1108" i="1"/>
  <c r="X1107" i="1"/>
  <c r="W1107" i="1"/>
  <c r="R1107" i="1"/>
  <c r="Q1107" i="1"/>
  <c r="N1107" i="1"/>
  <c r="O1107" i="1" s="1"/>
  <c r="M1107" i="1"/>
  <c r="K1107" i="1"/>
  <c r="J1107" i="1"/>
  <c r="G1107" i="1"/>
  <c r="F1107" i="1"/>
  <c r="B1107" i="1"/>
  <c r="X1106" i="1"/>
  <c r="W1106" i="1"/>
  <c r="R1106" i="1"/>
  <c r="Q1106" i="1"/>
  <c r="N1106" i="1"/>
  <c r="O1106" i="1" s="1"/>
  <c r="M1106" i="1"/>
  <c r="K1106" i="1"/>
  <c r="J1106" i="1"/>
  <c r="G1106" i="1"/>
  <c r="F1106" i="1"/>
  <c r="B1106" i="1"/>
  <c r="X1105" i="1"/>
  <c r="W1105" i="1"/>
  <c r="R1105" i="1"/>
  <c r="Q1105" i="1"/>
  <c r="N1105" i="1"/>
  <c r="O1105" i="1" s="1"/>
  <c r="M1105" i="1"/>
  <c r="K1105" i="1"/>
  <c r="J1105" i="1"/>
  <c r="G1105" i="1"/>
  <c r="F1105" i="1"/>
  <c r="B1105" i="1"/>
  <c r="X1104" i="1"/>
  <c r="W1104" i="1"/>
  <c r="R1104" i="1"/>
  <c r="Q1104" i="1"/>
  <c r="N1104" i="1"/>
  <c r="O1104" i="1" s="1"/>
  <c r="M1104" i="1"/>
  <c r="K1104" i="1"/>
  <c r="J1104" i="1"/>
  <c r="G1104" i="1"/>
  <c r="F1104" i="1"/>
  <c r="B1104" i="1"/>
  <c r="X1103" i="1"/>
  <c r="W1103" i="1"/>
  <c r="R1103" i="1"/>
  <c r="Q1103" i="1"/>
  <c r="N1103" i="1"/>
  <c r="O1103" i="1" s="1"/>
  <c r="M1103" i="1"/>
  <c r="K1103" i="1"/>
  <c r="J1103" i="1"/>
  <c r="G1103" i="1"/>
  <c r="F1103" i="1"/>
  <c r="B1103" i="1"/>
  <c r="X1102" i="1"/>
  <c r="W1102" i="1"/>
  <c r="R1102" i="1"/>
  <c r="Q1102" i="1"/>
  <c r="N1102" i="1"/>
  <c r="O1102" i="1" s="1"/>
  <c r="M1102" i="1"/>
  <c r="K1102" i="1"/>
  <c r="J1102" i="1"/>
  <c r="G1102" i="1"/>
  <c r="F1102" i="1"/>
  <c r="B1102" i="1"/>
  <c r="X1101" i="1"/>
  <c r="W1101" i="1"/>
  <c r="R1101" i="1"/>
  <c r="Q1101" i="1"/>
  <c r="N1101" i="1"/>
  <c r="O1101" i="1" s="1"/>
  <c r="M1101" i="1"/>
  <c r="K1101" i="1"/>
  <c r="J1101" i="1"/>
  <c r="G1101" i="1"/>
  <c r="F1101" i="1"/>
  <c r="B1101" i="1"/>
  <c r="X1100" i="1"/>
  <c r="W1100" i="1"/>
  <c r="R1100" i="1"/>
  <c r="Q1100" i="1"/>
  <c r="N1100" i="1"/>
  <c r="O1100" i="1" s="1"/>
  <c r="M1100" i="1"/>
  <c r="K1100" i="1"/>
  <c r="J1100" i="1"/>
  <c r="G1100" i="1"/>
  <c r="F1100" i="1"/>
  <c r="B1100" i="1"/>
  <c r="X1099" i="1"/>
  <c r="W1099" i="1"/>
  <c r="R1099" i="1"/>
  <c r="Q1099" i="1"/>
  <c r="N1099" i="1"/>
  <c r="O1099" i="1" s="1"/>
  <c r="M1099" i="1"/>
  <c r="K1099" i="1"/>
  <c r="J1099" i="1"/>
  <c r="G1099" i="1"/>
  <c r="F1099" i="1"/>
  <c r="B1099" i="1"/>
  <c r="X1098" i="1"/>
  <c r="W1098" i="1"/>
  <c r="R1098" i="1"/>
  <c r="Q1098" i="1"/>
  <c r="N1098" i="1"/>
  <c r="O1098" i="1" s="1"/>
  <c r="M1098" i="1"/>
  <c r="K1098" i="1"/>
  <c r="J1098" i="1"/>
  <c r="G1098" i="1"/>
  <c r="F1098" i="1"/>
  <c r="B1098" i="1"/>
  <c r="X1097" i="1"/>
  <c r="W1097" i="1"/>
  <c r="R1097" i="1"/>
  <c r="Q1097" i="1"/>
  <c r="N1097" i="1"/>
  <c r="O1097" i="1" s="1"/>
  <c r="M1097" i="1"/>
  <c r="K1097" i="1"/>
  <c r="J1097" i="1"/>
  <c r="G1097" i="1"/>
  <c r="F1097" i="1"/>
  <c r="B1097" i="1"/>
  <c r="X1096" i="1"/>
  <c r="W1096" i="1"/>
  <c r="R1096" i="1"/>
  <c r="Q1096" i="1"/>
  <c r="N1096" i="1"/>
  <c r="O1096" i="1" s="1"/>
  <c r="M1096" i="1"/>
  <c r="K1096" i="1"/>
  <c r="J1096" i="1"/>
  <c r="G1096" i="1"/>
  <c r="F1096" i="1"/>
  <c r="B1096" i="1"/>
  <c r="X1095" i="1"/>
  <c r="W1095" i="1"/>
  <c r="R1095" i="1"/>
  <c r="Q1095" i="1"/>
  <c r="N1095" i="1"/>
  <c r="O1095" i="1" s="1"/>
  <c r="M1095" i="1"/>
  <c r="K1095" i="1"/>
  <c r="J1095" i="1"/>
  <c r="G1095" i="1"/>
  <c r="F1095" i="1"/>
  <c r="B1095" i="1"/>
  <c r="X1094" i="1"/>
  <c r="W1094" i="1"/>
  <c r="R1094" i="1"/>
  <c r="Q1094" i="1"/>
  <c r="N1094" i="1"/>
  <c r="O1094" i="1" s="1"/>
  <c r="M1094" i="1"/>
  <c r="K1094" i="1"/>
  <c r="J1094" i="1"/>
  <c r="G1094" i="1"/>
  <c r="F1094" i="1"/>
  <c r="B1094" i="1"/>
  <c r="X1093" i="1"/>
  <c r="W1093" i="1"/>
  <c r="R1093" i="1"/>
  <c r="Q1093" i="1"/>
  <c r="N1093" i="1"/>
  <c r="O1093" i="1" s="1"/>
  <c r="M1093" i="1"/>
  <c r="K1093" i="1"/>
  <c r="J1093" i="1"/>
  <c r="G1093" i="1"/>
  <c r="F1093" i="1"/>
  <c r="B1093" i="1"/>
  <c r="X1092" i="1"/>
  <c r="W1092" i="1"/>
  <c r="R1092" i="1"/>
  <c r="Q1092" i="1"/>
  <c r="N1092" i="1"/>
  <c r="O1092" i="1" s="1"/>
  <c r="M1092" i="1"/>
  <c r="K1092" i="1"/>
  <c r="J1092" i="1"/>
  <c r="G1092" i="1"/>
  <c r="F1092" i="1"/>
  <c r="B1092" i="1"/>
  <c r="X1091" i="1"/>
  <c r="W1091" i="1"/>
  <c r="R1091" i="1"/>
  <c r="Q1091" i="1"/>
  <c r="N1091" i="1"/>
  <c r="O1091" i="1" s="1"/>
  <c r="M1091" i="1"/>
  <c r="K1091" i="1"/>
  <c r="J1091" i="1"/>
  <c r="G1091" i="1"/>
  <c r="F1091" i="1"/>
  <c r="B1091" i="1"/>
  <c r="X1090" i="1"/>
  <c r="W1090" i="1"/>
  <c r="R1090" i="1"/>
  <c r="Q1090" i="1"/>
  <c r="N1090" i="1"/>
  <c r="O1090" i="1" s="1"/>
  <c r="M1090" i="1"/>
  <c r="K1090" i="1"/>
  <c r="J1090" i="1"/>
  <c r="G1090" i="1"/>
  <c r="F1090" i="1"/>
  <c r="B1090" i="1"/>
  <c r="X1089" i="1"/>
  <c r="W1089" i="1"/>
  <c r="R1089" i="1"/>
  <c r="Q1089" i="1"/>
  <c r="N1089" i="1"/>
  <c r="O1089" i="1" s="1"/>
  <c r="M1089" i="1"/>
  <c r="K1089" i="1"/>
  <c r="J1089" i="1"/>
  <c r="G1089" i="1"/>
  <c r="F1089" i="1"/>
  <c r="B1089" i="1"/>
  <c r="X1088" i="1"/>
  <c r="W1088" i="1"/>
  <c r="R1088" i="1"/>
  <c r="Q1088" i="1"/>
  <c r="N1088" i="1"/>
  <c r="O1088" i="1" s="1"/>
  <c r="M1088" i="1"/>
  <c r="K1088" i="1"/>
  <c r="J1088" i="1"/>
  <c r="G1088" i="1"/>
  <c r="F1088" i="1"/>
  <c r="B1088" i="1"/>
  <c r="X1087" i="1"/>
  <c r="W1087" i="1"/>
  <c r="R1087" i="1"/>
  <c r="Q1087" i="1"/>
  <c r="N1087" i="1"/>
  <c r="O1087" i="1" s="1"/>
  <c r="M1087" i="1"/>
  <c r="K1087" i="1"/>
  <c r="J1087" i="1"/>
  <c r="G1087" i="1"/>
  <c r="F1087" i="1"/>
  <c r="B1087" i="1"/>
  <c r="X1086" i="1"/>
  <c r="W1086" i="1"/>
  <c r="R1086" i="1"/>
  <c r="Q1086" i="1"/>
  <c r="N1086" i="1"/>
  <c r="O1086" i="1" s="1"/>
  <c r="M1086" i="1"/>
  <c r="K1086" i="1"/>
  <c r="J1086" i="1"/>
  <c r="G1086" i="1"/>
  <c r="F1086" i="1"/>
  <c r="B1086" i="1"/>
  <c r="X1085" i="1"/>
  <c r="W1085" i="1"/>
  <c r="R1085" i="1"/>
  <c r="Q1085" i="1"/>
  <c r="N1085" i="1"/>
  <c r="O1085" i="1" s="1"/>
  <c r="M1085" i="1"/>
  <c r="K1085" i="1"/>
  <c r="J1085" i="1"/>
  <c r="G1085" i="1"/>
  <c r="F1085" i="1"/>
  <c r="B1085" i="1"/>
  <c r="X1084" i="1"/>
  <c r="W1084" i="1"/>
  <c r="R1084" i="1"/>
  <c r="Q1084" i="1"/>
  <c r="N1084" i="1"/>
  <c r="O1084" i="1" s="1"/>
  <c r="M1084" i="1"/>
  <c r="K1084" i="1"/>
  <c r="J1084" i="1"/>
  <c r="G1084" i="1"/>
  <c r="F1084" i="1"/>
  <c r="B1084" i="1"/>
  <c r="X1083" i="1"/>
  <c r="W1083" i="1"/>
  <c r="R1083" i="1"/>
  <c r="Q1083" i="1"/>
  <c r="N1083" i="1"/>
  <c r="O1083" i="1" s="1"/>
  <c r="M1083" i="1"/>
  <c r="K1083" i="1"/>
  <c r="J1083" i="1"/>
  <c r="G1083" i="1"/>
  <c r="F1083" i="1"/>
  <c r="B1083" i="1"/>
  <c r="X1082" i="1"/>
  <c r="W1082" i="1"/>
  <c r="R1082" i="1"/>
  <c r="Q1082" i="1"/>
  <c r="N1082" i="1"/>
  <c r="O1082" i="1" s="1"/>
  <c r="M1082" i="1"/>
  <c r="K1082" i="1"/>
  <c r="J1082" i="1"/>
  <c r="G1082" i="1"/>
  <c r="F1082" i="1"/>
  <c r="B1082" i="1"/>
  <c r="X1081" i="1"/>
  <c r="W1081" i="1"/>
  <c r="R1081" i="1"/>
  <c r="Q1081" i="1"/>
  <c r="N1081" i="1"/>
  <c r="O1081" i="1" s="1"/>
  <c r="M1081" i="1"/>
  <c r="K1081" i="1"/>
  <c r="J1081" i="1"/>
  <c r="G1081" i="1"/>
  <c r="F1081" i="1"/>
  <c r="B1081" i="1"/>
  <c r="X1080" i="1"/>
  <c r="W1080" i="1"/>
  <c r="R1080" i="1"/>
  <c r="Q1080" i="1"/>
  <c r="N1080" i="1"/>
  <c r="O1080" i="1" s="1"/>
  <c r="M1080" i="1"/>
  <c r="K1080" i="1"/>
  <c r="J1080" i="1"/>
  <c r="G1080" i="1"/>
  <c r="F1080" i="1"/>
  <c r="B1080" i="1"/>
  <c r="X1079" i="1"/>
  <c r="W1079" i="1"/>
  <c r="R1079" i="1"/>
  <c r="Q1079" i="1"/>
  <c r="N1079" i="1"/>
  <c r="O1079" i="1" s="1"/>
  <c r="M1079" i="1"/>
  <c r="K1079" i="1"/>
  <c r="J1079" i="1"/>
  <c r="G1079" i="1"/>
  <c r="F1079" i="1"/>
  <c r="B1079" i="1"/>
  <c r="X1078" i="1"/>
  <c r="W1078" i="1"/>
  <c r="R1078" i="1"/>
  <c r="Q1078" i="1"/>
  <c r="N1078" i="1"/>
  <c r="O1078" i="1" s="1"/>
  <c r="M1078" i="1"/>
  <c r="K1078" i="1"/>
  <c r="J1078" i="1"/>
  <c r="G1078" i="1"/>
  <c r="F1078" i="1"/>
  <c r="B1078" i="1"/>
  <c r="X1077" i="1"/>
  <c r="W1077" i="1"/>
  <c r="R1077" i="1"/>
  <c r="Q1077" i="1"/>
  <c r="N1077" i="1"/>
  <c r="O1077" i="1" s="1"/>
  <c r="M1077" i="1"/>
  <c r="K1077" i="1"/>
  <c r="J1077" i="1"/>
  <c r="G1077" i="1"/>
  <c r="F1077" i="1"/>
  <c r="B1077" i="1"/>
  <c r="X1076" i="1"/>
  <c r="W1076" i="1"/>
  <c r="R1076" i="1"/>
  <c r="Q1076" i="1"/>
  <c r="N1076" i="1"/>
  <c r="O1076" i="1" s="1"/>
  <c r="M1076" i="1"/>
  <c r="K1076" i="1"/>
  <c r="J1076" i="1"/>
  <c r="G1076" i="1"/>
  <c r="F1076" i="1"/>
  <c r="B1076" i="1"/>
  <c r="X1075" i="1"/>
  <c r="W1075" i="1"/>
  <c r="R1075" i="1"/>
  <c r="Q1075" i="1"/>
  <c r="N1075" i="1"/>
  <c r="O1075" i="1" s="1"/>
  <c r="M1075" i="1"/>
  <c r="K1075" i="1"/>
  <c r="J1075" i="1"/>
  <c r="G1075" i="1"/>
  <c r="F1075" i="1"/>
  <c r="B1075" i="1"/>
  <c r="X1074" i="1"/>
  <c r="W1074" i="1"/>
  <c r="R1074" i="1"/>
  <c r="Q1074" i="1"/>
  <c r="N1074" i="1"/>
  <c r="O1074" i="1" s="1"/>
  <c r="M1074" i="1"/>
  <c r="K1074" i="1"/>
  <c r="J1074" i="1"/>
  <c r="G1074" i="1"/>
  <c r="F1074" i="1"/>
  <c r="B1074" i="1"/>
  <c r="X1073" i="1"/>
  <c r="W1073" i="1"/>
  <c r="R1073" i="1"/>
  <c r="Q1073" i="1"/>
  <c r="N1073" i="1"/>
  <c r="O1073" i="1" s="1"/>
  <c r="M1073" i="1"/>
  <c r="K1073" i="1"/>
  <c r="J1073" i="1"/>
  <c r="G1073" i="1"/>
  <c r="F1073" i="1"/>
  <c r="B1073" i="1"/>
  <c r="X1072" i="1"/>
  <c r="W1072" i="1"/>
  <c r="R1072" i="1"/>
  <c r="Q1072" i="1"/>
  <c r="N1072" i="1"/>
  <c r="O1072" i="1" s="1"/>
  <c r="M1072" i="1"/>
  <c r="K1072" i="1"/>
  <c r="J1072" i="1"/>
  <c r="G1072" i="1"/>
  <c r="F1072" i="1"/>
  <c r="B1072" i="1"/>
  <c r="X1071" i="1"/>
  <c r="W1071" i="1"/>
  <c r="R1071" i="1"/>
  <c r="Q1071" i="1"/>
  <c r="N1071" i="1"/>
  <c r="O1071" i="1" s="1"/>
  <c r="M1071" i="1"/>
  <c r="K1071" i="1"/>
  <c r="J1071" i="1"/>
  <c r="G1071" i="1"/>
  <c r="F1071" i="1"/>
  <c r="B1071" i="1"/>
  <c r="X1070" i="1"/>
  <c r="W1070" i="1"/>
  <c r="R1070" i="1"/>
  <c r="Q1070" i="1"/>
  <c r="N1070" i="1"/>
  <c r="O1070" i="1" s="1"/>
  <c r="M1070" i="1"/>
  <c r="K1070" i="1"/>
  <c r="J1070" i="1"/>
  <c r="G1070" i="1"/>
  <c r="F1070" i="1"/>
  <c r="B1070" i="1"/>
  <c r="X1069" i="1"/>
  <c r="W1069" i="1"/>
  <c r="R1069" i="1"/>
  <c r="Q1069" i="1"/>
  <c r="N1069" i="1"/>
  <c r="O1069" i="1" s="1"/>
  <c r="M1069" i="1"/>
  <c r="K1069" i="1"/>
  <c r="J1069" i="1"/>
  <c r="G1069" i="1"/>
  <c r="F1069" i="1"/>
  <c r="B1069" i="1"/>
  <c r="X1068" i="1"/>
  <c r="W1068" i="1"/>
  <c r="R1068" i="1"/>
  <c r="Q1068" i="1"/>
  <c r="N1068" i="1"/>
  <c r="O1068" i="1" s="1"/>
  <c r="M1068" i="1"/>
  <c r="K1068" i="1"/>
  <c r="J1068" i="1"/>
  <c r="G1068" i="1"/>
  <c r="F1068" i="1"/>
  <c r="B1068" i="1"/>
  <c r="X1067" i="1"/>
  <c r="W1067" i="1"/>
  <c r="R1067" i="1"/>
  <c r="Q1067" i="1"/>
  <c r="N1067" i="1"/>
  <c r="O1067" i="1" s="1"/>
  <c r="M1067" i="1"/>
  <c r="K1067" i="1"/>
  <c r="J1067" i="1"/>
  <c r="G1067" i="1"/>
  <c r="F1067" i="1"/>
  <c r="B1067" i="1"/>
  <c r="X1066" i="1"/>
  <c r="W1066" i="1"/>
  <c r="R1066" i="1"/>
  <c r="Q1066" i="1"/>
  <c r="N1066" i="1"/>
  <c r="O1066" i="1" s="1"/>
  <c r="M1066" i="1"/>
  <c r="K1066" i="1"/>
  <c r="J1066" i="1"/>
  <c r="G1066" i="1"/>
  <c r="F1066" i="1"/>
  <c r="B1066" i="1"/>
  <c r="X1065" i="1"/>
  <c r="W1065" i="1"/>
  <c r="R1065" i="1"/>
  <c r="Q1065" i="1"/>
  <c r="N1065" i="1"/>
  <c r="O1065" i="1" s="1"/>
  <c r="M1065" i="1"/>
  <c r="K1065" i="1"/>
  <c r="J1065" i="1"/>
  <c r="G1065" i="1"/>
  <c r="F1065" i="1"/>
  <c r="B1065" i="1"/>
  <c r="X1064" i="1"/>
  <c r="W1064" i="1"/>
  <c r="R1064" i="1"/>
  <c r="Q1064" i="1"/>
  <c r="N1064" i="1"/>
  <c r="O1064" i="1" s="1"/>
  <c r="M1064" i="1"/>
  <c r="K1064" i="1"/>
  <c r="J1064" i="1"/>
  <c r="G1064" i="1"/>
  <c r="F1064" i="1"/>
  <c r="B1064" i="1"/>
  <c r="X1063" i="1"/>
  <c r="W1063" i="1"/>
  <c r="R1063" i="1"/>
  <c r="Q1063" i="1"/>
  <c r="N1063" i="1"/>
  <c r="O1063" i="1" s="1"/>
  <c r="M1063" i="1"/>
  <c r="K1063" i="1"/>
  <c r="J1063" i="1"/>
  <c r="G1063" i="1"/>
  <c r="F1063" i="1"/>
  <c r="B1063" i="1"/>
  <c r="X1062" i="1"/>
  <c r="W1062" i="1"/>
  <c r="R1062" i="1"/>
  <c r="Q1062" i="1"/>
  <c r="N1062" i="1"/>
  <c r="O1062" i="1" s="1"/>
  <c r="M1062" i="1"/>
  <c r="K1062" i="1"/>
  <c r="J1062" i="1"/>
  <c r="G1062" i="1"/>
  <c r="F1062" i="1"/>
  <c r="B1062" i="1"/>
  <c r="X1061" i="1"/>
  <c r="W1061" i="1"/>
  <c r="R1061" i="1"/>
  <c r="Q1061" i="1"/>
  <c r="N1061" i="1"/>
  <c r="O1061" i="1" s="1"/>
  <c r="M1061" i="1"/>
  <c r="K1061" i="1"/>
  <c r="J1061" i="1"/>
  <c r="G1061" i="1"/>
  <c r="F1061" i="1"/>
  <c r="B1061" i="1"/>
  <c r="X1060" i="1"/>
  <c r="W1060" i="1"/>
  <c r="R1060" i="1"/>
  <c r="Q1060" i="1"/>
  <c r="N1060" i="1"/>
  <c r="O1060" i="1" s="1"/>
  <c r="M1060" i="1"/>
  <c r="K1060" i="1"/>
  <c r="J1060" i="1"/>
  <c r="G1060" i="1"/>
  <c r="F1060" i="1"/>
  <c r="B1060" i="1"/>
  <c r="X1059" i="1"/>
  <c r="W1059" i="1"/>
  <c r="R1059" i="1"/>
  <c r="Q1059" i="1"/>
  <c r="N1059" i="1"/>
  <c r="O1059" i="1" s="1"/>
  <c r="M1059" i="1"/>
  <c r="K1059" i="1"/>
  <c r="J1059" i="1"/>
  <c r="G1059" i="1"/>
  <c r="F1059" i="1"/>
  <c r="B1059" i="1"/>
  <c r="X1058" i="1"/>
  <c r="W1058" i="1"/>
  <c r="R1058" i="1"/>
  <c r="Q1058" i="1"/>
  <c r="N1058" i="1"/>
  <c r="O1058" i="1" s="1"/>
  <c r="M1058" i="1"/>
  <c r="K1058" i="1"/>
  <c r="J1058" i="1"/>
  <c r="G1058" i="1"/>
  <c r="F1058" i="1"/>
  <c r="B1058" i="1"/>
  <c r="X1057" i="1"/>
  <c r="W1057" i="1"/>
  <c r="R1057" i="1"/>
  <c r="Q1057" i="1"/>
  <c r="N1057" i="1"/>
  <c r="O1057" i="1" s="1"/>
  <c r="M1057" i="1"/>
  <c r="K1057" i="1"/>
  <c r="J1057" i="1"/>
  <c r="G1057" i="1"/>
  <c r="F1057" i="1"/>
  <c r="B1057" i="1"/>
  <c r="X1056" i="1"/>
  <c r="W1056" i="1"/>
  <c r="R1056" i="1"/>
  <c r="Q1056" i="1"/>
  <c r="N1056" i="1"/>
  <c r="O1056" i="1" s="1"/>
  <c r="M1056" i="1"/>
  <c r="K1056" i="1"/>
  <c r="J1056" i="1"/>
  <c r="G1056" i="1"/>
  <c r="F1056" i="1"/>
  <c r="B1056" i="1"/>
  <c r="X1055" i="1"/>
  <c r="W1055" i="1"/>
  <c r="R1055" i="1"/>
  <c r="Q1055" i="1"/>
  <c r="N1055" i="1"/>
  <c r="O1055" i="1" s="1"/>
  <c r="M1055" i="1"/>
  <c r="K1055" i="1"/>
  <c r="J1055" i="1"/>
  <c r="G1055" i="1"/>
  <c r="F1055" i="1"/>
  <c r="B1055" i="1"/>
  <c r="X1054" i="1"/>
  <c r="W1054" i="1"/>
  <c r="R1054" i="1"/>
  <c r="Q1054" i="1"/>
  <c r="N1054" i="1"/>
  <c r="O1054" i="1" s="1"/>
  <c r="M1054" i="1"/>
  <c r="K1054" i="1"/>
  <c r="J1054" i="1"/>
  <c r="G1054" i="1"/>
  <c r="F1054" i="1"/>
  <c r="B1054" i="1"/>
  <c r="X1053" i="1"/>
  <c r="W1053" i="1"/>
  <c r="R1053" i="1"/>
  <c r="Q1053" i="1"/>
  <c r="N1053" i="1"/>
  <c r="O1053" i="1" s="1"/>
  <c r="M1053" i="1"/>
  <c r="K1053" i="1"/>
  <c r="J1053" i="1"/>
  <c r="G1053" i="1"/>
  <c r="F1053" i="1"/>
  <c r="B1053" i="1"/>
  <c r="X1052" i="1"/>
  <c r="W1052" i="1"/>
  <c r="R1052" i="1"/>
  <c r="Q1052" i="1"/>
  <c r="N1052" i="1"/>
  <c r="O1052" i="1" s="1"/>
  <c r="M1052" i="1"/>
  <c r="K1052" i="1"/>
  <c r="J1052" i="1"/>
  <c r="G1052" i="1"/>
  <c r="F1052" i="1"/>
  <c r="B1052" i="1"/>
  <c r="X1051" i="1"/>
  <c r="W1051" i="1"/>
  <c r="R1051" i="1"/>
  <c r="Q1051" i="1"/>
  <c r="N1051" i="1"/>
  <c r="O1051" i="1" s="1"/>
  <c r="M1051" i="1"/>
  <c r="K1051" i="1"/>
  <c r="J1051" i="1"/>
  <c r="G1051" i="1"/>
  <c r="F1051" i="1"/>
  <c r="B1051" i="1"/>
  <c r="X1050" i="1"/>
  <c r="W1050" i="1"/>
  <c r="R1050" i="1"/>
  <c r="Q1050" i="1"/>
  <c r="N1050" i="1"/>
  <c r="O1050" i="1" s="1"/>
  <c r="M1050" i="1"/>
  <c r="K1050" i="1"/>
  <c r="J1050" i="1"/>
  <c r="G1050" i="1"/>
  <c r="F1050" i="1"/>
  <c r="B1050" i="1"/>
  <c r="X1049" i="1"/>
  <c r="W1049" i="1"/>
  <c r="R1049" i="1"/>
  <c r="Q1049" i="1"/>
  <c r="N1049" i="1"/>
  <c r="O1049" i="1" s="1"/>
  <c r="M1049" i="1"/>
  <c r="K1049" i="1"/>
  <c r="J1049" i="1"/>
  <c r="G1049" i="1"/>
  <c r="F1049" i="1"/>
  <c r="B1049" i="1"/>
  <c r="X1048" i="1"/>
  <c r="W1048" i="1"/>
  <c r="R1048" i="1"/>
  <c r="Q1048" i="1"/>
  <c r="N1048" i="1"/>
  <c r="O1048" i="1" s="1"/>
  <c r="M1048" i="1"/>
  <c r="K1048" i="1"/>
  <c r="J1048" i="1"/>
  <c r="G1048" i="1"/>
  <c r="F1048" i="1"/>
  <c r="B1048" i="1"/>
  <c r="X1047" i="1"/>
  <c r="W1047" i="1"/>
  <c r="R1047" i="1"/>
  <c r="Q1047" i="1"/>
  <c r="N1047" i="1"/>
  <c r="O1047" i="1" s="1"/>
  <c r="M1047" i="1"/>
  <c r="K1047" i="1"/>
  <c r="J1047" i="1"/>
  <c r="G1047" i="1"/>
  <c r="F1047" i="1"/>
  <c r="B1047" i="1"/>
  <c r="X1046" i="1"/>
  <c r="W1046" i="1"/>
  <c r="R1046" i="1"/>
  <c r="Q1046" i="1"/>
  <c r="N1046" i="1"/>
  <c r="O1046" i="1" s="1"/>
  <c r="M1046" i="1"/>
  <c r="K1046" i="1"/>
  <c r="J1046" i="1"/>
  <c r="G1046" i="1"/>
  <c r="F1046" i="1"/>
  <c r="B1046" i="1"/>
  <c r="X1045" i="1"/>
  <c r="W1045" i="1"/>
  <c r="R1045" i="1"/>
  <c r="Q1045" i="1"/>
  <c r="N1045" i="1"/>
  <c r="O1045" i="1" s="1"/>
  <c r="M1045" i="1"/>
  <c r="K1045" i="1"/>
  <c r="J1045" i="1"/>
  <c r="G1045" i="1"/>
  <c r="F1045" i="1"/>
  <c r="B1045" i="1"/>
  <c r="X1044" i="1"/>
  <c r="W1044" i="1"/>
  <c r="R1044" i="1"/>
  <c r="Q1044" i="1"/>
  <c r="N1044" i="1"/>
  <c r="O1044" i="1" s="1"/>
  <c r="M1044" i="1"/>
  <c r="K1044" i="1"/>
  <c r="J1044" i="1"/>
  <c r="G1044" i="1"/>
  <c r="F1044" i="1"/>
  <c r="B1044" i="1"/>
  <c r="X1043" i="1"/>
  <c r="W1043" i="1"/>
  <c r="R1043" i="1"/>
  <c r="Q1043" i="1"/>
  <c r="N1043" i="1"/>
  <c r="O1043" i="1" s="1"/>
  <c r="M1043" i="1"/>
  <c r="K1043" i="1"/>
  <c r="J1043" i="1"/>
  <c r="G1043" i="1"/>
  <c r="F1043" i="1"/>
  <c r="B1043" i="1"/>
  <c r="X1042" i="1"/>
  <c r="W1042" i="1"/>
  <c r="R1042" i="1"/>
  <c r="Q1042" i="1"/>
  <c r="N1042" i="1"/>
  <c r="O1042" i="1" s="1"/>
  <c r="M1042" i="1"/>
  <c r="K1042" i="1"/>
  <c r="J1042" i="1"/>
  <c r="G1042" i="1"/>
  <c r="F1042" i="1"/>
  <c r="B1042" i="1"/>
  <c r="X1041" i="1"/>
  <c r="W1041" i="1"/>
  <c r="R1041" i="1"/>
  <c r="Q1041" i="1"/>
  <c r="N1041" i="1"/>
  <c r="O1041" i="1" s="1"/>
  <c r="M1041" i="1"/>
  <c r="K1041" i="1"/>
  <c r="J1041" i="1"/>
  <c r="G1041" i="1"/>
  <c r="F1041" i="1"/>
  <c r="B1041" i="1"/>
  <c r="X1040" i="1"/>
  <c r="W1040" i="1"/>
  <c r="R1040" i="1"/>
  <c r="Q1040" i="1"/>
  <c r="N1040" i="1"/>
  <c r="O1040" i="1" s="1"/>
  <c r="M1040" i="1"/>
  <c r="K1040" i="1"/>
  <c r="J1040" i="1"/>
  <c r="G1040" i="1"/>
  <c r="F1040" i="1"/>
  <c r="B1040" i="1"/>
  <c r="X1039" i="1"/>
  <c r="W1039" i="1"/>
  <c r="R1039" i="1"/>
  <c r="Q1039" i="1"/>
  <c r="N1039" i="1"/>
  <c r="O1039" i="1" s="1"/>
  <c r="M1039" i="1"/>
  <c r="K1039" i="1"/>
  <c r="J1039" i="1"/>
  <c r="G1039" i="1"/>
  <c r="F1039" i="1"/>
  <c r="B1039" i="1"/>
  <c r="X1038" i="1"/>
  <c r="W1038" i="1"/>
  <c r="R1038" i="1"/>
  <c r="Q1038" i="1"/>
  <c r="N1038" i="1"/>
  <c r="O1038" i="1" s="1"/>
  <c r="M1038" i="1"/>
  <c r="K1038" i="1"/>
  <c r="J1038" i="1"/>
  <c r="G1038" i="1"/>
  <c r="F1038" i="1"/>
  <c r="B1038" i="1"/>
  <c r="X1037" i="1"/>
  <c r="W1037" i="1"/>
  <c r="R1037" i="1"/>
  <c r="Q1037" i="1"/>
  <c r="N1037" i="1"/>
  <c r="O1037" i="1" s="1"/>
  <c r="M1037" i="1"/>
  <c r="K1037" i="1"/>
  <c r="J1037" i="1"/>
  <c r="G1037" i="1"/>
  <c r="F1037" i="1"/>
  <c r="B1037" i="1"/>
  <c r="X1036" i="1"/>
  <c r="W1036" i="1"/>
  <c r="R1036" i="1"/>
  <c r="Q1036" i="1"/>
  <c r="N1036" i="1"/>
  <c r="O1036" i="1" s="1"/>
  <c r="M1036" i="1"/>
  <c r="K1036" i="1"/>
  <c r="J1036" i="1"/>
  <c r="G1036" i="1"/>
  <c r="F1036" i="1"/>
  <c r="B1036" i="1"/>
  <c r="X1035" i="1"/>
  <c r="W1035" i="1"/>
  <c r="R1035" i="1"/>
  <c r="Q1035" i="1"/>
  <c r="N1035" i="1"/>
  <c r="O1035" i="1" s="1"/>
  <c r="M1035" i="1"/>
  <c r="K1035" i="1"/>
  <c r="J1035" i="1"/>
  <c r="G1035" i="1"/>
  <c r="F1035" i="1"/>
  <c r="B1035" i="1"/>
  <c r="X1034" i="1"/>
  <c r="W1034" i="1"/>
  <c r="R1034" i="1"/>
  <c r="Q1034" i="1"/>
  <c r="N1034" i="1"/>
  <c r="O1034" i="1" s="1"/>
  <c r="M1034" i="1"/>
  <c r="K1034" i="1"/>
  <c r="J1034" i="1"/>
  <c r="G1034" i="1"/>
  <c r="F1034" i="1"/>
  <c r="B1034" i="1"/>
  <c r="X1033" i="1"/>
  <c r="W1033" i="1"/>
  <c r="R1033" i="1"/>
  <c r="Q1033" i="1"/>
  <c r="N1033" i="1"/>
  <c r="O1033" i="1" s="1"/>
  <c r="M1033" i="1"/>
  <c r="K1033" i="1"/>
  <c r="J1033" i="1"/>
  <c r="G1033" i="1"/>
  <c r="F1033" i="1"/>
  <c r="B1033" i="1"/>
  <c r="X1032" i="1"/>
  <c r="W1032" i="1"/>
  <c r="R1032" i="1"/>
  <c r="Q1032" i="1"/>
  <c r="N1032" i="1"/>
  <c r="O1032" i="1" s="1"/>
  <c r="M1032" i="1"/>
  <c r="K1032" i="1"/>
  <c r="J1032" i="1"/>
  <c r="G1032" i="1"/>
  <c r="F1032" i="1"/>
  <c r="B1032" i="1"/>
  <c r="X1031" i="1"/>
  <c r="W1031" i="1"/>
  <c r="R1031" i="1"/>
  <c r="Q1031" i="1"/>
  <c r="N1031" i="1"/>
  <c r="O1031" i="1" s="1"/>
  <c r="M1031" i="1"/>
  <c r="K1031" i="1"/>
  <c r="J1031" i="1"/>
  <c r="G1031" i="1"/>
  <c r="F1031" i="1"/>
  <c r="B1031" i="1"/>
  <c r="X1030" i="1"/>
  <c r="W1030" i="1"/>
  <c r="R1030" i="1"/>
  <c r="Q1030" i="1"/>
  <c r="N1030" i="1"/>
  <c r="O1030" i="1" s="1"/>
  <c r="M1030" i="1"/>
  <c r="K1030" i="1"/>
  <c r="J1030" i="1"/>
  <c r="G1030" i="1"/>
  <c r="F1030" i="1"/>
  <c r="B1030" i="1"/>
  <c r="X1029" i="1"/>
  <c r="W1029" i="1"/>
  <c r="R1029" i="1"/>
  <c r="Q1029" i="1"/>
  <c r="N1029" i="1"/>
  <c r="O1029" i="1" s="1"/>
  <c r="M1029" i="1"/>
  <c r="K1029" i="1"/>
  <c r="J1029" i="1"/>
  <c r="G1029" i="1"/>
  <c r="F1029" i="1"/>
  <c r="B1029" i="1"/>
  <c r="X1028" i="1"/>
  <c r="W1028" i="1"/>
  <c r="R1028" i="1"/>
  <c r="Q1028" i="1"/>
  <c r="N1028" i="1"/>
  <c r="O1028" i="1" s="1"/>
  <c r="M1028" i="1"/>
  <c r="K1028" i="1"/>
  <c r="J1028" i="1"/>
  <c r="G1028" i="1"/>
  <c r="F1028" i="1"/>
  <c r="B1028" i="1"/>
  <c r="X1027" i="1"/>
  <c r="W1027" i="1"/>
  <c r="R1027" i="1"/>
  <c r="Q1027" i="1"/>
  <c r="N1027" i="1"/>
  <c r="O1027" i="1" s="1"/>
  <c r="M1027" i="1"/>
  <c r="K1027" i="1"/>
  <c r="J1027" i="1"/>
  <c r="G1027" i="1"/>
  <c r="F1027" i="1"/>
  <c r="B1027" i="1"/>
  <c r="X1026" i="1"/>
  <c r="W1026" i="1"/>
  <c r="R1026" i="1"/>
  <c r="Q1026" i="1"/>
  <c r="N1026" i="1"/>
  <c r="O1026" i="1" s="1"/>
  <c r="M1026" i="1"/>
  <c r="K1026" i="1"/>
  <c r="J1026" i="1"/>
  <c r="G1026" i="1"/>
  <c r="F1026" i="1"/>
  <c r="B1026" i="1"/>
  <c r="X1025" i="1"/>
  <c r="W1025" i="1"/>
  <c r="R1025" i="1"/>
  <c r="Q1025" i="1"/>
  <c r="N1025" i="1"/>
  <c r="O1025" i="1" s="1"/>
  <c r="M1025" i="1"/>
  <c r="K1025" i="1"/>
  <c r="J1025" i="1"/>
  <c r="G1025" i="1"/>
  <c r="F1025" i="1"/>
  <c r="B1025" i="1"/>
  <c r="X1024" i="1"/>
  <c r="W1024" i="1"/>
  <c r="R1024" i="1"/>
  <c r="Q1024" i="1"/>
  <c r="N1024" i="1"/>
  <c r="O1024" i="1" s="1"/>
  <c r="M1024" i="1"/>
  <c r="K1024" i="1"/>
  <c r="J1024" i="1"/>
  <c r="G1024" i="1"/>
  <c r="F1024" i="1"/>
  <c r="B1024" i="1"/>
  <c r="X1023" i="1"/>
  <c r="W1023" i="1"/>
  <c r="R1023" i="1"/>
  <c r="Q1023" i="1"/>
  <c r="N1023" i="1"/>
  <c r="O1023" i="1" s="1"/>
  <c r="M1023" i="1"/>
  <c r="K1023" i="1"/>
  <c r="J1023" i="1"/>
  <c r="G1023" i="1"/>
  <c r="F1023" i="1"/>
  <c r="B1023" i="1"/>
  <c r="X1022" i="1"/>
  <c r="W1022" i="1"/>
  <c r="R1022" i="1"/>
  <c r="Q1022" i="1"/>
  <c r="N1022" i="1"/>
  <c r="O1022" i="1" s="1"/>
  <c r="M1022" i="1"/>
  <c r="K1022" i="1"/>
  <c r="J1022" i="1"/>
  <c r="G1022" i="1"/>
  <c r="F1022" i="1"/>
  <c r="B1022" i="1"/>
  <c r="X1021" i="1"/>
  <c r="W1021" i="1"/>
  <c r="R1021" i="1"/>
  <c r="Q1021" i="1"/>
  <c r="N1021" i="1"/>
  <c r="O1021" i="1" s="1"/>
  <c r="M1021" i="1"/>
  <c r="K1021" i="1"/>
  <c r="J1021" i="1"/>
  <c r="G1021" i="1"/>
  <c r="F1021" i="1"/>
  <c r="B1021" i="1"/>
  <c r="X1020" i="1"/>
  <c r="W1020" i="1"/>
  <c r="R1020" i="1"/>
  <c r="Q1020" i="1"/>
  <c r="N1020" i="1"/>
  <c r="O1020" i="1" s="1"/>
  <c r="M1020" i="1"/>
  <c r="K1020" i="1"/>
  <c r="J1020" i="1"/>
  <c r="G1020" i="1"/>
  <c r="F1020" i="1"/>
  <c r="B1020" i="1"/>
  <c r="X1019" i="1"/>
  <c r="W1019" i="1"/>
  <c r="R1019" i="1"/>
  <c r="Q1019" i="1"/>
  <c r="N1019" i="1"/>
  <c r="O1019" i="1" s="1"/>
  <c r="M1019" i="1"/>
  <c r="K1019" i="1"/>
  <c r="J1019" i="1"/>
  <c r="G1019" i="1"/>
  <c r="F1019" i="1"/>
  <c r="B1019" i="1"/>
  <c r="X1018" i="1"/>
  <c r="W1018" i="1"/>
  <c r="R1018" i="1"/>
  <c r="Q1018" i="1"/>
  <c r="N1018" i="1"/>
  <c r="O1018" i="1" s="1"/>
  <c r="M1018" i="1"/>
  <c r="K1018" i="1"/>
  <c r="J1018" i="1"/>
  <c r="G1018" i="1"/>
  <c r="F1018" i="1"/>
  <c r="B1018" i="1"/>
  <c r="X1017" i="1"/>
  <c r="W1017" i="1"/>
  <c r="R1017" i="1"/>
  <c r="Q1017" i="1"/>
  <c r="N1017" i="1"/>
  <c r="O1017" i="1" s="1"/>
  <c r="M1017" i="1"/>
  <c r="K1017" i="1"/>
  <c r="J1017" i="1"/>
  <c r="G1017" i="1"/>
  <c r="F1017" i="1"/>
  <c r="B1017" i="1"/>
  <c r="X1016" i="1"/>
  <c r="W1016" i="1"/>
  <c r="R1016" i="1"/>
  <c r="Q1016" i="1"/>
  <c r="N1016" i="1"/>
  <c r="O1016" i="1" s="1"/>
  <c r="M1016" i="1"/>
  <c r="K1016" i="1"/>
  <c r="J1016" i="1"/>
  <c r="G1016" i="1"/>
  <c r="F1016" i="1"/>
  <c r="B1016" i="1"/>
  <c r="X1015" i="1"/>
  <c r="W1015" i="1"/>
  <c r="R1015" i="1"/>
  <c r="Q1015" i="1"/>
  <c r="N1015" i="1"/>
  <c r="O1015" i="1" s="1"/>
  <c r="M1015" i="1"/>
  <c r="K1015" i="1"/>
  <c r="J1015" i="1"/>
  <c r="G1015" i="1"/>
  <c r="F1015" i="1"/>
  <c r="B1015" i="1"/>
  <c r="X1014" i="1"/>
  <c r="W1014" i="1"/>
  <c r="R1014" i="1"/>
  <c r="Q1014" i="1"/>
  <c r="N1014" i="1"/>
  <c r="O1014" i="1" s="1"/>
  <c r="M1014" i="1"/>
  <c r="K1014" i="1"/>
  <c r="J1014" i="1"/>
  <c r="G1014" i="1"/>
  <c r="F1014" i="1"/>
  <c r="B1014" i="1"/>
  <c r="X1013" i="1"/>
  <c r="W1013" i="1"/>
  <c r="R1013" i="1"/>
  <c r="Q1013" i="1"/>
  <c r="N1013" i="1"/>
  <c r="O1013" i="1" s="1"/>
  <c r="M1013" i="1"/>
  <c r="K1013" i="1"/>
  <c r="J1013" i="1"/>
  <c r="G1013" i="1"/>
  <c r="F1013" i="1"/>
  <c r="B1013" i="1"/>
  <c r="X1012" i="1"/>
  <c r="W1012" i="1"/>
  <c r="R1012" i="1"/>
  <c r="Q1012" i="1"/>
  <c r="N1012" i="1"/>
  <c r="O1012" i="1" s="1"/>
  <c r="M1012" i="1"/>
  <c r="K1012" i="1"/>
  <c r="J1012" i="1"/>
  <c r="G1012" i="1"/>
  <c r="F1012" i="1"/>
  <c r="B1012" i="1"/>
  <c r="X1011" i="1"/>
  <c r="W1011" i="1"/>
  <c r="R1011" i="1"/>
  <c r="Q1011" i="1"/>
  <c r="N1011" i="1"/>
  <c r="O1011" i="1" s="1"/>
  <c r="M1011" i="1"/>
  <c r="K1011" i="1"/>
  <c r="J1011" i="1"/>
  <c r="G1011" i="1"/>
  <c r="F1011" i="1"/>
  <c r="B1011" i="1"/>
  <c r="X1010" i="1"/>
  <c r="W1010" i="1"/>
  <c r="R1010" i="1"/>
  <c r="Q1010" i="1"/>
  <c r="N1010" i="1"/>
  <c r="O1010" i="1" s="1"/>
  <c r="M1010" i="1"/>
  <c r="K1010" i="1"/>
  <c r="J1010" i="1"/>
  <c r="G1010" i="1"/>
  <c r="F1010" i="1"/>
  <c r="B1010" i="1"/>
  <c r="X1009" i="1"/>
  <c r="W1009" i="1"/>
  <c r="R1009" i="1"/>
  <c r="Q1009" i="1"/>
  <c r="N1009" i="1"/>
  <c r="O1009" i="1" s="1"/>
  <c r="M1009" i="1"/>
  <c r="K1009" i="1"/>
  <c r="J1009" i="1"/>
  <c r="G1009" i="1"/>
  <c r="F1009" i="1"/>
  <c r="B1009" i="1"/>
  <c r="X1008" i="1"/>
  <c r="W1008" i="1"/>
  <c r="R1008" i="1"/>
  <c r="Q1008" i="1"/>
  <c r="N1008" i="1"/>
  <c r="O1008" i="1" s="1"/>
  <c r="M1008" i="1"/>
  <c r="K1008" i="1"/>
  <c r="J1008" i="1"/>
  <c r="G1008" i="1"/>
  <c r="F1008" i="1"/>
  <c r="B1008" i="1"/>
  <c r="X1007" i="1"/>
  <c r="W1007" i="1"/>
  <c r="R1007" i="1"/>
  <c r="Q1007" i="1"/>
  <c r="N1007" i="1"/>
  <c r="O1007" i="1" s="1"/>
  <c r="M1007" i="1"/>
  <c r="K1007" i="1"/>
  <c r="J1007" i="1"/>
  <c r="G1007" i="1"/>
  <c r="F1007" i="1"/>
  <c r="B1007" i="1"/>
  <c r="X1006" i="1"/>
  <c r="W1006" i="1"/>
  <c r="R1006" i="1"/>
  <c r="Q1006" i="1"/>
  <c r="N1006" i="1"/>
  <c r="O1006" i="1" s="1"/>
  <c r="M1006" i="1"/>
  <c r="K1006" i="1"/>
  <c r="J1006" i="1"/>
  <c r="G1006" i="1"/>
  <c r="F1006" i="1"/>
  <c r="B1006" i="1"/>
  <c r="X1005" i="1"/>
  <c r="W1005" i="1"/>
  <c r="R1005" i="1"/>
  <c r="Q1005" i="1"/>
  <c r="N1005" i="1"/>
  <c r="O1005" i="1" s="1"/>
  <c r="M1005" i="1"/>
  <c r="K1005" i="1"/>
  <c r="J1005" i="1"/>
  <c r="G1005" i="1"/>
  <c r="F1005" i="1"/>
  <c r="B1005" i="1"/>
  <c r="X1004" i="1"/>
  <c r="W1004" i="1"/>
  <c r="R1004" i="1"/>
  <c r="Q1004" i="1"/>
  <c r="N1004" i="1"/>
  <c r="O1004" i="1" s="1"/>
  <c r="M1004" i="1"/>
  <c r="K1004" i="1"/>
  <c r="J1004" i="1"/>
  <c r="G1004" i="1"/>
  <c r="F1004" i="1"/>
  <c r="B1004" i="1"/>
  <c r="X1003" i="1"/>
  <c r="W1003" i="1"/>
  <c r="R1003" i="1"/>
  <c r="Q1003" i="1"/>
  <c r="N1003" i="1"/>
  <c r="O1003" i="1" s="1"/>
  <c r="M1003" i="1"/>
  <c r="K1003" i="1"/>
  <c r="J1003" i="1"/>
  <c r="G1003" i="1"/>
  <c r="F1003" i="1"/>
  <c r="B1003" i="1"/>
  <c r="X1002" i="1"/>
  <c r="W1002" i="1"/>
  <c r="R1002" i="1"/>
  <c r="Q1002" i="1"/>
  <c r="N1002" i="1"/>
  <c r="O1002" i="1" s="1"/>
  <c r="M1002" i="1"/>
  <c r="K1002" i="1"/>
  <c r="J1002" i="1"/>
  <c r="G1002" i="1"/>
  <c r="F1002" i="1"/>
  <c r="B1002" i="1"/>
  <c r="X1001" i="1"/>
  <c r="W1001" i="1"/>
  <c r="R1001" i="1"/>
  <c r="Q1001" i="1"/>
  <c r="N1001" i="1"/>
  <c r="O1001" i="1" s="1"/>
  <c r="M1001" i="1"/>
  <c r="K1001" i="1"/>
  <c r="J1001" i="1"/>
  <c r="G1001" i="1"/>
  <c r="F1001" i="1"/>
  <c r="B1001" i="1"/>
  <c r="X1000" i="1"/>
  <c r="W1000" i="1"/>
  <c r="R1000" i="1"/>
  <c r="Q1000" i="1"/>
  <c r="N1000" i="1"/>
  <c r="O1000" i="1" s="1"/>
  <c r="M1000" i="1"/>
  <c r="K1000" i="1"/>
  <c r="J1000" i="1"/>
  <c r="G1000" i="1"/>
  <c r="F1000" i="1"/>
  <c r="B1000" i="1"/>
  <c r="X999" i="1"/>
  <c r="W999" i="1"/>
  <c r="R999" i="1"/>
  <c r="Q999" i="1"/>
  <c r="N999" i="1"/>
  <c r="O999" i="1" s="1"/>
  <c r="M999" i="1"/>
  <c r="K999" i="1"/>
  <c r="J999" i="1"/>
  <c r="G999" i="1"/>
  <c r="F999" i="1"/>
  <c r="B999" i="1"/>
  <c r="X998" i="1"/>
  <c r="W998" i="1"/>
  <c r="R998" i="1"/>
  <c r="Q998" i="1"/>
  <c r="N998" i="1"/>
  <c r="O998" i="1" s="1"/>
  <c r="M998" i="1"/>
  <c r="K998" i="1"/>
  <c r="J998" i="1"/>
  <c r="G998" i="1"/>
  <c r="F998" i="1"/>
  <c r="B998" i="1"/>
  <c r="X997" i="1"/>
  <c r="W997" i="1"/>
  <c r="R997" i="1"/>
  <c r="Q997" i="1"/>
  <c r="N997" i="1"/>
  <c r="O997" i="1" s="1"/>
  <c r="M997" i="1"/>
  <c r="K997" i="1"/>
  <c r="J997" i="1"/>
  <c r="G997" i="1"/>
  <c r="F997" i="1"/>
  <c r="B997" i="1"/>
  <c r="X996" i="1"/>
  <c r="W996" i="1"/>
  <c r="R996" i="1"/>
  <c r="Q996" i="1"/>
  <c r="N996" i="1"/>
  <c r="O996" i="1" s="1"/>
  <c r="M996" i="1"/>
  <c r="K996" i="1"/>
  <c r="J996" i="1"/>
  <c r="G996" i="1"/>
  <c r="F996" i="1"/>
  <c r="B996" i="1"/>
  <c r="X995" i="1"/>
  <c r="W995" i="1"/>
  <c r="R995" i="1"/>
  <c r="Q995" i="1"/>
  <c r="N995" i="1"/>
  <c r="O995" i="1" s="1"/>
  <c r="M995" i="1"/>
  <c r="K995" i="1"/>
  <c r="J995" i="1"/>
  <c r="G995" i="1"/>
  <c r="F995" i="1"/>
  <c r="B995" i="1"/>
  <c r="X994" i="1"/>
  <c r="W994" i="1"/>
  <c r="R994" i="1"/>
  <c r="Q994" i="1"/>
  <c r="N994" i="1"/>
  <c r="O994" i="1" s="1"/>
  <c r="M994" i="1"/>
  <c r="K994" i="1"/>
  <c r="J994" i="1"/>
  <c r="G994" i="1"/>
  <c r="F994" i="1"/>
  <c r="B994" i="1"/>
  <c r="X993" i="1"/>
  <c r="W993" i="1"/>
  <c r="R993" i="1"/>
  <c r="Q993" i="1"/>
  <c r="N993" i="1"/>
  <c r="O993" i="1" s="1"/>
  <c r="M993" i="1"/>
  <c r="K993" i="1"/>
  <c r="J993" i="1"/>
  <c r="G993" i="1"/>
  <c r="F993" i="1"/>
  <c r="B993" i="1"/>
  <c r="X992" i="1"/>
  <c r="W992" i="1"/>
  <c r="R992" i="1"/>
  <c r="Q992" i="1"/>
  <c r="N992" i="1"/>
  <c r="O992" i="1" s="1"/>
  <c r="M992" i="1"/>
  <c r="K992" i="1"/>
  <c r="J992" i="1"/>
  <c r="G992" i="1"/>
  <c r="F992" i="1"/>
  <c r="B992" i="1"/>
  <c r="X991" i="1"/>
  <c r="W991" i="1"/>
  <c r="R991" i="1"/>
  <c r="Q991" i="1"/>
  <c r="N991" i="1"/>
  <c r="O991" i="1" s="1"/>
  <c r="M991" i="1"/>
  <c r="K991" i="1"/>
  <c r="J991" i="1"/>
  <c r="G991" i="1"/>
  <c r="F991" i="1"/>
  <c r="B991" i="1"/>
  <c r="X990" i="1"/>
  <c r="W990" i="1"/>
  <c r="R990" i="1"/>
  <c r="Q990" i="1"/>
  <c r="N990" i="1"/>
  <c r="O990" i="1" s="1"/>
  <c r="M990" i="1"/>
  <c r="K990" i="1"/>
  <c r="J990" i="1"/>
  <c r="G990" i="1"/>
  <c r="F990" i="1"/>
  <c r="B990" i="1"/>
  <c r="X989" i="1"/>
  <c r="W989" i="1"/>
  <c r="R989" i="1"/>
  <c r="Q989" i="1"/>
  <c r="N989" i="1"/>
  <c r="O989" i="1" s="1"/>
  <c r="M989" i="1"/>
  <c r="K989" i="1"/>
  <c r="J989" i="1"/>
  <c r="G989" i="1"/>
  <c r="F989" i="1"/>
  <c r="B989" i="1"/>
  <c r="X988" i="1"/>
  <c r="W988" i="1"/>
  <c r="R988" i="1"/>
  <c r="Q988" i="1"/>
  <c r="N988" i="1"/>
  <c r="O988" i="1" s="1"/>
  <c r="M988" i="1"/>
  <c r="K988" i="1"/>
  <c r="J988" i="1"/>
  <c r="G988" i="1"/>
  <c r="F988" i="1"/>
  <c r="B988" i="1"/>
  <c r="X987" i="1"/>
  <c r="W987" i="1"/>
  <c r="R987" i="1"/>
  <c r="Q987" i="1"/>
  <c r="N987" i="1"/>
  <c r="O987" i="1" s="1"/>
  <c r="M987" i="1"/>
  <c r="K987" i="1"/>
  <c r="J987" i="1"/>
  <c r="G987" i="1"/>
  <c r="F987" i="1"/>
  <c r="B987" i="1"/>
  <c r="X986" i="1"/>
  <c r="W986" i="1"/>
  <c r="R986" i="1"/>
  <c r="Q986" i="1"/>
  <c r="N986" i="1"/>
  <c r="O986" i="1" s="1"/>
  <c r="M986" i="1"/>
  <c r="K986" i="1"/>
  <c r="J986" i="1"/>
  <c r="G986" i="1"/>
  <c r="F986" i="1"/>
  <c r="B986" i="1"/>
  <c r="X985" i="1"/>
  <c r="W985" i="1"/>
  <c r="R985" i="1"/>
  <c r="Q985" i="1"/>
  <c r="N985" i="1"/>
  <c r="O985" i="1" s="1"/>
  <c r="M985" i="1"/>
  <c r="K985" i="1"/>
  <c r="J985" i="1"/>
  <c r="G985" i="1"/>
  <c r="F985" i="1"/>
  <c r="B985" i="1"/>
  <c r="X984" i="1"/>
  <c r="W984" i="1"/>
  <c r="R984" i="1"/>
  <c r="Q984" i="1"/>
  <c r="N984" i="1"/>
  <c r="O984" i="1" s="1"/>
  <c r="M984" i="1"/>
  <c r="K984" i="1"/>
  <c r="J984" i="1"/>
  <c r="G984" i="1"/>
  <c r="F984" i="1"/>
  <c r="B984" i="1"/>
  <c r="X983" i="1"/>
  <c r="W983" i="1"/>
  <c r="R983" i="1"/>
  <c r="Q983" i="1"/>
  <c r="N983" i="1"/>
  <c r="O983" i="1" s="1"/>
  <c r="M983" i="1"/>
  <c r="K983" i="1"/>
  <c r="J983" i="1"/>
  <c r="G983" i="1"/>
  <c r="F983" i="1"/>
  <c r="B983" i="1"/>
  <c r="X982" i="1"/>
  <c r="W982" i="1"/>
  <c r="R982" i="1"/>
  <c r="Q982" i="1"/>
  <c r="N982" i="1"/>
  <c r="O982" i="1" s="1"/>
  <c r="M982" i="1"/>
  <c r="K982" i="1"/>
  <c r="J982" i="1"/>
  <c r="G982" i="1"/>
  <c r="F982" i="1"/>
  <c r="B982" i="1"/>
  <c r="X981" i="1"/>
  <c r="W981" i="1"/>
  <c r="R981" i="1"/>
  <c r="Q981" i="1"/>
  <c r="N981" i="1"/>
  <c r="O981" i="1" s="1"/>
  <c r="M981" i="1"/>
  <c r="K981" i="1"/>
  <c r="J981" i="1"/>
  <c r="G981" i="1"/>
  <c r="F981" i="1"/>
  <c r="B981" i="1"/>
  <c r="X980" i="1"/>
  <c r="W980" i="1"/>
  <c r="R980" i="1"/>
  <c r="Q980" i="1"/>
  <c r="N980" i="1"/>
  <c r="O980" i="1" s="1"/>
  <c r="M980" i="1"/>
  <c r="K980" i="1"/>
  <c r="J980" i="1"/>
  <c r="G980" i="1"/>
  <c r="F980" i="1"/>
  <c r="B980" i="1"/>
  <c r="X979" i="1"/>
  <c r="W979" i="1"/>
  <c r="R979" i="1"/>
  <c r="Q979" i="1"/>
  <c r="N979" i="1"/>
  <c r="O979" i="1" s="1"/>
  <c r="M979" i="1"/>
  <c r="K979" i="1"/>
  <c r="J979" i="1"/>
  <c r="G979" i="1"/>
  <c r="F979" i="1"/>
  <c r="B979" i="1"/>
  <c r="X978" i="1"/>
  <c r="W978" i="1"/>
  <c r="R978" i="1"/>
  <c r="Q978" i="1"/>
  <c r="N978" i="1"/>
  <c r="O978" i="1" s="1"/>
  <c r="M978" i="1"/>
  <c r="K978" i="1"/>
  <c r="J978" i="1"/>
  <c r="G978" i="1"/>
  <c r="F978" i="1"/>
  <c r="B978" i="1"/>
  <c r="X977" i="1"/>
  <c r="W977" i="1"/>
  <c r="R977" i="1"/>
  <c r="Q977" i="1"/>
  <c r="N977" i="1"/>
  <c r="O977" i="1" s="1"/>
  <c r="M977" i="1"/>
  <c r="K977" i="1"/>
  <c r="J977" i="1"/>
  <c r="G977" i="1"/>
  <c r="F977" i="1"/>
  <c r="B977" i="1"/>
  <c r="X976" i="1"/>
  <c r="W976" i="1"/>
  <c r="R976" i="1"/>
  <c r="Q976" i="1"/>
  <c r="N976" i="1"/>
  <c r="O976" i="1" s="1"/>
  <c r="M976" i="1"/>
  <c r="K976" i="1"/>
  <c r="J976" i="1"/>
  <c r="G976" i="1"/>
  <c r="F976" i="1"/>
  <c r="B976" i="1"/>
  <c r="X975" i="1"/>
  <c r="W975" i="1"/>
  <c r="R975" i="1"/>
  <c r="Q975" i="1"/>
  <c r="N975" i="1"/>
  <c r="O975" i="1" s="1"/>
  <c r="M975" i="1"/>
  <c r="K975" i="1"/>
  <c r="J975" i="1"/>
  <c r="G975" i="1"/>
  <c r="F975" i="1"/>
  <c r="B975" i="1"/>
  <c r="X974" i="1"/>
  <c r="W974" i="1"/>
  <c r="R974" i="1"/>
  <c r="Q974" i="1"/>
  <c r="N974" i="1"/>
  <c r="O974" i="1" s="1"/>
  <c r="M974" i="1"/>
  <c r="K974" i="1"/>
  <c r="J974" i="1"/>
  <c r="G974" i="1"/>
  <c r="F974" i="1"/>
  <c r="B974" i="1"/>
  <c r="X973" i="1"/>
  <c r="W973" i="1"/>
  <c r="R973" i="1"/>
  <c r="Q973" i="1"/>
  <c r="N973" i="1"/>
  <c r="O973" i="1" s="1"/>
  <c r="M973" i="1"/>
  <c r="K973" i="1"/>
  <c r="J973" i="1"/>
  <c r="G973" i="1"/>
  <c r="F973" i="1"/>
  <c r="B973" i="1"/>
  <c r="X972" i="1"/>
  <c r="W972" i="1"/>
  <c r="R972" i="1"/>
  <c r="Q972" i="1"/>
  <c r="N972" i="1"/>
  <c r="O972" i="1" s="1"/>
  <c r="M972" i="1"/>
  <c r="K972" i="1"/>
  <c r="J972" i="1"/>
  <c r="G972" i="1"/>
  <c r="H972" i="1" s="1"/>
  <c r="F972" i="1"/>
  <c r="B972" i="1"/>
  <c r="X971" i="1"/>
  <c r="W971" i="1"/>
  <c r="R971" i="1"/>
  <c r="Q971" i="1"/>
  <c r="N971" i="1"/>
  <c r="O971" i="1" s="1"/>
  <c r="M971" i="1"/>
  <c r="K971" i="1"/>
  <c r="J971" i="1"/>
  <c r="G971" i="1"/>
  <c r="F971" i="1"/>
  <c r="B971" i="1"/>
  <c r="X970" i="1"/>
  <c r="W970" i="1"/>
  <c r="R970" i="1"/>
  <c r="Q970" i="1"/>
  <c r="N970" i="1"/>
  <c r="O970" i="1" s="1"/>
  <c r="M970" i="1"/>
  <c r="K970" i="1"/>
  <c r="J970" i="1"/>
  <c r="G970" i="1"/>
  <c r="H970" i="1" s="1"/>
  <c r="F970" i="1"/>
  <c r="B970" i="1"/>
  <c r="X969" i="1"/>
  <c r="W969" i="1"/>
  <c r="R969" i="1"/>
  <c r="Q969" i="1"/>
  <c r="N969" i="1"/>
  <c r="O969" i="1" s="1"/>
  <c r="M969" i="1"/>
  <c r="K969" i="1"/>
  <c r="J969" i="1"/>
  <c r="G969" i="1"/>
  <c r="F969" i="1"/>
  <c r="B969" i="1"/>
  <c r="X968" i="1"/>
  <c r="W968" i="1"/>
  <c r="R968" i="1"/>
  <c r="Q968" i="1"/>
  <c r="N968" i="1"/>
  <c r="O968" i="1" s="1"/>
  <c r="M968" i="1"/>
  <c r="K968" i="1"/>
  <c r="J968" i="1"/>
  <c r="G968" i="1"/>
  <c r="F968" i="1"/>
  <c r="B968" i="1"/>
  <c r="X967" i="1"/>
  <c r="W967" i="1"/>
  <c r="R967" i="1"/>
  <c r="Q967" i="1"/>
  <c r="N967" i="1"/>
  <c r="O967" i="1" s="1"/>
  <c r="M967" i="1"/>
  <c r="K967" i="1"/>
  <c r="J967" i="1"/>
  <c r="G967" i="1"/>
  <c r="F967" i="1"/>
  <c r="B967" i="1"/>
  <c r="X966" i="1"/>
  <c r="W966" i="1"/>
  <c r="R966" i="1"/>
  <c r="Q966" i="1"/>
  <c r="N966" i="1"/>
  <c r="O966" i="1" s="1"/>
  <c r="M966" i="1"/>
  <c r="K966" i="1"/>
  <c r="J966" i="1"/>
  <c r="G966" i="1"/>
  <c r="H966" i="1" s="1"/>
  <c r="F966" i="1"/>
  <c r="B966" i="1"/>
  <c r="X965" i="1"/>
  <c r="W965" i="1"/>
  <c r="R965" i="1"/>
  <c r="Q965" i="1"/>
  <c r="N965" i="1"/>
  <c r="O965" i="1" s="1"/>
  <c r="M965" i="1"/>
  <c r="K965" i="1"/>
  <c r="J965" i="1"/>
  <c r="G965" i="1"/>
  <c r="F965" i="1"/>
  <c r="B965" i="1"/>
  <c r="X964" i="1"/>
  <c r="W964" i="1"/>
  <c r="R964" i="1"/>
  <c r="Q964" i="1"/>
  <c r="N964" i="1"/>
  <c r="O964" i="1" s="1"/>
  <c r="M964" i="1"/>
  <c r="K964" i="1"/>
  <c r="J964" i="1"/>
  <c r="G964" i="1"/>
  <c r="H964" i="1" s="1"/>
  <c r="F964" i="1"/>
  <c r="B964" i="1"/>
  <c r="X963" i="1"/>
  <c r="W963" i="1"/>
  <c r="R963" i="1"/>
  <c r="Q963" i="1"/>
  <c r="N963" i="1"/>
  <c r="O963" i="1" s="1"/>
  <c r="M963" i="1"/>
  <c r="K963" i="1"/>
  <c r="J963" i="1"/>
  <c r="G963" i="1"/>
  <c r="F963" i="1"/>
  <c r="B963" i="1"/>
  <c r="X962" i="1"/>
  <c r="W962" i="1"/>
  <c r="R962" i="1"/>
  <c r="Q962" i="1"/>
  <c r="N962" i="1"/>
  <c r="O962" i="1" s="1"/>
  <c r="M962" i="1"/>
  <c r="K962" i="1"/>
  <c r="J962" i="1"/>
  <c r="G962" i="1"/>
  <c r="H962" i="1" s="1"/>
  <c r="F962" i="1"/>
  <c r="B962" i="1"/>
  <c r="X961" i="1"/>
  <c r="W961" i="1"/>
  <c r="R961" i="1"/>
  <c r="Q961" i="1"/>
  <c r="N961" i="1"/>
  <c r="O961" i="1" s="1"/>
  <c r="M961" i="1"/>
  <c r="K961" i="1"/>
  <c r="J961" i="1"/>
  <c r="G961" i="1"/>
  <c r="F961" i="1"/>
  <c r="B961" i="1"/>
  <c r="X960" i="1"/>
  <c r="W960" i="1"/>
  <c r="R960" i="1"/>
  <c r="Q960" i="1"/>
  <c r="N960" i="1"/>
  <c r="O960" i="1" s="1"/>
  <c r="M960" i="1"/>
  <c r="K960" i="1"/>
  <c r="J960" i="1"/>
  <c r="G960" i="1"/>
  <c r="F960" i="1"/>
  <c r="B960" i="1"/>
  <c r="X959" i="1"/>
  <c r="W959" i="1"/>
  <c r="R959" i="1"/>
  <c r="Q959" i="1"/>
  <c r="N959" i="1"/>
  <c r="O959" i="1" s="1"/>
  <c r="M959" i="1"/>
  <c r="K959" i="1"/>
  <c r="J959" i="1"/>
  <c r="G959" i="1"/>
  <c r="F959" i="1"/>
  <c r="B959" i="1"/>
  <c r="X958" i="1"/>
  <c r="W958" i="1"/>
  <c r="R958" i="1"/>
  <c r="Q958" i="1"/>
  <c r="N958" i="1"/>
  <c r="O958" i="1" s="1"/>
  <c r="M958" i="1"/>
  <c r="K958" i="1"/>
  <c r="J958" i="1"/>
  <c r="G958" i="1"/>
  <c r="H958" i="1" s="1"/>
  <c r="F958" i="1"/>
  <c r="B958" i="1"/>
  <c r="X957" i="1"/>
  <c r="W957" i="1"/>
  <c r="R957" i="1"/>
  <c r="Q957" i="1"/>
  <c r="N957" i="1"/>
  <c r="O957" i="1" s="1"/>
  <c r="M957" i="1"/>
  <c r="K957" i="1"/>
  <c r="J957" i="1"/>
  <c r="G957" i="1"/>
  <c r="F957" i="1"/>
  <c r="B957" i="1"/>
  <c r="X956" i="1"/>
  <c r="W956" i="1"/>
  <c r="R956" i="1"/>
  <c r="Q956" i="1"/>
  <c r="N956" i="1"/>
  <c r="O956" i="1" s="1"/>
  <c r="M956" i="1"/>
  <c r="K956" i="1"/>
  <c r="J956" i="1"/>
  <c r="G956" i="1"/>
  <c r="H956" i="1" s="1"/>
  <c r="F956" i="1"/>
  <c r="B956" i="1"/>
  <c r="X955" i="1"/>
  <c r="W955" i="1"/>
  <c r="R955" i="1"/>
  <c r="Q955" i="1"/>
  <c r="N955" i="1"/>
  <c r="O955" i="1" s="1"/>
  <c r="M955" i="1"/>
  <c r="K955" i="1"/>
  <c r="J955" i="1"/>
  <c r="G955" i="1"/>
  <c r="F955" i="1"/>
  <c r="B955" i="1"/>
  <c r="X954" i="1"/>
  <c r="W954" i="1"/>
  <c r="R954" i="1"/>
  <c r="Q954" i="1"/>
  <c r="N954" i="1"/>
  <c r="O954" i="1" s="1"/>
  <c r="M954" i="1"/>
  <c r="K954" i="1"/>
  <c r="J954" i="1"/>
  <c r="G954" i="1"/>
  <c r="H954" i="1" s="1"/>
  <c r="F954" i="1"/>
  <c r="B954" i="1"/>
  <c r="X953" i="1"/>
  <c r="W953" i="1"/>
  <c r="R953" i="1"/>
  <c r="Q953" i="1"/>
  <c r="N953" i="1"/>
  <c r="O953" i="1" s="1"/>
  <c r="M953" i="1"/>
  <c r="K953" i="1"/>
  <c r="J953" i="1"/>
  <c r="G953" i="1"/>
  <c r="F953" i="1"/>
  <c r="B953" i="1"/>
  <c r="X952" i="1"/>
  <c r="W952" i="1"/>
  <c r="R952" i="1"/>
  <c r="Q952" i="1"/>
  <c r="N952" i="1"/>
  <c r="O952" i="1" s="1"/>
  <c r="M952" i="1"/>
  <c r="K952" i="1"/>
  <c r="J952" i="1"/>
  <c r="G952" i="1"/>
  <c r="F952" i="1"/>
  <c r="B952" i="1"/>
  <c r="X951" i="1"/>
  <c r="W951" i="1"/>
  <c r="R951" i="1"/>
  <c r="Q951" i="1"/>
  <c r="N951" i="1"/>
  <c r="O951" i="1" s="1"/>
  <c r="M951" i="1"/>
  <c r="K951" i="1"/>
  <c r="J951" i="1"/>
  <c r="G951" i="1"/>
  <c r="F951" i="1"/>
  <c r="B951" i="1"/>
  <c r="X950" i="1"/>
  <c r="W950" i="1"/>
  <c r="R950" i="1"/>
  <c r="Q950" i="1"/>
  <c r="N950" i="1"/>
  <c r="O950" i="1" s="1"/>
  <c r="M950" i="1"/>
  <c r="K950" i="1"/>
  <c r="J950" i="1"/>
  <c r="G950" i="1"/>
  <c r="H950" i="1" s="1"/>
  <c r="F950" i="1"/>
  <c r="B950" i="1"/>
  <c r="X949" i="1"/>
  <c r="W949" i="1"/>
  <c r="R949" i="1"/>
  <c r="Q949" i="1"/>
  <c r="N949" i="1"/>
  <c r="O949" i="1" s="1"/>
  <c r="M949" i="1"/>
  <c r="K949" i="1"/>
  <c r="J949" i="1"/>
  <c r="G949" i="1"/>
  <c r="F949" i="1"/>
  <c r="B949" i="1"/>
  <c r="X948" i="1"/>
  <c r="W948" i="1"/>
  <c r="R948" i="1"/>
  <c r="Q948" i="1"/>
  <c r="N948" i="1"/>
  <c r="O948" i="1" s="1"/>
  <c r="M948" i="1"/>
  <c r="K948" i="1"/>
  <c r="J948" i="1"/>
  <c r="G948" i="1"/>
  <c r="H948" i="1" s="1"/>
  <c r="F948" i="1"/>
  <c r="B948" i="1"/>
  <c r="X947" i="1"/>
  <c r="W947" i="1"/>
  <c r="R947" i="1"/>
  <c r="Q947" i="1"/>
  <c r="N947" i="1"/>
  <c r="O947" i="1" s="1"/>
  <c r="M947" i="1"/>
  <c r="K947" i="1"/>
  <c r="J947" i="1"/>
  <c r="G947" i="1"/>
  <c r="F947" i="1"/>
  <c r="B947" i="1"/>
  <c r="X946" i="1"/>
  <c r="W946" i="1"/>
  <c r="R946" i="1"/>
  <c r="Q946" i="1"/>
  <c r="N946" i="1"/>
  <c r="O946" i="1" s="1"/>
  <c r="M946" i="1"/>
  <c r="K946" i="1"/>
  <c r="J946" i="1"/>
  <c r="G946" i="1"/>
  <c r="H946" i="1" s="1"/>
  <c r="F946" i="1"/>
  <c r="B946" i="1"/>
  <c r="X945" i="1"/>
  <c r="W945" i="1"/>
  <c r="R945" i="1"/>
  <c r="Q945" i="1"/>
  <c r="N945" i="1"/>
  <c r="O945" i="1" s="1"/>
  <c r="M945" i="1"/>
  <c r="K945" i="1"/>
  <c r="J945" i="1"/>
  <c r="G945" i="1"/>
  <c r="F945" i="1"/>
  <c r="B945" i="1"/>
  <c r="X944" i="1"/>
  <c r="W944" i="1"/>
  <c r="R944" i="1"/>
  <c r="Q944" i="1"/>
  <c r="N944" i="1"/>
  <c r="O944" i="1" s="1"/>
  <c r="M944" i="1"/>
  <c r="K944" i="1"/>
  <c r="J944" i="1"/>
  <c r="G944" i="1"/>
  <c r="F944" i="1"/>
  <c r="B944" i="1"/>
  <c r="X943" i="1"/>
  <c r="W943" i="1"/>
  <c r="R943" i="1"/>
  <c r="Q943" i="1"/>
  <c r="N943" i="1"/>
  <c r="O943" i="1" s="1"/>
  <c r="M943" i="1"/>
  <c r="K943" i="1"/>
  <c r="J943" i="1"/>
  <c r="G943" i="1"/>
  <c r="F943" i="1"/>
  <c r="B943" i="1"/>
  <c r="X942" i="1"/>
  <c r="W942" i="1"/>
  <c r="R942" i="1"/>
  <c r="Q942" i="1"/>
  <c r="N942" i="1"/>
  <c r="O942" i="1" s="1"/>
  <c r="M942" i="1"/>
  <c r="K942" i="1"/>
  <c r="J942" i="1"/>
  <c r="G942" i="1"/>
  <c r="H942" i="1" s="1"/>
  <c r="F942" i="1"/>
  <c r="B942" i="1"/>
  <c r="X941" i="1"/>
  <c r="W941" i="1"/>
  <c r="R941" i="1"/>
  <c r="Q941" i="1"/>
  <c r="N941" i="1"/>
  <c r="O941" i="1" s="1"/>
  <c r="M941" i="1"/>
  <c r="K941" i="1"/>
  <c r="J941" i="1"/>
  <c r="G941" i="1"/>
  <c r="F941" i="1"/>
  <c r="B941" i="1"/>
  <c r="X940" i="1"/>
  <c r="W940" i="1"/>
  <c r="R940" i="1"/>
  <c r="Q940" i="1"/>
  <c r="N940" i="1"/>
  <c r="O940" i="1" s="1"/>
  <c r="M940" i="1"/>
  <c r="K940" i="1"/>
  <c r="J940" i="1"/>
  <c r="G940" i="1"/>
  <c r="H940" i="1" s="1"/>
  <c r="F940" i="1"/>
  <c r="B940" i="1"/>
  <c r="X939" i="1"/>
  <c r="W939" i="1"/>
  <c r="R939" i="1"/>
  <c r="Q939" i="1"/>
  <c r="N939" i="1"/>
  <c r="O939" i="1" s="1"/>
  <c r="M939" i="1"/>
  <c r="K939" i="1"/>
  <c r="J939" i="1"/>
  <c r="G939" i="1"/>
  <c r="F939" i="1"/>
  <c r="B939" i="1"/>
  <c r="X938" i="1"/>
  <c r="W938" i="1"/>
  <c r="R938" i="1"/>
  <c r="Q938" i="1"/>
  <c r="N938" i="1"/>
  <c r="O938" i="1" s="1"/>
  <c r="M938" i="1"/>
  <c r="K938" i="1"/>
  <c r="J938" i="1"/>
  <c r="G938" i="1"/>
  <c r="H938" i="1" s="1"/>
  <c r="F938" i="1"/>
  <c r="B938" i="1"/>
  <c r="X937" i="1"/>
  <c r="W937" i="1"/>
  <c r="R937" i="1"/>
  <c r="Q937" i="1"/>
  <c r="N937" i="1"/>
  <c r="O937" i="1" s="1"/>
  <c r="M937" i="1"/>
  <c r="K937" i="1"/>
  <c r="J937" i="1"/>
  <c r="G937" i="1"/>
  <c r="F937" i="1"/>
  <c r="B937" i="1"/>
  <c r="X936" i="1"/>
  <c r="W936" i="1"/>
  <c r="R936" i="1"/>
  <c r="Q936" i="1"/>
  <c r="N936" i="1"/>
  <c r="O936" i="1" s="1"/>
  <c r="M936" i="1"/>
  <c r="K936" i="1"/>
  <c r="J936" i="1"/>
  <c r="G936" i="1"/>
  <c r="F936" i="1"/>
  <c r="B936" i="1"/>
  <c r="X935" i="1"/>
  <c r="W935" i="1"/>
  <c r="R935" i="1"/>
  <c r="Q935" i="1"/>
  <c r="N935" i="1"/>
  <c r="O935" i="1" s="1"/>
  <c r="M935" i="1"/>
  <c r="K935" i="1"/>
  <c r="J935" i="1"/>
  <c r="G935" i="1"/>
  <c r="F935" i="1"/>
  <c r="B935" i="1"/>
  <c r="X934" i="1"/>
  <c r="W934" i="1"/>
  <c r="R934" i="1"/>
  <c r="Q934" i="1"/>
  <c r="N934" i="1"/>
  <c r="O934" i="1" s="1"/>
  <c r="M934" i="1"/>
  <c r="K934" i="1"/>
  <c r="J934" i="1"/>
  <c r="G934" i="1"/>
  <c r="H934" i="1" s="1"/>
  <c r="F934" i="1"/>
  <c r="B934" i="1"/>
  <c r="X933" i="1"/>
  <c r="W933" i="1"/>
  <c r="R933" i="1"/>
  <c r="Q933" i="1"/>
  <c r="N933" i="1"/>
  <c r="O933" i="1" s="1"/>
  <c r="M933" i="1"/>
  <c r="K933" i="1"/>
  <c r="J933" i="1"/>
  <c r="G933" i="1"/>
  <c r="F933" i="1"/>
  <c r="B933" i="1"/>
  <c r="X932" i="1"/>
  <c r="W932" i="1"/>
  <c r="R932" i="1"/>
  <c r="Q932" i="1"/>
  <c r="N932" i="1"/>
  <c r="O932" i="1" s="1"/>
  <c r="M932" i="1"/>
  <c r="K932" i="1"/>
  <c r="J932" i="1"/>
  <c r="G932" i="1"/>
  <c r="H932" i="1" s="1"/>
  <c r="F932" i="1"/>
  <c r="B932" i="1"/>
  <c r="X931" i="1"/>
  <c r="W931" i="1"/>
  <c r="R931" i="1"/>
  <c r="Q931" i="1"/>
  <c r="N931" i="1"/>
  <c r="O931" i="1" s="1"/>
  <c r="M931" i="1"/>
  <c r="K931" i="1"/>
  <c r="J931" i="1"/>
  <c r="G931" i="1"/>
  <c r="F931" i="1"/>
  <c r="B931" i="1"/>
  <c r="X930" i="1"/>
  <c r="W930" i="1"/>
  <c r="R930" i="1"/>
  <c r="Q930" i="1"/>
  <c r="N930" i="1"/>
  <c r="O930" i="1" s="1"/>
  <c r="M930" i="1"/>
  <c r="K930" i="1"/>
  <c r="J930" i="1"/>
  <c r="G930" i="1"/>
  <c r="H930" i="1" s="1"/>
  <c r="F930" i="1"/>
  <c r="B930" i="1"/>
  <c r="X929" i="1"/>
  <c r="W929" i="1"/>
  <c r="R929" i="1"/>
  <c r="Q929" i="1"/>
  <c r="N929" i="1"/>
  <c r="O929" i="1" s="1"/>
  <c r="M929" i="1"/>
  <c r="K929" i="1"/>
  <c r="J929" i="1"/>
  <c r="G929" i="1"/>
  <c r="F929" i="1"/>
  <c r="B929" i="1"/>
  <c r="X928" i="1"/>
  <c r="W928" i="1"/>
  <c r="R928" i="1"/>
  <c r="Q928" i="1"/>
  <c r="N928" i="1"/>
  <c r="O928" i="1" s="1"/>
  <c r="M928" i="1"/>
  <c r="K928" i="1"/>
  <c r="J928" i="1"/>
  <c r="G928" i="1"/>
  <c r="F928" i="1"/>
  <c r="B928" i="1"/>
  <c r="X927" i="1"/>
  <c r="W927" i="1"/>
  <c r="R927" i="1"/>
  <c r="Q927" i="1"/>
  <c r="N927" i="1"/>
  <c r="O927" i="1" s="1"/>
  <c r="M927" i="1"/>
  <c r="K927" i="1"/>
  <c r="J927" i="1"/>
  <c r="G927" i="1"/>
  <c r="F927" i="1"/>
  <c r="B927" i="1"/>
  <c r="X926" i="1"/>
  <c r="W926" i="1"/>
  <c r="R926" i="1"/>
  <c r="Q926" i="1"/>
  <c r="N926" i="1"/>
  <c r="O926" i="1" s="1"/>
  <c r="M926" i="1"/>
  <c r="K926" i="1"/>
  <c r="J926" i="1"/>
  <c r="G926" i="1"/>
  <c r="H926" i="1" s="1"/>
  <c r="F926" i="1"/>
  <c r="B926" i="1"/>
  <c r="X925" i="1"/>
  <c r="W925" i="1"/>
  <c r="R925" i="1"/>
  <c r="Q925" i="1"/>
  <c r="N925" i="1"/>
  <c r="O925" i="1" s="1"/>
  <c r="M925" i="1"/>
  <c r="K925" i="1"/>
  <c r="J925" i="1"/>
  <c r="G925" i="1"/>
  <c r="F925" i="1"/>
  <c r="B925" i="1"/>
  <c r="X924" i="1"/>
  <c r="W924" i="1"/>
  <c r="R924" i="1"/>
  <c r="Q924" i="1"/>
  <c r="N924" i="1"/>
  <c r="O924" i="1" s="1"/>
  <c r="M924" i="1"/>
  <c r="K924" i="1"/>
  <c r="J924" i="1"/>
  <c r="G924" i="1"/>
  <c r="H924" i="1" s="1"/>
  <c r="F924" i="1"/>
  <c r="B924" i="1"/>
  <c r="X923" i="1"/>
  <c r="W923" i="1"/>
  <c r="R923" i="1"/>
  <c r="Q923" i="1"/>
  <c r="N923" i="1"/>
  <c r="O923" i="1" s="1"/>
  <c r="M923" i="1"/>
  <c r="K923" i="1"/>
  <c r="J923" i="1"/>
  <c r="G923" i="1"/>
  <c r="F923" i="1"/>
  <c r="B923" i="1"/>
  <c r="X922" i="1"/>
  <c r="W922" i="1"/>
  <c r="R922" i="1"/>
  <c r="Q922" i="1"/>
  <c r="N922" i="1"/>
  <c r="O922" i="1" s="1"/>
  <c r="M922" i="1"/>
  <c r="K922" i="1"/>
  <c r="J922" i="1"/>
  <c r="G922" i="1"/>
  <c r="H922" i="1" s="1"/>
  <c r="F922" i="1"/>
  <c r="B922" i="1"/>
  <c r="X921" i="1"/>
  <c r="W921" i="1"/>
  <c r="R921" i="1"/>
  <c r="Q921" i="1"/>
  <c r="N921" i="1"/>
  <c r="O921" i="1" s="1"/>
  <c r="M921" i="1"/>
  <c r="K921" i="1"/>
  <c r="J921" i="1"/>
  <c r="G921" i="1"/>
  <c r="F921" i="1"/>
  <c r="B921" i="1"/>
  <c r="X920" i="1"/>
  <c r="W920" i="1"/>
  <c r="R920" i="1"/>
  <c r="Q920" i="1"/>
  <c r="N920" i="1"/>
  <c r="O920" i="1" s="1"/>
  <c r="M920" i="1"/>
  <c r="K920" i="1"/>
  <c r="J920" i="1"/>
  <c r="G920" i="1"/>
  <c r="I920" i="1" s="1"/>
  <c r="F920" i="1"/>
  <c r="B920" i="1"/>
  <c r="X919" i="1"/>
  <c r="W919" i="1"/>
  <c r="R919" i="1"/>
  <c r="Q919" i="1"/>
  <c r="N919" i="1"/>
  <c r="O919" i="1" s="1"/>
  <c r="M919" i="1"/>
  <c r="K919" i="1"/>
  <c r="J919" i="1"/>
  <c r="G919" i="1"/>
  <c r="I919" i="1" s="1"/>
  <c r="F919" i="1"/>
  <c r="B919" i="1"/>
  <c r="X918" i="1"/>
  <c r="W918" i="1"/>
  <c r="R918" i="1"/>
  <c r="Q918" i="1"/>
  <c r="N918" i="1"/>
  <c r="O918" i="1" s="1"/>
  <c r="M918" i="1"/>
  <c r="K918" i="1"/>
  <c r="J918" i="1"/>
  <c r="G918" i="1"/>
  <c r="I918" i="1" s="1"/>
  <c r="F918" i="1"/>
  <c r="B918" i="1"/>
  <c r="X917" i="1"/>
  <c r="W917" i="1"/>
  <c r="R917" i="1"/>
  <c r="Q917" i="1"/>
  <c r="N917" i="1"/>
  <c r="O917" i="1" s="1"/>
  <c r="M917" i="1"/>
  <c r="K917" i="1"/>
  <c r="J917" i="1"/>
  <c r="G917" i="1"/>
  <c r="F917" i="1"/>
  <c r="B917" i="1"/>
  <c r="X916" i="1"/>
  <c r="W916" i="1"/>
  <c r="R916" i="1"/>
  <c r="Q916" i="1"/>
  <c r="N916" i="1"/>
  <c r="O916" i="1" s="1"/>
  <c r="M916" i="1"/>
  <c r="K916" i="1"/>
  <c r="J916" i="1"/>
  <c r="G916" i="1"/>
  <c r="I916" i="1" s="1"/>
  <c r="F916" i="1"/>
  <c r="B916" i="1"/>
  <c r="X915" i="1"/>
  <c r="W915" i="1"/>
  <c r="R915" i="1"/>
  <c r="Q915" i="1"/>
  <c r="N915" i="1"/>
  <c r="O915" i="1" s="1"/>
  <c r="M915" i="1"/>
  <c r="K915" i="1"/>
  <c r="J915" i="1"/>
  <c r="G915" i="1"/>
  <c r="F915" i="1"/>
  <c r="B915" i="1"/>
  <c r="X914" i="1"/>
  <c r="W914" i="1"/>
  <c r="R914" i="1"/>
  <c r="Q914" i="1"/>
  <c r="N914" i="1"/>
  <c r="O914" i="1" s="1"/>
  <c r="M914" i="1"/>
  <c r="K914" i="1"/>
  <c r="J914" i="1"/>
  <c r="G914" i="1"/>
  <c r="I914" i="1" s="1"/>
  <c r="F914" i="1"/>
  <c r="B914" i="1"/>
  <c r="X913" i="1"/>
  <c r="W913" i="1"/>
  <c r="R913" i="1"/>
  <c r="Q913" i="1"/>
  <c r="N913" i="1"/>
  <c r="O913" i="1" s="1"/>
  <c r="M913" i="1"/>
  <c r="K913" i="1"/>
  <c r="J913" i="1"/>
  <c r="G913" i="1"/>
  <c r="F913" i="1"/>
  <c r="B913" i="1"/>
  <c r="X912" i="1"/>
  <c r="W912" i="1"/>
  <c r="R912" i="1"/>
  <c r="Q912" i="1"/>
  <c r="N912" i="1"/>
  <c r="O912" i="1" s="1"/>
  <c r="M912" i="1"/>
  <c r="K912" i="1"/>
  <c r="J912" i="1"/>
  <c r="G912" i="1"/>
  <c r="H912" i="1" s="1"/>
  <c r="F912" i="1"/>
  <c r="B912" i="1"/>
  <c r="X911" i="1"/>
  <c r="W911" i="1"/>
  <c r="R911" i="1"/>
  <c r="Q911" i="1"/>
  <c r="N911" i="1"/>
  <c r="O911" i="1" s="1"/>
  <c r="M911" i="1"/>
  <c r="K911" i="1"/>
  <c r="J911" i="1"/>
  <c r="G911" i="1"/>
  <c r="I911" i="1" s="1"/>
  <c r="F911" i="1"/>
  <c r="B911" i="1"/>
  <c r="X910" i="1"/>
  <c r="W910" i="1"/>
  <c r="R910" i="1"/>
  <c r="Q910" i="1"/>
  <c r="N910" i="1"/>
  <c r="O910" i="1" s="1"/>
  <c r="M910" i="1"/>
  <c r="K910" i="1"/>
  <c r="J910" i="1"/>
  <c r="G910" i="1"/>
  <c r="I910" i="1" s="1"/>
  <c r="F910" i="1"/>
  <c r="B910" i="1"/>
  <c r="X909" i="1"/>
  <c r="W909" i="1"/>
  <c r="R909" i="1"/>
  <c r="Q909" i="1"/>
  <c r="N909" i="1"/>
  <c r="O909" i="1" s="1"/>
  <c r="M909" i="1"/>
  <c r="K909" i="1"/>
  <c r="J909" i="1"/>
  <c r="G909" i="1"/>
  <c r="F909" i="1"/>
  <c r="B909" i="1"/>
  <c r="X908" i="1"/>
  <c r="W908" i="1"/>
  <c r="R908" i="1"/>
  <c r="Q908" i="1"/>
  <c r="N908" i="1"/>
  <c r="O908" i="1" s="1"/>
  <c r="M908" i="1"/>
  <c r="K908" i="1"/>
  <c r="J908" i="1"/>
  <c r="G908" i="1"/>
  <c r="H908" i="1" s="1"/>
  <c r="F908" i="1"/>
  <c r="B908" i="1"/>
  <c r="X907" i="1"/>
  <c r="W907" i="1"/>
  <c r="R907" i="1"/>
  <c r="Q907" i="1"/>
  <c r="N907" i="1"/>
  <c r="O907" i="1" s="1"/>
  <c r="M907" i="1"/>
  <c r="K907" i="1"/>
  <c r="J907" i="1"/>
  <c r="G907" i="1"/>
  <c r="F907" i="1"/>
  <c r="B907" i="1"/>
  <c r="X906" i="1"/>
  <c r="W906" i="1"/>
  <c r="R906" i="1"/>
  <c r="Q906" i="1"/>
  <c r="N906" i="1"/>
  <c r="O906" i="1" s="1"/>
  <c r="M906" i="1"/>
  <c r="K906" i="1"/>
  <c r="J906" i="1"/>
  <c r="G906" i="1"/>
  <c r="I906" i="1" s="1"/>
  <c r="F906" i="1"/>
  <c r="B906" i="1"/>
  <c r="X905" i="1"/>
  <c r="W905" i="1"/>
  <c r="R905" i="1"/>
  <c r="Q905" i="1"/>
  <c r="N905" i="1"/>
  <c r="O905" i="1" s="1"/>
  <c r="M905" i="1"/>
  <c r="K905" i="1"/>
  <c r="J905" i="1"/>
  <c r="G905" i="1"/>
  <c r="F905" i="1"/>
  <c r="B905" i="1"/>
  <c r="X904" i="1"/>
  <c r="W904" i="1"/>
  <c r="R904" i="1"/>
  <c r="Q904" i="1"/>
  <c r="N904" i="1"/>
  <c r="O904" i="1" s="1"/>
  <c r="M904" i="1"/>
  <c r="K904" i="1"/>
  <c r="J904" i="1"/>
  <c r="G904" i="1"/>
  <c r="I904" i="1" s="1"/>
  <c r="F904" i="1"/>
  <c r="B904" i="1"/>
  <c r="X903" i="1"/>
  <c r="W903" i="1"/>
  <c r="R903" i="1"/>
  <c r="Q903" i="1"/>
  <c r="N903" i="1"/>
  <c r="O903" i="1" s="1"/>
  <c r="M903" i="1"/>
  <c r="K903" i="1"/>
  <c r="J903" i="1"/>
  <c r="G903" i="1"/>
  <c r="I903" i="1" s="1"/>
  <c r="F903" i="1"/>
  <c r="B903" i="1"/>
  <c r="X902" i="1"/>
  <c r="W902" i="1"/>
  <c r="R902" i="1"/>
  <c r="Q902" i="1"/>
  <c r="N902" i="1"/>
  <c r="O902" i="1" s="1"/>
  <c r="M902" i="1"/>
  <c r="K902" i="1"/>
  <c r="J902" i="1"/>
  <c r="G902" i="1"/>
  <c r="H902" i="1" s="1"/>
  <c r="F902" i="1"/>
  <c r="B902" i="1"/>
  <c r="X901" i="1"/>
  <c r="W901" i="1"/>
  <c r="R901" i="1"/>
  <c r="Q901" i="1"/>
  <c r="N901" i="1"/>
  <c r="O901" i="1" s="1"/>
  <c r="M901" i="1"/>
  <c r="K901" i="1"/>
  <c r="J901" i="1"/>
  <c r="G901" i="1"/>
  <c r="F901" i="1"/>
  <c r="B901" i="1"/>
  <c r="X900" i="1"/>
  <c r="W900" i="1"/>
  <c r="R900" i="1"/>
  <c r="Q900" i="1"/>
  <c r="N900" i="1"/>
  <c r="O900" i="1" s="1"/>
  <c r="M900" i="1"/>
  <c r="K900" i="1"/>
  <c r="J900" i="1"/>
  <c r="G900" i="1"/>
  <c r="I900" i="1" s="1"/>
  <c r="F900" i="1"/>
  <c r="B900" i="1"/>
  <c r="X899" i="1"/>
  <c r="W899" i="1"/>
  <c r="R899" i="1"/>
  <c r="Q899" i="1"/>
  <c r="N899" i="1"/>
  <c r="O899" i="1" s="1"/>
  <c r="M899" i="1"/>
  <c r="K899" i="1"/>
  <c r="J899" i="1"/>
  <c r="G899" i="1"/>
  <c r="F899" i="1"/>
  <c r="B899" i="1"/>
  <c r="X898" i="1"/>
  <c r="W898" i="1"/>
  <c r="R898" i="1"/>
  <c r="Q898" i="1"/>
  <c r="N898" i="1"/>
  <c r="O898" i="1" s="1"/>
  <c r="M898" i="1"/>
  <c r="K898" i="1"/>
  <c r="J898" i="1"/>
  <c r="G898" i="1"/>
  <c r="I898" i="1" s="1"/>
  <c r="F898" i="1"/>
  <c r="B898" i="1"/>
  <c r="X897" i="1"/>
  <c r="W897" i="1"/>
  <c r="R897" i="1"/>
  <c r="Q897" i="1"/>
  <c r="N897" i="1"/>
  <c r="O897" i="1" s="1"/>
  <c r="M897" i="1"/>
  <c r="K897" i="1"/>
  <c r="J897" i="1"/>
  <c r="G897" i="1"/>
  <c r="F897" i="1"/>
  <c r="B897" i="1"/>
  <c r="X896" i="1"/>
  <c r="W896" i="1"/>
  <c r="R896" i="1"/>
  <c r="Q896" i="1"/>
  <c r="N896" i="1"/>
  <c r="O896" i="1" s="1"/>
  <c r="M896" i="1"/>
  <c r="K896" i="1"/>
  <c r="J896" i="1"/>
  <c r="G896" i="1"/>
  <c r="H896" i="1" s="1"/>
  <c r="F896" i="1"/>
  <c r="B896" i="1"/>
  <c r="X895" i="1"/>
  <c r="W895" i="1"/>
  <c r="R895" i="1"/>
  <c r="Q895" i="1"/>
  <c r="N895" i="1"/>
  <c r="O895" i="1" s="1"/>
  <c r="M895" i="1"/>
  <c r="K895" i="1"/>
  <c r="J895" i="1"/>
  <c r="G895" i="1"/>
  <c r="I895" i="1" s="1"/>
  <c r="F895" i="1"/>
  <c r="B895" i="1"/>
  <c r="X894" i="1"/>
  <c r="W894" i="1"/>
  <c r="R894" i="1"/>
  <c r="Q894" i="1"/>
  <c r="N894" i="1"/>
  <c r="O894" i="1" s="1"/>
  <c r="M894" i="1"/>
  <c r="K894" i="1"/>
  <c r="J894" i="1"/>
  <c r="G894" i="1"/>
  <c r="I894" i="1" s="1"/>
  <c r="F894" i="1"/>
  <c r="B894" i="1"/>
  <c r="X893" i="1"/>
  <c r="W893" i="1"/>
  <c r="R893" i="1"/>
  <c r="Q893" i="1"/>
  <c r="N893" i="1"/>
  <c r="O893" i="1" s="1"/>
  <c r="M893" i="1"/>
  <c r="K893" i="1"/>
  <c r="J893" i="1"/>
  <c r="G893" i="1"/>
  <c r="H893" i="1" s="1"/>
  <c r="F893" i="1"/>
  <c r="B893" i="1"/>
  <c r="X892" i="1"/>
  <c r="W892" i="1"/>
  <c r="R892" i="1"/>
  <c r="Q892" i="1"/>
  <c r="N892" i="1"/>
  <c r="O892" i="1" s="1"/>
  <c r="M892" i="1"/>
  <c r="K892" i="1"/>
  <c r="J892" i="1"/>
  <c r="G892" i="1"/>
  <c r="H892" i="1" s="1"/>
  <c r="F892" i="1"/>
  <c r="B892" i="1"/>
  <c r="X891" i="1"/>
  <c r="W891" i="1"/>
  <c r="R891" i="1"/>
  <c r="Q891" i="1"/>
  <c r="N891" i="1"/>
  <c r="O891" i="1" s="1"/>
  <c r="M891" i="1"/>
  <c r="K891" i="1"/>
  <c r="J891" i="1"/>
  <c r="G891" i="1"/>
  <c r="I891" i="1" s="1"/>
  <c r="F891" i="1"/>
  <c r="B891" i="1"/>
  <c r="X890" i="1"/>
  <c r="W890" i="1"/>
  <c r="R890" i="1"/>
  <c r="Q890" i="1"/>
  <c r="N890" i="1"/>
  <c r="O890" i="1" s="1"/>
  <c r="M890" i="1"/>
  <c r="K890" i="1"/>
  <c r="J890" i="1"/>
  <c r="G890" i="1"/>
  <c r="I890" i="1" s="1"/>
  <c r="F890" i="1"/>
  <c r="B890" i="1"/>
  <c r="X889" i="1"/>
  <c r="W889" i="1"/>
  <c r="R889" i="1"/>
  <c r="Q889" i="1"/>
  <c r="N889" i="1"/>
  <c r="O889" i="1" s="1"/>
  <c r="M889" i="1"/>
  <c r="K889" i="1"/>
  <c r="J889" i="1"/>
  <c r="G889" i="1"/>
  <c r="H889" i="1" s="1"/>
  <c r="F889" i="1"/>
  <c r="B889" i="1"/>
  <c r="X888" i="1"/>
  <c r="W888" i="1"/>
  <c r="R888" i="1"/>
  <c r="Q888" i="1"/>
  <c r="N888" i="1"/>
  <c r="O888" i="1" s="1"/>
  <c r="M888" i="1"/>
  <c r="K888" i="1"/>
  <c r="J888" i="1"/>
  <c r="G888" i="1"/>
  <c r="I888" i="1" s="1"/>
  <c r="F888" i="1"/>
  <c r="B888" i="1"/>
  <c r="X887" i="1"/>
  <c r="W887" i="1"/>
  <c r="R887" i="1"/>
  <c r="Q887" i="1"/>
  <c r="N887" i="1"/>
  <c r="O887" i="1" s="1"/>
  <c r="M887" i="1"/>
  <c r="K887" i="1"/>
  <c r="J887" i="1"/>
  <c r="G887" i="1"/>
  <c r="I887" i="1" s="1"/>
  <c r="F887" i="1"/>
  <c r="B887" i="1"/>
  <c r="X886" i="1"/>
  <c r="W886" i="1"/>
  <c r="R886" i="1"/>
  <c r="Q886" i="1"/>
  <c r="N886" i="1"/>
  <c r="O886" i="1" s="1"/>
  <c r="M886" i="1"/>
  <c r="K886" i="1"/>
  <c r="J886" i="1"/>
  <c r="G886" i="1"/>
  <c r="I886" i="1" s="1"/>
  <c r="F886" i="1"/>
  <c r="B886" i="1"/>
  <c r="X885" i="1"/>
  <c r="W885" i="1"/>
  <c r="R885" i="1"/>
  <c r="Q885" i="1"/>
  <c r="N885" i="1"/>
  <c r="O885" i="1" s="1"/>
  <c r="M885" i="1"/>
  <c r="K885" i="1"/>
  <c r="J885" i="1"/>
  <c r="G885" i="1"/>
  <c r="H885" i="1" s="1"/>
  <c r="F885" i="1"/>
  <c r="B885" i="1"/>
  <c r="X884" i="1"/>
  <c r="W884" i="1"/>
  <c r="R884" i="1"/>
  <c r="Q884" i="1"/>
  <c r="N884" i="1"/>
  <c r="O884" i="1" s="1"/>
  <c r="M884" i="1"/>
  <c r="K884" i="1"/>
  <c r="J884" i="1"/>
  <c r="G884" i="1"/>
  <c r="I884" i="1" s="1"/>
  <c r="F884" i="1"/>
  <c r="B884" i="1"/>
  <c r="X883" i="1"/>
  <c r="W883" i="1"/>
  <c r="R883" i="1"/>
  <c r="Q883" i="1"/>
  <c r="N883" i="1"/>
  <c r="O883" i="1" s="1"/>
  <c r="M883" i="1"/>
  <c r="K883" i="1"/>
  <c r="J883" i="1"/>
  <c r="G883" i="1"/>
  <c r="F883" i="1"/>
  <c r="B883" i="1"/>
  <c r="X882" i="1"/>
  <c r="W882" i="1"/>
  <c r="R882" i="1"/>
  <c r="Q882" i="1"/>
  <c r="N882" i="1"/>
  <c r="O882" i="1" s="1"/>
  <c r="M882" i="1"/>
  <c r="K882" i="1"/>
  <c r="J882" i="1"/>
  <c r="G882" i="1"/>
  <c r="F882" i="1"/>
  <c r="B882" i="1"/>
  <c r="X881" i="1"/>
  <c r="W881" i="1"/>
  <c r="R881" i="1"/>
  <c r="Q881" i="1"/>
  <c r="N881" i="1"/>
  <c r="O881" i="1" s="1"/>
  <c r="M881" i="1"/>
  <c r="K881" i="1"/>
  <c r="J881" i="1"/>
  <c r="G881" i="1"/>
  <c r="I881" i="1" s="1"/>
  <c r="F881" i="1"/>
  <c r="B881" i="1"/>
  <c r="X880" i="1"/>
  <c r="W880" i="1"/>
  <c r="R880" i="1"/>
  <c r="Q880" i="1"/>
  <c r="N880" i="1"/>
  <c r="O880" i="1" s="1"/>
  <c r="M880" i="1"/>
  <c r="K880" i="1"/>
  <c r="J880" i="1"/>
  <c r="G880" i="1"/>
  <c r="I880" i="1" s="1"/>
  <c r="F880" i="1"/>
  <c r="B880" i="1"/>
  <c r="X879" i="1"/>
  <c r="W879" i="1"/>
  <c r="R879" i="1"/>
  <c r="Q879" i="1"/>
  <c r="N879" i="1"/>
  <c r="O879" i="1" s="1"/>
  <c r="M879" i="1"/>
  <c r="K879" i="1"/>
  <c r="J879" i="1"/>
  <c r="G879" i="1"/>
  <c r="I879" i="1" s="1"/>
  <c r="F879" i="1"/>
  <c r="B879" i="1"/>
  <c r="X878" i="1"/>
  <c r="W878" i="1"/>
  <c r="R878" i="1"/>
  <c r="Q878" i="1"/>
  <c r="N878" i="1"/>
  <c r="O878" i="1" s="1"/>
  <c r="M878" i="1"/>
  <c r="K878" i="1"/>
  <c r="J878" i="1"/>
  <c r="G878" i="1"/>
  <c r="F878" i="1"/>
  <c r="B878" i="1"/>
  <c r="X877" i="1"/>
  <c r="W877" i="1"/>
  <c r="R877" i="1"/>
  <c r="Q877" i="1"/>
  <c r="N877" i="1"/>
  <c r="O877" i="1" s="1"/>
  <c r="M877" i="1"/>
  <c r="K877" i="1"/>
  <c r="J877" i="1"/>
  <c r="G877" i="1"/>
  <c r="I877" i="1" s="1"/>
  <c r="F877" i="1"/>
  <c r="B877" i="1"/>
  <c r="X876" i="1"/>
  <c r="W876" i="1"/>
  <c r="R876" i="1"/>
  <c r="Q876" i="1"/>
  <c r="N876" i="1"/>
  <c r="O876" i="1" s="1"/>
  <c r="M876" i="1"/>
  <c r="K876" i="1"/>
  <c r="J876" i="1"/>
  <c r="G876" i="1"/>
  <c r="I876" i="1" s="1"/>
  <c r="F876" i="1"/>
  <c r="B876" i="1"/>
  <c r="X875" i="1"/>
  <c r="W875" i="1"/>
  <c r="R875" i="1"/>
  <c r="Q875" i="1"/>
  <c r="N875" i="1"/>
  <c r="O875" i="1" s="1"/>
  <c r="M875" i="1"/>
  <c r="K875" i="1"/>
  <c r="J875" i="1"/>
  <c r="G875" i="1"/>
  <c r="F875" i="1"/>
  <c r="B875" i="1"/>
  <c r="X874" i="1"/>
  <c r="W874" i="1"/>
  <c r="R874" i="1"/>
  <c r="Q874" i="1"/>
  <c r="N874" i="1"/>
  <c r="O874" i="1" s="1"/>
  <c r="M874" i="1"/>
  <c r="K874" i="1"/>
  <c r="J874" i="1"/>
  <c r="G874" i="1"/>
  <c r="F874" i="1"/>
  <c r="B874" i="1"/>
  <c r="X873" i="1"/>
  <c r="W873" i="1"/>
  <c r="R873" i="1"/>
  <c r="Q873" i="1"/>
  <c r="N873" i="1"/>
  <c r="O873" i="1" s="1"/>
  <c r="M873" i="1"/>
  <c r="K873" i="1"/>
  <c r="J873" i="1"/>
  <c r="G873" i="1"/>
  <c r="I873" i="1" s="1"/>
  <c r="F873" i="1"/>
  <c r="B873" i="1"/>
  <c r="X872" i="1"/>
  <c r="W872" i="1"/>
  <c r="R872" i="1"/>
  <c r="Q872" i="1"/>
  <c r="N872" i="1"/>
  <c r="O872" i="1" s="1"/>
  <c r="M872" i="1"/>
  <c r="K872" i="1"/>
  <c r="J872" i="1"/>
  <c r="G872" i="1"/>
  <c r="I872" i="1" s="1"/>
  <c r="F872" i="1"/>
  <c r="B872" i="1"/>
  <c r="X871" i="1"/>
  <c r="W871" i="1"/>
  <c r="R871" i="1"/>
  <c r="Q871" i="1"/>
  <c r="N871" i="1"/>
  <c r="O871" i="1" s="1"/>
  <c r="M871" i="1"/>
  <c r="K871" i="1"/>
  <c r="J871" i="1"/>
  <c r="G871" i="1"/>
  <c r="I871" i="1" s="1"/>
  <c r="F871" i="1"/>
  <c r="B871" i="1"/>
  <c r="X870" i="1"/>
  <c r="W870" i="1"/>
  <c r="R870" i="1"/>
  <c r="Q870" i="1"/>
  <c r="N870" i="1"/>
  <c r="O870" i="1" s="1"/>
  <c r="M870" i="1"/>
  <c r="K870" i="1"/>
  <c r="J870" i="1"/>
  <c r="G870" i="1"/>
  <c r="F870" i="1"/>
  <c r="B870" i="1"/>
  <c r="X869" i="1"/>
  <c r="W869" i="1"/>
  <c r="R869" i="1"/>
  <c r="Q869" i="1"/>
  <c r="N869" i="1"/>
  <c r="O869" i="1" s="1"/>
  <c r="M869" i="1"/>
  <c r="K869" i="1"/>
  <c r="J869" i="1"/>
  <c r="G869" i="1"/>
  <c r="F869" i="1"/>
  <c r="B869" i="1"/>
  <c r="X868" i="1"/>
  <c r="W868" i="1"/>
  <c r="R868" i="1"/>
  <c r="Q868" i="1"/>
  <c r="N868" i="1"/>
  <c r="O868" i="1" s="1"/>
  <c r="M868" i="1"/>
  <c r="K868" i="1"/>
  <c r="J868" i="1"/>
  <c r="G868" i="1"/>
  <c r="I868" i="1" s="1"/>
  <c r="F868" i="1"/>
  <c r="B868" i="1"/>
  <c r="X867" i="1"/>
  <c r="W867" i="1"/>
  <c r="R867" i="1"/>
  <c r="Q867" i="1"/>
  <c r="N867" i="1"/>
  <c r="O867" i="1" s="1"/>
  <c r="M867" i="1"/>
  <c r="K867" i="1"/>
  <c r="J867" i="1"/>
  <c r="G867" i="1"/>
  <c r="I867" i="1" s="1"/>
  <c r="F867" i="1"/>
  <c r="B867" i="1"/>
  <c r="X866" i="1"/>
  <c r="W866" i="1"/>
  <c r="R866" i="1"/>
  <c r="Q866" i="1"/>
  <c r="N866" i="1"/>
  <c r="O866" i="1" s="1"/>
  <c r="M866" i="1"/>
  <c r="K866" i="1"/>
  <c r="J866" i="1"/>
  <c r="G866" i="1"/>
  <c r="I866" i="1" s="1"/>
  <c r="F866" i="1"/>
  <c r="B866" i="1"/>
  <c r="X865" i="1"/>
  <c r="W865" i="1"/>
  <c r="R865" i="1"/>
  <c r="Q865" i="1"/>
  <c r="N865" i="1"/>
  <c r="O865" i="1" s="1"/>
  <c r="M865" i="1"/>
  <c r="K865" i="1"/>
  <c r="J865" i="1"/>
  <c r="G865" i="1"/>
  <c r="I865" i="1" s="1"/>
  <c r="F865" i="1"/>
  <c r="B865" i="1"/>
  <c r="X864" i="1"/>
  <c r="W864" i="1"/>
  <c r="R864" i="1"/>
  <c r="Q864" i="1"/>
  <c r="N864" i="1"/>
  <c r="O864" i="1" s="1"/>
  <c r="M864" i="1"/>
  <c r="K864" i="1"/>
  <c r="J864" i="1"/>
  <c r="G864" i="1"/>
  <c r="I864" i="1" s="1"/>
  <c r="F864" i="1"/>
  <c r="B864" i="1"/>
  <c r="X863" i="1"/>
  <c r="W863" i="1"/>
  <c r="R863" i="1"/>
  <c r="Q863" i="1"/>
  <c r="N863" i="1"/>
  <c r="O863" i="1" s="1"/>
  <c r="M863" i="1"/>
  <c r="K863" i="1"/>
  <c r="J863" i="1"/>
  <c r="G863" i="1"/>
  <c r="F863" i="1"/>
  <c r="B863" i="1"/>
  <c r="X862" i="1"/>
  <c r="W862" i="1"/>
  <c r="R862" i="1"/>
  <c r="Q862" i="1"/>
  <c r="N862" i="1"/>
  <c r="O862" i="1" s="1"/>
  <c r="M862" i="1"/>
  <c r="K862" i="1"/>
  <c r="J862" i="1"/>
  <c r="G862" i="1"/>
  <c r="I862" i="1" s="1"/>
  <c r="F862" i="1"/>
  <c r="B862" i="1"/>
  <c r="X861" i="1"/>
  <c r="W861" i="1"/>
  <c r="R861" i="1"/>
  <c r="Q861" i="1"/>
  <c r="N861" i="1"/>
  <c r="O861" i="1" s="1"/>
  <c r="M861" i="1"/>
  <c r="K861" i="1"/>
  <c r="J861" i="1"/>
  <c r="G861" i="1"/>
  <c r="I861" i="1" s="1"/>
  <c r="F861" i="1"/>
  <c r="B861" i="1"/>
  <c r="X860" i="1"/>
  <c r="W860" i="1"/>
  <c r="R860" i="1"/>
  <c r="Q860" i="1"/>
  <c r="N860" i="1"/>
  <c r="O860" i="1" s="1"/>
  <c r="M860" i="1"/>
  <c r="K860" i="1"/>
  <c r="J860" i="1"/>
  <c r="G860" i="1"/>
  <c r="I860" i="1" s="1"/>
  <c r="F860" i="1"/>
  <c r="B860" i="1"/>
  <c r="X859" i="1"/>
  <c r="W859" i="1"/>
  <c r="R859" i="1"/>
  <c r="Q859" i="1"/>
  <c r="N859" i="1"/>
  <c r="O859" i="1" s="1"/>
  <c r="M859" i="1"/>
  <c r="K859" i="1"/>
  <c r="J859" i="1"/>
  <c r="G859" i="1"/>
  <c r="I859" i="1" s="1"/>
  <c r="F859" i="1"/>
  <c r="B859" i="1"/>
  <c r="X858" i="1"/>
  <c r="W858" i="1"/>
  <c r="R858" i="1"/>
  <c r="Q858" i="1"/>
  <c r="N858" i="1"/>
  <c r="O858" i="1" s="1"/>
  <c r="M858" i="1"/>
  <c r="K858" i="1"/>
  <c r="J858" i="1"/>
  <c r="G858" i="1"/>
  <c r="I858" i="1" s="1"/>
  <c r="F858" i="1"/>
  <c r="B858" i="1"/>
  <c r="X857" i="1"/>
  <c r="W857" i="1"/>
  <c r="R857" i="1"/>
  <c r="Q857" i="1"/>
  <c r="N857" i="1"/>
  <c r="O857" i="1" s="1"/>
  <c r="M857" i="1"/>
  <c r="K857" i="1"/>
  <c r="J857" i="1"/>
  <c r="G857" i="1"/>
  <c r="I857" i="1" s="1"/>
  <c r="F857" i="1"/>
  <c r="B857" i="1"/>
  <c r="X856" i="1"/>
  <c r="W856" i="1"/>
  <c r="R856" i="1"/>
  <c r="Q856" i="1"/>
  <c r="N856" i="1"/>
  <c r="O856" i="1" s="1"/>
  <c r="M856" i="1"/>
  <c r="K856" i="1"/>
  <c r="J856" i="1"/>
  <c r="G856" i="1"/>
  <c r="I856" i="1" s="1"/>
  <c r="F856" i="1"/>
  <c r="B856" i="1"/>
  <c r="X855" i="1"/>
  <c r="W855" i="1"/>
  <c r="R855" i="1"/>
  <c r="Q855" i="1"/>
  <c r="N855" i="1"/>
  <c r="O855" i="1" s="1"/>
  <c r="M855" i="1"/>
  <c r="K855" i="1"/>
  <c r="J855" i="1"/>
  <c r="G855" i="1"/>
  <c r="F855" i="1"/>
  <c r="B855" i="1"/>
  <c r="X854" i="1"/>
  <c r="W854" i="1"/>
  <c r="R854" i="1"/>
  <c r="Q854" i="1"/>
  <c r="N854" i="1"/>
  <c r="O854" i="1" s="1"/>
  <c r="M854" i="1"/>
  <c r="K854" i="1"/>
  <c r="J854" i="1"/>
  <c r="G854" i="1"/>
  <c r="I854" i="1" s="1"/>
  <c r="F854" i="1"/>
  <c r="B854" i="1"/>
  <c r="X853" i="1"/>
  <c r="W853" i="1"/>
  <c r="R853" i="1"/>
  <c r="Q853" i="1"/>
  <c r="N853" i="1"/>
  <c r="O853" i="1" s="1"/>
  <c r="M853" i="1"/>
  <c r="K853" i="1"/>
  <c r="J853" i="1"/>
  <c r="G853" i="1"/>
  <c r="I853" i="1" s="1"/>
  <c r="F853" i="1"/>
  <c r="B853" i="1"/>
  <c r="X852" i="1"/>
  <c r="W852" i="1"/>
  <c r="R852" i="1"/>
  <c r="Q852" i="1"/>
  <c r="N852" i="1"/>
  <c r="O852" i="1" s="1"/>
  <c r="M852" i="1"/>
  <c r="K852" i="1"/>
  <c r="J852" i="1"/>
  <c r="G852" i="1"/>
  <c r="I852" i="1" s="1"/>
  <c r="F852" i="1"/>
  <c r="B852" i="1"/>
  <c r="X851" i="1"/>
  <c r="W851" i="1"/>
  <c r="R851" i="1"/>
  <c r="Q851" i="1"/>
  <c r="N851" i="1"/>
  <c r="O851" i="1" s="1"/>
  <c r="M851" i="1"/>
  <c r="K851" i="1"/>
  <c r="J851" i="1"/>
  <c r="G851" i="1"/>
  <c r="I851" i="1" s="1"/>
  <c r="F851" i="1"/>
  <c r="B851" i="1"/>
  <c r="X850" i="1"/>
  <c r="W850" i="1"/>
  <c r="R850" i="1"/>
  <c r="Q850" i="1"/>
  <c r="N850" i="1"/>
  <c r="O850" i="1" s="1"/>
  <c r="M850" i="1"/>
  <c r="K850" i="1"/>
  <c r="J850" i="1"/>
  <c r="G850" i="1"/>
  <c r="I850" i="1" s="1"/>
  <c r="F850" i="1"/>
  <c r="B850" i="1"/>
  <c r="X849" i="1"/>
  <c r="W849" i="1"/>
  <c r="R849" i="1"/>
  <c r="Q849" i="1"/>
  <c r="N849" i="1"/>
  <c r="O849" i="1" s="1"/>
  <c r="M849" i="1"/>
  <c r="K849" i="1"/>
  <c r="J849" i="1"/>
  <c r="G849" i="1"/>
  <c r="I849" i="1" s="1"/>
  <c r="F849" i="1"/>
  <c r="B849" i="1"/>
  <c r="X848" i="1"/>
  <c r="W848" i="1"/>
  <c r="R848" i="1"/>
  <c r="Q848" i="1"/>
  <c r="N848" i="1"/>
  <c r="O848" i="1" s="1"/>
  <c r="M848" i="1"/>
  <c r="K848" i="1"/>
  <c r="J848" i="1"/>
  <c r="G848" i="1"/>
  <c r="I848" i="1" s="1"/>
  <c r="F848" i="1"/>
  <c r="B848" i="1"/>
  <c r="X847" i="1"/>
  <c r="W847" i="1"/>
  <c r="R847" i="1"/>
  <c r="Q847" i="1"/>
  <c r="N847" i="1"/>
  <c r="O847" i="1" s="1"/>
  <c r="M847" i="1"/>
  <c r="K847" i="1"/>
  <c r="J847" i="1"/>
  <c r="G847" i="1"/>
  <c r="F847" i="1"/>
  <c r="B847" i="1"/>
  <c r="X846" i="1"/>
  <c r="W846" i="1"/>
  <c r="R846" i="1"/>
  <c r="Q846" i="1"/>
  <c r="N846" i="1"/>
  <c r="O846" i="1" s="1"/>
  <c r="M846" i="1"/>
  <c r="K846" i="1"/>
  <c r="J846" i="1"/>
  <c r="G846" i="1"/>
  <c r="I846" i="1" s="1"/>
  <c r="F846" i="1"/>
  <c r="B846" i="1"/>
  <c r="X845" i="1"/>
  <c r="W845" i="1"/>
  <c r="R845" i="1"/>
  <c r="Q845" i="1"/>
  <c r="N845" i="1"/>
  <c r="O845" i="1" s="1"/>
  <c r="M845" i="1"/>
  <c r="K845" i="1"/>
  <c r="J845" i="1"/>
  <c r="G845" i="1"/>
  <c r="I845" i="1" s="1"/>
  <c r="F845" i="1"/>
  <c r="B845" i="1"/>
  <c r="X844" i="1"/>
  <c r="W844" i="1"/>
  <c r="R844" i="1"/>
  <c r="Q844" i="1"/>
  <c r="N844" i="1"/>
  <c r="O844" i="1" s="1"/>
  <c r="M844" i="1"/>
  <c r="K844" i="1"/>
  <c r="J844" i="1"/>
  <c r="G844" i="1"/>
  <c r="I844" i="1" s="1"/>
  <c r="F844" i="1"/>
  <c r="B844" i="1"/>
  <c r="X843" i="1"/>
  <c r="W843" i="1"/>
  <c r="R843" i="1"/>
  <c r="Q843" i="1"/>
  <c r="N843" i="1"/>
  <c r="O843" i="1" s="1"/>
  <c r="M843" i="1"/>
  <c r="K843" i="1"/>
  <c r="J843" i="1"/>
  <c r="G843" i="1"/>
  <c r="I843" i="1" s="1"/>
  <c r="F843" i="1"/>
  <c r="B843" i="1"/>
  <c r="X842" i="1"/>
  <c r="W842" i="1"/>
  <c r="R842" i="1"/>
  <c r="Q842" i="1"/>
  <c r="N842" i="1"/>
  <c r="O842" i="1" s="1"/>
  <c r="M842" i="1"/>
  <c r="K842" i="1"/>
  <c r="J842" i="1"/>
  <c r="G842" i="1"/>
  <c r="I842" i="1" s="1"/>
  <c r="F842" i="1"/>
  <c r="B842" i="1"/>
  <c r="X841" i="1"/>
  <c r="W841" i="1"/>
  <c r="R841" i="1"/>
  <c r="Q841" i="1"/>
  <c r="N841" i="1"/>
  <c r="O841" i="1" s="1"/>
  <c r="M841" i="1"/>
  <c r="K841" i="1"/>
  <c r="J841" i="1"/>
  <c r="G841" i="1"/>
  <c r="I841" i="1" s="1"/>
  <c r="F841" i="1"/>
  <c r="B841" i="1"/>
  <c r="X840" i="1"/>
  <c r="W840" i="1"/>
  <c r="R840" i="1"/>
  <c r="Q840" i="1"/>
  <c r="N840" i="1"/>
  <c r="O840" i="1" s="1"/>
  <c r="M840" i="1"/>
  <c r="K840" i="1"/>
  <c r="J840" i="1"/>
  <c r="G840" i="1"/>
  <c r="I840" i="1" s="1"/>
  <c r="F840" i="1"/>
  <c r="B840" i="1"/>
  <c r="X839" i="1"/>
  <c r="W839" i="1"/>
  <c r="R839" i="1"/>
  <c r="Q839" i="1"/>
  <c r="N839" i="1"/>
  <c r="O839" i="1" s="1"/>
  <c r="M839" i="1"/>
  <c r="K839" i="1"/>
  <c r="J839" i="1"/>
  <c r="G839" i="1"/>
  <c r="F839" i="1"/>
  <c r="B839" i="1"/>
  <c r="X838" i="1"/>
  <c r="W838" i="1"/>
  <c r="R838" i="1"/>
  <c r="Q838" i="1"/>
  <c r="N838" i="1"/>
  <c r="O838" i="1" s="1"/>
  <c r="M838" i="1"/>
  <c r="K838" i="1"/>
  <c r="J838" i="1"/>
  <c r="G838" i="1"/>
  <c r="I838" i="1" s="1"/>
  <c r="F838" i="1"/>
  <c r="B838" i="1"/>
  <c r="X837" i="1"/>
  <c r="W837" i="1"/>
  <c r="R837" i="1"/>
  <c r="Q837" i="1"/>
  <c r="N837" i="1"/>
  <c r="O837" i="1" s="1"/>
  <c r="M837" i="1"/>
  <c r="K837" i="1"/>
  <c r="J837" i="1"/>
  <c r="G837" i="1"/>
  <c r="I837" i="1" s="1"/>
  <c r="F837" i="1"/>
  <c r="B837" i="1"/>
  <c r="X836" i="1"/>
  <c r="W836" i="1"/>
  <c r="R836" i="1"/>
  <c r="Q836" i="1"/>
  <c r="N836" i="1"/>
  <c r="O836" i="1" s="1"/>
  <c r="M836" i="1"/>
  <c r="K836" i="1"/>
  <c r="J836" i="1"/>
  <c r="G836" i="1"/>
  <c r="I836" i="1" s="1"/>
  <c r="F836" i="1"/>
  <c r="B836" i="1"/>
  <c r="X835" i="1"/>
  <c r="W835" i="1"/>
  <c r="R835" i="1"/>
  <c r="Q835" i="1"/>
  <c r="N835" i="1"/>
  <c r="O835" i="1" s="1"/>
  <c r="M835" i="1"/>
  <c r="K835" i="1"/>
  <c r="J835" i="1"/>
  <c r="G835" i="1"/>
  <c r="I835" i="1" s="1"/>
  <c r="F835" i="1"/>
  <c r="B835" i="1"/>
  <c r="X834" i="1"/>
  <c r="W834" i="1"/>
  <c r="R834" i="1"/>
  <c r="Q834" i="1"/>
  <c r="N834" i="1"/>
  <c r="O834" i="1" s="1"/>
  <c r="M834" i="1"/>
  <c r="K834" i="1"/>
  <c r="J834" i="1"/>
  <c r="G834" i="1"/>
  <c r="I834" i="1" s="1"/>
  <c r="F834" i="1"/>
  <c r="B834" i="1"/>
  <c r="X833" i="1"/>
  <c r="W833" i="1"/>
  <c r="R833" i="1"/>
  <c r="Q833" i="1"/>
  <c r="N833" i="1"/>
  <c r="O833" i="1" s="1"/>
  <c r="M833" i="1"/>
  <c r="K833" i="1"/>
  <c r="J833" i="1"/>
  <c r="G833" i="1"/>
  <c r="I833" i="1" s="1"/>
  <c r="F833" i="1"/>
  <c r="B833" i="1"/>
  <c r="X832" i="1"/>
  <c r="W832" i="1"/>
  <c r="R832" i="1"/>
  <c r="Q832" i="1"/>
  <c r="N832" i="1"/>
  <c r="O832" i="1" s="1"/>
  <c r="M832" i="1"/>
  <c r="K832" i="1"/>
  <c r="J832" i="1"/>
  <c r="G832" i="1"/>
  <c r="I832" i="1" s="1"/>
  <c r="F832" i="1"/>
  <c r="B832" i="1"/>
  <c r="X831" i="1"/>
  <c r="W831" i="1"/>
  <c r="R831" i="1"/>
  <c r="Q831" i="1"/>
  <c r="N831" i="1"/>
  <c r="O831" i="1" s="1"/>
  <c r="M831" i="1"/>
  <c r="K831" i="1"/>
  <c r="J831" i="1"/>
  <c r="G831" i="1"/>
  <c r="F831" i="1"/>
  <c r="B831" i="1"/>
  <c r="X830" i="1"/>
  <c r="W830" i="1"/>
  <c r="R830" i="1"/>
  <c r="Q830" i="1"/>
  <c r="N830" i="1"/>
  <c r="O830" i="1" s="1"/>
  <c r="M830" i="1"/>
  <c r="K830" i="1"/>
  <c r="J830" i="1"/>
  <c r="G830" i="1"/>
  <c r="I830" i="1" s="1"/>
  <c r="F830" i="1"/>
  <c r="B830" i="1"/>
  <c r="X829" i="1"/>
  <c r="W829" i="1"/>
  <c r="R829" i="1"/>
  <c r="Q829" i="1"/>
  <c r="N829" i="1"/>
  <c r="O829" i="1" s="1"/>
  <c r="M829" i="1"/>
  <c r="K829" i="1"/>
  <c r="J829" i="1"/>
  <c r="G829" i="1"/>
  <c r="I829" i="1" s="1"/>
  <c r="F829" i="1"/>
  <c r="B829" i="1"/>
  <c r="X828" i="1"/>
  <c r="W828" i="1"/>
  <c r="R828" i="1"/>
  <c r="Q828" i="1"/>
  <c r="N828" i="1"/>
  <c r="O828" i="1" s="1"/>
  <c r="M828" i="1"/>
  <c r="K828" i="1"/>
  <c r="J828" i="1"/>
  <c r="G828" i="1"/>
  <c r="I828" i="1" s="1"/>
  <c r="F828" i="1"/>
  <c r="B828" i="1"/>
  <c r="X827" i="1"/>
  <c r="W827" i="1"/>
  <c r="R827" i="1"/>
  <c r="Q827" i="1"/>
  <c r="N827" i="1"/>
  <c r="O827" i="1" s="1"/>
  <c r="M827" i="1"/>
  <c r="K827" i="1"/>
  <c r="J827" i="1"/>
  <c r="G827" i="1"/>
  <c r="I827" i="1" s="1"/>
  <c r="F827" i="1"/>
  <c r="B827" i="1"/>
  <c r="X826" i="1"/>
  <c r="W826" i="1"/>
  <c r="R826" i="1"/>
  <c r="Q826" i="1"/>
  <c r="N826" i="1"/>
  <c r="O826" i="1" s="1"/>
  <c r="M826" i="1"/>
  <c r="K826" i="1"/>
  <c r="J826" i="1"/>
  <c r="G826" i="1"/>
  <c r="I826" i="1" s="1"/>
  <c r="F826" i="1"/>
  <c r="B826" i="1"/>
  <c r="X825" i="1"/>
  <c r="W825" i="1"/>
  <c r="R825" i="1"/>
  <c r="Q825" i="1"/>
  <c r="N825" i="1"/>
  <c r="O825" i="1" s="1"/>
  <c r="M825" i="1"/>
  <c r="K825" i="1"/>
  <c r="J825" i="1"/>
  <c r="G825" i="1"/>
  <c r="I825" i="1" s="1"/>
  <c r="F825" i="1"/>
  <c r="B825" i="1"/>
  <c r="X824" i="1"/>
  <c r="W824" i="1"/>
  <c r="R824" i="1"/>
  <c r="Q824" i="1"/>
  <c r="N824" i="1"/>
  <c r="O824" i="1" s="1"/>
  <c r="M824" i="1"/>
  <c r="K824" i="1"/>
  <c r="J824" i="1"/>
  <c r="G824" i="1"/>
  <c r="I824" i="1" s="1"/>
  <c r="F824" i="1"/>
  <c r="B824" i="1"/>
  <c r="X823" i="1"/>
  <c r="W823" i="1"/>
  <c r="R823" i="1"/>
  <c r="Q823" i="1"/>
  <c r="N823" i="1"/>
  <c r="O823" i="1" s="1"/>
  <c r="M823" i="1"/>
  <c r="K823" i="1"/>
  <c r="J823" i="1"/>
  <c r="G823" i="1"/>
  <c r="I823" i="1" s="1"/>
  <c r="F823" i="1"/>
  <c r="B823" i="1"/>
  <c r="X822" i="1"/>
  <c r="W822" i="1"/>
  <c r="R822" i="1"/>
  <c r="Q822" i="1"/>
  <c r="N822" i="1"/>
  <c r="O822" i="1" s="1"/>
  <c r="M822" i="1"/>
  <c r="K822" i="1"/>
  <c r="J822" i="1"/>
  <c r="G822" i="1"/>
  <c r="I822" i="1" s="1"/>
  <c r="F822" i="1"/>
  <c r="B822" i="1"/>
  <c r="X821" i="1"/>
  <c r="W821" i="1"/>
  <c r="R821" i="1"/>
  <c r="Q821" i="1"/>
  <c r="N821" i="1"/>
  <c r="O821" i="1" s="1"/>
  <c r="M821" i="1"/>
  <c r="K821" i="1"/>
  <c r="J821" i="1"/>
  <c r="G821" i="1"/>
  <c r="I821" i="1" s="1"/>
  <c r="F821" i="1"/>
  <c r="B821" i="1"/>
  <c r="X820" i="1"/>
  <c r="W820" i="1"/>
  <c r="R820" i="1"/>
  <c r="Q820" i="1"/>
  <c r="N820" i="1"/>
  <c r="O820" i="1" s="1"/>
  <c r="M820" i="1"/>
  <c r="K820" i="1"/>
  <c r="J820" i="1"/>
  <c r="G820" i="1"/>
  <c r="F820" i="1"/>
  <c r="B820" i="1"/>
  <c r="X819" i="1"/>
  <c r="W819" i="1"/>
  <c r="R819" i="1"/>
  <c r="Q819" i="1"/>
  <c r="N819" i="1"/>
  <c r="O819" i="1" s="1"/>
  <c r="M819" i="1"/>
  <c r="K819" i="1"/>
  <c r="J819" i="1"/>
  <c r="G819" i="1"/>
  <c r="F819" i="1"/>
  <c r="B819" i="1"/>
  <c r="X818" i="1"/>
  <c r="W818" i="1"/>
  <c r="R818" i="1"/>
  <c r="Q818" i="1"/>
  <c r="N818" i="1"/>
  <c r="O818" i="1" s="1"/>
  <c r="M818" i="1"/>
  <c r="K818" i="1"/>
  <c r="J818" i="1"/>
  <c r="G818" i="1"/>
  <c r="I818" i="1" s="1"/>
  <c r="F818" i="1"/>
  <c r="B818" i="1"/>
  <c r="X817" i="1"/>
  <c r="W817" i="1"/>
  <c r="R817" i="1"/>
  <c r="Q817" i="1"/>
  <c r="N817" i="1"/>
  <c r="O817" i="1" s="1"/>
  <c r="M817" i="1"/>
  <c r="K817" i="1"/>
  <c r="J817" i="1"/>
  <c r="G817" i="1"/>
  <c r="I817" i="1" s="1"/>
  <c r="F817" i="1"/>
  <c r="B817" i="1"/>
  <c r="X816" i="1"/>
  <c r="W816" i="1"/>
  <c r="R816" i="1"/>
  <c r="Q816" i="1"/>
  <c r="N816" i="1"/>
  <c r="O816" i="1" s="1"/>
  <c r="M816" i="1"/>
  <c r="K816" i="1"/>
  <c r="J816" i="1"/>
  <c r="G816" i="1"/>
  <c r="I816" i="1" s="1"/>
  <c r="F816" i="1"/>
  <c r="B816" i="1"/>
  <c r="X815" i="1"/>
  <c r="W815" i="1"/>
  <c r="R815" i="1"/>
  <c r="Q815" i="1"/>
  <c r="N815" i="1"/>
  <c r="O815" i="1" s="1"/>
  <c r="M815" i="1"/>
  <c r="K815" i="1"/>
  <c r="J815" i="1"/>
  <c r="G815" i="1"/>
  <c r="I815" i="1" s="1"/>
  <c r="F815" i="1"/>
  <c r="B815" i="1"/>
  <c r="X814" i="1"/>
  <c r="W814" i="1"/>
  <c r="R814" i="1"/>
  <c r="Q814" i="1"/>
  <c r="N814" i="1"/>
  <c r="O814" i="1" s="1"/>
  <c r="M814" i="1"/>
  <c r="K814" i="1"/>
  <c r="J814" i="1"/>
  <c r="G814" i="1"/>
  <c r="I814" i="1" s="1"/>
  <c r="F814" i="1"/>
  <c r="B814" i="1"/>
  <c r="X813" i="1"/>
  <c r="W813" i="1"/>
  <c r="R813" i="1"/>
  <c r="Q813" i="1"/>
  <c r="N813" i="1"/>
  <c r="O813" i="1" s="1"/>
  <c r="M813" i="1"/>
  <c r="K813" i="1"/>
  <c r="J813" i="1"/>
  <c r="G813" i="1"/>
  <c r="I813" i="1" s="1"/>
  <c r="F813" i="1"/>
  <c r="B813" i="1"/>
  <c r="X812" i="1"/>
  <c r="W812" i="1"/>
  <c r="R812" i="1"/>
  <c r="Q812" i="1"/>
  <c r="N812" i="1"/>
  <c r="O812" i="1" s="1"/>
  <c r="M812" i="1"/>
  <c r="K812" i="1"/>
  <c r="J812" i="1"/>
  <c r="G812" i="1"/>
  <c r="F812" i="1"/>
  <c r="B812" i="1"/>
  <c r="X811" i="1"/>
  <c r="W811" i="1"/>
  <c r="R811" i="1"/>
  <c r="Q811" i="1"/>
  <c r="N811" i="1"/>
  <c r="O811" i="1" s="1"/>
  <c r="M811" i="1"/>
  <c r="K811" i="1"/>
  <c r="J811" i="1"/>
  <c r="G811" i="1"/>
  <c r="F811" i="1"/>
  <c r="B811" i="1"/>
  <c r="X810" i="1"/>
  <c r="W810" i="1"/>
  <c r="R810" i="1"/>
  <c r="Q810" i="1"/>
  <c r="N810" i="1"/>
  <c r="O810" i="1" s="1"/>
  <c r="M810" i="1"/>
  <c r="K810" i="1"/>
  <c r="J810" i="1"/>
  <c r="G810" i="1"/>
  <c r="I810" i="1" s="1"/>
  <c r="F810" i="1"/>
  <c r="B810" i="1"/>
  <c r="X809" i="1"/>
  <c r="W809" i="1"/>
  <c r="R809" i="1"/>
  <c r="Q809" i="1"/>
  <c r="N809" i="1"/>
  <c r="O809" i="1" s="1"/>
  <c r="M809" i="1"/>
  <c r="K809" i="1"/>
  <c r="J809" i="1"/>
  <c r="G809" i="1"/>
  <c r="I809" i="1" s="1"/>
  <c r="F809" i="1"/>
  <c r="B809" i="1"/>
  <c r="X808" i="1"/>
  <c r="W808" i="1"/>
  <c r="R808" i="1"/>
  <c r="Q808" i="1"/>
  <c r="N808" i="1"/>
  <c r="O808" i="1" s="1"/>
  <c r="M808" i="1"/>
  <c r="K808" i="1"/>
  <c r="J808" i="1"/>
  <c r="G808" i="1"/>
  <c r="I808" i="1" s="1"/>
  <c r="F808" i="1"/>
  <c r="B808" i="1"/>
  <c r="X807" i="1"/>
  <c r="W807" i="1"/>
  <c r="R807" i="1"/>
  <c r="Q807" i="1"/>
  <c r="N807" i="1"/>
  <c r="O807" i="1" s="1"/>
  <c r="M807" i="1"/>
  <c r="K807" i="1"/>
  <c r="J807" i="1"/>
  <c r="G807" i="1"/>
  <c r="I807" i="1" s="1"/>
  <c r="F807" i="1"/>
  <c r="B807" i="1"/>
  <c r="X806" i="1"/>
  <c r="W806" i="1"/>
  <c r="R806" i="1"/>
  <c r="Q806" i="1"/>
  <c r="N806" i="1"/>
  <c r="O806" i="1" s="1"/>
  <c r="M806" i="1"/>
  <c r="K806" i="1"/>
  <c r="J806" i="1"/>
  <c r="G806" i="1"/>
  <c r="I806" i="1" s="1"/>
  <c r="F806" i="1"/>
  <c r="B806" i="1"/>
  <c r="X805" i="1"/>
  <c r="W805" i="1"/>
  <c r="R805" i="1"/>
  <c r="Q805" i="1"/>
  <c r="N805" i="1"/>
  <c r="O805" i="1" s="1"/>
  <c r="M805" i="1"/>
  <c r="K805" i="1"/>
  <c r="J805" i="1"/>
  <c r="G805" i="1"/>
  <c r="I805" i="1" s="1"/>
  <c r="F805" i="1"/>
  <c r="B805" i="1"/>
  <c r="X804" i="1"/>
  <c r="W804" i="1"/>
  <c r="R804" i="1"/>
  <c r="Q804" i="1"/>
  <c r="N804" i="1"/>
  <c r="O804" i="1" s="1"/>
  <c r="M804" i="1"/>
  <c r="K804" i="1"/>
  <c r="J804" i="1"/>
  <c r="G804" i="1"/>
  <c r="F804" i="1"/>
  <c r="B804" i="1"/>
  <c r="X803" i="1"/>
  <c r="W803" i="1"/>
  <c r="R803" i="1"/>
  <c r="Q803" i="1"/>
  <c r="N803" i="1"/>
  <c r="O803" i="1" s="1"/>
  <c r="M803" i="1"/>
  <c r="K803" i="1"/>
  <c r="J803" i="1"/>
  <c r="G803" i="1"/>
  <c r="F803" i="1"/>
  <c r="B803" i="1"/>
  <c r="X802" i="1"/>
  <c r="W802" i="1"/>
  <c r="R802" i="1"/>
  <c r="Q802" i="1"/>
  <c r="N802" i="1"/>
  <c r="O802" i="1" s="1"/>
  <c r="M802" i="1"/>
  <c r="K802" i="1"/>
  <c r="J802" i="1"/>
  <c r="G802" i="1"/>
  <c r="I802" i="1" s="1"/>
  <c r="F802" i="1"/>
  <c r="B802" i="1"/>
  <c r="X801" i="1"/>
  <c r="W801" i="1"/>
  <c r="R801" i="1"/>
  <c r="Q801" i="1"/>
  <c r="N801" i="1"/>
  <c r="O801" i="1" s="1"/>
  <c r="M801" i="1"/>
  <c r="K801" i="1"/>
  <c r="J801" i="1"/>
  <c r="G801" i="1"/>
  <c r="I801" i="1" s="1"/>
  <c r="F801" i="1"/>
  <c r="B801" i="1"/>
  <c r="X800" i="1"/>
  <c r="W800" i="1"/>
  <c r="R800" i="1"/>
  <c r="Q800" i="1"/>
  <c r="N800" i="1"/>
  <c r="O800" i="1" s="1"/>
  <c r="M800" i="1"/>
  <c r="K800" i="1"/>
  <c r="J800" i="1"/>
  <c r="G800" i="1"/>
  <c r="I800" i="1" s="1"/>
  <c r="F800" i="1"/>
  <c r="B800" i="1"/>
  <c r="X799" i="1"/>
  <c r="W799" i="1"/>
  <c r="R799" i="1"/>
  <c r="Q799" i="1"/>
  <c r="N799" i="1"/>
  <c r="O799" i="1" s="1"/>
  <c r="M799" i="1"/>
  <c r="K799" i="1"/>
  <c r="J799" i="1"/>
  <c r="G799" i="1"/>
  <c r="I799" i="1" s="1"/>
  <c r="F799" i="1"/>
  <c r="B799" i="1"/>
  <c r="X798" i="1"/>
  <c r="W798" i="1"/>
  <c r="R798" i="1"/>
  <c r="Q798" i="1"/>
  <c r="N798" i="1"/>
  <c r="O798" i="1" s="1"/>
  <c r="M798" i="1"/>
  <c r="K798" i="1"/>
  <c r="J798" i="1"/>
  <c r="G798" i="1"/>
  <c r="I798" i="1" s="1"/>
  <c r="F798" i="1"/>
  <c r="B798" i="1"/>
  <c r="X797" i="1"/>
  <c r="W797" i="1"/>
  <c r="R797" i="1"/>
  <c r="Q797" i="1"/>
  <c r="N797" i="1"/>
  <c r="O797" i="1" s="1"/>
  <c r="M797" i="1"/>
  <c r="K797" i="1"/>
  <c r="J797" i="1"/>
  <c r="G797" i="1"/>
  <c r="I797" i="1" s="1"/>
  <c r="F797" i="1"/>
  <c r="B797" i="1"/>
  <c r="X796" i="1"/>
  <c r="W796" i="1"/>
  <c r="R796" i="1"/>
  <c r="Q796" i="1"/>
  <c r="N796" i="1"/>
  <c r="O796" i="1" s="1"/>
  <c r="M796" i="1"/>
  <c r="K796" i="1"/>
  <c r="J796" i="1"/>
  <c r="G796" i="1"/>
  <c r="F796" i="1"/>
  <c r="B796" i="1"/>
  <c r="X795" i="1"/>
  <c r="W795" i="1"/>
  <c r="R795" i="1"/>
  <c r="Q795" i="1"/>
  <c r="N795" i="1"/>
  <c r="O795" i="1" s="1"/>
  <c r="M795" i="1"/>
  <c r="K795" i="1"/>
  <c r="J795" i="1"/>
  <c r="G795" i="1"/>
  <c r="F795" i="1"/>
  <c r="B795" i="1"/>
  <c r="X794" i="1"/>
  <c r="W794" i="1"/>
  <c r="R794" i="1"/>
  <c r="Q794" i="1"/>
  <c r="N794" i="1"/>
  <c r="O794" i="1" s="1"/>
  <c r="M794" i="1"/>
  <c r="K794" i="1"/>
  <c r="J794" i="1"/>
  <c r="G794" i="1"/>
  <c r="F794" i="1"/>
  <c r="B794" i="1"/>
  <c r="X793" i="1"/>
  <c r="W793" i="1"/>
  <c r="R793" i="1"/>
  <c r="Q793" i="1"/>
  <c r="N793" i="1"/>
  <c r="O793" i="1" s="1"/>
  <c r="M793" i="1"/>
  <c r="K793" i="1"/>
  <c r="J793" i="1"/>
  <c r="G793" i="1"/>
  <c r="I793" i="1" s="1"/>
  <c r="F793" i="1"/>
  <c r="B793" i="1"/>
  <c r="X792" i="1"/>
  <c r="W792" i="1"/>
  <c r="R792" i="1"/>
  <c r="Q792" i="1"/>
  <c r="N792" i="1"/>
  <c r="O792" i="1" s="1"/>
  <c r="M792" i="1"/>
  <c r="K792" i="1"/>
  <c r="J792" i="1"/>
  <c r="G792" i="1"/>
  <c r="I792" i="1" s="1"/>
  <c r="F792" i="1"/>
  <c r="B792" i="1"/>
  <c r="X791" i="1"/>
  <c r="W791" i="1"/>
  <c r="R791" i="1"/>
  <c r="Q791" i="1"/>
  <c r="N791" i="1"/>
  <c r="O791" i="1" s="1"/>
  <c r="M791" i="1"/>
  <c r="K791" i="1"/>
  <c r="J791" i="1"/>
  <c r="G791" i="1"/>
  <c r="I791" i="1" s="1"/>
  <c r="F791" i="1"/>
  <c r="B791" i="1"/>
  <c r="X790" i="1"/>
  <c r="W790" i="1"/>
  <c r="R790" i="1"/>
  <c r="Q790" i="1"/>
  <c r="N790" i="1"/>
  <c r="O790" i="1" s="1"/>
  <c r="M790" i="1"/>
  <c r="K790" i="1"/>
  <c r="J790" i="1"/>
  <c r="G790" i="1"/>
  <c r="F790" i="1"/>
  <c r="B790" i="1"/>
  <c r="X789" i="1"/>
  <c r="W789" i="1"/>
  <c r="R789" i="1"/>
  <c r="Q789" i="1"/>
  <c r="N789" i="1"/>
  <c r="O789" i="1" s="1"/>
  <c r="M789" i="1"/>
  <c r="K789" i="1"/>
  <c r="J789" i="1"/>
  <c r="G789" i="1"/>
  <c r="I789" i="1" s="1"/>
  <c r="F789" i="1"/>
  <c r="B789" i="1"/>
  <c r="X788" i="1"/>
  <c r="W788" i="1"/>
  <c r="R788" i="1"/>
  <c r="Q788" i="1"/>
  <c r="N788" i="1"/>
  <c r="O788" i="1" s="1"/>
  <c r="M788" i="1"/>
  <c r="K788" i="1"/>
  <c r="J788" i="1"/>
  <c r="G788" i="1"/>
  <c r="F788" i="1"/>
  <c r="B788" i="1"/>
  <c r="X787" i="1"/>
  <c r="W787" i="1"/>
  <c r="R787" i="1"/>
  <c r="Q787" i="1"/>
  <c r="N787" i="1"/>
  <c r="O787" i="1" s="1"/>
  <c r="M787" i="1"/>
  <c r="K787" i="1"/>
  <c r="J787" i="1"/>
  <c r="G787" i="1"/>
  <c r="I787" i="1" s="1"/>
  <c r="F787" i="1"/>
  <c r="B787" i="1"/>
  <c r="X786" i="1"/>
  <c r="W786" i="1"/>
  <c r="R786" i="1"/>
  <c r="Q786" i="1"/>
  <c r="N786" i="1"/>
  <c r="O786" i="1" s="1"/>
  <c r="M786" i="1"/>
  <c r="K786" i="1"/>
  <c r="J786" i="1"/>
  <c r="G786" i="1"/>
  <c r="I786" i="1" s="1"/>
  <c r="F786" i="1"/>
  <c r="B786" i="1"/>
  <c r="X785" i="1"/>
  <c r="W785" i="1"/>
  <c r="R785" i="1"/>
  <c r="Q785" i="1"/>
  <c r="N785" i="1"/>
  <c r="O785" i="1" s="1"/>
  <c r="M785" i="1"/>
  <c r="K785" i="1"/>
  <c r="J785" i="1"/>
  <c r="G785" i="1"/>
  <c r="I785" i="1" s="1"/>
  <c r="F785" i="1"/>
  <c r="B785" i="1"/>
  <c r="X784" i="1"/>
  <c r="W784" i="1"/>
  <c r="R784" i="1"/>
  <c r="Q784" i="1"/>
  <c r="N784" i="1"/>
  <c r="O784" i="1" s="1"/>
  <c r="M784" i="1"/>
  <c r="K784" i="1"/>
  <c r="J784" i="1"/>
  <c r="G784" i="1"/>
  <c r="I784" i="1" s="1"/>
  <c r="F784" i="1"/>
  <c r="B784" i="1"/>
  <c r="X783" i="1"/>
  <c r="W783" i="1"/>
  <c r="R783" i="1"/>
  <c r="Q783" i="1"/>
  <c r="N783" i="1"/>
  <c r="O783" i="1" s="1"/>
  <c r="M783" i="1"/>
  <c r="K783" i="1"/>
  <c r="J783" i="1"/>
  <c r="G783" i="1"/>
  <c r="F783" i="1"/>
  <c r="B783" i="1"/>
  <c r="X782" i="1"/>
  <c r="W782" i="1"/>
  <c r="R782" i="1"/>
  <c r="Q782" i="1"/>
  <c r="N782" i="1"/>
  <c r="O782" i="1" s="1"/>
  <c r="M782" i="1"/>
  <c r="K782" i="1"/>
  <c r="J782" i="1"/>
  <c r="G782" i="1"/>
  <c r="I782" i="1" s="1"/>
  <c r="F782" i="1"/>
  <c r="B782" i="1"/>
  <c r="X781" i="1"/>
  <c r="W781" i="1"/>
  <c r="R781" i="1"/>
  <c r="Q781" i="1"/>
  <c r="N781" i="1"/>
  <c r="O781" i="1" s="1"/>
  <c r="M781" i="1"/>
  <c r="K781" i="1"/>
  <c r="J781" i="1"/>
  <c r="G781" i="1"/>
  <c r="I781" i="1" s="1"/>
  <c r="F781" i="1"/>
  <c r="B781" i="1"/>
  <c r="X780" i="1"/>
  <c r="W780" i="1"/>
  <c r="R780" i="1"/>
  <c r="Q780" i="1"/>
  <c r="N780" i="1"/>
  <c r="O780" i="1" s="1"/>
  <c r="M780" i="1"/>
  <c r="K780" i="1"/>
  <c r="J780" i="1"/>
  <c r="G780" i="1"/>
  <c r="F780" i="1"/>
  <c r="B780" i="1"/>
  <c r="X779" i="1"/>
  <c r="W779" i="1"/>
  <c r="R779" i="1"/>
  <c r="Q779" i="1"/>
  <c r="N779" i="1"/>
  <c r="O779" i="1" s="1"/>
  <c r="M779" i="1"/>
  <c r="K779" i="1"/>
  <c r="J779" i="1"/>
  <c r="G779" i="1"/>
  <c r="I779" i="1" s="1"/>
  <c r="F779" i="1"/>
  <c r="B779" i="1"/>
  <c r="X778" i="1"/>
  <c r="W778" i="1"/>
  <c r="R778" i="1"/>
  <c r="Q778" i="1"/>
  <c r="N778" i="1"/>
  <c r="O778" i="1" s="1"/>
  <c r="M778" i="1"/>
  <c r="K778" i="1"/>
  <c r="J778" i="1"/>
  <c r="G778" i="1"/>
  <c r="F778" i="1"/>
  <c r="B778" i="1"/>
  <c r="X777" i="1"/>
  <c r="W777" i="1"/>
  <c r="R777" i="1"/>
  <c r="Q777" i="1"/>
  <c r="N777" i="1"/>
  <c r="O777" i="1" s="1"/>
  <c r="M777" i="1"/>
  <c r="K777" i="1"/>
  <c r="J777" i="1"/>
  <c r="G777" i="1"/>
  <c r="I777" i="1" s="1"/>
  <c r="F777" i="1"/>
  <c r="B777" i="1"/>
  <c r="X776" i="1"/>
  <c r="W776" i="1"/>
  <c r="R776" i="1"/>
  <c r="Q776" i="1"/>
  <c r="N776" i="1"/>
  <c r="O776" i="1" s="1"/>
  <c r="M776" i="1"/>
  <c r="K776" i="1"/>
  <c r="J776" i="1"/>
  <c r="G776" i="1"/>
  <c r="F776" i="1"/>
  <c r="B776" i="1"/>
  <c r="X775" i="1"/>
  <c r="W775" i="1"/>
  <c r="R775" i="1"/>
  <c r="Q775" i="1"/>
  <c r="N775" i="1"/>
  <c r="O775" i="1" s="1"/>
  <c r="M775" i="1"/>
  <c r="K775" i="1"/>
  <c r="J775" i="1"/>
  <c r="G775" i="1"/>
  <c r="I775" i="1" s="1"/>
  <c r="F775" i="1"/>
  <c r="B775" i="1"/>
  <c r="X774" i="1"/>
  <c r="W774" i="1"/>
  <c r="R774" i="1"/>
  <c r="Q774" i="1"/>
  <c r="N774" i="1"/>
  <c r="O774" i="1" s="1"/>
  <c r="M774" i="1"/>
  <c r="K774" i="1"/>
  <c r="J774" i="1"/>
  <c r="G774" i="1"/>
  <c r="F774" i="1"/>
  <c r="B774" i="1"/>
  <c r="X773" i="1"/>
  <c r="W773" i="1"/>
  <c r="R773" i="1"/>
  <c r="Q773" i="1"/>
  <c r="N773" i="1"/>
  <c r="O773" i="1" s="1"/>
  <c r="M773" i="1"/>
  <c r="K773" i="1"/>
  <c r="J773" i="1"/>
  <c r="G773" i="1"/>
  <c r="F773" i="1"/>
  <c r="B773" i="1"/>
  <c r="X772" i="1"/>
  <c r="W772" i="1"/>
  <c r="R772" i="1"/>
  <c r="Q772" i="1"/>
  <c r="N772" i="1"/>
  <c r="O772" i="1" s="1"/>
  <c r="M772" i="1"/>
  <c r="K772" i="1"/>
  <c r="J772" i="1"/>
  <c r="G772" i="1"/>
  <c r="F772" i="1"/>
  <c r="B772" i="1"/>
  <c r="X771" i="1"/>
  <c r="W771" i="1"/>
  <c r="R771" i="1"/>
  <c r="Q771" i="1"/>
  <c r="N771" i="1"/>
  <c r="O771" i="1" s="1"/>
  <c r="M771" i="1"/>
  <c r="K771" i="1"/>
  <c r="J771" i="1"/>
  <c r="G771" i="1"/>
  <c r="F771" i="1"/>
  <c r="B771" i="1"/>
  <c r="X770" i="1"/>
  <c r="W770" i="1"/>
  <c r="R770" i="1"/>
  <c r="Q770" i="1"/>
  <c r="N770" i="1"/>
  <c r="O770" i="1" s="1"/>
  <c r="M770" i="1"/>
  <c r="K770" i="1"/>
  <c r="J770" i="1"/>
  <c r="G770" i="1"/>
  <c r="I770" i="1" s="1"/>
  <c r="F770" i="1"/>
  <c r="B770" i="1"/>
  <c r="X769" i="1"/>
  <c r="W769" i="1"/>
  <c r="R769" i="1"/>
  <c r="Q769" i="1"/>
  <c r="N769" i="1"/>
  <c r="O769" i="1" s="1"/>
  <c r="M769" i="1"/>
  <c r="K769" i="1"/>
  <c r="J769" i="1"/>
  <c r="G769" i="1"/>
  <c r="I769" i="1" s="1"/>
  <c r="F769" i="1"/>
  <c r="B769" i="1"/>
  <c r="X768" i="1"/>
  <c r="W768" i="1"/>
  <c r="R768" i="1"/>
  <c r="Q768" i="1"/>
  <c r="N768" i="1"/>
  <c r="O768" i="1" s="1"/>
  <c r="M768" i="1"/>
  <c r="K768" i="1"/>
  <c r="J768" i="1"/>
  <c r="G768" i="1"/>
  <c r="F768" i="1"/>
  <c r="B768" i="1"/>
  <c r="X767" i="1"/>
  <c r="W767" i="1"/>
  <c r="R767" i="1"/>
  <c r="Q767" i="1"/>
  <c r="N767" i="1"/>
  <c r="O767" i="1" s="1"/>
  <c r="M767" i="1"/>
  <c r="K767" i="1"/>
  <c r="J767" i="1"/>
  <c r="G767" i="1"/>
  <c r="I767" i="1" s="1"/>
  <c r="F767" i="1"/>
  <c r="B767" i="1"/>
  <c r="X766" i="1"/>
  <c r="W766" i="1"/>
  <c r="R766" i="1"/>
  <c r="Q766" i="1"/>
  <c r="N766" i="1"/>
  <c r="O766" i="1" s="1"/>
  <c r="M766" i="1"/>
  <c r="K766" i="1"/>
  <c r="J766" i="1"/>
  <c r="G766" i="1"/>
  <c r="F766" i="1"/>
  <c r="B766" i="1"/>
  <c r="X765" i="1"/>
  <c r="W765" i="1"/>
  <c r="R765" i="1"/>
  <c r="Q765" i="1"/>
  <c r="N765" i="1"/>
  <c r="O765" i="1" s="1"/>
  <c r="M765" i="1"/>
  <c r="K765" i="1"/>
  <c r="J765" i="1"/>
  <c r="G765" i="1"/>
  <c r="I765" i="1" s="1"/>
  <c r="F765" i="1"/>
  <c r="B765" i="1"/>
  <c r="X764" i="1"/>
  <c r="W764" i="1"/>
  <c r="R764" i="1"/>
  <c r="Q764" i="1"/>
  <c r="N764" i="1"/>
  <c r="O764" i="1" s="1"/>
  <c r="M764" i="1"/>
  <c r="K764" i="1"/>
  <c r="J764" i="1"/>
  <c r="G764" i="1"/>
  <c r="F764" i="1"/>
  <c r="B764" i="1"/>
  <c r="X763" i="1"/>
  <c r="W763" i="1"/>
  <c r="R763" i="1"/>
  <c r="Q763" i="1"/>
  <c r="N763" i="1"/>
  <c r="O763" i="1" s="1"/>
  <c r="M763" i="1"/>
  <c r="K763" i="1"/>
  <c r="J763" i="1"/>
  <c r="G763" i="1"/>
  <c r="I763" i="1" s="1"/>
  <c r="F763" i="1"/>
  <c r="B763" i="1"/>
  <c r="X762" i="1"/>
  <c r="W762" i="1"/>
  <c r="R762" i="1"/>
  <c r="Q762" i="1"/>
  <c r="N762" i="1"/>
  <c r="O762" i="1" s="1"/>
  <c r="M762" i="1"/>
  <c r="K762" i="1"/>
  <c r="J762" i="1"/>
  <c r="G762" i="1"/>
  <c r="F762" i="1"/>
  <c r="B762" i="1"/>
  <c r="X761" i="1"/>
  <c r="W761" i="1"/>
  <c r="R761" i="1"/>
  <c r="Q761" i="1"/>
  <c r="N761" i="1"/>
  <c r="O761" i="1" s="1"/>
  <c r="M761" i="1"/>
  <c r="K761" i="1"/>
  <c r="J761" i="1"/>
  <c r="G761" i="1"/>
  <c r="I761" i="1" s="1"/>
  <c r="F761" i="1"/>
  <c r="B761" i="1"/>
  <c r="X760" i="1"/>
  <c r="W760" i="1"/>
  <c r="R760" i="1"/>
  <c r="Q760" i="1"/>
  <c r="N760" i="1"/>
  <c r="O760" i="1" s="1"/>
  <c r="M760" i="1"/>
  <c r="K760" i="1"/>
  <c r="J760" i="1"/>
  <c r="G760" i="1"/>
  <c r="I760" i="1" s="1"/>
  <c r="F760" i="1"/>
  <c r="B760" i="1"/>
  <c r="X759" i="1"/>
  <c r="W759" i="1"/>
  <c r="R759" i="1"/>
  <c r="Q759" i="1"/>
  <c r="N759" i="1"/>
  <c r="O759" i="1" s="1"/>
  <c r="M759" i="1"/>
  <c r="K759" i="1"/>
  <c r="J759" i="1"/>
  <c r="G759" i="1"/>
  <c r="I759" i="1" s="1"/>
  <c r="F759" i="1"/>
  <c r="B759" i="1"/>
  <c r="X758" i="1"/>
  <c r="W758" i="1"/>
  <c r="R758" i="1"/>
  <c r="Q758" i="1"/>
  <c r="N758" i="1"/>
  <c r="O758" i="1" s="1"/>
  <c r="M758" i="1"/>
  <c r="K758" i="1"/>
  <c r="J758" i="1"/>
  <c r="G758" i="1"/>
  <c r="F758" i="1"/>
  <c r="B758" i="1"/>
  <c r="X757" i="1"/>
  <c r="W757" i="1"/>
  <c r="R757" i="1"/>
  <c r="Q757" i="1"/>
  <c r="N757" i="1"/>
  <c r="O757" i="1" s="1"/>
  <c r="M757" i="1"/>
  <c r="K757" i="1"/>
  <c r="J757" i="1"/>
  <c r="G757" i="1"/>
  <c r="I757" i="1" s="1"/>
  <c r="F757" i="1"/>
  <c r="B757" i="1"/>
  <c r="X756" i="1"/>
  <c r="W756" i="1"/>
  <c r="R756" i="1"/>
  <c r="Q756" i="1"/>
  <c r="N756" i="1"/>
  <c r="O756" i="1" s="1"/>
  <c r="M756" i="1"/>
  <c r="K756" i="1"/>
  <c r="J756" i="1"/>
  <c r="G756" i="1"/>
  <c r="F756" i="1"/>
  <c r="B756" i="1"/>
  <c r="X755" i="1"/>
  <c r="W755" i="1"/>
  <c r="R755" i="1"/>
  <c r="Q755" i="1"/>
  <c r="N755" i="1"/>
  <c r="O755" i="1" s="1"/>
  <c r="M755" i="1"/>
  <c r="K755" i="1"/>
  <c r="J755" i="1"/>
  <c r="G755" i="1"/>
  <c r="I755" i="1" s="1"/>
  <c r="F755" i="1"/>
  <c r="B755" i="1"/>
  <c r="X754" i="1"/>
  <c r="W754" i="1"/>
  <c r="R754" i="1"/>
  <c r="Q754" i="1"/>
  <c r="N754" i="1"/>
  <c r="O754" i="1" s="1"/>
  <c r="M754" i="1"/>
  <c r="K754" i="1"/>
  <c r="J754" i="1"/>
  <c r="G754" i="1"/>
  <c r="I754" i="1" s="1"/>
  <c r="F754" i="1"/>
  <c r="B754" i="1"/>
  <c r="X753" i="1"/>
  <c r="W753" i="1"/>
  <c r="R753" i="1"/>
  <c r="Q753" i="1"/>
  <c r="N753" i="1"/>
  <c r="O753" i="1" s="1"/>
  <c r="M753" i="1"/>
  <c r="K753" i="1"/>
  <c r="J753" i="1"/>
  <c r="G753" i="1"/>
  <c r="I753" i="1" s="1"/>
  <c r="F753" i="1"/>
  <c r="B753" i="1"/>
  <c r="X752" i="1"/>
  <c r="W752" i="1"/>
  <c r="R752" i="1"/>
  <c r="Q752" i="1"/>
  <c r="N752" i="1"/>
  <c r="O752" i="1" s="1"/>
  <c r="M752" i="1"/>
  <c r="K752" i="1"/>
  <c r="J752" i="1"/>
  <c r="G752" i="1"/>
  <c r="I752" i="1" s="1"/>
  <c r="F752" i="1"/>
  <c r="B752" i="1"/>
  <c r="X751" i="1"/>
  <c r="W751" i="1"/>
  <c r="R751" i="1"/>
  <c r="Q751" i="1"/>
  <c r="N751" i="1"/>
  <c r="O751" i="1" s="1"/>
  <c r="M751" i="1"/>
  <c r="K751" i="1"/>
  <c r="J751" i="1"/>
  <c r="G751" i="1"/>
  <c r="F751" i="1"/>
  <c r="B751" i="1"/>
  <c r="X750" i="1"/>
  <c r="W750" i="1"/>
  <c r="R750" i="1"/>
  <c r="Q750" i="1"/>
  <c r="N750" i="1"/>
  <c r="O750" i="1" s="1"/>
  <c r="M750" i="1"/>
  <c r="K750" i="1"/>
  <c r="J750" i="1"/>
  <c r="G750" i="1"/>
  <c r="I750" i="1" s="1"/>
  <c r="F750" i="1"/>
  <c r="B750" i="1"/>
  <c r="X749" i="1"/>
  <c r="W749" i="1"/>
  <c r="R749" i="1"/>
  <c r="Q749" i="1"/>
  <c r="N749" i="1"/>
  <c r="O749" i="1" s="1"/>
  <c r="M749" i="1"/>
  <c r="K749" i="1"/>
  <c r="J749" i="1"/>
  <c r="G749" i="1"/>
  <c r="I749" i="1" s="1"/>
  <c r="F749" i="1"/>
  <c r="B749" i="1"/>
  <c r="X748" i="1"/>
  <c r="W748" i="1"/>
  <c r="R748" i="1"/>
  <c r="Q748" i="1"/>
  <c r="N748" i="1"/>
  <c r="O748" i="1" s="1"/>
  <c r="M748" i="1"/>
  <c r="K748" i="1"/>
  <c r="J748" i="1"/>
  <c r="G748" i="1"/>
  <c r="F748" i="1"/>
  <c r="B748" i="1"/>
  <c r="X747" i="1"/>
  <c r="W747" i="1"/>
  <c r="R747" i="1"/>
  <c r="Q747" i="1"/>
  <c r="N747" i="1"/>
  <c r="O747" i="1" s="1"/>
  <c r="M747" i="1"/>
  <c r="K747" i="1"/>
  <c r="J747" i="1"/>
  <c r="G747" i="1"/>
  <c r="I747" i="1" s="1"/>
  <c r="F747" i="1"/>
  <c r="B747" i="1"/>
  <c r="X746" i="1"/>
  <c r="W746" i="1"/>
  <c r="R746" i="1"/>
  <c r="Q746" i="1"/>
  <c r="N746" i="1"/>
  <c r="O746" i="1" s="1"/>
  <c r="M746" i="1"/>
  <c r="K746" i="1"/>
  <c r="J746" i="1"/>
  <c r="G746" i="1"/>
  <c r="I746" i="1" s="1"/>
  <c r="F746" i="1"/>
  <c r="B746" i="1"/>
  <c r="X745" i="1"/>
  <c r="W745" i="1"/>
  <c r="R745" i="1"/>
  <c r="Q745" i="1"/>
  <c r="N745" i="1"/>
  <c r="O745" i="1" s="1"/>
  <c r="M745" i="1"/>
  <c r="K745" i="1"/>
  <c r="J745" i="1"/>
  <c r="G745" i="1"/>
  <c r="I745" i="1" s="1"/>
  <c r="F745" i="1"/>
  <c r="B745" i="1"/>
  <c r="X744" i="1"/>
  <c r="W744" i="1"/>
  <c r="R744" i="1"/>
  <c r="Q744" i="1"/>
  <c r="N744" i="1"/>
  <c r="O744" i="1" s="1"/>
  <c r="M744" i="1"/>
  <c r="K744" i="1"/>
  <c r="J744" i="1"/>
  <c r="G744" i="1"/>
  <c r="F744" i="1"/>
  <c r="B744" i="1"/>
  <c r="X743" i="1"/>
  <c r="W743" i="1"/>
  <c r="R743" i="1"/>
  <c r="Q743" i="1"/>
  <c r="N743" i="1"/>
  <c r="O743" i="1" s="1"/>
  <c r="M743" i="1"/>
  <c r="K743" i="1"/>
  <c r="J743" i="1"/>
  <c r="G743" i="1"/>
  <c r="I743" i="1" s="1"/>
  <c r="F743" i="1"/>
  <c r="B743" i="1"/>
  <c r="X742" i="1"/>
  <c r="W742" i="1"/>
  <c r="R742" i="1"/>
  <c r="Q742" i="1"/>
  <c r="N742" i="1"/>
  <c r="O742" i="1" s="1"/>
  <c r="M742" i="1"/>
  <c r="K742" i="1"/>
  <c r="J742" i="1"/>
  <c r="G742" i="1"/>
  <c r="I742" i="1" s="1"/>
  <c r="F742" i="1"/>
  <c r="B742" i="1"/>
  <c r="X741" i="1"/>
  <c r="W741" i="1"/>
  <c r="R741" i="1"/>
  <c r="Q741" i="1"/>
  <c r="N741" i="1"/>
  <c r="O741" i="1" s="1"/>
  <c r="M741" i="1"/>
  <c r="K741" i="1"/>
  <c r="J741" i="1"/>
  <c r="G741" i="1"/>
  <c r="I741" i="1" s="1"/>
  <c r="F741" i="1"/>
  <c r="B741" i="1"/>
  <c r="X740" i="1"/>
  <c r="W740" i="1"/>
  <c r="R740" i="1"/>
  <c r="Q740" i="1"/>
  <c r="N740" i="1"/>
  <c r="O740" i="1" s="1"/>
  <c r="M740" i="1"/>
  <c r="K740" i="1"/>
  <c r="J740" i="1"/>
  <c r="G740" i="1"/>
  <c r="I740" i="1" s="1"/>
  <c r="F740" i="1"/>
  <c r="B740" i="1"/>
  <c r="X739" i="1"/>
  <c r="W739" i="1"/>
  <c r="R739" i="1"/>
  <c r="Q739" i="1"/>
  <c r="N739" i="1"/>
  <c r="O739" i="1" s="1"/>
  <c r="M739" i="1"/>
  <c r="K739" i="1"/>
  <c r="J739" i="1"/>
  <c r="G739" i="1"/>
  <c r="I739" i="1" s="1"/>
  <c r="F739" i="1"/>
  <c r="B739" i="1"/>
  <c r="X738" i="1"/>
  <c r="W738" i="1"/>
  <c r="R738" i="1"/>
  <c r="Q738" i="1"/>
  <c r="N738" i="1"/>
  <c r="O738" i="1" s="1"/>
  <c r="M738" i="1"/>
  <c r="K738" i="1"/>
  <c r="J738" i="1"/>
  <c r="G738" i="1"/>
  <c r="F738" i="1"/>
  <c r="B738" i="1"/>
  <c r="X737" i="1"/>
  <c r="W737" i="1"/>
  <c r="R737" i="1"/>
  <c r="Q737" i="1"/>
  <c r="N737" i="1"/>
  <c r="O737" i="1" s="1"/>
  <c r="M737" i="1"/>
  <c r="K737" i="1"/>
  <c r="J737" i="1"/>
  <c r="G737" i="1"/>
  <c r="I737" i="1" s="1"/>
  <c r="F737" i="1"/>
  <c r="B737" i="1"/>
  <c r="X736" i="1"/>
  <c r="W736" i="1"/>
  <c r="R736" i="1"/>
  <c r="Q736" i="1"/>
  <c r="N736" i="1"/>
  <c r="O736" i="1" s="1"/>
  <c r="M736" i="1"/>
  <c r="K736" i="1"/>
  <c r="J736" i="1"/>
  <c r="G736" i="1"/>
  <c r="I736" i="1" s="1"/>
  <c r="F736" i="1"/>
  <c r="B736" i="1"/>
  <c r="X735" i="1"/>
  <c r="W735" i="1"/>
  <c r="R735" i="1"/>
  <c r="Q735" i="1"/>
  <c r="N735" i="1"/>
  <c r="O735" i="1" s="1"/>
  <c r="M735" i="1"/>
  <c r="K735" i="1"/>
  <c r="J735" i="1"/>
  <c r="G735" i="1"/>
  <c r="I735" i="1" s="1"/>
  <c r="F735" i="1"/>
  <c r="B735" i="1"/>
  <c r="X734" i="1"/>
  <c r="W734" i="1"/>
  <c r="R734" i="1"/>
  <c r="Q734" i="1"/>
  <c r="N734" i="1"/>
  <c r="O734" i="1" s="1"/>
  <c r="M734" i="1"/>
  <c r="K734" i="1"/>
  <c r="J734" i="1"/>
  <c r="G734" i="1"/>
  <c r="I734" i="1" s="1"/>
  <c r="F734" i="1"/>
  <c r="B734" i="1"/>
  <c r="X733" i="1"/>
  <c r="W733" i="1"/>
  <c r="R733" i="1"/>
  <c r="Q733" i="1"/>
  <c r="N733" i="1"/>
  <c r="O733" i="1" s="1"/>
  <c r="M733" i="1"/>
  <c r="K733" i="1"/>
  <c r="J733" i="1"/>
  <c r="G733" i="1"/>
  <c r="I733" i="1" s="1"/>
  <c r="F733" i="1"/>
  <c r="B733" i="1"/>
  <c r="X732" i="1"/>
  <c r="W732" i="1"/>
  <c r="R732" i="1"/>
  <c r="Q732" i="1"/>
  <c r="N732" i="1"/>
  <c r="O732" i="1" s="1"/>
  <c r="M732" i="1"/>
  <c r="K732" i="1"/>
  <c r="J732" i="1"/>
  <c r="G732" i="1"/>
  <c r="I732" i="1" s="1"/>
  <c r="F732" i="1"/>
  <c r="B732" i="1"/>
  <c r="X731" i="1"/>
  <c r="W731" i="1"/>
  <c r="R731" i="1"/>
  <c r="Q731" i="1"/>
  <c r="N731" i="1"/>
  <c r="O731" i="1" s="1"/>
  <c r="M731" i="1"/>
  <c r="K731" i="1"/>
  <c r="J731" i="1"/>
  <c r="G731" i="1"/>
  <c r="I731" i="1" s="1"/>
  <c r="F731" i="1"/>
  <c r="B731" i="1"/>
  <c r="X730" i="1"/>
  <c r="W730" i="1"/>
  <c r="R730" i="1"/>
  <c r="Q730" i="1"/>
  <c r="N730" i="1"/>
  <c r="O730" i="1" s="1"/>
  <c r="M730" i="1"/>
  <c r="K730" i="1"/>
  <c r="J730" i="1"/>
  <c r="G730" i="1"/>
  <c r="F730" i="1"/>
  <c r="B730" i="1"/>
  <c r="X729" i="1"/>
  <c r="W729" i="1"/>
  <c r="R729" i="1"/>
  <c r="Q729" i="1"/>
  <c r="N729" i="1"/>
  <c r="O729" i="1" s="1"/>
  <c r="M729" i="1"/>
  <c r="K729" i="1"/>
  <c r="J729" i="1"/>
  <c r="G729" i="1"/>
  <c r="I729" i="1" s="1"/>
  <c r="F729" i="1"/>
  <c r="B729" i="1"/>
  <c r="X728" i="1"/>
  <c r="W728" i="1"/>
  <c r="R728" i="1"/>
  <c r="Q728" i="1"/>
  <c r="N728" i="1"/>
  <c r="O728" i="1" s="1"/>
  <c r="M728" i="1"/>
  <c r="K728" i="1"/>
  <c r="J728" i="1"/>
  <c r="G728" i="1"/>
  <c r="I728" i="1" s="1"/>
  <c r="F728" i="1"/>
  <c r="B728" i="1"/>
  <c r="X727" i="1"/>
  <c r="W727" i="1"/>
  <c r="R727" i="1"/>
  <c r="Q727" i="1"/>
  <c r="N727" i="1"/>
  <c r="O727" i="1" s="1"/>
  <c r="M727" i="1"/>
  <c r="K727" i="1"/>
  <c r="J727" i="1"/>
  <c r="G727" i="1"/>
  <c r="I727" i="1" s="1"/>
  <c r="F727" i="1"/>
  <c r="B727" i="1"/>
  <c r="X726" i="1"/>
  <c r="W726" i="1"/>
  <c r="R726" i="1"/>
  <c r="Q726" i="1"/>
  <c r="N726" i="1"/>
  <c r="O726" i="1" s="1"/>
  <c r="M726" i="1"/>
  <c r="K726" i="1"/>
  <c r="J726" i="1"/>
  <c r="G726" i="1"/>
  <c r="I726" i="1" s="1"/>
  <c r="F726" i="1"/>
  <c r="B726" i="1"/>
  <c r="X725" i="1"/>
  <c r="W725" i="1"/>
  <c r="R725" i="1"/>
  <c r="Q725" i="1"/>
  <c r="N725" i="1"/>
  <c r="O725" i="1" s="1"/>
  <c r="M725" i="1"/>
  <c r="K725" i="1"/>
  <c r="J725" i="1"/>
  <c r="G725" i="1"/>
  <c r="I725" i="1" s="1"/>
  <c r="F725" i="1"/>
  <c r="B725" i="1"/>
  <c r="X724" i="1"/>
  <c r="W724" i="1"/>
  <c r="R724" i="1"/>
  <c r="Q724" i="1"/>
  <c r="N724" i="1"/>
  <c r="O724" i="1" s="1"/>
  <c r="M724" i="1"/>
  <c r="K724" i="1"/>
  <c r="J724" i="1"/>
  <c r="G724" i="1"/>
  <c r="I724" i="1" s="1"/>
  <c r="F724" i="1"/>
  <c r="B724" i="1"/>
  <c r="X723" i="1"/>
  <c r="W723" i="1"/>
  <c r="R723" i="1"/>
  <c r="Q723" i="1"/>
  <c r="N723" i="1"/>
  <c r="O723" i="1" s="1"/>
  <c r="M723" i="1"/>
  <c r="K723" i="1"/>
  <c r="J723" i="1"/>
  <c r="G723" i="1"/>
  <c r="I723" i="1" s="1"/>
  <c r="F723" i="1"/>
  <c r="B723" i="1"/>
  <c r="X722" i="1"/>
  <c r="W722" i="1"/>
  <c r="R722" i="1"/>
  <c r="Q722" i="1"/>
  <c r="N722" i="1"/>
  <c r="O722" i="1" s="1"/>
  <c r="M722" i="1"/>
  <c r="K722" i="1"/>
  <c r="J722" i="1"/>
  <c r="G722" i="1"/>
  <c r="F722" i="1"/>
  <c r="B722" i="1"/>
  <c r="X721" i="1"/>
  <c r="W721" i="1"/>
  <c r="R721" i="1"/>
  <c r="Q721" i="1"/>
  <c r="N721" i="1"/>
  <c r="O721" i="1" s="1"/>
  <c r="M721" i="1"/>
  <c r="K721" i="1"/>
  <c r="J721" i="1"/>
  <c r="G721" i="1"/>
  <c r="I721" i="1" s="1"/>
  <c r="F721" i="1"/>
  <c r="B721" i="1"/>
  <c r="X720" i="1"/>
  <c r="W720" i="1"/>
  <c r="R720" i="1"/>
  <c r="Q720" i="1"/>
  <c r="N720" i="1"/>
  <c r="O720" i="1" s="1"/>
  <c r="M720" i="1"/>
  <c r="K720" i="1"/>
  <c r="J720" i="1"/>
  <c r="G720" i="1"/>
  <c r="I720" i="1" s="1"/>
  <c r="F720" i="1"/>
  <c r="B720" i="1"/>
  <c r="X719" i="1"/>
  <c r="W719" i="1"/>
  <c r="R719" i="1"/>
  <c r="Q719" i="1"/>
  <c r="N719" i="1"/>
  <c r="O719" i="1" s="1"/>
  <c r="M719" i="1"/>
  <c r="K719" i="1"/>
  <c r="J719" i="1"/>
  <c r="G719" i="1"/>
  <c r="I719" i="1" s="1"/>
  <c r="F719" i="1"/>
  <c r="B719" i="1"/>
  <c r="X718" i="1"/>
  <c r="W718" i="1"/>
  <c r="R718" i="1"/>
  <c r="Q718" i="1"/>
  <c r="N718" i="1"/>
  <c r="O718" i="1" s="1"/>
  <c r="M718" i="1"/>
  <c r="K718" i="1"/>
  <c r="J718" i="1"/>
  <c r="G718" i="1"/>
  <c r="I718" i="1" s="1"/>
  <c r="F718" i="1"/>
  <c r="B718" i="1"/>
  <c r="X717" i="1"/>
  <c r="W717" i="1"/>
  <c r="R717" i="1"/>
  <c r="Q717" i="1"/>
  <c r="N717" i="1"/>
  <c r="O717" i="1" s="1"/>
  <c r="M717" i="1"/>
  <c r="K717" i="1"/>
  <c r="J717" i="1"/>
  <c r="G717" i="1"/>
  <c r="I717" i="1" s="1"/>
  <c r="F717" i="1"/>
  <c r="B717" i="1"/>
  <c r="X716" i="1"/>
  <c r="W716" i="1"/>
  <c r="R716" i="1"/>
  <c r="Q716" i="1"/>
  <c r="N716" i="1"/>
  <c r="O716" i="1" s="1"/>
  <c r="M716" i="1"/>
  <c r="K716" i="1"/>
  <c r="J716" i="1"/>
  <c r="G716" i="1"/>
  <c r="I716" i="1" s="1"/>
  <c r="F716" i="1"/>
  <c r="B716" i="1"/>
  <c r="X715" i="1"/>
  <c r="W715" i="1"/>
  <c r="R715" i="1"/>
  <c r="Q715" i="1"/>
  <c r="N715" i="1"/>
  <c r="O715" i="1" s="1"/>
  <c r="M715" i="1"/>
  <c r="K715" i="1"/>
  <c r="J715" i="1"/>
  <c r="G715" i="1"/>
  <c r="I715" i="1" s="1"/>
  <c r="F715" i="1"/>
  <c r="B715" i="1"/>
  <c r="X714" i="1"/>
  <c r="W714" i="1"/>
  <c r="R714" i="1"/>
  <c r="Q714" i="1"/>
  <c r="N714" i="1"/>
  <c r="O714" i="1" s="1"/>
  <c r="M714" i="1"/>
  <c r="K714" i="1"/>
  <c r="J714" i="1"/>
  <c r="G714" i="1"/>
  <c r="F714" i="1"/>
  <c r="B714" i="1"/>
  <c r="X713" i="1"/>
  <c r="W713" i="1"/>
  <c r="R713" i="1"/>
  <c r="Q713" i="1"/>
  <c r="N713" i="1"/>
  <c r="O713" i="1" s="1"/>
  <c r="M713" i="1"/>
  <c r="K713" i="1"/>
  <c r="J713" i="1"/>
  <c r="G713" i="1"/>
  <c r="I713" i="1" s="1"/>
  <c r="F713" i="1"/>
  <c r="B713" i="1"/>
  <c r="X712" i="1"/>
  <c r="W712" i="1"/>
  <c r="R712" i="1"/>
  <c r="Q712" i="1"/>
  <c r="N712" i="1"/>
  <c r="O712" i="1" s="1"/>
  <c r="M712" i="1"/>
  <c r="K712" i="1"/>
  <c r="J712" i="1"/>
  <c r="G712" i="1"/>
  <c r="I712" i="1" s="1"/>
  <c r="F712" i="1"/>
  <c r="B712" i="1"/>
  <c r="X711" i="1"/>
  <c r="W711" i="1"/>
  <c r="R711" i="1"/>
  <c r="Q711" i="1"/>
  <c r="N711" i="1"/>
  <c r="O711" i="1" s="1"/>
  <c r="M711" i="1"/>
  <c r="K711" i="1"/>
  <c r="J711" i="1"/>
  <c r="G711" i="1"/>
  <c r="I711" i="1" s="1"/>
  <c r="F711" i="1"/>
  <c r="B711" i="1"/>
  <c r="X710" i="1"/>
  <c r="W710" i="1"/>
  <c r="R710" i="1"/>
  <c r="Q710" i="1"/>
  <c r="N710" i="1"/>
  <c r="O710" i="1" s="1"/>
  <c r="M710" i="1"/>
  <c r="K710" i="1"/>
  <c r="J710" i="1"/>
  <c r="G710" i="1"/>
  <c r="I710" i="1" s="1"/>
  <c r="F710" i="1"/>
  <c r="B710" i="1"/>
  <c r="X709" i="1"/>
  <c r="W709" i="1"/>
  <c r="R709" i="1"/>
  <c r="Q709" i="1"/>
  <c r="N709" i="1"/>
  <c r="O709" i="1" s="1"/>
  <c r="M709" i="1"/>
  <c r="K709" i="1"/>
  <c r="J709" i="1"/>
  <c r="G709" i="1"/>
  <c r="I709" i="1" s="1"/>
  <c r="F709" i="1"/>
  <c r="B709" i="1"/>
  <c r="X708" i="1"/>
  <c r="W708" i="1"/>
  <c r="R708" i="1"/>
  <c r="Q708" i="1"/>
  <c r="N708" i="1"/>
  <c r="O708" i="1" s="1"/>
  <c r="M708" i="1"/>
  <c r="K708" i="1"/>
  <c r="J708" i="1"/>
  <c r="G708" i="1"/>
  <c r="I708" i="1" s="1"/>
  <c r="F708" i="1"/>
  <c r="B708" i="1"/>
  <c r="X707" i="1"/>
  <c r="W707" i="1"/>
  <c r="R707" i="1"/>
  <c r="Q707" i="1"/>
  <c r="N707" i="1"/>
  <c r="O707" i="1" s="1"/>
  <c r="M707" i="1"/>
  <c r="K707" i="1"/>
  <c r="J707" i="1"/>
  <c r="G707" i="1"/>
  <c r="I707" i="1" s="1"/>
  <c r="F707" i="1"/>
  <c r="B707" i="1"/>
  <c r="X706" i="1"/>
  <c r="W706" i="1"/>
  <c r="R706" i="1"/>
  <c r="Q706" i="1"/>
  <c r="N706" i="1"/>
  <c r="O706" i="1" s="1"/>
  <c r="M706" i="1"/>
  <c r="K706" i="1"/>
  <c r="J706" i="1"/>
  <c r="G706" i="1"/>
  <c r="F706" i="1"/>
  <c r="B706" i="1"/>
  <c r="X705" i="1"/>
  <c r="W705" i="1"/>
  <c r="R705" i="1"/>
  <c r="Q705" i="1"/>
  <c r="N705" i="1"/>
  <c r="O705" i="1" s="1"/>
  <c r="M705" i="1"/>
  <c r="K705" i="1"/>
  <c r="J705" i="1"/>
  <c r="G705" i="1"/>
  <c r="I705" i="1" s="1"/>
  <c r="F705" i="1"/>
  <c r="B705" i="1"/>
  <c r="X704" i="1"/>
  <c r="W704" i="1"/>
  <c r="R704" i="1"/>
  <c r="Q704" i="1"/>
  <c r="N704" i="1"/>
  <c r="O704" i="1" s="1"/>
  <c r="M704" i="1"/>
  <c r="K704" i="1"/>
  <c r="J704" i="1"/>
  <c r="G704" i="1"/>
  <c r="I704" i="1" s="1"/>
  <c r="F704" i="1"/>
  <c r="B704" i="1"/>
  <c r="X703" i="1"/>
  <c r="W703" i="1"/>
  <c r="R703" i="1"/>
  <c r="Q703" i="1"/>
  <c r="N703" i="1"/>
  <c r="O703" i="1" s="1"/>
  <c r="M703" i="1"/>
  <c r="K703" i="1"/>
  <c r="J703" i="1"/>
  <c r="G703" i="1"/>
  <c r="I703" i="1" s="1"/>
  <c r="F703" i="1"/>
  <c r="B703" i="1"/>
  <c r="X702" i="1"/>
  <c r="W702" i="1"/>
  <c r="R702" i="1"/>
  <c r="Q702" i="1"/>
  <c r="N702" i="1"/>
  <c r="O702" i="1" s="1"/>
  <c r="M702" i="1"/>
  <c r="K702" i="1"/>
  <c r="J702" i="1"/>
  <c r="G702" i="1"/>
  <c r="I702" i="1" s="1"/>
  <c r="F702" i="1"/>
  <c r="B702" i="1"/>
  <c r="X701" i="1"/>
  <c r="W701" i="1"/>
  <c r="R701" i="1"/>
  <c r="Q701" i="1"/>
  <c r="N701" i="1"/>
  <c r="O701" i="1" s="1"/>
  <c r="M701" i="1"/>
  <c r="K701" i="1"/>
  <c r="J701" i="1"/>
  <c r="G701" i="1"/>
  <c r="I701" i="1" s="1"/>
  <c r="F701" i="1"/>
  <c r="B701" i="1"/>
  <c r="X700" i="1"/>
  <c r="W700" i="1"/>
  <c r="R700" i="1"/>
  <c r="Q700" i="1"/>
  <c r="N700" i="1"/>
  <c r="O700" i="1" s="1"/>
  <c r="M700" i="1"/>
  <c r="K700" i="1"/>
  <c r="J700" i="1"/>
  <c r="G700" i="1"/>
  <c r="I700" i="1" s="1"/>
  <c r="F700" i="1"/>
  <c r="B700" i="1"/>
  <c r="X699" i="1"/>
  <c r="W699" i="1"/>
  <c r="R699" i="1"/>
  <c r="Q699" i="1"/>
  <c r="N699" i="1"/>
  <c r="O699" i="1" s="1"/>
  <c r="M699" i="1"/>
  <c r="K699" i="1"/>
  <c r="J699" i="1"/>
  <c r="G699" i="1"/>
  <c r="I699" i="1" s="1"/>
  <c r="F699" i="1"/>
  <c r="B699" i="1"/>
  <c r="X698" i="1"/>
  <c r="W698" i="1"/>
  <c r="R698" i="1"/>
  <c r="Q698" i="1"/>
  <c r="N698" i="1"/>
  <c r="O698" i="1" s="1"/>
  <c r="M698" i="1"/>
  <c r="K698" i="1"/>
  <c r="J698" i="1"/>
  <c r="G698" i="1"/>
  <c r="F698" i="1"/>
  <c r="B698" i="1"/>
  <c r="X697" i="1"/>
  <c r="W697" i="1"/>
  <c r="R697" i="1"/>
  <c r="Q697" i="1"/>
  <c r="N697" i="1"/>
  <c r="O697" i="1" s="1"/>
  <c r="M697" i="1"/>
  <c r="K697" i="1"/>
  <c r="J697" i="1"/>
  <c r="G697" i="1"/>
  <c r="I697" i="1" s="1"/>
  <c r="F697" i="1"/>
  <c r="B697" i="1"/>
  <c r="X696" i="1"/>
  <c r="W696" i="1"/>
  <c r="R696" i="1"/>
  <c r="Q696" i="1"/>
  <c r="N696" i="1"/>
  <c r="O696" i="1" s="1"/>
  <c r="M696" i="1"/>
  <c r="K696" i="1"/>
  <c r="J696" i="1"/>
  <c r="G696" i="1"/>
  <c r="F696" i="1"/>
  <c r="B696" i="1"/>
  <c r="X695" i="1"/>
  <c r="W695" i="1"/>
  <c r="R695" i="1"/>
  <c r="Q695" i="1"/>
  <c r="N695" i="1"/>
  <c r="O695" i="1" s="1"/>
  <c r="M695" i="1"/>
  <c r="K695" i="1"/>
  <c r="J695" i="1"/>
  <c r="G695" i="1"/>
  <c r="I695" i="1" s="1"/>
  <c r="F695" i="1"/>
  <c r="B695" i="1"/>
  <c r="X694" i="1"/>
  <c r="W694" i="1"/>
  <c r="R694" i="1"/>
  <c r="Q694" i="1"/>
  <c r="N694" i="1"/>
  <c r="O694" i="1" s="1"/>
  <c r="M694" i="1"/>
  <c r="K694" i="1"/>
  <c r="J694" i="1"/>
  <c r="G694" i="1"/>
  <c r="I694" i="1" s="1"/>
  <c r="F694" i="1"/>
  <c r="B694" i="1"/>
  <c r="X693" i="1"/>
  <c r="W693" i="1"/>
  <c r="R693" i="1"/>
  <c r="Q693" i="1"/>
  <c r="N693" i="1"/>
  <c r="O693" i="1" s="1"/>
  <c r="M693" i="1"/>
  <c r="K693" i="1"/>
  <c r="J693" i="1"/>
  <c r="G693" i="1"/>
  <c r="I693" i="1" s="1"/>
  <c r="F693" i="1"/>
  <c r="B693" i="1"/>
  <c r="X692" i="1"/>
  <c r="W692" i="1"/>
  <c r="R692" i="1"/>
  <c r="Q692" i="1"/>
  <c r="N692" i="1"/>
  <c r="O692" i="1" s="1"/>
  <c r="M692" i="1"/>
  <c r="K692" i="1"/>
  <c r="J692" i="1"/>
  <c r="G692" i="1"/>
  <c r="I692" i="1" s="1"/>
  <c r="F692" i="1"/>
  <c r="B692" i="1"/>
  <c r="X691" i="1"/>
  <c r="W691" i="1"/>
  <c r="R691" i="1"/>
  <c r="Q691" i="1"/>
  <c r="N691" i="1"/>
  <c r="O691" i="1" s="1"/>
  <c r="M691" i="1"/>
  <c r="K691" i="1"/>
  <c r="J691" i="1"/>
  <c r="G691" i="1"/>
  <c r="I691" i="1" s="1"/>
  <c r="F691" i="1"/>
  <c r="B691" i="1"/>
  <c r="X690" i="1"/>
  <c r="W690" i="1"/>
  <c r="R690" i="1"/>
  <c r="Q690" i="1"/>
  <c r="N690" i="1"/>
  <c r="O690" i="1" s="1"/>
  <c r="M690" i="1"/>
  <c r="K690" i="1"/>
  <c r="J690" i="1"/>
  <c r="G690" i="1"/>
  <c r="F690" i="1"/>
  <c r="B690" i="1"/>
  <c r="X689" i="1"/>
  <c r="W689" i="1"/>
  <c r="R689" i="1"/>
  <c r="Q689" i="1"/>
  <c r="N689" i="1"/>
  <c r="O689" i="1" s="1"/>
  <c r="M689" i="1"/>
  <c r="K689" i="1"/>
  <c r="J689" i="1"/>
  <c r="G689" i="1"/>
  <c r="I689" i="1" s="1"/>
  <c r="F689" i="1"/>
  <c r="B689" i="1"/>
  <c r="X688" i="1"/>
  <c r="W688" i="1"/>
  <c r="R688" i="1"/>
  <c r="Q688" i="1"/>
  <c r="N688" i="1"/>
  <c r="O688" i="1" s="1"/>
  <c r="M688" i="1"/>
  <c r="K688" i="1"/>
  <c r="J688" i="1"/>
  <c r="G688" i="1"/>
  <c r="I688" i="1" s="1"/>
  <c r="F688" i="1"/>
  <c r="B688" i="1"/>
  <c r="X687" i="1"/>
  <c r="W687" i="1"/>
  <c r="R687" i="1"/>
  <c r="Q687" i="1"/>
  <c r="N687" i="1"/>
  <c r="O687" i="1" s="1"/>
  <c r="M687" i="1"/>
  <c r="K687" i="1"/>
  <c r="J687" i="1"/>
  <c r="G687" i="1"/>
  <c r="I687" i="1" s="1"/>
  <c r="F687" i="1"/>
  <c r="B687" i="1"/>
  <c r="X686" i="1"/>
  <c r="W686" i="1"/>
  <c r="R686" i="1"/>
  <c r="Q686" i="1"/>
  <c r="N686" i="1"/>
  <c r="O686" i="1" s="1"/>
  <c r="M686" i="1"/>
  <c r="K686" i="1"/>
  <c r="J686" i="1"/>
  <c r="G686" i="1"/>
  <c r="I686" i="1" s="1"/>
  <c r="F686" i="1"/>
  <c r="B686" i="1"/>
  <c r="X685" i="1"/>
  <c r="W685" i="1"/>
  <c r="R685" i="1"/>
  <c r="Q685" i="1"/>
  <c r="N685" i="1"/>
  <c r="O685" i="1" s="1"/>
  <c r="M685" i="1"/>
  <c r="K685" i="1"/>
  <c r="J685" i="1"/>
  <c r="G685" i="1"/>
  <c r="I685" i="1" s="1"/>
  <c r="F685" i="1"/>
  <c r="B685" i="1"/>
  <c r="X684" i="1"/>
  <c r="W684" i="1"/>
  <c r="R684" i="1"/>
  <c r="Q684" i="1"/>
  <c r="N684" i="1"/>
  <c r="O684" i="1" s="1"/>
  <c r="M684" i="1"/>
  <c r="K684" i="1"/>
  <c r="J684" i="1"/>
  <c r="G684" i="1"/>
  <c r="I684" i="1" s="1"/>
  <c r="F684" i="1"/>
  <c r="B684" i="1"/>
  <c r="X683" i="1"/>
  <c r="W683" i="1"/>
  <c r="R683" i="1"/>
  <c r="Q683" i="1"/>
  <c r="N683" i="1"/>
  <c r="O683" i="1" s="1"/>
  <c r="M683" i="1"/>
  <c r="K683" i="1"/>
  <c r="J683" i="1"/>
  <c r="G683" i="1"/>
  <c r="I683" i="1" s="1"/>
  <c r="F683" i="1"/>
  <c r="B683" i="1"/>
  <c r="X682" i="1"/>
  <c r="W682" i="1"/>
  <c r="R682" i="1"/>
  <c r="Q682" i="1"/>
  <c r="N682" i="1"/>
  <c r="O682" i="1" s="1"/>
  <c r="M682" i="1"/>
  <c r="K682" i="1"/>
  <c r="J682" i="1"/>
  <c r="G682" i="1"/>
  <c r="F682" i="1"/>
  <c r="B682" i="1"/>
  <c r="X681" i="1"/>
  <c r="W681" i="1"/>
  <c r="R681" i="1"/>
  <c r="Q681" i="1"/>
  <c r="N681" i="1"/>
  <c r="O681" i="1" s="1"/>
  <c r="M681" i="1"/>
  <c r="K681" i="1"/>
  <c r="J681" i="1"/>
  <c r="G681" i="1"/>
  <c r="I681" i="1" s="1"/>
  <c r="F681" i="1"/>
  <c r="B681" i="1"/>
  <c r="X680" i="1"/>
  <c r="W680" i="1"/>
  <c r="R680" i="1"/>
  <c r="Q680" i="1"/>
  <c r="N680" i="1"/>
  <c r="O680" i="1" s="1"/>
  <c r="M680" i="1"/>
  <c r="K680" i="1"/>
  <c r="J680" i="1"/>
  <c r="G680" i="1"/>
  <c r="I680" i="1" s="1"/>
  <c r="F680" i="1"/>
  <c r="B680" i="1"/>
  <c r="X679" i="1"/>
  <c r="W679" i="1"/>
  <c r="R679" i="1"/>
  <c r="Q679" i="1"/>
  <c r="N679" i="1"/>
  <c r="O679" i="1" s="1"/>
  <c r="M679" i="1"/>
  <c r="K679" i="1"/>
  <c r="J679" i="1"/>
  <c r="G679" i="1"/>
  <c r="I679" i="1" s="1"/>
  <c r="F679" i="1"/>
  <c r="B679" i="1"/>
  <c r="X678" i="1"/>
  <c r="W678" i="1"/>
  <c r="R678" i="1"/>
  <c r="Q678" i="1"/>
  <c r="N678" i="1"/>
  <c r="O678" i="1" s="1"/>
  <c r="M678" i="1"/>
  <c r="K678" i="1"/>
  <c r="J678" i="1"/>
  <c r="G678" i="1"/>
  <c r="I678" i="1" s="1"/>
  <c r="F678" i="1"/>
  <c r="B678" i="1"/>
  <c r="X677" i="1"/>
  <c r="W677" i="1"/>
  <c r="R677" i="1"/>
  <c r="Q677" i="1"/>
  <c r="N677" i="1"/>
  <c r="O677" i="1" s="1"/>
  <c r="M677" i="1"/>
  <c r="K677" i="1"/>
  <c r="J677" i="1"/>
  <c r="G677" i="1"/>
  <c r="I677" i="1" s="1"/>
  <c r="F677" i="1"/>
  <c r="B677" i="1"/>
  <c r="X676" i="1"/>
  <c r="W676" i="1"/>
  <c r="R676" i="1"/>
  <c r="Q676" i="1"/>
  <c r="N676" i="1"/>
  <c r="O676" i="1" s="1"/>
  <c r="M676" i="1"/>
  <c r="K676" i="1"/>
  <c r="J676" i="1"/>
  <c r="G676" i="1"/>
  <c r="I676" i="1" s="1"/>
  <c r="F676" i="1"/>
  <c r="B676" i="1"/>
  <c r="X675" i="1"/>
  <c r="W675" i="1"/>
  <c r="R675" i="1"/>
  <c r="Q675" i="1"/>
  <c r="N675" i="1"/>
  <c r="O675" i="1" s="1"/>
  <c r="M675" i="1"/>
  <c r="K675" i="1"/>
  <c r="J675" i="1"/>
  <c r="G675" i="1"/>
  <c r="I675" i="1" s="1"/>
  <c r="F675" i="1"/>
  <c r="B675" i="1"/>
  <c r="X674" i="1"/>
  <c r="W674" i="1"/>
  <c r="R674" i="1"/>
  <c r="Q674" i="1"/>
  <c r="N674" i="1"/>
  <c r="O674" i="1" s="1"/>
  <c r="M674" i="1"/>
  <c r="K674" i="1"/>
  <c r="J674" i="1"/>
  <c r="G674" i="1"/>
  <c r="F674" i="1"/>
  <c r="B674" i="1"/>
  <c r="X673" i="1"/>
  <c r="W673" i="1"/>
  <c r="R673" i="1"/>
  <c r="Q673" i="1"/>
  <c r="N673" i="1"/>
  <c r="O673" i="1" s="1"/>
  <c r="M673" i="1"/>
  <c r="K673" i="1"/>
  <c r="J673" i="1"/>
  <c r="G673" i="1"/>
  <c r="I673" i="1" s="1"/>
  <c r="F673" i="1"/>
  <c r="B673" i="1"/>
  <c r="X672" i="1"/>
  <c r="W672" i="1"/>
  <c r="R672" i="1"/>
  <c r="Q672" i="1"/>
  <c r="N672" i="1"/>
  <c r="O672" i="1" s="1"/>
  <c r="M672" i="1"/>
  <c r="K672" i="1"/>
  <c r="J672" i="1"/>
  <c r="G672" i="1"/>
  <c r="I672" i="1" s="1"/>
  <c r="F672" i="1"/>
  <c r="B672" i="1"/>
  <c r="X671" i="1"/>
  <c r="W671" i="1"/>
  <c r="R671" i="1"/>
  <c r="Q671" i="1"/>
  <c r="N671" i="1"/>
  <c r="O671" i="1" s="1"/>
  <c r="M671" i="1"/>
  <c r="K671" i="1"/>
  <c r="J671" i="1"/>
  <c r="G671" i="1"/>
  <c r="I671" i="1" s="1"/>
  <c r="F671" i="1"/>
  <c r="B671" i="1"/>
  <c r="X670" i="1"/>
  <c r="W670" i="1"/>
  <c r="R670" i="1"/>
  <c r="Q670" i="1"/>
  <c r="N670" i="1"/>
  <c r="O670" i="1" s="1"/>
  <c r="M670" i="1"/>
  <c r="K670" i="1"/>
  <c r="J670" i="1"/>
  <c r="G670" i="1"/>
  <c r="I670" i="1" s="1"/>
  <c r="F670" i="1"/>
  <c r="B670" i="1"/>
  <c r="X669" i="1"/>
  <c r="W669" i="1"/>
  <c r="R669" i="1"/>
  <c r="Q669" i="1"/>
  <c r="N669" i="1"/>
  <c r="O669" i="1" s="1"/>
  <c r="M669" i="1"/>
  <c r="K669" i="1"/>
  <c r="J669" i="1"/>
  <c r="G669" i="1"/>
  <c r="I669" i="1" s="1"/>
  <c r="F669" i="1"/>
  <c r="B669" i="1"/>
  <c r="X668" i="1"/>
  <c r="W668" i="1"/>
  <c r="R668" i="1"/>
  <c r="Q668" i="1"/>
  <c r="N668" i="1"/>
  <c r="O668" i="1" s="1"/>
  <c r="M668" i="1"/>
  <c r="K668" i="1"/>
  <c r="J668" i="1"/>
  <c r="G668" i="1"/>
  <c r="I668" i="1" s="1"/>
  <c r="F668" i="1"/>
  <c r="B668" i="1"/>
  <c r="X667" i="1"/>
  <c r="W667" i="1"/>
  <c r="R667" i="1"/>
  <c r="Q667" i="1"/>
  <c r="N667" i="1"/>
  <c r="O667" i="1" s="1"/>
  <c r="M667" i="1"/>
  <c r="K667" i="1"/>
  <c r="J667" i="1"/>
  <c r="G667" i="1"/>
  <c r="I667" i="1" s="1"/>
  <c r="F667" i="1"/>
  <c r="B667" i="1"/>
  <c r="X666" i="1"/>
  <c r="W666" i="1"/>
  <c r="R666" i="1"/>
  <c r="Q666" i="1"/>
  <c r="N666" i="1"/>
  <c r="O666" i="1" s="1"/>
  <c r="M666" i="1"/>
  <c r="K666" i="1"/>
  <c r="J666" i="1"/>
  <c r="G666" i="1"/>
  <c r="F666" i="1"/>
  <c r="B666" i="1"/>
  <c r="X665" i="1"/>
  <c r="W665" i="1"/>
  <c r="R665" i="1"/>
  <c r="Q665" i="1"/>
  <c r="N665" i="1"/>
  <c r="O665" i="1" s="1"/>
  <c r="M665" i="1"/>
  <c r="K665" i="1"/>
  <c r="J665" i="1"/>
  <c r="G665" i="1"/>
  <c r="I665" i="1" s="1"/>
  <c r="F665" i="1"/>
  <c r="B665" i="1"/>
  <c r="X664" i="1"/>
  <c r="W664" i="1"/>
  <c r="R664" i="1"/>
  <c r="Q664" i="1"/>
  <c r="N664" i="1"/>
  <c r="O664" i="1" s="1"/>
  <c r="M664" i="1"/>
  <c r="K664" i="1"/>
  <c r="J664" i="1"/>
  <c r="G664" i="1"/>
  <c r="F664" i="1"/>
  <c r="B664" i="1"/>
  <c r="X663" i="1"/>
  <c r="W663" i="1"/>
  <c r="R663" i="1"/>
  <c r="Q663" i="1"/>
  <c r="N663" i="1"/>
  <c r="O663" i="1" s="1"/>
  <c r="M663" i="1"/>
  <c r="K663" i="1"/>
  <c r="J663" i="1"/>
  <c r="G663" i="1"/>
  <c r="I663" i="1" s="1"/>
  <c r="F663" i="1"/>
  <c r="B663" i="1"/>
  <c r="X662" i="1"/>
  <c r="W662" i="1"/>
  <c r="R662" i="1"/>
  <c r="Q662" i="1"/>
  <c r="N662" i="1"/>
  <c r="O662" i="1" s="1"/>
  <c r="M662" i="1"/>
  <c r="K662" i="1"/>
  <c r="J662" i="1"/>
  <c r="G662" i="1"/>
  <c r="I662" i="1" s="1"/>
  <c r="F662" i="1"/>
  <c r="B662" i="1"/>
  <c r="X661" i="1"/>
  <c r="W661" i="1"/>
  <c r="R661" i="1"/>
  <c r="Q661" i="1"/>
  <c r="N661" i="1"/>
  <c r="O661" i="1" s="1"/>
  <c r="M661" i="1"/>
  <c r="K661" i="1"/>
  <c r="J661" i="1"/>
  <c r="G661" i="1"/>
  <c r="I661" i="1" s="1"/>
  <c r="F661" i="1"/>
  <c r="B661" i="1"/>
  <c r="X660" i="1"/>
  <c r="W660" i="1"/>
  <c r="R660" i="1"/>
  <c r="Q660" i="1"/>
  <c r="N660" i="1"/>
  <c r="O660" i="1" s="1"/>
  <c r="M660" i="1"/>
  <c r="K660" i="1"/>
  <c r="J660" i="1"/>
  <c r="G660" i="1"/>
  <c r="I660" i="1" s="1"/>
  <c r="F660" i="1"/>
  <c r="B660" i="1"/>
  <c r="X659" i="1"/>
  <c r="W659" i="1"/>
  <c r="R659" i="1"/>
  <c r="Q659" i="1"/>
  <c r="N659" i="1"/>
  <c r="O659" i="1" s="1"/>
  <c r="M659" i="1"/>
  <c r="K659" i="1"/>
  <c r="J659" i="1"/>
  <c r="G659" i="1"/>
  <c r="I659" i="1" s="1"/>
  <c r="F659" i="1"/>
  <c r="B659" i="1"/>
  <c r="X658" i="1"/>
  <c r="W658" i="1"/>
  <c r="R658" i="1"/>
  <c r="Q658" i="1"/>
  <c r="N658" i="1"/>
  <c r="O658" i="1" s="1"/>
  <c r="M658" i="1"/>
  <c r="K658" i="1"/>
  <c r="J658" i="1"/>
  <c r="G658" i="1"/>
  <c r="F658" i="1"/>
  <c r="B658" i="1"/>
  <c r="X657" i="1"/>
  <c r="W657" i="1"/>
  <c r="R657" i="1"/>
  <c r="Q657" i="1"/>
  <c r="N657" i="1"/>
  <c r="O657" i="1" s="1"/>
  <c r="M657" i="1"/>
  <c r="K657" i="1"/>
  <c r="J657" i="1"/>
  <c r="G657" i="1"/>
  <c r="I657" i="1" s="1"/>
  <c r="F657" i="1"/>
  <c r="B657" i="1"/>
  <c r="X656" i="1"/>
  <c r="W656" i="1"/>
  <c r="R656" i="1"/>
  <c r="Q656" i="1"/>
  <c r="N656" i="1"/>
  <c r="O656" i="1" s="1"/>
  <c r="M656" i="1"/>
  <c r="K656" i="1"/>
  <c r="J656" i="1"/>
  <c r="G656" i="1"/>
  <c r="F656" i="1"/>
  <c r="B656" i="1"/>
  <c r="X655" i="1"/>
  <c r="W655" i="1"/>
  <c r="R655" i="1"/>
  <c r="Q655" i="1"/>
  <c r="N655" i="1"/>
  <c r="O655" i="1" s="1"/>
  <c r="M655" i="1"/>
  <c r="K655" i="1"/>
  <c r="J655" i="1"/>
  <c r="G655" i="1"/>
  <c r="I655" i="1" s="1"/>
  <c r="F655" i="1"/>
  <c r="B655" i="1"/>
  <c r="X654" i="1"/>
  <c r="W654" i="1"/>
  <c r="R654" i="1"/>
  <c r="Q654" i="1"/>
  <c r="N654" i="1"/>
  <c r="O654" i="1" s="1"/>
  <c r="M654" i="1"/>
  <c r="K654" i="1"/>
  <c r="J654" i="1"/>
  <c r="G654" i="1"/>
  <c r="I654" i="1" s="1"/>
  <c r="F654" i="1"/>
  <c r="B654" i="1"/>
  <c r="X653" i="1"/>
  <c r="W653" i="1"/>
  <c r="R653" i="1"/>
  <c r="Q653" i="1"/>
  <c r="N653" i="1"/>
  <c r="O653" i="1" s="1"/>
  <c r="M653" i="1"/>
  <c r="K653" i="1"/>
  <c r="J653" i="1"/>
  <c r="G653" i="1"/>
  <c r="I653" i="1" s="1"/>
  <c r="F653" i="1"/>
  <c r="B653" i="1"/>
  <c r="X652" i="1"/>
  <c r="W652" i="1"/>
  <c r="R652" i="1"/>
  <c r="Q652" i="1"/>
  <c r="N652" i="1"/>
  <c r="O652" i="1" s="1"/>
  <c r="M652" i="1"/>
  <c r="K652" i="1"/>
  <c r="J652" i="1"/>
  <c r="G652" i="1"/>
  <c r="I652" i="1" s="1"/>
  <c r="F652" i="1"/>
  <c r="B652" i="1"/>
  <c r="X651" i="1"/>
  <c r="W651" i="1"/>
  <c r="R651" i="1"/>
  <c r="Q651" i="1"/>
  <c r="N651" i="1"/>
  <c r="O651" i="1" s="1"/>
  <c r="M651" i="1"/>
  <c r="K651" i="1"/>
  <c r="J651" i="1"/>
  <c r="G651" i="1"/>
  <c r="I651" i="1" s="1"/>
  <c r="F651" i="1"/>
  <c r="B651" i="1"/>
  <c r="X650" i="1"/>
  <c r="W650" i="1"/>
  <c r="R650" i="1"/>
  <c r="Q650" i="1"/>
  <c r="N650" i="1"/>
  <c r="O650" i="1" s="1"/>
  <c r="M650" i="1"/>
  <c r="K650" i="1"/>
  <c r="J650" i="1"/>
  <c r="G650" i="1"/>
  <c r="F650" i="1"/>
  <c r="B650" i="1"/>
  <c r="X649" i="1"/>
  <c r="W649" i="1"/>
  <c r="R649" i="1"/>
  <c r="Q649" i="1"/>
  <c r="N649" i="1"/>
  <c r="O649" i="1" s="1"/>
  <c r="M649" i="1"/>
  <c r="K649" i="1"/>
  <c r="J649" i="1"/>
  <c r="G649" i="1"/>
  <c r="I649" i="1" s="1"/>
  <c r="F649" i="1"/>
  <c r="B649" i="1"/>
  <c r="X648" i="1"/>
  <c r="W648" i="1"/>
  <c r="R648" i="1"/>
  <c r="Q648" i="1"/>
  <c r="N648" i="1"/>
  <c r="O648" i="1" s="1"/>
  <c r="M648" i="1"/>
  <c r="K648" i="1"/>
  <c r="J648" i="1"/>
  <c r="G648" i="1"/>
  <c r="I648" i="1" s="1"/>
  <c r="F648" i="1"/>
  <c r="B648" i="1"/>
  <c r="X647" i="1"/>
  <c r="W647" i="1"/>
  <c r="R647" i="1"/>
  <c r="Q647" i="1"/>
  <c r="N647" i="1"/>
  <c r="O647" i="1" s="1"/>
  <c r="M647" i="1"/>
  <c r="K647" i="1"/>
  <c r="J647" i="1"/>
  <c r="G647" i="1"/>
  <c r="I647" i="1" s="1"/>
  <c r="F647" i="1"/>
  <c r="B647" i="1"/>
  <c r="X646" i="1"/>
  <c r="W646" i="1"/>
  <c r="R646" i="1"/>
  <c r="Q646" i="1"/>
  <c r="N646" i="1"/>
  <c r="O646" i="1" s="1"/>
  <c r="M646" i="1"/>
  <c r="K646" i="1"/>
  <c r="J646" i="1"/>
  <c r="G646" i="1"/>
  <c r="I646" i="1" s="1"/>
  <c r="F646" i="1"/>
  <c r="B646" i="1"/>
  <c r="X645" i="1"/>
  <c r="W645" i="1"/>
  <c r="R645" i="1"/>
  <c r="Q645" i="1"/>
  <c r="N645" i="1"/>
  <c r="O645" i="1" s="1"/>
  <c r="M645" i="1"/>
  <c r="K645" i="1"/>
  <c r="J645" i="1"/>
  <c r="G645" i="1"/>
  <c r="I645" i="1" s="1"/>
  <c r="F645" i="1"/>
  <c r="B645" i="1"/>
  <c r="X644" i="1"/>
  <c r="W644" i="1"/>
  <c r="R644" i="1"/>
  <c r="Q644" i="1"/>
  <c r="N644" i="1"/>
  <c r="O644" i="1" s="1"/>
  <c r="M644" i="1"/>
  <c r="K644" i="1"/>
  <c r="J644" i="1"/>
  <c r="G644" i="1"/>
  <c r="I644" i="1" s="1"/>
  <c r="F644" i="1"/>
  <c r="B644" i="1"/>
  <c r="X643" i="1"/>
  <c r="W643" i="1"/>
  <c r="R643" i="1"/>
  <c r="Q643" i="1"/>
  <c r="N643" i="1"/>
  <c r="O643" i="1" s="1"/>
  <c r="M643" i="1"/>
  <c r="K643" i="1"/>
  <c r="J643" i="1"/>
  <c r="G643" i="1"/>
  <c r="I643" i="1" s="1"/>
  <c r="F643" i="1"/>
  <c r="B643" i="1"/>
  <c r="X642" i="1"/>
  <c r="W642" i="1"/>
  <c r="R642" i="1"/>
  <c r="Q642" i="1"/>
  <c r="N642" i="1"/>
  <c r="O642" i="1" s="1"/>
  <c r="M642" i="1"/>
  <c r="K642" i="1"/>
  <c r="J642" i="1"/>
  <c r="G642" i="1"/>
  <c r="F642" i="1"/>
  <c r="B642" i="1"/>
  <c r="X641" i="1"/>
  <c r="W641" i="1"/>
  <c r="R641" i="1"/>
  <c r="Q641" i="1"/>
  <c r="N641" i="1"/>
  <c r="O641" i="1" s="1"/>
  <c r="M641" i="1"/>
  <c r="K641" i="1"/>
  <c r="J641" i="1"/>
  <c r="G641" i="1"/>
  <c r="I641" i="1" s="1"/>
  <c r="F641" i="1"/>
  <c r="B641" i="1"/>
  <c r="X640" i="1"/>
  <c r="W640" i="1"/>
  <c r="R640" i="1"/>
  <c r="Q640" i="1"/>
  <c r="N640" i="1"/>
  <c r="O640" i="1" s="1"/>
  <c r="M640" i="1"/>
  <c r="K640" i="1"/>
  <c r="J640" i="1"/>
  <c r="G640" i="1"/>
  <c r="F640" i="1"/>
  <c r="B640" i="1"/>
  <c r="X639" i="1"/>
  <c r="W639" i="1"/>
  <c r="R639" i="1"/>
  <c r="Q639" i="1"/>
  <c r="N639" i="1"/>
  <c r="O639" i="1" s="1"/>
  <c r="M639" i="1"/>
  <c r="K639" i="1"/>
  <c r="J639" i="1"/>
  <c r="G639" i="1"/>
  <c r="I639" i="1" s="1"/>
  <c r="F639" i="1"/>
  <c r="B639" i="1"/>
  <c r="X638" i="1"/>
  <c r="W638" i="1"/>
  <c r="R638" i="1"/>
  <c r="Q638" i="1"/>
  <c r="N638" i="1"/>
  <c r="O638" i="1" s="1"/>
  <c r="M638" i="1"/>
  <c r="K638" i="1"/>
  <c r="J638" i="1"/>
  <c r="G638" i="1"/>
  <c r="I638" i="1" s="1"/>
  <c r="F638" i="1"/>
  <c r="B638" i="1"/>
  <c r="X637" i="1"/>
  <c r="W637" i="1"/>
  <c r="R637" i="1"/>
  <c r="Q637" i="1"/>
  <c r="N637" i="1"/>
  <c r="O637" i="1" s="1"/>
  <c r="M637" i="1"/>
  <c r="K637" i="1"/>
  <c r="J637" i="1"/>
  <c r="G637" i="1"/>
  <c r="I637" i="1" s="1"/>
  <c r="F637" i="1"/>
  <c r="B637" i="1"/>
  <c r="X636" i="1"/>
  <c r="W636" i="1"/>
  <c r="R636" i="1"/>
  <c r="Q636" i="1"/>
  <c r="N636" i="1"/>
  <c r="O636" i="1" s="1"/>
  <c r="M636" i="1"/>
  <c r="K636" i="1"/>
  <c r="J636" i="1"/>
  <c r="G636" i="1"/>
  <c r="I636" i="1" s="1"/>
  <c r="F636" i="1"/>
  <c r="B636" i="1"/>
  <c r="X635" i="1"/>
  <c r="W635" i="1"/>
  <c r="R635" i="1"/>
  <c r="Q635" i="1"/>
  <c r="N635" i="1"/>
  <c r="O635" i="1" s="1"/>
  <c r="M635" i="1"/>
  <c r="K635" i="1"/>
  <c r="J635" i="1"/>
  <c r="G635" i="1"/>
  <c r="I635" i="1" s="1"/>
  <c r="F635" i="1"/>
  <c r="B635" i="1"/>
  <c r="X634" i="1"/>
  <c r="W634" i="1"/>
  <c r="R634" i="1"/>
  <c r="Q634" i="1"/>
  <c r="N634" i="1"/>
  <c r="O634" i="1" s="1"/>
  <c r="M634" i="1"/>
  <c r="K634" i="1"/>
  <c r="J634" i="1"/>
  <c r="G634" i="1"/>
  <c r="F634" i="1"/>
  <c r="B634" i="1"/>
  <c r="X633" i="1"/>
  <c r="W633" i="1"/>
  <c r="R633" i="1"/>
  <c r="Q633" i="1"/>
  <c r="N633" i="1"/>
  <c r="O633" i="1" s="1"/>
  <c r="M633" i="1"/>
  <c r="K633" i="1"/>
  <c r="J633" i="1"/>
  <c r="G633" i="1"/>
  <c r="I633" i="1" s="1"/>
  <c r="F633" i="1"/>
  <c r="B633" i="1"/>
  <c r="X632" i="1"/>
  <c r="W632" i="1"/>
  <c r="R632" i="1"/>
  <c r="Q632" i="1"/>
  <c r="N632" i="1"/>
  <c r="O632" i="1" s="1"/>
  <c r="M632" i="1"/>
  <c r="K632" i="1"/>
  <c r="J632" i="1"/>
  <c r="G632" i="1"/>
  <c r="F632" i="1"/>
  <c r="B632" i="1"/>
  <c r="X631" i="1"/>
  <c r="W631" i="1"/>
  <c r="R631" i="1"/>
  <c r="Q631" i="1"/>
  <c r="N631" i="1"/>
  <c r="O631" i="1" s="1"/>
  <c r="M631" i="1"/>
  <c r="K631" i="1"/>
  <c r="J631" i="1"/>
  <c r="G631" i="1"/>
  <c r="I631" i="1" s="1"/>
  <c r="F631" i="1"/>
  <c r="B631" i="1"/>
  <c r="X630" i="1"/>
  <c r="W630" i="1"/>
  <c r="R630" i="1"/>
  <c r="Q630" i="1"/>
  <c r="N630" i="1"/>
  <c r="O630" i="1" s="1"/>
  <c r="M630" i="1"/>
  <c r="K630" i="1"/>
  <c r="J630" i="1"/>
  <c r="G630" i="1"/>
  <c r="I630" i="1" s="1"/>
  <c r="F630" i="1"/>
  <c r="B630" i="1"/>
  <c r="X629" i="1"/>
  <c r="W629" i="1"/>
  <c r="R629" i="1"/>
  <c r="Q629" i="1"/>
  <c r="N629" i="1"/>
  <c r="O629" i="1" s="1"/>
  <c r="M629" i="1"/>
  <c r="K629" i="1"/>
  <c r="J629" i="1"/>
  <c r="G629" i="1"/>
  <c r="I629" i="1" s="1"/>
  <c r="F629" i="1"/>
  <c r="B629" i="1"/>
  <c r="X628" i="1"/>
  <c r="W628" i="1"/>
  <c r="R628" i="1"/>
  <c r="Q628" i="1"/>
  <c r="N628" i="1"/>
  <c r="O628" i="1" s="1"/>
  <c r="M628" i="1"/>
  <c r="K628" i="1"/>
  <c r="J628" i="1"/>
  <c r="G628" i="1"/>
  <c r="I628" i="1" s="1"/>
  <c r="F628" i="1"/>
  <c r="B628" i="1"/>
  <c r="X627" i="1"/>
  <c r="W627" i="1"/>
  <c r="R627" i="1"/>
  <c r="Q627" i="1"/>
  <c r="N627" i="1"/>
  <c r="O627" i="1" s="1"/>
  <c r="M627" i="1"/>
  <c r="K627" i="1"/>
  <c r="J627" i="1"/>
  <c r="G627" i="1"/>
  <c r="I627" i="1" s="1"/>
  <c r="F627" i="1"/>
  <c r="B627" i="1"/>
  <c r="X626" i="1"/>
  <c r="W626" i="1"/>
  <c r="R626" i="1"/>
  <c r="Q626" i="1"/>
  <c r="N626" i="1"/>
  <c r="O626" i="1" s="1"/>
  <c r="M626" i="1"/>
  <c r="K626" i="1"/>
  <c r="J626" i="1"/>
  <c r="G626" i="1"/>
  <c r="F626" i="1"/>
  <c r="B626" i="1"/>
  <c r="X625" i="1"/>
  <c r="W625" i="1"/>
  <c r="R625" i="1"/>
  <c r="Q625" i="1"/>
  <c r="N625" i="1"/>
  <c r="O625" i="1" s="1"/>
  <c r="M625" i="1"/>
  <c r="K625" i="1"/>
  <c r="J625" i="1"/>
  <c r="G625" i="1"/>
  <c r="I625" i="1" s="1"/>
  <c r="F625" i="1"/>
  <c r="B625" i="1"/>
  <c r="X624" i="1"/>
  <c r="W624" i="1"/>
  <c r="R624" i="1"/>
  <c r="Q624" i="1"/>
  <c r="N624" i="1"/>
  <c r="O624" i="1" s="1"/>
  <c r="M624" i="1"/>
  <c r="K624" i="1"/>
  <c r="J624" i="1"/>
  <c r="G624" i="1"/>
  <c r="F624" i="1"/>
  <c r="B624" i="1"/>
  <c r="X623" i="1"/>
  <c r="W623" i="1"/>
  <c r="R623" i="1"/>
  <c r="Q623" i="1"/>
  <c r="N623" i="1"/>
  <c r="O623" i="1" s="1"/>
  <c r="M623" i="1"/>
  <c r="K623" i="1"/>
  <c r="J623" i="1"/>
  <c r="G623" i="1"/>
  <c r="I623" i="1" s="1"/>
  <c r="F623" i="1"/>
  <c r="B623" i="1"/>
  <c r="X622" i="1"/>
  <c r="W622" i="1"/>
  <c r="R622" i="1"/>
  <c r="Q622" i="1"/>
  <c r="N622" i="1"/>
  <c r="O622" i="1" s="1"/>
  <c r="M622" i="1"/>
  <c r="K622" i="1"/>
  <c r="J622" i="1"/>
  <c r="G622" i="1"/>
  <c r="I622" i="1" s="1"/>
  <c r="F622" i="1"/>
  <c r="B622" i="1"/>
  <c r="X621" i="1"/>
  <c r="W621" i="1"/>
  <c r="R621" i="1"/>
  <c r="Q621" i="1"/>
  <c r="N621" i="1"/>
  <c r="O621" i="1" s="1"/>
  <c r="M621" i="1"/>
  <c r="K621" i="1"/>
  <c r="J621" i="1"/>
  <c r="G621" i="1"/>
  <c r="I621" i="1" s="1"/>
  <c r="F621" i="1"/>
  <c r="B621" i="1"/>
  <c r="X620" i="1"/>
  <c r="W620" i="1"/>
  <c r="R620" i="1"/>
  <c r="Q620" i="1"/>
  <c r="N620" i="1"/>
  <c r="O620" i="1" s="1"/>
  <c r="M620" i="1"/>
  <c r="K620" i="1"/>
  <c r="J620" i="1"/>
  <c r="G620" i="1"/>
  <c r="I620" i="1" s="1"/>
  <c r="F620" i="1"/>
  <c r="B620" i="1"/>
  <c r="X619" i="1"/>
  <c r="W619" i="1"/>
  <c r="R619" i="1"/>
  <c r="Q619" i="1"/>
  <c r="N619" i="1"/>
  <c r="O619" i="1" s="1"/>
  <c r="M619" i="1"/>
  <c r="K619" i="1"/>
  <c r="J619" i="1"/>
  <c r="G619" i="1"/>
  <c r="I619" i="1" s="1"/>
  <c r="F619" i="1"/>
  <c r="B619" i="1"/>
  <c r="X618" i="1"/>
  <c r="W618" i="1"/>
  <c r="R618" i="1"/>
  <c r="Q618" i="1"/>
  <c r="N618" i="1"/>
  <c r="O618" i="1" s="1"/>
  <c r="M618" i="1"/>
  <c r="K618" i="1"/>
  <c r="J618" i="1"/>
  <c r="G618" i="1"/>
  <c r="F618" i="1"/>
  <c r="B618" i="1"/>
  <c r="X617" i="1"/>
  <c r="W617" i="1"/>
  <c r="R617" i="1"/>
  <c r="Q617" i="1"/>
  <c r="N617" i="1"/>
  <c r="O617" i="1" s="1"/>
  <c r="M617" i="1"/>
  <c r="K617" i="1"/>
  <c r="J617" i="1"/>
  <c r="G617" i="1"/>
  <c r="I617" i="1" s="1"/>
  <c r="F617" i="1"/>
  <c r="B617" i="1"/>
  <c r="X616" i="1"/>
  <c r="W616" i="1"/>
  <c r="R616" i="1"/>
  <c r="Q616" i="1"/>
  <c r="N616" i="1"/>
  <c r="O616" i="1" s="1"/>
  <c r="M616" i="1"/>
  <c r="K616" i="1"/>
  <c r="J616" i="1"/>
  <c r="G616" i="1"/>
  <c r="I616" i="1" s="1"/>
  <c r="F616" i="1"/>
  <c r="B616" i="1"/>
  <c r="X615" i="1"/>
  <c r="W615" i="1"/>
  <c r="R615" i="1"/>
  <c r="Q615" i="1"/>
  <c r="N615" i="1"/>
  <c r="O615" i="1" s="1"/>
  <c r="M615" i="1"/>
  <c r="K615" i="1"/>
  <c r="J615" i="1"/>
  <c r="G615" i="1"/>
  <c r="I615" i="1" s="1"/>
  <c r="F615" i="1"/>
  <c r="B615" i="1"/>
  <c r="X614" i="1"/>
  <c r="W614" i="1"/>
  <c r="R614" i="1"/>
  <c r="Q614" i="1"/>
  <c r="N614" i="1"/>
  <c r="O614" i="1" s="1"/>
  <c r="M614" i="1"/>
  <c r="K614" i="1"/>
  <c r="J614" i="1"/>
  <c r="G614" i="1"/>
  <c r="I614" i="1" s="1"/>
  <c r="F614" i="1"/>
  <c r="B614" i="1"/>
  <c r="X613" i="1"/>
  <c r="W613" i="1"/>
  <c r="R613" i="1"/>
  <c r="Q613" i="1"/>
  <c r="N613" i="1"/>
  <c r="O613" i="1" s="1"/>
  <c r="M613" i="1"/>
  <c r="K613" i="1"/>
  <c r="J613" i="1"/>
  <c r="G613" i="1"/>
  <c r="I613" i="1" s="1"/>
  <c r="F613" i="1"/>
  <c r="B613" i="1"/>
  <c r="X612" i="1"/>
  <c r="W612" i="1"/>
  <c r="R612" i="1"/>
  <c r="Q612" i="1"/>
  <c r="N612" i="1"/>
  <c r="O612" i="1" s="1"/>
  <c r="M612" i="1"/>
  <c r="K612" i="1"/>
  <c r="J612" i="1"/>
  <c r="G612" i="1"/>
  <c r="I612" i="1" s="1"/>
  <c r="F612" i="1"/>
  <c r="B612" i="1"/>
  <c r="X611" i="1"/>
  <c r="W611" i="1"/>
  <c r="R611" i="1"/>
  <c r="Q611" i="1"/>
  <c r="N611" i="1"/>
  <c r="O611" i="1" s="1"/>
  <c r="M611" i="1"/>
  <c r="K611" i="1"/>
  <c r="J611" i="1"/>
  <c r="G611" i="1"/>
  <c r="I611" i="1" s="1"/>
  <c r="F611" i="1"/>
  <c r="B611" i="1"/>
  <c r="X610" i="1"/>
  <c r="W610" i="1"/>
  <c r="R610" i="1"/>
  <c r="Q610" i="1"/>
  <c r="N610" i="1"/>
  <c r="O610" i="1" s="1"/>
  <c r="M610" i="1"/>
  <c r="K610" i="1"/>
  <c r="J610" i="1"/>
  <c r="G610" i="1"/>
  <c r="F610" i="1"/>
  <c r="B610" i="1"/>
  <c r="X609" i="1"/>
  <c r="W609" i="1"/>
  <c r="R609" i="1"/>
  <c r="Q609" i="1"/>
  <c r="N609" i="1"/>
  <c r="O609" i="1" s="1"/>
  <c r="M609" i="1"/>
  <c r="K609" i="1"/>
  <c r="J609" i="1"/>
  <c r="G609" i="1"/>
  <c r="I609" i="1" s="1"/>
  <c r="F609" i="1"/>
  <c r="B609" i="1"/>
  <c r="X608" i="1"/>
  <c r="W608" i="1"/>
  <c r="R608" i="1"/>
  <c r="Q608" i="1"/>
  <c r="N608" i="1"/>
  <c r="O608" i="1" s="1"/>
  <c r="M608" i="1"/>
  <c r="K608" i="1"/>
  <c r="J608" i="1"/>
  <c r="G608" i="1"/>
  <c r="F608" i="1"/>
  <c r="B608" i="1"/>
  <c r="X607" i="1"/>
  <c r="W607" i="1"/>
  <c r="R607" i="1"/>
  <c r="Q607" i="1"/>
  <c r="N607" i="1"/>
  <c r="O607" i="1" s="1"/>
  <c r="M607" i="1"/>
  <c r="K607" i="1"/>
  <c r="J607" i="1"/>
  <c r="G607" i="1"/>
  <c r="I607" i="1" s="1"/>
  <c r="F607" i="1"/>
  <c r="B607" i="1"/>
  <c r="X606" i="1"/>
  <c r="W606" i="1"/>
  <c r="R606" i="1"/>
  <c r="Q606" i="1"/>
  <c r="N606" i="1"/>
  <c r="O606" i="1" s="1"/>
  <c r="M606" i="1"/>
  <c r="K606" i="1"/>
  <c r="J606" i="1"/>
  <c r="G606" i="1"/>
  <c r="I606" i="1" s="1"/>
  <c r="F606" i="1"/>
  <c r="B606" i="1"/>
  <c r="X605" i="1"/>
  <c r="W605" i="1"/>
  <c r="R605" i="1"/>
  <c r="Q605" i="1"/>
  <c r="N605" i="1"/>
  <c r="O605" i="1" s="1"/>
  <c r="M605" i="1"/>
  <c r="K605" i="1"/>
  <c r="J605" i="1"/>
  <c r="G605" i="1"/>
  <c r="I605" i="1" s="1"/>
  <c r="F605" i="1"/>
  <c r="B605" i="1"/>
  <c r="X604" i="1"/>
  <c r="W604" i="1"/>
  <c r="R604" i="1"/>
  <c r="Q604" i="1"/>
  <c r="N604" i="1"/>
  <c r="O604" i="1" s="1"/>
  <c r="M604" i="1"/>
  <c r="K604" i="1"/>
  <c r="J604" i="1"/>
  <c r="G604" i="1"/>
  <c r="I604" i="1" s="1"/>
  <c r="F604" i="1"/>
  <c r="B604" i="1"/>
  <c r="X603" i="1"/>
  <c r="W603" i="1"/>
  <c r="R603" i="1"/>
  <c r="Q603" i="1"/>
  <c r="N603" i="1"/>
  <c r="O603" i="1" s="1"/>
  <c r="M603" i="1"/>
  <c r="K603" i="1"/>
  <c r="J603" i="1"/>
  <c r="G603" i="1"/>
  <c r="I603" i="1" s="1"/>
  <c r="F603" i="1"/>
  <c r="B603" i="1"/>
  <c r="X602" i="1"/>
  <c r="W602" i="1"/>
  <c r="R602" i="1"/>
  <c r="Q602" i="1"/>
  <c r="N602" i="1"/>
  <c r="O602" i="1" s="1"/>
  <c r="M602" i="1"/>
  <c r="K602" i="1"/>
  <c r="J602" i="1"/>
  <c r="G602" i="1"/>
  <c r="F602" i="1"/>
  <c r="B602" i="1"/>
  <c r="X601" i="1"/>
  <c r="W601" i="1"/>
  <c r="R601" i="1"/>
  <c r="Q601" i="1"/>
  <c r="N601" i="1"/>
  <c r="O601" i="1" s="1"/>
  <c r="M601" i="1"/>
  <c r="K601" i="1"/>
  <c r="J601" i="1"/>
  <c r="G601" i="1"/>
  <c r="I601" i="1" s="1"/>
  <c r="F601" i="1"/>
  <c r="B601" i="1"/>
  <c r="X600" i="1"/>
  <c r="W600" i="1"/>
  <c r="R600" i="1"/>
  <c r="Q600" i="1"/>
  <c r="N600" i="1"/>
  <c r="O600" i="1" s="1"/>
  <c r="M600" i="1"/>
  <c r="K600" i="1"/>
  <c r="J600" i="1"/>
  <c r="G600" i="1"/>
  <c r="F600" i="1"/>
  <c r="B600" i="1"/>
  <c r="X599" i="1"/>
  <c r="W599" i="1"/>
  <c r="R599" i="1"/>
  <c r="Q599" i="1"/>
  <c r="N599" i="1"/>
  <c r="O599" i="1" s="1"/>
  <c r="M599" i="1"/>
  <c r="K599" i="1"/>
  <c r="J599" i="1"/>
  <c r="G599" i="1"/>
  <c r="I599" i="1" s="1"/>
  <c r="F599" i="1"/>
  <c r="B599" i="1"/>
  <c r="X598" i="1"/>
  <c r="W598" i="1"/>
  <c r="R598" i="1"/>
  <c r="Q598" i="1"/>
  <c r="N598" i="1"/>
  <c r="O598" i="1" s="1"/>
  <c r="M598" i="1"/>
  <c r="K598" i="1"/>
  <c r="J598" i="1"/>
  <c r="G598" i="1"/>
  <c r="I598" i="1" s="1"/>
  <c r="F598" i="1"/>
  <c r="B598" i="1"/>
  <c r="X597" i="1"/>
  <c r="W597" i="1"/>
  <c r="R597" i="1"/>
  <c r="Q597" i="1"/>
  <c r="N597" i="1"/>
  <c r="O597" i="1" s="1"/>
  <c r="M597" i="1"/>
  <c r="K597" i="1"/>
  <c r="J597" i="1"/>
  <c r="G597" i="1"/>
  <c r="I597" i="1" s="1"/>
  <c r="F597" i="1"/>
  <c r="B597" i="1"/>
  <c r="X596" i="1"/>
  <c r="W596" i="1"/>
  <c r="R596" i="1"/>
  <c r="Q596" i="1"/>
  <c r="N596" i="1"/>
  <c r="O596" i="1" s="1"/>
  <c r="M596" i="1"/>
  <c r="K596" i="1"/>
  <c r="J596" i="1"/>
  <c r="G596" i="1"/>
  <c r="I596" i="1" s="1"/>
  <c r="F596" i="1"/>
  <c r="B596" i="1"/>
  <c r="X595" i="1"/>
  <c r="W595" i="1"/>
  <c r="R595" i="1"/>
  <c r="Q595" i="1"/>
  <c r="N595" i="1"/>
  <c r="O595" i="1" s="1"/>
  <c r="M595" i="1"/>
  <c r="K595" i="1"/>
  <c r="J595" i="1"/>
  <c r="G595" i="1"/>
  <c r="I595" i="1" s="1"/>
  <c r="F595" i="1"/>
  <c r="B595" i="1"/>
  <c r="X594" i="1"/>
  <c r="W594" i="1"/>
  <c r="R594" i="1"/>
  <c r="Q594" i="1"/>
  <c r="N594" i="1"/>
  <c r="O594" i="1" s="1"/>
  <c r="M594" i="1"/>
  <c r="K594" i="1"/>
  <c r="J594" i="1"/>
  <c r="G594" i="1"/>
  <c r="F594" i="1"/>
  <c r="B594" i="1"/>
  <c r="X593" i="1"/>
  <c r="W593" i="1"/>
  <c r="R593" i="1"/>
  <c r="Q593" i="1"/>
  <c r="N593" i="1"/>
  <c r="O593" i="1" s="1"/>
  <c r="M593" i="1"/>
  <c r="K593" i="1"/>
  <c r="J593" i="1"/>
  <c r="G593" i="1"/>
  <c r="I593" i="1" s="1"/>
  <c r="F593" i="1"/>
  <c r="B593" i="1"/>
  <c r="X592" i="1"/>
  <c r="W592" i="1"/>
  <c r="R592" i="1"/>
  <c r="Q592" i="1"/>
  <c r="N592" i="1"/>
  <c r="O592" i="1" s="1"/>
  <c r="M592" i="1"/>
  <c r="K592" i="1"/>
  <c r="J592" i="1"/>
  <c r="G592" i="1"/>
  <c r="F592" i="1"/>
  <c r="B592" i="1"/>
  <c r="X591" i="1"/>
  <c r="W591" i="1"/>
  <c r="R591" i="1"/>
  <c r="Q591" i="1"/>
  <c r="N591" i="1"/>
  <c r="O591" i="1" s="1"/>
  <c r="M591" i="1"/>
  <c r="K591" i="1"/>
  <c r="J591" i="1"/>
  <c r="G591" i="1"/>
  <c r="I591" i="1" s="1"/>
  <c r="F591" i="1"/>
  <c r="B591" i="1"/>
  <c r="X590" i="1"/>
  <c r="W590" i="1"/>
  <c r="R590" i="1"/>
  <c r="Q590" i="1"/>
  <c r="N590" i="1"/>
  <c r="O590" i="1" s="1"/>
  <c r="M590" i="1"/>
  <c r="K590" i="1"/>
  <c r="J590" i="1"/>
  <c r="G590" i="1"/>
  <c r="I590" i="1" s="1"/>
  <c r="F590" i="1"/>
  <c r="B590" i="1"/>
  <c r="X589" i="1"/>
  <c r="W589" i="1"/>
  <c r="R589" i="1"/>
  <c r="Q589" i="1"/>
  <c r="N589" i="1"/>
  <c r="O589" i="1" s="1"/>
  <c r="M589" i="1"/>
  <c r="K589" i="1"/>
  <c r="J589" i="1"/>
  <c r="G589" i="1"/>
  <c r="I589" i="1" s="1"/>
  <c r="F589" i="1"/>
  <c r="B589" i="1"/>
  <c r="X588" i="1"/>
  <c r="W588" i="1"/>
  <c r="R588" i="1"/>
  <c r="Q588" i="1"/>
  <c r="N588" i="1"/>
  <c r="O588" i="1" s="1"/>
  <c r="M588" i="1"/>
  <c r="K588" i="1"/>
  <c r="J588" i="1"/>
  <c r="G588" i="1"/>
  <c r="I588" i="1" s="1"/>
  <c r="F588" i="1"/>
  <c r="B588" i="1"/>
  <c r="X587" i="1"/>
  <c r="W587" i="1"/>
  <c r="R587" i="1"/>
  <c r="Q587" i="1"/>
  <c r="N587" i="1"/>
  <c r="O587" i="1" s="1"/>
  <c r="M587" i="1"/>
  <c r="K587" i="1"/>
  <c r="J587" i="1"/>
  <c r="G587" i="1"/>
  <c r="I587" i="1" s="1"/>
  <c r="F587" i="1"/>
  <c r="B587" i="1"/>
  <c r="X586" i="1"/>
  <c r="W586" i="1"/>
  <c r="R586" i="1"/>
  <c r="Q586" i="1"/>
  <c r="N586" i="1"/>
  <c r="O586" i="1" s="1"/>
  <c r="M586" i="1"/>
  <c r="K586" i="1"/>
  <c r="J586" i="1"/>
  <c r="G586" i="1"/>
  <c r="F586" i="1"/>
  <c r="B586" i="1"/>
  <c r="X585" i="1"/>
  <c r="W585" i="1"/>
  <c r="R585" i="1"/>
  <c r="Q585" i="1"/>
  <c r="N585" i="1"/>
  <c r="O585" i="1" s="1"/>
  <c r="M585" i="1"/>
  <c r="K585" i="1"/>
  <c r="J585" i="1"/>
  <c r="G585" i="1"/>
  <c r="I585" i="1" s="1"/>
  <c r="F585" i="1"/>
  <c r="B585" i="1"/>
  <c r="X584" i="1"/>
  <c r="W584" i="1"/>
  <c r="R584" i="1"/>
  <c r="Q584" i="1"/>
  <c r="N584" i="1"/>
  <c r="O584" i="1" s="1"/>
  <c r="M584" i="1"/>
  <c r="K584" i="1"/>
  <c r="J584" i="1"/>
  <c r="G584" i="1"/>
  <c r="I584" i="1" s="1"/>
  <c r="F584" i="1"/>
  <c r="B584" i="1"/>
  <c r="X583" i="1"/>
  <c r="W583" i="1"/>
  <c r="R583" i="1"/>
  <c r="Q583" i="1"/>
  <c r="N583" i="1"/>
  <c r="O583" i="1" s="1"/>
  <c r="M583" i="1"/>
  <c r="K583" i="1"/>
  <c r="J583" i="1"/>
  <c r="G583" i="1"/>
  <c r="I583" i="1" s="1"/>
  <c r="F583" i="1"/>
  <c r="B583" i="1"/>
  <c r="X582" i="1"/>
  <c r="W582" i="1"/>
  <c r="R582" i="1"/>
  <c r="Q582" i="1"/>
  <c r="N582" i="1"/>
  <c r="O582" i="1" s="1"/>
  <c r="M582" i="1"/>
  <c r="K582" i="1"/>
  <c r="J582" i="1"/>
  <c r="G582" i="1"/>
  <c r="I582" i="1" s="1"/>
  <c r="F582" i="1"/>
  <c r="B582" i="1"/>
  <c r="X581" i="1"/>
  <c r="W581" i="1"/>
  <c r="R581" i="1"/>
  <c r="Q581" i="1"/>
  <c r="N581" i="1"/>
  <c r="O581" i="1" s="1"/>
  <c r="M581" i="1"/>
  <c r="K581" i="1"/>
  <c r="J581" i="1"/>
  <c r="G581" i="1"/>
  <c r="I581" i="1" s="1"/>
  <c r="F581" i="1"/>
  <c r="B581" i="1"/>
  <c r="X580" i="1"/>
  <c r="W580" i="1"/>
  <c r="R580" i="1"/>
  <c r="Q580" i="1"/>
  <c r="N580" i="1"/>
  <c r="O580" i="1" s="1"/>
  <c r="M580" i="1"/>
  <c r="K580" i="1"/>
  <c r="J580" i="1"/>
  <c r="G580" i="1"/>
  <c r="I580" i="1" s="1"/>
  <c r="F580" i="1"/>
  <c r="B580" i="1"/>
  <c r="X579" i="1"/>
  <c r="W579" i="1"/>
  <c r="R579" i="1"/>
  <c r="Q579" i="1"/>
  <c r="N579" i="1"/>
  <c r="O579" i="1" s="1"/>
  <c r="M579" i="1"/>
  <c r="K579" i="1"/>
  <c r="J579" i="1"/>
  <c r="G579" i="1"/>
  <c r="I579" i="1" s="1"/>
  <c r="F579" i="1"/>
  <c r="B579" i="1"/>
  <c r="X578" i="1"/>
  <c r="W578" i="1"/>
  <c r="R578" i="1"/>
  <c r="Q578" i="1"/>
  <c r="N578" i="1"/>
  <c r="O578" i="1" s="1"/>
  <c r="M578" i="1"/>
  <c r="K578" i="1"/>
  <c r="J578" i="1"/>
  <c r="G578" i="1"/>
  <c r="F578" i="1"/>
  <c r="B578" i="1"/>
  <c r="X577" i="1"/>
  <c r="W577" i="1"/>
  <c r="R577" i="1"/>
  <c r="Q577" i="1"/>
  <c r="N577" i="1"/>
  <c r="O577" i="1" s="1"/>
  <c r="M577" i="1"/>
  <c r="K577" i="1"/>
  <c r="J577" i="1"/>
  <c r="G577" i="1"/>
  <c r="I577" i="1" s="1"/>
  <c r="F577" i="1"/>
  <c r="B577" i="1"/>
  <c r="X576" i="1"/>
  <c r="W576" i="1"/>
  <c r="R576" i="1"/>
  <c r="Q576" i="1"/>
  <c r="N576" i="1"/>
  <c r="O576" i="1" s="1"/>
  <c r="M576" i="1"/>
  <c r="K576" i="1"/>
  <c r="J576" i="1"/>
  <c r="G576" i="1"/>
  <c r="F576" i="1"/>
  <c r="B576" i="1"/>
  <c r="X575" i="1"/>
  <c r="W575" i="1"/>
  <c r="R575" i="1"/>
  <c r="Q575" i="1"/>
  <c r="N575" i="1"/>
  <c r="O575" i="1" s="1"/>
  <c r="M575" i="1"/>
  <c r="K575" i="1"/>
  <c r="J575" i="1"/>
  <c r="G575" i="1"/>
  <c r="I575" i="1" s="1"/>
  <c r="F575" i="1"/>
  <c r="B575" i="1"/>
  <c r="X574" i="1"/>
  <c r="W574" i="1"/>
  <c r="R574" i="1"/>
  <c r="Q574" i="1"/>
  <c r="N574" i="1"/>
  <c r="O574" i="1" s="1"/>
  <c r="M574" i="1"/>
  <c r="K574" i="1"/>
  <c r="J574" i="1"/>
  <c r="G574" i="1"/>
  <c r="I574" i="1" s="1"/>
  <c r="F574" i="1"/>
  <c r="B574" i="1"/>
  <c r="X573" i="1"/>
  <c r="W573" i="1"/>
  <c r="R573" i="1"/>
  <c r="Q573" i="1"/>
  <c r="N573" i="1"/>
  <c r="O573" i="1" s="1"/>
  <c r="M573" i="1"/>
  <c r="K573" i="1"/>
  <c r="J573" i="1"/>
  <c r="G573" i="1"/>
  <c r="I573" i="1" s="1"/>
  <c r="F573" i="1"/>
  <c r="B573" i="1"/>
  <c r="X572" i="1"/>
  <c r="W572" i="1"/>
  <c r="R572" i="1"/>
  <c r="Q572" i="1"/>
  <c r="N572" i="1"/>
  <c r="O572" i="1" s="1"/>
  <c r="M572" i="1"/>
  <c r="K572" i="1"/>
  <c r="J572" i="1"/>
  <c r="G572" i="1"/>
  <c r="I572" i="1" s="1"/>
  <c r="F572" i="1"/>
  <c r="B572" i="1"/>
  <c r="X571" i="1"/>
  <c r="W571" i="1"/>
  <c r="R571" i="1"/>
  <c r="Q571" i="1"/>
  <c r="N571" i="1"/>
  <c r="O571" i="1" s="1"/>
  <c r="M571" i="1"/>
  <c r="K571" i="1"/>
  <c r="J571" i="1"/>
  <c r="G571" i="1"/>
  <c r="I571" i="1" s="1"/>
  <c r="F571" i="1"/>
  <c r="B571" i="1"/>
  <c r="X570" i="1"/>
  <c r="W570" i="1"/>
  <c r="R570" i="1"/>
  <c r="Q570" i="1"/>
  <c r="N570" i="1"/>
  <c r="O570" i="1" s="1"/>
  <c r="M570" i="1"/>
  <c r="K570" i="1"/>
  <c r="J570" i="1"/>
  <c r="G570" i="1"/>
  <c r="F570" i="1"/>
  <c r="B570" i="1"/>
  <c r="X569" i="1"/>
  <c r="W569" i="1"/>
  <c r="R569" i="1"/>
  <c r="Q569" i="1"/>
  <c r="N569" i="1"/>
  <c r="O569" i="1" s="1"/>
  <c r="M569" i="1"/>
  <c r="K569" i="1"/>
  <c r="J569" i="1"/>
  <c r="G569" i="1"/>
  <c r="I569" i="1" s="1"/>
  <c r="F569" i="1"/>
  <c r="B569" i="1"/>
  <c r="X568" i="1"/>
  <c r="W568" i="1"/>
  <c r="R568" i="1"/>
  <c r="Q568" i="1"/>
  <c r="N568" i="1"/>
  <c r="O568" i="1" s="1"/>
  <c r="M568" i="1"/>
  <c r="K568" i="1"/>
  <c r="J568" i="1"/>
  <c r="G568" i="1"/>
  <c r="F568" i="1"/>
  <c r="B568" i="1"/>
  <c r="X567" i="1"/>
  <c r="W567" i="1"/>
  <c r="R567" i="1"/>
  <c r="Q567" i="1"/>
  <c r="N567" i="1"/>
  <c r="O567" i="1" s="1"/>
  <c r="M567" i="1"/>
  <c r="K567" i="1"/>
  <c r="J567" i="1"/>
  <c r="G567" i="1"/>
  <c r="I567" i="1" s="1"/>
  <c r="F567" i="1"/>
  <c r="B567" i="1"/>
  <c r="X566" i="1"/>
  <c r="W566" i="1"/>
  <c r="R566" i="1"/>
  <c r="Q566" i="1"/>
  <c r="N566" i="1"/>
  <c r="O566" i="1" s="1"/>
  <c r="M566" i="1"/>
  <c r="K566" i="1"/>
  <c r="J566" i="1"/>
  <c r="G566" i="1"/>
  <c r="I566" i="1" s="1"/>
  <c r="F566" i="1"/>
  <c r="B566" i="1"/>
  <c r="X565" i="1"/>
  <c r="W565" i="1"/>
  <c r="R565" i="1"/>
  <c r="Q565" i="1"/>
  <c r="N565" i="1"/>
  <c r="O565" i="1" s="1"/>
  <c r="M565" i="1"/>
  <c r="K565" i="1"/>
  <c r="J565" i="1"/>
  <c r="G565" i="1"/>
  <c r="I565" i="1" s="1"/>
  <c r="F565" i="1"/>
  <c r="B565" i="1"/>
  <c r="X564" i="1"/>
  <c r="W564" i="1"/>
  <c r="R564" i="1"/>
  <c r="Q564" i="1"/>
  <c r="N564" i="1"/>
  <c r="O564" i="1" s="1"/>
  <c r="M564" i="1"/>
  <c r="K564" i="1"/>
  <c r="J564" i="1"/>
  <c r="G564" i="1"/>
  <c r="I564" i="1" s="1"/>
  <c r="F564" i="1"/>
  <c r="B564" i="1"/>
  <c r="X563" i="1"/>
  <c r="W563" i="1"/>
  <c r="R563" i="1"/>
  <c r="Q563" i="1"/>
  <c r="N563" i="1"/>
  <c r="O563" i="1" s="1"/>
  <c r="M563" i="1"/>
  <c r="K563" i="1"/>
  <c r="J563" i="1"/>
  <c r="G563" i="1"/>
  <c r="I563" i="1" s="1"/>
  <c r="F563" i="1"/>
  <c r="B563" i="1"/>
  <c r="X562" i="1"/>
  <c r="W562" i="1"/>
  <c r="R562" i="1"/>
  <c r="Q562" i="1"/>
  <c r="N562" i="1"/>
  <c r="O562" i="1" s="1"/>
  <c r="M562" i="1"/>
  <c r="K562" i="1"/>
  <c r="J562" i="1"/>
  <c r="G562" i="1"/>
  <c r="F562" i="1"/>
  <c r="B562" i="1"/>
  <c r="X561" i="1"/>
  <c r="W561" i="1"/>
  <c r="R561" i="1"/>
  <c r="Q561" i="1"/>
  <c r="N561" i="1"/>
  <c r="O561" i="1" s="1"/>
  <c r="M561" i="1"/>
  <c r="K561" i="1"/>
  <c r="J561" i="1"/>
  <c r="G561" i="1"/>
  <c r="I561" i="1" s="1"/>
  <c r="F561" i="1"/>
  <c r="B561" i="1"/>
  <c r="X560" i="1"/>
  <c r="W560" i="1"/>
  <c r="R560" i="1"/>
  <c r="Q560" i="1"/>
  <c r="N560" i="1"/>
  <c r="O560" i="1" s="1"/>
  <c r="M560" i="1"/>
  <c r="K560" i="1"/>
  <c r="J560" i="1"/>
  <c r="G560" i="1"/>
  <c r="F560" i="1"/>
  <c r="B560" i="1"/>
  <c r="X559" i="1"/>
  <c r="W559" i="1"/>
  <c r="R559" i="1"/>
  <c r="Q559" i="1"/>
  <c r="N559" i="1"/>
  <c r="O559" i="1" s="1"/>
  <c r="M559" i="1"/>
  <c r="K559" i="1"/>
  <c r="J559" i="1"/>
  <c r="G559" i="1"/>
  <c r="I559" i="1" s="1"/>
  <c r="F559" i="1"/>
  <c r="B559" i="1"/>
  <c r="X558" i="1"/>
  <c r="W558" i="1"/>
  <c r="R558" i="1"/>
  <c r="Q558" i="1"/>
  <c r="N558" i="1"/>
  <c r="O558" i="1" s="1"/>
  <c r="M558" i="1"/>
  <c r="K558" i="1"/>
  <c r="J558" i="1"/>
  <c r="G558" i="1"/>
  <c r="I558" i="1" s="1"/>
  <c r="F558" i="1"/>
  <c r="B558" i="1"/>
  <c r="X557" i="1"/>
  <c r="W557" i="1"/>
  <c r="R557" i="1"/>
  <c r="Q557" i="1"/>
  <c r="N557" i="1"/>
  <c r="O557" i="1" s="1"/>
  <c r="M557" i="1"/>
  <c r="K557" i="1"/>
  <c r="J557" i="1"/>
  <c r="G557" i="1"/>
  <c r="I557" i="1" s="1"/>
  <c r="F557" i="1"/>
  <c r="B557" i="1"/>
  <c r="X556" i="1"/>
  <c r="W556" i="1"/>
  <c r="R556" i="1"/>
  <c r="Q556" i="1"/>
  <c r="N556" i="1"/>
  <c r="O556" i="1" s="1"/>
  <c r="M556" i="1"/>
  <c r="K556" i="1"/>
  <c r="J556" i="1"/>
  <c r="G556" i="1"/>
  <c r="I556" i="1" s="1"/>
  <c r="F556" i="1"/>
  <c r="B556" i="1"/>
  <c r="X555" i="1"/>
  <c r="W555" i="1"/>
  <c r="R555" i="1"/>
  <c r="Q555" i="1"/>
  <c r="N555" i="1"/>
  <c r="O555" i="1" s="1"/>
  <c r="M555" i="1"/>
  <c r="K555" i="1"/>
  <c r="J555" i="1"/>
  <c r="G555" i="1"/>
  <c r="I555" i="1" s="1"/>
  <c r="F555" i="1"/>
  <c r="B555" i="1"/>
  <c r="X554" i="1"/>
  <c r="W554" i="1"/>
  <c r="R554" i="1"/>
  <c r="Q554" i="1"/>
  <c r="N554" i="1"/>
  <c r="O554" i="1" s="1"/>
  <c r="M554" i="1"/>
  <c r="K554" i="1"/>
  <c r="J554" i="1"/>
  <c r="G554" i="1"/>
  <c r="F554" i="1"/>
  <c r="B554" i="1"/>
  <c r="X553" i="1"/>
  <c r="W553" i="1"/>
  <c r="R553" i="1"/>
  <c r="Q553" i="1"/>
  <c r="N553" i="1"/>
  <c r="O553" i="1" s="1"/>
  <c r="M553" i="1"/>
  <c r="K553" i="1"/>
  <c r="J553" i="1"/>
  <c r="G553" i="1"/>
  <c r="I553" i="1" s="1"/>
  <c r="F553" i="1"/>
  <c r="B553" i="1"/>
  <c r="X552" i="1"/>
  <c r="W552" i="1"/>
  <c r="R552" i="1"/>
  <c r="Q552" i="1"/>
  <c r="N552" i="1"/>
  <c r="O552" i="1" s="1"/>
  <c r="M552" i="1"/>
  <c r="K552" i="1"/>
  <c r="J552" i="1"/>
  <c r="G552" i="1"/>
  <c r="I552" i="1" s="1"/>
  <c r="F552" i="1"/>
  <c r="B552" i="1"/>
  <c r="X551" i="1"/>
  <c r="W551" i="1"/>
  <c r="R551" i="1"/>
  <c r="Q551" i="1"/>
  <c r="N551" i="1"/>
  <c r="O551" i="1" s="1"/>
  <c r="M551" i="1"/>
  <c r="K551" i="1"/>
  <c r="J551" i="1"/>
  <c r="G551" i="1"/>
  <c r="I551" i="1" s="1"/>
  <c r="F551" i="1"/>
  <c r="B551" i="1"/>
  <c r="X550" i="1"/>
  <c r="W550" i="1"/>
  <c r="R550" i="1"/>
  <c r="Q550" i="1"/>
  <c r="N550" i="1"/>
  <c r="O550" i="1" s="1"/>
  <c r="M550" i="1"/>
  <c r="K550" i="1"/>
  <c r="J550" i="1"/>
  <c r="G550" i="1"/>
  <c r="I550" i="1" s="1"/>
  <c r="F550" i="1"/>
  <c r="B550" i="1"/>
  <c r="X549" i="1"/>
  <c r="W549" i="1"/>
  <c r="R549" i="1"/>
  <c r="Q549" i="1"/>
  <c r="N549" i="1"/>
  <c r="O549" i="1" s="1"/>
  <c r="M549" i="1"/>
  <c r="K549" i="1"/>
  <c r="J549" i="1"/>
  <c r="G549" i="1"/>
  <c r="I549" i="1" s="1"/>
  <c r="F549" i="1"/>
  <c r="B549" i="1"/>
  <c r="X548" i="1"/>
  <c r="W548" i="1"/>
  <c r="R548" i="1"/>
  <c r="Q548" i="1"/>
  <c r="N548" i="1"/>
  <c r="O548" i="1" s="1"/>
  <c r="M548" i="1"/>
  <c r="K548" i="1"/>
  <c r="J548" i="1"/>
  <c r="G548" i="1"/>
  <c r="I548" i="1" s="1"/>
  <c r="F548" i="1"/>
  <c r="B548" i="1"/>
  <c r="X547" i="1"/>
  <c r="W547" i="1"/>
  <c r="R547" i="1"/>
  <c r="Q547" i="1"/>
  <c r="N547" i="1"/>
  <c r="O547" i="1" s="1"/>
  <c r="M547" i="1"/>
  <c r="K547" i="1"/>
  <c r="J547" i="1"/>
  <c r="G547" i="1"/>
  <c r="I547" i="1" s="1"/>
  <c r="F547" i="1"/>
  <c r="B547" i="1"/>
  <c r="X546" i="1"/>
  <c r="W546" i="1"/>
  <c r="R546" i="1"/>
  <c r="Q546" i="1"/>
  <c r="N546" i="1"/>
  <c r="O546" i="1" s="1"/>
  <c r="M546" i="1"/>
  <c r="K546" i="1"/>
  <c r="J546" i="1"/>
  <c r="G546" i="1"/>
  <c r="F546" i="1"/>
  <c r="B546" i="1"/>
  <c r="X545" i="1"/>
  <c r="W545" i="1"/>
  <c r="R545" i="1"/>
  <c r="Q545" i="1"/>
  <c r="N545" i="1"/>
  <c r="O545" i="1" s="1"/>
  <c r="M545" i="1"/>
  <c r="K545" i="1"/>
  <c r="J545" i="1"/>
  <c r="G545" i="1"/>
  <c r="I545" i="1" s="1"/>
  <c r="F545" i="1"/>
  <c r="B545" i="1"/>
  <c r="X544" i="1"/>
  <c r="W544" i="1"/>
  <c r="R544" i="1"/>
  <c r="Q544" i="1"/>
  <c r="N544" i="1"/>
  <c r="O544" i="1" s="1"/>
  <c r="M544" i="1"/>
  <c r="K544" i="1"/>
  <c r="J544" i="1"/>
  <c r="G544" i="1"/>
  <c r="F544" i="1"/>
  <c r="B544" i="1"/>
  <c r="X543" i="1"/>
  <c r="W543" i="1"/>
  <c r="R543" i="1"/>
  <c r="Q543" i="1"/>
  <c r="N543" i="1"/>
  <c r="O543" i="1" s="1"/>
  <c r="M543" i="1"/>
  <c r="K543" i="1"/>
  <c r="J543" i="1"/>
  <c r="G543" i="1"/>
  <c r="I543" i="1" s="1"/>
  <c r="F543" i="1"/>
  <c r="B543" i="1"/>
  <c r="X542" i="1"/>
  <c r="W542" i="1"/>
  <c r="R542" i="1"/>
  <c r="Q542" i="1"/>
  <c r="N542" i="1"/>
  <c r="O542" i="1" s="1"/>
  <c r="M542" i="1"/>
  <c r="K542" i="1"/>
  <c r="J542" i="1"/>
  <c r="G542" i="1"/>
  <c r="I542" i="1" s="1"/>
  <c r="F542" i="1"/>
  <c r="B542" i="1"/>
  <c r="X541" i="1"/>
  <c r="W541" i="1"/>
  <c r="R541" i="1"/>
  <c r="Q541" i="1"/>
  <c r="N541" i="1"/>
  <c r="O541" i="1" s="1"/>
  <c r="M541" i="1"/>
  <c r="K541" i="1"/>
  <c r="J541" i="1"/>
  <c r="G541" i="1"/>
  <c r="I541" i="1" s="1"/>
  <c r="F541" i="1"/>
  <c r="B541" i="1"/>
  <c r="X540" i="1"/>
  <c r="W540" i="1"/>
  <c r="R540" i="1"/>
  <c r="Q540" i="1"/>
  <c r="N540" i="1"/>
  <c r="O540" i="1" s="1"/>
  <c r="M540" i="1"/>
  <c r="K540" i="1"/>
  <c r="J540" i="1"/>
  <c r="G540" i="1"/>
  <c r="I540" i="1" s="1"/>
  <c r="F540" i="1"/>
  <c r="B540" i="1"/>
  <c r="X539" i="1"/>
  <c r="W539" i="1"/>
  <c r="R539" i="1"/>
  <c r="Q539" i="1"/>
  <c r="N539" i="1"/>
  <c r="O539" i="1" s="1"/>
  <c r="M539" i="1"/>
  <c r="K539" i="1"/>
  <c r="J539" i="1"/>
  <c r="G539" i="1"/>
  <c r="I539" i="1" s="1"/>
  <c r="F539" i="1"/>
  <c r="B539" i="1"/>
  <c r="X538" i="1"/>
  <c r="W538" i="1"/>
  <c r="R538" i="1"/>
  <c r="Q538" i="1"/>
  <c r="N538" i="1"/>
  <c r="O538" i="1" s="1"/>
  <c r="M538" i="1"/>
  <c r="K538" i="1"/>
  <c r="J538" i="1"/>
  <c r="G538" i="1"/>
  <c r="F538" i="1"/>
  <c r="B538" i="1"/>
  <c r="X537" i="1"/>
  <c r="W537" i="1"/>
  <c r="R537" i="1"/>
  <c r="Q537" i="1"/>
  <c r="N537" i="1"/>
  <c r="O537" i="1" s="1"/>
  <c r="M537" i="1"/>
  <c r="K537" i="1"/>
  <c r="J537" i="1"/>
  <c r="G537" i="1"/>
  <c r="I537" i="1" s="1"/>
  <c r="F537" i="1"/>
  <c r="B537" i="1"/>
  <c r="X536" i="1"/>
  <c r="W536" i="1"/>
  <c r="R536" i="1"/>
  <c r="Q536" i="1"/>
  <c r="N536" i="1"/>
  <c r="O536" i="1" s="1"/>
  <c r="M536" i="1"/>
  <c r="K536" i="1"/>
  <c r="J536" i="1"/>
  <c r="G536" i="1"/>
  <c r="I536" i="1" s="1"/>
  <c r="F536" i="1"/>
  <c r="B536" i="1"/>
  <c r="X535" i="1"/>
  <c r="W535" i="1"/>
  <c r="R535" i="1"/>
  <c r="Q535" i="1"/>
  <c r="N535" i="1"/>
  <c r="O535" i="1" s="1"/>
  <c r="M535" i="1"/>
  <c r="K535" i="1"/>
  <c r="J535" i="1"/>
  <c r="G535" i="1"/>
  <c r="I535" i="1" s="1"/>
  <c r="F535" i="1"/>
  <c r="B535" i="1"/>
  <c r="X534" i="1"/>
  <c r="W534" i="1"/>
  <c r="R534" i="1"/>
  <c r="Q534" i="1"/>
  <c r="N534" i="1"/>
  <c r="O534" i="1" s="1"/>
  <c r="M534" i="1"/>
  <c r="K534" i="1"/>
  <c r="J534" i="1"/>
  <c r="G534" i="1"/>
  <c r="I534" i="1" s="1"/>
  <c r="F534" i="1"/>
  <c r="B534" i="1"/>
  <c r="X533" i="1"/>
  <c r="W533" i="1"/>
  <c r="R533" i="1"/>
  <c r="Q533" i="1"/>
  <c r="N533" i="1"/>
  <c r="O533" i="1" s="1"/>
  <c r="M533" i="1"/>
  <c r="K533" i="1"/>
  <c r="J533" i="1"/>
  <c r="G533" i="1"/>
  <c r="I533" i="1" s="1"/>
  <c r="F533" i="1"/>
  <c r="B533" i="1"/>
  <c r="X532" i="1"/>
  <c r="W532" i="1"/>
  <c r="R532" i="1"/>
  <c r="Q532" i="1"/>
  <c r="N532" i="1"/>
  <c r="O532" i="1" s="1"/>
  <c r="M532" i="1"/>
  <c r="K532" i="1"/>
  <c r="J532" i="1"/>
  <c r="G532" i="1"/>
  <c r="I532" i="1" s="1"/>
  <c r="F532" i="1"/>
  <c r="B532" i="1"/>
  <c r="X531" i="1"/>
  <c r="W531" i="1"/>
  <c r="R531" i="1"/>
  <c r="Q531" i="1"/>
  <c r="N531" i="1"/>
  <c r="O531" i="1" s="1"/>
  <c r="M531" i="1"/>
  <c r="K531" i="1"/>
  <c r="J531" i="1"/>
  <c r="G531" i="1"/>
  <c r="I531" i="1" s="1"/>
  <c r="F531" i="1"/>
  <c r="B531" i="1"/>
  <c r="X530" i="1"/>
  <c r="W530" i="1"/>
  <c r="R530" i="1"/>
  <c r="Q530" i="1"/>
  <c r="N530" i="1"/>
  <c r="O530" i="1" s="1"/>
  <c r="M530" i="1"/>
  <c r="K530" i="1"/>
  <c r="J530" i="1"/>
  <c r="G530" i="1"/>
  <c r="F530" i="1"/>
  <c r="B530" i="1"/>
  <c r="X529" i="1"/>
  <c r="W529" i="1"/>
  <c r="R529" i="1"/>
  <c r="Q529" i="1"/>
  <c r="N529" i="1"/>
  <c r="O529" i="1" s="1"/>
  <c r="M529" i="1"/>
  <c r="K529" i="1"/>
  <c r="J529" i="1"/>
  <c r="G529" i="1"/>
  <c r="I529" i="1" s="1"/>
  <c r="F529" i="1"/>
  <c r="B529" i="1"/>
  <c r="X528" i="1"/>
  <c r="W528" i="1"/>
  <c r="R528" i="1"/>
  <c r="Q528" i="1"/>
  <c r="N528" i="1"/>
  <c r="O528" i="1" s="1"/>
  <c r="M528" i="1"/>
  <c r="K528" i="1"/>
  <c r="J528" i="1"/>
  <c r="G528" i="1"/>
  <c r="F528" i="1"/>
  <c r="B528" i="1"/>
  <c r="X527" i="1"/>
  <c r="W527" i="1"/>
  <c r="R527" i="1"/>
  <c r="Q527" i="1"/>
  <c r="N527" i="1"/>
  <c r="O527" i="1" s="1"/>
  <c r="M527" i="1"/>
  <c r="K527" i="1"/>
  <c r="J527" i="1"/>
  <c r="G527" i="1"/>
  <c r="I527" i="1" s="1"/>
  <c r="F527" i="1"/>
  <c r="B527" i="1"/>
  <c r="X526" i="1"/>
  <c r="W526" i="1"/>
  <c r="R526" i="1"/>
  <c r="Q526" i="1"/>
  <c r="N526" i="1"/>
  <c r="O526" i="1" s="1"/>
  <c r="M526" i="1"/>
  <c r="K526" i="1"/>
  <c r="J526" i="1"/>
  <c r="G526" i="1"/>
  <c r="I526" i="1" s="1"/>
  <c r="F526" i="1"/>
  <c r="B526" i="1"/>
  <c r="X525" i="1"/>
  <c r="W525" i="1"/>
  <c r="R525" i="1"/>
  <c r="Q525" i="1"/>
  <c r="N525" i="1"/>
  <c r="O525" i="1" s="1"/>
  <c r="M525" i="1"/>
  <c r="K525" i="1"/>
  <c r="J525" i="1"/>
  <c r="G525" i="1"/>
  <c r="I525" i="1" s="1"/>
  <c r="F525" i="1"/>
  <c r="B525" i="1"/>
  <c r="X524" i="1"/>
  <c r="W524" i="1"/>
  <c r="R524" i="1"/>
  <c r="Q524" i="1"/>
  <c r="N524" i="1"/>
  <c r="O524" i="1" s="1"/>
  <c r="M524" i="1"/>
  <c r="K524" i="1"/>
  <c r="J524" i="1"/>
  <c r="G524" i="1"/>
  <c r="I524" i="1" s="1"/>
  <c r="F524" i="1"/>
  <c r="B524" i="1"/>
  <c r="X523" i="1"/>
  <c r="W523" i="1"/>
  <c r="R523" i="1"/>
  <c r="Q523" i="1"/>
  <c r="N523" i="1"/>
  <c r="O523" i="1" s="1"/>
  <c r="M523" i="1"/>
  <c r="K523" i="1"/>
  <c r="J523" i="1"/>
  <c r="G523" i="1"/>
  <c r="I523" i="1" s="1"/>
  <c r="F523" i="1"/>
  <c r="B523" i="1"/>
  <c r="X522" i="1"/>
  <c r="W522" i="1"/>
  <c r="R522" i="1"/>
  <c r="Q522" i="1"/>
  <c r="N522" i="1"/>
  <c r="O522" i="1" s="1"/>
  <c r="M522" i="1"/>
  <c r="K522" i="1"/>
  <c r="J522" i="1"/>
  <c r="G522" i="1"/>
  <c r="F522" i="1"/>
  <c r="B522" i="1"/>
  <c r="X521" i="1"/>
  <c r="W521" i="1"/>
  <c r="R521" i="1"/>
  <c r="Q521" i="1"/>
  <c r="N521" i="1"/>
  <c r="O521" i="1" s="1"/>
  <c r="M521" i="1"/>
  <c r="K521" i="1"/>
  <c r="J521" i="1"/>
  <c r="G521" i="1"/>
  <c r="I521" i="1" s="1"/>
  <c r="F521" i="1"/>
  <c r="B521" i="1"/>
  <c r="X520" i="1"/>
  <c r="W520" i="1"/>
  <c r="R520" i="1"/>
  <c r="Q520" i="1"/>
  <c r="N520" i="1"/>
  <c r="O520" i="1" s="1"/>
  <c r="M520" i="1"/>
  <c r="K520" i="1"/>
  <c r="J520" i="1"/>
  <c r="G520" i="1"/>
  <c r="I520" i="1" s="1"/>
  <c r="F520" i="1"/>
  <c r="B520" i="1"/>
  <c r="X519" i="1"/>
  <c r="W519" i="1"/>
  <c r="R519" i="1"/>
  <c r="Q519" i="1"/>
  <c r="N519" i="1"/>
  <c r="O519" i="1" s="1"/>
  <c r="M519" i="1"/>
  <c r="K519" i="1"/>
  <c r="J519" i="1"/>
  <c r="G519" i="1"/>
  <c r="I519" i="1" s="1"/>
  <c r="F519" i="1"/>
  <c r="B519" i="1"/>
  <c r="X518" i="1"/>
  <c r="W518" i="1"/>
  <c r="R518" i="1"/>
  <c r="Q518" i="1"/>
  <c r="N518" i="1"/>
  <c r="O518" i="1" s="1"/>
  <c r="M518" i="1"/>
  <c r="K518" i="1"/>
  <c r="J518" i="1"/>
  <c r="G518" i="1"/>
  <c r="I518" i="1" s="1"/>
  <c r="F518" i="1"/>
  <c r="B518" i="1"/>
  <c r="X517" i="1"/>
  <c r="W517" i="1"/>
  <c r="R517" i="1"/>
  <c r="Q517" i="1"/>
  <c r="N517" i="1"/>
  <c r="O517" i="1" s="1"/>
  <c r="M517" i="1"/>
  <c r="K517" i="1"/>
  <c r="J517" i="1"/>
  <c r="G517" i="1"/>
  <c r="I517" i="1" s="1"/>
  <c r="F517" i="1"/>
  <c r="B517" i="1"/>
  <c r="X516" i="1"/>
  <c r="W516" i="1"/>
  <c r="R516" i="1"/>
  <c r="Q516" i="1"/>
  <c r="N516" i="1"/>
  <c r="O516" i="1" s="1"/>
  <c r="M516" i="1"/>
  <c r="K516" i="1"/>
  <c r="J516" i="1"/>
  <c r="G516" i="1"/>
  <c r="I516" i="1" s="1"/>
  <c r="F516" i="1"/>
  <c r="B516" i="1"/>
  <c r="X515" i="1"/>
  <c r="W515" i="1"/>
  <c r="R515" i="1"/>
  <c r="Q515" i="1"/>
  <c r="N515" i="1"/>
  <c r="O515" i="1" s="1"/>
  <c r="M515" i="1"/>
  <c r="K515" i="1"/>
  <c r="J515" i="1"/>
  <c r="G515" i="1"/>
  <c r="I515" i="1" s="1"/>
  <c r="F515" i="1"/>
  <c r="B515" i="1"/>
  <c r="X514" i="1"/>
  <c r="W514" i="1"/>
  <c r="R514" i="1"/>
  <c r="Q514" i="1"/>
  <c r="N514" i="1"/>
  <c r="O514" i="1" s="1"/>
  <c r="M514" i="1"/>
  <c r="K514" i="1"/>
  <c r="J514" i="1"/>
  <c r="G514" i="1"/>
  <c r="F514" i="1"/>
  <c r="B514" i="1"/>
  <c r="X513" i="1"/>
  <c r="W513" i="1"/>
  <c r="R513" i="1"/>
  <c r="Q513" i="1"/>
  <c r="N513" i="1"/>
  <c r="O513" i="1" s="1"/>
  <c r="M513" i="1"/>
  <c r="K513" i="1"/>
  <c r="J513" i="1"/>
  <c r="G513" i="1"/>
  <c r="I513" i="1" s="1"/>
  <c r="F513" i="1"/>
  <c r="B513" i="1"/>
  <c r="X512" i="1"/>
  <c r="W512" i="1"/>
  <c r="R512" i="1"/>
  <c r="Q512" i="1"/>
  <c r="N512" i="1"/>
  <c r="O512" i="1" s="1"/>
  <c r="M512" i="1"/>
  <c r="K512" i="1"/>
  <c r="J512" i="1"/>
  <c r="G512" i="1"/>
  <c r="F512" i="1"/>
  <c r="B512" i="1"/>
  <c r="X511" i="1"/>
  <c r="W511" i="1"/>
  <c r="R511" i="1"/>
  <c r="Q511" i="1"/>
  <c r="N511" i="1"/>
  <c r="O511" i="1" s="1"/>
  <c r="M511" i="1"/>
  <c r="K511" i="1"/>
  <c r="J511" i="1"/>
  <c r="G511" i="1"/>
  <c r="I511" i="1" s="1"/>
  <c r="F511" i="1"/>
  <c r="B511" i="1"/>
  <c r="X510" i="1"/>
  <c r="W510" i="1"/>
  <c r="R510" i="1"/>
  <c r="Q510" i="1"/>
  <c r="N510" i="1"/>
  <c r="O510" i="1" s="1"/>
  <c r="M510" i="1"/>
  <c r="K510" i="1"/>
  <c r="J510" i="1"/>
  <c r="G510" i="1"/>
  <c r="I510" i="1" s="1"/>
  <c r="F510" i="1"/>
  <c r="B510" i="1"/>
  <c r="X509" i="1"/>
  <c r="W509" i="1"/>
  <c r="R509" i="1"/>
  <c r="Q509" i="1"/>
  <c r="N509" i="1"/>
  <c r="O509" i="1" s="1"/>
  <c r="M509" i="1"/>
  <c r="K509" i="1"/>
  <c r="J509" i="1"/>
  <c r="G509" i="1"/>
  <c r="I509" i="1" s="1"/>
  <c r="F509" i="1"/>
  <c r="B509" i="1"/>
  <c r="X508" i="1"/>
  <c r="W508" i="1"/>
  <c r="R508" i="1"/>
  <c r="Q508" i="1"/>
  <c r="N508" i="1"/>
  <c r="O508" i="1" s="1"/>
  <c r="M508" i="1"/>
  <c r="K508" i="1"/>
  <c r="J508" i="1"/>
  <c r="G508" i="1"/>
  <c r="I508" i="1" s="1"/>
  <c r="F508" i="1"/>
  <c r="B508" i="1"/>
  <c r="X507" i="1"/>
  <c r="W507" i="1"/>
  <c r="R507" i="1"/>
  <c r="Q507" i="1"/>
  <c r="N507" i="1"/>
  <c r="O507" i="1" s="1"/>
  <c r="M507" i="1"/>
  <c r="K507" i="1"/>
  <c r="J507" i="1"/>
  <c r="G507" i="1"/>
  <c r="F507" i="1"/>
  <c r="B507" i="1"/>
  <c r="X506" i="1"/>
  <c r="W506" i="1"/>
  <c r="R506" i="1"/>
  <c r="Q506" i="1"/>
  <c r="N506" i="1"/>
  <c r="O506" i="1" s="1"/>
  <c r="M506" i="1"/>
  <c r="K506" i="1"/>
  <c r="J506" i="1"/>
  <c r="G506" i="1"/>
  <c r="F506" i="1"/>
  <c r="B506" i="1"/>
  <c r="X505" i="1"/>
  <c r="W505" i="1"/>
  <c r="R505" i="1"/>
  <c r="Q505" i="1"/>
  <c r="N505" i="1"/>
  <c r="O505" i="1" s="1"/>
  <c r="M505" i="1"/>
  <c r="K505" i="1"/>
  <c r="J505" i="1"/>
  <c r="G505" i="1"/>
  <c r="I505" i="1" s="1"/>
  <c r="F505" i="1"/>
  <c r="B505" i="1"/>
  <c r="X504" i="1"/>
  <c r="W504" i="1"/>
  <c r="R504" i="1"/>
  <c r="Q504" i="1"/>
  <c r="N504" i="1"/>
  <c r="O504" i="1" s="1"/>
  <c r="M504" i="1"/>
  <c r="K504" i="1"/>
  <c r="J504" i="1"/>
  <c r="G504" i="1"/>
  <c r="I504" i="1" s="1"/>
  <c r="F504" i="1"/>
  <c r="B504" i="1"/>
  <c r="X503" i="1"/>
  <c r="W503" i="1"/>
  <c r="R503" i="1"/>
  <c r="Q503" i="1"/>
  <c r="N503" i="1"/>
  <c r="O503" i="1" s="1"/>
  <c r="M503" i="1"/>
  <c r="K503" i="1"/>
  <c r="J503" i="1"/>
  <c r="G503" i="1"/>
  <c r="I503" i="1" s="1"/>
  <c r="F503" i="1"/>
  <c r="B503" i="1"/>
  <c r="X502" i="1"/>
  <c r="W502" i="1"/>
  <c r="R502" i="1"/>
  <c r="Q502" i="1"/>
  <c r="N502" i="1"/>
  <c r="O502" i="1" s="1"/>
  <c r="M502" i="1"/>
  <c r="K502" i="1"/>
  <c r="J502" i="1"/>
  <c r="G502" i="1"/>
  <c r="I502" i="1" s="1"/>
  <c r="F502" i="1"/>
  <c r="B502" i="1"/>
  <c r="X501" i="1"/>
  <c r="W501" i="1"/>
  <c r="R501" i="1"/>
  <c r="Q501" i="1"/>
  <c r="N501" i="1"/>
  <c r="O501" i="1" s="1"/>
  <c r="M501" i="1"/>
  <c r="K501" i="1"/>
  <c r="J501" i="1"/>
  <c r="G501" i="1"/>
  <c r="I501" i="1" s="1"/>
  <c r="F501" i="1"/>
  <c r="B501" i="1"/>
  <c r="X500" i="1"/>
  <c r="W500" i="1"/>
  <c r="R500" i="1"/>
  <c r="Q500" i="1"/>
  <c r="N500" i="1"/>
  <c r="O500" i="1" s="1"/>
  <c r="M500" i="1"/>
  <c r="K500" i="1"/>
  <c r="J500" i="1"/>
  <c r="G500" i="1"/>
  <c r="I500" i="1" s="1"/>
  <c r="F500" i="1"/>
  <c r="B500" i="1"/>
  <c r="X499" i="1"/>
  <c r="W499" i="1"/>
  <c r="R499" i="1"/>
  <c r="Q499" i="1"/>
  <c r="N499" i="1"/>
  <c r="O499" i="1" s="1"/>
  <c r="M499" i="1"/>
  <c r="K499" i="1"/>
  <c r="J499" i="1"/>
  <c r="G499" i="1"/>
  <c r="I499" i="1" s="1"/>
  <c r="F499" i="1"/>
  <c r="B499" i="1"/>
  <c r="X498" i="1"/>
  <c r="W498" i="1"/>
  <c r="R498" i="1"/>
  <c r="Q498" i="1"/>
  <c r="N498" i="1"/>
  <c r="O498" i="1" s="1"/>
  <c r="M498" i="1"/>
  <c r="K498" i="1"/>
  <c r="J498" i="1"/>
  <c r="G498" i="1"/>
  <c r="F498" i="1"/>
  <c r="B498" i="1"/>
  <c r="X497" i="1"/>
  <c r="W497" i="1"/>
  <c r="R497" i="1"/>
  <c r="Q497" i="1"/>
  <c r="N497" i="1"/>
  <c r="O497" i="1" s="1"/>
  <c r="M497" i="1"/>
  <c r="K497" i="1"/>
  <c r="J497" i="1"/>
  <c r="G497" i="1"/>
  <c r="I497" i="1" s="1"/>
  <c r="F497" i="1"/>
  <c r="B497" i="1"/>
  <c r="X496" i="1"/>
  <c r="W496" i="1"/>
  <c r="R496" i="1"/>
  <c r="Q496" i="1"/>
  <c r="N496" i="1"/>
  <c r="O496" i="1" s="1"/>
  <c r="M496" i="1"/>
  <c r="K496" i="1"/>
  <c r="J496" i="1"/>
  <c r="G496" i="1"/>
  <c r="I496" i="1" s="1"/>
  <c r="F496" i="1"/>
  <c r="B496" i="1"/>
  <c r="X495" i="1"/>
  <c r="W495" i="1"/>
  <c r="R495" i="1"/>
  <c r="Q495" i="1"/>
  <c r="N495" i="1"/>
  <c r="O495" i="1" s="1"/>
  <c r="M495" i="1"/>
  <c r="K495" i="1"/>
  <c r="J495" i="1"/>
  <c r="G495" i="1"/>
  <c r="I495" i="1" s="1"/>
  <c r="F495" i="1"/>
  <c r="B495" i="1"/>
  <c r="X494" i="1"/>
  <c r="W494" i="1"/>
  <c r="R494" i="1"/>
  <c r="Q494" i="1"/>
  <c r="N494" i="1"/>
  <c r="O494" i="1" s="1"/>
  <c r="M494" i="1"/>
  <c r="K494" i="1"/>
  <c r="J494" i="1"/>
  <c r="G494" i="1"/>
  <c r="H494" i="1" s="1"/>
  <c r="F494" i="1"/>
  <c r="B494" i="1"/>
  <c r="X493" i="1"/>
  <c r="W493" i="1"/>
  <c r="R493" i="1"/>
  <c r="Q493" i="1"/>
  <c r="N493" i="1"/>
  <c r="O493" i="1" s="1"/>
  <c r="M493" i="1"/>
  <c r="K493" i="1"/>
  <c r="J493" i="1"/>
  <c r="G493" i="1"/>
  <c r="H493" i="1" s="1"/>
  <c r="F493" i="1"/>
  <c r="B493" i="1"/>
  <c r="X492" i="1"/>
  <c r="W492" i="1"/>
  <c r="R492" i="1"/>
  <c r="Q492" i="1"/>
  <c r="N492" i="1"/>
  <c r="O492" i="1" s="1"/>
  <c r="M492" i="1"/>
  <c r="K492" i="1"/>
  <c r="J492" i="1"/>
  <c r="G492" i="1"/>
  <c r="H492" i="1" s="1"/>
  <c r="F492" i="1"/>
  <c r="B492" i="1"/>
  <c r="X491" i="1"/>
  <c r="W491" i="1"/>
  <c r="R491" i="1"/>
  <c r="Q491" i="1"/>
  <c r="N491" i="1"/>
  <c r="O491" i="1" s="1"/>
  <c r="M491" i="1"/>
  <c r="K491" i="1"/>
  <c r="J491" i="1"/>
  <c r="G491" i="1"/>
  <c r="I491" i="1" s="1"/>
  <c r="F491" i="1"/>
  <c r="B491" i="1"/>
  <c r="X490" i="1"/>
  <c r="W490" i="1"/>
  <c r="R490" i="1"/>
  <c r="Q490" i="1"/>
  <c r="N490" i="1"/>
  <c r="O490" i="1" s="1"/>
  <c r="M490" i="1"/>
  <c r="K490" i="1"/>
  <c r="J490" i="1"/>
  <c r="G490" i="1"/>
  <c r="H490" i="1" s="1"/>
  <c r="F490" i="1"/>
  <c r="B490" i="1"/>
  <c r="X489" i="1"/>
  <c r="W489" i="1"/>
  <c r="R489" i="1"/>
  <c r="Q489" i="1"/>
  <c r="N489" i="1"/>
  <c r="O489" i="1" s="1"/>
  <c r="M489" i="1"/>
  <c r="K489" i="1"/>
  <c r="J489" i="1"/>
  <c r="G489" i="1"/>
  <c r="I489" i="1" s="1"/>
  <c r="F489" i="1"/>
  <c r="B489" i="1"/>
  <c r="X488" i="1"/>
  <c r="W488" i="1"/>
  <c r="R488" i="1"/>
  <c r="Q488" i="1"/>
  <c r="N488" i="1"/>
  <c r="O488" i="1" s="1"/>
  <c r="M488" i="1"/>
  <c r="K488" i="1"/>
  <c r="J488" i="1"/>
  <c r="G488" i="1"/>
  <c r="I488" i="1" s="1"/>
  <c r="F488" i="1"/>
  <c r="B488" i="1"/>
  <c r="X487" i="1"/>
  <c r="W487" i="1"/>
  <c r="R487" i="1"/>
  <c r="Q487" i="1"/>
  <c r="N487" i="1"/>
  <c r="O487" i="1" s="1"/>
  <c r="M487" i="1"/>
  <c r="K487" i="1"/>
  <c r="J487" i="1"/>
  <c r="G487" i="1"/>
  <c r="I487" i="1" s="1"/>
  <c r="F487" i="1"/>
  <c r="B487" i="1"/>
  <c r="X486" i="1"/>
  <c r="W486" i="1"/>
  <c r="R486" i="1"/>
  <c r="Q486" i="1"/>
  <c r="N486" i="1"/>
  <c r="O486" i="1" s="1"/>
  <c r="M486" i="1"/>
  <c r="K486" i="1"/>
  <c r="J486" i="1"/>
  <c r="G486" i="1"/>
  <c r="I486" i="1" s="1"/>
  <c r="F486" i="1"/>
  <c r="B486" i="1"/>
  <c r="X485" i="1"/>
  <c r="W485" i="1"/>
  <c r="R485" i="1"/>
  <c r="Q485" i="1"/>
  <c r="N485" i="1"/>
  <c r="O485" i="1" s="1"/>
  <c r="M485" i="1"/>
  <c r="K485" i="1"/>
  <c r="J485" i="1"/>
  <c r="G485" i="1"/>
  <c r="H485" i="1" s="1"/>
  <c r="F485" i="1"/>
  <c r="B485" i="1"/>
  <c r="X484" i="1"/>
  <c r="W484" i="1"/>
  <c r="R484" i="1"/>
  <c r="Q484" i="1"/>
  <c r="N484" i="1"/>
  <c r="O484" i="1" s="1"/>
  <c r="M484" i="1"/>
  <c r="K484" i="1"/>
  <c r="J484" i="1"/>
  <c r="G484" i="1"/>
  <c r="H484" i="1" s="1"/>
  <c r="F484" i="1"/>
  <c r="B484" i="1"/>
  <c r="X483" i="1"/>
  <c r="W483" i="1"/>
  <c r="R483" i="1"/>
  <c r="Q483" i="1"/>
  <c r="N483" i="1"/>
  <c r="O483" i="1" s="1"/>
  <c r="M483" i="1"/>
  <c r="K483" i="1"/>
  <c r="J483" i="1"/>
  <c r="G483" i="1"/>
  <c r="I483" i="1" s="1"/>
  <c r="F483" i="1"/>
  <c r="B483" i="1"/>
  <c r="X482" i="1"/>
  <c r="W482" i="1"/>
  <c r="R482" i="1"/>
  <c r="Q482" i="1"/>
  <c r="N482" i="1"/>
  <c r="O482" i="1" s="1"/>
  <c r="M482" i="1"/>
  <c r="K482" i="1"/>
  <c r="J482" i="1"/>
  <c r="G482" i="1"/>
  <c r="I482" i="1" s="1"/>
  <c r="F482" i="1"/>
  <c r="B482" i="1"/>
  <c r="X481" i="1"/>
  <c r="W481" i="1"/>
  <c r="R481" i="1"/>
  <c r="Q481" i="1"/>
  <c r="N481" i="1"/>
  <c r="O481" i="1" s="1"/>
  <c r="M481" i="1"/>
  <c r="K481" i="1"/>
  <c r="J481" i="1"/>
  <c r="G481" i="1"/>
  <c r="H481" i="1" s="1"/>
  <c r="F481" i="1"/>
  <c r="B481" i="1"/>
  <c r="X480" i="1"/>
  <c r="W480" i="1"/>
  <c r="R480" i="1"/>
  <c r="Q480" i="1"/>
  <c r="N480" i="1"/>
  <c r="O480" i="1" s="1"/>
  <c r="M480" i="1"/>
  <c r="K480" i="1"/>
  <c r="J480" i="1"/>
  <c r="G480" i="1"/>
  <c r="I480" i="1" s="1"/>
  <c r="F480" i="1"/>
  <c r="B480" i="1"/>
  <c r="X479" i="1"/>
  <c r="W479" i="1"/>
  <c r="R479" i="1"/>
  <c r="Q479" i="1"/>
  <c r="N479" i="1"/>
  <c r="O479" i="1" s="1"/>
  <c r="M479" i="1"/>
  <c r="K479" i="1"/>
  <c r="J479" i="1"/>
  <c r="G479" i="1"/>
  <c r="I479" i="1" s="1"/>
  <c r="F479" i="1"/>
  <c r="B479" i="1"/>
  <c r="X478" i="1"/>
  <c r="W478" i="1"/>
  <c r="R478" i="1"/>
  <c r="Q478" i="1"/>
  <c r="N478" i="1"/>
  <c r="O478" i="1" s="1"/>
  <c r="M478" i="1"/>
  <c r="K478" i="1"/>
  <c r="J478" i="1"/>
  <c r="G478" i="1"/>
  <c r="H478" i="1" s="1"/>
  <c r="F478" i="1"/>
  <c r="B478" i="1"/>
  <c r="X477" i="1"/>
  <c r="W477" i="1"/>
  <c r="R477" i="1"/>
  <c r="Q477" i="1"/>
  <c r="N477" i="1"/>
  <c r="O477" i="1" s="1"/>
  <c r="M477" i="1"/>
  <c r="K477" i="1"/>
  <c r="J477" i="1"/>
  <c r="G477" i="1"/>
  <c r="I477" i="1" s="1"/>
  <c r="F477" i="1"/>
  <c r="B477" i="1"/>
  <c r="X476" i="1"/>
  <c r="W476" i="1"/>
  <c r="R476" i="1"/>
  <c r="Q476" i="1"/>
  <c r="N476" i="1"/>
  <c r="O476" i="1" s="1"/>
  <c r="M476" i="1"/>
  <c r="K476" i="1"/>
  <c r="J476" i="1"/>
  <c r="G476" i="1"/>
  <c r="I476" i="1" s="1"/>
  <c r="F476" i="1"/>
  <c r="B476" i="1"/>
  <c r="X475" i="1"/>
  <c r="W475" i="1"/>
  <c r="R475" i="1"/>
  <c r="Q475" i="1"/>
  <c r="N475" i="1"/>
  <c r="O475" i="1" s="1"/>
  <c r="M475" i="1"/>
  <c r="K475" i="1"/>
  <c r="J475" i="1"/>
  <c r="G475" i="1"/>
  <c r="I475" i="1" s="1"/>
  <c r="F475" i="1"/>
  <c r="B475" i="1"/>
  <c r="X474" i="1"/>
  <c r="W474" i="1"/>
  <c r="R474" i="1"/>
  <c r="Q474" i="1"/>
  <c r="N474" i="1"/>
  <c r="O474" i="1" s="1"/>
  <c r="M474" i="1"/>
  <c r="K474" i="1"/>
  <c r="J474" i="1"/>
  <c r="G474" i="1"/>
  <c r="I474" i="1" s="1"/>
  <c r="F474" i="1"/>
  <c r="B474" i="1"/>
  <c r="X473" i="1"/>
  <c r="W473" i="1"/>
  <c r="R473" i="1"/>
  <c r="Q473" i="1"/>
  <c r="N473" i="1"/>
  <c r="O473" i="1" s="1"/>
  <c r="M473" i="1"/>
  <c r="K473" i="1"/>
  <c r="J473" i="1"/>
  <c r="G473" i="1"/>
  <c r="I473" i="1" s="1"/>
  <c r="F473" i="1"/>
  <c r="B473" i="1"/>
  <c r="X472" i="1"/>
  <c r="W472" i="1"/>
  <c r="R472" i="1"/>
  <c r="Q472" i="1"/>
  <c r="N472" i="1"/>
  <c r="O472" i="1" s="1"/>
  <c r="M472" i="1"/>
  <c r="K472" i="1"/>
  <c r="J472" i="1"/>
  <c r="G472" i="1"/>
  <c r="H472" i="1" s="1"/>
  <c r="F472" i="1"/>
  <c r="B472" i="1"/>
  <c r="X471" i="1"/>
  <c r="W471" i="1"/>
  <c r="R471" i="1"/>
  <c r="Q471" i="1"/>
  <c r="N471" i="1"/>
  <c r="O471" i="1" s="1"/>
  <c r="M471" i="1"/>
  <c r="K471" i="1"/>
  <c r="J471" i="1"/>
  <c r="G471" i="1"/>
  <c r="H471" i="1" s="1"/>
  <c r="F471" i="1"/>
  <c r="B471" i="1"/>
  <c r="X470" i="1"/>
  <c r="W470" i="1"/>
  <c r="R470" i="1"/>
  <c r="Q470" i="1"/>
  <c r="N470" i="1"/>
  <c r="O470" i="1" s="1"/>
  <c r="M470" i="1"/>
  <c r="K470" i="1"/>
  <c r="J470" i="1"/>
  <c r="G470" i="1"/>
  <c r="H470" i="1" s="1"/>
  <c r="F470" i="1"/>
  <c r="B470" i="1"/>
  <c r="X469" i="1"/>
  <c r="W469" i="1"/>
  <c r="R469" i="1"/>
  <c r="Q469" i="1"/>
  <c r="N469" i="1"/>
  <c r="O469" i="1" s="1"/>
  <c r="M469" i="1"/>
  <c r="K469" i="1"/>
  <c r="J469" i="1"/>
  <c r="G469" i="1"/>
  <c r="I469" i="1" s="1"/>
  <c r="F469" i="1"/>
  <c r="B469" i="1"/>
  <c r="X468" i="1"/>
  <c r="W468" i="1"/>
  <c r="R468" i="1"/>
  <c r="Q468" i="1"/>
  <c r="N468" i="1"/>
  <c r="O468" i="1" s="1"/>
  <c r="M468" i="1"/>
  <c r="K468" i="1"/>
  <c r="J468" i="1"/>
  <c r="G468" i="1"/>
  <c r="I468" i="1" s="1"/>
  <c r="F468" i="1"/>
  <c r="B468" i="1"/>
  <c r="X467" i="1"/>
  <c r="W467" i="1"/>
  <c r="R467" i="1"/>
  <c r="Q467" i="1"/>
  <c r="N467" i="1"/>
  <c r="O467" i="1" s="1"/>
  <c r="M467" i="1"/>
  <c r="K467" i="1"/>
  <c r="J467" i="1"/>
  <c r="G467" i="1"/>
  <c r="I467" i="1" s="1"/>
  <c r="F467" i="1"/>
  <c r="B467" i="1"/>
  <c r="X466" i="1"/>
  <c r="W466" i="1"/>
  <c r="R466" i="1"/>
  <c r="Q466" i="1"/>
  <c r="N466" i="1"/>
  <c r="O466" i="1" s="1"/>
  <c r="M466" i="1"/>
  <c r="K466" i="1"/>
  <c r="J466" i="1"/>
  <c r="G466" i="1"/>
  <c r="I466" i="1" s="1"/>
  <c r="F466" i="1"/>
  <c r="B466" i="1"/>
  <c r="X465" i="1"/>
  <c r="W465" i="1"/>
  <c r="R465" i="1"/>
  <c r="Q465" i="1"/>
  <c r="N465" i="1"/>
  <c r="O465" i="1" s="1"/>
  <c r="M465" i="1"/>
  <c r="K465" i="1"/>
  <c r="J465" i="1"/>
  <c r="G465" i="1"/>
  <c r="I465" i="1" s="1"/>
  <c r="F465" i="1"/>
  <c r="B465" i="1"/>
  <c r="X464" i="1"/>
  <c r="W464" i="1"/>
  <c r="R464" i="1"/>
  <c r="Q464" i="1"/>
  <c r="N464" i="1"/>
  <c r="O464" i="1" s="1"/>
  <c r="M464" i="1"/>
  <c r="K464" i="1"/>
  <c r="J464" i="1"/>
  <c r="G464" i="1"/>
  <c r="H464" i="1" s="1"/>
  <c r="F464" i="1"/>
  <c r="B464" i="1"/>
  <c r="X463" i="1"/>
  <c r="W463" i="1"/>
  <c r="R463" i="1"/>
  <c r="Q463" i="1"/>
  <c r="N463" i="1"/>
  <c r="O463" i="1" s="1"/>
  <c r="M463" i="1"/>
  <c r="K463" i="1"/>
  <c r="J463" i="1"/>
  <c r="G463" i="1"/>
  <c r="H463" i="1" s="1"/>
  <c r="F463" i="1"/>
  <c r="B463" i="1"/>
  <c r="X462" i="1"/>
  <c r="W462" i="1"/>
  <c r="R462" i="1"/>
  <c r="Q462" i="1"/>
  <c r="N462" i="1"/>
  <c r="O462" i="1" s="1"/>
  <c r="M462" i="1"/>
  <c r="K462" i="1"/>
  <c r="J462" i="1"/>
  <c r="G462" i="1"/>
  <c r="H462" i="1" s="1"/>
  <c r="F462" i="1"/>
  <c r="B462" i="1"/>
  <c r="X461" i="1"/>
  <c r="W461" i="1"/>
  <c r="R461" i="1"/>
  <c r="Q461" i="1"/>
  <c r="N461" i="1"/>
  <c r="O461" i="1" s="1"/>
  <c r="M461" i="1"/>
  <c r="K461" i="1"/>
  <c r="J461" i="1"/>
  <c r="G461" i="1"/>
  <c r="I461" i="1" s="1"/>
  <c r="F461" i="1"/>
  <c r="B461" i="1"/>
  <c r="X460" i="1"/>
  <c r="W460" i="1"/>
  <c r="R460" i="1"/>
  <c r="Q460" i="1"/>
  <c r="N460" i="1"/>
  <c r="O460" i="1" s="1"/>
  <c r="M460" i="1"/>
  <c r="K460" i="1"/>
  <c r="J460" i="1"/>
  <c r="G460" i="1"/>
  <c r="I460" i="1" s="1"/>
  <c r="F460" i="1"/>
  <c r="B460" i="1"/>
  <c r="X459" i="1"/>
  <c r="W459" i="1"/>
  <c r="R459" i="1"/>
  <c r="Q459" i="1"/>
  <c r="N459" i="1"/>
  <c r="O459" i="1" s="1"/>
  <c r="M459" i="1"/>
  <c r="K459" i="1"/>
  <c r="J459" i="1"/>
  <c r="G459" i="1"/>
  <c r="I459" i="1" s="1"/>
  <c r="F459" i="1"/>
  <c r="B459" i="1"/>
  <c r="X458" i="1"/>
  <c r="W458" i="1"/>
  <c r="R458" i="1"/>
  <c r="Q458" i="1"/>
  <c r="N458" i="1"/>
  <c r="O458" i="1" s="1"/>
  <c r="M458" i="1"/>
  <c r="K458" i="1"/>
  <c r="J458" i="1"/>
  <c r="G458" i="1"/>
  <c r="I458" i="1" s="1"/>
  <c r="F458" i="1"/>
  <c r="B458" i="1"/>
  <c r="X457" i="1"/>
  <c r="W457" i="1"/>
  <c r="R457" i="1"/>
  <c r="Q457" i="1"/>
  <c r="N457" i="1"/>
  <c r="O457" i="1" s="1"/>
  <c r="M457" i="1"/>
  <c r="K457" i="1"/>
  <c r="J457" i="1"/>
  <c r="G457" i="1"/>
  <c r="I457" i="1" s="1"/>
  <c r="F457" i="1"/>
  <c r="B457" i="1"/>
  <c r="X456" i="1"/>
  <c r="W456" i="1"/>
  <c r="R456" i="1"/>
  <c r="Q456" i="1"/>
  <c r="N456" i="1"/>
  <c r="O456" i="1" s="1"/>
  <c r="M456" i="1"/>
  <c r="K456" i="1"/>
  <c r="J456" i="1"/>
  <c r="G456" i="1"/>
  <c r="H456" i="1" s="1"/>
  <c r="F456" i="1"/>
  <c r="B456" i="1"/>
  <c r="X455" i="1"/>
  <c r="W455" i="1"/>
  <c r="R455" i="1"/>
  <c r="Q455" i="1"/>
  <c r="N455" i="1"/>
  <c r="O455" i="1" s="1"/>
  <c r="M455" i="1"/>
  <c r="K455" i="1"/>
  <c r="J455" i="1"/>
  <c r="G455" i="1"/>
  <c r="H455" i="1" s="1"/>
  <c r="F455" i="1"/>
  <c r="B455" i="1"/>
  <c r="X454" i="1"/>
  <c r="W454" i="1"/>
  <c r="R454" i="1"/>
  <c r="Q454" i="1"/>
  <c r="N454" i="1"/>
  <c r="O454" i="1" s="1"/>
  <c r="M454" i="1"/>
  <c r="K454" i="1"/>
  <c r="J454" i="1"/>
  <c r="G454" i="1"/>
  <c r="H454" i="1" s="1"/>
  <c r="F454" i="1"/>
  <c r="B454" i="1"/>
  <c r="X453" i="1"/>
  <c r="W453" i="1"/>
  <c r="R453" i="1"/>
  <c r="Q453" i="1"/>
  <c r="N453" i="1"/>
  <c r="O453" i="1" s="1"/>
  <c r="M453" i="1"/>
  <c r="K453" i="1"/>
  <c r="J453" i="1"/>
  <c r="G453" i="1"/>
  <c r="I453" i="1" s="1"/>
  <c r="F453" i="1"/>
  <c r="B453" i="1"/>
  <c r="X452" i="1"/>
  <c r="W452" i="1"/>
  <c r="R452" i="1"/>
  <c r="Q452" i="1"/>
  <c r="N452" i="1"/>
  <c r="O452" i="1" s="1"/>
  <c r="M452" i="1"/>
  <c r="K452" i="1"/>
  <c r="J452" i="1"/>
  <c r="G452" i="1"/>
  <c r="I452" i="1" s="1"/>
  <c r="F452" i="1"/>
  <c r="B452" i="1"/>
  <c r="X451" i="1"/>
  <c r="W451" i="1"/>
  <c r="R451" i="1"/>
  <c r="Q451" i="1"/>
  <c r="N451" i="1"/>
  <c r="O451" i="1" s="1"/>
  <c r="M451" i="1"/>
  <c r="K451" i="1"/>
  <c r="J451" i="1"/>
  <c r="G451" i="1"/>
  <c r="I451" i="1" s="1"/>
  <c r="F451" i="1"/>
  <c r="B451" i="1"/>
  <c r="X450" i="1"/>
  <c r="W450" i="1"/>
  <c r="R450" i="1"/>
  <c r="Q450" i="1"/>
  <c r="N450" i="1"/>
  <c r="O450" i="1" s="1"/>
  <c r="M450" i="1"/>
  <c r="K450" i="1"/>
  <c r="J450" i="1"/>
  <c r="G450" i="1"/>
  <c r="I450" i="1" s="1"/>
  <c r="F450" i="1"/>
  <c r="B450" i="1"/>
  <c r="X449" i="1"/>
  <c r="W449" i="1"/>
  <c r="R449" i="1"/>
  <c r="Q449" i="1"/>
  <c r="N449" i="1"/>
  <c r="O449" i="1" s="1"/>
  <c r="M449" i="1"/>
  <c r="K449" i="1"/>
  <c r="J449" i="1"/>
  <c r="G449" i="1"/>
  <c r="I449" i="1" s="1"/>
  <c r="F449" i="1"/>
  <c r="B449" i="1"/>
  <c r="X448" i="1"/>
  <c r="W448" i="1"/>
  <c r="R448" i="1"/>
  <c r="Q448" i="1"/>
  <c r="N448" i="1"/>
  <c r="O448" i="1" s="1"/>
  <c r="M448" i="1"/>
  <c r="K448" i="1"/>
  <c r="J448" i="1"/>
  <c r="G448" i="1"/>
  <c r="H448" i="1" s="1"/>
  <c r="F448" i="1"/>
  <c r="B448" i="1"/>
  <c r="X447" i="1"/>
  <c r="W447" i="1"/>
  <c r="R447" i="1"/>
  <c r="Q447" i="1"/>
  <c r="N447" i="1"/>
  <c r="O447" i="1" s="1"/>
  <c r="M447" i="1"/>
  <c r="K447" i="1"/>
  <c r="J447" i="1"/>
  <c r="G447" i="1"/>
  <c r="H447" i="1" s="1"/>
  <c r="F447" i="1"/>
  <c r="B447" i="1"/>
  <c r="X446" i="1"/>
  <c r="W446" i="1"/>
  <c r="R446" i="1"/>
  <c r="Q446" i="1"/>
  <c r="N446" i="1"/>
  <c r="O446" i="1" s="1"/>
  <c r="M446" i="1"/>
  <c r="K446" i="1"/>
  <c r="J446" i="1"/>
  <c r="G446" i="1"/>
  <c r="H446" i="1" s="1"/>
  <c r="F446" i="1"/>
  <c r="B446" i="1"/>
  <c r="X445" i="1"/>
  <c r="W445" i="1"/>
  <c r="R445" i="1"/>
  <c r="Q445" i="1"/>
  <c r="N445" i="1"/>
  <c r="O445" i="1" s="1"/>
  <c r="M445" i="1"/>
  <c r="K445" i="1"/>
  <c r="J445" i="1"/>
  <c r="G445" i="1"/>
  <c r="I445" i="1" s="1"/>
  <c r="F445" i="1"/>
  <c r="B445" i="1"/>
  <c r="X444" i="1"/>
  <c r="W444" i="1"/>
  <c r="R444" i="1"/>
  <c r="Q444" i="1"/>
  <c r="N444" i="1"/>
  <c r="O444" i="1" s="1"/>
  <c r="M444" i="1"/>
  <c r="K444" i="1"/>
  <c r="J444" i="1"/>
  <c r="G444" i="1"/>
  <c r="I444" i="1" s="1"/>
  <c r="F444" i="1"/>
  <c r="B444" i="1"/>
  <c r="X443" i="1"/>
  <c r="W443" i="1"/>
  <c r="R443" i="1"/>
  <c r="Q443" i="1"/>
  <c r="N443" i="1"/>
  <c r="O443" i="1" s="1"/>
  <c r="M443" i="1"/>
  <c r="K443" i="1"/>
  <c r="J443" i="1"/>
  <c r="G443" i="1"/>
  <c r="I443" i="1" s="1"/>
  <c r="F443" i="1"/>
  <c r="B443" i="1"/>
  <c r="X442" i="1"/>
  <c r="W442" i="1"/>
  <c r="R442" i="1"/>
  <c r="Q442" i="1"/>
  <c r="N442" i="1"/>
  <c r="O442" i="1" s="1"/>
  <c r="M442" i="1"/>
  <c r="K442" i="1"/>
  <c r="J442" i="1"/>
  <c r="G442" i="1"/>
  <c r="I442" i="1" s="1"/>
  <c r="F442" i="1"/>
  <c r="B442" i="1"/>
  <c r="X441" i="1"/>
  <c r="W441" i="1"/>
  <c r="R441" i="1"/>
  <c r="Q441" i="1"/>
  <c r="N441" i="1"/>
  <c r="O441" i="1" s="1"/>
  <c r="M441" i="1"/>
  <c r="K441" i="1"/>
  <c r="J441" i="1"/>
  <c r="G441" i="1"/>
  <c r="I441" i="1" s="1"/>
  <c r="F441" i="1"/>
  <c r="B441" i="1"/>
  <c r="X440" i="1"/>
  <c r="W440" i="1"/>
  <c r="R440" i="1"/>
  <c r="Q440" i="1"/>
  <c r="N440" i="1"/>
  <c r="O440" i="1" s="1"/>
  <c r="M440" i="1"/>
  <c r="K440" i="1"/>
  <c r="J440" i="1"/>
  <c r="G440" i="1"/>
  <c r="H440" i="1" s="1"/>
  <c r="F440" i="1"/>
  <c r="B440" i="1"/>
  <c r="X439" i="1"/>
  <c r="W439" i="1"/>
  <c r="R439" i="1"/>
  <c r="Q439" i="1"/>
  <c r="N439" i="1"/>
  <c r="O439" i="1" s="1"/>
  <c r="M439" i="1"/>
  <c r="K439" i="1"/>
  <c r="J439" i="1"/>
  <c r="G439" i="1"/>
  <c r="H439" i="1" s="1"/>
  <c r="F439" i="1"/>
  <c r="B439" i="1"/>
  <c r="X438" i="1"/>
  <c r="W438" i="1"/>
  <c r="R438" i="1"/>
  <c r="Q438" i="1"/>
  <c r="N438" i="1"/>
  <c r="O438" i="1" s="1"/>
  <c r="M438" i="1"/>
  <c r="K438" i="1"/>
  <c r="J438" i="1"/>
  <c r="G438" i="1"/>
  <c r="H438" i="1" s="1"/>
  <c r="F438" i="1"/>
  <c r="B438" i="1"/>
  <c r="X437" i="1"/>
  <c r="W437" i="1"/>
  <c r="R437" i="1"/>
  <c r="Q437" i="1"/>
  <c r="N437" i="1"/>
  <c r="O437" i="1" s="1"/>
  <c r="M437" i="1"/>
  <c r="K437" i="1"/>
  <c r="J437" i="1"/>
  <c r="G437" i="1"/>
  <c r="I437" i="1" s="1"/>
  <c r="F437" i="1"/>
  <c r="B437" i="1"/>
  <c r="X436" i="1"/>
  <c r="W436" i="1"/>
  <c r="R436" i="1"/>
  <c r="Q436" i="1"/>
  <c r="N436" i="1"/>
  <c r="O436" i="1" s="1"/>
  <c r="M436" i="1"/>
  <c r="K436" i="1"/>
  <c r="J436" i="1"/>
  <c r="G436" i="1"/>
  <c r="I436" i="1" s="1"/>
  <c r="F436" i="1"/>
  <c r="B436" i="1"/>
  <c r="X435" i="1"/>
  <c r="W435" i="1"/>
  <c r="R435" i="1"/>
  <c r="Q435" i="1"/>
  <c r="N435" i="1"/>
  <c r="O435" i="1" s="1"/>
  <c r="M435" i="1"/>
  <c r="K435" i="1"/>
  <c r="J435" i="1"/>
  <c r="G435" i="1"/>
  <c r="I435" i="1" s="1"/>
  <c r="F435" i="1"/>
  <c r="B435" i="1"/>
  <c r="X434" i="1"/>
  <c r="W434" i="1"/>
  <c r="R434" i="1"/>
  <c r="Q434" i="1"/>
  <c r="N434" i="1"/>
  <c r="O434" i="1" s="1"/>
  <c r="M434" i="1"/>
  <c r="K434" i="1"/>
  <c r="J434" i="1"/>
  <c r="G434" i="1"/>
  <c r="I434" i="1" s="1"/>
  <c r="F434" i="1"/>
  <c r="B434" i="1"/>
  <c r="X433" i="1"/>
  <c r="W433" i="1"/>
  <c r="R433" i="1"/>
  <c r="Q433" i="1"/>
  <c r="N433" i="1"/>
  <c r="O433" i="1" s="1"/>
  <c r="M433" i="1"/>
  <c r="K433" i="1"/>
  <c r="J433" i="1"/>
  <c r="G433" i="1"/>
  <c r="I433" i="1" s="1"/>
  <c r="F433" i="1"/>
  <c r="B433" i="1"/>
  <c r="X432" i="1"/>
  <c r="W432" i="1"/>
  <c r="R432" i="1"/>
  <c r="Q432" i="1"/>
  <c r="N432" i="1"/>
  <c r="O432" i="1" s="1"/>
  <c r="M432" i="1"/>
  <c r="K432" i="1"/>
  <c r="J432" i="1"/>
  <c r="G432" i="1"/>
  <c r="H432" i="1" s="1"/>
  <c r="F432" i="1"/>
  <c r="B432" i="1"/>
  <c r="X431" i="1"/>
  <c r="W431" i="1"/>
  <c r="R431" i="1"/>
  <c r="Q431" i="1"/>
  <c r="N431" i="1"/>
  <c r="O431" i="1" s="1"/>
  <c r="M431" i="1"/>
  <c r="K431" i="1"/>
  <c r="J431" i="1"/>
  <c r="G431" i="1"/>
  <c r="H431" i="1" s="1"/>
  <c r="F431" i="1"/>
  <c r="B431" i="1"/>
  <c r="X430" i="1"/>
  <c r="W430" i="1"/>
  <c r="R430" i="1"/>
  <c r="Q430" i="1"/>
  <c r="N430" i="1"/>
  <c r="O430" i="1" s="1"/>
  <c r="M430" i="1"/>
  <c r="K430" i="1"/>
  <c r="J430" i="1"/>
  <c r="G430" i="1"/>
  <c r="H430" i="1" s="1"/>
  <c r="F430" i="1"/>
  <c r="B430" i="1"/>
  <c r="X429" i="1"/>
  <c r="W429" i="1"/>
  <c r="R429" i="1"/>
  <c r="Q429" i="1"/>
  <c r="N429" i="1"/>
  <c r="O429" i="1" s="1"/>
  <c r="M429" i="1"/>
  <c r="K429" i="1"/>
  <c r="J429" i="1"/>
  <c r="G429" i="1"/>
  <c r="I429" i="1" s="1"/>
  <c r="F429" i="1"/>
  <c r="B429" i="1"/>
  <c r="X428" i="1"/>
  <c r="W428" i="1"/>
  <c r="R428" i="1"/>
  <c r="Q428" i="1"/>
  <c r="N428" i="1"/>
  <c r="O428" i="1" s="1"/>
  <c r="M428" i="1"/>
  <c r="K428" i="1"/>
  <c r="J428" i="1"/>
  <c r="G428" i="1"/>
  <c r="I428" i="1" s="1"/>
  <c r="F428" i="1"/>
  <c r="B428" i="1"/>
  <c r="X427" i="1"/>
  <c r="W427" i="1"/>
  <c r="R427" i="1"/>
  <c r="Q427" i="1"/>
  <c r="N427" i="1"/>
  <c r="O427" i="1" s="1"/>
  <c r="M427" i="1"/>
  <c r="K427" i="1"/>
  <c r="J427" i="1"/>
  <c r="G427" i="1"/>
  <c r="I427" i="1" s="1"/>
  <c r="F427" i="1"/>
  <c r="B427" i="1"/>
  <c r="X426" i="1"/>
  <c r="W426" i="1"/>
  <c r="R426" i="1"/>
  <c r="Q426" i="1"/>
  <c r="N426" i="1"/>
  <c r="O426" i="1" s="1"/>
  <c r="M426" i="1"/>
  <c r="K426" i="1"/>
  <c r="J426" i="1"/>
  <c r="G426" i="1"/>
  <c r="I426" i="1" s="1"/>
  <c r="F426" i="1"/>
  <c r="B426" i="1"/>
  <c r="X425" i="1"/>
  <c r="W425" i="1"/>
  <c r="R425" i="1"/>
  <c r="Q425" i="1"/>
  <c r="N425" i="1"/>
  <c r="O425" i="1" s="1"/>
  <c r="M425" i="1"/>
  <c r="K425" i="1"/>
  <c r="J425" i="1"/>
  <c r="G425" i="1"/>
  <c r="I425" i="1" s="1"/>
  <c r="F425" i="1"/>
  <c r="B425" i="1"/>
  <c r="X424" i="1"/>
  <c r="W424" i="1"/>
  <c r="R424" i="1"/>
  <c r="Q424" i="1"/>
  <c r="N424" i="1"/>
  <c r="O424" i="1" s="1"/>
  <c r="M424" i="1"/>
  <c r="K424" i="1"/>
  <c r="J424" i="1"/>
  <c r="G424" i="1"/>
  <c r="H424" i="1" s="1"/>
  <c r="F424" i="1"/>
  <c r="B424" i="1"/>
  <c r="X423" i="1"/>
  <c r="W423" i="1"/>
  <c r="R423" i="1"/>
  <c r="Q423" i="1"/>
  <c r="N423" i="1"/>
  <c r="O423" i="1" s="1"/>
  <c r="M423" i="1"/>
  <c r="K423" i="1"/>
  <c r="J423" i="1"/>
  <c r="G423" i="1"/>
  <c r="H423" i="1" s="1"/>
  <c r="F423" i="1"/>
  <c r="B423" i="1"/>
  <c r="X422" i="1"/>
  <c r="W422" i="1"/>
  <c r="R422" i="1"/>
  <c r="Q422" i="1"/>
  <c r="N422" i="1"/>
  <c r="O422" i="1" s="1"/>
  <c r="M422" i="1"/>
  <c r="K422" i="1"/>
  <c r="J422" i="1"/>
  <c r="G422" i="1"/>
  <c r="H422" i="1" s="1"/>
  <c r="F422" i="1"/>
  <c r="B422" i="1"/>
  <c r="X421" i="1"/>
  <c r="W421" i="1"/>
  <c r="R421" i="1"/>
  <c r="Q421" i="1"/>
  <c r="N421" i="1"/>
  <c r="O421" i="1" s="1"/>
  <c r="M421" i="1"/>
  <c r="K421" i="1"/>
  <c r="J421" i="1"/>
  <c r="G421" i="1"/>
  <c r="I421" i="1" s="1"/>
  <c r="F421" i="1"/>
  <c r="B421" i="1"/>
  <c r="X420" i="1"/>
  <c r="W420" i="1"/>
  <c r="R420" i="1"/>
  <c r="Q420" i="1"/>
  <c r="N420" i="1"/>
  <c r="O420" i="1" s="1"/>
  <c r="M420" i="1"/>
  <c r="K420" i="1"/>
  <c r="J420" i="1"/>
  <c r="G420" i="1"/>
  <c r="I420" i="1" s="1"/>
  <c r="F420" i="1"/>
  <c r="B420" i="1"/>
  <c r="X419" i="1"/>
  <c r="W419" i="1"/>
  <c r="R419" i="1"/>
  <c r="Q419" i="1"/>
  <c r="N419" i="1"/>
  <c r="O419" i="1" s="1"/>
  <c r="M419" i="1"/>
  <c r="K419" i="1"/>
  <c r="J419" i="1"/>
  <c r="G419" i="1"/>
  <c r="I419" i="1" s="1"/>
  <c r="F419" i="1"/>
  <c r="B419" i="1"/>
  <c r="X418" i="1"/>
  <c r="W418" i="1"/>
  <c r="R418" i="1"/>
  <c r="Q418" i="1"/>
  <c r="N418" i="1"/>
  <c r="O418" i="1" s="1"/>
  <c r="M418" i="1"/>
  <c r="K418" i="1"/>
  <c r="J418" i="1"/>
  <c r="G418" i="1"/>
  <c r="I418" i="1" s="1"/>
  <c r="F418" i="1"/>
  <c r="B418" i="1"/>
  <c r="X417" i="1"/>
  <c r="W417" i="1"/>
  <c r="R417" i="1"/>
  <c r="Q417" i="1"/>
  <c r="N417" i="1"/>
  <c r="O417" i="1" s="1"/>
  <c r="M417" i="1"/>
  <c r="K417" i="1"/>
  <c r="J417" i="1"/>
  <c r="G417" i="1"/>
  <c r="I417" i="1" s="1"/>
  <c r="F417" i="1"/>
  <c r="B417" i="1"/>
  <c r="X416" i="1"/>
  <c r="W416" i="1"/>
  <c r="R416" i="1"/>
  <c r="Q416" i="1"/>
  <c r="N416" i="1"/>
  <c r="O416" i="1" s="1"/>
  <c r="M416" i="1"/>
  <c r="K416" i="1"/>
  <c r="J416" i="1"/>
  <c r="G416" i="1"/>
  <c r="H416" i="1" s="1"/>
  <c r="F416" i="1"/>
  <c r="B416" i="1"/>
  <c r="X415" i="1"/>
  <c r="W415" i="1"/>
  <c r="R415" i="1"/>
  <c r="Q415" i="1"/>
  <c r="N415" i="1"/>
  <c r="O415" i="1" s="1"/>
  <c r="M415" i="1"/>
  <c r="K415" i="1"/>
  <c r="J415" i="1"/>
  <c r="G415" i="1"/>
  <c r="H415" i="1" s="1"/>
  <c r="F415" i="1"/>
  <c r="B415" i="1"/>
  <c r="X414" i="1"/>
  <c r="W414" i="1"/>
  <c r="R414" i="1"/>
  <c r="Q414" i="1"/>
  <c r="N414" i="1"/>
  <c r="O414" i="1" s="1"/>
  <c r="M414" i="1"/>
  <c r="K414" i="1"/>
  <c r="J414" i="1"/>
  <c r="G414" i="1"/>
  <c r="H414" i="1" s="1"/>
  <c r="F414" i="1"/>
  <c r="B414" i="1"/>
  <c r="X413" i="1"/>
  <c r="W413" i="1"/>
  <c r="R413" i="1"/>
  <c r="Q413" i="1"/>
  <c r="N413" i="1"/>
  <c r="O413" i="1" s="1"/>
  <c r="M413" i="1"/>
  <c r="K413" i="1"/>
  <c r="J413" i="1"/>
  <c r="G413" i="1"/>
  <c r="I413" i="1" s="1"/>
  <c r="F413" i="1"/>
  <c r="B413" i="1"/>
  <c r="X412" i="1"/>
  <c r="W412" i="1"/>
  <c r="R412" i="1"/>
  <c r="Q412" i="1"/>
  <c r="N412" i="1"/>
  <c r="O412" i="1" s="1"/>
  <c r="M412" i="1"/>
  <c r="K412" i="1"/>
  <c r="J412" i="1"/>
  <c r="G412" i="1"/>
  <c r="I412" i="1" s="1"/>
  <c r="F412" i="1"/>
  <c r="B412" i="1"/>
  <c r="X411" i="1"/>
  <c r="W411" i="1"/>
  <c r="R411" i="1"/>
  <c r="Q411" i="1"/>
  <c r="N411" i="1"/>
  <c r="O411" i="1" s="1"/>
  <c r="M411" i="1"/>
  <c r="K411" i="1"/>
  <c r="J411" i="1"/>
  <c r="G411" i="1"/>
  <c r="I411" i="1" s="1"/>
  <c r="F411" i="1"/>
  <c r="B411" i="1"/>
  <c r="X410" i="1"/>
  <c r="W410" i="1"/>
  <c r="R410" i="1"/>
  <c r="Q410" i="1"/>
  <c r="N410" i="1"/>
  <c r="O410" i="1" s="1"/>
  <c r="M410" i="1"/>
  <c r="K410" i="1"/>
  <c r="J410" i="1"/>
  <c r="G410" i="1"/>
  <c r="I410" i="1" s="1"/>
  <c r="F410" i="1"/>
  <c r="B410" i="1"/>
  <c r="X409" i="1"/>
  <c r="W409" i="1"/>
  <c r="R409" i="1"/>
  <c r="Q409" i="1"/>
  <c r="N409" i="1"/>
  <c r="O409" i="1" s="1"/>
  <c r="M409" i="1"/>
  <c r="K409" i="1"/>
  <c r="J409" i="1"/>
  <c r="G409" i="1"/>
  <c r="I409" i="1" s="1"/>
  <c r="F409" i="1"/>
  <c r="B409" i="1"/>
  <c r="X408" i="1"/>
  <c r="W408" i="1"/>
  <c r="R408" i="1"/>
  <c r="Q408" i="1"/>
  <c r="N408" i="1"/>
  <c r="O408" i="1" s="1"/>
  <c r="M408" i="1"/>
  <c r="K408" i="1"/>
  <c r="J408" i="1"/>
  <c r="G408" i="1"/>
  <c r="I408" i="1" s="1"/>
  <c r="F408" i="1"/>
  <c r="B408" i="1"/>
  <c r="X407" i="1"/>
  <c r="W407" i="1"/>
  <c r="R407" i="1"/>
  <c r="Q407" i="1"/>
  <c r="N407" i="1"/>
  <c r="O407" i="1" s="1"/>
  <c r="M407" i="1"/>
  <c r="K407" i="1"/>
  <c r="J407" i="1"/>
  <c r="G407" i="1"/>
  <c r="I407" i="1" s="1"/>
  <c r="F407" i="1"/>
  <c r="B407" i="1"/>
  <c r="X406" i="1"/>
  <c r="W406" i="1"/>
  <c r="R406" i="1"/>
  <c r="Q406" i="1"/>
  <c r="N406" i="1"/>
  <c r="O406" i="1" s="1"/>
  <c r="M406" i="1"/>
  <c r="K406" i="1"/>
  <c r="J406" i="1"/>
  <c r="G406" i="1"/>
  <c r="I406" i="1" s="1"/>
  <c r="F406" i="1"/>
  <c r="B406" i="1"/>
  <c r="X405" i="1"/>
  <c r="W405" i="1"/>
  <c r="R405" i="1"/>
  <c r="Q405" i="1"/>
  <c r="N405" i="1"/>
  <c r="O405" i="1" s="1"/>
  <c r="M405" i="1"/>
  <c r="K405" i="1"/>
  <c r="J405" i="1"/>
  <c r="G405" i="1"/>
  <c r="I405" i="1" s="1"/>
  <c r="F405" i="1"/>
  <c r="B405" i="1"/>
  <c r="X404" i="1"/>
  <c r="W404" i="1"/>
  <c r="R404" i="1"/>
  <c r="Q404" i="1"/>
  <c r="N404" i="1"/>
  <c r="O404" i="1" s="1"/>
  <c r="M404" i="1"/>
  <c r="K404" i="1"/>
  <c r="J404" i="1"/>
  <c r="G404" i="1"/>
  <c r="I404" i="1" s="1"/>
  <c r="F404" i="1"/>
  <c r="B404" i="1"/>
  <c r="X403" i="1"/>
  <c r="W403" i="1"/>
  <c r="R403" i="1"/>
  <c r="Q403" i="1"/>
  <c r="N403" i="1"/>
  <c r="O403" i="1" s="1"/>
  <c r="M403" i="1"/>
  <c r="K403" i="1"/>
  <c r="J403" i="1"/>
  <c r="G403" i="1"/>
  <c r="I403" i="1" s="1"/>
  <c r="F403" i="1"/>
  <c r="B403" i="1"/>
  <c r="X402" i="1"/>
  <c r="W402" i="1"/>
  <c r="R402" i="1"/>
  <c r="Q402" i="1"/>
  <c r="N402" i="1"/>
  <c r="O402" i="1" s="1"/>
  <c r="M402" i="1"/>
  <c r="K402" i="1"/>
  <c r="J402" i="1"/>
  <c r="G402" i="1"/>
  <c r="I402" i="1" s="1"/>
  <c r="F402" i="1"/>
  <c r="B402" i="1"/>
  <c r="X401" i="1"/>
  <c r="W401" i="1"/>
  <c r="R401" i="1"/>
  <c r="Q401" i="1"/>
  <c r="N401" i="1"/>
  <c r="O401" i="1" s="1"/>
  <c r="M401" i="1"/>
  <c r="K401" i="1"/>
  <c r="J401" i="1"/>
  <c r="G401" i="1"/>
  <c r="I401" i="1" s="1"/>
  <c r="F401" i="1"/>
  <c r="B401" i="1"/>
  <c r="X400" i="1"/>
  <c r="W400" i="1"/>
  <c r="R400" i="1"/>
  <c r="Q400" i="1"/>
  <c r="N400" i="1"/>
  <c r="O400" i="1" s="1"/>
  <c r="M400" i="1"/>
  <c r="K400" i="1"/>
  <c r="J400" i="1"/>
  <c r="G400" i="1"/>
  <c r="I400" i="1" s="1"/>
  <c r="F400" i="1"/>
  <c r="B400" i="1"/>
  <c r="X399" i="1"/>
  <c r="W399" i="1"/>
  <c r="R399" i="1"/>
  <c r="Q399" i="1"/>
  <c r="N399" i="1"/>
  <c r="O399" i="1" s="1"/>
  <c r="M399" i="1"/>
  <c r="K399" i="1"/>
  <c r="J399" i="1"/>
  <c r="G399" i="1"/>
  <c r="I399" i="1" s="1"/>
  <c r="F399" i="1"/>
  <c r="B399" i="1"/>
  <c r="X398" i="1"/>
  <c r="W398" i="1"/>
  <c r="R398" i="1"/>
  <c r="Q398" i="1"/>
  <c r="N398" i="1"/>
  <c r="O398" i="1" s="1"/>
  <c r="M398" i="1"/>
  <c r="K398" i="1"/>
  <c r="J398" i="1"/>
  <c r="G398" i="1"/>
  <c r="I398" i="1" s="1"/>
  <c r="F398" i="1"/>
  <c r="B398" i="1"/>
  <c r="X397" i="1"/>
  <c r="W397" i="1"/>
  <c r="R397" i="1"/>
  <c r="Q397" i="1"/>
  <c r="N397" i="1"/>
  <c r="O397" i="1" s="1"/>
  <c r="M397" i="1"/>
  <c r="K397" i="1"/>
  <c r="J397" i="1"/>
  <c r="G397" i="1"/>
  <c r="I397" i="1" s="1"/>
  <c r="F397" i="1"/>
  <c r="B397" i="1"/>
  <c r="X396" i="1"/>
  <c r="W396" i="1"/>
  <c r="R396" i="1"/>
  <c r="Q396" i="1"/>
  <c r="N396" i="1"/>
  <c r="O396" i="1" s="1"/>
  <c r="M396" i="1"/>
  <c r="K396" i="1"/>
  <c r="J396" i="1"/>
  <c r="G396" i="1"/>
  <c r="I396" i="1" s="1"/>
  <c r="F396" i="1"/>
  <c r="B396" i="1"/>
  <c r="X395" i="1"/>
  <c r="W395" i="1"/>
  <c r="R395" i="1"/>
  <c r="Q395" i="1"/>
  <c r="N395" i="1"/>
  <c r="O395" i="1" s="1"/>
  <c r="M395" i="1"/>
  <c r="K395" i="1"/>
  <c r="J395" i="1"/>
  <c r="G395" i="1"/>
  <c r="I395" i="1" s="1"/>
  <c r="F395" i="1"/>
  <c r="B395" i="1"/>
  <c r="X394" i="1"/>
  <c r="W394" i="1"/>
  <c r="R394" i="1"/>
  <c r="Q394" i="1"/>
  <c r="N394" i="1"/>
  <c r="O394" i="1" s="1"/>
  <c r="M394" i="1"/>
  <c r="K394" i="1"/>
  <c r="J394" i="1"/>
  <c r="G394" i="1"/>
  <c r="I394" i="1" s="1"/>
  <c r="F394" i="1"/>
  <c r="B394" i="1"/>
  <c r="X393" i="1"/>
  <c r="W393" i="1"/>
  <c r="R393" i="1"/>
  <c r="Q393" i="1"/>
  <c r="N393" i="1"/>
  <c r="O393" i="1" s="1"/>
  <c r="M393" i="1"/>
  <c r="K393" i="1"/>
  <c r="J393" i="1"/>
  <c r="G393" i="1"/>
  <c r="I393" i="1" s="1"/>
  <c r="F393" i="1"/>
  <c r="B393" i="1"/>
  <c r="X392" i="1"/>
  <c r="W392" i="1"/>
  <c r="R392" i="1"/>
  <c r="Q392" i="1"/>
  <c r="N392" i="1"/>
  <c r="O392" i="1" s="1"/>
  <c r="M392" i="1"/>
  <c r="K392" i="1"/>
  <c r="J392" i="1"/>
  <c r="G392" i="1"/>
  <c r="I392" i="1" s="1"/>
  <c r="F392" i="1"/>
  <c r="B392" i="1"/>
  <c r="X391" i="1"/>
  <c r="W391" i="1"/>
  <c r="R391" i="1"/>
  <c r="Q391" i="1"/>
  <c r="N391" i="1"/>
  <c r="O391" i="1" s="1"/>
  <c r="M391" i="1"/>
  <c r="K391" i="1"/>
  <c r="J391" i="1"/>
  <c r="G391" i="1"/>
  <c r="I391" i="1" s="1"/>
  <c r="F391" i="1"/>
  <c r="B391" i="1"/>
  <c r="X390" i="1"/>
  <c r="W390" i="1"/>
  <c r="R390" i="1"/>
  <c r="Q390" i="1"/>
  <c r="N390" i="1"/>
  <c r="O390" i="1" s="1"/>
  <c r="M390" i="1"/>
  <c r="K390" i="1"/>
  <c r="J390" i="1"/>
  <c r="G390" i="1"/>
  <c r="I390" i="1" s="1"/>
  <c r="F390" i="1"/>
  <c r="B390" i="1"/>
  <c r="X389" i="1"/>
  <c r="W389" i="1"/>
  <c r="R389" i="1"/>
  <c r="Q389" i="1"/>
  <c r="N389" i="1"/>
  <c r="O389" i="1" s="1"/>
  <c r="M389" i="1"/>
  <c r="K389" i="1"/>
  <c r="J389" i="1"/>
  <c r="G389" i="1"/>
  <c r="I389" i="1" s="1"/>
  <c r="F389" i="1"/>
  <c r="B389" i="1"/>
  <c r="X388" i="1"/>
  <c r="W388" i="1"/>
  <c r="R388" i="1"/>
  <c r="Q388" i="1"/>
  <c r="N388" i="1"/>
  <c r="O388" i="1" s="1"/>
  <c r="M388" i="1"/>
  <c r="K388" i="1"/>
  <c r="J388" i="1"/>
  <c r="G388" i="1"/>
  <c r="I388" i="1" s="1"/>
  <c r="F388" i="1"/>
  <c r="B388" i="1"/>
  <c r="X387" i="1"/>
  <c r="W387" i="1"/>
  <c r="R387" i="1"/>
  <c r="Q387" i="1"/>
  <c r="N387" i="1"/>
  <c r="O387" i="1" s="1"/>
  <c r="M387" i="1"/>
  <c r="K387" i="1"/>
  <c r="J387" i="1"/>
  <c r="G387" i="1"/>
  <c r="I387" i="1" s="1"/>
  <c r="F387" i="1"/>
  <c r="B387" i="1"/>
  <c r="X386" i="1"/>
  <c r="W386" i="1"/>
  <c r="R386" i="1"/>
  <c r="Q386" i="1"/>
  <c r="N386" i="1"/>
  <c r="O386" i="1" s="1"/>
  <c r="M386" i="1"/>
  <c r="K386" i="1"/>
  <c r="J386" i="1"/>
  <c r="G386" i="1"/>
  <c r="I386" i="1" s="1"/>
  <c r="F386" i="1"/>
  <c r="B386" i="1"/>
  <c r="X385" i="1"/>
  <c r="W385" i="1"/>
  <c r="R385" i="1"/>
  <c r="Q385" i="1"/>
  <c r="N385" i="1"/>
  <c r="O385" i="1" s="1"/>
  <c r="M385" i="1"/>
  <c r="K385" i="1"/>
  <c r="J385" i="1"/>
  <c r="G385" i="1"/>
  <c r="I385" i="1" s="1"/>
  <c r="F385" i="1"/>
  <c r="B385" i="1"/>
  <c r="X384" i="1"/>
  <c r="W384" i="1"/>
  <c r="R384" i="1"/>
  <c r="Q384" i="1"/>
  <c r="N384" i="1"/>
  <c r="O384" i="1" s="1"/>
  <c r="M384" i="1"/>
  <c r="K384" i="1"/>
  <c r="J384" i="1"/>
  <c r="G384" i="1"/>
  <c r="I384" i="1" s="1"/>
  <c r="F384" i="1"/>
  <c r="B384" i="1"/>
  <c r="X383" i="1"/>
  <c r="W383" i="1"/>
  <c r="R383" i="1"/>
  <c r="Q383" i="1"/>
  <c r="N383" i="1"/>
  <c r="O383" i="1" s="1"/>
  <c r="M383" i="1"/>
  <c r="K383" i="1"/>
  <c r="J383" i="1"/>
  <c r="G383" i="1"/>
  <c r="I383" i="1" s="1"/>
  <c r="F383" i="1"/>
  <c r="B383" i="1"/>
  <c r="X382" i="1"/>
  <c r="W382" i="1"/>
  <c r="R382" i="1"/>
  <c r="Q382" i="1"/>
  <c r="N382" i="1"/>
  <c r="O382" i="1" s="1"/>
  <c r="M382" i="1"/>
  <c r="K382" i="1"/>
  <c r="J382" i="1"/>
  <c r="G382" i="1"/>
  <c r="I382" i="1" s="1"/>
  <c r="F382" i="1"/>
  <c r="B382" i="1"/>
  <c r="X381" i="1"/>
  <c r="W381" i="1"/>
  <c r="R381" i="1"/>
  <c r="Q381" i="1"/>
  <c r="N381" i="1"/>
  <c r="O381" i="1" s="1"/>
  <c r="M381" i="1"/>
  <c r="K381" i="1"/>
  <c r="J381" i="1"/>
  <c r="G381" i="1"/>
  <c r="I381" i="1" s="1"/>
  <c r="F381" i="1"/>
  <c r="B381" i="1"/>
  <c r="X380" i="1"/>
  <c r="W380" i="1"/>
  <c r="R380" i="1"/>
  <c r="Q380" i="1"/>
  <c r="N380" i="1"/>
  <c r="O380" i="1" s="1"/>
  <c r="M380" i="1"/>
  <c r="K380" i="1"/>
  <c r="J380" i="1"/>
  <c r="G380" i="1"/>
  <c r="I380" i="1" s="1"/>
  <c r="F380" i="1"/>
  <c r="B380" i="1"/>
  <c r="X379" i="1"/>
  <c r="W379" i="1"/>
  <c r="R379" i="1"/>
  <c r="Q379" i="1"/>
  <c r="N379" i="1"/>
  <c r="O379" i="1" s="1"/>
  <c r="M379" i="1"/>
  <c r="K379" i="1"/>
  <c r="J379" i="1"/>
  <c r="G379" i="1"/>
  <c r="I379" i="1" s="1"/>
  <c r="F379" i="1"/>
  <c r="B379" i="1"/>
  <c r="X378" i="1"/>
  <c r="W378" i="1"/>
  <c r="R378" i="1"/>
  <c r="Q378" i="1"/>
  <c r="N378" i="1"/>
  <c r="O378" i="1" s="1"/>
  <c r="M378" i="1"/>
  <c r="K378" i="1"/>
  <c r="J378" i="1"/>
  <c r="G378" i="1"/>
  <c r="I378" i="1" s="1"/>
  <c r="F378" i="1"/>
  <c r="B378" i="1"/>
  <c r="X377" i="1"/>
  <c r="W377" i="1"/>
  <c r="R377" i="1"/>
  <c r="Q377" i="1"/>
  <c r="N377" i="1"/>
  <c r="O377" i="1" s="1"/>
  <c r="M377" i="1"/>
  <c r="K377" i="1"/>
  <c r="J377" i="1"/>
  <c r="G377" i="1"/>
  <c r="I377" i="1" s="1"/>
  <c r="F377" i="1"/>
  <c r="B377" i="1"/>
  <c r="X376" i="1"/>
  <c r="W376" i="1"/>
  <c r="R376" i="1"/>
  <c r="Q376" i="1"/>
  <c r="N376" i="1"/>
  <c r="O376" i="1" s="1"/>
  <c r="M376" i="1"/>
  <c r="K376" i="1"/>
  <c r="J376" i="1"/>
  <c r="G376" i="1"/>
  <c r="I376" i="1" s="1"/>
  <c r="F376" i="1"/>
  <c r="B376" i="1"/>
  <c r="X375" i="1"/>
  <c r="W375" i="1"/>
  <c r="R375" i="1"/>
  <c r="Q375" i="1"/>
  <c r="N375" i="1"/>
  <c r="O375" i="1" s="1"/>
  <c r="M375" i="1"/>
  <c r="K375" i="1"/>
  <c r="J375" i="1"/>
  <c r="G375" i="1"/>
  <c r="I375" i="1" s="1"/>
  <c r="F375" i="1"/>
  <c r="B375" i="1"/>
  <c r="X374" i="1"/>
  <c r="W374" i="1"/>
  <c r="R374" i="1"/>
  <c r="Q374" i="1"/>
  <c r="N374" i="1"/>
  <c r="O374" i="1" s="1"/>
  <c r="M374" i="1"/>
  <c r="K374" i="1"/>
  <c r="J374" i="1"/>
  <c r="G374" i="1"/>
  <c r="I374" i="1" s="1"/>
  <c r="F374" i="1"/>
  <c r="B374" i="1"/>
  <c r="X373" i="1"/>
  <c r="W373" i="1"/>
  <c r="R373" i="1"/>
  <c r="Q373" i="1"/>
  <c r="N373" i="1"/>
  <c r="O373" i="1" s="1"/>
  <c r="M373" i="1"/>
  <c r="K373" i="1"/>
  <c r="J373" i="1"/>
  <c r="G373" i="1"/>
  <c r="I373" i="1" s="1"/>
  <c r="F373" i="1"/>
  <c r="B373" i="1"/>
  <c r="X372" i="1"/>
  <c r="W372" i="1"/>
  <c r="R372" i="1"/>
  <c r="Q372" i="1"/>
  <c r="N372" i="1"/>
  <c r="O372" i="1" s="1"/>
  <c r="M372" i="1"/>
  <c r="K372" i="1"/>
  <c r="J372" i="1"/>
  <c r="G372" i="1"/>
  <c r="I372" i="1" s="1"/>
  <c r="F372" i="1"/>
  <c r="B372" i="1"/>
  <c r="X371" i="1"/>
  <c r="W371" i="1"/>
  <c r="R371" i="1"/>
  <c r="Q371" i="1"/>
  <c r="N371" i="1"/>
  <c r="O371" i="1" s="1"/>
  <c r="M371" i="1"/>
  <c r="K371" i="1"/>
  <c r="J371" i="1"/>
  <c r="G371" i="1"/>
  <c r="I371" i="1" s="1"/>
  <c r="F371" i="1"/>
  <c r="B371" i="1"/>
  <c r="X370" i="1"/>
  <c r="W370" i="1"/>
  <c r="R370" i="1"/>
  <c r="Q370" i="1"/>
  <c r="N370" i="1"/>
  <c r="O370" i="1" s="1"/>
  <c r="M370" i="1"/>
  <c r="K370" i="1"/>
  <c r="J370" i="1"/>
  <c r="G370" i="1"/>
  <c r="I370" i="1" s="1"/>
  <c r="F370" i="1"/>
  <c r="B370" i="1"/>
  <c r="X369" i="1"/>
  <c r="W369" i="1"/>
  <c r="R369" i="1"/>
  <c r="Q369" i="1"/>
  <c r="N369" i="1"/>
  <c r="O369" i="1" s="1"/>
  <c r="M369" i="1"/>
  <c r="K369" i="1"/>
  <c r="J369" i="1"/>
  <c r="G369" i="1"/>
  <c r="I369" i="1" s="1"/>
  <c r="F369" i="1"/>
  <c r="B369" i="1"/>
  <c r="X368" i="1"/>
  <c r="W368" i="1"/>
  <c r="R368" i="1"/>
  <c r="Q368" i="1"/>
  <c r="N368" i="1"/>
  <c r="O368" i="1" s="1"/>
  <c r="M368" i="1"/>
  <c r="K368" i="1"/>
  <c r="J368" i="1"/>
  <c r="G368" i="1"/>
  <c r="I368" i="1" s="1"/>
  <c r="F368" i="1"/>
  <c r="B368" i="1"/>
  <c r="X367" i="1"/>
  <c r="W367" i="1"/>
  <c r="R367" i="1"/>
  <c r="Q367" i="1"/>
  <c r="N367" i="1"/>
  <c r="O367" i="1" s="1"/>
  <c r="M367" i="1"/>
  <c r="K367" i="1"/>
  <c r="J367" i="1"/>
  <c r="G367" i="1"/>
  <c r="I367" i="1" s="1"/>
  <c r="F367" i="1"/>
  <c r="B367" i="1"/>
  <c r="X366" i="1"/>
  <c r="W366" i="1"/>
  <c r="R366" i="1"/>
  <c r="Q366" i="1"/>
  <c r="N366" i="1"/>
  <c r="O366" i="1" s="1"/>
  <c r="M366" i="1"/>
  <c r="K366" i="1"/>
  <c r="J366" i="1"/>
  <c r="G366" i="1"/>
  <c r="I366" i="1" s="1"/>
  <c r="F366" i="1"/>
  <c r="B366" i="1"/>
  <c r="X365" i="1"/>
  <c r="W365" i="1"/>
  <c r="R365" i="1"/>
  <c r="Q365" i="1"/>
  <c r="N365" i="1"/>
  <c r="O365" i="1" s="1"/>
  <c r="M365" i="1"/>
  <c r="K365" i="1"/>
  <c r="J365" i="1"/>
  <c r="G365" i="1"/>
  <c r="I365" i="1" s="1"/>
  <c r="F365" i="1"/>
  <c r="B365" i="1"/>
  <c r="X364" i="1"/>
  <c r="W364" i="1"/>
  <c r="R364" i="1"/>
  <c r="Q364" i="1"/>
  <c r="N364" i="1"/>
  <c r="O364" i="1" s="1"/>
  <c r="M364" i="1"/>
  <c r="K364" i="1"/>
  <c r="J364" i="1"/>
  <c r="G364" i="1"/>
  <c r="I364" i="1" s="1"/>
  <c r="F364" i="1"/>
  <c r="B364" i="1"/>
  <c r="X363" i="1"/>
  <c r="W363" i="1"/>
  <c r="R363" i="1"/>
  <c r="Q363" i="1"/>
  <c r="N363" i="1"/>
  <c r="O363" i="1" s="1"/>
  <c r="M363" i="1"/>
  <c r="K363" i="1"/>
  <c r="J363" i="1"/>
  <c r="G363" i="1"/>
  <c r="I363" i="1" s="1"/>
  <c r="F363" i="1"/>
  <c r="B363" i="1"/>
  <c r="X362" i="1"/>
  <c r="W362" i="1"/>
  <c r="R362" i="1"/>
  <c r="Q362" i="1"/>
  <c r="N362" i="1"/>
  <c r="O362" i="1" s="1"/>
  <c r="M362" i="1"/>
  <c r="K362" i="1"/>
  <c r="J362" i="1"/>
  <c r="G362" i="1"/>
  <c r="I362" i="1" s="1"/>
  <c r="F362" i="1"/>
  <c r="B362" i="1"/>
  <c r="X361" i="1"/>
  <c r="W361" i="1"/>
  <c r="R361" i="1"/>
  <c r="Q361" i="1"/>
  <c r="N361" i="1"/>
  <c r="O361" i="1" s="1"/>
  <c r="M361" i="1"/>
  <c r="K361" i="1"/>
  <c r="J361" i="1"/>
  <c r="G361" i="1"/>
  <c r="I361" i="1" s="1"/>
  <c r="F361" i="1"/>
  <c r="B361" i="1"/>
  <c r="X360" i="1"/>
  <c r="W360" i="1"/>
  <c r="R360" i="1"/>
  <c r="Q360" i="1"/>
  <c r="N360" i="1"/>
  <c r="O360" i="1" s="1"/>
  <c r="M360" i="1"/>
  <c r="K360" i="1"/>
  <c r="J360" i="1"/>
  <c r="G360" i="1"/>
  <c r="I360" i="1" s="1"/>
  <c r="F360" i="1"/>
  <c r="B360" i="1"/>
  <c r="X359" i="1"/>
  <c r="W359" i="1"/>
  <c r="R359" i="1"/>
  <c r="Q359" i="1"/>
  <c r="N359" i="1"/>
  <c r="O359" i="1" s="1"/>
  <c r="M359" i="1"/>
  <c r="K359" i="1"/>
  <c r="J359" i="1"/>
  <c r="G359" i="1"/>
  <c r="I359" i="1" s="1"/>
  <c r="F359" i="1"/>
  <c r="B359" i="1"/>
  <c r="X358" i="1"/>
  <c r="W358" i="1"/>
  <c r="R358" i="1"/>
  <c r="Q358" i="1"/>
  <c r="N358" i="1"/>
  <c r="O358" i="1" s="1"/>
  <c r="M358" i="1"/>
  <c r="K358" i="1"/>
  <c r="J358" i="1"/>
  <c r="G358" i="1"/>
  <c r="I358" i="1" s="1"/>
  <c r="F358" i="1"/>
  <c r="B358" i="1"/>
  <c r="X357" i="1"/>
  <c r="W357" i="1"/>
  <c r="R357" i="1"/>
  <c r="Q357" i="1"/>
  <c r="N357" i="1"/>
  <c r="O357" i="1" s="1"/>
  <c r="M357" i="1"/>
  <c r="K357" i="1"/>
  <c r="J357" i="1"/>
  <c r="G357" i="1"/>
  <c r="I357" i="1" s="1"/>
  <c r="F357" i="1"/>
  <c r="B357" i="1"/>
  <c r="X356" i="1"/>
  <c r="W356" i="1"/>
  <c r="R356" i="1"/>
  <c r="Q356" i="1"/>
  <c r="N356" i="1"/>
  <c r="O356" i="1" s="1"/>
  <c r="M356" i="1"/>
  <c r="K356" i="1"/>
  <c r="J356" i="1"/>
  <c r="G356" i="1"/>
  <c r="I356" i="1" s="1"/>
  <c r="F356" i="1"/>
  <c r="B356" i="1"/>
  <c r="X355" i="1"/>
  <c r="W355" i="1"/>
  <c r="R355" i="1"/>
  <c r="Q355" i="1"/>
  <c r="N355" i="1"/>
  <c r="O355" i="1" s="1"/>
  <c r="M355" i="1"/>
  <c r="K355" i="1"/>
  <c r="J355" i="1"/>
  <c r="G355" i="1"/>
  <c r="I355" i="1" s="1"/>
  <c r="F355" i="1"/>
  <c r="B355" i="1"/>
  <c r="X354" i="1"/>
  <c r="W354" i="1"/>
  <c r="R354" i="1"/>
  <c r="Q354" i="1"/>
  <c r="N354" i="1"/>
  <c r="O354" i="1" s="1"/>
  <c r="M354" i="1"/>
  <c r="K354" i="1"/>
  <c r="J354" i="1"/>
  <c r="G354" i="1"/>
  <c r="I354" i="1" s="1"/>
  <c r="F354" i="1"/>
  <c r="B354" i="1"/>
  <c r="X353" i="1"/>
  <c r="W353" i="1"/>
  <c r="R353" i="1"/>
  <c r="Q353" i="1"/>
  <c r="N353" i="1"/>
  <c r="O353" i="1" s="1"/>
  <c r="M353" i="1"/>
  <c r="K353" i="1"/>
  <c r="J353" i="1"/>
  <c r="G353" i="1"/>
  <c r="I353" i="1" s="1"/>
  <c r="F353" i="1"/>
  <c r="B353" i="1"/>
  <c r="X352" i="1"/>
  <c r="W352" i="1"/>
  <c r="R352" i="1"/>
  <c r="Q352" i="1"/>
  <c r="N352" i="1"/>
  <c r="O352" i="1" s="1"/>
  <c r="M352" i="1"/>
  <c r="K352" i="1"/>
  <c r="J352" i="1"/>
  <c r="G352" i="1"/>
  <c r="I352" i="1" s="1"/>
  <c r="F352" i="1"/>
  <c r="B352" i="1"/>
  <c r="X351" i="1"/>
  <c r="W351" i="1"/>
  <c r="R351" i="1"/>
  <c r="Q351" i="1"/>
  <c r="N351" i="1"/>
  <c r="O351" i="1" s="1"/>
  <c r="M351" i="1"/>
  <c r="K351" i="1"/>
  <c r="J351" i="1"/>
  <c r="G351" i="1"/>
  <c r="I351" i="1" s="1"/>
  <c r="F351" i="1"/>
  <c r="B351" i="1"/>
  <c r="X350" i="1"/>
  <c r="W350" i="1"/>
  <c r="R350" i="1"/>
  <c r="Q350" i="1"/>
  <c r="N350" i="1"/>
  <c r="O350" i="1" s="1"/>
  <c r="M350" i="1"/>
  <c r="K350" i="1"/>
  <c r="J350" i="1"/>
  <c r="G350" i="1"/>
  <c r="I350" i="1" s="1"/>
  <c r="F350" i="1"/>
  <c r="B350" i="1"/>
  <c r="X349" i="1"/>
  <c r="W349" i="1"/>
  <c r="R349" i="1"/>
  <c r="Q349" i="1"/>
  <c r="N349" i="1"/>
  <c r="O349" i="1" s="1"/>
  <c r="M349" i="1"/>
  <c r="K349" i="1"/>
  <c r="J349" i="1"/>
  <c r="G349" i="1"/>
  <c r="I349" i="1" s="1"/>
  <c r="F349" i="1"/>
  <c r="B349" i="1"/>
  <c r="X348" i="1"/>
  <c r="W348" i="1"/>
  <c r="R348" i="1"/>
  <c r="Q348" i="1"/>
  <c r="N348" i="1"/>
  <c r="O348" i="1" s="1"/>
  <c r="M348" i="1"/>
  <c r="K348" i="1"/>
  <c r="J348" i="1"/>
  <c r="G348" i="1"/>
  <c r="I348" i="1" s="1"/>
  <c r="F348" i="1"/>
  <c r="B348" i="1"/>
  <c r="X347" i="1"/>
  <c r="W347" i="1"/>
  <c r="R347" i="1"/>
  <c r="Q347" i="1"/>
  <c r="N347" i="1"/>
  <c r="O347" i="1" s="1"/>
  <c r="M347" i="1"/>
  <c r="K347" i="1"/>
  <c r="J347" i="1"/>
  <c r="G347" i="1"/>
  <c r="I347" i="1" s="1"/>
  <c r="F347" i="1"/>
  <c r="B347" i="1"/>
  <c r="X346" i="1"/>
  <c r="W346" i="1"/>
  <c r="R346" i="1"/>
  <c r="Q346" i="1"/>
  <c r="N346" i="1"/>
  <c r="O346" i="1" s="1"/>
  <c r="M346" i="1"/>
  <c r="K346" i="1"/>
  <c r="J346" i="1"/>
  <c r="G346" i="1"/>
  <c r="I346" i="1" s="1"/>
  <c r="F346" i="1"/>
  <c r="B346" i="1"/>
  <c r="X345" i="1"/>
  <c r="W345" i="1"/>
  <c r="R345" i="1"/>
  <c r="Q345" i="1"/>
  <c r="N345" i="1"/>
  <c r="O345" i="1" s="1"/>
  <c r="M345" i="1"/>
  <c r="K345" i="1"/>
  <c r="J345" i="1"/>
  <c r="G345" i="1"/>
  <c r="I345" i="1" s="1"/>
  <c r="F345" i="1"/>
  <c r="B345" i="1"/>
  <c r="X344" i="1"/>
  <c r="W344" i="1"/>
  <c r="R344" i="1"/>
  <c r="Q344" i="1"/>
  <c r="N344" i="1"/>
  <c r="O344" i="1" s="1"/>
  <c r="M344" i="1"/>
  <c r="K344" i="1"/>
  <c r="J344" i="1"/>
  <c r="G344" i="1"/>
  <c r="I344" i="1" s="1"/>
  <c r="F344" i="1"/>
  <c r="B344" i="1"/>
  <c r="X343" i="1"/>
  <c r="W343" i="1"/>
  <c r="R343" i="1"/>
  <c r="Q343" i="1"/>
  <c r="N343" i="1"/>
  <c r="O343" i="1" s="1"/>
  <c r="M343" i="1"/>
  <c r="K343" i="1"/>
  <c r="J343" i="1"/>
  <c r="G343" i="1"/>
  <c r="I343" i="1" s="1"/>
  <c r="F343" i="1"/>
  <c r="B343" i="1"/>
  <c r="X342" i="1"/>
  <c r="W342" i="1"/>
  <c r="R342" i="1"/>
  <c r="Q342" i="1"/>
  <c r="N342" i="1"/>
  <c r="O342" i="1" s="1"/>
  <c r="M342" i="1"/>
  <c r="K342" i="1"/>
  <c r="J342" i="1"/>
  <c r="G342" i="1"/>
  <c r="I342" i="1" s="1"/>
  <c r="F342" i="1"/>
  <c r="B342" i="1"/>
  <c r="X341" i="1"/>
  <c r="W341" i="1"/>
  <c r="R341" i="1"/>
  <c r="Q341" i="1"/>
  <c r="N341" i="1"/>
  <c r="O341" i="1" s="1"/>
  <c r="M341" i="1"/>
  <c r="K341" i="1"/>
  <c r="J341" i="1"/>
  <c r="G341" i="1"/>
  <c r="I341" i="1" s="1"/>
  <c r="F341" i="1"/>
  <c r="B341" i="1"/>
  <c r="X340" i="1"/>
  <c r="W340" i="1"/>
  <c r="R340" i="1"/>
  <c r="Q340" i="1"/>
  <c r="N340" i="1"/>
  <c r="O340" i="1" s="1"/>
  <c r="M340" i="1"/>
  <c r="K340" i="1"/>
  <c r="J340" i="1"/>
  <c r="G340" i="1"/>
  <c r="I340" i="1" s="1"/>
  <c r="F340" i="1"/>
  <c r="B340" i="1"/>
  <c r="X339" i="1"/>
  <c r="W339" i="1"/>
  <c r="R339" i="1"/>
  <c r="Q339" i="1"/>
  <c r="N339" i="1"/>
  <c r="O339" i="1" s="1"/>
  <c r="M339" i="1"/>
  <c r="K339" i="1"/>
  <c r="J339" i="1"/>
  <c r="G339" i="1"/>
  <c r="I339" i="1" s="1"/>
  <c r="F339" i="1"/>
  <c r="B339" i="1"/>
  <c r="X338" i="1"/>
  <c r="W338" i="1"/>
  <c r="R338" i="1"/>
  <c r="Q338" i="1"/>
  <c r="N338" i="1"/>
  <c r="O338" i="1" s="1"/>
  <c r="M338" i="1"/>
  <c r="K338" i="1"/>
  <c r="J338" i="1"/>
  <c r="G338" i="1"/>
  <c r="I338" i="1" s="1"/>
  <c r="F338" i="1"/>
  <c r="B338" i="1"/>
  <c r="X337" i="1"/>
  <c r="W337" i="1"/>
  <c r="R337" i="1"/>
  <c r="Q337" i="1"/>
  <c r="N337" i="1"/>
  <c r="O337" i="1" s="1"/>
  <c r="M337" i="1"/>
  <c r="K337" i="1"/>
  <c r="J337" i="1"/>
  <c r="G337" i="1"/>
  <c r="I337" i="1" s="1"/>
  <c r="F337" i="1"/>
  <c r="B337" i="1"/>
  <c r="X336" i="1"/>
  <c r="W336" i="1"/>
  <c r="R336" i="1"/>
  <c r="Q336" i="1"/>
  <c r="N336" i="1"/>
  <c r="O336" i="1" s="1"/>
  <c r="M336" i="1"/>
  <c r="K336" i="1"/>
  <c r="J336" i="1"/>
  <c r="G336" i="1"/>
  <c r="I336" i="1" s="1"/>
  <c r="F336" i="1"/>
  <c r="B336" i="1"/>
  <c r="X335" i="1"/>
  <c r="W335" i="1"/>
  <c r="R335" i="1"/>
  <c r="Q335" i="1"/>
  <c r="N335" i="1"/>
  <c r="O335" i="1" s="1"/>
  <c r="M335" i="1"/>
  <c r="K335" i="1"/>
  <c r="J335" i="1"/>
  <c r="G335" i="1"/>
  <c r="I335" i="1" s="1"/>
  <c r="F335" i="1"/>
  <c r="B335" i="1"/>
  <c r="X334" i="1"/>
  <c r="W334" i="1"/>
  <c r="R334" i="1"/>
  <c r="Q334" i="1"/>
  <c r="N334" i="1"/>
  <c r="O334" i="1" s="1"/>
  <c r="M334" i="1"/>
  <c r="K334" i="1"/>
  <c r="J334" i="1"/>
  <c r="G334" i="1"/>
  <c r="I334" i="1" s="1"/>
  <c r="F334" i="1"/>
  <c r="B334" i="1"/>
  <c r="X333" i="1"/>
  <c r="W333" i="1"/>
  <c r="R333" i="1"/>
  <c r="Q333" i="1"/>
  <c r="N333" i="1"/>
  <c r="O333" i="1" s="1"/>
  <c r="M333" i="1"/>
  <c r="K333" i="1"/>
  <c r="J333" i="1"/>
  <c r="G333" i="1"/>
  <c r="I333" i="1" s="1"/>
  <c r="F333" i="1"/>
  <c r="B333" i="1"/>
  <c r="X332" i="1"/>
  <c r="W332" i="1"/>
  <c r="R332" i="1"/>
  <c r="Q332" i="1"/>
  <c r="N332" i="1"/>
  <c r="O332" i="1" s="1"/>
  <c r="M332" i="1"/>
  <c r="K332" i="1"/>
  <c r="J332" i="1"/>
  <c r="G332" i="1"/>
  <c r="I332" i="1" s="1"/>
  <c r="F332" i="1"/>
  <c r="B332" i="1"/>
  <c r="X331" i="1"/>
  <c r="W331" i="1"/>
  <c r="R331" i="1"/>
  <c r="Q331" i="1"/>
  <c r="N331" i="1"/>
  <c r="O331" i="1" s="1"/>
  <c r="M331" i="1"/>
  <c r="K331" i="1"/>
  <c r="J331" i="1"/>
  <c r="G331" i="1"/>
  <c r="I331" i="1" s="1"/>
  <c r="F331" i="1"/>
  <c r="B331" i="1"/>
  <c r="X330" i="1"/>
  <c r="W330" i="1"/>
  <c r="R330" i="1"/>
  <c r="Q330" i="1"/>
  <c r="N330" i="1"/>
  <c r="O330" i="1" s="1"/>
  <c r="M330" i="1"/>
  <c r="K330" i="1"/>
  <c r="J330" i="1"/>
  <c r="G330" i="1"/>
  <c r="I330" i="1" s="1"/>
  <c r="F330" i="1"/>
  <c r="B330" i="1"/>
  <c r="X329" i="1"/>
  <c r="W329" i="1"/>
  <c r="R329" i="1"/>
  <c r="Q329" i="1"/>
  <c r="N329" i="1"/>
  <c r="O329" i="1" s="1"/>
  <c r="M329" i="1"/>
  <c r="K329" i="1"/>
  <c r="J329" i="1"/>
  <c r="G329" i="1"/>
  <c r="I329" i="1" s="1"/>
  <c r="F329" i="1"/>
  <c r="B329" i="1"/>
  <c r="X328" i="1"/>
  <c r="W328" i="1"/>
  <c r="R328" i="1"/>
  <c r="Q328" i="1"/>
  <c r="N328" i="1"/>
  <c r="O328" i="1" s="1"/>
  <c r="M328" i="1"/>
  <c r="K328" i="1"/>
  <c r="J328" i="1"/>
  <c r="G328" i="1"/>
  <c r="I328" i="1" s="1"/>
  <c r="F328" i="1"/>
  <c r="B328" i="1"/>
  <c r="X327" i="1"/>
  <c r="W327" i="1"/>
  <c r="R327" i="1"/>
  <c r="Q327" i="1"/>
  <c r="N327" i="1"/>
  <c r="O327" i="1" s="1"/>
  <c r="M327" i="1"/>
  <c r="K327" i="1"/>
  <c r="J327" i="1"/>
  <c r="G327" i="1"/>
  <c r="I327" i="1" s="1"/>
  <c r="F327" i="1"/>
  <c r="B327" i="1"/>
  <c r="X326" i="1"/>
  <c r="W326" i="1"/>
  <c r="R326" i="1"/>
  <c r="Q326" i="1"/>
  <c r="N326" i="1"/>
  <c r="O326" i="1" s="1"/>
  <c r="M326" i="1"/>
  <c r="K326" i="1"/>
  <c r="J326" i="1"/>
  <c r="G326" i="1"/>
  <c r="I326" i="1" s="1"/>
  <c r="F326" i="1"/>
  <c r="B326" i="1"/>
  <c r="X325" i="1"/>
  <c r="W325" i="1"/>
  <c r="R325" i="1"/>
  <c r="Q325" i="1"/>
  <c r="N325" i="1"/>
  <c r="O325" i="1" s="1"/>
  <c r="M325" i="1"/>
  <c r="K325" i="1"/>
  <c r="J325" i="1"/>
  <c r="G325" i="1"/>
  <c r="I325" i="1" s="1"/>
  <c r="F325" i="1"/>
  <c r="B325" i="1"/>
  <c r="X324" i="1"/>
  <c r="W324" i="1"/>
  <c r="R324" i="1"/>
  <c r="Q324" i="1"/>
  <c r="N324" i="1"/>
  <c r="O324" i="1" s="1"/>
  <c r="M324" i="1"/>
  <c r="K324" i="1"/>
  <c r="J324" i="1"/>
  <c r="G324" i="1"/>
  <c r="I324" i="1" s="1"/>
  <c r="F324" i="1"/>
  <c r="B324" i="1"/>
  <c r="X323" i="1"/>
  <c r="W323" i="1"/>
  <c r="R323" i="1"/>
  <c r="Q323" i="1"/>
  <c r="N323" i="1"/>
  <c r="O323" i="1" s="1"/>
  <c r="M323" i="1"/>
  <c r="K323" i="1"/>
  <c r="J323" i="1"/>
  <c r="G323" i="1"/>
  <c r="I323" i="1" s="1"/>
  <c r="F323" i="1"/>
  <c r="B323" i="1"/>
  <c r="X322" i="1"/>
  <c r="W322" i="1"/>
  <c r="R322" i="1"/>
  <c r="Q322" i="1"/>
  <c r="N322" i="1"/>
  <c r="O322" i="1" s="1"/>
  <c r="M322" i="1"/>
  <c r="K322" i="1"/>
  <c r="J322" i="1"/>
  <c r="G322" i="1"/>
  <c r="I322" i="1" s="1"/>
  <c r="F322" i="1"/>
  <c r="B322" i="1"/>
  <c r="X321" i="1"/>
  <c r="W321" i="1"/>
  <c r="R321" i="1"/>
  <c r="Q321" i="1"/>
  <c r="N321" i="1"/>
  <c r="O321" i="1" s="1"/>
  <c r="M321" i="1"/>
  <c r="K321" i="1"/>
  <c r="J321" i="1"/>
  <c r="G321" i="1"/>
  <c r="I321" i="1" s="1"/>
  <c r="F321" i="1"/>
  <c r="B321" i="1"/>
  <c r="X320" i="1"/>
  <c r="W320" i="1"/>
  <c r="R320" i="1"/>
  <c r="Q320" i="1"/>
  <c r="N320" i="1"/>
  <c r="O320" i="1" s="1"/>
  <c r="M320" i="1"/>
  <c r="K320" i="1"/>
  <c r="J320" i="1"/>
  <c r="G320" i="1"/>
  <c r="I320" i="1" s="1"/>
  <c r="F320" i="1"/>
  <c r="B320" i="1"/>
  <c r="X319" i="1"/>
  <c r="W319" i="1"/>
  <c r="R319" i="1"/>
  <c r="Q319" i="1"/>
  <c r="N319" i="1"/>
  <c r="O319" i="1" s="1"/>
  <c r="M319" i="1"/>
  <c r="K319" i="1"/>
  <c r="J319" i="1"/>
  <c r="G319" i="1"/>
  <c r="I319" i="1" s="1"/>
  <c r="F319" i="1"/>
  <c r="B319" i="1"/>
  <c r="X318" i="1"/>
  <c r="W318" i="1"/>
  <c r="R318" i="1"/>
  <c r="Q318" i="1"/>
  <c r="N318" i="1"/>
  <c r="O318" i="1" s="1"/>
  <c r="M318" i="1"/>
  <c r="K318" i="1"/>
  <c r="J318" i="1"/>
  <c r="G318" i="1"/>
  <c r="I318" i="1" s="1"/>
  <c r="F318" i="1"/>
  <c r="B318" i="1"/>
  <c r="X317" i="1"/>
  <c r="W317" i="1"/>
  <c r="R317" i="1"/>
  <c r="Q317" i="1"/>
  <c r="N317" i="1"/>
  <c r="O317" i="1" s="1"/>
  <c r="M317" i="1"/>
  <c r="K317" i="1"/>
  <c r="J317" i="1"/>
  <c r="G317" i="1"/>
  <c r="I317" i="1" s="1"/>
  <c r="F317" i="1"/>
  <c r="B317" i="1"/>
  <c r="X316" i="1"/>
  <c r="W316" i="1"/>
  <c r="R316" i="1"/>
  <c r="Q316" i="1"/>
  <c r="N316" i="1"/>
  <c r="O316" i="1" s="1"/>
  <c r="M316" i="1"/>
  <c r="K316" i="1"/>
  <c r="J316" i="1"/>
  <c r="G316" i="1"/>
  <c r="I316" i="1" s="1"/>
  <c r="F316" i="1"/>
  <c r="B316" i="1"/>
  <c r="X315" i="1"/>
  <c r="W315" i="1"/>
  <c r="R315" i="1"/>
  <c r="Q315" i="1"/>
  <c r="N315" i="1"/>
  <c r="O315" i="1" s="1"/>
  <c r="M315" i="1"/>
  <c r="K315" i="1"/>
  <c r="J315" i="1"/>
  <c r="G315" i="1"/>
  <c r="I315" i="1" s="1"/>
  <c r="F315" i="1"/>
  <c r="B315" i="1"/>
  <c r="X314" i="1"/>
  <c r="W314" i="1"/>
  <c r="R314" i="1"/>
  <c r="Q314" i="1"/>
  <c r="N314" i="1"/>
  <c r="O314" i="1" s="1"/>
  <c r="M314" i="1"/>
  <c r="K314" i="1"/>
  <c r="J314" i="1"/>
  <c r="G314" i="1"/>
  <c r="I314" i="1" s="1"/>
  <c r="F314" i="1"/>
  <c r="B314" i="1"/>
  <c r="X313" i="1"/>
  <c r="W313" i="1"/>
  <c r="R313" i="1"/>
  <c r="Q313" i="1"/>
  <c r="N313" i="1"/>
  <c r="O313" i="1" s="1"/>
  <c r="M313" i="1"/>
  <c r="K313" i="1"/>
  <c r="J313" i="1"/>
  <c r="G313" i="1"/>
  <c r="I313" i="1" s="1"/>
  <c r="F313" i="1"/>
  <c r="B313" i="1"/>
  <c r="X312" i="1"/>
  <c r="W312" i="1"/>
  <c r="R312" i="1"/>
  <c r="Q312" i="1"/>
  <c r="N312" i="1"/>
  <c r="O312" i="1" s="1"/>
  <c r="M312" i="1"/>
  <c r="K312" i="1"/>
  <c r="J312" i="1"/>
  <c r="G312" i="1"/>
  <c r="I312" i="1" s="1"/>
  <c r="F312" i="1"/>
  <c r="B312" i="1"/>
  <c r="X311" i="1"/>
  <c r="W311" i="1"/>
  <c r="R311" i="1"/>
  <c r="Q311" i="1"/>
  <c r="N311" i="1"/>
  <c r="O311" i="1" s="1"/>
  <c r="M311" i="1"/>
  <c r="K311" i="1"/>
  <c r="J311" i="1"/>
  <c r="G311" i="1"/>
  <c r="I311" i="1" s="1"/>
  <c r="F311" i="1"/>
  <c r="B311" i="1"/>
  <c r="X310" i="1"/>
  <c r="W310" i="1"/>
  <c r="R310" i="1"/>
  <c r="Q310" i="1"/>
  <c r="N310" i="1"/>
  <c r="O310" i="1" s="1"/>
  <c r="M310" i="1"/>
  <c r="K310" i="1"/>
  <c r="J310" i="1"/>
  <c r="G310" i="1"/>
  <c r="I310" i="1" s="1"/>
  <c r="F310" i="1"/>
  <c r="B310" i="1"/>
  <c r="X309" i="1"/>
  <c r="W309" i="1"/>
  <c r="R309" i="1"/>
  <c r="Q309" i="1"/>
  <c r="N309" i="1"/>
  <c r="O309" i="1" s="1"/>
  <c r="M309" i="1"/>
  <c r="K309" i="1"/>
  <c r="J309" i="1"/>
  <c r="G309" i="1"/>
  <c r="I309" i="1" s="1"/>
  <c r="F309" i="1"/>
  <c r="B309" i="1"/>
  <c r="X308" i="1"/>
  <c r="W308" i="1"/>
  <c r="R308" i="1"/>
  <c r="Q308" i="1"/>
  <c r="N308" i="1"/>
  <c r="O308" i="1" s="1"/>
  <c r="M308" i="1"/>
  <c r="K308" i="1"/>
  <c r="J308" i="1"/>
  <c r="G308" i="1"/>
  <c r="I308" i="1" s="1"/>
  <c r="F308" i="1"/>
  <c r="B308" i="1"/>
  <c r="X307" i="1"/>
  <c r="W307" i="1"/>
  <c r="R307" i="1"/>
  <c r="Q307" i="1"/>
  <c r="N307" i="1"/>
  <c r="O307" i="1" s="1"/>
  <c r="M307" i="1"/>
  <c r="K307" i="1"/>
  <c r="J307" i="1"/>
  <c r="G307" i="1"/>
  <c r="I307" i="1" s="1"/>
  <c r="F307" i="1"/>
  <c r="B307" i="1"/>
  <c r="X306" i="1"/>
  <c r="W306" i="1"/>
  <c r="R306" i="1"/>
  <c r="Q306" i="1"/>
  <c r="N306" i="1"/>
  <c r="O306" i="1" s="1"/>
  <c r="M306" i="1"/>
  <c r="K306" i="1"/>
  <c r="J306" i="1"/>
  <c r="G306" i="1"/>
  <c r="I306" i="1" s="1"/>
  <c r="F306" i="1"/>
  <c r="B306" i="1"/>
  <c r="X305" i="1"/>
  <c r="W305" i="1"/>
  <c r="R305" i="1"/>
  <c r="Q305" i="1"/>
  <c r="N305" i="1"/>
  <c r="O305" i="1" s="1"/>
  <c r="M305" i="1"/>
  <c r="K305" i="1"/>
  <c r="J305" i="1"/>
  <c r="G305" i="1"/>
  <c r="I305" i="1" s="1"/>
  <c r="F305" i="1"/>
  <c r="B305" i="1"/>
  <c r="X304" i="1"/>
  <c r="W304" i="1"/>
  <c r="R304" i="1"/>
  <c r="Q304" i="1"/>
  <c r="N304" i="1"/>
  <c r="O304" i="1" s="1"/>
  <c r="M304" i="1"/>
  <c r="K304" i="1"/>
  <c r="J304" i="1"/>
  <c r="G304" i="1"/>
  <c r="I304" i="1" s="1"/>
  <c r="F304" i="1"/>
  <c r="B304" i="1"/>
  <c r="X303" i="1"/>
  <c r="W303" i="1"/>
  <c r="R303" i="1"/>
  <c r="Q303" i="1"/>
  <c r="N303" i="1"/>
  <c r="O303" i="1" s="1"/>
  <c r="M303" i="1"/>
  <c r="K303" i="1"/>
  <c r="J303" i="1"/>
  <c r="G303" i="1"/>
  <c r="I303" i="1" s="1"/>
  <c r="F303" i="1"/>
  <c r="B303" i="1"/>
  <c r="X302" i="1"/>
  <c r="W302" i="1"/>
  <c r="R302" i="1"/>
  <c r="Q302" i="1"/>
  <c r="N302" i="1"/>
  <c r="O302" i="1" s="1"/>
  <c r="M302" i="1"/>
  <c r="K302" i="1"/>
  <c r="J302" i="1"/>
  <c r="G302" i="1"/>
  <c r="I302" i="1" s="1"/>
  <c r="F302" i="1"/>
  <c r="B302" i="1"/>
  <c r="X301" i="1"/>
  <c r="W301" i="1"/>
  <c r="R301" i="1"/>
  <c r="Q301" i="1"/>
  <c r="N301" i="1"/>
  <c r="O301" i="1" s="1"/>
  <c r="M301" i="1"/>
  <c r="K301" i="1"/>
  <c r="J301" i="1"/>
  <c r="G301" i="1"/>
  <c r="I301" i="1" s="1"/>
  <c r="F301" i="1"/>
  <c r="B301" i="1"/>
  <c r="X300" i="1"/>
  <c r="W300" i="1"/>
  <c r="R300" i="1"/>
  <c r="Q300" i="1"/>
  <c r="N300" i="1"/>
  <c r="O300" i="1" s="1"/>
  <c r="M300" i="1"/>
  <c r="K300" i="1"/>
  <c r="J300" i="1"/>
  <c r="G300" i="1"/>
  <c r="I300" i="1" s="1"/>
  <c r="F300" i="1"/>
  <c r="B300" i="1"/>
  <c r="X299" i="1"/>
  <c r="W299" i="1"/>
  <c r="R299" i="1"/>
  <c r="Q299" i="1"/>
  <c r="N299" i="1"/>
  <c r="O299" i="1" s="1"/>
  <c r="M299" i="1"/>
  <c r="K299" i="1"/>
  <c r="J299" i="1"/>
  <c r="G299" i="1"/>
  <c r="I299" i="1" s="1"/>
  <c r="F299" i="1"/>
  <c r="B299" i="1"/>
  <c r="X298" i="1"/>
  <c r="W298" i="1"/>
  <c r="R298" i="1"/>
  <c r="Q298" i="1"/>
  <c r="N298" i="1"/>
  <c r="O298" i="1" s="1"/>
  <c r="M298" i="1"/>
  <c r="K298" i="1"/>
  <c r="J298" i="1"/>
  <c r="G298" i="1"/>
  <c r="I298" i="1" s="1"/>
  <c r="F298" i="1"/>
  <c r="B298" i="1"/>
  <c r="X297" i="1"/>
  <c r="W297" i="1"/>
  <c r="R297" i="1"/>
  <c r="Q297" i="1"/>
  <c r="N297" i="1"/>
  <c r="O297" i="1" s="1"/>
  <c r="M297" i="1"/>
  <c r="K297" i="1"/>
  <c r="J297" i="1"/>
  <c r="G297" i="1"/>
  <c r="I297" i="1" s="1"/>
  <c r="F297" i="1"/>
  <c r="B297" i="1"/>
  <c r="X296" i="1"/>
  <c r="W296" i="1"/>
  <c r="R296" i="1"/>
  <c r="Q296" i="1"/>
  <c r="N296" i="1"/>
  <c r="O296" i="1" s="1"/>
  <c r="M296" i="1"/>
  <c r="K296" i="1"/>
  <c r="J296" i="1"/>
  <c r="G296" i="1"/>
  <c r="I296" i="1" s="1"/>
  <c r="F296" i="1"/>
  <c r="B296" i="1"/>
  <c r="X295" i="1"/>
  <c r="W295" i="1"/>
  <c r="R295" i="1"/>
  <c r="Q295" i="1"/>
  <c r="N295" i="1"/>
  <c r="O295" i="1" s="1"/>
  <c r="M295" i="1"/>
  <c r="K295" i="1"/>
  <c r="J295" i="1"/>
  <c r="G295" i="1"/>
  <c r="I295" i="1" s="1"/>
  <c r="F295" i="1"/>
  <c r="B295" i="1"/>
  <c r="X294" i="1"/>
  <c r="W294" i="1"/>
  <c r="R294" i="1"/>
  <c r="Q294" i="1"/>
  <c r="N294" i="1"/>
  <c r="O294" i="1" s="1"/>
  <c r="M294" i="1"/>
  <c r="K294" i="1"/>
  <c r="J294" i="1"/>
  <c r="G294" i="1"/>
  <c r="I294" i="1" s="1"/>
  <c r="F294" i="1"/>
  <c r="B294" i="1"/>
  <c r="X293" i="1"/>
  <c r="W293" i="1"/>
  <c r="R293" i="1"/>
  <c r="Q293" i="1"/>
  <c r="N293" i="1"/>
  <c r="O293" i="1" s="1"/>
  <c r="M293" i="1"/>
  <c r="K293" i="1"/>
  <c r="J293" i="1"/>
  <c r="G293" i="1"/>
  <c r="I293" i="1" s="1"/>
  <c r="F293" i="1"/>
  <c r="B293" i="1"/>
  <c r="X292" i="1"/>
  <c r="W292" i="1"/>
  <c r="R292" i="1"/>
  <c r="Q292" i="1"/>
  <c r="N292" i="1"/>
  <c r="O292" i="1" s="1"/>
  <c r="M292" i="1"/>
  <c r="K292" i="1"/>
  <c r="J292" i="1"/>
  <c r="G292" i="1"/>
  <c r="I292" i="1" s="1"/>
  <c r="F292" i="1"/>
  <c r="B292" i="1"/>
  <c r="X291" i="1"/>
  <c r="W291" i="1"/>
  <c r="R291" i="1"/>
  <c r="Q291" i="1"/>
  <c r="N291" i="1"/>
  <c r="O291" i="1" s="1"/>
  <c r="M291" i="1"/>
  <c r="K291" i="1"/>
  <c r="J291" i="1"/>
  <c r="G291" i="1"/>
  <c r="I291" i="1" s="1"/>
  <c r="F291" i="1"/>
  <c r="B291" i="1"/>
  <c r="X290" i="1"/>
  <c r="W290" i="1"/>
  <c r="R290" i="1"/>
  <c r="Q290" i="1"/>
  <c r="N290" i="1"/>
  <c r="O290" i="1" s="1"/>
  <c r="M290" i="1"/>
  <c r="K290" i="1"/>
  <c r="J290" i="1"/>
  <c r="G290" i="1"/>
  <c r="I290" i="1" s="1"/>
  <c r="F290" i="1"/>
  <c r="B290" i="1"/>
  <c r="X289" i="1"/>
  <c r="W289" i="1"/>
  <c r="R289" i="1"/>
  <c r="Q289" i="1"/>
  <c r="N289" i="1"/>
  <c r="O289" i="1" s="1"/>
  <c r="M289" i="1"/>
  <c r="K289" i="1"/>
  <c r="J289" i="1"/>
  <c r="G289" i="1"/>
  <c r="I289" i="1" s="1"/>
  <c r="F289" i="1"/>
  <c r="B289" i="1"/>
  <c r="X288" i="1"/>
  <c r="W288" i="1"/>
  <c r="R288" i="1"/>
  <c r="Q288" i="1"/>
  <c r="N288" i="1"/>
  <c r="O288" i="1" s="1"/>
  <c r="M288" i="1"/>
  <c r="K288" i="1"/>
  <c r="J288" i="1"/>
  <c r="G288" i="1"/>
  <c r="I288" i="1" s="1"/>
  <c r="F288" i="1"/>
  <c r="B288" i="1"/>
  <c r="X287" i="1"/>
  <c r="W287" i="1"/>
  <c r="R287" i="1"/>
  <c r="Q287" i="1"/>
  <c r="N287" i="1"/>
  <c r="O287" i="1" s="1"/>
  <c r="M287" i="1"/>
  <c r="K287" i="1"/>
  <c r="J287" i="1"/>
  <c r="G287" i="1"/>
  <c r="I287" i="1" s="1"/>
  <c r="F287" i="1"/>
  <c r="B287" i="1"/>
  <c r="X286" i="1"/>
  <c r="W286" i="1"/>
  <c r="R286" i="1"/>
  <c r="Q286" i="1"/>
  <c r="N286" i="1"/>
  <c r="O286" i="1" s="1"/>
  <c r="M286" i="1"/>
  <c r="K286" i="1"/>
  <c r="J286" i="1"/>
  <c r="G286" i="1"/>
  <c r="I286" i="1" s="1"/>
  <c r="F286" i="1"/>
  <c r="B286" i="1"/>
  <c r="X285" i="1"/>
  <c r="W285" i="1"/>
  <c r="R285" i="1"/>
  <c r="Q285" i="1"/>
  <c r="N285" i="1"/>
  <c r="O285" i="1" s="1"/>
  <c r="M285" i="1"/>
  <c r="K285" i="1"/>
  <c r="J285" i="1"/>
  <c r="G285" i="1"/>
  <c r="I285" i="1" s="1"/>
  <c r="F285" i="1"/>
  <c r="B285" i="1"/>
  <c r="X284" i="1"/>
  <c r="W284" i="1"/>
  <c r="R284" i="1"/>
  <c r="Q284" i="1"/>
  <c r="N284" i="1"/>
  <c r="O284" i="1" s="1"/>
  <c r="M284" i="1"/>
  <c r="K284" i="1"/>
  <c r="J284" i="1"/>
  <c r="G284" i="1"/>
  <c r="I284" i="1" s="1"/>
  <c r="F284" i="1"/>
  <c r="B284" i="1"/>
  <c r="X283" i="1"/>
  <c r="W283" i="1"/>
  <c r="R283" i="1"/>
  <c r="Q283" i="1"/>
  <c r="N283" i="1"/>
  <c r="O283" i="1" s="1"/>
  <c r="M283" i="1"/>
  <c r="K283" i="1"/>
  <c r="J283" i="1"/>
  <c r="G283" i="1"/>
  <c r="I283" i="1" s="1"/>
  <c r="F283" i="1"/>
  <c r="B283" i="1"/>
  <c r="X282" i="1"/>
  <c r="W282" i="1"/>
  <c r="R282" i="1"/>
  <c r="Q282" i="1"/>
  <c r="N282" i="1"/>
  <c r="O282" i="1" s="1"/>
  <c r="M282" i="1"/>
  <c r="K282" i="1"/>
  <c r="J282" i="1"/>
  <c r="G282" i="1"/>
  <c r="I282" i="1" s="1"/>
  <c r="F282" i="1"/>
  <c r="B282" i="1"/>
  <c r="X281" i="1"/>
  <c r="W281" i="1"/>
  <c r="R281" i="1"/>
  <c r="Q281" i="1"/>
  <c r="N281" i="1"/>
  <c r="O281" i="1" s="1"/>
  <c r="M281" i="1"/>
  <c r="K281" i="1"/>
  <c r="J281" i="1"/>
  <c r="G281" i="1"/>
  <c r="I281" i="1" s="1"/>
  <c r="F281" i="1"/>
  <c r="B281" i="1"/>
  <c r="X280" i="1"/>
  <c r="W280" i="1"/>
  <c r="R280" i="1"/>
  <c r="Q280" i="1"/>
  <c r="N280" i="1"/>
  <c r="O280" i="1" s="1"/>
  <c r="M280" i="1"/>
  <c r="K280" i="1"/>
  <c r="J280" i="1"/>
  <c r="G280" i="1"/>
  <c r="I280" i="1" s="1"/>
  <c r="F280" i="1"/>
  <c r="B280" i="1"/>
  <c r="X279" i="1"/>
  <c r="W279" i="1"/>
  <c r="R279" i="1"/>
  <c r="Q279" i="1"/>
  <c r="N279" i="1"/>
  <c r="O279" i="1" s="1"/>
  <c r="M279" i="1"/>
  <c r="K279" i="1"/>
  <c r="J279" i="1"/>
  <c r="G279" i="1"/>
  <c r="I279" i="1" s="1"/>
  <c r="F279" i="1"/>
  <c r="B279" i="1"/>
  <c r="X278" i="1"/>
  <c r="W278" i="1"/>
  <c r="R278" i="1"/>
  <c r="Q278" i="1"/>
  <c r="N278" i="1"/>
  <c r="O278" i="1" s="1"/>
  <c r="M278" i="1"/>
  <c r="K278" i="1"/>
  <c r="J278" i="1"/>
  <c r="G278" i="1"/>
  <c r="I278" i="1" s="1"/>
  <c r="F278" i="1"/>
  <c r="B278" i="1"/>
  <c r="X277" i="1"/>
  <c r="W277" i="1"/>
  <c r="R277" i="1"/>
  <c r="Q277" i="1"/>
  <c r="N277" i="1"/>
  <c r="O277" i="1" s="1"/>
  <c r="M277" i="1"/>
  <c r="K277" i="1"/>
  <c r="J277" i="1"/>
  <c r="G277" i="1"/>
  <c r="I277" i="1" s="1"/>
  <c r="F277" i="1"/>
  <c r="B277" i="1"/>
  <c r="X276" i="1"/>
  <c r="W276" i="1"/>
  <c r="R276" i="1"/>
  <c r="Q276" i="1"/>
  <c r="N276" i="1"/>
  <c r="O276" i="1" s="1"/>
  <c r="M276" i="1"/>
  <c r="K276" i="1"/>
  <c r="J276" i="1"/>
  <c r="G276" i="1"/>
  <c r="I276" i="1" s="1"/>
  <c r="F276" i="1"/>
  <c r="B276" i="1"/>
  <c r="X275" i="1"/>
  <c r="W275" i="1"/>
  <c r="R275" i="1"/>
  <c r="Q275" i="1"/>
  <c r="N275" i="1"/>
  <c r="O275" i="1" s="1"/>
  <c r="M275" i="1"/>
  <c r="K275" i="1"/>
  <c r="J275" i="1"/>
  <c r="G275" i="1"/>
  <c r="I275" i="1" s="1"/>
  <c r="F275" i="1"/>
  <c r="B275" i="1"/>
  <c r="X274" i="1"/>
  <c r="W274" i="1"/>
  <c r="R274" i="1"/>
  <c r="Q274" i="1"/>
  <c r="N274" i="1"/>
  <c r="O274" i="1" s="1"/>
  <c r="M274" i="1"/>
  <c r="K274" i="1"/>
  <c r="J274" i="1"/>
  <c r="G274" i="1"/>
  <c r="I274" i="1" s="1"/>
  <c r="F274" i="1"/>
  <c r="B274" i="1"/>
  <c r="X273" i="1"/>
  <c r="W273" i="1"/>
  <c r="R273" i="1"/>
  <c r="Q273" i="1"/>
  <c r="N273" i="1"/>
  <c r="O273" i="1" s="1"/>
  <c r="M273" i="1"/>
  <c r="K273" i="1"/>
  <c r="J273" i="1"/>
  <c r="G273" i="1"/>
  <c r="I273" i="1" s="1"/>
  <c r="F273" i="1"/>
  <c r="B273" i="1"/>
  <c r="X272" i="1"/>
  <c r="W272" i="1"/>
  <c r="R272" i="1"/>
  <c r="Q272" i="1"/>
  <c r="N272" i="1"/>
  <c r="O272" i="1" s="1"/>
  <c r="M272" i="1"/>
  <c r="K272" i="1"/>
  <c r="J272" i="1"/>
  <c r="G272" i="1"/>
  <c r="I272" i="1" s="1"/>
  <c r="F272" i="1"/>
  <c r="B272" i="1"/>
  <c r="X271" i="1"/>
  <c r="W271" i="1"/>
  <c r="R271" i="1"/>
  <c r="Q271" i="1"/>
  <c r="N271" i="1"/>
  <c r="O271" i="1" s="1"/>
  <c r="M271" i="1"/>
  <c r="K271" i="1"/>
  <c r="J271" i="1"/>
  <c r="G271" i="1"/>
  <c r="I271" i="1" s="1"/>
  <c r="F271" i="1"/>
  <c r="B271" i="1"/>
  <c r="X270" i="1"/>
  <c r="W270" i="1"/>
  <c r="R270" i="1"/>
  <c r="Q270" i="1"/>
  <c r="N270" i="1"/>
  <c r="O270" i="1" s="1"/>
  <c r="M270" i="1"/>
  <c r="K270" i="1"/>
  <c r="J270" i="1"/>
  <c r="G270" i="1"/>
  <c r="I270" i="1" s="1"/>
  <c r="F270" i="1"/>
  <c r="B270" i="1"/>
  <c r="X269" i="1"/>
  <c r="W269" i="1"/>
  <c r="R269" i="1"/>
  <c r="Q269" i="1"/>
  <c r="N269" i="1"/>
  <c r="O269" i="1" s="1"/>
  <c r="M269" i="1"/>
  <c r="K269" i="1"/>
  <c r="J269" i="1"/>
  <c r="G269" i="1"/>
  <c r="I269" i="1" s="1"/>
  <c r="F269" i="1"/>
  <c r="B269" i="1"/>
  <c r="X268" i="1"/>
  <c r="W268" i="1"/>
  <c r="R268" i="1"/>
  <c r="Q268" i="1"/>
  <c r="N268" i="1"/>
  <c r="O268" i="1" s="1"/>
  <c r="M268" i="1"/>
  <c r="K268" i="1"/>
  <c r="J268" i="1"/>
  <c r="G268" i="1"/>
  <c r="I268" i="1" s="1"/>
  <c r="F268" i="1"/>
  <c r="B268" i="1"/>
  <c r="X267" i="1"/>
  <c r="W267" i="1"/>
  <c r="R267" i="1"/>
  <c r="Q267" i="1"/>
  <c r="N267" i="1"/>
  <c r="O267" i="1" s="1"/>
  <c r="M267" i="1"/>
  <c r="K267" i="1"/>
  <c r="J267" i="1"/>
  <c r="G267" i="1"/>
  <c r="I267" i="1" s="1"/>
  <c r="F267" i="1"/>
  <c r="B267" i="1"/>
  <c r="X266" i="1"/>
  <c r="W266" i="1"/>
  <c r="R266" i="1"/>
  <c r="Q266" i="1"/>
  <c r="N266" i="1"/>
  <c r="O266" i="1" s="1"/>
  <c r="M266" i="1"/>
  <c r="K266" i="1"/>
  <c r="J266" i="1"/>
  <c r="G266" i="1"/>
  <c r="I266" i="1" s="1"/>
  <c r="F266" i="1"/>
  <c r="B266" i="1"/>
  <c r="X265" i="1"/>
  <c r="W265" i="1"/>
  <c r="R265" i="1"/>
  <c r="Q265" i="1"/>
  <c r="N265" i="1"/>
  <c r="O265" i="1" s="1"/>
  <c r="M265" i="1"/>
  <c r="K265" i="1"/>
  <c r="J265" i="1"/>
  <c r="G265" i="1"/>
  <c r="I265" i="1" s="1"/>
  <c r="F265" i="1"/>
  <c r="B265" i="1"/>
  <c r="X264" i="1"/>
  <c r="W264" i="1"/>
  <c r="R264" i="1"/>
  <c r="Q264" i="1"/>
  <c r="N264" i="1"/>
  <c r="O264" i="1" s="1"/>
  <c r="M264" i="1"/>
  <c r="K264" i="1"/>
  <c r="J264" i="1"/>
  <c r="G264" i="1"/>
  <c r="I264" i="1" s="1"/>
  <c r="F264" i="1"/>
  <c r="B264" i="1"/>
  <c r="X263" i="1"/>
  <c r="W263" i="1"/>
  <c r="R263" i="1"/>
  <c r="Q263" i="1"/>
  <c r="N263" i="1"/>
  <c r="O263" i="1" s="1"/>
  <c r="M263" i="1"/>
  <c r="K263" i="1"/>
  <c r="J263" i="1"/>
  <c r="G263" i="1"/>
  <c r="I263" i="1" s="1"/>
  <c r="F263" i="1"/>
  <c r="B263" i="1"/>
  <c r="X262" i="1"/>
  <c r="W262" i="1"/>
  <c r="R262" i="1"/>
  <c r="Q262" i="1"/>
  <c r="N262" i="1"/>
  <c r="O262" i="1" s="1"/>
  <c r="M262" i="1"/>
  <c r="K262" i="1"/>
  <c r="J262" i="1"/>
  <c r="G262" i="1"/>
  <c r="I262" i="1" s="1"/>
  <c r="F262" i="1"/>
  <c r="B262" i="1"/>
  <c r="X261" i="1"/>
  <c r="W261" i="1"/>
  <c r="R261" i="1"/>
  <c r="Q261" i="1"/>
  <c r="N261" i="1"/>
  <c r="O261" i="1" s="1"/>
  <c r="M261" i="1"/>
  <c r="K261" i="1"/>
  <c r="J261" i="1"/>
  <c r="G261" i="1"/>
  <c r="I261" i="1" s="1"/>
  <c r="F261" i="1"/>
  <c r="B261" i="1"/>
  <c r="X260" i="1"/>
  <c r="W260" i="1"/>
  <c r="R260" i="1"/>
  <c r="Q260" i="1"/>
  <c r="N260" i="1"/>
  <c r="O260" i="1" s="1"/>
  <c r="M260" i="1"/>
  <c r="K260" i="1"/>
  <c r="J260" i="1"/>
  <c r="G260" i="1"/>
  <c r="I260" i="1" s="1"/>
  <c r="F260" i="1"/>
  <c r="B260" i="1"/>
  <c r="X259" i="1"/>
  <c r="W259" i="1"/>
  <c r="R259" i="1"/>
  <c r="Q259" i="1"/>
  <c r="N259" i="1"/>
  <c r="O259" i="1" s="1"/>
  <c r="M259" i="1"/>
  <c r="K259" i="1"/>
  <c r="J259" i="1"/>
  <c r="G259" i="1"/>
  <c r="I259" i="1" s="1"/>
  <c r="F259" i="1"/>
  <c r="B259" i="1"/>
  <c r="X258" i="1"/>
  <c r="W258" i="1"/>
  <c r="R258" i="1"/>
  <c r="Q258" i="1"/>
  <c r="N258" i="1"/>
  <c r="O258" i="1" s="1"/>
  <c r="M258" i="1"/>
  <c r="K258" i="1"/>
  <c r="J258" i="1"/>
  <c r="G258" i="1"/>
  <c r="I258" i="1" s="1"/>
  <c r="F258" i="1"/>
  <c r="B258" i="1"/>
  <c r="X257" i="1"/>
  <c r="W257" i="1"/>
  <c r="R257" i="1"/>
  <c r="Q257" i="1"/>
  <c r="N257" i="1"/>
  <c r="O257" i="1" s="1"/>
  <c r="M257" i="1"/>
  <c r="K257" i="1"/>
  <c r="J257" i="1"/>
  <c r="G257" i="1"/>
  <c r="I257" i="1" s="1"/>
  <c r="F257" i="1"/>
  <c r="B257" i="1"/>
  <c r="X256" i="1"/>
  <c r="W256" i="1"/>
  <c r="R256" i="1"/>
  <c r="Q256" i="1"/>
  <c r="N256" i="1"/>
  <c r="O256" i="1" s="1"/>
  <c r="M256" i="1"/>
  <c r="K256" i="1"/>
  <c r="J256" i="1"/>
  <c r="G256" i="1"/>
  <c r="I256" i="1" s="1"/>
  <c r="F256" i="1"/>
  <c r="B256" i="1"/>
  <c r="X255" i="1"/>
  <c r="W255" i="1"/>
  <c r="R255" i="1"/>
  <c r="Q255" i="1"/>
  <c r="N255" i="1"/>
  <c r="O255" i="1" s="1"/>
  <c r="M255" i="1"/>
  <c r="K255" i="1"/>
  <c r="J255" i="1"/>
  <c r="G255" i="1"/>
  <c r="I255" i="1" s="1"/>
  <c r="F255" i="1"/>
  <c r="B255" i="1"/>
  <c r="X254" i="1"/>
  <c r="W254" i="1"/>
  <c r="R254" i="1"/>
  <c r="Q254" i="1"/>
  <c r="N254" i="1"/>
  <c r="O254" i="1" s="1"/>
  <c r="M254" i="1"/>
  <c r="K254" i="1"/>
  <c r="J254" i="1"/>
  <c r="G254" i="1"/>
  <c r="I254" i="1" s="1"/>
  <c r="F254" i="1"/>
  <c r="B254" i="1"/>
  <c r="X253" i="1"/>
  <c r="W253" i="1"/>
  <c r="R253" i="1"/>
  <c r="Q253" i="1"/>
  <c r="N253" i="1"/>
  <c r="O253" i="1" s="1"/>
  <c r="M253" i="1"/>
  <c r="K253" i="1"/>
  <c r="J253" i="1"/>
  <c r="G253" i="1"/>
  <c r="I253" i="1" s="1"/>
  <c r="F253" i="1"/>
  <c r="B253" i="1"/>
  <c r="X252" i="1"/>
  <c r="W252" i="1"/>
  <c r="R252" i="1"/>
  <c r="Q252" i="1"/>
  <c r="N252" i="1"/>
  <c r="O252" i="1" s="1"/>
  <c r="M252" i="1"/>
  <c r="K252" i="1"/>
  <c r="J252" i="1"/>
  <c r="G252" i="1"/>
  <c r="I252" i="1" s="1"/>
  <c r="F252" i="1"/>
  <c r="B252" i="1"/>
  <c r="X251" i="1"/>
  <c r="W251" i="1"/>
  <c r="R251" i="1"/>
  <c r="Q251" i="1"/>
  <c r="N251" i="1"/>
  <c r="O251" i="1" s="1"/>
  <c r="M251" i="1"/>
  <c r="K251" i="1"/>
  <c r="J251" i="1"/>
  <c r="G251" i="1"/>
  <c r="I251" i="1" s="1"/>
  <c r="F251" i="1"/>
  <c r="B251" i="1"/>
  <c r="X250" i="1"/>
  <c r="W250" i="1"/>
  <c r="R250" i="1"/>
  <c r="Q250" i="1"/>
  <c r="N250" i="1"/>
  <c r="O250" i="1" s="1"/>
  <c r="M250" i="1"/>
  <c r="K250" i="1"/>
  <c r="J250" i="1"/>
  <c r="G250" i="1"/>
  <c r="I250" i="1" s="1"/>
  <c r="F250" i="1"/>
  <c r="B250" i="1"/>
  <c r="X249" i="1"/>
  <c r="W249" i="1"/>
  <c r="R249" i="1"/>
  <c r="Q249" i="1"/>
  <c r="N249" i="1"/>
  <c r="O249" i="1" s="1"/>
  <c r="M249" i="1"/>
  <c r="K249" i="1"/>
  <c r="J249" i="1"/>
  <c r="G249" i="1"/>
  <c r="I249" i="1" s="1"/>
  <c r="F249" i="1"/>
  <c r="B249" i="1"/>
  <c r="X248" i="1"/>
  <c r="W248" i="1"/>
  <c r="R248" i="1"/>
  <c r="Q248" i="1"/>
  <c r="N248" i="1"/>
  <c r="O248" i="1" s="1"/>
  <c r="M248" i="1"/>
  <c r="K248" i="1"/>
  <c r="J248" i="1"/>
  <c r="G248" i="1"/>
  <c r="I248" i="1" s="1"/>
  <c r="F248" i="1"/>
  <c r="B248" i="1"/>
  <c r="X247" i="1"/>
  <c r="W247" i="1"/>
  <c r="R247" i="1"/>
  <c r="Q247" i="1"/>
  <c r="N247" i="1"/>
  <c r="O247" i="1" s="1"/>
  <c r="M247" i="1"/>
  <c r="K247" i="1"/>
  <c r="J247" i="1"/>
  <c r="G247" i="1"/>
  <c r="I247" i="1" s="1"/>
  <c r="F247" i="1"/>
  <c r="B247" i="1"/>
  <c r="X246" i="1"/>
  <c r="W246" i="1"/>
  <c r="R246" i="1"/>
  <c r="Q246" i="1"/>
  <c r="N246" i="1"/>
  <c r="O246" i="1" s="1"/>
  <c r="M246" i="1"/>
  <c r="K246" i="1"/>
  <c r="J246" i="1"/>
  <c r="G246" i="1"/>
  <c r="I246" i="1" s="1"/>
  <c r="F246" i="1"/>
  <c r="B246" i="1"/>
  <c r="X245" i="1"/>
  <c r="W245" i="1"/>
  <c r="R245" i="1"/>
  <c r="Q245" i="1"/>
  <c r="N245" i="1"/>
  <c r="O245" i="1" s="1"/>
  <c r="M245" i="1"/>
  <c r="K245" i="1"/>
  <c r="J245" i="1"/>
  <c r="G245" i="1"/>
  <c r="I245" i="1" s="1"/>
  <c r="F245" i="1"/>
  <c r="B245" i="1"/>
  <c r="X244" i="1"/>
  <c r="W244" i="1"/>
  <c r="R244" i="1"/>
  <c r="Q244" i="1"/>
  <c r="N244" i="1"/>
  <c r="O244" i="1" s="1"/>
  <c r="M244" i="1"/>
  <c r="K244" i="1"/>
  <c r="J244" i="1"/>
  <c r="G244" i="1"/>
  <c r="I244" i="1" s="1"/>
  <c r="F244" i="1"/>
  <c r="B244" i="1"/>
  <c r="X243" i="1"/>
  <c r="W243" i="1"/>
  <c r="R243" i="1"/>
  <c r="Q243" i="1"/>
  <c r="N243" i="1"/>
  <c r="O243" i="1" s="1"/>
  <c r="M243" i="1"/>
  <c r="K243" i="1"/>
  <c r="J243" i="1"/>
  <c r="G243" i="1"/>
  <c r="I243" i="1" s="1"/>
  <c r="F243" i="1"/>
  <c r="B243" i="1"/>
  <c r="X242" i="1"/>
  <c r="W242" i="1"/>
  <c r="R242" i="1"/>
  <c r="Q242" i="1"/>
  <c r="N242" i="1"/>
  <c r="O242" i="1" s="1"/>
  <c r="M242" i="1"/>
  <c r="K242" i="1"/>
  <c r="J242" i="1"/>
  <c r="G242" i="1"/>
  <c r="I242" i="1" s="1"/>
  <c r="F242" i="1"/>
  <c r="B242" i="1"/>
  <c r="X241" i="1"/>
  <c r="W241" i="1"/>
  <c r="R241" i="1"/>
  <c r="Q241" i="1"/>
  <c r="N241" i="1"/>
  <c r="O241" i="1" s="1"/>
  <c r="M241" i="1"/>
  <c r="K241" i="1"/>
  <c r="J241" i="1"/>
  <c r="G241" i="1"/>
  <c r="I241" i="1" s="1"/>
  <c r="F241" i="1"/>
  <c r="B241" i="1"/>
  <c r="X240" i="1"/>
  <c r="W240" i="1"/>
  <c r="R240" i="1"/>
  <c r="Q240" i="1"/>
  <c r="N240" i="1"/>
  <c r="O240" i="1" s="1"/>
  <c r="M240" i="1"/>
  <c r="K240" i="1"/>
  <c r="J240" i="1"/>
  <c r="G240" i="1"/>
  <c r="I240" i="1" s="1"/>
  <c r="F240" i="1"/>
  <c r="B240" i="1"/>
  <c r="X239" i="1"/>
  <c r="W239" i="1"/>
  <c r="R239" i="1"/>
  <c r="Q239" i="1"/>
  <c r="N239" i="1"/>
  <c r="O239" i="1" s="1"/>
  <c r="M239" i="1"/>
  <c r="K239" i="1"/>
  <c r="J239" i="1"/>
  <c r="G239" i="1"/>
  <c r="I239" i="1" s="1"/>
  <c r="F239" i="1"/>
  <c r="B239" i="1"/>
  <c r="X238" i="1"/>
  <c r="W238" i="1"/>
  <c r="R238" i="1"/>
  <c r="Q238" i="1"/>
  <c r="N238" i="1"/>
  <c r="O238" i="1" s="1"/>
  <c r="M238" i="1"/>
  <c r="K238" i="1"/>
  <c r="J238" i="1"/>
  <c r="G238" i="1"/>
  <c r="I238" i="1" s="1"/>
  <c r="F238" i="1"/>
  <c r="B238" i="1"/>
  <c r="X237" i="1"/>
  <c r="W237" i="1"/>
  <c r="R237" i="1"/>
  <c r="Q237" i="1"/>
  <c r="N237" i="1"/>
  <c r="O237" i="1" s="1"/>
  <c r="M237" i="1"/>
  <c r="K237" i="1"/>
  <c r="J237" i="1"/>
  <c r="G237" i="1"/>
  <c r="I237" i="1" s="1"/>
  <c r="F237" i="1"/>
  <c r="B237" i="1"/>
  <c r="X236" i="1"/>
  <c r="W236" i="1"/>
  <c r="R236" i="1"/>
  <c r="Q236" i="1"/>
  <c r="N236" i="1"/>
  <c r="O236" i="1" s="1"/>
  <c r="M236" i="1"/>
  <c r="K236" i="1"/>
  <c r="J236" i="1"/>
  <c r="G236" i="1"/>
  <c r="I236" i="1" s="1"/>
  <c r="F236" i="1"/>
  <c r="B236" i="1"/>
  <c r="X235" i="1"/>
  <c r="W235" i="1"/>
  <c r="R235" i="1"/>
  <c r="Q235" i="1"/>
  <c r="N235" i="1"/>
  <c r="O235" i="1" s="1"/>
  <c r="M235" i="1"/>
  <c r="K235" i="1"/>
  <c r="J235" i="1"/>
  <c r="G235" i="1"/>
  <c r="I235" i="1" s="1"/>
  <c r="F235" i="1"/>
  <c r="B235" i="1"/>
  <c r="X234" i="1"/>
  <c r="W234" i="1"/>
  <c r="R234" i="1"/>
  <c r="Q234" i="1"/>
  <c r="N234" i="1"/>
  <c r="O234" i="1" s="1"/>
  <c r="M234" i="1"/>
  <c r="K234" i="1"/>
  <c r="J234" i="1"/>
  <c r="G234" i="1"/>
  <c r="I234" i="1" s="1"/>
  <c r="F234" i="1"/>
  <c r="B234" i="1"/>
  <c r="X233" i="1"/>
  <c r="W233" i="1"/>
  <c r="R233" i="1"/>
  <c r="Q233" i="1"/>
  <c r="N233" i="1"/>
  <c r="O233" i="1" s="1"/>
  <c r="M233" i="1"/>
  <c r="K233" i="1"/>
  <c r="J233" i="1"/>
  <c r="G233" i="1"/>
  <c r="I233" i="1" s="1"/>
  <c r="F233" i="1"/>
  <c r="B233" i="1"/>
  <c r="X232" i="1"/>
  <c r="W232" i="1"/>
  <c r="R232" i="1"/>
  <c r="Q232" i="1"/>
  <c r="N232" i="1"/>
  <c r="O232" i="1" s="1"/>
  <c r="M232" i="1"/>
  <c r="K232" i="1"/>
  <c r="J232" i="1"/>
  <c r="G232" i="1"/>
  <c r="I232" i="1" s="1"/>
  <c r="F232" i="1"/>
  <c r="B232" i="1"/>
  <c r="X231" i="1"/>
  <c r="W231" i="1"/>
  <c r="R231" i="1"/>
  <c r="Q231" i="1"/>
  <c r="N231" i="1"/>
  <c r="O231" i="1" s="1"/>
  <c r="M231" i="1"/>
  <c r="K231" i="1"/>
  <c r="J231" i="1"/>
  <c r="G231" i="1"/>
  <c r="I231" i="1" s="1"/>
  <c r="F231" i="1"/>
  <c r="B231" i="1"/>
  <c r="X230" i="1"/>
  <c r="W230" i="1"/>
  <c r="R230" i="1"/>
  <c r="Q230" i="1"/>
  <c r="N230" i="1"/>
  <c r="O230" i="1" s="1"/>
  <c r="M230" i="1"/>
  <c r="K230" i="1"/>
  <c r="J230" i="1"/>
  <c r="G230" i="1"/>
  <c r="I230" i="1" s="1"/>
  <c r="F230" i="1"/>
  <c r="B230" i="1"/>
  <c r="X229" i="1"/>
  <c r="W229" i="1"/>
  <c r="R229" i="1"/>
  <c r="Q229" i="1"/>
  <c r="N229" i="1"/>
  <c r="O229" i="1" s="1"/>
  <c r="M229" i="1"/>
  <c r="K229" i="1"/>
  <c r="J229" i="1"/>
  <c r="G229" i="1"/>
  <c r="I229" i="1" s="1"/>
  <c r="F229" i="1"/>
  <c r="B229" i="1"/>
  <c r="X228" i="1"/>
  <c r="W228" i="1"/>
  <c r="R228" i="1"/>
  <c r="Q228" i="1"/>
  <c r="N228" i="1"/>
  <c r="O228" i="1" s="1"/>
  <c r="M228" i="1"/>
  <c r="K228" i="1"/>
  <c r="J228" i="1"/>
  <c r="G228" i="1"/>
  <c r="I228" i="1" s="1"/>
  <c r="F228" i="1"/>
  <c r="B228" i="1"/>
  <c r="X227" i="1"/>
  <c r="W227" i="1"/>
  <c r="R227" i="1"/>
  <c r="Q227" i="1"/>
  <c r="N227" i="1"/>
  <c r="O227" i="1" s="1"/>
  <c r="M227" i="1"/>
  <c r="K227" i="1"/>
  <c r="J227" i="1"/>
  <c r="G227" i="1"/>
  <c r="I227" i="1" s="1"/>
  <c r="F227" i="1"/>
  <c r="B227" i="1"/>
  <c r="X226" i="1"/>
  <c r="W226" i="1"/>
  <c r="R226" i="1"/>
  <c r="Q226" i="1"/>
  <c r="N226" i="1"/>
  <c r="O226" i="1" s="1"/>
  <c r="M226" i="1"/>
  <c r="K226" i="1"/>
  <c r="J226" i="1"/>
  <c r="G226" i="1"/>
  <c r="I226" i="1" s="1"/>
  <c r="F226" i="1"/>
  <c r="B226" i="1"/>
  <c r="X225" i="1"/>
  <c r="W225" i="1"/>
  <c r="R225" i="1"/>
  <c r="Q225" i="1"/>
  <c r="N225" i="1"/>
  <c r="O225" i="1" s="1"/>
  <c r="M225" i="1"/>
  <c r="K225" i="1"/>
  <c r="J225" i="1"/>
  <c r="G225" i="1"/>
  <c r="I225" i="1" s="1"/>
  <c r="F225" i="1"/>
  <c r="B225" i="1"/>
  <c r="X224" i="1"/>
  <c r="W224" i="1"/>
  <c r="R224" i="1"/>
  <c r="Q224" i="1"/>
  <c r="N224" i="1"/>
  <c r="O224" i="1" s="1"/>
  <c r="M224" i="1"/>
  <c r="K224" i="1"/>
  <c r="J224" i="1"/>
  <c r="G224" i="1"/>
  <c r="I224" i="1" s="1"/>
  <c r="F224" i="1"/>
  <c r="B224" i="1"/>
  <c r="X223" i="1"/>
  <c r="W223" i="1"/>
  <c r="R223" i="1"/>
  <c r="Q223" i="1"/>
  <c r="N223" i="1"/>
  <c r="O223" i="1" s="1"/>
  <c r="M223" i="1"/>
  <c r="K223" i="1"/>
  <c r="J223" i="1"/>
  <c r="G223" i="1"/>
  <c r="I223" i="1" s="1"/>
  <c r="F223" i="1"/>
  <c r="B223" i="1"/>
  <c r="X222" i="1"/>
  <c r="W222" i="1"/>
  <c r="R222" i="1"/>
  <c r="Q222" i="1"/>
  <c r="N222" i="1"/>
  <c r="O222" i="1" s="1"/>
  <c r="M222" i="1"/>
  <c r="K222" i="1"/>
  <c r="J222" i="1"/>
  <c r="G222" i="1"/>
  <c r="I222" i="1" s="1"/>
  <c r="F222" i="1"/>
  <c r="B222" i="1"/>
  <c r="X221" i="1"/>
  <c r="W221" i="1"/>
  <c r="R221" i="1"/>
  <c r="Q221" i="1"/>
  <c r="N221" i="1"/>
  <c r="O221" i="1" s="1"/>
  <c r="M221" i="1"/>
  <c r="K221" i="1"/>
  <c r="J221" i="1"/>
  <c r="G221" i="1"/>
  <c r="I221" i="1" s="1"/>
  <c r="F221" i="1"/>
  <c r="B221" i="1"/>
  <c r="X220" i="1"/>
  <c r="W220" i="1"/>
  <c r="R220" i="1"/>
  <c r="Q220" i="1"/>
  <c r="N220" i="1"/>
  <c r="O220" i="1" s="1"/>
  <c r="M220" i="1"/>
  <c r="K220" i="1"/>
  <c r="J220" i="1"/>
  <c r="G220" i="1"/>
  <c r="I220" i="1" s="1"/>
  <c r="F220" i="1"/>
  <c r="B220" i="1"/>
  <c r="X219" i="1"/>
  <c r="W219" i="1"/>
  <c r="R219" i="1"/>
  <c r="Q219" i="1"/>
  <c r="N219" i="1"/>
  <c r="O219" i="1" s="1"/>
  <c r="M219" i="1"/>
  <c r="K219" i="1"/>
  <c r="J219" i="1"/>
  <c r="G219" i="1"/>
  <c r="I219" i="1" s="1"/>
  <c r="F219" i="1"/>
  <c r="B219" i="1"/>
  <c r="X218" i="1"/>
  <c r="W218" i="1"/>
  <c r="R218" i="1"/>
  <c r="Q218" i="1"/>
  <c r="N218" i="1"/>
  <c r="O218" i="1" s="1"/>
  <c r="M218" i="1"/>
  <c r="K218" i="1"/>
  <c r="J218" i="1"/>
  <c r="G218" i="1"/>
  <c r="I218" i="1" s="1"/>
  <c r="F218" i="1"/>
  <c r="B218" i="1"/>
  <c r="X217" i="1"/>
  <c r="W217" i="1"/>
  <c r="R217" i="1"/>
  <c r="Q217" i="1"/>
  <c r="N217" i="1"/>
  <c r="O217" i="1" s="1"/>
  <c r="M217" i="1"/>
  <c r="K217" i="1"/>
  <c r="J217" i="1"/>
  <c r="G217" i="1"/>
  <c r="I217" i="1" s="1"/>
  <c r="F217" i="1"/>
  <c r="B217" i="1"/>
  <c r="X216" i="1"/>
  <c r="W216" i="1"/>
  <c r="R216" i="1"/>
  <c r="Q216" i="1"/>
  <c r="N216" i="1"/>
  <c r="O216" i="1" s="1"/>
  <c r="M216" i="1"/>
  <c r="K216" i="1"/>
  <c r="J216" i="1"/>
  <c r="G216" i="1"/>
  <c r="I216" i="1" s="1"/>
  <c r="F216" i="1"/>
  <c r="B216" i="1"/>
  <c r="X215" i="1"/>
  <c r="W215" i="1"/>
  <c r="R215" i="1"/>
  <c r="Q215" i="1"/>
  <c r="N215" i="1"/>
  <c r="O215" i="1" s="1"/>
  <c r="M215" i="1"/>
  <c r="K215" i="1"/>
  <c r="J215" i="1"/>
  <c r="G215" i="1"/>
  <c r="I215" i="1" s="1"/>
  <c r="F215" i="1"/>
  <c r="B215" i="1"/>
  <c r="X214" i="1"/>
  <c r="W214" i="1"/>
  <c r="R214" i="1"/>
  <c r="Q214" i="1"/>
  <c r="N214" i="1"/>
  <c r="O214" i="1" s="1"/>
  <c r="M214" i="1"/>
  <c r="K214" i="1"/>
  <c r="J214" i="1"/>
  <c r="G214" i="1"/>
  <c r="I214" i="1" s="1"/>
  <c r="F214" i="1"/>
  <c r="B214" i="1"/>
  <c r="X213" i="1"/>
  <c r="W213" i="1"/>
  <c r="R213" i="1"/>
  <c r="Q213" i="1"/>
  <c r="N213" i="1"/>
  <c r="O213" i="1" s="1"/>
  <c r="M213" i="1"/>
  <c r="K213" i="1"/>
  <c r="J213" i="1"/>
  <c r="G213" i="1"/>
  <c r="I213" i="1" s="1"/>
  <c r="F213" i="1"/>
  <c r="B213" i="1"/>
  <c r="X212" i="1"/>
  <c r="W212" i="1"/>
  <c r="R212" i="1"/>
  <c r="Q212" i="1"/>
  <c r="N212" i="1"/>
  <c r="O212" i="1" s="1"/>
  <c r="M212" i="1"/>
  <c r="K212" i="1"/>
  <c r="J212" i="1"/>
  <c r="G212" i="1"/>
  <c r="I212" i="1" s="1"/>
  <c r="F212" i="1"/>
  <c r="B212" i="1"/>
  <c r="X211" i="1"/>
  <c r="W211" i="1"/>
  <c r="R211" i="1"/>
  <c r="Q211" i="1"/>
  <c r="N211" i="1"/>
  <c r="O211" i="1" s="1"/>
  <c r="M211" i="1"/>
  <c r="K211" i="1"/>
  <c r="J211" i="1"/>
  <c r="G211" i="1"/>
  <c r="I211" i="1" s="1"/>
  <c r="F211" i="1"/>
  <c r="B211" i="1"/>
  <c r="X210" i="1"/>
  <c r="W210" i="1"/>
  <c r="R210" i="1"/>
  <c r="Q210" i="1"/>
  <c r="N210" i="1"/>
  <c r="O210" i="1" s="1"/>
  <c r="M210" i="1"/>
  <c r="K210" i="1"/>
  <c r="J210" i="1"/>
  <c r="G210" i="1"/>
  <c r="I210" i="1" s="1"/>
  <c r="F210" i="1"/>
  <c r="B210" i="1"/>
  <c r="X209" i="1"/>
  <c r="W209" i="1"/>
  <c r="R209" i="1"/>
  <c r="Q209" i="1"/>
  <c r="N209" i="1"/>
  <c r="O209" i="1" s="1"/>
  <c r="M209" i="1"/>
  <c r="K209" i="1"/>
  <c r="J209" i="1"/>
  <c r="G209" i="1"/>
  <c r="I209" i="1" s="1"/>
  <c r="F209" i="1"/>
  <c r="B209" i="1"/>
  <c r="X208" i="1"/>
  <c r="W208" i="1"/>
  <c r="R208" i="1"/>
  <c r="Q208" i="1"/>
  <c r="N208" i="1"/>
  <c r="O208" i="1" s="1"/>
  <c r="M208" i="1"/>
  <c r="K208" i="1"/>
  <c r="J208" i="1"/>
  <c r="G208" i="1"/>
  <c r="I208" i="1" s="1"/>
  <c r="F208" i="1"/>
  <c r="B208" i="1"/>
  <c r="X207" i="1"/>
  <c r="W207" i="1"/>
  <c r="R207" i="1"/>
  <c r="Q207" i="1"/>
  <c r="N207" i="1"/>
  <c r="O207" i="1" s="1"/>
  <c r="M207" i="1"/>
  <c r="K207" i="1"/>
  <c r="J207" i="1"/>
  <c r="G207" i="1"/>
  <c r="I207" i="1" s="1"/>
  <c r="F207" i="1"/>
  <c r="B207" i="1"/>
  <c r="X206" i="1"/>
  <c r="W206" i="1"/>
  <c r="R206" i="1"/>
  <c r="Q206" i="1"/>
  <c r="N206" i="1"/>
  <c r="O206" i="1" s="1"/>
  <c r="M206" i="1"/>
  <c r="K206" i="1"/>
  <c r="J206" i="1"/>
  <c r="G206" i="1"/>
  <c r="I206" i="1" s="1"/>
  <c r="F206" i="1"/>
  <c r="B206" i="1"/>
  <c r="X205" i="1"/>
  <c r="W205" i="1"/>
  <c r="R205" i="1"/>
  <c r="Q205" i="1"/>
  <c r="N205" i="1"/>
  <c r="O205" i="1" s="1"/>
  <c r="M205" i="1"/>
  <c r="K205" i="1"/>
  <c r="J205" i="1"/>
  <c r="G205" i="1"/>
  <c r="I205" i="1" s="1"/>
  <c r="F205" i="1"/>
  <c r="B205" i="1"/>
  <c r="X204" i="1"/>
  <c r="W204" i="1"/>
  <c r="R204" i="1"/>
  <c r="Q204" i="1"/>
  <c r="N204" i="1"/>
  <c r="O204" i="1" s="1"/>
  <c r="M204" i="1"/>
  <c r="K204" i="1"/>
  <c r="J204" i="1"/>
  <c r="G204" i="1"/>
  <c r="I204" i="1" s="1"/>
  <c r="F204" i="1"/>
  <c r="B204" i="1"/>
  <c r="X203" i="1"/>
  <c r="W203" i="1"/>
  <c r="R203" i="1"/>
  <c r="Q203" i="1"/>
  <c r="N203" i="1"/>
  <c r="O203" i="1" s="1"/>
  <c r="M203" i="1"/>
  <c r="K203" i="1"/>
  <c r="J203" i="1"/>
  <c r="G203" i="1"/>
  <c r="I203" i="1" s="1"/>
  <c r="F203" i="1"/>
  <c r="B203" i="1"/>
  <c r="X202" i="1"/>
  <c r="W202" i="1"/>
  <c r="R202" i="1"/>
  <c r="Q202" i="1"/>
  <c r="N202" i="1"/>
  <c r="O202" i="1" s="1"/>
  <c r="M202" i="1"/>
  <c r="K202" i="1"/>
  <c r="J202" i="1"/>
  <c r="G202" i="1"/>
  <c r="I202" i="1" s="1"/>
  <c r="F202" i="1"/>
  <c r="B202" i="1"/>
  <c r="X201" i="1"/>
  <c r="W201" i="1"/>
  <c r="R201" i="1"/>
  <c r="Q201" i="1"/>
  <c r="N201" i="1"/>
  <c r="O201" i="1" s="1"/>
  <c r="M201" i="1"/>
  <c r="K201" i="1"/>
  <c r="J201" i="1"/>
  <c r="G201" i="1"/>
  <c r="I201" i="1" s="1"/>
  <c r="F201" i="1"/>
  <c r="B201" i="1"/>
  <c r="X200" i="1"/>
  <c r="W200" i="1"/>
  <c r="R200" i="1"/>
  <c r="Q200" i="1"/>
  <c r="N200" i="1"/>
  <c r="O200" i="1" s="1"/>
  <c r="M200" i="1"/>
  <c r="K200" i="1"/>
  <c r="J200" i="1"/>
  <c r="G200" i="1"/>
  <c r="I200" i="1" s="1"/>
  <c r="F200" i="1"/>
  <c r="B200" i="1"/>
  <c r="X199" i="1"/>
  <c r="W199" i="1"/>
  <c r="R199" i="1"/>
  <c r="Q199" i="1"/>
  <c r="N199" i="1"/>
  <c r="O199" i="1" s="1"/>
  <c r="M199" i="1"/>
  <c r="K199" i="1"/>
  <c r="J199" i="1"/>
  <c r="G199" i="1"/>
  <c r="I199" i="1" s="1"/>
  <c r="F199" i="1"/>
  <c r="B199" i="1"/>
  <c r="X198" i="1"/>
  <c r="W198" i="1"/>
  <c r="R198" i="1"/>
  <c r="Q198" i="1"/>
  <c r="N198" i="1"/>
  <c r="O198" i="1" s="1"/>
  <c r="M198" i="1"/>
  <c r="K198" i="1"/>
  <c r="J198" i="1"/>
  <c r="G198" i="1"/>
  <c r="I198" i="1" s="1"/>
  <c r="F198" i="1"/>
  <c r="B198" i="1"/>
  <c r="X197" i="1"/>
  <c r="W197" i="1"/>
  <c r="R197" i="1"/>
  <c r="Q197" i="1"/>
  <c r="N197" i="1"/>
  <c r="O197" i="1" s="1"/>
  <c r="M197" i="1"/>
  <c r="K197" i="1"/>
  <c r="J197" i="1"/>
  <c r="G197" i="1"/>
  <c r="I197" i="1" s="1"/>
  <c r="F197" i="1"/>
  <c r="B197" i="1"/>
  <c r="X196" i="1"/>
  <c r="W196" i="1"/>
  <c r="R196" i="1"/>
  <c r="Q196" i="1"/>
  <c r="N196" i="1"/>
  <c r="O196" i="1" s="1"/>
  <c r="M196" i="1"/>
  <c r="K196" i="1"/>
  <c r="J196" i="1"/>
  <c r="G196" i="1"/>
  <c r="I196" i="1" s="1"/>
  <c r="F196" i="1"/>
  <c r="B196" i="1"/>
  <c r="X195" i="1"/>
  <c r="W195" i="1"/>
  <c r="R195" i="1"/>
  <c r="Q195" i="1"/>
  <c r="N195" i="1"/>
  <c r="O195" i="1" s="1"/>
  <c r="M195" i="1"/>
  <c r="K195" i="1"/>
  <c r="J195" i="1"/>
  <c r="G195" i="1"/>
  <c r="I195" i="1" s="1"/>
  <c r="F195" i="1"/>
  <c r="B195" i="1"/>
  <c r="X194" i="1"/>
  <c r="W194" i="1"/>
  <c r="R194" i="1"/>
  <c r="Q194" i="1"/>
  <c r="N194" i="1"/>
  <c r="O194" i="1" s="1"/>
  <c r="M194" i="1"/>
  <c r="K194" i="1"/>
  <c r="J194" i="1"/>
  <c r="G194" i="1"/>
  <c r="I194" i="1" s="1"/>
  <c r="F194" i="1"/>
  <c r="B194" i="1"/>
  <c r="X193" i="1"/>
  <c r="W193" i="1"/>
  <c r="R193" i="1"/>
  <c r="Q193" i="1"/>
  <c r="N193" i="1"/>
  <c r="O193" i="1" s="1"/>
  <c r="M193" i="1"/>
  <c r="K193" i="1"/>
  <c r="J193" i="1"/>
  <c r="G193" i="1"/>
  <c r="I193" i="1" s="1"/>
  <c r="F193" i="1"/>
  <c r="B193" i="1"/>
  <c r="X192" i="1"/>
  <c r="W192" i="1"/>
  <c r="R192" i="1"/>
  <c r="Q192" i="1"/>
  <c r="N192" i="1"/>
  <c r="O192" i="1" s="1"/>
  <c r="M192" i="1"/>
  <c r="K192" i="1"/>
  <c r="J192" i="1"/>
  <c r="G192" i="1"/>
  <c r="I192" i="1" s="1"/>
  <c r="F192" i="1"/>
  <c r="B192" i="1"/>
  <c r="X191" i="1"/>
  <c r="W191" i="1"/>
  <c r="R191" i="1"/>
  <c r="Q191" i="1"/>
  <c r="N191" i="1"/>
  <c r="O191" i="1" s="1"/>
  <c r="M191" i="1"/>
  <c r="K191" i="1"/>
  <c r="J191" i="1"/>
  <c r="G191" i="1"/>
  <c r="I191" i="1" s="1"/>
  <c r="F191" i="1"/>
  <c r="B191" i="1"/>
  <c r="X190" i="1"/>
  <c r="W190" i="1"/>
  <c r="R190" i="1"/>
  <c r="Q190" i="1"/>
  <c r="N190" i="1"/>
  <c r="O190" i="1" s="1"/>
  <c r="M190" i="1"/>
  <c r="K190" i="1"/>
  <c r="J190" i="1"/>
  <c r="G190" i="1"/>
  <c r="I190" i="1" s="1"/>
  <c r="F190" i="1"/>
  <c r="B190" i="1"/>
  <c r="X189" i="1"/>
  <c r="W189" i="1"/>
  <c r="R189" i="1"/>
  <c r="Q189" i="1"/>
  <c r="N189" i="1"/>
  <c r="O189" i="1" s="1"/>
  <c r="M189" i="1"/>
  <c r="K189" i="1"/>
  <c r="J189" i="1"/>
  <c r="G189" i="1"/>
  <c r="I189" i="1" s="1"/>
  <c r="F189" i="1"/>
  <c r="B189" i="1"/>
  <c r="X188" i="1"/>
  <c r="W188" i="1"/>
  <c r="R188" i="1"/>
  <c r="Q188" i="1"/>
  <c r="N188" i="1"/>
  <c r="O188" i="1" s="1"/>
  <c r="M188" i="1"/>
  <c r="K188" i="1"/>
  <c r="J188" i="1"/>
  <c r="G188" i="1"/>
  <c r="I188" i="1" s="1"/>
  <c r="F188" i="1"/>
  <c r="B188" i="1"/>
  <c r="X187" i="1"/>
  <c r="W187" i="1"/>
  <c r="R187" i="1"/>
  <c r="Q187" i="1"/>
  <c r="N187" i="1"/>
  <c r="O187" i="1" s="1"/>
  <c r="M187" i="1"/>
  <c r="K187" i="1"/>
  <c r="J187" i="1"/>
  <c r="G187" i="1"/>
  <c r="I187" i="1" s="1"/>
  <c r="F187" i="1"/>
  <c r="B187" i="1"/>
  <c r="X186" i="1"/>
  <c r="W186" i="1"/>
  <c r="R186" i="1"/>
  <c r="Q186" i="1"/>
  <c r="N186" i="1"/>
  <c r="O186" i="1" s="1"/>
  <c r="M186" i="1"/>
  <c r="K186" i="1"/>
  <c r="J186" i="1"/>
  <c r="G186" i="1"/>
  <c r="I186" i="1" s="1"/>
  <c r="F186" i="1"/>
  <c r="B186" i="1"/>
  <c r="X185" i="1"/>
  <c r="W185" i="1"/>
  <c r="R185" i="1"/>
  <c r="Q185" i="1"/>
  <c r="N185" i="1"/>
  <c r="O185" i="1" s="1"/>
  <c r="M185" i="1"/>
  <c r="K185" i="1"/>
  <c r="J185" i="1"/>
  <c r="G185" i="1"/>
  <c r="I185" i="1" s="1"/>
  <c r="F185" i="1"/>
  <c r="B185" i="1"/>
  <c r="X184" i="1"/>
  <c r="W184" i="1"/>
  <c r="R184" i="1"/>
  <c r="Q184" i="1"/>
  <c r="N184" i="1"/>
  <c r="O184" i="1" s="1"/>
  <c r="M184" i="1"/>
  <c r="K184" i="1"/>
  <c r="J184" i="1"/>
  <c r="G184" i="1"/>
  <c r="I184" i="1" s="1"/>
  <c r="F184" i="1"/>
  <c r="B184" i="1"/>
  <c r="X183" i="1"/>
  <c r="W183" i="1"/>
  <c r="R183" i="1"/>
  <c r="Q183" i="1"/>
  <c r="N183" i="1"/>
  <c r="O183" i="1" s="1"/>
  <c r="M183" i="1"/>
  <c r="K183" i="1"/>
  <c r="J183" i="1"/>
  <c r="G183" i="1"/>
  <c r="I183" i="1" s="1"/>
  <c r="F183" i="1"/>
  <c r="B183" i="1"/>
  <c r="X182" i="1"/>
  <c r="W182" i="1"/>
  <c r="R182" i="1"/>
  <c r="Q182" i="1"/>
  <c r="N182" i="1"/>
  <c r="O182" i="1" s="1"/>
  <c r="M182" i="1"/>
  <c r="K182" i="1"/>
  <c r="J182" i="1"/>
  <c r="G182" i="1"/>
  <c r="I182" i="1" s="1"/>
  <c r="F182" i="1"/>
  <c r="B182" i="1"/>
  <c r="X181" i="1"/>
  <c r="W181" i="1"/>
  <c r="R181" i="1"/>
  <c r="Q181" i="1"/>
  <c r="N181" i="1"/>
  <c r="O181" i="1" s="1"/>
  <c r="M181" i="1"/>
  <c r="K181" i="1"/>
  <c r="J181" i="1"/>
  <c r="G181" i="1"/>
  <c r="I181" i="1" s="1"/>
  <c r="F181" i="1"/>
  <c r="B181" i="1"/>
  <c r="X180" i="1"/>
  <c r="W180" i="1"/>
  <c r="R180" i="1"/>
  <c r="Q180" i="1"/>
  <c r="N180" i="1"/>
  <c r="O180" i="1" s="1"/>
  <c r="M180" i="1"/>
  <c r="K180" i="1"/>
  <c r="J180" i="1"/>
  <c r="G180" i="1"/>
  <c r="I180" i="1" s="1"/>
  <c r="F180" i="1"/>
  <c r="B180" i="1"/>
  <c r="X179" i="1"/>
  <c r="W179" i="1"/>
  <c r="R179" i="1"/>
  <c r="Q179" i="1"/>
  <c r="N179" i="1"/>
  <c r="O179" i="1" s="1"/>
  <c r="M179" i="1"/>
  <c r="K179" i="1"/>
  <c r="J179" i="1"/>
  <c r="G179" i="1"/>
  <c r="I179" i="1" s="1"/>
  <c r="F179" i="1"/>
  <c r="B179" i="1"/>
  <c r="X178" i="1"/>
  <c r="W178" i="1"/>
  <c r="R178" i="1"/>
  <c r="Q178" i="1"/>
  <c r="N178" i="1"/>
  <c r="O178" i="1" s="1"/>
  <c r="M178" i="1"/>
  <c r="K178" i="1"/>
  <c r="J178" i="1"/>
  <c r="G178" i="1"/>
  <c r="I178" i="1" s="1"/>
  <c r="F178" i="1"/>
  <c r="B178" i="1"/>
  <c r="X177" i="1"/>
  <c r="W177" i="1"/>
  <c r="R177" i="1"/>
  <c r="Q177" i="1"/>
  <c r="N177" i="1"/>
  <c r="O177" i="1" s="1"/>
  <c r="M177" i="1"/>
  <c r="K177" i="1"/>
  <c r="J177" i="1"/>
  <c r="G177" i="1"/>
  <c r="I177" i="1" s="1"/>
  <c r="F177" i="1"/>
  <c r="B177" i="1"/>
  <c r="X176" i="1"/>
  <c r="W176" i="1"/>
  <c r="R176" i="1"/>
  <c r="Q176" i="1"/>
  <c r="N176" i="1"/>
  <c r="O176" i="1" s="1"/>
  <c r="M176" i="1"/>
  <c r="K176" i="1"/>
  <c r="J176" i="1"/>
  <c r="G176" i="1"/>
  <c r="I176" i="1" s="1"/>
  <c r="F176" i="1"/>
  <c r="B176" i="1"/>
  <c r="X175" i="1"/>
  <c r="W175" i="1"/>
  <c r="R175" i="1"/>
  <c r="Q175" i="1"/>
  <c r="N175" i="1"/>
  <c r="O175" i="1" s="1"/>
  <c r="M175" i="1"/>
  <c r="K175" i="1"/>
  <c r="J175" i="1"/>
  <c r="G175" i="1"/>
  <c r="I175" i="1" s="1"/>
  <c r="F175" i="1"/>
  <c r="B175" i="1"/>
  <c r="X174" i="1"/>
  <c r="W174" i="1"/>
  <c r="R174" i="1"/>
  <c r="Q174" i="1"/>
  <c r="N174" i="1"/>
  <c r="O174" i="1" s="1"/>
  <c r="M174" i="1"/>
  <c r="K174" i="1"/>
  <c r="J174" i="1"/>
  <c r="G174" i="1"/>
  <c r="I174" i="1" s="1"/>
  <c r="F174" i="1"/>
  <c r="B174" i="1"/>
  <c r="X173" i="1"/>
  <c r="W173" i="1"/>
  <c r="R173" i="1"/>
  <c r="Q173" i="1"/>
  <c r="N173" i="1"/>
  <c r="O173" i="1" s="1"/>
  <c r="M173" i="1"/>
  <c r="K173" i="1"/>
  <c r="J173" i="1"/>
  <c r="G173" i="1"/>
  <c r="I173" i="1" s="1"/>
  <c r="F173" i="1"/>
  <c r="B173" i="1"/>
  <c r="X172" i="1"/>
  <c r="W172" i="1"/>
  <c r="R172" i="1"/>
  <c r="Q172" i="1"/>
  <c r="N172" i="1"/>
  <c r="O172" i="1" s="1"/>
  <c r="M172" i="1"/>
  <c r="K172" i="1"/>
  <c r="J172" i="1"/>
  <c r="G172" i="1"/>
  <c r="I172" i="1" s="1"/>
  <c r="F172" i="1"/>
  <c r="B172" i="1"/>
  <c r="X171" i="1"/>
  <c r="W171" i="1"/>
  <c r="R171" i="1"/>
  <c r="Q171" i="1"/>
  <c r="N171" i="1"/>
  <c r="O171" i="1" s="1"/>
  <c r="M171" i="1"/>
  <c r="K171" i="1"/>
  <c r="J171" i="1"/>
  <c r="G171" i="1"/>
  <c r="I171" i="1" s="1"/>
  <c r="F171" i="1"/>
  <c r="B171" i="1"/>
  <c r="X170" i="1"/>
  <c r="W170" i="1"/>
  <c r="R170" i="1"/>
  <c r="Q170" i="1"/>
  <c r="N170" i="1"/>
  <c r="O170" i="1" s="1"/>
  <c r="M170" i="1"/>
  <c r="K170" i="1"/>
  <c r="J170" i="1"/>
  <c r="G170" i="1"/>
  <c r="I170" i="1" s="1"/>
  <c r="F170" i="1"/>
  <c r="B170" i="1"/>
  <c r="X169" i="1"/>
  <c r="W169" i="1"/>
  <c r="R169" i="1"/>
  <c r="Q169" i="1"/>
  <c r="N169" i="1"/>
  <c r="O169" i="1" s="1"/>
  <c r="M169" i="1"/>
  <c r="K169" i="1"/>
  <c r="J169" i="1"/>
  <c r="G169" i="1"/>
  <c r="I169" i="1" s="1"/>
  <c r="F169" i="1"/>
  <c r="B169" i="1"/>
  <c r="X168" i="1"/>
  <c r="W168" i="1"/>
  <c r="R168" i="1"/>
  <c r="Q168" i="1"/>
  <c r="N168" i="1"/>
  <c r="O168" i="1" s="1"/>
  <c r="M168" i="1"/>
  <c r="K168" i="1"/>
  <c r="J168" i="1"/>
  <c r="G168" i="1"/>
  <c r="I168" i="1" s="1"/>
  <c r="F168" i="1"/>
  <c r="B168" i="1"/>
  <c r="X167" i="1"/>
  <c r="W167" i="1"/>
  <c r="R167" i="1"/>
  <c r="Q167" i="1"/>
  <c r="N167" i="1"/>
  <c r="O167" i="1" s="1"/>
  <c r="M167" i="1"/>
  <c r="K167" i="1"/>
  <c r="J167" i="1"/>
  <c r="G167" i="1"/>
  <c r="I167" i="1" s="1"/>
  <c r="F167" i="1"/>
  <c r="B167" i="1"/>
  <c r="X166" i="1"/>
  <c r="W166" i="1"/>
  <c r="R166" i="1"/>
  <c r="Q166" i="1"/>
  <c r="N166" i="1"/>
  <c r="O166" i="1" s="1"/>
  <c r="M166" i="1"/>
  <c r="K166" i="1"/>
  <c r="J166" i="1"/>
  <c r="G166" i="1"/>
  <c r="I166" i="1" s="1"/>
  <c r="F166" i="1"/>
  <c r="B166" i="1"/>
  <c r="X165" i="1"/>
  <c r="W165" i="1"/>
  <c r="R165" i="1"/>
  <c r="Q165" i="1"/>
  <c r="N165" i="1"/>
  <c r="O165" i="1" s="1"/>
  <c r="M165" i="1"/>
  <c r="K165" i="1"/>
  <c r="J165" i="1"/>
  <c r="G165" i="1"/>
  <c r="I165" i="1" s="1"/>
  <c r="F165" i="1"/>
  <c r="B165" i="1"/>
  <c r="X164" i="1"/>
  <c r="W164" i="1"/>
  <c r="R164" i="1"/>
  <c r="Q164" i="1"/>
  <c r="N164" i="1"/>
  <c r="O164" i="1" s="1"/>
  <c r="M164" i="1"/>
  <c r="K164" i="1"/>
  <c r="J164" i="1"/>
  <c r="G164" i="1"/>
  <c r="I164" i="1" s="1"/>
  <c r="F164" i="1"/>
  <c r="B164" i="1"/>
  <c r="X163" i="1"/>
  <c r="W163" i="1"/>
  <c r="R163" i="1"/>
  <c r="Q163" i="1"/>
  <c r="N163" i="1"/>
  <c r="O163" i="1" s="1"/>
  <c r="M163" i="1"/>
  <c r="K163" i="1"/>
  <c r="J163" i="1"/>
  <c r="G163" i="1"/>
  <c r="I163" i="1" s="1"/>
  <c r="F163" i="1"/>
  <c r="B163" i="1"/>
  <c r="X162" i="1"/>
  <c r="W162" i="1"/>
  <c r="R162" i="1"/>
  <c r="Q162" i="1"/>
  <c r="N162" i="1"/>
  <c r="O162" i="1" s="1"/>
  <c r="M162" i="1"/>
  <c r="K162" i="1"/>
  <c r="J162" i="1"/>
  <c r="G162" i="1"/>
  <c r="I162" i="1" s="1"/>
  <c r="F162" i="1"/>
  <c r="B162" i="1"/>
  <c r="X161" i="1"/>
  <c r="W161" i="1"/>
  <c r="R161" i="1"/>
  <c r="Q161" i="1"/>
  <c r="N161" i="1"/>
  <c r="O161" i="1" s="1"/>
  <c r="M161" i="1"/>
  <c r="K161" i="1"/>
  <c r="J161" i="1"/>
  <c r="G161" i="1"/>
  <c r="I161" i="1" s="1"/>
  <c r="F161" i="1"/>
  <c r="B161" i="1"/>
  <c r="X160" i="1"/>
  <c r="W160" i="1"/>
  <c r="R160" i="1"/>
  <c r="Q160" i="1"/>
  <c r="N160" i="1"/>
  <c r="O160" i="1" s="1"/>
  <c r="M160" i="1"/>
  <c r="K160" i="1"/>
  <c r="J160" i="1"/>
  <c r="G160" i="1"/>
  <c r="I160" i="1" s="1"/>
  <c r="F160" i="1"/>
  <c r="B160" i="1"/>
  <c r="X159" i="1"/>
  <c r="W159" i="1"/>
  <c r="R159" i="1"/>
  <c r="Q159" i="1"/>
  <c r="N159" i="1"/>
  <c r="O159" i="1" s="1"/>
  <c r="M159" i="1"/>
  <c r="K159" i="1"/>
  <c r="J159" i="1"/>
  <c r="G159" i="1"/>
  <c r="I159" i="1" s="1"/>
  <c r="F159" i="1"/>
  <c r="B159" i="1"/>
  <c r="X158" i="1"/>
  <c r="W158" i="1"/>
  <c r="R158" i="1"/>
  <c r="Q158" i="1"/>
  <c r="N158" i="1"/>
  <c r="O158" i="1" s="1"/>
  <c r="M158" i="1"/>
  <c r="K158" i="1"/>
  <c r="J158" i="1"/>
  <c r="G158" i="1"/>
  <c r="I158" i="1" s="1"/>
  <c r="F158" i="1"/>
  <c r="B158" i="1"/>
  <c r="X157" i="1"/>
  <c r="W157" i="1"/>
  <c r="R157" i="1"/>
  <c r="Q157" i="1"/>
  <c r="N157" i="1"/>
  <c r="O157" i="1" s="1"/>
  <c r="M157" i="1"/>
  <c r="K157" i="1"/>
  <c r="J157" i="1"/>
  <c r="G157" i="1"/>
  <c r="I157" i="1" s="1"/>
  <c r="F157" i="1"/>
  <c r="B157" i="1"/>
  <c r="X156" i="1"/>
  <c r="W156" i="1"/>
  <c r="R156" i="1"/>
  <c r="Q156" i="1"/>
  <c r="N156" i="1"/>
  <c r="O156" i="1" s="1"/>
  <c r="M156" i="1"/>
  <c r="K156" i="1"/>
  <c r="J156" i="1"/>
  <c r="G156" i="1"/>
  <c r="I156" i="1" s="1"/>
  <c r="F156" i="1"/>
  <c r="B156" i="1"/>
  <c r="X155" i="1"/>
  <c r="W155" i="1"/>
  <c r="R155" i="1"/>
  <c r="Q155" i="1"/>
  <c r="N155" i="1"/>
  <c r="O155" i="1" s="1"/>
  <c r="M155" i="1"/>
  <c r="K155" i="1"/>
  <c r="J155" i="1"/>
  <c r="G155" i="1"/>
  <c r="I155" i="1" s="1"/>
  <c r="F155" i="1"/>
  <c r="B155" i="1"/>
  <c r="X154" i="1"/>
  <c r="W154" i="1"/>
  <c r="R154" i="1"/>
  <c r="Q154" i="1"/>
  <c r="N154" i="1"/>
  <c r="O154" i="1" s="1"/>
  <c r="M154" i="1"/>
  <c r="K154" i="1"/>
  <c r="J154" i="1"/>
  <c r="G154" i="1"/>
  <c r="I154" i="1" s="1"/>
  <c r="F154" i="1"/>
  <c r="B154" i="1"/>
  <c r="X153" i="1"/>
  <c r="W153" i="1"/>
  <c r="R153" i="1"/>
  <c r="Q153" i="1"/>
  <c r="N153" i="1"/>
  <c r="O153" i="1" s="1"/>
  <c r="M153" i="1"/>
  <c r="K153" i="1"/>
  <c r="J153" i="1"/>
  <c r="G153" i="1"/>
  <c r="I153" i="1" s="1"/>
  <c r="F153" i="1"/>
  <c r="B153" i="1"/>
  <c r="X152" i="1"/>
  <c r="W152" i="1"/>
  <c r="R152" i="1"/>
  <c r="Q152" i="1"/>
  <c r="N152" i="1"/>
  <c r="O152" i="1" s="1"/>
  <c r="M152" i="1"/>
  <c r="K152" i="1"/>
  <c r="J152" i="1"/>
  <c r="G152" i="1"/>
  <c r="I152" i="1" s="1"/>
  <c r="F152" i="1"/>
  <c r="B152" i="1"/>
  <c r="X151" i="1"/>
  <c r="W151" i="1"/>
  <c r="R151" i="1"/>
  <c r="Q151" i="1"/>
  <c r="N151" i="1"/>
  <c r="O151" i="1" s="1"/>
  <c r="M151" i="1"/>
  <c r="K151" i="1"/>
  <c r="J151" i="1"/>
  <c r="G151" i="1"/>
  <c r="I151" i="1" s="1"/>
  <c r="F151" i="1"/>
  <c r="B151" i="1"/>
  <c r="X150" i="1"/>
  <c r="W150" i="1"/>
  <c r="R150" i="1"/>
  <c r="Q150" i="1"/>
  <c r="N150" i="1"/>
  <c r="O150" i="1" s="1"/>
  <c r="M150" i="1"/>
  <c r="K150" i="1"/>
  <c r="J150" i="1"/>
  <c r="G150" i="1"/>
  <c r="I150" i="1" s="1"/>
  <c r="F150" i="1"/>
  <c r="B150" i="1"/>
  <c r="X149" i="1"/>
  <c r="W149" i="1"/>
  <c r="R149" i="1"/>
  <c r="Q149" i="1"/>
  <c r="N149" i="1"/>
  <c r="O149" i="1" s="1"/>
  <c r="M149" i="1"/>
  <c r="K149" i="1"/>
  <c r="J149" i="1"/>
  <c r="G149" i="1"/>
  <c r="I149" i="1" s="1"/>
  <c r="F149" i="1"/>
  <c r="B149" i="1"/>
  <c r="X148" i="1"/>
  <c r="W148" i="1"/>
  <c r="R148" i="1"/>
  <c r="Q148" i="1"/>
  <c r="N148" i="1"/>
  <c r="O148" i="1" s="1"/>
  <c r="M148" i="1"/>
  <c r="K148" i="1"/>
  <c r="J148" i="1"/>
  <c r="G148" i="1"/>
  <c r="I148" i="1" s="1"/>
  <c r="F148" i="1"/>
  <c r="B148" i="1"/>
  <c r="X147" i="1"/>
  <c r="W147" i="1"/>
  <c r="R147" i="1"/>
  <c r="Q147" i="1"/>
  <c r="N147" i="1"/>
  <c r="O147" i="1" s="1"/>
  <c r="M147" i="1"/>
  <c r="K147" i="1"/>
  <c r="J147" i="1"/>
  <c r="G147" i="1"/>
  <c r="I147" i="1" s="1"/>
  <c r="F147" i="1"/>
  <c r="B147" i="1"/>
  <c r="X146" i="1"/>
  <c r="W146" i="1"/>
  <c r="R146" i="1"/>
  <c r="Q146" i="1"/>
  <c r="N146" i="1"/>
  <c r="O146" i="1" s="1"/>
  <c r="M146" i="1"/>
  <c r="K146" i="1"/>
  <c r="J146" i="1"/>
  <c r="G146" i="1"/>
  <c r="I146" i="1" s="1"/>
  <c r="F146" i="1"/>
  <c r="B146" i="1"/>
  <c r="X145" i="1"/>
  <c r="W145" i="1"/>
  <c r="R145" i="1"/>
  <c r="Q145" i="1"/>
  <c r="N145" i="1"/>
  <c r="O145" i="1" s="1"/>
  <c r="M145" i="1"/>
  <c r="K145" i="1"/>
  <c r="J145" i="1"/>
  <c r="G145" i="1"/>
  <c r="I145" i="1" s="1"/>
  <c r="F145" i="1"/>
  <c r="B145" i="1"/>
  <c r="X144" i="1"/>
  <c r="W144" i="1"/>
  <c r="R144" i="1"/>
  <c r="Q144" i="1"/>
  <c r="N144" i="1"/>
  <c r="O144" i="1" s="1"/>
  <c r="M144" i="1"/>
  <c r="K144" i="1"/>
  <c r="J144" i="1"/>
  <c r="G144" i="1"/>
  <c r="I144" i="1" s="1"/>
  <c r="F144" i="1"/>
  <c r="B144" i="1"/>
  <c r="X143" i="1"/>
  <c r="W143" i="1"/>
  <c r="R143" i="1"/>
  <c r="Q143" i="1"/>
  <c r="N143" i="1"/>
  <c r="O143" i="1" s="1"/>
  <c r="M143" i="1"/>
  <c r="K143" i="1"/>
  <c r="J143" i="1"/>
  <c r="G143" i="1"/>
  <c r="I143" i="1" s="1"/>
  <c r="F143" i="1"/>
  <c r="B143" i="1"/>
  <c r="X142" i="1"/>
  <c r="W142" i="1"/>
  <c r="R142" i="1"/>
  <c r="Q142" i="1"/>
  <c r="N142" i="1"/>
  <c r="O142" i="1" s="1"/>
  <c r="M142" i="1"/>
  <c r="K142" i="1"/>
  <c r="J142" i="1"/>
  <c r="G142" i="1"/>
  <c r="I142" i="1" s="1"/>
  <c r="F142" i="1"/>
  <c r="B142" i="1"/>
  <c r="X141" i="1"/>
  <c r="W141" i="1"/>
  <c r="R141" i="1"/>
  <c r="Q141" i="1"/>
  <c r="N141" i="1"/>
  <c r="O141" i="1" s="1"/>
  <c r="M141" i="1"/>
  <c r="K141" i="1"/>
  <c r="J141" i="1"/>
  <c r="G141" i="1"/>
  <c r="I141" i="1" s="1"/>
  <c r="F141" i="1"/>
  <c r="B141" i="1"/>
  <c r="X140" i="1"/>
  <c r="W140" i="1"/>
  <c r="R140" i="1"/>
  <c r="Q140" i="1"/>
  <c r="N140" i="1"/>
  <c r="O140" i="1" s="1"/>
  <c r="M140" i="1"/>
  <c r="K140" i="1"/>
  <c r="J140" i="1"/>
  <c r="G140" i="1"/>
  <c r="I140" i="1" s="1"/>
  <c r="F140" i="1"/>
  <c r="B140" i="1"/>
  <c r="X139" i="1"/>
  <c r="W139" i="1"/>
  <c r="R139" i="1"/>
  <c r="Q139" i="1"/>
  <c r="N139" i="1"/>
  <c r="O139" i="1" s="1"/>
  <c r="M139" i="1"/>
  <c r="K139" i="1"/>
  <c r="J139" i="1"/>
  <c r="G139" i="1"/>
  <c r="I139" i="1" s="1"/>
  <c r="F139" i="1"/>
  <c r="B139" i="1"/>
  <c r="X138" i="1"/>
  <c r="W138" i="1"/>
  <c r="R138" i="1"/>
  <c r="Q138" i="1"/>
  <c r="N138" i="1"/>
  <c r="O138" i="1" s="1"/>
  <c r="M138" i="1"/>
  <c r="K138" i="1"/>
  <c r="J138" i="1"/>
  <c r="G138" i="1"/>
  <c r="I138" i="1" s="1"/>
  <c r="F138" i="1"/>
  <c r="B138" i="1"/>
  <c r="X137" i="1"/>
  <c r="W137" i="1"/>
  <c r="R137" i="1"/>
  <c r="Q137" i="1"/>
  <c r="N137" i="1"/>
  <c r="O137" i="1" s="1"/>
  <c r="M137" i="1"/>
  <c r="K137" i="1"/>
  <c r="J137" i="1"/>
  <c r="G137" i="1"/>
  <c r="I137" i="1" s="1"/>
  <c r="F137" i="1"/>
  <c r="B137" i="1"/>
  <c r="X136" i="1"/>
  <c r="W136" i="1"/>
  <c r="R136" i="1"/>
  <c r="Q136" i="1"/>
  <c r="N136" i="1"/>
  <c r="O136" i="1" s="1"/>
  <c r="M136" i="1"/>
  <c r="K136" i="1"/>
  <c r="J136" i="1"/>
  <c r="G136" i="1"/>
  <c r="I136" i="1" s="1"/>
  <c r="F136" i="1"/>
  <c r="B136" i="1"/>
  <c r="X135" i="1"/>
  <c r="W135" i="1"/>
  <c r="R135" i="1"/>
  <c r="Q135" i="1"/>
  <c r="N135" i="1"/>
  <c r="O135" i="1" s="1"/>
  <c r="M135" i="1"/>
  <c r="K135" i="1"/>
  <c r="J135" i="1"/>
  <c r="G135" i="1"/>
  <c r="I135" i="1" s="1"/>
  <c r="F135" i="1"/>
  <c r="B135" i="1"/>
  <c r="X134" i="1"/>
  <c r="W134" i="1"/>
  <c r="R134" i="1"/>
  <c r="Q134" i="1"/>
  <c r="N134" i="1"/>
  <c r="O134" i="1" s="1"/>
  <c r="M134" i="1"/>
  <c r="K134" i="1"/>
  <c r="J134" i="1"/>
  <c r="G134" i="1"/>
  <c r="I134" i="1" s="1"/>
  <c r="F134" i="1"/>
  <c r="B134" i="1"/>
  <c r="X133" i="1"/>
  <c r="W133" i="1"/>
  <c r="R133" i="1"/>
  <c r="Q133" i="1"/>
  <c r="N133" i="1"/>
  <c r="O133" i="1" s="1"/>
  <c r="M133" i="1"/>
  <c r="K133" i="1"/>
  <c r="J133" i="1"/>
  <c r="G133" i="1"/>
  <c r="I133" i="1" s="1"/>
  <c r="F133" i="1"/>
  <c r="B133" i="1"/>
  <c r="X132" i="1"/>
  <c r="W132" i="1"/>
  <c r="R132" i="1"/>
  <c r="Q132" i="1"/>
  <c r="N132" i="1"/>
  <c r="O132" i="1" s="1"/>
  <c r="M132" i="1"/>
  <c r="K132" i="1"/>
  <c r="J132" i="1"/>
  <c r="G132" i="1"/>
  <c r="I132" i="1" s="1"/>
  <c r="F132" i="1"/>
  <c r="B132" i="1"/>
  <c r="X131" i="1"/>
  <c r="W131" i="1"/>
  <c r="R131" i="1"/>
  <c r="Q131" i="1"/>
  <c r="N131" i="1"/>
  <c r="O131" i="1" s="1"/>
  <c r="M131" i="1"/>
  <c r="K131" i="1"/>
  <c r="J131" i="1"/>
  <c r="G131" i="1"/>
  <c r="I131" i="1" s="1"/>
  <c r="F131" i="1"/>
  <c r="B131" i="1"/>
  <c r="X130" i="1"/>
  <c r="W130" i="1"/>
  <c r="R130" i="1"/>
  <c r="Q130" i="1"/>
  <c r="N130" i="1"/>
  <c r="O130" i="1" s="1"/>
  <c r="M130" i="1"/>
  <c r="K130" i="1"/>
  <c r="J130" i="1"/>
  <c r="G130" i="1"/>
  <c r="I130" i="1" s="1"/>
  <c r="F130" i="1"/>
  <c r="B130" i="1"/>
  <c r="X129" i="1"/>
  <c r="W129" i="1"/>
  <c r="R129" i="1"/>
  <c r="Q129" i="1"/>
  <c r="N129" i="1"/>
  <c r="O129" i="1" s="1"/>
  <c r="M129" i="1"/>
  <c r="K129" i="1"/>
  <c r="J129" i="1"/>
  <c r="G129" i="1"/>
  <c r="I129" i="1" s="1"/>
  <c r="F129" i="1"/>
  <c r="B129" i="1"/>
  <c r="X128" i="1"/>
  <c r="W128" i="1"/>
  <c r="R128" i="1"/>
  <c r="Q128" i="1"/>
  <c r="N128" i="1"/>
  <c r="O128" i="1" s="1"/>
  <c r="M128" i="1"/>
  <c r="K128" i="1"/>
  <c r="J128" i="1"/>
  <c r="G128" i="1"/>
  <c r="I128" i="1" s="1"/>
  <c r="F128" i="1"/>
  <c r="B128" i="1"/>
  <c r="X127" i="1"/>
  <c r="W127" i="1"/>
  <c r="R127" i="1"/>
  <c r="Q127" i="1"/>
  <c r="N127" i="1"/>
  <c r="O127" i="1" s="1"/>
  <c r="M127" i="1"/>
  <c r="K127" i="1"/>
  <c r="J127" i="1"/>
  <c r="G127" i="1"/>
  <c r="I127" i="1" s="1"/>
  <c r="F127" i="1"/>
  <c r="B127" i="1"/>
  <c r="X126" i="1"/>
  <c r="W126" i="1"/>
  <c r="R126" i="1"/>
  <c r="Q126" i="1"/>
  <c r="N126" i="1"/>
  <c r="O126" i="1" s="1"/>
  <c r="M126" i="1"/>
  <c r="K126" i="1"/>
  <c r="J126" i="1"/>
  <c r="G126" i="1"/>
  <c r="I126" i="1" s="1"/>
  <c r="F126" i="1"/>
  <c r="B126" i="1"/>
  <c r="X125" i="1"/>
  <c r="W125" i="1"/>
  <c r="R125" i="1"/>
  <c r="Q125" i="1"/>
  <c r="N125" i="1"/>
  <c r="O125" i="1" s="1"/>
  <c r="M125" i="1"/>
  <c r="K125" i="1"/>
  <c r="J125" i="1"/>
  <c r="G125" i="1"/>
  <c r="I125" i="1" s="1"/>
  <c r="F125" i="1"/>
  <c r="B125" i="1"/>
  <c r="X124" i="1"/>
  <c r="W124" i="1"/>
  <c r="R124" i="1"/>
  <c r="Q124" i="1"/>
  <c r="N124" i="1"/>
  <c r="O124" i="1" s="1"/>
  <c r="M124" i="1"/>
  <c r="K124" i="1"/>
  <c r="J124" i="1"/>
  <c r="G124" i="1"/>
  <c r="I124" i="1" s="1"/>
  <c r="F124" i="1"/>
  <c r="B124" i="1"/>
  <c r="X123" i="1"/>
  <c r="W123" i="1"/>
  <c r="R123" i="1"/>
  <c r="Q123" i="1"/>
  <c r="N123" i="1"/>
  <c r="O123" i="1" s="1"/>
  <c r="M123" i="1"/>
  <c r="K123" i="1"/>
  <c r="J123" i="1"/>
  <c r="G123" i="1"/>
  <c r="I123" i="1" s="1"/>
  <c r="F123" i="1"/>
  <c r="B123" i="1"/>
  <c r="X122" i="1"/>
  <c r="W122" i="1"/>
  <c r="R122" i="1"/>
  <c r="Q122" i="1"/>
  <c r="N122" i="1"/>
  <c r="O122" i="1" s="1"/>
  <c r="M122" i="1"/>
  <c r="K122" i="1"/>
  <c r="J122" i="1"/>
  <c r="G122" i="1"/>
  <c r="I122" i="1" s="1"/>
  <c r="F122" i="1"/>
  <c r="B122" i="1"/>
  <c r="X121" i="1"/>
  <c r="W121" i="1"/>
  <c r="R121" i="1"/>
  <c r="Q121" i="1"/>
  <c r="N121" i="1"/>
  <c r="O121" i="1" s="1"/>
  <c r="M121" i="1"/>
  <c r="K121" i="1"/>
  <c r="J121" i="1"/>
  <c r="G121" i="1"/>
  <c r="I121" i="1" s="1"/>
  <c r="F121" i="1"/>
  <c r="B121" i="1"/>
  <c r="X120" i="1"/>
  <c r="W120" i="1"/>
  <c r="R120" i="1"/>
  <c r="Q120" i="1"/>
  <c r="N120" i="1"/>
  <c r="O120" i="1" s="1"/>
  <c r="M120" i="1"/>
  <c r="K120" i="1"/>
  <c r="J120" i="1"/>
  <c r="G120" i="1"/>
  <c r="I120" i="1" s="1"/>
  <c r="F120" i="1"/>
  <c r="B120" i="1"/>
  <c r="X119" i="1"/>
  <c r="W119" i="1"/>
  <c r="R119" i="1"/>
  <c r="Q119" i="1"/>
  <c r="N119" i="1"/>
  <c r="O119" i="1" s="1"/>
  <c r="M119" i="1"/>
  <c r="K119" i="1"/>
  <c r="J119" i="1"/>
  <c r="G119" i="1"/>
  <c r="I119" i="1" s="1"/>
  <c r="F119" i="1"/>
  <c r="B119" i="1"/>
  <c r="X118" i="1"/>
  <c r="W118" i="1"/>
  <c r="R118" i="1"/>
  <c r="Q118" i="1"/>
  <c r="N118" i="1"/>
  <c r="O118" i="1" s="1"/>
  <c r="M118" i="1"/>
  <c r="K118" i="1"/>
  <c r="J118" i="1"/>
  <c r="G118" i="1"/>
  <c r="I118" i="1" s="1"/>
  <c r="F118" i="1"/>
  <c r="B118" i="1"/>
  <c r="X117" i="1"/>
  <c r="W117" i="1"/>
  <c r="R117" i="1"/>
  <c r="Q117" i="1"/>
  <c r="N117" i="1"/>
  <c r="O117" i="1" s="1"/>
  <c r="M117" i="1"/>
  <c r="K117" i="1"/>
  <c r="J117" i="1"/>
  <c r="G117" i="1"/>
  <c r="I117" i="1" s="1"/>
  <c r="F117" i="1"/>
  <c r="B117" i="1"/>
  <c r="X116" i="1"/>
  <c r="W116" i="1"/>
  <c r="R116" i="1"/>
  <c r="Q116" i="1"/>
  <c r="N116" i="1"/>
  <c r="O116" i="1" s="1"/>
  <c r="M116" i="1"/>
  <c r="K116" i="1"/>
  <c r="J116" i="1"/>
  <c r="G116" i="1"/>
  <c r="I116" i="1" s="1"/>
  <c r="F116" i="1"/>
  <c r="B116" i="1"/>
  <c r="X115" i="1"/>
  <c r="W115" i="1"/>
  <c r="R115" i="1"/>
  <c r="Q115" i="1"/>
  <c r="N115" i="1"/>
  <c r="O115" i="1" s="1"/>
  <c r="M115" i="1"/>
  <c r="K115" i="1"/>
  <c r="J115" i="1"/>
  <c r="G115" i="1"/>
  <c r="I115" i="1" s="1"/>
  <c r="F115" i="1"/>
  <c r="B115" i="1"/>
  <c r="W113" i="1"/>
  <c r="X113" i="1" s="1"/>
  <c r="Z113" i="1" s="1"/>
  <c r="R113" i="1"/>
  <c r="Q113" i="1"/>
  <c r="N113" i="1"/>
  <c r="O113" i="1" s="1"/>
  <c r="M113" i="1"/>
  <c r="K113" i="1"/>
  <c r="J113" i="1"/>
  <c r="G113" i="1"/>
  <c r="I113" i="1" s="1"/>
  <c r="F113" i="1"/>
  <c r="W112" i="1"/>
  <c r="X112" i="1" s="1"/>
  <c r="R112" i="1"/>
  <c r="Q112" i="1"/>
  <c r="N112" i="1"/>
  <c r="O112" i="1" s="1"/>
  <c r="M112" i="1"/>
  <c r="K112" i="1"/>
  <c r="J112" i="1"/>
  <c r="G112" i="1"/>
  <c r="I112" i="1" s="1"/>
  <c r="F112" i="1"/>
  <c r="I2872" i="1" l="1"/>
  <c r="H2877" i="1"/>
  <c r="Z87" i="1"/>
  <c r="Z50" i="1"/>
  <c r="Z48" i="1"/>
  <c r="H2116" i="1"/>
  <c r="H2121" i="1"/>
  <c r="I1325" i="1"/>
  <c r="H1670" i="1"/>
  <c r="I1835" i="1"/>
  <c r="H1837" i="1"/>
  <c r="I1863" i="1"/>
  <c r="H1865" i="1"/>
  <c r="H2560" i="1"/>
  <c r="H2786" i="1"/>
  <c r="H2788" i="1"/>
  <c r="I28" i="1"/>
  <c r="H28" i="1"/>
  <c r="H361" i="1"/>
  <c r="H366" i="1"/>
  <c r="H371" i="1"/>
  <c r="H381" i="1"/>
  <c r="H2053" i="1"/>
  <c r="H2124" i="1"/>
  <c r="H187" i="1"/>
  <c r="H435" i="1"/>
  <c r="I1923" i="1"/>
  <c r="H1925" i="1"/>
  <c r="H824" i="1"/>
  <c r="H428" i="1"/>
  <c r="H1965" i="1"/>
  <c r="H2325" i="1"/>
  <c r="H2479" i="1"/>
  <c r="H467" i="1"/>
  <c r="I1857" i="1"/>
  <c r="I1893" i="1"/>
  <c r="H2140" i="1"/>
  <c r="H2185" i="1"/>
  <c r="H1961" i="1"/>
  <c r="H2049" i="1"/>
  <c r="I1475" i="1"/>
  <c r="I2212" i="1"/>
  <c r="I1592" i="1"/>
  <c r="I1751" i="1"/>
  <c r="H1753" i="1"/>
  <c r="H314" i="1"/>
  <c r="H2014" i="1"/>
  <c r="H2016" i="1"/>
  <c r="H77" i="1"/>
  <c r="H888" i="1"/>
  <c r="I1249" i="1"/>
  <c r="I1262" i="1"/>
  <c r="H1934" i="1"/>
  <c r="I2215" i="1"/>
  <c r="I2244" i="1"/>
  <c r="H2594" i="1"/>
  <c r="H2604" i="1"/>
  <c r="I2865" i="1"/>
  <c r="H305" i="1"/>
  <c r="H352" i="1"/>
  <c r="H419" i="1"/>
  <c r="H670" i="1"/>
  <c r="H675" i="1"/>
  <c r="H680" i="1"/>
  <c r="I1392" i="1"/>
  <c r="H1634" i="1"/>
  <c r="H1904" i="1"/>
  <c r="H1906" i="1"/>
  <c r="H2137" i="1"/>
  <c r="I2279" i="1"/>
  <c r="H2284" i="1"/>
  <c r="I2350" i="1"/>
  <c r="H2511" i="1"/>
  <c r="H1734" i="1"/>
  <c r="H1851" i="1"/>
  <c r="I1897" i="1"/>
  <c r="I1929" i="1"/>
  <c r="H1931" i="1"/>
  <c r="H1933" i="1"/>
  <c r="I1948" i="1"/>
  <c r="H1950" i="1"/>
  <c r="I2135" i="1"/>
  <c r="H2504" i="1"/>
  <c r="I2845" i="1"/>
  <c r="H3086" i="1"/>
  <c r="Z53" i="1"/>
  <c r="H816" i="1"/>
  <c r="H918" i="1"/>
  <c r="I1448" i="1"/>
  <c r="I1630" i="1"/>
  <c r="I1637" i="1"/>
  <c r="H155" i="1"/>
  <c r="Z112" i="1"/>
  <c r="H291" i="1"/>
  <c r="H296" i="1"/>
  <c r="H443" i="1"/>
  <c r="I1209" i="1"/>
  <c r="I1211" i="1"/>
  <c r="H2098" i="1"/>
  <c r="H2100" i="1"/>
  <c r="I2105" i="1"/>
  <c r="H2543" i="1"/>
  <c r="H2776" i="1"/>
  <c r="H3007" i="1"/>
  <c r="Z70" i="1"/>
  <c r="Z43" i="1"/>
  <c r="Z39" i="1"/>
  <c r="Z69" i="1"/>
  <c r="Z77" i="1"/>
  <c r="H115" i="1"/>
  <c r="H219" i="1"/>
  <c r="H436" i="1"/>
  <c r="I490" i="1"/>
  <c r="H542" i="1"/>
  <c r="H547" i="1"/>
  <c r="H552" i="1"/>
  <c r="I1376" i="1"/>
  <c r="I1787" i="1"/>
  <c r="H1789" i="1"/>
  <c r="I1901" i="1"/>
  <c r="H2045" i="1"/>
  <c r="H2077" i="1"/>
  <c r="I2119" i="1"/>
  <c r="H2136" i="1"/>
  <c r="H2138" i="1"/>
  <c r="I2148" i="1"/>
  <c r="H2161" i="1"/>
  <c r="H2225" i="1"/>
  <c r="H2568" i="1"/>
  <c r="I2732" i="1"/>
  <c r="H2814" i="1"/>
  <c r="I2896" i="1"/>
  <c r="H123" i="1"/>
  <c r="H243" i="1"/>
  <c r="H452" i="1"/>
  <c r="I1145" i="1"/>
  <c r="I1147" i="1"/>
  <c r="I1285" i="1"/>
  <c r="I1480" i="1"/>
  <c r="H1658" i="1"/>
  <c r="H1682" i="1"/>
  <c r="I1825" i="1"/>
  <c r="H1834" i="1"/>
  <c r="H1840" i="1"/>
  <c r="H1842" i="1"/>
  <c r="I1976" i="1"/>
  <c r="H1978" i="1"/>
  <c r="H1980" i="1"/>
  <c r="H1990" i="1"/>
  <c r="H1992" i="1"/>
  <c r="H2006" i="1"/>
  <c r="H2008" i="1"/>
  <c r="I2033" i="1"/>
  <c r="H2066" i="1"/>
  <c r="H2068" i="1"/>
  <c r="H2132" i="1"/>
  <c r="I2228" i="1"/>
  <c r="H2241" i="1"/>
  <c r="I2300" i="1"/>
  <c r="I2400" i="1"/>
  <c r="H2536" i="1"/>
  <c r="H2864" i="1"/>
  <c r="Z45" i="1"/>
  <c r="H460" i="1"/>
  <c r="I2076" i="1"/>
  <c r="H2193" i="1"/>
  <c r="I2267" i="1"/>
  <c r="I2272" i="1"/>
  <c r="H2521" i="1"/>
  <c r="H2551" i="1"/>
  <c r="H2805" i="1"/>
  <c r="H2810" i="1"/>
  <c r="I481" i="1"/>
  <c r="H504" i="1"/>
  <c r="H817" i="1"/>
  <c r="I1201" i="1"/>
  <c r="I1203" i="1"/>
  <c r="I1678" i="1"/>
  <c r="I1693" i="1"/>
  <c r="I1725" i="1"/>
  <c r="I1747" i="1"/>
  <c r="H1749" i="1"/>
  <c r="H1803" i="1"/>
  <c r="H1833" i="1"/>
  <c r="H2113" i="1"/>
  <c r="I2319" i="1"/>
  <c r="I2869" i="1"/>
  <c r="I75" i="1"/>
  <c r="H420" i="1"/>
  <c r="I494" i="1"/>
  <c r="I1197" i="1"/>
  <c r="I1619" i="1"/>
  <c r="I1621" i="1"/>
  <c r="H1666" i="1"/>
  <c r="H1698" i="1"/>
  <c r="H1705" i="1"/>
  <c r="I1707" i="1"/>
  <c r="H1730" i="1"/>
  <c r="I1737" i="1"/>
  <c r="H1777" i="1"/>
  <c r="I1779" i="1"/>
  <c r="H1781" i="1"/>
  <c r="I1819" i="1"/>
  <c r="H1821" i="1"/>
  <c r="I1867" i="1"/>
  <c r="H1869" i="1"/>
  <c r="H1972" i="1"/>
  <c r="H2000" i="1"/>
  <c r="H2058" i="1"/>
  <c r="H2060" i="1"/>
  <c r="I2065" i="1"/>
  <c r="H2106" i="1"/>
  <c r="I2111" i="1"/>
  <c r="I2186" i="1"/>
  <c r="I2196" i="1"/>
  <c r="H2209" i="1"/>
  <c r="H2900" i="1"/>
  <c r="Z40" i="1"/>
  <c r="I1193" i="1"/>
  <c r="I1195" i="1"/>
  <c r="I1576" i="1"/>
  <c r="H2263" i="1"/>
  <c r="H2847" i="1"/>
  <c r="Z66" i="1"/>
  <c r="H297" i="1"/>
  <c r="H302" i="1"/>
  <c r="H489" i="1"/>
  <c r="H491" i="1"/>
  <c r="H606" i="1"/>
  <c r="H611" i="1"/>
  <c r="H616" i="1"/>
  <c r="H179" i="1"/>
  <c r="H263" i="1"/>
  <c r="H275" i="1"/>
  <c r="H288" i="1"/>
  <c r="H475" i="1"/>
  <c r="H793" i="1"/>
  <c r="I912" i="1"/>
  <c r="H914" i="1"/>
  <c r="I1333" i="1"/>
  <c r="I1369" i="1"/>
  <c r="I1458" i="1"/>
  <c r="I1460" i="1"/>
  <c r="I1464" i="1"/>
  <c r="I1496" i="1"/>
  <c r="I1629" i="1"/>
  <c r="I1677" i="1"/>
  <c r="H1686" i="1"/>
  <c r="I1719" i="1"/>
  <c r="H1721" i="1"/>
  <c r="I1755" i="1"/>
  <c r="H1757" i="1"/>
  <c r="I1881" i="1"/>
  <c r="H1888" i="1"/>
  <c r="H1890" i="1"/>
  <c r="H1969" i="1"/>
  <c r="H2029" i="1"/>
  <c r="H2036" i="1"/>
  <c r="H2120" i="1"/>
  <c r="H2122" i="1"/>
  <c r="I2218" i="1"/>
  <c r="I2223" i="1"/>
  <c r="I2247" i="1"/>
  <c r="H2260" i="1"/>
  <c r="H2332" i="1"/>
  <c r="H2481" i="1"/>
  <c r="H2485" i="1"/>
  <c r="H2545" i="1"/>
  <c r="H2598" i="1"/>
  <c r="H2739" i="1"/>
  <c r="I2757" i="1"/>
  <c r="Z107" i="1"/>
  <c r="Z104" i="1"/>
  <c r="H350" i="1"/>
  <c r="H360" i="1"/>
  <c r="H736" i="1"/>
  <c r="I908" i="1"/>
  <c r="H910" i="1"/>
  <c r="I2044" i="1"/>
  <c r="I2127" i="1"/>
  <c r="H2129" i="1"/>
  <c r="I2162" i="1"/>
  <c r="I2172" i="1"/>
  <c r="I2199" i="1"/>
  <c r="I2295" i="1"/>
  <c r="I2755" i="1"/>
  <c r="H2817" i="1"/>
  <c r="I2903" i="1"/>
  <c r="H3088" i="1"/>
  <c r="H451" i="1"/>
  <c r="H468" i="1"/>
  <c r="H520" i="1"/>
  <c r="H574" i="1"/>
  <c r="H579" i="1"/>
  <c r="H584" i="1"/>
  <c r="H825" i="1"/>
  <c r="I1198" i="1"/>
  <c r="I1200" i="1"/>
  <c r="I1213" i="1"/>
  <c r="I1264" i="1"/>
  <c r="I1277" i="1"/>
  <c r="I1401" i="1"/>
  <c r="Z99" i="1"/>
  <c r="Z79" i="1"/>
  <c r="Z67" i="1"/>
  <c r="Z49" i="1"/>
  <c r="H320" i="1"/>
  <c r="H322" i="1"/>
  <c r="H335" i="1"/>
  <c r="H784" i="1"/>
  <c r="H872" i="1"/>
  <c r="H894" i="1"/>
  <c r="I1563" i="1"/>
  <c r="I1603" i="1"/>
  <c r="I1605" i="1"/>
  <c r="H1646" i="1"/>
  <c r="I1694" i="1"/>
  <c r="I1710" i="1"/>
  <c r="I1715" i="1"/>
  <c r="H1745" i="1"/>
  <c r="I1791" i="1"/>
  <c r="I1823" i="1"/>
  <c r="H1847" i="1"/>
  <c r="H1862" i="1"/>
  <c r="H1877" i="1"/>
  <c r="H1920" i="1"/>
  <c r="H1922" i="1"/>
  <c r="H1941" i="1"/>
  <c r="H1985" i="1"/>
  <c r="H2005" i="1"/>
  <c r="H2017" i="1"/>
  <c r="H2026" i="1"/>
  <c r="H2028" i="1"/>
  <c r="H2085" i="1"/>
  <c r="H2112" i="1"/>
  <c r="H2114" i="1"/>
  <c r="I2165" i="1"/>
  <c r="I2175" i="1"/>
  <c r="I2202" i="1"/>
  <c r="I2207" i="1"/>
  <c r="I2231" i="1"/>
  <c r="I2298" i="1"/>
  <c r="H2308" i="1"/>
  <c r="H2323" i="1"/>
  <c r="I2390" i="1"/>
  <c r="H2484" i="1"/>
  <c r="H2519" i="1"/>
  <c r="H2584" i="1"/>
  <c r="I2881" i="1"/>
  <c r="Z71" i="1"/>
  <c r="H147" i="1"/>
  <c r="H211" i="1"/>
  <c r="H308" i="1"/>
  <c r="H427" i="1"/>
  <c r="H444" i="1"/>
  <c r="H459" i="1"/>
  <c r="H476" i="1"/>
  <c r="H483" i="1"/>
  <c r="H638" i="1"/>
  <c r="H643" i="1"/>
  <c r="H648" i="1"/>
  <c r="I902" i="1"/>
  <c r="H904" i="1"/>
  <c r="I2276" i="1"/>
  <c r="I2316" i="1"/>
  <c r="H2333" i="1"/>
  <c r="H105" i="1"/>
  <c r="Z90" i="1"/>
  <c r="Z82" i="1"/>
  <c r="H82" i="1"/>
  <c r="H260" i="1"/>
  <c r="H383" i="1"/>
  <c r="H868" i="1"/>
  <c r="H880" i="1"/>
  <c r="I1363" i="1"/>
  <c r="I1385" i="1"/>
  <c r="I1531" i="1"/>
  <c r="H1642" i="1"/>
  <c r="I1690" i="1"/>
  <c r="I1783" i="1"/>
  <c r="H1785" i="1"/>
  <c r="H1809" i="1"/>
  <c r="I1811" i="1"/>
  <c r="H1813" i="1"/>
  <c r="I1815" i="1"/>
  <c r="H1817" i="1"/>
  <c r="H1854" i="1"/>
  <c r="H1861" i="1"/>
  <c r="I1871" i="1"/>
  <c r="H1873" i="1"/>
  <c r="I1885" i="1"/>
  <c r="I1935" i="1"/>
  <c r="H1937" i="1"/>
  <c r="I1953" i="1"/>
  <c r="H1955" i="1"/>
  <c r="H1964" i="1"/>
  <c r="I1981" i="1"/>
  <c r="I2009" i="1"/>
  <c r="I2020" i="1"/>
  <c r="H2022" i="1"/>
  <c r="H2081" i="1"/>
  <c r="H2090" i="1"/>
  <c r="H2092" i="1"/>
  <c r="I2097" i="1"/>
  <c r="H2108" i="1"/>
  <c r="H2128" i="1"/>
  <c r="H2130" i="1"/>
  <c r="I2143" i="1"/>
  <c r="I2188" i="1"/>
  <c r="I2234" i="1"/>
  <c r="I2239" i="1"/>
  <c r="I2281" i="1"/>
  <c r="H2697" i="1"/>
  <c r="H2699" i="1"/>
  <c r="H2701" i="1"/>
  <c r="H2703" i="1"/>
  <c r="H2705" i="1"/>
  <c r="H2707" i="1"/>
  <c r="H2712" i="1"/>
  <c r="H2761" i="1"/>
  <c r="I2766" i="1"/>
  <c r="I2892" i="1"/>
  <c r="H702" i="1"/>
  <c r="H707" i="1"/>
  <c r="H712" i="1"/>
  <c r="H813" i="1"/>
  <c r="I1173" i="1"/>
  <c r="I1727" i="1"/>
  <c r="I1951" i="1"/>
  <c r="H1997" i="1"/>
  <c r="Z101" i="1"/>
  <c r="Z89" i="1"/>
  <c r="H84" i="1"/>
  <c r="Z74" i="1"/>
  <c r="Z47" i="1"/>
  <c r="H1357" i="1"/>
  <c r="I1357" i="1"/>
  <c r="I1989" i="1"/>
  <c r="H1989" i="1"/>
  <c r="H131" i="1"/>
  <c r="H163" i="1"/>
  <c r="H195" i="1"/>
  <c r="H227" i="1"/>
  <c r="H294" i="1"/>
  <c r="H523" i="1"/>
  <c r="H536" i="1"/>
  <c r="H595" i="1"/>
  <c r="H627" i="1"/>
  <c r="H659" i="1"/>
  <c r="H691" i="1"/>
  <c r="H723" i="1"/>
  <c r="H761" i="1"/>
  <c r="H801" i="1"/>
  <c r="I896" i="1"/>
  <c r="H898" i="1"/>
  <c r="I1149" i="1"/>
  <c r="I1237" i="1"/>
  <c r="H1382" i="1"/>
  <c r="I1382" i="1"/>
  <c r="H1515" i="1"/>
  <c r="I1515" i="1"/>
  <c r="H1528" i="1"/>
  <c r="I1528" i="1"/>
  <c r="H1827" i="1"/>
  <c r="I1827" i="1"/>
  <c r="I1945" i="1"/>
  <c r="H1945" i="1"/>
  <c r="H1275" i="1"/>
  <c r="I1275" i="1"/>
  <c r="H1347" i="1"/>
  <c r="I1347" i="1"/>
  <c r="H1717" i="1"/>
  <c r="I1717" i="1"/>
  <c r="I1776" i="1"/>
  <c r="H1776" i="1"/>
  <c r="I2034" i="1"/>
  <c r="H2034" i="1"/>
  <c r="H1257" i="1"/>
  <c r="I1257" i="1"/>
  <c r="H1321" i="1"/>
  <c r="I1321" i="1"/>
  <c r="I1770" i="1"/>
  <c r="H1770" i="1"/>
  <c r="H139" i="1"/>
  <c r="H171" i="1"/>
  <c r="H203" i="1"/>
  <c r="H235" i="1"/>
  <c r="H318" i="1"/>
  <c r="H370" i="1"/>
  <c r="H372" i="1"/>
  <c r="H480" i="1"/>
  <c r="H566" i="1"/>
  <c r="H753" i="1"/>
  <c r="H755" i="1"/>
  <c r="H757" i="1"/>
  <c r="H777" i="1"/>
  <c r="H797" i="1"/>
  <c r="H821" i="1"/>
  <c r="H823" i="1"/>
  <c r="H890" i="1"/>
  <c r="H920" i="1"/>
  <c r="I1157" i="1"/>
  <c r="H1608" i="1"/>
  <c r="I1608" i="1"/>
  <c r="I1806" i="1"/>
  <c r="H1806" i="1"/>
  <c r="H1903" i="1"/>
  <c r="I1903" i="1"/>
  <c r="I79" i="1"/>
  <c r="H79" i="1"/>
  <c r="I1185" i="1"/>
  <c r="I1187" i="1"/>
  <c r="H1273" i="1"/>
  <c r="I1273" i="1"/>
  <c r="H1345" i="1"/>
  <c r="I1345" i="1"/>
  <c r="H1353" i="1"/>
  <c r="I1353" i="1"/>
  <c r="H1483" i="1"/>
  <c r="I1483" i="1"/>
  <c r="H1685" i="1"/>
  <c r="I1685" i="1"/>
  <c r="I1774" i="1"/>
  <c r="H1774" i="1"/>
  <c r="I1939" i="1"/>
  <c r="H1939" i="1"/>
  <c r="I1957" i="1"/>
  <c r="H1957" i="1"/>
  <c r="H1313" i="1"/>
  <c r="I1313" i="1"/>
  <c r="H1261" i="1"/>
  <c r="I1261" i="1"/>
  <c r="H1366" i="1"/>
  <c r="I1366" i="1"/>
  <c r="I1708" i="1"/>
  <c r="H1708" i="1"/>
  <c r="H1729" i="1"/>
  <c r="I1729" i="1"/>
  <c r="I1802" i="1"/>
  <c r="H1802" i="1"/>
  <c r="H2884" i="1"/>
  <c r="I2884" i="1"/>
  <c r="H1251" i="1"/>
  <c r="I1251" i="1"/>
  <c r="H1259" i="1"/>
  <c r="I1259" i="1"/>
  <c r="H1315" i="1"/>
  <c r="I1315" i="1"/>
  <c r="H1323" i="1"/>
  <c r="I1323" i="1"/>
  <c r="H1645" i="1"/>
  <c r="I1645" i="1"/>
  <c r="I1662" i="1"/>
  <c r="H1662" i="1"/>
  <c r="I2072" i="1"/>
  <c r="H2072" i="1"/>
  <c r="I2088" i="1"/>
  <c r="H2088" i="1"/>
  <c r="H2117" i="1"/>
  <c r="I2117" i="1"/>
  <c r="H2210" i="1"/>
  <c r="I2210" i="1"/>
  <c r="H785" i="1"/>
  <c r="H787" i="1"/>
  <c r="H789" i="1"/>
  <c r="H805" i="1"/>
  <c r="H807" i="1"/>
  <c r="H809" i="1"/>
  <c r="I1221" i="1"/>
  <c r="I1638" i="1"/>
  <c r="I1674" i="1"/>
  <c r="I1723" i="1"/>
  <c r="H1723" i="1"/>
  <c r="I1759" i="1"/>
  <c r="H1759" i="1"/>
  <c r="I1829" i="1"/>
  <c r="H1829" i="1"/>
  <c r="I2054" i="1"/>
  <c r="H2054" i="1"/>
  <c r="I2040" i="1"/>
  <c r="H2040" i="1"/>
  <c r="I2056" i="1"/>
  <c r="H2056" i="1"/>
  <c r="H2183" i="1"/>
  <c r="I2183" i="1"/>
  <c r="I2271" i="1"/>
  <c r="H2271" i="1"/>
  <c r="I2597" i="1"/>
  <c r="H2597" i="1"/>
  <c r="H2730" i="1"/>
  <c r="I2730" i="1"/>
  <c r="I2844" i="1"/>
  <c r="H2844" i="1"/>
  <c r="I2888" i="1"/>
  <c r="I2948" i="1"/>
  <c r="H2948" i="1"/>
  <c r="H1846" i="1"/>
  <c r="H1850" i="1"/>
  <c r="I1883" i="1"/>
  <c r="I1887" i="1"/>
  <c r="I1895" i="1"/>
  <c r="I1899" i="1"/>
  <c r="H1946" i="1"/>
  <c r="H1958" i="1"/>
  <c r="H1960" i="1"/>
  <c r="H1971" i="1"/>
  <c r="I1983" i="1"/>
  <c r="H2018" i="1"/>
  <c r="I2069" i="1"/>
  <c r="I2153" i="1"/>
  <c r="H2153" i="1"/>
  <c r="I2217" i="1"/>
  <c r="H2217" i="1"/>
  <c r="H2306" i="1"/>
  <c r="I2306" i="1"/>
  <c r="H2935" i="1"/>
  <c r="I2935" i="1"/>
  <c r="I2048" i="1"/>
  <c r="H2048" i="1"/>
  <c r="I2057" i="1"/>
  <c r="H2057" i="1"/>
  <c r="H2141" i="1"/>
  <c r="I2141" i="1"/>
  <c r="H2249" i="1"/>
  <c r="I2249" i="1"/>
  <c r="I2289" i="1"/>
  <c r="H2289" i="1"/>
  <c r="I2746" i="1"/>
  <c r="H2746" i="1"/>
  <c r="H41" i="1"/>
  <c r="I41" i="1"/>
  <c r="I2086" i="1"/>
  <c r="H2086" i="1"/>
  <c r="H2133" i="1"/>
  <c r="I2133" i="1"/>
  <c r="H2164" i="1"/>
  <c r="I2164" i="1"/>
  <c r="I2169" i="1"/>
  <c r="H2169" i="1"/>
  <c r="I2201" i="1"/>
  <c r="H2201" i="1"/>
  <c r="H2242" i="1"/>
  <c r="I2242" i="1"/>
  <c r="I2513" i="1"/>
  <c r="H2513" i="1"/>
  <c r="I2603" i="1"/>
  <c r="H2603" i="1"/>
  <c r="H2764" i="1"/>
  <c r="I2764" i="1"/>
  <c r="Z44" i="1"/>
  <c r="I1523" i="1"/>
  <c r="I1525" i="1"/>
  <c r="I1555" i="1"/>
  <c r="I1595" i="1"/>
  <c r="H1631" i="1"/>
  <c r="H1633" i="1"/>
  <c r="H1654" i="1"/>
  <c r="I1669" i="1"/>
  <c r="H1731" i="1"/>
  <c r="H1742" i="1"/>
  <c r="H1766" i="1"/>
  <c r="H1798" i="1"/>
  <c r="H1843" i="1"/>
  <c r="H1874" i="1"/>
  <c r="H1882" i="1"/>
  <c r="H1907" i="1"/>
  <c r="H1909" i="1"/>
  <c r="I1911" i="1"/>
  <c r="H1913" i="1"/>
  <c r="I1915" i="1"/>
  <c r="H1917" i="1"/>
  <c r="I1919" i="1"/>
  <c r="H1952" i="1"/>
  <c r="H1966" i="1"/>
  <c r="H1977" i="1"/>
  <c r="I1984" i="1"/>
  <c r="H1988" i="1"/>
  <c r="I2001" i="1"/>
  <c r="H2003" i="1"/>
  <c r="H2012" i="1"/>
  <c r="H2023" i="1"/>
  <c r="H2025" i="1"/>
  <c r="I2046" i="1"/>
  <c r="H2046" i="1"/>
  <c r="I2080" i="1"/>
  <c r="H2080" i="1"/>
  <c r="I2089" i="1"/>
  <c r="H2089" i="1"/>
  <c r="H2109" i="1"/>
  <c r="I2109" i="1"/>
  <c r="I2315" i="1"/>
  <c r="H2315" i="1"/>
  <c r="I2744" i="1"/>
  <c r="H2772" i="1"/>
  <c r="I2772" i="1"/>
  <c r="I3082" i="1"/>
  <c r="H3082" i="1"/>
  <c r="I1301" i="1"/>
  <c r="H1650" i="1"/>
  <c r="I2062" i="1"/>
  <c r="H2062" i="1"/>
  <c r="I2233" i="1"/>
  <c r="H2233" i="1"/>
  <c r="H2310" i="1"/>
  <c r="I2310" i="1"/>
  <c r="H2366" i="1"/>
  <c r="I2366" i="1"/>
  <c r="I2619" i="1"/>
  <c r="H2619" i="1"/>
  <c r="H74" i="1"/>
  <c r="I74" i="1"/>
  <c r="I1265" i="1"/>
  <c r="I1267" i="1"/>
  <c r="I1467" i="1"/>
  <c r="I1472" i="1"/>
  <c r="I1474" i="1"/>
  <c r="I1499" i="1"/>
  <c r="I1539" i="1"/>
  <c r="I1541" i="1"/>
  <c r="I1560" i="1"/>
  <c r="I1579" i="1"/>
  <c r="H1716" i="1"/>
  <c r="H1738" i="1"/>
  <c r="H1762" i="1"/>
  <c r="H1792" i="1"/>
  <c r="H1794" i="1"/>
  <c r="H1826" i="1"/>
  <c r="H1853" i="1"/>
  <c r="H1902" i="1"/>
  <c r="H1949" i="1"/>
  <c r="H1974" i="1"/>
  <c r="H1979" i="1"/>
  <c r="H1996" i="1"/>
  <c r="I2037" i="1"/>
  <c r="I2078" i="1"/>
  <c r="H2078" i="1"/>
  <c r="H2125" i="1"/>
  <c r="I2125" i="1"/>
  <c r="H2180" i="1"/>
  <c r="I2180" i="1"/>
  <c r="H2226" i="1"/>
  <c r="I2226" i="1"/>
  <c r="H2335" i="1"/>
  <c r="I2335" i="1"/>
  <c r="H2369" i="1"/>
  <c r="I2369" i="1"/>
  <c r="I2553" i="1"/>
  <c r="H2553" i="1"/>
  <c r="I2825" i="1"/>
  <c r="H2825" i="1"/>
  <c r="Z106" i="1"/>
  <c r="Z103" i="1"/>
  <c r="Z105" i="1"/>
  <c r="Z102" i="1"/>
  <c r="Z63" i="1"/>
  <c r="H2042" i="1"/>
  <c r="H2047" i="1"/>
  <c r="H2063" i="1"/>
  <c r="H2074" i="1"/>
  <c r="H2079" i="1"/>
  <c r="H2095" i="1"/>
  <c r="I2151" i="1"/>
  <c r="I2167" i="1"/>
  <c r="I2204" i="1"/>
  <c r="I2220" i="1"/>
  <c r="I2236" i="1"/>
  <c r="H2255" i="1"/>
  <c r="H2257" i="1"/>
  <c r="I2264" i="1"/>
  <c r="H2287" i="1"/>
  <c r="H2327" i="1"/>
  <c r="I2385" i="1"/>
  <c r="I2392" i="1"/>
  <c r="H2500" i="1"/>
  <c r="H2528" i="1"/>
  <c r="H2602" i="1"/>
  <c r="H2608" i="1"/>
  <c r="H2612" i="1"/>
  <c r="H2634" i="1"/>
  <c r="H2636" i="1"/>
  <c r="H2638" i="1"/>
  <c r="H2680" i="1"/>
  <c r="I2715" i="1"/>
  <c r="H2728" i="1"/>
  <c r="I2740" i="1"/>
  <c r="I2752" i="1"/>
  <c r="H2763" i="1"/>
  <c r="H2821" i="1"/>
  <c r="H2856" i="1"/>
  <c r="I2868" i="1"/>
  <c r="H3047" i="1"/>
  <c r="H25" i="1"/>
  <c r="Z108" i="1"/>
  <c r="H99" i="1"/>
  <c r="Z88" i="1"/>
  <c r="I78" i="1"/>
  <c r="Z46" i="1"/>
  <c r="H40" i="1"/>
  <c r="I2759" i="1"/>
  <c r="H2802" i="1"/>
  <c r="H2885" i="1"/>
  <c r="I2889" i="1"/>
  <c r="I2901" i="1"/>
  <c r="H2927" i="1"/>
  <c r="H2929" i="1"/>
  <c r="H2947" i="1"/>
  <c r="H3019" i="1"/>
  <c r="H3085" i="1"/>
  <c r="H3087" i="1"/>
  <c r="H101" i="1"/>
  <c r="H2094" i="1"/>
  <c r="I2154" i="1"/>
  <c r="I2159" i="1"/>
  <c r="I2170" i="1"/>
  <c r="H2177" i="1"/>
  <c r="I2191" i="1"/>
  <c r="I2321" i="1"/>
  <c r="I2330" i="1"/>
  <c r="I2464" i="1"/>
  <c r="H2488" i="1"/>
  <c r="H2582" i="1"/>
  <c r="H2592" i="1"/>
  <c r="H2611" i="1"/>
  <c r="H2633" i="1"/>
  <c r="H550" i="1"/>
  <c r="H646" i="1"/>
  <c r="H662" i="1"/>
  <c r="H683" i="1"/>
  <c r="H742" i="1"/>
  <c r="H746" i="1"/>
  <c r="I766" i="1"/>
  <c r="H766" i="1"/>
  <c r="I768" i="1"/>
  <c r="H768" i="1"/>
  <c r="H127" i="1"/>
  <c r="H143" i="1"/>
  <c r="H159" i="1"/>
  <c r="H175" i="1"/>
  <c r="H191" i="1"/>
  <c r="H207" i="1"/>
  <c r="H223" i="1"/>
  <c r="H239" i="1"/>
  <c r="H316" i="1"/>
  <c r="H324" i="1"/>
  <c r="H339" i="1"/>
  <c r="H355" i="1"/>
  <c r="H377" i="1"/>
  <c r="I414" i="1"/>
  <c r="I416" i="1"/>
  <c r="I422" i="1"/>
  <c r="I424" i="1"/>
  <c r="I430" i="1"/>
  <c r="I432" i="1"/>
  <c r="I438" i="1"/>
  <c r="I440" i="1"/>
  <c r="I446" i="1"/>
  <c r="I448" i="1"/>
  <c r="I454" i="1"/>
  <c r="I456" i="1"/>
  <c r="I462" i="1"/>
  <c r="I464" i="1"/>
  <c r="I470" i="1"/>
  <c r="I472" i="1"/>
  <c r="I478" i="1"/>
  <c r="H482" i="1"/>
  <c r="H555" i="1"/>
  <c r="H614" i="1"/>
  <c r="H630" i="1"/>
  <c r="H651" i="1"/>
  <c r="H734" i="1"/>
  <c r="I776" i="1"/>
  <c r="H776" i="1"/>
  <c r="I778" i="1"/>
  <c r="H778" i="1"/>
  <c r="H283" i="1"/>
  <c r="H304" i="1"/>
  <c r="H333" i="1"/>
  <c r="H347" i="1"/>
  <c r="H349" i="1"/>
  <c r="H351" i="1"/>
  <c r="H358" i="1"/>
  <c r="H369" i="1"/>
  <c r="H487" i="1"/>
  <c r="H582" i="1"/>
  <c r="H598" i="1"/>
  <c r="H619" i="1"/>
  <c r="H710" i="1"/>
  <c r="H726" i="1"/>
  <c r="H752" i="1"/>
  <c r="I762" i="1"/>
  <c r="H762" i="1"/>
  <c r="I774" i="1"/>
  <c r="H774" i="1"/>
  <c r="I794" i="1"/>
  <c r="H794" i="1"/>
  <c r="H767" i="1"/>
  <c r="H769" i="1"/>
  <c r="H119" i="1"/>
  <c r="H135" i="1"/>
  <c r="H151" i="1"/>
  <c r="H167" i="1"/>
  <c r="H183" i="1"/>
  <c r="H199" i="1"/>
  <c r="H215" i="1"/>
  <c r="H231" i="1"/>
  <c r="H286" i="1"/>
  <c r="H306" i="1"/>
  <c r="H313" i="1"/>
  <c r="H327" i="1"/>
  <c r="H329" i="1"/>
  <c r="H338" i="1"/>
  <c r="H340" i="1"/>
  <c r="H380" i="1"/>
  <c r="I415" i="1"/>
  <c r="H417" i="1"/>
  <c r="H421" i="1"/>
  <c r="I423" i="1"/>
  <c r="H425" i="1"/>
  <c r="H429" i="1"/>
  <c r="I431" i="1"/>
  <c r="H433" i="1"/>
  <c r="H437" i="1"/>
  <c r="I439" i="1"/>
  <c r="H441" i="1"/>
  <c r="H445" i="1"/>
  <c r="I447" i="1"/>
  <c r="H449" i="1"/>
  <c r="H453" i="1"/>
  <c r="I455" i="1"/>
  <c r="H457" i="1"/>
  <c r="H461" i="1"/>
  <c r="I463" i="1"/>
  <c r="H465" i="1"/>
  <c r="H469" i="1"/>
  <c r="I471" i="1"/>
  <c r="H473" i="1"/>
  <c r="H477" i="1"/>
  <c r="H496" i="1"/>
  <c r="H510" i="1"/>
  <c r="H587" i="1"/>
  <c r="H678" i="1"/>
  <c r="H694" i="1"/>
  <c r="H715" i="1"/>
  <c r="H731" i="1"/>
  <c r="H754" i="1"/>
  <c r="I758" i="1"/>
  <c r="H758" i="1"/>
  <c r="I790" i="1"/>
  <c r="H790" i="1"/>
  <c r="H255" i="1"/>
  <c r="H317" i="1"/>
  <c r="H319" i="1"/>
  <c r="H325" i="1"/>
  <c r="H368" i="1"/>
  <c r="H378" i="1"/>
  <c r="H382" i="1"/>
  <c r="H384" i="1"/>
  <c r="H873" i="1"/>
  <c r="H881" i="1"/>
  <c r="I1161" i="1"/>
  <c r="I1163" i="1"/>
  <c r="I1165" i="1"/>
  <c r="I1177" i="1"/>
  <c r="I1179" i="1"/>
  <c r="I1225" i="1"/>
  <c r="I1227" i="1"/>
  <c r="I1229" i="1"/>
  <c r="I1241" i="1"/>
  <c r="I1243" i="1"/>
  <c r="I1289" i="1"/>
  <c r="I1291" i="1"/>
  <c r="I1293" i="1"/>
  <c r="I1305" i="1"/>
  <c r="I1307" i="1"/>
  <c r="I1337" i="1"/>
  <c r="I1339" i="1"/>
  <c r="I1373" i="1"/>
  <c r="I1379" i="1"/>
  <c r="I1398" i="1"/>
  <c r="I1450" i="1"/>
  <c r="I1452" i="1"/>
  <c r="I1454" i="1"/>
  <c r="I1456" i="1"/>
  <c r="H1627" i="1"/>
  <c r="I1657" i="1"/>
  <c r="H1657" i="1"/>
  <c r="I1663" i="1"/>
  <c r="H1663" i="1"/>
  <c r="I1921" i="1"/>
  <c r="H1921" i="1"/>
  <c r="I1653" i="1"/>
  <c r="H1653" i="1"/>
  <c r="H1701" i="1"/>
  <c r="I1701" i="1"/>
  <c r="I1750" i="1"/>
  <c r="H1750" i="1"/>
  <c r="I1805" i="1"/>
  <c r="H1805" i="1"/>
  <c r="H1859" i="1"/>
  <c r="I1859" i="1"/>
  <c r="I2030" i="1"/>
  <c r="H2030" i="1"/>
  <c r="H2194" i="1"/>
  <c r="I2194" i="1"/>
  <c r="H886" i="1"/>
  <c r="H891" i="1"/>
  <c r="I893" i="1"/>
  <c r="H900" i="1"/>
  <c r="H916" i="1"/>
  <c r="I1153" i="1"/>
  <c r="I1155" i="1"/>
  <c r="I1169" i="1"/>
  <c r="I1171" i="1"/>
  <c r="I1217" i="1"/>
  <c r="I1219" i="1"/>
  <c r="I1233" i="1"/>
  <c r="I1235" i="1"/>
  <c r="I1281" i="1"/>
  <c r="I1283" i="1"/>
  <c r="I1297" i="1"/>
  <c r="I1299" i="1"/>
  <c r="I1329" i="1"/>
  <c r="I1331" i="1"/>
  <c r="I1405" i="1"/>
  <c r="I1407" i="1"/>
  <c r="I1409" i="1"/>
  <c r="I1411" i="1"/>
  <c r="I1413" i="1"/>
  <c r="I1415" i="1"/>
  <c r="I1417" i="1"/>
  <c r="I1419" i="1"/>
  <c r="I1421" i="1"/>
  <c r="I1423" i="1"/>
  <c r="I1425" i="1"/>
  <c r="I1427" i="1"/>
  <c r="I1429" i="1"/>
  <c r="I1431" i="1"/>
  <c r="I1433" i="1"/>
  <c r="I1435" i="1"/>
  <c r="I1437" i="1"/>
  <c r="I1439" i="1"/>
  <c r="I1441" i="1"/>
  <c r="I1443" i="1"/>
  <c r="I1445" i="1"/>
  <c r="I1447" i="1"/>
  <c r="I1507" i="1"/>
  <c r="I1544" i="1"/>
  <c r="I1571" i="1"/>
  <c r="I1573" i="1"/>
  <c r="I1649" i="1"/>
  <c r="H1649" i="1"/>
  <c r="I1655" i="1"/>
  <c r="H1655" i="1"/>
  <c r="I1697" i="1"/>
  <c r="H1697" i="1"/>
  <c r="H1728" i="1"/>
  <c r="I1830" i="1"/>
  <c r="H1830" i="1"/>
  <c r="I1855" i="1"/>
  <c r="H1855" i="1"/>
  <c r="H1879" i="1"/>
  <c r="I1879" i="1"/>
  <c r="I1641" i="1"/>
  <c r="H1641" i="1"/>
  <c r="I1651" i="1"/>
  <c r="H1651" i="1"/>
  <c r="I1689" i="1"/>
  <c r="H1689" i="1"/>
  <c r="I1758" i="1"/>
  <c r="H1758" i="1"/>
  <c r="I1778" i="1"/>
  <c r="H1778" i="1"/>
  <c r="I1797" i="1"/>
  <c r="H1797" i="1"/>
  <c r="I1875" i="1"/>
  <c r="H1875" i="1"/>
  <c r="I1967" i="1"/>
  <c r="H1967" i="1"/>
  <c r="I1643" i="1"/>
  <c r="H1643" i="1"/>
  <c r="I1647" i="1"/>
  <c r="H1647" i="1"/>
  <c r="I1681" i="1"/>
  <c r="H1681" i="1"/>
  <c r="I1695" i="1"/>
  <c r="H1695" i="1"/>
  <c r="I885" i="1"/>
  <c r="H906" i="1"/>
  <c r="I1166" i="1"/>
  <c r="I1168" i="1"/>
  <c r="I1189" i="1"/>
  <c r="I1205" i="1"/>
  <c r="I1230" i="1"/>
  <c r="I1232" i="1"/>
  <c r="I1253" i="1"/>
  <c r="I1269" i="1"/>
  <c r="I1294" i="1"/>
  <c r="I1296" i="1"/>
  <c r="I1317" i="1"/>
  <c r="I1349" i="1"/>
  <c r="I1389" i="1"/>
  <c r="I1395" i="1"/>
  <c r="I1491" i="1"/>
  <c r="I1493" i="1"/>
  <c r="I1512" i="1"/>
  <c r="I1547" i="1"/>
  <c r="I1587" i="1"/>
  <c r="I1589" i="1"/>
  <c r="H1624" i="1"/>
  <c r="I1624" i="1"/>
  <c r="I1635" i="1"/>
  <c r="H1635" i="1"/>
  <c r="I1639" i="1"/>
  <c r="H1639" i="1"/>
  <c r="I1673" i="1"/>
  <c r="H1673" i="1"/>
  <c r="I1687" i="1"/>
  <c r="H1687" i="1"/>
  <c r="I1741" i="1"/>
  <c r="H1741" i="1"/>
  <c r="I1769" i="1"/>
  <c r="H1769" i="1"/>
  <c r="H1775" i="1"/>
  <c r="I1786" i="1"/>
  <c r="H1786" i="1"/>
  <c r="H1795" i="1"/>
  <c r="I1814" i="1"/>
  <c r="H1814" i="1"/>
  <c r="I1928" i="1"/>
  <c r="H1928" i="1"/>
  <c r="H786" i="1"/>
  <c r="H800" i="1"/>
  <c r="H808" i="1"/>
  <c r="H871" i="1"/>
  <c r="H877" i="1"/>
  <c r="H879" i="1"/>
  <c r="I892" i="1"/>
  <c r="I1665" i="1"/>
  <c r="H1665" i="1"/>
  <c r="I1679" i="1"/>
  <c r="H1679" i="1"/>
  <c r="I1711" i="1"/>
  <c r="H1711" i="1"/>
  <c r="I1733" i="1"/>
  <c r="H1733" i="1"/>
  <c r="H1839" i="1"/>
  <c r="I1839" i="1"/>
  <c r="I1181" i="1"/>
  <c r="I1245" i="1"/>
  <c r="I1309" i="1"/>
  <c r="I1341" i="1"/>
  <c r="I1360" i="1"/>
  <c r="I1504" i="1"/>
  <c r="I1611" i="1"/>
  <c r="I1671" i="1"/>
  <c r="H1671" i="1"/>
  <c r="I1703" i="1"/>
  <c r="H1703" i="1"/>
  <c r="I1718" i="1"/>
  <c r="H1718" i="1"/>
  <c r="I1722" i="1"/>
  <c r="H1722" i="1"/>
  <c r="H1739" i="1"/>
  <c r="I1761" i="1"/>
  <c r="H1761" i="1"/>
  <c r="H1767" i="1"/>
  <c r="I1822" i="1"/>
  <c r="H1822" i="1"/>
  <c r="I1870" i="1"/>
  <c r="H1870" i="1"/>
  <c r="I1926" i="1"/>
  <c r="H1926" i="1"/>
  <c r="I1866" i="1"/>
  <c r="H1866" i="1"/>
  <c r="I1886" i="1"/>
  <c r="H1886" i="1"/>
  <c r="I1982" i="1"/>
  <c r="H1982" i="1"/>
  <c r="I2010" i="1"/>
  <c r="H2010" i="1"/>
  <c r="I2021" i="1"/>
  <c r="H2021" i="1"/>
  <c r="I2052" i="1"/>
  <c r="H2052" i="1"/>
  <c r="I2084" i="1"/>
  <c r="H2084" i="1"/>
  <c r="I2102" i="1"/>
  <c r="H2102" i="1"/>
  <c r="H2157" i="1"/>
  <c r="I2157" i="1"/>
  <c r="H2254" i="1"/>
  <c r="I2254" i="1"/>
  <c r="I2317" i="1"/>
  <c r="H2317" i="1"/>
  <c r="H2384" i="1"/>
  <c r="I2384" i="1"/>
  <c r="H2401" i="1"/>
  <c r="I2401" i="1"/>
  <c r="I2527" i="1"/>
  <c r="H2527" i="1"/>
  <c r="I2616" i="1"/>
  <c r="H2616" i="1"/>
  <c r="I2674" i="1"/>
  <c r="H2674" i="1"/>
  <c r="I2790" i="1"/>
  <c r="H2790" i="1"/>
  <c r="I2860" i="1"/>
  <c r="H2860" i="1"/>
  <c r="H2897" i="1"/>
  <c r="I2897" i="1"/>
  <c r="I1841" i="1"/>
  <c r="H1841" i="1"/>
  <c r="I1908" i="1"/>
  <c r="H1908" i="1"/>
  <c r="I2050" i="1"/>
  <c r="H2050" i="1"/>
  <c r="I2061" i="1"/>
  <c r="H2061" i="1"/>
  <c r="I2082" i="1"/>
  <c r="H2082" i="1"/>
  <c r="I2093" i="1"/>
  <c r="H2093" i="1"/>
  <c r="I2160" i="1"/>
  <c r="H2160" i="1"/>
  <c r="H2178" i="1"/>
  <c r="I2178" i="1"/>
  <c r="H1704" i="1"/>
  <c r="H1744" i="1"/>
  <c r="H1808" i="1"/>
  <c r="H1872" i="1"/>
  <c r="I1910" i="1"/>
  <c r="H1910" i="1"/>
  <c r="I1932" i="1"/>
  <c r="H1932" i="1"/>
  <c r="I1987" i="1"/>
  <c r="H1987" i="1"/>
  <c r="I1998" i="1"/>
  <c r="H1998" i="1"/>
  <c r="I2011" i="1"/>
  <c r="H2011" i="1"/>
  <c r="I2038" i="1"/>
  <c r="H2038" i="1"/>
  <c r="I2070" i="1"/>
  <c r="H2070" i="1"/>
  <c r="H2146" i="1"/>
  <c r="I2146" i="1"/>
  <c r="I1889" i="1"/>
  <c r="H1889" i="1"/>
  <c r="I2004" i="1"/>
  <c r="H2004" i="1"/>
  <c r="I2013" i="1"/>
  <c r="H2013" i="1"/>
  <c r="H1735" i="1"/>
  <c r="H1743" i="1"/>
  <c r="H1760" i="1"/>
  <c r="H1763" i="1"/>
  <c r="H1771" i="1"/>
  <c r="H1799" i="1"/>
  <c r="H1807" i="1"/>
  <c r="H1824" i="1"/>
  <c r="H1845" i="1"/>
  <c r="I1849" i="1"/>
  <c r="H1849" i="1"/>
  <c r="I1856" i="1"/>
  <c r="H1856" i="1"/>
  <c r="I1876" i="1"/>
  <c r="H1876" i="1"/>
  <c r="H1894" i="1"/>
  <c r="I1898" i="1"/>
  <c r="H1898" i="1"/>
  <c r="H1905" i="1"/>
  <c r="H1914" i="1"/>
  <c r="I1918" i="1"/>
  <c r="H1918" i="1"/>
  <c r="I1973" i="1"/>
  <c r="H1973" i="1"/>
  <c r="I2024" i="1"/>
  <c r="H2024" i="1"/>
  <c r="H2149" i="1"/>
  <c r="I2149" i="1"/>
  <c r="I2200" i="1"/>
  <c r="H2200" i="1"/>
  <c r="I2309" i="1"/>
  <c r="H2309" i="1"/>
  <c r="I2512" i="1"/>
  <c r="H2512" i="1"/>
  <c r="H1659" i="1"/>
  <c r="H1661" i="1"/>
  <c r="H1667" i="1"/>
  <c r="H1675" i="1"/>
  <c r="H1683" i="1"/>
  <c r="H1691" i="1"/>
  <c r="H1699" i="1"/>
  <c r="H1706" i="1"/>
  <c r="H1713" i="1"/>
  <c r="H1726" i="1"/>
  <c r="H1746" i="1"/>
  <c r="H1754" i="1"/>
  <c r="H1765" i="1"/>
  <c r="H1773" i="1"/>
  <c r="H1782" i="1"/>
  <c r="H1790" i="1"/>
  <c r="H1793" i="1"/>
  <c r="H1801" i="1"/>
  <c r="H1810" i="1"/>
  <c r="H1818" i="1"/>
  <c r="I1831" i="1"/>
  <c r="H1838" i="1"/>
  <c r="I1858" i="1"/>
  <c r="H1858" i="1"/>
  <c r="I1878" i="1"/>
  <c r="H1878" i="1"/>
  <c r="H1891" i="1"/>
  <c r="I1956" i="1"/>
  <c r="H1956" i="1"/>
  <c r="I1968" i="1"/>
  <c r="I1999" i="1"/>
  <c r="H1999" i="1"/>
  <c r="I2039" i="1"/>
  <c r="H2039" i="1"/>
  <c r="I2071" i="1"/>
  <c r="H2071" i="1"/>
  <c r="I2104" i="1"/>
  <c r="H2104" i="1"/>
  <c r="I2184" i="1"/>
  <c r="H2184" i="1"/>
  <c r="I1993" i="1"/>
  <c r="H1993" i="1"/>
  <c r="I2032" i="1"/>
  <c r="H2032" i="1"/>
  <c r="I2041" i="1"/>
  <c r="H2041" i="1"/>
  <c r="I2064" i="1"/>
  <c r="H2064" i="1"/>
  <c r="I2073" i="1"/>
  <c r="H2073" i="1"/>
  <c r="I2096" i="1"/>
  <c r="H2096" i="1"/>
  <c r="I2168" i="1"/>
  <c r="H2168" i="1"/>
  <c r="I2176" i="1"/>
  <c r="H2176" i="1"/>
  <c r="I2192" i="1"/>
  <c r="H2192" i="1"/>
  <c r="I2303" i="1"/>
  <c r="H2303" i="1"/>
  <c r="H2353" i="1"/>
  <c r="I2353" i="1"/>
  <c r="I2480" i="1"/>
  <c r="H2480" i="1"/>
  <c r="I2544" i="1"/>
  <c r="H2544" i="1"/>
  <c r="H1892" i="1"/>
  <c r="H1924" i="1"/>
  <c r="H1940" i="1"/>
  <c r="I1944" i="1"/>
  <c r="H1947" i="1"/>
  <c r="H2055" i="1"/>
  <c r="H2087" i="1"/>
  <c r="I2101" i="1"/>
  <c r="I2103" i="1"/>
  <c r="H2145" i="1"/>
  <c r="I2156" i="1"/>
  <c r="H2294" i="1"/>
  <c r="I2294" i="1"/>
  <c r="H2473" i="1"/>
  <c r="I2473" i="1"/>
  <c r="I2749" i="1"/>
  <c r="H2749" i="1"/>
  <c r="I2836" i="1"/>
  <c r="H2836" i="1"/>
  <c r="I2152" i="1"/>
  <c r="H2152" i="1"/>
  <c r="H2181" i="1"/>
  <c r="I2181" i="1"/>
  <c r="H2197" i="1"/>
  <c r="I2197" i="1"/>
  <c r="H2213" i="1"/>
  <c r="I2213" i="1"/>
  <c r="H2229" i="1"/>
  <c r="I2229" i="1"/>
  <c r="I2299" i="1"/>
  <c r="H2299" i="1"/>
  <c r="H2377" i="1"/>
  <c r="I2377" i="1"/>
  <c r="I2561" i="1"/>
  <c r="H2561" i="1"/>
  <c r="I2627" i="1"/>
  <c r="H2627" i="1"/>
  <c r="H2767" i="1"/>
  <c r="I2767" i="1"/>
  <c r="I2893" i="1"/>
  <c r="H2893" i="1"/>
  <c r="I2292" i="1"/>
  <c r="H2292" i="1"/>
  <c r="I2311" i="1"/>
  <c r="H2311" i="1"/>
  <c r="H2344" i="1"/>
  <c r="I2344" i="1"/>
  <c r="H2471" i="1"/>
  <c r="I2471" i="1"/>
  <c r="I2559" i="1"/>
  <c r="H2559" i="1"/>
  <c r="I2662" i="1"/>
  <c r="H2662" i="1"/>
  <c r="I2747" i="1"/>
  <c r="H2747" i="1"/>
  <c r="I2765" i="1"/>
  <c r="H2765" i="1"/>
  <c r="I2826" i="1"/>
  <c r="H2826" i="1"/>
  <c r="I2931" i="1"/>
  <c r="H2931" i="1"/>
  <c r="I2657" i="1"/>
  <c r="H2657" i="1"/>
  <c r="I2144" i="1"/>
  <c r="H2144" i="1"/>
  <c r="I2307" i="1"/>
  <c r="H2307" i="1"/>
  <c r="H2360" i="1"/>
  <c r="I2360" i="1"/>
  <c r="H2398" i="1"/>
  <c r="I2398" i="1"/>
  <c r="I2618" i="1"/>
  <c r="H2618" i="1"/>
  <c r="I2628" i="1"/>
  <c r="H2628" i="1"/>
  <c r="I2676" i="1"/>
  <c r="H2676" i="1"/>
  <c r="I2840" i="1"/>
  <c r="H2840" i="1"/>
  <c r="I2973" i="1"/>
  <c r="H2973" i="1"/>
  <c r="H2173" i="1"/>
  <c r="I2173" i="1"/>
  <c r="H2189" i="1"/>
  <c r="I2189" i="1"/>
  <c r="H2205" i="1"/>
  <c r="I2205" i="1"/>
  <c r="H2221" i="1"/>
  <c r="I2221" i="1"/>
  <c r="H2237" i="1"/>
  <c r="I2237" i="1"/>
  <c r="H2305" i="1"/>
  <c r="I2305" i="1"/>
  <c r="H2368" i="1"/>
  <c r="I2368" i="1"/>
  <c r="I2496" i="1"/>
  <c r="H2496" i="1"/>
  <c r="I2529" i="1"/>
  <c r="H2529" i="1"/>
  <c r="H2689" i="1"/>
  <c r="H2723" i="1"/>
  <c r="H2725" i="1"/>
  <c r="I2727" i="1"/>
  <c r="H2729" i="1"/>
  <c r="H2731" i="1"/>
  <c r="I2735" i="1"/>
  <c r="H2771" i="1"/>
  <c r="H2818" i="1"/>
  <c r="H2830" i="1"/>
  <c r="H2837" i="1"/>
  <c r="I2841" i="1"/>
  <c r="I2861" i="1"/>
  <c r="H2876" i="1"/>
  <c r="H2880" i="1"/>
  <c r="H2918" i="1"/>
  <c r="H2959" i="1"/>
  <c r="H2999" i="1"/>
  <c r="H3028" i="1"/>
  <c r="H3093" i="1"/>
  <c r="I3100" i="1"/>
  <c r="Z22" i="1"/>
  <c r="I108" i="1"/>
  <c r="I106" i="1"/>
  <c r="Z100" i="1"/>
  <c r="I51" i="1"/>
  <c r="I49" i="1"/>
  <c r="Z38" i="1"/>
  <c r="I2262" i="1"/>
  <c r="I2286" i="1"/>
  <c r="H2331" i="1"/>
  <c r="I2342" i="1"/>
  <c r="I2358" i="1"/>
  <c r="I2382" i="1"/>
  <c r="H2503" i="1"/>
  <c r="H2505" i="1"/>
  <c r="H2520" i="1"/>
  <c r="H2535" i="1"/>
  <c r="H2537" i="1"/>
  <c r="H2552" i="1"/>
  <c r="H2567" i="1"/>
  <c r="H2569" i="1"/>
  <c r="H2576" i="1"/>
  <c r="H2641" i="1"/>
  <c r="H2646" i="1"/>
  <c r="H2733" i="1"/>
  <c r="H2809" i="1"/>
  <c r="H2855" i="1"/>
  <c r="H2949" i="1"/>
  <c r="H2964" i="1"/>
  <c r="H3055" i="1"/>
  <c r="H3060" i="1"/>
  <c r="H3084" i="1"/>
  <c r="Z25" i="1"/>
  <c r="H66" i="1"/>
  <c r="Z37" i="1"/>
  <c r="H3044" i="1"/>
  <c r="H3092" i="1"/>
  <c r="Z83" i="1"/>
  <c r="Z81" i="1"/>
  <c r="Z78" i="1"/>
  <c r="Z75" i="1"/>
  <c r="Z73" i="1"/>
  <c r="Z42" i="1"/>
  <c r="H2252" i="1"/>
  <c r="I2291" i="1"/>
  <c r="H2293" i="1"/>
  <c r="H2301" i="1"/>
  <c r="I2345" i="1"/>
  <c r="I2352" i="1"/>
  <c r="H3063" i="1"/>
  <c r="H3090" i="1"/>
  <c r="I44" i="1"/>
  <c r="I3101" i="1"/>
  <c r="I3103" i="1"/>
  <c r="Z110" i="1"/>
  <c r="H107" i="1"/>
  <c r="H103" i="1"/>
  <c r="Z85" i="1"/>
  <c r="Z65" i="1"/>
  <c r="H53" i="1"/>
  <c r="H50" i="1"/>
  <c r="I48" i="1"/>
  <c r="H2208" i="1"/>
  <c r="H2216" i="1"/>
  <c r="H2224" i="1"/>
  <c r="H2232" i="1"/>
  <c r="H2240" i="1"/>
  <c r="I2259" i="1"/>
  <c r="H2265" i="1"/>
  <c r="I2314" i="1"/>
  <c r="I2322" i="1"/>
  <c r="H2324" i="1"/>
  <c r="I2326" i="1"/>
  <c r="H2624" i="1"/>
  <c r="H2626" i="1"/>
  <c r="H2673" i="1"/>
  <c r="H2681" i="1"/>
  <c r="H2686" i="1"/>
  <c r="I2754" i="1"/>
  <c r="H2760" i="1"/>
  <c r="I2762" i="1"/>
  <c r="I2849" i="1"/>
  <c r="I2873" i="1"/>
  <c r="H2965" i="1"/>
  <c r="H2972" i="1"/>
  <c r="H2978" i="1"/>
  <c r="H3020" i="1"/>
  <c r="H3052" i="1"/>
  <c r="Z41" i="1"/>
  <c r="H3089" i="1"/>
  <c r="H3095" i="1"/>
  <c r="Z84" i="1"/>
  <c r="I507" i="1"/>
  <c r="H507" i="1"/>
  <c r="I560" i="1"/>
  <c r="H560" i="1"/>
  <c r="I632" i="1"/>
  <c r="H632" i="1"/>
  <c r="H1144" i="1"/>
  <c r="I1144" i="1"/>
  <c r="H1509" i="1"/>
  <c r="I1509" i="1"/>
  <c r="H1581" i="1"/>
  <c r="I1581" i="1"/>
  <c r="I1709" i="1"/>
  <c r="H1709" i="1"/>
  <c r="I512" i="1"/>
  <c r="H512" i="1"/>
  <c r="H116" i="1"/>
  <c r="H124" i="1"/>
  <c r="H132" i="1"/>
  <c r="H140" i="1"/>
  <c r="H148" i="1"/>
  <c r="H156" i="1"/>
  <c r="H164" i="1"/>
  <c r="H172" i="1"/>
  <c r="H180" i="1"/>
  <c r="H188" i="1"/>
  <c r="H196" i="1"/>
  <c r="H204" i="1"/>
  <c r="H212" i="1"/>
  <c r="H220" i="1"/>
  <c r="H228" i="1"/>
  <c r="H236" i="1"/>
  <c r="H244" i="1"/>
  <c r="H259" i="1"/>
  <c r="H276" i="1"/>
  <c r="H282" i="1"/>
  <c r="H284" i="1"/>
  <c r="H293" i="1"/>
  <c r="H295" i="1"/>
  <c r="H315" i="1"/>
  <c r="H326" i="1"/>
  <c r="H328" i="1"/>
  <c r="H337" i="1"/>
  <c r="H346" i="1"/>
  <c r="H348" i="1"/>
  <c r="H357" i="1"/>
  <c r="H359" i="1"/>
  <c r="H379" i="1"/>
  <c r="I528" i="1"/>
  <c r="H528" i="1"/>
  <c r="I544" i="1"/>
  <c r="H544" i="1"/>
  <c r="I773" i="1"/>
  <c r="H773" i="1"/>
  <c r="I878" i="1"/>
  <c r="H878" i="1"/>
  <c r="I907" i="1"/>
  <c r="H907" i="1"/>
  <c r="H935" i="1"/>
  <c r="I935" i="1"/>
  <c r="H943" i="1"/>
  <c r="I943" i="1"/>
  <c r="H951" i="1"/>
  <c r="I951" i="1"/>
  <c r="H967" i="1"/>
  <c r="I967" i="1"/>
  <c r="H251" i="1"/>
  <c r="H268" i="1"/>
  <c r="H299" i="1"/>
  <c r="H310" i="1"/>
  <c r="H312" i="1"/>
  <c r="H321" i="1"/>
  <c r="H330" i="1"/>
  <c r="H332" i="1"/>
  <c r="H341" i="1"/>
  <c r="H343" i="1"/>
  <c r="H363" i="1"/>
  <c r="H374" i="1"/>
  <c r="H376" i="1"/>
  <c r="H385" i="1"/>
  <c r="H387" i="1"/>
  <c r="H389" i="1"/>
  <c r="H391" i="1"/>
  <c r="H393" i="1"/>
  <c r="H395" i="1"/>
  <c r="H397" i="1"/>
  <c r="H399" i="1"/>
  <c r="H401" i="1"/>
  <c r="H403" i="1"/>
  <c r="H405" i="1"/>
  <c r="H407" i="1"/>
  <c r="H409" i="1"/>
  <c r="H411" i="1"/>
  <c r="H413" i="1"/>
  <c r="H418" i="1"/>
  <c r="H426" i="1"/>
  <c r="H434" i="1"/>
  <c r="H442" i="1"/>
  <c r="H450" i="1"/>
  <c r="H458" i="1"/>
  <c r="H466" i="1"/>
  <c r="H474" i="1"/>
  <c r="I484" i="1"/>
  <c r="H486" i="1"/>
  <c r="I493" i="1"/>
  <c r="H499" i="1"/>
  <c r="H563" i="1"/>
  <c r="I640" i="1"/>
  <c r="H640" i="1"/>
  <c r="I771" i="1"/>
  <c r="H771" i="1"/>
  <c r="H959" i="1"/>
  <c r="I959" i="1"/>
  <c r="H247" i="1"/>
  <c r="H279" i="1"/>
  <c r="H281" i="1"/>
  <c r="H290" i="1"/>
  <c r="H292" i="1"/>
  <c r="H301" i="1"/>
  <c r="H303" i="1"/>
  <c r="H323" i="1"/>
  <c r="H334" i="1"/>
  <c r="H336" i="1"/>
  <c r="H345" i="1"/>
  <c r="H354" i="1"/>
  <c r="H356" i="1"/>
  <c r="H365" i="1"/>
  <c r="H367" i="1"/>
  <c r="H479" i="1"/>
  <c r="H488" i="1"/>
  <c r="H495" i="1"/>
  <c r="H515" i="1"/>
  <c r="H531" i="1"/>
  <c r="I568" i="1"/>
  <c r="H568" i="1"/>
  <c r="I624" i="1"/>
  <c r="H624" i="1"/>
  <c r="I696" i="1"/>
  <c r="H696" i="1"/>
  <c r="I608" i="1"/>
  <c r="H608" i="1"/>
  <c r="I899" i="1"/>
  <c r="H899" i="1"/>
  <c r="I915" i="1"/>
  <c r="H915" i="1"/>
  <c r="I656" i="1"/>
  <c r="H656" i="1"/>
  <c r="H927" i="1"/>
  <c r="I927" i="1"/>
  <c r="H125" i="1"/>
  <c r="H141" i="1"/>
  <c r="H149" i="1"/>
  <c r="H157" i="1"/>
  <c r="H165" i="1"/>
  <c r="H173" i="1"/>
  <c r="H181" i="1"/>
  <c r="H189" i="1"/>
  <c r="H197" i="1"/>
  <c r="H205" i="1"/>
  <c r="H213" i="1"/>
  <c r="H221" i="1"/>
  <c r="H229" i="1"/>
  <c r="H237" i="1"/>
  <c r="H271" i="1"/>
  <c r="H285" i="1"/>
  <c r="H287" i="1"/>
  <c r="H307" i="1"/>
  <c r="I592" i="1"/>
  <c r="H592" i="1"/>
  <c r="I664" i="1"/>
  <c r="H664" i="1"/>
  <c r="I756" i="1"/>
  <c r="H756" i="1"/>
  <c r="I788" i="1"/>
  <c r="H788" i="1"/>
  <c r="I600" i="1"/>
  <c r="H600" i="1"/>
  <c r="H117" i="1"/>
  <c r="H133" i="1"/>
  <c r="H252" i="1"/>
  <c r="H267" i="1"/>
  <c r="H289" i="1"/>
  <c r="H298" i="1"/>
  <c r="H300" i="1"/>
  <c r="H309" i="1"/>
  <c r="H311" i="1"/>
  <c r="H331" i="1"/>
  <c r="H342" i="1"/>
  <c r="H344" i="1"/>
  <c r="H353" i="1"/>
  <c r="H362" i="1"/>
  <c r="H364" i="1"/>
  <c r="H373" i="1"/>
  <c r="H375" i="1"/>
  <c r="H386" i="1"/>
  <c r="H388" i="1"/>
  <c r="H390" i="1"/>
  <c r="H392" i="1"/>
  <c r="H394" i="1"/>
  <c r="H396" i="1"/>
  <c r="H398" i="1"/>
  <c r="H400" i="1"/>
  <c r="H402" i="1"/>
  <c r="H404" i="1"/>
  <c r="H406" i="1"/>
  <c r="H408" i="1"/>
  <c r="H410" i="1"/>
  <c r="H412" i="1"/>
  <c r="I485" i="1"/>
  <c r="I492" i="1"/>
  <c r="H502" i="1"/>
  <c r="H518" i="1"/>
  <c r="H534" i="1"/>
  <c r="I576" i="1"/>
  <c r="H576" i="1"/>
  <c r="I744" i="1"/>
  <c r="H744" i="1"/>
  <c r="I751" i="1"/>
  <c r="H751" i="1"/>
  <c r="I783" i="1"/>
  <c r="H783" i="1"/>
  <c r="I804" i="1"/>
  <c r="H804" i="1"/>
  <c r="I820" i="1"/>
  <c r="H820" i="1"/>
  <c r="H1184" i="1"/>
  <c r="I1184" i="1"/>
  <c r="H1248" i="1"/>
  <c r="I1248" i="1"/>
  <c r="H1312" i="1"/>
  <c r="I1312" i="1"/>
  <c r="H1344" i="1"/>
  <c r="I1344" i="1"/>
  <c r="I748" i="1"/>
  <c r="H748" i="1"/>
  <c r="I780" i="1"/>
  <c r="H780" i="1"/>
  <c r="I795" i="1"/>
  <c r="H795" i="1"/>
  <c r="I811" i="1"/>
  <c r="H811" i="1"/>
  <c r="I875" i="1"/>
  <c r="H875" i="1"/>
  <c r="I901" i="1"/>
  <c r="H901" i="1"/>
  <c r="I909" i="1"/>
  <c r="H909" i="1"/>
  <c r="I917" i="1"/>
  <c r="H917" i="1"/>
  <c r="H925" i="1"/>
  <c r="I925" i="1"/>
  <c r="H933" i="1"/>
  <c r="I933" i="1"/>
  <c r="H941" i="1"/>
  <c r="I941" i="1"/>
  <c r="H949" i="1"/>
  <c r="I949" i="1"/>
  <c r="H957" i="1"/>
  <c r="I957" i="1"/>
  <c r="H965" i="1"/>
  <c r="I965" i="1"/>
  <c r="H1182" i="1"/>
  <c r="I1182" i="1"/>
  <c r="H1246" i="1"/>
  <c r="I1246" i="1"/>
  <c r="H1310" i="1"/>
  <c r="I1310" i="1"/>
  <c r="H1342" i="1"/>
  <c r="I1342" i="1"/>
  <c r="H1355" i="1"/>
  <c r="I1355" i="1"/>
  <c r="H688" i="1"/>
  <c r="H720" i="1"/>
  <c r="H728" i="1"/>
  <c r="H739" i="1"/>
  <c r="H763" i="1"/>
  <c r="H765" i="1"/>
  <c r="H775" i="1"/>
  <c r="H802" i="1"/>
  <c r="H806" i="1"/>
  <c r="H818" i="1"/>
  <c r="H822" i="1"/>
  <c r="H867" i="1"/>
  <c r="I869" i="1"/>
  <c r="H869" i="1"/>
  <c r="I882" i="1"/>
  <c r="H882" i="1"/>
  <c r="H884" i="1"/>
  <c r="H887" i="1"/>
  <c r="H1160" i="1"/>
  <c r="I1160" i="1"/>
  <c r="H1176" i="1"/>
  <c r="I1176" i="1"/>
  <c r="H1374" i="1"/>
  <c r="I1374" i="1"/>
  <c r="H1461" i="1"/>
  <c r="I1461" i="1"/>
  <c r="H526" i="1"/>
  <c r="H539" i="1"/>
  <c r="H558" i="1"/>
  <c r="H571" i="1"/>
  <c r="H590" i="1"/>
  <c r="H603" i="1"/>
  <c r="H622" i="1"/>
  <c r="H635" i="1"/>
  <c r="H654" i="1"/>
  <c r="H667" i="1"/>
  <c r="H686" i="1"/>
  <c r="H699" i="1"/>
  <c r="H718" i="1"/>
  <c r="H750" i="1"/>
  <c r="H760" i="1"/>
  <c r="H770" i="1"/>
  <c r="I772" i="1"/>
  <c r="H772" i="1"/>
  <c r="H782" i="1"/>
  <c r="H792" i="1"/>
  <c r="H799" i="1"/>
  <c r="H815" i="1"/>
  <c r="H923" i="1"/>
  <c r="I923" i="1"/>
  <c r="H931" i="1"/>
  <c r="I931" i="1"/>
  <c r="H939" i="1"/>
  <c r="I939" i="1"/>
  <c r="H947" i="1"/>
  <c r="I947" i="1"/>
  <c r="H955" i="1"/>
  <c r="I955" i="1"/>
  <c r="H963" i="1"/>
  <c r="I963" i="1"/>
  <c r="H971" i="1"/>
  <c r="I971" i="1"/>
  <c r="H1158" i="1"/>
  <c r="I1158" i="1"/>
  <c r="H1174" i="1"/>
  <c r="I1174" i="1"/>
  <c r="H1393" i="1"/>
  <c r="I1393" i="1"/>
  <c r="I796" i="1"/>
  <c r="H796" i="1"/>
  <c r="I812" i="1"/>
  <c r="H812" i="1"/>
  <c r="I889" i="1"/>
  <c r="H895" i="1"/>
  <c r="H903" i="1"/>
  <c r="H911" i="1"/>
  <c r="H919" i="1"/>
  <c r="H1152" i="1"/>
  <c r="I1152" i="1"/>
  <c r="H1216" i="1"/>
  <c r="I1216" i="1"/>
  <c r="H1280" i="1"/>
  <c r="I1280" i="1"/>
  <c r="H1410" i="1"/>
  <c r="I1410" i="1"/>
  <c r="H1418" i="1"/>
  <c r="I1418" i="1"/>
  <c r="H1426" i="1"/>
  <c r="I1426" i="1"/>
  <c r="H1434" i="1"/>
  <c r="I1434" i="1"/>
  <c r="H1442" i="1"/>
  <c r="I1442" i="1"/>
  <c r="I764" i="1"/>
  <c r="H764" i="1"/>
  <c r="I803" i="1"/>
  <c r="H803" i="1"/>
  <c r="I819" i="1"/>
  <c r="H819" i="1"/>
  <c r="I870" i="1"/>
  <c r="H870" i="1"/>
  <c r="I883" i="1"/>
  <c r="H883" i="1"/>
  <c r="I897" i="1"/>
  <c r="H897" i="1"/>
  <c r="I905" i="1"/>
  <c r="H905" i="1"/>
  <c r="I913" i="1"/>
  <c r="H913" i="1"/>
  <c r="H921" i="1"/>
  <c r="I921" i="1"/>
  <c r="H929" i="1"/>
  <c r="I929" i="1"/>
  <c r="H937" i="1"/>
  <c r="I937" i="1"/>
  <c r="H945" i="1"/>
  <c r="I945" i="1"/>
  <c r="H953" i="1"/>
  <c r="I953" i="1"/>
  <c r="H961" i="1"/>
  <c r="I961" i="1"/>
  <c r="H969" i="1"/>
  <c r="I969" i="1"/>
  <c r="H1150" i="1"/>
  <c r="I1150" i="1"/>
  <c r="H1214" i="1"/>
  <c r="I1214" i="1"/>
  <c r="H1278" i="1"/>
  <c r="I1278" i="1"/>
  <c r="H1381" i="1"/>
  <c r="I1381" i="1"/>
  <c r="H1400" i="1"/>
  <c r="I1400" i="1"/>
  <c r="H672" i="1"/>
  <c r="H704" i="1"/>
  <c r="H747" i="1"/>
  <c r="H749" i="1"/>
  <c r="H759" i="1"/>
  <c r="H779" i="1"/>
  <c r="H781" i="1"/>
  <c r="H791" i="1"/>
  <c r="H798" i="1"/>
  <c r="H810" i="1"/>
  <c r="H814" i="1"/>
  <c r="H826" i="1"/>
  <c r="H828" i="1"/>
  <c r="H830" i="1"/>
  <c r="H832" i="1"/>
  <c r="H834" i="1"/>
  <c r="H836" i="1"/>
  <c r="H838" i="1"/>
  <c r="H840" i="1"/>
  <c r="H842" i="1"/>
  <c r="H844" i="1"/>
  <c r="H846" i="1"/>
  <c r="H848" i="1"/>
  <c r="H850" i="1"/>
  <c r="H852" i="1"/>
  <c r="H854" i="1"/>
  <c r="H856" i="1"/>
  <c r="H858" i="1"/>
  <c r="H860" i="1"/>
  <c r="H862" i="1"/>
  <c r="H864" i="1"/>
  <c r="H866" i="1"/>
  <c r="I874" i="1"/>
  <c r="H874" i="1"/>
  <c r="H876" i="1"/>
  <c r="H1517" i="1"/>
  <c r="I1517" i="1"/>
  <c r="I2268" i="1"/>
  <c r="H2268" i="1"/>
  <c r="H43" i="1"/>
  <c r="I43" i="1"/>
  <c r="H1469" i="1"/>
  <c r="I1469" i="1"/>
  <c r="H1501" i="1"/>
  <c r="I1501" i="1"/>
  <c r="H1536" i="1"/>
  <c r="I1536" i="1"/>
  <c r="H1562" i="1"/>
  <c r="I1562" i="1"/>
  <c r="I1768" i="1"/>
  <c r="H1768" i="1"/>
  <c r="I1832" i="1"/>
  <c r="H1832" i="1"/>
  <c r="I1880" i="1"/>
  <c r="H1880" i="1"/>
  <c r="I1912" i="1"/>
  <c r="H1912" i="1"/>
  <c r="H1485" i="1"/>
  <c r="I1485" i="1"/>
  <c r="H1549" i="1"/>
  <c r="I1549" i="1"/>
  <c r="I1190" i="1"/>
  <c r="I1192" i="1"/>
  <c r="I1222" i="1"/>
  <c r="I1224" i="1"/>
  <c r="I1254" i="1"/>
  <c r="I1256" i="1"/>
  <c r="I1286" i="1"/>
  <c r="I1288" i="1"/>
  <c r="I1318" i="1"/>
  <c r="I1320" i="1"/>
  <c r="I1350" i="1"/>
  <c r="I1352" i="1"/>
  <c r="I1371" i="1"/>
  <c r="I1390" i="1"/>
  <c r="I1397" i="1"/>
  <c r="I1412" i="1"/>
  <c r="I1420" i="1"/>
  <c r="I1428" i="1"/>
  <c r="I1436" i="1"/>
  <c r="I1444" i="1"/>
  <c r="H1449" i="1"/>
  <c r="I1449" i="1"/>
  <c r="H1451" i="1"/>
  <c r="I1451" i="1"/>
  <c r="I1477" i="1"/>
  <c r="H1522" i="1"/>
  <c r="I1522" i="1"/>
  <c r="H1530" i="1"/>
  <c r="I1530" i="1"/>
  <c r="H1597" i="1"/>
  <c r="I1597" i="1"/>
  <c r="I1720" i="1"/>
  <c r="H1720" i="1"/>
  <c r="I1784" i="1"/>
  <c r="H1784" i="1"/>
  <c r="I1848" i="1"/>
  <c r="H1848" i="1"/>
  <c r="H1506" i="1"/>
  <c r="I1506" i="1"/>
  <c r="H1514" i="1"/>
  <c r="I1514" i="1"/>
  <c r="H1552" i="1"/>
  <c r="I1552" i="1"/>
  <c r="I1702" i="1"/>
  <c r="H1702" i="1"/>
  <c r="I1326" i="1"/>
  <c r="I1328" i="1"/>
  <c r="I1361" i="1"/>
  <c r="I1368" i="1"/>
  <c r="I1387" i="1"/>
  <c r="I1406" i="1"/>
  <c r="I1414" i="1"/>
  <c r="I1422" i="1"/>
  <c r="I1430" i="1"/>
  <c r="I1438" i="1"/>
  <c r="I1446" i="1"/>
  <c r="I1453" i="1"/>
  <c r="H1466" i="1"/>
  <c r="I1466" i="1"/>
  <c r="H1490" i="1"/>
  <c r="I1490" i="1"/>
  <c r="H1498" i="1"/>
  <c r="I1498" i="1"/>
  <c r="I1520" i="1"/>
  <c r="H1565" i="1"/>
  <c r="I1565" i="1"/>
  <c r="I1736" i="1"/>
  <c r="H1736" i="1"/>
  <c r="I1800" i="1"/>
  <c r="H1800" i="1"/>
  <c r="I1864" i="1"/>
  <c r="H1864" i="1"/>
  <c r="I1896" i="1"/>
  <c r="H1896" i="1"/>
  <c r="H1482" i="1"/>
  <c r="I1482" i="1"/>
  <c r="H1546" i="1"/>
  <c r="I1546" i="1"/>
  <c r="H1613" i="1"/>
  <c r="I1613" i="1"/>
  <c r="I1938" i="1"/>
  <c r="H1938" i="1"/>
  <c r="I1206" i="1"/>
  <c r="I1208" i="1"/>
  <c r="I1238" i="1"/>
  <c r="I1240" i="1"/>
  <c r="I1270" i="1"/>
  <c r="I1272" i="1"/>
  <c r="I1302" i="1"/>
  <c r="I1304" i="1"/>
  <c r="I1334" i="1"/>
  <c r="I1336" i="1"/>
  <c r="I1358" i="1"/>
  <c r="I1365" i="1"/>
  <c r="I1377" i="1"/>
  <c r="I1384" i="1"/>
  <c r="I1403" i="1"/>
  <c r="I1408" i="1"/>
  <c r="I1416" i="1"/>
  <c r="I1424" i="1"/>
  <c r="I1432" i="1"/>
  <c r="I1440" i="1"/>
  <c r="I1455" i="1"/>
  <c r="H1457" i="1"/>
  <c r="I1457" i="1"/>
  <c r="H1459" i="1"/>
  <c r="I1459" i="1"/>
  <c r="I1488" i="1"/>
  <c r="H1533" i="1"/>
  <c r="I1533" i="1"/>
  <c r="I1557" i="1"/>
  <c r="H1568" i="1"/>
  <c r="I1568" i="1"/>
  <c r="I1752" i="1"/>
  <c r="H1752" i="1"/>
  <c r="I1816" i="1"/>
  <c r="H1816" i="1"/>
  <c r="I1927" i="1"/>
  <c r="H1927" i="1"/>
  <c r="H2266" i="1"/>
  <c r="I2266" i="1"/>
  <c r="I1578" i="1"/>
  <c r="I1594" i="1"/>
  <c r="I1610" i="1"/>
  <c r="I1626" i="1"/>
  <c r="H1712" i="1"/>
  <c r="H1732" i="1"/>
  <c r="H1748" i="1"/>
  <c r="H1764" i="1"/>
  <c r="H1780" i="1"/>
  <c r="H1796" i="1"/>
  <c r="H1812" i="1"/>
  <c r="H1828" i="1"/>
  <c r="H1844" i="1"/>
  <c r="H1860" i="1"/>
  <c r="I1959" i="1"/>
  <c r="H1959" i="1"/>
  <c r="I1991" i="1"/>
  <c r="H1991" i="1"/>
  <c r="I2256" i="1"/>
  <c r="H2256" i="1"/>
  <c r="I1970" i="1"/>
  <c r="H1970" i="1"/>
  <c r="I2002" i="1"/>
  <c r="H2002" i="1"/>
  <c r="I2019" i="1"/>
  <c r="H2019" i="1"/>
  <c r="I2246" i="1"/>
  <c r="H2246" i="1"/>
  <c r="I1584" i="1"/>
  <c r="I1600" i="1"/>
  <c r="I1616" i="1"/>
  <c r="H1628" i="1"/>
  <c r="H1632" i="1"/>
  <c r="H1636" i="1"/>
  <c r="H1640" i="1"/>
  <c r="H1644" i="1"/>
  <c r="H1648" i="1"/>
  <c r="H1652" i="1"/>
  <c r="H1656" i="1"/>
  <c r="H1660" i="1"/>
  <c r="H1664" i="1"/>
  <c r="H1668" i="1"/>
  <c r="H1672" i="1"/>
  <c r="H1676" i="1"/>
  <c r="H1680" i="1"/>
  <c r="H1684" i="1"/>
  <c r="H1688" i="1"/>
  <c r="H1692" i="1"/>
  <c r="H1696" i="1"/>
  <c r="H1700" i="1"/>
  <c r="H1714" i="1"/>
  <c r="H1942" i="1"/>
  <c r="I1538" i="1"/>
  <c r="I1554" i="1"/>
  <c r="I1570" i="1"/>
  <c r="I1586" i="1"/>
  <c r="I1602" i="1"/>
  <c r="I1618" i="1"/>
  <c r="H1724" i="1"/>
  <c r="H1740" i="1"/>
  <c r="H1756" i="1"/>
  <c r="H1772" i="1"/>
  <c r="H1788" i="1"/>
  <c r="H1804" i="1"/>
  <c r="H1820" i="1"/>
  <c r="H1836" i="1"/>
  <c r="H1852" i="1"/>
  <c r="H1868" i="1"/>
  <c r="H1884" i="1"/>
  <c r="H1900" i="1"/>
  <c r="H1916" i="1"/>
  <c r="H1963" i="1"/>
  <c r="H1995" i="1"/>
  <c r="I2110" i="1"/>
  <c r="H2110" i="1"/>
  <c r="I2118" i="1"/>
  <c r="H2118" i="1"/>
  <c r="I2126" i="1"/>
  <c r="H2126" i="1"/>
  <c r="I2134" i="1"/>
  <c r="H2134" i="1"/>
  <c r="I2142" i="1"/>
  <c r="H2142" i="1"/>
  <c r="I2150" i="1"/>
  <c r="H2150" i="1"/>
  <c r="I2158" i="1"/>
  <c r="H2158" i="1"/>
  <c r="I2166" i="1"/>
  <c r="H2166" i="1"/>
  <c r="I2174" i="1"/>
  <c r="H2174" i="1"/>
  <c r="I2182" i="1"/>
  <c r="H2182" i="1"/>
  <c r="I2190" i="1"/>
  <c r="H2190" i="1"/>
  <c r="I2198" i="1"/>
  <c r="H2198" i="1"/>
  <c r="I2206" i="1"/>
  <c r="H2206" i="1"/>
  <c r="I2214" i="1"/>
  <c r="H2214" i="1"/>
  <c r="I2222" i="1"/>
  <c r="H2222" i="1"/>
  <c r="I2230" i="1"/>
  <c r="H2230" i="1"/>
  <c r="I2238" i="1"/>
  <c r="H2238" i="1"/>
  <c r="I2288" i="1"/>
  <c r="H2288" i="1"/>
  <c r="I2975" i="1"/>
  <c r="H2975" i="1"/>
  <c r="H2035" i="1"/>
  <c r="H2051" i="1"/>
  <c r="H2067" i="1"/>
  <c r="H2083" i="1"/>
  <c r="H2099" i="1"/>
  <c r="I2273" i="1"/>
  <c r="H2273" i="1"/>
  <c r="H2924" i="1"/>
  <c r="I2924" i="1"/>
  <c r="I2278" i="1"/>
  <c r="H2278" i="1"/>
  <c r="I2497" i="1"/>
  <c r="H2497" i="1"/>
  <c r="I2919" i="1"/>
  <c r="H2919" i="1"/>
  <c r="H1930" i="1"/>
  <c r="H1962" i="1"/>
  <c r="H1994" i="1"/>
  <c r="H2015" i="1"/>
  <c r="H2031" i="1"/>
  <c r="H2261" i="1"/>
  <c r="H2470" i="1"/>
  <c r="I2470" i="1"/>
  <c r="H2917" i="1"/>
  <c r="I2917" i="1"/>
  <c r="I2107" i="1"/>
  <c r="H2107" i="1"/>
  <c r="H2251" i="1"/>
  <c r="I2334" i="1"/>
  <c r="H2334" i="1"/>
  <c r="H1936" i="1"/>
  <c r="H1943" i="1"/>
  <c r="H1954" i="1"/>
  <c r="H1975" i="1"/>
  <c r="H1986" i="1"/>
  <c r="H2007" i="1"/>
  <c r="H2027" i="1"/>
  <c r="H2043" i="1"/>
  <c r="H2059" i="1"/>
  <c r="H2075" i="1"/>
  <c r="H2091" i="1"/>
  <c r="I2283" i="1"/>
  <c r="H2283" i="1"/>
  <c r="I2318" i="1"/>
  <c r="H2318" i="1"/>
  <c r="I2813" i="1"/>
  <c r="H2813" i="1"/>
  <c r="I2302" i="1"/>
  <c r="H2302" i="1"/>
  <c r="I2648" i="1"/>
  <c r="H2648" i="1"/>
  <c r="I2780" i="1"/>
  <c r="H2780" i="1"/>
  <c r="I2495" i="1"/>
  <c r="H2495" i="1"/>
  <c r="I2620" i="1"/>
  <c r="H2620" i="1"/>
  <c r="I2773" i="1"/>
  <c r="H2773" i="1"/>
  <c r="I2794" i="1"/>
  <c r="H2794" i="1"/>
  <c r="I2806" i="1"/>
  <c r="H2806" i="1"/>
  <c r="I2376" i="1"/>
  <c r="I2468" i="1"/>
  <c r="I2575" i="1"/>
  <c r="H2575" i="1"/>
  <c r="H2642" i="1"/>
  <c r="H2644" i="1"/>
  <c r="H2724" i="1"/>
  <c r="I2736" i="1"/>
  <c r="H2736" i="1"/>
  <c r="H2751" i="1"/>
  <c r="I2778" i="1"/>
  <c r="H2778" i="1"/>
  <c r="H2915" i="1"/>
  <c r="H3012" i="1"/>
  <c r="I3096" i="1"/>
  <c r="H3096" i="1"/>
  <c r="H2115" i="1"/>
  <c r="H2123" i="1"/>
  <c r="H2131" i="1"/>
  <c r="H2139" i="1"/>
  <c r="H2147" i="1"/>
  <c r="H2155" i="1"/>
  <c r="H2163" i="1"/>
  <c r="H2171" i="1"/>
  <c r="H2179" i="1"/>
  <c r="H2187" i="1"/>
  <c r="H2195" i="1"/>
  <c r="H2203" i="1"/>
  <c r="H2211" i="1"/>
  <c r="H2219" i="1"/>
  <c r="H2227" i="1"/>
  <c r="H2235" i="1"/>
  <c r="H2243" i="1"/>
  <c r="H2248" i="1"/>
  <c r="H2253" i="1"/>
  <c r="I2258" i="1"/>
  <c r="H2270" i="1"/>
  <c r="H2275" i="1"/>
  <c r="H2280" i="1"/>
  <c r="H2285" i="1"/>
  <c r="I2290" i="1"/>
  <c r="H2297" i="1"/>
  <c r="I2304" i="1"/>
  <c r="H2313" i="1"/>
  <c r="I2320" i="1"/>
  <c r="H2329" i="1"/>
  <c r="I2336" i="1"/>
  <c r="I2374" i="1"/>
  <c r="I2466" i="1"/>
  <c r="I2678" i="1"/>
  <c r="H2678" i="1"/>
  <c r="H2704" i="1"/>
  <c r="H2720" i="1"/>
  <c r="I2734" i="1"/>
  <c r="I2913" i="1"/>
  <c r="H2913" i="1"/>
  <c r="I3094" i="1"/>
  <c r="H3094" i="1"/>
  <c r="H2462" i="1"/>
  <c r="I2462" i="1"/>
  <c r="I2595" i="1"/>
  <c r="H2595" i="1"/>
  <c r="H2613" i="1"/>
  <c r="H2615" i="1"/>
  <c r="H2625" i="1"/>
  <c r="I2718" i="1"/>
  <c r="H2718" i="1"/>
  <c r="I2741" i="1"/>
  <c r="H2741" i="1"/>
  <c r="I2833" i="1"/>
  <c r="I2908" i="1"/>
  <c r="H2908" i="1"/>
  <c r="I2996" i="1"/>
  <c r="H2996" i="1"/>
  <c r="I3068" i="1"/>
  <c r="H3068" i="1"/>
  <c r="H2245" i="1"/>
  <c r="I2250" i="1"/>
  <c r="H2277" i="1"/>
  <c r="I2282" i="1"/>
  <c r="I2361" i="1"/>
  <c r="I2406" i="1"/>
  <c r="I2501" i="1"/>
  <c r="H2501" i="1"/>
  <c r="I2593" i="1"/>
  <c r="H2593" i="1"/>
  <c r="I2610" i="1"/>
  <c r="H2610" i="1"/>
  <c r="I2798" i="1"/>
  <c r="H2798" i="1"/>
  <c r="I2891" i="1"/>
  <c r="H2891" i="1"/>
  <c r="I2911" i="1"/>
  <c r="H2911" i="1"/>
  <c r="I2991" i="1"/>
  <c r="H2991" i="1"/>
  <c r="I3059" i="1"/>
  <c r="H3059" i="1"/>
  <c r="I2489" i="1"/>
  <c r="H2489" i="1"/>
  <c r="I2591" i="1"/>
  <c r="H2591" i="1"/>
  <c r="I2660" i="1"/>
  <c r="H2660" i="1"/>
  <c r="I2709" i="1"/>
  <c r="H2709" i="1"/>
  <c r="I2829" i="1"/>
  <c r="H2829" i="1"/>
  <c r="I2883" i="1"/>
  <c r="H2883" i="1"/>
  <c r="H2269" i="1"/>
  <c r="I2274" i="1"/>
  <c r="I2296" i="1"/>
  <c r="I2312" i="1"/>
  <c r="I2328" i="1"/>
  <c r="I2337" i="1"/>
  <c r="I2393" i="1"/>
  <c r="I2487" i="1"/>
  <c r="H2487" i="1"/>
  <c r="I2600" i="1"/>
  <c r="H2600" i="1"/>
  <c r="I2650" i="1"/>
  <c r="H2650" i="1"/>
  <c r="H2756" i="1"/>
  <c r="I2768" i="1"/>
  <c r="H2768" i="1"/>
  <c r="I2796" i="1"/>
  <c r="H2796" i="1"/>
  <c r="I2822" i="1"/>
  <c r="H2822" i="1"/>
  <c r="I2622" i="1"/>
  <c r="H2622" i="1"/>
  <c r="I2670" i="1"/>
  <c r="H2670" i="1"/>
  <c r="I2875" i="1"/>
  <c r="H2875" i="1"/>
  <c r="I2971" i="1"/>
  <c r="H2971" i="1"/>
  <c r="I3071" i="1"/>
  <c r="H3071" i="1"/>
  <c r="I2463" i="1"/>
  <c r="I2472" i="1"/>
  <c r="H2478" i="1"/>
  <c r="H2605" i="1"/>
  <c r="H2607" i="1"/>
  <c r="H2617" i="1"/>
  <c r="I2658" i="1"/>
  <c r="H2658" i="1"/>
  <c r="H2665" i="1"/>
  <c r="H2682" i="1"/>
  <c r="H2684" i="1"/>
  <c r="H2690" i="1"/>
  <c r="H2692" i="1"/>
  <c r="H2694" i="1"/>
  <c r="H2706" i="1"/>
  <c r="H2716" i="1"/>
  <c r="I2726" i="1"/>
  <c r="H2738" i="1"/>
  <c r="H2743" i="1"/>
  <c r="H2748" i="1"/>
  <c r="H2753" i="1"/>
  <c r="I2758" i="1"/>
  <c r="H2770" i="1"/>
  <c r="H2775" i="1"/>
  <c r="I2785" i="1"/>
  <c r="H2785" i="1"/>
  <c r="I2852" i="1"/>
  <c r="I2867" i="1"/>
  <c r="H2867" i="1"/>
  <c r="I2933" i="1"/>
  <c r="H2940" i="1"/>
  <c r="H2942" i="1"/>
  <c r="I2951" i="1"/>
  <c r="H2951" i="1"/>
  <c r="I3015" i="1"/>
  <c r="H3015" i="1"/>
  <c r="H3031" i="1"/>
  <c r="H3076" i="1"/>
  <c r="I3083" i="1"/>
  <c r="H3083" i="1"/>
  <c r="H3105" i="1"/>
  <c r="I3105" i="1"/>
  <c r="I2614" i="1"/>
  <c r="H2614" i="1"/>
  <c r="I2668" i="1"/>
  <c r="H2668" i="1"/>
  <c r="I2783" i="1"/>
  <c r="H2783" i="1"/>
  <c r="I2848" i="1"/>
  <c r="I2863" i="1"/>
  <c r="H2863" i="1"/>
  <c r="H2902" i="1"/>
  <c r="I2945" i="1"/>
  <c r="H2945" i="1"/>
  <c r="H2956" i="1"/>
  <c r="I2967" i="1"/>
  <c r="H2967" i="1"/>
  <c r="H2987" i="1"/>
  <c r="H3036" i="1"/>
  <c r="H3099" i="1"/>
  <c r="I3099" i="1"/>
  <c r="H85" i="1"/>
  <c r="I85" i="1"/>
  <c r="I2465" i="1"/>
  <c r="I2467" i="1"/>
  <c r="I2469" i="1"/>
  <c r="H2494" i="1"/>
  <c r="H2508" i="1"/>
  <c r="H2583" i="1"/>
  <c r="H2599" i="1"/>
  <c r="H2609" i="1"/>
  <c r="H2649" i="1"/>
  <c r="H2654" i="1"/>
  <c r="H2698" i="1"/>
  <c r="H2708" i="1"/>
  <c r="I2710" i="1"/>
  <c r="H2710" i="1"/>
  <c r="H2745" i="1"/>
  <c r="I2750" i="1"/>
  <c r="H2777" i="1"/>
  <c r="H2791" i="1"/>
  <c r="H2793" i="1"/>
  <c r="I2832" i="1"/>
  <c r="H2859" i="1"/>
  <c r="I2916" i="1"/>
  <c r="H2916" i="1"/>
  <c r="H2954" i="1"/>
  <c r="H2980" i="1"/>
  <c r="I3004" i="1"/>
  <c r="H3004" i="1"/>
  <c r="H3027" i="1"/>
  <c r="I3051" i="1"/>
  <c r="H3051" i="1"/>
  <c r="I3079" i="1"/>
  <c r="H3079" i="1"/>
  <c r="I3091" i="1"/>
  <c r="H3091" i="1"/>
  <c r="I3097" i="1"/>
  <c r="I2606" i="1"/>
  <c r="H2606" i="1"/>
  <c r="I2652" i="1"/>
  <c r="H2652" i="1"/>
  <c r="I2666" i="1"/>
  <c r="H2666" i="1"/>
  <c r="H2857" i="1"/>
  <c r="I2857" i="1"/>
  <c r="I2910" i="1"/>
  <c r="H2910" i="1"/>
  <c r="I2943" i="1"/>
  <c r="H2943" i="1"/>
  <c r="I2983" i="1"/>
  <c r="H2983" i="1"/>
  <c r="I3039" i="1"/>
  <c r="H3039" i="1"/>
  <c r="H2596" i="1"/>
  <c r="H2601" i="1"/>
  <c r="H2621" i="1"/>
  <c r="H2623" i="1"/>
  <c r="H2630" i="1"/>
  <c r="H2700" i="1"/>
  <c r="I2702" i="1"/>
  <c r="H2702" i="1"/>
  <c r="H2737" i="1"/>
  <c r="I2742" i="1"/>
  <c r="H2769" i="1"/>
  <c r="I2774" i="1"/>
  <c r="H2799" i="1"/>
  <c r="H2801" i="1"/>
  <c r="H2843" i="1"/>
  <c r="H2851" i="1"/>
  <c r="H2853" i="1"/>
  <c r="I2899" i="1"/>
  <c r="H2899" i="1"/>
  <c r="I2926" i="1"/>
  <c r="H2926" i="1"/>
  <c r="I2932" i="1"/>
  <c r="I2939" i="1"/>
  <c r="H2939" i="1"/>
  <c r="I2957" i="1"/>
  <c r="H2957" i="1"/>
  <c r="I2988" i="1"/>
  <c r="H2988" i="1"/>
  <c r="I3023" i="1"/>
  <c r="H3023" i="1"/>
  <c r="I88" i="1"/>
  <c r="H63" i="1"/>
  <c r="I63" i="1"/>
  <c r="I27" i="1"/>
  <c r="I67" i="1"/>
  <c r="I65" i="1"/>
  <c r="H46" i="1"/>
  <c r="H114" i="1"/>
  <c r="H89" i="1"/>
  <c r="H87" i="1"/>
  <c r="H42" i="1"/>
  <c r="I100" i="1"/>
  <c r="H71" i="1"/>
  <c r="H69" i="1"/>
  <c r="Z109" i="1"/>
  <c r="H109" i="1"/>
  <c r="Z27" i="1"/>
  <c r="Z28" i="1"/>
  <c r="I110" i="1"/>
  <c r="I102" i="1"/>
  <c r="I90" i="1"/>
  <c r="I81" i="1"/>
  <c r="I70" i="1"/>
  <c r="I45" i="1"/>
  <c r="I37" i="1"/>
  <c r="I38" i="1"/>
  <c r="I104" i="1"/>
  <c r="I83" i="1"/>
  <c r="I73" i="1"/>
  <c r="I47" i="1"/>
  <c r="I39" i="1"/>
  <c r="Z31" i="1"/>
  <c r="I31" i="1"/>
  <c r="H111" i="1"/>
  <c r="I22" i="1"/>
  <c r="H1615" i="1"/>
  <c r="I1615" i="1"/>
  <c r="H130" i="1"/>
  <c r="H170" i="1"/>
  <c r="H178" i="1"/>
  <c r="H186" i="1"/>
  <c r="H194" i="1"/>
  <c r="H202" i="1"/>
  <c r="H210" i="1"/>
  <c r="H218" i="1"/>
  <c r="H226" i="1"/>
  <c r="H234" i="1"/>
  <c r="H242" i="1"/>
  <c r="H250" i="1"/>
  <c r="H258" i="1"/>
  <c r="H266" i="1"/>
  <c r="H274" i="1"/>
  <c r="I498" i="1"/>
  <c r="H498" i="1"/>
  <c r="I530" i="1"/>
  <c r="H530" i="1"/>
  <c r="I562" i="1"/>
  <c r="H562" i="1"/>
  <c r="I594" i="1"/>
  <c r="H594" i="1"/>
  <c r="I626" i="1"/>
  <c r="H626" i="1"/>
  <c r="I658" i="1"/>
  <c r="H658" i="1"/>
  <c r="I690" i="1"/>
  <c r="H690" i="1"/>
  <c r="I722" i="1"/>
  <c r="H722" i="1"/>
  <c r="H1156" i="1"/>
  <c r="I1156" i="1"/>
  <c r="H1316" i="1"/>
  <c r="I1316" i="1"/>
  <c r="H1551" i="1"/>
  <c r="I1551" i="1"/>
  <c r="H2391" i="1"/>
  <c r="I2391" i="1"/>
  <c r="H138" i="1"/>
  <c r="H146" i="1"/>
  <c r="H113" i="1"/>
  <c r="H121" i="1"/>
  <c r="H129" i="1"/>
  <c r="H137" i="1"/>
  <c r="H145" i="1"/>
  <c r="H153" i="1"/>
  <c r="H161" i="1"/>
  <c r="H169" i="1"/>
  <c r="H177" i="1"/>
  <c r="H185" i="1"/>
  <c r="H193" i="1"/>
  <c r="H201" i="1"/>
  <c r="H209" i="1"/>
  <c r="H217" i="1"/>
  <c r="H225" i="1"/>
  <c r="H233" i="1"/>
  <c r="H241" i="1"/>
  <c r="H249" i="1"/>
  <c r="H257" i="1"/>
  <c r="H265" i="1"/>
  <c r="H273" i="1"/>
  <c r="I730" i="1"/>
  <c r="H730" i="1"/>
  <c r="H1252" i="1"/>
  <c r="I1252" i="1"/>
  <c r="H1503" i="1"/>
  <c r="I1503" i="1"/>
  <c r="H1567" i="1"/>
  <c r="I1567" i="1"/>
  <c r="H2359" i="1"/>
  <c r="I2359" i="1"/>
  <c r="I2477" i="1"/>
  <c r="H2477" i="1"/>
  <c r="H122" i="1"/>
  <c r="H154" i="1"/>
  <c r="H162" i="1"/>
  <c r="H112" i="1"/>
  <c r="H120" i="1"/>
  <c r="H128" i="1"/>
  <c r="H136" i="1"/>
  <c r="H144" i="1"/>
  <c r="H152" i="1"/>
  <c r="H160" i="1"/>
  <c r="H168" i="1"/>
  <c r="H176" i="1"/>
  <c r="H184" i="1"/>
  <c r="H192" i="1"/>
  <c r="H200" i="1"/>
  <c r="H208" i="1"/>
  <c r="H216" i="1"/>
  <c r="H224" i="1"/>
  <c r="H232" i="1"/>
  <c r="H240" i="1"/>
  <c r="H248" i="1"/>
  <c r="H256" i="1"/>
  <c r="H264" i="1"/>
  <c r="H272" i="1"/>
  <c r="H280" i="1"/>
  <c r="I522" i="1"/>
  <c r="H522" i="1"/>
  <c r="I554" i="1"/>
  <c r="H554" i="1"/>
  <c r="I586" i="1"/>
  <c r="H586" i="1"/>
  <c r="I618" i="1"/>
  <c r="H618" i="1"/>
  <c r="I650" i="1"/>
  <c r="H650" i="1"/>
  <c r="I682" i="1"/>
  <c r="H682" i="1"/>
  <c r="I714" i="1"/>
  <c r="H714" i="1"/>
  <c r="H1364" i="1"/>
  <c r="I1364" i="1"/>
  <c r="H1487" i="1"/>
  <c r="I1487" i="1"/>
  <c r="H1535" i="1"/>
  <c r="I1535" i="1"/>
  <c r="H1348" i="1"/>
  <c r="I1348" i="1"/>
  <c r="H1519" i="1"/>
  <c r="I1519" i="1"/>
  <c r="H1583" i="1"/>
  <c r="I1583" i="1"/>
  <c r="H118" i="1"/>
  <c r="H126" i="1"/>
  <c r="H134" i="1"/>
  <c r="H142" i="1"/>
  <c r="H150" i="1"/>
  <c r="H158" i="1"/>
  <c r="H166" i="1"/>
  <c r="H174" i="1"/>
  <c r="H182" i="1"/>
  <c r="H190" i="1"/>
  <c r="H198" i="1"/>
  <c r="H206" i="1"/>
  <c r="H214" i="1"/>
  <c r="H222" i="1"/>
  <c r="H230" i="1"/>
  <c r="H238" i="1"/>
  <c r="H246" i="1"/>
  <c r="H254" i="1"/>
  <c r="H262" i="1"/>
  <c r="H270" i="1"/>
  <c r="H278" i="1"/>
  <c r="I514" i="1"/>
  <c r="H514" i="1"/>
  <c r="I546" i="1"/>
  <c r="H546" i="1"/>
  <c r="I578" i="1"/>
  <c r="H578" i="1"/>
  <c r="I610" i="1"/>
  <c r="H610" i="1"/>
  <c r="I642" i="1"/>
  <c r="H642" i="1"/>
  <c r="I674" i="1"/>
  <c r="H674" i="1"/>
  <c r="I706" i="1"/>
  <c r="H706" i="1"/>
  <c r="I738" i="1"/>
  <c r="H738" i="1"/>
  <c r="H1284" i="1"/>
  <c r="I1284" i="1"/>
  <c r="H1471" i="1"/>
  <c r="I1471" i="1"/>
  <c r="H1599" i="1"/>
  <c r="I1599" i="1"/>
  <c r="H245" i="1"/>
  <c r="H253" i="1"/>
  <c r="H261" i="1"/>
  <c r="H269" i="1"/>
  <c r="H277" i="1"/>
  <c r="H1188" i="1"/>
  <c r="I1188" i="1"/>
  <c r="H1220" i="1"/>
  <c r="I1220" i="1"/>
  <c r="I506" i="1"/>
  <c r="H506" i="1"/>
  <c r="I538" i="1"/>
  <c r="H538" i="1"/>
  <c r="I570" i="1"/>
  <c r="H570" i="1"/>
  <c r="I602" i="1"/>
  <c r="H602" i="1"/>
  <c r="I634" i="1"/>
  <c r="H634" i="1"/>
  <c r="I666" i="1"/>
  <c r="H666" i="1"/>
  <c r="I698" i="1"/>
  <c r="H698" i="1"/>
  <c r="H497" i="1"/>
  <c r="H505" i="1"/>
  <c r="H513" i="1"/>
  <c r="H521" i="1"/>
  <c r="H529" i="1"/>
  <c r="H537" i="1"/>
  <c r="H545" i="1"/>
  <c r="H553" i="1"/>
  <c r="H561" i="1"/>
  <c r="H569" i="1"/>
  <c r="H577" i="1"/>
  <c r="H585" i="1"/>
  <c r="H593" i="1"/>
  <c r="H601" i="1"/>
  <c r="H609" i="1"/>
  <c r="H617" i="1"/>
  <c r="H625" i="1"/>
  <c r="H633" i="1"/>
  <c r="H641" i="1"/>
  <c r="H649" i="1"/>
  <c r="H657" i="1"/>
  <c r="H665" i="1"/>
  <c r="H673" i="1"/>
  <c r="H681" i="1"/>
  <c r="H689" i="1"/>
  <c r="H697" i="1"/>
  <c r="H705" i="1"/>
  <c r="H713" i="1"/>
  <c r="H721" i="1"/>
  <c r="H729" i="1"/>
  <c r="H737" i="1"/>
  <c r="H745" i="1"/>
  <c r="H503" i="1"/>
  <c r="H511" i="1"/>
  <c r="H519" i="1"/>
  <c r="H527" i="1"/>
  <c r="H535" i="1"/>
  <c r="H543" i="1"/>
  <c r="H551" i="1"/>
  <c r="H559" i="1"/>
  <c r="H567" i="1"/>
  <c r="H575" i="1"/>
  <c r="H583" i="1"/>
  <c r="H591" i="1"/>
  <c r="H599" i="1"/>
  <c r="H607" i="1"/>
  <c r="H615" i="1"/>
  <c r="H623" i="1"/>
  <c r="H631" i="1"/>
  <c r="H639" i="1"/>
  <c r="H647" i="1"/>
  <c r="H655" i="1"/>
  <c r="H663" i="1"/>
  <c r="H671" i="1"/>
  <c r="H679" i="1"/>
  <c r="H687" i="1"/>
  <c r="H695" i="1"/>
  <c r="H703" i="1"/>
  <c r="H711" i="1"/>
  <c r="H719" i="1"/>
  <c r="H727" i="1"/>
  <c r="H735" i="1"/>
  <c r="H743" i="1"/>
  <c r="H501" i="1"/>
  <c r="H509" i="1"/>
  <c r="H517" i="1"/>
  <c r="H525" i="1"/>
  <c r="H533" i="1"/>
  <c r="H541" i="1"/>
  <c r="H549" i="1"/>
  <c r="H557" i="1"/>
  <c r="H565" i="1"/>
  <c r="H573" i="1"/>
  <c r="H581" i="1"/>
  <c r="H589" i="1"/>
  <c r="H597" i="1"/>
  <c r="H605" i="1"/>
  <c r="H613" i="1"/>
  <c r="H621" i="1"/>
  <c r="H629" i="1"/>
  <c r="H637" i="1"/>
  <c r="H645" i="1"/>
  <c r="H653" i="1"/>
  <c r="H661" i="1"/>
  <c r="H669" i="1"/>
  <c r="H677" i="1"/>
  <c r="H685" i="1"/>
  <c r="H693" i="1"/>
  <c r="H701" i="1"/>
  <c r="H709" i="1"/>
  <c r="H717" i="1"/>
  <c r="H725" i="1"/>
  <c r="H733" i="1"/>
  <c r="H741" i="1"/>
  <c r="I831" i="1"/>
  <c r="H831" i="1"/>
  <c r="I839" i="1"/>
  <c r="H839" i="1"/>
  <c r="I847" i="1"/>
  <c r="H847" i="1"/>
  <c r="I855" i="1"/>
  <c r="H855" i="1"/>
  <c r="I863" i="1"/>
  <c r="H863" i="1"/>
  <c r="H500" i="1"/>
  <c r="H508" i="1"/>
  <c r="H516" i="1"/>
  <c r="H524" i="1"/>
  <c r="H532" i="1"/>
  <c r="H540" i="1"/>
  <c r="H548" i="1"/>
  <c r="H556" i="1"/>
  <c r="H564" i="1"/>
  <c r="H572" i="1"/>
  <c r="H580" i="1"/>
  <c r="H588" i="1"/>
  <c r="H596" i="1"/>
  <c r="H604" i="1"/>
  <c r="H612" i="1"/>
  <c r="H620" i="1"/>
  <c r="H628" i="1"/>
  <c r="H636" i="1"/>
  <c r="H644" i="1"/>
  <c r="H652" i="1"/>
  <c r="H660" i="1"/>
  <c r="H668" i="1"/>
  <c r="H676" i="1"/>
  <c r="H684" i="1"/>
  <c r="H692" i="1"/>
  <c r="H700" i="1"/>
  <c r="H708" i="1"/>
  <c r="H716" i="1"/>
  <c r="H724" i="1"/>
  <c r="H732" i="1"/>
  <c r="H740" i="1"/>
  <c r="H829" i="1"/>
  <c r="H837" i="1"/>
  <c r="H845" i="1"/>
  <c r="H853" i="1"/>
  <c r="H861" i="1"/>
  <c r="H827" i="1"/>
  <c r="H835" i="1"/>
  <c r="H843" i="1"/>
  <c r="H851" i="1"/>
  <c r="H859" i="1"/>
  <c r="H928" i="1"/>
  <c r="I928" i="1"/>
  <c r="H936" i="1"/>
  <c r="I936" i="1"/>
  <c r="H944" i="1"/>
  <c r="I944" i="1"/>
  <c r="H952" i="1"/>
  <c r="I952" i="1"/>
  <c r="H960" i="1"/>
  <c r="I960" i="1"/>
  <c r="H968" i="1"/>
  <c r="I968" i="1"/>
  <c r="H833" i="1"/>
  <c r="H841" i="1"/>
  <c r="H849" i="1"/>
  <c r="H857" i="1"/>
  <c r="H865" i="1"/>
  <c r="I974" i="1"/>
  <c r="H974" i="1"/>
  <c r="I978" i="1"/>
  <c r="H978" i="1"/>
  <c r="I982" i="1"/>
  <c r="H982" i="1"/>
  <c r="I986" i="1"/>
  <c r="H986" i="1"/>
  <c r="I990" i="1"/>
  <c r="H990" i="1"/>
  <c r="I994" i="1"/>
  <c r="H994" i="1"/>
  <c r="I998" i="1"/>
  <c r="H998" i="1"/>
  <c r="I1002" i="1"/>
  <c r="H1002" i="1"/>
  <c r="I1006" i="1"/>
  <c r="H1006" i="1"/>
  <c r="I1010" i="1"/>
  <c r="H1010" i="1"/>
  <c r="I1014" i="1"/>
  <c r="H1014" i="1"/>
  <c r="I1018" i="1"/>
  <c r="H1018" i="1"/>
  <c r="I1022" i="1"/>
  <c r="H1022" i="1"/>
  <c r="I1026" i="1"/>
  <c r="H1026" i="1"/>
  <c r="I1030" i="1"/>
  <c r="H1030" i="1"/>
  <c r="I1034" i="1"/>
  <c r="H1034" i="1"/>
  <c r="I1038" i="1"/>
  <c r="H1038" i="1"/>
  <c r="I1042" i="1"/>
  <c r="H1042" i="1"/>
  <c r="I1046" i="1"/>
  <c r="H1046" i="1"/>
  <c r="I1050" i="1"/>
  <c r="H1050" i="1"/>
  <c r="I1054" i="1"/>
  <c r="H1054" i="1"/>
  <c r="I1058" i="1"/>
  <c r="H1058" i="1"/>
  <c r="I1062" i="1"/>
  <c r="H1062" i="1"/>
  <c r="I1066" i="1"/>
  <c r="H1066" i="1"/>
  <c r="I1070" i="1"/>
  <c r="H1070" i="1"/>
  <c r="I1074" i="1"/>
  <c r="H1074" i="1"/>
  <c r="I1078" i="1"/>
  <c r="H1078" i="1"/>
  <c r="I1082" i="1"/>
  <c r="H1082" i="1"/>
  <c r="I1086" i="1"/>
  <c r="H1086" i="1"/>
  <c r="I1090" i="1"/>
  <c r="H1090" i="1"/>
  <c r="I1094" i="1"/>
  <c r="H1094" i="1"/>
  <c r="I1098" i="1"/>
  <c r="H1098" i="1"/>
  <c r="I1102" i="1"/>
  <c r="H1102" i="1"/>
  <c r="I1106" i="1"/>
  <c r="H1106" i="1"/>
  <c r="I1110" i="1"/>
  <c r="H1110" i="1"/>
  <c r="I1114" i="1"/>
  <c r="H1114" i="1"/>
  <c r="I1118" i="1"/>
  <c r="H1118" i="1"/>
  <c r="I1122" i="1"/>
  <c r="H1122" i="1"/>
  <c r="I1126" i="1"/>
  <c r="H1126" i="1"/>
  <c r="H1146" i="1"/>
  <c r="I1146" i="1"/>
  <c r="H1178" i="1"/>
  <c r="I1178" i="1"/>
  <c r="H1210" i="1"/>
  <c r="I1210" i="1"/>
  <c r="H1242" i="1"/>
  <c r="I1242" i="1"/>
  <c r="H1274" i="1"/>
  <c r="I1274" i="1"/>
  <c r="H1306" i="1"/>
  <c r="I1306" i="1"/>
  <c r="H1404" i="1"/>
  <c r="I1404" i="1"/>
  <c r="H1164" i="1"/>
  <c r="I1164" i="1"/>
  <c r="H1196" i="1"/>
  <c r="I1196" i="1"/>
  <c r="H1228" i="1"/>
  <c r="I1228" i="1"/>
  <c r="H1260" i="1"/>
  <c r="I1260" i="1"/>
  <c r="H1292" i="1"/>
  <c r="I1292" i="1"/>
  <c r="H1324" i="1"/>
  <c r="I1324" i="1"/>
  <c r="H1380" i="1"/>
  <c r="I1380" i="1"/>
  <c r="I926" i="1"/>
  <c r="I934" i="1"/>
  <c r="I942" i="1"/>
  <c r="I950" i="1"/>
  <c r="I958" i="1"/>
  <c r="I966" i="1"/>
  <c r="I973" i="1"/>
  <c r="H973" i="1"/>
  <c r="I977" i="1"/>
  <c r="H977" i="1"/>
  <c r="I981" i="1"/>
  <c r="H981" i="1"/>
  <c r="I985" i="1"/>
  <c r="H985" i="1"/>
  <c r="I989" i="1"/>
  <c r="H989" i="1"/>
  <c r="I993" i="1"/>
  <c r="H993" i="1"/>
  <c r="I997" i="1"/>
  <c r="H997" i="1"/>
  <c r="I1001" i="1"/>
  <c r="H1001" i="1"/>
  <c r="I1005" i="1"/>
  <c r="H1005" i="1"/>
  <c r="I1009" i="1"/>
  <c r="H1009" i="1"/>
  <c r="I1013" i="1"/>
  <c r="H1013" i="1"/>
  <c r="I1017" i="1"/>
  <c r="H1017" i="1"/>
  <c r="I1021" i="1"/>
  <c r="H1021" i="1"/>
  <c r="I1025" i="1"/>
  <c r="H1025" i="1"/>
  <c r="I1029" i="1"/>
  <c r="H1029" i="1"/>
  <c r="I1033" i="1"/>
  <c r="H1033" i="1"/>
  <c r="I1037" i="1"/>
  <c r="H1037" i="1"/>
  <c r="I1041" i="1"/>
  <c r="H1041" i="1"/>
  <c r="I1045" i="1"/>
  <c r="H1045" i="1"/>
  <c r="I1049" i="1"/>
  <c r="H1049" i="1"/>
  <c r="I1053" i="1"/>
  <c r="H1053" i="1"/>
  <c r="I1057" i="1"/>
  <c r="H1057" i="1"/>
  <c r="I1061" i="1"/>
  <c r="H1061" i="1"/>
  <c r="I1065" i="1"/>
  <c r="H1065" i="1"/>
  <c r="I1069" i="1"/>
  <c r="H1069" i="1"/>
  <c r="I1073" i="1"/>
  <c r="H1073" i="1"/>
  <c r="I1077" i="1"/>
  <c r="H1077" i="1"/>
  <c r="I1081" i="1"/>
  <c r="H1081" i="1"/>
  <c r="I1085" i="1"/>
  <c r="H1085" i="1"/>
  <c r="I1089" i="1"/>
  <c r="H1089" i="1"/>
  <c r="I1093" i="1"/>
  <c r="H1093" i="1"/>
  <c r="I1097" i="1"/>
  <c r="H1097" i="1"/>
  <c r="I1101" i="1"/>
  <c r="H1101" i="1"/>
  <c r="I1105" i="1"/>
  <c r="H1105" i="1"/>
  <c r="I1109" i="1"/>
  <c r="H1109" i="1"/>
  <c r="I1113" i="1"/>
  <c r="H1113" i="1"/>
  <c r="I1117" i="1"/>
  <c r="H1117" i="1"/>
  <c r="I1121" i="1"/>
  <c r="H1121" i="1"/>
  <c r="I1125" i="1"/>
  <c r="H1125" i="1"/>
  <c r="H1154" i="1"/>
  <c r="I1154" i="1"/>
  <c r="H1186" i="1"/>
  <c r="I1186" i="1"/>
  <c r="H1218" i="1"/>
  <c r="I1218" i="1"/>
  <c r="H1250" i="1"/>
  <c r="I1250" i="1"/>
  <c r="H1282" i="1"/>
  <c r="I1282" i="1"/>
  <c r="H1356" i="1"/>
  <c r="I1356" i="1"/>
  <c r="H1172" i="1"/>
  <c r="I1172" i="1"/>
  <c r="H1204" i="1"/>
  <c r="I1204" i="1"/>
  <c r="H1236" i="1"/>
  <c r="I1236" i="1"/>
  <c r="H1268" i="1"/>
  <c r="I1268" i="1"/>
  <c r="H1300" i="1"/>
  <c r="I1300" i="1"/>
  <c r="H1332" i="1"/>
  <c r="I1332" i="1"/>
  <c r="H1396" i="1"/>
  <c r="I1396" i="1"/>
  <c r="I924" i="1"/>
  <c r="I932" i="1"/>
  <c r="I940" i="1"/>
  <c r="I948" i="1"/>
  <c r="I956" i="1"/>
  <c r="I964" i="1"/>
  <c r="I972" i="1"/>
  <c r="I976" i="1"/>
  <c r="H976" i="1"/>
  <c r="I980" i="1"/>
  <c r="H980" i="1"/>
  <c r="I984" i="1"/>
  <c r="H984" i="1"/>
  <c r="I988" i="1"/>
  <c r="H988" i="1"/>
  <c r="I992" i="1"/>
  <c r="H992" i="1"/>
  <c r="I996" i="1"/>
  <c r="H996" i="1"/>
  <c r="I1000" i="1"/>
  <c r="H1000" i="1"/>
  <c r="I1004" i="1"/>
  <c r="H1004" i="1"/>
  <c r="I1008" i="1"/>
  <c r="H1008" i="1"/>
  <c r="I1012" i="1"/>
  <c r="H1012" i="1"/>
  <c r="I1016" i="1"/>
  <c r="H1016" i="1"/>
  <c r="I1020" i="1"/>
  <c r="H1020" i="1"/>
  <c r="I1024" i="1"/>
  <c r="H1024" i="1"/>
  <c r="I1028" i="1"/>
  <c r="H1028" i="1"/>
  <c r="I1032" i="1"/>
  <c r="H1032" i="1"/>
  <c r="I1036" i="1"/>
  <c r="H1036" i="1"/>
  <c r="I1040" i="1"/>
  <c r="H1040" i="1"/>
  <c r="I1044" i="1"/>
  <c r="H1044" i="1"/>
  <c r="I1048" i="1"/>
  <c r="H1048" i="1"/>
  <c r="I1052" i="1"/>
  <c r="H1052" i="1"/>
  <c r="I1056" i="1"/>
  <c r="H1056" i="1"/>
  <c r="I1060" i="1"/>
  <c r="H1060" i="1"/>
  <c r="I1064" i="1"/>
  <c r="H1064" i="1"/>
  <c r="I1068" i="1"/>
  <c r="H1068" i="1"/>
  <c r="I1072" i="1"/>
  <c r="H1072" i="1"/>
  <c r="I1076" i="1"/>
  <c r="H1076" i="1"/>
  <c r="I1080" i="1"/>
  <c r="H1080" i="1"/>
  <c r="I1084" i="1"/>
  <c r="H1084" i="1"/>
  <c r="I1088" i="1"/>
  <c r="H1088" i="1"/>
  <c r="I1092" i="1"/>
  <c r="H1092" i="1"/>
  <c r="I1096" i="1"/>
  <c r="H1096" i="1"/>
  <c r="I1100" i="1"/>
  <c r="H1100" i="1"/>
  <c r="I1104" i="1"/>
  <c r="H1104" i="1"/>
  <c r="I1108" i="1"/>
  <c r="H1108" i="1"/>
  <c r="I1112" i="1"/>
  <c r="H1112" i="1"/>
  <c r="I1116" i="1"/>
  <c r="H1116" i="1"/>
  <c r="I1120" i="1"/>
  <c r="H1120" i="1"/>
  <c r="I1124" i="1"/>
  <c r="H1124" i="1"/>
  <c r="H1162" i="1"/>
  <c r="I1162" i="1"/>
  <c r="H1194" i="1"/>
  <c r="I1194" i="1"/>
  <c r="H1226" i="1"/>
  <c r="I1226" i="1"/>
  <c r="H1258" i="1"/>
  <c r="I1258" i="1"/>
  <c r="H1290" i="1"/>
  <c r="I1290" i="1"/>
  <c r="H1372" i="1"/>
  <c r="I1372" i="1"/>
  <c r="H1148" i="1"/>
  <c r="I1148" i="1"/>
  <c r="H1180" i="1"/>
  <c r="I1180" i="1"/>
  <c r="H1212" i="1"/>
  <c r="I1212" i="1"/>
  <c r="H1244" i="1"/>
  <c r="I1244" i="1"/>
  <c r="H1276" i="1"/>
  <c r="I1276" i="1"/>
  <c r="H1308" i="1"/>
  <c r="I1308" i="1"/>
  <c r="H1340" i="1"/>
  <c r="I1340" i="1"/>
  <c r="I922" i="1"/>
  <c r="I930" i="1"/>
  <c r="I938" i="1"/>
  <c r="I946" i="1"/>
  <c r="I954" i="1"/>
  <c r="I962" i="1"/>
  <c r="I970" i="1"/>
  <c r="I975" i="1"/>
  <c r="H975" i="1"/>
  <c r="I979" i="1"/>
  <c r="H979" i="1"/>
  <c r="I983" i="1"/>
  <c r="H983" i="1"/>
  <c r="I987" i="1"/>
  <c r="H987" i="1"/>
  <c r="I991" i="1"/>
  <c r="H991" i="1"/>
  <c r="I995" i="1"/>
  <c r="H995" i="1"/>
  <c r="I999" i="1"/>
  <c r="H999" i="1"/>
  <c r="I1003" i="1"/>
  <c r="H1003" i="1"/>
  <c r="I1007" i="1"/>
  <c r="H1007" i="1"/>
  <c r="I1011" i="1"/>
  <c r="H1011" i="1"/>
  <c r="I1015" i="1"/>
  <c r="H1015" i="1"/>
  <c r="I1019" i="1"/>
  <c r="H1019" i="1"/>
  <c r="I1023" i="1"/>
  <c r="H1023" i="1"/>
  <c r="I1027" i="1"/>
  <c r="H1027" i="1"/>
  <c r="I1031" i="1"/>
  <c r="H1031" i="1"/>
  <c r="I1035" i="1"/>
  <c r="H1035" i="1"/>
  <c r="I1039" i="1"/>
  <c r="H1039" i="1"/>
  <c r="I1043" i="1"/>
  <c r="H1043" i="1"/>
  <c r="I1047" i="1"/>
  <c r="H1047" i="1"/>
  <c r="I1051" i="1"/>
  <c r="H1051" i="1"/>
  <c r="I1055" i="1"/>
  <c r="H1055" i="1"/>
  <c r="I1059" i="1"/>
  <c r="H1059" i="1"/>
  <c r="I1063" i="1"/>
  <c r="H1063" i="1"/>
  <c r="I1067" i="1"/>
  <c r="H1067" i="1"/>
  <c r="I1071" i="1"/>
  <c r="H1071" i="1"/>
  <c r="I1075" i="1"/>
  <c r="H1075" i="1"/>
  <c r="I1079" i="1"/>
  <c r="H1079" i="1"/>
  <c r="I1083" i="1"/>
  <c r="H1083" i="1"/>
  <c r="I1087" i="1"/>
  <c r="H1087" i="1"/>
  <c r="I1091" i="1"/>
  <c r="H1091" i="1"/>
  <c r="I1095" i="1"/>
  <c r="H1095" i="1"/>
  <c r="I1099" i="1"/>
  <c r="H1099" i="1"/>
  <c r="I1103" i="1"/>
  <c r="H1103" i="1"/>
  <c r="I1107" i="1"/>
  <c r="H1107" i="1"/>
  <c r="I1111" i="1"/>
  <c r="H1111" i="1"/>
  <c r="I1115" i="1"/>
  <c r="H1115" i="1"/>
  <c r="I1119" i="1"/>
  <c r="H1119" i="1"/>
  <c r="I1123" i="1"/>
  <c r="H1123" i="1"/>
  <c r="H1170" i="1"/>
  <c r="I1170" i="1"/>
  <c r="H1202" i="1"/>
  <c r="I1202" i="1"/>
  <c r="H1234" i="1"/>
  <c r="I1234" i="1"/>
  <c r="H1266" i="1"/>
  <c r="I1266" i="1"/>
  <c r="H1298" i="1"/>
  <c r="I1298" i="1"/>
  <c r="H1388" i="1"/>
  <c r="I1388" i="1"/>
  <c r="H1465" i="1"/>
  <c r="I1465" i="1"/>
  <c r="H1481" i="1"/>
  <c r="I1481" i="1"/>
  <c r="H1497" i="1"/>
  <c r="I1497" i="1"/>
  <c r="H1513" i="1"/>
  <c r="I1513" i="1"/>
  <c r="H1529" i="1"/>
  <c r="I1529" i="1"/>
  <c r="H1545" i="1"/>
  <c r="I1545" i="1"/>
  <c r="H1561" i="1"/>
  <c r="I1561" i="1"/>
  <c r="H1577" i="1"/>
  <c r="I1577" i="1"/>
  <c r="H1593" i="1"/>
  <c r="I1593" i="1"/>
  <c r="H1609" i="1"/>
  <c r="I1609" i="1"/>
  <c r="H1625" i="1"/>
  <c r="I1625" i="1"/>
  <c r="I1314" i="1"/>
  <c r="I1322" i="1"/>
  <c r="I1330" i="1"/>
  <c r="I1338" i="1"/>
  <c r="I1346" i="1"/>
  <c r="I1354" i="1"/>
  <c r="I1362" i="1"/>
  <c r="I1370" i="1"/>
  <c r="I1378" i="1"/>
  <c r="I1386" i="1"/>
  <c r="I1394" i="1"/>
  <c r="I1402" i="1"/>
  <c r="H1463" i="1"/>
  <c r="I1463" i="1"/>
  <c r="H1479" i="1"/>
  <c r="I1479" i="1"/>
  <c r="H1495" i="1"/>
  <c r="I1495" i="1"/>
  <c r="H1511" i="1"/>
  <c r="I1511" i="1"/>
  <c r="H1527" i="1"/>
  <c r="I1527" i="1"/>
  <c r="H1543" i="1"/>
  <c r="I1543" i="1"/>
  <c r="H1559" i="1"/>
  <c r="I1559" i="1"/>
  <c r="H1575" i="1"/>
  <c r="I1575" i="1"/>
  <c r="H1591" i="1"/>
  <c r="I1591" i="1"/>
  <c r="H1607" i="1"/>
  <c r="I1607" i="1"/>
  <c r="H1623" i="1"/>
  <c r="I1623" i="1"/>
  <c r="H1473" i="1"/>
  <c r="I1473" i="1"/>
  <c r="H1489" i="1"/>
  <c r="I1489" i="1"/>
  <c r="H1505" i="1"/>
  <c r="I1505" i="1"/>
  <c r="H1521" i="1"/>
  <c r="I1521" i="1"/>
  <c r="H1537" i="1"/>
  <c r="I1537" i="1"/>
  <c r="H1553" i="1"/>
  <c r="I1553" i="1"/>
  <c r="H1569" i="1"/>
  <c r="I1569" i="1"/>
  <c r="H1585" i="1"/>
  <c r="I1585" i="1"/>
  <c r="H1601" i="1"/>
  <c r="I1601" i="1"/>
  <c r="H1617" i="1"/>
  <c r="I1617" i="1"/>
  <c r="H1127" i="1"/>
  <c r="H1128" i="1"/>
  <c r="H1129" i="1"/>
  <c r="H1130" i="1"/>
  <c r="H1131" i="1"/>
  <c r="H1132" i="1"/>
  <c r="H1133" i="1"/>
  <c r="H1134" i="1"/>
  <c r="H1135" i="1"/>
  <c r="H1136" i="1"/>
  <c r="H1137" i="1"/>
  <c r="H1138" i="1"/>
  <c r="H1139" i="1"/>
  <c r="H1140" i="1"/>
  <c r="H1141" i="1"/>
  <c r="H1142" i="1"/>
  <c r="I1143" i="1"/>
  <c r="I1151" i="1"/>
  <c r="I1159" i="1"/>
  <c r="I1167" i="1"/>
  <c r="I1175" i="1"/>
  <c r="I1183" i="1"/>
  <c r="I1191" i="1"/>
  <c r="I1199" i="1"/>
  <c r="I1207" i="1"/>
  <c r="I1215" i="1"/>
  <c r="I1223" i="1"/>
  <c r="I1231" i="1"/>
  <c r="I1239" i="1"/>
  <c r="I1247" i="1"/>
  <c r="I1255" i="1"/>
  <c r="I1263" i="1"/>
  <c r="I1271" i="1"/>
  <c r="I1279" i="1"/>
  <c r="I1287" i="1"/>
  <c r="I1295" i="1"/>
  <c r="I1303" i="1"/>
  <c r="I1311" i="1"/>
  <c r="I1319" i="1"/>
  <c r="I1327" i="1"/>
  <c r="I1335" i="1"/>
  <c r="I1343" i="1"/>
  <c r="I1351" i="1"/>
  <c r="I1359" i="1"/>
  <c r="I1367" i="1"/>
  <c r="I1375" i="1"/>
  <c r="I1383" i="1"/>
  <c r="I1391" i="1"/>
  <c r="I1399" i="1"/>
  <c r="H2365" i="1"/>
  <c r="I2365" i="1"/>
  <c r="H2397" i="1"/>
  <c r="I2397" i="1"/>
  <c r="I2518" i="1"/>
  <c r="H2518" i="1"/>
  <c r="I2525" i="1"/>
  <c r="H2525" i="1"/>
  <c r="I2550" i="1"/>
  <c r="H2550" i="1"/>
  <c r="I2581" i="1"/>
  <c r="H2581" i="1"/>
  <c r="H2351" i="1"/>
  <c r="I2351" i="1"/>
  <c r="H2383" i="1"/>
  <c r="I2383" i="1"/>
  <c r="I2493" i="1"/>
  <c r="H2493" i="1"/>
  <c r="H2357" i="1"/>
  <c r="I2357" i="1"/>
  <c r="H2389" i="1"/>
  <c r="I2389" i="1"/>
  <c r="I2510" i="1"/>
  <c r="H2510" i="1"/>
  <c r="I2517" i="1"/>
  <c r="H2517" i="1"/>
  <c r="I2542" i="1"/>
  <c r="H2542" i="1"/>
  <c r="I2549" i="1"/>
  <c r="H2549" i="1"/>
  <c r="I2574" i="1"/>
  <c r="H2574" i="1"/>
  <c r="I1462" i="1"/>
  <c r="I1470" i="1"/>
  <c r="I1478" i="1"/>
  <c r="I1486" i="1"/>
  <c r="I1494" i="1"/>
  <c r="I1502" i="1"/>
  <c r="I1510" i="1"/>
  <c r="I1518" i="1"/>
  <c r="I1526" i="1"/>
  <c r="I1534" i="1"/>
  <c r="I1542" i="1"/>
  <c r="I1550" i="1"/>
  <c r="I1558" i="1"/>
  <c r="I1566" i="1"/>
  <c r="I1574" i="1"/>
  <c r="I1582" i="1"/>
  <c r="I1590" i="1"/>
  <c r="I1598" i="1"/>
  <c r="I1606" i="1"/>
  <c r="I1614" i="1"/>
  <c r="I1622" i="1"/>
  <c r="H2343" i="1"/>
  <c r="I2343" i="1"/>
  <c r="H2375" i="1"/>
  <c r="I2375" i="1"/>
  <c r="H2407" i="1"/>
  <c r="I2407" i="1"/>
  <c r="H2349" i="1"/>
  <c r="I2349" i="1"/>
  <c r="H2381" i="1"/>
  <c r="I2381" i="1"/>
  <c r="I2509" i="1"/>
  <c r="H2509" i="1"/>
  <c r="I2534" i="1"/>
  <c r="H2534" i="1"/>
  <c r="I2541" i="1"/>
  <c r="H2541" i="1"/>
  <c r="I2566" i="1"/>
  <c r="H2566" i="1"/>
  <c r="I1468" i="1"/>
  <c r="I1476" i="1"/>
  <c r="I1484" i="1"/>
  <c r="I1492" i="1"/>
  <c r="I1500" i="1"/>
  <c r="I1508" i="1"/>
  <c r="I1516" i="1"/>
  <c r="I1524" i="1"/>
  <c r="I1532" i="1"/>
  <c r="I1540" i="1"/>
  <c r="I1548" i="1"/>
  <c r="I1556" i="1"/>
  <c r="I1564" i="1"/>
  <c r="I1572" i="1"/>
  <c r="I1580" i="1"/>
  <c r="I1588" i="1"/>
  <c r="I1596" i="1"/>
  <c r="I1604" i="1"/>
  <c r="I1612" i="1"/>
  <c r="I1620" i="1"/>
  <c r="H2367" i="1"/>
  <c r="I2367" i="1"/>
  <c r="H2399" i="1"/>
  <c r="I2399" i="1"/>
  <c r="H2341" i="1"/>
  <c r="I2341" i="1"/>
  <c r="H2373" i="1"/>
  <c r="I2373" i="1"/>
  <c r="H2405" i="1"/>
  <c r="I2405" i="1"/>
  <c r="I2526" i="1"/>
  <c r="H2526" i="1"/>
  <c r="I2533" i="1"/>
  <c r="H2533" i="1"/>
  <c r="I2558" i="1"/>
  <c r="H2558" i="1"/>
  <c r="I2557" i="1"/>
  <c r="H2557" i="1"/>
  <c r="I2565" i="1"/>
  <c r="H2565" i="1"/>
  <c r="I2573" i="1"/>
  <c r="H2573" i="1"/>
  <c r="I2990" i="1"/>
  <c r="H2990" i="1"/>
  <c r="I3119" i="1"/>
  <c r="H3119" i="1"/>
  <c r="I3151" i="1"/>
  <c r="H3151" i="1"/>
  <c r="I2410" i="1"/>
  <c r="H2410" i="1"/>
  <c r="I2414" i="1"/>
  <c r="H2414" i="1"/>
  <c r="I2418" i="1"/>
  <c r="H2418" i="1"/>
  <c r="I2422" i="1"/>
  <c r="H2422" i="1"/>
  <c r="I2426" i="1"/>
  <c r="H2426" i="1"/>
  <c r="I2430" i="1"/>
  <c r="H2430" i="1"/>
  <c r="I2434" i="1"/>
  <c r="H2434" i="1"/>
  <c r="I2438" i="1"/>
  <c r="H2438" i="1"/>
  <c r="I2442" i="1"/>
  <c r="H2442" i="1"/>
  <c r="I2446" i="1"/>
  <c r="H2446" i="1"/>
  <c r="I2656" i="1"/>
  <c r="H2656" i="1"/>
  <c r="I2846" i="1"/>
  <c r="H2846" i="1"/>
  <c r="I2850" i="1"/>
  <c r="H2850" i="1"/>
  <c r="I2871" i="1"/>
  <c r="H2871" i="1"/>
  <c r="I2340" i="1"/>
  <c r="I2348" i="1"/>
  <c r="I2356" i="1"/>
  <c r="I2364" i="1"/>
  <c r="I2372" i="1"/>
  <c r="I2380" i="1"/>
  <c r="I2388" i="1"/>
  <c r="I2396" i="1"/>
  <c r="I2404" i="1"/>
  <c r="H2476" i="1"/>
  <c r="H2492" i="1"/>
  <c r="I2647" i="1"/>
  <c r="H2647" i="1"/>
  <c r="I2782" i="1"/>
  <c r="H2782" i="1"/>
  <c r="I2339" i="1"/>
  <c r="I2347" i="1"/>
  <c r="I2355" i="1"/>
  <c r="I2363" i="1"/>
  <c r="I2371" i="1"/>
  <c r="I2379" i="1"/>
  <c r="I2387" i="1"/>
  <c r="I2395" i="1"/>
  <c r="I2403" i="1"/>
  <c r="I2409" i="1"/>
  <c r="H2409" i="1"/>
  <c r="I2413" i="1"/>
  <c r="H2413" i="1"/>
  <c r="I2417" i="1"/>
  <c r="H2417" i="1"/>
  <c r="I2421" i="1"/>
  <c r="H2421" i="1"/>
  <c r="I2425" i="1"/>
  <c r="H2425" i="1"/>
  <c r="I2429" i="1"/>
  <c r="H2429" i="1"/>
  <c r="I2433" i="1"/>
  <c r="H2433" i="1"/>
  <c r="I2437" i="1"/>
  <c r="H2437" i="1"/>
  <c r="I2441" i="1"/>
  <c r="H2441" i="1"/>
  <c r="I2445" i="1"/>
  <c r="H2445" i="1"/>
  <c r="I2475" i="1"/>
  <c r="H2475" i="1"/>
  <c r="I2491" i="1"/>
  <c r="H2491" i="1"/>
  <c r="I2507" i="1"/>
  <c r="H2507" i="1"/>
  <c r="H2590" i="1"/>
  <c r="I2338" i="1"/>
  <c r="I2346" i="1"/>
  <c r="I2354" i="1"/>
  <c r="I2362" i="1"/>
  <c r="I2370" i="1"/>
  <c r="I2378" i="1"/>
  <c r="I2386" i="1"/>
  <c r="I2394" i="1"/>
  <c r="I2402" i="1"/>
  <c r="H2486" i="1"/>
  <c r="H2502" i="1"/>
  <c r="I2589" i="1"/>
  <c r="H2589" i="1"/>
  <c r="I2688" i="1"/>
  <c r="H2688" i="1"/>
  <c r="I2408" i="1"/>
  <c r="H2408" i="1"/>
  <c r="I2412" i="1"/>
  <c r="H2412" i="1"/>
  <c r="I2416" i="1"/>
  <c r="H2416" i="1"/>
  <c r="I2420" i="1"/>
  <c r="H2420" i="1"/>
  <c r="I2424" i="1"/>
  <c r="H2424" i="1"/>
  <c r="I2428" i="1"/>
  <c r="H2428" i="1"/>
  <c r="I2432" i="1"/>
  <c r="H2432" i="1"/>
  <c r="I2436" i="1"/>
  <c r="H2436" i="1"/>
  <c r="I2440" i="1"/>
  <c r="H2440" i="1"/>
  <c r="I2444" i="1"/>
  <c r="H2444" i="1"/>
  <c r="I2448" i="1"/>
  <c r="H2448" i="1"/>
  <c r="I2679" i="1"/>
  <c r="H2679" i="1"/>
  <c r="I2411" i="1"/>
  <c r="H2411" i="1"/>
  <c r="I2415" i="1"/>
  <c r="H2415" i="1"/>
  <c r="I2419" i="1"/>
  <c r="H2419" i="1"/>
  <c r="I2423" i="1"/>
  <c r="H2423" i="1"/>
  <c r="I2427" i="1"/>
  <c r="H2427" i="1"/>
  <c r="I2431" i="1"/>
  <c r="H2431" i="1"/>
  <c r="I2435" i="1"/>
  <c r="H2435" i="1"/>
  <c r="I2439" i="1"/>
  <c r="H2439" i="1"/>
  <c r="I2443" i="1"/>
  <c r="H2443" i="1"/>
  <c r="I2447" i="1"/>
  <c r="H2447" i="1"/>
  <c r="I2483" i="1"/>
  <c r="H2483" i="1"/>
  <c r="I2499" i="1"/>
  <c r="H2499" i="1"/>
  <c r="I2804" i="1"/>
  <c r="H2804" i="1"/>
  <c r="I2820" i="1"/>
  <c r="H2820" i="1"/>
  <c r="I2854" i="1"/>
  <c r="H2854" i="1"/>
  <c r="I2858" i="1"/>
  <c r="H2858" i="1"/>
  <c r="I2879" i="1"/>
  <c r="H2879" i="1"/>
  <c r="I3046" i="1"/>
  <c r="H3046" i="1"/>
  <c r="H2516" i="1"/>
  <c r="H2524" i="1"/>
  <c r="H2532" i="1"/>
  <c r="H2540" i="1"/>
  <c r="H2548" i="1"/>
  <c r="H2556" i="1"/>
  <c r="H2564" i="1"/>
  <c r="H2572" i="1"/>
  <c r="H2580" i="1"/>
  <c r="H2588" i="1"/>
  <c r="I2655" i="1"/>
  <c r="H2655" i="1"/>
  <c r="I2687" i="1"/>
  <c r="H2687" i="1"/>
  <c r="I2722" i="1"/>
  <c r="H2722" i="1"/>
  <c r="H2515" i="1"/>
  <c r="H2523" i="1"/>
  <c r="H2531" i="1"/>
  <c r="H2539" i="1"/>
  <c r="H2547" i="1"/>
  <c r="H2555" i="1"/>
  <c r="H2563" i="1"/>
  <c r="H2571" i="1"/>
  <c r="H2579" i="1"/>
  <c r="H2587" i="1"/>
  <c r="H2632" i="1"/>
  <c r="H2664" i="1"/>
  <c r="H2696" i="1"/>
  <c r="I2714" i="1"/>
  <c r="H2714" i="1"/>
  <c r="H2449" i="1"/>
  <c r="H2450" i="1"/>
  <c r="H2451" i="1"/>
  <c r="H2452" i="1"/>
  <c r="H2453" i="1"/>
  <c r="H2454" i="1"/>
  <c r="H2455" i="1"/>
  <c r="H2456" i="1"/>
  <c r="H2457" i="1"/>
  <c r="H2458" i="1"/>
  <c r="H2459" i="1"/>
  <c r="H2460" i="1"/>
  <c r="H2461" i="1"/>
  <c r="H2474" i="1"/>
  <c r="H2482" i="1"/>
  <c r="H2490" i="1"/>
  <c r="H2498" i="1"/>
  <c r="H2506" i="1"/>
  <c r="H2514" i="1"/>
  <c r="H2522" i="1"/>
  <c r="H2530" i="1"/>
  <c r="H2538" i="1"/>
  <c r="H2546" i="1"/>
  <c r="H2554" i="1"/>
  <c r="H2562" i="1"/>
  <c r="H2570" i="1"/>
  <c r="H2578" i="1"/>
  <c r="H2586" i="1"/>
  <c r="I2631" i="1"/>
  <c r="H2631" i="1"/>
  <c r="I2663" i="1"/>
  <c r="H2663" i="1"/>
  <c r="I2695" i="1"/>
  <c r="H2695" i="1"/>
  <c r="H2577" i="1"/>
  <c r="H2585" i="1"/>
  <c r="H2640" i="1"/>
  <c r="H2672" i="1"/>
  <c r="I2639" i="1"/>
  <c r="H2639" i="1"/>
  <c r="I2671" i="1"/>
  <c r="H2671" i="1"/>
  <c r="H2629" i="1"/>
  <c r="H2637" i="1"/>
  <c r="H2645" i="1"/>
  <c r="H2653" i="1"/>
  <c r="H2661" i="1"/>
  <c r="H2669" i="1"/>
  <c r="H2677" i="1"/>
  <c r="H2685" i="1"/>
  <c r="H2693" i="1"/>
  <c r="I2713" i="1"/>
  <c r="H2713" i="1"/>
  <c r="I2721" i="1"/>
  <c r="H2721" i="1"/>
  <c r="H2635" i="1"/>
  <c r="H2643" i="1"/>
  <c r="H2651" i="1"/>
  <c r="H2659" i="1"/>
  <c r="H2667" i="1"/>
  <c r="H2675" i="1"/>
  <c r="H2683" i="1"/>
  <c r="H2691" i="1"/>
  <c r="I2970" i="1"/>
  <c r="H2970" i="1"/>
  <c r="I2781" i="1"/>
  <c r="H2781" i="1"/>
  <c r="I2816" i="1"/>
  <c r="H2816" i="1"/>
  <c r="H2928" i="1"/>
  <c r="I2928" i="1"/>
  <c r="H2936" i="1"/>
  <c r="I2936" i="1"/>
  <c r="I2966" i="1"/>
  <c r="H2966" i="1"/>
  <c r="H2711" i="1"/>
  <c r="H2719" i="1"/>
  <c r="I2789" i="1"/>
  <c r="H2789" i="1"/>
  <c r="I2812" i="1"/>
  <c r="H2812" i="1"/>
  <c r="I2828" i="1"/>
  <c r="H2828" i="1"/>
  <c r="H2912" i="1"/>
  <c r="I2912" i="1"/>
  <c r="I2923" i="1"/>
  <c r="H2923" i="1"/>
  <c r="H2717" i="1"/>
  <c r="I2797" i="1"/>
  <c r="H2797" i="1"/>
  <c r="I2808" i="1"/>
  <c r="H2808" i="1"/>
  <c r="I2824" i="1"/>
  <c r="H2824" i="1"/>
  <c r="I2862" i="1"/>
  <c r="H2862" i="1"/>
  <c r="I2866" i="1"/>
  <c r="H2866" i="1"/>
  <c r="H2920" i="1"/>
  <c r="I2920" i="1"/>
  <c r="I2958" i="1"/>
  <c r="H2958" i="1"/>
  <c r="I2979" i="1"/>
  <c r="H2979" i="1"/>
  <c r="I3026" i="1"/>
  <c r="H3026" i="1"/>
  <c r="I2870" i="1"/>
  <c r="H2870" i="1"/>
  <c r="I2874" i="1"/>
  <c r="H2874" i="1"/>
  <c r="H2887" i="1"/>
  <c r="H2904" i="1"/>
  <c r="I2904" i="1"/>
  <c r="H2907" i="1"/>
  <c r="I2930" i="1"/>
  <c r="H2930" i="1"/>
  <c r="I2938" i="1"/>
  <c r="H2938" i="1"/>
  <c r="I2961" i="1"/>
  <c r="H2961" i="1"/>
  <c r="I3022" i="1"/>
  <c r="H3022" i="1"/>
  <c r="H2779" i="1"/>
  <c r="H2787" i="1"/>
  <c r="H2795" i="1"/>
  <c r="H2803" i="1"/>
  <c r="H2807" i="1"/>
  <c r="H2811" i="1"/>
  <c r="H2815" i="1"/>
  <c r="H2819" i="1"/>
  <c r="H2823" i="1"/>
  <c r="H2827" i="1"/>
  <c r="H2831" i="1"/>
  <c r="H2835" i="1"/>
  <c r="I2878" i="1"/>
  <c r="H2878" i="1"/>
  <c r="I2882" i="1"/>
  <c r="H2882" i="1"/>
  <c r="H2895" i="1"/>
  <c r="I2914" i="1"/>
  <c r="H2914" i="1"/>
  <c r="I2922" i="1"/>
  <c r="H2922" i="1"/>
  <c r="I2953" i="1"/>
  <c r="H2953" i="1"/>
  <c r="I3001" i="1"/>
  <c r="H3001" i="1"/>
  <c r="I3011" i="1"/>
  <c r="H3011" i="1"/>
  <c r="H2839" i="1"/>
  <c r="I2886" i="1"/>
  <c r="H2886" i="1"/>
  <c r="I2890" i="1"/>
  <c r="H2890" i="1"/>
  <c r="I2906" i="1"/>
  <c r="H2906" i="1"/>
  <c r="H2934" i="1"/>
  <c r="I2834" i="1"/>
  <c r="H2834" i="1"/>
  <c r="I2894" i="1"/>
  <c r="H2894" i="1"/>
  <c r="I2898" i="1"/>
  <c r="H2898" i="1"/>
  <c r="I2994" i="1"/>
  <c r="H2994" i="1"/>
  <c r="H2784" i="1"/>
  <c r="H2792" i="1"/>
  <c r="H2800" i="1"/>
  <c r="I2838" i="1"/>
  <c r="H2838" i="1"/>
  <c r="I2842" i="1"/>
  <c r="H2842" i="1"/>
  <c r="H2944" i="1"/>
  <c r="I2944" i="1"/>
  <c r="I2969" i="1"/>
  <c r="H2969" i="1"/>
  <c r="I2974" i="1"/>
  <c r="H2974" i="1"/>
  <c r="I2986" i="1"/>
  <c r="H2986" i="1"/>
  <c r="I2993" i="1"/>
  <c r="H2993" i="1"/>
  <c r="I3018" i="1"/>
  <c r="H3018" i="1"/>
  <c r="I3066" i="1"/>
  <c r="H3066" i="1"/>
  <c r="I2982" i="1"/>
  <c r="H2982" i="1"/>
  <c r="I3014" i="1"/>
  <c r="H3014" i="1"/>
  <c r="I3042" i="1"/>
  <c r="H3042" i="1"/>
  <c r="H2905" i="1"/>
  <c r="H2921" i="1"/>
  <c r="H2937" i="1"/>
  <c r="I2985" i="1"/>
  <c r="H2985" i="1"/>
  <c r="H3003" i="1"/>
  <c r="I3010" i="1"/>
  <c r="H3010" i="1"/>
  <c r="I3017" i="1"/>
  <c r="H3017" i="1"/>
  <c r="H3035" i="1"/>
  <c r="I3006" i="1"/>
  <c r="H3006" i="1"/>
  <c r="I3058" i="1"/>
  <c r="H3058" i="1"/>
  <c r="H2946" i="1"/>
  <c r="I2955" i="1"/>
  <c r="H2955" i="1"/>
  <c r="H2963" i="1"/>
  <c r="H2995" i="1"/>
  <c r="I3002" i="1"/>
  <c r="H3002" i="1"/>
  <c r="I3009" i="1"/>
  <c r="H3009" i="1"/>
  <c r="I3034" i="1"/>
  <c r="H3034" i="1"/>
  <c r="I2909" i="1"/>
  <c r="I2925" i="1"/>
  <c r="I2941" i="1"/>
  <c r="I2962" i="1"/>
  <c r="H2962" i="1"/>
  <c r="I2998" i="1"/>
  <c r="H2998" i="1"/>
  <c r="I3030" i="1"/>
  <c r="H3030" i="1"/>
  <c r="I3067" i="1"/>
  <c r="H3067" i="1"/>
  <c r="H3107" i="1"/>
  <c r="I3107" i="1"/>
  <c r="H3098" i="1"/>
  <c r="I3098" i="1"/>
  <c r="I3054" i="1"/>
  <c r="H3054" i="1"/>
  <c r="I2950" i="1"/>
  <c r="H2950" i="1"/>
  <c r="I2977" i="1"/>
  <c r="H2977" i="1"/>
  <c r="H3043" i="1"/>
  <c r="I3050" i="1"/>
  <c r="H3050" i="1"/>
  <c r="H3075" i="1"/>
  <c r="I3074" i="1"/>
  <c r="H3074" i="1"/>
  <c r="I3038" i="1"/>
  <c r="H3038" i="1"/>
  <c r="I3131" i="1"/>
  <c r="H3131" i="1"/>
  <c r="I3139" i="1"/>
  <c r="H3139" i="1"/>
  <c r="I3171" i="1"/>
  <c r="H3171" i="1"/>
  <c r="H3025" i="1"/>
  <c r="H3033" i="1"/>
  <c r="H3041" i="1"/>
  <c r="H3049" i="1"/>
  <c r="H3057" i="1"/>
  <c r="H3065" i="1"/>
  <c r="H3073" i="1"/>
  <c r="H3081" i="1"/>
  <c r="H3106" i="1"/>
  <c r="I3106" i="1"/>
  <c r="I3127" i="1"/>
  <c r="H3127" i="1"/>
  <c r="I3159" i="1"/>
  <c r="H3159" i="1"/>
  <c r="H2952" i="1"/>
  <c r="H2960" i="1"/>
  <c r="H2968" i="1"/>
  <c r="H2976" i="1"/>
  <c r="H2984" i="1"/>
  <c r="H2992" i="1"/>
  <c r="H3000" i="1"/>
  <c r="H3008" i="1"/>
  <c r="H3016" i="1"/>
  <c r="H3024" i="1"/>
  <c r="H3032" i="1"/>
  <c r="H3040" i="1"/>
  <c r="H3048" i="1"/>
  <c r="H3056" i="1"/>
  <c r="H3064" i="1"/>
  <c r="H3072" i="1"/>
  <c r="H3080" i="1"/>
  <c r="I3115" i="1"/>
  <c r="H3115" i="1"/>
  <c r="I3147" i="1"/>
  <c r="H3147" i="1"/>
  <c r="I3179" i="1"/>
  <c r="H3179" i="1"/>
  <c r="I3135" i="1"/>
  <c r="H3135" i="1"/>
  <c r="I3167" i="1"/>
  <c r="H3167" i="1"/>
  <c r="H3062" i="1"/>
  <c r="H3070" i="1"/>
  <c r="H3078" i="1"/>
  <c r="I3123" i="1"/>
  <c r="H3123" i="1"/>
  <c r="I3155" i="1"/>
  <c r="H3155" i="1"/>
  <c r="H2981" i="1"/>
  <c r="H2989" i="1"/>
  <c r="H2997" i="1"/>
  <c r="H3005" i="1"/>
  <c r="H3013" i="1"/>
  <c r="H3021" i="1"/>
  <c r="H3029" i="1"/>
  <c r="H3037" i="1"/>
  <c r="H3045" i="1"/>
  <c r="H3053" i="1"/>
  <c r="H3061" i="1"/>
  <c r="H3069" i="1"/>
  <c r="H3077" i="1"/>
  <c r="I3111" i="1"/>
  <c r="H3111" i="1"/>
  <c r="I3143" i="1"/>
  <c r="H3143" i="1"/>
  <c r="I3175" i="1"/>
  <c r="H3175" i="1"/>
  <c r="I3163" i="1"/>
  <c r="H3163" i="1"/>
  <c r="I3110" i="1"/>
  <c r="H3110" i="1"/>
  <c r="I3114" i="1"/>
  <c r="H3114" i="1"/>
  <c r="I3118" i="1"/>
  <c r="H3118" i="1"/>
  <c r="I3122" i="1"/>
  <c r="H3122" i="1"/>
  <c r="I3126" i="1"/>
  <c r="H3126" i="1"/>
  <c r="I3130" i="1"/>
  <c r="H3130" i="1"/>
  <c r="I3134" i="1"/>
  <c r="H3134" i="1"/>
  <c r="I3138" i="1"/>
  <c r="H3138" i="1"/>
  <c r="I3142" i="1"/>
  <c r="H3142" i="1"/>
  <c r="I3146" i="1"/>
  <c r="H3146" i="1"/>
  <c r="I3150" i="1"/>
  <c r="H3150" i="1"/>
  <c r="I3154" i="1"/>
  <c r="H3154" i="1"/>
  <c r="I3158" i="1"/>
  <c r="H3158" i="1"/>
  <c r="I3162" i="1"/>
  <c r="H3162" i="1"/>
  <c r="I3166" i="1"/>
  <c r="H3166" i="1"/>
  <c r="I3170" i="1"/>
  <c r="H3170" i="1"/>
  <c r="I3174" i="1"/>
  <c r="H3174" i="1"/>
  <c r="I3178" i="1"/>
  <c r="H3178" i="1"/>
  <c r="I3104" i="1"/>
  <c r="I3109" i="1"/>
  <c r="H3109" i="1"/>
  <c r="I3113" i="1"/>
  <c r="H3113" i="1"/>
  <c r="I3117" i="1"/>
  <c r="H3117" i="1"/>
  <c r="I3121" i="1"/>
  <c r="H3121" i="1"/>
  <c r="I3125" i="1"/>
  <c r="H3125" i="1"/>
  <c r="I3129" i="1"/>
  <c r="H3129" i="1"/>
  <c r="I3133" i="1"/>
  <c r="H3133" i="1"/>
  <c r="I3137" i="1"/>
  <c r="H3137" i="1"/>
  <c r="I3141" i="1"/>
  <c r="H3141" i="1"/>
  <c r="I3145" i="1"/>
  <c r="H3145" i="1"/>
  <c r="I3149" i="1"/>
  <c r="H3149" i="1"/>
  <c r="I3153" i="1"/>
  <c r="H3153" i="1"/>
  <c r="I3157" i="1"/>
  <c r="H3157" i="1"/>
  <c r="I3161" i="1"/>
  <c r="H3161" i="1"/>
  <c r="I3165" i="1"/>
  <c r="H3165" i="1"/>
  <c r="I3169" i="1"/>
  <c r="H3169" i="1"/>
  <c r="I3173" i="1"/>
  <c r="H3173" i="1"/>
  <c r="I3177" i="1"/>
  <c r="H3177" i="1"/>
  <c r="I3181" i="1"/>
  <c r="H3181" i="1"/>
  <c r="I3102" i="1"/>
  <c r="I3108" i="1"/>
  <c r="H3108" i="1"/>
  <c r="I3112" i="1"/>
  <c r="H3112" i="1"/>
  <c r="I3116" i="1"/>
  <c r="H3116" i="1"/>
  <c r="I3120" i="1"/>
  <c r="H3120" i="1"/>
  <c r="I3124" i="1"/>
  <c r="H3124" i="1"/>
  <c r="I3128" i="1"/>
  <c r="H3128" i="1"/>
  <c r="I3132" i="1"/>
  <c r="H3132" i="1"/>
  <c r="I3136" i="1"/>
  <c r="H3136" i="1"/>
  <c r="I3140" i="1"/>
  <c r="H3140" i="1"/>
  <c r="I3144" i="1"/>
  <c r="H3144" i="1"/>
  <c r="I3148" i="1"/>
  <c r="H3148" i="1"/>
  <c r="I3152" i="1"/>
  <c r="H3152" i="1"/>
  <c r="I3156" i="1"/>
  <c r="H3156" i="1"/>
  <c r="I3160" i="1"/>
  <c r="H3160" i="1"/>
  <c r="I3164" i="1"/>
  <c r="H3164" i="1"/>
  <c r="I3168" i="1"/>
  <c r="H3168" i="1"/>
  <c r="I3172" i="1"/>
  <c r="H3172" i="1"/>
  <c r="I3176" i="1"/>
  <c r="H3176" i="1"/>
  <c r="I3180" i="1"/>
  <c r="H3180" i="1"/>
  <c r="W19" i="1" l="1"/>
  <c r="X19" i="1" s="1"/>
  <c r="Z19" i="1" s="1"/>
  <c r="R19" i="1"/>
  <c r="N19" i="1"/>
  <c r="O19" i="1" s="1"/>
  <c r="M19" i="1"/>
  <c r="K19" i="1"/>
  <c r="J19" i="1"/>
  <c r="G19" i="1"/>
  <c r="I19" i="1" s="1"/>
  <c r="F19" i="1"/>
  <c r="W17" i="1"/>
  <c r="X17" i="1" s="1"/>
  <c r="R17" i="1"/>
  <c r="Q17" i="1"/>
  <c r="N17" i="1"/>
  <c r="O17" i="1" s="1"/>
  <c r="M17" i="1"/>
  <c r="K17" i="1"/>
  <c r="J17" i="1"/>
  <c r="G17" i="1"/>
  <c r="H17" i="1" s="1"/>
  <c r="F17" i="1"/>
  <c r="Z17" i="1" l="1"/>
  <c r="X14" i="1"/>
  <c r="I17" i="1"/>
  <c r="H19" i="1"/>
  <c r="V12" i="1" l="1"/>
  <c r="N3182" i="1" l="1"/>
  <c r="N3183" i="1"/>
  <c r="N3184" i="1"/>
  <c r="N3185" i="1"/>
  <c r="N3186" i="1"/>
  <c r="N3187" i="1"/>
  <c r="N3188" i="1"/>
  <c r="N3189" i="1"/>
  <c r="N3190" i="1"/>
  <c r="N3191" i="1"/>
  <c r="N3192" i="1"/>
  <c r="K3182" i="1" l="1"/>
  <c r="K3183" i="1"/>
  <c r="K3184" i="1"/>
  <c r="K3185" i="1"/>
  <c r="K3186" i="1"/>
  <c r="K3187" i="1"/>
  <c r="K3188" i="1"/>
  <c r="K3189" i="1"/>
  <c r="K3190" i="1"/>
  <c r="K3191" i="1"/>
  <c r="K3192" i="1"/>
  <c r="Z3189" i="1" l="1"/>
  <c r="Z3190" i="1"/>
  <c r="Z3191" i="1"/>
  <c r="Z3192" i="1"/>
  <c r="Y3189" i="1"/>
  <c r="Y3190" i="1"/>
  <c r="Y3191" i="1"/>
  <c r="Y3192" i="1"/>
  <c r="X3182" i="1"/>
  <c r="X3183" i="1"/>
  <c r="X3184" i="1"/>
  <c r="X3185" i="1"/>
  <c r="X3186" i="1"/>
  <c r="X3187" i="1"/>
  <c r="X3188" i="1"/>
  <c r="X3189" i="1"/>
  <c r="X3190" i="1"/>
  <c r="X3191" i="1"/>
  <c r="X3192" i="1"/>
  <c r="W3182" i="1"/>
  <c r="W3183" i="1"/>
  <c r="W3184" i="1"/>
  <c r="W3185" i="1"/>
  <c r="W3186" i="1"/>
  <c r="W3187" i="1"/>
  <c r="W3188" i="1"/>
  <c r="W3189" i="1"/>
  <c r="W3190" i="1"/>
  <c r="W3191" i="1"/>
  <c r="W3192" i="1"/>
  <c r="AT19" i="1" l="1"/>
  <c r="AD8" i="1"/>
  <c r="T14" i="1"/>
  <c r="AL17" i="1"/>
  <c r="R3182" i="1"/>
  <c r="R3183" i="1"/>
  <c r="R3184" i="1"/>
  <c r="R3185" i="1"/>
  <c r="R3186" i="1"/>
  <c r="R3187" i="1"/>
  <c r="R3188" i="1"/>
  <c r="R3189" i="1"/>
  <c r="R3190" i="1"/>
  <c r="R3191" i="1"/>
  <c r="R3192" i="1"/>
  <c r="AM17" i="1"/>
  <c r="AM19" i="1"/>
  <c r="AM22" i="1"/>
  <c r="AM25" i="1"/>
  <c r="AM37" i="1"/>
  <c r="AM38" i="1"/>
  <c r="AM43" i="1"/>
  <c r="AM46" i="1"/>
  <c r="AM48" i="1"/>
  <c r="AM75" i="1"/>
  <c r="AM82" i="1"/>
  <c r="AM85" i="1"/>
  <c r="Q3182" i="1"/>
  <c r="Q3183" i="1"/>
  <c r="Q3184" i="1"/>
  <c r="Q3185" i="1"/>
  <c r="Q3186" i="1"/>
  <c r="Q3187" i="1"/>
  <c r="Q3188" i="1"/>
  <c r="Q3189" i="1"/>
  <c r="Q3190" i="1"/>
  <c r="Q3191" i="1"/>
  <c r="Q3192" i="1"/>
  <c r="AT22" i="1"/>
  <c r="AT28" i="1"/>
  <c r="AT31" i="1"/>
  <c r="AT37" i="1"/>
  <c r="AT38" i="1"/>
  <c r="AT39" i="1"/>
  <c r="AT40" i="1"/>
  <c r="AT41" i="1"/>
  <c r="AT42" i="1"/>
  <c r="AT43" i="1"/>
  <c r="AT44" i="1"/>
  <c r="AT45" i="1"/>
  <c r="AT46" i="1"/>
  <c r="AT47" i="1"/>
  <c r="AT48" i="1"/>
  <c r="AT49" i="1"/>
  <c r="AT50" i="1"/>
  <c r="AT51" i="1"/>
  <c r="AT53" i="1"/>
  <c r="AT63" i="1"/>
  <c r="AT65" i="1"/>
  <c r="AT66" i="1"/>
  <c r="AT67" i="1"/>
  <c r="AT69" i="1"/>
  <c r="AT70" i="1"/>
  <c r="AT71" i="1"/>
  <c r="AT73" i="1"/>
  <c r="AT74" i="1"/>
  <c r="AT75" i="1"/>
  <c r="AT77" i="1"/>
  <c r="AT78" i="1"/>
  <c r="AT79" i="1"/>
  <c r="AT81" i="1"/>
  <c r="AT82" i="1"/>
  <c r="AT83" i="1"/>
  <c r="AT84" i="1"/>
  <c r="AT85" i="1"/>
  <c r="AT87" i="1"/>
  <c r="AT88" i="1"/>
  <c r="AT89" i="1"/>
  <c r="AT90"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F3182" i="1"/>
  <c r="AT3182" i="1" s="1"/>
  <c r="F3183" i="1"/>
  <c r="AT3183" i="1" s="1"/>
  <c r="F3184" i="1"/>
  <c r="AT3184" i="1" s="1"/>
  <c r="F3185" i="1"/>
  <c r="AT3185" i="1" s="1"/>
  <c r="F3186" i="1"/>
  <c r="AT3186" i="1" s="1"/>
  <c r="F3187" i="1"/>
  <c r="AT3187" i="1" s="1"/>
  <c r="F3188" i="1"/>
  <c r="AT3188" i="1" s="1"/>
  <c r="F3189" i="1"/>
  <c r="AT3189" i="1" s="1"/>
  <c r="F3190" i="1"/>
  <c r="AT3190" i="1" s="1"/>
  <c r="F3191" i="1"/>
  <c r="AT3191" i="1" s="1"/>
  <c r="F3192" i="1"/>
  <c r="AT3192" i="1" s="1"/>
  <c r="BB19" i="1"/>
  <c r="BA17" i="1"/>
  <c r="E14" i="1"/>
  <c r="S14" i="1"/>
  <c r="AI17" i="1"/>
  <c r="V14" i="1"/>
  <c r="BB17" i="1"/>
  <c r="BB22" i="1"/>
  <c r="BB25" i="1"/>
  <c r="BB27" i="1"/>
  <c r="BB28" i="1"/>
  <c r="BB31" i="1"/>
  <c r="BB37" i="1"/>
  <c r="BB38" i="1"/>
  <c r="BB39" i="1"/>
  <c r="BB40" i="1"/>
  <c r="BB41" i="1"/>
  <c r="BB42" i="1"/>
  <c r="BB43" i="1"/>
  <c r="BB44" i="1"/>
  <c r="BB45" i="1"/>
  <c r="BB46" i="1"/>
  <c r="BB47" i="1"/>
  <c r="BB48" i="1"/>
  <c r="BB49" i="1"/>
  <c r="BB50" i="1"/>
  <c r="BB51" i="1"/>
  <c r="BB53" i="1"/>
  <c r="BB63" i="1"/>
  <c r="BB65" i="1"/>
  <c r="BB66" i="1"/>
  <c r="BB67" i="1"/>
  <c r="BB69" i="1"/>
  <c r="BB70" i="1"/>
  <c r="BB71" i="1"/>
  <c r="BB73" i="1"/>
  <c r="BB74" i="1"/>
  <c r="BB75" i="1"/>
  <c r="BB77" i="1"/>
  <c r="BB78" i="1"/>
  <c r="BB79" i="1"/>
  <c r="BB81" i="1"/>
  <c r="BB82" i="1"/>
  <c r="BB83" i="1"/>
  <c r="BB84" i="1"/>
  <c r="BB85" i="1"/>
  <c r="BB87" i="1"/>
  <c r="BB88" i="1"/>
  <c r="BB89" i="1"/>
  <c r="BB90"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J3182" i="1"/>
  <c r="BB3182" i="1" s="1"/>
  <c r="J3183" i="1"/>
  <c r="BB3183" i="1" s="1"/>
  <c r="J3184" i="1"/>
  <c r="BB3184" i="1" s="1"/>
  <c r="J3185" i="1"/>
  <c r="BB3185" i="1" s="1"/>
  <c r="J3186" i="1"/>
  <c r="BB3186" i="1" s="1"/>
  <c r="J3187" i="1"/>
  <c r="BB3187" i="1" s="1"/>
  <c r="J3188" i="1"/>
  <c r="BB3188" i="1" s="1"/>
  <c r="J3189" i="1"/>
  <c r="BB3189" i="1" s="1"/>
  <c r="J3190" i="1"/>
  <c r="BB3190" i="1" s="1"/>
  <c r="J3191" i="1"/>
  <c r="BB3191" i="1" s="1"/>
  <c r="J3192" i="1"/>
  <c r="BB3192" i="1" s="1"/>
  <c r="G3182" i="1"/>
  <c r="G3183" i="1"/>
  <c r="G3184" i="1"/>
  <c r="G3185" i="1"/>
  <c r="G3186" i="1"/>
  <c r="G3187" i="1"/>
  <c r="G3188" i="1"/>
  <c r="H3188" i="1" s="1"/>
  <c r="G3189" i="1"/>
  <c r="G3190" i="1"/>
  <c r="G3191" i="1"/>
  <c r="G3192" i="1"/>
  <c r="AT25" i="1"/>
  <c r="AT27" i="1"/>
  <c r="BA3192" i="1"/>
  <c r="BA3191" i="1"/>
  <c r="BA3190" i="1"/>
  <c r="BA3189" i="1"/>
  <c r="BA3188" i="1"/>
  <c r="BA3187" i="1"/>
  <c r="BA3186" i="1"/>
  <c r="BA3185" i="1"/>
  <c r="BA3184" i="1"/>
  <c r="BA3183" i="1"/>
  <c r="BA3182" i="1"/>
  <c r="BA3181" i="1"/>
  <c r="BA3180" i="1"/>
  <c r="BA3179" i="1"/>
  <c r="BA3178" i="1"/>
  <c r="BA3177" i="1"/>
  <c r="BA3176" i="1"/>
  <c r="BA3175" i="1"/>
  <c r="BA3174" i="1"/>
  <c r="BA3173" i="1"/>
  <c r="BA3172" i="1"/>
  <c r="BA3171" i="1"/>
  <c r="BA3170" i="1"/>
  <c r="BA3169" i="1"/>
  <c r="BA3168" i="1"/>
  <c r="BA3167" i="1"/>
  <c r="BA3166" i="1"/>
  <c r="BA3165" i="1"/>
  <c r="BA3164" i="1"/>
  <c r="BA3163" i="1"/>
  <c r="BA3162" i="1"/>
  <c r="BA3161" i="1"/>
  <c r="BA3160" i="1"/>
  <c r="BA3159" i="1"/>
  <c r="BA3158" i="1"/>
  <c r="BA3157" i="1"/>
  <c r="BA3156" i="1"/>
  <c r="BA3155" i="1"/>
  <c r="BA3154" i="1"/>
  <c r="BA3153" i="1"/>
  <c r="BA3152" i="1"/>
  <c r="BA3151" i="1"/>
  <c r="BA3150" i="1"/>
  <c r="BA3149" i="1"/>
  <c r="BA3148" i="1"/>
  <c r="BA3147" i="1"/>
  <c r="BA3146" i="1"/>
  <c r="BA3145" i="1"/>
  <c r="BA3144" i="1"/>
  <c r="BA3143" i="1"/>
  <c r="BA3142" i="1"/>
  <c r="BA3141" i="1"/>
  <c r="BA3140" i="1"/>
  <c r="BA3139" i="1"/>
  <c r="BA3138" i="1"/>
  <c r="BA3137" i="1"/>
  <c r="BA3136" i="1"/>
  <c r="BA3135" i="1"/>
  <c r="BA3134" i="1"/>
  <c r="BA3133" i="1"/>
  <c r="BA3132" i="1"/>
  <c r="BA3131" i="1"/>
  <c r="BA3130" i="1"/>
  <c r="BA3129" i="1"/>
  <c r="BA3128" i="1"/>
  <c r="BA3127" i="1"/>
  <c r="BA3126" i="1"/>
  <c r="BA3125" i="1"/>
  <c r="BA3124" i="1"/>
  <c r="BA3123" i="1"/>
  <c r="BA3122" i="1"/>
  <c r="BA3121" i="1"/>
  <c r="BA3120" i="1"/>
  <c r="BA3119" i="1"/>
  <c r="BA3118" i="1"/>
  <c r="BA3117" i="1"/>
  <c r="BA3116" i="1"/>
  <c r="BA3115" i="1"/>
  <c r="BA3114" i="1"/>
  <c r="BA3113" i="1"/>
  <c r="BA3112" i="1"/>
  <c r="BA3111" i="1"/>
  <c r="BA3110" i="1"/>
  <c r="BA3109" i="1"/>
  <c r="BA3108" i="1"/>
  <c r="BA3107" i="1"/>
  <c r="BA3106" i="1"/>
  <c r="BA3105" i="1"/>
  <c r="BA3104" i="1"/>
  <c r="BA3103" i="1"/>
  <c r="BA3102" i="1"/>
  <c r="BA3101" i="1"/>
  <c r="BA3100" i="1"/>
  <c r="BA3099" i="1"/>
  <c r="BA3098" i="1"/>
  <c r="BA3097" i="1"/>
  <c r="BA3096" i="1"/>
  <c r="BA3095" i="1"/>
  <c r="BA3094" i="1"/>
  <c r="BA3093" i="1"/>
  <c r="BA3092" i="1"/>
  <c r="BA3091" i="1"/>
  <c r="BA3090" i="1"/>
  <c r="BA3089" i="1"/>
  <c r="BA3088" i="1"/>
  <c r="BA3087" i="1"/>
  <c r="BA3086" i="1"/>
  <c r="BA3085" i="1"/>
  <c r="BA3084" i="1"/>
  <c r="BA3083" i="1"/>
  <c r="BA3082" i="1"/>
  <c r="BA3081" i="1"/>
  <c r="BA3080" i="1"/>
  <c r="BA3079" i="1"/>
  <c r="BA3078" i="1"/>
  <c r="BA3077" i="1"/>
  <c r="BA3076" i="1"/>
  <c r="BA3075" i="1"/>
  <c r="BA3074" i="1"/>
  <c r="BA3073" i="1"/>
  <c r="BA3072" i="1"/>
  <c r="BA3071" i="1"/>
  <c r="BA3070" i="1"/>
  <c r="BA3069" i="1"/>
  <c r="BA3068" i="1"/>
  <c r="BA3067" i="1"/>
  <c r="BA3066" i="1"/>
  <c r="BA3065" i="1"/>
  <c r="BA3064" i="1"/>
  <c r="BA3063" i="1"/>
  <c r="BA3062" i="1"/>
  <c r="BA3061" i="1"/>
  <c r="BA3060" i="1"/>
  <c r="BA3059" i="1"/>
  <c r="BA3058" i="1"/>
  <c r="BA3057" i="1"/>
  <c r="BA3056" i="1"/>
  <c r="BA3055" i="1"/>
  <c r="BA3054" i="1"/>
  <c r="BA3053" i="1"/>
  <c r="BA3052" i="1"/>
  <c r="BA3051" i="1"/>
  <c r="BA3050" i="1"/>
  <c r="BA3049" i="1"/>
  <c r="BA3048" i="1"/>
  <c r="BA3047" i="1"/>
  <c r="BA3046" i="1"/>
  <c r="BA3045" i="1"/>
  <c r="BA3044" i="1"/>
  <c r="BA3043" i="1"/>
  <c r="BA3042" i="1"/>
  <c r="BA3041" i="1"/>
  <c r="BA3040" i="1"/>
  <c r="BA3039" i="1"/>
  <c r="BA3038" i="1"/>
  <c r="BA3037" i="1"/>
  <c r="BA3036" i="1"/>
  <c r="BA3035" i="1"/>
  <c r="BA3034" i="1"/>
  <c r="BA3033" i="1"/>
  <c r="BA3032" i="1"/>
  <c r="BA3031" i="1"/>
  <c r="BA3030" i="1"/>
  <c r="BA3029" i="1"/>
  <c r="BA3028" i="1"/>
  <c r="BA3027" i="1"/>
  <c r="BA3026" i="1"/>
  <c r="BA3025" i="1"/>
  <c r="BA3024" i="1"/>
  <c r="BA3023" i="1"/>
  <c r="BA3022" i="1"/>
  <c r="BA3021" i="1"/>
  <c r="BA3020" i="1"/>
  <c r="BA3019" i="1"/>
  <c r="BA3018" i="1"/>
  <c r="BA3017" i="1"/>
  <c r="BA3016" i="1"/>
  <c r="BA3015" i="1"/>
  <c r="BA3014" i="1"/>
  <c r="BA3013" i="1"/>
  <c r="BA3012" i="1"/>
  <c r="BA3011" i="1"/>
  <c r="BA3010" i="1"/>
  <c r="BA3009" i="1"/>
  <c r="BA3008" i="1"/>
  <c r="BA3007" i="1"/>
  <c r="BA3006" i="1"/>
  <c r="BA3005" i="1"/>
  <c r="BA3004" i="1"/>
  <c r="BA3003" i="1"/>
  <c r="BA3002" i="1"/>
  <c r="BA3001" i="1"/>
  <c r="BA3000" i="1"/>
  <c r="BA2999" i="1"/>
  <c r="BA2998" i="1"/>
  <c r="BA2997" i="1"/>
  <c r="BA2996" i="1"/>
  <c r="BA2995" i="1"/>
  <c r="BA2994" i="1"/>
  <c r="BA2993" i="1"/>
  <c r="BA2992" i="1"/>
  <c r="BA2991" i="1"/>
  <c r="BA2990" i="1"/>
  <c r="BA2989" i="1"/>
  <c r="BA2988" i="1"/>
  <c r="BA2987" i="1"/>
  <c r="BA2986" i="1"/>
  <c r="BA2985" i="1"/>
  <c r="BA2984" i="1"/>
  <c r="BA2983" i="1"/>
  <c r="BA2982" i="1"/>
  <c r="BA2981" i="1"/>
  <c r="BA2980" i="1"/>
  <c r="BA2979" i="1"/>
  <c r="BA2978" i="1"/>
  <c r="BA2977" i="1"/>
  <c r="BA2976" i="1"/>
  <c r="BA2975" i="1"/>
  <c r="BA2974" i="1"/>
  <c r="BA2973" i="1"/>
  <c r="BA2972" i="1"/>
  <c r="BA2971" i="1"/>
  <c r="BA2970" i="1"/>
  <c r="BA2969" i="1"/>
  <c r="BA2968" i="1"/>
  <c r="BA2967" i="1"/>
  <c r="BA2966" i="1"/>
  <c r="BA2965" i="1"/>
  <c r="BA2964" i="1"/>
  <c r="BA2963" i="1"/>
  <c r="BA2962" i="1"/>
  <c r="BA2961" i="1"/>
  <c r="BA2960" i="1"/>
  <c r="BA2959" i="1"/>
  <c r="BA2958" i="1"/>
  <c r="BA2957" i="1"/>
  <c r="BA2956" i="1"/>
  <c r="BA2955" i="1"/>
  <c r="BA2954" i="1"/>
  <c r="BA2953" i="1"/>
  <c r="BA2952" i="1"/>
  <c r="BA2951" i="1"/>
  <c r="BA2950" i="1"/>
  <c r="BA2949" i="1"/>
  <c r="BA2948" i="1"/>
  <c r="BA2947" i="1"/>
  <c r="BA2946" i="1"/>
  <c r="BA2945" i="1"/>
  <c r="BA2944" i="1"/>
  <c r="BA2943" i="1"/>
  <c r="BA2942" i="1"/>
  <c r="BA2941" i="1"/>
  <c r="BA2940" i="1"/>
  <c r="BA2939" i="1"/>
  <c r="BA2938" i="1"/>
  <c r="BA2937" i="1"/>
  <c r="BA2936" i="1"/>
  <c r="BA2935" i="1"/>
  <c r="BA2934" i="1"/>
  <c r="BA2933" i="1"/>
  <c r="BA2932" i="1"/>
  <c r="BA2931" i="1"/>
  <c r="BA2930" i="1"/>
  <c r="BA2929" i="1"/>
  <c r="BA2928" i="1"/>
  <c r="BA2927" i="1"/>
  <c r="BA2926" i="1"/>
  <c r="BA2925" i="1"/>
  <c r="BA2924" i="1"/>
  <c r="BA2923" i="1"/>
  <c r="BA2922" i="1"/>
  <c r="BA2921" i="1"/>
  <c r="BA2920" i="1"/>
  <c r="BA2919" i="1"/>
  <c r="BA2918" i="1"/>
  <c r="BA2917" i="1"/>
  <c r="BA2916" i="1"/>
  <c r="BA2915" i="1"/>
  <c r="BA2914" i="1"/>
  <c r="BA2913" i="1"/>
  <c r="BA2912" i="1"/>
  <c r="BA2911" i="1"/>
  <c r="BA2910" i="1"/>
  <c r="BA2909" i="1"/>
  <c r="BA2908" i="1"/>
  <c r="BA2907" i="1"/>
  <c r="BA2906" i="1"/>
  <c r="BA2905" i="1"/>
  <c r="BA2904" i="1"/>
  <c r="BA2903" i="1"/>
  <c r="BA2902" i="1"/>
  <c r="BA2901" i="1"/>
  <c r="BA2900" i="1"/>
  <c r="BA2899" i="1"/>
  <c r="BA2898" i="1"/>
  <c r="BA2897" i="1"/>
  <c r="BA2896" i="1"/>
  <c r="BA2895" i="1"/>
  <c r="BA2894" i="1"/>
  <c r="BA2893" i="1"/>
  <c r="BA2892" i="1"/>
  <c r="BA2891" i="1"/>
  <c r="BA2890" i="1"/>
  <c r="BA2889" i="1"/>
  <c r="BA2888" i="1"/>
  <c r="BA2887" i="1"/>
  <c r="BA2886" i="1"/>
  <c r="BA2885" i="1"/>
  <c r="BA2884" i="1"/>
  <c r="BA2883" i="1"/>
  <c r="BA2882" i="1"/>
  <c r="BA2881" i="1"/>
  <c r="BA2880" i="1"/>
  <c r="BA2879" i="1"/>
  <c r="BA2878" i="1"/>
  <c r="BA2877" i="1"/>
  <c r="BA2876" i="1"/>
  <c r="BA2875" i="1"/>
  <c r="BA2874" i="1"/>
  <c r="BA2873" i="1"/>
  <c r="BA2872" i="1"/>
  <c r="BA2871" i="1"/>
  <c r="BA2870" i="1"/>
  <c r="BA2869" i="1"/>
  <c r="BA2868" i="1"/>
  <c r="BA2867" i="1"/>
  <c r="BA2866" i="1"/>
  <c r="BA2865" i="1"/>
  <c r="BA2864" i="1"/>
  <c r="BA2863" i="1"/>
  <c r="BA2862" i="1"/>
  <c r="BA2861" i="1"/>
  <c r="BA2860" i="1"/>
  <c r="BA2859" i="1"/>
  <c r="BA2858" i="1"/>
  <c r="BA2857" i="1"/>
  <c r="BA2856" i="1"/>
  <c r="BA2855" i="1"/>
  <c r="BA2854" i="1"/>
  <c r="BA2853" i="1"/>
  <c r="BA2852" i="1"/>
  <c r="BA2851" i="1"/>
  <c r="BA2850" i="1"/>
  <c r="BA2849" i="1"/>
  <c r="BA2848" i="1"/>
  <c r="BA2847" i="1"/>
  <c r="BA2846" i="1"/>
  <c r="BA2845" i="1"/>
  <c r="BA2844" i="1"/>
  <c r="BA2843" i="1"/>
  <c r="BA2842" i="1"/>
  <c r="BA2841" i="1"/>
  <c r="BA2840" i="1"/>
  <c r="BA2839" i="1"/>
  <c r="BA2838" i="1"/>
  <c r="BA2837" i="1"/>
  <c r="BA2836" i="1"/>
  <c r="BA2835" i="1"/>
  <c r="BA2834" i="1"/>
  <c r="BA2833" i="1"/>
  <c r="BA2832" i="1"/>
  <c r="BA2831" i="1"/>
  <c r="BA2830" i="1"/>
  <c r="BA2829" i="1"/>
  <c r="BA2828" i="1"/>
  <c r="BA2827" i="1"/>
  <c r="BA2826" i="1"/>
  <c r="BA2825" i="1"/>
  <c r="BA2824" i="1"/>
  <c r="BA2823" i="1"/>
  <c r="BA2822" i="1"/>
  <c r="BA2821" i="1"/>
  <c r="BA2820" i="1"/>
  <c r="BA2819" i="1"/>
  <c r="BA2818" i="1"/>
  <c r="BA2817" i="1"/>
  <c r="BA2816" i="1"/>
  <c r="BA2815" i="1"/>
  <c r="BA2814" i="1"/>
  <c r="BA2813" i="1"/>
  <c r="BA2812" i="1"/>
  <c r="BA2811" i="1"/>
  <c r="BA2810" i="1"/>
  <c r="BA2809" i="1"/>
  <c r="BA2808" i="1"/>
  <c r="BA2807" i="1"/>
  <c r="BA2806" i="1"/>
  <c r="BA2805" i="1"/>
  <c r="BA2804" i="1"/>
  <c r="BA2803" i="1"/>
  <c r="BA2802" i="1"/>
  <c r="BA2801" i="1"/>
  <c r="BA2800" i="1"/>
  <c r="BA2799" i="1"/>
  <c r="BA2798" i="1"/>
  <c r="BA2797" i="1"/>
  <c r="BA2796" i="1"/>
  <c r="BA2795" i="1"/>
  <c r="BA2794" i="1"/>
  <c r="BA2793" i="1"/>
  <c r="BA2792" i="1"/>
  <c r="BA2791" i="1"/>
  <c r="BA2790" i="1"/>
  <c r="BA2789" i="1"/>
  <c r="BA2788" i="1"/>
  <c r="BA2787" i="1"/>
  <c r="BA2786" i="1"/>
  <c r="BA2785" i="1"/>
  <c r="BA2784" i="1"/>
  <c r="BA2783" i="1"/>
  <c r="BA2782" i="1"/>
  <c r="BA2781" i="1"/>
  <c r="BA2780" i="1"/>
  <c r="BA2779" i="1"/>
  <c r="BA2778" i="1"/>
  <c r="BA2777" i="1"/>
  <c r="BA2776" i="1"/>
  <c r="BA2775" i="1"/>
  <c r="BA2774" i="1"/>
  <c r="BA2773" i="1"/>
  <c r="BA2772" i="1"/>
  <c r="BA2771" i="1"/>
  <c r="BA2770" i="1"/>
  <c r="BA2769" i="1"/>
  <c r="BA2768" i="1"/>
  <c r="BA2767" i="1"/>
  <c r="BA2766" i="1"/>
  <c r="BA2765" i="1"/>
  <c r="BA2764" i="1"/>
  <c r="BA2763" i="1"/>
  <c r="BA2762" i="1"/>
  <c r="BA2761" i="1"/>
  <c r="BA2760" i="1"/>
  <c r="BA2759" i="1"/>
  <c r="BA2758" i="1"/>
  <c r="BA2757" i="1"/>
  <c r="BA2756" i="1"/>
  <c r="BA2755" i="1"/>
  <c r="BA2754" i="1"/>
  <c r="BA2753" i="1"/>
  <c r="BA2752" i="1"/>
  <c r="BA2751" i="1"/>
  <c r="BA2750" i="1"/>
  <c r="BA2749" i="1"/>
  <c r="BA2748" i="1"/>
  <c r="BA2747" i="1"/>
  <c r="BA2746" i="1"/>
  <c r="BA2745" i="1"/>
  <c r="BA2744" i="1"/>
  <c r="BA2743" i="1"/>
  <c r="BA2742" i="1"/>
  <c r="BA2741" i="1"/>
  <c r="BA2740" i="1"/>
  <c r="BA2739" i="1"/>
  <c r="BA2738" i="1"/>
  <c r="BA2737" i="1"/>
  <c r="BA2736" i="1"/>
  <c r="BA2735" i="1"/>
  <c r="BA2734" i="1"/>
  <c r="BA2733" i="1"/>
  <c r="BA2732" i="1"/>
  <c r="BA2731" i="1"/>
  <c r="BA2730" i="1"/>
  <c r="BA2729" i="1"/>
  <c r="BA2728" i="1"/>
  <c r="BA2727" i="1"/>
  <c r="BA2726" i="1"/>
  <c r="BA2725" i="1"/>
  <c r="BA2724" i="1"/>
  <c r="BA2723" i="1"/>
  <c r="BA2722" i="1"/>
  <c r="BA2721" i="1"/>
  <c r="BA2720" i="1"/>
  <c r="BA2719" i="1"/>
  <c r="BA2718" i="1"/>
  <c r="BA2717" i="1"/>
  <c r="BA2716" i="1"/>
  <c r="BA2715" i="1"/>
  <c r="BA2714" i="1"/>
  <c r="BA2713" i="1"/>
  <c r="BA2712" i="1"/>
  <c r="BA2711" i="1"/>
  <c r="BA2710" i="1"/>
  <c r="BA2709" i="1"/>
  <c r="BA2708" i="1"/>
  <c r="BA2707" i="1"/>
  <c r="BA2706" i="1"/>
  <c r="BA2705" i="1"/>
  <c r="BA2704" i="1"/>
  <c r="BA2703" i="1"/>
  <c r="BA2702" i="1"/>
  <c r="BA2701" i="1"/>
  <c r="BA2700" i="1"/>
  <c r="BA2699" i="1"/>
  <c r="BA2698" i="1"/>
  <c r="BA2697" i="1"/>
  <c r="BA2696" i="1"/>
  <c r="BA2695" i="1"/>
  <c r="BA2694" i="1"/>
  <c r="BA2693" i="1"/>
  <c r="BA2692" i="1"/>
  <c r="BA2691" i="1"/>
  <c r="BA2690" i="1"/>
  <c r="BA2689" i="1"/>
  <c r="BA2688" i="1"/>
  <c r="BA2687" i="1"/>
  <c r="BA2686" i="1"/>
  <c r="BA2685" i="1"/>
  <c r="BA2684" i="1"/>
  <c r="BA2683" i="1"/>
  <c r="BA2682" i="1"/>
  <c r="BA2681" i="1"/>
  <c r="BA2680" i="1"/>
  <c r="BA2679" i="1"/>
  <c r="BA2678" i="1"/>
  <c r="BA2677" i="1"/>
  <c r="BA2676" i="1"/>
  <c r="BA2675" i="1"/>
  <c r="BA2674" i="1"/>
  <c r="BA2673" i="1"/>
  <c r="BA2672" i="1"/>
  <c r="BA2671" i="1"/>
  <c r="BA2670" i="1"/>
  <c r="BA2669" i="1"/>
  <c r="BA2668" i="1"/>
  <c r="BA2667" i="1"/>
  <c r="BA2666" i="1"/>
  <c r="BA2665" i="1"/>
  <c r="BA2664" i="1"/>
  <c r="BA2663" i="1"/>
  <c r="BA2662" i="1"/>
  <c r="BA2661" i="1"/>
  <c r="BA2660" i="1"/>
  <c r="BA2659" i="1"/>
  <c r="BA2658" i="1"/>
  <c r="BA2657" i="1"/>
  <c r="BA2656" i="1"/>
  <c r="BA2655" i="1"/>
  <c r="BA2654" i="1"/>
  <c r="BA2653" i="1"/>
  <c r="BA2652" i="1"/>
  <c r="BA2651" i="1"/>
  <c r="BA2650" i="1"/>
  <c r="BA2649" i="1"/>
  <c r="BA2648" i="1"/>
  <c r="BA2647" i="1"/>
  <c r="BA2646" i="1"/>
  <c r="BA2645" i="1"/>
  <c r="BA2644" i="1"/>
  <c r="BA2643" i="1"/>
  <c r="BA2642" i="1"/>
  <c r="BA2641" i="1"/>
  <c r="BA2640" i="1"/>
  <c r="BA2639" i="1"/>
  <c r="BA2638" i="1"/>
  <c r="BA2637" i="1"/>
  <c r="BA2636" i="1"/>
  <c r="BA2635" i="1"/>
  <c r="BA2634" i="1"/>
  <c r="BA2633" i="1"/>
  <c r="BA2632" i="1"/>
  <c r="BA2631" i="1"/>
  <c r="BA2630" i="1"/>
  <c r="BA2629" i="1"/>
  <c r="BA2628" i="1"/>
  <c r="BA2627" i="1"/>
  <c r="BA2626" i="1"/>
  <c r="BA2625" i="1"/>
  <c r="BA2624" i="1"/>
  <c r="BA2623" i="1"/>
  <c r="BA2622" i="1"/>
  <c r="BA2621" i="1"/>
  <c r="BA2620" i="1"/>
  <c r="BA2619" i="1"/>
  <c r="BA2618" i="1"/>
  <c r="BA2617" i="1"/>
  <c r="BA2616" i="1"/>
  <c r="BA2615" i="1"/>
  <c r="BA2614" i="1"/>
  <c r="BA2613" i="1"/>
  <c r="BA2612" i="1"/>
  <c r="BA2611" i="1"/>
  <c r="BA2610" i="1"/>
  <c r="BA2609" i="1"/>
  <c r="BA2608" i="1"/>
  <c r="BA2607" i="1"/>
  <c r="BA2606" i="1"/>
  <c r="BA2605" i="1"/>
  <c r="BA2604" i="1"/>
  <c r="BA2603" i="1"/>
  <c r="BA2602" i="1"/>
  <c r="BA2601" i="1"/>
  <c r="BA2600" i="1"/>
  <c r="BA2599" i="1"/>
  <c r="BA2598" i="1"/>
  <c r="BA2597" i="1"/>
  <c r="BA2596" i="1"/>
  <c r="BA2595" i="1"/>
  <c r="BA2594" i="1"/>
  <c r="BA2593" i="1"/>
  <c r="BA2592" i="1"/>
  <c r="BA2591" i="1"/>
  <c r="BA2590" i="1"/>
  <c r="BA2589" i="1"/>
  <c r="BA2588" i="1"/>
  <c r="BA2587" i="1"/>
  <c r="BA2586" i="1"/>
  <c r="BA2585" i="1"/>
  <c r="BA2584" i="1"/>
  <c r="BA2583" i="1"/>
  <c r="BA2582" i="1"/>
  <c r="BA2581" i="1"/>
  <c r="BA2580" i="1"/>
  <c r="BA2579" i="1"/>
  <c r="BA2578" i="1"/>
  <c r="BA2577" i="1"/>
  <c r="BA2576" i="1"/>
  <c r="BA2575" i="1"/>
  <c r="BA2574" i="1"/>
  <c r="BA2573" i="1"/>
  <c r="BA2572" i="1"/>
  <c r="BA2571" i="1"/>
  <c r="BA2570" i="1"/>
  <c r="BA2569" i="1"/>
  <c r="BA2568" i="1"/>
  <c r="BA2567" i="1"/>
  <c r="BA2566" i="1"/>
  <c r="BA2565" i="1"/>
  <c r="BA2564" i="1"/>
  <c r="BA2563" i="1"/>
  <c r="BA2562" i="1"/>
  <c r="BA2561" i="1"/>
  <c r="BA2560" i="1"/>
  <c r="BA2559" i="1"/>
  <c r="BA2558" i="1"/>
  <c r="BA2557" i="1"/>
  <c r="BA2556" i="1"/>
  <c r="BA2555" i="1"/>
  <c r="BA2554" i="1"/>
  <c r="BA2553" i="1"/>
  <c r="BA2552" i="1"/>
  <c r="BA2551" i="1"/>
  <c r="BA2550" i="1"/>
  <c r="BA2549" i="1"/>
  <c r="BA2548" i="1"/>
  <c r="BA2547" i="1"/>
  <c r="BA2546" i="1"/>
  <c r="BA2545" i="1"/>
  <c r="BA2544" i="1"/>
  <c r="BA2543" i="1"/>
  <c r="BA2542" i="1"/>
  <c r="BA2541" i="1"/>
  <c r="BA2540" i="1"/>
  <c r="BA2539" i="1"/>
  <c r="BA2538" i="1"/>
  <c r="BA2537" i="1"/>
  <c r="BA2536" i="1"/>
  <c r="BA2535" i="1"/>
  <c r="BA2534" i="1"/>
  <c r="BA2533" i="1"/>
  <c r="BA2532" i="1"/>
  <c r="BA2531" i="1"/>
  <c r="BA2530" i="1"/>
  <c r="BA2529" i="1"/>
  <c r="BA2528" i="1"/>
  <c r="BA2527" i="1"/>
  <c r="BA2526" i="1"/>
  <c r="BA2525" i="1"/>
  <c r="BA2524" i="1"/>
  <c r="BA2523" i="1"/>
  <c r="BA2522" i="1"/>
  <c r="BA2521" i="1"/>
  <c r="BA2520" i="1"/>
  <c r="BA2519" i="1"/>
  <c r="BA2518" i="1"/>
  <c r="BA2517" i="1"/>
  <c r="BA2516" i="1"/>
  <c r="BA2515" i="1"/>
  <c r="BA2514" i="1"/>
  <c r="BA2513" i="1"/>
  <c r="BA2512" i="1"/>
  <c r="BA2511" i="1"/>
  <c r="BA2510" i="1"/>
  <c r="BA2509" i="1"/>
  <c r="BA2508" i="1"/>
  <c r="BA2507" i="1"/>
  <c r="BA2506" i="1"/>
  <c r="BA2505" i="1"/>
  <c r="BA2504" i="1"/>
  <c r="BA2503" i="1"/>
  <c r="BA2502" i="1"/>
  <c r="BA2501" i="1"/>
  <c r="BA2500" i="1"/>
  <c r="BA2499" i="1"/>
  <c r="BA2498" i="1"/>
  <c r="BA2497" i="1"/>
  <c r="BA2496" i="1"/>
  <c r="BA2495" i="1"/>
  <c r="BA2494" i="1"/>
  <c r="BA2493" i="1"/>
  <c r="BA2492" i="1"/>
  <c r="BA2491" i="1"/>
  <c r="BA2490" i="1"/>
  <c r="BA2489" i="1"/>
  <c r="BA2488" i="1"/>
  <c r="BA2487" i="1"/>
  <c r="BA2486" i="1"/>
  <c r="BA2485" i="1"/>
  <c r="BA2484" i="1"/>
  <c r="BA2483" i="1"/>
  <c r="BA2482" i="1"/>
  <c r="BA2481" i="1"/>
  <c r="BA2480" i="1"/>
  <c r="BA2479" i="1"/>
  <c r="BA2478" i="1"/>
  <c r="BA2477" i="1"/>
  <c r="BA2476" i="1"/>
  <c r="BA2475" i="1"/>
  <c r="BA2474" i="1"/>
  <c r="BA2473" i="1"/>
  <c r="BA2472" i="1"/>
  <c r="BA2471" i="1"/>
  <c r="BA2470" i="1"/>
  <c r="BA2469" i="1"/>
  <c r="BA2468" i="1"/>
  <c r="BA2467" i="1"/>
  <c r="BA2466" i="1"/>
  <c r="BA2465" i="1"/>
  <c r="BA2464" i="1"/>
  <c r="BA2463" i="1"/>
  <c r="BA2462" i="1"/>
  <c r="BA2461" i="1"/>
  <c r="BA2460" i="1"/>
  <c r="BA2459" i="1"/>
  <c r="BA2458" i="1"/>
  <c r="BA2457" i="1"/>
  <c r="BA2456" i="1"/>
  <c r="BA2455" i="1"/>
  <c r="BA2454" i="1"/>
  <c r="BA2453" i="1"/>
  <c r="BA2452" i="1"/>
  <c r="BA2451" i="1"/>
  <c r="BA2450" i="1"/>
  <c r="BA2449" i="1"/>
  <c r="BA2448" i="1"/>
  <c r="BA2447" i="1"/>
  <c r="BA2446" i="1"/>
  <c r="BA2445" i="1"/>
  <c r="BA2444" i="1"/>
  <c r="BA2443" i="1"/>
  <c r="BA2442" i="1"/>
  <c r="BA2441" i="1"/>
  <c r="BA2440" i="1"/>
  <c r="BA2439" i="1"/>
  <c r="BA2438" i="1"/>
  <c r="BA2437" i="1"/>
  <c r="BA2436" i="1"/>
  <c r="BA2435" i="1"/>
  <c r="BA2434" i="1"/>
  <c r="BA2433" i="1"/>
  <c r="BA2432" i="1"/>
  <c r="BA2431" i="1"/>
  <c r="BA2430" i="1"/>
  <c r="BA2429" i="1"/>
  <c r="BA2428" i="1"/>
  <c r="BA2427" i="1"/>
  <c r="BA2426" i="1"/>
  <c r="BA2425" i="1"/>
  <c r="BA2424" i="1"/>
  <c r="BA2423" i="1"/>
  <c r="BA2422" i="1"/>
  <c r="BA2421" i="1"/>
  <c r="BA2420" i="1"/>
  <c r="BA2419" i="1"/>
  <c r="BA2418" i="1"/>
  <c r="BA2417" i="1"/>
  <c r="BA2416" i="1"/>
  <c r="BA2415" i="1"/>
  <c r="BA2414" i="1"/>
  <c r="BA2413" i="1"/>
  <c r="BA2412" i="1"/>
  <c r="BA2411" i="1"/>
  <c r="BA2410" i="1"/>
  <c r="BA2409" i="1"/>
  <c r="BA2408" i="1"/>
  <c r="BA2407" i="1"/>
  <c r="BA2406" i="1"/>
  <c r="BA2405" i="1"/>
  <c r="BA2404" i="1"/>
  <c r="BA2403" i="1"/>
  <c r="BA2402" i="1"/>
  <c r="BA2401" i="1"/>
  <c r="BA2400" i="1"/>
  <c r="BA2399" i="1"/>
  <c r="BA2398" i="1"/>
  <c r="BA2397" i="1"/>
  <c r="BA2396" i="1"/>
  <c r="BA2395" i="1"/>
  <c r="BA2394" i="1"/>
  <c r="BA2393" i="1"/>
  <c r="BA2392" i="1"/>
  <c r="BA2391" i="1"/>
  <c r="BA2390" i="1"/>
  <c r="BA2389" i="1"/>
  <c r="BA2388" i="1"/>
  <c r="BA2387" i="1"/>
  <c r="BA2386" i="1"/>
  <c r="BA2385" i="1"/>
  <c r="BA2384" i="1"/>
  <c r="BA2383" i="1"/>
  <c r="BA2382" i="1"/>
  <c r="BA2381" i="1"/>
  <c r="BA2380" i="1"/>
  <c r="BA2379" i="1"/>
  <c r="BA2378" i="1"/>
  <c r="BA2377" i="1"/>
  <c r="BA2376" i="1"/>
  <c r="BA2375" i="1"/>
  <c r="BA2374" i="1"/>
  <c r="BA2373" i="1"/>
  <c r="BA2372" i="1"/>
  <c r="BA2371" i="1"/>
  <c r="BA2370" i="1"/>
  <c r="BA2369" i="1"/>
  <c r="BA2368" i="1"/>
  <c r="BA2367" i="1"/>
  <c r="BA2366" i="1"/>
  <c r="BA2365" i="1"/>
  <c r="BA2364" i="1"/>
  <c r="BA2363" i="1"/>
  <c r="BA2362" i="1"/>
  <c r="BA2361" i="1"/>
  <c r="BA2360" i="1"/>
  <c r="BA2359" i="1"/>
  <c r="BA2358" i="1"/>
  <c r="BA2357" i="1"/>
  <c r="BA2356" i="1"/>
  <c r="BA2355" i="1"/>
  <c r="BA2354" i="1"/>
  <c r="BA2353" i="1"/>
  <c r="BA2352" i="1"/>
  <c r="BA2351" i="1"/>
  <c r="BA2350" i="1"/>
  <c r="BA2349" i="1"/>
  <c r="BA2348" i="1"/>
  <c r="BA2347" i="1"/>
  <c r="BA2346" i="1"/>
  <c r="BA2345" i="1"/>
  <c r="BA2344" i="1"/>
  <c r="BA2343" i="1"/>
  <c r="BA2342" i="1"/>
  <c r="BA2341" i="1"/>
  <c r="BA2340" i="1"/>
  <c r="BA2339" i="1"/>
  <c r="BA2338" i="1"/>
  <c r="BA2337" i="1"/>
  <c r="BA2336" i="1"/>
  <c r="BA2335" i="1"/>
  <c r="BA2334" i="1"/>
  <c r="BA2333" i="1"/>
  <c r="BA2332" i="1"/>
  <c r="BA2331" i="1"/>
  <c r="BA2330" i="1"/>
  <c r="BA2329" i="1"/>
  <c r="BA2328" i="1"/>
  <c r="BA2327" i="1"/>
  <c r="BA2326" i="1"/>
  <c r="BA2325" i="1"/>
  <c r="BA2324" i="1"/>
  <c r="BA2323" i="1"/>
  <c r="BA2322" i="1"/>
  <c r="BA2321" i="1"/>
  <c r="BA2320" i="1"/>
  <c r="BA2319" i="1"/>
  <c r="BA2318" i="1"/>
  <c r="BA2317" i="1"/>
  <c r="BA2316" i="1"/>
  <c r="BA2315" i="1"/>
  <c r="BA2314" i="1"/>
  <c r="BA2313" i="1"/>
  <c r="BA2312" i="1"/>
  <c r="BA2311" i="1"/>
  <c r="BA2310" i="1"/>
  <c r="BA2309" i="1"/>
  <c r="BA2308" i="1"/>
  <c r="BA2307" i="1"/>
  <c r="BA2306" i="1"/>
  <c r="BA2305" i="1"/>
  <c r="BA2304" i="1"/>
  <c r="BA2303" i="1"/>
  <c r="BA2302" i="1"/>
  <c r="BA2301" i="1"/>
  <c r="BA2300" i="1"/>
  <c r="BA2299" i="1"/>
  <c r="BA2298" i="1"/>
  <c r="BA2297" i="1"/>
  <c r="BA2296" i="1"/>
  <c r="BA2295" i="1"/>
  <c r="BA2294" i="1"/>
  <c r="BA2293" i="1"/>
  <c r="BA2292" i="1"/>
  <c r="BA2291" i="1"/>
  <c r="BA2290" i="1"/>
  <c r="BA2289" i="1"/>
  <c r="BA2288" i="1"/>
  <c r="BA2287" i="1"/>
  <c r="BA2286" i="1"/>
  <c r="BA2285" i="1"/>
  <c r="BA2284" i="1"/>
  <c r="BA2283" i="1"/>
  <c r="BA2282" i="1"/>
  <c r="BA2281" i="1"/>
  <c r="BA2280" i="1"/>
  <c r="BA2279" i="1"/>
  <c r="BA2278" i="1"/>
  <c r="BA2277" i="1"/>
  <c r="BA2276" i="1"/>
  <c r="BA2275" i="1"/>
  <c r="BA2274" i="1"/>
  <c r="BA2273" i="1"/>
  <c r="BA2272" i="1"/>
  <c r="BA2271" i="1"/>
  <c r="BA2270" i="1"/>
  <c r="BA2269" i="1"/>
  <c r="BA2268" i="1"/>
  <c r="BA2267" i="1"/>
  <c r="BA2266" i="1"/>
  <c r="BA2265" i="1"/>
  <c r="BA2264" i="1"/>
  <c r="BA2263" i="1"/>
  <c r="BA2262" i="1"/>
  <c r="BA2261" i="1"/>
  <c r="BA2260" i="1"/>
  <c r="BA2259" i="1"/>
  <c r="BA2258" i="1"/>
  <c r="BA2257" i="1"/>
  <c r="BA2256" i="1"/>
  <c r="BA2255" i="1"/>
  <c r="BA2254" i="1"/>
  <c r="BA2253" i="1"/>
  <c r="BA2252" i="1"/>
  <c r="BA2251" i="1"/>
  <c r="BA2250" i="1"/>
  <c r="BA2249" i="1"/>
  <c r="BA2248" i="1"/>
  <c r="BA2247" i="1"/>
  <c r="BA2246" i="1"/>
  <c r="BA2245" i="1"/>
  <c r="BA2244" i="1"/>
  <c r="BA2243" i="1"/>
  <c r="BA2242" i="1"/>
  <c r="BA2241" i="1"/>
  <c r="BA2240" i="1"/>
  <c r="BA2239" i="1"/>
  <c r="BA2238" i="1"/>
  <c r="BA2237" i="1"/>
  <c r="BA2236" i="1"/>
  <c r="BA2235" i="1"/>
  <c r="BA2234" i="1"/>
  <c r="BA2233" i="1"/>
  <c r="BA2232" i="1"/>
  <c r="BA2231" i="1"/>
  <c r="BA2230" i="1"/>
  <c r="BA2229" i="1"/>
  <c r="BA2228" i="1"/>
  <c r="BA2227" i="1"/>
  <c r="BA2226" i="1"/>
  <c r="BA2225" i="1"/>
  <c r="BA2224" i="1"/>
  <c r="BA2223" i="1"/>
  <c r="BA2222" i="1"/>
  <c r="BA2221" i="1"/>
  <c r="BA2220" i="1"/>
  <c r="BA2219" i="1"/>
  <c r="BA2218" i="1"/>
  <c r="BA2217" i="1"/>
  <c r="BA2216" i="1"/>
  <c r="BA2215" i="1"/>
  <c r="BA2214" i="1"/>
  <c r="BA2213" i="1"/>
  <c r="BA2212" i="1"/>
  <c r="BA2211" i="1"/>
  <c r="BA2210" i="1"/>
  <c r="BA2209" i="1"/>
  <c r="BA2208" i="1"/>
  <c r="BA2207" i="1"/>
  <c r="BA2206" i="1"/>
  <c r="BA2205" i="1"/>
  <c r="BA2204" i="1"/>
  <c r="BA2203" i="1"/>
  <c r="BA2202" i="1"/>
  <c r="BA2201" i="1"/>
  <c r="BA2200" i="1"/>
  <c r="BA2199" i="1"/>
  <c r="BA2198" i="1"/>
  <c r="BA2197" i="1"/>
  <c r="BA2196" i="1"/>
  <c r="BA2195" i="1"/>
  <c r="BA2194" i="1"/>
  <c r="BA2193" i="1"/>
  <c r="BA2192" i="1"/>
  <c r="BA2191" i="1"/>
  <c r="BA2190" i="1"/>
  <c r="BA2189" i="1"/>
  <c r="BA2188" i="1"/>
  <c r="BA2187" i="1"/>
  <c r="BA2186" i="1"/>
  <c r="BA2185" i="1"/>
  <c r="BA2184" i="1"/>
  <c r="BA2183" i="1"/>
  <c r="BA2182" i="1"/>
  <c r="BA2181" i="1"/>
  <c r="BA2180" i="1"/>
  <c r="BA2179" i="1"/>
  <c r="BA2178" i="1"/>
  <c r="BA2177" i="1"/>
  <c r="BA2176" i="1"/>
  <c r="BA2175" i="1"/>
  <c r="BA2174" i="1"/>
  <c r="BA2173" i="1"/>
  <c r="BA2172" i="1"/>
  <c r="BA2171" i="1"/>
  <c r="BA2170" i="1"/>
  <c r="BA2169" i="1"/>
  <c r="BA2168" i="1"/>
  <c r="BA2167" i="1"/>
  <c r="BA2166" i="1"/>
  <c r="BA2165" i="1"/>
  <c r="BA2164" i="1"/>
  <c r="BA2163" i="1"/>
  <c r="BA2162" i="1"/>
  <c r="BA2161" i="1"/>
  <c r="BA2160" i="1"/>
  <c r="BA2159" i="1"/>
  <c r="BA2158" i="1"/>
  <c r="BA2157" i="1"/>
  <c r="BA2156" i="1"/>
  <c r="BA2155" i="1"/>
  <c r="BA2154" i="1"/>
  <c r="BA2153" i="1"/>
  <c r="BA2152" i="1"/>
  <c r="BA2151" i="1"/>
  <c r="BA2150" i="1"/>
  <c r="BA2149" i="1"/>
  <c r="BA2148" i="1"/>
  <c r="BA2147" i="1"/>
  <c r="BA2146" i="1"/>
  <c r="BA2145" i="1"/>
  <c r="BA2144" i="1"/>
  <c r="BA2143" i="1"/>
  <c r="BA2142" i="1"/>
  <c r="BA2141" i="1"/>
  <c r="BA2140" i="1"/>
  <c r="BA2139" i="1"/>
  <c r="BA2138" i="1"/>
  <c r="BA2137" i="1"/>
  <c r="BA2136" i="1"/>
  <c r="BA2135" i="1"/>
  <c r="BA2134" i="1"/>
  <c r="BA2133" i="1"/>
  <c r="BA2132" i="1"/>
  <c r="BA2131" i="1"/>
  <c r="BA2130" i="1"/>
  <c r="BA2129" i="1"/>
  <c r="BA2128" i="1"/>
  <c r="BA2127" i="1"/>
  <c r="BA2126" i="1"/>
  <c r="BA2125" i="1"/>
  <c r="BA2124" i="1"/>
  <c r="BA2123" i="1"/>
  <c r="BA2122" i="1"/>
  <c r="BA2121" i="1"/>
  <c r="BA2120" i="1"/>
  <c r="BA2119" i="1"/>
  <c r="BA2118" i="1"/>
  <c r="BA2117" i="1"/>
  <c r="BA2116" i="1"/>
  <c r="BA2115" i="1"/>
  <c r="BA2114" i="1"/>
  <c r="BA2113" i="1"/>
  <c r="BA2112" i="1"/>
  <c r="BA2111" i="1"/>
  <c r="BA2110" i="1"/>
  <c r="BA2109" i="1"/>
  <c r="BA2108" i="1"/>
  <c r="BA2107" i="1"/>
  <c r="BA2106" i="1"/>
  <c r="BA2105" i="1"/>
  <c r="BA2104" i="1"/>
  <c r="BA2103" i="1"/>
  <c r="BA2102" i="1"/>
  <c r="BA2101" i="1"/>
  <c r="BA2100" i="1"/>
  <c r="BA2099" i="1"/>
  <c r="BA2098" i="1"/>
  <c r="BA2097" i="1"/>
  <c r="BA2096" i="1"/>
  <c r="BA2095" i="1"/>
  <c r="BA2094" i="1"/>
  <c r="BA2093" i="1"/>
  <c r="BA2092" i="1"/>
  <c r="BA2091" i="1"/>
  <c r="BA2090" i="1"/>
  <c r="BA2089" i="1"/>
  <c r="BA2088" i="1"/>
  <c r="BA2087" i="1"/>
  <c r="BA2086" i="1"/>
  <c r="BA2085" i="1"/>
  <c r="BA2084" i="1"/>
  <c r="BA2083" i="1"/>
  <c r="BA2082" i="1"/>
  <c r="BA2081" i="1"/>
  <c r="BA2080" i="1"/>
  <c r="BA2079" i="1"/>
  <c r="BA2078" i="1"/>
  <c r="BA2077" i="1"/>
  <c r="BA2076" i="1"/>
  <c r="BA2075" i="1"/>
  <c r="BA2074" i="1"/>
  <c r="BA2073" i="1"/>
  <c r="BA2072" i="1"/>
  <c r="BA2071" i="1"/>
  <c r="BA2070" i="1"/>
  <c r="BA2069" i="1"/>
  <c r="BA2068" i="1"/>
  <c r="BA2067" i="1"/>
  <c r="BA2066" i="1"/>
  <c r="BA2065" i="1"/>
  <c r="BA2064" i="1"/>
  <c r="BA2063" i="1"/>
  <c r="BA2062" i="1"/>
  <c r="BA2061" i="1"/>
  <c r="BA2060" i="1"/>
  <c r="BA2059" i="1"/>
  <c r="BA2058" i="1"/>
  <c r="BA2057" i="1"/>
  <c r="BA2056" i="1"/>
  <c r="BA2055" i="1"/>
  <c r="BA2054" i="1"/>
  <c r="BA2053" i="1"/>
  <c r="BA2052" i="1"/>
  <c r="BA2051" i="1"/>
  <c r="BA2050" i="1"/>
  <c r="BA2049" i="1"/>
  <c r="BA2048" i="1"/>
  <c r="BA2047" i="1"/>
  <c r="BA2046" i="1"/>
  <c r="BA2045" i="1"/>
  <c r="BA2044" i="1"/>
  <c r="BA2043" i="1"/>
  <c r="BA2042" i="1"/>
  <c r="BA2041" i="1"/>
  <c r="BA2040" i="1"/>
  <c r="BA2039" i="1"/>
  <c r="BA2038" i="1"/>
  <c r="BA2037" i="1"/>
  <c r="BA2036" i="1"/>
  <c r="BA2035" i="1"/>
  <c r="BA2034" i="1"/>
  <c r="BA2033" i="1"/>
  <c r="BA2032" i="1"/>
  <c r="BA2031" i="1"/>
  <c r="BA2030" i="1"/>
  <c r="BA2029" i="1"/>
  <c r="BA2028" i="1"/>
  <c r="BA2027" i="1"/>
  <c r="BA2026" i="1"/>
  <c r="BA2025" i="1"/>
  <c r="BA2024" i="1"/>
  <c r="BA2023" i="1"/>
  <c r="BA2022" i="1"/>
  <c r="BA2021" i="1"/>
  <c r="BA2020" i="1"/>
  <c r="BA2019" i="1"/>
  <c r="BA2018" i="1"/>
  <c r="BA2017" i="1"/>
  <c r="BA2016" i="1"/>
  <c r="BA2015" i="1"/>
  <c r="BA2014" i="1"/>
  <c r="BA2013" i="1"/>
  <c r="BA2012" i="1"/>
  <c r="BA2011" i="1"/>
  <c r="BA2010" i="1"/>
  <c r="BA2009" i="1"/>
  <c r="BA2008" i="1"/>
  <c r="BA2007" i="1"/>
  <c r="BA2006" i="1"/>
  <c r="BA2005" i="1"/>
  <c r="BA2004" i="1"/>
  <c r="BA2003" i="1"/>
  <c r="BA2002" i="1"/>
  <c r="BA2001" i="1"/>
  <c r="BA2000" i="1"/>
  <c r="BA1999" i="1"/>
  <c r="BA1998" i="1"/>
  <c r="BA1997" i="1"/>
  <c r="BA1996" i="1"/>
  <c r="BA1995" i="1"/>
  <c r="BA1994" i="1"/>
  <c r="BA1993" i="1"/>
  <c r="BA1992" i="1"/>
  <c r="BA1991" i="1"/>
  <c r="BA1990" i="1"/>
  <c r="BA1989" i="1"/>
  <c r="BA1988" i="1"/>
  <c r="BA1987" i="1"/>
  <c r="BA1986" i="1"/>
  <c r="BA1985" i="1"/>
  <c r="BA1984" i="1"/>
  <c r="BA1983" i="1"/>
  <c r="BA1982" i="1"/>
  <c r="BA1981" i="1"/>
  <c r="BA1980" i="1"/>
  <c r="BA1979" i="1"/>
  <c r="BA1978" i="1"/>
  <c r="BA1977" i="1"/>
  <c r="BA1976" i="1"/>
  <c r="BA1975" i="1"/>
  <c r="BA1974" i="1"/>
  <c r="BA1973" i="1"/>
  <c r="BA1972" i="1"/>
  <c r="BA1971" i="1"/>
  <c r="BA1970" i="1"/>
  <c r="BA1969" i="1"/>
  <c r="BA1968" i="1"/>
  <c r="BA1967" i="1"/>
  <c r="BA1966" i="1"/>
  <c r="BA1965" i="1"/>
  <c r="BA1964" i="1"/>
  <c r="BA1963" i="1"/>
  <c r="BA1962" i="1"/>
  <c r="BA1961" i="1"/>
  <c r="BA1960" i="1"/>
  <c r="BA1959" i="1"/>
  <c r="BA1958" i="1"/>
  <c r="BA1957" i="1"/>
  <c r="BA1956" i="1"/>
  <c r="BA1955" i="1"/>
  <c r="BA1954" i="1"/>
  <c r="BA1953" i="1"/>
  <c r="BA1952" i="1"/>
  <c r="BA1951" i="1"/>
  <c r="BA1950" i="1"/>
  <c r="BA1949" i="1"/>
  <c r="BA1948" i="1"/>
  <c r="BA1947" i="1"/>
  <c r="BA1946" i="1"/>
  <c r="BA1945" i="1"/>
  <c r="BA1944" i="1"/>
  <c r="BA1943" i="1"/>
  <c r="BA1942" i="1"/>
  <c r="BA1941" i="1"/>
  <c r="BA1940" i="1"/>
  <c r="BA1939" i="1"/>
  <c r="BA1938" i="1"/>
  <c r="BA1937" i="1"/>
  <c r="BA1936" i="1"/>
  <c r="BA1935" i="1"/>
  <c r="BA1934" i="1"/>
  <c r="BA1933" i="1"/>
  <c r="BA1932" i="1"/>
  <c r="BA1931" i="1"/>
  <c r="BA1930" i="1"/>
  <c r="BA1929" i="1"/>
  <c r="BA1928" i="1"/>
  <c r="BA1927" i="1"/>
  <c r="BA1926" i="1"/>
  <c r="BA1925" i="1"/>
  <c r="BA1924" i="1"/>
  <c r="BA1923" i="1"/>
  <c r="BA1922" i="1"/>
  <c r="BA1921" i="1"/>
  <c r="BA1920" i="1"/>
  <c r="BA1919" i="1"/>
  <c r="BA1918" i="1"/>
  <c r="BA1917" i="1"/>
  <c r="BA1916" i="1"/>
  <c r="BA1915" i="1"/>
  <c r="BA1914" i="1"/>
  <c r="BA1913" i="1"/>
  <c r="BA1912" i="1"/>
  <c r="BA1911" i="1"/>
  <c r="BA1910" i="1"/>
  <c r="BA1909" i="1"/>
  <c r="BA1908" i="1"/>
  <c r="BA1907" i="1"/>
  <c r="BA1906" i="1"/>
  <c r="BA1905" i="1"/>
  <c r="BA1904" i="1"/>
  <c r="BA1903" i="1"/>
  <c r="BA1902" i="1"/>
  <c r="BA1901" i="1"/>
  <c r="BA1900" i="1"/>
  <c r="BA1899" i="1"/>
  <c r="BA1898" i="1"/>
  <c r="BA1897" i="1"/>
  <c r="BA1896" i="1"/>
  <c r="BA1895" i="1"/>
  <c r="BA1894" i="1"/>
  <c r="BA1893" i="1"/>
  <c r="BA1892" i="1"/>
  <c r="BA1891" i="1"/>
  <c r="BA1890" i="1"/>
  <c r="BA1889" i="1"/>
  <c r="BA1888" i="1"/>
  <c r="BA1887" i="1"/>
  <c r="BA1886" i="1"/>
  <c r="BA1885" i="1"/>
  <c r="BA1884" i="1"/>
  <c r="BA1883" i="1"/>
  <c r="BA1882" i="1"/>
  <c r="BA1881" i="1"/>
  <c r="BA1880" i="1"/>
  <c r="BA1879" i="1"/>
  <c r="BA1878" i="1"/>
  <c r="BA1877" i="1"/>
  <c r="BA1876" i="1"/>
  <c r="BA1875" i="1"/>
  <c r="BA1874" i="1"/>
  <c r="BA1873" i="1"/>
  <c r="BA1872" i="1"/>
  <c r="BA1871" i="1"/>
  <c r="BA1870" i="1"/>
  <c r="BA1869" i="1"/>
  <c r="BA1868" i="1"/>
  <c r="BA1867" i="1"/>
  <c r="BA1866" i="1"/>
  <c r="BA1865" i="1"/>
  <c r="BA1864" i="1"/>
  <c r="BA1863" i="1"/>
  <c r="BA1862" i="1"/>
  <c r="BA1861" i="1"/>
  <c r="BA1860" i="1"/>
  <c r="BA1859" i="1"/>
  <c r="BA1858" i="1"/>
  <c r="BA1857" i="1"/>
  <c r="BA1856" i="1"/>
  <c r="BA1855" i="1"/>
  <c r="BA1854" i="1"/>
  <c r="BA1853" i="1"/>
  <c r="BA1852" i="1"/>
  <c r="BA1851" i="1"/>
  <c r="BA1850" i="1"/>
  <c r="BA1849" i="1"/>
  <c r="BA1848" i="1"/>
  <c r="BA1847" i="1"/>
  <c r="BA1846" i="1"/>
  <c r="BA1845" i="1"/>
  <c r="BA1844" i="1"/>
  <c r="BA1843" i="1"/>
  <c r="BA1842" i="1"/>
  <c r="BA1841" i="1"/>
  <c r="BA1840" i="1"/>
  <c r="BA1839" i="1"/>
  <c r="BA1838" i="1"/>
  <c r="BA1837" i="1"/>
  <c r="BA1836" i="1"/>
  <c r="BA1835" i="1"/>
  <c r="BA1834" i="1"/>
  <c r="BA1833" i="1"/>
  <c r="BA1832" i="1"/>
  <c r="BA1831" i="1"/>
  <c r="BA1830" i="1"/>
  <c r="BA1829" i="1"/>
  <c r="BA1828" i="1"/>
  <c r="BA1827" i="1"/>
  <c r="BA1826" i="1"/>
  <c r="BA1825" i="1"/>
  <c r="BA1824" i="1"/>
  <c r="BA1823" i="1"/>
  <c r="BA1822" i="1"/>
  <c r="BA1821" i="1"/>
  <c r="BA1820" i="1"/>
  <c r="BA1819" i="1"/>
  <c r="BA1818" i="1"/>
  <c r="BA1817" i="1"/>
  <c r="BA1816" i="1"/>
  <c r="BA1815" i="1"/>
  <c r="BA1814" i="1"/>
  <c r="BA1813" i="1"/>
  <c r="BA1812" i="1"/>
  <c r="BA1811" i="1"/>
  <c r="BA1810" i="1"/>
  <c r="BA1809" i="1"/>
  <c r="BA1808" i="1"/>
  <c r="BA1807" i="1"/>
  <c r="BA1806" i="1"/>
  <c r="BA1805" i="1"/>
  <c r="BA1804" i="1"/>
  <c r="BA1803" i="1"/>
  <c r="BA1802" i="1"/>
  <c r="BA1801" i="1"/>
  <c r="BA1800" i="1"/>
  <c r="BA1799" i="1"/>
  <c r="BA1798" i="1"/>
  <c r="BA1797" i="1"/>
  <c r="BA1796" i="1"/>
  <c r="BA1795" i="1"/>
  <c r="BA1794" i="1"/>
  <c r="BA1793" i="1"/>
  <c r="BA1792" i="1"/>
  <c r="BA1791" i="1"/>
  <c r="BA1790" i="1"/>
  <c r="BA1789" i="1"/>
  <c r="BA1788" i="1"/>
  <c r="BA1787" i="1"/>
  <c r="BA1786" i="1"/>
  <c r="BA1785" i="1"/>
  <c r="BA1784" i="1"/>
  <c r="BA1783" i="1"/>
  <c r="BA1782" i="1"/>
  <c r="BA1781" i="1"/>
  <c r="BA1780" i="1"/>
  <c r="BA1779" i="1"/>
  <c r="BA1778" i="1"/>
  <c r="BA1777" i="1"/>
  <c r="BA1776" i="1"/>
  <c r="BA1775" i="1"/>
  <c r="BA1774" i="1"/>
  <c r="BA1773" i="1"/>
  <c r="BA1772" i="1"/>
  <c r="BA1771" i="1"/>
  <c r="BA1770" i="1"/>
  <c r="BA1769" i="1"/>
  <c r="BA1768" i="1"/>
  <c r="BA1767" i="1"/>
  <c r="BA1766" i="1"/>
  <c r="BA1765" i="1"/>
  <c r="BA1764" i="1"/>
  <c r="BA1763" i="1"/>
  <c r="BA1762" i="1"/>
  <c r="BA1761" i="1"/>
  <c r="BA1760" i="1"/>
  <c r="BA1759" i="1"/>
  <c r="BA1758" i="1"/>
  <c r="BA1757" i="1"/>
  <c r="BA1756" i="1"/>
  <c r="BA1755" i="1"/>
  <c r="BA1754" i="1"/>
  <c r="BA1753" i="1"/>
  <c r="BA1752" i="1"/>
  <c r="BA1751" i="1"/>
  <c r="BA1750" i="1"/>
  <c r="BA1749" i="1"/>
  <c r="BA1748" i="1"/>
  <c r="BA1747" i="1"/>
  <c r="BA1746" i="1"/>
  <c r="BA1745" i="1"/>
  <c r="BA1744" i="1"/>
  <c r="BA1743" i="1"/>
  <c r="BA1742" i="1"/>
  <c r="BA1741" i="1"/>
  <c r="BA1740" i="1"/>
  <c r="BA1739" i="1"/>
  <c r="BA1738" i="1"/>
  <c r="BA1737" i="1"/>
  <c r="BA1736" i="1"/>
  <c r="BA1735" i="1"/>
  <c r="BA1734" i="1"/>
  <c r="BA1733" i="1"/>
  <c r="BA1732" i="1"/>
  <c r="BA1731" i="1"/>
  <c r="BA1730" i="1"/>
  <c r="BA1729" i="1"/>
  <c r="BA1728" i="1"/>
  <c r="BA1727" i="1"/>
  <c r="BA1726" i="1"/>
  <c r="BA1725" i="1"/>
  <c r="BA1724" i="1"/>
  <c r="BA1723" i="1"/>
  <c r="BA1722" i="1"/>
  <c r="BA1721" i="1"/>
  <c r="BA1720" i="1"/>
  <c r="BA1719" i="1"/>
  <c r="BA1718" i="1"/>
  <c r="BA1717" i="1"/>
  <c r="BA1716" i="1"/>
  <c r="BA1715" i="1"/>
  <c r="BA1714" i="1"/>
  <c r="BA1713" i="1"/>
  <c r="BA1712" i="1"/>
  <c r="BA1711" i="1"/>
  <c r="BA1710" i="1"/>
  <c r="BA1709" i="1"/>
  <c r="BA1708" i="1"/>
  <c r="BA1707" i="1"/>
  <c r="BA1706" i="1"/>
  <c r="BA1705" i="1"/>
  <c r="BA1704" i="1"/>
  <c r="BA1703" i="1"/>
  <c r="BA1702" i="1"/>
  <c r="BA1701" i="1"/>
  <c r="BA1700" i="1"/>
  <c r="BA1699" i="1"/>
  <c r="BA1698" i="1"/>
  <c r="BA1697" i="1"/>
  <c r="BA1696" i="1"/>
  <c r="BA1695" i="1"/>
  <c r="BA1694" i="1"/>
  <c r="BA1693" i="1"/>
  <c r="BA1692" i="1"/>
  <c r="BA1691" i="1"/>
  <c r="BA1690" i="1"/>
  <c r="BA1689" i="1"/>
  <c r="BA1688" i="1"/>
  <c r="BA1687" i="1"/>
  <c r="BA1686" i="1"/>
  <c r="BA1685" i="1"/>
  <c r="BA1684" i="1"/>
  <c r="BA1683" i="1"/>
  <c r="BA1682" i="1"/>
  <c r="BA1681" i="1"/>
  <c r="BA1680" i="1"/>
  <c r="BA1679" i="1"/>
  <c r="BA1678" i="1"/>
  <c r="BA1677" i="1"/>
  <c r="BA1676" i="1"/>
  <c r="BA1675" i="1"/>
  <c r="BA1674" i="1"/>
  <c r="BA1673" i="1"/>
  <c r="BA1672" i="1"/>
  <c r="BA1671" i="1"/>
  <c r="BA1670" i="1"/>
  <c r="BA1669" i="1"/>
  <c r="BA1668" i="1"/>
  <c r="BA1667" i="1"/>
  <c r="BA1666" i="1"/>
  <c r="BA1665" i="1"/>
  <c r="BA1664" i="1"/>
  <c r="BA1663" i="1"/>
  <c r="BA1662" i="1"/>
  <c r="BA1661" i="1"/>
  <c r="BA1660" i="1"/>
  <c r="BA1659" i="1"/>
  <c r="BA1658" i="1"/>
  <c r="BA1657" i="1"/>
  <c r="BA1656" i="1"/>
  <c r="BA1655" i="1"/>
  <c r="BA1654" i="1"/>
  <c r="BA1653" i="1"/>
  <c r="BA1652" i="1"/>
  <c r="BA1651" i="1"/>
  <c r="BA1650" i="1"/>
  <c r="BA1649" i="1"/>
  <c r="BA1648" i="1"/>
  <c r="BA1647" i="1"/>
  <c r="BA1646" i="1"/>
  <c r="BA1645" i="1"/>
  <c r="BA1644" i="1"/>
  <c r="BA1643" i="1"/>
  <c r="BA1642" i="1"/>
  <c r="BA1641" i="1"/>
  <c r="BA1640" i="1"/>
  <c r="BA1639" i="1"/>
  <c r="BA1638" i="1"/>
  <c r="BA1637" i="1"/>
  <c r="BA1636" i="1"/>
  <c r="BA1635" i="1"/>
  <c r="BA1634" i="1"/>
  <c r="BA1633" i="1"/>
  <c r="BA1632" i="1"/>
  <c r="BA1631" i="1"/>
  <c r="BA1630" i="1"/>
  <c r="BA1629" i="1"/>
  <c r="BA1628" i="1"/>
  <c r="BA1627" i="1"/>
  <c r="BA1626" i="1"/>
  <c r="BA1625" i="1"/>
  <c r="BA1624" i="1"/>
  <c r="BA1623" i="1"/>
  <c r="BA1622" i="1"/>
  <c r="BA1621" i="1"/>
  <c r="BA1620" i="1"/>
  <c r="BA1619" i="1"/>
  <c r="BA1618" i="1"/>
  <c r="BA1617" i="1"/>
  <c r="BA1616" i="1"/>
  <c r="BA1615" i="1"/>
  <c r="BA1614" i="1"/>
  <c r="BA1613" i="1"/>
  <c r="BA1612" i="1"/>
  <c r="BA1611" i="1"/>
  <c r="BA1610" i="1"/>
  <c r="BA1609" i="1"/>
  <c r="BA1608" i="1"/>
  <c r="BA1607" i="1"/>
  <c r="BA1606" i="1"/>
  <c r="BA1605" i="1"/>
  <c r="BA1604" i="1"/>
  <c r="BA1603" i="1"/>
  <c r="BA1602" i="1"/>
  <c r="BA1601" i="1"/>
  <c r="BA1600" i="1"/>
  <c r="BA1599" i="1"/>
  <c r="BA1598" i="1"/>
  <c r="BA1597" i="1"/>
  <c r="BA1596" i="1"/>
  <c r="BA1595" i="1"/>
  <c r="BA1594" i="1"/>
  <c r="BA1593" i="1"/>
  <c r="BA1592" i="1"/>
  <c r="BA1591" i="1"/>
  <c r="BA1590" i="1"/>
  <c r="BA1589" i="1"/>
  <c r="BA1588" i="1"/>
  <c r="BA1587" i="1"/>
  <c r="BA1586" i="1"/>
  <c r="BA1585" i="1"/>
  <c r="BA1584" i="1"/>
  <c r="BA1583" i="1"/>
  <c r="BA1582" i="1"/>
  <c r="BA1581" i="1"/>
  <c r="BA1580" i="1"/>
  <c r="BA1579" i="1"/>
  <c r="BA1578" i="1"/>
  <c r="BA1577" i="1"/>
  <c r="BA1576" i="1"/>
  <c r="BA1575" i="1"/>
  <c r="BA1574" i="1"/>
  <c r="BA1573" i="1"/>
  <c r="BA1572" i="1"/>
  <c r="BA1571" i="1"/>
  <c r="BA1570" i="1"/>
  <c r="BA1569" i="1"/>
  <c r="BA1568" i="1"/>
  <c r="BA1567" i="1"/>
  <c r="BA1566" i="1"/>
  <c r="BA1565" i="1"/>
  <c r="BA1564" i="1"/>
  <c r="BA1563" i="1"/>
  <c r="BA1562" i="1"/>
  <c r="BA1561" i="1"/>
  <c r="BA1560" i="1"/>
  <c r="BA1559" i="1"/>
  <c r="BA1558" i="1"/>
  <c r="BA1557" i="1"/>
  <c r="BA1556" i="1"/>
  <c r="BA1555" i="1"/>
  <c r="BA1554" i="1"/>
  <c r="BA1553" i="1"/>
  <c r="BA1552" i="1"/>
  <c r="BA1551" i="1"/>
  <c r="BA1550" i="1"/>
  <c r="BA1549" i="1"/>
  <c r="BA1548" i="1"/>
  <c r="BA1547" i="1"/>
  <c r="BA1546" i="1"/>
  <c r="BA1545" i="1"/>
  <c r="BA1544" i="1"/>
  <c r="BA1543" i="1"/>
  <c r="BA1542" i="1"/>
  <c r="BA1541" i="1"/>
  <c r="BA1540" i="1"/>
  <c r="BA1539" i="1"/>
  <c r="BA1538" i="1"/>
  <c r="BA1537" i="1"/>
  <c r="BA1536" i="1"/>
  <c r="BA1535" i="1"/>
  <c r="BA1534" i="1"/>
  <c r="BA1533" i="1"/>
  <c r="BA1532" i="1"/>
  <c r="BA1531" i="1"/>
  <c r="BA1530" i="1"/>
  <c r="BA1529" i="1"/>
  <c r="BA1528" i="1"/>
  <c r="BA1527" i="1"/>
  <c r="BA1526" i="1"/>
  <c r="BA1525" i="1"/>
  <c r="BA1524" i="1"/>
  <c r="BA1523" i="1"/>
  <c r="BA1522" i="1"/>
  <c r="BA1521" i="1"/>
  <c r="BA1520" i="1"/>
  <c r="BA1519" i="1"/>
  <c r="BA1518" i="1"/>
  <c r="BA1517" i="1"/>
  <c r="BA1516" i="1"/>
  <c r="BA1515" i="1"/>
  <c r="BA1514" i="1"/>
  <c r="BA1513" i="1"/>
  <c r="BA1512" i="1"/>
  <c r="BA1511" i="1"/>
  <c r="BA1510" i="1"/>
  <c r="BA1509" i="1"/>
  <c r="BA1508" i="1"/>
  <c r="BA1507" i="1"/>
  <c r="BA1506" i="1"/>
  <c r="BA1505" i="1"/>
  <c r="BA1504" i="1"/>
  <c r="BA1503" i="1"/>
  <c r="BA1502" i="1"/>
  <c r="BA1501" i="1"/>
  <c r="BA1500" i="1"/>
  <c r="BA1499" i="1"/>
  <c r="BA1498" i="1"/>
  <c r="BA1497" i="1"/>
  <c r="BA1496" i="1"/>
  <c r="BA1495" i="1"/>
  <c r="BA1494" i="1"/>
  <c r="BA1493" i="1"/>
  <c r="BA1492" i="1"/>
  <c r="BA1491" i="1"/>
  <c r="BA1490" i="1"/>
  <c r="BA1489" i="1"/>
  <c r="BA1488" i="1"/>
  <c r="BA1487" i="1"/>
  <c r="BA1486" i="1"/>
  <c r="BA1485" i="1"/>
  <c r="BA1484" i="1"/>
  <c r="BA1483" i="1"/>
  <c r="BA1482" i="1"/>
  <c r="BA1481" i="1"/>
  <c r="BA1480" i="1"/>
  <c r="BA1479" i="1"/>
  <c r="BA1478" i="1"/>
  <c r="BA1477" i="1"/>
  <c r="BA1476" i="1"/>
  <c r="BA1475" i="1"/>
  <c r="BA1474" i="1"/>
  <c r="BA1473" i="1"/>
  <c r="BA1472" i="1"/>
  <c r="BA1471" i="1"/>
  <c r="BA1470" i="1"/>
  <c r="BA1469" i="1"/>
  <c r="BA1468" i="1"/>
  <c r="BA1467" i="1"/>
  <c r="BA1466" i="1"/>
  <c r="BA1465" i="1"/>
  <c r="BA1464" i="1"/>
  <c r="BA1463" i="1"/>
  <c r="BA1462" i="1"/>
  <c r="BA1461" i="1"/>
  <c r="BA1460" i="1"/>
  <c r="BA1459" i="1"/>
  <c r="BA1458" i="1"/>
  <c r="BA1457" i="1"/>
  <c r="BA1456" i="1"/>
  <c r="BA1455" i="1"/>
  <c r="BA1454" i="1"/>
  <c r="BA1453" i="1"/>
  <c r="BA1452" i="1"/>
  <c r="BA1451" i="1"/>
  <c r="BA1450" i="1"/>
  <c r="BA1449" i="1"/>
  <c r="BA1448" i="1"/>
  <c r="BA1447" i="1"/>
  <c r="BA1446" i="1"/>
  <c r="BA1445" i="1"/>
  <c r="BA1444" i="1"/>
  <c r="BA1443" i="1"/>
  <c r="BA1442" i="1"/>
  <c r="BA1441" i="1"/>
  <c r="BA1440" i="1"/>
  <c r="BA1439" i="1"/>
  <c r="BA1438" i="1"/>
  <c r="BA1437" i="1"/>
  <c r="BA1436" i="1"/>
  <c r="BA1435" i="1"/>
  <c r="BA1434" i="1"/>
  <c r="BA1433" i="1"/>
  <c r="BA1432" i="1"/>
  <c r="BA1431" i="1"/>
  <c r="BA1430" i="1"/>
  <c r="BA1429" i="1"/>
  <c r="BA1428" i="1"/>
  <c r="BA1427" i="1"/>
  <c r="BA1426" i="1"/>
  <c r="BA1425" i="1"/>
  <c r="BA1424" i="1"/>
  <c r="BA1423" i="1"/>
  <c r="BA1422" i="1"/>
  <c r="BA1421" i="1"/>
  <c r="BA1420" i="1"/>
  <c r="BA1419" i="1"/>
  <c r="BA1418" i="1"/>
  <c r="BA1417" i="1"/>
  <c r="BA1416" i="1"/>
  <c r="BA1415" i="1"/>
  <c r="BA1414" i="1"/>
  <c r="BA1413" i="1"/>
  <c r="BA1412" i="1"/>
  <c r="BA1411" i="1"/>
  <c r="BA1410" i="1"/>
  <c r="BA1409" i="1"/>
  <c r="BA1408" i="1"/>
  <c r="BA1407" i="1"/>
  <c r="BA1406" i="1"/>
  <c r="BA1405" i="1"/>
  <c r="BA1404" i="1"/>
  <c r="BA1403" i="1"/>
  <c r="BA1402" i="1"/>
  <c r="BA1401" i="1"/>
  <c r="BA1400" i="1"/>
  <c r="BA1399" i="1"/>
  <c r="BA1398" i="1"/>
  <c r="BA1397" i="1"/>
  <c r="BA1396" i="1"/>
  <c r="BA1395" i="1"/>
  <c r="BA1394" i="1"/>
  <c r="BA1393" i="1"/>
  <c r="BA1392" i="1"/>
  <c r="BA1391" i="1"/>
  <c r="BA1390" i="1"/>
  <c r="BA1389" i="1"/>
  <c r="BA1388" i="1"/>
  <c r="BA1387" i="1"/>
  <c r="BA1386" i="1"/>
  <c r="BA1385" i="1"/>
  <c r="BA1384" i="1"/>
  <c r="BA1383" i="1"/>
  <c r="BA1382" i="1"/>
  <c r="BA1381" i="1"/>
  <c r="BA1380" i="1"/>
  <c r="BA1379" i="1"/>
  <c r="BA1378" i="1"/>
  <c r="BA1377" i="1"/>
  <c r="BA1376" i="1"/>
  <c r="BA1375" i="1"/>
  <c r="BA1374" i="1"/>
  <c r="BA1373" i="1"/>
  <c r="BA1372" i="1"/>
  <c r="BA1371" i="1"/>
  <c r="BA1370" i="1"/>
  <c r="BA1369" i="1"/>
  <c r="BA1368" i="1"/>
  <c r="BA1367" i="1"/>
  <c r="BA1366" i="1"/>
  <c r="BA1365" i="1"/>
  <c r="BA1364" i="1"/>
  <c r="BA1363" i="1"/>
  <c r="BA1362" i="1"/>
  <c r="BA1361" i="1"/>
  <c r="BA1360" i="1"/>
  <c r="BA1359" i="1"/>
  <c r="BA1358" i="1"/>
  <c r="BA1357" i="1"/>
  <c r="BA1356" i="1"/>
  <c r="BA1355" i="1"/>
  <c r="BA1354" i="1"/>
  <c r="BA1353" i="1"/>
  <c r="BA1352" i="1"/>
  <c r="BA1351" i="1"/>
  <c r="BA1350" i="1"/>
  <c r="BA1349" i="1"/>
  <c r="BA1348" i="1"/>
  <c r="BA1347" i="1"/>
  <c r="BA1346" i="1"/>
  <c r="BA1345" i="1"/>
  <c r="BA1344" i="1"/>
  <c r="BA1343" i="1"/>
  <c r="BA1342" i="1"/>
  <c r="BA1341" i="1"/>
  <c r="BA1340" i="1"/>
  <c r="BA1339" i="1"/>
  <c r="BA1338" i="1"/>
  <c r="BA1337" i="1"/>
  <c r="BA1336" i="1"/>
  <c r="BA1335" i="1"/>
  <c r="BA1334" i="1"/>
  <c r="BA1333" i="1"/>
  <c r="BA1332" i="1"/>
  <c r="BA1331" i="1"/>
  <c r="BA1330" i="1"/>
  <c r="BA1329" i="1"/>
  <c r="BA1328" i="1"/>
  <c r="BA1327" i="1"/>
  <c r="BA1326" i="1"/>
  <c r="BA1325" i="1"/>
  <c r="BA1324" i="1"/>
  <c r="BA1323" i="1"/>
  <c r="BA1322" i="1"/>
  <c r="BA1321" i="1"/>
  <c r="BA1320" i="1"/>
  <c r="BA1319" i="1"/>
  <c r="BA1318" i="1"/>
  <c r="BA1317" i="1"/>
  <c r="BA1316" i="1"/>
  <c r="BA1315" i="1"/>
  <c r="BA1314" i="1"/>
  <c r="BA1313" i="1"/>
  <c r="BA1312" i="1"/>
  <c r="BA1311" i="1"/>
  <c r="BA1310" i="1"/>
  <c r="BA1309" i="1"/>
  <c r="BA1308" i="1"/>
  <c r="BA1307" i="1"/>
  <c r="BA1306" i="1"/>
  <c r="BA1305" i="1"/>
  <c r="BA1304" i="1"/>
  <c r="BA1303" i="1"/>
  <c r="BA1302" i="1"/>
  <c r="BA1301" i="1"/>
  <c r="BA1300" i="1"/>
  <c r="BA1299" i="1"/>
  <c r="BA1298" i="1"/>
  <c r="BA1297" i="1"/>
  <c r="BA1296" i="1"/>
  <c r="BA1295" i="1"/>
  <c r="BA1294" i="1"/>
  <c r="BA1293" i="1"/>
  <c r="BA1292" i="1"/>
  <c r="BA1291" i="1"/>
  <c r="BA1290" i="1"/>
  <c r="BA1289" i="1"/>
  <c r="BA1288" i="1"/>
  <c r="BA1287" i="1"/>
  <c r="BA1286" i="1"/>
  <c r="BA1285" i="1"/>
  <c r="BA1284" i="1"/>
  <c r="BA1283" i="1"/>
  <c r="BA1282" i="1"/>
  <c r="BA1281" i="1"/>
  <c r="BA1280" i="1"/>
  <c r="BA1279" i="1"/>
  <c r="BA1278" i="1"/>
  <c r="BA1277" i="1"/>
  <c r="BA1276" i="1"/>
  <c r="BA1275" i="1"/>
  <c r="BA1274" i="1"/>
  <c r="BA1273" i="1"/>
  <c r="BA1272" i="1"/>
  <c r="BA1271" i="1"/>
  <c r="BA1270" i="1"/>
  <c r="BA1269" i="1"/>
  <c r="BA1268" i="1"/>
  <c r="BA1267" i="1"/>
  <c r="BA1266" i="1"/>
  <c r="BA1265" i="1"/>
  <c r="BA1264" i="1"/>
  <c r="BA1263" i="1"/>
  <c r="BA1262" i="1"/>
  <c r="BA1261" i="1"/>
  <c r="BA1260" i="1"/>
  <c r="BA1259" i="1"/>
  <c r="BA1258" i="1"/>
  <c r="BA1257" i="1"/>
  <c r="BA1256" i="1"/>
  <c r="BA1255" i="1"/>
  <c r="BA1254" i="1"/>
  <c r="BA1253" i="1"/>
  <c r="BA1252" i="1"/>
  <c r="BA1251" i="1"/>
  <c r="BA1250" i="1"/>
  <c r="BA1249" i="1"/>
  <c r="BA1248" i="1"/>
  <c r="BA1247" i="1"/>
  <c r="BA1246" i="1"/>
  <c r="BA1245" i="1"/>
  <c r="BA1244" i="1"/>
  <c r="BA1243" i="1"/>
  <c r="BA1242" i="1"/>
  <c r="BA1241" i="1"/>
  <c r="BA1240" i="1"/>
  <c r="BA1239" i="1"/>
  <c r="BA1238" i="1"/>
  <c r="BA1237" i="1"/>
  <c r="BA1236" i="1"/>
  <c r="BA1235" i="1"/>
  <c r="BA1234" i="1"/>
  <c r="BA1233" i="1"/>
  <c r="BA1232" i="1"/>
  <c r="BA1231" i="1"/>
  <c r="BA1230" i="1"/>
  <c r="BA1229" i="1"/>
  <c r="BA1228" i="1"/>
  <c r="BA1227" i="1"/>
  <c r="BA1226" i="1"/>
  <c r="BA1225" i="1"/>
  <c r="BA1224" i="1"/>
  <c r="BA1223" i="1"/>
  <c r="BA1222" i="1"/>
  <c r="BA1221" i="1"/>
  <c r="BA1220" i="1"/>
  <c r="BA1219" i="1"/>
  <c r="BA1218" i="1"/>
  <c r="BA1217" i="1"/>
  <c r="BA1216" i="1"/>
  <c r="BA1215" i="1"/>
  <c r="BA1214" i="1"/>
  <c r="BA1213" i="1"/>
  <c r="BA1212" i="1"/>
  <c r="BA1211" i="1"/>
  <c r="BA1210" i="1"/>
  <c r="BA1209" i="1"/>
  <c r="BA1208" i="1"/>
  <c r="BA1207" i="1"/>
  <c r="BA1206" i="1"/>
  <c r="BA1205" i="1"/>
  <c r="BA1204" i="1"/>
  <c r="BA1203" i="1"/>
  <c r="BA1202" i="1"/>
  <c r="BA1201" i="1"/>
  <c r="BA1200" i="1"/>
  <c r="BA1199" i="1"/>
  <c r="BA1198" i="1"/>
  <c r="BA1197" i="1"/>
  <c r="BA1196" i="1"/>
  <c r="BA1195" i="1"/>
  <c r="BA1194" i="1"/>
  <c r="BA1193" i="1"/>
  <c r="BA1192" i="1"/>
  <c r="BA1191" i="1"/>
  <c r="BA1190" i="1"/>
  <c r="BA1189" i="1"/>
  <c r="BA1188" i="1"/>
  <c r="BA1187" i="1"/>
  <c r="BA1186" i="1"/>
  <c r="BA1185" i="1"/>
  <c r="BA1184" i="1"/>
  <c r="BA1183" i="1"/>
  <c r="BA1182" i="1"/>
  <c r="BA1181" i="1"/>
  <c r="BA1180" i="1"/>
  <c r="BA1179" i="1"/>
  <c r="BA1178" i="1"/>
  <c r="BA1177" i="1"/>
  <c r="BA1176" i="1"/>
  <c r="BA1175" i="1"/>
  <c r="BA1174" i="1"/>
  <c r="BA1173" i="1"/>
  <c r="BA1172" i="1"/>
  <c r="BA1171" i="1"/>
  <c r="BA1170" i="1"/>
  <c r="BA1169" i="1"/>
  <c r="BA1168" i="1"/>
  <c r="BA1167" i="1"/>
  <c r="BA1166" i="1"/>
  <c r="BA1165" i="1"/>
  <c r="BA1164" i="1"/>
  <c r="BA1163" i="1"/>
  <c r="BA1162" i="1"/>
  <c r="BA1161" i="1"/>
  <c r="BA1160" i="1"/>
  <c r="BA1159" i="1"/>
  <c r="BA1158" i="1"/>
  <c r="BA1157" i="1"/>
  <c r="BA1156" i="1"/>
  <c r="BA1155" i="1"/>
  <c r="BA1154" i="1"/>
  <c r="BA1153" i="1"/>
  <c r="BA1152" i="1"/>
  <c r="BA1151" i="1"/>
  <c r="BA1150" i="1"/>
  <c r="BA1149" i="1"/>
  <c r="BA1148" i="1"/>
  <c r="BA1147" i="1"/>
  <c r="BA1146" i="1"/>
  <c r="BA1145" i="1"/>
  <c r="BA1144" i="1"/>
  <c r="BA1143" i="1"/>
  <c r="BA1142" i="1"/>
  <c r="BA1141" i="1"/>
  <c r="BA1140" i="1"/>
  <c r="BA1139" i="1"/>
  <c r="BA1138" i="1"/>
  <c r="BA1137" i="1"/>
  <c r="BA1136" i="1"/>
  <c r="BA1135" i="1"/>
  <c r="BA1134" i="1"/>
  <c r="BA1133" i="1"/>
  <c r="BA1132" i="1"/>
  <c r="BA1131" i="1"/>
  <c r="BA1130" i="1"/>
  <c r="BA1129" i="1"/>
  <c r="BA1128" i="1"/>
  <c r="BA1127" i="1"/>
  <c r="BA1126" i="1"/>
  <c r="BA1125" i="1"/>
  <c r="BA1124" i="1"/>
  <c r="BA1123" i="1"/>
  <c r="BA1122" i="1"/>
  <c r="BA1121" i="1"/>
  <c r="BA1120" i="1"/>
  <c r="BA1119" i="1"/>
  <c r="BA1118" i="1"/>
  <c r="BA1117" i="1"/>
  <c r="BA1116" i="1"/>
  <c r="BA1115" i="1"/>
  <c r="BA1114" i="1"/>
  <c r="BA1113" i="1"/>
  <c r="BA1112" i="1"/>
  <c r="BA1111" i="1"/>
  <c r="BA1110" i="1"/>
  <c r="BA1109" i="1"/>
  <c r="BA1108" i="1"/>
  <c r="BA1107" i="1"/>
  <c r="BA1106" i="1"/>
  <c r="BA1105" i="1"/>
  <c r="BA1104" i="1"/>
  <c r="BA1103" i="1"/>
  <c r="BA1102" i="1"/>
  <c r="BA1101" i="1"/>
  <c r="BA1100" i="1"/>
  <c r="BA1099" i="1"/>
  <c r="BA1098" i="1"/>
  <c r="BA1097" i="1"/>
  <c r="BA1096" i="1"/>
  <c r="BA1095" i="1"/>
  <c r="BA1094" i="1"/>
  <c r="BA1093" i="1"/>
  <c r="BA1092" i="1"/>
  <c r="BA1091" i="1"/>
  <c r="BA1090" i="1"/>
  <c r="BA1089" i="1"/>
  <c r="BA1088" i="1"/>
  <c r="BA1087" i="1"/>
  <c r="BA1086" i="1"/>
  <c r="BA1085" i="1"/>
  <c r="BA1084" i="1"/>
  <c r="BA1083" i="1"/>
  <c r="BA1082" i="1"/>
  <c r="BA1081" i="1"/>
  <c r="BA1080" i="1"/>
  <c r="BA1079" i="1"/>
  <c r="BA1078" i="1"/>
  <c r="BA1077" i="1"/>
  <c r="BA1076" i="1"/>
  <c r="BA1075" i="1"/>
  <c r="BA1074" i="1"/>
  <c r="BA1073" i="1"/>
  <c r="BA1072" i="1"/>
  <c r="BA1071" i="1"/>
  <c r="BA1070" i="1"/>
  <c r="BA1069" i="1"/>
  <c r="BA1068" i="1"/>
  <c r="BA1067" i="1"/>
  <c r="BA1066" i="1"/>
  <c r="BA1065" i="1"/>
  <c r="BA1064" i="1"/>
  <c r="BA1063" i="1"/>
  <c r="BA1062" i="1"/>
  <c r="BA1061" i="1"/>
  <c r="BA1060" i="1"/>
  <c r="BA1059" i="1"/>
  <c r="BA1058" i="1"/>
  <c r="BA1057" i="1"/>
  <c r="BA1056" i="1"/>
  <c r="BA1055" i="1"/>
  <c r="BA1054" i="1"/>
  <c r="BA1053" i="1"/>
  <c r="BA1052" i="1"/>
  <c r="BA1051" i="1"/>
  <c r="BA1050" i="1"/>
  <c r="BA1049" i="1"/>
  <c r="BA1048" i="1"/>
  <c r="BA1047" i="1"/>
  <c r="BA1046" i="1"/>
  <c r="BA1045" i="1"/>
  <c r="BA1044" i="1"/>
  <c r="BA1043" i="1"/>
  <c r="BA1042" i="1"/>
  <c r="BA1041" i="1"/>
  <c r="BA1040" i="1"/>
  <c r="BA1039" i="1"/>
  <c r="BA1038" i="1"/>
  <c r="BA1037" i="1"/>
  <c r="BA1036" i="1"/>
  <c r="BA1035" i="1"/>
  <c r="BA1034" i="1"/>
  <c r="BA1033" i="1"/>
  <c r="BA1032" i="1"/>
  <c r="BA1031" i="1"/>
  <c r="BA1030" i="1"/>
  <c r="BA1029" i="1"/>
  <c r="BA1028" i="1"/>
  <c r="BA1027" i="1"/>
  <c r="BA1026" i="1"/>
  <c r="BA1025" i="1"/>
  <c r="BA1024" i="1"/>
  <c r="BA1023" i="1"/>
  <c r="BA1022" i="1"/>
  <c r="BA1021" i="1"/>
  <c r="BA1020" i="1"/>
  <c r="BA1019" i="1"/>
  <c r="BA1018" i="1"/>
  <c r="BA1017" i="1"/>
  <c r="BA1016" i="1"/>
  <c r="BA1015" i="1"/>
  <c r="BA1014" i="1"/>
  <c r="BA1013" i="1"/>
  <c r="BA1012" i="1"/>
  <c r="BA1011" i="1"/>
  <c r="BA1010" i="1"/>
  <c r="BA1009" i="1"/>
  <c r="BA1008" i="1"/>
  <c r="BA1007" i="1"/>
  <c r="BA1006" i="1"/>
  <c r="BA1005" i="1"/>
  <c r="BA1004" i="1"/>
  <c r="BA1003" i="1"/>
  <c r="BA1002" i="1"/>
  <c r="BA1001" i="1"/>
  <c r="BA1000" i="1"/>
  <c r="BA999" i="1"/>
  <c r="BA998" i="1"/>
  <c r="BA997" i="1"/>
  <c r="BA996" i="1"/>
  <c r="BA995" i="1"/>
  <c r="BA994" i="1"/>
  <c r="BA993" i="1"/>
  <c r="BA992" i="1"/>
  <c r="BA991" i="1"/>
  <c r="BA990" i="1"/>
  <c r="BA989" i="1"/>
  <c r="BA988" i="1"/>
  <c r="BA987" i="1"/>
  <c r="BA986" i="1"/>
  <c r="BA985" i="1"/>
  <c r="BA984" i="1"/>
  <c r="BA983" i="1"/>
  <c r="BA982" i="1"/>
  <c r="BA981" i="1"/>
  <c r="BA980" i="1"/>
  <c r="BA979" i="1"/>
  <c r="BA978" i="1"/>
  <c r="BA977" i="1"/>
  <c r="BA976" i="1"/>
  <c r="BA975" i="1"/>
  <c r="BA974" i="1"/>
  <c r="BA973" i="1"/>
  <c r="BA972" i="1"/>
  <c r="BA971" i="1"/>
  <c r="BA970" i="1"/>
  <c r="BA969" i="1"/>
  <c r="BA968" i="1"/>
  <c r="BA967" i="1"/>
  <c r="BA966" i="1"/>
  <c r="BA965" i="1"/>
  <c r="BA964" i="1"/>
  <c r="BA963" i="1"/>
  <c r="BA962" i="1"/>
  <c r="BA961" i="1"/>
  <c r="BA960" i="1"/>
  <c r="BA959" i="1"/>
  <c r="BA958" i="1"/>
  <c r="BA957" i="1"/>
  <c r="BA956" i="1"/>
  <c r="BA955" i="1"/>
  <c r="BA954" i="1"/>
  <c r="BA953" i="1"/>
  <c r="BA952" i="1"/>
  <c r="BA951" i="1"/>
  <c r="BA950" i="1"/>
  <c r="BA949" i="1"/>
  <c r="BA948" i="1"/>
  <c r="BA947" i="1"/>
  <c r="BA946" i="1"/>
  <c r="BA945" i="1"/>
  <c r="BA944" i="1"/>
  <c r="BA943" i="1"/>
  <c r="BA942" i="1"/>
  <c r="BA941" i="1"/>
  <c r="BA940" i="1"/>
  <c r="BA939" i="1"/>
  <c r="BA938" i="1"/>
  <c r="BA937" i="1"/>
  <c r="BA936" i="1"/>
  <c r="BA935" i="1"/>
  <c r="BA934" i="1"/>
  <c r="BA933" i="1"/>
  <c r="BA932" i="1"/>
  <c r="BA931" i="1"/>
  <c r="BA930" i="1"/>
  <c r="BA929" i="1"/>
  <c r="BA928" i="1"/>
  <c r="BA927" i="1"/>
  <c r="BA926" i="1"/>
  <c r="BA925" i="1"/>
  <c r="BA924" i="1"/>
  <c r="BA923" i="1"/>
  <c r="BA922" i="1"/>
  <c r="BA921" i="1"/>
  <c r="BA920" i="1"/>
  <c r="BA919" i="1"/>
  <c r="BA918" i="1"/>
  <c r="BA917" i="1"/>
  <c r="BA916" i="1"/>
  <c r="BA915" i="1"/>
  <c r="BA914" i="1"/>
  <c r="BA913" i="1"/>
  <c r="BA912" i="1"/>
  <c r="BA911" i="1"/>
  <c r="BA910" i="1"/>
  <c r="BA909" i="1"/>
  <c r="BA908" i="1"/>
  <c r="BA907" i="1"/>
  <c r="BA906" i="1"/>
  <c r="BA905" i="1"/>
  <c r="BA904" i="1"/>
  <c r="BA903" i="1"/>
  <c r="BA902" i="1"/>
  <c r="BA901" i="1"/>
  <c r="BA900" i="1"/>
  <c r="BA899" i="1"/>
  <c r="BA898" i="1"/>
  <c r="BA897" i="1"/>
  <c r="BA896" i="1"/>
  <c r="BA895" i="1"/>
  <c r="BA894" i="1"/>
  <c r="BA893" i="1"/>
  <c r="BA892" i="1"/>
  <c r="BA891" i="1"/>
  <c r="BA890" i="1"/>
  <c r="BA889" i="1"/>
  <c r="BA888" i="1"/>
  <c r="BA887" i="1"/>
  <c r="BA886" i="1"/>
  <c r="BA885" i="1"/>
  <c r="BA884" i="1"/>
  <c r="BA883" i="1"/>
  <c r="BA882" i="1"/>
  <c r="BA881" i="1"/>
  <c r="BA880" i="1"/>
  <c r="BA879" i="1"/>
  <c r="BA878" i="1"/>
  <c r="BA877" i="1"/>
  <c r="BA876" i="1"/>
  <c r="BA875" i="1"/>
  <c r="BA874" i="1"/>
  <c r="BA873" i="1"/>
  <c r="BA872" i="1"/>
  <c r="BA871" i="1"/>
  <c r="BA870" i="1"/>
  <c r="BA869" i="1"/>
  <c r="BA868" i="1"/>
  <c r="BA867" i="1"/>
  <c r="BA866" i="1"/>
  <c r="BA865" i="1"/>
  <c r="BA864" i="1"/>
  <c r="BA863" i="1"/>
  <c r="BA862" i="1"/>
  <c r="BA861" i="1"/>
  <c r="BA860" i="1"/>
  <c r="BA859" i="1"/>
  <c r="BA858" i="1"/>
  <c r="BA857" i="1"/>
  <c r="BA856" i="1"/>
  <c r="BA855" i="1"/>
  <c r="BA854" i="1"/>
  <c r="BA853" i="1"/>
  <c r="BA852" i="1"/>
  <c r="BA851" i="1"/>
  <c r="BA850" i="1"/>
  <c r="BA849" i="1"/>
  <c r="BA848" i="1"/>
  <c r="BA847" i="1"/>
  <c r="BA846" i="1"/>
  <c r="BA845" i="1"/>
  <c r="BA844" i="1"/>
  <c r="BA843" i="1"/>
  <c r="BA842" i="1"/>
  <c r="BA841" i="1"/>
  <c r="BA840" i="1"/>
  <c r="BA839" i="1"/>
  <c r="BA838" i="1"/>
  <c r="BA837" i="1"/>
  <c r="BA836" i="1"/>
  <c r="BA835" i="1"/>
  <c r="BA834" i="1"/>
  <c r="BA833" i="1"/>
  <c r="BA832" i="1"/>
  <c r="BA831" i="1"/>
  <c r="BA830" i="1"/>
  <c r="BA829" i="1"/>
  <c r="BA828" i="1"/>
  <c r="BA827" i="1"/>
  <c r="BA826" i="1"/>
  <c r="BA825" i="1"/>
  <c r="BA824" i="1"/>
  <c r="BA823" i="1"/>
  <c r="BA822" i="1"/>
  <c r="BA821" i="1"/>
  <c r="BA820" i="1"/>
  <c r="BA819" i="1"/>
  <c r="BA818" i="1"/>
  <c r="BA817" i="1"/>
  <c r="BA816" i="1"/>
  <c r="BA815" i="1"/>
  <c r="BA814" i="1"/>
  <c r="BA813" i="1"/>
  <c r="BA812" i="1"/>
  <c r="BA811" i="1"/>
  <c r="BA810" i="1"/>
  <c r="BA809" i="1"/>
  <c r="BA808" i="1"/>
  <c r="BA807" i="1"/>
  <c r="BA806" i="1"/>
  <c r="BA805" i="1"/>
  <c r="BA804" i="1"/>
  <c r="BA803" i="1"/>
  <c r="BA802" i="1"/>
  <c r="BA801" i="1"/>
  <c r="BA800" i="1"/>
  <c r="BA799" i="1"/>
  <c r="BA798" i="1"/>
  <c r="BA797" i="1"/>
  <c r="BA796" i="1"/>
  <c r="BA795" i="1"/>
  <c r="BA794" i="1"/>
  <c r="BA793" i="1"/>
  <c r="BA792" i="1"/>
  <c r="BA791" i="1"/>
  <c r="BA790" i="1"/>
  <c r="BA789" i="1"/>
  <c r="BA788" i="1"/>
  <c r="BA787" i="1"/>
  <c r="BA786" i="1"/>
  <c r="BA785" i="1"/>
  <c r="BA784" i="1"/>
  <c r="BA783" i="1"/>
  <c r="BA782" i="1"/>
  <c r="BA781" i="1"/>
  <c r="BA780" i="1"/>
  <c r="BA779" i="1"/>
  <c r="BA778" i="1"/>
  <c r="BA777" i="1"/>
  <c r="BA776" i="1"/>
  <c r="BA775" i="1"/>
  <c r="BA774" i="1"/>
  <c r="BA773" i="1"/>
  <c r="BA772" i="1"/>
  <c r="BA771" i="1"/>
  <c r="BA770" i="1"/>
  <c r="BA769" i="1"/>
  <c r="BA768" i="1"/>
  <c r="BA767" i="1"/>
  <c r="BA766" i="1"/>
  <c r="BA765" i="1"/>
  <c r="BA764" i="1"/>
  <c r="BA763" i="1"/>
  <c r="BA762" i="1"/>
  <c r="BA761" i="1"/>
  <c r="BA760" i="1"/>
  <c r="BA759" i="1"/>
  <c r="BA758" i="1"/>
  <c r="BA757" i="1"/>
  <c r="BA756" i="1"/>
  <c r="BA755" i="1"/>
  <c r="BA754" i="1"/>
  <c r="BA753" i="1"/>
  <c r="BA752" i="1"/>
  <c r="BA751" i="1"/>
  <c r="BA750" i="1"/>
  <c r="BA749" i="1"/>
  <c r="BA748" i="1"/>
  <c r="BA747" i="1"/>
  <c r="BA746" i="1"/>
  <c r="BA745" i="1"/>
  <c r="BA744" i="1"/>
  <c r="BA743" i="1"/>
  <c r="BA742" i="1"/>
  <c r="BA741" i="1"/>
  <c r="BA740" i="1"/>
  <c r="BA739" i="1"/>
  <c r="BA738" i="1"/>
  <c r="BA737" i="1"/>
  <c r="BA736" i="1"/>
  <c r="BA735" i="1"/>
  <c r="BA734" i="1"/>
  <c r="BA733" i="1"/>
  <c r="BA732" i="1"/>
  <c r="BA731" i="1"/>
  <c r="BA730" i="1"/>
  <c r="BA729" i="1"/>
  <c r="BA728" i="1"/>
  <c r="BA727" i="1"/>
  <c r="BA726" i="1"/>
  <c r="BA725" i="1"/>
  <c r="BA724" i="1"/>
  <c r="BA723" i="1"/>
  <c r="BA722" i="1"/>
  <c r="BA721" i="1"/>
  <c r="BA720" i="1"/>
  <c r="BA719" i="1"/>
  <c r="BA718" i="1"/>
  <c r="BA717" i="1"/>
  <c r="BA716" i="1"/>
  <c r="BA715" i="1"/>
  <c r="BA714" i="1"/>
  <c r="BA713" i="1"/>
  <c r="BA712" i="1"/>
  <c r="BA711" i="1"/>
  <c r="BA710" i="1"/>
  <c r="BA709" i="1"/>
  <c r="BA708" i="1"/>
  <c r="BA707" i="1"/>
  <c r="BA706" i="1"/>
  <c r="BA705" i="1"/>
  <c r="BA704" i="1"/>
  <c r="BA703" i="1"/>
  <c r="BA702" i="1"/>
  <c r="BA701" i="1"/>
  <c r="BA700" i="1"/>
  <c r="BA699" i="1"/>
  <c r="BA698" i="1"/>
  <c r="BA697" i="1"/>
  <c r="BA696" i="1"/>
  <c r="BA695" i="1"/>
  <c r="BA694" i="1"/>
  <c r="BA693" i="1"/>
  <c r="BA692" i="1"/>
  <c r="BA691" i="1"/>
  <c r="BA690" i="1"/>
  <c r="BA689" i="1"/>
  <c r="BA688" i="1"/>
  <c r="BA687" i="1"/>
  <c r="BA686" i="1"/>
  <c r="BA685" i="1"/>
  <c r="BA684" i="1"/>
  <c r="BA683" i="1"/>
  <c r="BA682" i="1"/>
  <c r="BA681" i="1"/>
  <c r="BA680" i="1"/>
  <c r="BA679" i="1"/>
  <c r="BA678" i="1"/>
  <c r="BA677" i="1"/>
  <c r="BA676" i="1"/>
  <c r="BA675" i="1"/>
  <c r="BA674" i="1"/>
  <c r="BA673" i="1"/>
  <c r="BA672" i="1"/>
  <c r="BA671" i="1"/>
  <c r="BA670" i="1"/>
  <c r="BA669" i="1"/>
  <c r="BA668" i="1"/>
  <c r="BA667" i="1"/>
  <c r="BA666" i="1"/>
  <c r="BA665" i="1"/>
  <c r="BA664" i="1"/>
  <c r="BA663" i="1"/>
  <c r="BA662" i="1"/>
  <c r="BA661" i="1"/>
  <c r="BA660" i="1"/>
  <c r="BA659" i="1"/>
  <c r="BA658" i="1"/>
  <c r="BA657" i="1"/>
  <c r="BA656" i="1"/>
  <c r="BA655" i="1"/>
  <c r="BA654" i="1"/>
  <c r="BA653" i="1"/>
  <c r="BA652" i="1"/>
  <c r="BA651" i="1"/>
  <c r="BA650" i="1"/>
  <c r="BA649" i="1"/>
  <c r="BA648" i="1"/>
  <c r="BA647" i="1"/>
  <c r="BA646" i="1"/>
  <c r="BA645" i="1"/>
  <c r="BA644" i="1"/>
  <c r="BA643" i="1"/>
  <c r="BA642" i="1"/>
  <c r="BA641" i="1"/>
  <c r="BA640" i="1"/>
  <c r="BA639" i="1"/>
  <c r="BA638" i="1"/>
  <c r="BA637" i="1"/>
  <c r="BA636" i="1"/>
  <c r="BA635" i="1"/>
  <c r="BA634" i="1"/>
  <c r="BA633" i="1"/>
  <c r="BA632" i="1"/>
  <c r="BA631" i="1"/>
  <c r="BA630" i="1"/>
  <c r="BA629" i="1"/>
  <c r="BA628" i="1"/>
  <c r="BA627" i="1"/>
  <c r="BA626" i="1"/>
  <c r="BA625" i="1"/>
  <c r="BA624" i="1"/>
  <c r="BA623" i="1"/>
  <c r="BA622" i="1"/>
  <c r="BA621" i="1"/>
  <c r="BA620" i="1"/>
  <c r="BA619" i="1"/>
  <c r="BA618" i="1"/>
  <c r="BA617" i="1"/>
  <c r="BA616" i="1"/>
  <c r="BA615" i="1"/>
  <c r="BA614" i="1"/>
  <c r="BA613" i="1"/>
  <c r="BA612" i="1"/>
  <c r="BA611" i="1"/>
  <c r="BA610" i="1"/>
  <c r="BA609" i="1"/>
  <c r="BA608" i="1"/>
  <c r="BA607" i="1"/>
  <c r="BA606" i="1"/>
  <c r="BA605" i="1"/>
  <c r="BA604" i="1"/>
  <c r="BA603" i="1"/>
  <c r="BA602" i="1"/>
  <c r="BA601" i="1"/>
  <c r="BA600" i="1"/>
  <c r="BA599" i="1"/>
  <c r="BA598" i="1"/>
  <c r="BA597" i="1"/>
  <c r="BA596" i="1"/>
  <c r="BA595" i="1"/>
  <c r="BA594" i="1"/>
  <c r="BA593" i="1"/>
  <c r="BA592" i="1"/>
  <c r="BA591" i="1"/>
  <c r="BA590" i="1"/>
  <c r="BA589" i="1"/>
  <c r="BA588" i="1"/>
  <c r="BA587" i="1"/>
  <c r="BA586" i="1"/>
  <c r="BA585" i="1"/>
  <c r="BA584" i="1"/>
  <c r="BA583" i="1"/>
  <c r="BA582" i="1"/>
  <c r="BA581" i="1"/>
  <c r="BA580" i="1"/>
  <c r="BA579" i="1"/>
  <c r="BA578" i="1"/>
  <c r="BA577" i="1"/>
  <c r="BA576" i="1"/>
  <c r="BA575" i="1"/>
  <c r="BA574" i="1"/>
  <c r="BA573" i="1"/>
  <c r="BA572" i="1"/>
  <c r="BA571" i="1"/>
  <c r="BA570" i="1"/>
  <c r="BA569" i="1"/>
  <c r="BA568" i="1"/>
  <c r="BA567" i="1"/>
  <c r="BA566" i="1"/>
  <c r="BA565" i="1"/>
  <c r="BA564" i="1"/>
  <c r="BA563" i="1"/>
  <c r="BA562" i="1"/>
  <c r="BA561" i="1"/>
  <c r="BA560" i="1"/>
  <c r="BA559" i="1"/>
  <c r="BA558" i="1"/>
  <c r="BA557" i="1"/>
  <c r="BA556" i="1"/>
  <c r="BA555" i="1"/>
  <c r="BA554" i="1"/>
  <c r="BA553" i="1"/>
  <c r="BA552" i="1"/>
  <c r="BA551" i="1"/>
  <c r="BA550" i="1"/>
  <c r="BA549" i="1"/>
  <c r="BA548" i="1"/>
  <c r="BA547" i="1"/>
  <c r="BA546" i="1"/>
  <c r="BA545" i="1"/>
  <c r="BA544" i="1"/>
  <c r="BA543" i="1"/>
  <c r="BA542" i="1"/>
  <c r="BA541" i="1"/>
  <c r="BA540" i="1"/>
  <c r="BA539" i="1"/>
  <c r="BA538" i="1"/>
  <c r="BA537" i="1"/>
  <c r="BA536" i="1"/>
  <c r="BA535" i="1"/>
  <c r="BA534" i="1"/>
  <c r="BA533" i="1"/>
  <c r="BA532" i="1"/>
  <c r="BA531" i="1"/>
  <c r="BA530" i="1"/>
  <c r="BA529" i="1"/>
  <c r="BA528" i="1"/>
  <c r="BA527" i="1"/>
  <c r="BA526" i="1"/>
  <c r="BA525" i="1"/>
  <c r="BA524" i="1"/>
  <c r="BA523" i="1"/>
  <c r="BA522" i="1"/>
  <c r="BA521" i="1"/>
  <c r="BA520" i="1"/>
  <c r="BA519" i="1"/>
  <c r="BA518" i="1"/>
  <c r="BA517" i="1"/>
  <c r="BA516" i="1"/>
  <c r="BA515" i="1"/>
  <c r="BA514" i="1"/>
  <c r="BA513" i="1"/>
  <c r="BA512" i="1"/>
  <c r="BA511" i="1"/>
  <c r="BA510" i="1"/>
  <c r="BA509" i="1"/>
  <c r="BA508" i="1"/>
  <c r="BA507" i="1"/>
  <c r="BA506" i="1"/>
  <c r="BA505" i="1"/>
  <c r="BA504" i="1"/>
  <c r="BA503" i="1"/>
  <c r="BA502" i="1"/>
  <c r="BA501" i="1"/>
  <c r="BA500" i="1"/>
  <c r="BA499" i="1"/>
  <c r="BA498" i="1"/>
  <c r="BA497" i="1"/>
  <c r="BA496" i="1"/>
  <c r="BA495" i="1"/>
  <c r="BA494" i="1"/>
  <c r="BA493" i="1"/>
  <c r="BA492" i="1"/>
  <c r="BA491" i="1"/>
  <c r="BA490" i="1"/>
  <c r="BA489" i="1"/>
  <c r="BA488" i="1"/>
  <c r="BA487" i="1"/>
  <c r="BA486" i="1"/>
  <c r="BA485" i="1"/>
  <c r="BA484" i="1"/>
  <c r="BA483" i="1"/>
  <c r="BA482" i="1"/>
  <c r="BA481" i="1"/>
  <c r="BA480" i="1"/>
  <c r="BA479" i="1"/>
  <c r="BA478" i="1"/>
  <c r="BA477" i="1"/>
  <c r="BA476" i="1"/>
  <c r="BA475" i="1"/>
  <c r="BA474" i="1"/>
  <c r="BA473" i="1"/>
  <c r="BA472" i="1"/>
  <c r="BA471" i="1"/>
  <c r="BA470" i="1"/>
  <c r="BA469" i="1"/>
  <c r="BA468" i="1"/>
  <c r="BA467" i="1"/>
  <c r="BA466" i="1"/>
  <c r="BA465" i="1"/>
  <c r="BA464" i="1"/>
  <c r="BA463" i="1"/>
  <c r="BA462" i="1"/>
  <c r="BA461" i="1"/>
  <c r="BA460" i="1"/>
  <c r="BA459" i="1"/>
  <c r="BA458" i="1"/>
  <c r="BA457" i="1"/>
  <c r="BA456" i="1"/>
  <c r="BA455" i="1"/>
  <c r="BA454" i="1"/>
  <c r="BA453" i="1"/>
  <c r="BA452" i="1"/>
  <c r="BA451" i="1"/>
  <c r="BA450" i="1"/>
  <c r="BA449" i="1"/>
  <c r="BA448" i="1"/>
  <c r="BA447" i="1"/>
  <c r="BA446" i="1"/>
  <c r="BA445" i="1"/>
  <c r="BA444" i="1"/>
  <c r="BA443" i="1"/>
  <c r="BA442" i="1"/>
  <c r="BA441" i="1"/>
  <c r="BA440" i="1"/>
  <c r="BA439" i="1"/>
  <c r="BA438" i="1"/>
  <c r="BA437" i="1"/>
  <c r="BA436" i="1"/>
  <c r="BA435" i="1"/>
  <c r="BA434" i="1"/>
  <c r="BA433" i="1"/>
  <c r="BA432" i="1"/>
  <c r="BA431" i="1"/>
  <c r="BA430" i="1"/>
  <c r="BA429" i="1"/>
  <c r="BA428" i="1"/>
  <c r="BA427" i="1"/>
  <c r="BA426" i="1"/>
  <c r="BA425" i="1"/>
  <c r="BA424" i="1"/>
  <c r="BA423" i="1"/>
  <c r="BA422" i="1"/>
  <c r="BA421" i="1"/>
  <c r="BA420" i="1"/>
  <c r="BA419" i="1"/>
  <c r="BA418" i="1"/>
  <c r="BA417" i="1"/>
  <c r="BA416" i="1"/>
  <c r="BA415" i="1"/>
  <c r="BA414" i="1"/>
  <c r="BA413" i="1"/>
  <c r="BA412" i="1"/>
  <c r="BA411" i="1"/>
  <c r="BA410" i="1"/>
  <c r="BA409" i="1"/>
  <c r="BA408" i="1"/>
  <c r="BA407" i="1"/>
  <c r="BA406" i="1"/>
  <c r="BA405" i="1"/>
  <c r="BA404" i="1"/>
  <c r="BA403" i="1"/>
  <c r="BA402" i="1"/>
  <c r="BA401" i="1"/>
  <c r="BA400" i="1"/>
  <c r="BA399" i="1"/>
  <c r="BA398" i="1"/>
  <c r="BA397" i="1"/>
  <c r="BA396" i="1"/>
  <c r="BA395" i="1"/>
  <c r="BA394" i="1"/>
  <c r="BA393" i="1"/>
  <c r="BA392" i="1"/>
  <c r="BA391" i="1"/>
  <c r="BA390" i="1"/>
  <c r="BA389" i="1"/>
  <c r="BA388" i="1"/>
  <c r="BA387" i="1"/>
  <c r="BA386" i="1"/>
  <c r="BA385" i="1"/>
  <c r="BA384" i="1"/>
  <c r="BA383" i="1"/>
  <c r="BA382" i="1"/>
  <c r="BA381" i="1"/>
  <c r="BA380" i="1"/>
  <c r="BA379" i="1"/>
  <c r="BA378" i="1"/>
  <c r="BA377" i="1"/>
  <c r="BA376" i="1"/>
  <c r="BA375" i="1"/>
  <c r="BA374" i="1"/>
  <c r="BA373" i="1"/>
  <c r="BA372" i="1"/>
  <c r="BA371" i="1"/>
  <c r="BA370" i="1"/>
  <c r="BA369" i="1"/>
  <c r="BA368" i="1"/>
  <c r="BA367" i="1"/>
  <c r="BA366" i="1"/>
  <c r="BA365" i="1"/>
  <c r="BA364" i="1"/>
  <c r="BA363" i="1"/>
  <c r="BA362" i="1"/>
  <c r="BA361" i="1"/>
  <c r="BA360" i="1"/>
  <c r="BA359" i="1"/>
  <c r="BA358" i="1"/>
  <c r="BA357" i="1"/>
  <c r="BA356" i="1"/>
  <c r="BA355" i="1"/>
  <c r="BA354" i="1"/>
  <c r="BA353" i="1"/>
  <c r="BA352" i="1"/>
  <c r="BA351" i="1"/>
  <c r="BA350" i="1"/>
  <c r="BA349" i="1"/>
  <c r="BA348" i="1"/>
  <c r="BA347" i="1"/>
  <c r="BA346" i="1"/>
  <c r="BA345" i="1"/>
  <c r="BA344" i="1"/>
  <c r="BA343" i="1"/>
  <c r="BA342" i="1"/>
  <c r="BA341" i="1"/>
  <c r="BA340" i="1"/>
  <c r="BA339" i="1"/>
  <c r="BA338" i="1"/>
  <c r="BA337" i="1"/>
  <c r="BA336" i="1"/>
  <c r="BA335" i="1"/>
  <c r="BA334" i="1"/>
  <c r="BA333" i="1"/>
  <c r="BA332" i="1"/>
  <c r="BA331" i="1"/>
  <c r="BA330" i="1"/>
  <c r="BA329" i="1"/>
  <c r="BA328" i="1"/>
  <c r="BA327" i="1"/>
  <c r="BA326" i="1"/>
  <c r="BA325" i="1"/>
  <c r="BA324" i="1"/>
  <c r="BA323" i="1"/>
  <c r="BA322" i="1"/>
  <c r="BA321" i="1"/>
  <c r="BA320" i="1"/>
  <c r="BA319" i="1"/>
  <c r="BA318" i="1"/>
  <c r="BA317" i="1"/>
  <c r="BA316" i="1"/>
  <c r="BA315" i="1"/>
  <c r="BA314" i="1"/>
  <c r="BA313" i="1"/>
  <c r="BA312" i="1"/>
  <c r="BA311" i="1"/>
  <c r="BA310" i="1"/>
  <c r="BA309" i="1"/>
  <c r="BA308" i="1"/>
  <c r="BA307" i="1"/>
  <c r="BA306" i="1"/>
  <c r="BA305" i="1"/>
  <c r="BA304" i="1"/>
  <c r="BA303" i="1"/>
  <c r="BA302" i="1"/>
  <c r="BA301" i="1"/>
  <c r="BA300" i="1"/>
  <c r="BA299" i="1"/>
  <c r="BA298" i="1"/>
  <c r="BA297" i="1"/>
  <c r="BA296" i="1"/>
  <c r="BA295" i="1"/>
  <c r="BA294" i="1"/>
  <c r="BA293" i="1"/>
  <c r="BA292" i="1"/>
  <c r="BA291" i="1"/>
  <c r="BA290" i="1"/>
  <c r="BA289" i="1"/>
  <c r="BA288" i="1"/>
  <c r="BA287" i="1"/>
  <c r="BA286" i="1"/>
  <c r="BA285" i="1"/>
  <c r="BA284" i="1"/>
  <c r="BA283" i="1"/>
  <c r="BA282" i="1"/>
  <c r="BA281" i="1"/>
  <c r="BA280" i="1"/>
  <c r="BA279" i="1"/>
  <c r="BA278" i="1"/>
  <c r="BA277" i="1"/>
  <c r="BA276" i="1"/>
  <c r="BA275" i="1"/>
  <c r="BA274" i="1"/>
  <c r="BA273" i="1"/>
  <c r="BA272" i="1"/>
  <c r="BA271" i="1"/>
  <c r="BA270" i="1"/>
  <c r="BA269" i="1"/>
  <c r="BA268" i="1"/>
  <c r="BA267" i="1"/>
  <c r="BA266" i="1"/>
  <c r="BA265" i="1"/>
  <c r="BA264" i="1"/>
  <c r="BA263" i="1"/>
  <c r="BA262" i="1"/>
  <c r="BA261" i="1"/>
  <c r="BA260" i="1"/>
  <c r="BA259" i="1"/>
  <c r="BA258" i="1"/>
  <c r="BA257" i="1"/>
  <c r="BA256" i="1"/>
  <c r="BA255" i="1"/>
  <c r="BA254" i="1"/>
  <c r="BA253" i="1"/>
  <c r="BA252" i="1"/>
  <c r="BA251" i="1"/>
  <c r="BA250" i="1"/>
  <c r="BA249" i="1"/>
  <c r="BA248" i="1"/>
  <c r="BA247" i="1"/>
  <c r="BA246" i="1"/>
  <c r="BA245"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BA142" i="1"/>
  <c r="BA141" i="1"/>
  <c r="BA140" i="1"/>
  <c r="BA139" i="1"/>
  <c r="BA138" i="1"/>
  <c r="BA137" i="1"/>
  <c r="BA136" i="1"/>
  <c r="BA135" i="1"/>
  <c r="BA134" i="1"/>
  <c r="BA133" i="1"/>
  <c r="BA132" i="1"/>
  <c r="BA131" i="1"/>
  <c r="BA130" i="1"/>
  <c r="BA129" i="1"/>
  <c r="BA128" i="1"/>
  <c r="BA127" i="1"/>
  <c r="BA126" i="1"/>
  <c r="BA125" i="1"/>
  <c r="BA124" i="1"/>
  <c r="BA123" i="1"/>
  <c r="BA122" i="1"/>
  <c r="BA121" i="1"/>
  <c r="BA120" i="1"/>
  <c r="BA119" i="1"/>
  <c r="BA118" i="1"/>
  <c r="BA117" i="1"/>
  <c r="BA116" i="1"/>
  <c r="BA115" i="1"/>
  <c r="BA114" i="1"/>
  <c r="BA113" i="1"/>
  <c r="BA112" i="1"/>
  <c r="BA111" i="1"/>
  <c r="BA110" i="1"/>
  <c r="BA109" i="1"/>
  <c r="BA108" i="1"/>
  <c r="BA107" i="1"/>
  <c r="BA106" i="1"/>
  <c r="BA105" i="1"/>
  <c r="BA104" i="1"/>
  <c r="BA103" i="1"/>
  <c r="BA102" i="1"/>
  <c r="BA101" i="1"/>
  <c r="BA100" i="1"/>
  <c r="BA99" i="1"/>
  <c r="BA90" i="1"/>
  <c r="BA89" i="1"/>
  <c r="BA88" i="1"/>
  <c r="BA87" i="1"/>
  <c r="BA85" i="1"/>
  <c r="BA84" i="1"/>
  <c r="BA83" i="1"/>
  <c r="BA82" i="1"/>
  <c r="BA81" i="1"/>
  <c r="BA79" i="1"/>
  <c r="BA78" i="1"/>
  <c r="BA77" i="1"/>
  <c r="BA75" i="1"/>
  <c r="BA74" i="1"/>
  <c r="BA73" i="1"/>
  <c r="BA71" i="1"/>
  <c r="BA70" i="1"/>
  <c r="BA69" i="1"/>
  <c r="BA67" i="1"/>
  <c r="BA66" i="1"/>
  <c r="BA65" i="1"/>
  <c r="BA63" i="1"/>
  <c r="BA53" i="1"/>
  <c r="BA51" i="1"/>
  <c r="BA50" i="1"/>
  <c r="BA49" i="1"/>
  <c r="BA48" i="1"/>
  <c r="BA47" i="1"/>
  <c r="BA46" i="1"/>
  <c r="BA45" i="1"/>
  <c r="BA44" i="1"/>
  <c r="BA43" i="1"/>
  <c r="BA42" i="1"/>
  <c r="BA41" i="1"/>
  <c r="BA40" i="1"/>
  <c r="BA39" i="1"/>
  <c r="BA38" i="1"/>
  <c r="BA37" i="1"/>
  <c r="BA31" i="1"/>
  <c r="BA28" i="1"/>
  <c r="BA27" i="1"/>
  <c r="BA25" i="1"/>
  <c r="BA22" i="1"/>
  <c r="BA19" i="1"/>
  <c r="B64" i="10"/>
  <c r="B62" i="10"/>
  <c r="B60" i="10"/>
  <c r="C59" i="10"/>
  <c r="C58" i="10"/>
  <c r="B57" i="10"/>
  <c r="B56" i="10"/>
  <c r="B52" i="10"/>
  <c r="B50" i="10"/>
  <c r="B48" i="10"/>
  <c r="C47" i="10"/>
  <c r="C46" i="10"/>
  <c r="B45" i="10"/>
  <c r="B44" i="10"/>
  <c r="B40" i="10"/>
  <c r="B38" i="10"/>
  <c r="B36" i="10"/>
  <c r="C35" i="10"/>
  <c r="C34" i="10"/>
  <c r="B33" i="10"/>
  <c r="B32" i="10"/>
  <c r="AI3192" i="1"/>
  <c r="AI3191" i="1"/>
  <c r="AI3190" i="1"/>
  <c r="AI3189" i="1"/>
  <c r="AI3188" i="1"/>
  <c r="AI3187" i="1"/>
  <c r="AI3186" i="1"/>
  <c r="AI3185" i="1"/>
  <c r="AI3184" i="1"/>
  <c r="AI3183" i="1"/>
  <c r="AI3182" i="1"/>
  <c r="AI3181" i="1"/>
  <c r="AI3180" i="1"/>
  <c r="AI3179" i="1"/>
  <c r="AI3178" i="1"/>
  <c r="AI3177" i="1"/>
  <c r="AI3176" i="1"/>
  <c r="AI3175" i="1"/>
  <c r="AI3174" i="1"/>
  <c r="AI3173" i="1"/>
  <c r="AI3172" i="1"/>
  <c r="AI3171" i="1"/>
  <c r="AI3170" i="1"/>
  <c r="AI3169" i="1"/>
  <c r="AI3168" i="1"/>
  <c r="AI3167" i="1"/>
  <c r="AI3166" i="1"/>
  <c r="AI3165" i="1"/>
  <c r="AI3164" i="1"/>
  <c r="AI3163" i="1"/>
  <c r="AI3162" i="1"/>
  <c r="AI3161" i="1"/>
  <c r="AI3160" i="1"/>
  <c r="AI3159" i="1"/>
  <c r="AI3158" i="1"/>
  <c r="AI3157" i="1"/>
  <c r="AI3156" i="1"/>
  <c r="AI3155" i="1"/>
  <c r="AI3154" i="1"/>
  <c r="AI3153" i="1"/>
  <c r="AI3152" i="1"/>
  <c r="AI3151" i="1"/>
  <c r="AI3150" i="1"/>
  <c r="AI3149" i="1"/>
  <c r="AI3148" i="1"/>
  <c r="AI3147" i="1"/>
  <c r="AI3146" i="1"/>
  <c r="AI3145" i="1"/>
  <c r="AI3144" i="1"/>
  <c r="AI3143" i="1"/>
  <c r="AI3142" i="1"/>
  <c r="AI3141" i="1"/>
  <c r="AI3140" i="1"/>
  <c r="AI3139" i="1"/>
  <c r="AI3138" i="1"/>
  <c r="AI3137" i="1"/>
  <c r="AI3136" i="1"/>
  <c r="AI3135" i="1"/>
  <c r="AI3134" i="1"/>
  <c r="AI3133" i="1"/>
  <c r="AI3132" i="1"/>
  <c r="AI3131" i="1"/>
  <c r="AI3130" i="1"/>
  <c r="AI3129" i="1"/>
  <c r="AI3128" i="1"/>
  <c r="AI3127" i="1"/>
  <c r="AI3126" i="1"/>
  <c r="AI3125" i="1"/>
  <c r="AI3124" i="1"/>
  <c r="AI3123" i="1"/>
  <c r="AI3122" i="1"/>
  <c r="AI3121" i="1"/>
  <c r="AI3120" i="1"/>
  <c r="AI3119" i="1"/>
  <c r="AI3118" i="1"/>
  <c r="AI3117" i="1"/>
  <c r="AI3116" i="1"/>
  <c r="AI3115" i="1"/>
  <c r="AI3114" i="1"/>
  <c r="AI3113" i="1"/>
  <c r="AI3112" i="1"/>
  <c r="AI3111" i="1"/>
  <c r="AI3110" i="1"/>
  <c r="AI3109" i="1"/>
  <c r="AI3108" i="1"/>
  <c r="AI3107" i="1"/>
  <c r="AI3106" i="1"/>
  <c r="AI3105" i="1"/>
  <c r="AI3104" i="1"/>
  <c r="AI3103" i="1"/>
  <c r="AI3102" i="1"/>
  <c r="AI3101" i="1"/>
  <c r="AI3100" i="1"/>
  <c r="AI3099" i="1"/>
  <c r="AI3098" i="1"/>
  <c r="AI3097" i="1"/>
  <c r="AI3096" i="1"/>
  <c r="AI3095" i="1"/>
  <c r="AI3094" i="1"/>
  <c r="AI3093" i="1"/>
  <c r="AI3092" i="1"/>
  <c r="AI3091" i="1"/>
  <c r="AI3090" i="1"/>
  <c r="AI3089" i="1"/>
  <c r="AI3088" i="1"/>
  <c r="AI3087" i="1"/>
  <c r="AI3086" i="1"/>
  <c r="AI3085" i="1"/>
  <c r="AI3084" i="1"/>
  <c r="AI3083" i="1"/>
  <c r="AI3082" i="1"/>
  <c r="AI3081" i="1"/>
  <c r="AI3080" i="1"/>
  <c r="AI3079" i="1"/>
  <c r="AI3078" i="1"/>
  <c r="AI3077" i="1"/>
  <c r="AI3076" i="1"/>
  <c r="AI3075" i="1"/>
  <c r="AI3074" i="1"/>
  <c r="AI3073" i="1"/>
  <c r="AI3072" i="1"/>
  <c r="AI3071" i="1"/>
  <c r="AI3070" i="1"/>
  <c r="AI3069" i="1"/>
  <c r="AI3068" i="1"/>
  <c r="AI3067" i="1"/>
  <c r="AI3066" i="1"/>
  <c r="AI3065" i="1"/>
  <c r="AI3064" i="1"/>
  <c r="AI3063" i="1"/>
  <c r="AI3062" i="1"/>
  <c r="AI3061" i="1"/>
  <c r="AI3060" i="1"/>
  <c r="AI3059" i="1"/>
  <c r="AI3058" i="1"/>
  <c r="AI3057" i="1"/>
  <c r="AI3056" i="1"/>
  <c r="AI3055" i="1"/>
  <c r="AI3054" i="1"/>
  <c r="AI3053" i="1"/>
  <c r="AI3052" i="1"/>
  <c r="AI3051" i="1"/>
  <c r="AI3050" i="1"/>
  <c r="AI3049" i="1"/>
  <c r="AI3048" i="1"/>
  <c r="AI3047" i="1"/>
  <c r="AI3046" i="1"/>
  <c r="AI3045" i="1"/>
  <c r="AI3044" i="1"/>
  <c r="AI3043" i="1"/>
  <c r="AI3042" i="1"/>
  <c r="AI3041" i="1"/>
  <c r="AI3040" i="1"/>
  <c r="AI3039" i="1"/>
  <c r="AI3038" i="1"/>
  <c r="AI3037" i="1"/>
  <c r="AI3036" i="1"/>
  <c r="AI3035" i="1"/>
  <c r="AI3034" i="1"/>
  <c r="AI3033" i="1"/>
  <c r="AI3032" i="1"/>
  <c r="AI3031" i="1"/>
  <c r="AI3030" i="1"/>
  <c r="AI3029" i="1"/>
  <c r="AI3028" i="1"/>
  <c r="AI3027" i="1"/>
  <c r="AI3026" i="1"/>
  <c r="AI3025" i="1"/>
  <c r="AI3024" i="1"/>
  <c r="AI3023" i="1"/>
  <c r="AI3022" i="1"/>
  <c r="AI3021" i="1"/>
  <c r="AI3020" i="1"/>
  <c r="AI3019" i="1"/>
  <c r="AI3018" i="1"/>
  <c r="AI3017" i="1"/>
  <c r="AI3016" i="1"/>
  <c r="AI3015" i="1"/>
  <c r="AI3014" i="1"/>
  <c r="AI3013" i="1"/>
  <c r="AI3012" i="1"/>
  <c r="AI3011" i="1"/>
  <c r="AI3010" i="1"/>
  <c r="AI3009" i="1"/>
  <c r="AI3008" i="1"/>
  <c r="AI3007" i="1"/>
  <c r="AI3006" i="1"/>
  <c r="AI3005" i="1"/>
  <c r="AI3004" i="1"/>
  <c r="AI3003" i="1"/>
  <c r="AI3002" i="1"/>
  <c r="AI3001" i="1"/>
  <c r="AI3000" i="1"/>
  <c r="AI2999" i="1"/>
  <c r="AI2998" i="1"/>
  <c r="AI2997" i="1"/>
  <c r="AI2996" i="1"/>
  <c r="AI2995" i="1"/>
  <c r="AI2994" i="1"/>
  <c r="AI2993" i="1"/>
  <c r="AI2992" i="1"/>
  <c r="AI2991" i="1"/>
  <c r="AI2990" i="1"/>
  <c r="AI2989" i="1"/>
  <c r="AI2988" i="1"/>
  <c r="AI2987" i="1"/>
  <c r="AI2986" i="1"/>
  <c r="AI2985" i="1"/>
  <c r="AI2984" i="1"/>
  <c r="AI2983" i="1"/>
  <c r="AI2982" i="1"/>
  <c r="AI2981" i="1"/>
  <c r="AI2980" i="1"/>
  <c r="AI2979" i="1"/>
  <c r="AI2978" i="1"/>
  <c r="AI2977" i="1"/>
  <c r="AI2976" i="1"/>
  <c r="AI2975" i="1"/>
  <c r="AI2974" i="1"/>
  <c r="AI2973" i="1"/>
  <c r="AI2972" i="1"/>
  <c r="AI2971" i="1"/>
  <c r="AI2970" i="1"/>
  <c r="AI2969" i="1"/>
  <c r="AI2968" i="1"/>
  <c r="AI2967" i="1"/>
  <c r="AI2966" i="1"/>
  <c r="AI2965" i="1"/>
  <c r="AI2964" i="1"/>
  <c r="AI2963" i="1"/>
  <c r="AI2962" i="1"/>
  <c r="AI2961" i="1"/>
  <c r="AI2960" i="1"/>
  <c r="AI2959" i="1"/>
  <c r="AI2958" i="1"/>
  <c r="AI2957" i="1"/>
  <c r="AI2956" i="1"/>
  <c r="AI2955" i="1"/>
  <c r="AI2954" i="1"/>
  <c r="AI2953" i="1"/>
  <c r="AI2952" i="1"/>
  <c r="AI2951" i="1"/>
  <c r="AI2950" i="1"/>
  <c r="AI2949" i="1"/>
  <c r="AI2948" i="1"/>
  <c r="AI2947" i="1"/>
  <c r="AI2946" i="1"/>
  <c r="AI2945" i="1"/>
  <c r="AI2944" i="1"/>
  <c r="AI2943" i="1"/>
  <c r="AI2942" i="1"/>
  <c r="AI2941" i="1"/>
  <c r="AI2940" i="1"/>
  <c r="AI2939" i="1"/>
  <c r="AI2938" i="1"/>
  <c r="AI2937" i="1"/>
  <c r="AI2936" i="1"/>
  <c r="AI2935" i="1"/>
  <c r="AI2934" i="1"/>
  <c r="AI2933" i="1"/>
  <c r="AI2932" i="1"/>
  <c r="AI2931" i="1"/>
  <c r="AI2930" i="1"/>
  <c r="AI2929" i="1"/>
  <c r="AI2928" i="1"/>
  <c r="AI2927" i="1"/>
  <c r="AI2926" i="1"/>
  <c r="AI2925" i="1"/>
  <c r="AI2924" i="1"/>
  <c r="AI2923" i="1"/>
  <c r="AI2922" i="1"/>
  <c r="AI2921" i="1"/>
  <c r="AI2920" i="1"/>
  <c r="AI2919" i="1"/>
  <c r="AI2918" i="1"/>
  <c r="AI2917" i="1"/>
  <c r="AI2916" i="1"/>
  <c r="AI2915" i="1"/>
  <c r="AI2914" i="1"/>
  <c r="AI2913" i="1"/>
  <c r="AI2912" i="1"/>
  <c r="AI2911" i="1"/>
  <c r="AI2910" i="1"/>
  <c r="AI2909" i="1"/>
  <c r="AI2908" i="1"/>
  <c r="AI2907" i="1"/>
  <c r="AI2906" i="1"/>
  <c r="AI2905" i="1"/>
  <c r="AI2904" i="1"/>
  <c r="AI2903" i="1"/>
  <c r="AI2902" i="1"/>
  <c r="AI2901" i="1"/>
  <c r="AI2900" i="1"/>
  <c r="AI2899" i="1"/>
  <c r="AI2898" i="1"/>
  <c r="AI2897" i="1"/>
  <c r="AI2896" i="1"/>
  <c r="AI2895" i="1"/>
  <c r="AI2894" i="1"/>
  <c r="AI2893" i="1"/>
  <c r="AI2892" i="1"/>
  <c r="AI2891" i="1"/>
  <c r="AI2890" i="1"/>
  <c r="AI2889" i="1"/>
  <c r="AI2888" i="1"/>
  <c r="AI2887" i="1"/>
  <c r="AI2886" i="1"/>
  <c r="AI2885" i="1"/>
  <c r="AI2884" i="1"/>
  <c r="AI2883" i="1"/>
  <c r="AI2882" i="1"/>
  <c r="AI2881" i="1"/>
  <c r="AI2880" i="1"/>
  <c r="AI2879" i="1"/>
  <c r="AI2878" i="1"/>
  <c r="AI2877" i="1"/>
  <c r="AI2876" i="1"/>
  <c r="AI2875" i="1"/>
  <c r="AI2874" i="1"/>
  <c r="AI2873" i="1"/>
  <c r="AI2872" i="1"/>
  <c r="AI2871" i="1"/>
  <c r="AI2870" i="1"/>
  <c r="AI2869" i="1"/>
  <c r="AI2868" i="1"/>
  <c r="AI2867" i="1"/>
  <c r="AI2866" i="1"/>
  <c r="AI2865" i="1"/>
  <c r="AI2864" i="1"/>
  <c r="AI2863" i="1"/>
  <c r="AI2862" i="1"/>
  <c r="AI2861" i="1"/>
  <c r="AI2860" i="1"/>
  <c r="AI2859" i="1"/>
  <c r="AI2858" i="1"/>
  <c r="AI2857" i="1"/>
  <c r="AI2856" i="1"/>
  <c r="AI2855" i="1"/>
  <c r="AI2854" i="1"/>
  <c r="AI2853" i="1"/>
  <c r="AI2852" i="1"/>
  <c r="AI2851" i="1"/>
  <c r="AI2850" i="1"/>
  <c r="AI2849" i="1"/>
  <c r="AI2848" i="1"/>
  <c r="AI2847" i="1"/>
  <c r="AI2846" i="1"/>
  <c r="AI2845" i="1"/>
  <c r="AI2844" i="1"/>
  <c r="AI2843" i="1"/>
  <c r="AI2842" i="1"/>
  <c r="AI2841" i="1"/>
  <c r="AI2840" i="1"/>
  <c r="AI2839" i="1"/>
  <c r="AI2838" i="1"/>
  <c r="AI2837" i="1"/>
  <c r="AI2836" i="1"/>
  <c r="AI2835" i="1"/>
  <c r="AI2834" i="1"/>
  <c r="AI2833" i="1"/>
  <c r="AI2832" i="1"/>
  <c r="AI2831" i="1"/>
  <c r="AI2830" i="1"/>
  <c r="AI2829" i="1"/>
  <c r="AI2828" i="1"/>
  <c r="AI2827" i="1"/>
  <c r="AI2826" i="1"/>
  <c r="AI2825" i="1"/>
  <c r="AI2824" i="1"/>
  <c r="AI2823" i="1"/>
  <c r="AI2822" i="1"/>
  <c r="AI2821" i="1"/>
  <c r="AI2820" i="1"/>
  <c r="AI2819" i="1"/>
  <c r="AI2818" i="1"/>
  <c r="AI2817" i="1"/>
  <c r="AI2816" i="1"/>
  <c r="AI2815" i="1"/>
  <c r="AI2814" i="1"/>
  <c r="AI2813" i="1"/>
  <c r="AI2812" i="1"/>
  <c r="AI2811" i="1"/>
  <c r="AI2810" i="1"/>
  <c r="AI2809" i="1"/>
  <c r="AI2808" i="1"/>
  <c r="AI2807" i="1"/>
  <c r="AI2806" i="1"/>
  <c r="AI2805" i="1"/>
  <c r="AI2804" i="1"/>
  <c r="AI2803" i="1"/>
  <c r="AI2802" i="1"/>
  <c r="AI2801" i="1"/>
  <c r="AI2800" i="1"/>
  <c r="AI2799" i="1"/>
  <c r="AI2798" i="1"/>
  <c r="AI2797" i="1"/>
  <c r="AI2796" i="1"/>
  <c r="AI2795" i="1"/>
  <c r="AI2794" i="1"/>
  <c r="AI2793" i="1"/>
  <c r="AI2792" i="1"/>
  <c r="AI2791" i="1"/>
  <c r="AI2790" i="1"/>
  <c r="AI2789" i="1"/>
  <c r="AI2788" i="1"/>
  <c r="AI2787" i="1"/>
  <c r="AI2786" i="1"/>
  <c r="AI2785" i="1"/>
  <c r="AI2784" i="1"/>
  <c r="AI2783" i="1"/>
  <c r="AI2782" i="1"/>
  <c r="AI2781" i="1"/>
  <c r="AI2780" i="1"/>
  <c r="AI2779" i="1"/>
  <c r="AI2778" i="1"/>
  <c r="AI2777" i="1"/>
  <c r="AI2776" i="1"/>
  <c r="AI2775" i="1"/>
  <c r="AI2774" i="1"/>
  <c r="AI2773" i="1"/>
  <c r="AI2772" i="1"/>
  <c r="AI2771" i="1"/>
  <c r="AI2770" i="1"/>
  <c r="AI2769" i="1"/>
  <c r="AI2768" i="1"/>
  <c r="AI2767" i="1"/>
  <c r="AI2766" i="1"/>
  <c r="AI2765" i="1"/>
  <c r="AI2764" i="1"/>
  <c r="AI2763" i="1"/>
  <c r="AI2762" i="1"/>
  <c r="AI2761" i="1"/>
  <c r="AI2760" i="1"/>
  <c r="AI2759" i="1"/>
  <c r="AI2758" i="1"/>
  <c r="AI2757" i="1"/>
  <c r="AI2756" i="1"/>
  <c r="AI2755" i="1"/>
  <c r="AI2754" i="1"/>
  <c r="AI2753" i="1"/>
  <c r="AI2752" i="1"/>
  <c r="AI2751" i="1"/>
  <c r="AI2750" i="1"/>
  <c r="AI2749" i="1"/>
  <c r="AI2748" i="1"/>
  <c r="AI2747" i="1"/>
  <c r="AI2746" i="1"/>
  <c r="AI2745" i="1"/>
  <c r="AI2744" i="1"/>
  <c r="AI2743" i="1"/>
  <c r="AI2742" i="1"/>
  <c r="AI2741" i="1"/>
  <c r="AI2740" i="1"/>
  <c r="AI2739" i="1"/>
  <c r="AI2738" i="1"/>
  <c r="AI2737" i="1"/>
  <c r="AI2736" i="1"/>
  <c r="AI2735" i="1"/>
  <c r="AI2734" i="1"/>
  <c r="AI2733" i="1"/>
  <c r="AI2732" i="1"/>
  <c r="AI2731" i="1"/>
  <c r="AI2730" i="1"/>
  <c r="AI2729" i="1"/>
  <c r="AI2728" i="1"/>
  <c r="AI2727" i="1"/>
  <c r="AI2726" i="1"/>
  <c r="AI2725" i="1"/>
  <c r="AI2724" i="1"/>
  <c r="AI2723" i="1"/>
  <c r="AI2722" i="1"/>
  <c r="AI2721" i="1"/>
  <c r="AI2720" i="1"/>
  <c r="AI2719" i="1"/>
  <c r="AI2718" i="1"/>
  <c r="AI2717" i="1"/>
  <c r="AI2716" i="1"/>
  <c r="AI2715" i="1"/>
  <c r="AI2714" i="1"/>
  <c r="AI2713" i="1"/>
  <c r="AI2712" i="1"/>
  <c r="AI2711" i="1"/>
  <c r="AI2710" i="1"/>
  <c r="AI2709" i="1"/>
  <c r="AI2708" i="1"/>
  <c r="AI2707" i="1"/>
  <c r="AI2706" i="1"/>
  <c r="AI2705" i="1"/>
  <c r="AI2704" i="1"/>
  <c r="AI2703" i="1"/>
  <c r="AI2702" i="1"/>
  <c r="AI2701" i="1"/>
  <c r="AI2700" i="1"/>
  <c r="AI2699" i="1"/>
  <c r="AI2698" i="1"/>
  <c r="AI2697" i="1"/>
  <c r="AI2696" i="1"/>
  <c r="AI2695" i="1"/>
  <c r="AI2694" i="1"/>
  <c r="AI2693" i="1"/>
  <c r="AI2692" i="1"/>
  <c r="AI2691" i="1"/>
  <c r="AI2690" i="1"/>
  <c r="AI2689" i="1"/>
  <c r="AI2688" i="1"/>
  <c r="AI2687" i="1"/>
  <c r="AI2686" i="1"/>
  <c r="AI2685" i="1"/>
  <c r="AI2684" i="1"/>
  <c r="AI2683" i="1"/>
  <c r="AI2682" i="1"/>
  <c r="AI2681" i="1"/>
  <c r="AI2680" i="1"/>
  <c r="AI2679" i="1"/>
  <c r="AI2678" i="1"/>
  <c r="AI2677" i="1"/>
  <c r="AI2676" i="1"/>
  <c r="AI2675" i="1"/>
  <c r="AI2674" i="1"/>
  <c r="AI2673" i="1"/>
  <c r="AI2672" i="1"/>
  <c r="AI2671" i="1"/>
  <c r="AI2670" i="1"/>
  <c r="AI2669" i="1"/>
  <c r="AI2668" i="1"/>
  <c r="AI2667" i="1"/>
  <c r="AI2666" i="1"/>
  <c r="AI2665" i="1"/>
  <c r="AI2664" i="1"/>
  <c r="AI2663" i="1"/>
  <c r="AI2662" i="1"/>
  <c r="AI2661" i="1"/>
  <c r="AI2660" i="1"/>
  <c r="AI2659" i="1"/>
  <c r="AI2658" i="1"/>
  <c r="AI2657" i="1"/>
  <c r="AI2656" i="1"/>
  <c r="AI2655" i="1"/>
  <c r="AI2654" i="1"/>
  <c r="AI2653" i="1"/>
  <c r="AI2652" i="1"/>
  <c r="AI2651" i="1"/>
  <c r="AI2650" i="1"/>
  <c r="AI2649" i="1"/>
  <c r="AI2648" i="1"/>
  <c r="AI2647" i="1"/>
  <c r="AI2646" i="1"/>
  <c r="AI2645" i="1"/>
  <c r="AI2644" i="1"/>
  <c r="AI2643" i="1"/>
  <c r="AI2642" i="1"/>
  <c r="AI2641" i="1"/>
  <c r="AI2640" i="1"/>
  <c r="AI2639" i="1"/>
  <c r="AI2638" i="1"/>
  <c r="AI2637" i="1"/>
  <c r="AI2636" i="1"/>
  <c r="AI2635" i="1"/>
  <c r="AI2634" i="1"/>
  <c r="AI2633" i="1"/>
  <c r="AI2632" i="1"/>
  <c r="AI2631" i="1"/>
  <c r="AI2630" i="1"/>
  <c r="AI2629" i="1"/>
  <c r="AI2628" i="1"/>
  <c r="AI2627" i="1"/>
  <c r="AI2626" i="1"/>
  <c r="AI2625" i="1"/>
  <c r="AI2624" i="1"/>
  <c r="AI2623" i="1"/>
  <c r="AI2622" i="1"/>
  <c r="AI2621" i="1"/>
  <c r="AI2620" i="1"/>
  <c r="AI2619" i="1"/>
  <c r="AI2618" i="1"/>
  <c r="AI2617" i="1"/>
  <c r="AI2616" i="1"/>
  <c r="AI2615" i="1"/>
  <c r="AI2614" i="1"/>
  <c r="AI2613" i="1"/>
  <c r="AI2612" i="1"/>
  <c r="AI2611" i="1"/>
  <c r="AI2610" i="1"/>
  <c r="AI2609" i="1"/>
  <c r="AI2608" i="1"/>
  <c r="AI2607" i="1"/>
  <c r="AI2606" i="1"/>
  <c r="AI2605" i="1"/>
  <c r="AI2604" i="1"/>
  <c r="AI2603" i="1"/>
  <c r="AI2602" i="1"/>
  <c r="AI2601" i="1"/>
  <c r="AI2600" i="1"/>
  <c r="AI2599" i="1"/>
  <c r="AI2598" i="1"/>
  <c r="AI2597" i="1"/>
  <c r="AI2596" i="1"/>
  <c r="AI2595" i="1"/>
  <c r="AI2594" i="1"/>
  <c r="AI2593" i="1"/>
  <c r="AI2592" i="1"/>
  <c r="AI2591" i="1"/>
  <c r="AI2590" i="1"/>
  <c r="AI2589" i="1"/>
  <c r="AI2588" i="1"/>
  <c r="AI2587" i="1"/>
  <c r="AI2586" i="1"/>
  <c r="AI2585" i="1"/>
  <c r="AI2584" i="1"/>
  <c r="AI2583" i="1"/>
  <c r="AI2582" i="1"/>
  <c r="AI2581" i="1"/>
  <c r="AI2580" i="1"/>
  <c r="AI2579" i="1"/>
  <c r="AI2578" i="1"/>
  <c r="AI2577" i="1"/>
  <c r="AI2576" i="1"/>
  <c r="AI2575" i="1"/>
  <c r="AI2574" i="1"/>
  <c r="AI2573" i="1"/>
  <c r="AI2572" i="1"/>
  <c r="AI2571" i="1"/>
  <c r="AI2570" i="1"/>
  <c r="AI2569" i="1"/>
  <c r="AI2568" i="1"/>
  <c r="AI2567" i="1"/>
  <c r="AI2566" i="1"/>
  <c r="AI2565" i="1"/>
  <c r="AI2564" i="1"/>
  <c r="AI2563" i="1"/>
  <c r="AI2562" i="1"/>
  <c r="AI2561" i="1"/>
  <c r="AI2560" i="1"/>
  <c r="AI2559" i="1"/>
  <c r="AI2558" i="1"/>
  <c r="AI2557" i="1"/>
  <c r="AI2556" i="1"/>
  <c r="AI2555" i="1"/>
  <c r="AI2554" i="1"/>
  <c r="AI2553" i="1"/>
  <c r="AI2552" i="1"/>
  <c r="AI2551" i="1"/>
  <c r="AI2550" i="1"/>
  <c r="AI2549" i="1"/>
  <c r="AI2548" i="1"/>
  <c r="AI2547" i="1"/>
  <c r="AI2546" i="1"/>
  <c r="AI2545" i="1"/>
  <c r="AI2544" i="1"/>
  <c r="AI2543" i="1"/>
  <c r="AI2542" i="1"/>
  <c r="AI2541" i="1"/>
  <c r="AI2540" i="1"/>
  <c r="AI2539" i="1"/>
  <c r="AI2538" i="1"/>
  <c r="AI2537" i="1"/>
  <c r="AI2536" i="1"/>
  <c r="AI2535" i="1"/>
  <c r="AI2534" i="1"/>
  <c r="AI2533" i="1"/>
  <c r="AI2532" i="1"/>
  <c r="AI2531" i="1"/>
  <c r="AI2530" i="1"/>
  <c r="AI2529" i="1"/>
  <c r="AI2528" i="1"/>
  <c r="AI2527" i="1"/>
  <c r="AI2526" i="1"/>
  <c r="AI2525" i="1"/>
  <c r="AI2524" i="1"/>
  <c r="AI2523" i="1"/>
  <c r="AI2522" i="1"/>
  <c r="AI2521" i="1"/>
  <c r="AI2520" i="1"/>
  <c r="AI2519" i="1"/>
  <c r="AI2518" i="1"/>
  <c r="AI2517" i="1"/>
  <c r="AI2516" i="1"/>
  <c r="AI2515" i="1"/>
  <c r="AI2514" i="1"/>
  <c r="AI2513" i="1"/>
  <c r="AI2512" i="1"/>
  <c r="AI2511" i="1"/>
  <c r="AI2510" i="1"/>
  <c r="AI2509" i="1"/>
  <c r="AI2508" i="1"/>
  <c r="AI2507" i="1"/>
  <c r="AI2506" i="1"/>
  <c r="AI2505" i="1"/>
  <c r="AI2504" i="1"/>
  <c r="AI2503" i="1"/>
  <c r="AI2502" i="1"/>
  <c r="AI2501" i="1"/>
  <c r="AI2500" i="1"/>
  <c r="AI2499" i="1"/>
  <c r="AI2498" i="1"/>
  <c r="AI2497" i="1"/>
  <c r="AI2496" i="1"/>
  <c r="AI2495" i="1"/>
  <c r="AI2494" i="1"/>
  <c r="AI2493" i="1"/>
  <c r="AI2492" i="1"/>
  <c r="AI2491" i="1"/>
  <c r="AI2490" i="1"/>
  <c r="AI2489" i="1"/>
  <c r="AI2488" i="1"/>
  <c r="AI2487" i="1"/>
  <c r="AI2486" i="1"/>
  <c r="AI2485" i="1"/>
  <c r="AI2484" i="1"/>
  <c r="AI2483" i="1"/>
  <c r="AI2482" i="1"/>
  <c r="AI2481" i="1"/>
  <c r="AI2480" i="1"/>
  <c r="AI2479" i="1"/>
  <c r="AI2478" i="1"/>
  <c r="AI2477" i="1"/>
  <c r="AI2476" i="1"/>
  <c r="AI2475" i="1"/>
  <c r="AI2474" i="1"/>
  <c r="AI2473" i="1"/>
  <c r="AI2472" i="1"/>
  <c r="AI2471" i="1"/>
  <c r="AI2470" i="1"/>
  <c r="AI2469" i="1"/>
  <c r="AI2468" i="1"/>
  <c r="AI2467" i="1"/>
  <c r="AI2466" i="1"/>
  <c r="AI2465" i="1"/>
  <c r="AI2464" i="1"/>
  <c r="AI2463" i="1"/>
  <c r="AI2462" i="1"/>
  <c r="AI2461" i="1"/>
  <c r="AI2460" i="1"/>
  <c r="AI2459" i="1"/>
  <c r="AI2458" i="1"/>
  <c r="AI2457" i="1"/>
  <c r="AI2456" i="1"/>
  <c r="AI2455" i="1"/>
  <c r="AI2454" i="1"/>
  <c r="AI2453" i="1"/>
  <c r="AI2452" i="1"/>
  <c r="AI2451" i="1"/>
  <c r="AI2450" i="1"/>
  <c r="AI2449" i="1"/>
  <c r="AI2448" i="1"/>
  <c r="AI2447" i="1"/>
  <c r="AI2446" i="1"/>
  <c r="AI2445" i="1"/>
  <c r="AI2444" i="1"/>
  <c r="AI2443" i="1"/>
  <c r="AI2442" i="1"/>
  <c r="AI2441" i="1"/>
  <c r="AI2440" i="1"/>
  <c r="AI2439" i="1"/>
  <c r="AI2438" i="1"/>
  <c r="AI2437" i="1"/>
  <c r="AI2436" i="1"/>
  <c r="AI2435" i="1"/>
  <c r="AI2434" i="1"/>
  <c r="AI2433" i="1"/>
  <c r="AI2432" i="1"/>
  <c r="AI2431" i="1"/>
  <c r="AI2430" i="1"/>
  <c r="AI2429" i="1"/>
  <c r="AI2428" i="1"/>
  <c r="AI2427" i="1"/>
  <c r="AI2426" i="1"/>
  <c r="AI2425" i="1"/>
  <c r="AI2424" i="1"/>
  <c r="AI2423" i="1"/>
  <c r="AI2422" i="1"/>
  <c r="AI2421" i="1"/>
  <c r="AI2420" i="1"/>
  <c r="AI2419" i="1"/>
  <c r="AI2418" i="1"/>
  <c r="AI2417" i="1"/>
  <c r="AI2416" i="1"/>
  <c r="AI2415" i="1"/>
  <c r="AI2414" i="1"/>
  <c r="AI2413" i="1"/>
  <c r="AI2412" i="1"/>
  <c r="AI2411" i="1"/>
  <c r="AI2410" i="1"/>
  <c r="AI2409" i="1"/>
  <c r="AI2408" i="1"/>
  <c r="AI2407" i="1"/>
  <c r="AI2406" i="1"/>
  <c r="AI2405" i="1"/>
  <c r="AI2404" i="1"/>
  <c r="AI2403" i="1"/>
  <c r="AI2402" i="1"/>
  <c r="AI2401" i="1"/>
  <c r="AI2400" i="1"/>
  <c r="AI2399" i="1"/>
  <c r="AI2398" i="1"/>
  <c r="AI2397" i="1"/>
  <c r="AI2396" i="1"/>
  <c r="AI2395" i="1"/>
  <c r="AI2394" i="1"/>
  <c r="AI2393" i="1"/>
  <c r="AI2392" i="1"/>
  <c r="AI2391" i="1"/>
  <c r="AI2390" i="1"/>
  <c r="AI2389" i="1"/>
  <c r="AI2388" i="1"/>
  <c r="AI2387" i="1"/>
  <c r="AI2386" i="1"/>
  <c r="AI2385" i="1"/>
  <c r="AI2384" i="1"/>
  <c r="AI2383" i="1"/>
  <c r="AI2382" i="1"/>
  <c r="AI2381" i="1"/>
  <c r="AI2380" i="1"/>
  <c r="AI2379" i="1"/>
  <c r="AI2378" i="1"/>
  <c r="AI2377" i="1"/>
  <c r="AI2376" i="1"/>
  <c r="AI2375" i="1"/>
  <c r="AI2374" i="1"/>
  <c r="AI2373" i="1"/>
  <c r="AI2372" i="1"/>
  <c r="AI2371" i="1"/>
  <c r="AI2370" i="1"/>
  <c r="AI2369" i="1"/>
  <c r="AI2368" i="1"/>
  <c r="AI2367" i="1"/>
  <c r="AI2366" i="1"/>
  <c r="AI2365" i="1"/>
  <c r="AI2364" i="1"/>
  <c r="AI2363" i="1"/>
  <c r="AI2362" i="1"/>
  <c r="AI2361" i="1"/>
  <c r="AI2360" i="1"/>
  <c r="AI2359" i="1"/>
  <c r="AI2358" i="1"/>
  <c r="AI2357" i="1"/>
  <c r="AI2356" i="1"/>
  <c r="AI2355" i="1"/>
  <c r="AI2354" i="1"/>
  <c r="AI2353" i="1"/>
  <c r="AI2352" i="1"/>
  <c r="AI2351" i="1"/>
  <c r="AI2350" i="1"/>
  <c r="AI2349" i="1"/>
  <c r="AI2348" i="1"/>
  <c r="AI2347" i="1"/>
  <c r="AI2346" i="1"/>
  <c r="AI2345" i="1"/>
  <c r="AI2344" i="1"/>
  <c r="AI2343" i="1"/>
  <c r="AI2342" i="1"/>
  <c r="AI2341" i="1"/>
  <c r="AI2340" i="1"/>
  <c r="AI2339" i="1"/>
  <c r="AI2338" i="1"/>
  <c r="AI2337" i="1"/>
  <c r="AI2336" i="1"/>
  <c r="AI2335" i="1"/>
  <c r="AI2334" i="1"/>
  <c r="AI2333" i="1"/>
  <c r="AI2332" i="1"/>
  <c r="AI2331" i="1"/>
  <c r="AI2330" i="1"/>
  <c r="AI2329" i="1"/>
  <c r="AI2328" i="1"/>
  <c r="AI2327" i="1"/>
  <c r="AI2326" i="1"/>
  <c r="AI2325" i="1"/>
  <c r="AI2324" i="1"/>
  <c r="AI2323" i="1"/>
  <c r="AI2322" i="1"/>
  <c r="AI2321" i="1"/>
  <c r="AI2320" i="1"/>
  <c r="AI2319" i="1"/>
  <c r="AI2318" i="1"/>
  <c r="AI2317" i="1"/>
  <c r="AI2316" i="1"/>
  <c r="AI2315" i="1"/>
  <c r="AI2314" i="1"/>
  <c r="AI2313" i="1"/>
  <c r="AI2312" i="1"/>
  <c r="AI2311" i="1"/>
  <c r="AI2310" i="1"/>
  <c r="AI2309" i="1"/>
  <c r="AI2308" i="1"/>
  <c r="AI2307" i="1"/>
  <c r="AI2306" i="1"/>
  <c r="AI2305" i="1"/>
  <c r="AI2304" i="1"/>
  <c r="AI2303" i="1"/>
  <c r="AI2302" i="1"/>
  <c r="AI2301" i="1"/>
  <c r="AI2300" i="1"/>
  <c r="AI2299" i="1"/>
  <c r="AI2298" i="1"/>
  <c r="AI2297" i="1"/>
  <c r="AI2296" i="1"/>
  <c r="AI2295" i="1"/>
  <c r="AI2294" i="1"/>
  <c r="AI2293" i="1"/>
  <c r="AI2292" i="1"/>
  <c r="AI2291" i="1"/>
  <c r="AI2290" i="1"/>
  <c r="AI2289" i="1"/>
  <c r="AI2288" i="1"/>
  <c r="AI2287" i="1"/>
  <c r="AI2286" i="1"/>
  <c r="AI2285" i="1"/>
  <c r="AI2284" i="1"/>
  <c r="AI2283" i="1"/>
  <c r="AI2282" i="1"/>
  <c r="AI2281" i="1"/>
  <c r="AI2280" i="1"/>
  <c r="AI2279" i="1"/>
  <c r="AI2278" i="1"/>
  <c r="AI2277" i="1"/>
  <c r="AI2276" i="1"/>
  <c r="AI2275" i="1"/>
  <c r="AI2274" i="1"/>
  <c r="AI2273" i="1"/>
  <c r="AI2272" i="1"/>
  <c r="AI2271" i="1"/>
  <c r="AI2270" i="1"/>
  <c r="AI2269" i="1"/>
  <c r="AI2268" i="1"/>
  <c r="AI2267" i="1"/>
  <c r="AI2266" i="1"/>
  <c r="AI2265" i="1"/>
  <c r="AI2264" i="1"/>
  <c r="AI2263" i="1"/>
  <c r="AI2262" i="1"/>
  <c r="AI2261" i="1"/>
  <c r="AI2260" i="1"/>
  <c r="AI2259" i="1"/>
  <c r="AI2258" i="1"/>
  <c r="AI2257" i="1"/>
  <c r="AI2256" i="1"/>
  <c r="AI2255" i="1"/>
  <c r="AI2254" i="1"/>
  <c r="AI2253" i="1"/>
  <c r="AI2252" i="1"/>
  <c r="AI2251" i="1"/>
  <c r="AI2250" i="1"/>
  <c r="AI2249" i="1"/>
  <c r="AI2248" i="1"/>
  <c r="AI2247" i="1"/>
  <c r="AI2246" i="1"/>
  <c r="AI2245" i="1"/>
  <c r="AI2244" i="1"/>
  <c r="AI2243" i="1"/>
  <c r="AI2242" i="1"/>
  <c r="AI2241" i="1"/>
  <c r="AI2240" i="1"/>
  <c r="AI2239" i="1"/>
  <c r="AI2238" i="1"/>
  <c r="AI2237" i="1"/>
  <c r="AI2236" i="1"/>
  <c r="AI2235" i="1"/>
  <c r="AI2234" i="1"/>
  <c r="AI2233" i="1"/>
  <c r="AI2232" i="1"/>
  <c r="AI2231" i="1"/>
  <c r="AI2230" i="1"/>
  <c r="AI2229" i="1"/>
  <c r="AI2228" i="1"/>
  <c r="AI2227" i="1"/>
  <c r="AI2226" i="1"/>
  <c r="AI2225" i="1"/>
  <c r="AI2224" i="1"/>
  <c r="AI2223" i="1"/>
  <c r="AI2222" i="1"/>
  <c r="AI2221" i="1"/>
  <c r="AI2220" i="1"/>
  <c r="AI2219" i="1"/>
  <c r="AI2218" i="1"/>
  <c r="AI2217" i="1"/>
  <c r="AI2216" i="1"/>
  <c r="AI2215" i="1"/>
  <c r="AI2214" i="1"/>
  <c r="AI2213" i="1"/>
  <c r="AI2212" i="1"/>
  <c r="AI2211" i="1"/>
  <c r="AI2210" i="1"/>
  <c r="AI2209" i="1"/>
  <c r="AI2208" i="1"/>
  <c r="AI2207" i="1"/>
  <c r="AI2206" i="1"/>
  <c r="AI2205" i="1"/>
  <c r="AI2204" i="1"/>
  <c r="AI2203" i="1"/>
  <c r="AI2202" i="1"/>
  <c r="AI2201" i="1"/>
  <c r="AI2200" i="1"/>
  <c r="AI2199" i="1"/>
  <c r="AI2198" i="1"/>
  <c r="AI2197" i="1"/>
  <c r="AI2196" i="1"/>
  <c r="AI2195" i="1"/>
  <c r="AI2194" i="1"/>
  <c r="AI2193" i="1"/>
  <c r="AI2192" i="1"/>
  <c r="AI2191" i="1"/>
  <c r="AI2190" i="1"/>
  <c r="AI2189" i="1"/>
  <c r="AI2188" i="1"/>
  <c r="AI2187" i="1"/>
  <c r="AI2186" i="1"/>
  <c r="AI2185" i="1"/>
  <c r="AI2184" i="1"/>
  <c r="AI2183" i="1"/>
  <c r="AI2182" i="1"/>
  <c r="AI2181" i="1"/>
  <c r="AI2180" i="1"/>
  <c r="AI2179" i="1"/>
  <c r="AI2178" i="1"/>
  <c r="AI2177" i="1"/>
  <c r="AI2176" i="1"/>
  <c r="AI2175" i="1"/>
  <c r="AI2174" i="1"/>
  <c r="AI2173" i="1"/>
  <c r="AI2172" i="1"/>
  <c r="AI2171" i="1"/>
  <c r="AI2170" i="1"/>
  <c r="AI2169" i="1"/>
  <c r="AI2168" i="1"/>
  <c r="AI2167" i="1"/>
  <c r="AI2166" i="1"/>
  <c r="AI2165" i="1"/>
  <c r="AI2164" i="1"/>
  <c r="AI2163" i="1"/>
  <c r="AI2162" i="1"/>
  <c r="AI2161" i="1"/>
  <c r="AI2160" i="1"/>
  <c r="AI2159" i="1"/>
  <c r="AI2158" i="1"/>
  <c r="AI2157" i="1"/>
  <c r="AI2156" i="1"/>
  <c r="AI2155" i="1"/>
  <c r="AI2154" i="1"/>
  <c r="AI2153" i="1"/>
  <c r="AI2152" i="1"/>
  <c r="AI2151" i="1"/>
  <c r="AI2150" i="1"/>
  <c r="AI2149" i="1"/>
  <c r="AI2148" i="1"/>
  <c r="AI2147" i="1"/>
  <c r="AI2146" i="1"/>
  <c r="AI2145" i="1"/>
  <c r="AI2144" i="1"/>
  <c r="AI2143" i="1"/>
  <c r="AI2142" i="1"/>
  <c r="AI2141" i="1"/>
  <c r="AI2140" i="1"/>
  <c r="AI2139" i="1"/>
  <c r="AI2138" i="1"/>
  <c r="AI2137" i="1"/>
  <c r="AI2136" i="1"/>
  <c r="AI2135" i="1"/>
  <c r="AI2134" i="1"/>
  <c r="AI2133" i="1"/>
  <c r="AI2132" i="1"/>
  <c r="AI2131" i="1"/>
  <c r="AI2130" i="1"/>
  <c r="AI2129" i="1"/>
  <c r="AI2128" i="1"/>
  <c r="AI2127" i="1"/>
  <c r="AI2126" i="1"/>
  <c r="AI2125" i="1"/>
  <c r="AI2124" i="1"/>
  <c r="AI2123" i="1"/>
  <c r="AI2122" i="1"/>
  <c r="AI2121" i="1"/>
  <c r="AI2120" i="1"/>
  <c r="AI2119" i="1"/>
  <c r="AI2118" i="1"/>
  <c r="AI2117" i="1"/>
  <c r="AI2116" i="1"/>
  <c r="AI2115" i="1"/>
  <c r="AI2114" i="1"/>
  <c r="AI2113" i="1"/>
  <c r="AI2112" i="1"/>
  <c r="AI2111" i="1"/>
  <c r="AI2110" i="1"/>
  <c r="AI2109" i="1"/>
  <c r="AI2108" i="1"/>
  <c r="AI2107" i="1"/>
  <c r="AI2106" i="1"/>
  <c r="AI2105" i="1"/>
  <c r="AI2104" i="1"/>
  <c r="AI2103" i="1"/>
  <c r="AI2102" i="1"/>
  <c r="AI2101" i="1"/>
  <c r="AI2100" i="1"/>
  <c r="AI2099" i="1"/>
  <c r="AI2098" i="1"/>
  <c r="AI2097" i="1"/>
  <c r="AI2096" i="1"/>
  <c r="AI2095" i="1"/>
  <c r="AI2094" i="1"/>
  <c r="AI2093" i="1"/>
  <c r="AI2092" i="1"/>
  <c r="AI2091" i="1"/>
  <c r="AI2090" i="1"/>
  <c r="AI2089" i="1"/>
  <c r="AI2088" i="1"/>
  <c r="AI2087" i="1"/>
  <c r="AI2086" i="1"/>
  <c r="AI2085" i="1"/>
  <c r="AI2084" i="1"/>
  <c r="AI2083" i="1"/>
  <c r="AI2082" i="1"/>
  <c r="AI2081" i="1"/>
  <c r="AI2080" i="1"/>
  <c r="AI2079" i="1"/>
  <c r="AI2078" i="1"/>
  <c r="AI2077" i="1"/>
  <c r="AI2076" i="1"/>
  <c r="AI2075" i="1"/>
  <c r="AI2074" i="1"/>
  <c r="AI2073" i="1"/>
  <c r="AI2072" i="1"/>
  <c r="AI2071" i="1"/>
  <c r="AI2070" i="1"/>
  <c r="AI2069" i="1"/>
  <c r="AI2068" i="1"/>
  <c r="AI2067" i="1"/>
  <c r="AI2066" i="1"/>
  <c r="AI2065" i="1"/>
  <c r="AI2064" i="1"/>
  <c r="AI2063" i="1"/>
  <c r="AI2062" i="1"/>
  <c r="AI2061" i="1"/>
  <c r="AI2060" i="1"/>
  <c r="AI2059" i="1"/>
  <c r="AI2058" i="1"/>
  <c r="AI2057" i="1"/>
  <c r="AI2056" i="1"/>
  <c r="AI2055" i="1"/>
  <c r="AI2054" i="1"/>
  <c r="AI2053" i="1"/>
  <c r="AI2052" i="1"/>
  <c r="AI2051" i="1"/>
  <c r="AI2050" i="1"/>
  <c r="AI2049" i="1"/>
  <c r="AI2048" i="1"/>
  <c r="AI2047" i="1"/>
  <c r="AI2046" i="1"/>
  <c r="AI2045" i="1"/>
  <c r="AI2044" i="1"/>
  <c r="AI2043" i="1"/>
  <c r="AI2042" i="1"/>
  <c r="AI2041" i="1"/>
  <c r="AI2040" i="1"/>
  <c r="AI2039" i="1"/>
  <c r="AI2038" i="1"/>
  <c r="AI2037" i="1"/>
  <c r="AI2036" i="1"/>
  <c r="AI2035" i="1"/>
  <c r="AI2034" i="1"/>
  <c r="AI2033" i="1"/>
  <c r="AI2032" i="1"/>
  <c r="AI2031" i="1"/>
  <c r="AI2030" i="1"/>
  <c r="AI2029" i="1"/>
  <c r="AI2028" i="1"/>
  <c r="AI2027" i="1"/>
  <c r="AI2026" i="1"/>
  <c r="AI2025" i="1"/>
  <c r="AI2024" i="1"/>
  <c r="AI2023" i="1"/>
  <c r="AI2022" i="1"/>
  <c r="AI2021" i="1"/>
  <c r="AI2020" i="1"/>
  <c r="AI2019" i="1"/>
  <c r="AI2018" i="1"/>
  <c r="AI2017" i="1"/>
  <c r="AI2016" i="1"/>
  <c r="AI2015" i="1"/>
  <c r="AI2014" i="1"/>
  <c r="AI2013" i="1"/>
  <c r="AI2012" i="1"/>
  <c r="AI2011" i="1"/>
  <c r="AI2010" i="1"/>
  <c r="AI2009" i="1"/>
  <c r="AI2008" i="1"/>
  <c r="AI2007" i="1"/>
  <c r="AI2006" i="1"/>
  <c r="AI2005" i="1"/>
  <c r="AI2004" i="1"/>
  <c r="AI2003" i="1"/>
  <c r="AI2002" i="1"/>
  <c r="AI2001" i="1"/>
  <c r="AI2000" i="1"/>
  <c r="AI1999" i="1"/>
  <c r="AI1998" i="1"/>
  <c r="AI1997" i="1"/>
  <c r="AI1996" i="1"/>
  <c r="AI1995" i="1"/>
  <c r="AI1994" i="1"/>
  <c r="AI1993" i="1"/>
  <c r="AI1992" i="1"/>
  <c r="AI1991" i="1"/>
  <c r="AI1990" i="1"/>
  <c r="AI1989" i="1"/>
  <c r="AI1988" i="1"/>
  <c r="AI1987" i="1"/>
  <c r="AI1986" i="1"/>
  <c r="AI1985" i="1"/>
  <c r="AI1984" i="1"/>
  <c r="AI1983" i="1"/>
  <c r="AI1982" i="1"/>
  <c r="AI1981" i="1"/>
  <c r="AI1980" i="1"/>
  <c r="AI1979" i="1"/>
  <c r="AI1978" i="1"/>
  <c r="AI1977" i="1"/>
  <c r="AI1976" i="1"/>
  <c r="AI1975" i="1"/>
  <c r="AI1974" i="1"/>
  <c r="AI1973" i="1"/>
  <c r="AI1972" i="1"/>
  <c r="AI1971" i="1"/>
  <c r="AI1970" i="1"/>
  <c r="AI1969" i="1"/>
  <c r="AI1968" i="1"/>
  <c r="AI1967" i="1"/>
  <c r="AI1966" i="1"/>
  <c r="AI1965" i="1"/>
  <c r="AI1964" i="1"/>
  <c r="AI1963" i="1"/>
  <c r="AI1962" i="1"/>
  <c r="AI1961" i="1"/>
  <c r="AI1960" i="1"/>
  <c r="AI1959" i="1"/>
  <c r="AI1958" i="1"/>
  <c r="AI1957" i="1"/>
  <c r="AI1956" i="1"/>
  <c r="AI1955" i="1"/>
  <c r="AI1954" i="1"/>
  <c r="AI1953" i="1"/>
  <c r="AI1952" i="1"/>
  <c r="AI1951" i="1"/>
  <c r="AI1950" i="1"/>
  <c r="AI1949" i="1"/>
  <c r="AI1948" i="1"/>
  <c r="AI1947" i="1"/>
  <c r="AI1946" i="1"/>
  <c r="AI1945" i="1"/>
  <c r="AI1944" i="1"/>
  <c r="AI1943" i="1"/>
  <c r="AI1942" i="1"/>
  <c r="AI1941" i="1"/>
  <c r="AI1940" i="1"/>
  <c r="AI1939" i="1"/>
  <c r="AI1938" i="1"/>
  <c r="AI1937" i="1"/>
  <c r="AI1936" i="1"/>
  <c r="AI1935" i="1"/>
  <c r="AI1934" i="1"/>
  <c r="AI1933" i="1"/>
  <c r="AI1932" i="1"/>
  <c r="AI1931" i="1"/>
  <c r="AI1930" i="1"/>
  <c r="AI1929" i="1"/>
  <c r="AI1928" i="1"/>
  <c r="AI1927" i="1"/>
  <c r="AI1926" i="1"/>
  <c r="AI1925" i="1"/>
  <c r="AI1924" i="1"/>
  <c r="AI1923" i="1"/>
  <c r="AI1922" i="1"/>
  <c r="AI1921" i="1"/>
  <c r="AI1920" i="1"/>
  <c r="AI1919" i="1"/>
  <c r="AI1918" i="1"/>
  <c r="AI1917" i="1"/>
  <c r="AI1916" i="1"/>
  <c r="AI1915" i="1"/>
  <c r="AI1914" i="1"/>
  <c r="AI1913" i="1"/>
  <c r="AI1912" i="1"/>
  <c r="AI1911" i="1"/>
  <c r="AI1910" i="1"/>
  <c r="AI1909" i="1"/>
  <c r="AI1908" i="1"/>
  <c r="AI1907" i="1"/>
  <c r="AI1906" i="1"/>
  <c r="AI1905" i="1"/>
  <c r="AI1904" i="1"/>
  <c r="AI1903" i="1"/>
  <c r="AI1902" i="1"/>
  <c r="AI1901" i="1"/>
  <c r="AI1900" i="1"/>
  <c r="AI1899" i="1"/>
  <c r="AI1898" i="1"/>
  <c r="AI1897" i="1"/>
  <c r="AI1896" i="1"/>
  <c r="AI1895" i="1"/>
  <c r="AI1894" i="1"/>
  <c r="AI1893" i="1"/>
  <c r="AI1892" i="1"/>
  <c r="AI1891" i="1"/>
  <c r="AI1890" i="1"/>
  <c r="AI1889" i="1"/>
  <c r="AI1888" i="1"/>
  <c r="AI1887" i="1"/>
  <c r="AI1886" i="1"/>
  <c r="AI1885" i="1"/>
  <c r="AI1884" i="1"/>
  <c r="AI1883" i="1"/>
  <c r="AI1882" i="1"/>
  <c r="AI1881" i="1"/>
  <c r="AI1880" i="1"/>
  <c r="AI1879" i="1"/>
  <c r="AI1878" i="1"/>
  <c r="AI1877" i="1"/>
  <c r="AI1876" i="1"/>
  <c r="AI1875" i="1"/>
  <c r="AI1874" i="1"/>
  <c r="AI1873" i="1"/>
  <c r="AI1872" i="1"/>
  <c r="AI1871" i="1"/>
  <c r="AI1870" i="1"/>
  <c r="AI1869" i="1"/>
  <c r="AI1868" i="1"/>
  <c r="AI1867" i="1"/>
  <c r="AI1866" i="1"/>
  <c r="AI1865" i="1"/>
  <c r="AI1864" i="1"/>
  <c r="AI1863" i="1"/>
  <c r="AI1862" i="1"/>
  <c r="AI1861" i="1"/>
  <c r="AI1860" i="1"/>
  <c r="AI1859" i="1"/>
  <c r="AI1858" i="1"/>
  <c r="AI1857" i="1"/>
  <c r="AI1856" i="1"/>
  <c r="AI1855" i="1"/>
  <c r="AI1854" i="1"/>
  <c r="AI1853" i="1"/>
  <c r="AI1852" i="1"/>
  <c r="AI1851" i="1"/>
  <c r="AI1850" i="1"/>
  <c r="AI1849" i="1"/>
  <c r="AI1848" i="1"/>
  <c r="AI1847" i="1"/>
  <c r="AI1846" i="1"/>
  <c r="AI1845" i="1"/>
  <c r="AI1844" i="1"/>
  <c r="AI1843" i="1"/>
  <c r="AI1842" i="1"/>
  <c r="AI1841" i="1"/>
  <c r="AI1840" i="1"/>
  <c r="AI1839" i="1"/>
  <c r="AI1838" i="1"/>
  <c r="AI1837" i="1"/>
  <c r="AI1836" i="1"/>
  <c r="AI1835" i="1"/>
  <c r="AI1834" i="1"/>
  <c r="AI1833" i="1"/>
  <c r="AI1832" i="1"/>
  <c r="AI1831" i="1"/>
  <c r="AI1830" i="1"/>
  <c r="AI1829" i="1"/>
  <c r="AI1828" i="1"/>
  <c r="AI1827" i="1"/>
  <c r="AI1826" i="1"/>
  <c r="AI1825" i="1"/>
  <c r="AI1824" i="1"/>
  <c r="AI1823" i="1"/>
  <c r="AI1822" i="1"/>
  <c r="AI1821" i="1"/>
  <c r="AI1820" i="1"/>
  <c r="AI1819" i="1"/>
  <c r="AI1818" i="1"/>
  <c r="AI1817" i="1"/>
  <c r="AI1816" i="1"/>
  <c r="AI1815" i="1"/>
  <c r="AI1814" i="1"/>
  <c r="AI1813" i="1"/>
  <c r="AI1812" i="1"/>
  <c r="AI1811" i="1"/>
  <c r="AI1810" i="1"/>
  <c r="AI1809" i="1"/>
  <c r="AI1808" i="1"/>
  <c r="AI1807" i="1"/>
  <c r="AI1806" i="1"/>
  <c r="AI1805" i="1"/>
  <c r="AI1804" i="1"/>
  <c r="AI1803" i="1"/>
  <c r="AI1802" i="1"/>
  <c r="AI1801" i="1"/>
  <c r="AI1800" i="1"/>
  <c r="AI1799" i="1"/>
  <c r="AI1798" i="1"/>
  <c r="AI1797" i="1"/>
  <c r="AI1796" i="1"/>
  <c r="AI1795" i="1"/>
  <c r="AI1794" i="1"/>
  <c r="AI1793" i="1"/>
  <c r="AI1792" i="1"/>
  <c r="AI1791" i="1"/>
  <c r="AI1790" i="1"/>
  <c r="AI1789" i="1"/>
  <c r="AI1788" i="1"/>
  <c r="AI1787" i="1"/>
  <c r="AI1786" i="1"/>
  <c r="AI1785" i="1"/>
  <c r="AI1784" i="1"/>
  <c r="AI1783" i="1"/>
  <c r="AI1782" i="1"/>
  <c r="AI1781" i="1"/>
  <c r="AI1780" i="1"/>
  <c r="AI1779" i="1"/>
  <c r="AI1778" i="1"/>
  <c r="AI1777" i="1"/>
  <c r="AI1776" i="1"/>
  <c r="AI1775" i="1"/>
  <c r="AI1774" i="1"/>
  <c r="AI1773" i="1"/>
  <c r="AI1772" i="1"/>
  <c r="AI1771" i="1"/>
  <c r="AI1770" i="1"/>
  <c r="AI1769" i="1"/>
  <c r="AI1768" i="1"/>
  <c r="AI1767" i="1"/>
  <c r="AI1766" i="1"/>
  <c r="AI1765" i="1"/>
  <c r="AI1764" i="1"/>
  <c r="AI1763" i="1"/>
  <c r="AI1762" i="1"/>
  <c r="AI1761" i="1"/>
  <c r="AI1760" i="1"/>
  <c r="AI1759" i="1"/>
  <c r="AI1758" i="1"/>
  <c r="AI1757" i="1"/>
  <c r="AI1756" i="1"/>
  <c r="AI1755" i="1"/>
  <c r="AI1754" i="1"/>
  <c r="AI1753" i="1"/>
  <c r="AI1752" i="1"/>
  <c r="AI1751" i="1"/>
  <c r="AI1750" i="1"/>
  <c r="AI1749" i="1"/>
  <c r="AI1748" i="1"/>
  <c r="AI1747" i="1"/>
  <c r="AI1746" i="1"/>
  <c r="AI1745" i="1"/>
  <c r="AI1744" i="1"/>
  <c r="AI1743" i="1"/>
  <c r="AI1742" i="1"/>
  <c r="AI1741" i="1"/>
  <c r="AI1740" i="1"/>
  <c r="AI1739" i="1"/>
  <c r="AI1738" i="1"/>
  <c r="AI1737" i="1"/>
  <c r="AI1736" i="1"/>
  <c r="AI1735" i="1"/>
  <c r="AI1734" i="1"/>
  <c r="AI1733" i="1"/>
  <c r="AI1732" i="1"/>
  <c r="AI1731" i="1"/>
  <c r="AI1730" i="1"/>
  <c r="AI1729" i="1"/>
  <c r="AI1728" i="1"/>
  <c r="AI1727" i="1"/>
  <c r="AI1726" i="1"/>
  <c r="AI1725" i="1"/>
  <c r="AI1724" i="1"/>
  <c r="AI1723" i="1"/>
  <c r="AI1722" i="1"/>
  <c r="AI1721" i="1"/>
  <c r="AI1720" i="1"/>
  <c r="AI1719" i="1"/>
  <c r="AI1718" i="1"/>
  <c r="AI1717" i="1"/>
  <c r="AI1716" i="1"/>
  <c r="AI1715" i="1"/>
  <c r="AI1714" i="1"/>
  <c r="AI1713" i="1"/>
  <c r="AI1712" i="1"/>
  <c r="AI1711" i="1"/>
  <c r="AI1710" i="1"/>
  <c r="AI1709" i="1"/>
  <c r="AI1708" i="1"/>
  <c r="AI1707" i="1"/>
  <c r="AI1706" i="1"/>
  <c r="AI1705" i="1"/>
  <c r="AI1704" i="1"/>
  <c r="AI1703" i="1"/>
  <c r="AI1702" i="1"/>
  <c r="AI1701" i="1"/>
  <c r="AI1700" i="1"/>
  <c r="AI1699" i="1"/>
  <c r="AI1698" i="1"/>
  <c r="AI1697" i="1"/>
  <c r="AI1696" i="1"/>
  <c r="AI1695" i="1"/>
  <c r="AI1694" i="1"/>
  <c r="AI1693" i="1"/>
  <c r="AI1692" i="1"/>
  <c r="AI1691" i="1"/>
  <c r="AI1690" i="1"/>
  <c r="AI1689" i="1"/>
  <c r="AI1688" i="1"/>
  <c r="AI1687" i="1"/>
  <c r="AI1686" i="1"/>
  <c r="AI1685" i="1"/>
  <c r="AI1684" i="1"/>
  <c r="AI1683" i="1"/>
  <c r="AI1682" i="1"/>
  <c r="AI1681" i="1"/>
  <c r="AI1680" i="1"/>
  <c r="AI1679" i="1"/>
  <c r="AI1678" i="1"/>
  <c r="AI1677" i="1"/>
  <c r="AI1676" i="1"/>
  <c r="AI1675" i="1"/>
  <c r="AI1674" i="1"/>
  <c r="AI1673" i="1"/>
  <c r="AI1672" i="1"/>
  <c r="AI1671" i="1"/>
  <c r="AI1670" i="1"/>
  <c r="AI1669" i="1"/>
  <c r="AI1668" i="1"/>
  <c r="AI1667" i="1"/>
  <c r="AI1666" i="1"/>
  <c r="AI1665" i="1"/>
  <c r="AI1664" i="1"/>
  <c r="AI1663" i="1"/>
  <c r="AI1662" i="1"/>
  <c r="AI1661" i="1"/>
  <c r="AI1660" i="1"/>
  <c r="AI1659" i="1"/>
  <c r="AI1658" i="1"/>
  <c r="AI1657" i="1"/>
  <c r="AI1656" i="1"/>
  <c r="AI1655" i="1"/>
  <c r="AI1654" i="1"/>
  <c r="AI1653" i="1"/>
  <c r="AI1652" i="1"/>
  <c r="AI1651" i="1"/>
  <c r="AI1650" i="1"/>
  <c r="AI1649" i="1"/>
  <c r="AI1648" i="1"/>
  <c r="AI1647" i="1"/>
  <c r="AI1646" i="1"/>
  <c r="AI1645" i="1"/>
  <c r="AI1644" i="1"/>
  <c r="AI1643" i="1"/>
  <c r="AI1642" i="1"/>
  <c r="AI1641" i="1"/>
  <c r="AI1640" i="1"/>
  <c r="AI1639" i="1"/>
  <c r="AI1638" i="1"/>
  <c r="AI1637" i="1"/>
  <c r="AI1636" i="1"/>
  <c r="AI1635" i="1"/>
  <c r="AI1634" i="1"/>
  <c r="AI1633" i="1"/>
  <c r="AI1632" i="1"/>
  <c r="AI1631" i="1"/>
  <c r="AI1630" i="1"/>
  <c r="AI1629" i="1"/>
  <c r="AI1628" i="1"/>
  <c r="AI1627" i="1"/>
  <c r="AI1626" i="1"/>
  <c r="AI1625" i="1"/>
  <c r="AI1624" i="1"/>
  <c r="AI1623" i="1"/>
  <c r="AI1622" i="1"/>
  <c r="AI1621" i="1"/>
  <c r="AI1620" i="1"/>
  <c r="AI1619" i="1"/>
  <c r="AI1618" i="1"/>
  <c r="AI1617" i="1"/>
  <c r="AI1616" i="1"/>
  <c r="AI1615" i="1"/>
  <c r="AI1614" i="1"/>
  <c r="AI1613" i="1"/>
  <c r="AI1612" i="1"/>
  <c r="AI1611" i="1"/>
  <c r="AI1610" i="1"/>
  <c r="AI1609" i="1"/>
  <c r="AI1608" i="1"/>
  <c r="AI1607" i="1"/>
  <c r="AI1606" i="1"/>
  <c r="AI1605" i="1"/>
  <c r="AI1604" i="1"/>
  <c r="AI1603" i="1"/>
  <c r="AI1602" i="1"/>
  <c r="AI1601" i="1"/>
  <c r="AI1600" i="1"/>
  <c r="AI1599" i="1"/>
  <c r="AI1598" i="1"/>
  <c r="AI1597" i="1"/>
  <c r="AI1596" i="1"/>
  <c r="AI1595" i="1"/>
  <c r="AI1594" i="1"/>
  <c r="AI1593" i="1"/>
  <c r="AI1592" i="1"/>
  <c r="AI1591" i="1"/>
  <c r="AI1590" i="1"/>
  <c r="AI1589" i="1"/>
  <c r="AI1588" i="1"/>
  <c r="AI1587" i="1"/>
  <c r="AI1586" i="1"/>
  <c r="AI1585" i="1"/>
  <c r="AI1584" i="1"/>
  <c r="AI1583" i="1"/>
  <c r="AI1582" i="1"/>
  <c r="AI1581" i="1"/>
  <c r="AI1580" i="1"/>
  <c r="AI1579" i="1"/>
  <c r="AI1578" i="1"/>
  <c r="AI1577" i="1"/>
  <c r="AI1576" i="1"/>
  <c r="AI1575" i="1"/>
  <c r="AI1574" i="1"/>
  <c r="AI1573" i="1"/>
  <c r="AI1572" i="1"/>
  <c r="AI1571" i="1"/>
  <c r="AI1570" i="1"/>
  <c r="AI1569" i="1"/>
  <c r="AI1568" i="1"/>
  <c r="AI1567" i="1"/>
  <c r="AI1566" i="1"/>
  <c r="AI1565" i="1"/>
  <c r="AI1564" i="1"/>
  <c r="AI1563" i="1"/>
  <c r="AI1562" i="1"/>
  <c r="AI1561" i="1"/>
  <c r="AI1560" i="1"/>
  <c r="AI1559" i="1"/>
  <c r="AI1558" i="1"/>
  <c r="AI1557" i="1"/>
  <c r="AI1556" i="1"/>
  <c r="AI1555" i="1"/>
  <c r="AI1554" i="1"/>
  <c r="AI1553" i="1"/>
  <c r="AI1552" i="1"/>
  <c r="AI1551" i="1"/>
  <c r="AI1550" i="1"/>
  <c r="AI1549" i="1"/>
  <c r="AI1548" i="1"/>
  <c r="AI1547" i="1"/>
  <c r="AI1546" i="1"/>
  <c r="AI1545" i="1"/>
  <c r="AI1544" i="1"/>
  <c r="AI1543" i="1"/>
  <c r="AI1542" i="1"/>
  <c r="AI1541" i="1"/>
  <c r="AI1540" i="1"/>
  <c r="AI1539" i="1"/>
  <c r="AI1538" i="1"/>
  <c r="AI1537" i="1"/>
  <c r="AI1536" i="1"/>
  <c r="AI1535" i="1"/>
  <c r="AI1534" i="1"/>
  <c r="AI1533" i="1"/>
  <c r="AI1532" i="1"/>
  <c r="AI1531" i="1"/>
  <c r="AI1530" i="1"/>
  <c r="AI1529" i="1"/>
  <c r="AI1528" i="1"/>
  <c r="AI1527" i="1"/>
  <c r="AI1526" i="1"/>
  <c r="AI1525" i="1"/>
  <c r="AI1524" i="1"/>
  <c r="AI1523" i="1"/>
  <c r="AI1522" i="1"/>
  <c r="AI1521" i="1"/>
  <c r="AI1520" i="1"/>
  <c r="AI1519" i="1"/>
  <c r="AI1518" i="1"/>
  <c r="AI1517" i="1"/>
  <c r="AI1516" i="1"/>
  <c r="AI1515" i="1"/>
  <c r="AI1514" i="1"/>
  <c r="AI1513" i="1"/>
  <c r="AI1512" i="1"/>
  <c r="AI1511" i="1"/>
  <c r="AI1510" i="1"/>
  <c r="AI1509" i="1"/>
  <c r="AI1508" i="1"/>
  <c r="AI1507" i="1"/>
  <c r="AI1506" i="1"/>
  <c r="AI1505" i="1"/>
  <c r="AI1504" i="1"/>
  <c r="AI1503" i="1"/>
  <c r="AI1502" i="1"/>
  <c r="AI1501" i="1"/>
  <c r="AI1500" i="1"/>
  <c r="AI1499" i="1"/>
  <c r="AI1498" i="1"/>
  <c r="AI1497" i="1"/>
  <c r="AI1496" i="1"/>
  <c r="AI1495" i="1"/>
  <c r="AI1494" i="1"/>
  <c r="AI1493" i="1"/>
  <c r="AI1492" i="1"/>
  <c r="AI1491" i="1"/>
  <c r="AI1490" i="1"/>
  <c r="AI1489" i="1"/>
  <c r="AI1488" i="1"/>
  <c r="AI1487" i="1"/>
  <c r="AI1486" i="1"/>
  <c r="AI1485" i="1"/>
  <c r="AI1484" i="1"/>
  <c r="AI1483" i="1"/>
  <c r="AI1482" i="1"/>
  <c r="AI1481" i="1"/>
  <c r="AI1480" i="1"/>
  <c r="AI1479" i="1"/>
  <c r="AI1478" i="1"/>
  <c r="AI1477" i="1"/>
  <c r="AI1476" i="1"/>
  <c r="AI1475" i="1"/>
  <c r="AI1474" i="1"/>
  <c r="AI1473" i="1"/>
  <c r="AI1472" i="1"/>
  <c r="AI1471" i="1"/>
  <c r="AI1470" i="1"/>
  <c r="AI1469" i="1"/>
  <c r="AI1468" i="1"/>
  <c r="AI1467" i="1"/>
  <c r="AI1466" i="1"/>
  <c r="AI1465" i="1"/>
  <c r="AI1464" i="1"/>
  <c r="AI1463" i="1"/>
  <c r="AI1462" i="1"/>
  <c r="AI1461" i="1"/>
  <c r="AI1460" i="1"/>
  <c r="AI1459" i="1"/>
  <c r="AI1458" i="1"/>
  <c r="AI1457" i="1"/>
  <c r="AI1456" i="1"/>
  <c r="AI1455" i="1"/>
  <c r="AI1454" i="1"/>
  <c r="AI1453" i="1"/>
  <c r="AI1452" i="1"/>
  <c r="AI1451" i="1"/>
  <c r="AI1450" i="1"/>
  <c r="AI1449" i="1"/>
  <c r="AI1448" i="1"/>
  <c r="AI1447" i="1"/>
  <c r="AI1446" i="1"/>
  <c r="AI1445" i="1"/>
  <c r="AI1444" i="1"/>
  <c r="AI1443" i="1"/>
  <c r="AI1442" i="1"/>
  <c r="AI1441" i="1"/>
  <c r="AI1440" i="1"/>
  <c r="AI1439" i="1"/>
  <c r="AI1438" i="1"/>
  <c r="AI1437" i="1"/>
  <c r="AI1436" i="1"/>
  <c r="AI1435" i="1"/>
  <c r="AI1434" i="1"/>
  <c r="AI1433" i="1"/>
  <c r="AI1432" i="1"/>
  <c r="AI1431" i="1"/>
  <c r="AI1430" i="1"/>
  <c r="AI1429" i="1"/>
  <c r="AI1428" i="1"/>
  <c r="AI1427" i="1"/>
  <c r="AI1426" i="1"/>
  <c r="AI1425" i="1"/>
  <c r="AI1424" i="1"/>
  <c r="AI1423" i="1"/>
  <c r="AI1422" i="1"/>
  <c r="AI1421" i="1"/>
  <c r="AI1420" i="1"/>
  <c r="AI1419" i="1"/>
  <c r="AI1418" i="1"/>
  <c r="AI1417" i="1"/>
  <c r="AI1416" i="1"/>
  <c r="AI1415" i="1"/>
  <c r="AI1414" i="1"/>
  <c r="AI1413" i="1"/>
  <c r="AI1412" i="1"/>
  <c r="AI1411" i="1"/>
  <c r="AI1410" i="1"/>
  <c r="AI1409" i="1"/>
  <c r="AI1408" i="1"/>
  <c r="AI1407" i="1"/>
  <c r="AI1406" i="1"/>
  <c r="AI1405" i="1"/>
  <c r="AI1404" i="1"/>
  <c r="AI1403" i="1"/>
  <c r="AI1402" i="1"/>
  <c r="AI1401" i="1"/>
  <c r="AI1400" i="1"/>
  <c r="AI1399" i="1"/>
  <c r="AI1398" i="1"/>
  <c r="AI1397" i="1"/>
  <c r="AI1396" i="1"/>
  <c r="AI1395" i="1"/>
  <c r="AI1394" i="1"/>
  <c r="AI1393" i="1"/>
  <c r="AI1392" i="1"/>
  <c r="AI1391" i="1"/>
  <c r="AI1390" i="1"/>
  <c r="AI1389" i="1"/>
  <c r="AI1388" i="1"/>
  <c r="AI1387" i="1"/>
  <c r="AI1386" i="1"/>
  <c r="AI1385" i="1"/>
  <c r="AI1384" i="1"/>
  <c r="AI1383" i="1"/>
  <c r="AI1382" i="1"/>
  <c r="AI1381" i="1"/>
  <c r="AI1380" i="1"/>
  <c r="AI1379" i="1"/>
  <c r="AI1378" i="1"/>
  <c r="AI1377" i="1"/>
  <c r="AI1376" i="1"/>
  <c r="AI1375" i="1"/>
  <c r="AI1374" i="1"/>
  <c r="AI1373" i="1"/>
  <c r="AI1372" i="1"/>
  <c r="AI1371" i="1"/>
  <c r="AI1370" i="1"/>
  <c r="AI1369" i="1"/>
  <c r="AI1368" i="1"/>
  <c r="AI1367" i="1"/>
  <c r="AI1366" i="1"/>
  <c r="AI1365" i="1"/>
  <c r="AI1364" i="1"/>
  <c r="AI1363" i="1"/>
  <c r="AI1362" i="1"/>
  <c r="AI1361" i="1"/>
  <c r="AI1360" i="1"/>
  <c r="AI1359" i="1"/>
  <c r="AI1358" i="1"/>
  <c r="AI1357" i="1"/>
  <c r="AI1356" i="1"/>
  <c r="AI1355" i="1"/>
  <c r="AI1354" i="1"/>
  <c r="AI1353" i="1"/>
  <c r="AI1352" i="1"/>
  <c r="AI1351" i="1"/>
  <c r="AI1350" i="1"/>
  <c r="AI1349" i="1"/>
  <c r="AI1348" i="1"/>
  <c r="AI1347" i="1"/>
  <c r="AI1346" i="1"/>
  <c r="AI1345" i="1"/>
  <c r="AI1344" i="1"/>
  <c r="AI1343" i="1"/>
  <c r="AI1342" i="1"/>
  <c r="AI1341" i="1"/>
  <c r="AI1340" i="1"/>
  <c r="AI1339" i="1"/>
  <c r="AI1338" i="1"/>
  <c r="AI1337" i="1"/>
  <c r="AI1336" i="1"/>
  <c r="AI1335" i="1"/>
  <c r="AI1334" i="1"/>
  <c r="AI1333" i="1"/>
  <c r="AI1332" i="1"/>
  <c r="AI1331" i="1"/>
  <c r="AI1330" i="1"/>
  <c r="AI1329" i="1"/>
  <c r="AI1328" i="1"/>
  <c r="AI1327" i="1"/>
  <c r="AI1326" i="1"/>
  <c r="AI1325" i="1"/>
  <c r="AI1324" i="1"/>
  <c r="AI1323" i="1"/>
  <c r="AI1322" i="1"/>
  <c r="AI1321" i="1"/>
  <c r="AI1320" i="1"/>
  <c r="AI1319" i="1"/>
  <c r="AI1318" i="1"/>
  <c r="AI1317" i="1"/>
  <c r="AI1316" i="1"/>
  <c r="AI1315" i="1"/>
  <c r="AI1314" i="1"/>
  <c r="AI1313" i="1"/>
  <c r="AI1312" i="1"/>
  <c r="AI1311" i="1"/>
  <c r="AI1310" i="1"/>
  <c r="AI1309" i="1"/>
  <c r="AI1308" i="1"/>
  <c r="AI1307" i="1"/>
  <c r="AI1306" i="1"/>
  <c r="AI1305" i="1"/>
  <c r="AI1304" i="1"/>
  <c r="AI1303" i="1"/>
  <c r="AI1302" i="1"/>
  <c r="AI1301" i="1"/>
  <c r="AI1300" i="1"/>
  <c r="AI1299" i="1"/>
  <c r="AI1298" i="1"/>
  <c r="AI1297" i="1"/>
  <c r="AI1296" i="1"/>
  <c r="AI1295" i="1"/>
  <c r="AI1294" i="1"/>
  <c r="AI1293" i="1"/>
  <c r="AI1292" i="1"/>
  <c r="AI1291" i="1"/>
  <c r="AI1290" i="1"/>
  <c r="AI1289" i="1"/>
  <c r="AI1288" i="1"/>
  <c r="AI1287" i="1"/>
  <c r="AI1286" i="1"/>
  <c r="AI1285" i="1"/>
  <c r="AI1284" i="1"/>
  <c r="AI1283" i="1"/>
  <c r="AI1282" i="1"/>
  <c r="AI1281" i="1"/>
  <c r="AI1280" i="1"/>
  <c r="AI1279" i="1"/>
  <c r="AI1278" i="1"/>
  <c r="AI1277" i="1"/>
  <c r="AI1276" i="1"/>
  <c r="AI1275" i="1"/>
  <c r="AI1274" i="1"/>
  <c r="AI1273" i="1"/>
  <c r="AI1272" i="1"/>
  <c r="AI1271" i="1"/>
  <c r="AI1270" i="1"/>
  <c r="AI1269" i="1"/>
  <c r="AI1268" i="1"/>
  <c r="AI1267" i="1"/>
  <c r="AI1266" i="1"/>
  <c r="AI1265" i="1"/>
  <c r="AI1264" i="1"/>
  <c r="AI1263" i="1"/>
  <c r="AI1262" i="1"/>
  <c r="AI1261" i="1"/>
  <c r="AI1260" i="1"/>
  <c r="AI1259" i="1"/>
  <c r="AI1258" i="1"/>
  <c r="AI1257" i="1"/>
  <c r="AI1256" i="1"/>
  <c r="AI1255" i="1"/>
  <c r="AI1254" i="1"/>
  <c r="AI1253" i="1"/>
  <c r="AI1252" i="1"/>
  <c r="AI1251" i="1"/>
  <c r="AI1250" i="1"/>
  <c r="AI1249" i="1"/>
  <c r="AI1248" i="1"/>
  <c r="AI1247" i="1"/>
  <c r="AI1246" i="1"/>
  <c r="AI1245" i="1"/>
  <c r="AI1244" i="1"/>
  <c r="AI1243" i="1"/>
  <c r="AI1242" i="1"/>
  <c r="AI1241" i="1"/>
  <c r="AI1240" i="1"/>
  <c r="AI1239" i="1"/>
  <c r="AI1238" i="1"/>
  <c r="AI1237" i="1"/>
  <c r="AI1236" i="1"/>
  <c r="AI1235" i="1"/>
  <c r="AI1234" i="1"/>
  <c r="AI1233" i="1"/>
  <c r="AI1232" i="1"/>
  <c r="AI1231" i="1"/>
  <c r="AI1230" i="1"/>
  <c r="AI1229" i="1"/>
  <c r="AI1228" i="1"/>
  <c r="AI1227" i="1"/>
  <c r="AI1226" i="1"/>
  <c r="AI1225" i="1"/>
  <c r="AI1224" i="1"/>
  <c r="AI1223" i="1"/>
  <c r="AI1222" i="1"/>
  <c r="AI1221" i="1"/>
  <c r="AI1220" i="1"/>
  <c r="AI1219" i="1"/>
  <c r="AI1218" i="1"/>
  <c r="AI1217" i="1"/>
  <c r="AI1216" i="1"/>
  <c r="AI1215" i="1"/>
  <c r="AI1214" i="1"/>
  <c r="AI1213" i="1"/>
  <c r="AI1212" i="1"/>
  <c r="AI1211" i="1"/>
  <c r="AI1210" i="1"/>
  <c r="AI1209" i="1"/>
  <c r="AI1208" i="1"/>
  <c r="AI1207" i="1"/>
  <c r="AI1206" i="1"/>
  <c r="AI1205" i="1"/>
  <c r="AI1204" i="1"/>
  <c r="AI1203" i="1"/>
  <c r="AI1202" i="1"/>
  <c r="AI1201" i="1"/>
  <c r="AI1200" i="1"/>
  <c r="AI1199" i="1"/>
  <c r="AI1198" i="1"/>
  <c r="AI1197" i="1"/>
  <c r="AI1196" i="1"/>
  <c r="AI1195" i="1"/>
  <c r="AI1194" i="1"/>
  <c r="AI1193" i="1"/>
  <c r="AI1192" i="1"/>
  <c r="AI1191" i="1"/>
  <c r="AI1190" i="1"/>
  <c r="AI1189" i="1"/>
  <c r="AI1188" i="1"/>
  <c r="AI1187" i="1"/>
  <c r="AI1186" i="1"/>
  <c r="AI1185" i="1"/>
  <c r="AI1184" i="1"/>
  <c r="AI1183" i="1"/>
  <c r="AI1182" i="1"/>
  <c r="AI1181" i="1"/>
  <c r="AI1180" i="1"/>
  <c r="AI1179" i="1"/>
  <c r="AI1178" i="1"/>
  <c r="AI1177" i="1"/>
  <c r="AI1176" i="1"/>
  <c r="AI1175" i="1"/>
  <c r="AI1174" i="1"/>
  <c r="AI1173" i="1"/>
  <c r="AI1172" i="1"/>
  <c r="AI1171" i="1"/>
  <c r="AI1170" i="1"/>
  <c r="AI1169" i="1"/>
  <c r="AI1168" i="1"/>
  <c r="AI1167" i="1"/>
  <c r="AI1166" i="1"/>
  <c r="AI1165" i="1"/>
  <c r="AI1164" i="1"/>
  <c r="AI1163" i="1"/>
  <c r="AI1162" i="1"/>
  <c r="AI1161" i="1"/>
  <c r="AI1160" i="1"/>
  <c r="AI1159" i="1"/>
  <c r="AI1158" i="1"/>
  <c r="AI1157" i="1"/>
  <c r="AI1156" i="1"/>
  <c r="AI1155" i="1"/>
  <c r="AI1154" i="1"/>
  <c r="AI1153" i="1"/>
  <c r="AI1152" i="1"/>
  <c r="AI1151" i="1"/>
  <c r="AI1150" i="1"/>
  <c r="AI1149" i="1"/>
  <c r="AI1148" i="1"/>
  <c r="AI1147" i="1"/>
  <c r="AI1146" i="1"/>
  <c r="AI1145" i="1"/>
  <c r="AI1144" i="1"/>
  <c r="AI1143" i="1"/>
  <c r="AI1142" i="1"/>
  <c r="AI1141" i="1"/>
  <c r="AI1140" i="1"/>
  <c r="AI1139" i="1"/>
  <c r="AI1138" i="1"/>
  <c r="AI1137" i="1"/>
  <c r="AI1136" i="1"/>
  <c r="AI1135" i="1"/>
  <c r="AI1134" i="1"/>
  <c r="AI1133" i="1"/>
  <c r="AI1132" i="1"/>
  <c r="AI1131" i="1"/>
  <c r="AI1130" i="1"/>
  <c r="AI1129" i="1"/>
  <c r="AI1128" i="1"/>
  <c r="AI1127" i="1"/>
  <c r="AI1126" i="1"/>
  <c r="AI1125" i="1"/>
  <c r="AI1124" i="1"/>
  <c r="AI1123" i="1"/>
  <c r="AI1122" i="1"/>
  <c r="AI1121" i="1"/>
  <c r="AI1120" i="1"/>
  <c r="AI1119" i="1"/>
  <c r="AI1118" i="1"/>
  <c r="AI1117" i="1"/>
  <c r="AI1116" i="1"/>
  <c r="AI1115" i="1"/>
  <c r="AI1114" i="1"/>
  <c r="AI1113" i="1"/>
  <c r="AI1112" i="1"/>
  <c r="AI1111" i="1"/>
  <c r="AI1110" i="1"/>
  <c r="AI1109" i="1"/>
  <c r="AI1108" i="1"/>
  <c r="AI1107" i="1"/>
  <c r="AI1106" i="1"/>
  <c r="AI1105" i="1"/>
  <c r="AI1104" i="1"/>
  <c r="AI1103" i="1"/>
  <c r="AI1102" i="1"/>
  <c r="AI1101" i="1"/>
  <c r="AI1100" i="1"/>
  <c r="AI1099" i="1"/>
  <c r="AI1098" i="1"/>
  <c r="AI1097" i="1"/>
  <c r="AI1096" i="1"/>
  <c r="AI1095" i="1"/>
  <c r="AI1094" i="1"/>
  <c r="AI1093" i="1"/>
  <c r="AI1092" i="1"/>
  <c r="AI1091" i="1"/>
  <c r="AI1090" i="1"/>
  <c r="AI1089" i="1"/>
  <c r="AI1088" i="1"/>
  <c r="AI1087" i="1"/>
  <c r="AI1086" i="1"/>
  <c r="AI1085" i="1"/>
  <c r="AI1084" i="1"/>
  <c r="AI1083" i="1"/>
  <c r="AI1082" i="1"/>
  <c r="AI1081" i="1"/>
  <c r="AI1080" i="1"/>
  <c r="AI1079" i="1"/>
  <c r="AI1078" i="1"/>
  <c r="AI1077" i="1"/>
  <c r="AI1076" i="1"/>
  <c r="AI1075" i="1"/>
  <c r="AI1074" i="1"/>
  <c r="AI1073" i="1"/>
  <c r="AI1072" i="1"/>
  <c r="AI1071" i="1"/>
  <c r="AI1070" i="1"/>
  <c r="AI1069" i="1"/>
  <c r="AI1068" i="1"/>
  <c r="AI1067" i="1"/>
  <c r="AI1066" i="1"/>
  <c r="AI1065" i="1"/>
  <c r="AI1064" i="1"/>
  <c r="AI1063" i="1"/>
  <c r="AI1062" i="1"/>
  <c r="AI1061" i="1"/>
  <c r="AI1060" i="1"/>
  <c r="AI1059" i="1"/>
  <c r="AI1058" i="1"/>
  <c r="AI1057" i="1"/>
  <c r="AI1056" i="1"/>
  <c r="AI1055" i="1"/>
  <c r="AI1054" i="1"/>
  <c r="AI1053" i="1"/>
  <c r="AI1052" i="1"/>
  <c r="AI1051" i="1"/>
  <c r="AI1050" i="1"/>
  <c r="AI1049" i="1"/>
  <c r="AI1048" i="1"/>
  <c r="AI1047" i="1"/>
  <c r="AI1046" i="1"/>
  <c r="AI1045" i="1"/>
  <c r="AI1044" i="1"/>
  <c r="AI1043" i="1"/>
  <c r="AI1042" i="1"/>
  <c r="AI1041" i="1"/>
  <c r="AI1040" i="1"/>
  <c r="AI1039" i="1"/>
  <c r="AI1038" i="1"/>
  <c r="AI1037" i="1"/>
  <c r="AI1036" i="1"/>
  <c r="AI1035" i="1"/>
  <c r="AI1034" i="1"/>
  <c r="AI1033" i="1"/>
  <c r="AI1032" i="1"/>
  <c r="AI1031" i="1"/>
  <c r="AI1030" i="1"/>
  <c r="AI1029" i="1"/>
  <c r="AI1028" i="1"/>
  <c r="AI1027" i="1"/>
  <c r="AI1026" i="1"/>
  <c r="AI1025" i="1"/>
  <c r="AI1024" i="1"/>
  <c r="AI1023" i="1"/>
  <c r="AI1022" i="1"/>
  <c r="AI1021" i="1"/>
  <c r="AI1020" i="1"/>
  <c r="AI1019" i="1"/>
  <c r="AI1018" i="1"/>
  <c r="AI1017" i="1"/>
  <c r="AI1016" i="1"/>
  <c r="AI1015" i="1"/>
  <c r="AI1014" i="1"/>
  <c r="AI1013" i="1"/>
  <c r="AI1012" i="1"/>
  <c r="AI1011" i="1"/>
  <c r="AI1010" i="1"/>
  <c r="AI1009" i="1"/>
  <c r="AI1008" i="1"/>
  <c r="AI1007" i="1"/>
  <c r="AI1006" i="1"/>
  <c r="AI1005" i="1"/>
  <c r="AI1004" i="1"/>
  <c r="AI1003" i="1"/>
  <c r="AI1002" i="1"/>
  <c r="AI1001" i="1"/>
  <c r="AI1000" i="1"/>
  <c r="AI999" i="1"/>
  <c r="AI998" i="1"/>
  <c r="AI997" i="1"/>
  <c r="AI996" i="1"/>
  <c r="AI995" i="1"/>
  <c r="AI994" i="1"/>
  <c r="AI993" i="1"/>
  <c r="AI992" i="1"/>
  <c r="AI991" i="1"/>
  <c r="AI990" i="1"/>
  <c r="AI989" i="1"/>
  <c r="AI988" i="1"/>
  <c r="AI987" i="1"/>
  <c r="AI986" i="1"/>
  <c r="AI985" i="1"/>
  <c r="AI984" i="1"/>
  <c r="AI983" i="1"/>
  <c r="AI982" i="1"/>
  <c r="AI981" i="1"/>
  <c r="AI980" i="1"/>
  <c r="AI979" i="1"/>
  <c r="AI978" i="1"/>
  <c r="AI977" i="1"/>
  <c r="AI976" i="1"/>
  <c r="AI975" i="1"/>
  <c r="AI974" i="1"/>
  <c r="AI973" i="1"/>
  <c r="AI972" i="1"/>
  <c r="AI971" i="1"/>
  <c r="AI970" i="1"/>
  <c r="AI969" i="1"/>
  <c r="AI968" i="1"/>
  <c r="AI967" i="1"/>
  <c r="AI966" i="1"/>
  <c r="AI965" i="1"/>
  <c r="AI964" i="1"/>
  <c r="AI963" i="1"/>
  <c r="AI962" i="1"/>
  <c r="AI961" i="1"/>
  <c r="AI960" i="1"/>
  <c r="AI959" i="1"/>
  <c r="AI958" i="1"/>
  <c r="AI957" i="1"/>
  <c r="AI956" i="1"/>
  <c r="AI955" i="1"/>
  <c r="AI954" i="1"/>
  <c r="AI953" i="1"/>
  <c r="AI952" i="1"/>
  <c r="AI951" i="1"/>
  <c r="AI950" i="1"/>
  <c r="AI949" i="1"/>
  <c r="AI948" i="1"/>
  <c r="AI947" i="1"/>
  <c r="AI946" i="1"/>
  <c r="AI945" i="1"/>
  <c r="AI944" i="1"/>
  <c r="AI943" i="1"/>
  <c r="AI942" i="1"/>
  <c r="AI941" i="1"/>
  <c r="AI940" i="1"/>
  <c r="AI939" i="1"/>
  <c r="AI938" i="1"/>
  <c r="AI937" i="1"/>
  <c r="AI936" i="1"/>
  <c r="AI935" i="1"/>
  <c r="AI934" i="1"/>
  <c r="AI933" i="1"/>
  <c r="AI932" i="1"/>
  <c r="AI931" i="1"/>
  <c r="AI930" i="1"/>
  <c r="AI929" i="1"/>
  <c r="AI928" i="1"/>
  <c r="AI927" i="1"/>
  <c r="AI926" i="1"/>
  <c r="AI925" i="1"/>
  <c r="AI924" i="1"/>
  <c r="AI923" i="1"/>
  <c r="AI922" i="1"/>
  <c r="AI921" i="1"/>
  <c r="AI920" i="1"/>
  <c r="AI919" i="1"/>
  <c r="AI918" i="1"/>
  <c r="AI917" i="1"/>
  <c r="AI916" i="1"/>
  <c r="AI915" i="1"/>
  <c r="AI914" i="1"/>
  <c r="AI913" i="1"/>
  <c r="AI912" i="1"/>
  <c r="AI911" i="1"/>
  <c r="AI910" i="1"/>
  <c r="AI909" i="1"/>
  <c r="AI908" i="1"/>
  <c r="AI907" i="1"/>
  <c r="AI906" i="1"/>
  <c r="AI905" i="1"/>
  <c r="AI904" i="1"/>
  <c r="AI903" i="1"/>
  <c r="AI902" i="1"/>
  <c r="AI901" i="1"/>
  <c r="AI900" i="1"/>
  <c r="AI899" i="1"/>
  <c r="AI898" i="1"/>
  <c r="AI897" i="1"/>
  <c r="AI896" i="1"/>
  <c r="AI895" i="1"/>
  <c r="AI894" i="1"/>
  <c r="AI893" i="1"/>
  <c r="AI892" i="1"/>
  <c r="AI891" i="1"/>
  <c r="AI890" i="1"/>
  <c r="AI889" i="1"/>
  <c r="AI888" i="1"/>
  <c r="AI887" i="1"/>
  <c r="AI886" i="1"/>
  <c r="AI885" i="1"/>
  <c r="AI884" i="1"/>
  <c r="AI883" i="1"/>
  <c r="AI882" i="1"/>
  <c r="AI881" i="1"/>
  <c r="AI880" i="1"/>
  <c r="AI879" i="1"/>
  <c r="AI878" i="1"/>
  <c r="AI877" i="1"/>
  <c r="AI876" i="1"/>
  <c r="AI875" i="1"/>
  <c r="AI874" i="1"/>
  <c r="AI873" i="1"/>
  <c r="AI872" i="1"/>
  <c r="AI871" i="1"/>
  <c r="AI870" i="1"/>
  <c r="AI869" i="1"/>
  <c r="AI868" i="1"/>
  <c r="AI867" i="1"/>
  <c r="AI866" i="1"/>
  <c r="AI865" i="1"/>
  <c r="AI864" i="1"/>
  <c r="AI863" i="1"/>
  <c r="AI862" i="1"/>
  <c r="AI861" i="1"/>
  <c r="AI860" i="1"/>
  <c r="AI859" i="1"/>
  <c r="AI858" i="1"/>
  <c r="AI857" i="1"/>
  <c r="AI856" i="1"/>
  <c r="AI855" i="1"/>
  <c r="AI854" i="1"/>
  <c r="AI853" i="1"/>
  <c r="AI852" i="1"/>
  <c r="AI851" i="1"/>
  <c r="AI850" i="1"/>
  <c r="AI849" i="1"/>
  <c r="AI848" i="1"/>
  <c r="AI847" i="1"/>
  <c r="AI846" i="1"/>
  <c r="AI845" i="1"/>
  <c r="AI844" i="1"/>
  <c r="AI843" i="1"/>
  <c r="AI842" i="1"/>
  <c r="AI841" i="1"/>
  <c r="AI840" i="1"/>
  <c r="AI839" i="1"/>
  <c r="AI838" i="1"/>
  <c r="AI837" i="1"/>
  <c r="AI836" i="1"/>
  <c r="AI835" i="1"/>
  <c r="AI834" i="1"/>
  <c r="AI833" i="1"/>
  <c r="AI832" i="1"/>
  <c r="AI831" i="1"/>
  <c r="AI830" i="1"/>
  <c r="AI829" i="1"/>
  <c r="AI828" i="1"/>
  <c r="AI827" i="1"/>
  <c r="AI826" i="1"/>
  <c r="AI825" i="1"/>
  <c r="AI824" i="1"/>
  <c r="AI823" i="1"/>
  <c r="AI822" i="1"/>
  <c r="AI821" i="1"/>
  <c r="AI820" i="1"/>
  <c r="AI819" i="1"/>
  <c r="AI818" i="1"/>
  <c r="AI817" i="1"/>
  <c r="AI816" i="1"/>
  <c r="AI815" i="1"/>
  <c r="AI814" i="1"/>
  <c r="AI813" i="1"/>
  <c r="AI812" i="1"/>
  <c r="AI811" i="1"/>
  <c r="AI810" i="1"/>
  <c r="AI809" i="1"/>
  <c r="AI808" i="1"/>
  <c r="AI807" i="1"/>
  <c r="AI806" i="1"/>
  <c r="AI805" i="1"/>
  <c r="AI804" i="1"/>
  <c r="AI803" i="1"/>
  <c r="AI802" i="1"/>
  <c r="AI801" i="1"/>
  <c r="AI800" i="1"/>
  <c r="AI799" i="1"/>
  <c r="AI798" i="1"/>
  <c r="AI797" i="1"/>
  <c r="AI796" i="1"/>
  <c r="AI795" i="1"/>
  <c r="AI794" i="1"/>
  <c r="AI793" i="1"/>
  <c r="AI792" i="1"/>
  <c r="AI791" i="1"/>
  <c r="AI790" i="1"/>
  <c r="AI789" i="1"/>
  <c r="AI788" i="1"/>
  <c r="AI787" i="1"/>
  <c r="AI786" i="1"/>
  <c r="AI785" i="1"/>
  <c r="AI784" i="1"/>
  <c r="AI783" i="1"/>
  <c r="AI782" i="1"/>
  <c r="AI781" i="1"/>
  <c r="AI780" i="1"/>
  <c r="AI779" i="1"/>
  <c r="AI778" i="1"/>
  <c r="AI777" i="1"/>
  <c r="AI776" i="1"/>
  <c r="AI775" i="1"/>
  <c r="AI774" i="1"/>
  <c r="AI773" i="1"/>
  <c r="AI772" i="1"/>
  <c r="AI771" i="1"/>
  <c r="AI770" i="1"/>
  <c r="AI769" i="1"/>
  <c r="AI768" i="1"/>
  <c r="AI767" i="1"/>
  <c r="AI766" i="1"/>
  <c r="AI765" i="1"/>
  <c r="AI764" i="1"/>
  <c r="AI763" i="1"/>
  <c r="AI762" i="1"/>
  <c r="AI761" i="1"/>
  <c r="AI760" i="1"/>
  <c r="AI759" i="1"/>
  <c r="AI758" i="1"/>
  <c r="AI757" i="1"/>
  <c r="AI756" i="1"/>
  <c r="AI755" i="1"/>
  <c r="AI754" i="1"/>
  <c r="AI753" i="1"/>
  <c r="AI752" i="1"/>
  <c r="AI751" i="1"/>
  <c r="AI750" i="1"/>
  <c r="AI749" i="1"/>
  <c r="AI748" i="1"/>
  <c r="AI747" i="1"/>
  <c r="AI746" i="1"/>
  <c r="AI745" i="1"/>
  <c r="AI744" i="1"/>
  <c r="AI743" i="1"/>
  <c r="AI742" i="1"/>
  <c r="AI741" i="1"/>
  <c r="AI740" i="1"/>
  <c r="AI739" i="1"/>
  <c r="AI738" i="1"/>
  <c r="AI737" i="1"/>
  <c r="AI736" i="1"/>
  <c r="AI735" i="1"/>
  <c r="AI734" i="1"/>
  <c r="AI733" i="1"/>
  <c r="AI732" i="1"/>
  <c r="AI731" i="1"/>
  <c r="AI730" i="1"/>
  <c r="AI729" i="1"/>
  <c r="AI728" i="1"/>
  <c r="AI727" i="1"/>
  <c r="AI726" i="1"/>
  <c r="AI725" i="1"/>
  <c r="AI724" i="1"/>
  <c r="AI723" i="1"/>
  <c r="AI722" i="1"/>
  <c r="AI721" i="1"/>
  <c r="AI720" i="1"/>
  <c r="AI719" i="1"/>
  <c r="AI718" i="1"/>
  <c r="AI717" i="1"/>
  <c r="AI716" i="1"/>
  <c r="AI715" i="1"/>
  <c r="AI714" i="1"/>
  <c r="AI713" i="1"/>
  <c r="AI712" i="1"/>
  <c r="AI711" i="1"/>
  <c r="AI710" i="1"/>
  <c r="AI709" i="1"/>
  <c r="AI708" i="1"/>
  <c r="AI707" i="1"/>
  <c r="AI706" i="1"/>
  <c r="AI705" i="1"/>
  <c r="AI704" i="1"/>
  <c r="AI703" i="1"/>
  <c r="AI702" i="1"/>
  <c r="AI701" i="1"/>
  <c r="AI700" i="1"/>
  <c r="AI699" i="1"/>
  <c r="AI698" i="1"/>
  <c r="AI697" i="1"/>
  <c r="AI696" i="1"/>
  <c r="AI695" i="1"/>
  <c r="AI694" i="1"/>
  <c r="AI693" i="1"/>
  <c r="AI692" i="1"/>
  <c r="AI691" i="1"/>
  <c r="AI690" i="1"/>
  <c r="AI689" i="1"/>
  <c r="AI688" i="1"/>
  <c r="AI687" i="1"/>
  <c r="AI686" i="1"/>
  <c r="AI685" i="1"/>
  <c r="AI684" i="1"/>
  <c r="AI683" i="1"/>
  <c r="AI682" i="1"/>
  <c r="AI681" i="1"/>
  <c r="AI680" i="1"/>
  <c r="AI679" i="1"/>
  <c r="AI678" i="1"/>
  <c r="AI677" i="1"/>
  <c r="AI676" i="1"/>
  <c r="AI675" i="1"/>
  <c r="AI674" i="1"/>
  <c r="AI673" i="1"/>
  <c r="AI672" i="1"/>
  <c r="AI671" i="1"/>
  <c r="AI670" i="1"/>
  <c r="AI669" i="1"/>
  <c r="AI668" i="1"/>
  <c r="AI667" i="1"/>
  <c r="AI666" i="1"/>
  <c r="AI665" i="1"/>
  <c r="AI664" i="1"/>
  <c r="AI663" i="1"/>
  <c r="AI662" i="1"/>
  <c r="AI661" i="1"/>
  <c r="AI660" i="1"/>
  <c r="AI659" i="1"/>
  <c r="AI658" i="1"/>
  <c r="AI657" i="1"/>
  <c r="AI656" i="1"/>
  <c r="AI655" i="1"/>
  <c r="AI654" i="1"/>
  <c r="AI653" i="1"/>
  <c r="AI652" i="1"/>
  <c r="AI651" i="1"/>
  <c r="AI650" i="1"/>
  <c r="AI649" i="1"/>
  <c r="AI648" i="1"/>
  <c r="AI647" i="1"/>
  <c r="AI646" i="1"/>
  <c r="AI645" i="1"/>
  <c r="AI644" i="1"/>
  <c r="AI643" i="1"/>
  <c r="AI642" i="1"/>
  <c r="AI641" i="1"/>
  <c r="AI640" i="1"/>
  <c r="AI639" i="1"/>
  <c r="AI638" i="1"/>
  <c r="AI637" i="1"/>
  <c r="AI636" i="1"/>
  <c r="AI635" i="1"/>
  <c r="AI634" i="1"/>
  <c r="AI633" i="1"/>
  <c r="AI632" i="1"/>
  <c r="AI631" i="1"/>
  <c r="AI630" i="1"/>
  <c r="AI629" i="1"/>
  <c r="AI628" i="1"/>
  <c r="AI627" i="1"/>
  <c r="AI626" i="1"/>
  <c r="AI625" i="1"/>
  <c r="AI624" i="1"/>
  <c r="AI623" i="1"/>
  <c r="AI622" i="1"/>
  <c r="AI621" i="1"/>
  <c r="AI620" i="1"/>
  <c r="AI619" i="1"/>
  <c r="AI618" i="1"/>
  <c r="AI617" i="1"/>
  <c r="AI616" i="1"/>
  <c r="AI615" i="1"/>
  <c r="AI614" i="1"/>
  <c r="AI613" i="1"/>
  <c r="AI612" i="1"/>
  <c r="AI611" i="1"/>
  <c r="AI610" i="1"/>
  <c r="AI609" i="1"/>
  <c r="AI608" i="1"/>
  <c r="AI607" i="1"/>
  <c r="AI606" i="1"/>
  <c r="AI605" i="1"/>
  <c r="AI604" i="1"/>
  <c r="AI603" i="1"/>
  <c r="AI602" i="1"/>
  <c r="AI601" i="1"/>
  <c r="AI600" i="1"/>
  <c r="AI599" i="1"/>
  <c r="AI598" i="1"/>
  <c r="AI597" i="1"/>
  <c r="AI596" i="1"/>
  <c r="AI595" i="1"/>
  <c r="AI594" i="1"/>
  <c r="AI593" i="1"/>
  <c r="AI592" i="1"/>
  <c r="AI591" i="1"/>
  <c r="AI590" i="1"/>
  <c r="AI589" i="1"/>
  <c r="AI588" i="1"/>
  <c r="AI587" i="1"/>
  <c r="AI586" i="1"/>
  <c r="AI585" i="1"/>
  <c r="AI584" i="1"/>
  <c r="AI583" i="1"/>
  <c r="AI582" i="1"/>
  <c r="AI581" i="1"/>
  <c r="AI580" i="1"/>
  <c r="AI579" i="1"/>
  <c r="AI578" i="1"/>
  <c r="AI577" i="1"/>
  <c r="AI576" i="1"/>
  <c r="AI575" i="1"/>
  <c r="AI574" i="1"/>
  <c r="AI573" i="1"/>
  <c r="AI572" i="1"/>
  <c r="AI571" i="1"/>
  <c r="AI570" i="1"/>
  <c r="AI569" i="1"/>
  <c r="AI568" i="1"/>
  <c r="AI567" i="1"/>
  <c r="AI566" i="1"/>
  <c r="AI565" i="1"/>
  <c r="AI564" i="1"/>
  <c r="AI563" i="1"/>
  <c r="AI562" i="1"/>
  <c r="AI561" i="1"/>
  <c r="AI560" i="1"/>
  <c r="AI559" i="1"/>
  <c r="AI558" i="1"/>
  <c r="AI557" i="1"/>
  <c r="AI556" i="1"/>
  <c r="AI555" i="1"/>
  <c r="AI554" i="1"/>
  <c r="AI553" i="1"/>
  <c r="AI552" i="1"/>
  <c r="AI551" i="1"/>
  <c r="AI550" i="1"/>
  <c r="AI549" i="1"/>
  <c r="AI548" i="1"/>
  <c r="AI547" i="1"/>
  <c r="AI546" i="1"/>
  <c r="AI545" i="1"/>
  <c r="AI544" i="1"/>
  <c r="AI543" i="1"/>
  <c r="AI542" i="1"/>
  <c r="AI541" i="1"/>
  <c r="AI540" i="1"/>
  <c r="AI539" i="1"/>
  <c r="AI538" i="1"/>
  <c r="AI537" i="1"/>
  <c r="AI536" i="1"/>
  <c r="AI535" i="1"/>
  <c r="AI534" i="1"/>
  <c r="AI533" i="1"/>
  <c r="AI532" i="1"/>
  <c r="AI531" i="1"/>
  <c r="AI530" i="1"/>
  <c r="AI529" i="1"/>
  <c r="AI528" i="1"/>
  <c r="AI527" i="1"/>
  <c r="AI526" i="1"/>
  <c r="AI525" i="1"/>
  <c r="AI524" i="1"/>
  <c r="AI523" i="1"/>
  <c r="AI522" i="1"/>
  <c r="AI521" i="1"/>
  <c r="AI520" i="1"/>
  <c r="AI519" i="1"/>
  <c r="AI518" i="1"/>
  <c r="AI517" i="1"/>
  <c r="AI516" i="1"/>
  <c r="AI515" i="1"/>
  <c r="AI514" i="1"/>
  <c r="AI513" i="1"/>
  <c r="AI512" i="1"/>
  <c r="AI511" i="1"/>
  <c r="AI510" i="1"/>
  <c r="AI509" i="1"/>
  <c r="AI508" i="1"/>
  <c r="AI507" i="1"/>
  <c r="AI506" i="1"/>
  <c r="AI505" i="1"/>
  <c r="AI504" i="1"/>
  <c r="AI503" i="1"/>
  <c r="AI502" i="1"/>
  <c r="AI501" i="1"/>
  <c r="AI500" i="1"/>
  <c r="AI499" i="1"/>
  <c r="AI498" i="1"/>
  <c r="AI497" i="1"/>
  <c r="AI496" i="1"/>
  <c r="AI495" i="1"/>
  <c r="AI494" i="1"/>
  <c r="AI493" i="1"/>
  <c r="AI492" i="1"/>
  <c r="AI491" i="1"/>
  <c r="AI490" i="1"/>
  <c r="AI489" i="1"/>
  <c r="AI488" i="1"/>
  <c r="AI487" i="1"/>
  <c r="AI486" i="1"/>
  <c r="AI485" i="1"/>
  <c r="AI484" i="1"/>
  <c r="AI483" i="1"/>
  <c r="AI482" i="1"/>
  <c r="AI481" i="1"/>
  <c r="AI480" i="1"/>
  <c r="AI479" i="1"/>
  <c r="AI478" i="1"/>
  <c r="AI477" i="1"/>
  <c r="AI476" i="1"/>
  <c r="AI475" i="1"/>
  <c r="AI474" i="1"/>
  <c r="AI473" i="1"/>
  <c r="AI472" i="1"/>
  <c r="AI471" i="1"/>
  <c r="AI470" i="1"/>
  <c r="AI469" i="1"/>
  <c r="AI468" i="1"/>
  <c r="AI467" i="1"/>
  <c r="AI466" i="1"/>
  <c r="AI465" i="1"/>
  <c r="AI464" i="1"/>
  <c r="AI463" i="1"/>
  <c r="AI462" i="1"/>
  <c r="AI461" i="1"/>
  <c r="AI460" i="1"/>
  <c r="AI459" i="1"/>
  <c r="AI458" i="1"/>
  <c r="AI457" i="1"/>
  <c r="AI456" i="1"/>
  <c r="AI455" i="1"/>
  <c r="AI454" i="1"/>
  <c r="AI453" i="1"/>
  <c r="AI452" i="1"/>
  <c r="AI451" i="1"/>
  <c r="AI450" i="1"/>
  <c r="AI449" i="1"/>
  <c r="AI448" i="1"/>
  <c r="AI447" i="1"/>
  <c r="AI446" i="1"/>
  <c r="AI445" i="1"/>
  <c r="AI444" i="1"/>
  <c r="AI443" i="1"/>
  <c r="AI442" i="1"/>
  <c r="AI441" i="1"/>
  <c r="AI440" i="1"/>
  <c r="AI439" i="1"/>
  <c r="AI438" i="1"/>
  <c r="AI437" i="1"/>
  <c r="AI436" i="1"/>
  <c r="AI435" i="1"/>
  <c r="AI434" i="1"/>
  <c r="AI433" i="1"/>
  <c r="AI432" i="1"/>
  <c r="AI431" i="1"/>
  <c r="AI430" i="1"/>
  <c r="AI429" i="1"/>
  <c r="AI428" i="1"/>
  <c r="AI427" i="1"/>
  <c r="AI426" i="1"/>
  <c r="AI425" i="1"/>
  <c r="AI424" i="1"/>
  <c r="AI423" i="1"/>
  <c r="AI422" i="1"/>
  <c r="AI421" i="1"/>
  <c r="AI420" i="1"/>
  <c r="AI419" i="1"/>
  <c r="AI418" i="1"/>
  <c r="AI417" i="1"/>
  <c r="AI416" i="1"/>
  <c r="AI415" i="1"/>
  <c r="AI414" i="1"/>
  <c r="AI413" i="1"/>
  <c r="AI412" i="1"/>
  <c r="AI411" i="1"/>
  <c r="AI410" i="1"/>
  <c r="AI409" i="1"/>
  <c r="AI408" i="1"/>
  <c r="AI407" i="1"/>
  <c r="AI406" i="1"/>
  <c r="AI405" i="1"/>
  <c r="AI404" i="1"/>
  <c r="AI403" i="1"/>
  <c r="AI402" i="1"/>
  <c r="AI401" i="1"/>
  <c r="AI400" i="1"/>
  <c r="AI399" i="1"/>
  <c r="AI398" i="1"/>
  <c r="AI397" i="1"/>
  <c r="AI396" i="1"/>
  <c r="AI395" i="1"/>
  <c r="AI394" i="1"/>
  <c r="AI393" i="1"/>
  <c r="AI392" i="1"/>
  <c r="AI391" i="1"/>
  <c r="AI390" i="1"/>
  <c r="AI389" i="1"/>
  <c r="AI388" i="1"/>
  <c r="AI387" i="1"/>
  <c r="AI386" i="1"/>
  <c r="AI385" i="1"/>
  <c r="AI384" i="1"/>
  <c r="AI383" i="1"/>
  <c r="AI382" i="1"/>
  <c r="AI381" i="1"/>
  <c r="AI380" i="1"/>
  <c r="AI379" i="1"/>
  <c r="AI378" i="1"/>
  <c r="AI377" i="1"/>
  <c r="AI376" i="1"/>
  <c r="AI375" i="1"/>
  <c r="AI374" i="1"/>
  <c r="AI373" i="1"/>
  <c r="AI372" i="1"/>
  <c r="AI371" i="1"/>
  <c r="AI370" i="1"/>
  <c r="AI369" i="1"/>
  <c r="AI368" i="1"/>
  <c r="AI367" i="1"/>
  <c r="AI366" i="1"/>
  <c r="AI365" i="1"/>
  <c r="AI364" i="1"/>
  <c r="AI363" i="1"/>
  <c r="AI362" i="1"/>
  <c r="AI361" i="1"/>
  <c r="AI360" i="1"/>
  <c r="AI359" i="1"/>
  <c r="AI358" i="1"/>
  <c r="AI357" i="1"/>
  <c r="AI356" i="1"/>
  <c r="AI355" i="1"/>
  <c r="AI354" i="1"/>
  <c r="AI353" i="1"/>
  <c r="AI352" i="1"/>
  <c r="AI351" i="1"/>
  <c r="AI350" i="1"/>
  <c r="AI349" i="1"/>
  <c r="AI348" i="1"/>
  <c r="AI347" i="1"/>
  <c r="AI346" i="1"/>
  <c r="AI345" i="1"/>
  <c r="AI344" i="1"/>
  <c r="AI343" i="1"/>
  <c r="AI342" i="1"/>
  <c r="AI341" i="1"/>
  <c r="AI340" i="1"/>
  <c r="AI339" i="1"/>
  <c r="AI338" i="1"/>
  <c r="AI337" i="1"/>
  <c r="AI336" i="1"/>
  <c r="AI335" i="1"/>
  <c r="AI334" i="1"/>
  <c r="AI333" i="1"/>
  <c r="AI332" i="1"/>
  <c r="AI331" i="1"/>
  <c r="AI330" i="1"/>
  <c r="AI329" i="1"/>
  <c r="AI328" i="1"/>
  <c r="AI327" i="1"/>
  <c r="AI326" i="1"/>
  <c r="AI325" i="1"/>
  <c r="AI324" i="1"/>
  <c r="AI323" i="1"/>
  <c r="AI322" i="1"/>
  <c r="AI321" i="1"/>
  <c r="AI320" i="1"/>
  <c r="AI319" i="1"/>
  <c r="AI318" i="1"/>
  <c r="AI317" i="1"/>
  <c r="AI316" i="1"/>
  <c r="AI315" i="1"/>
  <c r="AI314" i="1"/>
  <c r="AI313" i="1"/>
  <c r="AI312" i="1"/>
  <c r="AI311" i="1"/>
  <c r="AI310" i="1"/>
  <c r="AI309" i="1"/>
  <c r="AI308" i="1"/>
  <c r="AI307" i="1"/>
  <c r="AI306" i="1"/>
  <c r="AI305" i="1"/>
  <c r="AI304" i="1"/>
  <c r="AI303" i="1"/>
  <c r="AI302" i="1"/>
  <c r="AI301" i="1"/>
  <c r="AI300" i="1"/>
  <c r="AI299" i="1"/>
  <c r="AI298" i="1"/>
  <c r="AI297" i="1"/>
  <c r="AI296" i="1"/>
  <c r="AI295" i="1"/>
  <c r="AI294" i="1"/>
  <c r="AI293" i="1"/>
  <c r="AI292" i="1"/>
  <c r="AI291" i="1"/>
  <c r="AI290" i="1"/>
  <c r="AI289" i="1"/>
  <c r="AI288" i="1"/>
  <c r="AI287" i="1"/>
  <c r="AI286" i="1"/>
  <c r="AI285" i="1"/>
  <c r="AI284" i="1"/>
  <c r="AI283" i="1"/>
  <c r="AI282" i="1"/>
  <c r="AI281" i="1"/>
  <c r="AI280" i="1"/>
  <c r="AI279" i="1"/>
  <c r="AI278" i="1"/>
  <c r="AI277" i="1"/>
  <c r="AI276" i="1"/>
  <c r="AI275" i="1"/>
  <c r="AI274" i="1"/>
  <c r="AI273" i="1"/>
  <c r="AI272" i="1"/>
  <c r="AI271" i="1"/>
  <c r="AI270" i="1"/>
  <c r="AI269" i="1"/>
  <c r="AI268" i="1"/>
  <c r="AI267" i="1"/>
  <c r="AI266" i="1"/>
  <c r="AI265" i="1"/>
  <c r="AI264" i="1"/>
  <c r="AI26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I142" i="1"/>
  <c r="AI141" i="1"/>
  <c r="AI140" i="1"/>
  <c r="AI139" i="1"/>
  <c r="AI138" i="1"/>
  <c r="AI137" i="1"/>
  <c r="AI136" i="1"/>
  <c r="AI135" i="1"/>
  <c r="AI134" i="1"/>
  <c r="AI133" i="1"/>
  <c r="AI132" i="1"/>
  <c r="AI131" i="1"/>
  <c r="AI130" i="1"/>
  <c r="AI129" i="1"/>
  <c r="AI128" i="1"/>
  <c r="AI127" i="1"/>
  <c r="AI126" i="1"/>
  <c r="AI125" i="1"/>
  <c r="AI124" i="1"/>
  <c r="AI123" i="1"/>
  <c r="AI122" i="1"/>
  <c r="AI121" i="1"/>
  <c r="AI120" i="1"/>
  <c r="AI119" i="1"/>
  <c r="AI118" i="1"/>
  <c r="AI117" i="1"/>
  <c r="AI116" i="1"/>
  <c r="AI115" i="1"/>
  <c r="AI114" i="1"/>
  <c r="AI113" i="1"/>
  <c r="AI112" i="1"/>
  <c r="AI111" i="1"/>
  <c r="AI110" i="1"/>
  <c r="AI109" i="1"/>
  <c r="AI108" i="1"/>
  <c r="AI107" i="1"/>
  <c r="AI106" i="1"/>
  <c r="AI105" i="1"/>
  <c r="AI104" i="1"/>
  <c r="AI103" i="1"/>
  <c r="AI102" i="1"/>
  <c r="AI101" i="1"/>
  <c r="AI100" i="1"/>
  <c r="AI99" i="1"/>
  <c r="AI90" i="1"/>
  <c r="AI89" i="1"/>
  <c r="AI88" i="1"/>
  <c r="AI87" i="1"/>
  <c r="AI85" i="1"/>
  <c r="AI84" i="1"/>
  <c r="AI83" i="1"/>
  <c r="AI82" i="1"/>
  <c r="AI81" i="1"/>
  <c r="AI79" i="1"/>
  <c r="AI78" i="1"/>
  <c r="AI77" i="1"/>
  <c r="AI75" i="1"/>
  <c r="AI74" i="1"/>
  <c r="AI73" i="1"/>
  <c r="AI71" i="1"/>
  <c r="AI70" i="1"/>
  <c r="AI69" i="1"/>
  <c r="AI67" i="1"/>
  <c r="AI66" i="1"/>
  <c r="AI65" i="1"/>
  <c r="AI63" i="1"/>
  <c r="AI53" i="1"/>
  <c r="AI51" i="1"/>
  <c r="AI50" i="1"/>
  <c r="AI49" i="1"/>
  <c r="AI48" i="1"/>
  <c r="AI47" i="1"/>
  <c r="AI46" i="1"/>
  <c r="AI45" i="1"/>
  <c r="AI44" i="1"/>
  <c r="AI43" i="1"/>
  <c r="AI42" i="1"/>
  <c r="AI41" i="1"/>
  <c r="AI40" i="1"/>
  <c r="AI39" i="1"/>
  <c r="AI38" i="1"/>
  <c r="AI37" i="1"/>
  <c r="AI31" i="1"/>
  <c r="AI28" i="1"/>
  <c r="AI27" i="1"/>
  <c r="AI25" i="1"/>
  <c r="AI22" i="1"/>
  <c r="AI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M27" i="1"/>
  <c r="AM28" i="1"/>
  <c r="AM31" i="1"/>
  <c r="AM39" i="1"/>
  <c r="AM40" i="1"/>
  <c r="AM41" i="1"/>
  <c r="AM42" i="1"/>
  <c r="AM44" i="1"/>
  <c r="AM45" i="1"/>
  <c r="AM47" i="1"/>
  <c r="AM49" i="1"/>
  <c r="AM50" i="1"/>
  <c r="AM51" i="1"/>
  <c r="AM53" i="1"/>
  <c r="AM63" i="1"/>
  <c r="AM65" i="1"/>
  <c r="AM66" i="1"/>
  <c r="AM67" i="1"/>
  <c r="AM69" i="1"/>
  <c r="AM70" i="1"/>
  <c r="AM71" i="1"/>
  <c r="AM73" i="1"/>
  <c r="AM74" i="1"/>
  <c r="AM77" i="1"/>
  <c r="AM78" i="1"/>
  <c r="AM79" i="1"/>
  <c r="AM81" i="1"/>
  <c r="AM83" i="1"/>
  <c r="AM84" i="1"/>
  <c r="AM87" i="1"/>
  <c r="AM88" i="1"/>
  <c r="AM89" i="1"/>
  <c r="AM90"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T17" i="1" l="1"/>
  <c r="AE642" i="1"/>
  <c r="AE473" i="1"/>
  <c r="AE986" i="1"/>
  <c r="AE1050" i="1"/>
  <c r="AE1114" i="1"/>
  <c r="AE1178" i="1"/>
  <c r="AE1242" i="1"/>
  <c r="AE1306" i="1"/>
  <c r="AE1370" i="1"/>
  <c r="AE1434" i="1"/>
  <c r="AE168" i="1"/>
  <c r="AE577" i="1"/>
  <c r="AE862" i="1"/>
  <c r="AE1003" i="1"/>
  <c r="AE1067" i="1"/>
  <c r="AE1131" i="1"/>
  <c r="AE1195" i="1"/>
  <c r="AE1259" i="1"/>
  <c r="AE1323" i="1"/>
  <c r="AE1387" i="1"/>
  <c r="AE1451" i="1"/>
  <c r="AE331" i="1"/>
  <c r="AE734" i="1"/>
  <c r="AE927" i="1"/>
  <c r="AE1028" i="1"/>
  <c r="AE1092" i="1"/>
  <c r="AE1156" i="1"/>
  <c r="AE1284" i="1"/>
  <c r="AE1348" i="1"/>
  <c r="AE1412" i="1"/>
  <c r="AE1476" i="1"/>
  <c r="AE435" i="1"/>
  <c r="AE799" i="1"/>
  <c r="AE974" i="1"/>
  <c r="AE1045" i="1"/>
  <c r="AE1109" i="1"/>
  <c r="AE1173" i="1"/>
  <c r="AE1237" i="1"/>
  <c r="AE1301" i="1"/>
  <c r="AE1365" i="1"/>
  <c r="AE1429" i="1"/>
  <c r="AE601" i="1"/>
  <c r="AE870" i="1"/>
  <c r="AE1006" i="1"/>
  <c r="AE1070" i="1"/>
  <c r="AE1134" i="1"/>
  <c r="AE1198" i="1"/>
  <c r="AE1262" i="1"/>
  <c r="AE1326" i="1"/>
  <c r="AE1390" i="1"/>
  <c r="AE1454" i="1"/>
  <c r="AE346" i="1"/>
  <c r="AE743" i="1"/>
  <c r="AE935" i="1"/>
  <c r="AE1031" i="1"/>
  <c r="AE1095" i="1"/>
  <c r="AE1159" i="1"/>
  <c r="AE1223" i="1"/>
  <c r="AE1287" i="1"/>
  <c r="AE1351" i="1"/>
  <c r="AE1415" i="1"/>
  <c r="AE102" i="1"/>
  <c r="AE1312" i="1"/>
  <c r="AE1498" i="1"/>
  <c r="AE1562" i="1"/>
  <c r="AE837" i="1"/>
  <c r="AE1185" i="1"/>
  <c r="AE1441" i="1"/>
  <c r="AE1531" i="1"/>
  <c r="AE1595" i="1"/>
  <c r="AE1659" i="1"/>
  <c r="AE1723" i="1"/>
  <c r="AE1787" i="1"/>
  <c r="AE1851" i="1"/>
  <c r="AE1915" i="1"/>
  <c r="AE358" i="1"/>
  <c r="AE1096" i="1"/>
  <c r="AE1352" i="1"/>
  <c r="AE1508" i="1"/>
  <c r="AE1572" i="1"/>
  <c r="AE1636" i="1"/>
  <c r="AE1700" i="1"/>
  <c r="AE1764" i="1"/>
  <c r="AE1892" i="1"/>
  <c r="AE1956" i="1"/>
  <c r="AE1161" i="1"/>
  <c r="AE1417" i="1"/>
  <c r="AE1525" i="1"/>
  <c r="AE1589" i="1"/>
  <c r="AE1653" i="1"/>
  <c r="AE1717" i="1"/>
  <c r="AE1781" i="1"/>
  <c r="AE1845" i="1"/>
  <c r="AE1909" i="1"/>
  <c r="AE1973" i="1"/>
  <c r="AE1008" i="1"/>
  <c r="AE1264" i="1"/>
  <c r="AE1486" i="1"/>
  <c r="AE1550" i="1"/>
  <c r="AE1614" i="1"/>
  <c r="AE1678" i="1"/>
  <c r="AE1742" i="1"/>
  <c r="AE1806" i="1"/>
  <c r="AE1870" i="1"/>
  <c r="AE1934" i="1"/>
  <c r="AE410" i="1"/>
  <c r="AE1105" i="1"/>
  <c r="AE1361" i="1"/>
  <c r="AE1511" i="1"/>
  <c r="AE1575" i="1"/>
  <c r="AE1639" i="1"/>
  <c r="AE1703" i="1"/>
  <c r="AE1767" i="1"/>
  <c r="AE1831" i="1"/>
  <c r="AE1895" i="1"/>
  <c r="AE1959" i="1"/>
  <c r="AE1208" i="1"/>
  <c r="AE1664" i="1"/>
  <c r="AE1920" i="1"/>
  <c r="AE1337" i="1"/>
  <c r="AE1697" i="1"/>
  <c r="AE1953" i="1"/>
  <c r="AE2040" i="1"/>
  <c r="AE2104" i="1"/>
  <c r="AE2168" i="1"/>
  <c r="AE2232" i="1"/>
  <c r="AE2296" i="1"/>
  <c r="AE2360" i="1"/>
  <c r="AE2424" i="1"/>
  <c r="AE2488" i="1"/>
  <c r="AE1544" i="1"/>
  <c r="AE1800" i="1"/>
  <c r="AE2001" i="1"/>
  <c r="AE2065" i="1"/>
  <c r="AE2129" i="1"/>
  <c r="AE2193" i="1"/>
  <c r="AE2257" i="1"/>
  <c r="AE2321" i="1"/>
  <c r="AE2385" i="1"/>
  <c r="AE2449" i="1"/>
  <c r="AE462" i="1"/>
  <c r="AE1577" i="1"/>
  <c r="AE2138" i="1"/>
  <c r="AE2202" i="1"/>
  <c r="AE2266" i="1"/>
  <c r="AE2330" i="1"/>
  <c r="AE2394" i="1"/>
  <c r="AE2458" i="1"/>
  <c r="AE1144" i="1"/>
  <c r="AE2027" i="1"/>
  <c r="AE2091" i="1"/>
  <c r="AE2155" i="1"/>
  <c r="AE2219" i="1"/>
  <c r="AE2283" i="1"/>
  <c r="AE2347" i="1"/>
  <c r="AE2411" i="1"/>
  <c r="AE2475" i="1"/>
  <c r="AE1489" i="1"/>
  <c r="AE1745" i="1"/>
  <c r="AE1986" i="1"/>
  <c r="AE2116" i="1"/>
  <c r="AE2180" i="1"/>
  <c r="AE2244" i="1"/>
  <c r="AE2308" i="1"/>
  <c r="AE2372" i="1"/>
  <c r="AE2436" i="1"/>
  <c r="AE2500" i="1"/>
  <c r="AE2045" i="1"/>
  <c r="AE2301" i="1"/>
  <c r="AE2515" i="1"/>
  <c r="AE2579" i="1"/>
  <c r="AE2643" i="1"/>
  <c r="AE2707" i="1"/>
  <c r="AE2771" i="1"/>
  <c r="AE2835" i="1"/>
  <c r="AE2899" i="1"/>
  <c r="AE2963" i="1"/>
  <c r="AE1433" i="1"/>
  <c r="AE2110" i="1"/>
  <c r="AE2366" i="1"/>
  <c r="AE2532" i="1"/>
  <c r="AE2596" i="1"/>
  <c r="AE2660" i="1"/>
  <c r="AE2724" i="1"/>
  <c r="AE2788" i="1"/>
  <c r="AE2852" i="1"/>
  <c r="AE2916" i="1"/>
  <c r="AE1880" i="1"/>
  <c r="AE2213" i="1"/>
  <c r="AE2469" i="1"/>
  <c r="AE2557" i="1"/>
  <c r="AE2621" i="1"/>
  <c r="AE2685" i="1"/>
  <c r="AE2749" i="1"/>
  <c r="AE2813" i="1"/>
  <c r="AE2877" i="1"/>
  <c r="AE2941" i="1"/>
  <c r="AE3005" i="1"/>
  <c r="AE2278" i="1"/>
  <c r="AE2510" i="1"/>
  <c r="AE2574" i="1"/>
  <c r="AE2638" i="1"/>
  <c r="AE2702" i="1"/>
  <c r="AE2766" i="1"/>
  <c r="AE2830" i="1"/>
  <c r="AE2894" i="1"/>
  <c r="AE2958" i="1"/>
  <c r="AE1528" i="1"/>
  <c r="AE2535" i="1"/>
  <c r="AE2599" i="1"/>
  <c r="AE2663" i="1"/>
  <c r="AE2727" i="1"/>
  <c r="AE2791" i="1"/>
  <c r="AE2855" i="1"/>
  <c r="AE2919" i="1"/>
  <c r="AE2983" i="1"/>
  <c r="AE1913" i="1"/>
  <c r="AE2222" i="1"/>
  <c r="AE2478" i="1"/>
  <c r="AE2560" i="1"/>
  <c r="AE2624" i="1"/>
  <c r="AE2688" i="1"/>
  <c r="AE2752" i="1"/>
  <c r="AE2816" i="1"/>
  <c r="AE2880" i="1"/>
  <c r="AE2944" i="1"/>
  <c r="AE3008" i="1"/>
  <c r="AE3135" i="1"/>
  <c r="AE3071" i="1"/>
  <c r="AE2993" i="1"/>
  <c r="AE2737" i="1"/>
  <c r="AE2421" i="1"/>
  <c r="AE3166" i="1"/>
  <c r="AE3102" i="1"/>
  <c r="AE3038" i="1"/>
  <c r="AE2858" i="1"/>
  <c r="AE1561" i="1"/>
  <c r="AE3133" i="1"/>
  <c r="AE3069" i="1"/>
  <c r="AE3021" i="1"/>
  <c r="AE2389" i="1"/>
  <c r="AE3180" i="1"/>
  <c r="AE3164" i="1"/>
  <c r="AE3100" i="1"/>
  <c r="AE3036" i="1"/>
  <c r="AE2850" i="1"/>
  <c r="AE2594" i="1"/>
  <c r="AE2102" i="1"/>
  <c r="AE1305" i="1"/>
  <c r="AE3131" i="1"/>
  <c r="AE3067" i="1"/>
  <c r="AE2977" i="1"/>
  <c r="AE2721" i="1"/>
  <c r="AE2357" i="1"/>
  <c r="AE460" i="1"/>
  <c r="AE1084" i="1"/>
  <c r="AE396" i="1"/>
  <c r="AE1594" i="1"/>
  <c r="AE1524" i="1"/>
  <c r="AE1396" i="1"/>
  <c r="AE1140" i="1"/>
  <c r="AE956" i="1"/>
  <c r="AE892" i="1"/>
  <c r="AE828" i="1"/>
  <c r="AE772" i="1"/>
  <c r="AE708" i="1"/>
  <c r="AE580" i="1"/>
  <c r="AE524" i="1"/>
  <c r="AE78" i="1"/>
  <c r="AE1098" i="1"/>
  <c r="AE1460" i="1"/>
  <c r="AE1020" i="1"/>
  <c r="AE570" i="1"/>
  <c r="AE1332" i="1"/>
  <c r="AE1268" i="1"/>
  <c r="AE1204" i="1"/>
  <c r="AE826" i="1"/>
  <c r="AE258" i="1"/>
  <c r="AE2626" i="1"/>
  <c r="AE1548" i="1"/>
  <c r="AE1532" i="1"/>
  <c r="AE1516" i="1"/>
  <c r="AE1484" i="1"/>
  <c r="AE1468" i="1"/>
  <c r="AE1452" i="1"/>
  <c r="AE1444" i="1"/>
  <c r="AE1436" i="1"/>
  <c r="AE1428" i="1"/>
  <c r="AE1420" i="1"/>
  <c r="AE1404" i="1"/>
  <c r="AE1388" i="1"/>
  <c r="AE1380" i="1"/>
  <c r="AE1372" i="1"/>
  <c r="AE1364" i="1"/>
  <c r="AE1356" i="1"/>
  <c r="AE1340" i="1"/>
  <c r="AE1324" i="1"/>
  <c r="AE1316" i="1"/>
  <c r="AE1308" i="1"/>
  <c r="AE1300" i="1"/>
  <c r="AE1292" i="1"/>
  <c r="AE1276" i="1"/>
  <c r="AE1260" i="1"/>
  <c r="AE1252" i="1"/>
  <c r="AE1244" i="1"/>
  <c r="AE1236" i="1"/>
  <c r="AE1228" i="1"/>
  <c r="AE1220" i="1"/>
  <c r="AE1212" i="1"/>
  <c r="AE1196" i="1"/>
  <c r="AE1188" i="1"/>
  <c r="AE1180" i="1"/>
  <c r="AE1172" i="1"/>
  <c r="AE1164" i="1"/>
  <c r="AE1148" i="1"/>
  <c r="AE1132" i="1"/>
  <c r="AE1124" i="1"/>
  <c r="AE1116" i="1"/>
  <c r="AE1108" i="1"/>
  <c r="AE1100" i="1"/>
  <c r="AE1076" i="1"/>
  <c r="AE1068" i="1"/>
  <c r="AE1060" i="1"/>
  <c r="AE1052" i="1"/>
  <c r="AE1044" i="1"/>
  <c r="AE1036" i="1"/>
  <c r="AE1012" i="1"/>
  <c r="AE1004" i="1"/>
  <c r="AE996" i="1"/>
  <c r="AE988" i="1"/>
  <c r="AE980" i="1"/>
  <c r="AE972" i="1"/>
  <c r="AE964" i="1"/>
  <c r="AE948" i="1"/>
  <c r="AE940" i="1"/>
  <c r="AE932" i="1"/>
  <c r="AE924" i="1"/>
  <c r="AE916" i="1"/>
  <c r="AE908" i="1"/>
  <c r="AE900" i="1"/>
  <c r="AE884" i="1"/>
  <c r="AE876" i="1"/>
  <c r="AE868" i="1"/>
  <c r="AE860" i="1"/>
  <c r="AE852" i="1"/>
  <c r="AE844" i="1"/>
  <c r="AE836" i="1"/>
  <c r="AE332" i="1"/>
  <c r="AE268" i="1"/>
  <c r="AE644" i="1"/>
  <c r="AE212" i="1"/>
  <c r="AE148" i="1"/>
  <c r="AE820" i="1"/>
  <c r="AE812" i="1"/>
  <c r="AE804" i="1"/>
  <c r="AE796" i="1"/>
  <c r="AE788" i="1"/>
  <c r="AE780" i="1"/>
  <c r="AE764" i="1"/>
  <c r="AE756" i="1"/>
  <c r="AE748" i="1"/>
  <c r="AE740" i="1"/>
  <c r="AE732" i="1"/>
  <c r="AE724" i="1"/>
  <c r="AE716" i="1"/>
  <c r="AE700" i="1"/>
  <c r="AE692" i="1"/>
  <c r="AE684" i="1"/>
  <c r="AE676" i="1"/>
  <c r="AE668" i="1"/>
  <c r="AE660" i="1"/>
  <c r="AE652" i="1"/>
  <c r="AE636" i="1"/>
  <c r="AE628" i="1"/>
  <c r="AE620" i="1"/>
  <c r="AE612" i="1"/>
  <c r="AE604" i="1"/>
  <c r="AE596" i="1"/>
  <c r="AE588" i="1"/>
  <c r="AE572" i="1"/>
  <c r="AE564" i="1"/>
  <c r="AE556" i="1"/>
  <c r="AE548" i="1"/>
  <c r="AE540" i="1"/>
  <c r="AE532" i="1"/>
  <c r="AE516" i="1"/>
  <c r="AE508" i="1"/>
  <c r="AE500" i="1"/>
  <c r="AE492" i="1"/>
  <c r="AE484" i="1"/>
  <c r="AE476" i="1"/>
  <c r="AE468" i="1"/>
  <c r="AE452" i="1"/>
  <c r="AE444" i="1"/>
  <c r="AE436" i="1"/>
  <c r="AE428" i="1"/>
  <c r="AE420" i="1"/>
  <c r="AE412" i="1"/>
  <c r="AE404" i="1"/>
  <c r="AE388" i="1"/>
  <c r="AE380" i="1"/>
  <c r="AE372" i="1"/>
  <c r="AE364" i="1"/>
  <c r="AE356" i="1"/>
  <c r="AE348" i="1"/>
  <c r="AE340" i="1"/>
  <c r="AE324" i="1"/>
  <c r="AE316" i="1"/>
  <c r="AE308" i="1"/>
  <c r="AE300" i="1"/>
  <c r="AE292" i="1"/>
  <c r="AE284" i="1"/>
  <c r="AE276" i="1"/>
  <c r="AE260" i="1"/>
  <c r="AE252" i="1"/>
  <c r="AE244" i="1"/>
  <c r="AE236" i="1"/>
  <c r="AE228" i="1"/>
  <c r="AE220" i="1"/>
  <c r="AE204" i="1"/>
  <c r="AE196" i="1"/>
  <c r="AE188" i="1"/>
  <c r="AE180" i="1"/>
  <c r="AE172" i="1"/>
  <c r="AE164" i="1"/>
  <c r="AE156" i="1"/>
  <c r="AE140" i="1"/>
  <c r="AE132" i="1"/>
  <c r="AE124" i="1"/>
  <c r="AE116" i="1"/>
  <c r="AE108" i="1"/>
  <c r="AE100" i="1"/>
  <c r="AE88" i="1"/>
  <c r="AE67" i="1"/>
  <c r="AE51" i="1"/>
  <c r="AE43" i="1"/>
  <c r="AE28" i="1"/>
  <c r="AE1588" i="1"/>
  <c r="AE1580" i="1"/>
  <c r="AE1500" i="1"/>
  <c r="AE1556" i="1"/>
  <c r="AE1492" i="1"/>
  <c r="AE1540" i="1"/>
  <c r="AE1732" i="1"/>
  <c r="AE1564" i="1"/>
  <c r="AE1660" i="1"/>
  <c r="AE1604" i="1"/>
  <c r="AE1596" i="1"/>
  <c r="AE1724" i="1"/>
  <c r="AE1652" i="1"/>
  <c r="AE1756" i="1"/>
  <c r="AE297" i="1"/>
  <c r="AE2114" i="1"/>
  <c r="AE3045" i="1"/>
  <c r="AE3037" i="1"/>
  <c r="AE3029" i="1"/>
  <c r="AE3013" i="1"/>
  <c r="AE2997" i="1"/>
  <c r="AE2989" i="1"/>
  <c r="AE2981" i="1"/>
  <c r="AE2973" i="1"/>
  <c r="AE2965" i="1"/>
  <c r="AE2957" i="1"/>
  <c r="AE2949" i="1"/>
  <c r="AE2933" i="1"/>
  <c r="AE2925" i="1"/>
  <c r="AE2917" i="1"/>
  <c r="AE2909" i="1"/>
  <c r="AE2901" i="1"/>
  <c r="AE2893" i="1"/>
  <c r="AE2885" i="1"/>
  <c r="AE2869" i="1"/>
  <c r="AE2861" i="1"/>
  <c r="AE2853" i="1"/>
  <c r="AE2845" i="1"/>
  <c r="AE2837" i="1"/>
  <c r="AE2829" i="1"/>
  <c r="AE2821" i="1"/>
  <c r="AE2805" i="1"/>
  <c r="AE2797" i="1"/>
  <c r="AE2789" i="1"/>
  <c r="AE2781" i="1"/>
  <c r="AE2773" i="1"/>
  <c r="AE2765" i="1"/>
  <c r="AE2757" i="1"/>
  <c r="AE1668" i="1"/>
  <c r="AE1900" i="1"/>
  <c r="AE1876" i="1"/>
  <c r="AE1708" i="1"/>
  <c r="AE1644" i="1"/>
  <c r="AE1796" i="1"/>
  <c r="AE1788" i="1"/>
  <c r="AE1692" i="1"/>
  <c r="AE1628" i="1"/>
  <c r="AE1780" i="1"/>
  <c r="AE1684" i="1"/>
  <c r="AE1620" i="1"/>
  <c r="AE1676" i="1"/>
  <c r="AE1612" i="1"/>
  <c r="AE2622" i="1"/>
  <c r="AE2582" i="1"/>
  <c r="AE2534" i="1"/>
  <c r="AE2526" i="1"/>
  <c r="AE2518" i="1"/>
  <c r="AE2470" i="1"/>
  <c r="AE2422" i="1"/>
  <c r="AE2374" i="1"/>
  <c r="AE2334" i="1"/>
  <c r="AE2326" i="1"/>
  <c r="AE2270" i="1"/>
  <c r="AE2230" i="1"/>
  <c r="AE2158" i="1"/>
  <c r="AE2150" i="1"/>
  <c r="AE2054" i="1"/>
  <c r="AE1974" i="1"/>
  <c r="AE1966" i="1"/>
  <c r="AE1950" i="1"/>
  <c r="AE1910" i="1"/>
  <c r="AE1902" i="1"/>
  <c r="AE1846" i="1"/>
  <c r="AE1758" i="1"/>
  <c r="AE1686" i="1"/>
  <c r="AE1638" i="1"/>
  <c r="AE1598" i="1"/>
  <c r="AE1502" i="1"/>
  <c r="AE1342" i="1"/>
  <c r="AE1302" i="1"/>
  <c r="AE1230" i="1"/>
  <c r="AE1190" i="1"/>
  <c r="AE1150" i="1"/>
  <c r="AE1094" i="1"/>
  <c r="AE990" i="1"/>
  <c r="AE942" i="1"/>
  <c r="AE710" i="1"/>
  <c r="AE670" i="1"/>
  <c r="AE606" i="1"/>
  <c r="AE374" i="1"/>
  <c r="AE278" i="1"/>
  <c r="AE190" i="1"/>
  <c r="AE126" i="1"/>
  <c r="AE1862" i="1"/>
  <c r="AE222" i="1"/>
  <c r="AE2694" i="1"/>
  <c r="AE2750" i="1"/>
  <c r="AE2198" i="1"/>
  <c r="AE2022" i="1"/>
  <c r="AE2356" i="1"/>
  <c r="AE1916" i="1"/>
  <c r="AE1844" i="1"/>
  <c r="AE1828" i="1"/>
  <c r="AE1812" i="1"/>
  <c r="AE2212" i="1"/>
  <c r="AE2188" i="1"/>
  <c r="AE2084" i="1"/>
  <c r="AE2868" i="1"/>
  <c r="AE1948" i="1"/>
  <c r="AE2284" i="1"/>
  <c r="AE2052" i="1"/>
  <c r="AE2468" i="1"/>
  <c r="AE2148" i="1"/>
  <c r="AE2020" i="1"/>
  <c r="AE3084" i="1"/>
  <c r="AE2412" i="1"/>
  <c r="AE2316" i="1"/>
  <c r="AE1988" i="1"/>
  <c r="AE1860" i="1"/>
  <c r="AE1804" i="1"/>
  <c r="AE1740" i="1"/>
  <c r="AE2492" i="1"/>
  <c r="AE2300" i="1"/>
  <c r="AE2156" i="1"/>
  <c r="AE2100" i="1"/>
  <c r="AE1908" i="1"/>
  <c r="AE1852" i="1"/>
  <c r="AE2996" i="1"/>
  <c r="AE2748" i="1"/>
  <c r="AE2588" i="1"/>
  <c r="AE2364" i="1"/>
  <c r="AE2292" i="1"/>
  <c r="AE2228" i="1"/>
  <c r="AE2092" i="1"/>
  <c r="AE2956" i="1"/>
  <c r="AE2716" i="1"/>
  <c r="AE2878" i="1"/>
  <c r="AE2708" i="1"/>
  <c r="AE2540" i="1"/>
  <c r="AE2444" i="1"/>
  <c r="AE2340" i="1"/>
  <c r="AE2132" i="1"/>
  <c r="AE1884" i="1"/>
  <c r="AE1836" i="1"/>
  <c r="AE1772" i="1"/>
  <c r="AE2836" i="1"/>
  <c r="AE2428" i="1"/>
  <c r="AE2268" i="1"/>
  <c r="AE1940" i="1"/>
  <c r="AE1868" i="1"/>
  <c r="AE2828" i="1"/>
  <c r="AE2628" i="1"/>
  <c r="AE2524" i="1"/>
  <c r="AE2324" i="1"/>
  <c r="AE2252" i="1"/>
  <c r="AE2164" i="1"/>
  <c r="AE2988" i="1"/>
  <c r="AE2812" i="1"/>
  <c r="AE2700" i="1"/>
  <c r="AE2772" i="1"/>
  <c r="AE2692" i="1"/>
  <c r="AE2476" i="1"/>
  <c r="AE3132" i="1"/>
  <c r="AE2908" i="1"/>
  <c r="AE2764" i="1"/>
  <c r="AE2668" i="1"/>
  <c r="AE2564" i="1"/>
  <c r="Q14" i="1"/>
  <c r="H3190" i="1"/>
  <c r="AE3190" i="1"/>
  <c r="AE3142" i="1"/>
  <c r="AE3022" i="1"/>
  <c r="AE3006" i="1"/>
  <c r="AE2934" i="1"/>
  <c r="AE2918" i="1"/>
  <c r="AE2734" i="1"/>
  <c r="AE2726" i="1"/>
  <c r="AE2670" i="1"/>
  <c r="AE2614" i="1"/>
  <c r="AE2598" i="1"/>
  <c r="AE2550" i="1"/>
  <c r="AE2542" i="1"/>
  <c r="AE2502" i="1"/>
  <c r="AE2494" i="1"/>
  <c r="AE2462" i="1"/>
  <c r="AE2454" i="1"/>
  <c r="AE2406" i="1"/>
  <c r="AE2398" i="1"/>
  <c r="AE2358" i="1"/>
  <c r="AE2342" i="1"/>
  <c r="AE2310" i="1"/>
  <c r="AE2302" i="1"/>
  <c r="AE2262" i="1"/>
  <c r="AE2214" i="1"/>
  <c r="AE2206" i="1"/>
  <c r="AE2174" i="1"/>
  <c r="AE2166" i="1"/>
  <c r="AE2134" i="1"/>
  <c r="AE2118" i="1"/>
  <c r="AE2094" i="1"/>
  <c r="AE2086" i="1"/>
  <c r="AE2046" i="1"/>
  <c r="AE2038" i="1"/>
  <c r="AE2030" i="1"/>
  <c r="AE1990" i="1"/>
  <c r="AE1982" i="1"/>
  <c r="AE1942" i="1"/>
  <c r="AE1926" i="1"/>
  <c r="AE1894" i="1"/>
  <c r="AE1886" i="1"/>
  <c r="AE1854" i="1"/>
  <c r="AE1814" i="1"/>
  <c r="AE1782" i="1"/>
  <c r="AE1774" i="1"/>
  <c r="AE1734" i="1"/>
  <c r="AE1726" i="1"/>
  <c r="AE1718" i="1"/>
  <c r="AE1702" i="1"/>
  <c r="AE1694" i="1"/>
  <c r="AE1670" i="1"/>
  <c r="AE1662" i="1"/>
  <c r="AE1654" i="1"/>
  <c r="AE1630" i="1"/>
  <c r="AE1622" i="1"/>
  <c r="AE1582" i="1"/>
  <c r="AE1574" i="1"/>
  <c r="AE1558" i="1"/>
  <c r="AE1542" i="1"/>
  <c r="AE1526" i="1"/>
  <c r="AE1518" i="1"/>
  <c r="AE1494" i="1"/>
  <c r="AE1462" i="1"/>
  <c r="AE1446" i="1"/>
  <c r="AE1422" i="1"/>
  <c r="AE1414" i="1"/>
  <c r="AE1406" i="1"/>
  <c r="AE1398" i="1"/>
  <c r="AE1382" i="1"/>
  <c r="AE1366" i="1"/>
  <c r="AE1358" i="1"/>
  <c r="AE1318" i="1"/>
  <c r="AE1310" i="1"/>
  <c r="AE1286" i="1"/>
  <c r="AE1278" i="1"/>
  <c r="AE1270" i="1"/>
  <c r="AE1254" i="1"/>
  <c r="AE1238" i="1"/>
  <c r="AE1222" i="1"/>
  <c r="AE1206" i="1"/>
  <c r="AE1174" i="1"/>
  <c r="AE1166" i="1"/>
  <c r="AE1142" i="1"/>
  <c r="AE1126" i="1"/>
  <c r="AE1118" i="1"/>
  <c r="AE1110" i="1"/>
  <c r="AE1102" i="1"/>
  <c r="AE1078" i="1"/>
  <c r="AE1062" i="1"/>
  <c r="AE1046" i="1"/>
  <c r="AE1030" i="1"/>
  <c r="AE1022" i="1"/>
  <c r="AE1014" i="1"/>
  <c r="AE998" i="1"/>
  <c r="AE966" i="1"/>
  <c r="AE926" i="1"/>
  <c r="AE918" i="1"/>
  <c r="AE902" i="1"/>
  <c r="AE894" i="1"/>
  <c r="AE886" i="1"/>
  <c r="AE878" i="1"/>
  <c r="AE838" i="1"/>
  <c r="AE822" i="1"/>
  <c r="AE798" i="1"/>
  <c r="AE790" i="1"/>
  <c r="AE782" i="1"/>
  <c r="AE774" i="1"/>
  <c r="AE766" i="1"/>
  <c r="AE758" i="1"/>
  <c r="AE750" i="1"/>
  <c r="AE742" i="1"/>
  <c r="AE718" i="1"/>
  <c r="AE694" i="1"/>
  <c r="AE686" i="1"/>
  <c r="AE662" i="1"/>
  <c r="AE654" i="1"/>
  <c r="AE638" i="1"/>
  <c r="AE630" i="1"/>
  <c r="AE622" i="1"/>
  <c r="AE614" i="1"/>
  <c r="AE598" i="1"/>
  <c r="AE582" i="1"/>
  <c r="AE574" i="1"/>
  <c r="AE558" i="1"/>
  <c r="AE550" i="1"/>
  <c r="AE542" i="1"/>
  <c r="AE534" i="1"/>
  <c r="AE526" i="1"/>
  <c r="AE518" i="1"/>
  <c r="AE510" i="1"/>
  <c r="AE502" i="1"/>
  <c r="AE494" i="1"/>
  <c r="AE486" i="1"/>
  <c r="AE478" i="1"/>
  <c r="AE454" i="1"/>
  <c r="AE446" i="1"/>
  <c r="AE438" i="1"/>
  <c r="AE430" i="1"/>
  <c r="AE422" i="1"/>
  <c r="AE414" i="1"/>
  <c r="AE398" i="1"/>
  <c r="AE390" i="1"/>
  <c r="AE382" i="1"/>
  <c r="AE366" i="1"/>
  <c r="AE350" i="1"/>
  <c r="AE342" i="1"/>
  <c r="AE334" i="1"/>
  <c r="AE326" i="1"/>
  <c r="AE318" i="1"/>
  <c r="AE302" i="1"/>
  <c r="AE294" i="1"/>
  <c r="AE286" i="1"/>
  <c r="AE270" i="1"/>
  <c r="AE262" i="1"/>
  <c r="AE254" i="1"/>
  <c r="AE246" i="1"/>
  <c r="AE238" i="1"/>
  <c r="AE230" i="1"/>
  <c r="AE214" i="1"/>
  <c r="AE206" i="1"/>
  <c r="AE198" i="1"/>
  <c r="AE182" i="1"/>
  <c r="AE174" i="1"/>
  <c r="AE166" i="1"/>
  <c r="AE158" i="1"/>
  <c r="AE150" i="1"/>
  <c r="AE142" i="1"/>
  <c r="AE134" i="1"/>
  <c r="AE118" i="1"/>
  <c r="AE110" i="1"/>
  <c r="AE90" i="1"/>
  <c r="AE81" i="1"/>
  <c r="AE70" i="1"/>
  <c r="AE45" i="1"/>
  <c r="AE37" i="1"/>
  <c r="AE2854" i="1"/>
  <c r="AE2390" i="1"/>
  <c r="AE44" i="1"/>
  <c r="AE2646" i="1"/>
  <c r="AE2438" i="1"/>
  <c r="AE2190" i="1"/>
  <c r="AE2014" i="1"/>
  <c r="AE1798" i="1"/>
  <c r="AE1750" i="1"/>
  <c r="AE1438" i="1"/>
  <c r="AE1334" i="1"/>
  <c r="AE814" i="1"/>
  <c r="AE702" i="1"/>
  <c r="AE310" i="1"/>
  <c r="AE2942" i="1"/>
  <c r="AE2630" i="1"/>
  <c r="AE2246" i="1"/>
  <c r="AE2142" i="1"/>
  <c r="AE2006" i="1"/>
  <c r="AE1838" i="1"/>
  <c r="AE1478" i="1"/>
  <c r="AE1374" i="1"/>
  <c r="AE910" i="1"/>
  <c r="AE470" i="1"/>
  <c r="AE2838" i="1"/>
  <c r="AE2558" i="1"/>
  <c r="AE2486" i="1"/>
  <c r="AE2430" i="1"/>
  <c r="AE2294" i="1"/>
  <c r="AE2182" i="1"/>
  <c r="AE2078" i="1"/>
  <c r="AE1998" i="1"/>
  <c r="AE1918" i="1"/>
  <c r="AE950" i="1"/>
  <c r="AE846" i="1"/>
  <c r="AE406" i="1"/>
  <c r="AE3046" i="1"/>
  <c r="AE2790" i="1"/>
  <c r="AE2238" i="1"/>
  <c r="AE2062" i="1"/>
  <c r="AE1830" i="1"/>
  <c r="AE1606" i="1"/>
  <c r="AE1566" i="1"/>
  <c r="AE1510" i="1"/>
  <c r="AE1470" i="1"/>
  <c r="AE1054" i="1"/>
  <c r="R14" i="1"/>
  <c r="AE3148" i="1"/>
  <c r="AE3052" i="1"/>
  <c r="AE2884" i="1"/>
  <c r="AE3182" i="1"/>
  <c r="H3182" i="1"/>
  <c r="AE3150" i="1"/>
  <c r="AE3134" i="1"/>
  <c r="AE3126" i="1"/>
  <c r="AE3118" i="1"/>
  <c r="AE3086" i="1"/>
  <c r="AE3078" i="1"/>
  <c r="AE3070" i="1"/>
  <c r="AE3054" i="1"/>
  <c r="AE3030" i="1"/>
  <c r="AE3014" i="1"/>
  <c r="AE2998" i="1"/>
  <c r="AE2974" i="1"/>
  <c r="AE2950" i="1"/>
  <c r="AE2926" i="1"/>
  <c r="AE2870" i="1"/>
  <c r="AE2846" i="1"/>
  <c r="AE2822" i="1"/>
  <c r="AE2814" i="1"/>
  <c r="AE2806" i="1"/>
  <c r="AE2798" i="1"/>
  <c r="AE2774" i="1"/>
  <c r="AE2742" i="1"/>
  <c r="AE2710" i="1"/>
  <c r="AE2678" i="1"/>
  <c r="AE2654" i="1"/>
  <c r="AE2446" i="1"/>
  <c r="AE3188" i="1"/>
  <c r="AE3140" i="1"/>
  <c r="AE3094" i="1"/>
  <c r="AE2990" i="1"/>
  <c r="AE2948" i="1"/>
  <c r="AE2910" i="1"/>
  <c r="AE2876" i="1"/>
  <c r="AE2782" i="1"/>
  <c r="AE2740" i="1"/>
  <c r="AE2662" i="1"/>
  <c r="AE2590" i="1"/>
  <c r="AE2556" i="1"/>
  <c r="AE2404" i="1"/>
  <c r="AE2332" i="1"/>
  <c r="AE2260" i="1"/>
  <c r="AE2220" i="1"/>
  <c r="AE3172" i="1"/>
  <c r="AE3092" i="1"/>
  <c r="AE2860" i="1"/>
  <c r="AE2780" i="1"/>
  <c r="AE2676" i="1"/>
  <c r="AE2612" i="1"/>
  <c r="AE2580" i="1"/>
  <c r="AE2548" i="1"/>
  <c r="AE2516" i="1"/>
  <c r="AE2484" i="1"/>
  <c r="AE2452" i="1"/>
  <c r="AE2204" i="1"/>
  <c r="AE2172" i="1"/>
  <c r="AE2140" i="1"/>
  <c r="AE2124" i="1"/>
  <c r="AE2108" i="1"/>
  <c r="AE2076" i="1"/>
  <c r="AE2068" i="1"/>
  <c r="AE2060" i="1"/>
  <c r="AE2044" i="1"/>
  <c r="AE2036" i="1"/>
  <c r="AE2028" i="1"/>
  <c r="AE2012" i="1"/>
  <c r="AE2004" i="1"/>
  <c r="AE1996" i="1"/>
  <c r="AE1980" i="1"/>
  <c r="AE1972" i="1"/>
  <c r="AE3004" i="1"/>
  <c r="AE2964" i="1"/>
  <c r="AE3174" i="1"/>
  <c r="AE3124" i="1"/>
  <c r="AE3076" i="1"/>
  <c r="AE3028" i="1"/>
  <c r="AE2982" i="1"/>
  <c r="AE2940" i="1"/>
  <c r="AE2902" i="1"/>
  <c r="AE2862" i="1"/>
  <c r="AE2820" i="1"/>
  <c r="AE2732" i="1"/>
  <c r="AE2652" i="1"/>
  <c r="AE2620" i="1"/>
  <c r="AE2508" i="1"/>
  <c r="AE2396" i="1"/>
  <c r="AE3186" i="1"/>
  <c r="H3186" i="1"/>
  <c r="AE3178" i="1"/>
  <c r="AE3170" i="1"/>
  <c r="AE3162" i="1"/>
  <c r="AE3154" i="1"/>
  <c r="AE3146" i="1"/>
  <c r="AE3138" i="1"/>
  <c r="AE3130" i="1"/>
  <c r="AE3122" i="1"/>
  <c r="AE3114" i="1"/>
  <c r="AE3106" i="1"/>
  <c r="AE3098" i="1"/>
  <c r="AE3090" i="1"/>
  <c r="AE3082" i="1"/>
  <c r="AE3074" i="1"/>
  <c r="AE3066" i="1"/>
  <c r="AE3058" i="1"/>
  <c r="AE3050" i="1"/>
  <c r="AE3042" i="1"/>
  <c r="AE3034" i="1"/>
  <c r="AE3026" i="1"/>
  <c r="AE3018" i="1"/>
  <c r="AE3010" i="1"/>
  <c r="AE3002" i="1"/>
  <c r="AE2994" i="1"/>
  <c r="AE2986" i="1"/>
  <c r="AE2978" i="1"/>
  <c r="AE2970" i="1"/>
  <c r="AE2962" i="1"/>
  <c r="AE2954" i="1"/>
  <c r="AE2946" i="1"/>
  <c r="AE2938" i="1"/>
  <c r="AE2930" i="1"/>
  <c r="AE2922" i="1"/>
  <c r="AE2914" i="1"/>
  <c r="AE2906" i="1"/>
  <c r="AE2898" i="1"/>
  <c r="AE2890" i="1"/>
  <c r="AE2882" i="1"/>
  <c r="AE2874" i="1"/>
  <c r="AE2866" i="1"/>
  <c r="AE2842" i="1"/>
  <c r="AE2834" i="1"/>
  <c r="AE2826" i="1"/>
  <c r="AE2818" i="1"/>
  <c r="AE2810" i="1"/>
  <c r="AE2802" i="1"/>
  <c r="AE2794" i="1"/>
  <c r="AE2786" i="1"/>
  <c r="AE2778" i="1"/>
  <c r="AE2770" i="1"/>
  <c r="AE2762" i="1"/>
  <c r="AE2754" i="1"/>
  <c r="AE2746" i="1"/>
  <c r="AE2738" i="1"/>
  <c r="AE2730" i="1"/>
  <c r="AE2722" i="1"/>
  <c r="AE2714" i="1"/>
  <c r="AE2706" i="1"/>
  <c r="AE2698" i="1"/>
  <c r="AE2690" i="1"/>
  <c r="AE2682" i="1"/>
  <c r="AE2674" i="1"/>
  <c r="AE2666" i="1"/>
  <c r="AE2658" i="1"/>
  <c r="AE2650" i="1"/>
  <c r="AE2642" i="1"/>
  <c r="AE2634" i="1"/>
  <c r="AE2618" i="1"/>
  <c r="AE2610" i="1"/>
  <c r="AE2602" i="1"/>
  <c r="AE2586" i="1"/>
  <c r="AE2578" i="1"/>
  <c r="AE2570" i="1"/>
  <c r="AE2562" i="1"/>
  <c r="AE2554" i="1"/>
  <c r="AE2546" i="1"/>
  <c r="AE2538" i="1"/>
  <c r="AE2530" i="1"/>
  <c r="AE2522" i="1"/>
  <c r="AE2514" i="1"/>
  <c r="AE2506" i="1"/>
  <c r="AE2498" i="1"/>
  <c r="AE2490" i="1"/>
  <c r="AE2482" i="1"/>
  <c r="AE2474" i="1"/>
  <c r="AE2466" i="1"/>
  <c r="AE2450" i="1"/>
  <c r="AE2442" i="1"/>
  <c r="AE2434" i="1"/>
  <c r="AE2426" i="1"/>
  <c r="AE2418" i="1"/>
  <c r="AE2410" i="1"/>
  <c r="AE2402" i="1"/>
  <c r="AE2386" i="1"/>
  <c r="AE2378" i="1"/>
  <c r="AE2370" i="1"/>
  <c r="AE2362" i="1"/>
  <c r="AE2354" i="1"/>
  <c r="AE2346" i="1"/>
  <c r="AE2338" i="1"/>
  <c r="AE2322" i="1"/>
  <c r="AE2314" i="1"/>
  <c r="AE2306" i="1"/>
  <c r="AE2298" i="1"/>
  <c r="AE2290" i="1"/>
  <c r="AE2282" i="1"/>
  <c r="AE2274" i="1"/>
  <c r="AE3044" i="1"/>
  <c r="AE3068" i="1"/>
  <c r="AE2980" i="1"/>
  <c r="AE2900" i="1"/>
  <c r="AE3158" i="1"/>
  <c r="AE3110" i="1"/>
  <c r="AE3062" i="1"/>
  <c r="AE3020" i="1"/>
  <c r="AE2972" i="1"/>
  <c r="AE2932" i="1"/>
  <c r="AE2892" i="1"/>
  <c r="AE2804" i="1"/>
  <c r="AE2758" i="1"/>
  <c r="AE2686" i="1"/>
  <c r="AE2644" i="1"/>
  <c r="AE2606" i="1"/>
  <c r="AE2572" i="1"/>
  <c r="AE2388" i="1"/>
  <c r="AE2348" i="1"/>
  <c r="AE2276" i="1"/>
  <c r="AE3116" i="1"/>
  <c r="AE3156" i="1"/>
  <c r="AE3108" i="1"/>
  <c r="AE3060" i="1"/>
  <c r="AE3012" i="1"/>
  <c r="AE2966" i="1"/>
  <c r="AE2924" i="1"/>
  <c r="AE2886" i="1"/>
  <c r="AE2844" i="1"/>
  <c r="AE2796" i="1"/>
  <c r="AE2756" i="1"/>
  <c r="AE2718" i="1"/>
  <c r="AE2684" i="1"/>
  <c r="AE2636" i="1"/>
  <c r="AE2604" i="1"/>
  <c r="AE2566" i="1"/>
  <c r="AE2460" i="1"/>
  <c r="AE2420" i="1"/>
  <c r="AE2380" i="1"/>
  <c r="AE2236" i="1"/>
  <c r="AE2196" i="1"/>
  <c r="AE1932" i="1"/>
  <c r="AE3191" i="1"/>
  <c r="H3191" i="1"/>
  <c r="AE3183" i="1"/>
  <c r="H3183" i="1"/>
  <c r="AE3175" i="1"/>
  <c r="AE3167" i="1"/>
  <c r="AE3159" i="1"/>
  <c r="AE3151" i="1"/>
  <c r="AE3143" i="1"/>
  <c r="AE3127" i="1"/>
  <c r="AE3119" i="1"/>
  <c r="AE3111" i="1"/>
  <c r="AE3103" i="1"/>
  <c r="AE3095" i="1"/>
  <c r="AE3087" i="1"/>
  <c r="AE3079" i="1"/>
  <c r="AE3063" i="1"/>
  <c r="AE3055" i="1"/>
  <c r="AE3047" i="1"/>
  <c r="AE3039" i="1"/>
  <c r="AE3031" i="1"/>
  <c r="AE3023" i="1"/>
  <c r="AE3015" i="1"/>
  <c r="AE3007" i="1"/>
  <c r="AE2999" i="1"/>
  <c r="AE2991" i="1"/>
  <c r="AE2975" i="1"/>
  <c r="AE2967" i="1"/>
  <c r="AE2959" i="1"/>
  <c r="AE2951" i="1"/>
  <c r="AE2943" i="1"/>
  <c r="AE2935" i="1"/>
  <c r="AE2927" i="1"/>
  <c r="AE2911" i="1"/>
  <c r="AE2903" i="1"/>
  <c r="AE2895" i="1"/>
  <c r="AE2887" i="1"/>
  <c r="AE2879" i="1"/>
  <c r="AE2871" i="1"/>
  <c r="AE2863" i="1"/>
  <c r="AE2847" i="1"/>
  <c r="AE2839" i="1"/>
  <c r="AE2831" i="1"/>
  <c r="AE2823" i="1"/>
  <c r="AE2815" i="1"/>
  <c r="AE2807" i="1"/>
  <c r="AE2799" i="1"/>
  <c r="AE2783" i="1"/>
  <c r="AE2775" i="1"/>
  <c r="AE2767" i="1"/>
  <c r="AE2759" i="1"/>
  <c r="AE2751" i="1"/>
  <c r="AE2743" i="1"/>
  <c r="AE2735" i="1"/>
  <c r="AE2719" i="1"/>
  <c r="AE2711" i="1"/>
  <c r="AE2703" i="1"/>
  <c r="AE2695" i="1"/>
  <c r="AE2687" i="1"/>
  <c r="AE2679" i="1"/>
  <c r="AE2671" i="1"/>
  <c r="AE2655" i="1"/>
  <c r="AE2647" i="1"/>
  <c r="AE2639" i="1"/>
  <c r="AE2631" i="1"/>
  <c r="AE2623" i="1"/>
  <c r="AE2126" i="1"/>
  <c r="AE2070" i="1"/>
  <c r="AE1958" i="1"/>
  <c r="AE1878" i="1"/>
  <c r="AE1822" i="1"/>
  <c r="AE1790" i="1"/>
  <c r="AE1766" i="1"/>
  <c r="AE1710" i="1"/>
  <c r="AE1646" i="1"/>
  <c r="AE1590" i="1"/>
  <c r="AE1534" i="1"/>
  <c r="AE1430" i="1"/>
  <c r="AE1350" i="1"/>
  <c r="AE1294" i="1"/>
  <c r="AE1246" i="1"/>
  <c r="AE1214" i="1"/>
  <c r="AE2414" i="1"/>
  <c r="AE2382" i="1"/>
  <c r="AE2350" i="1"/>
  <c r="AE2318" i="1"/>
  <c r="AE2286" i="1"/>
  <c r="AE2254" i="1"/>
  <c r="AE1964" i="1"/>
  <c r="AE1924" i="1"/>
  <c r="AE1820" i="1"/>
  <c r="AE1748" i="1"/>
  <c r="AE1716" i="1"/>
  <c r="AE3189" i="1"/>
  <c r="H3189" i="1"/>
  <c r="AE3181" i="1"/>
  <c r="AE3173" i="1"/>
  <c r="AE3165" i="1"/>
  <c r="AE3157" i="1"/>
  <c r="AE3149" i="1"/>
  <c r="AE3141" i="1"/>
  <c r="AE3125" i="1"/>
  <c r="AE3117" i="1"/>
  <c r="AE3109" i="1"/>
  <c r="AE3101" i="1"/>
  <c r="AE3093" i="1"/>
  <c r="AE3085" i="1"/>
  <c r="AE3077" i="1"/>
  <c r="AE3061" i="1"/>
  <c r="AE3053" i="1"/>
  <c r="AE3187" i="1"/>
  <c r="H3187" i="1"/>
  <c r="AE3179" i="1"/>
  <c r="AE3171" i="1"/>
  <c r="AE3163" i="1"/>
  <c r="AE3155" i="1"/>
  <c r="AE3147" i="1"/>
  <c r="AE3139" i="1"/>
  <c r="AE3123" i="1"/>
  <c r="AE3115" i="1"/>
  <c r="AE3107" i="1"/>
  <c r="AE3099" i="1"/>
  <c r="AE3091" i="1"/>
  <c r="AE3083" i="1"/>
  <c r="AE3075" i="1"/>
  <c r="AE3059" i="1"/>
  <c r="AE3051" i="1"/>
  <c r="AE3043" i="1"/>
  <c r="AE3035" i="1"/>
  <c r="AE3027" i="1"/>
  <c r="AE3019" i="1"/>
  <c r="AE3011" i="1"/>
  <c r="AE3003" i="1"/>
  <c r="AE2995" i="1"/>
  <c r="AE2987" i="1"/>
  <c r="AE2979" i="1"/>
  <c r="AE2971" i="1"/>
  <c r="AE2955" i="1"/>
  <c r="AE2947" i="1"/>
  <c r="AE2939" i="1"/>
  <c r="AE2931" i="1"/>
  <c r="AE2923" i="1"/>
  <c r="AE2915" i="1"/>
  <c r="AE2907" i="1"/>
  <c r="AE2891" i="1"/>
  <c r="AE2883" i="1"/>
  <c r="AE2875" i="1"/>
  <c r="AE2867" i="1"/>
  <c r="AE2859" i="1"/>
  <c r="AE2851" i="1"/>
  <c r="AE2843" i="1"/>
  <c r="AE2827" i="1"/>
  <c r="AE2819" i="1"/>
  <c r="AE2811" i="1"/>
  <c r="AE2803" i="1"/>
  <c r="AE2795" i="1"/>
  <c r="AE2787" i="1"/>
  <c r="AE2779" i="1"/>
  <c r="AE2763" i="1"/>
  <c r="AE2755" i="1"/>
  <c r="AE2747" i="1"/>
  <c r="AE2739" i="1"/>
  <c r="AE2731" i="1"/>
  <c r="AE2723" i="1"/>
  <c r="AE2715" i="1"/>
  <c r="AE2699" i="1"/>
  <c r="AE2691" i="1"/>
  <c r="AE2683" i="1"/>
  <c r="AE2675" i="1"/>
  <c r="AE2667" i="1"/>
  <c r="AE2659" i="1"/>
  <c r="AE2651" i="1"/>
  <c r="AE2635" i="1"/>
  <c r="AE2627" i="1"/>
  <c r="AE2619" i="1"/>
  <c r="AE2611" i="1"/>
  <c r="AE2603" i="1"/>
  <c r="AE2595" i="1"/>
  <c r="AE2587" i="1"/>
  <c r="AE2571" i="1"/>
  <c r="AE2563" i="1"/>
  <c r="AE2555" i="1"/>
  <c r="AE2547" i="1"/>
  <c r="AE2539" i="1"/>
  <c r="AE2531" i="1"/>
  <c r="AE2523" i="1"/>
  <c r="AE2507" i="1"/>
  <c r="AE2499" i="1"/>
  <c r="AE2491" i="1"/>
  <c r="AE2483" i="1"/>
  <c r="AE2467" i="1"/>
  <c r="AE2459" i="1"/>
  <c r="AE2451" i="1"/>
  <c r="AE2443" i="1"/>
  <c r="AE2435" i="1"/>
  <c r="AE2427" i="1"/>
  <c r="AE2419" i="1"/>
  <c r="AE2403" i="1"/>
  <c r="AE2395" i="1"/>
  <c r="AE2387" i="1"/>
  <c r="AE2379" i="1"/>
  <c r="AE2371" i="1"/>
  <c r="AE2363" i="1"/>
  <c r="AE2355" i="1"/>
  <c r="AE2339" i="1"/>
  <c r="AE2331" i="1"/>
  <c r="AE2323" i="1"/>
  <c r="AE2315" i="1"/>
  <c r="AE2307" i="1"/>
  <c r="AE2299" i="1"/>
  <c r="AE2291" i="1"/>
  <c r="AE2275" i="1"/>
  <c r="AE2267" i="1"/>
  <c r="AE2259" i="1"/>
  <c r="AE2251" i="1"/>
  <c r="AE2243" i="1"/>
  <c r="AE2235" i="1"/>
  <c r="AE2227" i="1"/>
  <c r="AE2211" i="1"/>
  <c r="AE2203" i="1"/>
  <c r="AE2195" i="1"/>
  <c r="AE2187" i="1"/>
  <c r="AE2179" i="1"/>
  <c r="AE2171" i="1"/>
  <c r="AE2163" i="1"/>
  <c r="AE2147" i="1"/>
  <c r="AE2139" i="1"/>
  <c r="AE2131" i="1"/>
  <c r="AE2123" i="1"/>
  <c r="AE2115" i="1"/>
  <c r="AE2107" i="1"/>
  <c r="AE2099" i="1"/>
  <c r="AE2083" i="1"/>
  <c r="AE2075" i="1"/>
  <c r="AE2067" i="1"/>
  <c r="AE2059" i="1"/>
  <c r="AE2051" i="1"/>
  <c r="AE2043" i="1"/>
  <c r="AE2035" i="1"/>
  <c r="AE2019" i="1"/>
  <c r="AE2011" i="1"/>
  <c r="AE2003" i="1"/>
  <c r="AE1995" i="1"/>
  <c r="AE1987" i="1"/>
  <c r="AE1979" i="1"/>
  <c r="AE1971" i="1"/>
  <c r="AE1963" i="1"/>
  <c r="AE1955" i="1"/>
  <c r="AE1947" i="1"/>
  <c r="AE1939" i="1"/>
  <c r="AE1931" i="1"/>
  <c r="AE1923" i="1"/>
  <c r="AE1907" i="1"/>
  <c r="AE1899" i="1"/>
  <c r="AE1891" i="1"/>
  <c r="AE1883" i="1"/>
  <c r="AE1875" i="1"/>
  <c r="AE1867" i="1"/>
  <c r="AE1859" i="1"/>
  <c r="AE1843" i="1"/>
  <c r="AE1835" i="1"/>
  <c r="AE1827" i="1"/>
  <c r="AE1819" i="1"/>
  <c r="AE1811" i="1"/>
  <c r="AE1803" i="1"/>
  <c r="AE1795" i="1"/>
  <c r="AE1779" i="1"/>
  <c r="AE1771" i="1"/>
  <c r="AE1763" i="1"/>
  <c r="AE1755" i="1"/>
  <c r="AE1747" i="1"/>
  <c r="AE1739" i="1"/>
  <c r="AE1731" i="1"/>
  <c r="AE1715" i="1"/>
  <c r="AE1707" i="1"/>
  <c r="AE1699" i="1"/>
  <c r="AE1691" i="1"/>
  <c r="AE1683" i="1"/>
  <c r="AE1675" i="1"/>
  <c r="AE1667" i="1"/>
  <c r="AE1651" i="1"/>
  <c r="AE1643" i="1"/>
  <c r="AE1635" i="1"/>
  <c r="AE1627" i="1"/>
  <c r="AE1619" i="1"/>
  <c r="AE1611" i="1"/>
  <c r="AE1603" i="1"/>
  <c r="AE1587" i="1"/>
  <c r="AE1579" i="1"/>
  <c r="AE1571" i="1"/>
  <c r="AE1563" i="1"/>
  <c r="AE1555" i="1"/>
  <c r="AE1547" i="1"/>
  <c r="AE1539" i="1"/>
  <c r="AE1523" i="1"/>
  <c r="AE1515" i="1"/>
  <c r="AE1507" i="1"/>
  <c r="AE1499" i="1"/>
  <c r="AE1491" i="1"/>
  <c r="AE1483" i="1"/>
  <c r="AE1475" i="1"/>
  <c r="AE1467" i="1"/>
  <c r="AE1459" i="1"/>
  <c r="AE1443" i="1"/>
  <c r="AE1435" i="1"/>
  <c r="AE1427" i="1"/>
  <c r="AE1419" i="1"/>
  <c r="AE1411" i="1"/>
  <c r="AE1403" i="1"/>
  <c r="AE1395" i="1"/>
  <c r="AE1379" i="1"/>
  <c r="AE1371" i="1"/>
  <c r="AE1363" i="1"/>
  <c r="AE1355" i="1"/>
  <c r="AE1347" i="1"/>
  <c r="AE1339" i="1"/>
  <c r="AE1331" i="1"/>
  <c r="AE1315" i="1"/>
  <c r="AE1307" i="1"/>
  <c r="AE1299" i="1"/>
  <c r="AE1291" i="1"/>
  <c r="AE1283" i="1"/>
  <c r="AE1275" i="1"/>
  <c r="AE1267" i="1"/>
  <c r="AE1251" i="1"/>
  <c r="AE2258" i="1"/>
  <c r="AE2250" i="1"/>
  <c r="AE2242" i="1"/>
  <c r="AE2234" i="1"/>
  <c r="AE2226" i="1"/>
  <c r="AE2218" i="1"/>
  <c r="AE2210" i="1"/>
  <c r="AE2194" i="1"/>
  <c r="AE2186" i="1"/>
  <c r="AE2178" i="1"/>
  <c r="AE2170" i="1"/>
  <c r="AE2162" i="1"/>
  <c r="AE2154" i="1"/>
  <c r="AE2146" i="1"/>
  <c r="AE2130" i="1"/>
  <c r="AE2122" i="1"/>
  <c r="AE2106" i="1"/>
  <c r="AE2098" i="1"/>
  <c r="AE2090" i="1"/>
  <c r="AE2082" i="1"/>
  <c r="AE2074" i="1"/>
  <c r="AE2066" i="1"/>
  <c r="AE2058" i="1"/>
  <c r="AE2050" i="1"/>
  <c r="AE2042" i="1"/>
  <c r="AE2034" i="1"/>
  <c r="AE2026" i="1"/>
  <c r="AE2018" i="1"/>
  <c r="AE2010" i="1"/>
  <c r="AE2002" i="1"/>
  <c r="AE1994" i="1"/>
  <c r="AE1978" i="1"/>
  <c r="AE1970" i="1"/>
  <c r="AE1962" i="1"/>
  <c r="AE1954" i="1"/>
  <c r="AE1946" i="1"/>
  <c r="AE1938" i="1"/>
  <c r="AE1930" i="1"/>
  <c r="AE1922" i="1"/>
  <c r="AE1914" i="1"/>
  <c r="AE1906" i="1"/>
  <c r="AE1898" i="1"/>
  <c r="AE1890" i="1"/>
  <c r="AE1882" i="1"/>
  <c r="AE1874" i="1"/>
  <c r="AE1866" i="1"/>
  <c r="AE1858" i="1"/>
  <c r="AE1850" i="1"/>
  <c r="AE1842" i="1"/>
  <c r="AE1834" i="1"/>
  <c r="AE1826" i="1"/>
  <c r="AE1818" i="1"/>
  <c r="AE1810" i="1"/>
  <c r="AE1802" i="1"/>
  <c r="AE1794" i="1"/>
  <c r="AE1786" i="1"/>
  <c r="AE1778" i="1"/>
  <c r="AE1770" i="1"/>
  <c r="AE1762" i="1"/>
  <c r="AE1754" i="1"/>
  <c r="AE1746" i="1"/>
  <c r="AE1738" i="1"/>
  <c r="AE1730" i="1"/>
  <c r="AE1722" i="1"/>
  <c r="AE1714" i="1"/>
  <c r="AE1706" i="1"/>
  <c r="AE1698" i="1"/>
  <c r="AE1690" i="1"/>
  <c r="AE1682" i="1"/>
  <c r="AE1674" i="1"/>
  <c r="AE1666" i="1"/>
  <c r="AE1658" i="1"/>
  <c r="AE1650" i="1"/>
  <c r="AE1642" i="1"/>
  <c r="AE1634" i="1"/>
  <c r="AE1626" i="1"/>
  <c r="AE1618" i="1"/>
  <c r="AE1610" i="1"/>
  <c r="AE1602" i="1"/>
  <c r="AE1586" i="1"/>
  <c r="AE1578" i="1"/>
  <c r="AE1570" i="1"/>
  <c r="AE1554" i="1"/>
  <c r="AE1546" i="1"/>
  <c r="AE1538" i="1"/>
  <c r="AE1530" i="1"/>
  <c r="AE1522" i="1"/>
  <c r="AE1514" i="1"/>
  <c r="AE1506" i="1"/>
  <c r="AE1490" i="1"/>
  <c r="AE1482" i="1"/>
  <c r="AE1474" i="1"/>
  <c r="AE1466" i="1"/>
  <c r="AE1458" i="1"/>
  <c r="AE1450" i="1"/>
  <c r="AE1442" i="1"/>
  <c r="AE1426" i="1"/>
  <c r="AE1418" i="1"/>
  <c r="AE1410" i="1"/>
  <c r="AE1402" i="1"/>
  <c r="AE1394" i="1"/>
  <c r="AE1386" i="1"/>
  <c r="AE1378" i="1"/>
  <c r="AE1362" i="1"/>
  <c r="AE1354" i="1"/>
  <c r="AE1346" i="1"/>
  <c r="AE1338" i="1"/>
  <c r="AE1330" i="1"/>
  <c r="AE1322" i="1"/>
  <c r="AE1314" i="1"/>
  <c r="AE1298" i="1"/>
  <c r="AE1290" i="1"/>
  <c r="AE1282" i="1"/>
  <c r="AE1274" i="1"/>
  <c r="AE1266" i="1"/>
  <c r="AE1258" i="1"/>
  <c r="AE1250" i="1"/>
  <c r="AE1234" i="1"/>
  <c r="AE1226" i="1"/>
  <c r="AE1218" i="1"/>
  <c r="AE1210" i="1"/>
  <c r="AE1202" i="1"/>
  <c r="AE1194" i="1"/>
  <c r="AE1186" i="1"/>
  <c r="AE1170" i="1"/>
  <c r="AE1162" i="1"/>
  <c r="AE1154" i="1"/>
  <c r="AE1146" i="1"/>
  <c r="AE1138" i="1"/>
  <c r="AE1130" i="1"/>
  <c r="AE1122" i="1"/>
  <c r="AE1106" i="1"/>
  <c r="AE1090" i="1"/>
  <c r="AE1082" i="1"/>
  <c r="AE1074" i="1"/>
  <c r="AE1066" i="1"/>
  <c r="AE1058" i="1"/>
  <c r="AE3185" i="1"/>
  <c r="H3185" i="1"/>
  <c r="AE3177" i="1"/>
  <c r="AE3169" i="1"/>
  <c r="AE3161" i="1"/>
  <c r="AE3153" i="1"/>
  <c r="AE3145" i="1"/>
  <c r="AE3137" i="1"/>
  <c r="AE3129" i="1"/>
  <c r="AE3121" i="1"/>
  <c r="AE3113" i="1"/>
  <c r="AE3105" i="1"/>
  <c r="AE3097" i="1"/>
  <c r="AE3089" i="1"/>
  <c r="AE3081" i="1"/>
  <c r="AE3073" i="1"/>
  <c r="AE3065" i="1"/>
  <c r="AE3057" i="1"/>
  <c r="AE3049" i="1"/>
  <c r="AE3041" i="1"/>
  <c r="AE3033" i="1"/>
  <c r="AE3025" i="1"/>
  <c r="AE3017" i="1"/>
  <c r="AE3009" i="1"/>
  <c r="AE3001" i="1"/>
  <c r="AE2985" i="1"/>
  <c r="AE2969" i="1"/>
  <c r="AE2961" i="1"/>
  <c r="AE2953" i="1"/>
  <c r="AE2945" i="1"/>
  <c r="AE2937" i="1"/>
  <c r="AE2929" i="1"/>
  <c r="AE2921" i="1"/>
  <c r="AE2913" i="1"/>
  <c r="AE2905" i="1"/>
  <c r="AE2897" i="1"/>
  <c r="AE2889" i="1"/>
  <c r="AE2881" i="1"/>
  <c r="AE2873" i="1"/>
  <c r="AE2865" i="1"/>
  <c r="AE2857" i="1"/>
  <c r="AE2849" i="1"/>
  <c r="AE2841" i="1"/>
  <c r="AE2833" i="1"/>
  <c r="AE2825" i="1"/>
  <c r="AE2817" i="1"/>
  <c r="AE2809" i="1"/>
  <c r="AE2801" i="1"/>
  <c r="AE2793" i="1"/>
  <c r="AE2785" i="1"/>
  <c r="AE2777" i="1"/>
  <c r="AE2769" i="1"/>
  <c r="AE2761" i="1"/>
  <c r="AE2753" i="1"/>
  <c r="AE2745" i="1"/>
  <c r="AE2729" i="1"/>
  <c r="AE2713" i="1"/>
  <c r="AE2705" i="1"/>
  <c r="AE2697" i="1"/>
  <c r="AE2689" i="1"/>
  <c r="AE2681" i="1"/>
  <c r="AE2673" i="1"/>
  <c r="AE2665" i="1"/>
  <c r="AE2657" i="1"/>
  <c r="AE2649" i="1"/>
  <c r="AE2641" i="1"/>
  <c r="AE2633" i="1"/>
  <c r="AE2625" i="1"/>
  <c r="AE2617" i="1"/>
  <c r="AE2609" i="1"/>
  <c r="AE2601" i="1"/>
  <c r="AE2593" i="1"/>
  <c r="AE2585" i="1"/>
  <c r="AE2577" i="1"/>
  <c r="AE2569" i="1"/>
  <c r="AE2561" i="1"/>
  <c r="AE2553" i="1"/>
  <c r="AE2545" i="1"/>
  <c r="AE2537" i="1"/>
  <c r="AE2529" i="1"/>
  <c r="AE2521" i="1"/>
  <c r="AE2513" i="1"/>
  <c r="AE2505" i="1"/>
  <c r="AE2497" i="1"/>
  <c r="AE2489" i="1"/>
  <c r="AE2481" i="1"/>
  <c r="AE2473" i="1"/>
  <c r="AE2465" i="1"/>
  <c r="AE2457" i="1"/>
  <c r="AE2441" i="1"/>
  <c r="AE2433" i="1"/>
  <c r="AE2425" i="1"/>
  <c r="AE2417" i="1"/>
  <c r="AE2409" i="1"/>
  <c r="AE2401" i="1"/>
  <c r="AE2393" i="1"/>
  <c r="AE2377" i="1"/>
  <c r="AE2369" i="1"/>
  <c r="AE2361" i="1"/>
  <c r="AE2353" i="1"/>
  <c r="AE2345" i="1"/>
  <c r="AE2337" i="1"/>
  <c r="AE2329" i="1"/>
  <c r="AE2313" i="1"/>
  <c r="AE2305" i="1"/>
  <c r="AE2297" i="1"/>
  <c r="AE2289" i="1"/>
  <c r="AE2281" i="1"/>
  <c r="AE2273" i="1"/>
  <c r="AE2265" i="1"/>
  <c r="AE2249" i="1"/>
  <c r="AE2241" i="1"/>
  <c r="AE2233" i="1"/>
  <c r="AE2225" i="1"/>
  <c r="AE2217" i="1"/>
  <c r="AE2209" i="1"/>
  <c r="AE2201" i="1"/>
  <c r="AE2185" i="1"/>
  <c r="AE2177" i="1"/>
  <c r="AE2169" i="1"/>
  <c r="AE2161" i="1"/>
  <c r="AE2153" i="1"/>
  <c r="AE2145" i="1"/>
  <c r="AE2137" i="1"/>
  <c r="AE2121" i="1"/>
  <c r="AE2113" i="1"/>
  <c r="AE2105" i="1"/>
  <c r="AE2097" i="1"/>
  <c r="AE2089" i="1"/>
  <c r="AE2081" i="1"/>
  <c r="AE2073" i="1"/>
  <c r="AE2057" i="1"/>
  <c r="AE2049" i="1"/>
  <c r="AE2041" i="1"/>
  <c r="AE2033" i="1"/>
  <c r="AE2025" i="1"/>
  <c r="AE2017" i="1"/>
  <c r="AE2009" i="1"/>
  <c r="AE1993" i="1"/>
  <c r="AE1985" i="1"/>
  <c r="AE1977" i="1"/>
  <c r="AE1969" i="1"/>
  <c r="AE1961" i="1"/>
  <c r="AE1945" i="1"/>
  <c r="AE1937" i="1"/>
  <c r="AE1929" i="1"/>
  <c r="AE1921" i="1"/>
  <c r="AE1905" i="1"/>
  <c r="AE1897" i="1"/>
  <c r="AE1889" i="1"/>
  <c r="AE1881" i="1"/>
  <c r="AE1873" i="1"/>
  <c r="AE1865" i="1"/>
  <c r="AE1857" i="1"/>
  <c r="AE1849" i="1"/>
  <c r="AE1841" i="1"/>
  <c r="AE1833" i="1"/>
  <c r="AE1825" i="1"/>
  <c r="AE1817" i="1"/>
  <c r="AE3192" i="1"/>
  <c r="H3192" i="1"/>
  <c r="AE3184" i="1"/>
  <c r="H3184" i="1"/>
  <c r="AE3176" i="1"/>
  <c r="AE3168" i="1"/>
  <c r="AE3160" i="1"/>
  <c r="AE3152" i="1"/>
  <c r="AE3144" i="1"/>
  <c r="AE3136" i="1"/>
  <c r="AE3128" i="1"/>
  <c r="AE3120" i="1"/>
  <c r="AE3112" i="1"/>
  <c r="AE3104" i="1"/>
  <c r="AE3096" i="1"/>
  <c r="AE3088" i="1"/>
  <c r="AE3080" i="1"/>
  <c r="AE3072" i="1"/>
  <c r="AE3064" i="1"/>
  <c r="AE3056" i="1"/>
  <c r="AE3048" i="1"/>
  <c r="AE3040" i="1"/>
  <c r="AE3032" i="1"/>
  <c r="AE3024" i="1"/>
  <c r="AE3016" i="1"/>
  <c r="AE3000" i="1"/>
  <c r="AE2992" i="1"/>
  <c r="AE2984" i="1"/>
  <c r="AE2976" i="1"/>
  <c r="AE2968" i="1"/>
  <c r="AE2960" i="1"/>
  <c r="AE2952" i="1"/>
  <c r="AE2936" i="1"/>
  <c r="AE2928" i="1"/>
  <c r="AE2920" i="1"/>
  <c r="AE2912" i="1"/>
  <c r="AE2904" i="1"/>
  <c r="AE2896" i="1"/>
  <c r="AE2888" i="1"/>
  <c r="AE2872" i="1"/>
  <c r="AE2864" i="1"/>
  <c r="AE2856" i="1"/>
  <c r="AE2848" i="1"/>
  <c r="AE2840" i="1"/>
  <c r="AE2832" i="1"/>
  <c r="AE2824" i="1"/>
  <c r="AE2808" i="1"/>
  <c r="AE2800" i="1"/>
  <c r="AE2792" i="1"/>
  <c r="AE2784" i="1"/>
  <c r="AE2776" i="1"/>
  <c r="AE2768" i="1"/>
  <c r="AE2760" i="1"/>
  <c r="AE2744" i="1"/>
  <c r="AE2736" i="1"/>
  <c r="AE2728" i="1"/>
  <c r="AE2720" i="1"/>
  <c r="AE2712" i="1"/>
  <c r="AE2704" i="1"/>
  <c r="AE2696" i="1"/>
  <c r="AE2680" i="1"/>
  <c r="AE2672" i="1"/>
  <c r="AE2664" i="1"/>
  <c r="AE2656" i="1"/>
  <c r="AE2648" i="1"/>
  <c r="AE2640" i="1"/>
  <c r="AE2632" i="1"/>
  <c r="AE2616" i="1"/>
  <c r="AE2608" i="1"/>
  <c r="AE2600" i="1"/>
  <c r="AE2592" i="1"/>
  <c r="AE2584" i="1"/>
  <c r="AE2576" i="1"/>
  <c r="AE2568" i="1"/>
  <c r="AE2552" i="1"/>
  <c r="AE2544" i="1"/>
  <c r="AE2536" i="1"/>
  <c r="AE2528" i="1"/>
  <c r="AE2520" i="1"/>
  <c r="AE2512" i="1"/>
  <c r="AE2504" i="1"/>
  <c r="AE2496" i="1"/>
  <c r="AE2480" i="1"/>
  <c r="AE2472" i="1"/>
  <c r="AE2464" i="1"/>
  <c r="AE2456" i="1"/>
  <c r="AE2448" i="1"/>
  <c r="AE2440" i="1"/>
  <c r="AE2432" i="1"/>
  <c r="AE2416" i="1"/>
  <c r="AE2408" i="1"/>
  <c r="AE2400" i="1"/>
  <c r="AE2392" i="1"/>
  <c r="AE2384" i="1"/>
  <c r="AE2376" i="1"/>
  <c r="AE2368" i="1"/>
  <c r="AE2352" i="1"/>
  <c r="AE2344" i="1"/>
  <c r="AE2336" i="1"/>
  <c r="AE2328" i="1"/>
  <c r="AE2320" i="1"/>
  <c r="AE2312" i="1"/>
  <c r="AE2304" i="1"/>
  <c r="AE2288" i="1"/>
  <c r="AE2280" i="1"/>
  <c r="AE2272" i="1"/>
  <c r="AE2264" i="1"/>
  <c r="AE2256" i="1"/>
  <c r="AE2248" i="1"/>
  <c r="AE2240" i="1"/>
  <c r="AE2224" i="1"/>
  <c r="AE2216" i="1"/>
  <c r="AE2208" i="1"/>
  <c r="AE2200" i="1"/>
  <c r="AE2192" i="1"/>
  <c r="AE2184" i="1"/>
  <c r="AE2176" i="1"/>
  <c r="AE2160" i="1"/>
  <c r="AE2152" i="1"/>
  <c r="AE2144" i="1"/>
  <c r="AE2136" i="1"/>
  <c r="AE2128" i="1"/>
  <c r="AE2120" i="1"/>
  <c r="AE2112" i="1"/>
  <c r="AE2096" i="1"/>
  <c r="AE2088" i="1"/>
  <c r="AE2080" i="1"/>
  <c r="AE2072" i="1"/>
  <c r="AE2064" i="1"/>
  <c r="AE2056" i="1"/>
  <c r="AE2048" i="1"/>
  <c r="AE2032" i="1"/>
  <c r="AE2024" i="1"/>
  <c r="AE2016" i="1"/>
  <c r="AE2008" i="1"/>
  <c r="AE2000" i="1"/>
  <c r="AE1992" i="1"/>
  <c r="AE1984" i="1"/>
  <c r="AE1976" i="1"/>
  <c r="AE1968" i="1"/>
  <c r="AE1960" i="1"/>
  <c r="AE1952" i="1"/>
  <c r="AE1944" i="1"/>
  <c r="AE1936" i="1"/>
  <c r="AE1928" i="1"/>
  <c r="AE1912" i="1"/>
  <c r="AE1904" i="1"/>
  <c r="AE1896" i="1"/>
  <c r="AE1888" i="1"/>
  <c r="AE1872" i="1"/>
  <c r="AE1864" i="1"/>
  <c r="AE1856" i="1"/>
  <c r="AE1848" i="1"/>
  <c r="AE1840" i="1"/>
  <c r="AE1832" i="1"/>
  <c r="AE1824" i="1"/>
  <c r="AE1816" i="1"/>
  <c r="AE1808" i="1"/>
  <c r="AE1792" i="1"/>
  <c r="AE1784" i="1"/>
  <c r="AE1776" i="1"/>
  <c r="AE1768" i="1"/>
  <c r="AE1760" i="1"/>
  <c r="AE1752" i="1"/>
  <c r="AE1744" i="1"/>
  <c r="AE1736" i="1"/>
  <c r="AE1728" i="1"/>
  <c r="AE1720" i="1"/>
  <c r="AE1712" i="1"/>
  <c r="AE1704" i="1"/>
  <c r="AE1696" i="1"/>
  <c r="AE1688" i="1"/>
  <c r="AE1680" i="1"/>
  <c r="AE1672" i="1"/>
  <c r="AE1656" i="1"/>
  <c r="AE1648" i="1"/>
  <c r="AE1640" i="1"/>
  <c r="AE1632" i="1"/>
  <c r="AE1624" i="1"/>
  <c r="AE1616" i="1"/>
  <c r="AE1608" i="1"/>
  <c r="AE1600" i="1"/>
  <c r="AE1592" i="1"/>
  <c r="AE1584" i="1"/>
  <c r="AE1576" i="1"/>
  <c r="AE1568" i="1"/>
  <c r="AE1560" i="1"/>
  <c r="AE1552" i="1"/>
  <c r="AE1536" i="1"/>
  <c r="AE1520" i="1"/>
  <c r="AE1512" i="1"/>
  <c r="AE1504" i="1"/>
  <c r="AE1496" i="1"/>
  <c r="AE1488" i="1"/>
  <c r="AE1480" i="1"/>
  <c r="AE1472" i="1"/>
  <c r="AE1464" i="1"/>
  <c r="AE1456" i="1"/>
  <c r="AE1448" i="1"/>
  <c r="AE1440" i="1"/>
  <c r="AE1432" i="1"/>
  <c r="AE1424" i="1"/>
  <c r="AE1416" i="1"/>
  <c r="AE1408" i="1"/>
  <c r="AE1400" i="1"/>
  <c r="AE1392" i="1"/>
  <c r="AE1384" i="1"/>
  <c r="AE1376" i="1"/>
  <c r="AE1368" i="1"/>
  <c r="AE1360" i="1"/>
  <c r="AE1344" i="1"/>
  <c r="AE1336" i="1"/>
  <c r="AE1328" i="1"/>
  <c r="AE1320" i="1"/>
  <c r="AE1304" i="1"/>
  <c r="AE1296" i="1"/>
  <c r="AE1288" i="1"/>
  <c r="AE2741" i="1"/>
  <c r="AE2733" i="1"/>
  <c r="AE2725" i="1"/>
  <c r="AE2717" i="1"/>
  <c r="AE2709" i="1"/>
  <c r="AE2701" i="1"/>
  <c r="AE2693" i="1"/>
  <c r="AE2677" i="1"/>
  <c r="AE2669" i="1"/>
  <c r="AE2661" i="1"/>
  <c r="AE2653" i="1"/>
  <c r="AE2645" i="1"/>
  <c r="AE2637" i="1"/>
  <c r="AE2629" i="1"/>
  <c r="AE2613" i="1"/>
  <c r="AE2605" i="1"/>
  <c r="AE2597" i="1"/>
  <c r="AE2589" i="1"/>
  <c r="AE2581" i="1"/>
  <c r="AE2573" i="1"/>
  <c r="AE2565" i="1"/>
  <c r="AE2549" i="1"/>
  <c r="AE2541" i="1"/>
  <c r="AE2533" i="1"/>
  <c r="AE2525" i="1"/>
  <c r="AE2517" i="1"/>
  <c r="AE2509" i="1"/>
  <c r="AE2501" i="1"/>
  <c r="AE2493" i="1"/>
  <c r="AE2485" i="1"/>
  <c r="AE2477" i="1"/>
  <c r="AE2461" i="1"/>
  <c r="AE2453" i="1"/>
  <c r="AE2445" i="1"/>
  <c r="AE2437" i="1"/>
  <c r="AE2429" i="1"/>
  <c r="AE2413" i="1"/>
  <c r="AE2405" i="1"/>
  <c r="AE2397" i="1"/>
  <c r="AE2381" i="1"/>
  <c r="AE2373" i="1"/>
  <c r="AE2365" i="1"/>
  <c r="AE2349" i="1"/>
  <c r="AE2341" i="1"/>
  <c r="AE2333" i="1"/>
  <c r="AE2325" i="1"/>
  <c r="AE2317" i="1"/>
  <c r="AE2309" i="1"/>
  <c r="AE2293" i="1"/>
  <c r="AE2285" i="1"/>
  <c r="AE2277" i="1"/>
  <c r="AE2269" i="1"/>
  <c r="AE2261" i="1"/>
  <c r="AE2253" i="1"/>
  <c r="AE2245" i="1"/>
  <c r="AE2237" i="1"/>
  <c r="AE2229" i="1"/>
  <c r="AE2221" i="1"/>
  <c r="AE2205" i="1"/>
  <c r="AE2197" i="1"/>
  <c r="AE2189" i="1"/>
  <c r="AE2181" i="1"/>
  <c r="AE2173" i="1"/>
  <c r="AE2165" i="1"/>
  <c r="AE2157" i="1"/>
  <c r="AE2149" i="1"/>
  <c r="AE2141" i="1"/>
  <c r="AE2133" i="1"/>
  <c r="AE2125" i="1"/>
  <c r="AE2117" i="1"/>
  <c r="AE2109" i="1"/>
  <c r="AE2101" i="1"/>
  <c r="AE2093" i="1"/>
  <c r="AE2085" i="1"/>
  <c r="AE2077" i="1"/>
  <c r="AE2069" i="1"/>
  <c r="AE2061" i="1"/>
  <c r="AE2053" i="1"/>
  <c r="AE2037" i="1"/>
  <c r="AE2029" i="1"/>
  <c r="AE2021" i="1"/>
  <c r="AE2013" i="1"/>
  <c r="AE2005" i="1"/>
  <c r="AE1997" i="1"/>
  <c r="AE1989" i="1"/>
  <c r="AE1981" i="1"/>
  <c r="AE1965" i="1"/>
  <c r="AE1957" i="1"/>
  <c r="AE1949" i="1"/>
  <c r="AE1941" i="1"/>
  <c r="AE1933" i="1"/>
  <c r="AE1925" i="1"/>
  <c r="AE1917" i="1"/>
  <c r="AE1901" i="1"/>
  <c r="AE1893" i="1"/>
  <c r="AE1885" i="1"/>
  <c r="AE1877" i="1"/>
  <c r="AE1869" i="1"/>
  <c r="AE1861" i="1"/>
  <c r="AE1853" i="1"/>
  <c r="AE1837" i="1"/>
  <c r="AE1829" i="1"/>
  <c r="AE1821" i="1"/>
  <c r="AE1813" i="1"/>
  <c r="AE1805" i="1"/>
  <c r="AE1797" i="1"/>
  <c r="AE1789" i="1"/>
  <c r="AE1773" i="1"/>
  <c r="AE1765" i="1"/>
  <c r="AE1757" i="1"/>
  <c r="AE1749" i="1"/>
  <c r="AE1741" i="1"/>
  <c r="AE1733" i="1"/>
  <c r="AE1725" i="1"/>
  <c r="AE1709" i="1"/>
  <c r="AE1701" i="1"/>
  <c r="AE1693" i="1"/>
  <c r="AE1685" i="1"/>
  <c r="AE1677" i="1"/>
  <c r="AE1669" i="1"/>
  <c r="AE1661" i="1"/>
  <c r="AE1645" i="1"/>
  <c r="AE1637" i="1"/>
  <c r="AE1629" i="1"/>
  <c r="AE1621" i="1"/>
  <c r="AE1613" i="1"/>
  <c r="AE1605" i="1"/>
  <c r="AE1597" i="1"/>
  <c r="AE1581" i="1"/>
  <c r="AE1573" i="1"/>
  <c r="AE1565" i="1"/>
  <c r="AE1557" i="1"/>
  <c r="AE1549" i="1"/>
  <c r="AE1541" i="1"/>
  <c r="AE1533" i="1"/>
  <c r="AE1517" i="1"/>
  <c r="AE1509" i="1"/>
  <c r="AE1501" i="1"/>
  <c r="AE1493" i="1"/>
  <c r="AE1485" i="1"/>
  <c r="AE1477" i="1"/>
  <c r="AE1469" i="1"/>
  <c r="AE1461" i="1"/>
  <c r="AE1453" i="1"/>
  <c r="AE1445" i="1"/>
  <c r="AE1437" i="1"/>
  <c r="AE1421" i="1"/>
  <c r="AE1413" i="1"/>
  <c r="AE1405" i="1"/>
  <c r="AE1397" i="1"/>
  <c r="AE1389" i="1"/>
  <c r="AE1381" i="1"/>
  <c r="AE1373" i="1"/>
  <c r="AE1357" i="1"/>
  <c r="AE1349" i="1"/>
  <c r="AE1341" i="1"/>
  <c r="AE1333" i="1"/>
  <c r="AE1325" i="1"/>
  <c r="AE1317" i="1"/>
  <c r="AE1309" i="1"/>
  <c r="AE1293" i="1"/>
  <c r="AE1285" i="1"/>
  <c r="AE1277" i="1"/>
  <c r="AE1269" i="1"/>
  <c r="AE1261" i="1"/>
  <c r="AE1253" i="1"/>
  <c r="AE1245" i="1"/>
  <c r="AE1229" i="1"/>
  <c r="AE1221" i="1"/>
  <c r="AE1213" i="1"/>
  <c r="AE1205" i="1"/>
  <c r="AE1197" i="1"/>
  <c r="AE1189" i="1"/>
  <c r="AE1181" i="1"/>
  <c r="AE1165" i="1"/>
  <c r="AE1157" i="1"/>
  <c r="AE1149" i="1"/>
  <c r="AE1141" i="1"/>
  <c r="AE1133" i="1"/>
  <c r="AE1125" i="1"/>
  <c r="AE1117" i="1"/>
  <c r="AE1101" i="1"/>
  <c r="AE1093" i="1"/>
  <c r="AE1085" i="1"/>
  <c r="AE1077" i="1"/>
  <c r="AE1069" i="1"/>
  <c r="AE1061" i="1"/>
  <c r="AE1053" i="1"/>
  <c r="AE1037" i="1"/>
  <c r="AE1029" i="1"/>
  <c r="AE1021" i="1"/>
  <c r="AE1013" i="1"/>
  <c r="AE1005" i="1"/>
  <c r="AE997" i="1"/>
  <c r="AE989" i="1"/>
  <c r="AE981" i="1"/>
  <c r="AE973" i="1"/>
  <c r="AE965" i="1"/>
  <c r="AE957" i="1"/>
  <c r="AE949" i="1"/>
  <c r="AE941" i="1"/>
  <c r="AE933" i="1"/>
  <c r="AE925" i="1"/>
  <c r="AE917" i="1"/>
  <c r="AE909" i="1"/>
  <c r="AE901" i="1"/>
  <c r="AE893" i="1"/>
  <c r="AE885" i="1"/>
  <c r="AE877" i="1"/>
  <c r="AE869" i="1"/>
  <c r="AE861" i="1"/>
  <c r="AE853" i="1"/>
  <c r="AE845" i="1"/>
  <c r="AE829" i="1"/>
  <c r="AE821" i="1"/>
  <c r="AE813" i="1"/>
  <c r="AE805" i="1"/>
  <c r="AE797" i="1"/>
  <c r="AE789" i="1"/>
  <c r="AE781" i="1"/>
  <c r="AE773" i="1"/>
  <c r="AE765" i="1"/>
  <c r="AE757" i="1"/>
  <c r="AE749" i="1"/>
  <c r="AE741" i="1"/>
  <c r="AE733" i="1"/>
  <c r="AE725" i="1"/>
  <c r="AE717" i="1"/>
  <c r="AE709" i="1"/>
  <c r="AE701" i="1"/>
  <c r="AE693" i="1"/>
  <c r="AE685" i="1"/>
  <c r="AE677" i="1"/>
  <c r="AE669" i="1"/>
  <c r="AE661" i="1"/>
  <c r="AE653" i="1"/>
  <c r="AE645" i="1"/>
  <c r="AE637" i="1"/>
  <c r="AE629" i="1"/>
  <c r="AE621" i="1"/>
  <c r="AE613" i="1"/>
  <c r="AE605" i="1"/>
  <c r="AE597" i="1"/>
  <c r="AE589" i="1"/>
  <c r="AE581" i="1"/>
  <c r="AE573" i="1"/>
  <c r="AE565" i="1"/>
  <c r="AE557" i="1"/>
  <c r="AE549" i="1"/>
  <c r="AE541" i="1"/>
  <c r="AE533" i="1"/>
  <c r="AE525" i="1"/>
  <c r="AE517" i="1"/>
  <c r="AE509" i="1"/>
  <c r="AE501" i="1"/>
  <c r="AE493" i="1"/>
  <c r="AE485" i="1"/>
  <c r="AE477" i="1"/>
  <c r="AE469" i="1"/>
  <c r="AE461" i="1"/>
  <c r="AE453" i="1"/>
  <c r="AE445" i="1"/>
  <c r="AE437" i="1"/>
  <c r="AE429" i="1"/>
  <c r="AE421" i="1"/>
  <c r="AE413" i="1"/>
  <c r="AE405" i="1"/>
  <c r="AE397" i="1"/>
  <c r="AE389" i="1"/>
  <c r="AE381" i="1"/>
  <c r="AE373" i="1"/>
  <c r="AE365" i="1"/>
  <c r="AE357" i="1"/>
  <c r="AE349" i="1"/>
  <c r="AE341" i="1"/>
  <c r="AE333" i="1"/>
  <c r="AE325" i="1"/>
  <c r="AE317" i="1"/>
  <c r="AE309" i="1"/>
  <c r="AE301" i="1"/>
  <c r="AE293" i="1"/>
  <c r="AE285" i="1"/>
  <c r="AE277" i="1"/>
  <c r="AE269" i="1"/>
  <c r="AE261" i="1"/>
  <c r="AE253" i="1"/>
  <c r="AE245" i="1"/>
  <c r="AE237" i="1"/>
  <c r="AE229" i="1"/>
  <c r="AE221" i="1"/>
  <c r="AE213" i="1"/>
  <c r="AE205" i="1"/>
  <c r="AE197" i="1"/>
  <c r="AE189" i="1"/>
  <c r="AE181" i="1"/>
  <c r="AE173" i="1"/>
  <c r="AE165" i="1"/>
  <c r="AE157" i="1"/>
  <c r="AE149" i="1"/>
  <c r="AE141" i="1"/>
  <c r="AE133" i="1"/>
  <c r="AE125" i="1"/>
  <c r="AE117" i="1"/>
  <c r="AE109" i="1"/>
  <c r="AE101" i="1"/>
  <c r="AE89" i="1"/>
  <c r="AE79" i="1"/>
  <c r="AE69" i="1"/>
  <c r="AE53" i="1"/>
  <c r="AE31" i="1"/>
  <c r="AE1243" i="1"/>
  <c r="AE1235" i="1"/>
  <c r="AE1227" i="1"/>
  <c r="AE1219" i="1"/>
  <c r="AE1211" i="1"/>
  <c r="AE1203" i="1"/>
  <c r="AE1187" i="1"/>
  <c r="AE1179" i="1"/>
  <c r="AE1171" i="1"/>
  <c r="AE1163" i="1"/>
  <c r="AE1155" i="1"/>
  <c r="AE1147" i="1"/>
  <c r="AE1139" i="1"/>
  <c r="AE1123" i="1"/>
  <c r="AE1115" i="1"/>
  <c r="AE1107" i="1"/>
  <c r="AE1099" i="1"/>
  <c r="AE1091" i="1"/>
  <c r="AE1083" i="1"/>
  <c r="AE1075" i="1"/>
  <c r="AE1059" i="1"/>
  <c r="AE1051" i="1"/>
  <c r="AE1043" i="1"/>
  <c r="AE1035" i="1"/>
  <c r="AE1027" i="1"/>
  <c r="AE1019" i="1"/>
  <c r="AE1011" i="1"/>
  <c r="AE995" i="1"/>
  <c r="AE987" i="1"/>
  <c r="AE979" i="1"/>
  <c r="AE971" i="1"/>
  <c r="AE963" i="1"/>
  <c r="AE955" i="1"/>
  <c r="AE947" i="1"/>
  <c r="AE939" i="1"/>
  <c r="AE931" i="1"/>
  <c r="AE923" i="1"/>
  <c r="AE915" i="1"/>
  <c r="AE907" i="1"/>
  <c r="AE899" i="1"/>
  <c r="AE891" i="1"/>
  <c r="AE883" i="1"/>
  <c r="AE875" i="1"/>
  <c r="AE867" i="1"/>
  <c r="AE859" i="1"/>
  <c r="AE851" i="1"/>
  <c r="AE843" i="1"/>
  <c r="AE835" i="1"/>
  <c r="AE827" i="1"/>
  <c r="AE819" i="1"/>
  <c r="AE811" i="1"/>
  <c r="AE803" i="1"/>
  <c r="AE795" i="1"/>
  <c r="AE787" i="1"/>
  <c r="AE779" i="1"/>
  <c r="AE771" i="1"/>
  <c r="AE763" i="1"/>
  <c r="AE755" i="1"/>
  <c r="AE747" i="1"/>
  <c r="AE739" i="1"/>
  <c r="AE731" i="1"/>
  <c r="AE723" i="1"/>
  <c r="AE715" i="1"/>
  <c r="AE707" i="1"/>
  <c r="AE699" i="1"/>
  <c r="AE691" i="1"/>
  <c r="AE683" i="1"/>
  <c r="AE675" i="1"/>
  <c r="AE667" i="1"/>
  <c r="AE659" i="1"/>
  <c r="AE651" i="1"/>
  <c r="AE643" i="1"/>
  <c r="AE635" i="1"/>
  <c r="AE627" i="1"/>
  <c r="AE619" i="1"/>
  <c r="AE611" i="1"/>
  <c r="AE603" i="1"/>
  <c r="AE595" i="1"/>
  <c r="AE587" i="1"/>
  <c r="AE579" i="1"/>
  <c r="AE571" i="1"/>
  <c r="AE563" i="1"/>
  <c r="AE555" i="1"/>
  <c r="AE547" i="1"/>
  <c r="AE539" i="1"/>
  <c r="AE531" i="1"/>
  <c r="AE523" i="1"/>
  <c r="AE515" i="1"/>
  <c r="AE507" i="1"/>
  <c r="AE499" i="1"/>
  <c r="AE491" i="1"/>
  <c r="AE483" i="1"/>
  <c r="AE475" i="1"/>
  <c r="AE467" i="1"/>
  <c r="AE459" i="1"/>
  <c r="AE451" i="1"/>
  <c r="AE443" i="1"/>
  <c r="AE427" i="1"/>
  <c r="AE419" i="1"/>
  <c r="AE411" i="1"/>
  <c r="AE403" i="1"/>
  <c r="AE395" i="1"/>
  <c r="AE387" i="1"/>
  <c r="AE379" i="1"/>
  <c r="AE371" i="1"/>
  <c r="AE363" i="1"/>
  <c r="AE355" i="1"/>
  <c r="AE347" i="1"/>
  <c r="AE339" i="1"/>
  <c r="AE323" i="1"/>
  <c r="AE315" i="1"/>
  <c r="AE307" i="1"/>
  <c r="AE299" i="1"/>
  <c r="AE291" i="1"/>
  <c r="AE283" i="1"/>
  <c r="AE275" i="1"/>
  <c r="AE267" i="1"/>
  <c r="AE259" i="1"/>
  <c r="AE251" i="1"/>
  <c r="AE243" i="1"/>
  <c r="AE235" i="1"/>
  <c r="AE227" i="1"/>
  <c r="AE219" i="1"/>
  <c r="AE211" i="1"/>
  <c r="AE203" i="1"/>
  <c r="AE195" i="1"/>
  <c r="AE187" i="1"/>
  <c r="AE179" i="1"/>
  <c r="AE171" i="1"/>
  <c r="AE163" i="1"/>
  <c r="AE155" i="1"/>
  <c r="AE147" i="1"/>
  <c r="AE139" i="1"/>
  <c r="AE131" i="1"/>
  <c r="AE123" i="1"/>
  <c r="AE115" i="1"/>
  <c r="AE107" i="1"/>
  <c r="AE99" i="1"/>
  <c r="AE87" i="1"/>
  <c r="AE77" i="1"/>
  <c r="AE66" i="1"/>
  <c r="AE50" i="1"/>
  <c r="AE42" i="1"/>
  <c r="AE27" i="1"/>
  <c r="AE1042" i="1"/>
  <c r="AE1034" i="1"/>
  <c r="AE1026" i="1"/>
  <c r="AE1018" i="1"/>
  <c r="AE1010" i="1"/>
  <c r="AE1002" i="1"/>
  <c r="AE994" i="1"/>
  <c r="AE978" i="1"/>
  <c r="AE970" i="1"/>
  <c r="AE962" i="1"/>
  <c r="AE954" i="1"/>
  <c r="AE946" i="1"/>
  <c r="AE938" i="1"/>
  <c r="AE930" i="1"/>
  <c r="AE922" i="1"/>
  <c r="AE914" i="1"/>
  <c r="AE906" i="1"/>
  <c r="AE898" i="1"/>
  <c r="AE890" i="1"/>
  <c r="AE882" i="1"/>
  <c r="AE874" i="1"/>
  <c r="AE866" i="1"/>
  <c r="AE858" i="1"/>
  <c r="AE850" i="1"/>
  <c r="AE842" i="1"/>
  <c r="AE834" i="1"/>
  <c r="AE818" i="1"/>
  <c r="AE810" i="1"/>
  <c r="AE802" i="1"/>
  <c r="AE794" i="1"/>
  <c r="AE786" i="1"/>
  <c r="AE778" i="1"/>
  <c r="AE770" i="1"/>
  <c r="AE762" i="1"/>
  <c r="AE754" i="1"/>
  <c r="AE746" i="1"/>
  <c r="AE738" i="1"/>
  <c r="AE730" i="1"/>
  <c r="AE722" i="1"/>
  <c r="AE714" i="1"/>
  <c r="AE706" i="1"/>
  <c r="AE698" i="1"/>
  <c r="AE690" i="1"/>
  <c r="AE682" i="1"/>
  <c r="AE674" i="1"/>
  <c r="AE666" i="1"/>
  <c r="AE658" i="1"/>
  <c r="AE650" i="1"/>
  <c r="AE634" i="1"/>
  <c r="AE626" i="1"/>
  <c r="AE618" i="1"/>
  <c r="AE610" i="1"/>
  <c r="AE602" i="1"/>
  <c r="AE594" i="1"/>
  <c r="AE586" i="1"/>
  <c r="AE578" i="1"/>
  <c r="AE562" i="1"/>
  <c r="AE554" i="1"/>
  <c r="AE546" i="1"/>
  <c r="AE538" i="1"/>
  <c r="AE530" i="1"/>
  <c r="AE522" i="1"/>
  <c r="AE514" i="1"/>
  <c r="AE506" i="1"/>
  <c r="AE498" i="1"/>
  <c r="AE490" i="1"/>
  <c r="AE482" i="1"/>
  <c r="AE474" i="1"/>
  <c r="AE466" i="1"/>
  <c r="AE458" i="1"/>
  <c r="AE450" i="1"/>
  <c r="AE442" i="1"/>
  <c r="AE434" i="1"/>
  <c r="AE426" i="1"/>
  <c r="AE418" i="1"/>
  <c r="AE402" i="1"/>
  <c r="AE394" i="1"/>
  <c r="AE386" i="1"/>
  <c r="AE378" i="1"/>
  <c r="AE370" i="1"/>
  <c r="AE362" i="1"/>
  <c r="AE354" i="1"/>
  <c r="AE338" i="1"/>
  <c r="AE330" i="1"/>
  <c r="AE322" i="1"/>
  <c r="AE314" i="1"/>
  <c r="AE306" i="1"/>
  <c r="AE298" i="1"/>
  <c r="AE290" i="1"/>
  <c r="AE282" i="1"/>
  <c r="AE274" i="1"/>
  <c r="AE266" i="1"/>
  <c r="AE250" i="1"/>
  <c r="AE242" i="1"/>
  <c r="AE234" i="1"/>
  <c r="AE226" i="1"/>
  <c r="AE218" i="1"/>
  <c r="AE210" i="1"/>
  <c r="AE202" i="1"/>
  <c r="AE194" i="1"/>
  <c r="AE186" i="1"/>
  <c r="AE178" i="1"/>
  <c r="AE170" i="1"/>
  <c r="AE162" i="1"/>
  <c r="AE154" i="1"/>
  <c r="AE146" i="1"/>
  <c r="AE138" i="1"/>
  <c r="AE130" i="1"/>
  <c r="AE122" i="1"/>
  <c r="AE114" i="1"/>
  <c r="AE106" i="1"/>
  <c r="AE85" i="1"/>
  <c r="AE75" i="1"/>
  <c r="AE65" i="1"/>
  <c r="AE49" i="1"/>
  <c r="AE41" i="1"/>
  <c r="AE25" i="1"/>
  <c r="AE1809" i="1"/>
  <c r="AE1801" i="1"/>
  <c r="AE1793" i="1"/>
  <c r="AE1785" i="1"/>
  <c r="AE1777" i="1"/>
  <c r="AE1769" i="1"/>
  <c r="AE1761" i="1"/>
  <c r="AE1753" i="1"/>
  <c r="AE1737" i="1"/>
  <c r="AE1729" i="1"/>
  <c r="AE1721" i="1"/>
  <c r="AE1713" i="1"/>
  <c r="AE1705" i="1"/>
  <c r="AE1689" i="1"/>
  <c r="AE1681" i="1"/>
  <c r="AE1673" i="1"/>
  <c r="AE1665" i="1"/>
  <c r="AE1657" i="1"/>
  <c r="AE1649" i="1"/>
  <c r="AE1641" i="1"/>
  <c r="AE1633" i="1"/>
  <c r="AE1625" i="1"/>
  <c r="AE1617" i="1"/>
  <c r="AE1609" i="1"/>
  <c r="AE1601" i="1"/>
  <c r="AE1593" i="1"/>
  <c r="AE1585" i="1"/>
  <c r="AE1569" i="1"/>
  <c r="AE1553" i="1"/>
  <c r="AE1545" i="1"/>
  <c r="AE1537" i="1"/>
  <c r="AE1529" i="1"/>
  <c r="AE1521" i="1"/>
  <c r="AE1513" i="1"/>
  <c r="AE1505" i="1"/>
  <c r="AE1497" i="1"/>
  <c r="AE1481" i="1"/>
  <c r="AE1473" i="1"/>
  <c r="AE1465" i="1"/>
  <c r="AE1457" i="1"/>
  <c r="AE1449" i="1"/>
  <c r="AE1425" i="1"/>
  <c r="AE1409" i="1"/>
  <c r="AE1401" i="1"/>
  <c r="AE1393" i="1"/>
  <c r="AE1385" i="1"/>
  <c r="AE1377" i="1"/>
  <c r="AE1369" i="1"/>
  <c r="AE1353" i="1"/>
  <c r="AE1345" i="1"/>
  <c r="AE1329" i="1"/>
  <c r="AE1321" i="1"/>
  <c r="AE1313" i="1"/>
  <c r="AE1297" i="1"/>
  <c r="AE1289" i="1"/>
  <c r="AE1281" i="1"/>
  <c r="AE1273" i="1"/>
  <c r="AE1265" i="1"/>
  <c r="AE1257" i="1"/>
  <c r="AE1249" i="1"/>
  <c r="AE1241" i="1"/>
  <c r="AE1233" i="1"/>
  <c r="AE1225" i="1"/>
  <c r="AE1217" i="1"/>
  <c r="AE1209" i="1"/>
  <c r="AE1201" i="1"/>
  <c r="AE1193" i="1"/>
  <c r="AE1177" i="1"/>
  <c r="AE1169" i="1"/>
  <c r="AE1153" i="1"/>
  <c r="AE1145" i="1"/>
  <c r="AE1137" i="1"/>
  <c r="AE1129" i="1"/>
  <c r="AE1121" i="1"/>
  <c r="AE1113" i="1"/>
  <c r="AE1097" i="1"/>
  <c r="AE1089" i="1"/>
  <c r="AE1081" i="1"/>
  <c r="AE1073" i="1"/>
  <c r="AE1065" i="1"/>
  <c r="AE1057" i="1"/>
  <c r="AE1049" i="1"/>
  <c r="AE1041" i="1"/>
  <c r="AE1033" i="1"/>
  <c r="AE1025" i="1"/>
  <c r="AE1017" i="1"/>
  <c r="AE1009" i="1"/>
  <c r="AE1001" i="1"/>
  <c r="AE993" i="1"/>
  <c r="AE985" i="1"/>
  <c r="AE977" i="1"/>
  <c r="AE969" i="1"/>
  <c r="AE961" i="1"/>
  <c r="AE953" i="1"/>
  <c r="AE945" i="1"/>
  <c r="AE937" i="1"/>
  <c r="AE929" i="1"/>
  <c r="AE921" i="1"/>
  <c r="AE913" i="1"/>
  <c r="AE905" i="1"/>
  <c r="AE897" i="1"/>
  <c r="AE889" i="1"/>
  <c r="AE881" i="1"/>
  <c r="AE873" i="1"/>
  <c r="AE865" i="1"/>
  <c r="AE857" i="1"/>
  <c r="AE849" i="1"/>
  <c r="AE841" i="1"/>
  <c r="AE833" i="1"/>
  <c r="AE825" i="1"/>
  <c r="AE817" i="1"/>
  <c r="AE809" i="1"/>
  <c r="AE801" i="1"/>
  <c r="AE793" i="1"/>
  <c r="AE785" i="1"/>
  <c r="AE777" i="1"/>
  <c r="AE769" i="1"/>
  <c r="AE761" i="1"/>
  <c r="AE753" i="1"/>
  <c r="AE745" i="1"/>
  <c r="AE737" i="1"/>
  <c r="AE729" i="1"/>
  <c r="AE721" i="1"/>
  <c r="AE713" i="1"/>
  <c r="AE705" i="1"/>
  <c r="AE697" i="1"/>
  <c r="AE689" i="1"/>
  <c r="AE681" i="1"/>
  <c r="AE673" i="1"/>
  <c r="AE665" i="1"/>
  <c r="AE657" i="1"/>
  <c r="AE649" i="1"/>
  <c r="AE641" i="1"/>
  <c r="AE633" i="1"/>
  <c r="AE625" i="1"/>
  <c r="AE617" i="1"/>
  <c r="AE609" i="1"/>
  <c r="AE593" i="1"/>
  <c r="AE585" i="1"/>
  <c r="AE569" i="1"/>
  <c r="AE561" i="1"/>
  <c r="AE553" i="1"/>
  <c r="AE545" i="1"/>
  <c r="AE537" i="1"/>
  <c r="AE529" i="1"/>
  <c r="AE521" i="1"/>
  <c r="AE513" i="1"/>
  <c r="AE505" i="1"/>
  <c r="AE497" i="1"/>
  <c r="AE489" i="1"/>
  <c r="AE481" i="1"/>
  <c r="AE465" i="1"/>
  <c r="AE457" i="1"/>
  <c r="AE449" i="1"/>
  <c r="AE441" i="1"/>
  <c r="AE433" i="1"/>
  <c r="AE425" i="1"/>
  <c r="AE417" i="1"/>
  <c r="AE409" i="1"/>
  <c r="AE401" i="1"/>
  <c r="AE393" i="1"/>
  <c r="AE385" i="1"/>
  <c r="AE377" i="1"/>
  <c r="AE369" i="1"/>
  <c r="AE361" i="1"/>
  <c r="AE353" i="1"/>
  <c r="AE345" i="1"/>
  <c r="AE337" i="1"/>
  <c r="AE329" i="1"/>
  <c r="AE321" i="1"/>
  <c r="AE313" i="1"/>
  <c r="AE305" i="1"/>
  <c r="AE289" i="1"/>
  <c r="AE281" i="1"/>
  <c r="AE273" i="1"/>
  <c r="AE265" i="1"/>
  <c r="AE257" i="1"/>
  <c r="AE249" i="1"/>
  <c r="AE241" i="1"/>
  <c r="AE233" i="1"/>
  <c r="AE225" i="1"/>
  <c r="AE217" i="1"/>
  <c r="AE209" i="1"/>
  <c r="AE201" i="1"/>
  <c r="AE193" i="1"/>
  <c r="AE185" i="1"/>
  <c r="AE177" i="1"/>
  <c r="AE169" i="1"/>
  <c r="AE161" i="1"/>
  <c r="AE153" i="1"/>
  <c r="AE145" i="1"/>
  <c r="AE137" i="1"/>
  <c r="AE129" i="1"/>
  <c r="AE121" i="1"/>
  <c r="AE113" i="1"/>
  <c r="AE105" i="1"/>
  <c r="AE84" i="1"/>
  <c r="AE74" i="1"/>
  <c r="AE63" i="1"/>
  <c r="AE48" i="1"/>
  <c r="AE22" i="1"/>
  <c r="AE1280" i="1"/>
  <c r="AE1272" i="1"/>
  <c r="AE1256" i="1"/>
  <c r="AE1248" i="1"/>
  <c r="AE1240" i="1"/>
  <c r="AE1232" i="1"/>
  <c r="AE1224" i="1"/>
  <c r="AE1216" i="1"/>
  <c r="AE1200" i="1"/>
  <c r="AE1192" i="1"/>
  <c r="AE1184" i="1"/>
  <c r="AE1176" i="1"/>
  <c r="AE1168" i="1"/>
  <c r="AE1160" i="1"/>
  <c r="AE1152" i="1"/>
  <c r="AE1136" i="1"/>
  <c r="AE1128" i="1"/>
  <c r="AE1120" i="1"/>
  <c r="AE1112" i="1"/>
  <c r="AE1104" i="1"/>
  <c r="AE1088" i="1"/>
  <c r="AE1080" i="1"/>
  <c r="AE1072" i="1"/>
  <c r="AE1064" i="1"/>
  <c r="AE1056" i="1"/>
  <c r="AE1048" i="1"/>
  <c r="AE1040" i="1"/>
  <c r="AE1032" i="1"/>
  <c r="AE1024" i="1"/>
  <c r="AE1016" i="1"/>
  <c r="AE1000" i="1"/>
  <c r="AE992" i="1"/>
  <c r="AE984" i="1"/>
  <c r="AE976" i="1"/>
  <c r="AE968" i="1"/>
  <c r="AE960" i="1"/>
  <c r="AE952" i="1"/>
  <c r="AE944" i="1"/>
  <c r="AE936" i="1"/>
  <c r="AE928" i="1"/>
  <c r="AE920" i="1"/>
  <c r="AE912" i="1"/>
  <c r="AE904" i="1"/>
  <c r="AE896" i="1"/>
  <c r="AE888" i="1"/>
  <c r="AE880" i="1"/>
  <c r="AE872" i="1"/>
  <c r="AE864" i="1"/>
  <c r="AE856" i="1"/>
  <c r="AE848" i="1"/>
  <c r="AE840" i="1"/>
  <c r="AE832" i="1"/>
  <c r="AE824" i="1"/>
  <c r="AE816" i="1"/>
  <c r="AE808" i="1"/>
  <c r="AE800" i="1"/>
  <c r="AE792" i="1"/>
  <c r="AE784" i="1"/>
  <c r="AE776" i="1"/>
  <c r="AE768" i="1"/>
  <c r="AE760" i="1"/>
  <c r="AE752" i="1"/>
  <c r="AE744" i="1"/>
  <c r="AE736" i="1"/>
  <c r="AE728" i="1"/>
  <c r="AE720" i="1"/>
  <c r="AE712" i="1"/>
  <c r="AE704" i="1"/>
  <c r="AE696" i="1"/>
  <c r="AE688" i="1"/>
  <c r="AE680" i="1"/>
  <c r="AE672" i="1"/>
  <c r="AE664" i="1"/>
  <c r="AE656" i="1"/>
  <c r="AE648" i="1"/>
  <c r="AE640" i="1"/>
  <c r="AE632" i="1"/>
  <c r="AE624" i="1"/>
  <c r="AE616" i="1"/>
  <c r="AE608" i="1"/>
  <c r="AE600" i="1"/>
  <c r="AE592" i="1"/>
  <c r="AE584" i="1"/>
  <c r="AE576" i="1"/>
  <c r="AE568" i="1"/>
  <c r="AE560" i="1"/>
  <c r="AE552" i="1"/>
  <c r="AE544" i="1"/>
  <c r="AE536" i="1"/>
  <c r="AE528" i="1"/>
  <c r="AE520" i="1"/>
  <c r="AE512" i="1"/>
  <c r="AE504" i="1"/>
  <c r="AE496" i="1"/>
  <c r="AE488" i="1"/>
  <c r="AE480" i="1"/>
  <c r="AE472" i="1"/>
  <c r="AE464" i="1"/>
  <c r="AE456" i="1"/>
  <c r="AE448" i="1"/>
  <c r="AE440" i="1"/>
  <c r="AE432" i="1"/>
  <c r="AE424" i="1"/>
  <c r="AE416" i="1"/>
  <c r="AE408" i="1"/>
  <c r="AE400" i="1"/>
  <c r="AE392" i="1"/>
  <c r="AE384" i="1"/>
  <c r="AE376" i="1"/>
  <c r="AE368" i="1"/>
  <c r="AE360" i="1"/>
  <c r="AE352" i="1"/>
  <c r="AE344" i="1"/>
  <c r="AE336" i="1"/>
  <c r="AE328" i="1"/>
  <c r="AE320" i="1"/>
  <c r="AE312" i="1"/>
  <c r="AE304" i="1"/>
  <c r="AE296" i="1"/>
  <c r="AE288" i="1"/>
  <c r="AE280" i="1"/>
  <c r="AE272" i="1"/>
  <c r="AE264" i="1"/>
  <c r="AE256" i="1"/>
  <c r="AE248" i="1"/>
  <c r="AE240" i="1"/>
  <c r="AE232" i="1"/>
  <c r="AE224" i="1"/>
  <c r="AE216" i="1"/>
  <c r="AE208" i="1"/>
  <c r="AE200" i="1"/>
  <c r="AE192" i="1"/>
  <c r="AE184" i="1"/>
  <c r="AE176" i="1"/>
  <c r="AE160" i="1"/>
  <c r="AE152" i="1"/>
  <c r="AE144" i="1"/>
  <c r="AE136" i="1"/>
  <c r="AE128" i="1"/>
  <c r="AE120" i="1"/>
  <c r="AE112" i="1"/>
  <c r="AE104" i="1"/>
  <c r="AE83" i="1"/>
  <c r="AE73" i="1"/>
  <c r="AE47" i="1"/>
  <c r="AE39" i="1"/>
  <c r="AE17" i="1"/>
  <c r="AE2615" i="1"/>
  <c r="AE2607" i="1"/>
  <c r="AE2591" i="1"/>
  <c r="AE2583" i="1"/>
  <c r="AE2575" i="1"/>
  <c r="AE2567" i="1"/>
  <c r="AE2559" i="1"/>
  <c r="AE2551" i="1"/>
  <c r="AE2543" i="1"/>
  <c r="AE2527" i="1"/>
  <c r="AE2519" i="1"/>
  <c r="AE2511" i="1"/>
  <c r="AE2503" i="1"/>
  <c r="AE2495" i="1"/>
  <c r="AE2487" i="1"/>
  <c r="AE2479" i="1"/>
  <c r="AE2471" i="1"/>
  <c r="AE2463" i="1"/>
  <c r="AE2455" i="1"/>
  <c r="AE2447" i="1"/>
  <c r="AE2439" i="1"/>
  <c r="AE2431" i="1"/>
  <c r="AE2423" i="1"/>
  <c r="AE2415" i="1"/>
  <c r="AE2407" i="1"/>
  <c r="AE2399" i="1"/>
  <c r="AE2391" i="1"/>
  <c r="AE2383" i="1"/>
  <c r="AE2375" i="1"/>
  <c r="AE2367" i="1"/>
  <c r="AE2359" i="1"/>
  <c r="AE2351" i="1"/>
  <c r="AE2343" i="1"/>
  <c r="AE2335" i="1"/>
  <c r="AE2327" i="1"/>
  <c r="AE2319" i="1"/>
  <c r="AE2311" i="1"/>
  <c r="AE2303" i="1"/>
  <c r="AE2295" i="1"/>
  <c r="AE2287" i="1"/>
  <c r="AE2279" i="1"/>
  <c r="AE2271" i="1"/>
  <c r="AE2263" i="1"/>
  <c r="AE2255" i="1"/>
  <c r="AE2247" i="1"/>
  <c r="AE2239" i="1"/>
  <c r="AE2231" i="1"/>
  <c r="AE2223" i="1"/>
  <c r="AE2215" i="1"/>
  <c r="AE2207" i="1"/>
  <c r="AE2199" i="1"/>
  <c r="AE2191" i="1"/>
  <c r="AE2183" i="1"/>
  <c r="AE2175" i="1"/>
  <c r="AE2167" i="1"/>
  <c r="AE2159" i="1"/>
  <c r="AE2151" i="1"/>
  <c r="AE2143" i="1"/>
  <c r="AE2135" i="1"/>
  <c r="AE2127" i="1"/>
  <c r="AE2119" i="1"/>
  <c r="AE2111" i="1"/>
  <c r="AE2103" i="1"/>
  <c r="AE2095" i="1"/>
  <c r="AE2087" i="1"/>
  <c r="AE2079" i="1"/>
  <c r="AE2071" i="1"/>
  <c r="AE2063" i="1"/>
  <c r="AE2055" i="1"/>
  <c r="AE2047" i="1"/>
  <c r="AE2039" i="1"/>
  <c r="AE2031" i="1"/>
  <c r="AE2023" i="1"/>
  <c r="AE2015" i="1"/>
  <c r="AE2007" i="1"/>
  <c r="AE1999" i="1"/>
  <c r="AE1991" i="1"/>
  <c r="AE1983" i="1"/>
  <c r="AE1975" i="1"/>
  <c r="AE1967" i="1"/>
  <c r="AE1951" i="1"/>
  <c r="AE1943" i="1"/>
  <c r="AE1935" i="1"/>
  <c r="AE1927" i="1"/>
  <c r="AE1919" i="1"/>
  <c r="AE1911" i="1"/>
  <c r="AE1903" i="1"/>
  <c r="AE1887" i="1"/>
  <c r="AE1879" i="1"/>
  <c r="AE1871" i="1"/>
  <c r="AE1863" i="1"/>
  <c r="AE1855" i="1"/>
  <c r="AE1847" i="1"/>
  <c r="AE1839" i="1"/>
  <c r="AE1823" i="1"/>
  <c r="AE1815" i="1"/>
  <c r="AE1807" i="1"/>
  <c r="AE1799" i="1"/>
  <c r="AE1791" i="1"/>
  <c r="AE1783" i="1"/>
  <c r="AE1775" i="1"/>
  <c r="AE1759" i="1"/>
  <c r="AE1751" i="1"/>
  <c r="AE1743" i="1"/>
  <c r="AE1735" i="1"/>
  <c r="AE1727" i="1"/>
  <c r="AE1719" i="1"/>
  <c r="AE1711" i="1"/>
  <c r="AE1695" i="1"/>
  <c r="AE1687" i="1"/>
  <c r="AE1679" i="1"/>
  <c r="AE1671" i="1"/>
  <c r="AE1663" i="1"/>
  <c r="AE1655" i="1"/>
  <c r="AE1647" i="1"/>
  <c r="AE1631" i="1"/>
  <c r="AE1623" i="1"/>
  <c r="AE1615" i="1"/>
  <c r="AE1607" i="1"/>
  <c r="AE1599" i="1"/>
  <c r="AE1591" i="1"/>
  <c r="AE1583" i="1"/>
  <c r="AE1567" i="1"/>
  <c r="AE1559" i="1"/>
  <c r="AE1551" i="1"/>
  <c r="AE1543" i="1"/>
  <c r="AE1535" i="1"/>
  <c r="AE1527" i="1"/>
  <c r="AE1519" i="1"/>
  <c r="AE1503" i="1"/>
  <c r="AE1495" i="1"/>
  <c r="AE1487" i="1"/>
  <c r="AE1479" i="1"/>
  <c r="AE1471" i="1"/>
  <c r="AE1463" i="1"/>
  <c r="AE1455" i="1"/>
  <c r="AE1447" i="1"/>
  <c r="AE1439" i="1"/>
  <c r="AE1431" i="1"/>
  <c r="AE1423" i="1"/>
  <c r="AE1407" i="1"/>
  <c r="AE1399" i="1"/>
  <c r="AE1391" i="1"/>
  <c r="AE1383" i="1"/>
  <c r="AE1375" i="1"/>
  <c r="AE1367" i="1"/>
  <c r="AE1359" i="1"/>
  <c r="AE1343" i="1"/>
  <c r="AE1335" i="1"/>
  <c r="AE1327" i="1"/>
  <c r="AE1319" i="1"/>
  <c r="AE1311" i="1"/>
  <c r="AE1303" i="1"/>
  <c r="AE1295" i="1"/>
  <c r="AE1279" i="1"/>
  <c r="AE1271" i="1"/>
  <c r="AE1263" i="1"/>
  <c r="AE1255" i="1"/>
  <c r="AE1247" i="1"/>
  <c r="AE1239" i="1"/>
  <c r="AE1231" i="1"/>
  <c r="AE1215" i="1"/>
  <c r="AE1207" i="1"/>
  <c r="AE1199" i="1"/>
  <c r="AE1191" i="1"/>
  <c r="AE1183" i="1"/>
  <c r="AE1175" i="1"/>
  <c r="AE1167" i="1"/>
  <c r="AE1151" i="1"/>
  <c r="AE1143" i="1"/>
  <c r="AE1135" i="1"/>
  <c r="AE1127" i="1"/>
  <c r="AE1119" i="1"/>
  <c r="AE1111" i="1"/>
  <c r="AE1103" i="1"/>
  <c r="AE1087" i="1"/>
  <c r="AE1079" i="1"/>
  <c r="AE1071" i="1"/>
  <c r="AE1063" i="1"/>
  <c r="AE1055" i="1"/>
  <c r="AE1047" i="1"/>
  <c r="AE1039" i="1"/>
  <c r="AE1023" i="1"/>
  <c r="AE1015" i="1"/>
  <c r="AE1007" i="1"/>
  <c r="AE999" i="1"/>
  <c r="AE991" i="1"/>
  <c r="AE983" i="1"/>
  <c r="AE975" i="1"/>
  <c r="AE967" i="1"/>
  <c r="AE959" i="1"/>
  <c r="AE951" i="1"/>
  <c r="AE943" i="1"/>
  <c r="AE919" i="1"/>
  <c r="AE911" i="1"/>
  <c r="AE903" i="1"/>
  <c r="AE895" i="1"/>
  <c r="AE887" i="1"/>
  <c r="AE879" i="1"/>
  <c r="AE871" i="1"/>
  <c r="AE863" i="1"/>
  <c r="AE855" i="1"/>
  <c r="AE847" i="1"/>
  <c r="AE839" i="1"/>
  <c r="AE831" i="1"/>
  <c r="AE823" i="1"/>
  <c r="AE815" i="1"/>
  <c r="AE807" i="1"/>
  <c r="AE791" i="1"/>
  <c r="AE783" i="1"/>
  <c r="AE775" i="1"/>
  <c r="AE767" i="1"/>
  <c r="AE759" i="1"/>
  <c r="AE751" i="1"/>
  <c r="AE735" i="1"/>
  <c r="AE727" i="1"/>
  <c r="AE719" i="1"/>
  <c r="AE711" i="1"/>
  <c r="AE703" i="1"/>
  <c r="AE695" i="1"/>
  <c r="AE687" i="1"/>
  <c r="AE679" i="1"/>
  <c r="AE671" i="1"/>
  <c r="AE663" i="1"/>
  <c r="AE655" i="1"/>
  <c r="AE647" i="1"/>
  <c r="AE639" i="1"/>
  <c r="AE631" i="1"/>
  <c r="AE623" i="1"/>
  <c r="AE615" i="1"/>
  <c r="AE607" i="1"/>
  <c r="AE599" i="1"/>
  <c r="AE591" i="1"/>
  <c r="AE583" i="1"/>
  <c r="AE575" i="1"/>
  <c r="AE567" i="1"/>
  <c r="AE559" i="1"/>
  <c r="AE551" i="1"/>
  <c r="AE543" i="1"/>
  <c r="AE535" i="1"/>
  <c r="AE527" i="1"/>
  <c r="AE519" i="1"/>
  <c r="AE511" i="1"/>
  <c r="AE503" i="1"/>
  <c r="AE495" i="1"/>
  <c r="AE487" i="1"/>
  <c r="AE479" i="1"/>
  <c r="AE471" i="1"/>
  <c r="AE463" i="1"/>
  <c r="AE455" i="1"/>
  <c r="AE447" i="1"/>
  <c r="AE439" i="1"/>
  <c r="AE431" i="1"/>
  <c r="AE423" i="1"/>
  <c r="AE415" i="1"/>
  <c r="AE407" i="1"/>
  <c r="AE399" i="1"/>
  <c r="AE391" i="1"/>
  <c r="AE383" i="1"/>
  <c r="AE375" i="1"/>
  <c r="AE367" i="1"/>
  <c r="AE359" i="1"/>
  <c r="AE351" i="1"/>
  <c r="AE343" i="1"/>
  <c r="AE335" i="1"/>
  <c r="AE327" i="1"/>
  <c r="AE319" i="1"/>
  <c r="AE311" i="1"/>
  <c r="AE303" i="1"/>
  <c r="AE295" i="1"/>
  <c r="AE287" i="1"/>
  <c r="AE279" i="1"/>
  <c r="AE271" i="1"/>
  <c r="AE263" i="1"/>
  <c r="AE255" i="1"/>
  <c r="AE247" i="1"/>
  <c r="AE239" i="1"/>
  <c r="AE231" i="1"/>
  <c r="AE223" i="1"/>
  <c r="AE215" i="1"/>
  <c r="AE207" i="1"/>
  <c r="AE199" i="1"/>
  <c r="AE191" i="1"/>
  <c r="AE183" i="1"/>
  <c r="AE175" i="1"/>
  <c r="AE167" i="1"/>
  <c r="AE159" i="1"/>
  <c r="AE151" i="1"/>
  <c r="AE143" i="1"/>
  <c r="AE135" i="1"/>
  <c r="AE127" i="1"/>
  <c r="AE119" i="1"/>
  <c r="AE111" i="1"/>
  <c r="AE103" i="1"/>
  <c r="AE82" i="1"/>
  <c r="AE71" i="1"/>
  <c r="AE46" i="1"/>
  <c r="AE38" i="1"/>
  <c r="AE1182" i="1"/>
  <c r="AE1158" i="1"/>
  <c r="AE1086" i="1"/>
  <c r="AE1038" i="1"/>
  <c r="AE982" i="1"/>
  <c r="AE958" i="1"/>
  <c r="AE934" i="1"/>
  <c r="AE854" i="1"/>
  <c r="AE830" i="1"/>
  <c r="AE806" i="1"/>
  <c r="AE726" i="1"/>
  <c r="AE678" i="1"/>
  <c r="AE646" i="1"/>
  <c r="AE590" i="1"/>
  <c r="AE566" i="1"/>
  <c r="AE19" i="1"/>
  <c r="X12" i="1"/>
  <c r="AE40" i="1"/>
  <c r="Y12" i="1"/>
  <c r="C39" i="10"/>
  <c r="C40" i="10" s="1"/>
  <c r="C51" i="10"/>
  <c r="C52" i="10" s="1"/>
  <c r="C63" i="10"/>
  <c r="C64" i="10" s="1"/>
  <c r="C48" i="10"/>
  <c r="C60" i="10"/>
  <c r="C36" i="10"/>
  <c r="C22" i="10"/>
  <c r="C74" i="10"/>
  <c r="C27" i="10"/>
  <c r="C28" i="10" s="1"/>
  <c r="C23" i="10"/>
  <c r="B28" i="10"/>
  <c r="B26" i="10"/>
  <c r="B24" i="10"/>
  <c r="B21" i="10"/>
  <c r="B20" i="10"/>
  <c r="C41" i="10" l="1"/>
  <c r="C65" i="10"/>
  <c r="C53" i="10"/>
  <c r="C24" i="10"/>
  <c r="C29" i="10" s="1"/>
  <c r="AI11" i="1"/>
  <c r="L12" i="1" l="1"/>
  <c r="C11" i="10"/>
  <c r="C10" i="10"/>
  <c r="L135" i="9"/>
  <c r="C12" i="10" l="1"/>
  <c r="BD17" i="1"/>
  <c r="BD19" i="1" l="1"/>
  <c r="BD22" i="1" s="1"/>
  <c r="BC19" i="1"/>
  <c r="BC22" i="1"/>
  <c r="BC25" i="1"/>
  <c r="BC27" i="1"/>
  <c r="BC28" i="1"/>
  <c r="BC31" i="1"/>
  <c r="BC37" i="1"/>
  <c r="BC38" i="1"/>
  <c r="BC39" i="1"/>
  <c r="BC40" i="1"/>
  <c r="BC41" i="1"/>
  <c r="BC42" i="1"/>
  <c r="BC43" i="1"/>
  <c r="BC44" i="1"/>
  <c r="BC45" i="1"/>
  <c r="BC46" i="1"/>
  <c r="BC47" i="1"/>
  <c r="BC48" i="1"/>
  <c r="BC49" i="1"/>
  <c r="BC50" i="1"/>
  <c r="BC51" i="1"/>
  <c r="BC53" i="1"/>
  <c r="BC63" i="1"/>
  <c r="BC65" i="1"/>
  <c r="BC66" i="1"/>
  <c r="BC67" i="1"/>
  <c r="BC69" i="1"/>
  <c r="BC70" i="1"/>
  <c r="BC71" i="1"/>
  <c r="BC73" i="1"/>
  <c r="BC74" i="1"/>
  <c r="BC75" i="1"/>
  <c r="BC77" i="1"/>
  <c r="BC78" i="1"/>
  <c r="BC79" i="1"/>
  <c r="BC81" i="1"/>
  <c r="BC82" i="1"/>
  <c r="BC83" i="1"/>
  <c r="BC84" i="1"/>
  <c r="BC85" i="1"/>
  <c r="BC87" i="1"/>
  <c r="BC88" i="1"/>
  <c r="BC89" i="1"/>
  <c r="BC90"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BC513" i="1"/>
  <c r="BC514" i="1"/>
  <c r="BC515" i="1"/>
  <c r="BC516" i="1"/>
  <c r="BC517" i="1"/>
  <c r="BC518" i="1"/>
  <c r="BC519" i="1"/>
  <c r="BC520" i="1"/>
  <c r="BC521" i="1"/>
  <c r="BC522" i="1"/>
  <c r="BC523" i="1"/>
  <c r="BC524" i="1"/>
  <c r="BC525" i="1"/>
  <c r="BC526" i="1"/>
  <c r="BC527" i="1"/>
  <c r="BC528" i="1"/>
  <c r="BC529" i="1"/>
  <c r="BC530" i="1"/>
  <c r="BC531" i="1"/>
  <c r="BC532" i="1"/>
  <c r="BC533" i="1"/>
  <c r="BC534" i="1"/>
  <c r="BC535" i="1"/>
  <c r="BC536" i="1"/>
  <c r="BC537" i="1"/>
  <c r="BC538" i="1"/>
  <c r="BC539" i="1"/>
  <c r="BC540" i="1"/>
  <c r="BC541" i="1"/>
  <c r="BC542" i="1"/>
  <c r="BC543" i="1"/>
  <c r="BC544" i="1"/>
  <c r="BC545" i="1"/>
  <c r="BC546" i="1"/>
  <c r="BC547" i="1"/>
  <c r="BC548" i="1"/>
  <c r="BC549" i="1"/>
  <c r="BC550" i="1"/>
  <c r="BC551" i="1"/>
  <c r="BC552" i="1"/>
  <c r="BC553" i="1"/>
  <c r="BC554" i="1"/>
  <c r="BC555" i="1"/>
  <c r="BC556" i="1"/>
  <c r="BC557" i="1"/>
  <c r="BC558" i="1"/>
  <c r="BC559" i="1"/>
  <c r="BC560" i="1"/>
  <c r="BC561" i="1"/>
  <c r="BC562" i="1"/>
  <c r="BC563" i="1"/>
  <c r="BC564" i="1"/>
  <c r="BC565" i="1"/>
  <c r="BC566" i="1"/>
  <c r="BC567" i="1"/>
  <c r="BC568" i="1"/>
  <c r="BC569" i="1"/>
  <c r="BC570" i="1"/>
  <c r="BC571" i="1"/>
  <c r="BC572" i="1"/>
  <c r="BC573" i="1"/>
  <c r="BC574" i="1"/>
  <c r="BC575" i="1"/>
  <c r="BC576" i="1"/>
  <c r="BC577" i="1"/>
  <c r="BC578" i="1"/>
  <c r="BC579" i="1"/>
  <c r="BC580" i="1"/>
  <c r="BC581" i="1"/>
  <c r="BC582" i="1"/>
  <c r="BC583" i="1"/>
  <c r="BC584" i="1"/>
  <c r="BC585" i="1"/>
  <c r="BC586" i="1"/>
  <c r="BC587" i="1"/>
  <c r="BC588" i="1"/>
  <c r="BC589" i="1"/>
  <c r="BC590" i="1"/>
  <c r="BC591" i="1"/>
  <c r="BC592" i="1"/>
  <c r="BC593" i="1"/>
  <c r="BC594" i="1"/>
  <c r="BC595" i="1"/>
  <c r="BC596" i="1"/>
  <c r="BC597" i="1"/>
  <c r="BC598" i="1"/>
  <c r="BC599" i="1"/>
  <c r="BC600" i="1"/>
  <c r="BC601" i="1"/>
  <c r="BC602" i="1"/>
  <c r="BC603" i="1"/>
  <c r="BC604" i="1"/>
  <c r="BC605" i="1"/>
  <c r="BC606" i="1"/>
  <c r="BC607" i="1"/>
  <c r="BC608" i="1"/>
  <c r="BC609" i="1"/>
  <c r="BC610" i="1"/>
  <c r="BC611" i="1"/>
  <c r="BC612" i="1"/>
  <c r="BC613" i="1"/>
  <c r="BC614" i="1"/>
  <c r="BC615" i="1"/>
  <c r="BC616" i="1"/>
  <c r="BC617" i="1"/>
  <c r="BC618" i="1"/>
  <c r="BC619" i="1"/>
  <c r="BC620" i="1"/>
  <c r="BC621" i="1"/>
  <c r="BC622" i="1"/>
  <c r="BC623" i="1"/>
  <c r="BC624" i="1"/>
  <c r="BC625" i="1"/>
  <c r="BC626" i="1"/>
  <c r="BC627" i="1"/>
  <c r="BC628" i="1"/>
  <c r="BC629" i="1"/>
  <c r="BC630" i="1"/>
  <c r="BC631" i="1"/>
  <c r="BC632" i="1"/>
  <c r="BC633" i="1"/>
  <c r="BC634" i="1"/>
  <c r="BC635" i="1"/>
  <c r="BC636" i="1"/>
  <c r="BC637" i="1"/>
  <c r="BC638" i="1"/>
  <c r="BC639" i="1"/>
  <c r="BC640" i="1"/>
  <c r="BC641" i="1"/>
  <c r="BC642" i="1"/>
  <c r="BC643" i="1"/>
  <c r="BC644" i="1"/>
  <c r="BC645" i="1"/>
  <c r="BC646" i="1"/>
  <c r="BC647" i="1"/>
  <c r="BC648" i="1"/>
  <c r="BC649" i="1"/>
  <c r="BC650" i="1"/>
  <c r="BC651" i="1"/>
  <c r="BC652" i="1"/>
  <c r="BC653" i="1"/>
  <c r="BC654" i="1"/>
  <c r="BC655" i="1"/>
  <c r="BC656" i="1"/>
  <c r="BC657" i="1"/>
  <c r="BC658" i="1"/>
  <c r="BC659" i="1"/>
  <c r="BC660" i="1"/>
  <c r="BC661" i="1"/>
  <c r="BC662" i="1"/>
  <c r="BC663" i="1"/>
  <c r="BC664" i="1"/>
  <c r="BC665" i="1"/>
  <c r="BC666" i="1"/>
  <c r="BC667" i="1"/>
  <c r="BC668" i="1"/>
  <c r="BC669" i="1"/>
  <c r="BC670" i="1"/>
  <c r="BC671" i="1"/>
  <c r="BC672" i="1"/>
  <c r="BC673" i="1"/>
  <c r="BC674" i="1"/>
  <c r="BC675" i="1"/>
  <c r="BC676" i="1"/>
  <c r="BC677" i="1"/>
  <c r="BC678" i="1"/>
  <c r="BC679" i="1"/>
  <c r="BC680" i="1"/>
  <c r="BC681" i="1"/>
  <c r="BC682" i="1"/>
  <c r="BC683" i="1"/>
  <c r="BC684" i="1"/>
  <c r="BC685" i="1"/>
  <c r="BC686" i="1"/>
  <c r="BC687" i="1"/>
  <c r="BC688" i="1"/>
  <c r="BC689" i="1"/>
  <c r="BC690" i="1"/>
  <c r="BC691" i="1"/>
  <c r="BC692" i="1"/>
  <c r="BC693" i="1"/>
  <c r="BC694" i="1"/>
  <c r="BC695" i="1"/>
  <c r="BC696" i="1"/>
  <c r="BC697" i="1"/>
  <c r="BC698" i="1"/>
  <c r="BC699" i="1"/>
  <c r="BC700" i="1"/>
  <c r="BC701" i="1"/>
  <c r="BC702" i="1"/>
  <c r="BC703" i="1"/>
  <c r="BC704" i="1"/>
  <c r="BC705" i="1"/>
  <c r="BC706" i="1"/>
  <c r="BC707" i="1"/>
  <c r="BC708" i="1"/>
  <c r="BC709" i="1"/>
  <c r="BC710" i="1"/>
  <c r="BC711" i="1"/>
  <c r="BC712" i="1"/>
  <c r="BC713" i="1"/>
  <c r="BC714" i="1"/>
  <c r="BC715" i="1"/>
  <c r="BC716" i="1"/>
  <c r="BC717" i="1"/>
  <c r="BC718" i="1"/>
  <c r="BC719" i="1"/>
  <c r="BC720" i="1"/>
  <c r="BC721" i="1"/>
  <c r="BC722" i="1"/>
  <c r="BC723" i="1"/>
  <c r="BC724" i="1"/>
  <c r="BC725" i="1"/>
  <c r="BC726" i="1"/>
  <c r="BC727" i="1"/>
  <c r="BC728" i="1"/>
  <c r="BC729" i="1"/>
  <c r="BC730" i="1"/>
  <c r="BC731" i="1"/>
  <c r="BC732" i="1"/>
  <c r="BC733" i="1"/>
  <c r="BC734" i="1"/>
  <c r="BC735" i="1"/>
  <c r="BC736" i="1"/>
  <c r="BC737" i="1"/>
  <c r="BC738" i="1"/>
  <c r="BC739" i="1"/>
  <c r="BC740" i="1"/>
  <c r="BC741" i="1"/>
  <c r="BC742" i="1"/>
  <c r="BC743" i="1"/>
  <c r="BC744" i="1"/>
  <c r="BC745" i="1"/>
  <c r="BC746" i="1"/>
  <c r="BC747" i="1"/>
  <c r="BC748" i="1"/>
  <c r="BC749" i="1"/>
  <c r="BC750" i="1"/>
  <c r="BC751" i="1"/>
  <c r="BC752" i="1"/>
  <c r="BC753" i="1"/>
  <c r="BC754" i="1"/>
  <c r="BC755" i="1"/>
  <c r="BC756" i="1"/>
  <c r="BC757" i="1"/>
  <c r="BC758" i="1"/>
  <c r="BC759" i="1"/>
  <c r="BC760" i="1"/>
  <c r="BC761" i="1"/>
  <c r="BC762" i="1"/>
  <c r="BC763" i="1"/>
  <c r="BC764" i="1"/>
  <c r="BC765" i="1"/>
  <c r="BC766" i="1"/>
  <c r="BC767" i="1"/>
  <c r="BC768" i="1"/>
  <c r="BC769" i="1"/>
  <c r="BC770" i="1"/>
  <c r="BC771" i="1"/>
  <c r="BC772" i="1"/>
  <c r="BC773" i="1"/>
  <c r="BC774" i="1"/>
  <c r="BC775" i="1"/>
  <c r="BC776" i="1"/>
  <c r="BC777" i="1"/>
  <c r="BC778" i="1"/>
  <c r="BC779" i="1"/>
  <c r="BC780" i="1"/>
  <c r="BC781" i="1"/>
  <c r="BC782" i="1"/>
  <c r="BC783" i="1"/>
  <c r="BC784" i="1"/>
  <c r="BC785" i="1"/>
  <c r="BC786" i="1"/>
  <c r="BC787" i="1"/>
  <c r="BC788" i="1"/>
  <c r="BC789" i="1"/>
  <c r="BC790" i="1"/>
  <c r="BC791" i="1"/>
  <c r="BC792" i="1"/>
  <c r="BC793" i="1"/>
  <c r="BC794" i="1"/>
  <c r="BC795" i="1"/>
  <c r="BC796" i="1"/>
  <c r="BC797" i="1"/>
  <c r="BC798" i="1"/>
  <c r="BC799" i="1"/>
  <c r="BC800" i="1"/>
  <c r="BC801" i="1"/>
  <c r="BC802" i="1"/>
  <c r="BC803" i="1"/>
  <c r="BC804" i="1"/>
  <c r="BC805" i="1"/>
  <c r="BC806" i="1"/>
  <c r="BC807" i="1"/>
  <c r="BC808" i="1"/>
  <c r="BC809" i="1"/>
  <c r="BC810" i="1"/>
  <c r="BC811" i="1"/>
  <c r="BC812" i="1"/>
  <c r="BC813" i="1"/>
  <c r="BC814" i="1"/>
  <c r="BC815" i="1"/>
  <c r="BC816" i="1"/>
  <c r="BC817" i="1"/>
  <c r="BC818" i="1"/>
  <c r="BC819" i="1"/>
  <c r="BC820" i="1"/>
  <c r="BC821" i="1"/>
  <c r="BC822" i="1"/>
  <c r="BC823" i="1"/>
  <c r="BC824" i="1"/>
  <c r="BC825" i="1"/>
  <c r="BC826" i="1"/>
  <c r="BC827" i="1"/>
  <c r="BC828" i="1"/>
  <c r="BC829" i="1"/>
  <c r="BC830" i="1"/>
  <c r="BC831" i="1"/>
  <c r="BC832" i="1"/>
  <c r="BC833" i="1"/>
  <c r="BC834" i="1"/>
  <c r="BC835" i="1"/>
  <c r="BC836" i="1"/>
  <c r="BC837" i="1"/>
  <c r="BC838" i="1"/>
  <c r="BC839" i="1"/>
  <c r="BC840" i="1"/>
  <c r="BC841" i="1"/>
  <c r="BC842" i="1"/>
  <c r="BC843" i="1"/>
  <c r="BC844" i="1"/>
  <c r="BC845" i="1"/>
  <c r="BC846" i="1"/>
  <c r="BC847" i="1"/>
  <c r="BC848" i="1"/>
  <c r="BC849" i="1"/>
  <c r="BC850" i="1"/>
  <c r="BC851" i="1"/>
  <c r="BC852" i="1"/>
  <c r="BC853" i="1"/>
  <c r="BC854" i="1"/>
  <c r="BC855" i="1"/>
  <c r="BC856" i="1"/>
  <c r="BC857" i="1"/>
  <c r="BC858" i="1"/>
  <c r="BC859" i="1"/>
  <c r="BC860" i="1"/>
  <c r="BC861" i="1"/>
  <c r="BC862" i="1"/>
  <c r="BC863" i="1"/>
  <c r="BC864" i="1"/>
  <c r="BC865" i="1"/>
  <c r="BC866" i="1"/>
  <c r="BC867" i="1"/>
  <c r="BC868" i="1"/>
  <c r="BC869" i="1"/>
  <c r="BC870" i="1"/>
  <c r="BC871" i="1"/>
  <c r="BC872" i="1"/>
  <c r="BC873" i="1"/>
  <c r="BC874" i="1"/>
  <c r="BC875" i="1"/>
  <c r="BC876" i="1"/>
  <c r="BC877" i="1"/>
  <c r="BC878" i="1"/>
  <c r="BC879" i="1"/>
  <c r="BC880" i="1"/>
  <c r="BC881" i="1"/>
  <c r="BC882" i="1"/>
  <c r="BC883" i="1"/>
  <c r="BC884" i="1"/>
  <c r="BC885" i="1"/>
  <c r="BC886" i="1"/>
  <c r="BC887" i="1"/>
  <c r="BC888" i="1"/>
  <c r="BC889" i="1"/>
  <c r="BC890" i="1"/>
  <c r="BC891" i="1"/>
  <c r="BC892" i="1"/>
  <c r="BC893" i="1"/>
  <c r="BC894" i="1"/>
  <c r="BC895" i="1"/>
  <c r="BC896" i="1"/>
  <c r="BC897" i="1"/>
  <c r="BC898" i="1"/>
  <c r="BC899" i="1"/>
  <c r="BC900" i="1"/>
  <c r="BC901" i="1"/>
  <c r="BC902" i="1"/>
  <c r="BC903" i="1"/>
  <c r="BC904" i="1"/>
  <c r="BC905" i="1"/>
  <c r="BC906" i="1"/>
  <c r="BC907" i="1"/>
  <c r="BC908" i="1"/>
  <c r="BC909" i="1"/>
  <c r="BC910" i="1"/>
  <c r="BC911" i="1"/>
  <c r="BC912" i="1"/>
  <c r="BC913" i="1"/>
  <c r="BC914" i="1"/>
  <c r="BC915" i="1"/>
  <c r="BC916" i="1"/>
  <c r="BC917" i="1"/>
  <c r="BC918" i="1"/>
  <c r="BC919" i="1"/>
  <c r="BC920" i="1"/>
  <c r="BC921" i="1"/>
  <c r="BC922" i="1"/>
  <c r="BC923" i="1"/>
  <c r="BC924" i="1"/>
  <c r="BC925" i="1"/>
  <c r="BC926" i="1"/>
  <c r="BC927" i="1"/>
  <c r="BC928" i="1"/>
  <c r="BC929" i="1"/>
  <c r="BC930" i="1"/>
  <c r="BC931" i="1"/>
  <c r="BC932" i="1"/>
  <c r="BC933" i="1"/>
  <c r="BC934" i="1"/>
  <c r="BC935" i="1"/>
  <c r="BC936" i="1"/>
  <c r="BC937" i="1"/>
  <c r="BC938" i="1"/>
  <c r="BC939" i="1"/>
  <c r="BC940" i="1"/>
  <c r="BC941" i="1"/>
  <c r="BC942" i="1"/>
  <c r="BC943" i="1"/>
  <c r="BC944" i="1"/>
  <c r="BC945" i="1"/>
  <c r="BC946" i="1"/>
  <c r="BC947" i="1"/>
  <c r="BC948" i="1"/>
  <c r="BC949" i="1"/>
  <c r="BC950" i="1"/>
  <c r="BC951" i="1"/>
  <c r="BC952" i="1"/>
  <c r="BC953" i="1"/>
  <c r="BC954" i="1"/>
  <c r="BC955" i="1"/>
  <c r="BC956" i="1"/>
  <c r="BC957" i="1"/>
  <c r="BC958" i="1"/>
  <c r="BC959" i="1"/>
  <c r="BC960" i="1"/>
  <c r="BC961" i="1"/>
  <c r="BC962" i="1"/>
  <c r="BC963" i="1"/>
  <c r="BC964" i="1"/>
  <c r="BC965" i="1"/>
  <c r="BC966" i="1"/>
  <c r="BC967" i="1"/>
  <c r="BC968" i="1"/>
  <c r="BC969" i="1"/>
  <c r="BC970" i="1"/>
  <c r="BC971" i="1"/>
  <c r="BC972" i="1"/>
  <c r="BC973" i="1"/>
  <c r="BC974" i="1"/>
  <c r="BC975" i="1"/>
  <c r="BC976" i="1"/>
  <c r="BC977" i="1"/>
  <c r="BC978" i="1"/>
  <c r="BC979" i="1"/>
  <c r="BC980" i="1"/>
  <c r="BC981" i="1"/>
  <c r="BC982" i="1"/>
  <c r="BC983" i="1"/>
  <c r="BC984" i="1"/>
  <c r="BC985" i="1"/>
  <c r="BC986" i="1"/>
  <c r="BC987" i="1"/>
  <c r="BC988" i="1"/>
  <c r="BC989" i="1"/>
  <c r="BC990" i="1"/>
  <c r="BC991" i="1"/>
  <c r="BC992" i="1"/>
  <c r="BC993" i="1"/>
  <c r="BC994" i="1"/>
  <c r="BC995" i="1"/>
  <c r="BC996" i="1"/>
  <c r="BC997" i="1"/>
  <c r="BC998" i="1"/>
  <c r="BC999" i="1"/>
  <c r="BC1000" i="1"/>
  <c r="BC1001" i="1"/>
  <c r="BC1002" i="1"/>
  <c r="BC1003" i="1"/>
  <c r="BC1004" i="1"/>
  <c r="BC1005" i="1"/>
  <c r="BC1006" i="1"/>
  <c r="BC1007" i="1"/>
  <c r="BC1008" i="1"/>
  <c r="BC1009" i="1"/>
  <c r="BC1010" i="1"/>
  <c r="BC1011" i="1"/>
  <c r="BC1012" i="1"/>
  <c r="BC1013" i="1"/>
  <c r="BC1014" i="1"/>
  <c r="BC1015" i="1"/>
  <c r="BC1016" i="1"/>
  <c r="BC1017" i="1"/>
  <c r="BC1018" i="1"/>
  <c r="BC1019" i="1"/>
  <c r="BC1020" i="1"/>
  <c r="BC1021" i="1"/>
  <c r="BC1022" i="1"/>
  <c r="BC1023" i="1"/>
  <c r="BC1024" i="1"/>
  <c r="BC1025" i="1"/>
  <c r="BC1026" i="1"/>
  <c r="BC1027" i="1"/>
  <c r="BC1028" i="1"/>
  <c r="BC1029" i="1"/>
  <c r="BC1030" i="1"/>
  <c r="BC1031" i="1"/>
  <c r="BC1032" i="1"/>
  <c r="BC1033" i="1"/>
  <c r="BC1034" i="1"/>
  <c r="BC1035" i="1"/>
  <c r="BC1036" i="1"/>
  <c r="BC1037" i="1"/>
  <c r="BC1038" i="1"/>
  <c r="BC1039" i="1"/>
  <c r="BC1040" i="1"/>
  <c r="BC1041" i="1"/>
  <c r="BC1042" i="1"/>
  <c r="BC1043" i="1"/>
  <c r="BC1044" i="1"/>
  <c r="BC1045" i="1"/>
  <c r="BC1046" i="1"/>
  <c r="BC1047" i="1"/>
  <c r="BC1048" i="1"/>
  <c r="BC1049" i="1"/>
  <c r="BC1050" i="1"/>
  <c r="BC1051" i="1"/>
  <c r="BC1052" i="1"/>
  <c r="BC1053" i="1"/>
  <c r="BC1054" i="1"/>
  <c r="BC1055" i="1"/>
  <c r="BC1056" i="1"/>
  <c r="BC1057" i="1"/>
  <c r="BC1058" i="1"/>
  <c r="BC1059" i="1"/>
  <c r="BC1060" i="1"/>
  <c r="BC1061" i="1"/>
  <c r="BC1062" i="1"/>
  <c r="BC1063" i="1"/>
  <c r="BC1064" i="1"/>
  <c r="BC1065" i="1"/>
  <c r="BC1066" i="1"/>
  <c r="BC1067" i="1"/>
  <c r="BC1068" i="1"/>
  <c r="BC1069" i="1"/>
  <c r="BC1070" i="1"/>
  <c r="BC1071" i="1"/>
  <c r="BC1072" i="1"/>
  <c r="BC1073" i="1"/>
  <c r="BC1074" i="1"/>
  <c r="BC1075" i="1"/>
  <c r="BC1076" i="1"/>
  <c r="BC1077" i="1"/>
  <c r="BC1078" i="1"/>
  <c r="BC1079" i="1"/>
  <c r="BC1080" i="1"/>
  <c r="BC1081" i="1"/>
  <c r="BC1082" i="1"/>
  <c r="BC1083" i="1"/>
  <c r="BC1084" i="1"/>
  <c r="BC1085" i="1"/>
  <c r="BC1086" i="1"/>
  <c r="BC1087" i="1"/>
  <c r="BC1088" i="1"/>
  <c r="BC1089" i="1"/>
  <c r="BC1090" i="1"/>
  <c r="BC1091" i="1"/>
  <c r="BC1092" i="1"/>
  <c r="BC1093" i="1"/>
  <c r="BC1094" i="1"/>
  <c r="BC1095" i="1"/>
  <c r="BC1096" i="1"/>
  <c r="BC1097" i="1"/>
  <c r="BC1098" i="1"/>
  <c r="BC1099" i="1"/>
  <c r="BC1100" i="1"/>
  <c r="BC1101" i="1"/>
  <c r="BC1102" i="1"/>
  <c r="BC1103" i="1"/>
  <c r="BC1104" i="1"/>
  <c r="BC1105" i="1"/>
  <c r="BC1106" i="1"/>
  <c r="BC1107" i="1"/>
  <c r="BC1108" i="1"/>
  <c r="BC1109" i="1"/>
  <c r="BC1110" i="1"/>
  <c r="BC1111" i="1"/>
  <c r="BC1112" i="1"/>
  <c r="BC1113" i="1"/>
  <c r="BC1114" i="1"/>
  <c r="BC1115" i="1"/>
  <c r="BC1116" i="1"/>
  <c r="BC1117" i="1"/>
  <c r="BC1118" i="1"/>
  <c r="BC1119" i="1"/>
  <c r="BC1120" i="1"/>
  <c r="BC1121" i="1"/>
  <c r="BC1122" i="1"/>
  <c r="BC1123" i="1"/>
  <c r="BC1124" i="1"/>
  <c r="BC1125" i="1"/>
  <c r="BC1126" i="1"/>
  <c r="BC1127" i="1"/>
  <c r="BC1128" i="1"/>
  <c r="BC1129" i="1"/>
  <c r="BC1130" i="1"/>
  <c r="BC1131" i="1"/>
  <c r="BC1132" i="1"/>
  <c r="BC1133" i="1"/>
  <c r="BC1134" i="1"/>
  <c r="BC1135" i="1"/>
  <c r="BC1136" i="1"/>
  <c r="BC1137" i="1"/>
  <c r="BC1138" i="1"/>
  <c r="BC1139" i="1"/>
  <c r="BC1140" i="1"/>
  <c r="BC1141" i="1"/>
  <c r="BC1142" i="1"/>
  <c r="BC1143" i="1"/>
  <c r="BC1144" i="1"/>
  <c r="BC1145" i="1"/>
  <c r="BC1146" i="1"/>
  <c r="BC1147" i="1"/>
  <c r="BC1148" i="1"/>
  <c r="BC1149" i="1"/>
  <c r="BC1150" i="1"/>
  <c r="BC1151" i="1"/>
  <c r="BC1152" i="1"/>
  <c r="BC1153" i="1"/>
  <c r="BC1154" i="1"/>
  <c r="BC1155" i="1"/>
  <c r="BC1156" i="1"/>
  <c r="BC1157" i="1"/>
  <c r="BC1158" i="1"/>
  <c r="BC1159" i="1"/>
  <c r="BC1160" i="1"/>
  <c r="BC1161" i="1"/>
  <c r="BC1162" i="1"/>
  <c r="BC1163" i="1"/>
  <c r="BC1164" i="1"/>
  <c r="BC1165" i="1"/>
  <c r="BC1166" i="1"/>
  <c r="BC1167" i="1"/>
  <c r="BC1168" i="1"/>
  <c r="BC1169" i="1"/>
  <c r="BC1170" i="1"/>
  <c r="BC1171" i="1"/>
  <c r="BC1172" i="1"/>
  <c r="BC1173" i="1"/>
  <c r="BC1174" i="1"/>
  <c r="BC1175" i="1"/>
  <c r="BC1176" i="1"/>
  <c r="BC1177" i="1"/>
  <c r="BC1178" i="1"/>
  <c r="BC1179" i="1"/>
  <c r="BC1180" i="1"/>
  <c r="BC1181" i="1"/>
  <c r="BC1182" i="1"/>
  <c r="BC1183" i="1"/>
  <c r="BC1184" i="1"/>
  <c r="BC1185" i="1"/>
  <c r="BC1186" i="1"/>
  <c r="BC1187" i="1"/>
  <c r="BC1188" i="1"/>
  <c r="BC1189" i="1"/>
  <c r="BC1190" i="1"/>
  <c r="BC1191" i="1"/>
  <c r="BC1192" i="1"/>
  <c r="BC1193" i="1"/>
  <c r="BC1194" i="1"/>
  <c r="BC1195" i="1"/>
  <c r="BC1196" i="1"/>
  <c r="BC1197" i="1"/>
  <c r="BC1198" i="1"/>
  <c r="BC1199" i="1"/>
  <c r="BC1200" i="1"/>
  <c r="BC1201" i="1"/>
  <c r="BC1202" i="1"/>
  <c r="BC1203" i="1"/>
  <c r="BC1204" i="1"/>
  <c r="BC1205" i="1"/>
  <c r="BC1206" i="1"/>
  <c r="BC1207" i="1"/>
  <c r="BC1208" i="1"/>
  <c r="BC1209" i="1"/>
  <c r="BC1210" i="1"/>
  <c r="BC1211" i="1"/>
  <c r="BC1212" i="1"/>
  <c r="BC1213" i="1"/>
  <c r="BC1214" i="1"/>
  <c r="BC1215" i="1"/>
  <c r="BC1216" i="1"/>
  <c r="BC1217" i="1"/>
  <c r="BC1218" i="1"/>
  <c r="BC1219" i="1"/>
  <c r="BC1220" i="1"/>
  <c r="BC1221" i="1"/>
  <c r="BC1222" i="1"/>
  <c r="BC1223" i="1"/>
  <c r="BC1224" i="1"/>
  <c r="BC1225" i="1"/>
  <c r="BC1226" i="1"/>
  <c r="BC1227" i="1"/>
  <c r="BC1228" i="1"/>
  <c r="BC1229" i="1"/>
  <c r="BC1230" i="1"/>
  <c r="BC1231" i="1"/>
  <c r="BC1232" i="1"/>
  <c r="BC1233" i="1"/>
  <c r="BC1234" i="1"/>
  <c r="BC1235" i="1"/>
  <c r="BC1236" i="1"/>
  <c r="BC1237" i="1"/>
  <c r="BC1238" i="1"/>
  <c r="BC1239" i="1"/>
  <c r="BC1240" i="1"/>
  <c r="BC1241" i="1"/>
  <c r="BC1242" i="1"/>
  <c r="BC1243" i="1"/>
  <c r="BC1244" i="1"/>
  <c r="BC1245" i="1"/>
  <c r="BC1246" i="1"/>
  <c r="BC1247" i="1"/>
  <c r="BC1248" i="1"/>
  <c r="BC1249" i="1"/>
  <c r="BC1250" i="1"/>
  <c r="BC1251" i="1"/>
  <c r="BC1252" i="1"/>
  <c r="BC1253" i="1"/>
  <c r="BC1254" i="1"/>
  <c r="BC1255" i="1"/>
  <c r="BC1256" i="1"/>
  <c r="BC1257" i="1"/>
  <c r="BC1258" i="1"/>
  <c r="BC1259" i="1"/>
  <c r="BC1260" i="1"/>
  <c r="BC1261" i="1"/>
  <c r="BC1262" i="1"/>
  <c r="BC1263" i="1"/>
  <c r="BC1264" i="1"/>
  <c r="BC1265" i="1"/>
  <c r="BC1266" i="1"/>
  <c r="BC1267" i="1"/>
  <c r="BC1268" i="1"/>
  <c r="BC1269" i="1"/>
  <c r="BC1270" i="1"/>
  <c r="BC1271" i="1"/>
  <c r="BC1272" i="1"/>
  <c r="BC1273" i="1"/>
  <c r="BC1274" i="1"/>
  <c r="BC1275" i="1"/>
  <c r="BC1276" i="1"/>
  <c r="BC1277" i="1"/>
  <c r="BC1278" i="1"/>
  <c r="BC1279" i="1"/>
  <c r="BC1280" i="1"/>
  <c r="BC1281" i="1"/>
  <c r="BC1282" i="1"/>
  <c r="BC1283" i="1"/>
  <c r="BC1284" i="1"/>
  <c r="BC1285" i="1"/>
  <c r="BC1286" i="1"/>
  <c r="BC1287" i="1"/>
  <c r="BC1288" i="1"/>
  <c r="BC1289" i="1"/>
  <c r="BC1290" i="1"/>
  <c r="BC1291" i="1"/>
  <c r="BC1292" i="1"/>
  <c r="BC1293" i="1"/>
  <c r="BC1294" i="1"/>
  <c r="BC1295" i="1"/>
  <c r="BC1296" i="1"/>
  <c r="BC1297" i="1"/>
  <c r="BC1298" i="1"/>
  <c r="BC1299" i="1"/>
  <c r="BC1300" i="1"/>
  <c r="BC1301" i="1"/>
  <c r="BC1302" i="1"/>
  <c r="BC1303" i="1"/>
  <c r="BC1304" i="1"/>
  <c r="BC1305" i="1"/>
  <c r="BC1306" i="1"/>
  <c r="BC1307" i="1"/>
  <c r="BC1308" i="1"/>
  <c r="BC1309" i="1"/>
  <c r="BC1310" i="1"/>
  <c r="BC1311" i="1"/>
  <c r="BC1312" i="1"/>
  <c r="BC1313" i="1"/>
  <c r="BC1314" i="1"/>
  <c r="BC1315" i="1"/>
  <c r="BC1316" i="1"/>
  <c r="BC1317" i="1"/>
  <c r="BC1318" i="1"/>
  <c r="BC1319" i="1"/>
  <c r="BC1320" i="1"/>
  <c r="BC1321" i="1"/>
  <c r="BC1322" i="1"/>
  <c r="BC1323" i="1"/>
  <c r="BC1324" i="1"/>
  <c r="BC1325" i="1"/>
  <c r="BC1326" i="1"/>
  <c r="BC1327" i="1"/>
  <c r="BC1328" i="1"/>
  <c r="BC1329" i="1"/>
  <c r="BC1330" i="1"/>
  <c r="BC1331" i="1"/>
  <c r="BC1332" i="1"/>
  <c r="BC1333" i="1"/>
  <c r="BC1334" i="1"/>
  <c r="BC1335" i="1"/>
  <c r="BC1336" i="1"/>
  <c r="BC1337" i="1"/>
  <c r="BC1338" i="1"/>
  <c r="BC1339" i="1"/>
  <c r="BC1340" i="1"/>
  <c r="BC1341" i="1"/>
  <c r="BC1342" i="1"/>
  <c r="BC1343" i="1"/>
  <c r="BC1344" i="1"/>
  <c r="BC1345" i="1"/>
  <c r="BC1346" i="1"/>
  <c r="BC1347" i="1"/>
  <c r="BC1348" i="1"/>
  <c r="BC1349" i="1"/>
  <c r="BC1350" i="1"/>
  <c r="BC1351" i="1"/>
  <c r="BC1352" i="1"/>
  <c r="BC1353" i="1"/>
  <c r="BC1354" i="1"/>
  <c r="BC1355" i="1"/>
  <c r="BC1356" i="1"/>
  <c r="BC1357" i="1"/>
  <c r="BC1358" i="1"/>
  <c r="BC1359" i="1"/>
  <c r="BC1360" i="1"/>
  <c r="BC1361" i="1"/>
  <c r="BC1362" i="1"/>
  <c r="BC1363" i="1"/>
  <c r="BC1364" i="1"/>
  <c r="BC1365" i="1"/>
  <c r="BC1366" i="1"/>
  <c r="BC1367" i="1"/>
  <c r="BC1368" i="1"/>
  <c r="BC1369" i="1"/>
  <c r="BC1370" i="1"/>
  <c r="BC1371" i="1"/>
  <c r="BC1372" i="1"/>
  <c r="BC1373" i="1"/>
  <c r="BC1374" i="1"/>
  <c r="BC1375" i="1"/>
  <c r="BC1376" i="1"/>
  <c r="BC1377" i="1"/>
  <c r="BC1378" i="1"/>
  <c r="BC1379" i="1"/>
  <c r="BC1380" i="1"/>
  <c r="BC1381" i="1"/>
  <c r="BC1382" i="1"/>
  <c r="BC1383" i="1"/>
  <c r="BC1384" i="1"/>
  <c r="BC1385" i="1"/>
  <c r="BC1386" i="1"/>
  <c r="BC1387" i="1"/>
  <c r="BC1388" i="1"/>
  <c r="BC1389" i="1"/>
  <c r="BC1390" i="1"/>
  <c r="BC1391" i="1"/>
  <c r="BC1392" i="1"/>
  <c r="BC1393" i="1"/>
  <c r="BC1394" i="1"/>
  <c r="BC1395" i="1"/>
  <c r="BC1396" i="1"/>
  <c r="BC1397" i="1"/>
  <c r="BC1398" i="1"/>
  <c r="BC1399" i="1"/>
  <c r="BC1400" i="1"/>
  <c r="BC1401" i="1"/>
  <c r="BC1402" i="1"/>
  <c r="BC1403" i="1"/>
  <c r="BC1404" i="1"/>
  <c r="BC1405" i="1"/>
  <c r="BC1406" i="1"/>
  <c r="BC1407" i="1"/>
  <c r="BC1408" i="1"/>
  <c r="BC1409" i="1"/>
  <c r="BC1410" i="1"/>
  <c r="BC1411" i="1"/>
  <c r="BC1412" i="1"/>
  <c r="BC1413" i="1"/>
  <c r="BC1414" i="1"/>
  <c r="BC1415" i="1"/>
  <c r="BC1416" i="1"/>
  <c r="BC1417" i="1"/>
  <c r="BC1418" i="1"/>
  <c r="BC1419" i="1"/>
  <c r="BC1420" i="1"/>
  <c r="BC1421" i="1"/>
  <c r="BC1422" i="1"/>
  <c r="BC1423" i="1"/>
  <c r="BC1424" i="1"/>
  <c r="BC1425" i="1"/>
  <c r="BC1426" i="1"/>
  <c r="BC1427" i="1"/>
  <c r="BC1428" i="1"/>
  <c r="BC1429" i="1"/>
  <c r="BC1430" i="1"/>
  <c r="BC1431" i="1"/>
  <c r="BC1432" i="1"/>
  <c r="BC1433" i="1"/>
  <c r="BC1434" i="1"/>
  <c r="BC1435" i="1"/>
  <c r="BC1436" i="1"/>
  <c r="BC1437" i="1"/>
  <c r="BC1438" i="1"/>
  <c r="BC1439" i="1"/>
  <c r="BC1440" i="1"/>
  <c r="BC1441" i="1"/>
  <c r="BC1442" i="1"/>
  <c r="BC1443" i="1"/>
  <c r="BC1444" i="1"/>
  <c r="BC1445" i="1"/>
  <c r="BC1446" i="1"/>
  <c r="BC1447" i="1"/>
  <c r="BC1448" i="1"/>
  <c r="BC1449" i="1"/>
  <c r="BC1450" i="1"/>
  <c r="BC1451" i="1"/>
  <c r="BC1452" i="1"/>
  <c r="BC1453" i="1"/>
  <c r="BC1454" i="1"/>
  <c r="BC1455" i="1"/>
  <c r="BC1456" i="1"/>
  <c r="BC1457" i="1"/>
  <c r="BC1458" i="1"/>
  <c r="BC1459" i="1"/>
  <c r="BC1460" i="1"/>
  <c r="BC1461" i="1"/>
  <c r="BC1462" i="1"/>
  <c r="BC1463" i="1"/>
  <c r="BC1464" i="1"/>
  <c r="BC1465" i="1"/>
  <c r="BC1466" i="1"/>
  <c r="BC1467" i="1"/>
  <c r="BC1468" i="1"/>
  <c r="BC1469" i="1"/>
  <c r="BC1470" i="1"/>
  <c r="BC1471" i="1"/>
  <c r="BC1472" i="1"/>
  <c r="BC1473" i="1"/>
  <c r="BC1474" i="1"/>
  <c r="BC1475" i="1"/>
  <c r="BC1476" i="1"/>
  <c r="BC1477" i="1"/>
  <c r="BC1478" i="1"/>
  <c r="BC1479" i="1"/>
  <c r="BC1480" i="1"/>
  <c r="BC1481" i="1"/>
  <c r="BC1482" i="1"/>
  <c r="BC1483" i="1"/>
  <c r="BC1484" i="1"/>
  <c r="BC1485" i="1"/>
  <c r="BC1486" i="1"/>
  <c r="BC1487" i="1"/>
  <c r="BC1488" i="1"/>
  <c r="BC1489" i="1"/>
  <c r="BC1490" i="1"/>
  <c r="BC1491" i="1"/>
  <c r="BC1492" i="1"/>
  <c r="BC1493" i="1"/>
  <c r="BC1494" i="1"/>
  <c r="BC1495" i="1"/>
  <c r="BC1496" i="1"/>
  <c r="BC1497" i="1"/>
  <c r="BC1498" i="1"/>
  <c r="BC1499" i="1"/>
  <c r="BC1500" i="1"/>
  <c r="BC1501" i="1"/>
  <c r="BC1502" i="1"/>
  <c r="BC1503" i="1"/>
  <c r="BC1504" i="1"/>
  <c r="BC1505" i="1"/>
  <c r="BC1506" i="1"/>
  <c r="BC1507" i="1"/>
  <c r="BC1508" i="1"/>
  <c r="BC1509" i="1"/>
  <c r="BC1510" i="1"/>
  <c r="BC1511" i="1"/>
  <c r="BC1512" i="1"/>
  <c r="BC1513" i="1"/>
  <c r="BC1514" i="1"/>
  <c r="BC1515" i="1"/>
  <c r="BC1516" i="1"/>
  <c r="BC1517" i="1"/>
  <c r="BC1518" i="1"/>
  <c r="BC1519" i="1"/>
  <c r="BC1520" i="1"/>
  <c r="BC1521" i="1"/>
  <c r="BC1522" i="1"/>
  <c r="BC1523" i="1"/>
  <c r="BC1524" i="1"/>
  <c r="BC1525" i="1"/>
  <c r="BC1526" i="1"/>
  <c r="BC1527" i="1"/>
  <c r="BC1528" i="1"/>
  <c r="BC1529" i="1"/>
  <c r="BC1530" i="1"/>
  <c r="BC1531" i="1"/>
  <c r="BC1532" i="1"/>
  <c r="BC1533" i="1"/>
  <c r="BC1534" i="1"/>
  <c r="BC1535" i="1"/>
  <c r="BC1536" i="1"/>
  <c r="BC1537" i="1"/>
  <c r="BC1538" i="1"/>
  <c r="BC1539" i="1"/>
  <c r="BC1540" i="1"/>
  <c r="BC1541" i="1"/>
  <c r="BC1542" i="1"/>
  <c r="BC1543" i="1"/>
  <c r="BC1544" i="1"/>
  <c r="BC1545" i="1"/>
  <c r="BC1546" i="1"/>
  <c r="BC1547" i="1"/>
  <c r="BC1548" i="1"/>
  <c r="BC1549" i="1"/>
  <c r="BC1550" i="1"/>
  <c r="BC1551" i="1"/>
  <c r="BC1552" i="1"/>
  <c r="BC1553" i="1"/>
  <c r="BC1554" i="1"/>
  <c r="BC1555" i="1"/>
  <c r="BC1556" i="1"/>
  <c r="BC1557" i="1"/>
  <c r="BC1558" i="1"/>
  <c r="BC1559" i="1"/>
  <c r="BC1560" i="1"/>
  <c r="BC1561" i="1"/>
  <c r="BC1562" i="1"/>
  <c r="BC1563" i="1"/>
  <c r="BC1564" i="1"/>
  <c r="BC1565" i="1"/>
  <c r="BC1566" i="1"/>
  <c r="BC1567" i="1"/>
  <c r="BC1568" i="1"/>
  <c r="BC1569" i="1"/>
  <c r="BC1570" i="1"/>
  <c r="BC1571" i="1"/>
  <c r="BC1572" i="1"/>
  <c r="BC1573" i="1"/>
  <c r="BC1574" i="1"/>
  <c r="BC1575" i="1"/>
  <c r="BC1576" i="1"/>
  <c r="BC1577" i="1"/>
  <c r="BC1578" i="1"/>
  <c r="BC1579" i="1"/>
  <c r="BC1580" i="1"/>
  <c r="BC1581" i="1"/>
  <c r="BC1582" i="1"/>
  <c r="BC1583" i="1"/>
  <c r="BC1584" i="1"/>
  <c r="BC1585" i="1"/>
  <c r="BC1586" i="1"/>
  <c r="BC1587" i="1"/>
  <c r="BC1588" i="1"/>
  <c r="BC1589" i="1"/>
  <c r="BC1590" i="1"/>
  <c r="BC1591" i="1"/>
  <c r="BC1592" i="1"/>
  <c r="BC1593" i="1"/>
  <c r="BC1594" i="1"/>
  <c r="BC1595" i="1"/>
  <c r="BC1596" i="1"/>
  <c r="BC1597" i="1"/>
  <c r="BC1598" i="1"/>
  <c r="BC1599" i="1"/>
  <c r="BC1600" i="1"/>
  <c r="BC1601" i="1"/>
  <c r="BC1602" i="1"/>
  <c r="BC1603" i="1"/>
  <c r="BC1604" i="1"/>
  <c r="BC1605" i="1"/>
  <c r="BC1606" i="1"/>
  <c r="BC1607" i="1"/>
  <c r="BC1608" i="1"/>
  <c r="BC1609" i="1"/>
  <c r="BC1610" i="1"/>
  <c r="BC1611" i="1"/>
  <c r="BC1612" i="1"/>
  <c r="BC1613" i="1"/>
  <c r="BC1614" i="1"/>
  <c r="BC1615" i="1"/>
  <c r="BC1616" i="1"/>
  <c r="BC1617" i="1"/>
  <c r="BC1618" i="1"/>
  <c r="BC1619" i="1"/>
  <c r="BC1620" i="1"/>
  <c r="BC1621" i="1"/>
  <c r="BC1622" i="1"/>
  <c r="BC1623" i="1"/>
  <c r="BC1624" i="1"/>
  <c r="BC1625" i="1"/>
  <c r="BC1626" i="1"/>
  <c r="BC1627" i="1"/>
  <c r="BC1628" i="1"/>
  <c r="BC1629" i="1"/>
  <c r="BC1630" i="1"/>
  <c r="BC1631" i="1"/>
  <c r="BC1632" i="1"/>
  <c r="BC1633" i="1"/>
  <c r="BC1634" i="1"/>
  <c r="BC1635" i="1"/>
  <c r="BC1636" i="1"/>
  <c r="BC1637" i="1"/>
  <c r="BC1638" i="1"/>
  <c r="BC1639" i="1"/>
  <c r="BC1640" i="1"/>
  <c r="BC1641" i="1"/>
  <c r="BC1642" i="1"/>
  <c r="BC1643" i="1"/>
  <c r="BC1644" i="1"/>
  <c r="BC1645" i="1"/>
  <c r="BC1646" i="1"/>
  <c r="BC1647" i="1"/>
  <c r="BC1648" i="1"/>
  <c r="BC1649" i="1"/>
  <c r="BC1650" i="1"/>
  <c r="BC1651" i="1"/>
  <c r="BC1652" i="1"/>
  <c r="BC1653" i="1"/>
  <c r="BC1654" i="1"/>
  <c r="BC1655" i="1"/>
  <c r="BC1656" i="1"/>
  <c r="BC1657" i="1"/>
  <c r="BC1658" i="1"/>
  <c r="BC1659" i="1"/>
  <c r="BC1660" i="1"/>
  <c r="BC1661" i="1"/>
  <c r="BC1662" i="1"/>
  <c r="BC1663" i="1"/>
  <c r="BC1664" i="1"/>
  <c r="BC1665" i="1"/>
  <c r="BC1666" i="1"/>
  <c r="BC1667" i="1"/>
  <c r="BC1668" i="1"/>
  <c r="BC1669" i="1"/>
  <c r="BC1670" i="1"/>
  <c r="BC1671" i="1"/>
  <c r="BC1672" i="1"/>
  <c r="BC1673" i="1"/>
  <c r="BC1674" i="1"/>
  <c r="BC1675" i="1"/>
  <c r="BC1676" i="1"/>
  <c r="BC1677" i="1"/>
  <c r="BC1678" i="1"/>
  <c r="BC1679" i="1"/>
  <c r="BC1680" i="1"/>
  <c r="BC1681" i="1"/>
  <c r="BC1682" i="1"/>
  <c r="BC1683" i="1"/>
  <c r="BC1684" i="1"/>
  <c r="BC1685" i="1"/>
  <c r="BC1686" i="1"/>
  <c r="BC1687" i="1"/>
  <c r="BC1688" i="1"/>
  <c r="BC1689" i="1"/>
  <c r="BC1690" i="1"/>
  <c r="BC1691" i="1"/>
  <c r="BC1692" i="1"/>
  <c r="BC1693" i="1"/>
  <c r="BC1694" i="1"/>
  <c r="BC1695" i="1"/>
  <c r="BC1696" i="1"/>
  <c r="BC1697" i="1"/>
  <c r="BC1698" i="1"/>
  <c r="BC1699" i="1"/>
  <c r="BC1700" i="1"/>
  <c r="BC1701" i="1"/>
  <c r="BC1702" i="1"/>
  <c r="BC1703" i="1"/>
  <c r="BC1704" i="1"/>
  <c r="BC1705" i="1"/>
  <c r="BC1706" i="1"/>
  <c r="BC1707" i="1"/>
  <c r="BC1708" i="1"/>
  <c r="BC1709" i="1"/>
  <c r="BC1710" i="1"/>
  <c r="BC1711" i="1"/>
  <c r="BC1712" i="1"/>
  <c r="BC1713" i="1"/>
  <c r="BC1714" i="1"/>
  <c r="BC1715" i="1"/>
  <c r="BC1716" i="1"/>
  <c r="BC1717" i="1"/>
  <c r="BC1718" i="1"/>
  <c r="BC1719" i="1"/>
  <c r="BC1720" i="1"/>
  <c r="BC1721" i="1"/>
  <c r="BC1722" i="1"/>
  <c r="BC1723" i="1"/>
  <c r="BC1724" i="1"/>
  <c r="BC1725" i="1"/>
  <c r="BC1726" i="1"/>
  <c r="BC1727" i="1"/>
  <c r="BC1728" i="1"/>
  <c r="BC1729" i="1"/>
  <c r="BC1730" i="1"/>
  <c r="BC1731" i="1"/>
  <c r="BC1732" i="1"/>
  <c r="BC1733" i="1"/>
  <c r="BC1734" i="1"/>
  <c r="BC1735" i="1"/>
  <c r="BC1736" i="1"/>
  <c r="BC1737" i="1"/>
  <c r="BC1738" i="1"/>
  <c r="BC1739" i="1"/>
  <c r="BC1740" i="1"/>
  <c r="BC1741" i="1"/>
  <c r="BC1742" i="1"/>
  <c r="BC1743" i="1"/>
  <c r="BC1744" i="1"/>
  <c r="BC1745" i="1"/>
  <c r="BC1746" i="1"/>
  <c r="BC1747" i="1"/>
  <c r="BC1748" i="1"/>
  <c r="BC1749" i="1"/>
  <c r="BC1750" i="1"/>
  <c r="BC1751" i="1"/>
  <c r="BC1752" i="1"/>
  <c r="BC1753" i="1"/>
  <c r="BC1754" i="1"/>
  <c r="BC1755" i="1"/>
  <c r="BC1756" i="1"/>
  <c r="BC1757" i="1"/>
  <c r="BC1758" i="1"/>
  <c r="BC1759" i="1"/>
  <c r="BC1760" i="1"/>
  <c r="BC1761" i="1"/>
  <c r="BC1762" i="1"/>
  <c r="BC1763" i="1"/>
  <c r="BC1764" i="1"/>
  <c r="BC1765" i="1"/>
  <c r="BC1766" i="1"/>
  <c r="BC1767" i="1"/>
  <c r="BC1768" i="1"/>
  <c r="BC1769" i="1"/>
  <c r="BC1770" i="1"/>
  <c r="BC1771" i="1"/>
  <c r="BC1772" i="1"/>
  <c r="BC1773" i="1"/>
  <c r="BC1774" i="1"/>
  <c r="BC1775" i="1"/>
  <c r="BC1776" i="1"/>
  <c r="BC1777" i="1"/>
  <c r="BC1778" i="1"/>
  <c r="BC1779" i="1"/>
  <c r="BC1780" i="1"/>
  <c r="BC1781" i="1"/>
  <c r="BC1782" i="1"/>
  <c r="BC1783" i="1"/>
  <c r="BC1784" i="1"/>
  <c r="BC1785" i="1"/>
  <c r="BC1786" i="1"/>
  <c r="BC1787" i="1"/>
  <c r="BC1788" i="1"/>
  <c r="BC1789" i="1"/>
  <c r="BC1790" i="1"/>
  <c r="BC1791" i="1"/>
  <c r="BC1792" i="1"/>
  <c r="BC1793" i="1"/>
  <c r="BC1794" i="1"/>
  <c r="BC1795" i="1"/>
  <c r="BC1796" i="1"/>
  <c r="BC1797" i="1"/>
  <c r="BC1798" i="1"/>
  <c r="BC1799" i="1"/>
  <c r="BC1800" i="1"/>
  <c r="BC1801" i="1"/>
  <c r="BC1802" i="1"/>
  <c r="BC1803" i="1"/>
  <c r="BC1804" i="1"/>
  <c r="BC1805" i="1"/>
  <c r="BC1806" i="1"/>
  <c r="BC1807" i="1"/>
  <c r="BC1808" i="1"/>
  <c r="BC1809" i="1"/>
  <c r="BC1810" i="1"/>
  <c r="BC1811" i="1"/>
  <c r="BC1812" i="1"/>
  <c r="BC1813" i="1"/>
  <c r="BC1814" i="1"/>
  <c r="BC1815" i="1"/>
  <c r="BC1816" i="1"/>
  <c r="BC1817" i="1"/>
  <c r="BC1818" i="1"/>
  <c r="BC1819" i="1"/>
  <c r="BC1820" i="1"/>
  <c r="BC1821" i="1"/>
  <c r="BC1822" i="1"/>
  <c r="BC1823" i="1"/>
  <c r="BC1824" i="1"/>
  <c r="BC1825" i="1"/>
  <c r="BC1826" i="1"/>
  <c r="BC1827" i="1"/>
  <c r="BC1828" i="1"/>
  <c r="BC1829" i="1"/>
  <c r="BC1830" i="1"/>
  <c r="BC1831" i="1"/>
  <c r="BC1832" i="1"/>
  <c r="BC1833" i="1"/>
  <c r="BC1834" i="1"/>
  <c r="BC1835" i="1"/>
  <c r="BC1836" i="1"/>
  <c r="BC1837" i="1"/>
  <c r="BC1838" i="1"/>
  <c r="BC1839" i="1"/>
  <c r="BC1840" i="1"/>
  <c r="BC1841" i="1"/>
  <c r="BC1842" i="1"/>
  <c r="BC1843" i="1"/>
  <c r="BC1844" i="1"/>
  <c r="BC1845" i="1"/>
  <c r="BC1846" i="1"/>
  <c r="BC1847" i="1"/>
  <c r="BC1848" i="1"/>
  <c r="BC1849" i="1"/>
  <c r="BC1850" i="1"/>
  <c r="BC1851" i="1"/>
  <c r="BC1852" i="1"/>
  <c r="BC1853" i="1"/>
  <c r="BC1854" i="1"/>
  <c r="BC1855" i="1"/>
  <c r="BC1856" i="1"/>
  <c r="BC1857" i="1"/>
  <c r="BC1858" i="1"/>
  <c r="BC1859" i="1"/>
  <c r="BC1860" i="1"/>
  <c r="BC1861" i="1"/>
  <c r="BC1862" i="1"/>
  <c r="BC1863" i="1"/>
  <c r="BC1864" i="1"/>
  <c r="BC1865" i="1"/>
  <c r="BC1866" i="1"/>
  <c r="BC1867" i="1"/>
  <c r="BC1868" i="1"/>
  <c r="BC1869" i="1"/>
  <c r="BC1870" i="1"/>
  <c r="BC1871" i="1"/>
  <c r="BC1872" i="1"/>
  <c r="BC1873" i="1"/>
  <c r="BC1874" i="1"/>
  <c r="BC1875" i="1"/>
  <c r="BC1876" i="1"/>
  <c r="BC1877" i="1"/>
  <c r="BC1878" i="1"/>
  <c r="BC1879" i="1"/>
  <c r="BC1880" i="1"/>
  <c r="BC1881" i="1"/>
  <c r="BC1882" i="1"/>
  <c r="BC1883" i="1"/>
  <c r="BC1884" i="1"/>
  <c r="BC1885" i="1"/>
  <c r="BC1886" i="1"/>
  <c r="BC1887" i="1"/>
  <c r="BC1888" i="1"/>
  <c r="BC1889" i="1"/>
  <c r="BC1890" i="1"/>
  <c r="BC1891" i="1"/>
  <c r="BC1892" i="1"/>
  <c r="BC1893" i="1"/>
  <c r="BC1894" i="1"/>
  <c r="BC1895" i="1"/>
  <c r="BC1896" i="1"/>
  <c r="BC1897" i="1"/>
  <c r="BC1898" i="1"/>
  <c r="BC1899" i="1"/>
  <c r="BC1900" i="1"/>
  <c r="BC1901" i="1"/>
  <c r="BC1902" i="1"/>
  <c r="BC1903" i="1"/>
  <c r="BC1904" i="1"/>
  <c r="BC1905" i="1"/>
  <c r="BC1906" i="1"/>
  <c r="BC1907" i="1"/>
  <c r="BC1908" i="1"/>
  <c r="BC1909" i="1"/>
  <c r="BC1910" i="1"/>
  <c r="BC1911" i="1"/>
  <c r="BC1912" i="1"/>
  <c r="BC1913" i="1"/>
  <c r="BC1914" i="1"/>
  <c r="BC1915" i="1"/>
  <c r="BC1916" i="1"/>
  <c r="BC1917" i="1"/>
  <c r="BC1918" i="1"/>
  <c r="BC1919" i="1"/>
  <c r="BC1920" i="1"/>
  <c r="BC1921" i="1"/>
  <c r="BC1922" i="1"/>
  <c r="BC1923" i="1"/>
  <c r="BC1924" i="1"/>
  <c r="BC1925" i="1"/>
  <c r="BC1926" i="1"/>
  <c r="BC1927" i="1"/>
  <c r="BC1928" i="1"/>
  <c r="BC1929" i="1"/>
  <c r="BC1930" i="1"/>
  <c r="BC1931" i="1"/>
  <c r="BC1932" i="1"/>
  <c r="BC1933" i="1"/>
  <c r="BC1934" i="1"/>
  <c r="BC1935" i="1"/>
  <c r="BC1936" i="1"/>
  <c r="BC1937" i="1"/>
  <c r="BC1938" i="1"/>
  <c r="BC1939" i="1"/>
  <c r="BC1940" i="1"/>
  <c r="BC1941" i="1"/>
  <c r="BC1942" i="1"/>
  <c r="BC1943" i="1"/>
  <c r="BC1944" i="1"/>
  <c r="BC1945" i="1"/>
  <c r="BC1946" i="1"/>
  <c r="BC1947" i="1"/>
  <c r="BC1948" i="1"/>
  <c r="BC1949" i="1"/>
  <c r="BC1950" i="1"/>
  <c r="BC1951" i="1"/>
  <c r="BC1952" i="1"/>
  <c r="BC1953" i="1"/>
  <c r="BC1954" i="1"/>
  <c r="BC1955" i="1"/>
  <c r="BC1956" i="1"/>
  <c r="BC1957" i="1"/>
  <c r="BC1958" i="1"/>
  <c r="BC1959" i="1"/>
  <c r="BC1960" i="1"/>
  <c r="BC1961" i="1"/>
  <c r="BC1962" i="1"/>
  <c r="BC1963" i="1"/>
  <c r="BC1964" i="1"/>
  <c r="BC1965" i="1"/>
  <c r="BC1966" i="1"/>
  <c r="BC1967" i="1"/>
  <c r="BC1968" i="1"/>
  <c r="BC1969" i="1"/>
  <c r="BC1970" i="1"/>
  <c r="BC1971" i="1"/>
  <c r="BC1972" i="1"/>
  <c r="BC1973" i="1"/>
  <c r="BC1974" i="1"/>
  <c r="BC1975" i="1"/>
  <c r="BC1976" i="1"/>
  <c r="BC1977" i="1"/>
  <c r="BC1978" i="1"/>
  <c r="BC1979" i="1"/>
  <c r="BC1980" i="1"/>
  <c r="BC1981" i="1"/>
  <c r="BC1982" i="1"/>
  <c r="BC1983" i="1"/>
  <c r="BC1984" i="1"/>
  <c r="BC1985" i="1"/>
  <c r="BC1986" i="1"/>
  <c r="BC1987" i="1"/>
  <c r="BC1988" i="1"/>
  <c r="BC1989" i="1"/>
  <c r="BC1990" i="1"/>
  <c r="BC1991" i="1"/>
  <c r="BC1992" i="1"/>
  <c r="BC1993" i="1"/>
  <c r="BC1994" i="1"/>
  <c r="BC1995" i="1"/>
  <c r="BC1996" i="1"/>
  <c r="BC1997" i="1"/>
  <c r="BC1998" i="1"/>
  <c r="BC1999" i="1"/>
  <c r="BC2000" i="1"/>
  <c r="BC2001" i="1"/>
  <c r="BC2002" i="1"/>
  <c r="BC2003" i="1"/>
  <c r="BC2004" i="1"/>
  <c r="BC2005" i="1"/>
  <c r="BC2006" i="1"/>
  <c r="BC2007" i="1"/>
  <c r="BC2008" i="1"/>
  <c r="BC2009" i="1"/>
  <c r="BC2010" i="1"/>
  <c r="BC2011" i="1"/>
  <c r="BC2012" i="1"/>
  <c r="BC2013" i="1"/>
  <c r="BC2014" i="1"/>
  <c r="BC2015" i="1"/>
  <c r="BC2016" i="1"/>
  <c r="BC2017" i="1"/>
  <c r="BC2018" i="1"/>
  <c r="BC2019" i="1"/>
  <c r="BC2020" i="1"/>
  <c r="BC2021" i="1"/>
  <c r="BC2022" i="1"/>
  <c r="BC2023" i="1"/>
  <c r="BC2024" i="1"/>
  <c r="BC2025" i="1"/>
  <c r="BC2026" i="1"/>
  <c r="BC2027" i="1"/>
  <c r="BC2028" i="1"/>
  <c r="BC2029" i="1"/>
  <c r="BC2030" i="1"/>
  <c r="BC2031" i="1"/>
  <c r="BC2032" i="1"/>
  <c r="BC2033" i="1"/>
  <c r="BC2034" i="1"/>
  <c r="BC2035" i="1"/>
  <c r="BC2036" i="1"/>
  <c r="BC2037" i="1"/>
  <c r="BC2038" i="1"/>
  <c r="BC2039" i="1"/>
  <c r="BC2040" i="1"/>
  <c r="BC2041" i="1"/>
  <c r="BC2042" i="1"/>
  <c r="BC2043" i="1"/>
  <c r="BC2044" i="1"/>
  <c r="BC2045" i="1"/>
  <c r="BC2046" i="1"/>
  <c r="BC2047" i="1"/>
  <c r="BC2048" i="1"/>
  <c r="BC2049" i="1"/>
  <c r="BC2050" i="1"/>
  <c r="BC2051" i="1"/>
  <c r="BC2052" i="1"/>
  <c r="BC2053" i="1"/>
  <c r="BC2054" i="1"/>
  <c r="BC2055" i="1"/>
  <c r="BC2056" i="1"/>
  <c r="BC2057" i="1"/>
  <c r="BC2058" i="1"/>
  <c r="BC2059" i="1"/>
  <c r="BC2060" i="1"/>
  <c r="BC2061" i="1"/>
  <c r="BC2062" i="1"/>
  <c r="BC2063" i="1"/>
  <c r="BC2064" i="1"/>
  <c r="BC2065" i="1"/>
  <c r="BC2066" i="1"/>
  <c r="BC2067" i="1"/>
  <c r="BC2068" i="1"/>
  <c r="BC2069" i="1"/>
  <c r="BC2070" i="1"/>
  <c r="BC2071" i="1"/>
  <c r="BC2072" i="1"/>
  <c r="BC2073" i="1"/>
  <c r="BC2074" i="1"/>
  <c r="BC2075" i="1"/>
  <c r="BC2076" i="1"/>
  <c r="BC2077" i="1"/>
  <c r="BC2078" i="1"/>
  <c r="BC2079" i="1"/>
  <c r="BC2080" i="1"/>
  <c r="BC2081" i="1"/>
  <c r="BC2082" i="1"/>
  <c r="BC2083" i="1"/>
  <c r="BC2084" i="1"/>
  <c r="BC2085" i="1"/>
  <c r="BC2086" i="1"/>
  <c r="BC2087" i="1"/>
  <c r="BC2088" i="1"/>
  <c r="BC2089" i="1"/>
  <c r="BC2090" i="1"/>
  <c r="BC2091" i="1"/>
  <c r="BC2092" i="1"/>
  <c r="BC2093" i="1"/>
  <c r="BC2094" i="1"/>
  <c r="BC2095" i="1"/>
  <c r="BC2096" i="1"/>
  <c r="BC2097" i="1"/>
  <c r="BC2098" i="1"/>
  <c r="BC2099" i="1"/>
  <c r="BC2100" i="1"/>
  <c r="BC2101" i="1"/>
  <c r="BC2102" i="1"/>
  <c r="BC2103" i="1"/>
  <c r="BC2104" i="1"/>
  <c r="BC2105" i="1"/>
  <c r="BC2106" i="1"/>
  <c r="BC2107" i="1"/>
  <c r="BC2108" i="1"/>
  <c r="BC2109" i="1"/>
  <c r="BC2110" i="1"/>
  <c r="BC2111" i="1"/>
  <c r="BC2112" i="1"/>
  <c r="BC2113" i="1"/>
  <c r="BC2114" i="1"/>
  <c r="BC2115" i="1"/>
  <c r="BC2116" i="1"/>
  <c r="BC2117" i="1"/>
  <c r="BC2118" i="1"/>
  <c r="BC2119" i="1"/>
  <c r="BC2120" i="1"/>
  <c r="BC2121" i="1"/>
  <c r="BC2122" i="1"/>
  <c r="BC2123" i="1"/>
  <c r="BC2124" i="1"/>
  <c r="BC2125" i="1"/>
  <c r="BC2126" i="1"/>
  <c r="BC2127" i="1"/>
  <c r="BC2128" i="1"/>
  <c r="BC2129" i="1"/>
  <c r="BC2130" i="1"/>
  <c r="BC2131" i="1"/>
  <c r="BC2132" i="1"/>
  <c r="BC2133" i="1"/>
  <c r="BC2134" i="1"/>
  <c r="BC2135" i="1"/>
  <c r="BC2136" i="1"/>
  <c r="BC2137" i="1"/>
  <c r="BC2138" i="1"/>
  <c r="BC2139" i="1"/>
  <c r="BC2140" i="1"/>
  <c r="BC2141" i="1"/>
  <c r="BC2142" i="1"/>
  <c r="BC2143" i="1"/>
  <c r="BC2144" i="1"/>
  <c r="BC2145" i="1"/>
  <c r="BC2146" i="1"/>
  <c r="BC2147" i="1"/>
  <c r="BC2148" i="1"/>
  <c r="BC2149" i="1"/>
  <c r="BC2150" i="1"/>
  <c r="BC2151" i="1"/>
  <c r="BC2152" i="1"/>
  <c r="BC2153" i="1"/>
  <c r="BC2154" i="1"/>
  <c r="BC2155" i="1"/>
  <c r="BC2156" i="1"/>
  <c r="BC2157" i="1"/>
  <c r="BC2158" i="1"/>
  <c r="BC2159" i="1"/>
  <c r="BC2160" i="1"/>
  <c r="BC2161" i="1"/>
  <c r="BC2162" i="1"/>
  <c r="BC2163" i="1"/>
  <c r="BC2164" i="1"/>
  <c r="BC2165" i="1"/>
  <c r="BC2166" i="1"/>
  <c r="BC2167" i="1"/>
  <c r="BC2168" i="1"/>
  <c r="BC2169" i="1"/>
  <c r="BC2170" i="1"/>
  <c r="BC2171" i="1"/>
  <c r="BC2172" i="1"/>
  <c r="BC2173" i="1"/>
  <c r="BC2174" i="1"/>
  <c r="BC2175" i="1"/>
  <c r="BC2176" i="1"/>
  <c r="BC2177" i="1"/>
  <c r="BC2178" i="1"/>
  <c r="BC2179" i="1"/>
  <c r="BC2180" i="1"/>
  <c r="BC2181" i="1"/>
  <c r="BC2182" i="1"/>
  <c r="BC2183" i="1"/>
  <c r="BC2184" i="1"/>
  <c r="BC2185" i="1"/>
  <c r="BC2186" i="1"/>
  <c r="BC2187" i="1"/>
  <c r="BC2188" i="1"/>
  <c r="BC2189" i="1"/>
  <c r="BC2190" i="1"/>
  <c r="BC2191" i="1"/>
  <c r="BC2192" i="1"/>
  <c r="BC2193" i="1"/>
  <c r="BC2194" i="1"/>
  <c r="BC2195" i="1"/>
  <c r="BC2196" i="1"/>
  <c r="BC2197" i="1"/>
  <c r="BC2198" i="1"/>
  <c r="BC2199" i="1"/>
  <c r="BC2200" i="1"/>
  <c r="BC2201" i="1"/>
  <c r="BC2202" i="1"/>
  <c r="BC2203" i="1"/>
  <c r="BC2204" i="1"/>
  <c r="BC2205" i="1"/>
  <c r="BC2206" i="1"/>
  <c r="BC2207" i="1"/>
  <c r="BC2208" i="1"/>
  <c r="BC2209" i="1"/>
  <c r="BC2210" i="1"/>
  <c r="BC2211" i="1"/>
  <c r="BC2212" i="1"/>
  <c r="BC2213" i="1"/>
  <c r="BC2214" i="1"/>
  <c r="BC2215" i="1"/>
  <c r="BC2216" i="1"/>
  <c r="BC2217" i="1"/>
  <c r="BC2218" i="1"/>
  <c r="BC2219" i="1"/>
  <c r="BC2220" i="1"/>
  <c r="BC2221" i="1"/>
  <c r="BC2222" i="1"/>
  <c r="BC2223" i="1"/>
  <c r="BC2224" i="1"/>
  <c r="BC2225" i="1"/>
  <c r="BC2226" i="1"/>
  <c r="BC2227" i="1"/>
  <c r="BC2228" i="1"/>
  <c r="BC2229" i="1"/>
  <c r="BC2230" i="1"/>
  <c r="BC2231" i="1"/>
  <c r="BC2232" i="1"/>
  <c r="BC2233" i="1"/>
  <c r="BC2234" i="1"/>
  <c r="BC2235" i="1"/>
  <c r="BC2236" i="1"/>
  <c r="BC2237" i="1"/>
  <c r="BC2238" i="1"/>
  <c r="BC2239" i="1"/>
  <c r="BC2240" i="1"/>
  <c r="BC2241" i="1"/>
  <c r="BC2242" i="1"/>
  <c r="BC2243" i="1"/>
  <c r="BC2244" i="1"/>
  <c r="BC2245" i="1"/>
  <c r="BC2246" i="1"/>
  <c r="BC2247" i="1"/>
  <c r="BC2248" i="1"/>
  <c r="BC2249" i="1"/>
  <c r="BC2250" i="1"/>
  <c r="BC2251" i="1"/>
  <c r="BC2252" i="1"/>
  <c r="BC2253" i="1"/>
  <c r="BC2254" i="1"/>
  <c r="BC2255" i="1"/>
  <c r="BC2256" i="1"/>
  <c r="BC2257" i="1"/>
  <c r="BC2258" i="1"/>
  <c r="BC2259" i="1"/>
  <c r="BC2260" i="1"/>
  <c r="BC2261" i="1"/>
  <c r="BC2262" i="1"/>
  <c r="BC2263" i="1"/>
  <c r="BC2264" i="1"/>
  <c r="BC2265" i="1"/>
  <c r="BC2266" i="1"/>
  <c r="BC2267" i="1"/>
  <c r="BC2268" i="1"/>
  <c r="BC2269" i="1"/>
  <c r="BC2270" i="1"/>
  <c r="BC2271" i="1"/>
  <c r="BC2272" i="1"/>
  <c r="BC2273" i="1"/>
  <c r="BC2274" i="1"/>
  <c r="BC2275" i="1"/>
  <c r="BC2276" i="1"/>
  <c r="BC2277" i="1"/>
  <c r="BC2278" i="1"/>
  <c r="BC2279" i="1"/>
  <c r="BC2280" i="1"/>
  <c r="BC2281" i="1"/>
  <c r="BC2282" i="1"/>
  <c r="BC2283" i="1"/>
  <c r="BC2284" i="1"/>
  <c r="BC2285" i="1"/>
  <c r="BC2286" i="1"/>
  <c r="BC2287" i="1"/>
  <c r="BC2288" i="1"/>
  <c r="BC2289" i="1"/>
  <c r="BC2290" i="1"/>
  <c r="BC2291" i="1"/>
  <c r="BC2292" i="1"/>
  <c r="BC2293" i="1"/>
  <c r="BC2294" i="1"/>
  <c r="BC2295" i="1"/>
  <c r="BC2296" i="1"/>
  <c r="BC2297" i="1"/>
  <c r="BC2298" i="1"/>
  <c r="BC2299" i="1"/>
  <c r="BC2300" i="1"/>
  <c r="BC2301" i="1"/>
  <c r="BC2302" i="1"/>
  <c r="BC2303" i="1"/>
  <c r="BC2304" i="1"/>
  <c r="BC2305" i="1"/>
  <c r="BC2306" i="1"/>
  <c r="BC2307" i="1"/>
  <c r="BC2308" i="1"/>
  <c r="BC2309" i="1"/>
  <c r="BC2310" i="1"/>
  <c r="BC2311" i="1"/>
  <c r="BC2312" i="1"/>
  <c r="BC2313" i="1"/>
  <c r="BC2314" i="1"/>
  <c r="BC2315" i="1"/>
  <c r="BC2316" i="1"/>
  <c r="BC2317" i="1"/>
  <c r="BC2318" i="1"/>
  <c r="BC2319" i="1"/>
  <c r="BC2320" i="1"/>
  <c r="BC2321" i="1"/>
  <c r="BC2322" i="1"/>
  <c r="BC2323" i="1"/>
  <c r="BC2324" i="1"/>
  <c r="BC2325" i="1"/>
  <c r="BC2326" i="1"/>
  <c r="BC2327" i="1"/>
  <c r="BC2328" i="1"/>
  <c r="BC2329" i="1"/>
  <c r="BC2330" i="1"/>
  <c r="BC2331" i="1"/>
  <c r="BC2332" i="1"/>
  <c r="BC2333" i="1"/>
  <c r="BC2334" i="1"/>
  <c r="BC2335" i="1"/>
  <c r="BC2336" i="1"/>
  <c r="BC2337" i="1"/>
  <c r="BC2338" i="1"/>
  <c r="BC2339" i="1"/>
  <c r="BC2340" i="1"/>
  <c r="BC2341" i="1"/>
  <c r="BC2342" i="1"/>
  <c r="BC2343" i="1"/>
  <c r="BC2344" i="1"/>
  <c r="BC2345" i="1"/>
  <c r="BC2346" i="1"/>
  <c r="BC2347" i="1"/>
  <c r="BC2348" i="1"/>
  <c r="BC2349" i="1"/>
  <c r="BC2350" i="1"/>
  <c r="BC2351" i="1"/>
  <c r="BC2352" i="1"/>
  <c r="BC2353" i="1"/>
  <c r="BC2354" i="1"/>
  <c r="BC2355" i="1"/>
  <c r="BC2356" i="1"/>
  <c r="BC2357" i="1"/>
  <c r="BC2358" i="1"/>
  <c r="BC2359" i="1"/>
  <c r="BC2360" i="1"/>
  <c r="BC2361" i="1"/>
  <c r="BC2362" i="1"/>
  <c r="BC2363" i="1"/>
  <c r="BC2364" i="1"/>
  <c r="BC2365" i="1"/>
  <c r="BC2366" i="1"/>
  <c r="BC2367" i="1"/>
  <c r="BC2368" i="1"/>
  <c r="BC2369" i="1"/>
  <c r="BC2370" i="1"/>
  <c r="BC2371" i="1"/>
  <c r="BC2372" i="1"/>
  <c r="BC2373" i="1"/>
  <c r="BC2374" i="1"/>
  <c r="BC2375" i="1"/>
  <c r="BC2376" i="1"/>
  <c r="BC2377" i="1"/>
  <c r="BC2378" i="1"/>
  <c r="BC2379" i="1"/>
  <c r="BC2380" i="1"/>
  <c r="BC2381" i="1"/>
  <c r="BC2382" i="1"/>
  <c r="BC2383" i="1"/>
  <c r="BC2384" i="1"/>
  <c r="BC2385" i="1"/>
  <c r="BC2386" i="1"/>
  <c r="BC2387" i="1"/>
  <c r="BC2388" i="1"/>
  <c r="BC2389" i="1"/>
  <c r="BC2390" i="1"/>
  <c r="BC2391" i="1"/>
  <c r="BC2392" i="1"/>
  <c r="BC2393" i="1"/>
  <c r="BC2394" i="1"/>
  <c r="BC2395" i="1"/>
  <c r="BC2396" i="1"/>
  <c r="BC2397" i="1"/>
  <c r="BC2398" i="1"/>
  <c r="BC2399" i="1"/>
  <c r="BC2400" i="1"/>
  <c r="BC2401" i="1"/>
  <c r="BC2402" i="1"/>
  <c r="BC2403" i="1"/>
  <c r="BC2404" i="1"/>
  <c r="BC2405" i="1"/>
  <c r="BC2406" i="1"/>
  <c r="BC2407" i="1"/>
  <c r="BC2408" i="1"/>
  <c r="BC2409" i="1"/>
  <c r="BC2410" i="1"/>
  <c r="BC2411" i="1"/>
  <c r="BC2412" i="1"/>
  <c r="BC2413" i="1"/>
  <c r="BC2414" i="1"/>
  <c r="BC2415" i="1"/>
  <c r="BC2416" i="1"/>
  <c r="BC2417" i="1"/>
  <c r="BC2418" i="1"/>
  <c r="BC2419" i="1"/>
  <c r="BC2420" i="1"/>
  <c r="BC2421" i="1"/>
  <c r="BC2422" i="1"/>
  <c r="BC2423" i="1"/>
  <c r="BC2424" i="1"/>
  <c r="BC2425" i="1"/>
  <c r="BC2426" i="1"/>
  <c r="BC2427" i="1"/>
  <c r="BC2428" i="1"/>
  <c r="BC2429" i="1"/>
  <c r="BC2430" i="1"/>
  <c r="BC2431" i="1"/>
  <c r="BC2432" i="1"/>
  <c r="BC2433" i="1"/>
  <c r="BC2434" i="1"/>
  <c r="BC2435" i="1"/>
  <c r="BC2436" i="1"/>
  <c r="BC2437" i="1"/>
  <c r="BC2438" i="1"/>
  <c r="BC2439" i="1"/>
  <c r="BC2440" i="1"/>
  <c r="BC2441" i="1"/>
  <c r="BC2442" i="1"/>
  <c r="BC2443" i="1"/>
  <c r="BC2444" i="1"/>
  <c r="BC2445" i="1"/>
  <c r="BC2446" i="1"/>
  <c r="BC2447" i="1"/>
  <c r="BC2448" i="1"/>
  <c r="BC2449" i="1"/>
  <c r="BC2450" i="1"/>
  <c r="BC2451" i="1"/>
  <c r="BC2452" i="1"/>
  <c r="BC2453" i="1"/>
  <c r="BC2454" i="1"/>
  <c r="BC2455" i="1"/>
  <c r="BC2456" i="1"/>
  <c r="BC2457" i="1"/>
  <c r="BC2458" i="1"/>
  <c r="BC2459" i="1"/>
  <c r="BC2460" i="1"/>
  <c r="BC2461" i="1"/>
  <c r="BC2462" i="1"/>
  <c r="BC2463" i="1"/>
  <c r="BC2464" i="1"/>
  <c r="BC2465" i="1"/>
  <c r="BC2466" i="1"/>
  <c r="BC2467" i="1"/>
  <c r="BC2468" i="1"/>
  <c r="BC2469" i="1"/>
  <c r="BC2470" i="1"/>
  <c r="BC2471" i="1"/>
  <c r="BC2472" i="1"/>
  <c r="BC2473" i="1"/>
  <c r="BC2474" i="1"/>
  <c r="BC2475" i="1"/>
  <c r="BC2476" i="1"/>
  <c r="BC2477" i="1"/>
  <c r="BC2478" i="1"/>
  <c r="BC2479" i="1"/>
  <c r="BC2480" i="1"/>
  <c r="BC2481" i="1"/>
  <c r="BC2482" i="1"/>
  <c r="BC2483" i="1"/>
  <c r="BC2484" i="1"/>
  <c r="BC2485" i="1"/>
  <c r="BC2486" i="1"/>
  <c r="BC2487" i="1"/>
  <c r="BC2488" i="1"/>
  <c r="BC2489" i="1"/>
  <c r="BC2490" i="1"/>
  <c r="BC2491" i="1"/>
  <c r="BC2492" i="1"/>
  <c r="BC2493" i="1"/>
  <c r="BC2494" i="1"/>
  <c r="BC2495" i="1"/>
  <c r="BC2496" i="1"/>
  <c r="BC2497" i="1"/>
  <c r="BC2498" i="1"/>
  <c r="BC2499" i="1"/>
  <c r="BC2500" i="1"/>
  <c r="BC2501" i="1"/>
  <c r="BC2502" i="1"/>
  <c r="BC2503" i="1"/>
  <c r="BC2504" i="1"/>
  <c r="BC2505" i="1"/>
  <c r="BC2506" i="1"/>
  <c r="BC2507" i="1"/>
  <c r="BC2508" i="1"/>
  <c r="BC2509" i="1"/>
  <c r="BC2510" i="1"/>
  <c r="BC2511" i="1"/>
  <c r="BC2512" i="1"/>
  <c r="BC2513" i="1"/>
  <c r="BC2514" i="1"/>
  <c r="BC2515" i="1"/>
  <c r="BC2516" i="1"/>
  <c r="BC2517" i="1"/>
  <c r="BC2518" i="1"/>
  <c r="BC2519" i="1"/>
  <c r="BC2520" i="1"/>
  <c r="BC2521" i="1"/>
  <c r="BC2522" i="1"/>
  <c r="BC2523" i="1"/>
  <c r="BC2524" i="1"/>
  <c r="BC2525" i="1"/>
  <c r="BC2526" i="1"/>
  <c r="BC2527" i="1"/>
  <c r="BC2528" i="1"/>
  <c r="BC2529" i="1"/>
  <c r="BC2530" i="1"/>
  <c r="BC2531" i="1"/>
  <c r="BC2532" i="1"/>
  <c r="BC2533" i="1"/>
  <c r="BC2534" i="1"/>
  <c r="BC2535" i="1"/>
  <c r="BC2536" i="1"/>
  <c r="BC2537" i="1"/>
  <c r="BC2538" i="1"/>
  <c r="BC2539" i="1"/>
  <c r="BC2540" i="1"/>
  <c r="BC2541" i="1"/>
  <c r="BC2542" i="1"/>
  <c r="BC2543" i="1"/>
  <c r="BC2544" i="1"/>
  <c r="BC2545" i="1"/>
  <c r="BC2546" i="1"/>
  <c r="BC2547" i="1"/>
  <c r="BC2548" i="1"/>
  <c r="BC2549" i="1"/>
  <c r="BC2550" i="1"/>
  <c r="BC2551" i="1"/>
  <c r="BC2552" i="1"/>
  <c r="BC2553" i="1"/>
  <c r="BC2554" i="1"/>
  <c r="BC2555" i="1"/>
  <c r="BC2556" i="1"/>
  <c r="BC2557" i="1"/>
  <c r="BC2558" i="1"/>
  <c r="BC2559" i="1"/>
  <c r="BC2560" i="1"/>
  <c r="BC2561" i="1"/>
  <c r="BC2562" i="1"/>
  <c r="BC2563" i="1"/>
  <c r="BC2564" i="1"/>
  <c r="BC2565" i="1"/>
  <c r="BC2566" i="1"/>
  <c r="BC2567" i="1"/>
  <c r="BC2568" i="1"/>
  <c r="BC2569" i="1"/>
  <c r="BC2570" i="1"/>
  <c r="BC2571" i="1"/>
  <c r="BC2572" i="1"/>
  <c r="BC2573" i="1"/>
  <c r="BC2574" i="1"/>
  <c r="BC2575" i="1"/>
  <c r="BC2576" i="1"/>
  <c r="BC2577" i="1"/>
  <c r="BC2578" i="1"/>
  <c r="BC2579" i="1"/>
  <c r="BC2580" i="1"/>
  <c r="BC2581" i="1"/>
  <c r="BC2582" i="1"/>
  <c r="BC2583" i="1"/>
  <c r="BC2584" i="1"/>
  <c r="BC2585" i="1"/>
  <c r="BC2586" i="1"/>
  <c r="BC2587" i="1"/>
  <c r="BC2588" i="1"/>
  <c r="BC2589" i="1"/>
  <c r="BC2590" i="1"/>
  <c r="BC2591" i="1"/>
  <c r="BC2592" i="1"/>
  <c r="BC2593" i="1"/>
  <c r="BC2594" i="1"/>
  <c r="BC2595" i="1"/>
  <c r="BC2596" i="1"/>
  <c r="BC2597" i="1"/>
  <c r="BC2598" i="1"/>
  <c r="BC2599" i="1"/>
  <c r="BC2600" i="1"/>
  <c r="BC2601" i="1"/>
  <c r="BC2602" i="1"/>
  <c r="BC2603" i="1"/>
  <c r="BC2604" i="1"/>
  <c r="BC2605" i="1"/>
  <c r="BC2606" i="1"/>
  <c r="BC2607" i="1"/>
  <c r="BC2608" i="1"/>
  <c r="BC2609" i="1"/>
  <c r="BC2610" i="1"/>
  <c r="BC2611" i="1"/>
  <c r="BC2612" i="1"/>
  <c r="BC2613" i="1"/>
  <c r="BC2614" i="1"/>
  <c r="BC2615" i="1"/>
  <c r="BC2616" i="1"/>
  <c r="BC2617" i="1"/>
  <c r="BC2618" i="1"/>
  <c r="BC2619" i="1"/>
  <c r="BC2620" i="1"/>
  <c r="BC2621" i="1"/>
  <c r="BC2622" i="1"/>
  <c r="BC2623" i="1"/>
  <c r="BC2624" i="1"/>
  <c r="BC2625" i="1"/>
  <c r="BC2626" i="1"/>
  <c r="BC2627" i="1"/>
  <c r="BC2628" i="1"/>
  <c r="BC2629" i="1"/>
  <c r="BC2630" i="1"/>
  <c r="BC2631" i="1"/>
  <c r="BC2632" i="1"/>
  <c r="BC2633" i="1"/>
  <c r="BC2634" i="1"/>
  <c r="BC2635" i="1"/>
  <c r="BC2636" i="1"/>
  <c r="BC2637" i="1"/>
  <c r="BC2638" i="1"/>
  <c r="BC2639" i="1"/>
  <c r="BC2640" i="1"/>
  <c r="BC2641" i="1"/>
  <c r="BC2642" i="1"/>
  <c r="BC2643" i="1"/>
  <c r="BC2644" i="1"/>
  <c r="BC2645" i="1"/>
  <c r="BC2646" i="1"/>
  <c r="BC2647" i="1"/>
  <c r="BC2648" i="1"/>
  <c r="BC2649" i="1"/>
  <c r="BC2650" i="1"/>
  <c r="BC2651" i="1"/>
  <c r="BC2652" i="1"/>
  <c r="BC2653" i="1"/>
  <c r="BC2654" i="1"/>
  <c r="BC2655" i="1"/>
  <c r="BC2656" i="1"/>
  <c r="BC2657" i="1"/>
  <c r="BC2658" i="1"/>
  <c r="BC2659" i="1"/>
  <c r="BC2660" i="1"/>
  <c r="BC2661" i="1"/>
  <c r="BC2662" i="1"/>
  <c r="BC2663" i="1"/>
  <c r="BC2664" i="1"/>
  <c r="BC2665" i="1"/>
  <c r="BC2666" i="1"/>
  <c r="BC2667" i="1"/>
  <c r="BC2668" i="1"/>
  <c r="BC2669" i="1"/>
  <c r="BC2670" i="1"/>
  <c r="BC2671" i="1"/>
  <c r="BC2672" i="1"/>
  <c r="BC2673" i="1"/>
  <c r="BC2674" i="1"/>
  <c r="BC2675" i="1"/>
  <c r="BC2676" i="1"/>
  <c r="BC2677" i="1"/>
  <c r="BC2678" i="1"/>
  <c r="BC2679" i="1"/>
  <c r="BC2680" i="1"/>
  <c r="BC2681" i="1"/>
  <c r="BC2682" i="1"/>
  <c r="BC2683" i="1"/>
  <c r="BC2684" i="1"/>
  <c r="BC2685" i="1"/>
  <c r="BC2686" i="1"/>
  <c r="BC2687" i="1"/>
  <c r="BC2688" i="1"/>
  <c r="BC2689" i="1"/>
  <c r="BC2690" i="1"/>
  <c r="BC2691" i="1"/>
  <c r="BC2692" i="1"/>
  <c r="BC2693" i="1"/>
  <c r="BC2694" i="1"/>
  <c r="BC2695" i="1"/>
  <c r="BC2696" i="1"/>
  <c r="BC2697" i="1"/>
  <c r="BC2698" i="1"/>
  <c r="BC2699" i="1"/>
  <c r="BC2700" i="1"/>
  <c r="BC2701" i="1"/>
  <c r="BC2702" i="1"/>
  <c r="BC2703" i="1"/>
  <c r="BC2704" i="1"/>
  <c r="BC2705" i="1"/>
  <c r="BC2706" i="1"/>
  <c r="BC2707" i="1"/>
  <c r="BC2708" i="1"/>
  <c r="BC2709" i="1"/>
  <c r="BC2710" i="1"/>
  <c r="BC2711" i="1"/>
  <c r="BC2712" i="1"/>
  <c r="BC2713" i="1"/>
  <c r="BC2714" i="1"/>
  <c r="BC2715" i="1"/>
  <c r="BC2716" i="1"/>
  <c r="BC2717" i="1"/>
  <c r="BC2718" i="1"/>
  <c r="BC2719" i="1"/>
  <c r="BC2720" i="1"/>
  <c r="BC2721" i="1"/>
  <c r="BC2722" i="1"/>
  <c r="BC2723" i="1"/>
  <c r="BC2724" i="1"/>
  <c r="BC2725" i="1"/>
  <c r="BC2726" i="1"/>
  <c r="BC2727" i="1"/>
  <c r="BC2728" i="1"/>
  <c r="BC2729" i="1"/>
  <c r="BC2730" i="1"/>
  <c r="BC2731" i="1"/>
  <c r="BC2732" i="1"/>
  <c r="BC2733" i="1"/>
  <c r="BC2734" i="1"/>
  <c r="BC2735" i="1"/>
  <c r="BC2736" i="1"/>
  <c r="BC2737" i="1"/>
  <c r="BC2738" i="1"/>
  <c r="BC2739" i="1"/>
  <c r="BC2740" i="1"/>
  <c r="BC2741" i="1"/>
  <c r="BC2742" i="1"/>
  <c r="BC2743" i="1"/>
  <c r="BC2744" i="1"/>
  <c r="BC2745" i="1"/>
  <c r="BC2746" i="1"/>
  <c r="BC2747" i="1"/>
  <c r="BC2748" i="1"/>
  <c r="BC2749" i="1"/>
  <c r="BC2750" i="1"/>
  <c r="BC2751" i="1"/>
  <c r="BC2752" i="1"/>
  <c r="BC2753" i="1"/>
  <c r="BC2754" i="1"/>
  <c r="BC2755" i="1"/>
  <c r="BC2756" i="1"/>
  <c r="BC2757" i="1"/>
  <c r="BC2758" i="1"/>
  <c r="BC2759" i="1"/>
  <c r="BC2760" i="1"/>
  <c r="BC2761" i="1"/>
  <c r="BC2762" i="1"/>
  <c r="BC2763" i="1"/>
  <c r="BC2764" i="1"/>
  <c r="BC2765" i="1"/>
  <c r="BC2766" i="1"/>
  <c r="BC2767" i="1"/>
  <c r="BC2768" i="1"/>
  <c r="BC2769" i="1"/>
  <c r="BC2770" i="1"/>
  <c r="BC2771" i="1"/>
  <c r="BC2772" i="1"/>
  <c r="BC2773" i="1"/>
  <c r="BC2774" i="1"/>
  <c r="BC2775" i="1"/>
  <c r="BC2776" i="1"/>
  <c r="BC2777" i="1"/>
  <c r="BC2778" i="1"/>
  <c r="BC2779" i="1"/>
  <c r="BC2780" i="1"/>
  <c r="BC2781" i="1"/>
  <c r="BC2782" i="1"/>
  <c r="BC2783" i="1"/>
  <c r="BC2784" i="1"/>
  <c r="BC2785" i="1"/>
  <c r="BC2786" i="1"/>
  <c r="BC2787" i="1"/>
  <c r="BC2788" i="1"/>
  <c r="BC2789" i="1"/>
  <c r="BC2790" i="1"/>
  <c r="BC2791" i="1"/>
  <c r="BC2792" i="1"/>
  <c r="BC2793" i="1"/>
  <c r="BC2794" i="1"/>
  <c r="BC2795" i="1"/>
  <c r="BC2796" i="1"/>
  <c r="BC2797" i="1"/>
  <c r="BC2798" i="1"/>
  <c r="BC2799" i="1"/>
  <c r="BC2800" i="1"/>
  <c r="BC2801" i="1"/>
  <c r="BC2802" i="1"/>
  <c r="BC2803" i="1"/>
  <c r="BC2804" i="1"/>
  <c r="BC2805" i="1"/>
  <c r="BC2806" i="1"/>
  <c r="BC2807" i="1"/>
  <c r="BC2808" i="1"/>
  <c r="BC2809" i="1"/>
  <c r="BC2810" i="1"/>
  <c r="BC2811" i="1"/>
  <c r="BC2812" i="1"/>
  <c r="BC2813" i="1"/>
  <c r="BC2814" i="1"/>
  <c r="BC2815" i="1"/>
  <c r="BC2816" i="1"/>
  <c r="BC2817" i="1"/>
  <c r="BC2818" i="1"/>
  <c r="BC2819" i="1"/>
  <c r="BC2820" i="1"/>
  <c r="BC2821" i="1"/>
  <c r="BC2822" i="1"/>
  <c r="BC2823" i="1"/>
  <c r="BC2824" i="1"/>
  <c r="BC2825" i="1"/>
  <c r="BC2826" i="1"/>
  <c r="BC2827" i="1"/>
  <c r="BC2828" i="1"/>
  <c r="BC2829" i="1"/>
  <c r="BC2830" i="1"/>
  <c r="BC2831" i="1"/>
  <c r="BC2832" i="1"/>
  <c r="BC2833" i="1"/>
  <c r="BC2834" i="1"/>
  <c r="BC2835" i="1"/>
  <c r="BC2836" i="1"/>
  <c r="BC2837" i="1"/>
  <c r="BC2838" i="1"/>
  <c r="BC2839" i="1"/>
  <c r="BC2840" i="1"/>
  <c r="BC2841" i="1"/>
  <c r="BC2842" i="1"/>
  <c r="BC2843" i="1"/>
  <c r="BC2844" i="1"/>
  <c r="BC2845" i="1"/>
  <c r="BC2846" i="1"/>
  <c r="BC2847" i="1"/>
  <c r="BC2848" i="1"/>
  <c r="BC2849" i="1"/>
  <c r="BC2850" i="1"/>
  <c r="BC2851" i="1"/>
  <c r="BC2852" i="1"/>
  <c r="BC2853" i="1"/>
  <c r="BC2854" i="1"/>
  <c r="BC2855" i="1"/>
  <c r="BC2856" i="1"/>
  <c r="BC2857" i="1"/>
  <c r="BC2858" i="1"/>
  <c r="BC2859" i="1"/>
  <c r="BC2860" i="1"/>
  <c r="BC2861" i="1"/>
  <c r="BC2862" i="1"/>
  <c r="BC2863" i="1"/>
  <c r="BC2864" i="1"/>
  <c r="BC2865" i="1"/>
  <c r="BC2866" i="1"/>
  <c r="BC2867" i="1"/>
  <c r="BC2868" i="1"/>
  <c r="BC2869" i="1"/>
  <c r="BC2870" i="1"/>
  <c r="BC2871" i="1"/>
  <c r="BC2872" i="1"/>
  <c r="BC2873" i="1"/>
  <c r="BC2874" i="1"/>
  <c r="BC2875" i="1"/>
  <c r="BC2876" i="1"/>
  <c r="BC2877" i="1"/>
  <c r="BC2878" i="1"/>
  <c r="BC2879" i="1"/>
  <c r="BC2880" i="1"/>
  <c r="BC2881" i="1"/>
  <c r="BC2882" i="1"/>
  <c r="BC2883" i="1"/>
  <c r="BC2884" i="1"/>
  <c r="BC2885" i="1"/>
  <c r="BC2886" i="1"/>
  <c r="BC2887" i="1"/>
  <c r="BC2888" i="1"/>
  <c r="BC2889" i="1"/>
  <c r="BC2890" i="1"/>
  <c r="BC2891" i="1"/>
  <c r="BC2892" i="1"/>
  <c r="BC2893" i="1"/>
  <c r="BC2894" i="1"/>
  <c r="BC2895" i="1"/>
  <c r="BC2896" i="1"/>
  <c r="BC2897" i="1"/>
  <c r="BC2898" i="1"/>
  <c r="BC2899" i="1"/>
  <c r="BC2900" i="1"/>
  <c r="BC2901" i="1"/>
  <c r="BC2902" i="1"/>
  <c r="BC2903" i="1"/>
  <c r="BC2904" i="1"/>
  <c r="BC2905" i="1"/>
  <c r="BC2906" i="1"/>
  <c r="BC2907" i="1"/>
  <c r="BC2908" i="1"/>
  <c r="BC2909" i="1"/>
  <c r="BC2910" i="1"/>
  <c r="BC2911" i="1"/>
  <c r="BC2912" i="1"/>
  <c r="BC2913" i="1"/>
  <c r="BC2914" i="1"/>
  <c r="BC2915" i="1"/>
  <c r="BC2916" i="1"/>
  <c r="BC2917" i="1"/>
  <c r="BC2918" i="1"/>
  <c r="BC2919" i="1"/>
  <c r="BC2920" i="1"/>
  <c r="BC2921" i="1"/>
  <c r="BC2922" i="1"/>
  <c r="BC2923" i="1"/>
  <c r="BC2924" i="1"/>
  <c r="BC2925" i="1"/>
  <c r="BC2926" i="1"/>
  <c r="BC2927" i="1"/>
  <c r="BC2928" i="1"/>
  <c r="BC2929" i="1"/>
  <c r="BC2930" i="1"/>
  <c r="BC2931" i="1"/>
  <c r="BC2932" i="1"/>
  <c r="BC2933" i="1"/>
  <c r="BC2934" i="1"/>
  <c r="BC2935" i="1"/>
  <c r="BC2936" i="1"/>
  <c r="BC2937" i="1"/>
  <c r="BC2938" i="1"/>
  <c r="BC2939" i="1"/>
  <c r="BC2940" i="1"/>
  <c r="BC2941" i="1"/>
  <c r="BC2942" i="1"/>
  <c r="BC2943" i="1"/>
  <c r="BC2944" i="1"/>
  <c r="BC2945" i="1"/>
  <c r="BC2946" i="1"/>
  <c r="BC2947" i="1"/>
  <c r="BC2948" i="1"/>
  <c r="BC2949" i="1"/>
  <c r="BC2950" i="1"/>
  <c r="BC2951" i="1"/>
  <c r="BC2952" i="1"/>
  <c r="BC2953" i="1"/>
  <c r="BC2954" i="1"/>
  <c r="BC2955" i="1"/>
  <c r="BC2956" i="1"/>
  <c r="BC2957" i="1"/>
  <c r="BC2958" i="1"/>
  <c r="BC2959" i="1"/>
  <c r="BC2960" i="1"/>
  <c r="BC2961" i="1"/>
  <c r="BC2962" i="1"/>
  <c r="BC2963" i="1"/>
  <c r="BC2964" i="1"/>
  <c r="BC2965" i="1"/>
  <c r="BC2966" i="1"/>
  <c r="BC2967" i="1"/>
  <c r="BC2968" i="1"/>
  <c r="BC2969" i="1"/>
  <c r="BC2970" i="1"/>
  <c r="BC2971" i="1"/>
  <c r="BC2972" i="1"/>
  <c r="BC2973" i="1"/>
  <c r="BC2974" i="1"/>
  <c r="BC2975" i="1"/>
  <c r="BC2976" i="1"/>
  <c r="BC2977" i="1"/>
  <c r="BC2978" i="1"/>
  <c r="BC2979" i="1"/>
  <c r="BC2980" i="1"/>
  <c r="BC2981" i="1"/>
  <c r="BC2982" i="1"/>
  <c r="BC2983" i="1"/>
  <c r="BC2984" i="1"/>
  <c r="BC2985" i="1"/>
  <c r="BC2986" i="1"/>
  <c r="BC2987" i="1"/>
  <c r="BC2988" i="1"/>
  <c r="BC2989" i="1"/>
  <c r="BC2990" i="1"/>
  <c r="BC2991" i="1"/>
  <c r="BC2992" i="1"/>
  <c r="BC2993" i="1"/>
  <c r="BC2994" i="1"/>
  <c r="BC2995" i="1"/>
  <c r="BC2996" i="1"/>
  <c r="BC2997" i="1"/>
  <c r="BC2998" i="1"/>
  <c r="BC2999" i="1"/>
  <c r="BC3000" i="1"/>
  <c r="BC3001" i="1"/>
  <c r="BC3002" i="1"/>
  <c r="BC3003" i="1"/>
  <c r="BC3004" i="1"/>
  <c r="BC3005" i="1"/>
  <c r="BC3006" i="1"/>
  <c r="BC3007" i="1"/>
  <c r="BC3008" i="1"/>
  <c r="BC3009" i="1"/>
  <c r="BC3010" i="1"/>
  <c r="BC3011" i="1"/>
  <c r="BC3012" i="1"/>
  <c r="BC3013" i="1"/>
  <c r="BC3014" i="1"/>
  <c r="BC3015" i="1"/>
  <c r="BC3016" i="1"/>
  <c r="BC3017" i="1"/>
  <c r="BC3018" i="1"/>
  <c r="BC3019" i="1"/>
  <c r="BC3020" i="1"/>
  <c r="BC3021" i="1"/>
  <c r="BC3022" i="1"/>
  <c r="BC3023" i="1"/>
  <c r="BC3024" i="1"/>
  <c r="BC3025" i="1"/>
  <c r="BC3026" i="1"/>
  <c r="BC3027" i="1"/>
  <c r="BC3028" i="1"/>
  <c r="BC3029" i="1"/>
  <c r="BC3030" i="1"/>
  <c r="BC3031" i="1"/>
  <c r="BC3032" i="1"/>
  <c r="BC3033" i="1"/>
  <c r="BC3034" i="1"/>
  <c r="BC3035" i="1"/>
  <c r="BC3036" i="1"/>
  <c r="BC3037" i="1"/>
  <c r="BC3038" i="1"/>
  <c r="BC3039" i="1"/>
  <c r="BC3040" i="1"/>
  <c r="BC3041" i="1"/>
  <c r="BC3042" i="1"/>
  <c r="BC3043" i="1"/>
  <c r="BC3044" i="1"/>
  <c r="BC3045" i="1"/>
  <c r="BC3046" i="1"/>
  <c r="BC3047" i="1"/>
  <c r="BC3048" i="1"/>
  <c r="BC3049" i="1"/>
  <c r="BC3050" i="1"/>
  <c r="BC3051" i="1"/>
  <c r="BC3052" i="1"/>
  <c r="BC3053" i="1"/>
  <c r="BC3054" i="1"/>
  <c r="BC3055" i="1"/>
  <c r="BC3056" i="1"/>
  <c r="BC3057" i="1"/>
  <c r="BC3058" i="1"/>
  <c r="BC3059" i="1"/>
  <c r="BC3060" i="1"/>
  <c r="BC3061" i="1"/>
  <c r="BC3062" i="1"/>
  <c r="BC3063" i="1"/>
  <c r="BC3064" i="1"/>
  <c r="BC3065" i="1"/>
  <c r="BC3066" i="1"/>
  <c r="BC3067" i="1"/>
  <c r="BC3068" i="1"/>
  <c r="BC3069" i="1"/>
  <c r="BC3070" i="1"/>
  <c r="BC3071" i="1"/>
  <c r="BC3072" i="1"/>
  <c r="BC3073" i="1"/>
  <c r="BC3074" i="1"/>
  <c r="BC3075" i="1"/>
  <c r="BC3076" i="1"/>
  <c r="BC3077" i="1"/>
  <c r="BC3078" i="1"/>
  <c r="BC3079" i="1"/>
  <c r="BC3080" i="1"/>
  <c r="BC3081" i="1"/>
  <c r="BC3082" i="1"/>
  <c r="BC3083" i="1"/>
  <c r="BC3084" i="1"/>
  <c r="BC3085" i="1"/>
  <c r="BC3086" i="1"/>
  <c r="BC3087" i="1"/>
  <c r="BC3088" i="1"/>
  <c r="BC3089" i="1"/>
  <c r="BC3090" i="1"/>
  <c r="BC3091" i="1"/>
  <c r="BC3092" i="1"/>
  <c r="BC3093" i="1"/>
  <c r="BC3094" i="1"/>
  <c r="BC3095" i="1"/>
  <c r="BC3096" i="1"/>
  <c r="BC3097" i="1"/>
  <c r="BC3098" i="1"/>
  <c r="BC3099" i="1"/>
  <c r="BC3100" i="1"/>
  <c r="BC3101" i="1"/>
  <c r="BC3102" i="1"/>
  <c r="BC3103" i="1"/>
  <c r="BC3104" i="1"/>
  <c r="BC3105" i="1"/>
  <c r="BC3106" i="1"/>
  <c r="BC3107" i="1"/>
  <c r="BC3108" i="1"/>
  <c r="BC3109" i="1"/>
  <c r="BC3110" i="1"/>
  <c r="BC3111" i="1"/>
  <c r="BC3112" i="1"/>
  <c r="BC3113" i="1"/>
  <c r="BC3114" i="1"/>
  <c r="BC3115" i="1"/>
  <c r="BC3116" i="1"/>
  <c r="BC3117" i="1"/>
  <c r="BC3118" i="1"/>
  <c r="BC3119" i="1"/>
  <c r="BC3120" i="1"/>
  <c r="BC3121" i="1"/>
  <c r="BC3122" i="1"/>
  <c r="BC3123" i="1"/>
  <c r="BC3124" i="1"/>
  <c r="BC3125" i="1"/>
  <c r="BC3126" i="1"/>
  <c r="BC3127" i="1"/>
  <c r="BC3128" i="1"/>
  <c r="BC3129" i="1"/>
  <c r="BC3130" i="1"/>
  <c r="BC3131" i="1"/>
  <c r="BC3132" i="1"/>
  <c r="BC3133" i="1"/>
  <c r="BC3134" i="1"/>
  <c r="BC3135" i="1"/>
  <c r="BC3136" i="1"/>
  <c r="BC3137" i="1"/>
  <c r="BC3138" i="1"/>
  <c r="BC3139" i="1"/>
  <c r="BC3140" i="1"/>
  <c r="BC3141" i="1"/>
  <c r="BC3142" i="1"/>
  <c r="BC3143" i="1"/>
  <c r="BC3144" i="1"/>
  <c r="BC3145" i="1"/>
  <c r="BC3146" i="1"/>
  <c r="BC3147" i="1"/>
  <c r="BC3148" i="1"/>
  <c r="BC3149" i="1"/>
  <c r="BC3150" i="1"/>
  <c r="BC3151" i="1"/>
  <c r="BC3152" i="1"/>
  <c r="BC3153" i="1"/>
  <c r="BC3154" i="1"/>
  <c r="BC3155" i="1"/>
  <c r="BC3156" i="1"/>
  <c r="BC3157" i="1"/>
  <c r="BC3158" i="1"/>
  <c r="BC3159" i="1"/>
  <c r="BC3160" i="1"/>
  <c r="BC3161" i="1"/>
  <c r="BC3162" i="1"/>
  <c r="BC3163" i="1"/>
  <c r="BC3164" i="1"/>
  <c r="BC3165" i="1"/>
  <c r="BC3166" i="1"/>
  <c r="BC3167" i="1"/>
  <c r="BC3168" i="1"/>
  <c r="BC3169" i="1"/>
  <c r="BC3170" i="1"/>
  <c r="BC3171" i="1"/>
  <c r="BC3172" i="1"/>
  <c r="BC3173" i="1"/>
  <c r="BC3174" i="1"/>
  <c r="BC3175" i="1"/>
  <c r="BC3176" i="1"/>
  <c r="BC3177" i="1"/>
  <c r="BC3178" i="1"/>
  <c r="BC3179" i="1"/>
  <c r="BC3180" i="1"/>
  <c r="BC3181" i="1"/>
  <c r="BC3182" i="1"/>
  <c r="BC3183" i="1"/>
  <c r="BC3184" i="1"/>
  <c r="BC3185" i="1"/>
  <c r="BC3186" i="1"/>
  <c r="BC3187" i="1"/>
  <c r="BC3188" i="1"/>
  <c r="BC3189" i="1"/>
  <c r="BC3190" i="1"/>
  <c r="BC3191" i="1"/>
  <c r="BC3192" i="1"/>
  <c r="BC17" i="1"/>
  <c r="AX19" i="1"/>
  <c r="AX22" i="1"/>
  <c r="AX25" i="1"/>
  <c r="AX27" i="1"/>
  <c r="AX28" i="1"/>
  <c r="AX31" i="1"/>
  <c r="AX37" i="1"/>
  <c r="AX38" i="1"/>
  <c r="AX39" i="1"/>
  <c r="AX40" i="1"/>
  <c r="AX41" i="1"/>
  <c r="AX42" i="1"/>
  <c r="AX43" i="1"/>
  <c r="AX44" i="1"/>
  <c r="AX45" i="1"/>
  <c r="AX46" i="1"/>
  <c r="AX47" i="1"/>
  <c r="AX48" i="1"/>
  <c r="AX49" i="1"/>
  <c r="AX50" i="1"/>
  <c r="AX51" i="1"/>
  <c r="AX53" i="1"/>
  <c r="AX63" i="1"/>
  <c r="AX65" i="1"/>
  <c r="AX66" i="1"/>
  <c r="AX67" i="1"/>
  <c r="AX69" i="1"/>
  <c r="AX70" i="1"/>
  <c r="AX71" i="1"/>
  <c r="AX73" i="1"/>
  <c r="AX74" i="1"/>
  <c r="AX75" i="1"/>
  <c r="AX77" i="1"/>
  <c r="AX78" i="1"/>
  <c r="AX79" i="1"/>
  <c r="AX81" i="1"/>
  <c r="AX82" i="1"/>
  <c r="AX83" i="1"/>
  <c r="AX84" i="1"/>
  <c r="AX85" i="1"/>
  <c r="AX87" i="1"/>
  <c r="AX88" i="1"/>
  <c r="AX89" i="1"/>
  <c r="AX90"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285" i="1"/>
  <c r="AX286" i="1"/>
  <c r="AX287" i="1"/>
  <c r="AX288" i="1"/>
  <c r="AX289" i="1"/>
  <c r="AX290" i="1"/>
  <c r="AX291" i="1"/>
  <c r="AX292" i="1"/>
  <c r="AX293" i="1"/>
  <c r="AX294" i="1"/>
  <c r="AX295" i="1"/>
  <c r="AX296" i="1"/>
  <c r="AX297" i="1"/>
  <c r="AX298" i="1"/>
  <c r="AX299" i="1"/>
  <c r="AX300" i="1"/>
  <c r="AX301" i="1"/>
  <c r="AX302" i="1"/>
  <c r="AX303" i="1"/>
  <c r="AX304" i="1"/>
  <c r="AX305" i="1"/>
  <c r="AX306" i="1"/>
  <c r="AX307" i="1"/>
  <c r="AX308" i="1"/>
  <c r="AX309" i="1"/>
  <c r="AX310" i="1"/>
  <c r="AX311" i="1"/>
  <c r="AX312" i="1"/>
  <c r="AX313" i="1"/>
  <c r="AX314" i="1"/>
  <c r="AX315" i="1"/>
  <c r="AX316" i="1"/>
  <c r="AX317" i="1"/>
  <c r="AX318" i="1"/>
  <c r="AX319" i="1"/>
  <c r="AX320" i="1"/>
  <c r="AX321" i="1"/>
  <c r="AX322" i="1"/>
  <c r="AX323" i="1"/>
  <c r="AX324" i="1"/>
  <c r="AX325" i="1"/>
  <c r="AX326" i="1"/>
  <c r="AX327" i="1"/>
  <c r="AX328" i="1"/>
  <c r="AX329" i="1"/>
  <c r="AX330" i="1"/>
  <c r="AX331" i="1"/>
  <c r="AX332" i="1"/>
  <c r="AX333" i="1"/>
  <c r="AX334" i="1"/>
  <c r="AX335" i="1"/>
  <c r="AX336" i="1"/>
  <c r="AX337" i="1"/>
  <c r="AX338" i="1"/>
  <c r="AX339" i="1"/>
  <c r="AX340" i="1"/>
  <c r="AX341" i="1"/>
  <c r="AX342" i="1"/>
  <c r="AX343" i="1"/>
  <c r="AX344" i="1"/>
  <c r="AX345" i="1"/>
  <c r="AX346" i="1"/>
  <c r="AX347" i="1"/>
  <c r="AX348" i="1"/>
  <c r="AX349" i="1"/>
  <c r="AX350" i="1"/>
  <c r="AX351" i="1"/>
  <c r="AX352" i="1"/>
  <c r="AX353" i="1"/>
  <c r="AX354" i="1"/>
  <c r="AX355" i="1"/>
  <c r="AX356" i="1"/>
  <c r="AX357" i="1"/>
  <c r="AX358" i="1"/>
  <c r="AX359" i="1"/>
  <c r="AX360" i="1"/>
  <c r="AX361" i="1"/>
  <c r="AX362" i="1"/>
  <c r="AX363" i="1"/>
  <c r="AX364" i="1"/>
  <c r="AX365" i="1"/>
  <c r="AX366" i="1"/>
  <c r="AX367" i="1"/>
  <c r="AX368" i="1"/>
  <c r="AX369" i="1"/>
  <c r="AX370" i="1"/>
  <c r="AX371" i="1"/>
  <c r="AX372" i="1"/>
  <c r="AX373" i="1"/>
  <c r="AX374" i="1"/>
  <c r="AX375" i="1"/>
  <c r="AX376" i="1"/>
  <c r="AX377" i="1"/>
  <c r="AX378" i="1"/>
  <c r="AX379" i="1"/>
  <c r="AX380" i="1"/>
  <c r="AX381" i="1"/>
  <c r="AX382" i="1"/>
  <c r="AX383" i="1"/>
  <c r="AX384" i="1"/>
  <c r="AX385" i="1"/>
  <c r="AX386" i="1"/>
  <c r="AX387" i="1"/>
  <c r="AX388" i="1"/>
  <c r="AX389" i="1"/>
  <c r="AX390" i="1"/>
  <c r="AX391" i="1"/>
  <c r="AX392" i="1"/>
  <c r="AX393" i="1"/>
  <c r="AX394" i="1"/>
  <c r="AX395" i="1"/>
  <c r="AX396" i="1"/>
  <c r="AX397" i="1"/>
  <c r="AX398" i="1"/>
  <c r="AX399" i="1"/>
  <c r="AX400" i="1"/>
  <c r="AX401" i="1"/>
  <c r="AX402" i="1"/>
  <c r="AX403" i="1"/>
  <c r="AX404" i="1"/>
  <c r="AX405" i="1"/>
  <c r="AX406" i="1"/>
  <c r="AX407" i="1"/>
  <c r="AX408" i="1"/>
  <c r="AX409" i="1"/>
  <c r="AX410" i="1"/>
  <c r="AX411" i="1"/>
  <c r="AX412" i="1"/>
  <c r="AX413" i="1"/>
  <c r="AX414" i="1"/>
  <c r="AX415" i="1"/>
  <c r="AX416" i="1"/>
  <c r="AX417" i="1"/>
  <c r="AX418" i="1"/>
  <c r="AX419" i="1"/>
  <c r="AX420" i="1"/>
  <c r="AX421" i="1"/>
  <c r="AX422" i="1"/>
  <c r="AX423" i="1"/>
  <c r="AX424" i="1"/>
  <c r="AX425" i="1"/>
  <c r="AX426" i="1"/>
  <c r="AX427" i="1"/>
  <c r="AX428" i="1"/>
  <c r="AX429" i="1"/>
  <c r="AX430" i="1"/>
  <c r="AX431" i="1"/>
  <c r="AX432" i="1"/>
  <c r="AX433" i="1"/>
  <c r="AX434" i="1"/>
  <c r="AX435" i="1"/>
  <c r="AX436" i="1"/>
  <c r="AX437" i="1"/>
  <c r="AX438" i="1"/>
  <c r="AX439" i="1"/>
  <c r="AX440" i="1"/>
  <c r="AX441" i="1"/>
  <c r="AX442" i="1"/>
  <c r="AX443" i="1"/>
  <c r="AX444" i="1"/>
  <c r="AX445" i="1"/>
  <c r="AX446" i="1"/>
  <c r="AX447" i="1"/>
  <c r="AX448" i="1"/>
  <c r="AX449" i="1"/>
  <c r="AX450" i="1"/>
  <c r="AX451" i="1"/>
  <c r="AX452" i="1"/>
  <c r="AX453" i="1"/>
  <c r="AX454" i="1"/>
  <c r="AX455" i="1"/>
  <c r="AX456" i="1"/>
  <c r="AX457" i="1"/>
  <c r="AX458" i="1"/>
  <c r="AX459" i="1"/>
  <c r="AX460" i="1"/>
  <c r="AX461" i="1"/>
  <c r="AX462" i="1"/>
  <c r="AX463" i="1"/>
  <c r="AX464" i="1"/>
  <c r="AX465" i="1"/>
  <c r="AX466" i="1"/>
  <c r="AX467" i="1"/>
  <c r="AX468" i="1"/>
  <c r="AX469" i="1"/>
  <c r="AX470" i="1"/>
  <c r="AX471" i="1"/>
  <c r="AX472" i="1"/>
  <c r="AX473" i="1"/>
  <c r="AX474" i="1"/>
  <c r="AX475" i="1"/>
  <c r="AX476" i="1"/>
  <c r="AX477" i="1"/>
  <c r="AX478" i="1"/>
  <c r="AX479" i="1"/>
  <c r="AX480" i="1"/>
  <c r="AX481" i="1"/>
  <c r="AX482" i="1"/>
  <c r="AX483" i="1"/>
  <c r="AX484" i="1"/>
  <c r="AX485" i="1"/>
  <c r="AX486" i="1"/>
  <c r="AX487" i="1"/>
  <c r="AX488" i="1"/>
  <c r="AX489" i="1"/>
  <c r="AX490" i="1"/>
  <c r="AX491" i="1"/>
  <c r="AX492" i="1"/>
  <c r="AX493" i="1"/>
  <c r="AX494" i="1"/>
  <c r="AX495" i="1"/>
  <c r="AX496" i="1"/>
  <c r="AX497" i="1"/>
  <c r="AX498" i="1"/>
  <c r="AX499" i="1"/>
  <c r="AX500" i="1"/>
  <c r="AX501" i="1"/>
  <c r="AX502" i="1"/>
  <c r="AX503" i="1"/>
  <c r="AX504" i="1"/>
  <c r="AX505" i="1"/>
  <c r="AX506" i="1"/>
  <c r="AX507" i="1"/>
  <c r="AX508" i="1"/>
  <c r="AX509" i="1"/>
  <c r="AX510" i="1"/>
  <c r="AX511" i="1"/>
  <c r="AX512" i="1"/>
  <c r="AX513" i="1"/>
  <c r="AX514" i="1"/>
  <c r="AX515" i="1"/>
  <c r="AX516" i="1"/>
  <c r="AX517" i="1"/>
  <c r="AX518" i="1"/>
  <c r="AX519" i="1"/>
  <c r="AX520" i="1"/>
  <c r="AX521" i="1"/>
  <c r="AX522" i="1"/>
  <c r="AX523" i="1"/>
  <c r="AX524" i="1"/>
  <c r="AX525" i="1"/>
  <c r="AX526" i="1"/>
  <c r="AX527" i="1"/>
  <c r="AX528" i="1"/>
  <c r="AX529" i="1"/>
  <c r="AX530" i="1"/>
  <c r="AX531" i="1"/>
  <c r="AX532" i="1"/>
  <c r="AX533" i="1"/>
  <c r="AX534" i="1"/>
  <c r="AX535" i="1"/>
  <c r="AX536" i="1"/>
  <c r="AX537" i="1"/>
  <c r="AX538" i="1"/>
  <c r="AX539" i="1"/>
  <c r="AX540" i="1"/>
  <c r="AX541" i="1"/>
  <c r="AX542" i="1"/>
  <c r="AX543" i="1"/>
  <c r="AX544" i="1"/>
  <c r="AX545" i="1"/>
  <c r="AX546" i="1"/>
  <c r="AX547" i="1"/>
  <c r="AX548" i="1"/>
  <c r="AX549" i="1"/>
  <c r="AX550" i="1"/>
  <c r="AX551" i="1"/>
  <c r="AX552" i="1"/>
  <c r="AX553" i="1"/>
  <c r="AX554" i="1"/>
  <c r="AX555" i="1"/>
  <c r="AX556" i="1"/>
  <c r="AX557" i="1"/>
  <c r="AX558" i="1"/>
  <c r="AX559" i="1"/>
  <c r="AX560" i="1"/>
  <c r="AX561" i="1"/>
  <c r="AX562" i="1"/>
  <c r="AX563" i="1"/>
  <c r="AX564" i="1"/>
  <c r="AX565" i="1"/>
  <c r="AX566" i="1"/>
  <c r="AX567" i="1"/>
  <c r="AX568" i="1"/>
  <c r="AX569" i="1"/>
  <c r="AX570" i="1"/>
  <c r="AX571" i="1"/>
  <c r="AX572" i="1"/>
  <c r="AX573" i="1"/>
  <c r="AX574" i="1"/>
  <c r="AX575" i="1"/>
  <c r="AX576" i="1"/>
  <c r="AX577" i="1"/>
  <c r="AX578" i="1"/>
  <c r="AX579" i="1"/>
  <c r="AX580" i="1"/>
  <c r="AX581" i="1"/>
  <c r="AX582" i="1"/>
  <c r="AX583" i="1"/>
  <c r="AX584" i="1"/>
  <c r="AX585" i="1"/>
  <c r="AX586" i="1"/>
  <c r="AX587" i="1"/>
  <c r="AX588" i="1"/>
  <c r="AX589" i="1"/>
  <c r="AX590" i="1"/>
  <c r="AX591" i="1"/>
  <c r="AX592" i="1"/>
  <c r="AX593" i="1"/>
  <c r="AX594" i="1"/>
  <c r="AX595" i="1"/>
  <c r="AX596" i="1"/>
  <c r="AX597" i="1"/>
  <c r="AX598" i="1"/>
  <c r="AX599" i="1"/>
  <c r="AX600" i="1"/>
  <c r="AX601" i="1"/>
  <c r="AX602" i="1"/>
  <c r="AX603" i="1"/>
  <c r="AX604" i="1"/>
  <c r="AX605" i="1"/>
  <c r="AX606" i="1"/>
  <c r="AX607" i="1"/>
  <c r="AX608" i="1"/>
  <c r="AX609" i="1"/>
  <c r="AX610" i="1"/>
  <c r="AX611" i="1"/>
  <c r="AX612" i="1"/>
  <c r="AX613" i="1"/>
  <c r="AX614" i="1"/>
  <c r="AX615" i="1"/>
  <c r="AX616" i="1"/>
  <c r="AX617" i="1"/>
  <c r="AX618" i="1"/>
  <c r="AX619" i="1"/>
  <c r="AX620" i="1"/>
  <c r="AX621" i="1"/>
  <c r="AX622" i="1"/>
  <c r="AX623" i="1"/>
  <c r="AX624" i="1"/>
  <c r="AX625" i="1"/>
  <c r="AX626" i="1"/>
  <c r="AX627" i="1"/>
  <c r="AX628" i="1"/>
  <c r="AX629" i="1"/>
  <c r="AX630" i="1"/>
  <c r="AX631" i="1"/>
  <c r="AX632" i="1"/>
  <c r="AX633" i="1"/>
  <c r="AX634" i="1"/>
  <c r="AX635" i="1"/>
  <c r="AX636" i="1"/>
  <c r="AX637" i="1"/>
  <c r="AX638" i="1"/>
  <c r="AX639" i="1"/>
  <c r="AX640" i="1"/>
  <c r="AX641" i="1"/>
  <c r="AX642" i="1"/>
  <c r="AX643" i="1"/>
  <c r="AX644" i="1"/>
  <c r="AX645" i="1"/>
  <c r="AX646" i="1"/>
  <c r="AX647" i="1"/>
  <c r="AX648" i="1"/>
  <c r="AX649" i="1"/>
  <c r="AX650" i="1"/>
  <c r="AX651" i="1"/>
  <c r="AX652" i="1"/>
  <c r="AX653" i="1"/>
  <c r="AX654" i="1"/>
  <c r="AX655" i="1"/>
  <c r="AX656" i="1"/>
  <c r="AX657" i="1"/>
  <c r="AX658" i="1"/>
  <c r="AX659" i="1"/>
  <c r="AX660" i="1"/>
  <c r="AX661" i="1"/>
  <c r="AX662" i="1"/>
  <c r="AX663" i="1"/>
  <c r="AX664" i="1"/>
  <c r="AX665" i="1"/>
  <c r="AX666" i="1"/>
  <c r="AX667" i="1"/>
  <c r="AX668" i="1"/>
  <c r="AX669" i="1"/>
  <c r="AX670" i="1"/>
  <c r="AX671" i="1"/>
  <c r="AX672" i="1"/>
  <c r="AX673" i="1"/>
  <c r="AX674" i="1"/>
  <c r="AX675" i="1"/>
  <c r="AX676" i="1"/>
  <c r="AX677" i="1"/>
  <c r="AX678" i="1"/>
  <c r="AX679" i="1"/>
  <c r="AX680" i="1"/>
  <c r="AX681" i="1"/>
  <c r="AX682" i="1"/>
  <c r="AX683" i="1"/>
  <c r="AX684" i="1"/>
  <c r="AX685" i="1"/>
  <c r="AX686" i="1"/>
  <c r="AX687" i="1"/>
  <c r="AX688" i="1"/>
  <c r="AX689" i="1"/>
  <c r="AX690" i="1"/>
  <c r="AX691" i="1"/>
  <c r="AX692" i="1"/>
  <c r="AX693" i="1"/>
  <c r="AX694" i="1"/>
  <c r="AX695" i="1"/>
  <c r="AX696" i="1"/>
  <c r="AX697" i="1"/>
  <c r="AX698" i="1"/>
  <c r="AX699" i="1"/>
  <c r="AX700" i="1"/>
  <c r="AX701" i="1"/>
  <c r="AX702" i="1"/>
  <c r="AX703" i="1"/>
  <c r="AX704" i="1"/>
  <c r="AX705" i="1"/>
  <c r="AX706" i="1"/>
  <c r="AX707" i="1"/>
  <c r="AX708" i="1"/>
  <c r="AX709" i="1"/>
  <c r="AX710" i="1"/>
  <c r="AX711" i="1"/>
  <c r="AX712" i="1"/>
  <c r="AX713" i="1"/>
  <c r="AX714" i="1"/>
  <c r="AX715" i="1"/>
  <c r="AX716" i="1"/>
  <c r="AX717" i="1"/>
  <c r="AX718" i="1"/>
  <c r="AX719" i="1"/>
  <c r="AX720" i="1"/>
  <c r="AX721" i="1"/>
  <c r="AX722" i="1"/>
  <c r="AX723" i="1"/>
  <c r="AX724" i="1"/>
  <c r="AX725" i="1"/>
  <c r="AX726" i="1"/>
  <c r="AX727" i="1"/>
  <c r="AX728" i="1"/>
  <c r="AX729" i="1"/>
  <c r="AX730" i="1"/>
  <c r="AX731" i="1"/>
  <c r="AX732" i="1"/>
  <c r="AX733" i="1"/>
  <c r="AX734" i="1"/>
  <c r="AX735" i="1"/>
  <c r="AX736" i="1"/>
  <c r="AX737" i="1"/>
  <c r="AX738" i="1"/>
  <c r="AX739" i="1"/>
  <c r="AX740" i="1"/>
  <c r="AX741" i="1"/>
  <c r="AX742" i="1"/>
  <c r="AX743" i="1"/>
  <c r="AX744" i="1"/>
  <c r="AX745" i="1"/>
  <c r="AX746" i="1"/>
  <c r="AX747" i="1"/>
  <c r="AX748" i="1"/>
  <c r="AX749" i="1"/>
  <c r="AX750" i="1"/>
  <c r="AX751" i="1"/>
  <c r="AX752" i="1"/>
  <c r="AX753" i="1"/>
  <c r="AX754" i="1"/>
  <c r="AX755" i="1"/>
  <c r="AX756" i="1"/>
  <c r="AX757" i="1"/>
  <c r="AX758" i="1"/>
  <c r="AX759" i="1"/>
  <c r="AX760" i="1"/>
  <c r="AX761" i="1"/>
  <c r="AX762" i="1"/>
  <c r="AX763" i="1"/>
  <c r="AX764" i="1"/>
  <c r="AX765" i="1"/>
  <c r="AX766" i="1"/>
  <c r="AX767" i="1"/>
  <c r="AX768" i="1"/>
  <c r="AX769" i="1"/>
  <c r="AX770" i="1"/>
  <c r="AX771" i="1"/>
  <c r="AX772" i="1"/>
  <c r="AX773" i="1"/>
  <c r="AX774" i="1"/>
  <c r="AX775" i="1"/>
  <c r="AX776" i="1"/>
  <c r="AX777" i="1"/>
  <c r="AX778" i="1"/>
  <c r="AX779" i="1"/>
  <c r="AX780" i="1"/>
  <c r="AX781" i="1"/>
  <c r="AX782" i="1"/>
  <c r="AX783" i="1"/>
  <c r="AX784" i="1"/>
  <c r="AX785" i="1"/>
  <c r="AX786" i="1"/>
  <c r="AX787" i="1"/>
  <c r="AX788" i="1"/>
  <c r="AX789" i="1"/>
  <c r="AX790" i="1"/>
  <c r="AX791" i="1"/>
  <c r="AX792" i="1"/>
  <c r="AX793" i="1"/>
  <c r="AX794" i="1"/>
  <c r="AX795" i="1"/>
  <c r="AX796" i="1"/>
  <c r="AX797" i="1"/>
  <c r="AX798" i="1"/>
  <c r="AX799" i="1"/>
  <c r="AX800" i="1"/>
  <c r="AX801" i="1"/>
  <c r="AX802" i="1"/>
  <c r="AX803" i="1"/>
  <c r="AX804" i="1"/>
  <c r="AX805" i="1"/>
  <c r="AX806" i="1"/>
  <c r="AX807" i="1"/>
  <c r="AX808" i="1"/>
  <c r="AX809" i="1"/>
  <c r="AX810" i="1"/>
  <c r="AX811" i="1"/>
  <c r="AX812" i="1"/>
  <c r="AX813" i="1"/>
  <c r="AX814" i="1"/>
  <c r="AX815" i="1"/>
  <c r="AX816" i="1"/>
  <c r="AX817" i="1"/>
  <c r="AX818" i="1"/>
  <c r="AX819" i="1"/>
  <c r="AX820" i="1"/>
  <c r="AX821" i="1"/>
  <c r="AX822" i="1"/>
  <c r="AX823" i="1"/>
  <c r="AX824" i="1"/>
  <c r="AX825" i="1"/>
  <c r="AX826" i="1"/>
  <c r="AX827" i="1"/>
  <c r="AX828" i="1"/>
  <c r="AX829" i="1"/>
  <c r="AX830" i="1"/>
  <c r="AX831" i="1"/>
  <c r="AX832" i="1"/>
  <c r="AX833" i="1"/>
  <c r="AX834" i="1"/>
  <c r="AX835" i="1"/>
  <c r="AX836" i="1"/>
  <c r="AX837" i="1"/>
  <c r="AX838" i="1"/>
  <c r="AX839" i="1"/>
  <c r="AX840" i="1"/>
  <c r="AX841" i="1"/>
  <c r="AX842" i="1"/>
  <c r="AX843" i="1"/>
  <c r="AX844" i="1"/>
  <c r="AX845" i="1"/>
  <c r="AX846" i="1"/>
  <c r="AX847" i="1"/>
  <c r="AX848" i="1"/>
  <c r="AX849" i="1"/>
  <c r="AX850" i="1"/>
  <c r="AX851" i="1"/>
  <c r="AX852" i="1"/>
  <c r="AX853" i="1"/>
  <c r="AX854" i="1"/>
  <c r="AX855" i="1"/>
  <c r="AX856" i="1"/>
  <c r="AX857" i="1"/>
  <c r="AX858" i="1"/>
  <c r="AX859" i="1"/>
  <c r="AX860" i="1"/>
  <c r="AX861" i="1"/>
  <c r="AX862" i="1"/>
  <c r="AX863" i="1"/>
  <c r="AX864" i="1"/>
  <c r="AX865" i="1"/>
  <c r="AX866" i="1"/>
  <c r="AX867" i="1"/>
  <c r="AX868" i="1"/>
  <c r="AX869" i="1"/>
  <c r="AX870" i="1"/>
  <c r="AX871" i="1"/>
  <c r="AX872" i="1"/>
  <c r="AX873" i="1"/>
  <c r="AX874" i="1"/>
  <c r="AX875" i="1"/>
  <c r="AX876" i="1"/>
  <c r="AX877" i="1"/>
  <c r="AX878" i="1"/>
  <c r="AX879" i="1"/>
  <c r="AX880" i="1"/>
  <c r="AX881" i="1"/>
  <c r="AX882" i="1"/>
  <c r="AX883" i="1"/>
  <c r="AX884" i="1"/>
  <c r="AX885" i="1"/>
  <c r="AX886" i="1"/>
  <c r="AX887" i="1"/>
  <c r="AX888" i="1"/>
  <c r="AX889" i="1"/>
  <c r="AX890" i="1"/>
  <c r="AX891" i="1"/>
  <c r="AX892" i="1"/>
  <c r="AX893" i="1"/>
  <c r="AX894" i="1"/>
  <c r="AX895" i="1"/>
  <c r="AX896" i="1"/>
  <c r="AX897" i="1"/>
  <c r="AX898" i="1"/>
  <c r="AX899" i="1"/>
  <c r="AX900" i="1"/>
  <c r="AX901" i="1"/>
  <c r="AX902" i="1"/>
  <c r="AX903" i="1"/>
  <c r="AX904" i="1"/>
  <c r="AX905" i="1"/>
  <c r="AX906" i="1"/>
  <c r="AX907" i="1"/>
  <c r="AX908" i="1"/>
  <c r="AX909" i="1"/>
  <c r="AX910" i="1"/>
  <c r="AX911" i="1"/>
  <c r="AX912" i="1"/>
  <c r="AX913" i="1"/>
  <c r="AX914" i="1"/>
  <c r="AX915" i="1"/>
  <c r="AX916" i="1"/>
  <c r="AX917" i="1"/>
  <c r="AX918" i="1"/>
  <c r="AX919" i="1"/>
  <c r="AX920" i="1"/>
  <c r="AX921" i="1"/>
  <c r="AX922" i="1"/>
  <c r="AX923" i="1"/>
  <c r="AX924" i="1"/>
  <c r="AX925" i="1"/>
  <c r="AX926" i="1"/>
  <c r="AX927" i="1"/>
  <c r="AX928" i="1"/>
  <c r="AX929" i="1"/>
  <c r="AX930" i="1"/>
  <c r="AX931" i="1"/>
  <c r="AX932" i="1"/>
  <c r="AX933" i="1"/>
  <c r="AX934" i="1"/>
  <c r="AX935" i="1"/>
  <c r="AX936" i="1"/>
  <c r="AX937" i="1"/>
  <c r="AX938" i="1"/>
  <c r="AX939" i="1"/>
  <c r="AX940" i="1"/>
  <c r="AX941" i="1"/>
  <c r="AX942" i="1"/>
  <c r="AX943" i="1"/>
  <c r="AX944" i="1"/>
  <c r="AX945" i="1"/>
  <c r="AX946" i="1"/>
  <c r="AX947" i="1"/>
  <c r="AX948" i="1"/>
  <c r="AX949" i="1"/>
  <c r="AX950" i="1"/>
  <c r="AX951" i="1"/>
  <c r="AX952" i="1"/>
  <c r="AX953" i="1"/>
  <c r="AX954" i="1"/>
  <c r="AX955" i="1"/>
  <c r="AX956" i="1"/>
  <c r="AX957" i="1"/>
  <c r="AX958" i="1"/>
  <c r="AX959" i="1"/>
  <c r="AX960" i="1"/>
  <c r="AX961" i="1"/>
  <c r="AX962" i="1"/>
  <c r="AX963" i="1"/>
  <c r="AX964" i="1"/>
  <c r="AX965" i="1"/>
  <c r="AX966" i="1"/>
  <c r="AX967" i="1"/>
  <c r="AX968" i="1"/>
  <c r="AX969" i="1"/>
  <c r="AX970" i="1"/>
  <c r="AX971" i="1"/>
  <c r="AX972" i="1"/>
  <c r="AX973" i="1"/>
  <c r="AX974" i="1"/>
  <c r="AX975" i="1"/>
  <c r="AX976" i="1"/>
  <c r="AX977" i="1"/>
  <c r="AX978" i="1"/>
  <c r="AX979" i="1"/>
  <c r="AX980" i="1"/>
  <c r="AX981" i="1"/>
  <c r="AX982" i="1"/>
  <c r="AX983" i="1"/>
  <c r="AX984" i="1"/>
  <c r="AX985" i="1"/>
  <c r="AX986" i="1"/>
  <c r="AX987" i="1"/>
  <c r="AX988" i="1"/>
  <c r="AX989" i="1"/>
  <c r="AX990" i="1"/>
  <c r="AX991" i="1"/>
  <c r="AX992" i="1"/>
  <c r="AX993" i="1"/>
  <c r="AX994" i="1"/>
  <c r="AX995" i="1"/>
  <c r="AX996" i="1"/>
  <c r="AX997" i="1"/>
  <c r="AX998" i="1"/>
  <c r="AX999" i="1"/>
  <c r="AX1000" i="1"/>
  <c r="AX1001" i="1"/>
  <c r="AX1002" i="1"/>
  <c r="AX1003" i="1"/>
  <c r="AX1004" i="1"/>
  <c r="AX1005" i="1"/>
  <c r="AX1006" i="1"/>
  <c r="AX1007" i="1"/>
  <c r="AX1008" i="1"/>
  <c r="AX1009" i="1"/>
  <c r="AX1010" i="1"/>
  <c r="AX1011" i="1"/>
  <c r="AX1012" i="1"/>
  <c r="AX1013" i="1"/>
  <c r="AX1014" i="1"/>
  <c r="AX1015" i="1"/>
  <c r="AX1016" i="1"/>
  <c r="AX1017" i="1"/>
  <c r="AX1018" i="1"/>
  <c r="AX1019" i="1"/>
  <c r="AX1020" i="1"/>
  <c r="AX1021" i="1"/>
  <c r="AX1022" i="1"/>
  <c r="AX1023" i="1"/>
  <c r="AX1024" i="1"/>
  <c r="AX1025" i="1"/>
  <c r="AX1026" i="1"/>
  <c r="AX1027" i="1"/>
  <c r="AX1028" i="1"/>
  <c r="AX1029" i="1"/>
  <c r="AX1030" i="1"/>
  <c r="AX1031" i="1"/>
  <c r="AX1032" i="1"/>
  <c r="AX1033" i="1"/>
  <c r="AX1034" i="1"/>
  <c r="AX1035" i="1"/>
  <c r="AX1036" i="1"/>
  <c r="AX1037" i="1"/>
  <c r="AX1038" i="1"/>
  <c r="AX1039" i="1"/>
  <c r="AX1040" i="1"/>
  <c r="AX1041" i="1"/>
  <c r="AX1042" i="1"/>
  <c r="AX1043" i="1"/>
  <c r="AX1044" i="1"/>
  <c r="AX1045" i="1"/>
  <c r="AX1046" i="1"/>
  <c r="AX1047" i="1"/>
  <c r="AX1048" i="1"/>
  <c r="AX1049" i="1"/>
  <c r="AX1050" i="1"/>
  <c r="AX1051" i="1"/>
  <c r="AX1052" i="1"/>
  <c r="AX1053" i="1"/>
  <c r="AX1054" i="1"/>
  <c r="AX1055" i="1"/>
  <c r="AX1056" i="1"/>
  <c r="AX1057" i="1"/>
  <c r="AX1058" i="1"/>
  <c r="AX1059" i="1"/>
  <c r="AX1060" i="1"/>
  <c r="AX1061" i="1"/>
  <c r="AX1062" i="1"/>
  <c r="AX1063" i="1"/>
  <c r="AX1064" i="1"/>
  <c r="AX1065" i="1"/>
  <c r="AX1066" i="1"/>
  <c r="AX1067" i="1"/>
  <c r="AX1068" i="1"/>
  <c r="AX1069" i="1"/>
  <c r="AX1070" i="1"/>
  <c r="AX1071" i="1"/>
  <c r="AX1072" i="1"/>
  <c r="AX1073" i="1"/>
  <c r="AX1074" i="1"/>
  <c r="AX1075" i="1"/>
  <c r="AX1076" i="1"/>
  <c r="AX1077" i="1"/>
  <c r="AX1078" i="1"/>
  <c r="AX1079" i="1"/>
  <c r="AX1080" i="1"/>
  <c r="AX1081" i="1"/>
  <c r="AX1082" i="1"/>
  <c r="AX1083" i="1"/>
  <c r="AX1084" i="1"/>
  <c r="AX1085" i="1"/>
  <c r="AX1086" i="1"/>
  <c r="AX1087" i="1"/>
  <c r="AX1088" i="1"/>
  <c r="AX1089" i="1"/>
  <c r="AX1090" i="1"/>
  <c r="AX1091" i="1"/>
  <c r="AX1092" i="1"/>
  <c r="AX1093" i="1"/>
  <c r="AX1094" i="1"/>
  <c r="AX1095" i="1"/>
  <c r="AX1096" i="1"/>
  <c r="AX1097" i="1"/>
  <c r="AX1098" i="1"/>
  <c r="AX1099" i="1"/>
  <c r="AX1100" i="1"/>
  <c r="AX1101" i="1"/>
  <c r="AX1102" i="1"/>
  <c r="AX1103" i="1"/>
  <c r="AX1104" i="1"/>
  <c r="AX1105" i="1"/>
  <c r="AX1106" i="1"/>
  <c r="AX1107" i="1"/>
  <c r="AX1108" i="1"/>
  <c r="AX1109" i="1"/>
  <c r="AX1110" i="1"/>
  <c r="AX1111" i="1"/>
  <c r="AX1112" i="1"/>
  <c r="AX1113" i="1"/>
  <c r="AX1114" i="1"/>
  <c r="AX1115" i="1"/>
  <c r="AX1116" i="1"/>
  <c r="AX1117" i="1"/>
  <c r="AX1118" i="1"/>
  <c r="AX1119" i="1"/>
  <c r="AX1120" i="1"/>
  <c r="AX1121" i="1"/>
  <c r="AX1122" i="1"/>
  <c r="AX1123" i="1"/>
  <c r="AX1124" i="1"/>
  <c r="AX1125" i="1"/>
  <c r="AX1126" i="1"/>
  <c r="AX1127" i="1"/>
  <c r="AX1128" i="1"/>
  <c r="AX1129" i="1"/>
  <c r="AX1130" i="1"/>
  <c r="AX1131" i="1"/>
  <c r="AX1132" i="1"/>
  <c r="AX1133" i="1"/>
  <c r="AX1134" i="1"/>
  <c r="AX1135" i="1"/>
  <c r="AX1136" i="1"/>
  <c r="AX1137" i="1"/>
  <c r="AX1138" i="1"/>
  <c r="AX1139" i="1"/>
  <c r="AX1140" i="1"/>
  <c r="AX1141" i="1"/>
  <c r="AX1142" i="1"/>
  <c r="AX1143" i="1"/>
  <c r="AX1144" i="1"/>
  <c r="AX1145" i="1"/>
  <c r="AX1146" i="1"/>
  <c r="AX1147" i="1"/>
  <c r="AX1148" i="1"/>
  <c r="AX1149" i="1"/>
  <c r="AX1150" i="1"/>
  <c r="AX1151" i="1"/>
  <c r="AX1152" i="1"/>
  <c r="AX1153" i="1"/>
  <c r="AX1154" i="1"/>
  <c r="AX1155" i="1"/>
  <c r="AX1156" i="1"/>
  <c r="AX1157" i="1"/>
  <c r="AX1158" i="1"/>
  <c r="AX1159" i="1"/>
  <c r="AX1160" i="1"/>
  <c r="AX1161" i="1"/>
  <c r="AX1162" i="1"/>
  <c r="AX1163" i="1"/>
  <c r="AX1164" i="1"/>
  <c r="AX1165" i="1"/>
  <c r="AX1166" i="1"/>
  <c r="AX1167" i="1"/>
  <c r="AX1168" i="1"/>
  <c r="AX1169" i="1"/>
  <c r="AX1170" i="1"/>
  <c r="AX1171" i="1"/>
  <c r="AX1172" i="1"/>
  <c r="AX1173" i="1"/>
  <c r="AX1174" i="1"/>
  <c r="AX1175" i="1"/>
  <c r="AX1176" i="1"/>
  <c r="AX1177" i="1"/>
  <c r="AX1178" i="1"/>
  <c r="AX1179" i="1"/>
  <c r="AX1180" i="1"/>
  <c r="AX1181" i="1"/>
  <c r="AX1182" i="1"/>
  <c r="AX1183" i="1"/>
  <c r="AX1184" i="1"/>
  <c r="AX1185" i="1"/>
  <c r="AX1186" i="1"/>
  <c r="AX1187" i="1"/>
  <c r="AX1188" i="1"/>
  <c r="AX1189" i="1"/>
  <c r="AX1190" i="1"/>
  <c r="AX1191" i="1"/>
  <c r="AX1192" i="1"/>
  <c r="AX1193" i="1"/>
  <c r="AX1194" i="1"/>
  <c r="AX1195" i="1"/>
  <c r="AX1196" i="1"/>
  <c r="AX1197" i="1"/>
  <c r="AX1198" i="1"/>
  <c r="AX1199" i="1"/>
  <c r="AX1200" i="1"/>
  <c r="AX1201" i="1"/>
  <c r="AX1202" i="1"/>
  <c r="AX1203" i="1"/>
  <c r="AX1204" i="1"/>
  <c r="AX1205" i="1"/>
  <c r="AX1206" i="1"/>
  <c r="AX1207" i="1"/>
  <c r="AX1208" i="1"/>
  <c r="AX1209" i="1"/>
  <c r="AX1210" i="1"/>
  <c r="AX1211" i="1"/>
  <c r="AX1212" i="1"/>
  <c r="AX1213" i="1"/>
  <c r="AX1214" i="1"/>
  <c r="AX1215" i="1"/>
  <c r="AX1216" i="1"/>
  <c r="AX1217" i="1"/>
  <c r="AX1218" i="1"/>
  <c r="AX1219" i="1"/>
  <c r="AX1220" i="1"/>
  <c r="AX1221" i="1"/>
  <c r="AX1222" i="1"/>
  <c r="AX1223" i="1"/>
  <c r="AX1224" i="1"/>
  <c r="AX1225" i="1"/>
  <c r="AX1226" i="1"/>
  <c r="AX1227" i="1"/>
  <c r="AX1228" i="1"/>
  <c r="AX1229" i="1"/>
  <c r="AX1230" i="1"/>
  <c r="AX1231" i="1"/>
  <c r="AX1232" i="1"/>
  <c r="AX1233" i="1"/>
  <c r="AX1234" i="1"/>
  <c r="AX1235" i="1"/>
  <c r="AX1236" i="1"/>
  <c r="AX1237" i="1"/>
  <c r="AX1238" i="1"/>
  <c r="AX1239" i="1"/>
  <c r="AX1240" i="1"/>
  <c r="AX1241" i="1"/>
  <c r="AX1242" i="1"/>
  <c r="AX1243" i="1"/>
  <c r="AX1244" i="1"/>
  <c r="AX1245" i="1"/>
  <c r="AX1246" i="1"/>
  <c r="AX1247" i="1"/>
  <c r="AX1248" i="1"/>
  <c r="AX1249" i="1"/>
  <c r="AX1250" i="1"/>
  <c r="AX1251" i="1"/>
  <c r="AX1252" i="1"/>
  <c r="AX1253" i="1"/>
  <c r="AX1254" i="1"/>
  <c r="AX1255" i="1"/>
  <c r="AX1256" i="1"/>
  <c r="AX1257" i="1"/>
  <c r="AX1258" i="1"/>
  <c r="AX1259" i="1"/>
  <c r="AX1260" i="1"/>
  <c r="AX1261" i="1"/>
  <c r="AX1262" i="1"/>
  <c r="AX1263" i="1"/>
  <c r="AX1264" i="1"/>
  <c r="AX1265" i="1"/>
  <c r="AX1266" i="1"/>
  <c r="AX1267" i="1"/>
  <c r="AX1268" i="1"/>
  <c r="AX1269" i="1"/>
  <c r="AX1270" i="1"/>
  <c r="AX1271" i="1"/>
  <c r="AX1272" i="1"/>
  <c r="AX1273" i="1"/>
  <c r="AX1274" i="1"/>
  <c r="AX1275" i="1"/>
  <c r="AX1276" i="1"/>
  <c r="AX1277" i="1"/>
  <c r="AX1278" i="1"/>
  <c r="AX1279" i="1"/>
  <c r="AX1280" i="1"/>
  <c r="AX1281" i="1"/>
  <c r="AX1282" i="1"/>
  <c r="AX1283" i="1"/>
  <c r="AX1284" i="1"/>
  <c r="AX1285" i="1"/>
  <c r="AX1286" i="1"/>
  <c r="AX1287" i="1"/>
  <c r="AX1288" i="1"/>
  <c r="AX1289" i="1"/>
  <c r="AX1290" i="1"/>
  <c r="AX1291" i="1"/>
  <c r="AX1292" i="1"/>
  <c r="AX1293" i="1"/>
  <c r="AX1294" i="1"/>
  <c r="AX1295" i="1"/>
  <c r="AX1296" i="1"/>
  <c r="AX1297" i="1"/>
  <c r="AX1298" i="1"/>
  <c r="AX1299" i="1"/>
  <c r="AX1300" i="1"/>
  <c r="AX1301" i="1"/>
  <c r="AX1302" i="1"/>
  <c r="AX1303" i="1"/>
  <c r="AX1304" i="1"/>
  <c r="AX1305" i="1"/>
  <c r="AX1306" i="1"/>
  <c r="AX1307" i="1"/>
  <c r="AX1308" i="1"/>
  <c r="AX1309" i="1"/>
  <c r="AX1310" i="1"/>
  <c r="AX1311" i="1"/>
  <c r="AX1312" i="1"/>
  <c r="AX1313" i="1"/>
  <c r="AX1314" i="1"/>
  <c r="AX1315" i="1"/>
  <c r="AX1316" i="1"/>
  <c r="AX1317" i="1"/>
  <c r="AX1318" i="1"/>
  <c r="AX1319" i="1"/>
  <c r="AX1320" i="1"/>
  <c r="AX1321" i="1"/>
  <c r="AX1322" i="1"/>
  <c r="AX1323" i="1"/>
  <c r="AX1324" i="1"/>
  <c r="AX1325" i="1"/>
  <c r="AX1326" i="1"/>
  <c r="AX1327" i="1"/>
  <c r="AX1328" i="1"/>
  <c r="AX1329" i="1"/>
  <c r="AX1330" i="1"/>
  <c r="AX1331" i="1"/>
  <c r="AX1332" i="1"/>
  <c r="AX1333" i="1"/>
  <c r="AX1334" i="1"/>
  <c r="AX1335" i="1"/>
  <c r="AX1336" i="1"/>
  <c r="AX1337" i="1"/>
  <c r="AX1338" i="1"/>
  <c r="AX1339" i="1"/>
  <c r="AX1340" i="1"/>
  <c r="AX1341" i="1"/>
  <c r="AX1342" i="1"/>
  <c r="AX1343" i="1"/>
  <c r="AX1344" i="1"/>
  <c r="AX1345" i="1"/>
  <c r="AX1346" i="1"/>
  <c r="AX1347" i="1"/>
  <c r="AX1348" i="1"/>
  <c r="AX1349" i="1"/>
  <c r="AX1350" i="1"/>
  <c r="AX1351" i="1"/>
  <c r="AX1352" i="1"/>
  <c r="AX1353" i="1"/>
  <c r="AX1354" i="1"/>
  <c r="AX1355" i="1"/>
  <c r="AX1356" i="1"/>
  <c r="AX1357" i="1"/>
  <c r="AX1358" i="1"/>
  <c r="AX1359" i="1"/>
  <c r="AX1360" i="1"/>
  <c r="AX1361" i="1"/>
  <c r="AX1362" i="1"/>
  <c r="AX1363" i="1"/>
  <c r="AX1364" i="1"/>
  <c r="AX1365" i="1"/>
  <c r="AX1366" i="1"/>
  <c r="AX1367" i="1"/>
  <c r="AX1368" i="1"/>
  <c r="AX1369" i="1"/>
  <c r="AX1370" i="1"/>
  <c r="AX1371" i="1"/>
  <c r="AX1372" i="1"/>
  <c r="AX1373" i="1"/>
  <c r="AX1374" i="1"/>
  <c r="AX1375" i="1"/>
  <c r="AX1376" i="1"/>
  <c r="AX1377" i="1"/>
  <c r="AX1378" i="1"/>
  <c r="AX1379" i="1"/>
  <c r="AX1380" i="1"/>
  <c r="AX1381" i="1"/>
  <c r="AX1382" i="1"/>
  <c r="AX1383" i="1"/>
  <c r="AX1384" i="1"/>
  <c r="AX1385" i="1"/>
  <c r="AX1386" i="1"/>
  <c r="AX1387" i="1"/>
  <c r="AX1388" i="1"/>
  <c r="AX1389" i="1"/>
  <c r="AX1390" i="1"/>
  <c r="AX1391" i="1"/>
  <c r="AX1392" i="1"/>
  <c r="AX1393" i="1"/>
  <c r="AX1394" i="1"/>
  <c r="AX1395" i="1"/>
  <c r="AX1396" i="1"/>
  <c r="AX1397" i="1"/>
  <c r="AX1398" i="1"/>
  <c r="AX1399" i="1"/>
  <c r="AX1400" i="1"/>
  <c r="AX1401" i="1"/>
  <c r="AX1402" i="1"/>
  <c r="AX1403" i="1"/>
  <c r="AX1404" i="1"/>
  <c r="AX1405" i="1"/>
  <c r="AX1406" i="1"/>
  <c r="AX1407" i="1"/>
  <c r="AX1408" i="1"/>
  <c r="AX1409" i="1"/>
  <c r="AX1410" i="1"/>
  <c r="AX1411" i="1"/>
  <c r="AX1412" i="1"/>
  <c r="AX1413" i="1"/>
  <c r="AX1414" i="1"/>
  <c r="AX1415" i="1"/>
  <c r="AX1416" i="1"/>
  <c r="AX1417" i="1"/>
  <c r="AX1418" i="1"/>
  <c r="AX1419" i="1"/>
  <c r="AX1420" i="1"/>
  <c r="AX1421" i="1"/>
  <c r="AX1422" i="1"/>
  <c r="AX1423" i="1"/>
  <c r="AX1424" i="1"/>
  <c r="AX1425" i="1"/>
  <c r="AX1426" i="1"/>
  <c r="AX1427" i="1"/>
  <c r="AX1428" i="1"/>
  <c r="AX1429" i="1"/>
  <c r="AX1430" i="1"/>
  <c r="AX1431" i="1"/>
  <c r="AX1432" i="1"/>
  <c r="AX1433" i="1"/>
  <c r="AX1434" i="1"/>
  <c r="AX1435" i="1"/>
  <c r="AX1436" i="1"/>
  <c r="AX1437" i="1"/>
  <c r="AX1438" i="1"/>
  <c r="AX1439" i="1"/>
  <c r="AX1440" i="1"/>
  <c r="AX1441" i="1"/>
  <c r="AX1442" i="1"/>
  <c r="AX1443" i="1"/>
  <c r="AX1444" i="1"/>
  <c r="AX1445" i="1"/>
  <c r="AX1446" i="1"/>
  <c r="AX1447" i="1"/>
  <c r="AX1448" i="1"/>
  <c r="AX1449" i="1"/>
  <c r="AX1450" i="1"/>
  <c r="AX1451" i="1"/>
  <c r="AX1452" i="1"/>
  <c r="AX1453" i="1"/>
  <c r="AX1454" i="1"/>
  <c r="AX1455" i="1"/>
  <c r="AX1456" i="1"/>
  <c r="AX1457" i="1"/>
  <c r="AX1458" i="1"/>
  <c r="AX1459" i="1"/>
  <c r="AX1460" i="1"/>
  <c r="AX1461" i="1"/>
  <c r="AX1462" i="1"/>
  <c r="AX1463" i="1"/>
  <c r="AX1464" i="1"/>
  <c r="AX1465" i="1"/>
  <c r="AX1466" i="1"/>
  <c r="AX1467" i="1"/>
  <c r="AX1468" i="1"/>
  <c r="AX1469" i="1"/>
  <c r="AX1470" i="1"/>
  <c r="AX1471" i="1"/>
  <c r="AX1472" i="1"/>
  <c r="AX1473" i="1"/>
  <c r="AX1474" i="1"/>
  <c r="AX1475" i="1"/>
  <c r="AX1476" i="1"/>
  <c r="AX1477" i="1"/>
  <c r="AX1478" i="1"/>
  <c r="AX1479" i="1"/>
  <c r="AX1480" i="1"/>
  <c r="AX1481" i="1"/>
  <c r="AX1482" i="1"/>
  <c r="AX1483" i="1"/>
  <c r="AX1484" i="1"/>
  <c r="AX1485" i="1"/>
  <c r="AX1486" i="1"/>
  <c r="AX1487" i="1"/>
  <c r="AX1488" i="1"/>
  <c r="AX1489" i="1"/>
  <c r="AX1490" i="1"/>
  <c r="AX1491" i="1"/>
  <c r="AX1492" i="1"/>
  <c r="AX1493" i="1"/>
  <c r="AX1494" i="1"/>
  <c r="AX1495" i="1"/>
  <c r="AX1496" i="1"/>
  <c r="AX1497" i="1"/>
  <c r="AX1498" i="1"/>
  <c r="AX1499" i="1"/>
  <c r="AX1500" i="1"/>
  <c r="AX1501" i="1"/>
  <c r="AX1502" i="1"/>
  <c r="AX1503" i="1"/>
  <c r="AX1504" i="1"/>
  <c r="AX1505" i="1"/>
  <c r="AX1506" i="1"/>
  <c r="AX1507" i="1"/>
  <c r="AX1508" i="1"/>
  <c r="AX1509" i="1"/>
  <c r="AX1510" i="1"/>
  <c r="AX1511" i="1"/>
  <c r="AX1512" i="1"/>
  <c r="AX1513" i="1"/>
  <c r="AX1514" i="1"/>
  <c r="AX1515" i="1"/>
  <c r="AX1516" i="1"/>
  <c r="AX1517" i="1"/>
  <c r="AX1518" i="1"/>
  <c r="AX1519" i="1"/>
  <c r="AX1520" i="1"/>
  <c r="AX1521" i="1"/>
  <c r="AX1522" i="1"/>
  <c r="AX1523" i="1"/>
  <c r="AX1524" i="1"/>
  <c r="AX1525" i="1"/>
  <c r="AX1526" i="1"/>
  <c r="AX1527" i="1"/>
  <c r="AX1528" i="1"/>
  <c r="AX1529" i="1"/>
  <c r="AX1530" i="1"/>
  <c r="AX1531" i="1"/>
  <c r="AX1532" i="1"/>
  <c r="AX1533" i="1"/>
  <c r="AX1534" i="1"/>
  <c r="AX1535" i="1"/>
  <c r="AX1536" i="1"/>
  <c r="AX1537" i="1"/>
  <c r="AX1538" i="1"/>
  <c r="AX1539" i="1"/>
  <c r="AX1540" i="1"/>
  <c r="AX1541" i="1"/>
  <c r="AX1542" i="1"/>
  <c r="AX1543" i="1"/>
  <c r="AX1544" i="1"/>
  <c r="AX1545" i="1"/>
  <c r="AX1546" i="1"/>
  <c r="AX1547" i="1"/>
  <c r="AX1548" i="1"/>
  <c r="AX1549" i="1"/>
  <c r="AX1550" i="1"/>
  <c r="AX1551" i="1"/>
  <c r="AX1552" i="1"/>
  <c r="AX1553" i="1"/>
  <c r="AX1554" i="1"/>
  <c r="AX1555" i="1"/>
  <c r="AX1556" i="1"/>
  <c r="AX1557" i="1"/>
  <c r="AX1558" i="1"/>
  <c r="AX1559" i="1"/>
  <c r="AX1560" i="1"/>
  <c r="AX1561" i="1"/>
  <c r="AX1562" i="1"/>
  <c r="AX1563" i="1"/>
  <c r="AX1564" i="1"/>
  <c r="AX1565" i="1"/>
  <c r="AX1566" i="1"/>
  <c r="AX1567" i="1"/>
  <c r="AX1568" i="1"/>
  <c r="AX1569" i="1"/>
  <c r="AX1570" i="1"/>
  <c r="AX1571" i="1"/>
  <c r="AX1572" i="1"/>
  <c r="AX1573" i="1"/>
  <c r="AX1574" i="1"/>
  <c r="AX1575" i="1"/>
  <c r="AX1576" i="1"/>
  <c r="AX1577" i="1"/>
  <c r="AX1578" i="1"/>
  <c r="AX1579" i="1"/>
  <c r="AX1580" i="1"/>
  <c r="AX1581" i="1"/>
  <c r="AX1582" i="1"/>
  <c r="AX1583" i="1"/>
  <c r="AX1584" i="1"/>
  <c r="AX1585" i="1"/>
  <c r="AX1586" i="1"/>
  <c r="AX1587" i="1"/>
  <c r="AX1588" i="1"/>
  <c r="AX1589" i="1"/>
  <c r="AX1590" i="1"/>
  <c r="AX1591" i="1"/>
  <c r="AX1592" i="1"/>
  <c r="AX1593" i="1"/>
  <c r="AX1594" i="1"/>
  <c r="AX1595" i="1"/>
  <c r="AX1596" i="1"/>
  <c r="AX1597" i="1"/>
  <c r="AX1598" i="1"/>
  <c r="AX1599" i="1"/>
  <c r="AX1600" i="1"/>
  <c r="AX1601" i="1"/>
  <c r="AX1602" i="1"/>
  <c r="AX1603" i="1"/>
  <c r="AX1604" i="1"/>
  <c r="AX1605" i="1"/>
  <c r="AX1606" i="1"/>
  <c r="AX1607" i="1"/>
  <c r="AX1608" i="1"/>
  <c r="AX1609" i="1"/>
  <c r="AX1610" i="1"/>
  <c r="AX1611" i="1"/>
  <c r="AX1612" i="1"/>
  <c r="AX1613" i="1"/>
  <c r="AX1614" i="1"/>
  <c r="AX1615" i="1"/>
  <c r="AX1616" i="1"/>
  <c r="AX1617" i="1"/>
  <c r="AX1618" i="1"/>
  <c r="AX1619" i="1"/>
  <c r="AX1620" i="1"/>
  <c r="AX1621" i="1"/>
  <c r="AX1622" i="1"/>
  <c r="AX1623" i="1"/>
  <c r="AX1624" i="1"/>
  <c r="AX1625" i="1"/>
  <c r="AX1626" i="1"/>
  <c r="AX1627" i="1"/>
  <c r="AX1628" i="1"/>
  <c r="AX1629" i="1"/>
  <c r="AX1630" i="1"/>
  <c r="AX1631" i="1"/>
  <c r="AX1632" i="1"/>
  <c r="AX1633" i="1"/>
  <c r="AX1634" i="1"/>
  <c r="AX1635" i="1"/>
  <c r="AX1636" i="1"/>
  <c r="AX1637" i="1"/>
  <c r="AX1638" i="1"/>
  <c r="AX1639" i="1"/>
  <c r="AX1640" i="1"/>
  <c r="AX1641" i="1"/>
  <c r="AX1642" i="1"/>
  <c r="AX1643" i="1"/>
  <c r="AX1644" i="1"/>
  <c r="AX1645" i="1"/>
  <c r="AX1646" i="1"/>
  <c r="AX1647" i="1"/>
  <c r="AX1648" i="1"/>
  <c r="AX1649" i="1"/>
  <c r="AX1650" i="1"/>
  <c r="AX1651" i="1"/>
  <c r="AX1652" i="1"/>
  <c r="AX1653" i="1"/>
  <c r="AX1654" i="1"/>
  <c r="AX1655" i="1"/>
  <c r="AX1656" i="1"/>
  <c r="AX1657" i="1"/>
  <c r="AX1658" i="1"/>
  <c r="AX1659" i="1"/>
  <c r="AX1660" i="1"/>
  <c r="AX1661" i="1"/>
  <c r="AX1662" i="1"/>
  <c r="AX1663" i="1"/>
  <c r="AX1664" i="1"/>
  <c r="AX1665" i="1"/>
  <c r="AX1666" i="1"/>
  <c r="AX1667" i="1"/>
  <c r="AX1668" i="1"/>
  <c r="AX1669" i="1"/>
  <c r="AX1670" i="1"/>
  <c r="AX1671" i="1"/>
  <c r="AX1672" i="1"/>
  <c r="AX1673" i="1"/>
  <c r="AX1674" i="1"/>
  <c r="AX1675" i="1"/>
  <c r="AX1676" i="1"/>
  <c r="AX1677" i="1"/>
  <c r="AX1678" i="1"/>
  <c r="AX1679" i="1"/>
  <c r="AX1680" i="1"/>
  <c r="AX1681" i="1"/>
  <c r="AX1682" i="1"/>
  <c r="AX1683" i="1"/>
  <c r="AX1684" i="1"/>
  <c r="AX1685" i="1"/>
  <c r="AX1686" i="1"/>
  <c r="AX1687" i="1"/>
  <c r="AX1688" i="1"/>
  <c r="AX1689" i="1"/>
  <c r="AX1690" i="1"/>
  <c r="AX1691" i="1"/>
  <c r="AX1692" i="1"/>
  <c r="AX1693" i="1"/>
  <c r="AX1694" i="1"/>
  <c r="AX1695" i="1"/>
  <c r="AX1696" i="1"/>
  <c r="AX1697" i="1"/>
  <c r="AX1698" i="1"/>
  <c r="AX1699" i="1"/>
  <c r="AX1700" i="1"/>
  <c r="AX1701" i="1"/>
  <c r="AX1702" i="1"/>
  <c r="AX1703" i="1"/>
  <c r="AX1704" i="1"/>
  <c r="AX1705" i="1"/>
  <c r="AX1706" i="1"/>
  <c r="AX1707" i="1"/>
  <c r="AX1708" i="1"/>
  <c r="AX1709" i="1"/>
  <c r="AX1710" i="1"/>
  <c r="AX1711" i="1"/>
  <c r="AX1712" i="1"/>
  <c r="AX1713" i="1"/>
  <c r="AX1714" i="1"/>
  <c r="AX1715" i="1"/>
  <c r="AX1716" i="1"/>
  <c r="AX1717" i="1"/>
  <c r="AX1718" i="1"/>
  <c r="AX1719" i="1"/>
  <c r="AX1720" i="1"/>
  <c r="AX1721" i="1"/>
  <c r="AX1722" i="1"/>
  <c r="AX1723" i="1"/>
  <c r="AX1724" i="1"/>
  <c r="AX1725" i="1"/>
  <c r="AX1726" i="1"/>
  <c r="AX1727" i="1"/>
  <c r="AX1728" i="1"/>
  <c r="AX1729" i="1"/>
  <c r="AX1730" i="1"/>
  <c r="AX1731" i="1"/>
  <c r="AX1732" i="1"/>
  <c r="AX1733" i="1"/>
  <c r="AX1734" i="1"/>
  <c r="AX1735" i="1"/>
  <c r="AX1736" i="1"/>
  <c r="AX1737" i="1"/>
  <c r="AX1738" i="1"/>
  <c r="AX1739" i="1"/>
  <c r="AX1740" i="1"/>
  <c r="AX1741" i="1"/>
  <c r="AX1742" i="1"/>
  <c r="AX1743" i="1"/>
  <c r="AX1744" i="1"/>
  <c r="AX1745" i="1"/>
  <c r="AX1746" i="1"/>
  <c r="AX1747" i="1"/>
  <c r="AX1748" i="1"/>
  <c r="AX1749" i="1"/>
  <c r="AX1750" i="1"/>
  <c r="AX1751" i="1"/>
  <c r="AX1752" i="1"/>
  <c r="AX1753" i="1"/>
  <c r="AX1754" i="1"/>
  <c r="AX1755" i="1"/>
  <c r="AX1756" i="1"/>
  <c r="AX1757" i="1"/>
  <c r="AX1758" i="1"/>
  <c r="AX1759" i="1"/>
  <c r="AX1760" i="1"/>
  <c r="AX1761" i="1"/>
  <c r="AX1762" i="1"/>
  <c r="AX1763" i="1"/>
  <c r="AX1764" i="1"/>
  <c r="AX1765" i="1"/>
  <c r="AX1766" i="1"/>
  <c r="AX1767" i="1"/>
  <c r="AX1768" i="1"/>
  <c r="AX1769" i="1"/>
  <c r="AX1770" i="1"/>
  <c r="AX1771" i="1"/>
  <c r="AX1772" i="1"/>
  <c r="AX1773" i="1"/>
  <c r="AX1774" i="1"/>
  <c r="AX1775" i="1"/>
  <c r="AX1776" i="1"/>
  <c r="AX1777" i="1"/>
  <c r="AX1778" i="1"/>
  <c r="AX1779" i="1"/>
  <c r="AX1780" i="1"/>
  <c r="AX1781" i="1"/>
  <c r="AX1782" i="1"/>
  <c r="AX1783" i="1"/>
  <c r="AX1784" i="1"/>
  <c r="AX1785" i="1"/>
  <c r="AX1786" i="1"/>
  <c r="AX1787" i="1"/>
  <c r="AX1788" i="1"/>
  <c r="AX1789" i="1"/>
  <c r="AX1790" i="1"/>
  <c r="AX1791" i="1"/>
  <c r="AX1792" i="1"/>
  <c r="AX1793" i="1"/>
  <c r="AX1794" i="1"/>
  <c r="AX1795" i="1"/>
  <c r="AX1796" i="1"/>
  <c r="AX1797" i="1"/>
  <c r="AX1798" i="1"/>
  <c r="AX1799" i="1"/>
  <c r="AX1800" i="1"/>
  <c r="AX1801" i="1"/>
  <c r="AX1802" i="1"/>
  <c r="AX1803" i="1"/>
  <c r="AX1804" i="1"/>
  <c r="AX1805" i="1"/>
  <c r="AX1806" i="1"/>
  <c r="AX1807" i="1"/>
  <c r="AX1808" i="1"/>
  <c r="AX1809" i="1"/>
  <c r="AX1810" i="1"/>
  <c r="AX1811" i="1"/>
  <c r="AX1812" i="1"/>
  <c r="AX1813" i="1"/>
  <c r="AX1814" i="1"/>
  <c r="AX1815" i="1"/>
  <c r="AX1816" i="1"/>
  <c r="AX1817" i="1"/>
  <c r="AX1818" i="1"/>
  <c r="AX1819" i="1"/>
  <c r="AX1820" i="1"/>
  <c r="AX1821" i="1"/>
  <c r="AX1822" i="1"/>
  <c r="AX1823" i="1"/>
  <c r="AX1824" i="1"/>
  <c r="AX1825" i="1"/>
  <c r="AX1826" i="1"/>
  <c r="AX1827" i="1"/>
  <c r="AX1828" i="1"/>
  <c r="AX1829" i="1"/>
  <c r="AX1830" i="1"/>
  <c r="AX1831" i="1"/>
  <c r="AX1832" i="1"/>
  <c r="AX1833" i="1"/>
  <c r="AX1834" i="1"/>
  <c r="AX1835" i="1"/>
  <c r="AX1836" i="1"/>
  <c r="AX1837" i="1"/>
  <c r="AX1838" i="1"/>
  <c r="AX1839" i="1"/>
  <c r="AX1840" i="1"/>
  <c r="AX1841" i="1"/>
  <c r="AX1842" i="1"/>
  <c r="AX1843" i="1"/>
  <c r="AX1844" i="1"/>
  <c r="AX1845" i="1"/>
  <c r="AX1846" i="1"/>
  <c r="AX1847" i="1"/>
  <c r="AX1848" i="1"/>
  <c r="AX1849" i="1"/>
  <c r="AX1850" i="1"/>
  <c r="AX1851" i="1"/>
  <c r="AX1852" i="1"/>
  <c r="AX1853" i="1"/>
  <c r="AX1854" i="1"/>
  <c r="AX1855" i="1"/>
  <c r="AX1856" i="1"/>
  <c r="AX1857" i="1"/>
  <c r="AX1858" i="1"/>
  <c r="AX1859" i="1"/>
  <c r="AX1860" i="1"/>
  <c r="AX1861" i="1"/>
  <c r="AX1862" i="1"/>
  <c r="AX1863" i="1"/>
  <c r="AX1864" i="1"/>
  <c r="AX1865" i="1"/>
  <c r="AX1866" i="1"/>
  <c r="AX1867" i="1"/>
  <c r="AX1868" i="1"/>
  <c r="AX1869" i="1"/>
  <c r="AX1870" i="1"/>
  <c r="AX1871" i="1"/>
  <c r="AX1872" i="1"/>
  <c r="AX1873" i="1"/>
  <c r="AX1874" i="1"/>
  <c r="AX1875" i="1"/>
  <c r="AX1876" i="1"/>
  <c r="AX1877" i="1"/>
  <c r="AX1878" i="1"/>
  <c r="AX1879" i="1"/>
  <c r="AX1880" i="1"/>
  <c r="AX1881" i="1"/>
  <c r="AX1882" i="1"/>
  <c r="AX1883" i="1"/>
  <c r="AX1884" i="1"/>
  <c r="AX1885" i="1"/>
  <c r="AX1886" i="1"/>
  <c r="AX1887" i="1"/>
  <c r="AX1888" i="1"/>
  <c r="AX1889" i="1"/>
  <c r="AX1890" i="1"/>
  <c r="AX1891" i="1"/>
  <c r="AX1892" i="1"/>
  <c r="AX1893" i="1"/>
  <c r="AX1894" i="1"/>
  <c r="AX1895" i="1"/>
  <c r="AX1896" i="1"/>
  <c r="AX1897" i="1"/>
  <c r="AX1898" i="1"/>
  <c r="AX1899" i="1"/>
  <c r="AX1900" i="1"/>
  <c r="AX1901" i="1"/>
  <c r="AX1902" i="1"/>
  <c r="AX1903" i="1"/>
  <c r="AX1904" i="1"/>
  <c r="AX1905" i="1"/>
  <c r="AX1906" i="1"/>
  <c r="AX1907" i="1"/>
  <c r="AX1908" i="1"/>
  <c r="AX1909" i="1"/>
  <c r="AX1910" i="1"/>
  <c r="AX1911" i="1"/>
  <c r="AX1912" i="1"/>
  <c r="AX1913" i="1"/>
  <c r="AX1914" i="1"/>
  <c r="AX1915" i="1"/>
  <c r="AX1916" i="1"/>
  <c r="AX1917" i="1"/>
  <c r="AX1918" i="1"/>
  <c r="AX1919" i="1"/>
  <c r="AX1920" i="1"/>
  <c r="AX1921" i="1"/>
  <c r="AX1922" i="1"/>
  <c r="AX1923" i="1"/>
  <c r="AX1924" i="1"/>
  <c r="AX1925" i="1"/>
  <c r="AX1926" i="1"/>
  <c r="AX1927" i="1"/>
  <c r="AX1928" i="1"/>
  <c r="AX1929" i="1"/>
  <c r="AX1930" i="1"/>
  <c r="AX1931" i="1"/>
  <c r="AX1932" i="1"/>
  <c r="AX1933" i="1"/>
  <c r="AX1934" i="1"/>
  <c r="AX1935" i="1"/>
  <c r="AX1936" i="1"/>
  <c r="AX1937" i="1"/>
  <c r="AX1938" i="1"/>
  <c r="AX1939" i="1"/>
  <c r="AX1940" i="1"/>
  <c r="AX1941" i="1"/>
  <c r="AX1942" i="1"/>
  <c r="AX1943" i="1"/>
  <c r="AX1944" i="1"/>
  <c r="AX1945" i="1"/>
  <c r="AX1946" i="1"/>
  <c r="AX1947" i="1"/>
  <c r="AX1948" i="1"/>
  <c r="AX1949" i="1"/>
  <c r="AX1950" i="1"/>
  <c r="AX1951" i="1"/>
  <c r="AX1952" i="1"/>
  <c r="AX1953" i="1"/>
  <c r="AX1954" i="1"/>
  <c r="AX1955" i="1"/>
  <c r="AX1956" i="1"/>
  <c r="AX1957" i="1"/>
  <c r="AX1958" i="1"/>
  <c r="AX1959" i="1"/>
  <c r="AX1960" i="1"/>
  <c r="AX1961" i="1"/>
  <c r="AX1962" i="1"/>
  <c r="AX1963" i="1"/>
  <c r="AX1964" i="1"/>
  <c r="AX1965" i="1"/>
  <c r="AX1966" i="1"/>
  <c r="AX1967" i="1"/>
  <c r="AX1968" i="1"/>
  <c r="AX1969" i="1"/>
  <c r="AX1970" i="1"/>
  <c r="AX1971" i="1"/>
  <c r="AX1972" i="1"/>
  <c r="AX1973" i="1"/>
  <c r="AX1974" i="1"/>
  <c r="AX1975" i="1"/>
  <c r="AX1976" i="1"/>
  <c r="AX1977" i="1"/>
  <c r="AX1978" i="1"/>
  <c r="AX1979" i="1"/>
  <c r="AX1980" i="1"/>
  <c r="AX1981" i="1"/>
  <c r="AX1982" i="1"/>
  <c r="AX1983" i="1"/>
  <c r="AX1984" i="1"/>
  <c r="AX1985" i="1"/>
  <c r="AX1986" i="1"/>
  <c r="AX1987" i="1"/>
  <c r="AX1988" i="1"/>
  <c r="AX1989" i="1"/>
  <c r="AX1990" i="1"/>
  <c r="AX1991" i="1"/>
  <c r="AX1992" i="1"/>
  <c r="AX1993" i="1"/>
  <c r="AX1994" i="1"/>
  <c r="AX1995" i="1"/>
  <c r="AX1996" i="1"/>
  <c r="AX1997" i="1"/>
  <c r="AX1998" i="1"/>
  <c r="AX1999" i="1"/>
  <c r="AX2000" i="1"/>
  <c r="AX2001" i="1"/>
  <c r="AX2002" i="1"/>
  <c r="AX2003" i="1"/>
  <c r="AX2004" i="1"/>
  <c r="AX2005" i="1"/>
  <c r="AX2006" i="1"/>
  <c r="AX2007" i="1"/>
  <c r="AX2008" i="1"/>
  <c r="AX2009" i="1"/>
  <c r="AX2010" i="1"/>
  <c r="AX2011" i="1"/>
  <c r="AX2012" i="1"/>
  <c r="AX2013" i="1"/>
  <c r="AX2014" i="1"/>
  <c r="AX2015" i="1"/>
  <c r="AX2016" i="1"/>
  <c r="AX2017" i="1"/>
  <c r="AX2018" i="1"/>
  <c r="AX2019" i="1"/>
  <c r="AX2020" i="1"/>
  <c r="AX2021" i="1"/>
  <c r="AX2022" i="1"/>
  <c r="AX2023" i="1"/>
  <c r="AX2024" i="1"/>
  <c r="AX2025" i="1"/>
  <c r="AX2026" i="1"/>
  <c r="AX2027" i="1"/>
  <c r="AX2028" i="1"/>
  <c r="AX2029" i="1"/>
  <c r="AX2030" i="1"/>
  <c r="AX2031" i="1"/>
  <c r="AX2032" i="1"/>
  <c r="AX2033" i="1"/>
  <c r="AX2034" i="1"/>
  <c r="AX2035" i="1"/>
  <c r="AX2036" i="1"/>
  <c r="AX2037" i="1"/>
  <c r="AX2038" i="1"/>
  <c r="AX2039" i="1"/>
  <c r="AX2040" i="1"/>
  <c r="AX2041" i="1"/>
  <c r="AX2042" i="1"/>
  <c r="AX2043" i="1"/>
  <c r="AX2044" i="1"/>
  <c r="AX2045" i="1"/>
  <c r="AX2046" i="1"/>
  <c r="AX2047" i="1"/>
  <c r="AX2048" i="1"/>
  <c r="AX2049" i="1"/>
  <c r="AX2050" i="1"/>
  <c r="AX2051" i="1"/>
  <c r="AX2052" i="1"/>
  <c r="AX2053" i="1"/>
  <c r="AX2054" i="1"/>
  <c r="AX2055" i="1"/>
  <c r="AX2056" i="1"/>
  <c r="AX2057" i="1"/>
  <c r="AX2058" i="1"/>
  <c r="AX2059" i="1"/>
  <c r="AX2060" i="1"/>
  <c r="AX2061" i="1"/>
  <c r="AX2062" i="1"/>
  <c r="AX2063" i="1"/>
  <c r="AX2064" i="1"/>
  <c r="AX2065" i="1"/>
  <c r="AX2066" i="1"/>
  <c r="AX2067" i="1"/>
  <c r="AX2068" i="1"/>
  <c r="AX2069" i="1"/>
  <c r="AX2070" i="1"/>
  <c r="AX2071" i="1"/>
  <c r="AX2072" i="1"/>
  <c r="AX2073" i="1"/>
  <c r="AX2074" i="1"/>
  <c r="AX2075" i="1"/>
  <c r="AX2076" i="1"/>
  <c r="AX2077" i="1"/>
  <c r="AX2078" i="1"/>
  <c r="AX2079" i="1"/>
  <c r="AX2080" i="1"/>
  <c r="AX2081" i="1"/>
  <c r="AX2082" i="1"/>
  <c r="AX2083" i="1"/>
  <c r="AX2084" i="1"/>
  <c r="AX2085" i="1"/>
  <c r="AX2086" i="1"/>
  <c r="AX2087" i="1"/>
  <c r="AX2088" i="1"/>
  <c r="AX2089" i="1"/>
  <c r="AX2090" i="1"/>
  <c r="AX2091" i="1"/>
  <c r="AX2092" i="1"/>
  <c r="AX2093" i="1"/>
  <c r="AX2094" i="1"/>
  <c r="AX2095" i="1"/>
  <c r="AX2096" i="1"/>
  <c r="AX2097" i="1"/>
  <c r="AX2098" i="1"/>
  <c r="AX2099" i="1"/>
  <c r="AX2100" i="1"/>
  <c r="AX2101" i="1"/>
  <c r="AX2102" i="1"/>
  <c r="AX2103" i="1"/>
  <c r="AX2104" i="1"/>
  <c r="AX2105" i="1"/>
  <c r="AX2106" i="1"/>
  <c r="AX2107" i="1"/>
  <c r="AX2108" i="1"/>
  <c r="AX2109" i="1"/>
  <c r="AX2110" i="1"/>
  <c r="AX2111" i="1"/>
  <c r="AX2112" i="1"/>
  <c r="AX2113" i="1"/>
  <c r="AX2114" i="1"/>
  <c r="AX2115" i="1"/>
  <c r="AX2116" i="1"/>
  <c r="AX2117" i="1"/>
  <c r="AX2118" i="1"/>
  <c r="AX2119" i="1"/>
  <c r="AX2120" i="1"/>
  <c r="AX2121" i="1"/>
  <c r="AX2122" i="1"/>
  <c r="AX2123" i="1"/>
  <c r="AX2124" i="1"/>
  <c r="AX2125" i="1"/>
  <c r="AX2126" i="1"/>
  <c r="AX2127" i="1"/>
  <c r="AX2128" i="1"/>
  <c r="AX2129" i="1"/>
  <c r="AX2130" i="1"/>
  <c r="AX2131" i="1"/>
  <c r="AX2132" i="1"/>
  <c r="AX2133" i="1"/>
  <c r="AX2134" i="1"/>
  <c r="AX2135" i="1"/>
  <c r="AX2136" i="1"/>
  <c r="AX2137" i="1"/>
  <c r="AX2138" i="1"/>
  <c r="AX2139" i="1"/>
  <c r="AX2140" i="1"/>
  <c r="AX2141" i="1"/>
  <c r="AX2142" i="1"/>
  <c r="AX2143" i="1"/>
  <c r="AX2144" i="1"/>
  <c r="AX2145" i="1"/>
  <c r="AX2146" i="1"/>
  <c r="AX2147" i="1"/>
  <c r="AX2148" i="1"/>
  <c r="AX2149" i="1"/>
  <c r="AX2150" i="1"/>
  <c r="AX2151" i="1"/>
  <c r="AX2152" i="1"/>
  <c r="AX2153" i="1"/>
  <c r="AX2154" i="1"/>
  <c r="AX2155" i="1"/>
  <c r="AX2156" i="1"/>
  <c r="AX2157" i="1"/>
  <c r="AX2158" i="1"/>
  <c r="AX2159" i="1"/>
  <c r="AX2160" i="1"/>
  <c r="AX2161" i="1"/>
  <c r="AX2162" i="1"/>
  <c r="AX2163" i="1"/>
  <c r="AX2164" i="1"/>
  <c r="AX2165" i="1"/>
  <c r="AX2166" i="1"/>
  <c r="AX2167" i="1"/>
  <c r="AX2168" i="1"/>
  <c r="AX2169" i="1"/>
  <c r="AX2170" i="1"/>
  <c r="AX2171" i="1"/>
  <c r="AX2172" i="1"/>
  <c r="AX2173" i="1"/>
  <c r="AX2174" i="1"/>
  <c r="AX2175" i="1"/>
  <c r="AX2176" i="1"/>
  <c r="AX2177" i="1"/>
  <c r="AX2178" i="1"/>
  <c r="AX2179" i="1"/>
  <c r="AX2180" i="1"/>
  <c r="AX2181" i="1"/>
  <c r="AX2182" i="1"/>
  <c r="AX2183" i="1"/>
  <c r="AX2184" i="1"/>
  <c r="AX2185" i="1"/>
  <c r="AX2186" i="1"/>
  <c r="AX2187" i="1"/>
  <c r="AX2188" i="1"/>
  <c r="AX2189" i="1"/>
  <c r="AX2190" i="1"/>
  <c r="AX2191" i="1"/>
  <c r="AX2192" i="1"/>
  <c r="AX2193" i="1"/>
  <c r="AX2194" i="1"/>
  <c r="AX2195" i="1"/>
  <c r="AX2196" i="1"/>
  <c r="AX2197" i="1"/>
  <c r="AX2198" i="1"/>
  <c r="AX2199" i="1"/>
  <c r="AX2200" i="1"/>
  <c r="AX2201" i="1"/>
  <c r="AX2202" i="1"/>
  <c r="AX2203" i="1"/>
  <c r="AX2204" i="1"/>
  <c r="AX2205" i="1"/>
  <c r="AX2206" i="1"/>
  <c r="AX2207" i="1"/>
  <c r="AX2208" i="1"/>
  <c r="AX2209" i="1"/>
  <c r="AX2210" i="1"/>
  <c r="AX2211" i="1"/>
  <c r="AX2212" i="1"/>
  <c r="AX2213" i="1"/>
  <c r="AX2214" i="1"/>
  <c r="AX2215" i="1"/>
  <c r="AX2216" i="1"/>
  <c r="AX2217" i="1"/>
  <c r="AX2218" i="1"/>
  <c r="AX2219" i="1"/>
  <c r="AX2220" i="1"/>
  <c r="AX2221" i="1"/>
  <c r="AX2222" i="1"/>
  <c r="AX2223" i="1"/>
  <c r="AX2224" i="1"/>
  <c r="AX2225" i="1"/>
  <c r="AX2226" i="1"/>
  <c r="AX2227" i="1"/>
  <c r="AX2228" i="1"/>
  <c r="AX2229" i="1"/>
  <c r="AX2230" i="1"/>
  <c r="AX2231" i="1"/>
  <c r="AX2232" i="1"/>
  <c r="AX2233" i="1"/>
  <c r="AX2234" i="1"/>
  <c r="AX2235" i="1"/>
  <c r="AX2236" i="1"/>
  <c r="AX2237" i="1"/>
  <c r="AX2238" i="1"/>
  <c r="AX2239" i="1"/>
  <c r="AX2240" i="1"/>
  <c r="AX2241" i="1"/>
  <c r="AX2242" i="1"/>
  <c r="AX2243" i="1"/>
  <c r="AX2244" i="1"/>
  <c r="AX2245" i="1"/>
  <c r="AX2246" i="1"/>
  <c r="AX2247" i="1"/>
  <c r="AX2248" i="1"/>
  <c r="AX2249" i="1"/>
  <c r="AX2250" i="1"/>
  <c r="AX2251" i="1"/>
  <c r="AX2252" i="1"/>
  <c r="AX2253" i="1"/>
  <c r="AX2254" i="1"/>
  <c r="AX2255" i="1"/>
  <c r="AX2256" i="1"/>
  <c r="AX2257" i="1"/>
  <c r="AX2258" i="1"/>
  <c r="AX2259" i="1"/>
  <c r="AX2260" i="1"/>
  <c r="AX2261" i="1"/>
  <c r="AX2262" i="1"/>
  <c r="AX2263" i="1"/>
  <c r="AX2264" i="1"/>
  <c r="AX2265" i="1"/>
  <c r="AX2266" i="1"/>
  <c r="AX2267" i="1"/>
  <c r="AX2268" i="1"/>
  <c r="AX2269" i="1"/>
  <c r="AX2270" i="1"/>
  <c r="AX2271" i="1"/>
  <c r="AX2272" i="1"/>
  <c r="AX2273" i="1"/>
  <c r="AX2274" i="1"/>
  <c r="AX2275" i="1"/>
  <c r="AX2276" i="1"/>
  <c r="AX2277" i="1"/>
  <c r="AX2278" i="1"/>
  <c r="AX2279" i="1"/>
  <c r="AX2280" i="1"/>
  <c r="AX2281" i="1"/>
  <c r="AX2282" i="1"/>
  <c r="AX2283" i="1"/>
  <c r="AX2284" i="1"/>
  <c r="AX2285" i="1"/>
  <c r="AX2286" i="1"/>
  <c r="AX2287" i="1"/>
  <c r="AX2288" i="1"/>
  <c r="AX2289" i="1"/>
  <c r="AX2290" i="1"/>
  <c r="AX2291" i="1"/>
  <c r="AX2292" i="1"/>
  <c r="AX2293" i="1"/>
  <c r="AX2294" i="1"/>
  <c r="AX2295" i="1"/>
  <c r="AX2296" i="1"/>
  <c r="AX2297" i="1"/>
  <c r="AX2298" i="1"/>
  <c r="AX2299" i="1"/>
  <c r="AX2300" i="1"/>
  <c r="AX2301" i="1"/>
  <c r="AX2302" i="1"/>
  <c r="AX2303" i="1"/>
  <c r="AX2304" i="1"/>
  <c r="AX2305" i="1"/>
  <c r="AX2306" i="1"/>
  <c r="AX2307" i="1"/>
  <c r="AX2308" i="1"/>
  <c r="AX2309" i="1"/>
  <c r="AX2310" i="1"/>
  <c r="AX2311" i="1"/>
  <c r="AX2312" i="1"/>
  <c r="AX2313" i="1"/>
  <c r="AX2314" i="1"/>
  <c r="AX2315" i="1"/>
  <c r="AX2316" i="1"/>
  <c r="AX2317" i="1"/>
  <c r="AX2318" i="1"/>
  <c r="AX2319" i="1"/>
  <c r="AX2320" i="1"/>
  <c r="AX2321" i="1"/>
  <c r="AX2322" i="1"/>
  <c r="AX2323" i="1"/>
  <c r="AX2324" i="1"/>
  <c r="AX2325" i="1"/>
  <c r="AX2326" i="1"/>
  <c r="AX2327" i="1"/>
  <c r="AX2328" i="1"/>
  <c r="AX2329" i="1"/>
  <c r="AX2330" i="1"/>
  <c r="AX2331" i="1"/>
  <c r="AX2332" i="1"/>
  <c r="AX2333" i="1"/>
  <c r="AX2334" i="1"/>
  <c r="AX2335" i="1"/>
  <c r="AX2336" i="1"/>
  <c r="AX2337" i="1"/>
  <c r="AX2338" i="1"/>
  <c r="AX2339" i="1"/>
  <c r="AX2340" i="1"/>
  <c r="AX2341" i="1"/>
  <c r="AX2342" i="1"/>
  <c r="AX2343" i="1"/>
  <c r="AX2344" i="1"/>
  <c r="AX2345" i="1"/>
  <c r="AX2346" i="1"/>
  <c r="AX2347" i="1"/>
  <c r="AX2348" i="1"/>
  <c r="AX2349" i="1"/>
  <c r="AX2350" i="1"/>
  <c r="AX2351" i="1"/>
  <c r="AX2352" i="1"/>
  <c r="AX2353" i="1"/>
  <c r="AX2354" i="1"/>
  <c r="AX2355" i="1"/>
  <c r="AX2356" i="1"/>
  <c r="AX2357" i="1"/>
  <c r="AX2358" i="1"/>
  <c r="AX2359" i="1"/>
  <c r="AX2360" i="1"/>
  <c r="AX2361" i="1"/>
  <c r="AX2362" i="1"/>
  <c r="AX2363" i="1"/>
  <c r="AX2364" i="1"/>
  <c r="AX2365" i="1"/>
  <c r="AX2366" i="1"/>
  <c r="AX2367" i="1"/>
  <c r="AX2368" i="1"/>
  <c r="AX2369" i="1"/>
  <c r="AX2370" i="1"/>
  <c r="AX2371" i="1"/>
  <c r="AX2372" i="1"/>
  <c r="AX2373" i="1"/>
  <c r="AX2374" i="1"/>
  <c r="AX2375" i="1"/>
  <c r="AX2376" i="1"/>
  <c r="AX2377" i="1"/>
  <c r="AX2378" i="1"/>
  <c r="AX2379" i="1"/>
  <c r="AX2380" i="1"/>
  <c r="AX2381" i="1"/>
  <c r="AX2382" i="1"/>
  <c r="AX2383" i="1"/>
  <c r="AX2384" i="1"/>
  <c r="AX2385" i="1"/>
  <c r="AX2386" i="1"/>
  <c r="AX2387" i="1"/>
  <c r="AX2388" i="1"/>
  <c r="AX2389" i="1"/>
  <c r="AX2390" i="1"/>
  <c r="AX2391" i="1"/>
  <c r="AX2392" i="1"/>
  <c r="AX2393" i="1"/>
  <c r="AX2394" i="1"/>
  <c r="AX2395" i="1"/>
  <c r="AX2396" i="1"/>
  <c r="AX2397" i="1"/>
  <c r="AX2398" i="1"/>
  <c r="AX2399" i="1"/>
  <c r="AX2400" i="1"/>
  <c r="AX2401" i="1"/>
  <c r="AX2402" i="1"/>
  <c r="AX2403" i="1"/>
  <c r="AX2404" i="1"/>
  <c r="AX2405" i="1"/>
  <c r="AX2406" i="1"/>
  <c r="AX2407" i="1"/>
  <c r="AX2408" i="1"/>
  <c r="AX2409" i="1"/>
  <c r="AX2410" i="1"/>
  <c r="AX2411" i="1"/>
  <c r="AX2412" i="1"/>
  <c r="AX2413" i="1"/>
  <c r="AX2414" i="1"/>
  <c r="AX2415" i="1"/>
  <c r="AX2416" i="1"/>
  <c r="AX2417" i="1"/>
  <c r="AX2418" i="1"/>
  <c r="AX2419" i="1"/>
  <c r="AX2420" i="1"/>
  <c r="AX2421" i="1"/>
  <c r="AX2422" i="1"/>
  <c r="AX2423" i="1"/>
  <c r="AX2424" i="1"/>
  <c r="AX2425" i="1"/>
  <c r="AX2426" i="1"/>
  <c r="AX2427" i="1"/>
  <c r="AX2428" i="1"/>
  <c r="AX2429" i="1"/>
  <c r="AX2430" i="1"/>
  <c r="AX2431" i="1"/>
  <c r="AX2432" i="1"/>
  <c r="AX2433" i="1"/>
  <c r="AX2434" i="1"/>
  <c r="AX2435" i="1"/>
  <c r="AX2436" i="1"/>
  <c r="AX2437" i="1"/>
  <c r="AX2438" i="1"/>
  <c r="AX2439" i="1"/>
  <c r="AX2440" i="1"/>
  <c r="AX2441" i="1"/>
  <c r="AX2442" i="1"/>
  <c r="AX2443" i="1"/>
  <c r="AX2444" i="1"/>
  <c r="AX2445" i="1"/>
  <c r="AX2446" i="1"/>
  <c r="AX2447" i="1"/>
  <c r="AX2448" i="1"/>
  <c r="AX2449" i="1"/>
  <c r="AX2450" i="1"/>
  <c r="AX2451" i="1"/>
  <c r="AX2452" i="1"/>
  <c r="AX2453" i="1"/>
  <c r="AX2454" i="1"/>
  <c r="AX2455" i="1"/>
  <c r="AX2456" i="1"/>
  <c r="AX2457" i="1"/>
  <c r="AX2458" i="1"/>
  <c r="AX2459" i="1"/>
  <c r="AX2460" i="1"/>
  <c r="AX2461" i="1"/>
  <c r="AX2462" i="1"/>
  <c r="AX2463" i="1"/>
  <c r="AX2464" i="1"/>
  <c r="AX2465" i="1"/>
  <c r="AX2466" i="1"/>
  <c r="AX2467" i="1"/>
  <c r="AX2468" i="1"/>
  <c r="AX2469" i="1"/>
  <c r="AX2470" i="1"/>
  <c r="AX2471" i="1"/>
  <c r="AX2472" i="1"/>
  <c r="AX2473" i="1"/>
  <c r="AX2474" i="1"/>
  <c r="AX2475" i="1"/>
  <c r="AX2476" i="1"/>
  <c r="AX2477" i="1"/>
  <c r="AX2478" i="1"/>
  <c r="AX2479" i="1"/>
  <c r="AX2480" i="1"/>
  <c r="AX2481" i="1"/>
  <c r="AX2482" i="1"/>
  <c r="AX2483" i="1"/>
  <c r="AX2484" i="1"/>
  <c r="AX2485" i="1"/>
  <c r="AX2486" i="1"/>
  <c r="AX2487" i="1"/>
  <c r="AX2488" i="1"/>
  <c r="AX2489" i="1"/>
  <c r="AX2490" i="1"/>
  <c r="AX2491" i="1"/>
  <c r="AX2492" i="1"/>
  <c r="AX2493" i="1"/>
  <c r="AX2494" i="1"/>
  <c r="AX2495" i="1"/>
  <c r="AX2496" i="1"/>
  <c r="AX2497" i="1"/>
  <c r="AX2498" i="1"/>
  <c r="AX2499" i="1"/>
  <c r="AX2500" i="1"/>
  <c r="AX2501" i="1"/>
  <c r="AX2502" i="1"/>
  <c r="AX2503" i="1"/>
  <c r="AX2504" i="1"/>
  <c r="AX2505" i="1"/>
  <c r="AX2506" i="1"/>
  <c r="AX2507" i="1"/>
  <c r="AX2508" i="1"/>
  <c r="AX2509" i="1"/>
  <c r="AX2510" i="1"/>
  <c r="AX2511" i="1"/>
  <c r="AX2512" i="1"/>
  <c r="AX2513" i="1"/>
  <c r="AX2514" i="1"/>
  <c r="AX2515" i="1"/>
  <c r="AX2516" i="1"/>
  <c r="AX2517" i="1"/>
  <c r="AX2518" i="1"/>
  <c r="AX2519" i="1"/>
  <c r="AX2520" i="1"/>
  <c r="AX2521" i="1"/>
  <c r="AX2522" i="1"/>
  <c r="AX2523" i="1"/>
  <c r="AX2524" i="1"/>
  <c r="AX2525" i="1"/>
  <c r="AX2526" i="1"/>
  <c r="AX2527" i="1"/>
  <c r="AX2528" i="1"/>
  <c r="AX2529" i="1"/>
  <c r="AX2530" i="1"/>
  <c r="AX2531" i="1"/>
  <c r="AX2532" i="1"/>
  <c r="AX2533" i="1"/>
  <c r="AX2534" i="1"/>
  <c r="AX2535" i="1"/>
  <c r="AX2536" i="1"/>
  <c r="AX2537" i="1"/>
  <c r="AX2538" i="1"/>
  <c r="AX2539" i="1"/>
  <c r="AX2540" i="1"/>
  <c r="AX2541" i="1"/>
  <c r="AX2542" i="1"/>
  <c r="AX2543" i="1"/>
  <c r="AX2544" i="1"/>
  <c r="AX2545" i="1"/>
  <c r="AX2546" i="1"/>
  <c r="AX2547" i="1"/>
  <c r="AX2548" i="1"/>
  <c r="AX2549" i="1"/>
  <c r="AX2550" i="1"/>
  <c r="AX2551" i="1"/>
  <c r="AX2552" i="1"/>
  <c r="AX2553" i="1"/>
  <c r="AX2554" i="1"/>
  <c r="AX2555" i="1"/>
  <c r="AX2556" i="1"/>
  <c r="AX2557" i="1"/>
  <c r="AX2558" i="1"/>
  <c r="AX2559" i="1"/>
  <c r="AX2560" i="1"/>
  <c r="AX2561" i="1"/>
  <c r="AX2562" i="1"/>
  <c r="AX2563" i="1"/>
  <c r="AX2564" i="1"/>
  <c r="AX2565" i="1"/>
  <c r="AX2566" i="1"/>
  <c r="AX2567" i="1"/>
  <c r="AX2568" i="1"/>
  <c r="AX2569" i="1"/>
  <c r="AX2570" i="1"/>
  <c r="AX2571" i="1"/>
  <c r="AX2572" i="1"/>
  <c r="AX2573" i="1"/>
  <c r="AX2574" i="1"/>
  <c r="AX2575" i="1"/>
  <c r="AX2576" i="1"/>
  <c r="AX2577" i="1"/>
  <c r="AX2578" i="1"/>
  <c r="AX2579" i="1"/>
  <c r="AX2580" i="1"/>
  <c r="AX2581" i="1"/>
  <c r="AX2582" i="1"/>
  <c r="AX2583" i="1"/>
  <c r="AX2584" i="1"/>
  <c r="AX2585" i="1"/>
  <c r="AX2586" i="1"/>
  <c r="AX2587" i="1"/>
  <c r="AX2588" i="1"/>
  <c r="AX2589" i="1"/>
  <c r="AX2590" i="1"/>
  <c r="AX2591" i="1"/>
  <c r="AX2592" i="1"/>
  <c r="AX2593" i="1"/>
  <c r="AX2594" i="1"/>
  <c r="AX2595" i="1"/>
  <c r="AX2596" i="1"/>
  <c r="AX2597" i="1"/>
  <c r="AX2598" i="1"/>
  <c r="AX2599" i="1"/>
  <c r="AX2600" i="1"/>
  <c r="AX2601" i="1"/>
  <c r="AX2602" i="1"/>
  <c r="AX2603" i="1"/>
  <c r="AX2604" i="1"/>
  <c r="AX2605" i="1"/>
  <c r="AX2606" i="1"/>
  <c r="AX2607" i="1"/>
  <c r="AX2608" i="1"/>
  <c r="AX2609" i="1"/>
  <c r="AX2610" i="1"/>
  <c r="AX2611" i="1"/>
  <c r="AX2612" i="1"/>
  <c r="AX2613" i="1"/>
  <c r="AX2614" i="1"/>
  <c r="AX2615" i="1"/>
  <c r="AX2616" i="1"/>
  <c r="AX2617" i="1"/>
  <c r="AX2618" i="1"/>
  <c r="AX2619" i="1"/>
  <c r="AX2620" i="1"/>
  <c r="AX2621" i="1"/>
  <c r="AX2622" i="1"/>
  <c r="AX2623" i="1"/>
  <c r="AX2624" i="1"/>
  <c r="AX2625" i="1"/>
  <c r="AX2626" i="1"/>
  <c r="AX2627" i="1"/>
  <c r="AX2628" i="1"/>
  <c r="AX2629" i="1"/>
  <c r="AX2630" i="1"/>
  <c r="AX2631" i="1"/>
  <c r="AX2632" i="1"/>
  <c r="AX2633" i="1"/>
  <c r="AX2634" i="1"/>
  <c r="AX2635" i="1"/>
  <c r="AX2636" i="1"/>
  <c r="AX2637" i="1"/>
  <c r="AX2638" i="1"/>
  <c r="AX2639" i="1"/>
  <c r="AX2640" i="1"/>
  <c r="AX2641" i="1"/>
  <c r="AX2642" i="1"/>
  <c r="AX2643" i="1"/>
  <c r="AX2644" i="1"/>
  <c r="AX2645" i="1"/>
  <c r="AX2646" i="1"/>
  <c r="AX2647" i="1"/>
  <c r="AX2648" i="1"/>
  <c r="AX2649" i="1"/>
  <c r="AX2650" i="1"/>
  <c r="AX2651" i="1"/>
  <c r="AX2652" i="1"/>
  <c r="AX2653" i="1"/>
  <c r="AX2654" i="1"/>
  <c r="AX2655" i="1"/>
  <c r="AX2656" i="1"/>
  <c r="AX2657" i="1"/>
  <c r="AX2658" i="1"/>
  <c r="AX2659" i="1"/>
  <c r="AX2660" i="1"/>
  <c r="AX2661" i="1"/>
  <c r="AX2662" i="1"/>
  <c r="AX2663" i="1"/>
  <c r="AX2664" i="1"/>
  <c r="AX2665" i="1"/>
  <c r="AX2666" i="1"/>
  <c r="AX2667" i="1"/>
  <c r="AX2668" i="1"/>
  <c r="AX2669" i="1"/>
  <c r="AX2670" i="1"/>
  <c r="AX2671" i="1"/>
  <c r="AX2672" i="1"/>
  <c r="AX2673" i="1"/>
  <c r="AX2674" i="1"/>
  <c r="AX2675" i="1"/>
  <c r="AX2676" i="1"/>
  <c r="AX2677" i="1"/>
  <c r="AX2678" i="1"/>
  <c r="AX2679" i="1"/>
  <c r="AX2680" i="1"/>
  <c r="AX2681" i="1"/>
  <c r="AX2682" i="1"/>
  <c r="AX2683" i="1"/>
  <c r="AX2684" i="1"/>
  <c r="AX2685" i="1"/>
  <c r="AX2686" i="1"/>
  <c r="AX2687" i="1"/>
  <c r="AX2688" i="1"/>
  <c r="AX2689" i="1"/>
  <c r="AX2690" i="1"/>
  <c r="AX2691" i="1"/>
  <c r="AX2692" i="1"/>
  <c r="AX2693" i="1"/>
  <c r="AX2694" i="1"/>
  <c r="AX2695" i="1"/>
  <c r="AX2696" i="1"/>
  <c r="AX2697" i="1"/>
  <c r="AX2698" i="1"/>
  <c r="AX2699" i="1"/>
  <c r="AX2700" i="1"/>
  <c r="AX2701" i="1"/>
  <c r="AX2702" i="1"/>
  <c r="AX2703" i="1"/>
  <c r="AX2704" i="1"/>
  <c r="AX2705" i="1"/>
  <c r="AX2706" i="1"/>
  <c r="AX2707" i="1"/>
  <c r="AX2708" i="1"/>
  <c r="AX2709" i="1"/>
  <c r="AX2710" i="1"/>
  <c r="AX2711" i="1"/>
  <c r="AX2712" i="1"/>
  <c r="AX2713" i="1"/>
  <c r="AX2714" i="1"/>
  <c r="AX2715" i="1"/>
  <c r="AX2716" i="1"/>
  <c r="AX2717" i="1"/>
  <c r="AX2718" i="1"/>
  <c r="AX2719" i="1"/>
  <c r="AX2720" i="1"/>
  <c r="AX2721" i="1"/>
  <c r="AX2722" i="1"/>
  <c r="AX2723" i="1"/>
  <c r="AX2724" i="1"/>
  <c r="AX2725" i="1"/>
  <c r="AX2726" i="1"/>
  <c r="AX2727" i="1"/>
  <c r="AX2728" i="1"/>
  <c r="AX2729" i="1"/>
  <c r="AX2730" i="1"/>
  <c r="AX2731" i="1"/>
  <c r="AX2732" i="1"/>
  <c r="AX2733" i="1"/>
  <c r="AX2734" i="1"/>
  <c r="AX2735" i="1"/>
  <c r="AX2736" i="1"/>
  <c r="AX2737" i="1"/>
  <c r="AX2738" i="1"/>
  <c r="AX2739" i="1"/>
  <c r="AX2740" i="1"/>
  <c r="AX2741" i="1"/>
  <c r="AX2742" i="1"/>
  <c r="AX2743" i="1"/>
  <c r="AX2744" i="1"/>
  <c r="AX2745" i="1"/>
  <c r="AX2746" i="1"/>
  <c r="AX2747" i="1"/>
  <c r="AX2748" i="1"/>
  <c r="AX2749" i="1"/>
  <c r="AX2750" i="1"/>
  <c r="AX2751" i="1"/>
  <c r="AX2752" i="1"/>
  <c r="AX2753" i="1"/>
  <c r="AX2754" i="1"/>
  <c r="AX2755" i="1"/>
  <c r="AX2756" i="1"/>
  <c r="AX2757" i="1"/>
  <c r="AX2758" i="1"/>
  <c r="AX2759" i="1"/>
  <c r="AX2760" i="1"/>
  <c r="AX2761" i="1"/>
  <c r="AX2762" i="1"/>
  <c r="AX2763" i="1"/>
  <c r="AX2764" i="1"/>
  <c r="AX2765" i="1"/>
  <c r="AX2766" i="1"/>
  <c r="AX2767" i="1"/>
  <c r="AX2768" i="1"/>
  <c r="AX2769" i="1"/>
  <c r="AX2770" i="1"/>
  <c r="AX2771" i="1"/>
  <c r="AX2772" i="1"/>
  <c r="AX2773" i="1"/>
  <c r="AX2774" i="1"/>
  <c r="AX2775" i="1"/>
  <c r="AX2776" i="1"/>
  <c r="AX2777" i="1"/>
  <c r="AX2778" i="1"/>
  <c r="AX2779" i="1"/>
  <c r="AX2780" i="1"/>
  <c r="AX2781" i="1"/>
  <c r="AX2782" i="1"/>
  <c r="AX2783" i="1"/>
  <c r="AX2784" i="1"/>
  <c r="AX2785" i="1"/>
  <c r="AX2786" i="1"/>
  <c r="AX2787" i="1"/>
  <c r="AX2788" i="1"/>
  <c r="AX2789" i="1"/>
  <c r="AX2790" i="1"/>
  <c r="AX2791" i="1"/>
  <c r="AX2792" i="1"/>
  <c r="AX2793" i="1"/>
  <c r="AX2794" i="1"/>
  <c r="AX2795" i="1"/>
  <c r="AX2796" i="1"/>
  <c r="AX2797" i="1"/>
  <c r="AX2798" i="1"/>
  <c r="AX2799" i="1"/>
  <c r="AX2800" i="1"/>
  <c r="AX2801" i="1"/>
  <c r="AX2802" i="1"/>
  <c r="AX2803" i="1"/>
  <c r="AX2804" i="1"/>
  <c r="AX2805" i="1"/>
  <c r="AX2806" i="1"/>
  <c r="AX2807" i="1"/>
  <c r="AX2808" i="1"/>
  <c r="AX2809" i="1"/>
  <c r="AX2810" i="1"/>
  <c r="AX2811" i="1"/>
  <c r="AX2812" i="1"/>
  <c r="AX2813" i="1"/>
  <c r="AX2814" i="1"/>
  <c r="AX2815" i="1"/>
  <c r="AX2816" i="1"/>
  <c r="AX2817" i="1"/>
  <c r="AX2818" i="1"/>
  <c r="AX2819" i="1"/>
  <c r="AX2820" i="1"/>
  <c r="AX2821" i="1"/>
  <c r="AX2822" i="1"/>
  <c r="AX2823" i="1"/>
  <c r="AX2824" i="1"/>
  <c r="AX2825" i="1"/>
  <c r="AX2826" i="1"/>
  <c r="AX2827" i="1"/>
  <c r="AX2828" i="1"/>
  <c r="AX2829" i="1"/>
  <c r="AX2830" i="1"/>
  <c r="AX2831" i="1"/>
  <c r="AX2832" i="1"/>
  <c r="AX2833" i="1"/>
  <c r="AX2834" i="1"/>
  <c r="AX2835" i="1"/>
  <c r="AX2836" i="1"/>
  <c r="AX2837" i="1"/>
  <c r="AX2838" i="1"/>
  <c r="AX2839" i="1"/>
  <c r="AX2840" i="1"/>
  <c r="AX2841" i="1"/>
  <c r="AX2842" i="1"/>
  <c r="AX2843" i="1"/>
  <c r="AX2844" i="1"/>
  <c r="AX2845" i="1"/>
  <c r="AX2846" i="1"/>
  <c r="AX2847" i="1"/>
  <c r="AX2848" i="1"/>
  <c r="AX2849" i="1"/>
  <c r="AX2850" i="1"/>
  <c r="AX2851" i="1"/>
  <c r="AX2852" i="1"/>
  <c r="AX2853" i="1"/>
  <c r="AX2854" i="1"/>
  <c r="AX2855" i="1"/>
  <c r="AX2856" i="1"/>
  <c r="AX2857" i="1"/>
  <c r="AX2858" i="1"/>
  <c r="AX2859" i="1"/>
  <c r="AX2860" i="1"/>
  <c r="AX2861" i="1"/>
  <c r="AX2862" i="1"/>
  <c r="AX2863" i="1"/>
  <c r="AX2864" i="1"/>
  <c r="AX2865" i="1"/>
  <c r="AX2866" i="1"/>
  <c r="AX2867" i="1"/>
  <c r="AX2868" i="1"/>
  <c r="AX2869" i="1"/>
  <c r="AX2870" i="1"/>
  <c r="AX2871" i="1"/>
  <c r="AX2872" i="1"/>
  <c r="AX2873" i="1"/>
  <c r="AX2874" i="1"/>
  <c r="AX2875" i="1"/>
  <c r="AX2876" i="1"/>
  <c r="AX2877" i="1"/>
  <c r="AX2878" i="1"/>
  <c r="AX2879" i="1"/>
  <c r="AX2880" i="1"/>
  <c r="AX2881" i="1"/>
  <c r="AX2882" i="1"/>
  <c r="AX2883" i="1"/>
  <c r="AX2884" i="1"/>
  <c r="AX2885" i="1"/>
  <c r="AX2886" i="1"/>
  <c r="AX2887" i="1"/>
  <c r="AX2888" i="1"/>
  <c r="AX2889" i="1"/>
  <c r="AX2890" i="1"/>
  <c r="AX2891" i="1"/>
  <c r="AX2892" i="1"/>
  <c r="AX2893" i="1"/>
  <c r="AX2894" i="1"/>
  <c r="AX2895" i="1"/>
  <c r="AX2896" i="1"/>
  <c r="AX2897" i="1"/>
  <c r="AX2898" i="1"/>
  <c r="AX2899" i="1"/>
  <c r="AX2900" i="1"/>
  <c r="AX2901" i="1"/>
  <c r="AX2902" i="1"/>
  <c r="AX2903" i="1"/>
  <c r="AX2904" i="1"/>
  <c r="AX2905" i="1"/>
  <c r="AX2906" i="1"/>
  <c r="AX2907" i="1"/>
  <c r="AX2908" i="1"/>
  <c r="AX2909" i="1"/>
  <c r="AX2910" i="1"/>
  <c r="AX2911" i="1"/>
  <c r="AX2912" i="1"/>
  <c r="AX2913" i="1"/>
  <c r="AX2914" i="1"/>
  <c r="AX2915" i="1"/>
  <c r="AX2916" i="1"/>
  <c r="AX2917" i="1"/>
  <c r="AX2918" i="1"/>
  <c r="AX2919" i="1"/>
  <c r="AX2920" i="1"/>
  <c r="AX2921" i="1"/>
  <c r="AX2922" i="1"/>
  <c r="AX2923" i="1"/>
  <c r="AX2924" i="1"/>
  <c r="AX2925" i="1"/>
  <c r="AX2926" i="1"/>
  <c r="AX2927" i="1"/>
  <c r="AX2928" i="1"/>
  <c r="AX2929" i="1"/>
  <c r="AX2930" i="1"/>
  <c r="AX2931" i="1"/>
  <c r="AX2932" i="1"/>
  <c r="AX2933" i="1"/>
  <c r="AX2934" i="1"/>
  <c r="AX2935" i="1"/>
  <c r="AX2936" i="1"/>
  <c r="AX2937" i="1"/>
  <c r="AX2938" i="1"/>
  <c r="AX2939" i="1"/>
  <c r="AX2940" i="1"/>
  <c r="AX2941" i="1"/>
  <c r="AX2942" i="1"/>
  <c r="AX2943" i="1"/>
  <c r="AX2944" i="1"/>
  <c r="AX2945" i="1"/>
  <c r="AX2946" i="1"/>
  <c r="AX2947" i="1"/>
  <c r="AX2948" i="1"/>
  <c r="AX2949" i="1"/>
  <c r="AX2950" i="1"/>
  <c r="AX2951" i="1"/>
  <c r="AX2952" i="1"/>
  <c r="AX2953" i="1"/>
  <c r="AX2954" i="1"/>
  <c r="AX2955" i="1"/>
  <c r="AX2956" i="1"/>
  <c r="AX2957" i="1"/>
  <c r="AX2958" i="1"/>
  <c r="AX2959" i="1"/>
  <c r="AX2960" i="1"/>
  <c r="AX2961" i="1"/>
  <c r="AX2962" i="1"/>
  <c r="AX2963" i="1"/>
  <c r="AX2964" i="1"/>
  <c r="AX2965" i="1"/>
  <c r="AX2966" i="1"/>
  <c r="AX2967" i="1"/>
  <c r="AX2968" i="1"/>
  <c r="AX2969" i="1"/>
  <c r="AX2970" i="1"/>
  <c r="AX2971" i="1"/>
  <c r="AX2972" i="1"/>
  <c r="AX2973" i="1"/>
  <c r="AX2974" i="1"/>
  <c r="AX2975" i="1"/>
  <c r="AX2976" i="1"/>
  <c r="AX2977" i="1"/>
  <c r="AX2978" i="1"/>
  <c r="AX2979" i="1"/>
  <c r="AX2980" i="1"/>
  <c r="AX2981" i="1"/>
  <c r="AX2982" i="1"/>
  <c r="AX2983" i="1"/>
  <c r="AX2984" i="1"/>
  <c r="AX2985" i="1"/>
  <c r="AX2986" i="1"/>
  <c r="AX2987" i="1"/>
  <c r="AX2988" i="1"/>
  <c r="AX2989" i="1"/>
  <c r="AX2990" i="1"/>
  <c r="AX2991" i="1"/>
  <c r="AX2992" i="1"/>
  <c r="AX2993" i="1"/>
  <c r="AX2994" i="1"/>
  <c r="AX2995" i="1"/>
  <c r="AX2996" i="1"/>
  <c r="AX2997" i="1"/>
  <c r="AX2998" i="1"/>
  <c r="AX2999" i="1"/>
  <c r="AX3000" i="1"/>
  <c r="AX3001" i="1"/>
  <c r="AX3002" i="1"/>
  <c r="AX3003" i="1"/>
  <c r="AX3004" i="1"/>
  <c r="AX3005" i="1"/>
  <c r="AX3006" i="1"/>
  <c r="AX3007" i="1"/>
  <c r="AX3008" i="1"/>
  <c r="AX3009" i="1"/>
  <c r="AX3010" i="1"/>
  <c r="AX3011" i="1"/>
  <c r="AX3012" i="1"/>
  <c r="AX3013" i="1"/>
  <c r="AX3014" i="1"/>
  <c r="AX3015" i="1"/>
  <c r="AX3016" i="1"/>
  <c r="AX3017" i="1"/>
  <c r="AX3018" i="1"/>
  <c r="AX3019" i="1"/>
  <c r="AX3020" i="1"/>
  <c r="AX3021" i="1"/>
  <c r="AX3022" i="1"/>
  <c r="AX3023" i="1"/>
  <c r="AX3024" i="1"/>
  <c r="AX3025" i="1"/>
  <c r="AX3026" i="1"/>
  <c r="AX3027" i="1"/>
  <c r="AX3028" i="1"/>
  <c r="AX3029" i="1"/>
  <c r="AX3030" i="1"/>
  <c r="AX3031" i="1"/>
  <c r="AX3032" i="1"/>
  <c r="AX3033" i="1"/>
  <c r="AX3034" i="1"/>
  <c r="AX3035" i="1"/>
  <c r="AX3036" i="1"/>
  <c r="AX3037" i="1"/>
  <c r="AX3038" i="1"/>
  <c r="AX3039" i="1"/>
  <c r="AX3040" i="1"/>
  <c r="AX3041" i="1"/>
  <c r="AX3042" i="1"/>
  <c r="AX3043" i="1"/>
  <c r="AX3044" i="1"/>
  <c r="AX3045" i="1"/>
  <c r="AX3046" i="1"/>
  <c r="AX3047" i="1"/>
  <c r="AX3048" i="1"/>
  <c r="AX3049" i="1"/>
  <c r="AX3050" i="1"/>
  <c r="AX3051" i="1"/>
  <c r="AX3052" i="1"/>
  <c r="AX3053" i="1"/>
  <c r="AX3054" i="1"/>
  <c r="AX3055" i="1"/>
  <c r="AX3056" i="1"/>
  <c r="AX3057" i="1"/>
  <c r="AX3058" i="1"/>
  <c r="AX3059" i="1"/>
  <c r="AX3060" i="1"/>
  <c r="AX3061" i="1"/>
  <c r="AX3062" i="1"/>
  <c r="AX3063" i="1"/>
  <c r="AX3064" i="1"/>
  <c r="AX3065" i="1"/>
  <c r="AX3066" i="1"/>
  <c r="AX3067" i="1"/>
  <c r="AX3068" i="1"/>
  <c r="AX3069" i="1"/>
  <c r="AX3070" i="1"/>
  <c r="AX3071" i="1"/>
  <c r="AX3072" i="1"/>
  <c r="AX3073" i="1"/>
  <c r="AX3074" i="1"/>
  <c r="AX3075" i="1"/>
  <c r="AX3076" i="1"/>
  <c r="AX3077" i="1"/>
  <c r="AX3078" i="1"/>
  <c r="AX3079" i="1"/>
  <c r="AX3080" i="1"/>
  <c r="AX3081" i="1"/>
  <c r="AX3082" i="1"/>
  <c r="AX3083" i="1"/>
  <c r="AX3084" i="1"/>
  <c r="AX3085" i="1"/>
  <c r="AX3086" i="1"/>
  <c r="AX3087" i="1"/>
  <c r="AX3088" i="1"/>
  <c r="AX3089" i="1"/>
  <c r="AX3090" i="1"/>
  <c r="AX3091" i="1"/>
  <c r="AX3092" i="1"/>
  <c r="AX3093" i="1"/>
  <c r="AX3094" i="1"/>
  <c r="AX3095" i="1"/>
  <c r="AX3096" i="1"/>
  <c r="AX3097" i="1"/>
  <c r="AX3098" i="1"/>
  <c r="AX3099" i="1"/>
  <c r="AX3100" i="1"/>
  <c r="AX3101" i="1"/>
  <c r="AX3102" i="1"/>
  <c r="AX3103" i="1"/>
  <c r="AX3104" i="1"/>
  <c r="AX3105" i="1"/>
  <c r="AX3106" i="1"/>
  <c r="AX3107" i="1"/>
  <c r="AX3108" i="1"/>
  <c r="AX3109" i="1"/>
  <c r="AX3110" i="1"/>
  <c r="AX3111" i="1"/>
  <c r="AX3112" i="1"/>
  <c r="AX3113" i="1"/>
  <c r="AX3114" i="1"/>
  <c r="AX3115" i="1"/>
  <c r="AX3116" i="1"/>
  <c r="AX3117" i="1"/>
  <c r="AX3118" i="1"/>
  <c r="AX3119" i="1"/>
  <c r="AX3120" i="1"/>
  <c r="AX3121" i="1"/>
  <c r="AX3122" i="1"/>
  <c r="AX3123" i="1"/>
  <c r="AX3124" i="1"/>
  <c r="AX3125" i="1"/>
  <c r="AX3126" i="1"/>
  <c r="AX3127" i="1"/>
  <c r="AX3128" i="1"/>
  <c r="AX3129" i="1"/>
  <c r="AX3130" i="1"/>
  <c r="AX3131" i="1"/>
  <c r="AX3132" i="1"/>
  <c r="AX3133" i="1"/>
  <c r="AX3134" i="1"/>
  <c r="AX3135" i="1"/>
  <c r="AX3136" i="1"/>
  <c r="AX3137" i="1"/>
  <c r="AX3138" i="1"/>
  <c r="AX3139" i="1"/>
  <c r="AX3140" i="1"/>
  <c r="AX3141" i="1"/>
  <c r="AX3142" i="1"/>
  <c r="AX3143" i="1"/>
  <c r="AX3144" i="1"/>
  <c r="AX3145" i="1"/>
  <c r="AX3146" i="1"/>
  <c r="AX3147" i="1"/>
  <c r="AX3148" i="1"/>
  <c r="AX3149" i="1"/>
  <c r="AX3150" i="1"/>
  <c r="AX3151" i="1"/>
  <c r="AX3152" i="1"/>
  <c r="AX3153" i="1"/>
  <c r="AX3154" i="1"/>
  <c r="AX3155" i="1"/>
  <c r="AX3156" i="1"/>
  <c r="AX3157" i="1"/>
  <c r="AX3158" i="1"/>
  <c r="AX3159" i="1"/>
  <c r="AX3160" i="1"/>
  <c r="AX3161" i="1"/>
  <c r="AX3162" i="1"/>
  <c r="AX3163" i="1"/>
  <c r="AX3164" i="1"/>
  <c r="AX3165" i="1"/>
  <c r="AX3166" i="1"/>
  <c r="AX3167" i="1"/>
  <c r="AX3168" i="1"/>
  <c r="AX3169" i="1"/>
  <c r="AX3170" i="1"/>
  <c r="AX3171" i="1"/>
  <c r="AX3172" i="1"/>
  <c r="AX3173" i="1"/>
  <c r="AX3174" i="1"/>
  <c r="AX3175" i="1"/>
  <c r="AX3176" i="1"/>
  <c r="AX3177" i="1"/>
  <c r="AX3178" i="1"/>
  <c r="AX3179" i="1"/>
  <c r="AX3180" i="1"/>
  <c r="AX3181" i="1"/>
  <c r="AX3182" i="1"/>
  <c r="AX3183" i="1"/>
  <c r="AX3184" i="1"/>
  <c r="AX3185" i="1"/>
  <c r="AX3186" i="1"/>
  <c r="AX3187" i="1"/>
  <c r="AX3188" i="1"/>
  <c r="AX3189" i="1"/>
  <c r="AX3190" i="1"/>
  <c r="AX3191" i="1"/>
  <c r="AX3192" i="1"/>
  <c r="AX17" i="1"/>
  <c r="AU19" i="1"/>
  <c r="AU22" i="1"/>
  <c r="AU25" i="1"/>
  <c r="AU27" i="1"/>
  <c r="AU28" i="1"/>
  <c r="AU31" i="1"/>
  <c r="AU37" i="1"/>
  <c r="AU38" i="1"/>
  <c r="AU39" i="1"/>
  <c r="AU40" i="1"/>
  <c r="AU41" i="1"/>
  <c r="AU42" i="1"/>
  <c r="AU43" i="1"/>
  <c r="AU44" i="1"/>
  <c r="AU45" i="1"/>
  <c r="AU46" i="1"/>
  <c r="AU47" i="1"/>
  <c r="AU48" i="1"/>
  <c r="AU49" i="1"/>
  <c r="AU50" i="1"/>
  <c r="AU51" i="1"/>
  <c r="AU53" i="1"/>
  <c r="AU63" i="1"/>
  <c r="AU65" i="1"/>
  <c r="AU66" i="1"/>
  <c r="AU67" i="1"/>
  <c r="AU69" i="1"/>
  <c r="AU70" i="1"/>
  <c r="AU71" i="1"/>
  <c r="AU73" i="1"/>
  <c r="AU74" i="1"/>
  <c r="AU75" i="1"/>
  <c r="AU77" i="1"/>
  <c r="AU78" i="1"/>
  <c r="AU79" i="1"/>
  <c r="AU81" i="1"/>
  <c r="AU82" i="1"/>
  <c r="AU83" i="1"/>
  <c r="AU84" i="1"/>
  <c r="AU85" i="1"/>
  <c r="AU87" i="1"/>
  <c r="AU88" i="1"/>
  <c r="AU89" i="1"/>
  <c r="AU90"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3191" i="1"/>
  <c r="AU3192" i="1"/>
  <c r="AU17" i="1"/>
  <c r="AS19" i="1"/>
  <c r="AS22" i="1"/>
  <c r="AS25" i="1"/>
  <c r="AS27" i="1"/>
  <c r="AS28" i="1"/>
  <c r="AS31" i="1"/>
  <c r="AS37" i="1"/>
  <c r="AS38" i="1"/>
  <c r="AS39" i="1"/>
  <c r="AS40" i="1"/>
  <c r="AS41" i="1"/>
  <c r="AS42" i="1"/>
  <c r="AS43" i="1"/>
  <c r="AS44" i="1"/>
  <c r="AS45" i="1"/>
  <c r="AS46" i="1"/>
  <c r="AS47" i="1"/>
  <c r="AS48" i="1"/>
  <c r="AS49" i="1"/>
  <c r="AS50" i="1"/>
  <c r="AS51" i="1"/>
  <c r="AS53" i="1"/>
  <c r="AS63" i="1"/>
  <c r="AS65" i="1"/>
  <c r="AS66" i="1"/>
  <c r="AS67" i="1"/>
  <c r="AS69" i="1"/>
  <c r="AS70" i="1"/>
  <c r="AS71" i="1"/>
  <c r="AS73" i="1"/>
  <c r="AS74" i="1"/>
  <c r="AS75" i="1"/>
  <c r="AS77" i="1"/>
  <c r="AS78" i="1"/>
  <c r="AS79" i="1"/>
  <c r="AS81" i="1"/>
  <c r="AS82" i="1"/>
  <c r="AS83" i="1"/>
  <c r="AS84" i="1"/>
  <c r="AS85" i="1"/>
  <c r="AS87" i="1"/>
  <c r="AS88" i="1"/>
  <c r="AS89" i="1"/>
  <c r="AS90" i="1"/>
  <c r="AS99" i="1"/>
  <c r="AS100" i="1"/>
  <c r="AS101" i="1"/>
  <c r="AS102" i="1"/>
  <c r="AS103" i="1"/>
  <c r="AS104" i="1"/>
  <c r="AS105" i="1"/>
  <c r="AS106" i="1"/>
  <c r="AS107" i="1"/>
  <c r="AS108" i="1"/>
  <c r="AS109" i="1"/>
  <c r="AS110" i="1"/>
  <c r="AS111" i="1"/>
  <c r="AS112" i="1"/>
  <c r="AS113" i="1"/>
  <c r="AS114" i="1"/>
  <c r="AS115" i="1"/>
  <c r="AS116" i="1"/>
  <c r="AS117" i="1"/>
  <c r="AS118" i="1"/>
  <c r="AS119" i="1"/>
  <c r="AS120" i="1"/>
  <c r="AS121" i="1"/>
  <c r="AS122" i="1"/>
  <c r="AS123" i="1"/>
  <c r="AS124"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315" i="1"/>
  <c r="AS316" i="1"/>
  <c r="AS317" i="1"/>
  <c r="AS318" i="1"/>
  <c r="AS319" i="1"/>
  <c r="AS320" i="1"/>
  <c r="AS321" i="1"/>
  <c r="AS322" i="1"/>
  <c r="AS323" i="1"/>
  <c r="AS324" i="1"/>
  <c r="AS325" i="1"/>
  <c r="AS326" i="1"/>
  <c r="AS327" i="1"/>
  <c r="AS328" i="1"/>
  <c r="AS329" i="1"/>
  <c r="AS330" i="1"/>
  <c r="AS331" i="1"/>
  <c r="AS332" i="1"/>
  <c r="AS333" i="1"/>
  <c r="AS334" i="1"/>
  <c r="AS335" i="1"/>
  <c r="AS336" i="1"/>
  <c r="AS337" i="1"/>
  <c r="AS338" i="1"/>
  <c r="AS339" i="1"/>
  <c r="AS340" i="1"/>
  <c r="AS341" i="1"/>
  <c r="AS342" i="1"/>
  <c r="AS343" i="1"/>
  <c r="AS344" i="1"/>
  <c r="AS345" i="1"/>
  <c r="AS346" i="1"/>
  <c r="AS347" i="1"/>
  <c r="AS348" i="1"/>
  <c r="AS349" i="1"/>
  <c r="AS350" i="1"/>
  <c r="AS351" i="1"/>
  <c r="AS352" i="1"/>
  <c r="AS353" i="1"/>
  <c r="AS354" i="1"/>
  <c r="AS355" i="1"/>
  <c r="AS356" i="1"/>
  <c r="AS357" i="1"/>
  <c r="AS358" i="1"/>
  <c r="AS359" i="1"/>
  <c r="AS360" i="1"/>
  <c r="AS361" i="1"/>
  <c r="AS362" i="1"/>
  <c r="AS363" i="1"/>
  <c r="AS364" i="1"/>
  <c r="AS365" i="1"/>
  <c r="AS366" i="1"/>
  <c r="AS367" i="1"/>
  <c r="AS368" i="1"/>
  <c r="AS369" i="1"/>
  <c r="AS370" i="1"/>
  <c r="AS371" i="1"/>
  <c r="AS372" i="1"/>
  <c r="AS373" i="1"/>
  <c r="AS374" i="1"/>
  <c r="AS375" i="1"/>
  <c r="AS376" i="1"/>
  <c r="AS377" i="1"/>
  <c r="AS378" i="1"/>
  <c r="AS379" i="1"/>
  <c r="AS380" i="1"/>
  <c r="AS381" i="1"/>
  <c r="AS382" i="1"/>
  <c r="AS383" i="1"/>
  <c r="AS384" i="1"/>
  <c r="AS385" i="1"/>
  <c r="AS386" i="1"/>
  <c r="AS387" i="1"/>
  <c r="AS388" i="1"/>
  <c r="AS389" i="1"/>
  <c r="AS390" i="1"/>
  <c r="AS391" i="1"/>
  <c r="AS392" i="1"/>
  <c r="AS393" i="1"/>
  <c r="AS394" i="1"/>
  <c r="AS395" i="1"/>
  <c r="AS396" i="1"/>
  <c r="AS397" i="1"/>
  <c r="AS398" i="1"/>
  <c r="AS399" i="1"/>
  <c r="AS400" i="1"/>
  <c r="AS401" i="1"/>
  <c r="AS402" i="1"/>
  <c r="AS403" i="1"/>
  <c r="AS404" i="1"/>
  <c r="AS405" i="1"/>
  <c r="AS406" i="1"/>
  <c r="AS407" i="1"/>
  <c r="AS408" i="1"/>
  <c r="AS409" i="1"/>
  <c r="AS410" i="1"/>
  <c r="AS411" i="1"/>
  <c r="AS412" i="1"/>
  <c r="AS413" i="1"/>
  <c r="AS414" i="1"/>
  <c r="AS415" i="1"/>
  <c r="AS416" i="1"/>
  <c r="AS417" i="1"/>
  <c r="AS418" i="1"/>
  <c r="AS419" i="1"/>
  <c r="AS420" i="1"/>
  <c r="AS421" i="1"/>
  <c r="AS422" i="1"/>
  <c r="AS423" i="1"/>
  <c r="AS424" i="1"/>
  <c r="AS425" i="1"/>
  <c r="AS426" i="1"/>
  <c r="AS427" i="1"/>
  <c r="AS428" i="1"/>
  <c r="AS429" i="1"/>
  <c r="AS430" i="1"/>
  <c r="AS431" i="1"/>
  <c r="AS432" i="1"/>
  <c r="AS433" i="1"/>
  <c r="AS434" i="1"/>
  <c r="AS435" i="1"/>
  <c r="AS436" i="1"/>
  <c r="AS437" i="1"/>
  <c r="AS438" i="1"/>
  <c r="AS439" i="1"/>
  <c r="AS440" i="1"/>
  <c r="AS441" i="1"/>
  <c r="AS442" i="1"/>
  <c r="AS443" i="1"/>
  <c r="AS444" i="1"/>
  <c r="AS445" i="1"/>
  <c r="AS446" i="1"/>
  <c r="AS447" i="1"/>
  <c r="AS448" i="1"/>
  <c r="AS449" i="1"/>
  <c r="AS450" i="1"/>
  <c r="AS451" i="1"/>
  <c r="AS452" i="1"/>
  <c r="AS453" i="1"/>
  <c r="AS454" i="1"/>
  <c r="AS455" i="1"/>
  <c r="AS456" i="1"/>
  <c r="AS457" i="1"/>
  <c r="AS458" i="1"/>
  <c r="AS459" i="1"/>
  <c r="AS460" i="1"/>
  <c r="AS461" i="1"/>
  <c r="AS462" i="1"/>
  <c r="AS463" i="1"/>
  <c r="AS464" i="1"/>
  <c r="AS465" i="1"/>
  <c r="AS466" i="1"/>
  <c r="AS467" i="1"/>
  <c r="AS468" i="1"/>
  <c r="AS469" i="1"/>
  <c r="AS470" i="1"/>
  <c r="AS471" i="1"/>
  <c r="AS472" i="1"/>
  <c r="AS473" i="1"/>
  <c r="AS474" i="1"/>
  <c r="AS475" i="1"/>
  <c r="AS476" i="1"/>
  <c r="AS477" i="1"/>
  <c r="AS478" i="1"/>
  <c r="AS479" i="1"/>
  <c r="AS480" i="1"/>
  <c r="AS481" i="1"/>
  <c r="AS482" i="1"/>
  <c r="AS483" i="1"/>
  <c r="AS484" i="1"/>
  <c r="AS485" i="1"/>
  <c r="AS486" i="1"/>
  <c r="AS487" i="1"/>
  <c r="AS488" i="1"/>
  <c r="AS489" i="1"/>
  <c r="AS490" i="1"/>
  <c r="AS491" i="1"/>
  <c r="AS492" i="1"/>
  <c r="AS493" i="1"/>
  <c r="AS494" i="1"/>
  <c r="AS495" i="1"/>
  <c r="AS496" i="1"/>
  <c r="AS497" i="1"/>
  <c r="AS498" i="1"/>
  <c r="AS499" i="1"/>
  <c r="AS500" i="1"/>
  <c r="AS501" i="1"/>
  <c r="AS502" i="1"/>
  <c r="AS503" i="1"/>
  <c r="AS504" i="1"/>
  <c r="AS505" i="1"/>
  <c r="AS506" i="1"/>
  <c r="AS507" i="1"/>
  <c r="AS508" i="1"/>
  <c r="AS509" i="1"/>
  <c r="AS510" i="1"/>
  <c r="AS511" i="1"/>
  <c r="AS512" i="1"/>
  <c r="AS513" i="1"/>
  <c r="AS514" i="1"/>
  <c r="AS515" i="1"/>
  <c r="AS516" i="1"/>
  <c r="AS517" i="1"/>
  <c r="AS518" i="1"/>
  <c r="AS519" i="1"/>
  <c r="AS520" i="1"/>
  <c r="AS521" i="1"/>
  <c r="AS522" i="1"/>
  <c r="AS523" i="1"/>
  <c r="AS524" i="1"/>
  <c r="AS525" i="1"/>
  <c r="AS526" i="1"/>
  <c r="AS527" i="1"/>
  <c r="AS528" i="1"/>
  <c r="AS529" i="1"/>
  <c r="AS530" i="1"/>
  <c r="AS531" i="1"/>
  <c r="AS532" i="1"/>
  <c r="AS533" i="1"/>
  <c r="AS534" i="1"/>
  <c r="AS535" i="1"/>
  <c r="AS536" i="1"/>
  <c r="AS537" i="1"/>
  <c r="AS538" i="1"/>
  <c r="AS539" i="1"/>
  <c r="AS540" i="1"/>
  <c r="AS541" i="1"/>
  <c r="AS542" i="1"/>
  <c r="AS543" i="1"/>
  <c r="AS544" i="1"/>
  <c r="AS545" i="1"/>
  <c r="AS546" i="1"/>
  <c r="AS547" i="1"/>
  <c r="AS548" i="1"/>
  <c r="AS549" i="1"/>
  <c r="AS550" i="1"/>
  <c r="AS551" i="1"/>
  <c r="AS552" i="1"/>
  <c r="AS553" i="1"/>
  <c r="AS554" i="1"/>
  <c r="AS555" i="1"/>
  <c r="AS556" i="1"/>
  <c r="AS557" i="1"/>
  <c r="AS558" i="1"/>
  <c r="AS559" i="1"/>
  <c r="AS560" i="1"/>
  <c r="AS561" i="1"/>
  <c r="AS562" i="1"/>
  <c r="AS563" i="1"/>
  <c r="AS564" i="1"/>
  <c r="AS565" i="1"/>
  <c r="AS566" i="1"/>
  <c r="AS567" i="1"/>
  <c r="AS568" i="1"/>
  <c r="AS569" i="1"/>
  <c r="AS570" i="1"/>
  <c r="AS571" i="1"/>
  <c r="AS572" i="1"/>
  <c r="AS573" i="1"/>
  <c r="AS574" i="1"/>
  <c r="AS575" i="1"/>
  <c r="AS576" i="1"/>
  <c r="AS577" i="1"/>
  <c r="AS578" i="1"/>
  <c r="AS579" i="1"/>
  <c r="AS580" i="1"/>
  <c r="AS581" i="1"/>
  <c r="AS582" i="1"/>
  <c r="AS583" i="1"/>
  <c r="AS584" i="1"/>
  <c r="AS585" i="1"/>
  <c r="AS586" i="1"/>
  <c r="AS587" i="1"/>
  <c r="AS588" i="1"/>
  <c r="AS589" i="1"/>
  <c r="AS590" i="1"/>
  <c r="AS591" i="1"/>
  <c r="AS592" i="1"/>
  <c r="AS593" i="1"/>
  <c r="AS594" i="1"/>
  <c r="AS595" i="1"/>
  <c r="AS596" i="1"/>
  <c r="AS597" i="1"/>
  <c r="AS598" i="1"/>
  <c r="AS599" i="1"/>
  <c r="AS600" i="1"/>
  <c r="AS601" i="1"/>
  <c r="AS602" i="1"/>
  <c r="AS603" i="1"/>
  <c r="AS604" i="1"/>
  <c r="AS605" i="1"/>
  <c r="AS606" i="1"/>
  <c r="AS607" i="1"/>
  <c r="AS608" i="1"/>
  <c r="AS609" i="1"/>
  <c r="AS610" i="1"/>
  <c r="AS611" i="1"/>
  <c r="AS612" i="1"/>
  <c r="AS613" i="1"/>
  <c r="AS614" i="1"/>
  <c r="AS615" i="1"/>
  <c r="AS616" i="1"/>
  <c r="AS617" i="1"/>
  <c r="AS618" i="1"/>
  <c r="AS619" i="1"/>
  <c r="AS620" i="1"/>
  <c r="AS621" i="1"/>
  <c r="AS622" i="1"/>
  <c r="AS623" i="1"/>
  <c r="AS624" i="1"/>
  <c r="AS625" i="1"/>
  <c r="AS626" i="1"/>
  <c r="AS627" i="1"/>
  <c r="AS628" i="1"/>
  <c r="AS629" i="1"/>
  <c r="AS630" i="1"/>
  <c r="AS631" i="1"/>
  <c r="AS632" i="1"/>
  <c r="AS633" i="1"/>
  <c r="AS634" i="1"/>
  <c r="AS635" i="1"/>
  <c r="AS636" i="1"/>
  <c r="AS637" i="1"/>
  <c r="AS638" i="1"/>
  <c r="AS639" i="1"/>
  <c r="AS640" i="1"/>
  <c r="AS641" i="1"/>
  <c r="AS642" i="1"/>
  <c r="AS643" i="1"/>
  <c r="AS644" i="1"/>
  <c r="AS645" i="1"/>
  <c r="AS646" i="1"/>
  <c r="AS647" i="1"/>
  <c r="AS648" i="1"/>
  <c r="AS649" i="1"/>
  <c r="AS650" i="1"/>
  <c r="AS651" i="1"/>
  <c r="AS652" i="1"/>
  <c r="AS653" i="1"/>
  <c r="AS654" i="1"/>
  <c r="AS655" i="1"/>
  <c r="AS656" i="1"/>
  <c r="AS657" i="1"/>
  <c r="AS658" i="1"/>
  <c r="AS659" i="1"/>
  <c r="AS660" i="1"/>
  <c r="AS661" i="1"/>
  <c r="AS662" i="1"/>
  <c r="AS663" i="1"/>
  <c r="AS664" i="1"/>
  <c r="AS665" i="1"/>
  <c r="AS666" i="1"/>
  <c r="AS667" i="1"/>
  <c r="AS668" i="1"/>
  <c r="AS669" i="1"/>
  <c r="AS670" i="1"/>
  <c r="AS671" i="1"/>
  <c r="AS672" i="1"/>
  <c r="AS673" i="1"/>
  <c r="AS674" i="1"/>
  <c r="AS675" i="1"/>
  <c r="AS676" i="1"/>
  <c r="AS677" i="1"/>
  <c r="AS678" i="1"/>
  <c r="AS679" i="1"/>
  <c r="AS680" i="1"/>
  <c r="AS681" i="1"/>
  <c r="AS682" i="1"/>
  <c r="AS683" i="1"/>
  <c r="AS684" i="1"/>
  <c r="AS685" i="1"/>
  <c r="AS686" i="1"/>
  <c r="AS687" i="1"/>
  <c r="AS688" i="1"/>
  <c r="AS689" i="1"/>
  <c r="AS690" i="1"/>
  <c r="AS691" i="1"/>
  <c r="AS692" i="1"/>
  <c r="AS693" i="1"/>
  <c r="AS694" i="1"/>
  <c r="AS695" i="1"/>
  <c r="AS696" i="1"/>
  <c r="AS697" i="1"/>
  <c r="AS698" i="1"/>
  <c r="AS699" i="1"/>
  <c r="AS700" i="1"/>
  <c r="AS701" i="1"/>
  <c r="AS702" i="1"/>
  <c r="AS703" i="1"/>
  <c r="AS704" i="1"/>
  <c r="AS705" i="1"/>
  <c r="AS706" i="1"/>
  <c r="AS707" i="1"/>
  <c r="AS708" i="1"/>
  <c r="AS709" i="1"/>
  <c r="AS710" i="1"/>
  <c r="AS711" i="1"/>
  <c r="AS712" i="1"/>
  <c r="AS713" i="1"/>
  <c r="AS714" i="1"/>
  <c r="AS715" i="1"/>
  <c r="AS716" i="1"/>
  <c r="AS717" i="1"/>
  <c r="AS718" i="1"/>
  <c r="AS719" i="1"/>
  <c r="AS720" i="1"/>
  <c r="AS721" i="1"/>
  <c r="AS722" i="1"/>
  <c r="AS723" i="1"/>
  <c r="AS724" i="1"/>
  <c r="AS725" i="1"/>
  <c r="AS726" i="1"/>
  <c r="AS727" i="1"/>
  <c r="AS728" i="1"/>
  <c r="AS729" i="1"/>
  <c r="AS730" i="1"/>
  <c r="AS731" i="1"/>
  <c r="AS732" i="1"/>
  <c r="AS733" i="1"/>
  <c r="AS734" i="1"/>
  <c r="AS735" i="1"/>
  <c r="AS736" i="1"/>
  <c r="AS737" i="1"/>
  <c r="AS738" i="1"/>
  <c r="AS739" i="1"/>
  <c r="AS740" i="1"/>
  <c r="AS741" i="1"/>
  <c r="AS742" i="1"/>
  <c r="AS743" i="1"/>
  <c r="AS744" i="1"/>
  <c r="AS745" i="1"/>
  <c r="AS746" i="1"/>
  <c r="AS747" i="1"/>
  <c r="AS748" i="1"/>
  <c r="AS749" i="1"/>
  <c r="AS750" i="1"/>
  <c r="AS751" i="1"/>
  <c r="AS752" i="1"/>
  <c r="AS753" i="1"/>
  <c r="AS754" i="1"/>
  <c r="AS755" i="1"/>
  <c r="AS756" i="1"/>
  <c r="AS757" i="1"/>
  <c r="AS758" i="1"/>
  <c r="AS759" i="1"/>
  <c r="AS760" i="1"/>
  <c r="AS761" i="1"/>
  <c r="AS762" i="1"/>
  <c r="AS763" i="1"/>
  <c r="AS764" i="1"/>
  <c r="AS765" i="1"/>
  <c r="AS766" i="1"/>
  <c r="AS767" i="1"/>
  <c r="AS768" i="1"/>
  <c r="AS769" i="1"/>
  <c r="AS770" i="1"/>
  <c r="AS771" i="1"/>
  <c r="AS772" i="1"/>
  <c r="AS773" i="1"/>
  <c r="AS774" i="1"/>
  <c r="AS775" i="1"/>
  <c r="AS776" i="1"/>
  <c r="AS777" i="1"/>
  <c r="AS778" i="1"/>
  <c r="AS779" i="1"/>
  <c r="AS780" i="1"/>
  <c r="AS781" i="1"/>
  <c r="AS782" i="1"/>
  <c r="AS783" i="1"/>
  <c r="AS784" i="1"/>
  <c r="AS785" i="1"/>
  <c r="AS786" i="1"/>
  <c r="AS787" i="1"/>
  <c r="AS788" i="1"/>
  <c r="AS789" i="1"/>
  <c r="AS790" i="1"/>
  <c r="AS791" i="1"/>
  <c r="AS792" i="1"/>
  <c r="AS793" i="1"/>
  <c r="AS794" i="1"/>
  <c r="AS795" i="1"/>
  <c r="AS796" i="1"/>
  <c r="AS797" i="1"/>
  <c r="AS798" i="1"/>
  <c r="AS799" i="1"/>
  <c r="AS800" i="1"/>
  <c r="AS801" i="1"/>
  <c r="AS802" i="1"/>
  <c r="AS803" i="1"/>
  <c r="AS804" i="1"/>
  <c r="AS805" i="1"/>
  <c r="AS806" i="1"/>
  <c r="AS807" i="1"/>
  <c r="AS808" i="1"/>
  <c r="AS809" i="1"/>
  <c r="AS810" i="1"/>
  <c r="AS811" i="1"/>
  <c r="AS812" i="1"/>
  <c r="AS813" i="1"/>
  <c r="AS814" i="1"/>
  <c r="AS815" i="1"/>
  <c r="AS816" i="1"/>
  <c r="AS817" i="1"/>
  <c r="AS818" i="1"/>
  <c r="AS819" i="1"/>
  <c r="AS820" i="1"/>
  <c r="AS821" i="1"/>
  <c r="AS822" i="1"/>
  <c r="AS823" i="1"/>
  <c r="AS824" i="1"/>
  <c r="AS825" i="1"/>
  <c r="AS826" i="1"/>
  <c r="AS827" i="1"/>
  <c r="AS828" i="1"/>
  <c r="AS829" i="1"/>
  <c r="AS830" i="1"/>
  <c r="AS831" i="1"/>
  <c r="AS832" i="1"/>
  <c r="AS833" i="1"/>
  <c r="AS834" i="1"/>
  <c r="AS835" i="1"/>
  <c r="AS836" i="1"/>
  <c r="AS837" i="1"/>
  <c r="AS838" i="1"/>
  <c r="AS839" i="1"/>
  <c r="AS840" i="1"/>
  <c r="AS841" i="1"/>
  <c r="AS842" i="1"/>
  <c r="AS843" i="1"/>
  <c r="AS844" i="1"/>
  <c r="AS845" i="1"/>
  <c r="AS846" i="1"/>
  <c r="AS847" i="1"/>
  <c r="AS848" i="1"/>
  <c r="AS849" i="1"/>
  <c r="AS850" i="1"/>
  <c r="AS851" i="1"/>
  <c r="AS852" i="1"/>
  <c r="AS853" i="1"/>
  <c r="AS854" i="1"/>
  <c r="AS855" i="1"/>
  <c r="AS856" i="1"/>
  <c r="AS857" i="1"/>
  <c r="AS858" i="1"/>
  <c r="AS859" i="1"/>
  <c r="AS860" i="1"/>
  <c r="AS861" i="1"/>
  <c r="AS862" i="1"/>
  <c r="AS863" i="1"/>
  <c r="AS864" i="1"/>
  <c r="AS865" i="1"/>
  <c r="AS866" i="1"/>
  <c r="AS867" i="1"/>
  <c r="AS868" i="1"/>
  <c r="AS869" i="1"/>
  <c r="AS870" i="1"/>
  <c r="AS871" i="1"/>
  <c r="AS872" i="1"/>
  <c r="AS873" i="1"/>
  <c r="AS874" i="1"/>
  <c r="AS875" i="1"/>
  <c r="AS876" i="1"/>
  <c r="AS877" i="1"/>
  <c r="AS878" i="1"/>
  <c r="AS879" i="1"/>
  <c r="AS880" i="1"/>
  <c r="AS881" i="1"/>
  <c r="AS882" i="1"/>
  <c r="AS883" i="1"/>
  <c r="AS884" i="1"/>
  <c r="AS885" i="1"/>
  <c r="AS886" i="1"/>
  <c r="AS887" i="1"/>
  <c r="AS888" i="1"/>
  <c r="AS889" i="1"/>
  <c r="AS890" i="1"/>
  <c r="AS891" i="1"/>
  <c r="AS892" i="1"/>
  <c r="AS893" i="1"/>
  <c r="AS894" i="1"/>
  <c r="AS895" i="1"/>
  <c r="AS896" i="1"/>
  <c r="AS897" i="1"/>
  <c r="AS898" i="1"/>
  <c r="AS899" i="1"/>
  <c r="AS900" i="1"/>
  <c r="AS901" i="1"/>
  <c r="AS902" i="1"/>
  <c r="AS903" i="1"/>
  <c r="AS904" i="1"/>
  <c r="AS905" i="1"/>
  <c r="AS906" i="1"/>
  <c r="AS907" i="1"/>
  <c r="AS908" i="1"/>
  <c r="AS909" i="1"/>
  <c r="AS910" i="1"/>
  <c r="AS911" i="1"/>
  <c r="AS912" i="1"/>
  <c r="AS913" i="1"/>
  <c r="AS914" i="1"/>
  <c r="AS915" i="1"/>
  <c r="AS916" i="1"/>
  <c r="AS917" i="1"/>
  <c r="AS918" i="1"/>
  <c r="AS919" i="1"/>
  <c r="AS920" i="1"/>
  <c r="AS921" i="1"/>
  <c r="AS922" i="1"/>
  <c r="AS923" i="1"/>
  <c r="AS924" i="1"/>
  <c r="AS925" i="1"/>
  <c r="AS926" i="1"/>
  <c r="AS927" i="1"/>
  <c r="AS928" i="1"/>
  <c r="AS929" i="1"/>
  <c r="AS930" i="1"/>
  <c r="AS931" i="1"/>
  <c r="AS932" i="1"/>
  <c r="AS933" i="1"/>
  <c r="AS934" i="1"/>
  <c r="AS935" i="1"/>
  <c r="AS936" i="1"/>
  <c r="AS937" i="1"/>
  <c r="AS938" i="1"/>
  <c r="AS939" i="1"/>
  <c r="AS940" i="1"/>
  <c r="AS941" i="1"/>
  <c r="AS942" i="1"/>
  <c r="AS943" i="1"/>
  <c r="AS944" i="1"/>
  <c r="AS945" i="1"/>
  <c r="AS946" i="1"/>
  <c r="AS947" i="1"/>
  <c r="AS948" i="1"/>
  <c r="AS949" i="1"/>
  <c r="AS950" i="1"/>
  <c r="AS951" i="1"/>
  <c r="AS952" i="1"/>
  <c r="AS953" i="1"/>
  <c r="AS954" i="1"/>
  <c r="AS955" i="1"/>
  <c r="AS956" i="1"/>
  <c r="AS957" i="1"/>
  <c r="AS958" i="1"/>
  <c r="AS959" i="1"/>
  <c r="AS960" i="1"/>
  <c r="AS961" i="1"/>
  <c r="AS962" i="1"/>
  <c r="AS963" i="1"/>
  <c r="AS964" i="1"/>
  <c r="AS965" i="1"/>
  <c r="AS966" i="1"/>
  <c r="AS967" i="1"/>
  <c r="AS968" i="1"/>
  <c r="AS969" i="1"/>
  <c r="AS970" i="1"/>
  <c r="AS971" i="1"/>
  <c r="AS972" i="1"/>
  <c r="AS973" i="1"/>
  <c r="AS974" i="1"/>
  <c r="AS975" i="1"/>
  <c r="AS976" i="1"/>
  <c r="AS977" i="1"/>
  <c r="AS978" i="1"/>
  <c r="AS979" i="1"/>
  <c r="AS980" i="1"/>
  <c r="AS981" i="1"/>
  <c r="AS982" i="1"/>
  <c r="AS983" i="1"/>
  <c r="AS984" i="1"/>
  <c r="AS985" i="1"/>
  <c r="AS986" i="1"/>
  <c r="AS987" i="1"/>
  <c r="AS988" i="1"/>
  <c r="AS989" i="1"/>
  <c r="AS990" i="1"/>
  <c r="AS991" i="1"/>
  <c r="AS992" i="1"/>
  <c r="AS993" i="1"/>
  <c r="AS994" i="1"/>
  <c r="AS995" i="1"/>
  <c r="AS996" i="1"/>
  <c r="AS997" i="1"/>
  <c r="AS998" i="1"/>
  <c r="AS999" i="1"/>
  <c r="AS1000" i="1"/>
  <c r="AS1001" i="1"/>
  <c r="AS1002" i="1"/>
  <c r="AS1003" i="1"/>
  <c r="AS1004" i="1"/>
  <c r="AS1005" i="1"/>
  <c r="AS1006" i="1"/>
  <c r="AS1007" i="1"/>
  <c r="AS1008" i="1"/>
  <c r="AS1009" i="1"/>
  <c r="AS1010" i="1"/>
  <c r="AS1011" i="1"/>
  <c r="AS1012" i="1"/>
  <c r="AS1013" i="1"/>
  <c r="AS1014" i="1"/>
  <c r="AS1015" i="1"/>
  <c r="AS1016" i="1"/>
  <c r="AS1017" i="1"/>
  <c r="AS1018" i="1"/>
  <c r="AS1019" i="1"/>
  <c r="AS1020" i="1"/>
  <c r="AS1021" i="1"/>
  <c r="AS1022" i="1"/>
  <c r="AS1023" i="1"/>
  <c r="AS1024" i="1"/>
  <c r="AS1025" i="1"/>
  <c r="AS1026" i="1"/>
  <c r="AS1027" i="1"/>
  <c r="AS1028" i="1"/>
  <c r="AS1029" i="1"/>
  <c r="AS1030" i="1"/>
  <c r="AS1031" i="1"/>
  <c r="AS1032" i="1"/>
  <c r="AS1033" i="1"/>
  <c r="AS1034" i="1"/>
  <c r="AS1035" i="1"/>
  <c r="AS1036" i="1"/>
  <c r="AS1037" i="1"/>
  <c r="AS1038" i="1"/>
  <c r="AS1039" i="1"/>
  <c r="AS1040" i="1"/>
  <c r="AS1041" i="1"/>
  <c r="AS1042" i="1"/>
  <c r="AS1043" i="1"/>
  <c r="AS1044" i="1"/>
  <c r="AS1045" i="1"/>
  <c r="AS1046" i="1"/>
  <c r="AS1047" i="1"/>
  <c r="AS1048" i="1"/>
  <c r="AS1049" i="1"/>
  <c r="AS1050" i="1"/>
  <c r="AS1051" i="1"/>
  <c r="AS1052" i="1"/>
  <c r="AS1053" i="1"/>
  <c r="AS1054" i="1"/>
  <c r="AS1055" i="1"/>
  <c r="AS1056" i="1"/>
  <c r="AS1057" i="1"/>
  <c r="AS1058" i="1"/>
  <c r="AS1059" i="1"/>
  <c r="AS1060" i="1"/>
  <c r="AS1061" i="1"/>
  <c r="AS1062" i="1"/>
  <c r="AS1063" i="1"/>
  <c r="AS1064" i="1"/>
  <c r="AS1065" i="1"/>
  <c r="AS1066" i="1"/>
  <c r="AS1067" i="1"/>
  <c r="AS1068" i="1"/>
  <c r="AS1069" i="1"/>
  <c r="AS1070" i="1"/>
  <c r="AS1071" i="1"/>
  <c r="AS1072" i="1"/>
  <c r="AS1073" i="1"/>
  <c r="AS1074" i="1"/>
  <c r="AS1075" i="1"/>
  <c r="AS1076" i="1"/>
  <c r="AS1077" i="1"/>
  <c r="AS1078" i="1"/>
  <c r="AS1079" i="1"/>
  <c r="AS1080" i="1"/>
  <c r="AS1081" i="1"/>
  <c r="AS1082" i="1"/>
  <c r="AS1083" i="1"/>
  <c r="AS1084" i="1"/>
  <c r="AS1085" i="1"/>
  <c r="AS1086" i="1"/>
  <c r="AS1087" i="1"/>
  <c r="AS1088" i="1"/>
  <c r="AS1089" i="1"/>
  <c r="AS1090" i="1"/>
  <c r="AS1091" i="1"/>
  <c r="AS1092" i="1"/>
  <c r="AS1093" i="1"/>
  <c r="AS1094" i="1"/>
  <c r="AS1095" i="1"/>
  <c r="AS1096" i="1"/>
  <c r="AS1097" i="1"/>
  <c r="AS1098" i="1"/>
  <c r="AS1099" i="1"/>
  <c r="AS1100" i="1"/>
  <c r="AS1101" i="1"/>
  <c r="AS1102" i="1"/>
  <c r="AS1103" i="1"/>
  <c r="AS1104" i="1"/>
  <c r="AS1105" i="1"/>
  <c r="AS1106" i="1"/>
  <c r="AS1107" i="1"/>
  <c r="AS1108" i="1"/>
  <c r="AS1109" i="1"/>
  <c r="AS1110" i="1"/>
  <c r="AS1111" i="1"/>
  <c r="AS1112" i="1"/>
  <c r="AS1113" i="1"/>
  <c r="AS1114" i="1"/>
  <c r="AS1115" i="1"/>
  <c r="AS1116" i="1"/>
  <c r="AS1117" i="1"/>
  <c r="AS1118" i="1"/>
  <c r="AS1119" i="1"/>
  <c r="AS1120" i="1"/>
  <c r="AS1121" i="1"/>
  <c r="AS1122" i="1"/>
  <c r="AS1123" i="1"/>
  <c r="AS1124" i="1"/>
  <c r="AS1125" i="1"/>
  <c r="AS1126" i="1"/>
  <c r="AS1127" i="1"/>
  <c r="AS1128" i="1"/>
  <c r="AS1129" i="1"/>
  <c r="AS1130" i="1"/>
  <c r="AS1131" i="1"/>
  <c r="AS1132" i="1"/>
  <c r="AS1133" i="1"/>
  <c r="AS1134" i="1"/>
  <c r="AS1135" i="1"/>
  <c r="AS1136" i="1"/>
  <c r="AS1137" i="1"/>
  <c r="AS1138" i="1"/>
  <c r="AS1139" i="1"/>
  <c r="AS1140" i="1"/>
  <c r="AS1141" i="1"/>
  <c r="AS1142" i="1"/>
  <c r="AS1143" i="1"/>
  <c r="AS1144" i="1"/>
  <c r="AS1145" i="1"/>
  <c r="AS1146" i="1"/>
  <c r="AS1147" i="1"/>
  <c r="AS1148" i="1"/>
  <c r="AS1149" i="1"/>
  <c r="AS1150" i="1"/>
  <c r="AS1151" i="1"/>
  <c r="AS1152" i="1"/>
  <c r="AS1153" i="1"/>
  <c r="AS1154" i="1"/>
  <c r="AS1155" i="1"/>
  <c r="AS1156" i="1"/>
  <c r="AS1157" i="1"/>
  <c r="AS1158" i="1"/>
  <c r="AS1159" i="1"/>
  <c r="AS1160" i="1"/>
  <c r="AS1161" i="1"/>
  <c r="AS1162" i="1"/>
  <c r="AS1163" i="1"/>
  <c r="AS1164" i="1"/>
  <c r="AS1165" i="1"/>
  <c r="AS1166" i="1"/>
  <c r="AS1167" i="1"/>
  <c r="AS1168" i="1"/>
  <c r="AS1169" i="1"/>
  <c r="AS1170" i="1"/>
  <c r="AS1171" i="1"/>
  <c r="AS1172" i="1"/>
  <c r="AS1173" i="1"/>
  <c r="AS1174" i="1"/>
  <c r="AS1175" i="1"/>
  <c r="AS1176" i="1"/>
  <c r="AS1177" i="1"/>
  <c r="AS1178" i="1"/>
  <c r="AS1179" i="1"/>
  <c r="AS1180" i="1"/>
  <c r="AS1181" i="1"/>
  <c r="AS1182" i="1"/>
  <c r="AS1183" i="1"/>
  <c r="AS1184" i="1"/>
  <c r="AS1185" i="1"/>
  <c r="AS1186" i="1"/>
  <c r="AS1187" i="1"/>
  <c r="AS1188" i="1"/>
  <c r="AS1189" i="1"/>
  <c r="AS1190" i="1"/>
  <c r="AS1191" i="1"/>
  <c r="AS1192" i="1"/>
  <c r="AS1193" i="1"/>
  <c r="AS1194" i="1"/>
  <c r="AS1195" i="1"/>
  <c r="AS1196" i="1"/>
  <c r="AS1197" i="1"/>
  <c r="AS1198" i="1"/>
  <c r="AS1199" i="1"/>
  <c r="AS1200" i="1"/>
  <c r="AS1201" i="1"/>
  <c r="AS1202" i="1"/>
  <c r="AS1203" i="1"/>
  <c r="AS1204" i="1"/>
  <c r="AS1205" i="1"/>
  <c r="AS1206" i="1"/>
  <c r="AS1207" i="1"/>
  <c r="AS1208" i="1"/>
  <c r="AS1209" i="1"/>
  <c r="AS1210" i="1"/>
  <c r="AS1211" i="1"/>
  <c r="AS1212" i="1"/>
  <c r="AS1213" i="1"/>
  <c r="AS1214" i="1"/>
  <c r="AS1215" i="1"/>
  <c r="AS1216" i="1"/>
  <c r="AS1217" i="1"/>
  <c r="AS1218" i="1"/>
  <c r="AS1219" i="1"/>
  <c r="AS1220" i="1"/>
  <c r="AS1221" i="1"/>
  <c r="AS1222" i="1"/>
  <c r="AS1223" i="1"/>
  <c r="AS1224" i="1"/>
  <c r="AS1225" i="1"/>
  <c r="AS1226" i="1"/>
  <c r="AS1227" i="1"/>
  <c r="AS1228" i="1"/>
  <c r="AS1229" i="1"/>
  <c r="AS1230" i="1"/>
  <c r="AS1231" i="1"/>
  <c r="AS1232" i="1"/>
  <c r="AS1233" i="1"/>
  <c r="AS1234" i="1"/>
  <c r="AS1235" i="1"/>
  <c r="AS1236" i="1"/>
  <c r="AS1237" i="1"/>
  <c r="AS1238" i="1"/>
  <c r="AS1239" i="1"/>
  <c r="AS1240" i="1"/>
  <c r="AS1241" i="1"/>
  <c r="AS1242" i="1"/>
  <c r="AS1243" i="1"/>
  <c r="AS1244" i="1"/>
  <c r="AS1245" i="1"/>
  <c r="AS1246" i="1"/>
  <c r="AS1247" i="1"/>
  <c r="AS1248" i="1"/>
  <c r="AS1249" i="1"/>
  <c r="AS1250" i="1"/>
  <c r="AS1251" i="1"/>
  <c r="AS1252" i="1"/>
  <c r="AS1253" i="1"/>
  <c r="AS1254" i="1"/>
  <c r="AS1255" i="1"/>
  <c r="AS1256" i="1"/>
  <c r="AS1257" i="1"/>
  <c r="AS1258" i="1"/>
  <c r="AS1259" i="1"/>
  <c r="AS1260" i="1"/>
  <c r="AS1261" i="1"/>
  <c r="AS1262" i="1"/>
  <c r="AS1263" i="1"/>
  <c r="AS1264" i="1"/>
  <c r="AS1265" i="1"/>
  <c r="AS1266" i="1"/>
  <c r="AS1267" i="1"/>
  <c r="AS1268" i="1"/>
  <c r="AS1269" i="1"/>
  <c r="AS1270" i="1"/>
  <c r="AS1271" i="1"/>
  <c r="AS1272" i="1"/>
  <c r="AS1273" i="1"/>
  <c r="AS1274" i="1"/>
  <c r="AS1275" i="1"/>
  <c r="AS1276" i="1"/>
  <c r="AS1277" i="1"/>
  <c r="AS1278" i="1"/>
  <c r="AS1279" i="1"/>
  <c r="AS1280" i="1"/>
  <c r="AS1281" i="1"/>
  <c r="AS1282" i="1"/>
  <c r="AS1283" i="1"/>
  <c r="AS1284" i="1"/>
  <c r="AS1285" i="1"/>
  <c r="AS1286" i="1"/>
  <c r="AS1287" i="1"/>
  <c r="AS1288" i="1"/>
  <c r="AS1289" i="1"/>
  <c r="AS1290" i="1"/>
  <c r="AS1291" i="1"/>
  <c r="AS1292" i="1"/>
  <c r="AS1293" i="1"/>
  <c r="AS1294" i="1"/>
  <c r="AS1295" i="1"/>
  <c r="AS1296" i="1"/>
  <c r="AS1297" i="1"/>
  <c r="AS1298" i="1"/>
  <c r="AS1299" i="1"/>
  <c r="AS1300" i="1"/>
  <c r="AS1301" i="1"/>
  <c r="AS1302" i="1"/>
  <c r="AS1303" i="1"/>
  <c r="AS1304" i="1"/>
  <c r="AS1305" i="1"/>
  <c r="AS1306" i="1"/>
  <c r="AS1307" i="1"/>
  <c r="AS1308" i="1"/>
  <c r="AS1309" i="1"/>
  <c r="AS1310" i="1"/>
  <c r="AS1311" i="1"/>
  <c r="AS1312" i="1"/>
  <c r="AS1313" i="1"/>
  <c r="AS1314" i="1"/>
  <c r="AS1315" i="1"/>
  <c r="AS1316" i="1"/>
  <c r="AS1317" i="1"/>
  <c r="AS1318" i="1"/>
  <c r="AS1319" i="1"/>
  <c r="AS1320" i="1"/>
  <c r="AS1321" i="1"/>
  <c r="AS1322" i="1"/>
  <c r="AS1323" i="1"/>
  <c r="AS1324" i="1"/>
  <c r="AS1325" i="1"/>
  <c r="AS1326" i="1"/>
  <c r="AS1327" i="1"/>
  <c r="AS1328" i="1"/>
  <c r="AS1329" i="1"/>
  <c r="AS1330" i="1"/>
  <c r="AS1331" i="1"/>
  <c r="AS1332" i="1"/>
  <c r="AS1333" i="1"/>
  <c r="AS1334" i="1"/>
  <c r="AS1335" i="1"/>
  <c r="AS1336" i="1"/>
  <c r="AS1337" i="1"/>
  <c r="AS1338" i="1"/>
  <c r="AS1339" i="1"/>
  <c r="AS1340" i="1"/>
  <c r="AS1341" i="1"/>
  <c r="AS1342" i="1"/>
  <c r="AS1343" i="1"/>
  <c r="AS1344" i="1"/>
  <c r="AS1345" i="1"/>
  <c r="AS1346" i="1"/>
  <c r="AS1347" i="1"/>
  <c r="AS1348" i="1"/>
  <c r="AS1349" i="1"/>
  <c r="AS1350" i="1"/>
  <c r="AS1351" i="1"/>
  <c r="AS1352" i="1"/>
  <c r="AS1353" i="1"/>
  <c r="AS1354" i="1"/>
  <c r="AS1355" i="1"/>
  <c r="AS1356" i="1"/>
  <c r="AS1357" i="1"/>
  <c r="AS1358" i="1"/>
  <c r="AS1359" i="1"/>
  <c r="AS1360" i="1"/>
  <c r="AS1361" i="1"/>
  <c r="AS1362" i="1"/>
  <c r="AS1363" i="1"/>
  <c r="AS1364" i="1"/>
  <c r="AS1365" i="1"/>
  <c r="AS1366" i="1"/>
  <c r="AS1367" i="1"/>
  <c r="AS1368" i="1"/>
  <c r="AS1369" i="1"/>
  <c r="AS1370" i="1"/>
  <c r="AS1371" i="1"/>
  <c r="AS1372" i="1"/>
  <c r="AS1373" i="1"/>
  <c r="AS1374" i="1"/>
  <c r="AS1375" i="1"/>
  <c r="AS1376" i="1"/>
  <c r="AS1377" i="1"/>
  <c r="AS1378" i="1"/>
  <c r="AS1379" i="1"/>
  <c r="AS1380" i="1"/>
  <c r="AS1381" i="1"/>
  <c r="AS1382" i="1"/>
  <c r="AS1383" i="1"/>
  <c r="AS1384" i="1"/>
  <c r="AS1385" i="1"/>
  <c r="AS1386" i="1"/>
  <c r="AS1387" i="1"/>
  <c r="AS1388" i="1"/>
  <c r="AS1389" i="1"/>
  <c r="AS1390" i="1"/>
  <c r="AS1391" i="1"/>
  <c r="AS1392" i="1"/>
  <c r="AS1393" i="1"/>
  <c r="AS1394" i="1"/>
  <c r="AS1395" i="1"/>
  <c r="AS1396" i="1"/>
  <c r="AS1397" i="1"/>
  <c r="AS1398" i="1"/>
  <c r="AS1399" i="1"/>
  <c r="AS1400" i="1"/>
  <c r="AS1401" i="1"/>
  <c r="AS1402" i="1"/>
  <c r="AS1403" i="1"/>
  <c r="AS1404" i="1"/>
  <c r="AS1405" i="1"/>
  <c r="AS1406" i="1"/>
  <c r="AS1407" i="1"/>
  <c r="AS1408" i="1"/>
  <c r="AS1409" i="1"/>
  <c r="AS1410" i="1"/>
  <c r="AS1411" i="1"/>
  <c r="AS1412" i="1"/>
  <c r="AS1413" i="1"/>
  <c r="AS1414" i="1"/>
  <c r="AS1415" i="1"/>
  <c r="AS1416" i="1"/>
  <c r="AS1417" i="1"/>
  <c r="AS1418" i="1"/>
  <c r="AS1419" i="1"/>
  <c r="AS1420" i="1"/>
  <c r="AS1421" i="1"/>
  <c r="AS1422" i="1"/>
  <c r="AS1423" i="1"/>
  <c r="AS1424" i="1"/>
  <c r="AS1425" i="1"/>
  <c r="AS1426" i="1"/>
  <c r="AS1427" i="1"/>
  <c r="AS1428" i="1"/>
  <c r="AS1429" i="1"/>
  <c r="AS1430" i="1"/>
  <c r="AS1431" i="1"/>
  <c r="AS1432" i="1"/>
  <c r="AS1433" i="1"/>
  <c r="AS1434" i="1"/>
  <c r="AS1435" i="1"/>
  <c r="AS1436" i="1"/>
  <c r="AS1437" i="1"/>
  <c r="AS1438" i="1"/>
  <c r="AS1439" i="1"/>
  <c r="AS1440" i="1"/>
  <c r="AS1441" i="1"/>
  <c r="AS1442" i="1"/>
  <c r="AS1443"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72" i="1"/>
  <c r="AS1473" i="1"/>
  <c r="AS1474" i="1"/>
  <c r="AS1475" i="1"/>
  <c r="AS1476" i="1"/>
  <c r="AS1477" i="1"/>
  <c r="AS1478" i="1"/>
  <c r="AS1479" i="1"/>
  <c r="AS1480" i="1"/>
  <c r="AS1481" i="1"/>
  <c r="AS1482" i="1"/>
  <c r="AS1483" i="1"/>
  <c r="AS1484" i="1"/>
  <c r="AS1485"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19" i="1"/>
  <c r="AS1520" i="1"/>
  <c r="AS1521" i="1"/>
  <c r="AS1522" i="1"/>
  <c r="AS1523" i="1"/>
  <c r="AS1524" i="1"/>
  <c r="AS1525" i="1"/>
  <c r="AS1526" i="1"/>
  <c r="AS1527"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S1561" i="1"/>
  <c r="AS1562" i="1"/>
  <c r="AS1563" i="1"/>
  <c r="AS1564" i="1"/>
  <c r="AS1565" i="1"/>
  <c r="AS1566" i="1"/>
  <c r="AS1567" i="1"/>
  <c r="AS1568" i="1"/>
  <c r="AS1569" i="1"/>
  <c r="AS1570" i="1"/>
  <c r="AS1571" i="1"/>
  <c r="AS1572" i="1"/>
  <c r="AS1573" i="1"/>
  <c r="AS1574" i="1"/>
  <c r="AS1575" i="1"/>
  <c r="AS1576" i="1"/>
  <c r="AS1577" i="1"/>
  <c r="AS1578" i="1"/>
  <c r="AS1579" i="1"/>
  <c r="AS1580" i="1"/>
  <c r="AS1581" i="1"/>
  <c r="AS1582" i="1"/>
  <c r="AS1583" i="1"/>
  <c r="AS1584" i="1"/>
  <c r="AS1585" i="1"/>
  <c r="AS1586" i="1"/>
  <c r="AS1587" i="1"/>
  <c r="AS1588" i="1"/>
  <c r="AS1589" i="1"/>
  <c r="AS1590" i="1"/>
  <c r="AS1591" i="1"/>
  <c r="AS1592" i="1"/>
  <c r="AS1593" i="1"/>
  <c r="AS1594" i="1"/>
  <c r="AS1595" i="1"/>
  <c r="AS1596" i="1"/>
  <c r="AS1597" i="1"/>
  <c r="AS1598" i="1"/>
  <c r="AS1599" i="1"/>
  <c r="AS1600" i="1"/>
  <c r="AS1601" i="1"/>
  <c r="AS1602" i="1"/>
  <c r="AS1603" i="1"/>
  <c r="AS1604" i="1"/>
  <c r="AS1605" i="1"/>
  <c r="AS1606" i="1"/>
  <c r="AS1607" i="1"/>
  <c r="AS1608" i="1"/>
  <c r="AS1609" i="1"/>
  <c r="AS1610" i="1"/>
  <c r="AS1611" i="1"/>
  <c r="AS1612" i="1"/>
  <c r="AS1613" i="1"/>
  <c r="AS1614" i="1"/>
  <c r="AS1615" i="1"/>
  <c r="AS1616" i="1"/>
  <c r="AS1617" i="1"/>
  <c r="AS1618" i="1"/>
  <c r="AS1619" i="1"/>
  <c r="AS1620" i="1"/>
  <c r="AS1621" i="1"/>
  <c r="AS1622" i="1"/>
  <c r="AS1623" i="1"/>
  <c r="AS1624" i="1"/>
  <c r="AS1625" i="1"/>
  <c r="AS1626" i="1"/>
  <c r="AS1627" i="1"/>
  <c r="AS1628" i="1"/>
  <c r="AS1629" i="1"/>
  <c r="AS1630" i="1"/>
  <c r="AS1631" i="1"/>
  <c r="AS1632" i="1"/>
  <c r="AS1633" i="1"/>
  <c r="AS1634" i="1"/>
  <c r="AS1635" i="1"/>
  <c r="AS1636" i="1"/>
  <c r="AS1637" i="1"/>
  <c r="AS1638" i="1"/>
  <c r="AS1639" i="1"/>
  <c r="AS1640" i="1"/>
  <c r="AS1641" i="1"/>
  <c r="AS1642" i="1"/>
  <c r="AS1643" i="1"/>
  <c r="AS1644" i="1"/>
  <c r="AS1645" i="1"/>
  <c r="AS1646" i="1"/>
  <c r="AS1647" i="1"/>
  <c r="AS1648" i="1"/>
  <c r="AS1649" i="1"/>
  <c r="AS1650" i="1"/>
  <c r="AS1651" i="1"/>
  <c r="AS1652" i="1"/>
  <c r="AS1653" i="1"/>
  <c r="AS1654" i="1"/>
  <c r="AS1655" i="1"/>
  <c r="AS1656" i="1"/>
  <c r="AS1657" i="1"/>
  <c r="AS1658" i="1"/>
  <c r="AS1659" i="1"/>
  <c r="AS1660" i="1"/>
  <c r="AS1661" i="1"/>
  <c r="AS1662" i="1"/>
  <c r="AS1663" i="1"/>
  <c r="AS1664" i="1"/>
  <c r="AS1665" i="1"/>
  <c r="AS1666" i="1"/>
  <c r="AS1667" i="1"/>
  <c r="AS1668" i="1"/>
  <c r="AS1669" i="1"/>
  <c r="AS1670" i="1"/>
  <c r="AS1671" i="1"/>
  <c r="AS1672" i="1"/>
  <c r="AS1673" i="1"/>
  <c r="AS1674" i="1"/>
  <c r="AS1675" i="1"/>
  <c r="AS1676" i="1"/>
  <c r="AS1677" i="1"/>
  <c r="AS1678" i="1"/>
  <c r="AS1679" i="1"/>
  <c r="AS1680" i="1"/>
  <c r="AS1681" i="1"/>
  <c r="AS1682" i="1"/>
  <c r="AS1683" i="1"/>
  <c r="AS1684" i="1"/>
  <c r="AS1685" i="1"/>
  <c r="AS1686" i="1"/>
  <c r="AS1687" i="1"/>
  <c r="AS1688" i="1"/>
  <c r="AS1689" i="1"/>
  <c r="AS1690" i="1"/>
  <c r="AS1691" i="1"/>
  <c r="AS1692" i="1"/>
  <c r="AS1693" i="1"/>
  <c r="AS1694" i="1"/>
  <c r="AS1695" i="1"/>
  <c r="AS1696" i="1"/>
  <c r="AS1697" i="1"/>
  <c r="AS1698" i="1"/>
  <c r="AS1699" i="1"/>
  <c r="AS1700" i="1"/>
  <c r="AS1701" i="1"/>
  <c r="AS1702" i="1"/>
  <c r="AS1703" i="1"/>
  <c r="AS1704" i="1"/>
  <c r="AS1705" i="1"/>
  <c r="AS1706" i="1"/>
  <c r="AS1707" i="1"/>
  <c r="AS1708" i="1"/>
  <c r="AS1709" i="1"/>
  <c r="AS1710" i="1"/>
  <c r="AS1711" i="1"/>
  <c r="AS1712" i="1"/>
  <c r="AS1713" i="1"/>
  <c r="AS1714" i="1"/>
  <c r="AS1715" i="1"/>
  <c r="AS1716" i="1"/>
  <c r="AS1717" i="1"/>
  <c r="AS1718" i="1"/>
  <c r="AS1719" i="1"/>
  <c r="AS1720" i="1"/>
  <c r="AS1721" i="1"/>
  <c r="AS1722" i="1"/>
  <c r="AS1723" i="1"/>
  <c r="AS1724" i="1"/>
  <c r="AS1725" i="1"/>
  <c r="AS1726" i="1"/>
  <c r="AS1727" i="1"/>
  <c r="AS1728" i="1"/>
  <c r="AS1729" i="1"/>
  <c r="AS1730" i="1"/>
  <c r="AS1731" i="1"/>
  <c r="AS1732" i="1"/>
  <c r="AS1733" i="1"/>
  <c r="AS1734" i="1"/>
  <c r="AS1735" i="1"/>
  <c r="AS1736" i="1"/>
  <c r="AS1737" i="1"/>
  <c r="AS1738" i="1"/>
  <c r="AS1739" i="1"/>
  <c r="AS1740" i="1"/>
  <c r="AS1741" i="1"/>
  <c r="AS1742" i="1"/>
  <c r="AS1743" i="1"/>
  <c r="AS1744" i="1"/>
  <c r="AS1745" i="1"/>
  <c r="AS1746" i="1"/>
  <c r="AS1747" i="1"/>
  <c r="AS1748" i="1"/>
  <c r="AS1749" i="1"/>
  <c r="AS1750" i="1"/>
  <c r="AS1751" i="1"/>
  <c r="AS1752" i="1"/>
  <c r="AS1753" i="1"/>
  <c r="AS1754" i="1"/>
  <c r="AS1755" i="1"/>
  <c r="AS1756" i="1"/>
  <c r="AS1757" i="1"/>
  <c r="AS1758" i="1"/>
  <c r="AS1759" i="1"/>
  <c r="AS1760" i="1"/>
  <c r="AS1761" i="1"/>
  <c r="AS1762" i="1"/>
  <c r="AS1763" i="1"/>
  <c r="AS1764" i="1"/>
  <c r="AS1765" i="1"/>
  <c r="AS1766" i="1"/>
  <c r="AS1767" i="1"/>
  <c r="AS1768" i="1"/>
  <c r="AS1769" i="1"/>
  <c r="AS1770" i="1"/>
  <c r="AS1771" i="1"/>
  <c r="AS1772" i="1"/>
  <c r="AS1773" i="1"/>
  <c r="AS1774" i="1"/>
  <c r="AS1775" i="1"/>
  <c r="AS1776" i="1"/>
  <c r="AS1777" i="1"/>
  <c r="AS1778" i="1"/>
  <c r="AS1779" i="1"/>
  <c r="AS1780" i="1"/>
  <c r="AS1781" i="1"/>
  <c r="AS1782" i="1"/>
  <c r="AS1783" i="1"/>
  <c r="AS1784" i="1"/>
  <c r="AS1785" i="1"/>
  <c r="AS1786" i="1"/>
  <c r="AS1787" i="1"/>
  <c r="AS1788" i="1"/>
  <c r="AS1789" i="1"/>
  <c r="AS1790" i="1"/>
  <c r="AS1791" i="1"/>
  <c r="AS1792" i="1"/>
  <c r="AS1793" i="1"/>
  <c r="AS1794" i="1"/>
  <c r="AS1795" i="1"/>
  <c r="AS1796" i="1"/>
  <c r="AS1797" i="1"/>
  <c r="AS1798" i="1"/>
  <c r="AS1799" i="1"/>
  <c r="AS1800" i="1"/>
  <c r="AS1801" i="1"/>
  <c r="AS1802" i="1"/>
  <c r="AS1803" i="1"/>
  <c r="AS1804" i="1"/>
  <c r="AS1805" i="1"/>
  <c r="AS1806" i="1"/>
  <c r="AS1807" i="1"/>
  <c r="AS1808" i="1"/>
  <c r="AS1809" i="1"/>
  <c r="AS1810" i="1"/>
  <c r="AS1811" i="1"/>
  <c r="AS1812" i="1"/>
  <c r="AS1813" i="1"/>
  <c r="AS1814" i="1"/>
  <c r="AS1815" i="1"/>
  <c r="AS1816" i="1"/>
  <c r="AS1817" i="1"/>
  <c r="AS1818" i="1"/>
  <c r="AS1819" i="1"/>
  <c r="AS1820" i="1"/>
  <c r="AS1821" i="1"/>
  <c r="AS1822" i="1"/>
  <c r="AS1823" i="1"/>
  <c r="AS1824" i="1"/>
  <c r="AS1825" i="1"/>
  <c r="AS1826" i="1"/>
  <c r="AS1827" i="1"/>
  <c r="AS1828" i="1"/>
  <c r="AS1829" i="1"/>
  <c r="AS1830" i="1"/>
  <c r="AS1831" i="1"/>
  <c r="AS1832" i="1"/>
  <c r="AS1833" i="1"/>
  <c r="AS1834" i="1"/>
  <c r="AS1835" i="1"/>
  <c r="AS1836" i="1"/>
  <c r="AS1837" i="1"/>
  <c r="AS1838" i="1"/>
  <c r="AS1839" i="1"/>
  <c r="AS1840" i="1"/>
  <c r="AS1841" i="1"/>
  <c r="AS1842" i="1"/>
  <c r="AS1843" i="1"/>
  <c r="AS1844" i="1"/>
  <c r="AS1845" i="1"/>
  <c r="AS1846" i="1"/>
  <c r="AS1847" i="1"/>
  <c r="AS1848" i="1"/>
  <c r="AS1849" i="1"/>
  <c r="AS1850" i="1"/>
  <c r="AS1851" i="1"/>
  <c r="AS1852" i="1"/>
  <c r="AS1853" i="1"/>
  <c r="AS1854" i="1"/>
  <c r="AS1855" i="1"/>
  <c r="AS1856" i="1"/>
  <c r="AS1857" i="1"/>
  <c r="AS1858" i="1"/>
  <c r="AS1859" i="1"/>
  <c r="AS1860" i="1"/>
  <c r="AS1861" i="1"/>
  <c r="AS1862" i="1"/>
  <c r="AS1863" i="1"/>
  <c r="AS1864" i="1"/>
  <c r="AS1865" i="1"/>
  <c r="AS1866" i="1"/>
  <c r="AS1867" i="1"/>
  <c r="AS1868" i="1"/>
  <c r="AS1869" i="1"/>
  <c r="AS1870" i="1"/>
  <c r="AS1871" i="1"/>
  <c r="AS1872" i="1"/>
  <c r="AS1873" i="1"/>
  <c r="AS1874" i="1"/>
  <c r="AS1875" i="1"/>
  <c r="AS1876" i="1"/>
  <c r="AS1877" i="1"/>
  <c r="AS1878" i="1"/>
  <c r="AS1879" i="1"/>
  <c r="AS1880" i="1"/>
  <c r="AS1881" i="1"/>
  <c r="AS1882" i="1"/>
  <c r="AS1883" i="1"/>
  <c r="AS1884" i="1"/>
  <c r="AS1885" i="1"/>
  <c r="AS1886" i="1"/>
  <c r="AS1887" i="1"/>
  <c r="AS1888" i="1"/>
  <c r="AS1889" i="1"/>
  <c r="AS1890" i="1"/>
  <c r="AS1891" i="1"/>
  <c r="AS1892" i="1"/>
  <c r="AS1893" i="1"/>
  <c r="AS1894" i="1"/>
  <c r="AS1895" i="1"/>
  <c r="AS1896" i="1"/>
  <c r="AS1897" i="1"/>
  <c r="AS1898" i="1"/>
  <c r="AS1899" i="1"/>
  <c r="AS1900" i="1"/>
  <c r="AS1901" i="1"/>
  <c r="AS1902" i="1"/>
  <c r="AS1903" i="1"/>
  <c r="AS1904" i="1"/>
  <c r="AS1905" i="1"/>
  <c r="AS1906" i="1"/>
  <c r="AS1907" i="1"/>
  <c r="AS1908" i="1"/>
  <c r="AS1909" i="1"/>
  <c r="AS1910" i="1"/>
  <c r="AS1911" i="1"/>
  <c r="AS1912" i="1"/>
  <c r="AS1913" i="1"/>
  <c r="AS1914" i="1"/>
  <c r="AS1915" i="1"/>
  <c r="AS1916" i="1"/>
  <c r="AS1917" i="1"/>
  <c r="AS1918" i="1"/>
  <c r="AS1919" i="1"/>
  <c r="AS1920" i="1"/>
  <c r="AS1921" i="1"/>
  <c r="AS1922" i="1"/>
  <c r="AS1923" i="1"/>
  <c r="AS1924" i="1"/>
  <c r="AS1925" i="1"/>
  <c r="AS1926" i="1"/>
  <c r="AS1927" i="1"/>
  <c r="AS1928" i="1"/>
  <c r="AS1929" i="1"/>
  <c r="AS1930" i="1"/>
  <c r="AS1931" i="1"/>
  <c r="AS1932" i="1"/>
  <c r="AS1933" i="1"/>
  <c r="AS1934" i="1"/>
  <c r="AS1935" i="1"/>
  <c r="AS1936" i="1"/>
  <c r="AS1937" i="1"/>
  <c r="AS1938" i="1"/>
  <c r="AS1939" i="1"/>
  <c r="AS1940" i="1"/>
  <c r="AS1941" i="1"/>
  <c r="AS1942" i="1"/>
  <c r="AS1943" i="1"/>
  <c r="AS1944" i="1"/>
  <c r="AS1945" i="1"/>
  <c r="AS1946" i="1"/>
  <c r="AS1947" i="1"/>
  <c r="AS1948" i="1"/>
  <c r="AS1949" i="1"/>
  <c r="AS1950" i="1"/>
  <c r="AS1951" i="1"/>
  <c r="AS1952" i="1"/>
  <c r="AS1953" i="1"/>
  <c r="AS1954" i="1"/>
  <c r="AS1955" i="1"/>
  <c r="AS1956" i="1"/>
  <c r="AS1957" i="1"/>
  <c r="AS1958" i="1"/>
  <c r="AS1959" i="1"/>
  <c r="AS1960" i="1"/>
  <c r="AS1961" i="1"/>
  <c r="AS1962" i="1"/>
  <c r="AS1963" i="1"/>
  <c r="AS1964" i="1"/>
  <c r="AS1965" i="1"/>
  <c r="AS1966" i="1"/>
  <c r="AS1967" i="1"/>
  <c r="AS1968" i="1"/>
  <c r="AS1969" i="1"/>
  <c r="AS1970" i="1"/>
  <c r="AS1971" i="1"/>
  <c r="AS1972" i="1"/>
  <c r="AS1973" i="1"/>
  <c r="AS1974" i="1"/>
  <c r="AS1975" i="1"/>
  <c r="AS1976" i="1"/>
  <c r="AS1977" i="1"/>
  <c r="AS1978" i="1"/>
  <c r="AS1979" i="1"/>
  <c r="AS1980" i="1"/>
  <c r="AS1981" i="1"/>
  <c r="AS1982" i="1"/>
  <c r="AS1983" i="1"/>
  <c r="AS1984" i="1"/>
  <c r="AS1985" i="1"/>
  <c r="AS1986" i="1"/>
  <c r="AS1987" i="1"/>
  <c r="AS1988" i="1"/>
  <c r="AS1989" i="1"/>
  <c r="AS1990" i="1"/>
  <c r="AS1991" i="1"/>
  <c r="AS1992" i="1"/>
  <c r="AS1993" i="1"/>
  <c r="AS1994" i="1"/>
  <c r="AS1995" i="1"/>
  <c r="AS1996" i="1"/>
  <c r="AS1997" i="1"/>
  <c r="AS1998" i="1"/>
  <c r="AS1999" i="1"/>
  <c r="AS2000" i="1"/>
  <c r="AS2001" i="1"/>
  <c r="AS2002" i="1"/>
  <c r="AS2003" i="1"/>
  <c r="AS2004" i="1"/>
  <c r="AS2005" i="1"/>
  <c r="AS2006" i="1"/>
  <c r="AS2007" i="1"/>
  <c r="AS2008" i="1"/>
  <c r="AS2009" i="1"/>
  <c r="AS2010" i="1"/>
  <c r="AS2011" i="1"/>
  <c r="AS2012" i="1"/>
  <c r="AS2013" i="1"/>
  <c r="AS2014" i="1"/>
  <c r="AS2015" i="1"/>
  <c r="AS2016" i="1"/>
  <c r="AS2017" i="1"/>
  <c r="AS2018" i="1"/>
  <c r="AS2019" i="1"/>
  <c r="AS2020" i="1"/>
  <c r="AS2021" i="1"/>
  <c r="AS2022" i="1"/>
  <c r="AS2023" i="1"/>
  <c r="AS2024" i="1"/>
  <c r="AS2025" i="1"/>
  <c r="AS2026" i="1"/>
  <c r="AS2027" i="1"/>
  <c r="AS2028" i="1"/>
  <c r="AS2029" i="1"/>
  <c r="AS2030" i="1"/>
  <c r="AS2031" i="1"/>
  <c r="AS2032" i="1"/>
  <c r="AS2033" i="1"/>
  <c r="AS2034" i="1"/>
  <c r="AS2035" i="1"/>
  <c r="AS2036" i="1"/>
  <c r="AS2037" i="1"/>
  <c r="AS2038" i="1"/>
  <c r="AS2039" i="1"/>
  <c r="AS2040" i="1"/>
  <c r="AS2041" i="1"/>
  <c r="AS2042" i="1"/>
  <c r="AS2043" i="1"/>
  <c r="AS2044" i="1"/>
  <c r="AS2045" i="1"/>
  <c r="AS2046" i="1"/>
  <c r="AS2047" i="1"/>
  <c r="AS2048" i="1"/>
  <c r="AS2049" i="1"/>
  <c r="AS2050" i="1"/>
  <c r="AS2051" i="1"/>
  <c r="AS2052" i="1"/>
  <c r="AS2053" i="1"/>
  <c r="AS2054" i="1"/>
  <c r="AS2055" i="1"/>
  <c r="AS2056" i="1"/>
  <c r="AS2057" i="1"/>
  <c r="AS2058" i="1"/>
  <c r="AS2059" i="1"/>
  <c r="AS2060" i="1"/>
  <c r="AS2061" i="1"/>
  <c r="AS2062" i="1"/>
  <c r="AS2063" i="1"/>
  <c r="AS2064" i="1"/>
  <c r="AS2065" i="1"/>
  <c r="AS2066" i="1"/>
  <c r="AS2067" i="1"/>
  <c r="AS2068" i="1"/>
  <c r="AS2069" i="1"/>
  <c r="AS2070" i="1"/>
  <c r="AS2071" i="1"/>
  <c r="AS2072" i="1"/>
  <c r="AS2073" i="1"/>
  <c r="AS2074" i="1"/>
  <c r="AS2075" i="1"/>
  <c r="AS2076" i="1"/>
  <c r="AS2077" i="1"/>
  <c r="AS2078" i="1"/>
  <c r="AS2079" i="1"/>
  <c r="AS2080" i="1"/>
  <c r="AS2081" i="1"/>
  <c r="AS2082" i="1"/>
  <c r="AS2083" i="1"/>
  <c r="AS2084" i="1"/>
  <c r="AS2085" i="1"/>
  <c r="AS2086" i="1"/>
  <c r="AS2087" i="1"/>
  <c r="AS2088" i="1"/>
  <c r="AS2089" i="1"/>
  <c r="AS2090" i="1"/>
  <c r="AS2091" i="1"/>
  <c r="AS2092" i="1"/>
  <c r="AS2093" i="1"/>
  <c r="AS2094" i="1"/>
  <c r="AS2095" i="1"/>
  <c r="AS2096" i="1"/>
  <c r="AS2097" i="1"/>
  <c r="AS2098" i="1"/>
  <c r="AS2099" i="1"/>
  <c r="AS2100" i="1"/>
  <c r="AS2101" i="1"/>
  <c r="AS2102" i="1"/>
  <c r="AS2103" i="1"/>
  <c r="AS2104" i="1"/>
  <c r="AS2105" i="1"/>
  <c r="AS2106" i="1"/>
  <c r="AS2107" i="1"/>
  <c r="AS2108" i="1"/>
  <c r="AS2109" i="1"/>
  <c r="AS2110" i="1"/>
  <c r="AS2111" i="1"/>
  <c r="AS2112" i="1"/>
  <c r="AS2113" i="1"/>
  <c r="AS2114" i="1"/>
  <c r="AS2115" i="1"/>
  <c r="AS2116" i="1"/>
  <c r="AS2117" i="1"/>
  <c r="AS2118" i="1"/>
  <c r="AS2119" i="1"/>
  <c r="AS2120" i="1"/>
  <c r="AS2121" i="1"/>
  <c r="AS2122" i="1"/>
  <c r="AS2123" i="1"/>
  <c r="AS2124" i="1"/>
  <c r="AS2125" i="1"/>
  <c r="AS2126" i="1"/>
  <c r="AS2127" i="1"/>
  <c r="AS2128" i="1"/>
  <c r="AS2129" i="1"/>
  <c r="AS2130" i="1"/>
  <c r="AS2131" i="1"/>
  <c r="AS2132" i="1"/>
  <c r="AS2133" i="1"/>
  <c r="AS2134" i="1"/>
  <c r="AS2135" i="1"/>
  <c r="AS2136" i="1"/>
  <c r="AS2137" i="1"/>
  <c r="AS2138" i="1"/>
  <c r="AS2139" i="1"/>
  <c r="AS2140" i="1"/>
  <c r="AS2141" i="1"/>
  <c r="AS2142" i="1"/>
  <c r="AS2143" i="1"/>
  <c r="AS2144" i="1"/>
  <c r="AS2145" i="1"/>
  <c r="AS2146" i="1"/>
  <c r="AS2147" i="1"/>
  <c r="AS2148" i="1"/>
  <c r="AS2149" i="1"/>
  <c r="AS2150" i="1"/>
  <c r="AS2151" i="1"/>
  <c r="AS2152" i="1"/>
  <c r="AS2153" i="1"/>
  <c r="AS2154" i="1"/>
  <c r="AS2155" i="1"/>
  <c r="AS2156" i="1"/>
  <c r="AS2157" i="1"/>
  <c r="AS2158" i="1"/>
  <c r="AS2159" i="1"/>
  <c r="AS2160" i="1"/>
  <c r="AS2161" i="1"/>
  <c r="AS2162" i="1"/>
  <c r="AS2163" i="1"/>
  <c r="AS2164" i="1"/>
  <c r="AS2165" i="1"/>
  <c r="AS2166" i="1"/>
  <c r="AS2167" i="1"/>
  <c r="AS2168" i="1"/>
  <c r="AS2169" i="1"/>
  <c r="AS2170" i="1"/>
  <c r="AS2171" i="1"/>
  <c r="AS2172" i="1"/>
  <c r="AS2173" i="1"/>
  <c r="AS2174" i="1"/>
  <c r="AS2175" i="1"/>
  <c r="AS2176" i="1"/>
  <c r="AS2177" i="1"/>
  <c r="AS2178" i="1"/>
  <c r="AS2179" i="1"/>
  <c r="AS2180" i="1"/>
  <c r="AS2181" i="1"/>
  <c r="AS2182" i="1"/>
  <c r="AS2183" i="1"/>
  <c r="AS2184" i="1"/>
  <c r="AS2185" i="1"/>
  <c r="AS2186" i="1"/>
  <c r="AS2187" i="1"/>
  <c r="AS2188" i="1"/>
  <c r="AS2189" i="1"/>
  <c r="AS2190" i="1"/>
  <c r="AS2191" i="1"/>
  <c r="AS2192" i="1"/>
  <c r="AS2193" i="1"/>
  <c r="AS2194" i="1"/>
  <c r="AS2195" i="1"/>
  <c r="AS2196" i="1"/>
  <c r="AS2197" i="1"/>
  <c r="AS2198" i="1"/>
  <c r="AS2199" i="1"/>
  <c r="AS2200" i="1"/>
  <c r="AS2201" i="1"/>
  <c r="AS2202" i="1"/>
  <c r="AS2203" i="1"/>
  <c r="AS2204" i="1"/>
  <c r="AS2205" i="1"/>
  <c r="AS2206" i="1"/>
  <c r="AS2207" i="1"/>
  <c r="AS2208" i="1"/>
  <c r="AS2209" i="1"/>
  <c r="AS2210" i="1"/>
  <c r="AS2211" i="1"/>
  <c r="AS2212" i="1"/>
  <c r="AS2213" i="1"/>
  <c r="AS2214" i="1"/>
  <c r="AS2215" i="1"/>
  <c r="AS2216" i="1"/>
  <c r="AS2217" i="1"/>
  <c r="AS2218" i="1"/>
  <c r="AS2219" i="1"/>
  <c r="AS2220" i="1"/>
  <c r="AS2221" i="1"/>
  <c r="AS2222" i="1"/>
  <c r="AS2223" i="1"/>
  <c r="AS2224" i="1"/>
  <c r="AS2225" i="1"/>
  <c r="AS2226" i="1"/>
  <c r="AS2227" i="1"/>
  <c r="AS2228" i="1"/>
  <c r="AS2229" i="1"/>
  <c r="AS2230" i="1"/>
  <c r="AS2231" i="1"/>
  <c r="AS2232" i="1"/>
  <c r="AS2233" i="1"/>
  <c r="AS2234" i="1"/>
  <c r="AS2235" i="1"/>
  <c r="AS2236" i="1"/>
  <c r="AS2237" i="1"/>
  <c r="AS2238" i="1"/>
  <c r="AS2239" i="1"/>
  <c r="AS2240" i="1"/>
  <c r="AS2241" i="1"/>
  <c r="AS2242" i="1"/>
  <c r="AS2243" i="1"/>
  <c r="AS2244" i="1"/>
  <c r="AS2245" i="1"/>
  <c r="AS2246" i="1"/>
  <c r="AS2247" i="1"/>
  <c r="AS2248" i="1"/>
  <c r="AS2249" i="1"/>
  <c r="AS2250" i="1"/>
  <c r="AS2251" i="1"/>
  <c r="AS2252" i="1"/>
  <c r="AS2253" i="1"/>
  <c r="AS2254" i="1"/>
  <c r="AS2255" i="1"/>
  <c r="AS2256" i="1"/>
  <c r="AS2257" i="1"/>
  <c r="AS2258" i="1"/>
  <c r="AS2259" i="1"/>
  <c r="AS2260" i="1"/>
  <c r="AS2261" i="1"/>
  <c r="AS2262" i="1"/>
  <c r="AS2263" i="1"/>
  <c r="AS2264" i="1"/>
  <c r="AS2265" i="1"/>
  <c r="AS2266" i="1"/>
  <c r="AS2267" i="1"/>
  <c r="AS2268" i="1"/>
  <c r="AS2269" i="1"/>
  <c r="AS2270" i="1"/>
  <c r="AS2271" i="1"/>
  <c r="AS2272" i="1"/>
  <c r="AS2273" i="1"/>
  <c r="AS2274" i="1"/>
  <c r="AS2275" i="1"/>
  <c r="AS2276" i="1"/>
  <c r="AS2277" i="1"/>
  <c r="AS2278" i="1"/>
  <c r="AS2279" i="1"/>
  <c r="AS2280" i="1"/>
  <c r="AS2281" i="1"/>
  <c r="AS2282" i="1"/>
  <c r="AS2283" i="1"/>
  <c r="AS2284" i="1"/>
  <c r="AS2285" i="1"/>
  <c r="AS2286" i="1"/>
  <c r="AS2287" i="1"/>
  <c r="AS2288" i="1"/>
  <c r="AS2289" i="1"/>
  <c r="AS2290" i="1"/>
  <c r="AS2291" i="1"/>
  <c r="AS2292" i="1"/>
  <c r="AS2293" i="1"/>
  <c r="AS2294" i="1"/>
  <c r="AS2295" i="1"/>
  <c r="AS2296" i="1"/>
  <c r="AS2297" i="1"/>
  <c r="AS2298" i="1"/>
  <c r="AS2299" i="1"/>
  <c r="AS2300" i="1"/>
  <c r="AS2301" i="1"/>
  <c r="AS2302" i="1"/>
  <c r="AS2303" i="1"/>
  <c r="AS2304" i="1"/>
  <c r="AS2305" i="1"/>
  <c r="AS2306" i="1"/>
  <c r="AS2307" i="1"/>
  <c r="AS2308" i="1"/>
  <c r="AS2309" i="1"/>
  <c r="AS2310" i="1"/>
  <c r="AS2311" i="1"/>
  <c r="AS2312" i="1"/>
  <c r="AS2313" i="1"/>
  <c r="AS2314" i="1"/>
  <c r="AS2315" i="1"/>
  <c r="AS2316" i="1"/>
  <c r="AS2317" i="1"/>
  <c r="AS2318" i="1"/>
  <c r="AS2319" i="1"/>
  <c r="AS2320" i="1"/>
  <c r="AS2321" i="1"/>
  <c r="AS2322" i="1"/>
  <c r="AS2323" i="1"/>
  <c r="AS2324" i="1"/>
  <c r="AS2325" i="1"/>
  <c r="AS2326" i="1"/>
  <c r="AS2327" i="1"/>
  <c r="AS2328" i="1"/>
  <c r="AS2329" i="1"/>
  <c r="AS2330" i="1"/>
  <c r="AS2331" i="1"/>
  <c r="AS2332" i="1"/>
  <c r="AS2333" i="1"/>
  <c r="AS2334" i="1"/>
  <c r="AS2335" i="1"/>
  <c r="AS2336" i="1"/>
  <c r="AS2337" i="1"/>
  <c r="AS2338" i="1"/>
  <c r="AS2339" i="1"/>
  <c r="AS2340" i="1"/>
  <c r="AS2341" i="1"/>
  <c r="AS2342" i="1"/>
  <c r="AS2343" i="1"/>
  <c r="AS2344" i="1"/>
  <c r="AS2345" i="1"/>
  <c r="AS2346" i="1"/>
  <c r="AS2347" i="1"/>
  <c r="AS2348" i="1"/>
  <c r="AS2349" i="1"/>
  <c r="AS2350" i="1"/>
  <c r="AS2351" i="1"/>
  <c r="AS2352" i="1"/>
  <c r="AS2353" i="1"/>
  <c r="AS2354" i="1"/>
  <c r="AS2355" i="1"/>
  <c r="AS2356" i="1"/>
  <c r="AS2357" i="1"/>
  <c r="AS2358" i="1"/>
  <c r="AS2359" i="1"/>
  <c r="AS2360" i="1"/>
  <c r="AS2361" i="1"/>
  <c r="AS2362" i="1"/>
  <c r="AS2363" i="1"/>
  <c r="AS2364" i="1"/>
  <c r="AS2365" i="1"/>
  <c r="AS2366" i="1"/>
  <c r="AS2367" i="1"/>
  <c r="AS2368" i="1"/>
  <c r="AS2369" i="1"/>
  <c r="AS2370" i="1"/>
  <c r="AS2371" i="1"/>
  <c r="AS2372" i="1"/>
  <c r="AS2373" i="1"/>
  <c r="AS2374" i="1"/>
  <c r="AS2375" i="1"/>
  <c r="AS2376" i="1"/>
  <c r="AS2377" i="1"/>
  <c r="AS2378" i="1"/>
  <c r="AS2379" i="1"/>
  <c r="AS2380" i="1"/>
  <c r="AS2381" i="1"/>
  <c r="AS2382" i="1"/>
  <c r="AS2383" i="1"/>
  <c r="AS2384" i="1"/>
  <c r="AS2385" i="1"/>
  <c r="AS2386" i="1"/>
  <c r="AS2387" i="1"/>
  <c r="AS2388" i="1"/>
  <c r="AS2389" i="1"/>
  <c r="AS2390" i="1"/>
  <c r="AS2391" i="1"/>
  <c r="AS2392" i="1"/>
  <c r="AS2393" i="1"/>
  <c r="AS2394" i="1"/>
  <c r="AS2395" i="1"/>
  <c r="AS2396" i="1"/>
  <c r="AS2397" i="1"/>
  <c r="AS2398" i="1"/>
  <c r="AS2399" i="1"/>
  <c r="AS2400" i="1"/>
  <c r="AS2401" i="1"/>
  <c r="AS2402" i="1"/>
  <c r="AS2403" i="1"/>
  <c r="AS2404" i="1"/>
  <c r="AS2405" i="1"/>
  <c r="AS2406" i="1"/>
  <c r="AS2407" i="1"/>
  <c r="AS2408" i="1"/>
  <c r="AS2409" i="1"/>
  <c r="AS2410" i="1"/>
  <c r="AS2411" i="1"/>
  <c r="AS2412" i="1"/>
  <c r="AS2413" i="1"/>
  <c r="AS2414" i="1"/>
  <c r="AS2415" i="1"/>
  <c r="AS2416" i="1"/>
  <c r="AS2417" i="1"/>
  <c r="AS2418" i="1"/>
  <c r="AS2419" i="1"/>
  <c r="AS2420" i="1"/>
  <c r="AS2421" i="1"/>
  <c r="AS2422" i="1"/>
  <c r="AS2423" i="1"/>
  <c r="AS2424" i="1"/>
  <c r="AS2425" i="1"/>
  <c r="AS2426" i="1"/>
  <c r="AS2427" i="1"/>
  <c r="AS2428" i="1"/>
  <c r="AS2429" i="1"/>
  <c r="AS2430" i="1"/>
  <c r="AS2431" i="1"/>
  <c r="AS2432" i="1"/>
  <c r="AS2433" i="1"/>
  <c r="AS2434" i="1"/>
  <c r="AS2435" i="1"/>
  <c r="AS2436" i="1"/>
  <c r="AS2437" i="1"/>
  <c r="AS2438" i="1"/>
  <c r="AS2439" i="1"/>
  <c r="AS2440" i="1"/>
  <c r="AS2441" i="1"/>
  <c r="AS2442" i="1"/>
  <c r="AS2443" i="1"/>
  <c r="AS2444" i="1"/>
  <c r="AS2445" i="1"/>
  <c r="AS2446" i="1"/>
  <c r="AS2447" i="1"/>
  <c r="AS2448" i="1"/>
  <c r="AS2449" i="1"/>
  <c r="AS2450" i="1"/>
  <c r="AS2451" i="1"/>
  <c r="AS2452" i="1"/>
  <c r="AS2453" i="1"/>
  <c r="AS2454" i="1"/>
  <c r="AS2455" i="1"/>
  <c r="AS2456" i="1"/>
  <c r="AS2457" i="1"/>
  <c r="AS2458" i="1"/>
  <c r="AS2459" i="1"/>
  <c r="AS2460" i="1"/>
  <c r="AS2461" i="1"/>
  <c r="AS2462" i="1"/>
  <c r="AS2463" i="1"/>
  <c r="AS2464" i="1"/>
  <c r="AS2465" i="1"/>
  <c r="AS2466" i="1"/>
  <c r="AS2467" i="1"/>
  <c r="AS2468" i="1"/>
  <c r="AS2469" i="1"/>
  <c r="AS2470" i="1"/>
  <c r="AS2471" i="1"/>
  <c r="AS2472" i="1"/>
  <c r="AS2473" i="1"/>
  <c r="AS2474" i="1"/>
  <c r="AS2475" i="1"/>
  <c r="AS2476" i="1"/>
  <c r="AS2477" i="1"/>
  <c r="AS2478" i="1"/>
  <c r="AS2479" i="1"/>
  <c r="AS2480" i="1"/>
  <c r="AS2481" i="1"/>
  <c r="AS2482" i="1"/>
  <c r="AS2483" i="1"/>
  <c r="AS2484" i="1"/>
  <c r="AS2485" i="1"/>
  <c r="AS2486" i="1"/>
  <c r="AS2487" i="1"/>
  <c r="AS2488" i="1"/>
  <c r="AS2489" i="1"/>
  <c r="AS2490" i="1"/>
  <c r="AS2491" i="1"/>
  <c r="AS2492" i="1"/>
  <c r="AS2493" i="1"/>
  <c r="AS2494" i="1"/>
  <c r="AS2495" i="1"/>
  <c r="AS2496" i="1"/>
  <c r="AS2497" i="1"/>
  <c r="AS2498" i="1"/>
  <c r="AS2499" i="1"/>
  <c r="AS2500" i="1"/>
  <c r="AS2501" i="1"/>
  <c r="AS2502" i="1"/>
  <c r="AS2503" i="1"/>
  <c r="AS2504" i="1"/>
  <c r="AS2505" i="1"/>
  <c r="AS2506" i="1"/>
  <c r="AS2507" i="1"/>
  <c r="AS2508" i="1"/>
  <c r="AS2509" i="1"/>
  <c r="AS2510" i="1"/>
  <c r="AS2511" i="1"/>
  <c r="AS2512" i="1"/>
  <c r="AS2513" i="1"/>
  <c r="AS2514" i="1"/>
  <c r="AS2515" i="1"/>
  <c r="AS2516" i="1"/>
  <c r="AS2517" i="1"/>
  <c r="AS2518" i="1"/>
  <c r="AS2519" i="1"/>
  <c r="AS2520" i="1"/>
  <c r="AS2521" i="1"/>
  <c r="AS2522" i="1"/>
  <c r="AS2523" i="1"/>
  <c r="AS2524" i="1"/>
  <c r="AS2525" i="1"/>
  <c r="AS2526" i="1"/>
  <c r="AS2527" i="1"/>
  <c r="AS2528" i="1"/>
  <c r="AS2529" i="1"/>
  <c r="AS2530" i="1"/>
  <c r="AS2531" i="1"/>
  <c r="AS2532" i="1"/>
  <c r="AS2533" i="1"/>
  <c r="AS2534" i="1"/>
  <c r="AS2535" i="1"/>
  <c r="AS2536" i="1"/>
  <c r="AS2537" i="1"/>
  <c r="AS2538" i="1"/>
  <c r="AS2539" i="1"/>
  <c r="AS2540" i="1"/>
  <c r="AS2541" i="1"/>
  <c r="AS2542" i="1"/>
  <c r="AS2543" i="1"/>
  <c r="AS2544" i="1"/>
  <c r="AS2545" i="1"/>
  <c r="AS2546" i="1"/>
  <c r="AS2547" i="1"/>
  <c r="AS2548" i="1"/>
  <c r="AS2549" i="1"/>
  <c r="AS2550" i="1"/>
  <c r="AS2551" i="1"/>
  <c r="AS2552" i="1"/>
  <c r="AS2553" i="1"/>
  <c r="AS2554" i="1"/>
  <c r="AS2555" i="1"/>
  <c r="AS2556" i="1"/>
  <c r="AS2557" i="1"/>
  <c r="AS2558" i="1"/>
  <c r="AS2559" i="1"/>
  <c r="AS2560" i="1"/>
  <c r="AS2561" i="1"/>
  <c r="AS2562" i="1"/>
  <c r="AS2563" i="1"/>
  <c r="AS2564" i="1"/>
  <c r="AS2565" i="1"/>
  <c r="AS2566" i="1"/>
  <c r="AS2567" i="1"/>
  <c r="AS2568" i="1"/>
  <c r="AS2569" i="1"/>
  <c r="AS2570" i="1"/>
  <c r="AS2571" i="1"/>
  <c r="AS2572" i="1"/>
  <c r="AS2573" i="1"/>
  <c r="AS2574" i="1"/>
  <c r="AS2575" i="1"/>
  <c r="AS2576" i="1"/>
  <c r="AS2577" i="1"/>
  <c r="AS2578" i="1"/>
  <c r="AS2579" i="1"/>
  <c r="AS2580" i="1"/>
  <c r="AS2581" i="1"/>
  <c r="AS2582" i="1"/>
  <c r="AS2583" i="1"/>
  <c r="AS2584" i="1"/>
  <c r="AS2585" i="1"/>
  <c r="AS2586" i="1"/>
  <c r="AS2587" i="1"/>
  <c r="AS2588" i="1"/>
  <c r="AS2589" i="1"/>
  <c r="AS2590" i="1"/>
  <c r="AS2591" i="1"/>
  <c r="AS2592" i="1"/>
  <c r="AS2593" i="1"/>
  <c r="AS2594" i="1"/>
  <c r="AS2595" i="1"/>
  <c r="AS2596" i="1"/>
  <c r="AS2597" i="1"/>
  <c r="AS2598" i="1"/>
  <c r="AS2599" i="1"/>
  <c r="AS2600" i="1"/>
  <c r="AS2601" i="1"/>
  <c r="AS2602" i="1"/>
  <c r="AS2603" i="1"/>
  <c r="AS2604" i="1"/>
  <c r="AS2605" i="1"/>
  <c r="AS2606" i="1"/>
  <c r="AS2607" i="1"/>
  <c r="AS2608" i="1"/>
  <c r="AS2609" i="1"/>
  <c r="AS2610" i="1"/>
  <c r="AS2611" i="1"/>
  <c r="AS2612" i="1"/>
  <c r="AS2613" i="1"/>
  <c r="AS2614" i="1"/>
  <c r="AS2615" i="1"/>
  <c r="AS2616" i="1"/>
  <c r="AS2617" i="1"/>
  <c r="AS2618" i="1"/>
  <c r="AS2619" i="1"/>
  <c r="AS2620" i="1"/>
  <c r="AS2621" i="1"/>
  <c r="AS2622" i="1"/>
  <c r="AS2623" i="1"/>
  <c r="AS2624" i="1"/>
  <c r="AS2625" i="1"/>
  <c r="AS2626" i="1"/>
  <c r="AS2627" i="1"/>
  <c r="AS2628" i="1"/>
  <c r="AS2629" i="1"/>
  <c r="AS2630" i="1"/>
  <c r="AS2631" i="1"/>
  <c r="AS2632" i="1"/>
  <c r="AS2633" i="1"/>
  <c r="AS2634" i="1"/>
  <c r="AS2635" i="1"/>
  <c r="AS2636" i="1"/>
  <c r="AS2637" i="1"/>
  <c r="AS2638" i="1"/>
  <c r="AS2639" i="1"/>
  <c r="AS2640" i="1"/>
  <c r="AS2641" i="1"/>
  <c r="AS2642" i="1"/>
  <c r="AS2643" i="1"/>
  <c r="AS2644" i="1"/>
  <c r="AS2645" i="1"/>
  <c r="AS2646" i="1"/>
  <c r="AS2647" i="1"/>
  <c r="AS2648" i="1"/>
  <c r="AS2649" i="1"/>
  <c r="AS2650" i="1"/>
  <c r="AS2651" i="1"/>
  <c r="AS2652" i="1"/>
  <c r="AS2653" i="1"/>
  <c r="AS2654" i="1"/>
  <c r="AS2655" i="1"/>
  <c r="AS2656" i="1"/>
  <c r="AS2657" i="1"/>
  <c r="AS2658" i="1"/>
  <c r="AS2659" i="1"/>
  <c r="AS2660" i="1"/>
  <c r="AS2661" i="1"/>
  <c r="AS2662" i="1"/>
  <c r="AS2663" i="1"/>
  <c r="AS2664" i="1"/>
  <c r="AS2665" i="1"/>
  <c r="AS2666" i="1"/>
  <c r="AS2667" i="1"/>
  <c r="AS2668" i="1"/>
  <c r="AS2669" i="1"/>
  <c r="AS2670" i="1"/>
  <c r="AS2671" i="1"/>
  <c r="AS2672" i="1"/>
  <c r="AS2673" i="1"/>
  <c r="AS2674" i="1"/>
  <c r="AS2675" i="1"/>
  <c r="AS2676" i="1"/>
  <c r="AS2677" i="1"/>
  <c r="AS2678" i="1"/>
  <c r="AS2679" i="1"/>
  <c r="AS2680" i="1"/>
  <c r="AS2681" i="1"/>
  <c r="AS2682" i="1"/>
  <c r="AS2683" i="1"/>
  <c r="AS2684" i="1"/>
  <c r="AS2685" i="1"/>
  <c r="AS2686" i="1"/>
  <c r="AS2687" i="1"/>
  <c r="AS2688" i="1"/>
  <c r="AS2689" i="1"/>
  <c r="AS2690" i="1"/>
  <c r="AS2691" i="1"/>
  <c r="AS2692" i="1"/>
  <c r="AS2693" i="1"/>
  <c r="AS2694" i="1"/>
  <c r="AS2695" i="1"/>
  <c r="AS2696" i="1"/>
  <c r="AS2697" i="1"/>
  <c r="AS2698" i="1"/>
  <c r="AS2699" i="1"/>
  <c r="AS2700" i="1"/>
  <c r="AS2701" i="1"/>
  <c r="AS2702" i="1"/>
  <c r="AS2703" i="1"/>
  <c r="AS2704" i="1"/>
  <c r="AS2705" i="1"/>
  <c r="AS2706" i="1"/>
  <c r="AS2707" i="1"/>
  <c r="AS2708" i="1"/>
  <c r="AS2709" i="1"/>
  <c r="AS2710" i="1"/>
  <c r="AS2711" i="1"/>
  <c r="AS2712" i="1"/>
  <c r="AS2713" i="1"/>
  <c r="AS2714" i="1"/>
  <c r="AS2715" i="1"/>
  <c r="AS2716" i="1"/>
  <c r="AS2717" i="1"/>
  <c r="AS2718" i="1"/>
  <c r="AS2719" i="1"/>
  <c r="AS2720" i="1"/>
  <c r="AS2721" i="1"/>
  <c r="AS2722" i="1"/>
  <c r="AS2723" i="1"/>
  <c r="AS2724" i="1"/>
  <c r="AS2725" i="1"/>
  <c r="AS2726" i="1"/>
  <c r="AS2727" i="1"/>
  <c r="AS2728" i="1"/>
  <c r="AS2729" i="1"/>
  <c r="AS2730" i="1"/>
  <c r="AS2731" i="1"/>
  <c r="AS2732" i="1"/>
  <c r="AS2733" i="1"/>
  <c r="AS2734" i="1"/>
  <c r="AS2735" i="1"/>
  <c r="AS2736" i="1"/>
  <c r="AS2737" i="1"/>
  <c r="AS2738" i="1"/>
  <c r="AS2739" i="1"/>
  <c r="AS2740" i="1"/>
  <c r="AS2741" i="1"/>
  <c r="AS2742" i="1"/>
  <c r="AS2743" i="1"/>
  <c r="AS2744" i="1"/>
  <c r="AS2745" i="1"/>
  <c r="AS2746" i="1"/>
  <c r="AS2747" i="1"/>
  <c r="AS2748" i="1"/>
  <c r="AS2749" i="1"/>
  <c r="AS2750" i="1"/>
  <c r="AS2751" i="1"/>
  <c r="AS2752" i="1"/>
  <c r="AS2753" i="1"/>
  <c r="AS2754" i="1"/>
  <c r="AS2755" i="1"/>
  <c r="AS2756" i="1"/>
  <c r="AS2757" i="1"/>
  <c r="AS2758" i="1"/>
  <c r="AS2759" i="1"/>
  <c r="AS2760" i="1"/>
  <c r="AS2761" i="1"/>
  <c r="AS2762" i="1"/>
  <c r="AS2763" i="1"/>
  <c r="AS2764" i="1"/>
  <c r="AS2765" i="1"/>
  <c r="AS2766" i="1"/>
  <c r="AS2767" i="1"/>
  <c r="AS2768" i="1"/>
  <c r="AS2769" i="1"/>
  <c r="AS2770" i="1"/>
  <c r="AS2771" i="1"/>
  <c r="AS2772" i="1"/>
  <c r="AS2773" i="1"/>
  <c r="AS2774" i="1"/>
  <c r="AS2775" i="1"/>
  <c r="AS2776" i="1"/>
  <c r="AS2777" i="1"/>
  <c r="AS2778" i="1"/>
  <c r="AS2779" i="1"/>
  <c r="AS2780" i="1"/>
  <c r="AS2781" i="1"/>
  <c r="AS2782" i="1"/>
  <c r="AS2783" i="1"/>
  <c r="AS2784" i="1"/>
  <c r="AS2785" i="1"/>
  <c r="AS2786" i="1"/>
  <c r="AS2787" i="1"/>
  <c r="AS2788" i="1"/>
  <c r="AS2789" i="1"/>
  <c r="AS2790" i="1"/>
  <c r="AS2791" i="1"/>
  <c r="AS2792" i="1"/>
  <c r="AS2793" i="1"/>
  <c r="AS2794" i="1"/>
  <c r="AS2795" i="1"/>
  <c r="AS2796" i="1"/>
  <c r="AS2797" i="1"/>
  <c r="AS2798" i="1"/>
  <c r="AS2799" i="1"/>
  <c r="AS2800" i="1"/>
  <c r="AS2801" i="1"/>
  <c r="AS2802" i="1"/>
  <c r="AS2803" i="1"/>
  <c r="AS2804" i="1"/>
  <c r="AS2805" i="1"/>
  <c r="AS2806" i="1"/>
  <c r="AS2807" i="1"/>
  <c r="AS2808" i="1"/>
  <c r="AS2809" i="1"/>
  <c r="AS2810" i="1"/>
  <c r="AS2811" i="1"/>
  <c r="AS2812" i="1"/>
  <c r="AS2813" i="1"/>
  <c r="AS2814" i="1"/>
  <c r="AS2815" i="1"/>
  <c r="AS2816" i="1"/>
  <c r="AS2817" i="1"/>
  <c r="AS2818" i="1"/>
  <c r="AS2819" i="1"/>
  <c r="AS2820" i="1"/>
  <c r="AS2821" i="1"/>
  <c r="AS2822" i="1"/>
  <c r="AS2823" i="1"/>
  <c r="AS2824" i="1"/>
  <c r="AS2825" i="1"/>
  <c r="AS2826" i="1"/>
  <c r="AS2827" i="1"/>
  <c r="AS2828" i="1"/>
  <c r="AS2829" i="1"/>
  <c r="AS2830" i="1"/>
  <c r="AS2831" i="1"/>
  <c r="AS2832" i="1"/>
  <c r="AS2833" i="1"/>
  <c r="AS2834" i="1"/>
  <c r="AS2835" i="1"/>
  <c r="AS2836" i="1"/>
  <c r="AS2837" i="1"/>
  <c r="AS2838" i="1"/>
  <c r="AS2839" i="1"/>
  <c r="AS2840" i="1"/>
  <c r="AS2841" i="1"/>
  <c r="AS2842" i="1"/>
  <c r="AS2843" i="1"/>
  <c r="AS2844" i="1"/>
  <c r="AS2845" i="1"/>
  <c r="AS2846" i="1"/>
  <c r="AS2847" i="1"/>
  <c r="AS2848" i="1"/>
  <c r="AS2849" i="1"/>
  <c r="AS2850" i="1"/>
  <c r="AS2851" i="1"/>
  <c r="AS2852" i="1"/>
  <c r="AS2853" i="1"/>
  <c r="AS2854" i="1"/>
  <c r="AS2855" i="1"/>
  <c r="AS2856" i="1"/>
  <c r="AS2857" i="1"/>
  <c r="AS2858" i="1"/>
  <c r="AS2859" i="1"/>
  <c r="AS2860" i="1"/>
  <c r="AS2861" i="1"/>
  <c r="AS2862" i="1"/>
  <c r="AS2863" i="1"/>
  <c r="AS2864" i="1"/>
  <c r="AS2865" i="1"/>
  <c r="AS2866" i="1"/>
  <c r="AS2867" i="1"/>
  <c r="AS2868" i="1"/>
  <c r="AS2869" i="1"/>
  <c r="AS2870" i="1"/>
  <c r="AS2871" i="1"/>
  <c r="AS2872" i="1"/>
  <c r="AS2873" i="1"/>
  <c r="AS2874" i="1"/>
  <c r="AS2875" i="1"/>
  <c r="AS2876" i="1"/>
  <c r="AS2877" i="1"/>
  <c r="AS2878" i="1"/>
  <c r="AS2879" i="1"/>
  <c r="AS2880" i="1"/>
  <c r="AS2881" i="1"/>
  <c r="AS2882" i="1"/>
  <c r="AS2883" i="1"/>
  <c r="AS2884" i="1"/>
  <c r="AS2885" i="1"/>
  <c r="AS2886" i="1"/>
  <c r="AS2887" i="1"/>
  <c r="AS2888" i="1"/>
  <c r="AS2889" i="1"/>
  <c r="AS2890" i="1"/>
  <c r="AS2891" i="1"/>
  <c r="AS2892" i="1"/>
  <c r="AS2893" i="1"/>
  <c r="AS2894" i="1"/>
  <c r="AS2895" i="1"/>
  <c r="AS2896" i="1"/>
  <c r="AS2897" i="1"/>
  <c r="AS2898" i="1"/>
  <c r="AS2899" i="1"/>
  <c r="AS2900" i="1"/>
  <c r="AS2901" i="1"/>
  <c r="AS2902" i="1"/>
  <c r="AS2903" i="1"/>
  <c r="AS2904" i="1"/>
  <c r="AS2905" i="1"/>
  <c r="AS2906" i="1"/>
  <c r="AS2907" i="1"/>
  <c r="AS2908" i="1"/>
  <c r="AS2909" i="1"/>
  <c r="AS2910" i="1"/>
  <c r="AS2911" i="1"/>
  <c r="AS2912" i="1"/>
  <c r="AS2913" i="1"/>
  <c r="AS2914" i="1"/>
  <c r="AS2915" i="1"/>
  <c r="AS2916" i="1"/>
  <c r="AS2917" i="1"/>
  <c r="AS2918" i="1"/>
  <c r="AS2919" i="1"/>
  <c r="AS2920" i="1"/>
  <c r="AS2921" i="1"/>
  <c r="AS2922" i="1"/>
  <c r="AS2923" i="1"/>
  <c r="AS2924" i="1"/>
  <c r="AS2925" i="1"/>
  <c r="AS2926" i="1"/>
  <c r="AS2927" i="1"/>
  <c r="AS2928" i="1"/>
  <c r="AS2929" i="1"/>
  <c r="AS2930" i="1"/>
  <c r="AS2931" i="1"/>
  <c r="AS2932" i="1"/>
  <c r="AS2933" i="1"/>
  <c r="AS2934" i="1"/>
  <c r="AS2935" i="1"/>
  <c r="AS2936" i="1"/>
  <c r="AS2937" i="1"/>
  <c r="AS2938" i="1"/>
  <c r="AS2939" i="1"/>
  <c r="AS2940" i="1"/>
  <c r="AS2941" i="1"/>
  <c r="AS2942" i="1"/>
  <c r="AS2943" i="1"/>
  <c r="AS2944" i="1"/>
  <c r="AS2945" i="1"/>
  <c r="AS2946" i="1"/>
  <c r="AS2947" i="1"/>
  <c r="AS2948" i="1"/>
  <c r="AS2949" i="1"/>
  <c r="AS2950" i="1"/>
  <c r="AS2951" i="1"/>
  <c r="AS2952" i="1"/>
  <c r="AS2953" i="1"/>
  <c r="AS2954" i="1"/>
  <c r="AS2955" i="1"/>
  <c r="AS2956" i="1"/>
  <c r="AS2957" i="1"/>
  <c r="AS2958" i="1"/>
  <c r="AS2959" i="1"/>
  <c r="AS2960" i="1"/>
  <c r="AS2961" i="1"/>
  <c r="AS2962" i="1"/>
  <c r="AS2963" i="1"/>
  <c r="AS2964" i="1"/>
  <c r="AS2965" i="1"/>
  <c r="AS2966" i="1"/>
  <c r="AS2967" i="1"/>
  <c r="AS2968" i="1"/>
  <c r="AS2969" i="1"/>
  <c r="AS2970" i="1"/>
  <c r="AS2971" i="1"/>
  <c r="AS2972" i="1"/>
  <c r="AS2973" i="1"/>
  <c r="AS2974" i="1"/>
  <c r="AS2975" i="1"/>
  <c r="AS2976" i="1"/>
  <c r="AS2977" i="1"/>
  <c r="AS2978" i="1"/>
  <c r="AS2979" i="1"/>
  <c r="AS2980" i="1"/>
  <c r="AS2981" i="1"/>
  <c r="AS2982" i="1"/>
  <c r="AS2983" i="1"/>
  <c r="AS2984" i="1"/>
  <c r="AS2985" i="1"/>
  <c r="AS2986" i="1"/>
  <c r="AS2987" i="1"/>
  <c r="AS2988" i="1"/>
  <c r="AS2989" i="1"/>
  <c r="AS2990" i="1"/>
  <c r="AS2991" i="1"/>
  <c r="AS2992" i="1"/>
  <c r="AS2993" i="1"/>
  <c r="AS2994" i="1"/>
  <c r="AS2995" i="1"/>
  <c r="AS2996" i="1"/>
  <c r="AS2997" i="1"/>
  <c r="AS2998" i="1"/>
  <c r="AS2999" i="1"/>
  <c r="AS3000" i="1"/>
  <c r="AS3001" i="1"/>
  <c r="AS3002" i="1"/>
  <c r="AS3003" i="1"/>
  <c r="AS3004" i="1"/>
  <c r="AS3005" i="1"/>
  <c r="AS3006" i="1"/>
  <c r="AS3007" i="1"/>
  <c r="AS3008" i="1"/>
  <c r="AS3009" i="1"/>
  <c r="AS3010" i="1"/>
  <c r="AS3011" i="1"/>
  <c r="AS3012" i="1"/>
  <c r="AS3013" i="1"/>
  <c r="AS3014" i="1"/>
  <c r="AS3015" i="1"/>
  <c r="AS3016" i="1"/>
  <c r="AS3017" i="1"/>
  <c r="AS3018" i="1"/>
  <c r="AS3019" i="1"/>
  <c r="AS3020" i="1"/>
  <c r="AS3021" i="1"/>
  <c r="AS3022" i="1"/>
  <c r="AS3023" i="1"/>
  <c r="AS3024" i="1"/>
  <c r="AS3025" i="1"/>
  <c r="AS3026" i="1"/>
  <c r="AS3027" i="1"/>
  <c r="AS3028" i="1"/>
  <c r="AS3029" i="1"/>
  <c r="AS3030" i="1"/>
  <c r="AS3031" i="1"/>
  <c r="AS3032" i="1"/>
  <c r="AS3033" i="1"/>
  <c r="AS3034" i="1"/>
  <c r="AS3035" i="1"/>
  <c r="AS3036" i="1"/>
  <c r="AS3037" i="1"/>
  <c r="AS3038" i="1"/>
  <c r="AS3039" i="1"/>
  <c r="AS3040" i="1"/>
  <c r="AS3041" i="1"/>
  <c r="AS3042" i="1"/>
  <c r="AS3043" i="1"/>
  <c r="AS3044" i="1"/>
  <c r="AS3045" i="1"/>
  <c r="AS3046" i="1"/>
  <c r="AS3047" i="1"/>
  <c r="AS3048" i="1"/>
  <c r="AS3049" i="1"/>
  <c r="AS3050" i="1"/>
  <c r="AS3051" i="1"/>
  <c r="AS3052" i="1"/>
  <c r="AS3053" i="1"/>
  <c r="AS3054" i="1"/>
  <c r="AS3055" i="1"/>
  <c r="AS3056" i="1"/>
  <c r="AS3057" i="1"/>
  <c r="AS3058" i="1"/>
  <c r="AS3059" i="1"/>
  <c r="AS3060" i="1"/>
  <c r="AS3061" i="1"/>
  <c r="AS3062" i="1"/>
  <c r="AS3063" i="1"/>
  <c r="AS3064" i="1"/>
  <c r="AS3065" i="1"/>
  <c r="AS3066" i="1"/>
  <c r="AS3067" i="1"/>
  <c r="AS3068" i="1"/>
  <c r="AS3069" i="1"/>
  <c r="AS3070" i="1"/>
  <c r="AS3071" i="1"/>
  <c r="AS3072" i="1"/>
  <c r="AS3073" i="1"/>
  <c r="AS3074" i="1"/>
  <c r="AS3075" i="1"/>
  <c r="AS3076" i="1"/>
  <c r="AS3077" i="1"/>
  <c r="AS3078" i="1"/>
  <c r="AS3079" i="1"/>
  <c r="AS3080" i="1"/>
  <c r="AS3081" i="1"/>
  <c r="AS3082" i="1"/>
  <c r="AS3083" i="1"/>
  <c r="AS3084" i="1"/>
  <c r="AS3085" i="1"/>
  <c r="AS3086" i="1"/>
  <c r="AS3087" i="1"/>
  <c r="AS3088" i="1"/>
  <c r="AS3089" i="1"/>
  <c r="AS3090" i="1"/>
  <c r="AS3091" i="1"/>
  <c r="AS3092" i="1"/>
  <c r="AS3093" i="1"/>
  <c r="AS3094" i="1"/>
  <c r="AS3095" i="1"/>
  <c r="AS3096" i="1"/>
  <c r="AS3097" i="1"/>
  <c r="AS3098" i="1"/>
  <c r="AS3099" i="1"/>
  <c r="AS3100" i="1"/>
  <c r="AS3101" i="1"/>
  <c r="AS3102" i="1"/>
  <c r="AS3103" i="1"/>
  <c r="AS3104" i="1"/>
  <c r="AS3105" i="1"/>
  <c r="AS3106" i="1"/>
  <c r="AS3107" i="1"/>
  <c r="AS3108" i="1"/>
  <c r="AS3109" i="1"/>
  <c r="AS3110" i="1"/>
  <c r="AS3111" i="1"/>
  <c r="AS3112" i="1"/>
  <c r="AS3113" i="1"/>
  <c r="AS3114" i="1"/>
  <c r="AS3115" i="1"/>
  <c r="AS3116" i="1"/>
  <c r="AS3117" i="1"/>
  <c r="AS3118" i="1"/>
  <c r="AS3119" i="1"/>
  <c r="AS3120" i="1"/>
  <c r="AS3121" i="1"/>
  <c r="AS3122" i="1"/>
  <c r="AS3123" i="1"/>
  <c r="AS3124" i="1"/>
  <c r="AS3125" i="1"/>
  <c r="AS3126" i="1"/>
  <c r="AS3127" i="1"/>
  <c r="AS3128" i="1"/>
  <c r="AS3129" i="1"/>
  <c r="AS3130" i="1"/>
  <c r="AS3131" i="1"/>
  <c r="AS3132" i="1"/>
  <c r="AS3133" i="1"/>
  <c r="AS3134" i="1"/>
  <c r="AS3135" i="1"/>
  <c r="AS3136" i="1"/>
  <c r="AS3137" i="1"/>
  <c r="AS3138" i="1"/>
  <c r="AS3139" i="1"/>
  <c r="AS3140" i="1"/>
  <c r="AS3141" i="1"/>
  <c r="AS3142" i="1"/>
  <c r="AS3143" i="1"/>
  <c r="AS3144" i="1"/>
  <c r="AS3145" i="1"/>
  <c r="AS3146" i="1"/>
  <c r="AS3147" i="1"/>
  <c r="AS3148" i="1"/>
  <c r="AS3149" i="1"/>
  <c r="AS3150" i="1"/>
  <c r="AS3151" i="1"/>
  <c r="AS3152" i="1"/>
  <c r="AS3153" i="1"/>
  <c r="AS3154" i="1"/>
  <c r="AS3155" i="1"/>
  <c r="AS3156" i="1"/>
  <c r="AS3157" i="1"/>
  <c r="AS3158" i="1"/>
  <c r="AS3159" i="1"/>
  <c r="AS3160" i="1"/>
  <c r="AS3161" i="1"/>
  <c r="AS3162" i="1"/>
  <c r="AS3163" i="1"/>
  <c r="AS3164" i="1"/>
  <c r="AS3165" i="1"/>
  <c r="AS3166" i="1"/>
  <c r="AS3167" i="1"/>
  <c r="AS3168" i="1"/>
  <c r="AS3169" i="1"/>
  <c r="AS3170" i="1"/>
  <c r="AS3171" i="1"/>
  <c r="AS3172" i="1"/>
  <c r="AS3173" i="1"/>
  <c r="AS3174" i="1"/>
  <c r="AS3175" i="1"/>
  <c r="AS3176" i="1"/>
  <c r="AS3177" i="1"/>
  <c r="AS3178" i="1"/>
  <c r="AS3179" i="1"/>
  <c r="AS3180" i="1"/>
  <c r="AS3181" i="1"/>
  <c r="AS3182" i="1"/>
  <c r="AS3183" i="1"/>
  <c r="AS3184" i="1"/>
  <c r="AS3185" i="1"/>
  <c r="AS3186" i="1"/>
  <c r="AS3187" i="1"/>
  <c r="AS3188" i="1"/>
  <c r="AS3189" i="1"/>
  <c r="AS3190" i="1"/>
  <c r="AS3191" i="1"/>
  <c r="AS3192" i="1"/>
  <c r="AS17" i="1"/>
  <c r="AR19" i="1"/>
  <c r="AR22" i="1"/>
  <c r="AR25" i="1"/>
  <c r="AR27" i="1"/>
  <c r="AR28" i="1"/>
  <c r="AR31" i="1"/>
  <c r="AR37" i="1"/>
  <c r="AR38" i="1"/>
  <c r="AR39" i="1"/>
  <c r="AR40" i="1"/>
  <c r="AR41" i="1"/>
  <c r="AR42" i="1"/>
  <c r="AR43" i="1"/>
  <c r="AR44" i="1"/>
  <c r="AR45" i="1"/>
  <c r="AR46" i="1"/>
  <c r="AR47" i="1"/>
  <c r="AR48" i="1"/>
  <c r="AR49" i="1"/>
  <c r="AR50" i="1"/>
  <c r="AR51" i="1"/>
  <c r="AR53" i="1"/>
  <c r="AR63" i="1"/>
  <c r="AR65" i="1"/>
  <c r="AR66" i="1"/>
  <c r="AR67" i="1"/>
  <c r="AR69" i="1"/>
  <c r="AR70" i="1"/>
  <c r="AR71" i="1"/>
  <c r="AR73" i="1"/>
  <c r="AR74" i="1"/>
  <c r="AR75" i="1"/>
  <c r="AR77" i="1"/>
  <c r="AR78" i="1"/>
  <c r="AR79" i="1"/>
  <c r="AR81" i="1"/>
  <c r="AR82" i="1"/>
  <c r="AR83" i="1"/>
  <c r="AR84" i="1"/>
  <c r="AR85" i="1"/>
  <c r="AR87" i="1"/>
  <c r="AR88" i="1"/>
  <c r="AR89" i="1"/>
  <c r="AR90"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3191" i="1"/>
  <c r="AR3192" i="1"/>
  <c r="AR17" i="1"/>
  <c r="AQ19" i="1"/>
  <c r="AQ22" i="1"/>
  <c r="AQ25" i="1"/>
  <c r="AQ27" i="1"/>
  <c r="AQ28" i="1"/>
  <c r="AQ31" i="1"/>
  <c r="AQ37" i="1"/>
  <c r="AQ38" i="1"/>
  <c r="AQ39" i="1"/>
  <c r="AQ40" i="1"/>
  <c r="AQ41" i="1"/>
  <c r="AQ42" i="1"/>
  <c r="AQ43" i="1"/>
  <c r="AQ44" i="1"/>
  <c r="AQ45" i="1"/>
  <c r="AQ46" i="1"/>
  <c r="AQ47" i="1"/>
  <c r="AQ48" i="1"/>
  <c r="AQ49" i="1"/>
  <c r="AQ50" i="1"/>
  <c r="AQ51" i="1"/>
  <c r="AQ53" i="1"/>
  <c r="AQ63" i="1"/>
  <c r="AQ65" i="1"/>
  <c r="AQ66" i="1"/>
  <c r="AQ67" i="1"/>
  <c r="AQ69" i="1"/>
  <c r="AQ70" i="1"/>
  <c r="AQ71" i="1"/>
  <c r="AQ73" i="1"/>
  <c r="AQ74" i="1"/>
  <c r="AQ75" i="1"/>
  <c r="AQ77" i="1"/>
  <c r="AQ78" i="1"/>
  <c r="AQ79" i="1"/>
  <c r="AQ81" i="1"/>
  <c r="AQ82" i="1"/>
  <c r="AQ83" i="1"/>
  <c r="AQ84" i="1"/>
  <c r="AQ85" i="1"/>
  <c r="AQ87" i="1"/>
  <c r="AQ88" i="1"/>
  <c r="AQ89" i="1"/>
  <c r="AQ90"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3191" i="1"/>
  <c r="AQ3192" i="1"/>
  <c r="AQ17" i="1"/>
  <c r="AP19" i="1"/>
  <c r="AP22" i="1"/>
  <c r="AP25" i="1"/>
  <c r="AP27" i="1"/>
  <c r="AP28" i="1"/>
  <c r="AP31" i="1"/>
  <c r="AP37" i="1"/>
  <c r="AP38" i="1"/>
  <c r="AP39" i="1"/>
  <c r="AP40" i="1"/>
  <c r="AP41" i="1"/>
  <c r="AP42" i="1"/>
  <c r="AP43" i="1"/>
  <c r="AP44" i="1"/>
  <c r="AP45" i="1"/>
  <c r="AP46" i="1"/>
  <c r="AP47" i="1"/>
  <c r="AP48" i="1"/>
  <c r="AP49" i="1"/>
  <c r="AP50" i="1"/>
  <c r="AP51" i="1"/>
  <c r="AP53" i="1"/>
  <c r="AP63" i="1"/>
  <c r="AP65" i="1"/>
  <c r="AP66" i="1"/>
  <c r="AP67" i="1"/>
  <c r="AP69" i="1"/>
  <c r="AP70" i="1"/>
  <c r="AP71" i="1"/>
  <c r="AP73" i="1"/>
  <c r="AP74" i="1"/>
  <c r="AP75" i="1"/>
  <c r="AP77" i="1"/>
  <c r="AP78" i="1"/>
  <c r="AP79" i="1"/>
  <c r="AP81" i="1"/>
  <c r="AP82" i="1"/>
  <c r="AP83" i="1"/>
  <c r="AP84" i="1"/>
  <c r="AP85" i="1"/>
  <c r="AP87" i="1"/>
  <c r="AP88" i="1"/>
  <c r="AP89" i="1"/>
  <c r="AP90"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3191" i="1"/>
  <c r="AP3192" i="1"/>
  <c r="AP17" i="1"/>
  <c r="AO19" i="1"/>
  <c r="AO22" i="1"/>
  <c r="AO25" i="1"/>
  <c r="AO27" i="1"/>
  <c r="AO28" i="1"/>
  <c r="AO31" i="1"/>
  <c r="AO37" i="1"/>
  <c r="AO38" i="1"/>
  <c r="AO39" i="1"/>
  <c r="AO40" i="1"/>
  <c r="AO41" i="1"/>
  <c r="AO42" i="1"/>
  <c r="AO43" i="1"/>
  <c r="AO44" i="1"/>
  <c r="AO45" i="1"/>
  <c r="AO46" i="1"/>
  <c r="AO47" i="1"/>
  <c r="AO48" i="1"/>
  <c r="AO49" i="1"/>
  <c r="AO50" i="1"/>
  <c r="AO51" i="1"/>
  <c r="AO53" i="1"/>
  <c r="AO63" i="1"/>
  <c r="AO65" i="1"/>
  <c r="AO66" i="1"/>
  <c r="AO67" i="1"/>
  <c r="AO69" i="1"/>
  <c r="AO70" i="1"/>
  <c r="AO71" i="1"/>
  <c r="AO73" i="1"/>
  <c r="AO74" i="1"/>
  <c r="AO75" i="1"/>
  <c r="AO77" i="1"/>
  <c r="AO78" i="1"/>
  <c r="AO79" i="1"/>
  <c r="AO81" i="1"/>
  <c r="AO82" i="1"/>
  <c r="AO83" i="1"/>
  <c r="AO84" i="1"/>
  <c r="AO85" i="1"/>
  <c r="AO87" i="1"/>
  <c r="AO88" i="1"/>
  <c r="AO89" i="1"/>
  <c r="AO90"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3191" i="1"/>
  <c r="AO3192" i="1"/>
  <c r="AO17" i="1"/>
  <c r="AL19" i="1"/>
  <c r="AL22" i="1"/>
  <c r="AL25" i="1"/>
  <c r="AL27" i="1"/>
  <c r="AL28" i="1"/>
  <c r="AL31" i="1"/>
  <c r="AL37" i="1"/>
  <c r="AL38" i="1"/>
  <c r="AL39" i="1"/>
  <c r="AL40" i="1"/>
  <c r="AL41" i="1"/>
  <c r="AL42" i="1"/>
  <c r="AL43" i="1"/>
  <c r="AL44" i="1"/>
  <c r="AL45" i="1"/>
  <c r="AL46" i="1"/>
  <c r="AL47" i="1"/>
  <c r="AL48" i="1"/>
  <c r="AL49" i="1"/>
  <c r="AL50" i="1"/>
  <c r="AL51" i="1"/>
  <c r="AL53" i="1"/>
  <c r="AL63" i="1"/>
  <c r="AL65" i="1"/>
  <c r="AL66" i="1"/>
  <c r="AL67" i="1"/>
  <c r="AL69" i="1"/>
  <c r="AL70" i="1"/>
  <c r="AL71" i="1"/>
  <c r="AL73" i="1"/>
  <c r="AL74" i="1"/>
  <c r="AL75" i="1"/>
  <c r="AL77" i="1"/>
  <c r="AL78" i="1"/>
  <c r="AL79" i="1"/>
  <c r="AL81" i="1"/>
  <c r="AL82" i="1"/>
  <c r="AL83" i="1"/>
  <c r="AL84" i="1"/>
  <c r="AL85" i="1"/>
  <c r="AL87" i="1"/>
  <c r="AL88" i="1"/>
  <c r="AL89" i="1"/>
  <c r="AL90"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AJ50" i="1"/>
  <c r="AJ51" i="1"/>
  <c r="AJ53" i="1"/>
  <c r="AJ63" i="1"/>
  <c r="AJ65" i="1"/>
  <c r="AJ66" i="1"/>
  <c r="AJ67" i="1"/>
  <c r="AJ69" i="1"/>
  <c r="AJ70" i="1"/>
  <c r="AJ71" i="1"/>
  <c r="AJ73" i="1"/>
  <c r="AJ74" i="1"/>
  <c r="AJ75" i="1"/>
  <c r="AJ77" i="1"/>
  <c r="AJ78" i="1"/>
  <c r="AJ79" i="1"/>
  <c r="AJ81" i="1"/>
  <c r="AJ82" i="1"/>
  <c r="AJ83" i="1"/>
  <c r="AJ84" i="1"/>
  <c r="AJ85" i="1"/>
  <c r="AJ87" i="1"/>
  <c r="AJ88" i="1"/>
  <c r="AJ89" i="1"/>
  <c r="AJ90"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257" i="1"/>
  <c r="AJ258" i="1"/>
  <c r="AJ259" i="1"/>
  <c r="AJ260" i="1"/>
  <c r="AJ261" i="1"/>
  <c r="AJ262" i="1"/>
  <c r="AJ263" i="1"/>
  <c r="AJ264" i="1"/>
  <c r="AJ265" i="1"/>
  <c r="AJ266" i="1"/>
  <c r="AJ267" i="1"/>
  <c r="AJ268" i="1"/>
  <c r="AJ269" i="1"/>
  <c r="AJ270" i="1"/>
  <c r="AJ271" i="1"/>
  <c r="AJ272" i="1"/>
  <c r="AJ273" i="1"/>
  <c r="AJ274" i="1"/>
  <c r="AJ275" i="1"/>
  <c r="AJ276" i="1"/>
  <c r="AJ277" i="1"/>
  <c r="AJ278" i="1"/>
  <c r="AJ279" i="1"/>
  <c r="AJ280" i="1"/>
  <c r="AJ281" i="1"/>
  <c r="AJ282" i="1"/>
  <c r="AJ283" i="1"/>
  <c r="AJ284" i="1"/>
  <c r="AJ285" i="1"/>
  <c r="AJ286" i="1"/>
  <c r="AJ287" i="1"/>
  <c r="AJ288" i="1"/>
  <c r="AJ289" i="1"/>
  <c r="AJ290" i="1"/>
  <c r="AJ291" i="1"/>
  <c r="AJ292" i="1"/>
  <c r="AJ293" i="1"/>
  <c r="AJ294" i="1"/>
  <c r="AJ295" i="1"/>
  <c r="AJ296" i="1"/>
  <c r="AJ297" i="1"/>
  <c r="AJ298" i="1"/>
  <c r="AJ299" i="1"/>
  <c r="AJ300" i="1"/>
  <c r="AJ301" i="1"/>
  <c r="AJ302" i="1"/>
  <c r="AJ303" i="1"/>
  <c r="AJ304" i="1"/>
  <c r="AJ305" i="1"/>
  <c r="AJ306" i="1"/>
  <c r="AJ307" i="1"/>
  <c r="AJ308" i="1"/>
  <c r="AJ309" i="1"/>
  <c r="AJ310" i="1"/>
  <c r="AJ311" i="1"/>
  <c r="AJ312" i="1"/>
  <c r="AJ313" i="1"/>
  <c r="AJ314" i="1"/>
  <c r="AJ315" i="1"/>
  <c r="AJ316" i="1"/>
  <c r="AJ317" i="1"/>
  <c r="AJ318" i="1"/>
  <c r="AJ319" i="1"/>
  <c r="AJ320" i="1"/>
  <c r="AJ321" i="1"/>
  <c r="AJ322" i="1"/>
  <c r="AJ323" i="1"/>
  <c r="AJ324" i="1"/>
  <c r="AJ325" i="1"/>
  <c r="AJ326" i="1"/>
  <c r="AJ327" i="1"/>
  <c r="AJ328" i="1"/>
  <c r="AJ329" i="1"/>
  <c r="AJ330" i="1"/>
  <c r="AJ331" i="1"/>
  <c r="AJ332" i="1"/>
  <c r="AJ333" i="1"/>
  <c r="AJ334" i="1"/>
  <c r="AJ335" i="1"/>
  <c r="AJ336" i="1"/>
  <c r="AJ337" i="1"/>
  <c r="AJ338" i="1"/>
  <c r="AJ339" i="1"/>
  <c r="AJ340" i="1"/>
  <c r="AJ341" i="1"/>
  <c r="AJ342" i="1"/>
  <c r="AJ343" i="1"/>
  <c r="AJ344" i="1"/>
  <c r="AJ345" i="1"/>
  <c r="AJ346" i="1"/>
  <c r="AJ347" i="1"/>
  <c r="AJ348" i="1"/>
  <c r="AJ349" i="1"/>
  <c r="AJ350" i="1"/>
  <c r="AJ351" i="1"/>
  <c r="AJ352" i="1"/>
  <c r="AJ353" i="1"/>
  <c r="AJ354" i="1"/>
  <c r="AJ355" i="1"/>
  <c r="AJ356" i="1"/>
  <c r="AJ357" i="1"/>
  <c r="AJ358" i="1"/>
  <c r="AJ359" i="1"/>
  <c r="AJ360" i="1"/>
  <c r="AJ361" i="1"/>
  <c r="AJ362" i="1"/>
  <c r="AJ363" i="1"/>
  <c r="AJ364" i="1"/>
  <c r="AJ365" i="1"/>
  <c r="AJ366" i="1"/>
  <c r="AJ367" i="1"/>
  <c r="AJ368" i="1"/>
  <c r="AJ369" i="1"/>
  <c r="AJ370" i="1"/>
  <c r="AJ371" i="1"/>
  <c r="AJ372" i="1"/>
  <c r="AJ373" i="1"/>
  <c r="AJ374" i="1"/>
  <c r="AJ375" i="1"/>
  <c r="AJ376" i="1"/>
  <c r="AJ377" i="1"/>
  <c r="AJ378" i="1"/>
  <c r="AJ379" i="1"/>
  <c r="AJ380" i="1"/>
  <c r="AJ381" i="1"/>
  <c r="AJ382" i="1"/>
  <c r="AJ383" i="1"/>
  <c r="AJ384" i="1"/>
  <c r="AJ385" i="1"/>
  <c r="AJ386" i="1"/>
  <c r="AJ387" i="1"/>
  <c r="AJ388" i="1"/>
  <c r="AJ389" i="1"/>
  <c r="AJ390" i="1"/>
  <c r="AJ391" i="1"/>
  <c r="AJ392" i="1"/>
  <c r="AJ393" i="1"/>
  <c r="AJ394" i="1"/>
  <c r="AJ395" i="1"/>
  <c r="AJ396" i="1"/>
  <c r="AJ397" i="1"/>
  <c r="AJ398" i="1"/>
  <c r="AJ399" i="1"/>
  <c r="AJ400" i="1"/>
  <c r="AJ401" i="1"/>
  <c r="AJ402" i="1"/>
  <c r="AJ403" i="1"/>
  <c r="AJ404" i="1"/>
  <c r="AJ405" i="1"/>
  <c r="AJ406" i="1"/>
  <c r="AJ407" i="1"/>
  <c r="AJ408" i="1"/>
  <c r="AJ409" i="1"/>
  <c r="AJ410" i="1"/>
  <c r="AJ411" i="1"/>
  <c r="AJ412" i="1"/>
  <c r="AJ413" i="1"/>
  <c r="AJ414" i="1"/>
  <c r="AJ415" i="1"/>
  <c r="AJ416" i="1"/>
  <c r="AJ417" i="1"/>
  <c r="AJ418" i="1"/>
  <c r="AJ419" i="1"/>
  <c r="AJ420" i="1"/>
  <c r="AJ421" i="1"/>
  <c r="AJ422" i="1"/>
  <c r="AJ423" i="1"/>
  <c r="AJ424" i="1"/>
  <c r="AJ425" i="1"/>
  <c r="AJ426" i="1"/>
  <c r="AJ427" i="1"/>
  <c r="AJ428" i="1"/>
  <c r="AJ429" i="1"/>
  <c r="AJ430" i="1"/>
  <c r="AJ431" i="1"/>
  <c r="AJ432" i="1"/>
  <c r="AJ433" i="1"/>
  <c r="AJ434" i="1"/>
  <c r="AJ435" i="1"/>
  <c r="AJ436" i="1"/>
  <c r="AJ437" i="1"/>
  <c r="AJ438" i="1"/>
  <c r="AJ439" i="1"/>
  <c r="AJ440" i="1"/>
  <c r="AJ441" i="1"/>
  <c r="AJ442" i="1"/>
  <c r="AJ443" i="1"/>
  <c r="AJ444" i="1"/>
  <c r="AJ445" i="1"/>
  <c r="AJ446" i="1"/>
  <c r="AJ447" i="1"/>
  <c r="AJ448" i="1"/>
  <c r="AJ449" i="1"/>
  <c r="AJ450" i="1"/>
  <c r="AJ451" i="1"/>
  <c r="AJ452" i="1"/>
  <c r="AJ453" i="1"/>
  <c r="AJ454" i="1"/>
  <c r="AJ455" i="1"/>
  <c r="AJ456" i="1"/>
  <c r="AJ457" i="1"/>
  <c r="AJ458" i="1"/>
  <c r="AJ459" i="1"/>
  <c r="AJ460" i="1"/>
  <c r="AJ461" i="1"/>
  <c r="AJ462" i="1"/>
  <c r="AJ463" i="1"/>
  <c r="AJ464" i="1"/>
  <c r="AJ465" i="1"/>
  <c r="AJ466" i="1"/>
  <c r="AJ467" i="1"/>
  <c r="AJ468" i="1"/>
  <c r="AJ469" i="1"/>
  <c r="AJ470" i="1"/>
  <c r="AJ471" i="1"/>
  <c r="AJ472" i="1"/>
  <c r="AJ473" i="1"/>
  <c r="AJ474" i="1"/>
  <c r="AJ475" i="1"/>
  <c r="AJ476" i="1"/>
  <c r="AJ477" i="1"/>
  <c r="AJ478" i="1"/>
  <c r="AJ479" i="1"/>
  <c r="AJ480" i="1"/>
  <c r="AJ481" i="1"/>
  <c r="AJ482" i="1"/>
  <c r="AJ483" i="1"/>
  <c r="AJ484" i="1"/>
  <c r="AJ485" i="1"/>
  <c r="AJ486" i="1"/>
  <c r="AJ487" i="1"/>
  <c r="AJ488" i="1"/>
  <c r="AJ489" i="1"/>
  <c r="AJ490" i="1"/>
  <c r="AJ491" i="1"/>
  <c r="AJ492" i="1"/>
  <c r="AJ493" i="1"/>
  <c r="AJ494" i="1"/>
  <c r="AJ495" i="1"/>
  <c r="AJ496" i="1"/>
  <c r="AJ497" i="1"/>
  <c r="AJ498" i="1"/>
  <c r="AJ499" i="1"/>
  <c r="AJ500" i="1"/>
  <c r="AJ501" i="1"/>
  <c r="AJ502" i="1"/>
  <c r="AJ503" i="1"/>
  <c r="AJ504" i="1"/>
  <c r="AJ505" i="1"/>
  <c r="AJ506" i="1"/>
  <c r="AJ507" i="1"/>
  <c r="AJ508" i="1"/>
  <c r="AJ509" i="1"/>
  <c r="AJ510" i="1"/>
  <c r="AJ511" i="1"/>
  <c r="AJ512" i="1"/>
  <c r="AJ513" i="1"/>
  <c r="AJ514" i="1"/>
  <c r="AJ515" i="1"/>
  <c r="AJ516" i="1"/>
  <c r="AJ517" i="1"/>
  <c r="AJ518" i="1"/>
  <c r="AJ519" i="1"/>
  <c r="AJ520" i="1"/>
  <c r="AJ521" i="1"/>
  <c r="AJ522" i="1"/>
  <c r="AJ523" i="1"/>
  <c r="AJ524" i="1"/>
  <c r="AJ525" i="1"/>
  <c r="AJ526" i="1"/>
  <c r="AJ527" i="1"/>
  <c r="AJ528" i="1"/>
  <c r="AJ529" i="1"/>
  <c r="AJ530" i="1"/>
  <c r="AJ531" i="1"/>
  <c r="AJ532" i="1"/>
  <c r="AJ533" i="1"/>
  <c r="AJ534" i="1"/>
  <c r="AJ535" i="1"/>
  <c r="AJ536" i="1"/>
  <c r="AJ537" i="1"/>
  <c r="AJ538" i="1"/>
  <c r="AJ539" i="1"/>
  <c r="AJ540" i="1"/>
  <c r="AJ541" i="1"/>
  <c r="AJ542" i="1"/>
  <c r="AJ543" i="1"/>
  <c r="AJ544" i="1"/>
  <c r="AJ545" i="1"/>
  <c r="AJ546" i="1"/>
  <c r="AJ547" i="1"/>
  <c r="AJ548" i="1"/>
  <c r="AJ549" i="1"/>
  <c r="AJ550" i="1"/>
  <c r="AJ551" i="1"/>
  <c r="AJ552" i="1"/>
  <c r="AJ553" i="1"/>
  <c r="AJ554" i="1"/>
  <c r="AJ555" i="1"/>
  <c r="AJ556" i="1"/>
  <c r="AJ557" i="1"/>
  <c r="AJ558" i="1"/>
  <c r="AJ559" i="1"/>
  <c r="AJ560" i="1"/>
  <c r="AJ561" i="1"/>
  <c r="AJ562" i="1"/>
  <c r="AJ563" i="1"/>
  <c r="AJ564" i="1"/>
  <c r="AJ565" i="1"/>
  <c r="AJ566" i="1"/>
  <c r="AJ567" i="1"/>
  <c r="AJ568" i="1"/>
  <c r="AJ569" i="1"/>
  <c r="AJ570" i="1"/>
  <c r="AJ571" i="1"/>
  <c r="AJ572" i="1"/>
  <c r="AJ573" i="1"/>
  <c r="AJ574" i="1"/>
  <c r="AJ575" i="1"/>
  <c r="AJ576" i="1"/>
  <c r="AJ577" i="1"/>
  <c r="AJ578" i="1"/>
  <c r="AJ579" i="1"/>
  <c r="AJ580" i="1"/>
  <c r="AJ581" i="1"/>
  <c r="AJ582" i="1"/>
  <c r="AJ583" i="1"/>
  <c r="AJ584" i="1"/>
  <c r="AJ585" i="1"/>
  <c r="AJ586" i="1"/>
  <c r="AJ587" i="1"/>
  <c r="AJ588" i="1"/>
  <c r="AJ589" i="1"/>
  <c r="AJ590" i="1"/>
  <c r="AJ591" i="1"/>
  <c r="AJ592" i="1"/>
  <c r="AJ593" i="1"/>
  <c r="AJ594" i="1"/>
  <c r="AJ595" i="1"/>
  <c r="AJ596" i="1"/>
  <c r="AJ597" i="1"/>
  <c r="AJ598" i="1"/>
  <c r="AJ599" i="1"/>
  <c r="AJ600" i="1"/>
  <c r="AJ601" i="1"/>
  <c r="AJ602" i="1"/>
  <c r="AJ603" i="1"/>
  <c r="AJ604" i="1"/>
  <c r="AJ605" i="1"/>
  <c r="AJ606" i="1"/>
  <c r="AJ607" i="1"/>
  <c r="AJ608" i="1"/>
  <c r="AJ609" i="1"/>
  <c r="AJ610" i="1"/>
  <c r="AJ611" i="1"/>
  <c r="AJ612" i="1"/>
  <c r="AJ613" i="1"/>
  <c r="AJ614" i="1"/>
  <c r="AJ615" i="1"/>
  <c r="AJ616" i="1"/>
  <c r="AJ617" i="1"/>
  <c r="AJ618" i="1"/>
  <c r="AJ619" i="1"/>
  <c r="AJ620" i="1"/>
  <c r="AJ621" i="1"/>
  <c r="AJ622" i="1"/>
  <c r="AJ623" i="1"/>
  <c r="AJ624" i="1"/>
  <c r="AJ625" i="1"/>
  <c r="AJ626" i="1"/>
  <c r="AJ627" i="1"/>
  <c r="AJ628" i="1"/>
  <c r="AJ629" i="1"/>
  <c r="AJ630" i="1"/>
  <c r="AJ631" i="1"/>
  <c r="AJ632" i="1"/>
  <c r="AJ633" i="1"/>
  <c r="AJ634" i="1"/>
  <c r="AJ635" i="1"/>
  <c r="AJ636" i="1"/>
  <c r="AJ637" i="1"/>
  <c r="AJ638" i="1"/>
  <c r="AJ639" i="1"/>
  <c r="AJ640" i="1"/>
  <c r="AJ641" i="1"/>
  <c r="AJ642" i="1"/>
  <c r="AJ643" i="1"/>
  <c r="AJ644" i="1"/>
  <c r="AJ645" i="1"/>
  <c r="AJ646" i="1"/>
  <c r="AJ647" i="1"/>
  <c r="AJ648" i="1"/>
  <c r="AJ649" i="1"/>
  <c r="AJ650" i="1"/>
  <c r="AJ651" i="1"/>
  <c r="AJ652" i="1"/>
  <c r="AJ653" i="1"/>
  <c r="AJ654" i="1"/>
  <c r="AJ655" i="1"/>
  <c r="AJ656" i="1"/>
  <c r="AJ657" i="1"/>
  <c r="AJ658" i="1"/>
  <c r="AJ659" i="1"/>
  <c r="AJ660" i="1"/>
  <c r="AJ661" i="1"/>
  <c r="AJ662" i="1"/>
  <c r="AJ663" i="1"/>
  <c r="AJ664" i="1"/>
  <c r="AJ665" i="1"/>
  <c r="AJ666" i="1"/>
  <c r="AJ667" i="1"/>
  <c r="AJ668" i="1"/>
  <c r="AJ669" i="1"/>
  <c r="AJ670" i="1"/>
  <c r="AJ671" i="1"/>
  <c r="AJ672" i="1"/>
  <c r="AJ673" i="1"/>
  <c r="AJ674" i="1"/>
  <c r="AJ675" i="1"/>
  <c r="AJ676" i="1"/>
  <c r="AJ677" i="1"/>
  <c r="AJ678" i="1"/>
  <c r="AJ679" i="1"/>
  <c r="AJ680" i="1"/>
  <c r="AJ681" i="1"/>
  <c r="AJ682" i="1"/>
  <c r="AJ683" i="1"/>
  <c r="AJ684" i="1"/>
  <c r="AJ685" i="1"/>
  <c r="AJ686" i="1"/>
  <c r="AJ687" i="1"/>
  <c r="AJ688" i="1"/>
  <c r="AJ689" i="1"/>
  <c r="AJ690" i="1"/>
  <c r="AJ691" i="1"/>
  <c r="AJ692" i="1"/>
  <c r="AJ693" i="1"/>
  <c r="AJ694" i="1"/>
  <c r="AJ695" i="1"/>
  <c r="AJ696" i="1"/>
  <c r="AJ697" i="1"/>
  <c r="AJ698" i="1"/>
  <c r="AJ699" i="1"/>
  <c r="AJ700" i="1"/>
  <c r="AJ701" i="1"/>
  <c r="AJ702" i="1"/>
  <c r="AJ703" i="1"/>
  <c r="AJ704" i="1"/>
  <c r="AJ705" i="1"/>
  <c r="AJ706" i="1"/>
  <c r="AJ707" i="1"/>
  <c r="AJ708" i="1"/>
  <c r="AJ709" i="1"/>
  <c r="AJ710" i="1"/>
  <c r="AJ711" i="1"/>
  <c r="AJ712" i="1"/>
  <c r="AJ713" i="1"/>
  <c r="AJ714" i="1"/>
  <c r="AJ715" i="1"/>
  <c r="AJ716" i="1"/>
  <c r="AJ717" i="1"/>
  <c r="AJ718" i="1"/>
  <c r="AJ719" i="1"/>
  <c r="AJ720" i="1"/>
  <c r="AJ721" i="1"/>
  <c r="AJ722" i="1"/>
  <c r="AJ723" i="1"/>
  <c r="AJ724" i="1"/>
  <c r="AJ725" i="1"/>
  <c r="AJ726" i="1"/>
  <c r="AJ727" i="1"/>
  <c r="AJ728" i="1"/>
  <c r="AJ729" i="1"/>
  <c r="AJ730" i="1"/>
  <c r="AJ731" i="1"/>
  <c r="AJ732" i="1"/>
  <c r="AJ733" i="1"/>
  <c r="AJ734" i="1"/>
  <c r="AJ735" i="1"/>
  <c r="AJ736" i="1"/>
  <c r="AJ737" i="1"/>
  <c r="AJ738" i="1"/>
  <c r="AJ739" i="1"/>
  <c r="AJ740" i="1"/>
  <c r="AJ741" i="1"/>
  <c r="AJ742" i="1"/>
  <c r="AJ743" i="1"/>
  <c r="AJ744" i="1"/>
  <c r="AJ745" i="1"/>
  <c r="AJ746" i="1"/>
  <c r="AJ747" i="1"/>
  <c r="AJ748" i="1"/>
  <c r="AJ749" i="1"/>
  <c r="AJ750" i="1"/>
  <c r="AJ751" i="1"/>
  <c r="AJ752" i="1"/>
  <c r="AJ753" i="1"/>
  <c r="AJ754" i="1"/>
  <c r="AJ755" i="1"/>
  <c r="AJ756" i="1"/>
  <c r="AJ757" i="1"/>
  <c r="AJ758" i="1"/>
  <c r="AJ759" i="1"/>
  <c r="AJ760" i="1"/>
  <c r="AJ761" i="1"/>
  <c r="AJ762" i="1"/>
  <c r="AJ763" i="1"/>
  <c r="AJ764" i="1"/>
  <c r="AJ765" i="1"/>
  <c r="AJ766" i="1"/>
  <c r="AJ767" i="1"/>
  <c r="AJ768" i="1"/>
  <c r="AJ769" i="1"/>
  <c r="AJ770" i="1"/>
  <c r="AJ771" i="1"/>
  <c r="AJ772" i="1"/>
  <c r="AJ773" i="1"/>
  <c r="AJ774" i="1"/>
  <c r="AJ775" i="1"/>
  <c r="AJ776" i="1"/>
  <c r="AJ777" i="1"/>
  <c r="AJ778" i="1"/>
  <c r="AJ779" i="1"/>
  <c r="AJ780" i="1"/>
  <c r="AJ781" i="1"/>
  <c r="AJ782" i="1"/>
  <c r="AJ783" i="1"/>
  <c r="AJ784" i="1"/>
  <c r="AJ785" i="1"/>
  <c r="AJ786" i="1"/>
  <c r="AJ787" i="1"/>
  <c r="AJ788" i="1"/>
  <c r="AJ789" i="1"/>
  <c r="AJ790" i="1"/>
  <c r="AJ791" i="1"/>
  <c r="AJ792" i="1"/>
  <c r="AJ793" i="1"/>
  <c r="AJ794" i="1"/>
  <c r="AJ795" i="1"/>
  <c r="AJ796" i="1"/>
  <c r="AJ797" i="1"/>
  <c r="AJ798" i="1"/>
  <c r="AJ799" i="1"/>
  <c r="AJ800" i="1"/>
  <c r="AJ801" i="1"/>
  <c r="AJ802" i="1"/>
  <c r="AJ803" i="1"/>
  <c r="AJ804" i="1"/>
  <c r="AJ805" i="1"/>
  <c r="AJ806" i="1"/>
  <c r="AJ807" i="1"/>
  <c r="AJ808" i="1"/>
  <c r="AJ809" i="1"/>
  <c r="AJ810" i="1"/>
  <c r="AJ811" i="1"/>
  <c r="AJ812" i="1"/>
  <c r="AJ813" i="1"/>
  <c r="AJ814" i="1"/>
  <c r="AJ815" i="1"/>
  <c r="AJ816" i="1"/>
  <c r="AJ817" i="1"/>
  <c r="AJ818" i="1"/>
  <c r="AJ819" i="1"/>
  <c r="AJ820" i="1"/>
  <c r="AJ821" i="1"/>
  <c r="AJ822" i="1"/>
  <c r="AJ823" i="1"/>
  <c r="AJ824" i="1"/>
  <c r="AJ825" i="1"/>
  <c r="AJ826" i="1"/>
  <c r="AJ827" i="1"/>
  <c r="AJ828" i="1"/>
  <c r="AJ829" i="1"/>
  <c r="AJ830" i="1"/>
  <c r="AJ831" i="1"/>
  <c r="AJ832" i="1"/>
  <c r="AJ833" i="1"/>
  <c r="AJ834" i="1"/>
  <c r="AJ835" i="1"/>
  <c r="AJ836" i="1"/>
  <c r="AJ837" i="1"/>
  <c r="AJ838" i="1"/>
  <c r="AJ839" i="1"/>
  <c r="AJ840" i="1"/>
  <c r="AJ841" i="1"/>
  <c r="AJ842" i="1"/>
  <c r="AJ843" i="1"/>
  <c r="AJ844" i="1"/>
  <c r="AJ845" i="1"/>
  <c r="AJ846" i="1"/>
  <c r="AJ847" i="1"/>
  <c r="AJ848" i="1"/>
  <c r="AJ849" i="1"/>
  <c r="AJ850" i="1"/>
  <c r="AJ851" i="1"/>
  <c r="AJ852" i="1"/>
  <c r="AJ853" i="1"/>
  <c r="AJ854" i="1"/>
  <c r="AJ855" i="1"/>
  <c r="AJ856" i="1"/>
  <c r="AJ857" i="1"/>
  <c r="AJ858" i="1"/>
  <c r="AJ859" i="1"/>
  <c r="AJ860" i="1"/>
  <c r="AJ861" i="1"/>
  <c r="AJ862" i="1"/>
  <c r="AJ863" i="1"/>
  <c r="AJ864" i="1"/>
  <c r="AJ865" i="1"/>
  <c r="AJ866" i="1"/>
  <c r="AJ867" i="1"/>
  <c r="AJ868" i="1"/>
  <c r="AJ869" i="1"/>
  <c r="AJ870" i="1"/>
  <c r="AJ871" i="1"/>
  <c r="AJ872" i="1"/>
  <c r="AJ873" i="1"/>
  <c r="AJ874" i="1"/>
  <c r="AJ875" i="1"/>
  <c r="AJ876" i="1"/>
  <c r="AJ877" i="1"/>
  <c r="AJ878" i="1"/>
  <c r="AJ879" i="1"/>
  <c r="AJ880" i="1"/>
  <c r="AJ881" i="1"/>
  <c r="AJ882" i="1"/>
  <c r="AJ883" i="1"/>
  <c r="AJ884" i="1"/>
  <c r="AJ885" i="1"/>
  <c r="AJ886" i="1"/>
  <c r="AJ887" i="1"/>
  <c r="AJ888" i="1"/>
  <c r="AJ889" i="1"/>
  <c r="AJ890" i="1"/>
  <c r="AJ891" i="1"/>
  <c r="AJ892" i="1"/>
  <c r="AJ893" i="1"/>
  <c r="AJ894" i="1"/>
  <c r="AJ895" i="1"/>
  <c r="AJ896" i="1"/>
  <c r="AJ897" i="1"/>
  <c r="AJ898" i="1"/>
  <c r="AJ899" i="1"/>
  <c r="AJ900" i="1"/>
  <c r="AJ901" i="1"/>
  <c r="AJ902" i="1"/>
  <c r="AJ903" i="1"/>
  <c r="AJ904" i="1"/>
  <c r="AJ905" i="1"/>
  <c r="AJ906" i="1"/>
  <c r="AJ907" i="1"/>
  <c r="AJ908" i="1"/>
  <c r="AJ909" i="1"/>
  <c r="AJ910" i="1"/>
  <c r="AJ911" i="1"/>
  <c r="AJ912" i="1"/>
  <c r="AJ913" i="1"/>
  <c r="AJ914" i="1"/>
  <c r="AJ915" i="1"/>
  <c r="AJ916" i="1"/>
  <c r="AJ917" i="1"/>
  <c r="AJ918" i="1"/>
  <c r="AJ919" i="1"/>
  <c r="AJ920" i="1"/>
  <c r="AJ921" i="1"/>
  <c r="AJ922" i="1"/>
  <c r="AJ923" i="1"/>
  <c r="AJ924" i="1"/>
  <c r="AJ925" i="1"/>
  <c r="AJ926" i="1"/>
  <c r="AJ927" i="1"/>
  <c r="AJ928" i="1"/>
  <c r="AJ929" i="1"/>
  <c r="AJ930" i="1"/>
  <c r="AJ931" i="1"/>
  <c r="AJ932" i="1"/>
  <c r="AJ933" i="1"/>
  <c r="AJ934" i="1"/>
  <c r="AJ935" i="1"/>
  <c r="AJ936" i="1"/>
  <c r="AJ937" i="1"/>
  <c r="AJ938" i="1"/>
  <c r="AJ939" i="1"/>
  <c r="AJ940" i="1"/>
  <c r="AJ941" i="1"/>
  <c r="AJ942" i="1"/>
  <c r="AJ943" i="1"/>
  <c r="AJ944" i="1"/>
  <c r="AJ945" i="1"/>
  <c r="AJ946" i="1"/>
  <c r="AJ947" i="1"/>
  <c r="AJ948" i="1"/>
  <c r="AJ949" i="1"/>
  <c r="AJ950" i="1"/>
  <c r="AJ951" i="1"/>
  <c r="AJ952" i="1"/>
  <c r="AJ953" i="1"/>
  <c r="AJ954" i="1"/>
  <c r="AJ955" i="1"/>
  <c r="AJ956" i="1"/>
  <c r="AJ957" i="1"/>
  <c r="AJ958" i="1"/>
  <c r="AJ959" i="1"/>
  <c r="AJ960" i="1"/>
  <c r="AJ961" i="1"/>
  <c r="AJ962" i="1"/>
  <c r="AJ963" i="1"/>
  <c r="AJ964" i="1"/>
  <c r="AJ965" i="1"/>
  <c r="AJ966" i="1"/>
  <c r="AJ967" i="1"/>
  <c r="AJ968" i="1"/>
  <c r="AJ969" i="1"/>
  <c r="AJ970" i="1"/>
  <c r="AJ971" i="1"/>
  <c r="AJ972" i="1"/>
  <c r="AJ973" i="1"/>
  <c r="AJ974" i="1"/>
  <c r="AJ975" i="1"/>
  <c r="AJ976" i="1"/>
  <c r="AJ977" i="1"/>
  <c r="AJ978" i="1"/>
  <c r="AJ979" i="1"/>
  <c r="AJ980" i="1"/>
  <c r="AJ981" i="1"/>
  <c r="AJ982" i="1"/>
  <c r="AJ983" i="1"/>
  <c r="AJ984" i="1"/>
  <c r="AJ985" i="1"/>
  <c r="AJ986" i="1"/>
  <c r="AJ987" i="1"/>
  <c r="AJ988" i="1"/>
  <c r="AJ989" i="1"/>
  <c r="AJ990" i="1"/>
  <c r="AJ991" i="1"/>
  <c r="AJ992" i="1"/>
  <c r="AJ993" i="1"/>
  <c r="AJ994" i="1"/>
  <c r="AJ995" i="1"/>
  <c r="AJ996" i="1"/>
  <c r="AJ997" i="1"/>
  <c r="AJ998" i="1"/>
  <c r="AJ999" i="1"/>
  <c r="AJ1000" i="1"/>
  <c r="AJ1001" i="1"/>
  <c r="AJ1002" i="1"/>
  <c r="AJ1003" i="1"/>
  <c r="AJ1004" i="1"/>
  <c r="AJ1005" i="1"/>
  <c r="AJ1006" i="1"/>
  <c r="AJ1007" i="1"/>
  <c r="AJ1008" i="1"/>
  <c r="AJ1009" i="1"/>
  <c r="AJ1010" i="1"/>
  <c r="AJ1011" i="1"/>
  <c r="AJ1012" i="1"/>
  <c r="AJ1013" i="1"/>
  <c r="AJ1014" i="1"/>
  <c r="AJ1015" i="1"/>
  <c r="AJ1016" i="1"/>
  <c r="AJ1017" i="1"/>
  <c r="AJ1018" i="1"/>
  <c r="AJ1019" i="1"/>
  <c r="AJ1020" i="1"/>
  <c r="AJ1021" i="1"/>
  <c r="AJ1022" i="1"/>
  <c r="AJ1023" i="1"/>
  <c r="AJ1024" i="1"/>
  <c r="AJ1025" i="1"/>
  <c r="AJ1026" i="1"/>
  <c r="AJ1027" i="1"/>
  <c r="AJ1028" i="1"/>
  <c r="AJ1029" i="1"/>
  <c r="AJ1030" i="1"/>
  <c r="AJ1031" i="1"/>
  <c r="AJ1032" i="1"/>
  <c r="AJ1033" i="1"/>
  <c r="AJ1034" i="1"/>
  <c r="AJ1035" i="1"/>
  <c r="AJ1036" i="1"/>
  <c r="AJ1037" i="1"/>
  <c r="AJ1038" i="1"/>
  <c r="AJ1039" i="1"/>
  <c r="AJ1040" i="1"/>
  <c r="AJ1041" i="1"/>
  <c r="AJ1042" i="1"/>
  <c r="AJ1043" i="1"/>
  <c r="AJ1044" i="1"/>
  <c r="AJ1045" i="1"/>
  <c r="AJ1046" i="1"/>
  <c r="AJ1047" i="1"/>
  <c r="AJ1048" i="1"/>
  <c r="AJ1049" i="1"/>
  <c r="AJ1050" i="1"/>
  <c r="AJ1051" i="1"/>
  <c r="AJ1052" i="1"/>
  <c r="AJ1053" i="1"/>
  <c r="AJ1054" i="1"/>
  <c r="AJ1055" i="1"/>
  <c r="AJ1056" i="1"/>
  <c r="AJ1057" i="1"/>
  <c r="AJ1058" i="1"/>
  <c r="AJ1059" i="1"/>
  <c r="AJ1060" i="1"/>
  <c r="AJ1061" i="1"/>
  <c r="AJ1062" i="1"/>
  <c r="AJ1063" i="1"/>
  <c r="AJ1064" i="1"/>
  <c r="AJ1065" i="1"/>
  <c r="AJ1066" i="1"/>
  <c r="AJ1067" i="1"/>
  <c r="AJ1068" i="1"/>
  <c r="AJ1069" i="1"/>
  <c r="AJ1070" i="1"/>
  <c r="AJ1071" i="1"/>
  <c r="AJ1072" i="1"/>
  <c r="AJ1073" i="1"/>
  <c r="AJ1074" i="1"/>
  <c r="AJ1075" i="1"/>
  <c r="AJ1076" i="1"/>
  <c r="AJ1077" i="1"/>
  <c r="AJ1078" i="1"/>
  <c r="AJ1079" i="1"/>
  <c r="AJ1080" i="1"/>
  <c r="AJ1081" i="1"/>
  <c r="AJ1082" i="1"/>
  <c r="AJ1083" i="1"/>
  <c r="AJ1084" i="1"/>
  <c r="AJ1085" i="1"/>
  <c r="AJ1086" i="1"/>
  <c r="AJ1087" i="1"/>
  <c r="AJ1088" i="1"/>
  <c r="AJ1089" i="1"/>
  <c r="AJ1090" i="1"/>
  <c r="AJ1091" i="1"/>
  <c r="AJ1092" i="1"/>
  <c r="AJ1093" i="1"/>
  <c r="AJ1094" i="1"/>
  <c r="AJ1095" i="1"/>
  <c r="AJ1096" i="1"/>
  <c r="AJ1097" i="1"/>
  <c r="AJ1098" i="1"/>
  <c r="AJ1099" i="1"/>
  <c r="AJ1100" i="1"/>
  <c r="AJ1101" i="1"/>
  <c r="AJ1102" i="1"/>
  <c r="AJ1103" i="1"/>
  <c r="AJ1104" i="1"/>
  <c r="AJ1105" i="1"/>
  <c r="AJ1106" i="1"/>
  <c r="AJ1107" i="1"/>
  <c r="AJ1108" i="1"/>
  <c r="AJ1109" i="1"/>
  <c r="AJ1110" i="1"/>
  <c r="AJ1111" i="1"/>
  <c r="AJ1112" i="1"/>
  <c r="AJ1113" i="1"/>
  <c r="AJ1114" i="1"/>
  <c r="AJ1115" i="1"/>
  <c r="AJ1116" i="1"/>
  <c r="AJ1117" i="1"/>
  <c r="AJ1118" i="1"/>
  <c r="AJ1119" i="1"/>
  <c r="AJ1120" i="1"/>
  <c r="AJ1121" i="1"/>
  <c r="AJ1122" i="1"/>
  <c r="AJ1123" i="1"/>
  <c r="AJ1124" i="1"/>
  <c r="AJ1125" i="1"/>
  <c r="AJ1126" i="1"/>
  <c r="AJ1127" i="1"/>
  <c r="AJ1128" i="1"/>
  <c r="AJ1129" i="1"/>
  <c r="AJ1130" i="1"/>
  <c r="AJ1131" i="1"/>
  <c r="AJ1132" i="1"/>
  <c r="AJ1133" i="1"/>
  <c r="AJ1134" i="1"/>
  <c r="AJ1135" i="1"/>
  <c r="AJ1136" i="1"/>
  <c r="AJ1137" i="1"/>
  <c r="AJ1138" i="1"/>
  <c r="AJ1139" i="1"/>
  <c r="AJ1140" i="1"/>
  <c r="AJ1141" i="1"/>
  <c r="AJ1142" i="1"/>
  <c r="AJ1143" i="1"/>
  <c r="AJ1144" i="1"/>
  <c r="AJ1145" i="1"/>
  <c r="AJ1146" i="1"/>
  <c r="AJ1147" i="1"/>
  <c r="AJ1148" i="1"/>
  <c r="AJ1149" i="1"/>
  <c r="AJ1150" i="1"/>
  <c r="AJ1151" i="1"/>
  <c r="AJ1152" i="1"/>
  <c r="AJ1153" i="1"/>
  <c r="AJ1154" i="1"/>
  <c r="AJ1155" i="1"/>
  <c r="AJ1156" i="1"/>
  <c r="AJ1157" i="1"/>
  <c r="AJ1158" i="1"/>
  <c r="AJ1159" i="1"/>
  <c r="AJ1160" i="1"/>
  <c r="AJ1161" i="1"/>
  <c r="AJ1162" i="1"/>
  <c r="AJ1163" i="1"/>
  <c r="AJ1164" i="1"/>
  <c r="AJ1165" i="1"/>
  <c r="AJ1166" i="1"/>
  <c r="AJ1167" i="1"/>
  <c r="AJ1168" i="1"/>
  <c r="AJ1169" i="1"/>
  <c r="AJ1170" i="1"/>
  <c r="AJ1171" i="1"/>
  <c r="AJ1172" i="1"/>
  <c r="AJ1173" i="1"/>
  <c r="AJ1174" i="1"/>
  <c r="AJ1175" i="1"/>
  <c r="AJ1176" i="1"/>
  <c r="AJ1177" i="1"/>
  <c r="AJ1178" i="1"/>
  <c r="AJ1179" i="1"/>
  <c r="AJ1180" i="1"/>
  <c r="AJ1181" i="1"/>
  <c r="AJ1182" i="1"/>
  <c r="AJ1183" i="1"/>
  <c r="AJ1184" i="1"/>
  <c r="AJ1185" i="1"/>
  <c r="AJ1186" i="1"/>
  <c r="AJ1187" i="1"/>
  <c r="AJ1188" i="1"/>
  <c r="AJ1189" i="1"/>
  <c r="AJ1190" i="1"/>
  <c r="AJ1191" i="1"/>
  <c r="AJ1192" i="1"/>
  <c r="AJ1193" i="1"/>
  <c r="AJ1194" i="1"/>
  <c r="AJ1195" i="1"/>
  <c r="AJ1196" i="1"/>
  <c r="AJ1197" i="1"/>
  <c r="AJ1198" i="1"/>
  <c r="AJ1199" i="1"/>
  <c r="AJ1200" i="1"/>
  <c r="AJ1201" i="1"/>
  <c r="AJ1202" i="1"/>
  <c r="AJ1203" i="1"/>
  <c r="AJ1204" i="1"/>
  <c r="AJ1205" i="1"/>
  <c r="AJ1206" i="1"/>
  <c r="AJ1207" i="1"/>
  <c r="AJ1208" i="1"/>
  <c r="AJ1209" i="1"/>
  <c r="AJ1210" i="1"/>
  <c r="AJ1211" i="1"/>
  <c r="AJ1212" i="1"/>
  <c r="AJ1213" i="1"/>
  <c r="AJ1214" i="1"/>
  <c r="AJ1215" i="1"/>
  <c r="AJ1216" i="1"/>
  <c r="AJ1217" i="1"/>
  <c r="AJ1218" i="1"/>
  <c r="AJ1219" i="1"/>
  <c r="AJ1220" i="1"/>
  <c r="AJ1221" i="1"/>
  <c r="AJ1222" i="1"/>
  <c r="AJ1223" i="1"/>
  <c r="AJ1224" i="1"/>
  <c r="AJ1225" i="1"/>
  <c r="AJ1226" i="1"/>
  <c r="AJ1227" i="1"/>
  <c r="AJ1228" i="1"/>
  <c r="AJ1229" i="1"/>
  <c r="AJ1230" i="1"/>
  <c r="AJ1231" i="1"/>
  <c r="AJ1232" i="1"/>
  <c r="AJ1233" i="1"/>
  <c r="AJ1234" i="1"/>
  <c r="AJ1235" i="1"/>
  <c r="AJ1236" i="1"/>
  <c r="AJ1237" i="1"/>
  <c r="AJ1238" i="1"/>
  <c r="AJ1239" i="1"/>
  <c r="AJ1240" i="1"/>
  <c r="AJ1241" i="1"/>
  <c r="AJ1242" i="1"/>
  <c r="AJ1243" i="1"/>
  <c r="AJ1244" i="1"/>
  <c r="AJ1245" i="1"/>
  <c r="AJ1246" i="1"/>
  <c r="AJ1247" i="1"/>
  <c r="AJ1248" i="1"/>
  <c r="AJ1249" i="1"/>
  <c r="AJ1250" i="1"/>
  <c r="AJ1251" i="1"/>
  <c r="AJ1252" i="1"/>
  <c r="AJ1253" i="1"/>
  <c r="AJ1254" i="1"/>
  <c r="AJ1255" i="1"/>
  <c r="AJ1256" i="1"/>
  <c r="AJ1257" i="1"/>
  <c r="AJ1258" i="1"/>
  <c r="AJ1259" i="1"/>
  <c r="AJ1260" i="1"/>
  <c r="AJ1261" i="1"/>
  <c r="AJ1262" i="1"/>
  <c r="AJ1263" i="1"/>
  <c r="AJ1264" i="1"/>
  <c r="AJ1265" i="1"/>
  <c r="AJ1266" i="1"/>
  <c r="AJ1267" i="1"/>
  <c r="AJ1268" i="1"/>
  <c r="AJ1269" i="1"/>
  <c r="AJ1270" i="1"/>
  <c r="AJ1271" i="1"/>
  <c r="AJ1272" i="1"/>
  <c r="AJ1273" i="1"/>
  <c r="AJ1274" i="1"/>
  <c r="AJ1275" i="1"/>
  <c r="AJ1276" i="1"/>
  <c r="AJ1277" i="1"/>
  <c r="AJ1278" i="1"/>
  <c r="AJ1279" i="1"/>
  <c r="AJ1280" i="1"/>
  <c r="AJ1281" i="1"/>
  <c r="AJ1282" i="1"/>
  <c r="AJ1283" i="1"/>
  <c r="AJ1284" i="1"/>
  <c r="AJ1285" i="1"/>
  <c r="AJ1286" i="1"/>
  <c r="AJ1287" i="1"/>
  <c r="AJ1288" i="1"/>
  <c r="AJ1289" i="1"/>
  <c r="AJ1290" i="1"/>
  <c r="AJ1291" i="1"/>
  <c r="AJ1292" i="1"/>
  <c r="AJ1293" i="1"/>
  <c r="AJ1294" i="1"/>
  <c r="AJ1295" i="1"/>
  <c r="AJ1296" i="1"/>
  <c r="AJ1297" i="1"/>
  <c r="AJ1298" i="1"/>
  <c r="AJ1299" i="1"/>
  <c r="AJ1300" i="1"/>
  <c r="AJ1301" i="1"/>
  <c r="AJ1302" i="1"/>
  <c r="AJ1303" i="1"/>
  <c r="AJ1304" i="1"/>
  <c r="AJ1305" i="1"/>
  <c r="AJ1306" i="1"/>
  <c r="AJ1307" i="1"/>
  <c r="AJ1308" i="1"/>
  <c r="AJ1309" i="1"/>
  <c r="AJ1310" i="1"/>
  <c r="AJ1311" i="1"/>
  <c r="AJ1312" i="1"/>
  <c r="AJ1313" i="1"/>
  <c r="AJ1314" i="1"/>
  <c r="AJ1315" i="1"/>
  <c r="AJ1316" i="1"/>
  <c r="AJ1317" i="1"/>
  <c r="AJ1318" i="1"/>
  <c r="AJ1319" i="1"/>
  <c r="AJ1320" i="1"/>
  <c r="AJ1321" i="1"/>
  <c r="AJ1322" i="1"/>
  <c r="AJ1323" i="1"/>
  <c r="AJ1324" i="1"/>
  <c r="AJ1325" i="1"/>
  <c r="AJ1326" i="1"/>
  <c r="AJ1327" i="1"/>
  <c r="AJ1328" i="1"/>
  <c r="AJ1329" i="1"/>
  <c r="AJ1330" i="1"/>
  <c r="AJ1331" i="1"/>
  <c r="AJ1332" i="1"/>
  <c r="AJ1333" i="1"/>
  <c r="AJ1334" i="1"/>
  <c r="AJ1335" i="1"/>
  <c r="AJ1336" i="1"/>
  <c r="AJ1337" i="1"/>
  <c r="AJ1338" i="1"/>
  <c r="AJ1339" i="1"/>
  <c r="AJ1340" i="1"/>
  <c r="AJ1341" i="1"/>
  <c r="AJ1342" i="1"/>
  <c r="AJ1343" i="1"/>
  <c r="AJ1344" i="1"/>
  <c r="AJ1345" i="1"/>
  <c r="AJ1346" i="1"/>
  <c r="AJ1347" i="1"/>
  <c r="AJ1348" i="1"/>
  <c r="AJ1349" i="1"/>
  <c r="AJ1350" i="1"/>
  <c r="AJ1351" i="1"/>
  <c r="AJ1352" i="1"/>
  <c r="AJ1353" i="1"/>
  <c r="AJ1354" i="1"/>
  <c r="AJ1355" i="1"/>
  <c r="AJ1356" i="1"/>
  <c r="AJ1357" i="1"/>
  <c r="AJ1358" i="1"/>
  <c r="AJ1359" i="1"/>
  <c r="AJ1360" i="1"/>
  <c r="AJ1361" i="1"/>
  <c r="AJ1362" i="1"/>
  <c r="AJ1363" i="1"/>
  <c r="AJ1364" i="1"/>
  <c r="AJ1365" i="1"/>
  <c r="AJ1366" i="1"/>
  <c r="AJ1367" i="1"/>
  <c r="AJ1368" i="1"/>
  <c r="AJ1369" i="1"/>
  <c r="AJ1370" i="1"/>
  <c r="AJ1371" i="1"/>
  <c r="AJ1372" i="1"/>
  <c r="AJ1373" i="1"/>
  <c r="AJ1374" i="1"/>
  <c r="AJ1375" i="1"/>
  <c r="AJ1376" i="1"/>
  <c r="AJ1377" i="1"/>
  <c r="AJ1378" i="1"/>
  <c r="AJ1379" i="1"/>
  <c r="AJ1380" i="1"/>
  <c r="AJ1381" i="1"/>
  <c r="AJ1382" i="1"/>
  <c r="AJ1383" i="1"/>
  <c r="AJ1384" i="1"/>
  <c r="AJ1385" i="1"/>
  <c r="AJ1386" i="1"/>
  <c r="AJ1387" i="1"/>
  <c r="AJ1388" i="1"/>
  <c r="AJ1389" i="1"/>
  <c r="AJ1390" i="1"/>
  <c r="AJ1391" i="1"/>
  <c r="AJ1392" i="1"/>
  <c r="AJ1393" i="1"/>
  <c r="AJ1394" i="1"/>
  <c r="AJ1395" i="1"/>
  <c r="AJ1396" i="1"/>
  <c r="AJ1397" i="1"/>
  <c r="AJ1398" i="1"/>
  <c r="AJ1399" i="1"/>
  <c r="AJ1400" i="1"/>
  <c r="AJ1401" i="1"/>
  <c r="AJ1402" i="1"/>
  <c r="AJ1403" i="1"/>
  <c r="AJ1404" i="1"/>
  <c r="AJ1405" i="1"/>
  <c r="AJ1406" i="1"/>
  <c r="AJ1407" i="1"/>
  <c r="AJ1408" i="1"/>
  <c r="AJ1409" i="1"/>
  <c r="AJ1410" i="1"/>
  <c r="AJ1411" i="1"/>
  <c r="AJ1412" i="1"/>
  <c r="AJ1413" i="1"/>
  <c r="AJ1414" i="1"/>
  <c r="AJ1415" i="1"/>
  <c r="AJ1416" i="1"/>
  <c r="AJ1417" i="1"/>
  <c r="AJ1418" i="1"/>
  <c r="AJ1419" i="1"/>
  <c r="AJ1420" i="1"/>
  <c r="AJ1421" i="1"/>
  <c r="AJ1422" i="1"/>
  <c r="AJ1423" i="1"/>
  <c r="AJ1424" i="1"/>
  <c r="AJ1425" i="1"/>
  <c r="AJ1426" i="1"/>
  <c r="AJ1427" i="1"/>
  <c r="AJ1428" i="1"/>
  <c r="AJ1429" i="1"/>
  <c r="AJ1430" i="1"/>
  <c r="AJ1431" i="1"/>
  <c r="AJ1432" i="1"/>
  <c r="AJ1433" i="1"/>
  <c r="AJ1434" i="1"/>
  <c r="AJ1435" i="1"/>
  <c r="AJ1436" i="1"/>
  <c r="AJ1437" i="1"/>
  <c r="AJ1438" i="1"/>
  <c r="AJ1439" i="1"/>
  <c r="AJ1440" i="1"/>
  <c r="AJ1441" i="1"/>
  <c r="AJ1442" i="1"/>
  <c r="AJ1443" i="1"/>
  <c r="AJ1444" i="1"/>
  <c r="AJ1445" i="1"/>
  <c r="AJ1446" i="1"/>
  <c r="AJ1447" i="1"/>
  <c r="AJ1448" i="1"/>
  <c r="AJ1449" i="1"/>
  <c r="AJ1450" i="1"/>
  <c r="AJ1451" i="1"/>
  <c r="AJ1452" i="1"/>
  <c r="AJ1453" i="1"/>
  <c r="AJ1454" i="1"/>
  <c r="AJ1455" i="1"/>
  <c r="AJ1456" i="1"/>
  <c r="AJ1457" i="1"/>
  <c r="AJ1458" i="1"/>
  <c r="AJ1459" i="1"/>
  <c r="AJ1460" i="1"/>
  <c r="AJ1461" i="1"/>
  <c r="AJ1462" i="1"/>
  <c r="AJ1463" i="1"/>
  <c r="AJ1464" i="1"/>
  <c r="AJ1465" i="1"/>
  <c r="AJ1466" i="1"/>
  <c r="AJ1467" i="1"/>
  <c r="AJ1468" i="1"/>
  <c r="AJ1469" i="1"/>
  <c r="AJ1470" i="1"/>
  <c r="AJ1471" i="1"/>
  <c r="AJ1472" i="1"/>
  <c r="AJ1473" i="1"/>
  <c r="AJ1474" i="1"/>
  <c r="AJ1475" i="1"/>
  <c r="AJ1476" i="1"/>
  <c r="AJ1477" i="1"/>
  <c r="AJ1478" i="1"/>
  <c r="AJ1479" i="1"/>
  <c r="AJ1480" i="1"/>
  <c r="AJ1481" i="1"/>
  <c r="AJ1482" i="1"/>
  <c r="AJ1483" i="1"/>
  <c r="AJ1484" i="1"/>
  <c r="AJ1485" i="1"/>
  <c r="AJ1486" i="1"/>
  <c r="AJ1487" i="1"/>
  <c r="AJ1488" i="1"/>
  <c r="AJ1489" i="1"/>
  <c r="AJ1490" i="1"/>
  <c r="AJ1491" i="1"/>
  <c r="AJ1492" i="1"/>
  <c r="AJ1493" i="1"/>
  <c r="AJ1494" i="1"/>
  <c r="AJ1495" i="1"/>
  <c r="AJ1496" i="1"/>
  <c r="AJ1497" i="1"/>
  <c r="AJ1498" i="1"/>
  <c r="AJ1499" i="1"/>
  <c r="AJ1500" i="1"/>
  <c r="AJ1501" i="1"/>
  <c r="AJ1502" i="1"/>
  <c r="AJ1503" i="1"/>
  <c r="AJ1504" i="1"/>
  <c r="AJ1505" i="1"/>
  <c r="AJ1506" i="1"/>
  <c r="AJ1507" i="1"/>
  <c r="AJ1508" i="1"/>
  <c r="AJ1509" i="1"/>
  <c r="AJ1510" i="1"/>
  <c r="AJ1511" i="1"/>
  <c r="AJ1512" i="1"/>
  <c r="AJ1513" i="1"/>
  <c r="AJ1514" i="1"/>
  <c r="AJ1515" i="1"/>
  <c r="AJ1516" i="1"/>
  <c r="AJ1517" i="1"/>
  <c r="AJ1518" i="1"/>
  <c r="AJ1519" i="1"/>
  <c r="AJ1520" i="1"/>
  <c r="AJ1521" i="1"/>
  <c r="AJ1522" i="1"/>
  <c r="AJ1523" i="1"/>
  <c r="AJ1524" i="1"/>
  <c r="AJ1525" i="1"/>
  <c r="AJ1526" i="1"/>
  <c r="AJ1527" i="1"/>
  <c r="AJ1528" i="1"/>
  <c r="AJ1529" i="1"/>
  <c r="AJ1530" i="1"/>
  <c r="AJ1531" i="1"/>
  <c r="AJ1532" i="1"/>
  <c r="AJ1533" i="1"/>
  <c r="AJ1534" i="1"/>
  <c r="AJ1535" i="1"/>
  <c r="AJ1536" i="1"/>
  <c r="AJ1537" i="1"/>
  <c r="AJ1538" i="1"/>
  <c r="AJ1539" i="1"/>
  <c r="AJ1540" i="1"/>
  <c r="AJ1541" i="1"/>
  <c r="AJ1542" i="1"/>
  <c r="AJ1543" i="1"/>
  <c r="AJ1544" i="1"/>
  <c r="AJ1545" i="1"/>
  <c r="AJ1546" i="1"/>
  <c r="AJ1547" i="1"/>
  <c r="AJ1548" i="1"/>
  <c r="AJ1549" i="1"/>
  <c r="AJ1550" i="1"/>
  <c r="AJ1551" i="1"/>
  <c r="AJ1552" i="1"/>
  <c r="AJ1553" i="1"/>
  <c r="AJ1554" i="1"/>
  <c r="AJ1555" i="1"/>
  <c r="AJ1556" i="1"/>
  <c r="AJ1557" i="1"/>
  <c r="AJ1558" i="1"/>
  <c r="AJ1559" i="1"/>
  <c r="AJ1560" i="1"/>
  <c r="AJ1561" i="1"/>
  <c r="AJ1562" i="1"/>
  <c r="AJ1563" i="1"/>
  <c r="AJ1564" i="1"/>
  <c r="AJ1565" i="1"/>
  <c r="AJ1566" i="1"/>
  <c r="AJ1567" i="1"/>
  <c r="AJ1568" i="1"/>
  <c r="AJ1569" i="1"/>
  <c r="AJ1570" i="1"/>
  <c r="AJ1571" i="1"/>
  <c r="AJ1572" i="1"/>
  <c r="AJ1573" i="1"/>
  <c r="AJ1574" i="1"/>
  <c r="AJ1575" i="1"/>
  <c r="AJ1576" i="1"/>
  <c r="AJ1577" i="1"/>
  <c r="AJ1578" i="1"/>
  <c r="AJ1579" i="1"/>
  <c r="AJ1580" i="1"/>
  <c r="AJ1581" i="1"/>
  <c r="AJ1582" i="1"/>
  <c r="AJ1583" i="1"/>
  <c r="AJ1584" i="1"/>
  <c r="AJ1585" i="1"/>
  <c r="AJ1586" i="1"/>
  <c r="AJ1587" i="1"/>
  <c r="AJ1588" i="1"/>
  <c r="AJ1589" i="1"/>
  <c r="AJ1590" i="1"/>
  <c r="AJ1591" i="1"/>
  <c r="AJ1592" i="1"/>
  <c r="AJ1593" i="1"/>
  <c r="AJ1594" i="1"/>
  <c r="AJ1595" i="1"/>
  <c r="AJ1596" i="1"/>
  <c r="AJ1597" i="1"/>
  <c r="AJ1598" i="1"/>
  <c r="AJ1599" i="1"/>
  <c r="AJ1600" i="1"/>
  <c r="AJ1601" i="1"/>
  <c r="AJ1602" i="1"/>
  <c r="AJ1603" i="1"/>
  <c r="AJ1604" i="1"/>
  <c r="AJ1605" i="1"/>
  <c r="AJ1606" i="1"/>
  <c r="AJ1607" i="1"/>
  <c r="AJ1608" i="1"/>
  <c r="AJ1609" i="1"/>
  <c r="AJ1610" i="1"/>
  <c r="AJ1611" i="1"/>
  <c r="AJ1612" i="1"/>
  <c r="AJ1613" i="1"/>
  <c r="AJ1614" i="1"/>
  <c r="AJ1615" i="1"/>
  <c r="AJ1616" i="1"/>
  <c r="AJ1617" i="1"/>
  <c r="AJ1618" i="1"/>
  <c r="AJ1619" i="1"/>
  <c r="AJ1620" i="1"/>
  <c r="AJ1621" i="1"/>
  <c r="AJ1622" i="1"/>
  <c r="AJ1623" i="1"/>
  <c r="AJ1624" i="1"/>
  <c r="AJ1625" i="1"/>
  <c r="AJ1626" i="1"/>
  <c r="AJ1627" i="1"/>
  <c r="AJ1628" i="1"/>
  <c r="AJ1629" i="1"/>
  <c r="AJ1630" i="1"/>
  <c r="AJ1631" i="1"/>
  <c r="AJ1632" i="1"/>
  <c r="AJ1633" i="1"/>
  <c r="AJ1634" i="1"/>
  <c r="AJ1635" i="1"/>
  <c r="AJ1636" i="1"/>
  <c r="AJ1637" i="1"/>
  <c r="AJ1638" i="1"/>
  <c r="AJ1639" i="1"/>
  <c r="AJ1640" i="1"/>
  <c r="AJ1641" i="1"/>
  <c r="AJ1642" i="1"/>
  <c r="AJ1643" i="1"/>
  <c r="AJ1644" i="1"/>
  <c r="AJ1645" i="1"/>
  <c r="AJ1646" i="1"/>
  <c r="AJ1647" i="1"/>
  <c r="AJ1648" i="1"/>
  <c r="AJ1649" i="1"/>
  <c r="AJ1650" i="1"/>
  <c r="AJ1651" i="1"/>
  <c r="AJ1652" i="1"/>
  <c r="AJ1653" i="1"/>
  <c r="AJ1654" i="1"/>
  <c r="AJ1655" i="1"/>
  <c r="AJ1656" i="1"/>
  <c r="AJ1657" i="1"/>
  <c r="AJ1658" i="1"/>
  <c r="AJ1659" i="1"/>
  <c r="AJ1660" i="1"/>
  <c r="AJ1661" i="1"/>
  <c r="AJ1662" i="1"/>
  <c r="AJ1663" i="1"/>
  <c r="AJ1664" i="1"/>
  <c r="AJ1665" i="1"/>
  <c r="AJ1666" i="1"/>
  <c r="AJ1667" i="1"/>
  <c r="AJ1668" i="1"/>
  <c r="AJ1669" i="1"/>
  <c r="AJ1670" i="1"/>
  <c r="AJ1671" i="1"/>
  <c r="AJ1672" i="1"/>
  <c r="AJ1673" i="1"/>
  <c r="AJ1674" i="1"/>
  <c r="AJ1675" i="1"/>
  <c r="AJ1676" i="1"/>
  <c r="AJ1677" i="1"/>
  <c r="AJ1678" i="1"/>
  <c r="AJ1679" i="1"/>
  <c r="AJ1680" i="1"/>
  <c r="AJ1681" i="1"/>
  <c r="AJ1682" i="1"/>
  <c r="AJ1683" i="1"/>
  <c r="AJ1684" i="1"/>
  <c r="AJ1685" i="1"/>
  <c r="AJ1686" i="1"/>
  <c r="AJ1687" i="1"/>
  <c r="AJ1688" i="1"/>
  <c r="AJ1689" i="1"/>
  <c r="AJ1690" i="1"/>
  <c r="AJ1691" i="1"/>
  <c r="AJ1692" i="1"/>
  <c r="AJ1693" i="1"/>
  <c r="AJ1694" i="1"/>
  <c r="AJ1695" i="1"/>
  <c r="AJ1696" i="1"/>
  <c r="AJ1697" i="1"/>
  <c r="AJ1698" i="1"/>
  <c r="AJ1699" i="1"/>
  <c r="AJ1700" i="1"/>
  <c r="AJ1701" i="1"/>
  <c r="AJ1702" i="1"/>
  <c r="AJ1703" i="1"/>
  <c r="AJ1704" i="1"/>
  <c r="AJ1705" i="1"/>
  <c r="AJ1706" i="1"/>
  <c r="AJ1707" i="1"/>
  <c r="AJ1708" i="1"/>
  <c r="AJ1709" i="1"/>
  <c r="AJ1710" i="1"/>
  <c r="AJ1711" i="1"/>
  <c r="AJ1712" i="1"/>
  <c r="AJ1713" i="1"/>
  <c r="AJ1714" i="1"/>
  <c r="AJ1715" i="1"/>
  <c r="AJ1716" i="1"/>
  <c r="AJ1717" i="1"/>
  <c r="AJ1718" i="1"/>
  <c r="AJ1719" i="1"/>
  <c r="AJ1720" i="1"/>
  <c r="AJ1721" i="1"/>
  <c r="AJ1722" i="1"/>
  <c r="AJ1723" i="1"/>
  <c r="AJ1724" i="1"/>
  <c r="AJ1725" i="1"/>
  <c r="AJ1726" i="1"/>
  <c r="AJ1727" i="1"/>
  <c r="AJ1728" i="1"/>
  <c r="AJ1729" i="1"/>
  <c r="AJ1730" i="1"/>
  <c r="AJ1731" i="1"/>
  <c r="AJ1732" i="1"/>
  <c r="AJ1733" i="1"/>
  <c r="AJ1734" i="1"/>
  <c r="AJ1735" i="1"/>
  <c r="AJ1736" i="1"/>
  <c r="AJ1737" i="1"/>
  <c r="AJ1738" i="1"/>
  <c r="AJ1739" i="1"/>
  <c r="AJ1740" i="1"/>
  <c r="AJ1741" i="1"/>
  <c r="AJ1742" i="1"/>
  <c r="AJ1743" i="1"/>
  <c r="AJ1744" i="1"/>
  <c r="AJ1745" i="1"/>
  <c r="AJ1746" i="1"/>
  <c r="AJ1747" i="1"/>
  <c r="AJ1748" i="1"/>
  <c r="AJ1749" i="1"/>
  <c r="AJ1750" i="1"/>
  <c r="AJ1751" i="1"/>
  <c r="AJ1752" i="1"/>
  <c r="AJ1753" i="1"/>
  <c r="AJ1754" i="1"/>
  <c r="AJ1755" i="1"/>
  <c r="AJ1756" i="1"/>
  <c r="AJ1757" i="1"/>
  <c r="AJ1758" i="1"/>
  <c r="AJ1759" i="1"/>
  <c r="AJ1760" i="1"/>
  <c r="AJ1761" i="1"/>
  <c r="AJ1762" i="1"/>
  <c r="AJ1763" i="1"/>
  <c r="AJ1764" i="1"/>
  <c r="AJ1765" i="1"/>
  <c r="AJ1766" i="1"/>
  <c r="AJ1767" i="1"/>
  <c r="AJ1768" i="1"/>
  <c r="AJ1769" i="1"/>
  <c r="AJ1770" i="1"/>
  <c r="AJ1771" i="1"/>
  <c r="AJ1772" i="1"/>
  <c r="AJ1773" i="1"/>
  <c r="AJ1774" i="1"/>
  <c r="AJ1775" i="1"/>
  <c r="AJ1776" i="1"/>
  <c r="AJ1777" i="1"/>
  <c r="AJ1778" i="1"/>
  <c r="AJ1779" i="1"/>
  <c r="AJ1780" i="1"/>
  <c r="AJ1781" i="1"/>
  <c r="AJ1782" i="1"/>
  <c r="AJ1783" i="1"/>
  <c r="AJ1784" i="1"/>
  <c r="AJ1785" i="1"/>
  <c r="AJ1786" i="1"/>
  <c r="AJ1787" i="1"/>
  <c r="AJ1788" i="1"/>
  <c r="AJ1789" i="1"/>
  <c r="AJ1790" i="1"/>
  <c r="AJ1791" i="1"/>
  <c r="AJ1792" i="1"/>
  <c r="AJ1793" i="1"/>
  <c r="AJ1794" i="1"/>
  <c r="AJ1795" i="1"/>
  <c r="AJ1796" i="1"/>
  <c r="AJ1797" i="1"/>
  <c r="AJ1798" i="1"/>
  <c r="AJ1799" i="1"/>
  <c r="AJ1800" i="1"/>
  <c r="AJ1801" i="1"/>
  <c r="AJ1802" i="1"/>
  <c r="AJ1803" i="1"/>
  <c r="AJ1804" i="1"/>
  <c r="AJ1805" i="1"/>
  <c r="AJ1806" i="1"/>
  <c r="AJ1807" i="1"/>
  <c r="AJ1808" i="1"/>
  <c r="AJ1809" i="1"/>
  <c r="AJ1810" i="1"/>
  <c r="AJ1811" i="1"/>
  <c r="AJ1812" i="1"/>
  <c r="AJ1813" i="1"/>
  <c r="AJ1814" i="1"/>
  <c r="AJ1815" i="1"/>
  <c r="AJ1816" i="1"/>
  <c r="AJ1817" i="1"/>
  <c r="AJ1818" i="1"/>
  <c r="AJ1819" i="1"/>
  <c r="AJ1820" i="1"/>
  <c r="AJ1821" i="1"/>
  <c r="AJ1822" i="1"/>
  <c r="AJ1823" i="1"/>
  <c r="AJ1824" i="1"/>
  <c r="AJ1825" i="1"/>
  <c r="AJ1826" i="1"/>
  <c r="AJ1827" i="1"/>
  <c r="AJ1828" i="1"/>
  <c r="AJ1829" i="1"/>
  <c r="AJ1830" i="1"/>
  <c r="AJ1831" i="1"/>
  <c r="AJ1832" i="1"/>
  <c r="AJ1833" i="1"/>
  <c r="AJ1834" i="1"/>
  <c r="AJ1835" i="1"/>
  <c r="AJ1836" i="1"/>
  <c r="AJ1837" i="1"/>
  <c r="AJ1838" i="1"/>
  <c r="AJ1839" i="1"/>
  <c r="AJ1840" i="1"/>
  <c r="AJ1841" i="1"/>
  <c r="AJ1842" i="1"/>
  <c r="AJ1843" i="1"/>
  <c r="AJ1844" i="1"/>
  <c r="AJ1845" i="1"/>
  <c r="AJ1846" i="1"/>
  <c r="AJ1847" i="1"/>
  <c r="AJ1848" i="1"/>
  <c r="AJ1849" i="1"/>
  <c r="AJ1850" i="1"/>
  <c r="AJ1851" i="1"/>
  <c r="AJ1852" i="1"/>
  <c r="AJ1853" i="1"/>
  <c r="AJ1854" i="1"/>
  <c r="AJ1855" i="1"/>
  <c r="AJ1856" i="1"/>
  <c r="AJ1857" i="1"/>
  <c r="AJ1858" i="1"/>
  <c r="AJ1859" i="1"/>
  <c r="AJ1860" i="1"/>
  <c r="AJ1861" i="1"/>
  <c r="AJ1862" i="1"/>
  <c r="AJ1863" i="1"/>
  <c r="AJ1864" i="1"/>
  <c r="AJ1865" i="1"/>
  <c r="AJ1866" i="1"/>
  <c r="AJ1867" i="1"/>
  <c r="AJ1868" i="1"/>
  <c r="AJ1869" i="1"/>
  <c r="AJ1870" i="1"/>
  <c r="AJ1871" i="1"/>
  <c r="AJ1872" i="1"/>
  <c r="AJ1873" i="1"/>
  <c r="AJ1874" i="1"/>
  <c r="AJ1875" i="1"/>
  <c r="AJ1876" i="1"/>
  <c r="AJ1877" i="1"/>
  <c r="AJ1878" i="1"/>
  <c r="AJ1879" i="1"/>
  <c r="AJ1880" i="1"/>
  <c r="AJ1881" i="1"/>
  <c r="AJ1882" i="1"/>
  <c r="AJ1883" i="1"/>
  <c r="AJ1884" i="1"/>
  <c r="AJ1885" i="1"/>
  <c r="AJ1886" i="1"/>
  <c r="AJ1887" i="1"/>
  <c r="AJ1888" i="1"/>
  <c r="AJ1889" i="1"/>
  <c r="AJ1890" i="1"/>
  <c r="AJ1891" i="1"/>
  <c r="AJ1892" i="1"/>
  <c r="AJ1893" i="1"/>
  <c r="AJ1894" i="1"/>
  <c r="AJ1895" i="1"/>
  <c r="AJ1896" i="1"/>
  <c r="AJ1897" i="1"/>
  <c r="AJ1898" i="1"/>
  <c r="AJ1899" i="1"/>
  <c r="AJ1900" i="1"/>
  <c r="AJ1901" i="1"/>
  <c r="AJ1902" i="1"/>
  <c r="AJ1903" i="1"/>
  <c r="AJ1904" i="1"/>
  <c r="AJ1905" i="1"/>
  <c r="AJ1906" i="1"/>
  <c r="AJ1907" i="1"/>
  <c r="AJ1908" i="1"/>
  <c r="AJ1909" i="1"/>
  <c r="AJ1910" i="1"/>
  <c r="AJ1911" i="1"/>
  <c r="AJ1912" i="1"/>
  <c r="AJ1913" i="1"/>
  <c r="AJ1914" i="1"/>
  <c r="AJ1915" i="1"/>
  <c r="AJ1916" i="1"/>
  <c r="AJ1917" i="1"/>
  <c r="AJ1918" i="1"/>
  <c r="AJ1919" i="1"/>
  <c r="AJ1920" i="1"/>
  <c r="AJ1921" i="1"/>
  <c r="AJ1922" i="1"/>
  <c r="AJ1923" i="1"/>
  <c r="AJ1924" i="1"/>
  <c r="AJ1925" i="1"/>
  <c r="AJ1926" i="1"/>
  <c r="AJ1927" i="1"/>
  <c r="AJ1928" i="1"/>
  <c r="AJ1929" i="1"/>
  <c r="AJ1930" i="1"/>
  <c r="AJ1931" i="1"/>
  <c r="AJ1932" i="1"/>
  <c r="AJ1933" i="1"/>
  <c r="AJ1934" i="1"/>
  <c r="AJ1935" i="1"/>
  <c r="AJ1936" i="1"/>
  <c r="AJ1937" i="1"/>
  <c r="AJ1938" i="1"/>
  <c r="AJ1939" i="1"/>
  <c r="AJ1940" i="1"/>
  <c r="AJ1941" i="1"/>
  <c r="AJ1942" i="1"/>
  <c r="AJ1943" i="1"/>
  <c r="AJ1944" i="1"/>
  <c r="AJ1945" i="1"/>
  <c r="AJ1946" i="1"/>
  <c r="AJ1947" i="1"/>
  <c r="AJ1948" i="1"/>
  <c r="AJ1949" i="1"/>
  <c r="AJ1950" i="1"/>
  <c r="AJ1951" i="1"/>
  <c r="AJ1952" i="1"/>
  <c r="AJ1953" i="1"/>
  <c r="AJ1954" i="1"/>
  <c r="AJ1955" i="1"/>
  <c r="AJ1956" i="1"/>
  <c r="AJ1957" i="1"/>
  <c r="AJ1958" i="1"/>
  <c r="AJ1959" i="1"/>
  <c r="AJ1960" i="1"/>
  <c r="AJ1961" i="1"/>
  <c r="AJ1962" i="1"/>
  <c r="AJ1963" i="1"/>
  <c r="AJ1964" i="1"/>
  <c r="AJ1965" i="1"/>
  <c r="AJ1966" i="1"/>
  <c r="AJ1967" i="1"/>
  <c r="AJ1968" i="1"/>
  <c r="AJ1969" i="1"/>
  <c r="AJ1970" i="1"/>
  <c r="AJ1971" i="1"/>
  <c r="AJ1972" i="1"/>
  <c r="AJ1973" i="1"/>
  <c r="AJ1974" i="1"/>
  <c r="AJ1975" i="1"/>
  <c r="AJ1976" i="1"/>
  <c r="AJ1977" i="1"/>
  <c r="AJ1978" i="1"/>
  <c r="AJ1979" i="1"/>
  <c r="AJ1980" i="1"/>
  <c r="AJ1981" i="1"/>
  <c r="AJ1982" i="1"/>
  <c r="AJ1983" i="1"/>
  <c r="AJ1984" i="1"/>
  <c r="AJ1985" i="1"/>
  <c r="AJ1986" i="1"/>
  <c r="AJ1987" i="1"/>
  <c r="AJ1988" i="1"/>
  <c r="AJ1989" i="1"/>
  <c r="AJ1990" i="1"/>
  <c r="AJ1991" i="1"/>
  <c r="AJ1992" i="1"/>
  <c r="AJ1993" i="1"/>
  <c r="AJ1994" i="1"/>
  <c r="AJ1995" i="1"/>
  <c r="AJ1996" i="1"/>
  <c r="AJ1997" i="1"/>
  <c r="AJ1998" i="1"/>
  <c r="AJ1999" i="1"/>
  <c r="AJ2000" i="1"/>
  <c r="AJ2001" i="1"/>
  <c r="AJ2002" i="1"/>
  <c r="AJ2003" i="1"/>
  <c r="AJ2004" i="1"/>
  <c r="AJ2005" i="1"/>
  <c r="AJ2006" i="1"/>
  <c r="AJ2007" i="1"/>
  <c r="AJ2008" i="1"/>
  <c r="AJ2009" i="1"/>
  <c r="AJ2010" i="1"/>
  <c r="AJ2011" i="1"/>
  <c r="AJ2012" i="1"/>
  <c r="AJ2013" i="1"/>
  <c r="AJ2014" i="1"/>
  <c r="AJ2015" i="1"/>
  <c r="AJ2016" i="1"/>
  <c r="AJ2017" i="1"/>
  <c r="AJ2018" i="1"/>
  <c r="AJ2019" i="1"/>
  <c r="AJ2020" i="1"/>
  <c r="AJ2021" i="1"/>
  <c r="AJ2022" i="1"/>
  <c r="AJ2023" i="1"/>
  <c r="AJ2024" i="1"/>
  <c r="AJ2025" i="1"/>
  <c r="AJ2026" i="1"/>
  <c r="AJ2027" i="1"/>
  <c r="AJ2028" i="1"/>
  <c r="AJ2029" i="1"/>
  <c r="AJ2030" i="1"/>
  <c r="AJ2031" i="1"/>
  <c r="AJ2032" i="1"/>
  <c r="AJ2033" i="1"/>
  <c r="AJ2034" i="1"/>
  <c r="AJ2035" i="1"/>
  <c r="AJ2036" i="1"/>
  <c r="AJ2037" i="1"/>
  <c r="AJ2038" i="1"/>
  <c r="AJ2039" i="1"/>
  <c r="AJ2040" i="1"/>
  <c r="AJ2041" i="1"/>
  <c r="AJ2042" i="1"/>
  <c r="AJ2043" i="1"/>
  <c r="AJ2044" i="1"/>
  <c r="AJ2045" i="1"/>
  <c r="AJ2046" i="1"/>
  <c r="AJ2047" i="1"/>
  <c r="AJ2048" i="1"/>
  <c r="AJ2049" i="1"/>
  <c r="AJ2050" i="1"/>
  <c r="AJ2051" i="1"/>
  <c r="AJ2052" i="1"/>
  <c r="AJ2053" i="1"/>
  <c r="AJ2054" i="1"/>
  <c r="AJ2055" i="1"/>
  <c r="AJ2056" i="1"/>
  <c r="AJ2057" i="1"/>
  <c r="AJ2058" i="1"/>
  <c r="AJ2059" i="1"/>
  <c r="AJ2060" i="1"/>
  <c r="AJ2061" i="1"/>
  <c r="AJ2062" i="1"/>
  <c r="AJ2063" i="1"/>
  <c r="AJ2064" i="1"/>
  <c r="AJ2065" i="1"/>
  <c r="AJ2066" i="1"/>
  <c r="AJ2067" i="1"/>
  <c r="AJ2068" i="1"/>
  <c r="AJ2069" i="1"/>
  <c r="AJ2070" i="1"/>
  <c r="AJ2071" i="1"/>
  <c r="AJ2072" i="1"/>
  <c r="AJ2073" i="1"/>
  <c r="AJ2074" i="1"/>
  <c r="AJ2075" i="1"/>
  <c r="AJ2076" i="1"/>
  <c r="AJ2077" i="1"/>
  <c r="AJ2078" i="1"/>
  <c r="AJ2079" i="1"/>
  <c r="AJ2080" i="1"/>
  <c r="AJ2081" i="1"/>
  <c r="AJ2082" i="1"/>
  <c r="AJ2083" i="1"/>
  <c r="AJ2084" i="1"/>
  <c r="AJ2085" i="1"/>
  <c r="AJ2086" i="1"/>
  <c r="AJ2087" i="1"/>
  <c r="AJ2088" i="1"/>
  <c r="AJ2089" i="1"/>
  <c r="AJ2090" i="1"/>
  <c r="AJ2091" i="1"/>
  <c r="AJ2092" i="1"/>
  <c r="AJ2093" i="1"/>
  <c r="AJ2094" i="1"/>
  <c r="AJ2095" i="1"/>
  <c r="AJ2096" i="1"/>
  <c r="AJ2097" i="1"/>
  <c r="AJ2098" i="1"/>
  <c r="AJ2099" i="1"/>
  <c r="AJ2100" i="1"/>
  <c r="AJ2101" i="1"/>
  <c r="AJ2102" i="1"/>
  <c r="AJ2103" i="1"/>
  <c r="AJ2104" i="1"/>
  <c r="AJ2105" i="1"/>
  <c r="AJ2106" i="1"/>
  <c r="AJ2107" i="1"/>
  <c r="AJ2108" i="1"/>
  <c r="AJ2109" i="1"/>
  <c r="AJ2110" i="1"/>
  <c r="AJ2111" i="1"/>
  <c r="AJ2112" i="1"/>
  <c r="AJ2113" i="1"/>
  <c r="AJ2114" i="1"/>
  <c r="AJ2115" i="1"/>
  <c r="AJ2116" i="1"/>
  <c r="AJ2117" i="1"/>
  <c r="AJ2118" i="1"/>
  <c r="AJ2119" i="1"/>
  <c r="AJ2120" i="1"/>
  <c r="AJ2121" i="1"/>
  <c r="AJ2122" i="1"/>
  <c r="AJ2123" i="1"/>
  <c r="AJ2124" i="1"/>
  <c r="AJ2125" i="1"/>
  <c r="AJ2126" i="1"/>
  <c r="AJ2127" i="1"/>
  <c r="AJ2128" i="1"/>
  <c r="AJ2129" i="1"/>
  <c r="AJ2130" i="1"/>
  <c r="AJ2131" i="1"/>
  <c r="AJ2132" i="1"/>
  <c r="AJ2133" i="1"/>
  <c r="AJ2134" i="1"/>
  <c r="AJ2135" i="1"/>
  <c r="AJ2136" i="1"/>
  <c r="AJ2137" i="1"/>
  <c r="AJ2138" i="1"/>
  <c r="AJ2139" i="1"/>
  <c r="AJ2140" i="1"/>
  <c r="AJ2141" i="1"/>
  <c r="AJ2142" i="1"/>
  <c r="AJ2143" i="1"/>
  <c r="AJ2144" i="1"/>
  <c r="AJ2145" i="1"/>
  <c r="AJ2146" i="1"/>
  <c r="AJ2147" i="1"/>
  <c r="AJ2148" i="1"/>
  <c r="AJ2149" i="1"/>
  <c r="AJ2150" i="1"/>
  <c r="AJ2151" i="1"/>
  <c r="AJ2152" i="1"/>
  <c r="AJ2153" i="1"/>
  <c r="AJ2154" i="1"/>
  <c r="AJ2155" i="1"/>
  <c r="AJ2156" i="1"/>
  <c r="AJ2157" i="1"/>
  <c r="AJ2158" i="1"/>
  <c r="AJ2159" i="1"/>
  <c r="AJ2160" i="1"/>
  <c r="AJ2161" i="1"/>
  <c r="AJ2162" i="1"/>
  <c r="AJ2163" i="1"/>
  <c r="AJ2164" i="1"/>
  <c r="AJ2165" i="1"/>
  <c r="AJ2166" i="1"/>
  <c r="AJ2167" i="1"/>
  <c r="AJ2168" i="1"/>
  <c r="AJ2169" i="1"/>
  <c r="AJ2170" i="1"/>
  <c r="AJ2171" i="1"/>
  <c r="AJ2172" i="1"/>
  <c r="AJ2173" i="1"/>
  <c r="AJ2174" i="1"/>
  <c r="AJ2175" i="1"/>
  <c r="AJ2176" i="1"/>
  <c r="AJ2177" i="1"/>
  <c r="AJ2178" i="1"/>
  <c r="AJ2179" i="1"/>
  <c r="AJ2180" i="1"/>
  <c r="AJ2181" i="1"/>
  <c r="AJ2182" i="1"/>
  <c r="AJ2183" i="1"/>
  <c r="AJ2184" i="1"/>
  <c r="AJ2185" i="1"/>
  <c r="AJ2186" i="1"/>
  <c r="AJ2187" i="1"/>
  <c r="AJ2188" i="1"/>
  <c r="AJ2189" i="1"/>
  <c r="AJ2190" i="1"/>
  <c r="AJ2191" i="1"/>
  <c r="AJ2192" i="1"/>
  <c r="AJ2193" i="1"/>
  <c r="AJ2194" i="1"/>
  <c r="AJ2195" i="1"/>
  <c r="AJ2196" i="1"/>
  <c r="AJ2197" i="1"/>
  <c r="AJ2198" i="1"/>
  <c r="AJ2199" i="1"/>
  <c r="AJ2200" i="1"/>
  <c r="AJ2201" i="1"/>
  <c r="AJ2202" i="1"/>
  <c r="AJ2203" i="1"/>
  <c r="AJ2204" i="1"/>
  <c r="AJ2205" i="1"/>
  <c r="AJ2206" i="1"/>
  <c r="AJ2207" i="1"/>
  <c r="AJ2208" i="1"/>
  <c r="AJ2209" i="1"/>
  <c r="AJ2210" i="1"/>
  <c r="AJ2211" i="1"/>
  <c r="AJ2212" i="1"/>
  <c r="AJ2213" i="1"/>
  <c r="AJ2214" i="1"/>
  <c r="AJ2215" i="1"/>
  <c r="AJ2216" i="1"/>
  <c r="AJ2217" i="1"/>
  <c r="AJ2218" i="1"/>
  <c r="AJ2219" i="1"/>
  <c r="AJ2220" i="1"/>
  <c r="AJ2221" i="1"/>
  <c r="AJ2222" i="1"/>
  <c r="AJ2223" i="1"/>
  <c r="AJ2224" i="1"/>
  <c r="AJ2225" i="1"/>
  <c r="AJ2226" i="1"/>
  <c r="AJ2227" i="1"/>
  <c r="AJ2228" i="1"/>
  <c r="AJ2229" i="1"/>
  <c r="AJ2230" i="1"/>
  <c r="AJ2231" i="1"/>
  <c r="AJ2232" i="1"/>
  <c r="AJ2233" i="1"/>
  <c r="AJ2234" i="1"/>
  <c r="AJ2235" i="1"/>
  <c r="AJ2236" i="1"/>
  <c r="AJ2237" i="1"/>
  <c r="AJ2238" i="1"/>
  <c r="AJ2239" i="1"/>
  <c r="AJ2240" i="1"/>
  <c r="AJ2241" i="1"/>
  <c r="AJ2242" i="1"/>
  <c r="AJ2243" i="1"/>
  <c r="AJ2244" i="1"/>
  <c r="AJ2245" i="1"/>
  <c r="AJ2246" i="1"/>
  <c r="AJ2247" i="1"/>
  <c r="AJ2248" i="1"/>
  <c r="AJ2249" i="1"/>
  <c r="AJ2250" i="1"/>
  <c r="AJ2251" i="1"/>
  <c r="AJ2252" i="1"/>
  <c r="AJ2253" i="1"/>
  <c r="AJ2254" i="1"/>
  <c r="AJ2255" i="1"/>
  <c r="AJ2256" i="1"/>
  <c r="AJ2257" i="1"/>
  <c r="AJ2258" i="1"/>
  <c r="AJ2259" i="1"/>
  <c r="AJ2260" i="1"/>
  <c r="AJ2261" i="1"/>
  <c r="AJ2262" i="1"/>
  <c r="AJ2263" i="1"/>
  <c r="AJ2264" i="1"/>
  <c r="AJ2265" i="1"/>
  <c r="AJ2266" i="1"/>
  <c r="AJ2267" i="1"/>
  <c r="AJ2268" i="1"/>
  <c r="AJ2269" i="1"/>
  <c r="AJ2270" i="1"/>
  <c r="AJ2271" i="1"/>
  <c r="AJ2272" i="1"/>
  <c r="AJ2273" i="1"/>
  <c r="AJ2274" i="1"/>
  <c r="AJ2275" i="1"/>
  <c r="AJ2276" i="1"/>
  <c r="AJ2277" i="1"/>
  <c r="AJ2278" i="1"/>
  <c r="AJ2279" i="1"/>
  <c r="AJ2280" i="1"/>
  <c r="AJ2281" i="1"/>
  <c r="AJ2282" i="1"/>
  <c r="AJ2283" i="1"/>
  <c r="AJ2284" i="1"/>
  <c r="AJ2285" i="1"/>
  <c r="AJ2286" i="1"/>
  <c r="AJ2287" i="1"/>
  <c r="AJ2288" i="1"/>
  <c r="AJ2289" i="1"/>
  <c r="AJ2290" i="1"/>
  <c r="AJ2291" i="1"/>
  <c r="AJ2292" i="1"/>
  <c r="AJ2293" i="1"/>
  <c r="AJ2294" i="1"/>
  <c r="AJ2295" i="1"/>
  <c r="AJ2296" i="1"/>
  <c r="AJ2297" i="1"/>
  <c r="AJ2298" i="1"/>
  <c r="AJ2299" i="1"/>
  <c r="AJ2300" i="1"/>
  <c r="AJ2301" i="1"/>
  <c r="AJ2302" i="1"/>
  <c r="AJ2303" i="1"/>
  <c r="AJ2304" i="1"/>
  <c r="AJ2305" i="1"/>
  <c r="AJ2306" i="1"/>
  <c r="AJ2307" i="1"/>
  <c r="AJ2308" i="1"/>
  <c r="AJ2309" i="1"/>
  <c r="AJ2310" i="1"/>
  <c r="AJ2311" i="1"/>
  <c r="AJ2312" i="1"/>
  <c r="AJ2313" i="1"/>
  <c r="AJ2314" i="1"/>
  <c r="AJ2315" i="1"/>
  <c r="AJ2316" i="1"/>
  <c r="AJ2317" i="1"/>
  <c r="AJ2318" i="1"/>
  <c r="AJ2319" i="1"/>
  <c r="AJ2320" i="1"/>
  <c r="AJ2321" i="1"/>
  <c r="AJ2322" i="1"/>
  <c r="AJ2323" i="1"/>
  <c r="AJ2324" i="1"/>
  <c r="AJ2325" i="1"/>
  <c r="AJ2326" i="1"/>
  <c r="AJ2327" i="1"/>
  <c r="AJ2328" i="1"/>
  <c r="AJ2329" i="1"/>
  <c r="AJ2330" i="1"/>
  <c r="AJ2331" i="1"/>
  <c r="AJ2332" i="1"/>
  <c r="AJ2333" i="1"/>
  <c r="AJ2334" i="1"/>
  <c r="AJ2335" i="1"/>
  <c r="AJ2336" i="1"/>
  <c r="AJ2337" i="1"/>
  <c r="AJ2338" i="1"/>
  <c r="AJ2339" i="1"/>
  <c r="AJ2340" i="1"/>
  <c r="AJ2341" i="1"/>
  <c r="AJ2342" i="1"/>
  <c r="AJ2343" i="1"/>
  <c r="AJ2344" i="1"/>
  <c r="AJ2345" i="1"/>
  <c r="AJ2346" i="1"/>
  <c r="AJ2347" i="1"/>
  <c r="AJ2348" i="1"/>
  <c r="AJ2349" i="1"/>
  <c r="AJ2350" i="1"/>
  <c r="AJ2351" i="1"/>
  <c r="AJ2352" i="1"/>
  <c r="AJ2353" i="1"/>
  <c r="AJ2354" i="1"/>
  <c r="AJ2355" i="1"/>
  <c r="AJ2356" i="1"/>
  <c r="AJ2357" i="1"/>
  <c r="AJ2358" i="1"/>
  <c r="AJ2359" i="1"/>
  <c r="AJ2360" i="1"/>
  <c r="AJ2361" i="1"/>
  <c r="AJ2362" i="1"/>
  <c r="AJ2363" i="1"/>
  <c r="AJ2364" i="1"/>
  <c r="AJ2365" i="1"/>
  <c r="AJ2366" i="1"/>
  <c r="AJ2367" i="1"/>
  <c r="AJ2368" i="1"/>
  <c r="AJ2369" i="1"/>
  <c r="AJ2370" i="1"/>
  <c r="AJ2371" i="1"/>
  <c r="AJ2372" i="1"/>
  <c r="AJ2373" i="1"/>
  <c r="AJ2374" i="1"/>
  <c r="AJ2375" i="1"/>
  <c r="AJ2376" i="1"/>
  <c r="AJ2377" i="1"/>
  <c r="AJ2378" i="1"/>
  <c r="AJ2379" i="1"/>
  <c r="AJ2380" i="1"/>
  <c r="AJ2381" i="1"/>
  <c r="AJ2382" i="1"/>
  <c r="AJ2383" i="1"/>
  <c r="AJ2384" i="1"/>
  <c r="AJ2385" i="1"/>
  <c r="AJ2386" i="1"/>
  <c r="AJ2387" i="1"/>
  <c r="AJ2388" i="1"/>
  <c r="AJ2389" i="1"/>
  <c r="AJ2390" i="1"/>
  <c r="AJ2391" i="1"/>
  <c r="AJ2392" i="1"/>
  <c r="AJ2393" i="1"/>
  <c r="AJ2394" i="1"/>
  <c r="AJ2395" i="1"/>
  <c r="AJ2396" i="1"/>
  <c r="AJ2397" i="1"/>
  <c r="AJ2398" i="1"/>
  <c r="AJ2399" i="1"/>
  <c r="AJ2400" i="1"/>
  <c r="AJ2401" i="1"/>
  <c r="AJ2402" i="1"/>
  <c r="AJ2403" i="1"/>
  <c r="AJ2404" i="1"/>
  <c r="AJ2405" i="1"/>
  <c r="AJ2406" i="1"/>
  <c r="AJ2407" i="1"/>
  <c r="AJ2408" i="1"/>
  <c r="AJ2409" i="1"/>
  <c r="AJ2410" i="1"/>
  <c r="AJ2411" i="1"/>
  <c r="AJ2412" i="1"/>
  <c r="AJ2413" i="1"/>
  <c r="AJ2414" i="1"/>
  <c r="AJ2415" i="1"/>
  <c r="AJ2416" i="1"/>
  <c r="AJ2417" i="1"/>
  <c r="AJ2418" i="1"/>
  <c r="AJ2419" i="1"/>
  <c r="AJ2420" i="1"/>
  <c r="AJ2421" i="1"/>
  <c r="AJ2422" i="1"/>
  <c r="AJ2423" i="1"/>
  <c r="AJ2424" i="1"/>
  <c r="AJ2425" i="1"/>
  <c r="AJ2426" i="1"/>
  <c r="AJ2427" i="1"/>
  <c r="AJ2428" i="1"/>
  <c r="AJ2429" i="1"/>
  <c r="AJ2430" i="1"/>
  <c r="AJ2431" i="1"/>
  <c r="AJ2432" i="1"/>
  <c r="AJ2433" i="1"/>
  <c r="AJ2434" i="1"/>
  <c r="AJ2435" i="1"/>
  <c r="AJ2436" i="1"/>
  <c r="AJ2437" i="1"/>
  <c r="AJ2438" i="1"/>
  <c r="AJ2439" i="1"/>
  <c r="AJ2440" i="1"/>
  <c r="AJ2441" i="1"/>
  <c r="AJ2442" i="1"/>
  <c r="AJ2443" i="1"/>
  <c r="AJ2444" i="1"/>
  <c r="AJ2445" i="1"/>
  <c r="AJ2446" i="1"/>
  <c r="AJ2447" i="1"/>
  <c r="AJ2448" i="1"/>
  <c r="AJ2449" i="1"/>
  <c r="AJ2450" i="1"/>
  <c r="AJ2451" i="1"/>
  <c r="AJ2452" i="1"/>
  <c r="AJ2453" i="1"/>
  <c r="AJ2454" i="1"/>
  <c r="AJ2455" i="1"/>
  <c r="AJ2456" i="1"/>
  <c r="AJ2457" i="1"/>
  <c r="AJ2458" i="1"/>
  <c r="AJ2459" i="1"/>
  <c r="AJ2460" i="1"/>
  <c r="AJ2461" i="1"/>
  <c r="AJ2462" i="1"/>
  <c r="AJ2463" i="1"/>
  <c r="AJ2464" i="1"/>
  <c r="AJ2465" i="1"/>
  <c r="AJ2466" i="1"/>
  <c r="AJ2467" i="1"/>
  <c r="AJ2468" i="1"/>
  <c r="AJ2469" i="1"/>
  <c r="AJ2470" i="1"/>
  <c r="AJ2471" i="1"/>
  <c r="AJ2472" i="1"/>
  <c r="AJ2473" i="1"/>
  <c r="AJ2474" i="1"/>
  <c r="AJ2475" i="1"/>
  <c r="AJ2476" i="1"/>
  <c r="AJ2477" i="1"/>
  <c r="AJ2478" i="1"/>
  <c r="AJ2479" i="1"/>
  <c r="AJ2480" i="1"/>
  <c r="AJ2481" i="1"/>
  <c r="AJ2482" i="1"/>
  <c r="AJ2483" i="1"/>
  <c r="AJ2484" i="1"/>
  <c r="AJ2485" i="1"/>
  <c r="AJ2486" i="1"/>
  <c r="AJ2487" i="1"/>
  <c r="AJ2488" i="1"/>
  <c r="AJ2489" i="1"/>
  <c r="AJ2490" i="1"/>
  <c r="AJ2491" i="1"/>
  <c r="AJ2492" i="1"/>
  <c r="AJ2493" i="1"/>
  <c r="AJ2494" i="1"/>
  <c r="AJ2495" i="1"/>
  <c r="AJ2496" i="1"/>
  <c r="AJ2497" i="1"/>
  <c r="AJ2498" i="1"/>
  <c r="AJ2499" i="1"/>
  <c r="AJ2500" i="1"/>
  <c r="AJ2501" i="1"/>
  <c r="AJ2502" i="1"/>
  <c r="AJ2503" i="1"/>
  <c r="AJ2504" i="1"/>
  <c r="AJ2505" i="1"/>
  <c r="AJ2506" i="1"/>
  <c r="AJ2507" i="1"/>
  <c r="AJ2508" i="1"/>
  <c r="AJ2509" i="1"/>
  <c r="AJ2510" i="1"/>
  <c r="AJ2511" i="1"/>
  <c r="AJ2512" i="1"/>
  <c r="AJ2513" i="1"/>
  <c r="AJ2514" i="1"/>
  <c r="AJ2515" i="1"/>
  <c r="AJ2516" i="1"/>
  <c r="AJ2517" i="1"/>
  <c r="AJ2518" i="1"/>
  <c r="AJ2519" i="1"/>
  <c r="AJ2520" i="1"/>
  <c r="AJ2521" i="1"/>
  <c r="AJ2522" i="1"/>
  <c r="AJ2523" i="1"/>
  <c r="AJ2524" i="1"/>
  <c r="AJ2525" i="1"/>
  <c r="AJ2526" i="1"/>
  <c r="AJ2527" i="1"/>
  <c r="AJ2528" i="1"/>
  <c r="AJ2529" i="1"/>
  <c r="AJ2530" i="1"/>
  <c r="AJ2531" i="1"/>
  <c r="AJ2532" i="1"/>
  <c r="AJ2533" i="1"/>
  <c r="AJ2534" i="1"/>
  <c r="AJ2535" i="1"/>
  <c r="AJ2536" i="1"/>
  <c r="AJ2537" i="1"/>
  <c r="AJ2538" i="1"/>
  <c r="AJ2539" i="1"/>
  <c r="AJ2540" i="1"/>
  <c r="AJ2541" i="1"/>
  <c r="AJ2542" i="1"/>
  <c r="AJ2543" i="1"/>
  <c r="AJ2544" i="1"/>
  <c r="AJ2545" i="1"/>
  <c r="AJ2546" i="1"/>
  <c r="AJ2547" i="1"/>
  <c r="AJ2548" i="1"/>
  <c r="AJ2549" i="1"/>
  <c r="AJ2550" i="1"/>
  <c r="AJ2551" i="1"/>
  <c r="AJ2552" i="1"/>
  <c r="AJ2553" i="1"/>
  <c r="AJ2554" i="1"/>
  <c r="AJ2555" i="1"/>
  <c r="AJ2556" i="1"/>
  <c r="AJ2557" i="1"/>
  <c r="AJ2558" i="1"/>
  <c r="AJ2559" i="1"/>
  <c r="AJ2560" i="1"/>
  <c r="AJ2561" i="1"/>
  <c r="AJ2562" i="1"/>
  <c r="AJ2563" i="1"/>
  <c r="AJ2564" i="1"/>
  <c r="AJ2565" i="1"/>
  <c r="AJ2566" i="1"/>
  <c r="AJ2567" i="1"/>
  <c r="AJ2568" i="1"/>
  <c r="AJ2569" i="1"/>
  <c r="AJ2570" i="1"/>
  <c r="AJ2571" i="1"/>
  <c r="AJ2572" i="1"/>
  <c r="AJ2573" i="1"/>
  <c r="AJ2574" i="1"/>
  <c r="AJ2575" i="1"/>
  <c r="AJ2576" i="1"/>
  <c r="AJ2577" i="1"/>
  <c r="AJ2578" i="1"/>
  <c r="AJ2579" i="1"/>
  <c r="AJ2580" i="1"/>
  <c r="AJ2581" i="1"/>
  <c r="AJ2582" i="1"/>
  <c r="AJ2583" i="1"/>
  <c r="AJ2584" i="1"/>
  <c r="AJ2585" i="1"/>
  <c r="AJ2586" i="1"/>
  <c r="AJ2587" i="1"/>
  <c r="AJ2588" i="1"/>
  <c r="AJ2589" i="1"/>
  <c r="AJ2590" i="1"/>
  <c r="AJ2591" i="1"/>
  <c r="AJ2592" i="1"/>
  <c r="AJ2593" i="1"/>
  <c r="AJ2594" i="1"/>
  <c r="AJ2595" i="1"/>
  <c r="AJ2596" i="1"/>
  <c r="AJ2597" i="1"/>
  <c r="AJ2598" i="1"/>
  <c r="AJ2599" i="1"/>
  <c r="AJ2600" i="1"/>
  <c r="AJ2601" i="1"/>
  <c r="AJ2602" i="1"/>
  <c r="AJ2603" i="1"/>
  <c r="AJ2604" i="1"/>
  <c r="AJ2605" i="1"/>
  <c r="AJ2606" i="1"/>
  <c r="AJ2607" i="1"/>
  <c r="AJ2608" i="1"/>
  <c r="AJ2609" i="1"/>
  <c r="AJ2610" i="1"/>
  <c r="AJ2611" i="1"/>
  <c r="AJ2612" i="1"/>
  <c r="AJ2613" i="1"/>
  <c r="AJ2614" i="1"/>
  <c r="AJ2615" i="1"/>
  <c r="AJ2616" i="1"/>
  <c r="AJ2617" i="1"/>
  <c r="AJ2618" i="1"/>
  <c r="AJ2619" i="1"/>
  <c r="AJ2620" i="1"/>
  <c r="AJ2621" i="1"/>
  <c r="AJ2622" i="1"/>
  <c r="AJ2623" i="1"/>
  <c r="AJ2624" i="1"/>
  <c r="AJ2625" i="1"/>
  <c r="AJ2626" i="1"/>
  <c r="AJ2627" i="1"/>
  <c r="AJ2628" i="1"/>
  <c r="AJ2629" i="1"/>
  <c r="AJ2630" i="1"/>
  <c r="AJ2631" i="1"/>
  <c r="AJ2632" i="1"/>
  <c r="AJ2633" i="1"/>
  <c r="AJ2634" i="1"/>
  <c r="AJ2635" i="1"/>
  <c r="AJ2636" i="1"/>
  <c r="AJ2637" i="1"/>
  <c r="AJ2638" i="1"/>
  <c r="AJ2639" i="1"/>
  <c r="AJ2640" i="1"/>
  <c r="AJ2641" i="1"/>
  <c r="AJ2642" i="1"/>
  <c r="AJ2643" i="1"/>
  <c r="AJ2644" i="1"/>
  <c r="AJ2645" i="1"/>
  <c r="AJ2646" i="1"/>
  <c r="AJ2647" i="1"/>
  <c r="AJ2648" i="1"/>
  <c r="AJ2649" i="1"/>
  <c r="AJ2650" i="1"/>
  <c r="AJ2651" i="1"/>
  <c r="AJ2652" i="1"/>
  <c r="AJ2653" i="1"/>
  <c r="AJ2654" i="1"/>
  <c r="AJ2655" i="1"/>
  <c r="AJ2656" i="1"/>
  <c r="AJ2657" i="1"/>
  <c r="AJ2658" i="1"/>
  <c r="AJ2659" i="1"/>
  <c r="AJ2660" i="1"/>
  <c r="AJ2661" i="1"/>
  <c r="AJ2662" i="1"/>
  <c r="AJ2663" i="1"/>
  <c r="AJ2664" i="1"/>
  <c r="AJ2665" i="1"/>
  <c r="AJ2666" i="1"/>
  <c r="AJ2667" i="1"/>
  <c r="AJ2668" i="1"/>
  <c r="AJ2669" i="1"/>
  <c r="AJ2670" i="1"/>
  <c r="AJ2671" i="1"/>
  <c r="AJ2672" i="1"/>
  <c r="AJ2673" i="1"/>
  <c r="AJ2674" i="1"/>
  <c r="AJ2675" i="1"/>
  <c r="AJ2676" i="1"/>
  <c r="AJ2677" i="1"/>
  <c r="AJ2678" i="1"/>
  <c r="AJ2679" i="1"/>
  <c r="AJ2680" i="1"/>
  <c r="AJ2681" i="1"/>
  <c r="AJ2682" i="1"/>
  <c r="AJ2683" i="1"/>
  <c r="AJ2684" i="1"/>
  <c r="AJ2685" i="1"/>
  <c r="AJ2686" i="1"/>
  <c r="AJ2687" i="1"/>
  <c r="AJ2688" i="1"/>
  <c r="AJ2689" i="1"/>
  <c r="AJ2690" i="1"/>
  <c r="AJ2691" i="1"/>
  <c r="AJ2692" i="1"/>
  <c r="AJ2693" i="1"/>
  <c r="AJ2694" i="1"/>
  <c r="AJ2695" i="1"/>
  <c r="AJ2696" i="1"/>
  <c r="AJ2697" i="1"/>
  <c r="AJ2698" i="1"/>
  <c r="AJ2699" i="1"/>
  <c r="AJ2700" i="1"/>
  <c r="AJ2701" i="1"/>
  <c r="AJ2702" i="1"/>
  <c r="AJ2703" i="1"/>
  <c r="AJ2704" i="1"/>
  <c r="AJ2705" i="1"/>
  <c r="AJ2706" i="1"/>
  <c r="AJ2707" i="1"/>
  <c r="AJ2708" i="1"/>
  <c r="AJ2709" i="1"/>
  <c r="AJ2710" i="1"/>
  <c r="AJ2711" i="1"/>
  <c r="AJ2712" i="1"/>
  <c r="AJ2713" i="1"/>
  <c r="AJ2714" i="1"/>
  <c r="AJ2715" i="1"/>
  <c r="AJ2716" i="1"/>
  <c r="AJ2717" i="1"/>
  <c r="AJ2718" i="1"/>
  <c r="AJ2719" i="1"/>
  <c r="AJ2720" i="1"/>
  <c r="AJ2721" i="1"/>
  <c r="AJ2722" i="1"/>
  <c r="AJ2723" i="1"/>
  <c r="AJ2724" i="1"/>
  <c r="AJ2725" i="1"/>
  <c r="AJ2726" i="1"/>
  <c r="AJ2727" i="1"/>
  <c r="AJ2728" i="1"/>
  <c r="AJ2729" i="1"/>
  <c r="AJ2730" i="1"/>
  <c r="AJ2731" i="1"/>
  <c r="AJ2732" i="1"/>
  <c r="AJ2733" i="1"/>
  <c r="AJ2734" i="1"/>
  <c r="AJ2735" i="1"/>
  <c r="AJ2736" i="1"/>
  <c r="AJ2737" i="1"/>
  <c r="AJ2738" i="1"/>
  <c r="AJ2739" i="1"/>
  <c r="AJ2740" i="1"/>
  <c r="AJ2741" i="1"/>
  <c r="AJ2742" i="1"/>
  <c r="AJ2743" i="1"/>
  <c r="AJ2744" i="1"/>
  <c r="AJ2745" i="1"/>
  <c r="AJ2746" i="1"/>
  <c r="AJ2747" i="1"/>
  <c r="AJ2748" i="1"/>
  <c r="AJ2749" i="1"/>
  <c r="AJ2750" i="1"/>
  <c r="AJ2751" i="1"/>
  <c r="AJ2752" i="1"/>
  <c r="AJ2753" i="1"/>
  <c r="AJ2754" i="1"/>
  <c r="AJ2755" i="1"/>
  <c r="AJ2756" i="1"/>
  <c r="AJ2757" i="1"/>
  <c r="AJ2758" i="1"/>
  <c r="AJ2759" i="1"/>
  <c r="AJ2760" i="1"/>
  <c r="AJ2761" i="1"/>
  <c r="AJ2762" i="1"/>
  <c r="AJ2763" i="1"/>
  <c r="AJ2764" i="1"/>
  <c r="AJ2765" i="1"/>
  <c r="AJ2766" i="1"/>
  <c r="AJ2767" i="1"/>
  <c r="AJ2768" i="1"/>
  <c r="AJ2769" i="1"/>
  <c r="AJ2770" i="1"/>
  <c r="AJ2771" i="1"/>
  <c r="AJ2772" i="1"/>
  <c r="AJ2773" i="1"/>
  <c r="AJ2774" i="1"/>
  <c r="AJ2775" i="1"/>
  <c r="AJ2776" i="1"/>
  <c r="AJ2777" i="1"/>
  <c r="AJ2778" i="1"/>
  <c r="AJ2779" i="1"/>
  <c r="AJ2780" i="1"/>
  <c r="AJ2781" i="1"/>
  <c r="AJ2782" i="1"/>
  <c r="AJ2783" i="1"/>
  <c r="AJ2784" i="1"/>
  <c r="AJ2785" i="1"/>
  <c r="AJ2786" i="1"/>
  <c r="AJ2787" i="1"/>
  <c r="AJ2788" i="1"/>
  <c r="AJ2789" i="1"/>
  <c r="AJ2790" i="1"/>
  <c r="AJ2791" i="1"/>
  <c r="AJ2792" i="1"/>
  <c r="AJ2793" i="1"/>
  <c r="AJ2794" i="1"/>
  <c r="AJ2795" i="1"/>
  <c r="AJ2796" i="1"/>
  <c r="AJ2797" i="1"/>
  <c r="AJ2798" i="1"/>
  <c r="AJ2799" i="1"/>
  <c r="AJ2800" i="1"/>
  <c r="AJ2801" i="1"/>
  <c r="AJ2802" i="1"/>
  <c r="AJ2803" i="1"/>
  <c r="AJ2804" i="1"/>
  <c r="AJ2805" i="1"/>
  <c r="AJ2806" i="1"/>
  <c r="AJ2807" i="1"/>
  <c r="AJ2808" i="1"/>
  <c r="AJ2809" i="1"/>
  <c r="AJ2810" i="1"/>
  <c r="AJ2811" i="1"/>
  <c r="AJ2812" i="1"/>
  <c r="AJ2813" i="1"/>
  <c r="AJ2814" i="1"/>
  <c r="AJ2815" i="1"/>
  <c r="AJ2816" i="1"/>
  <c r="AJ2817" i="1"/>
  <c r="AJ2818" i="1"/>
  <c r="AJ2819" i="1"/>
  <c r="AJ2820" i="1"/>
  <c r="AJ2821" i="1"/>
  <c r="AJ2822" i="1"/>
  <c r="AJ2823" i="1"/>
  <c r="AJ2824" i="1"/>
  <c r="AJ2825" i="1"/>
  <c r="AJ2826" i="1"/>
  <c r="AJ2827" i="1"/>
  <c r="AJ2828" i="1"/>
  <c r="AJ2829" i="1"/>
  <c r="AJ2830" i="1"/>
  <c r="AJ2831" i="1"/>
  <c r="AJ2832" i="1"/>
  <c r="AJ2833" i="1"/>
  <c r="AJ2834" i="1"/>
  <c r="AJ2835" i="1"/>
  <c r="AJ2836" i="1"/>
  <c r="AJ2837" i="1"/>
  <c r="AJ2838" i="1"/>
  <c r="AJ2839" i="1"/>
  <c r="AJ2840" i="1"/>
  <c r="AJ2841" i="1"/>
  <c r="AJ2842" i="1"/>
  <c r="AJ2843" i="1"/>
  <c r="AJ2844" i="1"/>
  <c r="AJ2845" i="1"/>
  <c r="AJ2846" i="1"/>
  <c r="AJ2847" i="1"/>
  <c r="AJ2848" i="1"/>
  <c r="AJ2849" i="1"/>
  <c r="AJ2850" i="1"/>
  <c r="AJ2851" i="1"/>
  <c r="AJ2852" i="1"/>
  <c r="AJ2853" i="1"/>
  <c r="AJ2854" i="1"/>
  <c r="AJ2855" i="1"/>
  <c r="AJ2856" i="1"/>
  <c r="AJ2857" i="1"/>
  <c r="AJ2858" i="1"/>
  <c r="AJ2859" i="1"/>
  <c r="AJ2860" i="1"/>
  <c r="AJ2861" i="1"/>
  <c r="AJ2862" i="1"/>
  <c r="AJ2863" i="1"/>
  <c r="AJ2864" i="1"/>
  <c r="AJ2865" i="1"/>
  <c r="AJ2866" i="1"/>
  <c r="AJ2867" i="1"/>
  <c r="AJ2868" i="1"/>
  <c r="AJ2869" i="1"/>
  <c r="AJ2870" i="1"/>
  <c r="AJ2871" i="1"/>
  <c r="AJ2872" i="1"/>
  <c r="AJ2873" i="1"/>
  <c r="AJ2874" i="1"/>
  <c r="AJ2875" i="1"/>
  <c r="AJ2876" i="1"/>
  <c r="AJ2877" i="1"/>
  <c r="AJ2878" i="1"/>
  <c r="AJ2879" i="1"/>
  <c r="AJ2880" i="1"/>
  <c r="AJ2881" i="1"/>
  <c r="AJ2882" i="1"/>
  <c r="AJ2883" i="1"/>
  <c r="AJ2884" i="1"/>
  <c r="AJ2885" i="1"/>
  <c r="AJ2886" i="1"/>
  <c r="AJ2887" i="1"/>
  <c r="AJ2888" i="1"/>
  <c r="AJ2889" i="1"/>
  <c r="AJ2890" i="1"/>
  <c r="AJ2891" i="1"/>
  <c r="AJ2892" i="1"/>
  <c r="AJ2893" i="1"/>
  <c r="AJ2894" i="1"/>
  <c r="AJ2895" i="1"/>
  <c r="AJ2896" i="1"/>
  <c r="AJ2897" i="1"/>
  <c r="AJ2898" i="1"/>
  <c r="AJ2899" i="1"/>
  <c r="AJ2900" i="1"/>
  <c r="AJ2901" i="1"/>
  <c r="AJ2902" i="1"/>
  <c r="AJ2903" i="1"/>
  <c r="AJ2904" i="1"/>
  <c r="AJ2905" i="1"/>
  <c r="AJ2906" i="1"/>
  <c r="AJ2907" i="1"/>
  <c r="AJ2908" i="1"/>
  <c r="AJ2909" i="1"/>
  <c r="AJ2910" i="1"/>
  <c r="AJ2911" i="1"/>
  <c r="AJ2912" i="1"/>
  <c r="AJ2913" i="1"/>
  <c r="AJ2914" i="1"/>
  <c r="AJ2915" i="1"/>
  <c r="AJ2916" i="1"/>
  <c r="AJ2917" i="1"/>
  <c r="AJ2918" i="1"/>
  <c r="AJ2919" i="1"/>
  <c r="AJ2920" i="1"/>
  <c r="AJ2921" i="1"/>
  <c r="AJ2922" i="1"/>
  <c r="AJ2923" i="1"/>
  <c r="AJ2924" i="1"/>
  <c r="AJ2925" i="1"/>
  <c r="AJ2926" i="1"/>
  <c r="AJ2927" i="1"/>
  <c r="AJ2928" i="1"/>
  <c r="AJ2929" i="1"/>
  <c r="AJ2930" i="1"/>
  <c r="AJ2931" i="1"/>
  <c r="AJ2932" i="1"/>
  <c r="AJ2933" i="1"/>
  <c r="AJ2934" i="1"/>
  <c r="AJ2935" i="1"/>
  <c r="AJ2936" i="1"/>
  <c r="AJ2937" i="1"/>
  <c r="AJ2938" i="1"/>
  <c r="AJ2939" i="1"/>
  <c r="AJ2940" i="1"/>
  <c r="AJ2941" i="1"/>
  <c r="AJ2942" i="1"/>
  <c r="AJ2943" i="1"/>
  <c r="AJ2944" i="1"/>
  <c r="AJ2945" i="1"/>
  <c r="AJ2946" i="1"/>
  <c r="AJ2947" i="1"/>
  <c r="AJ2948" i="1"/>
  <c r="AJ2949" i="1"/>
  <c r="AJ2950" i="1"/>
  <c r="AJ2951" i="1"/>
  <c r="AJ2952" i="1"/>
  <c r="AJ2953" i="1"/>
  <c r="AJ2954" i="1"/>
  <c r="AJ2955" i="1"/>
  <c r="AJ2956" i="1"/>
  <c r="AJ2957" i="1"/>
  <c r="AJ2958" i="1"/>
  <c r="AJ2959" i="1"/>
  <c r="AJ2960" i="1"/>
  <c r="AJ2961" i="1"/>
  <c r="AJ2962" i="1"/>
  <c r="AJ2963" i="1"/>
  <c r="AJ2964" i="1"/>
  <c r="AJ2965" i="1"/>
  <c r="AJ2966" i="1"/>
  <c r="AJ2967" i="1"/>
  <c r="AJ2968" i="1"/>
  <c r="AJ2969" i="1"/>
  <c r="AJ2970" i="1"/>
  <c r="AJ2971" i="1"/>
  <c r="AJ2972" i="1"/>
  <c r="AJ2973" i="1"/>
  <c r="AJ2974" i="1"/>
  <c r="AJ2975" i="1"/>
  <c r="AJ2976" i="1"/>
  <c r="AJ2977" i="1"/>
  <c r="AJ2978" i="1"/>
  <c r="AJ2979" i="1"/>
  <c r="AJ2980" i="1"/>
  <c r="AJ2981" i="1"/>
  <c r="AJ2982" i="1"/>
  <c r="AJ2983" i="1"/>
  <c r="AJ2984" i="1"/>
  <c r="AJ2985" i="1"/>
  <c r="AJ2986" i="1"/>
  <c r="AJ2987" i="1"/>
  <c r="AJ2988" i="1"/>
  <c r="AJ2989" i="1"/>
  <c r="AJ2990" i="1"/>
  <c r="AJ2991" i="1"/>
  <c r="AJ2992" i="1"/>
  <c r="AJ2993" i="1"/>
  <c r="AJ2994" i="1"/>
  <c r="AJ2995" i="1"/>
  <c r="AJ2996" i="1"/>
  <c r="AJ2997" i="1"/>
  <c r="AJ2998" i="1"/>
  <c r="AJ2999" i="1"/>
  <c r="AJ3000" i="1"/>
  <c r="AJ3001" i="1"/>
  <c r="AJ3002" i="1"/>
  <c r="AJ3003" i="1"/>
  <c r="AJ3004" i="1"/>
  <c r="AJ3005" i="1"/>
  <c r="AJ3006" i="1"/>
  <c r="AJ3007" i="1"/>
  <c r="AJ3008" i="1"/>
  <c r="AJ3009" i="1"/>
  <c r="AJ3010" i="1"/>
  <c r="AJ3011" i="1"/>
  <c r="AJ3012" i="1"/>
  <c r="AJ3013" i="1"/>
  <c r="AJ3014" i="1"/>
  <c r="AJ3015" i="1"/>
  <c r="AJ3016" i="1"/>
  <c r="AJ3017" i="1"/>
  <c r="AJ3018" i="1"/>
  <c r="AJ3019" i="1"/>
  <c r="AJ3020" i="1"/>
  <c r="AJ3021" i="1"/>
  <c r="AJ3022" i="1"/>
  <c r="AJ3023" i="1"/>
  <c r="AJ3024" i="1"/>
  <c r="AJ3025" i="1"/>
  <c r="AJ3026" i="1"/>
  <c r="AJ3027" i="1"/>
  <c r="AJ3028" i="1"/>
  <c r="AJ3029" i="1"/>
  <c r="AJ3030" i="1"/>
  <c r="AJ3031" i="1"/>
  <c r="AJ3032" i="1"/>
  <c r="AJ3033" i="1"/>
  <c r="AJ3034" i="1"/>
  <c r="AJ3035" i="1"/>
  <c r="AJ3036" i="1"/>
  <c r="AJ3037" i="1"/>
  <c r="AJ3038" i="1"/>
  <c r="AJ3039" i="1"/>
  <c r="AJ3040" i="1"/>
  <c r="AJ3041" i="1"/>
  <c r="AJ3042" i="1"/>
  <c r="AJ3043" i="1"/>
  <c r="AJ3044" i="1"/>
  <c r="AJ3045" i="1"/>
  <c r="AJ3046" i="1"/>
  <c r="AJ3047" i="1"/>
  <c r="AJ3048" i="1"/>
  <c r="AJ3049" i="1"/>
  <c r="AJ3050" i="1"/>
  <c r="AJ3051" i="1"/>
  <c r="AJ3052" i="1"/>
  <c r="AJ3053" i="1"/>
  <c r="AJ3054" i="1"/>
  <c r="AJ3055" i="1"/>
  <c r="AJ3056" i="1"/>
  <c r="AJ3057" i="1"/>
  <c r="AJ3058" i="1"/>
  <c r="AJ3059" i="1"/>
  <c r="AJ3060" i="1"/>
  <c r="AJ3061" i="1"/>
  <c r="AJ3062" i="1"/>
  <c r="AJ3063" i="1"/>
  <c r="AJ3064" i="1"/>
  <c r="AJ3065" i="1"/>
  <c r="AJ3066" i="1"/>
  <c r="AJ3067" i="1"/>
  <c r="AJ3068" i="1"/>
  <c r="AJ3069" i="1"/>
  <c r="AJ3070" i="1"/>
  <c r="AJ3071" i="1"/>
  <c r="AJ3072" i="1"/>
  <c r="AJ3073" i="1"/>
  <c r="AJ3074" i="1"/>
  <c r="AJ3075" i="1"/>
  <c r="AJ3076" i="1"/>
  <c r="AJ3077" i="1"/>
  <c r="AJ3078" i="1"/>
  <c r="AJ3079" i="1"/>
  <c r="AJ3080" i="1"/>
  <c r="AJ3081" i="1"/>
  <c r="AJ3082" i="1"/>
  <c r="AJ3083" i="1"/>
  <c r="AJ3084" i="1"/>
  <c r="AJ3085" i="1"/>
  <c r="AJ3086" i="1"/>
  <c r="AJ3087" i="1"/>
  <c r="AJ3088" i="1"/>
  <c r="AJ3089" i="1"/>
  <c r="AJ3090" i="1"/>
  <c r="AJ3091" i="1"/>
  <c r="AJ3092" i="1"/>
  <c r="AJ3093" i="1"/>
  <c r="AJ3094" i="1"/>
  <c r="AJ3095" i="1"/>
  <c r="AJ3096" i="1"/>
  <c r="AJ3097" i="1"/>
  <c r="AJ3098" i="1"/>
  <c r="AJ3099" i="1"/>
  <c r="AJ3100" i="1"/>
  <c r="AJ3101" i="1"/>
  <c r="AJ3102" i="1"/>
  <c r="AJ3103" i="1"/>
  <c r="AJ3104" i="1"/>
  <c r="AJ3105" i="1"/>
  <c r="AJ3106" i="1"/>
  <c r="AJ3107" i="1"/>
  <c r="AJ3108" i="1"/>
  <c r="AJ3109" i="1"/>
  <c r="AJ3110" i="1"/>
  <c r="AJ3111" i="1"/>
  <c r="AJ3112" i="1"/>
  <c r="AJ3113" i="1"/>
  <c r="AJ3114" i="1"/>
  <c r="AJ3115" i="1"/>
  <c r="AJ3116" i="1"/>
  <c r="AJ3117" i="1"/>
  <c r="AJ3118" i="1"/>
  <c r="AJ3119" i="1"/>
  <c r="AJ3120" i="1"/>
  <c r="AJ3121" i="1"/>
  <c r="AJ3122" i="1"/>
  <c r="AJ3123" i="1"/>
  <c r="AJ3124" i="1"/>
  <c r="AJ3125" i="1"/>
  <c r="AJ3126" i="1"/>
  <c r="AJ3127" i="1"/>
  <c r="AJ3128" i="1"/>
  <c r="AJ3129" i="1"/>
  <c r="AJ3130" i="1"/>
  <c r="AJ3131" i="1"/>
  <c r="AJ3132" i="1"/>
  <c r="AJ3133" i="1"/>
  <c r="AJ3134" i="1"/>
  <c r="AJ3135" i="1"/>
  <c r="AJ3136" i="1"/>
  <c r="AJ3137" i="1"/>
  <c r="AJ3138" i="1"/>
  <c r="AJ3139" i="1"/>
  <c r="AJ3140" i="1"/>
  <c r="AJ3141" i="1"/>
  <c r="AJ3142" i="1"/>
  <c r="AJ3143" i="1"/>
  <c r="AJ3144" i="1"/>
  <c r="AJ3145" i="1"/>
  <c r="AJ3146" i="1"/>
  <c r="AJ3147" i="1"/>
  <c r="AJ3148" i="1"/>
  <c r="AJ3149" i="1"/>
  <c r="AJ3150" i="1"/>
  <c r="AJ3151" i="1"/>
  <c r="AJ3152" i="1"/>
  <c r="AJ3153" i="1"/>
  <c r="AJ3154" i="1"/>
  <c r="AJ3155" i="1"/>
  <c r="AJ3156" i="1"/>
  <c r="AJ3157" i="1"/>
  <c r="AJ3158" i="1"/>
  <c r="AJ3159" i="1"/>
  <c r="AJ3160" i="1"/>
  <c r="AJ3161" i="1"/>
  <c r="AJ3162" i="1"/>
  <c r="AJ3163" i="1"/>
  <c r="AJ3164" i="1"/>
  <c r="AJ3165" i="1"/>
  <c r="AJ3166" i="1"/>
  <c r="AJ3167" i="1"/>
  <c r="AJ3168" i="1"/>
  <c r="AJ3169" i="1"/>
  <c r="AJ3170" i="1"/>
  <c r="AJ3171" i="1"/>
  <c r="AJ3172" i="1"/>
  <c r="AJ3173" i="1"/>
  <c r="AJ3174" i="1"/>
  <c r="AJ3175" i="1"/>
  <c r="AJ3176" i="1"/>
  <c r="AJ3177" i="1"/>
  <c r="AJ3178" i="1"/>
  <c r="AJ3179" i="1"/>
  <c r="AJ3180" i="1"/>
  <c r="AJ3181" i="1"/>
  <c r="AJ3182" i="1"/>
  <c r="AJ3183" i="1"/>
  <c r="AJ3184" i="1"/>
  <c r="AJ3185" i="1"/>
  <c r="AJ3186" i="1"/>
  <c r="AJ3187" i="1"/>
  <c r="AJ3188" i="1"/>
  <c r="AJ3189" i="1"/>
  <c r="AJ3190" i="1"/>
  <c r="AJ3191" i="1"/>
  <c r="AJ3192" i="1"/>
  <c r="AJ19" i="1"/>
  <c r="AJ22" i="1"/>
  <c r="AJ25" i="1"/>
  <c r="AJ27" i="1"/>
  <c r="AJ28" i="1"/>
  <c r="AJ31" i="1"/>
  <c r="AJ37" i="1"/>
  <c r="AJ38" i="1"/>
  <c r="AJ39" i="1"/>
  <c r="AJ40" i="1"/>
  <c r="AJ41" i="1"/>
  <c r="AJ42" i="1"/>
  <c r="AJ43" i="1"/>
  <c r="AJ44" i="1"/>
  <c r="AJ45" i="1"/>
  <c r="AJ46" i="1"/>
  <c r="AJ47" i="1"/>
  <c r="AJ48" i="1"/>
  <c r="AJ49" i="1"/>
  <c r="AJ17" i="1"/>
  <c r="BD25" i="1" l="1"/>
  <c r="I3182" i="1"/>
  <c r="I3183" i="1"/>
  <c r="I3184" i="1"/>
  <c r="I3185" i="1"/>
  <c r="I3186" i="1"/>
  <c r="I3187" i="1"/>
  <c r="I3188" i="1"/>
  <c r="I3189" i="1"/>
  <c r="I3190" i="1"/>
  <c r="I3191" i="1"/>
  <c r="I3192" i="1"/>
  <c r="BD27" i="1" l="1"/>
  <c r="C15" i="10"/>
  <c r="BD28" i="1" l="1"/>
  <c r="BD31" i="1" s="1"/>
  <c r="BD37" i="1" s="1"/>
  <c r="BD38" i="1" s="1"/>
  <c r="BD39" i="1" s="1"/>
  <c r="BD40" i="1" s="1"/>
  <c r="BD41" i="1" s="1"/>
  <c r="BD42" i="1" s="1"/>
  <c r="BD43" i="1" s="1"/>
  <c r="BD44" i="1" s="1"/>
  <c r="BD45" i="1" s="1"/>
  <c r="BD46" i="1" s="1"/>
  <c r="BD47" i="1" s="1"/>
  <c r="BD48" i="1" s="1"/>
  <c r="BD49" i="1" s="1"/>
  <c r="BD50" i="1" s="1"/>
  <c r="BD51" i="1" s="1"/>
  <c r="BD53" i="1" s="1"/>
  <c r="BD63" i="1" s="1"/>
  <c r="BD65" i="1" s="1"/>
  <c r="BD66" i="1" s="1"/>
  <c r="BD67" i="1" s="1"/>
  <c r="BD69" i="1" s="1"/>
  <c r="BD70" i="1" s="1"/>
  <c r="BD71" i="1" s="1"/>
  <c r="BD73" i="1" s="1"/>
  <c r="BD74" i="1" s="1"/>
  <c r="BD75" i="1" s="1"/>
  <c r="BD77" i="1" s="1"/>
  <c r="BD78" i="1" s="1"/>
  <c r="BD79" i="1" s="1"/>
  <c r="BD81" i="1" s="1"/>
  <c r="BD82" i="1" s="1"/>
  <c r="BD83" i="1" s="1"/>
  <c r="BD84" i="1" s="1"/>
  <c r="BD85" i="1" s="1"/>
  <c r="BD87" i="1" s="1"/>
  <c r="BD88" i="1" s="1"/>
  <c r="BD89" i="1" s="1"/>
  <c r="BD90"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BD131" i="1" s="1"/>
  <c r="BD132" i="1" s="1"/>
  <c r="BD133" i="1" s="1"/>
  <c r="BD134" i="1" s="1"/>
  <c r="BD135" i="1" s="1"/>
  <c r="BD136" i="1" s="1"/>
  <c r="BD137" i="1" s="1"/>
  <c r="BD138" i="1" s="1"/>
  <c r="BD139" i="1" s="1"/>
  <c r="BD140" i="1" s="1"/>
  <c r="BD141" i="1" s="1"/>
  <c r="BD142" i="1" s="1"/>
  <c r="BD143" i="1" s="1"/>
  <c r="BD144" i="1" s="1"/>
  <c r="BD145" i="1" s="1"/>
  <c r="BD146" i="1" s="1"/>
  <c r="BD147" i="1" s="1"/>
  <c r="BD148" i="1" s="1"/>
  <c r="BD149" i="1" s="1"/>
  <c r="BD150" i="1" s="1"/>
  <c r="BD151" i="1" s="1"/>
  <c r="BD152" i="1" s="1"/>
  <c r="BD153" i="1" s="1"/>
  <c r="BD154" i="1" s="1"/>
  <c r="BD155" i="1" s="1"/>
  <c r="BD156" i="1" s="1"/>
  <c r="BD157" i="1" s="1"/>
  <c r="BD158" i="1" s="1"/>
  <c r="BD159" i="1" s="1"/>
  <c r="BD160" i="1" s="1"/>
  <c r="BD161" i="1" s="1"/>
  <c r="BD162" i="1" s="1"/>
  <c r="BD163" i="1" s="1"/>
  <c r="BD164" i="1" s="1"/>
  <c r="BD165" i="1" s="1"/>
  <c r="BD166" i="1" s="1"/>
  <c r="BD167" i="1" s="1"/>
  <c r="BD168" i="1" s="1"/>
  <c r="BD169" i="1" s="1"/>
  <c r="BD170" i="1" s="1"/>
  <c r="BD171" i="1" s="1"/>
  <c r="BD172" i="1" s="1"/>
  <c r="BD173" i="1" s="1"/>
  <c r="BD174" i="1" s="1"/>
  <c r="BD175" i="1" s="1"/>
  <c r="BD176" i="1" s="1"/>
  <c r="BD177" i="1" s="1"/>
  <c r="BD178" i="1" s="1"/>
  <c r="BD179" i="1" s="1"/>
  <c r="BD180" i="1" s="1"/>
  <c r="BD181" i="1" s="1"/>
  <c r="BD182" i="1" s="1"/>
  <c r="BD183" i="1" s="1"/>
  <c r="BD184" i="1" s="1"/>
  <c r="BD185" i="1" s="1"/>
  <c r="BD186" i="1" s="1"/>
  <c r="BD187" i="1" s="1"/>
  <c r="BD188" i="1" s="1"/>
  <c r="BD189" i="1" s="1"/>
  <c r="BD190" i="1" s="1"/>
  <c r="BD191" i="1" s="1"/>
  <c r="BD192" i="1" s="1"/>
  <c r="BD193" i="1" s="1"/>
  <c r="BD194" i="1" s="1"/>
  <c r="BD195" i="1" s="1"/>
  <c r="BD196" i="1" s="1"/>
  <c r="BD197" i="1" s="1"/>
  <c r="BD198" i="1" s="1"/>
  <c r="BD199" i="1" s="1"/>
  <c r="BD200" i="1" s="1"/>
  <c r="BD201" i="1" s="1"/>
  <c r="BD202" i="1" s="1"/>
  <c r="BD203" i="1" s="1"/>
  <c r="BD204" i="1" s="1"/>
  <c r="BD205" i="1" s="1"/>
  <c r="BD206" i="1" s="1"/>
  <c r="BD207" i="1" s="1"/>
  <c r="BD208" i="1" s="1"/>
  <c r="BD209" i="1" s="1"/>
  <c r="BD210" i="1" s="1"/>
  <c r="BD211" i="1" s="1"/>
  <c r="BD212" i="1" s="1"/>
  <c r="BD213" i="1" s="1"/>
  <c r="BD214" i="1" s="1"/>
  <c r="BD215" i="1" s="1"/>
  <c r="BD216" i="1" s="1"/>
  <c r="BD217" i="1" s="1"/>
  <c r="BD218" i="1" s="1"/>
  <c r="BD219" i="1" s="1"/>
  <c r="BD220" i="1" s="1"/>
  <c r="BD221" i="1" s="1"/>
  <c r="BD222" i="1" s="1"/>
  <c r="BD223" i="1" s="1"/>
  <c r="BD224" i="1" s="1"/>
  <c r="BD225" i="1" s="1"/>
  <c r="BD226" i="1" s="1"/>
  <c r="BD227" i="1" s="1"/>
  <c r="BD228" i="1" s="1"/>
  <c r="BD229" i="1" s="1"/>
  <c r="BD230" i="1" s="1"/>
  <c r="BD231" i="1" s="1"/>
  <c r="BD232" i="1" s="1"/>
  <c r="BD233" i="1" s="1"/>
  <c r="BD234" i="1" s="1"/>
  <c r="BD235" i="1" s="1"/>
  <c r="BD236" i="1" s="1"/>
  <c r="BD237" i="1" s="1"/>
  <c r="BD238" i="1" s="1"/>
  <c r="BD239" i="1" s="1"/>
  <c r="BD240" i="1" s="1"/>
  <c r="BD241" i="1" s="1"/>
  <c r="BD242" i="1" s="1"/>
  <c r="BD243" i="1" s="1"/>
  <c r="BD244" i="1" s="1"/>
  <c r="BD245" i="1" s="1"/>
  <c r="BD246" i="1" s="1"/>
  <c r="BD247" i="1" s="1"/>
  <c r="BD248" i="1" s="1"/>
  <c r="BD249" i="1" s="1"/>
  <c r="BD250" i="1" s="1"/>
  <c r="BD251" i="1" s="1"/>
  <c r="BD252" i="1" s="1"/>
  <c r="BD253" i="1" s="1"/>
  <c r="BD254" i="1" s="1"/>
  <c r="BD255" i="1" s="1"/>
  <c r="BD256" i="1" s="1"/>
  <c r="BD257" i="1" s="1"/>
  <c r="BD258" i="1" s="1"/>
  <c r="BD259" i="1" s="1"/>
  <c r="BD260" i="1" s="1"/>
  <c r="BD261" i="1" s="1"/>
  <c r="BD262" i="1" s="1"/>
  <c r="BD263" i="1" s="1"/>
  <c r="BD264" i="1" s="1"/>
  <c r="BD265" i="1" s="1"/>
  <c r="BD266" i="1" s="1"/>
  <c r="BD267" i="1" s="1"/>
  <c r="BD268" i="1" s="1"/>
  <c r="BD269" i="1" s="1"/>
  <c r="BD270" i="1" s="1"/>
  <c r="BD271" i="1" s="1"/>
  <c r="BD272" i="1" s="1"/>
  <c r="BD273" i="1" s="1"/>
  <c r="BD274" i="1" s="1"/>
  <c r="BD275" i="1" s="1"/>
  <c r="BD276" i="1" s="1"/>
  <c r="BD277" i="1" s="1"/>
  <c r="BD278" i="1" s="1"/>
  <c r="BD279" i="1" s="1"/>
  <c r="BD280" i="1" s="1"/>
  <c r="BD281" i="1" s="1"/>
  <c r="BD282" i="1" s="1"/>
  <c r="BD283" i="1" s="1"/>
  <c r="BD284" i="1" s="1"/>
  <c r="BD285" i="1" s="1"/>
  <c r="BD286" i="1" s="1"/>
  <c r="BD287" i="1" s="1"/>
  <c r="BD288" i="1" s="1"/>
  <c r="BD289" i="1" s="1"/>
  <c r="BD290" i="1" s="1"/>
  <c r="BD291" i="1" s="1"/>
  <c r="BD292" i="1" s="1"/>
  <c r="BD293" i="1" s="1"/>
  <c r="BD294" i="1" s="1"/>
  <c r="BD295" i="1" s="1"/>
  <c r="BD296" i="1" s="1"/>
  <c r="BD297" i="1" s="1"/>
  <c r="BD298" i="1" s="1"/>
  <c r="BD299" i="1" s="1"/>
  <c r="BD300" i="1" s="1"/>
  <c r="BD301" i="1" s="1"/>
  <c r="BD302" i="1" s="1"/>
  <c r="BD303" i="1" s="1"/>
  <c r="BD304" i="1" s="1"/>
  <c r="BD305" i="1" s="1"/>
  <c r="BD306" i="1" s="1"/>
  <c r="BD307" i="1" s="1"/>
  <c r="BD308" i="1" s="1"/>
  <c r="BD309" i="1" s="1"/>
  <c r="BD310" i="1" s="1"/>
  <c r="BD311" i="1" s="1"/>
  <c r="BD312" i="1" s="1"/>
  <c r="BD313" i="1" s="1"/>
  <c r="BD314" i="1" s="1"/>
  <c r="BD315" i="1" s="1"/>
  <c r="BD316" i="1" s="1"/>
  <c r="BD317" i="1" s="1"/>
  <c r="BD318" i="1" s="1"/>
  <c r="BD319" i="1" s="1"/>
  <c r="BD320" i="1" s="1"/>
  <c r="BD321" i="1" s="1"/>
  <c r="BD322" i="1" s="1"/>
  <c r="BD323" i="1" s="1"/>
  <c r="BD324" i="1" s="1"/>
  <c r="BD325" i="1" s="1"/>
  <c r="BD326" i="1" s="1"/>
  <c r="BD327" i="1" s="1"/>
  <c r="BD328" i="1" s="1"/>
  <c r="BD329" i="1" s="1"/>
  <c r="BD330" i="1" s="1"/>
  <c r="BD331" i="1" s="1"/>
  <c r="BD332" i="1" s="1"/>
  <c r="BD333" i="1" s="1"/>
  <c r="BD334" i="1" s="1"/>
  <c r="BD335" i="1" s="1"/>
  <c r="BD336" i="1" s="1"/>
  <c r="BD337" i="1" s="1"/>
  <c r="BD338" i="1" s="1"/>
  <c r="BD339" i="1" s="1"/>
  <c r="BD340" i="1" s="1"/>
  <c r="BD341" i="1" s="1"/>
  <c r="BD342" i="1" s="1"/>
  <c r="BD343" i="1" s="1"/>
  <c r="BD344" i="1" s="1"/>
  <c r="BD345" i="1" s="1"/>
  <c r="BD346" i="1" s="1"/>
  <c r="BD347" i="1" s="1"/>
  <c r="BD348" i="1" s="1"/>
  <c r="BD349" i="1" s="1"/>
  <c r="BD350" i="1" s="1"/>
  <c r="BD351" i="1" s="1"/>
  <c r="BD352" i="1" s="1"/>
  <c r="BD353" i="1" s="1"/>
  <c r="BD354" i="1" s="1"/>
  <c r="BD355" i="1" s="1"/>
  <c r="BD356" i="1" s="1"/>
  <c r="BD357" i="1" s="1"/>
  <c r="BD358" i="1" s="1"/>
  <c r="BD359" i="1" s="1"/>
  <c r="BD360" i="1" s="1"/>
  <c r="BD361" i="1" s="1"/>
  <c r="BD362" i="1" s="1"/>
  <c r="BD363" i="1" s="1"/>
  <c r="BD364" i="1" s="1"/>
  <c r="BD365" i="1" s="1"/>
  <c r="BD366" i="1" s="1"/>
  <c r="BD367" i="1" s="1"/>
  <c r="BD368" i="1" s="1"/>
  <c r="BD369" i="1" s="1"/>
  <c r="BD370" i="1" s="1"/>
  <c r="BD371" i="1" s="1"/>
  <c r="BD372" i="1" s="1"/>
  <c r="BD373" i="1" s="1"/>
  <c r="BD374" i="1" s="1"/>
  <c r="BD375" i="1" s="1"/>
  <c r="BD376" i="1" s="1"/>
  <c r="BD377" i="1" s="1"/>
  <c r="BD378" i="1" s="1"/>
  <c r="BD379" i="1" s="1"/>
  <c r="BD380" i="1" s="1"/>
  <c r="BD381" i="1" s="1"/>
  <c r="BD382" i="1" s="1"/>
  <c r="BD383" i="1" s="1"/>
  <c r="BD384" i="1" s="1"/>
  <c r="BD385" i="1" s="1"/>
  <c r="BD386" i="1" s="1"/>
  <c r="BD387" i="1" s="1"/>
  <c r="BD388" i="1" s="1"/>
  <c r="BD389" i="1" s="1"/>
  <c r="BD390" i="1" s="1"/>
  <c r="BD391" i="1" s="1"/>
  <c r="BD392" i="1" s="1"/>
  <c r="BD393" i="1" s="1"/>
  <c r="BD394" i="1" s="1"/>
  <c r="BD395" i="1" s="1"/>
  <c r="BD396" i="1" s="1"/>
  <c r="BD397" i="1" s="1"/>
  <c r="BD398" i="1" s="1"/>
  <c r="BD399" i="1" s="1"/>
  <c r="BD400" i="1" s="1"/>
  <c r="BD401" i="1" s="1"/>
  <c r="BD402" i="1" s="1"/>
  <c r="BD403" i="1" s="1"/>
  <c r="BD404" i="1" s="1"/>
  <c r="BD405" i="1" s="1"/>
  <c r="BD406" i="1" s="1"/>
  <c r="BD407" i="1" s="1"/>
  <c r="BD408" i="1" s="1"/>
  <c r="BD409" i="1" s="1"/>
  <c r="BD410" i="1" s="1"/>
  <c r="BD411" i="1" s="1"/>
  <c r="BD412" i="1" s="1"/>
  <c r="BD413" i="1" s="1"/>
  <c r="BD414" i="1" s="1"/>
  <c r="BD415" i="1" s="1"/>
  <c r="BD416" i="1" s="1"/>
  <c r="BD417" i="1" s="1"/>
  <c r="BD418" i="1" s="1"/>
  <c r="BD419" i="1" s="1"/>
  <c r="BD420" i="1" s="1"/>
  <c r="BD421" i="1" s="1"/>
  <c r="BD422" i="1" s="1"/>
  <c r="BD423" i="1" s="1"/>
  <c r="BD424" i="1" s="1"/>
  <c r="BD425" i="1" s="1"/>
  <c r="BD426" i="1" s="1"/>
  <c r="BD427" i="1" s="1"/>
  <c r="BD428" i="1" s="1"/>
  <c r="BD429" i="1" s="1"/>
  <c r="BD430" i="1" s="1"/>
  <c r="BD431" i="1" s="1"/>
  <c r="BD432" i="1" s="1"/>
  <c r="BD433" i="1" s="1"/>
  <c r="BD434" i="1" s="1"/>
  <c r="BD435" i="1" s="1"/>
  <c r="BD436" i="1" s="1"/>
  <c r="BD437" i="1" s="1"/>
  <c r="BD438" i="1" s="1"/>
  <c r="BD439" i="1" s="1"/>
  <c r="BD440" i="1" s="1"/>
  <c r="BD441" i="1" s="1"/>
  <c r="BD442" i="1" s="1"/>
  <c r="BD443" i="1" s="1"/>
  <c r="BD444" i="1" s="1"/>
  <c r="BD445" i="1" s="1"/>
  <c r="BD446" i="1" s="1"/>
  <c r="BD447" i="1" s="1"/>
  <c r="BD448" i="1" s="1"/>
  <c r="BD449" i="1" s="1"/>
  <c r="BD450" i="1" s="1"/>
  <c r="BD451" i="1" s="1"/>
  <c r="BD452" i="1" s="1"/>
  <c r="BD453" i="1" s="1"/>
  <c r="BD454" i="1" s="1"/>
  <c r="BD455" i="1" s="1"/>
  <c r="BD456" i="1" s="1"/>
  <c r="BD457" i="1" s="1"/>
  <c r="BD458" i="1" s="1"/>
  <c r="BD459" i="1" s="1"/>
  <c r="BD460" i="1" s="1"/>
  <c r="BD461" i="1" s="1"/>
  <c r="BD462" i="1" s="1"/>
  <c r="BD463" i="1" s="1"/>
  <c r="BD464" i="1" s="1"/>
  <c r="BD465" i="1" s="1"/>
  <c r="BD466" i="1" s="1"/>
  <c r="BD467" i="1" s="1"/>
  <c r="BD468" i="1" s="1"/>
  <c r="BD469" i="1" s="1"/>
  <c r="BD470" i="1" s="1"/>
  <c r="BD471" i="1" s="1"/>
  <c r="BD472" i="1" s="1"/>
  <c r="BD473" i="1" s="1"/>
  <c r="BD474" i="1" s="1"/>
  <c r="BD475" i="1" s="1"/>
  <c r="BD476" i="1" s="1"/>
  <c r="BD477" i="1" s="1"/>
  <c r="BD478" i="1" s="1"/>
  <c r="BD479" i="1" s="1"/>
  <c r="BD480" i="1" s="1"/>
  <c r="BD481" i="1" s="1"/>
  <c r="BD482" i="1" s="1"/>
  <c r="BD483" i="1" s="1"/>
  <c r="BD484" i="1" s="1"/>
  <c r="BD485" i="1" s="1"/>
  <c r="BD486" i="1" s="1"/>
  <c r="BD487" i="1" s="1"/>
  <c r="BD488" i="1" s="1"/>
  <c r="BD489" i="1" s="1"/>
  <c r="BD490" i="1" s="1"/>
  <c r="BD491" i="1" s="1"/>
  <c r="BD492" i="1" s="1"/>
  <c r="BD493" i="1" s="1"/>
  <c r="BD494" i="1" s="1"/>
  <c r="BD495" i="1" s="1"/>
  <c r="BD496" i="1" s="1"/>
  <c r="BD497" i="1" s="1"/>
  <c r="BD498" i="1" s="1"/>
  <c r="BD499" i="1" s="1"/>
  <c r="BD500" i="1" s="1"/>
  <c r="BD501" i="1" s="1"/>
  <c r="BD502" i="1" s="1"/>
  <c r="BD503" i="1" s="1"/>
  <c r="BD504" i="1" s="1"/>
  <c r="BD505" i="1" s="1"/>
  <c r="BD506" i="1" s="1"/>
  <c r="BD507" i="1" s="1"/>
  <c r="BD508" i="1" s="1"/>
  <c r="BD509" i="1" s="1"/>
  <c r="BD510" i="1" s="1"/>
  <c r="BD511" i="1" s="1"/>
  <c r="BD512" i="1" s="1"/>
  <c r="BD513" i="1" s="1"/>
  <c r="BD514" i="1" s="1"/>
  <c r="BD515" i="1" s="1"/>
  <c r="BD516" i="1" s="1"/>
  <c r="BD517" i="1" s="1"/>
  <c r="BD518" i="1" s="1"/>
  <c r="BD519" i="1" s="1"/>
  <c r="BD520" i="1" s="1"/>
  <c r="BD521" i="1" s="1"/>
  <c r="BD522" i="1" s="1"/>
  <c r="BD523" i="1" s="1"/>
  <c r="BD524" i="1" s="1"/>
  <c r="BD525" i="1" s="1"/>
  <c r="BD526" i="1" s="1"/>
  <c r="BD527" i="1" s="1"/>
  <c r="BD528" i="1" s="1"/>
  <c r="BD529" i="1" s="1"/>
  <c r="BD530" i="1" s="1"/>
  <c r="BD531" i="1" s="1"/>
  <c r="BD532" i="1" s="1"/>
  <c r="BD533" i="1" s="1"/>
  <c r="BD534" i="1" s="1"/>
  <c r="BD535" i="1" s="1"/>
  <c r="BD536" i="1" s="1"/>
  <c r="BD537" i="1" s="1"/>
  <c r="BD538" i="1" s="1"/>
  <c r="BD539" i="1" s="1"/>
  <c r="BD540" i="1" s="1"/>
  <c r="BD541" i="1" s="1"/>
  <c r="BD542" i="1" s="1"/>
  <c r="BD543" i="1" s="1"/>
  <c r="BD544" i="1" s="1"/>
  <c r="BD545" i="1" s="1"/>
  <c r="BD546" i="1" s="1"/>
  <c r="BD547" i="1" s="1"/>
  <c r="BD548" i="1" s="1"/>
  <c r="BD549" i="1" s="1"/>
  <c r="BD550" i="1" s="1"/>
  <c r="BD551" i="1" s="1"/>
  <c r="BD552" i="1" s="1"/>
  <c r="BD553" i="1" s="1"/>
  <c r="BD554" i="1" s="1"/>
  <c r="BD555"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D575" i="1" s="1"/>
  <c r="BD576" i="1" s="1"/>
  <c r="BD577" i="1" s="1"/>
  <c r="BD578" i="1" s="1"/>
  <c r="BD579" i="1" s="1"/>
  <c r="BD580" i="1" s="1"/>
  <c r="BD581" i="1" s="1"/>
  <c r="BD582" i="1" s="1"/>
  <c r="BD583" i="1" s="1"/>
  <c r="BD584" i="1" s="1"/>
  <c r="BD585"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BD605" i="1" s="1"/>
  <c r="BD606" i="1" s="1"/>
  <c r="BD607" i="1" s="1"/>
  <c r="BD608" i="1" s="1"/>
  <c r="BD609" i="1" s="1"/>
  <c r="BD610" i="1" s="1"/>
  <c r="BD611" i="1" s="1"/>
  <c r="BD612" i="1" s="1"/>
  <c r="BD613" i="1" s="1"/>
  <c r="BD614" i="1" s="1"/>
  <c r="BD615"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D635" i="1" s="1"/>
  <c r="BD636" i="1" s="1"/>
  <c r="BD637" i="1" s="1"/>
  <c r="BD638" i="1" s="1"/>
  <c r="BD639" i="1" s="1"/>
  <c r="BD640" i="1" s="1"/>
  <c r="BD641" i="1" s="1"/>
  <c r="BD642" i="1" s="1"/>
  <c r="BD643" i="1" s="1"/>
  <c r="BD644" i="1" s="1"/>
  <c r="BD645"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D665" i="1" s="1"/>
  <c r="BD666" i="1" s="1"/>
  <c r="BD667" i="1" s="1"/>
  <c r="BD668" i="1" s="1"/>
  <c r="BD669" i="1" s="1"/>
  <c r="BD670" i="1" s="1"/>
  <c r="BD671" i="1" s="1"/>
  <c r="BD672" i="1" s="1"/>
  <c r="BD673" i="1" s="1"/>
  <c r="BD674" i="1" s="1"/>
  <c r="BD675" i="1" s="1"/>
  <c r="BD676" i="1" s="1"/>
  <c r="BD677" i="1" s="1"/>
  <c r="BD678" i="1" s="1"/>
  <c r="BD679" i="1" s="1"/>
  <c r="BD680" i="1" s="1"/>
  <c r="BD681" i="1" s="1"/>
  <c r="BD682" i="1" s="1"/>
  <c r="BD683" i="1" s="1"/>
  <c r="BD684" i="1" s="1"/>
  <c r="BD685" i="1" s="1"/>
  <c r="BD686" i="1" s="1"/>
  <c r="BD687" i="1" s="1"/>
  <c r="BD688" i="1" s="1"/>
  <c r="BD689" i="1" s="1"/>
  <c r="BD690" i="1" s="1"/>
  <c r="BD691" i="1" s="1"/>
  <c r="BD692" i="1" s="1"/>
  <c r="BD693" i="1" s="1"/>
  <c r="BD694" i="1" s="1"/>
  <c r="BD695" i="1" s="1"/>
  <c r="BD696" i="1" s="1"/>
  <c r="BD697" i="1" s="1"/>
  <c r="BD698" i="1" s="1"/>
  <c r="BD699" i="1" s="1"/>
  <c r="BD700" i="1" s="1"/>
  <c r="BD701" i="1" s="1"/>
  <c r="BD702" i="1" s="1"/>
  <c r="BD703" i="1" s="1"/>
  <c r="BD704" i="1" s="1"/>
  <c r="BD705" i="1" s="1"/>
  <c r="BD706" i="1" s="1"/>
  <c r="BD707" i="1" s="1"/>
  <c r="BD708" i="1" s="1"/>
  <c r="BD709" i="1" s="1"/>
  <c r="BD710" i="1" s="1"/>
  <c r="BD711" i="1" s="1"/>
  <c r="BD712" i="1" s="1"/>
  <c r="BD713" i="1" s="1"/>
  <c r="BD714" i="1" s="1"/>
  <c r="BD715" i="1" s="1"/>
  <c r="BD716" i="1" s="1"/>
  <c r="BD717" i="1" s="1"/>
  <c r="BD718" i="1" s="1"/>
  <c r="BD719" i="1" s="1"/>
  <c r="BD720" i="1" s="1"/>
  <c r="BD721" i="1" s="1"/>
  <c r="BD722" i="1" s="1"/>
  <c r="BD723" i="1" s="1"/>
  <c r="BD724" i="1" s="1"/>
  <c r="BD725" i="1" s="1"/>
  <c r="BD726" i="1" s="1"/>
  <c r="BD727" i="1" s="1"/>
  <c r="BD728" i="1" s="1"/>
  <c r="BD729" i="1" s="1"/>
  <c r="BD730" i="1" s="1"/>
  <c r="BD731" i="1" s="1"/>
  <c r="BD732" i="1" s="1"/>
  <c r="BD733" i="1" s="1"/>
  <c r="BD734" i="1" s="1"/>
  <c r="BD735" i="1" s="1"/>
  <c r="BD736" i="1" s="1"/>
  <c r="BD737" i="1" s="1"/>
  <c r="BD738" i="1" s="1"/>
  <c r="BD739" i="1" s="1"/>
  <c r="BD740" i="1" s="1"/>
  <c r="BD741" i="1" s="1"/>
  <c r="BD742" i="1" s="1"/>
  <c r="BD743" i="1" s="1"/>
  <c r="BD744" i="1" s="1"/>
  <c r="BD745" i="1" s="1"/>
  <c r="BD746" i="1" s="1"/>
  <c r="BD747" i="1" s="1"/>
  <c r="BD748" i="1" s="1"/>
  <c r="BD749" i="1" s="1"/>
  <c r="BD750" i="1" s="1"/>
  <c r="BD751" i="1" s="1"/>
  <c r="BD752" i="1" s="1"/>
  <c r="BD753" i="1" s="1"/>
  <c r="BD754" i="1" s="1"/>
  <c r="BD755" i="1" s="1"/>
  <c r="BD756" i="1" s="1"/>
  <c r="BD757" i="1" s="1"/>
  <c r="BD758" i="1" s="1"/>
  <c r="BD759" i="1" s="1"/>
  <c r="BD760" i="1" s="1"/>
  <c r="BD761" i="1" s="1"/>
  <c r="BD762" i="1" s="1"/>
  <c r="BD763" i="1" s="1"/>
  <c r="BD764" i="1" s="1"/>
  <c r="BD765" i="1" s="1"/>
  <c r="BD766" i="1" s="1"/>
  <c r="BD767" i="1" s="1"/>
  <c r="BD768" i="1" s="1"/>
  <c r="BD769" i="1" s="1"/>
  <c r="BD770" i="1" s="1"/>
  <c r="BD771" i="1" s="1"/>
  <c r="BD772" i="1" s="1"/>
  <c r="BD773" i="1" s="1"/>
  <c r="BD774" i="1" s="1"/>
  <c r="BD775" i="1" s="1"/>
  <c r="BD776" i="1" s="1"/>
  <c r="BD777" i="1" s="1"/>
  <c r="BD778" i="1" s="1"/>
  <c r="BD779" i="1" s="1"/>
  <c r="BD780" i="1" s="1"/>
  <c r="BD781" i="1" s="1"/>
  <c r="BD782" i="1" s="1"/>
  <c r="BD783" i="1" s="1"/>
  <c r="BD784" i="1" s="1"/>
  <c r="BD785" i="1" s="1"/>
  <c r="BD786" i="1" s="1"/>
  <c r="BD787" i="1" s="1"/>
  <c r="BD788" i="1" s="1"/>
  <c r="BD789" i="1" s="1"/>
  <c r="BD790" i="1" s="1"/>
  <c r="BD791" i="1" s="1"/>
  <c r="BD792" i="1" s="1"/>
  <c r="BD793" i="1" s="1"/>
  <c r="BD794" i="1" s="1"/>
  <c r="BD795" i="1" s="1"/>
  <c r="BD796" i="1" s="1"/>
  <c r="BD797" i="1" s="1"/>
  <c r="BD798" i="1" s="1"/>
  <c r="BD799" i="1" s="1"/>
  <c r="BD800" i="1" s="1"/>
  <c r="BD801" i="1" s="1"/>
  <c r="BD802" i="1" s="1"/>
  <c r="BD803" i="1" s="1"/>
  <c r="BD804" i="1" s="1"/>
  <c r="BD805" i="1" s="1"/>
  <c r="BD806" i="1" s="1"/>
  <c r="BD807" i="1" s="1"/>
  <c r="BD808" i="1" s="1"/>
  <c r="BD809" i="1" s="1"/>
  <c r="BD810" i="1" s="1"/>
  <c r="BD811" i="1" s="1"/>
  <c r="BD812" i="1" s="1"/>
  <c r="BD813" i="1" s="1"/>
  <c r="BD814" i="1" s="1"/>
  <c r="BD815" i="1" s="1"/>
  <c r="BD816" i="1" s="1"/>
  <c r="BD817" i="1" s="1"/>
  <c r="BD818" i="1" s="1"/>
  <c r="BD819" i="1" s="1"/>
  <c r="BD820" i="1" s="1"/>
  <c r="BD821" i="1" s="1"/>
  <c r="BD822" i="1" s="1"/>
  <c r="BD823" i="1" s="1"/>
  <c r="BD824" i="1" s="1"/>
  <c r="BD825" i="1" s="1"/>
  <c r="BD826" i="1" s="1"/>
  <c r="BD827" i="1" s="1"/>
  <c r="BD828" i="1" s="1"/>
  <c r="BD829" i="1" s="1"/>
  <c r="BD830" i="1" s="1"/>
  <c r="BD831" i="1" s="1"/>
  <c r="BD832" i="1" s="1"/>
  <c r="BD833" i="1" s="1"/>
  <c r="BD834" i="1" s="1"/>
  <c r="BD835" i="1" s="1"/>
  <c r="BD836" i="1" s="1"/>
  <c r="BD837" i="1" s="1"/>
  <c r="BD838" i="1" s="1"/>
  <c r="BD839" i="1" s="1"/>
  <c r="BD840" i="1" s="1"/>
  <c r="BD841" i="1" s="1"/>
  <c r="BD842" i="1" s="1"/>
  <c r="BD843" i="1" s="1"/>
  <c r="BD844" i="1" s="1"/>
  <c r="BD845" i="1" s="1"/>
  <c r="BD846" i="1" s="1"/>
  <c r="BD847" i="1" s="1"/>
  <c r="BD848" i="1" s="1"/>
  <c r="BD849" i="1" s="1"/>
  <c r="BD850" i="1" s="1"/>
  <c r="BD851" i="1" s="1"/>
  <c r="BD852" i="1" s="1"/>
  <c r="BD853" i="1" s="1"/>
  <c r="BD854" i="1" s="1"/>
  <c r="BD855" i="1" s="1"/>
  <c r="BD856" i="1" s="1"/>
  <c r="BD857" i="1" s="1"/>
  <c r="BD858" i="1" s="1"/>
  <c r="BD859" i="1" s="1"/>
  <c r="BD860" i="1" s="1"/>
  <c r="BD861" i="1" s="1"/>
  <c r="BD862" i="1" s="1"/>
  <c r="BD863" i="1" s="1"/>
  <c r="BD864" i="1" s="1"/>
  <c r="BD865" i="1" s="1"/>
  <c r="BD866" i="1" s="1"/>
  <c r="BD867" i="1" s="1"/>
  <c r="BD868" i="1" s="1"/>
  <c r="BD869" i="1" s="1"/>
  <c r="BD870" i="1" s="1"/>
  <c r="BD871" i="1" s="1"/>
  <c r="BD872" i="1" s="1"/>
  <c r="BD873" i="1" s="1"/>
  <c r="BD874" i="1" s="1"/>
  <c r="BD875" i="1" s="1"/>
  <c r="BD876" i="1" s="1"/>
  <c r="BD877" i="1" s="1"/>
  <c r="BD878" i="1" s="1"/>
  <c r="BD879" i="1" s="1"/>
  <c r="BD880" i="1" s="1"/>
  <c r="BD881" i="1" s="1"/>
  <c r="BD882" i="1" s="1"/>
  <c r="BD883" i="1" s="1"/>
  <c r="BD884" i="1" s="1"/>
  <c r="BD885" i="1" s="1"/>
  <c r="BD886" i="1" s="1"/>
  <c r="BD887" i="1" s="1"/>
  <c r="BD888" i="1" s="1"/>
  <c r="BD889" i="1" s="1"/>
  <c r="BD890" i="1" s="1"/>
  <c r="BD891" i="1" s="1"/>
  <c r="BD892" i="1" s="1"/>
  <c r="BD893" i="1" s="1"/>
  <c r="BD894" i="1" s="1"/>
  <c r="BD895" i="1" s="1"/>
  <c r="BD896" i="1" s="1"/>
  <c r="BD897" i="1" s="1"/>
  <c r="BD898" i="1" s="1"/>
  <c r="BD899" i="1" s="1"/>
  <c r="BD900" i="1" s="1"/>
  <c r="BD901" i="1" s="1"/>
  <c r="BD902" i="1" s="1"/>
  <c r="BD903" i="1" s="1"/>
  <c r="BD904" i="1" s="1"/>
  <c r="BD905" i="1" s="1"/>
  <c r="BD906" i="1" s="1"/>
  <c r="BD907" i="1" s="1"/>
  <c r="BD908" i="1" s="1"/>
  <c r="BD909" i="1" s="1"/>
  <c r="BD910" i="1" s="1"/>
  <c r="BD911" i="1" s="1"/>
  <c r="BD912" i="1" s="1"/>
  <c r="BD913" i="1" s="1"/>
  <c r="BD914" i="1" s="1"/>
  <c r="BD915" i="1" s="1"/>
  <c r="BD916" i="1" s="1"/>
  <c r="BD917" i="1" s="1"/>
  <c r="BD918" i="1" s="1"/>
  <c r="BD919" i="1" s="1"/>
  <c r="BD920" i="1" s="1"/>
  <c r="BD921" i="1" s="1"/>
  <c r="BD922" i="1" s="1"/>
  <c r="BD923" i="1" s="1"/>
  <c r="BD924" i="1" s="1"/>
  <c r="BD925" i="1" s="1"/>
  <c r="BD926" i="1" s="1"/>
  <c r="BD927" i="1" s="1"/>
  <c r="BD928" i="1" s="1"/>
  <c r="BD929" i="1" s="1"/>
  <c r="BD930" i="1" s="1"/>
  <c r="BD931" i="1" s="1"/>
  <c r="BD932" i="1" s="1"/>
  <c r="BD933" i="1" s="1"/>
  <c r="BD934" i="1" s="1"/>
  <c r="BD935" i="1" s="1"/>
  <c r="BD936" i="1" s="1"/>
  <c r="BD937" i="1" s="1"/>
  <c r="BD938" i="1" s="1"/>
  <c r="BD939" i="1" s="1"/>
  <c r="BD940" i="1" s="1"/>
  <c r="BD941" i="1" s="1"/>
  <c r="BD942" i="1" s="1"/>
  <c r="BD943" i="1" s="1"/>
  <c r="BD944" i="1" s="1"/>
  <c r="BD945" i="1" s="1"/>
  <c r="BD946" i="1" s="1"/>
  <c r="BD947" i="1" s="1"/>
  <c r="BD948" i="1" s="1"/>
  <c r="BD949" i="1" s="1"/>
  <c r="BD950" i="1" s="1"/>
  <c r="BD951" i="1" s="1"/>
  <c r="BD952" i="1" s="1"/>
  <c r="BD953" i="1" s="1"/>
  <c r="BD954" i="1" s="1"/>
  <c r="BD955" i="1" s="1"/>
  <c r="BD956" i="1" s="1"/>
  <c r="BD957" i="1" s="1"/>
  <c r="BD958" i="1" s="1"/>
  <c r="BD959" i="1" s="1"/>
  <c r="BD960" i="1" s="1"/>
  <c r="BD961" i="1" s="1"/>
  <c r="BD962" i="1" s="1"/>
  <c r="BD963" i="1" s="1"/>
  <c r="BD964" i="1" s="1"/>
  <c r="BD965" i="1" s="1"/>
  <c r="BD966" i="1" s="1"/>
  <c r="BD967" i="1" s="1"/>
  <c r="BD968" i="1" s="1"/>
  <c r="BD969" i="1" s="1"/>
  <c r="BD970" i="1" s="1"/>
  <c r="BD971" i="1" s="1"/>
  <c r="BD972" i="1" s="1"/>
  <c r="BD973" i="1" s="1"/>
  <c r="BD974" i="1" s="1"/>
  <c r="BD975" i="1" s="1"/>
  <c r="BD976" i="1" s="1"/>
  <c r="BD977" i="1" s="1"/>
  <c r="BD978" i="1" s="1"/>
  <c r="BD979" i="1" s="1"/>
  <c r="BD980" i="1" s="1"/>
  <c r="BD981" i="1" s="1"/>
  <c r="BD982" i="1" s="1"/>
  <c r="BD983" i="1" s="1"/>
  <c r="BD984" i="1" s="1"/>
  <c r="BD985" i="1" s="1"/>
  <c r="BD986" i="1" s="1"/>
  <c r="BD987" i="1" s="1"/>
  <c r="BD988" i="1" s="1"/>
  <c r="BD989" i="1" s="1"/>
  <c r="BD990" i="1" s="1"/>
  <c r="BD991" i="1" s="1"/>
  <c r="BD992" i="1" s="1"/>
  <c r="BD993" i="1" s="1"/>
  <c r="BD994" i="1" s="1"/>
  <c r="BD995" i="1" s="1"/>
  <c r="BD996" i="1" s="1"/>
  <c r="BD997" i="1" s="1"/>
  <c r="BD998" i="1" s="1"/>
  <c r="BD999" i="1" s="1"/>
  <c r="BD1000" i="1" s="1"/>
  <c r="BD1001" i="1" s="1"/>
  <c r="BD1002" i="1" s="1"/>
  <c r="BD1003" i="1" s="1"/>
  <c r="BD1004" i="1" s="1"/>
  <c r="BD1005" i="1" s="1"/>
  <c r="BD1006" i="1" s="1"/>
  <c r="BD1007" i="1" s="1"/>
  <c r="BD1008" i="1" s="1"/>
  <c r="BD1009" i="1" s="1"/>
  <c r="BD1010" i="1" s="1"/>
  <c r="BD1011" i="1" s="1"/>
  <c r="BD1012" i="1" s="1"/>
  <c r="BD1013" i="1" s="1"/>
  <c r="BD1014" i="1" s="1"/>
  <c r="BD1015" i="1" s="1"/>
  <c r="BD1016" i="1" s="1"/>
  <c r="BD1017" i="1" s="1"/>
  <c r="BD1018" i="1" s="1"/>
  <c r="BD1019" i="1" s="1"/>
  <c r="BD1020" i="1" s="1"/>
  <c r="BD1021" i="1" s="1"/>
  <c r="BD1022" i="1" s="1"/>
  <c r="BD1023" i="1" s="1"/>
  <c r="BD1024" i="1" s="1"/>
  <c r="BD1025" i="1" s="1"/>
  <c r="BD1026" i="1" s="1"/>
  <c r="BD1027" i="1" s="1"/>
  <c r="BD1028" i="1" s="1"/>
  <c r="BD1029" i="1" s="1"/>
  <c r="BD1030" i="1" s="1"/>
  <c r="BD1031" i="1" s="1"/>
  <c r="BD1032" i="1" s="1"/>
  <c r="BD1033" i="1" s="1"/>
  <c r="BD1034" i="1" s="1"/>
  <c r="BD1035" i="1" s="1"/>
  <c r="BD1036" i="1" s="1"/>
  <c r="BD1037" i="1" s="1"/>
  <c r="BD1038" i="1" s="1"/>
  <c r="BD1039" i="1" s="1"/>
  <c r="BD1040" i="1" s="1"/>
  <c r="BD1041" i="1" s="1"/>
  <c r="BD1042" i="1" s="1"/>
  <c r="BD1043" i="1" s="1"/>
  <c r="BD1044" i="1" s="1"/>
  <c r="BD1045" i="1" s="1"/>
  <c r="BD1046" i="1" s="1"/>
  <c r="BD1047" i="1" s="1"/>
  <c r="BD1048" i="1" s="1"/>
  <c r="BD1049" i="1" s="1"/>
  <c r="BD1050" i="1" s="1"/>
  <c r="BD1051" i="1" s="1"/>
  <c r="BD1052" i="1" s="1"/>
  <c r="BD1053" i="1" s="1"/>
  <c r="BD1054" i="1" s="1"/>
  <c r="BD1055" i="1" s="1"/>
  <c r="BD1056" i="1" s="1"/>
  <c r="BD1057" i="1" s="1"/>
  <c r="BD1058" i="1" s="1"/>
  <c r="BD1059" i="1" s="1"/>
  <c r="BD1060" i="1" s="1"/>
  <c r="BD1061" i="1" s="1"/>
  <c r="BD1062" i="1" s="1"/>
  <c r="BD1063" i="1" s="1"/>
  <c r="BD1064" i="1" s="1"/>
  <c r="BD1065" i="1" s="1"/>
  <c r="BD1066" i="1" s="1"/>
  <c r="BD1067" i="1" s="1"/>
  <c r="BD1068" i="1" s="1"/>
  <c r="BD1069" i="1" s="1"/>
  <c r="BD1070" i="1" s="1"/>
  <c r="BD1071" i="1" s="1"/>
  <c r="BD1072" i="1" s="1"/>
  <c r="BD1073" i="1" s="1"/>
  <c r="BD1074" i="1" s="1"/>
  <c r="BD1075" i="1" s="1"/>
  <c r="BD1076" i="1" s="1"/>
  <c r="BD1077" i="1" s="1"/>
  <c r="BD1078" i="1" s="1"/>
  <c r="BD1079" i="1" s="1"/>
  <c r="BD1080" i="1" s="1"/>
  <c r="BD1081" i="1" s="1"/>
  <c r="BD1082" i="1" s="1"/>
  <c r="BD1083" i="1" s="1"/>
  <c r="BD1084" i="1" s="1"/>
  <c r="BD1085" i="1" s="1"/>
  <c r="BD1086" i="1" s="1"/>
  <c r="BD1087" i="1" s="1"/>
  <c r="BD1088" i="1" s="1"/>
  <c r="BD1089" i="1" s="1"/>
  <c r="BD1090" i="1" s="1"/>
  <c r="BD1091" i="1" s="1"/>
  <c r="BD1092" i="1" s="1"/>
  <c r="BD1093" i="1" s="1"/>
  <c r="BD1094" i="1" s="1"/>
  <c r="BD1095" i="1" s="1"/>
  <c r="BD1096" i="1" s="1"/>
  <c r="BD1097" i="1" s="1"/>
  <c r="BD1098" i="1" s="1"/>
  <c r="BD1099" i="1" s="1"/>
  <c r="BD1100" i="1" s="1"/>
  <c r="BD1101" i="1" s="1"/>
  <c r="BD1102" i="1" s="1"/>
  <c r="BD1103" i="1" s="1"/>
  <c r="BD1104" i="1" s="1"/>
  <c r="BD1105" i="1" s="1"/>
  <c r="BD1106" i="1" s="1"/>
  <c r="BD1107" i="1" s="1"/>
  <c r="BD1108" i="1" s="1"/>
  <c r="BD1109" i="1" s="1"/>
  <c r="BD1110" i="1" s="1"/>
  <c r="BD1111" i="1" s="1"/>
  <c r="BD1112" i="1" s="1"/>
  <c r="BD1113" i="1" s="1"/>
  <c r="BD1114" i="1" s="1"/>
  <c r="BD1115" i="1" s="1"/>
  <c r="BD1116" i="1" s="1"/>
  <c r="BD1117" i="1" s="1"/>
  <c r="BD1118" i="1" s="1"/>
  <c r="BD1119" i="1" s="1"/>
  <c r="BD1120" i="1" s="1"/>
  <c r="BD1121" i="1" s="1"/>
  <c r="BD1122" i="1" s="1"/>
  <c r="BD1123" i="1" s="1"/>
  <c r="BD1124" i="1" s="1"/>
  <c r="BD1125" i="1" s="1"/>
  <c r="BD1126" i="1" s="1"/>
  <c r="BD1127" i="1" s="1"/>
  <c r="BD1128" i="1" s="1"/>
  <c r="BD1129" i="1" s="1"/>
  <c r="BD1130" i="1" s="1"/>
  <c r="BD1131" i="1" s="1"/>
  <c r="BD1132" i="1" s="1"/>
  <c r="BD1133" i="1" s="1"/>
  <c r="BD1134" i="1" s="1"/>
  <c r="BD1135" i="1" s="1"/>
  <c r="BD1136" i="1" s="1"/>
  <c r="BD1137" i="1" s="1"/>
  <c r="BD1138" i="1" s="1"/>
  <c r="BD1139" i="1" s="1"/>
  <c r="BD1140" i="1" s="1"/>
  <c r="BD1141" i="1" s="1"/>
  <c r="BD1142" i="1" s="1"/>
  <c r="BD1143" i="1" s="1"/>
  <c r="BD1144" i="1" s="1"/>
  <c r="BD1145" i="1" s="1"/>
  <c r="BD1146" i="1" s="1"/>
  <c r="BD1147" i="1" s="1"/>
  <c r="BD1148" i="1" s="1"/>
  <c r="BD1149" i="1" s="1"/>
  <c r="BD1150" i="1" s="1"/>
  <c r="BD1151" i="1" s="1"/>
  <c r="BD1152" i="1" s="1"/>
  <c r="BD1153" i="1" s="1"/>
  <c r="BD1154" i="1" s="1"/>
  <c r="BD1155" i="1" s="1"/>
  <c r="BD1156" i="1" s="1"/>
  <c r="BD1157" i="1" s="1"/>
  <c r="BD1158" i="1" s="1"/>
  <c r="BD1159" i="1" s="1"/>
  <c r="BD1160" i="1" s="1"/>
  <c r="BD1161" i="1" s="1"/>
  <c r="BD1162" i="1" s="1"/>
  <c r="BD1163" i="1" s="1"/>
  <c r="BD1164" i="1" s="1"/>
  <c r="BD1165" i="1" s="1"/>
  <c r="BD1166" i="1" s="1"/>
  <c r="BD1167" i="1" s="1"/>
  <c r="BD1168" i="1" s="1"/>
  <c r="BD1169" i="1" s="1"/>
  <c r="BD1170" i="1" s="1"/>
  <c r="BD1171" i="1" s="1"/>
  <c r="BD1172" i="1" s="1"/>
  <c r="BD1173" i="1" s="1"/>
  <c r="BD1174" i="1" s="1"/>
  <c r="BD1175" i="1" s="1"/>
  <c r="BD1176" i="1" s="1"/>
  <c r="BD1177" i="1" s="1"/>
  <c r="BD1178" i="1" s="1"/>
  <c r="BD1179" i="1" s="1"/>
  <c r="BD1180" i="1" s="1"/>
  <c r="BD1181" i="1" s="1"/>
  <c r="BD1182" i="1" s="1"/>
  <c r="BD1183" i="1" s="1"/>
  <c r="BD1184" i="1" s="1"/>
  <c r="BD1185" i="1" s="1"/>
  <c r="BD1186" i="1" s="1"/>
  <c r="BD1187" i="1" s="1"/>
  <c r="BD1188" i="1" s="1"/>
  <c r="BD1189" i="1" s="1"/>
  <c r="BD1190" i="1" s="1"/>
  <c r="BD1191" i="1" s="1"/>
  <c r="BD1192" i="1" s="1"/>
  <c r="BD1193" i="1" s="1"/>
  <c r="BD1194" i="1" s="1"/>
  <c r="BD1195" i="1" s="1"/>
  <c r="BD1196" i="1" s="1"/>
  <c r="BD1197" i="1" s="1"/>
  <c r="BD1198" i="1" s="1"/>
  <c r="BD1199" i="1" s="1"/>
  <c r="BD1200" i="1" s="1"/>
  <c r="BD1201" i="1" s="1"/>
  <c r="BD1202" i="1" s="1"/>
  <c r="BD1203" i="1" s="1"/>
  <c r="BD1204" i="1" s="1"/>
  <c r="BD1205" i="1" s="1"/>
  <c r="BD1206" i="1" s="1"/>
  <c r="BD1207" i="1" s="1"/>
  <c r="BD1208" i="1" s="1"/>
  <c r="BD1209" i="1" s="1"/>
  <c r="BD1210" i="1" s="1"/>
  <c r="BD1211" i="1" s="1"/>
  <c r="BD1212" i="1" s="1"/>
  <c r="BD1213" i="1" s="1"/>
  <c r="BD1214" i="1" s="1"/>
  <c r="BD1215" i="1" s="1"/>
  <c r="BD1216" i="1" s="1"/>
  <c r="BD1217" i="1" s="1"/>
  <c r="BD1218" i="1" s="1"/>
  <c r="BD1219" i="1" s="1"/>
  <c r="BD1220" i="1" s="1"/>
  <c r="BD1221" i="1" s="1"/>
  <c r="BD1222" i="1" s="1"/>
  <c r="BD1223" i="1" s="1"/>
  <c r="BD1224" i="1" s="1"/>
  <c r="BD1225" i="1" s="1"/>
  <c r="BD1226" i="1" s="1"/>
  <c r="BD1227" i="1" s="1"/>
  <c r="BD1228" i="1" s="1"/>
  <c r="BD1229" i="1" s="1"/>
  <c r="BD1230" i="1" s="1"/>
  <c r="BD1231" i="1" s="1"/>
  <c r="BD1232" i="1" s="1"/>
  <c r="BD1233" i="1" s="1"/>
  <c r="BD1234" i="1" s="1"/>
  <c r="BD1235" i="1" s="1"/>
  <c r="BD1236" i="1" s="1"/>
  <c r="BD1237" i="1" s="1"/>
  <c r="BD1238" i="1" s="1"/>
  <c r="BD1239" i="1" s="1"/>
  <c r="BD1240" i="1" s="1"/>
  <c r="BD1241" i="1" s="1"/>
  <c r="BD1242" i="1" s="1"/>
  <c r="BD1243" i="1" s="1"/>
  <c r="BD1244" i="1" s="1"/>
  <c r="BD1245" i="1" s="1"/>
  <c r="BD1246" i="1" s="1"/>
  <c r="BD1247" i="1" s="1"/>
  <c r="BD1248" i="1" s="1"/>
  <c r="BD1249" i="1" s="1"/>
  <c r="BD1250" i="1" s="1"/>
  <c r="BD1251" i="1" s="1"/>
  <c r="BD1252" i="1" s="1"/>
  <c r="BD1253" i="1" s="1"/>
  <c r="BD1254" i="1" s="1"/>
  <c r="BD1255" i="1" s="1"/>
  <c r="BD1256" i="1" s="1"/>
  <c r="BD1257" i="1" s="1"/>
  <c r="BD1258" i="1" s="1"/>
  <c r="BD1259" i="1" s="1"/>
  <c r="BD1260" i="1" s="1"/>
  <c r="BD1261" i="1" s="1"/>
  <c r="BD1262" i="1" s="1"/>
  <c r="BD1263" i="1" s="1"/>
  <c r="BD1264" i="1" s="1"/>
  <c r="BD1265" i="1" s="1"/>
  <c r="BD1266" i="1" s="1"/>
  <c r="BD1267" i="1" s="1"/>
  <c r="BD1268" i="1" s="1"/>
  <c r="BD1269" i="1" s="1"/>
  <c r="BD1270" i="1" s="1"/>
  <c r="BD1271" i="1" s="1"/>
  <c r="BD1272" i="1" s="1"/>
  <c r="BD1273" i="1" s="1"/>
  <c r="BD1274" i="1" s="1"/>
  <c r="BD1275" i="1" s="1"/>
  <c r="BD1276" i="1" s="1"/>
  <c r="BD1277" i="1" s="1"/>
  <c r="BD1278" i="1" s="1"/>
  <c r="BD1279" i="1" s="1"/>
  <c r="BD1280" i="1" s="1"/>
  <c r="BD1281" i="1" s="1"/>
  <c r="BD1282" i="1" s="1"/>
  <c r="BD1283" i="1" s="1"/>
  <c r="BD1284" i="1" s="1"/>
  <c r="BD1285" i="1" s="1"/>
  <c r="BD1286" i="1" s="1"/>
  <c r="BD1287" i="1" s="1"/>
  <c r="BD1288" i="1" s="1"/>
  <c r="BD1289" i="1" s="1"/>
  <c r="BD1290" i="1" s="1"/>
  <c r="BD1291" i="1" s="1"/>
  <c r="BD1292" i="1" s="1"/>
  <c r="BD1293" i="1" s="1"/>
  <c r="BD1294" i="1" s="1"/>
  <c r="BD1295" i="1" s="1"/>
  <c r="BD1296" i="1" s="1"/>
  <c r="BD1297" i="1" s="1"/>
  <c r="BD1298" i="1" s="1"/>
  <c r="BD1299" i="1" s="1"/>
  <c r="BD1300" i="1" s="1"/>
  <c r="BD1301" i="1" s="1"/>
  <c r="BD1302" i="1" s="1"/>
  <c r="BD1303" i="1" s="1"/>
  <c r="BD1304" i="1" s="1"/>
  <c r="BD1305" i="1" s="1"/>
  <c r="BD1306" i="1" s="1"/>
  <c r="BD1307" i="1" s="1"/>
  <c r="BD1308" i="1" s="1"/>
  <c r="BD1309" i="1" s="1"/>
  <c r="BD1310" i="1" s="1"/>
  <c r="BD1311" i="1" s="1"/>
  <c r="BD1312" i="1" s="1"/>
  <c r="BD1313" i="1" s="1"/>
  <c r="BD1314" i="1" s="1"/>
  <c r="BD1315" i="1" s="1"/>
  <c r="BD1316" i="1" s="1"/>
  <c r="BD1317" i="1" s="1"/>
  <c r="BD1318" i="1" s="1"/>
  <c r="BD1319" i="1" s="1"/>
  <c r="BD1320" i="1" s="1"/>
  <c r="BD1321" i="1" s="1"/>
  <c r="BD1322" i="1" s="1"/>
  <c r="BD1323" i="1" s="1"/>
  <c r="BD1324" i="1" s="1"/>
  <c r="BD1325" i="1" s="1"/>
  <c r="BD1326" i="1" s="1"/>
  <c r="BD1327" i="1" s="1"/>
  <c r="BD1328" i="1" s="1"/>
  <c r="BD1329" i="1" s="1"/>
  <c r="BD1330" i="1" s="1"/>
  <c r="BD1331" i="1" s="1"/>
  <c r="BD1332" i="1" s="1"/>
  <c r="BD1333" i="1" s="1"/>
  <c r="BD1334" i="1" s="1"/>
  <c r="BD1335" i="1" s="1"/>
  <c r="BD1336" i="1" s="1"/>
  <c r="BD1337" i="1" s="1"/>
  <c r="BD1338" i="1" s="1"/>
  <c r="BD1339" i="1" s="1"/>
  <c r="BD1340" i="1" s="1"/>
  <c r="BD1341" i="1" s="1"/>
  <c r="BD1342" i="1" s="1"/>
  <c r="BD1343" i="1" s="1"/>
  <c r="BD1344" i="1" s="1"/>
  <c r="BD1345" i="1" s="1"/>
  <c r="BD1346" i="1" s="1"/>
  <c r="BD1347" i="1" s="1"/>
  <c r="BD1348" i="1" s="1"/>
  <c r="BD1349" i="1" s="1"/>
  <c r="BD1350" i="1" s="1"/>
  <c r="BD1351" i="1" s="1"/>
  <c r="BD1352" i="1" s="1"/>
  <c r="BD1353" i="1" s="1"/>
  <c r="BD1354" i="1" s="1"/>
  <c r="BD1355" i="1" s="1"/>
  <c r="BD1356" i="1" s="1"/>
  <c r="BD1357" i="1" s="1"/>
  <c r="BD1358" i="1" s="1"/>
  <c r="BD1359" i="1" s="1"/>
  <c r="BD1360" i="1" s="1"/>
  <c r="BD1361" i="1" s="1"/>
  <c r="BD1362" i="1" s="1"/>
  <c r="BD1363" i="1" s="1"/>
  <c r="BD1364" i="1" s="1"/>
  <c r="BD1365" i="1" s="1"/>
  <c r="BD1366" i="1" s="1"/>
  <c r="BD1367" i="1" s="1"/>
  <c r="BD1368" i="1" s="1"/>
  <c r="BD1369" i="1" s="1"/>
  <c r="BD1370" i="1" s="1"/>
  <c r="BD1371" i="1" s="1"/>
  <c r="BD1372" i="1" s="1"/>
  <c r="BD1373" i="1" s="1"/>
  <c r="BD1374" i="1" s="1"/>
  <c r="BD1375" i="1" s="1"/>
  <c r="BD1376" i="1" s="1"/>
  <c r="BD1377" i="1" s="1"/>
  <c r="BD1378" i="1" s="1"/>
  <c r="BD1379" i="1" s="1"/>
  <c r="BD1380" i="1" s="1"/>
  <c r="BD1381" i="1" s="1"/>
  <c r="BD1382" i="1" s="1"/>
  <c r="BD1383" i="1" s="1"/>
  <c r="BD1384" i="1" s="1"/>
  <c r="BD1385" i="1" s="1"/>
  <c r="BD1386" i="1" s="1"/>
  <c r="BD1387" i="1" s="1"/>
  <c r="BD1388" i="1" s="1"/>
  <c r="BD1389" i="1" s="1"/>
  <c r="BD1390" i="1" s="1"/>
  <c r="BD1391" i="1" s="1"/>
  <c r="BD1392" i="1" s="1"/>
  <c r="BD1393" i="1" s="1"/>
  <c r="BD1394" i="1" s="1"/>
  <c r="BD1395" i="1" s="1"/>
  <c r="BD1396" i="1" s="1"/>
  <c r="BD1397" i="1" s="1"/>
  <c r="BD1398" i="1" s="1"/>
  <c r="BD1399" i="1" s="1"/>
  <c r="BD1400" i="1" s="1"/>
  <c r="BD1401" i="1" s="1"/>
  <c r="BD1402" i="1" s="1"/>
  <c r="BD1403" i="1" s="1"/>
  <c r="BD1404" i="1" s="1"/>
  <c r="BD1405" i="1" s="1"/>
  <c r="BD1406" i="1" s="1"/>
  <c r="BD1407" i="1" s="1"/>
  <c r="BD1408" i="1" s="1"/>
  <c r="BD1409" i="1" s="1"/>
  <c r="BD1410" i="1" s="1"/>
  <c r="BD1411" i="1" s="1"/>
  <c r="BD1412" i="1" s="1"/>
  <c r="BD1413" i="1" s="1"/>
  <c r="BD1414" i="1" s="1"/>
  <c r="BD1415" i="1" s="1"/>
  <c r="BD1416" i="1" s="1"/>
  <c r="BD1417" i="1" s="1"/>
  <c r="BD1418" i="1" s="1"/>
  <c r="BD1419" i="1" s="1"/>
  <c r="BD1420" i="1" s="1"/>
  <c r="BD1421" i="1" s="1"/>
  <c r="BD1422" i="1" s="1"/>
  <c r="BD1423" i="1" s="1"/>
  <c r="BD1424" i="1" s="1"/>
  <c r="BD1425" i="1" s="1"/>
  <c r="BD1426" i="1" s="1"/>
  <c r="BD1427" i="1" s="1"/>
  <c r="BD1428" i="1" s="1"/>
  <c r="BD1429" i="1" s="1"/>
  <c r="BD1430" i="1" s="1"/>
  <c r="BD1431" i="1" s="1"/>
  <c r="BD1432" i="1" s="1"/>
  <c r="BD1433" i="1" s="1"/>
  <c r="BD1434" i="1" s="1"/>
  <c r="BD1435" i="1" s="1"/>
  <c r="BD1436" i="1" s="1"/>
  <c r="BD1437" i="1" s="1"/>
  <c r="BD1438" i="1" s="1"/>
  <c r="BD1439" i="1" s="1"/>
  <c r="BD1440" i="1" s="1"/>
  <c r="BD1441" i="1" s="1"/>
  <c r="BD1442" i="1" s="1"/>
  <c r="BD1443" i="1" s="1"/>
  <c r="BD1444" i="1" s="1"/>
  <c r="BD1445" i="1" s="1"/>
  <c r="BD1446" i="1" s="1"/>
  <c r="BD1447" i="1" s="1"/>
  <c r="BD1448" i="1" s="1"/>
  <c r="BD1449" i="1" s="1"/>
  <c r="BD1450" i="1" s="1"/>
  <c r="BD1451" i="1" s="1"/>
  <c r="BD1452" i="1" s="1"/>
  <c r="BD1453" i="1" s="1"/>
  <c r="BD1454" i="1" s="1"/>
  <c r="BD1455" i="1" s="1"/>
  <c r="BD1456" i="1" s="1"/>
  <c r="BD1457" i="1" s="1"/>
  <c r="BD1458" i="1" s="1"/>
  <c r="BD1459" i="1" s="1"/>
  <c r="BD1460" i="1" s="1"/>
  <c r="BD1461" i="1" s="1"/>
  <c r="BD1462" i="1" s="1"/>
  <c r="BD1463" i="1" s="1"/>
  <c r="BD1464" i="1" s="1"/>
  <c r="BD1465" i="1" s="1"/>
  <c r="BD1466" i="1" s="1"/>
  <c r="BD1467" i="1" s="1"/>
  <c r="BD1468" i="1" s="1"/>
  <c r="BD1469" i="1" s="1"/>
  <c r="BD1470" i="1" s="1"/>
  <c r="BD1471" i="1" s="1"/>
  <c r="BD1472" i="1" s="1"/>
  <c r="BD1473" i="1" s="1"/>
  <c r="BD1474" i="1" s="1"/>
  <c r="BD1475" i="1" s="1"/>
  <c r="BD1476" i="1" s="1"/>
  <c r="BD1477" i="1" s="1"/>
  <c r="BD1478" i="1" s="1"/>
  <c r="BD1479" i="1" s="1"/>
  <c r="BD1480" i="1" s="1"/>
  <c r="BD1481" i="1" s="1"/>
  <c r="BD1482" i="1" s="1"/>
  <c r="BD1483" i="1" s="1"/>
  <c r="BD1484" i="1" s="1"/>
  <c r="BD1485" i="1" s="1"/>
  <c r="BD1486" i="1" s="1"/>
  <c r="BD1487" i="1" s="1"/>
  <c r="BD1488" i="1" s="1"/>
  <c r="BD1489" i="1" s="1"/>
  <c r="BD1490" i="1" s="1"/>
  <c r="BD1491" i="1" s="1"/>
  <c r="BD1492" i="1" s="1"/>
  <c r="BD1493" i="1" s="1"/>
  <c r="BD1494" i="1" s="1"/>
  <c r="BD1495" i="1" s="1"/>
  <c r="BD1496" i="1" s="1"/>
  <c r="BD1497" i="1" s="1"/>
  <c r="BD1498" i="1" s="1"/>
  <c r="BD1499" i="1" s="1"/>
  <c r="BD1500" i="1" s="1"/>
  <c r="BD1501" i="1" s="1"/>
  <c r="BD1502" i="1" s="1"/>
  <c r="BD1503" i="1" s="1"/>
  <c r="BD1504" i="1" s="1"/>
  <c r="BD1505" i="1" s="1"/>
  <c r="BD1506" i="1" s="1"/>
  <c r="BD1507" i="1" s="1"/>
  <c r="BD1508" i="1" s="1"/>
  <c r="BD1509" i="1" s="1"/>
  <c r="BD1510" i="1" s="1"/>
  <c r="BD1511" i="1" s="1"/>
  <c r="BD1512" i="1" s="1"/>
  <c r="BD1513" i="1" s="1"/>
  <c r="BD1514" i="1" s="1"/>
  <c r="BD1515" i="1" s="1"/>
  <c r="BD1516" i="1" s="1"/>
  <c r="BD1517" i="1" s="1"/>
  <c r="BD1518" i="1" s="1"/>
  <c r="BD1519" i="1" s="1"/>
  <c r="BD1520" i="1" s="1"/>
  <c r="BD1521" i="1" s="1"/>
  <c r="BD1522" i="1" s="1"/>
  <c r="BD1523" i="1" s="1"/>
  <c r="BD1524" i="1" s="1"/>
  <c r="BD1525" i="1" s="1"/>
  <c r="BD1526" i="1" s="1"/>
  <c r="BD1527" i="1" s="1"/>
  <c r="BD1528" i="1" s="1"/>
  <c r="BD1529" i="1" s="1"/>
  <c r="BD1530" i="1" s="1"/>
  <c r="BD1531" i="1" s="1"/>
  <c r="BD1532" i="1" s="1"/>
  <c r="BD1533" i="1" s="1"/>
  <c r="BD1534" i="1" s="1"/>
  <c r="BD1535" i="1" s="1"/>
  <c r="BD1536" i="1" s="1"/>
  <c r="BD1537" i="1" s="1"/>
  <c r="BD1538" i="1" s="1"/>
  <c r="BD1539" i="1" s="1"/>
  <c r="BD1540" i="1" s="1"/>
  <c r="BD1541" i="1" s="1"/>
  <c r="BD1542" i="1" s="1"/>
  <c r="BD1543" i="1" s="1"/>
  <c r="BD1544" i="1" s="1"/>
  <c r="BD1545" i="1" s="1"/>
  <c r="BD1546" i="1" s="1"/>
  <c r="BD1547" i="1" s="1"/>
  <c r="BD1548" i="1" s="1"/>
  <c r="BD1549" i="1" s="1"/>
  <c r="BD1550" i="1" s="1"/>
  <c r="BD1551" i="1" s="1"/>
  <c r="BD1552" i="1" s="1"/>
  <c r="BD1553" i="1" s="1"/>
  <c r="BD1554" i="1" s="1"/>
  <c r="BD1555" i="1" s="1"/>
  <c r="BD1556" i="1" s="1"/>
  <c r="BD1557" i="1" s="1"/>
  <c r="BD1558" i="1" s="1"/>
  <c r="BD1559" i="1" s="1"/>
  <c r="BD1560" i="1" s="1"/>
  <c r="BD1561" i="1" s="1"/>
  <c r="BD1562" i="1" s="1"/>
  <c r="BD1563" i="1" s="1"/>
  <c r="BD1564" i="1" s="1"/>
  <c r="BD1565" i="1" s="1"/>
  <c r="BD1566" i="1" s="1"/>
  <c r="BD1567" i="1" s="1"/>
  <c r="BD1568" i="1" s="1"/>
  <c r="BD1569" i="1" s="1"/>
  <c r="BD1570" i="1" s="1"/>
  <c r="BD1571" i="1" s="1"/>
  <c r="BD1572" i="1" s="1"/>
  <c r="BD1573" i="1" s="1"/>
  <c r="BD1574" i="1" s="1"/>
  <c r="BD1575" i="1" s="1"/>
  <c r="BD1576" i="1" s="1"/>
  <c r="BD1577" i="1" s="1"/>
  <c r="BD1578" i="1" s="1"/>
  <c r="BD1579" i="1" s="1"/>
  <c r="BD1580" i="1" s="1"/>
  <c r="BD1581" i="1" s="1"/>
  <c r="BD1582" i="1" s="1"/>
  <c r="BD1583" i="1" s="1"/>
  <c r="BD1584" i="1" s="1"/>
  <c r="BD1585" i="1" s="1"/>
  <c r="BD1586" i="1" s="1"/>
  <c r="BD1587" i="1" s="1"/>
  <c r="BD1588" i="1" s="1"/>
  <c r="BD1589" i="1" s="1"/>
  <c r="BD1590" i="1" s="1"/>
  <c r="BD1591" i="1" s="1"/>
  <c r="BD1592" i="1" s="1"/>
  <c r="BD1593" i="1" s="1"/>
  <c r="BD1594" i="1" s="1"/>
  <c r="BD1595" i="1" s="1"/>
  <c r="BD1596" i="1" s="1"/>
  <c r="BD1597" i="1" s="1"/>
  <c r="BD1598" i="1" s="1"/>
  <c r="BD1599" i="1" s="1"/>
  <c r="BD1600" i="1" s="1"/>
  <c r="BD1601" i="1" s="1"/>
  <c r="BD1602" i="1" s="1"/>
  <c r="BD1603" i="1" s="1"/>
  <c r="BD1604" i="1" s="1"/>
  <c r="BD1605" i="1" s="1"/>
  <c r="BD1606" i="1" s="1"/>
  <c r="BD1607" i="1" s="1"/>
  <c r="BD1608" i="1" s="1"/>
  <c r="BD1609" i="1" s="1"/>
  <c r="BD1610" i="1" s="1"/>
  <c r="BD1611" i="1" s="1"/>
  <c r="BD1612" i="1" s="1"/>
  <c r="BD1613" i="1" s="1"/>
  <c r="BD1614" i="1" s="1"/>
  <c r="BD1615" i="1" s="1"/>
  <c r="BD1616" i="1" s="1"/>
  <c r="BD1617" i="1" s="1"/>
  <c r="BD1618" i="1" s="1"/>
  <c r="BD1619" i="1" s="1"/>
  <c r="BD1620" i="1" s="1"/>
  <c r="BD1621" i="1" s="1"/>
  <c r="BD1622" i="1" s="1"/>
  <c r="BD1623" i="1" s="1"/>
  <c r="BD1624" i="1" s="1"/>
  <c r="BD1625" i="1" s="1"/>
  <c r="BD1626" i="1" s="1"/>
  <c r="BD1627" i="1" s="1"/>
  <c r="BD1628" i="1" s="1"/>
  <c r="BD1629" i="1" s="1"/>
  <c r="BD1630" i="1" s="1"/>
  <c r="BD1631" i="1" s="1"/>
  <c r="BD1632" i="1" s="1"/>
  <c r="BD1633" i="1" s="1"/>
  <c r="BD1634" i="1" s="1"/>
  <c r="BD1635" i="1" s="1"/>
  <c r="BD1636" i="1" s="1"/>
  <c r="BD1637" i="1" s="1"/>
  <c r="BD1638" i="1" s="1"/>
  <c r="BD1639" i="1" s="1"/>
  <c r="BD1640" i="1" s="1"/>
  <c r="BD1641" i="1" s="1"/>
  <c r="BD1642" i="1" s="1"/>
  <c r="BD1643" i="1" s="1"/>
  <c r="BD1644" i="1" s="1"/>
  <c r="BD1645" i="1" s="1"/>
  <c r="BD1646" i="1" s="1"/>
  <c r="BD1647" i="1" s="1"/>
  <c r="BD1648" i="1" s="1"/>
  <c r="BD1649" i="1" s="1"/>
  <c r="BD1650" i="1" s="1"/>
  <c r="BD1651" i="1" s="1"/>
  <c r="BD1652" i="1" s="1"/>
  <c r="BD1653" i="1" s="1"/>
  <c r="BD1654" i="1" s="1"/>
  <c r="BD1655" i="1" s="1"/>
  <c r="BD1656" i="1" s="1"/>
  <c r="BD1657" i="1" s="1"/>
  <c r="BD1658" i="1" s="1"/>
  <c r="BD1659" i="1" s="1"/>
  <c r="BD1660" i="1" s="1"/>
  <c r="BD1661" i="1" s="1"/>
  <c r="BD1662" i="1" s="1"/>
  <c r="BD1663" i="1" s="1"/>
  <c r="BD1664" i="1" s="1"/>
  <c r="BD1665" i="1" s="1"/>
  <c r="BD1666" i="1" s="1"/>
  <c r="BD1667" i="1" s="1"/>
  <c r="BD1668" i="1" s="1"/>
  <c r="BD1669" i="1" s="1"/>
  <c r="BD1670" i="1" s="1"/>
  <c r="BD1671" i="1" s="1"/>
  <c r="BD1672" i="1" s="1"/>
  <c r="BD1673" i="1" s="1"/>
  <c r="BD1674" i="1" s="1"/>
  <c r="BD1675" i="1" s="1"/>
  <c r="BD1676" i="1" s="1"/>
  <c r="BD1677" i="1" s="1"/>
  <c r="BD1678" i="1" s="1"/>
  <c r="BD1679" i="1" s="1"/>
  <c r="BD1680" i="1" s="1"/>
  <c r="BD1681" i="1" s="1"/>
  <c r="BD1682" i="1" s="1"/>
  <c r="BD1683" i="1" s="1"/>
  <c r="BD1684" i="1" s="1"/>
  <c r="BD1685" i="1" s="1"/>
  <c r="BD1686" i="1" s="1"/>
  <c r="BD1687" i="1" s="1"/>
  <c r="BD1688" i="1" s="1"/>
  <c r="BD1689" i="1" s="1"/>
  <c r="BD1690" i="1" s="1"/>
  <c r="BD1691" i="1" s="1"/>
  <c r="BD1692" i="1" s="1"/>
  <c r="BD1693" i="1" s="1"/>
  <c r="BD1694" i="1" s="1"/>
  <c r="BD1695" i="1" s="1"/>
  <c r="BD1696" i="1" s="1"/>
  <c r="BD1697" i="1" s="1"/>
  <c r="BD1698" i="1" s="1"/>
  <c r="BD1699" i="1" s="1"/>
  <c r="BD1700" i="1" s="1"/>
  <c r="BD1701" i="1" s="1"/>
  <c r="BD1702" i="1" s="1"/>
  <c r="BD1703" i="1" s="1"/>
  <c r="BD1704" i="1" s="1"/>
  <c r="BD1705" i="1" s="1"/>
  <c r="BD1706" i="1" s="1"/>
  <c r="BD1707" i="1" s="1"/>
  <c r="BD1708" i="1" s="1"/>
  <c r="BD1709" i="1" s="1"/>
  <c r="BD1710" i="1" s="1"/>
  <c r="BD1711" i="1" s="1"/>
  <c r="BD1712" i="1" s="1"/>
  <c r="BD1713" i="1" s="1"/>
  <c r="BD1714" i="1" s="1"/>
  <c r="BD1715" i="1" s="1"/>
  <c r="BD1716" i="1" s="1"/>
  <c r="BD1717" i="1" s="1"/>
  <c r="BD1718" i="1" s="1"/>
  <c r="BD1719" i="1" s="1"/>
  <c r="BD1720" i="1" s="1"/>
  <c r="BD1721" i="1" s="1"/>
  <c r="BD1722" i="1" s="1"/>
  <c r="BD1723" i="1" s="1"/>
  <c r="BD1724" i="1" s="1"/>
  <c r="BD1725" i="1" s="1"/>
  <c r="BD1726" i="1" s="1"/>
  <c r="BD1727" i="1" s="1"/>
  <c r="BD1728" i="1" s="1"/>
  <c r="BD1729" i="1" s="1"/>
  <c r="BD1730" i="1" s="1"/>
  <c r="BD1731" i="1" s="1"/>
  <c r="BD1732" i="1" s="1"/>
  <c r="BD1733" i="1" s="1"/>
  <c r="BD1734" i="1" s="1"/>
  <c r="BD1735" i="1" s="1"/>
  <c r="BD1736" i="1" s="1"/>
  <c r="BD1737" i="1" s="1"/>
  <c r="BD1738" i="1" s="1"/>
  <c r="BD1739" i="1" s="1"/>
  <c r="BD1740" i="1" s="1"/>
  <c r="BD1741" i="1" s="1"/>
  <c r="BD1742" i="1" s="1"/>
  <c r="BD1743" i="1" s="1"/>
  <c r="BD1744" i="1" s="1"/>
  <c r="BD1745" i="1" s="1"/>
  <c r="BD1746" i="1" s="1"/>
  <c r="BD1747" i="1" s="1"/>
  <c r="BD1748" i="1" s="1"/>
  <c r="BD1749" i="1" s="1"/>
  <c r="BD1750" i="1" s="1"/>
  <c r="BD1751" i="1" s="1"/>
  <c r="BD1752" i="1" s="1"/>
  <c r="BD1753" i="1" s="1"/>
  <c r="BD1754" i="1" s="1"/>
  <c r="BD1755" i="1" s="1"/>
  <c r="BD1756" i="1" s="1"/>
  <c r="BD1757" i="1" s="1"/>
  <c r="BD1758" i="1" s="1"/>
  <c r="BD1759" i="1" s="1"/>
  <c r="BD1760" i="1" s="1"/>
  <c r="BD1761" i="1" s="1"/>
  <c r="BD1762" i="1" s="1"/>
  <c r="BD1763" i="1" s="1"/>
  <c r="BD1764" i="1" s="1"/>
  <c r="BD1765" i="1" s="1"/>
  <c r="BD1766" i="1" s="1"/>
  <c r="BD1767" i="1" s="1"/>
  <c r="BD1768" i="1" s="1"/>
  <c r="BD1769" i="1" s="1"/>
  <c r="BD1770" i="1" s="1"/>
  <c r="BD1771" i="1" s="1"/>
  <c r="BD1772" i="1" s="1"/>
  <c r="BD1773" i="1" s="1"/>
  <c r="BD1774" i="1" s="1"/>
  <c r="BD1775" i="1" s="1"/>
  <c r="BD1776" i="1" s="1"/>
  <c r="BD1777" i="1" s="1"/>
  <c r="BD1778" i="1" s="1"/>
  <c r="BD1779" i="1" s="1"/>
  <c r="BD1780" i="1" s="1"/>
  <c r="BD1781" i="1" s="1"/>
  <c r="BD1782" i="1" s="1"/>
  <c r="BD1783" i="1" s="1"/>
  <c r="BD1784" i="1" s="1"/>
  <c r="BD1785" i="1" s="1"/>
  <c r="BD1786" i="1" s="1"/>
  <c r="BD1787" i="1" s="1"/>
  <c r="BD1788" i="1" s="1"/>
  <c r="BD1789" i="1" s="1"/>
  <c r="BD1790" i="1" s="1"/>
  <c r="BD1791" i="1" s="1"/>
  <c r="BD1792" i="1" s="1"/>
  <c r="BD1793" i="1" s="1"/>
  <c r="BD1794" i="1" s="1"/>
  <c r="BD1795" i="1" s="1"/>
  <c r="BD1796" i="1" s="1"/>
  <c r="BD1797" i="1" s="1"/>
  <c r="BD1798" i="1" s="1"/>
  <c r="BD1799" i="1" s="1"/>
  <c r="BD1800" i="1" s="1"/>
  <c r="BD1801" i="1" s="1"/>
  <c r="BD1802" i="1" s="1"/>
  <c r="BD1803" i="1" s="1"/>
  <c r="BD1804" i="1" s="1"/>
  <c r="BD1805" i="1" s="1"/>
  <c r="BD1806" i="1" s="1"/>
  <c r="BD1807" i="1" s="1"/>
  <c r="BD1808" i="1" s="1"/>
  <c r="BD1809" i="1" s="1"/>
  <c r="BD1810" i="1" s="1"/>
  <c r="BD1811" i="1" s="1"/>
  <c r="BD1812" i="1" s="1"/>
  <c r="BD1813" i="1" s="1"/>
  <c r="BD1814" i="1" s="1"/>
  <c r="BD1815" i="1" s="1"/>
  <c r="BD1816" i="1" s="1"/>
  <c r="BD1817" i="1" s="1"/>
  <c r="BD1818" i="1" s="1"/>
  <c r="BD1819" i="1" s="1"/>
  <c r="BD1820" i="1" s="1"/>
  <c r="BD1821" i="1" s="1"/>
  <c r="BD1822" i="1" s="1"/>
  <c r="BD1823" i="1" s="1"/>
  <c r="BD1824" i="1" s="1"/>
  <c r="BD1825" i="1" s="1"/>
  <c r="BD1826" i="1" s="1"/>
  <c r="BD1827" i="1" s="1"/>
  <c r="BD1828" i="1" s="1"/>
  <c r="BD1829" i="1" s="1"/>
  <c r="BD1830" i="1" s="1"/>
  <c r="BD1831" i="1" s="1"/>
  <c r="BD1832" i="1" s="1"/>
  <c r="BD1833" i="1" s="1"/>
  <c r="BD1834" i="1" s="1"/>
  <c r="BD1835" i="1" s="1"/>
  <c r="BD1836" i="1" s="1"/>
  <c r="BD1837" i="1" s="1"/>
  <c r="BD1838" i="1" s="1"/>
  <c r="BD1839" i="1" s="1"/>
  <c r="BD1840" i="1" s="1"/>
  <c r="BD1841" i="1" s="1"/>
  <c r="BD1842" i="1" s="1"/>
  <c r="BD1843" i="1" s="1"/>
  <c r="BD1844" i="1" s="1"/>
  <c r="BD1845" i="1" s="1"/>
  <c r="BD1846" i="1" s="1"/>
  <c r="BD1847" i="1" s="1"/>
  <c r="BD1848" i="1" s="1"/>
  <c r="BD1849" i="1" s="1"/>
  <c r="BD1850" i="1" s="1"/>
  <c r="BD1851" i="1" s="1"/>
  <c r="BD1852" i="1" s="1"/>
  <c r="BD1853" i="1" s="1"/>
  <c r="BD1854" i="1" s="1"/>
  <c r="BD1855" i="1" s="1"/>
  <c r="BD1856" i="1" s="1"/>
  <c r="BD1857" i="1" s="1"/>
  <c r="BD1858" i="1" s="1"/>
  <c r="BD1859" i="1" s="1"/>
  <c r="BD1860" i="1" s="1"/>
  <c r="BD1861" i="1" s="1"/>
  <c r="BD1862" i="1" s="1"/>
  <c r="BD1863" i="1" s="1"/>
  <c r="BD1864" i="1" s="1"/>
  <c r="BD1865" i="1" s="1"/>
  <c r="BD1866" i="1" s="1"/>
  <c r="BD1867" i="1" s="1"/>
  <c r="BD1868" i="1" s="1"/>
  <c r="BD1869" i="1" s="1"/>
  <c r="BD1870" i="1" s="1"/>
  <c r="BD1871" i="1" s="1"/>
  <c r="BD1872" i="1" s="1"/>
  <c r="BD1873" i="1" s="1"/>
  <c r="BD1874" i="1" s="1"/>
  <c r="BD1875" i="1" s="1"/>
  <c r="BD1876" i="1" s="1"/>
  <c r="BD1877" i="1" s="1"/>
  <c r="BD1878" i="1" s="1"/>
  <c r="BD1879" i="1" s="1"/>
  <c r="BD1880" i="1" s="1"/>
  <c r="BD1881" i="1" s="1"/>
  <c r="BD1882" i="1" s="1"/>
  <c r="BD1883" i="1" s="1"/>
  <c r="BD1884" i="1" s="1"/>
  <c r="BD1885" i="1" s="1"/>
  <c r="BD1886" i="1" s="1"/>
  <c r="BD1887" i="1" s="1"/>
  <c r="BD1888" i="1" s="1"/>
  <c r="BD1889" i="1" s="1"/>
  <c r="BD1890" i="1" s="1"/>
  <c r="BD1891" i="1" s="1"/>
  <c r="BD1892" i="1" s="1"/>
  <c r="BD1893" i="1" s="1"/>
  <c r="BD1894" i="1" s="1"/>
  <c r="BD1895" i="1" s="1"/>
  <c r="BD1896" i="1" s="1"/>
  <c r="BD1897" i="1" s="1"/>
  <c r="BD1898" i="1" s="1"/>
  <c r="BD1899" i="1" s="1"/>
  <c r="BD1900" i="1" s="1"/>
  <c r="BD1901" i="1" s="1"/>
  <c r="BD1902" i="1" s="1"/>
  <c r="BD1903" i="1" s="1"/>
  <c r="BD1904" i="1" s="1"/>
  <c r="BD1905" i="1" s="1"/>
  <c r="BD1906" i="1" s="1"/>
  <c r="BD1907" i="1" s="1"/>
  <c r="BD1908" i="1" s="1"/>
  <c r="BD1909" i="1" s="1"/>
  <c r="BD1910" i="1" s="1"/>
  <c r="BD1911" i="1" s="1"/>
  <c r="BD1912" i="1" s="1"/>
  <c r="BD1913" i="1" s="1"/>
  <c r="BD1914" i="1" s="1"/>
  <c r="BD1915" i="1" s="1"/>
  <c r="BD1916" i="1" s="1"/>
  <c r="BD1917" i="1" s="1"/>
  <c r="BD1918" i="1" s="1"/>
  <c r="BD1919" i="1" s="1"/>
  <c r="BD1920" i="1" s="1"/>
  <c r="BD1921" i="1" s="1"/>
  <c r="BD1922" i="1" s="1"/>
  <c r="BD1923" i="1" s="1"/>
  <c r="BD1924" i="1" s="1"/>
  <c r="BD1925" i="1" s="1"/>
  <c r="BD1926" i="1" s="1"/>
  <c r="BD1927" i="1" s="1"/>
  <c r="BD1928" i="1" s="1"/>
  <c r="BD1929" i="1" s="1"/>
  <c r="BD1930" i="1" s="1"/>
  <c r="BD1931" i="1" s="1"/>
  <c r="BD1932" i="1" s="1"/>
  <c r="BD1933" i="1" s="1"/>
  <c r="BD1934" i="1" s="1"/>
  <c r="BD1935" i="1" s="1"/>
  <c r="BD1936" i="1" s="1"/>
  <c r="BD1937" i="1" s="1"/>
  <c r="BD1938" i="1" s="1"/>
  <c r="BD1939" i="1" s="1"/>
  <c r="BD1940" i="1" s="1"/>
  <c r="BD1941" i="1" s="1"/>
  <c r="BD1942" i="1" s="1"/>
  <c r="BD1943" i="1" s="1"/>
  <c r="BD1944" i="1" s="1"/>
  <c r="BD1945" i="1" s="1"/>
  <c r="BD1946" i="1" s="1"/>
  <c r="BD1947" i="1" s="1"/>
  <c r="BD1948" i="1" s="1"/>
  <c r="BD1949" i="1" s="1"/>
  <c r="BD1950" i="1" s="1"/>
  <c r="BD1951" i="1" s="1"/>
  <c r="BD1952" i="1" s="1"/>
  <c r="BD1953" i="1" s="1"/>
  <c r="BD1954" i="1" s="1"/>
  <c r="BD1955" i="1" s="1"/>
  <c r="BD1956" i="1" s="1"/>
  <c r="BD1957" i="1" s="1"/>
  <c r="BD1958" i="1" s="1"/>
  <c r="BD1959" i="1" s="1"/>
  <c r="BD1960" i="1" s="1"/>
  <c r="BD1961" i="1" s="1"/>
  <c r="BD1962" i="1" s="1"/>
  <c r="BD1963" i="1" s="1"/>
  <c r="BD1964" i="1" s="1"/>
  <c r="BD1965" i="1" s="1"/>
  <c r="BD1966" i="1" s="1"/>
  <c r="BD1967" i="1" s="1"/>
  <c r="BD1968" i="1" s="1"/>
  <c r="BD1969" i="1" s="1"/>
  <c r="BD1970" i="1" s="1"/>
  <c r="BD1971" i="1" s="1"/>
  <c r="BD1972" i="1" s="1"/>
  <c r="BD1973" i="1" s="1"/>
  <c r="BD1974" i="1" s="1"/>
  <c r="BD1975" i="1" s="1"/>
  <c r="BD1976" i="1" s="1"/>
  <c r="BD1977" i="1" s="1"/>
  <c r="BD1978" i="1" s="1"/>
  <c r="BD1979" i="1" s="1"/>
  <c r="BD1980" i="1" s="1"/>
  <c r="BD1981" i="1" s="1"/>
  <c r="BD1982" i="1" s="1"/>
  <c r="BD1983" i="1" s="1"/>
  <c r="BD1984" i="1" s="1"/>
  <c r="BD1985" i="1" s="1"/>
  <c r="BD1986" i="1" s="1"/>
  <c r="BD1987" i="1" s="1"/>
  <c r="BD1988" i="1" s="1"/>
  <c r="BD1989" i="1" s="1"/>
  <c r="BD1990" i="1" s="1"/>
  <c r="BD1991" i="1" s="1"/>
  <c r="BD1992" i="1" s="1"/>
  <c r="BD1993" i="1" s="1"/>
  <c r="BD1994" i="1" s="1"/>
  <c r="BD1995" i="1" s="1"/>
  <c r="BD1996" i="1" s="1"/>
  <c r="BD1997" i="1" s="1"/>
  <c r="BD1998" i="1" s="1"/>
  <c r="BD1999" i="1" s="1"/>
  <c r="BD2000" i="1" s="1"/>
  <c r="BD2001" i="1" s="1"/>
  <c r="BD2002" i="1" s="1"/>
  <c r="BD2003" i="1" s="1"/>
  <c r="BD2004" i="1" s="1"/>
  <c r="BD2005" i="1" s="1"/>
  <c r="BD2006" i="1" s="1"/>
  <c r="BD2007" i="1" s="1"/>
  <c r="BD2008" i="1" s="1"/>
  <c r="BD2009" i="1" s="1"/>
  <c r="BD2010" i="1" s="1"/>
  <c r="BD2011" i="1" s="1"/>
  <c r="BD2012" i="1" s="1"/>
  <c r="BD2013" i="1" s="1"/>
  <c r="BD2014" i="1" s="1"/>
  <c r="BD2015" i="1" s="1"/>
  <c r="BD2016" i="1" s="1"/>
  <c r="BD2017" i="1" s="1"/>
  <c r="BD2018" i="1" s="1"/>
  <c r="BD2019" i="1" s="1"/>
  <c r="BD2020" i="1" s="1"/>
  <c r="BD2021" i="1" s="1"/>
  <c r="BD2022" i="1" s="1"/>
  <c r="BD2023" i="1" s="1"/>
  <c r="BD2024" i="1" s="1"/>
  <c r="BD2025" i="1" s="1"/>
  <c r="BD2026" i="1" s="1"/>
  <c r="BD2027" i="1" s="1"/>
  <c r="BD2028" i="1" s="1"/>
  <c r="BD2029" i="1" s="1"/>
  <c r="BD2030" i="1" s="1"/>
  <c r="BD2031" i="1" s="1"/>
  <c r="BD2032" i="1" s="1"/>
  <c r="BD2033" i="1" s="1"/>
  <c r="BD2034" i="1" s="1"/>
  <c r="BD2035" i="1" s="1"/>
  <c r="BD2036" i="1" s="1"/>
  <c r="BD2037" i="1" s="1"/>
  <c r="BD2038" i="1" s="1"/>
  <c r="BD2039" i="1" s="1"/>
  <c r="BD2040" i="1" s="1"/>
  <c r="BD2041" i="1" s="1"/>
  <c r="BD2042" i="1" s="1"/>
  <c r="BD2043" i="1" s="1"/>
  <c r="BD2044" i="1" s="1"/>
  <c r="BD2045" i="1" s="1"/>
  <c r="BD2046" i="1" s="1"/>
  <c r="BD2047" i="1" s="1"/>
  <c r="BD2048" i="1" s="1"/>
  <c r="BD2049" i="1" s="1"/>
  <c r="BD2050" i="1" s="1"/>
  <c r="BD2051" i="1" s="1"/>
  <c r="BD2052" i="1" s="1"/>
  <c r="BD2053" i="1" s="1"/>
  <c r="BD2054" i="1" s="1"/>
  <c r="BD2055" i="1" s="1"/>
  <c r="BD2056" i="1" s="1"/>
  <c r="BD2057" i="1" s="1"/>
  <c r="BD2058" i="1" s="1"/>
  <c r="BD2059" i="1" s="1"/>
  <c r="BD2060" i="1" s="1"/>
  <c r="BD2061" i="1" s="1"/>
  <c r="BD2062" i="1" s="1"/>
  <c r="BD2063" i="1" s="1"/>
  <c r="BD2064" i="1" s="1"/>
  <c r="BD2065" i="1" s="1"/>
  <c r="BD2066" i="1" s="1"/>
  <c r="BD2067" i="1" s="1"/>
  <c r="BD2068" i="1" s="1"/>
  <c r="BD2069" i="1" s="1"/>
  <c r="BD2070" i="1" s="1"/>
  <c r="BD2071" i="1" s="1"/>
  <c r="BD2072" i="1" s="1"/>
  <c r="BD2073" i="1" s="1"/>
  <c r="BD2074" i="1" s="1"/>
  <c r="BD2075" i="1" s="1"/>
  <c r="BD2076" i="1" s="1"/>
  <c r="BD2077" i="1" s="1"/>
  <c r="BD2078" i="1" s="1"/>
  <c r="BD2079" i="1" s="1"/>
  <c r="BD2080" i="1" s="1"/>
  <c r="BD2081" i="1" s="1"/>
  <c r="BD2082" i="1" s="1"/>
  <c r="BD2083" i="1" s="1"/>
  <c r="BD2084" i="1" s="1"/>
  <c r="BD2085" i="1" s="1"/>
  <c r="BD2086" i="1" s="1"/>
  <c r="BD2087" i="1" s="1"/>
  <c r="BD2088" i="1" s="1"/>
  <c r="BD2089" i="1" s="1"/>
  <c r="BD2090" i="1" s="1"/>
  <c r="BD2091" i="1" s="1"/>
  <c r="BD2092" i="1" s="1"/>
  <c r="BD2093" i="1" s="1"/>
  <c r="BD2094" i="1" s="1"/>
  <c r="BD2095" i="1" s="1"/>
  <c r="BD2096" i="1" s="1"/>
  <c r="BD2097" i="1" s="1"/>
  <c r="BD2098" i="1" s="1"/>
  <c r="BD2099" i="1" s="1"/>
  <c r="BD2100" i="1" s="1"/>
  <c r="BD2101" i="1" s="1"/>
  <c r="BD2102" i="1" s="1"/>
  <c r="BD2103" i="1" s="1"/>
  <c r="BD2104" i="1" s="1"/>
  <c r="BD2105" i="1" s="1"/>
  <c r="BD2106" i="1" s="1"/>
  <c r="BD2107" i="1" s="1"/>
  <c r="BD2108" i="1" s="1"/>
  <c r="BD2109" i="1" s="1"/>
  <c r="BD2110" i="1" s="1"/>
  <c r="BD2111" i="1" s="1"/>
  <c r="BD2112" i="1" s="1"/>
  <c r="BD2113" i="1" s="1"/>
  <c r="BD2114" i="1" s="1"/>
  <c r="BD2115" i="1" s="1"/>
  <c r="BD2116" i="1" s="1"/>
  <c r="BD2117" i="1" s="1"/>
  <c r="BD2118" i="1" s="1"/>
  <c r="BD2119" i="1" s="1"/>
  <c r="BD2120" i="1" s="1"/>
  <c r="BD2121" i="1" s="1"/>
  <c r="BD2122" i="1" s="1"/>
  <c r="BD2123" i="1" s="1"/>
  <c r="BD2124" i="1" s="1"/>
  <c r="BD2125" i="1" s="1"/>
  <c r="BD2126" i="1" s="1"/>
  <c r="BD2127" i="1" s="1"/>
  <c r="BD2128" i="1" s="1"/>
  <c r="BD2129" i="1" s="1"/>
  <c r="BD2130" i="1" s="1"/>
  <c r="BD2131" i="1" s="1"/>
  <c r="BD2132" i="1" s="1"/>
  <c r="BD2133" i="1" s="1"/>
  <c r="BD2134" i="1" s="1"/>
  <c r="BD2135" i="1" s="1"/>
  <c r="BD2136" i="1" s="1"/>
  <c r="BD2137" i="1" s="1"/>
  <c r="BD2138" i="1" s="1"/>
  <c r="BD2139" i="1" s="1"/>
  <c r="BD2140" i="1" s="1"/>
  <c r="BD2141" i="1" s="1"/>
  <c r="BD2142" i="1" s="1"/>
  <c r="BD2143" i="1" s="1"/>
  <c r="BD2144" i="1" s="1"/>
  <c r="BD2145" i="1" s="1"/>
  <c r="BD2146" i="1" s="1"/>
  <c r="BD2147" i="1" s="1"/>
  <c r="BD2148" i="1" s="1"/>
  <c r="BD2149" i="1" s="1"/>
  <c r="BD2150" i="1" s="1"/>
  <c r="BD2151" i="1" s="1"/>
  <c r="BD2152" i="1" s="1"/>
  <c r="BD2153" i="1" s="1"/>
  <c r="BD2154" i="1" s="1"/>
  <c r="BD2155" i="1" s="1"/>
  <c r="BD2156" i="1" s="1"/>
  <c r="BD2157" i="1" s="1"/>
  <c r="BD2158" i="1" s="1"/>
  <c r="BD2159" i="1" s="1"/>
  <c r="BD2160" i="1" s="1"/>
  <c r="BD2161" i="1" s="1"/>
  <c r="BD2162" i="1" s="1"/>
  <c r="BD2163" i="1" s="1"/>
  <c r="BD2164" i="1" s="1"/>
  <c r="BD2165" i="1" s="1"/>
  <c r="BD2166" i="1" s="1"/>
  <c r="BD2167" i="1" s="1"/>
  <c r="BD2168" i="1" s="1"/>
  <c r="BD2169" i="1" s="1"/>
  <c r="BD2170" i="1" s="1"/>
  <c r="BD2171" i="1" s="1"/>
  <c r="BD2172" i="1" s="1"/>
  <c r="BD2173" i="1" s="1"/>
  <c r="BD2174" i="1" s="1"/>
  <c r="BD2175" i="1" s="1"/>
  <c r="BD2176" i="1" s="1"/>
  <c r="BD2177" i="1" s="1"/>
  <c r="BD2178" i="1" s="1"/>
  <c r="BD2179" i="1" s="1"/>
  <c r="BD2180" i="1" s="1"/>
  <c r="BD2181" i="1" s="1"/>
  <c r="BD2182" i="1" s="1"/>
  <c r="BD2183" i="1" s="1"/>
  <c r="BD2184" i="1" s="1"/>
  <c r="BD2185" i="1" s="1"/>
  <c r="BD2186" i="1" s="1"/>
  <c r="BD2187" i="1" s="1"/>
  <c r="BD2188" i="1" s="1"/>
  <c r="BD2189" i="1" s="1"/>
  <c r="BD2190" i="1" s="1"/>
  <c r="BD2191" i="1" s="1"/>
  <c r="BD2192" i="1" s="1"/>
  <c r="BD2193" i="1" s="1"/>
  <c r="BD2194" i="1" s="1"/>
  <c r="BD2195" i="1" s="1"/>
  <c r="BD2196" i="1" s="1"/>
  <c r="BD2197" i="1" s="1"/>
  <c r="BD2198" i="1" s="1"/>
  <c r="BD2199" i="1" s="1"/>
  <c r="BD2200" i="1" s="1"/>
  <c r="BD2201" i="1" s="1"/>
  <c r="BD2202" i="1" s="1"/>
  <c r="BD2203" i="1" s="1"/>
  <c r="BD2204" i="1" s="1"/>
  <c r="BD2205" i="1" s="1"/>
  <c r="BD2206" i="1" s="1"/>
  <c r="BD2207" i="1" s="1"/>
  <c r="BD2208" i="1" s="1"/>
  <c r="BD2209" i="1" s="1"/>
  <c r="BD2210" i="1" s="1"/>
  <c r="BD2211" i="1" s="1"/>
  <c r="BD2212" i="1" s="1"/>
  <c r="BD2213" i="1" s="1"/>
  <c r="BD2214" i="1" s="1"/>
  <c r="BD2215" i="1" s="1"/>
  <c r="BD2216" i="1" s="1"/>
  <c r="BD2217" i="1" s="1"/>
  <c r="BD2218" i="1" s="1"/>
  <c r="BD2219" i="1" s="1"/>
  <c r="BD2220" i="1" s="1"/>
  <c r="BD2221" i="1" s="1"/>
  <c r="BD2222" i="1" s="1"/>
  <c r="BD2223" i="1" s="1"/>
  <c r="BD2224" i="1" s="1"/>
  <c r="BD2225" i="1" s="1"/>
  <c r="BD2226" i="1" s="1"/>
  <c r="BD2227" i="1" s="1"/>
  <c r="BD2228" i="1" s="1"/>
  <c r="BD2229" i="1" s="1"/>
  <c r="BD2230" i="1" s="1"/>
  <c r="BD2231" i="1" s="1"/>
  <c r="BD2232" i="1" s="1"/>
  <c r="BD2233" i="1" s="1"/>
  <c r="BD2234" i="1" s="1"/>
  <c r="BD2235" i="1" s="1"/>
  <c r="BD2236" i="1" s="1"/>
  <c r="BD2237" i="1" s="1"/>
  <c r="BD2238" i="1" s="1"/>
  <c r="BD2239" i="1" s="1"/>
  <c r="BD2240" i="1" s="1"/>
  <c r="BD2241" i="1" s="1"/>
  <c r="BD2242" i="1" s="1"/>
  <c r="BD2243" i="1" s="1"/>
  <c r="BD2244" i="1" s="1"/>
  <c r="BD2245" i="1" s="1"/>
  <c r="BD2246" i="1" s="1"/>
  <c r="BD2247" i="1" s="1"/>
  <c r="BD2248" i="1" s="1"/>
  <c r="BD2249" i="1" s="1"/>
  <c r="BD2250" i="1" s="1"/>
  <c r="BD2251" i="1" s="1"/>
  <c r="BD2252" i="1" s="1"/>
  <c r="BD2253" i="1" s="1"/>
  <c r="BD2254" i="1" s="1"/>
  <c r="BD2255" i="1" s="1"/>
  <c r="BD2256" i="1" s="1"/>
  <c r="BD2257" i="1" s="1"/>
  <c r="BD2258" i="1" s="1"/>
  <c r="BD2259" i="1" s="1"/>
  <c r="BD2260" i="1" s="1"/>
  <c r="BD2261" i="1" s="1"/>
  <c r="BD2262" i="1" s="1"/>
  <c r="BD2263" i="1" s="1"/>
  <c r="BD2264" i="1" s="1"/>
  <c r="BD2265" i="1" s="1"/>
  <c r="BD2266" i="1" s="1"/>
  <c r="BD2267" i="1" s="1"/>
  <c r="BD2268" i="1" s="1"/>
  <c r="BD2269" i="1" s="1"/>
  <c r="BD2270" i="1" s="1"/>
  <c r="BD2271" i="1" s="1"/>
  <c r="BD2272" i="1" s="1"/>
  <c r="BD2273" i="1" s="1"/>
  <c r="BD2274" i="1" s="1"/>
  <c r="BD2275" i="1" s="1"/>
  <c r="BD2276" i="1" s="1"/>
  <c r="BD2277" i="1" s="1"/>
  <c r="BD2278" i="1" s="1"/>
  <c r="BD2279" i="1" s="1"/>
  <c r="BD2280" i="1" s="1"/>
  <c r="BD2281" i="1" s="1"/>
  <c r="BD2282" i="1" s="1"/>
  <c r="BD2283" i="1" s="1"/>
  <c r="BD2284" i="1" s="1"/>
  <c r="BD2285" i="1" s="1"/>
  <c r="BD2286" i="1" s="1"/>
  <c r="BD2287" i="1" s="1"/>
  <c r="BD2288" i="1" s="1"/>
  <c r="BD2289" i="1" s="1"/>
  <c r="BD2290" i="1" s="1"/>
  <c r="BD2291" i="1" s="1"/>
  <c r="BD2292" i="1" s="1"/>
  <c r="BD2293" i="1" s="1"/>
  <c r="BD2294" i="1" s="1"/>
  <c r="BD2295" i="1" s="1"/>
  <c r="BD2296" i="1" s="1"/>
  <c r="BD2297" i="1" s="1"/>
  <c r="BD2298" i="1" s="1"/>
  <c r="BD2299" i="1" s="1"/>
  <c r="BD2300" i="1" s="1"/>
  <c r="BD2301" i="1" s="1"/>
  <c r="BD2302" i="1" s="1"/>
  <c r="BD2303" i="1" s="1"/>
  <c r="BD2304" i="1" s="1"/>
  <c r="BD2305" i="1" s="1"/>
  <c r="BD2306" i="1" s="1"/>
  <c r="BD2307" i="1" s="1"/>
  <c r="BD2308" i="1" s="1"/>
  <c r="BD2309" i="1" s="1"/>
  <c r="BD2310" i="1" s="1"/>
  <c r="BD2311" i="1" s="1"/>
  <c r="BD2312" i="1" s="1"/>
  <c r="BD2313" i="1" s="1"/>
  <c r="BD2314" i="1" s="1"/>
  <c r="BD2315" i="1" s="1"/>
  <c r="BD2316" i="1" s="1"/>
  <c r="BD2317" i="1" s="1"/>
  <c r="BD2318" i="1" s="1"/>
  <c r="BD2319" i="1" s="1"/>
  <c r="BD2320" i="1" s="1"/>
  <c r="BD2321" i="1" s="1"/>
  <c r="BD2322" i="1" s="1"/>
  <c r="BD2323" i="1" s="1"/>
  <c r="BD2324" i="1" s="1"/>
  <c r="BD2325" i="1" s="1"/>
  <c r="BD2326" i="1" s="1"/>
  <c r="BD2327" i="1" s="1"/>
  <c r="BD2328" i="1" s="1"/>
  <c r="BD2329" i="1" s="1"/>
  <c r="BD2330" i="1" s="1"/>
  <c r="BD2331" i="1" s="1"/>
  <c r="BD2332" i="1" s="1"/>
  <c r="BD2333" i="1" s="1"/>
  <c r="BD2334" i="1" s="1"/>
  <c r="BD2335" i="1" s="1"/>
  <c r="BD2336" i="1" s="1"/>
  <c r="BD2337" i="1" s="1"/>
  <c r="BD2338" i="1" s="1"/>
  <c r="BD2339" i="1" s="1"/>
  <c r="BD2340" i="1" s="1"/>
  <c r="BD2341" i="1" s="1"/>
  <c r="BD2342" i="1" s="1"/>
  <c r="BD2343" i="1" s="1"/>
  <c r="BD2344" i="1" s="1"/>
  <c r="BD2345" i="1" s="1"/>
  <c r="BD2346" i="1" s="1"/>
  <c r="BD2347" i="1" s="1"/>
  <c r="BD2348" i="1" s="1"/>
  <c r="BD2349" i="1" s="1"/>
  <c r="BD2350" i="1" s="1"/>
  <c r="BD2351" i="1" s="1"/>
  <c r="BD2352" i="1" s="1"/>
  <c r="BD2353" i="1" s="1"/>
  <c r="BD2354" i="1" s="1"/>
  <c r="BD2355" i="1" s="1"/>
  <c r="BD2356" i="1" s="1"/>
  <c r="BD2357" i="1" s="1"/>
  <c r="BD2358" i="1" s="1"/>
  <c r="BD2359" i="1" s="1"/>
  <c r="BD2360" i="1" s="1"/>
  <c r="BD2361" i="1" s="1"/>
  <c r="BD2362" i="1" s="1"/>
  <c r="BD2363" i="1" s="1"/>
  <c r="BD2364" i="1" s="1"/>
  <c r="BD2365" i="1" s="1"/>
  <c r="BD2366" i="1" s="1"/>
  <c r="BD2367" i="1" s="1"/>
  <c r="BD2368" i="1" s="1"/>
  <c r="BD2369" i="1" s="1"/>
  <c r="BD2370" i="1" s="1"/>
  <c r="BD2371" i="1" s="1"/>
  <c r="BD2372" i="1" s="1"/>
  <c r="BD2373" i="1" s="1"/>
  <c r="BD2374" i="1" s="1"/>
  <c r="BD2375" i="1" s="1"/>
  <c r="BD2376" i="1" s="1"/>
  <c r="BD2377" i="1" s="1"/>
  <c r="BD2378" i="1" s="1"/>
  <c r="BD2379" i="1" s="1"/>
  <c r="BD2380" i="1" s="1"/>
  <c r="BD2381" i="1" s="1"/>
  <c r="BD2382" i="1" s="1"/>
  <c r="BD2383" i="1" s="1"/>
  <c r="BD2384" i="1" s="1"/>
  <c r="BD2385" i="1" s="1"/>
  <c r="BD2386" i="1" s="1"/>
  <c r="BD2387" i="1" s="1"/>
  <c r="BD2388" i="1" s="1"/>
  <c r="BD2389" i="1" s="1"/>
  <c r="BD2390" i="1" s="1"/>
  <c r="BD2391" i="1" s="1"/>
  <c r="BD2392" i="1" s="1"/>
  <c r="BD2393" i="1" s="1"/>
  <c r="BD2394" i="1" s="1"/>
  <c r="BD2395" i="1" s="1"/>
  <c r="BD2396" i="1" s="1"/>
  <c r="BD2397" i="1" s="1"/>
  <c r="BD2398" i="1" s="1"/>
  <c r="BD2399" i="1" s="1"/>
  <c r="BD2400" i="1" s="1"/>
  <c r="BD2401" i="1" s="1"/>
  <c r="BD2402" i="1" s="1"/>
  <c r="BD2403" i="1" s="1"/>
  <c r="BD2404" i="1" s="1"/>
  <c r="BD2405" i="1" s="1"/>
  <c r="BD2406" i="1" s="1"/>
  <c r="BD2407" i="1" s="1"/>
  <c r="BD2408" i="1" s="1"/>
  <c r="BD2409" i="1" s="1"/>
  <c r="BD2410" i="1" s="1"/>
  <c r="BD2411" i="1" s="1"/>
  <c r="BD2412" i="1" s="1"/>
  <c r="BD2413" i="1" s="1"/>
  <c r="BD2414" i="1" s="1"/>
  <c r="BD2415" i="1" s="1"/>
  <c r="BD2416" i="1" s="1"/>
  <c r="BD2417" i="1" s="1"/>
  <c r="BD2418" i="1" s="1"/>
  <c r="BD2419" i="1" s="1"/>
  <c r="BD2420" i="1" s="1"/>
  <c r="BD2421" i="1" s="1"/>
  <c r="BD2422" i="1" s="1"/>
  <c r="BD2423" i="1" s="1"/>
  <c r="BD2424" i="1" s="1"/>
  <c r="BD2425" i="1" s="1"/>
  <c r="BD2426" i="1" s="1"/>
  <c r="BD2427" i="1" s="1"/>
  <c r="BD2428" i="1" s="1"/>
  <c r="BD2429" i="1" s="1"/>
  <c r="BD2430" i="1" s="1"/>
  <c r="BD2431" i="1" s="1"/>
  <c r="BD2432" i="1" s="1"/>
  <c r="BD2433" i="1" s="1"/>
  <c r="BD2434" i="1" s="1"/>
  <c r="BD2435" i="1" s="1"/>
  <c r="BD2436" i="1" s="1"/>
  <c r="BD2437" i="1" s="1"/>
  <c r="BD2438" i="1" s="1"/>
  <c r="BD2439" i="1" s="1"/>
  <c r="BD2440" i="1" s="1"/>
  <c r="BD2441" i="1" s="1"/>
  <c r="BD2442" i="1" s="1"/>
  <c r="BD2443" i="1" s="1"/>
  <c r="BD2444" i="1" s="1"/>
  <c r="BD2445" i="1" s="1"/>
  <c r="BD2446" i="1" s="1"/>
  <c r="BD2447" i="1" s="1"/>
  <c r="BD2448" i="1" s="1"/>
  <c r="BD2449" i="1" s="1"/>
  <c r="BD2450" i="1" s="1"/>
  <c r="BD2451" i="1" s="1"/>
  <c r="BD2452" i="1" s="1"/>
  <c r="BD2453" i="1" s="1"/>
  <c r="BD2454" i="1" s="1"/>
  <c r="BD2455" i="1" s="1"/>
  <c r="BD2456" i="1" s="1"/>
  <c r="BD2457" i="1" s="1"/>
  <c r="BD2458" i="1" s="1"/>
  <c r="BD2459" i="1" s="1"/>
  <c r="BD2460" i="1" s="1"/>
  <c r="BD2461" i="1" s="1"/>
  <c r="BD2462" i="1" s="1"/>
  <c r="BD2463" i="1" s="1"/>
  <c r="BD2464" i="1" s="1"/>
  <c r="BD2465" i="1" s="1"/>
  <c r="BD2466" i="1" s="1"/>
  <c r="BD2467" i="1" s="1"/>
  <c r="BD2468" i="1" s="1"/>
  <c r="BD2469" i="1" s="1"/>
  <c r="BD2470" i="1" s="1"/>
  <c r="BD2471" i="1" s="1"/>
  <c r="BD2472" i="1" s="1"/>
  <c r="BD2473" i="1" s="1"/>
  <c r="BD2474" i="1" s="1"/>
  <c r="BD2475" i="1" s="1"/>
  <c r="BD2476" i="1" s="1"/>
  <c r="BD2477" i="1" s="1"/>
  <c r="BD2478" i="1" s="1"/>
  <c r="BD2479" i="1" s="1"/>
  <c r="BD2480" i="1" s="1"/>
  <c r="BD2481" i="1" s="1"/>
  <c r="BD2482" i="1" s="1"/>
  <c r="BD2483" i="1" s="1"/>
  <c r="BD2484" i="1" s="1"/>
  <c r="BD2485" i="1" s="1"/>
  <c r="BD2486" i="1" s="1"/>
  <c r="BD2487" i="1" s="1"/>
  <c r="BD2488" i="1" s="1"/>
  <c r="BD2489" i="1" s="1"/>
  <c r="BD2490" i="1" s="1"/>
  <c r="BD2491" i="1" s="1"/>
  <c r="BD2492" i="1" s="1"/>
  <c r="BD2493" i="1" s="1"/>
  <c r="BD2494" i="1" s="1"/>
  <c r="BD2495" i="1" s="1"/>
  <c r="BD2496" i="1" s="1"/>
  <c r="BD2497" i="1" s="1"/>
  <c r="BD2498" i="1" s="1"/>
  <c r="BD2499" i="1" s="1"/>
  <c r="BD2500" i="1" s="1"/>
  <c r="BD2501" i="1" s="1"/>
  <c r="BD2502" i="1" s="1"/>
  <c r="BD2503" i="1" s="1"/>
  <c r="BD2504" i="1" s="1"/>
  <c r="BD2505" i="1" s="1"/>
  <c r="BD2506" i="1" s="1"/>
  <c r="BD2507" i="1" s="1"/>
  <c r="BD2508" i="1" s="1"/>
  <c r="BD2509" i="1" s="1"/>
  <c r="BD2510" i="1" s="1"/>
  <c r="BD2511" i="1" s="1"/>
  <c r="BD2512" i="1" s="1"/>
  <c r="BD2513" i="1" s="1"/>
  <c r="BD2514" i="1" s="1"/>
  <c r="BD2515" i="1" s="1"/>
  <c r="BD2516" i="1" s="1"/>
  <c r="BD2517" i="1" s="1"/>
  <c r="BD2518" i="1" s="1"/>
  <c r="BD2519" i="1" s="1"/>
  <c r="BD2520" i="1" s="1"/>
  <c r="BD2521" i="1" s="1"/>
  <c r="BD2522" i="1" s="1"/>
  <c r="BD2523" i="1" s="1"/>
  <c r="BD2524" i="1" s="1"/>
  <c r="BD2525" i="1" s="1"/>
  <c r="BD2526" i="1" s="1"/>
  <c r="BD2527" i="1" s="1"/>
  <c r="BD2528" i="1" s="1"/>
  <c r="BD2529" i="1" s="1"/>
  <c r="BD2530" i="1" s="1"/>
  <c r="BD2531" i="1" s="1"/>
  <c r="BD2532" i="1" s="1"/>
  <c r="BD2533" i="1" s="1"/>
  <c r="BD2534" i="1" s="1"/>
  <c r="BD2535" i="1" s="1"/>
  <c r="BD2536" i="1" s="1"/>
  <c r="BD2537" i="1" s="1"/>
  <c r="BD2538" i="1" s="1"/>
  <c r="BD2539" i="1" s="1"/>
  <c r="BD2540" i="1" s="1"/>
  <c r="BD2541" i="1" s="1"/>
  <c r="BD2542" i="1" s="1"/>
  <c r="BD2543" i="1" s="1"/>
  <c r="BD2544" i="1" s="1"/>
  <c r="BD2545" i="1" s="1"/>
  <c r="BD2546" i="1" s="1"/>
  <c r="BD2547" i="1" s="1"/>
  <c r="BD2548" i="1" s="1"/>
  <c r="BD2549" i="1" s="1"/>
  <c r="BD2550" i="1" s="1"/>
  <c r="BD2551" i="1" s="1"/>
  <c r="BD2552" i="1" s="1"/>
  <c r="BD2553" i="1" s="1"/>
  <c r="BD2554" i="1" s="1"/>
  <c r="BD2555" i="1" s="1"/>
  <c r="BD2556" i="1" s="1"/>
  <c r="BD2557" i="1" s="1"/>
  <c r="BD2558" i="1" s="1"/>
  <c r="BD2559" i="1" s="1"/>
  <c r="BD2560" i="1" s="1"/>
  <c r="BD2561" i="1" s="1"/>
  <c r="BD2562" i="1" s="1"/>
  <c r="BD2563" i="1" s="1"/>
  <c r="BD2564" i="1" s="1"/>
  <c r="BD2565" i="1" s="1"/>
  <c r="BD2566" i="1" s="1"/>
  <c r="BD2567" i="1" s="1"/>
  <c r="BD2568" i="1" s="1"/>
  <c r="BD2569" i="1" s="1"/>
  <c r="BD2570" i="1" s="1"/>
  <c r="BD2571" i="1" s="1"/>
  <c r="BD2572" i="1" s="1"/>
  <c r="BD2573" i="1" s="1"/>
  <c r="BD2574" i="1" s="1"/>
  <c r="BD2575" i="1" s="1"/>
  <c r="BD2576" i="1" s="1"/>
  <c r="BD2577" i="1" s="1"/>
  <c r="BD2578" i="1" s="1"/>
  <c r="BD2579" i="1" s="1"/>
  <c r="BD2580" i="1" s="1"/>
  <c r="BD2581" i="1" s="1"/>
  <c r="BD2582" i="1" s="1"/>
  <c r="BD2583" i="1" s="1"/>
  <c r="BD2584" i="1" s="1"/>
  <c r="BD2585" i="1" s="1"/>
  <c r="BD2586" i="1" s="1"/>
  <c r="BD2587" i="1" s="1"/>
  <c r="BD2588" i="1" s="1"/>
  <c r="BD2589" i="1" s="1"/>
  <c r="BD2590" i="1" s="1"/>
  <c r="BD2591" i="1" s="1"/>
  <c r="BD2592" i="1" s="1"/>
  <c r="BD2593" i="1" s="1"/>
  <c r="BD2594" i="1" s="1"/>
  <c r="BD2595" i="1" s="1"/>
  <c r="BD2596" i="1" s="1"/>
  <c r="BD2597" i="1" s="1"/>
  <c r="BD2598" i="1" s="1"/>
  <c r="BD2599" i="1" s="1"/>
  <c r="BD2600" i="1" s="1"/>
  <c r="BD2601" i="1" s="1"/>
  <c r="BD2602" i="1" s="1"/>
  <c r="BD2603" i="1" s="1"/>
  <c r="BD2604" i="1" s="1"/>
  <c r="BD2605" i="1" s="1"/>
  <c r="BD2606" i="1" s="1"/>
  <c r="BD2607" i="1" s="1"/>
  <c r="BD2608" i="1" s="1"/>
  <c r="BD2609" i="1" s="1"/>
  <c r="BD2610" i="1" s="1"/>
  <c r="BD2611" i="1" s="1"/>
  <c r="BD2612" i="1" s="1"/>
  <c r="BD2613" i="1" s="1"/>
  <c r="BD2614" i="1" s="1"/>
  <c r="BD2615" i="1" s="1"/>
  <c r="BD2616" i="1" s="1"/>
  <c r="BD2617" i="1" s="1"/>
  <c r="BD2618" i="1" s="1"/>
  <c r="BD2619" i="1" s="1"/>
  <c r="BD2620" i="1" s="1"/>
  <c r="BD2621" i="1" s="1"/>
  <c r="BD2622" i="1" s="1"/>
  <c r="BD2623" i="1" s="1"/>
  <c r="BD2624" i="1" s="1"/>
  <c r="BD2625" i="1" s="1"/>
  <c r="BD2626" i="1" s="1"/>
  <c r="BD2627" i="1" s="1"/>
  <c r="BD2628" i="1" s="1"/>
  <c r="BD2629" i="1" s="1"/>
  <c r="BD2630" i="1" s="1"/>
  <c r="BD2631" i="1" s="1"/>
  <c r="BD2632" i="1" s="1"/>
  <c r="BD2633" i="1" s="1"/>
  <c r="BD2634" i="1" s="1"/>
  <c r="BD2635" i="1" s="1"/>
  <c r="BD2636" i="1" s="1"/>
  <c r="BD2637" i="1" s="1"/>
  <c r="BD2638" i="1" s="1"/>
  <c r="BD2639" i="1" s="1"/>
  <c r="BD2640" i="1" s="1"/>
  <c r="BD2641" i="1" s="1"/>
  <c r="BD2642" i="1" s="1"/>
  <c r="BD2643" i="1" s="1"/>
  <c r="BD2644" i="1" s="1"/>
  <c r="BD2645" i="1" s="1"/>
  <c r="BD2646" i="1" s="1"/>
  <c r="BD2647" i="1" s="1"/>
  <c r="BD2648" i="1" s="1"/>
  <c r="BD2649" i="1" s="1"/>
  <c r="BD2650" i="1" s="1"/>
  <c r="BD2651" i="1" s="1"/>
  <c r="BD2652" i="1" s="1"/>
  <c r="BD2653" i="1" s="1"/>
  <c r="BD2654" i="1" s="1"/>
  <c r="BD2655" i="1" s="1"/>
  <c r="BD2656" i="1" s="1"/>
  <c r="BD2657" i="1" s="1"/>
  <c r="BD2658" i="1" s="1"/>
  <c r="BD2659" i="1" s="1"/>
  <c r="BD2660" i="1" s="1"/>
  <c r="BD2661" i="1" s="1"/>
  <c r="BD2662" i="1" s="1"/>
  <c r="BD2663" i="1" s="1"/>
  <c r="BD2664" i="1" s="1"/>
  <c r="BD2665" i="1" s="1"/>
  <c r="BD2666" i="1" s="1"/>
  <c r="BD2667" i="1" s="1"/>
  <c r="BD2668" i="1" s="1"/>
  <c r="BD2669" i="1" s="1"/>
  <c r="BD2670" i="1" s="1"/>
  <c r="BD2671" i="1" s="1"/>
  <c r="BD2672" i="1" s="1"/>
  <c r="BD2673" i="1" s="1"/>
  <c r="BD2674" i="1" s="1"/>
  <c r="BD2675" i="1" s="1"/>
  <c r="BD2676" i="1" s="1"/>
  <c r="BD2677" i="1" s="1"/>
  <c r="BD2678" i="1" s="1"/>
  <c r="BD2679" i="1" s="1"/>
  <c r="BD2680" i="1" s="1"/>
  <c r="BD2681" i="1" s="1"/>
  <c r="BD2682" i="1" s="1"/>
  <c r="BD2683" i="1" s="1"/>
  <c r="BD2684" i="1" s="1"/>
  <c r="BD2685" i="1" s="1"/>
  <c r="BD2686" i="1" s="1"/>
  <c r="BD2687" i="1" s="1"/>
  <c r="BD2688" i="1" s="1"/>
  <c r="BD2689" i="1" s="1"/>
  <c r="BD2690" i="1" s="1"/>
  <c r="BD2691" i="1" s="1"/>
  <c r="BD2692" i="1" s="1"/>
  <c r="BD2693" i="1" s="1"/>
  <c r="BD2694" i="1" s="1"/>
  <c r="BD2695" i="1" s="1"/>
  <c r="BD2696" i="1" s="1"/>
  <c r="BD2697" i="1" s="1"/>
  <c r="BD2698" i="1" s="1"/>
  <c r="BD2699" i="1" s="1"/>
  <c r="BD2700" i="1" s="1"/>
  <c r="BD2701" i="1" s="1"/>
  <c r="BD2702" i="1" s="1"/>
  <c r="BD2703" i="1" s="1"/>
  <c r="BD2704" i="1" s="1"/>
  <c r="BD2705" i="1" s="1"/>
  <c r="BD2706" i="1" s="1"/>
  <c r="BD2707" i="1" s="1"/>
  <c r="BD2708" i="1" s="1"/>
  <c r="BD2709" i="1" s="1"/>
  <c r="BD2710" i="1" s="1"/>
  <c r="BD2711" i="1" s="1"/>
  <c r="BD2712" i="1" s="1"/>
  <c r="BD2713" i="1" s="1"/>
  <c r="BD2714" i="1" s="1"/>
  <c r="BD2715" i="1" s="1"/>
  <c r="BD2716" i="1" s="1"/>
  <c r="BD2717" i="1" s="1"/>
  <c r="BD2718" i="1" s="1"/>
  <c r="BD2719" i="1" s="1"/>
  <c r="BD2720" i="1" s="1"/>
  <c r="BD2721" i="1" s="1"/>
  <c r="BD2722" i="1" s="1"/>
  <c r="BD2723" i="1" s="1"/>
  <c r="BD2724" i="1" s="1"/>
  <c r="BD2725" i="1" s="1"/>
  <c r="BD2726" i="1" s="1"/>
  <c r="BD2727" i="1" s="1"/>
  <c r="BD2728" i="1" s="1"/>
  <c r="BD2729" i="1" s="1"/>
  <c r="BD2730" i="1" s="1"/>
  <c r="BD2731" i="1" s="1"/>
  <c r="BD2732" i="1" s="1"/>
  <c r="BD2733" i="1" s="1"/>
  <c r="BD2734" i="1" s="1"/>
  <c r="BD2735" i="1" s="1"/>
  <c r="BD2736" i="1" s="1"/>
  <c r="BD2737" i="1" s="1"/>
  <c r="BD2738" i="1" s="1"/>
  <c r="BD2739" i="1" s="1"/>
  <c r="BD2740" i="1" s="1"/>
  <c r="BD2741" i="1" s="1"/>
  <c r="BD2742" i="1" s="1"/>
  <c r="BD2743" i="1" s="1"/>
  <c r="BD2744" i="1" s="1"/>
  <c r="BD2745" i="1" s="1"/>
  <c r="BD2746" i="1" s="1"/>
  <c r="BD2747" i="1" s="1"/>
  <c r="BD2748" i="1" s="1"/>
  <c r="BD2749" i="1" s="1"/>
  <c r="BD2750" i="1" s="1"/>
  <c r="BD2751" i="1" s="1"/>
  <c r="BD2752" i="1" s="1"/>
  <c r="BD2753" i="1" s="1"/>
  <c r="BD2754" i="1" s="1"/>
  <c r="BD2755" i="1" s="1"/>
  <c r="BD2756" i="1" s="1"/>
  <c r="BD2757" i="1" s="1"/>
  <c r="BD2758" i="1" s="1"/>
  <c r="BD2759" i="1" s="1"/>
  <c r="BD2760" i="1" s="1"/>
  <c r="BD2761" i="1" s="1"/>
  <c r="BD2762" i="1" s="1"/>
  <c r="BD2763" i="1" s="1"/>
  <c r="BD2764" i="1" s="1"/>
  <c r="BD2765" i="1" s="1"/>
  <c r="BD2766" i="1" s="1"/>
  <c r="BD2767" i="1" s="1"/>
  <c r="BD2768" i="1" s="1"/>
  <c r="BD2769" i="1" s="1"/>
  <c r="BD2770" i="1" s="1"/>
  <c r="BD2771" i="1" s="1"/>
  <c r="BD2772" i="1" s="1"/>
  <c r="BD2773" i="1" s="1"/>
  <c r="BD2774" i="1" s="1"/>
  <c r="BD2775" i="1" s="1"/>
  <c r="BD2776" i="1" s="1"/>
  <c r="BD2777" i="1" s="1"/>
  <c r="BD2778" i="1" s="1"/>
  <c r="BD2779" i="1" s="1"/>
  <c r="BD2780" i="1" s="1"/>
  <c r="BD2781" i="1" s="1"/>
  <c r="BD2782" i="1" s="1"/>
  <c r="BD2783" i="1" s="1"/>
  <c r="BD2784" i="1" s="1"/>
  <c r="BD2785" i="1" s="1"/>
  <c r="BD2786" i="1" s="1"/>
  <c r="BD2787" i="1" s="1"/>
  <c r="BD2788" i="1" s="1"/>
  <c r="BD2789" i="1" s="1"/>
  <c r="BD2790" i="1" s="1"/>
  <c r="BD2791" i="1" s="1"/>
  <c r="BD2792" i="1" s="1"/>
  <c r="BD2793" i="1" s="1"/>
  <c r="BD2794" i="1" s="1"/>
  <c r="BD2795" i="1" s="1"/>
  <c r="BD2796" i="1" s="1"/>
  <c r="BD2797" i="1" s="1"/>
  <c r="BD2798" i="1" s="1"/>
  <c r="BD2799" i="1" s="1"/>
  <c r="BD2800" i="1" s="1"/>
  <c r="BD2801" i="1" s="1"/>
  <c r="BD2802" i="1" s="1"/>
  <c r="BD2803" i="1" s="1"/>
  <c r="BD2804" i="1" s="1"/>
  <c r="BD2805" i="1" s="1"/>
  <c r="BD2806" i="1" s="1"/>
  <c r="BD2807" i="1" s="1"/>
  <c r="BD2808" i="1" s="1"/>
  <c r="BD2809" i="1" s="1"/>
  <c r="BD2810" i="1" s="1"/>
  <c r="BD2811" i="1" s="1"/>
  <c r="BD2812" i="1" s="1"/>
  <c r="BD2813" i="1" s="1"/>
  <c r="BD2814" i="1" s="1"/>
  <c r="BD2815" i="1" s="1"/>
  <c r="BD2816" i="1" s="1"/>
  <c r="BD2817" i="1" s="1"/>
  <c r="BD2818" i="1" s="1"/>
  <c r="BD2819" i="1" s="1"/>
  <c r="BD2820" i="1" s="1"/>
  <c r="BD2821" i="1" s="1"/>
  <c r="BD2822" i="1" s="1"/>
  <c r="BD2823" i="1" s="1"/>
  <c r="BD2824" i="1" s="1"/>
  <c r="BD2825" i="1" s="1"/>
  <c r="BD2826" i="1" s="1"/>
  <c r="BD2827" i="1" s="1"/>
  <c r="BD2828" i="1" s="1"/>
  <c r="BD2829" i="1" s="1"/>
  <c r="BD2830" i="1" s="1"/>
  <c r="BD2831" i="1" s="1"/>
  <c r="BD2832" i="1" s="1"/>
  <c r="BD2833" i="1" s="1"/>
  <c r="BD2834" i="1" s="1"/>
  <c r="BD2835" i="1" s="1"/>
  <c r="BD2836" i="1" s="1"/>
  <c r="BD2837" i="1" s="1"/>
  <c r="BD2838" i="1" s="1"/>
  <c r="BD2839" i="1" s="1"/>
  <c r="BD2840" i="1" s="1"/>
  <c r="BD2841" i="1" s="1"/>
  <c r="BD2842" i="1" s="1"/>
  <c r="BD2843" i="1" s="1"/>
  <c r="BD2844" i="1" s="1"/>
  <c r="BD2845" i="1" s="1"/>
  <c r="BD2846" i="1" s="1"/>
  <c r="BD2847" i="1" s="1"/>
  <c r="BD2848" i="1" s="1"/>
  <c r="BD2849" i="1" s="1"/>
  <c r="BD2850" i="1" s="1"/>
  <c r="BD2851" i="1" s="1"/>
  <c r="BD2852" i="1" s="1"/>
  <c r="BD2853" i="1" s="1"/>
  <c r="BD2854" i="1" s="1"/>
  <c r="BD2855" i="1" s="1"/>
  <c r="BD2856" i="1" s="1"/>
  <c r="BD2857" i="1" s="1"/>
  <c r="BD2858" i="1" s="1"/>
  <c r="BD2859" i="1" s="1"/>
  <c r="BD2860" i="1" s="1"/>
  <c r="BD2861" i="1" s="1"/>
  <c r="BD2862" i="1" s="1"/>
  <c r="BD2863" i="1" s="1"/>
  <c r="BD2864" i="1" s="1"/>
  <c r="BD2865" i="1" s="1"/>
  <c r="BD2866" i="1" s="1"/>
  <c r="BD2867" i="1" s="1"/>
  <c r="BD2868" i="1" s="1"/>
  <c r="BD2869" i="1" s="1"/>
  <c r="BD2870" i="1" s="1"/>
  <c r="BD2871" i="1" s="1"/>
  <c r="BD2872" i="1" s="1"/>
  <c r="BD2873" i="1" s="1"/>
  <c r="BD2874" i="1" s="1"/>
  <c r="BD2875" i="1" s="1"/>
  <c r="BD2876" i="1" s="1"/>
  <c r="BD2877" i="1" s="1"/>
  <c r="BD2878" i="1" s="1"/>
  <c r="BD2879" i="1" s="1"/>
  <c r="BD2880" i="1" s="1"/>
  <c r="BD2881" i="1" s="1"/>
  <c r="BD2882" i="1" s="1"/>
  <c r="BD2883" i="1" s="1"/>
  <c r="BD2884" i="1" s="1"/>
  <c r="BD2885" i="1" s="1"/>
  <c r="BD2886" i="1" s="1"/>
  <c r="BD2887" i="1" s="1"/>
  <c r="BD2888" i="1" s="1"/>
  <c r="BD2889" i="1" s="1"/>
  <c r="BD2890" i="1" s="1"/>
  <c r="BD2891" i="1" s="1"/>
  <c r="BD2892" i="1" s="1"/>
  <c r="BD2893" i="1" s="1"/>
  <c r="BD2894" i="1" s="1"/>
  <c r="BD2895" i="1" s="1"/>
  <c r="BD2896" i="1" s="1"/>
  <c r="BD2897" i="1" s="1"/>
  <c r="BD2898" i="1" s="1"/>
  <c r="BD2899" i="1" s="1"/>
  <c r="BD2900" i="1" s="1"/>
  <c r="BD2901" i="1" s="1"/>
  <c r="BD2902" i="1" s="1"/>
  <c r="BD2903" i="1" s="1"/>
  <c r="BD2904" i="1" s="1"/>
  <c r="BD2905" i="1" s="1"/>
  <c r="BD2906" i="1" s="1"/>
  <c r="BD2907" i="1" s="1"/>
  <c r="BD2908" i="1" s="1"/>
  <c r="BD2909" i="1" s="1"/>
  <c r="BD2910" i="1" s="1"/>
  <c r="BD2911" i="1" s="1"/>
  <c r="BD2912" i="1" s="1"/>
  <c r="BD2913" i="1" s="1"/>
  <c r="BD2914" i="1" s="1"/>
  <c r="BD2915" i="1" s="1"/>
  <c r="BD2916" i="1" s="1"/>
  <c r="BD2917" i="1" s="1"/>
  <c r="BD2918" i="1" s="1"/>
  <c r="BD2919" i="1" s="1"/>
  <c r="BD2920" i="1" s="1"/>
  <c r="BD2921" i="1" s="1"/>
  <c r="BD2922" i="1" s="1"/>
  <c r="BD2923" i="1" s="1"/>
  <c r="BD2924" i="1" s="1"/>
  <c r="BD2925" i="1" s="1"/>
  <c r="BD2926" i="1" s="1"/>
  <c r="BD2927" i="1" s="1"/>
  <c r="BD2928" i="1" s="1"/>
  <c r="BD2929" i="1" s="1"/>
  <c r="BD2930" i="1" s="1"/>
  <c r="BD2931" i="1" s="1"/>
  <c r="BD2932" i="1" s="1"/>
  <c r="BD2933" i="1" s="1"/>
  <c r="BD2934" i="1" s="1"/>
  <c r="BD2935" i="1" s="1"/>
  <c r="BD2936" i="1" s="1"/>
  <c r="BD2937" i="1" s="1"/>
  <c r="BD2938" i="1" s="1"/>
  <c r="BD2939" i="1" s="1"/>
  <c r="BD2940" i="1" s="1"/>
  <c r="BD2941" i="1" s="1"/>
  <c r="BD2942" i="1" s="1"/>
  <c r="BD2943" i="1" s="1"/>
  <c r="BD2944" i="1" s="1"/>
  <c r="BD2945" i="1" s="1"/>
  <c r="BD2946" i="1" s="1"/>
  <c r="BD2947" i="1" s="1"/>
  <c r="BD2948" i="1" s="1"/>
  <c r="BD2949" i="1" s="1"/>
  <c r="BD2950" i="1" s="1"/>
  <c r="BD2951" i="1" s="1"/>
  <c r="BD2952" i="1" s="1"/>
  <c r="BD2953" i="1" s="1"/>
  <c r="BD2954" i="1" s="1"/>
  <c r="BD2955" i="1" s="1"/>
  <c r="BD2956" i="1" s="1"/>
  <c r="BD2957" i="1" s="1"/>
  <c r="BD2958" i="1" s="1"/>
  <c r="BD2959" i="1" s="1"/>
  <c r="BD2960" i="1" s="1"/>
  <c r="BD2961" i="1" s="1"/>
  <c r="BD2962" i="1" s="1"/>
  <c r="BD2963" i="1" s="1"/>
  <c r="BD2964" i="1" s="1"/>
  <c r="BD2965" i="1" s="1"/>
  <c r="BD2966" i="1" s="1"/>
  <c r="BD2967" i="1" s="1"/>
  <c r="BD2968" i="1" s="1"/>
  <c r="BD2969" i="1" s="1"/>
  <c r="BD2970" i="1" s="1"/>
  <c r="BD2971" i="1" s="1"/>
  <c r="BD2972" i="1" s="1"/>
  <c r="BD2973" i="1" s="1"/>
  <c r="BD2974" i="1" s="1"/>
  <c r="BD2975" i="1" s="1"/>
  <c r="BD2976" i="1" s="1"/>
  <c r="BD2977" i="1" s="1"/>
  <c r="BD2978" i="1" s="1"/>
  <c r="BD2979" i="1" s="1"/>
  <c r="BD2980" i="1" s="1"/>
  <c r="BD2981" i="1" s="1"/>
  <c r="BD2982" i="1" s="1"/>
  <c r="BD2983" i="1" s="1"/>
  <c r="BD2984" i="1" s="1"/>
  <c r="BD2985" i="1" s="1"/>
  <c r="BD2986" i="1" s="1"/>
  <c r="BD2987" i="1" s="1"/>
  <c r="BD2988" i="1" s="1"/>
  <c r="BD2989" i="1" s="1"/>
  <c r="BD2990" i="1" s="1"/>
  <c r="BD2991" i="1" s="1"/>
  <c r="BD2992" i="1" s="1"/>
  <c r="BD2993" i="1" s="1"/>
  <c r="BD2994" i="1" s="1"/>
  <c r="BD2995" i="1" s="1"/>
  <c r="BD2996" i="1" s="1"/>
  <c r="BD2997" i="1" s="1"/>
  <c r="BD2998" i="1" s="1"/>
  <c r="BD2999" i="1" s="1"/>
  <c r="BD3000" i="1" s="1"/>
  <c r="BD3001" i="1" s="1"/>
  <c r="BD3002" i="1" s="1"/>
  <c r="BD3003" i="1" s="1"/>
  <c r="BD3004" i="1" s="1"/>
  <c r="BD3005" i="1" s="1"/>
  <c r="BD3006" i="1" s="1"/>
  <c r="BD3007" i="1" s="1"/>
  <c r="BD3008" i="1" s="1"/>
  <c r="BD3009" i="1" s="1"/>
  <c r="BD3010" i="1" s="1"/>
  <c r="BD3011" i="1" s="1"/>
  <c r="BD3012" i="1" s="1"/>
  <c r="BD3013" i="1" s="1"/>
  <c r="BD3014" i="1" s="1"/>
  <c r="BD3015" i="1" s="1"/>
  <c r="BD3016" i="1" s="1"/>
  <c r="BD3017" i="1" s="1"/>
  <c r="BD3018" i="1" s="1"/>
  <c r="BD3019" i="1" s="1"/>
  <c r="BD3020" i="1" s="1"/>
  <c r="BD3021" i="1" s="1"/>
  <c r="BD3022" i="1" s="1"/>
  <c r="BD3023" i="1" s="1"/>
  <c r="BD3024" i="1" s="1"/>
  <c r="BD3025" i="1" s="1"/>
  <c r="BD3026" i="1" s="1"/>
  <c r="BD3027" i="1" s="1"/>
  <c r="BD3028" i="1" s="1"/>
  <c r="BD3029" i="1" s="1"/>
  <c r="BD3030" i="1" s="1"/>
  <c r="BD3031" i="1" s="1"/>
  <c r="BD3032" i="1" s="1"/>
  <c r="BD3033" i="1" s="1"/>
  <c r="BD3034" i="1" s="1"/>
  <c r="BD3035" i="1" s="1"/>
  <c r="BD3036" i="1" s="1"/>
  <c r="BD3037" i="1" s="1"/>
  <c r="BD3038" i="1" s="1"/>
  <c r="BD3039" i="1" s="1"/>
  <c r="BD3040" i="1" s="1"/>
  <c r="BD3041" i="1" s="1"/>
  <c r="BD3042" i="1" s="1"/>
  <c r="BD3043" i="1" s="1"/>
  <c r="BD3044" i="1" s="1"/>
  <c r="BD3045" i="1" s="1"/>
  <c r="BD3046" i="1" s="1"/>
  <c r="BD3047" i="1" s="1"/>
  <c r="BD3048" i="1" s="1"/>
  <c r="BD3049" i="1" s="1"/>
  <c r="BD3050" i="1" s="1"/>
  <c r="BD3051" i="1" s="1"/>
  <c r="BD3052" i="1" s="1"/>
  <c r="BD3053" i="1" s="1"/>
  <c r="BD3054" i="1" s="1"/>
  <c r="BD3055" i="1" s="1"/>
  <c r="BD3056" i="1" s="1"/>
  <c r="BD3057" i="1" s="1"/>
  <c r="BD3058" i="1" s="1"/>
  <c r="BD3059" i="1" s="1"/>
  <c r="BD3060" i="1" s="1"/>
  <c r="BD3061" i="1" s="1"/>
  <c r="BD3062" i="1" s="1"/>
  <c r="BD3063" i="1" s="1"/>
  <c r="BD3064" i="1" s="1"/>
  <c r="BD3065" i="1" s="1"/>
  <c r="BD3066" i="1" s="1"/>
  <c r="BD3067" i="1" s="1"/>
  <c r="BD3068" i="1" s="1"/>
  <c r="BD3069" i="1" s="1"/>
  <c r="BD3070" i="1" s="1"/>
  <c r="BD3071" i="1" s="1"/>
  <c r="BD3072" i="1" s="1"/>
  <c r="BD3073" i="1" s="1"/>
  <c r="BD3074" i="1" s="1"/>
  <c r="BD3075" i="1" s="1"/>
  <c r="BD3076" i="1" s="1"/>
  <c r="BD3077" i="1" s="1"/>
  <c r="BD3078" i="1" s="1"/>
  <c r="BD3079" i="1" s="1"/>
  <c r="BD3080" i="1" s="1"/>
  <c r="BD3081" i="1" s="1"/>
  <c r="BD3082" i="1" s="1"/>
  <c r="BD3083" i="1" s="1"/>
  <c r="BD3084" i="1" s="1"/>
  <c r="BD3085" i="1" s="1"/>
  <c r="BD3086" i="1" s="1"/>
  <c r="BD3087" i="1" s="1"/>
  <c r="BD3088" i="1" s="1"/>
  <c r="BD3089" i="1" s="1"/>
  <c r="BD3090" i="1" s="1"/>
  <c r="BD3091" i="1" s="1"/>
  <c r="BD3092" i="1" s="1"/>
  <c r="BD3093" i="1" s="1"/>
  <c r="BD3094" i="1" s="1"/>
  <c r="BD3095" i="1" s="1"/>
  <c r="BD3096" i="1" s="1"/>
  <c r="BD3097" i="1" s="1"/>
  <c r="BD3098" i="1" s="1"/>
  <c r="BD3099" i="1" s="1"/>
  <c r="BD3100" i="1" s="1"/>
  <c r="BD3101" i="1" s="1"/>
  <c r="BD3102" i="1" s="1"/>
  <c r="BD3103" i="1" s="1"/>
  <c r="BD3104" i="1" s="1"/>
  <c r="BD3105" i="1" s="1"/>
  <c r="BD3106" i="1" s="1"/>
  <c r="BD3107" i="1" s="1"/>
  <c r="BD3108" i="1" s="1"/>
  <c r="BD3109" i="1" s="1"/>
  <c r="BD3110" i="1" s="1"/>
  <c r="BD3111" i="1" s="1"/>
  <c r="BD3112" i="1" s="1"/>
  <c r="BD3113" i="1" s="1"/>
  <c r="BD3114" i="1" s="1"/>
  <c r="BD3115" i="1" s="1"/>
  <c r="BD3116" i="1" s="1"/>
  <c r="BD3117" i="1" s="1"/>
  <c r="BD3118" i="1" s="1"/>
  <c r="BD3119" i="1" s="1"/>
  <c r="BD3120" i="1" s="1"/>
  <c r="BD3121" i="1" s="1"/>
  <c r="BD3122" i="1" s="1"/>
  <c r="BD3123" i="1" s="1"/>
  <c r="BD3124" i="1" s="1"/>
  <c r="BD3125" i="1" s="1"/>
  <c r="BD3126" i="1" s="1"/>
  <c r="BD3127" i="1" s="1"/>
  <c r="BD3128" i="1" s="1"/>
  <c r="BD3129" i="1" s="1"/>
  <c r="BD3130" i="1" s="1"/>
  <c r="BD3131" i="1" s="1"/>
  <c r="BD3132" i="1" s="1"/>
  <c r="BD3133" i="1" s="1"/>
  <c r="BD3134" i="1" s="1"/>
  <c r="BD3135" i="1" s="1"/>
  <c r="BD3136" i="1" s="1"/>
  <c r="BD3137" i="1" s="1"/>
  <c r="BD3138" i="1" s="1"/>
  <c r="BD3139" i="1" s="1"/>
  <c r="BD3140" i="1" s="1"/>
  <c r="BD3141" i="1" s="1"/>
  <c r="BD3142" i="1" s="1"/>
  <c r="BD3143" i="1" s="1"/>
  <c r="BD3144" i="1" s="1"/>
  <c r="BD3145" i="1" s="1"/>
  <c r="BD3146" i="1" s="1"/>
  <c r="BD3147" i="1" s="1"/>
  <c r="BD3148" i="1" s="1"/>
  <c r="BD3149" i="1" s="1"/>
  <c r="BD3150" i="1" s="1"/>
  <c r="BD3151" i="1" s="1"/>
  <c r="BD3152" i="1" s="1"/>
  <c r="BD3153" i="1" s="1"/>
  <c r="BD3154" i="1" s="1"/>
  <c r="BD3155" i="1" s="1"/>
  <c r="BD3156" i="1" s="1"/>
  <c r="BD3157" i="1" s="1"/>
  <c r="BD3158" i="1" s="1"/>
  <c r="BD3159" i="1" s="1"/>
  <c r="BD3160" i="1" s="1"/>
  <c r="BD3161" i="1" s="1"/>
  <c r="BD3162" i="1" s="1"/>
  <c r="BD3163" i="1" s="1"/>
  <c r="BD3164" i="1" s="1"/>
  <c r="BD3165" i="1" s="1"/>
  <c r="BD3166" i="1" s="1"/>
  <c r="BD3167" i="1" s="1"/>
  <c r="BD3168" i="1" s="1"/>
  <c r="BD3169" i="1" s="1"/>
  <c r="BD3170" i="1" s="1"/>
  <c r="BD3171" i="1" s="1"/>
  <c r="BD3172" i="1" s="1"/>
  <c r="BD3173" i="1" s="1"/>
  <c r="BD3174" i="1" s="1"/>
  <c r="BD3175" i="1" s="1"/>
  <c r="BD3176" i="1" s="1"/>
  <c r="BD3177" i="1" s="1"/>
  <c r="BD3178" i="1" s="1"/>
  <c r="BD3179" i="1" s="1"/>
  <c r="BD3180" i="1" s="1"/>
  <c r="BD3181" i="1" s="1"/>
  <c r="BD3182" i="1" s="1"/>
  <c r="BD3183" i="1" s="1"/>
  <c r="BD3184" i="1" s="1"/>
  <c r="BD3185" i="1" s="1"/>
  <c r="BD3186" i="1" s="1"/>
  <c r="BD3187" i="1" s="1"/>
  <c r="BD3188" i="1" s="1"/>
  <c r="BD3189" i="1" s="1"/>
  <c r="BD3190" i="1" s="1"/>
  <c r="BD3191" i="1" s="1"/>
  <c r="BD3192" i="1" s="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B3182" i="1"/>
  <c r="AN3182" i="1" s="1"/>
  <c r="B3183" i="1"/>
  <c r="AN3183" i="1" s="1"/>
  <c r="B3184" i="1"/>
  <c r="AN3184" i="1" s="1"/>
  <c r="B3185" i="1"/>
  <c r="AN3185" i="1" s="1"/>
  <c r="B3186" i="1"/>
  <c r="AN3186" i="1" s="1"/>
  <c r="B3187" i="1"/>
  <c r="AN3187" i="1" s="1"/>
  <c r="B3188" i="1"/>
  <c r="AN3188" i="1" s="1"/>
  <c r="B3189" i="1"/>
  <c r="AN3189" i="1" s="1"/>
  <c r="B3190" i="1"/>
  <c r="AN3190" i="1" s="1"/>
  <c r="B3191" i="1"/>
  <c r="AN3191" i="1" s="1"/>
  <c r="B3192" i="1"/>
  <c r="AN3192" i="1" s="1"/>
  <c r="AN17" i="1" l="1"/>
  <c r="AW19" i="1"/>
  <c r="AW22" i="1"/>
  <c r="AW25" i="1"/>
  <c r="AW27" i="1"/>
  <c r="AW28" i="1"/>
  <c r="AW31" i="1"/>
  <c r="AW37" i="1"/>
  <c r="AW38" i="1"/>
  <c r="AW39" i="1"/>
  <c r="AW40" i="1"/>
  <c r="AW41" i="1"/>
  <c r="AW42" i="1"/>
  <c r="AW43" i="1"/>
  <c r="AW44" i="1"/>
  <c r="AW45" i="1"/>
  <c r="AW46" i="1"/>
  <c r="AW47" i="1"/>
  <c r="AW48" i="1"/>
  <c r="AW49" i="1"/>
  <c r="AW50" i="1"/>
  <c r="AW51" i="1"/>
  <c r="AW53" i="1"/>
  <c r="AW63" i="1"/>
  <c r="AW65" i="1"/>
  <c r="AW66" i="1"/>
  <c r="AW67" i="1"/>
  <c r="AW69" i="1"/>
  <c r="AW70" i="1"/>
  <c r="AW71" i="1"/>
  <c r="AW73" i="1"/>
  <c r="AW74" i="1"/>
  <c r="AW75" i="1"/>
  <c r="AW77" i="1"/>
  <c r="AW78" i="1"/>
  <c r="AW79" i="1"/>
  <c r="AW81" i="1"/>
  <c r="AW82" i="1"/>
  <c r="AW83" i="1"/>
  <c r="AW84" i="1"/>
  <c r="AW85" i="1"/>
  <c r="AW87" i="1"/>
  <c r="AW88" i="1"/>
  <c r="AW89" i="1"/>
  <c r="AW90"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3192" i="1"/>
  <c r="AW17" i="1"/>
  <c r="AV19" i="1"/>
  <c r="AV22" i="1"/>
  <c r="AV25" i="1"/>
  <c r="AV27" i="1"/>
  <c r="AV28" i="1"/>
  <c r="AV31" i="1"/>
  <c r="AV37" i="1"/>
  <c r="AV38" i="1"/>
  <c r="AV39" i="1"/>
  <c r="AV40" i="1"/>
  <c r="AV41" i="1"/>
  <c r="AV42" i="1"/>
  <c r="AV43" i="1"/>
  <c r="AV44" i="1"/>
  <c r="AV45" i="1"/>
  <c r="AV46" i="1"/>
  <c r="AV47" i="1"/>
  <c r="AV48" i="1"/>
  <c r="AV49" i="1"/>
  <c r="AV50" i="1"/>
  <c r="AV51" i="1"/>
  <c r="AV53" i="1"/>
  <c r="AV63" i="1"/>
  <c r="AV65" i="1"/>
  <c r="AV66" i="1"/>
  <c r="AV67" i="1"/>
  <c r="AV69" i="1"/>
  <c r="AV70" i="1"/>
  <c r="AV71" i="1"/>
  <c r="AV73" i="1"/>
  <c r="AV74" i="1"/>
  <c r="AV75" i="1"/>
  <c r="AV77" i="1"/>
  <c r="AV78" i="1"/>
  <c r="AV79" i="1"/>
  <c r="AV81" i="1"/>
  <c r="AV82" i="1"/>
  <c r="AV83" i="1"/>
  <c r="AV84" i="1"/>
  <c r="AV85" i="1"/>
  <c r="AV87" i="1"/>
  <c r="AV88" i="1"/>
  <c r="AV89" i="1"/>
  <c r="AV90"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3191" i="1"/>
  <c r="AV3192" i="1"/>
  <c r="AV17" i="1"/>
  <c r="K14" i="1"/>
  <c r="C14" i="1"/>
  <c r="U12" i="1"/>
  <c r="V11" i="1" s="1"/>
  <c r="AR12" i="1" l="1"/>
  <c r="AN19" i="1"/>
  <c r="S6" i="1"/>
  <c r="Q4" i="1" s="1"/>
  <c r="AS12" i="1"/>
  <c r="B8" i="10"/>
  <c r="B68" i="10"/>
  <c r="B71" i="10"/>
  <c r="B69" i="10"/>
  <c r="B75" i="10"/>
  <c r="C75" i="10"/>
  <c r="B73" i="10"/>
  <c r="C71" i="10"/>
  <c r="B16" i="10"/>
  <c r="B14" i="10"/>
  <c r="B12" i="10"/>
  <c r="B9" i="10"/>
  <c r="C16" i="10"/>
  <c r="L6" i="9"/>
  <c r="L65" i="9"/>
  <c r="L7" i="9"/>
  <c r="O3182" i="1"/>
  <c r="O3183" i="1"/>
  <c r="O3184" i="1"/>
  <c r="O3185" i="1"/>
  <c r="O3186" i="1"/>
  <c r="O3187" i="1"/>
  <c r="O3188" i="1"/>
  <c r="O3189" i="1"/>
  <c r="O3190" i="1"/>
  <c r="O3191" i="1"/>
  <c r="O3192" i="1"/>
  <c r="G190" i="2"/>
  <c r="S11" i="1" l="1"/>
  <c r="AN22" i="1"/>
  <c r="C76" i="10"/>
  <c r="C17" i="10"/>
  <c r="M3182" i="1"/>
  <c r="M3183" i="1"/>
  <c r="M3184" i="1"/>
  <c r="M3185" i="1"/>
  <c r="M3186" i="1"/>
  <c r="M3187" i="1"/>
  <c r="M3188" i="1"/>
  <c r="M3189" i="1"/>
  <c r="M3190" i="1"/>
  <c r="M3191" i="1"/>
  <c r="M3192" i="1"/>
  <c r="AN25" i="1" l="1"/>
  <c r="V4" i="1"/>
  <c r="X4" i="1"/>
  <c r="AN27" i="1" l="1"/>
  <c r="AN28" i="1" l="1"/>
  <c r="AN31" i="1" l="1"/>
  <c r="AN115" i="1" l="1"/>
  <c r="AN37" i="1"/>
  <c r="AN116" i="1" l="1"/>
  <c r="AN38" i="1"/>
  <c r="AN117" i="1" l="1"/>
  <c r="AN39" i="1"/>
  <c r="AN118" i="1" l="1"/>
  <c r="AN40" i="1"/>
  <c r="AN119" i="1" l="1"/>
  <c r="AN41" i="1"/>
  <c r="AN120" i="1" l="1"/>
  <c r="AN42" i="1"/>
  <c r="AN121" i="1" l="1"/>
  <c r="AN43" i="1"/>
  <c r="AN122" i="1" l="1"/>
  <c r="AN44" i="1"/>
  <c r="AN123" i="1" l="1"/>
  <c r="AN45" i="1"/>
  <c r="AN124" i="1" l="1"/>
  <c r="AN46" i="1"/>
  <c r="AN125" i="1" l="1"/>
  <c r="AN47" i="1"/>
  <c r="AN126" i="1" l="1"/>
  <c r="AN48" i="1"/>
  <c r="AN127" i="1" l="1"/>
  <c r="AN49" i="1"/>
  <c r="AN128" i="1" l="1"/>
  <c r="AN50" i="1"/>
  <c r="AN129" i="1" l="1"/>
  <c r="AN51" i="1"/>
  <c r="AN130" i="1" l="1"/>
  <c r="AN53" i="1"/>
  <c r="AN131" i="1" l="1"/>
  <c r="AN132" i="1" l="1"/>
  <c r="AN133" i="1" l="1"/>
  <c r="AN134" i="1" l="1"/>
  <c r="AN63" i="1"/>
  <c r="AN135" i="1" l="1"/>
  <c r="AN65" i="1"/>
  <c r="AN136" i="1" l="1"/>
  <c r="AN66" i="1"/>
  <c r="AN137" i="1" l="1"/>
  <c r="AN67" i="1"/>
  <c r="AN138" i="1" l="1"/>
  <c r="AN69" i="1"/>
  <c r="AN139" i="1" l="1"/>
  <c r="AN70" i="1"/>
  <c r="AN140" i="1" l="1"/>
  <c r="AN71" i="1"/>
  <c r="AN141" i="1" l="1"/>
  <c r="AN73" i="1"/>
  <c r="AN142" i="1" l="1"/>
  <c r="AN74" i="1"/>
  <c r="AN143" i="1" l="1"/>
  <c r="AN75" i="1"/>
  <c r="AN144" i="1" l="1"/>
  <c r="AN77" i="1"/>
  <c r="AN145" i="1" l="1"/>
  <c r="AN78" i="1"/>
  <c r="AN146" i="1" l="1"/>
  <c r="AN79" i="1"/>
  <c r="AN147" i="1" l="1"/>
  <c r="AN81" i="1"/>
  <c r="AN148" i="1" l="1"/>
  <c r="AN149" i="1"/>
  <c r="AN82" i="1"/>
  <c r="AN83" i="1" l="1"/>
  <c r="AN84" i="1" l="1"/>
  <c r="AN85" i="1" l="1"/>
  <c r="AN87" i="1" l="1"/>
  <c r="AN89" i="1" l="1"/>
  <c r="AN88" i="1"/>
  <c r="AN90" i="1" l="1"/>
  <c r="B99" i="1" l="1"/>
  <c r="AN99" i="1" l="1"/>
  <c r="B100" i="1"/>
  <c r="B101" i="1" l="1"/>
  <c r="AN100" i="1"/>
  <c r="B102" i="1" l="1"/>
  <c r="AN101" i="1"/>
  <c r="AN102" i="1" l="1"/>
  <c r="B103" i="1"/>
  <c r="B104" i="1" l="1"/>
  <c r="AN103" i="1"/>
  <c r="AN104" i="1" l="1"/>
  <c r="B105" i="1"/>
  <c r="B106" i="1" l="1"/>
  <c r="AN105" i="1"/>
  <c r="AN106" i="1" l="1"/>
  <c r="B107" i="1"/>
  <c r="B108" i="1" l="1"/>
  <c r="AN107" i="1"/>
  <c r="B109" i="1" l="1"/>
  <c r="AN108" i="1"/>
  <c r="AN109" i="1" l="1"/>
  <c r="B110" i="1"/>
  <c r="AN110" i="1" l="1"/>
  <c r="B111" i="1"/>
  <c r="B112" i="1" l="1"/>
  <c r="AN111" i="1"/>
  <c r="B113" i="1" l="1"/>
  <c r="AN112" i="1"/>
  <c r="B114" i="1" l="1"/>
  <c r="AN114" i="1" s="1"/>
  <c r="AN1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tc={105DAF00-D786-4BC1-8F87-2DD954A85F22}</author>
    <author>tc={ED64E364-D460-49AA-B7B2-D19FA3032EF7}</author>
    <author>tc={009059D7-543C-4F15-9373-2AD404E86C6A}</author>
    <author>tc={C31C6900-C386-4E6E-B322-57854E12247B}</author>
    <author>tc={22EBEE89-312F-4D78-A30A-22355DB01A41}</author>
    <author>tc={3C137C59-0BEF-41F9-BA26-248342040E75}</author>
    <author>tc={8FF005E0-E220-46D2-AD74-15C2F861EA27}</author>
    <author>tc={5DBFA14F-8712-48F2-8BA4-73114711EFF9}</author>
    <author>tc={87F34CFB-B09D-4492-B5DD-CB1860A4B586}</author>
    <author>tc={91EAE216-9A16-4D71-8A96-D87983642CD8}</author>
    <author>tc={57DEF41A-CD4C-4E87-9078-7E5B7EBBC377}</author>
    <author>tc={73885CD7-B995-4B15-8D08-54292D2DF216}</author>
    <author>tc={9BDB0D0C-1C74-4148-888D-075A8EAA20BE}</author>
    <author>tc={CD8FE91F-6453-422B-9FD1-61BFE25F743E}</author>
    <author>tc={3AE65402-A8AF-456C-B48A-725CDD8A5382}</author>
    <author>tc={FCF08251-A1E1-4815-A54A-30B04D62EDED}</author>
    <author>tc={22151615-C31F-4C59-BE0C-5D83B84CE808}</author>
    <author>tc={4972E5EA-3C25-4470-9E4E-8960996688FF}</author>
    <author>tc={35D56DB9-F633-49FB-A0EA-D45F1CA230A8}</author>
    <author>tc={0C711C5B-5AE4-40FA-94B0-5F7B4AE2CCBB}</author>
  </authors>
  <commentList>
    <comment ref="G25" authorId="0" shapeId="0" xr:uid="{105DAF00-D786-4BC1-8F87-2DD954A85F22}">
      <text>
        <t>[Comentario encadenado]
Su versión de Excel le permite leer este comentario encadenado; sin embargo, las ediciones que se apliquen se quitarán si el archivo se abre en una versión más reciente de Excel. Más información: https://go.microsoft.com/fwlink/?linkid=870924
Comentario:
    The liability will be cleared in the shared account</t>
      </text>
    </comment>
    <comment ref="G27" authorId="1" shapeId="0" xr:uid="{ED64E364-D460-49AA-B7B2-D19FA3032EF7}">
      <text>
        <t>[Comentario encadenado]
Su versión de Excel le permite leer este comentario encadenado; sin embargo, las ediciones que se apliquen se quitarán si el archivo se abre en una versión más reciente de Excel. Más información: https://go.microsoft.com/fwlink/?linkid=870924
Comentario:
    The liability will be cleared in the shared account</t>
      </text>
    </comment>
    <comment ref="AB38" authorId="2" shapeId="0" xr:uid="{009059D7-543C-4F15-9373-2AD404E86C6A}">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t>
      </text>
    </comment>
    <comment ref="AB39" authorId="3" shapeId="0" xr:uid="{C31C6900-C386-4E6E-B322-57854E12247B}">
      <text>
        <t>[Comentario encadenado]
Su versión de Excel le permite leer este comentario encadenado; sin embargo, las ediciones que se apliquen se quitarán si el archivo se abre en una versión más reciente de Excel. Más información: https://go.microsoft.com/fwlink/?linkid=870924
Comentario:
    Se corrige T de C y se corrige puesto</t>
      </text>
    </comment>
    <comment ref="AB40" authorId="4" shapeId="0" xr:uid="{22EBEE89-312F-4D78-A30A-22355DB01A41}">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t>
      </text>
    </comment>
    <comment ref="AB41" authorId="5" shapeId="0" xr:uid="{3C137C59-0BEF-41F9-BA26-248342040E75}">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 y puesto</t>
      </text>
    </comment>
    <comment ref="AB42" authorId="6" shapeId="0" xr:uid="{8FF005E0-E220-46D2-AD74-15C2F861EA27}">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t>
      </text>
    </comment>
    <comment ref="AB43" authorId="7" shapeId="0" xr:uid="{5DBFA14F-8712-48F2-8BA4-73114711EFF9}">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 y corrige código de puesto</t>
      </text>
    </comment>
    <comment ref="AB44" authorId="8" shapeId="0" xr:uid="{87F34CFB-B09D-4492-B5DD-CB1860A4B58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 </t>
      </text>
    </comment>
    <comment ref="AB45" authorId="9" shapeId="0" xr:uid="{91EAE216-9A16-4D71-8A96-D87983642CD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 </t>
      </text>
    </comment>
    <comment ref="AB47" authorId="10" shapeId="0" xr:uid="{57DEF41A-CD4C-4E87-9078-7E5B7EBBC377}">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t>
      </text>
    </comment>
    <comment ref="AB48" authorId="11" shapeId="0" xr:uid="{73885CD7-B995-4B15-8D08-54292D2DF216}">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t>
      </text>
    </comment>
    <comment ref="AB49" authorId="12" shapeId="0" xr:uid="{9BDB0D0C-1C74-4148-888D-075A8EAA20BE}">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modifica T de C, se agrega el replicon faltante https://partnersnet107.sharepoint.com/:b:/s/Programs/EUuccM5xjfBAkF6eTGPgHgwBAhRKxa24Ac0k0exBoBinJQ?e=Gqzq8r,  y el contrato https://partnersnet107.sharepoint.com/:b:/s/Programs/EQqWoeRPpHRDteBjXtboPVAB7qTKKu-6OnECKqe6YTGMtQ?e=7XEYXn</t>
      </text>
    </comment>
    <comment ref="AB50" authorId="13" shapeId="0" xr:uid="{CD8FE91F-6453-422B-9FD1-61BFE25F743E}">
      <text>
        <t>[Comentario encadenado]
Su versión de Excel le permite leer este comentario encadenado; sin embargo, las ediciones que se apliquen se quitarán si el archivo se abre en una versión más reciente de Excel. Más información: https://go.microsoft.com/fwlink/?linkid=870924
Comentario:
    Se modifico el T de C</t>
      </text>
    </comment>
    <comment ref="AB63" authorId="14" shapeId="0" xr:uid="{3AE65402-A8AF-456C-B48A-725CDD8A5382}">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https://partnersnet107.sharepoint.com/:b:/s/Programs/EUgCU-TXx21HkhTyFOdKv0oBGnCezw1h6P68TDIcmHjI_Q?e=sJH3Xg t de c OANDA, se modifica la T de C </t>
      </text>
    </comment>
    <comment ref="AB65" authorId="15" shapeId="0" xr:uid="{FCF08251-A1E1-4815-A54A-30B04D62EDED}">
      <text>
        <t>[Comentario encadenado]
Su versión de Excel le permite leer este comentario encadenado; sin embargo, las ediciones que se apliquen se quitarán si el archivo se abre en una versión más reciente de Excel. Más información: https://go.microsoft.com/fwlink/?linkid=870924
Comentario:
    Modificados los T de C en nómina</t>
      </text>
    </comment>
    <comment ref="AB67" authorId="16" shapeId="0" xr:uid="{22151615-C31F-4C59-BE0C-5D83B84CE808}">
      <text>
        <t>[Comentario encadenado]
Su versión de Excel le permite leer este comentario encadenado; sin embargo, las ediciones que se apliquen se quitarán si el archivo se abre en una versión más reciente de Excel. Más información: https://go.microsoft.com/fwlink/?linkid=870924
Comentario:
    corregidos</t>
      </text>
    </comment>
    <comment ref="AB75" authorId="17" shapeId="0" xr:uid="{4972E5EA-3C25-4470-9E4E-8960996688FF}">
      <text>
        <t>[Comentario encadenado]
Su versión de Excel le permite leer este comentario encadenado; sin embargo, las ediciones que se apliquen se quitarán si el archivo se abre en una versión más reciente de Excel. Más información: https://go.microsoft.com/fwlink/?linkid=870924
Comentario:
    corregidos</t>
      </text>
    </comment>
    <comment ref="AB85" authorId="18" shapeId="0" xr:uid="{35D56DB9-F633-49FB-A0EA-D45F1CA230A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De la cuenta se pagaron 40 pesos de más por error involuntario, se va a descontar en la segunda  nómina de febrero </t>
      </text>
    </comment>
    <comment ref="AB89" authorId="19" shapeId="0" xr:uid="{0C711C5B-5AE4-40FA-94B0-5F7B4AE2CCBB}">
      <text>
        <t>[Comentario encadenado]
Su versión de Excel le permite leer este comentario encadenado; sin embargo, las ediciones que se apliquen se quitarán si el archivo se abre en una versión más reciente de Excel. Más información: https://go.microsoft.com/fwlink/?linkid=870924
Comentario:
    El día viernes 27 de enero lo registro como sick leave, se agrega contrato https://partnersnet107.sharepoint.com/:f:/s/Programs/EmdtjVspdRBGtZTlUoR-SesBNRUtwrsUdobOz0TgrS74YA?e=hFqwWV, se modifica t de c</t>
      </text>
    </comment>
  </commentList>
</comments>
</file>

<file path=xl/sharedStrings.xml><?xml version="1.0" encoding="utf-8"?>
<sst xmlns="http://schemas.openxmlformats.org/spreadsheetml/2006/main" count="65547" uniqueCount="6126">
  <si>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</si>
  <si>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</si>
  <si>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</si>
  <si>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</si>
  <si>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</si>
  <si>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</si>
  <si>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</si>
  <si>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</si>
  <si>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</si>
  <si>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</si>
  <si>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</si>
  <si>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</si>
  <si>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</si>
  <si>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</si>
  <si>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</si>
  <si>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</si>
  <si>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</si>
  <si>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</si>
  <si>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</si>
  <si>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</si>
  <si>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</si>
  <si>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</si>
  <si>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</si>
  <si>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</si>
  <si>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</si>
  <si>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</si>
  <si>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</si>
  <si>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</si>
  <si>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</si>
  <si>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</si>
  <si>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</si>
  <si>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</si>
  <si>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</si>
  <si>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</si>
  <si>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Alma Clarisa Rico Diaz</t>
  </si>
  <si>
    <t>Directora de Proyecto</t>
  </si>
  <si>
    <t>V.2022.05</t>
  </si>
  <si>
    <t>Setup</t>
  </si>
  <si>
    <t xml:space="preserve">  Prepared By:</t>
  </si>
  <si>
    <t>Edna Perez</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</si>
  <si>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</si>
  <si>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</si>
  <si>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</si>
  <si>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</si>
  <si>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</si>
  <si>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</si>
  <si>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</si>
  <si>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</si>
  <si>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</si>
  <si>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</si>
  <si>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2023-01 DOL425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</si>
  <si>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</si>
  <si>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</si>
  <si>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</si>
  <si>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</si>
  <si>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</si>
  <si>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</si>
  <si>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</si>
  <si>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</si>
  <si>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</si>
  <si>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</si>
  <si>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</si>
  <si>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</si>
  <si>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</si>
  <si>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</si>
  <si>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</si>
  <si>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</si>
  <si>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</si>
  <si>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</si>
  <si>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</si>
  <si>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</si>
  <si>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</si>
  <si>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</si>
  <si>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</si>
  <si>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</si>
  <si>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</si>
  <si>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</si>
  <si>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Comments</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</si>
  <si>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</si>
  <si>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</si>
  <si>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</si>
  <si>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</si>
  <si>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</si>
  <si>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</si>
  <si>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</si>
  <si>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</si>
  <si>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</si>
  <si>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</si>
  <si>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</si>
  <si>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</si>
  <si>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</si>
  <si>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</si>
  <si>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</si>
  <si>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</si>
  <si>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</si>
  <si>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</si>
  <si>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</si>
  <si>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</si>
  <si>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</si>
  <si>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</si>
  <si>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</si>
  <si>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</si>
  <si>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Coworking office space in CDMEX</t>
  </si>
  <si>
    <t>WeWork Mexico Co S de RL de CV</t>
  </si>
  <si>
    <t>WeWork Mexico Co S de RL de CV Coworking office space Jan 2023 Invoice 1223467436</t>
  </si>
  <si>
    <t>https://partnersnet107.sharepoint.com/:f:/s/Programs/Ejv85ZpHzKtNpIVqFBwFQTsBc2Fd7Mq9SwBEnIvTLptDIw?e=09tnG0</t>
  </si>
  <si>
    <t>Wait to review until Axis Account review complete</t>
  </si>
  <si>
    <t>Transferred to the shared account - WeWork Mexico Co S de RL de CV Coworking office space Jan 2023 Invoice 1223467436</t>
  </si>
  <si>
    <t>Banco Santander Mexico SA VAT Bank fees Jan 2023</t>
  </si>
  <si>
    <t>https://partnersnet107.sharepoint.com/:f:/s/Programs/EmS5rfnkYaNKl5EiE9iF8kEBmZq9niG3eMp7csgGAVlIcg?e=3Y1FKD</t>
  </si>
  <si>
    <t>Transferred to the shared account - Banco Santander Mexico SA VAT Bank fees Jan 2023</t>
  </si>
  <si>
    <t>A/P Liabilities Payable - Mexico Office DOL425</t>
  </si>
  <si>
    <t>Instituto Mexicano del Seguro Social</t>
  </si>
  <si>
    <t>Transferred to the shared account - Instituto Mexicano del Seguro Social pago Staff Social Security December 2023 PR Ending  12/31/22 POA</t>
  </si>
  <si>
    <t>https://partnersnet107.sharepoint.com/:f:/s/Programs/Eme_EZ-chu5KneuNhAty0eUBWPx87J2pY6DJvJaIakVB9g?e=2UOG6O</t>
  </si>
  <si>
    <t>Transferred to the shared account - Instituto Mexicano del Seguro Social pago Staff Social Security December 2023 PR Ending  12/31/22 Worker taxes</t>
  </si>
  <si>
    <t>Gobierno de la Ciudad de Mexico</t>
  </si>
  <si>
    <t>Gobrierno de la Ciudad de Mexico pago Payroll tax December 2023 PR Ending 12/31/22</t>
  </si>
  <si>
    <t>https://partnersnet107.sharepoint.com/:f:/s/Programs/EvuBpT5SYu5Cm5eEuFYyYLkBSsGXn2rZnfSlubEYVLNuzQ?e=kmeV9k</t>
  </si>
  <si>
    <t>Payroll Processing</t>
  </si>
  <si>
    <t>AFEM CONTABLE SC</t>
  </si>
  <si>
    <t>Payment payroll, AFEM CONTABLE SC, Invoice 00006770, January 2023</t>
  </si>
  <si>
    <t>https://partnersnet107.sharepoint.com/:f:/s/Programs/Ek_nM08MhkROvTIipGOxR2sBWlP2x4KPoBN8O6Z3ByJRvg?e=yEgT95</t>
  </si>
  <si>
    <t>Transferred to the shared account - Payment payroll, AFEM CONTABLE SC, Invoice 00006770, January 2023</t>
  </si>
  <si>
    <t xml:space="preserve">Finance &amp; Administration Director (45%) </t>
  </si>
  <si>
    <t>JUAN CARLOS MENDOZA CASTRO</t>
  </si>
  <si>
    <t>PR Ending 01/15/23 LOE 45.00</t>
  </si>
  <si>
    <t>https://partnersnet107.sharepoint.com/:f:/s/Programs/EtTT5depZrBGkpTtSbRqnzkBlTn3e92ivFtTdOh0WFthKw?e=VK9Men</t>
  </si>
  <si>
    <t>Social Security Withholdings Employee, PR Ending 01/15/23 LOE 45.00</t>
  </si>
  <si>
    <t xml:space="preserve">Administration Officer (50%) </t>
  </si>
  <si>
    <t>AZUCENA SANDOVAL ALCIBAR</t>
  </si>
  <si>
    <t>PR Ending 01/15/23 LOE 50.00</t>
  </si>
  <si>
    <t>Social Security Withholdings Employee, PR Ending 01/15/23 LOE 50.00</t>
  </si>
  <si>
    <t>Salary Juan Carlos Mendoza and Azucena Sandoval - Period ending 01/15/23</t>
  </si>
  <si>
    <t>Transferred to the shared account - Salary Juan Carlos Mendoza and Azucena Sandoval - Period ending 01/15/23</t>
  </si>
  <si>
    <t>Project Director (100%)</t>
  </si>
  <si>
    <t>ALMA CLARISA RICO DIAZ</t>
  </si>
  <si>
    <t>PR Ending 01/15/23</t>
  </si>
  <si>
    <t>https://partnersnet107.sharepoint.com/:f:/s/Programs/EtTT5depZrBGkpTtSbRqnzkBlTn3e92ivFtTdOh0WFthKw?e=WSggMb</t>
  </si>
  <si>
    <t xml:space="preserve">Favor de cambiar la tasa de cambio segun lo que se uso para pagar la nomina </t>
  </si>
  <si>
    <t xml:space="preserve">Monitoring &amp; Evaluation Specialist (100%) </t>
  </si>
  <si>
    <t>AZUCENA AGUIRRE CRESPO</t>
  </si>
  <si>
    <t xml:space="preserve"> 1.)  Correigr el puesto en la descripcion y codigo de presupuesto 2.) cambiar la tasa de cambio  </t>
  </si>
  <si>
    <t xml:space="preserve">Work Labor Organizations Specialist (100%) </t>
  </si>
  <si>
    <t>GRACIELA VARGAS GARCIA</t>
  </si>
  <si>
    <t xml:space="preserve">Communication Specialist (100%) </t>
  </si>
  <si>
    <t>VERONICA ROMERO GUERRERO</t>
  </si>
  <si>
    <t xml:space="preserve">Regional Coordinator CDMEX (100%) </t>
  </si>
  <si>
    <t>ANGELICA GONZALEZ VEGA</t>
  </si>
  <si>
    <t xml:space="preserve">Regional Coordinator Jalisco (100%) </t>
  </si>
  <si>
    <t>VIOLETA MAGDALENA AZCONA REYES</t>
  </si>
  <si>
    <t xml:space="preserve">Regional Coordinator Chihuahua (100%) </t>
  </si>
  <si>
    <t>BERTHA MARISA BELTRAN BELTRAN</t>
  </si>
  <si>
    <t xml:space="preserve"> Incluir contrato, paquete de procurement, y un memo firmado por Alma para confirmar las horas trabajadas en este periodo (como no aparecen en Replicon). Favor de cambiar la tasa de cambio segun lo que se uso para pagar la nomina  </t>
  </si>
  <si>
    <t>Fringe benefits - Mexico</t>
  </si>
  <si>
    <t>METLIFE MEXICO SA DE CV</t>
  </si>
  <si>
    <t>Payment Medical Expenses Insurence MetLife 01 January to 01 January 2024, 80 percentage</t>
  </si>
  <si>
    <t>https://partnersnet107.sharepoint.com/:f:/s/Programs/EhkoLi9uiZFImwtKxxgI2OUBvTSVYXDWZmMSuh0YZpGHPg?e=G6OOFt</t>
  </si>
  <si>
    <t>Provision Medical Expenses Insurence MetLife 01 January to 01 January 2024, 20 percentage</t>
  </si>
  <si>
    <t>PR Ending 01/31/23 LOE 45.00</t>
  </si>
  <si>
    <t>Reimbursment medical insurence 2022</t>
  </si>
  <si>
    <t>Social Security Withholdings Employee, PR Ending 01/31/23 LOE 45.00</t>
  </si>
  <si>
    <t>Medical Expenses Insurence MetLife  1 January to 01 January 2024 LOE 45.00</t>
  </si>
  <si>
    <t>PR Ending 01/31/23 LOE 50.00</t>
  </si>
  <si>
    <t>Social Security Withholdings Employee, PR Ending 01/31/23 LOE 50.00</t>
  </si>
  <si>
    <t>Medical Expenses Insurence MetLife 01  January to  01 January  2024 LOE 50.00</t>
  </si>
  <si>
    <t>January Medical Insurance - January Salaries of Juan Carlos and Azucena Sandoval</t>
  </si>
  <si>
    <t>Transferred to the shared account - January Medical Insurance - January Salaries of Juan Carlos and Azucena Sandoval</t>
  </si>
  <si>
    <t>PR Ending 01/31/23</t>
  </si>
  <si>
    <t xml:space="preserve"> Incluir documentacion de OANDA y cambiar la tasa de cambio para reflejar la que se utilizo para la nomina.  </t>
  </si>
  <si>
    <t xml:space="preserve"> Medical Expenses Insurence MetLife 01 January to 01 January 2024</t>
  </si>
  <si>
    <t>https://partnersnet107.sharepoint.com/:f:/s/Programs/EhkoLi9uiZFImwtKxxgI2OUBvTSVYXDWZmMSuh0YZpGHPg?e=RSwY6H</t>
  </si>
  <si>
    <t xml:space="preserve">Corregir descripcion y codigo del presupuesto. Cambiar tasa de cambio segun lo que se uso para pagar la nomina </t>
  </si>
  <si>
    <t>Field Office Receivable</t>
  </si>
  <si>
    <t xml:space="preserve">      Me puedes explicar de donde viene $26,342.05? Segun el recibo de pago me parece que el monto bruto debe ser  $26,302.05, y el monto neto $23,939.28 (aunque segun el documento "Pagos Bertha Marisa Beltran" se le pago un monto neto de   23,979.28) </t>
  </si>
  <si>
    <t>Difference in  Salary Paid</t>
  </si>
  <si>
    <t>field Office Receivable</t>
  </si>
  <si>
    <t xml:space="preserve">Gender Specialist (100%) </t>
  </si>
  <si>
    <t>ADELINA GONZÁLEZ MARIN</t>
  </si>
  <si>
    <t>Me puedes explicar porque la hoja de tiempo de Adelina dice que trabajo 0 horas el 27 de enero, cuando dice en el archivo Excel de Asistencias que fue presente ese dia? Tambien, favor de proporcionar el contrato, paquete de procurement, y cambiar la tasa de cambio</t>
  </si>
  <si>
    <t>Instituto Mexicano del Seguro Social provisional Staff Social Security January 2023 PR Ending 01/31/23</t>
  </si>
  <si>
    <t>https://partnersnet107.sharepoint.com/:f:/s/Programs/EhjDn0dsyBZMhqElrOGBdbkBZ2TiXYJNd0NDZ7j3zrUoag?e=6tB2Tn</t>
  </si>
  <si>
    <t>Gobierno de la Ciudad de Mexico provision Payroll tax January 2023 PR Ending 01/31/23</t>
  </si>
  <si>
    <t>Cash Flow Advance - DOL425</t>
  </si>
  <si>
    <t>3. DOL425 Santander Bank statement Jan 2023.pdf</t>
  </si>
  <si>
    <t>HO Comments</t>
  </si>
  <si>
    <t>Total Expenses: $48,406.88</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</si>
  <si>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</si>
  <si>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</si>
  <si>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</si>
  <si>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</si>
  <si>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</si>
  <si>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</si>
  <si>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</si>
  <si>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</si>
  <si>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</si>
  <si>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</si>
  <si>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</si>
  <si>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</si>
  <si>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</si>
  <si>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</si>
  <si>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</si>
  <si>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</si>
  <si>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</si>
  <si>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</si>
  <si>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</si>
  <si>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</si>
  <si>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</si>
  <si>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</si>
  <si>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</si>
  <si>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</si>
  <si>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</si>
  <si>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</si>
  <si>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</si>
  <si>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</si>
  <si>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</si>
  <si>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</si>
  <si>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</si>
  <si>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</si>
  <si>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</si>
  <si>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</si>
  <si>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</si>
  <si>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</si>
  <si>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</si>
  <si>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</si>
  <si>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</si>
  <si>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</si>
  <si>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</si>
  <si>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</si>
  <si>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</si>
  <si>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</si>
  <si>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</si>
  <si>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</si>
  <si>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</si>
  <si>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</si>
  <si>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</si>
  <si>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</si>
  <si>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</si>
  <si>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</si>
  <si>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</si>
  <si>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</si>
  <si>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</si>
  <si>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</si>
  <si>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</si>
  <si>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</si>
  <si>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</si>
  <si>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</si>
  <si>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</si>
  <si>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</si>
  <si>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</si>
  <si>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</si>
  <si>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</si>
  <si>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</si>
  <si>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</si>
  <si>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</si>
  <si>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</si>
  <si>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</si>
  <si>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</si>
  <si>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</si>
  <si>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</si>
  <si>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</si>
  <si>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</si>
  <si>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</si>
  <si>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</si>
  <si>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</si>
  <si>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</si>
  <si>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</si>
  <si>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</si>
  <si>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</si>
  <si>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</si>
  <si>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</si>
  <si>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</si>
  <si>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</si>
  <si>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</si>
  <si>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</si>
  <si>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</si>
  <si>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</si>
  <si>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</si>
  <si>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</si>
  <si>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</si>
  <si>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</si>
  <si>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</si>
  <si>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</si>
  <si>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</si>
  <si>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</si>
  <si>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</si>
  <si>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</si>
  <si>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</si>
  <si>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</si>
  <si>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</si>
  <si>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</si>
  <si>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</si>
  <si>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</si>
  <si>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</si>
  <si>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</si>
  <si>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</si>
  <si>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</si>
  <si>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</si>
  <si>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</si>
  <si>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</si>
  <si>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</si>
  <si>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</si>
  <si>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</si>
  <si>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</si>
  <si>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</si>
  <si>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</si>
  <si>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</si>
  <si>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</si>
  <si>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</si>
  <si>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</si>
  <si>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</si>
  <si>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</si>
  <si>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</si>
  <si>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</si>
  <si>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</si>
  <si>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</si>
  <si>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</si>
  <si>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</si>
  <si>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</si>
  <si>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</si>
  <si>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</si>
  <si>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</si>
  <si>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</si>
  <si>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</si>
  <si>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</si>
  <si>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</si>
  <si>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</si>
  <si>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</si>
  <si>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</si>
  <si>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</si>
  <si>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</si>
  <si>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</si>
  <si>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</si>
  <si>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</si>
  <si>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</si>
  <si>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</si>
  <si>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</si>
  <si>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</si>
  <si>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</si>
  <si>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</si>
  <si>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</si>
  <si>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</si>
  <si>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</si>
  <si>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</si>
  <si>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</si>
  <si>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</si>
  <si>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</si>
  <si>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</si>
  <si>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</si>
  <si>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</si>
  <si>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</si>
  <si>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</si>
  <si>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</si>
  <si>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</si>
  <si>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</si>
  <si>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</si>
  <si>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</si>
  <si>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</si>
  <si>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</si>
  <si>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</si>
  <si>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</si>
  <si>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</si>
  <si>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</si>
  <si>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</si>
  <si>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</si>
  <si>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</si>
  <si>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</si>
  <si>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</si>
  <si>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</si>
  <si>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</si>
  <si>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</si>
  <si>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</si>
  <si>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</si>
  <si>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</si>
  <si>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</si>
  <si>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</si>
  <si>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</si>
  <si>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</si>
  <si>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</si>
  <si>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</si>
  <si>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</si>
  <si>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</si>
  <si>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</si>
  <si>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</si>
  <si>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</si>
  <si>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</si>
  <si>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</si>
  <si>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</si>
  <si>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</si>
  <si>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</si>
  <si>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</si>
  <si>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</si>
  <si>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</si>
  <si>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</si>
  <si>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</si>
  <si>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</si>
  <si>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</si>
  <si>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</si>
  <si>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</si>
  <si>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</si>
  <si>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</si>
  <si>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</si>
  <si>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</si>
  <si>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</si>
  <si>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</si>
  <si>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</si>
  <si>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</si>
  <si>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</si>
  <si>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</si>
  <si>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</si>
  <si>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</si>
  <si>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</si>
  <si>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</si>
  <si>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</si>
  <si>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</si>
  <si>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</si>
  <si>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</si>
  <si>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</si>
  <si>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</si>
  <si>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</si>
  <si>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</si>
  <si>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</si>
  <si>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</si>
  <si>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</si>
  <si>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</si>
  <si>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</si>
  <si>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</si>
  <si>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</si>
  <si>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</si>
  <si>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</si>
  <si>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</si>
  <si>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</si>
  <si>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</si>
  <si>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</si>
  <si>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</si>
  <si>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</si>
  <si>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</si>
  <si>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</si>
  <si>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</si>
  <si>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</si>
  <si>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</si>
  <si>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</si>
  <si>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</si>
  <si>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</si>
  <si>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</si>
  <si>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</si>
  <si>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</si>
  <si>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</si>
  <si>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</si>
  <si>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</si>
  <si>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</si>
  <si>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</si>
  <si>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</si>
  <si>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</si>
  <si>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</si>
  <si>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</si>
  <si>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</si>
  <si>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</si>
  <si>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</si>
  <si>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</si>
  <si>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</si>
  <si>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</si>
  <si>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</si>
  <si>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</si>
  <si>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</si>
  <si>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</si>
  <si>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</si>
  <si>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</si>
  <si>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</si>
  <si>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</si>
  <si>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</si>
  <si>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</si>
  <si>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</si>
  <si>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</si>
  <si>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</si>
  <si>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</si>
  <si>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</si>
  <si>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</si>
  <si>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</si>
  <si>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</si>
  <si>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</si>
  <si>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</si>
  <si>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</si>
  <si>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</si>
  <si>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</si>
  <si>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</si>
  <si>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</si>
  <si>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</si>
  <si>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</si>
  <si>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</si>
  <si>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</si>
  <si>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</si>
  <si>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</si>
  <si>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</si>
  <si>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</si>
  <si>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</si>
  <si>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</si>
  <si>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</si>
  <si>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</si>
  <si>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</si>
  <si>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</si>
  <si>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</si>
  <si>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</si>
  <si>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</si>
  <si>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</si>
  <si>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</si>
  <si>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</si>
  <si>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</si>
  <si>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</si>
  <si>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</si>
  <si>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</si>
  <si>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</si>
  <si>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</si>
  <si>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</si>
  <si>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</si>
  <si>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</si>
  <si>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</si>
  <si>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</si>
  <si>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</si>
  <si>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</si>
  <si>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</si>
  <si>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</si>
  <si>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</si>
  <si>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</si>
  <si>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</si>
  <si>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</si>
  <si>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</si>
  <si>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</si>
  <si>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</si>
  <si>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</si>
  <si>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</si>
  <si>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</si>
  <si>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</si>
  <si>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</si>
  <si>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</si>
  <si>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</si>
  <si>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</si>
  <si>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</si>
  <si>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</si>
  <si>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</si>
  <si>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</si>
  <si>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</si>
  <si>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</si>
  <si>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</si>
  <si>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</si>
  <si>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</si>
  <si>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</si>
  <si>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</si>
  <si>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</si>
  <si>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</si>
  <si>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</si>
  <si>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</si>
  <si>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</si>
  <si>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</si>
  <si>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</si>
  <si>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</si>
  <si>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</si>
  <si>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</si>
  <si>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</si>
  <si>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</si>
  <si>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</si>
  <si>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</si>
  <si>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</si>
  <si>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</si>
  <si>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</si>
  <si>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</si>
  <si>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</si>
  <si>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</si>
  <si>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</si>
  <si>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</si>
  <si>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</si>
  <si>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</si>
  <si>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</si>
  <si>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</si>
  <si>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</si>
  <si>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</si>
  <si>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</si>
  <si>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</si>
  <si>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</si>
  <si>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</si>
  <si>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</si>
  <si>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</si>
  <si>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</si>
  <si>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</si>
  <si>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</si>
  <si>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</si>
  <si>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</si>
  <si>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</si>
  <si>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</si>
  <si>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</si>
  <si>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</si>
  <si>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</si>
  <si>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</si>
  <si>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</si>
  <si>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</si>
  <si>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</si>
  <si>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</si>
  <si>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</si>
  <si>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</si>
  <si>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</si>
  <si>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</si>
  <si>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</si>
  <si>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</si>
  <si>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</si>
  <si>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</si>
  <si>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</si>
  <si>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</si>
  <si>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</si>
  <si>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</si>
  <si>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</si>
  <si>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</si>
  <si>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</si>
  <si>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</si>
  <si>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</si>
  <si>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</si>
  <si>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</si>
  <si>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</si>
  <si>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</si>
  <si>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</si>
  <si>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</si>
  <si>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</si>
  <si>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</si>
  <si>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</si>
  <si>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</si>
  <si>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</si>
  <si>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</si>
  <si>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</si>
  <si>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</si>
  <si>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</si>
  <si>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</si>
  <si>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</si>
  <si>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</si>
  <si>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</si>
  <si>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</si>
  <si>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</si>
  <si>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</si>
  <si>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</si>
  <si>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</si>
  <si>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</si>
  <si>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</si>
  <si>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</si>
  <si>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</si>
  <si>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</si>
  <si>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</si>
  <si>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</si>
  <si>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</si>
  <si>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</si>
  <si>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</si>
  <si>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</si>
  <si>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</si>
  <si>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</si>
  <si>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</si>
  <si>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</si>
  <si>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</si>
  <si>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</si>
  <si>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</si>
  <si>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</si>
  <si>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</si>
  <si>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</si>
  <si>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</si>
  <si>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</si>
  <si>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</si>
  <si>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</si>
  <si>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</si>
  <si>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</si>
  <si>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</si>
  <si>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</si>
  <si>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</si>
  <si>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</si>
  <si>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</si>
  <si>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</si>
  <si>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</si>
  <si>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</si>
  <si>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</si>
  <si>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</si>
  <si>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</si>
  <si>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</si>
  <si>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</si>
  <si>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</si>
  <si>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</si>
  <si>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</si>
  <si>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</si>
  <si>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</si>
  <si>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</si>
  <si>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</si>
  <si>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</si>
  <si>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</si>
  <si>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</si>
  <si>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</si>
  <si>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</si>
  <si>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</si>
  <si>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</si>
  <si>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</si>
  <si>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</si>
  <si>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</si>
  <si>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</si>
  <si>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</si>
  <si>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</si>
  <si>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</si>
  <si>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</si>
  <si>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</si>
  <si>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</si>
  <si>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</si>
  <si>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</si>
  <si>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</si>
  <si>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</si>
  <si>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</si>
  <si>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</si>
  <si>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</si>
  <si>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</si>
  <si>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</si>
  <si>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</si>
  <si>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</si>
  <si>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</si>
  <si>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</si>
  <si>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</si>
  <si>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</si>
  <si>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</si>
  <si>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</si>
  <si>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</si>
  <si>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</si>
  <si>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</si>
  <si>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</si>
  <si>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</si>
  <si>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</si>
  <si>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</si>
  <si>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</si>
  <si>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</si>
  <si>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</si>
  <si>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</si>
  <si>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</si>
  <si>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</si>
  <si>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</si>
  <si>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</si>
  <si>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</si>
  <si>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</si>
  <si>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</si>
  <si>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</si>
  <si>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</si>
  <si>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</si>
  <si>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</si>
  <si>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</si>
  <si>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</si>
  <si>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</si>
  <si>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</si>
  <si>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</si>
  <si>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</si>
  <si>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</si>
  <si>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</si>
  <si>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</si>
  <si>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</si>
  <si>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</si>
  <si>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</si>
  <si>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</si>
  <si>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</si>
  <si>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</si>
  <si>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</si>
  <si>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</si>
  <si>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</si>
  <si>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</si>
  <si>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</si>
  <si>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</si>
  <si>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</si>
  <si>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</si>
  <si>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</si>
  <si>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</si>
  <si>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</si>
  <si>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</si>
  <si>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</si>
  <si>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</si>
  <si>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</si>
  <si>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</si>
  <si>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</si>
  <si>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</si>
  <si>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</si>
  <si>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</si>
  <si>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</si>
  <si>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</si>
  <si>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</si>
  <si>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</si>
  <si>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</si>
  <si>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</si>
  <si>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</si>
  <si>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</si>
  <si>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</si>
  <si>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</si>
  <si>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</si>
  <si>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</si>
  <si>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</si>
  <si>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</si>
  <si>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</si>
  <si>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</si>
  <si>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</si>
  <si>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</si>
  <si>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</si>
  <si>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</si>
  <si>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</si>
  <si>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</si>
  <si>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</si>
  <si>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</si>
  <si>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</si>
  <si>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</si>
  <si>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</si>
  <si>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</si>
  <si>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</si>
  <si>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</si>
  <si>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</si>
  <si>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</si>
  <si>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</si>
  <si>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</si>
  <si>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</si>
  <si>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</si>
  <si>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</si>
  <si>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</si>
  <si>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</si>
  <si>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</si>
  <si>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</si>
  <si>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</si>
  <si>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</si>
  <si>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</si>
  <si>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</si>
  <si>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</si>
  <si>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</si>
  <si>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</si>
  <si>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</si>
  <si>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</si>
  <si>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</si>
  <si>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</si>
  <si>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</si>
  <si>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</si>
  <si>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</si>
  <si>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</si>
  <si>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</si>
  <si>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</si>
  <si>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</si>
  <si>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</si>
  <si>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</si>
  <si>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</si>
  <si>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</si>
  <si>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</si>
  <si>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</si>
  <si>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</si>
  <si>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</si>
  <si>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</si>
  <si>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</si>
  <si>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</si>
  <si>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</si>
  <si>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</si>
  <si>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</si>
  <si>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</si>
  <si>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</si>
  <si>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</si>
  <si>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</si>
  <si>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</si>
  <si>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</si>
  <si>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</si>
  <si>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</si>
  <si>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</si>
  <si>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</si>
  <si>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</si>
  <si>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</si>
  <si>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</si>
  <si>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</si>
  <si>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</si>
  <si>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</si>
  <si>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</si>
  <si>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</si>
  <si>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</si>
  <si>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</si>
  <si>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</si>
  <si>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</si>
  <si>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</si>
  <si>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</si>
  <si>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</si>
  <si>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</si>
  <si>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</si>
  <si>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</si>
  <si>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</si>
  <si>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</si>
  <si>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</si>
  <si>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</si>
  <si>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</si>
  <si>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</si>
  <si>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</si>
  <si>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</si>
  <si>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</si>
  <si>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</si>
  <si>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</si>
  <si>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</si>
  <si>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</si>
  <si>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</si>
  <si>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</si>
  <si>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</si>
  <si>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</si>
  <si>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</si>
  <si>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</si>
  <si>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</si>
  <si>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</si>
  <si>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</si>
  <si>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</si>
  <si>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</si>
  <si>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</si>
  <si>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</si>
  <si>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</si>
  <si>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</si>
  <si>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</si>
  <si>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</si>
  <si>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</si>
  <si>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</si>
  <si>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</si>
  <si>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</si>
  <si>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</si>
  <si>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</si>
  <si>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</si>
  <si>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</si>
  <si>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</si>
  <si>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</si>
  <si>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</si>
  <si>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</si>
  <si>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</si>
  <si>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</si>
  <si>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</si>
  <si>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</si>
  <si>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</si>
  <si>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</si>
  <si>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</si>
  <si>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</si>
  <si>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</si>
  <si>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</si>
  <si>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</si>
  <si>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</si>
  <si>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</si>
  <si>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</si>
  <si>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</si>
  <si>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</si>
  <si>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</si>
  <si>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</si>
  <si>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</si>
  <si>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</si>
  <si>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</si>
  <si>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</si>
  <si>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</si>
  <si>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</si>
  <si>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</si>
  <si>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</si>
  <si>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</si>
  <si>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</si>
  <si>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</si>
  <si>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</si>
  <si>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</si>
  <si>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</si>
  <si>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</si>
  <si>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</si>
  <si>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</si>
  <si>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</si>
  <si>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</si>
  <si>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</si>
  <si>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</si>
  <si>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</si>
  <si>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</si>
  <si>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</si>
  <si>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</si>
  <si>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</si>
  <si>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</si>
  <si>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</si>
  <si>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</si>
  <si>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</si>
  <si>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</si>
  <si>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</si>
  <si>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</si>
  <si>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</si>
  <si>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</si>
  <si>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</si>
  <si>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</si>
  <si>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</si>
  <si>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</si>
  <si>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</si>
  <si>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</si>
  <si>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</si>
  <si>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</si>
  <si>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</si>
  <si>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</si>
  <si>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</si>
  <si>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</si>
  <si>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</si>
  <si>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</si>
  <si>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</si>
  <si>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</si>
  <si>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</si>
  <si>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</si>
  <si>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</si>
  <si>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</si>
  <si>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</si>
  <si>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</si>
  <si>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</si>
  <si>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</si>
  <si>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</si>
  <si>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</si>
  <si>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</si>
  <si>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</si>
  <si>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</si>
  <si>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</si>
  <si>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</si>
  <si>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</si>
  <si>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</si>
  <si>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</si>
  <si>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</si>
  <si>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</si>
  <si>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</si>
  <si>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</si>
  <si>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</si>
  <si>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</si>
  <si>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</si>
  <si>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</si>
  <si>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</si>
  <si>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</si>
  <si>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</si>
  <si>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</si>
  <si>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</si>
  <si>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</si>
  <si>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</si>
  <si>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</si>
  <si>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</si>
  <si>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</si>
  <si>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</si>
  <si>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</si>
  <si>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</si>
  <si>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</si>
  <si>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</si>
  <si>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</si>
  <si>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</si>
  <si>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</si>
  <si>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</si>
  <si>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</si>
  <si>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</si>
  <si>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</si>
  <si>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</si>
  <si>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</si>
  <si>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</si>
  <si>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</si>
  <si>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</si>
  <si>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</si>
  <si>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</si>
  <si>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</si>
  <si>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</si>
  <si>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</si>
  <si>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</si>
  <si>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</si>
  <si>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</si>
  <si>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</si>
  <si>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</si>
  <si>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</si>
  <si>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</si>
  <si>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</si>
  <si>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</si>
  <si>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</si>
  <si>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</si>
  <si>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</si>
  <si>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</si>
  <si>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</si>
  <si>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</si>
  <si>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</si>
  <si>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</si>
  <si>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</si>
  <si>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</si>
  <si>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</si>
  <si>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</si>
  <si>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</si>
  <si>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</si>
  <si>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</si>
  <si>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</si>
  <si>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</si>
  <si>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</si>
  <si>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</si>
  <si>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</si>
  <si>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</si>
  <si>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</si>
  <si>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</si>
  <si>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</si>
  <si>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</si>
  <si>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</si>
  <si>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</si>
  <si>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</si>
  <si>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</si>
  <si>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</si>
  <si>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</si>
  <si>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</si>
  <si>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</si>
  <si>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</si>
  <si>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</si>
  <si>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</si>
  <si>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</si>
  <si>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</si>
  <si>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</si>
  <si>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</si>
  <si>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</si>
  <si>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</si>
  <si>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</si>
  <si>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</si>
  <si>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</si>
  <si>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</si>
  <si>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</si>
  <si>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</si>
  <si>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</si>
  <si>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</si>
  <si>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</si>
  <si>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</si>
  <si>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</si>
  <si>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</si>
  <si>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</si>
  <si>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</si>
  <si>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</si>
  <si>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</si>
  <si>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</si>
  <si>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</si>
  <si>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</si>
  <si>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</si>
  <si>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</si>
  <si>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</si>
  <si>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</si>
  <si>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</si>
  <si>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</si>
  <si>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</si>
  <si>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</si>
  <si>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</si>
  <si>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</si>
  <si>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</si>
  <si>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</si>
  <si>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</si>
  <si>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</si>
  <si>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</si>
  <si>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</si>
  <si>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</si>
  <si>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</si>
  <si>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</si>
  <si>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</si>
  <si>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</si>
  <si>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</si>
  <si>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</si>
  <si>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</si>
  <si>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</si>
  <si>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</si>
  <si>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</si>
  <si>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</si>
  <si>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</si>
  <si>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</si>
  <si>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</si>
  <si>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</si>
  <si>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</si>
  <si>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</si>
  <si>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</si>
  <si>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</si>
  <si>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</si>
  <si>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</si>
  <si>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</si>
  <si>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</si>
  <si>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</si>
  <si>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</si>
  <si>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</si>
  <si>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</si>
  <si>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</si>
  <si>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</si>
  <si>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</si>
  <si>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</si>
  <si>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</si>
  <si>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</si>
  <si>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</si>
  <si>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</si>
  <si>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</si>
  <si>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</si>
  <si>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</si>
  <si>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</si>
  <si>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</si>
  <si>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</si>
  <si>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</si>
  <si>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</si>
  <si>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</si>
  <si>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</si>
  <si>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</si>
  <si>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</si>
  <si>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</si>
  <si>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</si>
  <si>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</si>
  <si>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</si>
  <si>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</si>
  <si>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</si>
  <si>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</si>
  <si>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</si>
  <si>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</si>
  <si>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</si>
  <si>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</si>
  <si>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</si>
  <si>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</si>
  <si>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</si>
  <si>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</si>
  <si>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</si>
  <si>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</si>
  <si>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</si>
  <si>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</si>
  <si>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</si>
  <si>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</si>
  <si>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</si>
  <si>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</si>
  <si>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</si>
  <si>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</si>
  <si>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</si>
  <si>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</si>
  <si>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</si>
  <si>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</si>
  <si>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</si>
  <si>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</si>
  <si>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</si>
  <si>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</si>
  <si>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</si>
  <si>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</si>
  <si>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</si>
  <si>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</si>
  <si>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</si>
  <si>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</si>
  <si>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</si>
  <si>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</si>
  <si>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</si>
  <si>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</si>
  <si>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</si>
  <si>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</si>
  <si>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</si>
  <si>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</si>
  <si>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</si>
  <si>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</si>
  <si>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</si>
  <si>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</si>
  <si>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</si>
  <si>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</si>
  <si>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</si>
  <si>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</si>
  <si>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</si>
  <si>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</si>
  <si>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</si>
  <si>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</si>
  <si>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</si>
  <si>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</si>
  <si>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</si>
  <si>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</si>
  <si>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</si>
  <si>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</si>
  <si>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</si>
  <si>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</si>
  <si>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</si>
  <si>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</si>
  <si>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</si>
  <si>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</si>
  <si>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</si>
  <si>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</si>
  <si>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</si>
  <si>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</si>
  <si>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</si>
  <si>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</si>
  <si>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</si>
  <si>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</si>
  <si>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</si>
  <si>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</si>
  <si>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</si>
  <si>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</si>
  <si>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</si>
  <si>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</si>
  <si>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</si>
  <si>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</si>
  <si>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</si>
  <si>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</si>
  <si>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</si>
  <si>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</si>
  <si>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</si>
  <si>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</si>
  <si>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</si>
  <si>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</si>
  <si>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</si>
  <si>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</si>
  <si>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</si>
  <si>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</si>
  <si>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</si>
  <si>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</si>
  <si>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</si>
  <si>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</si>
  <si>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</si>
  <si>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</si>
  <si>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</si>
  <si>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</si>
  <si>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</si>
  <si>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</si>
  <si>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</si>
  <si>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</si>
  <si>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</si>
  <si>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</si>
  <si>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</si>
  <si>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</si>
  <si>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</si>
  <si>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</si>
  <si>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</si>
  <si>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</si>
  <si>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</si>
  <si>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</si>
  <si>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</si>
  <si>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</si>
  <si>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</si>
  <si>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</si>
  <si>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</si>
  <si>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</si>
  <si>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</si>
  <si>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</si>
  <si>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</si>
  <si>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</si>
  <si>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</si>
  <si>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</si>
  <si>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</si>
  <si>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</si>
  <si>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</si>
  <si>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</si>
  <si>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</si>
  <si>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</si>
  <si>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</si>
  <si>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</si>
  <si>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</si>
  <si>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</si>
  <si>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</si>
  <si>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</si>
  <si>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</si>
  <si>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</si>
  <si>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</si>
  <si>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</si>
  <si>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</si>
  <si>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</si>
  <si>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</si>
  <si>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</si>
  <si>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</si>
  <si>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</si>
  <si>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</si>
  <si>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</si>
  <si>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</si>
  <si>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</si>
  <si>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</si>
  <si>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</si>
  <si>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</si>
  <si>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</si>
  <si>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</si>
  <si>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</si>
  <si>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</si>
  <si>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</si>
  <si>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</si>
  <si>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</si>
  <si>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</si>
  <si>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</si>
  <si>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</si>
  <si>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</si>
  <si>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</si>
  <si>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</si>
  <si>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</si>
  <si>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</si>
  <si>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</si>
  <si>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</si>
  <si>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</si>
  <si>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</si>
  <si>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</si>
  <si>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</si>
  <si>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</si>
  <si>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</si>
  <si>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</si>
  <si>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</si>
  <si>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</si>
  <si>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</si>
  <si>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</si>
  <si>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</si>
  <si>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</si>
  <si>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</si>
  <si>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</si>
  <si>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</si>
  <si>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</si>
  <si>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</si>
  <si>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</si>
  <si>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</si>
  <si>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</si>
  <si>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</si>
  <si>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</si>
  <si>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</si>
  <si>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</si>
  <si>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</si>
  <si>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</si>
  <si>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</si>
  <si>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</si>
  <si>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</si>
  <si>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</si>
  <si>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</si>
  <si>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</si>
  <si>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</si>
  <si>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</si>
  <si>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</si>
  <si>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</si>
  <si>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</si>
  <si>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</si>
  <si>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</si>
  <si>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</si>
  <si>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</si>
  <si>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</si>
  <si>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</si>
  <si>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</si>
  <si>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</si>
  <si>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</si>
  <si>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</si>
  <si>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</si>
  <si>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</si>
  <si>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</si>
  <si>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</si>
  <si>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</si>
  <si>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</si>
  <si>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</si>
  <si>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</si>
  <si>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</si>
  <si>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</si>
  <si>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</si>
  <si>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</si>
  <si>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</si>
  <si>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</si>
  <si>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</si>
  <si>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</si>
  <si>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</si>
  <si>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</si>
  <si>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</si>
  <si>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</si>
  <si>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</si>
  <si>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</si>
  <si>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</si>
  <si>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</si>
  <si>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</si>
  <si>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</si>
  <si>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</si>
  <si>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</si>
  <si>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</si>
  <si>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</si>
  <si>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</si>
  <si>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</si>
  <si>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</si>
  <si>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</si>
  <si>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</si>
  <si>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</si>
  <si>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</si>
  <si>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</si>
  <si>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</si>
  <si>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</si>
  <si>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</si>
  <si>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</si>
  <si>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</si>
  <si>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</si>
  <si>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</si>
  <si>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</si>
  <si>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</si>
  <si>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</si>
  <si>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</si>
  <si>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</si>
  <si>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</si>
  <si>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</si>
  <si>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</si>
  <si>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</si>
  <si>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</si>
  <si>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</si>
  <si>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</si>
  <si>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</si>
  <si>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</si>
  <si>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</si>
  <si>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</si>
  <si>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</si>
  <si>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</si>
  <si>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</si>
  <si>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</si>
  <si>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</si>
  <si>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</si>
  <si>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</si>
  <si>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</si>
  <si>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</si>
  <si>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</si>
  <si>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</si>
  <si>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</si>
  <si>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</si>
  <si>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</si>
  <si>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</si>
  <si>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</si>
  <si>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</si>
  <si>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</si>
  <si>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</si>
  <si>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</si>
  <si>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</si>
  <si>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</si>
  <si>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</si>
  <si>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</si>
  <si>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</si>
  <si>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</si>
  <si>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</si>
  <si>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</si>
  <si>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</si>
  <si>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</si>
  <si>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</si>
  <si>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</si>
  <si>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</si>
  <si>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</si>
  <si>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</si>
  <si>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</si>
  <si>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</si>
  <si>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</si>
  <si>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</si>
  <si>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</si>
  <si>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</si>
  <si>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</si>
  <si>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</si>
  <si>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</si>
  <si>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</si>
  <si>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</si>
  <si>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</si>
  <si>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</si>
  <si>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</si>
  <si>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</si>
  <si>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</si>
  <si>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</si>
  <si>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</si>
  <si>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</si>
  <si>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</si>
  <si>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</si>
  <si>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</si>
  <si>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</si>
  <si>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</si>
  <si>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</si>
  <si>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</si>
  <si>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</si>
  <si>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</si>
  <si>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</si>
  <si>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</si>
  <si>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</si>
  <si>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</si>
  <si>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</si>
  <si>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</si>
  <si>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</si>
  <si>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</si>
  <si>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</si>
  <si>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</si>
  <si>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</si>
  <si>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</si>
  <si>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</si>
  <si>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</si>
  <si>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</si>
  <si>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</si>
  <si>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</si>
  <si>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</si>
  <si>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</si>
  <si>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</si>
  <si>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</si>
  <si>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</si>
  <si>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</si>
  <si>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</si>
  <si>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</si>
  <si>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</si>
  <si>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</si>
  <si>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</si>
  <si>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</si>
  <si>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</si>
  <si>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</si>
  <si>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</si>
  <si>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</si>
  <si>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</si>
  <si>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</si>
  <si>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</si>
  <si>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</si>
  <si>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</si>
  <si>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</si>
  <si>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</si>
  <si>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</si>
  <si>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</si>
  <si>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</si>
  <si>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</si>
  <si>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</si>
  <si>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</si>
  <si>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</si>
  <si>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</si>
  <si>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</si>
  <si>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</si>
  <si>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</si>
  <si>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</si>
  <si>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</si>
  <si>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</si>
  <si>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</si>
  <si>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</si>
  <si>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</si>
  <si>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</si>
  <si>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</si>
  <si>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</si>
  <si>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</si>
  <si>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</si>
  <si>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</si>
  <si>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</si>
  <si>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</si>
  <si>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</si>
  <si>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</si>
  <si>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</si>
  <si>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</si>
  <si>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</si>
  <si>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</si>
  <si>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</si>
  <si>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</si>
  <si>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</si>
  <si>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</si>
  <si>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</si>
  <si>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</si>
  <si>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</si>
  <si>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</si>
  <si>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</si>
  <si>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</si>
  <si>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</si>
  <si>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</si>
  <si>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</si>
  <si>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</si>
  <si>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</si>
  <si>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</si>
  <si>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</si>
  <si>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</si>
  <si>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</si>
  <si>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</si>
  <si>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</si>
  <si>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</si>
  <si>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</si>
  <si>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</si>
  <si>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</si>
  <si>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</si>
  <si>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</si>
  <si>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</si>
  <si>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</si>
  <si>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</si>
  <si>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</si>
  <si>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</si>
  <si>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</si>
  <si>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</si>
  <si>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</si>
  <si>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</si>
  <si>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</si>
  <si>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</si>
  <si>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</si>
  <si>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</si>
  <si>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</si>
  <si>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</si>
  <si>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</si>
  <si>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</si>
  <si>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</si>
  <si>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</si>
  <si>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</si>
  <si>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</si>
  <si>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</si>
  <si>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</si>
  <si>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</si>
  <si>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</si>
  <si>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</si>
  <si>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</si>
  <si>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</si>
  <si>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</si>
  <si>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</si>
  <si>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</si>
  <si>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</si>
  <si>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</si>
  <si>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</si>
  <si>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</si>
  <si>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</si>
  <si>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</si>
  <si>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</si>
  <si>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</si>
  <si>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</si>
  <si>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</si>
  <si>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</si>
  <si>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</si>
  <si>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</si>
  <si>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</si>
  <si>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</si>
  <si>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</si>
  <si>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</si>
  <si>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</si>
  <si>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</si>
  <si>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</si>
  <si>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</si>
  <si>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</si>
  <si>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</si>
  <si>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</si>
  <si>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</si>
  <si>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</si>
  <si>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</si>
  <si>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</si>
  <si>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</si>
  <si>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</si>
  <si>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</si>
  <si>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</si>
  <si>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</si>
  <si>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</si>
  <si>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</si>
  <si>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</si>
  <si>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</si>
  <si>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</si>
  <si>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</si>
  <si>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</si>
  <si>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</si>
  <si>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</si>
  <si>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</si>
  <si>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</si>
  <si>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</si>
  <si>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</si>
  <si>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</si>
  <si>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</si>
  <si>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</si>
  <si>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</si>
  <si>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</si>
  <si>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</si>
  <si>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</si>
  <si>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</si>
  <si>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</si>
  <si>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</si>
  <si>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</si>
  <si>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</si>
  <si>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</si>
  <si>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</si>
  <si>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</si>
  <si>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</si>
  <si>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</si>
  <si>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</si>
  <si>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</si>
  <si>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</si>
  <si>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</si>
  <si>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</si>
  <si>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</si>
  <si>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</si>
  <si>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</si>
  <si>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</si>
  <si>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</si>
  <si>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</si>
  <si>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</si>
  <si>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</si>
  <si>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</si>
  <si>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</si>
  <si>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</si>
  <si>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</si>
  <si>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</si>
  <si>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</si>
  <si>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</si>
  <si>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</si>
  <si>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</si>
  <si>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</si>
  <si>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</si>
  <si>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</si>
  <si>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</si>
  <si>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</si>
  <si>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</si>
  <si>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</si>
  <si>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</si>
  <si>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</si>
  <si>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</si>
  <si>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</si>
  <si>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</si>
  <si>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</si>
  <si>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</si>
  <si>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</si>
  <si>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</si>
  <si>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</si>
  <si>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</si>
  <si>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</si>
  <si>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</si>
  <si>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</si>
  <si>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</si>
  <si>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</si>
  <si>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</si>
  <si>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</si>
  <si>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</si>
  <si>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</si>
  <si>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</si>
  <si>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</si>
  <si>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</si>
  <si>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</si>
  <si>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</si>
  <si>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</si>
  <si>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</si>
  <si>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</si>
  <si>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</si>
  <si>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</si>
  <si>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</si>
  <si>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</si>
  <si>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</si>
  <si>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</si>
  <si>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</si>
  <si>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</si>
  <si>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</si>
  <si>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</si>
  <si>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</si>
  <si>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</si>
  <si>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</si>
  <si>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</si>
  <si>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</si>
  <si>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</si>
  <si>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</si>
  <si>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</si>
  <si>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</si>
  <si>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</si>
  <si>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</si>
  <si>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</si>
  <si>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</si>
  <si>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</si>
  <si>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</si>
  <si>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</si>
  <si>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</si>
  <si>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</si>
  <si>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</si>
  <si>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</si>
  <si>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</si>
  <si>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</si>
  <si>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</si>
  <si>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</si>
  <si>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</si>
  <si>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</si>
  <si>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</si>
  <si>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</si>
  <si>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</si>
  <si>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</si>
  <si>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</si>
  <si>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</si>
  <si>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</si>
  <si>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</si>
  <si>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</si>
  <si>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</si>
  <si>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</si>
  <si>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</si>
  <si>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</si>
  <si>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</si>
  <si>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</si>
  <si>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</si>
  <si>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</si>
  <si>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</si>
  <si>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</si>
  <si>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</si>
  <si>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</si>
  <si>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</si>
  <si>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</si>
  <si>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</si>
  <si>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</si>
  <si>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</si>
  <si>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</si>
  <si>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</si>
  <si>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</si>
  <si>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</si>
  <si>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</si>
  <si>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</si>
  <si>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</si>
  <si>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</si>
  <si>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</si>
  <si>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</si>
  <si>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</si>
  <si>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</si>
  <si>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</si>
  <si>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</si>
  <si>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</si>
  <si>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</si>
  <si>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</si>
  <si>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</si>
  <si>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</si>
  <si>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</si>
  <si>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</si>
  <si>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</si>
  <si>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</si>
  <si>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</si>
  <si>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</si>
  <si>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</si>
  <si>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</si>
  <si>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</si>
  <si>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</si>
  <si>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</si>
  <si>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</si>
  <si>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</si>
  <si>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</si>
  <si>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</si>
  <si>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</si>
  <si>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</si>
  <si>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</si>
  <si>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</si>
  <si>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</si>
  <si>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</si>
  <si>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</si>
  <si>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</si>
  <si>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</si>
  <si>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</si>
  <si>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</si>
  <si>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</si>
  <si>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</si>
  <si>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</si>
  <si>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</si>
  <si>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</si>
  <si>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</si>
  <si>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</si>
  <si>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</si>
  <si>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</si>
  <si>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</si>
  <si>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</si>
  <si>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</si>
  <si>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</si>
  <si>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</si>
  <si>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</si>
  <si>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</si>
  <si>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</si>
  <si>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</si>
  <si>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</si>
  <si>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</si>
  <si>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</si>
  <si>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</si>
  <si>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</si>
  <si>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</si>
  <si>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</si>
  <si>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</si>
  <si>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</si>
  <si>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</si>
  <si>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</si>
  <si>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</si>
  <si>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</si>
  <si>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</si>
  <si>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</si>
  <si>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</si>
  <si>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</si>
  <si>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</si>
  <si>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</si>
  <si>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</si>
  <si>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</si>
  <si>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</si>
  <si>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</si>
  <si>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</si>
  <si>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</si>
  <si>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</si>
  <si>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</si>
  <si>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</si>
  <si>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</si>
  <si>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</si>
  <si>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</si>
  <si>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</si>
  <si>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</si>
  <si>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</si>
  <si>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</si>
  <si>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</si>
  <si>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</si>
  <si>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</si>
  <si>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</si>
  <si>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</si>
  <si>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</si>
  <si>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</si>
  <si>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</si>
  <si>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</si>
  <si>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</si>
  <si>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</si>
  <si>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</si>
  <si>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</si>
  <si>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</si>
  <si>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</si>
  <si>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</si>
  <si>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</si>
  <si>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</si>
  <si>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</si>
  <si>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</si>
  <si>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</si>
  <si>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</si>
  <si>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</si>
  <si>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</si>
  <si>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</si>
  <si>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</si>
  <si>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</si>
  <si>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</si>
  <si>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</si>
  <si>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</si>
  <si>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</si>
  <si>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</si>
  <si>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</si>
  <si>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</si>
  <si>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</si>
  <si>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</si>
  <si>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</si>
  <si>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</si>
  <si>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</si>
  <si>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</si>
  <si>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</si>
  <si>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</si>
  <si>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</si>
  <si>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</si>
  <si>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</si>
  <si>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</si>
  <si>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</si>
  <si>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</si>
  <si>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</si>
  <si>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</si>
  <si>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</si>
  <si>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</si>
  <si>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</si>
  <si>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</si>
  <si>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</si>
  <si>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</si>
  <si>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</si>
  <si>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</si>
  <si>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</si>
  <si>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</si>
  <si>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</si>
  <si>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</si>
  <si>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</si>
  <si>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</si>
  <si>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</si>
  <si>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</si>
  <si>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</si>
  <si>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</si>
  <si>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</si>
  <si>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</si>
  <si>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</si>
  <si>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</si>
  <si>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</si>
  <si>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</si>
  <si>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</si>
  <si>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</si>
  <si>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</si>
  <si>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</si>
  <si>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</si>
  <si>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</si>
  <si>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</si>
  <si>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</si>
  <si>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</si>
  <si>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</si>
  <si>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</si>
  <si>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</si>
  <si>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</si>
  <si>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</si>
  <si>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</si>
  <si>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</si>
  <si>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</si>
  <si>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</si>
  <si>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</si>
  <si>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</si>
  <si>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</si>
  <si>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</si>
  <si>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</si>
  <si>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</si>
  <si>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</si>
  <si>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</si>
  <si>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</si>
  <si>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</si>
  <si>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</si>
  <si>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</si>
  <si>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</si>
  <si>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</si>
  <si>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</si>
  <si>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</si>
  <si>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</si>
  <si>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</si>
  <si>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</si>
  <si>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</si>
  <si>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</si>
  <si>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</si>
  <si>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</si>
  <si>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</si>
  <si>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</si>
  <si>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</si>
  <si>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</si>
  <si>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</si>
  <si>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</si>
  <si>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</si>
  <si>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</si>
  <si>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</si>
  <si>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</si>
  <si>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</si>
  <si>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</si>
  <si>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</si>
  <si>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</si>
  <si>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</si>
  <si>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</si>
  <si>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</si>
  <si>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</si>
  <si>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</si>
  <si>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</si>
  <si>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</si>
  <si>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</si>
  <si>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</si>
  <si>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</si>
  <si>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</si>
  <si>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</si>
  <si>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</si>
  <si>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</si>
  <si>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</si>
  <si>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</si>
  <si>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</si>
  <si>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</si>
  <si>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</si>
  <si>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</si>
  <si>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</si>
  <si>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</si>
  <si>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</si>
  <si>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</si>
  <si>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</si>
  <si>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</si>
  <si>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</si>
  <si>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</si>
  <si>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</si>
  <si>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</si>
  <si>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</si>
  <si>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</si>
  <si>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</si>
  <si>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</si>
  <si>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</si>
  <si>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</si>
  <si>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</si>
  <si>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</si>
  <si>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</si>
  <si>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</si>
  <si>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</si>
  <si>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</si>
  <si>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</si>
  <si>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</si>
  <si>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</si>
  <si>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</si>
  <si>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</si>
  <si>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</si>
  <si>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</si>
  <si>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</si>
  <si>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</si>
  <si>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</si>
  <si>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</si>
  <si>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</si>
  <si>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</si>
  <si>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</si>
  <si>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</si>
  <si>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</si>
  <si>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</si>
  <si>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</si>
  <si>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</si>
  <si>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</si>
  <si>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</si>
  <si>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</si>
  <si>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</si>
  <si>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</si>
  <si>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</si>
  <si>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</si>
  <si>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</si>
  <si>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</si>
  <si>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</si>
  <si>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</si>
  <si>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</si>
  <si>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</si>
  <si>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</si>
  <si>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</si>
  <si>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</si>
  <si>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</si>
  <si>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</si>
  <si>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</si>
  <si>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</si>
  <si>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</si>
  <si>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</si>
  <si>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</si>
  <si>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</si>
  <si>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</si>
  <si>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</si>
  <si>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</si>
  <si>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</si>
  <si>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</si>
  <si>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</si>
  <si>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</si>
  <si>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</si>
  <si>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</si>
  <si>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</si>
  <si>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</si>
  <si>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</si>
  <si>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</si>
  <si>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</si>
  <si>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</si>
  <si>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</si>
  <si>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</si>
  <si>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</si>
  <si>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</si>
  <si>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</si>
  <si>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</si>
  <si>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</si>
  <si>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</si>
  <si>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</si>
  <si>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</si>
  <si>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</si>
  <si>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</si>
  <si>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</si>
  <si>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</si>
  <si>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</si>
  <si>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</si>
  <si>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</si>
  <si>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</si>
  <si>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</si>
  <si>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</si>
  <si>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</si>
  <si>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</si>
  <si>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</si>
  <si>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</si>
  <si>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</si>
  <si>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</si>
  <si>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</si>
  <si>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</si>
  <si>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</si>
  <si>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</si>
  <si>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</si>
  <si>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</si>
  <si>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</si>
  <si>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</si>
  <si>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</si>
  <si>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</si>
  <si>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</si>
  <si>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</si>
  <si>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</si>
  <si>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</si>
  <si>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</si>
  <si>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</si>
  <si>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</si>
  <si>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</si>
  <si>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</si>
  <si>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</si>
  <si>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</si>
  <si>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</si>
  <si>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</si>
  <si>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</si>
  <si>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</si>
  <si>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</si>
  <si>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</si>
  <si>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</si>
  <si>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</si>
  <si>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</si>
  <si>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</si>
  <si>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</si>
  <si>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</si>
  <si>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</si>
  <si>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</si>
  <si>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</si>
  <si>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</si>
  <si>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</si>
  <si>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</si>
  <si>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</si>
  <si>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</si>
  <si>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</si>
  <si>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</si>
  <si>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</si>
  <si>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</si>
  <si>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</si>
  <si>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</si>
  <si>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</si>
  <si>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</si>
  <si>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</si>
  <si>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</si>
  <si>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</si>
  <si>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</si>
  <si>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</si>
  <si>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</si>
  <si>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</si>
  <si>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</si>
  <si>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</si>
  <si>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</si>
  <si>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</si>
  <si>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</si>
  <si>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</si>
  <si>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</si>
  <si>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</si>
  <si>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</si>
  <si>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</si>
  <si>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</si>
  <si>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</si>
  <si>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</si>
  <si>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</si>
  <si>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</si>
  <si>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</si>
  <si>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</si>
  <si>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</si>
  <si>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</si>
  <si>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</si>
  <si>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</si>
  <si>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</si>
  <si>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</si>
  <si>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</si>
  <si>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</si>
  <si>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</si>
  <si>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</si>
  <si>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</si>
  <si>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</si>
  <si>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</si>
  <si>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</si>
  <si>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</si>
  <si>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</si>
  <si>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</si>
  <si>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</si>
  <si>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</si>
  <si>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</si>
  <si>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</si>
  <si>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</si>
  <si>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</si>
  <si>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</si>
  <si>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</si>
  <si>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</si>
  <si>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</si>
  <si>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</si>
  <si>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</si>
  <si>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</si>
  <si>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</si>
  <si>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</si>
  <si>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</si>
  <si>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</si>
  <si>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</si>
  <si>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</si>
  <si>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</si>
  <si>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</si>
  <si>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</si>
  <si>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</si>
  <si>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</si>
  <si>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</si>
  <si>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</si>
  <si>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</si>
  <si>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</si>
  <si>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</si>
  <si>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</si>
  <si>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</si>
  <si>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</si>
  <si>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</si>
  <si>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</si>
  <si>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</si>
  <si>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</si>
  <si>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</si>
  <si>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</si>
  <si>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</si>
  <si>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</si>
  <si>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</si>
  <si>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</si>
  <si>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</si>
  <si>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</si>
  <si>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</si>
  <si>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</si>
  <si>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</si>
  <si>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</si>
  <si>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</si>
  <si>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</si>
  <si>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</si>
  <si>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</si>
  <si>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</si>
  <si>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</si>
  <si>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</si>
  <si>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</si>
  <si>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</si>
  <si>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</si>
  <si>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</si>
  <si>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</si>
  <si>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</si>
  <si>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</si>
  <si>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</si>
  <si>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</si>
  <si>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</si>
  <si>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</si>
  <si>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</si>
  <si>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</si>
  <si>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</si>
  <si>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</si>
  <si>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</si>
  <si>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</si>
  <si>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</si>
  <si>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</si>
  <si>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</si>
  <si>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</si>
  <si>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</si>
  <si>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</si>
  <si>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</si>
  <si>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</si>
  <si>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</si>
  <si>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</si>
  <si>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</si>
  <si>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</si>
  <si>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</si>
  <si>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</si>
  <si>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</si>
  <si>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</si>
  <si>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</si>
  <si>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</si>
  <si>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</si>
  <si>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</si>
  <si>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</si>
  <si>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</si>
  <si>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</si>
  <si>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</si>
  <si>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</si>
  <si>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</si>
  <si>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</si>
  <si>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</si>
  <si>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</si>
  <si>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</si>
  <si>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</si>
  <si>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</si>
  <si>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</si>
  <si>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</si>
  <si>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</si>
  <si>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</si>
  <si>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</si>
  <si>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</si>
  <si>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</si>
  <si>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</si>
  <si>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</si>
  <si>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</si>
  <si>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</si>
  <si>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</si>
  <si>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</si>
  <si>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</si>
  <si>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</si>
  <si>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</si>
  <si>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</si>
  <si>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</si>
  <si>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</si>
  <si>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</si>
  <si>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</si>
  <si>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</si>
  <si>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</si>
  <si>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</si>
  <si>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</si>
  <si>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</si>
  <si>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</si>
  <si>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</si>
  <si>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</si>
  <si>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</si>
  <si>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</si>
  <si>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</si>
  <si>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</si>
  <si>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</si>
  <si>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</si>
  <si>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</si>
  <si>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</si>
  <si>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</si>
  <si>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</si>
  <si>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</si>
  <si>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</si>
  <si>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</si>
  <si>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</si>
  <si>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</si>
  <si>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</si>
  <si>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</si>
  <si>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</si>
  <si>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</si>
  <si>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</si>
  <si>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</si>
  <si>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</si>
  <si>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</si>
  <si>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</si>
  <si>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</si>
  <si>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</si>
  <si>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</si>
  <si>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</si>
  <si>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</si>
  <si>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</si>
  <si>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</si>
  <si>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</si>
  <si>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</si>
  <si>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</si>
  <si>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</si>
  <si>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</si>
  <si>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</si>
  <si>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</si>
  <si>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</si>
  <si>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</si>
  <si>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</si>
  <si>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</si>
  <si>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</si>
  <si>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</si>
  <si>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</si>
  <si>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</si>
  <si>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</si>
  <si>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</si>
  <si>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</si>
  <si>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</si>
  <si>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</si>
  <si>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</si>
  <si>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</si>
  <si>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</si>
  <si>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</si>
  <si>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</si>
  <si>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</si>
  <si>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</si>
  <si>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</si>
  <si>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</si>
  <si>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</si>
  <si>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</si>
  <si>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</si>
  <si>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</si>
  <si>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</si>
  <si>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</si>
  <si>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</si>
  <si>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</si>
  <si>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</si>
  <si>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</si>
  <si>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</si>
  <si>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</si>
  <si>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</si>
  <si>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</si>
  <si>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</si>
  <si>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</si>
  <si>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</si>
  <si>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</si>
  <si>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</si>
  <si>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</si>
  <si>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</si>
  <si>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</si>
  <si>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</si>
  <si>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</si>
  <si>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</si>
  <si>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</si>
  <si>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</si>
  <si>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</si>
  <si>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</si>
  <si>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</si>
  <si>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</si>
  <si>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</si>
  <si>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</si>
  <si>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</si>
  <si>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</si>
  <si>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</si>
  <si>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</si>
  <si>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</si>
  <si>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</si>
  <si>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</si>
  <si>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</si>
  <si>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</si>
  <si>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</si>
  <si>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</si>
  <si>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</si>
  <si>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</si>
  <si>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</si>
  <si>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</si>
  <si>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</si>
  <si>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</si>
  <si>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</si>
  <si>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</si>
  <si>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</si>
  <si>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</si>
  <si>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</si>
  <si>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</si>
  <si>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</si>
  <si>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</si>
  <si>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</si>
  <si>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</si>
  <si>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</si>
  <si>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</si>
  <si>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</si>
  <si>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</si>
  <si>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</si>
  <si>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</si>
  <si>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</si>
  <si>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</si>
  <si>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</si>
  <si>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</si>
  <si>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</si>
  <si>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</si>
  <si>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</si>
  <si>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</si>
  <si>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</si>
  <si>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</si>
  <si>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</si>
  <si>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</si>
  <si>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</si>
  <si>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</si>
  <si>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</si>
  <si>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</si>
  <si>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</si>
  <si>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</si>
  <si>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</si>
  <si>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</si>
  <si>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</si>
  <si>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</si>
  <si>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</si>
  <si>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</si>
  <si>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</si>
  <si>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</si>
  <si>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</si>
  <si>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</si>
  <si>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</si>
  <si>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</si>
  <si>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</si>
  <si>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</si>
  <si>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</si>
  <si>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</si>
  <si>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</si>
  <si>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</si>
  <si>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</si>
  <si>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</si>
  <si>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</si>
  <si>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</si>
  <si>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</si>
  <si>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</si>
  <si>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</si>
  <si>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</si>
  <si>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</si>
  <si>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</si>
  <si>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</si>
  <si>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</si>
  <si>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</si>
  <si>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</si>
  <si>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</si>
  <si>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</si>
  <si>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</si>
  <si>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</si>
  <si>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</si>
  <si>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</si>
  <si>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</si>
  <si>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</si>
  <si>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</si>
  <si>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</si>
  <si>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</si>
  <si>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</si>
  <si>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</si>
  <si>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</si>
  <si>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</si>
  <si>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</si>
  <si>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</si>
  <si>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</si>
  <si>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</si>
  <si>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</si>
  <si>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</si>
  <si>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</si>
  <si>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</si>
  <si>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</si>
  <si>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</si>
  <si>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</si>
  <si>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</si>
  <si>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</si>
  <si>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</si>
  <si>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</si>
  <si>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</si>
  <si>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</si>
  <si>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</si>
  <si>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</si>
  <si>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</si>
  <si>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</si>
  <si>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</si>
  <si>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</si>
  <si>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</si>
  <si>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</si>
  <si>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</si>
  <si>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</si>
  <si>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</si>
  <si>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</si>
  <si>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</si>
  <si>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</si>
  <si>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</si>
  <si>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</si>
  <si>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</si>
  <si>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</si>
  <si>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</si>
  <si>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</si>
  <si>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</si>
  <si>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</si>
  <si>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</si>
  <si>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</si>
  <si>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</si>
  <si>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</si>
  <si>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</si>
  <si>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</si>
  <si>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</si>
  <si>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</si>
  <si>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</si>
  <si>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</si>
  <si>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</si>
  <si>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</si>
  <si>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</si>
  <si>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</si>
  <si>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</si>
  <si>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</si>
  <si>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</si>
  <si>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</si>
  <si>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</si>
  <si>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</si>
  <si>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</si>
  <si>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</si>
  <si>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</si>
  <si>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</si>
  <si>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</si>
  <si>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</si>
  <si>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</si>
  <si>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</si>
  <si>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</si>
  <si>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</si>
  <si>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</si>
  <si>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</si>
  <si>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</si>
  <si>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</si>
  <si>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</si>
  <si>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</si>
  <si>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</si>
  <si>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</si>
  <si>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</si>
  <si>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</si>
  <si>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</si>
  <si>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</si>
  <si>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</si>
  <si>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</si>
  <si>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</si>
  <si>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</si>
  <si>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</si>
  <si>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</si>
  <si>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</si>
  <si>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</si>
  <si>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</si>
  <si>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</si>
  <si>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</si>
  <si>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</si>
  <si>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</si>
  <si>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</si>
  <si>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</si>
  <si>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</si>
  <si>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</si>
  <si>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</si>
  <si>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</si>
  <si>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</si>
  <si>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</si>
  <si>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</si>
  <si>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</si>
  <si>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</si>
  <si>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</si>
  <si>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</si>
  <si>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</si>
  <si>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</si>
  <si>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</si>
  <si>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</si>
  <si>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</si>
  <si>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</si>
  <si>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</si>
  <si>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</si>
  <si>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</si>
  <si>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</si>
  <si>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</si>
  <si>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</si>
  <si>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</si>
  <si>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</si>
  <si>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</si>
  <si>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</si>
  <si>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</si>
  <si>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</si>
  <si>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</si>
  <si>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</si>
  <si>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</si>
  <si>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</si>
  <si>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</si>
  <si>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</si>
  <si>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</si>
  <si>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</si>
  <si>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</si>
  <si>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</si>
  <si>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</si>
  <si>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</si>
  <si>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</si>
  <si>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</si>
  <si>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</si>
  <si>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</si>
  <si>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</si>
  <si>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</si>
  <si>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</si>
  <si>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</si>
  <si>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</si>
  <si>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</si>
  <si>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</si>
  <si>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</si>
  <si>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</si>
  <si>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</si>
  <si>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</si>
  <si>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</si>
  <si>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</si>
  <si>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</si>
  <si>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</si>
  <si>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</si>
  <si>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</si>
  <si>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</si>
  <si>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</si>
  <si>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</si>
  <si>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</si>
  <si>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</si>
  <si>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</si>
  <si>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</si>
  <si>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</si>
  <si>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</si>
  <si>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</si>
  <si>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</si>
  <si>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</si>
  <si>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</si>
  <si>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</si>
  <si>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</si>
  <si>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</si>
  <si>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</si>
  <si>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</si>
  <si>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</si>
  <si>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</si>
  <si>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</si>
  <si>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</si>
  <si>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</si>
  <si>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</si>
  <si>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</si>
  <si>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</si>
  <si>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</si>
  <si>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</si>
  <si>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</si>
  <si>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</si>
  <si>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</si>
  <si>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</si>
  <si>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</si>
  <si>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</si>
  <si>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</si>
  <si>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</si>
  <si>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</si>
  <si>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</si>
  <si>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</si>
  <si>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</si>
  <si>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</si>
  <si>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</si>
  <si>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</si>
  <si>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</si>
  <si>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</si>
  <si>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</si>
  <si>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</si>
  <si>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</si>
  <si>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</si>
  <si>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</si>
  <si>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</si>
  <si>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</si>
  <si>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</si>
  <si>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</si>
  <si>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</si>
  <si>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</si>
  <si>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</si>
  <si>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</si>
  <si>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</si>
  <si>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</si>
  <si>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</si>
  <si>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</si>
  <si>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</si>
  <si>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</si>
  <si>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</si>
  <si>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</si>
  <si>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</si>
  <si>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</si>
  <si>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</si>
  <si>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</si>
  <si>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</si>
  <si>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</si>
  <si>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</si>
  <si>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</si>
  <si>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</si>
  <si>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</si>
  <si>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</si>
  <si>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</si>
  <si>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</si>
  <si>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</si>
  <si>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</si>
  <si>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</si>
  <si>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</si>
  <si>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</si>
  <si>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</si>
  <si>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</si>
  <si>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</si>
  <si>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</si>
  <si>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</si>
  <si>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</si>
  <si>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</si>
  <si>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</si>
  <si>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</si>
  <si>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</si>
  <si>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</si>
  <si>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</si>
  <si>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</si>
  <si>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</si>
  <si>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</si>
  <si>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</si>
  <si>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</si>
  <si>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</si>
  <si>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</si>
  <si>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</si>
  <si>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</si>
  <si>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</si>
  <si>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</si>
  <si>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</si>
  <si>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</si>
  <si>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</si>
  <si>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</si>
  <si>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</si>
  <si>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</si>
  <si>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</si>
  <si>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</si>
  <si>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</si>
  <si>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</si>
  <si>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</si>
  <si>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</si>
  <si>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</si>
  <si>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</si>
  <si>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</si>
  <si>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</si>
  <si>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</si>
  <si>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</si>
  <si>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</si>
  <si>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</si>
  <si>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</si>
  <si>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</si>
  <si>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</si>
  <si>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</si>
  <si>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</si>
  <si>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</si>
  <si>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</si>
  <si>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</si>
  <si>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</si>
  <si>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</si>
  <si>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</si>
  <si>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</si>
  <si>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</si>
  <si>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</si>
  <si>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</si>
  <si>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</si>
  <si>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</si>
  <si>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</si>
  <si>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</si>
  <si>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</si>
  <si>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</si>
  <si>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</si>
  <si>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</si>
  <si>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</si>
  <si>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</si>
  <si>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</si>
  <si>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</si>
  <si>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</si>
  <si>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</si>
  <si>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</si>
  <si>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</si>
  <si>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</si>
  <si>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</si>
  <si>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</si>
  <si>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</si>
  <si>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</si>
  <si>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</si>
  <si>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</si>
  <si>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</si>
  <si>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</si>
  <si>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</si>
  <si>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</si>
  <si>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</si>
  <si>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</si>
  <si>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</si>
  <si>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</si>
  <si>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</si>
  <si>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</si>
  <si>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</si>
  <si>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</si>
  <si>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</si>
  <si>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</si>
  <si>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</si>
  <si>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</si>
  <si>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</si>
  <si>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</si>
  <si>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</si>
  <si>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</si>
  <si>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</si>
  <si>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</si>
  <si>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</si>
  <si>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</si>
  <si>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</si>
  <si>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</si>
  <si>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</si>
  <si>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</si>
  <si>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</si>
  <si>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</si>
  <si>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</si>
  <si>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</si>
  <si>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</si>
  <si>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</si>
  <si>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</si>
  <si>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</si>
  <si>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</si>
  <si>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</si>
  <si>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</si>
  <si>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</si>
  <si>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</si>
  <si>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</si>
  <si>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</si>
  <si>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</si>
  <si>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</si>
  <si>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</si>
  <si>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</si>
  <si>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</si>
  <si>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</si>
  <si>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</si>
  <si>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</si>
  <si>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</si>
  <si>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</si>
  <si>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</si>
  <si>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</si>
  <si>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</si>
  <si>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</si>
  <si>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</si>
  <si>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</si>
  <si>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</si>
  <si>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</si>
  <si>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</si>
  <si>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</si>
  <si>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</si>
  <si>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</si>
  <si>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</si>
  <si>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</si>
  <si>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</si>
  <si>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</si>
  <si>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</si>
  <si>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</si>
  <si>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</si>
  <si>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</si>
  <si>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</si>
  <si>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</si>
  <si>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</si>
  <si>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</si>
  <si>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</si>
  <si>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</si>
  <si>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</si>
  <si>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</si>
  <si>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</si>
  <si>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</si>
  <si>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</si>
  <si>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</si>
  <si>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</si>
  <si>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</si>
  <si>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</si>
  <si>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</si>
  <si>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</si>
  <si>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</si>
  <si>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</si>
  <si>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</si>
  <si>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</si>
  <si>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</si>
  <si>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</si>
  <si>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</si>
  <si>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</si>
  <si>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</si>
  <si>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</si>
  <si>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</si>
  <si>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</si>
  <si>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</si>
  <si>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</si>
  <si>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</si>
  <si>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</si>
  <si>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</si>
  <si>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</si>
  <si>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</si>
  <si>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</si>
  <si>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</si>
  <si>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</si>
  <si>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</si>
  <si>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</si>
  <si>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</si>
  <si>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</si>
  <si>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</si>
  <si>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</si>
  <si>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</si>
  <si>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</si>
  <si>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</si>
  <si>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</si>
  <si>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</si>
  <si>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</si>
  <si>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</si>
  <si>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</si>
  <si>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</si>
  <si>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</si>
  <si>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</si>
  <si>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</si>
  <si>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</si>
  <si>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</si>
  <si>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</si>
  <si>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</si>
  <si>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</si>
  <si>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</si>
  <si>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</si>
  <si>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</si>
  <si>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</si>
  <si>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</si>
  <si>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</si>
  <si>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</si>
  <si>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</si>
  <si>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</si>
  <si>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</si>
  <si>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</si>
  <si>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</si>
  <si>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</si>
  <si>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</si>
  <si>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</si>
  <si>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</si>
  <si>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</si>
  <si>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</si>
  <si>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</si>
  <si>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</si>
  <si>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</si>
  <si>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</si>
  <si>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</si>
  <si>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</si>
  <si>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</si>
  <si>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</si>
  <si>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</si>
  <si>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</si>
  <si>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</si>
  <si>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</si>
  <si>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</si>
  <si>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</si>
  <si>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</si>
  <si>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</si>
  <si>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</si>
  <si>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</si>
  <si>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</si>
  <si>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</si>
  <si>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</si>
  <si>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</si>
  <si>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</si>
  <si>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</si>
  <si>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</si>
  <si>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</si>
  <si>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</si>
  <si>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</si>
  <si>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</si>
  <si>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</si>
  <si>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</si>
  <si>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</si>
  <si>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</si>
  <si>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</si>
  <si>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</si>
  <si>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</si>
  <si>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</si>
  <si>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</si>
  <si>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</si>
  <si>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</si>
  <si>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</si>
  <si>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</si>
  <si>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</si>
  <si>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</si>
  <si>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</si>
  <si>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</si>
  <si>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</si>
  <si>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</si>
  <si>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</si>
  <si>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</si>
  <si>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</si>
  <si>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</si>
  <si>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</si>
  <si>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</si>
  <si>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</si>
  <si>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</si>
  <si>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</si>
  <si>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</si>
  <si>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</si>
  <si>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</si>
  <si>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</si>
  <si>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</si>
  <si>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</si>
  <si>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</si>
  <si>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</si>
  <si>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</si>
  <si>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</si>
  <si>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</si>
  <si>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</si>
  <si>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</si>
  <si>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</si>
  <si>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</si>
  <si>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</si>
  <si>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</si>
  <si>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</si>
  <si>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</si>
  <si>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</si>
  <si>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</si>
  <si>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</si>
  <si>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</si>
  <si>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</si>
  <si>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</si>
  <si>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</si>
  <si>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</si>
  <si>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</si>
  <si>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</si>
  <si>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</si>
  <si>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</si>
  <si>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</si>
  <si>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</si>
  <si>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</si>
  <si>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</si>
  <si>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</si>
  <si>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</si>
  <si>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</si>
  <si>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</si>
  <si>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</si>
  <si>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</si>
  <si>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</si>
  <si>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</si>
  <si>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</si>
  <si>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</si>
  <si>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</si>
  <si>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</si>
  <si>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</si>
  <si>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</si>
  <si>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</si>
  <si>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</si>
  <si>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</si>
  <si>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</si>
  <si>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</si>
  <si>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</si>
  <si>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</si>
  <si>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</si>
  <si>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</si>
  <si>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</si>
  <si>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</si>
  <si>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</si>
  <si>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</si>
  <si>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</si>
  <si>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</si>
  <si>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</si>
  <si>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</si>
  <si>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</si>
  <si>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</si>
  <si>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</si>
  <si>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</si>
  <si>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</si>
  <si>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</si>
  <si>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</si>
  <si>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</si>
  <si>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</si>
  <si>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</si>
  <si>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</si>
  <si>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</si>
  <si>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</si>
  <si>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</si>
  <si>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</si>
  <si>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</si>
  <si>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</si>
  <si>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</si>
  <si>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</si>
  <si>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</si>
  <si>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</si>
  <si>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</si>
  <si>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</si>
  <si>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</si>
  <si>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</si>
  <si>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</si>
  <si>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</si>
  <si>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</si>
  <si>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</si>
  <si>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</si>
  <si>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</si>
  <si>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</si>
  <si>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</si>
  <si>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</si>
  <si>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</si>
  <si>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</si>
  <si>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</si>
  <si>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</si>
  <si>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</si>
  <si>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</si>
  <si>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</si>
  <si>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</si>
  <si>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</si>
  <si>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</si>
  <si>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</si>
  <si>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</si>
  <si>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</si>
  <si>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</si>
  <si>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</si>
  <si>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</si>
  <si>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</si>
  <si>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</si>
  <si>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</si>
  <si>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</si>
  <si>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</si>
  <si>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</si>
  <si>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</si>
  <si>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</si>
  <si>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</si>
  <si>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</si>
  <si>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</si>
  <si>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</si>
  <si>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</si>
  <si>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</si>
  <si>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</si>
  <si>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</si>
  <si>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</si>
  <si>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</si>
  <si>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</si>
  <si>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</si>
  <si>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</si>
  <si>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</si>
  <si>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</si>
  <si>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</si>
  <si>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</si>
  <si>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</si>
  <si>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</si>
  <si>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</si>
  <si>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</si>
  <si>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</si>
  <si>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</si>
  <si>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</si>
  <si>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</si>
  <si>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</si>
  <si>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</si>
  <si>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</si>
  <si>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</si>
  <si>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</si>
  <si>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</si>
  <si>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</si>
  <si>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</si>
  <si>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</si>
  <si>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</si>
  <si>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</si>
  <si>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</si>
  <si>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</si>
  <si>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</si>
  <si>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</si>
  <si>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</si>
  <si>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</si>
  <si>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</si>
  <si>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</si>
  <si>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</si>
  <si>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</si>
  <si>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</si>
  <si>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</si>
  <si>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</si>
  <si>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</si>
  <si>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</si>
  <si>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</si>
  <si>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</si>
  <si>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</si>
  <si>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</si>
  <si>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</si>
  <si>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</si>
  <si>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</si>
  <si>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</si>
  <si>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</si>
  <si>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</si>
  <si>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</si>
  <si>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</si>
  <si>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</si>
  <si>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</si>
  <si>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</si>
  <si>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</si>
  <si>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</si>
  <si>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</si>
  <si>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</si>
  <si>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</si>
  <si>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</si>
  <si>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</si>
  <si>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</si>
  <si>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</si>
  <si>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</si>
  <si>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</si>
  <si>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</si>
  <si>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</si>
  <si>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</si>
  <si>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</si>
  <si>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</si>
  <si>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</si>
  <si>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</si>
  <si>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</si>
  <si>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</si>
  <si>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</si>
  <si>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</si>
  <si>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</si>
  <si>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</si>
  <si>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</si>
  <si>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</si>
  <si>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</si>
  <si>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</si>
  <si>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</si>
  <si>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</si>
  <si>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</si>
  <si>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</si>
  <si>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</si>
  <si>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</si>
  <si>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</si>
  <si>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</si>
  <si>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</si>
  <si>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Monitoring and Evaluation (M&amp;E) Officer (100%)</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</si>
  <si>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</si>
  <si>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</si>
  <si>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</si>
  <si>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</si>
  <si>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</si>
  <si>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</si>
  <si>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</si>
  <si>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</si>
  <si>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</si>
  <si>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</si>
  <si>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</si>
  <si>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</si>
  <si>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</si>
  <si>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</si>
  <si>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</si>
  <si>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</si>
  <si>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</si>
  <si>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</si>
  <si>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</si>
  <si>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</si>
  <si>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</si>
  <si>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</si>
  <si>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</si>
  <si>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</si>
  <si>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</si>
  <si>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</si>
  <si>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</si>
  <si>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</si>
  <si>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</si>
  <si>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</si>
  <si>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</si>
  <si>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</si>
  <si>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</si>
  <si>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</si>
  <si>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</si>
  <si>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</si>
  <si>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</si>
  <si>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</si>
  <si>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</si>
  <si>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</si>
  <si>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</si>
  <si>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</si>
  <si>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</si>
  <si>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</si>
  <si>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</si>
  <si>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</si>
  <si>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</si>
  <si>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</si>
  <si>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</si>
  <si>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</si>
  <si>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</si>
  <si>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</si>
  <si>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</si>
  <si>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</si>
  <si>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</si>
  <si>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</si>
  <si>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Ecuador</t>
  </si>
  <si>
    <t>V00011</t>
  </si>
  <si>
    <t>Concepcion Esperanza Montenegro Villarreal</t>
  </si>
  <si>
    <t>F0010</t>
  </si>
  <si>
    <t>Capitulo de Bogota, Colombia</t>
  </si>
  <si>
    <t>Monitoring and Evaluation Dept</t>
  </si>
  <si>
    <t>GRUMA</t>
  </si>
  <si>
    <t>GRUMA Pass Thru</t>
  </si>
  <si>
    <t xml:space="preserve">Project Assistant (100%) </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</si>
  <si>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</si>
  <si>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</si>
  <si>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</si>
  <si>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</si>
  <si>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</si>
  <si>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</si>
  <si>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</si>
  <si>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</si>
  <si>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</si>
  <si>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</si>
  <si>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</si>
  <si>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</si>
  <si>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</si>
  <si>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</si>
  <si>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</si>
  <si>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</si>
  <si>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</si>
  <si>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</si>
  <si>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</si>
  <si>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</si>
  <si>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</si>
  <si>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</si>
  <si>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</si>
  <si>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 xml:space="preserve">Finance Officer (100%) </t>
  </si>
  <si>
    <t>Haiti</t>
  </si>
  <si>
    <t>V00015</t>
  </si>
  <si>
    <t>Anh Hoang Nguyen</t>
  </si>
  <si>
    <t>F0014</t>
  </si>
  <si>
    <t>Capitulo de El Salvador</t>
  </si>
  <si>
    <t>Benefit Pool</t>
  </si>
  <si>
    <t>NAFSA</t>
  </si>
  <si>
    <t>NAFSA Pass Thru</t>
  </si>
  <si>
    <t>Jamaica</t>
  </si>
  <si>
    <t>V00016</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</si>
  <si>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</si>
  <si>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</si>
  <si>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</si>
  <si>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</si>
  <si>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</si>
  <si>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</si>
  <si>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</si>
  <si>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</si>
  <si>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</si>
  <si>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</si>
  <si>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</si>
  <si>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</si>
  <si>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</si>
  <si>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</si>
  <si>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</si>
  <si>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</si>
  <si>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</si>
  <si>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</si>
  <si>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</si>
  <si>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</si>
  <si>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</si>
  <si>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</si>
  <si>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</si>
  <si>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V00019</t>
  </si>
  <si>
    <t>Astrid Yurany Osorio Alvarez</t>
  </si>
  <si>
    <t>F0018</t>
  </si>
  <si>
    <t>Capitulo de Quito, Ecuador</t>
  </si>
  <si>
    <t>Payroll Protection Program Loan</t>
  </si>
  <si>
    <t>SEMPRA</t>
  </si>
  <si>
    <t>SEMPRA Energy Pass Thru</t>
  </si>
  <si>
    <t>T3: Project Management Travel to Field - Airfare - DC-Mexico</t>
  </si>
  <si>
    <t>V00020</t>
  </si>
  <si>
    <t>Andi Rhoades Thomas</t>
  </si>
  <si>
    <t>F0019</t>
  </si>
  <si>
    <t>Capitulo de Venezuela</t>
  </si>
  <si>
    <t>Other Income</t>
  </si>
  <si>
    <t>SENA</t>
  </si>
  <si>
    <t>SENA Pass Thru</t>
  </si>
  <si>
    <t>T3: Project Management Travel to Field - Lodging and M&amp;IE in Mexico</t>
  </si>
  <si>
    <t>V00021</t>
  </si>
  <si>
    <t>Alejandro Torres Perico</t>
  </si>
  <si>
    <t>F0020</t>
  </si>
  <si>
    <t>Diana Cartagena Orozco</t>
  </si>
  <si>
    <t>Fundraising</t>
  </si>
  <si>
    <t>SENAI</t>
  </si>
  <si>
    <t>SENAI Pass Thru - National Service for Industrial Training</t>
  </si>
  <si>
    <t>T3: Project Management Travel to Field - Local transportation in Mexico</t>
  </si>
  <si>
    <t>V00022</t>
  </si>
  <si>
    <t>Early, Cassidy &amp; Schilling, LLC</t>
  </si>
  <si>
    <t>F0021</t>
  </si>
  <si>
    <t>Colorado Chapter</t>
  </si>
  <si>
    <t>Convention Unit</t>
  </si>
  <si>
    <t>TELEVISA</t>
  </si>
  <si>
    <t>Televisa Pass Thru</t>
  </si>
  <si>
    <t>T.4 Field-based Travel for Non-M&amp;E Activities  - Lodging and M&amp;IE</t>
  </si>
  <si>
    <t>V00023</t>
  </si>
  <si>
    <t>Barbara B. Bloch</t>
  </si>
  <si>
    <t>F0022</t>
  </si>
  <si>
    <t>Comite d'Haiti</t>
  </si>
  <si>
    <t>Legal Expenses - Unbillable</t>
  </si>
  <si>
    <t>AGA450</t>
  </si>
  <si>
    <t>AGA450 A Ganar Barbados Govt Ministry of Education</t>
  </si>
  <si>
    <t>CPU</t>
  </si>
  <si>
    <t>T.4 Field-based Travel for Non-M&amp;E Activities  - Local transportation (ground transportation)</t>
  </si>
  <si>
    <t>V00024</t>
  </si>
  <si>
    <t>Beth Outterson</t>
  </si>
  <si>
    <t>F0023</t>
  </si>
  <si>
    <t>Comite de Bahia, Brasil</t>
  </si>
  <si>
    <t>Unallowable NICRA Costs</t>
  </si>
  <si>
    <t>BSPORT24</t>
  </si>
  <si>
    <t>Beyond Sport 24</t>
  </si>
  <si>
    <t>T.4 Field-based Travel for Non-M&amp;E Activities - Local transportation (airfare)</t>
  </si>
  <si>
    <t>V00025</t>
  </si>
  <si>
    <t>FSI Strategies Inc.</t>
  </si>
  <si>
    <t>F0024</t>
  </si>
  <si>
    <t>Comite de Brasilia, Brasil</t>
  </si>
  <si>
    <t>A Ganar</t>
  </si>
  <si>
    <t>CAF414</t>
  </si>
  <si>
    <t>CAF Vencedores Bolivia</t>
  </si>
  <si>
    <t xml:space="preserve">Laptop computers &amp; software  </t>
  </si>
  <si>
    <t>V00026</t>
  </si>
  <si>
    <t>Quench</t>
  </si>
  <si>
    <t>F0025</t>
  </si>
  <si>
    <t>Comite de Minas Gerais, Brasil</t>
  </si>
  <si>
    <t>Combating Child Labor</t>
  </si>
  <si>
    <t>DAI430</t>
  </si>
  <si>
    <t>DAI Honduras School Based Violence Prevention</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</si>
  <si>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</si>
  <si>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</si>
  <si>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</si>
  <si>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</si>
  <si>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</si>
  <si>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</si>
  <si>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</si>
  <si>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</si>
  <si>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</si>
  <si>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</si>
  <si>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</si>
  <si>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</si>
  <si>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</si>
  <si>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</si>
  <si>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</si>
  <si>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 xml:space="preserve">Recruitment/Procurement Advertising </t>
  </si>
  <si>
    <t>V00029</t>
  </si>
  <si>
    <t>Carlos Javier Rivera Rojas</t>
  </si>
  <si>
    <t>F0028</t>
  </si>
  <si>
    <t>Comite de Rio Grande do Norte, Brasil</t>
  </si>
  <si>
    <t>Health and Nutrition</t>
  </si>
  <si>
    <t>DOL417</t>
  </si>
  <si>
    <t>EducaFuturo: Combatting Child Labor Modification 7</t>
  </si>
  <si>
    <t>Office supplies</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</si>
  <si>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</si>
  <si>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</si>
  <si>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</si>
  <si>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</si>
  <si>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</si>
  <si>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</si>
  <si>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</si>
  <si>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</si>
  <si>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</si>
  <si>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</si>
  <si>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</si>
  <si>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</si>
  <si>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</si>
  <si>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</si>
  <si>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</si>
  <si>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</si>
  <si>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</si>
  <si>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</si>
  <si>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</si>
  <si>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</si>
  <si>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</si>
  <si>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Coworking office space in Jalisco</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</si>
  <si>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</si>
  <si>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</si>
  <si>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</si>
  <si>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</si>
  <si>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</si>
  <si>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</si>
  <si>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</si>
  <si>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</si>
  <si>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</si>
  <si>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</si>
  <si>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</si>
  <si>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</si>
  <si>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</si>
  <si>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</si>
  <si>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</si>
  <si>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</si>
  <si>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</si>
  <si>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</si>
  <si>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</si>
  <si>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</si>
  <si>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</si>
  <si>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</si>
  <si>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</si>
  <si>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Legal fees</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</si>
  <si>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</si>
  <si>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</si>
  <si>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</si>
  <si>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</si>
  <si>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</si>
  <si>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</si>
  <si>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</si>
  <si>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</si>
  <si>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</si>
  <si>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</si>
  <si>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</si>
  <si>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</si>
  <si>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</si>
  <si>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</si>
  <si>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</si>
  <si>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</si>
  <si>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</si>
  <si>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</si>
  <si>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</si>
  <si>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Attestation Engagement</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</si>
  <si>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</si>
  <si>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</si>
  <si>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</si>
  <si>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</si>
  <si>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</si>
  <si>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</si>
  <si>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</si>
  <si>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</si>
  <si>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</si>
  <si>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</si>
  <si>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</si>
  <si>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</si>
  <si>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</si>
  <si>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</si>
  <si>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</si>
  <si>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</si>
  <si>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</si>
  <si>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</si>
  <si>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</si>
  <si>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</si>
  <si>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</si>
  <si>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</si>
  <si>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</si>
  <si>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</si>
  <si>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</si>
  <si>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</si>
  <si>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</si>
  <si>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</si>
  <si>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</si>
  <si>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</si>
  <si>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</si>
  <si>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</si>
  <si>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</si>
  <si>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</si>
  <si>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</si>
  <si>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</si>
  <si>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</si>
  <si>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</si>
  <si>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</si>
  <si>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</si>
  <si>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</si>
  <si>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</si>
  <si>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</si>
  <si>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</si>
  <si>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</si>
  <si>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</si>
  <si>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</si>
  <si>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</si>
  <si>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</si>
  <si>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</si>
  <si>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</si>
  <si>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</si>
  <si>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</si>
  <si>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</si>
  <si>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</si>
  <si>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</si>
  <si>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</si>
  <si>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</si>
  <si>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</si>
  <si>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</si>
  <si>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</si>
  <si>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</si>
  <si>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</si>
  <si>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</si>
  <si>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</si>
  <si>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</si>
  <si>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</si>
  <si>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</si>
  <si>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</si>
  <si>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</si>
  <si>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</si>
  <si>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</si>
  <si>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</si>
  <si>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</si>
  <si>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</si>
  <si>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</si>
  <si>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</si>
  <si>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</si>
  <si>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</si>
  <si>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</si>
  <si>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</si>
  <si>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</si>
  <si>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</si>
  <si>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</si>
  <si>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</si>
  <si>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</si>
  <si>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</si>
  <si>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</si>
  <si>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</si>
  <si>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</si>
  <si>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</si>
  <si>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</si>
  <si>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</si>
  <si>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</si>
  <si>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</si>
  <si>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</si>
  <si>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</si>
  <si>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</si>
  <si>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</si>
  <si>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</si>
  <si>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</si>
  <si>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</si>
  <si>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</si>
  <si>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</si>
  <si>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</si>
  <si>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</si>
  <si>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</si>
  <si>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</si>
  <si>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</si>
  <si>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</si>
  <si>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</si>
  <si>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</si>
  <si>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</si>
  <si>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</si>
  <si>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</si>
  <si>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</si>
  <si>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</si>
  <si>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</si>
  <si>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</si>
  <si>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</si>
  <si>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</si>
  <si>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</si>
  <si>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</si>
  <si>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</si>
  <si>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</si>
  <si>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</si>
  <si>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</si>
  <si>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</si>
  <si>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</si>
  <si>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</si>
  <si>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</si>
  <si>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</si>
  <si>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</si>
  <si>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</si>
  <si>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</si>
  <si>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</si>
  <si>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</si>
  <si>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</si>
  <si>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</si>
  <si>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</si>
  <si>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</si>
  <si>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</si>
  <si>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</si>
  <si>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</si>
  <si>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</si>
  <si>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</si>
  <si>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</si>
  <si>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</si>
  <si>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</si>
  <si>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</si>
  <si>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</si>
  <si>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</si>
  <si>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</si>
  <si>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</si>
  <si>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</si>
  <si>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</si>
  <si>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</si>
  <si>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</si>
  <si>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</si>
  <si>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</si>
  <si>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</si>
  <si>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</si>
  <si>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</si>
  <si>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</si>
  <si>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</si>
  <si>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</si>
  <si>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</si>
  <si>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</si>
  <si>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</si>
  <si>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</si>
  <si>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</si>
  <si>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</si>
  <si>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</si>
  <si>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</si>
  <si>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</si>
  <si>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</si>
  <si>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</si>
  <si>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</si>
  <si>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</si>
  <si>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</si>
  <si>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</si>
  <si>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</si>
  <si>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</si>
  <si>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</si>
  <si>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</si>
  <si>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</si>
  <si>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</si>
  <si>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</si>
  <si>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</si>
  <si>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</si>
  <si>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</si>
  <si>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</si>
  <si>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</si>
  <si>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</si>
  <si>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</si>
  <si>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</si>
  <si>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</si>
  <si>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</si>
  <si>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</si>
  <si>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</si>
  <si>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</si>
  <si>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</si>
  <si>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</si>
  <si>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</si>
  <si>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</si>
  <si>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</si>
  <si>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</si>
  <si>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</si>
  <si>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</si>
  <si>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</si>
  <si>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</si>
  <si>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</si>
  <si>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</si>
  <si>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</si>
  <si>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</si>
  <si>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</si>
  <si>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</si>
  <si>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</si>
  <si>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</si>
  <si>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</si>
  <si>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</si>
  <si>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</si>
  <si>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</si>
  <si>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</si>
  <si>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</si>
  <si>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</si>
  <si>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</si>
  <si>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</si>
  <si>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</si>
  <si>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</si>
  <si>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</si>
  <si>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</si>
  <si>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</si>
  <si>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</si>
  <si>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</si>
  <si>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</si>
  <si>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</si>
  <si>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</si>
  <si>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</si>
  <si>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</si>
  <si>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</si>
  <si>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</si>
  <si>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</si>
  <si>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</si>
  <si>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</si>
  <si>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</si>
  <si>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</si>
  <si>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</si>
  <si>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</si>
  <si>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</si>
  <si>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</si>
  <si>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</si>
  <si>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</si>
  <si>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</si>
  <si>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</si>
  <si>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</si>
  <si>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</si>
  <si>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</si>
  <si>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</si>
  <si>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</si>
  <si>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</si>
  <si>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</si>
  <si>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</si>
  <si>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</si>
  <si>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</si>
  <si>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</si>
  <si>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</si>
  <si>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</si>
  <si>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7: Develop a toolkit for WO - Printing of toolkit materials</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</si>
  <si>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</si>
  <si>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</si>
  <si>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</si>
  <si>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</si>
  <si>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</si>
  <si>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</si>
  <si>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</si>
  <si>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</si>
  <si>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</si>
  <si>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</si>
  <si>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</si>
  <si>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</si>
  <si>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</si>
  <si>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</si>
  <si>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</si>
  <si>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</si>
  <si>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</si>
  <si>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</si>
  <si>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</si>
  <si>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</si>
  <si>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</si>
  <si>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</si>
  <si>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</si>
  <si>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</si>
  <si>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</si>
  <si>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</si>
  <si>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</si>
  <si>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</si>
  <si>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</si>
  <si>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</si>
  <si>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</si>
  <si>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</si>
  <si>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</si>
  <si>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</si>
  <si>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</si>
  <si>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</si>
  <si>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</si>
  <si>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</si>
  <si>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</si>
  <si>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</si>
  <si>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</si>
  <si>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</si>
  <si>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</si>
  <si>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</si>
  <si>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</si>
  <si>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</si>
  <si>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</si>
  <si>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</si>
  <si>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</si>
  <si>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</si>
  <si>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</si>
  <si>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</si>
  <si>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</si>
  <si>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</si>
  <si>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</si>
  <si>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</si>
  <si>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</si>
  <si>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</si>
  <si>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</si>
  <si>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</si>
  <si>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</si>
  <si>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</si>
  <si>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</si>
  <si>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</si>
  <si>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</si>
  <si>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</si>
  <si>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</si>
  <si>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</si>
  <si>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</si>
  <si>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</si>
  <si>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</si>
  <si>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</si>
  <si>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</si>
  <si>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</si>
  <si>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</si>
  <si>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</si>
  <si>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</si>
  <si>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</si>
  <si>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</si>
  <si>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</si>
  <si>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</si>
  <si>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</si>
  <si>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</si>
  <si>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</si>
  <si>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</si>
  <si>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</si>
  <si>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</si>
  <si>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</si>
  <si>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</si>
  <si>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</si>
  <si>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</si>
  <si>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</si>
  <si>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</si>
  <si>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</si>
  <si>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</si>
  <si>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</si>
  <si>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</si>
  <si>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</si>
  <si>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</si>
  <si>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</si>
  <si>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</si>
  <si>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</si>
  <si>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</si>
  <si>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</si>
  <si>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</si>
  <si>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</si>
  <si>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</si>
  <si>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</si>
  <si>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</si>
  <si>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</si>
  <si>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</si>
  <si>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</si>
  <si>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</si>
  <si>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</si>
  <si>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</si>
  <si>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</si>
  <si>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</si>
  <si>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</si>
  <si>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</si>
  <si>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</si>
  <si>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</si>
  <si>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</si>
  <si>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</si>
  <si>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</si>
  <si>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</si>
  <si>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</si>
  <si>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</si>
  <si>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Pablo Ramirez</t>
  </si>
  <si>
    <t>F0091</t>
  </si>
  <si>
    <t>Louisiana Chapter</t>
  </si>
  <si>
    <t>DOS272</t>
  </si>
  <si>
    <t>DOS272 Education &amp; Culture 2015</t>
  </si>
  <si>
    <t>13: Develop technical roundtables - Material design and printing for trainings to improve workers' access to social protection systems</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</si>
  <si>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</si>
  <si>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</si>
  <si>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</si>
  <si>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</si>
  <si>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</si>
  <si>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</si>
  <si>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</si>
  <si>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</si>
  <si>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</si>
  <si>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</si>
  <si>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</si>
  <si>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</si>
  <si>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</si>
  <si>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</si>
  <si>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</si>
  <si>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</si>
  <si>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</si>
  <si>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</si>
  <si>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</si>
  <si>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</si>
  <si>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</si>
  <si>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</si>
  <si>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</si>
  <si>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</si>
  <si>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</si>
  <si>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</si>
  <si>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</si>
  <si>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</si>
  <si>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</si>
  <si>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</si>
  <si>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</si>
  <si>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</si>
  <si>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</si>
  <si>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</si>
  <si>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</si>
  <si>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</si>
  <si>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</si>
  <si>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</si>
  <si>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</si>
  <si>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</si>
  <si>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</si>
  <si>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</si>
  <si>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</si>
  <si>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</si>
  <si>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</si>
  <si>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</si>
  <si>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</si>
  <si>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</si>
  <si>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</si>
  <si>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</si>
  <si>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</si>
  <si>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</si>
  <si>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</si>
  <si>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</si>
  <si>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</si>
  <si>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15: Train workers and WO - Material design and printing for the dissemination of the case reporting toolkit</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</si>
  <si>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</si>
  <si>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</si>
  <si>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</si>
  <si>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</si>
  <si>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</si>
  <si>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</si>
  <si>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</si>
  <si>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</si>
  <si>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</si>
  <si>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</si>
  <si>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</si>
  <si>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</si>
  <si>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</si>
  <si>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</si>
  <si>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</si>
  <si>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</si>
  <si>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</si>
  <si>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</si>
  <si>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</si>
  <si>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</si>
  <si>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</si>
  <si>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</si>
  <si>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</si>
  <si>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</si>
  <si>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</si>
  <si>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</si>
  <si>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</si>
  <si>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</si>
  <si>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</si>
  <si>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</si>
  <si>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</si>
  <si>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</si>
  <si>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</si>
  <si>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</si>
  <si>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</si>
  <si>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</si>
  <si>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</si>
  <si>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</si>
  <si>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</si>
  <si>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</si>
  <si>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</si>
  <si>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</si>
  <si>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Saskia Cabrera Padilla</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</si>
  <si>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</si>
  <si>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</si>
  <si>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</si>
  <si>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</si>
  <si>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</si>
  <si>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</si>
  <si>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</si>
  <si>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</si>
  <si>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</si>
  <si>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</si>
  <si>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</si>
  <si>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</si>
  <si>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16: Provide legal support to workers - Local transportation for project staff to support labor clinics</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</si>
  <si>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</si>
  <si>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</si>
  <si>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</si>
  <si>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</si>
  <si>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</si>
  <si>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</si>
  <si>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</si>
  <si>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</si>
  <si>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</si>
  <si>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</si>
  <si>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</si>
  <si>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</si>
  <si>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</si>
  <si>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</si>
  <si>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</si>
  <si>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</si>
  <si>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</si>
  <si>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</si>
  <si>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</si>
  <si>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</si>
  <si>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</si>
  <si>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</si>
  <si>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</si>
  <si>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</si>
  <si>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</si>
  <si>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</si>
  <si>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</si>
  <si>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</si>
  <si>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</si>
  <si>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</si>
  <si>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</si>
  <si>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</si>
  <si>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</si>
  <si>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</si>
  <si>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</si>
  <si>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</si>
  <si>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</si>
  <si>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</si>
  <si>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</si>
  <si>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</si>
  <si>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</si>
  <si>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</si>
  <si>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</si>
  <si>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</si>
  <si>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</si>
  <si>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</si>
  <si>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</si>
  <si>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</si>
  <si>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</si>
  <si>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</si>
  <si>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</si>
  <si>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</si>
  <si>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</si>
  <si>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</si>
  <si>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</si>
  <si>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</si>
  <si>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</si>
  <si>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</si>
  <si>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</si>
  <si>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</si>
  <si>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</si>
  <si>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</si>
  <si>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</si>
  <si>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</si>
  <si>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</si>
  <si>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</si>
  <si>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</si>
  <si>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</si>
  <si>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</si>
  <si>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</si>
  <si>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</si>
  <si>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</si>
  <si>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</si>
  <si>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</si>
  <si>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</si>
  <si>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</si>
  <si>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</si>
  <si>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</si>
  <si>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</si>
  <si>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</si>
  <si>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</si>
  <si>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</si>
  <si>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</si>
  <si>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</si>
  <si>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</si>
  <si>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</si>
  <si>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</si>
  <si>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</si>
  <si>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</si>
  <si>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</si>
  <si>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</si>
  <si>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</si>
  <si>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</si>
  <si>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</si>
  <si>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</si>
  <si>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</si>
  <si>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</si>
  <si>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</si>
  <si>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</si>
  <si>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</si>
  <si>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</si>
  <si>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</si>
  <si>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</si>
  <si>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</si>
  <si>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</si>
  <si>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</si>
  <si>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3.7 Collection of Reliable Data - Lodging and M&amp;IE - Field verification and data collection visits</t>
  </si>
  <si>
    <t>V00122</t>
  </si>
  <si>
    <t>Bereket Abera</t>
  </si>
  <si>
    <t>F0121</t>
  </si>
  <si>
    <t>USA - PartnersCampus University of Wyoming</t>
  </si>
  <si>
    <t>SENA20</t>
  </si>
  <si>
    <t>SENA Youth Lead and F2F</t>
  </si>
  <si>
    <t>3.7 Collection of Reliable Data - Local transportation - Field verification and data collection visits</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</si>
  <si>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</si>
  <si>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</si>
  <si>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</si>
  <si>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</si>
  <si>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</si>
  <si>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</si>
  <si>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</si>
  <si>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</si>
  <si>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</si>
  <si>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</si>
  <si>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</si>
  <si>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</si>
  <si>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</si>
  <si>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</si>
  <si>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</si>
  <si>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</si>
  <si>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</si>
  <si>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</si>
  <si>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</si>
  <si>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</si>
  <si>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</si>
  <si>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3.8 Needs Assessment - Consultant fees for data collection on the needs assessment</t>
  </si>
  <si>
    <t>GE.3.8.B</t>
  </si>
  <si>
    <t>V00126</t>
  </si>
  <si>
    <t>Bonnie Annette Acosta</t>
  </si>
  <si>
    <t>F0125</t>
  </si>
  <si>
    <t>Michael Place</t>
  </si>
  <si>
    <t>USFCS248</t>
  </si>
  <si>
    <t>2018 Education Technology Executive Service</t>
  </si>
  <si>
    <t>3.8 Needs Assessment - Travel to Mexico for training</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</si>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</sst>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3" formatCode="_-* #,##0.00_-;\-* #,##0.00_-;_-* &quot;-&quot;??_-;_-@_-"/>
    <numFmt numFmtId="164" formatCode="_(* #,##0_);_(* \(#,##0\);_(* &quot;-&quot;_);_(@_)"/>
    <numFmt numFmtId="165" formatCode="_(&quot;$&quot;* #,##0.00_);_(&quot;$&quot;* \(#,##0.00\);_(&quot;$&quot;* &quot;-&quot;??_);_(@_)"/>
    <numFmt numFmtId="166" formatCode="_(* #,##0.00_);_(* \(#,##0.00\);_(* &quot;-&quot;??_);_(@_)"/>
    <numFmt numFmtId="167" formatCode="[$$]#,##0.00"/>
    <numFmt numFmtId="168" formatCode="[$-409]d\-mmm\-yy;@"/>
    <numFmt numFmtId="169" formatCode="_(* #,##0.00_);[Red]_(* \(#,##0.00\);_(* &quot;-&quot;??_);_(@_)"/>
    <numFmt numFmtId="170" formatCode="[$-F400]h:mm:ss\ AM/PM"/>
    <numFmt numFmtId="171" formatCode="_-* #,##0.00\ _€_-;\-* #,##0.00\ _€_-;_-* &quot;-&quot;??\ _€_-;_-@_-"/>
    <numFmt numFmtId="172" formatCode="_-* #,##0.00\ _B_s_-;\-* #,##0.00\ _B_s_-;_-* &quot;-&quot;??\ _B_s_-;_-@_-"/>
    <numFmt numFmtId="173" formatCode="_-* #,##0.00\ &quot;Bs&quot;_-;\-* #,##0.00\ &quot;Bs&quot;_-;_-* &quot;-&quot;??\ &quot;Bs&quot;_-;_-@_-"/>
    <numFmt numFmtId="174" formatCode="[$-409]dd\-mmm\-yy;@"/>
  </numFmts>
  <fonts count="59"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u/>
      <sz val="8"/>
      <color theme="10"/>
      <name val="Calibri"/>
      <family val="2"/>
      <scheme val="minor"/>
    </font>
    <font>
      <sz val="8"/>
      <color rgb="FFFF0000"/>
      <name val="Calibri"/>
      <family val="2"/>
      <scheme val="minor"/>
    </font>
    <font>
      <sz val="8"/>
      <color rgb="FF000000"/>
      <name val="Calibri"/>
      <family val="2"/>
    </font>
  </fonts>
  <fills count="27">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499984740745262"/>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6"/>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theme="7" tint="0.59999389629810485"/>
        <bgColor indexed="64"/>
      </patternFill>
    </fill>
  </fills>
  <borders count="108">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rgb="FF000000"/>
      </left>
      <right style="thin">
        <color rgb="FF000000"/>
      </right>
      <top style="thin">
        <color rgb="FF000000"/>
      </top>
      <bottom style="thin">
        <color rgb="FF000000"/>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hair">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s>
  <cellStyleXfs count="46">
    <xf numFmtId="0" fontId="0" fillId="0" borderId="0"/>
    <xf numFmtId="166" fontId="1" fillId="0" borderId="0" applyFont="0" applyFill="0" applyBorder="0" applyAlignment="0" applyProtection="0"/>
    <xf numFmtId="0" fontId="8" fillId="0" borderId="0"/>
    <xf numFmtId="0" fontId="8" fillId="0" borderId="0"/>
    <xf numFmtId="0" fontId="39" fillId="0" borderId="0"/>
    <xf numFmtId="164" fontId="39" fillId="0" borderId="0" applyFont="0" applyFill="0" applyBorder="0" applyAlignment="0" applyProtection="0"/>
    <xf numFmtId="165" fontId="39" fillId="0" borderId="0" applyFont="0" applyFill="0" applyBorder="0" applyAlignment="0" applyProtection="0"/>
    <xf numFmtId="0" fontId="8" fillId="0" borderId="0"/>
    <xf numFmtId="172"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9" fontId="8" fillId="0" borderId="0" applyFont="0" applyFill="0" applyBorder="0" applyAlignment="0" applyProtection="0"/>
    <xf numFmtId="171" fontId="39" fillId="0" borderId="0" applyFont="0" applyFill="0" applyBorder="0" applyAlignment="0" applyProtection="0"/>
    <xf numFmtId="9" fontId="39" fillId="0" borderId="0" applyFont="0" applyFill="0" applyBorder="0" applyAlignment="0" applyProtection="0"/>
    <xf numFmtId="171" fontId="39" fillId="0" borderId="0" applyFont="0" applyFill="0" applyBorder="0" applyAlignment="0" applyProtection="0"/>
    <xf numFmtId="172" fontId="8" fillId="0" borderId="0" applyFont="0" applyFill="0" applyBorder="0" applyAlignment="0" applyProtection="0"/>
    <xf numFmtId="166" fontId="1" fillId="0" borderId="0" applyFont="0" applyFill="0" applyBorder="0" applyAlignment="0" applyProtection="0"/>
    <xf numFmtId="172" fontId="8" fillId="0" borderId="0" applyFont="0" applyFill="0" applyBorder="0" applyAlignment="0" applyProtection="0"/>
    <xf numFmtId="165"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0" fontId="1" fillId="0" borderId="0"/>
    <xf numFmtId="172"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66" fontId="8" fillId="0" borderId="0" applyFont="0" applyFill="0" applyBorder="0" applyAlignment="0" applyProtection="0"/>
    <xf numFmtId="0" fontId="31" fillId="0" borderId="0"/>
    <xf numFmtId="0" fontId="31" fillId="0" borderId="0"/>
    <xf numFmtId="166" fontId="8" fillId="0" borderId="0" applyFont="0" applyFill="0" applyBorder="0" applyAlignment="0" applyProtection="0"/>
    <xf numFmtId="0" fontId="1" fillId="0" borderId="0"/>
    <xf numFmtId="165" fontId="1" fillId="0" borderId="0" applyFont="0" applyFill="0" applyBorder="0" applyAlignment="0" applyProtection="0"/>
    <xf numFmtId="0" fontId="31" fillId="0" borderId="0"/>
    <xf numFmtId="0" fontId="1" fillId="0" borderId="0"/>
    <xf numFmtId="165" fontId="1" fillId="0" borderId="0" applyFont="0" applyFill="0" applyBorder="0" applyAlignment="0" applyProtection="0"/>
    <xf numFmtId="0" fontId="40" fillId="0" borderId="0"/>
    <xf numFmtId="166"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165" fontId="1" fillId="0" borderId="0" applyFont="0" applyFill="0" applyBorder="0" applyAlignment="0" applyProtection="0"/>
  </cellStyleXfs>
  <cellXfs count="465">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166"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7"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166" fontId="10" fillId="0" borderId="18" xfId="1" applyFont="1" applyFill="1" applyBorder="1" applyAlignment="1" applyProtection="1">
      <alignment horizontal="center"/>
      <protection hidden="1"/>
    </xf>
    <xf numFmtId="166" fontId="14" fillId="0" borderId="9" xfId="1" applyFont="1" applyFill="1" applyBorder="1" applyAlignment="1" applyProtection="1">
      <alignment horizontal="center"/>
      <protection hidden="1"/>
    </xf>
    <xf numFmtId="166"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166" fontId="10" fillId="0" borderId="19" xfId="1" applyFont="1" applyFill="1" applyBorder="1" applyAlignment="1" applyProtection="1">
      <alignment horizontal="center"/>
      <protection locked="0"/>
    </xf>
    <xf numFmtId="166" fontId="10" fillId="0" borderId="20" xfId="1" applyFont="1" applyFill="1" applyBorder="1" applyAlignment="1" applyProtection="1">
      <alignment horizontal="center"/>
      <protection locked="0"/>
    </xf>
    <xf numFmtId="166"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166" fontId="17" fillId="5" borderId="0" xfId="1" applyFont="1" applyFill="1" applyBorder="1" applyProtection="1">
      <protection hidden="1"/>
    </xf>
    <xf numFmtId="0" fontId="0" fillId="5" borderId="0" xfId="0" applyFill="1" applyAlignment="1" applyProtection="1">
      <alignment horizontal="center"/>
      <protection hidden="1"/>
    </xf>
    <xf numFmtId="166"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166"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166"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166"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166" fontId="10" fillId="0" borderId="53" xfId="1" applyFont="1" applyFill="1" applyBorder="1" applyAlignment="1" applyProtection="1">
      <alignment horizontal="center"/>
      <protection locked="0"/>
    </xf>
    <xf numFmtId="166" fontId="10" fillId="0" borderId="54" xfId="1" applyFont="1" applyFill="1" applyBorder="1" applyAlignment="1" applyProtection="1">
      <alignment horizontal="center"/>
      <protection hidden="1"/>
    </xf>
    <xf numFmtId="166" fontId="14" fillId="0" borderId="55" xfId="1" applyFont="1" applyFill="1" applyBorder="1" applyAlignment="1" applyProtection="1">
      <alignment horizontal="center"/>
      <protection hidden="1"/>
    </xf>
    <xf numFmtId="166"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8" fontId="29" fillId="11" borderId="56" xfId="2" applyNumberFormat="1" applyFont="1" applyFill="1" applyBorder="1"/>
    <xf numFmtId="0" fontId="3" fillId="0" borderId="0" xfId="0" applyFont="1" applyAlignment="1">
      <alignment horizontal="left"/>
    </xf>
    <xf numFmtId="168"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8" fontId="3" fillId="0" borderId="0" xfId="0" applyNumberFormat="1" applyFont="1"/>
    <xf numFmtId="169" fontId="3" fillId="0" borderId="0" xfId="1" applyNumberFormat="1" applyFont="1"/>
    <xf numFmtId="169" fontId="3" fillId="0" borderId="0" xfId="1" applyNumberFormat="1" applyFont="1" applyFill="1" applyBorder="1"/>
    <xf numFmtId="169" fontId="3" fillId="0" borderId="0" xfId="1" applyNumberFormat="1" applyFont="1" applyFill="1" applyBorder="1" applyAlignment="1">
      <alignment horizontal="center"/>
    </xf>
    <xf numFmtId="166"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9" fontId="30" fillId="0" borderId="0" xfId="1" applyNumberFormat="1" applyFont="1" applyBorder="1" applyAlignment="1">
      <alignment horizontal="center"/>
    </xf>
    <xf numFmtId="168"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9" fontId="8" fillId="11" borderId="56" xfId="1" applyNumberFormat="1" applyFont="1" applyFill="1" applyBorder="1" applyProtection="1">
      <protection locked="0"/>
    </xf>
    <xf numFmtId="18" fontId="0" fillId="5" borderId="0" xfId="0" applyNumberFormat="1" applyFill="1" applyProtection="1">
      <protection hidden="1"/>
    </xf>
    <xf numFmtId="170" fontId="0" fillId="5" borderId="0" xfId="0" applyNumberFormat="1" applyFill="1" applyProtection="1">
      <protection hidden="1"/>
    </xf>
    <xf numFmtId="0" fontId="11" fillId="10" borderId="52"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166" fontId="3" fillId="0" borderId="0" xfId="1" applyFont="1" applyFill="1" applyBorder="1"/>
    <xf numFmtId="0" fontId="21" fillId="5" borderId="0" xfId="0" applyFont="1" applyFill="1"/>
    <xf numFmtId="0" fontId="32" fillId="0" borderId="0" xfId="0" applyFont="1"/>
    <xf numFmtId="166"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166"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166"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4"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8"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9" fontId="3" fillId="0" borderId="0" xfId="1" applyNumberFormat="1" applyFont="1" applyFill="1" applyBorder="1" applyAlignment="1">
      <alignment horizontal="left"/>
    </xf>
    <xf numFmtId="166"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166"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4"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43" fontId="0" fillId="5" borderId="0" xfId="0" applyNumberFormat="1" applyFill="1"/>
    <xf numFmtId="166" fontId="3" fillId="0" borderId="31" xfId="1" applyFont="1" applyFill="1" applyBorder="1" applyAlignment="1" applyProtection="1">
      <alignment horizontal="center"/>
      <protection locked="0"/>
    </xf>
    <xf numFmtId="166" fontId="3" fillId="0" borderId="31" xfId="1" applyFont="1" applyFill="1" applyBorder="1" applyAlignment="1" applyProtection="1">
      <alignment horizontal="center"/>
      <protection hidden="1"/>
    </xf>
    <xf numFmtId="166" fontId="3" fillId="0" borderId="79" xfId="1" applyFont="1" applyFill="1" applyBorder="1" applyAlignment="1" applyProtection="1">
      <alignment horizontal="center"/>
      <protection hidden="1"/>
    </xf>
    <xf numFmtId="0" fontId="3" fillId="0" borderId="31" xfId="0" applyFont="1" applyBorder="1" applyAlignment="1" applyProtection="1">
      <alignment horizontal="left" wrapText="1"/>
      <protection locked="0"/>
    </xf>
    <xf numFmtId="0" fontId="3" fillId="19" borderId="31" xfId="0" applyFont="1" applyFill="1" applyBorder="1" applyAlignment="1" applyProtection="1">
      <alignment horizontal="left"/>
      <protection locked="0"/>
    </xf>
    <xf numFmtId="166" fontId="0" fillId="5" borderId="0" xfId="1" applyFont="1" applyFill="1"/>
    <xf numFmtId="166" fontId="56" fillId="0" borderId="38" xfId="44" applyNumberFormat="1" applyFont="1" applyBorder="1" applyAlignment="1" applyProtection="1">
      <alignment horizontal="center" wrapText="1"/>
      <protection locked="0"/>
    </xf>
    <xf numFmtId="166" fontId="3" fillId="0" borderId="38" xfId="1" applyFont="1" applyBorder="1" applyAlignment="1" applyProtection="1">
      <alignment horizontal="center" wrapText="1"/>
      <protection locked="0"/>
    </xf>
    <xf numFmtId="166" fontId="3" fillId="0" borderId="41" xfId="1" applyFont="1" applyBorder="1" applyAlignment="1" applyProtection="1">
      <alignment horizontal="center" wrapText="1"/>
      <protection locked="0"/>
    </xf>
    <xf numFmtId="166" fontId="56" fillId="0" borderId="38" xfId="44" applyNumberFormat="1" applyFont="1" applyFill="1" applyBorder="1" applyAlignment="1" applyProtection="1">
      <alignment horizontal="center" wrapText="1"/>
      <protection locked="0"/>
    </xf>
    <xf numFmtId="0" fontId="55" fillId="0" borderId="0" xfId="44"/>
    <xf numFmtId="1" fontId="23" fillId="5" borderId="0" xfId="0" applyNumberFormat="1" applyFont="1" applyFill="1" applyProtection="1">
      <protection hidden="1"/>
    </xf>
    <xf numFmtId="166" fontId="56" fillId="0" borderId="79" xfId="44" applyNumberFormat="1" applyFont="1" applyFill="1" applyBorder="1" applyAlignment="1" applyProtection="1">
      <alignment horizontal="center" wrapText="1"/>
      <protection locked="0"/>
    </xf>
    <xf numFmtId="166" fontId="56" fillId="0" borderId="79" xfId="44" applyNumberFormat="1" applyFont="1" applyBorder="1" applyAlignment="1" applyProtection="1">
      <alignment horizontal="center" wrapText="1"/>
      <protection locked="0"/>
    </xf>
    <xf numFmtId="166" fontId="55" fillId="0" borderId="79" xfId="44" applyNumberFormat="1" applyBorder="1" applyAlignment="1" applyProtection="1">
      <alignment horizontal="center" wrapText="1"/>
      <protection locked="0"/>
    </xf>
    <xf numFmtId="166" fontId="55" fillId="0" borderId="79" xfId="44" applyNumberFormat="1" applyFill="1" applyBorder="1" applyAlignment="1" applyProtection="1">
      <alignment horizontal="center" wrapText="1"/>
      <protection locked="0"/>
    </xf>
    <xf numFmtId="0" fontId="0" fillId="21" borderId="0" xfId="0" applyFill="1"/>
    <xf numFmtId="0" fontId="0" fillId="21" borderId="0" xfId="0" applyFill="1" applyProtection="1">
      <protection hidden="1"/>
    </xf>
    <xf numFmtId="0" fontId="3" fillId="21" borderId="16" xfId="0" applyFont="1" applyFill="1" applyBorder="1" applyProtection="1">
      <protection locked="0"/>
    </xf>
    <xf numFmtId="14" fontId="3" fillId="21" borderId="16" xfId="0" applyNumberFormat="1" applyFont="1" applyFill="1" applyBorder="1" applyProtection="1">
      <protection locked="0"/>
    </xf>
    <xf numFmtId="0" fontId="0" fillId="0" borderId="0" xfId="0" applyProtection="1">
      <protection hidden="1"/>
    </xf>
    <xf numFmtId="0" fontId="56" fillId="0" borderId="0" xfId="44" applyFont="1" applyFill="1" applyAlignment="1">
      <alignment wrapText="1"/>
    </xf>
    <xf numFmtId="0" fontId="0" fillId="22" borderId="0" xfId="0" applyFill="1" applyProtection="1">
      <protection hidden="1"/>
    </xf>
    <xf numFmtId="0" fontId="0" fillId="22" borderId="0" xfId="0" applyFill="1"/>
    <xf numFmtId="0" fontId="55" fillId="0" borderId="0" xfId="44" applyAlignment="1">
      <alignment wrapText="1"/>
    </xf>
    <xf numFmtId="0" fontId="58" fillId="17" borderId="0" xfId="0" applyFont="1" applyFill="1" applyAlignment="1">
      <alignment wrapText="1"/>
    </xf>
    <xf numFmtId="166" fontId="57" fillId="23" borderId="84" xfId="44" applyNumberFormat="1" applyFont="1" applyFill="1" applyBorder="1" applyAlignment="1" applyProtection="1">
      <alignment horizontal="center" wrapText="1"/>
      <protection hidden="1"/>
    </xf>
    <xf numFmtId="0" fontId="24" fillId="0" borderId="31" xfId="0" applyFont="1" applyBorder="1" applyAlignment="1" applyProtection="1">
      <alignment horizontal="center"/>
      <protection hidden="1"/>
    </xf>
    <xf numFmtId="166" fontId="3" fillId="0" borderId="79" xfId="1" applyFont="1" applyFill="1" applyBorder="1" applyAlignment="1" applyProtection="1">
      <alignment horizontal="center" wrapText="1"/>
      <protection locked="0"/>
    </xf>
    <xf numFmtId="166" fontId="3" fillId="23" borderId="84" xfId="44" applyNumberFormat="1" applyFont="1" applyFill="1" applyBorder="1" applyAlignment="1" applyProtection="1">
      <alignment horizontal="center" wrapText="1"/>
      <protection hidden="1"/>
    </xf>
    <xf numFmtId="166" fontId="3" fillId="17" borderId="84" xfId="44" applyNumberFormat="1" applyFont="1" applyFill="1" applyBorder="1" applyAlignment="1" applyProtection="1">
      <alignment horizontal="center" wrapText="1"/>
      <protection hidden="1"/>
    </xf>
    <xf numFmtId="0" fontId="25" fillId="20" borderId="0" xfId="0" applyFont="1" applyFill="1" applyAlignment="1" applyProtection="1">
      <alignment horizontal="center" vertical="center"/>
      <protection hidden="1"/>
    </xf>
    <xf numFmtId="166" fontId="3" fillId="0" borderId="84" xfId="1" applyFont="1" applyFill="1" applyBorder="1" applyAlignment="1" applyProtection="1">
      <alignment horizontal="center" wrapText="1"/>
      <protection hidden="1"/>
    </xf>
    <xf numFmtId="0" fontId="3" fillId="0" borderId="0" xfId="44" applyFont="1" applyBorder="1" applyProtection="1">
      <protection hidden="1"/>
    </xf>
    <xf numFmtId="166" fontId="3" fillId="0" borderId="0" xfId="44" applyNumberFormat="1" applyFont="1" applyBorder="1" applyAlignment="1" applyProtection="1">
      <alignment horizontal="center" wrapText="1"/>
      <protection hidden="1"/>
    </xf>
    <xf numFmtId="166" fontId="3" fillId="0" borderId="0" xfId="44" applyNumberFormat="1" applyFont="1" applyFill="1" applyBorder="1" applyAlignment="1" applyProtection="1">
      <alignment horizontal="center" wrapText="1"/>
      <protection hidden="1"/>
    </xf>
    <xf numFmtId="166" fontId="3" fillId="0" borderId="0" xfId="1" applyFont="1" applyBorder="1" applyAlignment="1" applyProtection="1">
      <alignment horizontal="center" wrapText="1"/>
      <protection hidden="1"/>
    </xf>
    <xf numFmtId="0" fontId="3" fillId="24" borderId="31" xfId="0" applyFont="1" applyFill="1" applyBorder="1" applyAlignment="1" applyProtection="1">
      <alignment horizontal="center"/>
      <protection hidden="1"/>
    </xf>
    <xf numFmtId="166" fontId="3" fillId="24" borderId="31" xfId="1" applyFont="1" applyFill="1" applyBorder="1" applyAlignment="1" applyProtection="1">
      <alignment horizontal="center"/>
      <protection locked="0"/>
    </xf>
    <xf numFmtId="166" fontId="3" fillId="0" borderId="85" xfId="1" applyFont="1" applyFill="1" applyBorder="1" applyAlignment="1" applyProtection="1">
      <alignment horizontal="center"/>
      <protection locked="0"/>
    </xf>
    <xf numFmtId="14" fontId="3" fillId="0" borderId="86" xfId="0" applyNumberFormat="1" applyFont="1" applyBorder="1" applyAlignment="1" applyProtection="1">
      <alignment horizontal="center"/>
      <protection locked="0"/>
    </xf>
    <xf numFmtId="14" fontId="3" fillId="0" borderId="86" xfId="0" applyNumberFormat="1" applyFont="1" applyBorder="1" applyAlignment="1" applyProtection="1">
      <alignment horizontal="left"/>
      <protection locked="0"/>
    </xf>
    <xf numFmtId="0" fontId="3" fillId="0" borderId="86" xfId="0" applyFont="1" applyBorder="1" applyAlignment="1" applyProtection="1">
      <alignment horizontal="center"/>
      <protection hidden="1"/>
    </xf>
    <xf numFmtId="0" fontId="24" fillId="0" borderId="86" xfId="0" applyFont="1" applyBorder="1" applyAlignment="1" applyProtection="1">
      <alignment horizontal="left"/>
      <protection hidden="1"/>
    </xf>
    <xf numFmtId="0" fontId="3" fillId="0" borderId="86" xfId="0" applyFont="1" applyBorder="1" applyProtection="1">
      <protection hidden="1"/>
    </xf>
    <xf numFmtId="0" fontId="3" fillId="0" borderId="86" xfId="0" applyFont="1" applyBorder="1" applyAlignment="1" applyProtection="1">
      <alignment horizontal="center"/>
      <protection locked="0"/>
    </xf>
    <xf numFmtId="0" fontId="3" fillId="0" borderId="86" xfId="0" applyFont="1" applyBorder="1" applyAlignment="1" applyProtection="1">
      <alignment horizontal="left"/>
      <protection hidden="1"/>
    </xf>
    <xf numFmtId="0" fontId="3" fillId="0" borderId="86" xfId="0" applyFont="1" applyBorder="1" applyAlignment="1" applyProtection="1">
      <alignment horizontal="left"/>
      <protection locked="0"/>
    </xf>
    <xf numFmtId="0" fontId="3" fillId="0" borderId="87" xfId="0" applyFont="1" applyBorder="1" applyAlignment="1" applyProtection="1">
      <alignment horizontal="center"/>
      <protection hidden="1"/>
    </xf>
    <xf numFmtId="14" fontId="3" fillId="0" borderId="88" xfId="0" applyNumberFormat="1" applyFont="1" applyBorder="1" applyAlignment="1" applyProtection="1">
      <alignment horizontal="center"/>
      <protection locked="0"/>
    </xf>
    <xf numFmtId="14" fontId="3" fillId="0" borderId="88" xfId="0" applyNumberFormat="1" applyFont="1" applyBorder="1" applyAlignment="1" applyProtection="1">
      <alignment horizontal="left"/>
      <protection locked="0"/>
    </xf>
    <xf numFmtId="0" fontId="3" fillId="0" borderId="88" xfId="0" applyFont="1" applyBorder="1" applyAlignment="1" applyProtection="1">
      <alignment horizontal="center"/>
      <protection hidden="1"/>
    </xf>
    <xf numFmtId="0" fontId="3" fillId="24" borderId="88" xfId="0" applyFont="1" applyFill="1" applyBorder="1" applyAlignment="1" applyProtection="1">
      <alignment horizontal="center"/>
      <protection hidden="1"/>
    </xf>
    <xf numFmtId="0" fontId="24" fillId="0" borderId="88" xfId="0" applyFont="1" applyBorder="1" applyAlignment="1" applyProtection="1">
      <alignment horizontal="left"/>
      <protection hidden="1"/>
    </xf>
    <xf numFmtId="0" fontId="3" fillId="0" borderId="88" xfId="0" applyFont="1" applyBorder="1" applyProtection="1">
      <protection hidden="1"/>
    </xf>
    <xf numFmtId="0" fontId="3" fillId="0" borderId="88" xfId="0" applyFont="1" applyBorder="1" applyAlignment="1" applyProtection="1">
      <alignment horizontal="center"/>
      <protection locked="0"/>
    </xf>
    <xf numFmtId="0" fontId="0" fillId="0" borderId="88" xfId="0" applyBorder="1" applyAlignment="1" applyProtection="1">
      <alignment horizontal="center"/>
      <protection locked="0"/>
    </xf>
    <xf numFmtId="0" fontId="3" fillId="0" borderId="88" xfId="0" applyFont="1" applyBorder="1" applyAlignment="1" applyProtection="1">
      <alignment horizontal="left"/>
      <protection hidden="1"/>
    </xf>
    <xf numFmtId="0" fontId="3" fillId="0" borderId="88" xfId="0" applyFont="1" applyBorder="1" applyAlignment="1" applyProtection="1">
      <alignment horizontal="left"/>
      <protection locked="0"/>
    </xf>
    <xf numFmtId="166" fontId="3" fillId="24" borderId="88" xfId="1" applyFont="1" applyFill="1" applyBorder="1" applyAlignment="1" applyProtection="1">
      <alignment horizontal="center"/>
      <protection locked="0"/>
    </xf>
    <xf numFmtId="166" fontId="3" fillId="0" borderId="89" xfId="1" applyFont="1" applyFill="1" applyBorder="1" applyAlignment="1" applyProtection="1">
      <alignment horizontal="center"/>
      <protection locked="0"/>
    </xf>
    <xf numFmtId="0" fontId="0" fillId="0" borderId="86" xfId="0" applyBorder="1" applyAlignment="1" applyProtection="1">
      <alignment horizontal="center"/>
      <protection locked="0"/>
    </xf>
    <xf numFmtId="166" fontId="3" fillId="0" borderId="88" xfId="1" applyFont="1" applyFill="1" applyBorder="1" applyAlignment="1" applyProtection="1">
      <alignment horizontal="center"/>
      <protection locked="0"/>
    </xf>
    <xf numFmtId="166" fontId="3" fillId="24" borderId="89" xfId="1" applyFont="1" applyFill="1" applyBorder="1" applyAlignment="1" applyProtection="1">
      <alignment horizontal="center"/>
      <protection locked="0"/>
    </xf>
    <xf numFmtId="0" fontId="3" fillId="0" borderId="88" xfId="0" applyFont="1" applyBorder="1" applyAlignment="1" applyProtection="1">
      <alignment horizontal="left" wrapText="1"/>
      <protection locked="0"/>
    </xf>
    <xf numFmtId="166" fontId="3" fillId="0" borderId="38" xfId="44" applyNumberFormat="1" applyFont="1" applyFill="1" applyBorder="1" applyAlignment="1" applyProtection="1">
      <alignment horizontal="center" wrapText="1"/>
      <protection locked="0"/>
    </xf>
    <xf numFmtId="0" fontId="33" fillId="22" borderId="0" xfId="0" applyFont="1" applyFill="1"/>
    <xf numFmtId="0" fontId="57" fillId="0" borderId="31" xfId="0" applyFont="1" applyBorder="1" applyAlignment="1" applyProtection="1">
      <alignment horizontal="center"/>
      <protection hidden="1"/>
    </xf>
    <xf numFmtId="14" fontId="57" fillId="0" borderId="31" xfId="0" applyNumberFormat="1" applyFont="1" applyBorder="1" applyAlignment="1" applyProtection="1">
      <alignment horizontal="center"/>
      <protection locked="0"/>
    </xf>
    <xf numFmtId="14" fontId="57" fillId="0" borderId="31" xfId="0" applyNumberFormat="1" applyFont="1" applyBorder="1" applyAlignment="1" applyProtection="1">
      <alignment horizontal="left"/>
      <protection locked="0"/>
    </xf>
    <xf numFmtId="0" fontId="27" fillId="0" borderId="31" xfId="0" applyFont="1" applyBorder="1" applyAlignment="1" applyProtection="1">
      <alignment horizontal="center"/>
      <protection hidden="1"/>
    </xf>
    <xf numFmtId="0" fontId="57" fillId="0" borderId="31" xfId="0" applyFont="1" applyBorder="1" applyProtection="1">
      <protection hidden="1"/>
    </xf>
    <xf numFmtId="0" fontId="57"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57" fillId="0" borderId="31" xfId="0" applyFont="1" applyBorder="1" applyAlignment="1" applyProtection="1">
      <alignment horizontal="left"/>
      <protection hidden="1"/>
    </xf>
    <xf numFmtId="0" fontId="57" fillId="0" borderId="31" xfId="0" applyFont="1" applyBorder="1" applyAlignment="1" applyProtection="1">
      <alignment horizontal="left"/>
      <protection locked="0"/>
    </xf>
    <xf numFmtId="166" fontId="57" fillId="0" borderId="31" xfId="1" applyFont="1" applyFill="1" applyBorder="1" applyAlignment="1" applyProtection="1">
      <alignment horizontal="center"/>
      <protection locked="0"/>
    </xf>
    <xf numFmtId="166" fontId="57" fillId="0" borderId="31" xfId="1" applyFont="1" applyFill="1" applyBorder="1" applyAlignment="1" applyProtection="1">
      <alignment horizontal="center"/>
      <protection hidden="1"/>
    </xf>
    <xf numFmtId="166" fontId="57" fillId="0" borderId="38" xfId="44" applyNumberFormat="1" applyFont="1" applyFill="1" applyBorder="1" applyAlignment="1" applyProtection="1">
      <alignment horizontal="center" wrapText="1"/>
      <protection locked="0"/>
    </xf>
    <xf numFmtId="0" fontId="33" fillId="22" borderId="0" xfId="0" applyFont="1" applyFill="1" applyProtection="1">
      <protection hidden="1"/>
    </xf>
    <xf numFmtId="0" fontId="33" fillId="0" borderId="0" xfId="0" applyFont="1" applyProtection="1">
      <protection hidden="1"/>
    </xf>
    <xf numFmtId="0" fontId="57" fillId="0" borderId="16" xfId="0" applyFont="1" applyBorder="1" applyProtection="1">
      <protection locked="0"/>
    </xf>
    <xf numFmtId="14" fontId="57" fillId="0" borderId="16" xfId="0" applyNumberFormat="1" applyFont="1" applyBorder="1" applyProtection="1">
      <protection locked="0"/>
    </xf>
    <xf numFmtId="0" fontId="33" fillId="0" borderId="0" xfId="0" applyFont="1"/>
    <xf numFmtId="166" fontId="57" fillId="0" borderId="85" xfId="1" applyFont="1" applyFill="1" applyBorder="1" applyAlignment="1" applyProtection="1">
      <alignment horizontal="center"/>
      <protection locked="0"/>
    </xf>
    <xf numFmtId="0" fontId="3" fillId="0" borderId="90" xfId="0" applyFont="1" applyBorder="1" applyAlignment="1" applyProtection="1">
      <alignment horizontal="center"/>
      <protection hidden="1"/>
    </xf>
    <xf numFmtId="14" fontId="3" fillId="0" borderId="91" xfId="0" applyNumberFormat="1" applyFont="1" applyBorder="1" applyAlignment="1" applyProtection="1">
      <alignment horizontal="center"/>
      <protection locked="0"/>
    </xf>
    <xf numFmtId="14" fontId="3" fillId="0" borderId="91" xfId="0" applyNumberFormat="1" applyFont="1" applyBorder="1" applyAlignment="1" applyProtection="1">
      <alignment horizontal="left"/>
      <protection locked="0"/>
    </xf>
    <xf numFmtId="0" fontId="3" fillId="0" borderId="91" xfId="0" applyFont="1" applyBorder="1" applyAlignment="1" applyProtection="1">
      <alignment horizontal="center"/>
      <protection hidden="1"/>
    </xf>
    <xf numFmtId="0" fontId="3" fillId="24" borderId="91" xfId="0" applyFont="1" applyFill="1" applyBorder="1" applyAlignment="1" applyProtection="1">
      <alignment horizontal="center"/>
      <protection hidden="1"/>
    </xf>
    <xf numFmtId="0" fontId="24" fillId="0" borderId="91" xfId="0" applyFont="1" applyBorder="1" applyAlignment="1" applyProtection="1">
      <alignment horizontal="left"/>
      <protection hidden="1"/>
    </xf>
    <xf numFmtId="0" fontId="3" fillId="0" borderId="91" xfId="0" applyFont="1" applyBorder="1" applyProtection="1">
      <protection hidden="1"/>
    </xf>
    <xf numFmtId="0" fontId="3" fillId="0" borderId="91" xfId="0" applyFont="1" applyBorder="1" applyAlignment="1" applyProtection="1">
      <alignment horizontal="center"/>
      <protection locked="0"/>
    </xf>
    <xf numFmtId="0" fontId="0" fillId="0" borderId="91" xfId="0" applyBorder="1" applyAlignment="1" applyProtection="1">
      <alignment horizontal="center"/>
      <protection locked="0"/>
    </xf>
    <xf numFmtId="0" fontId="3" fillId="0" borderId="91" xfId="0" applyFont="1" applyBorder="1" applyAlignment="1" applyProtection="1">
      <alignment horizontal="left"/>
      <protection hidden="1"/>
    </xf>
    <xf numFmtId="0" fontId="3" fillId="0" borderId="91" xfId="0" applyFont="1" applyBorder="1" applyAlignment="1" applyProtection="1">
      <alignment horizontal="left" wrapText="1"/>
      <protection locked="0"/>
    </xf>
    <xf numFmtId="166" fontId="3" fillId="24" borderId="91" xfId="1" applyFont="1" applyFill="1" applyBorder="1" applyAlignment="1" applyProtection="1">
      <alignment horizontal="center"/>
      <protection locked="0"/>
    </xf>
    <xf numFmtId="166" fontId="3" fillId="0" borderId="92" xfId="1" applyFont="1" applyFill="1" applyBorder="1" applyAlignment="1" applyProtection="1">
      <alignment horizontal="center"/>
      <protection locked="0"/>
    </xf>
    <xf numFmtId="0" fontId="57" fillId="0" borderId="93" xfId="0" applyFont="1" applyBorder="1" applyAlignment="1" applyProtection="1">
      <alignment horizontal="left" wrapText="1"/>
      <protection locked="0"/>
    </xf>
    <xf numFmtId="0" fontId="57" fillId="0" borderId="0" xfId="0" applyFont="1" applyAlignment="1" applyProtection="1">
      <alignment horizontal="center"/>
      <protection hidden="1"/>
    </xf>
    <xf numFmtId="14" fontId="57" fillId="0" borderId="0" xfId="0" applyNumberFormat="1" applyFont="1" applyAlignment="1" applyProtection="1">
      <alignment horizontal="center"/>
      <protection locked="0"/>
    </xf>
    <xf numFmtId="14" fontId="57" fillId="0" borderId="0" xfId="0" applyNumberFormat="1" applyFont="1" applyAlignment="1" applyProtection="1">
      <alignment horizontal="left"/>
      <protection locked="0"/>
    </xf>
    <xf numFmtId="0" fontId="27" fillId="0" borderId="0" xfId="0" applyFont="1" applyAlignment="1" applyProtection="1">
      <alignment horizontal="center"/>
      <protection hidden="1"/>
    </xf>
    <xf numFmtId="0" fontId="57" fillId="0" borderId="0" xfId="0" applyFont="1" applyProtection="1">
      <protection hidden="1"/>
    </xf>
    <xf numFmtId="0" fontId="57" fillId="0" borderId="0" xfId="0" applyFont="1" applyAlignment="1" applyProtection="1">
      <alignment horizontal="center"/>
      <protection locked="0"/>
    </xf>
    <xf numFmtId="0" fontId="27" fillId="0" borderId="0" xfId="0" applyFont="1" applyAlignment="1" applyProtection="1">
      <alignment horizontal="left"/>
      <protection hidden="1"/>
    </xf>
    <xf numFmtId="0" fontId="57" fillId="0" borderId="0" xfId="0" applyFont="1" applyAlignment="1" applyProtection="1">
      <alignment horizontal="left"/>
      <protection hidden="1"/>
    </xf>
    <xf numFmtId="0" fontId="57" fillId="0" borderId="0" xfId="0" applyFont="1" applyAlignment="1" applyProtection="1">
      <alignment horizontal="left" wrapText="1"/>
      <protection locked="0"/>
    </xf>
    <xf numFmtId="166" fontId="57" fillId="24" borderId="0" xfId="1" applyFont="1" applyFill="1" applyBorder="1" applyAlignment="1" applyProtection="1">
      <alignment horizontal="center"/>
      <protection locked="0"/>
    </xf>
    <xf numFmtId="166" fontId="57" fillId="0" borderId="0" xfId="1" applyFont="1" applyFill="1" applyBorder="1" applyAlignment="1" applyProtection="1">
      <alignment horizontal="center"/>
      <protection locked="0"/>
    </xf>
    <xf numFmtId="0" fontId="57" fillId="0" borderId="68" xfId="0" applyFont="1" applyBorder="1" applyAlignment="1" applyProtection="1">
      <alignment horizontal="center"/>
      <protection hidden="1"/>
    </xf>
    <xf numFmtId="166" fontId="57" fillId="0" borderId="69" xfId="1" applyFont="1" applyFill="1" applyBorder="1" applyAlignment="1" applyProtection="1">
      <alignment horizontal="center"/>
      <protection locked="0"/>
    </xf>
    <xf numFmtId="0" fontId="57" fillId="0" borderId="94" xfId="0" applyFont="1" applyBorder="1" applyAlignment="1" applyProtection="1">
      <alignment horizontal="center"/>
      <protection hidden="1"/>
    </xf>
    <xf numFmtId="14" fontId="57" fillId="0" borderId="93" xfId="0" applyNumberFormat="1" applyFont="1" applyBorder="1" applyAlignment="1" applyProtection="1">
      <alignment horizontal="center"/>
      <protection locked="0"/>
    </xf>
    <xf numFmtId="14" fontId="57" fillId="0" borderId="93" xfId="0" applyNumberFormat="1" applyFont="1" applyBorder="1" applyAlignment="1" applyProtection="1">
      <alignment horizontal="left"/>
      <protection locked="0"/>
    </xf>
    <xf numFmtId="0" fontId="57" fillId="0" borderId="93" xfId="0" applyFont="1" applyBorder="1" applyAlignment="1" applyProtection="1">
      <alignment horizontal="center"/>
      <protection hidden="1"/>
    </xf>
    <xf numFmtId="0" fontId="27" fillId="0" borderId="93" xfId="0" applyFont="1" applyBorder="1" applyAlignment="1" applyProtection="1">
      <alignment horizontal="center"/>
      <protection hidden="1"/>
    </xf>
    <xf numFmtId="0" fontId="57" fillId="0" borderId="93" xfId="0" applyFont="1" applyBorder="1" applyProtection="1">
      <protection hidden="1"/>
    </xf>
    <xf numFmtId="0" fontId="57" fillId="0" borderId="93" xfId="0" applyFont="1" applyBorder="1" applyAlignment="1" applyProtection="1">
      <alignment horizontal="center"/>
      <protection locked="0"/>
    </xf>
    <xf numFmtId="0" fontId="27" fillId="0" borderId="93" xfId="0" applyFont="1" applyBorder="1" applyAlignment="1" applyProtection="1">
      <alignment horizontal="left"/>
      <protection hidden="1"/>
    </xf>
    <xf numFmtId="0" fontId="57" fillId="0" borderId="93" xfId="0" applyFont="1" applyBorder="1" applyAlignment="1" applyProtection="1">
      <alignment horizontal="left"/>
      <protection hidden="1"/>
    </xf>
    <xf numFmtId="166" fontId="57" fillId="24" borderId="93" xfId="1" applyFont="1" applyFill="1" applyBorder="1" applyAlignment="1" applyProtection="1">
      <alignment horizontal="center"/>
      <protection locked="0"/>
    </xf>
    <xf numFmtId="166" fontId="57" fillId="0" borderId="95" xfId="1" applyFont="1" applyFill="1" applyBorder="1" applyAlignment="1" applyProtection="1">
      <alignment horizontal="center"/>
      <protection locked="0"/>
    </xf>
    <xf numFmtId="0" fontId="57" fillId="0" borderId="86" xfId="0" applyFont="1" applyBorder="1" applyAlignment="1" applyProtection="1">
      <alignment horizontal="left" wrapText="1"/>
      <protection locked="0"/>
    </xf>
    <xf numFmtId="0" fontId="3" fillId="0" borderId="96" xfId="0" applyFont="1" applyBorder="1" applyAlignment="1" applyProtection="1">
      <alignment horizontal="center"/>
      <protection hidden="1"/>
    </xf>
    <xf numFmtId="14" fontId="3" fillId="0" borderId="97" xfId="0" applyNumberFormat="1" applyFont="1" applyBorder="1" applyAlignment="1" applyProtection="1">
      <alignment horizontal="center"/>
      <protection locked="0"/>
    </xf>
    <xf numFmtId="14" fontId="3" fillId="0" borderId="97" xfId="0" applyNumberFormat="1" applyFont="1" applyBorder="1" applyAlignment="1" applyProtection="1">
      <alignment horizontal="left"/>
      <protection locked="0"/>
    </xf>
    <xf numFmtId="0" fontId="3" fillId="0" borderId="97" xfId="0" applyFont="1" applyBorder="1" applyAlignment="1" applyProtection="1">
      <alignment horizontal="center"/>
      <protection hidden="1"/>
    </xf>
    <xf numFmtId="0" fontId="24" fillId="0" borderId="97" xfId="0" applyFont="1" applyBorder="1" applyAlignment="1" applyProtection="1">
      <alignment horizontal="left"/>
      <protection hidden="1"/>
    </xf>
    <xf numFmtId="0" fontId="3" fillId="0" borderId="97" xfId="0" applyFont="1" applyBorder="1" applyProtection="1">
      <protection hidden="1"/>
    </xf>
    <xf numFmtId="0" fontId="3" fillId="0" borderId="97" xfId="0" applyFont="1" applyBorder="1" applyAlignment="1" applyProtection="1">
      <alignment horizontal="center"/>
      <protection locked="0"/>
    </xf>
    <xf numFmtId="0" fontId="0" fillId="0" borderId="97" xfId="0" applyBorder="1" applyAlignment="1" applyProtection="1">
      <alignment horizontal="center"/>
      <protection locked="0"/>
    </xf>
    <xf numFmtId="0" fontId="3" fillId="0" borderId="97" xfId="0" applyFont="1" applyBorder="1" applyAlignment="1" applyProtection="1">
      <alignment horizontal="left"/>
      <protection hidden="1"/>
    </xf>
    <xf numFmtId="0" fontId="3" fillId="0" borderId="97" xfId="0" applyFont="1" applyBorder="1" applyAlignment="1" applyProtection="1">
      <alignment horizontal="left" wrapText="1"/>
      <protection locked="0"/>
    </xf>
    <xf numFmtId="166" fontId="3" fillId="24" borderId="97" xfId="1" applyFont="1" applyFill="1" applyBorder="1" applyAlignment="1" applyProtection="1">
      <alignment horizontal="center"/>
      <protection locked="0"/>
    </xf>
    <xf numFmtId="166" fontId="3" fillId="0" borderId="98" xfId="1" applyFont="1" applyFill="1" applyBorder="1" applyAlignment="1" applyProtection="1">
      <alignment horizontal="center"/>
      <protection locked="0"/>
    </xf>
    <xf numFmtId="0" fontId="3" fillId="0" borderId="99" xfId="0" applyFont="1" applyBorder="1" applyAlignment="1" applyProtection="1">
      <alignment horizontal="center"/>
      <protection hidden="1"/>
    </xf>
    <xf numFmtId="166" fontId="57" fillId="0" borderId="100" xfId="1" applyFont="1" applyFill="1" applyBorder="1" applyAlignment="1" applyProtection="1">
      <alignment horizontal="center"/>
      <protection locked="0"/>
    </xf>
    <xf numFmtId="0" fontId="3" fillId="0" borderId="101" xfId="0" applyFont="1" applyBorder="1" applyAlignment="1" applyProtection="1">
      <alignment horizontal="center"/>
      <protection hidden="1"/>
    </xf>
    <xf numFmtId="14" fontId="3" fillId="0" borderId="102" xfId="0" applyNumberFormat="1" applyFont="1" applyBorder="1" applyAlignment="1" applyProtection="1">
      <alignment horizontal="center"/>
      <protection locked="0"/>
    </xf>
    <xf numFmtId="14" fontId="3" fillId="0" borderId="102" xfId="0" applyNumberFormat="1" applyFont="1" applyBorder="1" applyAlignment="1" applyProtection="1">
      <alignment horizontal="left"/>
      <protection locked="0"/>
    </xf>
    <xf numFmtId="0" fontId="3" fillId="0" borderId="102" xfId="0" applyFont="1" applyBorder="1" applyAlignment="1" applyProtection="1">
      <alignment horizontal="center"/>
      <protection hidden="1"/>
    </xf>
    <xf numFmtId="0" fontId="57" fillId="0" borderId="102" xfId="0" applyFont="1" applyBorder="1" applyAlignment="1" applyProtection="1">
      <alignment horizontal="center"/>
      <protection hidden="1"/>
    </xf>
    <xf numFmtId="0" fontId="27" fillId="0" borderId="102" xfId="0" applyFont="1" applyBorder="1" applyAlignment="1" applyProtection="1">
      <alignment horizontal="center"/>
      <protection hidden="1"/>
    </xf>
    <xf numFmtId="0" fontId="3" fillId="0" borderId="102" xfId="0" applyFont="1" applyBorder="1" applyProtection="1">
      <protection hidden="1"/>
    </xf>
    <xf numFmtId="0" fontId="3" fillId="0" borderId="102" xfId="0" applyFont="1" applyBorder="1" applyAlignment="1" applyProtection="1">
      <alignment horizontal="center"/>
      <protection locked="0"/>
    </xf>
    <xf numFmtId="0" fontId="24" fillId="0" borderId="102" xfId="0" applyFont="1" applyBorder="1" applyAlignment="1" applyProtection="1">
      <alignment horizontal="left"/>
      <protection hidden="1"/>
    </xf>
    <xf numFmtId="0" fontId="3" fillId="0" borderId="102" xfId="0" applyFont="1" applyBorder="1" applyAlignment="1" applyProtection="1">
      <alignment horizontal="left"/>
      <protection hidden="1"/>
    </xf>
    <xf numFmtId="166" fontId="57" fillId="0" borderId="102" xfId="1" applyFont="1" applyFill="1" applyBorder="1" applyAlignment="1" applyProtection="1">
      <alignment horizontal="center"/>
      <protection locked="0"/>
    </xf>
    <xf numFmtId="166" fontId="57" fillId="0" borderId="103" xfId="1" applyFont="1" applyFill="1" applyBorder="1" applyAlignment="1" applyProtection="1">
      <alignment horizontal="center"/>
      <protection locked="0"/>
    </xf>
    <xf numFmtId="0" fontId="3" fillId="24" borderId="97" xfId="0" applyFont="1" applyFill="1" applyBorder="1" applyAlignment="1" applyProtection="1">
      <alignment horizontal="center"/>
      <protection hidden="1"/>
    </xf>
    <xf numFmtId="0" fontId="3" fillId="24" borderId="102" xfId="0" applyFont="1" applyFill="1" applyBorder="1" applyAlignment="1" applyProtection="1">
      <alignment horizontal="center"/>
      <protection hidden="1"/>
    </xf>
    <xf numFmtId="0" fontId="3" fillId="0" borderId="102" xfId="0" applyFont="1" applyBorder="1" applyAlignment="1" applyProtection="1">
      <alignment horizontal="left" wrapText="1"/>
      <protection locked="0"/>
    </xf>
    <xf numFmtId="166" fontId="3" fillId="0" borderId="102" xfId="1" applyFont="1" applyFill="1" applyBorder="1" applyAlignment="1" applyProtection="1">
      <alignment horizontal="center"/>
      <protection locked="0"/>
    </xf>
    <xf numFmtId="166" fontId="3" fillId="0" borderId="103" xfId="1" applyFont="1" applyFill="1" applyBorder="1" applyAlignment="1" applyProtection="1">
      <alignment horizontal="center"/>
      <protection locked="0"/>
    </xf>
    <xf numFmtId="166" fontId="3" fillId="24" borderId="102" xfId="1" applyFont="1" applyFill="1" applyBorder="1" applyAlignment="1" applyProtection="1">
      <alignment horizontal="center"/>
      <protection locked="0"/>
    </xf>
    <xf numFmtId="14" fontId="3" fillId="0" borderId="62" xfId="0" applyNumberFormat="1" applyFont="1" applyBorder="1" applyAlignment="1" applyProtection="1">
      <alignment horizontal="left"/>
      <protection locked="0"/>
    </xf>
    <xf numFmtId="0" fontId="3" fillId="0" borderId="62" xfId="0" applyFont="1" applyBorder="1" applyAlignment="1" applyProtection="1">
      <alignment horizontal="center"/>
      <protection hidden="1"/>
    </xf>
    <xf numFmtId="0" fontId="24" fillId="0" borderId="62" xfId="0" applyFont="1" applyBorder="1" applyAlignment="1" applyProtection="1">
      <alignment horizontal="left"/>
      <protection hidden="1"/>
    </xf>
    <xf numFmtId="0" fontId="3" fillId="0" borderId="62" xfId="0" applyFont="1" applyBorder="1" applyProtection="1">
      <protection hidden="1"/>
    </xf>
    <xf numFmtId="0" fontId="3" fillId="0" borderId="62" xfId="0" applyFont="1" applyBorder="1" applyAlignment="1" applyProtection="1">
      <alignment horizontal="center"/>
      <protection locked="0"/>
    </xf>
    <xf numFmtId="0" fontId="3" fillId="0" borderId="62" xfId="0" applyFont="1" applyBorder="1" applyAlignment="1" applyProtection="1">
      <alignment horizontal="left"/>
      <protection hidden="1"/>
    </xf>
    <xf numFmtId="0" fontId="57" fillId="0" borderId="97" xfId="0" applyFont="1" applyBorder="1" applyAlignment="1" applyProtection="1">
      <alignment horizontal="center"/>
      <protection hidden="1"/>
    </xf>
    <xf numFmtId="0" fontId="57" fillId="0" borderId="88" xfId="0" applyFont="1" applyBorder="1" applyAlignment="1" applyProtection="1">
      <alignment horizontal="center"/>
      <protection hidden="1"/>
    </xf>
    <xf numFmtId="166" fontId="57" fillId="0" borderId="93" xfId="1" applyFont="1" applyFill="1" applyBorder="1" applyAlignment="1" applyProtection="1">
      <alignment horizontal="center"/>
      <protection locked="0"/>
    </xf>
    <xf numFmtId="166" fontId="0" fillId="5" borderId="0" xfId="0" applyNumberFormat="1" applyFill="1"/>
    <xf numFmtId="14" fontId="35" fillId="0" borderId="97" xfId="0" applyNumberFormat="1" applyFont="1" applyBorder="1" applyAlignment="1" applyProtection="1">
      <alignment horizontal="left"/>
      <protection locked="0"/>
    </xf>
    <xf numFmtId="0" fontId="35" fillId="0" borderId="97" xfId="0" applyFont="1" applyBorder="1" applyAlignment="1" applyProtection="1">
      <alignment horizontal="center"/>
      <protection locked="0"/>
    </xf>
    <xf numFmtId="166" fontId="35" fillId="24" borderId="97" xfId="1" applyFont="1" applyFill="1" applyBorder="1" applyAlignment="1" applyProtection="1">
      <alignment horizontal="center"/>
      <protection locked="0"/>
    </xf>
    <xf numFmtId="166" fontId="3" fillId="24" borderId="100" xfId="1" applyFont="1" applyFill="1" applyBorder="1" applyAlignment="1" applyProtection="1">
      <alignment horizontal="center"/>
      <protection locked="0"/>
    </xf>
    <xf numFmtId="166" fontId="3" fillId="0" borderId="100" xfId="1" applyFont="1" applyFill="1" applyBorder="1" applyAlignment="1" applyProtection="1">
      <alignment horizontal="center"/>
      <protection locked="0"/>
    </xf>
    <xf numFmtId="0" fontId="57" fillId="0" borderId="99" xfId="0" applyFont="1" applyBorder="1" applyAlignment="1" applyProtection="1">
      <alignment horizontal="center"/>
      <protection hidden="1"/>
    </xf>
    <xf numFmtId="0" fontId="57" fillId="0" borderId="101" xfId="0" applyFont="1" applyBorder="1" applyAlignment="1" applyProtection="1">
      <alignment horizontal="center"/>
      <protection hidden="1"/>
    </xf>
    <xf numFmtId="14" fontId="57" fillId="0" borderId="102" xfId="0" applyNumberFormat="1" applyFont="1" applyBorder="1" applyAlignment="1" applyProtection="1">
      <alignment horizontal="center"/>
      <protection locked="0"/>
    </xf>
    <xf numFmtId="14" fontId="57" fillId="0" borderId="102" xfId="0" applyNumberFormat="1" applyFont="1" applyBorder="1" applyAlignment="1" applyProtection="1">
      <alignment horizontal="left"/>
      <protection locked="0"/>
    </xf>
    <xf numFmtId="0" fontId="57" fillId="0" borderId="102" xfId="0" applyFont="1" applyBorder="1" applyProtection="1">
      <protection hidden="1"/>
    </xf>
    <xf numFmtId="0" fontId="57" fillId="0" borderId="102" xfId="0" applyFont="1" applyBorder="1" applyAlignment="1" applyProtection="1">
      <alignment horizontal="center"/>
      <protection locked="0"/>
    </xf>
    <xf numFmtId="0" fontId="27" fillId="0" borderId="102" xfId="0" applyFont="1" applyBorder="1" applyAlignment="1" applyProtection="1">
      <alignment horizontal="left"/>
      <protection hidden="1"/>
    </xf>
    <xf numFmtId="0" fontId="57" fillId="0" borderId="102" xfId="0" applyFont="1" applyBorder="1" applyAlignment="1" applyProtection="1">
      <alignment horizontal="left"/>
      <protection hidden="1"/>
    </xf>
    <xf numFmtId="0" fontId="57" fillId="0" borderId="102" xfId="0" applyFont="1" applyBorder="1" applyAlignment="1" applyProtection="1">
      <alignment horizontal="left"/>
      <protection locked="0"/>
    </xf>
    <xf numFmtId="166" fontId="3" fillId="17" borderId="85" xfId="1" applyFont="1" applyFill="1" applyBorder="1" applyAlignment="1" applyProtection="1">
      <alignment horizontal="center"/>
      <protection locked="0"/>
    </xf>
    <xf numFmtId="0" fontId="3" fillId="0" borderId="97" xfId="0" applyFont="1" applyBorder="1" applyAlignment="1" applyProtection="1">
      <alignment horizontal="left"/>
      <protection locked="0"/>
    </xf>
    <xf numFmtId="0" fontId="0" fillId="0" borderId="102" xfId="0" applyBorder="1" applyAlignment="1" applyProtection="1">
      <alignment horizontal="center"/>
      <protection locked="0"/>
    </xf>
    <xf numFmtId="0" fontId="3" fillId="0" borderId="102" xfId="0" applyFont="1" applyBorder="1" applyAlignment="1" applyProtection="1">
      <alignment horizontal="left"/>
      <protection locked="0"/>
    </xf>
    <xf numFmtId="166" fontId="3" fillId="24" borderId="103" xfId="1" applyFont="1" applyFill="1" applyBorder="1" applyAlignment="1" applyProtection="1">
      <alignment horizontal="center"/>
      <protection locked="0"/>
    </xf>
    <xf numFmtId="0" fontId="24" fillId="0" borderId="86" xfId="0" applyFont="1" applyBorder="1" applyProtection="1">
      <protection hidden="1"/>
    </xf>
    <xf numFmtId="0" fontId="24" fillId="0" borderId="102" xfId="0" applyFont="1" applyBorder="1" applyProtection="1">
      <protection hidden="1"/>
    </xf>
    <xf numFmtId="0" fontId="24" fillId="0" borderId="97" xfId="0" applyFont="1" applyBorder="1" applyProtection="1">
      <protection hidden="1"/>
    </xf>
    <xf numFmtId="166" fontId="3" fillId="25" borderId="31" xfId="1" applyFont="1" applyFill="1" applyBorder="1" applyAlignment="1" applyProtection="1">
      <alignment horizontal="center"/>
      <protection locked="0"/>
    </xf>
    <xf numFmtId="0" fontId="3" fillId="0" borderId="62" xfId="0" applyFont="1" applyBorder="1" applyAlignment="1" applyProtection="1">
      <alignment horizontal="left"/>
      <protection locked="0"/>
    </xf>
    <xf numFmtId="166" fontId="3" fillId="0" borderId="86" xfId="1" applyFont="1" applyBorder="1" applyAlignment="1" applyProtection="1">
      <alignment horizontal="center"/>
      <protection locked="0"/>
    </xf>
    <xf numFmtId="166" fontId="3" fillId="25" borderId="97" xfId="1" applyFont="1" applyFill="1" applyBorder="1" applyAlignment="1" applyProtection="1">
      <alignment horizontal="center"/>
      <protection locked="0"/>
    </xf>
    <xf numFmtId="166" fontId="3" fillId="25" borderId="100" xfId="1" applyFont="1" applyFill="1" applyBorder="1" applyAlignment="1" applyProtection="1">
      <alignment horizontal="center"/>
      <protection locked="0"/>
    </xf>
    <xf numFmtId="166" fontId="3" fillId="25" borderId="103" xfId="1" applyFont="1" applyFill="1" applyBorder="1" applyAlignment="1" applyProtection="1">
      <alignment horizontal="center"/>
      <protection locked="0"/>
    </xf>
    <xf numFmtId="166" fontId="3" fillId="26" borderId="31" xfId="1" applyFont="1" applyFill="1" applyBorder="1" applyAlignment="1" applyProtection="1">
      <alignment horizontal="center"/>
      <protection locked="0"/>
    </xf>
    <xf numFmtId="166" fontId="3" fillId="26" borderId="62" xfId="1" applyFont="1" applyFill="1" applyBorder="1" applyAlignment="1" applyProtection="1">
      <alignment horizontal="center"/>
      <protection locked="0"/>
    </xf>
    <xf numFmtId="0" fontId="3" fillId="18" borderId="31" xfId="0" applyFont="1" applyFill="1" applyBorder="1" applyAlignment="1" applyProtection="1">
      <alignment horizontal="center"/>
      <protection hidden="1"/>
    </xf>
    <xf numFmtId="0" fontId="3" fillId="18" borderId="102" xfId="0" applyFont="1" applyFill="1" applyBorder="1" applyAlignment="1" applyProtection="1">
      <alignment horizontal="center"/>
      <protection hidden="1"/>
    </xf>
    <xf numFmtId="166" fontId="3" fillId="26" borderId="97" xfId="1" applyFont="1" applyFill="1" applyBorder="1" applyAlignment="1" applyProtection="1">
      <alignment horizontal="center"/>
      <protection locked="0"/>
    </xf>
    <xf numFmtId="166" fontId="3" fillId="26" borderId="98" xfId="1" applyFont="1" applyFill="1" applyBorder="1" applyAlignment="1" applyProtection="1">
      <alignment horizontal="center"/>
      <protection locked="0"/>
    </xf>
    <xf numFmtId="166" fontId="3" fillId="26" borderId="100" xfId="1" applyFont="1" applyFill="1" applyBorder="1" applyAlignment="1" applyProtection="1">
      <alignment horizontal="center"/>
      <protection locked="0"/>
    </xf>
    <xf numFmtId="0" fontId="3" fillId="0" borderId="104" xfId="0" applyFont="1" applyBorder="1" applyAlignment="1" applyProtection="1">
      <alignment horizontal="center"/>
      <protection hidden="1"/>
    </xf>
    <xf numFmtId="166" fontId="3" fillId="26" borderId="105" xfId="1" applyFont="1" applyFill="1" applyBorder="1" applyAlignment="1" applyProtection="1">
      <alignment horizontal="center"/>
      <protection locked="0"/>
    </xf>
    <xf numFmtId="1" fontId="57" fillId="5" borderId="33" xfId="0" applyNumberFormat="1" applyFont="1" applyFill="1" applyBorder="1" applyProtection="1">
      <protection hidden="1"/>
    </xf>
    <xf numFmtId="0" fontId="33" fillId="5" borderId="0" xfId="0" applyFont="1" applyFill="1"/>
    <xf numFmtId="0" fontId="57" fillId="0" borderId="0" xfId="0" applyFont="1" applyAlignment="1" applyProtection="1">
      <alignment horizontal="left"/>
      <protection locked="0"/>
    </xf>
    <xf numFmtId="166" fontId="57" fillId="26" borderId="0" xfId="1" applyFont="1" applyFill="1" applyBorder="1" applyAlignment="1" applyProtection="1">
      <alignment horizontal="center"/>
      <protection locked="0"/>
    </xf>
    <xf numFmtId="166" fontId="57" fillId="26" borderId="69" xfId="1" applyFont="1" applyFill="1" applyBorder="1" applyAlignment="1" applyProtection="1">
      <alignment horizontal="center"/>
      <protection locked="0"/>
    </xf>
    <xf numFmtId="0" fontId="57" fillId="0" borderId="93" xfId="0" applyFont="1" applyBorder="1" applyAlignment="1" applyProtection="1">
      <alignment horizontal="left"/>
      <protection locked="0"/>
    </xf>
    <xf numFmtId="166" fontId="57" fillId="26" borderId="93" xfId="1" applyFont="1" applyFill="1" applyBorder="1" applyAlignment="1" applyProtection="1">
      <alignment horizontal="center"/>
      <protection locked="0"/>
    </xf>
    <xf numFmtId="166" fontId="57" fillId="26" borderId="95" xfId="1" applyFont="1" applyFill="1" applyBorder="1" applyAlignment="1" applyProtection="1">
      <alignment horizontal="center"/>
      <protection locked="0"/>
    </xf>
    <xf numFmtId="165" fontId="57" fillId="5" borderId="33" xfId="45" applyFont="1" applyFill="1" applyBorder="1" applyProtection="1">
      <protection hidden="1"/>
    </xf>
    <xf numFmtId="0" fontId="3" fillId="0" borderId="79" xfId="0" applyFont="1" applyBorder="1" applyAlignment="1" applyProtection="1">
      <alignment horizontal="left"/>
      <protection hidden="1"/>
    </xf>
    <xf numFmtId="0" fontId="3" fillId="0" borderId="85" xfId="0" applyFont="1" applyBorder="1" applyAlignment="1" applyProtection="1">
      <alignment horizontal="center"/>
      <protection locked="0"/>
    </xf>
    <xf numFmtId="0" fontId="30" fillId="16" borderId="106" xfId="0" applyFont="1" applyFill="1" applyBorder="1" applyAlignment="1" applyProtection="1">
      <alignment horizontal="left"/>
      <protection locked="0"/>
    </xf>
    <xf numFmtId="4" fontId="30" fillId="16" borderId="107" xfId="0" applyNumberFormat="1" applyFont="1" applyFill="1" applyBorder="1" applyAlignment="1" applyProtection="1">
      <alignment horizontal="left"/>
      <protection locked="0"/>
    </xf>
    <xf numFmtId="166" fontId="3" fillId="16" borderId="31" xfId="1" applyFont="1" applyFill="1" applyBorder="1" applyAlignment="1" applyProtection="1">
      <alignment horizontal="center"/>
      <protection locked="0"/>
    </xf>
    <xf numFmtId="166" fontId="3" fillId="16" borderId="100" xfId="1" applyFont="1" applyFill="1" applyBorder="1" applyAlignment="1" applyProtection="1">
      <alignment horizontal="center"/>
      <protection locked="0"/>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4" builtinId="8"/>
    <cellStyle name="Millares" xfId="1" builtinId="3"/>
    <cellStyle name="Moneda" xfId="45"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1">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5"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5"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66"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75"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75"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8</xdr:row>
      <xdr:rowOff>186973</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238125</xdr:colOff>
          <xdr:row>0</xdr:row>
          <xdr:rowOff>123825</xdr:rowOff>
        </xdr:from>
        <xdr:to>
          <xdr:col>2</xdr:col>
          <xdr:colOff>466725</xdr:colOff>
          <xdr:row>1</xdr:row>
          <xdr:rowOff>180975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artnersnet107-my.sharepoint.com/personal/eperez_partners_net/Documents/Escritorio/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Edna Giomara Pérez Ponce" id="{EB69EEB9-DAB2-4A97-95FB-E5EB4AD2E78E}" userId="S::EPerez@partners.net::eeb26f78-2e1a-4ae0-9d68-7f270a08a79f" providerId="AD"/>
  <person displayName="Pablo Marcelo Gonzalez" id="{D58A90B4-402E-4BE1-B56E-F35B46002DE4}"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B3192" totalsRowShown="0" headerRowDxfId="106" dataDxfId="105">
  <autoFilter ref="B16:AB3192" xr:uid="{00000000-0009-0000-0100-000001000000}">
    <filterColumn colId="5">
      <filters blank="1">
        <filter val="70000"/>
        <filter val="70015"/>
        <filter val="81030"/>
        <filter val="85180"/>
        <filter val="90900"/>
      </filters>
    </filterColumn>
  </autoFilter>
  <tableColumns count="27">
    <tableColumn id="1" xr3:uid="{00000000-0010-0000-0000-000001000000}" name="Line #" dataDxfId="104">
      <calculatedColumnFormula>IF(Table1[[#This Row],[Posting Date]]&lt;&gt;"",IF(Table1[[#This Row],[Reference Number]]=Q16,B16+1,1),"")</calculatedColumnFormula>
    </tableColumn>
    <tableColumn id="23" xr3:uid="{00000000-0010-0000-0000-000017000000}" name="Posting Date" dataDxfId="103"/>
    <tableColumn id="25" xr3:uid="{4A2BF73B-CA3D-4308-9C21-8D6AD6F82610}" name="Transaction Date" dataDxfId="102"/>
    <tableColumn id="7" xr3:uid="{9E185C63-5C66-4E24-ABD8-2805182AAEAB}" name="Budget Code Description" dataDxfId="101"/>
    <tableColumn id="6" xr3:uid="{567ABF41-5F17-4B7F-A9AC-38A215D00EB8}" name="Budget Code" dataDxfId="100">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9">
      <calculatedColumnFormula>IFERROR(VLOOKUP(Table1[[#This Row],[Budget Code Description]],Dimentions!$X$6:$AC$134,3,FALSE),"")</calculatedColumnFormula>
    </tableColumn>
    <tableColumn id="22" xr3:uid="{00000000-0010-0000-0000-000016000000}" name="Account Description" dataDxfId="98">
      <calculatedColumnFormula>IFERROR(VLOOKUP(Table1[[#This Row],[Account]],Dimentions!$S$6:$V$233,2,FALSE),"")</calculatedColumnFormula>
    </tableColumn>
    <tableColumn id="13" xr3:uid="{00000000-0010-0000-0000-00000D000000}" name="Account Group" dataDxfId="97">
      <calculatedColumnFormula>_xlfn.NUMBERVALUE(LEFT(Table1[[#This Row],[Account]],1))</calculatedColumnFormula>
    </tableColumn>
    <tableColumn id="3" xr3:uid="{00000000-0010-0000-0000-000003000000}" name="Grant" dataDxfId="96">
      <calculatedColumnFormula>IFERROR(VLOOKUP(Table1[[#This Row],[Budget Code Description]],Table6[#All],7,FALSE),"")</calculatedColumnFormula>
    </tableColumn>
    <tableColumn id="5" xr3:uid="{00000000-0010-0000-0000-000005000000}" name="Departments-Prgrams" dataDxfId="95">
      <calculatedColumnFormula>IFERROR(VLOOKUP(Table1[[#This Row],[Budget Code Description]],Table6[#All],8,FALSE),"")</calculatedColumnFormula>
    </tableColumn>
    <tableColumn id="8" xr3:uid="{00000000-0010-0000-0000-000008000000}" name="Staff ID" dataDxfId="94"/>
    <tableColumn id="21" xr3:uid="{00000000-0010-0000-0000-000015000000}" name="Staff ID Description" dataDxfId="93">
      <calculatedColumnFormula>IFERROR(VLOOKUP(Table1[[#This Row],[Staff ID]],Table2[],2,FALSE),"")</calculatedColumnFormula>
    </tableColumn>
    <tableColumn id="9" xr3:uid="{00000000-0010-0000-0000-000009000000}" name="Vendor ID" dataDxfId="92">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1">
      <calculatedColumnFormula>IFERROR(VLOOKUP(Table1[[#This Row],[Vendor ID]],Table549[],2,FALSE),"")</calculatedColumnFormula>
    </tableColumn>
    <tableColumn id="10" xr3:uid="{00000000-0010-0000-0000-00000A000000}" name="Vendor/Payee" dataDxfId="90"/>
    <tableColumn id="12" xr3:uid="{00000000-0010-0000-0000-00000C000000}" name="Reference Number" dataDxfId="89">
      <calculatedColumnFormula>IF(Table1[[#This Row],[Posting Date]]&lt;&gt;"",$D$9,"")</calculatedColumnFormula>
    </tableColumn>
    <tableColumn id="14" xr3:uid="{00000000-0010-0000-0000-00000E000000}" name="Description" dataDxfId="88">
      <calculatedColumnFormula>IF(Table1[[#This Row],[Posting Date]]&lt;&gt;"",$D$10,"")</calculatedColumnFormula>
    </tableColumn>
    <tableColumn id="24" xr3:uid="{00000000-0010-0000-0000-000018000000}" name="Line Description" dataDxfId="87"/>
    <tableColumn id="15" xr3:uid="{00000000-0010-0000-0000-00000F000000}" name="Cur" dataDxfId="86"/>
    <tableColumn id="16" xr3:uid="{00000000-0010-0000-0000-000010000000}" name="Cur_Amount Debit" dataDxfId="85"/>
    <tableColumn id="17" xr3:uid="{00000000-0010-0000-0000-000011000000}" name="Cur_Amount Credit" dataDxfId="84"/>
    <tableColumn id="18" xr3:uid="{AD5721C8-E76C-49BA-8039-F348A2DA48F4}" name="Exchange Rate" dataDxfId="83">
      <calculatedColumnFormula>IF(E17="","",(ExchangeRate))</calculatedColumnFormula>
    </tableColumn>
    <tableColumn id="2" xr3:uid="{72832671-BC89-47FA-8838-44AC089AF97A}" name="Debit USD" dataDxfId="82">
      <calculatedColumnFormula>IF(E17="","",(IF(Table1[[#This Row],[Cur]]="USD",Table1[[#This Row],[Cur_Amount Debit]],Table1[[#This Row],[Cur_Amount Debit]]/Table1[[#This Row],[Exchange Rate]])))</calculatedColumnFormula>
    </tableColumn>
    <tableColumn id="19" xr3:uid="{3D41854F-3DF7-407B-A334-3B04B193A506}" name="Credit USD" dataDxfId="81">
      <calculatedColumnFormula>IF(E17="","",(IF(Table1[[#This Row],[Cur]]="USD",Table1[[#This Row],[Cur_Amount Credit]],Table1[[#This Row],[Cur_Amount Credit]]/ExchangeRate)))</calculatedColumnFormula>
    </tableColumn>
    <tableColumn id="26" xr3:uid="{D9969162-7EF1-4AB0-9CFC-B8E5F1688011}" name="Sum" dataDxfId="80">
      <calculatedColumnFormula>IF(E17="","",(Table1[[#This Row],[Debit USD]]-Table1[[#This Row],[Credit USD]]))</calculatedColumnFormula>
    </tableColumn>
    <tableColumn id="20" xr3:uid="{DAD9F44D-6B59-48DF-8299-110899871277}" name="Supporting Documentation Link" dataDxfId="79"/>
    <tableColumn id="29" xr3:uid="{8AF08A05-A4ED-44EF-83F6-412847A6D325}" name="Comments"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D6:AD8" totalsRowShown="0" headerRowDxfId="77" dataDxfId="76">
  <autoFilter ref="AD6:AD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filterColumn colId="2">
      <filters>
        <filter val="85300"/>
      </filters>
    </filterColumn>
  </autoFilter>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5" dT="2023-02-23T20:15:03.98" personId="{D58A90B4-402E-4BE1-B56E-F35B46002DE4}" id="{105DAF00-D786-4BC1-8F87-2DD954A85F22}">
    <text>The liability will be cleared in the shared account</text>
  </threadedComment>
  <threadedComment ref="G27" dT="2023-02-23T20:20:07.21" personId="{D58A90B4-402E-4BE1-B56E-F35B46002DE4}" id="{ED64E364-D460-49AA-B7B2-D19FA3032EF7}">
    <text>The liability will be cleared in the shared account</text>
  </threadedComment>
  <threadedComment ref="AB38" dT="2023-02-17T22:50:31.43" personId="{EB69EEB9-DAB2-4A97-95FB-E5EB4AD2E78E}" id="{009059D7-543C-4F15-9373-2AD404E86C6A}">
    <text>SE modifica T de C</text>
  </threadedComment>
  <threadedComment ref="AB39" dT="2023-02-17T22:50:11.36" personId="{EB69EEB9-DAB2-4A97-95FB-E5EB4AD2E78E}" id="{C31C6900-C386-4E6E-B322-57854E12247B}">
    <text>Se corrige T de C y se corrige puesto</text>
  </threadedComment>
  <threadedComment ref="AB40" dT="2023-02-17T22:50:47.14" personId="{EB69EEB9-DAB2-4A97-95FB-E5EB4AD2E78E}" id="{22EBEE89-312F-4D78-A30A-22355DB01A41}">
    <text>Se modifica T de C</text>
  </threadedComment>
  <threadedComment ref="AB41" dT="2023-02-17T22:51:11.82" personId="{EB69EEB9-DAB2-4A97-95FB-E5EB4AD2E78E}" id="{3C137C59-0BEF-41F9-BA26-248342040E75}">
    <text>Se modifica T de C y puesto</text>
  </threadedComment>
  <threadedComment ref="AB42" dT="2023-02-17T22:51:43.98" personId="{EB69EEB9-DAB2-4A97-95FB-E5EB4AD2E78E}" id="{8FF005E0-E220-46D2-AD74-15C2F861EA27}">
    <text>Se modifica T de C</text>
  </threadedComment>
  <threadedComment ref="AB43" dT="2023-02-17T22:52:32.43" personId="{EB69EEB9-DAB2-4A97-95FB-E5EB4AD2E78E}" id="{5DBFA14F-8712-48F2-8BA4-73114711EFF9}">
    <text>Se modifica T de C y corrige código de puesto</text>
  </threadedComment>
  <threadedComment ref="AB44" dT="2023-02-17T22:53:00.48" personId="{EB69EEB9-DAB2-4A97-95FB-E5EB4AD2E78E}" id="{87F34CFB-B09D-4492-B5DD-CB1860A4B586}">
    <text xml:space="preserve">Se modifica T de C </text>
  </threadedComment>
  <threadedComment ref="AB45" dT="2023-02-17T22:53:26.56" personId="{EB69EEB9-DAB2-4A97-95FB-E5EB4AD2E78E}" id="{91EAE216-9A16-4D71-8A96-D87983642CD8}">
    <text xml:space="preserve">Se modifica T de C </text>
  </threadedComment>
  <threadedComment ref="AB47" dT="2023-02-17T22:54:18.27" personId="{EB69EEB9-DAB2-4A97-95FB-E5EB4AD2E78E}" id="{57DEF41A-CD4C-4E87-9078-7E5B7EBBC377}">
    <text>Se modifica T de C</text>
  </threadedComment>
  <threadedComment ref="AB48" dT="2023-02-17T22:54:31.00" personId="{EB69EEB9-DAB2-4A97-95FB-E5EB4AD2E78E}" id="{73885CD7-B995-4B15-8D08-54292D2DF216}">
    <text>Se modifica T de C</text>
  </threadedComment>
  <threadedComment ref="AB49" dT="2023-02-17T22:57:13.73" personId="{EB69EEB9-DAB2-4A97-95FB-E5EB4AD2E78E}" id="{9BDB0D0C-1C74-4148-888D-075A8EAA20BE}">
    <text>Se modifica T de C, se agrega el replicon faltante https://partnersnet107.sharepoint.com/:b:/s/Programs/EUuccM5xjfBAkF6eTGPgHgwBAhRKxa24Ac0k0exBoBinJQ?e=Gqzq8r,  y el contrato https://partnersnet107.sharepoint.com/:b:/s/Programs/EQqWoeRPpHRDteBjXtboPVAB7qTKKu-6OnECKqe6YTGMtQ?e=7XEYXn</text>
    <extLst>
      <x:ext xmlns:xltc2="http://schemas.microsoft.com/office/spreadsheetml/2020/threadedcomments2" uri="{F7C98A9C-CBB3-438F-8F68-D28B6AF4A901}">
        <xltc2:checksum>706201822</xltc2:checksum>
        <xltc2:hyperlink startIndex="51" length="108" url="https://partnersnet107.sharepoint.com/:b:/s/Programs/EUuccM5xjfBAkF6eTGPgHgwBAhRKxa24Ac0k0exBoBinJQ?e=Gqzq8r"/>
        <xltc2:hyperlink startIndex="176" length="108" url="https://partnersnet107.sharepoint.com/:b:/s/Programs/EQqWoeRPpHRDteBjXtboPVAB7qTKKu-6OnECKqe6YTGMtQ?e=7XEYXn"/>
      </x:ext>
    </extLst>
  </threadedComment>
  <threadedComment ref="AB50" dT="2023-02-17T22:59:51.47" personId="{EB69EEB9-DAB2-4A97-95FB-E5EB4AD2E78E}" id="{CD8FE91F-6453-422B-9FD1-61BFE25F743E}">
    <text>Se modifico el T de C</text>
  </threadedComment>
  <threadedComment ref="AB63" dT="2023-02-17T23:11:49.25" personId="{EB69EEB9-DAB2-4A97-95FB-E5EB4AD2E78E}" id="{3AE65402-A8AF-456C-B48A-725CDD8A5382}">
    <text xml:space="preserve">https://partnersnet107.sharepoint.com/:b:/s/Programs/EUgCU-TXx21HkhTyFOdKv0oBGnCezw1h6P68TDIcmHjI_Q?e=sJH3Xg t de c OANDA, se modifica la T de C </text>
    <extLst>
      <x:ext xmlns:xltc2="http://schemas.microsoft.com/office/spreadsheetml/2020/threadedcomments2" uri="{F7C98A9C-CBB3-438F-8F68-D28B6AF4A901}">
        <xltc2:checksum>3721035098</xltc2:checksum>
        <xltc2:hyperlink startIndex="0" length="108" url="https://partnersnet107.sharepoint.com/:b:/s/Programs/EUgCU-TXx21HkhTyFOdKv0oBGnCezw1h6P68TDIcmHjI_Q?e=sJH3Xg"/>
      </x:ext>
    </extLst>
  </threadedComment>
  <threadedComment ref="AB65" dT="2023-02-17T23:12:06.96" personId="{EB69EEB9-DAB2-4A97-95FB-E5EB4AD2E78E}" id="{FCF08251-A1E1-4815-A54A-30B04D62EDED}">
    <text>Modificados los T de C en nómina</text>
  </threadedComment>
  <threadedComment ref="AB67" dT="2023-02-17T23:12:21.65" personId="{EB69EEB9-DAB2-4A97-95FB-E5EB4AD2E78E}" id="{22151615-C31F-4C59-BE0C-5D83B84CE808}">
    <text>corregidos</text>
  </threadedComment>
  <threadedComment ref="AB75" dT="2023-02-17T23:12:42.45" personId="{EB69EEB9-DAB2-4A97-95FB-E5EB4AD2E78E}" id="{4972E5EA-3C25-4470-9E4E-8960996688FF}">
    <text>corregidos</text>
  </threadedComment>
  <threadedComment ref="AB85" dT="2023-02-20T17:24:53.34" personId="{EB69EEB9-DAB2-4A97-95FB-E5EB4AD2E78E}" id="{35D56DB9-F633-49FB-A0EA-D45F1CA230A8}">
    <text xml:space="preserve">De la cuenta se pagaron 40 pesos de más por error involuntario, se va a descontar en la segunda  nómina de febrero </text>
  </threadedComment>
  <threadedComment ref="AB89" dT="2023-02-17T23:21:41.33" personId="{EB69EEB9-DAB2-4A97-95FB-E5EB4AD2E78E}" id="{0C711C5B-5AE4-40FA-94B0-5F7B4AE2CCBB}">
    <text>El día viernes 27 de enero lo registro como sick leave, se agrega contrato https://partnersnet107.sharepoint.com/:f:/s/Programs/EmdtjVspdRBGtZTlUoR-SesBNRUtwrsUdobOz0TgrS74YA?e=hFqwWV, se modifica t de c</text>
    <extLst>
      <x:ext xmlns:xltc2="http://schemas.microsoft.com/office/spreadsheetml/2020/threadedcomments2" uri="{F7C98A9C-CBB3-438F-8F68-D28B6AF4A901}">
        <xltc2:checksum>1147115529</xltc2:checksum>
        <xltc2:hyperlink startIndex="75" length="108" url="https://partnersnet107.sharepoint.com/:f:/s/Programs/EmdtjVspdRBGtZTlUoR-SesBNRUtwrsUdobOz0TgrS74YA?e=hFqwWV"/>
      </x:ext>
    </extLs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f:\s\Programs\Ek_nM08MhkROvTIipGOxR2sBWlP2x4KPoBN8O6Z3ByJRvg?e=yEgT95" TargetMode="External"/><Relationship Id="rId13" Type="http://schemas.openxmlformats.org/officeDocument/2006/relationships/hyperlink" Target="../../../../../../../../:f:/s/Programs/EtTT5depZrBGkpTtSbRqnzkBlTn3e92ivFtTdOh0WFthKw?e=WSggMb" TargetMode="External"/><Relationship Id="rId18" Type="http://schemas.openxmlformats.org/officeDocument/2006/relationships/hyperlink" Target="../../../../../../../../:f:/s/Programs/EtTT5depZrBGkpTtSbRqnzkBlTn3e92ivFtTdOh0WFthKw?e=VK9Men" TargetMode="External"/><Relationship Id="rId26" Type="http://schemas.openxmlformats.org/officeDocument/2006/relationships/vmlDrawing" Target="../drawings/vmlDrawing1.vml"/><Relationship Id="rId3" Type="http://schemas.openxmlformats.org/officeDocument/2006/relationships/hyperlink" Target="../../../../../../../:f:/s/Programs/EvuBpT5SYu5Cm5eEuFYyYLkBSsGXn2rZnfSlubEYVLNuzQ?e=kmeV9k" TargetMode="External"/><Relationship Id="rId21" Type="http://schemas.openxmlformats.org/officeDocument/2006/relationships/hyperlink" Target="../../../../../../../../:f:/s/Programs/EtTT5depZrBGkpTtSbRqnzkBlTn3e92ivFtTdOh0WFthKw?e=WSggMb" TargetMode="External"/><Relationship Id="rId7" Type="http://schemas.openxmlformats.org/officeDocument/2006/relationships/hyperlink" Target="../../../../../../../../:f:/s/Programs/EmS5rfnkYaNKl5EiE9iF8kEBmZq9niG3eMp7csgGAVlIcg?e=3Y1FKD" TargetMode="External"/><Relationship Id="rId12" Type="http://schemas.openxmlformats.org/officeDocument/2006/relationships/hyperlink" Target="../../../../../../../../:f:/s/Programs/EtTT5depZrBGkpTtSbRqnzkBlTn3e92ivFtTdOh0WFthKw?e=WSggMb" TargetMode="External"/><Relationship Id="rId17" Type="http://schemas.openxmlformats.org/officeDocument/2006/relationships/hyperlink" Target="../../../../../../../../:f:/s/Programs/EhkoLi9uiZFImwtKxxgI2OUBvTSVYXDWZmMSuh0YZpGHPg?e=G6OOFt" TargetMode="External"/><Relationship Id="rId25" Type="http://schemas.openxmlformats.org/officeDocument/2006/relationships/drawing" Target="../drawings/drawing2.xml"/><Relationship Id="rId2" Type="http://schemas.openxmlformats.org/officeDocument/2006/relationships/hyperlink" Target="../../../../../../../:b:/s/Programs/EeaYXw8F12NOoajM23lm1sABUeJhnVG2y_LaESErHyL0gA?e=JuBixo" TargetMode="External"/><Relationship Id="rId16" Type="http://schemas.openxmlformats.org/officeDocument/2006/relationships/hyperlink" Target="../../../../../../../../:f:/s/Programs/EhkoLi9uiZFImwtKxxgI2OUBvTSVYXDWZmMSuh0YZpGHPg?e=G6OOFt" TargetMode="External"/><Relationship Id="rId20" Type="http://schemas.openxmlformats.org/officeDocument/2006/relationships/hyperlink" Target="../../../../../../../../:f:/s/Programs/EtTT5depZrBGkpTtSbRqnzkBlTn3e92ivFtTdOh0WFthKw?e=WSggMb" TargetMode="External"/><Relationship Id="rId29" Type="http://schemas.openxmlformats.org/officeDocument/2006/relationships/comments" Target="../comments1.xml"/><Relationship Id="rId1" Type="http://schemas.openxmlformats.org/officeDocument/2006/relationships/hyperlink" Target="../../../../../../../:f:/s/Programs/EhkoLi9uiZFImwtKxxgI2OUBvTSVYXDWZmMSuh0YZpGHPg?e=RSwY6H" TargetMode="External"/><Relationship Id="rId6" Type="http://schemas.openxmlformats.org/officeDocument/2006/relationships/hyperlink" Target="../../../../../../../../:f:/s/Programs/Ejv85ZpHzKtNpIVqFBwFQTsBc2Fd7Mq9SwBEnIvTLptDIw?e=09tnG0" TargetMode="External"/><Relationship Id="rId11" Type="http://schemas.openxmlformats.org/officeDocument/2006/relationships/hyperlink" Target="../../../../../../../../:f:/s/Programs/EtTT5depZrBGkpTtSbRqnzkBlTn3e92ivFtTdOh0WFthKw?e=WSggMb" TargetMode="External"/><Relationship Id="rId24" Type="http://schemas.openxmlformats.org/officeDocument/2006/relationships/printerSettings" Target="../printerSettings/printerSettings3.bin"/><Relationship Id="rId5" Type="http://schemas.openxmlformats.org/officeDocument/2006/relationships/hyperlink" Target="../../../../../../../:f:/s/Programs/Eme_EZ-chu5KneuNhAty0eUBWPx87J2pY6DJvJaIakVB9g?e=2UOG6O" TargetMode="External"/><Relationship Id="rId15" Type="http://schemas.openxmlformats.org/officeDocument/2006/relationships/hyperlink" Target="../../../../../../../../:f:/s/Programs/EtTT5depZrBGkpTtSbRqnzkBlTn3e92ivFtTdOh0WFthKw?e=WSggMb" TargetMode="External"/><Relationship Id="rId23" Type="http://schemas.openxmlformats.org/officeDocument/2006/relationships/hyperlink" Target="../../../../../../../../:f:/s/Programs/EtTT5depZrBGkpTtSbRqnzkBlTn3e92ivFtTdOh0WFthKw?e=VK9Men" TargetMode="External"/><Relationship Id="rId28" Type="http://schemas.openxmlformats.org/officeDocument/2006/relationships/table" Target="../tables/table2.xml"/><Relationship Id="rId10" Type="http://schemas.openxmlformats.org/officeDocument/2006/relationships/hyperlink" Target="../../../../../../../../:f:/s/Programs/EtTT5depZrBGkpTtSbRqnzkBlTn3e92ivFtTdOh0WFthKw?e=WSggMb" TargetMode="External"/><Relationship Id="rId19" Type="http://schemas.openxmlformats.org/officeDocument/2006/relationships/hyperlink" Target="../../../../../../../../:f:/s/Programs/EtTT5depZrBGkpTtSbRqnzkBlTn3e92ivFtTdOh0WFthKw?e=WSggMb" TargetMode="External"/><Relationship Id="rId4" Type="http://schemas.openxmlformats.org/officeDocument/2006/relationships/hyperlink" Target="../../../../../../../:f:/s/Programs/Eme_EZ-chu5KneuNhAty0eUBWPx87J2pY6DJvJaIakVB9g?e=2UOG6O" TargetMode="External"/><Relationship Id="rId9" Type="http://schemas.openxmlformats.org/officeDocument/2006/relationships/hyperlink" Target="../../../../../../../../:f:/s/Programs/EtTT5depZrBGkpTtSbRqnzkBlTn3e92ivFtTdOh0WFthKw?e=VK9Men" TargetMode="External"/><Relationship Id="rId14" Type="http://schemas.openxmlformats.org/officeDocument/2006/relationships/hyperlink" Target="../../../../../../../../:f:/s/Programs/EtTT5depZrBGkpTtSbRqnzkBlTn3e92ivFtTdOh0WFthKw?e=WSggMb" TargetMode="External"/><Relationship Id="rId22" Type="http://schemas.openxmlformats.org/officeDocument/2006/relationships/hyperlink" Target="../../../../../../../../:f:/s/Programs/EtTT5depZrBGkpTtSbRqnzkBlTn3e92ivFtTdOh0WFthKw?e=VK9Men" TargetMode="External"/><Relationship Id="rId27" Type="http://schemas.openxmlformats.org/officeDocument/2006/relationships/table" Target="../tables/table1.xml"/><Relationship Id="rId30"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baseColWidth="10" defaultColWidth="8.7109375" defaultRowHeight="15" x14ac:dyDescent="0.25"/>
  <sheetData>
    <row r="2" spans="3:4" ht="28.5" x14ac:dyDescent="0.45">
      <c r="C2" s="127" t="s">
        <v>0</v>
      </c>
    </row>
    <row r="5" spans="3:4" x14ac:dyDescent="0.25">
      <c r="C5" t="s">
        <v>1</v>
      </c>
    </row>
    <row r="8" spans="3:4" x14ac:dyDescent="0.25">
      <c r="C8" s="128" t="s">
        <v>2</v>
      </c>
      <c r="D8" s="129"/>
    </row>
    <row r="10" spans="3:4" x14ac:dyDescent="0.25">
      <c r="C10" t="s">
        <v>3</v>
      </c>
    </row>
    <row r="11" spans="3:4" x14ac:dyDescent="0.25">
      <c r="C11" t="s">
        <v>4</v>
      </c>
    </row>
    <row r="13" spans="3:4" x14ac:dyDescent="0.25">
      <c r="C13" s="128" t="s">
        <v>5</v>
      </c>
    </row>
    <row r="45" spans="3:4" x14ac:dyDescent="0.25">
      <c r="C45" s="128" t="s">
        <v>6</v>
      </c>
      <c r="D45" s="129"/>
    </row>
    <row r="82" spans="3:4" x14ac:dyDescent="0.25">
      <c r="C82" s="128" t="s">
        <v>7</v>
      </c>
      <c r="D82" s="129"/>
    </row>
    <row r="106" spans="3:4" x14ac:dyDescent="0.25">
      <c r="C106" s="128" t="s">
        <v>8</v>
      </c>
      <c r="D106" s="129"/>
    </row>
    <row r="135" spans="3:4" x14ac:dyDescent="0.25">
      <c r="C135" s="128" t="s">
        <v>9</v>
      </c>
      <c r="D135" s="12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zoomScale="108" zoomScaleNormal="108" workbookViewId="0">
      <selection activeCell="B37" sqref="B37"/>
    </sheetView>
  </sheetViews>
  <sheetFormatPr baseColWidth="10" defaultColWidth="9.28515625" defaultRowHeight="10.5" x14ac:dyDescent="0.15"/>
  <cols>
    <col min="1" max="1" width="31.28515625" style="160" customWidth="1"/>
    <col min="2" max="2" width="30.28515625" style="160" bestFit="1" customWidth="1"/>
    <col min="3" max="16384" width="9.28515625" style="160"/>
  </cols>
  <sheetData>
    <row r="1" spans="1:6" ht="15.75" x14ac:dyDescent="0.15">
      <c r="A1" s="445" t="s">
        <v>10</v>
      </c>
      <c r="B1" s="446"/>
      <c r="C1" s="446"/>
      <c r="D1" s="446"/>
      <c r="E1" s="447"/>
    </row>
    <row r="2" spans="1:6" ht="15.75" x14ac:dyDescent="0.25">
      <c r="A2" s="448" t="s">
        <v>11</v>
      </c>
      <c r="B2" s="449"/>
      <c r="C2" s="449"/>
      <c r="D2" s="449"/>
      <c r="E2" s="450"/>
    </row>
    <row r="3" spans="1:6" ht="15.75" x14ac:dyDescent="0.25">
      <c r="A3" s="167"/>
      <c r="B3" s="168"/>
      <c r="C3" s="168"/>
      <c r="D3" s="168"/>
      <c r="E3" s="169"/>
    </row>
    <row r="4" spans="1:6" ht="15.75" x14ac:dyDescent="0.25">
      <c r="A4" s="170" t="s">
        <v>12</v>
      </c>
      <c r="B4" s="197" t="s">
        <v>13</v>
      </c>
      <c r="C4" s="171"/>
      <c r="D4" s="171"/>
      <c r="E4" s="169"/>
    </row>
    <row r="5" spans="1:6" ht="15.75" x14ac:dyDescent="0.25">
      <c r="A5" s="167"/>
      <c r="B5" s="198"/>
      <c r="C5" s="168"/>
      <c r="D5" s="168"/>
      <c r="E5" s="169"/>
    </row>
    <row r="6" spans="1:6" ht="15.75" x14ac:dyDescent="0.25">
      <c r="A6" s="170" t="s">
        <v>14</v>
      </c>
      <c r="B6" s="199" t="s">
        <v>15</v>
      </c>
      <c r="C6" s="168"/>
      <c r="D6" s="168"/>
      <c r="E6" s="169"/>
    </row>
    <row r="7" spans="1:6" ht="31.5" x14ac:dyDescent="0.25">
      <c r="A7" s="170" t="s">
        <v>16</v>
      </c>
      <c r="B7" s="200" t="s">
        <v>17</v>
      </c>
      <c r="C7" s="172"/>
      <c r="D7" s="172"/>
      <c r="E7" s="169"/>
    </row>
    <row r="8" spans="1:6" ht="15.75" x14ac:dyDescent="0.25">
      <c r="A8" s="170" t="s">
        <v>18</v>
      </c>
      <c r="B8" s="173">
        <v>44545</v>
      </c>
      <c r="C8" s="171"/>
      <c r="D8" s="171"/>
      <c r="E8" s="169"/>
    </row>
    <row r="9" spans="1:6" ht="15.75" x14ac:dyDescent="0.25">
      <c r="A9" s="170" t="s">
        <v>19</v>
      </c>
      <c r="B9" s="173">
        <v>46187</v>
      </c>
      <c r="C9" s="171"/>
      <c r="D9" s="171"/>
      <c r="E9" s="169"/>
    </row>
    <row r="10" spans="1:6" ht="15.75" x14ac:dyDescent="0.25">
      <c r="A10" s="170"/>
      <c r="B10" s="173"/>
      <c r="C10" s="171"/>
      <c r="D10" s="171"/>
      <c r="E10" s="169"/>
    </row>
    <row r="11" spans="1:6" ht="15.75" x14ac:dyDescent="0.25">
      <c r="A11" s="170" t="s">
        <v>20</v>
      </c>
      <c r="B11" s="214">
        <v>44927</v>
      </c>
      <c r="C11" s="171"/>
      <c r="D11" s="171"/>
      <c r="E11" s="169"/>
    </row>
    <row r="12" spans="1:6" ht="15.75" x14ac:dyDescent="0.25">
      <c r="A12" s="170"/>
      <c r="B12" s="173"/>
      <c r="C12" s="171"/>
      <c r="D12" s="171"/>
      <c r="E12" s="169"/>
    </row>
    <row r="13" spans="1:6" ht="15.75" x14ac:dyDescent="0.25">
      <c r="A13" s="170" t="s">
        <v>21</v>
      </c>
      <c r="B13" s="168"/>
      <c r="C13" s="168"/>
      <c r="D13" s="168"/>
      <c r="E13" s="169"/>
    </row>
    <row r="14" spans="1:6" s="164" customFormat="1" ht="91.35" customHeight="1" x14ac:dyDescent="0.2">
      <c r="A14" s="442" t="s">
        <v>22</v>
      </c>
      <c r="B14" s="443"/>
      <c r="C14" s="443"/>
      <c r="D14" s="443"/>
      <c r="E14" s="444"/>
      <c r="F14" s="165"/>
    </row>
    <row r="15" spans="1:6" s="164" customFormat="1" ht="42" customHeight="1" x14ac:dyDescent="0.2">
      <c r="A15" s="442" t="s">
        <v>23</v>
      </c>
      <c r="B15" s="443"/>
      <c r="C15" s="443"/>
      <c r="D15" s="443"/>
      <c r="E15" s="444"/>
      <c r="F15" s="166"/>
    </row>
    <row r="16" spans="1:6" s="164" customFormat="1" ht="45.4" customHeight="1" x14ac:dyDescent="0.2">
      <c r="A16" s="442" t="s">
        <v>24</v>
      </c>
      <c r="B16" s="443"/>
      <c r="C16" s="443"/>
      <c r="D16" s="443"/>
      <c r="E16" s="444"/>
      <c r="F16" s="166"/>
    </row>
    <row r="17" spans="1:6" s="164" customFormat="1" ht="143.85" customHeight="1" x14ac:dyDescent="0.2">
      <c r="A17" s="442" t="s">
        <v>25</v>
      </c>
      <c r="B17" s="443"/>
      <c r="C17" s="443"/>
      <c r="D17" s="443"/>
      <c r="E17" s="444"/>
      <c r="F17" s="166"/>
    </row>
    <row r="18" spans="1:6" s="164" customFormat="1" ht="22.5" customHeight="1" x14ac:dyDescent="0.2">
      <c r="A18" s="196" t="s">
        <v>26</v>
      </c>
      <c r="B18" s="194"/>
      <c r="C18" s="194"/>
      <c r="D18" s="194"/>
      <c r="E18" s="195"/>
      <c r="F18" s="166"/>
    </row>
    <row r="19" spans="1:6" s="164" customFormat="1" ht="22.5" customHeight="1" x14ac:dyDescent="0.25">
      <c r="A19" s="174" t="s">
        <v>27</v>
      </c>
      <c r="B19" s="161" t="s">
        <v>28</v>
      </c>
      <c r="C19" s="162"/>
      <c r="D19" s="162"/>
      <c r="E19" s="175"/>
      <c r="F19" s="163"/>
    </row>
    <row r="20" spans="1:6" s="164" customFormat="1" ht="29.25" customHeight="1" x14ac:dyDescent="0.25">
      <c r="A20" s="174" t="s">
        <v>29</v>
      </c>
      <c r="B20" s="437"/>
      <c r="C20" s="437"/>
      <c r="D20" s="437"/>
      <c r="E20" s="438"/>
      <c r="F20" s="163"/>
    </row>
    <row r="21" spans="1:6" s="164" customFormat="1" ht="14.25" customHeight="1" x14ac:dyDescent="0.25">
      <c r="A21" s="174"/>
      <c r="B21" s="176"/>
      <c r="C21" s="176"/>
      <c r="D21" s="176"/>
      <c r="E21" s="177"/>
      <c r="F21" s="163"/>
    </row>
    <row r="22" spans="1:6" s="164" customFormat="1" ht="21" customHeight="1" x14ac:dyDescent="0.25">
      <c r="A22" s="174" t="s">
        <v>30</v>
      </c>
      <c r="B22" s="161" t="s">
        <v>31</v>
      </c>
      <c r="C22" s="162"/>
      <c r="D22" s="162"/>
      <c r="E22" s="175"/>
      <c r="F22" s="163"/>
    </row>
    <row r="23" spans="1:6" s="164" customFormat="1" ht="15" x14ac:dyDescent="0.25">
      <c r="A23" s="178"/>
      <c r="B23" s="176"/>
      <c r="C23" s="179"/>
      <c r="D23" s="179"/>
      <c r="E23" s="180"/>
      <c r="F23" s="163"/>
    </row>
    <row r="24" spans="1:6" s="164" customFormat="1" ht="15" x14ac:dyDescent="0.25">
      <c r="A24" s="178"/>
      <c r="B24" s="176"/>
      <c r="C24" s="179"/>
      <c r="D24" s="179"/>
      <c r="E24" s="180"/>
      <c r="F24" s="163"/>
    </row>
    <row r="25" spans="1:6" s="164" customFormat="1" ht="15.75" x14ac:dyDescent="0.2">
      <c r="A25" s="196" t="s">
        <v>32</v>
      </c>
      <c r="B25" s="182"/>
      <c r="C25" s="183"/>
      <c r="D25" s="183"/>
      <c r="E25" s="184"/>
    </row>
    <row r="26" spans="1:6" s="164" customFormat="1" ht="62.65" customHeight="1" x14ac:dyDescent="0.2">
      <c r="A26" s="439" t="s">
        <v>33</v>
      </c>
      <c r="B26" s="440"/>
      <c r="C26" s="440"/>
      <c r="D26" s="440"/>
      <c r="E26" s="441"/>
    </row>
    <row r="27" spans="1:6" s="164" customFormat="1" ht="15" x14ac:dyDescent="0.25">
      <c r="A27" s="174" t="s">
        <v>27</v>
      </c>
      <c r="B27" s="161" t="s">
        <v>34</v>
      </c>
      <c r="C27" s="162"/>
      <c r="D27" s="162"/>
      <c r="E27" s="175"/>
      <c r="F27" s="163"/>
    </row>
    <row r="28" spans="1:6" s="164" customFormat="1" ht="37.15" customHeight="1" x14ac:dyDescent="0.25">
      <c r="A28" s="174" t="s">
        <v>29</v>
      </c>
      <c r="B28" s="437"/>
      <c r="C28" s="437"/>
      <c r="D28" s="437"/>
      <c r="E28" s="438"/>
      <c r="F28" s="163"/>
    </row>
    <row r="29" spans="1:6" s="164" customFormat="1" ht="14.25" customHeight="1" x14ac:dyDescent="0.25">
      <c r="A29" s="174"/>
      <c r="B29" s="176"/>
      <c r="C29" s="176"/>
      <c r="D29" s="176"/>
      <c r="E29" s="177"/>
      <c r="F29" s="163"/>
    </row>
    <row r="30" spans="1:6" s="164" customFormat="1" ht="21" customHeight="1" x14ac:dyDescent="0.25">
      <c r="A30" s="174" t="s">
        <v>30</v>
      </c>
      <c r="B30" s="161" t="s">
        <v>35</v>
      </c>
      <c r="C30" s="162"/>
      <c r="D30" s="162"/>
      <c r="E30" s="175"/>
      <c r="F30" s="163"/>
    </row>
    <row r="31" spans="1:6" s="164" customFormat="1" ht="11.25" x14ac:dyDescent="0.2">
      <c r="A31" s="181"/>
      <c r="B31" s="182"/>
      <c r="C31" s="183"/>
      <c r="D31" s="183"/>
      <c r="E31" s="184"/>
    </row>
    <row r="32" spans="1:6" s="164" customFormat="1" ht="12" thickBot="1" x14ac:dyDescent="0.25">
      <c r="A32" s="185"/>
      <c r="B32" s="186"/>
      <c r="C32" s="187"/>
      <c r="D32" s="187"/>
      <c r="E32" s="188"/>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8"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D3219"/>
  <sheetViews>
    <sheetView showGridLines="0" tabSelected="1" topLeftCell="A12" zoomScaleNormal="100" workbookViewId="0">
      <selection activeCell="S26" sqref="S26"/>
    </sheetView>
  </sheetViews>
  <sheetFormatPr baseColWidth="10" defaultColWidth="0" defaultRowHeight="15" customHeight="1" x14ac:dyDescent="0.25"/>
  <cols>
    <col min="1" max="1" width="2.5703125" customWidth="1"/>
    <col min="2" max="2" width="7.28515625" customWidth="1"/>
    <col min="3" max="3" width="15.42578125" customWidth="1"/>
    <col min="4" max="4" width="23.5703125" customWidth="1"/>
    <col min="5" max="5" width="31" customWidth="1"/>
    <col min="6" max="6" width="24.5703125" customWidth="1"/>
    <col min="7" max="7" width="10.42578125" customWidth="1"/>
    <col min="8" max="8" width="23.5703125" customWidth="1"/>
    <col min="9" max="9" width="16" hidden="1" customWidth="1"/>
    <col min="10" max="10" width="17" customWidth="1"/>
    <col min="11" max="11" width="15" customWidth="1"/>
    <col min="12" max="12" width="11.28515625" customWidth="1"/>
    <col min="13" max="13" width="25.7109375" hidden="1" customWidth="1"/>
    <col min="14" max="14" width="13.42578125" hidden="1" customWidth="1"/>
    <col min="15" max="15" width="18.7109375" hidden="1" customWidth="1"/>
    <col min="16" max="16" width="25.42578125" bestFit="1" customWidth="1"/>
    <col min="17" max="17" width="21.5703125" customWidth="1"/>
    <col min="18" max="19" width="38.5703125" customWidth="1"/>
    <col min="20" max="20" width="8.7109375" style="1" customWidth="1"/>
    <col min="21" max="21" width="16.7109375" bestFit="1" customWidth="1"/>
    <col min="22" max="23" width="16.7109375" customWidth="1"/>
    <col min="24" max="25" width="16.7109375" bestFit="1" customWidth="1"/>
    <col min="26" max="26" width="16.7109375" customWidth="1"/>
    <col min="27" max="28" width="36.28515625" customWidth="1"/>
    <col min="29" max="29" width="9.28515625" customWidth="1"/>
    <col min="30" max="30" width="10.7109375" hidden="1" customWidth="1"/>
    <col min="31" max="45" width="25.28515625" hidden="1" customWidth="1"/>
    <col min="46" max="46" width="11.42578125" hidden="1" customWidth="1"/>
    <col min="47" max="47" width="18.28515625" hidden="1" customWidth="1"/>
    <col min="48" max="48" width="9.28515625" hidden="1" customWidth="1"/>
    <col min="49" max="49" width="17.42578125" hidden="1" customWidth="1"/>
    <col min="50" max="16384" width="9.28515625" hidden="1"/>
  </cols>
  <sheetData>
    <row r="1" spans="1:55" x14ac:dyDescent="0.25">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row>
    <row r="2" spans="1:55" x14ac:dyDescent="0.25">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row>
    <row r="3" spans="1:55" ht="21" customHeight="1" x14ac:dyDescent="0.25">
      <c r="A3" s="1"/>
      <c r="B3" s="154" t="s">
        <v>37</v>
      </c>
      <c r="C3" s="155"/>
      <c r="D3" s="156"/>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row>
    <row r="4" spans="1:55" ht="15.75" customHeight="1" x14ac:dyDescent="0.25">
      <c r="A4" s="1"/>
      <c r="B4" s="82" t="s">
        <v>38</v>
      </c>
      <c r="C4" s="13"/>
      <c r="D4" s="83" t="s">
        <v>39</v>
      </c>
      <c r="E4" s="98"/>
      <c r="F4" s="48"/>
      <c r="G4" s="48"/>
      <c r="H4" s="15"/>
      <c r="I4" s="48"/>
      <c r="J4" s="453"/>
      <c r="K4" s="453"/>
      <c r="L4" s="453"/>
      <c r="M4" s="453"/>
      <c r="N4" s="137"/>
      <c r="O4" s="15"/>
      <c r="P4" s="15"/>
      <c r="Q4" s="454" t="str">
        <f>IFERROR(IF(AND(D5&gt;"",C17&lt;&gt;""),IF(AND(S6=0,C14=E14,T14=C14),"OK","Not Complete"),""),"")</f>
        <v>OK</v>
      </c>
      <c r="R4" s="454"/>
      <c r="S4" s="15"/>
      <c r="U4" s="1"/>
      <c r="V4" s="131" t="str">
        <f>IF(Q4="OK",Q4,"")</f>
        <v>OK</v>
      </c>
      <c r="W4" s="131"/>
      <c r="X4" s="131" t="str">
        <f>Q4</f>
        <v>OK</v>
      </c>
      <c r="Y4" s="131"/>
      <c r="Z4" s="131"/>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row>
    <row r="5" spans="1:55" ht="14.25" customHeight="1" x14ac:dyDescent="0.25">
      <c r="A5" s="1"/>
      <c r="B5" s="82" t="s">
        <v>40</v>
      </c>
      <c r="C5" s="13"/>
      <c r="D5" s="204" t="s">
        <v>41</v>
      </c>
      <c r="E5" s="98"/>
      <c r="F5" s="451" t="s">
        <v>42</v>
      </c>
      <c r="G5" s="451"/>
      <c r="H5" s="451"/>
      <c r="I5" s="451"/>
      <c r="J5" s="453"/>
      <c r="K5" s="453"/>
      <c r="L5" s="453"/>
      <c r="M5" s="453"/>
      <c r="N5" s="137"/>
      <c r="O5" s="15"/>
      <c r="P5" s="15"/>
      <c r="Q5" s="454"/>
      <c r="R5" s="454"/>
      <c r="S5" s="452"/>
      <c r="T5" s="452"/>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row>
    <row r="6" spans="1:55" ht="14.25" customHeight="1" x14ac:dyDescent="0.25">
      <c r="A6" s="1"/>
      <c r="B6" s="84" t="s">
        <v>43</v>
      </c>
      <c r="C6" s="14"/>
      <c r="D6" s="205" t="s">
        <v>44</v>
      </c>
      <c r="E6" s="98"/>
      <c r="F6" s="451"/>
      <c r="G6" s="451"/>
      <c r="H6" s="451"/>
      <c r="I6" s="451"/>
      <c r="J6" s="453"/>
      <c r="K6" s="453"/>
      <c r="L6" s="453"/>
      <c r="M6" s="453"/>
      <c r="N6" s="137"/>
      <c r="O6" s="15"/>
      <c r="P6" s="15"/>
      <c r="Q6" s="454"/>
      <c r="R6" s="454"/>
      <c r="S6" s="52">
        <f>U12-V12</f>
        <v>0</v>
      </c>
      <c r="U6" s="1"/>
      <c r="V6" s="1"/>
      <c r="W6" s="1"/>
      <c r="X6" s="1"/>
      <c r="Y6" s="1"/>
      <c r="Z6" s="1"/>
      <c r="AA6" s="15"/>
      <c r="AB6" s="15"/>
      <c r="AC6" s="15"/>
      <c r="AD6" s="15" t="s">
        <v>45</v>
      </c>
      <c r="AE6" s="15"/>
      <c r="AF6" s="15"/>
      <c r="AG6" s="15"/>
      <c r="AH6" s="15"/>
      <c r="AI6" s="15"/>
      <c r="AJ6" s="15"/>
      <c r="AK6" s="15"/>
      <c r="AL6" s="15"/>
      <c r="AM6" s="15"/>
      <c r="AN6" s="15"/>
      <c r="AO6" s="15"/>
      <c r="AP6" s="15"/>
      <c r="AQ6" s="15"/>
      <c r="AR6" s="15"/>
      <c r="AS6" s="15"/>
      <c r="AT6" s="15"/>
      <c r="AU6" s="15"/>
      <c r="AV6" s="15"/>
      <c r="AW6" s="15"/>
      <c r="AX6" s="15"/>
      <c r="AY6" s="15"/>
      <c r="AZ6" s="15"/>
      <c r="BA6" s="15"/>
    </row>
    <row r="7" spans="1:55" ht="14.25" customHeight="1" x14ac:dyDescent="0.25">
      <c r="A7" s="1"/>
      <c r="B7" s="84" t="s">
        <v>46</v>
      </c>
      <c r="C7" s="14"/>
      <c r="D7" s="85">
        <v>202301</v>
      </c>
      <c r="E7" s="98"/>
      <c r="F7" s="48"/>
      <c r="G7" s="48"/>
      <c r="H7" s="48"/>
      <c r="I7" s="48"/>
      <c r="J7" s="48"/>
      <c r="K7" s="137"/>
      <c r="L7" s="137"/>
      <c r="M7" s="137"/>
      <c r="N7" s="137"/>
      <c r="O7" s="15"/>
      <c r="P7" s="15"/>
      <c r="Q7" s="454"/>
      <c r="R7" s="454"/>
      <c r="S7" s="15"/>
      <c r="U7" s="1"/>
      <c r="V7" s="1"/>
      <c r="W7" s="1"/>
      <c r="X7" s="1"/>
      <c r="Y7" s="1"/>
      <c r="Z7" s="1"/>
      <c r="AA7" s="15"/>
      <c r="AB7" s="15"/>
      <c r="AC7" s="15"/>
      <c r="AD7" s="15" t="s">
        <v>47</v>
      </c>
      <c r="AE7" s="15"/>
      <c r="AF7" s="15"/>
      <c r="AG7" s="15"/>
      <c r="AH7" s="15"/>
      <c r="AI7" s="15"/>
      <c r="AJ7" s="15"/>
      <c r="AK7" s="15"/>
      <c r="AL7" s="15"/>
      <c r="AM7" s="15"/>
      <c r="AN7" s="15"/>
      <c r="AO7" s="15"/>
      <c r="AP7" s="15"/>
      <c r="AQ7" s="15"/>
      <c r="AR7" s="15"/>
      <c r="AS7" s="15"/>
      <c r="AT7" s="15"/>
      <c r="AU7" s="15"/>
      <c r="AV7" s="15"/>
      <c r="AW7" s="15"/>
      <c r="AX7" s="15"/>
      <c r="AY7" s="15"/>
      <c r="AZ7" s="15"/>
      <c r="BA7" s="15"/>
    </row>
    <row r="8" spans="1:55" ht="15" customHeight="1" x14ac:dyDescent="0.25">
      <c r="A8" s="1"/>
      <c r="B8" s="86" t="s">
        <v>48</v>
      </c>
      <c r="C8" s="87"/>
      <c r="D8" s="133">
        <v>18.970994000000001</v>
      </c>
      <c r="E8" s="98"/>
      <c r="F8" s="48"/>
      <c r="G8" s="15"/>
      <c r="H8" s="15"/>
      <c r="I8" s="15"/>
      <c r="J8" s="15"/>
      <c r="K8" s="15"/>
      <c r="L8" s="15"/>
      <c r="M8" s="15"/>
      <c r="N8" s="15"/>
      <c r="O8" s="15"/>
      <c r="P8" s="15"/>
      <c r="Q8" s="15"/>
      <c r="R8" s="15"/>
      <c r="S8" s="15"/>
      <c r="U8" s="1"/>
      <c r="V8" s="1"/>
      <c r="W8" s="1"/>
      <c r="X8" s="1"/>
      <c r="Y8" s="1"/>
      <c r="Z8" s="1"/>
      <c r="AA8" s="15"/>
      <c r="AB8" s="15"/>
      <c r="AC8" s="15"/>
      <c r="AD8" s="15" t="str">
        <f>Currency</f>
        <v>MX</v>
      </c>
      <c r="AE8" s="15"/>
      <c r="AF8" s="15"/>
      <c r="AG8" s="15"/>
      <c r="AH8" s="15"/>
      <c r="AI8" s="15"/>
      <c r="AJ8" s="15"/>
      <c r="AK8" s="15"/>
      <c r="AL8" s="15"/>
      <c r="AM8" s="15"/>
      <c r="AN8" s="15"/>
      <c r="AO8" s="15"/>
      <c r="AP8" s="15"/>
      <c r="AQ8" s="15"/>
      <c r="AR8" s="15"/>
      <c r="AS8" s="15"/>
      <c r="AT8" s="15"/>
      <c r="AU8" s="15"/>
      <c r="AV8" s="15"/>
      <c r="AW8" s="15"/>
      <c r="AX8" s="15"/>
      <c r="AY8" s="15"/>
      <c r="AZ8" s="15"/>
      <c r="BA8" s="15"/>
    </row>
    <row r="9" spans="1:55" ht="15" customHeight="1" x14ac:dyDescent="0.25">
      <c r="A9" s="1"/>
      <c r="B9" s="86" t="s">
        <v>49</v>
      </c>
      <c r="C9" s="86"/>
      <c r="D9" s="152" t="s">
        <v>50</v>
      </c>
      <c r="E9" s="98"/>
      <c r="F9" s="48"/>
      <c r="G9" s="15"/>
      <c r="H9" s="15"/>
      <c r="I9" s="15"/>
      <c r="J9" s="15"/>
      <c r="K9" s="15"/>
      <c r="L9" s="15"/>
      <c r="M9" s="15"/>
      <c r="N9" s="15"/>
      <c r="O9" s="15"/>
      <c r="P9" s="15"/>
      <c r="Q9" s="15"/>
      <c r="R9" s="15"/>
      <c r="S9" s="15"/>
      <c r="U9" s="384"/>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row>
    <row r="10" spans="1:55" ht="15" customHeight="1" x14ac:dyDescent="0.25">
      <c r="A10" s="1"/>
      <c r="B10" s="151" t="s">
        <v>51</v>
      </c>
      <c r="C10" s="151"/>
      <c r="D10" s="152" t="s">
        <v>50</v>
      </c>
      <c r="E10" s="98"/>
      <c r="F10" s="48"/>
      <c r="G10" s="15"/>
      <c r="H10" s="15"/>
      <c r="I10" s="15"/>
      <c r="J10" s="15"/>
      <c r="K10" s="15"/>
      <c r="L10" s="15"/>
      <c r="M10" s="15"/>
      <c r="N10" s="15"/>
      <c r="O10" s="15"/>
      <c r="P10" s="15"/>
      <c r="Q10" s="15"/>
      <c r="R10" s="15"/>
      <c r="S10" s="15"/>
      <c r="U10" s="224"/>
      <c r="V10" s="1"/>
      <c r="W10" s="1"/>
      <c r="X10" s="384"/>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c r="BA10" s="15"/>
    </row>
    <row r="11" spans="1:55" x14ac:dyDescent="0.25">
      <c r="A11" s="1"/>
      <c r="B11" s="1"/>
      <c r="C11" s="1"/>
      <c r="D11" s="1"/>
      <c r="E11" s="1"/>
      <c r="F11" s="15"/>
      <c r="G11" s="15"/>
      <c r="H11" s="15"/>
      <c r="I11" s="15"/>
      <c r="J11" s="15"/>
      <c r="K11" s="15"/>
      <c r="L11" s="15"/>
      <c r="M11" s="15"/>
      <c r="N11" s="15"/>
      <c r="O11" s="15"/>
      <c r="P11" s="15"/>
      <c r="Q11" s="15"/>
      <c r="R11" s="15"/>
      <c r="S11" s="90" t="str">
        <f>IFERROR(IF($S$6&lt;&gt;0,"Transaction is not Balanced!",""),"")</f>
        <v/>
      </c>
      <c r="U11" s="1"/>
      <c r="V11" s="218">
        <f>+U12-V12</f>
        <v>0</v>
      </c>
      <c r="W11" s="1"/>
      <c r="X11" s="1"/>
      <c r="Y11" s="218"/>
      <c r="Z11" s="1"/>
      <c r="AA11" s="15"/>
      <c r="AB11" s="15"/>
      <c r="AC11" s="15"/>
      <c r="AD11" s="15"/>
      <c r="AE11" s="15"/>
      <c r="AF11" s="15"/>
      <c r="AG11" s="15"/>
      <c r="AH11" s="15"/>
      <c r="AI11" s="119">
        <f ca="1">TIME(HOUR(NOW()), MINUTE(NOW()), SECOND(NOW()))</f>
        <v>0.54521990740740744</v>
      </c>
      <c r="AJ11" s="15"/>
      <c r="AK11" s="15"/>
      <c r="AL11" s="15"/>
      <c r="AM11" s="15"/>
      <c r="AN11" s="15"/>
      <c r="AO11" s="15"/>
      <c r="AP11" s="15"/>
      <c r="AQ11" s="15"/>
      <c r="AR11" s="15"/>
      <c r="AS11" s="15"/>
      <c r="AT11" s="15"/>
      <c r="AU11" s="15"/>
      <c r="AV11" s="15"/>
      <c r="AW11" s="15"/>
      <c r="AX11" s="15"/>
      <c r="AY11" s="15"/>
      <c r="AZ11" s="15"/>
      <c r="BA11" s="15"/>
    </row>
    <row r="12" spans="1:55" ht="14.25" customHeight="1" x14ac:dyDescent="0.25">
      <c r="A12" s="1"/>
      <c r="B12" s="1"/>
      <c r="C12" s="1"/>
      <c r="D12" s="1"/>
      <c r="E12" s="1"/>
      <c r="F12" s="15"/>
      <c r="G12" s="15"/>
      <c r="H12" s="16"/>
      <c r="I12" s="15"/>
      <c r="J12" s="15"/>
      <c r="K12" s="122"/>
      <c r="L12" s="122" t="str">
        <f>IFERROR(IF(X14&gt;0,"Vendor ID is Missing",""),"")</f>
        <v>Vendor ID is Missing</v>
      </c>
      <c r="M12" s="15"/>
      <c r="N12" s="15"/>
      <c r="O12" s="15"/>
      <c r="P12" s="15"/>
      <c r="Q12" s="15"/>
      <c r="R12" s="15"/>
      <c r="S12" s="90"/>
      <c r="U12" s="51">
        <f>SUM(Curr_Amount_Debit)</f>
        <v>1505085.1199999999</v>
      </c>
      <c r="V12" s="51">
        <f>SUM(Curr_Amount_Credit)</f>
        <v>1505085.1199999999</v>
      </c>
      <c r="W12" s="51"/>
      <c r="X12" s="51">
        <f>SUM(Table1[Debit USD])</f>
        <v>79811.180198905422</v>
      </c>
      <c r="Y12" s="51">
        <f>SUM(Table1[Credit USD])</f>
        <v>79811.184294901628</v>
      </c>
      <c r="Z12" s="51"/>
      <c r="AA12" s="51"/>
      <c r="AB12" s="51"/>
      <c r="AC12" s="15"/>
      <c r="AD12" s="15"/>
      <c r="AE12" s="49"/>
      <c r="AF12" s="49"/>
      <c r="AG12" s="49"/>
      <c r="AH12" s="49"/>
      <c r="AI12" s="49"/>
      <c r="AJ12" s="49"/>
      <c r="AK12" s="49"/>
      <c r="AL12" s="49"/>
      <c r="AM12" s="49"/>
      <c r="AN12" s="49"/>
      <c r="AO12" s="49"/>
      <c r="AP12" s="49"/>
      <c r="AQ12" s="49"/>
      <c r="AR12" s="49">
        <f>SUM(AV17:AV3192)</f>
        <v>1010905.18</v>
      </c>
      <c r="AS12" s="49">
        <f>SUM(AW17:AW3192)</f>
        <v>30593.38</v>
      </c>
      <c r="AT12" s="49"/>
      <c r="AU12" s="49"/>
      <c r="AV12" s="49"/>
      <c r="AW12" s="49"/>
      <c r="AX12" s="49"/>
      <c r="AY12" s="49"/>
      <c r="AZ12" s="49"/>
      <c r="BA12" s="49"/>
    </row>
    <row r="13" spans="1:55" ht="10.5" customHeight="1" thickBot="1" x14ac:dyDescent="0.3">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row>
    <row r="14" spans="1:55" ht="10.15" customHeight="1" x14ac:dyDescent="0.25">
      <c r="A14" s="1"/>
      <c r="B14" s="68"/>
      <c r="C14" s="69">
        <f>COUNTA(Table1[Posting Date])</f>
        <v>69</v>
      </c>
      <c r="D14" s="69"/>
      <c r="E14" s="69">
        <f>COUNTA(Table1[Budget Code Description])</f>
        <v>69</v>
      </c>
      <c r="F14" s="69"/>
      <c r="G14" s="69"/>
      <c r="H14" s="69"/>
      <c r="I14" s="69"/>
      <c r="J14" s="69"/>
      <c r="K14" s="69">
        <f>COUNTA(Table1[Staff ID])</f>
        <v>0</v>
      </c>
      <c r="L14" s="69"/>
      <c r="M14" s="69"/>
      <c r="N14" s="69"/>
      <c r="O14" s="69"/>
      <c r="P14" s="69"/>
      <c r="Q14" s="69">
        <f>COUNTA(Table1[Reference Number])</f>
        <v>3173</v>
      </c>
      <c r="R14" s="69">
        <f>COUNTA(Table1[Description])</f>
        <v>3173</v>
      </c>
      <c r="S14" s="69">
        <f>COUNTA(Table1[Line Description])</f>
        <v>80</v>
      </c>
      <c r="T14" s="69">
        <f>COUNTA(Table1[Cur])</f>
        <v>69</v>
      </c>
      <c r="U14" s="422"/>
      <c r="V14" s="69">
        <f>COUNTA(Table1[Posting Date])</f>
        <v>69</v>
      </c>
      <c r="W14" s="69"/>
      <c r="X14" s="430">
        <f>SUBTOTAL(9,X17:X94)-SUBTOTAL(9,Y17:Y94)</f>
        <v>48406.879068640665</v>
      </c>
      <c r="Y14" s="69"/>
      <c r="Z14" s="69"/>
      <c r="AA14" s="139"/>
      <c r="AB14" s="230"/>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row>
    <row r="15" spans="1:55" ht="3" customHeight="1" x14ac:dyDescent="0.25">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0"/>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row>
    <row r="16" spans="1:55" s="2" customFormat="1" ht="15.75" thickBot="1" x14ac:dyDescent="0.3">
      <c r="A16" s="10"/>
      <c r="B16" s="203" t="s">
        <v>52</v>
      </c>
      <c r="C16" s="202" t="s">
        <v>53</v>
      </c>
      <c r="D16" s="202" t="s">
        <v>54</v>
      </c>
      <c r="E16" s="202" t="s">
        <v>55</v>
      </c>
      <c r="F16" s="206" t="s">
        <v>56</v>
      </c>
      <c r="G16" s="206" t="s">
        <v>57</v>
      </c>
      <c r="H16" s="206" t="s">
        <v>58</v>
      </c>
      <c r="I16" s="206" t="s">
        <v>59</v>
      </c>
      <c r="J16" s="206" t="s">
        <v>60</v>
      </c>
      <c r="K16" s="206" t="s">
        <v>61</v>
      </c>
      <c r="L16" s="12" t="s">
        <v>62</v>
      </c>
      <c r="M16" s="12" t="s">
        <v>63</v>
      </c>
      <c r="N16" s="12" t="s">
        <v>64</v>
      </c>
      <c r="O16" s="12" t="s">
        <v>65</v>
      </c>
      <c r="P16" s="207" t="s">
        <v>66</v>
      </c>
      <c r="Q16" s="206" t="s">
        <v>49</v>
      </c>
      <c r="R16" s="206" t="s">
        <v>67</v>
      </c>
      <c r="S16" s="207" t="s">
        <v>68</v>
      </c>
      <c r="T16" s="207" t="s">
        <v>69</v>
      </c>
      <c r="U16" s="207" t="s">
        <v>70</v>
      </c>
      <c r="V16" s="207" t="s">
        <v>71</v>
      </c>
      <c r="W16" s="207" t="s">
        <v>72</v>
      </c>
      <c r="X16" s="206" t="s">
        <v>73</v>
      </c>
      <c r="Y16" s="206" t="s">
        <v>74</v>
      </c>
      <c r="Z16" s="206" t="s">
        <v>75</v>
      </c>
      <c r="AA16" s="208" t="s">
        <v>76</v>
      </c>
      <c r="AB16" s="250" t="s">
        <v>77</v>
      </c>
      <c r="AC16" s="15"/>
      <c r="AD16" s="15" t="s">
        <v>78</v>
      </c>
      <c r="AE16" s="15" t="s">
        <v>79</v>
      </c>
      <c r="AF16" s="15"/>
      <c r="AG16" s="15"/>
      <c r="AH16" s="15"/>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92</v>
      </c>
      <c r="AV16" s="12" t="s">
        <v>70</v>
      </c>
      <c r="AW16" s="12" t="s">
        <v>71</v>
      </c>
      <c r="AX16" s="12" t="s">
        <v>93</v>
      </c>
      <c r="AY16" s="12" t="s">
        <v>94</v>
      </c>
      <c r="AZ16" s="12" t="s">
        <v>95</v>
      </c>
      <c r="BA16" s="12" t="s">
        <v>96</v>
      </c>
      <c r="BB16" s="12" t="s">
        <v>97</v>
      </c>
      <c r="BC16" s="12" t="s">
        <v>98</v>
      </c>
    </row>
    <row r="17" spans="1:56" s="235" customFormat="1" ht="29.25" customHeight="1" thickBot="1" x14ac:dyDescent="0.3">
      <c r="A17" s="242"/>
      <c r="B17" s="267">
        <v>1</v>
      </c>
      <c r="C17" s="268">
        <v>44957</v>
      </c>
      <c r="D17" s="268">
        <v>44928</v>
      </c>
      <c r="E17" s="269" t="s">
        <v>99</v>
      </c>
      <c r="F17" s="270" t="str">
        <f>IFERROR(IF(VLOOKUP(Table1[[#This Row],[Budget Code Description]],Dimentions!$X$6:$AC$139,2,FALSE)="","",VLOOKUP(Table1[[#This Row],[Budget Code Description]],Dimentions!$X$6:$AC$139,2,FALSE)),"")</f>
        <v>BANK FEES</v>
      </c>
      <c r="G17" s="271">
        <f>IFERROR(VLOOKUP(Table1[[#This Row],[Budget Code Description]],Dimentions!$X$6:$AC$139,3,FALSE),"")</f>
        <v>90900</v>
      </c>
      <c r="H17" s="272" t="str">
        <f>IFERROR(VLOOKUP(Table1[[#This Row],[Account]],Dimentions!$S$6:$V$233,2,FALSE),"")</f>
        <v>Bank Fees &amp; Service Charges</v>
      </c>
      <c r="I17" s="273">
        <f>_xlfn.NUMBERVALUE(LEFT(Table1[[#This Row],[Account]],1))</f>
        <v>9</v>
      </c>
      <c r="J17" s="273" t="str">
        <f>IFERROR(VLOOKUP(Table1[[#This Row],[Budget Code Description]],Table6[#All],7,FALSE),"")</f>
        <v>DOL425</v>
      </c>
      <c r="K17" s="270">
        <f>IFERROR(VLOOKUP(Table1[[#This Row],[Budget Code Description]],Table6[#All],8,FALSE),"")</f>
        <v>20200</v>
      </c>
      <c r="L17" s="274"/>
      <c r="M17" s="272" t="str">
        <f>IFERROR(VLOOKUP(Table1[[#This Row],[Staff ID]],Table2[],2,FALSE),"")</f>
        <v/>
      </c>
      <c r="N17" s="275" t="str">
        <f>IFERROR(IF(VLOOKUP(Table1[[#This Row],[Budget Code Description]],Dimentions!$X$6:$AC$134,4,FALSE)="","",VLOOKUP(Table1[[#This Row],[Budget Code Description]],Dimentions!$X$6:$AC$134,4,FALSE)),"")</f>
        <v/>
      </c>
      <c r="O17" s="272" t="str">
        <f>IFERROR(VLOOKUP(Table1[[#This Row],[Vendor ID]],Table549[],2,FALSE),"")</f>
        <v/>
      </c>
      <c r="P17" s="274" t="s">
        <v>100</v>
      </c>
      <c r="Q17" s="270" t="str">
        <f>IF(Table1[[#This Row],[Posting Date]]&lt;&gt;"",$D$9,"")</f>
        <v>2023-01 DOL425 Mexico FO Report</v>
      </c>
      <c r="R17" s="276" t="str">
        <f>IF(Table1[[#This Row],[Posting Date]]&lt;&gt;"",$D$10,"")</f>
        <v>2023-01 DOL425 Mexico FO Report</v>
      </c>
      <c r="S17" s="277" t="s">
        <v>101</v>
      </c>
      <c r="T17" s="274" t="s">
        <v>44</v>
      </c>
      <c r="U17" s="278">
        <v>0.01</v>
      </c>
      <c r="V17" s="279"/>
      <c r="W17" s="258">
        <f t="shared" ref="W17:W19" si="0">IF(E17="","",(ExchangeRate))</f>
        <v>18.970994000000001</v>
      </c>
      <c r="X17" s="220">
        <f>IF(E17="","",(IF(Table1[[#This Row],[Cur]]="USD",Table1[[#This Row],[Cur_Amount Debit]],Table1[[#This Row],[Cur_Amount Debit]]/Table1[[#This Row],[Exchange Rate]])))</f>
        <v>5.2712050828754677E-4</v>
      </c>
      <c r="Y17" s="220">
        <f>IF(E17="","",(IF(Table1[[#This Row],[Cur]]="USD",Table1[[#This Row],[Cur_Amount Credit]],Table1[[#This Row],[Cur_Amount Credit]]/ExchangeRate)))</f>
        <v>0</v>
      </c>
      <c r="Z17" s="221">
        <f>IF(E17="","",(Table1[[#This Row],[Debit USD]]-Table1[[#This Row],[Credit USD]]))</f>
        <v>5.2712050828754677E-4</v>
      </c>
      <c r="AA17" s="247"/>
      <c r="AB17" s="251"/>
      <c r="AC17" s="241"/>
      <c r="AD17" s="236"/>
      <c r="AE17" s="236" t="str">
        <f>IF(AND(OR(Table1[[#This Row],[Account]]="15030",Table1[[#This Row],[Account]]="15035",Table1[[#This Row],[Account]]="20150"),Table1[[#This Row],[Vendor ID]]=""),1,"")</f>
        <v/>
      </c>
      <c r="AF17" s="236"/>
      <c r="AG17" s="236"/>
      <c r="AH17" s="236"/>
      <c r="AI17" s="237" t="str">
        <f>IF(Table1[[#This Row],[Posting Date]]&lt;&gt;"","GJ-"&amp;CountryID,"")</f>
        <v>GJ-MEX</v>
      </c>
      <c r="AJ17" s="238">
        <f>IF(Table1[[#This Row],[Posting Date]]&lt;&gt;"",Table1[[#This Row],[Posting Date]],"")</f>
        <v>44957</v>
      </c>
      <c r="AK17" s="237"/>
      <c r="AL17" s="237" t="str">
        <f>IF(Table1[[#This Row],[Description]]&lt;&gt;"",Table1[[#This Row],[Description]],"")</f>
        <v>2023-01 DOL425 Mexico FO Report</v>
      </c>
      <c r="AM17" s="237" t="str">
        <f>IF(Table1[[#This Row],[Posting Date]]&lt;&gt;"",Table1[[#This Row],[Reference Number]],"")</f>
        <v>2023-01 DOL425 Mexico FO Report</v>
      </c>
      <c r="AN17" s="237" t="str">
        <f>TRIM(Table1[[#This Row],[Line '#]])</f>
        <v>1</v>
      </c>
      <c r="AO17" s="237" t="str">
        <f>TRIM(Table1[[#This Row],[Account]])</f>
        <v>90900</v>
      </c>
      <c r="AP17" s="237" t="str">
        <f>IF(Table1[[#This Row],[Posting Date]]&lt;&gt;"",$D$5,"")</f>
        <v>MEX</v>
      </c>
      <c r="AQ17" s="237" t="str">
        <f>TRIM(Table1[[#This Row],[Departments-Prgrams]])</f>
        <v>20200</v>
      </c>
      <c r="AR17" s="237" t="str">
        <f>TRIM(Table1[[#This Row],[Grant]])</f>
        <v>DOL425</v>
      </c>
      <c r="AS17" s="237" t="str">
        <f>TRIM(Table1[[#This Row],[Staff ID]])</f>
        <v/>
      </c>
      <c r="AT17" s="237" t="str">
        <f>IF(TRIM(Table1[[#This Row],[Budget Code]])=0,"",TRIM(Table1[[#This Row],[Budget Code]]))</f>
        <v>BANK FEES</v>
      </c>
      <c r="AU17" s="237" t="str">
        <f>IF(Table1[[#This Row],[Line Description]]&lt;&gt;"",Table1[[#This Row],[Line Description]],"")</f>
        <v>Banco Santander Mexico SA VAT Bank fees</v>
      </c>
      <c r="AV17" s="237">
        <f>IF(Table1[[#This Row],[Cur_Amount Debit]]&gt;0,ROUND(Table1[[#This Row],[Cur_Amount Debit]],2),"")</f>
        <v>0.01</v>
      </c>
      <c r="AW17" s="237" t="str">
        <f>IF(Table1[[#This Row],[Cur_Amount Credit]]&gt;0,ROUND(Table1[[#This Row],[Cur_Amount Credit]],2),"")</f>
        <v/>
      </c>
      <c r="AX17" s="237" t="str">
        <f>LEFT(Table1[[#This Row],[Cur]],3)</f>
        <v>MX</v>
      </c>
      <c r="AY17" s="238"/>
      <c r="AZ17" s="237"/>
      <c r="BA17" s="237">
        <f>IF(Table1[[#This Row],[Cur]]&lt;&gt;"",IF(Table1[[#This Row],[Cur]]="USD","",ExchangeRate),"")</f>
        <v>18.970994000000001</v>
      </c>
      <c r="BB17" s="237" t="str">
        <f>IF(Table1[[#This Row],[Grant]]&lt;&gt;"",VLOOKUP(Table1[[#This Row],[Grant]],Dimentions!$O$5:$Q$130,3),"")</f>
        <v>EGC</v>
      </c>
      <c r="BC17" s="237" t="str">
        <f>TRIM(Table1[[#This Row],[Vendor ID]])</f>
        <v/>
      </c>
      <c r="BD17" s="235">
        <f>IF(Table1[[#This Row],[Posting Date]]&lt;&gt;"",1,"")</f>
        <v>1</v>
      </c>
    </row>
    <row r="18" spans="1:56" s="235" customFormat="1" ht="11.25" customHeight="1" thickBot="1" x14ac:dyDescent="0.3">
      <c r="A18" s="242"/>
      <c r="B18" s="267">
        <v>2</v>
      </c>
      <c r="C18" s="268">
        <v>44957</v>
      </c>
      <c r="D18" s="268">
        <v>44928</v>
      </c>
      <c r="E18" s="269" t="s">
        <v>99</v>
      </c>
      <c r="F18" s="270" t="str">
        <f>IFERROR(IF(VLOOKUP(Table1[[#This Row],[Budget Code Description]],Dimentions!$X$6:$AC$134,2,FALSE)="","",VLOOKUP(Table1[[#This Row],[Budget Code Description]],Dimentions!$X$6:$AC$134,2,FALSE)),"")</f>
        <v>BANK FEES</v>
      </c>
      <c r="G18" s="271">
        <f>IFERROR(VLOOKUP(Table1[[#This Row],[Budget Code Description]],Dimentions!$X$6:$AC$134,3,FALSE),"")</f>
        <v>90900</v>
      </c>
      <c r="H18" s="272" t="str">
        <f>IFERROR(VLOOKUP(Table1[[#This Row],[Account]],Dimentions!$S$6:$V$233,2,FALSE),"")</f>
        <v>Bank Fees &amp; Service Charges</v>
      </c>
      <c r="I18" s="273">
        <f>_xlfn.NUMBERVALUE(LEFT(Table1[[#This Row],[Account]],1))</f>
        <v>9</v>
      </c>
      <c r="J18" s="273" t="str">
        <f>IFERROR(VLOOKUP(Table1[[#This Row],[Budget Code Description]],Table6[#All],7,FALSE),"")</f>
        <v>DOL425</v>
      </c>
      <c r="K18" s="270">
        <f>IFERROR(VLOOKUP(Table1[[#This Row],[Budget Code Description]],Table6[#All],8,FALSE),"")</f>
        <v>20200</v>
      </c>
      <c r="L18" s="274"/>
      <c r="M18" s="272" t="str">
        <f>IFERROR(VLOOKUP(Table1[[#This Row],[Staff ID]],Table2[],2,FALSE),"")</f>
        <v/>
      </c>
      <c r="N18" s="274" t="str">
        <f>IFERROR(IF(VLOOKUP(Table1[[#This Row],[Budget Code Description]],Dimentions!$X$6:$AC$134,4,FALSE)="","",VLOOKUP(Table1[[#This Row],[Budget Code Description]],Dimentions!$X$6:$AC$134,4,FALSE)),"")</f>
        <v/>
      </c>
      <c r="O18" s="272" t="str">
        <f>IFERROR(VLOOKUP(Table1[[#This Row],[Vendor ID]],Table549[],2,FALSE),"")</f>
        <v/>
      </c>
      <c r="P18" s="274" t="s">
        <v>100</v>
      </c>
      <c r="Q18" s="270" t="str">
        <f>IF(Table1[[#This Row],[Posting Date]]&lt;&gt;"",$D$9,"")</f>
        <v>2023-01 DOL425 Mexico FO Report</v>
      </c>
      <c r="R18" s="276" t="str">
        <f>IF(Table1[[#This Row],[Posting Date]]&lt;&gt;"",$D$10,"")</f>
        <v>2023-01 DOL425 Mexico FO Report</v>
      </c>
      <c r="S18" s="277" t="s">
        <v>101</v>
      </c>
      <c r="T18" s="274" t="s">
        <v>44</v>
      </c>
      <c r="U18" s="281"/>
      <c r="V18" s="282">
        <v>0.01</v>
      </c>
      <c r="W18" s="258">
        <f>IF(E18="","",(ExchangeRate))</f>
        <v>18.970994000000001</v>
      </c>
      <c r="X18" s="220">
        <f>IF(E18="","",(IF(Table1[[#This Row],[Cur]]="USD",Table1[[#This Row],[Cur_Amount Debit]],Table1[[#This Row],[Cur_Amount Debit]]/Table1[[#This Row],[Exchange Rate]])))</f>
        <v>0</v>
      </c>
      <c r="Y18" s="220">
        <f>IF(E18="","",(IF(Table1[[#This Row],[Cur]]="USD",Table1[[#This Row],[Cur_Amount Credit]],Table1[[#This Row],[Cur_Amount Credit]]/ExchangeRate)))</f>
        <v>5.2712050828754677E-4</v>
      </c>
      <c r="Z18" s="220">
        <f>IF(E18="","",(Table1[[#This Row],[Debit USD]]-Table1[[#This Row],[Credit USD]]))</f>
        <v>-5.2712050828754677E-4</v>
      </c>
      <c r="AA18" s="247"/>
      <c r="AB18" s="251"/>
      <c r="AC18" s="241"/>
      <c r="AD18" s="236"/>
      <c r="AE18" s="236"/>
      <c r="AF18" s="236"/>
      <c r="AG18" s="236"/>
      <c r="AH18" s="236"/>
      <c r="AI18" s="237"/>
      <c r="AJ18" s="238"/>
      <c r="AK18" s="237"/>
      <c r="AL18" s="237"/>
      <c r="AM18" s="237"/>
      <c r="AN18" s="237"/>
      <c r="AO18" s="237"/>
      <c r="AP18" s="237"/>
      <c r="AQ18" s="237"/>
      <c r="AR18" s="237"/>
      <c r="AS18" s="237"/>
      <c r="AT18" s="237"/>
      <c r="AU18" s="237"/>
      <c r="AV18" s="237"/>
      <c r="AW18" s="237"/>
      <c r="AX18" s="237"/>
      <c r="AY18" s="238"/>
      <c r="AZ18" s="237"/>
      <c r="BA18" s="237"/>
      <c r="BB18" s="237"/>
      <c r="BC18" s="237"/>
    </row>
    <row r="19" spans="1:56" ht="75.75" thickBot="1" x14ac:dyDescent="0.3">
      <c r="A19" s="242"/>
      <c r="B19" s="304">
        <v>3</v>
      </c>
      <c r="C19" s="305">
        <v>44957</v>
      </c>
      <c r="D19" s="305">
        <v>44936</v>
      </c>
      <c r="E19" s="306" t="s">
        <v>102</v>
      </c>
      <c r="F19" s="307" t="str">
        <f>IFERROR(IF(VLOOKUP(Table1[[#This Row],[Budget Code Description]],Dimentions!$X$6:$AC$139,2,FALSE)="","",VLOOKUP(Table1[[#This Row],[Budget Code Description]],Dimentions!$X$6:$AC$139,2,FALSE)),"")</f>
        <v>RENT &amp; UT</v>
      </c>
      <c r="G19" s="308">
        <f>IFERROR(VLOOKUP(Table1[[#This Row],[Budget Code Description]],Dimentions!$X$6:$AC$139,3,FALSE),"")</f>
        <v>85180</v>
      </c>
      <c r="H19" s="309" t="str">
        <f>IFERROR(VLOOKUP(Table1[[#This Row],[Account]],Dimentions!$S$6:$V$233,2,FALSE),"")</f>
        <v>Rent</v>
      </c>
      <c r="I19" s="310">
        <f>_xlfn.NUMBERVALUE(LEFT(Table1[[#This Row],[Account]],1))</f>
        <v>8</v>
      </c>
      <c r="J19" s="310" t="str">
        <f>IFERROR(VLOOKUP(Table1[[#This Row],[Budget Code Description]],Table6[#All],7,FALSE),"")</f>
        <v>DOL425</v>
      </c>
      <c r="K19" s="307">
        <f>IFERROR(VLOOKUP(Table1[[#This Row],[Budget Code Description]],Table6[#All],8,FALSE),"")</f>
        <v>20200</v>
      </c>
      <c r="L19" s="311"/>
      <c r="M19" s="309" t="str">
        <f>IFERROR(VLOOKUP(Table1[[#This Row],[Staff ID]],Table2[],2,FALSE),"")</f>
        <v/>
      </c>
      <c r="N19" s="312" t="str">
        <f>IFERROR(IF(VLOOKUP(Table1[[#This Row],[Budget Code Description]],Dimentions!$X$6:$AC$134,4,FALSE)="","",VLOOKUP(Table1[[#This Row],[Budget Code Description]],Dimentions!$X$6:$AC$134,4,FALSE)),"")</f>
        <v/>
      </c>
      <c r="O19" s="309" t="str">
        <f>IFERROR(VLOOKUP(Table1[[#This Row],[Vendor ID]],Table549[],2,FALSE),"")</f>
        <v/>
      </c>
      <c r="P19" s="311" t="s">
        <v>103</v>
      </c>
      <c r="Q19" s="307" t="str">
        <f>IF(Table1[[#This Row],[Posting Date]]&lt;&gt;"",$D$9,"")</f>
        <v>2023-01 DOL425 Mexico FO Report</v>
      </c>
      <c r="R19" s="313" t="str">
        <f>IF(Table1[[#This Row],[Posting Date]]&lt;&gt;"",$D$10,"")</f>
        <v>2023-01 DOL425 Mexico FO Report</v>
      </c>
      <c r="S19" s="314" t="s">
        <v>104</v>
      </c>
      <c r="T19" s="311" t="s">
        <v>44</v>
      </c>
      <c r="U19" s="315">
        <v>114351.06</v>
      </c>
      <c r="V19" s="316"/>
      <c r="W19" s="258">
        <f t="shared" si="0"/>
        <v>18.970994000000001</v>
      </c>
      <c r="X19" s="220">
        <f>IF(E19="","",(IF(Table1[[#This Row],[Cur]]="USD",Table1[[#This Row],[Cur_Amount Debit]],Table1[[#This Row],[Cur_Amount Debit]]/Table1[[#This Row],[Exchange Rate]])))</f>
        <v>6027.678887041975</v>
      </c>
      <c r="Y19" s="220">
        <f>IF(E19="","",(IF(Table1[[#This Row],[Cur]]="USD",Table1[[#This Row],[Cur_Amount Credit]],Table1[[#This Row],[Cur_Amount Credit]]/ExchangeRate)))</f>
        <v>0</v>
      </c>
      <c r="Z19" s="221">
        <f>IF(E19="","",(Table1[[#This Row],[Debit USD]]-Table1[[#This Row],[Credit USD]]))</f>
        <v>6027.678887041975</v>
      </c>
      <c r="AA19" s="234" t="s">
        <v>105</v>
      </c>
      <c r="AB19" s="245" t="s">
        <v>106</v>
      </c>
      <c r="AC19" s="241"/>
      <c r="AD19" s="239"/>
      <c r="AE19" s="239" t="str">
        <f>IF(AND(OR(Table1[[#This Row],[Account]]="15030",Table1[[#This Row],[Account]]="15035",Table1[[#This Row],[Account]]="20150"),Table1[[#This Row],[Vendor ID]]=""),1,"")</f>
        <v/>
      </c>
      <c r="AF19" s="239"/>
      <c r="AG19" s="239"/>
      <c r="AH19" s="239"/>
      <c r="AI19" s="46" t="str">
        <f>IF(Table1[[#This Row],[Posting Date]]&lt;&gt;"","GJ-"&amp;CountryID,"")</f>
        <v>GJ-MEX</v>
      </c>
      <c r="AJ19" s="59">
        <f>IF(Table1[[#This Row],[Posting Date]]&lt;&gt;"",Table1[[#This Row],[Posting Date]],"")</f>
        <v>44957</v>
      </c>
      <c r="AK19" s="46"/>
      <c r="AL19" s="46" t="str">
        <f>IF(Table1[[#This Row],[Description]]&lt;&gt;"",Table1[[#This Row],[Description]],"")</f>
        <v>2023-01 DOL425 Mexico FO Report</v>
      </c>
      <c r="AM19" s="46" t="str">
        <f>IF(Table1[[#This Row],[Posting Date]]&lt;&gt;"",Table1[[#This Row],[Reference Number]],"")</f>
        <v>2023-01 DOL425 Mexico FO Report</v>
      </c>
      <c r="AN19" s="46" t="str">
        <f>TRIM(Table1[[#This Row],[Line '#]])</f>
        <v>3</v>
      </c>
      <c r="AO19" s="46" t="str">
        <f>TRIM(Table1[[#This Row],[Account]])</f>
        <v>85180</v>
      </c>
      <c r="AP19" s="46" t="str">
        <f>IF(Table1[[#This Row],[Posting Date]]&lt;&gt;"",$D$5,"")</f>
        <v>MEX</v>
      </c>
      <c r="AQ19" s="46" t="str">
        <f>TRIM(Table1[[#This Row],[Departments-Prgrams]])</f>
        <v>20200</v>
      </c>
      <c r="AR19" s="46" t="str">
        <f>TRIM(Table1[[#This Row],[Grant]])</f>
        <v>DOL425</v>
      </c>
      <c r="AS19" s="46" t="str">
        <f>TRIM(Table1[[#This Row],[Staff ID]])</f>
        <v/>
      </c>
      <c r="AT19" s="46" t="str">
        <f>IF(TRIM(Table1[[#This Row],[Budget Code]])=0,"",TRIM(Table1[[#This Row],[Budget Code]]))</f>
        <v>RENT &amp; UT</v>
      </c>
      <c r="AU19" s="46" t="str">
        <f>IF(Table1[[#This Row],[Line Description]]&lt;&gt;"",Table1[[#This Row],[Line Description]],"")</f>
        <v>WeWork Mexico Co S de RL de CV Coworking office space Jan 2023 Invoice 1223467436</v>
      </c>
      <c r="AV19" s="46">
        <f>IF(Table1[[#This Row],[Cur_Amount Debit]]&gt;0,ROUND(Table1[[#This Row],[Cur_Amount Debit]],2),"")</f>
        <v>114351.06</v>
      </c>
      <c r="AW19" s="46" t="str">
        <f>IF(Table1[[#This Row],[Cur_Amount Credit]]&gt;0,ROUND(Table1[[#This Row],[Cur_Amount Credit]],2),"")</f>
        <v/>
      </c>
      <c r="AX19" s="46" t="str">
        <f>LEFT(Table1[[#This Row],[Cur]],3)</f>
        <v>MX</v>
      </c>
      <c r="AY19" s="59"/>
      <c r="AZ19" s="46"/>
      <c r="BA19" s="46">
        <f>IF(Table1[[#This Row],[Cur]]&lt;&gt;"",IF(Table1[[#This Row],[Cur]]="USD","",ExchangeRate),"")</f>
        <v>18.970994000000001</v>
      </c>
      <c r="BB19" s="46" t="str">
        <f>IF(Table1[[#This Row],[Grant]]&lt;&gt;"",VLOOKUP(Table1[[#This Row],[Grant]],Grants!B:D,3),"")</f>
        <v>EGC</v>
      </c>
      <c r="BC19" s="46" t="str">
        <f>TRIM(Table1[[#This Row],[Vendor ID]])</f>
        <v/>
      </c>
      <c r="BD19">
        <f>IF(Table1[[#This Row],[Reference Number]]=Q17,BD17,BD17+1)</f>
        <v>1</v>
      </c>
    </row>
    <row r="20" spans="1:56" s="302" customFormat="1" ht="24" hidden="1" thickBot="1" x14ac:dyDescent="0.3">
      <c r="A20" s="285"/>
      <c r="B20" s="329" t="str">
        <f>IF(Table1[[#This Row],[Posting Date]]&lt;&gt;"",IF(Table1[[#This Row],[Reference Number]]=Q19,B19+1,1),"")</f>
        <v/>
      </c>
      <c r="C20" s="319"/>
      <c r="D20" s="319"/>
      <c r="E20" s="320"/>
      <c r="F20" s="318">
        <v>99999</v>
      </c>
      <c r="G20" s="318">
        <v>20200</v>
      </c>
      <c r="H20" s="321" t="str">
        <f>IFERROR(VLOOKUP(Table1[[#This Row],[Account]],Dimentions!$S$6:$V$233,2,FALSE),"")</f>
        <v>A/P Liabilities Payable</v>
      </c>
      <c r="I20" s="322">
        <f>_xlfn.NUMBERVALUE(LEFT(Table1[[#This Row],[Account]],1))</f>
        <v>2</v>
      </c>
      <c r="J20" s="322" t="s">
        <v>15</v>
      </c>
      <c r="K20" s="318">
        <v>20200</v>
      </c>
      <c r="L20" s="323"/>
      <c r="M20" s="324" t="str">
        <f>IFERROR(VLOOKUP(Table1[[#This Row],[Staff ID]],Table2[],2,FALSE),"")</f>
        <v/>
      </c>
      <c r="N20" s="323" t="str">
        <f>IFERROR(IF(VLOOKUP(Table1[[#This Row],[Budget Code Description]],Dimentions!$X$6:$AC$134,4,FALSE)="","",VLOOKUP(Table1[[#This Row],[Budget Code Description]],Dimentions!$X$6:$AC$134,4,FALSE)),"")</f>
        <v/>
      </c>
      <c r="O20" s="324" t="str">
        <f>IFERROR(VLOOKUP(Table1[[#This Row],[Vendor ID]],Table549[],2,FALSE),"")</f>
        <v/>
      </c>
      <c r="P20" s="323"/>
      <c r="Q20" s="318" t="str">
        <f>IF(Table1[[#This Row],[Posting Date]]&lt;&gt;"",$D$9,"")</f>
        <v/>
      </c>
      <c r="R20" s="325" t="str">
        <f>IF(Table1[[#This Row],[Posting Date]]&lt;&gt;"",$D$10,"")</f>
        <v/>
      </c>
      <c r="S20" s="326" t="s">
        <v>104</v>
      </c>
      <c r="T20" s="323"/>
      <c r="U20" s="327"/>
      <c r="V20" s="330">
        <v>114351.06</v>
      </c>
      <c r="W20" s="258" t="str">
        <f t="shared" ref="W20:W21" si="1">IF(E20="","",(ExchangeRate))</f>
        <v/>
      </c>
      <c r="X20" s="296" t="str">
        <f>IF(E20="","",(IF(Table1[[#This Row],[Cur]]="USD",Table1[[#This Row],[Cur_Amount Debit]],Table1[[#This Row],[Cur_Amount Debit]]/Table1[[#This Row],[Exchange Rate]])))</f>
        <v/>
      </c>
      <c r="Y20" s="296">
        <v>6027.68</v>
      </c>
      <c r="Z20" s="296" t="str">
        <f>IF(E20="","",(Table1[[#This Row],[Debit USD]]-Table1[[#This Row],[Credit USD]]))</f>
        <v/>
      </c>
      <c r="AA20" s="297"/>
      <c r="AB20" s="245"/>
      <c r="AC20" s="298"/>
      <c r="AD20" s="299"/>
      <c r="AE20" s="299"/>
      <c r="AF20" s="299"/>
      <c r="AG20" s="299"/>
      <c r="AH20" s="299"/>
      <c r="AI20" s="300"/>
      <c r="AJ20" s="301"/>
      <c r="AK20" s="300"/>
      <c r="AL20" s="300"/>
      <c r="AM20" s="300"/>
      <c r="AN20" s="300"/>
      <c r="AO20" s="300"/>
      <c r="AP20" s="300"/>
      <c r="AQ20" s="300"/>
      <c r="AR20" s="300"/>
      <c r="AS20" s="300"/>
      <c r="AT20" s="300"/>
      <c r="AU20" s="300"/>
      <c r="AV20" s="300"/>
      <c r="AW20" s="300"/>
      <c r="AX20" s="300"/>
      <c r="AY20" s="301"/>
      <c r="AZ20" s="300"/>
      <c r="BA20" s="300"/>
      <c r="BB20" s="300"/>
      <c r="BC20" s="300"/>
    </row>
    <row r="21" spans="1:56" s="302" customFormat="1" ht="35.25" hidden="1" thickBot="1" x14ac:dyDescent="0.3">
      <c r="A21" s="285"/>
      <c r="B21" s="331" t="str">
        <f>IF(Table1[[#This Row],[Posting Date]]&lt;&gt;"",IF(Table1[[#This Row],[Reference Number]]=Q19,B19+1,1),"")</f>
        <v/>
      </c>
      <c r="C21" s="332"/>
      <c r="D21" s="332"/>
      <c r="E21" s="333"/>
      <c r="F21" s="334">
        <v>99999</v>
      </c>
      <c r="G21" s="334">
        <v>12200</v>
      </c>
      <c r="H21" s="335" t="str">
        <f>IFERROR(VLOOKUP(Table1[[#This Row],[Account]],Dimentions!$S$6:$V$233,2,FALSE),"")</f>
        <v>Field Office Receivable</v>
      </c>
      <c r="I21" s="336">
        <f>_xlfn.NUMBERVALUE(LEFT(Table1[[#This Row],[Account]],1))</f>
        <v>1</v>
      </c>
      <c r="J21" s="336" t="s">
        <v>15</v>
      </c>
      <c r="K21" s="334">
        <v>20200</v>
      </c>
      <c r="L21" s="337"/>
      <c r="M21" s="338" t="str">
        <f>IFERROR(VLOOKUP(Table1[[#This Row],[Staff ID]],Table2[],2,FALSE),"")</f>
        <v/>
      </c>
      <c r="N21" s="337" t="str">
        <f>IFERROR(IF(VLOOKUP(Table1[[#This Row],[Budget Code Description]],Dimentions!$X$6:$AC$134,4,FALSE)="","",VLOOKUP(Table1[[#This Row],[Budget Code Description]],Dimentions!$X$6:$AC$134,4,FALSE)),"")</f>
        <v/>
      </c>
      <c r="O21" s="338" t="str">
        <f>IFERROR(VLOOKUP(Table1[[#This Row],[Vendor ID]],Table549[],2,FALSE),"")</f>
        <v/>
      </c>
      <c r="P21" s="337"/>
      <c r="Q21" s="334" t="str">
        <f>IF(Table1[[#This Row],[Posting Date]]&lt;&gt;"",$D$9,"")</f>
        <v/>
      </c>
      <c r="R21" s="339" t="str">
        <f>IF(Table1[[#This Row],[Posting Date]]&lt;&gt;"",$D$10,"")</f>
        <v/>
      </c>
      <c r="S21" s="317" t="s">
        <v>107</v>
      </c>
      <c r="T21" s="337"/>
      <c r="U21" s="340">
        <v>114351.06</v>
      </c>
      <c r="V21" s="341"/>
      <c r="W21" s="258" t="str">
        <f t="shared" si="1"/>
        <v/>
      </c>
      <c r="X21" s="296">
        <v>6027.68</v>
      </c>
      <c r="Y21" s="296" t="str">
        <f>IF(E21="","",(IF(Table1[[#This Row],[Cur]]="USD",Table1[[#This Row],[Cur_Amount Credit]],Table1[[#This Row],[Cur_Amount Credit]]/ExchangeRate)))</f>
        <v/>
      </c>
      <c r="Z21" s="296" t="str">
        <f>IF(E21="","",(Table1[[#This Row],[Debit USD]]-Table1[[#This Row],[Credit USD]]))</f>
        <v/>
      </c>
      <c r="AA21" s="297"/>
      <c r="AB21" s="245"/>
      <c r="AC21" s="298"/>
      <c r="AD21" s="299"/>
      <c r="AE21" s="299"/>
      <c r="AF21" s="299"/>
      <c r="AG21" s="299"/>
      <c r="AH21" s="299"/>
      <c r="AI21" s="300"/>
      <c r="AJ21" s="301"/>
      <c r="AK21" s="300"/>
      <c r="AL21" s="300"/>
      <c r="AM21" s="300"/>
      <c r="AN21" s="300"/>
      <c r="AO21" s="300"/>
      <c r="AP21" s="300"/>
      <c r="AQ21" s="300"/>
      <c r="AR21" s="300"/>
      <c r="AS21" s="300"/>
      <c r="AT21" s="300"/>
      <c r="AU21" s="300"/>
      <c r="AV21" s="300"/>
      <c r="AW21" s="300"/>
      <c r="AX21" s="300"/>
      <c r="AY21" s="301"/>
      <c r="AZ21" s="300"/>
      <c r="BA21" s="300"/>
      <c r="BB21" s="300"/>
      <c r="BC21" s="300"/>
    </row>
    <row r="22" spans="1:56" ht="75.75" thickBot="1" x14ac:dyDescent="0.3">
      <c r="A22" s="242"/>
      <c r="B22" s="343">
        <v>4</v>
      </c>
      <c r="C22" s="344">
        <v>44957</v>
      </c>
      <c r="D22" s="344">
        <v>44938</v>
      </c>
      <c r="E22" s="345" t="s">
        <v>99</v>
      </c>
      <c r="F22" s="346" t="str">
        <f>IFERROR(IF(VLOOKUP(Table1[[#This Row],[Budget Code Description]],Dimentions!$X$6:$AC$139,2,FALSE)="","",VLOOKUP(Table1[[#This Row],[Budget Code Description]],Dimentions!$X$6:$AC$139,2,FALSE)),"")</f>
        <v>BANK FEES</v>
      </c>
      <c r="G22" s="369">
        <f>IFERROR(VLOOKUP(Table1[[#This Row],[Budget Code Description]],Dimentions!$X$6:$AC$139,3,FALSE),"")</f>
        <v>90900</v>
      </c>
      <c r="H22" s="347" t="str">
        <f>IFERROR(VLOOKUP(Table1[[#This Row],[Account]],Dimentions!$S$6:$V$233,2,FALSE),"")</f>
        <v>Bank Fees &amp; Service Charges</v>
      </c>
      <c r="I22" s="348">
        <f>_xlfn.NUMBERVALUE(LEFT(Table1[[#This Row],[Account]],1))</f>
        <v>9</v>
      </c>
      <c r="J22" s="348" t="str">
        <f>IFERROR(VLOOKUP(Table1[[#This Row],[Budget Code Description]],Table6[#All],7,FALSE),"")</f>
        <v>DOL425</v>
      </c>
      <c r="K22" s="346">
        <f>IFERROR(VLOOKUP(Table1[[#This Row],[Budget Code Description]],Table6[#All],8,FALSE),"")</f>
        <v>20200</v>
      </c>
      <c r="L22" s="349"/>
      <c r="M22" s="347" t="str">
        <f>IFERROR(VLOOKUP(Table1[[#This Row],[Staff ID]],Table2[],2,FALSE),"")</f>
        <v/>
      </c>
      <c r="N22" s="350" t="str">
        <f>IFERROR(IF(VLOOKUP(Table1[[#This Row],[Budget Code Description]],Dimentions!$X$6:$AC$134,4,FALSE)="","",VLOOKUP(Table1[[#This Row],[Budget Code Description]],Dimentions!$X$6:$AC$134,4,FALSE)),"")</f>
        <v/>
      </c>
      <c r="O22" s="347" t="str">
        <f>IFERROR(VLOOKUP(Table1[[#This Row],[Vendor ID]],Table549[],2,FALSE),"")</f>
        <v/>
      </c>
      <c r="P22" s="349" t="s">
        <v>100</v>
      </c>
      <c r="Q22" s="346" t="str">
        <f>IF(Table1[[#This Row],[Posting Date]]&lt;&gt;"",$D$9,"")</f>
        <v>2023-01 DOL425 Mexico FO Report</v>
      </c>
      <c r="R22" s="351" t="str">
        <f>IF(Table1[[#This Row],[Posting Date]]&lt;&gt;"",$D$10,"")</f>
        <v>2023-01 DOL425 Mexico FO Report</v>
      </c>
      <c r="S22" s="352" t="s">
        <v>108</v>
      </c>
      <c r="T22" s="349" t="s">
        <v>44</v>
      </c>
      <c r="U22" s="353">
        <v>4500</v>
      </c>
      <c r="V22" s="354"/>
      <c r="W22" s="258">
        <f t="shared" ref="W22:W28" si="2">IF(E22="","",(ExchangeRate))</f>
        <v>18.970994000000001</v>
      </c>
      <c r="X22" s="220">
        <f>IF(E22="","",(IF(Table1[[#This Row],[Cur]]="USD",Table1[[#This Row],[Cur_Amount Debit]],Table1[[#This Row],[Cur_Amount Debit]]/Table1[[#This Row],[Exchange Rate]])))</f>
        <v>237.20422872939602</v>
      </c>
      <c r="Y22" s="220">
        <f>IF(E22="","",(IF(Table1[[#This Row],[Cur]]="USD",Table1[[#This Row],[Cur_Amount Credit]],Table1[[#This Row],[Cur_Amount Credit]]/ExchangeRate)))</f>
        <v>0</v>
      </c>
      <c r="Z22" s="221">
        <f>IF(E22="","",(Table1[[#This Row],[Debit USD]]-Table1[[#This Row],[Credit USD]]))</f>
        <v>237.20422872939602</v>
      </c>
      <c r="AA22" s="234" t="s">
        <v>109</v>
      </c>
      <c r="AB22" s="245" t="s">
        <v>106</v>
      </c>
      <c r="AC22" s="241"/>
      <c r="AD22" s="239"/>
      <c r="AE22" s="239" t="str">
        <f>IF(AND(OR(Table1[[#This Row],[Account]]="15030",Table1[[#This Row],[Account]]="15035",Table1[[#This Row],[Account]]="20150"),Table1[[#This Row],[Vendor ID]]=""),1,"")</f>
        <v/>
      </c>
      <c r="AF22" s="239"/>
      <c r="AG22" s="239"/>
      <c r="AH22" s="239"/>
      <c r="AI22" s="46" t="str">
        <f>IF(Table1[[#This Row],[Posting Date]]&lt;&gt;"","GJ-"&amp;CountryID,"")</f>
        <v>GJ-MEX</v>
      </c>
      <c r="AJ22" s="59">
        <f>IF(Table1[[#This Row],[Posting Date]]&lt;&gt;"",Table1[[#This Row],[Posting Date]],"")</f>
        <v>44957</v>
      </c>
      <c r="AK22" s="46"/>
      <c r="AL22" s="46" t="str">
        <f>IF(Table1[[#This Row],[Description]]&lt;&gt;"",Table1[[#This Row],[Description]],"")</f>
        <v>2023-01 DOL425 Mexico FO Report</v>
      </c>
      <c r="AM22" s="46" t="str">
        <f>IF(Table1[[#This Row],[Posting Date]]&lt;&gt;"",Table1[[#This Row],[Reference Number]],"")</f>
        <v>2023-01 DOL425 Mexico FO Report</v>
      </c>
      <c r="AN22" s="46" t="str">
        <f>TRIM(Table1[[#This Row],[Line '#]])</f>
        <v>4</v>
      </c>
      <c r="AO22" s="46" t="str">
        <f>TRIM(Table1[[#This Row],[Account]])</f>
        <v>90900</v>
      </c>
      <c r="AP22" s="46" t="str">
        <f>IF(Table1[[#This Row],[Posting Date]]&lt;&gt;"",$D$5,"")</f>
        <v>MEX</v>
      </c>
      <c r="AQ22" s="46" t="str">
        <f>TRIM(Table1[[#This Row],[Departments-Prgrams]])</f>
        <v>20200</v>
      </c>
      <c r="AR22" s="46" t="str">
        <f>TRIM(Table1[[#This Row],[Grant]])</f>
        <v>DOL425</v>
      </c>
      <c r="AS22" s="46" t="str">
        <f>TRIM(Table1[[#This Row],[Staff ID]])</f>
        <v/>
      </c>
      <c r="AT22" s="46" t="str">
        <f>IF(TRIM(Table1[[#This Row],[Budget Code]])=0,"",TRIM(Table1[[#This Row],[Budget Code]]))</f>
        <v>BANK FEES</v>
      </c>
      <c r="AU22" s="46" t="str">
        <f>IF(Table1[[#This Row],[Line Description]]&lt;&gt;"",Table1[[#This Row],[Line Description]],"")</f>
        <v>Banco Santander Mexico SA VAT Bank fees Jan 2023</v>
      </c>
      <c r="AV22" s="46">
        <f>IF(Table1[[#This Row],[Cur_Amount Debit]]&gt;0,ROUND(Table1[[#This Row],[Cur_Amount Debit]],2),"")</f>
        <v>4500</v>
      </c>
      <c r="AW22" s="46" t="str">
        <f>IF(Table1[[#This Row],[Cur_Amount Credit]]&gt;0,ROUND(Table1[[#This Row],[Cur_Amount Credit]],2),"")</f>
        <v/>
      </c>
      <c r="AX22" s="46" t="str">
        <f>LEFT(Table1[[#This Row],[Cur]],3)</f>
        <v>MX</v>
      </c>
      <c r="AY22" s="59"/>
      <c r="AZ22" s="46"/>
      <c r="BA22" s="46">
        <f>IF(Table1[[#This Row],[Cur]]&lt;&gt;"",IF(Table1[[#This Row],[Cur]]="USD","",ExchangeRate),"")</f>
        <v>18.970994000000001</v>
      </c>
      <c r="BB22" s="46" t="str">
        <f>IF(Table1[[#This Row],[Grant]]&lt;&gt;"",VLOOKUP(Table1[[#This Row],[Grant]],Grants!B:D,3),"")</f>
        <v>EGC</v>
      </c>
      <c r="BC22" s="46" t="str">
        <f>TRIM(Table1[[#This Row],[Vendor ID]])</f>
        <v/>
      </c>
      <c r="BD22">
        <f>IF(Table1[[#This Row],[Reference Number]]=Q19,BD19,BD19+1)</f>
        <v>1</v>
      </c>
    </row>
    <row r="23" spans="1:56" ht="15.75" hidden="1" thickBot="1" x14ac:dyDescent="0.3">
      <c r="A23" s="242"/>
      <c r="B23" s="355" t="str">
        <f>IF(Table1[[#This Row],[Posting Date]]&lt;&gt;"",IF(Table1[[#This Row],[Reference Number]]=Q22,B22+1,1),"")</f>
        <v/>
      </c>
      <c r="C23" s="61"/>
      <c r="D23" s="61"/>
      <c r="E23" s="138"/>
      <c r="F23" s="286">
        <v>99999</v>
      </c>
      <c r="G23" s="286">
        <v>20200</v>
      </c>
      <c r="H23" s="289" t="str">
        <f>IFERROR(VLOOKUP(Table1[[#This Row],[Account]],Dimentions!$S$6:$V$233,2,FALSE),"")</f>
        <v>A/P Liabilities Payable</v>
      </c>
      <c r="I23" s="62">
        <f>_xlfn.NUMBERVALUE(LEFT(Table1[[#This Row],[Account]],1))</f>
        <v>2</v>
      </c>
      <c r="J23" s="62" t="str">
        <f>IFERROR(VLOOKUP(Table1[[#This Row],[Budget Code Description]],Table6[#All],7,FALSE),"")</f>
        <v/>
      </c>
      <c r="K23" s="286">
        <v>20200</v>
      </c>
      <c r="L23" s="63"/>
      <c r="M23" s="65" t="str">
        <f>IFERROR(VLOOKUP(Table1[[#This Row],[Staff ID]],Table2[],2,FALSE),"")</f>
        <v/>
      </c>
      <c r="N23" s="63" t="str">
        <f>IFERROR(IF(VLOOKUP(Table1[[#This Row],[Budget Code Description]],Dimentions!$X$6:$AC$134,4,FALSE)="","",VLOOKUP(Table1[[#This Row],[Budget Code Description]],Dimentions!$X$6:$AC$134,4,FALSE)),"")</f>
        <v/>
      </c>
      <c r="O23" s="65" t="str">
        <f>IFERROR(VLOOKUP(Table1[[#This Row],[Vendor ID]],Table549[],2,FALSE),"")</f>
        <v/>
      </c>
      <c r="P23" s="63"/>
      <c r="Q23" s="141" t="str">
        <f>IF(Table1[[#This Row],[Posting Date]]&lt;&gt;"",$D$9,"")</f>
        <v/>
      </c>
      <c r="R23" s="157" t="str">
        <f>IF(Table1[[#This Row],[Posting Date]]&lt;&gt;"",$D$10,"")</f>
        <v/>
      </c>
      <c r="S23" s="342" t="s">
        <v>108</v>
      </c>
      <c r="T23" s="63"/>
      <c r="U23" s="295"/>
      <c r="V23" s="356">
        <v>4500</v>
      </c>
      <c r="W23" s="258" t="str">
        <f>IF(E23="","",(ExchangeRate))</f>
        <v/>
      </c>
      <c r="X23" s="220" t="str">
        <f>IF(E23="","",(IF(Table1[[#This Row],[Cur]]="USD",Table1[[#This Row],[Cur_Amount Debit]],Table1[[#This Row],[Cur_Amount Debit]]/Table1[[#This Row],[Exchange Rate]])))</f>
        <v/>
      </c>
      <c r="Y23" s="296">
        <v>237.2</v>
      </c>
      <c r="Z23" s="220" t="str">
        <f>IF(E23="","",(Table1[[#This Row],[Debit USD]]-Table1[[#This Row],[Credit USD]]))</f>
        <v/>
      </c>
      <c r="AA23" s="284"/>
      <c r="AB23" s="248"/>
      <c r="AC23" s="241"/>
      <c r="AD23" s="239"/>
      <c r="AE23" s="239"/>
      <c r="AF23" s="239"/>
      <c r="AG23" s="239"/>
      <c r="AH23" s="239"/>
      <c r="AI23" s="46"/>
      <c r="AJ23" s="59"/>
      <c r="AK23" s="46"/>
      <c r="AL23" s="46"/>
      <c r="AM23" s="46"/>
      <c r="AN23" s="46"/>
      <c r="AO23" s="46"/>
      <c r="AP23" s="46"/>
      <c r="AQ23" s="46"/>
      <c r="AR23" s="46"/>
      <c r="AS23" s="46"/>
      <c r="AT23" s="46"/>
      <c r="AU23" s="46"/>
      <c r="AV23" s="46"/>
      <c r="AW23" s="46"/>
      <c r="AX23" s="46"/>
      <c r="AY23" s="59"/>
      <c r="AZ23" s="46"/>
      <c r="BA23" s="46"/>
      <c r="BB23" s="46"/>
      <c r="BC23" s="46"/>
    </row>
    <row r="24" spans="1:56" ht="24" hidden="1" thickBot="1" x14ac:dyDescent="0.3">
      <c r="A24" s="242"/>
      <c r="B24" s="357" t="str">
        <f>IF(Table1[[#This Row],[Posting Date]]&lt;&gt;"",IF(Table1[[#This Row],[Reference Number]]=Q22,B22+1,1),"")</f>
        <v/>
      </c>
      <c r="C24" s="358"/>
      <c r="D24" s="358"/>
      <c r="E24" s="359"/>
      <c r="F24" s="361">
        <v>99999</v>
      </c>
      <c r="G24" s="361">
        <v>12200</v>
      </c>
      <c r="H24" s="362" t="str">
        <f>IFERROR(VLOOKUP(Table1[[#This Row],[Account]],Dimentions!$S$6:$V$233,2,FALSE),"")</f>
        <v>Field Office Receivable</v>
      </c>
      <c r="I24" s="363">
        <f>_xlfn.NUMBERVALUE(LEFT(Table1[[#This Row],[Account]],1))</f>
        <v>1</v>
      </c>
      <c r="J24" s="363" t="str">
        <f>IFERROR(VLOOKUP(Table1[[#This Row],[Budget Code Description]],Table6[#All],7,FALSE),"")</f>
        <v/>
      </c>
      <c r="K24" s="361">
        <v>20200</v>
      </c>
      <c r="L24" s="364"/>
      <c r="M24" s="365" t="str">
        <f>IFERROR(VLOOKUP(Table1[[#This Row],[Staff ID]],Table2[],2,FALSE),"")</f>
        <v/>
      </c>
      <c r="N24" s="364" t="str">
        <f>IFERROR(IF(VLOOKUP(Table1[[#This Row],[Budget Code Description]],Dimentions!$X$6:$AC$134,4,FALSE)="","",VLOOKUP(Table1[[#This Row],[Budget Code Description]],Dimentions!$X$6:$AC$134,4,FALSE)),"")</f>
        <v/>
      </c>
      <c r="O24" s="365" t="str">
        <f>IFERROR(VLOOKUP(Table1[[#This Row],[Vendor ID]],Table549[],2,FALSE),"")</f>
        <v/>
      </c>
      <c r="P24" s="364"/>
      <c r="Q24" s="360" t="str">
        <f>IF(Table1[[#This Row],[Posting Date]]&lt;&gt;"",$D$9,"")</f>
        <v/>
      </c>
      <c r="R24" s="366" t="str">
        <f>IF(Table1[[#This Row],[Posting Date]]&lt;&gt;"",$D$10,"")</f>
        <v/>
      </c>
      <c r="S24" s="317" t="s">
        <v>110</v>
      </c>
      <c r="T24" s="364"/>
      <c r="U24" s="367">
        <v>4500</v>
      </c>
      <c r="V24" s="368"/>
      <c r="W24" s="258" t="str">
        <f>IF(E24="","",(ExchangeRate))</f>
        <v/>
      </c>
      <c r="X24" s="296">
        <v>237.2</v>
      </c>
      <c r="Y24" s="220" t="str">
        <f>IF(E24="","",(IF(Table1[[#This Row],[Cur]]="USD",Table1[[#This Row],[Cur_Amount Credit]],Table1[[#This Row],[Cur_Amount Credit]]/ExchangeRate)))</f>
        <v/>
      </c>
      <c r="Z24" s="220" t="str">
        <f>IF(E24="","",(Table1[[#This Row],[Debit USD]]-Table1[[#This Row],[Credit USD]]))</f>
        <v/>
      </c>
      <c r="AA24" s="284"/>
      <c r="AB24" s="248"/>
      <c r="AC24" s="241"/>
      <c r="AD24" s="239"/>
      <c r="AE24" s="239"/>
      <c r="AF24" s="239"/>
      <c r="AG24" s="239"/>
      <c r="AH24" s="239"/>
      <c r="AI24" s="46"/>
      <c r="AJ24" s="59"/>
      <c r="AK24" s="46"/>
      <c r="AL24" s="46"/>
      <c r="AM24" s="46"/>
      <c r="AN24" s="46"/>
      <c r="AO24" s="46"/>
      <c r="AP24" s="46"/>
      <c r="AQ24" s="46"/>
      <c r="AR24" s="46"/>
      <c r="AS24" s="46"/>
      <c r="AT24" s="46"/>
      <c r="AU24" s="46"/>
      <c r="AV24" s="46"/>
      <c r="AW24" s="46"/>
      <c r="AX24" s="46"/>
      <c r="AY24" s="59"/>
      <c r="AZ24" s="46"/>
      <c r="BA24" s="46"/>
      <c r="BB24" s="46"/>
      <c r="BC24" s="46"/>
    </row>
    <row r="25" spans="1:56" ht="46.5" hidden="1" thickBot="1" x14ac:dyDescent="0.3">
      <c r="A25" s="242"/>
      <c r="B25" s="343">
        <v>5</v>
      </c>
      <c r="C25" s="344">
        <v>44957</v>
      </c>
      <c r="D25" s="344">
        <v>44938</v>
      </c>
      <c r="E25" s="345" t="s">
        <v>111</v>
      </c>
      <c r="F25" s="346">
        <f>IFERROR(IF(VLOOKUP(Table1[[#This Row],[Budget Code Description]],Dimentions!$X$6:$AC$139,2,FALSE)="","",VLOOKUP(Table1[[#This Row],[Budget Code Description]],Dimentions!$X$6:$AC$139,2,FALSE)),"")</f>
        <v>99999</v>
      </c>
      <c r="G25" s="381">
        <v>12200</v>
      </c>
      <c r="H25" s="347" t="str">
        <f>IFERROR(VLOOKUP(Table1[[#This Row],[Account]],Dimentions!$S$6:$V$233,2,FALSE),"")</f>
        <v>Field Office Receivable</v>
      </c>
      <c r="I25" s="348">
        <f>_xlfn.NUMBERVALUE(LEFT(Table1[[#This Row],[Account]],1))</f>
        <v>1</v>
      </c>
      <c r="J25" s="348" t="str">
        <f>IFERROR(VLOOKUP(Table1[[#This Row],[Budget Code Description]],Table6[#All],7,FALSE),"")</f>
        <v>DOL425</v>
      </c>
      <c r="K25" s="346">
        <f>IFERROR(VLOOKUP(Table1[[#This Row],[Budget Code Description]],Table6[#All],8,FALSE),"")</f>
        <v>20200</v>
      </c>
      <c r="L25" s="349"/>
      <c r="M25" s="347" t="str">
        <f>IFERROR(VLOOKUP(Table1[[#This Row],[Staff ID]],Table2[],2,FALSE),"")</f>
        <v/>
      </c>
      <c r="N25" s="350" t="str">
        <f>IFERROR(IF(VLOOKUP(Table1[[#This Row],[Budget Code Description]],Dimentions!$X$6:$AC$134,4,FALSE)="","",VLOOKUP(Table1[[#This Row],[Budget Code Description]],Dimentions!$X$6:$AC$134,4,FALSE)),"")</f>
        <v/>
      </c>
      <c r="O25" s="347" t="str">
        <f>IFERROR(VLOOKUP(Table1[[#This Row],[Vendor ID]],Table549[],2,FALSE),"")</f>
        <v/>
      </c>
      <c r="P25" s="349" t="s">
        <v>112</v>
      </c>
      <c r="Q25" s="346" t="str">
        <f>IF(Table1[[#This Row],[Posting Date]]&lt;&gt;"",$D$9,"")</f>
        <v>2023-01 DOL425 Mexico FO Report</v>
      </c>
      <c r="R25" s="351" t="str">
        <f>IF(Table1[[#This Row],[Posting Date]]&lt;&gt;"",$D$10,"")</f>
        <v>2023-01 DOL425 Mexico FO Report</v>
      </c>
      <c r="S25" s="352" t="s">
        <v>113</v>
      </c>
      <c r="T25" s="349" t="s">
        <v>44</v>
      </c>
      <c r="U25" s="353">
        <v>138009.01999999999</v>
      </c>
      <c r="V25" s="354"/>
      <c r="W25" s="258">
        <f t="shared" si="2"/>
        <v>18.970994000000001</v>
      </c>
      <c r="X25" s="220">
        <f>IF(E25="","",(IF(Table1[[#This Row],[Cur]]="USD",Table1[[#This Row],[Cur_Amount Debit]],Table1[[#This Row],[Cur_Amount Debit]]/Table1[[#This Row],[Exchange Rate]])))</f>
        <v>7274.7384770666195</v>
      </c>
      <c r="Y25" s="220">
        <f>IF(E25="","",(IF(Table1[[#This Row],[Cur]]="USD",Table1[[#This Row],[Cur_Amount Credit]],Table1[[#This Row],[Cur_Amount Credit]]/ExchangeRate)))</f>
        <v>0</v>
      </c>
      <c r="Z25" s="221">
        <f>IF(E25="","",(Table1[[#This Row],[Debit USD]]-Table1[[#This Row],[Credit USD]]))</f>
        <v>7274.7384770666195</v>
      </c>
      <c r="AA25" s="240" t="s">
        <v>114</v>
      </c>
      <c r="AB25" s="245" t="s">
        <v>106</v>
      </c>
      <c r="AC25" s="241"/>
      <c r="AD25" s="239"/>
      <c r="AE25" s="239" t="str">
        <f>IF(AND(OR(Table1[[#This Row],[Account]]="15030",Table1[[#This Row],[Account]]="15035",Table1[[#This Row],[Account]]="20150"),Table1[[#This Row],[Vendor ID]]=""),1,"")</f>
        <v/>
      </c>
      <c r="AF25" s="239"/>
      <c r="AG25" s="239"/>
      <c r="AH25" s="239"/>
      <c r="AI25" s="46" t="str">
        <f>IF(Table1[[#This Row],[Posting Date]]&lt;&gt;"","GJ-"&amp;CountryID,"")</f>
        <v>GJ-MEX</v>
      </c>
      <c r="AJ25" s="59">
        <f>IF(Table1[[#This Row],[Posting Date]]&lt;&gt;"",Table1[[#This Row],[Posting Date]],"")</f>
        <v>44957</v>
      </c>
      <c r="AK25" s="46"/>
      <c r="AL25" s="46" t="str">
        <f>IF(Table1[[#This Row],[Description]]&lt;&gt;"",Table1[[#This Row],[Description]],"")</f>
        <v>2023-01 DOL425 Mexico FO Report</v>
      </c>
      <c r="AM25" s="46" t="str">
        <f>IF(Table1[[#This Row],[Posting Date]]&lt;&gt;"",Table1[[#This Row],[Reference Number]],"")</f>
        <v>2023-01 DOL425 Mexico FO Report</v>
      </c>
      <c r="AN25" s="46" t="str">
        <f>TRIM(Table1[[#This Row],[Line '#]])</f>
        <v>5</v>
      </c>
      <c r="AO25" s="46" t="str">
        <f>TRIM(Table1[[#This Row],[Account]])</f>
        <v>12200</v>
      </c>
      <c r="AP25" s="46" t="str">
        <f>IF(Table1[[#This Row],[Posting Date]]&lt;&gt;"",$D$5,"")</f>
        <v>MEX</v>
      </c>
      <c r="AQ25" s="46" t="str">
        <f>TRIM(Table1[[#This Row],[Departments-Prgrams]])</f>
        <v>20200</v>
      </c>
      <c r="AR25" s="46" t="str">
        <f>TRIM(Table1[[#This Row],[Grant]])</f>
        <v>DOL425</v>
      </c>
      <c r="AS25" s="46" t="str">
        <f>TRIM(Table1[[#This Row],[Staff ID]])</f>
        <v/>
      </c>
      <c r="AT25" s="46" t="str">
        <f>IF(TRIM(Table1[[#This Row],[Budget Code]])=0,"",TRIM(Table1[[#This Row],[Budget Code]]))</f>
        <v>99999</v>
      </c>
      <c r="AU25" s="46" t="str">
        <f>IF(Table1[[#This Row],[Line Description]]&lt;&gt;"",Table1[[#This Row],[Line Description]],"")</f>
        <v>Transferred to the shared account - Instituto Mexicano del Seguro Social pago Staff Social Security December 2023 PR Ending  12/31/22 POA</v>
      </c>
      <c r="AV25" s="46">
        <f>IF(Table1[[#This Row],[Cur_Amount Debit]]&gt;0,ROUND(Table1[[#This Row],[Cur_Amount Debit]],2),"")</f>
        <v>138009.01999999999</v>
      </c>
      <c r="AW25" s="46" t="str">
        <f>IF(Table1[[#This Row],[Cur_Amount Credit]]&gt;0,ROUND(Table1[[#This Row],[Cur_Amount Credit]],2),"")</f>
        <v/>
      </c>
      <c r="AX25" s="46" t="str">
        <f>LEFT(Table1[[#This Row],[Cur]],3)</f>
        <v>MX</v>
      </c>
      <c r="AY25" s="59"/>
      <c r="AZ25" s="46"/>
      <c r="BA25" s="46">
        <f>IF(Table1[[#This Row],[Cur]]&lt;&gt;"",IF(Table1[[#This Row],[Cur]]="USD","",ExchangeRate),"")</f>
        <v>18.970994000000001</v>
      </c>
      <c r="BB25" s="46" t="str">
        <f>IF(Table1[[#This Row],[Grant]]&lt;&gt;"",VLOOKUP(Table1[[#This Row],[Grant]],Grants!B:D,3),"")</f>
        <v>EGC</v>
      </c>
      <c r="BC25" s="46" t="str">
        <f>TRIM(Table1[[#This Row],[Vendor ID]])</f>
        <v/>
      </c>
      <c r="BD25">
        <f>IF(Table1[[#This Row],[Reference Number]]=Q22,BD22,BD22+1)</f>
        <v>1</v>
      </c>
    </row>
    <row r="26" spans="1:56" ht="46.5" hidden="1" thickBot="1" x14ac:dyDescent="0.3">
      <c r="A26" s="242"/>
      <c r="B26" s="357">
        <v>6</v>
      </c>
      <c r="C26" s="358">
        <v>44957</v>
      </c>
      <c r="D26" s="358">
        <v>44938</v>
      </c>
      <c r="E26" s="359" t="s">
        <v>111</v>
      </c>
      <c r="F26" s="360">
        <f>IFERROR(IF(VLOOKUP(Table1[[#This Row],[Budget Code Description]],Dimentions!$X$6:$AC$134,2,FALSE)="","",VLOOKUP(Table1[[#This Row],[Budget Code Description]],Dimentions!$X$6:$AC$134,2,FALSE)),"")</f>
        <v>99999</v>
      </c>
      <c r="G26" s="361">
        <v>12200</v>
      </c>
      <c r="H26" s="365" t="str">
        <f>IFERROR(VLOOKUP(Table1[[#This Row],[Account]],Dimentions!$S$6:$V$233,2,FALSE),"")</f>
        <v>Field Office Receivable</v>
      </c>
      <c r="I26" s="363">
        <f>_xlfn.NUMBERVALUE(LEFT(Table1[[#This Row],[Account]],1))</f>
        <v>1</v>
      </c>
      <c r="J26" s="363" t="str">
        <f>IFERROR(VLOOKUP(Table1[[#This Row],[Budget Code Description]],Table6[#All],7,FALSE),"")</f>
        <v>DOL425</v>
      </c>
      <c r="K26" s="360">
        <f>IFERROR(VLOOKUP(Table1[[#This Row],[Budget Code Description]],Table6[#All],8,FALSE),"")</f>
        <v>20200</v>
      </c>
      <c r="L26" s="364"/>
      <c r="M26" s="365" t="str">
        <f>IFERROR(VLOOKUP(Table1[[#This Row],[Staff ID]],Table2[],2,FALSE),"")</f>
        <v/>
      </c>
      <c r="N26" s="364" t="str">
        <f>IFERROR(IF(VLOOKUP(Table1[[#This Row],[Budget Code Description]],Dimentions!$X$6:$AC$134,4,FALSE)="","",VLOOKUP(Table1[[#This Row],[Budget Code Description]],Dimentions!$X$6:$AC$134,4,FALSE)),"")</f>
        <v/>
      </c>
      <c r="O26" s="365" t="str">
        <f>IFERROR(VLOOKUP(Table1[[#This Row],[Vendor ID]],Table549[],2,FALSE),"")</f>
        <v/>
      </c>
      <c r="P26" s="364" t="s">
        <v>112</v>
      </c>
      <c r="Q26" s="360" t="str">
        <f>IF(Table1[[#This Row],[Posting Date]]&lt;&gt;"",$D$9,"")</f>
        <v>2023-01 DOL425 Mexico FO Report</v>
      </c>
      <c r="R26" s="366" t="str">
        <f>IF(Table1[[#This Row],[Posting Date]]&lt;&gt;"",$D$10,"")</f>
        <v>2023-01 DOL425 Mexico FO Report</v>
      </c>
      <c r="S26" s="371" t="s">
        <v>115</v>
      </c>
      <c r="T26" s="364" t="s">
        <v>44</v>
      </c>
      <c r="U26" s="374">
        <v>18890.95</v>
      </c>
      <c r="V26" s="373"/>
      <c r="W26" s="258">
        <f>IF(E26="","",(ExchangeRate))</f>
        <v>18.970994000000001</v>
      </c>
      <c r="X26" s="220">
        <f>IF(E26="","",(IF(Table1[[#This Row],[Cur]]="USD",Table1[[#This Row],[Cur_Amount Debit]],Table1[[#This Row],[Cur_Amount Debit]]/Table1[[#This Row],[Exchange Rate]])))</f>
        <v>995.78071660346313</v>
      </c>
      <c r="Y26" s="220">
        <f>IF(E26="","",(IF(Table1[[#This Row],[Cur]]="USD",Table1[[#This Row],[Cur_Amount Credit]],Table1[[#This Row],[Cur_Amount Credit]]/ExchangeRate)))</f>
        <v>0</v>
      </c>
      <c r="Z26" s="220">
        <f>IF(E26="","",(Table1[[#This Row],[Debit USD]]-Table1[[#This Row],[Credit USD]]))</f>
        <v>995.78071660346313</v>
      </c>
      <c r="AA26" s="240" t="s">
        <v>114</v>
      </c>
      <c r="AB26" s="245" t="s">
        <v>106</v>
      </c>
      <c r="AC26" s="241"/>
      <c r="AD26" s="239"/>
      <c r="AE26" s="239"/>
      <c r="AF26" s="239"/>
      <c r="AG26" s="239"/>
      <c r="AH26" s="239"/>
      <c r="AI26" s="46"/>
      <c r="AJ26" s="59"/>
      <c r="AK26" s="46"/>
      <c r="AL26" s="46"/>
      <c r="AM26" s="46"/>
      <c r="AN26" s="46"/>
      <c r="AO26" s="46"/>
      <c r="AP26" s="46"/>
      <c r="AQ26" s="46"/>
      <c r="AR26" s="46"/>
      <c r="AS26" s="46"/>
      <c r="AT26" s="46"/>
      <c r="AU26" s="46"/>
      <c r="AV26" s="46"/>
      <c r="AW26" s="46"/>
      <c r="AX26" s="46"/>
      <c r="AY26" s="59"/>
      <c r="AZ26" s="46"/>
      <c r="BA26" s="46"/>
      <c r="BB26" s="46"/>
      <c r="BC26" s="46"/>
    </row>
    <row r="27" spans="1:56" ht="35.25" hidden="1" thickBot="1" x14ac:dyDescent="0.3">
      <c r="A27" s="242"/>
      <c r="B27" s="267">
        <v>7</v>
      </c>
      <c r="C27" s="268">
        <v>44957</v>
      </c>
      <c r="D27" s="268">
        <v>44938</v>
      </c>
      <c r="E27" s="269" t="s">
        <v>111</v>
      </c>
      <c r="F27" s="270">
        <f>IFERROR(IF(VLOOKUP(Table1[[#This Row],[Budget Code Description]],Dimentions!$X$6:$AC$139,2,FALSE)="","",VLOOKUP(Table1[[#This Row],[Budget Code Description]],Dimentions!$X$6:$AC$139,2,FALSE)),"")</f>
        <v>99999</v>
      </c>
      <c r="G27" s="382">
        <v>12200</v>
      </c>
      <c r="H27" s="272" t="str">
        <f>IFERROR(VLOOKUP(Table1[[#This Row],[Account]],Dimentions!$S$6:$V$233,2,FALSE),"")</f>
        <v>Field Office Receivable</v>
      </c>
      <c r="I27" s="273">
        <f>_xlfn.NUMBERVALUE(LEFT(Table1[[#This Row],[Account]],1))</f>
        <v>1</v>
      </c>
      <c r="J27" s="273" t="str">
        <f>IFERROR(VLOOKUP(Table1[[#This Row],[Budget Code Description]],Table6[#All],7,FALSE),"")</f>
        <v>DOL425</v>
      </c>
      <c r="K27" s="270">
        <f>IFERROR(VLOOKUP(Table1[[#This Row],[Budget Code Description]],Table6[#All],8,FALSE),"")</f>
        <v>20200</v>
      </c>
      <c r="L27" s="274"/>
      <c r="M27" s="272" t="str">
        <f>IFERROR(VLOOKUP(Table1[[#This Row],[Staff ID]],Table2[],2,FALSE),"")</f>
        <v/>
      </c>
      <c r="N27" s="275" t="str">
        <f>IFERROR(IF(VLOOKUP(Table1[[#This Row],[Budget Code Description]],Dimentions!$X$6:$AC$134,4,FALSE)="","",VLOOKUP(Table1[[#This Row],[Budget Code Description]],Dimentions!$X$6:$AC$134,4,FALSE)),"")</f>
        <v/>
      </c>
      <c r="O27" s="272" t="str">
        <f>IFERROR(VLOOKUP(Table1[[#This Row],[Vendor ID]],Table549[],2,FALSE),"")</f>
        <v/>
      </c>
      <c r="P27" s="274" t="s">
        <v>116</v>
      </c>
      <c r="Q27" s="270" t="str">
        <f>IF(Table1[[#This Row],[Posting Date]]&lt;&gt;"",$D$9,"")</f>
        <v>2023-01 DOL425 Mexico FO Report</v>
      </c>
      <c r="R27" s="276" t="str">
        <f>IF(Table1[[#This Row],[Posting Date]]&lt;&gt;"",$D$10,"")</f>
        <v>2023-01 DOL425 Mexico FO Report</v>
      </c>
      <c r="S27" s="283" t="s">
        <v>117</v>
      </c>
      <c r="T27" s="274" t="s">
        <v>44</v>
      </c>
      <c r="U27" s="278">
        <v>25168</v>
      </c>
      <c r="V27" s="279"/>
      <c r="W27" s="258">
        <f t="shared" si="2"/>
        <v>18.970994000000001</v>
      </c>
      <c r="X27" s="220">
        <f>IF(E27="","",(IF(Table1[[#This Row],[Cur]]="USD",Table1[[#This Row],[Cur_Amount Debit]],Table1[[#This Row],[Cur_Amount Debit]]/Table1[[#This Row],[Exchange Rate]])))</f>
        <v>1326.6568952580976</v>
      </c>
      <c r="Y27" s="220">
        <f>IF(E27="","",(IF(Table1[[#This Row],[Cur]]="USD",Table1[[#This Row],[Cur_Amount Credit]],Table1[[#This Row],[Cur_Amount Credit]]/ExchangeRate)))</f>
        <v>0</v>
      </c>
      <c r="Z27" s="221">
        <f>IF(E27="","",(Table1[[#This Row],[Debit USD]]-Table1[[#This Row],[Credit USD]]))</f>
        <v>1326.6568952580976</v>
      </c>
      <c r="AA27" s="240" t="s">
        <v>118</v>
      </c>
      <c r="AB27" s="245" t="s">
        <v>106</v>
      </c>
      <c r="AC27" s="241"/>
      <c r="AD27" s="239"/>
      <c r="AE27" s="239" t="str">
        <f>IF(AND(OR(Table1[[#This Row],[Account]]="15030",Table1[[#This Row],[Account]]="15035",Table1[[#This Row],[Account]]="20150"),Table1[[#This Row],[Vendor ID]]=""),1,"")</f>
        <v/>
      </c>
      <c r="AF27" s="239"/>
      <c r="AG27" s="239"/>
      <c r="AH27" s="239"/>
      <c r="AI27" s="46" t="str">
        <f>IF(Table1[[#This Row],[Posting Date]]&lt;&gt;"","GJ-"&amp;CountryID,"")</f>
        <v>GJ-MEX</v>
      </c>
      <c r="AJ27" s="59">
        <f>IF(Table1[[#This Row],[Posting Date]]&lt;&gt;"",Table1[[#This Row],[Posting Date]],"")</f>
        <v>44957</v>
      </c>
      <c r="AK27" s="46"/>
      <c r="AL27" s="46" t="str">
        <f>IF(Table1[[#This Row],[Description]]&lt;&gt;"",Table1[[#This Row],[Description]],"")</f>
        <v>2023-01 DOL425 Mexico FO Report</v>
      </c>
      <c r="AM27" s="46" t="str">
        <f>IF(Table1[[#This Row],[Posting Date]]&lt;&gt;"",Table1[[#This Row],[Reference Number]],"")</f>
        <v>2023-01 DOL425 Mexico FO Report</v>
      </c>
      <c r="AN27" s="46" t="str">
        <f>TRIM(Table1[[#This Row],[Line '#]])</f>
        <v>7</v>
      </c>
      <c r="AO27" s="46" t="str">
        <f>TRIM(Table1[[#This Row],[Account]])</f>
        <v>12200</v>
      </c>
      <c r="AP27" s="46" t="str">
        <f>IF(Table1[[#This Row],[Posting Date]]&lt;&gt;"",$D$5,"")</f>
        <v>MEX</v>
      </c>
      <c r="AQ27" s="46" t="str">
        <f>TRIM(Table1[[#This Row],[Departments-Prgrams]])</f>
        <v>20200</v>
      </c>
      <c r="AR27" s="46" t="str">
        <f>TRIM(Table1[[#This Row],[Grant]])</f>
        <v>DOL425</v>
      </c>
      <c r="AS27" s="46" t="str">
        <f>TRIM(Table1[[#This Row],[Staff ID]])</f>
        <v/>
      </c>
      <c r="AT27" s="46" t="str">
        <f>IF(TRIM(Table1[[#This Row],[Budget Code]])=0,"",TRIM(Table1[[#This Row],[Budget Code]]))</f>
        <v>99999</v>
      </c>
      <c r="AU27" s="46" t="str">
        <f>IF(Table1[[#This Row],[Line Description]]&lt;&gt;"",Table1[[#This Row],[Line Description]],"")</f>
        <v>Gobrierno de la Ciudad de Mexico pago Payroll tax December 2023 PR Ending 12/31/22</v>
      </c>
      <c r="AV27" s="46">
        <f>IF(Table1[[#This Row],[Cur_Amount Debit]]&gt;0,ROUND(Table1[[#This Row],[Cur_Amount Debit]],2),"")</f>
        <v>25168</v>
      </c>
      <c r="AW27" s="46" t="str">
        <f>IF(Table1[[#This Row],[Cur_Amount Credit]]&gt;0,ROUND(Table1[[#This Row],[Cur_Amount Credit]],2),"")</f>
        <v/>
      </c>
      <c r="AX27" s="46" t="str">
        <f>LEFT(Table1[[#This Row],[Cur]],3)</f>
        <v>MX</v>
      </c>
      <c r="AY27" s="59"/>
      <c r="AZ27" s="46"/>
      <c r="BA27" s="46">
        <f>IF(Table1[[#This Row],[Cur]]&lt;&gt;"",IF(Table1[[#This Row],[Cur]]="USD","",ExchangeRate),"")</f>
        <v>18.970994000000001</v>
      </c>
      <c r="BB27" s="46" t="str">
        <f>IF(Table1[[#This Row],[Grant]]&lt;&gt;"",VLOOKUP(Table1[[#This Row],[Grant]],Grants!B:D,3),"")</f>
        <v>EGC</v>
      </c>
      <c r="BC27" s="46" t="str">
        <f>TRIM(Table1[[#This Row],[Vendor ID]])</f>
        <v/>
      </c>
      <c r="BD27">
        <f>IF(Table1[[#This Row],[Reference Number]]=Q25,BD25,BD25+1)</f>
        <v>1</v>
      </c>
    </row>
    <row r="28" spans="1:56" ht="75.75" thickBot="1" x14ac:dyDescent="0.3">
      <c r="A28" s="242"/>
      <c r="B28" s="304">
        <v>8</v>
      </c>
      <c r="C28" s="305">
        <v>44957</v>
      </c>
      <c r="D28" s="305">
        <v>44938</v>
      </c>
      <c r="E28" s="306" t="s">
        <v>119</v>
      </c>
      <c r="F28" s="307" t="str">
        <f>IFERROR(IF(VLOOKUP(Table1[[#This Row],[Budget Code Description]],Dimentions!$X$6:$AC$139,2,FALSE)="","",VLOOKUP(Table1[[#This Row],[Budget Code Description]],Dimentions!$X$6:$AC$139,2,FALSE)),"")</f>
        <v>PAYROLL</v>
      </c>
      <c r="G28" s="308">
        <f>IFERROR(VLOOKUP(Table1[[#This Row],[Budget Code Description]],Dimentions!$X$6:$AC$139,3,FALSE),"")</f>
        <v>81030</v>
      </c>
      <c r="H28" s="309" t="str">
        <f>IFERROR(VLOOKUP(Table1[[#This Row],[Account]],Dimentions!$S$6:$V$233,2,FALSE),"")</f>
        <v>Payroll Services</v>
      </c>
      <c r="I28" s="310">
        <f>_xlfn.NUMBERVALUE(LEFT(Table1[[#This Row],[Account]],1))</f>
        <v>8</v>
      </c>
      <c r="J28" s="310" t="str">
        <f>IFERROR(VLOOKUP(Table1[[#This Row],[Budget Code Description]],Table6[#All],7,FALSE),"")</f>
        <v>DOL425</v>
      </c>
      <c r="K28" s="307">
        <f>IFERROR(VLOOKUP(Table1[[#This Row],[Budget Code Description]],Table6[#All],8,FALSE),"")</f>
        <v>20200</v>
      </c>
      <c r="L28" s="311"/>
      <c r="M28" s="309" t="str">
        <f>IFERROR(VLOOKUP(Table1[[#This Row],[Staff ID]],Table2[],2,FALSE),"")</f>
        <v/>
      </c>
      <c r="N28" s="312" t="str">
        <f>IFERROR(IF(VLOOKUP(Table1[[#This Row],[Budget Code Description]],Dimentions!$X$6:$AC$134,4,FALSE)="","",VLOOKUP(Table1[[#This Row],[Budget Code Description]],Dimentions!$X$6:$AC$134,4,FALSE)),"")</f>
        <v/>
      </c>
      <c r="O28" s="309" t="str">
        <f>IFERROR(VLOOKUP(Table1[[#This Row],[Vendor ID]],Table549[],2,FALSE),"")</f>
        <v/>
      </c>
      <c r="P28" s="311" t="s">
        <v>120</v>
      </c>
      <c r="Q28" s="307" t="str">
        <f>IF(Table1[[#This Row],[Posting Date]]&lt;&gt;"",$D$9,"")</f>
        <v>2023-01 DOL425 Mexico FO Report</v>
      </c>
      <c r="R28" s="313" t="str">
        <f>IF(Table1[[#This Row],[Posting Date]]&lt;&gt;"",$D$10,"")</f>
        <v>2023-01 DOL425 Mexico FO Report</v>
      </c>
      <c r="S28" s="314" t="s">
        <v>121</v>
      </c>
      <c r="T28" s="311" t="s">
        <v>44</v>
      </c>
      <c r="U28" s="315">
        <v>1612.4</v>
      </c>
      <c r="V28" s="316"/>
      <c r="W28" s="258">
        <f t="shared" si="2"/>
        <v>18.970994000000001</v>
      </c>
      <c r="X28" s="220">
        <f>IF(E28="","",(IF(Table1[[#This Row],[Cur]]="USD",Table1[[#This Row],[Cur_Amount Debit]],Table1[[#This Row],[Cur_Amount Debit]]/Table1[[#This Row],[Exchange Rate]])))</f>
        <v>84.992910756284047</v>
      </c>
      <c r="Y28" s="220">
        <f>IF(E28="","",(IF(Table1[[#This Row],[Cur]]="USD",Table1[[#This Row],[Cur_Amount Credit]],Table1[[#This Row],[Cur_Amount Credit]]/ExchangeRate)))</f>
        <v>0</v>
      </c>
      <c r="Z28" s="221">
        <f>IF(E28="","",(Table1[[#This Row],[Debit USD]]-Table1[[#This Row],[Credit USD]]))</f>
        <v>84.992910756284047</v>
      </c>
      <c r="AA28" s="234" t="s">
        <v>122</v>
      </c>
      <c r="AB28" s="245" t="s">
        <v>106</v>
      </c>
      <c r="AC28" s="241"/>
      <c r="AD28" s="239"/>
      <c r="AE28" s="239" t="str">
        <f>IF(AND(OR(Table1[[#This Row],[Account]]="15030",Table1[[#This Row],[Account]]="15035",Table1[[#This Row],[Account]]="20150"),Table1[[#This Row],[Vendor ID]]=""),1,"")</f>
        <v/>
      </c>
      <c r="AF28" s="239"/>
      <c r="AG28" s="239"/>
      <c r="AH28" s="239"/>
      <c r="AI28" s="46" t="str">
        <f>IF(Table1[[#This Row],[Posting Date]]&lt;&gt;"","GJ-"&amp;CountryID,"")</f>
        <v>GJ-MEX</v>
      </c>
      <c r="AJ28" s="59">
        <f>IF(Table1[[#This Row],[Posting Date]]&lt;&gt;"",Table1[[#This Row],[Posting Date]],"")</f>
        <v>44957</v>
      </c>
      <c r="AK28" s="46"/>
      <c r="AL28" s="46" t="str">
        <f>IF(Table1[[#This Row],[Description]]&lt;&gt;"",Table1[[#This Row],[Description]],"")</f>
        <v>2023-01 DOL425 Mexico FO Report</v>
      </c>
      <c r="AM28" s="46" t="str">
        <f>IF(Table1[[#This Row],[Posting Date]]&lt;&gt;"",Table1[[#This Row],[Reference Number]],"")</f>
        <v>2023-01 DOL425 Mexico FO Report</v>
      </c>
      <c r="AN28" s="46" t="str">
        <f>TRIM(Table1[[#This Row],[Line '#]])</f>
        <v>8</v>
      </c>
      <c r="AO28" s="46" t="str">
        <f>TRIM(Table1[[#This Row],[Account]])</f>
        <v>81030</v>
      </c>
      <c r="AP28" s="46" t="str">
        <f>IF(Table1[[#This Row],[Posting Date]]&lt;&gt;"",$D$5,"")</f>
        <v>MEX</v>
      </c>
      <c r="AQ28" s="46" t="str">
        <f>TRIM(Table1[[#This Row],[Departments-Prgrams]])</f>
        <v>20200</v>
      </c>
      <c r="AR28" s="46" t="str">
        <f>TRIM(Table1[[#This Row],[Grant]])</f>
        <v>DOL425</v>
      </c>
      <c r="AS28" s="46" t="str">
        <f>TRIM(Table1[[#This Row],[Staff ID]])</f>
        <v/>
      </c>
      <c r="AT28" s="46" t="str">
        <f>IF(TRIM(Table1[[#This Row],[Budget Code]])=0,"",TRIM(Table1[[#This Row],[Budget Code]]))</f>
        <v>PAYROLL</v>
      </c>
      <c r="AU28" s="46" t="str">
        <f>IF(Table1[[#This Row],[Line Description]]&lt;&gt;"",Table1[[#This Row],[Line Description]],"")</f>
        <v>Payment payroll, AFEM CONTABLE SC, Invoice 00006770, January 2023</v>
      </c>
      <c r="AV28" s="46">
        <f>IF(Table1[[#This Row],[Cur_Amount Debit]]&gt;0,ROUND(Table1[[#This Row],[Cur_Amount Debit]],2),"")</f>
        <v>1612.4</v>
      </c>
      <c r="AW28" s="46" t="str">
        <f>IF(Table1[[#This Row],[Cur_Amount Credit]]&gt;0,ROUND(Table1[[#This Row],[Cur_Amount Credit]],2),"")</f>
        <v/>
      </c>
      <c r="AX28" s="46" t="str">
        <f>LEFT(Table1[[#This Row],[Cur]],3)</f>
        <v>MX</v>
      </c>
      <c r="AY28" s="59"/>
      <c r="AZ28" s="46"/>
      <c r="BA28" s="46">
        <f>IF(Table1[[#This Row],[Cur]]&lt;&gt;"",IF(Table1[[#This Row],[Cur]]="USD","",ExchangeRate),"")</f>
        <v>18.970994000000001</v>
      </c>
      <c r="BB28" s="46" t="str">
        <f>IF(Table1[[#This Row],[Grant]]&lt;&gt;"",VLOOKUP(Table1[[#This Row],[Grant]],Grants!B:D,3),"")</f>
        <v>EGC</v>
      </c>
      <c r="BC28" s="46" t="str">
        <f>TRIM(Table1[[#This Row],[Vendor ID]])</f>
        <v/>
      </c>
      <c r="BD28">
        <f>IF(Table1[[#This Row],[Reference Number]]=Q27,BD27,BD27+1)</f>
        <v>1</v>
      </c>
    </row>
    <row r="29" spans="1:56" s="302" customFormat="1" ht="24" hidden="1" thickBot="1" x14ac:dyDescent="0.3">
      <c r="A29" s="285"/>
      <c r="B29" s="329" t="str">
        <f>IF(Table1[[#This Row],[Posting Date]]&lt;&gt;"",IF(Table1[[#This Row],[Reference Number]]=Q28,B28+1,1),"")</f>
        <v/>
      </c>
      <c r="C29" s="319"/>
      <c r="D29" s="319"/>
      <c r="E29" s="320"/>
      <c r="F29" s="318">
        <v>99999</v>
      </c>
      <c r="G29" s="318">
        <v>20200</v>
      </c>
      <c r="H29" s="321" t="str">
        <f>IFERROR(VLOOKUP(Table1[[#This Row],[Account]],Dimentions!$S$6:$V$233,2,FALSE),"")</f>
        <v>A/P Liabilities Payable</v>
      </c>
      <c r="I29" s="322">
        <f>_xlfn.NUMBERVALUE(LEFT(Table1[[#This Row],[Account]],1))</f>
        <v>2</v>
      </c>
      <c r="J29" s="322" t="s">
        <v>15</v>
      </c>
      <c r="K29" s="318" t="str">
        <f>IFERROR(VLOOKUP(Table1[[#This Row],[Budget Code Description]],Table6[#All],8,FALSE),"")</f>
        <v/>
      </c>
      <c r="L29" s="323"/>
      <c r="M29" s="324" t="str">
        <f>IFERROR(VLOOKUP(Table1[[#This Row],[Staff ID]],Table2[],2,FALSE),"")</f>
        <v/>
      </c>
      <c r="N29" s="323" t="str">
        <f>IFERROR(IF(VLOOKUP(Table1[[#This Row],[Budget Code Description]],Dimentions!$X$6:$AC$134,4,FALSE)="","",VLOOKUP(Table1[[#This Row],[Budget Code Description]],Dimentions!$X$6:$AC$134,4,FALSE)),"")</f>
        <v/>
      </c>
      <c r="O29" s="324" t="str">
        <f>IFERROR(VLOOKUP(Table1[[#This Row],[Vendor ID]],Table549[],2,FALSE),"")</f>
        <v/>
      </c>
      <c r="P29" s="323"/>
      <c r="Q29" s="318" t="str">
        <f>IF(Table1[[#This Row],[Posting Date]]&lt;&gt;"",$D$9,"")</f>
        <v/>
      </c>
      <c r="R29" s="325" t="str">
        <f>IF(Table1[[#This Row],[Posting Date]]&lt;&gt;"",$D$10,"")</f>
        <v/>
      </c>
      <c r="S29" s="326" t="s">
        <v>121</v>
      </c>
      <c r="T29" s="323"/>
      <c r="U29" s="328"/>
      <c r="V29" s="330">
        <v>1612.4</v>
      </c>
      <c r="W29" s="303" t="str">
        <f>IF(E29="","",(ExchangeRate))</f>
        <v/>
      </c>
      <c r="X29" s="296" t="str">
        <f>IF(E29="","",(IF(Table1[[#This Row],[Cur]]="USD",Table1[[#This Row],[Cur_Amount Debit]],Table1[[#This Row],[Cur_Amount Debit]]/Table1[[#This Row],[Exchange Rate]])))</f>
        <v/>
      </c>
      <c r="Y29" s="296">
        <v>84.99</v>
      </c>
      <c r="Z29" s="296" t="str">
        <f>IF(E29="","",(Table1[[#This Row],[Debit USD]]-Table1[[#This Row],[Credit USD]]))</f>
        <v/>
      </c>
      <c r="AA29" s="297"/>
      <c r="AB29" s="245"/>
      <c r="AC29" s="298"/>
      <c r="AD29" s="299"/>
      <c r="AE29" s="299"/>
      <c r="AF29" s="299"/>
      <c r="AG29" s="299"/>
      <c r="AH29" s="299"/>
      <c r="AI29" s="300"/>
      <c r="AJ29" s="301"/>
      <c r="AK29" s="300"/>
      <c r="AL29" s="300"/>
      <c r="AM29" s="300"/>
      <c r="AN29" s="300"/>
      <c r="AO29" s="300"/>
      <c r="AP29" s="300"/>
      <c r="AQ29" s="300"/>
      <c r="AR29" s="300"/>
      <c r="AS29" s="300"/>
      <c r="AT29" s="300"/>
      <c r="AU29" s="300"/>
      <c r="AV29" s="300"/>
      <c r="AW29" s="300"/>
      <c r="AX29" s="300"/>
      <c r="AY29" s="301"/>
      <c r="AZ29" s="300"/>
      <c r="BA29" s="300"/>
      <c r="BB29" s="300"/>
      <c r="BC29" s="300"/>
    </row>
    <row r="30" spans="1:56" s="302" customFormat="1" ht="24" hidden="1" thickBot="1" x14ac:dyDescent="0.3">
      <c r="A30" s="285"/>
      <c r="B30" s="331" t="str">
        <f>IF(Table1[[#This Row],[Posting Date]]&lt;&gt;"",IF(Table1[[#This Row],[Reference Number]]=Q28,B28+1,1),"")</f>
        <v/>
      </c>
      <c r="C30" s="332"/>
      <c r="D30" s="332"/>
      <c r="E30" s="333"/>
      <c r="F30" s="334">
        <v>99999</v>
      </c>
      <c r="G30" s="334">
        <v>12200</v>
      </c>
      <c r="H30" s="335" t="str">
        <f>IFERROR(VLOOKUP(Table1[[#This Row],[Account]],Dimentions!$S$6:$V$233,2,FALSE),"")</f>
        <v>Field Office Receivable</v>
      </c>
      <c r="I30" s="336">
        <f>_xlfn.NUMBERVALUE(LEFT(Table1[[#This Row],[Account]],1))</f>
        <v>1</v>
      </c>
      <c r="J30" s="336" t="s">
        <v>15</v>
      </c>
      <c r="K30" s="334" t="str">
        <f>IFERROR(VLOOKUP(Table1[[#This Row],[Budget Code Description]],Table6[#All],8,FALSE),"")</f>
        <v/>
      </c>
      <c r="L30" s="337"/>
      <c r="M30" s="338" t="str">
        <f>IFERROR(VLOOKUP(Table1[[#This Row],[Staff ID]],Table2[],2,FALSE),"")</f>
        <v/>
      </c>
      <c r="N30" s="337" t="str">
        <f>IFERROR(IF(VLOOKUP(Table1[[#This Row],[Budget Code Description]],Dimentions!$X$6:$AC$134,4,FALSE)="","",VLOOKUP(Table1[[#This Row],[Budget Code Description]],Dimentions!$X$6:$AC$134,4,FALSE)),"")</f>
        <v/>
      </c>
      <c r="O30" s="338" t="str">
        <f>IFERROR(VLOOKUP(Table1[[#This Row],[Vendor ID]],Table549[],2,FALSE),"")</f>
        <v/>
      </c>
      <c r="P30" s="337"/>
      <c r="Q30" s="334" t="str">
        <f>IF(Table1[[#This Row],[Posting Date]]&lt;&gt;"",$D$9,"")</f>
        <v/>
      </c>
      <c r="R30" s="339" t="str">
        <f>IF(Table1[[#This Row],[Posting Date]]&lt;&gt;"",$D$10,"")</f>
        <v/>
      </c>
      <c r="S30" s="317" t="s">
        <v>123</v>
      </c>
      <c r="T30" s="337"/>
      <c r="U30" s="383">
        <v>1612.4</v>
      </c>
      <c r="V30" s="341"/>
      <c r="W30" s="303" t="str">
        <f>IF(E30="","",(ExchangeRate))</f>
        <v/>
      </c>
      <c r="X30" s="296">
        <v>84.99</v>
      </c>
      <c r="Y30" s="296" t="str">
        <f>IF(E30="","",(IF(Table1[[#This Row],[Cur]]="USD",Table1[[#This Row],[Cur_Amount Credit]],Table1[[#This Row],[Cur_Amount Credit]]/ExchangeRate)))</f>
        <v/>
      </c>
      <c r="Z30" s="296" t="str">
        <f>IF(E30="","",(Table1[[#This Row],[Debit USD]]-Table1[[#This Row],[Credit USD]]))</f>
        <v/>
      </c>
      <c r="AA30" s="297"/>
      <c r="AB30" s="245"/>
      <c r="AC30" s="298"/>
      <c r="AD30" s="299"/>
      <c r="AE30" s="299"/>
      <c r="AF30" s="299"/>
      <c r="AG30" s="299"/>
      <c r="AH30" s="299"/>
      <c r="AI30" s="300"/>
      <c r="AJ30" s="301"/>
      <c r="AK30" s="300"/>
      <c r="AL30" s="300"/>
      <c r="AM30" s="300"/>
      <c r="AN30" s="300"/>
      <c r="AO30" s="300"/>
      <c r="AP30" s="300"/>
      <c r="AQ30" s="300"/>
      <c r="AR30" s="300"/>
      <c r="AS30" s="300"/>
      <c r="AT30" s="300"/>
      <c r="AU30" s="300"/>
      <c r="AV30" s="300"/>
      <c r="AW30" s="300"/>
      <c r="AX30" s="300"/>
      <c r="AY30" s="301"/>
      <c r="AZ30" s="300"/>
      <c r="BA30" s="300"/>
      <c r="BB30" s="300"/>
      <c r="BC30" s="300"/>
    </row>
    <row r="31" spans="1:56" ht="75" x14ac:dyDescent="0.25">
      <c r="A31" s="242"/>
      <c r="B31" s="343">
        <v>9</v>
      </c>
      <c r="C31" s="344">
        <v>44957</v>
      </c>
      <c r="D31" s="344">
        <v>44938</v>
      </c>
      <c r="E31" s="385" t="s">
        <v>124</v>
      </c>
      <c r="F31" s="346" t="str">
        <f>IFERROR(IF(VLOOKUP(Table1[[#This Row],[Budget Code Description]],Dimentions!$X$6:$AC$139,2,FALSE)="","",VLOOKUP(Table1[[#This Row],[Budget Code Description]],Dimentions!$X$6:$AC$139,2,FALSE)),"")</f>
        <v>PERSNL-F&amp;A</v>
      </c>
      <c r="G31" s="369">
        <f>IFERROR(VLOOKUP(Table1[[#This Row],[Budget Code Description]],Dimentions!$X$6:$AC$139,3,FALSE),"")</f>
        <v>70000</v>
      </c>
      <c r="H31" s="347" t="str">
        <f>IFERROR(VLOOKUP(Table1[[#This Row],[Account]],Dimentions!$S$6:$V$233,2,FALSE),"")</f>
        <v>In Country Salaries</v>
      </c>
      <c r="I31" s="348">
        <f>_xlfn.NUMBERVALUE(LEFT(Table1[[#This Row],[Account]],1))</f>
        <v>7</v>
      </c>
      <c r="J31" s="348" t="str">
        <f>IFERROR(VLOOKUP(Table1[[#This Row],[Budget Code Description]],Table6[#All],7,FALSE),"")</f>
        <v>DOL425</v>
      </c>
      <c r="K31" s="346">
        <f>IFERROR(VLOOKUP(Table1[[#This Row],[Budget Code Description]],Table6[#All],8,FALSE),"")</f>
        <v>20200</v>
      </c>
      <c r="L31" s="349"/>
      <c r="M31" s="347" t="str">
        <f>IFERROR(VLOOKUP(Table1[[#This Row],[Staff ID]],Table2[],2,FALSE),"")</f>
        <v/>
      </c>
      <c r="N31" s="350" t="str">
        <f>IFERROR(IF(VLOOKUP(Table1[[#This Row],[Budget Code Description]],Dimentions!$X$6:$AC$134,4,FALSE)="","",VLOOKUP(Table1[[#This Row],[Budget Code Description]],Dimentions!$X$6:$AC$134,4,FALSE)),"")</f>
        <v/>
      </c>
      <c r="O31" s="347" t="str">
        <f>IFERROR(VLOOKUP(Table1[[#This Row],[Vendor ID]],Table549[],2,FALSE),"")</f>
        <v/>
      </c>
      <c r="P31" s="386" t="s">
        <v>125</v>
      </c>
      <c r="Q31" s="346" t="str">
        <f>IF(Table1[[#This Row],[Posting Date]]&lt;&gt;"",$D$9,"")</f>
        <v>2023-01 DOL425 Mexico FO Report</v>
      </c>
      <c r="R31" s="351" t="str">
        <f>IF(Table1[[#This Row],[Posting Date]]&lt;&gt;"",$D$10,"")</f>
        <v>2023-01 DOL425 Mexico FO Report</v>
      </c>
      <c r="S31" s="352" t="s">
        <v>126</v>
      </c>
      <c r="T31" s="349" t="s">
        <v>44</v>
      </c>
      <c r="U31" s="387">
        <v>23199.53</v>
      </c>
      <c r="V31" s="354"/>
      <c r="W31" s="258">
        <v>18.7471</v>
      </c>
      <c r="X31" s="220">
        <f>IF(E31="","",(IF(Table1[[#This Row],[Cur]]="USD",Table1[[#This Row],[Cur_Amount Debit]],Table1[[#This Row],[Cur_Amount Debit]]/Table1[[#This Row],[Exchange Rate]])))</f>
        <v>1237.499666615103</v>
      </c>
      <c r="Y31" s="220">
        <f>IF(E31="","",(IF(Table1[[#This Row],[Cur]]="USD",Table1[[#This Row],[Cur_Amount Credit]],Table1[[#This Row],[Cur_Amount Credit]]/ExchangeRate)))</f>
        <v>0</v>
      </c>
      <c r="Z31" s="221">
        <f>IF(E31="","",(Table1[[#This Row],[Debit USD]]-Table1[[#This Row],[Credit USD]]))</f>
        <v>1237.499666615103</v>
      </c>
      <c r="AA31" s="234" t="s">
        <v>127</v>
      </c>
      <c r="AB31" s="245" t="s">
        <v>106</v>
      </c>
      <c r="AC31" s="241"/>
      <c r="AD31" s="239"/>
      <c r="AE31" s="239" t="str">
        <f>IF(AND(OR(Table1[[#This Row],[Account]]="15030",Table1[[#This Row],[Account]]="15035",Table1[[#This Row],[Account]]="20150"),Table1[[#This Row],[Vendor ID]]=""),1,"")</f>
        <v/>
      </c>
      <c r="AF31" s="239"/>
      <c r="AG31" s="239"/>
      <c r="AH31" s="239"/>
      <c r="AI31" s="46" t="str">
        <f>IF(Table1[[#This Row],[Posting Date]]&lt;&gt;"","GJ-"&amp;CountryID,"")</f>
        <v>GJ-MEX</v>
      </c>
      <c r="AJ31" s="59">
        <f>IF(Table1[[#This Row],[Posting Date]]&lt;&gt;"",Table1[[#This Row],[Posting Date]],"")</f>
        <v>44957</v>
      </c>
      <c r="AK31" s="46"/>
      <c r="AL31" s="46" t="str">
        <f>IF(Table1[[#This Row],[Description]]&lt;&gt;"",Table1[[#This Row],[Description]],"")</f>
        <v>2023-01 DOL425 Mexico FO Report</v>
      </c>
      <c r="AM31" s="46" t="str">
        <f>IF(Table1[[#This Row],[Posting Date]]&lt;&gt;"",Table1[[#This Row],[Reference Number]],"")</f>
        <v>2023-01 DOL425 Mexico FO Report</v>
      </c>
      <c r="AN31" s="46" t="str">
        <f>TRIM(Table1[[#This Row],[Line '#]])</f>
        <v>9</v>
      </c>
      <c r="AO31" s="46" t="str">
        <f>TRIM(Table1[[#This Row],[Account]])</f>
        <v>70000</v>
      </c>
      <c r="AP31" s="46" t="str">
        <f>IF(Table1[[#This Row],[Posting Date]]&lt;&gt;"",$D$5,"")</f>
        <v>MEX</v>
      </c>
      <c r="AQ31" s="46" t="str">
        <f>TRIM(Table1[[#This Row],[Departments-Prgrams]])</f>
        <v>20200</v>
      </c>
      <c r="AR31" s="46" t="str">
        <f>TRIM(Table1[[#This Row],[Grant]])</f>
        <v>DOL425</v>
      </c>
      <c r="AS31" s="46" t="str">
        <f>TRIM(Table1[[#This Row],[Staff ID]])</f>
        <v/>
      </c>
      <c r="AT31" s="46" t="str">
        <f>IF(TRIM(Table1[[#This Row],[Budget Code]])=0,"",TRIM(Table1[[#This Row],[Budget Code]]))</f>
        <v>PERSNL-F&amp;A</v>
      </c>
      <c r="AU31" s="46" t="str">
        <f>IF(Table1[[#This Row],[Line Description]]&lt;&gt;"",Table1[[#This Row],[Line Description]],"")</f>
        <v>PR Ending 01/15/23 LOE 45.00</v>
      </c>
      <c r="AV31" s="46">
        <f>IF(Table1[[#This Row],[Cur_Amount Debit]]&gt;0,ROUND(Table1[[#This Row],[Cur_Amount Debit]],2),"")</f>
        <v>23199.53</v>
      </c>
      <c r="AW31" s="46" t="str">
        <f>IF(Table1[[#This Row],[Cur_Amount Credit]]&gt;0,ROUND(Table1[[#This Row],[Cur_Amount Credit]],2),"")</f>
        <v/>
      </c>
      <c r="AX31" s="46" t="str">
        <f>LEFT(Table1[[#This Row],[Cur]],3)</f>
        <v>MX</v>
      </c>
      <c r="AY31" s="59"/>
      <c r="AZ31" s="46"/>
      <c r="BA31" s="46">
        <f>IF(Table1[[#This Row],[Cur]]&lt;&gt;"",IF(Table1[[#This Row],[Cur]]="USD","",ExchangeRate),"")</f>
        <v>18.970994000000001</v>
      </c>
      <c r="BB31" s="46" t="str">
        <f>IF(Table1[[#This Row],[Grant]]&lt;&gt;"",VLOOKUP(Table1[[#This Row],[Grant]],Grants!B:D,3),"")</f>
        <v>EGC</v>
      </c>
      <c r="BC31" s="46" t="str">
        <f>TRIM(Table1[[#This Row],[Vendor ID]])</f>
        <v/>
      </c>
      <c r="BD31">
        <f>IF(Table1[[#This Row],[Reference Number]]=Q28,BD28,BD28+1)</f>
        <v>1</v>
      </c>
    </row>
    <row r="32" spans="1:56" ht="45.75" hidden="1" x14ac:dyDescent="0.25">
      <c r="A32" s="242"/>
      <c r="B32" s="355">
        <v>10</v>
      </c>
      <c r="C32" s="61">
        <v>44957</v>
      </c>
      <c r="D32" s="61">
        <v>44938</v>
      </c>
      <c r="E32" s="138" t="s">
        <v>111</v>
      </c>
      <c r="F32" s="141">
        <f>IFERROR(IF(VLOOKUP(Table1[[#This Row],[Budget Code Description]],Dimentions!$X$6:$AC$134,2,FALSE)="","",VLOOKUP(Table1[[#This Row],[Budget Code Description]],Dimentions!$X$6:$AC$134,2,FALSE)),"")</f>
        <v>99999</v>
      </c>
      <c r="G32" s="256">
        <f>IFERROR(VLOOKUP(Table1[[#This Row],[Budget Code Description]],Dimentions!$X$6:$AC$134,3,FALSE),"")</f>
        <v>20200</v>
      </c>
      <c r="H32" s="65" t="str">
        <f>IFERROR(VLOOKUP(Table1[[#This Row],[Account]],Dimentions!$S$6:$V$233,2,FALSE),"")</f>
        <v>A/P Liabilities Payable</v>
      </c>
      <c r="I32" s="62">
        <f>_xlfn.NUMBERVALUE(LEFT(Table1[[#This Row],[Account]],1))</f>
        <v>2</v>
      </c>
      <c r="J32" s="62" t="str">
        <f>IFERROR(VLOOKUP(Table1[[#This Row],[Budget Code Description]],Table6[#All],7,FALSE),"")</f>
        <v>DOL425</v>
      </c>
      <c r="K32" s="141">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125</v>
      </c>
      <c r="Q32" s="141" t="str">
        <f>IF(Table1[[#This Row],[Posting Date]]&lt;&gt;"",$D$9,"")</f>
        <v>2023-01 DOL425 Mexico FO Report</v>
      </c>
      <c r="R32" s="157" t="str">
        <f>IF(Table1[[#This Row],[Posting Date]]&lt;&gt;"",$D$10,"")</f>
        <v>2023-01 DOL425 Mexico FO Report</v>
      </c>
      <c r="S32" s="66" t="s">
        <v>128</v>
      </c>
      <c r="T32" s="63" t="s">
        <v>44</v>
      </c>
      <c r="U32" s="219"/>
      <c r="V32" s="388">
        <v>442.79</v>
      </c>
      <c r="W32" s="258">
        <v>18.7471</v>
      </c>
      <c r="X32" s="220">
        <f>IF(E32="","",(IF(Table1[[#This Row],[Cur]]="USD",Table1[[#This Row],[Cur_Amount Debit]],Table1[[#This Row],[Cur_Amount Debit]]/Table1[[#This Row],[Exchange Rate]])))</f>
        <v>0</v>
      </c>
      <c r="Y32" s="220">
        <f>IF(E32="","",(IF(Table1[[#This Row],[Cur]]="USD",Table1[[#This Row],[Cur_Amount Credit]],Table1[[#This Row],[Cur_Amount Credit]]/ExchangeRate)))</f>
        <v>23.340368986464284</v>
      </c>
      <c r="Z32" s="220">
        <f>IF(E32="","",(Table1[[#This Row],[Debit USD]]-Table1[[#This Row],[Credit USD]]))</f>
        <v>-23.340368986464284</v>
      </c>
      <c r="AA32" s="231" t="s">
        <v>127</v>
      </c>
      <c r="AB32" s="245" t="s">
        <v>106</v>
      </c>
      <c r="AC32" s="241"/>
      <c r="AD32" s="239"/>
      <c r="AE32" s="239"/>
      <c r="AF32" s="239"/>
      <c r="AG32" s="239"/>
      <c r="AH32" s="239"/>
      <c r="AI32" s="46"/>
      <c r="AJ32" s="59"/>
      <c r="AK32" s="46"/>
      <c r="AL32" s="46"/>
      <c r="AM32" s="46"/>
      <c r="AN32" s="46"/>
      <c r="AO32" s="46"/>
      <c r="AP32" s="46"/>
      <c r="AQ32" s="46"/>
      <c r="AR32" s="46"/>
      <c r="AS32" s="46"/>
      <c r="AT32" s="46"/>
      <c r="AU32" s="46"/>
      <c r="AV32" s="46"/>
      <c r="AW32" s="46"/>
      <c r="AX32" s="46"/>
      <c r="AY32" s="59"/>
      <c r="AZ32" s="46"/>
      <c r="BA32" s="46"/>
      <c r="BB32" s="46"/>
      <c r="BC32" s="46"/>
    </row>
    <row r="33" spans="1:56" ht="46.5" thickBot="1" x14ac:dyDescent="0.3">
      <c r="A33" s="242"/>
      <c r="B33" s="355">
        <v>11</v>
      </c>
      <c r="C33" s="61">
        <v>44957</v>
      </c>
      <c r="D33" s="61">
        <v>44938</v>
      </c>
      <c r="E33" s="138" t="s">
        <v>129</v>
      </c>
      <c r="F33" s="141" t="str">
        <f>IFERROR(IF(VLOOKUP(Table1[[#This Row],[Budget Code Description]],Dimentions!$X$6:$AC$134,2,FALSE)="","",VLOOKUP(Table1[[#This Row],[Budget Code Description]],Dimentions!$X$6:$AC$134,2,FALSE)),"")</f>
        <v>PERSNL-AST</v>
      </c>
      <c r="G33" s="256">
        <f>IFERROR(VLOOKUP(Table1[[#This Row],[Budget Code Description]],Dimentions!$X$6:$AC$134,3,FALSE),"")</f>
        <v>70000</v>
      </c>
      <c r="H33" s="65" t="str">
        <f>IFERROR(VLOOKUP(Table1[[#This Row],[Account]],Dimentions!$S$6:$V$233,2,FALSE),"")</f>
        <v>In Country Salaries</v>
      </c>
      <c r="I33" s="62">
        <f>_xlfn.NUMBERVALUE(LEFT(Table1[[#This Row],[Account]],1))</f>
        <v>7</v>
      </c>
      <c r="J33" s="62" t="str">
        <f>IFERROR(VLOOKUP(Table1[[#This Row],[Budget Code Description]],Table6[#All],7,FALSE),"")</f>
        <v>DOL425</v>
      </c>
      <c r="K33" s="141">
        <f>IFERROR(VLOOKUP(Table1[[#This Row],[Budget Code Description]],Table6[#All],8,FALSE),"")</f>
        <v>20200</v>
      </c>
      <c r="L33" s="63"/>
      <c r="M33" s="65" t="str">
        <f>IFERROR(VLOOKUP(Table1[[#This Row],[Staff ID]],Table2[],2,FALSE),"")</f>
        <v/>
      </c>
      <c r="N33" s="63" t="str">
        <f>IFERROR(IF(VLOOKUP(Table1[[#This Row],[Budget Code Description]],Dimentions!$X$6:$AC$134,4,FALSE)="","",VLOOKUP(Table1[[#This Row],[Budget Code Description]],Dimentions!$X$6:$AC$134,4,FALSE)),"")</f>
        <v/>
      </c>
      <c r="O33" s="65" t="str">
        <f>IFERROR(VLOOKUP(Table1[[#This Row],[Vendor ID]],Table549[],2,FALSE),"")</f>
        <v/>
      </c>
      <c r="P33" s="63" t="s">
        <v>130</v>
      </c>
      <c r="Q33" s="141" t="str">
        <f>IF(Table1[[#This Row],[Posting Date]]&lt;&gt;"",$D$9,"")</f>
        <v>2023-01 DOL425 Mexico FO Report</v>
      </c>
      <c r="R33" s="157" t="str">
        <f>IF(Table1[[#This Row],[Posting Date]]&lt;&gt;"",$D$10,"")</f>
        <v>2023-01 DOL425 Mexico FO Report</v>
      </c>
      <c r="S33" s="222" t="s">
        <v>131</v>
      </c>
      <c r="T33" s="63" t="s">
        <v>44</v>
      </c>
      <c r="U33" s="257">
        <v>9421.33</v>
      </c>
      <c r="V33" s="389"/>
      <c r="W33" s="258">
        <v>18.7471</v>
      </c>
      <c r="X33" s="220">
        <f>IF(E33="","",(IF(Table1[[#This Row],[Cur]]="USD",Table1[[#This Row],[Cur_Amount Debit]],Table1[[#This Row],[Cur_Amount Debit]]/Table1[[#This Row],[Exchange Rate]])))</f>
        <v>502.54866085954626</v>
      </c>
      <c r="Y33" s="220">
        <f>IF(E33="","",(IF(Table1[[#This Row],[Cur]]="USD",Table1[[#This Row],[Cur_Amount Credit]],Table1[[#This Row],[Cur_Amount Credit]]/ExchangeRate)))</f>
        <v>0</v>
      </c>
      <c r="Z33" s="220">
        <f>IF(E33="","",(Table1[[#This Row],[Debit USD]]-Table1[[#This Row],[Credit USD]]))</f>
        <v>502.54866085954626</v>
      </c>
      <c r="AA33" s="231" t="s">
        <v>127</v>
      </c>
      <c r="AB33" s="245" t="s">
        <v>106</v>
      </c>
      <c r="AC33" s="241"/>
      <c r="AD33" s="239"/>
      <c r="AE33" s="239"/>
      <c r="AF33" s="239"/>
      <c r="AG33" s="239"/>
      <c r="AH33" s="239"/>
      <c r="AI33" s="46"/>
      <c r="AJ33" s="59"/>
      <c r="AK33" s="46"/>
      <c r="AL33" s="46"/>
      <c r="AM33" s="46"/>
      <c r="AN33" s="46"/>
      <c r="AO33" s="46"/>
      <c r="AP33" s="46"/>
      <c r="AQ33" s="46"/>
      <c r="AR33" s="46"/>
      <c r="AS33" s="46"/>
      <c r="AT33" s="46"/>
      <c r="AU33" s="46"/>
      <c r="AV33" s="46"/>
      <c r="AW33" s="46"/>
      <c r="AX33" s="46"/>
      <c r="AY33" s="59"/>
      <c r="AZ33" s="46"/>
      <c r="BA33" s="46"/>
      <c r="BB33" s="46"/>
      <c r="BC33" s="46"/>
    </row>
    <row r="34" spans="1:56" ht="46.5" hidden="1" thickBot="1" x14ac:dyDescent="0.3">
      <c r="A34" s="242"/>
      <c r="B34" s="355">
        <v>12</v>
      </c>
      <c r="C34" s="61">
        <v>44957</v>
      </c>
      <c r="D34" s="61">
        <v>44938</v>
      </c>
      <c r="E34" s="138" t="s">
        <v>111</v>
      </c>
      <c r="F34" s="141">
        <f>IFERROR(IF(VLOOKUP(Table1[[#This Row],[Budget Code Description]],Dimentions!$X$6:$AC$134,2,FALSE)="","",VLOOKUP(Table1[[#This Row],[Budget Code Description]],Dimentions!$X$6:$AC$134,2,FALSE)),"")</f>
        <v>99999</v>
      </c>
      <c r="G34" s="256">
        <f>IFERROR(VLOOKUP(Table1[[#This Row],[Budget Code Description]],Dimentions!$X$6:$AC$134,3,FALSE),"")</f>
        <v>20200</v>
      </c>
      <c r="H34" s="65" t="str">
        <f>IFERROR(VLOOKUP(Table1[[#This Row],[Account]],Dimentions!$S$6:$V$233,2,FALSE),"")</f>
        <v>A/P Liabilities Payable</v>
      </c>
      <c r="I34" s="62">
        <f>_xlfn.NUMBERVALUE(LEFT(Table1[[#This Row],[Account]],1))</f>
        <v>2</v>
      </c>
      <c r="J34" s="62" t="str">
        <f>IFERROR(VLOOKUP(Table1[[#This Row],[Budget Code Description]],Table6[#All],7,FALSE),"")</f>
        <v>DOL425</v>
      </c>
      <c r="K34" s="141">
        <f>IFERROR(VLOOKUP(Table1[[#This Row],[Budget Code Description]],Table6[#All],8,FALSE),"")</f>
        <v>20200</v>
      </c>
      <c r="L34" s="63"/>
      <c r="M34" s="65" t="str">
        <f>IFERROR(VLOOKUP(Table1[[#This Row],[Staff ID]],Table2[],2,FALSE),"")</f>
        <v/>
      </c>
      <c r="N34" s="63" t="str">
        <f>IFERROR(IF(VLOOKUP(Table1[[#This Row],[Budget Code Description]],Dimentions!$X$6:$AC$134,4,FALSE)="","",VLOOKUP(Table1[[#This Row],[Budget Code Description]],Dimentions!$X$6:$AC$134,4,FALSE)),"")</f>
        <v/>
      </c>
      <c r="O34" s="65" t="str">
        <f>IFERROR(VLOOKUP(Table1[[#This Row],[Vendor ID]],Table549[],2,FALSE),"")</f>
        <v/>
      </c>
      <c r="P34" s="63" t="s">
        <v>130</v>
      </c>
      <c r="Q34" s="141" t="str">
        <f>IF(Table1[[#This Row],[Posting Date]]&lt;&gt;"",$D$9,"")</f>
        <v>2023-01 DOL425 Mexico FO Report</v>
      </c>
      <c r="R34" s="157" t="str">
        <f>IF(Table1[[#This Row],[Posting Date]]&lt;&gt;"",$D$10,"")</f>
        <v>2023-01 DOL425 Mexico FO Report</v>
      </c>
      <c r="S34" s="66" t="s">
        <v>132</v>
      </c>
      <c r="T34" s="63" t="s">
        <v>44</v>
      </c>
      <c r="U34" s="219"/>
      <c r="V34" s="388">
        <v>315.67</v>
      </c>
      <c r="W34" s="258">
        <v>18.7471</v>
      </c>
      <c r="X34" s="220"/>
      <c r="Y34" s="220">
        <f>IF(E34="","",(IF(Table1[[#This Row],[Cur]]="USD",Table1[[#This Row],[Cur_Amount Credit]],Table1[[#This Row],[Cur_Amount Credit]]/ExchangeRate)))</f>
        <v>16.639613085112988</v>
      </c>
      <c r="Z34" s="220">
        <f>IF(E34="","",(Table1[[#This Row],[Debit USD]]-Table1[[#This Row],[Credit USD]]))</f>
        <v>-16.639613085112988</v>
      </c>
      <c r="AA34" s="231" t="s">
        <v>127</v>
      </c>
      <c r="AB34" s="245" t="s">
        <v>106</v>
      </c>
      <c r="AC34" s="241"/>
      <c r="AD34" s="239"/>
      <c r="AE34" s="239"/>
      <c r="AF34" s="239"/>
      <c r="AG34" s="239"/>
      <c r="AH34" s="239"/>
      <c r="AI34" s="46"/>
      <c r="AJ34" s="59"/>
      <c r="AK34" s="46"/>
      <c r="AL34" s="46"/>
      <c r="AM34" s="46"/>
      <c r="AN34" s="46"/>
      <c r="AO34" s="46"/>
      <c r="AP34" s="46"/>
      <c r="AQ34" s="46"/>
      <c r="AR34" s="46"/>
      <c r="AS34" s="46"/>
      <c r="AT34" s="46"/>
      <c r="AU34" s="46"/>
      <c r="AV34" s="46"/>
      <c r="AW34" s="46"/>
      <c r="AX34" s="46"/>
      <c r="AY34" s="59"/>
      <c r="AZ34" s="46"/>
      <c r="BA34" s="46"/>
      <c r="BB34" s="46"/>
      <c r="BC34" s="46"/>
    </row>
    <row r="35" spans="1:56" s="302" customFormat="1" ht="15.75" hidden="1" thickBot="1" x14ac:dyDescent="0.3">
      <c r="A35" s="285"/>
      <c r="B35" s="390" t="str">
        <f>IF(Table1[[#This Row],[Posting Date]]&lt;&gt;"",IF(Table1[[#This Row],[Reference Number]]=Q34,B34+1,1),"")</f>
        <v/>
      </c>
      <c r="C35" s="287"/>
      <c r="D35" s="287"/>
      <c r="E35" s="288"/>
      <c r="F35" s="286">
        <v>99999</v>
      </c>
      <c r="G35" s="286">
        <v>20200</v>
      </c>
      <c r="H35" s="289" t="str">
        <f>IFERROR(VLOOKUP(Table1[[#This Row],[Account]],Dimentions!$S$6:$V$233,2,FALSE),"")</f>
        <v>A/P Liabilities Payable</v>
      </c>
      <c r="I35" s="290">
        <f>_xlfn.NUMBERVALUE(LEFT(Table1[[#This Row],[Account]],1))</f>
        <v>2</v>
      </c>
      <c r="J35" s="290" t="s">
        <v>15</v>
      </c>
      <c r="K35" s="286" t="str">
        <f>IFERROR(VLOOKUP(Table1[[#This Row],[Budget Code Description]],Table6[#All],8,FALSE),"")</f>
        <v/>
      </c>
      <c r="L35" s="291"/>
      <c r="M35" s="292" t="str">
        <f>IFERROR(VLOOKUP(Table1[[#This Row],[Staff ID]],Table2[],2,FALSE),"")</f>
        <v/>
      </c>
      <c r="N35" s="291" t="str">
        <f>IFERROR(IF(VLOOKUP(Table1[[#This Row],[Budget Code Description]],Dimentions!$X$6:$AC$134,4,FALSE)="","",VLOOKUP(Table1[[#This Row],[Budget Code Description]],Dimentions!$X$6:$AC$134,4,FALSE)),"")</f>
        <v/>
      </c>
      <c r="O35" s="292" t="str">
        <f>IFERROR(VLOOKUP(Table1[[#This Row],[Vendor ID]],Table549[],2,FALSE),"")</f>
        <v/>
      </c>
      <c r="P35" s="291"/>
      <c r="Q35" s="286" t="str">
        <f>IF(Table1[[#This Row],[Posting Date]]&lt;&gt;"",$D$9,"")</f>
        <v/>
      </c>
      <c r="R35" s="293" t="str">
        <f>IF(Table1[[#This Row],[Posting Date]]&lt;&gt;"",$D$10,"")</f>
        <v/>
      </c>
      <c r="S35" s="294" t="s">
        <v>133</v>
      </c>
      <c r="T35" s="291"/>
      <c r="U35" s="295"/>
      <c r="V35" s="356">
        <v>31862.400000000001</v>
      </c>
      <c r="W35" s="303" t="str">
        <f>IF(E35="","",(ExchangeRate))</f>
        <v/>
      </c>
      <c r="X35" s="296" t="str">
        <f>IF(E35="","",(IF(Table1[[#This Row],[Cur]]="USD",Table1[[#This Row],[Cur_Amount Debit]],Table1[[#This Row],[Cur_Amount Debit]]/Table1[[#This Row],[Exchange Rate]])))</f>
        <v/>
      </c>
      <c r="Y35" s="296">
        <v>1700.07</v>
      </c>
      <c r="Z35" s="296" t="str">
        <f>IF(E35="","",(Table1[[#This Row],[Debit USD]]-Table1[[#This Row],[Credit USD]]))</f>
        <v/>
      </c>
      <c r="AA35" s="297"/>
      <c r="AB35" s="245"/>
      <c r="AC35" s="298"/>
      <c r="AD35" s="299"/>
      <c r="AE35" s="299"/>
      <c r="AF35" s="299"/>
      <c r="AG35" s="299"/>
      <c r="AH35" s="299"/>
      <c r="AI35" s="300"/>
      <c r="AJ35" s="301"/>
      <c r="AK35" s="300"/>
      <c r="AL35" s="300"/>
      <c r="AM35" s="300"/>
      <c r="AN35" s="300"/>
      <c r="AO35" s="300"/>
      <c r="AP35" s="300"/>
      <c r="AQ35" s="300"/>
      <c r="AR35" s="300"/>
      <c r="AS35" s="300"/>
      <c r="AT35" s="300"/>
      <c r="AU35" s="300"/>
      <c r="AV35" s="300"/>
      <c r="AW35" s="300"/>
      <c r="AX35" s="300"/>
      <c r="AY35" s="301"/>
      <c r="AZ35" s="300"/>
      <c r="BA35" s="300"/>
      <c r="BB35" s="300"/>
      <c r="BC35" s="300"/>
    </row>
    <row r="36" spans="1:56" s="302" customFormat="1" ht="15.75" hidden="1" thickBot="1" x14ac:dyDescent="0.3">
      <c r="A36" s="285"/>
      <c r="B36" s="391" t="str">
        <f>IF(Table1[[#This Row],[Posting Date]]&lt;&gt;"",IF(Table1[[#This Row],[Reference Number]]=Q34,B34+1,1),"")</f>
        <v/>
      </c>
      <c r="C36" s="392"/>
      <c r="D36" s="392"/>
      <c r="E36" s="393"/>
      <c r="F36" s="361">
        <v>99999</v>
      </c>
      <c r="G36" s="361">
        <v>12200</v>
      </c>
      <c r="H36" s="362" t="str">
        <f>IFERROR(VLOOKUP(Table1[[#This Row],[Account]],Dimentions!$S$6:$V$233,2,FALSE),"")</f>
        <v>Field Office Receivable</v>
      </c>
      <c r="I36" s="394">
        <f>_xlfn.NUMBERVALUE(LEFT(Table1[[#This Row],[Account]],1))</f>
        <v>1</v>
      </c>
      <c r="J36" s="394" t="s">
        <v>15</v>
      </c>
      <c r="K36" s="361" t="str">
        <f>IFERROR(VLOOKUP(Table1[[#This Row],[Budget Code Description]],Table6[#All],8,FALSE),"")</f>
        <v/>
      </c>
      <c r="L36" s="395"/>
      <c r="M36" s="396" t="str">
        <f>IFERROR(VLOOKUP(Table1[[#This Row],[Staff ID]],Table2[],2,FALSE),"")</f>
        <v/>
      </c>
      <c r="N36" s="395" t="str">
        <f>IFERROR(IF(VLOOKUP(Table1[[#This Row],[Budget Code Description]],Dimentions!$X$6:$AC$134,4,FALSE)="","",VLOOKUP(Table1[[#This Row],[Budget Code Description]],Dimentions!$X$6:$AC$134,4,FALSE)),"")</f>
        <v/>
      </c>
      <c r="O36" s="396" t="str">
        <f>IFERROR(VLOOKUP(Table1[[#This Row],[Vendor ID]],Table549[],2,FALSE),"")</f>
        <v/>
      </c>
      <c r="P36" s="395"/>
      <c r="Q36" s="361" t="str">
        <f>IF(Table1[[#This Row],[Posting Date]]&lt;&gt;"",$D$9,"")</f>
        <v/>
      </c>
      <c r="R36" s="397" t="str">
        <f>IF(Table1[[#This Row],[Posting Date]]&lt;&gt;"",$D$10,"")</f>
        <v/>
      </c>
      <c r="S36" s="398" t="s">
        <v>134</v>
      </c>
      <c r="T36" s="395"/>
      <c r="U36" s="367">
        <v>31862.400000000001</v>
      </c>
      <c r="V36" s="368"/>
      <c r="W36" s="303" t="str">
        <f>IF(E36="","",(ExchangeRate))</f>
        <v/>
      </c>
      <c r="X36" s="296">
        <v>1700.07</v>
      </c>
      <c r="Y36" s="296" t="str">
        <f>IF(E36="","",(IF(Table1[[#This Row],[Cur]]="USD",Table1[[#This Row],[Cur_Amount Credit]],Table1[[#This Row],[Cur_Amount Credit]]/ExchangeRate)))</f>
        <v/>
      </c>
      <c r="Z36" s="296" t="str">
        <f>IF(E36="","",(Table1[[#This Row],[Debit USD]]-Table1[[#This Row],[Credit USD]]))</f>
        <v/>
      </c>
      <c r="AA36" s="297"/>
      <c r="AB36" s="245"/>
      <c r="AC36" s="298"/>
      <c r="AD36" s="299"/>
      <c r="AE36" s="299"/>
      <c r="AF36" s="299"/>
      <c r="AG36" s="299"/>
      <c r="AH36" s="299"/>
      <c r="AI36" s="300"/>
      <c r="AJ36" s="301"/>
      <c r="AK36" s="300"/>
      <c r="AL36" s="300"/>
      <c r="AM36" s="300"/>
      <c r="AN36" s="300"/>
      <c r="AO36" s="300"/>
      <c r="AP36" s="300"/>
      <c r="AQ36" s="300"/>
      <c r="AR36" s="300"/>
      <c r="AS36" s="300"/>
      <c r="AT36" s="300"/>
      <c r="AU36" s="300"/>
      <c r="AV36" s="300"/>
      <c r="AW36" s="300"/>
      <c r="AX36" s="300"/>
      <c r="AY36" s="301"/>
      <c r="AZ36" s="300"/>
      <c r="BA36" s="300"/>
      <c r="BB36" s="300"/>
      <c r="BC36" s="300"/>
    </row>
    <row r="37" spans="1:56" ht="75.75" thickBot="1" x14ac:dyDescent="0.3">
      <c r="A37" s="242"/>
      <c r="B37" s="343">
        <v>13</v>
      </c>
      <c r="C37" s="344">
        <v>44957</v>
      </c>
      <c r="D37" s="344">
        <v>44939</v>
      </c>
      <c r="E37" s="345" t="s">
        <v>135</v>
      </c>
      <c r="F37" s="346" t="str">
        <f>IFERROR(IF(VLOOKUP(Table1[[#This Row],[Budget Code Description]],Dimentions!$X$6:$AC$139,2,FALSE)="","",VLOOKUP(Table1[[#This Row],[Budget Code Description]],Dimentions!$X$6:$AC$139,2,FALSE)),"")</f>
        <v>PERSNL-PD</v>
      </c>
      <c r="G37" s="369">
        <f>IFERROR(VLOOKUP(Table1[[#This Row],[Budget Code Description]],Dimentions!$X$6:$AC$139,3,FALSE),"")</f>
        <v>70000</v>
      </c>
      <c r="H37" s="347" t="str">
        <f>IFERROR(VLOOKUP(Table1[[#This Row],[Account]],Dimentions!$S$6:$V$233,2,FALSE),"")</f>
        <v>In Country Salaries</v>
      </c>
      <c r="I37" s="348">
        <f>_xlfn.NUMBERVALUE(LEFT(Table1[[#This Row],[Account]],1))</f>
        <v>7</v>
      </c>
      <c r="J37" s="348" t="str">
        <f>IFERROR(VLOOKUP(Table1[[#This Row],[Budget Code Description]],Table6[#All],7,FALSE),"")</f>
        <v>DOL425</v>
      </c>
      <c r="K37" s="346">
        <f>IFERROR(VLOOKUP(Table1[[#This Row],[Budget Code Description]],Table6[#All],8,FALSE),"")</f>
        <v>20200</v>
      </c>
      <c r="L37" s="349"/>
      <c r="M37" s="347" t="str">
        <f>IFERROR(VLOOKUP(Table1[[#This Row],[Staff ID]],Table2[],2,FALSE),"")</f>
        <v/>
      </c>
      <c r="N37" s="350" t="str">
        <f>IFERROR(IF(VLOOKUP(Table1[[#This Row],[Budget Code Description]],Dimentions!$X$6:$AC$134,4,FALSE)="","",VLOOKUP(Table1[[#This Row],[Budget Code Description]],Dimentions!$X$6:$AC$134,4,FALSE)),"")</f>
        <v/>
      </c>
      <c r="O37" s="347" t="str">
        <f>IFERROR(VLOOKUP(Table1[[#This Row],[Vendor ID]],Table549[],2,FALSE),"")</f>
        <v/>
      </c>
      <c r="P37" s="349" t="s">
        <v>136</v>
      </c>
      <c r="Q37" s="346" t="str">
        <f>IF(Table1[[#This Row],[Posting Date]]&lt;&gt;"",$D$9,"")</f>
        <v>2023-01 DOL425 Mexico FO Report</v>
      </c>
      <c r="R37" s="351" t="str">
        <f>IF(Table1[[#This Row],[Posting Date]]&lt;&gt;"",$D$10,"")</f>
        <v>2023-01 DOL425 Mexico FO Report</v>
      </c>
      <c r="S37" s="400" t="s">
        <v>137</v>
      </c>
      <c r="T37" s="349" t="s">
        <v>44</v>
      </c>
      <c r="U37" s="353">
        <v>74988.399999999994</v>
      </c>
      <c r="V37" s="354"/>
      <c r="W37" s="399">
        <v>18.7471</v>
      </c>
      <c r="X37" s="220">
        <f>IF(E37="","",(IF(Table1[[#This Row],[Cur]]="USD",Table1[[#This Row],[Cur_Amount Debit]],Table1[[#This Row],[Cur_Amount Debit]]/Table1[[#This Row],[Exchange Rate]])))</f>
        <v>3999.9999999999995</v>
      </c>
      <c r="Y37" s="220">
        <f>IF(E37="","",(IF(Table1[[#This Row],[Cur]]="USD",Table1[[#This Row],[Cur_Amount Credit]],Table1[[#This Row],[Cur_Amount Credit]]/ExchangeRate)))</f>
        <v>0</v>
      </c>
      <c r="Z37" s="221">
        <f>IF(E37="","",(Table1[[#This Row],[Debit USD]]-Table1[[#This Row],[Credit USD]]))</f>
        <v>3999.9999999999995</v>
      </c>
      <c r="AA37" s="234" t="s">
        <v>138</v>
      </c>
      <c r="AB37" s="249"/>
      <c r="AC37" s="242"/>
      <c r="AD37" s="15"/>
      <c r="AE37" s="15" t="str">
        <f>IF(AND(OR(Table1[[#This Row],[Account]]="15030",Table1[[#This Row],[Account]]="15035",Table1[[#This Row],[Account]]="20150"),Table1[[#This Row],[Vendor ID]]=""),1,"")</f>
        <v/>
      </c>
      <c r="AF37" s="15"/>
      <c r="AG37" s="15"/>
      <c r="AH37" s="15"/>
      <c r="AI37" s="46" t="str">
        <f>IF(Table1[[#This Row],[Posting Date]]&lt;&gt;"","GJ-"&amp;CountryID,"")</f>
        <v>GJ-MEX</v>
      </c>
      <c r="AJ37" s="59">
        <f>IF(Table1[[#This Row],[Posting Date]]&lt;&gt;"",Table1[[#This Row],[Posting Date]],"")</f>
        <v>44957</v>
      </c>
      <c r="AK37" s="46"/>
      <c r="AL37" s="46" t="str">
        <f>IF(Table1[[#This Row],[Description]]&lt;&gt;"",Table1[[#This Row],[Description]],"")</f>
        <v>2023-01 DOL425 Mexico FO Report</v>
      </c>
      <c r="AM37" s="46" t="str">
        <f>IF(Table1[[#This Row],[Posting Date]]&lt;&gt;"",Table1[[#This Row],[Reference Number]],"")</f>
        <v>2023-01 DOL425 Mexico FO Report</v>
      </c>
      <c r="AN37" s="46" t="str">
        <f>TRIM(Table1[[#This Row],[Line '#]])</f>
        <v>13</v>
      </c>
      <c r="AO37" s="46" t="str">
        <f>TRIM(Table1[[#This Row],[Account]])</f>
        <v>70000</v>
      </c>
      <c r="AP37" s="46" t="str">
        <f>IF(Table1[[#This Row],[Posting Date]]&lt;&gt;"",$D$5,"")</f>
        <v>MEX</v>
      </c>
      <c r="AQ37" s="46" t="str">
        <f>TRIM(Table1[[#This Row],[Departments-Prgrams]])</f>
        <v>20200</v>
      </c>
      <c r="AR37" s="46" t="str">
        <f>TRIM(Table1[[#This Row],[Grant]])</f>
        <v>DOL425</v>
      </c>
      <c r="AS37" s="46" t="str">
        <f>TRIM(Table1[[#This Row],[Staff ID]])</f>
        <v/>
      </c>
      <c r="AT37" s="46" t="str">
        <f>IF(TRIM(Table1[[#This Row],[Budget Code]])=0,"",TRIM(Table1[[#This Row],[Budget Code]]))</f>
        <v>PERSNL-PD</v>
      </c>
      <c r="AU37" s="46" t="str">
        <f>IF(Table1[[#This Row],[Line Description]]&lt;&gt;"",Table1[[#This Row],[Line Description]],"")</f>
        <v>PR Ending 01/15/23</v>
      </c>
      <c r="AV37" s="46">
        <f>IF(Table1[[#This Row],[Cur_Amount Debit]]&gt;0,ROUND(Table1[[#This Row],[Cur_Amount Debit]],2),"")</f>
        <v>74988.399999999994</v>
      </c>
      <c r="AW37" s="46" t="str">
        <f>IF(Table1[[#This Row],[Cur_Amount Credit]]&gt;0,ROUND(Table1[[#This Row],[Cur_Amount Credit]],2),"")</f>
        <v/>
      </c>
      <c r="AX37" s="46" t="str">
        <f>LEFT(Table1[[#This Row],[Cur]],3)</f>
        <v>MX</v>
      </c>
      <c r="AY37" s="59"/>
      <c r="AZ37" s="46"/>
      <c r="BA37" s="46">
        <f>IF(Table1[[#This Row],[Cur]]&lt;&gt;"",IF(Table1[[#This Row],[Cur]]="USD","",ExchangeRate),"")</f>
        <v>18.970994000000001</v>
      </c>
      <c r="BB37" s="46" t="str">
        <f>IF(Table1[[#This Row],[Grant]]&lt;&gt;"",VLOOKUP(Table1[[#This Row],[Grant]],Grants!B:D,3),"")</f>
        <v>EGC</v>
      </c>
      <c r="BC37" s="46" t="str">
        <f>TRIM(Table1[[#This Row],[Vendor ID]])</f>
        <v/>
      </c>
      <c r="BD37">
        <f>IF(Table1[[#This Row],[Reference Number]]=Q31,BD31,BD31+1)</f>
        <v>1</v>
      </c>
    </row>
    <row r="38" spans="1:56" s="235" customFormat="1" ht="46.5" hidden="1" thickBot="1" x14ac:dyDescent="0.3">
      <c r="A38" s="242"/>
      <c r="B38" s="357">
        <v>14</v>
      </c>
      <c r="C38" s="358">
        <v>44957</v>
      </c>
      <c r="D38" s="358">
        <v>44939</v>
      </c>
      <c r="E38" s="359" t="s">
        <v>111</v>
      </c>
      <c r="F38" s="360">
        <f>IFERROR(IF(VLOOKUP(Table1[[#This Row],[Budget Code Description]],Dimentions!$X$6:$AC$139,2,FALSE)="","",VLOOKUP(Table1[[#This Row],[Budget Code Description]],Dimentions!$X$6:$AC$139,2,FALSE)),"")</f>
        <v>99999</v>
      </c>
      <c r="G38" s="370">
        <f>IFERROR(VLOOKUP(Table1[[#This Row],[Budget Code Description]],Dimentions!$X$6:$AC$139,3,FALSE),"")</f>
        <v>20200</v>
      </c>
      <c r="H38" s="365" t="str">
        <f>IFERROR(VLOOKUP(Table1[[#This Row],[Account]],Dimentions!$S$6:$V$233,2,FALSE),"")</f>
        <v>A/P Liabilities Payable</v>
      </c>
      <c r="I38" s="363">
        <f>_xlfn.NUMBERVALUE(LEFT(Table1[[#This Row],[Account]],1))</f>
        <v>2</v>
      </c>
      <c r="J38" s="363" t="str">
        <f>IFERROR(VLOOKUP(Table1[[#This Row],[Budget Code Description]],Table6[#All],7,FALSE),"")</f>
        <v>DOL425</v>
      </c>
      <c r="K38" s="360">
        <f>IFERROR(VLOOKUP(Table1[[#This Row],[Budget Code Description]],Table6[#All],8,FALSE),"")</f>
        <v>20200</v>
      </c>
      <c r="L38" s="364"/>
      <c r="M38" s="365" t="str">
        <f>IFERROR(VLOOKUP(Table1[[#This Row],[Staff ID]],Table2[],2,FALSE),"")</f>
        <v/>
      </c>
      <c r="N38" s="401" t="str">
        <f>IFERROR(IF(VLOOKUP(Table1[[#This Row],[Budget Code Description]],Dimentions!$X$6:$AC$134,4,FALSE)="","",VLOOKUP(Table1[[#This Row],[Budget Code Description]],Dimentions!$X$6:$AC$134,4,FALSE)),"")</f>
        <v/>
      </c>
      <c r="O38" s="365" t="str">
        <f>IFERROR(VLOOKUP(Table1[[#This Row],[Vendor ID]],Table549[],2,FALSE),"")</f>
        <v/>
      </c>
      <c r="P38" s="364" t="s">
        <v>136</v>
      </c>
      <c r="Q38" s="360" t="str">
        <f>IF(Table1[[#This Row],[Posting Date]]&lt;&gt;"",$D$9,"")</f>
        <v>2023-01 DOL425 Mexico FO Report</v>
      </c>
      <c r="R38" s="366" t="str">
        <f>IF(Table1[[#This Row],[Posting Date]]&lt;&gt;"",$D$10,"")</f>
        <v>2023-01 DOL425 Mexico FO Report</v>
      </c>
      <c r="S38" s="402" t="s">
        <v>128</v>
      </c>
      <c r="T38" s="364" t="s">
        <v>44</v>
      </c>
      <c r="U38" s="372"/>
      <c r="V38" s="403">
        <v>983.98</v>
      </c>
      <c r="W38" s="399">
        <v>18.7471</v>
      </c>
      <c r="X38" s="220">
        <f>IF(E38="","",(IF(Table1[[#This Row],[Cur]]="USD",Table1[[#This Row],[Cur_Amount Debit]],Table1[[#This Row],[Cur_Amount Debit]]/Table1[[#This Row],[Exchange Rate]])))</f>
        <v>0</v>
      </c>
      <c r="Y38" s="220">
        <f>IF(E38="","",(IF(Table1[[#This Row],[Cur]]="USD",Table1[[#This Row],[Cur_Amount Credit]],Table1[[#This Row],[Cur_Amount Credit]]/ExchangeRate)))</f>
        <v>51.867603774478027</v>
      </c>
      <c r="Z38" s="221">
        <f>IF(E38="","",(Table1[[#This Row],[Debit USD]]-Table1[[#This Row],[Credit USD]]))</f>
        <v>-51.867603774478027</v>
      </c>
      <c r="AA38" s="231" t="s">
        <v>138</v>
      </c>
      <c r="AB38" s="249" t="s">
        <v>139</v>
      </c>
      <c r="AC38" s="242"/>
      <c r="AD38" s="236"/>
      <c r="AE38" s="236" t="str">
        <f>IF(AND(OR(Table1[[#This Row],[Account]]="15030",Table1[[#This Row],[Account]]="15035",Table1[[#This Row],[Account]]="20150"),Table1[[#This Row],[Vendor ID]]=""),1,"")</f>
        <v/>
      </c>
      <c r="AF38" s="236"/>
      <c r="AG38" s="236"/>
      <c r="AH38" s="236"/>
      <c r="AI38" s="237" t="str">
        <f>IF(Table1[[#This Row],[Posting Date]]&lt;&gt;"","GJ-"&amp;CountryID,"")</f>
        <v>GJ-MEX</v>
      </c>
      <c r="AJ38" s="238">
        <f>IF(Table1[[#This Row],[Posting Date]]&lt;&gt;"",Table1[[#This Row],[Posting Date]],"")</f>
        <v>44957</v>
      </c>
      <c r="AK38" s="237"/>
      <c r="AL38" s="237" t="str">
        <f>IF(Table1[[#This Row],[Description]]&lt;&gt;"",Table1[[#This Row],[Description]],"")</f>
        <v>2023-01 DOL425 Mexico FO Report</v>
      </c>
      <c r="AM38" s="237" t="str">
        <f>IF(Table1[[#This Row],[Posting Date]]&lt;&gt;"",Table1[[#This Row],[Reference Number]],"")</f>
        <v>2023-01 DOL425 Mexico FO Report</v>
      </c>
      <c r="AN38" s="237" t="str">
        <f>TRIM(Table1[[#This Row],[Line '#]])</f>
        <v>14</v>
      </c>
      <c r="AO38" s="237" t="str">
        <f>TRIM(Table1[[#This Row],[Account]])</f>
        <v>20200</v>
      </c>
      <c r="AP38" s="237" t="str">
        <f>IF(Table1[[#This Row],[Posting Date]]&lt;&gt;"",$D$5,"")</f>
        <v>MEX</v>
      </c>
      <c r="AQ38" s="237" t="str">
        <f>TRIM(Table1[[#This Row],[Departments-Prgrams]])</f>
        <v>20200</v>
      </c>
      <c r="AR38" s="237" t="str">
        <f>TRIM(Table1[[#This Row],[Grant]])</f>
        <v>DOL425</v>
      </c>
      <c r="AS38" s="237" t="str">
        <f>TRIM(Table1[[#This Row],[Staff ID]])</f>
        <v/>
      </c>
      <c r="AT38" s="237" t="str">
        <f>IF(TRIM(Table1[[#This Row],[Budget Code]])=0,"",TRIM(Table1[[#This Row],[Budget Code]]))</f>
        <v>99999</v>
      </c>
      <c r="AU38" s="237" t="str">
        <f>IF(Table1[[#This Row],[Line Description]]&lt;&gt;"",Table1[[#This Row],[Line Description]],"")</f>
        <v>Social Security Withholdings Employee, PR Ending 01/15/23 LOE 45.00</v>
      </c>
      <c r="AV38" s="237" t="str">
        <f>IF(Table1[[#This Row],[Cur_Amount Debit]]&gt;0,ROUND(Table1[[#This Row],[Cur_Amount Debit]],2),"")</f>
        <v/>
      </c>
      <c r="AW38" s="237">
        <f>IF(Table1[[#This Row],[Cur_Amount Credit]]&gt;0,ROUND(Table1[[#This Row],[Cur_Amount Credit]],2),"")</f>
        <v>983.98</v>
      </c>
      <c r="AX38" s="237" t="str">
        <f>LEFT(Table1[[#This Row],[Cur]],3)</f>
        <v>MX</v>
      </c>
      <c r="AY38" s="238"/>
      <c r="AZ38" s="237"/>
      <c r="BA38" s="237">
        <f>IF(Table1[[#This Row],[Cur]]&lt;&gt;"",IF(Table1[[#This Row],[Cur]]="USD","",ExchangeRate),"")</f>
        <v>18.970994000000001</v>
      </c>
      <c r="BB38" s="237" t="str">
        <f>IF(Table1[[#This Row],[Grant]]&lt;&gt;"",VLOOKUP(Table1[[#This Row],[Grant]],Grants!B:D,3),"")</f>
        <v>EGC</v>
      </c>
      <c r="BC38" s="237" t="str">
        <f>TRIM(Table1[[#This Row],[Vendor ID]])</f>
        <v/>
      </c>
      <c r="BD38" s="235">
        <f>IF(Table1[[#This Row],[Reference Number]]=Q37,BD37,BD37+1)</f>
        <v>1</v>
      </c>
    </row>
    <row r="39" spans="1:56" s="235" customFormat="1" ht="75.75" thickBot="1" x14ac:dyDescent="0.3">
      <c r="A39" s="242"/>
      <c r="B39" s="343">
        <v>15</v>
      </c>
      <c r="C39" s="344">
        <v>44957</v>
      </c>
      <c r="D39" s="344">
        <v>44939</v>
      </c>
      <c r="E39" s="345" t="s">
        <v>140</v>
      </c>
      <c r="F39" s="346" t="str">
        <f>IFERROR(IF(VLOOKUP(Table1[[#This Row],[Budget Code Description]],Dimentions!$X$6:$AC$139,2,FALSE)="","",VLOOKUP(Table1[[#This Row],[Budget Code Description]],Dimentions!$X$6:$AC$139,2,FALSE)),"")</f>
        <v>PERSNL-M&amp;E</v>
      </c>
      <c r="G39" s="369">
        <f>IFERROR(VLOOKUP(Table1[[#This Row],[Budget Code Description]],Dimentions!$X$6:$AC$139,3,FALSE),"")</f>
        <v>70000</v>
      </c>
      <c r="H39" s="347" t="str">
        <f>IFERROR(VLOOKUP(Table1[[#This Row],[Account]],Dimentions!$S$6:$V$233,2,FALSE),"")</f>
        <v>In Country Salaries</v>
      </c>
      <c r="I39" s="348">
        <f>_xlfn.NUMBERVALUE(LEFT(Table1[[#This Row],[Account]],1))</f>
        <v>7</v>
      </c>
      <c r="J39" s="348" t="str">
        <f>IFERROR(VLOOKUP(Table1[[#This Row],[Budget Code Description]],Table6[#All],7,FALSE),"")</f>
        <v>DOL425</v>
      </c>
      <c r="K39" s="346">
        <f>IFERROR(VLOOKUP(Table1[[#This Row],[Budget Code Description]],Table6[#All],8,FALSE),"")</f>
        <v>20200</v>
      </c>
      <c r="L39" s="349"/>
      <c r="M39" s="347" t="str">
        <f>IFERROR(VLOOKUP(Table1[[#This Row],[Staff ID]],Table2[],2,FALSE),"")</f>
        <v/>
      </c>
      <c r="N39" s="350" t="str">
        <f>IFERROR(IF(VLOOKUP(Table1[[#This Row],[Budget Code Description]],Dimentions!$X$6:$AC$134,4,FALSE)="","",VLOOKUP(Table1[[#This Row],[Budget Code Description]],Dimentions!$X$6:$AC$134,4,FALSE)),"")</f>
        <v/>
      </c>
      <c r="O39" s="347" t="str">
        <f>IFERROR(VLOOKUP(Table1[[#This Row],[Vendor ID]],Table549[],2,FALSE),"")</f>
        <v/>
      </c>
      <c r="P39" s="349" t="s">
        <v>141</v>
      </c>
      <c r="Q39" s="346" t="str">
        <f>IF(Table1[[#This Row],[Posting Date]]&lt;&gt;"",$D$9,"")</f>
        <v>2023-01 DOL425 Mexico FO Report</v>
      </c>
      <c r="R39" s="351" t="str">
        <f>IF(Table1[[#This Row],[Posting Date]]&lt;&gt;"",$D$10,"")</f>
        <v>2023-01 DOL425 Mexico FO Report</v>
      </c>
      <c r="S39" s="400" t="s">
        <v>137</v>
      </c>
      <c r="T39" s="349" t="s">
        <v>44</v>
      </c>
      <c r="U39" s="353">
        <v>41243.56</v>
      </c>
      <c r="V39" s="354"/>
      <c r="W39" s="399">
        <v>18.7471</v>
      </c>
      <c r="X39" s="220">
        <f>IF(E39="","",(IF(Table1[[#This Row],[Cur]]="USD",Table1[[#This Row],[Cur_Amount Debit]],Table1[[#This Row],[Cur_Amount Debit]]/Table1[[#This Row],[Exchange Rate]])))</f>
        <v>2199.9967995049901</v>
      </c>
      <c r="Y39" s="220">
        <f>IF(E39="","",(IF(Table1[[#This Row],[Cur]]="USD",Table1[[#This Row],[Cur_Amount Credit]],Table1[[#This Row],[Cur_Amount Credit]]/ExchangeRate)))</f>
        <v>0</v>
      </c>
      <c r="Z39" s="221">
        <f>IF(E39="","",(Table1[[#This Row],[Debit USD]]-Table1[[#This Row],[Credit USD]]))</f>
        <v>2199.9967995049901</v>
      </c>
      <c r="AA39" s="234" t="s">
        <v>138</v>
      </c>
      <c r="AB39" s="249" t="s">
        <v>142</v>
      </c>
      <c r="AC39" s="242"/>
      <c r="AD39" s="236"/>
      <c r="AE39" s="236" t="str">
        <f>IF(AND(OR(Table1[[#This Row],[Account]]="15030",Table1[[#This Row],[Account]]="15035",Table1[[#This Row],[Account]]="20150"),Table1[[#This Row],[Vendor ID]]=""),1,"")</f>
        <v/>
      </c>
      <c r="AF39" s="236"/>
      <c r="AG39" s="236"/>
      <c r="AH39" s="236"/>
      <c r="AI39" s="237" t="str">
        <f>IF(Table1[[#This Row],[Posting Date]]&lt;&gt;"","GJ-"&amp;CountryID,"")</f>
        <v>GJ-MEX</v>
      </c>
      <c r="AJ39" s="238">
        <f>IF(Table1[[#This Row],[Posting Date]]&lt;&gt;"",Table1[[#This Row],[Posting Date]],"")</f>
        <v>44957</v>
      </c>
      <c r="AK39" s="237"/>
      <c r="AL39" s="237" t="str">
        <f>IF(Table1[[#This Row],[Description]]&lt;&gt;"",Table1[[#This Row],[Description]],"")</f>
        <v>2023-01 DOL425 Mexico FO Report</v>
      </c>
      <c r="AM39" s="237" t="str">
        <f>IF(Table1[[#This Row],[Posting Date]]&lt;&gt;"",Table1[[#This Row],[Reference Number]],"")</f>
        <v>2023-01 DOL425 Mexico FO Report</v>
      </c>
      <c r="AN39" s="237" t="str">
        <f>TRIM(Table1[[#This Row],[Line '#]])</f>
        <v>15</v>
      </c>
      <c r="AO39" s="237" t="str">
        <f>TRIM(Table1[[#This Row],[Account]])</f>
        <v>70000</v>
      </c>
      <c r="AP39" s="237" t="str">
        <f>IF(Table1[[#This Row],[Posting Date]]&lt;&gt;"",$D$5,"")</f>
        <v>MEX</v>
      </c>
      <c r="AQ39" s="237" t="str">
        <f>TRIM(Table1[[#This Row],[Departments-Prgrams]])</f>
        <v>20200</v>
      </c>
      <c r="AR39" s="237" t="str">
        <f>TRIM(Table1[[#This Row],[Grant]])</f>
        <v>DOL425</v>
      </c>
      <c r="AS39" s="237" t="str">
        <f>TRIM(Table1[[#This Row],[Staff ID]])</f>
        <v/>
      </c>
      <c r="AT39" s="237" t="str">
        <f>IF(TRIM(Table1[[#This Row],[Budget Code]])=0,"",TRIM(Table1[[#This Row],[Budget Code]]))</f>
        <v>PERSNL-M&amp;E</v>
      </c>
      <c r="AU39" s="237" t="str">
        <f>IF(Table1[[#This Row],[Line Description]]&lt;&gt;"",Table1[[#This Row],[Line Description]],"")</f>
        <v>PR Ending 01/15/23</v>
      </c>
      <c r="AV39" s="237">
        <f>IF(Table1[[#This Row],[Cur_Amount Debit]]&gt;0,ROUND(Table1[[#This Row],[Cur_Amount Debit]],2),"")</f>
        <v>41243.56</v>
      </c>
      <c r="AW39" s="237" t="str">
        <f>IF(Table1[[#This Row],[Cur_Amount Credit]]&gt;0,ROUND(Table1[[#This Row],[Cur_Amount Credit]],2),"")</f>
        <v/>
      </c>
      <c r="AX39" s="237" t="str">
        <f>LEFT(Table1[[#This Row],[Cur]],3)</f>
        <v>MX</v>
      </c>
      <c r="AY39" s="238"/>
      <c r="AZ39" s="237"/>
      <c r="BA39" s="237">
        <f>IF(Table1[[#This Row],[Cur]]&lt;&gt;"",IF(Table1[[#This Row],[Cur]]="USD","",ExchangeRate),"")</f>
        <v>18.970994000000001</v>
      </c>
      <c r="BB39" s="237" t="str">
        <f>IF(Table1[[#This Row],[Grant]]&lt;&gt;"",VLOOKUP(Table1[[#This Row],[Grant]],Grants!B:D,3),"")</f>
        <v>EGC</v>
      </c>
      <c r="BC39" s="237" t="str">
        <f>TRIM(Table1[[#This Row],[Vendor ID]])</f>
        <v/>
      </c>
      <c r="BD39" s="235">
        <f>IF(Table1[[#This Row],[Reference Number]]=Q38,BD38,BD38+1)</f>
        <v>1</v>
      </c>
    </row>
    <row r="40" spans="1:56" s="235" customFormat="1" ht="46.5" hidden="1" thickBot="1" x14ac:dyDescent="0.3">
      <c r="A40" s="242"/>
      <c r="B40" s="357">
        <v>16</v>
      </c>
      <c r="C40" s="358">
        <v>44957</v>
      </c>
      <c r="D40" s="358">
        <v>44939</v>
      </c>
      <c r="E40" s="359" t="s">
        <v>111</v>
      </c>
      <c r="F40" s="360">
        <f>IFERROR(IF(VLOOKUP(Table1[[#This Row],[Budget Code Description]],Dimentions!$X$6:$AC$139,2,FALSE)="","",VLOOKUP(Table1[[#This Row],[Budget Code Description]],Dimentions!$X$6:$AC$139,2,FALSE)),"")</f>
        <v>99999</v>
      </c>
      <c r="G40" s="370">
        <f>IFERROR(VLOOKUP(Table1[[#This Row],[Budget Code Description]],Dimentions!$X$6:$AC$139,3,FALSE),"")</f>
        <v>20200</v>
      </c>
      <c r="H40" s="405" t="str">
        <f>IFERROR(VLOOKUP(Table1[[#This Row],[Account]],Dimentions!$S$6:$V$233,2,FALSE),"")</f>
        <v>A/P Liabilities Payable</v>
      </c>
      <c r="I40" s="363">
        <f>_xlfn.NUMBERVALUE(LEFT(Table1[[#This Row],[Account]],1))</f>
        <v>2</v>
      </c>
      <c r="J40" s="363" t="str">
        <f>IFERROR(VLOOKUP(Table1[[#This Row],[Budget Code Description]],Table6[#All],7,FALSE),"")</f>
        <v>DOL425</v>
      </c>
      <c r="K40" s="360">
        <f>IFERROR(VLOOKUP(Table1[[#This Row],[Budget Code Description]],Table6[#All],8,FALSE),"")</f>
        <v>20200</v>
      </c>
      <c r="L40" s="364"/>
      <c r="M40" s="365" t="str">
        <f>IFERROR(VLOOKUP(Table1[[#This Row],[Staff ID]],Table2[],2,FALSE),"")</f>
        <v/>
      </c>
      <c r="N40" s="401" t="str">
        <f>IFERROR(IF(VLOOKUP(Table1[[#This Row],[Budget Code Description]],Dimentions!$X$6:$AC$134,4,FALSE)="","",VLOOKUP(Table1[[#This Row],[Budget Code Description]],Dimentions!$X$6:$AC$134,4,FALSE)),"")</f>
        <v/>
      </c>
      <c r="O40" s="365" t="str">
        <f>IFERROR(VLOOKUP(Table1[[#This Row],[Vendor ID]],Table549[],2,FALSE),"")</f>
        <v/>
      </c>
      <c r="P40" s="364" t="s">
        <v>141</v>
      </c>
      <c r="Q40" s="360" t="str">
        <f>IF(Table1[[#This Row],[Posting Date]]&lt;&gt;"",$D$9,"")</f>
        <v>2023-01 DOL425 Mexico FO Report</v>
      </c>
      <c r="R40" s="366" t="str">
        <f>IF(Table1[[#This Row],[Posting Date]]&lt;&gt;"",$D$10,"")</f>
        <v>2023-01 DOL425 Mexico FO Report</v>
      </c>
      <c r="S40" s="402" t="s">
        <v>128</v>
      </c>
      <c r="T40" s="364" t="s">
        <v>44</v>
      </c>
      <c r="U40" s="372"/>
      <c r="V40" s="403">
        <v>983.98</v>
      </c>
      <c r="W40" s="399">
        <v>18.7471</v>
      </c>
      <c r="X40" s="220">
        <f>IF(E40="","",(IF(Table1[[#This Row],[Cur]]="USD",Table1[[#This Row],[Cur_Amount Debit]],Table1[[#This Row],[Cur_Amount Debit]]/Table1[[#This Row],[Exchange Rate]])))</f>
        <v>0</v>
      </c>
      <c r="Y40" s="220">
        <f>IF(E40="","",(IF(Table1[[#This Row],[Cur]]="USD",Table1[[#This Row],[Cur_Amount Credit]],Table1[[#This Row],[Cur_Amount Credit]]/ExchangeRate)))</f>
        <v>51.867603774478027</v>
      </c>
      <c r="Z40" s="221">
        <f>IF(E40="","",(Table1[[#This Row],[Debit USD]]-Table1[[#This Row],[Credit USD]]))</f>
        <v>-51.867603774478027</v>
      </c>
      <c r="AA40" s="231" t="s">
        <v>138</v>
      </c>
      <c r="AB40" s="249" t="s">
        <v>139</v>
      </c>
      <c r="AC40" s="242"/>
      <c r="AD40" s="236"/>
      <c r="AE40" s="236" t="str">
        <f>IF(AND(OR(Table1[[#This Row],[Account]]="15030",Table1[[#This Row],[Account]]="15035",Table1[[#This Row],[Account]]="20150"),Table1[[#This Row],[Vendor ID]]=""),1,"")</f>
        <v/>
      </c>
      <c r="AF40" s="236"/>
      <c r="AG40" s="236"/>
      <c r="AH40" s="236"/>
      <c r="AI40" s="237" t="str">
        <f>IF(Table1[[#This Row],[Posting Date]]&lt;&gt;"","GJ-"&amp;CountryID,"")</f>
        <v>GJ-MEX</v>
      </c>
      <c r="AJ40" s="238">
        <f>IF(Table1[[#This Row],[Posting Date]]&lt;&gt;"",Table1[[#This Row],[Posting Date]],"")</f>
        <v>44957</v>
      </c>
      <c r="AK40" s="237"/>
      <c r="AL40" s="237" t="str">
        <f>IF(Table1[[#This Row],[Description]]&lt;&gt;"",Table1[[#This Row],[Description]],"")</f>
        <v>2023-01 DOL425 Mexico FO Report</v>
      </c>
      <c r="AM40" s="237" t="str">
        <f>IF(Table1[[#This Row],[Posting Date]]&lt;&gt;"",Table1[[#This Row],[Reference Number]],"")</f>
        <v>2023-01 DOL425 Mexico FO Report</v>
      </c>
      <c r="AN40" s="237" t="str">
        <f>TRIM(Table1[[#This Row],[Line '#]])</f>
        <v>16</v>
      </c>
      <c r="AO40" s="237" t="str">
        <f>TRIM(Table1[[#This Row],[Account]])</f>
        <v>20200</v>
      </c>
      <c r="AP40" s="237" t="str">
        <f>IF(Table1[[#This Row],[Posting Date]]&lt;&gt;"",$D$5,"")</f>
        <v>MEX</v>
      </c>
      <c r="AQ40" s="237" t="str">
        <f>TRIM(Table1[[#This Row],[Departments-Prgrams]])</f>
        <v>20200</v>
      </c>
      <c r="AR40" s="237" t="str">
        <f>TRIM(Table1[[#This Row],[Grant]])</f>
        <v>DOL425</v>
      </c>
      <c r="AS40" s="237" t="str">
        <f>TRIM(Table1[[#This Row],[Staff ID]])</f>
        <v/>
      </c>
      <c r="AT40" s="237" t="str">
        <f>IF(TRIM(Table1[[#This Row],[Budget Code]])=0,"",TRIM(Table1[[#This Row],[Budget Code]]))</f>
        <v>99999</v>
      </c>
      <c r="AU40" s="237" t="str">
        <f>IF(Table1[[#This Row],[Line Description]]&lt;&gt;"",Table1[[#This Row],[Line Description]],"")</f>
        <v>Social Security Withholdings Employee, PR Ending 01/15/23 LOE 45.00</v>
      </c>
      <c r="AV40" s="237" t="str">
        <f>IF(Table1[[#This Row],[Cur_Amount Debit]]&gt;0,ROUND(Table1[[#This Row],[Cur_Amount Debit]],2),"")</f>
        <v/>
      </c>
      <c r="AW40" s="237">
        <f>IF(Table1[[#This Row],[Cur_Amount Credit]]&gt;0,ROUND(Table1[[#This Row],[Cur_Amount Credit]],2),"")</f>
        <v>983.98</v>
      </c>
      <c r="AX40" s="237" t="str">
        <f>LEFT(Table1[[#This Row],[Cur]],3)</f>
        <v>MX</v>
      </c>
      <c r="AY40" s="238"/>
      <c r="AZ40" s="237"/>
      <c r="BA40" s="237">
        <f>IF(Table1[[#This Row],[Cur]]&lt;&gt;"",IF(Table1[[#This Row],[Cur]]="USD","",ExchangeRate),"")</f>
        <v>18.970994000000001</v>
      </c>
      <c r="BB40" s="237" t="str">
        <f>IF(Table1[[#This Row],[Grant]]&lt;&gt;"",VLOOKUP(Table1[[#This Row],[Grant]],Grants!B:D,3),"")</f>
        <v>EGC</v>
      </c>
      <c r="BC40" s="237" t="str">
        <f>TRIM(Table1[[#This Row],[Vendor ID]])</f>
        <v/>
      </c>
      <c r="BD40" s="235">
        <f>IF(Table1[[#This Row],[Reference Number]]=Q39,BD39,BD39+1)</f>
        <v>1</v>
      </c>
    </row>
    <row r="41" spans="1:56" ht="75.75" thickBot="1" x14ac:dyDescent="0.3">
      <c r="A41" s="1"/>
      <c r="B41" s="343">
        <v>17</v>
      </c>
      <c r="C41" s="344">
        <v>44957</v>
      </c>
      <c r="D41" s="344">
        <v>44939</v>
      </c>
      <c r="E41" s="345" t="s">
        <v>143</v>
      </c>
      <c r="F41" s="346" t="str">
        <f>IFERROR(IF(VLOOKUP(Table1[[#This Row],[Budget Code Description]],Dimentions!$X$6:$AC$139,2,FALSE)="","",VLOOKUP(Table1[[#This Row],[Budget Code Description]],Dimentions!$X$6:$AC$139,2,FALSE)),"")</f>
        <v>PERSNL-WLO</v>
      </c>
      <c r="G41" s="369">
        <f>IFERROR(VLOOKUP(Table1[[#This Row],[Budget Code Description]],Dimentions!$X$6:$AC$139,3,FALSE),"")</f>
        <v>70000</v>
      </c>
      <c r="H41" s="406" t="str">
        <f>IFERROR(VLOOKUP(Table1[[#This Row],[Account]],Dimentions!$S$6:$V$233,2,FALSE),"")</f>
        <v>In Country Salaries</v>
      </c>
      <c r="I41" s="348">
        <f>_xlfn.NUMBERVALUE(LEFT(Table1[[#This Row],[Account]],1))</f>
        <v>7</v>
      </c>
      <c r="J41" s="348" t="str">
        <f>IFERROR(VLOOKUP(Table1[[#This Row],[Budget Code Description]],Table6[#All],7,FALSE),"")</f>
        <v>DOL425</v>
      </c>
      <c r="K41" s="346">
        <f>IFERROR(VLOOKUP(Table1[[#This Row],[Budget Code Description]],Table6[#All],8,FALSE),"")</f>
        <v>20200</v>
      </c>
      <c r="L41" s="349"/>
      <c r="M41" s="347" t="str">
        <f>IFERROR(VLOOKUP(Table1[[#This Row],[Staff ID]],Table2[],2,FALSE),"")</f>
        <v/>
      </c>
      <c r="N41" s="350" t="str">
        <f>IFERROR(IF(VLOOKUP(Table1[[#This Row],[Budget Code Description]],Dimentions!$X$6:$AC$134,4,FALSE)="","",VLOOKUP(Table1[[#This Row],[Budget Code Description]],Dimentions!$X$6:$AC$134,4,FALSE)),"")</f>
        <v/>
      </c>
      <c r="O41" s="347" t="str">
        <f>IFERROR(VLOOKUP(Table1[[#This Row],[Vendor ID]],Table549[],2,FALSE),"")</f>
        <v/>
      </c>
      <c r="P41" s="349" t="s">
        <v>144</v>
      </c>
      <c r="Q41" s="346" t="str">
        <f>IF(Table1[[#This Row],[Posting Date]]&lt;&gt;"",$D$9,"")</f>
        <v>2023-01 DOL425 Mexico FO Report</v>
      </c>
      <c r="R41" s="351" t="str">
        <f>IF(Table1[[#This Row],[Posting Date]]&lt;&gt;"",$D$10,"")</f>
        <v>2023-01 DOL425 Mexico FO Report</v>
      </c>
      <c r="S41" s="400" t="s">
        <v>137</v>
      </c>
      <c r="T41" s="349" t="s">
        <v>44</v>
      </c>
      <c r="U41" s="353">
        <v>32807.43</v>
      </c>
      <c r="V41" s="354"/>
      <c r="W41" s="399">
        <v>18.7471</v>
      </c>
      <c r="X41" s="220">
        <f>IF(E41="","",(IF(Table1[[#This Row],[Cur]]="USD",Table1[[#This Row],[Cur_Amount Debit]],Table1[[#This Row],[Cur_Amount Debit]]/Table1[[#This Row],[Exchange Rate]])))</f>
        <v>1750.0002667079175</v>
      </c>
      <c r="Y41" s="220">
        <f>IF(E41="","",(IF(Table1[[#This Row],[Cur]]="USD",Table1[[#This Row],[Cur_Amount Credit]],Table1[[#This Row],[Cur_Amount Credit]]/ExchangeRate)))</f>
        <v>0</v>
      </c>
      <c r="Z41" s="221">
        <f>IF(E41="","",(Table1[[#This Row],[Debit USD]]-Table1[[#This Row],[Credit USD]]))</f>
        <v>1750.0002667079175</v>
      </c>
      <c r="AA41" s="234" t="s">
        <v>138</v>
      </c>
      <c r="AB41" s="249" t="s">
        <v>142</v>
      </c>
      <c r="AC41" s="1"/>
      <c r="AD41" s="15"/>
      <c r="AE41" s="15" t="str">
        <f>IF(AND(OR(Table1[[#This Row],[Account]]="15030",Table1[[#This Row],[Account]]="15035",Table1[[#This Row],[Account]]="20150"),Table1[[#This Row],[Vendor ID]]=""),1,"")</f>
        <v/>
      </c>
      <c r="AF41" s="15"/>
      <c r="AG41" s="15"/>
      <c r="AH41" s="15"/>
      <c r="AI41" s="46" t="str">
        <f>IF(Table1[[#This Row],[Posting Date]]&lt;&gt;"","GJ-"&amp;CountryID,"")</f>
        <v>GJ-MEX</v>
      </c>
      <c r="AJ41" s="59">
        <f>IF(Table1[[#This Row],[Posting Date]]&lt;&gt;"",Table1[[#This Row],[Posting Date]],"")</f>
        <v>44957</v>
      </c>
      <c r="AK41" s="46"/>
      <c r="AL41" s="46" t="str">
        <f>IF(Table1[[#This Row],[Description]]&lt;&gt;"",Table1[[#This Row],[Description]],"")</f>
        <v>2023-01 DOL425 Mexico FO Report</v>
      </c>
      <c r="AM41" s="46" t="str">
        <f>IF(Table1[[#This Row],[Posting Date]]&lt;&gt;"",Table1[[#This Row],[Reference Number]],"")</f>
        <v>2023-01 DOL425 Mexico FO Report</v>
      </c>
      <c r="AN41" s="46" t="str">
        <f>TRIM(Table1[[#This Row],[Line '#]])</f>
        <v>17</v>
      </c>
      <c r="AO41" s="46" t="str">
        <f>TRIM(Table1[[#This Row],[Account]])</f>
        <v>70000</v>
      </c>
      <c r="AP41" s="46" t="str">
        <f>IF(Table1[[#This Row],[Posting Date]]&lt;&gt;"",$D$5,"")</f>
        <v>MEX</v>
      </c>
      <c r="AQ41" s="46" t="str">
        <f>TRIM(Table1[[#This Row],[Departments-Prgrams]])</f>
        <v>20200</v>
      </c>
      <c r="AR41" s="46" t="str">
        <f>TRIM(Table1[[#This Row],[Grant]])</f>
        <v>DOL425</v>
      </c>
      <c r="AS41" s="46" t="str">
        <f>TRIM(Table1[[#This Row],[Staff ID]])</f>
        <v/>
      </c>
      <c r="AT41" s="46" t="str">
        <f>IF(TRIM(Table1[[#This Row],[Budget Code]])=0,"",TRIM(Table1[[#This Row],[Budget Code]]))</f>
        <v>PERSNL-WLO</v>
      </c>
      <c r="AU41" s="46" t="str">
        <f>IF(Table1[[#This Row],[Line Description]]&lt;&gt;"",Table1[[#This Row],[Line Description]],"")</f>
        <v>PR Ending 01/15/23</v>
      </c>
      <c r="AV41" s="46">
        <f>IF(Table1[[#This Row],[Cur_Amount Debit]]&gt;0,ROUND(Table1[[#This Row],[Cur_Amount Debit]],2),"")</f>
        <v>32807.43</v>
      </c>
      <c r="AW41" s="46" t="str">
        <f>IF(Table1[[#This Row],[Cur_Amount Credit]]&gt;0,ROUND(Table1[[#This Row],[Cur_Amount Credit]],2),"")</f>
        <v/>
      </c>
      <c r="AX41" s="46" t="str">
        <f>LEFT(Table1[[#This Row],[Cur]],3)</f>
        <v>MX</v>
      </c>
      <c r="AY41" s="59"/>
      <c r="AZ41" s="46"/>
      <c r="BA41" s="46">
        <f>IF(Table1[[#This Row],[Cur]]&lt;&gt;"",IF(Table1[[#This Row],[Cur]]="USD","",ExchangeRate),"")</f>
        <v>18.970994000000001</v>
      </c>
      <c r="BB41" s="46" t="str">
        <f>IF(Table1[[#This Row],[Grant]]&lt;&gt;"",VLOOKUP(Table1[[#This Row],[Grant]],Grants!B:D,3),"")</f>
        <v>EGC</v>
      </c>
      <c r="BC41" s="46" t="str">
        <f>TRIM(Table1[[#This Row],[Vendor ID]])</f>
        <v/>
      </c>
      <c r="BD41">
        <f>IF(Table1[[#This Row],[Reference Number]]=Q40,BD40,BD40+1)</f>
        <v>1</v>
      </c>
    </row>
    <row r="42" spans="1:56" ht="46.5" hidden="1" thickBot="1" x14ac:dyDescent="0.3">
      <c r="A42" s="1"/>
      <c r="B42" s="357">
        <v>18</v>
      </c>
      <c r="C42" s="358">
        <v>44957</v>
      </c>
      <c r="D42" s="358">
        <v>44939</v>
      </c>
      <c r="E42" s="359" t="s">
        <v>111</v>
      </c>
      <c r="F42" s="360">
        <f>IFERROR(IF(VLOOKUP(Table1[[#This Row],[Budget Code Description]],Dimentions!$X$6:$AC$139,2,FALSE)="","",VLOOKUP(Table1[[#This Row],[Budget Code Description]],Dimentions!$X$6:$AC$139,2,FALSE)),"")</f>
        <v>99999</v>
      </c>
      <c r="G42" s="370">
        <f>IFERROR(VLOOKUP(Table1[[#This Row],[Budget Code Description]],Dimentions!$X$6:$AC$139,3,FALSE),"")</f>
        <v>20200</v>
      </c>
      <c r="H42" s="405" t="str">
        <f>IFERROR(VLOOKUP(Table1[[#This Row],[Account]],Dimentions!$S$6:$V$233,2,FALSE),"")</f>
        <v>A/P Liabilities Payable</v>
      </c>
      <c r="I42" s="363">
        <f>_xlfn.NUMBERVALUE(LEFT(Table1[[#This Row],[Account]],1))</f>
        <v>2</v>
      </c>
      <c r="J42" s="363" t="str">
        <f>IFERROR(VLOOKUP(Table1[[#This Row],[Budget Code Description]],Table6[#All],7,FALSE),"")</f>
        <v>DOL425</v>
      </c>
      <c r="K42" s="360">
        <f>IFERROR(VLOOKUP(Table1[[#This Row],[Budget Code Description]],Table6[#All],8,FALSE),"")</f>
        <v>20200</v>
      </c>
      <c r="L42" s="364"/>
      <c r="M42" s="365" t="str">
        <f>IFERROR(VLOOKUP(Table1[[#This Row],[Staff ID]],Table2[],2,FALSE),"")</f>
        <v/>
      </c>
      <c r="N42" s="401" t="str">
        <f>IFERROR(IF(VLOOKUP(Table1[[#This Row],[Budget Code Description]],Dimentions!$X$6:$AC$134,4,FALSE)="","",VLOOKUP(Table1[[#This Row],[Budget Code Description]],Dimentions!$X$6:$AC$134,4,FALSE)),"")</f>
        <v/>
      </c>
      <c r="O42" s="365" t="str">
        <f>IFERROR(VLOOKUP(Table1[[#This Row],[Vendor ID]],Table549[],2,FALSE),"")</f>
        <v/>
      </c>
      <c r="P42" s="364" t="s">
        <v>144</v>
      </c>
      <c r="Q42" s="360" t="str">
        <f>IF(Table1[[#This Row],[Posting Date]]&lt;&gt;"",$D$9,"")</f>
        <v>2023-01 DOL425 Mexico FO Report</v>
      </c>
      <c r="R42" s="366" t="str">
        <f>IF(Table1[[#This Row],[Posting Date]]&lt;&gt;"",$D$10,"")</f>
        <v>2023-01 DOL425 Mexico FO Report</v>
      </c>
      <c r="S42" s="402" t="s">
        <v>128</v>
      </c>
      <c r="T42" s="364" t="s">
        <v>44</v>
      </c>
      <c r="U42" s="372"/>
      <c r="V42" s="403">
        <v>952.18</v>
      </c>
      <c r="W42" s="399">
        <v>18.7471</v>
      </c>
      <c r="X42" s="220">
        <f>IF(E42="","",(IF(Table1[[#This Row],[Cur]]="USD",Table1[[#This Row],[Cur_Amount Debit]],Table1[[#This Row],[Cur_Amount Debit]]/Table1[[#This Row],[Exchange Rate]])))</f>
        <v>0</v>
      </c>
      <c r="Y42" s="220">
        <f>IF(E42="","",(IF(Table1[[#This Row],[Cur]]="USD",Table1[[#This Row],[Cur_Amount Credit]],Table1[[#This Row],[Cur_Amount Credit]]/ExchangeRate)))</f>
        <v>50.19136055812362</v>
      </c>
      <c r="Z42" s="221">
        <f>IF(E42="","",(Table1[[#This Row],[Debit USD]]-Table1[[#This Row],[Credit USD]]))</f>
        <v>-50.19136055812362</v>
      </c>
      <c r="AA42" s="231" t="s">
        <v>138</v>
      </c>
      <c r="AB42" s="249" t="s">
        <v>139</v>
      </c>
      <c r="AC42" s="1"/>
      <c r="AD42" s="15"/>
      <c r="AE42" s="15" t="str">
        <f>IF(AND(OR(Table1[[#This Row],[Account]]="15030",Table1[[#This Row],[Account]]="15035",Table1[[#This Row],[Account]]="20150"),Table1[[#This Row],[Vendor ID]]=""),1,"")</f>
        <v/>
      </c>
      <c r="AF42" s="15"/>
      <c r="AG42" s="15"/>
      <c r="AH42" s="15"/>
      <c r="AI42" s="46" t="str">
        <f>IF(Table1[[#This Row],[Posting Date]]&lt;&gt;"","GJ-"&amp;CountryID,"")</f>
        <v>GJ-MEX</v>
      </c>
      <c r="AJ42" s="59">
        <f>IF(Table1[[#This Row],[Posting Date]]&lt;&gt;"",Table1[[#This Row],[Posting Date]],"")</f>
        <v>44957</v>
      </c>
      <c r="AK42" s="46"/>
      <c r="AL42" s="46" t="str">
        <f>IF(Table1[[#This Row],[Description]]&lt;&gt;"",Table1[[#This Row],[Description]],"")</f>
        <v>2023-01 DOL425 Mexico FO Report</v>
      </c>
      <c r="AM42" s="46" t="str">
        <f>IF(Table1[[#This Row],[Posting Date]]&lt;&gt;"",Table1[[#This Row],[Reference Number]],"")</f>
        <v>2023-01 DOL425 Mexico FO Report</v>
      </c>
      <c r="AN42" s="46" t="str">
        <f>TRIM(Table1[[#This Row],[Line '#]])</f>
        <v>18</v>
      </c>
      <c r="AO42" s="46" t="str">
        <f>TRIM(Table1[[#This Row],[Account]])</f>
        <v>20200</v>
      </c>
      <c r="AP42" s="46" t="str">
        <f>IF(Table1[[#This Row],[Posting Date]]&lt;&gt;"",$D$5,"")</f>
        <v>MEX</v>
      </c>
      <c r="AQ42" s="46" t="str">
        <f>TRIM(Table1[[#This Row],[Departments-Prgrams]])</f>
        <v>20200</v>
      </c>
      <c r="AR42" s="46" t="str">
        <f>TRIM(Table1[[#This Row],[Grant]])</f>
        <v>DOL425</v>
      </c>
      <c r="AS42" s="46" t="str">
        <f>TRIM(Table1[[#This Row],[Staff ID]])</f>
        <v/>
      </c>
      <c r="AT42" s="46" t="str">
        <f>IF(TRIM(Table1[[#This Row],[Budget Code]])=0,"",TRIM(Table1[[#This Row],[Budget Code]]))</f>
        <v>99999</v>
      </c>
      <c r="AU42" s="46" t="str">
        <f>IF(Table1[[#This Row],[Line Description]]&lt;&gt;"",Table1[[#This Row],[Line Description]],"")</f>
        <v>Social Security Withholdings Employee, PR Ending 01/15/23 LOE 45.00</v>
      </c>
      <c r="AV42" s="46" t="str">
        <f>IF(Table1[[#This Row],[Cur_Amount Debit]]&gt;0,ROUND(Table1[[#This Row],[Cur_Amount Debit]],2),"")</f>
        <v/>
      </c>
      <c r="AW42" s="46">
        <f>IF(Table1[[#This Row],[Cur_Amount Credit]]&gt;0,ROUND(Table1[[#This Row],[Cur_Amount Credit]],2),"")</f>
        <v>952.18</v>
      </c>
      <c r="AX42" s="46" t="str">
        <f>LEFT(Table1[[#This Row],[Cur]],3)</f>
        <v>MX</v>
      </c>
      <c r="AY42" s="59"/>
      <c r="AZ42" s="46"/>
      <c r="BA42" s="46">
        <f>IF(Table1[[#This Row],[Cur]]&lt;&gt;"",IF(Table1[[#This Row],[Cur]]="USD","",ExchangeRate),"")</f>
        <v>18.970994000000001</v>
      </c>
      <c r="BB42" s="46" t="str">
        <f>IF(Table1[[#This Row],[Grant]]&lt;&gt;"",VLOOKUP(Table1[[#This Row],[Grant]],Grants!B:D,3),"")</f>
        <v>EGC</v>
      </c>
      <c r="BC42" s="46" t="str">
        <f>TRIM(Table1[[#This Row],[Vendor ID]])</f>
        <v/>
      </c>
      <c r="BD42">
        <f>IF(Table1[[#This Row],[Reference Number]]=Q41,BD41,BD41+1)</f>
        <v>1</v>
      </c>
    </row>
    <row r="43" spans="1:56" ht="46.5" thickBot="1" x14ac:dyDescent="0.3">
      <c r="A43" s="1"/>
      <c r="B43" s="343">
        <v>19</v>
      </c>
      <c r="C43" s="344">
        <v>44957</v>
      </c>
      <c r="D43" s="344">
        <v>44939</v>
      </c>
      <c r="E43" s="345" t="s">
        <v>145</v>
      </c>
      <c r="F43" s="346" t="str">
        <f>IFERROR(IF(VLOOKUP(Table1[[#This Row],[Budget Code Description]],Dimentions!$X$6:$AC$139,2,FALSE)="","",VLOOKUP(Table1[[#This Row],[Budget Code Description]],Dimentions!$X$6:$AC$139,2,FALSE)),"")</f>
        <v>PERSNL-COM</v>
      </c>
      <c r="G43" s="369">
        <f>IFERROR(VLOOKUP(Table1[[#This Row],[Budget Code Description]],Dimentions!$X$6:$AC$139,3,FALSE),"")</f>
        <v>70000</v>
      </c>
      <c r="H43" s="406" t="str">
        <f>IFERROR(VLOOKUP(Table1[[#This Row],[Account]],Dimentions!$S$6:$V$233,2,FALSE),"")</f>
        <v>In Country Salaries</v>
      </c>
      <c r="I43" s="348">
        <f>_xlfn.NUMBERVALUE(LEFT(Table1[[#This Row],[Account]],1))</f>
        <v>7</v>
      </c>
      <c r="J43" s="348" t="str">
        <f>IFERROR(VLOOKUP(Table1[[#This Row],[Budget Code Description]],Table6[#All],7,FALSE),"")</f>
        <v>DOL425</v>
      </c>
      <c r="K43" s="346">
        <f>IFERROR(VLOOKUP(Table1[[#This Row],[Budget Code Description]],Table6[#All],8,FALSE),"")</f>
        <v>20200</v>
      </c>
      <c r="L43" s="349"/>
      <c r="M43" s="347" t="str">
        <f>IFERROR(VLOOKUP(Table1[[#This Row],[Staff ID]],Table2[],2,FALSE),"")</f>
        <v/>
      </c>
      <c r="N43" s="350" t="str">
        <f>IFERROR(IF(VLOOKUP(Table1[[#This Row],[Budget Code Description]],Dimentions!$X$6:$AC$134,4,FALSE)="","",VLOOKUP(Table1[[#This Row],[Budget Code Description]],Dimentions!$X$6:$AC$134,4,FALSE)),"")</f>
        <v/>
      </c>
      <c r="O43" s="347" t="str">
        <f>IFERROR(VLOOKUP(Table1[[#This Row],[Vendor ID]],Table549[],2,FALSE),"")</f>
        <v/>
      </c>
      <c r="P43" s="349" t="s">
        <v>146</v>
      </c>
      <c r="Q43" s="346" t="str">
        <f>IF(Table1[[#This Row],[Posting Date]]&lt;&gt;"",$D$9,"")</f>
        <v>2023-01 DOL425 Mexico FO Report</v>
      </c>
      <c r="R43" s="351" t="str">
        <f>IF(Table1[[#This Row],[Posting Date]]&lt;&gt;"",$D$10,"")</f>
        <v>2023-01 DOL425 Mexico FO Report</v>
      </c>
      <c r="S43" s="400" t="s">
        <v>137</v>
      </c>
      <c r="T43" s="349" t="s">
        <v>44</v>
      </c>
      <c r="U43" s="353">
        <v>26245.94</v>
      </c>
      <c r="V43" s="354"/>
      <c r="W43" s="399">
        <v>18.7471</v>
      </c>
      <c r="X43" s="220">
        <f>IF(E43="","",(IF(Table1[[#This Row],[Cur]]="USD",Table1[[#This Row],[Cur_Amount Debit]],Table1[[#This Row],[Cur_Amount Debit]]/Table1[[#This Row],[Exchange Rate]])))</f>
        <v>1400</v>
      </c>
      <c r="Y43" s="220">
        <f>IF(E43="","",(IF(Table1[[#This Row],[Cur]]="USD",Table1[[#This Row],[Cur_Amount Credit]],Table1[[#This Row],[Cur_Amount Credit]]/ExchangeRate)))</f>
        <v>0</v>
      </c>
      <c r="Z43" s="221">
        <f>IF(E43="","",(Table1[[#This Row],[Debit USD]]-Table1[[#This Row],[Credit USD]]))</f>
        <v>1400</v>
      </c>
      <c r="AA43" s="231" t="s">
        <v>138</v>
      </c>
      <c r="AB43" s="249" t="s">
        <v>142</v>
      </c>
      <c r="AC43" s="1"/>
      <c r="AD43" s="15"/>
      <c r="AE43" s="15" t="str">
        <f>IF(AND(OR(Table1[[#This Row],[Account]]="15030",Table1[[#This Row],[Account]]="15035",Table1[[#This Row],[Account]]="20150"),Table1[[#This Row],[Vendor ID]]=""),1,"")</f>
        <v/>
      </c>
      <c r="AF43" s="15"/>
      <c r="AG43" s="15"/>
      <c r="AH43" s="15"/>
      <c r="AI43" s="46" t="str">
        <f>IF(Table1[[#This Row],[Posting Date]]&lt;&gt;"","GJ-"&amp;CountryID,"")</f>
        <v>GJ-MEX</v>
      </c>
      <c r="AJ43" s="59">
        <f>IF(Table1[[#This Row],[Posting Date]]&lt;&gt;"",Table1[[#This Row],[Posting Date]],"")</f>
        <v>44957</v>
      </c>
      <c r="AK43" s="46"/>
      <c r="AL43" s="46" t="str">
        <f>IF(Table1[[#This Row],[Description]]&lt;&gt;"",Table1[[#This Row],[Description]],"")</f>
        <v>2023-01 DOL425 Mexico FO Report</v>
      </c>
      <c r="AM43" s="46" t="str">
        <f>IF(Table1[[#This Row],[Posting Date]]&lt;&gt;"",Table1[[#This Row],[Reference Number]],"")</f>
        <v>2023-01 DOL425 Mexico FO Report</v>
      </c>
      <c r="AN43" s="46" t="str">
        <f>TRIM(Table1[[#This Row],[Line '#]])</f>
        <v>19</v>
      </c>
      <c r="AO43" s="46" t="str">
        <f>TRIM(Table1[[#This Row],[Account]])</f>
        <v>70000</v>
      </c>
      <c r="AP43" s="46" t="str">
        <f>IF(Table1[[#This Row],[Posting Date]]&lt;&gt;"",$D$5,"")</f>
        <v>MEX</v>
      </c>
      <c r="AQ43" s="46" t="str">
        <f>TRIM(Table1[[#This Row],[Departments-Prgrams]])</f>
        <v>20200</v>
      </c>
      <c r="AR43" s="46" t="str">
        <f>TRIM(Table1[[#This Row],[Grant]])</f>
        <v>DOL425</v>
      </c>
      <c r="AS43" s="46" t="str">
        <f>TRIM(Table1[[#This Row],[Staff ID]])</f>
        <v/>
      </c>
      <c r="AT43" s="46" t="str">
        <f>IF(TRIM(Table1[[#This Row],[Budget Code]])=0,"",TRIM(Table1[[#This Row],[Budget Code]]))</f>
        <v>PERSNL-COM</v>
      </c>
      <c r="AU43" s="46" t="str">
        <f>IF(Table1[[#This Row],[Line Description]]&lt;&gt;"",Table1[[#This Row],[Line Description]],"")</f>
        <v>PR Ending 01/15/23</v>
      </c>
      <c r="AV43" s="46">
        <f>IF(Table1[[#This Row],[Cur_Amount Debit]]&gt;0,ROUND(Table1[[#This Row],[Cur_Amount Debit]],2),"")</f>
        <v>26245.94</v>
      </c>
      <c r="AW43" s="46" t="str">
        <f>IF(Table1[[#This Row],[Cur_Amount Credit]]&gt;0,ROUND(Table1[[#This Row],[Cur_Amount Credit]],2),"")</f>
        <v/>
      </c>
      <c r="AX43" s="46" t="str">
        <f>LEFT(Table1[[#This Row],[Cur]],3)</f>
        <v>MX</v>
      </c>
      <c r="AY43" s="59"/>
      <c r="AZ43" s="46"/>
      <c r="BA43" s="46">
        <f>IF(Table1[[#This Row],[Cur]]&lt;&gt;"",IF(Table1[[#This Row],[Cur]]="USD","",ExchangeRate),"")</f>
        <v>18.970994000000001</v>
      </c>
      <c r="BB43" s="46" t="str">
        <f>IF(Table1[[#This Row],[Grant]]&lt;&gt;"",VLOOKUP(Table1[[#This Row],[Grant]],Grants!B:D,3),"")</f>
        <v>EGC</v>
      </c>
      <c r="BC43" s="46" t="str">
        <f>TRIM(Table1[[#This Row],[Vendor ID]])</f>
        <v/>
      </c>
      <c r="BD43">
        <f>IF(Table1[[#This Row],[Reference Number]]=Q42,BD42,BD42+1)</f>
        <v>1</v>
      </c>
    </row>
    <row r="44" spans="1:56" ht="46.5" hidden="1" thickBot="1" x14ac:dyDescent="0.3">
      <c r="A44" s="1"/>
      <c r="B44" s="357">
        <v>20</v>
      </c>
      <c r="C44" s="358">
        <v>44957</v>
      </c>
      <c r="D44" s="358">
        <v>44939</v>
      </c>
      <c r="E44" s="359" t="s">
        <v>111</v>
      </c>
      <c r="F44" s="360">
        <f>IFERROR(IF(VLOOKUP(Table1[[#This Row],[Budget Code Description]],Dimentions!$X$6:$AC$139,2,FALSE)="","",VLOOKUP(Table1[[#This Row],[Budget Code Description]],Dimentions!$X$6:$AC$139,2,FALSE)),"")</f>
        <v>99999</v>
      </c>
      <c r="G44" s="370">
        <f>IFERROR(VLOOKUP(Table1[[#This Row],[Budget Code Description]],Dimentions!$X$6:$AC$139,3,FALSE),"")</f>
        <v>20200</v>
      </c>
      <c r="H44" s="405" t="str">
        <f>IFERROR(VLOOKUP(Table1[[#This Row],[Account]],Dimentions!$S$6:$V$233,2,FALSE),"")</f>
        <v>A/P Liabilities Payable</v>
      </c>
      <c r="I44" s="363">
        <f>_xlfn.NUMBERVALUE(LEFT(Table1[[#This Row],[Account]],1))</f>
        <v>2</v>
      </c>
      <c r="J44" s="363" t="str">
        <f>IFERROR(VLOOKUP(Table1[[#This Row],[Budget Code Description]],Table6[#All],7,FALSE),"")</f>
        <v>DOL425</v>
      </c>
      <c r="K44" s="360">
        <f>IFERROR(VLOOKUP(Table1[[#This Row],[Budget Code Description]],Table6[#All],8,FALSE),"")</f>
        <v>20200</v>
      </c>
      <c r="L44" s="364"/>
      <c r="M44" s="365" t="str">
        <f>IFERROR(VLOOKUP(Table1[[#This Row],[Staff ID]],Table2[],2,FALSE),"")</f>
        <v/>
      </c>
      <c r="N44" s="401" t="str">
        <f>IFERROR(IF(VLOOKUP(Table1[[#This Row],[Budget Code Description]],Dimentions!$X$6:$AC$134,4,FALSE)="","",VLOOKUP(Table1[[#This Row],[Budget Code Description]],Dimentions!$X$6:$AC$134,4,FALSE)),"")</f>
        <v/>
      </c>
      <c r="O44" s="365" t="str">
        <f>IFERROR(VLOOKUP(Table1[[#This Row],[Vendor ID]],Table549[],2,FALSE),"")</f>
        <v/>
      </c>
      <c r="P44" s="364" t="s">
        <v>146</v>
      </c>
      <c r="Q44" s="360" t="str">
        <f>IF(Table1[[#This Row],[Posting Date]]&lt;&gt;"",$D$9,"")</f>
        <v>2023-01 DOL425 Mexico FO Report</v>
      </c>
      <c r="R44" s="366" t="str">
        <f>IF(Table1[[#This Row],[Posting Date]]&lt;&gt;"",$D$10,"")</f>
        <v>2023-01 DOL425 Mexico FO Report</v>
      </c>
      <c r="S44" s="402" t="s">
        <v>128</v>
      </c>
      <c r="T44" s="364" t="s">
        <v>44</v>
      </c>
      <c r="U44" s="372"/>
      <c r="V44" s="403">
        <v>873.66</v>
      </c>
      <c r="W44" s="399">
        <v>18.7471</v>
      </c>
      <c r="X44" s="220">
        <f>IF(E44="","",(IF(Table1[[#This Row],[Cur]]="USD",Table1[[#This Row],[Cur_Amount Debit]],Table1[[#This Row],[Cur_Amount Debit]]/Table1[[#This Row],[Exchange Rate]])))</f>
        <v>0</v>
      </c>
      <c r="Y44" s="220">
        <f>IF(E44="","",(IF(Table1[[#This Row],[Cur]]="USD",Table1[[#This Row],[Cur_Amount Credit]],Table1[[#This Row],[Cur_Amount Credit]]/ExchangeRate)))</f>
        <v>46.052410327049806</v>
      </c>
      <c r="Z44" s="221">
        <f>IF(E44="","",(Table1[[#This Row],[Debit USD]]-Table1[[#This Row],[Credit USD]]))</f>
        <v>-46.052410327049806</v>
      </c>
      <c r="AA44" s="231" t="s">
        <v>138</v>
      </c>
      <c r="AB44" s="249" t="s">
        <v>139</v>
      </c>
      <c r="AC44" s="1"/>
      <c r="AD44" s="15"/>
      <c r="AE44" s="15" t="str">
        <f>IF(AND(OR(Table1[[#This Row],[Account]]="15030",Table1[[#This Row],[Account]]="15035",Table1[[#This Row],[Account]]="20150"),Table1[[#This Row],[Vendor ID]]=""),1,"")</f>
        <v/>
      </c>
      <c r="AF44" s="15"/>
      <c r="AG44" s="15"/>
      <c r="AH44" s="15"/>
      <c r="AI44" s="46" t="str">
        <f>IF(Table1[[#This Row],[Posting Date]]&lt;&gt;"","GJ-"&amp;CountryID,"")</f>
        <v>GJ-MEX</v>
      </c>
      <c r="AJ44" s="59">
        <f>IF(Table1[[#This Row],[Posting Date]]&lt;&gt;"",Table1[[#This Row],[Posting Date]],"")</f>
        <v>44957</v>
      </c>
      <c r="AK44" s="46"/>
      <c r="AL44" s="46" t="str">
        <f>IF(Table1[[#This Row],[Description]]&lt;&gt;"",Table1[[#This Row],[Description]],"")</f>
        <v>2023-01 DOL425 Mexico FO Report</v>
      </c>
      <c r="AM44" s="46" t="str">
        <f>IF(Table1[[#This Row],[Posting Date]]&lt;&gt;"",Table1[[#This Row],[Reference Number]],"")</f>
        <v>2023-01 DOL425 Mexico FO Report</v>
      </c>
      <c r="AN44" s="46" t="str">
        <f>TRIM(Table1[[#This Row],[Line '#]])</f>
        <v>20</v>
      </c>
      <c r="AO44" s="46" t="str">
        <f>TRIM(Table1[[#This Row],[Account]])</f>
        <v>20200</v>
      </c>
      <c r="AP44" s="46" t="str">
        <f>IF(Table1[[#This Row],[Posting Date]]&lt;&gt;"",$D$5,"")</f>
        <v>MEX</v>
      </c>
      <c r="AQ44" s="46" t="str">
        <f>TRIM(Table1[[#This Row],[Departments-Prgrams]])</f>
        <v>20200</v>
      </c>
      <c r="AR44" s="46" t="str">
        <f>TRIM(Table1[[#This Row],[Grant]])</f>
        <v>DOL425</v>
      </c>
      <c r="AS44" s="46" t="str">
        <f>TRIM(Table1[[#This Row],[Staff ID]])</f>
        <v/>
      </c>
      <c r="AT44" s="46" t="str">
        <f>IF(TRIM(Table1[[#This Row],[Budget Code]])=0,"",TRIM(Table1[[#This Row],[Budget Code]]))</f>
        <v>99999</v>
      </c>
      <c r="AU44" s="46" t="str">
        <f>IF(Table1[[#This Row],[Line Description]]&lt;&gt;"",Table1[[#This Row],[Line Description]],"")</f>
        <v>Social Security Withholdings Employee, PR Ending 01/15/23 LOE 45.00</v>
      </c>
      <c r="AV44" s="46" t="str">
        <f>IF(Table1[[#This Row],[Cur_Amount Debit]]&gt;0,ROUND(Table1[[#This Row],[Cur_Amount Debit]],2),"")</f>
        <v/>
      </c>
      <c r="AW44" s="46">
        <f>IF(Table1[[#This Row],[Cur_Amount Credit]]&gt;0,ROUND(Table1[[#This Row],[Cur_Amount Credit]],2),"")</f>
        <v>873.66</v>
      </c>
      <c r="AX44" s="46" t="str">
        <f>LEFT(Table1[[#This Row],[Cur]],3)</f>
        <v>MX</v>
      </c>
      <c r="AY44" s="59"/>
      <c r="AZ44" s="46"/>
      <c r="BA44" s="46">
        <f>IF(Table1[[#This Row],[Cur]]&lt;&gt;"",IF(Table1[[#This Row],[Cur]]="USD","",ExchangeRate),"")</f>
        <v>18.970994000000001</v>
      </c>
      <c r="BB44" s="46" t="str">
        <f>IF(Table1[[#This Row],[Grant]]&lt;&gt;"",VLOOKUP(Table1[[#This Row],[Grant]],Grants!B:D,3),"")</f>
        <v>EGC</v>
      </c>
      <c r="BC44" s="46" t="str">
        <f>TRIM(Table1[[#This Row],[Vendor ID]])</f>
        <v/>
      </c>
      <c r="BD44">
        <f>IF(Table1[[#This Row],[Reference Number]]=Q43,BD43,BD43+1)</f>
        <v>1</v>
      </c>
    </row>
    <row r="45" spans="1:56" ht="75.75" thickBot="1" x14ac:dyDescent="0.3">
      <c r="A45" s="1"/>
      <c r="B45" s="343">
        <v>21</v>
      </c>
      <c r="C45" s="344">
        <v>44957</v>
      </c>
      <c r="D45" s="344">
        <v>44939</v>
      </c>
      <c r="E45" s="345" t="s">
        <v>147</v>
      </c>
      <c r="F45" s="346" t="str">
        <f>IFERROR(IF(VLOOKUP(Table1[[#This Row],[Budget Code Description]],Dimentions!$X$6:$AC$139,2,FALSE)="","",VLOOKUP(Table1[[#This Row],[Budget Code Description]],Dimentions!$X$6:$AC$139,2,FALSE)),"")</f>
        <v>PERSNL-RCM</v>
      </c>
      <c r="G45" s="369">
        <f>IFERROR(VLOOKUP(Table1[[#This Row],[Budget Code Description]],Dimentions!$X$6:$AC$139,3,FALSE),"")</f>
        <v>70000</v>
      </c>
      <c r="H45" s="406" t="str">
        <f>IFERROR(VLOOKUP(Table1[[#This Row],[Account]],Dimentions!$S$6:$V$233,2,FALSE),"")</f>
        <v>In Country Salaries</v>
      </c>
      <c r="I45" s="348">
        <f>_xlfn.NUMBERVALUE(LEFT(Table1[[#This Row],[Account]],1))</f>
        <v>7</v>
      </c>
      <c r="J45" s="348" t="str">
        <f>IFERROR(VLOOKUP(Table1[[#This Row],[Budget Code Description]],Table6[#All],7,FALSE),"")</f>
        <v>DOL425</v>
      </c>
      <c r="K45" s="346">
        <f>IFERROR(VLOOKUP(Table1[[#This Row],[Budget Code Description]],Table6[#All],8,FALSE),"")</f>
        <v>20200</v>
      </c>
      <c r="L45" s="349"/>
      <c r="M45" s="347" t="str">
        <f>IFERROR(VLOOKUP(Table1[[#This Row],[Staff ID]],Table2[],2,FALSE),"")</f>
        <v/>
      </c>
      <c r="N45" s="350" t="str">
        <f>IFERROR(IF(VLOOKUP(Table1[[#This Row],[Budget Code Description]],Dimentions!$X$6:$AC$134,4,FALSE)="","",VLOOKUP(Table1[[#This Row],[Budget Code Description]],Dimentions!$X$6:$AC$134,4,FALSE)),"")</f>
        <v/>
      </c>
      <c r="O45" s="347" t="str">
        <f>IFERROR(VLOOKUP(Table1[[#This Row],[Vendor ID]],Table549[],2,FALSE),"")</f>
        <v/>
      </c>
      <c r="P45" s="349" t="s">
        <v>148</v>
      </c>
      <c r="Q45" s="346" t="str">
        <f>IF(Table1[[#This Row],[Posting Date]]&lt;&gt;"",$D$9,"")</f>
        <v>2023-01 DOL425 Mexico FO Report</v>
      </c>
      <c r="R45" s="351" t="str">
        <f>IF(Table1[[#This Row],[Posting Date]]&lt;&gt;"",$D$10,"")</f>
        <v>2023-01 DOL425 Mexico FO Report</v>
      </c>
      <c r="S45" s="400" t="s">
        <v>137</v>
      </c>
      <c r="T45" s="349" t="s">
        <v>44</v>
      </c>
      <c r="U45" s="353">
        <v>26245.94</v>
      </c>
      <c r="V45" s="354"/>
      <c r="W45" s="399">
        <v>18.7471</v>
      </c>
      <c r="X45" s="220">
        <f>IF(E45="","",(IF(Table1[[#This Row],[Cur]]="USD",Table1[[#This Row],[Cur_Amount Debit]],Table1[[#This Row],[Cur_Amount Debit]]/Table1[[#This Row],[Exchange Rate]])))</f>
        <v>1400</v>
      </c>
      <c r="Y45" s="220">
        <f>IF(E45="","",(IF(Table1[[#This Row],[Cur]]="USD",Table1[[#This Row],[Cur_Amount Credit]],Table1[[#This Row],[Cur_Amount Credit]]/ExchangeRate)))</f>
        <v>0</v>
      </c>
      <c r="Z45" s="221">
        <f>IF(E45="","",(Table1[[#This Row],[Debit USD]]-Table1[[#This Row],[Credit USD]]))</f>
        <v>1400</v>
      </c>
      <c r="AA45" s="234" t="s">
        <v>138</v>
      </c>
      <c r="AB45" s="249" t="s">
        <v>139</v>
      </c>
      <c r="AC45" s="1"/>
      <c r="AD45" s="15"/>
      <c r="AE45" s="15" t="str">
        <f>IF(AND(OR(Table1[[#This Row],[Account]]="15030",Table1[[#This Row],[Account]]="15035",Table1[[#This Row],[Account]]="20150"),Table1[[#This Row],[Vendor ID]]=""),1,"")</f>
        <v/>
      </c>
      <c r="AF45" s="15"/>
      <c r="AG45" s="15"/>
      <c r="AH45" s="15"/>
      <c r="AI45" s="46" t="str">
        <f>IF(Table1[[#This Row],[Posting Date]]&lt;&gt;"","GJ-"&amp;CountryID,"")</f>
        <v>GJ-MEX</v>
      </c>
      <c r="AJ45" s="59">
        <f>IF(Table1[[#This Row],[Posting Date]]&lt;&gt;"",Table1[[#This Row],[Posting Date]],"")</f>
        <v>44957</v>
      </c>
      <c r="AK45" s="46"/>
      <c r="AL45" s="46" t="str">
        <f>IF(Table1[[#This Row],[Description]]&lt;&gt;"",Table1[[#This Row],[Description]],"")</f>
        <v>2023-01 DOL425 Mexico FO Report</v>
      </c>
      <c r="AM45" s="46" t="str">
        <f>IF(Table1[[#This Row],[Posting Date]]&lt;&gt;"",Table1[[#This Row],[Reference Number]],"")</f>
        <v>2023-01 DOL425 Mexico FO Report</v>
      </c>
      <c r="AN45" s="46" t="str">
        <f>TRIM(Table1[[#This Row],[Line '#]])</f>
        <v>21</v>
      </c>
      <c r="AO45" s="46" t="str">
        <f>TRIM(Table1[[#This Row],[Account]])</f>
        <v>70000</v>
      </c>
      <c r="AP45" s="46" t="str">
        <f>IF(Table1[[#This Row],[Posting Date]]&lt;&gt;"",$D$5,"")</f>
        <v>MEX</v>
      </c>
      <c r="AQ45" s="46" t="str">
        <f>TRIM(Table1[[#This Row],[Departments-Prgrams]])</f>
        <v>20200</v>
      </c>
      <c r="AR45" s="46" t="str">
        <f>TRIM(Table1[[#This Row],[Grant]])</f>
        <v>DOL425</v>
      </c>
      <c r="AS45" s="46" t="str">
        <f>TRIM(Table1[[#This Row],[Staff ID]])</f>
        <v/>
      </c>
      <c r="AT45" s="46" t="str">
        <f>IF(TRIM(Table1[[#This Row],[Budget Code]])=0,"",TRIM(Table1[[#This Row],[Budget Code]]))</f>
        <v>PERSNL-RCM</v>
      </c>
      <c r="AU45" s="46" t="str">
        <f>IF(Table1[[#This Row],[Line Description]]&lt;&gt;"",Table1[[#This Row],[Line Description]],"")</f>
        <v>PR Ending 01/15/23</v>
      </c>
      <c r="AV45" s="46">
        <f>IF(Table1[[#This Row],[Cur_Amount Debit]]&gt;0,ROUND(Table1[[#This Row],[Cur_Amount Debit]],2),"")</f>
        <v>26245.94</v>
      </c>
      <c r="AW45" s="46" t="str">
        <f>IF(Table1[[#This Row],[Cur_Amount Credit]]&gt;0,ROUND(Table1[[#This Row],[Cur_Amount Credit]],2),"")</f>
        <v/>
      </c>
      <c r="AX45" s="46" t="str">
        <f>LEFT(Table1[[#This Row],[Cur]],3)</f>
        <v>MX</v>
      </c>
      <c r="AY45" s="59"/>
      <c r="AZ45" s="46"/>
      <c r="BA45" s="46">
        <f>IF(Table1[[#This Row],[Cur]]&lt;&gt;"",IF(Table1[[#This Row],[Cur]]="USD","",ExchangeRate),"")</f>
        <v>18.970994000000001</v>
      </c>
      <c r="BB45" s="46" t="str">
        <f>IF(Table1[[#This Row],[Grant]]&lt;&gt;"",VLOOKUP(Table1[[#This Row],[Grant]],Grants!B:D,3),"")</f>
        <v>EGC</v>
      </c>
      <c r="BC45" s="46" t="str">
        <f>TRIM(Table1[[#This Row],[Vendor ID]])</f>
        <v/>
      </c>
      <c r="BD45">
        <f>IF(Table1[[#This Row],[Reference Number]]=Q44,BD44,BD44+1)</f>
        <v>1</v>
      </c>
    </row>
    <row r="46" spans="1:56" ht="46.5" hidden="1" thickBot="1" x14ac:dyDescent="0.3">
      <c r="A46" s="235"/>
      <c r="B46" s="357">
        <v>22</v>
      </c>
      <c r="C46" s="358">
        <v>44957</v>
      </c>
      <c r="D46" s="358">
        <v>44939</v>
      </c>
      <c r="E46" s="359" t="s">
        <v>111</v>
      </c>
      <c r="F46" s="360">
        <f>IFERROR(IF(VLOOKUP(Table1[[#This Row],[Budget Code Description]],Dimentions!$X$6:$AC$139,2,FALSE)="","",VLOOKUP(Table1[[#This Row],[Budget Code Description]],Dimentions!$X$6:$AC$139,2,FALSE)),"")</f>
        <v>99999</v>
      </c>
      <c r="G46" s="370">
        <f>IFERROR(VLOOKUP(Table1[[#This Row],[Budget Code Description]],Dimentions!$X$6:$AC$139,3,FALSE),"")</f>
        <v>20200</v>
      </c>
      <c r="H46" s="405" t="str">
        <f>IFERROR(VLOOKUP(Table1[[#This Row],[Account]],Dimentions!$S$6:$V$233,2,FALSE),"")</f>
        <v>A/P Liabilities Payable</v>
      </c>
      <c r="I46" s="363">
        <f>_xlfn.NUMBERVALUE(LEFT(Table1[[#This Row],[Account]],1))</f>
        <v>2</v>
      </c>
      <c r="J46" s="363" t="str">
        <f>IFERROR(VLOOKUP(Table1[[#This Row],[Budget Code Description]],Table6[#All],7,FALSE),"")</f>
        <v>DOL425</v>
      </c>
      <c r="K46" s="360">
        <f>IFERROR(VLOOKUP(Table1[[#This Row],[Budget Code Description]],Table6[#All],8,FALSE),"")</f>
        <v>20200</v>
      </c>
      <c r="L46" s="364"/>
      <c r="M46" s="365" t="str">
        <f>IFERROR(VLOOKUP(Table1[[#This Row],[Staff ID]],Table2[],2,FALSE),"")</f>
        <v/>
      </c>
      <c r="N46" s="401" t="str">
        <f>IFERROR(IF(VLOOKUP(Table1[[#This Row],[Budget Code Description]],Dimentions!$X$6:$AC$134,4,FALSE)="","",VLOOKUP(Table1[[#This Row],[Budget Code Description]],Dimentions!$X$6:$AC$134,4,FALSE)),"")</f>
        <v/>
      </c>
      <c r="O46" s="365" t="str">
        <f>IFERROR(VLOOKUP(Table1[[#This Row],[Vendor ID]],Table549[],2,FALSE),"")</f>
        <v/>
      </c>
      <c r="P46" s="364" t="s">
        <v>148</v>
      </c>
      <c r="Q46" s="360" t="str">
        <f>IF(Table1[[#This Row],[Posting Date]]&lt;&gt;"",$D$9,"")</f>
        <v>2023-01 DOL425 Mexico FO Report</v>
      </c>
      <c r="R46" s="366" t="str">
        <f>IF(Table1[[#This Row],[Posting Date]]&lt;&gt;"",$D$10,"")</f>
        <v>2023-01 DOL425 Mexico FO Report</v>
      </c>
      <c r="S46" s="402" t="s">
        <v>128</v>
      </c>
      <c r="T46" s="364" t="s">
        <v>44</v>
      </c>
      <c r="U46" s="372"/>
      <c r="V46" s="403">
        <v>911.31</v>
      </c>
      <c r="W46" s="399">
        <v>18.7471</v>
      </c>
      <c r="X46" s="220">
        <f>IF(E46="","",(IF(Table1[[#This Row],[Cur]]="USD",Table1[[#This Row],[Cur_Amount Debit]],Table1[[#This Row],[Cur_Amount Debit]]/Table1[[#This Row],[Exchange Rate]])))</f>
        <v>0</v>
      </c>
      <c r="Y46" s="220">
        <f>IF(E46="","",(IF(Table1[[#This Row],[Cur]]="USD",Table1[[#This Row],[Cur_Amount Credit]],Table1[[#This Row],[Cur_Amount Credit]]/ExchangeRate)))</f>
        <v>48.037019040752419</v>
      </c>
      <c r="Z46" s="221">
        <f>IF(E46="","",(Table1[[#This Row],[Debit USD]]-Table1[[#This Row],[Credit USD]]))</f>
        <v>-48.037019040752419</v>
      </c>
      <c r="AA46" s="231" t="s">
        <v>138</v>
      </c>
      <c r="AB46" s="249" t="s">
        <v>139</v>
      </c>
      <c r="AC46" s="1"/>
      <c r="AD46" s="15"/>
      <c r="AE46" s="15" t="str">
        <f>IF(AND(OR(Table1[[#This Row],[Account]]="15030",Table1[[#This Row],[Account]]="15035",Table1[[#This Row],[Account]]="20150"),Table1[[#This Row],[Vendor ID]]=""),1,"")</f>
        <v/>
      </c>
      <c r="AF46" s="15"/>
      <c r="AG46" s="15"/>
      <c r="AH46" s="15"/>
      <c r="AI46" s="46" t="str">
        <f>IF(Table1[[#This Row],[Posting Date]]&lt;&gt;"","GJ-"&amp;CountryID,"")</f>
        <v>GJ-MEX</v>
      </c>
      <c r="AJ46" s="59">
        <f>IF(Table1[[#This Row],[Posting Date]]&lt;&gt;"",Table1[[#This Row],[Posting Date]],"")</f>
        <v>44957</v>
      </c>
      <c r="AK46" s="46"/>
      <c r="AL46" s="46" t="str">
        <f>IF(Table1[[#This Row],[Description]]&lt;&gt;"",Table1[[#This Row],[Description]],"")</f>
        <v>2023-01 DOL425 Mexico FO Report</v>
      </c>
      <c r="AM46" s="46" t="str">
        <f>IF(Table1[[#This Row],[Posting Date]]&lt;&gt;"",Table1[[#This Row],[Reference Number]],"")</f>
        <v>2023-01 DOL425 Mexico FO Report</v>
      </c>
      <c r="AN46" s="46" t="str">
        <f>TRIM(Table1[[#This Row],[Line '#]])</f>
        <v>22</v>
      </c>
      <c r="AO46" s="46" t="str">
        <f>TRIM(Table1[[#This Row],[Account]])</f>
        <v>20200</v>
      </c>
      <c r="AP46" s="46" t="str">
        <f>IF(Table1[[#This Row],[Posting Date]]&lt;&gt;"",$D$5,"")</f>
        <v>MEX</v>
      </c>
      <c r="AQ46" s="46" t="str">
        <f>TRIM(Table1[[#This Row],[Departments-Prgrams]])</f>
        <v>20200</v>
      </c>
      <c r="AR46" s="46" t="str">
        <f>TRIM(Table1[[#This Row],[Grant]])</f>
        <v>DOL425</v>
      </c>
      <c r="AS46" s="46" t="str">
        <f>TRIM(Table1[[#This Row],[Staff ID]])</f>
        <v/>
      </c>
      <c r="AT46" s="46" t="str">
        <f>IF(TRIM(Table1[[#This Row],[Budget Code]])=0,"",TRIM(Table1[[#This Row],[Budget Code]]))</f>
        <v>99999</v>
      </c>
      <c r="AU46" s="46" t="str">
        <f>IF(Table1[[#This Row],[Line Description]]&lt;&gt;"",Table1[[#This Row],[Line Description]],"")</f>
        <v>Social Security Withholdings Employee, PR Ending 01/15/23 LOE 45.00</v>
      </c>
      <c r="AV46" s="46" t="str">
        <f>IF(Table1[[#This Row],[Cur_Amount Debit]]&gt;0,ROUND(Table1[[#This Row],[Cur_Amount Debit]],2),"")</f>
        <v/>
      </c>
      <c r="AW46" s="46">
        <f>IF(Table1[[#This Row],[Cur_Amount Credit]]&gt;0,ROUND(Table1[[#This Row],[Cur_Amount Credit]],2),"")</f>
        <v>911.31</v>
      </c>
      <c r="AX46" s="46" t="str">
        <f>LEFT(Table1[[#This Row],[Cur]],3)</f>
        <v>MX</v>
      </c>
      <c r="AY46" s="59"/>
      <c r="AZ46" s="46"/>
      <c r="BA46" s="46">
        <f>IF(Table1[[#This Row],[Cur]]&lt;&gt;"",IF(Table1[[#This Row],[Cur]]="USD","",ExchangeRate),"")</f>
        <v>18.970994000000001</v>
      </c>
      <c r="BB46" s="46" t="str">
        <f>IF(Table1[[#This Row],[Grant]]&lt;&gt;"",VLOOKUP(Table1[[#This Row],[Grant]],Grants!B:D,3),"")</f>
        <v>EGC</v>
      </c>
      <c r="BC46" s="46" t="str">
        <f>TRIM(Table1[[#This Row],[Vendor ID]])</f>
        <v/>
      </c>
      <c r="BD46">
        <f>IF(Table1[[#This Row],[Reference Number]]=Q45,BD45,BD45+1)</f>
        <v>1</v>
      </c>
    </row>
    <row r="47" spans="1:56" ht="46.5" thickBot="1" x14ac:dyDescent="0.3">
      <c r="A47" s="1"/>
      <c r="B47" s="343">
        <v>23</v>
      </c>
      <c r="C47" s="344">
        <v>44957</v>
      </c>
      <c r="D47" s="344">
        <v>44939</v>
      </c>
      <c r="E47" s="345" t="s">
        <v>149</v>
      </c>
      <c r="F47" s="346" t="str">
        <f>IFERROR(IF(VLOOKUP(Table1[[#This Row],[Budget Code Description]],Dimentions!$X$6:$AC$139,2,FALSE)="","",VLOOKUP(Table1[[#This Row],[Budget Code Description]],Dimentions!$X$6:$AC$139,2,FALSE)),"")</f>
        <v>PERSNL-RCM</v>
      </c>
      <c r="G47" s="369">
        <f>IFERROR(VLOOKUP(Table1[[#This Row],[Budget Code Description]],Dimentions!$X$6:$AC$139,3,FALSE),"")</f>
        <v>70000</v>
      </c>
      <c r="H47" s="406" t="str">
        <f>IFERROR(VLOOKUP(Table1[[#This Row],[Account]],Dimentions!$S$6:$V$233,2,FALSE),"")</f>
        <v>In Country Salaries</v>
      </c>
      <c r="I47" s="348">
        <f>_xlfn.NUMBERVALUE(LEFT(Table1[[#This Row],[Account]],1))</f>
        <v>7</v>
      </c>
      <c r="J47" s="348" t="str">
        <f>IFERROR(VLOOKUP(Table1[[#This Row],[Budget Code Description]],Table6[#All],7,FALSE),"")</f>
        <v>DOL425</v>
      </c>
      <c r="K47" s="346">
        <f>IFERROR(VLOOKUP(Table1[[#This Row],[Budget Code Description]],Table6[#All],8,FALSE),"")</f>
        <v>20200</v>
      </c>
      <c r="L47" s="349"/>
      <c r="M47" s="347" t="str">
        <f>IFERROR(VLOOKUP(Table1[[#This Row],[Staff ID]],Table2[],2,FALSE),"")</f>
        <v/>
      </c>
      <c r="N47" s="350" t="str">
        <f>IFERROR(IF(VLOOKUP(Table1[[#This Row],[Budget Code Description]],Dimentions!$X$6:$AC$134,4,FALSE)="","",VLOOKUP(Table1[[#This Row],[Budget Code Description]],Dimentions!$X$6:$AC$134,4,FALSE)),"")</f>
        <v/>
      </c>
      <c r="O47" s="347" t="str">
        <f>IFERROR(VLOOKUP(Table1[[#This Row],[Vendor ID]],Table549[],2,FALSE),"")</f>
        <v/>
      </c>
      <c r="P47" s="349" t="s">
        <v>150</v>
      </c>
      <c r="Q47" s="346" t="str">
        <f>IF(Table1[[#This Row],[Posting Date]]&lt;&gt;"",$D$9,"")</f>
        <v>2023-01 DOL425 Mexico FO Report</v>
      </c>
      <c r="R47" s="351" t="str">
        <f>IF(Table1[[#This Row],[Posting Date]]&lt;&gt;"",$D$10,"")</f>
        <v>2023-01 DOL425 Mexico FO Report</v>
      </c>
      <c r="S47" s="400" t="s">
        <v>137</v>
      </c>
      <c r="T47" s="349" t="s">
        <v>44</v>
      </c>
      <c r="U47" s="353">
        <v>26245.94</v>
      </c>
      <c r="V47" s="354"/>
      <c r="W47" s="399">
        <v>18.7471</v>
      </c>
      <c r="X47" s="220">
        <f>IF(E47="","",(IF(Table1[[#This Row],[Cur]]="USD",Table1[[#This Row],[Cur_Amount Debit]],Table1[[#This Row],[Cur_Amount Debit]]/Table1[[#This Row],[Exchange Rate]])))</f>
        <v>1400</v>
      </c>
      <c r="Y47" s="220">
        <f>IF(E47="","",(IF(Table1[[#This Row],[Cur]]="USD",Table1[[#This Row],[Cur_Amount Credit]],Table1[[#This Row],[Cur_Amount Credit]]/ExchangeRate)))</f>
        <v>0</v>
      </c>
      <c r="Z47" s="221">
        <f>IF(E47="","",(Table1[[#This Row],[Debit USD]]-Table1[[#This Row],[Credit USD]]))</f>
        <v>1400</v>
      </c>
      <c r="AA47" s="231" t="s">
        <v>138</v>
      </c>
      <c r="AB47" s="249" t="s">
        <v>139</v>
      </c>
      <c r="AC47" s="1"/>
      <c r="AD47" s="15"/>
      <c r="AE47" s="15" t="str">
        <f>IF(AND(OR(Table1[[#This Row],[Account]]="15030",Table1[[#This Row],[Account]]="15035",Table1[[#This Row],[Account]]="20150"),Table1[[#This Row],[Vendor ID]]=""),1,"")</f>
        <v/>
      </c>
      <c r="AF47" s="15"/>
      <c r="AG47" s="15"/>
      <c r="AH47" s="15"/>
      <c r="AI47" s="46" t="str">
        <f>IF(Table1[[#This Row],[Posting Date]]&lt;&gt;"","GJ-"&amp;CountryID,"")</f>
        <v>GJ-MEX</v>
      </c>
      <c r="AJ47" s="59">
        <f>IF(Table1[[#This Row],[Posting Date]]&lt;&gt;"",Table1[[#This Row],[Posting Date]],"")</f>
        <v>44957</v>
      </c>
      <c r="AK47" s="46"/>
      <c r="AL47" s="46" t="str">
        <f>IF(Table1[[#This Row],[Description]]&lt;&gt;"",Table1[[#This Row],[Description]],"")</f>
        <v>2023-01 DOL425 Mexico FO Report</v>
      </c>
      <c r="AM47" s="46" t="str">
        <f>IF(Table1[[#This Row],[Posting Date]]&lt;&gt;"",Table1[[#This Row],[Reference Number]],"")</f>
        <v>2023-01 DOL425 Mexico FO Report</v>
      </c>
      <c r="AN47" s="46" t="str">
        <f>TRIM(Table1[[#This Row],[Line '#]])</f>
        <v>23</v>
      </c>
      <c r="AO47" s="46" t="str">
        <f>TRIM(Table1[[#This Row],[Account]])</f>
        <v>70000</v>
      </c>
      <c r="AP47" s="46" t="str">
        <f>IF(Table1[[#This Row],[Posting Date]]&lt;&gt;"",$D$5,"")</f>
        <v>MEX</v>
      </c>
      <c r="AQ47" s="46" t="str">
        <f>TRIM(Table1[[#This Row],[Departments-Prgrams]])</f>
        <v>20200</v>
      </c>
      <c r="AR47" s="46" t="str">
        <f>TRIM(Table1[[#This Row],[Grant]])</f>
        <v>DOL425</v>
      </c>
      <c r="AS47" s="46" t="str">
        <f>TRIM(Table1[[#This Row],[Staff ID]])</f>
        <v/>
      </c>
      <c r="AT47" s="46" t="str">
        <f>IF(TRIM(Table1[[#This Row],[Budget Code]])=0,"",TRIM(Table1[[#This Row],[Budget Code]]))</f>
        <v>PERSNL-RCM</v>
      </c>
      <c r="AU47" s="46" t="str">
        <f>IF(Table1[[#This Row],[Line Description]]&lt;&gt;"",Table1[[#This Row],[Line Description]],"")</f>
        <v>PR Ending 01/15/23</v>
      </c>
      <c r="AV47" s="46">
        <f>IF(Table1[[#This Row],[Cur_Amount Debit]]&gt;0,ROUND(Table1[[#This Row],[Cur_Amount Debit]],2),"")</f>
        <v>26245.94</v>
      </c>
      <c r="AW47" s="46" t="str">
        <f>IF(Table1[[#This Row],[Cur_Amount Credit]]&gt;0,ROUND(Table1[[#This Row],[Cur_Amount Credit]],2),"")</f>
        <v/>
      </c>
      <c r="AX47" s="46" t="str">
        <f>LEFT(Table1[[#This Row],[Cur]],3)</f>
        <v>MX</v>
      </c>
      <c r="AY47" s="59"/>
      <c r="AZ47" s="46"/>
      <c r="BA47" s="46">
        <f>IF(Table1[[#This Row],[Cur]]&lt;&gt;"",IF(Table1[[#This Row],[Cur]]="USD","",ExchangeRate),"")</f>
        <v>18.970994000000001</v>
      </c>
      <c r="BB47" s="46" t="str">
        <f>IF(Table1[[#This Row],[Grant]]&lt;&gt;"",VLOOKUP(Table1[[#This Row],[Grant]],Grants!B:D,3),"")</f>
        <v>EGC</v>
      </c>
      <c r="BC47" s="46" t="str">
        <f>TRIM(Table1[[#This Row],[Vendor ID]])</f>
        <v/>
      </c>
      <c r="BD47">
        <f>IF(Table1[[#This Row],[Reference Number]]=Q46,BD46,BD46+1)</f>
        <v>1</v>
      </c>
    </row>
    <row r="48" spans="1:56" ht="75.75" hidden="1" thickBot="1" x14ac:dyDescent="0.3">
      <c r="A48" s="1"/>
      <c r="B48" s="357">
        <v>24</v>
      </c>
      <c r="C48" s="358">
        <v>44957</v>
      </c>
      <c r="D48" s="358">
        <v>44939</v>
      </c>
      <c r="E48" s="359" t="s">
        <v>111</v>
      </c>
      <c r="F48" s="360">
        <f>IFERROR(IF(VLOOKUP(Table1[[#This Row],[Budget Code Description]],Dimentions!$X$6:$AC$139,2,FALSE)="","",VLOOKUP(Table1[[#This Row],[Budget Code Description]],Dimentions!$X$6:$AC$139,2,FALSE)),"")</f>
        <v>99999</v>
      </c>
      <c r="G48" s="370">
        <f>IFERROR(VLOOKUP(Table1[[#This Row],[Budget Code Description]],Dimentions!$X$6:$AC$139,3,FALSE),"")</f>
        <v>20200</v>
      </c>
      <c r="H48" s="405" t="str">
        <f>IFERROR(VLOOKUP(Table1[[#This Row],[Account]],Dimentions!$S$6:$V$233,2,FALSE),"")</f>
        <v>A/P Liabilities Payable</v>
      </c>
      <c r="I48" s="363">
        <f>_xlfn.NUMBERVALUE(LEFT(Table1[[#This Row],[Account]],1))</f>
        <v>2</v>
      </c>
      <c r="J48" s="363" t="str">
        <f>IFERROR(VLOOKUP(Table1[[#This Row],[Budget Code Description]],Table6[#All],7,FALSE),"")</f>
        <v>DOL425</v>
      </c>
      <c r="K48" s="360">
        <f>IFERROR(VLOOKUP(Table1[[#This Row],[Budget Code Description]],Table6[#All],8,FALSE),"")</f>
        <v>20200</v>
      </c>
      <c r="L48" s="364"/>
      <c r="M48" s="365" t="str">
        <f>IFERROR(VLOOKUP(Table1[[#This Row],[Staff ID]],Table2[],2,FALSE),"")</f>
        <v/>
      </c>
      <c r="N48" s="401" t="str">
        <f>IFERROR(IF(VLOOKUP(Table1[[#This Row],[Budget Code Description]],Dimentions!$X$6:$AC$134,4,FALSE)="","",VLOOKUP(Table1[[#This Row],[Budget Code Description]],Dimentions!$X$6:$AC$134,4,FALSE)),"")</f>
        <v/>
      </c>
      <c r="O48" s="365" t="str">
        <f>IFERROR(VLOOKUP(Table1[[#This Row],[Vendor ID]],Table549[],2,FALSE),"")</f>
        <v/>
      </c>
      <c r="P48" s="364" t="s">
        <v>150</v>
      </c>
      <c r="Q48" s="360" t="str">
        <f>IF(Table1[[#This Row],[Posting Date]]&lt;&gt;"",$D$9,"")</f>
        <v>2023-01 DOL425 Mexico FO Report</v>
      </c>
      <c r="R48" s="366" t="str">
        <f>IF(Table1[[#This Row],[Posting Date]]&lt;&gt;"",$D$10,"")</f>
        <v>2023-01 DOL425 Mexico FO Report</v>
      </c>
      <c r="S48" s="402" t="s">
        <v>128</v>
      </c>
      <c r="T48" s="364" t="s">
        <v>44</v>
      </c>
      <c r="U48" s="372"/>
      <c r="V48" s="403">
        <v>911.31</v>
      </c>
      <c r="W48" s="399">
        <v>18.7471</v>
      </c>
      <c r="X48" s="220">
        <f>IF(E48="","",(IF(Table1[[#This Row],[Cur]]="USD",Table1[[#This Row],[Cur_Amount Debit]],Table1[[#This Row],[Cur_Amount Debit]]/Table1[[#This Row],[Exchange Rate]])))</f>
        <v>0</v>
      </c>
      <c r="Y48" s="220">
        <f>IF(E48="","",(IF(Table1[[#This Row],[Cur]]="USD",Table1[[#This Row],[Cur_Amount Credit]],Table1[[#This Row],[Cur_Amount Credit]]/ExchangeRate)))</f>
        <v>48.037019040752419</v>
      </c>
      <c r="Z48" s="221">
        <f>IF(E48="","",(Table1[[#This Row],[Debit USD]]-Table1[[#This Row],[Credit USD]]))</f>
        <v>-48.037019040752419</v>
      </c>
      <c r="AA48" s="234" t="s">
        <v>138</v>
      </c>
      <c r="AB48" s="249" t="s">
        <v>139</v>
      </c>
      <c r="AC48" s="1"/>
      <c r="AD48" s="15"/>
      <c r="AE48" s="15" t="str">
        <f>IF(AND(OR(Table1[[#This Row],[Account]]="15030",Table1[[#This Row],[Account]]="15035",Table1[[#This Row],[Account]]="20150"),Table1[[#This Row],[Vendor ID]]=""),1,"")</f>
        <v/>
      </c>
      <c r="AF48" s="15"/>
      <c r="AG48" s="15"/>
      <c r="AH48" s="15"/>
      <c r="AI48" s="46" t="str">
        <f>IF(Table1[[#This Row],[Posting Date]]&lt;&gt;"","GJ-"&amp;CountryID,"")</f>
        <v>GJ-MEX</v>
      </c>
      <c r="AJ48" s="59">
        <f>IF(Table1[[#This Row],[Posting Date]]&lt;&gt;"",Table1[[#This Row],[Posting Date]],"")</f>
        <v>44957</v>
      </c>
      <c r="AK48" s="46"/>
      <c r="AL48" s="46" t="str">
        <f>IF(Table1[[#This Row],[Description]]&lt;&gt;"",Table1[[#This Row],[Description]],"")</f>
        <v>2023-01 DOL425 Mexico FO Report</v>
      </c>
      <c r="AM48" s="46" t="str">
        <f>IF(Table1[[#This Row],[Posting Date]]&lt;&gt;"",Table1[[#This Row],[Reference Number]],"")</f>
        <v>2023-01 DOL425 Mexico FO Report</v>
      </c>
      <c r="AN48" s="46" t="str">
        <f>TRIM(Table1[[#This Row],[Line '#]])</f>
        <v>24</v>
      </c>
      <c r="AO48" s="46" t="str">
        <f>TRIM(Table1[[#This Row],[Account]])</f>
        <v>20200</v>
      </c>
      <c r="AP48" s="46" t="str">
        <f>IF(Table1[[#This Row],[Posting Date]]&lt;&gt;"",$D$5,"")</f>
        <v>MEX</v>
      </c>
      <c r="AQ48" s="46" t="str">
        <f>TRIM(Table1[[#This Row],[Departments-Prgrams]])</f>
        <v>20200</v>
      </c>
      <c r="AR48" s="46" t="str">
        <f>TRIM(Table1[[#This Row],[Grant]])</f>
        <v>DOL425</v>
      </c>
      <c r="AS48" s="46" t="str">
        <f>TRIM(Table1[[#This Row],[Staff ID]])</f>
        <v/>
      </c>
      <c r="AT48" s="46" t="str">
        <f>IF(TRIM(Table1[[#This Row],[Budget Code]])=0,"",TRIM(Table1[[#This Row],[Budget Code]]))</f>
        <v>99999</v>
      </c>
      <c r="AU48" s="46" t="str">
        <f>IF(Table1[[#This Row],[Line Description]]&lt;&gt;"",Table1[[#This Row],[Line Description]],"")</f>
        <v>Social Security Withholdings Employee, PR Ending 01/15/23 LOE 45.00</v>
      </c>
      <c r="AV48" s="46" t="str">
        <f>IF(Table1[[#This Row],[Cur_Amount Debit]]&gt;0,ROUND(Table1[[#This Row],[Cur_Amount Debit]],2),"")</f>
        <v/>
      </c>
      <c r="AW48" s="46">
        <f>IF(Table1[[#This Row],[Cur_Amount Credit]]&gt;0,ROUND(Table1[[#This Row],[Cur_Amount Credit]],2),"")</f>
        <v>911.31</v>
      </c>
      <c r="AX48" s="46" t="str">
        <f>LEFT(Table1[[#This Row],[Cur]],3)</f>
        <v>MX</v>
      </c>
      <c r="AY48" s="59"/>
      <c r="AZ48" s="46"/>
      <c r="BA48" s="46">
        <f>IF(Table1[[#This Row],[Cur]]&lt;&gt;"",IF(Table1[[#This Row],[Cur]]="USD","",ExchangeRate),"")</f>
        <v>18.970994000000001</v>
      </c>
      <c r="BB48" s="46" t="str">
        <f>IF(Table1[[#This Row],[Grant]]&lt;&gt;"",VLOOKUP(Table1[[#This Row],[Grant]],Grants!B:D,3),"")</f>
        <v>EGC</v>
      </c>
      <c r="BC48" s="46" t="str">
        <f>TRIM(Table1[[#This Row],[Vendor ID]])</f>
        <v/>
      </c>
      <c r="BD48">
        <f>IF(Table1[[#This Row],[Reference Number]]=Q47,BD47,BD47+1)</f>
        <v>1</v>
      </c>
    </row>
    <row r="49" spans="1:56" ht="57.75" thickBot="1" x14ac:dyDescent="0.3">
      <c r="A49" s="1"/>
      <c r="B49" s="343">
        <v>25</v>
      </c>
      <c r="C49" s="344">
        <v>44957</v>
      </c>
      <c r="D49" s="344">
        <v>44939</v>
      </c>
      <c r="E49" s="345" t="s">
        <v>151</v>
      </c>
      <c r="F49" s="346" t="str">
        <f>IFERROR(IF(VLOOKUP(Table1[[#This Row],[Budget Code Description]],Dimentions!$X$6:$AC$139,2,FALSE)="","",VLOOKUP(Table1[[#This Row],[Budget Code Description]],Dimentions!$X$6:$AC$139,2,FALSE)),"")</f>
        <v>PERSNL-RCJ</v>
      </c>
      <c r="G49" s="369">
        <f>IFERROR(VLOOKUP(Table1[[#This Row],[Budget Code Description]],Dimentions!$X$6:$AC$139,3,FALSE),"")</f>
        <v>70000</v>
      </c>
      <c r="H49" s="406" t="str">
        <f>IFERROR(VLOOKUP(Table1[[#This Row],[Account]],Dimentions!$S$6:$V$233,2,FALSE),"")</f>
        <v>In Country Salaries</v>
      </c>
      <c r="I49" s="348">
        <f>_xlfn.NUMBERVALUE(LEFT(Table1[[#This Row],[Account]],1))</f>
        <v>7</v>
      </c>
      <c r="J49" s="348" t="str">
        <f>IFERROR(VLOOKUP(Table1[[#This Row],[Budget Code Description]],Table6[#All],7,FALSE),"")</f>
        <v>DOL425</v>
      </c>
      <c r="K49" s="346">
        <f>IFERROR(VLOOKUP(Table1[[#This Row],[Budget Code Description]],Table6[#All],8,FALSE),"")</f>
        <v>20200</v>
      </c>
      <c r="L49" s="349"/>
      <c r="M49" s="347" t="str">
        <f>IFERROR(VLOOKUP(Table1[[#This Row],[Staff ID]],Table2[],2,FALSE),"")</f>
        <v/>
      </c>
      <c r="N49" s="350" t="str">
        <f>IFERROR(IF(VLOOKUP(Table1[[#This Row],[Budget Code Description]],Dimentions!$X$6:$AC$134,4,FALSE)="","",VLOOKUP(Table1[[#This Row],[Budget Code Description]],Dimentions!$X$6:$AC$134,4,FALSE)),"")</f>
        <v/>
      </c>
      <c r="O49" s="347" t="str">
        <f>IFERROR(VLOOKUP(Table1[[#This Row],[Vendor ID]],Table549[],2,FALSE),"")</f>
        <v/>
      </c>
      <c r="P49" s="349" t="s">
        <v>152</v>
      </c>
      <c r="Q49" s="346" t="str">
        <f>IF(Table1[[#This Row],[Posting Date]]&lt;&gt;"",$D$9,"")</f>
        <v>2023-01 DOL425 Mexico FO Report</v>
      </c>
      <c r="R49" s="351" t="str">
        <f>IF(Table1[[#This Row],[Posting Date]]&lt;&gt;"",$D$10,"")</f>
        <v>2023-01 DOL425 Mexico FO Report</v>
      </c>
      <c r="S49" s="400" t="s">
        <v>137</v>
      </c>
      <c r="T49" s="349" t="s">
        <v>44</v>
      </c>
      <c r="U49" s="353">
        <v>24860.639999999999</v>
      </c>
      <c r="V49" s="354"/>
      <c r="W49" s="399">
        <v>18.7471</v>
      </c>
      <c r="X49" s="220">
        <f>IF(E49="","",(IF(Table1[[#This Row],[Cur]]="USD",Table1[[#This Row],[Cur_Amount Debit]],Table1[[#This Row],[Cur_Amount Debit]]/Table1[[#This Row],[Exchange Rate]])))</f>
        <v>1326.1059043798773</v>
      </c>
      <c r="Y49" s="220">
        <f>IF(E49="","",(IF(Table1[[#This Row],[Cur]]="USD",Table1[[#This Row],[Cur_Amount Credit]],Table1[[#This Row],[Cur_Amount Credit]]/ExchangeRate)))</f>
        <v>0</v>
      </c>
      <c r="Z49" s="221">
        <f>IF(E49="","",(Table1[[#This Row],[Debit USD]]-Table1[[#This Row],[Credit USD]]))</f>
        <v>1326.1059043798773</v>
      </c>
      <c r="AA49" s="231" t="s">
        <v>138</v>
      </c>
      <c r="AB49" s="249" t="s">
        <v>153</v>
      </c>
      <c r="AC49" s="1"/>
      <c r="AD49" s="15"/>
      <c r="AE49" s="15" t="str">
        <f>IF(AND(OR(Table1[[#This Row],[Account]]="15030",Table1[[#This Row],[Account]]="15035",Table1[[#This Row],[Account]]="20150"),Table1[[#This Row],[Vendor ID]]=""),1,"")</f>
        <v/>
      </c>
      <c r="AF49" s="15"/>
      <c r="AG49" s="15"/>
      <c r="AH49" s="15"/>
      <c r="AI49" s="46" t="str">
        <f>IF(Table1[[#This Row],[Posting Date]]&lt;&gt;"","GJ-"&amp;CountryID,"")</f>
        <v>GJ-MEX</v>
      </c>
      <c r="AJ49" s="59">
        <f>IF(Table1[[#This Row],[Posting Date]]&lt;&gt;"",Table1[[#This Row],[Posting Date]],"")</f>
        <v>44957</v>
      </c>
      <c r="AK49" s="46"/>
      <c r="AL49" s="46" t="str">
        <f>IF(Table1[[#This Row],[Description]]&lt;&gt;"",Table1[[#This Row],[Description]],"")</f>
        <v>2023-01 DOL425 Mexico FO Report</v>
      </c>
      <c r="AM49" s="46" t="str">
        <f>IF(Table1[[#This Row],[Posting Date]]&lt;&gt;"",Table1[[#This Row],[Reference Number]],"")</f>
        <v>2023-01 DOL425 Mexico FO Report</v>
      </c>
      <c r="AN49" s="46" t="str">
        <f>TRIM(Table1[[#This Row],[Line '#]])</f>
        <v>25</v>
      </c>
      <c r="AO49" s="46" t="str">
        <f>TRIM(Table1[[#This Row],[Account]])</f>
        <v>70000</v>
      </c>
      <c r="AP49" s="46" t="str">
        <f>IF(Table1[[#This Row],[Posting Date]]&lt;&gt;"",$D$5,"")</f>
        <v>MEX</v>
      </c>
      <c r="AQ49" s="46" t="str">
        <f>TRIM(Table1[[#This Row],[Departments-Prgrams]])</f>
        <v>20200</v>
      </c>
      <c r="AR49" s="46" t="str">
        <f>TRIM(Table1[[#This Row],[Grant]])</f>
        <v>DOL425</v>
      </c>
      <c r="AS49" s="46" t="str">
        <f>TRIM(Table1[[#This Row],[Staff ID]])</f>
        <v/>
      </c>
      <c r="AT49" s="46" t="str">
        <f>IF(TRIM(Table1[[#This Row],[Budget Code]])=0,"",TRIM(Table1[[#This Row],[Budget Code]]))</f>
        <v>PERSNL-RCJ</v>
      </c>
      <c r="AU49" s="46" t="str">
        <f>IF(Table1[[#This Row],[Line Description]]&lt;&gt;"",Table1[[#This Row],[Line Description]],"")</f>
        <v>PR Ending 01/15/23</v>
      </c>
      <c r="AV49" s="46">
        <f>IF(Table1[[#This Row],[Cur_Amount Debit]]&gt;0,ROUND(Table1[[#This Row],[Cur_Amount Debit]],2),"")</f>
        <v>24860.639999999999</v>
      </c>
      <c r="AW49" s="46" t="str">
        <f>IF(Table1[[#This Row],[Cur_Amount Credit]]&gt;0,ROUND(Table1[[#This Row],[Cur_Amount Credit]],2),"")</f>
        <v/>
      </c>
      <c r="AX49" s="46" t="str">
        <f>LEFT(Table1[[#This Row],[Cur]],3)</f>
        <v>MX</v>
      </c>
      <c r="AY49" s="59"/>
      <c r="AZ49" s="46"/>
      <c r="BA49" s="46">
        <f>IF(Table1[[#This Row],[Cur]]&lt;&gt;"",IF(Table1[[#This Row],[Cur]]="USD","",ExchangeRate),"")</f>
        <v>18.970994000000001</v>
      </c>
      <c r="BB49" s="46" t="str">
        <f>IF(Table1[[#This Row],[Grant]]&lt;&gt;"",VLOOKUP(Table1[[#This Row],[Grant]],Grants!B:D,3),"")</f>
        <v>EGC</v>
      </c>
      <c r="BC49" s="46" t="str">
        <f>TRIM(Table1[[#This Row],[Vendor ID]])</f>
        <v/>
      </c>
      <c r="BD49">
        <f>IF(Table1[[#This Row],[Reference Number]]=Q48,BD48,BD48+1)</f>
        <v>1</v>
      </c>
    </row>
    <row r="50" spans="1:56" ht="46.5" hidden="1" thickBot="1" x14ac:dyDescent="0.3">
      <c r="A50" s="1"/>
      <c r="B50" s="357">
        <v>26</v>
      </c>
      <c r="C50" s="358">
        <v>44957</v>
      </c>
      <c r="D50" s="358">
        <v>44939</v>
      </c>
      <c r="E50" s="359" t="s">
        <v>111</v>
      </c>
      <c r="F50" s="360">
        <f>IFERROR(IF(VLOOKUP(Table1[[#This Row],[Budget Code Description]],Dimentions!$X$6:$AC$139,2,FALSE)="","",VLOOKUP(Table1[[#This Row],[Budget Code Description]],Dimentions!$X$6:$AC$139,2,FALSE)),"")</f>
        <v>99999</v>
      </c>
      <c r="G50" s="370">
        <f>IFERROR(VLOOKUP(Table1[[#This Row],[Budget Code Description]],Dimentions!$X$6:$AC$139,3,FALSE),"")</f>
        <v>20200</v>
      </c>
      <c r="H50" s="405" t="str">
        <f>IFERROR(VLOOKUP(Table1[[#This Row],[Account]],Dimentions!$S$6:$V$233,2,FALSE),"")</f>
        <v>A/P Liabilities Payable</v>
      </c>
      <c r="I50" s="363">
        <f>_xlfn.NUMBERVALUE(LEFT(Table1[[#This Row],[Account]],1))</f>
        <v>2</v>
      </c>
      <c r="J50" s="363" t="str">
        <f>IFERROR(VLOOKUP(Table1[[#This Row],[Budget Code Description]],Table6[#All],7,FALSE),"")</f>
        <v>DOL425</v>
      </c>
      <c r="K50" s="360">
        <f>IFERROR(VLOOKUP(Table1[[#This Row],[Budget Code Description]],Table6[#All],8,FALSE),"")</f>
        <v>20200</v>
      </c>
      <c r="L50" s="364"/>
      <c r="M50" s="365" t="str">
        <f>IFERROR(VLOOKUP(Table1[[#This Row],[Staff ID]],Table2[],2,FALSE),"")</f>
        <v/>
      </c>
      <c r="N50" s="401" t="str">
        <f>IFERROR(IF(VLOOKUP(Table1[[#This Row],[Budget Code Description]],Dimentions!$X$6:$AC$134,4,FALSE)="","",VLOOKUP(Table1[[#This Row],[Budget Code Description]],Dimentions!$X$6:$AC$134,4,FALSE)),"")</f>
        <v/>
      </c>
      <c r="O50" s="365" t="str">
        <f>IFERROR(VLOOKUP(Table1[[#This Row],[Vendor ID]],Table549[],2,FALSE),"")</f>
        <v/>
      </c>
      <c r="P50" s="364" t="s">
        <v>152</v>
      </c>
      <c r="Q50" s="360" t="str">
        <f>IF(Table1[[#This Row],[Posting Date]]&lt;&gt;"",$D$9,"")</f>
        <v>2023-01 DOL425 Mexico FO Report</v>
      </c>
      <c r="R50" s="366" t="str">
        <f>IF(Table1[[#This Row],[Posting Date]]&lt;&gt;"",$D$10,"")</f>
        <v>2023-01 DOL425 Mexico FO Report</v>
      </c>
      <c r="S50" s="402" t="s">
        <v>128</v>
      </c>
      <c r="T50" s="364" t="s">
        <v>44</v>
      </c>
      <c r="U50" s="372"/>
      <c r="V50" s="403">
        <v>720.5</v>
      </c>
      <c r="W50" s="399">
        <v>18.7471</v>
      </c>
      <c r="X50" s="220">
        <f>IF(E50="","",(IF(Table1[[#This Row],[Cur]]="USD",Table1[[#This Row],[Cur_Amount Debit]],Table1[[#This Row],[Cur_Amount Debit]]/Table1[[#This Row],[Exchange Rate]])))</f>
        <v>0</v>
      </c>
      <c r="Y50" s="220">
        <f>IF(E50="","",(IF(Table1[[#This Row],[Cur]]="USD",Table1[[#This Row],[Cur_Amount Credit]],Table1[[#This Row],[Cur_Amount Credit]]/ExchangeRate)))</f>
        <v>37.979032622117742</v>
      </c>
      <c r="Z50" s="221">
        <f>IF(E50="","",(Table1[[#This Row],[Debit USD]]-Table1[[#This Row],[Credit USD]]))</f>
        <v>-37.979032622117742</v>
      </c>
      <c r="AA50" s="231" t="s">
        <v>138</v>
      </c>
      <c r="AB50" s="249" t="s">
        <v>139</v>
      </c>
      <c r="AC50" s="1"/>
      <c r="AD50" s="15"/>
      <c r="AE50" s="15" t="str">
        <f>IF(AND(OR(Table1[[#This Row],[Account]]="15030",Table1[[#This Row],[Account]]="15035",Table1[[#This Row],[Account]]="20150"),Table1[[#This Row],[Vendor ID]]=""),1,"")</f>
        <v/>
      </c>
      <c r="AF50" s="15"/>
      <c r="AG50" s="15"/>
      <c r="AH50" s="15"/>
      <c r="AI50" s="46" t="str">
        <f>IF(Table1[[#This Row],[Posting Date]]&lt;&gt;"","GJ-"&amp;CountryID,"")</f>
        <v>GJ-MEX</v>
      </c>
      <c r="AJ50" s="59">
        <f>IF(Table1[[#This Row],[Posting Date]]&lt;&gt;"",Table1[[#This Row],[Posting Date]],"")</f>
        <v>44957</v>
      </c>
      <c r="AK50" s="46"/>
      <c r="AL50" s="46" t="str">
        <f>IF(Table1[[#This Row],[Description]]&lt;&gt;"",Table1[[#This Row],[Description]],"")</f>
        <v>2023-01 DOL425 Mexico FO Report</v>
      </c>
      <c r="AM50" s="46" t="str">
        <f>IF(Table1[[#This Row],[Posting Date]]&lt;&gt;"",Table1[[#This Row],[Reference Number]],"")</f>
        <v>2023-01 DOL425 Mexico FO Report</v>
      </c>
      <c r="AN50" s="46" t="str">
        <f>TRIM(Table1[[#This Row],[Line '#]])</f>
        <v>26</v>
      </c>
      <c r="AO50" s="46" t="str">
        <f>TRIM(Table1[[#This Row],[Account]])</f>
        <v>20200</v>
      </c>
      <c r="AP50" s="46" t="str">
        <f>IF(Table1[[#This Row],[Posting Date]]&lt;&gt;"",$D$5,"")</f>
        <v>MEX</v>
      </c>
      <c r="AQ50" s="46" t="str">
        <f>TRIM(Table1[[#This Row],[Departments-Prgrams]])</f>
        <v>20200</v>
      </c>
      <c r="AR50" s="46" t="str">
        <f>TRIM(Table1[[#This Row],[Grant]])</f>
        <v>DOL425</v>
      </c>
      <c r="AS50" s="46" t="str">
        <f>TRIM(Table1[[#This Row],[Staff ID]])</f>
        <v/>
      </c>
      <c r="AT50" s="46" t="str">
        <f>IF(TRIM(Table1[[#This Row],[Budget Code]])=0,"",TRIM(Table1[[#This Row],[Budget Code]]))</f>
        <v>99999</v>
      </c>
      <c r="AU50" s="46" t="str">
        <f>IF(Table1[[#This Row],[Line Description]]&lt;&gt;"",Table1[[#This Row],[Line Description]],"")</f>
        <v>Social Security Withholdings Employee, PR Ending 01/15/23 LOE 45.00</v>
      </c>
      <c r="AV50" s="46" t="str">
        <f>IF(Table1[[#This Row],[Cur_Amount Debit]]&gt;0,ROUND(Table1[[#This Row],[Cur_Amount Debit]],2),"")</f>
        <v/>
      </c>
      <c r="AW50" s="46">
        <f>IF(Table1[[#This Row],[Cur_Amount Credit]]&gt;0,ROUND(Table1[[#This Row],[Cur_Amount Credit]],2),"")</f>
        <v>720.5</v>
      </c>
      <c r="AX50" s="46" t="str">
        <f>LEFT(Table1[[#This Row],[Cur]],3)</f>
        <v>MX</v>
      </c>
      <c r="AY50" s="59"/>
      <c r="AZ50" s="46"/>
      <c r="BA50" s="46">
        <f>IF(Table1[[#This Row],[Cur]]&lt;&gt;"",IF(Table1[[#This Row],[Cur]]="USD","",ExchangeRate),"")</f>
        <v>18.970994000000001</v>
      </c>
      <c r="BB50" s="46" t="str">
        <f>IF(Table1[[#This Row],[Grant]]&lt;&gt;"",VLOOKUP(Table1[[#This Row],[Grant]],Grants!B:D,3),"")</f>
        <v>EGC</v>
      </c>
      <c r="BC50" s="46" t="str">
        <f>TRIM(Table1[[#This Row],[Vendor ID]])</f>
        <v/>
      </c>
      <c r="BD50">
        <f>IF(Table1[[#This Row],[Reference Number]]=Q49,BD49,BD49+1)</f>
        <v>1</v>
      </c>
    </row>
    <row r="51" spans="1:56" ht="75" x14ac:dyDescent="0.25">
      <c r="A51" s="1"/>
      <c r="B51" s="343">
        <v>27</v>
      </c>
      <c r="C51" s="344">
        <v>44957</v>
      </c>
      <c r="D51" s="344">
        <v>44957</v>
      </c>
      <c r="E51" s="345" t="s">
        <v>154</v>
      </c>
      <c r="F51" s="346" t="str">
        <f>IFERROR(IF(VLOOKUP(Table1[[#This Row],[Budget Code Description]],Dimentions!$X$6:$AC$139,2,FALSE)="","",VLOOKUP(Table1[[#This Row],[Budget Code Description]],Dimentions!$X$6:$AC$139,2,FALSE)),"")</f>
        <v>FRINGE-MX</v>
      </c>
      <c r="G51" s="346">
        <f>IFERROR(VLOOKUP(Table1[[#This Row],[Budget Code Description]],Dimentions!$X$6:$AC$139,3,FALSE),"")</f>
        <v>70015</v>
      </c>
      <c r="H51" s="406" t="str">
        <f>IFERROR(VLOOKUP(Table1[[#This Row],[Account]],Dimentions!$S$6:$V$233,2,FALSE),"")</f>
        <v>In Country Benefits</v>
      </c>
      <c r="I51" s="348">
        <f>_xlfn.NUMBERVALUE(LEFT(Table1[[#This Row],[Account]],1))</f>
        <v>7</v>
      </c>
      <c r="J51" s="348" t="str">
        <f>IFERROR(VLOOKUP(Table1[[#This Row],[Budget Code Description]],Table6[#All],7,FALSE),"")</f>
        <v>DOL425</v>
      </c>
      <c r="K51" s="346">
        <f>IFERROR(VLOOKUP(Table1[[#This Row],[Budget Code Description]],Table6[#All],8,FALSE),"")</f>
        <v>20200</v>
      </c>
      <c r="L51" s="349"/>
      <c r="M51" s="347" t="str">
        <f>IFERROR(VLOOKUP(Table1[[#This Row],[Staff ID]],Table2[],2,FALSE),"")</f>
        <v/>
      </c>
      <c r="N51" s="350" t="str">
        <f>IFERROR(IF(VLOOKUP(Table1[[#This Row],[Budget Code Description]],Dimentions!$X$6:$AC$134,4,FALSE)="","",VLOOKUP(Table1[[#This Row],[Budget Code Description]],Dimentions!$X$6:$AC$134,4,FALSE)),"")</f>
        <v/>
      </c>
      <c r="O51" s="347" t="str">
        <f>IFERROR(VLOOKUP(Table1[[#This Row],[Vendor ID]],Table549[],2,FALSE),"")</f>
        <v/>
      </c>
      <c r="P51" s="349" t="s">
        <v>155</v>
      </c>
      <c r="Q51" s="346" t="str">
        <f>IF(Table1[[#This Row],[Posting Date]]&lt;&gt;"",$D$9,"")</f>
        <v>2023-01 DOL425 Mexico FO Report</v>
      </c>
      <c r="R51" s="351" t="str">
        <f>IF(Table1[[#This Row],[Posting Date]]&lt;&gt;"",$D$10,"")</f>
        <v>2023-01 DOL425 Mexico FO Report</v>
      </c>
      <c r="S51" s="400" t="s">
        <v>156</v>
      </c>
      <c r="T51" s="349" t="s">
        <v>44</v>
      </c>
      <c r="U51" s="417">
        <v>138751.18</v>
      </c>
      <c r="V51" s="418"/>
      <c r="W51" s="258">
        <f t="shared" ref="W51" si="3">IF(E51="","",(ExchangeRate))</f>
        <v>18.970994000000001</v>
      </c>
      <c r="X51" s="220">
        <f>IF(E51="","",(IF(Table1[[#This Row],[Cur]]="USD",Table1[[#This Row],[Cur_Amount Debit]],Table1[[#This Row],[Cur_Amount Debit]]/Table1[[#This Row],[Exchange Rate]])))</f>
        <v>7313.8592527096889</v>
      </c>
      <c r="Y51" s="220">
        <f>IF(E51="","",(IF(Table1[[#This Row],[Cur]]="USD",Table1[[#This Row],[Cur_Amount Credit]],Table1[[#This Row],[Cur_Amount Credit]]/ExchangeRate)))</f>
        <v>0</v>
      </c>
      <c r="Z51" s="221">
        <f>IF(E51="","",(Table1[[#This Row],[Debit USD]]-Table1[[#This Row],[Credit USD]]))</f>
        <v>7313.8592527096889</v>
      </c>
      <c r="AA51" s="234" t="s">
        <v>157</v>
      </c>
      <c r="AB51" s="245" t="s">
        <v>106</v>
      </c>
      <c r="AC51" s="1"/>
      <c r="AD51" s="15"/>
      <c r="AE51" s="15" t="str">
        <f>IF(AND(OR(Table1[[#This Row],[Account]]="15030",Table1[[#This Row],[Account]]="15035",Table1[[#This Row],[Account]]="20150"),Table1[[#This Row],[Vendor ID]]=""),1,"")</f>
        <v/>
      </c>
      <c r="AF51" s="15"/>
      <c r="AG51" s="15"/>
      <c r="AH51" s="15"/>
      <c r="AI51" s="46" t="str">
        <f>IF(Table1[[#This Row],[Posting Date]]&lt;&gt;"","GJ-"&amp;CountryID,"")</f>
        <v>GJ-MEX</v>
      </c>
      <c r="AJ51" s="59">
        <f>IF(Table1[[#This Row],[Posting Date]]&lt;&gt;"",Table1[[#This Row],[Posting Date]],"")</f>
        <v>44957</v>
      </c>
      <c r="AK51" s="46"/>
      <c r="AL51" s="46" t="str">
        <f>IF(Table1[[#This Row],[Description]]&lt;&gt;"",Table1[[#This Row],[Description]],"")</f>
        <v>2023-01 DOL425 Mexico FO Report</v>
      </c>
      <c r="AM51" s="46" t="str">
        <f>IF(Table1[[#This Row],[Posting Date]]&lt;&gt;"",Table1[[#This Row],[Reference Number]],"")</f>
        <v>2023-01 DOL425 Mexico FO Report</v>
      </c>
      <c r="AN51" s="46" t="str">
        <f>TRIM(Table1[[#This Row],[Line '#]])</f>
        <v>27</v>
      </c>
      <c r="AO51" s="46" t="str">
        <f>TRIM(Table1[[#This Row],[Account]])</f>
        <v>70015</v>
      </c>
      <c r="AP51" s="46" t="str">
        <f>IF(Table1[[#This Row],[Posting Date]]&lt;&gt;"",$D$5,"")</f>
        <v>MEX</v>
      </c>
      <c r="AQ51" s="46" t="str">
        <f>TRIM(Table1[[#This Row],[Departments-Prgrams]])</f>
        <v>20200</v>
      </c>
      <c r="AR51" s="46" t="str">
        <f>TRIM(Table1[[#This Row],[Grant]])</f>
        <v>DOL425</v>
      </c>
      <c r="AS51" s="46" t="str">
        <f>TRIM(Table1[[#This Row],[Staff ID]])</f>
        <v/>
      </c>
      <c r="AT51" s="46" t="str">
        <f>IF(TRIM(Table1[[#This Row],[Budget Code]])=0,"",TRIM(Table1[[#This Row],[Budget Code]]))</f>
        <v>FRINGE-MX</v>
      </c>
      <c r="AU51" s="46" t="str">
        <f>IF(Table1[[#This Row],[Line Description]]&lt;&gt;"",Table1[[#This Row],[Line Description]],"")</f>
        <v>Payment Medical Expenses Insurence MetLife 01 January to 01 January 2024, 80 percentage</v>
      </c>
      <c r="AV51" s="46">
        <f>IF(Table1[[#This Row],[Cur_Amount Debit]]&gt;0,ROUND(Table1[[#This Row],[Cur_Amount Debit]],2),"")</f>
        <v>138751.18</v>
      </c>
      <c r="AW51" s="46" t="str">
        <f>IF(Table1[[#This Row],[Cur_Amount Credit]]&gt;0,ROUND(Table1[[#This Row],[Cur_Amount Credit]],2),"")</f>
        <v/>
      </c>
      <c r="AX51" s="46" t="str">
        <f>LEFT(Table1[[#This Row],[Cur]],3)</f>
        <v>MX</v>
      </c>
      <c r="AY51" s="59"/>
      <c r="AZ51" s="46"/>
      <c r="BA51" s="46">
        <f>IF(Table1[[#This Row],[Cur]]&lt;&gt;"",IF(Table1[[#This Row],[Cur]]="USD","",ExchangeRate),"")</f>
        <v>18.970994000000001</v>
      </c>
      <c r="BB51" s="46" t="str">
        <f>IF(Table1[[#This Row],[Grant]]&lt;&gt;"",VLOOKUP(Table1[[#This Row],[Grant]],Grants!B:D,3),"")</f>
        <v>EGC</v>
      </c>
      <c r="BC51" s="46" t="str">
        <f>TRIM(Table1[[#This Row],[Vendor ID]])</f>
        <v/>
      </c>
      <c r="BD51">
        <f>IF(Table1[[#This Row],[Reference Number]]=Q50,BD50,BD50+1)</f>
        <v>1</v>
      </c>
    </row>
    <row r="52" spans="1:56" ht="75" hidden="1" x14ac:dyDescent="0.25">
      <c r="A52" s="1"/>
      <c r="B52" s="355">
        <v>28</v>
      </c>
      <c r="C52" s="61">
        <v>44957</v>
      </c>
      <c r="D52" s="61">
        <v>44957</v>
      </c>
      <c r="E52" s="138" t="s">
        <v>111</v>
      </c>
      <c r="F52" s="141">
        <f>IFERROR(IF(VLOOKUP(Table1[[#This Row],[Budget Code Description]],Dimentions!$X$6:$AC$134,2,FALSE)="","",VLOOKUP(Table1[[#This Row],[Budget Code Description]],Dimentions!$X$6:$AC$134,2,FALSE)),"")</f>
        <v>99999</v>
      </c>
      <c r="G52" s="141">
        <f>IFERROR(VLOOKUP(Table1[[#This Row],[Budget Code Description]],Dimentions!$X$6:$AC$134,3,FALSE),"")</f>
        <v>20200</v>
      </c>
      <c r="H52" s="246" t="str">
        <f>IFERROR(VLOOKUP(Table1[[#This Row],[Account]],Dimentions!$S$6:$V$233,2,FALSE),"")</f>
        <v>A/P Liabilities Payable</v>
      </c>
      <c r="I52" s="62">
        <f>_xlfn.NUMBERVALUE(LEFT(Table1[[#This Row],[Account]],1))</f>
        <v>2</v>
      </c>
      <c r="J52" s="62" t="str">
        <f>IFERROR(VLOOKUP(Table1[[#This Row],[Budget Code Description]],Table6[#All],7,FALSE),"")</f>
        <v>DOL425</v>
      </c>
      <c r="K52" s="141">
        <f>IFERROR(VLOOKUP(Table1[[#This Row],[Budget Code Description]],Table6[#All],8,FALSE),"")</f>
        <v>20200</v>
      </c>
      <c r="L52" s="63"/>
      <c r="M52" s="65" t="str">
        <f>IFERROR(VLOOKUP(Table1[[#This Row],[Staff ID]],Table2[],2,FALSE),"")</f>
        <v/>
      </c>
      <c r="N52" s="63" t="str">
        <f>IFERROR(IF(VLOOKUP(Table1[[#This Row],[Budget Code Description]],Dimentions!$X$6:$AC$134,4,FALSE)="","",VLOOKUP(Table1[[#This Row],[Budget Code Description]],Dimentions!$X$6:$AC$134,4,FALSE)),"")</f>
        <v/>
      </c>
      <c r="O52" s="65" t="str">
        <f>IFERROR(VLOOKUP(Table1[[#This Row],[Vendor ID]],Table549[],2,FALSE),"")</f>
        <v/>
      </c>
      <c r="P52" s="63" t="s">
        <v>155</v>
      </c>
      <c r="Q52" s="141" t="str">
        <f>IF(Table1[[#This Row],[Posting Date]]&lt;&gt;"",$D$9,"")</f>
        <v>2023-01 DOL425 Mexico FO Report</v>
      </c>
      <c r="R52" s="157" t="str">
        <f>IF(Table1[[#This Row],[Posting Date]]&lt;&gt;"",$D$10,"")</f>
        <v>2023-01 DOL425 Mexico FO Report</v>
      </c>
      <c r="S52" s="66" t="s">
        <v>158</v>
      </c>
      <c r="T52" s="63" t="s">
        <v>44</v>
      </c>
      <c r="U52" s="413">
        <v>34687.800000000003</v>
      </c>
      <c r="V52" s="419"/>
      <c r="W52" s="258">
        <f>IF(E52="","",(ExchangeRate))</f>
        <v>18.970994000000001</v>
      </c>
      <c r="X52" s="220">
        <f>IF(E52="","",(IF(Table1[[#This Row],[Cur]]="USD",Table1[[#This Row],[Cur_Amount Debit]],Table1[[#This Row],[Cur_Amount Debit]]/Table1[[#This Row],[Exchange Rate]])))</f>
        <v>1828.4650767376766</v>
      </c>
      <c r="Y52" s="220">
        <f>IF(E52="","",(IF(Table1[[#This Row],[Cur]]="USD",Table1[[#This Row],[Cur_Amount Credit]],Table1[[#This Row],[Cur_Amount Credit]]/ExchangeRate)))</f>
        <v>0</v>
      </c>
      <c r="Z52" s="220">
        <f>IF(E52="","",(Table1[[#This Row],[Debit USD]]-Table1[[#This Row],[Credit USD]]))</f>
        <v>1828.4650767376766</v>
      </c>
      <c r="AA52" s="234" t="s">
        <v>157</v>
      </c>
      <c r="AB52" s="245" t="s">
        <v>106</v>
      </c>
      <c r="AC52" s="1"/>
      <c r="AD52" s="15"/>
      <c r="AE52" s="15"/>
      <c r="AF52" s="15"/>
      <c r="AG52" s="15"/>
      <c r="AH52" s="15"/>
      <c r="AI52" s="46"/>
      <c r="AJ52" s="59"/>
      <c r="AK52" s="46"/>
      <c r="AL52" s="46"/>
      <c r="AM52" s="46"/>
      <c r="AN52" s="46"/>
      <c r="AO52" s="46"/>
      <c r="AP52" s="46"/>
      <c r="AQ52" s="46"/>
      <c r="AR52" s="46"/>
      <c r="AS52" s="46"/>
      <c r="AT52" s="46"/>
      <c r="AU52" s="46"/>
      <c r="AV52" s="46"/>
      <c r="AW52" s="46"/>
      <c r="AX52" s="46"/>
      <c r="AY52" s="59"/>
      <c r="AZ52" s="46"/>
      <c r="BA52" s="46"/>
      <c r="BB52" s="46"/>
      <c r="BC52" s="46"/>
    </row>
    <row r="53" spans="1:56" ht="75" x14ac:dyDescent="0.25">
      <c r="A53" s="1"/>
      <c r="B53" s="355">
        <v>29</v>
      </c>
      <c r="C53" s="61">
        <v>44957</v>
      </c>
      <c r="D53" s="61">
        <v>44957</v>
      </c>
      <c r="E53" s="138" t="s">
        <v>124</v>
      </c>
      <c r="F53" s="141" t="str">
        <f>IFERROR(IF(VLOOKUP(Table1[[#This Row],[Budget Code Description]],Dimentions!$X$6:$AC$139,2,FALSE)="","",VLOOKUP(Table1[[#This Row],[Budget Code Description]],Dimentions!$X$6:$AC$139,2,FALSE)),"")</f>
        <v>PERSNL-F&amp;A</v>
      </c>
      <c r="G53" s="141">
        <f>IFERROR(VLOOKUP(Table1[[#This Row],[Budget Code Description]],Dimentions!$X$6:$AC$139,3,FALSE),"")</f>
        <v>70000</v>
      </c>
      <c r="H53" s="64" t="str">
        <f>IFERROR(VLOOKUP(Table1[[#This Row],[Account]],Dimentions!$S$6:$V$233,2,FALSE),"")</f>
        <v>In Country Salaries</v>
      </c>
      <c r="I53" s="62">
        <f>_xlfn.NUMBERVALUE(LEFT(Table1[[#This Row],[Account]],1))</f>
        <v>7</v>
      </c>
      <c r="J53" s="62" t="str">
        <f>IFERROR(VLOOKUP(Table1[[#This Row],[Budget Code Description]],Table6[#All],7,FALSE),"")</f>
        <v>DOL425</v>
      </c>
      <c r="K53" s="141">
        <f>IFERROR(VLOOKUP(Table1[[#This Row],[Budget Code Description]],Table6[#All],8,FALSE),"")</f>
        <v>20200</v>
      </c>
      <c r="L53" s="63"/>
      <c r="M53" s="65" t="str">
        <f>IFERROR(VLOOKUP(Table1[[#This Row],[Staff ID]],Table2[],2,FALSE),"")</f>
        <v/>
      </c>
      <c r="N53" s="209" t="str">
        <f>IFERROR(IF(VLOOKUP(Table1[[#This Row],[Budget Code Description]],Dimentions!$X$6:$AC$134,4,FALSE)="","",VLOOKUP(Table1[[#This Row],[Budget Code Description]],Dimentions!$X$6:$AC$134,4,FALSE)),"")</f>
        <v/>
      </c>
      <c r="O53" s="65" t="str">
        <f>IFERROR(VLOOKUP(Table1[[#This Row],[Vendor ID]],Table549[],2,FALSE),"")</f>
        <v/>
      </c>
      <c r="P53" s="63" t="s">
        <v>125</v>
      </c>
      <c r="Q53" s="141" t="str">
        <f>IF(Table1[[#This Row],[Posting Date]]&lt;&gt;"",$D$9,"")</f>
        <v>2023-01 DOL425 Mexico FO Report</v>
      </c>
      <c r="R53" s="157" t="str">
        <f>IF(Table1[[#This Row],[Posting Date]]&lt;&gt;"",$D$10,"")</f>
        <v>2023-01 DOL425 Mexico FO Report</v>
      </c>
      <c r="S53" s="222" t="s">
        <v>159</v>
      </c>
      <c r="T53" s="63" t="s">
        <v>44</v>
      </c>
      <c r="U53" s="435">
        <f>23434.18+185.02</f>
        <v>23619.200000000001</v>
      </c>
      <c r="V53" s="436"/>
      <c r="W53" s="258">
        <v>18.787199999999999</v>
      </c>
      <c r="X53" s="220">
        <f>IF(E53="","",(IF(Table1[[#This Row],[Cur]]="USD",Table1[[#This Row],[Cur_Amount Debit]],Table1[[#This Row],[Cur_Amount Debit]]/Table1[[#This Row],[Exchange Rate]])))</f>
        <v>1257.1963890308296</v>
      </c>
      <c r="Y53" s="220">
        <f>IF(E53="","",(IF(Table1[[#This Row],[Cur]]="USD",Table1[[#This Row],[Cur_Amount Credit]],Table1[[#This Row],[Cur_Amount Credit]]/ExchangeRate)))</f>
        <v>0</v>
      </c>
      <c r="Z53" s="221">
        <f>IF(E53="","",(Table1[[#This Row],[Debit USD]]-Table1[[#This Row],[Credit USD]]))</f>
        <v>1257.1963890308296</v>
      </c>
      <c r="AA53" s="234" t="s">
        <v>127</v>
      </c>
      <c r="AB53" s="245" t="s">
        <v>106</v>
      </c>
      <c r="AC53" s="1"/>
      <c r="AD53" s="15"/>
      <c r="AE53" s="15" t="str">
        <f>IF(AND(OR(Table1[[#This Row],[Account]]="15030",Table1[[#This Row],[Account]]="15035",Table1[[#This Row],[Account]]="20150"),Table1[[#This Row],[Vendor ID]]=""),1,"")</f>
        <v/>
      </c>
      <c r="AF53" s="15"/>
      <c r="AG53" s="15"/>
      <c r="AH53" s="15"/>
      <c r="AI53" s="46" t="str">
        <f>IF(Table1[[#This Row],[Posting Date]]&lt;&gt;"","GJ-"&amp;CountryID,"")</f>
        <v>GJ-MEX</v>
      </c>
      <c r="AJ53" s="59">
        <f>IF(Table1[[#This Row],[Posting Date]]&lt;&gt;"",Table1[[#This Row],[Posting Date]],"")</f>
        <v>44957</v>
      </c>
      <c r="AK53" s="46"/>
      <c r="AL53" s="46" t="str">
        <f>IF(Table1[[#This Row],[Description]]&lt;&gt;"",Table1[[#This Row],[Description]],"")</f>
        <v>2023-01 DOL425 Mexico FO Report</v>
      </c>
      <c r="AM53" s="46" t="str">
        <f>IF(Table1[[#This Row],[Posting Date]]&lt;&gt;"",Table1[[#This Row],[Reference Number]],"")</f>
        <v>2023-01 DOL425 Mexico FO Report</v>
      </c>
      <c r="AN53" s="46" t="str">
        <f>TRIM(Table1[[#This Row],[Line '#]])</f>
        <v>29</v>
      </c>
      <c r="AO53" s="46" t="str">
        <f>TRIM(Table1[[#This Row],[Account]])</f>
        <v>70000</v>
      </c>
      <c r="AP53" s="46" t="str">
        <f>IF(Table1[[#This Row],[Posting Date]]&lt;&gt;"",$D$5,"")</f>
        <v>MEX</v>
      </c>
      <c r="AQ53" s="46" t="str">
        <f>TRIM(Table1[[#This Row],[Departments-Prgrams]])</f>
        <v>20200</v>
      </c>
      <c r="AR53" s="46" t="str">
        <f>TRIM(Table1[[#This Row],[Grant]])</f>
        <v>DOL425</v>
      </c>
      <c r="AS53" s="46" t="str">
        <f>TRIM(Table1[[#This Row],[Staff ID]])</f>
        <v/>
      </c>
      <c r="AT53" s="46" t="str">
        <f>IF(TRIM(Table1[[#This Row],[Budget Code]])=0,"",TRIM(Table1[[#This Row],[Budget Code]]))</f>
        <v>PERSNL-F&amp;A</v>
      </c>
      <c r="AU53" s="46" t="str">
        <f>IF(Table1[[#This Row],[Line Description]]&lt;&gt;"",Table1[[#This Row],[Line Description]],"")</f>
        <v>PR Ending 01/31/23 LOE 45.00</v>
      </c>
      <c r="AV53" s="46">
        <f>IF(Table1[[#This Row],[Cur_Amount Debit]]&gt;0,ROUND(Table1[[#This Row],[Cur_Amount Debit]],2),"")</f>
        <v>23619.200000000001</v>
      </c>
      <c r="AW53" s="46" t="str">
        <f>IF(Table1[[#This Row],[Cur_Amount Credit]]&gt;0,ROUND(Table1[[#This Row],[Cur_Amount Credit]],2),"")</f>
        <v/>
      </c>
      <c r="AX53" s="46" t="str">
        <f>LEFT(Table1[[#This Row],[Cur]],3)</f>
        <v>MX</v>
      </c>
      <c r="AY53" s="59"/>
      <c r="AZ53" s="46"/>
      <c r="BA53" s="46">
        <f>IF(Table1[[#This Row],[Cur]]&lt;&gt;"",IF(Table1[[#This Row],[Cur]]="USD","",ExchangeRate),"")</f>
        <v>18.970994000000001</v>
      </c>
      <c r="BB53" s="46" t="str">
        <f>IF(Table1[[#This Row],[Grant]]&lt;&gt;"",VLOOKUP(Table1[[#This Row],[Grant]],Grants!B:D,3),"")</f>
        <v>EGC</v>
      </c>
      <c r="BC53" s="46" t="str">
        <f>TRIM(Table1[[#This Row],[Vendor ID]])</f>
        <v/>
      </c>
      <c r="BD53">
        <f>IF(Table1[[#This Row],[Reference Number]]=Q51,BD51,BD51+1)</f>
        <v>1</v>
      </c>
    </row>
    <row r="54" spans="1:56" ht="75" x14ac:dyDescent="0.25">
      <c r="A54" s="1"/>
      <c r="B54" s="355">
        <v>30</v>
      </c>
      <c r="C54" s="61">
        <v>44957</v>
      </c>
      <c r="D54" s="61">
        <v>44957</v>
      </c>
      <c r="E54" s="138" t="s">
        <v>154</v>
      </c>
      <c r="F54" s="141" t="str">
        <f>IFERROR(IF(VLOOKUP(Table1[[#This Row],[Budget Code Description]],Dimentions!$X$6:$AC$134,2,FALSE)="","",VLOOKUP(Table1[[#This Row],[Budget Code Description]],Dimentions!$X$6:$AC$134,2,FALSE)),"")</f>
        <v>FRINGE-MX</v>
      </c>
      <c r="G54" s="141">
        <f>IFERROR(VLOOKUP(Table1[[#This Row],[Budget Code Description]],Dimentions!$X$6:$AC$134,3,FALSE),"")</f>
        <v>70015</v>
      </c>
      <c r="H54" s="246" t="str">
        <f>IFERROR(VLOOKUP(Table1[[#This Row],[Account]],Dimentions!$S$6:$V$233,2,FALSE),"")</f>
        <v>In Country Benefits</v>
      </c>
      <c r="I54" s="62">
        <f>_xlfn.NUMBERVALUE(LEFT(Table1[[#This Row],[Account]],1))</f>
        <v>7</v>
      </c>
      <c r="J54" s="62" t="str">
        <f>IFERROR(VLOOKUP(Table1[[#This Row],[Budget Code Description]],Table6[#All],7,FALSE),"")</f>
        <v>DOL425</v>
      </c>
      <c r="K54" s="141">
        <f>IFERROR(VLOOKUP(Table1[[#This Row],[Budget Code Description]],Table6[#All],8,FALSE),"")</f>
        <v>20200</v>
      </c>
      <c r="L54" s="63"/>
      <c r="M54" s="65" t="str">
        <f>IFERROR(VLOOKUP(Table1[[#This Row],[Staff ID]],Table2[],2,FALSE),"")</f>
        <v/>
      </c>
      <c r="N54" s="63" t="str">
        <f>IFERROR(IF(VLOOKUP(Table1[[#This Row],[Budget Code Description]],Dimentions!$X$6:$AC$134,4,FALSE)="","",VLOOKUP(Table1[[#This Row],[Budget Code Description]],Dimentions!$X$6:$AC$134,4,FALSE)),"")</f>
        <v/>
      </c>
      <c r="O54" s="65" t="str">
        <f>IFERROR(VLOOKUP(Table1[[#This Row],[Vendor ID]],Table549[],2,FALSE),"")</f>
        <v/>
      </c>
      <c r="P54" s="63" t="s">
        <v>125</v>
      </c>
      <c r="Q54" s="141" t="str">
        <f>IF(Table1[[#This Row],[Posting Date]]&lt;&gt;"",$D$9,"")</f>
        <v>2023-01 DOL425 Mexico FO Report</v>
      </c>
      <c r="R54" s="157" t="str">
        <f>IF(Table1[[#This Row],[Posting Date]]&lt;&gt;"",$D$10,"")</f>
        <v>2023-01 DOL425 Mexico FO Report</v>
      </c>
      <c r="S54" s="66" t="s">
        <v>160</v>
      </c>
      <c r="T54" s="63" t="s">
        <v>44</v>
      </c>
      <c r="U54" s="435">
        <v>297.07</v>
      </c>
      <c r="V54" s="436"/>
      <c r="W54" s="258">
        <v>18.787199999999999</v>
      </c>
      <c r="X54" s="220">
        <f>IF(E54="","",(IF(Table1[[#This Row],[Cur]]="USD",Table1[[#This Row],[Cur_Amount Debit]],Table1[[#This Row],[Cur_Amount Debit]]/Table1[[#This Row],[Exchange Rate]])))</f>
        <v>15.812361607903254</v>
      </c>
      <c r="Y54" s="220">
        <f>IF(E54="","",(IF(Table1[[#This Row],[Cur]]="USD",Table1[[#This Row],[Cur_Amount Credit]],Table1[[#This Row],[Cur_Amount Credit]]/ExchangeRate)))</f>
        <v>0</v>
      </c>
      <c r="Z54" s="220">
        <f>IF(E54="","",(Table1[[#This Row],[Debit USD]]-Table1[[#This Row],[Credit USD]]))</f>
        <v>15.812361607903254</v>
      </c>
      <c r="AA54" s="234" t="s">
        <v>127</v>
      </c>
      <c r="AB54" s="248"/>
      <c r="AC54" s="1"/>
      <c r="AD54" s="15"/>
      <c r="AE54" s="15"/>
      <c r="AF54" s="15"/>
      <c r="AG54" s="15"/>
      <c r="AH54" s="15"/>
      <c r="AI54" s="46"/>
      <c r="AJ54" s="59"/>
      <c r="AK54" s="46"/>
      <c r="AL54" s="46"/>
      <c r="AM54" s="46"/>
      <c r="AN54" s="46"/>
      <c r="AO54" s="46"/>
      <c r="AP54" s="46"/>
      <c r="AQ54" s="46"/>
      <c r="AR54" s="46"/>
      <c r="AS54" s="46"/>
      <c r="AT54" s="46"/>
      <c r="AU54" s="46"/>
      <c r="AV54" s="46"/>
      <c r="AW54" s="46"/>
      <c r="AX54" s="46"/>
      <c r="AY54" s="59"/>
      <c r="AZ54" s="46"/>
      <c r="BA54" s="46"/>
      <c r="BB54" s="46"/>
      <c r="BC54" s="46"/>
    </row>
    <row r="55" spans="1:56" ht="45.75" hidden="1" x14ac:dyDescent="0.25">
      <c r="A55" s="1"/>
      <c r="B55" s="355">
        <v>31</v>
      </c>
      <c r="C55" s="61">
        <v>44957</v>
      </c>
      <c r="D55" s="61">
        <v>44957</v>
      </c>
      <c r="E55" s="138" t="s">
        <v>111</v>
      </c>
      <c r="F55" s="141">
        <f>IFERROR(IF(VLOOKUP(Table1[[#This Row],[Budget Code Description]],Dimentions!$X$6:$AC$134,2,FALSE)="","",VLOOKUP(Table1[[#This Row],[Budget Code Description]],Dimentions!$X$6:$AC$134,2,FALSE)),"")</f>
        <v>99999</v>
      </c>
      <c r="G55" s="141">
        <f>IFERROR(VLOOKUP(Table1[[#This Row],[Budget Code Description]],Dimentions!$X$6:$AC$134,3,FALSE),"")</f>
        <v>20200</v>
      </c>
      <c r="H55" s="65" t="str">
        <f>IFERROR(VLOOKUP(Table1[[#This Row],[Account]],Dimentions!$S$6:$V$233,2,FALSE),"")</f>
        <v>A/P Liabilities Payable</v>
      </c>
      <c r="I55" s="62">
        <f>_xlfn.NUMBERVALUE(LEFT(Table1[[#This Row],[Account]],1))</f>
        <v>2</v>
      </c>
      <c r="J55" s="62" t="str">
        <f>IFERROR(VLOOKUP(Table1[[#This Row],[Budget Code Description]],Table6[#All],7,FALSE),"")</f>
        <v>DOL425</v>
      </c>
      <c r="K55" s="141">
        <f>IFERROR(VLOOKUP(Table1[[#This Row],[Budget Code Description]],Table6[#All],8,FALSE),"")</f>
        <v>20200</v>
      </c>
      <c r="L55" s="63"/>
      <c r="M55" s="65" t="str">
        <f>IFERROR(VLOOKUP(Table1[[#This Row],[Staff ID]],Table2[],2,FALSE),"")</f>
        <v/>
      </c>
      <c r="N55" s="63" t="str">
        <f>IFERROR(IF(VLOOKUP(Table1[[#This Row],[Budget Code Description]],Dimentions!$X$6:$AC$134,4,FALSE)="","",VLOOKUP(Table1[[#This Row],[Budget Code Description]],Dimentions!$X$6:$AC$134,4,FALSE)),"")</f>
        <v/>
      </c>
      <c r="O55" s="65" t="str">
        <f>IFERROR(VLOOKUP(Table1[[#This Row],[Vendor ID]],Table549[],2,FALSE),"")</f>
        <v/>
      </c>
      <c r="P55" s="63" t="s">
        <v>125</v>
      </c>
      <c r="Q55" s="141" t="str">
        <f>IF(Table1[[#This Row],[Posting Date]]&lt;&gt;"",$D$9,"")</f>
        <v>2023-01 DOL425 Mexico FO Report</v>
      </c>
      <c r="R55" s="157" t="str">
        <f>IF(Table1[[#This Row],[Posting Date]]&lt;&gt;"",$D$10,"")</f>
        <v>2023-01 DOL425 Mexico FO Report</v>
      </c>
      <c r="S55" s="66" t="s">
        <v>161</v>
      </c>
      <c r="T55" s="63" t="s">
        <v>44</v>
      </c>
      <c r="U55" s="435"/>
      <c r="V55" s="436">
        <v>442.79</v>
      </c>
      <c r="W55" s="258">
        <v>18.787199999999999</v>
      </c>
      <c r="X55" s="220">
        <f>IF(E55="","",(IF(Table1[[#This Row],[Cur]]="USD",Table1[[#This Row],[Cur_Amount Debit]],Table1[[#This Row],[Cur_Amount Debit]]/Table1[[#This Row],[Exchange Rate]])))</f>
        <v>0</v>
      </c>
      <c r="Y55" s="220">
        <f>IF(E55="","",(IF(Table1[[#This Row],[Cur]]="USD",Table1[[#This Row],[Cur_Amount Credit]],Table1[[#This Row],[Cur_Amount Credit]]/ExchangeRate)))</f>
        <v>23.340368986464284</v>
      </c>
      <c r="Z55" s="220">
        <f>IF(E55="","",(Table1[[#This Row],[Debit USD]]-Table1[[#This Row],[Credit USD]]))</f>
        <v>-23.340368986464284</v>
      </c>
      <c r="AA55" s="231" t="s">
        <v>127</v>
      </c>
      <c r="AB55" s="245" t="s">
        <v>106</v>
      </c>
      <c r="AC55" s="1"/>
      <c r="AD55" s="15"/>
      <c r="AE55" s="15"/>
      <c r="AF55" s="15"/>
      <c r="AG55" s="15"/>
      <c r="AH55" s="15"/>
      <c r="AI55" s="46"/>
      <c r="AJ55" s="59"/>
      <c r="AK55" s="46"/>
      <c r="AL55" s="46"/>
      <c r="AM55" s="46"/>
      <c r="AN55" s="46"/>
      <c r="AO55" s="46"/>
      <c r="AP55" s="46"/>
      <c r="AQ55" s="46"/>
      <c r="AR55" s="46"/>
      <c r="AS55" s="46"/>
      <c r="AT55" s="46"/>
      <c r="AU55" s="46"/>
      <c r="AV55" s="46"/>
      <c r="AW55" s="46"/>
      <c r="AX55" s="46"/>
      <c r="AY55" s="59"/>
      <c r="AZ55" s="46"/>
      <c r="BA55" s="46"/>
      <c r="BB55" s="46"/>
      <c r="BC55" s="46"/>
    </row>
    <row r="56" spans="1:56" ht="45.75" x14ac:dyDescent="0.25">
      <c r="A56" s="1"/>
      <c r="B56" s="355">
        <v>32</v>
      </c>
      <c r="C56" s="61">
        <v>44957</v>
      </c>
      <c r="D56" s="61">
        <v>44957</v>
      </c>
      <c r="E56" s="138" t="s">
        <v>154</v>
      </c>
      <c r="F56" s="141" t="str">
        <f>IFERROR(IF(VLOOKUP(Table1[[#This Row],[Budget Code Description]],Dimentions!$X$6:$AC$134,2,FALSE)="","",VLOOKUP(Table1[[#This Row],[Budget Code Description]],Dimentions!$X$6:$AC$134,2,FALSE)),"")</f>
        <v>FRINGE-MX</v>
      </c>
      <c r="G56" s="141">
        <f>IFERROR(VLOOKUP(Table1[[#This Row],[Budget Code Description]],Dimentions!$X$6:$AC$134,3,FALSE),"")</f>
        <v>70015</v>
      </c>
      <c r="H56" s="65" t="str">
        <f>IFERROR(VLOOKUP(Table1[[#This Row],[Account]],Dimentions!$S$6:$V$233,2,FALSE),"")</f>
        <v>In Country Benefits</v>
      </c>
      <c r="I56" s="62">
        <f>_xlfn.NUMBERVALUE(LEFT(Table1[[#This Row],[Account]],1))</f>
        <v>7</v>
      </c>
      <c r="J56" s="62" t="str">
        <f>IFERROR(VLOOKUP(Table1[[#This Row],[Budget Code Description]],Table6[#All],7,FALSE),"")</f>
        <v>DOL425</v>
      </c>
      <c r="K56" s="141">
        <f>IFERROR(VLOOKUP(Table1[[#This Row],[Budget Code Description]],Table6[#All],8,FALSE),"")</f>
        <v>20200</v>
      </c>
      <c r="L56" s="63"/>
      <c r="M56" s="65" t="str">
        <f>IFERROR(VLOOKUP(Table1[[#This Row],[Staff ID]],Table2[],2,FALSE),"")</f>
        <v/>
      </c>
      <c r="N56" s="63" t="str">
        <f>IFERROR(IF(VLOOKUP(Table1[[#This Row],[Budget Code Description]],Dimentions!$X$6:$AC$134,4,FALSE)="","",VLOOKUP(Table1[[#This Row],[Budget Code Description]],Dimentions!$X$6:$AC$134,4,FALSE)),"")</f>
        <v/>
      </c>
      <c r="O56" s="65" t="str">
        <f>IFERROR(VLOOKUP(Table1[[#This Row],[Vendor ID]],Table549[],2,FALSE),"")</f>
        <v/>
      </c>
      <c r="P56" s="63" t="s">
        <v>125</v>
      </c>
      <c r="Q56" s="141" t="str">
        <f>IF(Table1[[#This Row],[Posting Date]]&lt;&gt;"",$D$9,"")</f>
        <v>2023-01 DOL425 Mexico FO Report</v>
      </c>
      <c r="R56" s="157" t="str">
        <f>IF(Table1[[#This Row],[Posting Date]]&lt;&gt;"",$D$10,"")</f>
        <v>2023-01 DOL425 Mexico FO Report</v>
      </c>
      <c r="S56" s="66" t="s">
        <v>162</v>
      </c>
      <c r="T56" s="63" t="s">
        <v>44</v>
      </c>
      <c r="U56" s="435"/>
      <c r="V56" s="436">
        <v>1083.68</v>
      </c>
      <c r="W56" s="258">
        <v>18.787199999999999</v>
      </c>
      <c r="X56" s="220">
        <f>IF(E56="","",(IF(Table1[[#This Row],[Cur]]="USD",Table1[[#This Row],[Cur_Amount Debit]],Table1[[#This Row],[Cur_Amount Debit]]/Table1[[#This Row],[Exchange Rate]])))</f>
        <v>0</v>
      </c>
      <c r="Y56" s="220">
        <f>IF(E56="","",(IF(Table1[[#This Row],[Cur]]="USD",Table1[[#This Row],[Cur_Amount Credit]],Table1[[#This Row],[Cur_Amount Credit]]/ExchangeRate)))</f>
        <v>57.122995242104871</v>
      </c>
      <c r="Z56" s="220">
        <f>IF(E56="","",(Table1[[#This Row],[Debit USD]]-Table1[[#This Row],[Credit USD]]))</f>
        <v>-57.122995242104871</v>
      </c>
      <c r="AA56" s="231" t="s">
        <v>127</v>
      </c>
      <c r="AB56" s="245" t="s">
        <v>106</v>
      </c>
      <c r="AC56" s="1"/>
      <c r="AD56" s="15"/>
      <c r="AE56" s="15"/>
      <c r="AF56" s="15"/>
      <c r="AG56" s="15"/>
      <c r="AH56" s="15"/>
      <c r="AI56" s="46"/>
      <c r="AJ56" s="59"/>
      <c r="AK56" s="46"/>
      <c r="AL56" s="46"/>
      <c r="AM56" s="46"/>
      <c r="AN56" s="46"/>
      <c r="AO56" s="46"/>
      <c r="AP56" s="46"/>
      <c r="AQ56" s="46"/>
      <c r="AR56" s="46"/>
      <c r="AS56" s="46"/>
      <c r="AT56" s="46"/>
      <c r="AU56" s="46"/>
      <c r="AV56" s="46"/>
      <c r="AW56" s="46"/>
      <c r="AX56" s="46"/>
      <c r="AY56" s="59"/>
      <c r="AZ56" s="46"/>
      <c r="BA56" s="46"/>
      <c r="BB56" s="46"/>
      <c r="BC56" s="46"/>
    </row>
    <row r="57" spans="1:56" ht="45.75" x14ac:dyDescent="0.25">
      <c r="A57" s="1"/>
      <c r="B57" s="355">
        <v>33</v>
      </c>
      <c r="C57" s="61">
        <v>44957</v>
      </c>
      <c r="D57" s="61">
        <v>44957</v>
      </c>
      <c r="E57" s="138" t="s">
        <v>129</v>
      </c>
      <c r="F57" s="141" t="str">
        <f>IFERROR(IF(VLOOKUP(Table1[[#This Row],[Budget Code Description]],Dimentions!$X$6:$AC$134,2,FALSE)="","",VLOOKUP(Table1[[#This Row],[Budget Code Description]],Dimentions!$X$6:$AC$134,2,FALSE)),"")</f>
        <v>PERSNL-AST</v>
      </c>
      <c r="G57" s="141">
        <f>IFERROR(VLOOKUP(Table1[[#This Row],[Budget Code Description]],Dimentions!$X$6:$AC$134,3,FALSE),"")</f>
        <v>70000</v>
      </c>
      <c r="H57" s="65" t="str">
        <f>IFERROR(VLOOKUP(Table1[[#This Row],[Account]],Dimentions!$S$6:$V$233,2,FALSE),"")</f>
        <v>In Country Salaries</v>
      </c>
      <c r="I57" s="62">
        <f>_xlfn.NUMBERVALUE(LEFT(Table1[[#This Row],[Account]],1))</f>
        <v>7</v>
      </c>
      <c r="J57" s="62" t="str">
        <f>IFERROR(VLOOKUP(Table1[[#This Row],[Budget Code Description]],Table6[#All],7,FALSE),"")</f>
        <v>DOL425</v>
      </c>
      <c r="K57" s="141">
        <f>IFERROR(VLOOKUP(Table1[[#This Row],[Budget Code Description]],Table6[#All],8,FALSE),"")</f>
        <v>20200</v>
      </c>
      <c r="L57" s="63"/>
      <c r="M57" s="65" t="str">
        <f>IFERROR(VLOOKUP(Table1[[#This Row],[Staff ID]],Table2[],2,FALSE),"")</f>
        <v/>
      </c>
      <c r="N57" s="63" t="str">
        <f>IFERROR(IF(VLOOKUP(Table1[[#This Row],[Budget Code Description]],Dimentions!$X$6:$AC$134,4,FALSE)="","",VLOOKUP(Table1[[#This Row],[Budget Code Description]],Dimentions!$X$6:$AC$134,4,FALSE)),"")</f>
        <v/>
      </c>
      <c r="O57" s="65" t="str">
        <f>IFERROR(VLOOKUP(Table1[[#This Row],[Vendor ID]],Table549[],2,FALSE),"")</f>
        <v/>
      </c>
      <c r="P57" s="63" t="s">
        <v>130</v>
      </c>
      <c r="Q57" s="141" t="str">
        <f>IF(Table1[[#This Row],[Posting Date]]&lt;&gt;"",$D$9,"")</f>
        <v>2023-01 DOL425 Mexico FO Report</v>
      </c>
      <c r="R57" s="157" t="str">
        <f>IF(Table1[[#This Row],[Posting Date]]&lt;&gt;"",$D$10,"")</f>
        <v>2023-01 DOL425 Mexico FO Report</v>
      </c>
      <c r="S57" s="222" t="s">
        <v>163</v>
      </c>
      <c r="T57" s="63" t="s">
        <v>44</v>
      </c>
      <c r="U57" s="413">
        <f>9913.5+472.08</f>
        <v>10385.58</v>
      </c>
      <c r="V57" s="419"/>
      <c r="W57" s="258">
        <v>18.787199999999999</v>
      </c>
      <c r="X57" s="220">
        <f>IF(E57="","",(IF(Table1[[#This Row],[Cur]]="USD",Table1[[#This Row],[Cur_Amount Debit]],Table1[[#This Row],[Cur_Amount Debit]]/Table1[[#This Row],[Exchange Rate]])))</f>
        <v>552.80084312723557</v>
      </c>
      <c r="Y57" s="220">
        <f>IF(E57="","",(IF(Table1[[#This Row],[Cur]]="USD",Table1[[#This Row],[Cur_Amount Credit]],Table1[[#This Row],[Cur_Amount Credit]]/ExchangeRate)))</f>
        <v>0</v>
      </c>
      <c r="Z57" s="220">
        <f>IF(E57="","",(Table1[[#This Row],[Debit USD]]-Table1[[#This Row],[Credit USD]]))</f>
        <v>552.80084312723557</v>
      </c>
      <c r="AA57" s="231" t="s">
        <v>127</v>
      </c>
      <c r="AB57" s="245" t="s">
        <v>106</v>
      </c>
      <c r="AC57" s="1"/>
      <c r="AD57" s="15"/>
      <c r="AE57" s="15"/>
      <c r="AF57" s="15"/>
      <c r="AG57" s="15"/>
      <c r="AH57" s="15"/>
      <c r="AI57" s="46"/>
      <c r="AJ57" s="59"/>
      <c r="AK57" s="46"/>
      <c r="AL57" s="46"/>
      <c r="AM57" s="46"/>
      <c r="AN57" s="46"/>
      <c r="AO57" s="46"/>
      <c r="AP57" s="46"/>
      <c r="AQ57" s="46"/>
      <c r="AR57" s="46"/>
      <c r="AS57" s="46"/>
      <c r="AT57" s="46"/>
      <c r="AU57" s="46"/>
      <c r="AV57" s="46"/>
      <c r="AW57" s="46"/>
      <c r="AX57" s="46"/>
      <c r="AY57" s="59"/>
      <c r="AZ57" s="46"/>
      <c r="BA57" s="46"/>
      <c r="BB57" s="46"/>
      <c r="BC57" s="46"/>
    </row>
    <row r="58" spans="1:56" ht="75" x14ac:dyDescent="0.25">
      <c r="A58" s="1"/>
      <c r="B58" s="355">
        <v>34</v>
      </c>
      <c r="C58" s="61">
        <v>44957</v>
      </c>
      <c r="D58" s="61">
        <v>44957</v>
      </c>
      <c r="E58" s="138" t="s">
        <v>154</v>
      </c>
      <c r="F58" s="141" t="str">
        <f>IFERROR(IF(VLOOKUP(Table1[[#This Row],[Budget Code Description]],Dimentions!$X$6:$AC$134,2,FALSE)="","",VLOOKUP(Table1[[#This Row],[Budget Code Description]],Dimentions!$X$6:$AC$134,2,FALSE)),"")</f>
        <v>FRINGE-MX</v>
      </c>
      <c r="G58" s="141">
        <f>IFERROR(VLOOKUP(Table1[[#This Row],[Budget Code Description]],Dimentions!$X$6:$AC$134,3,FALSE),"")</f>
        <v>70015</v>
      </c>
      <c r="H58" s="246" t="str">
        <f>IFERROR(VLOOKUP(Table1[[#This Row],[Account]],Dimentions!$S$6:$V$233,2,FALSE),"")</f>
        <v>In Country Benefits</v>
      </c>
      <c r="I58" s="62">
        <f>_xlfn.NUMBERVALUE(LEFT(Table1[[#This Row],[Account]],1))</f>
        <v>7</v>
      </c>
      <c r="J58" s="62" t="str">
        <f>IFERROR(VLOOKUP(Table1[[#This Row],[Budget Code Description]],Table6[#All],7,FALSE),"")</f>
        <v>DOL425</v>
      </c>
      <c r="K58" s="141">
        <f>IFERROR(VLOOKUP(Table1[[#This Row],[Budget Code Description]],Table6[#All],8,FALSE),"")</f>
        <v>20200</v>
      </c>
      <c r="L58" s="63"/>
      <c r="M58" s="65" t="str">
        <f>IFERROR(VLOOKUP(Table1[[#This Row],[Staff ID]],Table2[],2,FALSE),"")</f>
        <v/>
      </c>
      <c r="N58" s="63" t="str">
        <f>IFERROR(IF(VLOOKUP(Table1[[#This Row],[Budget Code Description]],Dimentions!$X$6:$AC$134,4,FALSE)="","",VLOOKUP(Table1[[#This Row],[Budget Code Description]],Dimentions!$X$6:$AC$134,4,FALSE)),"")</f>
        <v/>
      </c>
      <c r="O58" s="65" t="str">
        <f>IFERROR(VLOOKUP(Table1[[#This Row],[Vendor ID]],Table549[],2,FALSE),"")</f>
        <v/>
      </c>
      <c r="P58" s="63" t="s">
        <v>130</v>
      </c>
      <c r="Q58" s="141" t="str">
        <f>IF(Table1[[#This Row],[Posting Date]]&lt;&gt;"",$D$9,"")</f>
        <v>2023-01 DOL425 Mexico FO Report</v>
      </c>
      <c r="R58" s="157" t="str">
        <f>IF(Table1[[#This Row],[Posting Date]]&lt;&gt;"",$D$10,"")</f>
        <v>2023-01 DOL425 Mexico FO Report</v>
      </c>
      <c r="S58" s="66" t="s">
        <v>160</v>
      </c>
      <c r="T58" s="63" t="s">
        <v>44</v>
      </c>
      <c r="U58" s="413">
        <v>219.9</v>
      </c>
      <c r="V58" s="419"/>
      <c r="W58" s="258">
        <v>18.787199999999999</v>
      </c>
      <c r="X58" s="220">
        <f>IF(E58="","",(IF(Table1[[#This Row],[Cur]]="USD",Table1[[#This Row],[Cur_Amount Debit]],Table1[[#This Row],[Cur_Amount Debit]]/Table1[[#This Row],[Exchange Rate]])))</f>
        <v>11.704777721001534</v>
      </c>
      <c r="Y58" s="220">
        <f>IF(E58="","",(IF(Table1[[#This Row],[Cur]]="USD",Table1[[#This Row],[Cur_Amount Credit]],Table1[[#This Row],[Cur_Amount Credit]]/ExchangeRate)))</f>
        <v>0</v>
      </c>
      <c r="Z58" s="220">
        <f>IF(E58="","",(Table1[[#This Row],[Debit USD]]-Table1[[#This Row],[Credit USD]]))</f>
        <v>11.704777721001534</v>
      </c>
      <c r="AA58" s="234" t="s">
        <v>127</v>
      </c>
      <c r="AB58" s="248"/>
      <c r="AC58" s="1"/>
      <c r="AD58" s="15"/>
      <c r="AE58" s="15"/>
      <c r="AF58" s="15"/>
      <c r="AG58" s="15"/>
      <c r="AH58" s="15"/>
      <c r="AI58" s="46"/>
      <c r="AJ58" s="59"/>
      <c r="AK58" s="46"/>
      <c r="AL58" s="46"/>
      <c r="AM58" s="46"/>
      <c r="AN58" s="46"/>
      <c r="AO58" s="46"/>
      <c r="AP58" s="46"/>
      <c r="AQ58" s="46"/>
      <c r="AR58" s="46"/>
      <c r="AS58" s="46"/>
      <c r="AT58" s="46"/>
      <c r="AU58" s="46"/>
      <c r="AV58" s="46"/>
      <c r="AW58" s="46"/>
      <c r="AX58" s="46"/>
      <c r="AY58" s="59"/>
      <c r="AZ58" s="46"/>
      <c r="BA58" s="46"/>
      <c r="BB58" s="46"/>
      <c r="BC58" s="46"/>
    </row>
    <row r="59" spans="1:56" ht="45.75" hidden="1" x14ac:dyDescent="0.25">
      <c r="A59" s="1"/>
      <c r="B59" s="355">
        <v>35</v>
      </c>
      <c r="C59" s="61">
        <v>44957</v>
      </c>
      <c r="D59" s="61">
        <v>44957</v>
      </c>
      <c r="E59" s="138" t="s">
        <v>111</v>
      </c>
      <c r="F59" s="141">
        <f>IFERROR(IF(VLOOKUP(Table1[[#This Row],[Budget Code Description]],Dimentions!$X$6:$AC$134,2,FALSE)="","",VLOOKUP(Table1[[#This Row],[Budget Code Description]],Dimentions!$X$6:$AC$134,2,FALSE)),"")</f>
        <v>99999</v>
      </c>
      <c r="G59" s="141">
        <f>IFERROR(VLOOKUP(Table1[[#This Row],[Budget Code Description]],Dimentions!$X$6:$AC$134,3,FALSE),"")</f>
        <v>20200</v>
      </c>
      <c r="H59" s="65" t="str">
        <f>IFERROR(VLOOKUP(Table1[[#This Row],[Account]],Dimentions!$S$6:$V$233,2,FALSE),"")</f>
        <v>A/P Liabilities Payable</v>
      </c>
      <c r="I59" s="62">
        <f>_xlfn.NUMBERVALUE(LEFT(Table1[[#This Row],[Account]],1))</f>
        <v>2</v>
      </c>
      <c r="J59" s="62" t="str">
        <f>IFERROR(VLOOKUP(Table1[[#This Row],[Budget Code Description]],Table6[#All],7,FALSE),"")</f>
        <v>DOL425</v>
      </c>
      <c r="K59" s="141">
        <f>IFERROR(VLOOKUP(Table1[[#This Row],[Budget Code Description]],Table6[#All],8,FALSE),"")</f>
        <v>20200</v>
      </c>
      <c r="L59" s="63"/>
      <c r="M59" s="65" t="str">
        <f>IFERROR(VLOOKUP(Table1[[#This Row],[Staff ID]],Table2[],2,FALSE),"")</f>
        <v/>
      </c>
      <c r="N59" s="63" t="str">
        <f>IFERROR(IF(VLOOKUP(Table1[[#This Row],[Budget Code Description]],Dimentions!$X$6:$AC$134,4,FALSE)="","",VLOOKUP(Table1[[#This Row],[Budget Code Description]],Dimentions!$X$6:$AC$134,4,FALSE)),"")</f>
        <v/>
      </c>
      <c r="O59" s="65" t="str">
        <f>IFERROR(VLOOKUP(Table1[[#This Row],[Vendor ID]],Table549[],2,FALSE),"")</f>
        <v/>
      </c>
      <c r="P59" s="63" t="s">
        <v>130</v>
      </c>
      <c r="Q59" s="141" t="str">
        <f>IF(Table1[[#This Row],[Posting Date]]&lt;&gt;"",$D$9,"")</f>
        <v>2023-01 DOL425 Mexico FO Report</v>
      </c>
      <c r="R59" s="157" t="str">
        <f>IF(Table1[[#This Row],[Posting Date]]&lt;&gt;"",$D$10,"")</f>
        <v>2023-01 DOL425 Mexico FO Report</v>
      </c>
      <c r="S59" s="66" t="s">
        <v>164</v>
      </c>
      <c r="T59" s="63" t="s">
        <v>44</v>
      </c>
      <c r="U59" s="413"/>
      <c r="V59" s="419">
        <v>315.67</v>
      </c>
      <c r="W59" s="258">
        <v>18.787199999999999</v>
      </c>
      <c r="X59" s="220">
        <f>IF(E59="","",(IF(Table1[[#This Row],[Cur]]="USD",Table1[[#This Row],[Cur_Amount Debit]],Table1[[#This Row],[Cur_Amount Debit]]/Table1[[#This Row],[Exchange Rate]])))</f>
        <v>0</v>
      </c>
      <c r="Y59" s="220">
        <f>IF(E59="","",(IF(Table1[[#This Row],[Cur]]="USD",Table1[[#This Row],[Cur_Amount Credit]],Table1[[#This Row],[Cur_Amount Credit]]/ExchangeRate)))</f>
        <v>16.639613085112988</v>
      </c>
      <c r="Z59" s="220">
        <f>IF(E59="","",(Table1[[#This Row],[Debit USD]]-Table1[[#This Row],[Credit USD]]))</f>
        <v>-16.639613085112988</v>
      </c>
      <c r="AA59" s="231" t="s">
        <v>127</v>
      </c>
      <c r="AB59" s="245" t="s">
        <v>106</v>
      </c>
      <c r="AC59" s="1"/>
      <c r="AD59" s="15"/>
      <c r="AE59" s="15"/>
      <c r="AF59" s="15"/>
      <c r="AG59" s="15"/>
      <c r="AH59" s="15"/>
      <c r="AI59" s="46"/>
      <c r="AJ59" s="59"/>
      <c r="AK59" s="46"/>
      <c r="AL59" s="46"/>
      <c r="AM59" s="46"/>
      <c r="AN59" s="46"/>
      <c r="AO59" s="46"/>
      <c r="AP59" s="46"/>
      <c r="AQ59" s="46"/>
      <c r="AR59" s="46"/>
      <c r="AS59" s="46"/>
      <c r="AT59" s="46"/>
      <c r="AU59" s="46"/>
      <c r="AV59" s="46"/>
      <c r="AW59" s="46"/>
      <c r="AX59" s="46"/>
      <c r="AY59" s="59"/>
      <c r="AZ59" s="46"/>
      <c r="BA59" s="46"/>
      <c r="BB59" s="46"/>
      <c r="BC59" s="46"/>
    </row>
    <row r="60" spans="1:56" ht="46.5" thickBot="1" x14ac:dyDescent="0.3">
      <c r="A60" s="1"/>
      <c r="B60" s="420">
        <v>36</v>
      </c>
      <c r="C60" s="153">
        <v>44957</v>
      </c>
      <c r="D60" s="153">
        <v>44957</v>
      </c>
      <c r="E60" s="375" t="s">
        <v>154</v>
      </c>
      <c r="F60" s="376" t="str">
        <f>IFERROR(IF(VLOOKUP(Table1[[#This Row],[Budget Code Description]],Dimentions!$X$6:$AC$134,2,FALSE)="","",VLOOKUP(Table1[[#This Row],[Budget Code Description]],Dimentions!$X$6:$AC$134,2,FALSE)),"")</f>
        <v>FRINGE-MX</v>
      </c>
      <c r="G60" s="376">
        <f>IFERROR(VLOOKUP(Table1[[#This Row],[Budget Code Description]],Dimentions!$X$6:$AC$134,3,FALSE),"")</f>
        <v>70015</v>
      </c>
      <c r="H60" s="377" t="str">
        <f>IFERROR(VLOOKUP(Table1[[#This Row],[Account]],Dimentions!$S$6:$V$233,2,FALSE),"")</f>
        <v>In Country Benefits</v>
      </c>
      <c r="I60" s="378">
        <f>_xlfn.NUMBERVALUE(LEFT(Table1[[#This Row],[Account]],1))</f>
        <v>7</v>
      </c>
      <c r="J60" s="378" t="str">
        <f>IFERROR(VLOOKUP(Table1[[#This Row],[Budget Code Description]],Table6[#All],7,FALSE),"")</f>
        <v>DOL425</v>
      </c>
      <c r="K60" s="376">
        <f>IFERROR(VLOOKUP(Table1[[#This Row],[Budget Code Description]],Table6[#All],8,FALSE),"")</f>
        <v>20200</v>
      </c>
      <c r="L60" s="379"/>
      <c r="M60" s="377" t="str">
        <f>IFERROR(VLOOKUP(Table1[[#This Row],[Staff ID]],Table2[],2,FALSE),"")</f>
        <v/>
      </c>
      <c r="N60" s="379" t="str">
        <f>IFERROR(IF(VLOOKUP(Table1[[#This Row],[Budget Code Description]],Dimentions!$X$6:$AC$134,4,FALSE)="","",VLOOKUP(Table1[[#This Row],[Budget Code Description]],Dimentions!$X$6:$AC$134,4,FALSE)),"")</f>
        <v/>
      </c>
      <c r="O60" s="377" t="str">
        <f>IFERROR(VLOOKUP(Table1[[#This Row],[Vendor ID]],Table549[],2,FALSE),"")</f>
        <v/>
      </c>
      <c r="P60" s="379" t="s">
        <v>130</v>
      </c>
      <c r="Q60" s="376" t="str">
        <f>IF(Table1[[#This Row],[Posting Date]]&lt;&gt;"",$D$9,"")</f>
        <v>2023-01 DOL425 Mexico FO Report</v>
      </c>
      <c r="R60" s="380" t="str">
        <f>IF(Table1[[#This Row],[Posting Date]]&lt;&gt;"",$D$10,"")</f>
        <v>2023-01 DOL425 Mexico FO Report</v>
      </c>
      <c r="S60" s="408" t="s">
        <v>165</v>
      </c>
      <c r="T60" s="379" t="s">
        <v>44</v>
      </c>
      <c r="U60" s="414"/>
      <c r="V60" s="421">
        <v>802.12</v>
      </c>
      <c r="W60" s="258">
        <v>18.787199999999999</v>
      </c>
      <c r="X60" s="220">
        <f>IF(E60="","",(IF(Table1[[#This Row],[Cur]]="USD",Table1[[#This Row],[Cur_Amount Debit]],Table1[[#This Row],[Cur_Amount Debit]]/Table1[[#This Row],[Exchange Rate]])))</f>
        <v>0</v>
      </c>
      <c r="Y60" s="220">
        <f>IF(E60="","",(IF(Table1[[#This Row],[Cur]]="USD",Table1[[#This Row],[Cur_Amount Credit]],Table1[[#This Row],[Cur_Amount Credit]]/ExchangeRate)))</f>
        <v>42.281390210760698</v>
      </c>
      <c r="Z60" s="220">
        <f>IF(E60="","",(Table1[[#This Row],[Debit USD]]-Table1[[#This Row],[Credit USD]]))</f>
        <v>-42.281390210760698</v>
      </c>
      <c r="AA60" s="231" t="s">
        <v>157</v>
      </c>
      <c r="AB60" s="245" t="s">
        <v>106</v>
      </c>
      <c r="AC60" s="1"/>
      <c r="AD60" s="15"/>
      <c r="AE60" s="15"/>
      <c r="AF60" s="15"/>
      <c r="AG60" s="15"/>
      <c r="AH60" s="15"/>
      <c r="AI60" s="46"/>
      <c r="AJ60" s="59"/>
      <c r="AK60" s="46"/>
      <c r="AL60" s="46"/>
      <c r="AM60" s="46"/>
      <c r="AN60" s="46"/>
      <c r="AO60" s="46"/>
      <c r="AP60" s="46"/>
      <c r="AQ60" s="46"/>
      <c r="AR60" s="46"/>
      <c r="AS60" s="46"/>
      <c r="AT60" s="46"/>
      <c r="AU60" s="46"/>
      <c r="AV60" s="46"/>
      <c r="AW60" s="46"/>
      <c r="AX60" s="46"/>
      <c r="AY60" s="59"/>
      <c r="AZ60" s="46"/>
      <c r="BA60" s="46"/>
      <c r="BB60" s="46"/>
      <c r="BC60" s="46"/>
    </row>
    <row r="61" spans="1:56" s="302" customFormat="1" ht="15.75" hidden="1" thickBot="1" x14ac:dyDescent="0.3">
      <c r="A61" s="423"/>
      <c r="B61" s="329" t="str">
        <f>IF(Table1[[#This Row],[Posting Date]]&lt;&gt;"",IF(Table1[[#This Row],[Reference Number]]=Q60,B60+1,1),"")</f>
        <v/>
      </c>
      <c r="C61" s="319"/>
      <c r="D61" s="319"/>
      <c r="E61" s="320"/>
      <c r="F61" s="318">
        <v>99999</v>
      </c>
      <c r="G61" s="318">
        <v>20200</v>
      </c>
      <c r="H61" s="321" t="str">
        <f>IFERROR(VLOOKUP(Table1[[#This Row],[Account]],Dimentions!$S$6:$V$233,2,FALSE),"")</f>
        <v>A/P Liabilities Payable</v>
      </c>
      <c r="I61" s="322">
        <f>_xlfn.NUMBERVALUE(LEFT(Table1[[#This Row],[Account]],1))</f>
        <v>2</v>
      </c>
      <c r="J61" s="322" t="s">
        <v>15</v>
      </c>
      <c r="K61" s="318" t="str">
        <f>IFERROR(VLOOKUP(Table1[[#This Row],[Budget Code Description]],Table6[#All],8,FALSE),"")</f>
        <v/>
      </c>
      <c r="L61" s="323"/>
      <c r="M61" s="324" t="str">
        <f>IFERROR(VLOOKUP(Table1[[#This Row],[Staff ID]],Table2[],2,FALSE),"")</f>
        <v/>
      </c>
      <c r="N61" s="323" t="str">
        <f>IFERROR(IF(VLOOKUP(Table1[[#This Row],[Budget Code Description]],Dimentions!$X$6:$AC$134,4,FALSE)="","",VLOOKUP(Table1[[#This Row],[Budget Code Description]],Dimentions!$X$6:$AC$134,4,FALSE)),"")</f>
        <v/>
      </c>
      <c r="O61" s="324" t="str">
        <f>IFERROR(VLOOKUP(Table1[[#This Row],[Vendor ID]],Table549[],2,FALSE),"")</f>
        <v/>
      </c>
      <c r="P61" s="323"/>
      <c r="Q61" s="318" t="str">
        <f>IF(Table1[[#This Row],[Posting Date]]&lt;&gt;"",$D$9,"")</f>
        <v/>
      </c>
      <c r="R61" s="325" t="str">
        <f>IF(Table1[[#This Row],[Posting Date]]&lt;&gt;"",$D$10,"")</f>
        <v/>
      </c>
      <c r="S61" s="424" t="s">
        <v>166</v>
      </c>
      <c r="T61" s="323"/>
      <c r="U61" s="425"/>
      <c r="V61" s="426">
        <v>205316</v>
      </c>
      <c r="W61" s="303" t="str">
        <f>IF(E61="","",(ExchangeRate))</f>
        <v/>
      </c>
      <c r="X61" s="296" t="str">
        <f>IF(E61="","",(IF(Table1[[#This Row],[Cur]]="USD",Table1[[#This Row],[Cur_Amount Debit]],Table1[[#This Row],[Cur_Amount Debit]]/Table1[[#This Row],[Exchange Rate]])))</f>
        <v/>
      </c>
      <c r="Y61" s="296">
        <f>Table1[[#This Row],[Cur_Amount Credit]]/W60</f>
        <v>10928.504513711465</v>
      </c>
      <c r="Z61" s="296" t="str">
        <f>IF(E61="","",(Table1[[#This Row],[Debit USD]]-Table1[[#This Row],[Credit USD]]))</f>
        <v/>
      </c>
      <c r="AA61" s="297"/>
      <c r="AB61" s="245"/>
      <c r="AC61" s="423"/>
      <c r="AD61" s="122"/>
      <c r="AE61" s="122"/>
      <c r="AF61" s="122"/>
      <c r="AG61" s="122"/>
      <c r="AH61" s="122"/>
      <c r="AI61" s="300"/>
      <c r="AJ61" s="301"/>
      <c r="AK61" s="300"/>
      <c r="AL61" s="300"/>
      <c r="AM61" s="300"/>
      <c r="AN61" s="300"/>
      <c r="AO61" s="300"/>
      <c r="AP61" s="300"/>
      <c r="AQ61" s="300"/>
      <c r="AR61" s="300"/>
      <c r="AS61" s="300"/>
      <c r="AT61" s="300"/>
      <c r="AU61" s="300"/>
      <c r="AV61" s="300"/>
      <c r="AW61" s="300"/>
      <c r="AX61" s="300"/>
      <c r="AY61" s="301"/>
      <c r="AZ61" s="300"/>
      <c r="BA61" s="300"/>
      <c r="BB61" s="300"/>
      <c r="BC61" s="300"/>
    </row>
    <row r="62" spans="1:56" s="302" customFormat="1" ht="15.75" hidden="1" thickBot="1" x14ac:dyDescent="0.3">
      <c r="A62" s="423"/>
      <c r="B62" s="331" t="str">
        <f>IF(Table1[[#This Row],[Posting Date]]&lt;&gt;"",IF(Table1[[#This Row],[Reference Number]]=Q60,B60+1,1),"")</f>
        <v/>
      </c>
      <c r="C62" s="332"/>
      <c r="D62" s="332"/>
      <c r="E62" s="333"/>
      <c r="F62" s="334">
        <v>99999</v>
      </c>
      <c r="G62" s="334">
        <v>12200</v>
      </c>
      <c r="H62" s="335" t="str">
        <f>IFERROR(VLOOKUP(Table1[[#This Row],[Account]],Dimentions!$S$6:$V$233,2,FALSE),"")</f>
        <v>Field Office Receivable</v>
      </c>
      <c r="I62" s="336">
        <f>_xlfn.NUMBERVALUE(LEFT(Table1[[#This Row],[Account]],1))</f>
        <v>1</v>
      </c>
      <c r="J62" s="336" t="s">
        <v>15</v>
      </c>
      <c r="K62" s="334" t="str">
        <f>IFERROR(VLOOKUP(Table1[[#This Row],[Budget Code Description]],Table6[#All],8,FALSE),"")</f>
        <v/>
      </c>
      <c r="L62" s="337"/>
      <c r="M62" s="338" t="str">
        <f>IFERROR(VLOOKUP(Table1[[#This Row],[Staff ID]],Table2[],2,FALSE),"")</f>
        <v/>
      </c>
      <c r="N62" s="337" t="str">
        <f>IFERROR(IF(VLOOKUP(Table1[[#This Row],[Budget Code Description]],Dimentions!$X$6:$AC$134,4,FALSE)="","",VLOOKUP(Table1[[#This Row],[Budget Code Description]],Dimentions!$X$6:$AC$134,4,FALSE)),"")</f>
        <v/>
      </c>
      <c r="O62" s="338" t="str">
        <f>IFERROR(VLOOKUP(Table1[[#This Row],[Vendor ID]],Table549[],2,FALSE),"")</f>
        <v/>
      </c>
      <c r="P62" s="337"/>
      <c r="Q62" s="334" t="str">
        <f>IF(Table1[[#This Row],[Posting Date]]&lt;&gt;"",$D$9,"")</f>
        <v/>
      </c>
      <c r="R62" s="339" t="str">
        <f>IF(Table1[[#This Row],[Posting Date]]&lt;&gt;"",$D$10,"")</f>
        <v/>
      </c>
      <c r="S62" s="427" t="s">
        <v>167</v>
      </c>
      <c r="T62" s="337"/>
      <c r="U62" s="428">
        <v>205316</v>
      </c>
      <c r="V62" s="429"/>
      <c r="W62" s="303" t="str">
        <f>IF(E62="","",(ExchangeRate))</f>
        <v/>
      </c>
      <c r="X62" s="296">
        <f>Table1[[#This Row],[Cur_Amount Debit]]/W60</f>
        <v>10928.504513711465</v>
      </c>
      <c r="Y62" s="296" t="str">
        <f>IF(E62="","",(IF(Table1[[#This Row],[Cur]]="USD",Table1[[#This Row],[Cur_Amount Credit]],Table1[[#This Row],[Cur_Amount Credit]]/ExchangeRate)))</f>
        <v/>
      </c>
      <c r="Z62" s="296" t="str">
        <f>IF(E62="","",(Table1[[#This Row],[Debit USD]]-Table1[[#This Row],[Credit USD]]))</f>
        <v/>
      </c>
      <c r="AA62" s="297"/>
      <c r="AB62" s="245"/>
      <c r="AC62" s="423"/>
      <c r="AD62" s="122"/>
      <c r="AE62" s="122"/>
      <c r="AF62" s="122"/>
      <c r="AG62" s="122"/>
      <c r="AH62" s="122"/>
      <c r="AI62" s="300"/>
      <c r="AJ62" s="301"/>
      <c r="AK62" s="300"/>
      <c r="AL62" s="300"/>
      <c r="AM62" s="300"/>
      <c r="AN62" s="300"/>
      <c r="AO62" s="300"/>
      <c r="AP62" s="300"/>
      <c r="AQ62" s="300"/>
      <c r="AR62" s="300"/>
      <c r="AS62" s="300"/>
      <c r="AT62" s="300"/>
      <c r="AU62" s="300"/>
      <c r="AV62" s="300"/>
      <c r="AW62" s="300"/>
      <c r="AX62" s="300"/>
      <c r="AY62" s="301"/>
      <c r="AZ62" s="300"/>
      <c r="BA62" s="300"/>
      <c r="BB62" s="300"/>
      <c r="BC62" s="300"/>
    </row>
    <row r="63" spans="1:56" ht="75" x14ac:dyDescent="0.25">
      <c r="A63" s="1"/>
      <c r="B63" s="343">
        <v>37</v>
      </c>
      <c r="C63" s="344">
        <v>44957</v>
      </c>
      <c r="D63" s="344">
        <v>44957</v>
      </c>
      <c r="E63" s="345" t="s">
        <v>135</v>
      </c>
      <c r="F63" s="346" t="str">
        <f>IFERROR(IF(VLOOKUP(Table1[[#This Row],[Budget Code Description]],Dimentions!$X$6:$AC$139,2,FALSE)="","",VLOOKUP(Table1[[#This Row],[Budget Code Description]],Dimentions!$X$6:$AC$139,2,FALSE)),"")</f>
        <v>PERSNL-PD</v>
      </c>
      <c r="G63" s="346">
        <f>IFERROR(VLOOKUP(Table1[[#This Row],[Budget Code Description]],Dimentions!$X$6:$AC$139,3,FALSE),"")</f>
        <v>70000</v>
      </c>
      <c r="H63" s="406" t="str">
        <f>IFERROR(VLOOKUP(Table1[[#This Row],[Account]],Dimentions!$S$6:$V$233,2,FALSE),"")</f>
        <v>In Country Salaries</v>
      </c>
      <c r="I63" s="348">
        <f>_xlfn.NUMBERVALUE(LEFT(Table1[[#This Row],[Account]],1))</f>
        <v>7</v>
      </c>
      <c r="J63" s="348" t="str">
        <f>IFERROR(VLOOKUP(Table1[[#This Row],[Budget Code Description]],Table6[#All],7,FALSE),"")</f>
        <v>DOL425</v>
      </c>
      <c r="K63" s="346">
        <f>IFERROR(VLOOKUP(Table1[[#This Row],[Budget Code Description]],Table6[#All],8,FALSE),"")</f>
        <v>20200</v>
      </c>
      <c r="L63" s="349"/>
      <c r="M63" s="347" t="str">
        <f>IFERROR(VLOOKUP(Table1[[#This Row],[Staff ID]],Table2[],2,FALSE),"")</f>
        <v/>
      </c>
      <c r="N63" s="350" t="str">
        <f>IFERROR(IF(VLOOKUP(Table1[[#This Row],[Budget Code Description]],Dimentions!$X$6:$AC$134,4,FALSE)="","",VLOOKUP(Table1[[#This Row],[Budget Code Description]],Dimentions!$X$6:$AC$134,4,FALSE)),"")</f>
        <v/>
      </c>
      <c r="O63" s="347" t="str">
        <f>IFERROR(VLOOKUP(Table1[[#This Row],[Vendor ID]],Table549[],2,FALSE),"")</f>
        <v/>
      </c>
      <c r="P63" s="349" t="s">
        <v>136</v>
      </c>
      <c r="Q63" s="346" t="str">
        <f>IF(Table1[[#This Row],[Posting Date]]&lt;&gt;"",$D$9,"")</f>
        <v>2023-01 DOL425 Mexico FO Report</v>
      </c>
      <c r="R63" s="351" t="str">
        <f>IF(Table1[[#This Row],[Posting Date]]&lt;&gt;"",$D$10,"")</f>
        <v>2023-01 DOL425 Mexico FO Report</v>
      </c>
      <c r="S63" s="400" t="s">
        <v>168</v>
      </c>
      <c r="T63" s="349" t="s">
        <v>44</v>
      </c>
      <c r="U63" s="353">
        <v>75148.800000000003</v>
      </c>
      <c r="V63" s="354"/>
      <c r="W63" s="399">
        <v>18.787199999999999</v>
      </c>
      <c r="X63" s="220">
        <f>IF(E63="","",(IF(Table1[[#This Row],[Cur]]="USD",Table1[[#This Row],[Cur_Amount Debit]],Table1[[#This Row],[Cur_Amount Debit]]/Table1[[#This Row],[Exchange Rate]])))</f>
        <v>4000.0000000000005</v>
      </c>
      <c r="Y63" s="220">
        <f>IF(E63="","",(IF(Table1[[#This Row],[Cur]]="USD",Table1[[#This Row],[Cur_Amount Credit]],Table1[[#This Row],[Cur_Amount Credit]]/ExchangeRate)))</f>
        <v>0</v>
      </c>
      <c r="Z63" s="221">
        <f>IF(E63="","",(Table1[[#This Row],[Debit USD]]-Table1[[#This Row],[Credit USD]]))</f>
        <v>4000.0000000000005</v>
      </c>
      <c r="AA63" s="234" t="s">
        <v>138</v>
      </c>
      <c r="AB63" s="249" t="s">
        <v>169</v>
      </c>
      <c r="AC63" s="1"/>
      <c r="AD63" s="15"/>
      <c r="AE63" s="15" t="str">
        <f>IF(AND(OR(Table1[[#This Row],[Account]]="15030",Table1[[#This Row],[Account]]="15035",Table1[[#This Row],[Account]]="20150"),Table1[[#This Row],[Vendor ID]]=""),1,"")</f>
        <v/>
      </c>
      <c r="AF63" s="15"/>
      <c r="AG63" s="15"/>
      <c r="AH63" s="15"/>
      <c r="AI63" s="46" t="str">
        <f>IF(Table1[[#This Row],[Posting Date]]&lt;&gt;"","GJ-"&amp;CountryID,"")</f>
        <v>GJ-MEX</v>
      </c>
      <c r="AJ63" s="59">
        <f>IF(Table1[[#This Row],[Posting Date]]&lt;&gt;"",Table1[[#This Row],[Posting Date]],"")</f>
        <v>44957</v>
      </c>
      <c r="AK63" s="46"/>
      <c r="AL63" s="46" t="str">
        <f>IF(Table1[[#This Row],[Description]]&lt;&gt;"",Table1[[#This Row],[Description]],"")</f>
        <v>2023-01 DOL425 Mexico FO Report</v>
      </c>
      <c r="AM63" s="46" t="str">
        <f>IF(Table1[[#This Row],[Posting Date]]&lt;&gt;"",Table1[[#This Row],[Reference Number]],"")</f>
        <v>2023-01 DOL425 Mexico FO Report</v>
      </c>
      <c r="AN63" s="46" t="str">
        <f>TRIM(Table1[[#This Row],[Line '#]])</f>
        <v>37</v>
      </c>
      <c r="AO63" s="46" t="str">
        <f>TRIM(Table1[[#This Row],[Account]])</f>
        <v>70000</v>
      </c>
      <c r="AP63" s="46" t="str">
        <f>IF(Table1[[#This Row],[Posting Date]]&lt;&gt;"",$D$5,"")</f>
        <v>MEX</v>
      </c>
      <c r="AQ63" s="46" t="str">
        <f>TRIM(Table1[[#This Row],[Departments-Prgrams]])</f>
        <v>20200</v>
      </c>
      <c r="AR63" s="46" t="str">
        <f>TRIM(Table1[[#This Row],[Grant]])</f>
        <v>DOL425</v>
      </c>
      <c r="AS63" s="46" t="str">
        <f>TRIM(Table1[[#This Row],[Staff ID]])</f>
        <v/>
      </c>
      <c r="AT63" s="46" t="str">
        <f>IF(TRIM(Table1[[#This Row],[Budget Code]])=0,"",TRIM(Table1[[#This Row],[Budget Code]]))</f>
        <v>PERSNL-PD</v>
      </c>
      <c r="AU63" s="46" t="str">
        <f>IF(Table1[[#This Row],[Line Description]]&lt;&gt;"",Table1[[#This Row],[Line Description]],"")</f>
        <v>PR Ending 01/31/23</v>
      </c>
      <c r="AV63" s="46">
        <f>IF(Table1[[#This Row],[Cur_Amount Debit]]&gt;0,ROUND(Table1[[#This Row],[Cur_Amount Debit]],2),"")</f>
        <v>75148.800000000003</v>
      </c>
      <c r="AW63" s="46" t="str">
        <f>IF(Table1[[#This Row],[Cur_Amount Credit]]&gt;0,ROUND(Table1[[#This Row],[Cur_Amount Credit]],2),"")</f>
        <v/>
      </c>
      <c r="AX63" s="46" t="str">
        <f>LEFT(Table1[[#This Row],[Cur]],3)</f>
        <v>MX</v>
      </c>
      <c r="AY63" s="59"/>
      <c r="AZ63" s="46"/>
      <c r="BA63" s="46">
        <f>IF(Table1[[#This Row],[Cur]]&lt;&gt;"",IF(Table1[[#This Row],[Cur]]="USD","",ExchangeRate),"")</f>
        <v>18.970994000000001</v>
      </c>
      <c r="BB63" s="46" t="str">
        <f>IF(Table1[[#This Row],[Grant]]&lt;&gt;"",VLOOKUP(Table1[[#This Row],[Grant]],Grants!B:D,3),"")</f>
        <v>EGC</v>
      </c>
      <c r="BC63" s="46" t="str">
        <f>TRIM(Table1[[#This Row],[Vendor ID]])</f>
        <v/>
      </c>
      <c r="BD63" t="e">
        <f>IF(Table1[[#This Row],[Reference Number]]=#REF!,#REF!,#REF!+1)</f>
        <v>#REF!</v>
      </c>
    </row>
    <row r="64" spans="1:56" ht="75" x14ac:dyDescent="0.25">
      <c r="A64" s="1"/>
      <c r="B64" s="355">
        <v>38</v>
      </c>
      <c r="C64" s="61">
        <v>44957</v>
      </c>
      <c r="D64" s="61">
        <v>44957</v>
      </c>
      <c r="E64" s="138" t="s">
        <v>154</v>
      </c>
      <c r="F64" s="141" t="str">
        <f>IFERROR(IF(VLOOKUP(Table1[[#This Row],[Budget Code Description]],Dimentions!$X$6:$AC$134,2,FALSE)="","",VLOOKUP(Table1[[#This Row],[Budget Code Description]],Dimentions!$X$6:$AC$134,2,FALSE)),"")</f>
        <v>FRINGE-MX</v>
      </c>
      <c r="G64" s="415">
        <f>IFERROR(VLOOKUP(Table1[[#This Row],[Budget Code Description]],Dimentions!$X$6:$AC$134,3,FALSE),"")</f>
        <v>70015</v>
      </c>
      <c r="H64" s="246" t="str">
        <f>IFERROR(VLOOKUP(Table1[[#This Row],[Account]],Dimentions!$S$6:$V$233,2,FALSE),"")</f>
        <v>In Country Benefits</v>
      </c>
      <c r="I64" s="62">
        <f>_xlfn.NUMBERVALUE(LEFT(Table1[[#This Row],[Account]],1))</f>
        <v>7</v>
      </c>
      <c r="J64" s="62" t="str">
        <f>IFERROR(VLOOKUP(Table1[[#This Row],[Budget Code Description]],Table6[#All],7,FALSE),"")</f>
        <v>DOL425</v>
      </c>
      <c r="K64" s="141">
        <f>IFERROR(VLOOKUP(Table1[[#This Row],[Budget Code Description]],Table6[#All],8,FALSE),"")</f>
        <v>20200</v>
      </c>
      <c r="L64" s="63"/>
      <c r="M64" s="65" t="str">
        <f>IFERROR(VLOOKUP(Table1[[#This Row],[Staff ID]],Table2[],2,FALSE),"")</f>
        <v/>
      </c>
      <c r="N64" s="63" t="str">
        <f>IFERROR(IF(VLOOKUP(Table1[[#This Row],[Budget Code Description]],Dimentions!$X$6:$AC$134,4,FALSE)="","",VLOOKUP(Table1[[#This Row],[Budget Code Description]],Dimentions!$X$6:$AC$134,4,FALSE)),"")</f>
        <v/>
      </c>
      <c r="O64" s="65" t="str">
        <f>IFERROR(VLOOKUP(Table1[[#This Row],[Vendor ID]],Table549[],2,FALSE),"")</f>
        <v/>
      </c>
      <c r="P64" s="63" t="s">
        <v>136</v>
      </c>
      <c r="Q64" s="141" t="str">
        <f>IF(Table1[[#This Row],[Posting Date]]&lt;&gt;"",$D$9,"")</f>
        <v>2023-01 DOL425 Mexico FO Report</v>
      </c>
      <c r="R64" s="157" t="str">
        <f>IF(Table1[[#This Row],[Posting Date]]&lt;&gt;"",$D$10,"")</f>
        <v>2023-01 DOL425 Mexico FO Report</v>
      </c>
      <c r="S64" s="66" t="s">
        <v>160</v>
      </c>
      <c r="T64" s="63" t="s">
        <v>44</v>
      </c>
      <c r="U64" s="257">
        <v>1383.71</v>
      </c>
      <c r="V64" s="389"/>
      <c r="W64" s="399">
        <v>18.787199999999999</v>
      </c>
      <c r="X64" s="220">
        <f>IF(E64="","",(IF(Table1[[#This Row],[Cur]]="USD",Table1[[#This Row],[Cur_Amount Debit]],Table1[[#This Row],[Cur_Amount Debit]]/Table1[[#This Row],[Exchange Rate]])))</f>
        <v>73.651741611309831</v>
      </c>
      <c r="Y64" s="220">
        <f>IF(E64="","",(IF(Table1[[#This Row],[Cur]]="USD",Table1[[#This Row],[Cur_Amount Credit]],Table1[[#This Row],[Cur_Amount Credit]]/ExchangeRate)))</f>
        <v>0</v>
      </c>
      <c r="Z64" s="220">
        <f>IF(E64="","",(Table1[[#This Row],[Debit USD]]-Table1[[#This Row],[Credit USD]]))</f>
        <v>73.651741611309831</v>
      </c>
      <c r="AA64" s="234" t="s">
        <v>138</v>
      </c>
      <c r="AB64" s="249"/>
      <c r="AC64" s="1"/>
      <c r="AD64" s="15"/>
      <c r="AE64" s="15"/>
      <c r="AF64" s="15"/>
      <c r="AG64" s="15"/>
      <c r="AH64" s="15"/>
      <c r="AI64" s="46"/>
      <c r="AJ64" s="59"/>
      <c r="AK64" s="46"/>
      <c r="AL64" s="46"/>
      <c r="AM64" s="46"/>
      <c r="AN64" s="46"/>
      <c r="AO64" s="46"/>
      <c r="AP64" s="46"/>
      <c r="AQ64" s="46"/>
      <c r="AR64" s="46"/>
      <c r="AS64" s="46"/>
      <c r="AT64" s="46"/>
      <c r="AU64" s="46"/>
      <c r="AV64" s="46"/>
      <c r="AW64" s="46"/>
      <c r="AX64" s="46"/>
      <c r="AY64" s="59"/>
      <c r="AZ64" s="46"/>
      <c r="BA64" s="46"/>
      <c r="BB64" s="46"/>
      <c r="BC64" s="46"/>
    </row>
    <row r="65" spans="1:56" ht="45.75" hidden="1" x14ac:dyDescent="0.25">
      <c r="A65" s="1"/>
      <c r="B65" s="355">
        <v>39</v>
      </c>
      <c r="C65" s="61">
        <v>44957</v>
      </c>
      <c r="D65" s="61">
        <v>44957</v>
      </c>
      <c r="E65" s="138" t="s">
        <v>111</v>
      </c>
      <c r="F65" s="141">
        <f>IFERROR(IF(VLOOKUP(Table1[[#This Row],[Budget Code Description]],Dimentions!$X$6:$AC$139,2,FALSE)="","",VLOOKUP(Table1[[#This Row],[Budget Code Description]],Dimentions!$X$6:$AC$139,2,FALSE)),"")</f>
        <v>99999</v>
      </c>
      <c r="G65" s="141">
        <f>IFERROR(VLOOKUP(Table1[[#This Row],[Budget Code Description]],Dimentions!$X$6:$AC$139,3,FALSE),"")</f>
        <v>20200</v>
      </c>
      <c r="H65" s="64" t="str">
        <f>IFERROR(VLOOKUP(Table1[[#This Row],[Account]],Dimentions!$S$6:$V$233,2,FALSE),"")</f>
        <v>A/P Liabilities Payable</v>
      </c>
      <c r="I65" s="62">
        <f>_xlfn.NUMBERVALUE(LEFT(Table1[[#This Row],[Account]],1))</f>
        <v>2</v>
      </c>
      <c r="J65" s="62" t="str">
        <f>IFERROR(VLOOKUP(Table1[[#This Row],[Budget Code Description]],Table6[#All],7,FALSE),"")</f>
        <v>DOL425</v>
      </c>
      <c r="K65" s="141">
        <f>IFERROR(VLOOKUP(Table1[[#This Row],[Budget Code Description]],Table6[#All],8,FALSE),"")</f>
        <v>20200</v>
      </c>
      <c r="L65" s="63"/>
      <c r="M65" s="65" t="str">
        <f>IFERROR(VLOOKUP(Table1[[#This Row],[Staff ID]],Table2[],2,FALSE),"")</f>
        <v/>
      </c>
      <c r="N65" s="209" t="str">
        <f>IFERROR(IF(VLOOKUP(Table1[[#This Row],[Budget Code Description]],Dimentions!$X$6:$AC$134,4,FALSE)="","",VLOOKUP(Table1[[#This Row],[Budget Code Description]],Dimentions!$X$6:$AC$134,4,FALSE)),"")</f>
        <v/>
      </c>
      <c r="O65" s="65" t="str">
        <f>IFERROR(VLOOKUP(Table1[[#This Row],[Vendor ID]],Table549[],2,FALSE),"")</f>
        <v/>
      </c>
      <c r="P65" s="63" t="s">
        <v>136</v>
      </c>
      <c r="Q65" s="141" t="str">
        <f>IF(Table1[[#This Row],[Posting Date]]&lt;&gt;"",$D$9,"")</f>
        <v>2023-01 DOL425 Mexico FO Report</v>
      </c>
      <c r="R65" s="157" t="str">
        <f>IF(Table1[[#This Row],[Posting Date]]&lt;&gt;"",$D$10,"")</f>
        <v>2023-01 DOL425 Mexico FO Report</v>
      </c>
      <c r="S65" s="66" t="s">
        <v>161</v>
      </c>
      <c r="T65" s="63" t="s">
        <v>44</v>
      </c>
      <c r="U65" s="219"/>
      <c r="V65" s="388">
        <v>983.98</v>
      </c>
      <c r="W65" s="399">
        <v>18.787199999999999</v>
      </c>
      <c r="X65" s="220"/>
      <c r="Y65" s="220">
        <f>IF(E65="","",(IF(Table1[[#This Row],[Cur]]="USD",Table1[[#This Row],[Cur_Amount Credit]],Table1[[#This Row],[Cur_Amount Credit]]/ExchangeRate)))</f>
        <v>51.867603774478027</v>
      </c>
      <c r="Z65" s="221">
        <f>IF(E65="","",(Table1[[#This Row],[Debit USD]]-Table1[[#This Row],[Credit USD]]))</f>
        <v>-51.867603774478027</v>
      </c>
      <c r="AA65" s="231" t="s">
        <v>138</v>
      </c>
      <c r="AB65" s="249" t="s">
        <v>139</v>
      </c>
      <c r="AC65" s="1"/>
      <c r="AD65" s="15"/>
      <c r="AE65" s="15" t="str">
        <f>IF(AND(OR(Table1[[#This Row],[Account]]="15030",Table1[[#This Row],[Account]]="15035",Table1[[#This Row],[Account]]="20150"),Table1[[#This Row],[Vendor ID]]=""),1,"")</f>
        <v/>
      </c>
      <c r="AF65" s="15"/>
      <c r="AG65" s="15"/>
      <c r="AH65" s="15"/>
      <c r="AI65" s="46" t="str">
        <f>IF(Table1[[#This Row],[Posting Date]]&lt;&gt;"","GJ-"&amp;CountryID,"")</f>
        <v>GJ-MEX</v>
      </c>
      <c r="AJ65" s="59">
        <f>IF(Table1[[#This Row],[Posting Date]]&lt;&gt;"",Table1[[#This Row],[Posting Date]],"")</f>
        <v>44957</v>
      </c>
      <c r="AK65" s="46"/>
      <c r="AL65" s="46" t="str">
        <f>IF(Table1[[#This Row],[Description]]&lt;&gt;"",Table1[[#This Row],[Description]],"")</f>
        <v>2023-01 DOL425 Mexico FO Report</v>
      </c>
      <c r="AM65" s="46" t="str">
        <f>IF(Table1[[#This Row],[Posting Date]]&lt;&gt;"",Table1[[#This Row],[Reference Number]],"")</f>
        <v>2023-01 DOL425 Mexico FO Report</v>
      </c>
      <c r="AN65" s="46" t="str">
        <f>TRIM(Table1[[#This Row],[Line '#]])</f>
        <v>39</v>
      </c>
      <c r="AO65" s="46" t="str">
        <f>TRIM(Table1[[#This Row],[Account]])</f>
        <v>20200</v>
      </c>
      <c r="AP65" s="46" t="str">
        <f>IF(Table1[[#This Row],[Posting Date]]&lt;&gt;"",$D$5,"")</f>
        <v>MEX</v>
      </c>
      <c r="AQ65" s="46" t="str">
        <f>TRIM(Table1[[#This Row],[Departments-Prgrams]])</f>
        <v>20200</v>
      </c>
      <c r="AR65" s="46" t="str">
        <f>TRIM(Table1[[#This Row],[Grant]])</f>
        <v>DOL425</v>
      </c>
      <c r="AS65" s="46" t="str">
        <f>TRIM(Table1[[#This Row],[Staff ID]])</f>
        <v/>
      </c>
      <c r="AT65" s="46" t="str">
        <f>IF(TRIM(Table1[[#This Row],[Budget Code]])=0,"",TRIM(Table1[[#This Row],[Budget Code]]))</f>
        <v>99999</v>
      </c>
      <c r="AU65" s="46" t="str">
        <f>IF(Table1[[#This Row],[Line Description]]&lt;&gt;"",Table1[[#This Row],[Line Description]],"")</f>
        <v>Social Security Withholdings Employee, PR Ending 01/31/23 LOE 45.00</v>
      </c>
      <c r="AV65" s="46" t="str">
        <f>IF(Table1[[#This Row],[Cur_Amount Debit]]&gt;0,ROUND(Table1[[#This Row],[Cur_Amount Debit]],2),"")</f>
        <v/>
      </c>
      <c r="AW65" s="46">
        <f>IF(Table1[[#This Row],[Cur_Amount Credit]]&gt;0,ROUND(Table1[[#This Row],[Cur_Amount Credit]],2),"")</f>
        <v>983.98</v>
      </c>
      <c r="AX65" s="46" t="str">
        <f>LEFT(Table1[[#This Row],[Cur]],3)</f>
        <v>MX</v>
      </c>
      <c r="AY65" s="59"/>
      <c r="AZ65" s="46"/>
      <c r="BA65" s="46">
        <f>IF(Table1[[#This Row],[Cur]]&lt;&gt;"",IF(Table1[[#This Row],[Cur]]="USD","",ExchangeRate),"")</f>
        <v>18.970994000000001</v>
      </c>
      <c r="BB65" s="46" t="str">
        <f>IF(Table1[[#This Row],[Grant]]&lt;&gt;"",VLOOKUP(Table1[[#This Row],[Grant]],Grants!B:D,3),"")</f>
        <v>EGC</v>
      </c>
      <c r="BC65" s="46" t="str">
        <f>TRIM(Table1[[#This Row],[Vendor ID]])</f>
        <v/>
      </c>
      <c r="BD65" t="e">
        <f>IF(Table1[[#This Row],[Reference Number]]=Q63,BD63,BD63+1)</f>
        <v>#REF!</v>
      </c>
    </row>
    <row r="66" spans="1:56" ht="46.5" thickBot="1" x14ac:dyDescent="0.3">
      <c r="A66" s="1"/>
      <c r="B66" s="357">
        <v>40</v>
      </c>
      <c r="C66" s="358">
        <v>44957</v>
      </c>
      <c r="D66" s="358">
        <v>44957</v>
      </c>
      <c r="E66" s="359" t="s">
        <v>154</v>
      </c>
      <c r="F66" s="360" t="str">
        <f>IFERROR(IF(VLOOKUP(Table1[[#This Row],[Budget Code Description]],Dimentions!$X$6:$AC$139,2,FALSE)="","",VLOOKUP(Table1[[#This Row],[Budget Code Description]],Dimentions!$X$6:$AC$139,2,FALSE)),"")</f>
        <v>FRINGE-MX</v>
      </c>
      <c r="G66" s="416">
        <f>IFERROR(VLOOKUP(Table1[[#This Row],[Budget Code Description]],Dimentions!$X$6:$AC$139,3,FALSE),"")</f>
        <v>70015</v>
      </c>
      <c r="H66" s="405" t="str">
        <f>IFERROR(VLOOKUP(Table1[[#This Row],[Account]],Dimentions!$S$6:$V$233,2,FALSE),"")</f>
        <v>In Country Benefits</v>
      </c>
      <c r="I66" s="363">
        <f>_xlfn.NUMBERVALUE(LEFT(Table1[[#This Row],[Account]],1))</f>
        <v>7</v>
      </c>
      <c r="J66" s="363" t="str">
        <f>IFERROR(VLOOKUP(Table1[[#This Row],[Budget Code Description]],Table6[#All],7,FALSE),"")</f>
        <v>DOL425</v>
      </c>
      <c r="K66" s="360">
        <f>IFERROR(VLOOKUP(Table1[[#This Row],[Budget Code Description]],Table6[#All],8,FALSE),"")</f>
        <v>20200</v>
      </c>
      <c r="L66" s="364"/>
      <c r="M66" s="365" t="str">
        <f>IFERROR(VLOOKUP(Table1[[#This Row],[Staff ID]],Table2[],2,FALSE),"")</f>
        <v/>
      </c>
      <c r="N66" s="401" t="str">
        <f>IFERROR(IF(VLOOKUP(Table1[[#This Row],[Budget Code Description]],Dimentions!$X$6:$AC$134,4,FALSE)="","",VLOOKUP(Table1[[#This Row],[Budget Code Description]],Dimentions!$X$6:$AC$134,4,FALSE)),"")</f>
        <v/>
      </c>
      <c r="O66" s="365" t="str">
        <f>IFERROR(VLOOKUP(Table1[[#This Row],[Vendor ID]],Table549[],2,FALSE),"")</f>
        <v/>
      </c>
      <c r="P66" s="364" t="s">
        <v>136</v>
      </c>
      <c r="Q66" s="360" t="str">
        <f>IF(Table1[[#This Row],[Posting Date]]&lt;&gt;"",$D$9,"")</f>
        <v>2023-01 DOL425 Mexico FO Report</v>
      </c>
      <c r="R66" s="366" t="str">
        <f>IF(Table1[[#This Row],[Posting Date]]&lt;&gt;"",$D$10,"")</f>
        <v>2023-01 DOL425 Mexico FO Report</v>
      </c>
      <c r="S66" s="402" t="s">
        <v>170</v>
      </c>
      <c r="T66" s="364" t="s">
        <v>44</v>
      </c>
      <c r="U66" s="372"/>
      <c r="V66" s="403">
        <v>5047.3999999999996</v>
      </c>
      <c r="W66" s="399">
        <v>18.787199999999999</v>
      </c>
      <c r="X66" s="220">
        <f>IF(E66="","",(IF(Table1[[#This Row],[Cur]]="USD",Table1[[#This Row],[Cur_Amount Debit]],Table1[[#This Row],[Cur_Amount Debit]]/Table1[[#This Row],[Exchange Rate]])))</f>
        <v>0</v>
      </c>
      <c r="Y66" s="220">
        <f>IF(E66="","",(IF(Table1[[#This Row],[Cur]]="USD",Table1[[#This Row],[Cur_Amount Credit]],Table1[[#This Row],[Cur_Amount Credit]]/ExchangeRate)))</f>
        <v>266.0588053530563</v>
      </c>
      <c r="Z66" s="221">
        <f>IF(E66="","",(Table1[[#This Row],[Debit USD]]-Table1[[#This Row],[Credit USD]]))</f>
        <v>-266.0588053530563</v>
      </c>
      <c r="AA66" s="231" t="s">
        <v>171</v>
      </c>
      <c r="AB66" s="249" t="s">
        <v>139</v>
      </c>
      <c r="AC66" s="1"/>
      <c r="AD66" s="15"/>
      <c r="AE66" s="15" t="str">
        <f>IF(AND(OR(Table1[[#This Row],[Account]]="15030",Table1[[#This Row],[Account]]="15035",Table1[[#This Row],[Account]]="20150"),Table1[[#This Row],[Vendor ID]]=""),1,"")</f>
        <v/>
      </c>
      <c r="AF66" s="15"/>
      <c r="AG66" s="15"/>
      <c r="AH66" s="15"/>
      <c r="AI66" s="46" t="str">
        <f>IF(Table1[[#This Row],[Posting Date]]&lt;&gt;"","GJ-"&amp;CountryID,"")</f>
        <v>GJ-MEX</v>
      </c>
      <c r="AJ66" s="59">
        <f>IF(Table1[[#This Row],[Posting Date]]&lt;&gt;"",Table1[[#This Row],[Posting Date]],"")</f>
        <v>44957</v>
      </c>
      <c r="AK66" s="46"/>
      <c r="AL66" s="46" t="str">
        <f>IF(Table1[[#This Row],[Description]]&lt;&gt;"",Table1[[#This Row],[Description]],"")</f>
        <v>2023-01 DOL425 Mexico FO Report</v>
      </c>
      <c r="AM66" s="46" t="str">
        <f>IF(Table1[[#This Row],[Posting Date]]&lt;&gt;"",Table1[[#This Row],[Reference Number]],"")</f>
        <v>2023-01 DOL425 Mexico FO Report</v>
      </c>
      <c r="AN66" s="46" t="str">
        <f>TRIM(Table1[[#This Row],[Line '#]])</f>
        <v>40</v>
      </c>
      <c r="AO66" s="46" t="str">
        <f>TRIM(Table1[[#This Row],[Account]])</f>
        <v>70015</v>
      </c>
      <c r="AP66" s="46" t="str">
        <f>IF(Table1[[#This Row],[Posting Date]]&lt;&gt;"",$D$5,"")</f>
        <v>MEX</v>
      </c>
      <c r="AQ66" s="46" t="str">
        <f>TRIM(Table1[[#This Row],[Departments-Prgrams]])</f>
        <v>20200</v>
      </c>
      <c r="AR66" s="46" t="str">
        <f>TRIM(Table1[[#This Row],[Grant]])</f>
        <v>DOL425</v>
      </c>
      <c r="AS66" s="46" t="str">
        <f>TRIM(Table1[[#This Row],[Staff ID]])</f>
        <v/>
      </c>
      <c r="AT66" s="46" t="str">
        <f>IF(TRIM(Table1[[#This Row],[Budget Code]])=0,"",TRIM(Table1[[#This Row],[Budget Code]]))</f>
        <v>FRINGE-MX</v>
      </c>
      <c r="AU66" s="46" t="str">
        <f>IF(Table1[[#This Row],[Line Description]]&lt;&gt;"",Table1[[#This Row],[Line Description]],"")</f>
        <v xml:space="preserve"> Medical Expenses Insurence MetLife 01 January to 01 January 2024</v>
      </c>
      <c r="AV66" s="46" t="str">
        <f>IF(Table1[[#This Row],[Cur_Amount Debit]]&gt;0,ROUND(Table1[[#This Row],[Cur_Amount Debit]],2),"")</f>
        <v/>
      </c>
      <c r="AW66" s="46">
        <f>IF(Table1[[#This Row],[Cur_Amount Credit]]&gt;0,ROUND(Table1[[#This Row],[Cur_Amount Credit]],2),"")</f>
        <v>5047.3999999999996</v>
      </c>
      <c r="AX66" s="46" t="str">
        <f>LEFT(Table1[[#This Row],[Cur]],3)</f>
        <v>MX</v>
      </c>
      <c r="AY66" s="59"/>
      <c r="AZ66" s="46"/>
      <c r="BA66" s="46">
        <f>IF(Table1[[#This Row],[Cur]]&lt;&gt;"",IF(Table1[[#This Row],[Cur]]="USD","",ExchangeRate),"")</f>
        <v>18.970994000000001</v>
      </c>
      <c r="BB66" s="46" t="str">
        <f>IF(Table1[[#This Row],[Grant]]&lt;&gt;"",VLOOKUP(Table1[[#This Row],[Grant]],Grants!B:D,3),"")</f>
        <v>EGC</v>
      </c>
      <c r="BC66" s="46" t="str">
        <f>TRIM(Table1[[#This Row],[Vendor ID]])</f>
        <v/>
      </c>
      <c r="BD66" t="e">
        <f>IF(Table1[[#This Row],[Reference Number]]=Q65,BD65,BD65+1)</f>
        <v>#REF!</v>
      </c>
    </row>
    <row r="67" spans="1:56" ht="45.75" x14ac:dyDescent="0.25">
      <c r="A67" s="1"/>
      <c r="B67" s="343">
        <v>41</v>
      </c>
      <c r="C67" s="344">
        <v>44957</v>
      </c>
      <c r="D67" s="344">
        <v>44957</v>
      </c>
      <c r="E67" s="345" t="s">
        <v>140</v>
      </c>
      <c r="F67" s="346" t="str">
        <f>IFERROR(IF(VLOOKUP(Table1[[#This Row],[Budget Code Description]],Dimentions!$X$6:$AC$139,2,FALSE)="","",VLOOKUP(Table1[[#This Row],[Budget Code Description]],Dimentions!$X$6:$AC$139,2,FALSE)),"")</f>
        <v>PERSNL-M&amp;E</v>
      </c>
      <c r="G67" s="346">
        <f>IFERROR(VLOOKUP(Table1[[#This Row],[Budget Code Description]],Dimentions!$X$6:$AC$139,3,FALSE),"")</f>
        <v>70000</v>
      </c>
      <c r="H67" s="406" t="str">
        <f>IFERROR(VLOOKUP(Table1[[#This Row],[Account]],Dimentions!$S$6:$V$233,2,FALSE),"")</f>
        <v>In Country Salaries</v>
      </c>
      <c r="I67" s="348">
        <f>_xlfn.NUMBERVALUE(LEFT(Table1[[#This Row],[Account]],1))</f>
        <v>7</v>
      </c>
      <c r="J67" s="348" t="str">
        <f>IFERROR(VLOOKUP(Table1[[#This Row],[Budget Code Description]],Table6[#All],7,FALSE),"")</f>
        <v>DOL425</v>
      </c>
      <c r="K67" s="346">
        <f>IFERROR(VLOOKUP(Table1[[#This Row],[Budget Code Description]],Table6[#All],8,FALSE),"")</f>
        <v>20200</v>
      </c>
      <c r="L67" s="349"/>
      <c r="M67" s="347" t="str">
        <f>IFERROR(VLOOKUP(Table1[[#This Row],[Staff ID]],Table2[],2,FALSE),"")</f>
        <v/>
      </c>
      <c r="N67" s="350" t="str">
        <f>IFERROR(IF(VLOOKUP(Table1[[#This Row],[Budget Code Description]],Dimentions!$X$6:$AC$134,4,FALSE)="","",VLOOKUP(Table1[[#This Row],[Budget Code Description]],Dimentions!$X$6:$AC$134,4,FALSE)),"")</f>
        <v/>
      </c>
      <c r="O67" s="347" t="str">
        <f>IFERROR(VLOOKUP(Table1[[#This Row],[Vendor ID]],Table549[],2,FALSE),"")</f>
        <v/>
      </c>
      <c r="P67" s="349" t="s">
        <v>141</v>
      </c>
      <c r="Q67" s="346" t="str">
        <f>IF(Table1[[#This Row],[Posting Date]]&lt;&gt;"",$D$9,"")</f>
        <v>2023-01 DOL425 Mexico FO Report</v>
      </c>
      <c r="R67" s="351" t="str">
        <f>IF(Table1[[#This Row],[Posting Date]]&lt;&gt;"",$D$10,"")</f>
        <v>2023-01 DOL425 Mexico FO Report</v>
      </c>
      <c r="S67" s="400" t="s">
        <v>168</v>
      </c>
      <c r="T67" s="349" t="s">
        <v>44</v>
      </c>
      <c r="U67" s="353">
        <f>42496.05+1164.15</f>
        <v>43660.200000000004</v>
      </c>
      <c r="V67" s="354"/>
      <c r="W67" s="399">
        <v>18.787199999999999</v>
      </c>
      <c r="X67" s="220">
        <f>IF(E67="","",(IF(Table1[[#This Row],[Cur]]="USD",Table1[[#This Row],[Cur_Amount Debit]],Table1[[#This Row],[Cur_Amount Debit]]/Table1[[#This Row],[Exchange Rate]])))</f>
        <v>2323.9333163004603</v>
      </c>
      <c r="Y67" s="220">
        <f>IF(E67="","",(IF(Table1[[#This Row],[Cur]]="USD",Table1[[#This Row],[Cur_Amount Credit]],Table1[[#This Row],[Cur_Amount Credit]]/ExchangeRate)))</f>
        <v>0</v>
      </c>
      <c r="Z67" s="221">
        <f>IF(E67="","",(Table1[[#This Row],[Debit USD]]-Table1[[#This Row],[Credit USD]]))</f>
        <v>2323.9333163004603</v>
      </c>
      <c r="AA67" s="231" t="s">
        <v>138</v>
      </c>
      <c r="AB67" s="249" t="s">
        <v>172</v>
      </c>
      <c r="AC67" s="1"/>
      <c r="AD67" s="15"/>
      <c r="AE67" s="15" t="str">
        <f>IF(AND(OR(Table1[[#This Row],[Account]]="15030",Table1[[#This Row],[Account]]="15035",Table1[[#This Row],[Account]]="20150"),Table1[[#This Row],[Vendor ID]]=""),1,"")</f>
        <v/>
      </c>
      <c r="AF67" s="15"/>
      <c r="AG67" s="15"/>
      <c r="AH67" s="15"/>
      <c r="AI67" s="46" t="str">
        <f>IF(Table1[[#This Row],[Posting Date]]&lt;&gt;"","GJ-"&amp;CountryID,"")</f>
        <v>GJ-MEX</v>
      </c>
      <c r="AJ67" s="59">
        <f>IF(Table1[[#This Row],[Posting Date]]&lt;&gt;"",Table1[[#This Row],[Posting Date]],"")</f>
        <v>44957</v>
      </c>
      <c r="AK67" s="46"/>
      <c r="AL67" s="46" t="str">
        <f>IF(Table1[[#This Row],[Description]]&lt;&gt;"",Table1[[#This Row],[Description]],"")</f>
        <v>2023-01 DOL425 Mexico FO Report</v>
      </c>
      <c r="AM67" s="46" t="str">
        <f>IF(Table1[[#This Row],[Posting Date]]&lt;&gt;"",Table1[[#This Row],[Reference Number]],"")</f>
        <v>2023-01 DOL425 Mexico FO Report</v>
      </c>
      <c r="AN67" s="46" t="str">
        <f>TRIM(Table1[[#This Row],[Line '#]])</f>
        <v>41</v>
      </c>
      <c r="AO67" s="46" t="str">
        <f>TRIM(Table1[[#This Row],[Account]])</f>
        <v>70000</v>
      </c>
      <c r="AP67" s="46" t="str">
        <f>IF(Table1[[#This Row],[Posting Date]]&lt;&gt;"",$D$5,"")</f>
        <v>MEX</v>
      </c>
      <c r="AQ67" s="46" t="str">
        <f>TRIM(Table1[[#This Row],[Departments-Prgrams]])</f>
        <v>20200</v>
      </c>
      <c r="AR67" s="46" t="str">
        <f>TRIM(Table1[[#This Row],[Grant]])</f>
        <v>DOL425</v>
      </c>
      <c r="AS67" s="46" t="str">
        <f>TRIM(Table1[[#This Row],[Staff ID]])</f>
        <v/>
      </c>
      <c r="AT67" s="46" t="str">
        <f>IF(TRIM(Table1[[#This Row],[Budget Code]])=0,"",TRIM(Table1[[#This Row],[Budget Code]]))</f>
        <v>PERSNL-M&amp;E</v>
      </c>
      <c r="AU67" s="46" t="str">
        <f>IF(Table1[[#This Row],[Line Description]]&lt;&gt;"",Table1[[#This Row],[Line Description]],"")</f>
        <v>PR Ending 01/31/23</v>
      </c>
      <c r="AV67" s="46">
        <f>IF(Table1[[#This Row],[Cur_Amount Debit]]&gt;0,ROUND(Table1[[#This Row],[Cur_Amount Debit]],2),"")</f>
        <v>43660.2</v>
      </c>
      <c r="AW67" s="46" t="str">
        <f>IF(Table1[[#This Row],[Cur_Amount Credit]]&gt;0,ROUND(Table1[[#This Row],[Cur_Amount Credit]],2),"")</f>
        <v/>
      </c>
      <c r="AX67" s="46" t="str">
        <f>LEFT(Table1[[#This Row],[Cur]],3)</f>
        <v>MX</v>
      </c>
      <c r="AY67" s="59"/>
      <c r="AZ67" s="46"/>
      <c r="BA67" s="46">
        <f>IF(Table1[[#This Row],[Cur]]&lt;&gt;"",IF(Table1[[#This Row],[Cur]]="USD","",ExchangeRate),"")</f>
        <v>18.970994000000001</v>
      </c>
      <c r="BB67" s="46" t="str">
        <f>IF(Table1[[#This Row],[Grant]]&lt;&gt;"",VLOOKUP(Table1[[#This Row],[Grant]],Grants!B:D,3),"")</f>
        <v>EGC</v>
      </c>
      <c r="BC67" s="46" t="str">
        <f>TRIM(Table1[[#This Row],[Vendor ID]])</f>
        <v/>
      </c>
      <c r="BD67" t="e">
        <f>IF(Table1[[#This Row],[Reference Number]]=Q66,BD66,BD66+1)</f>
        <v>#REF!</v>
      </c>
    </row>
    <row r="68" spans="1:56" ht="45.75" x14ac:dyDescent="0.25">
      <c r="A68" s="1"/>
      <c r="B68" s="355">
        <v>42</v>
      </c>
      <c r="C68" s="61">
        <v>44957</v>
      </c>
      <c r="D68" s="61">
        <v>44957</v>
      </c>
      <c r="E68" s="138" t="s">
        <v>154</v>
      </c>
      <c r="F68" s="141" t="str">
        <f>IFERROR(IF(VLOOKUP(Table1[[#This Row],[Budget Code Description]],Dimentions!$X$6:$AC$134,2,FALSE)="","",VLOOKUP(Table1[[#This Row],[Budget Code Description]],Dimentions!$X$6:$AC$134,2,FALSE)),"")</f>
        <v>FRINGE-MX</v>
      </c>
      <c r="G68" s="415">
        <f>IFERROR(VLOOKUP(Table1[[#This Row],[Budget Code Description]],Dimentions!$X$6:$AC$134,3,FALSE),"")</f>
        <v>70015</v>
      </c>
      <c r="H68" s="246" t="str">
        <f>IFERROR(VLOOKUP(Table1[[#This Row],[Account]],Dimentions!$S$6:$V$233,2,FALSE),"")</f>
        <v>In Country Benefits</v>
      </c>
      <c r="I68" s="62">
        <f>_xlfn.NUMBERVALUE(LEFT(Table1[[#This Row],[Account]],1))</f>
        <v>7</v>
      </c>
      <c r="J68" s="62" t="str">
        <f>IFERROR(VLOOKUP(Table1[[#This Row],[Budget Code Description]],Table6[#All],7,FALSE),"")</f>
        <v>DOL425</v>
      </c>
      <c r="K68" s="141">
        <f>IFERROR(VLOOKUP(Table1[[#This Row],[Budget Code Description]],Table6[#All],8,FALSE),"")</f>
        <v>20200</v>
      </c>
      <c r="L68" s="63"/>
      <c r="M68" s="65" t="str">
        <f>IFERROR(VLOOKUP(Table1[[#This Row],[Staff ID]],Table2[],2,FALSE),"")</f>
        <v/>
      </c>
      <c r="N68" s="63" t="str">
        <f>IFERROR(IF(VLOOKUP(Table1[[#This Row],[Budget Code Description]],Dimentions!$X$6:$AC$134,4,FALSE)="","",VLOOKUP(Table1[[#This Row],[Budget Code Description]],Dimentions!$X$6:$AC$134,4,FALSE)),"")</f>
        <v/>
      </c>
      <c r="O68" s="65" t="str">
        <f>IFERROR(VLOOKUP(Table1[[#This Row],[Vendor ID]],Table549[],2,FALSE),"")</f>
        <v/>
      </c>
      <c r="P68" s="63" t="s">
        <v>141</v>
      </c>
      <c r="Q68" s="141" t="str">
        <f>IF(Table1[[#This Row],[Posting Date]]&lt;&gt;"",$D$9,"")</f>
        <v>2023-01 DOL425 Mexico FO Report</v>
      </c>
      <c r="R68" s="157" t="str">
        <f>IF(Table1[[#This Row],[Posting Date]]&lt;&gt;"",$D$10,"")</f>
        <v>2023-01 DOL425 Mexico FO Report</v>
      </c>
      <c r="S68" s="66" t="s">
        <v>160</v>
      </c>
      <c r="T68" s="63" t="s">
        <v>44</v>
      </c>
      <c r="U68" s="257">
        <v>439.8</v>
      </c>
      <c r="V68" s="389"/>
      <c r="W68" s="399">
        <v>18.787199999999999</v>
      </c>
      <c r="X68" s="220">
        <f>IF(E68="","",(IF(Table1[[#This Row],[Cur]]="USD",Table1[[#This Row],[Cur_Amount Debit]],Table1[[#This Row],[Cur_Amount Debit]]/Table1[[#This Row],[Exchange Rate]])))</f>
        <v>23.409555442003068</v>
      </c>
      <c r="Y68" s="220">
        <f>IF(E68="","",(IF(Table1[[#This Row],[Cur]]="USD",Table1[[#This Row],[Cur_Amount Credit]],Table1[[#This Row],[Cur_Amount Credit]]/ExchangeRate)))</f>
        <v>0</v>
      </c>
      <c r="Z68" s="220">
        <f>IF(E68="","",(Table1[[#This Row],[Debit USD]]-Table1[[#This Row],[Credit USD]]))</f>
        <v>23.409555442003068</v>
      </c>
      <c r="AA68" s="231" t="s">
        <v>138</v>
      </c>
      <c r="AB68" s="249"/>
      <c r="AC68" s="1"/>
      <c r="AD68" s="15"/>
      <c r="AE68" s="15"/>
      <c r="AF68" s="15"/>
      <c r="AG68" s="15"/>
      <c r="AH68" s="15"/>
      <c r="AI68" s="46"/>
      <c r="AJ68" s="59"/>
      <c r="AK68" s="46"/>
      <c r="AL68" s="46"/>
      <c r="AM68" s="46"/>
      <c r="AN68" s="46"/>
      <c r="AO68" s="46"/>
      <c r="AP68" s="46"/>
      <c r="AQ68" s="46"/>
      <c r="AR68" s="46"/>
      <c r="AS68" s="46"/>
      <c r="AT68" s="46"/>
      <c r="AU68" s="46"/>
      <c r="AV68" s="46"/>
      <c r="AW68" s="46"/>
      <c r="AX68" s="46"/>
      <c r="AY68" s="59"/>
      <c r="AZ68" s="46"/>
      <c r="BA68" s="46"/>
      <c r="BB68" s="46"/>
      <c r="BC68" s="46"/>
    </row>
    <row r="69" spans="1:56" ht="45.75" hidden="1" x14ac:dyDescent="0.25">
      <c r="A69" s="1"/>
      <c r="B69" s="355">
        <v>43</v>
      </c>
      <c r="C69" s="61">
        <v>44957</v>
      </c>
      <c r="D69" s="61">
        <v>44957</v>
      </c>
      <c r="E69" s="138" t="s">
        <v>111</v>
      </c>
      <c r="F69" s="141">
        <f>IFERROR(IF(VLOOKUP(Table1[[#This Row],[Budget Code Description]],Dimentions!$X$6:$AC$139,2,FALSE)="","",VLOOKUP(Table1[[#This Row],[Budget Code Description]],Dimentions!$X$6:$AC$139,2,FALSE)),"")</f>
        <v>99999</v>
      </c>
      <c r="G69" s="141">
        <f>IFERROR(VLOOKUP(Table1[[#This Row],[Budget Code Description]],Dimentions!$X$6:$AC$139,3,FALSE),"")</f>
        <v>20200</v>
      </c>
      <c r="H69" s="64" t="str">
        <f>IFERROR(VLOOKUP(Table1[[#This Row],[Account]],Dimentions!$S$6:$V$233,2,FALSE),"")</f>
        <v>A/P Liabilities Payable</v>
      </c>
      <c r="I69" s="62">
        <f>_xlfn.NUMBERVALUE(LEFT(Table1[[#This Row],[Account]],1))</f>
        <v>2</v>
      </c>
      <c r="J69" s="62" t="str">
        <f>IFERROR(VLOOKUP(Table1[[#This Row],[Budget Code Description]],Table6[#All],7,FALSE),"")</f>
        <v>DOL425</v>
      </c>
      <c r="K69" s="141">
        <f>IFERROR(VLOOKUP(Table1[[#This Row],[Budget Code Description]],Table6[#All],8,FALSE),"")</f>
        <v>20200</v>
      </c>
      <c r="L69" s="63"/>
      <c r="M69" s="65" t="str">
        <f>IFERROR(VLOOKUP(Table1[[#This Row],[Staff ID]],Table2[],2,FALSE),"")</f>
        <v/>
      </c>
      <c r="N69" s="209" t="str">
        <f>IFERROR(IF(VLOOKUP(Table1[[#This Row],[Budget Code Description]],Dimentions!$X$6:$AC$134,4,FALSE)="","",VLOOKUP(Table1[[#This Row],[Budget Code Description]],Dimentions!$X$6:$AC$134,4,FALSE)),"")</f>
        <v/>
      </c>
      <c r="O69" s="65" t="str">
        <f>IFERROR(VLOOKUP(Table1[[#This Row],[Vendor ID]],Table549[],2,FALSE),"")</f>
        <v/>
      </c>
      <c r="P69" s="63" t="s">
        <v>141</v>
      </c>
      <c r="Q69" s="141" t="str">
        <f>IF(Table1[[#This Row],[Posting Date]]&lt;&gt;"",$D$9,"")</f>
        <v>2023-01 DOL425 Mexico FO Report</v>
      </c>
      <c r="R69" s="157" t="str">
        <f>IF(Table1[[#This Row],[Posting Date]]&lt;&gt;"",$D$10,"")</f>
        <v>2023-01 DOL425 Mexico FO Report</v>
      </c>
      <c r="S69" s="66" t="s">
        <v>161</v>
      </c>
      <c r="T69" s="63" t="s">
        <v>44</v>
      </c>
      <c r="U69" s="219"/>
      <c r="V69" s="388">
        <v>983.98</v>
      </c>
      <c r="W69" s="399">
        <v>18.787199999999999</v>
      </c>
      <c r="X69" s="220">
        <f>IF(E69="","",(IF(Table1[[#This Row],[Cur]]="USD",Table1[[#This Row],[Cur_Amount Debit]],Table1[[#This Row],[Cur_Amount Debit]]/Table1[[#This Row],[Exchange Rate]])))</f>
        <v>0</v>
      </c>
      <c r="Y69" s="220">
        <f>IF(E69="","",(IF(Table1[[#This Row],[Cur]]="USD",Table1[[#This Row],[Cur_Amount Credit]],Table1[[#This Row],[Cur_Amount Credit]]/ExchangeRate)))</f>
        <v>51.867603774478027</v>
      </c>
      <c r="Z69" s="221">
        <f>IF(E69="","",(Table1[[#This Row],[Debit USD]]-Table1[[#This Row],[Credit USD]]))</f>
        <v>-51.867603774478027</v>
      </c>
      <c r="AA69" s="231" t="s">
        <v>138</v>
      </c>
      <c r="AB69" s="249" t="s">
        <v>139</v>
      </c>
      <c r="AC69" s="1"/>
      <c r="AD69" s="15"/>
      <c r="AE69" s="15" t="str">
        <f>IF(AND(OR(Table1[[#This Row],[Account]]="15030",Table1[[#This Row],[Account]]="15035",Table1[[#This Row],[Account]]="20150"),Table1[[#This Row],[Vendor ID]]=""),1,"")</f>
        <v/>
      </c>
      <c r="AF69" s="15"/>
      <c r="AG69" s="15"/>
      <c r="AH69" s="15"/>
      <c r="AI69" s="46" t="str">
        <f>IF(Table1[[#This Row],[Posting Date]]&lt;&gt;"","GJ-"&amp;CountryID,"")</f>
        <v>GJ-MEX</v>
      </c>
      <c r="AJ69" s="59">
        <f>IF(Table1[[#This Row],[Posting Date]]&lt;&gt;"",Table1[[#This Row],[Posting Date]],"")</f>
        <v>44957</v>
      </c>
      <c r="AK69" s="46"/>
      <c r="AL69" s="46" t="str">
        <f>IF(Table1[[#This Row],[Description]]&lt;&gt;"",Table1[[#This Row],[Description]],"")</f>
        <v>2023-01 DOL425 Mexico FO Report</v>
      </c>
      <c r="AM69" s="46" t="str">
        <f>IF(Table1[[#This Row],[Posting Date]]&lt;&gt;"",Table1[[#This Row],[Reference Number]],"")</f>
        <v>2023-01 DOL425 Mexico FO Report</v>
      </c>
      <c r="AN69" s="46" t="str">
        <f>TRIM(Table1[[#This Row],[Line '#]])</f>
        <v>43</v>
      </c>
      <c r="AO69" s="46" t="str">
        <f>TRIM(Table1[[#This Row],[Account]])</f>
        <v>20200</v>
      </c>
      <c r="AP69" s="46" t="str">
        <f>IF(Table1[[#This Row],[Posting Date]]&lt;&gt;"",$D$5,"")</f>
        <v>MEX</v>
      </c>
      <c r="AQ69" s="46" t="str">
        <f>TRIM(Table1[[#This Row],[Departments-Prgrams]])</f>
        <v>20200</v>
      </c>
      <c r="AR69" s="46" t="str">
        <f>TRIM(Table1[[#This Row],[Grant]])</f>
        <v>DOL425</v>
      </c>
      <c r="AS69" s="46" t="str">
        <f>TRIM(Table1[[#This Row],[Staff ID]])</f>
        <v/>
      </c>
      <c r="AT69" s="46" t="str">
        <f>IF(TRIM(Table1[[#This Row],[Budget Code]])=0,"",TRIM(Table1[[#This Row],[Budget Code]]))</f>
        <v>99999</v>
      </c>
      <c r="AU69" s="46" t="str">
        <f>IF(Table1[[#This Row],[Line Description]]&lt;&gt;"",Table1[[#This Row],[Line Description]],"")</f>
        <v>Social Security Withholdings Employee, PR Ending 01/31/23 LOE 45.00</v>
      </c>
      <c r="AV69" s="46" t="str">
        <f>IF(Table1[[#This Row],[Cur_Amount Debit]]&gt;0,ROUND(Table1[[#This Row],[Cur_Amount Debit]],2),"")</f>
        <v/>
      </c>
      <c r="AW69" s="46">
        <f>IF(Table1[[#This Row],[Cur_Amount Credit]]&gt;0,ROUND(Table1[[#This Row],[Cur_Amount Credit]],2),"")</f>
        <v>983.98</v>
      </c>
      <c r="AX69" s="46" t="str">
        <f>LEFT(Table1[[#This Row],[Cur]],3)</f>
        <v>MX</v>
      </c>
      <c r="AY69" s="59"/>
      <c r="AZ69" s="46"/>
      <c r="BA69" s="46">
        <f>IF(Table1[[#This Row],[Cur]]&lt;&gt;"",IF(Table1[[#This Row],[Cur]]="USD","",ExchangeRate),"")</f>
        <v>18.970994000000001</v>
      </c>
      <c r="BB69" s="46" t="str">
        <f>IF(Table1[[#This Row],[Grant]]&lt;&gt;"",VLOOKUP(Table1[[#This Row],[Grant]],Grants!B:D,3),"")</f>
        <v>EGC</v>
      </c>
      <c r="BC69" s="46" t="str">
        <f>TRIM(Table1[[#This Row],[Vendor ID]])</f>
        <v/>
      </c>
      <c r="BD69" t="e">
        <f>IF(Table1[[#This Row],[Reference Number]]=Q67,BD67,BD67+1)</f>
        <v>#REF!</v>
      </c>
    </row>
    <row r="70" spans="1:56" ht="46.5" thickBot="1" x14ac:dyDescent="0.3">
      <c r="A70" s="1"/>
      <c r="B70" s="357">
        <v>44</v>
      </c>
      <c r="C70" s="358">
        <v>44957</v>
      </c>
      <c r="D70" s="358">
        <v>44957</v>
      </c>
      <c r="E70" s="359" t="s">
        <v>154</v>
      </c>
      <c r="F70" s="360" t="str">
        <f>IFERROR(IF(VLOOKUP(Table1[[#This Row],[Budget Code Description]],Dimentions!$X$6:$AC$139,2,FALSE)="","",VLOOKUP(Table1[[#This Row],[Budget Code Description]],Dimentions!$X$6:$AC$139,2,FALSE)),"")</f>
        <v>FRINGE-MX</v>
      </c>
      <c r="G70" s="360">
        <f>IFERROR(VLOOKUP(Table1[[#This Row],[Budget Code Description]],Dimentions!$X$6:$AC$139,3,FALSE),"")</f>
        <v>70015</v>
      </c>
      <c r="H70" s="405" t="str">
        <f>IFERROR(VLOOKUP(Table1[[#This Row],[Account]],Dimentions!$S$6:$V$233,2,FALSE),"")</f>
        <v>In Country Benefits</v>
      </c>
      <c r="I70" s="363">
        <f>_xlfn.NUMBERVALUE(LEFT(Table1[[#This Row],[Account]],1))</f>
        <v>7</v>
      </c>
      <c r="J70" s="363" t="str">
        <f>IFERROR(VLOOKUP(Table1[[#This Row],[Budget Code Description]],Table6[#All],7,FALSE),"")</f>
        <v>DOL425</v>
      </c>
      <c r="K70" s="360">
        <f>IFERROR(VLOOKUP(Table1[[#This Row],[Budget Code Description]],Table6[#All],8,FALSE),"")</f>
        <v>20200</v>
      </c>
      <c r="L70" s="364"/>
      <c r="M70" s="365" t="str">
        <f>IFERROR(VLOOKUP(Table1[[#This Row],[Staff ID]],Table2[],2,FALSE),"")</f>
        <v/>
      </c>
      <c r="N70" s="401" t="str">
        <f>IFERROR(IF(VLOOKUP(Table1[[#This Row],[Budget Code Description]],Dimentions!$X$6:$AC$134,4,FALSE)="","",VLOOKUP(Table1[[#This Row],[Budget Code Description]],Dimentions!$X$6:$AC$134,4,FALSE)),"")</f>
        <v/>
      </c>
      <c r="O70" s="365" t="str">
        <f>IFERROR(VLOOKUP(Table1[[#This Row],[Vendor ID]],Table549[],2,FALSE),"")</f>
        <v/>
      </c>
      <c r="P70" s="364" t="s">
        <v>141</v>
      </c>
      <c r="Q70" s="360" t="str">
        <f>IF(Table1[[#This Row],[Posting Date]]&lt;&gt;"",$D$9,"")</f>
        <v>2023-01 DOL425 Mexico FO Report</v>
      </c>
      <c r="R70" s="366" t="str">
        <f>IF(Table1[[#This Row],[Posting Date]]&lt;&gt;"",$D$10,"")</f>
        <v>2023-01 DOL425 Mexico FO Report</v>
      </c>
      <c r="S70" s="402" t="s">
        <v>170</v>
      </c>
      <c r="T70" s="364" t="s">
        <v>44</v>
      </c>
      <c r="U70" s="372"/>
      <c r="V70" s="403">
        <v>1604.27</v>
      </c>
      <c r="W70" s="399">
        <v>18.787199999999999</v>
      </c>
      <c r="X70" s="220">
        <f>IF(E70="","",(IF(Table1[[#This Row],[Cur]]="USD",Table1[[#This Row],[Cur_Amount Debit]],Table1[[#This Row],[Cur_Amount Debit]]/Table1[[#This Row],[Exchange Rate]])))</f>
        <v>0</v>
      </c>
      <c r="Y70" s="220">
        <f>IF(E70="","",(IF(Table1[[#This Row],[Cur]]="USD",Table1[[#This Row],[Cur_Amount Credit]],Table1[[#This Row],[Cur_Amount Credit]]/ExchangeRate)))</f>
        <v>84.564361783046266</v>
      </c>
      <c r="Z70" s="221">
        <f>IF(E70="","",(Table1[[#This Row],[Debit USD]]-Table1[[#This Row],[Credit USD]]))</f>
        <v>-84.564361783046266</v>
      </c>
      <c r="AA70" s="231" t="s">
        <v>171</v>
      </c>
      <c r="AB70" s="249" t="s">
        <v>139</v>
      </c>
      <c r="AC70" s="1"/>
      <c r="AD70" s="15"/>
      <c r="AE70" s="15" t="str">
        <f>IF(AND(OR(Table1[[#This Row],[Account]]="15030",Table1[[#This Row],[Account]]="15035",Table1[[#This Row],[Account]]="20150"),Table1[[#This Row],[Vendor ID]]=""),1,"")</f>
        <v/>
      </c>
      <c r="AF70" s="15"/>
      <c r="AG70" s="15"/>
      <c r="AH70" s="15"/>
      <c r="AI70" s="46" t="str">
        <f>IF(Table1[[#This Row],[Posting Date]]&lt;&gt;"","GJ-"&amp;CountryID,"")</f>
        <v>GJ-MEX</v>
      </c>
      <c r="AJ70" s="59">
        <f>IF(Table1[[#This Row],[Posting Date]]&lt;&gt;"",Table1[[#This Row],[Posting Date]],"")</f>
        <v>44957</v>
      </c>
      <c r="AK70" s="46"/>
      <c r="AL70" s="46" t="str">
        <f>IF(Table1[[#This Row],[Description]]&lt;&gt;"",Table1[[#This Row],[Description]],"")</f>
        <v>2023-01 DOL425 Mexico FO Report</v>
      </c>
      <c r="AM70" s="46" t="str">
        <f>IF(Table1[[#This Row],[Posting Date]]&lt;&gt;"",Table1[[#This Row],[Reference Number]],"")</f>
        <v>2023-01 DOL425 Mexico FO Report</v>
      </c>
      <c r="AN70" s="46" t="str">
        <f>TRIM(Table1[[#This Row],[Line '#]])</f>
        <v>44</v>
      </c>
      <c r="AO70" s="46" t="str">
        <f>TRIM(Table1[[#This Row],[Account]])</f>
        <v>70015</v>
      </c>
      <c r="AP70" s="46" t="str">
        <f>IF(Table1[[#This Row],[Posting Date]]&lt;&gt;"",$D$5,"")</f>
        <v>MEX</v>
      </c>
      <c r="AQ70" s="46" t="str">
        <f>TRIM(Table1[[#This Row],[Departments-Prgrams]])</f>
        <v>20200</v>
      </c>
      <c r="AR70" s="46" t="str">
        <f>TRIM(Table1[[#This Row],[Grant]])</f>
        <v>DOL425</v>
      </c>
      <c r="AS70" s="46" t="str">
        <f>TRIM(Table1[[#This Row],[Staff ID]])</f>
        <v/>
      </c>
      <c r="AT70" s="46" t="str">
        <f>IF(TRIM(Table1[[#This Row],[Budget Code]])=0,"",TRIM(Table1[[#This Row],[Budget Code]]))</f>
        <v>FRINGE-MX</v>
      </c>
      <c r="AU70" s="46" t="str">
        <f>IF(Table1[[#This Row],[Line Description]]&lt;&gt;"",Table1[[#This Row],[Line Description]],"")</f>
        <v xml:space="preserve"> Medical Expenses Insurence MetLife 01 January to 01 January 2024</v>
      </c>
      <c r="AV70" s="46" t="str">
        <f>IF(Table1[[#This Row],[Cur_Amount Debit]]&gt;0,ROUND(Table1[[#This Row],[Cur_Amount Debit]],2),"")</f>
        <v/>
      </c>
      <c r="AW70" s="46">
        <f>IF(Table1[[#This Row],[Cur_Amount Credit]]&gt;0,ROUND(Table1[[#This Row],[Cur_Amount Credit]],2),"")</f>
        <v>1604.27</v>
      </c>
      <c r="AX70" s="46" t="str">
        <f>LEFT(Table1[[#This Row],[Cur]],3)</f>
        <v>MX</v>
      </c>
      <c r="AY70" s="59"/>
      <c r="AZ70" s="46"/>
      <c r="BA70" s="46">
        <f>IF(Table1[[#This Row],[Cur]]&lt;&gt;"",IF(Table1[[#This Row],[Cur]]="USD","",ExchangeRate),"")</f>
        <v>18.970994000000001</v>
      </c>
      <c r="BB70" s="46" t="str">
        <f>IF(Table1[[#This Row],[Grant]]&lt;&gt;"",VLOOKUP(Table1[[#This Row],[Grant]],Grants!B:D,3),"")</f>
        <v>EGC</v>
      </c>
      <c r="BC70" s="46" t="str">
        <f>TRIM(Table1[[#This Row],[Vendor ID]])</f>
        <v/>
      </c>
      <c r="BD70" t="e">
        <f>IF(Table1[[#This Row],[Reference Number]]=Q69,BD69,BD69+1)</f>
        <v>#REF!</v>
      </c>
    </row>
    <row r="71" spans="1:56" ht="45.75" x14ac:dyDescent="0.25">
      <c r="A71" s="1"/>
      <c r="B71" s="343">
        <v>45</v>
      </c>
      <c r="C71" s="344">
        <v>44957</v>
      </c>
      <c r="D71" s="344">
        <v>44957</v>
      </c>
      <c r="E71" s="345" t="s">
        <v>143</v>
      </c>
      <c r="F71" s="346" t="str">
        <f>IFERROR(IF(VLOOKUP(Table1[[#This Row],[Budget Code Description]],Dimentions!$X$6:$AC$139,2,FALSE)="","",VLOOKUP(Table1[[#This Row],[Budget Code Description]],Dimentions!$X$6:$AC$139,2,FALSE)),"")</f>
        <v>PERSNL-WLO</v>
      </c>
      <c r="G71" s="346">
        <f>IFERROR(VLOOKUP(Table1[[#This Row],[Budget Code Description]],Dimentions!$X$6:$AC$139,3,FALSE),"")</f>
        <v>70000</v>
      </c>
      <c r="H71" s="406" t="str">
        <f>IFERROR(VLOOKUP(Table1[[#This Row],[Account]],Dimentions!$S$6:$V$233,2,FALSE),"")</f>
        <v>In Country Salaries</v>
      </c>
      <c r="I71" s="348">
        <f>_xlfn.NUMBERVALUE(LEFT(Table1[[#This Row],[Account]],1))</f>
        <v>7</v>
      </c>
      <c r="J71" s="348" t="str">
        <f>IFERROR(VLOOKUP(Table1[[#This Row],[Budget Code Description]],Table6[#All],7,FALSE),"")</f>
        <v>DOL425</v>
      </c>
      <c r="K71" s="346">
        <f>IFERROR(VLOOKUP(Table1[[#This Row],[Budget Code Description]],Table6[#All],8,FALSE),"")</f>
        <v>20200</v>
      </c>
      <c r="L71" s="349"/>
      <c r="M71" s="347" t="str">
        <f>IFERROR(VLOOKUP(Table1[[#This Row],[Staff ID]],Table2[],2,FALSE),"")</f>
        <v/>
      </c>
      <c r="N71" s="350" t="str">
        <f>IFERROR(IF(VLOOKUP(Table1[[#This Row],[Budget Code Description]],Dimentions!$X$6:$AC$134,4,FALSE)="","",VLOOKUP(Table1[[#This Row],[Budget Code Description]],Dimentions!$X$6:$AC$134,4,FALSE)),"")</f>
        <v/>
      </c>
      <c r="O71" s="347" t="str">
        <f>IFERROR(VLOOKUP(Table1[[#This Row],[Vendor ID]],Table549[],2,FALSE),"")</f>
        <v/>
      </c>
      <c r="P71" s="349" t="s">
        <v>144</v>
      </c>
      <c r="Q71" s="346" t="str">
        <f>IF(Table1[[#This Row],[Posting Date]]&lt;&gt;"",$D$9,"")</f>
        <v>2023-01 DOL425 Mexico FO Report</v>
      </c>
      <c r="R71" s="351" t="str">
        <f>IF(Table1[[#This Row],[Posting Date]]&lt;&gt;"",$D$10,"")</f>
        <v>2023-01 DOL425 Mexico FO Report</v>
      </c>
      <c r="S71" s="400" t="s">
        <v>168</v>
      </c>
      <c r="T71" s="349" t="s">
        <v>44</v>
      </c>
      <c r="U71" s="353">
        <f>33713.25+835.65</f>
        <v>34548.9</v>
      </c>
      <c r="V71" s="354"/>
      <c r="W71" s="399">
        <v>18.787199999999999</v>
      </c>
      <c r="X71" s="220">
        <f>IF(E71="","",(IF(Table1[[#This Row],[Cur]]="USD",Table1[[#This Row],[Cur_Amount Debit]],Table1[[#This Row],[Cur_Amount Debit]]/Table1[[#This Row],[Exchange Rate]])))</f>
        <v>1838.9595043433831</v>
      </c>
      <c r="Y71" s="220">
        <f>IF(E71="","",(IF(Table1[[#This Row],[Cur]]="USD",Table1[[#This Row],[Cur_Amount Credit]],Table1[[#This Row],[Cur_Amount Credit]]/ExchangeRate)))</f>
        <v>0</v>
      </c>
      <c r="Z71" s="221">
        <f>IF(E71="","",(Table1[[#This Row],[Debit USD]]-Table1[[#This Row],[Credit USD]]))</f>
        <v>1838.9595043433831</v>
      </c>
      <c r="AA71" s="231" t="s">
        <v>138</v>
      </c>
      <c r="AB71" s="249" t="s">
        <v>172</v>
      </c>
      <c r="AC71" s="1"/>
      <c r="AD71" s="15"/>
      <c r="AE71" s="15" t="str">
        <f>IF(AND(OR(Table1[[#This Row],[Account]]="15030",Table1[[#This Row],[Account]]="15035",Table1[[#This Row],[Account]]="20150"),Table1[[#This Row],[Vendor ID]]=""),1,"")</f>
        <v/>
      </c>
      <c r="AF71" s="15"/>
      <c r="AG71" s="15"/>
      <c r="AH71" s="15"/>
      <c r="AI71" s="46" t="str">
        <f>IF(Table1[[#This Row],[Posting Date]]&lt;&gt;"","GJ-"&amp;CountryID,"")</f>
        <v>GJ-MEX</v>
      </c>
      <c r="AJ71" s="59">
        <f>IF(Table1[[#This Row],[Posting Date]]&lt;&gt;"",Table1[[#This Row],[Posting Date]],"")</f>
        <v>44957</v>
      </c>
      <c r="AK71" s="46"/>
      <c r="AL71" s="46" t="str">
        <f>IF(Table1[[#This Row],[Description]]&lt;&gt;"",Table1[[#This Row],[Description]],"")</f>
        <v>2023-01 DOL425 Mexico FO Report</v>
      </c>
      <c r="AM71" s="46" t="str">
        <f>IF(Table1[[#This Row],[Posting Date]]&lt;&gt;"",Table1[[#This Row],[Reference Number]],"")</f>
        <v>2023-01 DOL425 Mexico FO Report</v>
      </c>
      <c r="AN71" s="46" t="str">
        <f>TRIM(Table1[[#This Row],[Line '#]])</f>
        <v>45</v>
      </c>
      <c r="AO71" s="46" t="str">
        <f>TRIM(Table1[[#This Row],[Account]])</f>
        <v>70000</v>
      </c>
      <c r="AP71" s="46" t="str">
        <f>IF(Table1[[#This Row],[Posting Date]]&lt;&gt;"",$D$5,"")</f>
        <v>MEX</v>
      </c>
      <c r="AQ71" s="46" t="str">
        <f>TRIM(Table1[[#This Row],[Departments-Prgrams]])</f>
        <v>20200</v>
      </c>
      <c r="AR71" s="46" t="str">
        <f>TRIM(Table1[[#This Row],[Grant]])</f>
        <v>DOL425</v>
      </c>
      <c r="AS71" s="46" t="str">
        <f>TRIM(Table1[[#This Row],[Staff ID]])</f>
        <v/>
      </c>
      <c r="AT71" s="46" t="str">
        <f>IF(TRIM(Table1[[#This Row],[Budget Code]])=0,"",TRIM(Table1[[#This Row],[Budget Code]]))</f>
        <v>PERSNL-WLO</v>
      </c>
      <c r="AU71" s="46" t="str">
        <f>IF(Table1[[#This Row],[Line Description]]&lt;&gt;"",Table1[[#This Row],[Line Description]],"")</f>
        <v>PR Ending 01/31/23</v>
      </c>
      <c r="AV71" s="46">
        <f>IF(Table1[[#This Row],[Cur_Amount Debit]]&gt;0,ROUND(Table1[[#This Row],[Cur_Amount Debit]],2),"")</f>
        <v>34548.9</v>
      </c>
      <c r="AW71" s="46" t="str">
        <f>IF(Table1[[#This Row],[Cur_Amount Credit]]&gt;0,ROUND(Table1[[#This Row],[Cur_Amount Credit]],2),"")</f>
        <v/>
      </c>
      <c r="AX71" s="46" t="str">
        <f>LEFT(Table1[[#This Row],[Cur]],3)</f>
        <v>MX</v>
      </c>
      <c r="AY71" s="59"/>
      <c r="AZ71" s="46"/>
      <c r="BA71" s="46">
        <f>IF(Table1[[#This Row],[Cur]]&lt;&gt;"",IF(Table1[[#This Row],[Cur]]="USD","",ExchangeRate),"")</f>
        <v>18.970994000000001</v>
      </c>
      <c r="BB71" s="46" t="str">
        <f>IF(Table1[[#This Row],[Grant]]&lt;&gt;"",VLOOKUP(Table1[[#This Row],[Grant]],Grants!B:D,3),"")</f>
        <v>EGC</v>
      </c>
      <c r="BC71" s="46" t="str">
        <f>TRIM(Table1[[#This Row],[Vendor ID]])</f>
        <v/>
      </c>
      <c r="BD71" t="e">
        <f>IF(Table1[[#This Row],[Reference Number]]=Q70,BD70,BD70+1)</f>
        <v>#REF!</v>
      </c>
    </row>
    <row r="72" spans="1:56" ht="45.75" x14ac:dyDescent="0.25">
      <c r="A72" s="1"/>
      <c r="B72" s="355">
        <v>46</v>
      </c>
      <c r="C72" s="61">
        <v>44957</v>
      </c>
      <c r="D72" s="61">
        <v>44957</v>
      </c>
      <c r="E72" s="138" t="s">
        <v>154</v>
      </c>
      <c r="F72" s="141" t="str">
        <f>IFERROR(IF(VLOOKUP(Table1[[#This Row],[Budget Code Description]],Dimentions!$X$6:$AC$134,2,FALSE)="","",VLOOKUP(Table1[[#This Row],[Budget Code Description]],Dimentions!$X$6:$AC$134,2,FALSE)),"")</f>
        <v>FRINGE-MX</v>
      </c>
      <c r="G72" s="415">
        <f>IFERROR(VLOOKUP(Table1[[#This Row],[Budget Code Description]],Dimentions!$X$6:$AC$134,3,FALSE),"")</f>
        <v>70015</v>
      </c>
      <c r="H72" s="246" t="str">
        <f>IFERROR(VLOOKUP(Table1[[#This Row],[Account]],Dimentions!$S$6:$V$233,2,FALSE),"")</f>
        <v>In Country Benefits</v>
      </c>
      <c r="I72" s="62">
        <f>_xlfn.NUMBERVALUE(LEFT(Table1[[#This Row],[Account]],1))</f>
        <v>7</v>
      </c>
      <c r="J72" s="62" t="str">
        <f>IFERROR(VLOOKUP(Table1[[#This Row],[Budget Code Description]],Table6[#All],7,FALSE),"")</f>
        <v>DOL425</v>
      </c>
      <c r="K72" s="141">
        <f>IFERROR(VLOOKUP(Table1[[#This Row],[Budget Code Description]],Table6[#All],8,FALSE),"")</f>
        <v>20200</v>
      </c>
      <c r="L72" s="63"/>
      <c r="M72" s="65" t="str">
        <f>IFERROR(VLOOKUP(Table1[[#This Row],[Staff ID]],Table2[],2,FALSE),"")</f>
        <v/>
      </c>
      <c r="N72" s="63" t="str">
        <f>IFERROR(IF(VLOOKUP(Table1[[#This Row],[Budget Code Description]],Dimentions!$X$6:$AC$134,4,FALSE)="","",VLOOKUP(Table1[[#This Row],[Budget Code Description]],Dimentions!$X$6:$AC$134,4,FALSE)),"")</f>
        <v/>
      </c>
      <c r="O72" s="65" t="str">
        <f>IFERROR(VLOOKUP(Table1[[#This Row],[Vendor ID]],Table549[],2,FALSE),"")</f>
        <v/>
      </c>
      <c r="P72" s="63" t="s">
        <v>144</v>
      </c>
      <c r="Q72" s="141" t="str">
        <f>IF(Table1[[#This Row],[Posting Date]]&lt;&gt;"",$D$9,"")</f>
        <v>2023-01 DOL425 Mexico FO Report</v>
      </c>
      <c r="R72" s="157" t="str">
        <f>IF(Table1[[#This Row],[Posting Date]]&lt;&gt;"",$D$10,"")</f>
        <v>2023-01 DOL425 Mexico FO Report</v>
      </c>
      <c r="S72" s="66" t="s">
        <v>160</v>
      </c>
      <c r="T72" s="63" t="s">
        <v>44</v>
      </c>
      <c r="U72" s="257">
        <v>670.07</v>
      </c>
      <c r="V72" s="389"/>
      <c r="W72" s="399">
        <v>18.787199999999999</v>
      </c>
      <c r="X72" s="220">
        <f>IF(E72="","",(IF(Table1[[#This Row],[Cur]]="USD",Table1[[#This Row],[Cur_Amount Debit]],Table1[[#This Row],[Cur_Amount Debit]]/Table1[[#This Row],[Exchange Rate]])))</f>
        <v>35.666304718105948</v>
      </c>
      <c r="Y72" s="220">
        <f>IF(E72="","",(IF(Table1[[#This Row],[Cur]]="USD",Table1[[#This Row],[Cur_Amount Credit]],Table1[[#This Row],[Cur_Amount Credit]]/ExchangeRate)))</f>
        <v>0</v>
      </c>
      <c r="Z72" s="220">
        <f>IF(E72="","",(Table1[[#This Row],[Debit USD]]-Table1[[#This Row],[Credit USD]]))</f>
        <v>35.666304718105948</v>
      </c>
      <c r="AA72" s="231" t="s">
        <v>138</v>
      </c>
      <c r="AB72" s="249"/>
      <c r="AC72" s="1"/>
      <c r="AD72" s="15"/>
      <c r="AE72" s="15"/>
      <c r="AF72" s="15"/>
      <c r="AG72" s="15"/>
      <c r="AH72" s="15"/>
      <c r="AI72" s="46"/>
      <c r="AJ72" s="59"/>
      <c r="AK72" s="46"/>
      <c r="AL72" s="46"/>
      <c r="AM72" s="46"/>
      <c r="AN72" s="46"/>
      <c r="AO72" s="46"/>
      <c r="AP72" s="46"/>
      <c r="AQ72" s="46"/>
      <c r="AR72" s="46"/>
      <c r="AS72" s="46"/>
      <c r="AT72" s="46"/>
      <c r="AU72" s="46"/>
      <c r="AV72" s="46"/>
      <c r="AW72" s="46"/>
      <c r="AX72" s="46"/>
      <c r="AY72" s="59"/>
      <c r="AZ72" s="46"/>
      <c r="BA72" s="46"/>
      <c r="BB72" s="46"/>
      <c r="BC72" s="46"/>
    </row>
    <row r="73" spans="1:56" ht="45.75" hidden="1" x14ac:dyDescent="0.25">
      <c r="A73" s="1"/>
      <c r="B73" s="355">
        <v>47</v>
      </c>
      <c r="C73" s="61">
        <v>44957</v>
      </c>
      <c r="D73" s="61">
        <v>44957</v>
      </c>
      <c r="E73" s="138" t="s">
        <v>111</v>
      </c>
      <c r="F73" s="141">
        <f>IFERROR(IF(VLOOKUP(Table1[[#This Row],[Budget Code Description]],Dimentions!$X$6:$AC$139,2,FALSE)="","",VLOOKUP(Table1[[#This Row],[Budget Code Description]],Dimentions!$X$6:$AC$139,2,FALSE)),"")</f>
        <v>99999</v>
      </c>
      <c r="G73" s="141">
        <f>IFERROR(VLOOKUP(Table1[[#This Row],[Budget Code Description]],Dimentions!$X$6:$AC$139,3,FALSE),"")</f>
        <v>20200</v>
      </c>
      <c r="H73" s="64" t="str">
        <f>IFERROR(VLOOKUP(Table1[[#This Row],[Account]],Dimentions!$S$6:$V$233,2,FALSE),"")</f>
        <v>A/P Liabilities Payable</v>
      </c>
      <c r="I73" s="62">
        <f>_xlfn.NUMBERVALUE(LEFT(Table1[[#This Row],[Account]],1))</f>
        <v>2</v>
      </c>
      <c r="J73" s="62" t="str">
        <f>IFERROR(VLOOKUP(Table1[[#This Row],[Budget Code Description]],Table6[#All],7,FALSE),"")</f>
        <v>DOL425</v>
      </c>
      <c r="K73" s="141">
        <f>IFERROR(VLOOKUP(Table1[[#This Row],[Budget Code Description]],Table6[#All],8,FALSE),"")</f>
        <v>20200</v>
      </c>
      <c r="L73" s="63"/>
      <c r="M73" s="65" t="str">
        <f>IFERROR(VLOOKUP(Table1[[#This Row],[Staff ID]],Table2[],2,FALSE),"")</f>
        <v/>
      </c>
      <c r="N73" s="209" t="str">
        <f>IFERROR(IF(VLOOKUP(Table1[[#This Row],[Budget Code Description]],Dimentions!$X$6:$AC$134,4,FALSE)="","",VLOOKUP(Table1[[#This Row],[Budget Code Description]],Dimentions!$X$6:$AC$134,4,FALSE)),"")</f>
        <v/>
      </c>
      <c r="O73" s="65" t="str">
        <f>IFERROR(VLOOKUP(Table1[[#This Row],[Vendor ID]],Table549[],2,FALSE),"")</f>
        <v/>
      </c>
      <c r="P73" s="63" t="s">
        <v>144</v>
      </c>
      <c r="Q73" s="141" t="str">
        <f>IF(Table1[[#This Row],[Posting Date]]&lt;&gt;"",$D$9,"")</f>
        <v>2023-01 DOL425 Mexico FO Report</v>
      </c>
      <c r="R73" s="157" t="str">
        <f>IF(Table1[[#This Row],[Posting Date]]&lt;&gt;"",$D$10,"")</f>
        <v>2023-01 DOL425 Mexico FO Report</v>
      </c>
      <c r="S73" s="66" t="s">
        <v>161</v>
      </c>
      <c r="T73" s="63" t="s">
        <v>44</v>
      </c>
      <c r="U73" s="219"/>
      <c r="V73" s="388">
        <v>964.35</v>
      </c>
      <c r="W73" s="399">
        <v>18.787199999999999</v>
      </c>
      <c r="X73" s="220">
        <f>IF(E73="","",(IF(Table1[[#This Row],[Cur]]="USD",Table1[[#This Row],[Cur_Amount Debit]],Table1[[#This Row],[Cur_Amount Debit]]/Table1[[#This Row],[Exchange Rate]])))</f>
        <v>0</v>
      </c>
      <c r="Y73" s="220">
        <f>IF(E73="","",(IF(Table1[[#This Row],[Cur]]="USD",Table1[[#This Row],[Cur_Amount Credit]],Table1[[#This Row],[Cur_Amount Credit]]/ExchangeRate)))</f>
        <v>50.832866216709569</v>
      </c>
      <c r="Z73" s="221">
        <f>IF(E73="","",(Table1[[#This Row],[Debit USD]]-Table1[[#This Row],[Credit USD]]))</f>
        <v>-50.832866216709569</v>
      </c>
      <c r="AA73" s="231" t="s">
        <v>138</v>
      </c>
      <c r="AB73" s="249" t="s">
        <v>139</v>
      </c>
      <c r="AC73" s="1"/>
      <c r="AD73" s="15"/>
      <c r="AE73" s="15" t="str">
        <f>IF(AND(OR(Table1[[#This Row],[Account]]="15030",Table1[[#This Row],[Account]]="15035",Table1[[#This Row],[Account]]="20150"),Table1[[#This Row],[Vendor ID]]=""),1,"")</f>
        <v/>
      </c>
      <c r="AF73" s="15"/>
      <c r="AG73" s="15"/>
      <c r="AH73" s="15"/>
      <c r="AI73" s="46" t="str">
        <f>IF(Table1[[#This Row],[Posting Date]]&lt;&gt;"","GJ-"&amp;CountryID,"")</f>
        <v>GJ-MEX</v>
      </c>
      <c r="AJ73" s="59">
        <f>IF(Table1[[#This Row],[Posting Date]]&lt;&gt;"",Table1[[#This Row],[Posting Date]],"")</f>
        <v>44957</v>
      </c>
      <c r="AK73" s="46"/>
      <c r="AL73" s="46" t="str">
        <f>IF(Table1[[#This Row],[Description]]&lt;&gt;"",Table1[[#This Row],[Description]],"")</f>
        <v>2023-01 DOL425 Mexico FO Report</v>
      </c>
      <c r="AM73" s="46" t="str">
        <f>IF(Table1[[#This Row],[Posting Date]]&lt;&gt;"",Table1[[#This Row],[Reference Number]],"")</f>
        <v>2023-01 DOL425 Mexico FO Report</v>
      </c>
      <c r="AN73" s="46" t="str">
        <f>TRIM(Table1[[#This Row],[Line '#]])</f>
        <v>47</v>
      </c>
      <c r="AO73" s="46" t="str">
        <f>TRIM(Table1[[#This Row],[Account]])</f>
        <v>20200</v>
      </c>
      <c r="AP73" s="46" t="str">
        <f>IF(Table1[[#This Row],[Posting Date]]&lt;&gt;"",$D$5,"")</f>
        <v>MEX</v>
      </c>
      <c r="AQ73" s="46" t="str">
        <f>TRIM(Table1[[#This Row],[Departments-Prgrams]])</f>
        <v>20200</v>
      </c>
      <c r="AR73" s="46" t="str">
        <f>TRIM(Table1[[#This Row],[Grant]])</f>
        <v>DOL425</v>
      </c>
      <c r="AS73" s="46" t="str">
        <f>TRIM(Table1[[#This Row],[Staff ID]])</f>
        <v/>
      </c>
      <c r="AT73" s="46" t="str">
        <f>IF(TRIM(Table1[[#This Row],[Budget Code]])=0,"",TRIM(Table1[[#This Row],[Budget Code]]))</f>
        <v>99999</v>
      </c>
      <c r="AU73" s="46" t="str">
        <f>IF(Table1[[#This Row],[Line Description]]&lt;&gt;"",Table1[[#This Row],[Line Description]],"")</f>
        <v>Social Security Withholdings Employee, PR Ending 01/31/23 LOE 45.00</v>
      </c>
      <c r="AV73" s="46" t="str">
        <f>IF(Table1[[#This Row],[Cur_Amount Debit]]&gt;0,ROUND(Table1[[#This Row],[Cur_Amount Debit]],2),"")</f>
        <v/>
      </c>
      <c r="AW73" s="46">
        <f>IF(Table1[[#This Row],[Cur_Amount Credit]]&gt;0,ROUND(Table1[[#This Row],[Cur_Amount Credit]],2),"")</f>
        <v>964.35</v>
      </c>
      <c r="AX73" s="46" t="str">
        <f>LEFT(Table1[[#This Row],[Cur]],3)</f>
        <v>MX</v>
      </c>
      <c r="AY73" s="59"/>
      <c r="AZ73" s="46"/>
      <c r="BA73" s="46">
        <f>IF(Table1[[#This Row],[Cur]]&lt;&gt;"",IF(Table1[[#This Row],[Cur]]="USD","",ExchangeRate),"")</f>
        <v>18.970994000000001</v>
      </c>
      <c r="BB73" s="46" t="str">
        <f>IF(Table1[[#This Row],[Grant]]&lt;&gt;"",VLOOKUP(Table1[[#This Row],[Grant]],Grants!B:D,3),"")</f>
        <v>EGC</v>
      </c>
      <c r="BC73" s="46" t="str">
        <f>TRIM(Table1[[#This Row],[Vendor ID]])</f>
        <v/>
      </c>
      <c r="BD73" t="e">
        <f>IF(Table1[[#This Row],[Reference Number]]=Q71,BD71,BD71+1)</f>
        <v>#REF!</v>
      </c>
    </row>
    <row r="74" spans="1:56" ht="46.5" thickBot="1" x14ac:dyDescent="0.3">
      <c r="A74" s="1"/>
      <c r="B74" s="357">
        <v>48</v>
      </c>
      <c r="C74" s="358">
        <v>44957</v>
      </c>
      <c r="D74" s="358">
        <v>44957</v>
      </c>
      <c r="E74" s="359" t="s">
        <v>154</v>
      </c>
      <c r="F74" s="360" t="str">
        <f>IFERROR(IF(VLOOKUP(Table1[[#This Row],[Budget Code Description]],Dimentions!$X$6:$AC$139,2,FALSE)="","",VLOOKUP(Table1[[#This Row],[Budget Code Description]],Dimentions!$X$6:$AC$139,2,FALSE)),"")</f>
        <v>FRINGE-MX</v>
      </c>
      <c r="G74" s="360">
        <f>IFERROR(VLOOKUP(Table1[[#This Row],[Budget Code Description]],Dimentions!$X$6:$AC$139,3,FALSE),"")</f>
        <v>70015</v>
      </c>
      <c r="H74" s="405" t="str">
        <f>IFERROR(VLOOKUP(Table1[[#This Row],[Account]],Dimentions!$S$6:$V$233,2,FALSE),"")</f>
        <v>In Country Benefits</v>
      </c>
      <c r="I74" s="363">
        <f>_xlfn.NUMBERVALUE(LEFT(Table1[[#This Row],[Account]],1))</f>
        <v>7</v>
      </c>
      <c r="J74" s="363" t="str">
        <f>IFERROR(VLOOKUP(Table1[[#This Row],[Budget Code Description]],Table6[#All],7,FALSE),"")</f>
        <v>DOL425</v>
      </c>
      <c r="K74" s="360">
        <f>IFERROR(VLOOKUP(Table1[[#This Row],[Budget Code Description]],Table6[#All],8,FALSE),"")</f>
        <v>20200</v>
      </c>
      <c r="L74" s="364"/>
      <c r="M74" s="365" t="str">
        <f>IFERROR(VLOOKUP(Table1[[#This Row],[Staff ID]],Table2[],2,FALSE),"")</f>
        <v/>
      </c>
      <c r="N74" s="401" t="str">
        <f>IFERROR(IF(VLOOKUP(Table1[[#This Row],[Budget Code Description]],Dimentions!$X$6:$AC$134,4,FALSE)="","",VLOOKUP(Table1[[#This Row],[Budget Code Description]],Dimentions!$X$6:$AC$134,4,FALSE)),"")</f>
        <v/>
      </c>
      <c r="O74" s="365" t="str">
        <f>IFERROR(VLOOKUP(Table1[[#This Row],[Vendor ID]],Table549[],2,FALSE),"")</f>
        <v/>
      </c>
      <c r="P74" s="364" t="s">
        <v>144</v>
      </c>
      <c r="Q74" s="360" t="str">
        <f>IF(Table1[[#This Row],[Posting Date]]&lt;&gt;"",$D$9,"")</f>
        <v>2023-01 DOL425 Mexico FO Report</v>
      </c>
      <c r="R74" s="366" t="str">
        <f>IF(Table1[[#This Row],[Posting Date]]&lt;&gt;"",$D$10,"")</f>
        <v>2023-01 DOL425 Mexico FO Report</v>
      </c>
      <c r="S74" s="402" t="s">
        <v>170</v>
      </c>
      <c r="T74" s="364" t="s">
        <v>44</v>
      </c>
      <c r="U74" s="372"/>
      <c r="V74" s="403">
        <v>2444.23</v>
      </c>
      <c r="W74" s="399">
        <v>18.787199999999999</v>
      </c>
      <c r="X74" s="220">
        <f>IF(E74="","",(IF(Table1[[#This Row],[Cur]]="USD",Table1[[#This Row],[Cur_Amount Debit]],Table1[[#This Row],[Cur_Amount Debit]]/Table1[[#This Row],[Exchange Rate]])))</f>
        <v>0</v>
      </c>
      <c r="Y74" s="220">
        <f>IF(E74="","",(IF(Table1[[#This Row],[Cur]]="USD",Table1[[#This Row],[Cur_Amount Credit]],Table1[[#This Row],[Cur_Amount Credit]]/ExchangeRate)))</f>
        <v>128.84037599716703</v>
      </c>
      <c r="Z74" s="221">
        <f>IF(E74="","",(Table1[[#This Row],[Debit USD]]-Table1[[#This Row],[Credit USD]]))</f>
        <v>-128.84037599716703</v>
      </c>
      <c r="AA74" s="231" t="s">
        <v>171</v>
      </c>
      <c r="AB74" s="249" t="s">
        <v>139</v>
      </c>
      <c r="AC74" s="1"/>
      <c r="AD74" s="15"/>
      <c r="AE74" s="15" t="str">
        <f>IF(AND(OR(Table1[[#This Row],[Account]]="15030",Table1[[#This Row],[Account]]="15035",Table1[[#This Row],[Account]]="20150"),Table1[[#This Row],[Vendor ID]]=""),1,"")</f>
        <v/>
      </c>
      <c r="AF74" s="15"/>
      <c r="AG74" s="15"/>
      <c r="AH74" s="15"/>
      <c r="AI74" s="46" t="str">
        <f>IF(Table1[[#This Row],[Posting Date]]&lt;&gt;"","GJ-"&amp;CountryID,"")</f>
        <v>GJ-MEX</v>
      </c>
      <c r="AJ74" s="59">
        <f>IF(Table1[[#This Row],[Posting Date]]&lt;&gt;"",Table1[[#This Row],[Posting Date]],"")</f>
        <v>44957</v>
      </c>
      <c r="AK74" s="46"/>
      <c r="AL74" s="46" t="str">
        <f>IF(Table1[[#This Row],[Description]]&lt;&gt;"",Table1[[#This Row],[Description]],"")</f>
        <v>2023-01 DOL425 Mexico FO Report</v>
      </c>
      <c r="AM74" s="46" t="str">
        <f>IF(Table1[[#This Row],[Posting Date]]&lt;&gt;"",Table1[[#This Row],[Reference Number]],"")</f>
        <v>2023-01 DOL425 Mexico FO Report</v>
      </c>
      <c r="AN74" s="46" t="str">
        <f>TRIM(Table1[[#This Row],[Line '#]])</f>
        <v>48</v>
      </c>
      <c r="AO74" s="46" t="str">
        <f>TRIM(Table1[[#This Row],[Account]])</f>
        <v>70015</v>
      </c>
      <c r="AP74" s="46" t="str">
        <f>IF(Table1[[#This Row],[Posting Date]]&lt;&gt;"",$D$5,"")</f>
        <v>MEX</v>
      </c>
      <c r="AQ74" s="46" t="str">
        <f>TRIM(Table1[[#This Row],[Departments-Prgrams]])</f>
        <v>20200</v>
      </c>
      <c r="AR74" s="46" t="str">
        <f>TRIM(Table1[[#This Row],[Grant]])</f>
        <v>DOL425</v>
      </c>
      <c r="AS74" s="46" t="str">
        <f>TRIM(Table1[[#This Row],[Staff ID]])</f>
        <v/>
      </c>
      <c r="AT74" s="46" t="str">
        <f>IF(TRIM(Table1[[#This Row],[Budget Code]])=0,"",TRIM(Table1[[#This Row],[Budget Code]]))</f>
        <v>FRINGE-MX</v>
      </c>
      <c r="AU74" s="46" t="str">
        <f>IF(Table1[[#This Row],[Line Description]]&lt;&gt;"",Table1[[#This Row],[Line Description]],"")</f>
        <v xml:space="preserve"> Medical Expenses Insurence MetLife 01 January to 01 January 2024</v>
      </c>
      <c r="AV74" s="46" t="str">
        <f>IF(Table1[[#This Row],[Cur_Amount Debit]]&gt;0,ROUND(Table1[[#This Row],[Cur_Amount Debit]],2),"")</f>
        <v/>
      </c>
      <c r="AW74" s="46">
        <f>IF(Table1[[#This Row],[Cur_Amount Credit]]&gt;0,ROUND(Table1[[#This Row],[Cur_Amount Credit]],2),"")</f>
        <v>2444.23</v>
      </c>
      <c r="AX74" s="46" t="str">
        <f>LEFT(Table1[[#This Row],[Cur]],3)</f>
        <v>MX</v>
      </c>
      <c r="AY74" s="59"/>
      <c r="AZ74" s="46"/>
      <c r="BA74" s="46">
        <f>IF(Table1[[#This Row],[Cur]]&lt;&gt;"",IF(Table1[[#This Row],[Cur]]="USD","",ExchangeRate),"")</f>
        <v>18.970994000000001</v>
      </c>
      <c r="BB74" s="46" t="str">
        <f>IF(Table1[[#This Row],[Grant]]&lt;&gt;"",VLOOKUP(Table1[[#This Row],[Grant]],Grants!B:D,3),"")</f>
        <v>EGC</v>
      </c>
      <c r="BC74" s="46" t="str">
        <f>TRIM(Table1[[#This Row],[Vendor ID]])</f>
        <v/>
      </c>
      <c r="BD74" t="e">
        <f>IF(Table1[[#This Row],[Reference Number]]=Q73,BD73,BD73+1)</f>
        <v>#REF!</v>
      </c>
    </row>
    <row r="75" spans="1:56" ht="45.75" x14ac:dyDescent="0.25">
      <c r="A75" s="1"/>
      <c r="B75" s="343">
        <v>49</v>
      </c>
      <c r="C75" s="344">
        <v>44957</v>
      </c>
      <c r="D75" s="344">
        <v>44957</v>
      </c>
      <c r="E75" s="345" t="s">
        <v>145</v>
      </c>
      <c r="F75" s="346" t="str">
        <f>IFERROR(IF(VLOOKUP(Table1[[#This Row],[Budget Code Description]],Dimentions!$X$6:$AC$139,2,FALSE)="","",VLOOKUP(Table1[[#This Row],[Budget Code Description]],Dimentions!$X$6:$AC$139,2,FALSE)),"")</f>
        <v>PERSNL-COM</v>
      </c>
      <c r="G75" s="346">
        <f>IFERROR(VLOOKUP(Table1[[#This Row],[Budget Code Description]],Dimentions!$X$6:$AC$139,3,FALSE),"")</f>
        <v>70000</v>
      </c>
      <c r="H75" s="406" t="str">
        <f>IFERROR(VLOOKUP(Table1[[#This Row],[Account]],Dimentions!$S$6:$V$233,2,FALSE),"")</f>
        <v>In Country Salaries</v>
      </c>
      <c r="I75" s="348">
        <f>_xlfn.NUMBERVALUE(LEFT(Table1[[#This Row],[Account]],1))</f>
        <v>7</v>
      </c>
      <c r="J75" s="348" t="str">
        <f>IFERROR(VLOOKUP(Table1[[#This Row],[Budget Code Description]],Table6[#All],7,FALSE),"")</f>
        <v>DOL425</v>
      </c>
      <c r="K75" s="346">
        <f>IFERROR(VLOOKUP(Table1[[#This Row],[Budget Code Description]],Table6[#All],8,FALSE),"")</f>
        <v>20200</v>
      </c>
      <c r="L75" s="349"/>
      <c r="M75" s="347" t="str">
        <f>IFERROR(VLOOKUP(Table1[[#This Row],[Staff ID]],Table2[],2,FALSE),"")</f>
        <v/>
      </c>
      <c r="N75" s="350" t="str">
        <f>IFERROR(IF(VLOOKUP(Table1[[#This Row],[Budget Code Description]],Dimentions!$X$6:$AC$134,4,FALSE)="","",VLOOKUP(Table1[[#This Row],[Budget Code Description]],Dimentions!$X$6:$AC$134,4,FALSE)),"")</f>
        <v/>
      </c>
      <c r="O75" s="347" t="str">
        <f>IFERROR(VLOOKUP(Table1[[#This Row],[Vendor ID]],Table549[],2,FALSE),"")</f>
        <v/>
      </c>
      <c r="P75" s="349" t="s">
        <v>146</v>
      </c>
      <c r="Q75" s="346" t="str">
        <f>IF(Table1[[#This Row],[Posting Date]]&lt;&gt;"",$D$9,"")</f>
        <v>2023-01 DOL425 Mexico FO Report</v>
      </c>
      <c r="R75" s="351" t="str">
        <f>IF(Table1[[#This Row],[Posting Date]]&lt;&gt;"",$D$10,"")</f>
        <v>2023-01 DOL425 Mexico FO Report</v>
      </c>
      <c r="S75" s="400" t="s">
        <v>168</v>
      </c>
      <c r="T75" s="349" t="s">
        <v>44</v>
      </c>
      <c r="U75" s="353">
        <f>27018.75+716.73</f>
        <v>27735.48</v>
      </c>
      <c r="V75" s="354"/>
      <c r="W75" s="399">
        <v>18.787199999999999</v>
      </c>
      <c r="X75" s="220">
        <f>IF(E75="","",(IF(Table1[[#This Row],[Cur]]="USD",Table1[[#This Row],[Cur_Amount Debit]],Table1[[#This Row],[Cur_Amount Debit]]/Table1[[#This Row],[Exchange Rate]])))</f>
        <v>1476.2966274910577</v>
      </c>
      <c r="Y75" s="220">
        <f>IF(E75="","",(IF(Table1[[#This Row],[Cur]]="USD",Table1[[#This Row],[Cur_Amount Credit]],Table1[[#This Row],[Cur_Amount Credit]]/ExchangeRate)))</f>
        <v>0</v>
      </c>
      <c r="Z75" s="221">
        <f>IF(E75="","",(Table1[[#This Row],[Debit USD]]-Table1[[#This Row],[Credit USD]]))</f>
        <v>1476.2966274910577</v>
      </c>
      <c r="AA75" s="231" t="s">
        <v>138</v>
      </c>
      <c r="AB75" s="249" t="s">
        <v>172</v>
      </c>
      <c r="AC75" s="1"/>
      <c r="AD75" s="15"/>
      <c r="AE75" s="15" t="str">
        <f>IF(AND(OR(Table1[[#This Row],[Account]]="15030",Table1[[#This Row],[Account]]="15035",Table1[[#This Row],[Account]]="20150"),Table1[[#This Row],[Vendor ID]]=""),1,"")</f>
        <v/>
      </c>
      <c r="AF75" s="15"/>
      <c r="AG75" s="15"/>
      <c r="AH75" s="15"/>
      <c r="AI75" s="46" t="str">
        <f>IF(Table1[[#This Row],[Posting Date]]&lt;&gt;"","GJ-"&amp;CountryID,"")</f>
        <v>GJ-MEX</v>
      </c>
      <c r="AJ75" s="59">
        <f>IF(Table1[[#This Row],[Posting Date]]&lt;&gt;"",Table1[[#This Row],[Posting Date]],"")</f>
        <v>44957</v>
      </c>
      <c r="AK75" s="46"/>
      <c r="AL75" s="46" t="str">
        <f>IF(Table1[[#This Row],[Description]]&lt;&gt;"",Table1[[#This Row],[Description]],"")</f>
        <v>2023-01 DOL425 Mexico FO Report</v>
      </c>
      <c r="AM75" s="46" t="str">
        <f>IF(Table1[[#This Row],[Posting Date]]&lt;&gt;"",Table1[[#This Row],[Reference Number]],"")</f>
        <v>2023-01 DOL425 Mexico FO Report</v>
      </c>
      <c r="AN75" s="46" t="str">
        <f>TRIM(Table1[[#This Row],[Line '#]])</f>
        <v>49</v>
      </c>
      <c r="AO75" s="46" t="str">
        <f>TRIM(Table1[[#This Row],[Account]])</f>
        <v>70000</v>
      </c>
      <c r="AP75" s="46" t="str">
        <f>IF(Table1[[#This Row],[Posting Date]]&lt;&gt;"",$D$5,"")</f>
        <v>MEX</v>
      </c>
      <c r="AQ75" s="46" t="str">
        <f>TRIM(Table1[[#This Row],[Departments-Prgrams]])</f>
        <v>20200</v>
      </c>
      <c r="AR75" s="46" t="str">
        <f>TRIM(Table1[[#This Row],[Grant]])</f>
        <v>DOL425</v>
      </c>
      <c r="AS75" s="46" t="str">
        <f>TRIM(Table1[[#This Row],[Staff ID]])</f>
        <v/>
      </c>
      <c r="AT75" s="46" t="str">
        <f>IF(TRIM(Table1[[#This Row],[Budget Code]])=0,"",TRIM(Table1[[#This Row],[Budget Code]]))</f>
        <v>PERSNL-COM</v>
      </c>
      <c r="AU75" s="46" t="str">
        <f>IF(Table1[[#This Row],[Line Description]]&lt;&gt;"",Table1[[#This Row],[Line Description]],"")</f>
        <v>PR Ending 01/31/23</v>
      </c>
      <c r="AV75" s="46">
        <f>IF(Table1[[#This Row],[Cur_Amount Debit]]&gt;0,ROUND(Table1[[#This Row],[Cur_Amount Debit]],2),"")</f>
        <v>27735.48</v>
      </c>
      <c r="AW75" s="46" t="str">
        <f>IF(Table1[[#This Row],[Cur_Amount Credit]]&gt;0,ROUND(Table1[[#This Row],[Cur_Amount Credit]],2),"")</f>
        <v/>
      </c>
      <c r="AX75" s="46" t="str">
        <f>LEFT(Table1[[#This Row],[Cur]],3)</f>
        <v>MX</v>
      </c>
      <c r="AY75" s="59"/>
      <c r="AZ75" s="46"/>
      <c r="BA75" s="46">
        <f>IF(Table1[[#This Row],[Cur]]&lt;&gt;"",IF(Table1[[#This Row],[Cur]]="USD","",ExchangeRate),"")</f>
        <v>18.970994000000001</v>
      </c>
      <c r="BB75" s="46" t="str">
        <f>IF(Table1[[#This Row],[Grant]]&lt;&gt;"",VLOOKUP(Table1[[#This Row],[Grant]],Grants!B:D,3),"")</f>
        <v>EGC</v>
      </c>
      <c r="BC75" s="46" t="str">
        <f>TRIM(Table1[[#This Row],[Vendor ID]])</f>
        <v/>
      </c>
      <c r="BD75" t="e">
        <f>IF(Table1[[#This Row],[Reference Number]]=Q74,BD74,BD74+1)</f>
        <v>#REF!</v>
      </c>
    </row>
    <row r="76" spans="1:56" ht="45.75" x14ac:dyDescent="0.25">
      <c r="A76" s="1"/>
      <c r="B76" s="355">
        <v>50</v>
      </c>
      <c r="C76" s="61">
        <v>44957</v>
      </c>
      <c r="D76" s="61">
        <v>44957</v>
      </c>
      <c r="E76" s="138" t="s">
        <v>154</v>
      </c>
      <c r="F76" s="141" t="str">
        <f>IFERROR(IF(VLOOKUP(Table1[[#This Row],[Budget Code Description]],Dimentions!$X$6:$AC$134,2,FALSE)="","",VLOOKUP(Table1[[#This Row],[Budget Code Description]],Dimentions!$X$6:$AC$134,2,FALSE)),"")</f>
        <v>FRINGE-MX</v>
      </c>
      <c r="G76" s="415">
        <f>IFERROR(VLOOKUP(Table1[[#This Row],[Budget Code Description]],Dimentions!$X$6:$AC$134,3,FALSE),"")</f>
        <v>70015</v>
      </c>
      <c r="H76" s="246" t="str">
        <f>IFERROR(VLOOKUP(Table1[[#This Row],[Account]],Dimentions!$S$6:$V$233,2,FALSE),"")</f>
        <v>In Country Benefits</v>
      </c>
      <c r="I76" s="62">
        <f>_xlfn.NUMBERVALUE(LEFT(Table1[[#This Row],[Account]],1))</f>
        <v>7</v>
      </c>
      <c r="J76" s="62" t="str">
        <f>IFERROR(VLOOKUP(Table1[[#This Row],[Budget Code Description]],Table6[#All],7,FALSE),"")</f>
        <v>DOL425</v>
      </c>
      <c r="K76" s="141">
        <f>IFERROR(VLOOKUP(Table1[[#This Row],[Budget Code Description]],Table6[#All],8,FALSE),"")</f>
        <v>20200</v>
      </c>
      <c r="L76" s="63"/>
      <c r="M76" s="65" t="str">
        <f>IFERROR(VLOOKUP(Table1[[#This Row],[Staff ID]],Table2[],2,FALSE),"")</f>
        <v/>
      </c>
      <c r="N76" s="63" t="str">
        <f>IFERROR(IF(VLOOKUP(Table1[[#This Row],[Budget Code Description]],Dimentions!$X$6:$AC$134,4,FALSE)="","",VLOOKUP(Table1[[#This Row],[Budget Code Description]],Dimentions!$X$6:$AC$134,4,FALSE)),"")</f>
        <v/>
      </c>
      <c r="O76" s="65" t="str">
        <f>IFERROR(VLOOKUP(Table1[[#This Row],[Vendor ID]],Table549[],2,FALSE),"")</f>
        <v/>
      </c>
      <c r="P76" s="63" t="s">
        <v>146</v>
      </c>
      <c r="Q76" s="141" t="str">
        <f>IF(Table1[[#This Row],[Posting Date]]&lt;&gt;"",$D$9,"")</f>
        <v>2023-01 DOL425 Mexico FO Report</v>
      </c>
      <c r="R76" s="157" t="str">
        <f>IF(Table1[[#This Row],[Posting Date]]&lt;&gt;"",$D$10,"")</f>
        <v>2023-01 DOL425 Mexico FO Report</v>
      </c>
      <c r="S76" s="66" t="s">
        <v>160</v>
      </c>
      <c r="T76" s="63" t="s">
        <v>44</v>
      </c>
      <c r="U76" s="257">
        <v>360.44</v>
      </c>
      <c r="V76" s="389"/>
      <c r="W76" s="399">
        <v>18.787199999999999</v>
      </c>
      <c r="X76" s="220">
        <f>IF(E76="","",(IF(Table1[[#This Row],[Cur]]="USD",Table1[[#This Row],[Cur_Amount Debit]],Table1[[#This Row],[Cur_Amount Debit]]/Table1[[#This Row],[Exchange Rate]])))</f>
        <v>19.185402827456993</v>
      </c>
      <c r="Y76" s="220">
        <f>IF(E76="","",(IF(Table1[[#This Row],[Cur]]="USD",Table1[[#This Row],[Cur_Amount Credit]],Table1[[#This Row],[Cur_Amount Credit]]/ExchangeRate)))</f>
        <v>0</v>
      </c>
      <c r="Z76" s="220">
        <f>IF(E76="","",(Table1[[#This Row],[Debit USD]]-Table1[[#This Row],[Credit USD]]))</f>
        <v>19.185402827456993</v>
      </c>
      <c r="AA76" s="231" t="s">
        <v>138</v>
      </c>
      <c r="AB76" s="249"/>
      <c r="AC76" s="1"/>
      <c r="AD76" s="15"/>
      <c r="AE76" s="15"/>
      <c r="AF76" s="15"/>
      <c r="AG76" s="15"/>
      <c r="AH76" s="15"/>
      <c r="AI76" s="46"/>
      <c r="AJ76" s="59"/>
      <c r="AK76" s="46"/>
      <c r="AL76" s="46"/>
      <c r="AM76" s="46"/>
      <c r="AN76" s="46"/>
      <c r="AO76" s="46"/>
      <c r="AP76" s="46"/>
      <c r="AQ76" s="46"/>
      <c r="AR76" s="46"/>
      <c r="AS76" s="46"/>
      <c r="AT76" s="46"/>
      <c r="AU76" s="46"/>
      <c r="AV76" s="46"/>
      <c r="AW76" s="46"/>
      <c r="AX76" s="46"/>
      <c r="AY76" s="59"/>
      <c r="AZ76" s="46"/>
      <c r="BA76" s="46"/>
      <c r="BB76" s="46"/>
      <c r="BC76" s="46"/>
    </row>
    <row r="77" spans="1:56" ht="45.75" hidden="1" x14ac:dyDescent="0.25">
      <c r="A77" s="1"/>
      <c r="B77" s="355">
        <v>51</v>
      </c>
      <c r="C77" s="61">
        <v>44957</v>
      </c>
      <c r="D77" s="61">
        <v>44957</v>
      </c>
      <c r="E77" s="138" t="s">
        <v>111</v>
      </c>
      <c r="F77" s="141">
        <f>IFERROR(IF(VLOOKUP(Table1[[#This Row],[Budget Code Description]],Dimentions!$X$6:$AC$139,2,FALSE)="","",VLOOKUP(Table1[[#This Row],[Budget Code Description]],Dimentions!$X$6:$AC$139,2,FALSE)),"")</f>
        <v>99999</v>
      </c>
      <c r="G77" s="141">
        <f>IFERROR(VLOOKUP(Table1[[#This Row],[Budget Code Description]],Dimentions!$X$6:$AC$139,3,FALSE),"")</f>
        <v>20200</v>
      </c>
      <c r="H77" s="64" t="str">
        <f>IFERROR(VLOOKUP(Table1[[#This Row],[Account]],Dimentions!$S$6:$V$233,2,FALSE),"")</f>
        <v>A/P Liabilities Payable</v>
      </c>
      <c r="I77" s="62">
        <f>_xlfn.NUMBERVALUE(LEFT(Table1[[#This Row],[Account]],1))</f>
        <v>2</v>
      </c>
      <c r="J77" s="62" t="str">
        <f>IFERROR(VLOOKUP(Table1[[#This Row],[Budget Code Description]],Table6[#All],7,FALSE),"")</f>
        <v>DOL425</v>
      </c>
      <c r="K77" s="141">
        <f>IFERROR(VLOOKUP(Table1[[#This Row],[Budget Code Description]],Table6[#All],8,FALSE),"")</f>
        <v>20200</v>
      </c>
      <c r="L77" s="63"/>
      <c r="M77" s="65" t="str">
        <f>IFERROR(VLOOKUP(Table1[[#This Row],[Staff ID]],Table2[],2,FALSE),"")</f>
        <v/>
      </c>
      <c r="N77" s="209" t="str">
        <f>IFERROR(IF(VLOOKUP(Table1[[#This Row],[Budget Code Description]],Dimentions!$X$6:$AC$134,4,FALSE)="","",VLOOKUP(Table1[[#This Row],[Budget Code Description]],Dimentions!$X$6:$AC$134,4,FALSE)),"")</f>
        <v/>
      </c>
      <c r="O77" s="65" t="str">
        <f>IFERROR(VLOOKUP(Table1[[#This Row],[Vendor ID]],Table549[],2,FALSE),"")</f>
        <v/>
      </c>
      <c r="P77" s="63" t="s">
        <v>146</v>
      </c>
      <c r="Q77" s="141" t="str">
        <f>IF(Table1[[#This Row],[Posting Date]]&lt;&gt;"",$D$9,"")</f>
        <v>2023-01 DOL425 Mexico FO Report</v>
      </c>
      <c r="R77" s="157" t="str">
        <f>IF(Table1[[#This Row],[Posting Date]]&lt;&gt;"",$D$10,"")</f>
        <v>2023-01 DOL425 Mexico FO Report</v>
      </c>
      <c r="S77" s="66" t="s">
        <v>161</v>
      </c>
      <c r="T77" s="63" t="s">
        <v>44</v>
      </c>
      <c r="U77" s="219"/>
      <c r="V77" s="388">
        <v>873.66</v>
      </c>
      <c r="W77" s="399">
        <v>18.787199999999999</v>
      </c>
      <c r="X77" s="220">
        <f>IF(E77="","",(IF(Table1[[#This Row],[Cur]]="USD",Table1[[#This Row],[Cur_Amount Debit]],Table1[[#This Row],[Cur_Amount Debit]]/Table1[[#This Row],[Exchange Rate]])))</f>
        <v>0</v>
      </c>
      <c r="Y77" s="220">
        <f>IF(E77="","",(IF(Table1[[#This Row],[Cur]]="USD",Table1[[#This Row],[Cur_Amount Credit]],Table1[[#This Row],[Cur_Amount Credit]]/ExchangeRate)))</f>
        <v>46.052410327049806</v>
      </c>
      <c r="Z77" s="221">
        <f>IF(E77="","",(Table1[[#This Row],[Debit USD]]-Table1[[#This Row],[Credit USD]]))</f>
        <v>-46.052410327049806</v>
      </c>
      <c r="AA77" s="231" t="s">
        <v>138</v>
      </c>
      <c r="AB77" s="249" t="s">
        <v>139</v>
      </c>
      <c r="AC77" s="1"/>
      <c r="AD77" s="15"/>
      <c r="AE77" s="15" t="str">
        <f>IF(AND(OR(Table1[[#This Row],[Account]]="15030",Table1[[#This Row],[Account]]="15035",Table1[[#This Row],[Account]]="20150"),Table1[[#This Row],[Vendor ID]]=""),1,"")</f>
        <v/>
      </c>
      <c r="AF77" s="15"/>
      <c r="AG77" s="15"/>
      <c r="AH77" s="15"/>
      <c r="AI77" s="46" t="str">
        <f>IF(Table1[[#This Row],[Posting Date]]&lt;&gt;"","GJ-"&amp;CountryID,"")</f>
        <v>GJ-MEX</v>
      </c>
      <c r="AJ77" s="59">
        <f>IF(Table1[[#This Row],[Posting Date]]&lt;&gt;"",Table1[[#This Row],[Posting Date]],"")</f>
        <v>44957</v>
      </c>
      <c r="AK77" s="46"/>
      <c r="AL77" s="46" t="str">
        <f>IF(Table1[[#This Row],[Description]]&lt;&gt;"",Table1[[#This Row],[Description]],"")</f>
        <v>2023-01 DOL425 Mexico FO Report</v>
      </c>
      <c r="AM77" s="46" t="str">
        <f>IF(Table1[[#This Row],[Posting Date]]&lt;&gt;"",Table1[[#This Row],[Reference Number]],"")</f>
        <v>2023-01 DOL425 Mexico FO Report</v>
      </c>
      <c r="AN77" s="46" t="str">
        <f>TRIM(Table1[[#This Row],[Line '#]])</f>
        <v>51</v>
      </c>
      <c r="AO77" s="46" t="str">
        <f>TRIM(Table1[[#This Row],[Account]])</f>
        <v>20200</v>
      </c>
      <c r="AP77" s="46" t="str">
        <f>IF(Table1[[#This Row],[Posting Date]]&lt;&gt;"",$D$5,"")</f>
        <v>MEX</v>
      </c>
      <c r="AQ77" s="46" t="str">
        <f>TRIM(Table1[[#This Row],[Departments-Prgrams]])</f>
        <v>20200</v>
      </c>
      <c r="AR77" s="46" t="str">
        <f>TRIM(Table1[[#This Row],[Grant]])</f>
        <v>DOL425</v>
      </c>
      <c r="AS77" s="46" t="str">
        <f>TRIM(Table1[[#This Row],[Staff ID]])</f>
        <v/>
      </c>
      <c r="AT77" s="46" t="str">
        <f>IF(TRIM(Table1[[#This Row],[Budget Code]])=0,"",TRIM(Table1[[#This Row],[Budget Code]]))</f>
        <v>99999</v>
      </c>
      <c r="AU77" s="46" t="str">
        <f>IF(Table1[[#This Row],[Line Description]]&lt;&gt;"",Table1[[#This Row],[Line Description]],"")</f>
        <v>Social Security Withholdings Employee, PR Ending 01/31/23 LOE 45.00</v>
      </c>
      <c r="AV77" s="46" t="str">
        <f>IF(Table1[[#This Row],[Cur_Amount Debit]]&gt;0,ROUND(Table1[[#This Row],[Cur_Amount Debit]],2),"")</f>
        <v/>
      </c>
      <c r="AW77" s="46">
        <f>IF(Table1[[#This Row],[Cur_Amount Credit]]&gt;0,ROUND(Table1[[#This Row],[Cur_Amount Credit]],2),"")</f>
        <v>873.66</v>
      </c>
      <c r="AX77" s="46" t="str">
        <f>LEFT(Table1[[#This Row],[Cur]],3)</f>
        <v>MX</v>
      </c>
      <c r="AY77" s="59"/>
      <c r="AZ77" s="46"/>
      <c r="BA77" s="46">
        <f>IF(Table1[[#This Row],[Cur]]&lt;&gt;"",IF(Table1[[#This Row],[Cur]]="USD","",ExchangeRate),"")</f>
        <v>18.970994000000001</v>
      </c>
      <c r="BB77" s="46" t="str">
        <f>IF(Table1[[#This Row],[Grant]]&lt;&gt;"",VLOOKUP(Table1[[#This Row],[Grant]],Grants!B:D,3),"")</f>
        <v>EGC</v>
      </c>
      <c r="BC77" s="46" t="str">
        <f>TRIM(Table1[[#This Row],[Vendor ID]])</f>
        <v/>
      </c>
      <c r="BD77" t="e">
        <f>IF(Table1[[#This Row],[Reference Number]]=Q75,BD75,BD75+1)</f>
        <v>#REF!</v>
      </c>
    </row>
    <row r="78" spans="1:56" ht="46.5" thickBot="1" x14ac:dyDescent="0.3">
      <c r="A78" s="1"/>
      <c r="B78" s="357">
        <v>52</v>
      </c>
      <c r="C78" s="358">
        <v>44957</v>
      </c>
      <c r="D78" s="358">
        <v>44957</v>
      </c>
      <c r="E78" s="359" t="s">
        <v>154</v>
      </c>
      <c r="F78" s="360" t="str">
        <f>IFERROR(IF(VLOOKUP(Table1[[#This Row],[Budget Code Description]],Dimentions!$X$6:$AC$139,2,FALSE)="","",VLOOKUP(Table1[[#This Row],[Budget Code Description]],Dimentions!$X$6:$AC$139,2,FALSE)),"")</f>
        <v>FRINGE-MX</v>
      </c>
      <c r="G78" s="416">
        <f>IFERROR(VLOOKUP(Table1[[#This Row],[Budget Code Description]],Dimentions!$X$6:$AC$139,3,FALSE),"")</f>
        <v>70015</v>
      </c>
      <c r="H78" s="405" t="s">
        <v>173</v>
      </c>
      <c r="I78" s="363">
        <f>_xlfn.NUMBERVALUE(LEFT(Table1[[#This Row],[Account]],1))</f>
        <v>7</v>
      </c>
      <c r="J78" s="363" t="str">
        <f>IFERROR(VLOOKUP(Table1[[#This Row],[Budget Code Description]],Table6[#All],7,FALSE),"")</f>
        <v>DOL425</v>
      </c>
      <c r="K78" s="360">
        <f>IFERROR(VLOOKUP(Table1[[#This Row],[Budget Code Description]],Table6[#All],8,FALSE),"")</f>
        <v>20200</v>
      </c>
      <c r="L78" s="364"/>
      <c r="M78" s="365" t="str">
        <f>IFERROR(VLOOKUP(Table1[[#This Row],[Staff ID]],Table2[],2,FALSE),"")</f>
        <v/>
      </c>
      <c r="N78" s="401" t="str">
        <f>IFERROR(IF(VLOOKUP(Table1[[#This Row],[Budget Code Description]],Dimentions!$X$6:$AC$134,4,FALSE)="","",VLOOKUP(Table1[[#This Row],[Budget Code Description]],Dimentions!$X$6:$AC$134,4,FALSE)),"")</f>
        <v/>
      </c>
      <c r="O78" s="365" t="str">
        <f>IFERROR(VLOOKUP(Table1[[#This Row],[Vendor ID]],Table549[],2,FALSE),"")</f>
        <v/>
      </c>
      <c r="P78" s="364" t="s">
        <v>146</v>
      </c>
      <c r="Q78" s="360" t="str">
        <f>IF(Table1[[#This Row],[Posting Date]]&lt;&gt;"",$D$9,"")</f>
        <v>2023-01 DOL425 Mexico FO Report</v>
      </c>
      <c r="R78" s="366" t="str">
        <f>IF(Table1[[#This Row],[Posting Date]]&lt;&gt;"",$D$10,"")</f>
        <v>2023-01 DOL425 Mexico FO Report</v>
      </c>
      <c r="S78" s="402" t="s">
        <v>170</v>
      </c>
      <c r="T78" s="364" t="s">
        <v>44</v>
      </c>
      <c r="U78" s="372"/>
      <c r="V78" s="403">
        <v>1314.78</v>
      </c>
      <c r="W78" s="399">
        <v>18.787199999999999</v>
      </c>
      <c r="X78" s="220">
        <f>IF(E78="","",(IF(Table1[[#This Row],[Cur]]="USD",Table1[[#This Row],[Cur_Amount Debit]],Table1[[#This Row],[Cur_Amount Debit]]/Table1[[#This Row],[Exchange Rate]])))</f>
        <v>0</v>
      </c>
      <c r="Y78" s="220">
        <f>IF(E78="","",(IF(Table1[[#This Row],[Cur]]="USD",Table1[[#This Row],[Cur_Amount Credit]],Table1[[#This Row],[Cur_Amount Credit]]/ExchangeRate)))</f>
        <v>69.304750188630067</v>
      </c>
      <c r="Z78" s="221">
        <f>IF(E78="","",(Table1[[#This Row],[Debit USD]]-Table1[[#This Row],[Credit USD]]))</f>
        <v>-69.304750188630067</v>
      </c>
      <c r="AA78" s="231" t="s">
        <v>171</v>
      </c>
      <c r="AB78" s="249" t="s">
        <v>139</v>
      </c>
      <c r="AC78" s="1"/>
      <c r="AD78" s="15"/>
      <c r="AE78" s="15" t="str">
        <f>IF(AND(OR(Table1[[#This Row],[Account]]="15030",Table1[[#This Row],[Account]]="15035",Table1[[#This Row],[Account]]="20150"),Table1[[#This Row],[Vendor ID]]=""),1,"")</f>
        <v/>
      </c>
      <c r="AF78" s="15"/>
      <c r="AG78" s="15"/>
      <c r="AH78" s="15"/>
      <c r="AI78" s="46" t="str">
        <f>IF(Table1[[#This Row],[Posting Date]]&lt;&gt;"","GJ-"&amp;CountryID,"")</f>
        <v>GJ-MEX</v>
      </c>
      <c r="AJ78" s="59">
        <f>IF(Table1[[#This Row],[Posting Date]]&lt;&gt;"",Table1[[#This Row],[Posting Date]],"")</f>
        <v>44957</v>
      </c>
      <c r="AK78" s="46"/>
      <c r="AL78" s="46" t="str">
        <f>IF(Table1[[#This Row],[Description]]&lt;&gt;"",Table1[[#This Row],[Description]],"")</f>
        <v>2023-01 DOL425 Mexico FO Report</v>
      </c>
      <c r="AM78" s="46" t="str">
        <f>IF(Table1[[#This Row],[Posting Date]]&lt;&gt;"",Table1[[#This Row],[Reference Number]],"")</f>
        <v>2023-01 DOL425 Mexico FO Report</v>
      </c>
      <c r="AN78" s="46" t="str">
        <f>TRIM(Table1[[#This Row],[Line '#]])</f>
        <v>52</v>
      </c>
      <c r="AO78" s="46" t="str">
        <f>TRIM(Table1[[#This Row],[Account]])</f>
        <v>70015</v>
      </c>
      <c r="AP78" s="46" t="str">
        <f>IF(Table1[[#This Row],[Posting Date]]&lt;&gt;"",$D$5,"")</f>
        <v>MEX</v>
      </c>
      <c r="AQ78" s="46" t="str">
        <f>TRIM(Table1[[#This Row],[Departments-Prgrams]])</f>
        <v>20200</v>
      </c>
      <c r="AR78" s="46" t="str">
        <f>TRIM(Table1[[#This Row],[Grant]])</f>
        <v>DOL425</v>
      </c>
      <c r="AS78" s="46" t="str">
        <f>TRIM(Table1[[#This Row],[Staff ID]])</f>
        <v/>
      </c>
      <c r="AT78" s="46" t="str">
        <f>IF(TRIM(Table1[[#This Row],[Budget Code]])=0,"",TRIM(Table1[[#This Row],[Budget Code]]))</f>
        <v>FRINGE-MX</v>
      </c>
      <c r="AU78" s="46" t="str">
        <f>IF(Table1[[#This Row],[Line Description]]&lt;&gt;"",Table1[[#This Row],[Line Description]],"")</f>
        <v xml:space="preserve"> Medical Expenses Insurence MetLife 01 January to 01 January 2024</v>
      </c>
      <c r="AV78" s="46" t="str">
        <f>IF(Table1[[#This Row],[Cur_Amount Debit]]&gt;0,ROUND(Table1[[#This Row],[Cur_Amount Debit]],2),"")</f>
        <v/>
      </c>
      <c r="AW78" s="46">
        <f>IF(Table1[[#This Row],[Cur_Amount Credit]]&gt;0,ROUND(Table1[[#This Row],[Cur_Amount Credit]],2),"")</f>
        <v>1314.78</v>
      </c>
      <c r="AX78" s="46" t="str">
        <f>LEFT(Table1[[#This Row],[Cur]],3)</f>
        <v>MX</v>
      </c>
      <c r="AY78" s="59"/>
      <c r="AZ78" s="46"/>
      <c r="BA78" s="46">
        <f>IF(Table1[[#This Row],[Cur]]&lt;&gt;"",IF(Table1[[#This Row],[Cur]]="USD","",ExchangeRate),"")</f>
        <v>18.970994000000001</v>
      </c>
      <c r="BB78" s="46" t="str">
        <f>IF(Table1[[#This Row],[Grant]]&lt;&gt;"",VLOOKUP(Table1[[#This Row],[Grant]],Grants!B:D,3),"")</f>
        <v>EGC</v>
      </c>
      <c r="BC78" s="46" t="str">
        <f>TRIM(Table1[[#This Row],[Vendor ID]])</f>
        <v/>
      </c>
      <c r="BD78" t="e">
        <f>IF(Table1[[#This Row],[Reference Number]]=Q77,BD77,BD77+1)</f>
        <v>#REF!</v>
      </c>
    </row>
    <row r="79" spans="1:56" ht="45.75" x14ac:dyDescent="0.25">
      <c r="A79" s="1"/>
      <c r="B79" s="343">
        <v>53</v>
      </c>
      <c r="C79" s="344">
        <v>44957</v>
      </c>
      <c r="D79" s="344">
        <v>44957</v>
      </c>
      <c r="E79" s="345" t="s">
        <v>149</v>
      </c>
      <c r="F79" s="346" t="str">
        <f>IFERROR(IF(VLOOKUP(Table1[[#This Row],[Budget Code Description]],Dimentions!$X$6:$AC$139,2,FALSE)="","",VLOOKUP(Table1[[#This Row],[Budget Code Description]],Dimentions!$X$6:$AC$139,2,FALSE)),"")</f>
        <v>PERSNL-RCM</v>
      </c>
      <c r="G79" s="346">
        <f>IFERROR(VLOOKUP(Table1[[#This Row],[Budget Code Description]],Dimentions!$X$6:$AC$139,3,FALSE),"")</f>
        <v>70000</v>
      </c>
      <c r="H79" s="406" t="str">
        <f>IFERROR(VLOOKUP(Table1[[#This Row],[Account]],Dimentions!$S$6:$V$233,2,FALSE),"")</f>
        <v>In Country Salaries</v>
      </c>
      <c r="I79" s="348">
        <f>_xlfn.NUMBERVALUE(LEFT(Table1[[#This Row],[Account]],1))</f>
        <v>7</v>
      </c>
      <c r="J79" s="348" t="str">
        <f>IFERROR(VLOOKUP(Table1[[#This Row],[Budget Code Description]],Table6[#All],7,FALSE),"")</f>
        <v>DOL425</v>
      </c>
      <c r="K79" s="346">
        <f>IFERROR(VLOOKUP(Table1[[#This Row],[Budget Code Description]],Table6[#All],8,FALSE),"")</f>
        <v>20200</v>
      </c>
      <c r="L79" s="349"/>
      <c r="M79" s="347" t="str">
        <f>IFERROR(VLOOKUP(Table1[[#This Row],[Staff ID]],Table2[],2,FALSE),"")</f>
        <v/>
      </c>
      <c r="N79" s="350" t="str">
        <f>IFERROR(IF(VLOOKUP(Table1[[#This Row],[Budget Code Description]],Dimentions!$X$6:$AC$134,4,FALSE)="","",VLOOKUP(Table1[[#This Row],[Budget Code Description]],Dimentions!$X$6:$AC$134,4,FALSE)),"")</f>
        <v/>
      </c>
      <c r="O79" s="347" t="str">
        <f>IFERROR(VLOOKUP(Table1[[#This Row],[Vendor ID]],Table549[],2,FALSE),"")</f>
        <v/>
      </c>
      <c r="P79" s="349" t="s">
        <v>150</v>
      </c>
      <c r="Q79" s="346">
        <v>3</v>
      </c>
      <c r="R79" s="351" t="str">
        <f>IF(Table1[[#This Row],[Posting Date]]&lt;&gt;"",$D$10,"")</f>
        <v>2023-01 DOL425 Mexico FO Report</v>
      </c>
      <c r="S79" s="400" t="s">
        <v>168</v>
      </c>
      <c r="T79" s="349" t="s">
        <v>44</v>
      </c>
      <c r="U79" s="353">
        <f>26521.2+219.15</f>
        <v>26740.350000000002</v>
      </c>
      <c r="V79" s="354"/>
      <c r="W79" s="399">
        <v>18.787199999999999</v>
      </c>
      <c r="X79" s="220">
        <f>IF(E79="","",(IF(Table1[[#This Row],[Cur]]="USD",Table1[[#This Row],[Cur_Amount Debit]],Table1[[#This Row],[Cur_Amount Debit]]/Table1[[#This Row],[Exchange Rate]])))</f>
        <v>1423.3281170158407</v>
      </c>
      <c r="Y79" s="220">
        <f>IF(E79="","",(IF(Table1[[#This Row],[Cur]]="USD",Table1[[#This Row],[Cur_Amount Credit]],Table1[[#This Row],[Cur_Amount Credit]]/ExchangeRate)))</f>
        <v>0</v>
      </c>
      <c r="Z79" s="221">
        <f>IF(E79="","",(Table1[[#This Row],[Debit USD]]-Table1[[#This Row],[Credit USD]]))</f>
        <v>1423.3281170158407</v>
      </c>
      <c r="AA79" s="231" t="s">
        <v>138</v>
      </c>
      <c r="AB79" s="249" t="s">
        <v>139</v>
      </c>
      <c r="AC79" s="1"/>
      <c r="AD79" s="15"/>
      <c r="AE79" s="15" t="str">
        <f>IF(AND(OR(Table1[[#This Row],[Account]]="15030",Table1[[#This Row],[Account]]="15035",Table1[[#This Row],[Account]]="20150"),Table1[[#This Row],[Vendor ID]]=""),1,"")</f>
        <v/>
      </c>
      <c r="AF79" s="15"/>
      <c r="AG79" s="15"/>
      <c r="AH79" s="15"/>
      <c r="AI79" s="46" t="str">
        <f>IF(Table1[[#This Row],[Posting Date]]&lt;&gt;"","GJ-"&amp;CountryID,"")</f>
        <v>GJ-MEX</v>
      </c>
      <c r="AJ79" s="59">
        <f>IF(Table1[[#This Row],[Posting Date]]&lt;&gt;"",Table1[[#This Row],[Posting Date]],"")</f>
        <v>44957</v>
      </c>
      <c r="AK79" s="46"/>
      <c r="AL79" s="46" t="str">
        <f>IF(Table1[[#This Row],[Description]]&lt;&gt;"",Table1[[#This Row],[Description]],"")</f>
        <v>2023-01 DOL425 Mexico FO Report</v>
      </c>
      <c r="AM79" s="46">
        <f>IF(Table1[[#This Row],[Posting Date]]&lt;&gt;"",Table1[[#This Row],[Reference Number]],"")</f>
        <v>3</v>
      </c>
      <c r="AN79" s="46" t="str">
        <f>TRIM(Table1[[#This Row],[Line '#]])</f>
        <v>53</v>
      </c>
      <c r="AO79" s="46" t="str">
        <f>TRIM(Table1[[#This Row],[Account]])</f>
        <v>70000</v>
      </c>
      <c r="AP79" s="46" t="str">
        <f>IF(Table1[[#This Row],[Posting Date]]&lt;&gt;"",$D$5,"")</f>
        <v>MEX</v>
      </c>
      <c r="AQ79" s="46" t="str">
        <f>TRIM(Table1[[#This Row],[Departments-Prgrams]])</f>
        <v>20200</v>
      </c>
      <c r="AR79" s="46" t="str">
        <f>TRIM(Table1[[#This Row],[Grant]])</f>
        <v>DOL425</v>
      </c>
      <c r="AS79" s="46" t="str">
        <f>TRIM(Table1[[#This Row],[Staff ID]])</f>
        <v/>
      </c>
      <c r="AT79" s="46" t="str">
        <f>IF(TRIM(Table1[[#This Row],[Budget Code]])=0,"",TRIM(Table1[[#This Row],[Budget Code]]))</f>
        <v>PERSNL-RCM</v>
      </c>
      <c r="AU79" s="46" t="str">
        <f>IF(Table1[[#This Row],[Line Description]]&lt;&gt;"",Table1[[#This Row],[Line Description]],"")</f>
        <v>PR Ending 01/31/23</v>
      </c>
      <c r="AV79" s="46">
        <f>IF(Table1[[#This Row],[Cur_Amount Debit]]&gt;0,ROUND(Table1[[#This Row],[Cur_Amount Debit]],2),"")</f>
        <v>26740.35</v>
      </c>
      <c r="AW79" s="46" t="str">
        <f>IF(Table1[[#This Row],[Cur_Amount Credit]]&gt;0,ROUND(Table1[[#This Row],[Cur_Amount Credit]],2),"")</f>
        <v/>
      </c>
      <c r="AX79" s="46" t="str">
        <f>LEFT(Table1[[#This Row],[Cur]],3)</f>
        <v>MX</v>
      </c>
      <c r="AY79" s="59"/>
      <c r="AZ79" s="46"/>
      <c r="BA79" s="46">
        <f>IF(Table1[[#This Row],[Cur]]&lt;&gt;"",IF(Table1[[#This Row],[Cur]]="USD","",ExchangeRate),"")</f>
        <v>18.970994000000001</v>
      </c>
      <c r="BB79" s="46" t="str">
        <f>IF(Table1[[#This Row],[Grant]]&lt;&gt;"",VLOOKUP(Table1[[#This Row],[Grant]],Grants!B:D,3),"")</f>
        <v>EGC</v>
      </c>
      <c r="BC79" s="46" t="str">
        <f>TRIM(Table1[[#This Row],[Vendor ID]])</f>
        <v/>
      </c>
      <c r="BD79" t="e">
        <f>IF(Table1[[#This Row],[Reference Number]]=Q78,BD78,BD78+1)</f>
        <v>#REF!</v>
      </c>
    </row>
    <row r="80" spans="1:56" ht="45.75" x14ac:dyDescent="0.25">
      <c r="A80" s="1"/>
      <c r="B80" s="355">
        <v>54</v>
      </c>
      <c r="C80" s="61">
        <v>44957</v>
      </c>
      <c r="D80" s="61">
        <v>44957</v>
      </c>
      <c r="E80" s="138" t="s">
        <v>154</v>
      </c>
      <c r="F80" s="141" t="str">
        <f>IFERROR(IF(VLOOKUP(Table1[[#This Row],[Budget Code Description]],Dimentions!$X$6:$AC$134,2,FALSE)="","",VLOOKUP(Table1[[#This Row],[Budget Code Description]],Dimentions!$X$6:$AC$134,2,FALSE)),"")</f>
        <v>FRINGE-MX</v>
      </c>
      <c r="G80" s="415">
        <f>IFERROR(VLOOKUP(Table1[[#This Row],[Budget Code Description]],Dimentions!$X$6:$AC$134,3,FALSE),"")</f>
        <v>70015</v>
      </c>
      <c r="H80" s="246" t="str">
        <f>IFERROR(VLOOKUP(Table1[[#This Row],[Account]],Dimentions!$S$6:$V$233,2,FALSE),"")</f>
        <v>In Country Benefits</v>
      </c>
      <c r="I80" s="62">
        <f>_xlfn.NUMBERVALUE(LEFT(Table1[[#This Row],[Account]],1))</f>
        <v>7</v>
      </c>
      <c r="J80" s="62" t="str">
        <f>IFERROR(VLOOKUP(Table1[[#This Row],[Budget Code Description]],Table6[#All],7,FALSE),"")</f>
        <v>DOL425</v>
      </c>
      <c r="K80" s="141">
        <f>IFERROR(VLOOKUP(Table1[[#This Row],[Budget Code Description]],Table6[#All],8,FALSE),"")</f>
        <v>20200</v>
      </c>
      <c r="L80" s="63"/>
      <c r="M80" s="65" t="str">
        <f>IFERROR(VLOOKUP(Table1[[#This Row],[Staff ID]],Table2[],2,FALSE),"")</f>
        <v/>
      </c>
      <c r="N80" s="63" t="str">
        <f>IFERROR(IF(VLOOKUP(Table1[[#This Row],[Budget Code Description]],Dimentions!$X$6:$AC$134,4,FALSE)="","",VLOOKUP(Table1[[#This Row],[Budget Code Description]],Dimentions!$X$6:$AC$134,4,FALSE)),"")</f>
        <v/>
      </c>
      <c r="O80" s="65" t="str">
        <f>IFERROR(VLOOKUP(Table1[[#This Row],[Vendor ID]],Table549[],2,FALSE),"")</f>
        <v/>
      </c>
      <c r="P80" s="63" t="s">
        <v>150</v>
      </c>
      <c r="Q80" s="141" t="str">
        <f>IF(Table1[[#This Row],[Posting Date]]&lt;&gt;"",$D$9,"")</f>
        <v>2023-01 DOL425 Mexico FO Report</v>
      </c>
      <c r="R80" s="157" t="str">
        <f>IF(Table1[[#This Row],[Posting Date]]&lt;&gt;"",$D$10,"")</f>
        <v>2023-01 DOL425 Mexico FO Report</v>
      </c>
      <c r="S80" s="66" t="s">
        <v>160</v>
      </c>
      <c r="T80" s="63" t="s">
        <v>44</v>
      </c>
      <c r="U80" s="257">
        <v>1383.71</v>
      </c>
      <c r="V80" s="389"/>
      <c r="W80" s="399">
        <v>18.787199999999999</v>
      </c>
      <c r="X80" s="220">
        <f>IF(E80="","",(IF(Table1[[#This Row],[Cur]]="USD",Table1[[#This Row],[Cur_Amount Debit]],Table1[[#This Row],[Cur_Amount Debit]]/Table1[[#This Row],[Exchange Rate]])))</f>
        <v>73.651741611309831</v>
      </c>
      <c r="Y80" s="220">
        <f>IF(E80="","",(IF(Table1[[#This Row],[Cur]]="USD",Table1[[#This Row],[Cur_Amount Credit]],Table1[[#This Row],[Cur_Amount Credit]]/ExchangeRate)))</f>
        <v>0</v>
      </c>
      <c r="Z80" s="220">
        <f>IF(E80="","",(Table1[[#This Row],[Debit USD]]-Table1[[#This Row],[Credit USD]]))</f>
        <v>73.651741611309831</v>
      </c>
      <c r="AA80" s="231" t="s">
        <v>138</v>
      </c>
      <c r="AB80" s="249"/>
      <c r="AC80" s="1"/>
      <c r="AD80" s="15"/>
      <c r="AE80" s="15"/>
      <c r="AF80" s="15"/>
      <c r="AG80" s="15"/>
      <c r="AH80" s="15"/>
      <c r="AI80" s="46"/>
      <c r="AJ80" s="59"/>
      <c r="AK80" s="46"/>
      <c r="AL80" s="46"/>
      <c r="AM80" s="46"/>
      <c r="AN80" s="46"/>
      <c r="AO80" s="46"/>
      <c r="AP80" s="46"/>
      <c r="AQ80" s="46"/>
      <c r="AR80" s="46"/>
      <c r="AS80" s="46"/>
      <c r="AT80" s="46"/>
      <c r="AU80" s="46"/>
      <c r="AV80" s="46"/>
      <c r="AW80" s="46"/>
      <c r="AX80" s="46"/>
      <c r="AY80" s="59"/>
      <c r="AZ80" s="46"/>
      <c r="BA80" s="46"/>
      <c r="BB80" s="46"/>
      <c r="BC80" s="46"/>
    </row>
    <row r="81" spans="1:56" ht="45.75" hidden="1" x14ac:dyDescent="0.25">
      <c r="A81" s="1"/>
      <c r="B81" s="355">
        <v>55</v>
      </c>
      <c r="C81" s="61">
        <v>44957</v>
      </c>
      <c r="D81" s="61">
        <v>44957</v>
      </c>
      <c r="E81" s="138" t="s">
        <v>111</v>
      </c>
      <c r="F81" s="141">
        <f>IFERROR(IF(VLOOKUP(Table1[[#This Row],[Budget Code Description]],Dimentions!$X$6:$AC$139,2,FALSE)="","",VLOOKUP(Table1[[#This Row],[Budget Code Description]],Dimentions!$X$6:$AC$139,2,FALSE)),"")</f>
        <v>99999</v>
      </c>
      <c r="G81" s="141">
        <f>IFERROR(VLOOKUP(Table1[[#This Row],[Budget Code Description]],Dimentions!$X$6:$AC$139,3,FALSE),"")</f>
        <v>20200</v>
      </c>
      <c r="H81" s="64" t="str">
        <f>IFERROR(VLOOKUP(Table1[[#This Row],[Account]],Dimentions!$S$6:$V$233,2,FALSE),"")</f>
        <v>A/P Liabilities Payable</v>
      </c>
      <c r="I81" s="62">
        <f>_xlfn.NUMBERVALUE(LEFT(Table1[[#This Row],[Account]],1))</f>
        <v>2</v>
      </c>
      <c r="J81" s="62" t="str">
        <f>IFERROR(VLOOKUP(Table1[[#This Row],[Budget Code Description]],Table6[#All],7,FALSE),"")</f>
        <v>DOL425</v>
      </c>
      <c r="K81" s="141">
        <f>IFERROR(VLOOKUP(Table1[[#This Row],[Budget Code Description]],Table6[#All],8,FALSE),"")</f>
        <v>20200</v>
      </c>
      <c r="L81" s="63"/>
      <c r="M81" s="65" t="str">
        <f>IFERROR(VLOOKUP(Table1[[#This Row],[Staff ID]],Table2[],2,FALSE),"")</f>
        <v/>
      </c>
      <c r="N81" s="209" t="str">
        <f>IFERROR(IF(VLOOKUP(Table1[[#This Row],[Budget Code Description]],Dimentions!$X$6:$AC$134,4,FALSE)="","",VLOOKUP(Table1[[#This Row],[Budget Code Description]],Dimentions!$X$6:$AC$134,4,FALSE)),"")</f>
        <v/>
      </c>
      <c r="O81" s="65" t="str">
        <f>IFERROR(VLOOKUP(Table1[[#This Row],[Vendor ID]],Table549[],2,FALSE),"")</f>
        <v/>
      </c>
      <c r="P81" s="63" t="s">
        <v>150</v>
      </c>
      <c r="Q81" s="141" t="str">
        <f>IF(Table1[[#This Row],[Posting Date]]&lt;&gt;"",$D$9,"")</f>
        <v>2023-01 DOL425 Mexico FO Report</v>
      </c>
      <c r="R81" s="157" t="str">
        <f>IF(Table1[[#This Row],[Posting Date]]&lt;&gt;"",$D$10,"")</f>
        <v>2023-01 DOL425 Mexico FO Report</v>
      </c>
      <c r="S81" s="66" t="s">
        <v>161</v>
      </c>
      <c r="T81" s="63" t="s">
        <v>44</v>
      </c>
      <c r="U81" s="219"/>
      <c r="V81" s="388">
        <v>911.31</v>
      </c>
      <c r="W81" s="399">
        <v>18.787199999999999</v>
      </c>
      <c r="X81" s="220">
        <f>IF(E81="","",(IF(Table1[[#This Row],[Cur]]="USD",Table1[[#This Row],[Cur_Amount Debit]],Table1[[#This Row],[Cur_Amount Debit]]/Table1[[#This Row],[Exchange Rate]])))</f>
        <v>0</v>
      </c>
      <c r="Y81" s="220">
        <f>IF(E81="","",(IF(Table1[[#This Row],[Cur]]="USD",Table1[[#This Row],[Cur_Amount Credit]],Table1[[#This Row],[Cur_Amount Credit]]/ExchangeRate)))</f>
        <v>48.037019040752419</v>
      </c>
      <c r="Z81" s="221">
        <f>IF(E81="","",(Table1[[#This Row],[Debit USD]]-Table1[[#This Row],[Credit USD]]))</f>
        <v>-48.037019040752419</v>
      </c>
      <c r="AA81" s="231" t="s">
        <v>138</v>
      </c>
      <c r="AB81" s="249" t="s">
        <v>139</v>
      </c>
      <c r="AC81" s="1"/>
      <c r="AD81" s="15"/>
      <c r="AE81" s="15" t="str">
        <f>IF(AND(OR(Table1[[#This Row],[Account]]="15030",Table1[[#This Row],[Account]]="15035",Table1[[#This Row],[Account]]="20150"),Table1[[#This Row],[Vendor ID]]=""),1,"")</f>
        <v/>
      </c>
      <c r="AF81" s="15"/>
      <c r="AG81" s="15"/>
      <c r="AH81" s="15"/>
      <c r="AI81" s="46" t="str">
        <f>IF(Table1[[#This Row],[Posting Date]]&lt;&gt;"","GJ-"&amp;CountryID,"")</f>
        <v>GJ-MEX</v>
      </c>
      <c r="AJ81" s="59">
        <f>IF(Table1[[#This Row],[Posting Date]]&lt;&gt;"",Table1[[#This Row],[Posting Date]],"")</f>
        <v>44957</v>
      </c>
      <c r="AK81" s="46"/>
      <c r="AL81" s="46" t="str">
        <f>IF(Table1[[#This Row],[Description]]&lt;&gt;"",Table1[[#This Row],[Description]],"")</f>
        <v>2023-01 DOL425 Mexico FO Report</v>
      </c>
      <c r="AM81" s="46" t="str">
        <f>IF(Table1[[#This Row],[Posting Date]]&lt;&gt;"",Table1[[#This Row],[Reference Number]],"")</f>
        <v>2023-01 DOL425 Mexico FO Report</v>
      </c>
      <c r="AN81" s="46" t="str">
        <f>TRIM(Table1[[#This Row],[Line '#]])</f>
        <v>55</v>
      </c>
      <c r="AO81" s="46" t="str">
        <f>TRIM(Table1[[#This Row],[Account]])</f>
        <v>20200</v>
      </c>
      <c r="AP81" s="46" t="str">
        <f>IF(Table1[[#This Row],[Posting Date]]&lt;&gt;"",$D$5,"")</f>
        <v>MEX</v>
      </c>
      <c r="AQ81" s="46" t="str">
        <f>TRIM(Table1[[#This Row],[Departments-Prgrams]])</f>
        <v>20200</v>
      </c>
      <c r="AR81" s="46" t="str">
        <f>TRIM(Table1[[#This Row],[Grant]])</f>
        <v>DOL425</v>
      </c>
      <c r="AS81" s="46" t="str">
        <f>TRIM(Table1[[#This Row],[Staff ID]])</f>
        <v/>
      </c>
      <c r="AT81" s="46" t="str">
        <f>IF(TRIM(Table1[[#This Row],[Budget Code]])=0,"",TRIM(Table1[[#This Row],[Budget Code]]))</f>
        <v>99999</v>
      </c>
      <c r="AU81" s="46" t="str">
        <f>IF(Table1[[#This Row],[Line Description]]&lt;&gt;"",Table1[[#This Row],[Line Description]],"")</f>
        <v>Social Security Withholdings Employee, PR Ending 01/31/23 LOE 45.00</v>
      </c>
      <c r="AV81" s="46" t="str">
        <f>IF(Table1[[#This Row],[Cur_Amount Debit]]&gt;0,ROUND(Table1[[#This Row],[Cur_Amount Debit]],2),"")</f>
        <v/>
      </c>
      <c r="AW81" s="46">
        <f>IF(Table1[[#This Row],[Cur_Amount Credit]]&gt;0,ROUND(Table1[[#This Row],[Cur_Amount Credit]],2),"")</f>
        <v>911.31</v>
      </c>
      <c r="AX81" s="46" t="str">
        <f>LEFT(Table1[[#This Row],[Cur]],3)</f>
        <v>MX</v>
      </c>
      <c r="AY81" s="59"/>
      <c r="AZ81" s="46"/>
      <c r="BA81" s="46">
        <f>IF(Table1[[#This Row],[Cur]]&lt;&gt;"",IF(Table1[[#This Row],[Cur]]="USD","",ExchangeRate),"")</f>
        <v>18.970994000000001</v>
      </c>
      <c r="BB81" s="46" t="str">
        <f>IF(Table1[[#This Row],[Grant]]&lt;&gt;"",VLOOKUP(Table1[[#This Row],[Grant]],Grants!B:D,3),"")</f>
        <v>EGC</v>
      </c>
      <c r="BC81" s="46" t="str">
        <f>TRIM(Table1[[#This Row],[Vendor ID]])</f>
        <v/>
      </c>
      <c r="BD81" t="e">
        <f>IF(Table1[[#This Row],[Reference Number]]=Q79,BD79,BD79+1)</f>
        <v>#REF!</v>
      </c>
    </row>
    <row r="82" spans="1:56" ht="46.5" thickBot="1" x14ac:dyDescent="0.3">
      <c r="A82" s="1"/>
      <c r="B82" s="357">
        <v>56</v>
      </c>
      <c r="C82" s="358">
        <v>44957</v>
      </c>
      <c r="D82" s="358">
        <v>44957</v>
      </c>
      <c r="E82" s="359" t="s">
        <v>154</v>
      </c>
      <c r="F82" s="360" t="str">
        <f>IFERROR(IF(VLOOKUP(Table1[[#This Row],[Budget Code Description]],Dimentions!$X$6:$AC$139,2,FALSE)="","",VLOOKUP(Table1[[#This Row],[Budget Code Description]],Dimentions!$X$6:$AC$139,2,FALSE)),"")</f>
        <v>FRINGE-MX</v>
      </c>
      <c r="G82" s="416">
        <f>IFERROR(VLOOKUP(Table1[[#This Row],[Budget Code Description]],Dimentions!$X$6:$AC$139,3,FALSE),"")</f>
        <v>70015</v>
      </c>
      <c r="H82" s="405" t="str">
        <f>IFERROR(VLOOKUP(Table1[[#This Row],[Account]],Dimentions!$S$6:$V$233,2,FALSE),"")</f>
        <v>In Country Benefits</v>
      </c>
      <c r="I82" s="363">
        <f>_xlfn.NUMBERVALUE(LEFT(Table1[[#This Row],[Account]],1))</f>
        <v>7</v>
      </c>
      <c r="J82" s="363" t="str">
        <f>IFERROR(VLOOKUP(Table1[[#This Row],[Budget Code Description]],Table6[#All],7,FALSE),"")</f>
        <v>DOL425</v>
      </c>
      <c r="K82" s="360">
        <f>IFERROR(VLOOKUP(Table1[[#This Row],[Budget Code Description]],Table6[#All],8,FALSE),"")</f>
        <v>20200</v>
      </c>
      <c r="L82" s="364"/>
      <c r="M82" s="365" t="str">
        <f>IFERROR(VLOOKUP(Table1[[#This Row],[Staff ID]],Table2[],2,FALSE),"")</f>
        <v/>
      </c>
      <c r="N82" s="401" t="str">
        <f>IFERROR(IF(VLOOKUP(Table1[[#This Row],[Budget Code Description]],Dimentions!$X$6:$AC$134,4,FALSE)="","",VLOOKUP(Table1[[#This Row],[Budget Code Description]],Dimentions!$X$6:$AC$134,4,FALSE)),"")</f>
        <v/>
      </c>
      <c r="O82" s="365" t="str">
        <f>IFERROR(VLOOKUP(Table1[[#This Row],[Vendor ID]],Table549[],2,FALSE),"")</f>
        <v/>
      </c>
      <c r="P82" s="364" t="s">
        <v>150</v>
      </c>
      <c r="Q82" s="360" t="str">
        <f>IF(Table1[[#This Row],[Posting Date]]&lt;&gt;"",$D$9,"")</f>
        <v>2023-01 DOL425 Mexico FO Report</v>
      </c>
      <c r="R82" s="366" t="str">
        <f>IF(Table1[[#This Row],[Posting Date]]&lt;&gt;"",$D$10,"")</f>
        <v>2023-01 DOL425 Mexico FO Report</v>
      </c>
      <c r="S82" s="402" t="s">
        <v>170</v>
      </c>
      <c r="T82" s="364" t="s">
        <v>44</v>
      </c>
      <c r="U82" s="372"/>
      <c r="V82" s="403">
        <v>5047.3999999999996</v>
      </c>
      <c r="W82" s="399">
        <v>18.787199999999999</v>
      </c>
      <c r="X82" s="220">
        <f>IF(E82="","",(IF(Table1[[#This Row],[Cur]]="USD",Table1[[#This Row],[Cur_Amount Debit]],Table1[[#This Row],[Cur_Amount Debit]]/Table1[[#This Row],[Exchange Rate]])))</f>
        <v>0</v>
      </c>
      <c r="Y82" s="220">
        <f>IF(E82="","",(IF(Table1[[#This Row],[Cur]]="USD",Table1[[#This Row],[Cur_Amount Credit]],Table1[[#This Row],[Cur_Amount Credit]]/ExchangeRate)))</f>
        <v>266.0588053530563</v>
      </c>
      <c r="Z82" s="221">
        <f>IF(E82="","",(Table1[[#This Row],[Debit USD]]-Table1[[#This Row],[Credit USD]]))</f>
        <v>-266.0588053530563</v>
      </c>
      <c r="AA82" s="231" t="s">
        <v>171</v>
      </c>
      <c r="AB82" s="249" t="s">
        <v>139</v>
      </c>
      <c r="AC82" s="1"/>
      <c r="AD82" s="15"/>
      <c r="AE82" s="15" t="str">
        <f>IF(AND(OR(Table1[[#This Row],[Account]]="15030",Table1[[#This Row],[Account]]="15035",Table1[[#This Row],[Account]]="20150"),Table1[[#This Row],[Vendor ID]]=""),1,"")</f>
        <v/>
      </c>
      <c r="AF82" s="15"/>
      <c r="AG82" s="15"/>
      <c r="AH82" s="15"/>
      <c r="AI82" s="46" t="str">
        <f>IF(Table1[[#This Row],[Posting Date]]&lt;&gt;"","GJ-"&amp;CountryID,"")</f>
        <v>GJ-MEX</v>
      </c>
      <c r="AJ82" s="59">
        <f>IF(Table1[[#This Row],[Posting Date]]&lt;&gt;"",Table1[[#This Row],[Posting Date]],"")</f>
        <v>44957</v>
      </c>
      <c r="AK82" s="46"/>
      <c r="AL82" s="46" t="str">
        <f>IF(Table1[[#This Row],[Description]]&lt;&gt;"",Table1[[#This Row],[Description]],"")</f>
        <v>2023-01 DOL425 Mexico FO Report</v>
      </c>
      <c r="AM82" s="46" t="str">
        <f>IF(Table1[[#This Row],[Posting Date]]&lt;&gt;"",Table1[[#This Row],[Reference Number]],"")</f>
        <v>2023-01 DOL425 Mexico FO Report</v>
      </c>
      <c r="AN82" s="46" t="str">
        <f>TRIM(Table1[[#This Row],[Line '#]])</f>
        <v>56</v>
      </c>
      <c r="AO82" s="46" t="str">
        <f>TRIM(Table1[[#This Row],[Account]])</f>
        <v>70015</v>
      </c>
      <c r="AP82" s="46" t="str">
        <f>IF(Table1[[#This Row],[Posting Date]]&lt;&gt;"",$D$5,"")</f>
        <v>MEX</v>
      </c>
      <c r="AQ82" s="46" t="str">
        <f>TRIM(Table1[[#This Row],[Departments-Prgrams]])</f>
        <v>20200</v>
      </c>
      <c r="AR82" s="46" t="str">
        <f>TRIM(Table1[[#This Row],[Grant]])</f>
        <v>DOL425</v>
      </c>
      <c r="AS82" s="46" t="str">
        <f>TRIM(Table1[[#This Row],[Staff ID]])</f>
        <v/>
      </c>
      <c r="AT82" s="46" t="str">
        <f>IF(TRIM(Table1[[#This Row],[Budget Code]])=0,"",TRIM(Table1[[#This Row],[Budget Code]]))</f>
        <v>FRINGE-MX</v>
      </c>
      <c r="AU82" s="46" t="str">
        <f>IF(Table1[[#This Row],[Line Description]]&lt;&gt;"",Table1[[#This Row],[Line Description]],"")</f>
        <v xml:space="preserve"> Medical Expenses Insurence MetLife 01 January to 01 January 2024</v>
      </c>
      <c r="AV82" s="46" t="str">
        <f>IF(Table1[[#This Row],[Cur_Amount Debit]]&gt;0,ROUND(Table1[[#This Row],[Cur_Amount Debit]],2),"")</f>
        <v/>
      </c>
      <c r="AW82" s="46">
        <f>IF(Table1[[#This Row],[Cur_Amount Credit]]&gt;0,ROUND(Table1[[#This Row],[Cur_Amount Credit]],2),"")</f>
        <v>5047.3999999999996</v>
      </c>
      <c r="AX82" s="46" t="str">
        <f>LEFT(Table1[[#This Row],[Cur]],3)</f>
        <v>MX</v>
      </c>
      <c r="AY82" s="59"/>
      <c r="AZ82" s="46"/>
      <c r="BA82" s="46">
        <f>IF(Table1[[#This Row],[Cur]]&lt;&gt;"",IF(Table1[[#This Row],[Cur]]="USD","",ExchangeRate),"")</f>
        <v>18.970994000000001</v>
      </c>
      <c r="BB82" s="46" t="str">
        <f>IF(Table1[[#This Row],[Grant]]&lt;&gt;"",VLOOKUP(Table1[[#This Row],[Grant]],Grants!B:D,3),"")</f>
        <v>EGC</v>
      </c>
      <c r="BC82" s="46" t="str">
        <f>TRIM(Table1[[#This Row],[Vendor ID]])</f>
        <v/>
      </c>
      <c r="BD82" t="e">
        <f>IF(Table1[[#This Row],[Reference Number]]=Q81,BD81,BD81+1)</f>
        <v>#REF!</v>
      </c>
    </row>
    <row r="83" spans="1:56" ht="46.5" thickBot="1" x14ac:dyDescent="0.3">
      <c r="A83" s="1"/>
      <c r="B83" s="343">
        <v>57</v>
      </c>
      <c r="C83" s="344">
        <v>44957</v>
      </c>
      <c r="D83" s="344">
        <v>44957</v>
      </c>
      <c r="E83" s="345" t="s">
        <v>147</v>
      </c>
      <c r="F83" s="346" t="str">
        <f>IFERROR(IF(VLOOKUP(Table1[[#This Row],[Budget Code Description]],Dimentions!$X$6:$AC$139,2,FALSE)="","",VLOOKUP(Table1[[#This Row],[Budget Code Description]],Dimentions!$X$6:$AC$139,2,FALSE)),"")</f>
        <v>PERSNL-RCM</v>
      </c>
      <c r="G83" s="346">
        <f>IFERROR(VLOOKUP(Table1[[#This Row],[Budget Code Description]],Dimentions!$X$6:$AC$139,3,FALSE),"")</f>
        <v>70000</v>
      </c>
      <c r="H83" s="406" t="str">
        <f>IFERROR(VLOOKUP(Table1[[#This Row],[Account]],Dimentions!$S$6:$V$233,2,FALSE),"")</f>
        <v>In Country Salaries</v>
      </c>
      <c r="I83" s="348">
        <f>_xlfn.NUMBERVALUE(LEFT(Table1[[#This Row],[Account]],1))</f>
        <v>7</v>
      </c>
      <c r="J83" s="348" t="str">
        <f>IFERROR(VLOOKUP(Table1[[#This Row],[Budget Code Description]],Table6[#All],7,FALSE),"")</f>
        <v>DOL425</v>
      </c>
      <c r="K83" s="346">
        <f>IFERROR(VLOOKUP(Table1[[#This Row],[Budget Code Description]],Table6[#All],8,FALSE),"")</f>
        <v>20200</v>
      </c>
      <c r="L83" s="349"/>
      <c r="M83" s="347" t="str">
        <f>IFERROR(VLOOKUP(Table1[[#This Row],[Staff ID]],Table2[],2,FALSE),"")</f>
        <v/>
      </c>
      <c r="N83" s="350" t="str">
        <f>IFERROR(IF(VLOOKUP(Table1[[#This Row],[Budget Code Description]],Dimentions!$X$6:$AC$134,4,FALSE)="","",VLOOKUP(Table1[[#This Row],[Budget Code Description]],Dimentions!$X$6:$AC$134,4,FALSE)),"")</f>
        <v/>
      </c>
      <c r="O83" s="347" t="str">
        <f>IFERROR(VLOOKUP(Table1[[#This Row],[Vendor ID]],Table549[],2,FALSE),"")</f>
        <v/>
      </c>
      <c r="P83" s="349" t="s">
        <v>148</v>
      </c>
      <c r="Q83" s="346" t="str">
        <f>IF(Table1[[#This Row],[Posting Date]]&lt;&gt;"",$D$9,"")</f>
        <v>2023-01 DOL425 Mexico FO Report</v>
      </c>
      <c r="R83" s="351" t="str">
        <f>IF(Table1[[#This Row],[Posting Date]]&lt;&gt;"",$D$10,"")</f>
        <v>2023-01 DOL425 Mexico FO Report</v>
      </c>
      <c r="S83" s="400" t="s">
        <v>168</v>
      </c>
      <c r="T83" s="349" t="s">
        <v>44</v>
      </c>
      <c r="U83" s="353">
        <f>26521.2+219.15</f>
        <v>26740.350000000002</v>
      </c>
      <c r="V83" s="354"/>
      <c r="W83" s="399">
        <v>18.787199999999999</v>
      </c>
      <c r="X83" s="220">
        <f>IF(E83="","",(IF(Table1[[#This Row],[Cur]]="USD",Table1[[#This Row],[Cur_Amount Debit]],Table1[[#This Row],[Cur_Amount Debit]]/Table1[[#This Row],[Exchange Rate]])))</f>
        <v>1423.3281170158407</v>
      </c>
      <c r="Y83" s="220">
        <f>IF(E83="","",(IF(Table1[[#This Row],[Cur]]="USD",Table1[[#This Row],[Cur_Amount Credit]],Table1[[#This Row],[Cur_Amount Credit]]/ExchangeRate)))</f>
        <v>0</v>
      </c>
      <c r="Z83" s="221">
        <f>IF(E83="","",(Table1[[#This Row],[Debit USD]]-Table1[[#This Row],[Credit USD]]))</f>
        <v>1423.3281170158407</v>
      </c>
      <c r="AA83" s="231" t="s">
        <v>138</v>
      </c>
      <c r="AB83" s="249" t="s">
        <v>139</v>
      </c>
      <c r="AC83" s="1"/>
      <c r="AD83" s="15"/>
      <c r="AE83" s="15" t="str">
        <f>IF(AND(OR(Table1[[#This Row],[Account]]="15030",Table1[[#This Row],[Account]]="15035",Table1[[#This Row],[Account]]="20150"),Table1[[#This Row],[Vendor ID]]=""),1,"")</f>
        <v/>
      </c>
      <c r="AF83" s="15"/>
      <c r="AG83" s="15"/>
      <c r="AH83" s="15"/>
      <c r="AI83" s="46" t="str">
        <f>IF(Table1[[#This Row],[Posting Date]]&lt;&gt;"","GJ-"&amp;CountryID,"")</f>
        <v>GJ-MEX</v>
      </c>
      <c r="AJ83" s="59">
        <f>IF(Table1[[#This Row],[Posting Date]]&lt;&gt;"",Table1[[#This Row],[Posting Date]],"")</f>
        <v>44957</v>
      </c>
      <c r="AK83" s="46"/>
      <c r="AL83" s="46" t="str">
        <f>IF(Table1[[#This Row],[Description]]&lt;&gt;"",Table1[[#This Row],[Description]],"")</f>
        <v>2023-01 DOL425 Mexico FO Report</v>
      </c>
      <c r="AM83" s="46" t="str">
        <f>IF(Table1[[#This Row],[Posting Date]]&lt;&gt;"",Table1[[#This Row],[Reference Number]],"")</f>
        <v>2023-01 DOL425 Mexico FO Report</v>
      </c>
      <c r="AN83" s="46" t="str">
        <f>TRIM(Table1[[#This Row],[Line '#]])</f>
        <v>57</v>
      </c>
      <c r="AO83" s="46" t="str">
        <f>TRIM(Table1[[#This Row],[Account]])</f>
        <v>70000</v>
      </c>
      <c r="AP83" s="46" t="str">
        <f>IF(Table1[[#This Row],[Posting Date]]&lt;&gt;"",$D$5,"")</f>
        <v>MEX</v>
      </c>
      <c r="AQ83" s="46" t="str">
        <f>TRIM(Table1[[#This Row],[Departments-Prgrams]])</f>
        <v>20200</v>
      </c>
      <c r="AR83" s="46" t="str">
        <f>TRIM(Table1[[#This Row],[Grant]])</f>
        <v>DOL425</v>
      </c>
      <c r="AS83" s="46" t="str">
        <f>TRIM(Table1[[#This Row],[Staff ID]])</f>
        <v/>
      </c>
      <c r="AT83" s="46" t="str">
        <f>IF(TRIM(Table1[[#This Row],[Budget Code]])=0,"",TRIM(Table1[[#This Row],[Budget Code]]))</f>
        <v>PERSNL-RCM</v>
      </c>
      <c r="AU83" s="46" t="str">
        <f>IF(Table1[[#This Row],[Line Description]]&lt;&gt;"",Table1[[#This Row],[Line Description]],"")</f>
        <v>PR Ending 01/31/23</v>
      </c>
      <c r="AV83" s="46">
        <f>IF(Table1[[#This Row],[Cur_Amount Debit]]&gt;0,ROUND(Table1[[#This Row],[Cur_Amount Debit]],2),"")</f>
        <v>26740.35</v>
      </c>
      <c r="AW83" s="46" t="str">
        <f>IF(Table1[[#This Row],[Cur_Amount Credit]]&gt;0,ROUND(Table1[[#This Row],[Cur_Amount Credit]],2),"")</f>
        <v/>
      </c>
      <c r="AX83" s="46" t="str">
        <f>LEFT(Table1[[#This Row],[Cur]],3)</f>
        <v>MX</v>
      </c>
      <c r="AY83" s="59"/>
      <c r="AZ83" s="46"/>
      <c r="BA83" s="46">
        <f>IF(Table1[[#This Row],[Cur]]&lt;&gt;"",IF(Table1[[#This Row],[Cur]]="USD","",ExchangeRate),"")</f>
        <v>18.970994000000001</v>
      </c>
      <c r="BB83" s="46" t="str">
        <f>IF(Table1[[#This Row],[Grant]]&lt;&gt;"",VLOOKUP(Table1[[#This Row],[Grant]],Grants!B:D,3),"")</f>
        <v>EGC</v>
      </c>
      <c r="BC83" s="46" t="str">
        <f>TRIM(Table1[[#This Row],[Vendor ID]])</f>
        <v/>
      </c>
      <c r="BD83" t="e">
        <f>IF(Table1[[#This Row],[Reference Number]]=Q82,BD82,BD82+1)</f>
        <v>#REF!</v>
      </c>
    </row>
    <row r="84" spans="1:56" ht="75.75" hidden="1" thickBot="1" x14ac:dyDescent="0.3">
      <c r="A84" s="1"/>
      <c r="B84" s="357">
        <v>58</v>
      </c>
      <c r="C84" s="358">
        <v>44957</v>
      </c>
      <c r="D84" s="358">
        <v>44957</v>
      </c>
      <c r="E84" s="359" t="s">
        <v>111</v>
      </c>
      <c r="F84" s="360">
        <f>IFERROR(IF(VLOOKUP(Table1[[#This Row],[Budget Code Description]],Dimentions!$X$6:$AC$139,2,FALSE)="","",VLOOKUP(Table1[[#This Row],[Budget Code Description]],Dimentions!$X$6:$AC$139,2,FALSE)),"")</f>
        <v>99999</v>
      </c>
      <c r="G84" s="360">
        <f>IFERROR(VLOOKUP(Table1[[#This Row],[Budget Code Description]],Dimentions!$X$6:$AC$139,3,FALSE),"")</f>
        <v>20200</v>
      </c>
      <c r="H84" s="405" t="str">
        <f>IFERROR(VLOOKUP(Table1[[#This Row],[Account]],Dimentions!$S$6:$V$233,2,FALSE),"")</f>
        <v>A/P Liabilities Payable</v>
      </c>
      <c r="I84" s="363">
        <f>_xlfn.NUMBERVALUE(LEFT(Table1[[#This Row],[Account]],1))</f>
        <v>2</v>
      </c>
      <c r="J84" s="363" t="str">
        <f>IFERROR(VLOOKUP(Table1[[#This Row],[Budget Code Description]],Table6[#All],7,FALSE),"")</f>
        <v>DOL425</v>
      </c>
      <c r="K84" s="360">
        <f>IFERROR(VLOOKUP(Table1[[#This Row],[Budget Code Description]],Table6[#All],8,FALSE),"")</f>
        <v>20200</v>
      </c>
      <c r="L84" s="364"/>
      <c r="M84" s="365" t="str">
        <f>IFERROR(VLOOKUP(Table1[[#This Row],[Staff ID]],Table2[],2,FALSE),"")</f>
        <v/>
      </c>
      <c r="N84" s="401" t="str">
        <f>IFERROR(IF(VLOOKUP(Table1[[#This Row],[Budget Code Description]],Dimentions!$X$6:$AC$134,4,FALSE)="","",VLOOKUP(Table1[[#This Row],[Budget Code Description]],Dimentions!$X$6:$AC$134,4,FALSE)),"")</f>
        <v/>
      </c>
      <c r="O84" s="365" t="str">
        <f>IFERROR(VLOOKUP(Table1[[#This Row],[Vendor ID]],Table549[],2,FALSE),"")</f>
        <v/>
      </c>
      <c r="P84" s="364" t="s">
        <v>148</v>
      </c>
      <c r="Q84" s="360" t="str">
        <f>IF(Table1[[#This Row],[Posting Date]]&lt;&gt;"",$D$9,"")</f>
        <v>2023-01 DOL425 Mexico FO Report</v>
      </c>
      <c r="R84" s="366" t="str">
        <f>IF(Table1[[#This Row],[Posting Date]]&lt;&gt;"",$D$10,"")</f>
        <v>2023-01 DOL425 Mexico FO Report</v>
      </c>
      <c r="S84" s="402" t="s">
        <v>161</v>
      </c>
      <c r="T84" s="364" t="s">
        <v>44</v>
      </c>
      <c r="U84" s="372"/>
      <c r="V84" s="403">
        <v>911.31</v>
      </c>
      <c r="W84" s="399">
        <v>18.787199999999999</v>
      </c>
      <c r="X84" s="220">
        <f>IF(E84="","",(IF(Table1[[#This Row],[Cur]]="USD",Table1[[#This Row],[Cur_Amount Debit]],Table1[[#This Row],[Cur_Amount Debit]]/Table1[[#This Row],[Exchange Rate]])))</f>
        <v>0</v>
      </c>
      <c r="Y84" s="220">
        <f>IF(E84="","",(IF(Table1[[#This Row],[Cur]]="USD",Table1[[#This Row],[Cur_Amount Credit]],Table1[[#This Row],[Cur_Amount Credit]]/ExchangeRate)))</f>
        <v>48.037019040752419</v>
      </c>
      <c r="Z84" s="221">
        <f>IF(E84="","",(Table1[[#This Row],[Debit USD]]-Table1[[#This Row],[Credit USD]]))</f>
        <v>-48.037019040752419</v>
      </c>
      <c r="AA84" s="234" t="s">
        <v>138</v>
      </c>
      <c r="AB84" s="249" t="s">
        <v>139</v>
      </c>
      <c r="AC84" s="1"/>
      <c r="AD84" s="15"/>
      <c r="AE84" s="15" t="str">
        <f>IF(AND(OR(Table1[[#This Row],[Account]]="15030",Table1[[#This Row],[Account]]="15035",Table1[[#This Row],[Account]]="20150"),Table1[[#This Row],[Vendor ID]]=""),1,"")</f>
        <v/>
      </c>
      <c r="AF84" s="15"/>
      <c r="AG84" s="15"/>
      <c r="AH84" s="15"/>
      <c r="AI84" s="46" t="str">
        <f>IF(Table1[[#This Row],[Posting Date]]&lt;&gt;"","GJ-"&amp;CountryID,"")</f>
        <v>GJ-MEX</v>
      </c>
      <c r="AJ84" s="59">
        <f>IF(Table1[[#This Row],[Posting Date]]&lt;&gt;"",Table1[[#This Row],[Posting Date]],"")</f>
        <v>44957</v>
      </c>
      <c r="AK84" s="46"/>
      <c r="AL84" s="46" t="str">
        <f>IF(Table1[[#This Row],[Description]]&lt;&gt;"",Table1[[#This Row],[Description]],"")</f>
        <v>2023-01 DOL425 Mexico FO Report</v>
      </c>
      <c r="AM84" s="46" t="str">
        <f>IF(Table1[[#This Row],[Posting Date]]&lt;&gt;"",Table1[[#This Row],[Reference Number]],"")</f>
        <v>2023-01 DOL425 Mexico FO Report</v>
      </c>
      <c r="AN84" s="46" t="str">
        <f>TRIM(Table1[[#This Row],[Line '#]])</f>
        <v>58</v>
      </c>
      <c r="AO84" s="46" t="str">
        <f>TRIM(Table1[[#This Row],[Account]])</f>
        <v>20200</v>
      </c>
      <c r="AP84" s="46" t="str">
        <f>IF(Table1[[#This Row],[Posting Date]]&lt;&gt;"",$D$5,"")</f>
        <v>MEX</v>
      </c>
      <c r="AQ84" s="46" t="str">
        <f>TRIM(Table1[[#This Row],[Departments-Prgrams]])</f>
        <v>20200</v>
      </c>
      <c r="AR84" s="46" t="str">
        <f>TRIM(Table1[[#This Row],[Grant]])</f>
        <v>DOL425</v>
      </c>
      <c r="AS84" s="46" t="str">
        <f>TRIM(Table1[[#This Row],[Staff ID]])</f>
        <v/>
      </c>
      <c r="AT84" s="46" t="str">
        <f>IF(TRIM(Table1[[#This Row],[Budget Code]])=0,"",TRIM(Table1[[#This Row],[Budget Code]]))</f>
        <v>99999</v>
      </c>
      <c r="AU84" s="46" t="str">
        <f>IF(Table1[[#This Row],[Line Description]]&lt;&gt;"",Table1[[#This Row],[Line Description]],"")</f>
        <v>Social Security Withholdings Employee, PR Ending 01/31/23 LOE 45.00</v>
      </c>
      <c r="AV84" s="46" t="str">
        <f>IF(Table1[[#This Row],[Cur_Amount Debit]]&gt;0,ROUND(Table1[[#This Row],[Cur_Amount Debit]],2),"")</f>
        <v/>
      </c>
      <c r="AW84" s="46">
        <f>IF(Table1[[#This Row],[Cur_Amount Credit]]&gt;0,ROUND(Table1[[#This Row],[Cur_Amount Credit]],2),"")</f>
        <v>911.31</v>
      </c>
      <c r="AX84" s="46" t="str">
        <f>LEFT(Table1[[#This Row],[Cur]],3)</f>
        <v>MX</v>
      </c>
      <c r="AY84" s="59"/>
      <c r="AZ84" s="46"/>
      <c r="BA84" s="46">
        <f>IF(Table1[[#This Row],[Cur]]&lt;&gt;"",IF(Table1[[#This Row],[Cur]]="USD","",ExchangeRate),"")</f>
        <v>18.970994000000001</v>
      </c>
      <c r="BB84" s="46" t="str">
        <f>IF(Table1[[#This Row],[Grant]]&lt;&gt;"",VLOOKUP(Table1[[#This Row],[Grant]],Grants!B:D,3),"")</f>
        <v>EGC</v>
      </c>
      <c r="BC84" s="46" t="str">
        <f>TRIM(Table1[[#This Row],[Vendor ID]])</f>
        <v/>
      </c>
      <c r="BD84" t="e">
        <f>IF(Table1[[#This Row],[Reference Number]]=Q83,BD83,BD83+1)</f>
        <v>#REF!</v>
      </c>
    </row>
    <row r="85" spans="1:56" ht="59.25" customHeight="1" x14ac:dyDescent="0.25">
      <c r="A85" s="1"/>
      <c r="B85" s="343">
        <v>59</v>
      </c>
      <c r="C85" s="344">
        <v>44957</v>
      </c>
      <c r="D85" s="344">
        <v>44957</v>
      </c>
      <c r="E85" s="345" t="s">
        <v>151</v>
      </c>
      <c r="F85" s="346" t="str">
        <f>IFERROR(IF(VLOOKUP(Table1[[#This Row],[Budget Code Description]],Dimentions!$X$6:$AC$139,2,FALSE)="","",VLOOKUP(Table1[[#This Row],[Budget Code Description]],Dimentions!$X$6:$AC$139,2,FALSE)),"")</f>
        <v>PERSNL-RCJ</v>
      </c>
      <c r="G85" s="346">
        <f>IFERROR(VLOOKUP(Table1[[#This Row],[Budget Code Description]],Dimentions!$X$6:$AC$139,3,FALSE),"")</f>
        <v>70000</v>
      </c>
      <c r="H85" s="406" t="str">
        <f>IFERROR(VLOOKUP(Table1[[#This Row],[Account]],Dimentions!$S$6:$V$233,2,FALSE),"")</f>
        <v>In Country Salaries</v>
      </c>
      <c r="I85" s="348">
        <f>_xlfn.NUMBERVALUE(LEFT(Table1[[#This Row],[Account]],1))</f>
        <v>7</v>
      </c>
      <c r="J85" s="348" t="str">
        <f>IFERROR(VLOOKUP(Table1[[#This Row],[Budget Code Description]],Table6[#All],7,FALSE),"")</f>
        <v>DOL425</v>
      </c>
      <c r="K85" s="346">
        <f>IFERROR(VLOOKUP(Table1[[#This Row],[Budget Code Description]],Table6[#All],8,FALSE),"")</f>
        <v>20200</v>
      </c>
      <c r="L85" s="349"/>
      <c r="M85" s="347" t="str">
        <f>IFERROR(VLOOKUP(Table1[[#This Row],[Staff ID]],Table2[],2,FALSE),"")</f>
        <v/>
      </c>
      <c r="N85" s="350" t="str">
        <f>IFERROR(IF(VLOOKUP(Table1[[#This Row],[Budget Code Description]],Dimentions!$X$6:$AC$134,4,FALSE)="","",VLOOKUP(Table1[[#This Row],[Budget Code Description]],Dimentions!$X$6:$AC$134,4,FALSE)),"")</f>
        <v/>
      </c>
      <c r="O85" s="347" t="str">
        <f>IFERROR(VLOOKUP(Table1[[#This Row],[Vendor ID]],Table549[],2,FALSE),"")</f>
        <v/>
      </c>
      <c r="P85" s="349" t="s">
        <v>152</v>
      </c>
      <c r="Q85" s="346" t="str">
        <f>IF(Table1[[#This Row],[Posting Date]]&lt;&gt;"",$D$9,"")</f>
        <v>2023-01 DOL425 Mexico FO Report</v>
      </c>
      <c r="R85" s="351" t="str">
        <f>IF(Table1[[#This Row],[Posting Date]]&lt;&gt;"",$D$10,"")</f>
        <v>2023-01 DOL425 Mexico FO Report</v>
      </c>
      <c r="S85" s="400" t="s">
        <v>168</v>
      </c>
      <c r="T85" s="349" t="s">
        <v>44</v>
      </c>
      <c r="U85" s="353">
        <v>26302.05</v>
      </c>
      <c r="V85" s="354"/>
      <c r="W85" s="399">
        <v>18.787199999999999</v>
      </c>
      <c r="X85" s="220">
        <f>IF(E85="","",(IF(Table1[[#This Row],[Cur]]="USD",Table1[[#This Row],[Cur_Amount Debit]],Table1[[#This Row],[Cur_Amount Debit]]/Table1[[#This Row],[Exchange Rate]])))</f>
        <v>1399.9984031681145</v>
      </c>
      <c r="Y85" s="220">
        <f>IF(E85="","",(IF(Table1[[#This Row],[Cur]]="USD",Table1[[#This Row],[Cur_Amount Credit]],Table1[[#This Row],[Cur_Amount Credit]]/ExchangeRate)))</f>
        <v>0</v>
      </c>
      <c r="Z85" s="221">
        <f>IF(E85="","",(Table1[[#This Row],[Debit USD]]-Table1[[#This Row],[Credit USD]]))</f>
        <v>1399.9984031681145</v>
      </c>
      <c r="AA85" s="234" t="s">
        <v>138</v>
      </c>
      <c r="AB85" s="249" t="s">
        <v>174</v>
      </c>
      <c r="AC85" s="1"/>
      <c r="AD85" s="15"/>
      <c r="AE85" s="15" t="str">
        <f>IF(AND(OR(Table1[[#This Row],[Account]]="15030",Table1[[#This Row],[Account]]="15035",Table1[[#This Row],[Account]]="20150"),Table1[[#This Row],[Vendor ID]]=""),1,"")</f>
        <v/>
      </c>
      <c r="AF85" s="15"/>
      <c r="AG85" s="15"/>
      <c r="AH85" s="15"/>
      <c r="AI85" s="46" t="str">
        <f>IF(Table1[[#This Row],[Posting Date]]&lt;&gt;"","GJ-"&amp;CountryID,"")</f>
        <v>GJ-MEX</v>
      </c>
      <c r="AJ85" s="59">
        <f>IF(Table1[[#This Row],[Posting Date]]&lt;&gt;"",Table1[[#This Row],[Posting Date]],"")</f>
        <v>44957</v>
      </c>
      <c r="AK85" s="46"/>
      <c r="AL85" s="46" t="str">
        <f>IF(Table1[[#This Row],[Description]]&lt;&gt;"",Table1[[#This Row],[Description]],"")</f>
        <v>2023-01 DOL425 Mexico FO Report</v>
      </c>
      <c r="AM85" s="46" t="str">
        <f>IF(Table1[[#This Row],[Posting Date]]&lt;&gt;"",Table1[[#This Row],[Reference Number]],"")</f>
        <v>2023-01 DOL425 Mexico FO Report</v>
      </c>
      <c r="AN85" s="46" t="str">
        <f>TRIM(Table1[[#This Row],[Line '#]])</f>
        <v>59</v>
      </c>
      <c r="AO85" s="46" t="str">
        <f>TRIM(Table1[[#This Row],[Account]])</f>
        <v>70000</v>
      </c>
      <c r="AP85" s="46" t="str">
        <f>IF(Table1[[#This Row],[Posting Date]]&lt;&gt;"",$D$5,"")</f>
        <v>MEX</v>
      </c>
      <c r="AQ85" s="46" t="str">
        <f>TRIM(Table1[[#This Row],[Departments-Prgrams]])</f>
        <v>20200</v>
      </c>
      <c r="AR85" s="46" t="str">
        <f>TRIM(Table1[[#This Row],[Grant]])</f>
        <v>DOL425</v>
      </c>
      <c r="AS85" s="46" t="str">
        <f>TRIM(Table1[[#This Row],[Staff ID]])</f>
        <v/>
      </c>
      <c r="AT85" s="46" t="str">
        <f>IF(TRIM(Table1[[#This Row],[Budget Code]])=0,"",TRIM(Table1[[#This Row],[Budget Code]]))</f>
        <v>PERSNL-RCJ</v>
      </c>
      <c r="AU85" s="46" t="str">
        <f>IF(Table1[[#This Row],[Line Description]]&lt;&gt;"",Table1[[#This Row],[Line Description]],"")</f>
        <v>PR Ending 01/31/23</v>
      </c>
      <c r="AV85" s="46">
        <f>IF(Table1[[#This Row],[Cur_Amount Debit]]&gt;0,ROUND(Table1[[#This Row],[Cur_Amount Debit]],2),"")</f>
        <v>26302.05</v>
      </c>
      <c r="AW85" s="46" t="str">
        <f>IF(Table1[[#This Row],[Cur_Amount Credit]]&gt;0,ROUND(Table1[[#This Row],[Cur_Amount Credit]],2),"")</f>
        <v/>
      </c>
      <c r="AX85" s="46" t="str">
        <f>LEFT(Table1[[#This Row],[Cur]],3)</f>
        <v>MX</v>
      </c>
      <c r="AY85" s="59"/>
      <c r="AZ85" s="46"/>
      <c r="BA85" s="46">
        <f>IF(Table1[[#This Row],[Cur]]&lt;&gt;"",IF(Table1[[#This Row],[Cur]]="USD","",ExchangeRate),"")</f>
        <v>18.970994000000001</v>
      </c>
      <c r="BB85" s="46" t="str">
        <f>IF(Table1[[#This Row],[Grant]]&lt;&gt;"",VLOOKUP(Table1[[#This Row],[Grant]],Grants!B:D,3),"")</f>
        <v>EGC</v>
      </c>
      <c r="BC85" s="46" t="str">
        <f>TRIM(Table1[[#This Row],[Vendor ID]])</f>
        <v/>
      </c>
      <c r="BD85" t="e">
        <f>IF(Table1[[#This Row],[Reference Number]]=Q84,BD84,BD84+1)</f>
        <v>#REF!</v>
      </c>
    </row>
    <row r="86" spans="1:56" ht="59.25" hidden="1" customHeight="1" x14ac:dyDescent="0.25">
      <c r="A86" s="1"/>
      <c r="B86" s="355">
        <v>60</v>
      </c>
      <c r="C86" s="61">
        <v>44957</v>
      </c>
      <c r="D86" s="61">
        <v>44957</v>
      </c>
      <c r="E86" s="138" t="s">
        <v>111</v>
      </c>
      <c r="F86" s="141">
        <f>IFERROR(IF(VLOOKUP(Table1[[#This Row],[Budget Code Description]],Dimentions!$X$6:$AC$134,2,FALSE)="","",VLOOKUP(Table1[[#This Row],[Budget Code Description]],Dimentions!$X$6:$AC$134,2,FALSE)),"")</f>
        <v>99999</v>
      </c>
      <c r="G86" s="141">
        <f>IFERROR(VLOOKUP(Table1[[#This Row],[Budget Code Description]],Dimentions!$X$6:$AC$134,3,FALSE),"")</f>
        <v>20200</v>
      </c>
      <c r="H86" s="246" t="str">
        <f>IFERROR(VLOOKUP(Table1[[#This Row],[Account]],Dimentions!$S$6:$V$233,2,FALSE),"")</f>
        <v>A/P Liabilities Payable</v>
      </c>
      <c r="I86" s="62">
        <f>_xlfn.NUMBERVALUE(LEFT(Table1[[#This Row],[Account]],1))</f>
        <v>2</v>
      </c>
      <c r="J86" s="62" t="str">
        <f>IFERROR(VLOOKUP(Table1[[#This Row],[Budget Code Description]],Table6[#All],7,FALSE),"")</f>
        <v>DOL425</v>
      </c>
      <c r="K86" s="141">
        <f>IFERROR(VLOOKUP(Table1[[#This Row],[Budget Code Description]],Table6[#All],8,FALSE),"")</f>
        <v>20200</v>
      </c>
      <c r="L86" s="63"/>
      <c r="M86" s="65" t="str">
        <f>IFERROR(VLOOKUP(Table1[[#This Row],[Staff ID]],Table2[],2,FALSE),"")</f>
        <v/>
      </c>
      <c r="N86" s="63" t="str">
        <f>IFERROR(IF(VLOOKUP(Table1[[#This Row],[Budget Code Description]],Dimentions!$X$6:$AC$134,4,FALSE)="","",VLOOKUP(Table1[[#This Row],[Budget Code Description]],Dimentions!$X$6:$AC$134,4,FALSE)),"")</f>
        <v/>
      </c>
      <c r="O86" s="65" t="str">
        <f>IFERROR(VLOOKUP(Table1[[#This Row],[Vendor ID]],Table549[],2,FALSE),"")</f>
        <v/>
      </c>
      <c r="P86" s="63" t="s">
        <v>152</v>
      </c>
      <c r="Q86" s="141" t="str">
        <f>IF(Table1[[#This Row],[Posting Date]]&lt;&gt;"",$D$9,"")</f>
        <v>2023-01 DOL425 Mexico FO Report</v>
      </c>
      <c r="R86" s="157" t="str">
        <f>IF(Table1[[#This Row],[Posting Date]]&lt;&gt;"",$D$10,"")</f>
        <v>2023-01 DOL425 Mexico FO Report</v>
      </c>
      <c r="S86" s="66" t="s">
        <v>175</v>
      </c>
      <c r="T86" s="63" t="s">
        <v>44</v>
      </c>
      <c r="U86" s="257">
        <v>40</v>
      </c>
      <c r="V86" s="389"/>
      <c r="W86" s="399">
        <v>18.787199999999999</v>
      </c>
      <c r="X86" s="220">
        <f>IF(E86="","",(IF(Table1[[#This Row],[Cur]]="USD",Table1[[#This Row],[Cur_Amount Debit]],Table1[[#This Row],[Cur_Amount Debit]]/Table1[[#This Row],[Exchange Rate]])))</f>
        <v>2.1291091807187876</v>
      </c>
      <c r="Y86" s="220">
        <f>IF(E86="","",(IF(Table1[[#This Row],[Cur]]="USD",Table1[[#This Row],[Cur_Amount Credit]],Table1[[#This Row],[Cur_Amount Credit]]/ExchangeRate)))</f>
        <v>0</v>
      </c>
      <c r="Z86" s="220">
        <f>IF(E86="","",(Table1[[#This Row],[Debit USD]]-Table1[[#This Row],[Credit USD]]))</f>
        <v>2.1291091807187876</v>
      </c>
      <c r="AA86" s="231" t="s">
        <v>138</v>
      </c>
      <c r="AB86" s="249"/>
      <c r="AC86" s="1"/>
      <c r="AD86" s="15"/>
      <c r="AE86" s="15"/>
      <c r="AF86" s="15"/>
      <c r="AG86" s="15"/>
      <c r="AH86" s="15"/>
      <c r="AI86" s="46"/>
      <c r="AJ86" s="59"/>
      <c r="AK86" s="46"/>
      <c r="AL86" s="46"/>
      <c r="AM86" s="46"/>
      <c r="AN86" s="46"/>
      <c r="AO86" s="46"/>
      <c r="AP86" s="46"/>
      <c r="AQ86" s="46"/>
      <c r="AR86" s="46"/>
      <c r="AS86" s="46"/>
      <c r="AT86" s="46"/>
      <c r="AU86" s="46"/>
      <c r="AV86" s="46"/>
      <c r="AW86" s="46"/>
      <c r="AX86" s="46"/>
      <c r="AY86" s="59"/>
      <c r="AZ86" s="46"/>
      <c r="BA86" s="46"/>
      <c r="BB86" s="46"/>
      <c r="BC86" s="46"/>
    </row>
    <row r="87" spans="1:56" ht="45.75" hidden="1" x14ac:dyDescent="0.25">
      <c r="A87" s="1"/>
      <c r="B87" s="355">
        <v>61</v>
      </c>
      <c r="C87" s="61">
        <v>44957</v>
      </c>
      <c r="D87" s="61">
        <v>44957</v>
      </c>
      <c r="E87" s="138" t="s">
        <v>111</v>
      </c>
      <c r="F87" s="141">
        <f>IFERROR(IF(VLOOKUP(Table1[[#This Row],[Budget Code Description]],Dimentions!$X$6:$AC$139,2,FALSE)="","",VLOOKUP(Table1[[#This Row],[Budget Code Description]],Dimentions!$X$6:$AC$139,2,FALSE)),"")</f>
        <v>99999</v>
      </c>
      <c r="G87" s="141">
        <f>IFERROR(VLOOKUP(Table1[[#This Row],[Budget Code Description]],Dimentions!$X$6:$AC$139,3,FALSE),"")</f>
        <v>20200</v>
      </c>
      <c r="H87" s="64" t="str">
        <f>IFERROR(VLOOKUP(Table1[[#This Row],[Account]],Dimentions!$S$6:$V$233,2,FALSE),"")</f>
        <v>A/P Liabilities Payable</v>
      </c>
      <c r="I87" s="62">
        <f>_xlfn.NUMBERVALUE(LEFT(Table1[[#This Row],[Account]],1))</f>
        <v>2</v>
      </c>
      <c r="J87" s="62" t="str">
        <f>IFERROR(VLOOKUP(Table1[[#This Row],[Budget Code Description]],Table6[#All],7,FALSE),"")</f>
        <v>DOL425</v>
      </c>
      <c r="K87" s="141">
        <f>IFERROR(VLOOKUP(Table1[[#This Row],[Budget Code Description]],Table6[#All],8,FALSE),"")</f>
        <v>20200</v>
      </c>
      <c r="L87" s="63"/>
      <c r="M87" s="65" t="str">
        <f>IFERROR(VLOOKUP(Table1[[#This Row],[Staff ID]],Table2[],2,FALSE),"")</f>
        <v/>
      </c>
      <c r="N87" s="209" t="str">
        <f>IFERROR(IF(VLOOKUP(Table1[[#This Row],[Budget Code Description]],Dimentions!$X$6:$AC$134,4,FALSE)="","",VLOOKUP(Table1[[#This Row],[Budget Code Description]],Dimentions!$X$6:$AC$134,4,FALSE)),"")</f>
        <v/>
      </c>
      <c r="O87" s="65" t="str">
        <f>IFERROR(VLOOKUP(Table1[[#This Row],[Vendor ID]],Table549[],2,FALSE),"")</f>
        <v/>
      </c>
      <c r="P87" s="63" t="s">
        <v>152</v>
      </c>
      <c r="Q87" s="141" t="str">
        <f>IF(Table1[[#This Row],[Posting Date]]&lt;&gt;"",$D$9,"")</f>
        <v>2023-01 DOL425 Mexico FO Report</v>
      </c>
      <c r="R87" s="157" t="str">
        <f>IF(Table1[[#This Row],[Posting Date]]&lt;&gt;"",$D$10,"")</f>
        <v>2023-01 DOL425 Mexico FO Report</v>
      </c>
      <c r="S87" s="66" t="s">
        <v>161</v>
      </c>
      <c r="T87" s="63" t="s">
        <v>44</v>
      </c>
      <c r="U87" s="219"/>
      <c r="V87" s="388">
        <v>771.97</v>
      </c>
      <c r="W87" s="399">
        <v>18.787199999999999</v>
      </c>
      <c r="X87" s="220">
        <f>IF(E87="","",(IF(Table1[[#This Row],[Cur]]="USD",Table1[[#This Row],[Cur_Amount Debit]],Table1[[#This Row],[Cur_Amount Debit]]/Table1[[#This Row],[Exchange Rate]])))</f>
        <v>0</v>
      </c>
      <c r="Y87" s="220">
        <f>IF(E87="","",(IF(Table1[[#This Row],[Cur]]="USD",Table1[[#This Row],[Cur_Amount Credit]],Table1[[#This Row],[Cur_Amount Credit]]/ExchangeRate)))</f>
        <v>40.692121878273745</v>
      </c>
      <c r="Z87" s="221">
        <f>IF(E87="","",(Table1[[#This Row],[Debit USD]]-Table1[[#This Row],[Credit USD]]))</f>
        <v>-40.692121878273745</v>
      </c>
      <c r="AA87" s="231" t="s">
        <v>138</v>
      </c>
      <c r="AB87" s="249" t="s">
        <v>139</v>
      </c>
      <c r="AC87" s="1"/>
      <c r="AD87" s="15"/>
      <c r="AE87" s="15" t="str">
        <f>IF(AND(OR(Table1[[#This Row],[Account]]="15030",Table1[[#This Row],[Account]]="15035",Table1[[#This Row],[Account]]="20150"),Table1[[#This Row],[Vendor ID]]=""),1,"")</f>
        <v/>
      </c>
      <c r="AF87" s="15"/>
      <c r="AG87" s="15"/>
      <c r="AH87" s="15"/>
      <c r="AI87" s="46" t="str">
        <f>IF(Table1[[#This Row],[Posting Date]]&lt;&gt;"","GJ-"&amp;CountryID,"")</f>
        <v>GJ-MEX</v>
      </c>
      <c r="AJ87" s="59">
        <f>IF(Table1[[#This Row],[Posting Date]]&lt;&gt;"",Table1[[#This Row],[Posting Date]],"")</f>
        <v>44957</v>
      </c>
      <c r="AK87" s="46"/>
      <c r="AL87" s="46" t="str">
        <f>IF(Table1[[#This Row],[Description]]&lt;&gt;"",Table1[[#This Row],[Description]],"")</f>
        <v>2023-01 DOL425 Mexico FO Report</v>
      </c>
      <c r="AM87" s="46" t="str">
        <f>IF(Table1[[#This Row],[Posting Date]]&lt;&gt;"",Table1[[#This Row],[Reference Number]],"")</f>
        <v>2023-01 DOL425 Mexico FO Report</v>
      </c>
      <c r="AN87" s="46" t="str">
        <f>TRIM(Table1[[#This Row],[Line '#]])</f>
        <v>61</v>
      </c>
      <c r="AO87" s="46" t="str">
        <f>TRIM(Table1[[#This Row],[Account]])</f>
        <v>20200</v>
      </c>
      <c r="AP87" s="46" t="str">
        <f>IF(Table1[[#This Row],[Posting Date]]&lt;&gt;"",$D$5,"")</f>
        <v>MEX</v>
      </c>
      <c r="AQ87" s="46" t="str">
        <f>TRIM(Table1[[#This Row],[Departments-Prgrams]])</f>
        <v>20200</v>
      </c>
      <c r="AR87" s="46" t="str">
        <f>TRIM(Table1[[#This Row],[Grant]])</f>
        <v>DOL425</v>
      </c>
      <c r="AS87" s="46" t="str">
        <f>TRIM(Table1[[#This Row],[Staff ID]])</f>
        <v/>
      </c>
      <c r="AT87" s="46" t="str">
        <f>IF(TRIM(Table1[[#This Row],[Budget Code]])=0,"",TRIM(Table1[[#This Row],[Budget Code]]))</f>
        <v>99999</v>
      </c>
      <c r="AU87" s="46" t="str">
        <f>IF(Table1[[#This Row],[Line Description]]&lt;&gt;"",Table1[[#This Row],[Line Description]],"")</f>
        <v>Social Security Withholdings Employee, PR Ending 01/31/23 LOE 45.00</v>
      </c>
      <c r="AV87" s="46" t="str">
        <f>IF(Table1[[#This Row],[Cur_Amount Debit]]&gt;0,ROUND(Table1[[#This Row],[Cur_Amount Debit]],2),"")</f>
        <v/>
      </c>
      <c r="AW87" s="46">
        <f>IF(Table1[[#This Row],[Cur_Amount Credit]]&gt;0,ROUND(Table1[[#This Row],[Cur_Amount Credit]],2),"")</f>
        <v>771.97</v>
      </c>
      <c r="AX87" s="46" t="str">
        <f>LEFT(Table1[[#This Row],[Cur]],3)</f>
        <v>MX</v>
      </c>
      <c r="AY87" s="59"/>
      <c r="AZ87" s="46"/>
      <c r="BA87" s="46">
        <f>IF(Table1[[#This Row],[Cur]]&lt;&gt;"",IF(Table1[[#This Row],[Cur]]="USD","",ExchangeRate),"")</f>
        <v>18.970994000000001</v>
      </c>
      <c r="BB87" s="46" t="str">
        <f>IF(Table1[[#This Row],[Grant]]&lt;&gt;"",VLOOKUP(Table1[[#This Row],[Grant]],Grants!B:D,3),"")</f>
        <v>EGC</v>
      </c>
      <c r="BC87" s="46" t="str">
        <f>TRIM(Table1[[#This Row],[Vendor ID]])</f>
        <v/>
      </c>
      <c r="BD87" t="e">
        <f>IF(Table1[[#This Row],[Reference Number]]=Q85,BD85,BD85+1)</f>
        <v>#REF!</v>
      </c>
    </row>
    <row r="88" spans="1:56" ht="46.5" thickBot="1" x14ac:dyDescent="0.3">
      <c r="A88" s="1"/>
      <c r="B88" s="357">
        <v>62</v>
      </c>
      <c r="C88" s="358">
        <v>44957</v>
      </c>
      <c r="D88" s="358">
        <v>44957</v>
      </c>
      <c r="E88" s="359" t="s">
        <v>154</v>
      </c>
      <c r="F88" s="360" t="str">
        <f>IFERROR(IF(VLOOKUP(Table1[[#This Row],[Budget Code Description]],Dimentions!$X$6:$AC$139,2,FALSE)="","",VLOOKUP(Table1[[#This Row],[Budget Code Description]],Dimentions!$X$6:$AC$139,2,FALSE)),"")</f>
        <v>FRINGE-MX</v>
      </c>
      <c r="G88" s="360">
        <f>IFERROR(VLOOKUP(Table1[[#This Row],[Budget Code Description]],Dimentions!$X$6:$AC$139,3,FALSE),"")</f>
        <v>70015</v>
      </c>
      <c r="H88" s="405" t="s">
        <v>176</v>
      </c>
      <c r="I88" s="363">
        <f>_xlfn.NUMBERVALUE(LEFT(Table1[[#This Row],[Account]],1))</f>
        <v>7</v>
      </c>
      <c r="J88" s="363" t="str">
        <f>IFERROR(VLOOKUP(Table1[[#This Row],[Budget Code Description]],Table6[#All],7,FALSE),"")</f>
        <v>DOL425</v>
      </c>
      <c r="K88" s="360">
        <f>IFERROR(VLOOKUP(Table1[[#This Row],[Budget Code Description]],Table6[#All],8,FALSE),"")</f>
        <v>20200</v>
      </c>
      <c r="L88" s="364"/>
      <c r="M88" s="365" t="str">
        <f>IFERROR(VLOOKUP(Table1[[#This Row],[Staff ID]],Table2[],2,FALSE),"")</f>
        <v/>
      </c>
      <c r="N88" s="401" t="str">
        <f>IFERROR(IF(VLOOKUP(Table1[[#This Row],[Budget Code Description]],Dimentions!$X$6:$AC$134,4,FALSE)="","",VLOOKUP(Table1[[#This Row],[Budget Code Description]],Dimentions!$X$6:$AC$134,4,FALSE)),"")</f>
        <v/>
      </c>
      <c r="O88" s="365" t="str">
        <f>IFERROR(VLOOKUP(Table1[[#This Row],[Vendor ID]],Table549[],2,FALSE),"")</f>
        <v/>
      </c>
      <c r="P88" s="364" t="s">
        <v>152</v>
      </c>
      <c r="Q88" s="360" t="str">
        <f>IF(Table1[[#This Row],[Posting Date]]&lt;&gt;"",$D$9,"")</f>
        <v>2023-01 DOL425 Mexico FO Report</v>
      </c>
      <c r="R88" s="366" t="str">
        <f>IF(Table1[[#This Row],[Posting Date]]&lt;&gt;"",$D$10,"")</f>
        <v>2023-01 DOL425 Mexico FO Report</v>
      </c>
      <c r="S88" s="402" t="s">
        <v>170</v>
      </c>
      <c r="T88" s="364" t="s">
        <v>44</v>
      </c>
      <c r="U88" s="372"/>
      <c r="V88" s="403">
        <v>1590.8</v>
      </c>
      <c r="W88" s="399">
        <v>18.787199999999999</v>
      </c>
      <c r="X88" s="220">
        <f>IF(E88="","",(IF(Table1[[#This Row],[Cur]]="USD",Table1[[#This Row],[Cur_Amount Debit]],Table1[[#This Row],[Cur_Amount Debit]]/Table1[[#This Row],[Exchange Rate]])))</f>
        <v>0</v>
      </c>
      <c r="Y88" s="220">
        <f>IF(E88="","",(IF(Table1[[#This Row],[Cur]]="USD",Table1[[#This Row],[Cur_Amount Credit]],Table1[[#This Row],[Cur_Amount Credit]]/ExchangeRate)))</f>
        <v>83.854330458382933</v>
      </c>
      <c r="Z88" s="221">
        <f>IF(E88="","",(Table1[[#This Row],[Debit USD]]-Table1[[#This Row],[Credit USD]]))</f>
        <v>-83.854330458382933</v>
      </c>
      <c r="AA88" s="231" t="s">
        <v>171</v>
      </c>
      <c r="AB88" s="249" t="s">
        <v>139</v>
      </c>
      <c r="AC88" s="1"/>
      <c r="AD88" s="15"/>
      <c r="AE88" s="15" t="str">
        <f>IF(AND(OR(Table1[[#This Row],[Account]]="15030",Table1[[#This Row],[Account]]="15035",Table1[[#This Row],[Account]]="20150"),Table1[[#This Row],[Vendor ID]]=""),1,"")</f>
        <v/>
      </c>
      <c r="AF88" s="15"/>
      <c r="AG88" s="15"/>
      <c r="AH88" s="15"/>
      <c r="AI88" s="46" t="str">
        <f>IF(Table1[[#This Row],[Posting Date]]&lt;&gt;"","GJ-"&amp;CountryID,"")</f>
        <v>GJ-MEX</v>
      </c>
      <c r="AJ88" s="59">
        <f>IF(Table1[[#This Row],[Posting Date]]&lt;&gt;"",Table1[[#This Row],[Posting Date]],"")</f>
        <v>44957</v>
      </c>
      <c r="AK88" s="46"/>
      <c r="AL88" s="46" t="str">
        <f>IF(Table1[[#This Row],[Description]]&lt;&gt;"",Table1[[#This Row],[Description]],"")</f>
        <v>2023-01 DOL425 Mexico FO Report</v>
      </c>
      <c r="AM88" s="46" t="str">
        <f>IF(Table1[[#This Row],[Posting Date]]&lt;&gt;"",Table1[[#This Row],[Reference Number]],"")</f>
        <v>2023-01 DOL425 Mexico FO Report</v>
      </c>
      <c r="AN88" s="46" t="str">
        <f>TRIM(Table1[[#This Row],[Line '#]])</f>
        <v>62</v>
      </c>
      <c r="AO88" s="46" t="str">
        <f>TRIM(Table1[[#This Row],[Account]])</f>
        <v>70015</v>
      </c>
      <c r="AP88" s="46" t="str">
        <f>IF(Table1[[#This Row],[Posting Date]]&lt;&gt;"",$D$5,"")</f>
        <v>MEX</v>
      </c>
      <c r="AQ88" s="46" t="str">
        <f>TRIM(Table1[[#This Row],[Departments-Prgrams]])</f>
        <v>20200</v>
      </c>
      <c r="AR88" s="46" t="str">
        <f>TRIM(Table1[[#This Row],[Grant]])</f>
        <v>DOL425</v>
      </c>
      <c r="AS88" s="46" t="str">
        <f>TRIM(Table1[[#This Row],[Staff ID]])</f>
        <v/>
      </c>
      <c r="AT88" s="46" t="str">
        <f>IF(TRIM(Table1[[#This Row],[Budget Code]])=0,"",TRIM(Table1[[#This Row],[Budget Code]]))</f>
        <v>FRINGE-MX</v>
      </c>
      <c r="AU88" s="46" t="str">
        <f>IF(Table1[[#This Row],[Line Description]]&lt;&gt;"",Table1[[#This Row],[Line Description]],"")</f>
        <v xml:space="preserve"> Medical Expenses Insurence MetLife 01 January to 01 January 2024</v>
      </c>
      <c r="AV88" s="46" t="str">
        <f>IF(Table1[[#This Row],[Cur_Amount Debit]]&gt;0,ROUND(Table1[[#This Row],[Cur_Amount Debit]],2),"")</f>
        <v/>
      </c>
      <c r="AW88" s="46">
        <f>IF(Table1[[#This Row],[Cur_Amount Credit]]&gt;0,ROUND(Table1[[#This Row],[Cur_Amount Credit]],2),"")</f>
        <v>1590.8</v>
      </c>
      <c r="AX88" s="46" t="str">
        <f>LEFT(Table1[[#This Row],[Cur]],3)</f>
        <v>MX</v>
      </c>
      <c r="AY88" s="59"/>
      <c r="AZ88" s="46"/>
      <c r="BA88" s="46">
        <f>IF(Table1[[#This Row],[Cur]]&lt;&gt;"",IF(Table1[[#This Row],[Cur]]="USD","",ExchangeRate),"")</f>
        <v>18.970994000000001</v>
      </c>
      <c r="BB88" s="46" t="str">
        <f>IF(Table1[[#This Row],[Grant]]&lt;&gt;"",VLOOKUP(Table1[[#This Row],[Grant]],Grants!B:D,3),"")</f>
        <v>EGC</v>
      </c>
      <c r="BC88" s="46" t="str">
        <f>TRIM(Table1[[#This Row],[Vendor ID]])</f>
        <v/>
      </c>
      <c r="BD88" t="e">
        <f>IF(Table1[[#This Row],[Reference Number]]=Q87,BD87,BD87+1)</f>
        <v>#REF!</v>
      </c>
    </row>
    <row r="89" spans="1:56" ht="60.75" customHeight="1" thickBot="1" x14ac:dyDescent="0.3">
      <c r="A89" s="1"/>
      <c r="B89" s="343">
        <v>63</v>
      </c>
      <c r="C89" s="344">
        <v>44957</v>
      </c>
      <c r="D89" s="344">
        <v>44957</v>
      </c>
      <c r="E89" s="345" t="s">
        <v>177</v>
      </c>
      <c r="F89" s="346" t="str">
        <f>IFERROR(IF(VLOOKUP(Table1[[#This Row],[Budget Code Description]],Dimentions!$X$6:$AC$139,2,FALSE)="","",VLOOKUP(Table1[[#This Row],[Budget Code Description]],Dimentions!$X$6:$AC$139,2,FALSE)),"")</f>
        <v>PERSNL-GS</v>
      </c>
      <c r="G89" s="346">
        <f>IFERROR(VLOOKUP(Table1[[#This Row],[Budget Code Description]],Dimentions!$X$6:$AC$139,3,FALSE),"")</f>
        <v>70000</v>
      </c>
      <c r="H89" s="406" t="str">
        <f>IFERROR(VLOOKUP(Table1[[#This Row],[Account]],Dimentions!$S$6:$V$233,2,FALSE),"")</f>
        <v>In Country Salaries</v>
      </c>
      <c r="I89" s="348">
        <f>_xlfn.NUMBERVALUE(LEFT(Table1[[#This Row],[Account]],1))</f>
        <v>7</v>
      </c>
      <c r="J89" s="348" t="str">
        <f>IFERROR(VLOOKUP(Table1[[#This Row],[Budget Code Description]],Table6[#All],7,FALSE),"")</f>
        <v>DOL425</v>
      </c>
      <c r="K89" s="346">
        <f>IFERROR(VLOOKUP(Table1[[#This Row],[Budget Code Description]],Table6[#All],8,FALSE),"")</f>
        <v>20200</v>
      </c>
      <c r="L89" s="349"/>
      <c r="M89" s="347" t="str">
        <f>IFERROR(VLOOKUP(Table1[[#This Row],[Staff ID]],Table2[],2,FALSE),"")</f>
        <v/>
      </c>
      <c r="N89" s="350" t="str">
        <f>IFERROR(IF(VLOOKUP(Table1[[#This Row],[Budget Code Description]],Dimentions!$X$6:$AC$134,4,FALSE)="","",VLOOKUP(Table1[[#This Row],[Budget Code Description]],Dimentions!$X$6:$AC$134,4,FALSE)),"")</f>
        <v/>
      </c>
      <c r="O89" s="347" t="str">
        <f>IFERROR(VLOOKUP(Table1[[#This Row],[Vendor ID]],Table549[],2,FALSE),"")</f>
        <v/>
      </c>
      <c r="P89" s="349" t="s">
        <v>178</v>
      </c>
      <c r="Q89" s="346" t="str">
        <f>IF(Table1[[#This Row],[Posting Date]]&lt;&gt;"",$D$9,"")</f>
        <v>2023-01 DOL425 Mexico FO Report</v>
      </c>
      <c r="R89" s="351" t="str">
        <f>IF(Table1[[#This Row],[Posting Date]]&lt;&gt;"",$D$10,"")</f>
        <v>2023-01 DOL425 Mexico FO Report</v>
      </c>
      <c r="S89" s="400" t="s">
        <v>168</v>
      </c>
      <c r="T89" s="349" t="s">
        <v>44</v>
      </c>
      <c r="U89" s="353">
        <v>28180.799999999999</v>
      </c>
      <c r="V89" s="354"/>
      <c r="W89" s="399">
        <v>18.787199999999999</v>
      </c>
      <c r="X89" s="220">
        <f>IF(E89="","",(IF(Table1[[#This Row],[Cur]]="USD",Table1[[#This Row],[Cur_Amount Debit]],Table1[[#This Row],[Cur_Amount Debit]]/Table1[[#This Row],[Exchange Rate]])))</f>
        <v>1500</v>
      </c>
      <c r="Y89" s="220">
        <f>IF(E89="","",(IF(Table1[[#This Row],[Cur]]="USD",Table1[[#This Row],[Cur_Amount Credit]],Table1[[#This Row],[Cur_Amount Credit]]/ExchangeRate)))</f>
        <v>0</v>
      </c>
      <c r="Z89" s="221">
        <f>IF(E89="","",(Table1[[#This Row],[Debit USD]]-Table1[[#This Row],[Credit USD]]))</f>
        <v>1500</v>
      </c>
      <c r="AA89" s="231" t="s">
        <v>138</v>
      </c>
      <c r="AB89" s="244" t="s">
        <v>179</v>
      </c>
      <c r="AC89" s="1"/>
      <c r="AD89" s="15"/>
      <c r="AE89" s="15" t="str">
        <f>IF(AND(OR(Table1[[#This Row],[Account]]="15030",Table1[[#This Row],[Account]]="15035",Table1[[#This Row],[Account]]="20150"),Table1[[#This Row],[Vendor ID]]=""),1,"")</f>
        <v/>
      </c>
      <c r="AF89" s="15"/>
      <c r="AG89" s="15"/>
      <c r="AH89" s="15"/>
      <c r="AI89" s="46" t="str">
        <f>IF(Table1[[#This Row],[Posting Date]]&lt;&gt;"","GJ-"&amp;CountryID,"")</f>
        <v>GJ-MEX</v>
      </c>
      <c r="AJ89" s="59">
        <f>IF(Table1[[#This Row],[Posting Date]]&lt;&gt;"",Table1[[#This Row],[Posting Date]],"")</f>
        <v>44957</v>
      </c>
      <c r="AK89" s="46"/>
      <c r="AL89" s="46" t="str">
        <f>IF(Table1[[#This Row],[Description]]&lt;&gt;"",Table1[[#This Row],[Description]],"")</f>
        <v>2023-01 DOL425 Mexico FO Report</v>
      </c>
      <c r="AM89" s="46" t="str">
        <f>IF(Table1[[#This Row],[Posting Date]]&lt;&gt;"",Table1[[#This Row],[Reference Number]],"")</f>
        <v>2023-01 DOL425 Mexico FO Report</v>
      </c>
      <c r="AN89" s="46" t="str">
        <f>TRIM(Table1[[#This Row],[Line '#]])</f>
        <v>63</v>
      </c>
      <c r="AO89" s="46" t="str">
        <f>TRIM(Table1[[#This Row],[Account]])</f>
        <v>70000</v>
      </c>
      <c r="AP89" s="46" t="str">
        <f>IF(Table1[[#This Row],[Posting Date]]&lt;&gt;"",$D$5,"")</f>
        <v>MEX</v>
      </c>
      <c r="AQ89" s="46" t="str">
        <f>TRIM(Table1[[#This Row],[Departments-Prgrams]])</f>
        <v>20200</v>
      </c>
      <c r="AR89" s="46" t="str">
        <f>TRIM(Table1[[#This Row],[Grant]])</f>
        <v>DOL425</v>
      </c>
      <c r="AS89" s="46" t="str">
        <f>TRIM(Table1[[#This Row],[Staff ID]])</f>
        <v/>
      </c>
      <c r="AT89" s="46" t="str">
        <f>IF(TRIM(Table1[[#This Row],[Budget Code]])=0,"",TRIM(Table1[[#This Row],[Budget Code]]))</f>
        <v>PERSNL-GS</v>
      </c>
      <c r="AU89" s="46" t="str">
        <f>IF(Table1[[#This Row],[Line Description]]&lt;&gt;"",Table1[[#This Row],[Line Description]],"")</f>
        <v>PR Ending 01/31/23</v>
      </c>
      <c r="AV89" s="46">
        <f>IF(Table1[[#This Row],[Cur_Amount Debit]]&gt;0,ROUND(Table1[[#This Row],[Cur_Amount Debit]],2),"")</f>
        <v>28180.799999999999</v>
      </c>
      <c r="AW89" s="46" t="str">
        <f>IF(Table1[[#This Row],[Cur_Amount Credit]]&gt;0,ROUND(Table1[[#This Row],[Cur_Amount Credit]],2),"")</f>
        <v/>
      </c>
      <c r="AX89" s="46" t="str">
        <f>LEFT(Table1[[#This Row],[Cur]],3)</f>
        <v>MX</v>
      </c>
      <c r="AY89" s="59"/>
      <c r="AZ89" s="46"/>
      <c r="BA89" s="46">
        <f>IF(Table1[[#This Row],[Cur]]&lt;&gt;"",IF(Table1[[#This Row],[Cur]]="USD","",ExchangeRate),"")</f>
        <v>18.970994000000001</v>
      </c>
      <c r="BB89" s="46" t="str">
        <f>IF(Table1[[#This Row],[Grant]]&lt;&gt;"",VLOOKUP(Table1[[#This Row],[Grant]],Grants!B:D,3),"")</f>
        <v>EGC</v>
      </c>
      <c r="BC89" s="46" t="str">
        <f>TRIM(Table1[[#This Row],[Vendor ID]])</f>
        <v/>
      </c>
      <c r="BD89" t="e">
        <f>IF(Table1[[#This Row],[Reference Number]]=Q88,BD88,BD88+1)</f>
        <v>#REF!</v>
      </c>
    </row>
    <row r="90" spans="1:56" ht="46.5" hidden="1" thickBot="1" x14ac:dyDescent="0.3">
      <c r="A90" s="1"/>
      <c r="B90" s="357">
        <v>64</v>
      </c>
      <c r="C90" s="358">
        <v>44957</v>
      </c>
      <c r="D90" s="358">
        <v>44957</v>
      </c>
      <c r="E90" s="359" t="s">
        <v>111</v>
      </c>
      <c r="F90" s="360">
        <f>IFERROR(IF(VLOOKUP(Table1[[#This Row],[Budget Code Description]],Dimentions!$X$6:$AC$139,2,FALSE)="","",VLOOKUP(Table1[[#This Row],[Budget Code Description]],Dimentions!$X$6:$AC$139,2,FALSE)),"")</f>
        <v>99999</v>
      </c>
      <c r="G90" s="360">
        <f>IFERROR(VLOOKUP(Table1[[#This Row],[Budget Code Description]],Dimentions!$X$6:$AC$139,3,FALSE),"")</f>
        <v>20200</v>
      </c>
      <c r="H90" s="405" t="str">
        <f>IFERROR(VLOOKUP(Table1[[#This Row],[Account]],Dimentions!$S$6:$V$233,2,FALSE),"")</f>
        <v>A/P Liabilities Payable</v>
      </c>
      <c r="I90" s="363">
        <f>_xlfn.NUMBERVALUE(LEFT(Table1[[#This Row],[Account]],1))</f>
        <v>2</v>
      </c>
      <c r="J90" s="363" t="str">
        <f>IFERROR(VLOOKUP(Table1[[#This Row],[Budget Code Description]],Table6[#All],7,FALSE),"")</f>
        <v>DOL425</v>
      </c>
      <c r="K90" s="360">
        <f>IFERROR(VLOOKUP(Table1[[#This Row],[Budget Code Description]],Table6[#All],8,FALSE),"")</f>
        <v>20200</v>
      </c>
      <c r="L90" s="364"/>
      <c r="M90" s="365" t="str">
        <f>IFERROR(VLOOKUP(Table1[[#This Row],[Staff ID]],Table2[],2,FALSE),"")</f>
        <v/>
      </c>
      <c r="N90" s="401" t="str">
        <f>IFERROR(IF(VLOOKUP(Table1[[#This Row],[Budget Code Description]],Dimentions!$X$6:$AC$134,4,FALSE)="","",VLOOKUP(Table1[[#This Row],[Budget Code Description]],Dimentions!$X$6:$AC$134,4,FALSE)),"")</f>
        <v/>
      </c>
      <c r="O90" s="365" t="str">
        <f>IFERROR(VLOOKUP(Table1[[#This Row],[Vendor ID]],Table549[],2,FALSE),"")</f>
        <v/>
      </c>
      <c r="P90" s="364" t="s">
        <v>178</v>
      </c>
      <c r="Q90" s="360" t="str">
        <f>IF(Table1[[#This Row],[Posting Date]]&lt;&gt;"",$D$9,"")</f>
        <v>2023-01 DOL425 Mexico FO Report</v>
      </c>
      <c r="R90" s="366" t="str">
        <f>IF(Table1[[#This Row],[Posting Date]]&lt;&gt;"",$D$10,"")</f>
        <v>2023-01 DOL425 Mexico FO Report</v>
      </c>
      <c r="S90" s="402" t="s">
        <v>161</v>
      </c>
      <c r="T90" s="364" t="s">
        <v>44</v>
      </c>
      <c r="U90" s="372"/>
      <c r="V90" s="403">
        <v>807.02</v>
      </c>
      <c r="W90" s="399">
        <v>18.787199999999999</v>
      </c>
      <c r="X90" s="159">
        <f>IF(E90="","",(IF(Table1[[#This Row],[Cur]]="USD",Table1[[#This Row],[Cur_Amount Debit]],Table1[[#This Row],[Cur_Amount Debit]]/Table1[[#This Row],[Exchange Rate]])))</f>
        <v>0</v>
      </c>
      <c r="Y90" s="159">
        <f>IF(E90="","",(IF(Table1[[#This Row],[Cur]]="USD",Table1[[#This Row],[Cur_Amount Credit]],Table1[[#This Row],[Cur_Amount Credit]]/ExchangeRate)))</f>
        <v>42.539679259821597</v>
      </c>
      <c r="Z90" s="201">
        <f>IF(E90="","",(Table1[[#This Row],[Debit USD]]-Table1[[#This Row],[Credit USD]]))</f>
        <v>-42.539679259821597</v>
      </c>
      <c r="AA90" s="232" t="s">
        <v>138</v>
      </c>
      <c r="AB90" s="249" t="s">
        <v>139</v>
      </c>
      <c r="AC90" s="1"/>
      <c r="AD90" s="15"/>
      <c r="AE90" s="15" t="str">
        <f>IF(AND(OR(Table1[[#This Row],[Account]]="15030",Table1[[#This Row],[Account]]="15035",Table1[[#This Row],[Account]]="20150"),Table1[[#This Row],[Vendor ID]]=""),1,"")</f>
        <v/>
      </c>
      <c r="AF90" s="15"/>
      <c r="AG90" s="15"/>
      <c r="AH90" s="15"/>
      <c r="AI90" s="46" t="str">
        <f>IF(Table1[[#This Row],[Posting Date]]&lt;&gt;"","GJ-"&amp;CountryID,"")</f>
        <v>GJ-MEX</v>
      </c>
      <c r="AJ90" s="59">
        <f>IF(Table1[[#This Row],[Posting Date]]&lt;&gt;"",Table1[[#This Row],[Posting Date]],"")</f>
        <v>44957</v>
      </c>
      <c r="AK90" s="46"/>
      <c r="AL90" s="46" t="str">
        <f>IF(Table1[[#This Row],[Description]]&lt;&gt;"",Table1[[#This Row],[Description]],"")</f>
        <v>2023-01 DOL425 Mexico FO Report</v>
      </c>
      <c r="AM90" s="46" t="str">
        <f>IF(Table1[[#This Row],[Posting Date]]&lt;&gt;"",Table1[[#This Row],[Reference Number]],"")</f>
        <v>2023-01 DOL425 Mexico FO Report</v>
      </c>
      <c r="AN90" s="46" t="str">
        <f>TRIM(Table1[[#This Row],[Line '#]])</f>
        <v>64</v>
      </c>
      <c r="AO90" s="46" t="str">
        <f>TRIM(Table1[[#This Row],[Account]])</f>
        <v>20200</v>
      </c>
      <c r="AP90" s="46" t="str">
        <f>IF(Table1[[#This Row],[Posting Date]]&lt;&gt;"",$D$5,"")</f>
        <v>MEX</v>
      </c>
      <c r="AQ90" s="46" t="str">
        <f>TRIM(Table1[[#This Row],[Departments-Prgrams]])</f>
        <v>20200</v>
      </c>
      <c r="AR90" s="46" t="str">
        <f>TRIM(Table1[[#This Row],[Grant]])</f>
        <v>DOL425</v>
      </c>
      <c r="AS90" s="46" t="str">
        <f>TRIM(Table1[[#This Row],[Staff ID]])</f>
        <v/>
      </c>
      <c r="AT90" s="46" t="str">
        <f>IF(TRIM(Table1[[#This Row],[Budget Code]])=0,"",TRIM(Table1[[#This Row],[Budget Code]]))</f>
        <v>99999</v>
      </c>
      <c r="AU90" s="46" t="str">
        <f>IF(Table1[[#This Row],[Line Description]]&lt;&gt;"",Table1[[#This Row],[Line Description]],"")</f>
        <v>Social Security Withholdings Employee, PR Ending 01/31/23 LOE 45.00</v>
      </c>
      <c r="AV90" s="46" t="str">
        <f>IF(Table1[[#This Row],[Cur_Amount Debit]]&gt;0,ROUND(Table1[[#This Row],[Cur_Amount Debit]],2),"")</f>
        <v/>
      </c>
      <c r="AW90" s="46">
        <f>IF(Table1[[#This Row],[Cur_Amount Credit]]&gt;0,ROUND(Table1[[#This Row],[Cur_Amount Credit]],2),"")</f>
        <v>807.02</v>
      </c>
      <c r="AX90" s="46" t="str">
        <f>LEFT(Table1[[#This Row],[Cur]],3)</f>
        <v>MX</v>
      </c>
      <c r="AY90" s="59"/>
      <c r="AZ90" s="46"/>
      <c r="BA90" s="46">
        <f>IF(Table1[[#This Row],[Cur]]&lt;&gt;"",IF(Table1[[#This Row],[Cur]]="USD","",ExchangeRate),"")</f>
        <v>18.970994000000001</v>
      </c>
      <c r="BB90" s="46" t="str">
        <f>IF(Table1[[#This Row],[Grant]]&lt;&gt;"",VLOOKUP(Table1[[#This Row],[Grant]],Grants!B:D,3),"")</f>
        <v>EGC</v>
      </c>
      <c r="BC90" s="46" t="str">
        <f>TRIM(Table1[[#This Row],[Vendor ID]])</f>
        <v/>
      </c>
      <c r="BD90" t="e">
        <f>IF(Table1[[#This Row],[Reference Number]]=Q89,BD89,BD89+1)</f>
        <v>#REF!</v>
      </c>
    </row>
    <row r="91" spans="1:56" ht="60" x14ac:dyDescent="0.25">
      <c r="A91" s="1"/>
      <c r="B91" s="343">
        <v>65</v>
      </c>
      <c r="C91" s="344">
        <v>44957</v>
      </c>
      <c r="D91" s="344">
        <v>44957</v>
      </c>
      <c r="E91" s="345" t="s">
        <v>154</v>
      </c>
      <c r="F91" s="346" t="str">
        <f>IFERROR(IF(VLOOKUP(Table1[[#This Row],[Budget Code Description]],Dimentions!$X$6:$AC$134,2,FALSE)="","",VLOOKUP(Table1[[#This Row],[Budget Code Description]],Dimentions!$X$6:$AC$134,2,FALSE)),"")</f>
        <v>FRINGE-MX</v>
      </c>
      <c r="G91" s="346">
        <f>IFERROR(VLOOKUP(Table1[[#This Row],[Budget Code Description]],Dimentions!$X$6:$AC$134,3,FALSE),"")</f>
        <v>70015</v>
      </c>
      <c r="H91" s="347" t="str">
        <f>IFERROR(VLOOKUP(Table1[[#This Row],[Account]],Dimentions!$S$6:$V$233,2,FALSE),"")</f>
        <v>In Country Benefits</v>
      </c>
      <c r="I91" s="348">
        <f>_xlfn.NUMBERVALUE(LEFT(Table1[[#This Row],[Account]],1))</f>
        <v>7</v>
      </c>
      <c r="J91" s="348" t="str">
        <f>IFERROR(VLOOKUP(Table1[[#This Row],[Budget Code Description]],Table6[#All],7,FALSE),"")</f>
        <v>DOL425</v>
      </c>
      <c r="K91" s="346">
        <f>IFERROR(VLOOKUP(Table1[[#This Row],[Budget Code Description]],Table6[#All],8,FALSE),"")</f>
        <v>20200</v>
      </c>
      <c r="L91" s="349"/>
      <c r="M91" s="347" t="str">
        <f>IFERROR(VLOOKUP(Table1[[#This Row],[Staff ID]],Table2[],2,FALSE),"")</f>
        <v/>
      </c>
      <c r="N91" s="349" t="str">
        <f>IFERROR(IF(VLOOKUP(Table1[[#This Row],[Budget Code Description]],Dimentions!$X$6:$AC$134,4,FALSE)="","",VLOOKUP(Table1[[#This Row],[Budget Code Description]],Dimentions!$X$6:$AC$134,4,FALSE)),"")</f>
        <v/>
      </c>
      <c r="O91" s="347" t="str">
        <f>IFERROR(VLOOKUP(Table1[[#This Row],[Vendor ID]],Table549[],2,FALSE),"")</f>
        <v/>
      </c>
      <c r="P91" s="349" t="s">
        <v>112</v>
      </c>
      <c r="Q91" s="346" t="str">
        <f>IF(Table1[[#This Row],[Posting Date]]&lt;&gt;"",$D$9,"")</f>
        <v>2023-01 DOL425 Mexico FO Report</v>
      </c>
      <c r="R91" s="351" t="str">
        <f>IF(Table1[[#This Row],[Posting Date]]&lt;&gt;"",$D$10,"")</f>
        <v>2023-01 DOL425 Mexico FO Report</v>
      </c>
      <c r="S91" s="352" t="s">
        <v>180</v>
      </c>
      <c r="T91" s="349" t="s">
        <v>44</v>
      </c>
      <c r="U91" s="410">
        <v>39965.72</v>
      </c>
      <c r="V91" s="354"/>
      <c r="W91" s="258">
        <f>IF(E91="","",(ExchangeRate))</f>
        <v>18.970994000000001</v>
      </c>
      <c r="X91" s="159">
        <f>IF(E91="","",(IF(Table1[[#This Row],[Cur]]="USD",Table1[[#This Row],[Cur_Amount Debit]],Table1[[#This Row],[Cur_Amount Debit]]/Table1[[#This Row],[Exchange Rate]])))</f>
        <v>2106.6750640477771</v>
      </c>
      <c r="Y91" s="159">
        <f>IF(E91="","",(IF(Table1[[#This Row],[Cur]]="USD",Table1[[#This Row],[Cur_Amount Credit]],Table1[[#This Row],[Cur_Amount Credit]]/ExchangeRate)))</f>
        <v>0</v>
      </c>
      <c r="Z91" s="159">
        <f>IF(E91="","",(Table1[[#This Row],[Debit USD]]-Table1[[#This Row],[Credit USD]]))</f>
        <v>2106.6750640477771</v>
      </c>
      <c r="AA91" s="243" t="s">
        <v>181</v>
      </c>
      <c r="AB91" s="245" t="s">
        <v>106</v>
      </c>
      <c r="AC91" s="1"/>
      <c r="AD91" s="15"/>
      <c r="AE91" s="15"/>
      <c r="AF91" s="15"/>
      <c r="AG91" s="15"/>
      <c r="AH91" s="15"/>
      <c r="AI91" s="46"/>
      <c r="AJ91" s="59"/>
      <c r="AK91" s="46"/>
      <c r="AL91" s="46"/>
      <c r="AM91" s="46"/>
      <c r="AN91" s="46"/>
      <c r="AO91" s="46"/>
      <c r="AP91" s="46"/>
      <c r="AQ91" s="46"/>
      <c r="AR91" s="46"/>
      <c r="AS91" s="46"/>
      <c r="AT91" s="46"/>
      <c r="AU91" s="46"/>
      <c r="AV91" s="46"/>
      <c r="AW91" s="46"/>
      <c r="AX91" s="46"/>
      <c r="AY91" s="59"/>
      <c r="AZ91" s="46"/>
      <c r="BA91" s="46"/>
      <c r="BB91" s="46"/>
      <c r="BC91" s="46"/>
    </row>
    <row r="92" spans="1:56" ht="60" hidden="1" x14ac:dyDescent="0.25">
      <c r="A92" s="1"/>
      <c r="B92" s="355">
        <v>66</v>
      </c>
      <c r="C92" s="61">
        <v>44957</v>
      </c>
      <c r="D92" s="61">
        <v>44957</v>
      </c>
      <c r="E92" s="138" t="s">
        <v>111</v>
      </c>
      <c r="F92" s="141">
        <f>IFERROR(IF(VLOOKUP(Table1[[#This Row],[Budget Code Description]],Dimentions!$X$6:$AC$134,2,FALSE)="","",VLOOKUP(Table1[[#This Row],[Budget Code Description]],Dimentions!$X$6:$AC$134,2,FALSE)),"")</f>
        <v>99999</v>
      </c>
      <c r="G92" s="141">
        <f>IFERROR(VLOOKUP(Table1[[#This Row],[Budget Code Description]],Dimentions!$X$6:$AC$134,3,FALSE),"")</f>
        <v>20200</v>
      </c>
      <c r="H92" s="65" t="str">
        <f>IFERROR(VLOOKUP(Table1[[#This Row],[Account]],Dimentions!$S$6:$V$233,2,FALSE),"")</f>
        <v>A/P Liabilities Payable</v>
      </c>
      <c r="I92" s="62">
        <f>_xlfn.NUMBERVALUE(LEFT(Table1[[#This Row],[Account]],1))</f>
        <v>2</v>
      </c>
      <c r="J92" s="62" t="str">
        <f>IFERROR(VLOOKUP(Table1[[#This Row],[Budget Code Description]],Table6[#All],7,FALSE),"")</f>
        <v>DOL425</v>
      </c>
      <c r="K92" s="141">
        <f>IFERROR(VLOOKUP(Table1[[#This Row],[Budget Code Description]],Table6[#All],8,FALSE),"")</f>
        <v>20200</v>
      </c>
      <c r="L92" s="63"/>
      <c r="M92" s="65" t="str">
        <f>IFERROR(VLOOKUP(Table1[[#This Row],[Staff ID]],Table2[],2,FALSE),"")</f>
        <v/>
      </c>
      <c r="N92" s="63" t="str">
        <f>IFERROR(IF(VLOOKUP(Table1[[#This Row],[Budget Code Description]],Dimentions!$X$6:$AC$134,4,FALSE)="","",VLOOKUP(Table1[[#This Row],[Budget Code Description]],Dimentions!$X$6:$AC$134,4,FALSE)),"")</f>
        <v/>
      </c>
      <c r="O92" s="65" t="str">
        <f>IFERROR(VLOOKUP(Table1[[#This Row],[Vendor ID]],Table549[],2,FALSE),"")</f>
        <v/>
      </c>
      <c r="P92" s="63" t="s">
        <v>112</v>
      </c>
      <c r="Q92" s="141" t="str">
        <f>IF(Table1[[#This Row],[Posting Date]]&lt;&gt;"",$D$9,"")</f>
        <v>2023-01 DOL425 Mexico FO Report</v>
      </c>
      <c r="R92" s="157" t="str">
        <f>IF(Table1[[#This Row],[Posting Date]]&lt;&gt;"",$D$10,"")</f>
        <v>2023-01 DOL425 Mexico FO Report</v>
      </c>
      <c r="S92" s="222" t="s">
        <v>180</v>
      </c>
      <c r="T92" s="63" t="s">
        <v>44</v>
      </c>
      <c r="U92" s="219"/>
      <c r="V92" s="411">
        <v>39965.72</v>
      </c>
      <c r="W92" s="258">
        <f>IF(E92="","",(ExchangeRate))</f>
        <v>18.970994000000001</v>
      </c>
      <c r="X92" s="159">
        <f>IF(E92="","",(IF(Table1[[#This Row],[Cur]]="USD",Table1[[#This Row],[Cur_Amount Debit]],Table1[[#This Row],[Cur_Amount Debit]]/Table1[[#This Row],[Exchange Rate]])))</f>
        <v>0</v>
      </c>
      <c r="Y92" s="159">
        <f>IF(E92="","",(IF(Table1[[#This Row],[Cur]]="USD",Table1[[#This Row],[Cur_Amount Credit]],Table1[[#This Row],[Cur_Amount Credit]]/ExchangeRate)))</f>
        <v>2106.6750640477771</v>
      </c>
      <c r="Z92" s="159">
        <f>IF(E92="","",(Table1[[#This Row],[Debit USD]]-Table1[[#This Row],[Credit USD]]))</f>
        <v>-2106.6750640477771</v>
      </c>
      <c r="AA92" s="243" t="s">
        <v>181</v>
      </c>
      <c r="AB92" s="245" t="s">
        <v>106</v>
      </c>
      <c r="AC92" s="1"/>
      <c r="AD92" s="15"/>
      <c r="AE92" s="15"/>
      <c r="AF92" s="15"/>
      <c r="AG92" s="15"/>
      <c r="AH92" s="15"/>
      <c r="AI92" s="46"/>
      <c r="AJ92" s="59"/>
      <c r="AK92" s="46"/>
      <c r="AL92" s="46"/>
      <c r="AM92" s="46"/>
      <c r="AN92" s="46"/>
      <c r="AO92" s="46"/>
      <c r="AP92" s="46"/>
      <c r="AQ92" s="46"/>
      <c r="AR92" s="46"/>
      <c r="AS92" s="46"/>
      <c r="AT92" s="46"/>
      <c r="AU92" s="46"/>
      <c r="AV92" s="46"/>
      <c r="AW92" s="46"/>
      <c r="AX92" s="46"/>
      <c r="AY92" s="59"/>
      <c r="AZ92" s="46"/>
      <c r="BA92" s="46"/>
      <c r="BB92" s="46"/>
      <c r="BC92" s="46"/>
    </row>
    <row r="93" spans="1:56" ht="75" x14ac:dyDescent="0.25">
      <c r="A93" s="1"/>
      <c r="B93" s="355">
        <v>67</v>
      </c>
      <c r="C93" s="61">
        <v>44957</v>
      </c>
      <c r="D93" s="61">
        <v>44957</v>
      </c>
      <c r="E93" s="138" t="s">
        <v>154</v>
      </c>
      <c r="F93" s="141" t="str">
        <f>IFERROR(IF(VLOOKUP(Table1[[#This Row],[Budget Code Description]],Dimentions!$X$6:$AC$134,2,FALSE)="","",VLOOKUP(Table1[[#This Row],[Budget Code Description]],Dimentions!$X$6:$AC$134,2,FALSE)),"")</f>
        <v>FRINGE-MX</v>
      </c>
      <c r="G93" s="141">
        <f>IFERROR(VLOOKUP(Table1[[#This Row],[Budget Code Description]],Dimentions!$X$6:$AC$134,3,FALSE),"")</f>
        <v>70015</v>
      </c>
      <c r="H93" s="65" t="str">
        <f>IFERROR(VLOOKUP(Table1[[#This Row],[Account]],Dimentions!$S$6:$V$233,2,FALSE),"")</f>
        <v>In Country Benefits</v>
      </c>
      <c r="I93" s="62">
        <f>_xlfn.NUMBERVALUE(LEFT(Table1[[#This Row],[Account]],1))</f>
        <v>7</v>
      </c>
      <c r="J93" s="62" t="str">
        <f>IFERROR(VLOOKUP(Table1[[#This Row],[Budget Code Description]],Table6[#All],7,FALSE),"")</f>
        <v>DOL425</v>
      </c>
      <c r="K93" s="141">
        <f>IFERROR(VLOOKUP(Table1[[#This Row],[Budget Code Description]],Table6[#All],8,FALSE),"")</f>
        <v>20200</v>
      </c>
      <c r="L93" s="63"/>
      <c r="M93" s="65" t="str">
        <f>IFERROR(VLOOKUP(Table1[[#This Row],[Staff ID]],Table2[],2,FALSE),"")</f>
        <v/>
      </c>
      <c r="N93" s="63" t="str">
        <f>IFERROR(IF(VLOOKUP(Table1[[#This Row],[Budget Code Description]],Dimentions!$X$6:$AC$134,4,FALSE)="","",VLOOKUP(Table1[[#This Row],[Budget Code Description]],Dimentions!$X$6:$AC$134,4,FALSE)),"")</f>
        <v/>
      </c>
      <c r="O93" s="65" t="str">
        <f>IFERROR(VLOOKUP(Table1[[#This Row],[Vendor ID]],Table549[],2,FALSE),"")</f>
        <v/>
      </c>
      <c r="P93" s="63" t="s">
        <v>116</v>
      </c>
      <c r="Q93" s="141" t="str">
        <f>IF(Table1[[#This Row],[Posting Date]]&lt;&gt;"",$D$9,"")</f>
        <v>2023-01 DOL425 Mexico FO Report</v>
      </c>
      <c r="R93" s="157" t="str">
        <f>IF(Table1[[#This Row],[Posting Date]]&lt;&gt;"",$D$10,"")</f>
        <v>2023-01 DOL425 Mexico FO Report</v>
      </c>
      <c r="S93" s="222" t="s">
        <v>182</v>
      </c>
      <c r="T93" s="63" t="s">
        <v>44</v>
      </c>
      <c r="U93" s="407">
        <v>18392</v>
      </c>
      <c r="V93" s="389"/>
      <c r="W93" s="258">
        <f>IF(E93="","",(ExchangeRate))</f>
        <v>18.970994000000001</v>
      </c>
      <c r="X93" s="159">
        <f>IF(E93="","",(IF(Table1[[#This Row],[Cur]]="USD",Table1[[#This Row],[Cur_Amount Debit]],Table1[[#This Row],[Cur_Amount Debit]]/Table1[[#This Row],[Exchange Rate]])))</f>
        <v>969.480038842456</v>
      </c>
      <c r="Y93" s="159">
        <f>IF(E93="","",(IF(Table1[[#This Row],[Cur]]="USD",Table1[[#This Row],[Cur_Amount Credit]],Table1[[#This Row],[Cur_Amount Credit]]/ExchangeRate)))</f>
        <v>0</v>
      </c>
      <c r="Z93" s="159">
        <f>IF(E93="","",(Table1[[#This Row],[Debit USD]]-Table1[[#This Row],[Credit USD]]))</f>
        <v>969.480038842456</v>
      </c>
      <c r="AA93" s="233" t="s">
        <v>181</v>
      </c>
      <c r="AB93" s="245" t="s">
        <v>106</v>
      </c>
      <c r="AC93" s="1"/>
      <c r="AD93" s="15"/>
      <c r="AE93" s="15"/>
      <c r="AF93" s="15"/>
      <c r="AG93" s="15"/>
      <c r="AH93" s="15"/>
      <c r="AI93" s="46"/>
      <c r="AJ93" s="59"/>
      <c r="AK93" s="46"/>
      <c r="AL93" s="46"/>
      <c r="AM93" s="46"/>
      <c r="AN93" s="46"/>
      <c r="AO93" s="46"/>
      <c r="AP93" s="46"/>
      <c r="AQ93" s="46"/>
      <c r="AR93" s="46"/>
      <c r="AS93" s="46"/>
      <c r="AT93" s="46"/>
      <c r="AU93" s="46"/>
      <c r="AV93" s="46"/>
      <c r="AW93" s="46"/>
      <c r="AX93" s="46"/>
      <c r="AY93" s="59"/>
      <c r="AZ93" s="46"/>
      <c r="BA93" s="46"/>
      <c r="BB93" s="46"/>
      <c r="BC93" s="46"/>
    </row>
    <row r="94" spans="1:56" ht="75.75" hidden="1" thickBot="1" x14ac:dyDescent="0.3">
      <c r="A94" s="1"/>
      <c r="B94" s="357">
        <v>68</v>
      </c>
      <c r="C94" s="358">
        <v>44957</v>
      </c>
      <c r="D94" s="358">
        <v>44957</v>
      </c>
      <c r="E94" s="359" t="s">
        <v>111</v>
      </c>
      <c r="F94" s="360">
        <f>IFERROR(IF(VLOOKUP(Table1[[#This Row],[Budget Code Description]],Dimentions!$X$6:$AC$134,2,FALSE)="","",VLOOKUP(Table1[[#This Row],[Budget Code Description]],Dimentions!$X$6:$AC$134,2,FALSE)),"")</f>
        <v>99999</v>
      </c>
      <c r="G94" s="360">
        <f>IFERROR(VLOOKUP(Table1[[#This Row],[Budget Code Description]],Dimentions!$X$6:$AC$134,3,FALSE),"")</f>
        <v>20200</v>
      </c>
      <c r="H94" s="365" t="str">
        <f>IFERROR(VLOOKUP(Table1[[#This Row],[Account]],Dimentions!$S$6:$V$233,2,FALSE),"")</f>
        <v>A/P Liabilities Payable</v>
      </c>
      <c r="I94" s="363">
        <f>_xlfn.NUMBERVALUE(LEFT(Table1[[#This Row],[Account]],1))</f>
        <v>2</v>
      </c>
      <c r="J94" s="363" t="str">
        <f>IFERROR(VLOOKUP(Table1[[#This Row],[Budget Code Description]],Table6[#All],7,FALSE),"")</f>
        <v>DOL425</v>
      </c>
      <c r="K94" s="360">
        <f>IFERROR(VLOOKUP(Table1[[#This Row],[Budget Code Description]],Table6[#All],8,FALSE),"")</f>
        <v>20200</v>
      </c>
      <c r="L94" s="364"/>
      <c r="M94" s="365" t="str">
        <f>IFERROR(VLOOKUP(Table1[[#This Row],[Staff ID]],Table2[],2,FALSE),"")</f>
        <v/>
      </c>
      <c r="N94" s="364" t="str">
        <f>IFERROR(IF(VLOOKUP(Table1[[#This Row],[Budget Code Description]],Dimentions!$X$6:$AC$134,4,FALSE)="","",VLOOKUP(Table1[[#This Row],[Budget Code Description]],Dimentions!$X$6:$AC$134,4,FALSE)),"")</f>
        <v/>
      </c>
      <c r="O94" s="365" t="str">
        <f>IFERROR(VLOOKUP(Table1[[#This Row],[Vendor ID]],Table549[],2,FALSE),"")</f>
        <v/>
      </c>
      <c r="P94" s="364" t="s">
        <v>116</v>
      </c>
      <c r="Q94" s="360" t="str">
        <f>IF(Table1[[#This Row],[Posting Date]]&lt;&gt;"",$D$9,"")</f>
        <v>2023-01 DOL425 Mexico FO Report</v>
      </c>
      <c r="R94" s="366" t="str">
        <f>IF(Table1[[#This Row],[Posting Date]]&lt;&gt;"",$D$10,"")</f>
        <v>2023-01 DOL425 Mexico FO Report</v>
      </c>
      <c r="S94" s="371" t="s">
        <v>182</v>
      </c>
      <c r="T94" s="364" t="s">
        <v>44</v>
      </c>
      <c r="U94" s="372"/>
      <c r="V94" s="412">
        <v>18392</v>
      </c>
      <c r="W94" s="258">
        <f>IF(E94="","",(ExchangeRate))</f>
        <v>18.970994000000001</v>
      </c>
      <c r="X94" s="159">
        <f>IF(E94="","",(IF(Table1[[#This Row],[Cur]]="USD",Table1[[#This Row],[Cur_Amount Debit]],Table1[[#This Row],[Cur_Amount Debit]]/Table1[[#This Row],[Exchange Rate]])))</f>
        <v>0</v>
      </c>
      <c r="Y94" s="159">
        <f>IF(E94="","",(IF(Table1[[#This Row],[Cur]]="USD",Table1[[#This Row],[Cur_Amount Credit]],Table1[[#This Row],[Cur_Amount Credit]]/ExchangeRate)))</f>
        <v>969.480038842456</v>
      </c>
      <c r="Z94" s="159">
        <f>IF(E94="","",(Table1[[#This Row],[Debit USD]]-Table1[[#This Row],[Credit USD]]))</f>
        <v>-969.480038842456</v>
      </c>
      <c r="AA94" s="233" t="s">
        <v>181</v>
      </c>
      <c r="AB94" s="245" t="s">
        <v>106</v>
      </c>
      <c r="AC94" s="1"/>
      <c r="AD94" s="15"/>
      <c r="AE94" s="15"/>
      <c r="AF94" s="15"/>
      <c r="AG94" s="15"/>
      <c r="AH94" s="15"/>
      <c r="AI94" s="46"/>
      <c r="AJ94" s="59"/>
      <c r="AK94" s="46"/>
      <c r="AL94" s="46"/>
      <c r="AM94" s="46"/>
      <c r="AN94" s="46"/>
      <c r="AO94" s="46"/>
      <c r="AP94" s="46"/>
      <c r="AQ94" s="46"/>
      <c r="AR94" s="46"/>
      <c r="AS94" s="46"/>
      <c r="AT94" s="46"/>
      <c r="AU94" s="46"/>
      <c r="AV94" s="46"/>
      <c r="AW94" s="46"/>
      <c r="AX94" s="46"/>
      <c r="AY94" s="59"/>
      <c r="AZ94" s="46"/>
      <c r="BA94" s="46"/>
      <c r="BB94" s="46"/>
      <c r="BC94" s="46"/>
    </row>
    <row r="95" spans="1:56" hidden="1" x14ac:dyDescent="0.25">
      <c r="A95" s="1"/>
      <c r="B95" s="261">
        <v>69</v>
      </c>
      <c r="C95" s="259">
        <v>44957</v>
      </c>
      <c r="D95" s="259">
        <v>44957</v>
      </c>
      <c r="E95" s="260" t="s">
        <v>183</v>
      </c>
      <c r="F95" s="261">
        <f>IFERROR(IF(VLOOKUP(Table1[[#This Row],[Budget Code Description]],Dimentions!$X$6:$AC$139,2,FALSE)="","",VLOOKUP(Table1[[#This Row],[Budget Code Description]],Dimentions!$X$6:$AC$139,2,FALSE)),"")</f>
        <v>99999</v>
      </c>
      <c r="G95" s="261">
        <f>IFERROR(VLOOKUP(Table1[[#This Row],[Budget Code Description]],Dimentions!$X$6:$AC$139,3,FALSE),"")</f>
        <v>12200</v>
      </c>
      <c r="H95" s="404" t="str">
        <f>IFERROR(VLOOKUP(Table1[[#This Row],[Account]],Dimentions!$S$6:$V$233,2,FALSE),"")</f>
        <v>Field Office Receivable</v>
      </c>
      <c r="I95" s="263"/>
      <c r="J95" s="263" t="str">
        <f>IFERROR(VLOOKUP(Table1[[#This Row],[Budget Code Description]],Table6[#All],7,FALSE),"")</f>
        <v>DOL425</v>
      </c>
      <c r="K95" s="261">
        <f>IFERROR(VLOOKUP(Table1[[#This Row],[Budget Code Description]],Table6[#All],8,FALSE),"")</f>
        <v>20200</v>
      </c>
      <c r="L95" s="264"/>
      <c r="M95" s="262"/>
      <c r="N95" s="280"/>
      <c r="O95" s="262"/>
      <c r="P95" s="264"/>
      <c r="Q95" s="261" t="str">
        <f>IF(Table1[[#This Row],[Posting Date]]&lt;&gt;"",$D$9,"")</f>
        <v>2023-01 DOL425 Mexico FO Report</v>
      </c>
      <c r="R95" s="265" t="str">
        <f>IF(Table1[[#This Row],[Posting Date]]&lt;&gt;"",$D$10,"")</f>
        <v>2023-01 DOL425 Mexico FO Report</v>
      </c>
      <c r="S95" s="266"/>
      <c r="T95" s="264" t="s">
        <v>44</v>
      </c>
      <c r="U95" s="409"/>
      <c r="V95" s="409">
        <v>1055089.43</v>
      </c>
      <c r="W95" s="219">
        <f>+Table1[[#This Row],[Cur_Amount Credit]]/Table1[[#This Row],[Credit USD]]</f>
        <v>18.852807079048926</v>
      </c>
      <c r="X95" s="159">
        <f>IF(E95="","",(IF(Table1[[#This Row],[Cur]]="USD",Table1[[#This Row],[Cur_Amount Debit]],Table1[[#This Row],[Cur_Amount Debit]]/Table1[[#This Row],[Exchange Rate]])))</f>
        <v>0</v>
      </c>
      <c r="Y95" s="159">
        <v>55964.58</v>
      </c>
      <c r="Z95" s="201">
        <f>IF(E95="","",(Table1[[#This Row],[Debit USD]]-Table1[[#This Row],[Credit USD]]))</f>
        <v>-55964.58</v>
      </c>
      <c r="AA95" s="229" t="s">
        <v>184</v>
      </c>
      <c r="AB95" s="252"/>
      <c r="AC95" s="1"/>
      <c r="AD95" s="15"/>
      <c r="AE95" s="15"/>
      <c r="AF95" s="15"/>
      <c r="AG95" s="15"/>
      <c r="AH95" s="15"/>
      <c r="AI95" s="46"/>
      <c r="AJ95" s="59"/>
      <c r="AK95" s="46"/>
      <c r="AL95" s="46"/>
      <c r="AM95" s="46"/>
      <c r="AN95" s="46"/>
      <c r="AO95" s="46"/>
      <c r="AP95" s="46"/>
      <c r="AQ95" s="46"/>
      <c r="AR95" s="46"/>
      <c r="AS95" s="46"/>
      <c r="AT95" s="46"/>
      <c r="AU95" s="46"/>
      <c r="AV95" s="46"/>
      <c r="AW95" s="46"/>
      <c r="AX95" s="46"/>
      <c r="AY95" s="59"/>
      <c r="AZ95" s="46"/>
      <c r="BA95" s="46"/>
      <c r="BB95" s="46"/>
      <c r="BC95" s="46"/>
    </row>
    <row r="96" spans="1:56" x14ac:dyDescent="0.25">
      <c r="A96" s="1"/>
      <c r="B96" s="88"/>
      <c r="C96" s="61"/>
      <c r="D96" s="61"/>
      <c r="E96" s="138"/>
      <c r="F96" s="141"/>
      <c r="G96" s="141"/>
      <c r="H96" s="64"/>
      <c r="I96" s="62"/>
      <c r="J96" s="62"/>
      <c r="K96" s="141"/>
      <c r="L96" s="63"/>
      <c r="M96" s="65"/>
      <c r="N96" s="209"/>
      <c r="O96" s="65"/>
      <c r="P96" s="63"/>
      <c r="Q96" s="141"/>
      <c r="R96" s="157"/>
      <c r="S96" s="66"/>
      <c r="T96" s="63"/>
      <c r="U96" s="67"/>
      <c r="V96" s="67"/>
      <c r="W96" s="67"/>
      <c r="X96" s="159"/>
      <c r="Y96" s="159"/>
      <c r="Z96" s="201"/>
      <c r="AA96" s="225"/>
      <c r="AB96" s="253"/>
      <c r="AC96" s="1"/>
      <c r="AD96" s="15"/>
      <c r="AE96" s="15"/>
      <c r="AF96" s="15"/>
      <c r="AG96" s="15"/>
      <c r="AH96" s="15"/>
      <c r="AI96" s="46"/>
      <c r="AJ96" s="59"/>
      <c r="AK96" s="46"/>
      <c r="AL96" s="46"/>
      <c r="AM96" s="46"/>
      <c r="AN96" s="46"/>
      <c r="AO96" s="46"/>
      <c r="AP96" s="46"/>
      <c r="AQ96" s="46"/>
      <c r="AR96" s="46"/>
      <c r="AS96" s="46"/>
      <c r="AT96" s="46"/>
      <c r="AU96" s="46"/>
      <c r="AV96" s="46"/>
      <c r="AW96" s="46"/>
      <c r="AX96" s="46"/>
      <c r="AY96" s="59"/>
      <c r="AZ96" s="46"/>
      <c r="BA96" s="46"/>
      <c r="BB96" s="46"/>
      <c r="BC96" s="46"/>
    </row>
    <row r="97" spans="1:56" x14ac:dyDescent="0.25">
      <c r="A97" s="1"/>
      <c r="B97" s="88"/>
      <c r="C97" s="61"/>
      <c r="D97" s="61"/>
      <c r="E97" s="138"/>
      <c r="F97" s="141"/>
      <c r="G97" s="141"/>
      <c r="H97" s="64"/>
      <c r="I97" s="62"/>
      <c r="J97" s="62"/>
      <c r="K97" s="141"/>
      <c r="L97" s="63"/>
      <c r="M97" s="65"/>
      <c r="N97" s="209"/>
      <c r="O97" s="65"/>
      <c r="P97" s="63"/>
      <c r="Q97" s="141"/>
      <c r="R97" s="157"/>
      <c r="S97" s="66"/>
      <c r="T97" s="63"/>
      <c r="U97" s="219"/>
      <c r="V97" s="219"/>
      <c r="W97" s="219"/>
      <c r="X97" s="220"/>
      <c r="Y97" s="159"/>
      <c r="Z97" s="201"/>
      <c r="AA97" s="225"/>
      <c r="AB97" s="253"/>
      <c r="AC97" s="1"/>
      <c r="AD97" s="15"/>
      <c r="AE97" s="15"/>
      <c r="AF97" s="15"/>
      <c r="AG97" s="15"/>
      <c r="AH97" s="15"/>
      <c r="AI97" s="46"/>
      <c r="AJ97" s="59"/>
      <c r="AK97" s="46"/>
      <c r="AL97" s="46"/>
      <c r="AM97" s="46"/>
      <c r="AN97" s="46"/>
      <c r="AO97" s="46"/>
      <c r="AP97" s="46"/>
      <c r="AQ97" s="46"/>
      <c r="AR97" s="46"/>
      <c r="AS97" s="46"/>
      <c r="AT97" s="46"/>
      <c r="AU97" s="46"/>
      <c r="AV97" s="46"/>
      <c r="AW97" s="46"/>
      <c r="AX97" s="46"/>
      <c r="AY97" s="59"/>
      <c r="AZ97" s="46"/>
      <c r="BA97" s="46"/>
      <c r="BB97" s="46"/>
      <c r="BC97" s="46"/>
    </row>
    <row r="98" spans="1:56" x14ac:dyDescent="0.25">
      <c r="A98" s="1"/>
      <c r="B98" s="88"/>
      <c r="C98" s="61"/>
      <c r="D98" s="61"/>
      <c r="E98" s="138"/>
      <c r="F98" s="141"/>
      <c r="G98" s="141"/>
      <c r="H98" s="64"/>
      <c r="I98" s="62"/>
      <c r="J98" s="62"/>
      <c r="K98" s="141"/>
      <c r="L98" s="63"/>
      <c r="M98" s="65"/>
      <c r="N98" s="209"/>
      <c r="O98" s="65"/>
      <c r="P98" s="63"/>
      <c r="Q98" s="141"/>
      <c r="R98" s="157"/>
      <c r="S98" s="66"/>
      <c r="T98" s="63"/>
      <c r="U98" s="219"/>
      <c r="V98" s="219"/>
      <c r="W98" s="219"/>
      <c r="X98" s="220"/>
      <c r="Y98" s="159"/>
      <c r="Z98" s="201"/>
      <c r="AA98" s="225"/>
      <c r="AB98" s="253"/>
      <c r="AC98" s="1"/>
      <c r="AD98" s="15"/>
      <c r="AE98" s="15"/>
      <c r="AF98" s="15"/>
      <c r="AG98" s="15"/>
      <c r="AH98" s="15"/>
      <c r="AI98" s="46"/>
      <c r="AJ98" s="59"/>
      <c r="AK98" s="46"/>
      <c r="AL98" s="46"/>
      <c r="AM98" s="46"/>
      <c r="AN98" s="46"/>
      <c r="AO98" s="46"/>
      <c r="AP98" s="46"/>
      <c r="AQ98" s="46"/>
      <c r="AR98" s="46"/>
      <c r="AS98" s="46"/>
      <c r="AT98" s="46"/>
      <c r="AU98" s="46"/>
      <c r="AV98" s="46"/>
      <c r="AW98" s="46"/>
      <c r="AX98" s="46"/>
      <c r="AY98" s="59"/>
      <c r="AZ98" s="46"/>
      <c r="BA98" s="46"/>
      <c r="BB98" s="46"/>
      <c r="BC98" s="46"/>
    </row>
    <row r="99" spans="1:56" ht="15.75" thickBot="1" x14ac:dyDescent="0.3">
      <c r="A99" s="1"/>
      <c r="B99" s="88" t="str">
        <f>IF(Table1[[#This Row],[Posting Date]]&lt;&gt;"",IF(Table1[[#This Row],[Reference Number]]=Q98,B98+1,1),"")</f>
        <v/>
      </c>
      <c r="C99" s="61"/>
      <c r="D99" s="61"/>
      <c r="E99" s="138"/>
      <c r="F99" s="141" t="str">
        <f>IFERROR(IF(VLOOKUP(Table1[[#This Row],[Budget Code Description]],Dimentions!$X$6:$AC$139,2,FALSE)="","",VLOOKUP(Table1[[#This Row],[Budget Code Description]],Dimentions!$X$6:$AC$139,2,FALSE)),"")</f>
        <v/>
      </c>
      <c r="G99" s="141"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1" t="str">
        <f>IFERROR(VLOOKUP(Table1[[#This Row],[Budget Code Description]],Table6[#All],8,FALSE),"")</f>
        <v/>
      </c>
      <c r="L99" s="63"/>
      <c r="M99" s="65" t="str">
        <f>IFERROR(VLOOKUP(Table1[[#This Row],[Staff ID]],Table2[],2,FALSE),"")</f>
        <v/>
      </c>
      <c r="N99" s="209" t="str">
        <f>IFERROR(IF(VLOOKUP(Table1[[#This Row],[Budget Code Description]],Dimentions!$X$6:$AC$134,4,FALSE)="","",VLOOKUP(Table1[[#This Row],[Budget Code Description]],Dimentions!$X$6:$AC$134,4,FALSE)),"")</f>
        <v/>
      </c>
      <c r="O99" s="65" t="str">
        <f>IFERROR(VLOOKUP(Table1[[#This Row],[Vendor ID]],Table549[],2,FALSE),"")</f>
        <v/>
      </c>
      <c r="P99" s="63"/>
      <c r="Q99" s="141" t="str">
        <f>IF(Table1[[#This Row],[Posting Date]]&lt;&gt;"",$D$9,"")</f>
        <v/>
      </c>
      <c r="R99" s="157" t="str">
        <f>IF(Table1[[#This Row],[Posting Date]]&lt;&gt;"",$D$10,"")</f>
        <v/>
      </c>
      <c r="S99" s="408"/>
      <c r="T99" s="63"/>
      <c r="U99" s="219"/>
      <c r="V99" s="219"/>
      <c r="W99" s="219" t="str">
        <f t="shared" ref="W99:W110" si="4">IF(E99="","",(ExchangeRate))</f>
        <v/>
      </c>
      <c r="X99" s="220" t="str">
        <f>IF(E99="","",(IF(Table1[[#This Row],[Cur]]="USD",Table1[[#This Row],[Cur_Amount Debit]],Table1[[#This Row],[Cur_Amount Debit]]/Table1[[#This Row],[Exchange Rate]])))</f>
        <v/>
      </c>
      <c r="Y99" s="159" t="str">
        <f>IF(E99="","",(IF(Table1[[#This Row],[Cur]]="USD",Table1[[#This Row],[Cur_Amount Credit]],Table1[[#This Row],[Cur_Amount Credit]]/ExchangeRate)))</f>
        <v/>
      </c>
      <c r="Z99" s="201" t="str">
        <f>IF(E99="","",(Table1[[#This Row],[Debit USD]]-Table1[[#This Row],[Credit USD]]))</f>
        <v/>
      </c>
      <c r="AA99" s="225"/>
      <c r="AB99" s="253"/>
      <c r="AC99" s="1"/>
      <c r="AD99" s="15"/>
      <c r="AE99" s="15" t="str">
        <f>IF(AND(OR(Table1[[#This Row],[Account]]="15030",Table1[[#This Row],[Account]]="15035",Table1[[#This Row],[Account]]="20150"),Table1[[#This Row],[Vendor ID]]=""),1,"")</f>
        <v/>
      </c>
      <c r="AF99" s="15"/>
      <c r="AG99" s="15"/>
      <c r="AH99" s="15"/>
      <c r="AI99" s="46" t="str">
        <f>IF(Table1[[#This Row],[Posting Date]]&lt;&gt;"","GJ-"&amp;CountryID,"")</f>
        <v/>
      </c>
      <c r="AJ99" s="59" t="str">
        <f>IF(Table1[[#This Row],[Posting Date]]&lt;&gt;"",Table1[[#This Row],[Posting Date]],"")</f>
        <v/>
      </c>
      <c r="AK99" s="46"/>
      <c r="AL99" s="46" t="str">
        <f>IF(Table1[[#This Row],[Description]]&lt;&gt;"",Table1[[#This Row],[Description]],"")</f>
        <v/>
      </c>
      <c r="AM99" s="46" t="str">
        <f>IF(Table1[[#This Row],[Posting Date]]&lt;&gt;"",Table1[[#This Row],[Reference Number]],"")</f>
        <v/>
      </c>
      <c r="AN99" s="46" t="str">
        <f>TRIM(Table1[[#This Row],[Line '#]])</f>
        <v/>
      </c>
      <c r="AO99" s="46" t="str">
        <f>TRIM(Table1[[#This Row],[Account]])</f>
        <v/>
      </c>
      <c r="AP99" s="46" t="str">
        <f>IF(Table1[[#This Row],[Posting Date]]&lt;&gt;"",$D$5,"")</f>
        <v/>
      </c>
      <c r="AQ99" s="46" t="str">
        <f>TRIM(Table1[[#This Row],[Departments-Prgrams]])</f>
        <v/>
      </c>
      <c r="AR99" s="46" t="str">
        <f>TRIM(Table1[[#This Row],[Grant]])</f>
        <v/>
      </c>
      <c r="AS99" s="46" t="str">
        <f>TRIM(Table1[[#This Row],[Staff ID]])</f>
        <v/>
      </c>
      <c r="AT99" s="46" t="str">
        <f>IF(TRIM(Table1[[#This Row],[Budget Code]])=0,"",TRIM(Table1[[#This Row],[Budget Code]]))</f>
        <v/>
      </c>
      <c r="AU99" s="46" t="str">
        <f>IF(Table1[[#This Row],[Line Description]]&lt;&gt;"",Table1[[#This Row],[Line Description]],"")</f>
        <v/>
      </c>
      <c r="AV99" s="46" t="str">
        <f>IF(Table1[[#This Row],[Cur_Amount Debit]]&gt;0,ROUND(Table1[[#This Row],[Cur_Amount Debit]],2),"")</f>
        <v/>
      </c>
      <c r="AW99" s="46" t="str">
        <f>IF(Table1[[#This Row],[Cur_Amount Credit]]&gt;0,ROUND(Table1[[#This Row],[Cur_Amount Credit]],2),"")</f>
        <v/>
      </c>
      <c r="AX99" s="46" t="str">
        <f>LEFT(Table1[[#This Row],[Cur]],3)</f>
        <v/>
      </c>
      <c r="AY99" s="59"/>
      <c r="AZ99" s="46"/>
      <c r="BA99" s="46" t="str">
        <f>IF(Table1[[#This Row],[Cur]]&lt;&gt;"",IF(Table1[[#This Row],[Cur]]="USD","",ExchangeRate),"")</f>
        <v/>
      </c>
      <c r="BB99" s="46" t="str">
        <f>IF(Table1[[#This Row],[Grant]]&lt;&gt;"",VLOOKUP(Table1[[#This Row],[Grant]],Grants!B:D,3),"")</f>
        <v/>
      </c>
      <c r="BC99" s="46" t="str">
        <f>TRIM(Table1[[#This Row],[Vendor ID]])</f>
        <v/>
      </c>
      <c r="BD99">
        <f>IF(Table1[[#This Row],[Reference Number]]=Q98,BD98,BD98+1)</f>
        <v>0</v>
      </c>
    </row>
    <row r="100" spans="1:56" x14ac:dyDescent="0.25">
      <c r="A100" s="1"/>
      <c r="B100" s="88" t="str">
        <f>IF(Table1[[#This Row],[Posting Date]]&lt;&gt;"",IF(Table1[[#This Row],[Reference Number]]=Q99,B99+1,1),"")</f>
        <v/>
      </c>
      <c r="C100" s="61"/>
      <c r="D100" s="61"/>
      <c r="E100" s="138"/>
      <c r="F100" s="141" t="str">
        <f>IFERROR(IF(VLOOKUP(Table1[[#This Row],[Budget Code Description]],Dimentions!$X$6:$AC$139,2,FALSE)="","",VLOOKUP(Table1[[#This Row],[Budget Code Description]],Dimentions!$X$6:$AC$139,2,FALSE)),"")</f>
        <v/>
      </c>
      <c r="G100" s="141"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1" t="str">
        <f>IFERROR(VLOOKUP(Table1[[#This Row],[Budget Code Description]],Table6[#All],8,FALSE),"")</f>
        <v/>
      </c>
      <c r="L100" s="63"/>
      <c r="M100" s="65" t="str">
        <f>IFERROR(VLOOKUP(Table1[[#This Row],[Staff ID]],Table2[],2,FALSE),"")</f>
        <v/>
      </c>
      <c r="N100" s="209" t="str">
        <f>IFERROR(IF(VLOOKUP(Table1[[#This Row],[Budget Code Description]],Dimentions!$X$6:$AC$134,4,FALSE)="","",VLOOKUP(Table1[[#This Row],[Budget Code Description]],Dimentions!$X$6:$AC$134,4,FALSE)),"")</f>
        <v/>
      </c>
      <c r="O100" s="65" t="str">
        <f>IFERROR(VLOOKUP(Table1[[#This Row],[Vendor ID]],Table549[],2,FALSE),"")</f>
        <v/>
      </c>
      <c r="P100" s="63"/>
      <c r="Q100" s="141" t="str">
        <f>IF(Table1[[#This Row],[Posting Date]]&lt;&gt;"",$D$9,"")</f>
        <v/>
      </c>
      <c r="R100" s="431" t="str">
        <f>IF(Table1[[#This Row],[Posting Date]]&lt;&gt;"",$D$10,"")</f>
        <v/>
      </c>
      <c r="S100" s="433" t="s">
        <v>185</v>
      </c>
      <c r="T100" s="432"/>
      <c r="U100" s="219"/>
      <c r="V100" s="219"/>
      <c r="W100" s="219" t="str">
        <f t="shared" si="4"/>
        <v/>
      </c>
      <c r="X100" s="220" t="str">
        <f>IF(E100="","",(IF(Table1[[#This Row],[Cur]]="USD",Table1[[#This Row],[Cur_Amount Debit]],Table1[[#This Row],[Cur_Amount Debit]]/Table1[[#This Row],[Exchange Rate]])))</f>
        <v/>
      </c>
      <c r="Y100" s="159" t="str">
        <f>IF(E100="","",(IF(Table1[[#This Row],[Cur]]="USD",Table1[[#This Row],[Cur_Amount Credit]],Table1[[#This Row],[Cur_Amount Credit]]/ExchangeRate)))</f>
        <v/>
      </c>
      <c r="Z100" s="201" t="str">
        <f>IF(E100="","",(Table1[[#This Row],[Debit USD]]-Table1[[#This Row],[Credit USD]]))</f>
        <v/>
      </c>
      <c r="AA100" s="225"/>
      <c r="AB100" s="253"/>
      <c r="AC100" s="1"/>
      <c r="AD100" s="15"/>
      <c r="AE100" s="15" t="str">
        <f>IF(AND(OR(Table1[[#This Row],[Account]]="15030",Table1[[#This Row],[Account]]="15035",Table1[[#This Row],[Account]]="20150"),Table1[[#This Row],[Vendor ID]]=""),1,"")</f>
        <v/>
      </c>
      <c r="AF100" s="15"/>
      <c r="AG100" s="15"/>
      <c r="AH100" s="15"/>
      <c r="AI100" s="46" t="str">
        <f>IF(Table1[[#This Row],[Posting Date]]&lt;&gt;"","GJ-"&amp;CountryID,"")</f>
        <v/>
      </c>
      <c r="AJ100" s="59" t="str">
        <f>IF(Table1[[#This Row],[Posting Date]]&lt;&gt;"",Table1[[#This Row],[Posting Date]],"")</f>
        <v/>
      </c>
      <c r="AK100" s="46"/>
      <c r="AL100" s="46" t="str">
        <f>IF(Table1[[#This Row],[Description]]&lt;&gt;"",Table1[[#This Row],[Description]],"")</f>
        <v/>
      </c>
      <c r="AM100" s="46" t="str">
        <f>IF(Table1[[#This Row],[Posting Date]]&lt;&gt;"",Table1[[#This Row],[Reference Number]],"")</f>
        <v/>
      </c>
      <c r="AN100" s="46" t="str">
        <f>TRIM(Table1[[#This Row],[Line '#]])</f>
        <v/>
      </c>
      <c r="AO100" s="46" t="str">
        <f>TRIM(Table1[[#This Row],[Account]])</f>
        <v/>
      </c>
      <c r="AP100" s="46" t="str">
        <f>IF(Table1[[#This Row],[Posting Date]]&lt;&gt;"",$D$5,"")</f>
        <v/>
      </c>
      <c r="AQ100" s="46" t="str">
        <f>TRIM(Table1[[#This Row],[Departments-Prgrams]])</f>
        <v/>
      </c>
      <c r="AR100" s="46" t="str">
        <f>TRIM(Table1[[#This Row],[Grant]])</f>
        <v/>
      </c>
      <c r="AS100" s="46" t="str">
        <f>TRIM(Table1[[#This Row],[Staff ID]])</f>
        <v/>
      </c>
      <c r="AT100" s="46" t="str">
        <f>IF(TRIM(Table1[[#This Row],[Budget Code]])=0,"",TRIM(Table1[[#This Row],[Budget Code]]))</f>
        <v/>
      </c>
      <c r="AU100" s="46" t="str">
        <f>IF(Table1[[#This Row],[Line Description]]&lt;&gt;"",Table1[[#This Row],[Line Description]],"")</f>
        <v>HO Comments</v>
      </c>
      <c r="AV100" s="46" t="str">
        <f>IF(Table1[[#This Row],[Cur_Amount Debit]]&gt;0,ROUND(Table1[[#This Row],[Cur_Amount Debit]],2),"")</f>
        <v/>
      </c>
      <c r="AW100" s="46" t="str">
        <f>IF(Table1[[#This Row],[Cur_Amount Credit]]&gt;0,ROUND(Table1[[#This Row],[Cur_Amount Credit]],2),"")</f>
        <v/>
      </c>
      <c r="AX100" s="46" t="str">
        <f>LEFT(Table1[[#This Row],[Cur]],3)</f>
        <v/>
      </c>
      <c r="AY100" s="59"/>
      <c r="AZ100" s="46"/>
      <c r="BA100" s="46" t="str">
        <f>IF(Table1[[#This Row],[Cur]]&lt;&gt;"",IF(Table1[[#This Row],[Cur]]="USD","",ExchangeRate),"")</f>
        <v/>
      </c>
      <c r="BB100" s="46" t="str">
        <f>IF(Table1[[#This Row],[Grant]]&lt;&gt;"",VLOOKUP(Table1[[#This Row],[Grant]],Grants!B:D,3),"")</f>
        <v/>
      </c>
      <c r="BC100" s="46" t="str">
        <f>TRIM(Table1[[#This Row],[Vendor ID]])</f>
        <v/>
      </c>
      <c r="BD100">
        <f>IF(Table1[[#This Row],[Reference Number]]=Q99,BD99,BD99+1)</f>
        <v>0</v>
      </c>
    </row>
    <row r="101" spans="1:56" ht="15.75" thickBot="1" x14ac:dyDescent="0.3">
      <c r="A101" s="1"/>
      <c r="B101" s="88" t="str">
        <f>IF(Table1[[#This Row],[Posting Date]]&lt;&gt;"",IF(Table1[[#This Row],[Reference Number]]=Q100,B100+1,1),"")</f>
        <v/>
      </c>
      <c r="C101" s="61"/>
      <c r="D101" s="61"/>
      <c r="E101" s="138"/>
      <c r="F101" s="141" t="str">
        <f>IFERROR(IF(VLOOKUP(Table1[[#This Row],[Budget Code Description]],Dimentions!$X$6:$AC$139,2,FALSE)="","",VLOOKUP(Table1[[#This Row],[Budget Code Description]],Dimentions!$X$6:$AC$139,2,FALSE)),"")</f>
        <v/>
      </c>
      <c r="G101" s="141"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1" t="str">
        <f>IFERROR(VLOOKUP(Table1[[#This Row],[Budget Code Description]],Table6[#All],8,FALSE),"")</f>
        <v/>
      </c>
      <c r="L101" s="63"/>
      <c r="M101" s="65" t="str">
        <f>IFERROR(VLOOKUP(Table1[[#This Row],[Staff ID]],Table2[],2,FALSE),"")</f>
        <v/>
      </c>
      <c r="N101" s="209" t="str">
        <f>IFERROR(IF(VLOOKUP(Table1[[#This Row],[Budget Code Description]],Dimentions!$X$6:$AC$134,4,FALSE)="","",VLOOKUP(Table1[[#This Row],[Budget Code Description]],Dimentions!$X$6:$AC$134,4,FALSE)),"")</f>
        <v/>
      </c>
      <c r="O101" s="65" t="str">
        <f>IFERROR(VLOOKUP(Table1[[#This Row],[Vendor ID]],Table549[],2,FALSE),"")</f>
        <v/>
      </c>
      <c r="P101" s="63"/>
      <c r="Q101" s="141" t="str">
        <f>IF(Table1[[#This Row],[Posting Date]]&lt;&gt;"",$D$9,"")</f>
        <v/>
      </c>
      <c r="R101" s="431" t="str">
        <f>IF(Table1[[#This Row],[Posting Date]]&lt;&gt;"",$D$10,"")</f>
        <v/>
      </c>
      <c r="S101" s="434" t="s">
        <v>186</v>
      </c>
      <c r="T101" s="432"/>
      <c r="U101" s="67"/>
      <c r="V101" s="67"/>
      <c r="W101" s="67" t="str">
        <f t="shared" si="4"/>
        <v/>
      </c>
      <c r="X101" s="159" t="str">
        <f>IF(E101="","",(IF(Table1[[#This Row],[Cur]]="USD",Table1[[#This Row],[Cur_Amount Debit]],Table1[[#This Row],[Cur_Amount Debit]]/Table1[[#This Row],[Exchange Rate]])))</f>
        <v/>
      </c>
      <c r="Y101" s="159" t="str">
        <f>IF(E101="","",(IF(Table1[[#This Row],[Cur]]="USD",Table1[[#This Row],[Cur_Amount Credit]],Table1[[#This Row],[Cur_Amount Credit]]/ExchangeRate)))</f>
        <v/>
      </c>
      <c r="Z101" s="201" t="str">
        <f>IF(E101="","",(Table1[[#This Row],[Debit USD]]-Table1[[#This Row],[Credit USD]]))</f>
        <v/>
      </c>
      <c r="AA101" s="225"/>
      <c r="AB101" s="253"/>
      <c r="AC101" s="1"/>
      <c r="AD101" s="15"/>
      <c r="AE101" s="15" t="str">
        <f>IF(AND(OR(Table1[[#This Row],[Account]]="15030",Table1[[#This Row],[Account]]="15035",Table1[[#This Row],[Account]]="20150"),Table1[[#This Row],[Vendor ID]]=""),1,"")</f>
        <v/>
      </c>
      <c r="AF101" s="15"/>
      <c r="AG101" s="15"/>
      <c r="AH101" s="15"/>
      <c r="AI101" s="46" t="str">
        <f>IF(Table1[[#This Row],[Posting Date]]&lt;&gt;"","GJ-"&amp;CountryID,"")</f>
        <v/>
      </c>
      <c r="AJ101" s="59" t="str">
        <f>IF(Table1[[#This Row],[Posting Date]]&lt;&gt;"",Table1[[#This Row],[Posting Date]],"")</f>
        <v/>
      </c>
      <c r="AK101" s="46"/>
      <c r="AL101" s="46" t="str">
        <f>IF(Table1[[#This Row],[Description]]&lt;&gt;"",Table1[[#This Row],[Description]],"")</f>
        <v/>
      </c>
      <c r="AM101" s="46" t="str">
        <f>IF(Table1[[#This Row],[Posting Date]]&lt;&gt;"",Table1[[#This Row],[Reference Number]],"")</f>
        <v/>
      </c>
      <c r="AN101" s="46" t="str">
        <f>TRIM(Table1[[#This Row],[Line '#]])</f>
        <v/>
      </c>
      <c r="AO101" s="46" t="str">
        <f>TRIM(Table1[[#This Row],[Account]])</f>
        <v/>
      </c>
      <c r="AP101" s="46" t="str">
        <f>IF(Table1[[#This Row],[Posting Date]]&lt;&gt;"",$D$5,"")</f>
        <v/>
      </c>
      <c r="AQ101" s="46" t="str">
        <f>TRIM(Table1[[#This Row],[Departments-Prgrams]])</f>
        <v/>
      </c>
      <c r="AR101" s="46" t="str">
        <f>TRIM(Table1[[#This Row],[Grant]])</f>
        <v/>
      </c>
      <c r="AS101" s="46" t="str">
        <f>TRIM(Table1[[#This Row],[Staff ID]])</f>
        <v/>
      </c>
      <c r="AT101" s="46" t="str">
        <f>IF(TRIM(Table1[[#This Row],[Budget Code]])=0,"",TRIM(Table1[[#This Row],[Budget Code]]))</f>
        <v/>
      </c>
      <c r="AU101" s="46" t="str">
        <f>IF(Table1[[#This Row],[Line Description]]&lt;&gt;"",Table1[[#This Row],[Line Description]],"")</f>
        <v>Total Expenses: $48,406.88</v>
      </c>
      <c r="AV101" s="46" t="str">
        <f>IF(Table1[[#This Row],[Cur_Amount Debit]]&gt;0,ROUND(Table1[[#This Row],[Cur_Amount Debit]],2),"")</f>
        <v/>
      </c>
      <c r="AW101" s="46" t="str">
        <f>IF(Table1[[#This Row],[Cur_Amount Credit]]&gt;0,ROUND(Table1[[#This Row],[Cur_Amount Credit]],2),"")</f>
        <v/>
      </c>
      <c r="AX101" s="46" t="str">
        <f>LEFT(Table1[[#This Row],[Cur]],3)</f>
        <v/>
      </c>
      <c r="AY101" s="59"/>
      <c r="AZ101" s="46"/>
      <c r="BA101" s="46" t="str">
        <f>IF(Table1[[#This Row],[Cur]]&lt;&gt;"",IF(Table1[[#This Row],[Cur]]="USD","",ExchangeRate),"")</f>
        <v/>
      </c>
      <c r="BB101" s="46" t="str">
        <f>IF(Table1[[#This Row],[Grant]]&lt;&gt;"",VLOOKUP(Table1[[#This Row],[Grant]],Grants!B:D,3),"")</f>
        <v/>
      </c>
      <c r="BC101" s="46" t="str">
        <f>TRIM(Table1[[#This Row],[Vendor ID]])</f>
        <v/>
      </c>
      <c r="BD101">
        <f>IF(Table1[[#This Row],[Reference Number]]=Q100,BD100,BD100+1)</f>
        <v>0</v>
      </c>
    </row>
    <row r="102" spans="1:56" x14ac:dyDescent="0.25">
      <c r="A102" s="1"/>
      <c r="B102" s="88" t="str">
        <f>IF(Table1[[#This Row],[Posting Date]]&lt;&gt;"",IF(Table1[[#This Row],[Reference Number]]=Q101,B101+1,1),"")</f>
        <v/>
      </c>
      <c r="C102" s="61"/>
      <c r="D102" s="61"/>
      <c r="E102" s="138"/>
      <c r="F102" s="141" t="str">
        <f>IFERROR(IF(VLOOKUP(Table1[[#This Row],[Budget Code Description]],Dimentions!$X$6:$AC$139,2,FALSE)="","",VLOOKUP(Table1[[#This Row],[Budget Code Description]],Dimentions!$X$6:$AC$139,2,FALSE)),"")</f>
        <v/>
      </c>
      <c r="G102" s="141"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1" t="str">
        <f>IFERROR(VLOOKUP(Table1[[#This Row],[Budget Code Description]],Table6[#All],8,FALSE),"")</f>
        <v/>
      </c>
      <c r="L102" s="63"/>
      <c r="M102" s="65" t="str">
        <f>IFERROR(VLOOKUP(Table1[[#This Row],[Staff ID]],Table2[],2,FALSE),"")</f>
        <v/>
      </c>
      <c r="N102" s="209" t="str">
        <f>IFERROR(IF(VLOOKUP(Table1[[#This Row],[Budget Code Description]],Dimentions!$X$6:$AC$134,4,FALSE)="","",VLOOKUP(Table1[[#This Row],[Budget Code Description]],Dimentions!$X$6:$AC$134,4,FALSE)),"")</f>
        <v/>
      </c>
      <c r="O102" s="65" t="str">
        <f>IFERROR(VLOOKUP(Table1[[#This Row],[Vendor ID]],Table549[],2,FALSE),"")</f>
        <v/>
      </c>
      <c r="P102" s="63"/>
      <c r="Q102" s="141" t="str">
        <f>IF(Table1[[#This Row],[Posting Date]]&lt;&gt;"",$D$9,"")</f>
        <v/>
      </c>
      <c r="R102" s="157" t="str">
        <f>IF(Table1[[#This Row],[Posting Date]]&lt;&gt;"",$D$10,"")</f>
        <v/>
      </c>
      <c r="S102" s="266"/>
      <c r="T102" s="63"/>
      <c r="U102" s="67"/>
      <c r="V102" s="67"/>
      <c r="W102" s="67" t="str">
        <f t="shared" si="4"/>
        <v/>
      </c>
      <c r="X102" s="159" t="str">
        <f>IF(E102="","",(IF(Table1[[#This Row],[Cur]]="USD",Table1[[#This Row],[Cur_Amount Debit]],Table1[[#This Row],[Cur_Amount Debit]]/Table1[[#This Row],[Exchange Rate]])))</f>
        <v/>
      </c>
      <c r="Y102" s="159" t="str">
        <f>IF(E102="","",(IF(Table1[[#This Row],[Cur]]="USD",Table1[[#This Row],[Cur_Amount Credit]],Table1[[#This Row],[Cur_Amount Credit]]/ExchangeRate)))</f>
        <v/>
      </c>
      <c r="Z102" s="201" t="str">
        <f>IF(E102="","",(Table1[[#This Row],[Debit USD]]-Table1[[#This Row],[Credit USD]]))</f>
        <v/>
      </c>
      <c r="AA102" s="225"/>
      <c r="AB102" s="253"/>
      <c r="AC102" s="1"/>
      <c r="AD102" s="15"/>
      <c r="AE102" s="15" t="str">
        <f>IF(AND(OR(Table1[[#This Row],[Account]]="15030",Table1[[#This Row],[Account]]="15035",Table1[[#This Row],[Account]]="20150"),Table1[[#This Row],[Vendor ID]]=""),1,"")</f>
        <v/>
      </c>
      <c r="AF102" s="15"/>
      <c r="AG102" s="15"/>
      <c r="AH102" s="15"/>
      <c r="AI102" s="46" t="str">
        <f>IF(Table1[[#This Row],[Posting Date]]&lt;&gt;"","GJ-"&amp;CountryID,"")</f>
        <v/>
      </c>
      <c r="AJ102" s="59" t="str">
        <f>IF(Table1[[#This Row],[Posting Date]]&lt;&gt;"",Table1[[#This Row],[Posting Date]],"")</f>
        <v/>
      </c>
      <c r="AK102" s="46"/>
      <c r="AL102" s="46" t="str">
        <f>IF(Table1[[#This Row],[Description]]&lt;&gt;"",Table1[[#This Row],[Description]],"")</f>
        <v/>
      </c>
      <c r="AM102" s="46" t="str">
        <f>IF(Table1[[#This Row],[Posting Date]]&lt;&gt;"",Table1[[#This Row],[Reference Number]],"")</f>
        <v/>
      </c>
      <c r="AN102" s="46" t="str">
        <f>TRIM(Table1[[#This Row],[Line '#]])</f>
        <v/>
      </c>
      <c r="AO102" s="46" t="str">
        <f>TRIM(Table1[[#This Row],[Account]])</f>
        <v/>
      </c>
      <c r="AP102" s="46" t="str">
        <f>IF(Table1[[#This Row],[Posting Date]]&lt;&gt;"",$D$5,"")</f>
        <v/>
      </c>
      <c r="AQ102" s="46" t="str">
        <f>TRIM(Table1[[#This Row],[Departments-Prgrams]])</f>
        <v/>
      </c>
      <c r="AR102" s="46" t="str">
        <f>TRIM(Table1[[#This Row],[Grant]])</f>
        <v/>
      </c>
      <c r="AS102" s="46" t="str">
        <f>TRIM(Table1[[#This Row],[Staff ID]])</f>
        <v/>
      </c>
      <c r="AT102" s="46" t="str">
        <f>IF(TRIM(Table1[[#This Row],[Budget Code]])=0,"",TRIM(Table1[[#This Row],[Budget Code]]))</f>
        <v/>
      </c>
      <c r="AU102" s="46" t="str">
        <f>IF(Table1[[#This Row],[Line Description]]&lt;&gt;"",Table1[[#This Row],[Line Description]],"")</f>
        <v/>
      </c>
      <c r="AV102" s="46" t="str">
        <f>IF(Table1[[#This Row],[Cur_Amount Debit]]&gt;0,ROUND(Table1[[#This Row],[Cur_Amount Debit]],2),"")</f>
        <v/>
      </c>
      <c r="AW102" s="46" t="str">
        <f>IF(Table1[[#This Row],[Cur_Amount Credit]]&gt;0,ROUND(Table1[[#This Row],[Cur_Amount Credit]],2),"")</f>
        <v/>
      </c>
      <c r="AX102" s="46" t="str">
        <f>LEFT(Table1[[#This Row],[Cur]],3)</f>
        <v/>
      </c>
      <c r="AY102" s="59"/>
      <c r="AZ102" s="46"/>
      <c r="BA102" s="46" t="str">
        <f>IF(Table1[[#This Row],[Cur]]&lt;&gt;"",IF(Table1[[#This Row],[Cur]]="USD","",ExchangeRate),"")</f>
        <v/>
      </c>
      <c r="BB102" s="46" t="str">
        <f>IF(Table1[[#This Row],[Grant]]&lt;&gt;"",VLOOKUP(Table1[[#This Row],[Grant]],Grants!B:D,3),"")</f>
        <v/>
      </c>
      <c r="BC102" s="46" t="str">
        <f>TRIM(Table1[[#This Row],[Vendor ID]])</f>
        <v/>
      </c>
      <c r="BD102">
        <f>IF(Table1[[#This Row],[Reference Number]]=Q101,BD101,BD101+1)</f>
        <v>0</v>
      </c>
    </row>
    <row r="103" spans="1:56" x14ac:dyDescent="0.25">
      <c r="A103" s="1"/>
      <c r="B103" s="88" t="str">
        <f>IF(Table1[[#This Row],[Posting Date]]&lt;&gt;"",IF(Table1[[#This Row],[Reference Number]]=Q102,B102+1,1),"")</f>
        <v/>
      </c>
      <c r="C103" s="61"/>
      <c r="D103" s="61"/>
      <c r="E103" s="138"/>
      <c r="F103" s="141" t="str">
        <f>IFERROR(IF(VLOOKUP(Table1[[#This Row],[Budget Code Description]],Dimentions!$X$6:$AC$139,2,FALSE)="","",VLOOKUP(Table1[[#This Row],[Budget Code Description]],Dimentions!$X$6:$AC$139,2,FALSE)),"")</f>
        <v/>
      </c>
      <c r="G103" s="141"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1" t="str">
        <f>IFERROR(VLOOKUP(Table1[[#This Row],[Budget Code Description]],Table6[#All],8,FALSE),"")</f>
        <v/>
      </c>
      <c r="L103" s="63"/>
      <c r="M103" s="65" t="str">
        <f>IFERROR(VLOOKUP(Table1[[#This Row],[Staff ID]],Table2[],2,FALSE),"")</f>
        <v/>
      </c>
      <c r="N103" s="209" t="str">
        <f>IFERROR(IF(VLOOKUP(Table1[[#This Row],[Budget Code Description]],Dimentions!$X$6:$AC$134,4,FALSE)="","",VLOOKUP(Table1[[#This Row],[Budget Code Description]],Dimentions!$X$6:$AC$134,4,FALSE)),"")</f>
        <v/>
      </c>
      <c r="O103" s="65" t="str">
        <f>IFERROR(VLOOKUP(Table1[[#This Row],[Vendor ID]],Table549[],2,FALSE),"")</f>
        <v/>
      </c>
      <c r="P103" s="63"/>
      <c r="Q103" s="141" t="str">
        <f>IF(Table1[[#This Row],[Posting Date]]&lt;&gt;"",$D$9,"")</f>
        <v/>
      </c>
      <c r="R103" s="157" t="str">
        <f>IF(Table1[[#This Row],[Posting Date]]&lt;&gt;"",$D$10,"")</f>
        <v/>
      </c>
      <c r="S103" s="66"/>
      <c r="T103" s="63"/>
      <c r="U103" s="67"/>
      <c r="V103" s="67"/>
      <c r="W103" s="67" t="str">
        <f t="shared" si="4"/>
        <v/>
      </c>
      <c r="X103" s="159" t="str">
        <f>IF(E103="","",(IF(Table1[[#This Row],[Cur]]="USD",Table1[[#This Row],[Cur_Amount Debit]],Table1[[#This Row],[Cur_Amount Debit]]/Table1[[#This Row],[Exchange Rate]])))</f>
        <v/>
      </c>
      <c r="Y103" s="159" t="str">
        <f>IF(E103="","",(IF(Table1[[#This Row],[Cur]]="USD",Table1[[#This Row],[Cur_Amount Credit]],Table1[[#This Row],[Cur_Amount Credit]]/ExchangeRate)))</f>
        <v/>
      </c>
      <c r="Z103" s="201" t="str">
        <f>IF(E103="","",(Table1[[#This Row],[Debit USD]]-Table1[[#This Row],[Credit USD]]))</f>
        <v/>
      </c>
      <c r="AA103" s="225"/>
      <c r="AB103" s="253"/>
      <c r="AC103" s="1"/>
      <c r="AD103" s="15"/>
      <c r="AE103" s="15" t="str">
        <f>IF(AND(OR(Table1[[#This Row],[Account]]="15030",Table1[[#This Row],[Account]]="15035",Table1[[#This Row],[Account]]="20150"),Table1[[#This Row],[Vendor ID]]=""),1,"")</f>
        <v/>
      </c>
      <c r="AF103" s="15"/>
      <c r="AG103" s="15"/>
      <c r="AH103" s="15"/>
      <c r="AI103" s="46" t="str">
        <f>IF(Table1[[#This Row],[Posting Date]]&lt;&gt;"","GJ-"&amp;CountryID,"")</f>
        <v/>
      </c>
      <c r="AJ103" s="59" t="str">
        <f>IF(Table1[[#This Row],[Posting Date]]&lt;&gt;"",Table1[[#This Row],[Posting Date]],"")</f>
        <v/>
      </c>
      <c r="AK103" s="46"/>
      <c r="AL103" s="46" t="str">
        <f>IF(Table1[[#This Row],[Description]]&lt;&gt;"",Table1[[#This Row],[Description]],"")</f>
        <v/>
      </c>
      <c r="AM103" s="46" t="str">
        <f>IF(Table1[[#This Row],[Posting Date]]&lt;&gt;"",Table1[[#This Row],[Reference Number]],"")</f>
        <v/>
      </c>
      <c r="AN103" s="46" t="str">
        <f>TRIM(Table1[[#This Row],[Line '#]])</f>
        <v/>
      </c>
      <c r="AO103" s="46" t="str">
        <f>TRIM(Table1[[#This Row],[Account]])</f>
        <v/>
      </c>
      <c r="AP103" s="46" t="str">
        <f>IF(Table1[[#This Row],[Posting Date]]&lt;&gt;"",$D$5,"")</f>
        <v/>
      </c>
      <c r="AQ103" s="46" t="str">
        <f>TRIM(Table1[[#This Row],[Departments-Prgrams]])</f>
        <v/>
      </c>
      <c r="AR103" s="46" t="str">
        <f>TRIM(Table1[[#This Row],[Grant]])</f>
        <v/>
      </c>
      <c r="AS103" s="46" t="str">
        <f>TRIM(Table1[[#This Row],[Staff ID]])</f>
        <v/>
      </c>
      <c r="AT103" s="46" t="str">
        <f>IF(TRIM(Table1[[#This Row],[Budget Code]])=0,"",TRIM(Table1[[#This Row],[Budget Code]]))</f>
        <v/>
      </c>
      <c r="AU103" s="46" t="str">
        <f>IF(Table1[[#This Row],[Line Description]]&lt;&gt;"",Table1[[#This Row],[Line Description]],"")</f>
        <v/>
      </c>
      <c r="AV103" s="46" t="str">
        <f>IF(Table1[[#This Row],[Cur_Amount Debit]]&gt;0,ROUND(Table1[[#This Row],[Cur_Amount Debit]],2),"")</f>
        <v/>
      </c>
      <c r="AW103" s="46" t="str">
        <f>IF(Table1[[#This Row],[Cur_Amount Credit]]&gt;0,ROUND(Table1[[#This Row],[Cur_Amount Credit]],2),"")</f>
        <v/>
      </c>
      <c r="AX103" s="46" t="str">
        <f>LEFT(Table1[[#This Row],[Cur]],3)</f>
        <v/>
      </c>
      <c r="AY103" s="59"/>
      <c r="AZ103" s="46"/>
      <c r="BA103" s="46" t="str">
        <f>IF(Table1[[#This Row],[Cur]]&lt;&gt;"",IF(Table1[[#This Row],[Cur]]="USD","",ExchangeRate),"")</f>
        <v/>
      </c>
      <c r="BB103" s="46" t="str">
        <f>IF(Table1[[#This Row],[Grant]]&lt;&gt;"",VLOOKUP(Table1[[#This Row],[Grant]],Grants!B:D,3),"")</f>
        <v/>
      </c>
      <c r="BC103" s="46" t="str">
        <f>TRIM(Table1[[#This Row],[Vendor ID]])</f>
        <v/>
      </c>
      <c r="BD103">
        <f>IF(Table1[[#This Row],[Reference Number]]=Q102,BD102,BD102+1)</f>
        <v>0</v>
      </c>
    </row>
    <row r="104" spans="1:56" x14ac:dyDescent="0.25">
      <c r="A104" s="1"/>
      <c r="B104" s="88" t="str">
        <f>IF(Table1[[#This Row],[Posting Date]]&lt;&gt;"",IF(Table1[[#This Row],[Reference Number]]=Q103,B103+1,1),"")</f>
        <v/>
      </c>
      <c r="C104" s="61"/>
      <c r="D104" s="61"/>
      <c r="E104" s="138"/>
      <c r="F104" s="141" t="str">
        <f>IFERROR(IF(VLOOKUP(Table1[[#This Row],[Budget Code Description]],Dimentions!$X$6:$AC$139,2,FALSE)="","",VLOOKUP(Table1[[#This Row],[Budget Code Description]],Dimentions!$X$6:$AC$139,2,FALSE)),"")</f>
        <v/>
      </c>
      <c r="G104" s="141"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1" t="str">
        <f>IFERROR(VLOOKUP(Table1[[#This Row],[Budget Code Description]],Table6[#All],8,FALSE),"")</f>
        <v/>
      </c>
      <c r="L104" s="63"/>
      <c r="M104" s="65" t="str">
        <f>IFERROR(VLOOKUP(Table1[[#This Row],[Staff ID]],Table2[],2,FALSE),"")</f>
        <v/>
      </c>
      <c r="N104" s="209" t="str">
        <f>IFERROR(IF(VLOOKUP(Table1[[#This Row],[Budget Code Description]],Dimentions!$X$6:$AC$134,4,FALSE)="","",VLOOKUP(Table1[[#This Row],[Budget Code Description]],Dimentions!$X$6:$AC$134,4,FALSE)),"")</f>
        <v/>
      </c>
      <c r="O104" s="65" t="str">
        <f>IFERROR(VLOOKUP(Table1[[#This Row],[Vendor ID]],Table549[],2,FALSE),"")</f>
        <v/>
      </c>
      <c r="P104" s="63"/>
      <c r="Q104" s="141" t="str">
        <f>IF(Table1[[#This Row],[Posting Date]]&lt;&gt;"",$D$9,"")</f>
        <v/>
      </c>
      <c r="R104" s="157" t="str">
        <f>IF(Table1[[#This Row],[Posting Date]]&lt;&gt;"",$D$10,"")</f>
        <v/>
      </c>
      <c r="S104" s="66"/>
      <c r="T104" s="63"/>
      <c r="U104" s="67"/>
      <c r="V104" s="67"/>
      <c r="W104" s="67" t="str">
        <f t="shared" si="4"/>
        <v/>
      </c>
      <c r="X104" s="159" t="str">
        <f>IF(E104="","",(IF(Table1[[#This Row],[Cur]]="USD",Table1[[#This Row],[Cur_Amount Debit]],Table1[[#This Row],[Cur_Amount Debit]]/Table1[[#This Row],[Exchange Rate]])))</f>
        <v/>
      </c>
      <c r="Y104" s="159" t="str">
        <f>IF(E104="","",(IF(Table1[[#This Row],[Cur]]="USD",Table1[[#This Row],[Cur_Amount Credit]],Table1[[#This Row],[Cur_Amount Credit]]/ExchangeRate)))</f>
        <v/>
      </c>
      <c r="Z104" s="201" t="str">
        <f>IF(E104="","",(Table1[[#This Row],[Debit USD]]-Table1[[#This Row],[Credit USD]]))</f>
        <v/>
      </c>
      <c r="AA104" s="225"/>
      <c r="AB104" s="253"/>
      <c r="AC104" s="1"/>
      <c r="AD104" s="15"/>
      <c r="AE104" s="15" t="str">
        <f>IF(AND(OR(Table1[[#This Row],[Account]]="15030",Table1[[#This Row],[Account]]="15035",Table1[[#This Row],[Account]]="20150"),Table1[[#This Row],[Vendor ID]]=""),1,"")</f>
        <v/>
      </c>
      <c r="AF104" s="15"/>
      <c r="AG104" s="15"/>
      <c r="AH104" s="15"/>
      <c r="AI104" s="46" t="str">
        <f>IF(Table1[[#This Row],[Posting Date]]&lt;&gt;"","GJ-"&amp;CountryID,"")</f>
        <v/>
      </c>
      <c r="AJ104" s="59" t="str">
        <f>IF(Table1[[#This Row],[Posting Date]]&lt;&gt;"",Table1[[#This Row],[Posting Date]],"")</f>
        <v/>
      </c>
      <c r="AK104" s="46"/>
      <c r="AL104" s="46" t="str">
        <f>IF(Table1[[#This Row],[Description]]&lt;&gt;"",Table1[[#This Row],[Description]],"")</f>
        <v/>
      </c>
      <c r="AM104" s="46" t="str">
        <f>IF(Table1[[#This Row],[Posting Date]]&lt;&gt;"",Table1[[#This Row],[Reference Number]],"")</f>
        <v/>
      </c>
      <c r="AN104" s="46" t="str">
        <f>TRIM(Table1[[#This Row],[Line '#]])</f>
        <v/>
      </c>
      <c r="AO104" s="46" t="str">
        <f>TRIM(Table1[[#This Row],[Account]])</f>
        <v/>
      </c>
      <c r="AP104" s="46" t="str">
        <f>IF(Table1[[#This Row],[Posting Date]]&lt;&gt;"",$D$5,"")</f>
        <v/>
      </c>
      <c r="AQ104" s="46" t="str">
        <f>TRIM(Table1[[#This Row],[Departments-Prgrams]])</f>
        <v/>
      </c>
      <c r="AR104" s="46" t="str">
        <f>TRIM(Table1[[#This Row],[Grant]])</f>
        <v/>
      </c>
      <c r="AS104" s="46" t="str">
        <f>TRIM(Table1[[#This Row],[Staff ID]])</f>
        <v/>
      </c>
      <c r="AT104" s="46" t="str">
        <f>IF(TRIM(Table1[[#This Row],[Budget Code]])=0,"",TRIM(Table1[[#This Row],[Budget Code]]))</f>
        <v/>
      </c>
      <c r="AU104" s="46" t="str">
        <f>IF(Table1[[#This Row],[Line Description]]&lt;&gt;"",Table1[[#This Row],[Line Description]],"")</f>
        <v/>
      </c>
      <c r="AV104" s="46" t="str">
        <f>IF(Table1[[#This Row],[Cur_Amount Debit]]&gt;0,ROUND(Table1[[#This Row],[Cur_Amount Debit]],2),"")</f>
        <v/>
      </c>
      <c r="AW104" s="46" t="str">
        <f>IF(Table1[[#This Row],[Cur_Amount Credit]]&gt;0,ROUND(Table1[[#This Row],[Cur_Amount Credit]],2),"")</f>
        <v/>
      </c>
      <c r="AX104" s="46" t="str">
        <f>LEFT(Table1[[#This Row],[Cur]],3)</f>
        <v/>
      </c>
      <c r="AY104" s="59"/>
      <c r="AZ104" s="46"/>
      <c r="BA104" s="46" t="str">
        <f>IF(Table1[[#This Row],[Cur]]&lt;&gt;"",IF(Table1[[#This Row],[Cur]]="USD","",ExchangeRate),"")</f>
        <v/>
      </c>
      <c r="BB104" s="46" t="str">
        <f>IF(Table1[[#This Row],[Grant]]&lt;&gt;"",VLOOKUP(Table1[[#This Row],[Grant]],Grants!B:D,3),"")</f>
        <v/>
      </c>
      <c r="BC104" s="46" t="str">
        <f>TRIM(Table1[[#This Row],[Vendor ID]])</f>
        <v/>
      </c>
      <c r="BD104">
        <f>IF(Table1[[#This Row],[Reference Number]]=Q103,BD103,BD103+1)</f>
        <v>0</v>
      </c>
    </row>
    <row r="105" spans="1:56" x14ac:dyDescent="0.25">
      <c r="A105" s="1"/>
      <c r="B105" s="88" t="str">
        <f>IF(Table1[[#This Row],[Posting Date]]&lt;&gt;"",IF(Table1[[#This Row],[Reference Number]]=Q104,B104+1,1),"")</f>
        <v/>
      </c>
      <c r="C105" s="61"/>
      <c r="D105" s="61"/>
      <c r="E105" s="138"/>
      <c r="F105" s="141" t="str">
        <f>IFERROR(IF(VLOOKUP(Table1[[#This Row],[Budget Code Description]],Dimentions!$X$6:$AC$139,2,FALSE)="","",VLOOKUP(Table1[[#This Row],[Budget Code Description]],Dimentions!$X$6:$AC$139,2,FALSE)),"")</f>
        <v/>
      </c>
      <c r="G105" s="141"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1" t="str">
        <f>IFERROR(VLOOKUP(Table1[[#This Row],[Budget Code Description]],Table6[#All],8,FALSE),"")</f>
        <v/>
      </c>
      <c r="L105" s="63"/>
      <c r="M105" s="65" t="str">
        <f>IFERROR(VLOOKUP(Table1[[#This Row],[Staff ID]],Table2[],2,FALSE),"")</f>
        <v/>
      </c>
      <c r="N105" s="209" t="str">
        <f>IFERROR(IF(VLOOKUP(Table1[[#This Row],[Budget Code Description]],Dimentions!$X$6:$AC$134,4,FALSE)="","",VLOOKUP(Table1[[#This Row],[Budget Code Description]],Dimentions!$X$6:$AC$134,4,FALSE)),"")</f>
        <v/>
      </c>
      <c r="O105" s="65" t="str">
        <f>IFERROR(VLOOKUP(Table1[[#This Row],[Vendor ID]],Table549[],2,FALSE),"")</f>
        <v/>
      </c>
      <c r="P105" s="63"/>
      <c r="Q105" s="141" t="str">
        <f>IF(Table1[[#This Row],[Posting Date]]&lt;&gt;"",$D$9,"")</f>
        <v/>
      </c>
      <c r="R105" s="157" t="str">
        <f>IF(Table1[[#This Row],[Posting Date]]&lt;&gt;"",$D$10,"")</f>
        <v/>
      </c>
      <c r="S105" s="66"/>
      <c r="T105" s="63"/>
      <c r="U105" s="219"/>
      <c r="V105" s="219"/>
      <c r="W105" s="67" t="str">
        <f t="shared" si="4"/>
        <v/>
      </c>
      <c r="X105" s="159" t="str">
        <f>IF(E105="","",(IF(Table1[[#This Row],[Cur]]="USD",Table1[[#This Row],[Cur_Amount Debit]],Table1[[#This Row],[Cur_Amount Debit]]/Table1[[#This Row],[Exchange Rate]])))</f>
        <v/>
      </c>
      <c r="Y105" s="159" t="str">
        <f>IF(E105="","",(IF(Table1[[#This Row],[Cur]]="USD",Table1[[#This Row],[Cur_Amount Credit]],Table1[[#This Row],[Cur_Amount Credit]]/ExchangeRate)))</f>
        <v/>
      </c>
      <c r="Z105" s="201" t="str">
        <f>IF(E105="","",(Table1[[#This Row],[Debit USD]]-Table1[[#This Row],[Credit USD]]))</f>
        <v/>
      </c>
      <c r="AA105" s="225"/>
      <c r="AB105" s="253"/>
      <c r="AC105" s="1"/>
      <c r="AD105" s="15"/>
      <c r="AE105" s="15" t="str">
        <f>IF(AND(OR(Table1[[#This Row],[Account]]="15030",Table1[[#This Row],[Account]]="15035",Table1[[#This Row],[Account]]="20150"),Table1[[#This Row],[Vendor ID]]=""),1,"")</f>
        <v/>
      </c>
      <c r="AF105" s="15"/>
      <c r="AG105" s="15"/>
      <c r="AH105" s="15"/>
      <c r="AI105" s="46" t="str">
        <f>IF(Table1[[#This Row],[Posting Date]]&lt;&gt;"","GJ-"&amp;CountryID,"")</f>
        <v/>
      </c>
      <c r="AJ105" s="59" t="str">
        <f>IF(Table1[[#This Row],[Posting Date]]&lt;&gt;"",Table1[[#This Row],[Posting Date]],"")</f>
        <v/>
      </c>
      <c r="AK105" s="46"/>
      <c r="AL105" s="46" t="str">
        <f>IF(Table1[[#This Row],[Description]]&lt;&gt;"",Table1[[#This Row],[Description]],"")</f>
        <v/>
      </c>
      <c r="AM105" s="46" t="str">
        <f>IF(Table1[[#This Row],[Posting Date]]&lt;&gt;"",Table1[[#This Row],[Reference Number]],"")</f>
        <v/>
      </c>
      <c r="AN105" s="46" t="str">
        <f>TRIM(Table1[[#This Row],[Line '#]])</f>
        <v/>
      </c>
      <c r="AO105" s="46" t="str">
        <f>TRIM(Table1[[#This Row],[Account]])</f>
        <v/>
      </c>
      <c r="AP105" s="46" t="str">
        <f>IF(Table1[[#This Row],[Posting Date]]&lt;&gt;"",$D$5,"")</f>
        <v/>
      </c>
      <c r="AQ105" s="46" t="str">
        <f>TRIM(Table1[[#This Row],[Departments-Prgrams]])</f>
        <v/>
      </c>
      <c r="AR105" s="46" t="str">
        <f>TRIM(Table1[[#This Row],[Grant]])</f>
        <v/>
      </c>
      <c r="AS105" s="46" t="str">
        <f>TRIM(Table1[[#This Row],[Staff ID]])</f>
        <v/>
      </c>
      <c r="AT105" s="46" t="str">
        <f>IF(TRIM(Table1[[#This Row],[Budget Code]])=0,"",TRIM(Table1[[#This Row],[Budget Code]]))</f>
        <v/>
      </c>
      <c r="AU105" s="46" t="str">
        <f>IF(Table1[[#This Row],[Line Description]]&lt;&gt;"",Table1[[#This Row],[Line Description]],"")</f>
        <v/>
      </c>
      <c r="AV105" s="46" t="str">
        <f>IF(Table1[[#This Row],[Cur_Amount Debit]]&gt;0,ROUND(Table1[[#This Row],[Cur_Amount Debit]],2),"")</f>
        <v/>
      </c>
      <c r="AW105" s="46" t="str">
        <f>IF(Table1[[#This Row],[Cur_Amount Credit]]&gt;0,ROUND(Table1[[#This Row],[Cur_Amount Credit]],2),"")</f>
        <v/>
      </c>
      <c r="AX105" s="46" t="str">
        <f>LEFT(Table1[[#This Row],[Cur]],3)</f>
        <v/>
      </c>
      <c r="AY105" s="59"/>
      <c r="AZ105" s="46"/>
      <c r="BA105" s="46" t="str">
        <f>IF(Table1[[#This Row],[Cur]]&lt;&gt;"",IF(Table1[[#This Row],[Cur]]="USD","",ExchangeRate),"")</f>
        <v/>
      </c>
      <c r="BB105" s="46" t="str">
        <f>IF(Table1[[#This Row],[Grant]]&lt;&gt;"",VLOOKUP(Table1[[#This Row],[Grant]],Grants!B:D,3),"")</f>
        <v/>
      </c>
      <c r="BC105" s="46" t="str">
        <f>TRIM(Table1[[#This Row],[Vendor ID]])</f>
        <v/>
      </c>
      <c r="BD105">
        <f>IF(Table1[[#This Row],[Reference Number]]=Q104,BD104,BD104+1)</f>
        <v>0</v>
      </c>
    </row>
    <row r="106" spans="1:56" x14ac:dyDescent="0.25">
      <c r="A106" s="1"/>
      <c r="B106" s="88" t="str">
        <f>IF(Table1[[#This Row],[Posting Date]]&lt;&gt;"",IF(Table1[[#This Row],[Reference Number]]=Q105,B105+1,1),"")</f>
        <v/>
      </c>
      <c r="C106" s="61"/>
      <c r="D106" s="61"/>
      <c r="E106" s="138"/>
      <c r="F106" s="141" t="str">
        <f>IFERROR(IF(VLOOKUP(Table1[[#This Row],[Budget Code Description]],Dimentions!$X$6:$AC$139,2,FALSE)="","",VLOOKUP(Table1[[#This Row],[Budget Code Description]],Dimentions!$X$6:$AC$139,2,FALSE)),"")</f>
        <v/>
      </c>
      <c r="G106" s="141"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1" t="str">
        <f>IFERROR(VLOOKUP(Table1[[#This Row],[Budget Code Description]],Table6[#All],8,FALSE),"")</f>
        <v/>
      </c>
      <c r="L106" s="63"/>
      <c r="M106" s="65" t="str">
        <f>IFERROR(VLOOKUP(Table1[[#This Row],[Staff ID]],Table2[],2,FALSE),"")</f>
        <v/>
      </c>
      <c r="N106" s="209" t="str">
        <f>IFERROR(IF(VLOOKUP(Table1[[#This Row],[Budget Code Description]],Dimentions!$X$6:$AC$134,4,FALSE)="","",VLOOKUP(Table1[[#This Row],[Budget Code Description]],Dimentions!$X$6:$AC$134,4,FALSE)),"")</f>
        <v/>
      </c>
      <c r="O106" s="65" t="str">
        <f>IFERROR(VLOOKUP(Table1[[#This Row],[Vendor ID]],Table549[],2,FALSE),"")</f>
        <v/>
      </c>
      <c r="P106" s="63"/>
      <c r="Q106" s="141" t="str">
        <f>IF(Table1[[#This Row],[Posting Date]]&lt;&gt;"",$D$9,"")</f>
        <v/>
      </c>
      <c r="R106" s="157" t="str">
        <f>IF(Table1[[#This Row],[Posting Date]]&lt;&gt;"",$D$10,"")</f>
        <v/>
      </c>
      <c r="S106" s="66"/>
      <c r="T106" s="63"/>
      <c r="U106" s="219"/>
      <c r="V106" s="219"/>
      <c r="W106" s="67" t="str">
        <f t="shared" si="4"/>
        <v/>
      </c>
      <c r="X106" s="159" t="str">
        <f>IF(E106="","",(IF(Table1[[#This Row],[Cur]]="USD",Table1[[#This Row],[Cur_Amount Debit]],Table1[[#This Row],[Cur_Amount Debit]]/Table1[[#This Row],[Exchange Rate]])))</f>
        <v/>
      </c>
      <c r="Y106" s="159" t="str">
        <f>IF(E106="","",(IF(Table1[[#This Row],[Cur]]="USD",Table1[[#This Row],[Cur_Amount Credit]],Table1[[#This Row],[Cur_Amount Credit]]/ExchangeRate)))</f>
        <v/>
      </c>
      <c r="Z106" s="201" t="str">
        <f>IF(E106="","",(Table1[[#This Row],[Debit USD]]-Table1[[#This Row],[Credit USD]]))</f>
        <v/>
      </c>
      <c r="AA106" s="225"/>
      <c r="AB106" s="253"/>
      <c r="AC106" s="1"/>
      <c r="AD106" s="15"/>
      <c r="AE106" s="15" t="str">
        <f>IF(AND(OR(Table1[[#This Row],[Account]]="15030",Table1[[#This Row],[Account]]="15035",Table1[[#This Row],[Account]]="20150"),Table1[[#This Row],[Vendor ID]]=""),1,"")</f>
        <v/>
      </c>
      <c r="AF106" s="15"/>
      <c r="AG106" s="15"/>
      <c r="AH106" s="15"/>
      <c r="AI106" s="46" t="str">
        <f>IF(Table1[[#This Row],[Posting Date]]&lt;&gt;"","GJ-"&amp;CountryID,"")</f>
        <v/>
      </c>
      <c r="AJ106" s="59" t="str">
        <f>IF(Table1[[#This Row],[Posting Date]]&lt;&gt;"",Table1[[#This Row],[Posting Date]],"")</f>
        <v/>
      </c>
      <c r="AK106" s="46"/>
      <c r="AL106" s="46" t="str">
        <f>IF(Table1[[#This Row],[Description]]&lt;&gt;"",Table1[[#This Row],[Description]],"")</f>
        <v/>
      </c>
      <c r="AM106" s="46" t="str">
        <f>IF(Table1[[#This Row],[Posting Date]]&lt;&gt;"",Table1[[#This Row],[Reference Number]],"")</f>
        <v/>
      </c>
      <c r="AN106" s="46" t="str">
        <f>TRIM(Table1[[#This Row],[Line '#]])</f>
        <v/>
      </c>
      <c r="AO106" s="46" t="str">
        <f>TRIM(Table1[[#This Row],[Account]])</f>
        <v/>
      </c>
      <c r="AP106" s="46" t="str">
        <f>IF(Table1[[#This Row],[Posting Date]]&lt;&gt;"",$D$5,"")</f>
        <v/>
      </c>
      <c r="AQ106" s="46" t="str">
        <f>TRIM(Table1[[#This Row],[Departments-Prgrams]])</f>
        <v/>
      </c>
      <c r="AR106" s="46" t="str">
        <f>TRIM(Table1[[#This Row],[Grant]])</f>
        <v/>
      </c>
      <c r="AS106" s="46" t="str">
        <f>TRIM(Table1[[#This Row],[Staff ID]])</f>
        <v/>
      </c>
      <c r="AT106" s="46" t="str">
        <f>IF(TRIM(Table1[[#This Row],[Budget Code]])=0,"",TRIM(Table1[[#This Row],[Budget Code]]))</f>
        <v/>
      </c>
      <c r="AU106" s="46" t="str">
        <f>IF(Table1[[#This Row],[Line Description]]&lt;&gt;"",Table1[[#This Row],[Line Description]],"")</f>
        <v/>
      </c>
      <c r="AV106" s="46" t="str">
        <f>IF(Table1[[#This Row],[Cur_Amount Debit]]&gt;0,ROUND(Table1[[#This Row],[Cur_Amount Debit]],2),"")</f>
        <v/>
      </c>
      <c r="AW106" s="46" t="str">
        <f>IF(Table1[[#This Row],[Cur_Amount Credit]]&gt;0,ROUND(Table1[[#This Row],[Cur_Amount Credit]],2),"")</f>
        <v/>
      </c>
      <c r="AX106" s="46" t="str">
        <f>LEFT(Table1[[#This Row],[Cur]],3)</f>
        <v/>
      </c>
      <c r="AY106" s="59"/>
      <c r="AZ106" s="46"/>
      <c r="BA106" s="46" t="str">
        <f>IF(Table1[[#This Row],[Cur]]&lt;&gt;"",IF(Table1[[#This Row],[Cur]]="USD","",ExchangeRate),"")</f>
        <v/>
      </c>
      <c r="BB106" s="46" t="str">
        <f>IF(Table1[[#This Row],[Grant]]&lt;&gt;"",VLOOKUP(Table1[[#This Row],[Grant]],Grants!B:D,3),"")</f>
        <v/>
      </c>
      <c r="BC106" s="46" t="str">
        <f>TRIM(Table1[[#This Row],[Vendor ID]])</f>
        <v/>
      </c>
      <c r="BD106">
        <f>IF(Table1[[#This Row],[Reference Number]]=Q105,BD105,BD105+1)</f>
        <v>0</v>
      </c>
    </row>
    <row r="107" spans="1:56" x14ac:dyDescent="0.25">
      <c r="A107" s="1"/>
      <c r="B107" s="88" t="str">
        <f>IF(Table1[[#This Row],[Posting Date]]&lt;&gt;"",IF(Table1[[#This Row],[Reference Number]]=Q106,B106+1,1),"")</f>
        <v/>
      </c>
      <c r="C107" s="61"/>
      <c r="D107" s="61"/>
      <c r="E107" s="138"/>
      <c r="F107" s="141" t="str">
        <f>IFERROR(IF(VLOOKUP(Table1[[#This Row],[Budget Code Description]],Dimentions!$X$6:$AC$139,2,FALSE)="","",VLOOKUP(Table1[[#This Row],[Budget Code Description]],Dimentions!$X$6:$AC$139,2,FALSE)),"")</f>
        <v/>
      </c>
      <c r="G107" s="141"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1" t="str">
        <f>IFERROR(VLOOKUP(Table1[[#This Row],[Budget Code Description]],Table6[#All],8,FALSE),"")</f>
        <v/>
      </c>
      <c r="L107" s="63"/>
      <c r="M107" s="65" t="str">
        <f>IFERROR(VLOOKUP(Table1[[#This Row],[Staff ID]],Table2[],2,FALSE),"")</f>
        <v/>
      </c>
      <c r="N107" s="209" t="str">
        <f>IFERROR(IF(VLOOKUP(Table1[[#This Row],[Budget Code Description]],Dimentions!$X$6:$AC$134,4,FALSE)="","",VLOOKUP(Table1[[#This Row],[Budget Code Description]],Dimentions!$X$6:$AC$134,4,FALSE)),"")</f>
        <v/>
      </c>
      <c r="O107" s="65" t="str">
        <f>IFERROR(VLOOKUP(Table1[[#This Row],[Vendor ID]],Table549[],2,FALSE),"")</f>
        <v/>
      </c>
      <c r="P107" s="63"/>
      <c r="Q107" s="141" t="str">
        <f>IF(Table1[[#This Row],[Posting Date]]&lt;&gt;"",$D$9,"")</f>
        <v/>
      </c>
      <c r="R107" s="157" t="str">
        <f>IF(Table1[[#This Row],[Posting Date]]&lt;&gt;"",$D$10,"")</f>
        <v/>
      </c>
      <c r="S107" s="66"/>
      <c r="T107" s="63"/>
      <c r="U107" s="67"/>
      <c r="V107" s="67"/>
      <c r="W107" s="67" t="str">
        <f t="shared" si="4"/>
        <v/>
      </c>
      <c r="X107" s="159" t="str">
        <f>IF(E107="","",(IF(Table1[[#This Row],[Cur]]="USD",Table1[[#This Row],[Cur_Amount Debit]],Table1[[#This Row],[Cur_Amount Debit]]/Table1[[#This Row],[Exchange Rate]])))</f>
        <v/>
      </c>
      <c r="Y107" s="159" t="str">
        <f>IF(E107="","",(IF(Table1[[#This Row],[Cur]]="USD",Table1[[#This Row],[Cur_Amount Credit]],Table1[[#This Row],[Cur_Amount Credit]]/ExchangeRate)))</f>
        <v/>
      </c>
      <c r="Z107" s="201" t="str">
        <f>IF(E107="","",(Table1[[#This Row],[Debit USD]]-Table1[[#This Row],[Credit USD]]))</f>
        <v/>
      </c>
      <c r="AA107" s="225"/>
      <c r="AB107" s="253"/>
      <c r="AC107" s="1"/>
      <c r="AD107" s="15"/>
      <c r="AE107" s="15" t="str">
        <f>IF(AND(OR(Table1[[#This Row],[Account]]="15030",Table1[[#This Row],[Account]]="15035",Table1[[#This Row],[Account]]="20150"),Table1[[#This Row],[Vendor ID]]=""),1,"")</f>
        <v/>
      </c>
      <c r="AF107" s="15"/>
      <c r="AG107" s="15"/>
      <c r="AH107" s="15"/>
      <c r="AI107" s="46" t="str">
        <f>IF(Table1[[#This Row],[Posting Date]]&lt;&gt;"","GJ-"&amp;CountryID,"")</f>
        <v/>
      </c>
      <c r="AJ107" s="59" t="str">
        <f>IF(Table1[[#This Row],[Posting Date]]&lt;&gt;"",Table1[[#This Row],[Posting Date]],"")</f>
        <v/>
      </c>
      <c r="AK107" s="46"/>
      <c r="AL107" s="46" t="str">
        <f>IF(Table1[[#This Row],[Description]]&lt;&gt;"",Table1[[#This Row],[Description]],"")</f>
        <v/>
      </c>
      <c r="AM107" s="46" t="str">
        <f>IF(Table1[[#This Row],[Posting Date]]&lt;&gt;"",Table1[[#This Row],[Reference Number]],"")</f>
        <v/>
      </c>
      <c r="AN107" s="46" t="str">
        <f>TRIM(Table1[[#This Row],[Line '#]])</f>
        <v/>
      </c>
      <c r="AO107" s="46" t="str">
        <f>TRIM(Table1[[#This Row],[Account]])</f>
        <v/>
      </c>
      <c r="AP107" s="46" t="str">
        <f>IF(Table1[[#This Row],[Posting Date]]&lt;&gt;"",$D$5,"")</f>
        <v/>
      </c>
      <c r="AQ107" s="46" t="str">
        <f>TRIM(Table1[[#This Row],[Departments-Prgrams]])</f>
        <v/>
      </c>
      <c r="AR107" s="46" t="str">
        <f>TRIM(Table1[[#This Row],[Grant]])</f>
        <v/>
      </c>
      <c r="AS107" s="46" t="str">
        <f>TRIM(Table1[[#This Row],[Staff ID]])</f>
        <v/>
      </c>
      <c r="AT107" s="46" t="str">
        <f>IF(TRIM(Table1[[#This Row],[Budget Code]])=0,"",TRIM(Table1[[#This Row],[Budget Code]]))</f>
        <v/>
      </c>
      <c r="AU107" s="46" t="str">
        <f>IF(Table1[[#This Row],[Line Description]]&lt;&gt;"",Table1[[#This Row],[Line Description]],"")</f>
        <v/>
      </c>
      <c r="AV107" s="46" t="str">
        <f>IF(Table1[[#This Row],[Cur_Amount Debit]]&gt;0,ROUND(Table1[[#This Row],[Cur_Amount Debit]],2),"")</f>
        <v/>
      </c>
      <c r="AW107" s="46" t="str">
        <f>IF(Table1[[#This Row],[Cur_Amount Credit]]&gt;0,ROUND(Table1[[#This Row],[Cur_Amount Credit]],2),"")</f>
        <v/>
      </c>
      <c r="AX107" s="46" t="str">
        <f>LEFT(Table1[[#This Row],[Cur]],3)</f>
        <v/>
      </c>
      <c r="AY107" s="59"/>
      <c r="AZ107" s="46"/>
      <c r="BA107" s="46" t="str">
        <f>IF(Table1[[#This Row],[Cur]]&lt;&gt;"",IF(Table1[[#This Row],[Cur]]="USD","",ExchangeRate),"")</f>
        <v/>
      </c>
      <c r="BB107" s="46" t="str">
        <f>IF(Table1[[#This Row],[Grant]]&lt;&gt;"",VLOOKUP(Table1[[#This Row],[Grant]],Grants!B:D,3),"")</f>
        <v/>
      </c>
      <c r="BC107" s="46" t="str">
        <f>TRIM(Table1[[#This Row],[Vendor ID]])</f>
        <v/>
      </c>
      <c r="BD107">
        <f>IF(Table1[[#This Row],[Reference Number]]=Q106,BD106,BD106+1)</f>
        <v>0</v>
      </c>
    </row>
    <row r="108" spans="1:56" x14ac:dyDescent="0.25">
      <c r="A108" s="1"/>
      <c r="B108" s="88" t="str">
        <f>IF(Table1[[#This Row],[Posting Date]]&lt;&gt;"",IF(Table1[[#This Row],[Reference Number]]=Q107,B107+1,1),"")</f>
        <v/>
      </c>
      <c r="C108" s="61"/>
      <c r="D108" s="61"/>
      <c r="E108" s="138"/>
      <c r="F108" s="141" t="str">
        <f>IFERROR(IF(VLOOKUP(Table1[[#This Row],[Budget Code Description]],Dimentions!$X$6:$AC$139,2,FALSE)="","",VLOOKUP(Table1[[#This Row],[Budget Code Description]],Dimentions!$X$6:$AC$139,2,FALSE)),"")</f>
        <v/>
      </c>
      <c r="G108" s="141"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1" t="str">
        <f>IFERROR(VLOOKUP(Table1[[#This Row],[Budget Code Description]],Table6[#All],8,FALSE),"")</f>
        <v/>
      </c>
      <c r="L108" s="63"/>
      <c r="M108" s="65" t="str">
        <f>IFERROR(VLOOKUP(Table1[[#This Row],[Staff ID]],Table2[],2,FALSE),"")</f>
        <v/>
      </c>
      <c r="N108" s="209" t="str">
        <f>IFERROR(IF(VLOOKUP(Table1[[#This Row],[Budget Code Description]],Dimentions!$X$6:$AC$134,4,FALSE)="","",VLOOKUP(Table1[[#This Row],[Budget Code Description]],Dimentions!$X$6:$AC$134,4,FALSE)),"")</f>
        <v/>
      </c>
      <c r="O108" s="65" t="str">
        <f>IFERROR(VLOOKUP(Table1[[#This Row],[Vendor ID]],Table549[],2,FALSE),"")</f>
        <v/>
      </c>
      <c r="P108" s="63"/>
      <c r="Q108" s="141" t="str">
        <f>IF(Table1[[#This Row],[Posting Date]]&lt;&gt;"",$D$9,"")</f>
        <v/>
      </c>
      <c r="R108" s="157" t="str">
        <f>IF(Table1[[#This Row],[Posting Date]]&lt;&gt;"",$D$10,"")</f>
        <v/>
      </c>
      <c r="S108" s="66"/>
      <c r="T108" s="63"/>
      <c r="U108" s="67"/>
      <c r="V108" s="67"/>
      <c r="W108" s="67" t="str">
        <f t="shared" si="4"/>
        <v/>
      </c>
      <c r="X108" s="159" t="str">
        <f>IF(E108="","",(IF(Table1[[#This Row],[Cur]]="USD",Table1[[#This Row],[Cur_Amount Debit]],Table1[[#This Row],[Cur_Amount Debit]]/Table1[[#This Row],[Exchange Rate]])))</f>
        <v/>
      </c>
      <c r="Y108" s="159" t="str">
        <f>IF(E108="","",(IF(Table1[[#This Row],[Cur]]="USD",Table1[[#This Row],[Cur_Amount Credit]],Table1[[#This Row],[Cur_Amount Credit]]/ExchangeRate)))</f>
        <v/>
      </c>
      <c r="Z108" s="201" t="str">
        <f>IF(E108="","",(Table1[[#This Row],[Debit USD]]-Table1[[#This Row],[Credit USD]]))</f>
        <v/>
      </c>
      <c r="AA108" s="225"/>
      <c r="AB108" s="253"/>
      <c r="AC108" s="1"/>
      <c r="AD108" s="15"/>
      <c r="AE108" s="15" t="str">
        <f>IF(AND(OR(Table1[[#This Row],[Account]]="15030",Table1[[#This Row],[Account]]="15035",Table1[[#This Row],[Account]]="20150"),Table1[[#This Row],[Vendor ID]]=""),1,"")</f>
        <v/>
      </c>
      <c r="AF108" s="15"/>
      <c r="AG108" s="15"/>
      <c r="AH108" s="15"/>
      <c r="AI108" s="46" t="str">
        <f>IF(Table1[[#This Row],[Posting Date]]&lt;&gt;"","GJ-"&amp;CountryID,"")</f>
        <v/>
      </c>
      <c r="AJ108" s="59" t="str">
        <f>IF(Table1[[#This Row],[Posting Date]]&lt;&gt;"",Table1[[#This Row],[Posting Date]],"")</f>
        <v/>
      </c>
      <c r="AK108" s="46"/>
      <c r="AL108" s="46" t="str">
        <f>IF(Table1[[#This Row],[Description]]&lt;&gt;"",Table1[[#This Row],[Description]],"")</f>
        <v/>
      </c>
      <c r="AM108" s="46" t="str">
        <f>IF(Table1[[#This Row],[Posting Date]]&lt;&gt;"",Table1[[#This Row],[Reference Number]],"")</f>
        <v/>
      </c>
      <c r="AN108" s="46" t="str">
        <f>TRIM(Table1[[#This Row],[Line '#]])</f>
        <v/>
      </c>
      <c r="AO108" s="46" t="str">
        <f>TRIM(Table1[[#This Row],[Account]])</f>
        <v/>
      </c>
      <c r="AP108" s="46" t="str">
        <f>IF(Table1[[#This Row],[Posting Date]]&lt;&gt;"",$D$5,"")</f>
        <v/>
      </c>
      <c r="AQ108" s="46" t="str">
        <f>TRIM(Table1[[#This Row],[Departments-Prgrams]])</f>
        <v/>
      </c>
      <c r="AR108" s="46" t="str">
        <f>TRIM(Table1[[#This Row],[Grant]])</f>
        <v/>
      </c>
      <c r="AS108" s="46" t="str">
        <f>TRIM(Table1[[#This Row],[Staff ID]])</f>
        <v/>
      </c>
      <c r="AT108" s="46" t="str">
        <f>IF(TRIM(Table1[[#This Row],[Budget Code]])=0,"",TRIM(Table1[[#This Row],[Budget Code]]))</f>
        <v/>
      </c>
      <c r="AU108" s="46" t="str">
        <f>IF(Table1[[#This Row],[Line Description]]&lt;&gt;"",Table1[[#This Row],[Line Description]],"")</f>
        <v/>
      </c>
      <c r="AV108" s="46" t="str">
        <f>IF(Table1[[#This Row],[Cur_Amount Debit]]&gt;0,ROUND(Table1[[#This Row],[Cur_Amount Debit]],2),"")</f>
        <v/>
      </c>
      <c r="AW108" s="46" t="str">
        <f>IF(Table1[[#This Row],[Cur_Amount Credit]]&gt;0,ROUND(Table1[[#This Row],[Cur_Amount Credit]],2),"")</f>
        <v/>
      </c>
      <c r="AX108" s="46" t="str">
        <f>LEFT(Table1[[#This Row],[Cur]],3)</f>
        <v/>
      </c>
      <c r="AY108" s="59"/>
      <c r="AZ108" s="46"/>
      <c r="BA108" s="46" t="str">
        <f>IF(Table1[[#This Row],[Cur]]&lt;&gt;"",IF(Table1[[#This Row],[Cur]]="USD","",ExchangeRate),"")</f>
        <v/>
      </c>
      <c r="BB108" s="46" t="str">
        <f>IF(Table1[[#This Row],[Grant]]&lt;&gt;"",VLOOKUP(Table1[[#This Row],[Grant]],Grants!B:D,3),"")</f>
        <v/>
      </c>
      <c r="BC108" s="46" t="str">
        <f>TRIM(Table1[[#This Row],[Vendor ID]])</f>
        <v/>
      </c>
      <c r="BD108">
        <f>IF(Table1[[#This Row],[Reference Number]]=Q107,BD107,BD107+1)</f>
        <v>0</v>
      </c>
    </row>
    <row r="109" spans="1:56" x14ac:dyDescent="0.25">
      <c r="A109" s="1"/>
      <c r="B109" s="88" t="str">
        <f>IF(Table1[[#This Row],[Posting Date]]&lt;&gt;"",IF(Table1[[#This Row],[Reference Number]]=Q108,B108+1,1),"")</f>
        <v/>
      </c>
      <c r="C109" s="61"/>
      <c r="D109" s="61"/>
      <c r="E109" s="138"/>
      <c r="F109" s="141" t="str">
        <f>IFERROR(IF(VLOOKUP(Table1[[#This Row],[Budget Code Description]],Dimentions!$X$6:$AC$139,2,FALSE)="","",VLOOKUP(Table1[[#This Row],[Budget Code Description]],Dimentions!$X$6:$AC$139,2,FALSE)),"")</f>
        <v/>
      </c>
      <c r="G109" s="141"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1" t="str">
        <f>IFERROR(VLOOKUP(Table1[[#This Row],[Budget Code Description]],Table6[#All],8,FALSE),"")</f>
        <v/>
      </c>
      <c r="L109" s="63"/>
      <c r="M109" s="65" t="str">
        <f>IFERROR(VLOOKUP(Table1[[#This Row],[Staff ID]],Table2[],2,FALSE),"")</f>
        <v/>
      </c>
      <c r="N109" s="209" t="str">
        <f>IFERROR(IF(VLOOKUP(Table1[[#This Row],[Budget Code Description]],Dimentions!$X$6:$AC$134,4,FALSE)="","",VLOOKUP(Table1[[#This Row],[Budget Code Description]],Dimentions!$X$6:$AC$134,4,FALSE)),"")</f>
        <v/>
      </c>
      <c r="O109" s="65" t="str">
        <f>IFERROR(VLOOKUP(Table1[[#This Row],[Vendor ID]],Table549[],2,FALSE),"")</f>
        <v/>
      </c>
      <c r="P109" s="63"/>
      <c r="Q109" s="141" t="str">
        <f>IF(Table1[[#This Row],[Posting Date]]&lt;&gt;"",$D$9,"")</f>
        <v/>
      </c>
      <c r="R109" s="157" t="str">
        <f>IF(Table1[[#This Row],[Posting Date]]&lt;&gt;"",$D$10,"")</f>
        <v/>
      </c>
      <c r="S109" s="66"/>
      <c r="T109" s="63"/>
      <c r="U109" s="219"/>
      <c r="V109" s="219"/>
      <c r="W109" s="219" t="str">
        <f t="shared" si="4"/>
        <v/>
      </c>
      <c r="X109" s="220" t="str">
        <f>IF(E109="","",(IF(Table1[[#This Row],[Cur]]="USD",Table1[[#This Row],[Cur_Amount Debit]],Table1[[#This Row],[Cur_Amount Debit]]/Table1[[#This Row],[Exchange Rate]])))</f>
        <v/>
      </c>
      <c r="Y109" s="220" t="str">
        <f>IF(E109="","",(IF(Table1[[#This Row],[Cur]]="USD",Table1[[#This Row],[Cur_Amount Credit]],Table1[[#This Row],[Cur_Amount Credit]]/ExchangeRate)))</f>
        <v/>
      </c>
      <c r="Z109" s="221" t="str">
        <f>IF(E109="","",(Table1[[#This Row],[Debit USD]]-Table1[[#This Row],[Credit USD]]))</f>
        <v/>
      </c>
      <c r="AA109" s="228"/>
      <c r="AB109" s="254"/>
      <c r="AC109" s="1"/>
      <c r="AD109" s="15"/>
      <c r="AE109" s="15" t="str">
        <f>IF(AND(OR(Table1[[#This Row],[Account]]="15030",Table1[[#This Row],[Account]]="15035",Table1[[#This Row],[Account]]="20150"),Table1[[#This Row],[Vendor ID]]=""),1,"")</f>
        <v/>
      </c>
      <c r="AF109" s="15"/>
      <c r="AG109" s="15"/>
      <c r="AH109" s="15"/>
      <c r="AI109" s="46" t="str">
        <f>IF(Table1[[#This Row],[Posting Date]]&lt;&gt;"","GJ-"&amp;CountryID,"")</f>
        <v/>
      </c>
      <c r="AJ109" s="59" t="str">
        <f>IF(Table1[[#This Row],[Posting Date]]&lt;&gt;"",Table1[[#This Row],[Posting Date]],"")</f>
        <v/>
      </c>
      <c r="AK109" s="46"/>
      <c r="AL109" s="46" t="str">
        <f>IF(Table1[[#This Row],[Description]]&lt;&gt;"",Table1[[#This Row],[Description]],"")</f>
        <v/>
      </c>
      <c r="AM109" s="46" t="str">
        <f>IF(Table1[[#This Row],[Posting Date]]&lt;&gt;"",Table1[[#This Row],[Reference Number]],"")</f>
        <v/>
      </c>
      <c r="AN109" s="46" t="str">
        <f>TRIM(Table1[[#This Row],[Line '#]])</f>
        <v/>
      </c>
      <c r="AO109" s="46" t="str">
        <f>TRIM(Table1[[#This Row],[Account]])</f>
        <v/>
      </c>
      <c r="AP109" s="46" t="str">
        <f>IF(Table1[[#This Row],[Posting Date]]&lt;&gt;"",$D$5,"")</f>
        <v/>
      </c>
      <c r="AQ109" s="46" t="str">
        <f>TRIM(Table1[[#This Row],[Departments-Prgrams]])</f>
        <v/>
      </c>
      <c r="AR109" s="46" t="str">
        <f>TRIM(Table1[[#This Row],[Grant]])</f>
        <v/>
      </c>
      <c r="AS109" s="46" t="str">
        <f>TRIM(Table1[[#This Row],[Staff ID]])</f>
        <v/>
      </c>
      <c r="AT109" s="46" t="str">
        <f>IF(TRIM(Table1[[#This Row],[Budget Code]])=0,"",TRIM(Table1[[#This Row],[Budget Code]]))</f>
        <v/>
      </c>
      <c r="AU109" s="46" t="str">
        <f>IF(Table1[[#This Row],[Line Description]]&lt;&gt;"",Table1[[#This Row],[Line Description]],"")</f>
        <v/>
      </c>
      <c r="AV109" s="46" t="str">
        <f>IF(Table1[[#This Row],[Cur_Amount Debit]]&gt;0,ROUND(Table1[[#This Row],[Cur_Amount Debit]],2),"")</f>
        <v/>
      </c>
      <c r="AW109" s="46" t="str">
        <f>IF(Table1[[#This Row],[Cur_Amount Credit]]&gt;0,ROUND(Table1[[#This Row],[Cur_Amount Credit]],2),"")</f>
        <v/>
      </c>
      <c r="AX109" s="46" t="str">
        <f>LEFT(Table1[[#This Row],[Cur]],3)</f>
        <v/>
      </c>
      <c r="AY109" s="59"/>
      <c r="AZ109" s="46"/>
      <c r="BA109" s="46" t="str">
        <f>IF(Table1[[#This Row],[Cur]]&lt;&gt;"",IF(Table1[[#This Row],[Cur]]="USD","",ExchangeRate),"")</f>
        <v/>
      </c>
      <c r="BB109" s="46" t="str">
        <f>IF(Table1[[#This Row],[Grant]]&lt;&gt;"",VLOOKUP(Table1[[#This Row],[Grant]],Grants!B:D,3),"")</f>
        <v/>
      </c>
      <c r="BC109" s="46" t="str">
        <f>TRIM(Table1[[#This Row],[Vendor ID]])</f>
        <v/>
      </c>
      <c r="BD109">
        <f>IF(Table1[[#This Row],[Reference Number]]=Q108,BD108,BD108+1)</f>
        <v>0</v>
      </c>
    </row>
    <row r="110" spans="1:56" x14ac:dyDescent="0.25">
      <c r="A110" s="1"/>
      <c r="B110" s="88" t="str">
        <f>IF(Table1[[#This Row],[Posting Date]]&lt;&gt;"",IF(Table1[[#This Row],[Reference Number]]=Q109,B109+1,1),"")</f>
        <v/>
      </c>
      <c r="C110" s="61"/>
      <c r="D110" s="61"/>
      <c r="E110" s="138"/>
      <c r="F110" s="141" t="str">
        <f>IFERROR(IF(VLOOKUP(Table1[[#This Row],[Budget Code Description]],Dimentions!$X$6:$AC$139,2,FALSE)="","",VLOOKUP(Table1[[#This Row],[Budget Code Description]],Dimentions!$X$6:$AC$139,2,FALSE)),"")</f>
        <v/>
      </c>
      <c r="G110" s="141"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1" t="str">
        <f>IFERROR(VLOOKUP(Table1[[#This Row],[Budget Code Description]],Table6[#All],8,FALSE),"")</f>
        <v/>
      </c>
      <c r="L110" s="63"/>
      <c r="M110" s="65" t="str">
        <f>IFERROR(VLOOKUP(Table1[[#This Row],[Staff ID]],Table2[],2,FALSE),"")</f>
        <v/>
      </c>
      <c r="N110" s="209" t="str">
        <f>IFERROR(IF(VLOOKUP(Table1[[#This Row],[Budget Code Description]],Dimentions!$X$6:$AC$134,4,FALSE)="","",VLOOKUP(Table1[[#This Row],[Budget Code Description]],Dimentions!$X$6:$AC$134,4,FALSE)),"")</f>
        <v/>
      </c>
      <c r="O110" s="65" t="str">
        <f>IFERROR(VLOOKUP(Table1[[#This Row],[Vendor ID]],Table549[],2,FALSE),"")</f>
        <v/>
      </c>
      <c r="P110" s="63"/>
      <c r="Q110" s="141" t="str">
        <f>IF(Table1[[#This Row],[Posting Date]]&lt;&gt;"",$D$9,"")</f>
        <v/>
      </c>
      <c r="R110" s="157" t="str">
        <f>IF(Table1[[#This Row],[Posting Date]]&lt;&gt;"",$D$10,"")</f>
        <v/>
      </c>
      <c r="S110" s="222"/>
      <c r="T110" s="63"/>
      <c r="U110" s="67"/>
      <c r="V110" s="67"/>
      <c r="W110" s="67" t="str">
        <f t="shared" si="4"/>
        <v/>
      </c>
      <c r="X110" s="159" t="str">
        <f>IF(E110="","",(IF(Table1[[#This Row],[Cur]]="USD",Table1[[#This Row],[Cur_Amount Debit]],Table1[[#This Row],[Cur_Amount Debit]]/Table1[[#This Row],[Exchange Rate]])))</f>
        <v/>
      </c>
      <c r="Y110" s="159" t="str">
        <f>IF(E110="","",(IF(Table1[[#This Row],[Cur]]="USD",Table1[[#This Row],[Cur_Amount Credit]],Table1[[#This Row],[Cur_Amount Credit]]/ExchangeRate)))</f>
        <v/>
      </c>
      <c r="Z110" s="201" t="str">
        <f>IF(E110="","",(Table1[[#This Row],[Debit USD]]-Table1[[#This Row],[Credit USD]]))</f>
        <v/>
      </c>
      <c r="AA110" s="225"/>
      <c r="AB110" s="253"/>
      <c r="AC110" s="1"/>
      <c r="AD110" s="15"/>
      <c r="AE110" s="15" t="str">
        <f>IF(AND(OR(Table1[[#This Row],[Account]]="15030",Table1[[#This Row],[Account]]="15035",Table1[[#This Row],[Account]]="20150"),Table1[[#This Row],[Vendor ID]]=""),1,"")</f>
        <v/>
      </c>
      <c r="AF110" s="15"/>
      <c r="AG110" s="15"/>
      <c r="AH110" s="15"/>
      <c r="AI110" s="46" t="str">
        <f>IF(Table1[[#This Row],[Posting Date]]&lt;&gt;"","GJ-"&amp;CountryID,"")</f>
        <v/>
      </c>
      <c r="AJ110" s="59" t="str">
        <f>IF(Table1[[#This Row],[Posting Date]]&lt;&gt;"",Table1[[#This Row],[Posting Date]],"")</f>
        <v/>
      </c>
      <c r="AK110" s="46"/>
      <c r="AL110" s="46" t="str">
        <f>IF(Table1[[#This Row],[Description]]&lt;&gt;"",Table1[[#This Row],[Description]],"")</f>
        <v/>
      </c>
      <c r="AM110" s="46" t="str">
        <f>IF(Table1[[#This Row],[Posting Date]]&lt;&gt;"",Table1[[#This Row],[Reference Number]],"")</f>
        <v/>
      </c>
      <c r="AN110" s="46" t="str">
        <f>TRIM(Table1[[#This Row],[Line '#]])</f>
        <v/>
      </c>
      <c r="AO110" s="46" t="str">
        <f>TRIM(Table1[[#This Row],[Account]])</f>
        <v/>
      </c>
      <c r="AP110" s="46" t="str">
        <f>IF(Table1[[#This Row],[Posting Date]]&lt;&gt;"",$D$5,"")</f>
        <v/>
      </c>
      <c r="AQ110" s="46" t="str">
        <f>TRIM(Table1[[#This Row],[Departments-Prgrams]])</f>
        <v/>
      </c>
      <c r="AR110" s="46" t="str">
        <f>TRIM(Table1[[#This Row],[Grant]])</f>
        <v/>
      </c>
      <c r="AS110" s="46" t="str">
        <f>TRIM(Table1[[#This Row],[Staff ID]])</f>
        <v/>
      </c>
      <c r="AT110" s="46" t="str">
        <f>IF(TRIM(Table1[[#This Row],[Budget Code]])=0,"",TRIM(Table1[[#This Row],[Budget Code]]))</f>
        <v/>
      </c>
      <c r="AU110" s="46" t="str">
        <f>IF(Table1[[#This Row],[Line Description]]&lt;&gt;"",Table1[[#This Row],[Line Description]],"")</f>
        <v/>
      </c>
      <c r="AV110" s="46" t="str">
        <f>IF(Table1[[#This Row],[Cur_Amount Debit]]&gt;0,ROUND(Table1[[#This Row],[Cur_Amount Debit]],2),"")</f>
        <v/>
      </c>
      <c r="AW110" s="46" t="str">
        <f>IF(Table1[[#This Row],[Cur_Amount Credit]]&gt;0,ROUND(Table1[[#This Row],[Cur_Amount Credit]],2),"")</f>
        <v/>
      </c>
      <c r="AX110" s="46" t="str">
        <f>LEFT(Table1[[#This Row],[Cur]],3)</f>
        <v/>
      </c>
      <c r="AY110" s="59"/>
      <c r="AZ110" s="46"/>
      <c r="BA110" s="46" t="str">
        <f>IF(Table1[[#This Row],[Cur]]&lt;&gt;"",IF(Table1[[#This Row],[Cur]]="USD","",ExchangeRate),"")</f>
        <v/>
      </c>
      <c r="BB110" s="46" t="str">
        <f>IF(Table1[[#This Row],[Grant]]&lt;&gt;"",VLOOKUP(Table1[[#This Row],[Grant]],Grants!B:D,3),"")</f>
        <v/>
      </c>
      <c r="BC110" s="46" t="str">
        <f>TRIM(Table1[[#This Row],[Vendor ID]])</f>
        <v/>
      </c>
      <c r="BD110">
        <f>IF(Table1[[#This Row],[Reference Number]]=Q109,BD109,BD109+1)</f>
        <v>0</v>
      </c>
    </row>
    <row r="111" spans="1:56" x14ac:dyDescent="0.25">
      <c r="A111" s="1"/>
      <c r="B111" s="88" t="str">
        <f>IF(Table1[[#This Row],[Posting Date]]&lt;&gt;"",IF(Table1[[#This Row],[Reference Number]]=Q110,B110+1,1),"")</f>
        <v/>
      </c>
      <c r="C111" s="61"/>
      <c r="D111" s="61"/>
      <c r="E111" s="138"/>
      <c r="F111" s="141" t="str">
        <f>IFERROR(IF(VLOOKUP(Table1[[#This Row],[Budget Code Description]],Dimentions!$X$6:$AC$139,2,FALSE)="","",VLOOKUP(Table1[[#This Row],[Budget Code Description]],Dimentions!$X$6:$AC$139,2,FALSE)),"")</f>
        <v/>
      </c>
      <c r="G111" s="141"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1" t="str">
        <f>IFERROR(VLOOKUP(Table1[[#This Row],[Budget Code Description]],Table6[#All],8,FALSE),"")</f>
        <v/>
      </c>
      <c r="L111" s="63"/>
      <c r="M111" s="65" t="str">
        <f>IFERROR(VLOOKUP(Table1[[#This Row],[Staff ID]],Table2[],2,FALSE),"")</f>
        <v/>
      </c>
      <c r="N111" s="209" t="str">
        <f>IFERROR(IF(VLOOKUP(Table1[[#This Row],[Budget Code Description]],Dimentions!$X$6:$AC$134,4,FALSE)="","",VLOOKUP(Table1[[#This Row],[Budget Code Description]],Dimentions!$X$6:$AC$134,4,FALSE)),"")</f>
        <v/>
      </c>
      <c r="O111" s="65" t="str">
        <f>IFERROR(VLOOKUP(Table1[[#This Row],[Vendor ID]],Table549[],2,FALSE),"")</f>
        <v/>
      </c>
      <c r="P111" s="63"/>
      <c r="Q111" s="141" t="str">
        <f>IF(Table1[[#This Row],[Posting Date]]&lt;&gt;"",$D$9,"")</f>
        <v/>
      </c>
      <c r="R111" s="157" t="str">
        <f>IF(Table1[[#This Row],[Posting Date]]&lt;&gt;"",$D$10,"")</f>
        <v/>
      </c>
      <c r="S111" s="222"/>
      <c r="T111" s="63"/>
      <c r="U111" s="67"/>
      <c r="V111" s="67"/>
      <c r="W111" s="67" t="str">
        <f t="shared" ref="W111" si="5">IF(E111="","",(ExchangeRate))</f>
        <v/>
      </c>
      <c r="X111" s="159" t="str">
        <f>IF(E111="","",(IF(Table1[[#This Row],[Cur]]="USD",Table1[[#This Row],[Cur_Amount Debit]],Table1[[#This Row],[Cur_Amount Debit]]/Table1[[#This Row],[Exchange Rate]])))</f>
        <v/>
      </c>
      <c r="Y111" s="159" t="str">
        <f>IF(E111="","",(IF(Table1[[#This Row],[Cur]]="USD",Table1[[#This Row],[Cur_Amount Credit]],Table1[[#This Row],[Cur_Amount Credit]]/ExchangeRate)))</f>
        <v/>
      </c>
      <c r="Z111" s="201" t="str">
        <f>IF(E111="","",(Table1[[#This Row],[Debit USD]]-Table1[[#This Row],[Credit USD]]))</f>
        <v/>
      </c>
      <c r="AA111" s="225"/>
      <c r="AB111" s="253"/>
      <c r="AC111" s="1"/>
      <c r="AD111" s="15"/>
      <c r="AE111" s="15" t="str">
        <f>IF(AND(OR(Table1[[#This Row],[Account]]="15030",Table1[[#This Row],[Account]]="15035",Table1[[#This Row],[Account]]="20150"),Table1[[#This Row],[Vendor ID]]=""),1,"")</f>
        <v/>
      </c>
      <c r="AF111" s="15"/>
      <c r="AG111" s="15"/>
      <c r="AH111" s="15"/>
      <c r="AI111" s="46" t="str">
        <f>IF(Table1[[#This Row],[Posting Date]]&lt;&gt;"","GJ-"&amp;CountryID,"")</f>
        <v/>
      </c>
      <c r="AJ111" s="59" t="str">
        <f>IF(Table1[[#This Row],[Posting Date]]&lt;&gt;"",Table1[[#This Row],[Posting Date]],"")</f>
        <v/>
      </c>
      <c r="AK111" s="46"/>
      <c r="AL111" s="46" t="str">
        <f>IF(Table1[[#This Row],[Description]]&lt;&gt;"",Table1[[#This Row],[Description]],"")</f>
        <v/>
      </c>
      <c r="AM111" s="46" t="str">
        <f>IF(Table1[[#This Row],[Posting Date]]&lt;&gt;"",Table1[[#This Row],[Reference Number]],"")</f>
        <v/>
      </c>
      <c r="AN111" s="46" t="str">
        <f>TRIM(Table1[[#This Row],[Line '#]])</f>
        <v/>
      </c>
      <c r="AO111" s="46" t="str">
        <f>TRIM(Table1[[#This Row],[Account]])</f>
        <v/>
      </c>
      <c r="AP111" s="46" t="str">
        <f>IF(Table1[[#This Row],[Posting Date]]&lt;&gt;"",$D$5,"")</f>
        <v/>
      </c>
      <c r="AQ111" s="46" t="str">
        <f>TRIM(Table1[[#This Row],[Departments-Prgrams]])</f>
        <v/>
      </c>
      <c r="AR111" s="46" t="str">
        <f>TRIM(Table1[[#This Row],[Grant]])</f>
        <v/>
      </c>
      <c r="AS111" s="46" t="str">
        <f>TRIM(Table1[[#This Row],[Staff ID]])</f>
        <v/>
      </c>
      <c r="AT111" s="46" t="str">
        <f>IF(TRIM(Table1[[#This Row],[Budget Code]])=0,"",TRIM(Table1[[#This Row],[Budget Code]]))</f>
        <v/>
      </c>
      <c r="AU111" s="46" t="str">
        <f>IF(Table1[[#This Row],[Line Description]]&lt;&gt;"",Table1[[#This Row],[Line Description]],"")</f>
        <v/>
      </c>
      <c r="AV111" s="46" t="str">
        <f>IF(Table1[[#This Row],[Cur_Amount Debit]]&gt;0,ROUND(Table1[[#This Row],[Cur_Amount Debit]],2),"")</f>
        <v/>
      </c>
      <c r="AW111" s="46" t="str">
        <f>IF(Table1[[#This Row],[Cur_Amount Credit]]&gt;0,ROUND(Table1[[#This Row],[Cur_Amount Credit]],2),"")</f>
        <v/>
      </c>
      <c r="AX111" s="46" t="str">
        <f>LEFT(Table1[[#This Row],[Cur]],3)</f>
        <v/>
      </c>
      <c r="AY111" s="59"/>
      <c r="AZ111" s="46"/>
      <c r="BA111" s="46" t="str">
        <f>IF(Table1[[#This Row],[Cur]]&lt;&gt;"",IF(Table1[[#This Row],[Cur]]="USD","",ExchangeRate),"")</f>
        <v/>
      </c>
      <c r="BB111" s="46" t="str">
        <f>IF(Table1[[#This Row],[Grant]]&lt;&gt;"",VLOOKUP(Table1[[#This Row],[Grant]],Grants!B:D,3),"")</f>
        <v/>
      </c>
      <c r="BC111" s="46" t="str">
        <f>TRIM(Table1[[#This Row],[Vendor ID]])</f>
        <v/>
      </c>
      <c r="BD111">
        <f>IF(Table1[[#This Row],[Reference Number]]=Q110,BD110,BD110+1)</f>
        <v>0</v>
      </c>
    </row>
    <row r="112" spans="1:56" x14ac:dyDescent="0.25">
      <c r="A112" s="1"/>
      <c r="B112" s="88" t="str">
        <f>IF(Table1[[#This Row],[Posting Date]]&lt;&gt;"",IF(Table1[[#This Row],[Reference Number]]=Q111,B111+1,1),"")</f>
        <v/>
      </c>
      <c r="C112" s="61"/>
      <c r="D112" s="61"/>
      <c r="E112" s="138"/>
      <c r="F112" s="141" t="str">
        <f>IFERROR(IF(VLOOKUP(Table1[[#This Row],[Budget Code Description]],Dimentions!$X$6:$AC$139,2,FALSE)="","",VLOOKUP(Table1[[#This Row],[Budget Code Description]],Dimentions!$X$6:$AC$139,2,FALSE)),"")</f>
        <v/>
      </c>
      <c r="G112" s="141"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1" t="str">
        <f>IFERROR(VLOOKUP(Table1[[#This Row],[Budget Code Description]],Table6[#All],8,FALSE),"")</f>
        <v/>
      </c>
      <c r="L112" s="63"/>
      <c r="M112" s="65" t="str">
        <f>IFERROR(VLOOKUP(Table1[[#This Row],[Staff ID]],Table2[],2,FALSE),"")</f>
        <v/>
      </c>
      <c r="N112" s="209" t="str">
        <f>IFERROR(IF(VLOOKUP(Table1[[#This Row],[Budget Code Description]],Dimentions!$X$6:$AC$134,4,FALSE)="","",VLOOKUP(Table1[[#This Row],[Budget Code Description]],Dimentions!$X$6:$AC$134,4,FALSE)),"")</f>
        <v/>
      </c>
      <c r="O112" s="65" t="str">
        <f>IFERROR(VLOOKUP(Table1[[#This Row],[Vendor ID]],Table549[],2,FALSE),"")</f>
        <v/>
      </c>
      <c r="P112" s="63"/>
      <c r="Q112" s="141" t="str">
        <f>IF(Table1[[#This Row],[Posting Date]]&lt;&gt;"",$D$9,"")</f>
        <v/>
      </c>
      <c r="R112" s="157" t="str">
        <f>IF(Table1[[#This Row],[Posting Date]]&lt;&gt;"",$D$10,"")</f>
        <v/>
      </c>
      <c r="S112" s="222"/>
      <c r="T112" s="63"/>
      <c r="U112" s="67"/>
      <c r="V112" s="67"/>
      <c r="W112" s="67" t="str">
        <f t="shared" ref="W112:W174" si="6">IF(E112="","",(ExchangeRate))</f>
        <v/>
      </c>
      <c r="X112" s="159" t="str">
        <f>IF(E112="","",(IF(Table1[[#This Row],[Cur]]="USD",Table1[[#This Row],[Cur_Amount Debit]],Table1[[#This Row],[Cur_Amount Debit]]/Table1[[#This Row],[Exchange Rate]])))</f>
        <v/>
      </c>
      <c r="Y112" s="159" t="str">
        <f>IF(E112="","",(IF(Table1[[#This Row],[Cur]]="USD",Table1[[#This Row],[Cur_Amount Credit]],Table1[[#This Row],[Cur_Amount Credit]]/ExchangeRate)))</f>
        <v/>
      </c>
      <c r="Z112" s="201" t="str">
        <f>IF(E112="","",(Table1[[#This Row],[Debit USD]]-Table1[[#This Row],[Credit USD]]))</f>
        <v/>
      </c>
      <c r="AA112" s="225"/>
      <c r="AB112" s="253"/>
      <c r="AC112" s="1"/>
      <c r="AD112" s="15"/>
      <c r="AE112" s="15" t="str">
        <f>IF(AND(OR(Table1[[#This Row],[Account]]="15030",Table1[[#This Row],[Account]]="15035",Table1[[#This Row],[Account]]="20150"),Table1[[#This Row],[Vendor ID]]=""),1,"")</f>
        <v/>
      </c>
      <c r="AF112" s="15"/>
      <c r="AG112" s="15"/>
      <c r="AH112" s="15"/>
      <c r="AI112" s="46" t="str">
        <f>IF(Table1[[#This Row],[Posting Date]]&lt;&gt;"","GJ-"&amp;CountryID,"")</f>
        <v/>
      </c>
      <c r="AJ112" s="59" t="str">
        <f>IF(Table1[[#This Row],[Posting Date]]&lt;&gt;"",Table1[[#This Row],[Posting Date]],"")</f>
        <v/>
      </c>
      <c r="AK112" s="46"/>
      <c r="AL112" s="46" t="str">
        <f>IF(Table1[[#This Row],[Description]]&lt;&gt;"",Table1[[#This Row],[Description]],"")</f>
        <v/>
      </c>
      <c r="AM112" s="46" t="str">
        <f>IF(Table1[[#This Row],[Posting Date]]&lt;&gt;"",Table1[[#This Row],[Reference Number]],"")</f>
        <v/>
      </c>
      <c r="AN112" s="46" t="str">
        <f>TRIM(Table1[[#This Row],[Line '#]])</f>
        <v/>
      </c>
      <c r="AO112" s="46" t="str">
        <f>TRIM(Table1[[#This Row],[Account]])</f>
        <v/>
      </c>
      <c r="AP112" s="46" t="str">
        <f>IF(Table1[[#This Row],[Posting Date]]&lt;&gt;"",$D$5,"")</f>
        <v/>
      </c>
      <c r="AQ112" s="46" t="str">
        <f>TRIM(Table1[[#This Row],[Departments-Prgrams]])</f>
        <v/>
      </c>
      <c r="AR112" s="46" t="str">
        <f>TRIM(Table1[[#This Row],[Grant]])</f>
        <v/>
      </c>
      <c r="AS112" s="46" t="str">
        <f>TRIM(Table1[[#This Row],[Staff ID]])</f>
        <v/>
      </c>
      <c r="AT112" s="46" t="str">
        <f>IF(TRIM(Table1[[#This Row],[Budget Code]])=0,"",TRIM(Table1[[#This Row],[Budget Code]]))</f>
        <v/>
      </c>
      <c r="AU112" s="46" t="str">
        <f>IF(Table1[[#This Row],[Line Description]]&lt;&gt;"",Table1[[#This Row],[Line Description]],"")</f>
        <v/>
      </c>
      <c r="AV112" s="46" t="str">
        <f>IF(Table1[[#This Row],[Cur_Amount Debit]]&gt;0,ROUND(Table1[[#This Row],[Cur_Amount Debit]],2),"")</f>
        <v/>
      </c>
      <c r="AW112" s="46" t="str">
        <f>IF(Table1[[#This Row],[Cur_Amount Credit]]&gt;0,ROUND(Table1[[#This Row],[Cur_Amount Credit]],2),"")</f>
        <v/>
      </c>
      <c r="AX112" s="46" t="str">
        <f>LEFT(Table1[[#This Row],[Cur]],3)</f>
        <v/>
      </c>
      <c r="AY112" s="59"/>
      <c r="AZ112" s="46"/>
      <c r="BA112" s="46" t="str">
        <f>IF(Table1[[#This Row],[Cur]]&lt;&gt;"",IF(Table1[[#This Row],[Cur]]="USD","",ExchangeRate),"")</f>
        <v/>
      </c>
      <c r="BB112" s="46" t="str">
        <f>IF(Table1[[#This Row],[Grant]]&lt;&gt;"",VLOOKUP(Table1[[#This Row],[Grant]],Grants!B:D,3),"")</f>
        <v/>
      </c>
      <c r="BC112" s="46" t="str">
        <f>TRIM(Table1[[#This Row],[Vendor ID]])</f>
        <v/>
      </c>
      <c r="BD112">
        <f>IF(Table1[[#This Row],[Reference Number]]=Q111,BD111,BD111+1)</f>
        <v>0</v>
      </c>
    </row>
    <row r="113" spans="1:56" x14ac:dyDescent="0.25">
      <c r="A113" s="1"/>
      <c r="B113" s="88" t="str">
        <f>IF(Table1[[#This Row],[Posting Date]]&lt;&gt;"",IF(Table1[[#This Row],[Reference Number]]=Q112,B112+1,1),"")</f>
        <v/>
      </c>
      <c r="C113" s="61"/>
      <c r="D113" s="61"/>
      <c r="E113" s="138"/>
      <c r="F113" s="141" t="str">
        <f>IFERROR(IF(VLOOKUP(Table1[[#This Row],[Budget Code Description]],Dimentions!$X$6:$AC$139,2,FALSE)="","",VLOOKUP(Table1[[#This Row],[Budget Code Description]],Dimentions!$X$6:$AC$139,2,FALSE)),"")</f>
        <v/>
      </c>
      <c r="G113" s="141"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1" t="str">
        <f>IFERROR(VLOOKUP(Table1[[#This Row],[Budget Code Description]],Table6[#All],8,FALSE),"")</f>
        <v/>
      </c>
      <c r="L113" s="63"/>
      <c r="M113" s="65" t="str">
        <f>IFERROR(VLOOKUP(Table1[[#This Row],[Staff ID]],Table2[],2,FALSE),"")</f>
        <v/>
      </c>
      <c r="N113" s="209" t="str">
        <f>IFERROR(IF(VLOOKUP(Table1[[#This Row],[Budget Code Description]],Dimentions!$X$6:$AC$134,4,FALSE)="","",VLOOKUP(Table1[[#This Row],[Budget Code Description]],Dimentions!$X$6:$AC$134,4,FALSE)),"")</f>
        <v/>
      </c>
      <c r="O113" s="65" t="str">
        <f>IFERROR(VLOOKUP(Table1[[#This Row],[Vendor ID]],Table549[],2,FALSE),"")</f>
        <v/>
      </c>
      <c r="P113" s="63"/>
      <c r="Q113" s="141" t="str">
        <f>IF(Table1[[#This Row],[Posting Date]]&lt;&gt;"",$D$9,"")</f>
        <v/>
      </c>
      <c r="R113" s="157" t="str">
        <f>IF(Table1[[#This Row],[Posting Date]]&lt;&gt;"",$D$10,"")</f>
        <v/>
      </c>
      <c r="S113" s="222"/>
      <c r="T113" s="63"/>
      <c r="U113" s="67"/>
      <c r="V113" s="67"/>
      <c r="W113" s="67" t="str">
        <f t="shared" si="6"/>
        <v/>
      </c>
      <c r="X113" s="159" t="str">
        <f>IF(E113="","",(IF(Table1[[#This Row],[Cur]]="USD",Table1[[#This Row],[Cur_Amount Debit]],Table1[[#This Row],[Cur_Amount Debit]]/Table1[[#This Row],[Exchange Rate]])))</f>
        <v/>
      </c>
      <c r="Y113" s="159" t="str">
        <f>IF(E113="","",(IF(Table1[[#This Row],[Cur]]="USD",Table1[[#This Row],[Cur_Amount Credit]],Table1[[#This Row],[Cur_Amount Credit]]/ExchangeRate)))</f>
        <v/>
      </c>
      <c r="Z113" s="201" t="str">
        <f>IF(E113="","",(Table1[[#This Row],[Debit USD]]-Table1[[#This Row],[Credit USD]]))</f>
        <v/>
      </c>
      <c r="AA113" s="225"/>
      <c r="AB113" s="253"/>
      <c r="AC113" s="1"/>
      <c r="AD113" s="15"/>
      <c r="AE113" s="15" t="str">
        <f>IF(AND(OR(Table1[[#This Row],[Account]]="15030",Table1[[#This Row],[Account]]="15035",Table1[[#This Row],[Account]]="20150"),Table1[[#This Row],[Vendor ID]]=""),1,"")</f>
        <v/>
      </c>
      <c r="AF113" s="15"/>
      <c r="AG113" s="15"/>
      <c r="AH113" s="15"/>
      <c r="AI113" s="46" t="str">
        <f>IF(Table1[[#This Row],[Posting Date]]&lt;&gt;"","GJ-"&amp;CountryID,"")</f>
        <v/>
      </c>
      <c r="AJ113" s="59" t="str">
        <f>IF(Table1[[#This Row],[Posting Date]]&lt;&gt;"",Table1[[#This Row],[Posting Date]],"")</f>
        <v/>
      </c>
      <c r="AK113" s="46"/>
      <c r="AL113" s="46" t="str">
        <f>IF(Table1[[#This Row],[Description]]&lt;&gt;"",Table1[[#This Row],[Description]],"")</f>
        <v/>
      </c>
      <c r="AM113" s="46" t="str">
        <f>IF(Table1[[#This Row],[Posting Date]]&lt;&gt;"",Table1[[#This Row],[Reference Number]],"")</f>
        <v/>
      </c>
      <c r="AN113" s="46" t="str">
        <f>TRIM(Table1[[#This Row],[Line '#]])</f>
        <v/>
      </c>
      <c r="AO113" s="46" t="str">
        <f>TRIM(Table1[[#This Row],[Account]])</f>
        <v/>
      </c>
      <c r="AP113" s="46" t="str">
        <f>IF(Table1[[#This Row],[Posting Date]]&lt;&gt;"",$D$5,"")</f>
        <v/>
      </c>
      <c r="AQ113" s="46" t="str">
        <f>TRIM(Table1[[#This Row],[Departments-Prgrams]])</f>
        <v/>
      </c>
      <c r="AR113" s="46" t="str">
        <f>TRIM(Table1[[#This Row],[Grant]])</f>
        <v/>
      </c>
      <c r="AS113" s="46" t="str">
        <f>TRIM(Table1[[#This Row],[Staff ID]])</f>
        <v/>
      </c>
      <c r="AT113" s="46" t="str">
        <f>IF(TRIM(Table1[[#This Row],[Budget Code]])=0,"",TRIM(Table1[[#This Row],[Budget Code]]))</f>
        <v/>
      </c>
      <c r="AU113" s="46" t="str">
        <f>IF(Table1[[#This Row],[Line Description]]&lt;&gt;"",Table1[[#This Row],[Line Description]],"")</f>
        <v/>
      </c>
      <c r="AV113" s="46" t="str">
        <f>IF(Table1[[#This Row],[Cur_Amount Debit]]&gt;0,ROUND(Table1[[#This Row],[Cur_Amount Debit]],2),"")</f>
        <v/>
      </c>
      <c r="AW113" s="46" t="str">
        <f>IF(Table1[[#This Row],[Cur_Amount Credit]]&gt;0,ROUND(Table1[[#This Row],[Cur_Amount Credit]],2),"")</f>
        <v/>
      </c>
      <c r="AX113" s="46" t="str">
        <f>LEFT(Table1[[#This Row],[Cur]],3)</f>
        <v/>
      </c>
      <c r="AY113" s="59"/>
      <c r="AZ113" s="46"/>
      <c r="BA113" s="46" t="str">
        <f>IF(Table1[[#This Row],[Cur]]&lt;&gt;"",IF(Table1[[#This Row],[Cur]]="USD","",ExchangeRate),"")</f>
        <v/>
      </c>
      <c r="BB113" s="46" t="str">
        <f>IF(Table1[[#This Row],[Grant]]&lt;&gt;"",VLOOKUP(Table1[[#This Row],[Grant]],Grants!B:D,3),"")</f>
        <v/>
      </c>
      <c r="BC113" s="46" t="str">
        <f>TRIM(Table1[[#This Row],[Vendor ID]])</f>
        <v/>
      </c>
      <c r="BD113">
        <f>IF(Table1[[#This Row],[Reference Number]]=Q112,BD112,BD112+1)</f>
        <v>0</v>
      </c>
    </row>
    <row r="114" spans="1:56" x14ac:dyDescent="0.25">
      <c r="A114" s="1"/>
      <c r="B114" s="88" t="str">
        <f>IF(Table1[[#This Row],[Posting Date]]&lt;&gt;"",IF(Table1[[#This Row],[Reference Number]]=Q113,B113+1,1),"")</f>
        <v/>
      </c>
      <c r="C114" s="61"/>
      <c r="D114" s="61"/>
      <c r="E114" s="138"/>
      <c r="F114" s="141" t="str">
        <f>IFERROR(IF(VLOOKUP(Table1[[#This Row],[Budget Code Description]],Dimentions!$X$6:$AC$139,2,FALSE)="","",VLOOKUP(Table1[[#This Row],[Budget Code Description]],Dimentions!$X$6:$AC$139,2,FALSE)),"")</f>
        <v/>
      </c>
      <c r="G114" s="141"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1" t="str">
        <f>IFERROR(VLOOKUP(Table1[[#This Row],[Budget Code Description]],Table6[#All],8,FALSE),"")</f>
        <v/>
      </c>
      <c r="L114" s="63"/>
      <c r="M114" s="65" t="str">
        <f>IFERROR(VLOOKUP(Table1[[#This Row],[Staff ID]],Table2[],2,FALSE),"")</f>
        <v/>
      </c>
      <c r="N114" s="209" t="str">
        <f>IFERROR(IF(VLOOKUP(Table1[[#This Row],[Budget Code Description]],Dimentions!$X$6:$AC$134,4,FALSE)="","",VLOOKUP(Table1[[#This Row],[Budget Code Description]],Dimentions!$X$6:$AC$134,4,FALSE)),"")</f>
        <v/>
      </c>
      <c r="O114" s="65" t="str">
        <f>IFERROR(VLOOKUP(Table1[[#This Row],[Vendor ID]],Table549[],2,FALSE),"")</f>
        <v/>
      </c>
      <c r="P114" s="63"/>
      <c r="Q114" s="141" t="str">
        <f>IF(Table1[[#This Row],[Posting Date]]&lt;&gt;"",$D$9,"")</f>
        <v/>
      </c>
      <c r="R114" s="157" t="str">
        <f>IF(Table1[[#This Row],[Posting Date]]&lt;&gt;"",$D$10,"")</f>
        <v/>
      </c>
      <c r="S114" s="223"/>
      <c r="T114" s="63"/>
      <c r="U114" s="67"/>
      <c r="V114" s="67"/>
      <c r="W114" s="67" t="str">
        <f t="shared" si="6"/>
        <v/>
      </c>
      <c r="X114" s="159" t="str">
        <f>IF(E114="","",(IF(Table1[[#This Row],[Cur]]="USD",Table1[[#This Row],[Cur_Amount Debit]],Table1[[#This Row],[Cur_Amount Debit]]/Table1[[#This Row],[Exchange Rate]])))</f>
        <v/>
      </c>
      <c r="Y114" s="159" t="str">
        <f>IF(E114="","",(IF(Table1[[#This Row],[Cur]]="USD",Table1[[#This Row],[Cur_Amount Credit]],Table1[[#This Row],[Cur_Amount Credit]]/ExchangeRate)))</f>
        <v/>
      </c>
      <c r="Z114" s="201" t="str">
        <f>IF(E114="","",(Table1[[#This Row],[Debit USD]]-Table1[[#This Row],[Credit USD]]))</f>
        <v/>
      </c>
      <c r="AA114" s="225"/>
      <c r="AB114" s="253"/>
      <c r="AC114" s="1"/>
      <c r="AD114" s="15"/>
      <c r="AE114" s="15" t="str">
        <f>IF(AND(OR(Table1[[#This Row],[Account]]="15030",Table1[[#This Row],[Account]]="15035",Table1[[#This Row],[Account]]="20150"),Table1[[#This Row],[Vendor ID]]=""),1,"")</f>
        <v/>
      </c>
      <c r="AF114" s="15"/>
      <c r="AG114" s="15"/>
      <c r="AH114" s="15"/>
      <c r="AI114" s="46" t="str">
        <f>IF(Table1[[#This Row],[Posting Date]]&lt;&gt;"","GJ-"&amp;CountryID,"")</f>
        <v/>
      </c>
      <c r="AJ114" s="59" t="str">
        <f>IF(Table1[[#This Row],[Posting Date]]&lt;&gt;"",Table1[[#This Row],[Posting Date]],"")</f>
        <v/>
      </c>
      <c r="AK114" s="46"/>
      <c r="AL114" s="46" t="str">
        <f>IF(Table1[[#This Row],[Description]]&lt;&gt;"",Table1[[#This Row],[Description]],"")</f>
        <v/>
      </c>
      <c r="AM114" s="46" t="str">
        <f>IF(Table1[[#This Row],[Posting Date]]&lt;&gt;"",Table1[[#This Row],[Reference Number]],"")</f>
        <v/>
      </c>
      <c r="AN114" s="46" t="str">
        <f>TRIM(Table1[[#This Row],[Line '#]])</f>
        <v/>
      </c>
      <c r="AO114" s="46" t="str">
        <f>TRIM(Table1[[#This Row],[Account]])</f>
        <v/>
      </c>
      <c r="AP114" s="46" t="str">
        <f>IF(Table1[[#This Row],[Posting Date]]&lt;&gt;"",$D$5,"")</f>
        <v/>
      </c>
      <c r="AQ114" s="46" t="str">
        <f>TRIM(Table1[[#This Row],[Departments-Prgrams]])</f>
        <v/>
      </c>
      <c r="AR114" s="46" t="str">
        <f>TRIM(Table1[[#This Row],[Grant]])</f>
        <v/>
      </c>
      <c r="AS114" s="46" t="str">
        <f>TRIM(Table1[[#This Row],[Staff ID]])</f>
        <v/>
      </c>
      <c r="AT114" s="46" t="str">
        <f>IF(TRIM(Table1[[#This Row],[Budget Code]])=0,"",TRIM(Table1[[#This Row],[Budget Code]]))</f>
        <v/>
      </c>
      <c r="AU114" s="46" t="str">
        <f>IF(Table1[[#This Row],[Line Description]]&lt;&gt;"",Table1[[#This Row],[Line Description]],"")</f>
        <v/>
      </c>
      <c r="AV114" s="46" t="str">
        <f>IF(Table1[[#This Row],[Cur_Amount Debit]]&gt;0,ROUND(Table1[[#This Row],[Cur_Amount Debit]],2),"")</f>
        <v/>
      </c>
      <c r="AW114" s="46" t="str">
        <f>IF(Table1[[#This Row],[Cur_Amount Credit]]&gt;0,ROUND(Table1[[#This Row],[Cur_Amount Credit]],2),"")</f>
        <v/>
      </c>
      <c r="AX114" s="46" t="str">
        <f>LEFT(Table1[[#This Row],[Cur]],3)</f>
        <v/>
      </c>
      <c r="AY114" s="59"/>
      <c r="AZ114" s="46"/>
      <c r="BA114" s="46" t="str">
        <f>IF(Table1[[#This Row],[Cur]]&lt;&gt;"",IF(Table1[[#This Row],[Cur]]="USD","",ExchangeRate),"")</f>
        <v/>
      </c>
      <c r="BB114" s="46" t="str">
        <f>IF(Table1[[#This Row],[Grant]]&lt;&gt;"",VLOOKUP(Table1[[#This Row],[Grant]],Grants!B:D,3),"")</f>
        <v/>
      </c>
      <c r="BC114" s="46" t="str">
        <f>TRIM(Table1[[#This Row],[Vendor ID]])</f>
        <v/>
      </c>
      <c r="BD114">
        <f>IF(Table1[[#This Row],[Reference Number]]=Q113,BD113,BD113+1)</f>
        <v>0</v>
      </c>
    </row>
    <row r="115" spans="1:56" ht="11.25" customHeight="1" x14ac:dyDescent="0.25">
      <c r="A115" s="1"/>
      <c r="B115" s="88" t="str">
        <f>IF(Table1[[#This Row],[Posting Date]]&lt;&gt;"",IF(Table1[[#This Row],[Reference Number]]=Q114,B114+1,1),"")</f>
        <v/>
      </c>
      <c r="C115" s="61"/>
      <c r="D115" s="61"/>
      <c r="E115" s="138"/>
      <c r="F115" s="141" t="str">
        <f>IFERROR(IF(VLOOKUP(Table1[[#This Row],[Budget Code Description]],Dimentions!$X$6:$AC$139,2,FALSE)="","",VLOOKUP(Table1[[#This Row],[Budget Code Description]],Dimentions!$X$6:$AC$139,2,FALSE)),"")</f>
        <v/>
      </c>
      <c r="G115" s="141"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1" t="str">
        <f>IFERROR(VLOOKUP(Table1[[#This Row],[Budget Code Description]],Table6[#All],8,FALSE),"")</f>
        <v/>
      </c>
      <c r="L115" s="63"/>
      <c r="M115" s="65" t="str">
        <f>IFERROR(VLOOKUP(Table1[[#This Row],[Staff ID]],Table2[],2,FALSE),"")</f>
        <v/>
      </c>
      <c r="N115" s="209" t="str">
        <f>IFERROR(IF(VLOOKUP(Table1[[#This Row],[Budget Code Description]],Dimentions!$X$6:$AC$134,4,FALSE)="","",VLOOKUP(Table1[[#This Row],[Budget Code Description]],Dimentions!$X$6:$AC$134,4,FALSE)),"")</f>
        <v/>
      </c>
      <c r="O115" s="65" t="str">
        <f>IFERROR(VLOOKUP(Table1[[#This Row],[Vendor ID]],Table549[],2,FALSE),"")</f>
        <v/>
      </c>
      <c r="P115" s="63"/>
      <c r="Q115" s="141" t="str">
        <f>IF(Table1[[#This Row],[Posting Date]]&lt;&gt;"",$D$9,"")</f>
        <v/>
      </c>
      <c r="R115" s="157" t="str">
        <f>IF(Table1[[#This Row],[Posting Date]]&lt;&gt;"",$D$10,"")</f>
        <v/>
      </c>
      <c r="S115" s="66"/>
      <c r="T115" s="63"/>
      <c r="U115" s="67"/>
      <c r="V115" s="67"/>
      <c r="W115" s="67" t="str">
        <f t="shared" si="6"/>
        <v/>
      </c>
      <c r="X115" s="159" t="str">
        <f>IF(E115="","",(IF(Table1[[#This Row],[Cur]]="USD",Table1[[#This Row],[Cur_Amount Debit]],Table1[[#This Row],[Cur_Amount Debit]]/Table1[[#This Row],[Exchange Rate]])))</f>
        <v/>
      </c>
      <c r="Y115" s="159" t="str">
        <f>IF(E115="","",(IF(Table1[[#This Row],[Cur]]="USD",Table1[[#This Row],[Cur_Amount Credit]],Table1[[#This Row],[Cur_Amount Credit]]/ExchangeRate)))</f>
        <v/>
      </c>
      <c r="Z115" s="201" t="str">
        <f>IF(E115="","",(Table1[[#This Row],[Debit USD]]-Table1[[#This Row],[Credit USD]]))</f>
        <v/>
      </c>
      <c r="AA115" s="226"/>
      <c r="AB115" s="255"/>
      <c r="AC115" s="1"/>
      <c r="AD115" s="15"/>
      <c r="AE115" s="15" t="str">
        <f>IF(AND(OR(Table1[[#This Row],[Account]]="15030",Table1[[#This Row],[Account]]="15035",Table1[[#This Row],[Account]]="20150"),Table1[[#This Row],[Vendor ID]]=""),1,"")</f>
        <v/>
      </c>
      <c r="AF115" s="15"/>
      <c r="AG115" s="15"/>
      <c r="AH115" s="15"/>
      <c r="AI115" s="46" t="str">
        <f>IF(Table1[[#This Row],[Posting Date]]&lt;&gt;"","GJ-"&amp;CountryID,"")</f>
        <v/>
      </c>
      <c r="AJ115" s="59" t="str">
        <f>IF(Table1[[#This Row],[Posting Date]]&lt;&gt;"",Table1[[#This Row],[Posting Date]],"")</f>
        <v/>
      </c>
      <c r="AK115" s="46"/>
      <c r="AL115" s="46" t="str">
        <f>IF(Table1[[#This Row],[Description]]&lt;&gt;"",Table1[[#This Row],[Description]],"")</f>
        <v/>
      </c>
      <c r="AM115" s="46" t="str">
        <f>IF(Table1[[#This Row],[Posting Date]]&lt;&gt;"",Table1[[#This Row],[Reference Number]],"")</f>
        <v/>
      </c>
      <c r="AN115" s="46" t="str">
        <f>TRIM(Table1[[#This Row],[Line '#]])</f>
        <v/>
      </c>
      <c r="AO115" s="46" t="str">
        <f>TRIM(Table1[[#This Row],[Account]])</f>
        <v/>
      </c>
      <c r="AP115" s="46" t="str">
        <f>IF(Table1[[#This Row],[Posting Date]]&lt;&gt;"",$D$5,"")</f>
        <v/>
      </c>
      <c r="AQ115" s="46" t="str">
        <f>TRIM(Table1[[#This Row],[Departments-Prgrams]])</f>
        <v/>
      </c>
      <c r="AR115" s="46" t="str">
        <f>TRIM(Table1[[#This Row],[Grant]])</f>
        <v/>
      </c>
      <c r="AS115" s="46" t="str">
        <f>TRIM(Table1[[#This Row],[Staff ID]])</f>
        <v/>
      </c>
      <c r="AT115" s="46" t="str">
        <f>IF(TRIM(Table1[[#This Row],[Budget Code]])=0,"",TRIM(Table1[[#This Row],[Budget Code]]))</f>
        <v/>
      </c>
      <c r="AU115" s="46" t="str">
        <f>IF(Table1[[#This Row],[Line Description]]&lt;&gt;"",Table1[[#This Row],[Line Description]],"")</f>
        <v/>
      </c>
      <c r="AV115" s="46" t="str">
        <f>IF(Table1[[#This Row],[Cur_Amount Debit]]&gt;0,ROUND(Table1[[#This Row],[Cur_Amount Debit]],2),"")</f>
        <v/>
      </c>
      <c r="AW115" s="46" t="str">
        <f>IF(Table1[[#This Row],[Cur_Amount Credit]]&gt;0,ROUND(Table1[[#This Row],[Cur_Amount Credit]],2),"")</f>
        <v/>
      </c>
      <c r="AX115" s="46" t="str">
        <f>LEFT(Table1[[#This Row],[Cur]],3)</f>
        <v/>
      </c>
      <c r="AY115" s="59"/>
      <c r="AZ115" s="46"/>
      <c r="BA115" s="46" t="str">
        <f>IF(Table1[[#This Row],[Cur]]&lt;&gt;"",IF(Table1[[#This Row],[Cur]]="USD","",ExchangeRate),"")</f>
        <v/>
      </c>
      <c r="BB115" s="46" t="str">
        <f>IF(Table1[[#This Row],[Grant]]&lt;&gt;"",VLOOKUP(Table1[[#This Row],[Grant]],Grants!B:D,3),"")</f>
        <v/>
      </c>
      <c r="BC115" s="46" t="str">
        <f>TRIM(Table1[[#This Row],[Vendor ID]])</f>
        <v/>
      </c>
      <c r="BD115">
        <f>IF(Table1[[#This Row],[Reference Number]]=Q114,BD114,BD114+1)</f>
        <v>0</v>
      </c>
    </row>
    <row r="116" spans="1:56" ht="11.25" customHeight="1" x14ac:dyDescent="0.25">
      <c r="A116" s="1"/>
      <c r="B116" s="88" t="str">
        <f>IF(Table1[[#This Row],[Posting Date]]&lt;&gt;"",IF(Table1[[#This Row],[Reference Number]]=Q115,B115+1,1),"")</f>
        <v/>
      </c>
      <c r="C116" s="61"/>
      <c r="D116" s="61"/>
      <c r="E116" s="138"/>
      <c r="F116" s="141" t="str">
        <f>IFERROR(IF(VLOOKUP(Table1[[#This Row],[Budget Code Description]],Dimentions!$X$6:$AC$139,2,FALSE)="","",VLOOKUP(Table1[[#This Row],[Budget Code Description]],Dimentions!$X$6:$AC$139,2,FALSE)),"")</f>
        <v/>
      </c>
      <c r="G116" s="141"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1" t="str">
        <f>IFERROR(VLOOKUP(Table1[[#This Row],[Budget Code Description]],Table6[#All],8,FALSE),"")</f>
        <v/>
      </c>
      <c r="L116" s="63"/>
      <c r="M116" s="65" t="str">
        <f>IFERROR(VLOOKUP(Table1[[#This Row],[Staff ID]],Table2[],2,FALSE),"")</f>
        <v/>
      </c>
      <c r="N116" s="209" t="str">
        <f>IFERROR(IF(VLOOKUP(Table1[[#This Row],[Budget Code Description]],Dimentions!$X$6:$AC$134,4,FALSE)="","",VLOOKUP(Table1[[#This Row],[Budget Code Description]],Dimentions!$X$6:$AC$134,4,FALSE)),"")</f>
        <v/>
      </c>
      <c r="O116" s="65" t="str">
        <f>IFERROR(VLOOKUP(Table1[[#This Row],[Vendor ID]],Table549[],2,FALSE),"")</f>
        <v/>
      </c>
      <c r="P116" s="63"/>
      <c r="Q116" s="141" t="str">
        <f>IF(Table1[[#This Row],[Posting Date]]&lt;&gt;"",$D$9,"")</f>
        <v/>
      </c>
      <c r="R116" s="157" t="str">
        <f>IF(Table1[[#This Row],[Posting Date]]&lt;&gt;"",$D$10,"")</f>
        <v/>
      </c>
      <c r="S116" s="66"/>
      <c r="T116" s="63"/>
      <c r="U116" s="67"/>
      <c r="V116" s="67"/>
      <c r="W116" s="67" t="str">
        <f t="shared" si="6"/>
        <v/>
      </c>
      <c r="X116" s="159" t="str">
        <f>IF(E116="","",(IF(Table1[[#This Row],[Cur]]="USD",Table1[[#This Row],[Cur_Amount Debit]],Table1[[#This Row],[Cur_Amount Debit]]/Table1[[#This Row],[Exchange Rate]])))</f>
        <v/>
      </c>
      <c r="Y116" s="159" t="str">
        <f>IF(E116="","",(IF(Table1[[#This Row],[Cur]]="USD",Table1[[#This Row],[Cur_Amount Credit]],Table1[[#This Row],[Cur_Amount Credit]]/ExchangeRate)))</f>
        <v/>
      </c>
      <c r="Z116" s="201" t="str">
        <f>IF(E116="","",(Table1[[#This Row],[Debit USD]]-Table1[[#This Row],[Credit USD]]))</f>
        <v/>
      </c>
      <c r="AA116" s="226"/>
      <c r="AB116" s="255"/>
      <c r="AC116" s="1"/>
      <c r="AD116" s="15"/>
      <c r="AE116" s="15" t="str">
        <f>IF(AND(OR(Table1[[#This Row],[Account]]="15030",Table1[[#This Row],[Account]]="15035",Table1[[#This Row],[Account]]="20150"),Table1[[#This Row],[Vendor ID]]=""),1,"")</f>
        <v/>
      </c>
      <c r="AF116" s="15"/>
      <c r="AG116" s="15"/>
      <c r="AH116" s="15"/>
      <c r="AI116" s="46" t="str">
        <f>IF(Table1[[#This Row],[Posting Date]]&lt;&gt;"","GJ-"&amp;CountryID,"")</f>
        <v/>
      </c>
      <c r="AJ116" s="59" t="str">
        <f>IF(Table1[[#This Row],[Posting Date]]&lt;&gt;"",Table1[[#This Row],[Posting Date]],"")</f>
        <v/>
      </c>
      <c r="AK116" s="46"/>
      <c r="AL116" s="46" t="str">
        <f>IF(Table1[[#This Row],[Description]]&lt;&gt;"",Table1[[#This Row],[Description]],"")</f>
        <v/>
      </c>
      <c r="AM116" s="46" t="str">
        <f>IF(Table1[[#This Row],[Posting Date]]&lt;&gt;"",Table1[[#This Row],[Reference Number]],"")</f>
        <v/>
      </c>
      <c r="AN116" s="46" t="str">
        <f>TRIM(Table1[[#This Row],[Line '#]])</f>
        <v/>
      </c>
      <c r="AO116" s="46" t="str">
        <f>TRIM(Table1[[#This Row],[Account]])</f>
        <v/>
      </c>
      <c r="AP116" s="46" t="str">
        <f>IF(Table1[[#This Row],[Posting Date]]&lt;&gt;"",$D$5,"")</f>
        <v/>
      </c>
      <c r="AQ116" s="46" t="str">
        <f>TRIM(Table1[[#This Row],[Departments-Prgrams]])</f>
        <v/>
      </c>
      <c r="AR116" s="46" t="str">
        <f>TRIM(Table1[[#This Row],[Grant]])</f>
        <v/>
      </c>
      <c r="AS116" s="46" t="str">
        <f>TRIM(Table1[[#This Row],[Staff ID]])</f>
        <v/>
      </c>
      <c r="AT116" s="46" t="str">
        <f>IF(TRIM(Table1[[#This Row],[Budget Code]])=0,"",TRIM(Table1[[#This Row],[Budget Code]]))</f>
        <v/>
      </c>
      <c r="AU116" s="46" t="str">
        <f>IF(Table1[[#This Row],[Line Description]]&lt;&gt;"",Table1[[#This Row],[Line Description]],"")</f>
        <v/>
      </c>
      <c r="AV116" s="46" t="str">
        <f>IF(Table1[[#This Row],[Cur_Amount Debit]]&gt;0,ROUND(Table1[[#This Row],[Cur_Amount Debit]],2),"")</f>
        <v/>
      </c>
      <c r="AW116" s="46" t="str">
        <f>IF(Table1[[#This Row],[Cur_Amount Credit]]&gt;0,ROUND(Table1[[#This Row],[Cur_Amount Credit]],2),"")</f>
        <v/>
      </c>
      <c r="AX116" s="46" t="str">
        <f>LEFT(Table1[[#This Row],[Cur]],3)</f>
        <v/>
      </c>
      <c r="AY116" s="59"/>
      <c r="AZ116" s="46"/>
      <c r="BA116" s="46" t="str">
        <f>IF(Table1[[#This Row],[Cur]]&lt;&gt;"",IF(Table1[[#This Row],[Cur]]="USD","",ExchangeRate),"")</f>
        <v/>
      </c>
      <c r="BB116" s="46" t="str">
        <f>IF(Table1[[#This Row],[Grant]]&lt;&gt;"",VLOOKUP(Table1[[#This Row],[Grant]],Grants!B:D,3),"")</f>
        <v/>
      </c>
      <c r="BC116" s="46" t="str">
        <f>TRIM(Table1[[#This Row],[Vendor ID]])</f>
        <v/>
      </c>
      <c r="BD116">
        <f>IF(Table1[[#This Row],[Reference Number]]=Q115,BD115,BD115+1)</f>
        <v>0</v>
      </c>
    </row>
    <row r="117" spans="1:56" ht="11.25" customHeight="1" x14ac:dyDescent="0.25">
      <c r="A117" s="1"/>
      <c r="B117" s="88" t="str">
        <f>IF(Table1[[#This Row],[Posting Date]]&lt;&gt;"",IF(Table1[[#This Row],[Reference Number]]=Q116,B116+1,1),"")</f>
        <v/>
      </c>
      <c r="C117" s="61"/>
      <c r="D117" s="61"/>
      <c r="E117" s="138"/>
      <c r="F117" s="141" t="str">
        <f>IFERROR(IF(VLOOKUP(Table1[[#This Row],[Budget Code Description]],Dimentions!$X$6:$AC$139,2,FALSE)="","",VLOOKUP(Table1[[#This Row],[Budget Code Description]],Dimentions!$X$6:$AC$139,2,FALSE)),"")</f>
        <v/>
      </c>
      <c r="G117" s="141"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1" t="str">
        <f>IFERROR(VLOOKUP(Table1[[#This Row],[Budget Code Description]],Table6[#All],8,FALSE),"")</f>
        <v/>
      </c>
      <c r="L117" s="63"/>
      <c r="M117" s="65" t="str">
        <f>IFERROR(VLOOKUP(Table1[[#This Row],[Staff ID]],Table2[],2,FALSE),"")</f>
        <v/>
      </c>
      <c r="N117" s="209" t="str">
        <f>IFERROR(IF(VLOOKUP(Table1[[#This Row],[Budget Code Description]],Dimentions!$X$6:$AC$134,4,FALSE)="","",VLOOKUP(Table1[[#This Row],[Budget Code Description]],Dimentions!$X$6:$AC$134,4,FALSE)),"")</f>
        <v/>
      </c>
      <c r="O117" s="65" t="str">
        <f>IFERROR(VLOOKUP(Table1[[#This Row],[Vendor ID]],Table549[],2,FALSE),"")</f>
        <v/>
      </c>
      <c r="P117" s="63"/>
      <c r="Q117" s="141" t="str">
        <f>IF(Table1[[#This Row],[Posting Date]]&lt;&gt;"",$D$9,"")</f>
        <v/>
      </c>
      <c r="R117" s="157" t="str">
        <f>IF(Table1[[#This Row],[Posting Date]]&lt;&gt;"",$D$10,"")</f>
        <v/>
      </c>
      <c r="S117" s="66"/>
      <c r="T117" s="63"/>
      <c r="U117" s="67"/>
      <c r="V117" s="67"/>
      <c r="W117" s="67" t="str">
        <f t="shared" si="6"/>
        <v/>
      </c>
      <c r="X117" s="159" t="str">
        <f>IF(E117="","",(IF(Table1[[#This Row],[Cur]]="USD",Table1[[#This Row],[Cur_Amount Debit]],Table1[[#This Row],[Cur_Amount Debit]]/Table1[[#This Row],[Exchange Rate]])))</f>
        <v/>
      </c>
      <c r="Y117" s="159" t="str">
        <f>IF(E117="","",(IF(Table1[[#This Row],[Cur]]="USD",Table1[[#This Row],[Cur_Amount Credit]],Table1[[#This Row],[Cur_Amount Credit]]/ExchangeRate)))</f>
        <v/>
      </c>
      <c r="Z117" s="201" t="str">
        <f>IF(E117="","",(Table1[[#This Row],[Debit USD]]-Table1[[#This Row],[Credit USD]]))</f>
        <v/>
      </c>
      <c r="AA117" s="226"/>
      <c r="AB117" s="255"/>
      <c r="AC117" s="1"/>
      <c r="AD117" s="15"/>
      <c r="AE117" s="15" t="str">
        <f>IF(AND(OR(Table1[[#This Row],[Account]]="15030",Table1[[#This Row],[Account]]="15035",Table1[[#This Row],[Account]]="20150"),Table1[[#This Row],[Vendor ID]]=""),1,"")</f>
        <v/>
      </c>
      <c r="AF117" s="15"/>
      <c r="AG117" s="15"/>
      <c r="AH117" s="15"/>
      <c r="AI117" s="46" t="str">
        <f>IF(Table1[[#This Row],[Posting Date]]&lt;&gt;"","GJ-"&amp;CountryID,"")</f>
        <v/>
      </c>
      <c r="AJ117" s="59" t="str">
        <f>IF(Table1[[#This Row],[Posting Date]]&lt;&gt;"",Table1[[#This Row],[Posting Date]],"")</f>
        <v/>
      </c>
      <c r="AK117" s="46"/>
      <c r="AL117" s="46" t="str">
        <f>IF(Table1[[#This Row],[Description]]&lt;&gt;"",Table1[[#This Row],[Description]],"")</f>
        <v/>
      </c>
      <c r="AM117" s="46" t="str">
        <f>IF(Table1[[#This Row],[Posting Date]]&lt;&gt;"",Table1[[#This Row],[Reference Number]],"")</f>
        <v/>
      </c>
      <c r="AN117" s="46" t="str">
        <f>TRIM(Table1[[#This Row],[Line '#]])</f>
        <v/>
      </c>
      <c r="AO117" s="46" t="str">
        <f>TRIM(Table1[[#This Row],[Account]])</f>
        <v/>
      </c>
      <c r="AP117" s="46" t="str">
        <f>IF(Table1[[#This Row],[Posting Date]]&lt;&gt;"",$D$5,"")</f>
        <v/>
      </c>
      <c r="AQ117" s="46" t="str">
        <f>TRIM(Table1[[#This Row],[Departments-Prgrams]])</f>
        <v/>
      </c>
      <c r="AR117" s="46" t="str">
        <f>TRIM(Table1[[#This Row],[Grant]])</f>
        <v/>
      </c>
      <c r="AS117" s="46" t="str">
        <f>TRIM(Table1[[#This Row],[Staff ID]])</f>
        <v/>
      </c>
      <c r="AT117" s="46" t="str">
        <f>IF(TRIM(Table1[[#This Row],[Budget Code]])=0,"",TRIM(Table1[[#This Row],[Budget Code]]))</f>
        <v/>
      </c>
      <c r="AU117" s="46" t="str">
        <f>IF(Table1[[#This Row],[Line Description]]&lt;&gt;"",Table1[[#This Row],[Line Description]],"")</f>
        <v/>
      </c>
      <c r="AV117" s="46" t="str">
        <f>IF(Table1[[#This Row],[Cur_Amount Debit]]&gt;0,ROUND(Table1[[#This Row],[Cur_Amount Debit]],2),"")</f>
        <v/>
      </c>
      <c r="AW117" s="46" t="str">
        <f>IF(Table1[[#This Row],[Cur_Amount Credit]]&gt;0,ROUND(Table1[[#This Row],[Cur_Amount Credit]],2),"")</f>
        <v/>
      </c>
      <c r="AX117" s="46" t="str">
        <f>LEFT(Table1[[#This Row],[Cur]],3)</f>
        <v/>
      </c>
      <c r="AY117" s="59"/>
      <c r="AZ117" s="46"/>
      <c r="BA117" s="46" t="str">
        <f>IF(Table1[[#This Row],[Cur]]&lt;&gt;"",IF(Table1[[#This Row],[Cur]]="USD","",ExchangeRate),"")</f>
        <v/>
      </c>
      <c r="BB117" s="46" t="str">
        <f>IF(Table1[[#This Row],[Grant]]&lt;&gt;"",VLOOKUP(Table1[[#This Row],[Grant]],Grants!B:D,3),"")</f>
        <v/>
      </c>
      <c r="BC117" s="46" t="str">
        <f>TRIM(Table1[[#This Row],[Vendor ID]])</f>
        <v/>
      </c>
      <c r="BD117">
        <f>IF(Table1[[#This Row],[Reference Number]]=Q116,BD116,BD116+1)</f>
        <v>0</v>
      </c>
    </row>
    <row r="118" spans="1:56" ht="11.25" customHeight="1" x14ac:dyDescent="0.25">
      <c r="A118" s="1"/>
      <c r="B118" s="88" t="str">
        <f>IF(Table1[[#This Row],[Posting Date]]&lt;&gt;"",IF(Table1[[#This Row],[Reference Number]]=Q117,B117+1,1),"")</f>
        <v/>
      </c>
      <c r="C118" s="61"/>
      <c r="D118" s="61"/>
      <c r="E118" s="138"/>
      <c r="F118" s="141" t="str">
        <f>IFERROR(IF(VLOOKUP(Table1[[#This Row],[Budget Code Description]],Dimentions!$X$6:$AC$139,2,FALSE)="","",VLOOKUP(Table1[[#This Row],[Budget Code Description]],Dimentions!$X$6:$AC$139,2,FALSE)),"")</f>
        <v/>
      </c>
      <c r="G118" s="141"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1" t="str">
        <f>IFERROR(VLOOKUP(Table1[[#This Row],[Budget Code Description]],Table6[#All],8,FALSE),"")</f>
        <v/>
      </c>
      <c r="L118" s="63"/>
      <c r="M118" s="65" t="str">
        <f>IFERROR(VLOOKUP(Table1[[#This Row],[Staff ID]],Table2[],2,FALSE),"")</f>
        <v/>
      </c>
      <c r="N118" s="209" t="str">
        <f>IFERROR(IF(VLOOKUP(Table1[[#This Row],[Budget Code Description]],Dimentions!$X$6:$AC$134,4,FALSE)="","",VLOOKUP(Table1[[#This Row],[Budget Code Description]],Dimentions!$X$6:$AC$134,4,FALSE)),"")</f>
        <v/>
      </c>
      <c r="O118" s="65" t="str">
        <f>IFERROR(VLOOKUP(Table1[[#This Row],[Vendor ID]],Table549[],2,FALSE),"")</f>
        <v/>
      </c>
      <c r="P118" s="63"/>
      <c r="Q118" s="141" t="str">
        <f>IF(Table1[[#This Row],[Posting Date]]&lt;&gt;"",$D$9,"")</f>
        <v/>
      </c>
      <c r="R118" s="157" t="str">
        <f>IF(Table1[[#This Row],[Posting Date]]&lt;&gt;"",$D$10,"")</f>
        <v/>
      </c>
      <c r="S118" s="66"/>
      <c r="T118" s="63"/>
      <c r="U118" s="67"/>
      <c r="V118" s="67"/>
      <c r="W118" s="67" t="str">
        <f t="shared" si="6"/>
        <v/>
      </c>
      <c r="X118" s="159" t="str">
        <f>IF(E118="","",(IF(Table1[[#This Row],[Cur]]="USD",Table1[[#This Row],[Cur_Amount Debit]],Table1[[#This Row],[Cur_Amount Debit]]/Table1[[#This Row],[Exchange Rate]])))</f>
        <v/>
      </c>
      <c r="Y118" s="159" t="str">
        <f>IF(E118="","",(IF(Table1[[#This Row],[Cur]]="USD",Table1[[#This Row],[Cur_Amount Credit]],Table1[[#This Row],[Cur_Amount Credit]]/ExchangeRate)))</f>
        <v/>
      </c>
      <c r="Z118" s="201" t="str">
        <f>IF(E118="","",(Table1[[#This Row],[Debit USD]]-Table1[[#This Row],[Credit USD]]))</f>
        <v/>
      </c>
      <c r="AA118" s="226"/>
      <c r="AB118" s="255"/>
      <c r="AC118" s="1"/>
      <c r="AD118" s="15"/>
      <c r="AE118" s="15" t="str">
        <f>IF(AND(OR(Table1[[#This Row],[Account]]="15030",Table1[[#This Row],[Account]]="15035",Table1[[#This Row],[Account]]="20150"),Table1[[#This Row],[Vendor ID]]=""),1,"")</f>
        <v/>
      </c>
      <c r="AF118" s="15"/>
      <c r="AG118" s="15"/>
      <c r="AH118" s="15"/>
      <c r="AI118" s="46" t="str">
        <f>IF(Table1[[#This Row],[Posting Date]]&lt;&gt;"","GJ-"&amp;CountryID,"")</f>
        <v/>
      </c>
      <c r="AJ118" s="59" t="str">
        <f>IF(Table1[[#This Row],[Posting Date]]&lt;&gt;"",Table1[[#This Row],[Posting Date]],"")</f>
        <v/>
      </c>
      <c r="AK118" s="46"/>
      <c r="AL118" s="46" t="str">
        <f>IF(Table1[[#This Row],[Description]]&lt;&gt;"",Table1[[#This Row],[Description]],"")</f>
        <v/>
      </c>
      <c r="AM118" s="46" t="str">
        <f>IF(Table1[[#This Row],[Posting Date]]&lt;&gt;"",Table1[[#This Row],[Reference Number]],"")</f>
        <v/>
      </c>
      <c r="AN118" s="46" t="str">
        <f>TRIM(Table1[[#This Row],[Line '#]])</f>
        <v/>
      </c>
      <c r="AO118" s="46" t="str">
        <f>TRIM(Table1[[#This Row],[Account]])</f>
        <v/>
      </c>
      <c r="AP118" s="46" t="str">
        <f>IF(Table1[[#This Row],[Posting Date]]&lt;&gt;"",$D$5,"")</f>
        <v/>
      </c>
      <c r="AQ118" s="46" t="str">
        <f>TRIM(Table1[[#This Row],[Departments-Prgrams]])</f>
        <v/>
      </c>
      <c r="AR118" s="46" t="str">
        <f>TRIM(Table1[[#This Row],[Grant]])</f>
        <v/>
      </c>
      <c r="AS118" s="46" t="str">
        <f>TRIM(Table1[[#This Row],[Staff ID]])</f>
        <v/>
      </c>
      <c r="AT118" s="46" t="str">
        <f>IF(TRIM(Table1[[#This Row],[Budget Code]])=0,"",TRIM(Table1[[#This Row],[Budget Code]]))</f>
        <v/>
      </c>
      <c r="AU118" s="46" t="str">
        <f>IF(Table1[[#This Row],[Line Description]]&lt;&gt;"",Table1[[#This Row],[Line Description]],"")</f>
        <v/>
      </c>
      <c r="AV118" s="46" t="str">
        <f>IF(Table1[[#This Row],[Cur_Amount Debit]]&gt;0,ROUND(Table1[[#This Row],[Cur_Amount Debit]],2),"")</f>
        <v/>
      </c>
      <c r="AW118" s="46" t="str">
        <f>IF(Table1[[#This Row],[Cur_Amount Credit]]&gt;0,ROUND(Table1[[#This Row],[Cur_Amount Credit]],2),"")</f>
        <v/>
      </c>
      <c r="AX118" s="46" t="str">
        <f>LEFT(Table1[[#This Row],[Cur]],3)</f>
        <v/>
      </c>
      <c r="AY118" s="59"/>
      <c r="AZ118" s="46"/>
      <c r="BA118" s="46" t="str">
        <f>IF(Table1[[#This Row],[Cur]]&lt;&gt;"",IF(Table1[[#This Row],[Cur]]="USD","",ExchangeRate),"")</f>
        <v/>
      </c>
      <c r="BB118" s="46" t="str">
        <f>IF(Table1[[#This Row],[Grant]]&lt;&gt;"",VLOOKUP(Table1[[#This Row],[Grant]],Grants!B:D,3),"")</f>
        <v/>
      </c>
      <c r="BC118" s="46" t="str">
        <f>TRIM(Table1[[#This Row],[Vendor ID]])</f>
        <v/>
      </c>
      <c r="BD118">
        <f>IF(Table1[[#This Row],[Reference Number]]=Q117,BD117,BD117+1)</f>
        <v>0</v>
      </c>
    </row>
    <row r="119" spans="1:56" ht="11.25" customHeight="1" x14ac:dyDescent="0.25">
      <c r="A119" s="1"/>
      <c r="B119" s="88" t="str">
        <f>IF(Table1[[#This Row],[Posting Date]]&lt;&gt;"",IF(Table1[[#This Row],[Reference Number]]=Q118,B118+1,1),"")</f>
        <v/>
      </c>
      <c r="C119" s="61"/>
      <c r="D119" s="61"/>
      <c r="E119" s="138"/>
      <c r="F119" s="141" t="str">
        <f>IFERROR(IF(VLOOKUP(Table1[[#This Row],[Budget Code Description]],Dimentions!$X$6:$AC$139,2,FALSE)="","",VLOOKUP(Table1[[#This Row],[Budget Code Description]],Dimentions!$X$6:$AC$139,2,FALSE)),"")</f>
        <v/>
      </c>
      <c r="G119" s="141"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1" t="str">
        <f>IFERROR(VLOOKUP(Table1[[#This Row],[Budget Code Description]],Table6[#All],8,FALSE),"")</f>
        <v/>
      </c>
      <c r="L119" s="63"/>
      <c r="M119" s="65" t="str">
        <f>IFERROR(VLOOKUP(Table1[[#This Row],[Staff ID]],Table2[],2,FALSE),"")</f>
        <v/>
      </c>
      <c r="N119" s="209" t="str">
        <f>IFERROR(IF(VLOOKUP(Table1[[#This Row],[Budget Code Description]],Dimentions!$X$6:$AC$134,4,FALSE)="","",VLOOKUP(Table1[[#This Row],[Budget Code Description]],Dimentions!$X$6:$AC$134,4,FALSE)),"")</f>
        <v/>
      </c>
      <c r="O119" s="65" t="str">
        <f>IFERROR(VLOOKUP(Table1[[#This Row],[Vendor ID]],Table549[],2,FALSE),"")</f>
        <v/>
      </c>
      <c r="P119" s="63"/>
      <c r="Q119" s="141" t="str">
        <f>IF(Table1[[#This Row],[Posting Date]]&lt;&gt;"",$D$9,"")</f>
        <v/>
      </c>
      <c r="R119" s="157" t="str">
        <f>IF(Table1[[#This Row],[Posting Date]]&lt;&gt;"",$D$10,"")</f>
        <v/>
      </c>
      <c r="S119" s="66"/>
      <c r="T119" s="63"/>
      <c r="U119" s="67"/>
      <c r="V119" s="67"/>
      <c r="W119" s="67" t="str">
        <f t="shared" si="6"/>
        <v/>
      </c>
      <c r="X119" s="159" t="str">
        <f>IF(E119="","",(IF(Table1[[#This Row],[Cur]]="USD",Table1[[#This Row],[Cur_Amount Debit]],Table1[[#This Row],[Cur_Amount Debit]]/Table1[[#This Row],[Exchange Rate]])))</f>
        <v/>
      </c>
      <c r="Y119" s="159" t="str">
        <f>IF(E119="","",(IF(Table1[[#This Row],[Cur]]="USD",Table1[[#This Row],[Cur_Amount Credit]],Table1[[#This Row],[Cur_Amount Credit]]/ExchangeRate)))</f>
        <v/>
      </c>
      <c r="Z119" s="201" t="str">
        <f>IF(E119="","",(Table1[[#This Row],[Debit USD]]-Table1[[#This Row],[Credit USD]]))</f>
        <v/>
      </c>
      <c r="AA119" s="226"/>
      <c r="AB119" s="255"/>
      <c r="AC119" s="1"/>
      <c r="AD119" s="15"/>
      <c r="AE119" s="15" t="str">
        <f>IF(AND(OR(Table1[[#This Row],[Account]]="15030",Table1[[#This Row],[Account]]="15035",Table1[[#This Row],[Account]]="20150"),Table1[[#This Row],[Vendor ID]]=""),1,"")</f>
        <v/>
      </c>
      <c r="AF119" s="15"/>
      <c r="AG119" s="15"/>
      <c r="AH119" s="15"/>
      <c r="AI119" s="46" t="str">
        <f>IF(Table1[[#This Row],[Posting Date]]&lt;&gt;"","GJ-"&amp;CountryID,"")</f>
        <v/>
      </c>
      <c r="AJ119" s="59" t="str">
        <f>IF(Table1[[#This Row],[Posting Date]]&lt;&gt;"",Table1[[#This Row],[Posting Date]],"")</f>
        <v/>
      </c>
      <c r="AK119" s="46"/>
      <c r="AL119" s="46" t="str">
        <f>IF(Table1[[#This Row],[Description]]&lt;&gt;"",Table1[[#This Row],[Description]],"")</f>
        <v/>
      </c>
      <c r="AM119" s="46" t="str">
        <f>IF(Table1[[#This Row],[Posting Date]]&lt;&gt;"",Table1[[#This Row],[Reference Number]],"")</f>
        <v/>
      </c>
      <c r="AN119" s="46" t="str">
        <f>TRIM(Table1[[#This Row],[Line '#]])</f>
        <v/>
      </c>
      <c r="AO119" s="46" t="str">
        <f>TRIM(Table1[[#This Row],[Account]])</f>
        <v/>
      </c>
      <c r="AP119" s="46" t="str">
        <f>IF(Table1[[#This Row],[Posting Date]]&lt;&gt;"",$D$5,"")</f>
        <v/>
      </c>
      <c r="AQ119" s="46" t="str">
        <f>TRIM(Table1[[#This Row],[Departments-Prgrams]])</f>
        <v/>
      </c>
      <c r="AR119" s="46" t="str">
        <f>TRIM(Table1[[#This Row],[Grant]])</f>
        <v/>
      </c>
      <c r="AS119" s="46" t="str">
        <f>TRIM(Table1[[#This Row],[Staff ID]])</f>
        <v/>
      </c>
      <c r="AT119" s="46" t="str">
        <f>IF(TRIM(Table1[[#This Row],[Budget Code]])=0,"",TRIM(Table1[[#This Row],[Budget Code]]))</f>
        <v/>
      </c>
      <c r="AU119" s="46" t="str">
        <f>IF(Table1[[#This Row],[Line Description]]&lt;&gt;"",Table1[[#This Row],[Line Description]],"")</f>
        <v/>
      </c>
      <c r="AV119" s="46" t="str">
        <f>IF(Table1[[#This Row],[Cur_Amount Debit]]&gt;0,ROUND(Table1[[#This Row],[Cur_Amount Debit]],2),"")</f>
        <v/>
      </c>
      <c r="AW119" s="46" t="str">
        <f>IF(Table1[[#This Row],[Cur_Amount Credit]]&gt;0,ROUND(Table1[[#This Row],[Cur_Amount Credit]],2),"")</f>
        <v/>
      </c>
      <c r="AX119" s="46" t="str">
        <f>LEFT(Table1[[#This Row],[Cur]],3)</f>
        <v/>
      </c>
      <c r="AY119" s="59"/>
      <c r="AZ119" s="46"/>
      <c r="BA119" s="46" t="str">
        <f>IF(Table1[[#This Row],[Cur]]&lt;&gt;"",IF(Table1[[#This Row],[Cur]]="USD","",ExchangeRate),"")</f>
        <v/>
      </c>
      <c r="BB119" s="46" t="str">
        <f>IF(Table1[[#This Row],[Grant]]&lt;&gt;"",VLOOKUP(Table1[[#This Row],[Grant]],Grants!B:D,3),"")</f>
        <v/>
      </c>
      <c r="BC119" s="46" t="str">
        <f>TRIM(Table1[[#This Row],[Vendor ID]])</f>
        <v/>
      </c>
      <c r="BD119">
        <f>IF(Table1[[#This Row],[Reference Number]]=Q118,BD118,BD118+1)</f>
        <v>0</v>
      </c>
    </row>
    <row r="120" spans="1:56" ht="11.25" customHeight="1" x14ac:dyDescent="0.25">
      <c r="A120" s="1"/>
      <c r="B120" s="88" t="str">
        <f>IF(Table1[[#This Row],[Posting Date]]&lt;&gt;"",IF(Table1[[#This Row],[Reference Number]]=Q119,B119+1,1),"")</f>
        <v/>
      </c>
      <c r="C120" s="61"/>
      <c r="D120" s="61"/>
      <c r="E120" s="138"/>
      <c r="F120" s="141" t="str">
        <f>IFERROR(IF(VLOOKUP(Table1[[#This Row],[Budget Code Description]],Dimentions!$X$6:$AC$139,2,FALSE)="","",VLOOKUP(Table1[[#This Row],[Budget Code Description]],Dimentions!$X$6:$AC$139,2,FALSE)),"")</f>
        <v/>
      </c>
      <c r="G120" s="141"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1" t="str">
        <f>IFERROR(VLOOKUP(Table1[[#This Row],[Budget Code Description]],Table6[#All],8,FALSE),"")</f>
        <v/>
      </c>
      <c r="L120" s="63"/>
      <c r="M120" s="65" t="str">
        <f>IFERROR(VLOOKUP(Table1[[#This Row],[Staff ID]],Table2[],2,FALSE),"")</f>
        <v/>
      </c>
      <c r="N120" s="209" t="str">
        <f>IFERROR(IF(VLOOKUP(Table1[[#This Row],[Budget Code Description]],Dimentions!$X$6:$AC$134,4,FALSE)="","",VLOOKUP(Table1[[#This Row],[Budget Code Description]],Dimentions!$X$6:$AC$134,4,FALSE)),"")</f>
        <v/>
      </c>
      <c r="O120" s="65" t="str">
        <f>IFERROR(VLOOKUP(Table1[[#This Row],[Vendor ID]],Table549[],2,FALSE),"")</f>
        <v/>
      </c>
      <c r="P120" s="63"/>
      <c r="Q120" s="141" t="str">
        <f>IF(Table1[[#This Row],[Posting Date]]&lt;&gt;"",$D$9,"")</f>
        <v/>
      </c>
      <c r="R120" s="157" t="str">
        <f>IF(Table1[[#This Row],[Posting Date]]&lt;&gt;"",$D$10,"")</f>
        <v/>
      </c>
      <c r="S120" s="66"/>
      <c r="T120" s="63"/>
      <c r="U120" s="67"/>
      <c r="V120" s="67"/>
      <c r="W120" s="67" t="str">
        <f t="shared" si="6"/>
        <v/>
      </c>
      <c r="X120" s="159" t="str">
        <f>IF(E120="","",(IF(Table1[[#This Row],[Cur]]="USD",Table1[[#This Row],[Cur_Amount Debit]],Table1[[#This Row],[Cur_Amount Debit]]/Table1[[#This Row],[Exchange Rate]])))</f>
        <v/>
      </c>
      <c r="Y120" s="159" t="str">
        <f>IF(E120="","",(IF(Table1[[#This Row],[Cur]]="USD",Table1[[#This Row],[Cur_Amount Credit]],Table1[[#This Row],[Cur_Amount Credit]]/ExchangeRate)))</f>
        <v/>
      </c>
      <c r="Z120" s="201" t="str">
        <f>IF(E120="","",(Table1[[#This Row],[Debit USD]]-Table1[[#This Row],[Credit USD]]))</f>
        <v/>
      </c>
      <c r="AA120" s="226"/>
      <c r="AB120" s="255"/>
      <c r="AC120" s="1"/>
      <c r="AD120" s="15"/>
      <c r="AE120" s="15" t="str">
        <f>IF(AND(OR(Table1[[#This Row],[Account]]="15030",Table1[[#This Row],[Account]]="15035",Table1[[#This Row],[Account]]="20150"),Table1[[#This Row],[Vendor ID]]=""),1,"")</f>
        <v/>
      </c>
      <c r="AF120" s="15"/>
      <c r="AG120" s="15"/>
      <c r="AH120" s="15"/>
      <c r="AI120" s="46" t="str">
        <f>IF(Table1[[#This Row],[Posting Date]]&lt;&gt;"","GJ-"&amp;CountryID,"")</f>
        <v/>
      </c>
      <c r="AJ120" s="59" t="str">
        <f>IF(Table1[[#This Row],[Posting Date]]&lt;&gt;"",Table1[[#This Row],[Posting Date]],"")</f>
        <v/>
      </c>
      <c r="AK120" s="46"/>
      <c r="AL120" s="46" t="str">
        <f>IF(Table1[[#This Row],[Description]]&lt;&gt;"",Table1[[#This Row],[Description]],"")</f>
        <v/>
      </c>
      <c r="AM120" s="46" t="str">
        <f>IF(Table1[[#This Row],[Posting Date]]&lt;&gt;"",Table1[[#This Row],[Reference Number]],"")</f>
        <v/>
      </c>
      <c r="AN120" s="46" t="str">
        <f>TRIM(Table1[[#This Row],[Line '#]])</f>
        <v/>
      </c>
      <c r="AO120" s="46" t="str">
        <f>TRIM(Table1[[#This Row],[Account]])</f>
        <v/>
      </c>
      <c r="AP120" s="46" t="str">
        <f>IF(Table1[[#This Row],[Posting Date]]&lt;&gt;"",$D$5,"")</f>
        <v/>
      </c>
      <c r="AQ120" s="46" t="str">
        <f>TRIM(Table1[[#This Row],[Departments-Prgrams]])</f>
        <v/>
      </c>
      <c r="AR120" s="46" t="str">
        <f>TRIM(Table1[[#This Row],[Grant]])</f>
        <v/>
      </c>
      <c r="AS120" s="46" t="str">
        <f>TRIM(Table1[[#This Row],[Staff ID]])</f>
        <v/>
      </c>
      <c r="AT120" s="46" t="str">
        <f>IF(TRIM(Table1[[#This Row],[Budget Code]])=0,"",TRIM(Table1[[#This Row],[Budget Code]]))</f>
        <v/>
      </c>
      <c r="AU120" s="46" t="str">
        <f>IF(Table1[[#This Row],[Line Description]]&lt;&gt;"",Table1[[#This Row],[Line Description]],"")</f>
        <v/>
      </c>
      <c r="AV120" s="46" t="str">
        <f>IF(Table1[[#This Row],[Cur_Amount Debit]]&gt;0,ROUND(Table1[[#This Row],[Cur_Amount Debit]],2),"")</f>
        <v/>
      </c>
      <c r="AW120" s="46" t="str">
        <f>IF(Table1[[#This Row],[Cur_Amount Credit]]&gt;0,ROUND(Table1[[#This Row],[Cur_Amount Credit]],2),"")</f>
        <v/>
      </c>
      <c r="AX120" s="46" t="str">
        <f>LEFT(Table1[[#This Row],[Cur]],3)</f>
        <v/>
      </c>
      <c r="AY120" s="59"/>
      <c r="AZ120" s="46"/>
      <c r="BA120" s="46" t="str">
        <f>IF(Table1[[#This Row],[Cur]]&lt;&gt;"",IF(Table1[[#This Row],[Cur]]="USD","",ExchangeRate),"")</f>
        <v/>
      </c>
      <c r="BB120" s="46" t="str">
        <f>IF(Table1[[#This Row],[Grant]]&lt;&gt;"",VLOOKUP(Table1[[#This Row],[Grant]],Grants!B:D,3),"")</f>
        <v/>
      </c>
      <c r="BC120" s="46" t="str">
        <f>TRIM(Table1[[#This Row],[Vendor ID]])</f>
        <v/>
      </c>
      <c r="BD120">
        <f>IF(Table1[[#This Row],[Reference Number]]=Q119,BD119,BD119+1)</f>
        <v>0</v>
      </c>
    </row>
    <row r="121" spans="1:56" ht="11.25" customHeight="1" x14ac:dyDescent="0.25">
      <c r="A121" s="1"/>
      <c r="B121" s="88" t="str">
        <f>IF(Table1[[#This Row],[Posting Date]]&lt;&gt;"",IF(Table1[[#This Row],[Reference Number]]=Q120,B120+1,1),"")</f>
        <v/>
      </c>
      <c r="C121" s="61"/>
      <c r="D121" s="61"/>
      <c r="E121" s="138"/>
      <c r="F121" s="141" t="str">
        <f>IFERROR(IF(VLOOKUP(Table1[[#This Row],[Budget Code Description]],Dimentions!$X$6:$AC$139,2,FALSE)="","",VLOOKUP(Table1[[#This Row],[Budget Code Description]],Dimentions!$X$6:$AC$139,2,FALSE)),"")</f>
        <v/>
      </c>
      <c r="G121" s="141"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1" t="str">
        <f>IFERROR(VLOOKUP(Table1[[#This Row],[Budget Code Description]],Table6[#All],8,FALSE),"")</f>
        <v/>
      </c>
      <c r="L121" s="63"/>
      <c r="M121" s="65" t="str">
        <f>IFERROR(VLOOKUP(Table1[[#This Row],[Staff ID]],Table2[],2,FALSE),"")</f>
        <v/>
      </c>
      <c r="N121" s="209" t="str">
        <f>IFERROR(IF(VLOOKUP(Table1[[#This Row],[Budget Code Description]],Dimentions!$X$6:$AC$134,4,FALSE)="","",VLOOKUP(Table1[[#This Row],[Budget Code Description]],Dimentions!$X$6:$AC$134,4,FALSE)),"")</f>
        <v/>
      </c>
      <c r="O121" s="65" t="str">
        <f>IFERROR(VLOOKUP(Table1[[#This Row],[Vendor ID]],Table549[],2,FALSE),"")</f>
        <v/>
      </c>
      <c r="P121" s="63"/>
      <c r="Q121" s="141" t="str">
        <f>IF(Table1[[#This Row],[Posting Date]]&lt;&gt;"",$D$9,"")</f>
        <v/>
      </c>
      <c r="R121" s="157" t="str">
        <f>IF(Table1[[#This Row],[Posting Date]]&lt;&gt;"",$D$10,"")</f>
        <v/>
      </c>
      <c r="S121" s="66"/>
      <c r="T121" s="63"/>
      <c r="U121" s="67"/>
      <c r="V121" s="67"/>
      <c r="W121" s="67" t="str">
        <f t="shared" si="6"/>
        <v/>
      </c>
      <c r="X121" s="159" t="str">
        <f>IF(E121="","",(IF(Table1[[#This Row],[Cur]]="USD",Table1[[#This Row],[Cur_Amount Debit]],Table1[[#This Row],[Cur_Amount Debit]]/Table1[[#This Row],[Exchange Rate]])))</f>
        <v/>
      </c>
      <c r="Y121" s="159" t="str">
        <f>IF(E121="","",(IF(Table1[[#This Row],[Cur]]="USD",Table1[[#This Row],[Cur_Amount Credit]],Table1[[#This Row],[Cur_Amount Credit]]/ExchangeRate)))</f>
        <v/>
      </c>
      <c r="Z121" s="201" t="str">
        <f>IF(E121="","",(Table1[[#This Row],[Debit USD]]-Table1[[#This Row],[Credit USD]]))</f>
        <v/>
      </c>
      <c r="AA121" s="226"/>
      <c r="AB121" s="255"/>
      <c r="AC121" s="1"/>
      <c r="AD121" s="15"/>
      <c r="AE121" s="15" t="str">
        <f>IF(AND(OR(Table1[[#This Row],[Account]]="15030",Table1[[#This Row],[Account]]="15035",Table1[[#This Row],[Account]]="20150"),Table1[[#This Row],[Vendor ID]]=""),1,"")</f>
        <v/>
      </c>
      <c r="AF121" s="15"/>
      <c r="AG121" s="15"/>
      <c r="AH121" s="15"/>
      <c r="AI121" s="46" t="str">
        <f>IF(Table1[[#This Row],[Posting Date]]&lt;&gt;"","GJ-"&amp;CountryID,"")</f>
        <v/>
      </c>
      <c r="AJ121" s="59" t="str">
        <f>IF(Table1[[#This Row],[Posting Date]]&lt;&gt;"",Table1[[#This Row],[Posting Date]],"")</f>
        <v/>
      </c>
      <c r="AK121" s="46"/>
      <c r="AL121" s="46" t="str">
        <f>IF(Table1[[#This Row],[Description]]&lt;&gt;"",Table1[[#This Row],[Description]],"")</f>
        <v/>
      </c>
      <c r="AM121" s="46" t="str">
        <f>IF(Table1[[#This Row],[Posting Date]]&lt;&gt;"",Table1[[#This Row],[Reference Number]],"")</f>
        <v/>
      </c>
      <c r="AN121" s="46" t="str">
        <f>TRIM(Table1[[#This Row],[Line '#]])</f>
        <v/>
      </c>
      <c r="AO121" s="46" t="str">
        <f>TRIM(Table1[[#This Row],[Account]])</f>
        <v/>
      </c>
      <c r="AP121" s="46" t="str">
        <f>IF(Table1[[#This Row],[Posting Date]]&lt;&gt;"",$D$5,"")</f>
        <v/>
      </c>
      <c r="AQ121" s="46" t="str">
        <f>TRIM(Table1[[#This Row],[Departments-Prgrams]])</f>
        <v/>
      </c>
      <c r="AR121" s="46" t="str">
        <f>TRIM(Table1[[#This Row],[Grant]])</f>
        <v/>
      </c>
      <c r="AS121" s="46" t="str">
        <f>TRIM(Table1[[#This Row],[Staff ID]])</f>
        <v/>
      </c>
      <c r="AT121" s="46" t="str">
        <f>IF(TRIM(Table1[[#This Row],[Budget Code]])=0,"",TRIM(Table1[[#This Row],[Budget Code]]))</f>
        <v/>
      </c>
      <c r="AU121" s="46" t="str">
        <f>IF(Table1[[#This Row],[Line Description]]&lt;&gt;"",Table1[[#This Row],[Line Description]],"")</f>
        <v/>
      </c>
      <c r="AV121" s="46" t="str">
        <f>IF(Table1[[#This Row],[Cur_Amount Debit]]&gt;0,ROUND(Table1[[#This Row],[Cur_Amount Debit]],2),"")</f>
        <v/>
      </c>
      <c r="AW121" s="46" t="str">
        <f>IF(Table1[[#This Row],[Cur_Amount Credit]]&gt;0,ROUND(Table1[[#This Row],[Cur_Amount Credit]],2),"")</f>
        <v/>
      </c>
      <c r="AX121" s="46" t="str">
        <f>LEFT(Table1[[#This Row],[Cur]],3)</f>
        <v/>
      </c>
      <c r="AY121" s="59"/>
      <c r="AZ121" s="46"/>
      <c r="BA121" s="46" t="str">
        <f>IF(Table1[[#This Row],[Cur]]&lt;&gt;"",IF(Table1[[#This Row],[Cur]]="USD","",ExchangeRate),"")</f>
        <v/>
      </c>
      <c r="BB121" s="46" t="str">
        <f>IF(Table1[[#This Row],[Grant]]&lt;&gt;"",VLOOKUP(Table1[[#This Row],[Grant]],Grants!B:D,3),"")</f>
        <v/>
      </c>
      <c r="BC121" s="46" t="str">
        <f>TRIM(Table1[[#This Row],[Vendor ID]])</f>
        <v/>
      </c>
      <c r="BD121">
        <f>IF(Table1[[#This Row],[Reference Number]]=Q120,BD120,BD120+1)</f>
        <v>0</v>
      </c>
    </row>
    <row r="122" spans="1:56" ht="11.25" customHeight="1" x14ac:dyDescent="0.25">
      <c r="A122" s="1"/>
      <c r="B122" s="88" t="str">
        <f>IF(Table1[[#This Row],[Posting Date]]&lt;&gt;"",IF(Table1[[#This Row],[Reference Number]]=Q121,B121+1,1),"")</f>
        <v/>
      </c>
      <c r="C122" s="61"/>
      <c r="D122" s="61"/>
      <c r="E122" s="138"/>
      <c r="F122" s="141" t="str">
        <f>IFERROR(IF(VLOOKUP(Table1[[#This Row],[Budget Code Description]],Dimentions!$X$6:$AC$139,2,FALSE)="","",VLOOKUP(Table1[[#This Row],[Budget Code Description]],Dimentions!$X$6:$AC$139,2,FALSE)),"")</f>
        <v/>
      </c>
      <c r="G122" s="141"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1" t="str">
        <f>IFERROR(VLOOKUP(Table1[[#This Row],[Budget Code Description]],Table6[#All],8,FALSE),"")</f>
        <v/>
      </c>
      <c r="L122" s="63"/>
      <c r="M122" s="65" t="str">
        <f>IFERROR(VLOOKUP(Table1[[#This Row],[Staff ID]],Table2[],2,FALSE),"")</f>
        <v/>
      </c>
      <c r="N122" s="209" t="str">
        <f>IFERROR(IF(VLOOKUP(Table1[[#This Row],[Budget Code Description]],Dimentions!$X$6:$AC$134,4,FALSE)="","",VLOOKUP(Table1[[#This Row],[Budget Code Description]],Dimentions!$X$6:$AC$134,4,FALSE)),"")</f>
        <v/>
      </c>
      <c r="O122" s="65" t="str">
        <f>IFERROR(VLOOKUP(Table1[[#This Row],[Vendor ID]],Table549[],2,FALSE),"")</f>
        <v/>
      </c>
      <c r="P122" s="63"/>
      <c r="Q122" s="141" t="str">
        <f>IF(Table1[[#This Row],[Posting Date]]&lt;&gt;"",$D$9,"")</f>
        <v/>
      </c>
      <c r="R122" s="157" t="str">
        <f>IF(Table1[[#This Row],[Posting Date]]&lt;&gt;"",$D$10,"")</f>
        <v/>
      </c>
      <c r="S122" s="66"/>
      <c r="T122" s="63"/>
      <c r="U122" s="67"/>
      <c r="V122" s="67"/>
      <c r="W122" s="67" t="str">
        <f t="shared" si="6"/>
        <v/>
      </c>
      <c r="X122" s="159" t="str">
        <f>IF(E122="","",(IF(Table1[[#This Row],[Cur]]="USD",Table1[[#This Row],[Cur_Amount Debit]],Table1[[#This Row],[Cur_Amount Debit]]/Table1[[#This Row],[Exchange Rate]])))</f>
        <v/>
      </c>
      <c r="Y122" s="159" t="str">
        <f>IF(E122="","",(IF(Table1[[#This Row],[Cur]]="USD",Table1[[#This Row],[Cur_Amount Credit]],Table1[[#This Row],[Cur_Amount Credit]]/ExchangeRate)))</f>
        <v/>
      </c>
      <c r="Z122" s="201" t="str">
        <f>IF(E122="","",(Table1[[#This Row],[Debit USD]]-Table1[[#This Row],[Credit USD]]))</f>
        <v/>
      </c>
      <c r="AA122" s="226"/>
      <c r="AB122" s="255"/>
      <c r="AC122" s="1"/>
      <c r="AD122" s="15"/>
      <c r="AE122" s="15" t="str">
        <f>IF(AND(OR(Table1[[#This Row],[Account]]="15030",Table1[[#This Row],[Account]]="15035",Table1[[#This Row],[Account]]="20150"),Table1[[#This Row],[Vendor ID]]=""),1,"")</f>
        <v/>
      </c>
      <c r="AF122" s="15"/>
      <c r="AG122" s="15"/>
      <c r="AH122" s="15"/>
      <c r="AI122" s="46" t="str">
        <f>IF(Table1[[#This Row],[Posting Date]]&lt;&gt;"","GJ-"&amp;CountryID,"")</f>
        <v/>
      </c>
      <c r="AJ122" s="59" t="str">
        <f>IF(Table1[[#This Row],[Posting Date]]&lt;&gt;"",Table1[[#This Row],[Posting Date]],"")</f>
        <v/>
      </c>
      <c r="AK122" s="46"/>
      <c r="AL122" s="46" t="str">
        <f>IF(Table1[[#This Row],[Description]]&lt;&gt;"",Table1[[#This Row],[Description]],"")</f>
        <v/>
      </c>
      <c r="AM122" s="46" t="str">
        <f>IF(Table1[[#This Row],[Posting Date]]&lt;&gt;"",Table1[[#This Row],[Reference Number]],"")</f>
        <v/>
      </c>
      <c r="AN122" s="46" t="str">
        <f>TRIM(Table1[[#This Row],[Line '#]])</f>
        <v/>
      </c>
      <c r="AO122" s="46" t="str">
        <f>TRIM(Table1[[#This Row],[Account]])</f>
        <v/>
      </c>
      <c r="AP122" s="46" t="str">
        <f>IF(Table1[[#This Row],[Posting Date]]&lt;&gt;"",$D$5,"")</f>
        <v/>
      </c>
      <c r="AQ122" s="46" t="str">
        <f>TRIM(Table1[[#This Row],[Departments-Prgrams]])</f>
        <v/>
      </c>
      <c r="AR122" s="46" t="str">
        <f>TRIM(Table1[[#This Row],[Grant]])</f>
        <v/>
      </c>
      <c r="AS122" s="46" t="str">
        <f>TRIM(Table1[[#This Row],[Staff ID]])</f>
        <v/>
      </c>
      <c r="AT122" s="46" t="str">
        <f>IF(TRIM(Table1[[#This Row],[Budget Code]])=0,"",TRIM(Table1[[#This Row],[Budget Code]]))</f>
        <v/>
      </c>
      <c r="AU122" s="46" t="str">
        <f>IF(Table1[[#This Row],[Line Description]]&lt;&gt;"",Table1[[#This Row],[Line Description]],"")</f>
        <v/>
      </c>
      <c r="AV122" s="46" t="str">
        <f>IF(Table1[[#This Row],[Cur_Amount Debit]]&gt;0,ROUND(Table1[[#This Row],[Cur_Amount Debit]],2),"")</f>
        <v/>
      </c>
      <c r="AW122" s="46" t="str">
        <f>IF(Table1[[#This Row],[Cur_Amount Credit]]&gt;0,ROUND(Table1[[#This Row],[Cur_Amount Credit]],2),"")</f>
        <v/>
      </c>
      <c r="AX122" s="46" t="str">
        <f>LEFT(Table1[[#This Row],[Cur]],3)</f>
        <v/>
      </c>
      <c r="AY122" s="59"/>
      <c r="AZ122" s="46"/>
      <c r="BA122" s="46" t="str">
        <f>IF(Table1[[#This Row],[Cur]]&lt;&gt;"",IF(Table1[[#This Row],[Cur]]="USD","",ExchangeRate),"")</f>
        <v/>
      </c>
      <c r="BB122" s="46" t="str">
        <f>IF(Table1[[#This Row],[Grant]]&lt;&gt;"",VLOOKUP(Table1[[#This Row],[Grant]],Grants!B:D,3),"")</f>
        <v/>
      </c>
      <c r="BC122" s="46" t="str">
        <f>TRIM(Table1[[#This Row],[Vendor ID]])</f>
        <v/>
      </c>
      <c r="BD122">
        <f>IF(Table1[[#This Row],[Reference Number]]=Q121,BD121,BD121+1)</f>
        <v>0</v>
      </c>
    </row>
    <row r="123" spans="1:56" ht="11.25" customHeight="1" x14ac:dyDescent="0.25">
      <c r="A123" s="1"/>
      <c r="B123" s="88" t="str">
        <f>IF(Table1[[#This Row],[Posting Date]]&lt;&gt;"",IF(Table1[[#This Row],[Reference Number]]=Q122,B122+1,1),"")</f>
        <v/>
      </c>
      <c r="C123" s="61"/>
      <c r="D123" s="61"/>
      <c r="E123" s="138"/>
      <c r="F123" s="141" t="str">
        <f>IFERROR(IF(VLOOKUP(Table1[[#This Row],[Budget Code Description]],Dimentions!$X$6:$AC$139,2,FALSE)="","",VLOOKUP(Table1[[#This Row],[Budget Code Description]],Dimentions!$X$6:$AC$139,2,FALSE)),"")</f>
        <v/>
      </c>
      <c r="G123" s="141"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1" t="str">
        <f>IFERROR(VLOOKUP(Table1[[#This Row],[Budget Code Description]],Table6[#All],8,FALSE),"")</f>
        <v/>
      </c>
      <c r="L123" s="63"/>
      <c r="M123" s="65" t="str">
        <f>IFERROR(VLOOKUP(Table1[[#This Row],[Staff ID]],Table2[],2,FALSE),"")</f>
        <v/>
      </c>
      <c r="N123" s="209" t="str">
        <f>IFERROR(IF(VLOOKUP(Table1[[#This Row],[Budget Code Description]],Dimentions!$X$6:$AC$134,4,FALSE)="","",VLOOKUP(Table1[[#This Row],[Budget Code Description]],Dimentions!$X$6:$AC$134,4,FALSE)),"")</f>
        <v/>
      </c>
      <c r="O123" s="65" t="str">
        <f>IFERROR(VLOOKUP(Table1[[#This Row],[Vendor ID]],Table549[],2,FALSE),"")</f>
        <v/>
      </c>
      <c r="P123" s="63"/>
      <c r="Q123" s="141" t="str">
        <f>IF(Table1[[#This Row],[Posting Date]]&lt;&gt;"",$D$9,"")</f>
        <v/>
      </c>
      <c r="R123" s="157" t="str">
        <f>IF(Table1[[#This Row],[Posting Date]]&lt;&gt;"",$D$10,"")</f>
        <v/>
      </c>
      <c r="S123" s="66"/>
      <c r="T123" s="63"/>
      <c r="U123" s="67"/>
      <c r="V123" s="67"/>
      <c r="W123" s="67" t="str">
        <f t="shared" si="6"/>
        <v/>
      </c>
      <c r="X123" s="159" t="str">
        <f>IF(E123="","",(IF(Table1[[#This Row],[Cur]]="USD",Table1[[#This Row],[Cur_Amount Debit]],Table1[[#This Row],[Cur_Amount Debit]]/Table1[[#This Row],[Exchange Rate]])))</f>
        <v/>
      </c>
      <c r="Y123" s="159" t="str">
        <f>IF(E123="","",(IF(Table1[[#This Row],[Cur]]="USD",Table1[[#This Row],[Cur_Amount Credit]],Table1[[#This Row],[Cur_Amount Credit]]/ExchangeRate)))</f>
        <v/>
      </c>
      <c r="Z123" s="201" t="str">
        <f>IF(E123="","",(Table1[[#This Row],[Debit USD]]-Table1[[#This Row],[Credit USD]]))</f>
        <v/>
      </c>
      <c r="AA123" s="226"/>
      <c r="AB123" s="255"/>
      <c r="AC123" s="1"/>
      <c r="AD123" s="15"/>
      <c r="AE123" s="15" t="str">
        <f>IF(AND(OR(Table1[[#This Row],[Account]]="15030",Table1[[#This Row],[Account]]="15035",Table1[[#This Row],[Account]]="20150"),Table1[[#This Row],[Vendor ID]]=""),1,"")</f>
        <v/>
      </c>
      <c r="AF123" s="15"/>
      <c r="AG123" s="15"/>
      <c r="AH123" s="15"/>
      <c r="AI123" s="46" t="str">
        <f>IF(Table1[[#This Row],[Posting Date]]&lt;&gt;"","GJ-"&amp;CountryID,"")</f>
        <v/>
      </c>
      <c r="AJ123" s="59" t="str">
        <f>IF(Table1[[#This Row],[Posting Date]]&lt;&gt;"",Table1[[#This Row],[Posting Date]],"")</f>
        <v/>
      </c>
      <c r="AK123" s="46"/>
      <c r="AL123" s="46" t="str">
        <f>IF(Table1[[#This Row],[Description]]&lt;&gt;"",Table1[[#This Row],[Description]],"")</f>
        <v/>
      </c>
      <c r="AM123" s="46" t="str">
        <f>IF(Table1[[#This Row],[Posting Date]]&lt;&gt;"",Table1[[#This Row],[Reference Number]],"")</f>
        <v/>
      </c>
      <c r="AN123" s="46" t="str">
        <f>TRIM(Table1[[#This Row],[Line '#]])</f>
        <v/>
      </c>
      <c r="AO123" s="46" t="str">
        <f>TRIM(Table1[[#This Row],[Account]])</f>
        <v/>
      </c>
      <c r="AP123" s="46" t="str">
        <f>IF(Table1[[#This Row],[Posting Date]]&lt;&gt;"",$D$5,"")</f>
        <v/>
      </c>
      <c r="AQ123" s="46" t="str">
        <f>TRIM(Table1[[#This Row],[Departments-Prgrams]])</f>
        <v/>
      </c>
      <c r="AR123" s="46" t="str">
        <f>TRIM(Table1[[#This Row],[Grant]])</f>
        <v/>
      </c>
      <c r="AS123" s="46" t="str">
        <f>TRIM(Table1[[#This Row],[Staff ID]])</f>
        <v/>
      </c>
      <c r="AT123" s="46" t="str">
        <f>IF(TRIM(Table1[[#This Row],[Budget Code]])=0,"",TRIM(Table1[[#This Row],[Budget Code]]))</f>
        <v/>
      </c>
      <c r="AU123" s="46" t="str">
        <f>IF(Table1[[#This Row],[Line Description]]&lt;&gt;"",Table1[[#This Row],[Line Description]],"")</f>
        <v/>
      </c>
      <c r="AV123" s="46" t="str">
        <f>IF(Table1[[#This Row],[Cur_Amount Debit]]&gt;0,ROUND(Table1[[#This Row],[Cur_Amount Debit]],2),"")</f>
        <v/>
      </c>
      <c r="AW123" s="46" t="str">
        <f>IF(Table1[[#This Row],[Cur_Amount Credit]]&gt;0,ROUND(Table1[[#This Row],[Cur_Amount Credit]],2),"")</f>
        <v/>
      </c>
      <c r="AX123" s="46" t="str">
        <f>LEFT(Table1[[#This Row],[Cur]],3)</f>
        <v/>
      </c>
      <c r="AY123" s="59"/>
      <c r="AZ123" s="46"/>
      <c r="BA123" s="46" t="str">
        <f>IF(Table1[[#This Row],[Cur]]&lt;&gt;"",IF(Table1[[#This Row],[Cur]]="USD","",ExchangeRate),"")</f>
        <v/>
      </c>
      <c r="BB123" s="46" t="str">
        <f>IF(Table1[[#This Row],[Grant]]&lt;&gt;"",VLOOKUP(Table1[[#This Row],[Grant]],Grants!B:D,3),"")</f>
        <v/>
      </c>
      <c r="BC123" s="46" t="str">
        <f>TRIM(Table1[[#This Row],[Vendor ID]])</f>
        <v/>
      </c>
      <c r="BD123">
        <f>IF(Table1[[#This Row],[Reference Number]]=Q122,BD122,BD122+1)</f>
        <v>0</v>
      </c>
    </row>
    <row r="124" spans="1:56" ht="11.25" customHeight="1" x14ac:dyDescent="0.25">
      <c r="A124" s="1"/>
      <c r="B124" s="88" t="str">
        <f>IF(Table1[[#This Row],[Posting Date]]&lt;&gt;"",IF(Table1[[#This Row],[Reference Number]]=Q123,B123+1,1),"")</f>
        <v/>
      </c>
      <c r="C124" s="61"/>
      <c r="D124" s="61"/>
      <c r="E124" s="138"/>
      <c r="F124" s="141" t="str">
        <f>IFERROR(IF(VLOOKUP(Table1[[#This Row],[Budget Code Description]],Dimentions!$X$6:$AC$139,2,FALSE)="","",VLOOKUP(Table1[[#This Row],[Budget Code Description]],Dimentions!$X$6:$AC$139,2,FALSE)),"")</f>
        <v/>
      </c>
      <c r="G124" s="141"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1" t="str">
        <f>IFERROR(VLOOKUP(Table1[[#This Row],[Budget Code Description]],Table6[#All],8,FALSE),"")</f>
        <v/>
      </c>
      <c r="L124" s="63"/>
      <c r="M124" s="65" t="str">
        <f>IFERROR(VLOOKUP(Table1[[#This Row],[Staff ID]],Table2[],2,FALSE),"")</f>
        <v/>
      </c>
      <c r="N124" s="209" t="str">
        <f>IFERROR(IF(VLOOKUP(Table1[[#This Row],[Budget Code Description]],Dimentions!$X$6:$AC$134,4,FALSE)="","",VLOOKUP(Table1[[#This Row],[Budget Code Description]],Dimentions!$X$6:$AC$134,4,FALSE)),"")</f>
        <v/>
      </c>
      <c r="O124" s="65" t="str">
        <f>IFERROR(VLOOKUP(Table1[[#This Row],[Vendor ID]],Table549[],2,FALSE),"")</f>
        <v/>
      </c>
      <c r="P124" s="63"/>
      <c r="Q124" s="141" t="str">
        <f>IF(Table1[[#This Row],[Posting Date]]&lt;&gt;"",$D$9,"")</f>
        <v/>
      </c>
      <c r="R124" s="157" t="str">
        <f>IF(Table1[[#This Row],[Posting Date]]&lt;&gt;"",$D$10,"")</f>
        <v/>
      </c>
      <c r="S124" s="66"/>
      <c r="T124" s="63"/>
      <c r="U124" s="67"/>
      <c r="V124" s="67"/>
      <c r="W124" s="67" t="str">
        <f t="shared" si="6"/>
        <v/>
      </c>
      <c r="X124" s="159" t="str">
        <f>IF(E124="","",(IF(Table1[[#This Row],[Cur]]="USD",Table1[[#This Row],[Cur_Amount Debit]],Table1[[#This Row],[Cur_Amount Debit]]/Table1[[#This Row],[Exchange Rate]])))</f>
        <v/>
      </c>
      <c r="Y124" s="159" t="str">
        <f>IF(E124="","",(IF(Table1[[#This Row],[Cur]]="USD",Table1[[#This Row],[Cur_Amount Credit]],Table1[[#This Row],[Cur_Amount Credit]]/ExchangeRate)))</f>
        <v/>
      </c>
      <c r="Z124" s="201" t="str">
        <f>IF(E124="","",(Table1[[#This Row],[Debit USD]]-Table1[[#This Row],[Credit USD]]))</f>
        <v/>
      </c>
      <c r="AA124" s="226"/>
      <c r="AB124" s="255"/>
      <c r="AC124" s="1"/>
      <c r="AD124" s="15"/>
      <c r="AE124" s="15" t="str">
        <f>IF(AND(OR(Table1[[#This Row],[Account]]="15030",Table1[[#This Row],[Account]]="15035",Table1[[#This Row],[Account]]="20150"),Table1[[#This Row],[Vendor ID]]=""),1,"")</f>
        <v/>
      </c>
      <c r="AF124" s="15"/>
      <c r="AG124" s="15"/>
      <c r="AH124" s="15"/>
      <c r="AI124" s="46" t="str">
        <f>IF(Table1[[#This Row],[Posting Date]]&lt;&gt;"","GJ-"&amp;CountryID,"")</f>
        <v/>
      </c>
      <c r="AJ124" s="59" t="str">
        <f>IF(Table1[[#This Row],[Posting Date]]&lt;&gt;"",Table1[[#This Row],[Posting Date]],"")</f>
        <v/>
      </c>
      <c r="AK124" s="46"/>
      <c r="AL124" s="46" t="str">
        <f>IF(Table1[[#This Row],[Description]]&lt;&gt;"",Table1[[#This Row],[Description]],"")</f>
        <v/>
      </c>
      <c r="AM124" s="46" t="str">
        <f>IF(Table1[[#This Row],[Posting Date]]&lt;&gt;"",Table1[[#This Row],[Reference Number]],"")</f>
        <v/>
      </c>
      <c r="AN124" s="46" t="str">
        <f>TRIM(Table1[[#This Row],[Line '#]])</f>
        <v/>
      </c>
      <c r="AO124" s="46" t="str">
        <f>TRIM(Table1[[#This Row],[Account]])</f>
        <v/>
      </c>
      <c r="AP124" s="46" t="str">
        <f>IF(Table1[[#This Row],[Posting Date]]&lt;&gt;"",$D$5,"")</f>
        <v/>
      </c>
      <c r="AQ124" s="46" t="str">
        <f>TRIM(Table1[[#This Row],[Departments-Prgrams]])</f>
        <v/>
      </c>
      <c r="AR124" s="46" t="str">
        <f>TRIM(Table1[[#This Row],[Grant]])</f>
        <v/>
      </c>
      <c r="AS124" s="46" t="str">
        <f>TRIM(Table1[[#This Row],[Staff ID]])</f>
        <v/>
      </c>
      <c r="AT124" s="46" t="str">
        <f>IF(TRIM(Table1[[#This Row],[Budget Code]])=0,"",TRIM(Table1[[#This Row],[Budget Code]]))</f>
        <v/>
      </c>
      <c r="AU124" s="46" t="str">
        <f>IF(Table1[[#This Row],[Line Description]]&lt;&gt;"",Table1[[#This Row],[Line Description]],"")</f>
        <v/>
      </c>
      <c r="AV124" s="46" t="str">
        <f>IF(Table1[[#This Row],[Cur_Amount Debit]]&gt;0,ROUND(Table1[[#This Row],[Cur_Amount Debit]],2),"")</f>
        <v/>
      </c>
      <c r="AW124" s="46" t="str">
        <f>IF(Table1[[#This Row],[Cur_Amount Credit]]&gt;0,ROUND(Table1[[#This Row],[Cur_Amount Credit]],2),"")</f>
        <v/>
      </c>
      <c r="AX124" s="46" t="str">
        <f>LEFT(Table1[[#This Row],[Cur]],3)</f>
        <v/>
      </c>
      <c r="AY124" s="59"/>
      <c r="AZ124" s="46"/>
      <c r="BA124" s="46" t="str">
        <f>IF(Table1[[#This Row],[Cur]]&lt;&gt;"",IF(Table1[[#This Row],[Cur]]="USD","",ExchangeRate),"")</f>
        <v/>
      </c>
      <c r="BB124" s="46" t="str">
        <f>IF(Table1[[#This Row],[Grant]]&lt;&gt;"",VLOOKUP(Table1[[#This Row],[Grant]],Grants!B:D,3),"")</f>
        <v/>
      </c>
      <c r="BC124" s="46" t="str">
        <f>TRIM(Table1[[#This Row],[Vendor ID]])</f>
        <v/>
      </c>
      <c r="BD124">
        <f>IF(Table1[[#This Row],[Reference Number]]=Q123,BD123,BD123+1)</f>
        <v>0</v>
      </c>
    </row>
    <row r="125" spans="1:56" ht="11.25" customHeight="1" x14ac:dyDescent="0.25">
      <c r="A125" s="1"/>
      <c r="B125" s="88" t="str">
        <f>IF(Table1[[#This Row],[Posting Date]]&lt;&gt;"",IF(Table1[[#This Row],[Reference Number]]=Q124,B124+1,1),"")</f>
        <v/>
      </c>
      <c r="C125" s="61"/>
      <c r="D125" s="61"/>
      <c r="E125" s="138"/>
      <c r="F125" s="141" t="str">
        <f>IFERROR(IF(VLOOKUP(Table1[[#This Row],[Budget Code Description]],Dimentions!$X$6:$AC$139,2,FALSE)="","",VLOOKUP(Table1[[#This Row],[Budget Code Description]],Dimentions!$X$6:$AC$139,2,FALSE)),"")</f>
        <v/>
      </c>
      <c r="G125" s="141"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1" t="str">
        <f>IFERROR(VLOOKUP(Table1[[#This Row],[Budget Code Description]],Table6[#All],8,FALSE),"")</f>
        <v/>
      </c>
      <c r="L125" s="63"/>
      <c r="M125" s="65" t="str">
        <f>IFERROR(VLOOKUP(Table1[[#This Row],[Staff ID]],Table2[],2,FALSE),"")</f>
        <v/>
      </c>
      <c r="N125" s="209" t="str">
        <f>IFERROR(IF(VLOOKUP(Table1[[#This Row],[Budget Code Description]],Dimentions!$X$6:$AC$134,4,FALSE)="","",VLOOKUP(Table1[[#This Row],[Budget Code Description]],Dimentions!$X$6:$AC$134,4,FALSE)),"")</f>
        <v/>
      </c>
      <c r="O125" s="65" t="str">
        <f>IFERROR(VLOOKUP(Table1[[#This Row],[Vendor ID]],Table549[],2,FALSE),"")</f>
        <v/>
      </c>
      <c r="P125" s="63"/>
      <c r="Q125" s="141" t="str">
        <f>IF(Table1[[#This Row],[Posting Date]]&lt;&gt;"",$D$9,"")</f>
        <v/>
      </c>
      <c r="R125" s="157" t="str">
        <f>IF(Table1[[#This Row],[Posting Date]]&lt;&gt;"",$D$10,"")</f>
        <v/>
      </c>
      <c r="S125" s="66"/>
      <c r="T125" s="63"/>
      <c r="U125" s="67"/>
      <c r="V125" s="67"/>
      <c r="W125" s="67" t="str">
        <f t="shared" si="6"/>
        <v/>
      </c>
      <c r="X125" s="159" t="str">
        <f>IF(E125="","",(IF(Table1[[#This Row],[Cur]]="USD",Table1[[#This Row],[Cur_Amount Debit]],Table1[[#This Row],[Cur_Amount Debit]]/Table1[[#This Row],[Exchange Rate]])))</f>
        <v/>
      </c>
      <c r="Y125" s="159" t="str">
        <f>IF(E125="","",(IF(Table1[[#This Row],[Cur]]="USD",Table1[[#This Row],[Cur_Amount Credit]],Table1[[#This Row],[Cur_Amount Credit]]/ExchangeRate)))</f>
        <v/>
      </c>
      <c r="Z125" s="201" t="str">
        <f>IF(E125="","",(Table1[[#This Row],[Debit USD]]-Table1[[#This Row],[Credit USD]]))</f>
        <v/>
      </c>
      <c r="AA125" s="226"/>
      <c r="AB125" s="255"/>
      <c r="AC125" s="1"/>
      <c r="AD125" s="15"/>
      <c r="AE125" s="15" t="str">
        <f>IF(AND(OR(Table1[[#This Row],[Account]]="15030",Table1[[#This Row],[Account]]="15035",Table1[[#This Row],[Account]]="20150"),Table1[[#This Row],[Vendor ID]]=""),1,"")</f>
        <v/>
      </c>
      <c r="AF125" s="15"/>
      <c r="AG125" s="15"/>
      <c r="AH125" s="15"/>
      <c r="AI125" s="46" t="str">
        <f>IF(Table1[[#This Row],[Posting Date]]&lt;&gt;"","GJ-"&amp;CountryID,"")</f>
        <v/>
      </c>
      <c r="AJ125" s="59" t="str">
        <f>IF(Table1[[#This Row],[Posting Date]]&lt;&gt;"",Table1[[#This Row],[Posting Date]],"")</f>
        <v/>
      </c>
      <c r="AK125" s="46"/>
      <c r="AL125" s="46" t="str">
        <f>IF(Table1[[#This Row],[Description]]&lt;&gt;"",Table1[[#This Row],[Description]],"")</f>
        <v/>
      </c>
      <c r="AM125" s="46" t="str">
        <f>IF(Table1[[#This Row],[Posting Date]]&lt;&gt;"",Table1[[#This Row],[Reference Number]],"")</f>
        <v/>
      </c>
      <c r="AN125" s="46" t="str">
        <f>TRIM(Table1[[#This Row],[Line '#]])</f>
        <v/>
      </c>
      <c r="AO125" s="46" t="str">
        <f>TRIM(Table1[[#This Row],[Account]])</f>
        <v/>
      </c>
      <c r="AP125" s="46" t="str">
        <f>IF(Table1[[#This Row],[Posting Date]]&lt;&gt;"",$D$5,"")</f>
        <v/>
      </c>
      <c r="AQ125" s="46" t="str">
        <f>TRIM(Table1[[#This Row],[Departments-Prgrams]])</f>
        <v/>
      </c>
      <c r="AR125" s="46" t="str">
        <f>TRIM(Table1[[#This Row],[Grant]])</f>
        <v/>
      </c>
      <c r="AS125" s="46" t="str">
        <f>TRIM(Table1[[#This Row],[Staff ID]])</f>
        <v/>
      </c>
      <c r="AT125" s="46" t="str">
        <f>IF(TRIM(Table1[[#This Row],[Budget Code]])=0,"",TRIM(Table1[[#This Row],[Budget Code]]))</f>
        <v/>
      </c>
      <c r="AU125" s="46" t="str">
        <f>IF(Table1[[#This Row],[Line Description]]&lt;&gt;"",Table1[[#This Row],[Line Description]],"")</f>
        <v/>
      </c>
      <c r="AV125" s="46" t="str">
        <f>IF(Table1[[#This Row],[Cur_Amount Debit]]&gt;0,ROUND(Table1[[#This Row],[Cur_Amount Debit]],2),"")</f>
        <v/>
      </c>
      <c r="AW125" s="46" t="str">
        <f>IF(Table1[[#This Row],[Cur_Amount Credit]]&gt;0,ROUND(Table1[[#This Row],[Cur_Amount Credit]],2),"")</f>
        <v/>
      </c>
      <c r="AX125" s="46" t="str">
        <f>LEFT(Table1[[#This Row],[Cur]],3)</f>
        <v/>
      </c>
      <c r="AY125" s="59"/>
      <c r="AZ125" s="46"/>
      <c r="BA125" s="46" t="str">
        <f>IF(Table1[[#This Row],[Cur]]&lt;&gt;"",IF(Table1[[#This Row],[Cur]]="USD","",ExchangeRate),"")</f>
        <v/>
      </c>
      <c r="BB125" s="46" t="str">
        <f>IF(Table1[[#This Row],[Grant]]&lt;&gt;"",VLOOKUP(Table1[[#This Row],[Grant]],Grants!B:D,3),"")</f>
        <v/>
      </c>
      <c r="BC125" s="46" t="str">
        <f>TRIM(Table1[[#This Row],[Vendor ID]])</f>
        <v/>
      </c>
      <c r="BD125">
        <f>IF(Table1[[#This Row],[Reference Number]]=Q124,BD124,BD124+1)</f>
        <v>0</v>
      </c>
    </row>
    <row r="126" spans="1:56" ht="11.25" customHeight="1" x14ac:dyDescent="0.25">
      <c r="A126" s="1"/>
      <c r="B126" s="88" t="str">
        <f>IF(Table1[[#This Row],[Posting Date]]&lt;&gt;"",IF(Table1[[#This Row],[Reference Number]]=Q125,B125+1,1),"")</f>
        <v/>
      </c>
      <c r="C126" s="61"/>
      <c r="D126" s="61"/>
      <c r="E126" s="138"/>
      <c r="F126" s="141" t="str">
        <f>IFERROR(IF(VLOOKUP(Table1[[#This Row],[Budget Code Description]],Dimentions!$X$6:$AC$139,2,FALSE)="","",VLOOKUP(Table1[[#This Row],[Budget Code Description]],Dimentions!$X$6:$AC$139,2,FALSE)),"")</f>
        <v/>
      </c>
      <c r="G126" s="141"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1" t="str">
        <f>IFERROR(VLOOKUP(Table1[[#This Row],[Budget Code Description]],Table6[#All],8,FALSE),"")</f>
        <v/>
      </c>
      <c r="L126" s="63"/>
      <c r="M126" s="65" t="str">
        <f>IFERROR(VLOOKUP(Table1[[#This Row],[Staff ID]],Table2[],2,FALSE),"")</f>
        <v/>
      </c>
      <c r="N126" s="209" t="str">
        <f>IFERROR(IF(VLOOKUP(Table1[[#This Row],[Budget Code Description]],Dimentions!$X$6:$AC$134,4,FALSE)="","",VLOOKUP(Table1[[#This Row],[Budget Code Description]],Dimentions!$X$6:$AC$134,4,FALSE)),"")</f>
        <v/>
      </c>
      <c r="O126" s="65" t="str">
        <f>IFERROR(VLOOKUP(Table1[[#This Row],[Vendor ID]],Table549[],2,FALSE),"")</f>
        <v/>
      </c>
      <c r="P126" s="63"/>
      <c r="Q126" s="141" t="str">
        <f>IF(Table1[[#This Row],[Posting Date]]&lt;&gt;"",$D$9,"")</f>
        <v/>
      </c>
      <c r="R126" s="157" t="str">
        <f>IF(Table1[[#This Row],[Posting Date]]&lt;&gt;"",$D$10,"")</f>
        <v/>
      </c>
      <c r="S126" s="66"/>
      <c r="T126" s="63"/>
      <c r="U126" s="67"/>
      <c r="V126" s="67"/>
      <c r="W126" s="67" t="str">
        <f t="shared" si="6"/>
        <v/>
      </c>
      <c r="X126" s="159" t="str">
        <f>IF(E126="","",(IF(Table1[[#This Row],[Cur]]="USD",Table1[[#This Row],[Cur_Amount Debit]],Table1[[#This Row],[Cur_Amount Debit]]/Table1[[#This Row],[Exchange Rate]])))</f>
        <v/>
      </c>
      <c r="Y126" s="159" t="str">
        <f>IF(E126="","",(IF(Table1[[#This Row],[Cur]]="USD",Table1[[#This Row],[Cur_Amount Credit]],Table1[[#This Row],[Cur_Amount Credit]]/ExchangeRate)))</f>
        <v/>
      </c>
      <c r="Z126" s="201" t="str">
        <f>IF(E126="","",(Table1[[#This Row],[Debit USD]]-Table1[[#This Row],[Credit USD]]))</f>
        <v/>
      </c>
      <c r="AA126" s="226"/>
      <c r="AB126" s="255"/>
      <c r="AC126" s="1"/>
      <c r="AD126" s="15"/>
      <c r="AE126" s="15" t="str">
        <f>IF(AND(OR(Table1[[#This Row],[Account]]="15030",Table1[[#This Row],[Account]]="15035",Table1[[#This Row],[Account]]="20150"),Table1[[#This Row],[Vendor ID]]=""),1,"")</f>
        <v/>
      </c>
      <c r="AF126" s="15"/>
      <c r="AG126" s="15"/>
      <c r="AH126" s="15"/>
      <c r="AI126" s="46" t="str">
        <f>IF(Table1[[#This Row],[Posting Date]]&lt;&gt;"","GJ-"&amp;CountryID,"")</f>
        <v/>
      </c>
      <c r="AJ126" s="59" t="str">
        <f>IF(Table1[[#This Row],[Posting Date]]&lt;&gt;"",Table1[[#This Row],[Posting Date]],"")</f>
        <v/>
      </c>
      <c r="AK126" s="46"/>
      <c r="AL126" s="46" t="str">
        <f>IF(Table1[[#This Row],[Description]]&lt;&gt;"",Table1[[#This Row],[Description]],"")</f>
        <v/>
      </c>
      <c r="AM126" s="46" t="str">
        <f>IF(Table1[[#This Row],[Posting Date]]&lt;&gt;"",Table1[[#This Row],[Reference Number]],"")</f>
        <v/>
      </c>
      <c r="AN126" s="46" t="str">
        <f>TRIM(Table1[[#This Row],[Line '#]])</f>
        <v/>
      </c>
      <c r="AO126" s="46" t="str">
        <f>TRIM(Table1[[#This Row],[Account]])</f>
        <v/>
      </c>
      <c r="AP126" s="46" t="str">
        <f>IF(Table1[[#This Row],[Posting Date]]&lt;&gt;"",$D$5,"")</f>
        <v/>
      </c>
      <c r="AQ126" s="46" t="str">
        <f>TRIM(Table1[[#This Row],[Departments-Prgrams]])</f>
        <v/>
      </c>
      <c r="AR126" s="46" t="str">
        <f>TRIM(Table1[[#This Row],[Grant]])</f>
        <v/>
      </c>
      <c r="AS126" s="46" t="str">
        <f>TRIM(Table1[[#This Row],[Staff ID]])</f>
        <v/>
      </c>
      <c r="AT126" s="46" t="str">
        <f>IF(TRIM(Table1[[#This Row],[Budget Code]])=0,"",TRIM(Table1[[#This Row],[Budget Code]]))</f>
        <v/>
      </c>
      <c r="AU126" s="46" t="str">
        <f>IF(Table1[[#This Row],[Line Description]]&lt;&gt;"",Table1[[#This Row],[Line Description]],"")</f>
        <v/>
      </c>
      <c r="AV126" s="46" t="str">
        <f>IF(Table1[[#This Row],[Cur_Amount Debit]]&gt;0,ROUND(Table1[[#This Row],[Cur_Amount Debit]],2),"")</f>
        <v/>
      </c>
      <c r="AW126" s="46" t="str">
        <f>IF(Table1[[#This Row],[Cur_Amount Credit]]&gt;0,ROUND(Table1[[#This Row],[Cur_Amount Credit]],2),"")</f>
        <v/>
      </c>
      <c r="AX126" s="46" t="str">
        <f>LEFT(Table1[[#This Row],[Cur]],3)</f>
        <v/>
      </c>
      <c r="AY126" s="59"/>
      <c r="AZ126" s="46"/>
      <c r="BA126" s="46" t="str">
        <f>IF(Table1[[#This Row],[Cur]]&lt;&gt;"",IF(Table1[[#This Row],[Cur]]="USD","",ExchangeRate),"")</f>
        <v/>
      </c>
      <c r="BB126" s="46" t="str">
        <f>IF(Table1[[#This Row],[Grant]]&lt;&gt;"",VLOOKUP(Table1[[#This Row],[Grant]],Grants!B:D,3),"")</f>
        <v/>
      </c>
      <c r="BC126" s="46" t="str">
        <f>TRIM(Table1[[#This Row],[Vendor ID]])</f>
        <v/>
      </c>
      <c r="BD126">
        <f>IF(Table1[[#This Row],[Reference Number]]=Q125,BD125,BD125+1)</f>
        <v>0</v>
      </c>
    </row>
    <row r="127" spans="1:56" ht="11.25" customHeight="1" x14ac:dyDescent="0.25">
      <c r="A127" s="1"/>
      <c r="B127" s="88" t="str">
        <f>IF(Table1[[#This Row],[Posting Date]]&lt;&gt;"",IF(Table1[[#This Row],[Reference Number]]=Q126,B126+1,1),"")</f>
        <v/>
      </c>
      <c r="C127" s="61"/>
      <c r="D127" s="61"/>
      <c r="E127" s="138"/>
      <c r="F127" s="141" t="str">
        <f>IFERROR(IF(VLOOKUP(Table1[[#This Row],[Budget Code Description]],Dimentions!$X$6:$AC$139,2,FALSE)="","",VLOOKUP(Table1[[#This Row],[Budget Code Description]],Dimentions!$X$6:$AC$139,2,FALSE)),"")</f>
        <v/>
      </c>
      <c r="G127" s="141"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1" t="str">
        <f>IFERROR(VLOOKUP(Table1[[#This Row],[Budget Code Description]],Table6[#All],8,FALSE),"")</f>
        <v/>
      </c>
      <c r="L127" s="63"/>
      <c r="M127" s="65" t="str">
        <f>IFERROR(VLOOKUP(Table1[[#This Row],[Staff ID]],Table2[],2,FALSE),"")</f>
        <v/>
      </c>
      <c r="N127" s="209" t="str">
        <f>IFERROR(IF(VLOOKUP(Table1[[#This Row],[Budget Code Description]],Dimentions!$X$6:$AC$134,4,FALSE)="","",VLOOKUP(Table1[[#This Row],[Budget Code Description]],Dimentions!$X$6:$AC$134,4,FALSE)),"")</f>
        <v/>
      </c>
      <c r="O127" s="65" t="str">
        <f>IFERROR(VLOOKUP(Table1[[#This Row],[Vendor ID]],Table549[],2,FALSE),"")</f>
        <v/>
      </c>
      <c r="P127" s="63"/>
      <c r="Q127" s="141" t="str">
        <f>IF(Table1[[#This Row],[Posting Date]]&lt;&gt;"",$D$9,"")</f>
        <v/>
      </c>
      <c r="R127" s="157" t="str">
        <f>IF(Table1[[#This Row],[Posting Date]]&lt;&gt;"",$D$10,"")</f>
        <v/>
      </c>
      <c r="S127" s="66"/>
      <c r="T127" s="63"/>
      <c r="U127" s="67"/>
      <c r="V127" s="67"/>
      <c r="W127" s="67" t="str">
        <f t="shared" si="6"/>
        <v/>
      </c>
      <c r="X127" s="159" t="str">
        <f>IF(E127="","",(IF(Table1[[#This Row],[Cur]]="USD",Table1[[#This Row],[Cur_Amount Debit]],Table1[[#This Row],[Cur_Amount Debit]]/Table1[[#This Row],[Exchange Rate]])))</f>
        <v/>
      </c>
      <c r="Y127" s="159" t="str">
        <f>IF(E127="","",(IF(Table1[[#This Row],[Cur]]="USD",Table1[[#This Row],[Cur_Amount Credit]],Table1[[#This Row],[Cur_Amount Credit]]/ExchangeRate)))</f>
        <v/>
      </c>
      <c r="Z127" s="201" t="str">
        <f>IF(E127="","",(Table1[[#This Row],[Debit USD]]-Table1[[#This Row],[Credit USD]]))</f>
        <v/>
      </c>
      <c r="AA127" s="226"/>
      <c r="AB127" s="255"/>
      <c r="AC127" s="1"/>
      <c r="AD127" s="15"/>
      <c r="AE127" s="15" t="str">
        <f>IF(AND(OR(Table1[[#This Row],[Account]]="15030",Table1[[#This Row],[Account]]="15035",Table1[[#This Row],[Account]]="20150"),Table1[[#This Row],[Vendor ID]]=""),1,"")</f>
        <v/>
      </c>
      <c r="AF127" s="15"/>
      <c r="AG127" s="15"/>
      <c r="AH127" s="15"/>
      <c r="AI127" s="46" t="str">
        <f>IF(Table1[[#This Row],[Posting Date]]&lt;&gt;"","GJ-"&amp;CountryID,"")</f>
        <v/>
      </c>
      <c r="AJ127" s="59" t="str">
        <f>IF(Table1[[#This Row],[Posting Date]]&lt;&gt;"",Table1[[#This Row],[Posting Date]],"")</f>
        <v/>
      </c>
      <c r="AK127" s="46"/>
      <c r="AL127" s="46" t="str">
        <f>IF(Table1[[#This Row],[Description]]&lt;&gt;"",Table1[[#This Row],[Description]],"")</f>
        <v/>
      </c>
      <c r="AM127" s="46" t="str">
        <f>IF(Table1[[#This Row],[Posting Date]]&lt;&gt;"",Table1[[#This Row],[Reference Number]],"")</f>
        <v/>
      </c>
      <c r="AN127" s="46" t="str">
        <f>TRIM(Table1[[#This Row],[Line '#]])</f>
        <v/>
      </c>
      <c r="AO127" s="46" t="str">
        <f>TRIM(Table1[[#This Row],[Account]])</f>
        <v/>
      </c>
      <c r="AP127" s="46" t="str">
        <f>IF(Table1[[#This Row],[Posting Date]]&lt;&gt;"",$D$5,"")</f>
        <v/>
      </c>
      <c r="AQ127" s="46" t="str">
        <f>TRIM(Table1[[#This Row],[Departments-Prgrams]])</f>
        <v/>
      </c>
      <c r="AR127" s="46" t="str">
        <f>TRIM(Table1[[#This Row],[Grant]])</f>
        <v/>
      </c>
      <c r="AS127" s="46" t="str">
        <f>TRIM(Table1[[#This Row],[Staff ID]])</f>
        <v/>
      </c>
      <c r="AT127" s="46" t="str">
        <f>IF(TRIM(Table1[[#This Row],[Budget Code]])=0,"",TRIM(Table1[[#This Row],[Budget Code]]))</f>
        <v/>
      </c>
      <c r="AU127" s="46" t="str">
        <f>IF(Table1[[#This Row],[Line Description]]&lt;&gt;"",Table1[[#This Row],[Line Description]],"")</f>
        <v/>
      </c>
      <c r="AV127" s="46" t="str">
        <f>IF(Table1[[#This Row],[Cur_Amount Debit]]&gt;0,ROUND(Table1[[#This Row],[Cur_Amount Debit]],2),"")</f>
        <v/>
      </c>
      <c r="AW127" s="46" t="str">
        <f>IF(Table1[[#This Row],[Cur_Amount Credit]]&gt;0,ROUND(Table1[[#This Row],[Cur_Amount Credit]],2),"")</f>
        <v/>
      </c>
      <c r="AX127" s="46" t="str">
        <f>LEFT(Table1[[#This Row],[Cur]],3)</f>
        <v/>
      </c>
      <c r="AY127" s="59"/>
      <c r="AZ127" s="46"/>
      <c r="BA127" s="46" t="str">
        <f>IF(Table1[[#This Row],[Cur]]&lt;&gt;"",IF(Table1[[#This Row],[Cur]]="USD","",ExchangeRate),"")</f>
        <v/>
      </c>
      <c r="BB127" s="46" t="str">
        <f>IF(Table1[[#This Row],[Grant]]&lt;&gt;"",VLOOKUP(Table1[[#This Row],[Grant]],Grants!B:D,3),"")</f>
        <v/>
      </c>
      <c r="BC127" s="46" t="str">
        <f>TRIM(Table1[[#This Row],[Vendor ID]])</f>
        <v/>
      </c>
      <c r="BD127">
        <f>IF(Table1[[#This Row],[Reference Number]]=Q126,BD126,BD126+1)</f>
        <v>0</v>
      </c>
    </row>
    <row r="128" spans="1:56" ht="11.25" customHeight="1" x14ac:dyDescent="0.25">
      <c r="A128" s="1"/>
      <c r="B128" s="88" t="str">
        <f>IF(Table1[[#This Row],[Posting Date]]&lt;&gt;"",IF(Table1[[#This Row],[Reference Number]]=Q127,B127+1,1),"")</f>
        <v/>
      </c>
      <c r="C128" s="61"/>
      <c r="D128" s="61"/>
      <c r="E128" s="138"/>
      <c r="F128" s="141" t="str">
        <f>IFERROR(IF(VLOOKUP(Table1[[#This Row],[Budget Code Description]],Dimentions!$X$6:$AC$139,2,FALSE)="","",VLOOKUP(Table1[[#This Row],[Budget Code Description]],Dimentions!$X$6:$AC$139,2,FALSE)),"")</f>
        <v/>
      </c>
      <c r="G128" s="141"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1" t="str">
        <f>IFERROR(VLOOKUP(Table1[[#This Row],[Budget Code Description]],Table6[#All],8,FALSE),"")</f>
        <v/>
      </c>
      <c r="L128" s="63"/>
      <c r="M128" s="65" t="str">
        <f>IFERROR(VLOOKUP(Table1[[#This Row],[Staff ID]],Table2[],2,FALSE),"")</f>
        <v/>
      </c>
      <c r="N128" s="209" t="str">
        <f>IFERROR(IF(VLOOKUP(Table1[[#This Row],[Budget Code Description]],Dimentions!$X$6:$AC$134,4,FALSE)="","",VLOOKUP(Table1[[#This Row],[Budget Code Description]],Dimentions!$X$6:$AC$134,4,FALSE)),"")</f>
        <v/>
      </c>
      <c r="O128" s="65" t="str">
        <f>IFERROR(VLOOKUP(Table1[[#This Row],[Vendor ID]],Table549[],2,FALSE),"")</f>
        <v/>
      </c>
      <c r="P128" s="63"/>
      <c r="Q128" s="141" t="str">
        <f>IF(Table1[[#This Row],[Posting Date]]&lt;&gt;"",$D$9,"")</f>
        <v/>
      </c>
      <c r="R128" s="157" t="str">
        <f>IF(Table1[[#This Row],[Posting Date]]&lt;&gt;"",$D$10,"")</f>
        <v/>
      </c>
      <c r="S128" s="66"/>
      <c r="T128" s="63"/>
      <c r="U128" s="67"/>
      <c r="V128" s="67"/>
      <c r="W128" s="67" t="str">
        <f t="shared" si="6"/>
        <v/>
      </c>
      <c r="X128" s="159" t="str">
        <f>IF(E128="","",(IF(Table1[[#This Row],[Cur]]="USD",Table1[[#This Row],[Cur_Amount Debit]],Table1[[#This Row],[Cur_Amount Debit]]/Table1[[#This Row],[Exchange Rate]])))</f>
        <v/>
      </c>
      <c r="Y128" s="159" t="str">
        <f>IF(E128="","",(IF(Table1[[#This Row],[Cur]]="USD",Table1[[#This Row],[Cur_Amount Credit]],Table1[[#This Row],[Cur_Amount Credit]]/ExchangeRate)))</f>
        <v/>
      </c>
      <c r="Z128" s="201" t="str">
        <f>IF(E128="","",(Table1[[#This Row],[Debit USD]]-Table1[[#This Row],[Credit USD]]))</f>
        <v/>
      </c>
      <c r="AA128" s="226"/>
      <c r="AB128" s="255"/>
      <c r="AC128" s="1"/>
      <c r="AD128" s="15"/>
      <c r="AE128" s="15" t="str">
        <f>IF(AND(OR(Table1[[#This Row],[Account]]="15030",Table1[[#This Row],[Account]]="15035",Table1[[#This Row],[Account]]="20150"),Table1[[#This Row],[Vendor ID]]=""),1,"")</f>
        <v/>
      </c>
      <c r="AF128" s="15"/>
      <c r="AG128" s="15"/>
      <c r="AH128" s="15"/>
      <c r="AI128" s="46" t="str">
        <f>IF(Table1[[#This Row],[Posting Date]]&lt;&gt;"","GJ-"&amp;CountryID,"")</f>
        <v/>
      </c>
      <c r="AJ128" s="59" t="str">
        <f>IF(Table1[[#This Row],[Posting Date]]&lt;&gt;"",Table1[[#This Row],[Posting Date]],"")</f>
        <v/>
      </c>
      <c r="AK128" s="46"/>
      <c r="AL128" s="46" t="str">
        <f>IF(Table1[[#This Row],[Description]]&lt;&gt;"",Table1[[#This Row],[Description]],"")</f>
        <v/>
      </c>
      <c r="AM128" s="46" t="str">
        <f>IF(Table1[[#This Row],[Posting Date]]&lt;&gt;"",Table1[[#This Row],[Reference Number]],"")</f>
        <v/>
      </c>
      <c r="AN128" s="46" t="str">
        <f>TRIM(Table1[[#This Row],[Line '#]])</f>
        <v/>
      </c>
      <c r="AO128" s="46" t="str">
        <f>TRIM(Table1[[#This Row],[Account]])</f>
        <v/>
      </c>
      <c r="AP128" s="46" t="str">
        <f>IF(Table1[[#This Row],[Posting Date]]&lt;&gt;"",$D$5,"")</f>
        <v/>
      </c>
      <c r="AQ128" s="46" t="str">
        <f>TRIM(Table1[[#This Row],[Departments-Prgrams]])</f>
        <v/>
      </c>
      <c r="AR128" s="46" t="str">
        <f>TRIM(Table1[[#This Row],[Grant]])</f>
        <v/>
      </c>
      <c r="AS128" s="46" t="str">
        <f>TRIM(Table1[[#This Row],[Staff ID]])</f>
        <v/>
      </c>
      <c r="AT128" s="46" t="str">
        <f>IF(TRIM(Table1[[#This Row],[Budget Code]])=0,"",TRIM(Table1[[#This Row],[Budget Code]]))</f>
        <v/>
      </c>
      <c r="AU128" s="46" t="str">
        <f>IF(Table1[[#This Row],[Line Description]]&lt;&gt;"",Table1[[#This Row],[Line Description]],"")</f>
        <v/>
      </c>
      <c r="AV128" s="46" t="str">
        <f>IF(Table1[[#This Row],[Cur_Amount Debit]]&gt;0,ROUND(Table1[[#This Row],[Cur_Amount Debit]],2),"")</f>
        <v/>
      </c>
      <c r="AW128" s="46" t="str">
        <f>IF(Table1[[#This Row],[Cur_Amount Credit]]&gt;0,ROUND(Table1[[#This Row],[Cur_Amount Credit]],2),"")</f>
        <v/>
      </c>
      <c r="AX128" s="46" t="str">
        <f>LEFT(Table1[[#This Row],[Cur]],3)</f>
        <v/>
      </c>
      <c r="AY128" s="59"/>
      <c r="AZ128" s="46"/>
      <c r="BA128" s="46" t="str">
        <f>IF(Table1[[#This Row],[Cur]]&lt;&gt;"",IF(Table1[[#This Row],[Cur]]="USD","",ExchangeRate),"")</f>
        <v/>
      </c>
      <c r="BB128" s="46" t="str">
        <f>IF(Table1[[#This Row],[Grant]]&lt;&gt;"",VLOOKUP(Table1[[#This Row],[Grant]],Grants!B:D,3),"")</f>
        <v/>
      </c>
      <c r="BC128" s="46" t="str">
        <f>TRIM(Table1[[#This Row],[Vendor ID]])</f>
        <v/>
      </c>
      <c r="BD128">
        <f>IF(Table1[[#This Row],[Reference Number]]=Q127,BD127,BD127+1)</f>
        <v>0</v>
      </c>
    </row>
    <row r="129" spans="1:56" ht="11.25" customHeight="1" x14ac:dyDescent="0.25">
      <c r="A129" s="1"/>
      <c r="B129" s="88" t="str">
        <f>IF(Table1[[#This Row],[Posting Date]]&lt;&gt;"",IF(Table1[[#This Row],[Reference Number]]=Q128,B128+1,1),"")</f>
        <v/>
      </c>
      <c r="C129" s="61"/>
      <c r="D129" s="61"/>
      <c r="E129" s="138"/>
      <c r="F129" s="141" t="str">
        <f>IFERROR(IF(VLOOKUP(Table1[[#This Row],[Budget Code Description]],Dimentions!$X$6:$AC$139,2,FALSE)="","",VLOOKUP(Table1[[#This Row],[Budget Code Description]],Dimentions!$X$6:$AC$139,2,FALSE)),"")</f>
        <v/>
      </c>
      <c r="G129" s="141"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1" t="str">
        <f>IFERROR(VLOOKUP(Table1[[#This Row],[Budget Code Description]],Table6[#All],8,FALSE),"")</f>
        <v/>
      </c>
      <c r="L129" s="63"/>
      <c r="M129" s="65" t="str">
        <f>IFERROR(VLOOKUP(Table1[[#This Row],[Staff ID]],Table2[],2,FALSE),"")</f>
        <v/>
      </c>
      <c r="N129" s="209" t="str">
        <f>IFERROR(IF(VLOOKUP(Table1[[#This Row],[Budget Code Description]],Dimentions!$X$6:$AC$134,4,FALSE)="","",VLOOKUP(Table1[[#This Row],[Budget Code Description]],Dimentions!$X$6:$AC$134,4,FALSE)),"")</f>
        <v/>
      </c>
      <c r="O129" s="65" t="str">
        <f>IFERROR(VLOOKUP(Table1[[#This Row],[Vendor ID]],Table549[],2,FALSE),"")</f>
        <v/>
      </c>
      <c r="P129" s="63"/>
      <c r="Q129" s="141" t="str">
        <f>IF(Table1[[#This Row],[Posting Date]]&lt;&gt;"",$D$9,"")</f>
        <v/>
      </c>
      <c r="R129" s="157" t="str">
        <f>IF(Table1[[#This Row],[Posting Date]]&lt;&gt;"",$D$10,"")</f>
        <v/>
      </c>
      <c r="S129" s="66"/>
      <c r="T129" s="63"/>
      <c r="U129" s="67"/>
      <c r="V129" s="67"/>
      <c r="W129" s="67" t="str">
        <f t="shared" si="6"/>
        <v/>
      </c>
      <c r="X129" s="159" t="str">
        <f>IF(E129="","",(IF(Table1[[#This Row],[Cur]]="USD",Table1[[#This Row],[Cur_Amount Debit]],Table1[[#This Row],[Cur_Amount Debit]]/Table1[[#This Row],[Exchange Rate]])))</f>
        <v/>
      </c>
      <c r="Y129" s="159" t="str">
        <f>IF(E129="","",(IF(Table1[[#This Row],[Cur]]="USD",Table1[[#This Row],[Cur_Amount Credit]],Table1[[#This Row],[Cur_Amount Credit]]/ExchangeRate)))</f>
        <v/>
      </c>
      <c r="Z129" s="201" t="str">
        <f>IF(E129="","",(Table1[[#This Row],[Debit USD]]-Table1[[#This Row],[Credit USD]]))</f>
        <v/>
      </c>
      <c r="AA129" s="226"/>
      <c r="AB129" s="255"/>
      <c r="AC129" s="1"/>
      <c r="AD129" s="15"/>
      <c r="AE129" s="15" t="str">
        <f>IF(AND(OR(Table1[[#This Row],[Account]]="15030",Table1[[#This Row],[Account]]="15035",Table1[[#This Row],[Account]]="20150"),Table1[[#This Row],[Vendor ID]]=""),1,"")</f>
        <v/>
      </c>
      <c r="AF129" s="15"/>
      <c r="AG129" s="15"/>
      <c r="AH129" s="15"/>
      <c r="AI129" s="46" t="str">
        <f>IF(Table1[[#This Row],[Posting Date]]&lt;&gt;"","GJ-"&amp;CountryID,"")</f>
        <v/>
      </c>
      <c r="AJ129" s="59" t="str">
        <f>IF(Table1[[#This Row],[Posting Date]]&lt;&gt;"",Table1[[#This Row],[Posting Date]],"")</f>
        <v/>
      </c>
      <c r="AK129" s="46"/>
      <c r="AL129" s="46" t="str">
        <f>IF(Table1[[#This Row],[Description]]&lt;&gt;"",Table1[[#This Row],[Description]],"")</f>
        <v/>
      </c>
      <c r="AM129" s="46" t="str">
        <f>IF(Table1[[#This Row],[Posting Date]]&lt;&gt;"",Table1[[#This Row],[Reference Number]],"")</f>
        <v/>
      </c>
      <c r="AN129" s="46" t="str">
        <f>TRIM(Table1[[#This Row],[Line '#]])</f>
        <v/>
      </c>
      <c r="AO129" s="46" t="str">
        <f>TRIM(Table1[[#This Row],[Account]])</f>
        <v/>
      </c>
      <c r="AP129" s="46" t="str">
        <f>IF(Table1[[#This Row],[Posting Date]]&lt;&gt;"",$D$5,"")</f>
        <v/>
      </c>
      <c r="AQ129" s="46" t="str">
        <f>TRIM(Table1[[#This Row],[Departments-Prgrams]])</f>
        <v/>
      </c>
      <c r="AR129" s="46" t="str">
        <f>TRIM(Table1[[#This Row],[Grant]])</f>
        <v/>
      </c>
      <c r="AS129" s="46" t="str">
        <f>TRIM(Table1[[#This Row],[Staff ID]])</f>
        <v/>
      </c>
      <c r="AT129" s="46" t="str">
        <f>IF(TRIM(Table1[[#This Row],[Budget Code]])=0,"",TRIM(Table1[[#This Row],[Budget Code]]))</f>
        <v/>
      </c>
      <c r="AU129" s="46" t="str">
        <f>IF(Table1[[#This Row],[Line Description]]&lt;&gt;"",Table1[[#This Row],[Line Description]],"")</f>
        <v/>
      </c>
      <c r="AV129" s="46" t="str">
        <f>IF(Table1[[#This Row],[Cur_Amount Debit]]&gt;0,ROUND(Table1[[#This Row],[Cur_Amount Debit]],2),"")</f>
        <v/>
      </c>
      <c r="AW129" s="46" t="str">
        <f>IF(Table1[[#This Row],[Cur_Amount Credit]]&gt;0,ROUND(Table1[[#This Row],[Cur_Amount Credit]],2),"")</f>
        <v/>
      </c>
      <c r="AX129" s="46" t="str">
        <f>LEFT(Table1[[#This Row],[Cur]],3)</f>
        <v/>
      </c>
      <c r="AY129" s="59"/>
      <c r="AZ129" s="46"/>
      <c r="BA129" s="46" t="str">
        <f>IF(Table1[[#This Row],[Cur]]&lt;&gt;"",IF(Table1[[#This Row],[Cur]]="USD","",ExchangeRate),"")</f>
        <v/>
      </c>
      <c r="BB129" s="46" t="str">
        <f>IF(Table1[[#This Row],[Grant]]&lt;&gt;"",VLOOKUP(Table1[[#This Row],[Grant]],Grants!B:D,3),"")</f>
        <v/>
      </c>
      <c r="BC129" s="46" t="str">
        <f>TRIM(Table1[[#This Row],[Vendor ID]])</f>
        <v/>
      </c>
      <c r="BD129">
        <f>IF(Table1[[#This Row],[Reference Number]]=Q128,BD128,BD128+1)</f>
        <v>0</v>
      </c>
    </row>
    <row r="130" spans="1:56" ht="11.25" customHeight="1" x14ac:dyDescent="0.25">
      <c r="A130" s="1"/>
      <c r="B130" s="88" t="str">
        <f>IF(Table1[[#This Row],[Posting Date]]&lt;&gt;"",IF(Table1[[#This Row],[Reference Number]]=Q129,B129+1,1),"")</f>
        <v/>
      </c>
      <c r="C130" s="61"/>
      <c r="D130" s="61"/>
      <c r="E130" s="138"/>
      <c r="F130" s="141" t="str">
        <f>IFERROR(IF(VLOOKUP(Table1[[#This Row],[Budget Code Description]],Dimentions!$X$6:$AC$139,2,FALSE)="","",VLOOKUP(Table1[[#This Row],[Budget Code Description]],Dimentions!$X$6:$AC$139,2,FALSE)),"")</f>
        <v/>
      </c>
      <c r="G130" s="141"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1" t="str">
        <f>IFERROR(VLOOKUP(Table1[[#This Row],[Budget Code Description]],Table6[#All],8,FALSE),"")</f>
        <v/>
      </c>
      <c r="L130" s="63"/>
      <c r="M130" s="65" t="str">
        <f>IFERROR(VLOOKUP(Table1[[#This Row],[Staff ID]],Table2[],2,FALSE),"")</f>
        <v/>
      </c>
      <c r="N130" s="209" t="str">
        <f>IFERROR(IF(VLOOKUP(Table1[[#This Row],[Budget Code Description]],Dimentions!$X$6:$AC$134,4,FALSE)="","",VLOOKUP(Table1[[#This Row],[Budget Code Description]],Dimentions!$X$6:$AC$134,4,FALSE)),"")</f>
        <v/>
      </c>
      <c r="O130" s="65" t="str">
        <f>IFERROR(VLOOKUP(Table1[[#This Row],[Vendor ID]],Table549[],2,FALSE),"")</f>
        <v/>
      </c>
      <c r="P130" s="63"/>
      <c r="Q130" s="141" t="str">
        <f>IF(Table1[[#This Row],[Posting Date]]&lt;&gt;"",$D$9,"")</f>
        <v/>
      </c>
      <c r="R130" s="157" t="str">
        <f>IF(Table1[[#This Row],[Posting Date]]&lt;&gt;"",$D$10,"")</f>
        <v/>
      </c>
      <c r="S130" s="66"/>
      <c r="T130" s="63"/>
      <c r="U130" s="67"/>
      <c r="V130" s="67"/>
      <c r="W130" s="67" t="str">
        <f t="shared" si="6"/>
        <v/>
      </c>
      <c r="X130" s="159" t="str">
        <f>IF(E130="","",(IF(Table1[[#This Row],[Cur]]="USD",Table1[[#This Row],[Cur_Amount Debit]],Table1[[#This Row],[Cur_Amount Debit]]/Table1[[#This Row],[Exchange Rate]])))</f>
        <v/>
      </c>
      <c r="Y130" s="159" t="str">
        <f>IF(E130="","",(IF(Table1[[#This Row],[Cur]]="USD",Table1[[#This Row],[Cur_Amount Credit]],Table1[[#This Row],[Cur_Amount Credit]]/ExchangeRate)))</f>
        <v/>
      </c>
      <c r="Z130" s="201" t="str">
        <f>IF(E130="","",(Table1[[#This Row],[Debit USD]]-Table1[[#This Row],[Credit USD]]))</f>
        <v/>
      </c>
      <c r="AA130" s="226"/>
      <c r="AB130" s="255"/>
      <c r="AC130" s="1"/>
      <c r="AD130" s="15"/>
      <c r="AE130" s="15" t="str">
        <f>IF(AND(OR(Table1[[#This Row],[Account]]="15030",Table1[[#This Row],[Account]]="15035",Table1[[#This Row],[Account]]="20150"),Table1[[#This Row],[Vendor ID]]=""),1,"")</f>
        <v/>
      </c>
      <c r="AF130" s="15"/>
      <c r="AG130" s="15"/>
      <c r="AH130" s="15"/>
      <c r="AI130" s="46" t="str">
        <f>IF(Table1[[#This Row],[Posting Date]]&lt;&gt;"","GJ-"&amp;CountryID,"")</f>
        <v/>
      </c>
      <c r="AJ130" s="59" t="str">
        <f>IF(Table1[[#This Row],[Posting Date]]&lt;&gt;"",Table1[[#This Row],[Posting Date]],"")</f>
        <v/>
      </c>
      <c r="AK130" s="46"/>
      <c r="AL130" s="46" t="str">
        <f>IF(Table1[[#This Row],[Description]]&lt;&gt;"",Table1[[#This Row],[Description]],"")</f>
        <v/>
      </c>
      <c r="AM130" s="46" t="str">
        <f>IF(Table1[[#This Row],[Posting Date]]&lt;&gt;"",Table1[[#This Row],[Reference Number]],"")</f>
        <v/>
      </c>
      <c r="AN130" s="46" t="str">
        <f>TRIM(Table1[[#This Row],[Line '#]])</f>
        <v/>
      </c>
      <c r="AO130" s="46" t="str">
        <f>TRIM(Table1[[#This Row],[Account]])</f>
        <v/>
      </c>
      <c r="AP130" s="46" t="str">
        <f>IF(Table1[[#This Row],[Posting Date]]&lt;&gt;"",$D$5,"")</f>
        <v/>
      </c>
      <c r="AQ130" s="46" t="str">
        <f>TRIM(Table1[[#This Row],[Departments-Prgrams]])</f>
        <v/>
      </c>
      <c r="AR130" s="46" t="str">
        <f>TRIM(Table1[[#This Row],[Grant]])</f>
        <v/>
      </c>
      <c r="AS130" s="46" t="str">
        <f>TRIM(Table1[[#This Row],[Staff ID]])</f>
        <v/>
      </c>
      <c r="AT130" s="46" t="str">
        <f>IF(TRIM(Table1[[#This Row],[Budget Code]])=0,"",TRIM(Table1[[#This Row],[Budget Code]]))</f>
        <v/>
      </c>
      <c r="AU130" s="46" t="str">
        <f>IF(Table1[[#This Row],[Line Description]]&lt;&gt;"",Table1[[#This Row],[Line Description]],"")</f>
        <v/>
      </c>
      <c r="AV130" s="46" t="str">
        <f>IF(Table1[[#This Row],[Cur_Amount Debit]]&gt;0,ROUND(Table1[[#This Row],[Cur_Amount Debit]],2),"")</f>
        <v/>
      </c>
      <c r="AW130" s="46" t="str">
        <f>IF(Table1[[#This Row],[Cur_Amount Credit]]&gt;0,ROUND(Table1[[#This Row],[Cur_Amount Credit]],2),"")</f>
        <v/>
      </c>
      <c r="AX130" s="46" t="str">
        <f>LEFT(Table1[[#This Row],[Cur]],3)</f>
        <v/>
      </c>
      <c r="AY130" s="59"/>
      <c r="AZ130" s="46"/>
      <c r="BA130" s="46" t="str">
        <f>IF(Table1[[#This Row],[Cur]]&lt;&gt;"",IF(Table1[[#This Row],[Cur]]="USD","",ExchangeRate),"")</f>
        <v/>
      </c>
      <c r="BB130" s="46" t="str">
        <f>IF(Table1[[#This Row],[Grant]]&lt;&gt;"",VLOOKUP(Table1[[#This Row],[Grant]],Grants!B:D,3),"")</f>
        <v/>
      </c>
      <c r="BC130" s="46" t="str">
        <f>TRIM(Table1[[#This Row],[Vendor ID]])</f>
        <v/>
      </c>
      <c r="BD130">
        <f>IF(Table1[[#This Row],[Reference Number]]=Q129,BD129,BD129+1)</f>
        <v>0</v>
      </c>
    </row>
    <row r="131" spans="1:56" ht="11.25" customHeight="1" x14ac:dyDescent="0.25">
      <c r="A131" s="1"/>
      <c r="B131" s="88" t="str">
        <f>IF(Table1[[#This Row],[Posting Date]]&lt;&gt;"",IF(Table1[[#This Row],[Reference Number]]=Q130,B130+1,1),"")</f>
        <v/>
      </c>
      <c r="C131" s="61"/>
      <c r="D131" s="61"/>
      <c r="E131" s="138"/>
      <c r="F131" s="141" t="str">
        <f>IFERROR(IF(VLOOKUP(Table1[[#This Row],[Budget Code Description]],Dimentions!$X$6:$AC$139,2,FALSE)="","",VLOOKUP(Table1[[#This Row],[Budget Code Description]],Dimentions!$X$6:$AC$139,2,FALSE)),"")</f>
        <v/>
      </c>
      <c r="G131" s="141"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1" t="str">
        <f>IFERROR(VLOOKUP(Table1[[#This Row],[Budget Code Description]],Table6[#All],8,FALSE),"")</f>
        <v/>
      </c>
      <c r="L131" s="63"/>
      <c r="M131" s="65" t="str">
        <f>IFERROR(VLOOKUP(Table1[[#This Row],[Staff ID]],Table2[],2,FALSE),"")</f>
        <v/>
      </c>
      <c r="N131" s="209" t="str">
        <f>IFERROR(IF(VLOOKUP(Table1[[#This Row],[Budget Code Description]],Dimentions!$X$6:$AC$134,4,FALSE)="","",VLOOKUP(Table1[[#This Row],[Budget Code Description]],Dimentions!$X$6:$AC$134,4,FALSE)),"")</f>
        <v/>
      </c>
      <c r="O131" s="65" t="str">
        <f>IFERROR(VLOOKUP(Table1[[#This Row],[Vendor ID]],Table549[],2,FALSE),"")</f>
        <v/>
      </c>
      <c r="P131" s="63"/>
      <c r="Q131" s="141" t="str">
        <f>IF(Table1[[#This Row],[Posting Date]]&lt;&gt;"",$D$9,"")</f>
        <v/>
      </c>
      <c r="R131" s="157" t="str">
        <f>IF(Table1[[#This Row],[Posting Date]]&lt;&gt;"",$D$10,"")</f>
        <v/>
      </c>
      <c r="S131" s="66"/>
      <c r="T131" s="63"/>
      <c r="U131" s="67"/>
      <c r="V131" s="67"/>
      <c r="W131" s="67" t="str">
        <f t="shared" si="6"/>
        <v/>
      </c>
      <c r="X131" s="159" t="str">
        <f>IF(E131="","",(IF(Table1[[#This Row],[Cur]]="USD",Table1[[#This Row],[Cur_Amount Debit]],Table1[[#This Row],[Cur_Amount Debit]]/Table1[[#This Row],[Exchange Rate]])))</f>
        <v/>
      </c>
      <c r="Y131" s="159" t="str">
        <f>IF(E131="","",(IF(Table1[[#This Row],[Cur]]="USD",Table1[[#This Row],[Cur_Amount Credit]],Table1[[#This Row],[Cur_Amount Credit]]/ExchangeRate)))</f>
        <v/>
      </c>
      <c r="Z131" s="201" t="str">
        <f>IF(E131="","",(Table1[[#This Row],[Debit USD]]-Table1[[#This Row],[Credit USD]]))</f>
        <v/>
      </c>
      <c r="AA131" s="226"/>
      <c r="AB131" s="255"/>
      <c r="AC131" s="1"/>
      <c r="AD131" s="15"/>
      <c r="AE131" s="15" t="str">
        <f>IF(AND(OR(Table1[[#This Row],[Account]]="15030",Table1[[#This Row],[Account]]="15035",Table1[[#This Row],[Account]]="20150"),Table1[[#This Row],[Vendor ID]]=""),1,"")</f>
        <v/>
      </c>
      <c r="AF131" s="15"/>
      <c r="AG131" s="15"/>
      <c r="AH131" s="15"/>
      <c r="AI131" s="46" t="str">
        <f>IF(Table1[[#This Row],[Posting Date]]&lt;&gt;"","GJ-"&amp;CountryID,"")</f>
        <v/>
      </c>
      <c r="AJ131" s="59" t="str">
        <f>IF(Table1[[#This Row],[Posting Date]]&lt;&gt;"",Table1[[#This Row],[Posting Date]],"")</f>
        <v/>
      </c>
      <c r="AK131" s="46"/>
      <c r="AL131" s="46" t="str">
        <f>IF(Table1[[#This Row],[Description]]&lt;&gt;"",Table1[[#This Row],[Description]],"")</f>
        <v/>
      </c>
      <c r="AM131" s="46" t="str">
        <f>IF(Table1[[#This Row],[Posting Date]]&lt;&gt;"",Table1[[#This Row],[Reference Number]],"")</f>
        <v/>
      </c>
      <c r="AN131" s="46" t="str">
        <f>TRIM(Table1[[#This Row],[Line '#]])</f>
        <v/>
      </c>
      <c r="AO131" s="46" t="str">
        <f>TRIM(Table1[[#This Row],[Account]])</f>
        <v/>
      </c>
      <c r="AP131" s="46" t="str">
        <f>IF(Table1[[#This Row],[Posting Date]]&lt;&gt;"",$D$5,"")</f>
        <v/>
      </c>
      <c r="AQ131" s="46" t="str">
        <f>TRIM(Table1[[#This Row],[Departments-Prgrams]])</f>
        <v/>
      </c>
      <c r="AR131" s="46" t="str">
        <f>TRIM(Table1[[#This Row],[Grant]])</f>
        <v/>
      </c>
      <c r="AS131" s="46" t="str">
        <f>TRIM(Table1[[#This Row],[Staff ID]])</f>
        <v/>
      </c>
      <c r="AT131" s="46" t="str">
        <f>IF(TRIM(Table1[[#This Row],[Budget Code]])=0,"",TRIM(Table1[[#This Row],[Budget Code]]))</f>
        <v/>
      </c>
      <c r="AU131" s="46" t="str">
        <f>IF(Table1[[#This Row],[Line Description]]&lt;&gt;"",Table1[[#This Row],[Line Description]],"")</f>
        <v/>
      </c>
      <c r="AV131" s="46" t="str">
        <f>IF(Table1[[#This Row],[Cur_Amount Debit]]&gt;0,ROUND(Table1[[#This Row],[Cur_Amount Debit]],2),"")</f>
        <v/>
      </c>
      <c r="AW131" s="46" t="str">
        <f>IF(Table1[[#This Row],[Cur_Amount Credit]]&gt;0,ROUND(Table1[[#This Row],[Cur_Amount Credit]],2),"")</f>
        <v/>
      </c>
      <c r="AX131" s="46" t="str">
        <f>LEFT(Table1[[#This Row],[Cur]],3)</f>
        <v/>
      </c>
      <c r="AY131" s="59"/>
      <c r="AZ131" s="46"/>
      <c r="BA131" s="46" t="str">
        <f>IF(Table1[[#This Row],[Cur]]&lt;&gt;"",IF(Table1[[#This Row],[Cur]]="USD","",ExchangeRate),"")</f>
        <v/>
      </c>
      <c r="BB131" s="46" t="str">
        <f>IF(Table1[[#This Row],[Grant]]&lt;&gt;"",VLOOKUP(Table1[[#This Row],[Grant]],Grants!B:D,3),"")</f>
        <v/>
      </c>
      <c r="BC131" s="46" t="str">
        <f>TRIM(Table1[[#This Row],[Vendor ID]])</f>
        <v/>
      </c>
      <c r="BD131">
        <f>IF(Table1[[#This Row],[Reference Number]]=Q130,BD130,BD130+1)</f>
        <v>0</v>
      </c>
    </row>
    <row r="132" spans="1:56" ht="11.25" customHeight="1" x14ac:dyDescent="0.25">
      <c r="A132" s="1"/>
      <c r="B132" s="88" t="str">
        <f>IF(Table1[[#This Row],[Posting Date]]&lt;&gt;"",IF(Table1[[#This Row],[Reference Number]]=Q131,B131+1,1),"")</f>
        <v/>
      </c>
      <c r="C132" s="61"/>
      <c r="D132" s="61"/>
      <c r="E132" s="138"/>
      <c r="F132" s="141" t="str">
        <f>IFERROR(IF(VLOOKUP(Table1[[#This Row],[Budget Code Description]],Dimentions!$X$6:$AC$139,2,FALSE)="","",VLOOKUP(Table1[[#This Row],[Budget Code Description]],Dimentions!$X$6:$AC$139,2,FALSE)),"")</f>
        <v/>
      </c>
      <c r="G132" s="141"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1" t="str">
        <f>IFERROR(VLOOKUP(Table1[[#This Row],[Budget Code Description]],Table6[#All],8,FALSE),"")</f>
        <v/>
      </c>
      <c r="L132" s="63"/>
      <c r="M132" s="65" t="str">
        <f>IFERROR(VLOOKUP(Table1[[#This Row],[Staff ID]],Table2[],2,FALSE),"")</f>
        <v/>
      </c>
      <c r="N132" s="209" t="str">
        <f>IFERROR(IF(VLOOKUP(Table1[[#This Row],[Budget Code Description]],Dimentions!$X$6:$AC$134,4,FALSE)="","",VLOOKUP(Table1[[#This Row],[Budget Code Description]],Dimentions!$X$6:$AC$134,4,FALSE)),"")</f>
        <v/>
      </c>
      <c r="O132" s="65" t="str">
        <f>IFERROR(VLOOKUP(Table1[[#This Row],[Vendor ID]],Table549[],2,FALSE),"")</f>
        <v/>
      </c>
      <c r="P132" s="63"/>
      <c r="Q132" s="141" t="str">
        <f>IF(Table1[[#This Row],[Posting Date]]&lt;&gt;"",$D$9,"")</f>
        <v/>
      </c>
      <c r="R132" s="157" t="str">
        <f>IF(Table1[[#This Row],[Posting Date]]&lt;&gt;"",$D$10,"")</f>
        <v/>
      </c>
      <c r="S132" s="66"/>
      <c r="T132" s="63"/>
      <c r="U132" s="67"/>
      <c r="V132" s="67"/>
      <c r="W132" s="67" t="str">
        <f t="shared" si="6"/>
        <v/>
      </c>
      <c r="X132" s="159" t="str">
        <f>IF(E132="","",(IF(Table1[[#This Row],[Cur]]="USD",Table1[[#This Row],[Cur_Amount Debit]],Table1[[#This Row],[Cur_Amount Debit]]/Table1[[#This Row],[Exchange Rate]])))</f>
        <v/>
      </c>
      <c r="Y132" s="159" t="str">
        <f>IF(E132="","",(IF(Table1[[#This Row],[Cur]]="USD",Table1[[#This Row],[Cur_Amount Credit]],Table1[[#This Row],[Cur_Amount Credit]]/ExchangeRate)))</f>
        <v/>
      </c>
      <c r="Z132" s="201" t="str">
        <f>IF(E132="","",(Table1[[#This Row],[Debit USD]]-Table1[[#This Row],[Credit USD]]))</f>
        <v/>
      </c>
      <c r="AA132" s="226"/>
      <c r="AB132" s="255"/>
      <c r="AC132" s="1"/>
      <c r="AD132" s="15"/>
      <c r="AE132" s="15" t="str">
        <f>IF(AND(OR(Table1[[#This Row],[Account]]="15030",Table1[[#This Row],[Account]]="15035",Table1[[#This Row],[Account]]="20150"),Table1[[#This Row],[Vendor ID]]=""),1,"")</f>
        <v/>
      </c>
      <c r="AF132" s="15"/>
      <c r="AG132" s="15"/>
      <c r="AH132" s="15"/>
      <c r="AI132" s="46" t="str">
        <f>IF(Table1[[#This Row],[Posting Date]]&lt;&gt;"","GJ-"&amp;CountryID,"")</f>
        <v/>
      </c>
      <c r="AJ132" s="59" t="str">
        <f>IF(Table1[[#This Row],[Posting Date]]&lt;&gt;"",Table1[[#This Row],[Posting Date]],"")</f>
        <v/>
      </c>
      <c r="AK132" s="46"/>
      <c r="AL132" s="46" t="str">
        <f>IF(Table1[[#This Row],[Description]]&lt;&gt;"",Table1[[#This Row],[Description]],"")</f>
        <v/>
      </c>
      <c r="AM132" s="46" t="str">
        <f>IF(Table1[[#This Row],[Posting Date]]&lt;&gt;"",Table1[[#This Row],[Reference Number]],"")</f>
        <v/>
      </c>
      <c r="AN132" s="46" t="str">
        <f>TRIM(Table1[[#This Row],[Line '#]])</f>
        <v/>
      </c>
      <c r="AO132" s="46" t="str">
        <f>TRIM(Table1[[#This Row],[Account]])</f>
        <v/>
      </c>
      <c r="AP132" s="46" t="str">
        <f>IF(Table1[[#This Row],[Posting Date]]&lt;&gt;"",$D$5,"")</f>
        <v/>
      </c>
      <c r="AQ132" s="46" t="str">
        <f>TRIM(Table1[[#This Row],[Departments-Prgrams]])</f>
        <v/>
      </c>
      <c r="AR132" s="46" t="str">
        <f>TRIM(Table1[[#This Row],[Grant]])</f>
        <v/>
      </c>
      <c r="AS132" s="46" t="str">
        <f>TRIM(Table1[[#This Row],[Staff ID]])</f>
        <v/>
      </c>
      <c r="AT132" s="46" t="str">
        <f>IF(TRIM(Table1[[#This Row],[Budget Code]])=0,"",TRIM(Table1[[#This Row],[Budget Code]]))</f>
        <v/>
      </c>
      <c r="AU132" s="46" t="str">
        <f>IF(Table1[[#This Row],[Line Description]]&lt;&gt;"",Table1[[#This Row],[Line Description]],"")</f>
        <v/>
      </c>
      <c r="AV132" s="46" t="str">
        <f>IF(Table1[[#This Row],[Cur_Amount Debit]]&gt;0,ROUND(Table1[[#This Row],[Cur_Amount Debit]],2),"")</f>
        <v/>
      </c>
      <c r="AW132" s="46" t="str">
        <f>IF(Table1[[#This Row],[Cur_Amount Credit]]&gt;0,ROUND(Table1[[#This Row],[Cur_Amount Credit]],2),"")</f>
        <v/>
      </c>
      <c r="AX132" s="46" t="str">
        <f>LEFT(Table1[[#This Row],[Cur]],3)</f>
        <v/>
      </c>
      <c r="AY132" s="59"/>
      <c r="AZ132" s="46"/>
      <c r="BA132" s="46" t="str">
        <f>IF(Table1[[#This Row],[Cur]]&lt;&gt;"",IF(Table1[[#This Row],[Cur]]="USD","",ExchangeRate),"")</f>
        <v/>
      </c>
      <c r="BB132" s="46" t="str">
        <f>IF(Table1[[#This Row],[Grant]]&lt;&gt;"",VLOOKUP(Table1[[#This Row],[Grant]],Grants!B:D,3),"")</f>
        <v/>
      </c>
      <c r="BC132" s="46" t="str">
        <f>TRIM(Table1[[#This Row],[Vendor ID]])</f>
        <v/>
      </c>
      <c r="BD132">
        <f>IF(Table1[[#This Row],[Reference Number]]=Q131,BD131,BD131+1)</f>
        <v>0</v>
      </c>
    </row>
    <row r="133" spans="1:56" ht="11.25" customHeight="1" x14ac:dyDescent="0.25">
      <c r="A133" s="1"/>
      <c r="B133" s="88" t="str">
        <f>IF(Table1[[#This Row],[Posting Date]]&lt;&gt;"",IF(Table1[[#This Row],[Reference Number]]=Q132,B132+1,1),"")</f>
        <v/>
      </c>
      <c r="C133" s="61"/>
      <c r="D133" s="61"/>
      <c r="E133" s="138"/>
      <c r="F133" s="141" t="str">
        <f>IFERROR(IF(VLOOKUP(Table1[[#This Row],[Budget Code Description]],Dimentions!$X$6:$AC$139,2,FALSE)="","",VLOOKUP(Table1[[#This Row],[Budget Code Description]],Dimentions!$X$6:$AC$139,2,FALSE)),"")</f>
        <v/>
      </c>
      <c r="G133" s="141"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1" t="str">
        <f>IFERROR(VLOOKUP(Table1[[#This Row],[Budget Code Description]],Table6[#All],8,FALSE),"")</f>
        <v/>
      </c>
      <c r="L133" s="63"/>
      <c r="M133" s="65" t="str">
        <f>IFERROR(VLOOKUP(Table1[[#This Row],[Staff ID]],Table2[],2,FALSE),"")</f>
        <v/>
      </c>
      <c r="N133" s="209" t="str">
        <f>IFERROR(IF(VLOOKUP(Table1[[#This Row],[Budget Code Description]],Dimentions!$X$6:$AC$134,4,FALSE)="","",VLOOKUP(Table1[[#This Row],[Budget Code Description]],Dimentions!$X$6:$AC$134,4,FALSE)),"")</f>
        <v/>
      </c>
      <c r="O133" s="65" t="str">
        <f>IFERROR(VLOOKUP(Table1[[#This Row],[Vendor ID]],Table549[],2,FALSE),"")</f>
        <v/>
      </c>
      <c r="P133" s="63"/>
      <c r="Q133" s="141" t="str">
        <f>IF(Table1[[#This Row],[Posting Date]]&lt;&gt;"",$D$9,"")</f>
        <v/>
      </c>
      <c r="R133" s="157" t="str">
        <f>IF(Table1[[#This Row],[Posting Date]]&lt;&gt;"",$D$10,"")</f>
        <v/>
      </c>
      <c r="S133" s="66"/>
      <c r="T133" s="63"/>
      <c r="U133" s="67"/>
      <c r="V133" s="67"/>
      <c r="W133" s="67" t="str">
        <f t="shared" si="6"/>
        <v/>
      </c>
      <c r="X133" s="159" t="str">
        <f>IF(E133="","",(IF(Table1[[#This Row],[Cur]]="USD",Table1[[#This Row],[Cur_Amount Debit]],Table1[[#This Row],[Cur_Amount Debit]]/Table1[[#This Row],[Exchange Rate]])))</f>
        <v/>
      </c>
      <c r="Y133" s="159" t="str">
        <f>IF(E133="","",(IF(Table1[[#This Row],[Cur]]="USD",Table1[[#This Row],[Cur_Amount Credit]],Table1[[#This Row],[Cur_Amount Credit]]/ExchangeRate)))</f>
        <v/>
      </c>
      <c r="Z133" s="201" t="str">
        <f>IF(E133="","",(Table1[[#This Row],[Debit USD]]-Table1[[#This Row],[Credit USD]]))</f>
        <v/>
      </c>
      <c r="AA133" s="226"/>
      <c r="AB133" s="255"/>
      <c r="AC133" s="1"/>
      <c r="AD133" s="15"/>
      <c r="AE133" s="15" t="str">
        <f>IF(AND(OR(Table1[[#This Row],[Account]]="15030",Table1[[#This Row],[Account]]="15035",Table1[[#This Row],[Account]]="20150"),Table1[[#This Row],[Vendor ID]]=""),1,"")</f>
        <v/>
      </c>
      <c r="AF133" s="15"/>
      <c r="AG133" s="15"/>
      <c r="AH133" s="15"/>
      <c r="AI133" s="46" t="str">
        <f>IF(Table1[[#This Row],[Posting Date]]&lt;&gt;"","GJ-"&amp;CountryID,"")</f>
        <v/>
      </c>
      <c r="AJ133" s="59" t="str">
        <f>IF(Table1[[#This Row],[Posting Date]]&lt;&gt;"",Table1[[#This Row],[Posting Date]],"")</f>
        <v/>
      </c>
      <c r="AK133" s="46"/>
      <c r="AL133" s="46" t="str">
        <f>IF(Table1[[#This Row],[Description]]&lt;&gt;"",Table1[[#This Row],[Description]],"")</f>
        <v/>
      </c>
      <c r="AM133" s="46" t="str">
        <f>IF(Table1[[#This Row],[Posting Date]]&lt;&gt;"",Table1[[#This Row],[Reference Number]],"")</f>
        <v/>
      </c>
      <c r="AN133" s="46" t="str">
        <f>TRIM(Table1[[#This Row],[Line '#]])</f>
        <v/>
      </c>
      <c r="AO133" s="46" t="str">
        <f>TRIM(Table1[[#This Row],[Account]])</f>
        <v/>
      </c>
      <c r="AP133" s="46" t="str">
        <f>IF(Table1[[#This Row],[Posting Date]]&lt;&gt;"",$D$5,"")</f>
        <v/>
      </c>
      <c r="AQ133" s="46" t="str">
        <f>TRIM(Table1[[#This Row],[Departments-Prgrams]])</f>
        <v/>
      </c>
      <c r="AR133" s="46" t="str">
        <f>TRIM(Table1[[#This Row],[Grant]])</f>
        <v/>
      </c>
      <c r="AS133" s="46" t="str">
        <f>TRIM(Table1[[#This Row],[Staff ID]])</f>
        <v/>
      </c>
      <c r="AT133" s="46" t="str">
        <f>IF(TRIM(Table1[[#This Row],[Budget Code]])=0,"",TRIM(Table1[[#This Row],[Budget Code]]))</f>
        <v/>
      </c>
      <c r="AU133" s="46" t="str">
        <f>IF(Table1[[#This Row],[Line Description]]&lt;&gt;"",Table1[[#This Row],[Line Description]],"")</f>
        <v/>
      </c>
      <c r="AV133" s="46" t="str">
        <f>IF(Table1[[#This Row],[Cur_Amount Debit]]&gt;0,ROUND(Table1[[#This Row],[Cur_Amount Debit]],2),"")</f>
        <v/>
      </c>
      <c r="AW133" s="46" t="str">
        <f>IF(Table1[[#This Row],[Cur_Amount Credit]]&gt;0,ROUND(Table1[[#This Row],[Cur_Amount Credit]],2),"")</f>
        <v/>
      </c>
      <c r="AX133" s="46" t="str">
        <f>LEFT(Table1[[#This Row],[Cur]],3)</f>
        <v/>
      </c>
      <c r="AY133" s="59"/>
      <c r="AZ133" s="46"/>
      <c r="BA133" s="46" t="str">
        <f>IF(Table1[[#This Row],[Cur]]&lt;&gt;"",IF(Table1[[#This Row],[Cur]]="USD","",ExchangeRate),"")</f>
        <v/>
      </c>
      <c r="BB133" s="46" t="str">
        <f>IF(Table1[[#This Row],[Grant]]&lt;&gt;"",VLOOKUP(Table1[[#This Row],[Grant]],Grants!B:D,3),"")</f>
        <v/>
      </c>
      <c r="BC133" s="46" t="str">
        <f>TRIM(Table1[[#This Row],[Vendor ID]])</f>
        <v/>
      </c>
      <c r="BD133">
        <f>IF(Table1[[#This Row],[Reference Number]]=Q132,BD132,BD132+1)</f>
        <v>0</v>
      </c>
    </row>
    <row r="134" spans="1:56" ht="11.25" customHeight="1" x14ac:dyDescent="0.25">
      <c r="A134" s="1"/>
      <c r="B134" s="88" t="str">
        <f>IF(Table1[[#This Row],[Posting Date]]&lt;&gt;"",IF(Table1[[#This Row],[Reference Number]]=Q133,B133+1,1),"")</f>
        <v/>
      </c>
      <c r="C134" s="61"/>
      <c r="D134" s="61"/>
      <c r="E134" s="138"/>
      <c r="F134" s="141" t="str">
        <f>IFERROR(IF(VLOOKUP(Table1[[#This Row],[Budget Code Description]],Dimentions!$X$6:$AC$139,2,FALSE)="","",VLOOKUP(Table1[[#This Row],[Budget Code Description]],Dimentions!$X$6:$AC$139,2,FALSE)),"")</f>
        <v/>
      </c>
      <c r="G134" s="141"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1" t="str">
        <f>IFERROR(VLOOKUP(Table1[[#This Row],[Budget Code Description]],Table6[#All],8,FALSE),"")</f>
        <v/>
      </c>
      <c r="L134" s="63"/>
      <c r="M134" s="65" t="str">
        <f>IFERROR(VLOOKUP(Table1[[#This Row],[Staff ID]],Table2[],2,FALSE),"")</f>
        <v/>
      </c>
      <c r="N134" s="209" t="str">
        <f>IFERROR(IF(VLOOKUP(Table1[[#This Row],[Budget Code Description]],Dimentions!$X$6:$AC$134,4,FALSE)="","",VLOOKUP(Table1[[#This Row],[Budget Code Description]],Dimentions!$X$6:$AC$134,4,FALSE)),"")</f>
        <v/>
      </c>
      <c r="O134" s="65" t="str">
        <f>IFERROR(VLOOKUP(Table1[[#This Row],[Vendor ID]],Table549[],2,FALSE),"")</f>
        <v/>
      </c>
      <c r="P134" s="63"/>
      <c r="Q134" s="141" t="str">
        <f>IF(Table1[[#This Row],[Posting Date]]&lt;&gt;"",$D$9,"")</f>
        <v/>
      </c>
      <c r="R134" s="157" t="str">
        <f>IF(Table1[[#This Row],[Posting Date]]&lt;&gt;"",$D$10,"")</f>
        <v/>
      </c>
      <c r="S134" s="66"/>
      <c r="T134" s="63"/>
      <c r="U134" s="67"/>
      <c r="V134" s="67"/>
      <c r="W134" s="67" t="str">
        <f t="shared" si="6"/>
        <v/>
      </c>
      <c r="X134" s="159" t="str">
        <f>IF(E134="","",(IF(Table1[[#This Row],[Cur]]="USD",Table1[[#This Row],[Cur_Amount Debit]],Table1[[#This Row],[Cur_Amount Debit]]/Table1[[#This Row],[Exchange Rate]])))</f>
        <v/>
      </c>
      <c r="Y134" s="159" t="str">
        <f>IF(E134="","",(IF(Table1[[#This Row],[Cur]]="USD",Table1[[#This Row],[Cur_Amount Credit]],Table1[[#This Row],[Cur_Amount Credit]]/ExchangeRate)))</f>
        <v/>
      </c>
      <c r="Z134" s="201" t="str">
        <f>IF(E134="","",(Table1[[#This Row],[Debit USD]]-Table1[[#This Row],[Credit USD]]))</f>
        <v/>
      </c>
      <c r="AA134" s="226"/>
      <c r="AB134" s="255"/>
      <c r="AC134" s="1"/>
      <c r="AD134" s="15"/>
      <c r="AE134" s="15" t="str">
        <f>IF(AND(OR(Table1[[#This Row],[Account]]="15030",Table1[[#This Row],[Account]]="15035",Table1[[#This Row],[Account]]="20150"),Table1[[#This Row],[Vendor ID]]=""),1,"")</f>
        <v/>
      </c>
      <c r="AF134" s="15"/>
      <c r="AG134" s="15"/>
      <c r="AH134" s="15"/>
      <c r="AI134" s="46" t="str">
        <f>IF(Table1[[#This Row],[Posting Date]]&lt;&gt;"","GJ-"&amp;CountryID,"")</f>
        <v/>
      </c>
      <c r="AJ134" s="59" t="str">
        <f>IF(Table1[[#This Row],[Posting Date]]&lt;&gt;"",Table1[[#This Row],[Posting Date]],"")</f>
        <v/>
      </c>
      <c r="AK134" s="46"/>
      <c r="AL134" s="46" t="str">
        <f>IF(Table1[[#This Row],[Description]]&lt;&gt;"",Table1[[#This Row],[Description]],"")</f>
        <v/>
      </c>
      <c r="AM134" s="46" t="str">
        <f>IF(Table1[[#This Row],[Posting Date]]&lt;&gt;"",Table1[[#This Row],[Reference Number]],"")</f>
        <v/>
      </c>
      <c r="AN134" s="46" t="str">
        <f>TRIM(Table1[[#This Row],[Line '#]])</f>
        <v/>
      </c>
      <c r="AO134" s="46" t="str">
        <f>TRIM(Table1[[#This Row],[Account]])</f>
        <v/>
      </c>
      <c r="AP134" s="46" t="str">
        <f>IF(Table1[[#This Row],[Posting Date]]&lt;&gt;"",$D$5,"")</f>
        <v/>
      </c>
      <c r="AQ134" s="46" t="str">
        <f>TRIM(Table1[[#This Row],[Departments-Prgrams]])</f>
        <v/>
      </c>
      <c r="AR134" s="46" t="str">
        <f>TRIM(Table1[[#This Row],[Grant]])</f>
        <v/>
      </c>
      <c r="AS134" s="46" t="str">
        <f>TRIM(Table1[[#This Row],[Staff ID]])</f>
        <v/>
      </c>
      <c r="AT134" s="46" t="str">
        <f>IF(TRIM(Table1[[#This Row],[Budget Code]])=0,"",TRIM(Table1[[#This Row],[Budget Code]]))</f>
        <v/>
      </c>
      <c r="AU134" s="46" t="str">
        <f>IF(Table1[[#This Row],[Line Description]]&lt;&gt;"",Table1[[#This Row],[Line Description]],"")</f>
        <v/>
      </c>
      <c r="AV134" s="46" t="str">
        <f>IF(Table1[[#This Row],[Cur_Amount Debit]]&gt;0,ROUND(Table1[[#This Row],[Cur_Amount Debit]],2),"")</f>
        <v/>
      </c>
      <c r="AW134" s="46" t="str">
        <f>IF(Table1[[#This Row],[Cur_Amount Credit]]&gt;0,ROUND(Table1[[#This Row],[Cur_Amount Credit]],2),"")</f>
        <v/>
      </c>
      <c r="AX134" s="46" t="str">
        <f>LEFT(Table1[[#This Row],[Cur]],3)</f>
        <v/>
      </c>
      <c r="AY134" s="59"/>
      <c r="AZ134" s="46"/>
      <c r="BA134" s="46" t="str">
        <f>IF(Table1[[#This Row],[Cur]]&lt;&gt;"",IF(Table1[[#This Row],[Cur]]="USD","",ExchangeRate),"")</f>
        <v/>
      </c>
      <c r="BB134" s="46" t="str">
        <f>IF(Table1[[#This Row],[Grant]]&lt;&gt;"",VLOOKUP(Table1[[#This Row],[Grant]],Grants!B:D,3),"")</f>
        <v/>
      </c>
      <c r="BC134" s="46" t="str">
        <f>TRIM(Table1[[#This Row],[Vendor ID]])</f>
        <v/>
      </c>
      <c r="BD134">
        <f>IF(Table1[[#This Row],[Reference Number]]=Q133,BD133,BD133+1)</f>
        <v>0</v>
      </c>
    </row>
    <row r="135" spans="1:56" ht="11.25" customHeight="1" x14ac:dyDescent="0.25">
      <c r="A135" s="1"/>
      <c r="B135" s="88" t="str">
        <f>IF(Table1[[#This Row],[Posting Date]]&lt;&gt;"",IF(Table1[[#This Row],[Reference Number]]=Q134,B134+1,1),"")</f>
        <v/>
      </c>
      <c r="C135" s="61"/>
      <c r="D135" s="61"/>
      <c r="E135" s="138"/>
      <c r="F135" s="141" t="str">
        <f>IFERROR(IF(VLOOKUP(Table1[[#This Row],[Budget Code Description]],Dimentions!$X$6:$AC$139,2,FALSE)="","",VLOOKUP(Table1[[#This Row],[Budget Code Description]],Dimentions!$X$6:$AC$139,2,FALSE)),"")</f>
        <v/>
      </c>
      <c r="G135" s="141"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1" t="str">
        <f>IFERROR(VLOOKUP(Table1[[#This Row],[Budget Code Description]],Table6[#All],8,FALSE),"")</f>
        <v/>
      </c>
      <c r="L135" s="63"/>
      <c r="M135" s="65" t="str">
        <f>IFERROR(VLOOKUP(Table1[[#This Row],[Staff ID]],Table2[],2,FALSE),"")</f>
        <v/>
      </c>
      <c r="N135" s="209" t="str">
        <f>IFERROR(IF(VLOOKUP(Table1[[#This Row],[Budget Code Description]],Dimentions!$X$6:$AC$134,4,FALSE)="","",VLOOKUP(Table1[[#This Row],[Budget Code Description]],Dimentions!$X$6:$AC$134,4,FALSE)),"")</f>
        <v/>
      </c>
      <c r="O135" s="65" t="str">
        <f>IFERROR(VLOOKUP(Table1[[#This Row],[Vendor ID]],Table549[],2,FALSE),"")</f>
        <v/>
      </c>
      <c r="P135" s="63"/>
      <c r="Q135" s="141" t="str">
        <f>IF(Table1[[#This Row],[Posting Date]]&lt;&gt;"",$D$9,"")</f>
        <v/>
      </c>
      <c r="R135" s="157" t="str">
        <f>IF(Table1[[#This Row],[Posting Date]]&lt;&gt;"",$D$10,"")</f>
        <v/>
      </c>
      <c r="S135" s="66"/>
      <c r="T135" s="63"/>
      <c r="U135" s="67"/>
      <c r="V135" s="67"/>
      <c r="W135" s="67" t="str">
        <f t="shared" si="6"/>
        <v/>
      </c>
      <c r="X135" s="159" t="str">
        <f>IF(E135="","",(IF(Table1[[#This Row],[Cur]]="USD",Table1[[#This Row],[Cur_Amount Debit]],Table1[[#This Row],[Cur_Amount Debit]]/Table1[[#This Row],[Exchange Rate]])))</f>
        <v/>
      </c>
      <c r="Y135" s="159" t="str">
        <f>IF(E135="","",(IF(Table1[[#This Row],[Cur]]="USD",Table1[[#This Row],[Cur_Amount Credit]],Table1[[#This Row],[Cur_Amount Credit]]/ExchangeRate)))</f>
        <v/>
      </c>
      <c r="Z135" s="201" t="str">
        <f>IF(E135="","",(Table1[[#This Row],[Debit USD]]-Table1[[#This Row],[Credit USD]]))</f>
        <v/>
      </c>
      <c r="AA135" s="226"/>
      <c r="AB135" s="255"/>
      <c r="AC135" s="1"/>
      <c r="AD135" s="15"/>
      <c r="AE135" s="15" t="str">
        <f>IF(AND(OR(Table1[[#This Row],[Account]]="15030",Table1[[#This Row],[Account]]="15035",Table1[[#This Row],[Account]]="20150"),Table1[[#This Row],[Vendor ID]]=""),1,"")</f>
        <v/>
      </c>
      <c r="AF135" s="15"/>
      <c r="AG135" s="15"/>
      <c r="AH135" s="15"/>
      <c r="AI135" s="46" t="str">
        <f>IF(Table1[[#This Row],[Posting Date]]&lt;&gt;"","GJ-"&amp;CountryID,"")</f>
        <v/>
      </c>
      <c r="AJ135" s="59" t="str">
        <f>IF(Table1[[#This Row],[Posting Date]]&lt;&gt;"",Table1[[#This Row],[Posting Date]],"")</f>
        <v/>
      </c>
      <c r="AK135" s="46"/>
      <c r="AL135" s="46" t="str">
        <f>IF(Table1[[#This Row],[Description]]&lt;&gt;"",Table1[[#This Row],[Description]],"")</f>
        <v/>
      </c>
      <c r="AM135" s="46" t="str">
        <f>IF(Table1[[#This Row],[Posting Date]]&lt;&gt;"",Table1[[#This Row],[Reference Number]],"")</f>
        <v/>
      </c>
      <c r="AN135" s="46" t="str">
        <f>TRIM(Table1[[#This Row],[Line '#]])</f>
        <v/>
      </c>
      <c r="AO135" s="46" t="str">
        <f>TRIM(Table1[[#This Row],[Account]])</f>
        <v/>
      </c>
      <c r="AP135" s="46" t="str">
        <f>IF(Table1[[#This Row],[Posting Date]]&lt;&gt;"",$D$5,"")</f>
        <v/>
      </c>
      <c r="AQ135" s="46" t="str">
        <f>TRIM(Table1[[#This Row],[Departments-Prgrams]])</f>
        <v/>
      </c>
      <c r="AR135" s="46" t="str">
        <f>TRIM(Table1[[#This Row],[Grant]])</f>
        <v/>
      </c>
      <c r="AS135" s="46" t="str">
        <f>TRIM(Table1[[#This Row],[Staff ID]])</f>
        <v/>
      </c>
      <c r="AT135" s="46" t="str">
        <f>IF(TRIM(Table1[[#This Row],[Budget Code]])=0,"",TRIM(Table1[[#This Row],[Budget Code]]))</f>
        <v/>
      </c>
      <c r="AU135" s="46" t="str">
        <f>IF(Table1[[#This Row],[Line Description]]&lt;&gt;"",Table1[[#This Row],[Line Description]],"")</f>
        <v/>
      </c>
      <c r="AV135" s="46" t="str">
        <f>IF(Table1[[#This Row],[Cur_Amount Debit]]&gt;0,ROUND(Table1[[#This Row],[Cur_Amount Debit]],2),"")</f>
        <v/>
      </c>
      <c r="AW135" s="46" t="str">
        <f>IF(Table1[[#This Row],[Cur_Amount Credit]]&gt;0,ROUND(Table1[[#This Row],[Cur_Amount Credit]],2),"")</f>
        <v/>
      </c>
      <c r="AX135" s="46" t="str">
        <f>LEFT(Table1[[#This Row],[Cur]],3)</f>
        <v/>
      </c>
      <c r="AY135" s="59"/>
      <c r="AZ135" s="46"/>
      <c r="BA135" s="46" t="str">
        <f>IF(Table1[[#This Row],[Cur]]&lt;&gt;"",IF(Table1[[#This Row],[Cur]]="USD","",ExchangeRate),"")</f>
        <v/>
      </c>
      <c r="BB135" s="46" t="str">
        <f>IF(Table1[[#This Row],[Grant]]&lt;&gt;"",VLOOKUP(Table1[[#This Row],[Grant]],Grants!B:D,3),"")</f>
        <v/>
      </c>
      <c r="BC135" s="46" t="str">
        <f>TRIM(Table1[[#This Row],[Vendor ID]])</f>
        <v/>
      </c>
      <c r="BD135">
        <f>IF(Table1[[#This Row],[Reference Number]]=Q134,BD134,BD134+1)</f>
        <v>0</v>
      </c>
    </row>
    <row r="136" spans="1:56" ht="11.25" customHeight="1" x14ac:dyDescent="0.25">
      <c r="A136" s="1"/>
      <c r="B136" s="88" t="str">
        <f>IF(Table1[[#This Row],[Posting Date]]&lt;&gt;"",IF(Table1[[#This Row],[Reference Number]]=Q135,B135+1,1),"")</f>
        <v/>
      </c>
      <c r="C136" s="61"/>
      <c r="D136" s="61"/>
      <c r="E136" s="138"/>
      <c r="F136" s="141" t="str">
        <f>IFERROR(IF(VLOOKUP(Table1[[#This Row],[Budget Code Description]],Dimentions!$X$6:$AC$139,2,FALSE)="","",VLOOKUP(Table1[[#This Row],[Budget Code Description]],Dimentions!$X$6:$AC$139,2,FALSE)),"")</f>
        <v/>
      </c>
      <c r="G136" s="141"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1" t="str">
        <f>IFERROR(VLOOKUP(Table1[[#This Row],[Budget Code Description]],Table6[#All],8,FALSE),"")</f>
        <v/>
      </c>
      <c r="L136" s="63"/>
      <c r="M136" s="65" t="str">
        <f>IFERROR(VLOOKUP(Table1[[#This Row],[Staff ID]],Table2[],2,FALSE),"")</f>
        <v/>
      </c>
      <c r="N136" s="209" t="str">
        <f>IFERROR(IF(VLOOKUP(Table1[[#This Row],[Budget Code Description]],Dimentions!$X$6:$AC$134,4,FALSE)="","",VLOOKUP(Table1[[#This Row],[Budget Code Description]],Dimentions!$X$6:$AC$134,4,FALSE)),"")</f>
        <v/>
      </c>
      <c r="O136" s="65" t="str">
        <f>IFERROR(VLOOKUP(Table1[[#This Row],[Vendor ID]],Table549[],2,FALSE),"")</f>
        <v/>
      </c>
      <c r="P136" s="63"/>
      <c r="Q136" s="141" t="str">
        <f>IF(Table1[[#This Row],[Posting Date]]&lt;&gt;"",$D$9,"")</f>
        <v/>
      </c>
      <c r="R136" s="157" t="str">
        <f>IF(Table1[[#This Row],[Posting Date]]&lt;&gt;"",$D$10,"")</f>
        <v/>
      </c>
      <c r="S136" s="66"/>
      <c r="T136" s="63"/>
      <c r="U136" s="67"/>
      <c r="V136" s="67"/>
      <c r="W136" s="67" t="str">
        <f t="shared" si="6"/>
        <v/>
      </c>
      <c r="X136" s="159" t="str">
        <f>IF(E136="","",(IF(Table1[[#This Row],[Cur]]="USD",Table1[[#This Row],[Cur_Amount Debit]],Table1[[#This Row],[Cur_Amount Debit]]/Table1[[#This Row],[Exchange Rate]])))</f>
        <v/>
      </c>
      <c r="Y136" s="159" t="str">
        <f>IF(E136="","",(IF(Table1[[#This Row],[Cur]]="USD",Table1[[#This Row],[Cur_Amount Credit]],Table1[[#This Row],[Cur_Amount Credit]]/ExchangeRate)))</f>
        <v/>
      </c>
      <c r="Z136" s="201" t="str">
        <f>IF(E136="","",(Table1[[#This Row],[Debit USD]]-Table1[[#This Row],[Credit USD]]))</f>
        <v/>
      </c>
      <c r="AA136" s="226"/>
      <c r="AB136" s="255"/>
      <c r="AC136" s="1"/>
      <c r="AD136" s="15"/>
      <c r="AE136" s="15" t="str">
        <f>IF(AND(OR(Table1[[#This Row],[Account]]="15030",Table1[[#This Row],[Account]]="15035",Table1[[#This Row],[Account]]="20150"),Table1[[#This Row],[Vendor ID]]=""),1,"")</f>
        <v/>
      </c>
      <c r="AF136" s="15"/>
      <c r="AG136" s="15"/>
      <c r="AH136" s="15"/>
      <c r="AI136" s="46" t="str">
        <f>IF(Table1[[#This Row],[Posting Date]]&lt;&gt;"","GJ-"&amp;CountryID,"")</f>
        <v/>
      </c>
      <c r="AJ136" s="59" t="str">
        <f>IF(Table1[[#This Row],[Posting Date]]&lt;&gt;"",Table1[[#This Row],[Posting Date]],"")</f>
        <v/>
      </c>
      <c r="AK136" s="46"/>
      <c r="AL136" s="46" t="str">
        <f>IF(Table1[[#This Row],[Description]]&lt;&gt;"",Table1[[#This Row],[Description]],"")</f>
        <v/>
      </c>
      <c r="AM136" s="46" t="str">
        <f>IF(Table1[[#This Row],[Posting Date]]&lt;&gt;"",Table1[[#This Row],[Reference Number]],"")</f>
        <v/>
      </c>
      <c r="AN136" s="46" t="str">
        <f>TRIM(Table1[[#This Row],[Line '#]])</f>
        <v/>
      </c>
      <c r="AO136" s="46" t="str">
        <f>TRIM(Table1[[#This Row],[Account]])</f>
        <v/>
      </c>
      <c r="AP136" s="46" t="str">
        <f>IF(Table1[[#This Row],[Posting Date]]&lt;&gt;"",$D$5,"")</f>
        <v/>
      </c>
      <c r="AQ136" s="46" t="str">
        <f>TRIM(Table1[[#This Row],[Departments-Prgrams]])</f>
        <v/>
      </c>
      <c r="AR136" s="46" t="str">
        <f>TRIM(Table1[[#This Row],[Grant]])</f>
        <v/>
      </c>
      <c r="AS136" s="46" t="str">
        <f>TRIM(Table1[[#This Row],[Staff ID]])</f>
        <v/>
      </c>
      <c r="AT136" s="46" t="str">
        <f>IF(TRIM(Table1[[#This Row],[Budget Code]])=0,"",TRIM(Table1[[#This Row],[Budget Code]]))</f>
        <v/>
      </c>
      <c r="AU136" s="46" t="str">
        <f>IF(Table1[[#This Row],[Line Description]]&lt;&gt;"",Table1[[#This Row],[Line Description]],"")</f>
        <v/>
      </c>
      <c r="AV136" s="46" t="str">
        <f>IF(Table1[[#This Row],[Cur_Amount Debit]]&gt;0,ROUND(Table1[[#This Row],[Cur_Amount Debit]],2),"")</f>
        <v/>
      </c>
      <c r="AW136" s="46" t="str">
        <f>IF(Table1[[#This Row],[Cur_Amount Credit]]&gt;0,ROUND(Table1[[#This Row],[Cur_Amount Credit]],2),"")</f>
        <v/>
      </c>
      <c r="AX136" s="46" t="str">
        <f>LEFT(Table1[[#This Row],[Cur]],3)</f>
        <v/>
      </c>
      <c r="AY136" s="59"/>
      <c r="AZ136" s="46"/>
      <c r="BA136" s="46" t="str">
        <f>IF(Table1[[#This Row],[Cur]]&lt;&gt;"",IF(Table1[[#This Row],[Cur]]="USD","",ExchangeRate),"")</f>
        <v/>
      </c>
      <c r="BB136" s="46" t="str">
        <f>IF(Table1[[#This Row],[Grant]]&lt;&gt;"",VLOOKUP(Table1[[#This Row],[Grant]],Grants!B:D,3),"")</f>
        <v/>
      </c>
      <c r="BC136" s="46" t="str">
        <f>TRIM(Table1[[#This Row],[Vendor ID]])</f>
        <v/>
      </c>
      <c r="BD136">
        <f>IF(Table1[[#This Row],[Reference Number]]=Q135,BD135,BD135+1)</f>
        <v>0</v>
      </c>
    </row>
    <row r="137" spans="1:56" ht="11.25" customHeight="1" x14ac:dyDescent="0.25">
      <c r="A137" s="1"/>
      <c r="B137" s="88" t="str">
        <f>IF(Table1[[#This Row],[Posting Date]]&lt;&gt;"",IF(Table1[[#This Row],[Reference Number]]=Q136,B136+1,1),"")</f>
        <v/>
      </c>
      <c r="C137" s="61"/>
      <c r="D137" s="61"/>
      <c r="E137" s="138"/>
      <c r="F137" s="141" t="str">
        <f>IFERROR(IF(VLOOKUP(Table1[[#This Row],[Budget Code Description]],Dimentions!$X$6:$AC$139,2,FALSE)="","",VLOOKUP(Table1[[#This Row],[Budget Code Description]],Dimentions!$X$6:$AC$139,2,FALSE)),"")</f>
        <v/>
      </c>
      <c r="G137" s="141"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1" t="str">
        <f>IFERROR(VLOOKUP(Table1[[#This Row],[Budget Code Description]],Table6[#All],8,FALSE),"")</f>
        <v/>
      </c>
      <c r="L137" s="63"/>
      <c r="M137" s="65" t="str">
        <f>IFERROR(VLOOKUP(Table1[[#This Row],[Staff ID]],Table2[],2,FALSE),"")</f>
        <v/>
      </c>
      <c r="N137" s="209" t="str">
        <f>IFERROR(IF(VLOOKUP(Table1[[#This Row],[Budget Code Description]],Dimentions!$X$6:$AC$134,4,FALSE)="","",VLOOKUP(Table1[[#This Row],[Budget Code Description]],Dimentions!$X$6:$AC$134,4,FALSE)),"")</f>
        <v/>
      </c>
      <c r="O137" s="65" t="str">
        <f>IFERROR(VLOOKUP(Table1[[#This Row],[Vendor ID]],Table549[],2,FALSE),"")</f>
        <v/>
      </c>
      <c r="P137" s="63"/>
      <c r="Q137" s="141" t="str">
        <f>IF(Table1[[#This Row],[Posting Date]]&lt;&gt;"",$D$9,"")</f>
        <v/>
      </c>
      <c r="R137" s="157" t="str">
        <f>IF(Table1[[#This Row],[Posting Date]]&lt;&gt;"",$D$10,"")</f>
        <v/>
      </c>
      <c r="S137" s="66"/>
      <c r="T137" s="63"/>
      <c r="U137" s="67"/>
      <c r="V137" s="67"/>
      <c r="W137" s="67" t="str">
        <f t="shared" si="6"/>
        <v/>
      </c>
      <c r="X137" s="159" t="str">
        <f>IF(E137="","",(IF(Table1[[#This Row],[Cur]]="USD",Table1[[#This Row],[Cur_Amount Debit]],Table1[[#This Row],[Cur_Amount Debit]]/Table1[[#This Row],[Exchange Rate]])))</f>
        <v/>
      </c>
      <c r="Y137" s="159" t="str">
        <f>IF(E137="","",(IF(Table1[[#This Row],[Cur]]="USD",Table1[[#This Row],[Cur_Amount Credit]],Table1[[#This Row],[Cur_Amount Credit]]/ExchangeRate)))</f>
        <v/>
      </c>
      <c r="Z137" s="201" t="str">
        <f>IF(E137="","",(Table1[[#This Row],[Debit USD]]-Table1[[#This Row],[Credit USD]]))</f>
        <v/>
      </c>
      <c r="AA137" s="226"/>
      <c r="AB137" s="255"/>
      <c r="AC137" s="1"/>
      <c r="AD137" s="15"/>
      <c r="AE137" s="15" t="str">
        <f>IF(AND(OR(Table1[[#This Row],[Account]]="15030",Table1[[#This Row],[Account]]="15035",Table1[[#This Row],[Account]]="20150"),Table1[[#This Row],[Vendor ID]]=""),1,"")</f>
        <v/>
      </c>
      <c r="AF137" s="15"/>
      <c r="AG137" s="15"/>
      <c r="AH137" s="15"/>
      <c r="AI137" s="46" t="str">
        <f>IF(Table1[[#This Row],[Posting Date]]&lt;&gt;"","GJ-"&amp;CountryID,"")</f>
        <v/>
      </c>
      <c r="AJ137" s="59" t="str">
        <f>IF(Table1[[#This Row],[Posting Date]]&lt;&gt;"",Table1[[#This Row],[Posting Date]],"")</f>
        <v/>
      </c>
      <c r="AK137" s="46"/>
      <c r="AL137" s="46" t="str">
        <f>IF(Table1[[#This Row],[Description]]&lt;&gt;"",Table1[[#This Row],[Description]],"")</f>
        <v/>
      </c>
      <c r="AM137" s="46" t="str">
        <f>IF(Table1[[#This Row],[Posting Date]]&lt;&gt;"",Table1[[#This Row],[Reference Number]],"")</f>
        <v/>
      </c>
      <c r="AN137" s="46" t="str">
        <f>TRIM(Table1[[#This Row],[Line '#]])</f>
        <v/>
      </c>
      <c r="AO137" s="46" t="str">
        <f>TRIM(Table1[[#This Row],[Account]])</f>
        <v/>
      </c>
      <c r="AP137" s="46" t="str">
        <f>IF(Table1[[#This Row],[Posting Date]]&lt;&gt;"",$D$5,"")</f>
        <v/>
      </c>
      <c r="AQ137" s="46" t="str">
        <f>TRIM(Table1[[#This Row],[Departments-Prgrams]])</f>
        <v/>
      </c>
      <c r="AR137" s="46" t="str">
        <f>TRIM(Table1[[#This Row],[Grant]])</f>
        <v/>
      </c>
      <c r="AS137" s="46" t="str">
        <f>TRIM(Table1[[#This Row],[Staff ID]])</f>
        <v/>
      </c>
      <c r="AT137" s="46" t="str">
        <f>IF(TRIM(Table1[[#This Row],[Budget Code]])=0,"",TRIM(Table1[[#This Row],[Budget Code]]))</f>
        <v/>
      </c>
      <c r="AU137" s="46" t="str">
        <f>IF(Table1[[#This Row],[Line Description]]&lt;&gt;"",Table1[[#This Row],[Line Description]],"")</f>
        <v/>
      </c>
      <c r="AV137" s="46" t="str">
        <f>IF(Table1[[#This Row],[Cur_Amount Debit]]&gt;0,ROUND(Table1[[#This Row],[Cur_Amount Debit]],2),"")</f>
        <v/>
      </c>
      <c r="AW137" s="46" t="str">
        <f>IF(Table1[[#This Row],[Cur_Amount Credit]]&gt;0,ROUND(Table1[[#This Row],[Cur_Amount Credit]],2),"")</f>
        <v/>
      </c>
      <c r="AX137" s="46" t="str">
        <f>LEFT(Table1[[#This Row],[Cur]],3)</f>
        <v/>
      </c>
      <c r="AY137" s="59"/>
      <c r="AZ137" s="46"/>
      <c r="BA137" s="46" t="str">
        <f>IF(Table1[[#This Row],[Cur]]&lt;&gt;"",IF(Table1[[#This Row],[Cur]]="USD","",ExchangeRate),"")</f>
        <v/>
      </c>
      <c r="BB137" s="46" t="str">
        <f>IF(Table1[[#This Row],[Grant]]&lt;&gt;"",VLOOKUP(Table1[[#This Row],[Grant]],Grants!B:D,3),"")</f>
        <v/>
      </c>
      <c r="BC137" s="46" t="str">
        <f>TRIM(Table1[[#This Row],[Vendor ID]])</f>
        <v/>
      </c>
      <c r="BD137">
        <f>IF(Table1[[#This Row],[Reference Number]]=Q136,BD136,BD136+1)</f>
        <v>0</v>
      </c>
    </row>
    <row r="138" spans="1:56" ht="11.25" customHeight="1" x14ac:dyDescent="0.25">
      <c r="A138" s="1"/>
      <c r="B138" s="88" t="str">
        <f>IF(Table1[[#This Row],[Posting Date]]&lt;&gt;"",IF(Table1[[#This Row],[Reference Number]]=Q137,B137+1,1),"")</f>
        <v/>
      </c>
      <c r="C138" s="61"/>
      <c r="D138" s="61"/>
      <c r="E138" s="138"/>
      <c r="F138" s="141" t="str">
        <f>IFERROR(IF(VLOOKUP(Table1[[#This Row],[Budget Code Description]],Dimentions!$X$6:$AC$139,2,FALSE)="","",VLOOKUP(Table1[[#This Row],[Budget Code Description]],Dimentions!$X$6:$AC$139,2,FALSE)),"")</f>
        <v/>
      </c>
      <c r="G138" s="141"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1" t="str">
        <f>IFERROR(VLOOKUP(Table1[[#This Row],[Budget Code Description]],Table6[#All],8,FALSE),"")</f>
        <v/>
      </c>
      <c r="L138" s="63"/>
      <c r="M138" s="65" t="str">
        <f>IFERROR(VLOOKUP(Table1[[#This Row],[Staff ID]],Table2[],2,FALSE),"")</f>
        <v/>
      </c>
      <c r="N138" s="209" t="str">
        <f>IFERROR(IF(VLOOKUP(Table1[[#This Row],[Budget Code Description]],Dimentions!$X$6:$AC$134,4,FALSE)="","",VLOOKUP(Table1[[#This Row],[Budget Code Description]],Dimentions!$X$6:$AC$134,4,FALSE)),"")</f>
        <v/>
      </c>
      <c r="O138" s="65" t="str">
        <f>IFERROR(VLOOKUP(Table1[[#This Row],[Vendor ID]],Table549[],2,FALSE),"")</f>
        <v/>
      </c>
      <c r="P138" s="63"/>
      <c r="Q138" s="141" t="str">
        <f>IF(Table1[[#This Row],[Posting Date]]&lt;&gt;"",$D$9,"")</f>
        <v/>
      </c>
      <c r="R138" s="157" t="str">
        <f>IF(Table1[[#This Row],[Posting Date]]&lt;&gt;"",$D$10,"")</f>
        <v/>
      </c>
      <c r="S138" s="66"/>
      <c r="T138" s="63"/>
      <c r="U138" s="67"/>
      <c r="V138" s="67"/>
      <c r="W138" s="67" t="str">
        <f t="shared" si="6"/>
        <v/>
      </c>
      <c r="X138" s="159" t="str">
        <f>IF(E138="","",(IF(Table1[[#This Row],[Cur]]="USD",Table1[[#This Row],[Cur_Amount Debit]],Table1[[#This Row],[Cur_Amount Debit]]/Table1[[#This Row],[Exchange Rate]])))</f>
        <v/>
      </c>
      <c r="Y138" s="159" t="str">
        <f>IF(E138="","",(IF(Table1[[#This Row],[Cur]]="USD",Table1[[#This Row],[Cur_Amount Credit]],Table1[[#This Row],[Cur_Amount Credit]]/ExchangeRate)))</f>
        <v/>
      </c>
      <c r="Z138" s="201" t="str">
        <f>IF(E138="","",(Table1[[#This Row],[Debit USD]]-Table1[[#This Row],[Credit USD]]))</f>
        <v/>
      </c>
      <c r="AA138" s="226"/>
      <c r="AB138" s="255"/>
      <c r="AC138" s="1"/>
      <c r="AD138" s="15"/>
      <c r="AE138" s="15" t="str">
        <f>IF(AND(OR(Table1[[#This Row],[Account]]="15030",Table1[[#This Row],[Account]]="15035",Table1[[#This Row],[Account]]="20150"),Table1[[#This Row],[Vendor ID]]=""),1,"")</f>
        <v/>
      </c>
      <c r="AF138" s="15"/>
      <c r="AG138" s="15"/>
      <c r="AH138" s="15"/>
      <c r="AI138" s="46" t="str">
        <f>IF(Table1[[#This Row],[Posting Date]]&lt;&gt;"","GJ-"&amp;CountryID,"")</f>
        <v/>
      </c>
      <c r="AJ138" s="59" t="str">
        <f>IF(Table1[[#This Row],[Posting Date]]&lt;&gt;"",Table1[[#This Row],[Posting Date]],"")</f>
        <v/>
      </c>
      <c r="AK138" s="46"/>
      <c r="AL138" s="46" t="str">
        <f>IF(Table1[[#This Row],[Description]]&lt;&gt;"",Table1[[#This Row],[Description]],"")</f>
        <v/>
      </c>
      <c r="AM138" s="46" t="str">
        <f>IF(Table1[[#This Row],[Posting Date]]&lt;&gt;"",Table1[[#This Row],[Reference Number]],"")</f>
        <v/>
      </c>
      <c r="AN138" s="46" t="str">
        <f>TRIM(Table1[[#This Row],[Line '#]])</f>
        <v/>
      </c>
      <c r="AO138" s="46" t="str">
        <f>TRIM(Table1[[#This Row],[Account]])</f>
        <v/>
      </c>
      <c r="AP138" s="46" t="str">
        <f>IF(Table1[[#This Row],[Posting Date]]&lt;&gt;"",$D$5,"")</f>
        <v/>
      </c>
      <c r="AQ138" s="46" t="str">
        <f>TRIM(Table1[[#This Row],[Departments-Prgrams]])</f>
        <v/>
      </c>
      <c r="AR138" s="46" t="str">
        <f>TRIM(Table1[[#This Row],[Grant]])</f>
        <v/>
      </c>
      <c r="AS138" s="46" t="str">
        <f>TRIM(Table1[[#This Row],[Staff ID]])</f>
        <v/>
      </c>
      <c r="AT138" s="46" t="str">
        <f>IF(TRIM(Table1[[#This Row],[Budget Code]])=0,"",TRIM(Table1[[#This Row],[Budget Code]]))</f>
        <v/>
      </c>
      <c r="AU138" s="46" t="str">
        <f>IF(Table1[[#This Row],[Line Description]]&lt;&gt;"",Table1[[#This Row],[Line Description]],"")</f>
        <v/>
      </c>
      <c r="AV138" s="46" t="str">
        <f>IF(Table1[[#This Row],[Cur_Amount Debit]]&gt;0,ROUND(Table1[[#This Row],[Cur_Amount Debit]],2),"")</f>
        <v/>
      </c>
      <c r="AW138" s="46" t="str">
        <f>IF(Table1[[#This Row],[Cur_Amount Credit]]&gt;0,ROUND(Table1[[#This Row],[Cur_Amount Credit]],2),"")</f>
        <v/>
      </c>
      <c r="AX138" s="46" t="str">
        <f>LEFT(Table1[[#This Row],[Cur]],3)</f>
        <v/>
      </c>
      <c r="AY138" s="59"/>
      <c r="AZ138" s="46"/>
      <c r="BA138" s="46" t="str">
        <f>IF(Table1[[#This Row],[Cur]]&lt;&gt;"",IF(Table1[[#This Row],[Cur]]="USD","",ExchangeRate),"")</f>
        <v/>
      </c>
      <c r="BB138" s="46" t="str">
        <f>IF(Table1[[#This Row],[Grant]]&lt;&gt;"",VLOOKUP(Table1[[#This Row],[Grant]],Grants!B:D,3),"")</f>
        <v/>
      </c>
      <c r="BC138" s="46" t="str">
        <f>TRIM(Table1[[#This Row],[Vendor ID]])</f>
        <v/>
      </c>
      <c r="BD138">
        <f>IF(Table1[[#This Row],[Reference Number]]=Q137,BD137,BD137+1)</f>
        <v>0</v>
      </c>
    </row>
    <row r="139" spans="1:56" ht="11.25" customHeight="1" x14ac:dyDescent="0.25">
      <c r="A139" s="1"/>
      <c r="B139" s="88" t="str">
        <f>IF(Table1[[#This Row],[Posting Date]]&lt;&gt;"",IF(Table1[[#This Row],[Reference Number]]=Q138,B138+1,1),"")</f>
        <v/>
      </c>
      <c r="C139" s="61"/>
      <c r="D139" s="61"/>
      <c r="E139" s="138"/>
      <c r="F139" s="141" t="str">
        <f>IFERROR(IF(VLOOKUP(Table1[[#This Row],[Budget Code Description]],Dimentions!$X$6:$AC$139,2,FALSE)="","",VLOOKUP(Table1[[#This Row],[Budget Code Description]],Dimentions!$X$6:$AC$139,2,FALSE)),"")</f>
        <v/>
      </c>
      <c r="G139" s="141"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1" t="str">
        <f>IFERROR(VLOOKUP(Table1[[#This Row],[Budget Code Description]],Table6[#All],8,FALSE),"")</f>
        <v/>
      </c>
      <c r="L139" s="63"/>
      <c r="M139" s="65" t="str">
        <f>IFERROR(VLOOKUP(Table1[[#This Row],[Staff ID]],Table2[],2,FALSE),"")</f>
        <v/>
      </c>
      <c r="N139" s="209" t="str">
        <f>IFERROR(IF(VLOOKUP(Table1[[#This Row],[Budget Code Description]],Dimentions!$X$6:$AC$134,4,FALSE)="","",VLOOKUP(Table1[[#This Row],[Budget Code Description]],Dimentions!$X$6:$AC$134,4,FALSE)),"")</f>
        <v/>
      </c>
      <c r="O139" s="65" t="str">
        <f>IFERROR(VLOOKUP(Table1[[#This Row],[Vendor ID]],Table549[],2,FALSE),"")</f>
        <v/>
      </c>
      <c r="P139" s="63"/>
      <c r="Q139" s="141" t="str">
        <f>IF(Table1[[#This Row],[Posting Date]]&lt;&gt;"",$D$9,"")</f>
        <v/>
      </c>
      <c r="R139" s="157" t="str">
        <f>IF(Table1[[#This Row],[Posting Date]]&lt;&gt;"",$D$10,"")</f>
        <v/>
      </c>
      <c r="S139" s="66"/>
      <c r="T139" s="63"/>
      <c r="U139" s="67"/>
      <c r="V139" s="67"/>
      <c r="W139" s="67" t="str">
        <f t="shared" si="6"/>
        <v/>
      </c>
      <c r="X139" s="159" t="str">
        <f>IF(E139="","",(IF(Table1[[#This Row],[Cur]]="USD",Table1[[#This Row],[Cur_Amount Debit]],Table1[[#This Row],[Cur_Amount Debit]]/Table1[[#This Row],[Exchange Rate]])))</f>
        <v/>
      </c>
      <c r="Y139" s="159" t="str">
        <f>IF(E139="","",(IF(Table1[[#This Row],[Cur]]="USD",Table1[[#This Row],[Cur_Amount Credit]],Table1[[#This Row],[Cur_Amount Credit]]/ExchangeRate)))</f>
        <v/>
      </c>
      <c r="Z139" s="201" t="str">
        <f>IF(E139="","",(Table1[[#This Row],[Debit USD]]-Table1[[#This Row],[Credit USD]]))</f>
        <v/>
      </c>
      <c r="AA139" s="226"/>
      <c r="AB139" s="255"/>
      <c r="AC139" s="1"/>
      <c r="AD139" s="15"/>
      <c r="AE139" s="15" t="str">
        <f>IF(AND(OR(Table1[[#This Row],[Account]]="15030",Table1[[#This Row],[Account]]="15035",Table1[[#This Row],[Account]]="20150"),Table1[[#This Row],[Vendor ID]]=""),1,"")</f>
        <v/>
      </c>
      <c r="AF139" s="15"/>
      <c r="AG139" s="15"/>
      <c r="AH139" s="15"/>
      <c r="AI139" s="46" t="str">
        <f>IF(Table1[[#This Row],[Posting Date]]&lt;&gt;"","GJ-"&amp;CountryID,"")</f>
        <v/>
      </c>
      <c r="AJ139" s="59" t="str">
        <f>IF(Table1[[#This Row],[Posting Date]]&lt;&gt;"",Table1[[#This Row],[Posting Date]],"")</f>
        <v/>
      </c>
      <c r="AK139" s="46"/>
      <c r="AL139" s="46" t="str">
        <f>IF(Table1[[#This Row],[Description]]&lt;&gt;"",Table1[[#This Row],[Description]],"")</f>
        <v/>
      </c>
      <c r="AM139" s="46" t="str">
        <f>IF(Table1[[#This Row],[Posting Date]]&lt;&gt;"",Table1[[#This Row],[Reference Number]],"")</f>
        <v/>
      </c>
      <c r="AN139" s="46" t="str">
        <f>TRIM(Table1[[#This Row],[Line '#]])</f>
        <v/>
      </c>
      <c r="AO139" s="46" t="str">
        <f>TRIM(Table1[[#This Row],[Account]])</f>
        <v/>
      </c>
      <c r="AP139" s="46" t="str">
        <f>IF(Table1[[#This Row],[Posting Date]]&lt;&gt;"",$D$5,"")</f>
        <v/>
      </c>
      <c r="AQ139" s="46" t="str">
        <f>TRIM(Table1[[#This Row],[Departments-Prgrams]])</f>
        <v/>
      </c>
      <c r="AR139" s="46" t="str">
        <f>TRIM(Table1[[#This Row],[Grant]])</f>
        <v/>
      </c>
      <c r="AS139" s="46" t="str">
        <f>TRIM(Table1[[#This Row],[Staff ID]])</f>
        <v/>
      </c>
      <c r="AT139" s="46" t="str">
        <f>IF(TRIM(Table1[[#This Row],[Budget Code]])=0,"",TRIM(Table1[[#This Row],[Budget Code]]))</f>
        <v/>
      </c>
      <c r="AU139" s="46" t="str">
        <f>IF(Table1[[#This Row],[Line Description]]&lt;&gt;"",Table1[[#This Row],[Line Description]],"")</f>
        <v/>
      </c>
      <c r="AV139" s="46" t="str">
        <f>IF(Table1[[#This Row],[Cur_Amount Debit]]&gt;0,ROUND(Table1[[#This Row],[Cur_Amount Debit]],2),"")</f>
        <v/>
      </c>
      <c r="AW139" s="46" t="str">
        <f>IF(Table1[[#This Row],[Cur_Amount Credit]]&gt;0,ROUND(Table1[[#This Row],[Cur_Amount Credit]],2),"")</f>
        <v/>
      </c>
      <c r="AX139" s="46" t="str">
        <f>LEFT(Table1[[#This Row],[Cur]],3)</f>
        <v/>
      </c>
      <c r="AY139" s="59"/>
      <c r="AZ139" s="46"/>
      <c r="BA139" s="46" t="str">
        <f>IF(Table1[[#This Row],[Cur]]&lt;&gt;"",IF(Table1[[#This Row],[Cur]]="USD","",ExchangeRate),"")</f>
        <v/>
      </c>
      <c r="BB139" s="46" t="str">
        <f>IF(Table1[[#This Row],[Grant]]&lt;&gt;"",VLOOKUP(Table1[[#This Row],[Grant]],Grants!B:D,3),"")</f>
        <v/>
      </c>
      <c r="BC139" s="46" t="str">
        <f>TRIM(Table1[[#This Row],[Vendor ID]])</f>
        <v/>
      </c>
      <c r="BD139">
        <f>IF(Table1[[#This Row],[Reference Number]]=Q138,BD138,BD138+1)</f>
        <v>0</v>
      </c>
    </row>
    <row r="140" spans="1:56" ht="11.25" customHeight="1" x14ac:dyDescent="0.25">
      <c r="A140" s="1"/>
      <c r="B140" s="88" t="str">
        <f>IF(Table1[[#This Row],[Posting Date]]&lt;&gt;"",IF(Table1[[#This Row],[Reference Number]]=Q139,B139+1,1),"")</f>
        <v/>
      </c>
      <c r="C140" s="61"/>
      <c r="D140" s="61"/>
      <c r="E140" s="138"/>
      <c r="F140" s="141" t="str">
        <f>IFERROR(IF(VLOOKUP(Table1[[#This Row],[Budget Code Description]],Dimentions!$X$6:$AC$139,2,FALSE)="","",VLOOKUP(Table1[[#This Row],[Budget Code Description]],Dimentions!$X$6:$AC$139,2,FALSE)),"")</f>
        <v/>
      </c>
      <c r="G140" s="141"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1" t="str">
        <f>IFERROR(VLOOKUP(Table1[[#This Row],[Budget Code Description]],Table6[#All],8,FALSE),"")</f>
        <v/>
      </c>
      <c r="L140" s="63"/>
      <c r="M140" s="65" t="str">
        <f>IFERROR(VLOOKUP(Table1[[#This Row],[Staff ID]],Table2[],2,FALSE),"")</f>
        <v/>
      </c>
      <c r="N140" s="209" t="str">
        <f>IFERROR(IF(VLOOKUP(Table1[[#This Row],[Budget Code Description]],Dimentions!$X$6:$AC$134,4,FALSE)="","",VLOOKUP(Table1[[#This Row],[Budget Code Description]],Dimentions!$X$6:$AC$134,4,FALSE)),"")</f>
        <v/>
      </c>
      <c r="O140" s="65" t="str">
        <f>IFERROR(VLOOKUP(Table1[[#This Row],[Vendor ID]],Table549[],2,FALSE),"")</f>
        <v/>
      </c>
      <c r="P140" s="63"/>
      <c r="Q140" s="141" t="str">
        <f>IF(Table1[[#This Row],[Posting Date]]&lt;&gt;"",$D$9,"")</f>
        <v/>
      </c>
      <c r="R140" s="157" t="str">
        <f>IF(Table1[[#This Row],[Posting Date]]&lt;&gt;"",$D$10,"")</f>
        <v/>
      </c>
      <c r="S140" s="66"/>
      <c r="T140" s="63"/>
      <c r="U140" s="67"/>
      <c r="V140" s="67"/>
      <c r="W140" s="67" t="str">
        <f t="shared" si="6"/>
        <v/>
      </c>
      <c r="X140" s="159" t="str">
        <f>IF(E140="","",(IF(Table1[[#This Row],[Cur]]="USD",Table1[[#This Row],[Cur_Amount Debit]],Table1[[#This Row],[Cur_Amount Debit]]/Table1[[#This Row],[Exchange Rate]])))</f>
        <v/>
      </c>
      <c r="Y140" s="159" t="str">
        <f>IF(E140="","",(IF(Table1[[#This Row],[Cur]]="USD",Table1[[#This Row],[Cur_Amount Credit]],Table1[[#This Row],[Cur_Amount Credit]]/ExchangeRate)))</f>
        <v/>
      </c>
      <c r="Z140" s="201" t="str">
        <f>IF(E140="","",(Table1[[#This Row],[Debit USD]]-Table1[[#This Row],[Credit USD]]))</f>
        <v/>
      </c>
      <c r="AA140" s="226"/>
      <c r="AB140" s="255"/>
      <c r="AC140" s="1"/>
      <c r="AD140" s="15"/>
      <c r="AE140" s="15" t="str">
        <f>IF(AND(OR(Table1[[#This Row],[Account]]="15030",Table1[[#This Row],[Account]]="15035",Table1[[#This Row],[Account]]="20150"),Table1[[#This Row],[Vendor ID]]=""),1,"")</f>
        <v/>
      </c>
      <c r="AF140" s="15"/>
      <c r="AG140" s="15"/>
      <c r="AH140" s="15"/>
      <c r="AI140" s="46" t="str">
        <f>IF(Table1[[#This Row],[Posting Date]]&lt;&gt;"","GJ-"&amp;CountryID,"")</f>
        <v/>
      </c>
      <c r="AJ140" s="59" t="str">
        <f>IF(Table1[[#This Row],[Posting Date]]&lt;&gt;"",Table1[[#This Row],[Posting Date]],"")</f>
        <v/>
      </c>
      <c r="AK140" s="46"/>
      <c r="AL140" s="46" t="str">
        <f>IF(Table1[[#This Row],[Description]]&lt;&gt;"",Table1[[#This Row],[Description]],"")</f>
        <v/>
      </c>
      <c r="AM140" s="46" t="str">
        <f>IF(Table1[[#This Row],[Posting Date]]&lt;&gt;"",Table1[[#This Row],[Reference Number]],"")</f>
        <v/>
      </c>
      <c r="AN140" s="46" t="str">
        <f>TRIM(Table1[[#This Row],[Line '#]])</f>
        <v/>
      </c>
      <c r="AO140" s="46" t="str">
        <f>TRIM(Table1[[#This Row],[Account]])</f>
        <v/>
      </c>
      <c r="AP140" s="46" t="str">
        <f>IF(Table1[[#This Row],[Posting Date]]&lt;&gt;"",$D$5,"")</f>
        <v/>
      </c>
      <c r="AQ140" s="46" t="str">
        <f>TRIM(Table1[[#This Row],[Departments-Prgrams]])</f>
        <v/>
      </c>
      <c r="AR140" s="46" t="str">
        <f>TRIM(Table1[[#This Row],[Grant]])</f>
        <v/>
      </c>
      <c r="AS140" s="46" t="str">
        <f>TRIM(Table1[[#This Row],[Staff ID]])</f>
        <v/>
      </c>
      <c r="AT140" s="46" t="str">
        <f>IF(TRIM(Table1[[#This Row],[Budget Code]])=0,"",TRIM(Table1[[#This Row],[Budget Code]]))</f>
        <v/>
      </c>
      <c r="AU140" s="46" t="str">
        <f>IF(Table1[[#This Row],[Line Description]]&lt;&gt;"",Table1[[#This Row],[Line Description]],"")</f>
        <v/>
      </c>
      <c r="AV140" s="46" t="str">
        <f>IF(Table1[[#This Row],[Cur_Amount Debit]]&gt;0,ROUND(Table1[[#This Row],[Cur_Amount Debit]],2),"")</f>
        <v/>
      </c>
      <c r="AW140" s="46" t="str">
        <f>IF(Table1[[#This Row],[Cur_Amount Credit]]&gt;0,ROUND(Table1[[#This Row],[Cur_Amount Credit]],2),"")</f>
        <v/>
      </c>
      <c r="AX140" s="46" t="str">
        <f>LEFT(Table1[[#This Row],[Cur]],3)</f>
        <v/>
      </c>
      <c r="AY140" s="59"/>
      <c r="AZ140" s="46"/>
      <c r="BA140" s="46" t="str">
        <f>IF(Table1[[#This Row],[Cur]]&lt;&gt;"",IF(Table1[[#This Row],[Cur]]="USD","",ExchangeRate),"")</f>
        <v/>
      </c>
      <c r="BB140" s="46" t="str">
        <f>IF(Table1[[#This Row],[Grant]]&lt;&gt;"",VLOOKUP(Table1[[#This Row],[Grant]],Grants!B:D,3),"")</f>
        <v/>
      </c>
      <c r="BC140" s="46" t="str">
        <f>TRIM(Table1[[#This Row],[Vendor ID]])</f>
        <v/>
      </c>
      <c r="BD140">
        <f>IF(Table1[[#This Row],[Reference Number]]=Q139,BD139,BD139+1)</f>
        <v>0</v>
      </c>
    </row>
    <row r="141" spans="1:56" ht="11.25" customHeight="1" x14ac:dyDescent="0.25">
      <c r="A141" s="1"/>
      <c r="B141" s="88" t="str">
        <f>IF(Table1[[#This Row],[Posting Date]]&lt;&gt;"",IF(Table1[[#This Row],[Reference Number]]=Q140,B140+1,1),"")</f>
        <v/>
      </c>
      <c r="C141" s="61"/>
      <c r="D141" s="61"/>
      <c r="E141" s="138"/>
      <c r="F141" s="141" t="str">
        <f>IFERROR(IF(VLOOKUP(Table1[[#This Row],[Budget Code Description]],Dimentions!$X$6:$AC$139,2,FALSE)="","",VLOOKUP(Table1[[#This Row],[Budget Code Description]],Dimentions!$X$6:$AC$139,2,FALSE)),"")</f>
        <v/>
      </c>
      <c r="G141" s="141"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1" t="str">
        <f>IFERROR(VLOOKUP(Table1[[#This Row],[Budget Code Description]],Table6[#All],8,FALSE),"")</f>
        <v/>
      </c>
      <c r="L141" s="63"/>
      <c r="M141" s="65" t="str">
        <f>IFERROR(VLOOKUP(Table1[[#This Row],[Staff ID]],Table2[],2,FALSE),"")</f>
        <v/>
      </c>
      <c r="N141" s="209" t="str">
        <f>IFERROR(IF(VLOOKUP(Table1[[#This Row],[Budget Code Description]],Dimentions!$X$6:$AC$134,4,FALSE)="","",VLOOKUP(Table1[[#This Row],[Budget Code Description]],Dimentions!$X$6:$AC$134,4,FALSE)),"")</f>
        <v/>
      </c>
      <c r="O141" s="65" t="str">
        <f>IFERROR(VLOOKUP(Table1[[#This Row],[Vendor ID]],Table549[],2,FALSE),"")</f>
        <v/>
      </c>
      <c r="P141" s="63"/>
      <c r="Q141" s="141" t="str">
        <f>IF(Table1[[#This Row],[Posting Date]]&lt;&gt;"",$D$9,"")</f>
        <v/>
      </c>
      <c r="R141" s="157" t="str">
        <f>IF(Table1[[#This Row],[Posting Date]]&lt;&gt;"",$D$10,"")</f>
        <v/>
      </c>
      <c r="S141" s="66"/>
      <c r="T141" s="63"/>
      <c r="U141" s="67"/>
      <c r="V141" s="67"/>
      <c r="W141" s="67" t="str">
        <f t="shared" si="6"/>
        <v/>
      </c>
      <c r="X141" s="159" t="str">
        <f>IF(E141="","",(IF(Table1[[#This Row],[Cur]]="USD",Table1[[#This Row],[Cur_Amount Debit]],Table1[[#This Row],[Cur_Amount Debit]]/Table1[[#This Row],[Exchange Rate]])))</f>
        <v/>
      </c>
      <c r="Y141" s="159" t="str">
        <f>IF(E141="","",(IF(Table1[[#This Row],[Cur]]="USD",Table1[[#This Row],[Cur_Amount Credit]],Table1[[#This Row],[Cur_Amount Credit]]/ExchangeRate)))</f>
        <v/>
      </c>
      <c r="Z141" s="201" t="str">
        <f>IF(E141="","",(Table1[[#This Row],[Debit USD]]-Table1[[#This Row],[Credit USD]]))</f>
        <v/>
      </c>
      <c r="AA141" s="226"/>
      <c r="AB141" s="255"/>
      <c r="AC141" s="1"/>
      <c r="AD141" s="15"/>
      <c r="AE141" s="15" t="str">
        <f>IF(AND(OR(Table1[[#This Row],[Account]]="15030",Table1[[#This Row],[Account]]="15035",Table1[[#This Row],[Account]]="20150"),Table1[[#This Row],[Vendor ID]]=""),1,"")</f>
        <v/>
      </c>
      <c r="AF141" s="15"/>
      <c r="AG141" s="15"/>
      <c r="AH141" s="15"/>
      <c r="AI141" s="46" t="str">
        <f>IF(Table1[[#This Row],[Posting Date]]&lt;&gt;"","GJ-"&amp;CountryID,"")</f>
        <v/>
      </c>
      <c r="AJ141" s="59" t="str">
        <f>IF(Table1[[#This Row],[Posting Date]]&lt;&gt;"",Table1[[#This Row],[Posting Date]],"")</f>
        <v/>
      </c>
      <c r="AK141" s="46"/>
      <c r="AL141" s="46" t="str">
        <f>IF(Table1[[#This Row],[Description]]&lt;&gt;"",Table1[[#This Row],[Description]],"")</f>
        <v/>
      </c>
      <c r="AM141" s="46" t="str">
        <f>IF(Table1[[#This Row],[Posting Date]]&lt;&gt;"",Table1[[#This Row],[Reference Number]],"")</f>
        <v/>
      </c>
      <c r="AN141" s="46" t="str">
        <f>TRIM(Table1[[#This Row],[Line '#]])</f>
        <v/>
      </c>
      <c r="AO141" s="46" t="str">
        <f>TRIM(Table1[[#This Row],[Account]])</f>
        <v/>
      </c>
      <c r="AP141" s="46" t="str">
        <f>IF(Table1[[#This Row],[Posting Date]]&lt;&gt;"",$D$5,"")</f>
        <v/>
      </c>
      <c r="AQ141" s="46" t="str">
        <f>TRIM(Table1[[#This Row],[Departments-Prgrams]])</f>
        <v/>
      </c>
      <c r="AR141" s="46" t="str">
        <f>TRIM(Table1[[#This Row],[Grant]])</f>
        <v/>
      </c>
      <c r="AS141" s="46" t="str">
        <f>TRIM(Table1[[#This Row],[Staff ID]])</f>
        <v/>
      </c>
      <c r="AT141" s="46" t="str">
        <f>IF(TRIM(Table1[[#This Row],[Budget Code]])=0,"",TRIM(Table1[[#This Row],[Budget Code]]))</f>
        <v/>
      </c>
      <c r="AU141" s="46" t="str">
        <f>IF(Table1[[#This Row],[Line Description]]&lt;&gt;"",Table1[[#This Row],[Line Description]],"")</f>
        <v/>
      </c>
      <c r="AV141" s="46" t="str">
        <f>IF(Table1[[#This Row],[Cur_Amount Debit]]&gt;0,ROUND(Table1[[#This Row],[Cur_Amount Debit]],2),"")</f>
        <v/>
      </c>
      <c r="AW141" s="46" t="str">
        <f>IF(Table1[[#This Row],[Cur_Amount Credit]]&gt;0,ROUND(Table1[[#This Row],[Cur_Amount Credit]],2),"")</f>
        <v/>
      </c>
      <c r="AX141" s="46" t="str">
        <f>LEFT(Table1[[#This Row],[Cur]],3)</f>
        <v/>
      </c>
      <c r="AY141" s="59"/>
      <c r="AZ141" s="46"/>
      <c r="BA141" s="46" t="str">
        <f>IF(Table1[[#This Row],[Cur]]&lt;&gt;"",IF(Table1[[#This Row],[Cur]]="USD","",ExchangeRate),"")</f>
        <v/>
      </c>
      <c r="BB141" s="46" t="str">
        <f>IF(Table1[[#This Row],[Grant]]&lt;&gt;"",VLOOKUP(Table1[[#This Row],[Grant]],Grants!B:D,3),"")</f>
        <v/>
      </c>
      <c r="BC141" s="46" t="str">
        <f>TRIM(Table1[[#This Row],[Vendor ID]])</f>
        <v/>
      </c>
      <c r="BD141">
        <f>IF(Table1[[#This Row],[Reference Number]]=Q140,BD140,BD140+1)</f>
        <v>0</v>
      </c>
    </row>
    <row r="142" spans="1:56" ht="11.25" customHeight="1" x14ac:dyDescent="0.25">
      <c r="A142" s="1"/>
      <c r="B142" s="88" t="str">
        <f>IF(Table1[[#This Row],[Posting Date]]&lt;&gt;"",IF(Table1[[#This Row],[Reference Number]]=Q141,B141+1,1),"")</f>
        <v/>
      </c>
      <c r="C142" s="61"/>
      <c r="D142" s="61"/>
      <c r="E142" s="138"/>
      <c r="F142" s="141" t="str">
        <f>IFERROR(IF(VLOOKUP(Table1[[#This Row],[Budget Code Description]],Dimentions!$X$6:$AC$139,2,FALSE)="","",VLOOKUP(Table1[[#This Row],[Budget Code Description]],Dimentions!$X$6:$AC$139,2,FALSE)),"")</f>
        <v/>
      </c>
      <c r="G142" s="141"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1" t="str">
        <f>IFERROR(VLOOKUP(Table1[[#This Row],[Budget Code Description]],Table6[#All],8,FALSE),"")</f>
        <v/>
      </c>
      <c r="L142" s="63"/>
      <c r="M142" s="65" t="str">
        <f>IFERROR(VLOOKUP(Table1[[#This Row],[Staff ID]],Table2[],2,FALSE),"")</f>
        <v/>
      </c>
      <c r="N142" s="209" t="str">
        <f>IFERROR(IF(VLOOKUP(Table1[[#This Row],[Budget Code Description]],Dimentions!$X$6:$AC$134,4,FALSE)="","",VLOOKUP(Table1[[#This Row],[Budget Code Description]],Dimentions!$X$6:$AC$134,4,FALSE)),"")</f>
        <v/>
      </c>
      <c r="O142" s="65" t="str">
        <f>IFERROR(VLOOKUP(Table1[[#This Row],[Vendor ID]],Table549[],2,FALSE),"")</f>
        <v/>
      </c>
      <c r="P142" s="63"/>
      <c r="Q142" s="141" t="str">
        <f>IF(Table1[[#This Row],[Posting Date]]&lt;&gt;"",$D$9,"")</f>
        <v/>
      </c>
      <c r="R142" s="157" t="str">
        <f>IF(Table1[[#This Row],[Posting Date]]&lt;&gt;"",$D$10,"")</f>
        <v/>
      </c>
      <c r="S142" s="66"/>
      <c r="T142" s="63"/>
      <c r="U142" s="67"/>
      <c r="V142" s="67"/>
      <c r="W142" s="67" t="str">
        <f t="shared" si="6"/>
        <v/>
      </c>
      <c r="X142" s="159" t="str">
        <f>IF(E142="","",(IF(Table1[[#This Row],[Cur]]="USD",Table1[[#This Row],[Cur_Amount Debit]],Table1[[#This Row],[Cur_Amount Debit]]/Table1[[#This Row],[Exchange Rate]])))</f>
        <v/>
      </c>
      <c r="Y142" s="159" t="str">
        <f>IF(E142="","",(IF(Table1[[#This Row],[Cur]]="USD",Table1[[#This Row],[Cur_Amount Credit]],Table1[[#This Row],[Cur_Amount Credit]]/ExchangeRate)))</f>
        <v/>
      </c>
      <c r="Z142" s="201" t="str">
        <f>IF(E142="","",(Table1[[#This Row],[Debit USD]]-Table1[[#This Row],[Credit USD]]))</f>
        <v/>
      </c>
      <c r="AA142" s="226"/>
      <c r="AB142" s="255"/>
      <c r="AC142" s="1"/>
      <c r="AD142" s="15"/>
      <c r="AE142" s="15" t="str">
        <f>IF(AND(OR(Table1[[#This Row],[Account]]="15030",Table1[[#This Row],[Account]]="15035",Table1[[#This Row],[Account]]="20150"),Table1[[#This Row],[Vendor ID]]=""),1,"")</f>
        <v/>
      </c>
      <c r="AF142" s="15"/>
      <c r="AG142" s="15"/>
      <c r="AH142" s="15"/>
      <c r="AI142" s="46" t="str">
        <f>IF(Table1[[#This Row],[Posting Date]]&lt;&gt;"","GJ-"&amp;CountryID,"")</f>
        <v/>
      </c>
      <c r="AJ142" s="59" t="str">
        <f>IF(Table1[[#This Row],[Posting Date]]&lt;&gt;"",Table1[[#This Row],[Posting Date]],"")</f>
        <v/>
      </c>
      <c r="AK142" s="46"/>
      <c r="AL142" s="46" t="str">
        <f>IF(Table1[[#This Row],[Description]]&lt;&gt;"",Table1[[#This Row],[Description]],"")</f>
        <v/>
      </c>
      <c r="AM142" s="46" t="str">
        <f>IF(Table1[[#This Row],[Posting Date]]&lt;&gt;"",Table1[[#This Row],[Reference Number]],"")</f>
        <v/>
      </c>
      <c r="AN142" s="46" t="str">
        <f>TRIM(Table1[[#This Row],[Line '#]])</f>
        <v/>
      </c>
      <c r="AO142" s="46" t="str">
        <f>TRIM(Table1[[#This Row],[Account]])</f>
        <v/>
      </c>
      <c r="AP142" s="46" t="str">
        <f>IF(Table1[[#This Row],[Posting Date]]&lt;&gt;"",$D$5,"")</f>
        <v/>
      </c>
      <c r="AQ142" s="46" t="str">
        <f>TRIM(Table1[[#This Row],[Departments-Prgrams]])</f>
        <v/>
      </c>
      <c r="AR142" s="46" t="str">
        <f>TRIM(Table1[[#This Row],[Grant]])</f>
        <v/>
      </c>
      <c r="AS142" s="46" t="str">
        <f>TRIM(Table1[[#This Row],[Staff ID]])</f>
        <v/>
      </c>
      <c r="AT142" s="46" t="str">
        <f>IF(TRIM(Table1[[#This Row],[Budget Code]])=0,"",TRIM(Table1[[#This Row],[Budget Code]]))</f>
        <v/>
      </c>
      <c r="AU142" s="46" t="str">
        <f>IF(Table1[[#This Row],[Line Description]]&lt;&gt;"",Table1[[#This Row],[Line Description]],"")</f>
        <v/>
      </c>
      <c r="AV142" s="46" t="str">
        <f>IF(Table1[[#This Row],[Cur_Amount Debit]]&gt;0,ROUND(Table1[[#This Row],[Cur_Amount Debit]],2),"")</f>
        <v/>
      </c>
      <c r="AW142" s="46" t="str">
        <f>IF(Table1[[#This Row],[Cur_Amount Credit]]&gt;0,ROUND(Table1[[#This Row],[Cur_Amount Credit]],2),"")</f>
        <v/>
      </c>
      <c r="AX142" s="46" t="str">
        <f>LEFT(Table1[[#This Row],[Cur]],3)</f>
        <v/>
      </c>
      <c r="AY142" s="59"/>
      <c r="AZ142" s="46"/>
      <c r="BA142" s="46" t="str">
        <f>IF(Table1[[#This Row],[Cur]]&lt;&gt;"",IF(Table1[[#This Row],[Cur]]="USD","",ExchangeRate),"")</f>
        <v/>
      </c>
      <c r="BB142" s="46" t="str">
        <f>IF(Table1[[#This Row],[Grant]]&lt;&gt;"",VLOOKUP(Table1[[#This Row],[Grant]],Grants!B:D,3),"")</f>
        <v/>
      </c>
      <c r="BC142" s="46" t="str">
        <f>TRIM(Table1[[#This Row],[Vendor ID]])</f>
        <v/>
      </c>
      <c r="BD142">
        <f>IF(Table1[[#This Row],[Reference Number]]=Q141,BD141,BD141+1)</f>
        <v>0</v>
      </c>
    </row>
    <row r="143" spans="1:56" ht="11.25" customHeight="1" x14ac:dyDescent="0.25">
      <c r="A143" s="1"/>
      <c r="B143" s="88" t="str">
        <f>IF(Table1[[#This Row],[Posting Date]]&lt;&gt;"",IF(Table1[[#This Row],[Reference Number]]=Q142,B142+1,1),"")</f>
        <v/>
      </c>
      <c r="C143" s="61"/>
      <c r="D143" s="61"/>
      <c r="E143" s="138"/>
      <c r="F143" s="141" t="str">
        <f>IFERROR(IF(VLOOKUP(Table1[[#This Row],[Budget Code Description]],Dimentions!$X$6:$AC$139,2,FALSE)="","",VLOOKUP(Table1[[#This Row],[Budget Code Description]],Dimentions!$X$6:$AC$139,2,FALSE)),"")</f>
        <v/>
      </c>
      <c r="G143" s="141"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1" t="str">
        <f>IFERROR(VLOOKUP(Table1[[#This Row],[Budget Code Description]],Table6[#All],8,FALSE),"")</f>
        <v/>
      </c>
      <c r="L143" s="63"/>
      <c r="M143" s="65" t="str">
        <f>IFERROR(VLOOKUP(Table1[[#This Row],[Staff ID]],Table2[],2,FALSE),"")</f>
        <v/>
      </c>
      <c r="N143" s="209" t="str">
        <f>IFERROR(IF(VLOOKUP(Table1[[#This Row],[Budget Code Description]],Dimentions!$X$6:$AC$134,4,FALSE)="","",VLOOKUP(Table1[[#This Row],[Budget Code Description]],Dimentions!$X$6:$AC$134,4,FALSE)),"")</f>
        <v/>
      </c>
      <c r="O143" s="65" t="str">
        <f>IFERROR(VLOOKUP(Table1[[#This Row],[Vendor ID]],Table549[],2,FALSE),"")</f>
        <v/>
      </c>
      <c r="P143" s="63"/>
      <c r="Q143" s="141" t="str">
        <f>IF(Table1[[#This Row],[Posting Date]]&lt;&gt;"",$D$9,"")</f>
        <v/>
      </c>
      <c r="R143" s="157" t="str">
        <f>IF(Table1[[#This Row],[Posting Date]]&lt;&gt;"",$D$10,"")</f>
        <v/>
      </c>
      <c r="S143" s="66"/>
      <c r="T143" s="63"/>
      <c r="U143" s="67"/>
      <c r="V143" s="67"/>
      <c r="W143" s="67" t="str">
        <f t="shared" si="6"/>
        <v/>
      </c>
      <c r="X143" s="159" t="str">
        <f>IF(E143="","",(IF(Table1[[#This Row],[Cur]]="USD",Table1[[#This Row],[Cur_Amount Debit]],Table1[[#This Row],[Cur_Amount Debit]]/Table1[[#This Row],[Exchange Rate]])))</f>
        <v/>
      </c>
      <c r="Y143" s="159" t="str">
        <f>IF(E143="","",(IF(Table1[[#This Row],[Cur]]="USD",Table1[[#This Row],[Cur_Amount Credit]],Table1[[#This Row],[Cur_Amount Credit]]/ExchangeRate)))</f>
        <v/>
      </c>
      <c r="Z143" s="201" t="str">
        <f>IF(E143="","",(Table1[[#This Row],[Debit USD]]-Table1[[#This Row],[Credit USD]]))</f>
        <v/>
      </c>
      <c r="AA143" s="226"/>
      <c r="AB143" s="255"/>
      <c r="AC143" s="1"/>
      <c r="AD143" s="15"/>
      <c r="AE143" s="15" t="str">
        <f>IF(AND(OR(Table1[[#This Row],[Account]]="15030",Table1[[#This Row],[Account]]="15035",Table1[[#This Row],[Account]]="20150"),Table1[[#This Row],[Vendor ID]]=""),1,"")</f>
        <v/>
      </c>
      <c r="AF143" s="15"/>
      <c r="AG143" s="15"/>
      <c r="AH143" s="15"/>
      <c r="AI143" s="46" t="str">
        <f>IF(Table1[[#This Row],[Posting Date]]&lt;&gt;"","GJ-"&amp;CountryID,"")</f>
        <v/>
      </c>
      <c r="AJ143" s="59" t="str">
        <f>IF(Table1[[#This Row],[Posting Date]]&lt;&gt;"",Table1[[#This Row],[Posting Date]],"")</f>
        <v/>
      </c>
      <c r="AK143" s="46"/>
      <c r="AL143" s="46" t="str">
        <f>IF(Table1[[#This Row],[Description]]&lt;&gt;"",Table1[[#This Row],[Description]],"")</f>
        <v/>
      </c>
      <c r="AM143" s="46" t="str">
        <f>IF(Table1[[#This Row],[Posting Date]]&lt;&gt;"",Table1[[#This Row],[Reference Number]],"")</f>
        <v/>
      </c>
      <c r="AN143" s="46" t="str">
        <f>TRIM(Table1[[#This Row],[Line '#]])</f>
        <v/>
      </c>
      <c r="AO143" s="46" t="str">
        <f>TRIM(Table1[[#This Row],[Account]])</f>
        <v/>
      </c>
      <c r="AP143" s="46" t="str">
        <f>IF(Table1[[#This Row],[Posting Date]]&lt;&gt;"",$D$5,"")</f>
        <v/>
      </c>
      <c r="AQ143" s="46" t="str">
        <f>TRIM(Table1[[#This Row],[Departments-Prgrams]])</f>
        <v/>
      </c>
      <c r="AR143" s="46" t="str">
        <f>TRIM(Table1[[#This Row],[Grant]])</f>
        <v/>
      </c>
      <c r="AS143" s="46" t="str">
        <f>TRIM(Table1[[#This Row],[Staff ID]])</f>
        <v/>
      </c>
      <c r="AT143" s="46" t="str">
        <f>IF(TRIM(Table1[[#This Row],[Budget Code]])=0,"",TRIM(Table1[[#This Row],[Budget Code]]))</f>
        <v/>
      </c>
      <c r="AU143" s="46" t="str">
        <f>IF(Table1[[#This Row],[Line Description]]&lt;&gt;"",Table1[[#This Row],[Line Description]],"")</f>
        <v/>
      </c>
      <c r="AV143" s="46" t="str">
        <f>IF(Table1[[#This Row],[Cur_Amount Debit]]&gt;0,ROUND(Table1[[#This Row],[Cur_Amount Debit]],2),"")</f>
        <v/>
      </c>
      <c r="AW143" s="46" t="str">
        <f>IF(Table1[[#This Row],[Cur_Amount Credit]]&gt;0,ROUND(Table1[[#This Row],[Cur_Amount Credit]],2),"")</f>
        <v/>
      </c>
      <c r="AX143" s="46" t="str">
        <f>LEFT(Table1[[#This Row],[Cur]],3)</f>
        <v/>
      </c>
      <c r="AY143" s="59"/>
      <c r="AZ143" s="46"/>
      <c r="BA143" s="46" t="str">
        <f>IF(Table1[[#This Row],[Cur]]&lt;&gt;"",IF(Table1[[#This Row],[Cur]]="USD","",ExchangeRate),"")</f>
        <v/>
      </c>
      <c r="BB143" s="46" t="str">
        <f>IF(Table1[[#This Row],[Grant]]&lt;&gt;"",VLOOKUP(Table1[[#This Row],[Grant]],Grants!B:D,3),"")</f>
        <v/>
      </c>
      <c r="BC143" s="46" t="str">
        <f>TRIM(Table1[[#This Row],[Vendor ID]])</f>
        <v/>
      </c>
      <c r="BD143">
        <f>IF(Table1[[#This Row],[Reference Number]]=Q142,BD142,BD142+1)</f>
        <v>0</v>
      </c>
    </row>
    <row r="144" spans="1:56" ht="11.25" customHeight="1" x14ac:dyDescent="0.25">
      <c r="A144" s="1"/>
      <c r="B144" s="88" t="str">
        <f>IF(Table1[[#This Row],[Posting Date]]&lt;&gt;"",IF(Table1[[#This Row],[Reference Number]]=Q143,B143+1,1),"")</f>
        <v/>
      </c>
      <c r="C144" s="61"/>
      <c r="D144" s="61"/>
      <c r="E144" s="138"/>
      <c r="F144" s="141" t="str">
        <f>IFERROR(IF(VLOOKUP(Table1[[#This Row],[Budget Code Description]],Dimentions!$X$6:$AC$139,2,FALSE)="","",VLOOKUP(Table1[[#This Row],[Budget Code Description]],Dimentions!$X$6:$AC$139,2,FALSE)),"")</f>
        <v/>
      </c>
      <c r="G144" s="141"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1" t="str">
        <f>IFERROR(VLOOKUP(Table1[[#This Row],[Budget Code Description]],Table6[#All],8,FALSE),"")</f>
        <v/>
      </c>
      <c r="L144" s="63"/>
      <c r="M144" s="65" t="str">
        <f>IFERROR(VLOOKUP(Table1[[#This Row],[Staff ID]],Table2[],2,FALSE),"")</f>
        <v/>
      </c>
      <c r="N144" s="209" t="str">
        <f>IFERROR(IF(VLOOKUP(Table1[[#This Row],[Budget Code Description]],Dimentions!$X$6:$AC$134,4,FALSE)="","",VLOOKUP(Table1[[#This Row],[Budget Code Description]],Dimentions!$X$6:$AC$134,4,FALSE)),"")</f>
        <v/>
      </c>
      <c r="O144" s="65" t="str">
        <f>IFERROR(VLOOKUP(Table1[[#This Row],[Vendor ID]],Table549[],2,FALSE),"")</f>
        <v/>
      </c>
      <c r="P144" s="63"/>
      <c r="Q144" s="141" t="str">
        <f>IF(Table1[[#This Row],[Posting Date]]&lt;&gt;"",$D$9,"")</f>
        <v/>
      </c>
      <c r="R144" s="157" t="str">
        <f>IF(Table1[[#This Row],[Posting Date]]&lt;&gt;"",$D$10,"")</f>
        <v/>
      </c>
      <c r="S144" s="66"/>
      <c r="T144" s="63"/>
      <c r="U144" s="67"/>
      <c r="V144" s="67"/>
      <c r="W144" s="67" t="str">
        <f t="shared" si="6"/>
        <v/>
      </c>
      <c r="X144" s="159" t="str">
        <f>IF(E144="","",(IF(Table1[[#This Row],[Cur]]="USD",Table1[[#This Row],[Cur_Amount Debit]],Table1[[#This Row],[Cur_Amount Debit]]/Table1[[#This Row],[Exchange Rate]])))</f>
        <v/>
      </c>
      <c r="Y144" s="159" t="str">
        <f>IF(E144="","",(IF(Table1[[#This Row],[Cur]]="USD",Table1[[#This Row],[Cur_Amount Credit]],Table1[[#This Row],[Cur_Amount Credit]]/ExchangeRate)))</f>
        <v/>
      </c>
      <c r="Z144" s="201" t="str">
        <f>IF(E144="","",(Table1[[#This Row],[Debit USD]]-Table1[[#This Row],[Credit USD]]))</f>
        <v/>
      </c>
      <c r="AA144" s="226"/>
      <c r="AB144" s="255"/>
      <c r="AC144" s="1"/>
      <c r="AD144" s="15"/>
      <c r="AE144" s="15" t="str">
        <f>IF(AND(OR(Table1[[#This Row],[Account]]="15030",Table1[[#This Row],[Account]]="15035",Table1[[#This Row],[Account]]="20150"),Table1[[#This Row],[Vendor ID]]=""),1,"")</f>
        <v/>
      </c>
      <c r="AF144" s="15"/>
      <c r="AG144" s="15"/>
      <c r="AH144" s="15"/>
      <c r="AI144" s="46" t="str">
        <f>IF(Table1[[#This Row],[Posting Date]]&lt;&gt;"","GJ-"&amp;CountryID,"")</f>
        <v/>
      </c>
      <c r="AJ144" s="59" t="str">
        <f>IF(Table1[[#This Row],[Posting Date]]&lt;&gt;"",Table1[[#This Row],[Posting Date]],"")</f>
        <v/>
      </c>
      <c r="AK144" s="46"/>
      <c r="AL144" s="46" t="str">
        <f>IF(Table1[[#This Row],[Description]]&lt;&gt;"",Table1[[#This Row],[Description]],"")</f>
        <v/>
      </c>
      <c r="AM144" s="46" t="str">
        <f>IF(Table1[[#This Row],[Posting Date]]&lt;&gt;"",Table1[[#This Row],[Reference Number]],"")</f>
        <v/>
      </c>
      <c r="AN144" s="46" t="str">
        <f>TRIM(Table1[[#This Row],[Line '#]])</f>
        <v/>
      </c>
      <c r="AO144" s="46" t="str">
        <f>TRIM(Table1[[#This Row],[Account]])</f>
        <v/>
      </c>
      <c r="AP144" s="46" t="str">
        <f>IF(Table1[[#This Row],[Posting Date]]&lt;&gt;"",$D$5,"")</f>
        <v/>
      </c>
      <c r="AQ144" s="46" t="str">
        <f>TRIM(Table1[[#This Row],[Departments-Prgrams]])</f>
        <v/>
      </c>
      <c r="AR144" s="46" t="str">
        <f>TRIM(Table1[[#This Row],[Grant]])</f>
        <v/>
      </c>
      <c r="AS144" s="46" t="str">
        <f>TRIM(Table1[[#This Row],[Staff ID]])</f>
        <v/>
      </c>
      <c r="AT144" s="46" t="str">
        <f>IF(TRIM(Table1[[#This Row],[Budget Code]])=0,"",TRIM(Table1[[#This Row],[Budget Code]]))</f>
        <v/>
      </c>
      <c r="AU144" s="46" t="str">
        <f>IF(Table1[[#This Row],[Line Description]]&lt;&gt;"",Table1[[#This Row],[Line Description]],"")</f>
        <v/>
      </c>
      <c r="AV144" s="46" t="str">
        <f>IF(Table1[[#This Row],[Cur_Amount Debit]]&gt;0,ROUND(Table1[[#This Row],[Cur_Amount Debit]],2),"")</f>
        <v/>
      </c>
      <c r="AW144" s="46" t="str">
        <f>IF(Table1[[#This Row],[Cur_Amount Credit]]&gt;0,ROUND(Table1[[#This Row],[Cur_Amount Credit]],2),"")</f>
        <v/>
      </c>
      <c r="AX144" s="46" t="str">
        <f>LEFT(Table1[[#This Row],[Cur]],3)</f>
        <v/>
      </c>
      <c r="AY144" s="59"/>
      <c r="AZ144" s="46"/>
      <c r="BA144" s="46" t="str">
        <f>IF(Table1[[#This Row],[Cur]]&lt;&gt;"",IF(Table1[[#This Row],[Cur]]="USD","",ExchangeRate),"")</f>
        <v/>
      </c>
      <c r="BB144" s="46" t="str">
        <f>IF(Table1[[#This Row],[Grant]]&lt;&gt;"",VLOOKUP(Table1[[#This Row],[Grant]],Grants!B:D,3),"")</f>
        <v/>
      </c>
      <c r="BC144" s="46" t="str">
        <f>TRIM(Table1[[#This Row],[Vendor ID]])</f>
        <v/>
      </c>
      <c r="BD144">
        <f>IF(Table1[[#This Row],[Reference Number]]=Q143,BD143,BD143+1)</f>
        <v>0</v>
      </c>
    </row>
    <row r="145" spans="1:56" ht="11.25" customHeight="1" x14ac:dyDescent="0.25">
      <c r="A145" s="1"/>
      <c r="B145" s="88" t="str">
        <f>IF(Table1[[#This Row],[Posting Date]]&lt;&gt;"",IF(Table1[[#This Row],[Reference Number]]=Q144,B144+1,1),"")</f>
        <v/>
      </c>
      <c r="C145" s="61"/>
      <c r="D145" s="61"/>
      <c r="E145" s="138"/>
      <c r="F145" s="141" t="str">
        <f>IFERROR(IF(VLOOKUP(Table1[[#This Row],[Budget Code Description]],Dimentions!$X$6:$AC$139,2,FALSE)="","",VLOOKUP(Table1[[#This Row],[Budget Code Description]],Dimentions!$X$6:$AC$139,2,FALSE)),"")</f>
        <v/>
      </c>
      <c r="G145" s="141"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1" t="str">
        <f>IFERROR(VLOOKUP(Table1[[#This Row],[Budget Code Description]],Table6[#All],8,FALSE),"")</f>
        <v/>
      </c>
      <c r="L145" s="63"/>
      <c r="M145" s="65" t="str">
        <f>IFERROR(VLOOKUP(Table1[[#This Row],[Staff ID]],Table2[],2,FALSE),"")</f>
        <v/>
      </c>
      <c r="N145" s="209" t="str">
        <f>IFERROR(IF(VLOOKUP(Table1[[#This Row],[Budget Code Description]],Dimentions!$X$6:$AC$134,4,FALSE)="","",VLOOKUP(Table1[[#This Row],[Budget Code Description]],Dimentions!$X$6:$AC$134,4,FALSE)),"")</f>
        <v/>
      </c>
      <c r="O145" s="65" t="str">
        <f>IFERROR(VLOOKUP(Table1[[#This Row],[Vendor ID]],Table549[],2,FALSE),"")</f>
        <v/>
      </c>
      <c r="P145" s="63"/>
      <c r="Q145" s="141" t="str">
        <f>IF(Table1[[#This Row],[Posting Date]]&lt;&gt;"",$D$9,"")</f>
        <v/>
      </c>
      <c r="R145" s="157" t="str">
        <f>IF(Table1[[#This Row],[Posting Date]]&lt;&gt;"",$D$10,"")</f>
        <v/>
      </c>
      <c r="S145" s="66"/>
      <c r="T145" s="63"/>
      <c r="U145" s="67"/>
      <c r="V145" s="67"/>
      <c r="W145" s="67" t="str">
        <f t="shared" si="6"/>
        <v/>
      </c>
      <c r="X145" s="159" t="str">
        <f>IF(E145="","",(IF(Table1[[#This Row],[Cur]]="USD",Table1[[#This Row],[Cur_Amount Debit]],Table1[[#This Row],[Cur_Amount Debit]]/Table1[[#This Row],[Exchange Rate]])))</f>
        <v/>
      </c>
      <c r="Y145" s="159" t="str">
        <f>IF(E145="","",(IF(Table1[[#This Row],[Cur]]="USD",Table1[[#This Row],[Cur_Amount Credit]],Table1[[#This Row],[Cur_Amount Credit]]/ExchangeRate)))</f>
        <v/>
      </c>
      <c r="Z145" s="201" t="str">
        <f>IF(E145="","",(Table1[[#This Row],[Debit USD]]-Table1[[#This Row],[Credit USD]]))</f>
        <v/>
      </c>
      <c r="AA145" s="226"/>
      <c r="AB145" s="255"/>
      <c r="AC145" s="1"/>
      <c r="AD145" s="15"/>
      <c r="AE145" s="15" t="str">
        <f>IF(AND(OR(Table1[[#This Row],[Account]]="15030",Table1[[#This Row],[Account]]="15035",Table1[[#This Row],[Account]]="20150"),Table1[[#This Row],[Vendor ID]]=""),1,"")</f>
        <v/>
      </c>
      <c r="AF145" s="15"/>
      <c r="AG145" s="15"/>
      <c r="AH145" s="15"/>
      <c r="AI145" s="46" t="str">
        <f>IF(Table1[[#This Row],[Posting Date]]&lt;&gt;"","GJ-"&amp;CountryID,"")</f>
        <v/>
      </c>
      <c r="AJ145" s="59" t="str">
        <f>IF(Table1[[#This Row],[Posting Date]]&lt;&gt;"",Table1[[#This Row],[Posting Date]],"")</f>
        <v/>
      </c>
      <c r="AK145" s="46"/>
      <c r="AL145" s="46" t="str">
        <f>IF(Table1[[#This Row],[Description]]&lt;&gt;"",Table1[[#This Row],[Description]],"")</f>
        <v/>
      </c>
      <c r="AM145" s="46" t="str">
        <f>IF(Table1[[#This Row],[Posting Date]]&lt;&gt;"",Table1[[#This Row],[Reference Number]],"")</f>
        <v/>
      </c>
      <c r="AN145" s="46" t="str">
        <f>TRIM(Table1[[#This Row],[Line '#]])</f>
        <v/>
      </c>
      <c r="AO145" s="46" t="str">
        <f>TRIM(Table1[[#This Row],[Account]])</f>
        <v/>
      </c>
      <c r="AP145" s="46" t="str">
        <f>IF(Table1[[#This Row],[Posting Date]]&lt;&gt;"",$D$5,"")</f>
        <v/>
      </c>
      <c r="AQ145" s="46" t="str">
        <f>TRIM(Table1[[#This Row],[Departments-Prgrams]])</f>
        <v/>
      </c>
      <c r="AR145" s="46" t="str">
        <f>TRIM(Table1[[#This Row],[Grant]])</f>
        <v/>
      </c>
      <c r="AS145" s="46" t="str">
        <f>TRIM(Table1[[#This Row],[Staff ID]])</f>
        <v/>
      </c>
      <c r="AT145" s="46" t="str">
        <f>IF(TRIM(Table1[[#This Row],[Budget Code]])=0,"",TRIM(Table1[[#This Row],[Budget Code]]))</f>
        <v/>
      </c>
      <c r="AU145" s="46" t="str">
        <f>IF(Table1[[#This Row],[Line Description]]&lt;&gt;"",Table1[[#This Row],[Line Description]],"")</f>
        <v/>
      </c>
      <c r="AV145" s="46" t="str">
        <f>IF(Table1[[#This Row],[Cur_Amount Debit]]&gt;0,ROUND(Table1[[#This Row],[Cur_Amount Debit]],2),"")</f>
        <v/>
      </c>
      <c r="AW145" s="46" t="str">
        <f>IF(Table1[[#This Row],[Cur_Amount Credit]]&gt;0,ROUND(Table1[[#This Row],[Cur_Amount Credit]],2),"")</f>
        <v/>
      </c>
      <c r="AX145" s="46" t="str">
        <f>LEFT(Table1[[#This Row],[Cur]],3)</f>
        <v/>
      </c>
      <c r="AY145" s="59"/>
      <c r="AZ145" s="46"/>
      <c r="BA145" s="46" t="str">
        <f>IF(Table1[[#This Row],[Cur]]&lt;&gt;"",IF(Table1[[#This Row],[Cur]]="USD","",ExchangeRate),"")</f>
        <v/>
      </c>
      <c r="BB145" s="46" t="str">
        <f>IF(Table1[[#This Row],[Grant]]&lt;&gt;"",VLOOKUP(Table1[[#This Row],[Grant]],Grants!B:D,3),"")</f>
        <v/>
      </c>
      <c r="BC145" s="46" t="str">
        <f>TRIM(Table1[[#This Row],[Vendor ID]])</f>
        <v/>
      </c>
      <c r="BD145">
        <f>IF(Table1[[#This Row],[Reference Number]]=Q144,BD144,BD144+1)</f>
        <v>0</v>
      </c>
    </row>
    <row r="146" spans="1:56" ht="11.25" customHeight="1" x14ac:dyDescent="0.25">
      <c r="A146" s="1"/>
      <c r="B146" s="88" t="str">
        <f>IF(Table1[[#This Row],[Posting Date]]&lt;&gt;"",IF(Table1[[#This Row],[Reference Number]]=Q145,B145+1,1),"")</f>
        <v/>
      </c>
      <c r="C146" s="61"/>
      <c r="D146" s="61"/>
      <c r="E146" s="138"/>
      <c r="F146" s="141" t="str">
        <f>IFERROR(IF(VLOOKUP(Table1[[#This Row],[Budget Code Description]],Dimentions!$X$6:$AC$139,2,FALSE)="","",VLOOKUP(Table1[[#This Row],[Budget Code Description]],Dimentions!$X$6:$AC$139,2,FALSE)),"")</f>
        <v/>
      </c>
      <c r="G146" s="141"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1" t="str">
        <f>IFERROR(VLOOKUP(Table1[[#This Row],[Budget Code Description]],Table6[#All],8,FALSE),"")</f>
        <v/>
      </c>
      <c r="L146" s="63"/>
      <c r="M146" s="65" t="str">
        <f>IFERROR(VLOOKUP(Table1[[#This Row],[Staff ID]],Table2[],2,FALSE),"")</f>
        <v/>
      </c>
      <c r="N146" s="209" t="str">
        <f>IFERROR(IF(VLOOKUP(Table1[[#This Row],[Budget Code Description]],Dimentions!$X$6:$AC$134,4,FALSE)="","",VLOOKUP(Table1[[#This Row],[Budget Code Description]],Dimentions!$X$6:$AC$134,4,FALSE)),"")</f>
        <v/>
      </c>
      <c r="O146" s="65" t="str">
        <f>IFERROR(VLOOKUP(Table1[[#This Row],[Vendor ID]],Table549[],2,FALSE),"")</f>
        <v/>
      </c>
      <c r="P146" s="63"/>
      <c r="Q146" s="141" t="str">
        <f>IF(Table1[[#This Row],[Posting Date]]&lt;&gt;"",$D$9,"")</f>
        <v/>
      </c>
      <c r="R146" s="157" t="str">
        <f>IF(Table1[[#This Row],[Posting Date]]&lt;&gt;"",$D$10,"")</f>
        <v/>
      </c>
      <c r="S146" s="66"/>
      <c r="T146" s="63"/>
      <c r="U146" s="67"/>
      <c r="V146" s="67"/>
      <c r="W146" s="67" t="str">
        <f t="shared" si="6"/>
        <v/>
      </c>
      <c r="X146" s="159" t="str">
        <f>IF(E146="","",(IF(Table1[[#This Row],[Cur]]="USD",Table1[[#This Row],[Cur_Amount Debit]],Table1[[#This Row],[Cur_Amount Debit]]/Table1[[#This Row],[Exchange Rate]])))</f>
        <v/>
      </c>
      <c r="Y146" s="159" t="str">
        <f>IF(E146="","",(IF(Table1[[#This Row],[Cur]]="USD",Table1[[#This Row],[Cur_Amount Credit]],Table1[[#This Row],[Cur_Amount Credit]]/ExchangeRate)))</f>
        <v/>
      </c>
      <c r="Z146" s="201" t="str">
        <f>IF(E146="","",(Table1[[#This Row],[Debit USD]]-Table1[[#This Row],[Credit USD]]))</f>
        <v/>
      </c>
      <c r="AA146" s="226"/>
      <c r="AB146" s="255"/>
      <c r="AC146" s="1"/>
      <c r="AD146" s="15"/>
      <c r="AE146" s="15" t="str">
        <f>IF(AND(OR(Table1[[#This Row],[Account]]="15030",Table1[[#This Row],[Account]]="15035",Table1[[#This Row],[Account]]="20150"),Table1[[#This Row],[Vendor ID]]=""),1,"")</f>
        <v/>
      </c>
      <c r="AF146" s="15"/>
      <c r="AG146" s="15"/>
      <c r="AH146" s="15"/>
      <c r="AI146" s="46" t="str">
        <f>IF(Table1[[#This Row],[Posting Date]]&lt;&gt;"","GJ-"&amp;CountryID,"")</f>
        <v/>
      </c>
      <c r="AJ146" s="59" t="str">
        <f>IF(Table1[[#This Row],[Posting Date]]&lt;&gt;"",Table1[[#This Row],[Posting Date]],"")</f>
        <v/>
      </c>
      <c r="AK146" s="46"/>
      <c r="AL146" s="46" t="str">
        <f>IF(Table1[[#This Row],[Description]]&lt;&gt;"",Table1[[#This Row],[Description]],"")</f>
        <v/>
      </c>
      <c r="AM146" s="46" t="str">
        <f>IF(Table1[[#This Row],[Posting Date]]&lt;&gt;"",Table1[[#This Row],[Reference Number]],"")</f>
        <v/>
      </c>
      <c r="AN146" s="46" t="str">
        <f>TRIM(Table1[[#This Row],[Line '#]])</f>
        <v/>
      </c>
      <c r="AO146" s="46" t="str">
        <f>TRIM(Table1[[#This Row],[Account]])</f>
        <v/>
      </c>
      <c r="AP146" s="46" t="str">
        <f>IF(Table1[[#This Row],[Posting Date]]&lt;&gt;"",$D$5,"")</f>
        <v/>
      </c>
      <c r="AQ146" s="46" t="str">
        <f>TRIM(Table1[[#This Row],[Departments-Prgrams]])</f>
        <v/>
      </c>
      <c r="AR146" s="46" t="str">
        <f>TRIM(Table1[[#This Row],[Grant]])</f>
        <v/>
      </c>
      <c r="AS146" s="46" t="str">
        <f>TRIM(Table1[[#This Row],[Staff ID]])</f>
        <v/>
      </c>
      <c r="AT146" s="46" t="str">
        <f>IF(TRIM(Table1[[#This Row],[Budget Code]])=0,"",TRIM(Table1[[#This Row],[Budget Code]]))</f>
        <v/>
      </c>
      <c r="AU146" s="46" t="str">
        <f>IF(Table1[[#This Row],[Line Description]]&lt;&gt;"",Table1[[#This Row],[Line Description]],"")</f>
        <v/>
      </c>
      <c r="AV146" s="46" t="str">
        <f>IF(Table1[[#This Row],[Cur_Amount Debit]]&gt;0,ROUND(Table1[[#This Row],[Cur_Amount Debit]],2),"")</f>
        <v/>
      </c>
      <c r="AW146" s="46" t="str">
        <f>IF(Table1[[#This Row],[Cur_Amount Credit]]&gt;0,ROUND(Table1[[#This Row],[Cur_Amount Credit]],2),"")</f>
        <v/>
      </c>
      <c r="AX146" s="46" t="str">
        <f>LEFT(Table1[[#This Row],[Cur]],3)</f>
        <v/>
      </c>
      <c r="AY146" s="59"/>
      <c r="AZ146" s="46"/>
      <c r="BA146" s="46" t="str">
        <f>IF(Table1[[#This Row],[Cur]]&lt;&gt;"",IF(Table1[[#This Row],[Cur]]="USD","",ExchangeRate),"")</f>
        <v/>
      </c>
      <c r="BB146" s="46" t="str">
        <f>IF(Table1[[#This Row],[Grant]]&lt;&gt;"",VLOOKUP(Table1[[#This Row],[Grant]],Grants!B:D,3),"")</f>
        <v/>
      </c>
      <c r="BC146" s="46" t="str">
        <f>TRIM(Table1[[#This Row],[Vendor ID]])</f>
        <v/>
      </c>
      <c r="BD146">
        <f>IF(Table1[[#This Row],[Reference Number]]=Q145,BD145,BD145+1)</f>
        <v>0</v>
      </c>
    </row>
    <row r="147" spans="1:56" ht="11.25" customHeight="1" x14ac:dyDescent="0.25">
      <c r="A147" s="1"/>
      <c r="B147" s="88" t="str">
        <f>IF(Table1[[#This Row],[Posting Date]]&lt;&gt;"",IF(Table1[[#This Row],[Reference Number]]=Q146,B146+1,1),"")</f>
        <v/>
      </c>
      <c r="C147" s="61"/>
      <c r="D147" s="61"/>
      <c r="E147" s="138"/>
      <c r="F147" s="141" t="str">
        <f>IFERROR(IF(VLOOKUP(Table1[[#This Row],[Budget Code Description]],Dimentions!$X$6:$AC$139,2,FALSE)="","",VLOOKUP(Table1[[#This Row],[Budget Code Description]],Dimentions!$X$6:$AC$139,2,FALSE)),"")</f>
        <v/>
      </c>
      <c r="G147" s="141"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1" t="str">
        <f>IFERROR(VLOOKUP(Table1[[#This Row],[Budget Code Description]],Table6[#All],8,FALSE),"")</f>
        <v/>
      </c>
      <c r="L147" s="63"/>
      <c r="M147" s="65" t="str">
        <f>IFERROR(VLOOKUP(Table1[[#This Row],[Staff ID]],Table2[],2,FALSE),"")</f>
        <v/>
      </c>
      <c r="N147" s="209" t="str">
        <f>IFERROR(IF(VLOOKUP(Table1[[#This Row],[Budget Code Description]],Dimentions!$X$6:$AC$134,4,FALSE)="","",VLOOKUP(Table1[[#This Row],[Budget Code Description]],Dimentions!$X$6:$AC$134,4,FALSE)),"")</f>
        <v/>
      </c>
      <c r="O147" s="65" t="str">
        <f>IFERROR(VLOOKUP(Table1[[#This Row],[Vendor ID]],Table549[],2,FALSE),"")</f>
        <v/>
      </c>
      <c r="P147" s="63"/>
      <c r="Q147" s="141" t="str">
        <f>IF(Table1[[#This Row],[Posting Date]]&lt;&gt;"",$D$9,"")</f>
        <v/>
      </c>
      <c r="R147" s="157" t="str">
        <f>IF(Table1[[#This Row],[Posting Date]]&lt;&gt;"",$D$10,"")</f>
        <v/>
      </c>
      <c r="S147" s="66"/>
      <c r="T147" s="63"/>
      <c r="U147" s="67"/>
      <c r="V147" s="67"/>
      <c r="W147" s="67" t="str">
        <f t="shared" si="6"/>
        <v/>
      </c>
      <c r="X147" s="159" t="str">
        <f>IF(E147="","",(IF(Table1[[#This Row],[Cur]]="USD",Table1[[#This Row],[Cur_Amount Debit]],Table1[[#This Row],[Cur_Amount Debit]]/Table1[[#This Row],[Exchange Rate]])))</f>
        <v/>
      </c>
      <c r="Y147" s="159" t="str">
        <f>IF(E147="","",(IF(Table1[[#This Row],[Cur]]="USD",Table1[[#This Row],[Cur_Amount Credit]],Table1[[#This Row],[Cur_Amount Credit]]/ExchangeRate)))</f>
        <v/>
      </c>
      <c r="Z147" s="201" t="str">
        <f>IF(E147="","",(Table1[[#This Row],[Debit USD]]-Table1[[#This Row],[Credit USD]]))</f>
        <v/>
      </c>
      <c r="AA147" s="226"/>
      <c r="AB147" s="255"/>
      <c r="AC147" s="1"/>
      <c r="AD147" s="15"/>
      <c r="AE147" s="15" t="str">
        <f>IF(AND(OR(Table1[[#This Row],[Account]]="15030",Table1[[#This Row],[Account]]="15035",Table1[[#This Row],[Account]]="20150"),Table1[[#This Row],[Vendor ID]]=""),1,"")</f>
        <v/>
      </c>
      <c r="AF147" s="15"/>
      <c r="AG147" s="15"/>
      <c r="AH147" s="15"/>
      <c r="AI147" s="46" t="str">
        <f>IF(Table1[[#This Row],[Posting Date]]&lt;&gt;"","GJ-"&amp;CountryID,"")</f>
        <v/>
      </c>
      <c r="AJ147" s="59" t="str">
        <f>IF(Table1[[#This Row],[Posting Date]]&lt;&gt;"",Table1[[#This Row],[Posting Date]],"")</f>
        <v/>
      </c>
      <c r="AK147" s="46"/>
      <c r="AL147" s="46" t="str">
        <f>IF(Table1[[#This Row],[Description]]&lt;&gt;"",Table1[[#This Row],[Description]],"")</f>
        <v/>
      </c>
      <c r="AM147" s="46" t="str">
        <f>IF(Table1[[#This Row],[Posting Date]]&lt;&gt;"",Table1[[#This Row],[Reference Number]],"")</f>
        <v/>
      </c>
      <c r="AN147" s="46" t="str">
        <f>TRIM(Table1[[#This Row],[Line '#]])</f>
        <v/>
      </c>
      <c r="AO147" s="46" t="str">
        <f>TRIM(Table1[[#This Row],[Account]])</f>
        <v/>
      </c>
      <c r="AP147" s="46" t="str">
        <f>IF(Table1[[#This Row],[Posting Date]]&lt;&gt;"",$D$5,"")</f>
        <v/>
      </c>
      <c r="AQ147" s="46" t="str">
        <f>TRIM(Table1[[#This Row],[Departments-Prgrams]])</f>
        <v/>
      </c>
      <c r="AR147" s="46" t="str">
        <f>TRIM(Table1[[#This Row],[Grant]])</f>
        <v/>
      </c>
      <c r="AS147" s="46" t="str">
        <f>TRIM(Table1[[#This Row],[Staff ID]])</f>
        <v/>
      </c>
      <c r="AT147" s="46" t="str">
        <f>IF(TRIM(Table1[[#This Row],[Budget Code]])=0,"",TRIM(Table1[[#This Row],[Budget Code]]))</f>
        <v/>
      </c>
      <c r="AU147" s="46" t="str">
        <f>IF(Table1[[#This Row],[Line Description]]&lt;&gt;"",Table1[[#This Row],[Line Description]],"")</f>
        <v/>
      </c>
      <c r="AV147" s="46" t="str">
        <f>IF(Table1[[#This Row],[Cur_Amount Debit]]&gt;0,ROUND(Table1[[#This Row],[Cur_Amount Debit]],2),"")</f>
        <v/>
      </c>
      <c r="AW147" s="46" t="str">
        <f>IF(Table1[[#This Row],[Cur_Amount Credit]]&gt;0,ROUND(Table1[[#This Row],[Cur_Amount Credit]],2),"")</f>
        <v/>
      </c>
      <c r="AX147" s="46" t="str">
        <f>LEFT(Table1[[#This Row],[Cur]],3)</f>
        <v/>
      </c>
      <c r="AY147" s="59"/>
      <c r="AZ147" s="46"/>
      <c r="BA147" s="46" t="str">
        <f>IF(Table1[[#This Row],[Cur]]&lt;&gt;"",IF(Table1[[#This Row],[Cur]]="USD","",ExchangeRate),"")</f>
        <v/>
      </c>
      <c r="BB147" s="46" t="str">
        <f>IF(Table1[[#This Row],[Grant]]&lt;&gt;"",VLOOKUP(Table1[[#This Row],[Grant]],Grants!B:D,3),"")</f>
        <v/>
      </c>
      <c r="BC147" s="46" t="str">
        <f>TRIM(Table1[[#This Row],[Vendor ID]])</f>
        <v/>
      </c>
      <c r="BD147">
        <f>IF(Table1[[#This Row],[Reference Number]]=Q146,BD146,BD146+1)</f>
        <v>0</v>
      </c>
    </row>
    <row r="148" spans="1:56" ht="11.25" customHeight="1" x14ac:dyDescent="0.25">
      <c r="A148" s="1"/>
      <c r="B148" s="88" t="str">
        <f>IF(Table1[[#This Row],[Posting Date]]&lt;&gt;"",IF(Table1[[#This Row],[Reference Number]]=Q147,B147+1,1),"")</f>
        <v/>
      </c>
      <c r="C148" s="61"/>
      <c r="D148" s="61"/>
      <c r="E148" s="138"/>
      <c r="F148" s="141" t="str">
        <f>IFERROR(IF(VLOOKUP(Table1[[#This Row],[Budget Code Description]],Dimentions!$X$6:$AC$139,2,FALSE)="","",VLOOKUP(Table1[[#This Row],[Budget Code Description]],Dimentions!$X$6:$AC$139,2,FALSE)),"")</f>
        <v/>
      </c>
      <c r="G148" s="141"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1" t="str">
        <f>IFERROR(VLOOKUP(Table1[[#This Row],[Budget Code Description]],Table6[#All],8,FALSE),"")</f>
        <v/>
      </c>
      <c r="L148" s="63"/>
      <c r="M148" s="65" t="str">
        <f>IFERROR(VLOOKUP(Table1[[#This Row],[Staff ID]],Table2[],2,FALSE),"")</f>
        <v/>
      </c>
      <c r="N148" s="209" t="str">
        <f>IFERROR(IF(VLOOKUP(Table1[[#This Row],[Budget Code Description]],Dimentions!$X$6:$AC$134,4,FALSE)="","",VLOOKUP(Table1[[#This Row],[Budget Code Description]],Dimentions!$X$6:$AC$134,4,FALSE)),"")</f>
        <v/>
      </c>
      <c r="O148" s="65" t="str">
        <f>IFERROR(VLOOKUP(Table1[[#This Row],[Vendor ID]],Table549[],2,FALSE),"")</f>
        <v/>
      </c>
      <c r="P148" s="63"/>
      <c r="Q148" s="141" t="str">
        <f>IF(Table1[[#This Row],[Posting Date]]&lt;&gt;"",$D$9,"")</f>
        <v/>
      </c>
      <c r="R148" s="157" t="str">
        <f>IF(Table1[[#This Row],[Posting Date]]&lt;&gt;"",$D$10,"")</f>
        <v/>
      </c>
      <c r="S148" s="66"/>
      <c r="T148" s="63"/>
      <c r="U148" s="67"/>
      <c r="V148" s="67"/>
      <c r="W148" s="67" t="str">
        <f t="shared" si="6"/>
        <v/>
      </c>
      <c r="X148" s="159" t="str">
        <f>IF(E148="","",(IF(Table1[[#This Row],[Cur]]="USD",Table1[[#This Row],[Cur_Amount Debit]],Table1[[#This Row],[Cur_Amount Debit]]/Table1[[#This Row],[Exchange Rate]])))</f>
        <v/>
      </c>
      <c r="Y148" s="159" t="str">
        <f>IF(E148="","",(IF(Table1[[#This Row],[Cur]]="USD",Table1[[#This Row],[Cur_Amount Credit]],Table1[[#This Row],[Cur_Amount Credit]]/ExchangeRate)))</f>
        <v/>
      </c>
      <c r="Z148" s="201" t="str">
        <f>IF(E148="","",(Table1[[#This Row],[Debit USD]]-Table1[[#This Row],[Credit USD]]))</f>
        <v/>
      </c>
      <c r="AA148" s="226"/>
      <c r="AB148" s="255"/>
      <c r="AC148" s="1"/>
      <c r="AD148" s="15"/>
      <c r="AE148" s="15" t="str">
        <f>IF(AND(OR(Table1[[#This Row],[Account]]="15030",Table1[[#This Row],[Account]]="15035",Table1[[#This Row],[Account]]="20150"),Table1[[#This Row],[Vendor ID]]=""),1,"")</f>
        <v/>
      </c>
      <c r="AF148" s="15"/>
      <c r="AG148" s="15"/>
      <c r="AH148" s="15"/>
      <c r="AI148" s="46" t="str">
        <f>IF(Table1[[#This Row],[Posting Date]]&lt;&gt;"","GJ-"&amp;CountryID,"")</f>
        <v/>
      </c>
      <c r="AJ148" s="59" t="str">
        <f>IF(Table1[[#This Row],[Posting Date]]&lt;&gt;"",Table1[[#This Row],[Posting Date]],"")</f>
        <v/>
      </c>
      <c r="AK148" s="46"/>
      <c r="AL148" s="46" t="str">
        <f>IF(Table1[[#This Row],[Description]]&lt;&gt;"",Table1[[#This Row],[Description]],"")</f>
        <v/>
      </c>
      <c r="AM148" s="46" t="str">
        <f>IF(Table1[[#This Row],[Posting Date]]&lt;&gt;"",Table1[[#This Row],[Reference Number]],"")</f>
        <v/>
      </c>
      <c r="AN148" s="46" t="str">
        <f>TRIM(Table1[[#This Row],[Line '#]])</f>
        <v/>
      </c>
      <c r="AO148" s="46" t="str">
        <f>TRIM(Table1[[#This Row],[Account]])</f>
        <v/>
      </c>
      <c r="AP148" s="46" t="str">
        <f>IF(Table1[[#This Row],[Posting Date]]&lt;&gt;"",$D$5,"")</f>
        <v/>
      </c>
      <c r="AQ148" s="46" t="str">
        <f>TRIM(Table1[[#This Row],[Departments-Prgrams]])</f>
        <v/>
      </c>
      <c r="AR148" s="46" t="str">
        <f>TRIM(Table1[[#This Row],[Grant]])</f>
        <v/>
      </c>
      <c r="AS148" s="46" t="str">
        <f>TRIM(Table1[[#This Row],[Staff ID]])</f>
        <v/>
      </c>
      <c r="AT148" s="46" t="str">
        <f>IF(TRIM(Table1[[#This Row],[Budget Code]])=0,"",TRIM(Table1[[#This Row],[Budget Code]]))</f>
        <v/>
      </c>
      <c r="AU148" s="46" t="str">
        <f>IF(Table1[[#This Row],[Line Description]]&lt;&gt;"",Table1[[#This Row],[Line Description]],"")</f>
        <v/>
      </c>
      <c r="AV148" s="46" t="str">
        <f>IF(Table1[[#This Row],[Cur_Amount Debit]]&gt;0,ROUND(Table1[[#This Row],[Cur_Amount Debit]],2),"")</f>
        <v/>
      </c>
      <c r="AW148" s="46" t="str">
        <f>IF(Table1[[#This Row],[Cur_Amount Credit]]&gt;0,ROUND(Table1[[#This Row],[Cur_Amount Credit]],2),"")</f>
        <v/>
      </c>
      <c r="AX148" s="46" t="str">
        <f>LEFT(Table1[[#This Row],[Cur]],3)</f>
        <v/>
      </c>
      <c r="AY148" s="59"/>
      <c r="AZ148" s="46"/>
      <c r="BA148" s="46" t="str">
        <f>IF(Table1[[#This Row],[Cur]]&lt;&gt;"",IF(Table1[[#This Row],[Cur]]="USD","",ExchangeRate),"")</f>
        <v/>
      </c>
      <c r="BB148" s="46" t="str">
        <f>IF(Table1[[#This Row],[Grant]]&lt;&gt;"",VLOOKUP(Table1[[#This Row],[Grant]],Grants!B:D,3),"")</f>
        <v/>
      </c>
      <c r="BC148" s="46" t="str">
        <f>TRIM(Table1[[#This Row],[Vendor ID]])</f>
        <v/>
      </c>
      <c r="BD148">
        <f>IF(Table1[[#This Row],[Reference Number]]=Q147,BD147,BD147+1)</f>
        <v>0</v>
      </c>
    </row>
    <row r="149" spans="1:56" ht="11.25" customHeight="1" x14ac:dyDescent="0.25">
      <c r="A149" s="1"/>
      <c r="B149" s="88" t="str">
        <f>IF(Table1[[#This Row],[Posting Date]]&lt;&gt;"",IF(Table1[[#This Row],[Reference Number]]=Q148,B148+1,1),"")</f>
        <v/>
      </c>
      <c r="C149" s="61"/>
      <c r="D149" s="61"/>
      <c r="E149" s="138"/>
      <c r="F149" s="141" t="str">
        <f>IFERROR(IF(VLOOKUP(Table1[[#This Row],[Budget Code Description]],Dimentions!$X$6:$AC$139,2,FALSE)="","",VLOOKUP(Table1[[#This Row],[Budget Code Description]],Dimentions!$X$6:$AC$139,2,FALSE)),"")</f>
        <v/>
      </c>
      <c r="G149" s="141"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1" t="str">
        <f>IFERROR(VLOOKUP(Table1[[#This Row],[Budget Code Description]],Table6[#All],8,FALSE),"")</f>
        <v/>
      </c>
      <c r="L149" s="63"/>
      <c r="M149" s="65" t="str">
        <f>IFERROR(VLOOKUP(Table1[[#This Row],[Staff ID]],Table2[],2,FALSE),"")</f>
        <v/>
      </c>
      <c r="N149" s="209" t="str">
        <f>IFERROR(IF(VLOOKUP(Table1[[#This Row],[Budget Code Description]],Dimentions!$X$6:$AC$134,4,FALSE)="","",VLOOKUP(Table1[[#This Row],[Budget Code Description]],Dimentions!$X$6:$AC$134,4,FALSE)),"")</f>
        <v/>
      </c>
      <c r="O149" s="65" t="str">
        <f>IFERROR(VLOOKUP(Table1[[#This Row],[Vendor ID]],Table549[],2,FALSE),"")</f>
        <v/>
      </c>
      <c r="P149" s="63"/>
      <c r="Q149" s="141" t="str">
        <f>IF(Table1[[#This Row],[Posting Date]]&lt;&gt;"",$D$9,"")</f>
        <v/>
      </c>
      <c r="R149" s="157" t="str">
        <f>IF(Table1[[#This Row],[Posting Date]]&lt;&gt;"",$D$10,"")</f>
        <v/>
      </c>
      <c r="S149" s="66"/>
      <c r="T149" s="63"/>
      <c r="U149" s="67"/>
      <c r="V149" s="67"/>
      <c r="W149" s="67" t="str">
        <f t="shared" si="6"/>
        <v/>
      </c>
      <c r="X149" s="159" t="str">
        <f>IF(E149="","",(IF(Table1[[#This Row],[Cur]]="USD",Table1[[#This Row],[Cur_Amount Debit]],Table1[[#This Row],[Cur_Amount Debit]]/Table1[[#This Row],[Exchange Rate]])))</f>
        <v/>
      </c>
      <c r="Y149" s="159" t="str">
        <f>IF(E149="","",(IF(Table1[[#This Row],[Cur]]="USD",Table1[[#This Row],[Cur_Amount Credit]],Table1[[#This Row],[Cur_Amount Credit]]/ExchangeRate)))</f>
        <v/>
      </c>
      <c r="Z149" s="201" t="str">
        <f>IF(E149="","",(Table1[[#This Row],[Debit USD]]-Table1[[#This Row],[Credit USD]]))</f>
        <v/>
      </c>
      <c r="AA149" s="226"/>
      <c r="AB149" s="255"/>
      <c r="AC149" s="1"/>
      <c r="AD149" s="15"/>
      <c r="AE149" s="15" t="str">
        <f>IF(AND(OR(Table1[[#This Row],[Account]]="15030",Table1[[#This Row],[Account]]="15035",Table1[[#This Row],[Account]]="20150"),Table1[[#This Row],[Vendor ID]]=""),1,"")</f>
        <v/>
      </c>
      <c r="AF149" s="15"/>
      <c r="AG149" s="15"/>
      <c r="AH149" s="15"/>
      <c r="AI149" s="46" t="str">
        <f>IF(Table1[[#This Row],[Posting Date]]&lt;&gt;"","GJ-"&amp;CountryID,"")</f>
        <v/>
      </c>
      <c r="AJ149" s="59" t="str">
        <f>IF(Table1[[#This Row],[Posting Date]]&lt;&gt;"",Table1[[#This Row],[Posting Date]],"")</f>
        <v/>
      </c>
      <c r="AK149" s="46"/>
      <c r="AL149" s="46" t="str">
        <f>IF(Table1[[#This Row],[Description]]&lt;&gt;"",Table1[[#This Row],[Description]],"")</f>
        <v/>
      </c>
      <c r="AM149" s="46" t="str">
        <f>IF(Table1[[#This Row],[Posting Date]]&lt;&gt;"",Table1[[#This Row],[Reference Number]],"")</f>
        <v/>
      </c>
      <c r="AN149" s="46" t="str">
        <f>TRIM(Table1[[#This Row],[Line '#]])</f>
        <v/>
      </c>
      <c r="AO149" s="46" t="str">
        <f>TRIM(Table1[[#This Row],[Account]])</f>
        <v/>
      </c>
      <c r="AP149" s="46" t="str">
        <f>IF(Table1[[#This Row],[Posting Date]]&lt;&gt;"",$D$5,"")</f>
        <v/>
      </c>
      <c r="AQ149" s="46" t="str">
        <f>TRIM(Table1[[#This Row],[Departments-Prgrams]])</f>
        <v/>
      </c>
      <c r="AR149" s="46" t="str">
        <f>TRIM(Table1[[#This Row],[Grant]])</f>
        <v/>
      </c>
      <c r="AS149" s="46" t="str">
        <f>TRIM(Table1[[#This Row],[Staff ID]])</f>
        <v/>
      </c>
      <c r="AT149" s="46" t="str">
        <f>IF(TRIM(Table1[[#This Row],[Budget Code]])=0,"",TRIM(Table1[[#This Row],[Budget Code]]))</f>
        <v/>
      </c>
      <c r="AU149" s="46" t="str">
        <f>IF(Table1[[#This Row],[Line Description]]&lt;&gt;"",Table1[[#This Row],[Line Description]],"")</f>
        <v/>
      </c>
      <c r="AV149" s="46" t="str">
        <f>IF(Table1[[#This Row],[Cur_Amount Debit]]&gt;0,ROUND(Table1[[#This Row],[Cur_Amount Debit]],2),"")</f>
        <v/>
      </c>
      <c r="AW149" s="46" t="str">
        <f>IF(Table1[[#This Row],[Cur_Amount Credit]]&gt;0,ROUND(Table1[[#This Row],[Cur_Amount Credit]],2),"")</f>
        <v/>
      </c>
      <c r="AX149" s="46" t="str">
        <f>LEFT(Table1[[#This Row],[Cur]],3)</f>
        <v/>
      </c>
      <c r="AY149" s="59"/>
      <c r="AZ149" s="46"/>
      <c r="BA149" s="46" t="str">
        <f>IF(Table1[[#This Row],[Cur]]&lt;&gt;"",IF(Table1[[#This Row],[Cur]]="USD","",ExchangeRate),"")</f>
        <v/>
      </c>
      <c r="BB149" s="46" t="str">
        <f>IF(Table1[[#This Row],[Grant]]&lt;&gt;"",VLOOKUP(Table1[[#This Row],[Grant]],Grants!B:D,3),"")</f>
        <v/>
      </c>
      <c r="BC149" s="46" t="str">
        <f>TRIM(Table1[[#This Row],[Vendor ID]])</f>
        <v/>
      </c>
      <c r="BD149">
        <f>IF(Table1[[#This Row],[Reference Number]]=Q148,BD148,BD148+1)</f>
        <v>0</v>
      </c>
    </row>
    <row r="150" spans="1:56" ht="11.25" customHeight="1" x14ac:dyDescent="0.25">
      <c r="A150" s="1"/>
      <c r="B150" s="88" t="str">
        <f>IF(Table1[[#This Row],[Posting Date]]&lt;&gt;"",IF(Table1[[#This Row],[Reference Number]]=Q149,B149+1,1),"")</f>
        <v/>
      </c>
      <c r="C150" s="61"/>
      <c r="D150" s="61"/>
      <c r="E150" s="138"/>
      <c r="F150" s="141" t="str">
        <f>IFERROR(IF(VLOOKUP(Table1[[#This Row],[Budget Code Description]],Dimentions!$X$6:$AC$139,2,FALSE)="","",VLOOKUP(Table1[[#This Row],[Budget Code Description]],Dimentions!$X$6:$AC$139,2,FALSE)),"")</f>
        <v/>
      </c>
      <c r="G150" s="141"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1" t="str">
        <f>IFERROR(VLOOKUP(Table1[[#This Row],[Budget Code Description]],Table6[#All],8,FALSE),"")</f>
        <v/>
      </c>
      <c r="L150" s="63"/>
      <c r="M150" s="65" t="str">
        <f>IFERROR(VLOOKUP(Table1[[#This Row],[Staff ID]],Table2[],2,FALSE),"")</f>
        <v/>
      </c>
      <c r="N150" s="209" t="str">
        <f>IFERROR(IF(VLOOKUP(Table1[[#This Row],[Budget Code Description]],Dimentions!$X$6:$AC$134,4,FALSE)="","",VLOOKUP(Table1[[#This Row],[Budget Code Description]],Dimentions!$X$6:$AC$134,4,FALSE)),"")</f>
        <v/>
      </c>
      <c r="O150" s="65" t="str">
        <f>IFERROR(VLOOKUP(Table1[[#This Row],[Vendor ID]],Table549[],2,FALSE),"")</f>
        <v/>
      </c>
      <c r="P150" s="63"/>
      <c r="Q150" s="141" t="str">
        <f>IF(Table1[[#This Row],[Posting Date]]&lt;&gt;"",$D$9,"")</f>
        <v/>
      </c>
      <c r="R150" s="157" t="str">
        <f>IF(Table1[[#This Row],[Posting Date]]&lt;&gt;"",$D$10,"")</f>
        <v/>
      </c>
      <c r="S150" s="66"/>
      <c r="T150" s="63"/>
      <c r="U150" s="67"/>
      <c r="V150" s="67"/>
      <c r="W150" s="67" t="str">
        <f t="shared" si="6"/>
        <v/>
      </c>
      <c r="X150" s="159" t="str">
        <f>IF(E150="","",(IF(Table1[[#This Row],[Cur]]="USD",Table1[[#This Row],[Cur_Amount Debit]],Table1[[#This Row],[Cur_Amount Debit]]/Table1[[#This Row],[Exchange Rate]])))</f>
        <v/>
      </c>
      <c r="Y150" s="159" t="str">
        <f>IF(E150="","",(IF(Table1[[#This Row],[Cur]]="USD",Table1[[#This Row],[Cur_Amount Credit]],Table1[[#This Row],[Cur_Amount Credit]]/ExchangeRate)))</f>
        <v/>
      </c>
      <c r="Z150" s="201" t="str">
        <f>IF(E150="","",(Table1[[#This Row],[Debit USD]]-Table1[[#This Row],[Credit USD]]))</f>
        <v/>
      </c>
      <c r="AA150" s="226"/>
      <c r="AB150" s="255"/>
      <c r="AC150" s="1"/>
      <c r="AD150" s="15"/>
      <c r="AE150" s="15" t="str">
        <f>IF(AND(OR(Table1[[#This Row],[Account]]="15030",Table1[[#This Row],[Account]]="15035",Table1[[#This Row],[Account]]="20150"),Table1[[#This Row],[Vendor ID]]=""),1,"")</f>
        <v/>
      </c>
      <c r="AF150" s="15"/>
      <c r="AG150" s="15"/>
      <c r="AH150" s="15"/>
      <c r="AI150" s="46" t="str">
        <f>IF(Table1[[#This Row],[Posting Date]]&lt;&gt;"","GJ-"&amp;CountryID,"")</f>
        <v/>
      </c>
      <c r="AJ150" s="59" t="str">
        <f>IF(Table1[[#This Row],[Posting Date]]&lt;&gt;"",Table1[[#This Row],[Posting Date]],"")</f>
        <v/>
      </c>
      <c r="AK150" s="46"/>
      <c r="AL150" s="46" t="str">
        <f>IF(Table1[[#This Row],[Description]]&lt;&gt;"",Table1[[#This Row],[Description]],"")</f>
        <v/>
      </c>
      <c r="AM150" s="46" t="str">
        <f>IF(Table1[[#This Row],[Posting Date]]&lt;&gt;"",Table1[[#This Row],[Reference Number]],"")</f>
        <v/>
      </c>
      <c r="AN150" s="46" t="str">
        <f>TRIM(Table1[[#This Row],[Line '#]])</f>
        <v/>
      </c>
      <c r="AO150" s="46" t="str">
        <f>TRIM(Table1[[#This Row],[Account]])</f>
        <v/>
      </c>
      <c r="AP150" s="46" t="str">
        <f>IF(Table1[[#This Row],[Posting Date]]&lt;&gt;"",$D$5,"")</f>
        <v/>
      </c>
      <c r="AQ150" s="46" t="str">
        <f>TRIM(Table1[[#This Row],[Departments-Prgrams]])</f>
        <v/>
      </c>
      <c r="AR150" s="46" t="str">
        <f>TRIM(Table1[[#This Row],[Grant]])</f>
        <v/>
      </c>
      <c r="AS150" s="46" t="str">
        <f>TRIM(Table1[[#This Row],[Staff ID]])</f>
        <v/>
      </c>
      <c r="AT150" s="46" t="str">
        <f>IF(TRIM(Table1[[#This Row],[Budget Code]])=0,"",TRIM(Table1[[#This Row],[Budget Code]]))</f>
        <v/>
      </c>
      <c r="AU150" s="46" t="str">
        <f>IF(Table1[[#This Row],[Line Description]]&lt;&gt;"",Table1[[#This Row],[Line Description]],"")</f>
        <v/>
      </c>
      <c r="AV150" s="46" t="str">
        <f>IF(Table1[[#This Row],[Cur_Amount Debit]]&gt;0,ROUND(Table1[[#This Row],[Cur_Amount Debit]],2),"")</f>
        <v/>
      </c>
      <c r="AW150" s="46" t="str">
        <f>IF(Table1[[#This Row],[Cur_Amount Credit]]&gt;0,ROUND(Table1[[#This Row],[Cur_Amount Credit]],2),"")</f>
        <v/>
      </c>
      <c r="AX150" s="46" t="str">
        <f>LEFT(Table1[[#This Row],[Cur]],3)</f>
        <v/>
      </c>
      <c r="AY150" s="59"/>
      <c r="AZ150" s="46"/>
      <c r="BA150" s="46" t="str">
        <f>IF(Table1[[#This Row],[Cur]]&lt;&gt;"",IF(Table1[[#This Row],[Cur]]="USD","",ExchangeRate),"")</f>
        <v/>
      </c>
      <c r="BB150" s="46" t="str">
        <f>IF(Table1[[#This Row],[Grant]]&lt;&gt;"",VLOOKUP(Table1[[#This Row],[Grant]],Grants!B:D,3),"")</f>
        <v/>
      </c>
      <c r="BC150" s="46" t="str">
        <f>TRIM(Table1[[#This Row],[Vendor ID]])</f>
        <v/>
      </c>
      <c r="BD150">
        <f>IF(Table1[[#This Row],[Reference Number]]=Q149,BD149,BD149+1)</f>
        <v>0</v>
      </c>
    </row>
    <row r="151" spans="1:56" ht="11.25" customHeight="1" x14ac:dyDescent="0.25">
      <c r="A151" s="1"/>
      <c r="B151" s="88" t="str">
        <f>IF(Table1[[#This Row],[Posting Date]]&lt;&gt;"",IF(Table1[[#This Row],[Reference Number]]=Q150,B150+1,1),"")</f>
        <v/>
      </c>
      <c r="C151" s="61"/>
      <c r="D151" s="61"/>
      <c r="E151" s="138"/>
      <c r="F151" s="141" t="str">
        <f>IFERROR(IF(VLOOKUP(Table1[[#This Row],[Budget Code Description]],Dimentions!$X$6:$AC$139,2,FALSE)="","",VLOOKUP(Table1[[#This Row],[Budget Code Description]],Dimentions!$X$6:$AC$139,2,FALSE)),"")</f>
        <v/>
      </c>
      <c r="G151" s="141"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1" t="str">
        <f>IFERROR(VLOOKUP(Table1[[#This Row],[Budget Code Description]],Table6[#All],8,FALSE),"")</f>
        <v/>
      </c>
      <c r="L151" s="63"/>
      <c r="M151" s="65" t="str">
        <f>IFERROR(VLOOKUP(Table1[[#This Row],[Staff ID]],Table2[],2,FALSE),"")</f>
        <v/>
      </c>
      <c r="N151" s="209" t="str">
        <f>IFERROR(IF(VLOOKUP(Table1[[#This Row],[Budget Code Description]],Dimentions!$X$6:$AC$134,4,FALSE)="","",VLOOKUP(Table1[[#This Row],[Budget Code Description]],Dimentions!$X$6:$AC$134,4,FALSE)),"")</f>
        <v/>
      </c>
      <c r="O151" s="65" t="str">
        <f>IFERROR(VLOOKUP(Table1[[#This Row],[Vendor ID]],Table549[],2,FALSE),"")</f>
        <v/>
      </c>
      <c r="P151" s="63"/>
      <c r="Q151" s="141" t="str">
        <f>IF(Table1[[#This Row],[Posting Date]]&lt;&gt;"",$D$9,"")</f>
        <v/>
      </c>
      <c r="R151" s="157" t="str">
        <f>IF(Table1[[#This Row],[Posting Date]]&lt;&gt;"",$D$10,"")</f>
        <v/>
      </c>
      <c r="S151" s="66"/>
      <c r="T151" s="63"/>
      <c r="U151" s="67"/>
      <c r="V151" s="67"/>
      <c r="W151" s="67" t="str">
        <f t="shared" si="6"/>
        <v/>
      </c>
      <c r="X151" s="159" t="str">
        <f>IF(E151="","",(IF(Table1[[#This Row],[Cur]]="USD",Table1[[#This Row],[Cur_Amount Debit]],Table1[[#This Row],[Cur_Amount Debit]]/Table1[[#This Row],[Exchange Rate]])))</f>
        <v/>
      </c>
      <c r="Y151" s="159" t="str">
        <f>IF(E151="","",(IF(Table1[[#This Row],[Cur]]="USD",Table1[[#This Row],[Cur_Amount Credit]],Table1[[#This Row],[Cur_Amount Credit]]/ExchangeRate)))</f>
        <v/>
      </c>
      <c r="Z151" s="201" t="str">
        <f>IF(E151="","",(Table1[[#This Row],[Debit USD]]-Table1[[#This Row],[Credit USD]]))</f>
        <v/>
      </c>
      <c r="AA151" s="226"/>
      <c r="AB151" s="255"/>
      <c r="AC151" s="1"/>
      <c r="AD151" s="15"/>
      <c r="AE151" s="15" t="str">
        <f>IF(AND(OR(Table1[[#This Row],[Account]]="15030",Table1[[#This Row],[Account]]="15035",Table1[[#This Row],[Account]]="20150"),Table1[[#This Row],[Vendor ID]]=""),1,"")</f>
        <v/>
      </c>
      <c r="AF151" s="15"/>
      <c r="AG151" s="15"/>
      <c r="AH151" s="15"/>
      <c r="AI151" s="46" t="str">
        <f>IF(Table1[[#This Row],[Posting Date]]&lt;&gt;"","GJ-"&amp;CountryID,"")</f>
        <v/>
      </c>
      <c r="AJ151" s="59" t="str">
        <f>IF(Table1[[#This Row],[Posting Date]]&lt;&gt;"",Table1[[#This Row],[Posting Date]],"")</f>
        <v/>
      </c>
      <c r="AK151" s="46"/>
      <c r="AL151" s="46" t="str">
        <f>IF(Table1[[#This Row],[Description]]&lt;&gt;"",Table1[[#This Row],[Description]],"")</f>
        <v/>
      </c>
      <c r="AM151" s="46" t="str">
        <f>IF(Table1[[#This Row],[Posting Date]]&lt;&gt;"",Table1[[#This Row],[Reference Number]],"")</f>
        <v/>
      </c>
      <c r="AN151" s="46" t="str">
        <f>TRIM(Table1[[#This Row],[Line '#]])</f>
        <v/>
      </c>
      <c r="AO151" s="46" t="str">
        <f>TRIM(Table1[[#This Row],[Account]])</f>
        <v/>
      </c>
      <c r="AP151" s="46" t="str">
        <f>IF(Table1[[#This Row],[Posting Date]]&lt;&gt;"",$D$5,"")</f>
        <v/>
      </c>
      <c r="AQ151" s="46" t="str">
        <f>TRIM(Table1[[#This Row],[Departments-Prgrams]])</f>
        <v/>
      </c>
      <c r="AR151" s="46" t="str">
        <f>TRIM(Table1[[#This Row],[Grant]])</f>
        <v/>
      </c>
      <c r="AS151" s="46" t="str">
        <f>TRIM(Table1[[#This Row],[Staff ID]])</f>
        <v/>
      </c>
      <c r="AT151" s="46" t="str">
        <f>IF(TRIM(Table1[[#This Row],[Budget Code]])=0,"",TRIM(Table1[[#This Row],[Budget Code]]))</f>
        <v/>
      </c>
      <c r="AU151" s="46" t="str">
        <f>IF(Table1[[#This Row],[Line Description]]&lt;&gt;"",Table1[[#This Row],[Line Description]],"")</f>
        <v/>
      </c>
      <c r="AV151" s="46" t="str">
        <f>IF(Table1[[#This Row],[Cur_Amount Debit]]&gt;0,ROUND(Table1[[#This Row],[Cur_Amount Debit]],2),"")</f>
        <v/>
      </c>
      <c r="AW151" s="46" t="str">
        <f>IF(Table1[[#This Row],[Cur_Amount Credit]]&gt;0,ROUND(Table1[[#This Row],[Cur_Amount Credit]],2),"")</f>
        <v/>
      </c>
      <c r="AX151" s="46" t="str">
        <f>LEFT(Table1[[#This Row],[Cur]],3)</f>
        <v/>
      </c>
      <c r="AY151" s="59"/>
      <c r="AZ151" s="46"/>
      <c r="BA151" s="46" t="str">
        <f>IF(Table1[[#This Row],[Cur]]&lt;&gt;"",IF(Table1[[#This Row],[Cur]]="USD","",ExchangeRate),"")</f>
        <v/>
      </c>
      <c r="BB151" s="46" t="str">
        <f>IF(Table1[[#This Row],[Grant]]&lt;&gt;"",VLOOKUP(Table1[[#This Row],[Grant]],Grants!B:D,3),"")</f>
        <v/>
      </c>
      <c r="BC151" s="46" t="str">
        <f>TRIM(Table1[[#This Row],[Vendor ID]])</f>
        <v/>
      </c>
      <c r="BD151">
        <f>IF(Table1[[#This Row],[Reference Number]]=Q150,BD150,BD150+1)</f>
        <v>0</v>
      </c>
    </row>
    <row r="152" spans="1:56" ht="11.25" customHeight="1" x14ac:dyDescent="0.25">
      <c r="A152" s="1"/>
      <c r="B152" s="88" t="str">
        <f>IF(Table1[[#This Row],[Posting Date]]&lt;&gt;"",IF(Table1[[#This Row],[Reference Number]]=Q151,B151+1,1),"")</f>
        <v/>
      </c>
      <c r="C152" s="61"/>
      <c r="D152" s="61"/>
      <c r="E152" s="138"/>
      <c r="F152" s="141" t="str">
        <f>IFERROR(IF(VLOOKUP(Table1[[#This Row],[Budget Code Description]],Dimentions!$X$6:$AC$139,2,FALSE)="","",VLOOKUP(Table1[[#This Row],[Budget Code Description]],Dimentions!$X$6:$AC$139,2,FALSE)),"")</f>
        <v/>
      </c>
      <c r="G152" s="141"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1" t="str">
        <f>IFERROR(VLOOKUP(Table1[[#This Row],[Budget Code Description]],Table6[#All],8,FALSE),"")</f>
        <v/>
      </c>
      <c r="L152" s="63"/>
      <c r="M152" s="65" t="str">
        <f>IFERROR(VLOOKUP(Table1[[#This Row],[Staff ID]],Table2[],2,FALSE),"")</f>
        <v/>
      </c>
      <c r="N152" s="209" t="str">
        <f>IFERROR(IF(VLOOKUP(Table1[[#This Row],[Budget Code Description]],Dimentions!$X$6:$AC$134,4,FALSE)="","",VLOOKUP(Table1[[#This Row],[Budget Code Description]],Dimentions!$X$6:$AC$134,4,FALSE)),"")</f>
        <v/>
      </c>
      <c r="O152" s="65" t="str">
        <f>IFERROR(VLOOKUP(Table1[[#This Row],[Vendor ID]],Table549[],2,FALSE),"")</f>
        <v/>
      </c>
      <c r="P152" s="63"/>
      <c r="Q152" s="141" t="str">
        <f>IF(Table1[[#This Row],[Posting Date]]&lt;&gt;"",$D$9,"")</f>
        <v/>
      </c>
      <c r="R152" s="157" t="str">
        <f>IF(Table1[[#This Row],[Posting Date]]&lt;&gt;"",$D$10,"")</f>
        <v/>
      </c>
      <c r="S152" s="66"/>
      <c r="T152" s="63"/>
      <c r="U152" s="67"/>
      <c r="V152" s="67"/>
      <c r="W152" s="67" t="str">
        <f t="shared" si="6"/>
        <v/>
      </c>
      <c r="X152" s="159" t="str">
        <f>IF(E152="","",(IF(Table1[[#This Row],[Cur]]="USD",Table1[[#This Row],[Cur_Amount Debit]],Table1[[#This Row],[Cur_Amount Debit]]/Table1[[#This Row],[Exchange Rate]])))</f>
        <v/>
      </c>
      <c r="Y152" s="159" t="str">
        <f>IF(E152="","",(IF(Table1[[#This Row],[Cur]]="USD",Table1[[#This Row],[Cur_Amount Credit]],Table1[[#This Row],[Cur_Amount Credit]]/ExchangeRate)))</f>
        <v/>
      </c>
      <c r="Z152" s="201" t="str">
        <f>IF(E152="","",(Table1[[#This Row],[Debit USD]]-Table1[[#This Row],[Credit USD]]))</f>
        <v/>
      </c>
      <c r="AA152" s="226"/>
      <c r="AB152" s="255"/>
      <c r="AC152" s="1"/>
      <c r="AD152" s="15"/>
      <c r="AE152" s="15" t="str">
        <f>IF(AND(OR(Table1[[#This Row],[Account]]="15030",Table1[[#This Row],[Account]]="15035",Table1[[#This Row],[Account]]="20150"),Table1[[#This Row],[Vendor ID]]=""),1,"")</f>
        <v/>
      </c>
      <c r="AF152" s="15"/>
      <c r="AG152" s="15"/>
      <c r="AH152" s="15"/>
      <c r="AI152" s="46" t="str">
        <f>IF(Table1[[#This Row],[Posting Date]]&lt;&gt;"","GJ-"&amp;CountryID,"")</f>
        <v/>
      </c>
      <c r="AJ152" s="59" t="str">
        <f>IF(Table1[[#This Row],[Posting Date]]&lt;&gt;"",Table1[[#This Row],[Posting Date]],"")</f>
        <v/>
      </c>
      <c r="AK152" s="46"/>
      <c r="AL152" s="46" t="str">
        <f>IF(Table1[[#This Row],[Description]]&lt;&gt;"",Table1[[#This Row],[Description]],"")</f>
        <v/>
      </c>
      <c r="AM152" s="46" t="str">
        <f>IF(Table1[[#This Row],[Posting Date]]&lt;&gt;"",Table1[[#This Row],[Reference Number]],"")</f>
        <v/>
      </c>
      <c r="AN152" s="46" t="str">
        <f>TRIM(Table1[[#This Row],[Line '#]])</f>
        <v/>
      </c>
      <c r="AO152" s="46" t="str">
        <f>TRIM(Table1[[#This Row],[Account]])</f>
        <v/>
      </c>
      <c r="AP152" s="46" t="str">
        <f>IF(Table1[[#This Row],[Posting Date]]&lt;&gt;"",$D$5,"")</f>
        <v/>
      </c>
      <c r="AQ152" s="46" t="str">
        <f>TRIM(Table1[[#This Row],[Departments-Prgrams]])</f>
        <v/>
      </c>
      <c r="AR152" s="46" t="str">
        <f>TRIM(Table1[[#This Row],[Grant]])</f>
        <v/>
      </c>
      <c r="AS152" s="46" t="str">
        <f>TRIM(Table1[[#This Row],[Staff ID]])</f>
        <v/>
      </c>
      <c r="AT152" s="46" t="str">
        <f>IF(TRIM(Table1[[#This Row],[Budget Code]])=0,"",TRIM(Table1[[#This Row],[Budget Code]]))</f>
        <v/>
      </c>
      <c r="AU152" s="46" t="str">
        <f>IF(Table1[[#This Row],[Line Description]]&lt;&gt;"",Table1[[#This Row],[Line Description]],"")</f>
        <v/>
      </c>
      <c r="AV152" s="46" t="str">
        <f>IF(Table1[[#This Row],[Cur_Amount Debit]]&gt;0,ROUND(Table1[[#This Row],[Cur_Amount Debit]],2),"")</f>
        <v/>
      </c>
      <c r="AW152" s="46" t="str">
        <f>IF(Table1[[#This Row],[Cur_Amount Credit]]&gt;0,ROUND(Table1[[#This Row],[Cur_Amount Credit]],2),"")</f>
        <v/>
      </c>
      <c r="AX152" s="46" t="str">
        <f>LEFT(Table1[[#This Row],[Cur]],3)</f>
        <v/>
      </c>
      <c r="AY152" s="59"/>
      <c r="AZ152" s="46"/>
      <c r="BA152" s="46" t="str">
        <f>IF(Table1[[#This Row],[Cur]]&lt;&gt;"",IF(Table1[[#This Row],[Cur]]="USD","",ExchangeRate),"")</f>
        <v/>
      </c>
      <c r="BB152" s="46" t="str">
        <f>IF(Table1[[#This Row],[Grant]]&lt;&gt;"",VLOOKUP(Table1[[#This Row],[Grant]],Grants!B:D,3),"")</f>
        <v/>
      </c>
      <c r="BC152" s="46" t="str">
        <f>TRIM(Table1[[#This Row],[Vendor ID]])</f>
        <v/>
      </c>
      <c r="BD152">
        <f>IF(Table1[[#This Row],[Reference Number]]=Q151,BD151,BD151+1)</f>
        <v>0</v>
      </c>
    </row>
    <row r="153" spans="1:56" ht="11.25" customHeight="1" x14ac:dyDescent="0.25">
      <c r="A153" s="1"/>
      <c r="B153" s="88" t="str">
        <f>IF(Table1[[#This Row],[Posting Date]]&lt;&gt;"",IF(Table1[[#This Row],[Reference Number]]=Q152,B152+1,1),"")</f>
        <v/>
      </c>
      <c r="C153" s="61"/>
      <c r="D153" s="61"/>
      <c r="E153" s="138"/>
      <c r="F153" s="141" t="str">
        <f>IFERROR(IF(VLOOKUP(Table1[[#This Row],[Budget Code Description]],Dimentions!$X$6:$AC$139,2,FALSE)="","",VLOOKUP(Table1[[#This Row],[Budget Code Description]],Dimentions!$X$6:$AC$139,2,FALSE)),"")</f>
        <v/>
      </c>
      <c r="G153" s="141"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1" t="str">
        <f>IFERROR(VLOOKUP(Table1[[#This Row],[Budget Code Description]],Table6[#All],8,FALSE),"")</f>
        <v/>
      </c>
      <c r="L153" s="63"/>
      <c r="M153" s="65" t="str">
        <f>IFERROR(VLOOKUP(Table1[[#This Row],[Staff ID]],Table2[],2,FALSE),"")</f>
        <v/>
      </c>
      <c r="N153" s="209" t="str">
        <f>IFERROR(IF(VLOOKUP(Table1[[#This Row],[Budget Code Description]],Dimentions!$X$6:$AC$134,4,FALSE)="","",VLOOKUP(Table1[[#This Row],[Budget Code Description]],Dimentions!$X$6:$AC$134,4,FALSE)),"")</f>
        <v/>
      </c>
      <c r="O153" s="65" t="str">
        <f>IFERROR(VLOOKUP(Table1[[#This Row],[Vendor ID]],Table549[],2,FALSE),"")</f>
        <v/>
      </c>
      <c r="P153" s="63"/>
      <c r="Q153" s="141" t="str">
        <f>IF(Table1[[#This Row],[Posting Date]]&lt;&gt;"",$D$9,"")</f>
        <v/>
      </c>
      <c r="R153" s="157" t="str">
        <f>IF(Table1[[#This Row],[Posting Date]]&lt;&gt;"",$D$10,"")</f>
        <v/>
      </c>
      <c r="S153" s="66"/>
      <c r="T153" s="63"/>
      <c r="U153" s="67"/>
      <c r="V153" s="67"/>
      <c r="W153" s="67" t="str">
        <f t="shared" si="6"/>
        <v/>
      </c>
      <c r="X153" s="159" t="str">
        <f>IF(E153="","",(IF(Table1[[#This Row],[Cur]]="USD",Table1[[#This Row],[Cur_Amount Debit]],Table1[[#This Row],[Cur_Amount Debit]]/Table1[[#This Row],[Exchange Rate]])))</f>
        <v/>
      </c>
      <c r="Y153" s="159" t="str">
        <f>IF(E153="","",(IF(Table1[[#This Row],[Cur]]="USD",Table1[[#This Row],[Cur_Amount Credit]],Table1[[#This Row],[Cur_Amount Credit]]/ExchangeRate)))</f>
        <v/>
      </c>
      <c r="Z153" s="201" t="str">
        <f>IF(E153="","",(Table1[[#This Row],[Debit USD]]-Table1[[#This Row],[Credit USD]]))</f>
        <v/>
      </c>
      <c r="AA153" s="226"/>
      <c r="AB153" s="255"/>
      <c r="AC153" s="1"/>
      <c r="AD153" s="15"/>
      <c r="AE153" s="15" t="str">
        <f>IF(AND(OR(Table1[[#This Row],[Account]]="15030",Table1[[#This Row],[Account]]="15035",Table1[[#This Row],[Account]]="20150"),Table1[[#This Row],[Vendor ID]]=""),1,"")</f>
        <v/>
      </c>
      <c r="AF153" s="15"/>
      <c r="AG153" s="15"/>
      <c r="AH153" s="15"/>
      <c r="AI153" s="46" t="str">
        <f>IF(Table1[[#This Row],[Posting Date]]&lt;&gt;"","GJ-"&amp;CountryID,"")</f>
        <v/>
      </c>
      <c r="AJ153" s="59" t="str">
        <f>IF(Table1[[#This Row],[Posting Date]]&lt;&gt;"",Table1[[#This Row],[Posting Date]],"")</f>
        <v/>
      </c>
      <c r="AK153" s="46"/>
      <c r="AL153" s="46" t="str">
        <f>IF(Table1[[#This Row],[Description]]&lt;&gt;"",Table1[[#This Row],[Description]],"")</f>
        <v/>
      </c>
      <c r="AM153" s="46" t="str">
        <f>IF(Table1[[#This Row],[Posting Date]]&lt;&gt;"",Table1[[#This Row],[Reference Number]],"")</f>
        <v/>
      </c>
      <c r="AN153" s="46" t="str">
        <f>TRIM(Table1[[#This Row],[Line '#]])</f>
        <v/>
      </c>
      <c r="AO153" s="46" t="str">
        <f>TRIM(Table1[[#This Row],[Account]])</f>
        <v/>
      </c>
      <c r="AP153" s="46" t="str">
        <f>IF(Table1[[#This Row],[Posting Date]]&lt;&gt;"",$D$5,"")</f>
        <v/>
      </c>
      <c r="AQ153" s="46" t="str">
        <f>TRIM(Table1[[#This Row],[Departments-Prgrams]])</f>
        <v/>
      </c>
      <c r="AR153" s="46" t="str">
        <f>TRIM(Table1[[#This Row],[Grant]])</f>
        <v/>
      </c>
      <c r="AS153" s="46" t="str">
        <f>TRIM(Table1[[#This Row],[Staff ID]])</f>
        <v/>
      </c>
      <c r="AT153" s="46" t="str">
        <f>IF(TRIM(Table1[[#This Row],[Budget Code]])=0,"",TRIM(Table1[[#This Row],[Budget Code]]))</f>
        <v/>
      </c>
      <c r="AU153" s="46" t="str">
        <f>IF(Table1[[#This Row],[Line Description]]&lt;&gt;"",Table1[[#This Row],[Line Description]],"")</f>
        <v/>
      </c>
      <c r="AV153" s="46" t="str">
        <f>IF(Table1[[#This Row],[Cur_Amount Debit]]&gt;0,ROUND(Table1[[#This Row],[Cur_Amount Debit]],2),"")</f>
        <v/>
      </c>
      <c r="AW153" s="46" t="str">
        <f>IF(Table1[[#This Row],[Cur_Amount Credit]]&gt;0,ROUND(Table1[[#This Row],[Cur_Amount Credit]],2),"")</f>
        <v/>
      </c>
      <c r="AX153" s="46" t="str">
        <f>LEFT(Table1[[#This Row],[Cur]],3)</f>
        <v/>
      </c>
      <c r="AY153" s="59"/>
      <c r="AZ153" s="46"/>
      <c r="BA153" s="46" t="str">
        <f>IF(Table1[[#This Row],[Cur]]&lt;&gt;"",IF(Table1[[#This Row],[Cur]]="USD","",ExchangeRate),"")</f>
        <v/>
      </c>
      <c r="BB153" s="46" t="str">
        <f>IF(Table1[[#This Row],[Grant]]&lt;&gt;"",VLOOKUP(Table1[[#This Row],[Grant]],Grants!B:D,3),"")</f>
        <v/>
      </c>
      <c r="BC153" s="46" t="str">
        <f>TRIM(Table1[[#This Row],[Vendor ID]])</f>
        <v/>
      </c>
      <c r="BD153">
        <f>IF(Table1[[#This Row],[Reference Number]]=Q152,BD152,BD152+1)</f>
        <v>0</v>
      </c>
    </row>
    <row r="154" spans="1:56" ht="11.25" customHeight="1" x14ac:dyDescent="0.25">
      <c r="A154" s="1"/>
      <c r="B154" s="88" t="str">
        <f>IF(Table1[[#This Row],[Posting Date]]&lt;&gt;"",IF(Table1[[#This Row],[Reference Number]]=Q153,B153+1,1),"")</f>
        <v/>
      </c>
      <c r="C154" s="61"/>
      <c r="D154" s="61"/>
      <c r="E154" s="138"/>
      <c r="F154" s="141" t="str">
        <f>IFERROR(IF(VLOOKUP(Table1[[#This Row],[Budget Code Description]],Dimentions!$X$6:$AC$139,2,FALSE)="","",VLOOKUP(Table1[[#This Row],[Budget Code Description]],Dimentions!$X$6:$AC$139,2,FALSE)),"")</f>
        <v/>
      </c>
      <c r="G154" s="141"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1" t="str">
        <f>IFERROR(VLOOKUP(Table1[[#This Row],[Budget Code Description]],Table6[#All],8,FALSE),"")</f>
        <v/>
      </c>
      <c r="L154" s="63"/>
      <c r="M154" s="65" t="str">
        <f>IFERROR(VLOOKUP(Table1[[#This Row],[Staff ID]],Table2[],2,FALSE),"")</f>
        <v/>
      </c>
      <c r="N154" s="209" t="str">
        <f>IFERROR(IF(VLOOKUP(Table1[[#This Row],[Budget Code Description]],Dimentions!$X$6:$AC$134,4,FALSE)="","",VLOOKUP(Table1[[#This Row],[Budget Code Description]],Dimentions!$X$6:$AC$134,4,FALSE)),"")</f>
        <v/>
      </c>
      <c r="O154" s="65" t="str">
        <f>IFERROR(VLOOKUP(Table1[[#This Row],[Vendor ID]],Table549[],2,FALSE),"")</f>
        <v/>
      </c>
      <c r="P154" s="63"/>
      <c r="Q154" s="141" t="str">
        <f>IF(Table1[[#This Row],[Posting Date]]&lt;&gt;"",$D$9,"")</f>
        <v/>
      </c>
      <c r="R154" s="157" t="str">
        <f>IF(Table1[[#This Row],[Posting Date]]&lt;&gt;"",$D$10,"")</f>
        <v/>
      </c>
      <c r="S154" s="66"/>
      <c r="T154" s="63"/>
      <c r="U154" s="67"/>
      <c r="V154" s="67"/>
      <c r="W154" s="67" t="str">
        <f t="shared" si="6"/>
        <v/>
      </c>
      <c r="X154" s="159" t="str">
        <f>IF(E154="","",(IF(Table1[[#This Row],[Cur]]="USD",Table1[[#This Row],[Cur_Amount Debit]],Table1[[#This Row],[Cur_Amount Debit]]/Table1[[#This Row],[Exchange Rate]])))</f>
        <v/>
      </c>
      <c r="Y154" s="159" t="str">
        <f>IF(E154="","",(IF(Table1[[#This Row],[Cur]]="USD",Table1[[#This Row],[Cur_Amount Credit]],Table1[[#This Row],[Cur_Amount Credit]]/ExchangeRate)))</f>
        <v/>
      </c>
      <c r="Z154" s="201" t="str">
        <f>IF(E154="","",(Table1[[#This Row],[Debit USD]]-Table1[[#This Row],[Credit USD]]))</f>
        <v/>
      </c>
      <c r="AA154" s="226"/>
      <c r="AB154" s="255"/>
      <c r="AC154" s="1"/>
      <c r="AD154" s="15"/>
      <c r="AE154" s="15" t="str">
        <f>IF(AND(OR(Table1[[#This Row],[Account]]="15030",Table1[[#This Row],[Account]]="15035",Table1[[#This Row],[Account]]="20150"),Table1[[#This Row],[Vendor ID]]=""),1,"")</f>
        <v/>
      </c>
      <c r="AF154" s="15"/>
      <c r="AG154" s="15"/>
      <c r="AH154" s="15"/>
      <c r="AI154" s="46" t="str">
        <f>IF(Table1[[#This Row],[Posting Date]]&lt;&gt;"","GJ-"&amp;CountryID,"")</f>
        <v/>
      </c>
      <c r="AJ154" s="59" t="str">
        <f>IF(Table1[[#This Row],[Posting Date]]&lt;&gt;"",Table1[[#This Row],[Posting Date]],"")</f>
        <v/>
      </c>
      <c r="AK154" s="46"/>
      <c r="AL154" s="46" t="str">
        <f>IF(Table1[[#This Row],[Description]]&lt;&gt;"",Table1[[#This Row],[Description]],"")</f>
        <v/>
      </c>
      <c r="AM154" s="46" t="str">
        <f>IF(Table1[[#This Row],[Posting Date]]&lt;&gt;"",Table1[[#This Row],[Reference Number]],"")</f>
        <v/>
      </c>
      <c r="AN154" s="46" t="str">
        <f>TRIM(Table1[[#This Row],[Line '#]])</f>
        <v/>
      </c>
      <c r="AO154" s="46" t="str">
        <f>TRIM(Table1[[#This Row],[Account]])</f>
        <v/>
      </c>
      <c r="AP154" s="46" t="str">
        <f>IF(Table1[[#This Row],[Posting Date]]&lt;&gt;"",$D$5,"")</f>
        <v/>
      </c>
      <c r="AQ154" s="46" t="str">
        <f>TRIM(Table1[[#This Row],[Departments-Prgrams]])</f>
        <v/>
      </c>
      <c r="AR154" s="46" t="str">
        <f>TRIM(Table1[[#This Row],[Grant]])</f>
        <v/>
      </c>
      <c r="AS154" s="46" t="str">
        <f>TRIM(Table1[[#This Row],[Staff ID]])</f>
        <v/>
      </c>
      <c r="AT154" s="46" t="str">
        <f>IF(TRIM(Table1[[#This Row],[Budget Code]])=0,"",TRIM(Table1[[#This Row],[Budget Code]]))</f>
        <v/>
      </c>
      <c r="AU154" s="46" t="str">
        <f>IF(Table1[[#This Row],[Line Description]]&lt;&gt;"",Table1[[#This Row],[Line Description]],"")</f>
        <v/>
      </c>
      <c r="AV154" s="46" t="str">
        <f>IF(Table1[[#This Row],[Cur_Amount Debit]]&gt;0,ROUND(Table1[[#This Row],[Cur_Amount Debit]],2),"")</f>
        <v/>
      </c>
      <c r="AW154" s="46" t="str">
        <f>IF(Table1[[#This Row],[Cur_Amount Credit]]&gt;0,ROUND(Table1[[#This Row],[Cur_Amount Credit]],2),"")</f>
        <v/>
      </c>
      <c r="AX154" s="46" t="str">
        <f>LEFT(Table1[[#This Row],[Cur]],3)</f>
        <v/>
      </c>
      <c r="AY154" s="59"/>
      <c r="AZ154" s="46"/>
      <c r="BA154" s="46" t="str">
        <f>IF(Table1[[#This Row],[Cur]]&lt;&gt;"",IF(Table1[[#This Row],[Cur]]="USD","",ExchangeRate),"")</f>
        <v/>
      </c>
      <c r="BB154" s="46" t="str">
        <f>IF(Table1[[#This Row],[Grant]]&lt;&gt;"",VLOOKUP(Table1[[#This Row],[Grant]],Grants!B:D,3),"")</f>
        <v/>
      </c>
      <c r="BC154" s="46" t="str">
        <f>TRIM(Table1[[#This Row],[Vendor ID]])</f>
        <v/>
      </c>
      <c r="BD154">
        <f>IF(Table1[[#This Row],[Reference Number]]=Q153,BD153,BD153+1)</f>
        <v>0</v>
      </c>
    </row>
    <row r="155" spans="1:56" ht="11.25" customHeight="1" x14ac:dyDescent="0.25">
      <c r="A155" s="1"/>
      <c r="B155" s="88" t="str">
        <f>IF(Table1[[#This Row],[Posting Date]]&lt;&gt;"",IF(Table1[[#This Row],[Reference Number]]=Q154,B154+1,1),"")</f>
        <v/>
      </c>
      <c r="C155" s="61"/>
      <c r="D155" s="61"/>
      <c r="E155" s="138"/>
      <c r="F155" s="141" t="str">
        <f>IFERROR(IF(VLOOKUP(Table1[[#This Row],[Budget Code Description]],Dimentions!$X$6:$AC$139,2,FALSE)="","",VLOOKUP(Table1[[#This Row],[Budget Code Description]],Dimentions!$X$6:$AC$139,2,FALSE)),"")</f>
        <v/>
      </c>
      <c r="G155" s="141"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1" t="str">
        <f>IFERROR(VLOOKUP(Table1[[#This Row],[Budget Code Description]],Table6[#All],8,FALSE),"")</f>
        <v/>
      </c>
      <c r="L155" s="63"/>
      <c r="M155" s="65" t="str">
        <f>IFERROR(VLOOKUP(Table1[[#This Row],[Staff ID]],Table2[],2,FALSE),"")</f>
        <v/>
      </c>
      <c r="N155" s="209" t="str">
        <f>IFERROR(IF(VLOOKUP(Table1[[#This Row],[Budget Code Description]],Dimentions!$X$6:$AC$134,4,FALSE)="","",VLOOKUP(Table1[[#This Row],[Budget Code Description]],Dimentions!$X$6:$AC$134,4,FALSE)),"")</f>
        <v/>
      </c>
      <c r="O155" s="65" t="str">
        <f>IFERROR(VLOOKUP(Table1[[#This Row],[Vendor ID]],Table549[],2,FALSE),"")</f>
        <v/>
      </c>
      <c r="P155" s="63"/>
      <c r="Q155" s="141" t="str">
        <f>IF(Table1[[#This Row],[Posting Date]]&lt;&gt;"",$D$9,"")</f>
        <v/>
      </c>
      <c r="R155" s="157" t="str">
        <f>IF(Table1[[#This Row],[Posting Date]]&lt;&gt;"",$D$10,"")</f>
        <v/>
      </c>
      <c r="S155" s="66"/>
      <c r="T155" s="63"/>
      <c r="U155" s="67"/>
      <c r="V155" s="67"/>
      <c r="W155" s="67" t="str">
        <f t="shared" si="6"/>
        <v/>
      </c>
      <c r="X155" s="159" t="str">
        <f>IF(E155="","",(IF(Table1[[#This Row],[Cur]]="USD",Table1[[#This Row],[Cur_Amount Debit]],Table1[[#This Row],[Cur_Amount Debit]]/Table1[[#This Row],[Exchange Rate]])))</f>
        <v/>
      </c>
      <c r="Y155" s="159" t="str">
        <f>IF(E155="","",(IF(Table1[[#This Row],[Cur]]="USD",Table1[[#This Row],[Cur_Amount Credit]],Table1[[#This Row],[Cur_Amount Credit]]/ExchangeRate)))</f>
        <v/>
      </c>
      <c r="Z155" s="201" t="str">
        <f>IF(E155="","",(Table1[[#This Row],[Debit USD]]-Table1[[#This Row],[Credit USD]]))</f>
        <v/>
      </c>
      <c r="AA155" s="226"/>
      <c r="AB155" s="255"/>
      <c r="AC155" s="1"/>
      <c r="AD155" s="15"/>
      <c r="AE155" s="15" t="str">
        <f>IF(AND(OR(Table1[[#This Row],[Account]]="15030",Table1[[#This Row],[Account]]="15035",Table1[[#This Row],[Account]]="20150"),Table1[[#This Row],[Vendor ID]]=""),1,"")</f>
        <v/>
      </c>
      <c r="AF155" s="15"/>
      <c r="AG155" s="15"/>
      <c r="AH155" s="15"/>
      <c r="AI155" s="46" t="str">
        <f>IF(Table1[[#This Row],[Posting Date]]&lt;&gt;"","GJ-"&amp;CountryID,"")</f>
        <v/>
      </c>
      <c r="AJ155" s="59" t="str">
        <f>IF(Table1[[#This Row],[Posting Date]]&lt;&gt;"",Table1[[#This Row],[Posting Date]],"")</f>
        <v/>
      </c>
      <c r="AK155" s="46"/>
      <c r="AL155" s="46" t="str">
        <f>IF(Table1[[#This Row],[Description]]&lt;&gt;"",Table1[[#This Row],[Description]],"")</f>
        <v/>
      </c>
      <c r="AM155" s="46" t="str">
        <f>IF(Table1[[#This Row],[Posting Date]]&lt;&gt;"",Table1[[#This Row],[Reference Number]],"")</f>
        <v/>
      </c>
      <c r="AN155" s="46" t="str">
        <f>TRIM(Table1[[#This Row],[Line '#]])</f>
        <v/>
      </c>
      <c r="AO155" s="46" t="str">
        <f>TRIM(Table1[[#This Row],[Account]])</f>
        <v/>
      </c>
      <c r="AP155" s="46" t="str">
        <f>IF(Table1[[#This Row],[Posting Date]]&lt;&gt;"",$D$5,"")</f>
        <v/>
      </c>
      <c r="AQ155" s="46" t="str">
        <f>TRIM(Table1[[#This Row],[Departments-Prgrams]])</f>
        <v/>
      </c>
      <c r="AR155" s="46" t="str">
        <f>TRIM(Table1[[#This Row],[Grant]])</f>
        <v/>
      </c>
      <c r="AS155" s="46" t="str">
        <f>TRIM(Table1[[#This Row],[Staff ID]])</f>
        <v/>
      </c>
      <c r="AT155" s="46" t="str">
        <f>IF(TRIM(Table1[[#This Row],[Budget Code]])=0,"",TRIM(Table1[[#This Row],[Budget Code]]))</f>
        <v/>
      </c>
      <c r="AU155" s="46" t="str">
        <f>IF(Table1[[#This Row],[Line Description]]&lt;&gt;"",Table1[[#This Row],[Line Description]],"")</f>
        <v/>
      </c>
      <c r="AV155" s="46" t="str">
        <f>IF(Table1[[#This Row],[Cur_Amount Debit]]&gt;0,ROUND(Table1[[#This Row],[Cur_Amount Debit]],2),"")</f>
        <v/>
      </c>
      <c r="AW155" s="46" t="str">
        <f>IF(Table1[[#This Row],[Cur_Amount Credit]]&gt;0,ROUND(Table1[[#This Row],[Cur_Amount Credit]],2),"")</f>
        <v/>
      </c>
      <c r="AX155" s="46" t="str">
        <f>LEFT(Table1[[#This Row],[Cur]],3)</f>
        <v/>
      </c>
      <c r="AY155" s="59"/>
      <c r="AZ155" s="46"/>
      <c r="BA155" s="46" t="str">
        <f>IF(Table1[[#This Row],[Cur]]&lt;&gt;"",IF(Table1[[#This Row],[Cur]]="USD","",ExchangeRate),"")</f>
        <v/>
      </c>
      <c r="BB155" s="46" t="str">
        <f>IF(Table1[[#This Row],[Grant]]&lt;&gt;"",VLOOKUP(Table1[[#This Row],[Grant]],Grants!B:D,3),"")</f>
        <v/>
      </c>
      <c r="BC155" s="46" t="str">
        <f>TRIM(Table1[[#This Row],[Vendor ID]])</f>
        <v/>
      </c>
      <c r="BD155">
        <f>IF(Table1[[#This Row],[Reference Number]]=Q154,BD154,BD154+1)</f>
        <v>0</v>
      </c>
    </row>
    <row r="156" spans="1:56" ht="11.25" customHeight="1" x14ac:dyDescent="0.25">
      <c r="A156" s="1"/>
      <c r="B156" s="88" t="str">
        <f>IF(Table1[[#This Row],[Posting Date]]&lt;&gt;"",IF(Table1[[#This Row],[Reference Number]]=Q155,B155+1,1),"")</f>
        <v/>
      </c>
      <c r="C156" s="61"/>
      <c r="D156" s="61"/>
      <c r="E156" s="138"/>
      <c r="F156" s="141" t="str">
        <f>IFERROR(IF(VLOOKUP(Table1[[#This Row],[Budget Code Description]],Dimentions!$X$6:$AC$139,2,FALSE)="","",VLOOKUP(Table1[[#This Row],[Budget Code Description]],Dimentions!$X$6:$AC$139,2,FALSE)),"")</f>
        <v/>
      </c>
      <c r="G156" s="141"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1" t="str">
        <f>IFERROR(VLOOKUP(Table1[[#This Row],[Budget Code Description]],Table6[#All],8,FALSE),"")</f>
        <v/>
      </c>
      <c r="L156" s="63"/>
      <c r="M156" s="65" t="str">
        <f>IFERROR(VLOOKUP(Table1[[#This Row],[Staff ID]],Table2[],2,FALSE),"")</f>
        <v/>
      </c>
      <c r="N156" s="209" t="str">
        <f>IFERROR(IF(VLOOKUP(Table1[[#This Row],[Budget Code Description]],Dimentions!$X$6:$AC$134,4,FALSE)="","",VLOOKUP(Table1[[#This Row],[Budget Code Description]],Dimentions!$X$6:$AC$134,4,FALSE)),"")</f>
        <v/>
      </c>
      <c r="O156" s="65" t="str">
        <f>IFERROR(VLOOKUP(Table1[[#This Row],[Vendor ID]],Table549[],2,FALSE),"")</f>
        <v/>
      </c>
      <c r="P156" s="63"/>
      <c r="Q156" s="141" t="str">
        <f>IF(Table1[[#This Row],[Posting Date]]&lt;&gt;"",$D$9,"")</f>
        <v/>
      </c>
      <c r="R156" s="157" t="str">
        <f>IF(Table1[[#This Row],[Posting Date]]&lt;&gt;"",$D$10,"")</f>
        <v/>
      </c>
      <c r="S156" s="66"/>
      <c r="T156" s="63"/>
      <c r="U156" s="67"/>
      <c r="V156" s="67"/>
      <c r="W156" s="67" t="str">
        <f t="shared" si="6"/>
        <v/>
      </c>
      <c r="X156" s="159" t="str">
        <f>IF(E156="","",(IF(Table1[[#This Row],[Cur]]="USD",Table1[[#This Row],[Cur_Amount Debit]],Table1[[#This Row],[Cur_Amount Debit]]/Table1[[#This Row],[Exchange Rate]])))</f>
        <v/>
      </c>
      <c r="Y156" s="159" t="str">
        <f>IF(E156="","",(IF(Table1[[#This Row],[Cur]]="USD",Table1[[#This Row],[Cur_Amount Credit]],Table1[[#This Row],[Cur_Amount Credit]]/ExchangeRate)))</f>
        <v/>
      </c>
      <c r="Z156" s="201" t="str">
        <f>IF(E156="","",(Table1[[#This Row],[Debit USD]]-Table1[[#This Row],[Credit USD]]))</f>
        <v/>
      </c>
      <c r="AA156" s="226"/>
      <c r="AB156" s="255"/>
      <c r="AC156" s="1"/>
      <c r="AD156" s="15"/>
      <c r="AE156" s="15" t="str">
        <f>IF(AND(OR(Table1[[#This Row],[Account]]="15030",Table1[[#This Row],[Account]]="15035",Table1[[#This Row],[Account]]="20150"),Table1[[#This Row],[Vendor ID]]=""),1,"")</f>
        <v/>
      </c>
      <c r="AF156" s="15"/>
      <c r="AG156" s="15"/>
      <c r="AH156" s="15"/>
      <c r="AI156" s="46" t="str">
        <f>IF(Table1[[#This Row],[Posting Date]]&lt;&gt;"","GJ-"&amp;CountryID,"")</f>
        <v/>
      </c>
      <c r="AJ156" s="59" t="str">
        <f>IF(Table1[[#This Row],[Posting Date]]&lt;&gt;"",Table1[[#This Row],[Posting Date]],"")</f>
        <v/>
      </c>
      <c r="AK156" s="46"/>
      <c r="AL156" s="46" t="str">
        <f>IF(Table1[[#This Row],[Description]]&lt;&gt;"",Table1[[#This Row],[Description]],"")</f>
        <v/>
      </c>
      <c r="AM156" s="46" t="str">
        <f>IF(Table1[[#This Row],[Posting Date]]&lt;&gt;"",Table1[[#This Row],[Reference Number]],"")</f>
        <v/>
      </c>
      <c r="AN156" s="46" t="str">
        <f>TRIM(Table1[[#This Row],[Line '#]])</f>
        <v/>
      </c>
      <c r="AO156" s="46" t="str">
        <f>TRIM(Table1[[#This Row],[Account]])</f>
        <v/>
      </c>
      <c r="AP156" s="46" t="str">
        <f>IF(Table1[[#This Row],[Posting Date]]&lt;&gt;"",$D$5,"")</f>
        <v/>
      </c>
      <c r="AQ156" s="46" t="str">
        <f>TRIM(Table1[[#This Row],[Departments-Prgrams]])</f>
        <v/>
      </c>
      <c r="AR156" s="46" t="str">
        <f>TRIM(Table1[[#This Row],[Grant]])</f>
        <v/>
      </c>
      <c r="AS156" s="46" t="str">
        <f>TRIM(Table1[[#This Row],[Staff ID]])</f>
        <v/>
      </c>
      <c r="AT156" s="46" t="str">
        <f>IF(TRIM(Table1[[#This Row],[Budget Code]])=0,"",TRIM(Table1[[#This Row],[Budget Code]]))</f>
        <v/>
      </c>
      <c r="AU156" s="46" t="str">
        <f>IF(Table1[[#This Row],[Line Description]]&lt;&gt;"",Table1[[#This Row],[Line Description]],"")</f>
        <v/>
      </c>
      <c r="AV156" s="46" t="str">
        <f>IF(Table1[[#This Row],[Cur_Amount Debit]]&gt;0,ROUND(Table1[[#This Row],[Cur_Amount Debit]],2),"")</f>
        <v/>
      </c>
      <c r="AW156" s="46" t="str">
        <f>IF(Table1[[#This Row],[Cur_Amount Credit]]&gt;0,ROUND(Table1[[#This Row],[Cur_Amount Credit]],2),"")</f>
        <v/>
      </c>
      <c r="AX156" s="46" t="str">
        <f>LEFT(Table1[[#This Row],[Cur]],3)</f>
        <v/>
      </c>
      <c r="AY156" s="59"/>
      <c r="AZ156" s="46"/>
      <c r="BA156" s="46" t="str">
        <f>IF(Table1[[#This Row],[Cur]]&lt;&gt;"",IF(Table1[[#This Row],[Cur]]="USD","",ExchangeRate),"")</f>
        <v/>
      </c>
      <c r="BB156" s="46" t="str">
        <f>IF(Table1[[#This Row],[Grant]]&lt;&gt;"",VLOOKUP(Table1[[#This Row],[Grant]],Grants!B:D,3),"")</f>
        <v/>
      </c>
      <c r="BC156" s="46" t="str">
        <f>TRIM(Table1[[#This Row],[Vendor ID]])</f>
        <v/>
      </c>
      <c r="BD156">
        <f>IF(Table1[[#This Row],[Reference Number]]=Q155,BD155,BD155+1)</f>
        <v>0</v>
      </c>
    </row>
    <row r="157" spans="1:56" ht="11.25" customHeight="1" x14ac:dyDescent="0.25">
      <c r="A157" s="1"/>
      <c r="B157" s="88" t="str">
        <f>IF(Table1[[#This Row],[Posting Date]]&lt;&gt;"",IF(Table1[[#This Row],[Reference Number]]=Q156,B156+1,1),"")</f>
        <v/>
      </c>
      <c r="C157" s="61"/>
      <c r="D157" s="61"/>
      <c r="E157" s="138"/>
      <c r="F157" s="141" t="str">
        <f>IFERROR(IF(VLOOKUP(Table1[[#This Row],[Budget Code Description]],Dimentions!$X$6:$AC$139,2,FALSE)="","",VLOOKUP(Table1[[#This Row],[Budget Code Description]],Dimentions!$X$6:$AC$139,2,FALSE)),"")</f>
        <v/>
      </c>
      <c r="G157" s="141"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1" t="str">
        <f>IFERROR(VLOOKUP(Table1[[#This Row],[Budget Code Description]],Table6[#All],8,FALSE),"")</f>
        <v/>
      </c>
      <c r="L157" s="63"/>
      <c r="M157" s="65" t="str">
        <f>IFERROR(VLOOKUP(Table1[[#This Row],[Staff ID]],Table2[],2,FALSE),"")</f>
        <v/>
      </c>
      <c r="N157" s="209" t="str">
        <f>IFERROR(IF(VLOOKUP(Table1[[#This Row],[Budget Code Description]],Dimentions!$X$6:$AC$134,4,FALSE)="","",VLOOKUP(Table1[[#This Row],[Budget Code Description]],Dimentions!$X$6:$AC$134,4,FALSE)),"")</f>
        <v/>
      </c>
      <c r="O157" s="65" t="str">
        <f>IFERROR(VLOOKUP(Table1[[#This Row],[Vendor ID]],Table549[],2,FALSE),"")</f>
        <v/>
      </c>
      <c r="P157" s="63"/>
      <c r="Q157" s="141" t="str">
        <f>IF(Table1[[#This Row],[Posting Date]]&lt;&gt;"",$D$9,"")</f>
        <v/>
      </c>
      <c r="R157" s="157" t="str">
        <f>IF(Table1[[#This Row],[Posting Date]]&lt;&gt;"",$D$10,"")</f>
        <v/>
      </c>
      <c r="S157" s="66"/>
      <c r="T157" s="63"/>
      <c r="U157" s="67"/>
      <c r="V157" s="67"/>
      <c r="W157" s="67" t="str">
        <f t="shared" si="6"/>
        <v/>
      </c>
      <c r="X157" s="159" t="str">
        <f>IF(E157="","",(IF(Table1[[#This Row],[Cur]]="USD",Table1[[#This Row],[Cur_Amount Debit]],Table1[[#This Row],[Cur_Amount Debit]]/Table1[[#This Row],[Exchange Rate]])))</f>
        <v/>
      </c>
      <c r="Y157" s="159" t="str">
        <f>IF(E157="","",(IF(Table1[[#This Row],[Cur]]="USD",Table1[[#This Row],[Cur_Amount Credit]],Table1[[#This Row],[Cur_Amount Credit]]/ExchangeRate)))</f>
        <v/>
      </c>
      <c r="Z157" s="201" t="str">
        <f>IF(E157="","",(Table1[[#This Row],[Debit USD]]-Table1[[#This Row],[Credit USD]]))</f>
        <v/>
      </c>
      <c r="AA157" s="226"/>
      <c r="AB157" s="255"/>
      <c r="AC157" s="1"/>
      <c r="AD157" s="15"/>
      <c r="AE157" s="15" t="str">
        <f>IF(AND(OR(Table1[[#This Row],[Account]]="15030",Table1[[#This Row],[Account]]="15035",Table1[[#This Row],[Account]]="20150"),Table1[[#This Row],[Vendor ID]]=""),1,"")</f>
        <v/>
      </c>
      <c r="AF157" s="15"/>
      <c r="AG157" s="15"/>
      <c r="AH157" s="15"/>
      <c r="AI157" s="46" t="str">
        <f>IF(Table1[[#This Row],[Posting Date]]&lt;&gt;"","GJ-"&amp;CountryID,"")</f>
        <v/>
      </c>
      <c r="AJ157" s="59" t="str">
        <f>IF(Table1[[#This Row],[Posting Date]]&lt;&gt;"",Table1[[#This Row],[Posting Date]],"")</f>
        <v/>
      </c>
      <c r="AK157" s="46"/>
      <c r="AL157" s="46" t="str">
        <f>IF(Table1[[#This Row],[Description]]&lt;&gt;"",Table1[[#This Row],[Description]],"")</f>
        <v/>
      </c>
      <c r="AM157" s="46" t="str">
        <f>IF(Table1[[#This Row],[Posting Date]]&lt;&gt;"",Table1[[#This Row],[Reference Number]],"")</f>
        <v/>
      </c>
      <c r="AN157" s="46" t="str">
        <f>TRIM(Table1[[#This Row],[Line '#]])</f>
        <v/>
      </c>
      <c r="AO157" s="46" t="str">
        <f>TRIM(Table1[[#This Row],[Account]])</f>
        <v/>
      </c>
      <c r="AP157" s="46" t="str">
        <f>IF(Table1[[#This Row],[Posting Date]]&lt;&gt;"",$D$5,"")</f>
        <v/>
      </c>
      <c r="AQ157" s="46" t="str">
        <f>TRIM(Table1[[#This Row],[Departments-Prgrams]])</f>
        <v/>
      </c>
      <c r="AR157" s="46" t="str">
        <f>TRIM(Table1[[#This Row],[Grant]])</f>
        <v/>
      </c>
      <c r="AS157" s="46" t="str">
        <f>TRIM(Table1[[#This Row],[Staff ID]])</f>
        <v/>
      </c>
      <c r="AT157" s="46" t="str">
        <f>IF(TRIM(Table1[[#This Row],[Budget Code]])=0,"",TRIM(Table1[[#This Row],[Budget Code]]))</f>
        <v/>
      </c>
      <c r="AU157" s="46" t="str">
        <f>IF(Table1[[#This Row],[Line Description]]&lt;&gt;"",Table1[[#This Row],[Line Description]],"")</f>
        <v/>
      </c>
      <c r="AV157" s="46" t="str">
        <f>IF(Table1[[#This Row],[Cur_Amount Debit]]&gt;0,ROUND(Table1[[#This Row],[Cur_Amount Debit]],2),"")</f>
        <v/>
      </c>
      <c r="AW157" s="46" t="str">
        <f>IF(Table1[[#This Row],[Cur_Amount Credit]]&gt;0,ROUND(Table1[[#This Row],[Cur_Amount Credit]],2),"")</f>
        <v/>
      </c>
      <c r="AX157" s="46" t="str">
        <f>LEFT(Table1[[#This Row],[Cur]],3)</f>
        <v/>
      </c>
      <c r="AY157" s="59"/>
      <c r="AZ157" s="46"/>
      <c r="BA157" s="46" t="str">
        <f>IF(Table1[[#This Row],[Cur]]&lt;&gt;"",IF(Table1[[#This Row],[Cur]]="USD","",ExchangeRate),"")</f>
        <v/>
      </c>
      <c r="BB157" s="46" t="str">
        <f>IF(Table1[[#This Row],[Grant]]&lt;&gt;"",VLOOKUP(Table1[[#This Row],[Grant]],Grants!B:D,3),"")</f>
        <v/>
      </c>
      <c r="BC157" s="46" t="str">
        <f>TRIM(Table1[[#This Row],[Vendor ID]])</f>
        <v/>
      </c>
      <c r="BD157">
        <f>IF(Table1[[#This Row],[Reference Number]]=Q156,BD156,BD156+1)</f>
        <v>0</v>
      </c>
    </row>
    <row r="158" spans="1:56" ht="11.25" customHeight="1" x14ac:dyDescent="0.25">
      <c r="A158" s="1"/>
      <c r="B158" s="88" t="str">
        <f>IF(Table1[[#This Row],[Posting Date]]&lt;&gt;"",IF(Table1[[#This Row],[Reference Number]]=Q157,B157+1,1),"")</f>
        <v/>
      </c>
      <c r="C158" s="61"/>
      <c r="D158" s="61"/>
      <c r="E158" s="138"/>
      <c r="F158" s="141" t="str">
        <f>IFERROR(IF(VLOOKUP(Table1[[#This Row],[Budget Code Description]],Dimentions!$X$6:$AC$139,2,FALSE)="","",VLOOKUP(Table1[[#This Row],[Budget Code Description]],Dimentions!$X$6:$AC$139,2,FALSE)),"")</f>
        <v/>
      </c>
      <c r="G158" s="141"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1" t="str">
        <f>IFERROR(VLOOKUP(Table1[[#This Row],[Budget Code Description]],Table6[#All],8,FALSE),"")</f>
        <v/>
      </c>
      <c r="L158" s="63"/>
      <c r="M158" s="65" t="str">
        <f>IFERROR(VLOOKUP(Table1[[#This Row],[Staff ID]],Table2[],2,FALSE),"")</f>
        <v/>
      </c>
      <c r="N158" s="209" t="str">
        <f>IFERROR(IF(VLOOKUP(Table1[[#This Row],[Budget Code Description]],Dimentions!$X$6:$AC$134,4,FALSE)="","",VLOOKUP(Table1[[#This Row],[Budget Code Description]],Dimentions!$X$6:$AC$134,4,FALSE)),"")</f>
        <v/>
      </c>
      <c r="O158" s="65" t="str">
        <f>IFERROR(VLOOKUP(Table1[[#This Row],[Vendor ID]],Table549[],2,FALSE),"")</f>
        <v/>
      </c>
      <c r="P158" s="63"/>
      <c r="Q158" s="141" t="str">
        <f>IF(Table1[[#This Row],[Posting Date]]&lt;&gt;"",$D$9,"")</f>
        <v/>
      </c>
      <c r="R158" s="157" t="str">
        <f>IF(Table1[[#This Row],[Posting Date]]&lt;&gt;"",$D$10,"")</f>
        <v/>
      </c>
      <c r="S158" s="66"/>
      <c r="T158" s="63"/>
      <c r="U158" s="67"/>
      <c r="V158" s="67"/>
      <c r="W158" s="67" t="str">
        <f t="shared" si="6"/>
        <v/>
      </c>
      <c r="X158" s="159" t="str">
        <f>IF(E158="","",(IF(Table1[[#This Row],[Cur]]="USD",Table1[[#This Row],[Cur_Amount Debit]],Table1[[#This Row],[Cur_Amount Debit]]/Table1[[#This Row],[Exchange Rate]])))</f>
        <v/>
      </c>
      <c r="Y158" s="159" t="str">
        <f>IF(E158="","",(IF(Table1[[#This Row],[Cur]]="USD",Table1[[#This Row],[Cur_Amount Credit]],Table1[[#This Row],[Cur_Amount Credit]]/ExchangeRate)))</f>
        <v/>
      </c>
      <c r="Z158" s="201" t="str">
        <f>IF(E158="","",(Table1[[#This Row],[Debit USD]]-Table1[[#This Row],[Credit USD]]))</f>
        <v/>
      </c>
      <c r="AA158" s="226"/>
      <c r="AB158" s="255"/>
      <c r="AC158" s="1"/>
      <c r="AD158" s="15"/>
      <c r="AE158" s="15" t="str">
        <f>IF(AND(OR(Table1[[#This Row],[Account]]="15030",Table1[[#This Row],[Account]]="15035",Table1[[#This Row],[Account]]="20150"),Table1[[#This Row],[Vendor ID]]=""),1,"")</f>
        <v/>
      </c>
      <c r="AF158" s="15"/>
      <c r="AG158" s="15"/>
      <c r="AH158" s="15"/>
      <c r="AI158" s="46" t="str">
        <f>IF(Table1[[#This Row],[Posting Date]]&lt;&gt;"","GJ-"&amp;CountryID,"")</f>
        <v/>
      </c>
      <c r="AJ158" s="59" t="str">
        <f>IF(Table1[[#This Row],[Posting Date]]&lt;&gt;"",Table1[[#This Row],[Posting Date]],"")</f>
        <v/>
      </c>
      <c r="AK158" s="46"/>
      <c r="AL158" s="46" t="str">
        <f>IF(Table1[[#This Row],[Description]]&lt;&gt;"",Table1[[#This Row],[Description]],"")</f>
        <v/>
      </c>
      <c r="AM158" s="46" t="str">
        <f>IF(Table1[[#This Row],[Posting Date]]&lt;&gt;"",Table1[[#This Row],[Reference Number]],"")</f>
        <v/>
      </c>
      <c r="AN158" s="46" t="str">
        <f>TRIM(Table1[[#This Row],[Line '#]])</f>
        <v/>
      </c>
      <c r="AO158" s="46" t="str">
        <f>TRIM(Table1[[#This Row],[Account]])</f>
        <v/>
      </c>
      <c r="AP158" s="46" t="str">
        <f>IF(Table1[[#This Row],[Posting Date]]&lt;&gt;"",$D$5,"")</f>
        <v/>
      </c>
      <c r="AQ158" s="46" t="str">
        <f>TRIM(Table1[[#This Row],[Departments-Prgrams]])</f>
        <v/>
      </c>
      <c r="AR158" s="46" t="str">
        <f>TRIM(Table1[[#This Row],[Grant]])</f>
        <v/>
      </c>
      <c r="AS158" s="46" t="str">
        <f>TRIM(Table1[[#This Row],[Staff ID]])</f>
        <v/>
      </c>
      <c r="AT158" s="46" t="str">
        <f>IF(TRIM(Table1[[#This Row],[Budget Code]])=0,"",TRIM(Table1[[#This Row],[Budget Code]]))</f>
        <v/>
      </c>
      <c r="AU158" s="46" t="str">
        <f>IF(Table1[[#This Row],[Line Description]]&lt;&gt;"",Table1[[#This Row],[Line Description]],"")</f>
        <v/>
      </c>
      <c r="AV158" s="46" t="str">
        <f>IF(Table1[[#This Row],[Cur_Amount Debit]]&gt;0,ROUND(Table1[[#This Row],[Cur_Amount Debit]],2),"")</f>
        <v/>
      </c>
      <c r="AW158" s="46" t="str">
        <f>IF(Table1[[#This Row],[Cur_Amount Credit]]&gt;0,ROUND(Table1[[#This Row],[Cur_Amount Credit]],2),"")</f>
        <v/>
      </c>
      <c r="AX158" s="46" t="str">
        <f>LEFT(Table1[[#This Row],[Cur]],3)</f>
        <v/>
      </c>
      <c r="AY158" s="59"/>
      <c r="AZ158" s="46"/>
      <c r="BA158" s="46" t="str">
        <f>IF(Table1[[#This Row],[Cur]]&lt;&gt;"",IF(Table1[[#This Row],[Cur]]="USD","",ExchangeRate),"")</f>
        <v/>
      </c>
      <c r="BB158" s="46" t="str">
        <f>IF(Table1[[#This Row],[Grant]]&lt;&gt;"",VLOOKUP(Table1[[#This Row],[Grant]],Grants!B:D,3),"")</f>
        <v/>
      </c>
      <c r="BC158" s="46" t="str">
        <f>TRIM(Table1[[#This Row],[Vendor ID]])</f>
        <v/>
      </c>
      <c r="BD158">
        <f>IF(Table1[[#This Row],[Reference Number]]=Q157,BD157,BD157+1)</f>
        <v>0</v>
      </c>
    </row>
    <row r="159" spans="1:56" ht="11.25" customHeight="1" x14ac:dyDescent="0.25">
      <c r="A159" s="1"/>
      <c r="B159" s="88" t="str">
        <f>IF(Table1[[#This Row],[Posting Date]]&lt;&gt;"",IF(Table1[[#This Row],[Reference Number]]=Q158,B158+1,1),"")</f>
        <v/>
      </c>
      <c r="C159" s="61"/>
      <c r="D159" s="61"/>
      <c r="E159" s="138"/>
      <c r="F159" s="141" t="str">
        <f>IFERROR(IF(VLOOKUP(Table1[[#This Row],[Budget Code Description]],Dimentions!$X$6:$AC$139,2,FALSE)="","",VLOOKUP(Table1[[#This Row],[Budget Code Description]],Dimentions!$X$6:$AC$139,2,FALSE)),"")</f>
        <v/>
      </c>
      <c r="G159" s="141"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1" t="str">
        <f>IFERROR(VLOOKUP(Table1[[#This Row],[Budget Code Description]],Table6[#All],8,FALSE),"")</f>
        <v/>
      </c>
      <c r="L159" s="63"/>
      <c r="M159" s="65" t="str">
        <f>IFERROR(VLOOKUP(Table1[[#This Row],[Staff ID]],Table2[],2,FALSE),"")</f>
        <v/>
      </c>
      <c r="N159" s="209" t="str">
        <f>IFERROR(IF(VLOOKUP(Table1[[#This Row],[Budget Code Description]],Dimentions!$X$6:$AC$134,4,FALSE)="","",VLOOKUP(Table1[[#This Row],[Budget Code Description]],Dimentions!$X$6:$AC$134,4,FALSE)),"")</f>
        <v/>
      </c>
      <c r="O159" s="65" t="str">
        <f>IFERROR(VLOOKUP(Table1[[#This Row],[Vendor ID]],Table549[],2,FALSE),"")</f>
        <v/>
      </c>
      <c r="P159" s="63"/>
      <c r="Q159" s="141" t="str">
        <f>IF(Table1[[#This Row],[Posting Date]]&lt;&gt;"",$D$9,"")</f>
        <v/>
      </c>
      <c r="R159" s="157" t="str">
        <f>IF(Table1[[#This Row],[Posting Date]]&lt;&gt;"",$D$10,"")</f>
        <v/>
      </c>
      <c r="S159" s="66"/>
      <c r="T159" s="63"/>
      <c r="U159" s="67"/>
      <c r="V159" s="67"/>
      <c r="W159" s="67" t="str">
        <f t="shared" si="6"/>
        <v/>
      </c>
      <c r="X159" s="159" t="str">
        <f>IF(E159="","",(IF(Table1[[#This Row],[Cur]]="USD",Table1[[#This Row],[Cur_Amount Debit]],Table1[[#This Row],[Cur_Amount Debit]]/Table1[[#This Row],[Exchange Rate]])))</f>
        <v/>
      </c>
      <c r="Y159" s="159" t="str">
        <f>IF(E159="","",(IF(Table1[[#This Row],[Cur]]="USD",Table1[[#This Row],[Cur_Amount Credit]],Table1[[#This Row],[Cur_Amount Credit]]/ExchangeRate)))</f>
        <v/>
      </c>
      <c r="Z159" s="201" t="str">
        <f>IF(E159="","",(Table1[[#This Row],[Debit USD]]-Table1[[#This Row],[Credit USD]]))</f>
        <v/>
      </c>
      <c r="AA159" s="226"/>
      <c r="AB159" s="255"/>
      <c r="AC159" s="1"/>
      <c r="AD159" s="15"/>
      <c r="AE159" s="15" t="str">
        <f>IF(AND(OR(Table1[[#This Row],[Account]]="15030",Table1[[#This Row],[Account]]="15035",Table1[[#This Row],[Account]]="20150"),Table1[[#This Row],[Vendor ID]]=""),1,"")</f>
        <v/>
      </c>
      <c r="AF159" s="15"/>
      <c r="AG159" s="15"/>
      <c r="AH159" s="15"/>
      <c r="AI159" s="46" t="str">
        <f>IF(Table1[[#This Row],[Posting Date]]&lt;&gt;"","GJ-"&amp;CountryID,"")</f>
        <v/>
      </c>
      <c r="AJ159" s="59" t="str">
        <f>IF(Table1[[#This Row],[Posting Date]]&lt;&gt;"",Table1[[#This Row],[Posting Date]],"")</f>
        <v/>
      </c>
      <c r="AK159" s="46"/>
      <c r="AL159" s="46" t="str">
        <f>IF(Table1[[#This Row],[Description]]&lt;&gt;"",Table1[[#This Row],[Description]],"")</f>
        <v/>
      </c>
      <c r="AM159" s="46" t="str">
        <f>IF(Table1[[#This Row],[Posting Date]]&lt;&gt;"",Table1[[#This Row],[Reference Number]],"")</f>
        <v/>
      </c>
      <c r="AN159" s="46" t="str">
        <f>TRIM(Table1[[#This Row],[Line '#]])</f>
        <v/>
      </c>
      <c r="AO159" s="46" t="str">
        <f>TRIM(Table1[[#This Row],[Account]])</f>
        <v/>
      </c>
      <c r="AP159" s="46" t="str">
        <f>IF(Table1[[#This Row],[Posting Date]]&lt;&gt;"",$D$5,"")</f>
        <v/>
      </c>
      <c r="AQ159" s="46" t="str">
        <f>TRIM(Table1[[#This Row],[Departments-Prgrams]])</f>
        <v/>
      </c>
      <c r="AR159" s="46" t="str">
        <f>TRIM(Table1[[#This Row],[Grant]])</f>
        <v/>
      </c>
      <c r="AS159" s="46" t="str">
        <f>TRIM(Table1[[#This Row],[Staff ID]])</f>
        <v/>
      </c>
      <c r="AT159" s="46" t="str">
        <f>IF(TRIM(Table1[[#This Row],[Budget Code]])=0,"",TRIM(Table1[[#This Row],[Budget Code]]))</f>
        <v/>
      </c>
      <c r="AU159" s="46" t="str">
        <f>IF(Table1[[#This Row],[Line Description]]&lt;&gt;"",Table1[[#This Row],[Line Description]],"")</f>
        <v/>
      </c>
      <c r="AV159" s="46" t="str">
        <f>IF(Table1[[#This Row],[Cur_Amount Debit]]&gt;0,ROUND(Table1[[#This Row],[Cur_Amount Debit]],2),"")</f>
        <v/>
      </c>
      <c r="AW159" s="46" t="str">
        <f>IF(Table1[[#This Row],[Cur_Amount Credit]]&gt;0,ROUND(Table1[[#This Row],[Cur_Amount Credit]],2),"")</f>
        <v/>
      </c>
      <c r="AX159" s="46" t="str">
        <f>LEFT(Table1[[#This Row],[Cur]],3)</f>
        <v/>
      </c>
      <c r="AY159" s="59"/>
      <c r="AZ159" s="46"/>
      <c r="BA159" s="46" t="str">
        <f>IF(Table1[[#This Row],[Cur]]&lt;&gt;"",IF(Table1[[#This Row],[Cur]]="USD","",ExchangeRate),"")</f>
        <v/>
      </c>
      <c r="BB159" s="46" t="str">
        <f>IF(Table1[[#This Row],[Grant]]&lt;&gt;"",VLOOKUP(Table1[[#This Row],[Grant]],Grants!B:D,3),"")</f>
        <v/>
      </c>
      <c r="BC159" s="46" t="str">
        <f>TRIM(Table1[[#This Row],[Vendor ID]])</f>
        <v/>
      </c>
      <c r="BD159">
        <f>IF(Table1[[#This Row],[Reference Number]]=Q158,BD158,BD158+1)</f>
        <v>0</v>
      </c>
    </row>
    <row r="160" spans="1:56" ht="11.25" customHeight="1" x14ac:dyDescent="0.25">
      <c r="A160" s="1"/>
      <c r="B160" s="88" t="str">
        <f>IF(Table1[[#This Row],[Posting Date]]&lt;&gt;"",IF(Table1[[#This Row],[Reference Number]]=Q159,B159+1,1),"")</f>
        <v/>
      </c>
      <c r="C160" s="61"/>
      <c r="D160" s="61"/>
      <c r="E160" s="138"/>
      <c r="F160" s="141" t="str">
        <f>IFERROR(IF(VLOOKUP(Table1[[#This Row],[Budget Code Description]],Dimentions!$X$6:$AC$139,2,FALSE)="","",VLOOKUP(Table1[[#This Row],[Budget Code Description]],Dimentions!$X$6:$AC$139,2,FALSE)),"")</f>
        <v/>
      </c>
      <c r="G160" s="141"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1" t="str">
        <f>IFERROR(VLOOKUP(Table1[[#This Row],[Budget Code Description]],Table6[#All],8,FALSE),"")</f>
        <v/>
      </c>
      <c r="L160" s="63"/>
      <c r="M160" s="65" t="str">
        <f>IFERROR(VLOOKUP(Table1[[#This Row],[Staff ID]],Table2[],2,FALSE),"")</f>
        <v/>
      </c>
      <c r="N160" s="209" t="str">
        <f>IFERROR(IF(VLOOKUP(Table1[[#This Row],[Budget Code Description]],Dimentions!$X$6:$AC$134,4,FALSE)="","",VLOOKUP(Table1[[#This Row],[Budget Code Description]],Dimentions!$X$6:$AC$134,4,FALSE)),"")</f>
        <v/>
      </c>
      <c r="O160" s="65" t="str">
        <f>IFERROR(VLOOKUP(Table1[[#This Row],[Vendor ID]],Table549[],2,FALSE),"")</f>
        <v/>
      </c>
      <c r="P160" s="63"/>
      <c r="Q160" s="141" t="str">
        <f>IF(Table1[[#This Row],[Posting Date]]&lt;&gt;"",$D$9,"")</f>
        <v/>
      </c>
      <c r="R160" s="157" t="str">
        <f>IF(Table1[[#This Row],[Posting Date]]&lt;&gt;"",$D$10,"")</f>
        <v/>
      </c>
      <c r="S160" s="66"/>
      <c r="T160" s="63"/>
      <c r="U160" s="67"/>
      <c r="V160" s="67"/>
      <c r="W160" s="67" t="str">
        <f t="shared" si="6"/>
        <v/>
      </c>
      <c r="X160" s="159" t="str">
        <f>IF(E160="","",(IF(Table1[[#This Row],[Cur]]="USD",Table1[[#This Row],[Cur_Amount Debit]],Table1[[#This Row],[Cur_Amount Debit]]/Table1[[#This Row],[Exchange Rate]])))</f>
        <v/>
      </c>
      <c r="Y160" s="159" t="str">
        <f>IF(E160="","",(IF(Table1[[#This Row],[Cur]]="USD",Table1[[#This Row],[Cur_Amount Credit]],Table1[[#This Row],[Cur_Amount Credit]]/ExchangeRate)))</f>
        <v/>
      </c>
      <c r="Z160" s="201" t="str">
        <f>IF(E160="","",(Table1[[#This Row],[Debit USD]]-Table1[[#This Row],[Credit USD]]))</f>
        <v/>
      </c>
      <c r="AA160" s="226"/>
      <c r="AB160" s="255"/>
      <c r="AC160" s="1"/>
      <c r="AD160" s="15"/>
      <c r="AE160" s="15" t="str">
        <f>IF(AND(OR(Table1[[#This Row],[Account]]="15030",Table1[[#This Row],[Account]]="15035",Table1[[#This Row],[Account]]="20150"),Table1[[#This Row],[Vendor ID]]=""),1,"")</f>
        <v/>
      </c>
      <c r="AF160" s="15"/>
      <c r="AG160" s="15"/>
      <c r="AH160" s="15"/>
      <c r="AI160" s="46" t="str">
        <f>IF(Table1[[#This Row],[Posting Date]]&lt;&gt;"","GJ-"&amp;CountryID,"")</f>
        <v/>
      </c>
      <c r="AJ160" s="59" t="str">
        <f>IF(Table1[[#This Row],[Posting Date]]&lt;&gt;"",Table1[[#This Row],[Posting Date]],"")</f>
        <v/>
      </c>
      <c r="AK160" s="46"/>
      <c r="AL160" s="46" t="str">
        <f>IF(Table1[[#This Row],[Description]]&lt;&gt;"",Table1[[#This Row],[Description]],"")</f>
        <v/>
      </c>
      <c r="AM160" s="46" t="str">
        <f>IF(Table1[[#This Row],[Posting Date]]&lt;&gt;"",Table1[[#This Row],[Reference Number]],"")</f>
        <v/>
      </c>
      <c r="AN160" s="46" t="str">
        <f>TRIM(Table1[[#This Row],[Line '#]])</f>
        <v/>
      </c>
      <c r="AO160" s="46" t="str">
        <f>TRIM(Table1[[#This Row],[Account]])</f>
        <v/>
      </c>
      <c r="AP160" s="46" t="str">
        <f>IF(Table1[[#This Row],[Posting Date]]&lt;&gt;"",$D$5,"")</f>
        <v/>
      </c>
      <c r="AQ160" s="46" t="str">
        <f>TRIM(Table1[[#This Row],[Departments-Prgrams]])</f>
        <v/>
      </c>
      <c r="AR160" s="46" t="str">
        <f>TRIM(Table1[[#This Row],[Grant]])</f>
        <v/>
      </c>
      <c r="AS160" s="46" t="str">
        <f>TRIM(Table1[[#This Row],[Staff ID]])</f>
        <v/>
      </c>
      <c r="AT160" s="46" t="str">
        <f>IF(TRIM(Table1[[#This Row],[Budget Code]])=0,"",TRIM(Table1[[#This Row],[Budget Code]]))</f>
        <v/>
      </c>
      <c r="AU160" s="46" t="str">
        <f>IF(Table1[[#This Row],[Line Description]]&lt;&gt;"",Table1[[#This Row],[Line Description]],"")</f>
        <v/>
      </c>
      <c r="AV160" s="46" t="str">
        <f>IF(Table1[[#This Row],[Cur_Amount Debit]]&gt;0,ROUND(Table1[[#This Row],[Cur_Amount Debit]],2),"")</f>
        <v/>
      </c>
      <c r="AW160" s="46" t="str">
        <f>IF(Table1[[#This Row],[Cur_Amount Credit]]&gt;0,ROUND(Table1[[#This Row],[Cur_Amount Credit]],2),"")</f>
        <v/>
      </c>
      <c r="AX160" s="46" t="str">
        <f>LEFT(Table1[[#This Row],[Cur]],3)</f>
        <v/>
      </c>
      <c r="AY160" s="59"/>
      <c r="AZ160" s="46"/>
      <c r="BA160" s="46" t="str">
        <f>IF(Table1[[#This Row],[Cur]]&lt;&gt;"",IF(Table1[[#This Row],[Cur]]="USD","",ExchangeRate),"")</f>
        <v/>
      </c>
      <c r="BB160" s="46" t="str">
        <f>IF(Table1[[#This Row],[Grant]]&lt;&gt;"",VLOOKUP(Table1[[#This Row],[Grant]],Grants!B:D,3),"")</f>
        <v/>
      </c>
      <c r="BC160" s="46" t="str">
        <f>TRIM(Table1[[#This Row],[Vendor ID]])</f>
        <v/>
      </c>
      <c r="BD160">
        <f>IF(Table1[[#This Row],[Reference Number]]=Q159,BD159,BD159+1)</f>
        <v>0</v>
      </c>
    </row>
    <row r="161" spans="1:56" ht="11.25" customHeight="1" x14ac:dyDescent="0.25">
      <c r="A161" s="1"/>
      <c r="B161" s="88" t="str">
        <f>IF(Table1[[#This Row],[Posting Date]]&lt;&gt;"",IF(Table1[[#This Row],[Reference Number]]=Q160,B160+1,1),"")</f>
        <v/>
      </c>
      <c r="C161" s="61"/>
      <c r="D161" s="61"/>
      <c r="E161" s="138"/>
      <c r="F161" s="141" t="str">
        <f>IFERROR(IF(VLOOKUP(Table1[[#This Row],[Budget Code Description]],Dimentions!$X$6:$AC$139,2,FALSE)="","",VLOOKUP(Table1[[#This Row],[Budget Code Description]],Dimentions!$X$6:$AC$139,2,FALSE)),"")</f>
        <v/>
      </c>
      <c r="G161" s="141"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1" t="str">
        <f>IFERROR(VLOOKUP(Table1[[#This Row],[Budget Code Description]],Table6[#All],8,FALSE),"")</f>
        <v/>
      </c>
      <c r="L161" s="63"/>
      <c r="M161" s="65" t="str">
        <f>IFERROR(VLOOKUP(Table1[[#This Row],[Staff ID]],Table2[],2,FALSE),"")</f>
        <v/>
      </c>
      <c r="N161" s="209" t="str">
        <f>IFERROR(IF(VLOOKUP(Table1[[#This Row],[Budget Code Description]],Dimentions!$X$6:$AC$134,4,FALSE)="","",VLOOKUP(Table1[[#This Row],[Budget Code Description]],Dimentions!$X$6:$AC$134,4,FALSE)),"")</f>
        <v/>
      </c>
      <c r="O161" s="65" t="str">
        <f>IFERROR(VLOOKUP(Table1[[#This Row],[Vendor ID]],Table549[],2,FALSE),"")</f>
        <v/>
      </c>
      <c r="P161" s="63"/>
      <c r="Q161" s="141" t="str">
        <f>IF(Table1[[#This Row],[Posting Date]]&lt;&gt;"",$D$9,"")</f>
        <v/>
      </c>
      <c r="R161" s="157" t="str">
        <f>IF(Table1[[#This Row],[Posting Date]]&lt;&gt;"",$D$10,"")</f>
        <v/>
      </c>
      <c r="S161" s="66"/>
      <c r="T161" s="63"/>
      <c r="U161" s="67"/>
      <c r="V161" s="67"/>
      <c r="W161" s="67" t="str">
        <f t="shared" si="6"/>
        <v/>
      </c>
      <c r="X161" s="159" t="str">
        <f>IF(E161="","",(IF(Table1[[#This Row],[Cur]]="USD",Table1[[#This Row],[Cur_Amount Debit]],Table1[[#This Row],[Cur_Amount Debit]]/Table1[[#This Row],[Exchange Rate]])))</f>
        <v/>
      </c>
      <c r="Y161" s="159" t="str">
        <f>IF(E161="","",(IF(Table1[[#This Row],[Cur]]="USD",Table1[[#This Row],[Cur_Amount Credit]],Table1[[#This Row],[Cur_Amount Credit]]/ExchangeRate)))</f>
        <v/>
      </c>
      <c r="Z161" s="201" t="str">
        <f>IF(E161="","",(Table1[[#This Row],[Debit USD]]-Table1[[#This Row],[Credit USD]]))</f>
        <v/>
      </c>
      <c r="AA161" s="226"/>
      <c r="AB161" s="255"/>
      <c r="AC161" s="1"/>
      <c r="AD161" s="15"/>
      <c r="AE161" s="15" t="str">
        <f>IF(AND(OR(Table1[[#This Row],[Account]]="15030",Table1[[#This Row],[Account]]="15035",Table1[[#This Row],[Account]]="20150"),Table1[[#This Row],[Vendor ID]]=""),1,"")</f>
        <v/>
      </c>
      <c r="AF161" s="15"/>
      <c r="AG161" s="15"/>
      <c r="AH161" s="15"/>
      <c r="AI161" s="46" t="str">
        <f>IF(Table1[[#This Row],[Posting Date]]&lt;&gt;"","GJ-"&amp;CountryID,"")</f>
        <v/>
      </c>
      <c r="AJ161" s="59" t="str">
        <f>IF(Table1[[#This Row],[Posting Date]]&lt;&gt;"",Table1[[#This Row],[Posting Date]],"")</f>
        <v/>
      </c>
      <c r="AK161" s="46"/>
      <c r="AL161" s="46" t="str">
        <f>IF(Table1[[#This Row],[Description]]&lt;&gt;"",Table1[[#This Row],[Description]],"")</f>
        <v/>
      </c>
      <c r="AM161" s="46" t="str">
        <f>IF(Table1[[#This Row],[Posting Date]]&lt;&gt;"",Table1[[#This Row],[Reference Number]],"")</f>
        <v/>
      </c>
      <c r="AN161" s="46" t="str">
        <f>TRIM(Table1[[#This Row],[Line '#]])</f>
        <v/>
      </c>
      <c r="AO161" s="46" t="str">
        <f>TRIM(Table1[[#This Row],[Account]])</f>
        <v/>
      </c>
      <c r="AP161" s="46" t="str">
        <f>IF(Table1[[#This Row],[Posting Date]]&lt;&gt;"",$D$5,"")</f>
        <v/>
      </c>
      <c r="AQ161" s="46" t="str">
        <f>TRIM(Table1[[#This Row],[Departments-Prgrams]])</f>
        <v/>
      </c>
      <c r="AR161" s="46" t="str">
        <f>TRIM(Table1[[#This Row],[Grant]])</f>
        <v/>
      </c>
      <c r="AS161" s="46" t="str">
        <f>TRIM(Table1[[#This Row],[Staff ID]])</f>
        <v/>
      </c>
      <c r="AT161" s="46" t="str">
        <f>IF(TRIM(Table1[[#This Row],[Budget Code]])=0,"",TRIM(Table1[[#This Row],[Budget Code]]))</f>
        <v/>
      </c>
      <c r="AU161" s="46" t="str">
        <f>IF(Table1[[#This Row],[Line Description]]&lt;&gt;"",Table1[[#This Row],[Line Description]],"")</f>
        <v/>
      </c>
      <c r="AV161" s="46" t="str">
        <f>IF(Table1[[#This Row],[Cur_Amount Debit]]&gt;0,ROUND(Table1[[#This Row],[Cur_Amount Debit]],2),"")</f>
        <v/>
      </c>
      <c r="AW161" s="46" t="str">
        <f>IF(Table1[[#This Row],[Cur_Amount Credit]]&gt;0,ROUND(Table1[[#This Row],[Cur_Amount Credit]],2),"")</f>
        <v/>
      </c>
      <c r="AX161" s="46" t="str">
        <f>LEFT(Table1[[#This Row],[Cur]],3)</f>
        <v/>
      </c>
      <c r="AY161" s="59"/>
      <c r="AZ161" s="46"/>
      <c r="BA161" s="46" t="str">
        <f>IF(Table1[[#This Row],[Cur]]&lt;&gt;"",IF(Table1[[#This Row],[Cur]]="USD","",ExchangeRate),"")</f>
        <v/>
      </c>
      <c r="BB161" s="46" t="str">
        <f>IF(Table1[[#This Row],[Grant]]&lt;&gt;"",VLOOKUP(Table1[[#This Row],[Grant]],Grants!B:D,3),"")</f>
        <v/>
      </c>
      <c r="BC161" s="46" t="str">
        <f>TRIM(Table1[[#This Row],[Vendor ID]])</f>
        <v/>
      </c>
      <c r="BD161">
        <f>IF(Table1[[#This Row],[Reference Number]]=Q160,BD160,BD160+1)</f>
        <v>0</v>
      </c>
    </row>
    <row r="162" spans="1:56" ht="11.25" customHeight="1" x14ac:dyDescent="0.25">
      <c r="A162" s="1"/>
      <c r="B162" s="88" t="str">
        <f>IF(Table1[[#This Row],[Posting Date]]&lt;&gt;"",IF(Table1[[#This Row],[Reference Number]]=Q161,B161+1,1),"")</f>
        <v/>
      </c>
      <c r="C162" s="61"/>
      <c r="D162" s="61"/>
      <c r="E162" s="138"/>
      <c r="F162" s="141" t="str">
        <f>IFERROR(IF(VLOOKUP(Table1[[#This Row],[Budget Code Description]],Dimentions!$X$6:$AC$139,2,FALSE)="","",VLOOKUP(Table1[[#This Row],[Budget Code Description]],Dimentions!$X$6:$AC$139,2,FALSE)),"")</f>
        <v/>
      </c>
      <c r="G162" s="141"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1" t="str">
        <f>IFERROR(VLOOKUP(Table1[[#This Row],[Budget Code Description]],Table6[#All],8,FALSE),"")</f>
        <v/>
      </c>
      <c r="L162" s="63"/>
      <c r="M162" s="65" t="str">
        <f>IFERROR(VLOOKUP(Table1[[#This Row],[Staff ID]],Table2[],2,FALSE),"")</f>
        <v/>
      </c>
      <c r="N162" s="209" t="str">
        <f>IFERROR(IF(VLOOKUP(Table1[[#This Row],[Budget Code Description]],Dimentions!$X$6:$AC$134,4,FALSE)="","",VLOOKUP(Table1[[#This Row],[Budget Code Description]],Dimentions!$X$6:$AC$134,4,FALSE)),"")</f>
        <v/>
      </c>
      <c r="O162" s="65" t="str">
        <f>IFERROR(VLOOKUP(Table1[[#This Row],[Vendor ID]],Table549[],2,FALSE),"")</f>
        <v/>
      </c>
      <c r="P162" s="63"/>
      <c r="Q162" s="141" t="str">
        <f>IF(Table1[[#This Row],[Posting Date]]&lt;&gt;"",$D$9,"")</f>
        <v/>
      </c>
      <c r="R162" s="157" t="str">
        <f>IF(Table1[[#This Row],[Posting Date]]&lt;&gt;"",$D$10,"")</f>
        <v/>
      </c>
      <c r="S162" s="66"/>
      <c r="T162" s="63"/>
      <c r="U162" s="67"/>
      <c r="V162" s="67"/>
      <c r="W162" s="67" t="str">
        <f t="shared" si="6"/>
        <v/>
      </c>
      <c r="X162" s="159" t="str">
        <f>IF(E162="","",(IF(Table1[[#This Row],[Cur]]="USD",Table1[[#This Row],[Cur_Amount Debit]],Table1[[#This Row],[Cur_Amount Debit]]/Table1[[#This Row],[Exchange Rate]])))</f>
        <v/>
      </c>
      <c r="Y162" s="159" t="str">
        <f>IF(E162="","",(IF(Table1[[#This Row],[Cur]]="USD",Table1[[#This Row],[Cur_Amount Credit]],Table1[[#This Row],[Cur_Amount Credit]]/ExchangeRate)))</f>
        <v/>
      </c>
      <c r="Z162" s="201" t="str">
        <f>IF(E162="","",(Table1[[#This Row],[Debit USD]]-Table1[[#This Row],[Credit USD]]))</f>
        <v/>
      </c>
      <c r="AA162" s="226"/>
      <c r="AB162" s="255"/>
      <c r="AC162" s="1"/>
      <c r="AD162" s="15"/>
      <c r="AE162" s="15" t="str">
        <f>IF(AND(OR(Table1[[#This Row],[Account]]="15030",Table1[[#This Row],[Account]]="15035",Table1[[#This Row],[Account]]="20150"),Table1[[#This Row],[Vendor ID]]=""),1,"")</f>
        <v/>
      </c>
      <c r="AF162" s="15"/>
      <c r="AG162" s="15"/>
      <c r="AH162" s="15"/>
      <c r="AI162" s="46" t="str">
        <f>IF(Table1[[#This Row],[Posting Date]]&lt;&gt;"","GJ-"&amp;CountryID,"")</f>
        <v/>
      </c>
      <c r="AJ162" s="59" t="str">
        <f>IF(Table1[[#This Row],[Posting Date]]&lt;&gt;"",Table1[[#This Row],[Posting Date]],"")</f>
        <v/>
      </c>
      <c r="AK162" s="46"/>
      <c r="AL162" s="46" t="str">
        <f>IF(Table1[[#This Row],[Description]]&lt;&gt;"",Table1[[#This Row],[Description]],"")</f>
        <v/>
      </c>
      <c r="AM162" s="46" t="str">
        <f>IF(Table1[[#This Row],[Posting Date]]&lt;&gt;"",Table1[[#This Row],[Reference Number]],"")</f>
        <v/>
      </c>
      <c r="AN162" s="46" t="str">
        <f>TRIM(Table1[[#This Row],[Line '#]])</f>
        <v/>
      </c>
      <c r="AO162" s="46" t="str">
        <f>TRIM(Table1[[#This Row],[Account]])</f>
        <v/>
      </c>
      <c r="AP162" s="46" t="str">
        <f>IF(Table1[[#This Row],[Posting Date]]&lt;&gt;"",$D$5,"")</f>
        <v/>
      </c>
      <c r="AQ162" s="46" t="str">
        <f>TRIM(Table1[[#This Row],[Departments-Prgrams]])</f>
        <v/>
      </c>
      <c r="AR162" s="46" t="str">
        <f>TRIM(Table1[[#This Row],[Grant]])</f>
        <v/>
      </c>
      <c r="AS162" s="46" t="str">
        <f>TRIM(Table1[[#This Row],[Staff ID]])</f>
        <v/>
      </c>
      <c r="AT162" s="46" t="str">
        <f>IF(TRIM(Table1[[#This Row],[Budget Code]])=0,"",TRIM(Table1[[#This Row],[Budget Code]]))</f>
        <v/>
      </c>
      <c r="AU162" s="46" t="str">
        <f>IF(Table1[[#This Row],[Line Description]]&lt;&gt;"",Table1[[#This Row],[Line Description]],"")</f>
        <v/>
      </c>
      <c r="AV162" s="46" t="str">
        <f>IF(Table1[[#This Row],[Cur_Amount Debit]]&gt;0,ROUND(Table1[[#This Row],[Cur_Amount Debit]],2),"")</f>
        <v/>
      </c>
      <c r="AW162" s="46" t="str">
        <f>IF(Table1[[#This Row],[Cur_Amount Credit]]&gt;0,ROUND(Table1[[#This Row],[Cur_Amount Credit]],2),"")</f>
        <v/>
      </c>
      <c r="AX162" s="46" t="str">
        <f>LEFT(Table1[[#This Row],[Cur]],3)</f>
        <v/>
      </c>
      <c r="AY162" s="59"/>
      <c r="AZ162" s="46"/>
      <c r="BA162" s="46" t="str">
        <f>IF(Table1[[#This Row],[Cur]]&lt;&gt;"",IF(Table1[[#This Row],[Cur]]="USD","",ExchangeRate),"")</f>
        <v/>
      </c>
      <c r="BB162" s="46" t="str">
        <f>IF(Table1[[#This Row],[Grant]]&lt;&gt;"",VLOOKUP(Table1[[#This Row],[Grant]],Grants!B:D,3),"")</f>
        <v/>
      </c>
      <c r="BC162" s="46" t="str">
        <f>TRIM(Table1[[#This Row],[Vendor ID]])</f>
        <v/>
      </c>
      <c r="BD162">
        <f>IF(Table1[[#This Row],[Reference Number]]=Q161,BD161,BD161+1)</f>
        <v>0</v>
      </c>
    </row>
    <row r="163" spans="1:56" ht="11.25" customHeight="1" x14ac:dyDescent="0.25">
      <c r="A163" s="1"/>
      <c r="B163" s="88" t="str">
        <f>IF(Table1[[#This Row],[Posting Date]]&lt;&gt;"",IF(Table1[[#This Row],[Reference Number]]=Q162,B162+1,1),"")</f>
        <v/>
      </c>
      <c r="C163" s="61"/>
      <c r="D163" s="61"/>
      <c r="E163" s="138"/>
      <c r="F163" s="141" t="str">
        <f>IFERROR(IF(VLOOKUP(Table1[[#This Row],[Budget Code Description]],Dimentions!$X$6:$AC$139,2,FALSE)="","",VLOOKUP(Table1[[#This Row],[Budget Code Description]],Dimentions!$X$6:$AC$139,2,FALSE)),"")</f>
        <v/>
      </c>
      <c r="G163" s="141"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1" t="str">
        <f>IFERROR(VLOOKUP(Table1[[#This Row],[Budget Code Description]],Table6[#All],8,FALSE),"")</f>
        <v/>
      </c>
      <c r="L163" s="63"/>
      <c r="M163" s="65" t="str">
        <f>IFERROR(VLOOKUP(Table1[[#This Row],[Staff ID]],Table2[],2,FALSE),"")</f>
        <v/>
      </c>
      <c r="N163" s="209" t="str">
        <f>IFERROR(IF(VLOOKUP(Table1[[#This Row],[Budget Code Description]],Dimentions!$X$6:$AC$134,4,FALSE)="","",VLOOKUP(Table1[[#This Row],[Budget Code Description]],Dimentions!$X$6:$AC$134,4,FALSE)),"")</f>
        <v/>
      </c>
      <c r="O163" s="65" t="str">
        <f>IFERROR(VLOOKUP(Table1[[#This Row],[Vendor ID]],Table549[],2,FALSE),"")</f>
        <v/>
      </c>
      <c r="P163" s="63"/>
      <c r="Q163" s="141" t="str">
        <f>IF(Table1[[#This Row],[Posting Date]]&lt;&gt;"",$D$9,"")</f>
        <v/>
      </c>
      <c r="R163" s="157" t="str">
        <f>IF(Table1[[#This Row],[Posting Date]]&lt;&gt;"",$D$10,"")</f>
        <v/>
      </c>
      <c r="S163" s="66"/>
      <c r="T163" s="63"/>
      <c r="U163" s="67"/>
      <c r="V163" s="67"/>
      <c r="W163" s="67" t="str">
        <f t="shared" si="6"/>
        <v/>
      </c>
      <c r="X163" s="159" t="str">
        <f>IF(E163="","",(IF(Table1[[#This Row],[Cur]]="USD",Table1[[#This Row],[Cur_Amount Debit]],Table1[[#This Row],[Cur_Amount Debit]]/Table1[[#This Row],[Exchange Rate]])))</f>
        <v/>
      </c>
      <c r="Y163" s="159" t="str">
        <f>IF(E163="","",(IF(Table1[[#This Row],[Cur]]="USD",Table1[[#This Row],[Cur_Amount Credit]],Table1[[#This Row],[Cur_Amount Credit]]/ExchangeRate)))</f>
        <v/>
      </c>
      <c r="Z163" s="201" t="str">
        <f>IF(E163="","",(Table1[[#This Row],[Debit USD]]-Table1[[#This Row],[Credit USD]]))</f>
        <v/>
      </c>
      <c r="AA163" s="226"/>
      <c r="AB163" s="255"/>
      <c r="AC163" s="1"/>
      <c r="AD163" s="15"/>
      <c r="AE163" s="15" t="str">
        <f>IF(AND(OR(Table1[[#This Row],[Account]]="15030",Table1[[#This Row],[Account]]="15035",Table1[[#This Row],[Account]]="20150"),Table1[[#This Row],[Vendor ID]]=""),1,"")</f>
        <v/>
      </c>
      <c r="AF163" s="15"/>
      <c r="AG163" s="15"/>
      <c r="AH163" s="15"/>
      <c r="AI163" s="46" t="str">
        <f>IF(Table1[[#This Row],[Posting Date]]&lt;&gt;"","GJ-"&amp;CountryID,"")</f>
        <v/>
      </c>
      <c r="AJ163" s="59" t="str">
        <f>IF(Table1[[#This Row],[Posting Date]]&lt;&gt;"",Table1[[#This Row],[Posting Date]],"")</f>
        <v/>
      </c>
      <c r="AK163" s="46"/>
      <c r="AL163" s="46" t="str">
        <f>IF(Table1[[#This Row],[Description]]&lt;&gt;"",Table1[[#This Row],[Description]],"")</f>
        <v/>
      </c>
      <c r="AM163" s="46" t="str">
        <f>IF(Table1[[#This Row],[Posting Date]]&lt;&gt;"",Table1[[#This Row],[Reference Number]],"")</f>
        <v/>
      </c>
      <c r="AN163" s="46" t="str">
        <f>TRIM(Table1[[#This Row],[Line '#]])</f>
        <v/>
      </c>
      <c r="AO163" s="46" t="str">
        <f>TRIM(Table1[[#This Row],[Account]])</f>
        <v/>
      </c>
      <c r="AP163" s="46" t="str">
        <f>IF(Table1[[#This Row],[Posting Date]]&lt;&gt;"",$D$5,"")</f>
        <v/>
      </c>
      <c r="AQ163" s="46" t="str">
        <f>TRIM(Table1[[#This Row],[Departments-Prgrams]])</f>
        <v/>
      </c>
      <c r="AR163" s="46" t="str">
        <f>TRIM(Table1[[#This Row],[Grant]])</f>
        <v/>
      </c>
      <c r="AS163" s="46" t="str">
        <f>TRIM(Table1[[#This Row],[Staff ID]])</f>
        <v/>
      </c>
      <c r="AT163" s="46" t="str">
        <f>IF(TRIM(Table1[[#This Row],[Budget Code]])=0,"",TRIM(Table1[[#This Row],[Budget Code]]))</f>
        <v/>
      </c>
      <c r="AU163" s="46" t="str">
        <f>IF(Table1[[#This Row],[Line Description]]&lt;&gt;"",Table1[[#This Row],[Line Description]],"")</f>
        <v/>
      </c>
      <c r="AV163" s="46" t="str">
        <f>IF(Table1[[#This Row],[Cur_Amount Debit]]&gt;0,ROUND(Table1[[#This Row],[Cur_Amount Debit]],2),"")</f>
        <v/>
      </c>
      <c r="AW163" s="46" t="str">
        <f>IF(Table1[[#This Row],[Cur_Amount Credit]]&gt;0,ROUND(Table1[[#This Row],[Cur_Amount Credit]],2),"")</f>
        <v/>
      </c>
      <c r="AX163" s="46" t="str">
        <f>LEFT(Table1[[#This Row],[Cur]],3)</f>
        <v/>
      </c>
      <c r="AY163" s="59"/>
      <c r="AZ163" s="46"/>
      <c r="BA163" s="46" t="str">
        <f>IF(Table1[[#This Row],[Cur]]&lt;&gt;"",IF(Table1[[#This Row],[Cur]]="USD","",ExchangeRate),"")</f>
        <v/>
      </c>
      <c r="BB163" s="46" t="str">
        <f>IF(Table1[[#This Row],[Grant]]&lt;&gt;"",VLOOKUP(Table1[[#This Row],[Grant]],Grants!B:D,3),"")</f>
        <v/>
      </c>
      <c r="BC163" s="46" t="str">
        <f>TRIM(Table1[[#This Row],[Vendor ID]])</f>
        <v/>
      </c>
      <c r="BD163">
        <f>IF(Table1[[#This Row],[Reference Number]]=Q162,BD162,BD162+1)</f>
        <v>0</v>
      </c>
    </row>
    <row r="164" spans="1:56" ht="11.25" customHeight="1" x14ac:dyDescent="0.25">
      <c r="A164" s="1"/>
      <c r="B164" s="88" t="str">
        <f>IF(Table1[[#This Row],[Posting Date]]&lt;&gt;"",IF(Table1[[#This Row],[Reference Number]]=Q163,B163+1,1),"")</f>
        <v/>
      </c>
      <c r="C164" s="61"/>
      <c r="D164" s="61"/>
      <c r="E164" s="138"/>
      <c r="F164" s="141" t="str">
        <f>IFERROR(IF(VLOOKUP(Table1[[#This Row],[Budget Code Description]],Dimentions!$X$6:$AC$139,2,FALSE)="","",VLOOKUP(Table1[[#This Row],[Budget Code Description]],Dimentions!$X$6:$AC$139,2,FALSE)),"")</f>
        <v/>
      </c>
      <c r="G164" s="141"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1" t="str">
        <f>IFERROR(VLOOKUP(Table1[[#This Row],[Budget Code Description]],Table6[#All],8,FALSE),"")</f>
        <v/>
      </c>
      <c r="L164" s="63"/>
      <c r="M164" s="65" t="str">
        <f>IFERROR(VLOOKUP(Table1[[#This Row],[Staff ID]],Table2[],2,FALSE),"")</f>
        <v/>
      </c>
      <c r="N164" s="209" t="str">
        <f>IFERROR(IF(VLOOKUP(Table1[[#This Row],[Budget Code Description]],Dimentions!$X$6:$AC$134,4,FALSE)="","",VLOOKUP(Table1[[#This Row],[Budget Code Description]],Dimentions!$X$6:$AC$134,4,FALSE)),"")</f>
        <v/>
      </c>
      <c r="O164" s="65" t="str">
        <f>IFERROR(VLOOKUP(Table1[[#This Row],[Vendor ID]],Table549[],2,FALSE),"")</f>
        <v/>
      </c>
      <c r="P164" s="63"/>
      <c r="Q164" s="141" t="str">
        <f>IF(Table1[[#This Row],[Posting Date]]&lt;&gt;"",$D$9,"")</f>
        <v/>
      </c>
      <c r="R164" s="157" t="str">
        <f>IF(Table1[[#This Row],[Posting Date]]&lt;&gt;"",$D$10,"")</f>
        <v/>
      </c>
      <c r="S164" s="66"/>
      <c r="T164" s="63"/>
      <c r="U164" s="67"/>
      <c r="V164" s="67"/>
      <c r="W164" s="67" t="str">
        <f t="shared" si="6"/>
        <v/>
      </c>
      <c r="X164" s="159" t="str">
        <f>IF(E164="","",(IF(Table1[[#This Row],[Cur]]="USD",Table1[[#This Row],[Cur_Amount Debit]],Table1[[#This Row],[Cur_Amount Debit]]/Table1[[#This Row],[Exchange Rate]])))</f>
        <v/>
      </c>
      <c r="Y164" s="159" t="str">
        <f>IF(E164="","",(IF(Table1[[#This Row],[Cur]]="USD",Table1[[#This Row],[Cur_Amount Credit]],Table1[[#This Row],[Cur_Amount Credit]]/ExchangeRate)))</f>
        <v/>
      </c>
      <c r="Z164" s="201" t="str">
        <f>IF(E164="","",(Table1[[#This Row],[Debit USD]]-Table1[[#This Row],[Credit USD]]))</f>
        <v/>
      </c>
      <c r="AA164" s="226"/>
      <c r="AB164" s="255"/>
      <c r="AC164" s="1"/>
      <c r="AD164" s="15"/>
      <c r="AE164" s="15" t="str">
        <f>IF(AND(OR(Table1[[#This Row],[Account]]="15030",Table1[[#This Row],[Account]]="15035",Table1[[#This Row],[Account]]="20150"),Table1[[#This Row],[Vendor ID]]=""),1,"")</f>
        <v/>
      </c>
      <c r="AF164" s="15"/>
      <c r="AG164" s="15"/>
      <c r="AH164" s="15"/>
      <c r="AI164" s="46" t="str">
        <f>IF(Table1[[#This Row],[Posting Date]]&lt;&gt;"","GJ-"&amp;CountryID,"")</f>
        <v/>
      </c>
      <c r="AJ164" s="59" t="str">
        <f>IF(Table1[[#This Row],[Posting Date]]&lt;&gt;"",Table1[[#This Row],[Posting Date]],"")</f>
        <v/>
      </c>
      <c r="AK164" s="46"/>
      <c r="AL164" s="46" t="str">
        <f>IF(Table1[[#This Row],[Description]]&lt;&gt;"",Table1[[#This Row],[Description]],"")</f>
        <v/>
      </c>
      <c r="AM164" s="46" t="str">
        <f>IF(Table1[[#This Row],[Posting Date]]&lt;&gt;"",Table1[[#This Row],[Reference Number]],"")</f>
        <v/>
      </c>
      <c r="AN164" s="46" t="str">
        <f>TRIM(Table1[[#This Row],[Line '#]])</f>
        <v/>
      </c>
      <c r="AO164" s="46" t="str">
        <f>TRIM(Table1[[#This Row],[Account]])</f>
        <v/>
      </c>
      <c r="AP164" s="46" t="str">
        <f>IF(Table1[[#This Row],[Posting Date]]&lt;&gt;"",$D$5,"")</f>
        <v/>
      </c>
      <c r="AQ164" s="46" t="str">
        <f>TRIM(Table1[[#This Row],[Departments-Prgrams]])</f>
        <v/>
      </c>
      <c r="AR164" s="46" t="str">
        <f>TRIM(Table1[[#This Row],[Grant]])</f>
        <v/>
      </c>
      <c r="AS164" s="46" t="str">
        <f>TRIM(Table1[[#This Row],[Staff ID]])</f>
        <v/>
      </c>
      <c r="AT164" s="46" t="str">
        <f>IF(TRIM(Table1[[#This Row],[Budget Code]])=0,"",TRIM(Table1[[#This Row],[Budget Code]]))</f>
        <v/>
      </c>
      <c r="AU164" s="46" t="str">
        <f>IF(Table1[[#This Row],[Line Description]]&lt;&gt;"",Table1[[#This Row],[Line Description]],"")</f>
        <v/>
      </c>
      <c r="AV164" s="46" t="str">
        <f>IF(Table1[[#This Row],[Cur_Amount Debit]]&gt;0,ROUND(Table1[[#This Row],[Cur_Amount Debit]],2),"")</f>
        <v/>
      </c>
      <c r="AW164" s="46" t="str">
        <f>IF(Table1[[#This Row],[Cur_Amount Credit]]&gt;0,ROUND(Table1[[#This Row],[Cur_Amount Credit]],2),"")</f>
        <v/>
      </c>
      <c r="AX164" s="46" t="str">
        <f>LEFT(Table1[[#This Row],[Cur]],3)</f>
        <v/>
      </c>
      <c r="AY164" s="59"/>
      <c r="AZ164" s="46"/>
      <c r="BA164" s="46" t="str">
        <f>IF(Table1[[#This Row],[Cur]]&lt;&gt;"",IF(Table1[[#This Row],[Cur]]="USD","",ExchangeRate),"")</f>
        <v/>
      </c>
      <c r="BB164" s="46" t="str">
        <f>IF(Table1[[#This Row],[Grant]]&lt;&gt;"",VLOOKUP(Table1[[#This Row],[Grant]],Grants!B:D,3),"")</f>
        <v/>
      </c>
      <c r="BC164" s="46" t="str">
        <f>TRIM(Table1[[#This Row],[Vendor ID]])</f>
        <v/>
      </c>
      <c r="BD164">
        <f>IF(Table1[[#This Row],[Reference Number]]=Q163,BD163,BD163+1)</f>
        <v>0</v>
      </c>
    </row>
    <row r="165" spans="1:56" ht="11.25" customHeight="1" x14ac:dyDescent="0.25">
      <c r="A165" s="1"/>
      <c r="B165" s="88" t="str">
        <f>IF(Table1[[#This Row],[Posting Date]]&lt;&gt;"",IF(Table1[[#This Row],[Reference Number]]=Q164,B164+1,1),"")</f>
        <v/>
      </c>
      <c r="C165" s="61"/>
      <c r="D165" s="61"/>
      <c r="E165" s="138"/>
      <c r="F165" s="141" t="str">
        <f>IFERROR(IF(VLOOKUP(Table1[[#This Row],[Budget Code Description]],Dimentions!$X$6:$AC$139,2,FALSE)="","",VLOOKUP(Table1[[#This Row],[Budget Code Description]],Dimentions!$X$6:$AC$139,2,FALSE)),"")</f>
        <v/>
      </c>
      <c r="G165" s="141"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1" t="str">
        <f>IFERROR(VLOOKUP(Table1[[#This Row],[Budget Code Description]],Table6[#All],8,FALSE),"")</f>
        <v/>
      </c>
      <c r="L165" s="63"/>
      <c r="M165" s="65" t="str">
        <f>IFERROR(VLOOKUP(Table1[[#This Row],[Staff ID]],Table2[],2,FALSE),"")</f>
        <v/>
      </c>
      <c r="N165" s="209" t="str">
        <f>IFERROR(IF(VLOOKUP(Table1[[#This Row],[Budget Code Description]],Dimentions!$X$6:$AC$134,4,FALSE)="","",VLOOKUP(Table1[[#This Row],[Budget Code Description]],Dimentions!$X$6:$AC$134,4,FALSE)),"")</f>
        <v/>
      </c>
      <c r="O165" s="65" t="str">
        <f>IFERROR(VLOOKUP(Table1[[#This Row],[Vendor ID]],Table549[],2,FALSE),"")</f>
        <v/>
      </c>
      <c r="P165" s="63"/>
      <c r="Q165" s="141" t="str">
        <f>IF(Table1[[#This Row],[Posting Date]]&lt;&gt;"",$D$9,"")</f>
        <v/>
      </c>
      <c r="R165" s="157" t="str">
        <f>IF(Table1[[#This Row],[Posting Date]]&lt;&gt;"",$D$10,"")</f>
        <v/>
      </c>
      <c r="S165" s="66"/>
      <c r="T165" s="63"/>
      <c r="U165" s="67"/>
      <c r="V165" s="67"/>
      <c r="W165" s="67" t="str">
        <f t="shared" si="6"/>
        <v/>
      </c>
      <c r="X165" s="159" t="str">
        <f>IF(E165="","",(IF(Table1[[#This Row],[Cur]]="USD",Table1[[#This Row],[Cur_Amount Debit]],Table1[[#This Row],[Cur_Amount Debit]]/Table1[[#This Row],[Exchange Rate]])))</f>
        <v/>
      </c>
      <c r="Y165" s="159" t="str">
        <f>IF(E165="","",(IF(Table1[[#This Row],[Cur]]="USD",Table1[[#This Row],[Cur_Amount Credit]],Table1[[#This Row],[Cur_Amount Credit]]/ExchangeRate)))</f>
        <v/>
      </c>
      <c r="Z165" s="201" t="str">
        <f>IF(E165="","",(Table1[[#This Row],[Debit USD]]-Table1[[#This Row],[Credit USD]]))</f>
        <v/>
      </c>
      <c r="AA165" s="226"/>
      <c r="AB165" s="255"/>
      <c r="AC165" s="1"/>
      <c r="AD165" s="15"/>
      <c r="AE165" s="15" t="str">
        <f>IF(AND(OR(Table1[[#This Row],[Account]]="15030",Table1[[#This Row],[Account]]="15035",Table1[[#This Row],[Account]]="20150"),Table1[[#This Row],[Vendor ID]]=""),1,"")</f>
        <v/>
      </c>
      <c r="AF165" s="15"/>
      <c r="AG165" s="15"/>
      <c r="AH165" s="15"/>
      <c r="AI165" s="46" t="str">
        <f>IF(Table1[[#This Row],[Posting Date]]&lt;&gt;"","GJ-"&amp;CountryID,"")</f>
        <v/>
      </c>
      <c r="AJ165" s="59" t="str">
        <f>IF(Table1[[#This Row],[Posting Date]]&lt;&gt;"",Table1[[#This Row],[Posting Date]],"")</f>
        <v/>
      </c>
      <c r="AK165" s="46"/>
      <c r="AL165" s="46" t="str">
        <f>IF(Table1[[#This Row],[Description]]&lt;&gt;"",Table1[[#This Row],[Description]],"")</f>
        <v/>
      </c>
      <c r="AM165" s="46" t="str">
        <f>IF(Table1[[#This Row],[Posting Date]]&lt;&gt;"",Table1[[#This Row],[Reference Number]],"")</f>
        <v/>
      </c>
      <c r="AN165" s="46" t="str">
        <f>TRIM(Table1[[#This Row],[Line '#]])</f>
        <v/>
      </c>
      <c r="AO165" s="46" t="str">
        <f>TRIM(Table1[[#This Row],[Account]])</f>
        <v/>
      </c>
      <c r="AP165" s="46" t="str">
        <f>IF(Table1[[#This Row],[Posting Date]]&lt;&gt;"",$D$5,"")</f>
        <v/>
      </c>
      <c r="AQ165" s="46" t="str">
        <f>TRIM(Table1[[#This Row],[Departments-Prgrams]])</f>
        <v/>
      </c>
      <c r="AR165" s="46" t="str">
        <f>TRIM(Table1[[#This Row],[Grant]])</f>
        <v/>
      </c>
      <c r="AS165" s="46" t="str">
        <f>TRIM(Table1[[#This Row],[Staff ID]])</f>
        <v/>
      </c>
      <c r="AT165" s="46" t="str">
        <f>IF(TRIM(Table1[[#This Row],[Budget Code]])=0,"",TRIM(Table1[[#This Row],[Budget Code]]))</f>
        <v/>
      </c>
      <c r="AU165" s="46" t="str">
        <f>IF(Table1[[#This Row],[Line Description]]&lt;&gt;"",Table1[[#This Row],[Line Description]],"")</f>
        <v/>
      </c>
      <c r="AV165" s="46" t="str">
        <f>IF(Table1[[#This Row],[Cur_Amount Debit]]&gt;0,ROUND(Table1[[#This Row],[Cur_Amount Debit]],2),"")</f>
        <v/>
      </c>
      <c r="AW165" s="46" t="str">
        <f>IF(Table1[[#This Row],[Cur_Amount Credit]]&gt;0,ROUND(Table1[[#This Row],[Cur_Amount Credit]],2),"")</f>
        <v/>
      </c>
      <c r="AX165" s="46" t="str">
        <f>LEFT(Table1[[#This Row],[Cur]],3)</f>
        <v/>
      </c>
      <c r="AY165" s="59"/>
      <c r="AZ165" s="46"/>
      <c r="BA165" s="46" t="str">
        <f>IF(Table1[[#This Row],[Cur]]&lt;&gt;"",IF(Table1[[#This Row],[Cur]]="USD","",ExchangeRate),"")</f>
        <v/>
      </c>
      <c r="BB165" s="46" t="str">
        <f>IF(Table1[[#This Row],[Grant]]&lt;&gt;"",VLOOKUP(Table1[[#This Row],[Grant]],Grants!B:D,3),"")</f>
        <v/>
      </c>
      <c r="BC165" s="46" t="str">
        <f>TRIM(Table1[[#This Row],[Vendor ID]])</f>
        <v/>
      </c>
      <c r="BD165">
        <f>IF(Table1[[#This Row],[Reference Number]]=Q164,BD164,BD164+1)</f>
        <v>0</v>
      </c>
    </row>
    <row r="166" spans="1:56" ht="11.25" customHeight="1" x14ac:dyDescent="0.25">
      <c r="A166" s="1"/>
      <c r="B166" s="88" t="str">
        <f>IF(Table1[[#This Row],[Posting Date]]&lt;&gt;"",IF(Table1[[#This Row],[Reference Number]]=Q165,B165+1,1),"")</f>
        <v/>
      </c>
      <c r="C166" s="61"/>
      <c r="D166" s="61"/>
      <c r="E166" s="138"/>
      <c r="F166" s="141" t="str">
        <f>IFERROR(IF(VLOOKUP(Table1[[#This Row],[Budget Code Description]],Dimentions!$X$6:$AC$139,2,FALSE)="","",VLOOKUP(Table1[[#This Row],[Budget Code Description]],Dimentions!$X$6:$AC$139,2,FALSE)),"")</f>
        <v/>
      </c>
      <c r="G166" s="141"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1" t="str">
        <f>IFERROR(VLOOKUP(Table1[[#This Row],[Budget Code Description]],Table6[#All],8,FALSE),"")</f>
        <v/>
      </c>
      <c r="L166" s="63"/>
      <c r="M166" s="65" t="str">
        <f>IFERROR(VLOOKUP(Table1[[#This Row],[Staff ID]],Table2[],2,FALSE),"")</f>
        <v/>
      </c>
      <c r="N166" s="209" t="str">
        <f>IFERROR(IF(VLOOKUP(Table1[[#This Row],[Budget Code Description]],Dimentions!$X$6:$AC$134,4,FALSE)="","",VLOOKUP(Table1[[#This Row],[Budget Code Description]],Dimentions!$X$6:$AC$134,4,FALSE)),"")</f>
        <v/>
      </c>
      <c r="O166" s="65" t="str">
        <f>IFERROR(VLOOKUP(Table1[[#This Row],[Vendor ID]],Table549[],2,FALSE),"")</f>
        <v/>
      </c>
      <c r="P166" s="63"/>
      <c r="Q166" s="141" t="str">
        <f>IF(Table1[[#This Row],[Posting Date]]&lt;&gt;"",$D$9,"")</f>
        <v/>
      </c>
      <c r="R166" s="157" t="str">
        <f>IF(Table1[[#This Row],[Posting Date]]&lt;&gt;"",$D$10,"")</f>
        <v/>
      </c>
      <c r="S166" s="66"/>
      <c r="T166" s="63"/>
      <c r="U166" s="67"/>
      <c r="V166" s="67"/>
      <c r="W166" s="67" t="str">
        <f t="shared" si="6"/>
        <v/>
      </c>
      <c r="X166" s="159" t="str">
        <f>IF(E166="","",(IF(Table1[[#This Row],[Cur]]="USD",Table1[[#This Row],[Cur_Amount Debit]],Table1[[#This Row],[Cur_Amount Debit]]/Table1[[#This Row],[Exchange Rate]])))</f>
        <v/>
      </c>
      <c r="Y166" s="159" t="str">
        <f>IF(E166="","",(IF(Table1[[#This Row],[Cur]]="USD",Table1[[#This Row],[Cur_Amount Credit]],Table1[[#This Row],[Cur_Amount Credit]]/ExchangeRate)))</f>
        <v/>
      </c>
      <c r="Z166" s="201" t="str">
        <f>IF(E166="","",(Table1[[#This Row],[Debit USD]]-Table1[[#This Row],[Credit USD]]))</f>
        <v/>
      </c>
      <c r="AA166" s="226"/>
      <c r="AB166" s="255"/>
      <c r="AC166" s="1"/>
      <c r="AD166" s="15"/>
      <c r="AE166" s="15" t="str">
        <f>IF(AND(OR(Table1[[#This Row],[Account]]="15030",Table1[[#This Row],[Account]]="15035",Table1[[#This Row],[Account]]="20150"),Table1[[#This Row],[Vendor ID]]=""),1,"")</f>
        <v/>
      </c>
      <c r="AF166" s="15"/>
      <c r="AG166" s="15"/>
      <c r="AH166" s="15"/>
      <c r="AI166" s="46" t="str">
        <f>IF(Table1[[#This Row],[Posting Date]]&lt;&gt;"","GJ-"&amp;CountryID,"")</f>
        <v/>
      </c>
      <c r="AJ166" s="59" t="str">
        <f>IF(Table1[[#This Row],[Posting Date]]&lt;&gt;"",Table1[[#This Row],[Posting Date]],"")</f>
        <v/>
      </c>
      <c r="AK166" s="46"/>
      <c r="AL166" s="46" t="str">
        <f>IF(Table1[[#This Row],[Description]]&lt;&gt;"",Table1[[#This Row],[Description]],"")</f>
        <v/>
      </c>
      <c r="AM166" s="46" t="str">
        <f>IF(Table1[[#This Row],[Posting Date]]&lt;&gt;"",Table1[[#This Row],[Reference Number]],"")</f>
        <v/>
      </c>
      <c r="AN166" s="46" t="str">
        <f>TRIM(Table1[[#This Row],[Line '#]])</f>
        <v/>
      </c>
      <c r="AO166" s="46" t="str">
        <f>TRIM(Table1[[#This Row],[Account]])</f>
        <v/>
      </c>
      <c r="AP166" s="46" t="str">
        <f>IF(Table1[[#This Row],[Posting Date]]&lt;&gt;"",$D$5,"")</f>
        <v/>
      </c>
      <c r="AQ166" s="46" t="str">
        <f>TRIM(Table1[[#This Row],[Departments-Prgrams]])</f>
        <v/>
      </c>
      <c r="AR166" s="46" t="str">
        <f>TRIM(Table1[[#This Row],[Grant]])</f>
        <v/>
      </c>
      <c r="AS166" s="46" t="str">
        <f>TRIM(Table1[[#This Row],[Staff ID]])</f>
        <v/>
      </c>
      <c r="AT166" s="46" t="str">
        <f>IF(TRIM(Table1[[#This Row],[Budget Code]])=0,"",TRIM(Table1[[#This Row],[Budget Code]]))</f>
        <v/>
      </c>
      <c r="AU166" s="46" t="str">
        <f>IF(Table1[[#This Row],[Line Description]]&lt;&gt;"",Table1[[#This Row],[Line Description]],"")</f>
        <v/>
      </c>
      <c r="AV166" s="46" t="str">
        <f>IF(Table1[[#This Row],[Cur_Amount Debit]]&gt;0,ROUND(Table1[[#This Row],[Cur_Amount Debit]],2),"")</f>
        <v/>
      </c>
      <c r="AW166" s="46" t="str">
        <f>IF(Table1[[#This Row],[Cur_Amount Credit]]&gt;0,ROUND(Table1[[#This Row],[Cur_Amount Credit]],2),"")</f>
        <v/>
      </c>
      <c r="AX166" s="46" t="str">
        <f>LEFT(Table1[[#This Row],[Cur]],3)</f>
        <v/>
      </c>
      <c r="AY166" s="59"/>
      <c r="AZ166" s="46"/>
      <c r="BA166" s="46" t="str">
        <f>IF(Table1[[#This Row],[Cur]]&lt;&gt;"",IF(Table1[[#This Row],[Cur]]="USD","",ExchangeRate),"")</f>
        <v/>
      </c>
      <c r="BB166" s="46" t="str">
        <f>IF(Table1[[#This Row],[Grant]]&lt;&gt;"",VLOOKUP(Table1[[#This Row],[Grant]],Grants!B:D,3),"")</f>
        <v/>
      </c>
      <c r="BC166" s="46" t="str">
        <f>TRIM(Table1[[#This Row],[Vendor ID]])</f>
        <v/>
      </c>
      <c r="BD166">
        <f>IF(Table1[[#This Row],[Reference Number]]=Q165,BD165,BD165+1)</f>
        <v>0</v>
      </c>
    </row>
    <row r="167" spans="1:56" ht="11.25" customHeight="1" x14ac:dyDescent="0.25">
      <c r="A167" s="1"/>
      <c r="B167" s="88" t="str">
        <f>IF(Table1[[#This Row],[Posting Date]]&lt;&gt;"",IF(Table1[[#This Row],[Reference Number]]=Q166,B166+1,1),"")</f>
        <v/>
      </c>
      <c r="C167" s="61"/>
      <c r="D167" s="61"/>
      <c r="E167" s="138"/>
      <c r="F167" s="141" t="str">
        <f>IFERROR(IF(VLOOKUP(Table1[[#This Row],[Budget Code Description]],Dimentions!$X$6:$AC$139,2,FALSE)="","",VLOOKUP(Table1[[#This Row],[Budget Code Description]],Dimentions!$X$6:$AC$139,2,FALSE)),"")</f>
        <v/>
      </c>
      <c r="G167" s="141"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1" t="str">
        <f>IFERROR(VLOOKUP(Table1[[#This Row],[Budget Code Description]],Table6[#All],8,FALSE),"")</f>
        <v/>
      </c>
      <c r="L167" s="63"/>
      <c r="M167" s="65" t="str">
        <f>IFERROR(VLOOKUP(Table1[[#This Row],[Staff ID]],Table2[],2,FALSE),"")</f>
        <v/>
      </c>
      <c r="N167" s="209" t="str">
        <f>IFERROR(IF(VLOOKUP(Table1[[#This Row],[Budget Code Description]],Dimentions!$X$6:$AC$134,4,FALSE)="","",VLOOKUP(Table1[[#This Row],[Budget Code Description]],Dimentions!$X$6:$AC$134,4,FALSE)),"")</f>
        <v/>
      </c>
      <c r="O167" s="65" t="str">
        <f>IFERROR(VLOOKUP(Table1[[#This Row],[Vendor ID]],Table549[],2,FALSE),"")</f>
        <v/>
      </c>
      <c r="P167" s="63"/>
      <c r="Q167" s="141" t="str">
        <f>IF(Table1[[#This Row],[Posting Date]]&lt;&gt;"",$D$9,"")</f>
        <v/>
      </c>
      <c r="R167" s="157" t="str">
        <f>IF(Table1[[#This Row],[Posting Date]]&lt;&gt;"",$D$10,"")</f>
        <v/>
      </c>
      <c r="S167" s="66"/>
      <c r="T167" s="63"/>
      <c r="U167" s="67"/>
      <c r="V167" s="67"/>
      <c r="W167" s="67" t="str">
        <f t="shared" si="6"/>
        <v/>
      </c>
      <c r="X167" s="159" t="str">
        <f>IF(E167="","",(IF(Table1[[#This Row],[Cur]]="USD",Table1[[#This Row],[Cur_Amount Debit]],Table1[[#This Row],[Cur_Amount Debit]]/Table1[[#This Row],[Exchange Rate]])))</f>
        <v/>
      </c>
      <c r="Y167" s="159" t="str">
        <f>IF(E167="","",(IF(Table1[[#This Row],[Cur]]="USD",Table1[[#This Row],[Cur_Amount Credit]],Table1[[#This Row],[Cur_Amount Credit]]/ExchangeRate)))</f>
        <v/>
      </c>
      <c r="Z167" s="201" t="str">
        <f>IF(E167="","",(Table1[[#This Row],[Debit USD]]-Table1[[#This Row],[Credit USD]]))</f>
        <v/>
      </c>
      <c r="AA167" s="226"/>
      <c r="AB167" s="255"/>
      <c r="AC167" s="1"/>
      <c r="AD167" s="15"/>
      <c r="AE167" s="15" t="str">
        <f>IF(AND(OR(Table1[[#This Row],[Account]]="15030",Table1[[#This Row],[Account]]="15035",Table1[[#This Row],[Account]]="20150"),Table1[[#This Row],[Vendor ID]]=""),1,"")</f>
        <v/>
      </c>
      <c r="AF167" s="15"/>
      <c r="AG167" s="15"/>
      <c r="AH167" s="15"/>
      <c r="AI167" s="46" t="str">
        <f>IF(Table1[[#This Row],[Posting Date]]&lt;&gt;"","GJ-"&amp;CountryID,"")</f>
        <v/>
      </c>
      <c r="AJ167" s="59" t="str">
        <f>IF(Table1[[#This Row],[Posting Date]]&lt;&gt;"",Table1[[#This Row],[Posting Date]],"")</f>
        <v/>
      </c>
      <c r="AK167" s="46"/>
      <c r="AL167" s="46" t="str">
        <f>IF(Table1[[#This Row],[Description]]&lt;&gt;"",Table1[[#This Row],[Description]],"")</f>
        <v/>
      </c>
      <c r="AM167" s="46" t="str">
        <f>IF(Table1[[#This Row],[Posting Date]]&lt;&gt;"",Table1[[#This Row],[Reference Number]],"")</f>
        <v/>
      </c>
      <c r="AN167" s="46" t="str">
        <f>TRIM(Table1[[#This Row],[Line '#]])</f>
        <v/>
      </c>
      <c r="AO167" s="46" t="str">
        <f>TRIM(Table1[[#This Row],[Account]])</f>
        <v/>
      </c>
      <c r="AP167" s="46" t="str">
        <f>IF(Table1[[#This Row],[Posting Date]]&lt;&gt;"",$D$5,"")</f>
        <v/>
      </c>
      <c r="AQ167" s="46" t="str">
        <f>TRIM(Table1[[#This Row],[Departments-Prgrams]])</f>
        <v/>
      </c>
      <c r="AR167" s="46" t="str">
        <f>TRIM(Table1[[#This Row],[Grant]])</f>
        <v/>
      </c>
      <c r="AS167" s="46" t="str">
        <f>TRIM(Table1[[#This Row],[Staff ID]])</f>
        <v/>
      </c>
      <c r="AT167" s="46" t="str">
        <f>IF(TRIM(Table1[[#This Row],[Budget Code]])=0,"",TRIM(Table1[[#This Row],[Budget Code]]))</f>
        <v/>
      </c>
      <c r="AU167" s="46" t="str">
        <f>IF(Table1[[#This Row],[Line Description]]&lt;&gt;"",Table1[[#This Row],[Line Description]],"")</f>
        <v/>
      </c>
      <c r="AV167" s="46" t="str">
        <f>IF(Table1[[#This Row],[Cur_Amount Debit]]&gt;0,ROUND(Table1[[#This Row],[Cur_Amount Debit]],2),"")</f>
        <v/>
      </c>
      <c r="AW167" s="46" t="str">
        <f>IF(Table1[[#This Row],[Cur_Amount Credit]]&gt;0,ROUND(Table1[[#This Row],[Cur_Amount Credit]],2),"")</f>
        <v/>
      </c>
      <c r="AX167" s="46" t="str">
        <f>LEFT(Table1[[#This Row],[Cur]],3)</f>
        <v/>
      </c>
      <c r="AY167" s="59"/>
      <c r="AZ167" s="46"/>
      <c r="BA167" s="46" t="str">
        <f>IF(Table1[[#This Row],[Cur]]&lt;&gt;"",IF(Table1[[#This Row],[Cur]]="USD","",ExchangeRate),"")</f>
        <v/>
      </c>
      <c r="BB167" s="46" t="str">
        <f>IF(Table1[[#This Row],[Grant]]&lt;&gt;"",VLOOKUP(Table1[[#This Row],[Grant]],Grants!B:D,3),"")</f>
        <v/>
      </c>
      <c r="BC167" s="46" t="str">
        <f>TRIM(Table1[[#This Row],[Vendor ID]])</f>
        <v/>
      </c>
      <c r="BD167">
        <f>IF(Table1[[#This Row],[Reference Number]]=Q166,BD166,BD166+1)</f>
        <v>0</v>
      </c>
    </row>
    <row r="168" spans="1:56" ht="11.25" customHeight="1" x14ac:dyDescent="0.25">
      <c r="A168" s="1"/>
      <c r="B168" s="88" t="str">
        <f>IF(Table1[[#This Row],[Posting Date]]&lt;&gt;"",IF(Table1[[#This Row],[Reference Number]]=Q167,B167+1,1),"")</f>
        <v/>
      </c>
      <c r="C168" s="61"/>
      <c r="D168" s="61"/>
      <c r="E168" s="138"/>
      <c r="F168" s="141" t="str">
        <f>IFERROR(IF(VLOOKUP(Table1[[#This Row],[Budget Code Description]],Dimentions!$X$6:$AC$139,2,FALSE)="","",VLOOKUP(Table1[[#This Row],[Budget Code Description]],Dimentions!$X$6:$AC$139,2,FALSE)),"")</f>
        <v/>
      </c>
      <c r="G168" s="141"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1" t="str">
        <f>IFERROR(VLOOKUP(Table1[[#This Row],[Budget Code Description]],Table6[#All],8,FALSE),"")</f>
        <v/>
      </c>
      <c r="L168" s="63"/>
      <c r="M168" s="65" t="str">
        <f>IFERROR(VLOOKUP(Table1[[#This Row],[Staff ID]],Table2[],2,FALSE),"")</f>
        <v/>
      </c>
      <c r="N168" s="209" t="str">
        <f>IFERROR(IF(VLOOKUP(Table1[[#This Row],[Budget Code Description]],Dimentions!$X$6:$AC$134,4,FALSE)="","",VLOOKUP(Table1[[#This Row],[Budget Code Description]],Dimentions!$X$6:$AC$134,4,FALSE)),"")</f>
        <v/>
      </c>
      <c r="O168" s="65" t="str">
        <f>IFERROR(VLOOKUP(Table1[[#This Row],[Vendor ID]],Table549[],2,FALSE),"")</f>
        <v/>
      </c>
      <c r="P168" s="63"/>
      <c r="Q168" s="141" t="str">
        <f>IF(Table1[[#This Row],[Posting Date]]&lt;&gt;"",$D$9,"")</f>
        <v/>
      </c>
      <c r="R168" s="157" t="str">
        <f>IF(Table1[[#This Row],[Posting Date]]&lt;&gt;"",$D$10,"")</f>
        <v/>
      </c>
      <c r="S168" s="66"/>
      <c r="T168" s="63"/>
      <c r="U168" s="67"/>
      <c r="V168" s="67"/>
      <c r="W168" s="67" t="str">
        <f t="shared" si="6"/>
        <v/>
      </c>
      <c r="X168" s="159" t="str">
        <f>IF(E168="","",(IF(Table1[[#This Row],[Cur]]="USD",Table1[[#This Row],[Cur_Amount Debit]],Table1[[#This Row],[Cur_Amount Debit]]/Table1[[#This Row],[Exchange Rate]])))</f>
        <v/>
      </c>
      <c r="Y168" s="159" t="str">
        <f>IF(E168="","",(IF(Table1[[#This Row],[Cur]]="USD",Table1[[#This Row],[Cur_Amount Credit]],Table1[[#This Row],[Cur_Amount Credit]]/ExchangeRate)))</f>
        <v/>
      </c>
      <c r="Z168" s="201" t="str">
        <f>IF(E168="","",(Table1[[#This Row],[Debit USD]]-Table1[[#This Row],[Credit USD]]))</f>
        <v/>
      </c>
      <c r="AA168" s="226"/>
      <c r="AB168" s="255"/>
      <c r="AC168" s="1"/>
      <c r="AD168" s="15"/>
      <c r="AE168" s="15" t="str">
        <f>IF(AND(OR(Table1[[#This Row],[Account]]="15030",Table1[[#This Row],[Account]]="15035",Table1[[#This Row],[Account]]="20150"),Table1[[#This Row],[Vendor ID]]=""),1,"")</f>
        <v/>
      </c>
      <c r="AF168" s="15"/>
      <c r="AG168" s="15"/>
      <c r="AH168" s="15"/>
      <c r="AI168" s="46" t="str">
        <f>IF(Table1[[#This Row],[Posting Date]]&lt;&gt;"","GJ-"&amp;CountryID,"")</f>
        <v/>
      </c>
      <c r="AJ168" s="59" t="str">
        <f>IF(Table1[[#This Row],[Posting Date]]&lt;&gt;"",Table1[[#This Row],[Posting Date]],"")</f>
        <v/>
      </c>
      <c r="AK168" s="46"/>
      <c r="AL168" s="46" t="str">
        <f>IF(Table1[[#This Row],[Description]]&lt;&gt;"",Table1[[#This Row],[Description]],"")</f>
        <v/>
      </c>
      <c r="AM168" s="46" t="str">
        <f>IF(Table1[[#This Row],[Posting Date]]&lt;&gt;"",Table1[[#This Row],[Reference Number]],"")</f>
        <v/>
      </c>
      <c r="AN168" s="46" t="str">
        <f>TRIM(Table1[[#This Row],[Line '#]])</f>
        <v/>
      </c>
      <c r="AO168" s="46" t="str">
        <f>TRIM(Table1[[#This Row],[Account]])</f>
        <v/>
      </c>
      <c r="AP168" s="46" t="str">
        <f>IF(Table1[[#This Row],[Posting Date]]&lt;&gt;"",$D$5,"")</f>
        <v/>
      </c>
      <c r="AQ168" s="46" t="str">
        <f>TRIM(Table1[[#This Row],[Departments-Prgrams]])</f>
        <v/>
      </c>
      <c r="AR168" s="46" t="str">
        <f>TRIM(Table1[[#This Row],[Grant]])</f>
        <v/>
      </c>
      <c r="AS168" s="46" t="str">
        <f>TRIM(Table1[[#This Row],[Staff ID]])</f>
        <v/>
      </c>
      <c r="AT168" s="46" t="str">
        <f>IF(TRIM(Table1[[#This Row],[Budget Code]])=0,"",TRIM(Table1[[#This Row],[Budget Code]]))</f>
        <v/>
      </c>
      <c r="AU168" s="46" t="str">
        <f>IF(Table1[[#This Row],[Line Description]]&lt;&gt;"",Table1[[#This Row],[Line Description]],"")</f>
        <v/>
      </c>
      <c r="AV168" s="46" t="str">
        <f>IF(Table1[[#This Row],[Cur_Amount Debit]]&gt;0,ROUND(Table1[[#This Row],[Cur_Amount Debit]],2),"")</f>
        <v/>
      </c>
      <c r="AW168" s="46" t="str">
        <f>IF(Table1[[#This Row],[Cur_Amount Credit]]&gt;0,ROUND(Table1[[#This Row],[Cur_Amount Credit]],2),"")</f>
        <v/>
      </c>
      <c r="AX168" s="46" t="str">
        <f>LEFT(Table1[[#This Row],[Cur]],3)</f>
        <v/>
      </c>
      <c r="AY168" s="59"/>
      <c r="AZ168" s="46"/>
      <c r="BA168" s="46" t="str">
        <f>IF(Table1[[#This Row],[Cur]]&lt;&gt;"",IF(Table1[[#This Row],[Cur]]="USD","",ExchangeRate),"")</f>
        <v/>
      </c>
      <c r="BB168" s="46" t="str">
        <f>IF(Table1[[#This Row],[Grant]]&lt;&gt;"",VLOOKUP(Table1[[#This Row],[Grant]],Grants!B:D,3),"")</f>
        <v/>
      </c>
      <c r="BC168" s="46" t="str">
        <f>TRIM(Table1[[#This Row],[Vendor ID]])</f>
        <v/>
      </c>
      <c r="BD168">
        <f>IF(Table1[[#This Row],[Reference Number]]=Q167,BD167,BD167+1)</f>
        <v>0</v>
      </c>
    </row>
    <row r="169" spans="1:56" ht="11.25" customHeight="1" x14ac:dyDescent="0.25">
      <c r="A169" s="1"/>
      <c r="B169" s="88" t="str">
        <f>IF(Table1[[#This Row],[Posting Date]]&lt;&gt;"",IF(Table1[[#This Row],[Reference Number]]=Q168,B168+1,1),"")</f>
        <v/>
      </c>
      <c r="C169" s="61"/>
      <c r="D169" s="61"/>
      <c r="E169" s="138"/>
      <c r="F169" s="141" t="str">
        <f>IFERROR(IF(VLOOKUP(Table1[[#This Row],[Budget Code Description]],Dimentions!$X$6:$AC$139,2,FALSE)="","",VLOOKUP(Table1[[#This Row],[Budget Code Description]],Dimentions!$X$6:$AC$139,2,FALSE)),"")</f>
        <v/>
      </c>
      <c r="G169" s="141"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1" t="str">
        <f>IFERROR(VLOOKUP(Table1[[#This Row],[Budget Code Description]],Table6[#All],8,FALSE),"")</f>
        <v/>
      </c>
      <c r="L169" s="63"/>
      <c r="M169" s="65" t="str">
        <f>IFERROR(VLOOKUP(Table1[[#This Row],[Staff ID]],Table2[],2,FALSE),"")</f>
        <v/>
      </c>
      <c r="N169" s="209" t="str">
        <f>IFERROR(IF(VLOOKUP(Table1[[#This Row],[Budget Code Description]],Dimentions!$X$6:$AC$134,4,FALSE)="","",VLOOKUP(Table1[[#This Row],[Budget Code Description]],Dimentions!$X$6:$AC$134,4,FALSE)),"")</f>
        <v/>
      </c>
      <c r="O169" s="65" t="str">
        <f>IFERROR(VLOOKUP(Table1[[#This Row],[Vendor ID]],Table549[],2,FALSE),"")</f>
        <v/>
      </c>
      <c r="P169" s="63"/>
      <c r="Q169" s="141" t="str">
        <f>IF(Table1[[#This Row],[Posting Date]]&lt;&gt;"",$D$9,"")</f>
        <v/>
      </c>
      <c r="R169" s="157" t="str">
        <f>IF(Table1[[#This Row],[Posting Date]]&lt;&gt;"",$D$10,"")</f>
        <v/>
      </c>
      <c r="S169" s="66"/>
      <c r="T169" s="63"/>
      <c r="U169" s="67"/>
      <c r="V169" s="67"/>
      <c r="W169" s="67" t="str">
        <f t="shared" si="6"/>
        <v/>
      </c>
      <c r="X169" s="159" t="str">
        <f>IF(E169="","",(IF(Table1[[#This Row],[Cur]]="USD",Table1[[#This Row],[Cur_Amount Debit]],Table1[[#This Row],[Cur_Amount Debit]]/Table1[[#This Row],[Exchange Rate]])))</f>
        <v/>
      </c>
      <c r="Y169" s="159" t="str">
        <f>IF(E169="","",(IF(Table1[[#This Row],[Cur]]="USD",Table1[[#This Row],[Cur_Amount Credit]],Table1[[#This Row],[Cur_Amount Credit]]/ExchangeRate)))</f>
        <v/>
      </c>
      <c r="Z169" s="201" t="str">
        <f>IF(E169="","",(Table1[[#This Row],[Debit USD]]-Table1[[#This Row],[Credit USD]]))</f>
        <v/>
      </c>
      <c r="AA169" s="226"/>
      <c r="AB169" s="255"/>
      <c r="AC169" s="1"/>
      <c r="AD169" s="15"/>
      <c r="AE169" s="15" t="str">
        <f>IF(AND(OR(Table1[[#This Row],[Account]]="15030",Table1[[#This Row],[Account]]="15035",Table1[[#This Row],[Account]]="20150"),Table1[[#This Row],[Vendor ID]]=""),1,"")</f>
        <v/>
      </c>
      <c r="AF169" s="15"/>
      <c r="AG169" s="15"/>
      <c r="AH169" s="15"/>
      <c r="AI169" s="46" t="str">
        <f>IF(Table1[[#This Row],[Posting Date]]&lt;&gt;"","GJ-"&amp;CountryID,"")</f>
        <v/>
      </c>
      <c r="AJ169" s="59" t="str">
        <f>IF(Table1[[#This Row],[Posting Date]]&lt;&gt;"",Table1[[#This Row],[Posting Date]],"")</f>
        <v/>
      </c>
      <c r="AK169" s="46"/>
      <c r="AL169" s="46" t="str">
        <f>IF(Table1[[#This Row],[Description]]&lt;&gt;"",Table1[[#This Row],[Description]],"")</f>
        <v/>
      </c>
      <c r="AM169" s="46" t="str">
        <f>IF(Table1[[#This Row],[Posting Date]]&lt;&gt;"",Table1[[#This Row],[Reference Number]],"")</f>
        <v/>
      </c>
      <c r="AN169" s="46" t="str">
        <f>TRIM(Table1[[#This Row],[Line '#]])</f>
        <v/>
      </c>
      <c r="AO169" s="46" t="str">
        <f>TRIM(Table1[[#This Row],[Account]])</f>
        <v/>
      </c>
      <c r="AP169" s="46" t="str">
        <f>IF(Table1[[#This Row],[Posting Date]]&lt;&gt;"",$D$5,"")</f>
        <v/>
      </c>
      <c r="AQ169" s="46" t="str">
        <f>TRIM(Table1[[#This Row],[Departments-Prgrams]])</f>
        <v/>
      </c>
      <c r="AR169" s="46" t="str">
        <f>TRIM(Table1[[#This Row],[Grant]])</f>
        <v/>
      </c>
      <c r="AS169" s="46" t="str">
        <f>TRIM(Table1[[#This Row],[Staff ID]])</f>
        <v/>
      </c>
      <c r="AT169" s="46" t="str">
        <f>IF(TRIM(Table1[[#This Row],[Budget Code]])=0,"",TRIM(Table1[[#This Row],[Budget Code]]))</f>
        <v/>
      </c>
      <c r="AU169" s="46" t="str">
        <f>IF(Table1[[#This Row],[Line Description]]&lt;&gt;"",Table1[[#This Row],[Line Description]],"")</f>
        <v/>
      </c>
      <c r="AV169" s="46" t="str">
        <f>IF(Table1[[#This Row],[Cur_Amount Debit]]&gt;0,ROUND(Table1[[#This Row],[Cur_Amount Debit]],2),"")</f>
        <v/>
      </c>
      <c r="AW169" s="46" t="str">
        <f>IF(Table1[[#This Row],[Cur_Amount Credit]]&gt;0,ROUND(Table1[[#This Row],[Cur_Amount Credit]],2),"")</f>
        <v/>
      </c>
      <c r="AX169" s="46" t="str">
        <f>LEFT(Table1[[#This Row],[Cur]],3)</f>
        <v/>
      </c>
      <c r="AY169" s="59"/>
      <c r="AZ169" s="46"/>
      <c r="BA169" s="46" t="str">
        <f>IF(Table1[[#This Row],[Cur]]&lt;&gt;"",IF(Table1[[#This Row],[Cur]]="USD","",ExchangeRate),"")</f>
        <v/>
      </c>
      <c r="BB169" s="46" t="str">
        <f>IF(Table1[[#This Row],[Grant]]&lt;&gt;"",VLOOKUP(Table1[[#This Row],[Grant]],Grants!B:D,3),"")</f>
        <v/>
      </c>
      <c r="BC169" s="46" t="str">
        <f>TRIM(Table1[[#This Row],[Vendor ID]])</f>
        <v/>
      </c>
      <c r="BD169">
        <f>IF(Table1[[#This Row],[Reference Number]]=Q168,BD168,BD168+1)</f>
        <v>0</v>
      </c>
    </row>
    <row r="170" spans="1:56" ht="11.25" customHeight="1" x14ac:dyDescent="0.25">
      <c r="A170" s="1"/>
      <c r="B170" s="88" t="str">
        <f>IF(Table1[[#This Row],[Posting Date]]&lt;&gt;"",IF(Table1[[#This Row],[Reference Number]]=Q169,B169+1,1),"")</f>
        <v/>
      </c>
      <c r="C170" s="61"/>
      <c r="D170" s="61"/>
      <c r="E170" s="138"/>
      <c r="F170" s="141" t="str">
        <f>IFERROR(IF(VLOOKUP(Table1[[#This Row],[Budget Code Description]],Dimentions!$X$6:$AC$139,2,FALSE)="","",VLOOKUP(Table1[[#This Row],[Budget Code Description]],Dimentions!$X$6:$AC$139,2,FALSE)),"")</f>
        <v/>
      </c>
      <c r="G170" s="141"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1" t="str">
        <f>IFERROR(VLOOKUP(Table1[[#This Row],[Budget Code Description]],Table6[#All],8,FALSE),"")</f>
        <v/>
      </c>
      <c r="L170" s="63"/>
      <c r="M170" s="65" t="str">
        <f>IFERROR(VLOOKUP(Table1[[#This Row],[Staff ID]],Table2[],2,FALSE),"")</f>
        <v/>
      </c>
      <c r="N170" s="209" t="str">
        <f>IFERROR(IF(VLOOKUP(Table1[[#This Row],[Budget Code Description]],Dimentions!$X$6:$AC$134,4,FALSE)="","",VLOOKUP(Table1[[#This Row],[Budget Code Description]],Dimentions!$X$6:$AC$134,4,FALSE)),"")</f>
        <v/>
      </c>
      <c r="O170" s="65" t="str">
        <f>IFERROR(VLOOKUP(Table1[[#This Row],[Vendor ID]],Table549[],2,FALSE),"")</f>
        <v/>
      </c>
      <c r="P170" s="63"/>
      <c r="Q170" s="141" t="str">
        <f>IF(Table1[[#This Row],[Posting Date]]&lt;&gt;"",$D$9,"")</f>
        <v/>
      </c>
      <c r="R170" s="157" t="str">
        <f>IF(Table1[[#This Row],[Posting Date]]&lt;&gt;"",$D$10,"")</f>
        <v/>
      </c>
      <c r="S170" s="66"/>
      <c r="T170" s="63"/>
      <c r="U170" s="67"/>
      <c r="V170" s="67"/>
      <c r="W170" s="67" t="str">
        <f t="shared" si="6"/>
        <v/>
      </c>
      <c r="X170" s="159" t="str">
        <f>IF(E170="","",(IF(Table1[[#This Row],[Cur]]="USD",Table1[[#This Row],[Cur_Amount Debit]],Table1[[#This Row],[Cur_Amount Debit]]/Table1[[#This Row],[Exchange Rate]])))</f>
        <v/>
      </c>
      <c r="Y170" s="159" t="str">
        <f>IF(E170="","",(IF(Table1[[#This Row],[Cur]]="USD",Table1[[#This Row],[Cur_Amount Credit]],Table1[[#This Row],[Cur_Amount Credit]]/ExchangeRate)))</f>
        <v/>
      </c>
      <c r="Z170" s="201" t="str">
        <f>IF(E170="","",(Table1[[#This Row],[Debit USD]]-Table1[[#This Row],[Credit USD]]))</f>
        <v/>
      </c>
      <c r="AA170" s="226"/>
      <c r="AB170" s="255"/>
      <c r="AC170" s="1"/>
      <c r="AD170" s="15"/>
      <c r="AE170" s="15" t="str">
        <f>IF(AND(OR(Table1[[#This Row],[Account]]="15030",Table1[[#This Row],[Account]]="15035",Table1[[#This Row],[Account]]="20150"),Table1[[#This Row],[Vendor ID]]=""),1,"")</f>
        <v/>
      </c>
      <c r="AF170" s="15"/>
      <c r="AG170" s="15"/>
      <c r="AH170" s="15"/>
      <c r="AI170" s="46" t="str">
        <f>IF(Table1[[#This Row],[Posting Date]]&lt;&gt;"","GJ-"&amp;CountryID,"")</f>
        <v/>
      </c>
      <c r="AJ170" s="59" t="str">
        <f>IF(Table1[[#This Row],[Posting Date]]&lt;&gt;"",Table1[[#This Row],[Posting Date]],"")</f>
        <v/>
      </c>
      <c r="AK170" s="46"/>
      <c r="AL170" s="46" t="str">
        <f>IF(Table1[[#This Row],[Description]]&lt;&gt;"",Table1[[#This Row],[Description]],"")</f>
        <v/>
      </c>
      <c r="AM170" s="46" t="str">
        <f>IF(Table1[[#This Row],[Posting Date]]&lt;&gt;"",Table1[[#This Row],[Reference Number]],"")</f>
        <v/>
      </c>
      <c r="AN170" s="46" t="str">
        <f>TRIM(Table1[[#This Row],[Line '#]])</f>
        <v/>
      </c>
      <c r="AO170" s="46" t="str">
        <f>TRIM(Table1[[#This Row],[Account]])</f>
        <v/>
      </c>
      <c r="AP170" s="46" t="str">
        <f>IF(Table1[[#This Row],[Posting Date]]&lt;&gt;"",$D$5,"")</f>
        <v/>
      </c>
      <c r="AQ170" s="46" t="str">
        <f>TRIM(Table1[[#This Row],[Departments-Prgrams]])</f>
        <v/>
      </c>
      <c r="AR170" s="46" t="str">
        <f>TRIM(Table1[[#This Row],[Grant]])</f>
        <v/>
      </c>
      <c r="AS170" s="46" t="str">
        <f>TRIM(Table1[[#This Row],[Staff ID]])</f>
        <v/>
      </c>
      <c r="AT170" s="46" t="str">
        <f>IF(TRIM(Table1[[#This Row],[Budget Code]])=0,"",TRIM(Table1[[#This Row],[Budget Code]]))</f>
        <v/>
      </c>
      <c r="AU170" s="46" t="str">
        <f>IF(Table1[[#This Row],[Line Description]]&lt;&gt;"",Table1[[#This Row],[Line Description]],"")</f>
        <v/>
      </c>
      <c r="AV170" s="46" t="str">
        <f>IF(Table1[[#This Row],[Cur_Amount Debit]]&gt;0,ROUND(Table1[[#This Row],[Cur_Amount Debit]],2),"")</f>
        <v/>
      </c>
      <c r="AW170" s="46" t="str">
        <f>IF(Table1[[#This Row],[Cur_Amount Credit]]&gt;0,ROUND(Table1[[#This Row],[Cur_Amount Credit]],2),"")</f>
        <v/>
      </c>
      <c r="AX170" s="46" t="str">
        <f>LEFT(Table1[[#This Row],[Cur]],3)</f>
        <v/>
      </c>
      <c r="AY170" s="59"/>
      <c r="AZ170" s="46"/>
      <c r="BA170" s="46" t="str">
        <f>IF(Table1[[#This Row],[Cur]]&lt;&gt;"",IF(Table1[[#This Row],[Cur]]="USD","",ExchangeRate),"")</f>
        <v/>
      </c>
      <c r="BB170" s="46" t="str">
        <f>IF(Table1[[#This Row],[Grant]]&lt;&gt;"",VLOOKUP(Table1[[#This Row],[Grant]],Grants!B:D,3),"")</f>
        <v/>
      </c>
      <c r="BC170" s="46" t="str">
        <f>TRIM(Table1[[#This Row],[Vendor ID]])</f>
        <v/>
      </c>
      <c r="BD170">
        <f>IF(Table1[[#This Row],[Reference Number]]=Q169,BD169,BD169+1)</f>
        <v>0</v>
      </c>
    </row>
    <row r="171" spans="1:56" ht="11.25" customHeight="1" x14ac:dyDescent="0.25">
      <c r="A171" s="1"/>
      <c r="B171" s="88" t="str">
        <f>IF(Table1[[#This Row],[Posting Date]]&lt;&gt;"",IF(Table1[[#This Row],[Reference Number]]=Q170,B170+1,1),"")</f>
        <v/>
      </c>
      <c r="C171" s="61"/>
      <c r="D171" s="61"/>
      <c r="E171" s="138"/>
      <c r="F171" s="141" t="str">
        <f>IFERROR(IF(VLOOKUP(Table1[[#This Row],[Budget Code Description]],Dimentions!$X$6:$AC$139,2,FALSE)="","",VLOOKUP(Table1[[#This Row],[Budget Code Description]],Dimentions!$X$6:$AC$139,2,FALSE)),"")</f>
        <v/>
      </c>
      <c r="G171" s="141"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1" t="str">
        <f>IFERROR(VLOOKUP(Table1[[#This Row],[Budget Code Description]],Table6[#All],8,FALSE),"")</f>
        <v/>
      </c>
      <c r="L171" s="63"/>
      <c r="M171" s="65" t="str">
        <f>IFERROR(VLOOKUP(Table1[[#This Row],[Staff ID]],Table2[],2,FALSE),"")</f>
        <v/>
      </c>
      <c r="N171" s="209" t="str">
        <f>IFERROR(IF(VLOOKUP(Table1[[#This Row],[Budget Code Description]],Dimentions!$X$6:$AC$134,4,FALSE)="","",VLOOKUP(Table1[[#This Row],[Budget Code Description]],Dimentions!$X$6:$AC$134,4,FALSE)),"")</f>
        <v/>
      </c>
      <c r="O171" s="65" t="str">
        <f>IFERROR(VLOOKUP(Table1[[#This Row],[Vendor ID]],Table549[],2,FALSE),"")</f>
        <v/>
      </c>
      <c r="P171" s="63"/>
      <c r="Q171" s="141" t="str">
        <f>IF(Table1[[#This Row],[Posting Date]]&lt;&gt;"",$D$9,"")</f>
        <v/>
      </c>
      <c r="R171" s="157" t="str">
        <f>IF(Table1[[#This Row],[Posting Date]]&lt;&gt;"",$D$10,"")</f>
        <v/>
      </c>
      <c r="S171" s="66"/>
      <c r="T171" s="63"/>
      <c r="U171" s="67"/>
      <c r="V171" s="67"/>
      <c r="W171" s="67" t="str">
        <f t="shared" si="6"/>
        <v/>
      </c>
      <c r="X171" s="159" t="str">
        <f>IF(E171="","",(IF(Table1[[#This Row],[Cur]]="USD",Table1[[#This Row],[Cur_Amount Debit]],Table1[[#This Row],[Cur_Amount Debit]]/Table1[[#This Row],[Exchange Rate]])))</f>
        <v/>
      </c>
      <c r="Y171" s="159" t="str">
        <f>IF(E171="","",(IF(Table1[[#This Row],[Cur]]="USD",Table1[[#This Row],[Cur_Amount Credit]],Table1[[#This Row],[Cur_Amount Credit]]/ExchangeRate)))</f>
        <v/>
      </c>
      <c r="Z171" s="201" t="str">
        <f>IF(E171="","",(Table1[[#This Row],[Debit USD]]-Table1[[#This Row],[Credit USD]]))</f>
        <v/>
      </c>
      <c r="AA171" s="226"/>
      <c r="AB171" s="255"/>
      <c r="AC171" s="1"/>
      <c r="AD171" s="15"/>
      <c r="AE171" s="15" t="str">
        <f>IF(AND(OR(Table1[[#This Row],[Account]]="15030",Table1[[#This Row],[Account]]="15035",Table1[[#This Row],[Account]]="20150"),Table1[[#This Row],[Vendor ID]]=""),1,"")</f>
        <v/>
      </c>
      <c r="AF171" s="15"/>
      <c r="AG171" s="15"/>
      <c r="AH171" s="15"/>
      <c r="AI171" s="46" t="str">
        <f>IF(Table1[[#This Row],[Posting Date]]&lt;&gt;"","GJ-"&amp;CountryID,"")</f>
        <v/>
      </c>
      <c r="AJ171" s="59" t="str">
        <f>IF(Table1[[#This Row],[Posting Date]]&lt;&gt;"",Table1[[#This Row],[Posting Date]],"")</f>
        <v/>
      </c>
      <c r="AK171" s="46"/>
      <c r="AL171" s="46" t="str">
        <f>IF(Table1[[#This Row],[Description]]&lt;&gt;"",Table1[[#This Row],[Description]],"")</f>
        <v/>
      </c>
      <c r="AM171" s="46" t="str">
        <f>IF(Table1[[#This Row],[Posting Date]]&lt;&gt;"",Table1[[#This Row],[Reference Number]],"")</f>
        <v/>
      </c>
      <c r="AN171" s="46" t="str">
        <f>TRIM(Table1[[#This Row],[Line '#]])</f>
        <v/>
      </c>
      <c r="AO171" s="46" t="str">
        <f>TRIM(Table1[[#This Row],[Account]])</f>
        <v/>
      </c>
      <c r="AP171" s="46" t="str">
        <f>IF(Table1[[#This Row],[Posting Date]]&lt;&gt;"",$D$5,"")</f>
        <v/>
      </c>
      <c r="AQ171" s="46" t="str">
        <f>TRIM(Table1[[#This Row],[Departments-Prgrams]])</f>
        <v/>
      </c>
      <c r="AR171" s="46" t="str">
        <f>TRIM(Table1[[#This Row],[Grant]])</f>
        <v/>
      </c>
      <c r="AS171" s="46" t="str">
        <f>TRIM(Table1[[#This Row],[Staff ID]])</f>
        <v/>
      </c>
      <c r="AT171" s="46" t="str">
        <f>IF(TRIM(Table1[[#This Row],[Budget Code]])=0,"",TRIM(Table1[[#This Row],[Budget Code]]))</f>
        <v/>
      </c>
      <c r="AU171" s="46" t="str">
        <f>IF(Table1[[#This Row],[Line Description]]&lt;&gt;"",Table1[[#This Row],[Line Description]],"")</f>
        <v/>
      </c>
      <c r="AV171" s="46" t="str">
        <f>IF(Table1[[#This Row],[Cur_Amount Debit]]&gt;0,ROUND(Table1[[#This Row],[Cur_Amount Debit]],2),"")</f>
        <v/>
      </c>
      <c r="AW171" s="46" t="str">
        <f>IF(Table1[[#This Row],[Cur_Amount Credit]]&gt;0,ROUND(Table1[[#This Row],[Cur_Amount Credit]],2),"")</f>
        <v/>
      </c>
      <c r="AX171" s="46" t="str">
        <f>LEFT(Table1[[#This Row],[Cur]],3)</f>
        <v/>
      </c>
      <c r="AY171" s="59"/>
      <c r="AZ171" s="46"/>
      <c r="BA171" s="46" t="str">
        <f>IF(Table1[[#This Row],[Cur]]&lt;&gt;"",IF(Table1[[#This Row],[Cur]]="USD","",ExchangeRate),"")</f>
        <v/>
      </c>
      <c r="BB171" s="46" t="str">
        <f>IF(Table1[[#This Row],[Grant]]&lt;&gt;"",VLOOKUP(Table1[[#This Row],[Grant]],Grants!B:D,3),"")</f>
        <v/>
      </c>
      <c r="BC171" s="46" t="str">
        <f>TRIM(Table1[[#This Row],[Vendor ID]])</f>
        <v/>
      </c>
      <c r="BD171">
        <f>IF(Table1[[#This Row],[Reference Number]]=Q170,BD170,BD170+1)</f>
        <v>0</v>
      </c>
    </row>
    <row r="172" spans="1:56" ht="11.25" customHeight="1" x14ac:dyDescent="0.25">
      <c r="A172" s="1"/>
      <c r="B172" s="88" t="str">
        <f>IF(Table1[[#This Row],[Posting Date]]&lt;&gt;"",IF(Table1[[#This Row],[Reference Number]]=Q171,B171+1,1),"")</f>
        <v/>
      </c>
      <c r="C172" s="61"/>
      <c r="D172" s="61"/>
      <c r="E172" s="138"/>
      <c r="F172" s="141" t="str">
        <f>IFERROR(IF(VLOOKUP(Table1[[#This Row],[Budget Code Description]],Dimentions!$X$6:$AC$139,2,FALSE)="","",VLOOKUP(Table1[[#This Row],[Budget Code Description]],Dimentions!$X$6:$AC$139,2,FALSE)),"")</f>
        <v/>
      </c>
      <c r="G172" s="141"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1" t="str">
        <f>IFERROR(VLOOKUP(Table1[[#This Row],[Budget Code Description]],Table6[#All],8,FALSE),"")</f>
        <v/>
      </c>
      <c r="L172" s="63"/>
      <c r="M172" s="65" t="str">
        <f>IFERROR(VLOOKUP(Table1[[#This Row],[Staff ID]],Table2[],2,FALSE),"")</f>
        <v/>
      </c>
      <c r="N172" s="209" t="str">
        <f>IFERROR(IF(VLOOKUP(Table1[[#This Row],[Budget Code Description]],Dimentions!$X$6:$AC$134,4,FALSE)="","",VLOOKUP(Table1[[#This Row],[Budget Code Description]],Dimentions!$X$6:$AC$134,4,FALSE)),"")</f>
        <v/>
      </c>
      <c r="O172" s="65" t="str">
        <f>IFERROR(VLOOKUP(Table1[[#This Row],[Vendor ID]],Table549[],2,FALSE),"")</f>
        <v/>
      </c>
      <c r="P172" s="63"/>
      <c r="Q172" s="141" t="str">
        <f>IF(Table1[[#This Row],[Posting Date]]&lt;&gt;"",$D$9,"")</f>
        <v/>
      </c>
      <c r="R172" s="157" t="str">
        <f>IF(Table1[[#This Row],[Posting Date]]&lt;&gt;"",$D$10,"")</f>
        <v/>
      </c>
      <c r="S172" s="66"/>
      <c r="T172" s="63"/>
      <c r="U172" s="67"/>
      <c r="V172" s="67"/>
      <c r="W172" s="67" t="str">
        <f t="shared" si="6"/>
        <v/>
      </c>
      <c r="X172" s="159" t="str">
        <f>IF(E172="","",(IF(Table1[[#This Row],[Cur]]="USD",Table1[[#This Row],[Cur_Amount Debit]],Table1[[#This Row],[Cur_Amount Debit]]/Table1[[#This Row],[Exchange Rate]])))</f>
        <v/>
      </c>
      <c r="Y172" s="159" t="str">
        <f>IF(E172="","",(IF(Table1[[#This Row],[Cur]]="USD",Table1[[#This Row],[Cur_Amount Credit]],Table1[[#This Row],[Cur_Amount Credit]]/ExchangeRate)))</f>
        <v/>
      </c>
      <c r="Z172" s="201" t="str">
        <f>IF(E172="","",(Table1[[#This Row],[Debit USD]]-Table1[[#This Row],[Credit USD]]))</f>
        <v/>
      </c>
      <c r="AA172" s="226"/>
      <c r="AB172" s="255"/>
      <c r="AC172" s="1"/>
      <c r="AD172" s="15"/>
      <c r="AE172" s="15" t="str">
        <f>IF(AND(OR(Table1[[#This Row],[Account]]="15030",Table1[[#This Row],[Account]]="15035",Table1[[#This Row],[Account]]="20150"),Table1[[#This Row],[Vendor ID]]=""),1,"")</f>
        <v/>
      </c>
      <c r="AF172" s="15"/>
      <c r="AG172" s="15"/>
      <c r="AH172" s="15"/>
      <c r="AI172" s="46" t="str">
        <f>IF(Table1[[#This Row],[Posting Date]]&lt;&gt;"","GJ-"&amp;CountryID,"")</f>
        <v/>
      </c>
      <c r="AJ172" s="59" t="str">
        <f>IF(Table1[[#This Row],[Posting Date]]&lt;&gt;"",Table1[[#This Row],[Posting Date]],"")</f>
        <v/>
      </c>
      <c r="AK172" s="46"/>
      <c r="AL172" s="46" t="str">
        <f>IF(Table1[[#This Row],[Description]]&lt;&gt;"",Table1[[#This Row],[Description]],"")</f>
        <v/>
      </c>
      <c r="AM172" s="46" t="str">
        <f>IF(Table1[[#This Row],[Posting Date]]&lt;&gt;"",Table1[[#This Row],[Reference Number]],"")</f>
        <v/>
      </c>
      <c r="AN172" s="46" t="str">
        <f>TRIM(Table1[[#This Row],[Line '#]])</f>
        <v/>
      </c>
      <c r="AO172" s="46" t="str">
        <f>TRIM(Table1[[#This Row],[Account]])</f>
        <v/>
      </c>
      <c r="AP172" s="46" t="str">
        <f>IF(Table1[[#This Row],[Posting Date]]&lt;&gt;"",$D$5,"")</f>
        <v/>
      </c>
      <c r="AQ172" s="46" t="str">
        <f>TRIM(Table1[[#This Row],[Departments-Prgrams]])</f>
        <v/>
      </c>
      <c r="AR172" s="46" t="str">
        <f>TRIM(Table1[[#This Row],[Grant]])</f>
        <v/>
      </c>
      <c r="AS172" s="46" t="str">
        <f>TRIM(Table1[[#This Row],[Staff ID]])</f>
        <v/>
      </c>
      <c r="AT172" s="46" t="str">
        <f>IF(TRIM(Table1[[#This Row],[Budget Code]])=0,"",TRIM(Table1[[#This Row],[Budget Code]]))</f>
        <v/>
      </c>
      <c r="AU172" s="46" t="str">
        <f>IF(Table1[[#This Row],[Line Description]]&lt;&gt;"",Table1[[#This Row],[Line Description]],"")</f>
        <v/>
      </c>
      <c r="AV172" s="46" t="str">
        <f>IF(Table1[[#This Row],[Cur_Amount Debit]]&gt;0,ROUND(Table1[[#This Row],[Cur_Amount Debit]],2),"")</f>
        <v/>
      </c>
      <c r="AW172" s="46" t="str">
        <f>IF(Table1[[#This Row],[Cur_Amount Credit]]&gt;0,ROUND(Table1[[#This Row],[Cur_Amount Credit]],2),"")</f>
        <v/>
      </c>
      <c r="AX172" s="46" t="str">
        <f>LEFT(Table1[[#This Row],[Cur]],3)</f>
        <v/>
      </c>
      <c r="AY172" s="59"/>
      <c r="AZ172" s="46"/>
      <c r="BA172" s="46" t="str">
        <f>IF(Table1[[#This Row],[Cur]]&lt;&gt;"",IF(Table1[[#This Row],[Cur]]="USD","",ExchangeRate),"")</f>
        <v/>
      </c>
      <c r="BB172" s="46" t="str">
        <f>IF(Table1[[#This Row],[Grant]]&lt;&gt;"",VLOOKUP(Table1[[#This Row],[Grant]],Grants!B:D,3),"")</f>
        <v/>
      </c>
      <c r="BC172" s="46" t="str">
        <f>TRIM(Table1[[#This Row],[Vendor ID]])</f>
        <v/>
      </c>
      <c r="BD172">
        <f>IF(Table1[[#This Row],[Reference Number]]=Q171,BD171,BD171+1)</f>
        <v>0</v>
      </c>
    </row>
    <row r="173" spans="1:56" ht="11.25" customHeight="1" x14ac:dyDescent="0.25">
      <c r="A173" s="1"/>
      <c r="B173" s="88" t="str">
        <f>IF(Table1[[#This Row],[Posting Date]]&lt;&gt;"",IF(Table1[[#This Row],[Reference Number]]=Q172,B172+1,1),"")</f>
        <v/>
      </c>
      <c r="C173" s="61"/>
      <c r="D173" s="61"/>
      <c r="E173" s="138"/>
      <c r="F173" s="141" t="str">
        <f>IFERROR(IF(VLOOKUP(Table1[[#This Row],[Budget Code Description]],Dimentions!$X$6:$AC$139,2,FALSE)="","",VLOOKUP(Table1[[#This Row],[Budget Code Description]],Dimentions!$X$6:$AC$139,2,FALSE)),"")</f>
        <v/>
      </c>
      <c r="G173" s="141"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1" t="str">
        <f>IFERROR(VLOOKUP(Table1[[#This Row],[Budget Code Description]],Table6[#All],8,FALSE),"")</f>
        <v/>
      </c>
      <c r="L173" s="63"/>
      <c r="M173" s="65" t="str">
        <f>IFERROR(VLOOKUP(Table1[[#This Row],[Staff ID]],Table2[],2,FALSE),"")</f>
        <v/>
      </c>
      <c r="N173" s="209" t="str">
        <f>IFERROR(IF(VLOOKUP(Table1[[#This Row],[Budget Code Description]],Dimentions!$X$6:$AC$134,4,FALSE)="","",VLOOKUP(Table1[[#This Row],[Budget Code Description]],Dimentions!$X$6:$AC$134,4,FALSE)),"")</f>
        <v/>
      </c>
      <c r="O173" s="65" t="str">
        <f>IFERROR(VLOOKUP(Table1[[#This Row],[Vendor ID]],Table549[],2,FALSE),"")</f>
        <v/>
      </c>
      <c r="P173" s="63"/>
      <c r="Q173" s="141" t="str">
        <f>IF(Table1[[#This Row],[Posting Date]]&lt;&gt;"",$D$9,"")</f>
        <v/>
      </c>
      <c r="R173" s="157" t="str">
        <f>IF(Table1[[#This Row],[Posting Date]]&lt;&gt;"",$D$10,"")</f>
        <v/>
      </c>
      <c r="S173" s="66"/>
      <c r="T173" s="63"/>
      <c r="U173" s="67"/>
      <c r="V173" s="67"/>
      <c r="W173" s="67" t="str">
        <f t="shared" si="6"/>
        <v/>
      </c>
      <c r="X173" s="159" t="str">
        <f>IF(E173="","",(IF(Table1[[#This Row],[Cur]]="USD",Table1[[#This Row],[Cur_Amount Debit]],Table1[[#This Row],[Cur_Amount Debit]]/Table1[[#This Row],[Exchange Rate]])))</f>
        <v/>
      </c>
      <c r="Y173" s="159" t="str">
        <f>IF(E173="","",(IF(Table1[[#This Row],[Cur]]="USD",Table1[[#This Row],[Cur_Amount Credit]],Table1[[#This Row],[Cur_Amount Credit]]/ExchangeRate)))</f>
        <v/>
      </c>
      <c r="Z173" s="201" t="str">
        <f>IF(E173="","",(Table1[[#This Row],[Debit USD]]-Table1[[#This Row],[Credit USD]]))</f>
        <v/>
      </c>
      <c r="AA173" s="226"/>
      <c r="AB173" s="255"/>
      <c r="AC173" s="1"/>
      <c r="AD173" s="15"/>
      <c r="AE173" s="15" t="str">
        <f>IF(AND(OR(Table1[[#This Row],[Account]]="15030",Table1[[#This Row],[Account]]="15035",Table1[[#This Row],[Account]]="20150"),Table1[[#This Row],[Vendor ID]]=""),1,"")</f>
        <v/>
      </c>
      <c r="AF173" s="15"/>
      <c r="AG173" s="15"/>
      <c r="AH173" s="15"/>
      <c r="AI173" s="46" t="str">
        <f>IF(Table1[[#This Row],[Posting Date]]&lt;&gt;"","GJ-"&amp;CountryID,"")</f>
        <v/>
      </c>
      <c r="AJ173" s="59" t="str">
        <f>IF(Table1[[#This Row],[Posting Date]]&lt;&gt;"",Table1[[#This Row],[Posting Date]],"")</f>
        <v/>
      </c>
      <c r="AK173" s="46"/>
      <c r="AL173" s="46" t="str">
        <f>IF(Table1[[#This Row],[Description]]&lt;&gt;"",Table1[[#This Row],[Description]],"")</f>
        <v/>
      </c>
      <c r="AM173" s="46" t="str">
        <f>IF(Table1[[#This Row],[Posting Date]]&lt;&gt;"",Table1[[#This Row],[Reference Number]],"")</f>
        <v/>
      </c>
      <c r="AN173" s="46" t="str">
        <f>TRIM(Table1[[#This Row],[Line '#]])</f>
        <v/>
      </c>
      <c r="AO173" s="46" t="str">
        <f>TRIM(Table1[[#This Row],[Account]])</f>
        <v/>
      </c>
      <c r="AP173" s="46" t="str">
        <f>IF(Table1[[#This Row],[Posting Date]]&lt;&gt;"",$D$5,"")</f>
        <v/>
      </c>
      <c r="AQ173" s="46" t="str">
        <f>TRIM(Table1[[#This Row],[Departments-Prgrams]])</f>
        <v/>
      </c>
      <c r="AR173" s="46" t="str">
        <f>TRIM(Table1[[#This Row],[Grant]])</f>
        <v/>
      </c>
      <c r="AS173" s="46" t="str">
        <f>TRIM(Table1[[#This Row],[Staff ID]])</f>
        <v/>
      </c>
      <c r="AT173" s="46" t="str">
        <f>IF(TRIM(Table1[[#This Row],[Budget Code]])=0,"",TRIM(Table1[[#This Row],[Budget Code]]))</f>
        <v/>
      </c>
      <c r="AU173" s="46" t="str">
        <f>IF(Table1[[#This Row],[Line Description]]&lt;&gt;"",Table1[[#This Row],[Line Description]],"")</f>
        <v/>
      </c>
      <c r="AV173" s="46" t="str">
        <f>IF(Table1[[#This Row],[Cur_Amount Debit]]&gt;0,ROUND(Table1[[#This Row],[Cur_Amount Debit]],2),"")</f>
        <v/>
      </c>
      <c r="AW173" s="46" t="str">
        <f>IF(Table1[[#This Row],[Cur_Amount Credit]]&gt;0,ROUND(Table1[[#This Row],[Cur_Amount Credit]],2),"")</f>
        <v/>
      </c>
      <c r="AX173" s="46" t="str">
        <f>LEFT(Table1[[#This Row],[Cur]],3)</f>
        <v/>
      </c>
      <c r="AY173" s="59"/>
      <c r="AZ173" s="46"/>
      <c r="BA173" s="46" t="str">
        <f>IF(Table1[[#This Row],[Cur]]&lt;&gt;"",IF(Table1[[#This Row],[Cur]]="USD","",ExchangeRate),"")</f>
        <v/>
      </c>
      <c r="BB173" s="46" t="str">
        <f>IF(Table1[[#This Row],[Grant]]&lt;&gt;"",VLOOKUP(Table1[[#This Row],[Grant]],Grants!B:D,3),"")</f>
        <v/>
      </c>
      <c r="BC173" s="46" t="str">
        <f>TRIM(Table1[[#This Row],[Vendor ID]])</f>
        <v/>
      </c>
      <c r="BD173">
        <f>IF(Table1[[#This Row],[Reference Number]]=Q172,BD172,BD172+1)</f>
        <v>0</v>
      </c>
    </row>
    <row r="174" spans="1:56" ht="11.25" customHeight="1" x14ac:dyDescent="0.25">
      <c r="A174" s="1"/>
      <c r="B174" s="88" t="str">
        <f>IF(Table1[[#This Row],[Posting Date]]&lt;&gt;"",IF(Table1[[#This Row],[Reference Number]]=Q173,B173+1,1),"")</f>
        <v/>
      </c>
      <c r="C174" s="61"/>
      <c r="D174" s="61"/>
      <c r="E174" s="138"/>
      <c r="F174" s="141" t="str">
        <f>IFERROR(IF(VLOOKUP(Table1[[#This Row],[Budget Code Description]],Dimentions!$X$6:$AC$139,2,FALSE)="","",VLOOKUP(Table1[[#This Row],[Budget Code Description]],Dimentions!$X$6:$AC$139,2,FALSE)),"")</f>
        <v/>
      </c>
      <c r="G174" s="141"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1" t="str">
        <f>IFERROR(VLOOKUP(Table1[[#This Row],[Budget Code Description]],Table6[#All],8,FALSE),"")</f>
        <v/>
      </c>
      <c r="L174" s="63"/>
      <c r="M174" s="65" t="str">
        <f>IFERROR(VLOOKUP(Table1[[#This Row],[Staff ID]],Table2[],2,FALSE),"")</f>
        <v/>
      </c>
      <c r="N174" s="209" t="str">
        <f>IFERROR(IF(VLOOKUP(Table1[[#This Row],[Budget Code Description]],Dimentions!$X$6:$AC$134,4,FALSE)="","",VLOOKUP(Table1[[#This Row],[Budget Code Description]],Dimentions!$X$6:$AC$134,4,FALSE)),"")</f>
        <v/>
      </c>
      <c r="O174" s="65" t="str">
        <f>IFERROR(VLOOKUP(Table1[[#This Row],[Vendor ID]],Table549[],2,FALSE),"")</f>
        <v/>
      </c>
      <c r="P174" s="63"/>
      <c r="Q174" s="141" t="str">
        <f>IF(Table1[[#This Row],[Posting Date]]&lt;&gt;"",$D$9,"")</f>
        <v/>
      </c>
      <c r="R174" s="157" t="str">
        <f>IF(Table1[[#This Row],[Posting Date]]&lt;&gt;"",$D$10,"")</f>
        <v/>
      </c>
      <c r="S174" s="66"/>
      <c r="T174" s="63"/>
      <c r="U174" s="67"/>
      <c r="V174" s="67"/>
      <c r="W174" s="67" t="str">
        <f t="shared" si="6"/>
        <v/>
      </c>
      <c r="X174" s="159" t="str">
        <f>IF(E174="","",(IF(Table1[[#This Row],[Cur]]="USD",Table1[[#This Row],[Cur_Amount Debit]],Table1[[#This Row],[Cur_Amount Debit]]/Table1[[#This Row],[Exchange Rate]])))</f>
        <v/>
      </c>
      <c r="Y174" s="159" t="str">
        <f>IF(E174="","",(IF(Table1[[#This Row],[Cur]]="USD",Table1[[#This Row],[Cur_Amount Credit]],Table1[[#This Row],[Cur_Amount Credit]]/ExchangeRate)))</f>
        <v/>
      </c>
      <c r="Z174" s="201" t="str">
        <f>IF(E174="","",(Table1[[#This Row],[Debit USD]]-Table1[[#This Row],[Credit USD]]))</f>
        <v/>
      </c>
      <c r="AA174" s="226"/>
      <c r="AB174" s="255"/>
      <c r="AC174" s="1"/>
      <c r="AD174" s="15"/>
      <c r="AE174" s="15" t="str">
        <f>IF(AND(OR(Table1[[#This Row],[Account]]="15030",Table1[[#This Row],[Account]]="15035",Table1[[#This Row],[Account]]="20150"),Table1[[#This Row],[Vendor ID]]=""),1,"")</f>
        <v/>
      </c>
      <c r="AF174" s="15"/>
      <c r="AG174" s="15"/>
      <c r="AH174" s="15"/>
      <c r="AI174" s="46" t="str">
        <f>IF(Table1[[#This Row],[Posting Date]]&lt;&gt;"","GJ-"&amp;CountryID,"")</f>
        <v/>
      </c>
      <c r="AJ174" s="59" t="str">
        <f>IF(Table1[[#This Row],[Posting Date]]&lt;&gt;"",Table1[[#This Row],[Posting Date]],"")</f>
        <v/>
      </c>
      <c r="AK174" s="46"/>
      <c r="AL174" s="46" t="str">
        <f>IF(Table1[[#This Row],[Description]]&lt;&gt;"",Table1[[#This Row],[Description]],"")</f>
        <v/>
      </c>
      <c r="AM174" s="46" t="str">
        <f>IF(Table1[[#This Row],[Posting Date]]&lt;&gt;"",Table1[[#This Row],[Reference Number]],"")</f>
        <v/>
      </c>
      <c r="AN174" s="46" t="str">
        <f>TRIM(Table1[[#This Row],[Line '#]])</f>
        <v/>
      </c>
      <c r="AO174" s="46" t="str">
        <f>TRIM(Table1[[#This Row],[Account]])</f>
        <v/>
      </c>
      <c r="AP174" s="46" t="str">
        <f>IF(Table1[[#This Row],[Posting Date]]&lt;&gt;"",$D$5,"")</f>
        <v/>
      </c>
      <c r="AQ174" s="46" t="str">
        <f>TRIM(Table1[[#This Row],[Departments-Prgrams]])</f>
        <v/>
      </c>
      <c r="AR174" s="46" t="str">
        <f>TRIM(Table1[[#This Row],[Grant]])</f>
        <v/>
      </c>
      <c r="AS174" s="46" t="str">
        <f>TRIM(Table1[[#This Row],[Staff ID]])</f>
        <v/>
      </c>
      <c r="AT174" s="46" t="str">
        <f>IF(TRIM(Table1[[#This Row],[Budget Code]])=0,"",TRIM(Table1[[#This Row],[Budget Code]]))</f>
        <v/>
      </c>
      <c r="AU174" s="46" t="str">
        <f>IF(Table1[[#This Row],[Line Description]]&lt;&gt;"",Table1[[#This Row],[Line Description]],"")</f>
        <v/>
      </c>
      <c r="AV174" s="46" t="str">
        <f>IF(Table1[[#This Row],[Cur_Amount Debit]]&gt;0,ROUND(Table1[[#This Row],[Cur_Amount Debit]],2),"")</f>
        <v/>
      </c>
      <c r="AW174" s="46" t="str">
        <f>IF(Table1[[#This Row],[Cur_Amount Credit]]&gt;0,ROUND(Table1[[#This Row],[Cur_Amount Credit]],2),"")</f>
        <v/>
      </c>
      <c r="AX174" s="46" t="str">
        <f>LEFT(Table1[[#This Row],[Cur]],3)</f>
        <v/>
      </c>
      <c r="AY174" s="59"/>
      <c r="AZ174" s="46"/>
      <c r="BA174" s="46" t="str">
        <f>IF(Table1[[#This Row],[Cur]]&lt;&gt;"",IF(Table1[[#This Row],[Cur]]="USD","",ExchangeRate),"")</f>
        <v/>
      </c>
      <c r="BB174" s="46" t="str">
        <f>IF(Table1[[#This Row],[Grant]]&lt;&gt;"",VLOOKUP(Table1[[#This Row],[Grant]],Grants!B:D,3),"")</f>
        <v/>
      </c>
      <c r="BC174" s="46" t="str">
        <f>TRIM(Table1[[#This Row],[Vendor ID]])</f>
        <v/>
      </c>
      <c r="BD174">
        <f>IF(Table1[[#This Row],[Reference Number]]=Q173,BD173,BD173+1)</f>
        <v>0</v>
      </c>
    </row>
    <row r="175" spans="1:56" ht="11.25" customHeight="1" x14ac:dyDescent="0.25">
      <c r="A175" s="1"/>
      <c r="B175" s="88" t="str">
        <f>IF(Table1[[#This Row],[Posting Date]]&lt;&gt;"",IF(Table1[[#This Row],[Reference Number]]=Q174,B174+1,1),"")</f>
        <v/>
      </c>
      <c r="C175" s="61"/>
      <c r="D175" s="61"/>
      <c r="E175" s="138"/>
      <c r="F175" s="141" t="str">
        <f>IFERROR(IF(VLOOKUP(Table1[[#This Row],[Budget Code Description]],Dimentions!$X$6:$AC$139,2,FALSE)="","",VLOOKUP(Table1[[#This Row],[Budget Code Description]],Dimentions!$X$6:$AC$139,2,FALSE)),"")</f>
        <v/>
      </c>
      <c r="G175" s="141"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1" t="str">
        <f>IFERROR(VLOOKUP(Table1[[#This Row],[Budget Code Description]],Table6[#All],8,FALSE),"")</f>
        <v/>
      </c>
      <c r="L175" s="63"/>
      <c r="M175" s="65" t="str">
        <f>IFERROR(VLOOKUP(Table1[[#This Row],[Staff ID]],Table2[],2,FALSE),"")</f>
        <v/>
      </c>
      <c r="N175" s="209" t="str">
        <f>IFERROR(IF(VLOOKUP(Table1[[#This Row],[Budget Code Description]],Dimentions!$X$6:$AC$134,4,FALSE)="","",VLOOKUP(Table1[[#This Row],[Budget Code Description]],Dimentions!$X$6:$AC$134,4,FALSE)),"")</f>
        <v/>
      </c>
      <c r="O175" s="65" t="str">
        <f>IFERROR(VLOOKUP(Table1[[#This Row],[Vendor ID]],Table549[],2,FALSE),"")</f>
        <v/>
      </c>
      <c r="P175" s="63"/>
      <c r="Q175" s="141" t="str">
        <f>IF(Table1[[#This Row],[Posting Date]]&lt;&gt;"",$D$9,"")</f>
        <v/>
      </c>
      <c r="R175" s="157" t="str">
        <f>IF(Table1[[#This Row],[Posting Date]]&lt;&gt;"",$D$10,"")</f>
        <v/>
      </c>
      <c r="S175" s="66"/>
      <c r="T175" s="63"/>
      <c r="U175" s="67"/>
      <c r="V175" s="67"/>
      <c r="W175" s="67" t="str">
        <f t="shared" ref="W175:W238" si="7">IF(E175="","",(ExchangeRate))</f>
        <v/>
      </c>
      <c r="X175" s="159" t="str">
        <f>IF(E175="","",(IF(Table1[[#This Row],[Cur]]="USD",Table1[[#This Row],[Cur_Amount Debit]],Table1[[#This Row],[Cur_Amount Debit]]/Table1[[#This Row],[Exchange Rate]])))</f>
        <v/>
      </c>
      <c r="Y175" s="159" t="str">
        <f>IF(E175="","",(IF(Table1[[#This Row],[Cur]]="USD",Table1[[#This Row],[Cur_Amount Credit]],Table1[[#This Row],[Cur_Amount Credit]]/ExchangeRate)))</f>
        <v/>
      </c>
      <c r="Z175" s="201" t="str">
        <f>IF(E175="","",(Table1[[#This Row],[Debit USD]]-Table1[[#This Row],[Credit USD]]))</f>
        <v/>
      </c>
      <c r="AA175" s="226"/>
      <c r="AB175" s="255"/>
      <c r="AC175" s="1"/>
      <c r="AD175" s="15"/>
      <c r="AE175" s="15" t="str">
        <f>IF(AND(OR(Table1[[#This Row],[Account]]="15030",Table1[[#This Row],[Account]]="15035",Table1[[#This Row],[Account]]="20150"),Table1[[#This Row],[Vendor ID]]=""),1,"")</f>
        <v/>
      </c>
      <c r="AF175" s="15"/>
      <c r="AG175" s="15"/>
      <c r="AH175" s="15"/>
      <c r="AI175" s="46" t="str">
        <f>IF(Table1[[#This Row],[Posting Date]]&lt;&gt;"","GJ-"&amp;CountryID,"")</f>
        <v/>
      </c>
      <c r="AJ175" s="59" t="str">
        <f>IF(Table1[[#This Row],[Posting Date]]&lt;&gt;"",Table1[[#This Row],[Posting Date]],"")</f>
        <v/>
      </c>
      <c r="AK175" s="46"/>
      <c r="AL175" s="46" t="str">
        <f>IF(Table1[[#This Row],[Description]]&lt;&gt;"",Table1[[#This Row],[Description]],"")</f>
        <v/>
      </c>
      <c r="AM175" s="46" t="str">
        <f>IF(Table1[[#This Row],[Posting Date]]&lt;&gt;"",Table1[[#This Row],[Reference Number]],"")</f>
        <v/>
      </c>
      <c r="AN175" s="46" t="str">
        <f>TRIM(Table1[[#This Row],[Line '#]])</f>
        <v/>
      </c>
      <c r="AO175" s="46" t="str">
        <f>TRIM(Table1[[#This Row],[Account]])</f>
        <v/>
      </c>
      <c r="AP175" s="46" t="str">
        <f>IF(Table1[[#This Row],[Posting Date]]&lt;&gt;"",$D$5,"")</f>
        <v/>
      </c>
      <c r="AQ175" s="46" t="str">
        <f>TRIM(Table1[[#This Row],[Departments-Prgrams]])</f>
        <v/>
      </c>
      <c r="AR175" s="46" t="str">
        <f>TRIM(Table1[[#This Row],[Grant]])</f>
        <v/>
      </c>
      <c r="AS175" s="46" t="str">
        <f>TRIM(Table1[[#This Row],[Staff ID]])</f>
        <v/>
      </c>
      <c r="AT175" s="46" t="str">
        <f>IF(TRIM(Table1[[#This Row],[Budget Code]])=0,"",TRIM(Table1[[#This Row],[Budget Code]]))</f>
        <v/>
      </c>
      <c r="AU175" s="46" t="str">
        <f>IF(Table1[[#This Row],[Line Description]]&lt;&gt;"",Table1[[#This Row],[Line Description]],"")</f>
        <v/>
      </c>
      <c r="AV175" s="46" t="str">
        <f>IF(Table1[[#This Row],[Cur_Amount Debit]]&gt;0,ROUND(Table1[[#This Row],[Cur_Amount Debit]],2),"")</f>
        <v/>
      </c>
      <c r="AW175" s="46" t="str">
        <f>IF(Table1[[#This Row],[Cur_Amount Credit]]&gt;0,ROUND(Table1[[#This Row],[Cur_Amount Credit]],2),"")</f>
        <v/>
      </c>
      <c r="AX175" s="46" t="str">
        <f>LEFT(Table1[[#This Row],[Cur]],3)</f>
        <v/>
      </c>
      <c r="AY175" s="59"/>
      <c r="AZ175" s="46"/>
      <c r="BA175" s="46" t="str">
        <f>IF(Table1[[#This Row],[Cur]]&lt;&gt;"",IF(Table1[[#This Row],[Cur]]="USD","",ExchangeRate),"")</f>
        <v/>
      </c>
      <c r="BB175" s="46" t="str">
        <f>IF(Table1[[#This Row],[Grant]]&lt;&gt;"",VLOOKUP(Table1[[#This Row],[Grant]],Grants!B:D,3),"")</f>
        <v/>
      </c>
      <c r="BC175" s="46" t="str">
        <f>TRIM(Table1[[#This Row],[Vendor ID]])</f>
        <v/>
      </c>
      <c r="BD175">
        <f>IF(Table1[[#This Row],[Reference Number]]=Q174,BD174,BD174+1)</f>
        <v>0</v>
      </c>
    </row>
    <row r="176" spans="1:56" ht="11.25" customHeight="1" x14ac:dyDescent="0.25">
      <c r="A176" s="1"/>
      <c r="B176" s="88" t="str">
        <f>IF(Table1[[#This Row],[Posting Date]]&lt;&gt;"",IF(Table1[[#This Row],[Reference Number]]=Q175,B175+1,1),"")</f>
        <v/>
      </c>
      <c r="C176" s="61"/>
      <c r="D176" s="61"/>
      <c r="E176" s="138"/>
      <c r="F176" s="141" t="str">
        <f>IFERROR(IF(VLOOKUP(Table1[[#This Row],[Budget Code Description]],Dimentions!$X$6:$AC$139,2,FALSE)="","",VLOOKUP(Table1[[#This Row],[Budget Code Description]],Dimentions!$X$6:$AC$139,2,FALSE)),"")</f>
        <v/>
      </c>
      <c r="G176" s="141"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1" t="str">
        <f>IFERROR(VLOOKUP(Table1[[#This Row],[Budget Code Description]],Table6[#All],8,FALSE),"")</f>
        <v/>
      </c>
      <c r="L176" s="63"/>
      <c r="M176" s="65" t="str">
        <f>IFERROR(VLOOKUP(Table1[[#This Row],[Staff ID]],Table2[],2,FALSE),"")</f>
        <v/>
      </c>
      <c r="N176" s="209" t="str">
        <f>IFERROR(IF(VLOOKUP(Table1[[#This Row],[Budget Code Description]],Dimentions!$X$6:$AC$134,4,FALSE)="","",VLOOKUP(Table1[[#This Row],[Budget Code Description]],Dimentions!$X$6:$AC$134,4,FALSE)),"")</f>
        <v/>
      </c>
      <c r="O176" s="65" t="str">
        <f>IFERROR(VLOOKUP(Table1[[#This Row],[Vendor ID]],Table549[],2,FALSE),"")</f>
        <v/>
      </c>
      <c r="P176" s="63"/>
      <c r="Q176" s="141" t="str">
        <f>IF(Table1[[#This Row],[Posting Date]]&lt;&gt;"",$D$9,"")</f>
        <v/>
      </c>
      <c r="R176" s="157" t="str">
        <f>IF(Table1[[#This Row],[Posting Date]]&lt;&gt;"",$D$10,"")</f>
        <v/>
      </c>
      <c r="S176" s="66"/>
      <c r="T176" s="63"/>
      <c r="U176" s="67"/>
      <c r="V176" s="67"/>
      <c r="W176" s="67" t="str">
        <f t="shared" si="7"/>
        <v/>
      </c>
      <c r="X176" s="159" t="str">
        <f>IF(E176="","",(IF(Table1[[#This Row],[Cur]]="USD",Table1[[#This Row],[Cur_Amount Debit]],Table1[[#This Row],[Cur_Amount Debit]]/Table1[[#This Row],[Exchange Rate]])))</f>
        <v/>
      </c>
      <c r="Y176" s="159" t="str">
        <f>IF(E176="","",(IF(Table1[[#This Row],[Cur]]="USD",Table1[[#This Row],[Cur_Amount Credit]],Table1[[#This Row],[Cur_Amount Credit]]/ExchangeRate)))</f>
        <v/>
      </c>
      <c r="Z176" s="201" t="str">
        <f>IF(E176="","",(Table1[[#This Row],[Debit USD]]-Table1[[#This Row],[Credit USD]]))</f>
        <v/>
      </c>
      <c r="AA176" s="226"/>
      <c r="AB176" s="255"/>
      <c r="AC176" s="1"/>
      <c r="AD176" s="15"/>
      <c r="AE176" s="15" t="str">
        <f>IF(AND(OR(Table1[[#This Row],[Account]]="15030",Table1[[#This Row],[Account]]="15035",Table1[[#This Row],[Account]]="20150"),Table1[[#This Row],[Vendor ID]]=""),1,"")</f>
        <v/>
      </c>
      <c r="AF176" s="15"/>
      <c r="AG176" s="15"/>
      <c r="AH176" s="15"/>
      <c r="AI176" s="46" t="str">
        <f>IF(Table1[[#This Row],[Posting Date]]&lt;&gt;"","GJ-"&amp;CountryID,"")</f>
        <v/>
      </c>
      <c r="AJ176" s="59" t="str">
        <f>IF(Table1[[#This Row],[Posting Date]]&lt;&gt;"",Table1[[#This Row],[Posting Date]],"")</f>
        <v/>
      </c>
      <c r="AK176" s="46"/>
      <c r="AL176" s="46" t="str">
        <f>IF(Table1[[#This Row],[Description]]&lt;&gt;"",Table1[[#This Row],[Description]],"")</f>
        <v/>
      </c>
      <c r="AM176" s="46" t="str">
        <f>IF(Table1[[#This Row],[Posting Date]]&lt;&gt;"",Table1[[#This Row],[Reference Number]],"")</f>
        <v/>
      </c>
      <c r="AN176" s="46" t="str">
        <f>TRIM(Table1[[#This Row],[Line '#]])</f>
        <v/>
      </c>
      <c r="AO176" s="46" t="str">
        <f>TRIM(Table1[[#This Row],[Account]])</f>
        <v/>
      </c>
      <c r="AP176" s="46" t="str">
        <f>IF(Table1[[#This Row],[Posting Date]]&lt;&gt;"",$D$5,"")</f>
        <v/>
      </c>
      <c r="AQ176" s="46" t="str">
        <f>TRIM(Table1[[#This Row],[Departments-Prgrams]])</f>
        <v/>
      </c>
      <c r="AR176" s="46" t="str">
        <f>TRIM(Table1[[#This Row],[Grant]])</f>
        <v/>
      </c>
      <c r="AS176" s="46" t="str">
        <f>TRIM(Table1[[#This Row],[Staff ID]])</f>
        <v/>
      </c>
      <c r="AT176" s="46" t="str">
        <f>IF(TRIM(Table1[[#This Row],[Budget Code]])=0,"",TRIM(Table1[[#This Row],[Budget Code]]))</f>
        <v/>
      </c>
      <c r="AU176" s="46" t="str">
        <f>IF(Table1[[#This Row],[Line Description]]&lt;&gt;"",Table1[[#This Row],[Line Description]],"")</f>
        <v/>
      </c>
      <c r="AV176" s="46" t="str">
        <f>IF(Table1[[#This Row],[Cur_Amount Debit]]&gt;0,ROUND(Table1[[#This Row],[Cur_Amount Debit]],2),"")</f>
        <v/>
      </c>
      <c r="AW176" s="46" t="str">
        <f>IF(Table1[[#This Row],[Cur_Amount Credit]]&gt;0,ROUND(Table1[[#This Row],[Cur_Amount Credit]],2),"")</f>
        <v/>
      </c>
      <c r="AX176" s="46" t="str">
        <f>LEFT(Table1[[#This Row],[Cur]],3)</f>
        <v/>
      </c>
      <c r="AY176" s="59"/>
      <c r="AZ176" s="46"/>
      <c r="BA176" s="46" t="str">
        <f>IF(Table1[[#This Row],[Cur]]&lt;&gt;"",IF(Table1[[#This Row],[Cur]]="USD","",ExchangeRate),"")</f>
        <v/>
      </c>
      <c r="BB176" s="46" t="str">
        <f>IF(Table1[[#This Row],[Grant]]&lt;&gt;"",VLOOKUP(Table1[[#This Row],[Grant]],Grants!B:D,3),"")</f>
        <v/>
      </c>
      <c r="BC176" s="46" t="str">
        <f>TRIM(Table1[[#This Row],[Vendor ID]])</f>
        <v/>
      </c>
      <c r="BD176">
        <f>IF(Table1[[#This Row],[Reference Number]]=Q175,BD175,BD175+1)</f>
        <v>0</v>
      </c>
    </row>
    <row r="177" spans="1:56" ht="11.25" customHeight="1" x14ac:dyDescent="0.25">
      <c r="A177" s="1"/>
      <c r="B177" s="88" t="str">
        <f>IF(Table1[[#This Row],[Posting Date]]&lt;&gt;"",IF(Table1[[#This Row],[Reference Number]]=Q176,B176+1,1),"")</f>
        <v/>
      </c>
      <c r="C177" s="61"/>
      <c r="D177" s="61"/>
      <c r="E177" s="138"/>
      <c r="F177" s="141" t="str">
        <f>IFERROR(IF(VLOOKUP(Table1[[#This Row],[Budget Code Description]],Dimentions!$X$6:$AC$139,2,FALSE)="","",VLOOKUP(Table1[[#This Row],[Budget Code Description]],Dimentions!$X$6:$AC$139,2,FALSE)),"")</f>
        <v/>
      </c>
      <c r="G177" s="141"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1" t="str">
        <f>IFERROR(VLOOKUP(Table1[[#This Row],[Budget Code Description]],Table6[#All],8,FALSE),"")</f>
        <v/>
      </c>
      <c r="L177" s="63"/>
      <c r="M177" s="65" t="str">
        <f>IFERROR(VLOOKUP(Table1[[#This Row],[Staff ID]],Table2[],2,FALSE),"")</f>
        <v/>
      </c>
      <c r="N177" s="209" t="str">
        <f>IFERROR(IF(VLOOKUP(Table1[[#This Row],[Budget Code Description]],Dimentions!$X$6:$AC$134,4,FALSE)="","",VLOOKUP(Table1[[#This Row],[Budget Code Description]],Dimentions!$X$6:$AC$134,4,FALSE)),"")</f>
        <v/>
      </c>
      <c r="O177" s="65" t="str">
        <f>IFERROR(VLOOKUP(Table1[[#This Row],[Vendor ID]],Table549[],2,FALSE),"")</f>
        <v/>
      </c>
      <c r="P177" s="63"/>
      <c r="Q177" s="141" t="str">
        <f>IF(Table1[[#This Row],[Posting Date]]&lt;&gt;"",$D$9,"")</f>
        <v/>
      </c>
      <c r="R177" s="157" t="str">
        <f>IF(Table1[[#This Row],[Posting Date]]&lt;&gt;"",$D$10,"")</f>
        <v/>
      </c>
      <c r="S177" s="66"/>
      <c r="T177" s="63"/>
      <c r="U177" s="67"/>
      <c r="V177" s="67"/>
      <c r="W177" s="67" t="str">
        <f t="shared" si="7"/>
        <v/>
      </c>
      <c r="X177" s="159" t="str">
        <f>IF(E177="","",(IF(Table1[[#This Row],[Cur]]="USD",Table1[[#This Row],[Cur_Amount Debit]],Table1[[#This Row],[Cur_Amount Debit]]/Table1[[#This Row],[Exchange Rate]])))</f>
        <v/>
      </c>
      <c r="Y177" s="159" t="str">
        <f>IF(E177="","",(IF(Table1[[#This Row],[Cur]]="USD",Table1[[#This Row],[Cur_Amount Credit]],Table1[[#This Row],[Cur_Amount Credit]]/ExchangeRate)))</f>
        <v/>
      </c>
      <c r="Z177" s="201" t="str">
        <f>IF(E177="","",(Table1[[#This Row],[Debit USD]]-Table1[[#This Row],[Credit USD]]))</f>
        <v/>
      </c>
      <c r="AA177" s="226"/>
      <c r="AB177" s="255"/>
      <c r="AC177" s="1"/>
      <c r="AD177" s="15"/>
      <c r="AE177" s="15" t="str">
        <f>IF(AND(OR(Table1[[#This Row],[Account]]="15030",Table1[[#This Row],[Account]]="15035",Table1[[#This Row],[Account]]="20150"),Table1[[#This Row],[Vendor ID]]=""),1,"")</f>
        <v/>
      </c>
      <c r="AF177" s="15"/>
      <c r="AG177" s="15"/>
      <c r="AH177" s="15"/>
      <c r="AI177" s="46" t="str">
        <f>IF(Table1[[#This Row],[Posting Date]]&lt;&gt;"","GJ-"&amp;CountryID,"")</f>
        <v/>
      </c>
      <c r="AJ177" s="59" t="str">
        <f>IF(Table1[[#This Row],[Posting Date]]&lt;&gt;"",Table1[[#This Row],[Posting Date]],"")</f>
        <v/>
      </c>
      <c r="AK177" s="46"/>
      <c r="AL177" s="46" t="str">
        <f>IF(Table1[[#This Row],[Description]]&lt;&gt;"",Table1[[#This Row],[Description]],"")</f>
        <v/>
      </c>
      <c r="AM177" s="46" t="str">
        <f>IF(Table1[[#This Row],[Posting Date]]&lt;&gt;"",Table1[[#This Row],[Reference Number]],"")</f>
        <v/>
      </c>
      <c r="AN177" s="46" t="str">
        <f>TRIM(Table1[[#This Row],[Line '#]])</f>
        <v/>
      </c>
      <c r="AO177" s="46" t="str">
        <f>TRIM(Table1[[#This Row],[Account]])</f>
        <v/>
      </c>
      <c r="AP177" s="46" t="str">
        <f>IF(Table1[[#This Row],[Posting Date]]&lt;&gt;"",$D$5,"")</f>
        <v/>
      </c>
      <c r="AQ177" s="46" t="str">
        <f>TRIM(Table1[[#This Row],[Departments-Prgrams]])</f>
        <v/>
      </c>
      <c r="AR177" s="46" t="str">
        <f>TRIM(Table1[[#This Row],[Grant]])</f>
        <v/>
      </c>
      <c r="AS177" s="46" t="str">
        <f>TRIM(Table1[[#This Row],[Staff ID]])</f>
        <v/>
      </c>
      <c r="AT177" s="46" t="str">
        <f>IF(TRIM(Table1[[#This Row],[Budget Code]])=0,"",TRIM(Table1[[#This Row],[Budget Code]]))</f>
        <v/>
      </c>
      <c r="AU177" s="46" t="str">
        <f>IF(Table1[[#This Row],[Line Description]]&lt;&gt;"",Table1[[#This Row],[Line Description]],"")</f>
        <v/>
      </c>
      <c r="AV177" s="46" t="str">
        <f>IF(Table1[[#This Row],[Cur_Amount Debit]]&gt;0,ROUND(Table1[[#This Row],[Cur_Amount Debit]],2),"")</f>
        <v/>
      </c>
      <c r="AW177" s="46" t="str">
        <f>IF(Table1[[#This Row],[Cur_Amount Credit]]&gt;0,ROUND(Table1[[#This Row],[Cur_Amount Credit]],2),"")</f>
        <v/>
      </c>
      <c r="AX177" s="46" t="str">
        <f>LEFT(Table1[[#This Row],[Cur]],3)</f>
        <v/>
      </c>
      <c r="AY177" s="59"/>
      <c r="AZ177" s="46"/>
      <c r="BA177" s="46" t="str">
        <f>IF(Table1[[#This Row],[Cur]]&lt;&gt;"",IF(Table1[[#This Row],[Cur]]="USD","",ExchangeRate),"")</f>
        <v/>
      </c>
      <c r="BB177" s="46" t="str">
        <f>IF(Table1[[#This Row],[Grant]]&lt;&gt;"",VLOOKUP(Table1[[#This Row],[Grant]],Grants!B:D,3),"")</f>
        <v/>
      </c>
      <c r="BC177" s="46" t="str">
        <f>TRIM(Table1[[#This Row],[Vendor ID]])</f>
        <v/>
      </c>
      <c r="BD177">
        <f>IF(Table1[[#This Row],[Reference Number]]=Q176,BD176,BD176+1)</f>
        <v>0</v>
      </c>
    </row>
    <row r="178" spans="1:56" ht="11.25" customHeight="1" x14ac:dyDescent="0.25">
      <c r="A178" s="1"/>
      <c r="B178" s="88" t="str">
        <f>IF(Table1[[#This Row],[Posting Date]]&lt;&gt;"",IF(Table1[[#This Row],[Reference Number]]=Q177,B177+1,1),"")</f>
        <v/>
      </c>
      <c r="C178" s="61"/>
      <c r="D178" s="61"/>
      <c r="E178" s="138"/>
      <c r="F178" s="141" t="str">
        <f>IFERROR(IF(VLOOKUP(Table1[[#This Row],[Budget Code Description]],Dimentions!$X$6:$AC$139,2,FALSE)="","",VLOOKUP(Table1[[#This Row],[Budget Code Description]],Dimentions!$X$6:$AC$139,2,FALSE)),"")</f>
        <v/>
      </c>
      <c r="G178" s="141"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1" t="str">
        <f>IFERROR(VLOOKUP(Table1[[#This Row],[Budget Code Description]],Table6[#All],8,FALSE),"")</f>
        <v/>
      </c>
      <c r="L178" s="63"/>
      <c r="M178" s="65" t="str">
        <f>IFERROR(VLOOKUP(Table1[[#This Row],[Staff ID]],Table2[],2,FALSE),"")</f>
        <v/>
      </c>
      <c r="N178" s="209" t="str">
        <f>IFERROR(IF(VLOOKUP(Table1[[#This Row],[Budget Code Description]],Dimentions!$X$6:$AC$134,4,FALSE)="","",VLOOKUP(Table1[[#This Row],[Budget Code Description]],Dimentions!$X$6:$AC$134,4,FALSE)),"")</f>
        <v/>
      </c>
      <c r="O178" s="65" t="str">
        <f>IFERROR(VLOOKUP(Table1[[#This Row],[Vendor ID]],Table549[],2,FALSE),"")</f>
        <v/>
      </c>
      <c r="P178" s="63"/>
      <c r="Q178" s="141" t="str">
        <f>IF(Table1[[#This Row],[Posting Date]]&lt;&gt;"",$D$9,"")</f>
        <v/>
      </c>
      <c r="R178" s="157" t="str">
        <f>IF(Table1[[#This Row],[Posting Date]]&lt;&gt;"",$D$10,"")</f>
        <v/>
      </c>
      <c r="S178" s="66"/>
      <c r="T178" s="63"/>
      <c r="U178" s="67"/>
      <c r="V178" s="67"/>
      <c r="W178" s="67" t="str">
        <f t="shared" si="7"/>
        <v/>
      </c>
      <c r="X178" s="159" t="str">
        <f>IF(E178="","",(IF(Table1[[#This Row],[Cur]]="USD",Table1[[#This Row],[Cur_Amount Debit]],Table1[[#This Row],[Cur_Amount Debit]]/Table1[[#This Row],[Exchange Rate]])))</f>
        <v/>
      </c>
      <c r="Y178" s="159" t="str">
        <f>IF(E178="","",(IF(Table1[[#This Row],[Cur]]="USD",Table1[[#This Row],[Cur_Amount Credit]],Table1[[#This Row],[Cur_Amount Credit]]/ExchangeRate)))</f>
        <v/>
      </c>
      <c r="Z178" s="201" t="str">
        <f>IF(E178="","",(Table1[[#This Row],[Debit USD]]-Table1[[#This Row],[Credit USD]]))</f>
        <v/>
      </c>
      <c r="AA178" s="226"/>
      <c r="AB178" s="255"/>
      <c r="AC178" s="1"/>
      <c r="AD178" s="15"/>
      <c r="AE178" s="15" t="str">
        <f>IF(AND(OR(Table1[[#This Row],[Account]]="15030",Table1[[#This Row],[Account]]="15035",Table1[[#This Row],[Account]]="20150"),Table1[[#This Row],[Vendor ID]]=""),1,"")</f>
        <v/>
      </c>
      <c r="AF178" s="15"/>
      <c r="AG178" s="15"/>
      <c r="AH178" s="15"/>
      <c r="AI178" s="46" t="str">
        <f>IF(Table1[[#This Row],[Posting Date]]&lt;&gt;"","GJ-"&amp;CountryID,"")</f>
        <v/>
      </c>
      <c r="AJ178" s="59" t="str">
        <f>IF(Table1[[#This Row],[Posting Date]]&lt;&gt;"",Table1[[#This Row],[Posting Date]],"")</f>
        <v/>
      </c>
      <c r="AK178" s="46"/>
      <c r="AL178" s="46" t="str">
        <f>IF(Table1[[#This Row],[Description]]&lt;&gt;"",Table1[[#This Row],[Description]],"")</f>
        <v/>
      </c>
      <c r="AM178" s="46" t="str">
        <f>IF(Table1[[#This Row],[Posting Date]]&lt;&gt;"",Table1[[#This Row],[Reference Number]],"")</f>
        <v/>
      </c>
      <c r="AN178" s="46" t="str">
        <f>TRIM(Table1[[#This Row],[Line '#]])</f>
        <v/>
      </c>
      <c r="AO178" s="46" t="str">
        <f>TRIM(Table1[[#This Row],[Account]])</f>
        <v/>
      </c>
      <c r="AP178" s="46" t="str">
        <f>IF(Table1[[#This Row],[Posting Date]]&lt;&gt;"",$D$5,"")</f>
        <v/>
      </c>
      <c r="AQ178" s="46" t="str">
        <f>TRIM(Table1[[#This Row],[Departments-Prgrams]])</f>
        <v/>
      </c>
      <c r="AR178" s="46" t="str">
        <f>TRIM(Table1[[#This Row],[Grant]])</f>
        <v/>
      </c>
      <c r="AS178" s="46" t="str">
        <f>TRIM(Table1[[#This Row],[Staff ID]])</f>
        <v/>
      </c>
      <c r="AT178" s="46" t="str">
        <f>IF(TRIM(Table1[[#This Row],[Budget Code]])=0,"",TRIM(Table1[[#This Row],[Budget Code]]))</f>
        <v/>
      </c>
      <c r="AU178" s="46" t="str">
        <f>IF(Table1[[#This Row],[Line Description]]&lt;&gt;"",Table1[[#This Row],[Line Description]],"")</f>
        <v/>
      </c>
      <c r="AV178" s="46" t="str">
        <f>IF(Table1[[#This Row],[Cur_Amount Debit]]&gt;0,ROUND(Table1[[#This Row],[Cur_Amount Debit]],2),"")</f>
        <v/>
      </c>
      <c r="AW178" s="46" t="str">
        <f>IF(Table1[[#This Row],[Cur_Amount Credit]]&gt;0,ROUND(Table1[[#This Row],[Cur_Amount Credit]],2),"")</f>
        <v/>
      </c>
      <c r="AX178" s="46" t="str">
        <f>LEFT(Table1[[#This Row],[Cur]],3)</f>
        <v/>
      </c>
      <c r="AY178" s="59"/>
      <c r="AZ178" s="46"/>
      <c r="BA178" s="46" t="str">
        <f>IF(Table1[[#This Row],[Cur]]&lt;&gt;"",IF(Table1[[#This Row],[Cur]]="USD","",ExchangeRate),"")</f>
        <v/>
      </c>
      <c r="BB178" s="46" t="str">
        <f>IF(Table1[[#This Row],[Grant]]&lt;&gt;"",VLOOKUP(Table1[[#This Row],[Grant]],Grants!B:D,3),"")</f>
        <v/>
      </c>
      <c r="BC178" s="46" t="str">
        <f>TRIM(Table1[[#This Row],[Vendor ID]])</f>
        <v/>
      </c>
      <c r="BD178">
        <f>IF(Table1[[#This Row],[Reference Number]]=Q177,BD177,BD177+1)</f>
        <v>0</v>
      </c>
    </row>
    <row r="179" spans="1:56" ht="11.25" customHeight="1" x14ac:dyDescent="0.25">
      <c r="A179" s="1"/>
      <c r="B179" s="88" t="str">
        <f>IF(Table1[[#This Row],[Posting Date]]&lt;&gt;"",IF(Table1[[#This Row],[Reference Number]]=Q178,B178+1,1),"")</f>
        <v/>
      </c>
      <c r="C179" s="61"/>
      <c r="D179" s="61"/>
      <c r="E179" s="138"/>
      <c r="F179" s="141" t="str">
        <f>IFERROR(IF(VLOOKUP(Table1[[#This Row],[Budget Code Description]],Dimentions!$X$6:$AC$139,2,FALSE)="","",VLOOKUP(Table1[[#This Row],[Budget Code Description]],Dimentions!$X$6:$AC$139,2,FALSE)),"")</f>
        <v/>
      </c>
      <c r="G179" s="141"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1" t="str">
        <f>IFERROR(VLOOKUP(Table1[[#This Row],[Budget Code Description]],Table6[#All],8,FALSE),"")</f>
        <v/>
      </c>
      <c r="L179" s="63"/>
      <c r="M179" s="65" t="str">
        <f>IFERROR(VLOOKUP(Table1[[#This Row],[Staff ID]],Table2[],2,FALSE),"")</f>
        <v/>
      </c>
      <c r="N179" s="209" t="str">
        <f>IFERROR(IF(VLOOKUP(Table1[[#This Row],[Budget Code Description]],Dimentions!$X$6:$AC$134,4,FALSE)="","",VLOOKUP(Table1[[#This Row],[Budget Code Description]],Dimentions!$X$6:$AC$134,4,FALSE)),"")</f>
        <v/>
      </c>
      <c r="O179" s="65" t="str">
        <f>IFERROR(VLOOKUP(Table1[[#This Row],[Vendor ID]],Table549[],2,FALSE),"")</f>
        <v/>
      </c>
      <c r="P179" s="63"/>
      <c r="Q179" s="141" t="str">
        <f>IF(Table1[[#This Row],[Posting Date]]&lt;&gt;"",$D$9,"")</f>
        <v/>
      </c>
      <c r="R179" s="157" t="str">
        <f>IF(Table1[[#This Row],[Posting Date]]&lt;&gt;"",$D$10,"")</f>
        <v/>
      </c>
      <c r="S179" s="66"/>
      <c r="T179" s="63"/>
      <c r="U179" s="67"/>
      <c r="V179" s="67"/>
      <c r="W179" s="67" t="str">
        <f t="shared" si="7"/>
        <v/>
      </c>
      <c r="X179" s="159" t="str">
        <f>IF(E179="","",(IF(Table1[[#This Row],[Cur]]="USD",Table1[[#This Row],[Cur_Amount Debit]],Table1[[#This Row],[Cur_Amount Debit]]/Table1[[#This Row],[Exchange Rate]])))</f>
        <v/>
      </c>
      <c r="Y179" s="159" t="str">
        <f>IF(E179="","",(IF(Table1[[#This Row],[Cur]]="USD",Table1[[#This Row],[Cur_Amount Credit]],Table1[[#This Row],[Cur_Amount Credit]]/ExchangeRate)))</f>
        <v/>
      </c>
      <c r="Z179" s="201" t="str">
        <f>IF(E179="","",(Table1[[#This Row],[Debit USD]]-Table1[[#This Row],[Credit USD]]))</f>
        <v/>
      </c>
      <c r="AA179" s="226"/>
      <c r="AB179" s="255"/>
      <c r="AC179" s="1"/>
      <c r="AD179" s="15"/>
      <c r="AE179" s="15" t="str">
        <f>IF(AND(OR(Table1[[#This Row],[Account]]="15030",Table1[[#This Row],[Account]]="15035",Table1[[#This Row],[Account]]="20150"),Table1[[#This Row],[Vendor ID]]=""),1,"")</f>
        <v/>
      </c>
      <c r="AF179" s="15"/>
      <c r="AG179" s="15"/>
      <c r="AH179" s="15"/>
      <c r="AI179" s="46" t="str">
        <f>IF(Table1[[#This Row],[Posting Date]]&lt;&gt;"","GJ-"&amp;CountryID,"")</f>
        <v/>
      </c>
      <c r="AJ179" s="59" t="str">
        <f>IF(Table1[[#This Row],[Posting Date]]&lt;&gt;"",Table1[[#This Row],[Posting Date]],"")</f>
        <v/>
      </c>
      <c r="AK179" s="46"/>
      <c r="AL179" s="46" t="str">
        <f>IF(Table1[[#This Row],[Description]]&lt;&gt;"",Table1[[#This Row],[Description]],"")</f>
        <v/>
      </c>
      <c r="AM179" s="46" t="str">
        <f>IF(Table1[[#This Row],[Posting Date]]&lt;&gt;"",Table1[[#This Row],[Reference Number]],"")</f>
        <v/>
      </c>
      <c r="AN179" s="46" t="str">
        <f>TRIM(Table1[[#This Row],[Line '#]])</f>
        <v/>
      </c>
      <c r="AO179" s="46" t="str">
        <f>TRIM(Table1[[#This Row],[Account]])</f>
        <v/>
      </c>
      <c r="AP179" s="46" t="str">
        <f>IF(Table1[[#This Row],[Posting Date]]&lt;&gt;"",$D$5,"")</f>
        <v/>
      </c>
      <c r="AQ179" s="46" t="str">
        <f>TRIM(Table1[[#This Row],[Departments-Prgrams]])</f>
        <v/>
      </c>
      <c r="AR179" s="46" t="str">
        <f>TRIM(Table1[[#This Row],[Grant]])</f>
        <v/>
      </c>
      <c r="AS179" s="46" t="str">
        <f>TRIM(Table1[[#This Row],[Staff ID]])</f>
        <v/>
      </c>
      <c r="AT179" s="46" t="str">
        <f>IF(TRIM(Table1[[#This Row],[Budget Code]])=0,"",TRIM(Table1[[#This Row],[Budget Code]]))</f>
        <v/>
      </c>
      <c r="AU179" s="46" t="str">
        <f>IF(Table1[[#This Row],[Line Description]]&lt;&gt;"",Table1[[#This Row],[Line Description]],"")</f>
        <v/>
      </c>
      <c r="AV179" s="46" t="str">
        <f>IF(Table1[[#This Row],[Cur_Amount Debit]]&gt;0,ROUND(Table1[[#This Row],[Cur_Amount Debit]],2),"")</f>
        <v/>
      </c>
      <c r="AW179" s="46" t="str">
        <f>IF(Table1[[#This Row],[Cur_Amount Credit]]&gt;0,ROUND(Table1[[#This Row],[Cur_Amount Credit]],2),"")</f>
        <v/>
      </c>
      <c r="AX179" s="46" t="str">
        <f>LEFT(Table1[[#This Row],[Cur]],3)</f>
        <v/>
      </c>
      <c r="AY179" s="59"/>
      <c r="AZ179" s="46"/>
      <c r="BA179" s="46" t="str">
        <f>IF(Table1[[#This Row],[Cur]]&lt;&gt;"",IF(Table1[[#This Row],[Cur]]="USD","",ExchangeRate),"")</f>
        <v/>
      </c>
      <c r="BB179" s="46" t="str">
        <f>IF(Table1[[#This Row],[Grant]]&lt;&gt;"",VLOOKUP(Table1[[#This Row],[Grant]],Grants!B:D,3),"")</f>
        <v/>
      </c>
      <c r="BC179" s="46" t="str">
        <f>TRIM(Table1[[#This Row],[Vendor ID]])</f>
        <v/>
      </c>
      <c r="BD179">
        <f>IF(Table1[[#This Row],[Reference Number]]=Q178,BD178,BD178+1)</f>
        <v>0</v>
      </c>
    </row>
    <row r="180" spans="1:56" ht="11.25" customHeight="1" x14ac:dyDescent="0.25">
      <c r="A180" s="1"/>
      <c r="B180" s="88" t="str">
        <f>IF(Table1[[#This Row],[Posting Date]]&lt;&gt;"",IF(Table1[[#This Row],[Reference Number]]=Q179,B179+1,1),"")</f>
        <v/>
      </c>
      <c r="C180" s="61"/>
      <c r="D180" s="61"/>
      <c r="E180" s="138"/>
      <c r="F180" s="141" t="str">
        <f>IFERROR(IF(VLOOKUP(Table1[[#This Row],[Budget Code Description]],Dimentions!$X$6:$AC$139,2,FALSE)="","",VLOOKUP(Table1[[#This Row],[Budget Code Description]],Dimentions!$X$6:$AC$139,2,FALSE)),"")</f>
        <v/>
      </c>
      <c r="G180" s="141"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1" t="str">
        <f>IFERROR(VLOOKUP(Table1[[#This Row],[Budget Code Description]],Table6[#All],8,FALSE),"")</f>
        <v/>
      </c>
      <c r="L180" s="63"/>
      <c r="M180" s="65" t="str">
        <f>IFERROR(VLOOKUP(Table1[[#This Row],[Staff ID]],Table2[],2,FALSE),"")</f>
        <v/>
      </c>
      <c r="N180" s="209" t="str">
        <f>IFERROR(IF(VLOOKUP(Table1[[#This Row],[Budget Code Description]],Dimentions!$X$6:$AC$134,4,FALSE)="","",VLOOKUP(Table1[[#This Row],[Budget Code Description]],Dimentions!$X$6:$AC$134,4,FALSE)),"")</f>
        <v/>
      </c>
      <c r="O180" s="65" t="str">
        <f>IFERROR(VLOOKUP(Table1[[#This Row],[Vendor ID]],Table549[],2,FALSE),"")</f>
        <v/>
      </c>
      <c r="P180" s="63"/>
      <c r="Q180" s="141" t="str">
        <f>IF(Table1[[#This Row],[Posting Date]]&lt;&gt;"",$D$9,"")</f>
        <v/>
      </c>
      <c r="R180" s="157" t="str">
        <f>IF(Table1[[#This Row],[Posting Date]]&lt;&gt;"",$D$10,"")</f>
        <v/>
      </c>
      <c r="S180" s="66"/>
      <c r="T180" s="63"/>
      <c r="U180" s="67"/>
      <c r="V180" s="67"/>
      <c r="W180" s="67" t="str">
        <f t="shared" si="7"/>
        <v/>
      </c>
      <c r="X180" s="159" t="str">
        <f>IF(E180="","",(IF(Table1[[#This Row],[Cur]]="USD",Table1[[#This Row],[Cur_Amount Debit]],Table1[[#This Row],[Cur_Amount Debit]]/Table1[[#This Row],[Exchange Rate]])))</f>
        <v/>
      </c>
      <c r="Y180" s="159" t="str">
        <f>IF(E180="","",(IF(Table1[[#This Row],[Cur]]="USD",Table1[[#This Row],[Cur_Amount Credit]],Table1[[#This Row],[Cur_Amount Credit]]/ExchangeRate)))</f>
        <v/>
      </c>
      <c r="Z180" s="201" t="str">
        <f>IF(E180="","",(Table1[[#This Row],[Debit USD]]-Table1[[#This Row],[Credit USD]]))</f>
        <v/>
      </c>
      <c r="AA180" s="226"/>
      <c r="AB180" s="255"/>
      <c r="AC180" s="1"/>
      <c r="AD180" s="15"/>
      <c r="AE180" s="15" t="str">
        <f>IF(AND(OR(Table1[[#This Row],[Account]]="15030",Table1[[#This Row],[Account]]="15035",Table1[[#This Row],[Account]]="20150"),Table1[[#This Row],[Vendor ID]]=""),1,"")</f>
        <v/>
      </c>
      <c r="AF180" s="15"/>
      <c r="AG180" s="15"/>
      <c r="AH180" s="15"/>
      <c r="AI180" s="46" t="str">
        <f>IF(Table1[[#This Row],[Posting Date]]&lt;&gt;"","GJ-"&amp;CountryID,"")</f>
        <v/>
      </c>
      <c r="AJ180" s="59" t="str">
        <f>IF(Table1[[#This Row],[Posting Date]]&lt;&gt;"",Table1[[#This Row],[Posting Date]],"")</f>
        <v/>
      </c>
      <c r="AK180" s="46"/>
      <c r="AL180" s="46" t="str">
        <f>IF(Table1[[#This Row],[Description]]&lt;&gt;"",Table1[[#This Row],[Description]],"")</f>
        <v/>
      </c>
      <c r="AM180" s="46" t="str">
        <f>IF(Table1[[#This Row],[Posting Date]]&lt;&gt;"",Table1[[#This Row],[Reference Number]],"")</f>
        <v/>
      </c>
      <c r="AN180" s="46" t="str">
        <f>TRIM(Table1[[#This Row],[Line '#]])</f>
        <v/>
      </c>
      <c r="AO180" s="46" t="str">
        <f>TRIM(Table1[[#This Row],[Account]])</f>
        <v/>
      </c>
      <c r="AP180" s="46" t="str">
        <f>IF(Table1[[#This Row],[Posting Date]]&lt;&gt;"",$D$5,"")</f>
        <v/>
      </c>
      <c r="AQ180" s="46" t="str">
        <f>TRIM(Table1[[#This Row],[Departments-Prgrams]])</f>
        <v/>
      </c>
      <c r="AR180" s="46" t="str">
        <f>TRIM(Table1[[#This Row],[Grant]])</f>
        <v/>
      </c>
      <c r="AS180" s="46" t="str">
        <f>TRIM(Table1[[#This Row],[Staff ID]])</f>
        <v/>
      </c>
      <c r="AT180" s="46" t="str">
        <f>IF(TRIM(Table1[[#This Row],[Budget Code]])=0,"",TRIM(Table1[[#This Row],[Budget Code]]))</f>
        <v/>
      </c>
      <c r="AU180" s="46" t="str">
        <f>IF(Table1[[#This Row],[Line Description]]&lt;&gt;"",Table1[[#This Row],[Line Description]],"")</f>
        <v/>
      </c>
      <c r="AV180" s="46" t="str">
        <f>IF(Table1[[#This Row],[Cur_Amount Debit]]&gt;0,ROUND(Table1[[#This Row],[Cur_Amount Debit]],2),"")</f>
        <v/>
      </c>
      <c r="AW180" s="46" t="str">
        <f>IF(Table1[[#This Row],[Cur_Amount Credit]]&gt;0,ROUND(Table1[[#This Row],[Cur_Amount Credit]],2),"")</f>
        <v/>
      </c>
      <c r="AX180" s="46" t="str">
        <f>LEFT(Table1[[#This Row],[Cur]],3)</f>
        <v/>
      </c>
      <c r="AY180" s="59"/>
      <c r="AZ180" s="46"/>
      <c r="BA180" s="46" t="str">
        <f>IF(Table1[[#This Row],[Cur]]&lt;&gt;"",IF(Table1[[#This Row],[Cur]]="USD","",ExchangeRate),"")</f>
        <v/>
      </c>
      <c r="BB180" s="46" t="str">
        <f>IF(Table1[[#This Row],[Grant]]&lt;&gt;"",VLOOKUP(Table1[[#This Row],[Grant]],Grants!B:D,3),"")</f>
        <v/>
      </c>
      <c r="BC180" s="46" t="str">
        <f>TRIM(Table1[[#This Row],[Vendor ID]])</f>
        <v/>
      </c>
      <c r="BD180">
        <f>IF(Table1[[#This Row],[Reference Number]]=Q179,BD179,BD179+1)</f>
        <v>0</v>
      </c>
    </row>
    <row r="181" spans="1:56" ht="11.25" customHeight="1" x14ac:dyDescent="0.25">
      <c r="A181" s="1"/>
      <c r="B181" s="88" t="str">
        <f>IF(Table1[[#This Row],[Posting Date]]&lt;&gt;"",IF(Table1[[#This Row],[Reference Number]]=Q180,B180+1,1),"")</f>
        <v/>
      </c>
      <c r="C181" s="61"/>
      <c r="D181" s="61"/>
      <c r="E181" s="138"/>
      <c r="F181" s="141" t="str">
        <f>IFERROR(IF(VLOOKUP(Table1[[#This Row],[Budget Code Description]],Dimentions!$X$6:$AC$139,2,FALSE)="","",VLOOKUP(Table1[[#This Row],[Budget Code Description]],Dimentions!$X$6:$AC$139,2,FALSE)),"")</f>
        <v/>
      </c>
      <c r="G181" s="141"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1" t="str">
        <f>IFERROR(VLOOKUP(Table1[[#This Row],[Budget Code Description]],Table6[#All],8,FALSE),"")</f>
        <v/>
      </c>
      <c r="L181" s="63"/>
      <c r="M181" s="65" t="str">
        <f>IFERROR(VLOOKUP(Table1[[#This Row],[Staff ID]],Table2[],2,FALSE),"")</f>
        <v/>
      </c>
      <c r="N181" s="209" t="str">
        <f>IFERROR(IF(VLOOKUP(Table1[[#This Row],[Budget Code Description]],Dimentions!$X$6:$AC$134,4,FALSE)="","",VLOOKUP(Table1[[#This Row],[Budget Code Description]],Dimentions!$X$6:$AC$134,4,FALSE)),"")</f>
        <v/>
      </c>
      <c r="O181" s="65" t="str">
        <f>IFERROR(VLOOKUP(Table1[[#This Row],[Vendor ID]],Table549[],2,FALSE),"")</f>
        <v/>
      </c>
      <c r="P181" s="63"/>
      <c r="Q181" s="141" t="str">
        <f>IF(Table1[[#This Row],[Posting Date]]&lt;&gt;"",$D$9,"")</f>
        <v/>
      </c>
      <c r="R181" s="157" t="str">
        <f>IF(Table1[[#This Row],[Posting Date]]&lt;&gt;"",$D$10,"")</f>
        <v/>
      </c>
      <c r="S181" s="66"/>
      <c r="T181" s="63"/>
      <c r="U181" s="67"/>
      <c r="V181" s="67"/>
      <c r="W181" s="67" t="str">
        <f t="shared" si="7"/>
        <v/>
      </c>
      <c r="X181" s="159" t="str">
        <f>IF(E181="","",(IF(Table1[[#This Row],[Cur]]="USD",Table1[[#This Row],[Cur_Amount Debit]],Table1[[#This Row],[Cur_Amount Debit]]/Table1[[#This Row],[Exchange Rate]])))</f>
        <v/>
      </c>
      <c r="Y181" s="159" t="str">
        <f>IF(E181="","",(IF(Table1[[#This Row],[Cur]]="USD",Table1[[#This Row],[Cur_Amount Credit]],Table1[[#This Row],[Cur_Amount Credit]]/ExchangeRate)))</f>
        <v/>
      </c>
      <c r="Z181" s="201" t="str">
        <f>IF(E181="","",(Table1[[#This Row],[Debit USD]]-Table1[[#This Row],[Credit USD]]))</f>
        <v/>
      </c>
      <c r="AA181" s="226"/>
      <c r="AB181" s="255"/>
      <c r="AC181" s="1"/>
      <c r="AD181" s="15"/>
      <c r="AE181" s="15" t="str">
        <f>IF(AND(OR(Table1[[#This Row],[Account]]="15030",Table1[[#This Row],[Account]]="15035",Table1[[#This Row],[Account]]="20150"),Table1[[#This Row],[Vendor ID]]=""),1,"")</f>
        <v/>
      </c>
      <c r="AF181" s="15"/>
      <c r="AG181" s="15"/>
      <c r="AH181" s="15"/>
      <c r="AI181" s="46" t="str">
        <f>IF(Table1[[#This Row],[Posting Date]]&lt;&gt;"","GJ-"&amp;CountryID,"")</f>
        <v/>
      </c>
      <c r="AJ181" s="59" t="str">
        <f>IF(Table1[[#This Row],[Posting Date]]&lt;&gt;"",Table1[[#This Row],[Posting Date]],"")</f>
        <v/>
      </c>
      <c r="AK181" s="46"/>
      <c r="AL181" s="46" t="str">
        <f>IF(Table1[[#This Row],[Description]]&lt;&gt;"",Table1[[#This Row],[Description]],"")</f>
        <v/>
      </c>
      <c r="AM181" s="46" t="str">
        <f>IF(Table1[[#This Row],[Posting Date]]&lt;&gt;"",Table1[[#This Row],[Reference Number]],"")</f>
        <v/>
      </c>
      <c r="AN181" s="46" t="str">
        <f>TRIM(Table1[[#This Row],[Line '#]])</f>
        <v/>
      </c>
      <c r="AO181" s="46" t="str">
        <f>TRIM(Table1[[#This Row],[Account]])</f>
        <v/>
      </c>
      <c r="AP181" s="46" t="str">
        <f>IF(Table1[[#This Row],[Posting Date]]&lt;&gt;"",$D$5,"")</f>
        <v/>
      </c>
      <c r="AQ181" s="46" t="str">
        <f>TRIM(Table1[[#This Row],[Departments-Prgrams]])</f>
        <v/>
      </c>
      <c r="AR181" s="46" t="str">
        <f>TRIM(Table1[[#This Row],[Grant]])</f>
        <v/>
      </c>
      <c r="AS181" s="46" t="str">
        <f>TRIM(Table1[[#This Row],[Staff ID]])</f>
        <v/>
      </c>
      <c r="AT181" s="46" t="str">
        <f>IF(TRIM(Table1[[#This Row],[Budget Code]])=0,"",TRIM(Table1[[#This Row],[Budget Code]]))</f>
        <v/>
      </c>
      <c r="AU181" s="46" t="str">
        <f>IF(Table1[[#This Row],[Line Description]]&lt;&gt;"",Table1[[#This Row],[Line Description]],"")</f>
        <v/>
      </c>
      <c r="AV181" s="46" t="str">
        <f>IF(Table1[[#This Row],[Cur_Amount Debit]]&gt;0,ROUND(Table1[[#This Row],[Cur_Amount Debit]],2),"")</f>
        <v/>
      </c>
      <c r="AW181" s="46" t="str">
        <f>IF(Table1[[#This Row],[Cur_Amount Credit]]&gt;0,ROUND(Table1[[#This Row],[Cur_Amount Credit]],2),"")</f>
        <v/>
      </c>
      <c r="AX181" s="46" t="str">
        <f>LEFT(Table1[[#This Row],[Cur]],3)</f>
        <v/>
      </c>
      <c r="AY181" s="59"/>
      <c r="AZ181" s="46"/>
      <c r="BA181" s="46" t="str">
        <f>IF(Table1[[#This Row],[Cur]]&lt;&gt;"",IF(Table1[[#This Row],[Cur]]="USD","",ExchangeRate),"")</f>
        <v/>
      </c>
      <c r="BB181" s="46" t="str">
        <f>IF(Table1[[#This Row],[Grant]]&lt;&gt;"",VLOOKUP(Table1[[#This Row],[Grant]],Grants!B:D,3),"")</f>
        <v/>
      </c>
      <c r="BC181" s="46" t="str">
        <f>TRIM(Table1[[#This Row],[Vendor ID]])</f>
        <v/>
      </c>
      <c r="BD181">
        <f>IF(Table1[[#This Row],[Reference Number]]=Q180,BD180,BD180+1)</f>
        <v>0</v>
      </c>
    </row>
    <row r="182" spans="1:56" ht="11.25" customHeight="1" x14ac:dyDescent="0.25">
      <c r="A182" s="1"/>
      <c r="B182" s="88" t="str">
        <f>IF(Table1[[#This Row],[Posting Date]]&lt;&gt;"",IF(Table1[[#This Row],[Reference Number]]=Q181,B181+1,1),"")</f>
        <v/>
      </c>
      <c r="C182" s="61"/>
      <c r="D182" s="61"/>
      <c r="E182" s="138"/>
      <c r="F182" s="141" t="str">
        <f>IFERROR(IF(VLOOKUP(Table1[[#This Row],[Budget Code Description]],Dimentions!$X$6:$AC$139,2,FALSE)="","",VLOOKUP(Table1[[#This Row],[Budget Code Description]],Dimentions!$X$6:$AC$139,2,FALSE)),"")</f>
        <v/>
      </c>
      <c r="G182" s="141"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1" t="str">
        <f>IFERROR(VLOOKUP(Table1[[#This Row],[Budget Code Description]],Table6[#All],8,FALSE),"")</f>
        <v/>
      </c>
      <c r="L182" s="63"/>
      <c r="M182" s="65" t="str">
        <f>IFERROR(VLOOKUP(Table1[[#This Row],[Staff ID]],Table2[],2,FALSE),"")</f>
        <v/>
      </c>
      <c r="N182" s="209" t="str">
        <f>IFERROR(IF(VLOOKUP(Table1[[#This Row],[Budget Code Description]],Dimentions!$X$6:$AC$134,4,FALSE)="","",VLOOKUP(Table1[[#This Row],[Budget Code Description]],Dimentions!$X$6:$AC$134,4,FALSE)),"")</f>
        <v/>
      </c>
      <c r="O182" s="65" t="str">
        <f>IFERROR(VLOOKUP(Table1[[#This Row],[Vendor ID]],Table549[],2,FALSE),"")</f>
        <v/>
      </c>
      <c r="P182" s="63"/>
      <c r="Q182" s="141" t="str">
        <f>IF(Table1[[#This Row],[Posting Date]]&lt;&gt;"",$D$9,"")</f>
        <v/>
      </c>
      <c r="R182" s="157" t="str">
        <f>IF(Table1[[#This Row],[Posting Date]]&lt;&gt;"",$D$10,"")</f>
        <v/>
      </c>
      <c r="S182" s="66"/>
      <c r="T182" s="63"/>
      <c r="U182" s="67"/>
      <c r="V182" s="67"/>
      <c r="W182" s="67" t="str">
        <f t="shared" si="7"/>
        <v/>
      </c>
      <c r="X182" s="159" t="str">
        <f>IF(E182="","",(IF(Table1[[#This Row],[Cur]]="USD",Table1[[#This Row],[Cur_Amount Debit]],Table1[[#This Row],[Cur_Amount Debit]]/Table1[[#This Row],[Exchange Rate]])))</f>
        <v/>
      </c>
      <c r="Y182" s="159" t="str">
        <f>IF(E182="","",(IF(Table1[[#This Row],[Cur]]="USD",Table1[[#This Row],[Cur_Amount Credit]],Table1[[#This Row],[Cur_Amount Credit]]/ExchangeRate)))</f>
        <v/>
      </c>
      <c r="Z182" s="201" t="str">
        <f>IF(E182="","",(Table1[[#This Row],[Debit USD]]-Table1[[#This Row],[Credit USD]]))</f>
        <v/>
      </c>
      <c r="AA182" s="226"/>
      <c r="AB182" s="255"/>
      <c r="AC182" s="1"/>
      <c r="AD182" s="15"/>
      <c r="AE182" s="15" t="str">
        <f>IF(AND(OR(Table1[[#This Row],[Account]]="15030",Table1[[#This Row],[Account]]="15035",Table1[[#This Row],[Account]]="20150"),Table1[[#This Row],[Vendor ID]]=""),1,"")</f>
        <v/>
      </c>
      <c r="AF182" s="15"/>
      <c r="AG182" s="15"/>
      <c r="AH182" s="15"/>
      <c r="AI182" s="46" t="str">
        <f>IF(Table1[[#This Row],[Posting Date]]&lt;&gt;"","GJ-"&amp;CountryID,"")</f>
        <v/>
      </c>
      <c r="AJ182" s="59" t="str">
        <f>IF(Table1[[#This Row],[Posting Date]]&lt;&gt;"",Table1[[#This Row],[Posting Date]],"")</f>
        <v/>
      </c>
      <c r="AK182" s="46"/>
      <c r="AL182" s="46" t="str">
        <f>IF(Table1[[#This Row],[Description]]&lt;&gt;"",Table1[[#This Row],[Description]],"")</f>
        <v/>
      </c>
      <c r="AM182" s="46" t="str">
        <f>IF(Table1[[#This Row],[Posting Date]]&lt;&gt;"",Table1[[#This Row],[Reference Number]],"")</f>
        <v/>
      </c>
      <c r="AN182" s="46" t="str">
        <f>TRIM(Table1[[#This Row],[Line '#]])</f>
        <v/>
      </c>
      <c r="AO182" s="46" t="str">
        <f>TRIM(Table1[[#This Row],[Account]])</f>
        <v/>
      </c>
      <c r="AP182" s="46" t="str">
        <f>IF(Table1[[#This Row],[Posting Date]]&lt;&gt;"",$D$5,"")</f>
        <v/>
      </c>
      <c r="AQ182" s="46" t="str">
        <f>TRIM(Table1[[#This Row],[Departments-Prgrams]])</f>
        <v/>
      </c>
      <c r="AR182" s="46" t="str">
        <f>TRIM(Table1[[#This Row],[Grant]])</f>
        <v/>
      </c>
      <c r="AS182" s="46" t="str">
        <f>TRIM(Table1[[#This Row],[Staff ID]])</f>
        <v/>
      </c>
      <c r="AT182" s="46" t="str">
        <f>IF(TRIM(Table1[[#This Row],[Budget Code]])=0,"",TRIM(Table1[[#This Row],[Budget Code]]))</f>
        <v/>
      </c>
      <c r="AU182" s="46" t="str">
        <f>IF(Table1[[#This Row],[Line Description]]&lt;&gt;"",Table1[[#This Row],[Line Description]],"")</f>
        <v/>
      </c>
      <c r="AV182" s="46" t="str">
        <f>IF(Table1[[#This Row],[Cur_Amount Debit]]&gt;0,ROUND(Table1[[#This Row],[Cur_Amount Debit]],2),"")</f>
        <v/>
      </c>
      <c r="AW182" s="46" t="str">
        <f>IF(Table1[[#This Row],[Cur_Amount Credit]]&gt;0,ROUND(Table1[[#This Row],[Cur_Amount Credit]],2),"")</f>
        <v/>
      </c>
      <c r="AX182" s="46" t="str">
        <f>LEFT(Table1[[#This Row],[Cur]],3)</f>
        <v/>
      </c>
      <c r="AY182" s="59"/>
      <c r="AZ182" s="46"/>
      <c r="BA182" s="46" t="str">
        <f>IF(Table1[[#This Row],[Cur]]&lt;&gt;"",IF(Table1[[#This Row],[Cur]]="USD","",ExchangeRate),"")</f>
        <v/>
      </c>
      <c r="BB182" s="46" t="str">
        <f>IF(Table1[[#This Row],[Grant]]&lt;&gt;"",VLOOKUP(Table1[[#This Row],[Grant]],Grants!B:D,3),"")</f>
        <v/>
      </c>
      <c r="BC182" s="46" t="str">
        <f>TRIM(Table1[[#This Row],[Vendor ID]])</f>
        <v/>
      </c>
      <c r="BD182">
        <f>IF(Table1[[#This Row],[Reference Number]]=Q181,BD181,BD181+1)</f>
        <v>0</v>
      </c>
    </row>
    <row r="183" spans="1:56" ht="11.25" customHeight="1" x14ac:dyDescent="0.25">
      <c r="A183" s="1"/>
      <c r="B183" s="88" t="str">
        <f>IF(Table1[[#This Row],[Posting Date]]&lt;&gt;"",IF(Table1[[#This Row],[Reference Number]]=Q182,B182+1,1),"")</f>
        <v/>
      </c>
      <c r="C183" s="61"/>
      <c r="D183" s="61"/>
      <c r="E183" s="138"/>
      <c r="F183" s="141" t="str">
        <f>IFERROR(IF(VLOOKUP(Table1[[#This Row],[Budget Code Description]],Dimentions!$X$6:$AC$139,2,FALSE)="","",VLOOKUP(Table1[[#This Row],[Budget Code Description]],Dimentions!$X$6:$AC$139,2,FALSE)),"")</f>
        <v/>
      </c>
      <c r="G183" s="141"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1" t="str">
        <f>IFERROR(VLOOKUP(Table1[[#This Row],[Budget Code Description]],Table6[#All],8,FALSE),"")</f>
        <v/>
      </c>
      <c r="L183" s="63"/>
      <c r="M183" s="65" t="str">
        <f>IFERROR(VLOOKUP(Table1[[#This Row],[Staff ID]],Table2[],2,FALSE),"")</f>
        <v/>
      </c>
      <c r="N183" s="209" t="str">
        <f>IFERROR(IF(VLOOKUP(Table1[[#This Row],[Budget Code Description]],Dimentions!$X$6:$AC$134,4,FALSE)="","",VLOOKUP(Table1[[#This Row],[Budget Code Description]],Dimentions!$X$6:$AC$134,4,FALSE)),"")</f>
        <v/>
      </c>
      <c r="O183" s="65" t="str">
        <f>IFERROR(VLOOKUP(Table1[[#This Row],[Vendor ID]],Table549[],2,FALSE),"")</f>
        <v/>
      </c>
      <c r="P183" s="63"/>
      <c r="Q183" s="141" t="str">
        <f>IF(Table1[[#This Row],[Posting Date]]&lt;&gt;"",$D$9,"")</f>
        <v/>
      </c>
      <c r="R183" s="157" t="str">
        <f>IF(Table1[[#This Row],[Posting Date]]&lt;&gt;"",$D$10,"")</f>
        <v/>
      </c>
      <c r="S183" s="66"/>
      <c r="T183" s="63"/>
      <c r="U183" s="67"/>
      <c r="V183" s="67"/>
      <c r="W183" s="67" t="str">
        <f t="shared" si="7"/>
        <v/>
      </c>
      <c r="X183" s="159" t="str">
        <f>IF(E183="","",(IF(Table1[[#This Row],[Cur]]="USD",Table1[[#This Row],[Cur_Amount Debit]],Table1[[#This Row],[Cur_Amount Debit]]/Table1[[#This Row],[Exchange Rate]])))</f>
        <v/>
      </c>
      <c r="Y183" s="159" t="str">
        <f>IF(E183="","",(IF(Table1[[#This Row],[Cur]]="USD",Table1[[#This Row],[Cur_Amount Credit]],Table1[[#This Row],[Cur_Amount Credit]]/ExchangeRate)))</f>
        <v/>
      </c>
      <c r="Z183" s="201" t="str">
        <f>IF(E183="","",(Table1[[#This Row],[Debit USD]]-Table1[[#This Row],[Credit USD]]))</f>
        <v/>
      </c>
      <c r="AA183" s="226"/>
      <c r="AB183" s="255"/>
      <c r="AC183" s="1"/>
      <c r="AD183" s="15"/>
      <c r="AE183" s="15" t="str">
        <f>IF(AND(OR(Table1[[#This Row],[Account]]="15030",Table1[[#This Row],[Account]]="15035",Table1[[#This Row],[Account]]="20150"),Table1[[#This Row],[Vendor ID]]=""),1,"")</f>
        <v/>
      </c>
      <c r="AF183" s="15"/>
      <c r="AG183" s="15"/>
      <c r="AH183" s="15"/>
      <c r="AI183" s="46" t="str">
        <f>IF(Table1[[#This Row],[Posting Date]]&lt;&gt;"","GJ-"&amp;CountryID,"")</f>
        <v/>
      </c>
      <c r="AJ183" s="59" t="str">
        <f>IF(Table1[[#This Row],[Posting Date]]&lt;&gt;"",Table1[[#This Row],[Posting Date]],"")</f>
        <v/>
      </c>
      <c r="AK183" s="46"/>
      <c r="AL183" s="46" t="str">
        <f>IF(Table1[[#This Row],[Description]]&lt;&gt;"",Table1[[#This Row],[Description]],"")</f>
        <v/>
      </c>
      <c r="AM183" s="46" t="str">
        <f>IF(Table1[[#This Row],[Posting Date]]&lt;&gt;"",Table1[[#This Row],[Reference Number]],"")</f>
        <v/>
      </c>
      <c r="AN183" s="46" t="str">
        <f>TRIM(Table1[[#This Row],[Line '#]])</f>
        <v/>
      </c>
      <c r="AO183" s="46" t="str">
        <f>TRIM(Table1[[#This Row],[Account]])</f>
        <v/>
      </c>
      <c r="AP183" s="46" t="str">
        <f>IF(Table1[[#This Row],[Posting Date]]&lt;&gt;"",$D$5,"")</f>
        <v/>
      </c>
      <c r="AQ183" s="46" t="str">
        <f>TRIM(Table1[[#This Row],[Departments-Prgrams]])</f>
        <v/>
      </c>
      <c r="AR183" s="46" t="str">
        <f>TRIM(Table1[[#This Row],[Grant]])</f>
        <v/>
      </c>
      <c r="AS183" s="46" t="str">
        <f>TRIM(Table1[[#This Row],[Staff ID]])</f>
        <v/>
      </c>
      <c r="AT183" s="46" t="str">
        <f>IF(TRIM(Table1[[#This Row],[Budget Code]])=0,"",TRIM(Table1[[#This Row],[Budget Code]]))</f>
        <v/>
      </c>
      <c r="AU183" s="46" t="str">
        <f>IF(Table1[[#This Row],[Line Description]]&lt;&gt;"",Table1[[#This Row],[Line Description]],"")</f>
        <v/>
      </c>
      <c r="AV183" s="46" t="str">
        <f>IF(Table1[[#This Row],[Cur_Amount Debit]]&gt;0,ROUND(Table1[[#This Row],[Cur_Amount Debit]],2),"")</f>
        <v/>
      </c>
      <c r="AW183" s="46" t="str">
        <f>IF(Table1[[#This Row],[Cur_Amount Credit]]&gt;0,ROUND(Table1[[#This Row],[Cur_Amount Credit]],2),"")</f>
        <v/>
      </c>
      <c r="AX183" s="46" t="str">
        <f>LEFT(Table1[[#This Row],[Cur]],3)</f>
        <v/>
      </c>
      <c r="AY183" s="59"/>
      <c r="AZ183" s="46"/>
      <c r="BA183" s="46" t="str">
        <f>IF(Table1[[#This Row],[Cur]]&lt;&gt;"",IF(Table1[[#This Row],[Cur]]="USD","",ExchangeRate),"")</f>
        <v/>
      </c>
      <c r="BB183" s="46" t="str">
        <f>IF(Table1[[#This Row],[Grant]]&lt;&gt;"",VLOOKUP(Table1[[#This Row],[Grant]],Grants!B:D,3),"")</f>
        <v/>
      </c>
      <c r="BC183" s="46" t="str">
        <f>TRIM(Table1[[#This Row],[Vendor ID]])</f>
        <v/>
      </c>
      <c r="BD183">
        <f>IF(Table1[[#This Row],[Reference Number]]=Q182,BD182,BD182+1)</f>
        <v>0</v>
      </c>
    </row>
    <row r="184" spans="1:56" ht="11.25" customHeight="1" x14ac:dyDescent="0.25">
      <c r="A184" s="1"/>
      <c r="B184" s="88" t="str">
        <f>IF(Table1[[#This Row],[Posting Date]]&lt;&gt;"",IF(Table1[[#This Row],[Reference Number]]=Q183,B183+1,1),"")</f>
        <v/>
      </c>
      <c r="C184" s="61"/>
      <c r="D184" s="61"/>
      <c r="E184" s="138"/>
      <c r="F184" s="141" t="str">
        <f>IFERROR(IF(VLOOKUP(Table1[[#This Row],[Budget Code Description]],Dimentions!$X$6:$AC$139,2,FALSE)="","",VLOOKUP(Table1[[#This Row],[Budget Code Description]],Dimentions!$X$6:$AC$139,2,FALSE)),"")</f>
        <v/>
      </c>
      <c r="G184" s="141"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1" t="str">
        <f>IFERROR(VLOOKUP(Table1[[#This Row],[Budget Code Description]],Table6[#All],8,FALSE),"")</f>
        <v/>
      </c>
      <c r="L184" s="63"/>
      <c r="M184" s="65" t="str">
        <f>IFERROR(VLOOKUP(Table1[[#This Row],[Staff ID]],Table2[],2,FALSE),"")</f>
        <v/>
      </c>
      <c r="N184" s="209" t="str">
        <f>IFERROR(IF(VLOOKUP(Table1[[#This Row],[Budget Code Description]],Dimentions!$X$6:$AC$134,4,FALSE)="","",VLOOKUP(Table1[[#This Row],[Budget Code Description]],Dimentions!$X$6:$AC$134,4,FALSE)),"")</f>
        <v/>
      </c>
      <c r="O184" s="65" t="str">
        <f>IFERROR(VLOOKUP(Table1[[#This Row],[Vendor ID]],Table549[],2,FALSE),"")</f>
        <v/>
      </c>
      <c r="P184" s="63"/>
      <c r="Q184" s="141" t="str">
        <f>IF(Table1[[#This Row],[Posting Date]]&lt;&gt;"",$D$9,"")</f>
        <v/>
      </c>
      <c r="R184" s="157" t="str">
        <f>IF(Table1[[#This Row],[Posting Date]]&lt;&gt;"",$D$10,"")</f>
        <v/>
      </c>
      <c r="S184" s="66"/>
      <c r="T184" s="63"/>
      <c r="U184" s="67"/>
      <c r="V184" s="67"/>
      <c r="W184" s="67" t="str">
        <f t="shared" si="7"/>
        <v/>
      </c>
      <c r="X184" s="159" t="str">
        <f>IF(E184="","",(IF(Table1[[#This Row],[Cur]]="USD",Table1[[#This Row],[Cur_Amount Debit]],Table1[[#This Row],[Cur_Amount Debit]]/Table1[[#This Row],[Exchange Rate]])))</f>
        <v/>
      </c>
      <c r="Y184" s="159" t="str">
        <f>IF(E184="","",(IF(Table1[[#This Row],[Cur]]="USD",Table1[[#This Row],[Cur_Amount Credit]],Table1[[#This Row],[Cur_Amount Credit]]/ExchangeRate)))</f>
        <v/>
      </c>
      <c r="Z184" s="201" t="str">
        <f>IF(E184="","",(Table1[[#This Row],[Debit USD]]-Table1[[#This Row],[Credit USD]]))</f>
        <v/>
      </c>
      <c r="AA184" s="226"/>
      <c r="AB184" s="255"/>
      <c r="AC184" s="1"/>
      <c r="AD184" s="15"/>
      <c r="AE184" s="15" t="str">
        <f>IF(AND(OR(Table1[[#This Row],[Account]]="15030",Table1[[#This Row],[Account]]="15035",Table1[[#This Row],[Account]]="20150"),Table1[[#This Row],[Vendor ID]]=""),1,"")</f>
        <v/>
      </c>
      <c r="AF184" s="15"/>
      <c r="AG184" s="15"/>
      <c r="AH184" s="15"/>
      <c r="AI184" s="46" t="str">
        <f>IF(Table1[[#This Row],[Posting Date]]&lt;&gt;"","GJ-"&amp;CountryID,"")</f>
        <v/>
      </c>
      <c r="AJ184" s="59" t="str">
        <f>IF(Table1[[#This Row],[Posting Date]]&lt;&gt;"",Table1[[#This Row],[Posting Date]],"")</f>
        <v/>
      </c>
      <c r="AK184" s="46"/>
      <c r="AL184" s="46" t="str">
        <f>IF(Table1[[#This Row],[Description]]&lt;&gt;"",Table1[[#This Row],[Description]],"")</f>
        <v/>
      </c>
      <c r="AM184" s="46" t="str">
        <f>IF(Table1[[#This Row],[Posting Date]]&lt;&gt;"",Table1[[#This Row],[Reference Number]],"")</f>
        <v/>
      </c>
      <c r="AN184" s="46" t="str">
        <f>TRIM(Table1[[#This Row],[Line '#]])</f>
        <v/>
      </c>
      <c r="AO184" s="46" t="str">
        <f>TRIM(Table1[[#This Row],[Account]])</f>
        <v/>
      </c>
      <c r="AP184" s="46" t="str">
        <f>IF(Table1[[#This Row],[Posting Date]]&lt;&gt;"",$D$5,"")</f>
        <v/>
      </c>
      <c r="AQ184" s="46" t="str">
        <f>TRIM(Table1[[#This Row],[Departments-Prgrams]])</f>
        <v/>
      </c>
      <c r="AR184" s="46" t="str">
        <f>TRIM(Table1[[#This Row],[Grant]])</f>
        <v/>
      </c>
      <c r="AS184" s="46" t="str">
        <f>TRIM(Table1[[#This Row],[Staff ID]])</f>
        <v/>
      </c>
      <c r="AT184" s="46" t="str">
        <f>IF(TRIM(Table1[[#This Row],[Budget Code]])=0,"",TRIM(Table1[[#This Row],[Budget Code]]))</f>
        <v/>
      </c>
      <c r="AU184" s="46" t="str">
        <f>IF(Table1[[#This Row],[Line Description]]&lt;&gt;"",Table1[[#This Row],[Line Description]],"")</f>
        <v/>
      </c>
      <c r="AV184" s="46" t="str">
        <f>IF(Table1[[#This Row],[Cur_Amount Debit]]&gt;0,ROUND(Table1[[#This Row],[Cur_Amount Debit]],2),"")</f>
        <v/>
      </c>
      <c r="AW184" s="46" t="str">
        <f>IF(Table1[[#This Row],[Cur_Amount Credit]]&gt;0,ROUND(Table1[[#This Row],[Cur_Amount Credit]],2),"")</f>
        <v/>
      </c>
      <c r="AX184" s="46" t="str">
        <f>LEFT(Table1[[#This Row],[Cur]],3)</f>
        <v/>
      </c>
      <c r="AY184" s="59"/>
      <c r="AZ184" s="46"/>
      <c r="BA184" s="46" t="str">
        <f>IF(Table1[[#This Row],[Cur]]&lt;&gt;"",IF(Table1[[#This Row],[Cur]]="USD","",ExchangeRate),"")</f>
        <v/>
      </c>
      <c r="BB184" s="46" t="str">
        <f>IF(Table1[[#This Row],[Grant]]&lt;&gt;"",VLOOKUP(Table1[[#This Row],[Grant]],Grants!B:D,3),"")</f>
        <v/>
      </c>
      <c r="BC184" s="46" t="str">
        <f>TRIM(Table1[[#This Row],[Vendor ID]])</f>
        <v/>
      </c>
      <c r="BD184">
        <f>IF(Table1[[#This Row],[Reference Number]]=Q183,BD183,BD183+1)</f>
        <v>0</v>
      </c>
    </row>
    <row r="185" spans="1:56" ht="11.25" customHeight="1" x14ac:dyDescent="0.25">
      <c r="A185" s="1"/>
      <c r="B185" s="88" t="str">
        <f>IF(Table1[[#This Row],[Posting Date]]&lt;&gt;"",IF(Table1[[#This Row],[Reference Number]]=Q184,B184+1,1),"")</f>
        <v/>
      </c>
      <c r="C185" s="61"/>
      <c r="D185" s="61"/>
      <c r="E185" s="138"/>
      <c r="F185" s="141" t="str">
        <f>IFERROR(IF(VLOOKUP(Table1[[#This Row],[Budget Code Description]],Dimentions!$X$6:$AC$139,2,FALSE)="","",VLOOKUP(Table1[[#This Row],[Budget Code Description]],Dimentions!$X$6:$AC$139,2,FALSE)),"")</f>
        <v/>
      </c>
      <c r="G185" s="141"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1" t="str">
        <f>IFERROR(VLOOKUP(Table1[[#This Row],[Budget Code Description]],Table6[#All],8,FALSE),"")</f>
        <v/>
      </c>
      <c r="L185" s="63"/>
      <c r="M185" s="65" t="str">
        <f>IFERROR(VLOOKUP(Table1[[#This Row],[Staff ID]],Table2[],2,FALSE),"")</f>
        <v/>
      </c>
      <c r="N185" s="209" t="str">
        <f>IFERROR(IF(VLOOKUP(Table1[[#This Row],[Budget Code Description]],Dimentions!$X$6:$AC$134,4,FALSE)="","",VLOOKUP(Table1[[#This Row],[Budget Code Description]],Dimentions!$X$6:$AC$134,4,FALSE)),"")</f>
        <v/>
      </c>
      <c r="O185" s="65" t="str">
        <f>IFERROR(VLOOKUP(Table1[[#This Row],[Vendor ID]],Table549[],2,FALSE),"")</f>
        <v/>
      </c>
      <c r="P185" s="63"/>
      <c r="Q185" s="141" t="str">
        <f>IF(Table1[[#This Row],[Posting Date]]&lt;&gt;"",$D$9,"")</f>
        <v/>
      </c>
      <c r="R185" s="157" t="str">
        <f>IF(Table1[[#This Row],[Posting Date]]&lt;&gt;"",$D$10,"")</f>
        <v/>
      </c>
      <c r="S185" s="66"/>
      <c r="T185" s="63"/>
      <c r="U185" s="67"/>
      <c r="V185" s="67"/>
      <c r="W185" s="67" t="str">
        <f t="shared" si="7"/>
        <v/>
      </c>
      <c r="X185" s="159" t="str">
        <f>IF(E185="","",(IF(Table1[[#This Row],[Cur]]="USD",Table1[[#This Row],[Cur_Amount Debit]],Table1[[#This Row],[Cur_Amount Debit]]/Table1[[#This Row],[Exchange Rate]])))</f>
        <v/>
      </c>
      <c r="Y185" s="159" t="str">
        <f>IF(E185="","",(IF(Table1[[#This Row],[Cur]]="USD",Table1[[#This Row],[Cur_Amount Credit]],Table1[[#This Row],[Cur_Amount Credit]]/ExchangeRate)))</f>
        <v/>
      </c>
      <c r="Z185" s="201" t="str">
        <f>IF(E185="","",(Table1[[#This Row],[Debit USD]]-Table1[[#This Row],[Credit USD]]))</f>
        <v/>
      </c>
      <c r="AA185" s="226"/>
      <c r="AB185" s="255"/>
      <c r="AC185" s="1"/>
      <c r="AD185" s="15"/>
      <c r="AE185" s="15" t="str">
        <f>IF(AND(OR(Table1[[#This Row],[Account]]="15030",Table1[[#This Row],[Account]]="15035",Table1[[#This Row],[Account]]="20150"),Table1[[#This Row],[Vendor ID]]=""),1,"")</f>
        <v/>
      </c>
      <c r="AF185" s="15"/>
      <c r="AG185" s="15"/>
      <c r="AH185" s="15"/>
      <c r="AI185" s="46" t="str">
        <f>IF(Table1[[#This Row],[Posting Date]]&lt;&gt;"","GJ-"&amp;CountryID,"")</f>
        <v/>
      </c>
      <c r="AJ185" s="59" t="str">
        <f>IF(Table1[[#This Row],[Posting Date]]&lt;&gt;"",Table1[[#This Row],[Posting Date]],"")</f>
        <v/>
      </c>
      <c r="AK185" s="46"/>
      <c r="AL185" s="46" t="str">
        <f>IF(Table1[[#This Row],[Description]]&lt;&gt;"",Table1[[#This Row],[Description]],"")</f>
        <v/>
      </c>
      <c r="AM185" s="46" t="str">
        <f>IF(Table1[[#This Row],[Posting Date]]&lt;&gt;"",Table1[[#This Row],[Reference Number]],"")</f>
        <v/>
      </c>
      <c r="AN185" s="46" t="str">
        <f>TRIM(Table1[[#This Row],[Line '#]])</f>
        <v/>
      </c>
      <c r="AO185" s="46" t="str">
        <f>TRIM(Table1[[#This Row],[Account]])</f>
        <v/>
      </c>
      <c r="AP185" s="46" t="str">
        <f>IF(Table1[[#This Row],[Posting Date]]&lt;&gt;"",$D$5,"")</f>
        <v/>
      </c>
      <c r="AQ185" s="46" t="str">
        <f>TRIM(Table1[[#This Row],[Departments-Prgrams]])</f>
        <v/>
      </c>
      <c r="AR185" s="46" t="str">
        <f>TRIM(Table1[[#This Row],[Grant]])</f>
        <v/>
      </c>
      <c r="AS185" s="46" t="str">
        <f>TRIM(Table1[[#This Row],[Staff ID]])</f>
        <v/>
      </c>
      <c r="AT185" s="46" t="str">
        <f>IF(TRIM(Table1[[#This Row],[Budget Code]])=0,"",TRIM(Table1[[#This Row],[Budget Code]]))</f>
        <v/>
      </c>
      <c r="AU185" s="46" t="str">
        <f>IF(Table1[[#This Row],[Line Description]]&lt;&gt;"",Table1[[#This Row],[Line Description]],"")</f>
        <v/>
      </c>
      <c r="AV185" s="46" t="str">
        <f>IF(Table1[[#This Row],[Cur_Amount Debit]]&gt;0,ROUND(Table1[[#This Row],[Cur_Amount Debit]],2),"")</f>
        <v/>
      </c>
      <c r="AW185" s="46" t="str">
        <f>IF(Table1[[#This Row],[Cur_Amount Credit]]&gt;0,ROUND(Table1[[#This Row],[Cur_Amount Credit]],2),"")</f>
        <v/>
      </c>
      <c r="AX185" s="46" t="str">
        <f>LEFT(Table1[[#This Row],[Cur]],3)</f>
        <v/>
      </c>
      <c r="AY185" s="59"/>
      <c r="AZ185" s="46"/>
      <c r="BA185" s="46" t="str">
        <f>IF(Table1[[#This Row],[Cur]]&lt;&gt;"",IF(Table1[[#This Row],[Cur]]="USD","",ExchangeRate),"")</f>
        <v/>
      </c>
      <c r="BB185" s="46" t="str">
        <f>IF(Table1[[#This Row],[Grant]]&lt;&gt;"",VLOOKUP(Table1[[#This Row],[Grant]],Grants!B:D,3),"")</f>
        <v/>
      </c>
      <c r="BC185" s="46" t="str">
        <f>TRIM(Table1[[#This Row],[Vendor ID]])</f>
        <v/>
      </c>
      <c r="BD185">
        <f>IF(Table1[[#This Row],[Reference Number]]=Q184,BD184,BD184+1)</f>
        <v>0</v>
      </c>
    </row>
    <row r="186" spans="1:56" ht="11.25" customHeight="1" x14ac:dyDescent="0.25">
      <c r="A186" s="1"/>
      <c r="B186" s="88" t="str">
        <f>IF(Table1[[#This Row],[Posting Date]]&lt;&gt;"",IF(Table1[[#This Row],[Reference Number]]=Q185,B185+1,1),"")</f>
        <v/>
      </c>
      <c r="C186" s="61"/>
      <c r="D186" s="61"/>
      <c r="E186" s="138"/>
      <c r="F186" s="141" t="str">
        <f>IFERROR(IF(VLOOKUP(Table1[[#This Row],[Budget Code Description]],Dimentions!$X$6:$AC$139,2,FALSE)="","",VLOOKUP(Table1[[#This Row],[Budget Code Description]],Dimentions!$X$6:$AC$139,2,FALSE)),"")</f>
        <v/>
      </c>
      <c r="G186" s="141"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1" t="str">
        <f>IFERROR(VLOOKUP(Table1[[#This Row],[Budget Code Description]],Table6[#All],8,FALSE),"")</f>
        <v/>
      </c>
      <c r="L186" s="63"/>
      <c r="M186" s="65" t="str">
        <f>IFERROR(VLOOKUP(Table1[[#This Row],[Staff ID]],Table2[],2,FALSE),"")</f>
        <v/>
      </c>
      <c r="N186" s="209" t="str">
        <f>IFERROR(IF(VLOOKUP(Table1[[#This Row],[Budget Code Description]],Dimentions!$X$6:$AC$134,4,FALSE)="","",VLOOKUP(Table1[[#This Row],[Budget Code Description]],Dimentions!$X$6:$AC$134,4,FALSE)),"")</f>
        <v/>
      </c>
      <c r="O186" s="65" t="str">
        <f>IFERROR(VLOOKUP(Table1[[#This Row],[Vendor ID]],Table549[],2,FALSE),"")</f>
        <v/>
      </c>
      <c r="P186" s="63"/>
      <c r="Q186" s="141" t="str">
        <f>IF(Table1[[#This Row],[Posting Date]]&lt;&gt;"",$D$9,"")</f>
        <v/>
      </c>
      <c r="R186" s="157" t="str">
        <f>IF(Table1[[#This Row],[Posting Date]]&lt;&gt;"",$D$10,"")</f>
        <v/>
      </c>
      <c r="S186" s="66"/>
      <c r="T186" s="63"/>
      <c r="U186" s="67"/>
      <c r="V186" s="67"/>
      <c r="W186" s="67" t="str">
        <f t="shared" si="7"/>
        <v/>
      </c>
      <c r="X186" s="159" t="str">
        <f>IF(E186="","",(IF(Table1[[#This Row],[Cur]]="USD",Table1[[#This Row],[Cur_Amount Debit]],Table1[[#This Row],[Cur_Amount Debit]]/Table1[[#This Row],[Exchange Rate]])))</f>
        <v/>
      </c>
      <c r="Y186" s="159" t="str">
        <f>IF(E186="","",(IF(Table1[[#This Row],[Cur]]="USD",Table1[[#This Row],[Cur_Amount Credit]],Table1[[#This Row],[Cur_Amount Credit]]/ExchangeRate)))</f>
        <v/>
      </c>
      <c r="Z186" s="201" t="str">
        <f>IF(E186="","",(Table1[[#This Row],[Debit USD]]-Table1[[#This Row],[Credit USD]]))</f>
        <v/>
      </c>
      <c r="AA186" s="226"/>
      <c r="AB186" s="255"/>
      <c r="AC186" s="1"/>
      <c r="AD186" s="15"/>
      <c r="AE186" s="15" t="str">
        <f>IF(AND(OR(Table1[[#This Row],[Account]]="15030",Table1[[#This Row],[Account]]="15035",Table1[[#This Row],[Account]]="20150"),Table1[[#This Row],[Vendor ID]]=""),1,"")</f>
        <v/>
      </c>
      <c r="AF186" s="15"/>
      <c r="AG186" s="15"/>
      <c r="AH186" s="15"/>
      <c r="AI186" s="46" t="str">
        <f>IF(Table1[[#This Row],[Posting Date]]&lt;&gt;"","GJ-"&amp;CountryID,"")</f>
        <v/>
      </c>
      <c r="AJ186" s="59" t="str">
        <f>IF(Table1[[#This Row],[Posting Date]]&lt;&gt;"",Table1[[#This Row],[Posting Date]],"")</f>
        <v/>
      </c>
      <c r="AK186" s="46"/>
      <c r="AL186" s="46" t="str">
        <f>IF(Table1[[#This Row],[Description]]&lt;&gt;"",Table1[[#This Row],[Description]],"")</f>
        <v/>
      </c>
      <c r="AM186" s="46" t="str">
        <f>IF(Table1[[#This Row],[Posting Date]]&lt;&gt;"",Table1[[#This Row],[Reference Number]],"")</f>
        <v/>
      </c>
      <c r="AN186" s="46" t="str">
        <f>TRIM(Table1[[#This Row],[Line '#]])</f>
        <v/>
      </c>
      <c r="AO186" s="46" t="str">
        <f>TRIM(Table1[[#This Row],[Account]])</f>
        <v/>
      </c>
      <c r="AP186" s="46" t="str">
        <f>IF(Table1[[#This Row],[Posting Date]]&lt;&gt;"",$D$5,"")</f>
        <v/>
      </c>
      <c r="AQ186" s="46" t="str">
        <f>TRIM(Table1[[#This Row],[Departments-Prgrams]])</f>
        <v/>
      </c>
      <c r="AR186" s="46" t="str">
        <f>TRIM(Table1[[#This Row],[Grant]])</f>
        <v/>
      </c>
      <c r="AS186" s="46" t="str">
        <f>TRIM(Table1[[#This Row],[Staff ID]])</f>
        <v/>
      </c>
      <c r="AT186" s="46" t="str">
        <f>IF(TRIM(Table1[[#This Row],[Budget Code]])=0,"",TRIM(Table1[[#This Row],[Budget Code]]))</f>
        <v/>
      </c>
      <c r="AU186" s="46" t="str">
        <f>IF(Table1[[#This Row],[Line Description]]&lt;&gt;"",Table1[[#This Row],[Line Description]],"")</f>
        <v/>
      </c>
      <c r="AV186" s="46" t="str">
        <f>IF(Table1[[#This Row],[Cur_Amount Debit]]&gt;0,ROUND(Table1[[#This Row],[Cur_Amount Debit]],2),"")</f>
        <v/>
      </c>
      <c r="AW186" s="46" t="str">
        <f>IF(Table1[[#This Row],[Cur_Amount Credit]]&gt;0,ROUND(Table1[[#This Row],[Cur_Amount Credit]],2),"")</f>
        <v/>
      </c>
      <c r="AX186" s="46" t="str">
        <f>LEFT(Table1[[#This Row],[Cur]],3)</f>
        <v/>
      </c>
      <c r="AY186" s="59"/>
      <c r="AZ186" s="46"/>
      <c r="BA186" s="46" t="str">
        <f>IF(Table1[[#This Row],[Cur]]&lt;&gt;"",IF(Table1[[#This Row],[Cur]]="USD","",ExchangeRate),"")</f>
        <v/>
      </c>
      <c r="BB186" s="46" t="str">
        <f>IF(Table1[[#This Row],[Grant]]&lt;&gt;"",VLOOKUP(Table1[[#This Row],[Grant]],Grants!B:D,3),"")</f>
        <v/>
      </c>
      <c r="BC186" s="46" t="str">
        <f>TRIM(Table1[[#This Row],[Vendor ID]])</f>
        <v/>
      </c>
      <c r="BD186">
        <f>IF(Table1[[#This Row],[Reference Number]]=Q185,BD185,BD185+1)</f>
        <v>0</v>
      </c>
    </row>
    <row r="187" spans="1:56" ht="11.25" customHeight="1" x14ac:dyDescent="0.25">
      <c r="A187" s="1"/>
      <c r="B187" s="88" t="str">
        <f>IF(Table1[[#This Row],[Posting Date]]&lt;&gt;"",IF(Table1[[#This Row],[Reference Number]]=Q186,B186+1,1),"")</f>
        <v/>
      </c>
      <c r="C187" s="61"/>
      <c r="D187" s="61"/>
      <c r="E187" s="138"/>
      <c r="F187" s="141" t="str">
        <f>IFERROR(IF(VLOOKUP(Table1[[#This Row],[Budget Code Description]],Dimentions!$X$6:$AC$139,2,FALSE)="","",VLOOKUP(Table1[[#This Row],[Budget Code Description]],Dimentions!$X$6:$AC$139,2,FALSE)),"")</f>
        <v/>
      </c>
      <c r="G187" s="141"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1" t="str">
        <f>IFERROR(VLOOKUP(Table1[[#This Row],[Budget Code Description]],Table6[#All],8,FALSE),"")</f>
        <v/>
      </c>
      <c r="L187" s="63"/>
      <c r="M187" s="65" t="str">
        <f>IFERROR(VLOOKUP(Table1[[#This Row],[Staff ID]],Table2[],2,FALSE),"")</f>
        <v/>
      </c>
      <c r="N187" s="209" t="str">
        <f>IFERROR(IF(VLOOKUP(Table1[[#This Row],[Budget Code Description]],Dimentions!$X$6:$AC$134,4,FALSE)="","",VLOOKUP(Table1[[#This Row],[Budget Code Description]],Dimentions!$X$6:$AC$134,4,FALSE)),"")</f>
        <v/>
      </c>
      <c r="O187" s="65" t="str">
        <f>IFERROR(VLOOKUP(Table1[[#This Row],[Vendor ID]],Table549[],2,FALSE),"")</f>
        <v/>
      </c>
      <c r="P187" s="63"/>
      <c r="Q187" s="141" t="str">
        <f>IF(Table1[[#This Row],[Posting Date]]&lt;&gt;"",$D$9,"")</f>
        <v/>
      </c>
      <c r="R187" s="157" t="str">
        <f>IF(Table1[[#This Row],[Posting Date]]&lt;&gt;"",$D$10,"")</f>
        <v/>
      </c>
      <c r="S187" s="66"/>
      <c r="T187" s="63"/>
      <c r="U187" s="67"/>
      <c r="V187" s="67"/>
      <c r="W187" s="67" t="str">
        <f t="shared" si="7"/>
        <v/>
      </c>
      <c r="X187" s="159" t="str">
        <f>IF(E187="","",(IF(Table1[[#This Row],[Cur]]="USD",Table1[[#This Row],[Cur_Amount Debit]],Table1[[#This Row],[Cur_Amount Debit]]/Table1[[#This Row],[Exchange Rate]])))</f>
        <v/>
      </c>
      <c r="Y187" s="159" t="str">
        <f>IF(E187="","",(IF(Table1[[#This Row],[Cur]]="USD",Table1[[#This Row],[Cur_Amount Credit]],Table1[[#This Row],[Cur_Amount Credit]]/ExchangeRate)))</f>
        <v/>
      </c>
      <c r="Z187" s="201" t="str">
        <f>IF(E187="","",(Table1[[#This Row],[Debit USD]]-Table1[[#This Row],[Credit USD]]))</f>
        <v/>
      </c>
      <c r="AA187" s="226"/>
      <c r="AB187" s="255"/>
      <c r="AC187" s="1"/>
      <c r="AD187" s="15"/>
      <c r="AE187" s="15" t="str">
        <f>IF(AND(OR(Table1[[#This Row],[Account]]="15030",Table1[[#This Row],[Account]]="15035",Table1[[#This Row],[Account]]="20150"),Table1[[#This Row],[Vendor ID]]=""),1,"")</f>
        <v/>
      </c>
      <c r="AF187" s="15"/>
      <c r="AG187" s="15"/>
      <c r="AH187" s="15"/>
      <c r="AI187" s="46" t="str">
        <f>IF(Table1[[#This Row],[Posting Date]]&lt;&gt;"","GJ-"&amp;CountryID,"")</f>
        <v/>
      </c>
      <c r="AJ187" s="59" t="str">
        <f>IF(Table1[[#This Row],[Posting Date]]&lt;&gt;"",Table1[[#This Row],[Posting Date]],"")</f>
        <v/>
      </c>
      <c r="AK187" s="46"/>
      <c r="AL187" s="46" t="str">
        <f>IF(Table1[[#This Row],[Description]]&lt;&gt;"",Table1[[#This Row],[Description]],"")</f>
        <v/>
      </c>
      <c r="AM187" s="46" t="str">
        <f>IF(Table1[[#This Row],[Posting Date]]&lt;&gt;"",Table1[[#This Row],[Reference Number]],"")</f>
        <v/>
      </c>
      <c r="AN187" s="46" t="str">
        <f>TRIM(Table1[[#This Row],[Line '#]])</f>
        <v/>
      </c>
      <c r="AO187" s="46" t="str">
        <f>TRIM(Table1[[#This Row],[Account]])</f>
        <v/>
      </c>
      <c r="AP187" s="46" t="str">
        <f>IF(Table1[[#This Row],[Posting Date]]&lt;&gt;"",$D$5,"")</f>
        <v/>
      </c>
      <c r="AQ187" s="46" t="str">
        <f>TRIM(Table1[[#This Row],[Departments-Prgrams]])</f>
        <v/>
      </c>
      <c r="AR187" s="46" t="str">
        <f>TRIM(Table1[[#This Row],[Grant]])</f>
        <v/>
      </c>
      <c r="AS187" s="46" t="str">
        <f>TRIM(Table1[[#This Row],[Staff ID]])</f>
        <v/>
      </c>
      <c r="AT187" s="46" t="str">
        <f>IF(TRIM(Table1[[#This Row],[Budget Code]])=0,"",TRIM(Table1[[#This Row],[Budget Code]]))</f>
        <v/>
      </c>
      <c r="AU187" s="46" t="str">
        <f>IF(Table1[[#This Row],[Line Description]]&lt;&gt;"",Table1[[#This Row],[Line Description]],"")</f>
        <v/>
      </c>
      <c r="AV187" s="46" t="str">
        <f>IF(Table1[[#This Row],[Cur_Amount Debit]]&gt;0,ROUND(Table1[[#This Row],[Cur_Amount Debit]],2),"")</f>
        <v/>
      </c>
      <c r="AW187" s="46" t="str">
        <f>IF(Table1[[#This Row],[Cur_Amount Credit]]&gt;0,ROUND(Table1[[#This Row],[Cur_Amount Credit]],2),"")</f>
        <v/>
      </c>
      <c r="AX187" s="46" t="str">
        <f>LEFT(Table1[[#This Row],[Cur]],3)</f>
        <v/>
      </c>
      <c r="AY187" s="59"/>
      <c r="AZ187" s="46"/>
      <c r="BA187" s="46" t="str">
        <f>IF(Table1[[#This Row],[Cur]]&lt;&gt;"",IF(Table1[[#This Row],[Cur]]="USD","",ExchangeRate),"")</f>
        <v/>
      </c>
      <c r="BB187" s="46" t="str">
        <f>IF(Table1[[#This Row],[Grant]]&lt;&gt;"",VLOOKUP(Table1[[#This Row],[Grant]],Grants!B:D,3),"")</f>
        <v/>
      </c>
      <c r="BC187" s="46" t="str">
        <f>TRIM(Table1[[#This Row],[Vendor ID]])</f>
        <v/>
      </c>
      <c r="BD187">
        <f>IF(Table1[[#This Row],[Reference Number]]=Q186,BD186,BD186+1)</f>
        <v>0</v>
      </c>
    </row>
    <row r="188" spans="1:56" ht="11.25" customHeight="1" x14ac:dyDescent="0.25">
      <c r="A188" s="1"/>
      <c r="B188" s="88" t="str">
        <f>IF(Table1[[#This Row],[Posting Date]]&lt;&gt;"",IF(Table1[[#This Row],[Reference Number]]=Q187,B187+1,1),"")</f>
        <v/>
      </c>
      <c r="C188" s="61"/>
      <c r="D188" s="61"/>
      <c r="E188" s="138"/>
      <c r="F188" s="141" t="str">
        <f>IFERROR(IF(VLOOKUP(Table1[[#This Row],[Budget Code Description]],Dimentions!$X$6:$AC$139,2,FALSE)="","",VLOOKUP(Table1[[#This Row],[Budget Code Description]],Dimentions!$X$6:$AC$139,2,FALSE)),"")</f>
        <v/>
      </c>
      <c r="G188" s="141"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1" t="str">
        <f>IFERROR(VLOOKUP(Table1[[#This Row],[Budget Code Description]],Table6[#All],8,FALSE),"")</f>
        <v/>
      </c>
      <c r="L188" s="63"/>
      <c r="M188" s="65" t="str">
        <f>IFERROR(VLOOKUP(Table1[[#This Row],[Staff ID]],Table2[],2,FALSE),"")</f>
        <v/>
      </c>
      <c r="N188" s="209" t="str">
        <f>IFERROR(IF(VLOOKUP(Table1[[#This Row],[Budget Code Description]],Dimentions!$X$6:$AC$134,4,FALSE)="","",VLOOKUP(Table1[[#This Row],[Budget Code Description]],Dimentions!$X$6:$AC$134,4,FALSE)),"")</f>
        <v/>
      </c>
      <c r="O188" s="65" t="str">
        <f>IFERROR(VLOOKUP(Table1[[#This Row],[Vendor ID]],Table549[],2,FALSE),"")</f>
        <v/>
      </c>
      <c r="P188" s="63"/>
      <c r="Q188" s="141" t="str">
        <f>IF(Table1[[#This Row],[Posting Date]]&lt;&gt;"",$D$9,"")</f>
        <v/>
      </c>
      <c r="R188" s="157" t="str">
        <f>IF(Table1[[#This Row],[Posting Date]]&lt;&gt;"",$D$10,"")</f>
        <v/>
      </c>
      <c r="S188" s="66"/>
      <c r="T188" s="63"/>
      <c r="U188" s="67"/>
      <c r="V188" s="67"/>
      <c r="W188" s="67" t="str">
        <f t="shared" si="7"/>
        <v/>
      </c>
      <c r="X188" s="159" t="str">
        <f>IF(E188="","",(IF(Table1[[#This Row],[Cur]]="USD",Table1[[#This Row],[Cur_Amount Debit]],Table1[[#This Row],[Cur_Amount Debit]]/Table1[[#This Row],[Exchange Rate]])))</f>
        <v/>
      </c>
      <c r="Y188" s="159" t="str">
        <f>IF(E188="","",(IF(Table1[[#This Row],[Cur]]="USD",Table1[[#This Row],[Cur_Amount Credit]],Table1[[#This Row],[Cur_Amount Credit]]/ExchangeRate)))</f>
        <v/>
      </c>
      <c r="Z188" s="201" t="str">
        <f>IF(E188="","",(Table1[[#This Row],[Debit USD]]-Table1[[#This Row],[Credit USD]]))</f>
        <v/>
      </c>
      <c r="AA188" s="226"/>
      <c r="AB188" s="255"/>
      <c r="AC188" s="1"/>
      <c r="AD188" s="15"/>
      <c r="AE188" s="15" t="str">
        <f>IF(AND(OR(Table1[[#This Row],[Account]]="15030",Table1[[#This Row],[Account]]="15035",Table1[[#This Row],[Account]]="20150"),Table1[[#This Row],[Vendor ID]]=""),1,"")</f>
        <v/>
      </c>
      <c r="AF188" s="15"/>
      <c r="AG188" s="15"/>
      <c r="AH188" s="15"/>
      <c r="AI188" s="46" t="str">
        <f>IF(Table1[[#This Row],[Posting Date]]&lt;&gt;"","GJ-"&amp;CountryID,"")</f>
        <v/>
      </c>
      <c r="AJ188" s="59" t="str">
        <f>IF(Table1[[#This Row],[Posting Date]]&lt;&gt;"",Table1[[#This Row],[Posting Date]],"")</f>
        <v/>
      </c>
      <c r="AK188" s="46"/>
      <c r="AL188" s="46" t="str">
        <f>IF(Table1[[#This Row],[Description]]&lt;&gt;"",Table1[[#This Row],[Description]],"")</f>
        <v/>
      </c>
      <c r="AM188" s="46" t="str">
        <f>IF(Table1[[#This Row],[Posting Date]]&lt;&gt;"",Table1[[#This Row],[Reference Number]],"")</f>
        <v/>
      </c>
      <c r="AN188" s="46" t="str">
        <f>TRIM(Table1[[#This Row],[Line '#]])</f>
        <v/>
      </c>
      <c r="AO188" s="46" t="str">
        <f>TRIM(Table1[[#This Row],[Account]])</f>
        <v/>
      </c>
      <c r="AP188" s="46" t="str">
        <f>IF(Table1[[#This Row],[Posting Date]]&lt;&gt;"",$D$5,"")</f>
        <v/>
      </c>
      <c r="AQ188" s="46" t="str">
        <f>TRIM(Table1[[#This Row],[Departments-Prgrams]])</f>
        <v/>
      </c>
      <c r="AR188" s="46" t="str">
        <f>TRIM(Table1[[#This Row],[Grant]])</f>
        <v/>
      </c>
      <c r="AS188" s="46" t="str">
        <f>TRIM(Table1[[#This Row],[Staff ID]])</f>
        <v/>
      </c>
      <c r="AT188" s="46" t="str">
        <f>IF(TRIM(Table1[[#This Row],[Budget Code]])=0,"",TRIM(Table1[[#This Row],[Budget Code]]))</f>
        <v/>
      </c>
      <c r="AU188" s="46" t="str">
        <f>IF(Table1[[#This Row],[Line Description]]&lt;&gt;"",Table1[[#This Row],[Line Description]],"")</f>
        <v/>
      </c>
      <c r="AV188" s="46" t="str">
        <f>IF(Table1[[#This Row],[Cur_Amount Debit]]&gt;0,ROUND(Table1[[#This Row],[Cur_Amount Debit]],2),"")</f>
        <v/>
      </c>
      <c r="AW188" s="46" t="str">
        <f>IF(Table1[[#This Row],[Cur_Amount Credit]]&gt;0,ROUND(Table1[[#This Row],[Cur_Amount Credit]],2),"")</f>
        <v/>
      </c>
      <c r="AX188" s="46" t="str">
        <f>LEFT(Table1[[#This Row],[Cur]],3)</f>
        <v/>
      </c>
      <c r="AY188" s="59"/>
      <c r="AZ188" s="46"/>
      <c r="BA188" s="46" t="str">
        <f>IF(Table1[[#This Row],[Cur]]&lt;&gt;"",IF(Table1[[#This Row],[Cur]]="USD","",ExchangeRate),"")</f>
        <v/>
      </c>
      <c r="BB188" s="46" t="str">
        <f>IF(Table1[[#This Row],[Grant]]&lt;&gt;"",VLOOKUP(Table1[[#This Row],[Grant]],Grants!B:D,3),"")</f>
        <v/>
      </c>
      <c r="BC188" s="46" t="str">
        <f>TRIM(Table1[[#This Row],[Vendor ID]])</f>
        <v/>
      </c>
      <c r="BD188">
        <f>IF(Table1[[#This Row],[Reference Number]]=Q187,BD187,BD187+1)</f>
        <v>0</v>
      </c>
    </row>
    <row r="189" spans="1:56" ht="11.25" customHeight="1" x14ac:dyDescent="0.25">
      <c r="A189" s="1"/>
      <c r="B189" s="88" t="str">
        <f>IF(Table1[[#This Row],[Posting Date]]&lt;&gt;"",IF(Table1[[#This Row],[Reference Number]]=Q188,B188+1,1),"")</f>
        <v/>
      </c>
      <c r="C189" s="61"/>
      <c r="D189" s="61"/>
      <c r="E189" s="138"/>
      <c r="F189" s="141" t="str">
        <f>IFERROR(IF(VLOOKUP(Table1[[#This Row],[Budget Code Description]],Dimentions!$X$6:$AC$139,2,FALSE)="","",VLOOKUP(Table1[[#This Row],[Budget Code Description]],Dimentions!$X$6:$AC$139,2,FALSE)),"")</f>
        <v/>
      </c>
      <c r="G189" s="141"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1" t="str">
        <f>IFERROR(VLOOKUP(Table1[[#This Row],[Budget Code Description]],Table6[#All],8,FALSE),"")</f>
        <v/>
      </c>
      <c r="L189" s="63"/>
      <c r="M189" s="65" t="str">
        <f>IFERROR(VLOOKUP(Table1[[#This Row],[Staff ID]],Table2[],2,FALSE),"")</f>
        <v/>
      </c>
      <c r="N189" s="209" t="str">
        <f>IFERROR(IF(VLOOKUP(Table1[[#This Row],[Budget Code Description]],Dimentions!$X$6:$AC$134,4,FALSE)="","",VLOOKUP(Table1[[#This Row],[Budget Code Description]],Dimentions!$X$6:$AC$134,4,FALSE)),"")</f>
        <v/>
      </c>
      <c r="O189" s="65" t="str">
        <f>IFERROR(VLOOKUP(Table1[[#This Row],[Vendor ID]],Table549[],2,FALSE),"")</f>
        <v/>
      </c>
      <c r="P189" s="63"/>
      <c r="Q189" s="141" t="str">
        <f>IF(Table1[[#This Row],[Posting Date]]&lt;&gt;"",$D$9,"")</f>
        <v/>
      </c>
      <c r="R189" s="157" t="str">
        <f>IF(Table1[[#This Row],[Posting Date]]&lt;&gt;"",$D$10,"")</f>
        <v/>
      </c>
      <c r="S189" s="66"/>
      <c r="T189" s="63"/>
      <c r="U189" s="67"/>
      <c r="V189" s="67"/>
      <c r="W189" s="67" t="str">
        <f t="shared" si="7"/>
        <v/>
      </c>
      <c r="X189" s="159" t="str">
        <f>IF(E189="","",(IF(Table1[[#This Row],[Cur]]="USD",Table1[[#This Row],[Cur_Amount Debit]],Table1[[#This Row],[Cur_Amount Debit]]/Table1[[#This Row],[Exchange Rate]])))</f>
        <v/>
      </c>
      <c r="Y189" s="159" t="str">
        <f>IF(E189="","",(IF(Table1[[#This Row],[Cur]]="USD",Table1[[#This Row],[Cur_Amount Credit]],Table1[[#This Row],[Cur_Amount Credit]]/ExchangeRate)))</f>
        <v/>
      </c>
      <c r="Z189" s="201" t="str">
        <f>IF(E189="","",(Table1[[#This Row],[Debit USD]]-Table1[[#This Row],[Credit USD]]))</f>
        <v/>
      </c>
      <c r="AA189" s="226"/>
      <c r="AB189" s="255"/>
      <c r="AC189" s="1"/>
      <c r="AD189" s="15"/>
      <c r="AE189" s="15" t="str">
        <f>IF(AND(OR(Table1[[#This Row],[Account]]="15030",Table1[[#This Row],[Account]]="15035",Table1[[#This Row],[Account]]="20150"),Table1[[#This Row],[Vendor ID]]=""),1,"")</f>
        <v/>
      </c>
      <c r="AF189" s="15"/>
      <c r="AG189" s="15"/>
      <c r="AH189" s="15"/>
      <c r="AI189" s="46" t="str">
        <f>IF(Table1[[#This Row],[Posting Date]]&lt;&gt;"","GJ-"&amp;CountryID,"")</f>
        <v/>
      </c>
      <c r="AJ189" s="59" t="str">
        <f>IF(Table1[[#This Row],[Posting Date]]&lt;&gt;"",Table1[[#This Row],[Posting Date]],"")</f>
        <v/>
      </c>
      <c r="AK189" s="46"/>
      <c r="AL189" s="46" t="str">
        <f>IF(Table1[[#This Row],[Description]]&lt;&gt;"",Table1[[#This Row],[Description]],"")</f>
        <v/>
      </c>
      <c r="AM189" s="46" t="str">
        <f>IF(Table1[[#This Row],[Posting Date]]&lt;&gt;"",Table1[[#This Row],[Reference Number]],"")</f>
        <v/>
      </c>
      <c r="AN189" s="46" t="str">
        <f>TRIM(Table1[[#This Row],[Line '#]])</f>
        <v/>
      </c>
      <c r="AO189" s="46" t="str">
        <f>TRIM(Table1[[#This Row],[Account]])</f>
        <v/>
      </c>
      <c r="AP189" s="46" t="str">
        <f>IF(Table1[[#This Row],[Posting Date]]&lt;&gt;"",$D$5,"")</f>
        <v/>
      </c>
      <c r="AQ189" s="46" t="str">
        <f>TRIM(Table1[[#This Row],[Departments-Prgrams]])</f>
        <v/>
      </c>
      <c r="AR189" s="46" t="str">
        <f>TRIM(Table1[[#This Row],[Grant]])</f>
        <v/>
      </c>
      <c r="AS189" s="46" t="str">
        <f>TRIM(Table1[[#This Row],[Staff ID]])</f>
        <v/>
      </c>
      <c r="AT189" s="46" t="str">
        <f>IF(TRIM(Table1[[#This Row],[Budget Code]])=0,"",TRIM(Table1[[#This Row],[Budget Code]]))</f>
        <v/>
      </c>
      <c r="AU189" s="46" t="str">
        <f>IF(Table1[[#This Row],[Line Description]]&lt;&gt;"",Table1[[#This Row],[Line Description]],"")</f>
        <v/>
      </c>
      <c r="AV189" s="46" t="str">
        <f>IF(Table1[[#This Row],[Cur_Amount Debit]]&gt;0,ROUND(Table1[[#This Row],[Cur_Amount Debit]],2),"")</f>
        <v/>
      </c>
      <c r="AW189" s="46" t="str">
        <f>IF(Table1[[#This Row],[Cur_Amount Credit]]&gt;0,ROUND(Table1[[#This Row],[Cur_Amount Credit]],2),"")</f>
        <v/>
      </c>
      <c r="AX189" s="46" t="str">
        <f>LEFT(Table1[[#This Row],[Cur]],3)</f>
        <v/>
      </c>
      <c r="AY189" s="59"/>
      <c r="AZ189" s="46"/>
      <c r="BA189" s="46" t="str">
        <f>IF(Table1[[#This Row],[Cur]]&lt;&gt;"",IF(Table1[[#This Row],[Cur]]="USD","",ExchangeRate),"")</f>
        <v/>
      </c>
      <c r="BB189" s="46" t="str">
        <f>IF(Table1[[#This Row],[Grant]]&lt;&gt;"",VLOOKUP(Table1[[#This Row],[Grant]],Grants!B:D,3),"")</f>
        <v/>
      </c>
      <c r="BC189" s="46" t="str">
        <f>TRIM(Table1[[#This Row],[Vendor ID]])</f>
        <v/>
      </c>
      <c r="BD189">
        <f>IF(Table1[[#This Row],[Reference Number]]=Q188,BD188,BD188+1)</f>
        <v>0</v>
      </c>
    </row>
    <row r="190" spans="1:56" ht="11.25" customHeight="1" x14ac:dyDescent="0.25">
      <c r="A190" s="1"/>
      <c r="B190" s="88" t="str">
        <f>IF(Table1[[#This Row],[Posting Date]]&lt;&gt;"",IF(Table1[[#This Row],[Reference Number]]=Q189,B189+1,1),"")</f>
        <v/>
      </c>
      <c r="C190" s="61"/>
      <c r="D190" s="61"/>
      <c r="E190" s="138"/>
      <c r="F190" s="141" t="str">
        <f>IFERROR(IF(VLOOKUP(Table1[[#This Row],[Budget Code Description]],Dimentions!$X$6:$AC$139,2,FALSE)="","",VLOOKUP(Table1[[#This Row],[Budget Code Description]],Dimentions!$X$6:$AC$139,2,FALSE)),"")</f>
        <v/>
      </c>
      <c r="G190" s="141"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1" t="str">
        <f>IFERROR(VLOOKUP(Table1[[#This Row],[Budget Code Description]],Table6[#All],8,FALSE),"")</f>
        <v/>
      </c>
      <c r="L190" s="63"/>
      <c r="M190" s="65" t="str">
        <f>IFERROR(VLOOKUP(Table1[[#This Row],[Staff ID]],Table2[],2,FALSE),"")</f>
        <v/>
      </c>
      <c r="N190" s="209" t="str">
        <f>IFERROR(IF(VLOOKUP(Table1[[#This Row],[Budget Code Description]],Dimentions!$X$6:$AC$134,4,FALSE)="","",VLOOKUP(Table1[[#This Row],[Budget Code Description]],Dimentions!$X$6:$AC$134,4,FALSE)),"")</f>
        <v/>
      </c>
      <c r="O190" s="65" t="str">
        <f>IFERROR(VLOOKUP(Table1[[#This Row],[Vendor ID]],Table549[],2,FALSE),"")</f>
        <v/>
      </c>
      <c r="P190" s="63"/>
      <c r="Q190" s="141" t="str">
        <f>IF(Table1[[#This Row],[Posting Date]]&lt;&gt;"",$D$9,"")</f>
        <v/>
      </c>
      <c r="R190" s="157" t="str">
        <f>IF(Table1[[#This Row],[Posting Date]]&lt;&gt;"",$D$10,"")</f>
        <v/>
      </c>
      <c r="S190" s="66"/>
      <c r="T190" s="63"/>
      <c r="U190" s="67"/>
      <c r="V190" s="67"/>
      <c r="W190" s="67" t="str">
        <f t="shared" si="7"/>
        <v/>
      </c>
      <c r="X190" s="159" t="str">
        <f>IF(E190="","",(IF(Table1[[#This Row],[Cur]]="USD",Table1[[#This Row],[Cur_Amount Debit]],Table1[[#This Row],[Cur_Amount Debit]]/Table1[[#This Row],[Exchange Rate]])))</f>
        <v/>
      </c>
      <c r="Y190" s="159" t="str">
        <f>IF(E190="","",(IF(Table1[[#This Row],[Cur]]="USD",Table1[[#This Row],[Cur_Amount Credit]],Table1[[#This Row],[Cur_Amount Credit]]/ExchangeRate)))</f>
        <v/>
      </c>
      <c r="Z190" s="201" t="str">
        <f>IF(E190="","",(Table1[[#This Row],[Debit USD]]-Table1[[#This Row],[Credit USD]]))</f>
        <v/>
      </c>
      <c r="AA190" s="226"/>
      <c r="AB190" s="255"/>
      <c r="AC190" s="1"/>
      <c r="AD190" s="15"/>
      <c r="AE190" s="15" t="str">
        <f>IF(AND(OR(Table1[[#This Row],[Account]]="15030",Table1[[#This Row],[Account]]="15035",Table1[[#This Row],[Account]]="20150"),Table1[[#This Row],[Vendor ID]]=""),1,"")</f>
        <v/>
      </c>
      <c r="AF190" s="15"/>
      <c r="AG190" s="15"/>
      <c r="AH190" s="15"/>
      <c r="AI190" s="46" t="str">
        <f>IF(Table1[[#This Row],[Posting Date]]&lt;&gt;"","GJ-"&amp;CountryID,"")</f>
        <v/>
      </c>
      <c r="AJ190" s="59" t="str">
        <f>IF(Table1[[#This Row],[Posting Date]]&lt;&gt;"",Table1[[#This Row],[Posting Date]],"")</f>
        <v/>
      </c>
      <c r="AK190" s="46"/>
      <c r="AL190" s="46" t="str">
        <f>IF(Table1[[#This Row],[Description]]&lt;&gt;"",Table1[[#This Row],[Description]],"")</f>
        <v/>
      </c>
      <c r="AM190" s="46" t="str">
        <f>IF(Table1[[#This Row],[Posting Date]]&lt;&gt;"",Table1[[#This Row],[Reference Number]],"")</f>
        <v/>
      </c>
      <c r="AN190" s="46" t="str">
        <f>TRIM(Table1[[#This Row],[Line '#]])</f>
        <v/>
      </c>
      <c r="AO190" s="46" t="str">
        <f>TRIM(Table1[[#This Row],[Account]])</f>
        <v/>
      </c>
      <c r="AP190" s="46" t="str">
        <f>IF(Table1[[#This Row],[Posting Date]]&lt;&gt;"",$D$5,"")</f>
        <v/>
      </c>
      <c r="AQ190" s="46" t="str">
        <f>TRIM(Table1[[#This Row],[Departments-Prgrams]])</f>
        <v/>
      </c>
      <c r="AR190" s="46" t="str">
        <f>TRIM(Table1[[#This Row],[Grant]])</f>
        <v/>
      </c>
      <c r="AS190" s="46" t="str">
        <f>TRIM(Table1[[#This Row],[Staff ID]])</f>
        <v/>
      </c>
      <c r="AT190" s="46" t="str">
        <f>IF(TRIM(Table1[[#This Row],[Budget Code]])=0,"",TRIM(Table1[[#This Row],[Budget Code]]))</f>
        <v/>
      </c>
      <c r="AU190" s="46" t="str">
        <f>IF(Table1[[#This Row],[Line Description]]&lt;&gt;"",Table1[[#This Row],[Line Description]],"")</f>
        <v/>
      </c>
      <c r="AV190" s="46" t="str">
        <f>IF(Table1[[#This Row],[Cur_Amount Debit]]&gt;0,ROUND(Table1[[#This Row],[Cur_Amount Debit]],2),"")</f>
        <v/>
      </c>
      <c r="AW190" s="46" t="str">
        <f>IF(Table1[[#This Row],[Cur_Amount Credit]]&gt;0,ROUND(Table1[[#This Row],[Cur_Amount Credit]],2),"")</f>
        <v/>
      </c>
      <c r="AX190" s="46" t="str">
        <f>LEFT(Table1[[#This Row],[Cur]],3)</f>
        <v/>
      </c>
      <c r="AY190" s="59"/>
      <c r="AZ190" s="46"/>
      <c r="BA190" s="46" t="str">
        <f>IF(Table1[[#This Row],[Cur]]&lt;&gt;"",IF(Table1[[#This Row],[Cur]]="USD","",ExchangeRate),"")</f>
        <v/>
      </c>
      <c r="BB190" s="46" t="str">
        <f>IF(Table1[[#This Row],[Grant]]&lt;&gt;"",VLOOKUP(Table1[[#This Row],[Grant]],Grants!B:D,3),"")</f>
        <v/>
      </c>
      <c r="BC190" s="46" t="str">
        <f>TRIM(Table1[[#This Row],[Vendor ID]])</f>
        <v/>
      </c>
      <c r="BD190">
        <f>IF(Table1[[#This Row],[Reference Number]]=Q189,BD189,BD189+1)</f>
        <v>0</v>
      </c>
    </row>
    <row r="191" spans="1:56" ht="11.25" customHeight="1" x14ac:dyDescent="0.25">
      <c r="A191" s="1"/>
      <c r="B191" s="88" t="str">
        <f>IF(Table1[[#This Row],[Posting Date]]&lt;&gt;"",IF(Table1[[#This Row],[Reference Number]]=Q190,B190+1,1),"")</f>
        <v/>
      </c>
      <c r="C191" s="61"/>
      <c r="D191" s="61"/>
      <c r="E191" s="138"/>
      <c r="F191" s="141" t="str">
        <f>IFERROR(IF(VLOOKUP(Table1[[#This Row],[Budget Code Description]],Dimentions!$X$6:$AC$139,2,FALSE)="","",VLOOKUP(Table1[[#This Row],[Budget Code Description]],Dimentions!$X$6:$AC$139,2,FALSE)),"")</f>
        <v/>
      </c>
      <c r="G191" s="141"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1" t="str">
        <f>IFERROR(VLOOKUP(Table1[[#This Row],[Budget Code Description]],Table6[#All],8,FALSE),"")</f>
        <v/>
      </c>
      <c r="L191" s="63"/>
      <c r="M191" s="65" t="str">
        <f>IFERROR(VLOOKUP(Table1[[#This Row],[Staff ID]],Table2[],2,FALSE),"")</f>
        <v/>
      </c>
      <c r="N191" s="209" t="str">
        <f>IFERROR(IF(VLOOKUP(Table1[[#This Row],[Budget Code Description]],Dimentions!$X$6:$AC$134,4,FALSE)="","",VLOOKUP(Table1[[#This Row],[Budget Code Description]],Dimentions!$X$6:$AC$134,4,FALSE)),"")</f>
        <v/>
      </c>
      <c r="O191" s="65" t="str">
        <f>IFERROR(VLOOKUP(Table1[[#This Row],[Vendor ID]],Table549[],2,FALSE),"")</f>
        <v/>
      </c>
      <c r="P191" s="63"/>
      <c r="Q191" s="141" t="str">
        <f>IF(Table1[[#This Row],[Posting Date]]&lt;&gt;"",$D$9,"")</f>
        <v/>
      </c>
      <c r="R191" s="157" t="str">
        <f>IF(Table1[[#This Row],[Posting Date]]&lt;&gt;"",$D$10,"")</f>
        <v/>
      </c>
      <c r="S191" s="66"/>
      <c r="T191" s="63"/>
      <c r="U191" s="67"/>
      <c r="V191" s="67"/>
      <c r="W191" s="67" t="str">
        <f t="shared" si="7"/>
        <v/>
      </c>
      <c r="X191" s="159" t="str">
        <f>IF(E191="","",(IF(Table1[[#This Row],[Cur]]="USD",Table1[[#This Row],[Cur_Amount Debit]],Table1[[#This Row],[Cur_Amount Debit]]/Table1[[#This Row],[Exchange Rate]])))</f>
        <v/>
      </c>
      <c r="Y191" s="159" t="str">
        <f>IF(E191="","",(IF(Table1[[#This Row],[Cur]]="USD",Table1[[#This Row],[Cur_Amount Credit]],Table1[[#This Row],[Cur_Amount Credit]]/ExchangeRate)))</f>
        <v/>
      </c>
      <c r="Z191" s="201" t="str">
        <f>IF(E191="","",(Table1[[#This Row],[Debit USD]]-Table1[[#This Row],[Credit USD]]))</f>
        <v/>
      </c>
      <c r="AA191" s="226"/>
      <c r="AB191" s="255"/>
      <c r="AC191" s="1"/>
      <c r="AD191" s="15"/>
      <c r="AE191" s="15" t="str">
        <f>IF(AND(OR(Table1[[#This Row],[Account]]="15030",Table1[[#This Row],[Account]]="15035",Table1[[#This Row],[Account]]="20150"),Table1[[#This Row],[Vendor ID]]=""),1,"")</f>
        <v/>
      </c>
      <c r="AF191" s="15"/>
      <c r="AG191" s="15"/>
      <c r="AH191" s="15"/>
      <c r="AI191" s="46" t="str">
        <f>IF(Table1[[#This Row],[Posting Date]]&lt;&gt;"","GJ-"&amp;CountryID,"")</f>
        <v/>
      </c>
      <c r="AJ191" s="59" t="str">
        <f>IF(Table1[[#This Row],[Posting Date]]&lt;&gt;"",Table1[[#This Row],[Posting Date]],"")</f>
        <v/>
      </c>
      <c r="AK191" s="46"/>
      <c r="AL191" s="46" t="str">
        <f>IF(Table1[[#This Row],[Description]]&lt;&gt;"",Table1[[#This Row],[Description]],"")</f>
        <v/>
      </c>
      <c r="AM191" s="46" t="str">
        <f>IF(Table1[[#This Row],[Posting Date]]&lt;&gt;"",Table1[[#This Row],[Reference Number]],"")</f>
        <v/>
      </c>
      <c r="AN191" s="46" t="str">
        <f>TRIM(Table1[[#This Row],[Line '#]])</f>
        <v/>
      </c>
      <c r="AO191" s="46" t="str">
        <f>TRIM(Table1[[#This Row],[Account]])</f>
        <v/>
      </c>
      <c r="AP191" s="46" t="str">
        <f>IF(Table1[[#This Row],[Posting Date]]&lt;&gt;"",$D$5,"")</f>
        <v/>
      </c>
      <c r="AQ191" s="46" t="str">
        <f>TRIM(Table1[[#This Row],[Departments-Prgrams]])</f>
        <v/>
      </c>
      <c r="AR191" s="46" t="str">
        <f>TRIM(Table1[[#This Row],[Grant]])</f>
        <v/>
      </c>
      <c r="AS191" s="46" t="str">
        <f>TRIM(Table1[[#This Row],[Staff ID]])</f>
        <v/>
      </c>
      <c r="AT191" s="46" t="str">
        <f>IF(TRIM(Table1[[#This Row],[Budget Code]])=0,"",TRIM(Table1[[#This Row],[Budget Code]]))</f>
        <v/>
      </c>
      <c r="AU191" s="46" t="str">
        <f>IF(Table1[[#This Row],[Line Description]]&lt;&gt;"",Table1[[#This Row],[Line Description]],"")</f>
        <v/>
      </c>
      <c r="AV191" s="46" t="str">
        <f>IF(Table1[[#This Row],[Cur_Amount Debit]]&gt;0,ROUND(Table1[[#This Row],[Cur_Amount Debit]],2),"")</f>
        <v/>
      </c>
      <c r="AW191" s="46" t="str">
        <f>IF(Table1[[#This Row],[Cur_Amount Credit]]&gt;0,ROUND(Table1[[#This Row],[Cur_Amount Credit]],2),"")</f>
        <v/>
      </c>
      <c r="AX191" s="46" t="str">
        <f>LEFT(Table1[[#This Row],[Cur]],3)</f>
        <v/>
      </c>
      <c r="AY191" s="59"/>
      <c r="AZ191" s="46"/>
      <c r="BA191" s="46" t="str">
        <f>IF(Table1[[#This Row],[Cur]]&lt;&gt;"",IF(Table1[[#This Row],[Cur]]="USD","",ExchangeRate),"")</f>
        <v/>
      </c>
      <c r="BB191" s="46" t="str">
        <f>IF(Table1[[#This Row],[Grant]]&lt;&gt;"",VLOOKUP(Table1[[#This Row],[Grant]],Grants!B:D,3),"")</f>
        <v/>
      </c>
      <c r="BC191" s="46" t="str">
        <f>TRIM(Table1[[#This Row],[Vendor ID]])</f>
        <v/>
      </c>
      <c r="BD191">
        <f>IF(Table1[[#This Row],[Reference Number]]=Q190,BD190,BD190+1)</f>
        <v>0</v>
      </c>
    </row>
    <row r="192" spans="1:56" ht="11.25" customHeight="1" x14ac:dyDescent="0.25">
      <c r="A192" s="1"/>
      <c r="B192" s="88" t="str">
        <f>IF(Table1[[#This Row],[Posting Date]]&lt;&gt;"",IF(Table1[[#This Row],[Reference Number]]=Q191,B191+1,1),"")</f>
        <v/>
      </c>
      <c r="C192" s="61"/>
      <c r="D192" s="61"/>
      <c r="E192" s="138"/>
      <c r="F192" s="141" t="str">
        <f>IFERROR(IF(VLOOKUP(Table1[[#This Row],[Budget Code Description]],Dimentions!$X$6:$AC$139,2,FALSE)="","",VLOOKUP(Table1[[#This Row],[Budget Code Description]],Dimentions!$X$6:$AC$139,2,FALSE)),"")</f>
        <v/>
      </c>
      <c r="G192" s="141"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1" t="str">
        <f>IFERROR(VLOOKUP(Table1[[#This Row],[Budget Code Description]],Table6[#All],8,FALSE),"")</f>
        <v/>
      </c>
      <c r="L192" s="63"/>
      <c r="M192" s="65" t="str">
        <f>IFERROR(VLOOKUP(Table1[[#This Row],[Staff ID]],Table2[],2,FALSE),"")</f>
        <v/>
      </c>
      <c r="N192" s="209" t="str">
        <f>IFERROR(IF(VLOOKUP(Table1[[#This Row],[Budget Code Description]],Dimentions!$X$6:$AC$134,4,FALSE)="","",VLOOKUP(Table1[[#This Row],[Budget Code Description]],Dimentions!$X$6:$AC$134,4,FALSE)),"")</f>
        <v/>
      </c>
      <c r="O192" s="65" t="str">
        <f>IFERROR(VLOOKUP(Table1[[#This Row],[Vendor ID]],Table549[],2,FALSE),"")</f>
        <v/>
      </c>
      <c r="P192" s="63"/>
      <c r="Q192" s="141" t="str">
        <f>IF(Table1[[#This Row],[Posting Date]]&lt;&gt;"",$D$9,"")</f>
        <v/>
      </c>
      <c r="R192" s="157" t="str">
        <f>IF(Table1[[#This Row],[Posting Date]]&lt;&gt;"",$D$10,"")</f>
        <v/>
      </c>
      <c r="S192" s="66"/>
      <c r="T192" s="63"/>
      <c r="U192" s="67"/>
      <c r="V192" s="67"/>
      <c r="W192" s="67" t="str">
        <f t="shared" si="7"/>
        <v/>
      </c>
      <c r="X192" s="159" t="str">
        <f>IF(E192="","",(IF(Table1[[#This Row],[Cur]]="USD",Table1[[#This Row],[Cur_Amount Debit]],Table1[[#This Row],[Cur_Amount Debit]]/Table1[[#This Row],[Exchange Rate]])))</f>
        <v/>
      </c>
      <c r="Y192" s="159" t="str">
        <f>IF(E192="","",(IF(Table1[[#This Row],[Cur]]="USD",Table1[[#This Row],[Cur_Amount Credit]],Table1[[#This Row],[Cur_Amount Credit]]/ExchangeRate)))</f>
        <v/>
      </c>
      <c r="Z192" s="201" t="str">
        <f>IF(E192="","",(Table1[[#This Row],[Debit USD]]-Table1[[#This Row],[Credit USD]]))</f>
        <v/>
      </c>
      <c r="AA192" s="226"/>
      <c r="AB192" s="255"/>
      <c r="AC192" s="1"/>
      <c r="AD192" s="15"/>
      <c r="AE192" s="15" t="str">
        <f>IF(AND(OR(Table1[[#This Row],[Account]]="15030",Table1[[#This Row],[Account]]="15035",Table1[[#This Row],[Account]]="20150"),Table1[[#This Row],[Vendor ID]]=""),1,"")</f>
        <v/>
      </c>
      <c r="AF192" s="15"/>
      <c r="AG192" s="15"/>
      <c r="AH192" s="15"/>
      <c r="AI192" s="46" t="str">
        <f>IF(Table1[[#This Row],[Posting Date]]&lt;&gt;"","GJ-"&amp;CountryID,"")</f>
        <v/>
      </c>
      <c r="AJ192" s="59" t="str">
        <f>IF(Table1[[#This Row],[Posting Date]]&lt;&gt;"",Table1[[#This Row],[Posting Date]],"")</f>
        <v/>
      </c>
      <c r="AK192" s="46"/>
      <c r="AL192" s="46" t="str">
        <f>IF(Table1[[#This Row],[Description]]&lt;&gt;"",Table1[[#This Row],[Description]],"")</f>
        <v/>
      </c>
      <c r="AM192" s="46" t="str">
        <f>IF(Table1[[#This Row],[Posting Date]]&lt;&gt;"",Table1[[#This Row],[Reference Number]],"")</f>
        <v/>
      </c>
      <c r="AN192" s="46" t="str">
        <f>TRIM(Table1[[#This Row],[Line '#]])</f>
        <v/>
      </c>
      <c r="AO192" s="46" t="str">
        <f>TRIM(Table1[[#This Row],[Account]])</f>
        <v/>
      </c>
      <c r="AP192" s="46" t="str">
        <f>IF(Table1[[#This Row],[Posting Date]]&lt;&gt;"",$D$5,"")</f>
        <v/>
      </c>
      <c r="AQ192" s="46" t="str">
        <f>TRIM(Table1[[#This Row],[Departments-Prgrams]])</f>
        <v/>
      </c>
      <c r="AR192" s="46" t="str">
        <f>TRIM(Table1[[#This Row],[Grant]])</f>
        <v/>
      </c>
      <c r="AS192" s="46" t="str">
        <f>TRIM(Table1[[#This Row],[Staff ID]])</f>
        <v/>
      </c>
      <c r="AT192" s="46" t="str">
        <f>IF(TRIM(Table1[[#This Row],[Budget Code]])=0,"",TRIM(Table1[[#This Row],[Budget Code]]))</f>
        <v/>
      </c>
      <c r="AU192" s="46" t="str">
        <f>IF(Table1[[#This Row],[Line Description]]&lt;&gt;"",Table1[[#This Row],[Line Description]],"")</f>
        <v/>
      </c>
      <c r="AV192" s="46" t="str">
        <f>IF(Table1[[#This Row],[Cur_Amount Debit]]&gt;0,ROUND(Table1[[#This Row],[Cur_Amount Debit]],2),"")</f>
        <v/>
      </c>
      <c r="AW192" s="46" t="str">
        <f>IF(Table1[[#This Row],[Cur_Amount Credit]]&gt;0,ROUND(Table1[[#This Row],[Cur_Amount Credit]],2),"")</f>
        <v/>
      </c>
      <c r="AX192" s="46" t="str">
        <f>LEFT(Table1[[#This Row],[Cur]],3)</f>
        <v/>
      </c>
      <c r="AY192" s="59"/>
      <c r="AZ192" s="46"/>
      <c r="BA192" s="46" t="str">
        <f>IF(Table1[[#This Row],[Cur]]&lt;&gt;"",IF(Table1[[#This Row],[Cur]]="USD","",ExchangeRate),"")</f>
        <v/>
      </c>
      <c r="BB192" s="46" t="str">
        <f>IF(Table1[[#This Row],[Grant]]&lt;&gt;"",VLOOKUP(Table1[[#This Row],[Grant]],Grants!B:D,3),"")</f>
        <v/>
      </c>
      <c r="BC192" s="46" t="str">
        <f>TRIM(Table1[[#This Row],[Vendor ID]])</f>
        <v/>
      </c>
      <c r="BD192">
        <f>IF(Table1[[#This Row],[Reference Number]]=Q191,BD191,BD191+1)</f>
        <v>0</v>
      </c>
    </row>
    <row r="193" spans="1:56" ht="11.25" customHeight="1" x14ac:dyDescent="0.25">
      <c r="A193" s="1"/>
      <c r="B193" s="88" t="str">
        <f>IF(Table1[[#This Row],[Posting Date]]&lt;&gt;"",IF(Table1[[#This Row],[Reference Number]]=Q192,B192+1,1),"")</f>
        <v/>
      </c>
      <c r="C193" s="61"/>
      <c r="D193" s="61"/>
      <c r="E193" s="138"/>
      <c r="F193" s="141" t="str">
        <f>IFERROR(IF(VLOOKUP(Table1[[#This Row],[Budget Code Description]],Dimentions!$X$6:$AC$139,2,FALSE)="","",VLOOKUP(Table1[[#This Row],[Budget Code Description]],Dimentions!$X$6:$AC$139,2,FALSE)),"")</f>
        <v/>
      </c>
      <c r="G193" s="141"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1" t="str">
        <f>IFERROR(VLOOKUP(Table1[[#This Row],[Budget Code Description]],Table6[#All],8,FALSE),"")</f>
        <v/>
      </c>
      <c r="L193" s="63"/>
      <c r="M193" s="65" t="str">
        <f>IFERROR(VLOOKUP(Table1[[#This Row],[Staff ID]],Table2[],2,FALSE),"")</f>
        <v/>
      </c>
      <c r="N193" s="209" t="str">
        <f>IFERROR(IF(VLOOKUP(Table1[[#This Row],[Budget Code Description]],Dimentions!$X$6:$AC$134,4,FALSE)="","",VLOOKUP(Table1[[#This Row],[Budget Code Description]],Dimentions!$X$6:$AC$134,4,FALSE)),"")</f>
        <v/>
      </c>
      <c r="O193" s="65" t="str">
        <f>IFERROR(VLOOKUP(Table1[[#This Row],[Vendor ID]],Table549[],2,FALSE),"")</f>
        <v/>
      </c>
      <c r="P193" s="63"/>
      <c r="Q193" s="141" t="str">
        <f>IF(Table1[[#This Row],[Posting Date]]&lt;&gt;"",$D$9,"")</f>
        <v/>
      </c>
      <c r="R193" s="157" t="str">
        <f>IF(Table1[[#This Row],[Posting Date]]&lt;&gt;"",$D$10,"")</f>
        <v/>
      </c>
      <c r="S193" s="66"/>
      <c r="T193" s="63"/>
      <c r="U193" s="67"/>
      <c r="V193" s="67"/>
      <c r="W193" s="67" t="str">
        <f t="shared" si="7"/>
        <v/>
      </c>
      <c r="X193" s="159" t="str">
        <f>IF(E193="","",(IF(Table1[[#This Row],[Cur]]="USD",Table1[[#This Row],[Cur_Amount Debit]],Table1[[#This Row],[Cur_Amount Debit]]/Table1[[#This Row],[Exchange Rate]])))</f>
        <v/>
      </c>
      <c r="Y193" s="159" t="str">
        <f>IF(E193="","",(IF(Table1[[#This Row],[Cur]]="USD",Table1[[#This Row],[Cur_Amount Credit]],Table1[[#This Row],[Cur_Amount Credit]]/ExchangeRate)))</f>
        <v/>
      </c>
      <c r="Z193" s="201" t="str">
        <f>IF(E193="","",(Table1[[#This Row],[Debit USD]]-Table1[[#This Row],[Credit USD]]))</f>
        <v/>
      </c>
      <c r="AA193" s="226"/>
      <c r="AB193" s="255"/>
      <c r="AC193" s="1"/>
      <c r="AD193" s="15"/>
      <c r="AE193" s="15" t="str">
        <f>IF(AND(OR(Table1[[#This Row],[Account]]="15030",Table1[[#This Row],[Account]]="15035",Table1[[#This Row],[Account]]="20150"),Table1[[#This Row],[Vendor ID]]=""),1,"")</f>
        <v/>
      </c>
      <c r="AF193" s="15"/>
      <c r="AG193" s="15"/>
      <c r="AH193" s="15"/>
      <c r="AI193" s="46" t="str">
        <f>IF(Table1[[#This Row],[Posting Date]]&lt;&gt;"","GJ-"&amp;CountryID,"")</f>
        <v/>
      </c>
      <c r="AJ193" s="59" t="str">
        <f>IF(Table1[[#This Row],[Posting Date]]&lt;&gt;"",Table1[[#This Row],[Posting Date]],"")</f>
        <v/>
      </c>
      <c r="AK193" s="46"/>
      <c r="AL193" s="46" t="str">
        <f>IF(Table1[[#This Row],[Description]]&lt;&gt;"",Table1[[#This Row],[Description]],"")</f>
        <v/>
      </c>
      <c r="AM193" s="46" t="str">
        <f>IF(Table1[[#This Row],[Posting Date]]&lt;&gt;"",Table1[[#This Row],[Reference Number]],"")</f>
        <v/>
      </c>
      <c r="AN193" s="46" t="str">
        <f>TRIM(Table1[[#This Row],[Line '#]])</f>
        <v/>
      </c>
      <c r="AO193" s="46" t="str">
        <f>TRIM(Table1[[#This Row],[Account]])</f>
        <v/>
      </c>
      <c r="AP193" s="46" t="str">
        <f>IF(Table1[[#This Row],[Posting Date]]&lt;&gt;"",$D$5,"")</f>
        <v/>
      </c>
      <c r="AQ193" s="46" t="str">
        <f>TRIM(Table1[[#This Row],[Departments-Prgrams]])</f>
        <v/>
      </c>
      <c r="AR193" s="46" t="str">
        <f>TRIM(Table1[[#This Row],[Grant]])</f>
        <v/>
      </c>
      <c r="AS193" s="46" t="str">
        <f>TRIM(Table1[[#This Row],[Staff ID]])</f>
        <v/>
      </c>
      <c r="AT193" s="46" t="str">
        <f>IF(TRIM(Table1[[#This Row],[Budget Code]])=0,"",TRIM(Table1[[#This Row],[Budget Code]]))</f>
        <v/>
      </c>
      <c r="AU193" s="46" t="str">
        <f>IF(Table1[[#This Row],[Line Description]]&lt;&gt;"",Table1[[#This Row],[Line Description]],"")</f>
        <v/>
      </c>
      <c r="AV193" s="46" t="str">
        <f>IF(Table1[[#This Row],[Cur_Amount Debit]]&gt;0,ROUND(Table1[[#This Row],[Cur_Amount Debit]],2),"")</f>
        <v/>
      </c>
      <c r="AW193" s="46" t="str">
        <f>IF(Table1[[#This Row],[Cur_Amount Credit]]&gt;0,ROUND(Table1[[#This Row],[Cur_Amount Credit]],2),"")</f>
        <v/>
      </c>
      <c r="AX193" s="46" t="str">
        <f>LEFT(Table1[[#This Row],[Cur]],3)</f>
        <v/>
      </c>
      <c r="AY193" s="59"/>
      <c r="AZ193" s="46"/>
      <c r="BA193" s="46" t="str">
        <f>IF(Table1[[#This Row],[Cur]]&lt;&gt;"",IF(Table1[[#This Row],[Cur]]="USD","",ExchangeRate),"")</f>
        <v/>
      </c>
      <c r="BB193" s="46" t="str">
        <f>IF(Table1[[#This Row],[Grant]]&lt;&gt;"",VLOOKUP(Table1[[#This Row],[Grant]],Grants!B:D,3),"")</f>
        <v/>
      </c>
      <c r="BC193" s="46" t="str">
        <f>TRIM(Table1[[#This Row],[Vendor ID]])</f>
        <v/>
      </c>
      <c r="BD193">
        <f>IF(Table1[[#This Row],[Reference Number]]=Q192,BD192,BD192+1)</f>
        <v>0</v>
      </c>
    </row>
    <row r="194" spans="1:56" ht="11.25" customHeight="1" x14ac:dyDescent="0.25">
      <c r="A194" s="1"/>
      <c r="B194" s="88" t="str">
        <f>IF(Table1[[#This Row],[Posting Date]]&lt;&gt;"",IF(Table1[[#This Row],[Reference Number]]=Q193,B193+1,1),"")</f>
        <v/>
      </c>
      <c r="C194" s="61"/>
      <c r="D194" s="61"/>
      <c r="E194" s="138"/>
      <c r="F194" s="141" t="str">
        <f>IFERROR(IF(VLOOKUP(Table1[[#This Row],[Budget Code Description]],Dimentions!$X$6:$AC$139,2,FALSE)="","",VLOOKUP(Table1[[#This Row],[Budget Code Description]],Dimentions!$X$6:$AC$139,2,FALSE)),"")</f>
        <v/>
      </c>
      <c r="G194" s="141"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1" t="str">
        <f>IFERROR(VLOOKUP(Table1[[#This Row],[Budget Code Description]],Table6[#All],8,FALSE),"")</f>
        <v/>
      </c>
      <c r="L194" s="63"/>
      <c r="M194" s="65" t="str">
        <f>IFERROR(VLOOKUP(Table1[[#This Row],[Staff ID]],Table2[],2,FALSE),"")</f>
        <v/>
      </c>
      <c r="N194" s="209" t="str">
        <f>IFERROR(IF(VLOOKUP(Table1[[#This Row],[Budget Code Description]],Dimentions!$X$6:$AC$134,4,FALSE)="","",VLOOKUP(Table1[[#This Row],[Budget Code Description]],Dimentions!$X$6:$AC$134,4,FALSE)),"")</f>
        <v/>
      </c>
      <c r="O194" s="65" t="str">
        <f>IFERROR(VLOOKUP(Table1[[#This Row],[Vendor ID]],Table549[],2,FALSE),"")</f>
        <v/>
      </c>
      <c r="P194" s="63"/>
      <c r="Q194" s="141" t="str">
        <f>IF(Table1[[#This Row],[Posting Date]]&lt;&gt;"",$D$9,"")</f>
        <v/>
      </c>
      <c r="R194" s="157" t="str">
        <f>IF(Table1[[#This Row],[Posting Date]]&lt;&gt;"",$D$10,"")</f>
        <v/>
      </c>
      <c r="S194" s="66"/>
      <c r="T194" s="63"/>
      <c r="U194" s="67"/>
      <c r="V194" s="67"/>
      <c r="W194" s="67" t="str">
        <f t="shared" si="7"/>
        <v/>
      </c>
      <c r="X194" s="159" t="str">
        <f>IF(E194="","",(IF(Table1[[#This Row],[Cur]]="USD",Table1[[#This Row],[Cur_Amount Debit]],Table1[[#This Row],[Cur_Amount Debit]]/Table1[[#This Row],[Exchange Rate]])))</f>
        <v/>
      </c>
      <c r="Y194" s="159" t="str">
        <f>IF(E194="","",(IF(Table1[[#This Row],[Cur]]="USD",Table1[[#This Row],[Cur_Amount Credit]],Table1[[#This Row],[Cur_Amount Credit]]/ExchangeRate)))</f>
        <v/>
      </c>
      <c r="Z194" s="201" t="str">
        <f>IF(E194="","",(Table1[[#This Row],[Debit USD]]-Table1[[#This Row],[Credit USD]]))</f>
        <v/>
      </c>
      <c r="AA194" s="226"/>
      <c r="AB194" s="255"/>
      <c r="AC194" s="1"/>
      <c r="AD194" s="15"/>
      <c r="AE194" s="15" t="str">
        <f>IF(AND(OR(Table1[[#This Row],[Account]]="15030",Table1[[#This Row],[Account]]="15035",Table1[[#This Row],[Account]]="20150"),Table1[[#This Row],[Vendor ID]]=""),1,"")</f>
        <v/>
      </c>
      <c r="AF194" s="15"/>
      <c r="AG194" s="15"/>
      <c r="AH194" s="15"/>
      <c r="AI194" s="46" t="str">
        <f>IF(Table1[[#This Row],[Posting Date]]&lt;&gt;"","GJ-"&amp;CountryID,"")</f>
        <v/>
      </c>
      <c r="AJ194" s="59" t="str">
        <f>IF(Table1[[#This Row],[Posting Date]]&lt;&gt;"",Table1[[#This Row],[Posting Date]],"")</f>
        <v/>
      </c>
      <c r="AK194" s="46"/>
      <c r="AL194" s="46" t="str">
        <f>IF(Table1[[#This Row],[Description]]&lt;&gt;"",Table1[[#This Row],[Description]],"")</f>
        <v/>
      </c>
      <c r="AM194" s="46" t="str">
        <f>IF(Table1[[#This Row],[Posting Date]]&lt;&gt;"",Table1[[#This Row],[Reference Number]],"")</f>
        <v/>
      </c>
      <c r="AN194" s="46" t="str">
        <f>TRIM(Table1[[#This Row],[Line '#]])</f>
        <v/>
      </c>
      <c r="AO194" s="46" t="str">
        <f>TRIM(Table1[[#This Row],[Account]])</f>
        <v/>
      </c>
      <c r="AP194" s="46" t="str">
        <f>IF(Table1[[#This Row],[Posting Date]]&lt;&gt;"",$D$5,"")</f>
        <v/>
      </c>
      <c r="AQ194" s="46" t="str">
        <f>TRIM(Table1[[#This Row],[Departments-Prgrams]])</f>
        <v/>
      </c>
      <c r="AR194" s="46" t="str">
        <f>TRIM(Table1[[#This Row],[Grant]])</f>
        <v/>
      </c>
      <c r="AS194" s="46" t="str">
        <f>TRIM(Table1[[#This Row],[Staff ID]])</f>
        <v/>
      </c>
      <c r="AT194" s="46" t="str">
        <f>IF(TRIM(Table1[[#This Row],[Budget Code]])=0,"",TRIM(Table1[[#This Row],[Budget Code]]))</f>
        <v/>
      </c>
      <c r="AU194" s="46" t="str">
        <f>IF(Table1[[#This Row],[Line Description]]&lt;&gt;"",Table1[[#This Row],[Line Description]],"")</f>
        <v/>
      </c>
      <c r="AV194" s="46" t="str">
        <f>IF(Table1[[#This Row],[Cur_Amount Debit]]&gt;0,ROUND(Table1[[#This Row],[Cur_Amount Debit]],2),"")</f>
        <v/>
      </c>
      <c r="AW194" s="46" t="str">
        <f>IF(Table1[[#This Row],[Cur_Amount Credit]]&gt;0,ROUND(Table1[[#This Row],[Cur_Amount Credit]],2),"")</f>
        <v/>
      </c>
      <c r="AX194" s="46" t="str">
        <f>LEFT(Table1[[#This Row],[Cur]],3)</f>
        <v/>
      </c>
      <c r="AY194" s="59"/>
      <c r="AZ194" s="46"/>
      <c r="BA194" s="46" t="str">
        <f>IF(Table1[[#This Row],[Cur]]&lt;&gt;"",IF(Table1[[#This Row],[Cur]]="USD","",ExchangeRate),"")</f>
        <v/>
      </c>
      <c r="BB194" s="46" t="str">
        <f>IF(Table1[[#This Row],[Grant]]&lt;&gt;"",VLOOKUP(Table1[[#This Row],[Grant]],Grants!B:D,3),"")</f>
        <v/>
      </c>
      <c r="BC194" s="46" t="str">
        <f>TRIM(Table1[[#This Row],[Vendor ID]])</f>
        <v/>
      </c>
      <c r="BD194">
        <f>IF(Table1[[#This Row],[Reference Number]]=Q193,BD193,BD193+1)</f>
        <v>0</v>
      </c>
    </row>
    <row r="195" spans="1:56" ht="11.25" customHeight="1" x14ac:dyDescent="0.25">
      <c r="A195" s="1"/>
      <c r="B195" s="88" t="str">
        <f>IF(Table1[[#This Row],[Posting Date]]&lt;&gt;"",IF(Table1[[#This Row],[Reference Number]]=Q194,B194+1,1),"")</f>
        <v/>
      </c>
      <c r="C195" s="61"/>
      <c r="D195" s="61"/>
      <c r="E195" s="138"/>
      <c r="F195" s="141" t="str">
        <f>IFERROR(IF(VLOOKUP(Table1[[#This Row],[Budget Code Description]],Dimentions!$X$6:$AC$139,2,FALSE)="","",VLOOKUP(Table1[[#This Row],[Budget Code Description]],Dimentions!$X$6:$AC$139,2,FALSE)),"")</f>
        <v/>
      </c>
      <c r="G195" s="141"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1" t="str">
        <f>IFERROR(VLOOKUP(Table1[[#This Row],[Budget Code Description]],Table6[#All],8,FALSE),"")</f>
        <v/>
      </c>
      <c r="L195" s="63"/>
      <c r="M195" s="65" t="str">
        <f>IFERROR(VLOOKUP(Table1[[#This Row],[Staff ID]],Table2[],2,FALSE),"")</f>
        <v/>
      </c>
      <c r="N195" s="209" t="str">
        <f>IFERROR(IF(VLOOKUP(Table1[[#This Row],[Budget Code Description]],Dimentions!$X$6:$AC$134,4,FALSE)="","",VLOOKUP(Table1[[#This Row],[Budget Code Description]],Dimentions!$X$6:$AC$134,4,FALSE)),"")</f>
        <v/>
      </c>
      <c r="O195" s="65" t="str">
        <f>IFERROR(VLOOKUP(Table1[[#This Row],[Vendor ID]],Table549[],2,FALSE),"")</f>
        <v/>
      </c>
      <c r="P195" s="63"/>
      <c r="Q195" s="141" t="str">
        <f>IF(Table1[[#This Row],[Posting Date]]&lt;&gt;"",$D$9,"")</f>
        <v/>
      </c>
      <c r="R195" s="157" t="str">
        <f>IF(Table1[[#This Row],[Posting Date]]&lt;&gt;"",$D$10,"")</f>
        <v/>
      </c>
      <c r="S195" s="66"/>
      <c r="T195" s="63"/>
      <c r="U195" s="67"/>
      <c r="V195" s="67"/>
      <c r="W195" s="67" t="str">
        <f t="shared" si="7"/>
        <v/>
      </c>
      <c r="X195" s="159" t="str">
        <f>IF(E195="","",(IF(Table1[[#This Row],[Cur]]="USD",Table1[[#This Row],[Cur_Amount Debit]],Table1[[#This Row],[Cur_Amount Debit]]/Table1[[#This Row],[Exchange Rate]])))</f>
        <v/>
      </c>
      <c r="Y195" s="159" t="str">
        <f>IF(E195="","",(IF(Table1[[#This Row],[Cur]]="USD",Table1[[#This Row],[Cur_Amount Credit]],Table1[[#This Row],[Cur_Amount Credit]]/ExchangeRate)))</f>
        <v/>
      </c>
      <c r="Z195" s="201" t="str">
        <f>IF(E195="","",(Table1[[#This Row],[Debit USD]]-Table1[[#This Row],[Credit USD]]))</f>
        <v/>
      </c>
      <c r="AA195" s="226"/>
      <c r="AB195" s="255"/>
      <c r="AC195" s="1"/>
      <c r="AD195" s="15"/>
      <c r="AE195" s="15" t="str">
        <f>IF(AND(OR(Table1[[#This Row],[Account]]="15030",Table1[[#This Row],[Account]]="15035",Table1[[#This Row],[Account]]="20150"),Table1[[#This Row],[Vendor ID]]=""),1,"")</f>
        <v/>
      </c>
      <c r="AF195" s="15"/>
      <c r="AG195" s="15"/>
      <c r="AH195" s="15"/>
      <c r="AI195" s="46" t="str">
        <f>IF(Table1[[#This Row],[Posting Date]]&lt;&gt;"","GJ-"&amp;CountryID,"")</f>
        <v/>
      </c>
      <c r="AJ195" s="59" t="str">
        <f>IF(Table1[[#This Row],[Posting Date]]&lt;&gt;"",Table1[[#This Row],[Posting Date]],"")</f>
        <v/>
      </c>
      <c r="AK195" s="46"/>
      <c r="AL195" s="46" t="str">
        <f>IF(Table1[[#This Row],[Description]]&lt;&gt;"",Table1[[#This Row],[Description]],"")</f>
        <v/>
      </c>
      <c r="AM195" s="46" t="str">
        <f>IF(Table1[[#This Row],[Posting Date]]&lt;&gt;"",Table1[[#This Row],[Reference Number]],"")</f>
        <v/>
      </c>
      <c r="AN195" s="46" t="str">
        <f>TRIM(Table1[[#This Row],[Line '#]])</f>
        <v/>
      </c>
      <c r="AO195" s="46" t="str">
        <f>TRIM(Table1[[#This Row],[Account]])</f>
        <v/>
      </c>
      <c r="AP195" s="46" t="str">
        <f>IF(Table1[[#This Row],[Posting Date]]&lt;&gt;"",$D$5,"")</f>
        <v/>
      </c>
      <c r="AQ195" s="46" t="str">
        <f>TRIM(Table1[[#This Row],[Departments-Prgrams]])</f>
        <v/>
      </c>
      <c r="AR195" s="46" t="str">
        <f>TRIM(Table1[[#This Row],[Grant]])</f>
        <v/>
      </c>
      <c r="AS195" s="46" t="str">
        <f>TRIM(Table1[[#This Row],[Staff ID]])</f>
        <v/>
      </c>
      <c r="AT195" s="46" t="str">
        <f>IF(TRIM(Table1[[#This Row],[Budget Code]])=0,"",TRIM(Table1[[#This Row],[Budget Code]]))</f>
        <v/>
      </c>
      <c r="AU195" s="46" t="str">
        <f>IF(Table1[[#This Row],[Line Description]]&lt;&gt;"",Table1[[#This Row],[Line Description]],"")</f>
        <v/>
      </c>
      <c r="AV195" s="46" t="str">
        <f>IF(Table1[[#This Row],[Cur_Amount Debit]]&gt;0,ROUND(Table1[[#This Row],[Cur_Amount Debit]],2),"")</f>
        <v/>
      </c>
      <c r="AW195" s="46" t="str">
        <f>IF(Table1[[#This Row],[Cur_Amount Credit]]&gt;0,ROUND(Table1[[#This Row],[Cur_Amount Credit]],2),"")</f>
        <v/>
      </c>
      <c r="AX195" s="46" t="str">
        <f>LEFT(Table1[[#This Row],[Cur]],3)</f>
        <v/>
      </c>
      <c r="AY195" s="59"/>
      <c r="AZ195" s="46"/>
      <c r="BA195" s="46" t="str">
        <f>IF(Table1[[#This Row],[Cur]]&lt;&gt;"",IF(Table1[[#This Row],[Cur]]="USD","",ExchangeRate),"")</f>
        <v/>
      </c>
      <c r="BB195" s="46" t="str">
        <f>IF(Table1[[#This Row],[Grant]]&lt;&gt;"",VLOOKUP(Table1[[#This Row],[Grant]],Grants!B:D,3),"")</f>
        <v/>
      </c>
      <c r="BC195" s="46" t="str">
        <f>TRIM(Table1[[#This Row],[Vendor ID]])</f>
        <v/>
      </c>
      <c r="BD195">
        <f>IF(Table1[[#This Row],[Reference Number]]=Q194,BD194,BD194+1)</f>
        <v>0</v>
      </c>
    </row>
    <row r="196" spans="1:56" ht="11.25" customHeight="1" x14ac:dyDescent="0.25">
      <c r="A196" s="1"/>
      <c r="B196" s="88" t="str">
        <f>IF(Table1[[#This Row],[Posting Date]]&lt;&gt;"",IF(Table1[[#This Row],[Reference Number]]=Q195,B195+1,1),"")</f>
        <v/>
      </c>
      <c r="C196" s="61"/>
      <c r="D196" s="61"/>
      <c r="E196" s="138"/>
      <c r="F196" s="141" t="str">
        <f>IFERROR(IF(VLOOKUP(Table1[[#This Row],[Budget Code Description]],Dimentions!$X$6:$AC$139,2,FALSE)="","",VLOOKUP(Table1[[#This Row],[Budget Code Description]],Dimentions!$X$6:$AC$139,2,FALSE)),"")</f>
        <v/>
      </c>
      <c r="G196" s="141"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1" t="str">
        <f>IFERROR(VLOOKUP(Table1[[#This Row],[Budget Code Description]],Table6[#All],8,FALSE),"")</f>
        <v/>
      </c>
      <c r="L196" s="63"/>
      <c r="M196" s="65" t="str">
        <f>IFERROR(VLOOKUP(Table1[[#This Row],[Staff ID]],Table2[],2,FALSE),"")</f>
        <v/>
      </c>
      <c r="N196" s="209" t="str">
        <f>IFERROR(IF(VLOOKUP(Table1[[#This Row],[Budget Code Description]],Dimentions!$X$6:$AC$134,4,FALSE)="","",VLOOKUP(Table1[[#This Row],[Budget Code Description]],Dimentions!$X$6:$AC$134,4,FALSE)),"")</f>
        <v/>
      </c>
      <c r="O196" s="65" t="str">
        <f>IFERROR(VLOOKUP(Table1[[#This Row],[Vendor ID]],Table549[],2,FALSE),"")</f>
        <v/>
      </c>
      <c r="P196" s="63"/>
      <c r="Q196" s="141" t="str">
        <f>IF(Table1[[#This Row],[Posting Date]]&lt;&gt;"",$D$9,"")</f>
        <v/>
      </c>
      <c r="R196" s="157" t="str">
        <f>IF(Table1[[#This Row],[Posting Date]]&lt;&gt;"",$D$10,"")</f>
        <v/>
      </c>
      <c r="S196" s="66"/>
      <c r="T196" s="63"/>
      <c r="U196" s="67"/>
      <c r="V196" s="67"/>
      <c r="W196" s="67" t="str">
        <f t="shared" si="7"/>
        <v/>
      </c>
      <c r="X196" s="159" t="str">
        <f>IF(E196="","",(IF(Table1[[#This Row],[Cur]]="USD",Table1[[#This Row],[Cur_Amount Debit]],Table1[[#This Row],[Cur_Amount Debit]]/Table1[[#This Row],[Exchange Rate]])))</f>
        <v/>
      </c>
      <c r="Y196" s="159" t="str">
        <f>IF(E196="","",(IF(Table1[[#This Row],[Cur]]="USD",Table1[[#This Row],[Cur_Amount Credit]],Table1[[#This Row],[Cur_Amount Credit]]/ExchangeRate)))</f>
        <v/>
      </c>
      <c r="Z196" s="201" t="str">
        <f>IF(E196="","",(Table1[[#This Row],[Debit USD]]-Table1[[#This Row],[Credit USD]]))</f>
        <v/>
      </c>
      <c r="AA196" s="226"/>
      <c r="AB196" s="255"/>
      <c r="AC196" s="1"/>
      <c r="AD196" s="15"/>
      <c r="AE196" s="15" t="str">
        <f>IF(AND(OR(Table1[[#This Row],[Account]]="15030",Table1[[#This Row],[Account]]="15035",Table1[[#This Row],[Account]]="20150"),Table1[[#This Row],[Vendor ID]]=""),1,"")</f>
        <v/>
      </c>
      <c r="AF196" s="15"/>
      <c r="AG196" s="15"/>
      <c r="AH196" s="15"/>
      <c r="AI196" s="46" t="str">
        <f>IF(Table1[[#This Row],[Posting Date]]&lt;&gt;"","GJ-"&amp;CountryID,"")</f>
        <v/>
      </c>
      <c r="AJ196" s="59" t="str">
        <f>IF(Table1[[#This Row],[Posting Date]]&lt;&gt;"",Table1[[#This Row],[Posting Date]],"")</f>
        <v/>
      </c>
      <c r="AK196" s="46"/>
      <c r="AL196" s="46" t="str">
        <f>IF(Table1[[#This Row],[Description]]&lt;&gt;"",Table1[[#This Row],[Description]],"")</f>
        <v/>
      </c>
      <c r="AM196" s="46" t="str">
        <f>IF(Table1[[#This Row],[Posting Date]]&lt;&gt;"",Table1[[#This Row],[Reference Number]],"")</f>
        <v/>
      </c>
      <c r="AN196" s="46" t="str">
        <f>TRIM(Table1[[#This Row],[Line '#]])</f>
        <v/>
      </c>
      <c r="AO196" s="46" t="str">
        <f>TRIM(Table1[[#This Row],[Account]])</f>
        <v/>
      </c>
      <c r="AP196" s="46" t="str">
        <f>IF(Table1[[#This Row],[Posting Date]]&lt;&gt;"",$D$5,"")</f>
        <v/>
      </c>
      <c r="AQ196" s="46" t="str">
        <f>TRIM(Table1[[#This Row],[Departments-Prgrams]])</f>
        <v/>
      </c>
      <c r="AR196" s="46" t="str">
        <f>TRIM(Table1[[#This Row],[Grant]])</f>
        <v/>
      </c>
      <c r="AS196" s="46" t="str">
        <f>TRIM(Table1[[#This Row],[Staff ID]])</f>
        <v/>
      </c>
      <c r="AT196" s="46" t="str">
        <f>IF(TRIM(Table1[[#This Row],[Budget Code]])=0,"",TRIM(Table1[[#This Row],[Budget Code]]))</f>
        <v/>
      </c>
      <c r="AU196" s="46" t="str">
        <f>IF(Table1[[#This Row],[Line Description]]&lt;&gt;"",Table1[[#This Row],[Line Description]],"")</f>
        <v/>
      </c>
      <c r="AV196" s="46" t="str">
        <f>IF(Table1[[#This Row],[Cur_Amount Debit]]&gt;0,ROUND(Table1[[#This Row],[Cur_Amount Debit]],2),"")</f>
        <v/>
      </c>
      <c r="AW196" s="46" t="str">
        <f>IF(Table1[[#This Row],[Cur_Amount Credit]]&gt;0,ROUND(Table1[[#This Row],[Cur_Amount Credit]],2),"")</f>
        <v/>
      </c>
      <c r="AX196" s="46" t="str">
        <f>LEFT(Table1[[#This Row],[Cur]],3)</f>
        <v/>
      </c>
      <c r="AY196" s="59"/>
      <c r="AZ196" s="46"/>
      <c r="BA196" s="46" t="str">
        <f>IF(Table1[[#This Row],[Cur]]&lt;&gt;"",IF(Table1[[#This Row],[Cur]]="USD","",ExchangeRate),"")</f>
        <v/>
      </c>
      <c r="BB196" s="46" t="str">
        <f>IF(Table1[[#This Row],[Grant]]&lt;&gt;"",VLOOKUP(Table1[[#This Row],[Grant]],Grants!B:D,3),"")</f>
        <v/>
      </c>
      <c r="BC196" s="46" t="str">
        <f>TRIM(Table1[[#This Row],[Vendor ID]])</f>
        <v/>
      </c>
      <c r="BD196">
        <f>IF(Table1[[#This Row],[Reference Number]]=Q195,BD195,BD195+1)</f>
        <v>0</v>
      </c>
    </row>
    <row r="197" spans="1:56" ht="11.25" customHeight="1" x14ac:dyDescent="0.25">
      <c r="A197" s="1"/>
      <c r="B197" s="88" t="str">
        <f>IF(Table1[[#This Row],[Posting Date]]&lt;&gt;"",IF(Table1[[#This Row],[Reference Number]]=Q196,B196+1,1),"")</f>
        <v/>
      </c>
      <c r="C197" s="61"/>
      <c r="D197" s="61"/>
      <c r="E197" s="138"/>
      <c r="F197" s="141" t="str">
        <f>IFERROR(IF(VLOOKUP(Table1[[#This Row],[Budget Code Description]],Dimentions!$X$6:$AC$139,2,FALSE)="","",VLOOKUP(Table1[[#This Row],[Budget Code Description]],Dimentions!$X$6:$AC$139,2,FALSE)),"")</f>
        <v/>
      </c>
      <c r="G197" s="141"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1" t="str">
        <f>IFERROR(VLOOKUP(Table1[[#This Row],[Budget Code Description]],Table6[#All],8,FALSE),"")</f>
        <v/>
      </c>
      <c r="L197" s="63"/>
      <c r="M197" s="65" t="str">
        <f>IFERROR(VLOOKUP(Table1[[#This Row],[Staff ID]],Table2[],2,FALSE),"")</f>
        <v/>
      </c>
      <c r="N197" s="209" t="str">
        <f>IFERROR(IF(VLOOKUP(Table1[[#This Row],[Budget Code Description]],Dimentions!$X$6:$AC$134,4,FALSE)="","",VLOOKUP(Table1[[#This Row],[Budget Code Description]],Dimentions!$X$6:$AC$134,4,FALSE)),"")</f>
        <v/>
      </c>
      <c r="O197" s="65" t="str">
        <f>IFERROR(VLOOKUP(Table1[[#This Row],[Vendor ID]],Table549[],2,FALSE),"")</f>
        <v/>
      </c>
      <c r="P197" s="63"/>
      <c r="Q197" s="141" t="str">
        <f>IF(Table1[[#This Row],[Posting Date]]&lt;&gt;"",$D$9,"")</f>
        <v/>
      </c>
      <c r="R197" s="157" t="str">
        <f>IF(Table1[[#This Row],[Posting Date]]&lt;&gt;"",$D$10,"")</f>
        <v/>
      </c>
      <c r="S197" s="66"/>
      <c r="T197" s="63"/>
      <c r="U197" s="67"/>
      <c r="V197" s="67"/>
      <c r="W197" s="67" t="str">
        <f t="shared" si="7"/>
        <v/>
      </c>
      <c r="X197" s="159" t="str">
        <f>IF(E197="","",(IF(Table1[[#This Row],[Cur]]="USD",Table1[[#This Row],[Cur_Amount Debit]],Table1[[#This Row],[Cur_Amount Debit]]/Table1[[#This Row],[Exchange Rate]])))</f>
        <v/>
      </c>
      <c r="Y197" s="159" t="str">
        <f>IF(E197="","",(IF(Table1[[#This Row],[Cur]]="USD",Table1[[#This Row],[Cur_Amount Credit]],Table1[[#This Row],[Cur_Amount Credit]]/ExchangeRate)))</f>
        <v/>
      </c>
      <c r="Z197" s="201" t="str">
        <f>IF(E197="","",(Table1[[#This Row],[Debit USD]]-Table1[[#This Row],[Credit USD]]))</f>
        <v/>
      </c>
      <c r="AA197" s="226"/>
      <c r="AB197" s="255"/>
      <c r="AC197" s="1"/>
      <c r="AD197" s="15"/>
      <c r="AE197" s="15" t="str">
        <f>IF(AND(OR(Table1[[#This Row],[Account]]="15030",Table1[[#This Row],[Account]]="15035",Table1[[#This Row],[Account]]="20150"),Table1[[#This Row],[Vendor ID]]=""),1,"")</f>
        <v/>
      </c>
      <c r="AF197" s="15"/>
      <c r="AG197" s="15"/>
      <c r="AH197" s="15"/>
      <c r="AI197" s="46" t="str">
        <f>IF(Table1[[#This Row],[Posting Date]]&lt;&gt;"","GJ-"&amp;CountryID,"")</f>
        <v/>
      </c>
      <c r="AJ197" s="59" t="str">
        <f>IF(Table1[[#This Row],[Posting Date]]&lt;&gt;"",Table1[[#This Row],[Posting Date]],"")</f>
        <v/>
      </c>
      <c r="AK197" s="46"/>
      <c r="AL197" s="46" t="str">
        <f>IF(Table1[[#This Row],[Description]]&lt;&gt;"",Table1[[#This Row],[Description]],"")</f>
        <v/>
      </c>
      <c r="AM197" s="46" t="str">
        <f>IF(Table1[[#This Row],[Posting Date]]&lt;&gt;"",Table1[[#This Row],[Reference Number]],"")</f>
        <v/>
      </c>
      <c r="AN197" s="46" t="str">
        <f>TRIM(Table1[[#This Row],[Line '#]])</f>
        <v/>
      </c>
      <c r="AO197" s="46" t="str">
        <f>TRIM(Table1[[#This Row],[Account]])</f>
        <v/>
      </c>
      <c r="AP197" s="46" t="str">
        <f>IF(Table1[[#This Row],[Posting Date]]&lt;&gt;"",$D$5,"")</f>
        <v/>
      </c>
      <c r="AQ197" s="46" t="str">
        <f>TRIM(Table1[[#This Row],[Departments-Prgrams]])</f>
        <v/>
      </c>
      <c r="AR197" s="46" t="str">
        <f>TRIM(Table1[[#This Row],[Grant]])</f>
        <v/>
      </c>
      <c r="AS197" s="46" t="str">
        <f>TRIM(Table1[[#This Row],[Staff ID]])</f>
        <v/>
      </c>
      <c r="AT197" s="46" t="str">
        <f>IF(TRIM(Table1[[#This Row],[Budget Code]])=0,"",TRIM(Table1[[#This Row],[Budget Code]]))</f>
        <v/>
      </c>
      <c r="AU197" s="46" t="str">
        <f>IF(Table1[[#This Row],[Line Description]]&lt;&gt;"",Table1[[#This Row],[Line Description]],"")</f>
        <v/>
      </c>
      <c r="AV197" s="46" t="str">
        <f>IF(Table1[[#This Row],[Cur_Amount Debit]]&gt;0,ROUND(Table1[[#This Row],[Cur_Amount Debit]],2),"")</f>
        <v/>
      </c>
      <c r="AW197" s="46" t="str">
        <f>IF(Table1[[#This Row],[Cur_Amount Credit]]&gt;0,ROUND(Table1[[#This Row],[Cur_Amount Credit]],2),"")</f>
        <v/>
      </c>
      <c r="AX197" s="46" t="str">
        <f>LEFT(Table1[[#This Row],[Cur]],3)</f>
        <v/>
      </c>
      <c r="AY197" s="59"/>
      <c r="AZ197" s="46"/>
      <c r="BA197" s="46" t="str">
        <f>IF(Table1[[#This Row],[Cur]]&lt;&gt;"",IF(Table1[[#This Row],[Cur]]="USD","",ExchangeRate),"")</f>
        <v/>
      </c>
      <c r="BB197" s="46" t="str">
        <f>IF(Table1[[#This Row],[Grant]]&lt;&gt;"",VLOOKUP(Table1[[#This Row],[Grant]],Grants!B:D,3),"")</f>
        <v/>
      </c>
      <c r="BC197" s="46" t="str">
        <f>TRIM(Table1[[#This Row],[Vendor ID]])</f>
        <v/>
      </c>
      <c r="BD197">
        <f>IF(Table1[[#This Row],[Reference Number]]=Q196,BD196,BD196+1)</f>
        <v>0</v>
      </c>
    </row>
    <row r="198" spans="1:56" ht="11.25" customHeight="1" x14ac:dyDescent="0.25">
      <c r="A198" s="1"/>
      <c r="B198" s="88" t="str">
        <f>IF(Table1[[#This Row],[Posting Date]]&lt;&gt;"",IF(Table1[[#This Row],[Reference Number]]=Q197,B197+1,1),"")</f>
        <v/>
      </c>
      <c r="C198" s="61"/>
      <c r="D198" s="61"/>
      <c r="E198" s="138"/>
      <c r="F198" s="141" t="str">
        <f>IFERROR(IF(VLOOKUP(Table1[[#This Row],[Budget Code Description]],Dimentions!$X$6:$AC$139,2,FALSE)="","",VLOOKUP(Table1[[#This Row],[Budget Code Description]],Dimentions!$X$6:$AC$139,2,FALSE)),"")</f>
        <v/>
      </c>
      <c r="G198" s="141"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1" t="str">
        <f>IFERROR(VLOOKUP(Table1[[#This Row],[Budget Code Description]],Table6[#All],8,FALSE),"")</f>
        <v/>
      </c>
      <c r="L198" s="63"/>
      <c r="M198" s="65" t="str">
        <f>IFERROR(VLOOKUP(Table1[[#This Row],[Staff ID]],Table2[],2,FALSE),"")</f>
        <v/>
      </c>
      <c r="N198" s="209" t="str">
        <f>IFERROR(IF(VLOOKUP(Table1[[#This Row],[Budget Code Description]],Dimentions!$X$6:$AC$134,4,FALSE)="","",VLOOKUP(Table1[[#This Row],[Budget Code Description]],Dimentions!$X$6:$AC$134,4,FALSE)),"")</f>
        <v/>
      </c>
      <c r="O198" s="65" t="str">
        <f>IFERROR(VLOOKUP(Table1[[#This Row],[Vendor ID]],Table549[],2,FALSE),"")</f>
        <v/>
      </c>
      <c r="P198" s="63"/>
      <c r="Q198" s="141" t="str">
        <f>IF(Table1[[#This Row],[Posting Date]]&lt;&gt;"",$D$9,"")</f>
        <v/>
      </c>
      <c r="R198" s="157" t="str">
        <f>IF(Table1[[#This Row],[Posting Date]]&lt;&gt;"",$D$10,"")</f>
        <v/>
      </c>
      <c r="S198" s="66"/>
      <c r="T198" s="63"/>
      <c r="U198" s="67"/>
      <c r="V198" s="67"/>
      <c r="W198" s="67" t="str">
        <f t="shared" si="7"/>
        <v/>
      </c>
      <c r="X198" s="159" t="str">
        <f>IF(E198="","",(IF(Table1[[#This Row],[Cur]]="USD",Table1[[#This Row],[Cur_Amount Debit]],Table1[[#This Row],[Cur_Amount Debit]]/Table1[[#This Row],[Exchange Rate]])))</f>
        <v/>
      </c>
      <c r="Y198" s="159" t="str">
        <f>IF(E198="","",(IF(Table1[[#This Row],[Cur]]="USD",Table1[[#This Row],[Cur_Amount Credit]],Table1[[#This Row],[Cur_Amount Credit]]/ExchangeRate)))</f>
        <v/>
      </c>
      <c r="Z198" s="201" t="str">
        <f>IF(E198="","",(Table1[[#This Row],[Debit USD]]-Table1[[#This Row],[Credit USD]]))</f>
        <v/>
      </c>
      <c r="AA198" s="226"/>
      <c r="AB198" s="255"/>
      <c r="AC198" s="1"/>
      <c r="AD198" s="15"/>
      <c r="AE198" s="15" t="str">
        <f>IF(AND(OR(Table1[[#This Row],[Account]]="15030",Table1[[#This Row],[Account]]="15035",Table1[[#This Row],[Account]]="20150"),Table1[[#This Row],[Vendor ID]]=""),1,"")</f>
        <v/>
      </c>
      <c r="AF198" s="15"/>
      <c r="AG198" s="15"/>
      <c r="AH198" s="15"/>
      <c r="AI198" s="46" t="str">
        <f>IF(Table1[[#This Row],[Posting Date]]&lt;&gt;"","GJ-"&amp;CountryID,"")</f>
        <v/>
      </c>
      <c r="AJ198" s="59" t="str">
        <f>IF(Table1[[#This Row],[Posting Date]]&lt;&gt;"",Table1[[#This Row],[Posting Date]],"")</f>
        <v/>
      </c>
      <c r="AK198" s="46"/>
      <c r="AL198" s="46" t="str">
        <f>IF(Table1[[#This Row],[Description]]&lt;&gt;"",Table1[[#This Row],[Description]],"")</f>
        <v/>
      </c>
      <c r="AM198" s="46" t="str">
        <f>IF(Table1[[#This Row],[Posting Date]]&lt;&gt;"",Table1[[#This Row],[Reference Number]],"")</f>
        <v/>
      </c>
      <c r="AN198" s="46" t="str">
        <f>TRIM(Table1[[#This Row],[Line '#]])</f>
        <v/>
      </c>
      <c r="AO198" s="46" t="str">
        <f>TRIM(Table1[[#This Row],[Account]])</f>
        <v/>
      </c>
      <c r="AP198" s="46" t="str">
        <f>IF(Table1[[#This Row],[Posting Date]]&lt;&gt;"",$D$5,"")</f>
        <v/>
      </c>
      <c r="AQ198" s="46" t="str">
        <f>TRIM(Table1[[#This Row],[Departments-Prgrams]])</f>
        <v/>
      </c>
      <c r="AR198" s="46" t="str">
        <f>TRIM(Table1[[#This Row],[Grant]])</f>
        <v/>
      </c>
      <c r="AS198" s="46" t="str">
        <f>TRIM(Table1[[#This Row],[Staff ID]])</f>
        <v/>
      </c>
      <c r="AT198" s="46" t="str">
        <f>IF(TRIM(Table1[[#This Row],[Budget Code]])=0,"",TRIM(Table1[[#This Row],[Budget Code]]))</f>
        <v/>
      </c>
      <c r="AU198" s="46" t="str">
        <f>IF(Table1[[#This Row],[Line Description]]&lt;&gt;"",Table1[[#This Row],[Line Description]],"")</f>
        <v/>
      </c>
      <c r="AV198" s="46" t="str">
        <f>IF(Table1[[#This Row],[Cur_Amount Debit]]&gt;0,ROUND(Table1[[#This Row],[Cur_Amount Debit]],2),"")</f>
        <v/>
      </c>
      <c r="AW198" s="46" t="str">
        <f>IF(Table1[[#This Row],[Cur_Amount Credit]]&gt;0,ROUND(Table1[[#This Row],[Cur_Amount Credit]],2),"")</f>
        <v/>
      </c>
      <c r="AX198" s="46" t="str">
        <f>LEFT(Table1[[#This Row],[Cur]],3)</f>
        <v/>
      </c>
      <c r="AY198" s="59"/>
      <c r="AZ198" s="46"/>
      <c r="BA198" s="46" t="str">
        <f>IF(Table1[[#This Row],[Cur]]&lt;&gt;"",IF(Table1[[#This Row],[Cur]]="USD","",ExchangeRate),"")</f>
        <v/>
      </c>
      <c r="BB198" s="46" t="str">
        <f>IF(Table1[[#This Row],[Grant]]&lt;&gt;"",VLOOKUP(Table1[[#This Row],[Grant]],Grants!B:D,3),"")</f>
        <v/>
      </c>
      <c r="BC198" s="46" t="str">
        <f>TRIM(Table1[[#This Row],[Vendor ID]])</f>
        <v/>
      </c>
      <c r="BD198">
        <f>IF(Table1[[#This Row],[Reference Number]]=Q197,BD197,BD197+1)</f>
        <v>0</v>
      </c>
    </row>
    <row r="199" spans="1:56" ht="11.25" customHeight="1" x14ac:dyDescent="0.25">
      <c r="A199" s="1"/>
      <c r="B199" s="88" t="str">
        <f>IF(Table1[[#This Row],[Posting Date]]&lt;&gt;"",IF(Table1[[#This Row],[Reference Number]]=Q198,B198+1,1),"")</f>
        <v/>
      </c>
      <c r="C199" s="61"/>
      <c r="D199" s="61"/>
      <c r="E199" s="138"/>
      <c r="F199" s="141" t="str">
        <f>IFERROR(IF(VLOOKUP(Table1[[#This Row],[Budget Code Description]],Dimentions!$X$6:$AC$139,2,FALSE)="","",VLOOKUP(Table1[[#This Row],[Budget Code Description]],Dimentions!$X$6:$AC$139,2,FALSE)),"")</f>
        <v/>
      </c>
      <c r="G199" s="141"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1" t="str">
        <f>IFERROR(VLOOKUP(Table1[[#This Row],[Budget Code Description]],Table6[#All],8,FALSE),"")</f>
        <v/>
      </c>
      <c r="L199" s="63"/>
      <c r="M199" s="65" t="str">
        <f>IFERROR(VLOOKUP(Table1[[#This Row],[Staff ID]],Table2[],2,FALSE),"")</f>
        <v/>
      </c>
      <c r="N199" s="209" t="str">
        <f>IFERROR(IF(VLOOKUP(Table1[[#This Row],[Budget Code Description]],Dimentions!$X$6:$AC$134,4,FALSE)="","",VLOOKUP(Table1[[#This Row],[Budget Code Description]],Dimentions!$X$6:$AC$134,4,FALSE)),"")</f>
        <v/>
      </c>
      <c r="O199" s="65" t="str">
        <f>IFERROR(VLOOKUP(Table1[[#This Row],[Vendor ID]],Table549[],2,FALSE),"")</f>
        <v/>
      </c>
      <c r="P199" s="63"/>
      <c r="Q199" s="141" t="str">
        <f>IF(Table1[[#This Row],[Posting Date]]&lt;&gt;"",$D$9,"")</f>
        <v/>
      </c>
      <c r="R199" s="157" t="str">
        <f>IF(Table1[[#This Row],[Posting Date]]&lt;&gt;"",$D$10,"")</f>
        <v/>
      </c>
      <c r="S199" s="66"/>
      <c r="T199" s="63"/>
      <c r="U199" s="67"/>
      <c r="V199" s="67"/>
      <c r="W199" s="67" t="str">
        <f t="shared" si="7"/>
        <v/>
      </c>
      <c r="X199" s="159" t="str">
        <f>IF(E199="","",(IF(Table1[[#This Row],[Cur]]="USD",Table1[[#This Row],[Cur_Amount Debit]],Table1[[#This Row],[Cur_Amount Debit]]/Table1[[#This Row],[Exchange Rate]])))</f>
        <v/>
      </c>
      <c r="Y199" s="159" t="str">
        <f>IF(E199="","",(IF(Table1[[#This Row],[Cur]]="USD",Table1[[#This Row],[Cur_Amount Credit]],Table1[[#This Row],[Cur_Amount Credit]]/ExchangeRate)))</f>
        <v/>
      </c>
      <c r="Z199" s="201" t="str">
        <f>IF(E199="","",(Table1[[#This Row],[Debit USD]]-Table1[[#This Row],[Credit USD]]))</f>
        <v/>
      </c>
      <c r="AA199" s="226"/>
      <c r="AB199" s="255"/>
      <c r="AC199" s="1"/>
      <c r="AD199" s="15"/>
      <c r="AE199" s="15" t="str">
        <f>IF(AND(OR(Table1[[#This Row],[Account]]="15030",Table1[[#This Row],[Account]]="15035",Table1[[#This Row],[Account]]="20150"),Table1[[#This Row],[Vendor ID]]=""),1,"")</f>
        <v/>
      </c>
      <c r="AF199" s="15"/>
      <c r="AG199" s="15"/>
      <c r="AH199" s="15"/>
      <c r="AI199" s="46" t="str">
        <f>IF(Table1[[#This Row],[Posting Date]]&lt;&gt;"","GJ-"&amp;CountryID,"")</f>
        <v/>
      </c>
      <c r="AJ199" s="59" t="str">
        <f>IF(Table1[[#This Row],[Posting Date]]&lt;&gt;"",Table1[[#This Row],[Posting Date]],"")</f>
        <v/>
      </c>
      <c r="AK199" s="46"/>
      <c r="AL199" s="46" t="str">
        <f>IF(Table1[[#This Row],[Description]]&lt;&gt;"",Table1[[#This Row],[Description]],"")</f>
        <v/>
      </c>
      <c r="AM199" s="46" t="str">
        <f>IF(Table1[[#This Row],[Posting Date]]&lt;&gt;"",Table1[[#This Row],[Reference Number]],"")</f>
        <v/>
      </c>
      <c r="AN199" s="46" t="str">
        <f>TRIM(Table1[[#This Row],[Line '#]])</f>
        <v/>
      </c>
      <c r="AO199" s="46" t="str">
        <f>TRIM(Table1[[#This Row],[Account]])</f>
        <v/>
      </c>
      <c r="AP199" s="46" t="str">
        <f>IF(Table1[[#This Row],[Posting Date]]&lt;&gt;"",$D$5,"")</f>
        <v/>
      </c>
      <c r="AQ199" s="46" t="str">
        <f>TRIM(Table1[[#This Row],[Departments-Prgrams]])</f>
        <v/>
      </c>
      <c r="AR199" s="46" t="str">
        <f>TRIM(Table1[[#This Row],[Grant]])</f>
        <v/>
      </c>
      <c r="AS199" s="46" t="str">
        <f>TRIM(Table1[[#This Row],[Staff ID]])</f>
        <v/>
      </c>
      <c r="AT199" s="46" t="str">
        <f>IF(TRIM(Table1[[#This Row],[Budget Code]])=0,"",TRIM(Table1[[#This Row],[Budget Code]]))</f>
        <v/>
      </c>
      <c r="AU199" s="46" t="str">
        <f>IF(Table1[[#This Row],[Line Description]]&lt;&gt;"",Table1[[#This Row],[Line Description]],"")</f>
        <v/>
      </c>
      <c r="AV199" s="46" t="str">
        <f>IF(Table1[[#This Row],[Cur_Amount Debit]]&gt;0,ROUND(Table1[[#This Row],[Cur_Amount Debit]],2),"")</f>
        <v/>
      </c>
      <c r="AW199" s="46" t="str">
        <f>IF(Table1[[#This Row],[Cur_Amount Credit]]&gt;0,ROUND(Table1[[#This Row],[Cur_Amount Credit]],2),"")</f>
        <v/>
      </c>
      <c r="AX199" s="46" t="str">
        <f>LEFT(Table1[[#This Row],[Cur]],3)</f>
        <v/>
      </c>
      <c r="AY199" s="59"/>
      <c r="AZ199" s="46"/>
      <c r="BA199" s="46" t="str">
        <f>IF(Table1[[#This Row],[Cur]]&lt;&gt;"",IF(Table1[[#This Row],[Cur]]="USD","",ExchangeRate),"")</f>
        <v/>
      </c>
      <c r="BB199" s="46" t="str">
        <f>IF(Table1[[#This Row],[Grant]]&lt;&gt;"",VLOOKUP(Table1[[#This Row],[Grant]],Grants!B:D,3),"")</f>
        <v/>
      </c>
      <c r="BC199" s="46" t="str">
        <f>TRIM(Table1[[#This Row],[Vendor ID]])</f>
        <v/>
      </c>
      <c r="BD199">
        <f>IF(Table1[[#This Row],[Reference Number]]=Q198,BD198,BD198+1)</f>
        <v>0</v>
      </c>
    </row>
    <row r="200" spans="1:56" ht="11.25" customHeight="1" x14ac:dyDescent="0.25">
      <c r="A200" s="1"/>
      <c r="B200" s="88" t="str">
        <f>IF(Table1[[#This Row],[Posting Date]]&lt;&gt;"",IF(Table1[[#This Row],[Reference Number]]=Q199,B199+1,1),"")</f>
        <v/>
      </c>
      <c r="C200" s="61"/>
      <c r="D200" s="61"/>
      <c r="E200" s="138"/>
      <c r="F200" s="141" t="str">
        <f>IFERROR(IF(VLOOKUP(Table1[[#This Row],[Budget Code Description]],Dimentions!$X$6:$AC$139,2,FALSE)="","",VLOOKUP(Table1[[#This Row],[Budget Code Description]],Dimentions!$X$6:$AC$139,2,FALSE)),"")</f>
        <v/>
      </c>
      <c r="G200" s="141"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1" t="str">
        <f>IFERROR(VLOOKUP(Table1[[#This Row],[Budget Code Description]],Table6[#All],8,FALSE),"")</f>
        <v/>
      </c>
      <c r="L200" s="63"/>
      <c r="M200" s="65" t="str">
        <f>IFERROR(VLOOKUP(Table1[[#This Row],[Staff ID]],Table2[],2,FALSE),"")</f>
        <v/>
      </c>
      <c r="N200" s="209" t="str">
        <f>IFERROR(IF(VLOOKUP(Table1[[#This Row],[Budget Code Description]],Dimentions!$X$6:$AC$134,4,FALSE)="","",VLOOKUP(Table1[[#This Row],[Budget Code Description]],Dimentions!$X$6:$AC$134,4,FALSE)),"")</f>
        <v/>
      </c>
      <c r="O200" s="65" t="str">
        <f>IFERROR(VLOOKUP(Table1[[#This Row],[Vendor ID]],Table549[],2,FALSE),"")</f>
        <v/>
      </c>
      <c r="P200" s="63"/>
      <c r="Q200" s="141" t="str">
        <f>IF(Table1[[#This Row],[Posting Date]]&lt;&gt;"",$D$9,"")</f>
        <v/>
      </c>
      <c r="R200" s="157" t="str">
        <f>IF(Table1[[#This Row],[Posting Date]]&lt;&gt;"",$D$10,"")</f>
        <v/>
      </c>
      <c r="S200" s="66"/>
      <c r="T200" s="63"/>
      <c r="U200" s="67"/>
      <c r="V200" s="67"/>
      <c r="W200" s="67" t="str">
        <f t="shared" si="7"/>
        <v/>
      </c>
      <c r="X200" s="159" t="str">
        <f>IF(E200="","",(IF(Table1[[#This Row],[Cur]]="USD",Table1[[#This Row],[Cur_Amount Debit]],Table1[[#This Row],[Cur_Amount Debit]]/Table1[[#This Row],[Exchange Rate]])))</f>
        <v/>
      </c>
      <c r="Y200" s="159" t="str">
        <f>IF(E200="","",(IF(Table1[[#This Row],[Cur]]="USD",Table1[[#This Row],[Cur_Amount Credit]],Table1[[#This Row],[Cur_Amount Credit]]/ExchangeRate)))</f>
        <v/>
      </c>
      <c r="Z200" s="201" t="str">
        <f>IF(E200="","",(Table1[[#This Row],[Debit USD]]-Table1[[#This Row],[Credit USD]]))</f>
        <v/>
      </c>
      <c r="AA200" s="226"/>
      <c r="AB200" s="255"/>
      <c r="AC200" s="1"/>
      <c r="AD200" s="15"/>
      <c r="AE200" s="15" t="str">
        <f>IF(AND(OR(Table1[[#This Row],[Account]]="15030",Table1[[#This Row],[Account]]="15035",Table1[[#This Row],[Account]]="20150"),Table1[[#This Row],[Vendor ID]]=""),1,"")</f>
        <v/>
      </c>
      <c r="AF200" s="15"/>
      <c r="AG200" s="15"/>
      <c r="AH200" s="15"/>
      <c r="AI200" s="46" t="str">
        <f>IF(Table1[[#This Row],[Posting Date]]&lt;&gt;"","GJ-"&amp;CountryID,"")</f>
        <v/>
      </c>
      <c r="AJ200" s="59" t="str">
        <f>IF(Table1[[#This Row],[Posting Date]]&lt;&gt;"",Table1[[#This Row],[Posting Date]],"")</f>
        <v/>
      </c>
      <c r="AK200" s="46"/>
      <c r="AL200" s="46" t="str">
        <f>IF(Table1[[#This Row],[Description]]&lt;&gt;"",Table1[[#This Row],[Description]],"")</f>
        <v/>
      </c>
      <c r="AM200" s="46" t="str">
        <f>IF(Table1[[#This Row],[Posting Date]]&lt;&gt;"",Table1[[#This Row],[Reference Number]],"")</f>
        <v/>
      </c>
      <c r="AN200" s="46" t="str">
        <f>TRIM(Table1[[#This Row],[Line '#]])</f>
        <v/>
      </c>
      <c r="AO200" s="46" t="str">
        <f>TRIM(Table1[[#This Row],[Account]])</f>
        <v/>
      </c>
      <c r="AP200" s="46" t="str">
        <f>IF(Table1[[#This Row],[Posting Date]]&lt;&gt;"",$D$5,"")</f>
        <v/>
      </c>
      <c r="AQ200" s="46" t="str">
        <f>TRIM(Table1[[#This Row],[Departments-Prgrams]])</f>
        <v/>
      </c>
      <c r="AR200" s="46" t="str">
        <f>TRIM(Table1[[#This Row],[Grant]])</f>
        <v/>
      </c>
      <c r="AS200" s="46" t="str">
        <f>TRIM(Table1[[#This Row],[Staff ID]])</f>
        <v/>
      </c>
      <c r="AT200" s="46" t="str">
        <f>IF(TRIM(Table1[[#This Row],[Budget Code]])=0,"",TRIM(Table1[[#This Row],[Budget Code]]))</f>
        <v/>
      </c>
      <c r="AU200" s="46" t="str">
        <f>IF(Table1[[#This Row],[Line Description]]&lt;&gt;"",Table1[[#This Row],[Line Description]],"")</f>
        <v/>
      </c>
      <c r="AV200" s="46" t="str">
        <f>IF(Table1[[#This Row],[Cur_Amount Debit]]&gt;0,ROUND(Table1[[#This Row],[Cur_Amount Debit]],2),"")</f>
        <v/>
      </c>
      <c r="AW200" s="46" t="str">
        <f>IF(Table1[[#This Row],[Cur_Amount Credit]]&gt;0,ROUND(Table1[[#This Row],[Cur_Amount Credit]],2),"")</f>
        <v/>
      </c>
      <c r="AX200" s="46" t="str">
        <f>LEFT(Table1[[#This Row],[Cur]],3)</f>
        <v/>
      </c>
      <c r="AY200" s="59"/>
      <c r="AZ200" s="46"/>
      <c r="BA200" s="46" t="str">
        <f>IF(Table1[[#This Row],[Cur]]&lt;&gt;"",IF(Table1[[#This Row],[Cur]]="USD","",ExchangeRate),"")</f>
        <v/>
      </c>
      <c r="BB200" s="46" t="str">
        <f>IF(Table1[[#This Row],[Grant]]&lt;&gt;"",VLOOKUP(Table1[[#This Row],[Grant]],Grants!B:D,3),"")</f>
        <v/>
      </c>
      <c r="BC200" s="46" t="str">
        <f>TRIM(Table1[[#This Row],[Vendor ID]])</f>
        <v/>
      </c>
      <c r="BD200">
        <f>IF(Table1[[#This Row],[Reference Number]]=Q199,BD199,BD199+1)</f>
        <v>0</v>
      </c>
    </row>
    <row r="201" spans="1:56" ht="11.25" customHeight="1" x14ac:dyDescent="0.25">
      <c r="A201" s="1"/>
      <c r="B201" s="88" t="str">
        <f>IF(Table1[[#This Row],[Posting Date]]&lt;&gt;"",IF(Table1[[#This Row],[Reference Number]]=Q200,B200+1,1),"")</f>
        <v/>
      </c>
      <c r="C201" s="61"/>
      <c r="D201" s="61"/>
      <c r="E201" s="138"/>
      <c r="F201" s="141" t="str">
        <f>IFERROR(IF(VLOOKUP(Table1[[#This Row],[Budget Code Description]],Dimentions!$X$6:$AC$139,2,FALSE)="","",VLOOKUP(Table1[[#This Row],[Budget Code Description]],Dimentions!$X$6:$AC$139,2,FALSE)),"")</f>
        <v/>
      </c>
      <c r="G201" s="141"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1" t="str">
        <f>IFERROR(VLOOKUP(Table1[[#This Row],[Budget Code Description]],Table6[#All],8,FALSE),"")</f>
        <v/>
      </c>
      <c r="L201" s="63"/>
      <c r="M201" s="65" t="str">
        <f>IFERROR(VLOOKUP(Table1[[#This Row],[Staff ID]],Table2[],2,FALSE),"")</f>
        <v/>
      </c>
      <c r="N201" s="209" t="str">
        <f>IFERROR(IF(VLOOKUP(Table1[[#This Row],[Budget Code Description]],Dimentions!$X$6:$AC$134,4,FALSE)="","",VLOOKUP(Table1[[#This Row],[Budget Code Description]],Dimentions!$X$6:$AC$134,4,FALSE)),"")</f>
        <v/>
      </c>
      <c r="O201" s="65" t="str">
        <f>IFERROR(VLOOKUP(Table1[[#This Row],[Vendor ID]],Table549[],2,FALSE),"")</f>
        <v/>
      </c>
      <c r="P201" s="63"/>
      <c r="Q201" s="141" t="str">
        <f>IF(Table1[[#This Row],[Posting Date]]&lt;&gt;"",$D$9,"")</f>
        <v/>
      </c>
      <c r="R201" s="157" t="str">
        <f>IF(Table1[[#This Row],[Posting Date]]&lt;&gt;"",$D$10,"")</f>
        <v/>
      </c>
      <c r="S201" s="66"/>
      <c r="T201" s="63"/>
      <c r="U201" s="67"/>
      <c r="V201" s="67"/>
      <c r="W201" s="67" t="str">
        <f t="shared" si="7"/>
        <v/>
      </c>
      <c r="X201" s="159" t="str">
        <f>IF(E201="","",(IF(Table1[[#This Row],[Cur]]="USD",Table1[[#This Row],[Cur_Amount Debit]],Table1[[#This Row],[Cur_Amount Debit]]/Table1[[#This Row],[Exchange Rate]])))</f>
        <v/>
      </c>
      <c r="Y201" s="159" t="str">
        <f>IF(E201="","",(IF(Table1[[#This Row],[Cur]]="USD",Table1[[#This Row],[Cur_Amount Credit]],Table1[[#This Row],[Cur_Amount Credit]]/ExchangeRate)))</f>
        <v/>
      </c>
      <c r="Z201" s="201" t="str">
        <f>IF(E201="","",(Table1[[#This Row],[Debit USD]]-Table1[[#This Row],[Credit USD]]))</f>
        <v/>
      </c>
      <c r="AA201" s="226"/>
      <c r="AB201" s="255"/>
      <c r="AC201" s="1"/>
      <c r="AD201" s="15"/>
      <c r="AE201" s="15" t="str">
        <f>IF(AND(OR(Table1[[#This Row],[Account]]="15030",Table1[[#This Row],[Account]]="15035",Table1[[#This Row],[Account]]="20150"),Table1[[#This Row],[Vendor ID]]=""),1,"")</f>
        <v/>
      </c>
      <c r="AF201" s="15"/>
      <c r="AG201" s="15"/>
      <c r="AH201" s="15"/>
      <c r="AI201" s="46" t="str">
        <f>IF(Table1[[#This Row],[Posting Date]]&lt;&gt;"","GJ-"&amp;CountryID,"")</f>
        <v/>
      </c>
      <c r="AJ201" s="59" t="str">
        <f>IF(Table1[[#This Row],[Posting Date]]&lt;&gt;"",Table1[[#This Row],[Posting Date]],"")</f>
        <v/>
      </c>
      <c r="AK201" s="46"/>
      <c r="AL201" s="46" t="str">
        <f>IF(Table1[[#This Row],[Description]]&lt;&gt;"",Table1[[#This Row],[Description]],"")</f>
        <v/>
      </c>
      <c r="AM201" s="46" t="str">
        <f>IF(Table1[[#This Row],[Posting Date]]&lt;&gt;"",Table1[[#This Row],[Reference Number]],"")</f>
        <v/>
      </c>
      <c r="AN201" s="46" t="str">
        <f>TRIM(Table1[[#This Row],[Line '#]])</f>
        <v/>
      </c>
      <c r="AO201" s="46" t="str">
        <f>TRIM(Table1[[#This Row],[Account]])</f>
        <v/>
      </c>
      <c r="AP201" s="46" t="str">
        <f>IF(Table1[[#This Row],[Posting Date]]&lt;&gt;"",$D$5,"")</f>
        <v/>
      </c>
      <c r="AQ201" s="46" t="str">
        <f>TRIM(Table1[[#This Row],[Departments-Prgrams]])</f>
        <v/>
      </c>
      <c r="AR201" s="46" t="str">
        <f>TRIM(Table1[[#This Row],[Grant]])</f>
        <v/>
      </c>
      <c r="AS201" s="46" t="str">
        <f>TRIM(Table1[[#This Row],[Staff ID]])</f>
        <v/>
      </c>
      <c r="AT201" s="46" t="str">
        <f>IF(TRIM(Table1[[#This Row],[Budget Code]])=0,"",TRIM(Table1[[#This Row],[Budget Code]]))</f>
        <v/>
      </c>
      <c r="AU201" s="46" t="str">
        <f>IF(Table1[[#This Row],[Line Description]]&lt;&gt;"",Table1[[#This Row],[Line Description]],"")</f>
        <v/>
      </c>
      <c r="AV201" s="46" t="str">
        <f>IF(Table1[[#This Row],[Cur_Amount Debit]]&gt;0,ROUND(Table1[[#This Row],[Cur_Amount Debit]],2),"")</f>
        <v/>
      </c>
      <c r="AW201" s="46" t="str">
        <f>IF(Table1[[#This Row],[Cur_Amount Credit]]&gt;0,ROUND(Table1[[#This Row],[Cur_Amount Credit]],2),"")</f>
        <v/>
      </c>
      <c r="AX201" s="46" t="str">
        <f>LEFT(Table1[[#This Row],[Cur]],3)</f>
        <v/>
      </c>
      <c r="AY201" s="59"/>
      <c r="AZ201" s="46"/>
      <c r="BA201" s="46" t="str">
        <f>IF(Table1[[#This Row],[Cur]]&lt;&gt;"",IF(Table1[[#This Row],[Cur]]="USD","",ExchangeRate),"")</f>
        <v/>
      </c>
      <c r="BB201" s="46" t="str">
        <f>IF(Table1[[#This Row],[Grant]]&lt;&gt;"",VLOOKUP(Table1[[#This Row],[Grant]],Grants!B:D,3),"")</f>
        <v/>
      </c>
      <c r="BC201" s="46" t="str">
        <f>TRIM(Table1[[#This Row],[Vendor ID]])</f>
        <v/>
      </c>
      <c r="BD201">
        <f>IF(Table1[[#This Row],[Reference Number]]=Q200,BD200,BD200+1)</f>
        <v>0</v>
      </c>
    </row>
    <row r="202" spans="1:56" ht="11.25" customHeight="1" x14ac:dyDescent="0.25">
      <c r="A202" s="1"/>
      <c r="B202" s="88" t="str">
        <f>IF(Table1[[#This Row],[Posting Date]]&lt;&gt;"",IF(Table1[[#This Row],[Reference Number]]=Q201,B201+1,1),"")</f>
        <v/>
      </c>
      <c r="C202" s="61"/>
      <c r="D202" s="61"/>
      <c r="E202" s="138"/>
      <c r="F202" s="141" t="str">
        <f>IFERROR(IF(VLOOKUP(Table1[[#This Row],[Budget Code Description]],Dimentions!$X$6:$AC$139,2,FALSE)="","",VLOOKUP(Table1[[#This Row],[Budget Code Description]],Dimentions!$X$6:$AC$139,2,FALSE)),"")</f>
        <v/>
      </c>
      <c r="G202" s="141"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1" t="str">
        <f>IFERROR(VLOOKUP(Table1[[#This Row],[Budget Code Description]],Table6[#All],8,FALSE),"")</f>
        <v/>
      </c>
      <c r="L202" s="63"/>
      <c r="M202" s="65" t="str">
        <f>IFERROR(VLOOKUP(Table1[[#This Row],[Staff ID]],Table2[],2,FALSE),"")</f>
        <v/>
      </c>
      <c r="N202" s="209" t="str">
        <f>IFERROR(IF(VLOOKUP(Table1[[#This Row],[Budget Code Description]],Dimentions!$X$6:$AC$134,4,FALSE)="","",VLOOKUP(Table1[[#This Row],[Budget Code Description]],Dimentions!$X$6:$AC$134,4,FALSE)),"")</f>
        <v/>
      </c>
      <c r="O202" s="65" t="str">
        <f>IFERROR(VLOOKUP(Table1[[#This Row],[Vendor ID]],Table549[],2,FALSE),"")</f>
        <v/>
      </c>
      <c r="P202" s="63"/>
      <c r="Q202" s="141" t="str">
        <f>IF(Table1[[#This Row],[Posting Date]]&lt;&gt;"",$D$9,"")</f>
        <v/>
      </c>
      <c r="R202" s="157" t="str">
        <f>IF(Table1[[#This Row],[Posting Date]]&lt;&gt;"",$D$10,"")</f>
        <v/>
      </c>
      <c r="S202" s="66"/>
      <c r="T202" s="63"/>
      <c r="U202" s="67"/>
      <c r="V202" s="67"/>
      <c r="W202" s="67" t="str">
        <f t="shared" si="7"/>
        <v/>
      </c>
      <c r="X202" s="159" t="str">
        <f>IF(E202="","",(IF(Table1[[#This Row],[Cur]]="USD",Table1[[#This Row],[Cur_Amount Debit]],Table1[[#This Row],[Cur_Amount Debit]]/Table1[[#This Row],[Exchange Rate]])))</f>
        <v/>
      </c>
      <c r="Y202" s="159" t="str">
        <f>IF(E202="","",(IF(Table1[[#This Row],[Cur]]="USD",Table1[[#This Row],[Cur_Amount Credit]],Table1[[#This Row],[Cur_Amount Credit]]/ExchangeRate)))</f>
        <v/>
      </c>
      <c r="Z202" s="201" t="str">
        <f>IF(E202="","",(Table1[[#This Row],[Debit USD]]-Table1[[#This Row],[Credit USD]]))</f>
        <v/>
      </c>
      <c r="AA202" s="226"/>
      <c r="AB202" s="255"/>
      <c r="AC202" s="1"/>
      <c r="AD202" s="15"/>
      <c r="AE202" s="15" t="str">
        <f>IF(AND(OR(Table1[[#This Row],[Account]]="15030",Table1[[#This Row],[Account]]="15035",Table1[[#This Row],[Account]]="20150"),Table1[[#This Row],[Vendor ID]]=""),1,"")</f>
        <v/>
      </c>
      <c r="AF202" s="15"/>
      <c r="AG202" s="15"/>
      <c r="AH202" s="15"/>
      <c r="AI202" s="46" t="str">
        <f>IF(Table1[[#This Row],[Posting Date]]&lt;&gt;"","GJ-"&amp;CountryID,"")</f>
        <v/>
      </c>
      <c r="AJ202" s="59" t="str">
        <f>IF(Table1[[#This Row],[Posting Date]]&lt;&gt;"",Table1[[#This Row],[Posting Date]],"")</f>
        <v/>
      </c>
      <c r="AK202" s="46"/>
      <c r="AL202" s="46" t="str">
        <f>IF(Table1[[#This Row],[Description]]&lt;&gt;"",Table1[[#This Row],[Description]],"")</f>
        <v/>
      </c>
      <c r="AM202" s="46" t="str">
        <f>IF(Table1[[#This Row],[Posting Date]]&lt;&gt;"",Table1[[#This Row],[Reference Number]],"")</f>
        <v/>
      </c>
      <c r="AN202" s="46" t="str">
        <f>TRIM(Table1[[#This Row],[Line '#]])</f>
        <v/>
      </c>
      <c r="AO202" s="46" t="str">
        <f>TRIM(Table1[[#This Row],[Account]])</f>
        <v/>
      </c>
      <c r="AP202" s="46" t="str">
        <f>IF(Table1[[#This Row],[Posting Date]]&lt;&gt;"",$D$5,"")</f>
        <v/>
      </c>
      <c r="AQ202" s="46" t="str">
        <f>TRIM(Table1[[#This Row],[Departments-Prgrams]])</f>
        <v/>
      </c>
      <c r="AR202" s="46" t="str">
        <f>TRIM(Table1[[#This Row],[Grant]])</f>
        <v/>
      </c>
      <c r="AS202" s="46" t="str">
        <f>TRIM(Table1[[#This Row],[Staff ID]])</f>
        <v/>
      </c>
      <c r="AT202" s="46" t="str">
        <f>IF(TRIM(Table1[[#This Row],[Budget Code]])=0,"",TRIM(Table1[[#This Row],[Budget Code]]))</f>
        <v/>
      </c>
      <c r="AU202" s="46" t="str">
        <f>IF(Table1[[#This Row],[Line Description]]&lt;&gt;"",Table1[[#This Row],[Line Description]],"")</f>
        <v/>
      </c>
      <c r="AV202" s="46" t="str">
        <f>IF(Table1[[#This Row],[Cur_Amount Debit]]&gt;0,ROUND(Table1[[#This Row],[Cur_Amount Debit]],2),"")</f>
        <v/>
      </c>
      <c r="AW202" s="46" t="str">
        <f>IF(Table1[[#This Row],[Cur_Amount Credit]]&gt;0,ROUND(Table1[[#This Row],[Cur_Amount Credit]],2),"")</f>
        <v/>
      </c>
      <c r="AX202" s="46" t="str">
        <f>LEFT(Table1[[#This Row],[Cur]],3)</f>
        <v/>
      </c>
      <c r="AY202" s="59"/>
      <c r="AZ202" s="46"/>
      <c r="BA202" s="46" t="str">
        <f>IF(Table1[[#This Row],[Cur]]&lt;&gt;"",IF(Table1[[#This Row],[Cur]]="USD","",ExchangeRate),"")</f>
        <v/>
      </c>
      <c r="BB202" s="46" t="str">
        <f>IF(Table1[[#This Row],[Grant]]&lt;&gt;"",VLOOKUP(Table1[[#This Row],[Grant]],Grants!B:D,3),"")</f>
        <v/>
      </c>
      <c r="BC202" s="46" t="str">
        <f>TRIM(Table1[[#This Row],[Vendor ID]])</f>
        <v/>
      </c>
      <c r="BD202">
        <f>IF(Table1[[#This Row],[Reference Number]]=Q201,BD201,BD201+1)</f>
        <v>0</v>
      </c>
    </row>
    <row r="203" spans="1:56" ht="11.25" customHeight="1" x14ac:dyDescent="0.25">
      <c r="A203" s="1"/>
      <c r="B203" s="88" t="str">
        <f>IF(Table1[[#This Row],[Posting Date]]&lt;&gt;"",IF(Table1[[#This Row],[Reference Number]]=Q202,B202+1,1),"")</f>
        <v/>
      </c>
      <c r="C203" s="61"/>
      <c r="D203" s="61"/>
      <c r="E203" s="138"/>
      <c r="F203" s="141" t="str">
        <f>IFERROR(IF(VLOOKUP(Table1[[#This Row],[Budget Code Description]],Dimentions!$X$6:$AC$139,2,FALSE)="","",VLOOKUP(Table1[[#This Row],[Budget Code Description]],Dimentions!$X$6:$AC$139,2,FALSE)),"")</f>
        <v/>
      </c>
      <c r="G203" s="141"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1" t="str">
        <f>IFERROR(VLOOKUP(Table1[[#This Row],[Budget Code Description]],Table6[#All],8,FALSE),"")</f>
        <v/>
      </c>
      <c r="L203" s="63"/>
      <c r="M203" s="65" t="str">
        <f>IFERROR(VLOOKUP(Table1[[#This Row],[Staff ID]],Table2[],2,FALSE),"")</f>
        <v/>
      </c>
      <c r="N203" s="209" t="str">
        <f>IFERROR(IF(VLOOKUP(Table1[[#This Row],[Budget Code Description]],Dimentions!$X$6:$AC$134,4,FALSE)="","",VLOOKUP(Table1[[#This Row],[Budget Code Description]],Dimentions!$X$6:$AC$134,4,FALSE)),"")</f>
        <v/>
      </c>
      <c r="O203" s="65" t="str">
        <f>IFERROR(VLOOKUP(Table1[[#This Row],[Vendor ID]],Table549[],2,FALSE),"")</f>
        <v/>
      </c>
      <c r="P203" s="63"/>
      <c r="Q203" s="141" t="str">
        <f>IF(Table1[[#This Row],[Posting Date]]&lt;&gt;"",$D$9,"")</f>
        <v/>
      </c>
      <c r="R203" s="157" t="str">
        <f>IF(Table1[[#This Row],[Posting Date]]&lt;&gt;"",$D$10,"")</f>
        <v/>
      </c>
      <c r="S203" s="66"/>
      <c r="T203" s="63"/>
      <c r="U203" s="67"/>
      <c r="V203" s="67"/>
      <c r="W203" s="67" t="str">
        <f t="shared" si="7"/>
        <v/>
      </c>
      <c r="X203" s="159" t="str">
        <f>IF(E203="","",(IF(Table1[[#This Row],[Cur]]="USD",Table1[[#This Row],[Cur_Amount Debit]],Table1[[#This Row],[Cur_Amount Debit]]/Table1[[#This Row],[Exchange Rate]])))</f>
        <v/>
      </c>
      <c r="Y203" s="159" t="str">
        <f>IF(E203="","",(IF(Table1[[#This Row],[Cur]]="USD",Table1[[#This Row],[Cur_Amount Credit]],Table1[[#This Row],[Cur_Amount Credit]]/ExchangeRate)))</f>
        <v/>
      </c>
      <c r="Z203" s="201" t="str">
        <f>IF(E203="","",(Table1[[#This Row],[Debit USD]]-Table1[[#This Row],[Credit USD]]))</f>
        <v/>
      </c>
      <c r="AA203" s="226"/>
      <c r="AB203" s="255"/>
      <c r="AC203" s="1"/>
      <c r="AD203" s="15"/>
      <c r="AE203" s="15" t="str">
        <f>IF(AND(OR(Table1[[#This Row],[Account]]="15030",Table1[[#This Row],[Account]]="15035",Table1[[#This Row],[Account]]="20150"),Table1[[#This Row],[Vendor ID]]=""),1,"")</f>
        <v/>
      </c>
      <c r="AF203" s="15"/>
      <c r="AG203" s="15"/>
      <c r="AH203" s="15"/>
      <c r="AI203" s="46" t="str">
        <f>IF(Table1[[#This Row],[Posting Date]]&lt;&gt;"","GJ-"&amp;CountryID,"")</f>
        <v/>
      </c>
      <c r="AJ203" s="59" t="str">
        <f>IF(Table1[[#This Row],[Posting Date]]&lt;&gt;"",Table1[[#This Row],[Posting Date]],"")</f>
        <v/>
      </c>
      <c r="AK203" s="46"/>
      <c r="AL203" s="46" t="str">
        <f>IF(Table1[[#This Row],[Description]]&lt;&gt;"",Table1[[#This Row],[Description]],"")</f>
        <v/>
      </c>
      <c r="AM203" s="46" t="str">
        <f>IF(Table1[[#This Row],[Posting Date]]&lt;&gt;"",Table1[[#This Row],[Reference Number]],"")</f>
        <v/>
      </c>
      <c r="AN203" s="46" t="str">
        <f>TRIM(Table1[[#This Row],[Line '#]])</f>
        <v/>
      </c>
      <c r="AO203" s="46" t="str">
        <f>TRIM(Table1[[#This Row],[Account]])</f>
        <v/>
      </c>
      <c r="AP203" s="46" t="str">
        <f>IF(Table1[[#This Row],[Posting Date]]&lt;&gt;"",$D$5,"")</f>
        <v/>
      </c>
      <c r="AQ203" s="46" t="str">
        <f>TRIM(Table1[[#This Row],[Departments-Prgrams]])</f>
        <v/>
      </c>
      <c r="AR203" s="46" t="str">
        <f>TRIM(Table1[[#This Row],[Grant]])</f>
        <v/>
      </c>
      <c r="AS203" s="46" t="str">
        <f>TRIM(Table1[[#This Row],[Staff ID]])</f>
        <v/>
      </c>
      <c r="AT203" s="46" t="str">
        <f>IF(TRIM(Table1[[#This Row],[Budget Code]])=0,"",TRIM(Table1[[#This Row],[Budget Code]]))</f>
        <v/>
      </c>
      <c r="AU203" s="46" t="str">
        <f>IF(Table1[[#This Row],[Line Description]]&lt;&gt;"",Table1[[#This Row],[Line Description]],"")</f>
        <v/>
      </c>
      <c r="AV203" s="46" t="str">
        <f>IF(Table1[[#This Row],[Cur_Amount Debit]]&gt;0,ROUND(Table1[[#This Row],[Cur_Amount Debit]],2),"")</f>
        <v/>
      </c>
      <c r="AW203" s="46" t="str">
        <f>IF(Table1[[#This Row],[Cur_Amount Credit]]&gt;0,ROUND(Table1[[#This Row],[Cur_Amount Credit]],2),"")</f>
        <v/>
      </c>
      <c r="AX203" s="46" t="str">
        <f>LEFT(Table1[[#This Row],[Cur]],3)</f>
        <v/>
      </c>
      <c r="AY203" s="59"/>
      <c r="AZ203" s="46"/>
      <c r="BA203" s="46" t="str">
        <f>IF(Table1[[#This Row],[Cur]]&lt;&gt;"",IF(Table1[[#This Row],[Cur]]="USD","",ExchangeRate),"")</f>
        <v/>
      </c>
      <c r="BB203" s="46" t="str">
        <f>IF(Table1[[#This Row],[Grant]]&lt;&gt;"",VLOOKUP(Table1[[#This Row],[Grant]],Grants!B:D,3),"")</f>
        <v/>
      </c>
      <c r="BC203" s="46" t="str">
        <f>TRIM(Table1[[#This Row],[Vendor ID]])</f>
        <v/>
      </c>
      <c r="BD203">
        <f>IF(Table1[[#This Row],[Reference Number]]=Q202,BD202,BD202+1)</f>
        <v>0</v>
      </c>
    </row>
    <row r="204" spans="1:56" ht="11.25" customHeight="1" x14ac:dyDescent="0.25">
      <c r="A204" s="1"/>
      <c r="B204" s="88" t="str">
        <f>IF(Table1[[#This Row],[Posting Date]]&lt;&gt;"",IF(Table1[[#This Row],[Reference Number]]=Q203,B203+1,1),"")</f>
        <v/>
      </c>
      <c r="C204" s="61"/>
      <c r="D204" s="61"/>
      <c r="E204" s="138"/>
      <c r="F204" s="141" t="str">
        <f>IFERROR(IF(VLOOKUP(Table1[[#This Row],[Budget Code Description]],Dimentions!$X$6:$AC$139,2,FALSE)="","",VLOOKUP(Table1[[#This Row],[Budget Code Description]],Dimentions!$X$6:$AC$139,2,FALSE)),"")</f>
        <v/>
      </c>
      <c r="G204" s="141"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1" t="str">
        <f>IFERROR(VLOOKUP(Table1[[#This Row],[Budget Code Description]],Table6[#All],8,FALSE),"")</f>
        <v/>
      </c>
      <c r="L204" s="63"/>
      <c r="M204" s="65" t="str">
        <f>IFERROR(VLOOKUP(Table1[[#This Row],[Staff ID]],Table2[],2,FALSE),"")</f>
        <v/>
      </c>
      <c r="N204" s="209" t="str">
        <f>IFERROR(IF(VLOOKUP(Table1[[#This Row],[Budget Code Description]],Dimentions!$X$6:$AC$134,4,FALSE)="","",VLOOKUP(Table1[[#This Row],[Budget Code Description]],Dimentions!$X$6:$AC$134,4,FALSE)),"")</f>
        <v/>
      </c>
      <c r="O204" s="65" t="str">
        <f>IFERROR(VLOOKUP(Table1[[#This Row],[Vendor ID]],Table549[],2,FALSE),"")</f>
        <v/>
      </c>
      <c r="P204" s="63"/>
      <c r="Q204" s="141" t="str">
        <f>IF(Table1[[#This Row],[Posting Date]]&lt;&gt;"",$D$9,"")</f>
        <v/>
      </c>
      <c r="R204" s="157" t="str">
        <f>IF(Table1[[#This Row],[Posting Date]]&lt;&gt;"",$D$10,"")</f>
        <v/>
      </c>
      <c r="S204" s="66"/>
      <c r="T204" s="63"/>
      <c r="U204" s="67"/>
      <c r="V204" s="67"/>
      <c r="W204" s="67" t="str">
        <f t="shared" si="7"/>
        <v/>
      </c>
      <c r="X204" s="159" t="str">
        <f>IF(E204="","",(IF(Table1[[#This Row],[Cur]]="USD",Table1[[#This Row],[Cur_Amount Debit]],Table1[[#This Row],[Cur_Amount Debit]]/Table1[[#This Row],[Exchange Rate]])))</f>
        <v/>
      </c>
      <c r="Y204" s="159" t="str">
        <f>IF(E204="","",(IF(Table1[[#This Row],[Cur]]="USD",Table1[[#This Row],[Cur_Amount Credit]],Table1[[#This Row],[Cur_Amount Credit]]/ExchangeRate)))</f>
        <v/>
      </c>
      <c r="Z204" s="201" t="str">
        <f>IF(E204="","",(Table1[[#This Row],[Debit USD]]-Table1[[#This Row],[Credit USD]]))</f>
        <v/>
      </c>
      <c r="AA204" s="226"/>
      <c r="AB204" s="255"/>
      <c r="AC204" s="1"/>
      <c r="AD204" s="15"/>
      <c r="AE204" s="15" t="str">
        <f>IF(AND(OR(Table1[[#This Row],[Account]]="15030",Table1[[#This Row],[Account]]="15035",Table1[[#This Row],[Account]]="20150"),Table1[[#This Row],[Vendor ID]]=""),1,"")</f>
        <v/>
      </c>
      <c r="AF204" s="15"/>
      <c r="AG204" s="15"/>
      <c r="AH204" s="15"/>
      <c r="AI204" s="46" t="str">
        <f>IF(Table1[[#This Row],[Posting Date]]&lt;&gt;"","GJ-"&amp;CountryID,"")</f>
        <v/>
      </c>
      <c r="AJ204" s="59" t="str">
        <f>IF(Table1[[#This Row],[Posting Date]]&lt;&gt;"",Table1[[#This Row],[Posting Date]],"")</f>
        <v/>
      </c>
      <c r="AK204" s="46"/>
      <c r="AL204" s="46" t="str">
        <f>IF(Table1[[#This Row],[Description]]&lt;&gt;"",Table1[[#This Row],[Description]],"")</f>
        <v/>
      </c>
      <c r="AM204" s="46" t="str">
        <f>IF(Table1[[#This Row],[Posting Date]]&lt;&gt;"",Table1[[#This Row],[Reference Number]],"")</f>
        <v/>
      </c>
      <c r="AN204" s="46" t="str">
        <f>TRIM(Table1[[#This Row],[Line '#]])</f>
        <v/>
      </c>
      <c r="AO204" s="46" t="str">
        <f>TRIM(Table1[[#This Row],[Account]])</f>
        <v/>
      </c>
      <c r="AP204" s="46" t="str">
        <f>IF(Table1[[#This Row],[Posting Date]]&lt;&gt;"",$D$5,"")</f>
        <v/>
      </c>
      <c r="AQ204" s="46" t="str">
        <f>TRIM(Table1[[#This Row],[Departments-Prgrams]])</f>
        <v/>
      </c>
      <c r="AR204" s="46" t="str">
        <f>TRIM(Table1[[#This Row],[Grant]])</f>
        <v/>
      </c>
      <c r="AS204" s="46" t="str">
        <f>TRIM(Table1[[#This Row],[Staff ID]])</f>
        <v/>
      </c>
      <c r="AT204" s="46" t="str">
        <f>IF(TRIM(Table1[[#This Row],[Budget Code]])=0,"",TRIM(Table1[[#This Row],[Budget Code]]))</f>
        <v/>
      </c>
      <c r="AU204" s="46" t="str">
        <f>IF(Table1[[#This Row],[Line Description]]&lt;&gt;"",Table1[[#This Row],[Line Description]],"")</f>
        <v/>
      </c>
      <c r="AV204" s="46" t="str">
        <f>IF(Table1[[#This Row],[Cur_Amount Debit]]&gt;0,ROUND(Table1[[#This Row],[Cur_Amount Debit]],2),"")</f>
        <v/>
      </c>
      <c r="AW204" s="46" t="str">
        <f>IF(Table1[[#This Row],[Cur_Amount Credit]]&gt;0,ROUND(Table1[[#This Row],[Cur_Amount Credit]],2),"")</f>
        <v/>
      </c>
      <c r="AX204" s="46" t="str">
        <f>LEFT(Table1[[#This Row],[Cur]],3)</f>
        <v/>
      </c>
      <c r="AY204" s="59"/>
      <c r="AZ204" s="46"/>
      <c r="BA204" s="46" t="str">
        <f>IF(Table1[[#This Row],[Cur]]&lt;&gt;"",IF(Table1[[#This Row],[Cur]]="USD","",ExchangeRate),"")</f>
        <v/>
      </c>
      <c r="BB204" s="46" t="str">
        <f>IF(Table1[[#This Row],[Grant]]&lt;&gt;"",VLOOKUP(Table1[[#This Row],[Grant]],Grants!B:D,3),"")</f>
        <v/>
      </c>
      <c r="BC204" s="46" t="str">
        <f>TRIM(Table1[[#This Row],[Vendor ID]])</f>
        <v/>
      </c>
      <c r="BD204">
        <f>IF(Table1[[#This Row],[Reference Number]]=Q203,BD203,BD203+1)</f>
        <v>0</v>
      </c>
    </row>
    <row r="205" spans="1:56" ht="11.25" customHeight="1" x14ac:dyDescent="0.25">
      <c r="A205" s="1"/>
      <c r="B205" s="88" t="str">
        <f>IF(Table1[[#This Row],[Posting Date]]&lt;&gt;"",IF(Table1[[#This Row],[Reference Number]]=Q204,B204+1,1),"")</f>
        <v/>
      </c>
      <c r="C205" s="61"/>
      <c r="D205" s="61"/>
      <c r="E205" s="138"/>
      <c r="F205" s="141" t="str">
        <f>IFERROR(IF(VLOOKUP(Table1[[#This Row],[Budget Code Description]],Dimentions!$X$6:$AC$139,2,FALSE)="","",VLOOKUP(Table1[[#This Row],[Budget Code Description]],Dimentions!$X$6:$AC$139,2,FALSE)),"")</f>
        <v/>
      </c>
      <c r="G205" s="141"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1" t="str">
        <f>IFERROR(VLOOKUP(Table1[[#This Row],[Budget Code Description]],Table6[#All],8,FALSE),"")</f>
        <v/>
      </c>
      <c r="L205" s="63"/>
      <c r="M205" s="65" t="str">
        <f>IFERROR(VLOOKUP(Table1[[#This Row],[Staff ID]],Table2[],2,FALSE),"")</f>
        <v/>
      </c>
      <c r="N205" s="209" t="str">
        <f>IFERROR(IF(VLOOKUP(Table1[[#This Row],[Budget Code Description]],Dimentions!$X$6:$AC$134,4,FALSE)="","",VLOOKUP(Table1[[#This Row],[Budget Code Description]],Dimentions!$X$6:$AC$134,4,FALSE)),"")</f>
        <v/>
      </c>
      <c r="O205" s="65" t="str">
        <f>IFERROR(VLOOKUP(Table1[[#This Row],[Vendor ID]],Table549[],2,FALSE),"")</f>
        <v/>
      </c>
      <c r="P205" s="63"/>
      <c r="Q205" s="141" t="str">
        <f>IF(Table1[[#This Row],[Posting Date]]&lt;&gt;"",$D$9,"")</f>
        <v/>
      </c>
      <c r="R205" s="157" t="str">
        <f>IF(Table1[[#This Row],[Posting Date]]&lt;&gt;"",$D$10,"")</f>
        <v/>
      </c>
      <c r="S205" s="66"/>
      <c r="T205" s="63"/>
      <c r="U205" s="67"/>
      <c r="V205" s="67"/>
      <c r="W205" s="67" t="str">
        <f t="shared" si="7"/>
        <v/>
      </c>
      <c r="X205" s="159" t="str">
        <f>IF(E205="","",(IF(Table1[[#This Row],[Cur]]="USD",Table1[[#This Row],[Cur_Amount Debit]],Table1[[#This Row],[Cur_Amount Debit]]/Table1[[#This Row],[Exchange Rate]])))</f>
        <v/>
      </c>
      <c r="Y205" s="159" t="str">
        <f>IF(E205="","",(IF(Table1[[#This Row],[Cur]]="USD",Table1[[#This Row],[Cur_Amount Credit]],Table1[[#This Row],[Cur_Amount Credit]]/ExchangeRate)))</f>
        <v/>
      </c>
      <c r="Z205" s="201" t="str">
        <f>IF(E205="","",(Table1[[#This Row],[Debit USD]]-Table1[[#This Row],[Credit USD]]))</f>
        <v/>
      </c>
      <c r="AA205" s="226"/>
      <c r="AB205" s="255"/>
      <c r="AC205" s="1"/>
      <c r="AD205" s="15"/>
      <c r="AE205" s="15" t="str">
        <f>IF(AND(OR(Table1[[#This Row],[Account]]="15030",Table1[[#This Row],[Account]]="15035",Table1[[#This Row],[Account]]="20150"),Table1[[#This Row],[Vendor ID]]=""),1,"")</f>
        <v/>
      </c>
      <c r="AF205" s="15"/>
      <c r="AG205" s="15"/>
      <c r="AH205" s="15"/>
      <c r="AI205" s="46" t="str">
        <f>IF(Table1[[#This Row],[Posting Date]]&lt;&gt;"","GJ-"&amp;CountryID,"")</f>
        <v/>
      </c>
      <c r="AJ205" s="59" t="str">
        <f>IF(Table1[[#This Row],[Posting Date]]&lt;&gt;"",Table1[[#This Row],[Posting Date]],"")</f>
        <v/>
      </c>
      <c r="AK205" s="46"/>
      <c r="AL205" s="46" t="str">
        <f>IF(Table1[[#This Row],[Description]]&lt;&gt;"",Table1[[#This Row],[Description]],"")</f>
        <v/>
      </c>
      <c r="AM205" s="46" t="str">
        <f>IF(Table1[[#This Row],[Posting Date]]&lt;&gt;"",Table1[[#This Row],[Reference Number]],"")</f>
        <v/>
      </c>
      <c r="AN205" s="46" t="str">
        <f>TRIM(Table1[[#This Row],[Line '#]])</f>
        <v/>
      </c>
      <c r="AO205" s="46" t="str">
        <f>TRIM(Table1[[#This Row],[Account]])</f>
        <v/>
      </c>
      <c r="AP205" s="46" t="str">
        <f>IF(Table1[[#This Row],[Posting Date]]&lt;&gt;"",$D$5,"")</f>
        <v/>
      </c>
      <c r="AQ205" s="46" t="str">
        <f>TRIM(Table1[[#This Row],[Departments-Prgrams]])</f>
        <v/>
      </c>
      <c r="AR205" s="46" t="str">
        <f>TRIM(Table1[[#This Row],[Grant]])</f>
        <v/>
      </c>
      <c r="AS205" s="46" t="str">
        <f>TRIM(Table1[[#This Row],[Staff ID]])</f>
        <v/>
      </c>
      <c r="AT205" s="46" t="str">
        <f>IF(TRIM(Table1[[#This Row],[Budget Code]])=0,"",TRIM(Table1[[#This Row],[Budget Code]]))</f>
        <v/>
      </c>
      <c r="AU205" s="46" t="str">
        <f>IF(Table1[[#This Row],[Line Description]]&lt;&gt;"",Table1[[#This Row],[Line Description]],"")</f>
        <v/>
      </c>
      <c r="AV205" s="46" t="str">
        <f>IF(Table1[[#This Row],[Cur_Amount Debit]]&gt;0,ROUND(Table1[[#This Row],[Cur_Amount Debit]],2),"")</f>
        <v/>
      </c>
      <c r="AW205" s="46" t="str">
        <f>IF(Table1[[#This Row],[Cur_Amount Credit]]&gt;0,ROUND(Table1[[#This Row],[Cur_Amount Credit]],2),"")</f>
        <v/>
      </c>
      <c r="AX205" s="46" t="str">
        <f>LEFT(Table1[[#This Row],[Cur]],3)</f>
        <v/>
      </c>
      <c r="AY205" s="59"/>
      <c r="AZ205" s="46"/>
      <c r="BA205" s="46" t="str">
        <f>IF(Table1[[#This Row],[Cur]]&lt;&gt;"",IF(Table1[[#This Row],[Cur]]="USD","",ExchangeRate),"")</f>
        <v/>
      </c>
      <c r="BB205" s="46" t="str">
        <f>IF(Table1[[#This Row],[Grant]]&lt;&gt;"",VLOOKUP(Table1[[#This Row],[Grant]],Grants!B:D,3),"")</f>
        <v/>
      </c>
      <c r="BC205" s="46" t="str">
        <f>TRIM(Table1[[#This Row],[Vendor ID]])</f>
        <v/>
      </c>
      <c r="BD205">
        <f>IF(Table1[[#This Row],[Reference Number]]=Q204,BD204,BD204+1)</f>
        <v>0</v>
      </c>
    </row>
    <row r="206" spans="1:56" ht="11.25" customHeight="1" x14ac:dyDescent="0.25">
      <c r="A206" s="1"/>
      <c r="B206" s="88" t="str">
        <f>IF(Table1[[#This Row],[Posting Date]]&lt;&gt;"",IF(Table1[[#This Row],[Reference Number]]=Q205,B205+1,1),"")</f>
        <v/>
      </c>
      <c r="C206" s="61"/>
      <c r="D206" s="61"/>
      <c r="E206" s="138"/>
      <c r="F206" s="141" t="str">
        <f>IFERROR(IF(VLOOKUP(Table1[[#This Row],[Budget Code Description]],Dimentions!$X$6:$AC$139,2,FALSE)="","",VLOOKUP(Table1[[#This Row],[Budget Code Description]],Dimentions!$X$6:$AC$139,2,FALSE)),"")</f>
        <v/>
      </c>
      <c r="G206" s="141"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1" t="str">
        <f>IFERROR(VLOOKUP(Table1[[#This Row],[Budget Code Description]],Table6[#All],8,FALSE),"")</f>
        <v/>
      </c>
      <c r="L206" s="63"/>
      <c r="M206" s="65" t="str">
        <f>IFERROR(VLOOKUP(Table1[[#This Row],[Staff ID]],Table2[],2,FALSE),"")</f>
        <v/>
      </c>
      <c r="N206" s="209" t="str">
        <f>IFERROR(IF(VLOOKUP(Table1[[#This Row],[Budget Code Description]],Dimentions!$X$6:$AC$134,4,FALSE)="","",VLOOKUP(Table1[[#This Row],[Budget Code Description]],Dimentions!$X$6:$AC$134,4,FALSE)),"")</f>
        <v/>
      </c>
      <c r="O206" s="65" t="str">
        <f>IFERROR(VLOOKUP(Table1[[#This Row],[Vendor ID]],Table549[],2,FALSE),"")</f>
        <v/>
      </c>
      <c r="P206" s="63"/>
      <c r="Q206" s="141" t="str">
        <f>IF(Table1[[#This Row],[Posting Date]]&lt;&gt;"",$D$9,"")</f>
        <v/>
      </c>
      <c r="R206" s="157" t="str">
        <f>IF(Table1[[#This Row],[Posting Date]]&lt;&gt;"",$D$10,"")</f>
        <v/>
      </c>
      <c r="S206" s="66"/>
      <c r="T206" s="63"/>
      <c r="U206" s="67"/>
      <c r="V206" s="67"/>
      <c r="W206" s="67" t="str">
        <f t="shared" si="7"/>
        <v/>
      </c>
      <c r="X206" s="159" t="str">
        <f>IF(E206="","",(IF(Table1[[#This Row],[Cur]]="USD",Table1[[#This Row],[Cur_Amount Debit]],Table1[[#This Row],[Cur_Amount Debit]]/Table1[[#This Row],[Exchange Rate]])))</f>
        <v/>
      </c>
      <c r="Y206" s="159" t="str">
        <f>IF(E206="","",(IF(Table1[[#This Row],[Cur]]="USD",Table1[[#This Row],[Cur_Amount Credit]],Table1[[#This Row],[Cur_Amount Credit]]/ExchangeRate)))</f>
        <v/>
      </c>
      <c r="Z206" s="201" t="str">
        <f>IF(E206="","",(Table1[[#This Row],[Debit USD]]-Table1[[#This Row],[Credit USD]]))</f>
        <v/>
      </c>
      <c r="AA206" s="226"/>
      <c r="AB206" s="255"/>
      <c r="AC206" s="1"/>
      <c r="AD206" s="15"/>
      <c r="AE206" s="15" t="str">
        <f>IF(AND(OR(Table1[[#This Row],[Account]]="15030",Table1[[#This Row],[Account]]="15035",Table1[[#This Row],[Account]]="20150"),Table1[[#This Row],[Vendor ID]]=""),1,"")</f>
        <v/>
      </c>
      <c r="AF206" s="15"/>
      <c r="AG206" s="15"/>
      <c r="AH206" s="15"/>
      <c r="AI206" s="46" t="str">
        <f>IF(Table1[[#This Row],[Posting Date]]&lt;&gt;"","GJ-"&amp;CountryID,"")</f>
        <v/>
      </c>
      <c r="AJ206" s="59" t="str">
        <f>IF(Table1[[#This Row],[Posting Date]]&lt;&gt;"",Table1[[#This Row],[Posting Date]],"")</f>
        <v/>
      </c>
      <c r="AK206" s="46"/>
      <c r="AL206" s="46" t="str">
        <f>IF(Table1[[#This Row],[Description]]&lt;&gt;"",Table1[[#This Row],[Description]],"")</f>
        <v/>
      </c>
      <c r="AM206" s="46" t="str">
        <f>IF(Table1[[#This Row],[Posting Date]]&lt;&gt;"",Table1[[#This Row],[Reference Number]],"")</f>
        <v/>
      </c>
      <c r="AN206" s="46" t="str">
        <f>TRIM(Table1[[#This Row],[Line '#]])</f>
        <v/>
      </c>
      <c r="AO206" s="46" t="str">
        <f>TRIM(Table1[[#This Row],[Account]])</f>
        <v/>
      </c>
      <c r="AP206" s="46" t="str">
        <f>IF(Table1[[#This Row],[Posting Date]]&lt;&gt;"",$D$5,"")</f>
        <v/>
      </c>
      <c r="AQ206" s="46" t="str">
        <f>TRIM(Table1[[#This Row],[Departments-Prgrams]])</f>
        <v/>
      </c>
      <c r="AR206" s="46" t="str">
        <f>TRIM(Table1[[#This Row],[Grant]])</f>
        <v/>
      </c>
      <c r="AS206" s="46" t="str">
        <f>TRIM(Table1[[#This Row],[Staff ID]])</f>
        <v/>
      </c>
      <c r="AT206" s="46" t="str">
        <f>IF(TRIM(Table1[[#This Row],[Budget Code]])=0,"",TRIM(Table1[[#This Row],[Budget Code]]))</f>
        <v/>
      </c>
      <c r="AU206" s="46" t="str">
        <f>IF(Table1[[#This Row],[Line Description]]&lt;&gt;"",Table1[[#This Row],[Line Description]],"")</f>
        <v/>
      </c>
      <c r="AV206" s="46" t="str">
        <f>IF(Table1[[#This Row],[Cur_Amount Debit]]&gt;0,ROUND(Table1[[#This Row],[Cur_Amount Debit]],2),"")</f>
        <v/>
      </c>
      <c r="AW206" s="46" t="str">
        <f>IF(Table1[[#This Row],[Cur_Amount Credit]]&gt;0,ROUND(Table1[[#This Row],[Cur_Amount Credit]],2),"")</f>
        <v/>
      </c>
      <c r="AX206" s="46" t="str">
        <f>LEFT(Table1[[#This Row],[Cur]],3)</f>
        <v/>
      </c>
      <c r="AY206" s="59"/>
      <c r="AZ206" s="46"/>
      <c r="BA206" s="46" t="str">
        <f>IF(Table1[[#This Row],[Cur]]&lt;&gt;"",IF(Table1[[#This Row],[Cur]]="USD","",ExchangeRate),"")</f>
        <v/>
      </c>
      <c r="BB206" s="46" t="str">
        <f>IF(Table1[[#This Row],[Grant]]&lt;&gt;"",VLOOKUP(Table1[[#This Row],[Grant]],Grants!B:D,3),"")</f>
        <v/>
      </c>
      <c r="BC206" s="46" t="str">
        <f>TRIM(Table1[[#This Row],[Vendor ID]])</f>
        <v/>
      </c>
      <c r="BD206">
        <f>IF(Table1[[#This Row],[Reference Number]]=Q205,BD205,BD205+1)</f>
        <v>0</v>
      </c>
    </row>
    <row r="207" spans="1:56" ht="11.25" customHeight="1" x14ac:dyDescent="0.25">
      <c r="A207" s="1"/>
      <c r="B207" s="88" t="str">
        <f>IF(Table1[[#This Row],[Posting Date]]&lt;&gt;"",IF(Table1[[#This Row],[Reference Number]]=Q206,B206+1,1),"")</f>
        <v/>
      </c>
      <c r="C207" s="61"/>
      <c r="D207" s="61"/>
      <c r="E207" s="138"/>
      <c r="F207" s="141" t="str">
        <f>IFERROR(IF(VLOOKUP(Table1[[#This Row],[Budget Code Description]],Dimentions!$X$6:$AC$139,2,FALSE)="","",VLOOKUP(Table1[[#This Row],[Budget Code Description]],Dimentions!$X$6:$AC$139,2,FALSE)),"")</f>
        <v/>
      </c>
      <c r="G207" s="141"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1" t="str">
        <f>IFERROR(VLOOKUP(Table1[[#This Row],[Budget Code Description]],Table6[#All],8,FALSE),"")</f>
        <v/>
      </c>
      <c r="L207" s="63"/>
      <c r="M207" s="65" t="str">
        <f>IFERROR(VLOOKUP(Table1[[#This Row],[Staff ID]],Table2[],2,FALSE),"")</f>
        <v/>
      </c>
      <c r="N207" s="209" t="str">
        <f>IFERROR(IF(VLOOKUP(Table1[[#This Row],[Budget Code Description]],Dimentions!$X$6:$AC$134,4,FALSE)="","",VLOOKUP(Table1[[#This Row],[Budget Code Description]],Dimentions!$X$6:$AC$134,4,FALSE)),"")</f>
        <v/>
      </c>
      <c r="O207" s="65" t="str">
        <f>IFERROR(VLOOKUP(Table1[[#This Row],[Vendor ID]],Table549[],2,FALSE),"")</f>
        <v/>
      </c>
      <c r="P207" s="63"/>
      <c r="Q207" s="141" t="str">
        <f>IF(Table1[[#This Row],[Posting Date]]&lt;&gt;"",$D$9,"")</f>
        <v/>
      </c>
      <c r="R207" s="157" t="str">
        <f>IF(Table1[[#This Row],[Posting Date]]&lt;&gt;"",$D$10,"")</f>
        <v/>
      </c>
      <c r="S207" s="66"/>
      <c r="T207" s="63"/>
      <c r="U207" s="67"/>
      <c r="V207" s="67"/>
      <c r="W207" s="67" t="str">
        <f t="shared" si="7"/>
        <v/>
      </c>
      <c r="X207" s="159" t="str">
        <f>IF(E207="","",(IF(Table1[[#This Row],[Cur]]="USD",Table1[[#This Row],[Cur_Amount Debit]],Table1[[#This Row],[Cur_Amount Debit]]/Table1[[#This Row],[Exchange Rate]])))</f>
        <v/>
      </c>
      <c r="Y207" s="159" t="str">
        <f>IF(E207="","",(IF(Table1[[#This Row],[Cur]]="USD",Table1[[#This Row],[Cur_Amount Credit]],Table1[[#This Row],[Cur_Amount Credit]]/ExchangeRate)))</f>
        <v/>
      </c>
      <c r="Z207" s="201" t="str">
        <f>IF(E207="","",(Table1[[#This Row],[Debit USD]]-Table1[[#This Row],[Credit USD]]))</f>
        <v/>
      </c>
      <c r="AA207" s="226"/>
      <c r="AB207" s="255"/>
      <c r="AC207" s="1"/>
      <c r="AD207" s="15"/>
      <c r="AE207" s="15" t="str">
        <f>IF(AND(OR(Table1[[#This Row],[Account]]="15030",Table1[[#This Row],[Account]]="15035",Table1[[#This Row],[Account]]="20150"),Table1[[#This Row],[Vendor ID]]=""),1,"")</f>
        <v/>
      </c>
      <c r="AF207" s="15"/>
      <c r="AG207" s="15"/>
      <c r="AH207" s="15"/>
      <c r="AI207" s="46" t="str">
        <f>IF(Table1[[#This Row],[Posting Date]]&lt;&gt;"","GJ-"&amp;CountryID,"")</f>
        <v/>
      </c>
      <c r="AJ207" s="59" t="str">
        <f>IF(Table1[[#This Row],[Posting Date]]&lt;&gt;"",Table1[[#This Row],[Posting Date]],"")</f>
        <v/>
      </c>
      <c r="AK207" s="46"/>
      <c r="AL207" s="46" t="str">
        <f>IF(Table1[[#This Row],[Description]]&lt;&gt;"",Table1[[#This Row],[Description]],"")</f>
        <v/>
      </c>
      <c r="AM207" s="46" t="str">
        <f>IF(Table1[[#This Row],[Posting Date]]&lt;&gt;"",Table1[[#This Row],[Reference Number]],"")</f>
        <v/>
      </c>
      <c r="AN207" s="46" t="str">
        <f>TRIM(Table1[[#This Row],[Line '#]])</f>
        <v/>
      </c>
      <c r="AO207" s="46" t="str">
        <f>TRIM(Table1[[#This Row],[Account]])</f>
        <v/>
      </c>
      <c r="AP207" s="46" t="str">
        <f>IF(Table1[[#This Row],[Posting Date]]&lt;&gt;"",$D$5,"")</f>
        <v/>
      </c>
      <c r="AQ207" s="46" t="str">
        <f>TRIM(Table1[[#This Row],[Departments-Prgrams]])</f>
        <v/>
      </c>
      <c r="AR207" s="46" t="str">
        <f>TRIM(Table1[[#This Row],[Grant]])</f>
        <v/>
      </c>
      <c r="AS207" s="46" t="str">
        <f>TRIM(Table1[[#This Row],[Staff ID]])</f>
        <v/>
      </c>
      <c r="AT207" s="46" t="str">
        <f>IF(TRIM(Table1[[#This Row],[Budget Code]])=0,"",TRIM(Table1[[#This Row],[Budget Code]]))</f>
        <v/>
      </c>
      <c r="AU207" s="46" t="str">
        <f>IF(Table1[[#This Row],[Line Description]]&lt;&gt;"",Table1[[#This Row],[Line Description]],"")</f>
        <v/>
      </c>
      <c r="AV207" s="46" t="str">
        <f>IF(Table1[[#This Row],[Cur_Amount Debit]]&gt;0,ROUND(Table1[[#This Row],[Cur_Amount Debit]],2),"")</f>
        <v/>
      </c>
      <c r="AW207" s="46" t="str">
        <f>IF(Table1[[#This Row],[Cur_Amount Credit]]&gt;0,ROUND(Table1[[#This Row],[Cur_Amount Credit]],2),"")</f>
        <v/>
      </c>
      <c r="AX207" s="46" t="str">
        <f>LEFT(Table1[[#This Row],[Cur]],3)</f>
        <v/>
      </c>
      <c r="AY207" s="59"/>
      <c r="AZ207" s="46"/>
      <c r="BA207" s="46" t="str">
        <f>IF(Table1[[#This Row],[Cur]]&lt;&gt;"",IF(Table1[[#This Row],[Cur]]="USD","",ExchangeRate),"")</f>
        <v/>
      </c>
      <c r="BB207" s="46" t="str">
        <f>IF(Table1[[#This Row],[Grant]]&lt;&gt;"",VLOOKUP(Table1[[#This Row],[Grant]],Grants!B:D,3),"")</f>
        <v/>
      </c>
      <c r="BC207" s="46" t="str">
        <f>TRIM(Table1[[#This Row],[Vendor ID]])</f>
        <v/>
      </c>
      <c r="BD207">
        <f>IF(Table1[[#This Row],[Reference Number]]=Q206,BD206,BD206+1)</f>
        <v>0</v>
      </c>
    </row>
    <row r="208" spans="1:56" ht="11.25" customHeight="1" x14ac:dyDescent="0.25">
      <c r="A208" s="1"/>
      <c r="B208" s="88" t="str">
        <f>IF(Table1[[#This Row],[Posting Date]]&lt;&gt;"",IF(Table1[[#This Row],[Reference Number]]=Q207,B207+1,1),"")</f>
        <v/>
      </c>
      <c r="C208" s="61"/>
      <c r="D208" s="61"/>
      <c r="E208" s="138"/>
      <c r="F208" s="141" t="str">
        <f>IFERROR(IF(VLOOKUP(Table1[[#This Row],[Budget Code Description]],Dimentions!$X$6:$AC$139,2,FALSE)="","",VLOOKUP(Table1[[#This Row],[Budget Code Description]],Dimentions!$X$6:$AC$139,2,FALSE)),"")</f>
        <v/>
      </c>
      <c r="G208" s="141"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1" t="str">
        <f>IFERROR(VLOOKUP(Table1[[#This Row],[Budget Code Description]],Table6[#All],8,FALSE),"")</f>
        <v/>
      </c>
      <c r="L208" s="63"/>
      <c r="M208" s="65" t="str">
        <f>IFERROR(VLOOKUP(Table1[[#This Row],[Staff ID]],Table2[],2,FALSE),"")</f>
        <v/>
      </c>
      <c r="N208" s="209" t="str">
        <f>IFERROR(IF(VLOOKUP(Table1[[#This Row],[Budget Code Description]],Dimentions!$X$6:$AC$134,4,FALSE)="","",VLOOKUP(Table1[[#This Row],[Budget Code Description]],Dimentions!$X$6:$AC$134,4,FALSE)),"")</f>
        <v/>
      </c>
      <c r="O208" s="65" t="str">
        <f>IFERROR(VLOOKUP(Table1[[#This Row],[Vendor ID]],Table549[],2,FALSE),"")</f>
        <v/>
      </c>
      <c r="P208" s="63"/>
      <c r="Q208" s="141" t="str">
        <f>IF(Table1[[#This Row],[Posting Date]]&lt;&gt;"",$D$9,"")</f>
        <v/>
      </c>
      <c r="R208" s="157" t="str">
        <f>IF(Table1[[#This Row],[Posting Date]]&lt;&gt;"",$D$10,"")</f>
        <v/>
      </c>
      <c r="S208" s="66"/>
      <c r="T208" s="63"/>
      <c r="U208" s="67"/>
      <c r="V208" s="67"/>
      <c r="W208" s="67" t="str">
        <f t="shared" si="7"/>
        <v/>
      </c>
      <c r="X208" s="159" t="str">
        <f>IF(E208="","",(IF(Table1[[#This Row],[Cur]]="USD",Table1[[#This Row],[Cur_Amount Debit]],Table1[[#This Row],[Cur_Amount Debit]]/Table1[[#This Row],[Exchange Rate]])))</f>
        <v/>
      </c>
      <c r="Y208" s="159" t="str">
        <f>IF(E208="","",(IF(Table1[[#This Row],[Cur]]="USD",Table1[[#This Row],[Cur_Amount Credit]],Table1[[#This Row],[Cur_Amount Credit]]/ExchangeRate)))</f>
        <v/>
      </c>
      <c r="Z208" s="201" t="str">
        <f>IF(E208="","",(Table1[[#This Row],[Debit USD]]-Table1[[#This Row],[Credit USD]]))</f>
        <v/>
      </c>
      <c r="AA208" s="226"/>
      <c r="AB208" s="255"/>
      <c r="AC208" s="1"/>
      <c r="AD208" s="15"/>
      <c r="AE208" s="15" t="str">
        <f>IF(AND(OR(Table1[[#This Row],[Account]]="15030",Table1[[#This Row],[Account]]="15035",Table1[[#This Row],[Account]]="20150"),Table1[[#This Row],[Vendor ID]]=""),1,"")</f>
        <v/>
      </c>
      <c r="AF208" s="15"/>
      <c r="AG208" s="15"/>
      <c r="AH208" s="15"/>
      <c r="AI208" s="46" t="str">
        <f>IF(Table1[[#This Row],[Posting Date]]&lt;&gt;"","GJ-"&amp;CountryID,"")</f>
        <v/>
      </c>
      <c r="AJ208" s="59" t="str">
        <f>IF(Table1[[#This Row],[Posting Date]]&lt;&gt;"",Table1[[#This Row],[Posting Date]],"")</f>
        <v/>
      </c>
      <c r="AK208" s="46"/>
      <c r="AL208" s="46" t="str">
        <f>IF(Table1[[#This Row],[Description]]&lt;&gt;"",Table1[[#This Row],[Description]],"")</f>
        <v/>
      </c>
      <c r="AM208" s="46" t="str">
        <f>IF(Table1[[#This Row],[Posting Date]]&lt;&gt;"",Table1[[#This Row],[Reference Number]],"")</f>
        <v/>
      </c>
      <c r="AN208" s="46" t="str">
        <f>TRIM(Table1[[#This Row],[Line '#]])</f>
        <v/>
      </c>
      <c r="AO208" s="46" t="str">
        <f>TRIM(Table1[[#This Row],[Account]])</f>
        <v/>
      </c>
      <c r="AP208" s="46" t="str">
        <f>IF(Table1[[#This Row],[Posting Date]]&lt;&gt;"",$D$5,"")</f>
        <v/>
      </c>
      <c r="AQ208" s="46" t="str">
        <f>TRIM(Table1[[#This Row],[Departments-Prgrams]])</f>
        <v/>
      </c>
      <c r="AR208" s="46" t="str">
        <f>TRIM(Table1[[#This Row],[Grant]])</f>
        <v/>
      </c>
      <c r="AS208" s="46" t="str">
        <f>TRIM(Table1[[#This Row],[Staff ID]])</f>
        <v/>
      </c>
      <c r="AT208" s="46" t="str">
        <f>IF(TRIM(Table1[[#This Row],[Budget Code]])=0,"",TRIM(Table1[[#This Row],[Budget Code]]))</f>
        <v/>
      </c>
      <c r="AU208" s="46" t="str">
        <f>IF(Table1[[#This Row],[Line Description]]&lt;&gt;"",Table1[[#This Row],[Line Description]],"")</f>
        <v/>
      </c>
      <c r="AV208" s="46" t="str">
        <f>IF(Table1[[#This Row],[Cur_Amount Debit]]&gt;0,ROUND(Table1[[#This Row],[Cur_Amount Debit]],2),"")</f>
        <v/>
      </c>
      <c r="AW208" s="46" t="str">
        <f>IF(Table1[[#This Row],[Cur_Amount Credit]]&gt;0,ROUND(Table1[[#This Row],[Cur_Amount Credit]],2),"")</f>
        <v/>
      </c>
      <c r="AX208" s="46" t="str">
        <f>LEFT(Table1[[#This Row],[Cur]],3)</f>
        <v/>
      </c>
      <c r="AY208" s="59"/>
      <c r="AZ208" s="46"/>
      <c r="BA208" s="46" t="str">
        <f>IF(Table1[[#This Row],[Cur]]&lt;&gt;"",IF(Table1[[#This Row],[Cur]]="USD","",ExchangeRate),"")</f>
        <v/>
      </c>
      <c r="BB208" s="46" t="str">
        <f>IF(Table1[[#This Row],[Grant]]&lt;&gt;"",VLOOKUP(Table1[[#This Row],[Grant]],Grants!B:D,3),"")</f>
        <v/>
      </c>
      <c r="BC208" s="46" t="str">
        <f>TRIM(Table1[[#This Row],[Vendor ID]])</f>
        <v/>
      </c>
      <c r="BD208">
        <f>IF(Table1[[#This Row],[Reference Number]]=Q207,BD207,BD207+1)</f>
        <v>0</v>
      </c>
    </row>
    <row r="209" spans="1:56" ht="11.25" customHeight="1" x14ac:dyDescent="0.25">
      <c r="A209" s="1"/>
      <c r="B209" s="88" t="str">
        <f>IF(Table1[[#This Row],[Posting Date]]&lt;&gt;"",IF(Table1[[#This Row],[Reference Number]]=Q208,B208+1,1),"")</f>
        <v/>
      </c>
      <c r="C209" s="61"/>
      <c r="D209" s="61"/>
      <c r="E209" s="138"/>
      <c r="F209" s="141" t="str">
        <f>IFERROR(IF(VLOOKUP(Table1[[#This Row],[Budget Code Description]],Dimentions!$X$6:$AC$139,2,FALSE)="","",VLOOKUP(Table1[[#This Row],[Budget Code Description]],Dimentions!$X$6:$AC$139,2,FALSE)),"")</f>
        <v/>
      </c>
      <c r="G209" s="141"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1" t="str">
        <f>IFERROR(VLOOKUP(Table1[[#This Row],[Budget Code Description]],Table6[#All],8,FALSE),"")</f>
        <v/>
      </c>
      <c r="L209" s="63"/>
      <c r="M209" s="65" t="str">
        <f>IFERROR(VLOOKUP(Table1[[#This Row],[Staff ID]],Table2[],2,FALSE),"")</f>
        <v/>
      </c>
      <c r="N209" s="209" t="str">
        <f>IFERROR(IF(VLOOKUP(Table1[[#This Row],[Budget Code Description]],Dimentions!$X$6:$AC$134,4,FALSE)="","",VLOOKUP(Table1[[#This Row],[Budget Code Description]],Dimentions!$X$6:$AC$134,4,FALSE)),"")</f>
        <v/>
      </c>
      <c r="O209" s="65" t="str">
        <f>IFERROR(VLOOKUP(Table1[[#This Row],[Vendor ID]],Table549[],2,FALSE),"")</f>
        <v/>
      </c>
      <c r="P209" s="63"/>
      <c r="Q209" s="141" t="str">
        <f>IF(Table1[[#This Row],[Posting Date]]&lt;&gt;"",$D$9,"")</f>
        <v/>
      </c>
      <c r="R209" s="157" t="str">
        <f>IF(Table1[[#This Row],[Posting Date]]&lt;&gt;"",$D$10,"")</f>
        <v/>
      </c>
      <c r="S209" s="66"/>
      <c r="T209" s="63"/>
      <c r="U209" s="67"/>
      <c r="V209" s="67"/>
      <c r="W209" s="67" t="str">
        <f t="shared" si="7"/>
        <v/>
      </c>
      <c r="X209" s="159" t="str">
        <f>IF(E209="","",(IF(Table1[[#This Row],[Cur]]="USD",Table1[[#This Row],[Cur_Amount Debit]],Table1[[#This Row],[Cur_Amount Debit]]/Table1[[#This Row],[Exchange Rate]])))</f>
        <v/>
      </c>
      <c r="Y209" s="159" t="str">
        <f>IF(E209="","",(IF(Table1[[#This Row],[Cur]]="USD",Table1[[#This Row],[Cur_Amount Credit]],Table1[[#This Row],[Cur_Amount Credit]]/ExchangeRate)))</f>
        <v/>
      </c>
      <c r="Z209" s="201" t="str">
        <f>IF(E209="","",(Table1[[#This Row],[Debit USD]]-Table1[[#This Row],[Credit USD]]))</f>
        <v/>
      </c>
      <c r="AA209" s="226"/>
      <c r="AB209" s="255"/>
      <c r="AC209" s="1"/>
      <c r="AD209" s="15"/>
      <c r="AE209" s="15" t="str">
        <f>IF(AND(OR(Table1[[#This Row],[Account]]="15030",Table1[[#This Row],[Account]]="15035",Table1[[#This Row],[Account]]="20150"),Table1[[#This Row],[Vendor ID]]=""),1,"")</f>
        <v/>
      </c>
      <c r="AF209" s="15"/>
      <c r="AG209" s="15"/>
      <c r="AH209" s="15"/>
      <c r="AI209" s="46" t="str">
        <f>IF(Table1[[#This Row],[Posting Date]]&lt;&gt;"","GJ-"&amp;CountryID,"")</f>
        <v/>
      </c>
      <c r="AJ209" s="59" t="str">
        <f>IF(Table1[[#This Row],[Posting Date]]&lt;&gt;"",Table1[[#This Row],[Posting Date]],"")</f>
        <v/>
      </c>
      <c r="AK209" s="46"/>
      <c r="AL209" s="46" t="str">
        <f>IF(Table1[[#This Row],[Description]]&lt;&gt;"",Table1[[#This Row],[Description]],"")</f>
        <v/>
      </c>
      <c r="AM209" s="46" t="str">
        <f>IF(Table1[[#This Row],[Posting Date]]&lt;&gt;"",Table1[[#This Row],[Reference Number]],"")</f>
        <v/>
      </c>
      <c r="AN209" s="46" t="str">
        <f>TRIM(Table1[[#This Row],[Line '#]])</f>
        <v/>
      </c>
      <c r="AO209" s="46" t="str">
        <f>TRIM(Table1[[#This Row],[Account]])</f>
        <v/>
      </c>
      <c r="AP209" s="46" t="str">
        <f>IF(Table1[[#This Row],[Posting Date]]&lt;&gt;"",$D$5,"")</f>
        <v/>
      </c>
      <c r="AQ209" s="46" t="str">
        <f>TRIM(Table1[[#This Row],[Departments-Prgrams]])</f>
        <v/>
      </c>
      <c r="AR209" s="46" t="str">
        <f>TRIM(Table1[[#This Row],[Grant]])</f>
        <v/>
      </c>
      <c r="AS209" s="46" t="str">
        <f>TRIM(Table1[[#This Row],[Staff ID]])</f>
        <v/>
      </c>
      <c r="AT209" s="46" t="str">
        <f>IF(TRIM(Table1[[#This Row],[Budget Code]])=0,"",TRIM(Table1[[#This Row],[Budget Code]]))</f>
        <v/>
      </c>
      <c r="AU209" s="46" t="str">
        <f>IF(Table1[[#This Row],[Line Description]]&lt;&gt;"",Table1[[#This Row],[Line Description]],"")</f>
        <v/>
      </c>
      <c r="AV209" s="46" t="str">
        <f>IF(Table1[[#This Row],[Cur_Amount Debit]]&gt;0,ROUND(Table1[[#This Row],[Cur_Amount Debit]],2),"")</f>
        <v/>
      </c>
      <c r="AW209" s="46" t="str">
        <f>IF(Table1[[#This Row],[Cur_Amount Credit]]&gt;0,ROUND(Table1[[#This Row],[Cur_Amount Credit]],2),"")</f>
        <v/>
      </c>
      <c r="AX209" s="46" t="str">
        <f>LEFT(Table1[[#This Row],[Cur]],3)</f>
        <v/>
      </c>
      <c r="AY209" s="59"/>
      <c r="AZ209" s="46"/>
      <c r="BA209" s="46" t="str">
        <f>IF(Table1[[#This Row],[Cur]]&lt;&gt;"",IF(Table1[[#This Row],[Cur]]="USD","",ExchangeRate),"")</f>
        <v/>
      </c>
      <c r="BB209" s="46" t="str">
        <f>IF(Table1[[#This Row],[Grant]]&lt;&gt;"",VLOOKUP(Table1[[#This Row],[Grant]],Grants!B:D,3),"")</f>
        <v/>
      </c>
      <c r="BC209" s="46" t="str">
        <f>TRIM(Table1[[#This Row],[Vendor ID]])</f>
        <v/>
      </c>
      <c r="BD209">
        <f>IF(Table1[[#This Row],[Reference Number]]=Q208,BD208,BD208+1)</f>
        <v>0</v>
      </c>
    </row>
    <row r="210" spans="1:56" ht="11.25" customHeight="1" x14ac:dyDescent="0.25">
      <c r="A210" s="1"/>
      <c r="B210" s="88" t="str">
        <f>IF(Table1[[#This Row],[Posting Date]]&lt;&gt;"",IF(Table1[[#This Row],[Reference Number]]=Q209,B209+1,1),"")</f>
        <v/>
      </c>
      <c r="C210" s="61"/>
      <c r="D210" s="61"/>
      <c r="E210" s="138"/>
      <c r="F210" s="141" t="str">
        <f>IFERROR(IF(VLOOKUP(Table1[[#This Row],[Budget Code Description]],Dimentions!$X$6:$AC$139,2,FALSE)="","",VLOOKUP(Table1[[#This Row],[Budget Code Description]],Dimentions!$X$6:$AC$139,2,FALSE)),"")</f>
        <v/>
      </c>
      <c r="G210" s="141"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1" t="str">
        <f>IFERROR(VLOOKUP(Table1[[#This Row],[Budget Code Description]],Table6[#All],8,FALSE),"")</f>
        <v/>
      </c>
      <c r="L210" s="63"/>
      <c r="M210" s="65" t="str">
        <f>IFERROR(VLOOKUP(Table1[[#This Row],[Staff ID]],Table2[],2,FALSE),"")</f>
        <v/>
      </c>
      <c r="N210" s="209" t="str">
        <f>IFERROR(IF(VLOOKUP(Table1[[#This Row],[Budget Code Description]],Dimentions!$X$6:$AC$134,4,FALSE)="","",VLOOKUP(Table1[[#This Row],[Budget Code Description]],Dimentions!$X$6:$AC$134,4,FALSE)),"")</f>
        <v/>
      </c>
      <c r="O210" s="65" t="str">
        <f>IFERROR(VLOOKUP(Table1[[#This Row],[Vendor ID]],Table549[],2,FALSE),"")</f>
        <v/>
      </c>
      <c r="P210" s="63"/>
      <c r="Q210" s="141" t="str">
        <f>IF(Table1[[#This Row],[Posting Date]]&lt;&gt;"",$D$9,"")</f>
        <v/>
      </c>
      <c r="R210" s="157" t="str">
        <f>IF(Table1[[#This Row],[Posting Date]]&lt;&gt;"",$D$10,"")</f>
        <v/>
      </c>
      <c r="S210" s="66"/>
      <c r="T210" s="63"/>
      <c r="U210" s="67"/>
      <c r="V210" s="67"/>
      <c r="W210" s="67" t="str">
        <f t="shared" si="7"/>
        <v/>
      </c>
      <c r="X210" s="159" t="str">
        <f>IF(E210="","",(IF(Table1[[#This Row],[Cur]]="USD",Table1[[#This Row],[Cur_Amount Debit]],Table1[[#This Row],[Cur_Amount Debit]]/Table1[[#This Row],[Exchange Rate]])))</f>
        <v/>
      </c>
      <c r="Y210" s="159" t="str">
        <f>IF(E210="","",(IF(Table1[[#This Row],[Cur]]="USD",Table1[[#This Row],[Cur_Amount Credit]],Table1[[#This Row],[Cur_Amount Credit]]/ExchangeRate)))</f>
        <v/>
      </c>
      <c r="Z210" s="201" t="str">
        <f>IF(E210="","",(Table1[[#This Row],[Debit USD]]-Table1[[#This Row],[Credit USD]]))</f>
        <v/>
      </c>
      <c r="AA210" s="226"/>
      <c r="AB210" s="255"/>
      <c r="AC210" s="1"/>
      <c r="AD210" s="15"/>
      <c r="AE210" s="15" t="str">
        <f>IF(AND(OR(Table1[[#This Row],[Account]]="15030",Table1[[#This Row],[Account]]="15035",Table1[[#This Row],[Account]]="20150"),Table1[[#This Row],[Vendor ID]]=""),1,"")</f>
        <v/>
      </c>
      <c r="AF210" s="15"/>
      <c r="AG210" s="15"/>
      <c r="AH210" s="15"/>
      <c r="AI210" s="46" t="str">
        <f>IF(Table1[[#This Row],[Posting Date]]&lt;&gt;"","GJ-"&amp;CountryID,"")</f>
        <v/>
      </c>
      <c r="AJ210" s="59" t="str">
        <f>IF(Table1[[#This Row],[Posting Date]]&lt;&gt;"",Table1[[#This Row],[Posting Date]],"")</f>
        <v/>
      </c>
      <c r="AK210" s="46"/>
      <c r="AL210" s="46" t="str">
        <f>IF(Table1[[#This Row],[Description]]&lt;&gt;"",Table1[[#This Row],[Description]],"")</f>
        <v/>
      </c>
      <c r="AM210" s="46" t="str">
        <f>IF(Table1[[#This Row],[Posting Date]]&lt;&gt;"",Table1[[#This Row],[Reference Number]],"")</f>
        <v/>
      </c>
      <c r="AN210" s="46" t="str">
        <f>TRIM(Table1[[#This Row],[Line '#]])</f>
        <v/>
      </c>
      <c r="AO210" s="46" t="str">
        <f>TRIM(Table1[[#This Row],[Account]])</f>
        <v/>
      </c>
      <c r="AP210" s="46" t="str">
        <f>IF(Table1[[#This Row],[Posting Date]]&lt;&gt;"",$D$5,"")</f>
        <v/>
      </c>
      <c r="AQ210" s="46" t="str">
        <f>TRIM(Table1[[#This Row],[Departments-Prgrams]])</f>
        <v/>
      </c>
      <c r="AR210" s="46" t="str">
        <f>TRIM(Table1[[#This Row],[Grant]])</f>
        <v/>
      </c>
      <c r="AS210" s="46" t="str">
        <f>TRIM(Table1[[#This Row],[Staff ID]])</f>
        <v/>
      </c>
      <c r="AT210" s="46" t="str">
        <f>IF(TRIM(Table1[[#This Row],[Budget Code]])=0,"",TRIM(Table1[[#This Row],[Budget Code]]))</f>
        <v/>
      </c>
      <c r="AU210" s="46" t="str">
        <f>IF(Table1[[#This Row],[Line Description]]&lt;&gt;"",Table1[[#This Row],[Line Description]],"")</f>
        <v/>
      </c>
      <c r="AV210" s="46" t="str">
        <f>IF(Table1[[#This Row],[Cur_Amount Debit]]&gt;0,ROUND(Table1[[#This Row],[Cur_Amount Debit]],2),"")</f>
        <v/>
      </c>
      <c r="AW210" s="46" t="str">
        <f>IF(Table1[[#This Row],[Cur_Amount Credit]]&gt;0,ROUND(Table1[[#This Row],[Cur_Amount Credit]],2),"")</f>
        <v/>
      </c>
      <c r="AX210" s="46" t="str">
        <f>LEFT(Table1[[#This Row],[Cur]],3)</f>
        <v/>
      </c>
      <c r="AY210" s="59"/>
      <c r="AZ210" s="46"/>
      <c r="BA210" s="46" t="str">
        <f>IF(Table1[[#This Row],[Cur]]&lt;&gt;"",IF(Table1[[#This Row],[Cur]]="USD","",ExchangeRate),"")</f>
        <v/>
      </c>
      <c r="BB210" s="46" t="str">
        <f>IF(Table1[[#This Row],[Grant]]&lt;&gt;"",VLOOKUP(Table1[[#This Row],[Grant]],Grants!B:D,3),"")</f>
        <v/>
      </c>
      <c r="BC210" s="46" t="str">
        <f>TRIM(Table1[[#This Row],[Vendor ID]])</f>
        <v/>
      </c>
      <c r="BD210">
        <f>IF(Table1[[#This Row],[Reference Number]]=Q209,BD209,BD209+1)</f>
        <v>0</v>
      </c>
    </row>
    <row r="211" spans="1:56" ht="11.25" customHeight="1" x14ac:dyDescent="0.25">
      <c r="A211" s="1"/>
      <c r="B211" s="88" t="str">
        <f>IF(Table1[[#This Row],[Posting Date]]&lt;&gt;"",IF(Table1[[#This Row],[Reference Number]]=Q210,B210+1,1),"")</f>
        <v/>
      </c>
      <c r="C211" s="61"/>
      <c r="D211" s="61"/>
      <c r="E211" s="138"/>
      <c r="F211" s="141" t="str">
        <f>IFERROR(IF(VLOOKUP(Table1[[#This Row],[Budget Code Description]],Dimentions!$X$6:$AC$139,2,FALSE)="","",VLOOKUP(Table1[[#This Row],[Budget Code Description]],Dimentions!$X$6:$AC$139,2,FALSE)),"")</f>
        <v/>
      </c>
      <c r="G211" s="141"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1" t="str">
        <f>IFERROR(VLOOKUP(Table1[[#This Row],[Budget Code Description]],Table6[#All],8,FALSE),"")</f>
        <v/>
      </c>
      <c r="L211" s="63"/>
      <c r="M211" s="65" t="str">
        <f>IFERROR(VLOOKUP(Table1[[#This Row],[Staff ID]],Table2[],2,FALSE),"")</f>
        <v/>
      </c>
      <c r="N211" s="209" t="str">
        <f>IFERROR(IF(VLOOKUP(Table1[[#This Row],[Budget Code Description]],Dimentions!$X$6:$AC$134,4,FALSE)="","",VLOOKUP(Table1[[#This Row],[Budget Code Description]],Dimentions!$X$6:$AC$134,4,FALSE)),"")</f>
        <v/>
      </c>
      <c r="O211" s="65" t="str">
        <f>IFERROR(VLOOKUP(Table1[[#This Row],[Vendor ID]],Table549[],2,FALSE),"")</f>
        <v/>
      </c>
      <c r="P211" s="63"/>
      <c r="Q211" s="141" t="str">
        <f>IF(Table1[[#This Row],[Posting Date]]&lt;&gt;"",$D$9,"")</f>
        <v/>
      </c>
      <c r="R211" s="157" t="str">
        <f>IF(Table1[[#This Row],[Posting Date]]&lt;&gt;"",$D$10,"")</f>
        <v/>
      </c>
      <c r="S211" s="66"/>
      <c r="T211" s="63"/>
      <c r="U211" s="67"/>
      <c r="V211" s="67"/>
      <c r="W211" s="67" t="str">
        <f t="shared" si="7"/>
        <v/>
      </c>
      <c r="X211" s="159" t="str">
        <f>IF(E211="","",(IF(Table1[[#This Row],[Cur]]="USD",Table1[[#This Row],[Cur_Amount Debit]],Table1[[#This Row],[Cur_Amount Debit]]/Table1[[#This Row],[Exchange Rate]])))</f>
        <v/>
      </c>
      <c r="Y211" s="159" t="str">
        <f>IF(E211="","",(IF(Table1[[#This Row],[Cur]]="USD",Table1[[#This Row],[Cur_Amount Credit]],Table1[[#This Row],[Cur_Amount Credit]]/ExchangeRate)))</f>
        <v/>
      </c>
      <c r="Z211" s="201" t="str">
        <f>IF(E211="","",(Table1[[#This Row],[Debit USD]]-Table1[[#This Row],[Credit USD]]))</f>
        <v/>
      </c>
      <c r="AA211" s="226"/>
      <c r="AB211" s="255"/>
      <c r="AC211" s="1"/>
      <c r="AD211" s="15"/>
      <c r="AE211" s="15" t="str">
        <f>IF(AND(OR(Table1[[#This Row],[Account]]="15030",Table1[[#This Row],[Account]]="15035",Table1[[#This Row],[Account]]="20150"),Table1[[#This Row],[Vendor ID]]=""),1,"")</f>
        <v/>
      </c>
      <c r="AF211" s="15"/>
      <c r="AG211" s="15"/>
      <c r="AH211" s="15"/>
      <c r="AI211" s="46" t="str">
        <f>IF(Table1[[#This Row],[Posting Date]]&lt;&gt;"","GJ-"&amp;CountryID,"")</f>
        <v/>
      </c>
      <c r="AJ211" s="59" t="str">
        <f>IF(Table1[[#This Row],[Posting Date]]&lt;&gt;"",Table1[[#This Row],[Posting Date]],"")</f>
        <v/>
      </c>
      <c r="AK211" s="46"/>
      <c r="AL211" s="46" t="str">
        <f>IF(Table1[[#This Row],[Description]]&lt;&gt;"",Table1[[#This Row],[Description]],"")</f>
        <v/>
      </c>
      <c r="AM211" s="46" t="str">
        <f>IF(Table1[[#This Row],[Posting Date]]&lt;&gt;"",Table1[[#This Row],[Reference Number]],"")</f>
        <v/>
      </c>
      <c r="AN211" s="46" t="str">
        <f>TRIM(Table1[[#This Row],[Line '#]])</f>
        <v/>
      </c>
      <c r="AO211" s="46" t="str">
        <f>TRIM(Table1[[#This Row],[Account]])</f>
        <v/>
      </c>
      <c r="AP211" s="46" t="str">
        <f>IF(Table1[[#This Row],[Posting Date]]&lt;&gt;"",$D$5,"")</f>
        <v/>
      </c>
      <c r="AQ211" s="46" t="str">
        <f>TRIM(Table1[[#This Row],[Departments-Prgrams]])</f>
        <v/>
      </c>
      <c r="AR211" s="46" t="str">
        <f>TRIM(Table1[[#This Row],[Grant]])</f>
        <v/>
      </c>
      <c r="AS211" s="46" t="str">
        <f>TRIM(Table1[[#This Row],[Staff ID]])</f>
        <v/>
      </c>
      <c r="AT211" s="46" t="str">
        <f>IF(TRIM(Table1[[#This Row],[Budget Code]])=0,"",TRIM(Table1[[#This Row],[Budget Code]]))</f>
        <v/>
      </c>
      <c r="AU211" s="46" t="str">
        <f>IF(Table1[[#This Row],[Line Description]]&lt;&gt;"",Table1[[#This Row],[Line Description]],"")</f>
        <v/>
      </c>
      <c r="AV211" s="46" t="str">
        <f>IF(Table1[[#This Row],[Cur_Amount Debit]]&gt;0,ROUND(Table1[[#This Row],[Cur_Amount Debit]],2),"")</f>
        <v/>
      </c>
      <c r="AW211" s="46" t="str">
        <f>IF(Table1[[#This Row],[Cur_Amount Credit]]&gt;0,ROUND(Table1[[#This Row],[Cur_Amount Credit]],2),"")</f>
        <v/>
      </c>
      <c r="AX211" s="46" t="str">
        <f>LEFT(Table1[[#This Row],[Cur]],3)</f>
        <v/>
      </c>
      <c r="AY211" s="59"/>
      <c r="AZ211" s="46"/>
      <c r="BA211" s="46" t="str">
        <f>IF(Table1[[#This Row],[Cur]]&lt;&gt;"",IF(Table1[[#This Row],[Cur]]="USD","",ExchangeRate),"")</f>
        <v/>
      </c>
      <c r="BB211" s="46" t="str">
        <f>IF(Table1[[#This Row],[Grant]]&lt;&gt;"",VLOOKUP(Table1[[#This Row],[Grant]],Grants!B:D,3),"")</f>
        <v/>
      </c>
      <c r="BC211" s="46" t="str">
        <f>TRIM(Table1[[#This Row],[Vendor ID]])</f>
        <v/>
      </c>
      <c r="BD211">
        <f>IF(Table1[[#This Row],[Reference Number]]=Q210,BD210,BD210+1)</f>
        <v>0</v>
      </c>
    </row>
    <row r="212" spans="1:56" ht="11.25" customHeight="1" x14ac:dyDescent="0.25">
      <c r="A212" s="1"/>
      <c r="B212" s="88" t="str">
        <f>IF(Table1[[#This Row],[Posting Date]]&lt;&gt;"",IF(Table1[[#This Row],[Reference Number]]=Q211,B211+1,1),"")</f>
        <v/>
      </c>
      <c r="C212" s="61"/>
      <c r="D212" s="61"/>
      <c r="E212" s="138"/>
      <c r="F212" s="141" t="str">
        <f>IFERROR(IF(VLOOKUP(Table1[[#This Row],[Budget Code Description]],Dimentions!$X$6:$AC$139,2,FALSE)="","",VLOOKUP(Table1[[#This Row],[Budget Code Description]],Dimentions!$X$6:$AC$139,2,FALSE)),"")</f>
        <v/>
      </c>
      <c r="G212" s="141"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1" t="str">
        <f>IFERROR(VLOOKUP(Table1[[#This Row],[Budget Code Description]],Table6[#All],8,FALSE),"")</f>
        <v/>
      </c>
      <c r="L212" s="63"/>
      <c r="M212" s="65" t="str">
        <f>IFERROR(VLOOKUP(Table1[[#This Row],[Staff ID]],Table2[],2,FALSE),"")</f>
        <v/>
      </c>
      <c r="N212" s="209" t="str">
        <f>IFERROR(IF(VLOOKUP(Table1[[#This Row],[Budget Code Description]],Dimentions!$X$6:$AC$134,4,FALSE)="","",VLOOKUP(Table1[[#This Row],[Budget Code Description]],Dimentions!$X$6:$AC$134,4,FALSE)),"")</f>
        <v/>
      </c>
      <c r="O212" s="65" t="str">
        <f>IFERROR(VLOOKUP(Table1[[#This Row],[Vendor ID]],Table549[],2,FALSE),"")</f>
        <v/>
      </c>
      <c r="P212" s="63"/>
      <c r="Q212" s="141" t="str">
        <f>IF(Table1[[#This Row],[Posting Date]]&lt;&gt;"",$D$9,"")</f>
        <v/>
      </c>
      <c r="R212" s="157" t="str">
        <f>IF(Table1[[#This Row],[Posting Date]]&lt;&gt;"",$D$10,"")</f>
        <v/>
      </c>
      <c r="S212" s="66"/>
      <c r="T212" s="63"/>
      <c r="U212" s="67"/>
      <c r="V212" s="67"/>
      <c r="W212" s="67" t="str">
        <f t="shared" si="7"/>
        <v/>
      </c>
      <c r="X212" s="159" t="str">
        <f>IF(E212="","",(IF(Table1[[#This Row],[Cur]]="USD",Table1[[#This Row],[Cur_Amount Debit]],Table1[[#This Row],[Cur_Amount Debit]]/Table1[[#This Row],[Exchange Rate]])))</f>
        <v/>
      </c>
      <c r="Y212" s="159" t="str">
        <f>IF(E212="","",(IF(Table1[[#This Row],[Cur]]="USD",Table1[[#This Row],[Cur_Amount Credit]],Table1[[#This Row],[Cur_Amount Credit]]/ExchangeRate)))</f>
        <v/>
      </c>
      <c r="Z212" s="201" t="str">
        <f>IF(E212="","",(Table1[[#This Row],[Debit USD]]-Table1[[#This Row],[Credit USD]]))</f>
        <v/>
      </c>
      <c r="AA212" s="226"/>
      <c r="AB212" s="255"/>
      <c r="AC212" s="1"/>
      <c r="AD212" s="15"/>
      <c r="AE212" s="15" t="str">
        <f>IF(AND(OR(Table1[[#This Row],[Account]]="15030",Table1[[#This Row],[Account]]="15035",Table1[[#This Row],[Account]]="20150"),Table1[[#This Row],[Vendor ID]]=""),1,"")</f>
        <v/>
      </c>
      <c r="AF212" s="15"/>
      <c r="AG212" s="15"/>
      <c r="AH212" s="15"/>
      <c r="AI212" s="46" t="str">
        <f>IF(Table1[[#This Row],[Posting Date]]&lt;&gt;"","GJ-"&amp;CountryID,"")</f>
        <v/>
      </c>
      <c r="AJ212" s="59" t="str">
        <f>IF(Table1[[#This Row],[Posting Date]]&lt;&gt;"",Table1[[#This Row],[Posting Date]],"")</f>
        <v/>
      </c>
      <c r="AK212" s="46"/>
      <c r="AL212" s="46" t="str">
        <f>IF(Table1[[#This Row],[Description]]&lt;&gt;"",Table1[[#This Row],[Description]],"")</f>
        <v/>
      </c>
      <c r="AM212" s="46" t="str">
        <f>IF(Table1[[#This Row],[Posting Date]]&lt;&gt;"",Table1[[#This Row],[Reference Number]],"")</f>
        <v/>
      </c>
      <c r="AN212" s="46" t="str">
        <f>TRIM(Table1[[#This Row],[Line '#]])</f>
        <v/>
      </c>
      <c r="AO212" s="46" t="str">
        <f>TRIM(Table1[[#This Row],[Account]])</f>
        <v/>
      </c>
      <c r="AP212" s="46" t="str">
        <f>IF(Table1[[#This Row],[Posting Date]]&lt;&gt;"",$D$5,"")</f>
        <v/>
      </c>
      <c r="AQ212" s="46" t="str">
        <f>TRIM(Table1[[#This Row],[Departments-Prgrams]])</f>
        <v/>
      </c>
      <c r="AR212" s="46" t="str">
        <f>TRIM(Table1[[#This Row],[Grant]])</f>
        <v/>
      </c>
      <c r="AS212" s="46" t="str">
        <f>TRIM(Table1[[#This Row],[Staff ID]])</f>
        <v/>
      </c>
      <c r="AT212" s="46" t="str">
        <f>IF(TRIM(Table1[[#This Row],[Budget Code]])=0,"",TRIM(Table1[[#This Row],[Budget Code]]))</f>
        <v/>
      </c>
      <c r="AU212" s="46" t="str">
        <f>IF(Table1[[#This Row],[Line Description]]&lt;&gt;"",Table1[[#This Row],[Line Description]],"")</f>
        <v/>
      </c>
      <c r="AV212" s="46" t="str">
        <f>IF(Table1[[#This Row],[Cur_Amount Debit]]&gt;0,ROUND(Table1[[#This Row],[Cur_Amount Debit]],2),"")</f>
        <v/>
      </c>
      <c r="AW212" s="46" t="str">
        <f>IF(Table1[[#This Row],[Cur_Amount Credit]]&gt;0,ROUND(Table1[[#This Row],[Cur_Amount Credit]],2),"")</f>
        <v/>
      </c>
      <c r="AX212" s="46" t="str">
        <f>LEFT(Table1[[#This Row],[Cur]],3)</f>
        <v/>
      </c>
      <c r="AY212" s="59"/>
      <c r="AZ212" s="46"/>
      <c r="BA212" s="46" t="str">
        <f>IF(Table1[[#This Row],[Cur]]&lt;&gt;"",IF(Table1[[#This Row],[Cur]]="USD","",ExchangeRate),"")</f>
        <v/>
      </c>
      <c r="BB212" s="46" t="str">
        <f>IF(Table1[[#This Row],[Grant]]&lt;&gt;"",VLOOKUP(Table1[[#This Row],[Grant]],Grants!B:D,3),"")</f>
        <v/>
      </c>
      <c r="BC212" s="46" t="str">
        <f>TRIM(Table1[[#This Row],[Vendor ID]])</f>
        <v/>
      </c>
      <c r="BD212">
        <f>IF(Table1[[#This Row],[Reference Number]]=Q211,BD211,BD211+1)</f>
        <v>0</v>
      </c>
    </row>
    <row r="213" spans="1:56" ht="11.25" customHeight="1" x14ac:dyDescent="0.25">
      <c r="A213" s="1"/>
      <c r="B213" s="88" t="str">
        <f>IF(Table1[[#This Row],[Posting Date]]&lt;&gt;"",IF(Table1[[#This Row],[Reference Number]]=Q212,B212+1,1),"")</f>
        <v/>
      </c>
      <c r="C213" s="61"/>
      <c r="D213" s="61"/>
      <c r="E213" s="138"/>
      <c r="F213" s="141" t="str">
        <f>IFERROR(IF(VLOOKUP(Table1[[#This Row],[Budget Code Description]],Dimentions!$X$6:$AC$139,2,FALSE)="","",VLOOKUP(Table1[[#This Row],[Budget Code Description]],Dimentions!$X$6:$AC$139,2,FALSE)),"")</f>
        <v/>
      </c>
      <c r="G213" s="141"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1" t="str">
        <f>IFERROR(VLOOKUP(Table1[[#This Row],[Budget Code Description]],Table6[#All],8,FALSE),"")</f>
        <v/>
      </c>
      <c r="L213" s="63"/>
      <c r="M213" s="65" t="str">
        <f>IFERROR(VLOOKUP(Table1[[#This Row],[Staff ID]],Table2[],2,FALSE),"")</f>
        <v/>
      </c>
      <c r="N213" s="209" t="str">
        <f>IFERROR(IF(VLOOKUP(Table1[[#This Row],[Budget Code Description]],Dimentions!$X$6:$AC$134,4,FALSE)="","",VLOOKUP(Table1[[#This Row],[Budget Code Description]],Dimentions!$X$6:$AC$134,4,FALSE)),"")</f>
        <v/>
      </c>
      <c r="O213" s="65" t="str">
        <f>IFERROR(VLOOKUP(Table1[[#This Row],[Vendor ID]],Table549[],2,FALSE),"")</f>
        <v/>
      </c>
      <c r="P213" s="63"/>
      <c r="Q213" s="141" t="str">
        <f>IF(Table1[[#This Row],[Posting Date]]&lt;&gt;"",$D$9,"")</f>
        <v/>
      </c>
      <c r="R213" s="157" t="str">
        <f>IF(Table1[[#This Row],[Posting Date]]&lt;&gt;"",$D$10,"")</f>
        <v/>
      </c>
      <c r="S213" s="66"/>
      <c r="T213" s="63"/>
      <c r="U213" s="67"/>
      <c r="V213" s="67"/>
      <c r="W213" s="67" t="str">
        <f t="shared" si="7"/>
        <v/>
      </c>
      <c r="X213" s="159" t="str">
        <f>IF(E213="","",(IF(Table1[[#This Row],[Cur]]="USD",Table1[[#This Row],[Cur_Amount Debit]],Table1[[#This Row],[Cur_Amount Debit]]/Table1[[#This Row],[Exchange Rate]])))</f>
        <v/>
      </c>
      <c r="Y213" s="159" t="str">
        <f>IF(E213="","",(IF(Table1[[#This Row],[Cur]]="USD",Table1[[#This Row],[Cur_Amount Credit]],Table1[[#This Row],[Cur_Amount Credit]]/ExchangeRate)))</f>
        <v/>
      </c>
      <c r="Z213" s="201" t="str">
        <f>IF(E213="","",(Table1[[#This Row],[Debit USD]]-Table1[[#This Row],[Credit USD]]))</f>
        <v/>
      </c>
      <c r="AA213" s="226"/>
      <c r="AB213" s="255"/>
      <c r="AC213" s="1"/>
      <c r="AD213" s="15"/>
      <c r="AE213" s="15" t="str">
        <f>IF(AND(OR(Table1[[#This Row],[Account]]="15030",Table1[[#This Row],[Account]]="15035",Table1[[#This Row],[Account]]="20150"),Table1[[#This Row],[Vendor ID]]=""),1,"")</f>
        <v/>
      </c>
      <c r="AF213" s="15"/>
      <c r="AG213" s="15"/>
      <c r="AH213" s="15"/>
      <c r="AI213" s="46" t="str">
        <f>IF(Table1[[#This Row],[Posting Date]]&lt;&gt;"","GJ-"&amp;CountryID,"")</f>
        <v/>
      </c>
      <c r="AJ213" s="59" t="str">
        <f>IF(Table1[[#This Row],[Posting Date]]&lt;&gt;"",Table1[[#This Row],[Posting Date]],"")</f>
        <v/>
      </c>
      <c r="AK213" s="46"/>
      <c r="AL213" s="46" t="str">
        <f>IF(Table1[[#This Row],[Description]]&lt;&gt;"",Table1[[#This Row],[Description]],"")</f>
        <v/>
      </c>
      <c r="AM213" s="46" t="str">
        <f>IF(Table1[[#This Row],[Posting Date]]&lt;&gt;"",Table1[[#This Row],[Reference Number]],"")</f>
        <v/>
      </c>
      <c r="AN213" s="46" t="str">
        <f>TRIM(Table1[[#This Row],[Line '#]])</f>
        <v/>
      </c>
      <c r="AO213" s="46" t="str">
        <f>TRIM(Table1[[#This Row],[Account]])</f>
        <v/>
      </c>
      <c r="AP213" s="46" t="str">
        <f>IF(Table1[[#This Row],[Posting Date]]&lt;&gt;"",$D$5,"")</f>
        <v/>
      </c>
      <c r="AQ213" s="46" t="str">
        <f>TRIM(Table1[[#This Row],[Departments-Prgrams]])</f>
        <v/>
      </c>
      <c r="AR213" s="46" t="str">
        <f>TRIM(Table1[[#This Row],[Grant]])</f>
        <v/>
      </c>
      <c r="AS213" s="46" t="str">
        <f>TRIM(Table1[[#This Row],[Staff ID]])</f>
        <v/>
      </c>
      <c r="AT213" s="46" t="str">
        <f>IF(TRIM(Table1[[#This Row],[Budget Code]])=0,"",TRIM(Table1[[#This Row],[Budget Code]]))</f>
        <v/>
      </c>
      <c r="AU213" s="46" t="str">
        <f>IF(Table1[[#This Row],[Line Description]]&lt;&gt;"",Table1[[#This Row],[Line Description]],"")</f>
        <v/>
      </c>
      <c r="AV213" s="46" t="str">
        <f>IF(Table1[[#This Row],[Cur_Amount Debit]]&gt;0,ROUND(Table1[[#This Row],[Cur_Amount Debit]],2),"")</f>
        <v/>
      </c>
      <c r="AW213" s="46" t="str">
        <f>IF(Table1[[#This Row],[Cur_Amount Credit]]&gt;0,ROUND(Table1[[#This Row],[Cur_Amount Credit]],2),"")</f>
        <v/>
      </c>
      <c r="AX213" s="46" t="str">
        <f>LEFT(Table1[[#This Row],[Cur]],3)</f>
        <v/>
      </c>
      <c r="AY213" s="59"/>
      <c r="AZ213" s="46"/>
      <c r="BA213" s="46" t="str">
        <f>IF(Table1[[#This Row],[Cur]]&lt;&gt;"",IF(Table1[[#This Row],[Cur]]="USD","",ExchangeRate),"")</f>
        <v/>
      </c>
      <c r="BB213" s="46" t="str">
        <f>IF(Table1[[#This Row],[Grant]]&lt;&gt;"",VLOOKUP(Table1[[#This Row],[Grant]],Grants!B:D,3),"")</f>
        <v/>
      </c>
      <c r="BC213" s="46" t="str">
        <f>TRIM(Table1[[#This Row],[Vendor ID]])</f>
        <v/>
      </c>
      <c r="BD213">
        <f>IF(Table1[[#This Row],[Reference Number]]=Q212,BD212,BD212+1)</f>
        <v>0</v>
      </c>
    </row>
    <row r="214" spans="1:56" ht="11.25" customHeight="1" x14ac:dyDescent="0.25">
      <c r="A214" s="1"/>
      <c r="B214" s="88" t="str">
        <f>IF(Table1[[#This Row],[Posting Date]]&lt;&gt;"",IF(Table1[[#This Row],[Reference Number]]=Q213,B213+1,1),"")</f>
        <v/>
      </c>
      <c r="C214" s="61"/>
      <c r="D214" s="61"/>
      <c r="E214" s="138"/>
      <c r="F214" s="141" t="str">
        <f>IFERROR(IF(VLOOKUP(Table1[[#This Row],[Budget Code Description]],Dimentions!$X$6:$AC$139,2,FALSE)="","",VLOOKUP(Table1[[#This Row],[Budget Code Description]],Dimentions!$X$6:$AC$139,2,FALSE)),"")</f>
        <v/>
      </c>
      <c r="G214" s="141"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1" t="str">
        <f>IFERROR(VLOOKUP(Table1[[#This Row],[Budget Code Description]],Table6[#All],8,FALSE),"")</f>
        <v/>
      </c>
      <c r="L214" s="63"/>
      <c r="M214" s="65" t="str">
        <f>IFERROR(VLOOKUP(Table1[[#This Row],[Staff ID]],Table2[],2,FALSE),"")</f>
        <v/>
      </c>
      <c r="N214" s="209" t="str">
        <f>IFERROR(IF(VLOOKUP(Table1[[#This Row],[Budget Code Description]],Dimentions!$X$6:$AC$134,4,FALSE)="","",VLOOKUP(Table1[[#This Row],[Budget Code Description]],Dimentions!$X$6:$AC$134,4,FALSE)),"")</f>
        <v/>
      </c>
      <c r="O214" s="65" t="str">
        <f>IFERROR(VLOOKUP(Table1[[#This Row],[Vendor ID]],Table549[],2,FALSE),"")</f>
        <v/>
      </c>
      <c r="P214" s="63"/>
      <c r="Q214" s="141" t="str">
        <f>IF(Table1[[#This Row],[Posting Date]]&lt;&gt;"",$D$9,"")</f>
        <v/>
      </c>
      <c r="R214" s="157" t="str">
        <f>IF(Table1[[#This Row],[Posting Date]]&lt;&gt;"",$D$10,"")</f>
        <v/>
      </c>
      <c r="S214" s="66"/>
      <c r="T214" s="63"/>
      <c r="U214" s="67"/>
      <c r="V214" s="67"/>
      <c r="W214" s="67" t="str">
        <f t="shared" si="7"/>
        <v/>
      </c>
      <c r="X214" s="159" t="str">
        <f>IF(E214="","",(IF(Table1[[#This Row],[Cur]]="USD",Table1[[#This Row],[Cur_Amount Debit]],Table1[[#This Row],[Cur_Amount Debit]]/Table1[[#This Row],[Exchange Rate]])))</f>
        <v/>
      </c>
      <c r="Y214" s="159" t="str">
        <f>IF(E214="","",(IF(Table1[[#This Row],[Cur]]="USD",Table1[[#This Row],[Cur_Amount Credit]],Table1[[#This Row],[Cur_Amount Credit]]/ExchangeRate)))</f>
        <v/>
      </c>
      <c r="Z214" s="201" t="str">
        <f>IF(E214="","",(Table1[[#This Row],[Debit USD]]-Table1[[#This Row],[Credit USD]]))</f>
        <v/>
      </c>
      <c r="AA214" s="226"/>
      <c r="AB214" s="255"/>
      <c r="AC214" s="1"/>
      <c r="AD214" s="15"/>
      <c r="AE214" s="15" t="str">
        <f>IF(AND(OR(Table1[[#This Row],[Account]]="15030",Table1[[#This Row],[Account]]="15035",Table1[[#This Row],[Account]]="20150"),Table1[[#This Row],[Vendor ID]]=""),1,"")</f>
        <v/>
      </c>
      <c r="AF214" s="15"/>
      <c r="AG214" s="15"/>
      <c r="AH214" s="15"/>
      <c r="AI214" s="46" t="str">
        <f>IF(Table1[[#This Row],[Posting Date]]&lt;&gt;"","GJ-"&amp;CountryID,"")</f>
        <v/>
      </c>
      <c r="AJ214" s="59" t="str">
        <f>IF(Table1[[#This Row],[Posting Date]]&lt;&gt;"",Table1[[#This Row],[Posting Date]],"")</f>
        <v/>
      </c>
      <c r="AK214" s="46"/>
      <c r="AL214" s="46" t="str">
        <f>IF(Table1[[#This Row],[Description]]&lt;&gt;"",Table1[[#This Row],[Description]],"")</f>
        <v/>
      </c>
      <c r="AM214" s="46" t="str">
        <f>IF(Table1[[#This Row],[Posting Date]]&lt;&gt;"",Table1[[#This Row],[Reference Number]],"")</f>
        <v/>
      </c>
      <c r="AN214" s="46" t="str">
        <f>TRIM(Table1[[#This Row],[Line '#]])</f>
        <v/>
      </c>
      <c r="AO214" s="46" t="str">
        <f>TRIM(Table1[[#This Row],[Account]])</f>
        <v/>
      </c>
      <c r="AP214" s="46" t="str">
        <f>IF(Table1[[#This Row],[Posting Date]]&lt;&gt;"",$D$5,"")</f>
        <v/>
      </c>
      <c r="AQ214" s="46" t="str">
        <f>TRIM(Table1[[#This Row],[Departments-Prgrams]])</f>
        <v/>
      </c>
      <c r="AR214" s="46" t="str">
        <f>TRIM(Table1[[#This Row],[Grant]])</f>
        <v/>
      </c>
      <c r="AS214" s="46" t="str">
        <f>TRIM(Table1[[#This Row],[Staff ID]])</f>
        <v/>
      </c>
      <c r="AT214" s="46" t="str">
        <f>IF(TRIM(Table1[[#This Row],[Budget Code]])=0,"",TRIM(Table1[[#This Row],[Budget Code]]))</f>
        <v/>
      </c>
      <c r="AU214" s="46" t="str">
        <f>IF(Table1[[#This Row],[Line Description]]&lt;&gt;"",Table1[[#This Row],[Line Description]],"")</f>
        <v/>
      </c>
      <c r="AV214" s="46" t="str">
        <f>IF(Table1[[#This Row],[Cur_Amount Debit]]&gt;0,ROUND(Table1[[#This Row],[Cur_Amount Debit]],2),"")</f>
        <v/>
      </c>
      <c r="AW214" s="46" t="str">
        <f>IF(Table1[[#This Row],[Cur_Amount Credit]]&gt;0,ROUND(Table1[[#This Row],[Cur_Amount Credit]],2),"")</f>
        <v/>
      </c>
      <c r="AX214" s="46" t="str">
        <f>LEFT(Table1[[#This Row],[Cur]],3)</f>
        <v/>
      </c>
      <c r="AY214" s="59"/>
      <c r="AZ214" s="46"/>
      <c r="BA214" s="46" t="str">
        <f>IF(Table1[[#This Row],[Cur]]&lt;&gt;"",IF(Table1[[#This Row],[Cur]]="USD","",ExchangeRate),"")</f>
        <v/>
      </c>
      <c r="BB214" s="46" t="str">
        <f>IF(Table1[[#This Row],[Grant]]&lt;&gt;"",VLOOKUP(Table1[[#This Row],[Grant]],Grants!B:D,3),"")</f>
        <v/>
      </c>
      <c r="BC214" s="46" t="str">
        <f>TRIM(Table1[[#This Row],[Vendor ID]])</f>
        <v/>
      </c>
      <c r="BD214">
        <f>IF(Table1[[#This Row],[Reference Number]]=Q213,BD213,BD213+1)</f>
        <v>0</v>
      </c>
    </row>
    <row r="215" spans="1:56" ht="11.25" customHeight="1" x14ac:dyDescent="0.25">
      <c r="A215" s="1"/>
      <c r="B215" s="88" t="str">
        <f>IF(Table1[[#This Row],[Posting Date]]&lt;&gt;"",IF(Table1[[#This Row],[Reference Number]]=Q214,B214+1,1),"")</f>
        <v/>
      </c>
      <c r="C215" s="61"/>
      <c r="D215" s="61"/>
      <c r="E215" s="138"/>
      <c r="F215" s="141" t="str">
        <f>IFERROR(IF(VLOOKUP(Table1[[#This Row],[Budget Code Description]],Dimentions!$X$6:$AC$139,2,FALSE)="","",VLOOKUP(Table1[[#This Row],[Budget Code Description]],Dimentions!$X$6:$AC$139,2,FALSE)),"")</f>
        <v/>
      </c>
      <c r="G215" s="141"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1" t="str">
        <f>IFERROR(VLOOKUP(Table1[[#This Row],[Budget Code Description]],Table6[#All],8,FALSE),"")</f>
        <v/>
      </c>
      <c r="L215" s="63"/>
      <c r="M215" s="65" t="str">
        <f>IFERROR(VLOOKUP(Table1[[#This Row],[Staff ID]],Table2[],2,FALSE),"")</f>
        <v/>
      </c>
      <c r="N215" s="209" t="str">
        <f>IFERROR(IF(VLOOKUP(Table1[[#This Row],[Budget Code Description]],Dimentions!$X$6:$AC$134,4,FALSE)="","",VLOOKUP(Table1[[#This Row],[Budget Code Description]],Dimentions!$X$6:$AC$134,4,FALSE)),"")</f>
        <v/>
      </c>
      <c r="O215" s="65" t="str">
        <f>IFERROR(VLOOKUP(Table1[[#This Row],[Vendor ID]],Table549[],2,FALSE),"")</f>
        <v/>
      </c>
      <c r="P215" s="63"/>
      <c r="Q215" s="141" t="str">
        <f>IF(Table1[[#This Row],[Posting Date]]&lt;&gt;"",$D$9,"")</f>
        <v/>
      </c>
      <c r="R215" s="157" t="str">
        <f>IF(Table1[[#This Row],[Posting Date]]&lt;&gt;"",$D$10,"")</f>
        <v/>
      </c>
      <c r="S215" s="66"/>
      <c r="T215" s="63"/>
      <c r="U215" s="67"/>
      <c r="V215" s="67"/>
      <c r="W215" s="67" t="str">
        <f t="shared" si="7"/>
        <v/>
      </c>
      <c r="X215" s="159" t="str">
        <f>IF(E215="","",(IF(Table1[[#This Row],[Cur]]="USD",Table1[[#This Row],[Cur_Amount Debit]],Table1[[#This Row],[Cur_Amount Debit]]/Table1[[#This Row],[Exchange Rate]])))</f>
        <v/>
      </c>
      <c r="Y215" s="159" t="str">
        <f>IF(E215="","",(IF(Table1[[#This Row],[Cur]]="USD",Table1[[#This Row],[Cur_Amount Credit]],Table1[[#This Row],[Cur_Amount Credit]]/ExchangeRate)))</f>
        <v/>
      </c>
      <c r="Z215" s="201" t="str">
        <f>IF(E215="","",(Table1[[#This Row],[Debit USD]]-Table1[[#This Row],[Credit USD]]))</f>
        <v/>
      </c>
      <c r="AA215" s="226"/>
      <c r="AB215" s="255"/>
      <c r="AC215" s="1"/>
      <c r="AD215" s="15"/>
      <c r="AE215" s="15" t="str">
        <f>IF(AND(OR(Table1[[#This Row],[Account]]="15030",Table1[[#This Row],[Account]]="15035",Table1[[#This Row],[Account]]="20150"),Table1[[#This Row],[Vendor ID]]=""),1,"")</f>
        <v/>
      </c>
      <c r="AF215" s="15"/>
      <c r="AG215" s="15"/>
      <c r="AH215" s="15"/>
      <c r="AI215" s="46" t="str">
        <f>IF(Table1[[#This Row],[Posting Date]]&lt;&gt;"","GJ-"&amp;CountryID,"")</f>
        <v/>
      </c>
      <c r="AJ215" s="59" t="str">
        <f>IF(Table1[[#This Row],[Posting Date]]&lt;&gt;"",Table1[[#This Row],[Posting Date]],"")</f>
        <v/>
      </c>
      <c r="AK215" s="46"/>
      <c r="AL215" s="46" t="str">
        <f>IF(Table1[[#This Row],[Description]]&lt;&gt;"",Table1[[#This Row],[Description]],"")</f>
        <v/>
      </c>
      <c r="AM215" s="46" t="str">
        <f>IF(Table1[[#This Row],[Posting Date]]&lt;&gt;"",Table1[[#This Row],[Reference Number]],"")</f>
        <v/>
      </c>
      <c r="AN215" s="46" t="str">
        <f>TRIM(Table1[[#This Row],[Line '#]])</f>
        <v/>
      </c>
      <c r="AO215" s="46" t="str">
        <f>TRIM(Table1[[#This Row],[Account]])</f>
        <v/>
      </c>
      <c r="AP215" s="46" t="str">
        <f>IF(Table1[[#This Row],[Posting Date]]&lt;&gt;"",$D$5,"")</f>
        <v/>
      </c>
      <c r="AQ215" s="46" t="str">
        <f>TRIM(Table1[[#This Row],[Departments-Prgrams]])</f>
        <v/>
      </c>
      <c r="AR215" s="46" t="str">
        <f>TRIM(Table1[[#This Row],[Grant]])</f>
        <v/>
      </c>
      <c r="AS215" s="46" t="str">
        <f>TRIM(Table1[[#This Row],[Staff ID]])</f>
        <v/>
      </c>
      <c r="AT215" s="46" t="str">
        <f>IF(TRIM(Table1[[#This Row],[Budget Code]])=0,"",TRIM(Table1[[#This Row],[Budget Code]]))</f>
        <v/>
      </c>
      <c r="AU215" s="46" t="str">
        <f>IF(Table1[[#This Row],[Line Description]]&lt;&gt;"",Table1[[#This Row],[Line Description]],"")</f>
        <v/>
      </c>
      <c r="AV215" s="46" t="str">
        <f>IF(Table1[[#This Row],[Cur_Amount Debit]]&gt;0,ROUND(Table1[[#This Row],[Cur_Amount Debit]],2),"")</f>
        <v/>
      </c>
      <c r="AW215" s="46" t="str">
        <f>IF(Table1[[#This Row],[Cur_Amount Credit]]&gt;0,ROUND(Table1[[#This Row],[Cur_Amount Credit]],2),"")</f>
        <v/>
      </c>
      <c r="AX215" s="46" t="str">
        <f>LEFT(Table1[[#This Row],[Cur]],3)</f>
        <v/>
      </c>
      <c r="AY215" s="59"/>
      <c r="AZ215" s="46"/>
      <c r="BA215" s="46" t="str">
        <f>IF(Table1[[#This Row],[Cur]]&lt;&gt;"",IF(Table1[[#This Row],[Cur]]="USD","",ExchangeRate),"")</f>
        <v/>
      </c>
      <c r="BB215" s="46" t="str">
        <f>IF(Table1[[#This Row],[Grant]]&lt;&gt;"",VLOOKUP(Table1[[#This Row],[Grant]],Grants!B:D,3),"")</f>
        <v/>
      </c>
      <c r="BC215" s="46" t="str">
        <f>TRIM(Table1[[#This Row],[Vendor ID]])</f>
        <v/>
      </c>
      <c r="BD215">
        <f>IF(Table1[[#This Row],[Reference Number]]=Q214,BD214,BD214+1)</f>
        <v>0</v>
      </c>
    </row>
    <row r="216" spans="1:56" ht="11.25" customHeight="1" x14ac:dyDescent="0.25">
      <c r="A216" s="1"/>
      <c r="B216" s="88" t="str">
        <f>IF(Table1[[#This Row],[Posting Date]]&lt;&gt;"",IF(Table1[[#This Row],[Reference Number]]=Q215,B215+1,1),"")</f>
        <v/>
      </c>
      <c r="C216" s="61"/>
      <c r="D216" s="61"/>
      <c r="E216" s="138"/>
      <c r="F216" s="141" t="str">
        <f>IFERROR(IF(VLOOKUP(Table1[[#This Row],[Budget Code Description]],Dimentions!$X$6:$AC$139,2,FALSE)="","",VLOOKUP(Table1[[#This Row],[Budget Code Description]],Dimentions!$X$6:$AC$139,2,FALSE)),"")</f>
        <v/>
      </c>
      <c r="G216" s="141"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1" t="str">
        <f>IFERROR(VLOOKUP(Table1[[#This Row],[Budget Code Description]],Table6[#All],8,FALSE),"")</f>
        <v/>
      </c>
      <c r="L216" s="63"/>
      <c r="M216" s="65" t="str">
        <f>IFERROR(VLOOKUP(Table1[[#This Row],[Staff ID]],Table2[],2,FALSE),"")</f>
        <v/>
      </c>
      <c r="N216" s="209" t="str">
        <f>IFERROR(IF(VLOOKUP(Table1[[#This Row],[Budget Code Description]],Dimentions!$X$6:$AC$134,4,FALSE)="","",VLOOKUP(Table1[[#This Row],[Budget Code Description]],Dimentions!$X$6:$AC$134,4,FALSE)),"")</f>
        <v/>
      </c>
      <c r="O216" s="65" t="str">
        <f>IFERROR(VLOOKUP(Table1[[#This Row],[Vendor ID]],Table549[],2,FALSE),"")</f>
        <v/>
      </c>
      <c r="P216" s="63"/>
      <c r="Q216" s="141" t="str">
        <f>IF(Table1[[#This Row],[Posting Date]]&lt;&gt;"",$D$9,"")</f>
        <v/>
      </c>
      <c r="R216" s="157" t="str">
        <f>IF(Table1[[#This Row],[Posting Date]]&lt;&gt;"",$D$10,"")</f>
        <v/>
      </c>
      <c r="S216" s="66"/>
      <c r="T216" s="63"/>
      <c r="U216" s="67"/>
      <c r="V216" s="67"/>
      <c r="W216" s="67" t="str">
        <f t="shared" si="7"/>
        <v/>
      </c>
      <c r="X216" s="159" t="str">
        <f>IF(E216="","",(IF(Table1[[#This Row],[Cur]]="USD",Table1[[#This Row],[Cur_Amount Debit]],Table1[[#This Row],[Cur_Amount Debit]]/Table1[[#This Row],[Exchange Rate]])))</f>
        <v/>
      </c>
      <c r="Y216" s="159" t="str">
        <f>IF(E216="","",(IF(Table1[[#This Row],[Cur]]="USD",Table1[[#This Row],[Cur_Amount Credit]],Table1[[#This Row],[Cur_Amount Credit]]/ExchangeRate)))</f>
        <v/>
      </c>
      <c r="Z216" s="201" t="str">
        <f>IF(E216="","",(Table1[[#This Row],[Debit USD]]-Table1[[#This Row],[Credit USD]]))</f>
        <v/>
      </c>
      <c r="AA216" s="226"/>
      <c r="AB216" s="255"/>
      <c r="AC216" s="1"/>
      <c r="AD216" s="15"/>
      <c r="AE216" s="15" t="str">
        <f>IF(AND(OR(Table1[[#This Row],[Account]]="15030",Table1[[#This Row],[Account]]="15035",Table1[[#This Row],[Account]]="20150"),Table1[[#This Row],[Vendor ID]]=""),1,"")</f>
        <v/>
      </c>
      <c r="AF216" s="15"/>
      <c r="AG216" s="15"/>
      <c r="AH216" s="15"/>
      <c r="AI216" s="46" t="str">
        <f>IF(Table1[[#This Row],[Posting Date]]&lt;&gt;"","GJ-"&amp;CountryID,"")</f>
        <v/>
      </c>
      <c r="AJ216" s="59" t="str">
        <f>IF(Table1[[#This Row],[Posting Date]]&lt;&gt;"",Table1[[#This Row],[Posting Date]],"")</f>
        <v/>
      </c>
      <c r="AK216" s="46"/>
      <c r="AL216" s="46" t="str">
        <f>IF(Table1[[#This Row],[Description]]&lt;&gt;"",Table1[[#This Row],[Description]],"")</f>
        <v/>
      </c>
      <c r="AM216" s="46" t="str">
        <f>IF(Table1[[#This Row],[Posting Date]]&lt;&gt;"",Table1[[#This Row],[Reference Number]],"")</f>
        <v/>
      </c>
      <c r="AN216" s="46" t="str">
        <f>TRIM(Table1[[#This Row],[Line '#]])</f>
        <v/>
      </c>
      <c r="AO216" s="46" t="str">
        <f>TRIM(Table1[[#This Row],[Account]])</f>
        <v/>
      </c>
      <c r="AP216" s="46" t="str">
        <f>IF(Table1[[#This Row],[Posting Date]]&lt;&gt;"",$D$5,"")</f>
        <v/>
      </c>
      <c r="AQ216" s="46" t="str">
        <f>TRIM(Table1[[#This Row],[Departments-Prgrams]])</f>
        <v/>
      </c>
      <c r="AR216" s="46" t="str">
        <f>TRIM(Table1[[#This Row],[Grant]])</f>
        <v/>
      </c>
      <c r="AS216" s="46" t="str">
        <f>TRIM(Table1[[#This Row],[Staff ID]])</f>
        <v/>
      </c>
      <c r="AT216" s="46" t="str">
        <f>IF(TRIM(Table1[[#This Row],[Budget Code]])=0,"",TRIM(Table1[[#This Row],[Budget Code]]))</f>
        <v/>
      </c>
      <c r="AU216" s="46" t="str">
        <f>IF(Table1[[#This Row],[Line Description]]&lt;&gt;"",Table1[[#This Row],[Line Description]],"")</f>
        <v/>
      </c>
      <c r="AV216" s="46" t="str">
        <f>IF(Table1[[#This Row],[Cur_Amount Debit]]&gt;0,ROUND(Table1[[#This Row],[Cur_Amount Debit]],2),"")</f>
        <v/>
      </c>
      <c r="AW216" s="46" t="str">
        <f>IF(Table1[[#This Row],[Cur_Amount Credit]]&gt;0,ROUND(Table1[[#This Row],[Cur_Amount Credit]],2),"")</f>
        <v/>
      </c>
      <c r="AX216" s="46" t="str">
        <f>LEFT(Table1[[#This Row],[Cur]],3)</f>
        <v/>
      </c>
      <c r="AY216" s="59"/>
      <c r="AZ216" s="46"/>
      <c r="BA216" s="46" t="str">
        <f>IF(Table1[[#This Row],[Cur]]&lt;&gt;"",IF(Table1[[#This Row],[Cur]]="USD","",ExchangeRate),"")</f>
        <v/>
      </c>
      <c r="BB216" s="46" t="str">
        <f>IF(Table1[[#This Row],[Grant]]&lt;&gt;"",VLOOKUP(Table1[[#This Row],[Grant]],Grants!B:D,3),"")</f>
        <v/>
      </c>
      <c r="BC216" s="46" t="str">
        <f>TRIM(Table1[[#This Row],[Vendor ID]])</f>
        <v/>
      </c>
      <c r="BD216">
        <f>IF(Table1[[#This Row],[Reference Number]]=Q215,BD215,BD215+1)</f>
        <v>0</v>
      </c>
    </row>
    <row r="217" spans="1:56" ht="11.25" customHeight="1" x14ac:dyDescent="0.25">
      <c r="A217" s="1"/>
      <c r="B217" s="88" t="str">
        <f>IF(Table1[[#This Row],[Posting Date]]&lt;&gt;"",IF(Table1[[#This Row],[Reference Number]]=Q216,B216+1,1),"")</f>
        <v/>
      </c>
      <c r="C217" s="61"/>
      <c r="D217" s="61"/>
      <c r="E217" s="138"/>
      <c r="F217" s="141" t="str">
        <f>IFERROR(IF(VLOOKUP(Table1[[#This Row],[Budget Code Description]],Dimentions!$X$6:$AC$139,2,FALSE)="","",VLOOKUP(Table1[[#This Row],[Budget Code Description]],Dimentions!$X$6:$AC$139,2,FALSE)),"")</f>
        <v/>
      </c>
      <c r="G217" s="141"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1" t="str">
        <f>IFERROR(VLOOKUP(Table1[[#This Row],[Budget Code Description]],Table6[#All],8,FALSE),"")</f>
        <v/>
      </c>
      <c r="L217" s="63"/>
      <c r="M217" s="65" t="str">
        <f>IFERROR(VLOOKUP(Table1[[#This Row],[Staff ID]],Table2[],2,FALSE),"")</f>
        <v/>
      </c>
      <c r="N217" s="209" t="str">
        <f>IFERROR(IF(VLOOKUP(Table1[[#This Row],[Budget Code Description]],Dimentions!$X$6:$AC$134,4,FALSE)="","",VLOOKUP(Table1[[#This Row],[Budget Code Description]],Dimentions!$X$6:$AC$134,4,FALSE)),"")</f>
        <v/>
      </c>
      <c r="O217" s="65" t="str">
        <f>IFERROR(VLOOKUP(Table1[[#This Row],[Vendor ID]],Table549[],2,FALSE),"")</f>
        <v/>
      </c>
      <c r="P217" s="63"/>
      <c r="Q217" s="141" t="str">
        <f>IF(Table1[[#This Row],[Posting Date]]&lt;&gt;"",$D$9,"")</f>
        <v/>
      </c>
      <c r="R217" s="157" t="str">
        <f>IF(Table1[[#This Row],[Posting Date]]&lt;&gt;"",$D$10,"")</f>
        <v/>
      </c>
      <c r="S217" s="66"/>
      <c r="T217" s="63"/>
      <c r="U217" s="67"/>
      <c r="V217" s="67"/>
      <c r="W217" s="67" t="str">
        <f t="shared" si="7"/>
        <v/>
      </c>
      <c r="X217" s="159" t="str">
        <f>IF(E217="","",(IF(Table1[[#This Row],[Cur]]="USD",Table1[[#This Row],[Cur_Amount Debit]],Table1[[#This Row],[Cur_Amount Debit]]/Table1[[#This Row],[Exchange Rate]])))</f>
        <v/>
      </c>
      <c r="Y217" s="159" t="str">
        <f>IF(E217="","",(IF(Table1[[#This Row],[Cur]]="USD",Table1[[#This Row],[Cur_Amount Credit]],Table1[[#This Row],[Cur_Amount Credit]]/ExchangeRate)))</f>
        <v/>
      </c>
      <c r="Z217" s="201" t="str">
        <f>IF(E217="","",(Table1[[#This Row],[Debit USD]]-Table1[[#This Row],[Credit USD]]))</f>
        <v/>
      </c>
      <c r="AA217" s="226"/>
      <c r="AB217" s="255"/>
      <c r="AC217" s="1"/>
      <c r="AD217" s="15"/>
      <c r="AE217" s="15" t="str">
        <f>IF(AND(OR(Table1[[#This Row],[Account]]="15030",Table1[[#This Row],[Account]]="15035",Table1[[#This Row],[Account]]="20150"),Table1[[#This Row],[Vendor ID]]=""),1,"")</f>
        <v/>
      </c>
      <c r="AF217" s="15"/>
      <c r="AG217" s="15"/>
      <c r="AH217" s="15"/>
      <c r="AI217" s="46" t="str">
        <f>IF(Table1[[#This Row],[Posting Date]]&lt;&gt;"","GJ-"&amp;CountryID,"")</f>
        <v/>
      </c>
      <c r="AJ217" s="59" t="str">
        <f>IF(Table1[[#This Row],[Posting Date]]&lt;&gt;"",Table1[[#This Row],[Posting Date]],"")</f>
        <v/>
      </c>
      <c r="AK217" s="46"/>
      <c r="AL217" s="46" t="str">
        <f>IF(Table1[[#This Row],[Description]]&lt;&gt;"",Table1[[#This Row],[Description]],"")</f>
        <v/>
      </c>
      <c r="AM217" s="46" t="str">
        <f>IF(Table1[[#This Row],[Posting Date]]&lt;&gt;"",Table1[[#This Row],[Reference Number]],"")</f>
        <v/>
      </c>
      <c r="AN217" s="46" t="str">
        <f>TRIM(Table1[[#This Row],[Line '#]])</f>
        <v/>
      </c>
      <c r="AO217" s="46" t="str">
        <f>TRIM(Table1[[#This Row],[Account]])</f>
        <v/>
      </c>
      <c r="AP217" s="46" t="str">
        <f>IF(Table1[[#This Row],[Posting Date]]&lt;&gt;"",$D$5,"")</f>
        <v/>
      </c>
      <c r="AQ217" s="46" t="str">
        <f>TRIM(Table1[[#This Row],[Departments-Prgrams]])</f>
        <v/>
      </c>
      <c r="AR217" s="46" t="str">
        <f>TRIM(Table1[[#This Row],[Grant]])</f>
        <v/>
      </c>
      <c r="AS217" s="46" t="str">
        <f>TRIM(Table1[[#This Row],[Staff ID]])</f>
        <v/>
      </c>
      <c r="AT217" s="46" t="str">
        <f>IF(TRIM(Table1[[#This Row],[Budget Code]])=0,"",TRIM(Table1[[#This Row],[Budget Code]]))</f>
        <v/>
      </c>
      <c r="AU217" s="46" t="str">
        <f>IF(Table1[[#This Row],[Line Description]]&lt;&gt;"",Table1[[#This Row],[Line Description]],"")</f>
        <v/>
      </c>
      <c r="AV217" s="46" t="str">
        <f>IF(Table1[[#This Row],[Cur_Amount Debit]]&gt;0,ROUND(Table1[[#This Row],[Cur_Amount Debit]],2),"")</f>
        <v/>
      </c>
      <c r="AW217" s="46" t="str">
        <f>IF(Table1[[#This Row],[Cur_Amount Credit]]&gt;0,ROUND(Table1[[#This Row],[Cur_Amount Credit]],2),"")</f>
        <v/>
      </c>
      <c r="AX217" s="46" t="str">
        <f>LEFT(Table1[[#This Row],[Cur]],3)</f>
        <v/>
      </c>
      <c r="AY217" s="59"/>
      <c r="AZ217" s="46"/>
      <c r="BA217" s="46" t="str">
        <f>IF(Table1[[#This Row],[Cur]]&lt;&gt;"",IF(Table1[[#This Row],[Cur]]="USD","",ExchangeRate),"")</f>
        <v/>
      </c>
      <c r="BB217" s="46" t="str">
        <f>IF(Table1[[#This Row],[Grant]]&lt;&gt;"",VLOOKUP(Table1[[#This Row],[Grant]],Grants!B:D,3),"")</f>
        <v/>
      </c>
      <c r="BC217" s="46" t="str">
        <f>TRIM(Table1[[#This Row],[Vendor ID]])</f>
        <v/>
      </c>
      <c r="BD217">
        <f>IF(Table1[[#This Row],[Reference Number]]=Q216,BD216,BD216+1)</f>
        <v>0</v>
      </c>
    </row>
    <row r="218" spans="1:56" ht="11.25" customHeight="1" x14ac:dyDescent="0.25">
      <c r="A218" s="1"/>
      <c r="B218" s="88" t="str">
        <f>IF(Table1[[#This Row],[Posting Date]]&lt;&gt;"",IF(Table1[[#This Row],[Reference Number]]=Q217,B217+1,1),"")</f>
        <v/>
      </c>
      <c r="C218" s="61"/>
      <c r="D218" s="61"/>
      <c r="E218" s="138"/>
      <c r="F218" s="141" t="str">
        <f>IFERROR(IF(VLOOKUP(Table1[[#This Row],[Budget Code Description]],Dimentions!$X$6:$AC$139,2,FALSE)="","",VLOOKUP(Table1[[#This Row],[Budget Code Description]],Dimentions!$X$6:$AC$139,2,FALSE)),"")</f>
        <v/>
      </c>
      <c r="G218" s="141"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1" t="str">
        <f>IFERROR(VLOOKUP(Table1[[#This Row],[Budget Code Description]],Table6[#All],8,FALSE),"")</f>
        <v/>
      </c>
      <c r="L218" s="63"/>
      <c r="M218" s="65" t="str">
        <f>IFERROR(VLOOKUP(Table1[[#This Row],[Staff ID]],Table2[],2,FALSE),"")</f>
        <v/>
      </c>
      <c r="N218" s="209" t="str">
        <f>IFERROR(IF(VLOOKUP(Table1[[#This Row],[Budget Code Description]],Dimentions!$X$6:$AC$134,4,FALSE)="","",VLOOKUP(Table1[[#This Row],[Budget Code Description]],Dimentions!$X$6:$AC$134,4,FALSE)),"")</f>
        <v/>
      </c>
      <c r="O218" s="65" t="str">
        <f>IFERROR(VLOOKUP(Table1[[#This Row],[Vendor ID]],Table549[],2,FALSE),"")</f>
        <v/>
      </c>
      <c r="P218" s="63"/>
      <c r="Q218" s="141" t="str">
        <f>IF(Table1[[#This Row],[Posting Date]]&lt;&gt;"",$D$9,"")</f>
        <v/>
      </c>
      <c r="R218" s="157" t="str">
        <f>IF(Table1[[#This Row],[Posting Date]]&lt;&gt;"",$D$10,"")</f>
        <v/>
      </c>
      <c r="S218" s="66"/>
      <c r="T218" s="63"/>
      <c r="U218" s="67"/>
      <c r="V218" s="67"/>
      <c r="W218" s="67" t="str">
        <f t="shared" si="7"/>
        <v/>
      </c>
      <c r="X218" s="159" t="str">
        <f>IF(E218="","",(IF(Table1[[#This Row],[Cur]]="USD",Table1[[#This Row],[Cur_Amount Debit]],Table1[[#This Row],[Cur_Amount Debit]]/Table1[[#This Row],[Exchange Rate]])))</f>
        <v/>
      </c>
      <c r="Y218" s="159" t="str">
        <f>IF(E218="","",(IF(Table1[[#This Row],[Cur]]="USD",Table1[[#This Row],[Cur_Amount Credit]],Table1[[#This Row],[Cur_Amount Credit]]/ExchangeRate)))</f>
        <v/>
      </c>
      <c r="Z218" s="201" t="str">
        <f>IF(E218="","",(Table1[[#This Row],[Debit USD]]-Table1[[#This Row],[Credit USD]]))</f>
        <v/>
      </c>
      <c r="AA218" s="226"/>
      <c r="AB218" s="255"/>
      <c r="AC218" s="1"/>
      <c r="AD218" s="15"/>
      <c r="AE218" s="15" t="str">
        <f>IF(AND(OR(Table1[[#This Row],[Account]]="15030",Table1[[#This Row],[Account]]="15035",Table1[[#This Row],[Account]]="20150"),Table1[[#This Row],[Vendor ID]]=""),1,"")</f>
        <v/>
      </c>
      <c r="AF218" s="15"/>
      <c r="AG218" s="15"/>
      <c r="AH218" s="15"/>
      <c r="AI218" s="46" t="str">
        <f>IF(Table1[[#This Row],[Posting Date]]&lt;&gt;"","GJ-"&amp;CountryID,"")</f>
        <v/>
      </c>
      <c r="AJ218" s="59" t="str">
        <f>IF(Table1[[#This Row],[Posting Date]]&lt;&gt;"",Table1[[#This Row],[Posting Date]],"")</f>
        <v/>
      </c>
      <c r="AK218" s="46"/>
      <c r="AL218" s="46" t="str">
        <f>IF(Table1[[#This Row],[Description]]&lt;&gt;"",Table1[[#This Row],[Description]],"")</f>
        <v/>
      </c>
      <c r="AM218" s="46" t="str">
        <f>IF(Table1[[#This Row],[Posting Date]]&lt;&gt;"",Table1[[#This Row],[Reference Number]],"")</f>
        <v/>
      </c>
      <c r="AN218" s="46" t="str">
        <f>TRIM(Table1[[#This Row],[Line '#]])</f>
        <v/>
      </c>
      <c r="AO218" s="46" t="str">
        <f>TRIM(Table1[[#This Row],[Account]])</f>
        <v/>
      </c>
      <c r="AP218" s="46" t="str">
        <f>IF(Table1[[#This Row],[Posting Date]]&lt;&gt;"",$D$5,"")</f>
        <v/>
      </c>
      <c r="AQ218" s="46" t="str">
        <f>TRIM(Table1[[#This Row],[Departments-Prgrams]])</f>
        <v/>
      </c>
      <c r="AR218" s="46" t="str">
        <f>TRIM(Table1[[#This Row],[Grant]])</f>
        <v/>
      </c>
      <c r="AS218" s="46" t="str">
        <f>TRIM(Table1[[#This Row],[Staff ID]])</f>
        <v/>
      </c>
      <c r="AT218" s="46" t="str">
        <f>IF(TRIM(Table1[[#This Row],[Budget Code]])=0,"",TRIM(Table1[[#This Row],[Budget Code]]))</f>
        <v/>
      </c>
      <c r="AU218" s="46" t="str">
        <f>IF(Table1[[#This Row],[Line Description]]&lt;&gt;"",Table1[[#This Row],[Line Description]],"")</f>
        <v/>
      </c>
      <c r="AV218" s="46" t="str">
        <f>IF(Table1[[#This Row],[Cur_Amount Debit]]&gt;0,ROUND(Table1[[#This Row],[Cur_Amount Debit]],2),"")</f>
        <v/>
      </c>
      <c r="AW218" s="46" t="str">
        <f>IF(Table1[[#This Row],[Cur_Amount Credit]]&gt;0,ROUND(Table1[[#This Row],[Cur_Amount Credit]],2),"")</f>
        <v/>
      </c>
      <c r="AX218" s="46" t="str">
        <f>LEFT(Table1[[#This Row],[Cur]],3)</f>
        <v/>
      </c>
      <c r="AY218" s="59"/>
      <c r="AZ218" s="46"/>
      <c r="BA218" s="46" t="str">
        <f>IF(Table1[[#This Row],[Cur]]&lt;&gt;"",IF(Table1[[#This Row],[Cur]]="USD","",ExchangeRate),"")</f>
        <v/>
      </c>
      <c r="BB218" s="46" t="str">
        <f>IF(Table1[[#This Row],[Grant]]&lt;&gt;"",VLOOKUP(Table1[[#This Row],[Grant]],Grants!B:D,3),"")</f>
        <v/>
      </c>
      <c r="BC218" s="46" t="str">
        <f>TRIM(Table1[[#This Row],[Vendor ID]])</f>
        <v/>
      </c>
      <c r="BD218">
        <f>IF(Table1[[#This Row],[Reference Number]]=Q217,BD217,BD217+1)</f>
        <v>0</v>
      </c>
    </row>
    <row r="219" spans="1:56" ht="11.25" customHeight="1" x14ac:dyDescent="0.25">
      <c r="A219" s="1"/>
      <c r="B219" s="88" t="str">
        <f>IF(Table1[[#This Row],[Posting Date]]&lt;&gt;"",IF(Table1[[#This Row],[Reference Number]]=Q218,B218+1,1),"")</f>
        <v/>
      </c>
      <c r="C219" s="61"/>
      <c r="D219" s="61"/>
      <c r="E219" s="138"/>
      <c r="F219" s="141" t="str">
        <f>IFERROR(IF(VLOOKUP(Table1[[#This Row],[Budget Code Description]],Dimentions!$X$6:$AC$139,2,FALSE)="","",VLOOKUP(Table1[[#This Row],[Budget Code Description]],Dimentions!$X$6:$AC$139,2,FALSE)),"")</f>
        <v/>
      </c>
      <c r="G219" s="141"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1" t="str">
        <f>IFERROR(VLOOKUP(Table1[[#This Row],[Budget Code Description]],Table6[#All],8,FALSE),"")</f>
        <v/>
      </c>
      <c r="L219" s="63"/>
      <c r="M219" s="65" t="str">
        <f>IFERROR(VLOOKUP(Table1[[#This Row],[Staff ID]],Table2[],2,FALSE),"")</f>
        <v/>
      </c>
      <c r="N219" s="209" t="str">
        <f>IFERROR(IF(VLOOKUP(Table1[[#This Row],[Budget Code Description]],Dimentions!$X$6:$AC$134,4,FALSE)="","",VLOOKUP(Table1[[#This Row],[Budget Code Description]],Dimentions!$X$6:$AC$134,4,FALSE)),"")</f>
        <v/>
      </c>
      <c r="O219" s="65" t="str">
        <f>IFERROR(VLOOKUP(Table1[[#This Row],[Vendor ID]],Table549[],2,FALSE),"")</f>
        <v/>
      </c>
      <c r="P219" s="63"/>
      <c r="Q219" s="141" t="str">
        <f>IF(Table1[[#This Row],[Posting Date]]&lt;&gt;"",$D$9,"")</f>
        <v/>
      </c>
      <c r="R219" s="157" t="str">
        <f>IF(Table1[[#This Row],[Posting Date]]&lt;&gt;"",$D$10,"")</f>
        <v/>
      </c>
      <c r="S219" s="66"/>
      <c r="T219" s="63"/>
      <c r="U219" s="67"/>
      <c r="V219" s="67"/>
      <c r="W219" s="67" t="str">
        <f t="shared" si="7"/>
        <v/>
      </c>
      <c r="X219" s="159" t="str">
        <f>IF(E219="","",(IF(Table1[[#This Row],[Cur]]="USD",Table1[[#This Row],[Cur_Amount Debit]],Table1[[#This Row],[Cur_Amount Debit]]/Table1[[#This Row],[Exchange Rate]])))</f>
        <v/>
      </c>
      <c r="Y219" s="159" t="str">
        <f>IF(E219="","",(IF(Table1[[#This Row],[Cur]]="USD",Table1[[#This Row],[Cur_Amount Credit]],Table1[[#This Row],[Cur_Amount Credit]]/ExchangeRate)))</f>
        <v/>
      </c>
      <c r="Z219" s="201" t="str">
        <f>IF(E219="","",(Table1[[#This Row],[Debit USD]]-Table1[[#This Row],[Credit USD]]))</f>
        <v/>
      </c>
      <c r="AA219" s="226"/>
      <c r="AB219" s="255"/>
      <c r="AC219" s="1"/>
      <c r="AD219" s="15"/>
      <c r="AE219" s="15" t="str">
        <f>IF(AND(OR(Table1[[#This Row],[Account]]="15030",Table1[[#This Row],[Account]]="15035",Table1[[#This Row],[Account]]="20150"),Table1[[#This Row],[Vendor ID]]=""),1,"")</f>
        <v/>
      </c>
      <c r="AF219" s="15"/>
      <c r="AG219" s="15"/>
      <c r="AH219" s="15"/>
      <c r="AI219" s="46" t="str">
        <f>IF(Table1[[#This Row],[Posting Date]]&lt;&gt;"","GJ-"&amp;CountryID,"")</f>
        <v/>
      </c>
      <c r="AJ219" s="59" t="str">
        <f>IF(Table1[[#This Row],[Posting Date]]&lt;&gt;"",Table1[[#This Row],[Posting Date]],"")</f>
        <v/>
      </c>
      <c r="AK219" s="46"/>
      <c r="AL219" s="46" t="str">
        <f>IF(Table1[[#This Row],[Description]]&lt;&gt;"",Table1[[#This Row],[Description]],"")</f>
        <v/>
      </c>
      <c r="AM219" s="46" t="str">
        <f>IF(Table1[[#This Row],[Posting Date]]&lt;&gt;"",Table1[[#This Row],[Reference Number]],"")</f>
        <v/>
      </c>
      <c r="AN219" s="46" t="str">
        <f>TRIM(Table1[[#This Row],[Line '#]])</f>
        <v/>
      </c>
      <c r="AO219" s="46" t="str">
        <f>TRIM(Table1[[#This Row],[Account]])</f>
        <v/>
      </c>
      <c r="AP219" s="46" t="str">
        <f>IF(Table1[[#This Row],[Posting Date]]&lt;&gt;"",$D$5,"")</f>
        <v/>
      </c>
      <c r="AQ219" s="46" t="str">
        <f>TRIM(Table1[[#This Row],[Departments-Prgrams]])</f>
        <v/>
      </c>
      <c r="AR219" s="46" t="str">
        <f>TRIM(Table1[[#This Row],[Grant]])</f>
        <v/>
      </c>
      <c r="AS219" s="46" t="str">
        <f>TRIM(Table1[[#This Row],[Staff ID]])</f>
        <v/>
      </c>
      <c r="AT219" s="46" t="str">
        <f>IF(TRIM(Table1[[#This Row],[Budget Code]])=0,"",TRIM(Table1[[#This Row],[Budget Code]]))</f>
        <v/>
      </c>
      <c r="AU219" s="46" t="str">
        <f>IF(Table1[[#This Row],[Line Description]]&lt;&gt;"",Table1[[#This Row],[Line Description]],"")</f>
        <v/>
      </c>
      <c r="AV219" s="46" t="str">
        <f>IF(Table1[[#This Row],[Cur_Amount Debit]]&gt;0,ROUND(Table1[[#This Row],[Cur_Amount Debit]],2),"")</f>
        <v/>
      </c>
      <c r="AW219" s="46" t="str">
        <f>IF(Table1[[#This Row],[Cur_Amount Credit]]&gt;0,ROUND(Table1[[#This Row],[Cur_Amount Credit]],2),"")</f>
        <v/>
      </c>
      <c r="AX219" s="46" t="str">
        <f>LEFT(Table1[[#This Row],[Cur]],3)</f>
        <v/>
      </c>
      <c r="AY219" s="59"/>
      <c r="AZ219" s="46"/>
      <c r="BA219" s="46" t="str">
        <f>IF(Table1[[#This Row],[Cur]]&lt;&gt;"",IF(Table1[[#This Row],[Cur]]="USD","",ExchangeRate),"")</f>
        <v/>
      </c>
      <c r="BB219" s="46" t="str">
        <f>IF(Table1[[#This Row],[Grant]]&lt;&gt;"",VLOOKUP(Table1[[#This Row],[Grant]],Grants!B:D,3),"")</f>
        <v/>
      </c>
      <c r="BC219" s="46" t="str">
        <f>TRIM(Table1[[#This Row],[Vendor ID]])</f>
        <v/>
      </c>
      <c r="BD219">
        <f>IF(Table1[[#This Row],[Reference Number]]=Q218,BD218,BD218+1)</f>
        <v>0</v>
      </c>
    </row>
    <row r="220" spans="1:56" ht="11.25" customHeight="1" x14ac:dyDescent="0.25">
      <c r="A220" s="1"/>
      <c r="B220" s="88" t="str">
        <f>IF(Table1[[#This Row],[Posting Date]]&lt;&gt;"",IF(Table1[[#This Row],[Reference Number]]=Q219,B219+1,1),"")</f>
        <v/>
      </c>
      <c r="C220" s="61"/>
      <c r="D220" s="61"/>
      <c r="E220" s="138"/>
      <c r="F220" s="141" t="str">
        <f>IFERROR(IF(VLOOKUP(Table1[[#This Row],[Budget Code Description]],Dimentions!$X$6:$AC$139,2,FALSE)="","",VLOOKUP(Table1[[#This Row],[Budget Code Description]],Dimentions!$X$6:$AC$139,2,FALSE)),"")</f>
        <v/>
      </c>
      <c r="G220" s="141"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1" t="str">
        <f>IFERROR(VLOOKUP(Table1[[#This Row],[Budget Code Description]],Table6[#All],8,FALSE),"")</f>
        <v/>
      </c>
      <c r="L220" s="63"/>
      <c r="M220" s="65" t="str">
        <f>IFERROR(VLOOKUP(Table1[[#This Row],[Staff ID]],Table2[],2,FALSE),"")</f>
        <v/>
      </c>
      <c r="N220" s="209" t="str">
        <f>IFERROR(IF(VLOOKUP(Table1[[#This Row],[Budget Code Description]],Dimentions!$X$6:$AC$134,4,FALSE)="","",VLOOKUP(Table1[[#This Row],[Budget Code Description]],Dimentions!$X$6:$AC$134,4,FALSE)),"")</f>
        <v/>
      </c>
      <c r="O220" s="65" t="str">
        <f>IFERROR(VLOOKUP(Table1[[#This Row],[Vendor ID]],Table549[],2,FALSE),"")</f>
        <v/>
      </c>
      <c r="P220" s="63"/>
      <c r="Q220" s="141" t="str">
        <f>IF(Table1[[#This Row],[Posting Date]]&lt;&gt;"",$D$9,"")</f>
        <v/>
      </c>
      <c r="R220" s="157" t="str">
        <f>IF(Table1[[#This Row],[Posting Date]]&lt;&gt;"",$D$10,"")</f>
        <v/>
      </c>
      <c r="S220" s="66"/>
      <c r="T220" s="63"/>
      <c r="U220" s="67"/>
      <c r="V220" s="67"/>
      <c r="W220" s="67" t="str">
        <f t="shared" si="7"/>
        <v/>
      </c>
      <c r="X220" s="159" t="str">
        <f>IF(E220="","",(IF(Table1[[#This Row],[Cur]]="USD",Table1[[#This Row],[Cur_Amount Debit]],Table1[[#This Row],[Cur_Amount Debit]]/Table1[[#This Row],[Exchange Rate]])))</f>
        <v/>
      </c>
      <c r="Y220" s="159" t="str">
        <f>IF(E220="","",(IF(Table1[[#This Row],[Cur]]="USD",Table1[[#This Row],[Cur_Amount Credit]],Table1[[#This Row],[Cur_Amount Credit]]/ExchangeRate)))</f>
        <v/>
      </c>
      <c r="Z220" s="201" t="str">
        <f>IF(E220="","",(Table1[[#This Row],[Debit USD]]-Table1[[#This Row],[Credit USD]]))</f>
        <v/>
      </c>
      <c r="AA220" s="226"/>
      <c r="AB220" s="255"/>
      <c r="AC220" s="1"/>
      <c r="AD220" s="15"/>
      <c r="AE220" s="15" t="str">
        <f>IF(AND(OR(Table1[[#This Row],[Account]]="15030",Table1[[#This Row],[Account]]="15035",Table1[[#This Row],[Account]]="20150"),Table1[[#This Row],[Vendor ID]]=""),1,"")</f>
        <v/>
      </c>
      <c r="AF220" s="15"/>
      <c r="AG220" s="15"/>
      <c r="AH220" s="15"/>
      <c r="AI220" s="46" t="str">
        <f>IF(Table1[[#This Row],[Posting Date]]&lt;&gt;"","GJ-"&amp;CountryID,"")</f>
        <v/>
      </c>
      <c r="AJ220" s="59" t="str">
        <f>IF(Table1[[#This Row],[Posting Date]]&lt;&gt;"",Table1[[#This Row],[Posting Date]],"")</f>
        <v/>
      </c>
      <c r="AK220" s="46"/>
      <c r="AL220" s="46" t="str">
        <f>IF(Table1[[#This Row],[Description]]&lt;&gt;"",Table1[[#This Row],[Description]],"")</f>
        <v/>
      </c>
      <c r="AM220" s="46" t="str">
        <f>IF(Table1[[#This Row],[Posting Date]]&lt;&gt;"",Table1[[#This Row],[Reference Number]],"")</f>
        <v/>
      </c>
      <c r="AN220" s="46" t="str">
        <f>TRIM(Table1[[#This Row],[Line '#]])</f>
        <v/>
      </c>
      <c r="AO220" s="46" t="str">
        <f>TRIM(Table1[[#This Row],[Account]])</f>
        <v/>
      </c>
      <c r="AP220" s="46" t="str">
        <f>IF(Table1[[#This Row],[Posting Date]]&lt;&gt;"",$D$5,"")</f>
        <v/>
      </c>
      <c r="AQ220" s="46" t="str">
        <f>TRIM(Table1[[#This Row],[Departments-Prgrams]])</f>
        <v/>
      </c>
      <c r="AR220" s="46" t="str">
        <f>TRIM(Table1[[#This Row],[Grant]])</f>
        <v/>
      </c>
      <c r="AS220" s="46" t="str">
        <f>TRIM(Table1[[#This Row],[Staff ID]])</f>
        <v/>
      </c>
      <c r="AT220" s="46" t="str">
        <f>IF(TRIM(Table1[[#This Row],[Budget Code]])=0,"",TRIM(Table1[[#This Row],[Budget Code]]))</f>
        <v/>
      </c>
      <c r="AU220" s="46" t="str">
        <f>IF(Table1[[#This Row],[Line Description]]&lt;&gt;"",Table1[[#This Row],[Line Description]],"")</f>
        <v/>
      </c>
      <c r="AV220" s="46" t="str">
        <f>IF(Table1[[#This Row],[Cur_Amount Debit]]&gt;0,ROUND(Table1[[#This Row],[Cur_Amount Debit]],2),"")</f>
        <v/>
      </c>
      <c r="AW220" s="46" t="str">
        <f>IF(Table1[[#This Row],[Cur_Amount Credit]]&gt;0,ROUND(Table1[[#This Row],[Cur_Amount Credit]],2),"")</f>
        <v/>
      </c>
      <c r="AX220" s="46" t="str">
        <f>LEFT(Table1[[#This Row],[Cur]],3)</f>
        <v/>
      </c>
      <c r="AY220" s="59"/>
      <c r="AZ220" s="46"/>
      <c r="BA220" s="46" t="str">
        <f>IF(Table1[[#This Row],[Cur]]&lt;&gt;"",IF(Table1[[#This Row],[Cur]]="USD","",ExchangeRate),"")</f>
        <v/>
      </c>
      <c r="BB220" s="46" t="str">
        <f>IF(Table1[[#This Row],[Grant]]&lt;&gt;"",VLOOKUP(Table1[[#This Row],[Grant]],Grants!B:D,3),"")</f>
        <v/>
      </c>
      <c r="BC220" s="46" t="str">
        <f>TRIM(Table1[[#This Row],[Vendor ID]])</f>
        <v/>
      </c>
      <c r="BD220">
        <f>IF(Table1[[#This Row],[Reference Number]]=Q219,BD219,BD219+1)</f>
        <v>0</v>
      </c>
    </row>
    <row r="221" spans="1:56" ht="11.25" customHeight="1" x14ac:dyDescent="0.25">
      <c r="A221" s="1"/>
      <c r="B221" s="88" t="str">
        <f>IF(Table1[[#This Row],[Posting Date]]&lt;&gt;"",IF(Table1[[#This Row],[Reference Number]]=Q220,B220+1,1),"")</f>
        <v/>
      </c>
      <c r="C221" s="61"/>
      <c r="D221" s="61"/>
      <c r="E221" s="138"/>
      <c r="F221" s="141" t="str">
        <f>IFERROR(IF(VLOOKUP(Table1[[#This Row],[Budget Code Description]],Dimentions!$X$6:$AC$139,2,FALSE)="","",VLOOKUP(Table1[[#This Row],[Budget Code Description]],Dimentions!$X$6:$AC$139,2,FALSE)),"")</f>
        <v/>
      </c>
      <c r="G221" s="141"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1" t="str">
        <f>IFERROR(VLOOKUP(Table1[[#This Row],[Budget Code Description]],Table6[#All],8,FALSE),"")</f>
        <v/>
      </c>
      <c r="L221" s="63"/>
      <c r="M221" s="65" t="str">
        <f>IFERROR(VLOOKUP(Table1[[#This Row],[Staff ID]],Table2[],2,FALSE),"")</f>
        <v/>
      </c>
      <c r="N221" s="209" t="str">
        <f>IFERROR(IF(VLOOKUP(Table1[[#This Row],[Budget Code Description]],Dimentions!$X$6:$AC$134,4,FALSE)="","",VLOOKUP(Table1[[#This Row],[Budget Code Description]],Dimentions!$X$6:$AC$134,4,FALSE)),"")</f>
        <v/>
      </c>
      <c r="O221" s="65" t="str">
        <f>IFERROR(VLOOKUP(Table1[[#This Row],[Vendor ID]],Table549[],2,FALSE),"")</f>
        <v/>
      </c>
      <c r="P221" s="63"/>
      <c r="Q221" s="141" t="str">
        <f>IF(Table1[[#This Row],[Posting Date]]&lt;&gt;"",$D$9,"")</f>
        <v/>
      </c>
      <c r="R221" s="157" t="str">
        <f>IF(Table1[[#This Row],[Posting Date]]&lt;&gt;"",$D$10,"")</f>
        <v/>
      </c>
      <c r="S221" s="66"/>
      <c r="T221" s="63"/>
      <c r="U221" s="67"/>
      <c r="V221" s="67"/>
      <c r="W221" s="67" t="str">
        <f t="shared" si="7"/>
        <v/>
      </c>
      <c r="X221" s="159" t="str">
        <f>IF(E221="","",(IF(Table1[[#This Row],[Cur]]="USD",Table1[[#This Row],[Cur_Amount Debit]],Table1[[#This Row],[Cur_Amount Debit]]/Table1[[#This Row],[Exchange Rate]])))</f>
        <v/>
      </c>
      <c r="Y221" s="159" t="str">
        <f>IF(E221="","",(IF(Table1[[#This Row],[Cur]]="USD",Table1[[#This Row],[Cur_Amount Credit]],Table1[[#This Row],[Cur_Amount Credit]]/ExchangeRate)))</f>
        <v/>
      </c>
      <c r="Z221" s="201" t="str">
        <f>IF(E221="","",(Table1[[#This Row],[Debit USD]]-Table1[[#This Row],[Credit USD]]))</f>
        <v/>
      </c>
      <c r="AA221" s="226"/>
      <c r="AB221" s="255"/>
      <c r="AC221" s="1"/>
      <c r="AD221" s="15"/>
      <c r="AE221" s="15" t="str">
        <f>IF(AND(OR(Table1[[#This Row],[Account]]="15030",Table1[[#This Row],[Account]]="15035",Table1[[#This Row],[Account]]="20150"),Table1[[#This Row],[Vendor ID]]=""),1,"")</f>
        <v/>
      </c>
      <c r="AF221" s="15"/>
      <c r="AG221" s="15"/>
      <c r="AH221" s="15"/>
      <c r="AI221" s="46" t="str">
        <f>IF(Table1[[#This Row],[Posting Date]]&lt;&gt;"","GJ-"&amp;CountryID,"")</f>
        <v/>
      </c>
      <c r="AJ221" s="59" t="str">
        <f>IF(Table1[[#This Row],[Posting Date]]&lt;&gt;"",Table1[[#This Row],[Posting Date]],"")</f>
        <v/>
      </c>
      <c r="AK221" s="46"/>
      <c r="AL221" s="46" t="str">
        <f>IF(Table1[[#This Row],[Description]]&lt;&gt;"",Table1[[#This Row],[Description]],"")</f>
        <v/>
      </c>
      <c r="AM221" s="46" t="str">
        <f>IF(Table1[[#This Row],[Posting Date]]&lt;&gt;"",Table1[[#This Row],[Reference Number]],"")</f>
        <v/>
      </c>
      <c r="AN221" s="46" t="str">
        <f>TRIM(Table1[[#This Row],[Line '#]])</f>
        <v/>
      </c>
      <c r="AO221" s="46" t="str">
        <f>TRIM(Table1[[#This Row],[Account]])</f>
        <v/>
      </c>
      <c r="AP221" s="46" t="str">
        <f>IF(Table1[[#This Row],[Posting Date]]&lt;&gt;"",$D$5,"")</f>
        <v/>
      </c>
      <c r="AQ221" s="46" t="str">
        <f>TRIM(Table1[[#This Row],[Departments-Prgrams]])</f>
        <v/>
      </c>
      <c r="AR221" s="46" t="str">
        <f>TRIM(Table1[[#This Row],[Grant]])</f>
        <v/>
      </c>
      <c r="AS221" s="46" t="str">
        <f>TRIM(Table1[[#This Row],[Staff ID]])</f>
        <v/>
      </c>
      <c r="AT221" s="46" t="str">
        <f>IF(TRIM(Table1[[#This Row],[Budget Code]])=0,"",TRIM(Table1[[#This Row],[Budget Code]]))</f>
        <v/>
      </c>
      <c r="AU221" s="46" t="str">
        <f>IF(Table1[[#This Row],[Line Description]]&lt;&gt;"",Table1[[#This Row],[Line Description]],"")</f>
        <v/>
      </c>
      <c r="AV221" s="46" t="str">
        <f>IF(Table1[[#This Row],[Cur_Amount Debit]]&gt;0,ROUND(Table1[[#This Row],[Cur_Amount Debit]],2),"")</f>
        <v/>
      </c>
      <c r="AW221" s="46" t="str">
        <f>IF(Table1[[#This Row],[Cur_Amount Credit]]&gt;0,ROUND(Table1[[#This Row],[Cur_Amount Credit]],2),"")</f>
        <v/>
      </c>
      <c r="AX221" s="46" t="str">
        <f>LEFT(Table1[[#This Row],[Cur]],3)</f>
        <v/>
      </c>
      <c r="AY221" s="59"/>
      <c r="AZ221" s="46"/>
      <c r="BA221" s="46" t="str">
        <f>IF(Table1[[#This Row],[Cur]]&lt;&gt;"",IF(Table1[[#This Row],[Cur]]="USD","",ExchangeRate),"")</f>
        <v/>
      </c>
      <c r="BB221" s="46" t="str">
        <f>IF(Table1[[#This Row],[Grant]]&lt;&gt;"",VLOOKUP(Table1[[#This Row],[Grant]],Grants!B:D,3),"")</f>
        <v/>
      </c>
      <c r="BC221" s="46" t="str">
        <f>TRIM(Table1[[#This Row],[Vendor ID]])</f>
        <v/>
      </c>
      <c r="BD221">
        <f>IF(Table1[[#This Row],[Reference Number]]=Q220,BD220,BD220+1)</f>
        <v>0</v>
      </c>
    </row>
    <row r="222" spans="1:56" ht="11.25" customHeight="1" x14ac:dyDescent="0.25">
      <c r="A222" s="1"/>
      <c r="B222" s="88" t="str">
        <f>IF(Table1[[#This Row],[Posting Date]]&lt;&gt;"",IF(Table1[[#This Row],[Reference Number]]=Q221,B221+1,1),"")</f>
        <v/>
      </c>
      <c r="C222" s="61"/>
      <c r="D222" s="61"/>
      <c r="E222" s="138"/>
      <c r="F222" s="141" t="str">
        <f>IFERROR(IF(VLOOKUP(Table1[[#This Row],[Budget Code Description]],Dimentions!$X$6:$AC$139,2,FALSE)="","",VLOOKUP(Table1[[#This Row],[Budget Code Description]],Dimentions!$X$6:$AC$139,2,FALSE)),"")</f>
        <v/>
      </c>
      <c r="G222" s="141"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1" t="str">
        <f>IFERROR(VLOOKUP(Table1[[#This Row],[Budget Code Description]],Table6[#All],8,FALSE),"")</f>
        <v/>
      </c>
      <c r="L222" s="63"/>
      <c r="M222" s="65" t="str">
        <f>IFERROR(VLOOKUP(Table1[[#This Row],[Staff ID]],Table2[],2,FALSE),"")</f>
        <v/>
      </c>
      <c r="N222" s="209" t="str">
        <f>IFERROR(IF(VLOOKUP(Table1[[#This Row],[Budget Code Description]],Dimentions!$X$6:$AC$134,4,FALSE)="","",VLOOKUP(Table1[[#This Row],[Budget Code Description]],Dimentions!$X$6:$AC$134,4,FALSE)),"")</f>
        <v/>
      </c>
      <c r="O222" s="65" t="str">
        <f>IFERROR(VLOOKUP(Table1[[#This Row],[Vendor ID]],Table549[],2,FALSE),"")</f>
        <v/>
      </c>
      <c r="P222" s="63"/>
      <c r="Q222" s="141" t="str">
        <f>IF(Table1[[#This Row],[Posting Date]]&lt;&gt;"",$D$9,"")</f>
        <v/>
      </c>
      <c r="R222" s="157" t="str">
        <f>IF(Table1[[#This Row],[Posting Date]]&lt;&gt;"",$D$10,"")</f>
        <v/>
      </c>
      <c r="S222" s="66"/>
      <c r="T222" s="63"/>
      <c r="U222" s="67"/>
      <c r="V222" s="67"/>
      <c r="W222" s="67" t="str">
        <f t="shared" si="7"/>
        <v/>
      </c>
      <c r="X222" s="159" t="str">
        <f>IF(E222="","",(IF(Table1[[#This Row],[Cur]]="USD",Table1[[#This Row],[Cur_Amount Debit]],Table1[[#This Row],[Cur_Amount Debit]]/Table1[[#This Row],[Exchange Rate]])))</f>
        <v/>
      </c>
      <c r="Y222" s="159" t="str">
        <f>IF(E222="","",(IF(Table1[[#This Row],[Cur]]="USD",Table1[[#This Row],[Cur_Amount Credit]],Table1[[#This Row],[Cur_Amount Credit]]/ExchangeRate)))</f>
        <v/>
      </c>
      <c r="Z222" s="201" t="str">
        <f>IF(E222="","",(Table1[[#This Row],[Debit USD]]-Table1[[#This Row],[Credit USD]]))</f>
        <v/>
      </c>
      <c r="AA222" s="226"/>
      <c r="AB222" s="255"/>
      <c r="AC222" s="1"/>
      <c r="AD222" s="15"/>
      <c r="AE222" s="15" t="str">
        <f>IF(AND(OR(Table1[[#This Row],[Account]]="15030",Table1[[#This Row],[Account]]="15035",Table1[[#This Row],[Account]]="20150"),Table1[[#This Row],[Vendor ID]]=""),1,"")</f>
        <v/>
      </c>
      <c r="AF222" s="15"/>
      <c r="AG222" s="15"/>
      <c r="AH222" s="15"/>
      <c r="AI222" s="46" t="str">
        <f>IF(Table1[[#This Row],[Posting Date]]&lt;&gt;"","GJ-"&amp;CountryID,"")</f>
        <v/>
      </c>
      <c r="AJ222" s="59" t="str">
        <f>IF(Table1[[#This Row],[Posting Date]]&lt;&gt;"",Table1[[#This Row],[Posting Date]],"")</f>
        <v/>
      </c>
      <c r="AK222" s="46"/>
      <c r="AL222" s="46" t="str">
        <f>IF(Table1[[#This Row],[Description]]&lt;&gt;"",Table1[[#This Row],[Description]],"")</f>
        <v/>
      </c>
      <c r="AM222" s="46" t="str">
        <f>IF(Table1[[#This Row],[Posting Date]]&lt;&gt;"",Table1[[#This Row],[Reference Number]],"")</f>
        <v/>
      </c>
      <c r="AN222" s="46" t="str">
        <f>TRIM(Table1[[#This Row],[Line '#]])</f>
        <v/>
      </c>
      <c r="AO222" s="46" t="str">
        <f>TRIM(Table1[[#This Row],[Account]])</f>
        <v/>
      </c>
      <c r="AP222" s="46" t="str">
        <f>IF(Table1[[#This Row],[Posting Date]]&lt;&gt;"",$D$5,"")</f>
        <v/>
      </c>
      <c r="AQ222" s="46" t="str">
        <f>TRIM(Table1[[#This Row],[Departments-Prgrams]])</f>
        <v/>
      </c>
      <c r="AR222" s="46" t="str">
        <f>TRIM(Table1[[#This Row],[Grant]])</f>
        <v/>
      </c>
      <c r="AS222" s="46" t="str">
        <f>TRIM(Table1[[#This Row],[Staff ID]])</f>
        <v/>
      </c>
      <c r="AT222" s="46" t="str">
        <f>IF(TRIM(Table1[[#This Row],[Budget Code]])=0,"",TRIM(Table1[[#This Row],[Budget Code]]))</f>
        <v/>
      </c>
      <c r="AU222" s="46" t="str">
        <f>IF(Table1[[#This Row],[Line Description]]&lt;&gt;"",Table1[[#This Row],[Line Description]],"")</f>
        <v/>
      </c>
      <c r="AV222" s="46" t="str">
        <f>IF(Table1[[#This Row],[Cur_Amount Debit]]&gt;0,ROUND(Table1[[#This Row],[Cur_Amount Debit]],2),"")</f>
        <v/>
      </c>
      <c r="AW222" s="46" t="str">
        <f>IF(Table1[[#This Row],[Cur_Amount Credit]]&gt;0,ROUND(Table1[[#This Row],[Cur_Amount Credit]],2),"")</f>
        <v/>
      </c>
      <c r="AX222" s="46" t="str">
        <f>LEFT(Table1[[#This Row],[Cur]],3)</f>
        <v/>
      </c>
      <c r="AY222" s="59"/>
      <c r="AZ222" s="46"/>
      <c r="BA222" s="46" t="str">
        <f>IF(Table1[[#This Row],[Cur]]&lt;&gt;"",IF(Table1[[#This Row],[Cur]]="USD","",ExchangeRate),"")</f>
        <v/>
      </c>
      <c r="BB222" s="46" t="str">
        <f>IF(Table1[[#This Row],[Grant]]&lt;&gt;"",VLOOKUP(Table1[[#This Row],[Grant]],Grants!B:D,3),"")</f>
        <v/>
      </c>
      <c r="BC222" s="46" t="str">
        <f>TRIM(Table1[[#This Row],[Vendor ID]])</f>
        <v/>
      </c>
      <c r="BD222">
        <f>IF(Table1[[#This Row],[Reference Number]]=Q221,BD221,BD221+1)</f>
        <v>0</v>
      </c>
    </row>
    <row r="223" spans="1:56" ht="11.25" customHeight="1" x14ac:dyDescent="0.25">
      <c r="A223" s="1"/>
      <c r="B223" s="88" t="str">
        <f>IF(Table1[[#This Row],[Posting Date]]&lt;&gt;"",IF(Table1[[#This Row],[Reference Number]]=Q222,B222+1,1),"")</f>
        <v/>
      </c>
      <c r="C223" s="61"/>
      <c r="D223" s="61"/>
      <c r="E223" s="138"/>
      <c r="F223" s="141" t="str">
        <f>IFERROR(IF(VLOOKUP(Table1[[#This Row],[Budget Code Description]],Dimentions!$X$6:$AC$139,2,FALSE)="","",VLOOKUP(Table1[[#This Row],[Budget Code Description]],Dimentions!$X$6:$AC$139,2,FALSE)),"")</f>
        <v/>
      </c>
      <c r="G223" s="141"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1" t="str">
        <f>IFERROR(VLOOKUP(Table1[[#This Row],[Budget Code Description]],Table6[#All],8,FALSE),"")</f>
        <v/>
      </c>
      <c r="L223" s="63"/>
      <c r="M223" s="65" t="str">
        <f>IFERROR(VLOOKUP(Table1[[#This Row],[Staff ID]],Table2[],2,FALSE),"")</f>
        <v/>
      </c>
      <c r="N223" s="209" t="str">
        <f>IFERROR(IF(VLOOKUP(Table1[[#This Row],[Budget Code Description]],Dimentions!$X$6:$AC$134,4,FALSE)="","",VLOOKUP(Table1[[#This Row],[Budget Code Description]],Dimentions!$X$6:$AC$134,4,FALSE)),"")</f>
        <v/>
      </c>
      <c r="O223" s="65" t="str">
        <f>IFERROR(VLOOKUP(Table1[[#This Row],[Vendor ID]],Table549[],2,FALSE),"")</f>
        <v/>
      </c>
      <c r="P223" s="63"/>
      <c r="Q223" s="141" t="str">
        <f>IF(Table1[[#This Row],[Posting Date]]&lt;&gt;"",$D$9,"")</f>
        <v/>
      </c>
      <c r="R223" s="157" t="str">
        <f>IF(Table1[[#This Row],[Posting Date]]&lt;&gt;"",$D$10,"")</f>
        <v/>
      </c>
      <c r="S223" s="66"/>
      <c r="T223" s="63"/>
      <c r="U223" s="67"/>
      <c r="V223" s="67"/>
      <c r="W223" s="67" t="str">
        <f t="shared" si="7"/>
        <v/>
      </c>
      <c r="X223" s="159" t="str">
        <f>IF(E223="","",(IF(Table1[[#This Row],[Cur]]="USD",Table1[[#This Row],[Cur_Amount Debit]],Table1[[#This Row],[Cur_Amount Debit]]/Table1[[#This Row],[Exchange Rate]])))</f>
        <v/>
      </c>
      <c r="Y223" s="159" t="str">
        <f>IF(E223="","",(IF(Table1[[#This Row],[Cur]]="USD",Table1[[#This Row],[Cur_Amount Credit]],Table1[[#This Row],[Cur_Amount Credit]]/ExchangeRate)))</f>
        <v/>
      </c>
      <c r="Z223" s="201" t="str">
        <f>IF(E223="","",(Table1[[#This Row],[Debit USD]]-Table1[[#This Row],[Credit USD]]))</f>
        <v/>
      </c>
      <c r="AA223" s="226"/>
      <c r="AB223" s="255"/>
      <c r="AC223" s="1"/>
      <c r="AD223" s="15"/>
      <c r="AE223" s="15" t="str">
        <f>IF(AND(OR(Table1[[#This Row],[Account]]="15030",Table1[[#This Row],[Account]]="15035",Table1[[#This Row],[Account]]="20150"),Table1[[#This Row],[Vendor ID]]=""),1,"")</f>
        <v/>
      </c>
      <c r="AF223" s="15"/>
      <c r="AG223" s="15"/>
      <c r="AH223" s="15"/>
      <c r="AI223" s="46" t="str">
        <f>IF(Table1[[#This Row],[Posting Date]]&lt;&gt;"","GJ-"&amp;CountryID,"")</f>
        <v/>
      </c>
      <c r="AJ223" s="59" t="str">
        <f>IF(Table1[[#This Row],[Posting Date]]&lt;&gt;"",Table1[[#This Row],[Posting Date]],"")</f>
        <v/>
      </c>
      <c r="AK223" s="46"/>
      <c r="AL223" s="46" t="str">
        <f>IF(Table1[[#This Row],[Description]]&lt;&gt;"",Table1[[#This Row],[Description]],"")</f>
        <v/>
      </c>
      <c r="AM223" s="46" t="str">
        <f>IF(Table1[[#This Row],[Posting Date]]&lt;&gt;"",Table1[[#This Row],[Reference Number]],"")</f>
        <v/>
      </c>
      <c r="AN223" s="46" t="str">
        <f>TRIM(Table1[[#This Row],[Line '#]])</f>
        <v/>
      </c>
      <c r="AO223" s="46" t="str">
        <f>TRIM(Table1[[#This Row],[Account]])</f>
        <v/>
      </c>
      <c r="AP223" s="46" t="str">
        <f>IF(Table1[[#This Row],[Posting Date]]&lt;&gt;"",$D$5,"")</f>
        <v/>
      </c>
      <c r="AQ223" s="46" t="str">
        <f>TRIM(Table1[[#This Row],[Departments-Prgrams]])</f>
        <v/>
      </c>
      <c r="AR223" s="46" t="str">
        <f>TRIM(Table1[[#This Row],[Grant]])</f>
        <v/>
      </c>
      <c r="AS223" s="46" t="str">
        <f>TRIM(Table1[[#This Row],[Staff ID]])</f>
        <v/>
      </c>
      <c r="AT223" s="46" t="str">
        <f>IF(TRIM(Table1[[#This Row],[Budget Code]])=0,"",TRIM(Table1[[#This Row],[Budget Code]]))</f>
        <v/>
      </c>
      <c r="AU223" s="46" t="str">
        <f>IF(Table1[[#This Row],[Line Description]]&lt;&gt;"",Table1[[#This Row],[Line Description]],"")</f>
        <v/>
      </c>
      <c r="AV223" s="46" t="str">
        <f>IF(Table1[[#This Row],[Cur_Amount Debit]]&gt;0,ROUND(Table1[[#This Row],[Cur_Amount Debit]],2),"")</f>
        <v/>
      </c>
      <c r="AW223" s="46" t="str">
        <f>IF(Table1[[#This Row],[Cur_Amount Credit]]&gt;0,ROUND(Table1[[#This Row],[Cur_Amount Credit]],2),"")</f>
        <v/>
      </c>
      <c r="AX223" s="46" t="str">
        <f>LEFT(Table1[[#This Row],[Cur]],3)</f>
        <v/>
      </c>
      <c r="AY223" s="59"/>
      <c r="AZ223" s="46"/>
      <c r="BA223" s="46" t="str">
        <f>IF(Table1[[#This Row],[Cur]]&lt;&gt;"",IF(Table1[[#This Row],[Cur]]="USD","",ExchangeRate),"")</f>
        <v/>
      </c>
      <c r="BB223" s="46" t="str">
        <f>IF(Table1[[#This Row],[Grant]]&lt;&gt;"",VLOOKUP(Table1[[#This Row],[Grant]],Grants!B:D,3),"")</f>
        <v/>
      </c>
      <c r="BC223" s="46" t="str">
        <f>TRIM(Table1[[#This Row],[Vendor ID]])</f>
        <v/>
      </c>
      <c r="BD223">
        <f>IF(Table1[[#This Row],[Reference Number]]=Q222,BD222,BD222+1)</f>
        <v>0</v>
      </c>
    </row>
    <row r="224" spans="1:56" ht="11.25" customHeight="1" x14ac:dyDescent="0.25">
      <c r="A224" s="1"/>
      <c r="B224" s="88" t="str">
        <f>IF(Table1[[#This Row],[Posting Date]]&lt;&gt;"",IF(Table1[[#This Row],[Reference Number]]=Q223,B223+1,1),"")</f>
        <v/>
      </c>
      <c r="C224" s="61"/>
      <c r="D224" s="61"/>
      <c r="E224" s="138"/>
      <c r="F224" s="141" t="str">
        <f>IFERROR(IF(VLOOKUP(Table1[[#This Row],[Budget Code Description]],Dimentions!$X$6:$AC$139,2,FALSE)="","",VLOOKUP(Table1[[#This Row],[Budget Code Description]],Dimentions!$X$6:$AC$139,2,FALSE)),"")</f>
        <v/>
      </c>
      <c r="G224" s="141"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1" t="str">
        <f>IFERROR(VLOOKUP(Table1[[#This Row],[Budget Code Description]],Table6[#All],8,FALSE),"")</f>
        <v/>
      </c>
      <c r="L224" s="63"/>
      <c r="M224" s="65" t="str">
        <f>IFERROR(VLOOKUP(Table1[[#This Row],[Staff ID]],Table2[],2,FALSE),"")</f>
        <v/>
      </c>
      <c r="N224" s="209" t="str">
        <f>IFERROR(IF(VLOOKUP(Table1[[#This Row],[Budget Code Description]],Dimentions!$X$6:$AC$134,4,FALSE)="","",VLOOKUP(Table1[[#This Row],[Budget Code Description]],Dimentions!$X$6:$AC$134,4,FALSE)),"")</f>
        <v/>
      </c>
      <c r="O224" s="65" t="str">
        <f>IFERROR(VLOOKUP(Table1[[#This Row],[Vendor ID]],Table549[],2,FALSE),"")</f>
        <v/>
      </c>
      <c r="P224" s="63"/>
      <c r="Q224" s="141" t="str">
        <f>IF(Table1[[#This Row],[Posting Date]]&lt;&gt;"",$D$9,"")</f>
        <v/>
      </c>
      <c r="R224" s="157" t="str">
        <f>IF(Table1[[#This Row],[Posting Date]]&lt;&gt;"",$D$10,"")</f>
        <v/>
      </c>
      <c r="S224" s="66"/>
      <c r="T224" s="63"/>
      <c r="U224" s="67"/>
      <c r="V224" s="67"/>
      <c r="W224" s="67" t="str">
        <f t="shared" si="7"/>
        <v/>
      </c>
      <c r="X224" s="159" t="str">
        <f>IF(E224="","",(IF(Table1[[#This Row],[Cur]]="USD",Table1[[#This Row],[Cur_Amount Debit]],Table1[[#This Row],[Cur_Amount Debit]]/Table1[[#This Row],[Exchange Rate]])))</f>
        <v/>
      </c>
      <c r="Y224" s="159" t="str">
        <f>IF(E224="","",(IF(Table1[[#This Row],[Cur]]="USD",Table1[[#This Row],[Cur_Amount Credit]],Table1[[#This Row],[Cur_Amount Credit]]/ExchangeRate)))</f>
        <v/>
      </c>
      <c r="Z224" s="201" t="str">
        <f>IF(E224="","",(Table1[[#This Row],[Debit USD]]-Table1[[#This Row],[Credit USD]]))</f>
        <v/>
      </c>
      <c r="AA224" s="226"/>
      <c r="AB224" s="255"/>
      <c r="AC224" s="1"/>
      <c r="AD224" s="15"/>
      <c r="AE224" s="15" t="str">
        <f>IF(AND(OR(Table1[[#This Row],[Account]]="15030",Table1[[#This Row],[Account]]="15035",Table1[[#This Row],[Account]]="20150"),Table1[[#This Row],[Vendor ID]]=""),1,"")</f>
        <v/>
      </c>
      <c r="AF224" s="15"/>
      <c r="AG224" s="15"/>
      <c r="AH224" s="15"/>
      <c r="AI224" s="46" t="str">
        <f>IF(Table1[[#This Row],[Posting Date]]&lt;&gt;"","GJ-"&amp;CountryID,"")</f>
        <v/>
      </c>
      <c r="AJ224" s="59" t="str">
        <f>IF(Table1[[#This Row],[Posting Date]]&lt;&gt;"",Table1[[#This Row],[Posting Date]],"")</f>
        <v/>
      </c>
      <c r="AK224" s="46"/>
      <c r="AL224" s="46" t="str">
        <f>IF(Table1[[#This Row],[Description]]&lt;&gt;"",Table1[[#This Row],[Description]],"")</f>
        <v/>
      </c>
      <c r="AM224" s="46" t="str">
        <f>IF(Table1[[#This Row],[Posting Date]]&lt;&gt;"",Table1[[#This Row],[Reference Number]],"")</f>
        <v/>
      </c>
      <c r="AN224" s="46" t="str">
        <f>TRIM(Table1[[#This Row],[Line '#]])</f>
        <v/>
      </c>
      <c r="AO224" s="46" t="str">
        <f>TRIM(Table1[[#This Row],[Account]])</f>
        <v/>
      </c>
      <c r="AP224" s="46" t="str">
        <f>IF(Table1[[#This Row],[Posting Date]]&lt;&gt;"",$D$5,"")</f>
        <v/>
      </c>
      <c r="AQ224" s="46" t="str">
        <f>TRIM(Table1[[#This Row],[Departments-Prgrams]])</f>
        <v/>
      </c>
      <c r="AR224" s="46" t="str">
        <f>TRIM(Table1[[#This Row],[Grant]])</f>
        <v/>
      </c>
      <c r="AS224" s="46" t="str">
        <f>TRIM(Table1[[#This Row],[Staff ID]])</f>
        <v/>
      </c>
      <c r="AT224" s="46" t="str">
        <f>IF(TRIM(Table1[[#This Row],[Budget Code]])=0,"",TRIM(Table1[[#This Row],[Budget Code]]))</f>
        <v/>
      </c>
      <c r="AU224" s="46" t="str">
        <f>IF(Table1[[#This Row],[Line Description]]&lt;&gt;"",Table1[[#This Row],[Line Description]],"")</f>
        <v/>
      </c>
      <c r="AV224" s="46" t="str">
        <f>IF(Table1[[#This Row],[Cur_Amount Debit]]&gt;0,ROUND(Table1[[#This Row],[Cur_Amount Debit]],2),"")</f>
        <v/>
      </c>
      <c r="AW224" s="46" t="str">
        <f>IF(Table1[[#This Row],[Cur_Amount Credit]]&gt;0,ROUND(Table1[[#This Row],[Cur_Amount Credit]],2),"")</f>
        <v/>
      </c>
      <c r="AX224" s="46" t="str">
        <f>LEFT(Table1[[#This Row],[Cur]],3)</f>
        <v/>
      </c>
      <c r="AY224" s="59"/>
      <c r="AZ224" s="46"/>
      <c r="BA224" s="46" t="str">
        <f>IF(Table1[[#This Row],[Cur]]&lt;&gt;"",IF(Table1[[#This Row],[Cur]]="USD","",ExchangeRate),"")</f>
        <v/>
      </c>
      <c r="BB224" s="46" t="str">
        <f>IF(Table1[[#This Row],[Grant]]&lt;&gt;"",VLOOKUP(Table1[[#This Row],[Grant]],Grants!B:D,3),"")</f>
        <v/>
      </c>
      <c r="BC224" s="46" t="str">
        <f>TRIM(Table1[[#This Row],[Vendor ID]])</f>
        <v/>
      </c>
      <c r="BD224">
        <f>IF(Table1[[#This Row],[Reference Number]]=Q223,BD223,BD223+1)</f>
        <v>0</v>
      </c>
    </row>
    <row r="225" spans="1:56" ht="11.25" customHeight="1" x14ac:dyDescent="0.25">
      <c r="A225" s="1"/>
      <c r="B225" s="88" t="str">
        <f>IF(Table1[[#This Row],[Posting Date]]&lt;&gt;"",IF(Table1[[#This Row],[Reference Number]]=Q224,B224+1,1),"")</f>
        <v/>
      </c>
      <c r="C225" s="61"/>
      <c r="D225" s="61"/>
      <c r="E225" s="138"/>
      <c r="F225" s="141" t="str">
        <f>IFERROR(IF(VLOOKUP(Table1[[#This Row],[Budget Code Description]],Dimentions!$X$6:$AC$139,2,FALSE)="","",VLOOKUP(Table1[[#This Row],[Budget Code Description]],Dimentions!$X$6:$AC$139,2,FALSE)),"")</f>
        <v/>
      </c>
      <c r="G225" s="141"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1" t="str">
        <f>IFERROR(VLOOKUP(Table1[[#This Row],[Budget Code Description]],Table6[#All],8,FALSE),"")</f>
        <v/>
      </c>
      <c r="L225" s="63"/>
      <c r="M225" s="65" t="str">
        <f>IFERROR(VLOOKUP(Table1[[#This Row],[Staff ID]],Table2[],2,FALSE),"")</f>
        <v/>
      </c>
      <c r="N225" s="209" t="str">
        <f>IFERROR(IF(VLOOKUP(Table1[[#This Row],[Budget Code Description]],Dimentions!$X$6:$AC$134,4,FALSE)="","",VLOOKUP(Table1[[#This Row],[Budget Code Description]],Dimentions!$X$6:$AC$134,4,FALSE)),"")</f>
        <v/>
      </c>
      <c r="O225" s="65" t="str">
        <f>IFERROR(VLOOKUP(Table1[[#This Row],[Vendor ID]],Table549[],2,FALSE),"")</f>
        <v/>
      </c>
      <c r="P225" s="63"/>
      <c r="Q225" s="141" t="str">
        <f>IF(Table1[[#This Row],[Posting Date]]&lt;&gt;"",$D$9,"")</f>
        <v/>
      </c>
      <c r="R225" s="157" t="str">
        <f>IF(Table1[[#This Row],[Posting Date]]&lt;&gt;"",$D$10,"")</f>
        <v/>
      </c>
      <c r="S225" s="66"/>
      <c r="T225" s="63"/>
      <c r="U225" s="67"/>
      <c r="V225" s="67"/>
      <c r="W225" s="67" t="str">
        <f t="shared" si="7"/>
        <v/>
      </c>
      <c r="X225" s="159" t="str">
        <f>IF(E225="","",(IF(Table1[[#This Row],[Cur]]="USD",Table1[[#This Row],[Cur_Amount Debit]],Table1[[#This Row],[Cur_Amount Debit]]/Table1[[#This Row],[Exchange Rate]])))</f>
        <v/>
      </c>
      <c r="Y225" s="159" t="str">
        <f>IF(E225="","",(IF(Table1[[#This Row],[Cur]]="USD",Table1[[#This Row],[Cur_Amount Credit]],Table1[[#This Row],[Cur_Amount Credit]]/ExchangeRate)))</f>
        <v/>
      </c>
      <c r="Z225" s="201" t="str">
        <f>IF(E225="","",(Table1[[#This Row],[Debit USD]]-Table1[[#This Row],[Credit USD]]))</f>
        <v/>
      </c>
      <c r="AA225" s="226"/>
      <c r="AB225" s="255"/>
      <c r="AC225" s="1"/>
      <c r="AD225" s="15"/>
      <c r="AE225" s="15" t="str">
        <f>IF(AND(OR(Table1[[#This Row],[Account]]="15030",Table1[[#This Row],[Account]]="15035",Table1[[#This Row],[Account]]="20150"),Table1[[#This Row],[Vendor ID]]=""),1,"")</f>
        <v/>
      </c>
      <c r="AF225" s="15"/>
      <c r="AG225" s="15"/>
      <c r="AH225" s="15"/>
      <c r="AI225" s="46" t="str">
        <f>IF(Table1[[#This Row],[Posting Date]]&lt;&gt;"","GJ-"&amp;CountryID,"")</f>
        <v/>
      </c>
      <c r="AJ225" s="59" t="str">
        <f>IF(Table1[[#This Row],[Posting Date]]&lt;&gt;"",Table1[[#This Row],[Posting Date]],"")</f>
        <v/>
      </c>
      <c r="AK225" s="46"/>
      <c r="AL225" s="46" t="str">
        <f>IF(Table1[[#This Row],[Description]]&lt;&gt;"",Table1[[#This Row],[Description]],"")</f>
        <v/>
      </c>
      <c r="AM225" s="46" t="str">
        <f>IF(Table1[[#This Row],[Posting Date]]&lt;&gt;"",Table1[[#This Row],[Reference Number]],"")</f>
        <v/>
      </c>
      <c r="AN225" s="46" t="str">
        <f>TRIM(Table1[[#This Row],[Line '#]])</f>
        <v/>
      </c>
      <c r="AO225" s="46" t="str">
        <f>TRIM(Table1[[#This Row],[Account]])</f>
        <v/>
      </c>
      <c r="AP225" s="46" t="str">
        <f>IF(Table1[[#This Row],[Posting Date]]&lt;&gt;"",$D$5,"")</f>
        <v/>
      </c>
      <c r="AQ225" s="46" t="str">
        <f>TRIM(Table1[[#This Row],[Departments-Prgrams]])</f>
        <v/>
      </c>
      <c r="AR225" s="46" t="str">
        <f>TRIM(Table1[[#This Row],[Grant]])</f>
        <v/>
      </c>
      <c r="AS225" s="46" t="str">
        <f>TRIM(Table1[[#This Row],[Staff ID]])</f>
        <v/>
      </c>
      <c r="AT225" s="46" t="str">
        <f>IF(TRIM(Table1[[#This Row],[Budget Code]])=0,"",TRIM(Table1[[#This Row],[Budget Code]]))</f>
        <v/>
      </c>
      <c r="AU225" s="46" t="str">
        <f>IF(Table1[[#This Row],[Line Description]]&lt;&gt;"",Table1[[#This Row],[Line Description]],"")</f>
        <v/>
      </c>
      <c r="AV225" s="46" t="str">
        <f>IF(Table1[[#This Row],[Cur_Amount Debit]]&gt;0,ROUND(Table1[[#This Row],[Cur_Amount Debit]],2),"")</f>
        <v/>
      </c>
      <c r="AW225" s="46" t="str">
        <f>IF(Table1[[#This Row],[Cur_Amount Credit]]&gt;0,ROUND(Table1[[#This Row],[Cur_Amount Credit]],2),"")</f>
        <v/>
      </c>
      <c r="AX225" s="46" t="str">
        <f>LEFT(Table1[[#This Row],[Cur]],3)</f>
        <v/>
      </c>
      <c r="AY225" s="59"/>
      <c r="AZ225" s="46"/>
      <c r="BA225" s="46" t="str">
        <f>IF(Table1[[#This Row],[Cur]]&lt;&gt;"",IF(Table1[[#This Row],[Cur]]="USD","",ExchangeRate),"")</f>
        <v/>
      </c>
      <c r="BB225" s="46" t="str">
        <f>IF(Table1[[#This Row],[Grant]]&lt;&gt;"",VLOOKUP(Table1[[#This Row],[Grant]],Grants!B:D,3),"")</f>
        <v/>
      </c>
      <c r="BC225" s="46" t="str">
        <f>TRIM(Table1[[#This Row],[Vendor ID]])</f>
        <v/>
      </c>
      <c r="BD225">
        <f>IF(Table1[[#This Row],[Reference Number]]=Q224,BD224,BD224+1)</f>
        <v>0</v>
      </c>
    </row>
    <row r="226" spans="1:56" ht="11.25" customHeight="1" x14ac:dyDescent="0.25">
      <c r="A226" s="1"/>
      <c r="B226" s="88" t="str">
        <f>IF(Table1[[#This Row],[Posting Date]]&lt;&gt;"",IF(Table1[[#This Row],[Reference Number]]=Q225,B225+1,1),"")</f>
        <v/>
      </c>
      <c r="C226" s="61"/>
      <c r="D226" s="61"/>
      <c r="E226" s="138"/>
      <c r="F226" s="141" t="str">
        <f>IFERROR(IF(VLOOKUP(Table1[[#This Row],[Budget Code Description]],Dimentions!$X$6:$AC$139,2,FALSE)="","",VLOOKUP(Table1[[#This Row],[Budget Code Description]],Dimentions!$X$6:$AC$139,2,FALSE)),"")</f>
        <v/>
      </c>
      <c r="G226" s="141"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1" t="str">
        <f>IFERROR(VLOOKUP(Table1[[#This Row],[Budget Code Description]],Table6[#All],8,FALSE),"")</f>
        <v/>
      </c>
      <c r="L226" s="63"/>
      <c r="M226" s="65" t="str">
        <f>IFERROR(VLOOKUP(Table1[[#This Row],[Staff ID]],Table2[],2,FALSE),"")</f>
        <v/>
      </c>
      <c r="N226" s="209" t="str">
        <f>IFERROR(IF(VLOOKUP(Table1[[#This Row],[Budget Code Description]],Dimentions!$X$6:$AC$134,4,FALSE)="","",VLOOKUP(Table1[[#This Row],[Budget Code Description]],Dimentions!$X$6:$AC$134,4,FALSE)),"")</f>
        <v/>
      </c>
      <c r="O226" s="65" t="str">
        <f>IFERROR(VLOOKUP(Table1[[#This Row],[Vendor ID]],Table549[],2,FALSE),"")</f>
        <v/>
      </c>
      <c r="P226" s="63"/>
      <c r="Q226" s="141" t="str">
        <f>IF(Table1[[#This Row],[Posting Date]]&lt;&gt;"",$D$9,"")</f>
        <v/>
      </c>
      <c r="R226" s="157" t="str">
        <f>IF(Table1[[#This Row],[Posting Date]]&lt;&gt;"",$D$10,"")</f>
        <v/>
      </c>
      <c r="S226" s="66"/>
      <c r="T226" s="63"/>
      <c r="U226" s="67"/>
      <c r="V226" s="67"/>
      <c r="W226" s="67" t="str">
        <f t="shared" si="7"/>
        <v/>
      </c>
      <c r="X226" s="159" t="str">
        <f>IF(E226="","",(IF(Table1[[#This Row],[Cur]]="USD",Table1[[#This Row],[Cur_Amount Debit]],Table1[[#This Row],[Cur_Amount Debit]]/Table1[[#This Row],[Exchange Rate]])))</f>
        <v/>
      </c>
      <c r="Y226" s="159" t="str">
        <f>IF(E226="","",(IF(Table1[[#This Row],[Cur]]="USD",Table1[[#This Row],[Cur_Amount Credit]],Table1[[#This Row],[Cur_Amount Credit]]/ExchangeRate)))</f>
        <v/>
      </c>
      <c r="Z226" s="201" t="str">
        <f>IF(E226="","",(Table1[[#This Row],[Debit USD]]-Table1[[#This Row],[Credit USD]]))</f>
        <v/>
      </c>
      <c r="AA226" s="226"/>
      <c r="AB226" s="255"/>
      <c r="AC226" s="1"/>
      <c r="AD226" s="15"/>
      <c r="AE226" s="15" t="str">
        <f>IF(AND(OR(Table1[[#This Row],[Account]]="15030",Table1[[#This Row],[Account]]="15035",Table1[[#This Row],[Account]]="20150"),Table1[[#This Row],[Vendor ID]]=""),1,"")</f>
        <v/>
      </c>
      <c r="AF226" s="15"/>
      <c r="AG226" s="15"/>
      <c r="AH226" s="15"/>
      <c r="AI226" s="46" t="str">
        <f>IF(Table1[[#This Row],[Posting Date]]&lt;&gt;"","GJ-"&amp;CountryID,"")</f>
        <v/>
      </c>
      <c r="AJ226" s="59" t="str">
        <f>IF(Table1[[#This Row],[Posting Date]]&lt;&gt;"",Table1[[#This Row],[Posting Date]],"")</f>
        <v/>
      </c>
      <c r="AK226" s="46"/>
      <c r="AL226" s="46" t="str">
        <f>IF(Table1[[#This Row],[Description]]&lt;&gt;"",Table1[[#This Row],[Description]],"")</f>
        <v/>
      </c>
      <c r="AM226" s="46" t="str">
        <f>IF(Table1[[#This Row],[Posting Date]]&lt;&gt;"",Table1[[#This Row],[Reference Number]],"")</f>
        <v/>
      </c>
      <c r="AN226" s="46" t="str">
        <f>TRIM(Table1[[#This Row],[Line '#]])</f>
        <v/>
      </c>
      <c r="AO226" s="46" t="str">
        <f>TRIM(Table1[[#This Row],[Account]])</f>
        <v/>
      </c>
      <c r="AP226" s="46" t="str">
        <f>IF(Table1[[#This Row],[Posting Date]]&lt;&gt;"",$D$5,"")</f>
        <v/>
      </c>
      <c r="AQ226" s="46" t="str">
        <f>TRIM(Table1[[#This Row],[Departments-Prgrams]])</f>
        <v/>
      </c>
      <c r="AR226" s="46" t="str">
        <f>TRIM(Table1[[#This Row],[Grant]])</f>
        <v/>
      </c>
      <c r="AS226" s="46" t="str">
        <f>TRIM(Table1[[#This Row],[Staff ID]])</f>
        <v/>
      </c>
      <c r="AT226" s="46" t="str">
        <f>IF(TRIM(Table1[[#This Row],[Budget Code]])=0,"",TRIM(Table1[[#This Row],[Budget Code]]))</f>
        <v/>
      </c>
      <c r="AU226" s="46" t="str">
        <f>IF(Table1[[#This Row],[Line Description]]&lt;&gt;"",Table1[[#This Row],[Line Description]],"")</f>
        <v/>
      </c>
      <c r="AV226" s="46" t="str">
        <f>IF(Table1[[#This Row],[Cur_Amount Debit]]&gt;0,ROUND(Table1[[#This Row],[Cur_Amount Debit]],2),"")</f>
        <v/>
      </c>
      <c r="AW226" s="46" t="str">
        <f>IF(Table1[[#This Row],[Cur_Amount Credit]]&gt;0,ROUND(Table1[[#This Row],[Cur_Amount Credit]],2),"")</f>
        <v/>
      </c>
      <c r="AX226" s="46" t="str">
        <f>LEFT(Table1[[#This Row],[Cur]],3)</f>
        <v/>
      </c>
      <c r="AY226" s="59"/>
      <c r="AZ226" s="46"/>
      <c r="BA226" s="46" t="str">
        <f>IF(Table1[[#This Row],[Cur]]&lt;&gt;"",IF(Table1[[#This Row],[Cur]]="USD","",ExchangeRate),"")</f>
        <v/>
      </c>
      <c r="BB226" s="46" t="str">
        <f>IF(Table1[[#This Row],[Grant]]&lt;&gt;"",VLOOKUP(Table1[[#This Row],[Grant]],Grants!B:D,3),"")</f>
        <v/>
      </c>
      <c r="BC226" s="46" t="str">
        <f>TRIM(Table1[[#This Row],[Vendor ID]])</f>
        <v/>
      </c>
      <c r="BD226">
        <f>IF(Table1[[#This Row],[Reference Number]]=Q225,BD225,BD225+1)</f>
        <v>0</v>
      </c>
    </row>
    <row r="227" spans="1:56" ht="11.25" customHeight="1" x14ac:dyDescent="0.25">
      <c r="A227" s="1"/>
      <c r="B227" s="88" t="str">
        <f>IF(Table1[[#This Row],[Posting Date]]&lt;&gt;"",IF(Table1[[#This Row],[Reference Number]]=Q226,B226+1,1),"")</f>
        <v/>
      </c>
      <c r="C227" s="61"/>
      <c r="D227" s="61"/>
      <c r="E227" s="138"/>
      <c r="F227" s="141" t="str">
        <f>IFERROR(IF(VLOOKUP(Table1[[#This Row],[Budget Code Description]],Dimentions!$X$6:$AC$139,2,FALSE)="","",VLOOKUP(Table1[[#This Row],[Budget Code Description]],Dimentions!$X$6:$AC$139,2,FALSE)),"")</f>
        <v/>
      </c>
      <c r="G227" s="141"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1" t="str">
        <f>IFERROR(VLOOKUP(Table1[[#This Row],[Budget Code Description]],Table6[#All],8,FALSE),"")</f>
        <v/>
      </c>
      <c r="L227" s="63"/>
      <c r="M227" s="65" t="str">
        <f>IFERROR(VLOOKUP(Table1[[#This Row],[Staff ID]],Table2[],2,FALSE),"")</f>
        <v/>
      </c>
      <c r="N227" s="209" t="str">
        <f>IFERROR(IF(VLOOKUP(Table1[[#This Row],[Budget Code Description]],Dimentions!$X$6:$AC$134,4,FALSE)="","",VLOOKUP(Table1[[#This Row],[Budget Code Description]],Dimentions!$X$6:$AC$134,4,FALSE)),"")</f>
        <v/>
      </c>
      <c r="O227" s="65" t="str">
        <f>IFERROR(VLOOKUP(Table1[[#This Row],[Vendor ID]],Table549[],2,FALSE),"")</f>
        <v/>
      </c>
      <c r="P227" s="63"/>
      <c r="Q227" s="141" t="str">
        <f>IF(Table1[[#This Row],[Posting Date]]&lt;&gt;"",$D$9,"")</f>
        <v/>
      </c>
      <c r="R227" s="157" t="str">
        <f>IF(Table1[[#This Row],[Posting Date]]&lt;&gt;"",$D$10,"")</f>
        <v/>
      </c>
      <c r="S227" s="66"/>
      <c r="T227" s="63"/>
      <c r="U227" s="67"/>
      <c r="V227" s="67"/>
      <c r="W227" s="67" t="str">
        <f t="shared" si="7"/>
        <v/>
      </c>
      <c r="X227" s="159" t="str">
        <f>IF(E227="","",(IF(Table1[[#This Row],[Cur]]="USD",Table1[[#This Row],[Cur_Amount Debit]],Table1[[#This Row],[Cur_Amount Debit]]/Table1[[#This Row],[Exchange Rate]])))</f>
        <v/>
      </c>
      <c r="Y227" s="159" t="str">
        <f>IF(E227="","",(IF(Table1[[#This Row],[Cur]]="USD",Table1[[#This Row],[Cur_Amount Credit]],Table1[[#This Row],[Cur_Amount Credit]]/ExchangeRate)))</f>
        <v/>
      </c>
      <c r="Z227" s="201" t="str">
        <f>IF(E227="","",(Table1[[#This Row],[Debit USD]]-Table1[[#This Row],[Credit USD]]))</f>
        <v/>
      </c>
      <c r="AA227" s="226"/>
      <c r="AB227" s="255"/>
      <c r="AC227" s="1"/>
      <c r="AD227" s="15"/>
      <c r="AE227" s="15" t="str">
        <f>IF(AND(OR(Table1[[#This Row],[Account]]="15030",Table1[[#This Row],[Account]]="15035",Table1[[#This Row],[Account]]="20150"),Table1[[#This Row],[Vendor ID]]=""),1,"")</f>
        <v/>
      </c>
      <c r="AF227" s="15"/>
      <c r="AG227" s="15"/>
      <c r="AH227" s="15"/>
      <c r="AI227" s="46" t="str">
        <f>IF(Table1[[#This Row],[Posting Date]]&lt;&gt;"","GJ-"&amp;CountryID,"")</f>
        <v/>
      </c>
      <c r="AJ227" s="59" t="str">
        <f>IF(Table1[[#This Row],[Posting Date]]&lt;&gt;"",Table1[[#This Row],[Posting Date]],"")</f>
        <v/>
      </c>
      <c r="AK227" s="46"/>
      <c r="AL227" s="46" t="str">
        <f>IF(Table1[[#This Row],[Description]]&lt;&gt;"",Table1[[#This Row],[Description]],"")</f>
        <v/>
      </c>
      <c r="AM227" s="46" t="str">
        <f>IF(Table1[[#This Row],[Posting Date]]&lt;&gt;"",Table1[[#This Row],[Reference Number]],"")</f>
        <v/>
      </c>
      <c r="AN227" s="46" t="str">
        <f>TRIM(Table1[[#This Row],[Line '#]])</f>
        <v/>
      </c>
      <c r="AO227" s="46" t="str">
        <f>TRIM(Table1[[#This Row],[Account]])</f>
        <v/>
      </c>
      <c r="AP227" s="46" t="str">
        <f>IF(Table1[[#This Row],[Posting Date]]&lt;&gt;"",$D$5,"")</f>
        <v/>
      </c>
      <c r="AQ227" s="46" t="str">
        <f>TRIM(Table1[[#This Row],[Departments-Prgrams]])</f>
        <v/>
      </c>
      <c r="AR227" s="46" t="str">
        <f>TRIM(Table1[[#This Row],[Grant]])</f>
        <v/>
      </c>
      <c r="AS227" s="46" t="str">
        <f>TRIM(Table1[[#This Row],[Staff ID]])</f>
        <v/>
      </c>
      <c r="AT227" s="46" t="str">
        <f>IF(TRIM(Table1[[#This Row],[Budget Code]])=0,"",TRIM(Table1[[#This Row],[Budget Code]]))</f>
        <v/>
      </c>
      <c r="AU227" s="46" t="str">
        <f>IF(Table1[[#This Row],[Line Description]]&lt;&gt;"",Table1[[#This Row],[Line Description]],"")</f>
        <v/>
      </c>
      <c r="AV227" s="46" t="str">
        <f>IF(Table1[[#This Row],[Cur_Amount Debit]]&gt;0,ROUND(Table1[[#This Row],[Cur_Amount Debit]],2),"")</f>
        <v/>
      </c>
      <c r="AW227" s="46" t="str">
        <f>IF(Table1[[#This Row],[Cur_Amount Credit]]&gt;0,ROUND(Table1[[#This Row],[Cur_Amount Credit]],2),"")</f>
        <v/>
      </c>
      <c r="AX227" s="46" t="str">
        <f>LEFT(Table1[[#This Row],[Cur]],3)</f>
        <v/>
      </c>
      <c r="AY227" s="59"/>
      <c r="AZ227" s="46"/>
      <c r="BA227" s="46" t="str">
        <f>IF(Table1[[#This Row],[Cur]]&lt;&gt;"",IF(Table1[[#This Row],[Cur]]="USD","",ExchangeRate),"")</f>
        <v/>
      </c>
      <c r="BB227" s="46" t="str">
        <f>IF(Table1[[#This Row],[Grant]]&lt;&gt;"",VLOOKUP(Table1[[#This Row],[Grant]],Grants!B:D,3),"")</f>
        <v/>
      </c>
      <c r="BC227" s="46" t="str">
        <f>TRIM(Table1[[#This Row],[Vendor ID]])</f>
        <v/>
      </c>
      <c r="BD227">
        <f>IF(Table1[[#This Row],[Reference Number]]=Q226,BD226,BD226+1)</f>
        <v>0</v>
      </c>
    </row>
    <row r="228" spans="1:56" ht="11.25" customHeight="1" x14ac:dyDescent="0.25">
      <c r="A228" s="1"/>
      <c r="B228" s="88" t="str">
        <f>IF(Table1[[#This Row],[Posting Date]]&lt;&gt;"",IF(Table1[[#This Row],[Reference Number]]=Q227,B227+1,1),"")</f>
        <v/>
      </c>
      <c r="C228" s="61"/>
      <c r="D228" s="61"/>
      <c r="E228" s="138"/>
      <c r="F228" s="141" t="str">
        <f>IFERROR(IF(VLOOKUP(Table1[[#This Row],[Budget Code Description]],Dimentions!$X$6:$AC$139,2,FALSE)="","",VLOOKUP(Table1[[#This Row],[Budget Code Description]],Dimentions!$X$6:$AC$139,2,FALSE)),"")</f>
        <v/>
      </c>
      <c r="G228" s="141"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1" t="str">
        <f>IFERROR(VLOOKUP(Table1[[#This Row],[Budget Code Description]],Table6[#All],8,FALSE),"")</f>
        <v/>
      </c>
      <c r="L228" s="63"/>
      <c r="M228" s="65" t="str">
        <f>IFERROR(VLOOKUP(Table1[[#This Row],[Staff ID]],Table2[],2,FALSE),"")</f>
        <v/>
      </c>
      <c r="N228" s="209" t="str">
        <f>IFERROR(IF(VLOOKUP(Table1[[#This Row],[Budget Code Description]],Dimentions!$X$6:$AC$134,4,FALSE)="","",VLOOKUP(Table1[[#This Row],[Budget Code Description]],Dimentions!$X$6:$AC$134,4,FALSE)),"")</f>
        <v/>
      </c>
      <c r="O228" s="65" t="str">
        <f>IFERROR(VLOOKUP(Table1[[#This Row],[Vendor ID]],Table549[],2,FALSE),"")</f>
        <v/>
      </c>
      <c r="P228" s="63"/>
      <c r="Q228" s="141" t="str">
        <f>IF(Table1[[#This Row],[Posting Date]]&lt;&gt;"",$D$9,"")</f>
        <v/>
      </c>
      <c r="R228" s="157" t="str">
        <f>IF(Table1[[#This Row],[Posting Date]]&lt;&gt;"",$D$10,"")</f>
        <v/>
      </c>
      <c r="S228" s="66"/>
      <c r="T228" s="63"/>
      <c r="U228" s="67"/>
      <c r="V228" s="67"/>
      <c r="W228" s="67" t="str">
        <f t="shared" si="7"/>
        <v/>
      </c>
      <c r="X228" s="159" t="str">
        <f>IF(E228="","",(IF(Table1[[#This Row],[Cur]]="USD",Table1[[#This Row],[Cur_Amount Debit]],Table1[[#This Row],[Cur_Amount Debit]]/Table1[[#This Row],[Exchange Rate]])))</f>
        <v/>
      </c>
      <c r="Y228" s="159" t="str">
        <f>IF(E228="","",(IF(Table1[[#This Row],[Cur]]="USD",Table1[[#This Row],[Cur_Amount Credit]],Table1[[#This Row],[Cur_Amount Credit]]/ExchangeRate)))</f>
        <v/>
      </c>
      <c r="Z228" s="201" t="str">
        <f>IF(E228="","",(Table1[[#This Row],[Debit USD]]-Table1[[#This Row],[Credit USD]]))</f>
        <v/>
      </c>
      <c r="AA228" s="226"/>
      <c r="AB228" s="255"/>
      <c r="AC228" s="1"/>
      <c r="AD228" s="15"/>
      <c r="AE228" s="15" t="str">
        <f>IF(AND(OR(Table1[[#This Row],[Account]]="15030",Table1[[#This Row],[Account]]="15035",Table1[[#This Row],[Account]]="20150"),Table1[[#This Row],[Vendor ID]]=""),1,"")</f>
        <v/>
      </c>
      <c r="AF228" s="15"/>
      <c r="AG228" s="15"/>
      <c r="AH228" s="15"/>
      <c r="AI228" s="46" t="str">
        <f>IF(Table1[[#This Row],[Posting Date]]&lt;&gt;"","GJ-"&amp;CountryID,"")</f>
        <v/>
      </c>
      <c r="AJ228" s="59" t="str">
        <f>IF(Table1[[#This Row],[Posting Date]]&lt;&gt;"",Table1[[#This Row],[Posting Date]],"")</f>
        <v/>
      </c>
      <c r="AK228" s="46"/>
      <c r="AL228" s="46" t="str">
        <f>IF(Table1[[#This Row],[Description]]&lt;&gt;"",Table1[[#This Row],[Description]],"")</f>
        <v/>
      </c>
      <c r="AM228" s="46" t="str">
        <f>IF(Table1[[#This Row],[Posting Date]]&lt;&gt;"",Table1[[#This Row],[Reference Number]],"")</f>
        <v/>
      </c>
      <c r="AN228" s="46" t="str">
        <f>TRIM(Table1[[#This Row],[Line '#]])</f>
        <v/>
      </c>
      <c r="AO228" s="46" t="str">
        <f>TRIM(Table1[[#This Row],[Account]])</f>
        <v/>
      </c>
      <c r="AP228" s="46" t="str">
        <f>IF(Table1[[#This Row],[Posting Date]]&lt;&gt;"",$D$5,"")</f>
        <v/>
      </c>
      <c r="AQ228" s="46" t="str">
        <f>TRIM(Table1[[#This Row],[Departments-Prgrams]])</f>
        <v/>
      </c>
      <c r="AR228" s="46" t="str">
        <f>TRIM(Table1[[#This Row],[Grant]])</f>
        <v/>
      </c>
      <c r="AS228" s="46" t="str">
        <f>TRIM(Table1[[#This Row],[Staff ID]])</f>
        <v/>
      </c>
      <c r="AT228" s="46" t="str">
        <f>IF(TRIM(Table1[[#This Row],[Budget Code]])=0,"",TRIM(Table1[[#This Row],[Budget Code]]))</f>
        <v/>
      </c>
      <c r="AU228" s="46" t="str">
        <f>IF(Table1[[#This Row],[Line Description]]&lt;&gt;"",Table1[[#This Row],[Line Description]],"")</f>
        <v/>
      </c>
      <c r="AV228" s="46" t="str">
        <f>IF(Table1[[#This Row],[Cur_Amount Debit]]&gt;0,ROUND(Table1[[#This Row],[Cur_Amount Debit]],2),"")</f>
        <v/>
      </c>
      <c r="AW228" s="46" t="str">
        <f>IF(Table1[[#This Row],[Cur_Amount Credit]]&gt;0,ROUND(Table1[[#This Row],[Cur_Amount Credit]],2),"")</f>
        <v/>
      </c>
      <c r="AX228" s="46" t="str">
        <f>LEFT(Table1[[#This Row],[Cur]],3)</f>
        <v/>
      </c>
      <c r="AY228" s="59"/>
      <c r="AZ228" s="46"/>
      <c r="BA228" s="46" t="str">
        <f>IF(Table1[[#This Row],[Cur]]&lt;&gt;"",IF(Table1[[#This Row],[Cur]]="USD","",ExchangeRate),"")</f>
        <v/>
      </c>
      <c r="BB228" s="46" t="str">
        <f>IF(Table1[[#This Row],[Grant]]&lt;&gt;"",VLOOKUP(Table1[[#This Row],[Grant]],Grants!B:D,3),"")</f>
        <v/>
      </c>
      <c r="BC228" s="46" t="str">
        <f>TRIM(Table1[[#This Row],[Vendor ID]])</f>
        <v/>
      </c>
      <c r="BD228">
        <f>IF(Table1[[#This Row],[Reference Number]]=Q227,BD227,BD227+1)</f>
        <v>0</v>
      </c>
    </row>
    <row r="229" spans="1:56" ht="11.25" customHeight="1" x14ac:dyDescent="0.25">
      <c r="A229" s="1"/>
      <c r="B229" s="88" t="str">
        <f>IF(Table1[[#This Row],[Posting Date]]&lt;&gt;"",IF(Table1[[#This Row],[Reference Number]]=Q228,B228+1,1),"")</f>
        <v/>
      </c>
      <c r="C229" s="61"/>
      <c r="D229" s="61"/>
      <c r="E229" s="138"/>
      <c r="F229" s="141" t="str">
        <f>IFERROR(IF(VLOOKUP(Table1[[#This Row],[Budget Code Description]],Dimentions!$X$6:$AC$139,2,FALSE)="","",VLOOKUP(Table1[[#This Row],[Budget Code Description]],Dimentions!$X$6:$AC$139,2,FALSE)),"")</f>
        <v/>
      </c>
      <c r="G229" s="141"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1" t="str">
        <f>IFERROR(VLOOKUP(Table1[[#This Row],[Budget Code Description]],Table6[#All],8,FALSE),"")</f>
        <v/>
      </c>
      <c r="L229" s="63"/>
      <c r="M229" s="65" t="str">
        <f>IFERROR(VLOOKUP(Table1[[#This Row],[Staff ID]],Table2[],2,FALSE),"")</f>
        <v/>
      </c>
      <c r="N229" s="209" t="str">
        <f>IFERROR(IF(VLOOKUP(Table1[[#This Row],[Budget Code Description]],Dimentions!$X$6:$AC$134,4,FALSE)="","",VLOOKUP(Table1[[#This Row],[Budget Code Description]],Dimentions!$X$6:$AC$134,4,FALSE)),"")</f>
        <v/>
      </c>
      <c r="O229" s="65" t="str">
        <f>IFERROR(VLOOKUP(Table1[[#This Row],[Vendor ID]],Table549[],2,FALSE),"")</f>
        <v/>
      </c>
      <c r="P229" s="63"/>
      <c r="Q229" s="141" t="str">
        <f>IF(Table1[[#This Row],[Posting Date]]&lt;&gt;"",$D$9,"")</f>
        <v/>
      </c>
      <c r="R229" s="157" t="str">
        <f>IF(Table1[[#This Row],[Posting Date]]&lt;&gt;"",$D$10,"")</f>
        <v/>
      </c>
      <c r="S229" s="66"/>
      <c r="T229" s="63"/>
      <c r="U229" s="67"/>
      <c r="V229" s="67"/>
      <c r="W229" s="67" t="str">
        <f t="shared" si="7"/>
        <v/>
      </c>
      <c r="X229" s="159" t="str">
        <f>IF(E229="","",(IF(Table1[[#This Row],[Cur]]="USD",Table1[[#This Row],[Cur_Amount Debit]],Table1[[#This Row],[Cur_Amount Debit]]/Table1[[#This Row],[Exchange Rate]])))</f>
        <v/>
      </c>
      <c r="Y229" s="159" t="str">
        <f>IF(E229="","",(IF(Table1[[#This Row],[Cur]]="USD",Table1[[#This Row],[Cur_Amount Credit]],Table1[[#This Row],[Cur_Amount Credit]]/ExchangeRate)))</f>
        <v/>
      </c>
      <c r="Z229" s="201" t="str">
        <f>IF(E229="","",(Table1[[#This Row],[Debit USD]]-Table1[[#This Row],[Credit USD]]))</f>
        <v/>
      </c>
      <c r="AA229" s="226"/>
      <c r="AB229" s="255"/>
      <c r="AC229" s="1"/>
      <c r="AD229" s="15"/>
      <c r="AE229" s="15" t="str">
        <f>IF(AND(OR(Table1[[#This Row],[Account]]="15030",Table1[[#This Row],[Account]]="15035",Table1[[#This Row],[Account]]="20150"),Table1[[#This Row],[Vendor ID]]=""),1,"")</f>
        <v/>
      </c>
      <c r="AF229" s="15"/>
      <c r="AG229" s="15"/>
      <c r="AH229" s="15"/>
      <c r="AI229" s="46" t="str">
        <f>IF(Table1[[#This Row],[Posting Date]]&lt;&gt;"","GJ-"&amp;CountryID,"")</f>
        <v/>
      </c>
      <c r="AJ229" s="59" t="str">
        <f>IF(Table1[[#This Row],[Posting Date]]&lt;&gt;"",Table1[[#This Row],[Posting Date]],"")</f>
        <v/>
      </c>
      <c r="AK229" s="46"/>
      <c r="AL229" s="46" t="str">
        <f>IF(Table1[[#This Row],[Description]]&lt;&gt;"",Table1[[#This Row],[Description]],"")</f>
        <v/>
      </c>
      <c r="AM229" s="46" t="str">
        <f>IF(Table1[[#This Row],[Posting Date]]&lt;&gt;"",Table1[[#This Row],[Reference Number]],"")</f>
        <v/>
      </c>
      <c r="AN229" s="46" t="str">
        <f>TRIM(Table1[[#This Row],[Line '#]])</f>
        <v/>
      </c>
      <c r="AO229" s="46" t="str">
        <f>TRIM(Table1[[#This Row],[Account]])</f>
        <v/>
      </c>
      <c r="AP229" s="46" t="str">
        <f>IF(Table1[[#This Row],[Posting Date]]&lt;&gt;"",$D$5,"")</f>
        <v/>
      </c>
      <c r="AQ229" s="46" t="str">
        <f>TRIM(Table1[[#This Row],[Departments-Prgrams]])</f>
        <v/>
      </c>
      <c r="AR229" s="46" t="str">
        <f>TRIM(Table1[[#This Row],[Grant]])</f>
        <v/>
      </c>
      <c r="AS229" s="46" t="str">
        <f>TRIM(Table1[[#This Row],[Staff ID]])</f>
        <v/>
      </c>
      <c r="AT229" s="46" t="str">
        <f>IF(TRIM(Table1[[#This Row],[Budget Code]])=0,"",TRIM(Table1[[#This Row],[Budget Code]]))</f>
        <v/>
      </c>
      <c r="AU229" s="46" t="str">
        <f>IF(Table1[[#This Row],[Line Description]]&lt;&gt;"",Table1[[#This Row],[Line Description]],"")</f>
        <v/>
      </c>
      <c r="AV229" s="46" t="str">
        <f>IF(Table1[[#This Row],[Cur_Amount Debit]]&gt;0,ROUND(Table1[[#This Row],[Cur_Amount Debit]],2),"")</f>
        <v/>
      </c>
      <c r="AW229" s="46" t="str">
        <f>IF(Table1[[#This Row],[Cur_Amount Credit]]&gt;0,ROUND(Table1[[#This Row],[Cur_Amount Credit]],2),"")</f>
        <v/>
      </c>
      <c r="AX229" s="46" t="str">
        <f>LEFT(Table1[[#This Row],[Cur]],3)</f>
        <v/>
      </c>
      <c r="AY229" s="59"/>
      <c r="AZ229" s="46"/>
      <c r="BA229" s="46" t="str">
        <f>IF(Table1[[#This Row],[Cur]]&lt;&gt;"",IF(Table1[[#This Row],[Cur]]="USD","",ExchangeRate),"")</f>
        <v/>
      </c>
      <c r="BB229" s="46" t="str">
        <f>IF(Table1[[#This Row],[Grant]]&lt;&gt;"",VLOOKUP(Table1[[#This Row],[Grant]],Grants!B:D,3),"")</f>
        <v/>
      </c>
      <c r="BC229" s="46" t="str">
        <f>TRIM(Table1[[#This Row],[Vendor ID]])</f>
        <v/>
      </c>
      <c r="BD229">
        <f>IF(Table1[[#This Row],[Reference Number]]=Q228,BD228,BD228+1)</f>
        <v>0</v>
      </c>
    </row>
    <row r="230" spans="1:56" ht="11.25" customHeight="1" x14ac:dyDescent="0.25">
      <c r="A230" s="1"/>
      <c r="B230" s="88" t="str">
        <f>IF(Table1[[#This Row],[Posting Date]]&lt;&gt;"",IF(Table1[[#This Row],[Reference Number]]=Q229,B229+1,1),"")</f>
        <v/>
      </c>
      <c r="C230" s="61"/>
      <c r="D230" s="61"/>
      <c r="E230" s="138"/>
      <c r="F230" s="141" t="str">
        <f>IFERROR(IF(VLOOKUP(Table1[[#This Row],[Budget Code Description]],Dimentions!$X$6:$AC$139,2,FALSE)="","",VLOOKUP(Table1[[#This Row],[Budget Code Description]],Dimentions!$X$6:$AC$139,2,FALSE)),"")</f>
        <v/>
      </c>
      <c r="G230" s="141"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1" t="str">
        <f>IFERROR(VLOOKUP(Table1[[#This Row],[Budget Code Description]],Table6[#All],8,FALSE),"")</f>
        <v/>
      </c>
      <c r="L230" s="63"/>
      <c r="M230" s="65" t="str">
        <f>IFERROR(VLOOKUP(Table1[[#This Row],[Staff ID]],Table2[],2,FALSE),"")</f>
        <v/>
      </c>
      <c r="N230" s="209" t="str">
        <f>IFERROR(IF(VLOOKUP(Table1[[#This Row],[Budget Code Description]],Dimentions!$X$6:$AC$134,4,FALSE)="","",VLOOKUP(Table1[[#This Row],[Budget Code Description]],Dimentions!$X$6:$AC$134,4,FALSE)),"")</f>
        <v/>
      </c>
      <c r="O230" s="65" t="str">
        <f>IFERROR(VLOOKUP(Table1[[#This Row],[Vendor ID]],Table549[],2,FALSE),"")</f>
        <v/>
      </c>
      <c r="P230" s="63"/>
      <c r="Q230" s="141" t="str">
        <f>IF(Table1[[#This Row],[Posting Date]]&lt;&gt;"",$D$9,"")</f>
        <v/>
      </c>
      <c r="R230" s="157" t="str">
        <f>IF(Table1[[#This Row],[Posting Date]]&lt;&gt;"",$D$10,"")</f>
        <v/>
      </c>
      <c r="S230" s="66"/>
      <c r="T230" s="63"/>
      <c r="U230" s="67"/>
      <c r="V230" s="67"/>
      <c r="W230" s="67" t="str">
        <f t="shared" si="7"/>
        <v/>
      </c>
      <c r="X230" s="159" t="str">
        <f>IF(E230="","",(IF(Table1[[#This Row],[Cur]]="USD",Table1[[#This Row],[Cur_Amount Debit]],Table1[[#This Row],[Cur_Amount Debit]]/Table1[[#This Row],[Exchange Rate]])))</f>
        <v/>
      </c>
      <c r="Y230" s="159" t="str">
        <f>IF(E230="","",(IF(Table1[[#This Row],[Cur]]="USD",Table1[[#This Row],[Cur_Amount Credit]],Table1[[#This Row],[Cur_Amount Credit]]/ExchangeRate)))</f>
        <v/>
      </c>
      <c r="Z230" s="201" t="str">
        <f>IF(E230="","",(Table1[[#This Row],[Debit USD]]-Table1[[#This Row],[Credit USD]]))</f>
        <v/>
      </c>
      <c r="AA230" s="226"/>
      <c r="AB230" s="255"/>
      <c r="AC230" s="1"/>
      <c r="AD230" s="15"/>
      <c r="AE230" s="15" t="str">
        <f>IF(AND(OR(Table1[[#This Row],[Account]]="15030",Table1[[#This Row],[Account]]="15035",Table1[[#This Row],[Account]]="20150"),Table1[[#This Row],[Vendor ID]]=""),1,"")</f>
        <v/>
      </c>
      <c r="AF230" s="15"/>
      <c r="AG230" s="15"/>
      <c r="AH230" s="15"/>
      <c r="AI230" s="46" t="str">
        <f>IF(Table1[[#This Row],[Posting Date]]&lt;&gt;"","GJ-"&amp;CountryID,"")</f>
        <v/>
      </c>
      <c r="AJ230" s="59" t="str">
        <f>IF(Table1[[#This Row],[Posting Date]]&lt;&gt;"",Table1[[#This Row],[Posting Date]],"")</f>
        <v/>
      </c>
      <c r="AK230" s="46"/>
      <c r="AL230" s="46" t="str">
        <f>IF(Table1[[#This Row],[Description]]&lt;&gt;"",Table1[[#This Row],[Description]],"")</f>
        <v/>
      </c>
      <c r="AM230" s="46" t="str">
        <f>IF(Table1[[#This Row],[Posting Date]]&lt;&gt;"",Table1[[#This Row],[Reference Number]],"")</f>
        <v/>
      </c>
      <c r="AN230" s="46" t="str">
        <f>TRIM(Table1[[#This Row],[Line '#]])</f>
        <v/>
      </c>
      <c r="AO230" s="46" t="str">
        <f>TRIM(Table1[[#This Row],[Account]])</f>
        <v/>
      </c>
      <c r="AP230" s="46" t="str">
        <f>IF(Table1[[#This Row],[Posting Date]]&lt;&gt;"",$D$5,"")</f>
        <v/>
      </c>
      <c r="AQ230" s="46" t="str">
        <f>TRIM(Table1[[#This Row],[Departments-Prgrams]])</f>
        <v/>
      </c>
      <c r="AR230" s="46" t="str">
        <f>TRIM(Table1[[#This Row],[Grant]])</f>
        <v/>
      </c>
      <c r="AS230" s="46" t="str">
        <f>TRIM(Table1[[#This Row],[Staff ID]])</f>
        <v/>
      </c>
      <c r="AT230" s="46" t="str">
        <f>IF(TRIM(Table1[[#This Row],[Budget Code]])=0,"",TRIM(Table1[[#This Row],[Budget Code]]))</f>
        <v/>
      </c>
      <c r="AU230" s="46" t="str">
        <f>IF(Table1[[#This Row],[Line Description]]&lt;&gt;"",Table1[[#This Row],[Line Description]],"")</f>
        <v/>
      </c>
      <c r="AV230" s="46" t="str">
        <f>IF(Table1[[#This Row],[Cur_Amount Debit]]&gt;0,ROUND(Table1[[#This Row],[Cur_Amount Debit]],2),"")</f>
        <v/>
      </c>
      <c r="AW230" s="46" t="str">
        <f>IF(Table1[[#This Row],[Cur_Amount Credit]]&gt;0,ROUND(Table1[[#This Row],[Cur_Amount Credit]],2),"")</f>
        <v/>
      </c>
      <c r="AX230" s="46" t="str">
        <f>LEFT(Table1[[#This Row],[Cur]],3)</f>
        <v/>
      </c>
      <c r="AY230" s="59"/>
      <c r="AZ230" s="46"/>
      <c r="BA230" s="46" t="str">
        <f>IF(Table1[[#This Row],[Cur]]&lt;&gt;"",IF(Table1[[#This Row],[Cur]]="USD","",ExchangeRate),"")</f>
        <v/>
      </c>
      <c r="BB230" s="46" t="str">
        <f>IF(Table1[[#This Row],[Grant]]&lt;&gt;"",VLOOKUP(Table1[[#This Row],[Grant]],Grants!B:D,3),"")</f>
        <v/>
      </c>
      <c r="BC230" s="46" t="str">
        <f>TRIM(Table1[[#This Row],[Vendor ID]])</f>
        <v/>
      </c>
      <c r="BD230">
        <f>IF(Table1[[#This Row],[Reference Number]]=Q229,BD229,BD229+1)</f>
        <v>0</v>
      </c>
    </row>
    <row r="231" spans="1:56" ht="11.25" customHeight="1" x14ac:dyDescent="0.25">
      <c r="A231" s="1"/>
      <c r="B231" s="88" t="str">
        <f>IF(Table1[[#This Row],[Posting Date]]&lt;&gt;"",IF(Table1[[#This Row],[Reference Number]]=Q230,B230+1,1),"")</f>
        <v/>
      </c>
      <c r="C231" s="61"/>
      <c r="D231" s="61"/>
      <c r="E231" s="138"/>
      <c r="F231" s="141" t="str">
        <f>IFERROR(IF(VLOOKUP(Table1[[#This Row],[Budget Code Description]],Dimentions!$X$6:$AC$139,2,FALSE)="","",VLOOKUP(Table1[[#This Row],[Budget Code Description]],Dimentions!$X$6:$AC$139,2,FALSE)),"")</f>
        <v/>
      </c>
      <c r="G231" s="141"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1" t="str">
        <f>IFERROR(VLOOKUP(Table1[[#This Row],[Budget Code Description]],Table6[#All],8,FALSE),"")</f>
        <v/>
      </c>
      <c r="L231" s="63"/>
      <c r="M231" s="65" t="str">
        <f>IFERROR(VLOOKUP(Table1[[#This Row],[Staff ID]],Table2[],2,FALSE),"")</f>
        <v/>
      </c>
      <c r="N231" s="209" t="str">
        <f>IFERROR(IF(VLOOKUP(Table1[[#This Row],[Budget Code Description]],Dimentions!$X$6:$AC$134,4,FALSE)="","",VLOOKUP(Table1[[#This Row],[Budget Code Description]],Dimentions!$X$6:$AC$134,4,FALSE)),"")</f>
        <v/>
      </c>
      <c r="O231" s="65" t="str">
        <f>IFERROR(VLOOKUP(Table1[[#This Row],[Vendor ID]],Table549[],2,FALSE),"")</f>
        <v/>
      </c>
      <c r="P231" s="63"/>
      <c r="Q231" s="141" t="str">
        <f>IF(Table1[[#This Row],[Posting Date]]&lt;&gt;"",$D$9,"")</f>
        <v/>
      </c>
      <c r="R231" s="157" t="str">
        <f>IF(Table1[[#This Row],[Posting Date]]&lt;&gt;"",$D$10,"")</f>
        <v/>
      </c>
      <c r="S231" s="66"/>
      <c r="T231" s="63"/>
      <c r="U231" s="67"/>
      <c r="V231" s="67"/>
      <c r="W231" s="67" t="str">
        <f t="shared" si="7"/>
        <v/>
      </c>
      <c r="X231" s="159" t="str">
        <f>IF(E231="","",(IF(Table1[[#This Row],[Cur]]="USD",Table1[[#This Row],[Cur_Amount Debit]],Table1[[#This Row],[Cur_Amount Debit]]/Table1[[#This Row],[Exchange Rate]])))</f>
        <v/>
      </c>
      <c r="Y231" s="159" t="str">
        <f>IF(E231="","",(IF(Table1[[#This Row],[Cur]]="USD",Table1[[#This Row],[Cur_Amount Credit]],Table1[[#This Row],[Cur_Amount Credit]]/ExchangeRate)))</f>
        <v/>
      </c>
      <c r="Z231" s="201" t="str">
        <f>IF(E231="","",(Table1[[#This Row],[Debit USD]]-Table1[[#This Row],[Credit USD]]))</f>
        <v/>
      </c>
      <c r="AA231" s="226"/>
      <c r="AB231" s="255"/>
      <c r="AC231" s="1"/>
      <c r="AD231" s="15"/>
      <c r="AE231" s="15" t="str">
        <f>IF(AND(OR(Table1[[#This Row],[Account]]="15030",Table1[[#This Row],[Account]]="15035",Table1[[#This Row],[Account]]="20150"),Table1[[#This Row],[Vendor ID]]=""),1,"")</f>
        <v/>
      </c>
      <c r="AF231" s="15"/>
      <c r="AG231" s="15"/>
      <c r="AH231" s="15"/>
      <c r="AI231" s="46" t="str">
        <f>IF(Table1[[#This Row],[Posting Date]]&lt;&gt;"","GJ-"&amp;CountryID,"")</f>
        <v/>
      </c>
      <c r="AJ231" s="59" t="str">
        <f>IF(Table1[[#This Row],[Posting Date]]&lt;&gt;"",Table1[[#This Row],[Posting Date]],"")</f>
        <v/>
      </c>
      <c r="AK231" s="46"/>
      <c r="AL231" s="46" t="str">
        <f>IF(Table1[[#This Row],[Description]]&lt;&gt;"",Table1[[#This Row],[Description]],"")</f>
        <v/>
      </c>
      <c r="AM231" s="46" t="str">
        <f>IF(Table1[[#This Row],[Posting Date]]&lt;&gt;"",Table1[[#This Row],[Reference Number]],"")</f>
        <v/>
      </c>
      <c r="AN231" s="46" t="str">
        <f>TRIM(Table1[[#This Row],[Line '#]])</f>
        <v/>
      </c>
      <c r="AO231" s="46" t="str">
        <f>TRIM(Table1[[#This Row],[Account]])</f>
        <v/>
      </c>
      <c r="AP231" s="46" t="str">
        <f>IF(Table1[[#This Row],[Posting Date]]&lt;&gt;"",$D$5,"")</f>
        <v/>
      </c>
      <c r="AQ231" s="46" t="str">
        <f>TRIM(Table1[[#This Row],[Departments-Prgrams]])</f>
        <v/>
      </c>
      <c r="AR231" s="46" t="str">
        <f>TRIM(Table1[[#This Row],[Grant]])</f>
        <v/>
      </c>
      <c r="AS231" s="46" t="str">
        <f>TRIM(Table1[[#This Row],[Staff ID]])</f>
        <v/>
      </c>
      <c r="AT231" s="46" t="str">
        <f>IF(TRIM(Table1[[#This Row],[Budget Code]])=0,"",TRIM(Table1[[#This Row],[Budget Code]]))</f>
        <v/>
      </c>
      <c r="AU231" s="46" t="str">
        <f>IF(Table1[[#This Row],[Line Description]]&lt;&gt;"",Table1[[#This Row],[Line Description]],"")</f>
        <v/>
      </c>
      <c r="AV231" s="46" t="str">
        <f>IF(Table1[[#This Row],[Cur_Amount Debit]]&gt;0,ROUND(Table1[[#This Row],[Cur_Amount Debit]],2),"")</f>
        <v/>
      </c>
      <c r="AW231" s="46" t="str">
        <f>IF(Table1[[#This Row],[Cur_Amount Credit]]&gt;0,ROUND(Table1[[#This Row],[Cur_Amount Credit]],2),"")</f>
        <v/>
      </c>
      <c r="AX231" s="46" t="str">
        <f>LEFT(Table1[[#This Row],[Cur]],3)</f>
        <v/>
      </c>
      <c r="AY231" s="59"/>
      <c r="AZ231" s="46"/>
      <c r="BA231" s="46" t="str">
        <f>IF(Table1[[#This Row],[Cur]]&lt;&gt;"",IF(Table1[[#This Row],[Cur]]="USD","",ExchangeRate),"")</f>
        <v/>
      </c>
      <c r="BB231" s="46" t="str">
        <f>IF(Table1[[#This Row],[Grant]]&lt;&gt;"",VLOOKUP(Table1[[#This Row],[Grant]],Grants!B:D,3),"")</f>
        <v/>
      </c>
      <c r="BC231" s="46" t="str">
        <f>TRIM(Table1[[#This Row],[Vendor ID]])</f>
        <v/>
      </c>
      <c r="BD231">
        <f>IF(Table1[[#This Row],[Reference Number]]=Q230,BD230,BD230+1)</f>
        <v>0</v>
      </c>
    </row>
    <row r="232" spans="1:56" ht="11.25" customHeight="1" x14ac:dyDescent="0.25">
      <c r="A232" s="1"/>
      <c r="B232" s="88" t="str">
        <f>IF(Table1[[#This Row],[Posting Date]]&lt;&gt;"",IF(Table1[[#This Row],[Reference Number]]=Q231,B231+1,1),"")</f>
        <v/>
      </c>
      <c r="C232" s="61"/>
      <c r="D232" s="61"/>
      <c r="E232" s="138"/>
      <c r="F232" s="141" t="str">
        <f>IFERROR(IF(VLOOKUP(Table1[[#This Row],[Budget Code Description]],Dimentions!$X$6:$AC$139,2,FALSE)="","",VLOOKUP(Table1[[#This Row],[Budget Code Description]],Dimentions!$X$6:$AC$139,2,FALSE)),"")</f>
        <v/>
      </c>
      <c r="G232" s="141"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1" t="str">
        <f>IFERROR(VLOOKUP(Table1[[#This Row],[Budget Code Description]],Table6[#All],8,FALSE),"")</f>
        <v/>
      </c>
      <c r="L232" s="63"/>
      <c r="M232" s="65" t="str">
        <f>IFERROR(VLOOKUP(Table1[[#This Row],[Staff ID]],Table2[],2,FALSE),"")</f>
        <v/>
      </c>
      <c r="N232" s="209" t="str">
        <f>IFERROR(IF(VLOOKUP(Table1[[#This Row],[Budget Code Description]],Dimentions!$X$6:$AC$134,4,FALSE)="","",VLOOKUP(Table1[[#This Row],[Budget Code Description]],Dimentions!$X$6:$AC$134,4,FALSE)),"")</f>
        <v/>
      </c>
      <c r="O232" s="65" t="str">
        <f>IFERROR(VLOOKUP(Table1[[#This Row],[Vendor ID]],Table549[],2,FALSE),"")</f>
        <v/>
      </c>
      <c r="P232" s="63"/>
      <c r="Q232" s="141" t="str">
        <f>IF(Table1[[#This Row],[Posting Date]]&lt;&gt;"",$D$9,"")</f>
        <v/>
      </c>
      <c r="R232" s="157" t="str">
        <f>IF(Table1[[#This Row],[Posting Date]]&lt;&gt;"",$D$10,"")</f>
        <v/>
      </c>
      <c r="S232" s="66"/>
      <c r="T232" s="63"/>
      <c r="U232" s="67"/>
      <c r="V232" s="67"/>
      <c r="W232" s="67" t="str">
        <f t="shared" si="7"/>
        <v/>
      </c>
      <c r="X232" s="159" t="str">
        <f>IF(E232="","",(IF(Table1[[#This Row],[Cur]]="USD",Table1[[#This Row],[Cur_Amount Debit]],Table1[[#This Row],[Cur_Amount Debit]]/Table1[[#This Row],[Exchange Rate]])))</f>
        <v/>
      </c>
      <c r="Y232" s="159" t="str">
        <f>IF(E232="","",(IF(Table1[[#This Row],[Cur]]="USD",Table1[[#This Row],[Cur_Amount Credit]],Table1[[#This Row],[Cur_Amount Credit]]/ExchangeRate)))</f>
        <v/>
      </c>
      <c r="Z232" s="201" t="str">
        <f>IF(E232="","",(Table1[[#This Row],[Debit USD]]-Table1[[#This Row],[Credit USD]]))</f>
        <v/>
      </c>
      <c r="AA232" s="226"/>
      <c r="AB232" s="255"/>
      <c r="AC232" s="1"/>
      <c r="AD232" s="15"/>
      <c r="AE232" s="15" t="str">
        <f>IF(AND(OR(Table1[[#This Row],[Account]]="15030",Table1[[#This Row],[Account]]="15035",Table1[[#This Row],[Account]]="20150"),Table1[[#This Row],[Vendor ID]]=""),1,"")</f>
        <v/>
      </c>
      <c r="AF232" s="15"/>
      <c r="AG232" s="15"/>
      <c r="AH232" s="15"/>
      <c r="AI232" s="46" t="str">
        <f>IF(Table1[[#This Row],[Posting Date]]&lt;&gt;"","GJ-"&amp;CountryID,"")</f>
        <v/>
      </c>
      <c r="AJ232" s="59" t="str">
        <f>IF(Table1[[#This Row],[Posting Date]]&lt;&gt;"",Table1[[#This Row],[Posting Date]],"")</f>
        <v/>
      </c>
      <c r="AK232" s="46"/>
      <c r="AL232" s="46" t="str">
        <f>IF(Table1[[#This Row],[Description]]&lt;&gt;"",Table1[[#This Row],[Description]],"")</f>
        <v/>
      </c>
      <c r="AM232" s="46" t="str">
        <f>IF(Table1[[#This Row],[Posting Date]]&lt;&gt;"",Table1[[#This Row],[Reference Number]],"")</f>
        <v/>
      </c>
      <c r="AN232" s="46" t="str">
        <f>TRIM(Table1[[#This Row],[Line '#]])</f>
        <v/>
      </c>
      <c r="AO232" s="46" t="str">
        <f>TRIM(Table1[[#This Row],[Account]])</f>
        <v/>
      </c>
      <c r="AP232" s="46" t="str">
        <f>IF(Table1[[#This Row],[Posting Date]]&lt;&gt;"",$D$5,"")</f>
        <v/>
      </c>
      <c r="AQ232" s="46" t="str">
        <f>TRIM(Table1[[#This Row],[Departments-Prgrams]])</f>
        <v/>
      </c>
      <c r="AR232" s="46" t="str">
        <f>TRIM(Table1[[#This Row],[Grant]])</f>
        <v/>
      </c>
      <c r="AS232" s="46" t="str">
        <f>TRIM(Table1[[#This Row],[Staff ID]])</f>
        <v/>
      </c>
      <c r="AT232" s="46" t="str">
        <f>IF(TRIM(Table1[[#This Row],[Budget Code]])=0,"",TRIM(Table1[[#This Row],[Budget Code]]))</f>
        <v/>
      </c>
      <c r="AU232" s="46" t="str">
        <f>IF(Table1[[#This Row],[Line Description]]&lt;&gt;"",Table1[[#This Row],[Line Description]],"")</f>
        <v/>
      </c>
      <c r="AV232" s="46" t="str">
        <f>IF(Table1[[#This Row],[Cur_Amount Debit]]&gt;0,ROUND(Table1[[#This Row],[Cur_Amount Debit]],2),"")</f>
        <v/>
      </c>
      <c r="AW232" s="46" t="str">
        <f>IF(Table1[[#This Row],[Cur_Amount Credit]]&gt;0,ROUND(Table1[[#This Row],[Cur_Amount Credit]],2),"")</f>
        <v/>
      </c>
      <c r="AX232" s="46" t="str">
        <f>LEFT(Table1[[#This Row],[Cur]],3)</f>
        <v/>
      </c>
      <c r="AY232" s="59"/>
      <c r="AZ232" s="46"/>
      <c r="BA232" s="46" t="str">
        <f>IF(Table1[[#This Row],[Cur]]&lt;&gt;"",IF(Table1[[#This Row],[Cur]]="USD","",ExchangeRate),"")</f>
        <v/>
      </c>
      <c r="BB232" s="46" t="str">
        <f>IF(Table1[[#This Row],[Grant]]&lt;&gt;"",VLOOKUP(Table1[[#This Row],[Grant]],Grants!B:D,3),"")</f>
        <v/>
      </c>
      <c r="BC232" s="46" t="str">
        <f>TRIM(Table1[[#This Row],[Vendor ID]])</f>
        <v/>
      </c>
      <c r="BD232">
        <f>IF(Table1[[#This Row],[Reference Number]]=Q231,BD231,BD231+1)</f>
        <v>0</v>
      </c>
    </row>
    <row r="233" spans="1:56" ht="11.25" customHeight="1" x14ac:dyDescent="0.25">
      <c r="A233" s="1"/>
      <c r="B233" s="88" t="str">
        <f>IF(Table1[[#This Row],[Posting Date]]&lt;&gt;"",IF(Table1[[#This Row],[Reference Number]]=Q232,B232+1,1),"")</f>
        <v/>
      </c>
      <c r="C233" s="61"/>
      <c r="D233" s="61"/>
      <c r="E233" s="138"/>
      <c r="F233" s="141" t="str">
        <f>IFERROR(IF(VLOOKUP(Table1[[#This Row],[Budget Code Description]],Dimentions!$X$6:$AC$139,2,FALSE)="","",VLOOKUP(Table1[[#This Row],[Budget Code Description]],Dimentions!$X$6:$AC$139,2,FALSE)),"")</f>
        <v/>
      </c>
      <c r="G233" s="141"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1" t="str">
        <f>IFERROR(VLOOKUP(Table1[[#This Row],[Budget Code Description]],Table6[#All],8,FALSE),"")</f>
        <v/>
      </c>
      <c r="L233" s="63"/>
      <c r="M233" s="65" t="str">
        <f>IFERROR(VLOOKUP(Table1[[#This Row],[Staff ID]],Table2[],2,FALSE),"")</f>
        <v/>
      </c>
      <c r="N233" s="209" t="str">
        <f>IFERROR(IF(VLOOKUP(Table1[[#This Row],[Budget Code Description]],Dimentions!$X$6:$AC$134,4,FALSE)="","",VLOOKUP(Table1[[#This Row],[Budget Code Description]],Dimentions!$X$6:$AC$134,4,FALSE)),"")</f>
        <v/>
      </c>
      <c r="O233" s="65" t="str">
        <f>IFERROR(VLOOKUP(Table1[[#This Row],[Vendor ID]],Table549[],2,FALSE),"")</f>
        <v/>
      </c>
      <c r="P233" s="63"/>
      <c r="Q233" s="141" t="str">
        <f>IF(Table1[[#This Row],[Posting Date]]&lt;&gt;"",$D$9,"")</f>
        <v/>
      </c>
      <c r="R233" s="157" t="str">
        <f>IF(Table1[[#This Row],[Posting Date]]&lt;&gt;"",$D$10,"")</f>
        <v/>
      </c>
      <c r="S233" s="66"/>
      <c r="T233" s="63"/>
      <c r="U233" s="67"/>
      <c r="V233" s="67"/>
      <c r="W233" s="67" t="str">
        <f t="shared" si="7"/>
        <v/>
      </c>
      <c r="X233" s="159" t="str">
        <f>IF(E233="","",(IF(Table1[[#This Row],[Cur]]="USD",Table1[[#This Row],[Cur_Amount Debit]],Table1[[#This Row],[Cur_Amount Debit]]/Table1[[#This Row],[Exchange Rate]])))</f>
        <v/>
      </c>
      <c r="Y233" s="159" t="str">
        <f>IF(E233="","",(IF(Table1[[#This Row],[Cur]]="USD",Table1[[#This Row],[Cur_Amount Credit]],Table1[[#This Row],[Cur_Amount Credit]]/ExchangeRate)))</f>
        <v/>
      </c>
      <c r="Z233" s="201" t="str">
        <f>IF(E233="","",(Table1[[#This Row],[Debit USD]]-Table1[[#This Row],[Credit USD]]))</f>
        <v/>
      </c>
      <c r="AA233" s="226"/>
      <c r="AB233" s="255"/>
      <c r="AC233" s="1"/>
      <c r="AD233" s="15"/>
      <c r="AE233" s="15" t="str">
        <f>IF(AND(OR(Table1[[#This Row],[Account]]="15030",Table1[[#This Row],[Account]]="15035",Table1[[#This Row],[Account]]="20150"),Table1[[#This Row],[Vendor ID]]=""),1,"")</f>
        <v/>
      </c>
      <c r="AF233" s="15"/>
      <c r="AG233" s="15"/>
      <c r="AH233" s="15"/>
      <c r="AI233" s="46" t="str">
        <f>IF(Table1[[#This Row],[Posting Date]]&lt;&gt;"","GJ-"&amp;CountryID,"")</f>
        <v/>
      </c>
      <c r="AJ233" s="59" t="str">
        <f>IF(Table1[[#This Row],[Posting Date]]&lt;&gt;"",Table1[[#This Row],[Posting Date]],"")</f>
        <v/>
      </c>
      <c r="AK233" s="46"/>
      <c r="AL233" s="46" t="str">
        <f>IF(Table1[[#This Row],[Description]]&lt;&gt;"",Table1[[#This Row],[Description]],"")</f>
        <v/>
      </c>
      <c r="AM233" s="46" t="str">
        <f>IF(Table1[[#This Row],[Posting Date]]&lt;&gt;"",Table1[[#This Row],[Reference Number]],"")</f>
        <v/>
      </c>
      <c r="AN233" s="46" t="str">
        <f>TRIM(Table1[[#This Row],[Line '#]])</f>
        <v/>
      </c>
      <c r="AO233" s="46" t="str">
        <f>TRIM(Table1[[#This Row],[Account]])</f>
        <v/>
      </c>
      <c r="AP233" s="46" t="str">
        <f>IF(Table1[[#This Row],[Posting Date]]&lt;&gt;"",$D$5,"")</f>
        <v/>
      </c>
      <c r="AQ233" s="46" t="str">
        <f>TRIM(Table1[[#This Row],[Departments-Prgrams]])</f>
        <v/>
      </c>
      <c r="AR233" s="46" t="str">
        <f>TRIM(Table1[[#This Row],[Grant]])</f>
        <v/>
      </c>
      <c r="AS233" s="46" t="str">
        <f>TRIM(Table1[[#This Row],[Staff ID]])</f>
        <v/>
      </c>
      <c r="AT233" s="46" t="str">
        <f>IF(TRIM(Table1[[#This Row],[Budget Code]])=0,"",TRIM(Table1[[#This Row],[Budget Code]]))</f>
        <v/>
      </c>
      <c r="AU233" s="46" t="str">
        <f>IF(Table1[[#This Row],[Line Description]]&lt;&gt;"",Table1[[#This Row],[Line Description]],"")</f>
        <v/>
      </c>
      <c r="AV233" s="46" t="str">
        <f>IF(Table1[[#This Row],[Cur_Amount Debit]]&gt;0,ROUND(Table1[[#This Row],[Cur_Amount Debit]],2),"")</f>
        <v/>
      </c>
      <c r="AW233" s="46" t="str">
        <f>IF(Table1[[#This Row],[Cur_Amount Credit]]&gt;0,ROUND(Table1[[#This Row],[Cur_Amount Credit]],2),"")</f>
        <v/>
      </c>
      <c r="AX233" s="46" t="str">
        <f>LEFT(Table1[[#This Row],[Cur]],3)</f>
        <v/>
      </c>
      <c r="AY233" s="59"/>
      <c r="AZ233" s="46"/>
      <c r="BA233" s="46" t="str">
        <f>IF(Table1[[#This Row],[Cur]]&lt;&gt;"",IF(Table1[[#This Row],[Cur]]="USD","",ExchangeRate),"")</f>
        <v/>
      </c>
      <c r="BB233" s="46" t="str">
        <f>IF(Table1[[#This Row],[Grant]]&lt;&gt;"",VLOOKUP(Table1[[#This Row],[Grant]],Grants!B:D,3),"")</f>
        <v/>
      </c>
      <c r="BC233" s="46" t="str">
        <f>TRIM(Table1[[#This Row],[Vendor ID]])</f>
        <v/>
      </c>
      <c r="BD233">
        <f>IF(Table1[[#This Row],[Reference Number]]=Q232,BD232,BD232+1)</f>
        <v>0</v>
      </c>
    </row>
    <row r="234" spans="1:56" ht="11.25" customHeight="1" x14ac:dyDescent="0.25">
      <c r="A234" s="1"/>
      <c r="B234" s="88" t="str">
        <f>IF(Table1[[#This Row],[Posting Date]]&lt;&gt;"",IF(Table1[[#This Row],[Reference Number]]=Q233,B233+1,1),"")</f>
        <v/>
      </c>
      <c r="C234" s="61"/>
      <c r="D234" s="61"/>
      <c r="E234" s="138"/>
      <c r="F234" s="141" t="str">
        <f>IFERROR(IF(VLOOKUP(Table1[[#This Row],[Budget Code Description]],Dimentions!$X$6:$AC$139,2,FALSE)="","",VLOOKUP(Table1[[#This Row],[Budget Code Description]],Dimentions!$X$6:$AC$139,2,FALSE)),"")</f>
        <v/>
      </c>
      <c r="G234" s="141"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1" t="str">
        <f>IFERROR(VLOOKUP(Table1[[#This Row],[Budget Code Description]],Table6[#All],8,FALSE),"")</f>
        <v/>
      </c>
      <c r="L234" s="63"/>
      <c r="M234" s="65" t="str">
        <f>IFERROR(VLOOKUP(Table1[[#This Row],[Staff ID]],Table2[],2,FALSE),"")</f>
        <v/>
      </c>
      <c r="N234" s="209" t="str">
        <f>IFERROR(IF(VLOOKUP(Table1[[#This Row],[Budget Code Description]],Dimentions!$X$6:$AC$134,4,FALSE)="","",VLOOKUP(Table1[[#This Row],[Budget Code Description]],Dimentions!$X$6:$AC$134,4,FALSE)),"")</f>
        <v/>
      </c>
      <c r="O234" s="65" t="str">
        <f>IFERROR(VLOOKUP(Table1[[#This Row],[Vendor ID]],Table549[],2,FALSE),"")</f>
        <v/>
      </c>
      <c r="P234" s="63"/>
      <c r="Q234" s="141" t="str">
        <f>IF(Table1[[#This Row],[Posting Date]]&lt;&gt;"",$D$9,"")</f>
        <v/>
      </c>
      <c r="R234" s="157" t="str">
        <f>IF(Table1[[#This Row],[Posting Date]]&lt;&gt;"",$D$10,"")</f>
        <v/>
      </c>
      <c r="S234" s="66"/>
      <c r="T234" s="63"/>
      <c r="U234" s="67"/>
      <c r="V234" s="67"/>
      <c r="W234" s="67" t="str">
        <f t="shared" si="7"/>
        <v/>
      </c>
      <c r="X234" s="159" t="str">
        <f>IF(E234="","",(IF(Table1[[#This Row],[Cur]]="USD",Table1[[#This Row],[Cur_Amount Debit]],Table1[[#This Row],[Cur_Amount Debit]]/Table1[[#This Row],[Exchange Rate]])))</f>
        <v/>
      </c>
      <c r="Y234" s="159" t="str">
        <f>IF(E234="","",(IF(Table1[[#This Row],[Cur]]="USD",Table1[[#This Row],[Cur_Amount Credit]],Table1[[#This Row],[Cur_Amount Credit]]/ExchangeRate)))</f>
        <v/>
      </c>
      <c r="Z234" s="201" t="str">
        <f>IF(E234="","",(Table1[[#This Row],[Debit USD]]-Table1[[#This Row],[Credit USD]]))</f>
        <v/>
      </c>
      <c r="AA234" s="226"/>
      <c r="AB234" s="255"/>
      <c r="AC234" s="1"/>
      <c r="AD234" s="15"/>
      <c r="AE234" s="15" t="str">
        <f>IF(AND(OR(Table1[[#This Row],[Account]]="15030",Table1[[#This Row],[Account]]="15035",Table1[[#This Row],[Account]]="20150"),Table1[[#This Row],[Vendor ID]]=""),1,"")</f>
        <v/>
      </c>
      <c r="AF234" s="15"/>
      <c r="AG234" s="15"/>
      <c r="AH234" s="15"/>
      <c r="AI234" s="46" t="str">
        <f>IF(Table1[[#This Row],[Posting Date]]&lt;&gt;"","GJ-"&amp;CountryID,"")</f>
        <v/>
      </c>
      <c r="AJ234" s="59" t="str">
        <f>IF(Table1[[#This Row],[Posting Date]]&lt;&gt;"",Table1[[#This Row],[Posting Date]],"")</f>
        <v/>
      </c>
      <c r="AK234" s="46"/>
      <c r="AL234" s="46" t="str">
        <f>IF(Table1[[#This Row],[Description]]&lt;&gt;"",Table1[[#This Row],[Description]],"")</f>
        <v/>
      </c>
      <c r="AM234" s="46" t="str">
        <f>IF(Table1[[#This Row],[Posting Date]]&lt;&gt;"",Table1[[#This Row],[Reference Number]],"")</f>
        <v/>
      </c>
      <c r="AN234" s="46" t="str">
        <f>TRIM(Table1[[#This Row],[Line '#]])</f>
        <v/>
      </c>
      <c r="AO234" s="46" t="str">
        <f>TRIM(Table1[[#This Row],[Account]])</f>
        <v/>
      </c>
      <c r="AP234" s="46" t="str">
        <f>IF(Table1[[#This Row],[Posting Date]]&lt;&gt;"",$D$5,"")</f>
        <v/>
      </c>
      <c r="AQ234" s="46" t="str">
        <f>TRIM(Table1[[#This Row],[Departments-Prgrams]])</f>
        <v/>
      </c>
      <c r="AR234" s="46" t="str">
        <f>TRIM(Table1[[#This Row],[Grant]])</f>
        <v/>
      </c>
      <c r="AS234" s="46" t="str">
        <f>TRIM(Table1[[#This Row],[Staff ID]])</f>
        <v/>
      </c>
      <c r="AT234" s="46" t="str">
        <f>IF(TRIM(Table1[[#This Row],[Budget Code]])=0,"",TRIM(Table1[[#This Row],[Budget Code]]))</f>
        <v/>
      </c>
      <c r="AU234" s="46" t="str">
        <f>IF(Table1[[#This Row],[Line Description]]&lt;&gt;"",Table1[[#This Row],[Line Description]],"")</f>
        <v/>
      </c>
      <c r="AV234" s="46" t="str">
        <f>IF(Table1[[#This Row],[Cur_Amount Debit]]&gt;0,ROUND(Table1[[#This Row],[Cur_Amount Debit]],2),"")</f>
        <v/>
      </c>
      <c r="AW234" s="46" t="str">
        <f>IF(Table1[[#This Row],[Cur_Amount Credit]]&gt;0,ROUND(Table1[[#This Row],[Cur_Amount Credit]],2),"")</f>
        <v/>
      </c>
      <c r="AX234" s="46" t="str">
        <f>LEFT(Table1[[#This Row],[Cur]],3)</f>
        <v/>
      </c>
      <c r="AY234" s="59"/>
      <c r="AZ234" s="46"/>
      <c r="BA234" s="46" t="str">
        <f>IF(Table1[[#This Row],[Cur]]&lt;&gt;"",IF(Table1[[#This Row],[Cur]]="USD","",ExchangeRate),"")</f>
        <v/>
      </c>
      <c r="BB234" s="46" t="str">
        <f>IF(Table1[[#This Row],[Grant]]&lt;&gt;"",VLOOKUP(Table1[[#This Row],[Grant]],Grants!B:D,3),"")</f>
        <v/>
      </c>
      <c r="BC234" s="46" t="str">
        <f>TRIM(Table1[[#This Row],[Vendor ID]])</f>
        <v/>
      </c>
      <c r="BD234">
        <f>IF(Table1[[#This Row],[Reference Number]]=Q233,BD233,BD233+1)</f>
        <v>0</v>
      </c>
    </row>
    <row r="235" spans="1:56" ht="11.25" customHeight="1" x14ac:dyDescent="0.25">
      <c r="A235" s="1"/>
      <c r="B235" s="88" t="str">
        <f>IF(Table1[[#This Row],[Posting Date]]&lt;&gt;"",IF(Table1[[#This Row],[Reference Number]]=Q234,B234+1,1),"")</f>
        <v/>
      </c>
      <c r="C235" s="61"/>
      <c r="D235" s="61"/>
      <c r="E235" s="138"/>
      <c r="F235" s="141" t="str">
        <f>IFERROR(IF(VLOOKUP(Table1[[#This Row],[Budget Code Description]],Dimentions!$X$6:$AC$139,2,FALSE)="","",VLOOKUP(Table1[[#This Row],[Budget Code Description]],Dimentions!$X$6:$AC$139,2,FALSE)),"")</f>
        <v/>
      </c>
      <c r="G235" s="141"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1" t="str">
        <f>IFERROR(VLOOKUP(Table1[[#This Row],[Budget Code Description]],Table6[#All],8,FALSE),"")</f>
        <v/>
      </c>
      <c r="L235" s="63"/>
      <c r="M235" s="65" t="str">
        <f>IFERROR(VLOOKUP(Table1[[#This Row],[Staff ID]],Table2[],2,FALSE),"")</f>
        <v/>
      </c>
      <c r="N235" s="209" t="str">
        <f>IFERROR(IF(VLOOKUP(Table1[[#This Row],[Budget Code Description]],Dimentions!$X$6:$AC$134,4,FALSE)="","",VLOOKUP(Table1[[#This Row],[Budget Code Description]],Dimentions!$X$6:$AC$134,4,FALSE)),"")</f>
        <v/>
      </c>
      <c r="O235" s="65" t="str">
        <f>IFERROR(VLOOKUP(Table1[[#This Row],[Vendor ID]],Table549[],2,FALSE),"")</f>
        <v/>
      </c>
      <c r="P235" s="63"/>
      <c r="Q235" s="141" t="str">
        <f>IF(Table1[[#This Row],[Posting Date]]&lt;&gt;"",$D$9,"")</f>
        <v/>
      </c>
      <c r="R235" s="157" t="str">
        <f>IF(Table1[[#This Row],[Posting Date]]&lt;&gt;"",$D$10,"")</f>
        <v/>
      </c>
      <c r="S235" s="66"/>
      <c r="T235" s="63"/>
      <c r="U235" s="67"/>
      <c r="V235" s="67"/>
      <c r="W235" s="67" t="str">
        <f t="shared" si="7"/>
        <v/>
      </c>
      <c r="X235" s="159" t="str">
        <f>IF(E235="","",(IF(Table1[[#This Row],[Cur]]="USD",Table1[[#This Row],[Cur_Amount Debit]],Table1[[#This Row],[Cur_Amount Debit]]/Table1[[#This Row],[Exchange Rate]])))</f>
        <v/>
      </c>
      <c r="Y235" s="159" t="str">
        <f>IF(E235="","",(IF(Table1[[#This Row],[Cur]]="USD",Table1[[#This Row],[Cur_Amount Credit]],Table1[[#This Row],[Cur_Amount Credit]]/ExchangeRate)))</f>
        <v/>
      </c>
      <c r="Z235" s="201" t="str">
        <f>IF(E235="","",(Table1[[#This Row],[Debit USD]]-Table1[[#This Row],[Credit USD]]))</f>
        <v/>
      </c>
      <c r="AA235" s="226"/>
      <c r="AB235" s="255"/>
      <c r="AC235" s="1"/>
      <c r="AD235" s="15"/>
      <c r="AE235" s="15" t="str">
        <f>IF(AND(OR(Table1[[#This Row],[Account]]="15030",Table1[[#This Row],[Account]]="15035",Table1[[#This Row],[Account]]="20150"),Table1[[#This Row],[Vendor ID]]=""),1,"")</f>
        <v/>
      </c>
      <c r="AF235" s="15"/>
      <c r="AG235" s="15"/>
      <c r="AH235" s="15"/>
      <c r="AI235" s="46" t="str">
        <f>IF(Table1[[#This Row],[Posting Date]]&lt;&gt;"","GJ-"&amp;CountryID,"")</f>
        <v/>
      </c>
      <c r="AJ235" s="59" t="str">
        <f>IF(Table1[[#This Row],[Posting Date]]&lt;&gt;"",Table1[[#This Row],[Posting Date]],"")</f>
        <v/>
      </c>
      <c r="AK235" s="46"/>
      <c r="AL235" s="46" t="str">
        <f>IF(Table1[[#This Row],[Description]]&lt;&gt;"",Table1[[#This Row],[Description]],"")</f>
        <v/>
      </c>
      <c r="AM235" s="46" t="str">
        <f>IF(Table1[[#This Row],[Posting Date]]&lt;&gt;"",Table1[[#This Row],[Reference Number]],"")</f>
        <v/>
      </c>
      <c r="AN235" s="46" t="str">
        <f>TRIM(Table1[[#This Row],[Line '#]])</f>
        <v/>
      </c>
      <c r="AO235" s="46" t="str">
        <f>TRIM(Table1[[#This Row],[Account]])</f>
        <v/>
      </c>
      <c r="AP235" s="46" t="str">
        <f>IF(Table1[[#This Row],[Posting Date]]&lt;&gt;"",$D$5,"")</f>
        <v/>
      </c>
      <c r="AQ235" s="46" t="str">
        <f>TRIM(Table1[[#This Row],[Departments-Prgrams]])</f>
        <v/>
      </c>
      <c r="AR235" s="46" t="str">
        <f>TRIM(Table1[[#This Row],[Grant]])</f>
        <v/>
      </c>
      <c r="AS235" s="46" t="str">
        <f>TRIM(Table1[[#This Row],[Staff ID]])</f>
        <v/>
      </c>
      <c r="AT235" s="46" t="str">
        <f>IF(TRIM(Table1[[#This Row],[Budget Code]])=0,"",TRIM(Table1[[#This Row],[Budget Code]]))</f>
        <v/>
      </c>
      <c r="AU235" s="46" t="str">
        <f>IF(Table1[[#This Row],[Line Description]]&lt;&gt;"",Table1[[#This Row],[Line Description]],"")</f>
        <v/>
      </c>
      <c r="AV235" s="46" t="str">
        <f>IF(Table1[[#This Row],[Cur_Amount Debit]]&gt;0,ROUND(Table1[[#This Row],[Cur_Amount Debit]],2),"")</f>
        <v/>
      </c>
      <c r="AW235" s="46" t="str">
        <f>IF(Table1[[#This Row],[Cur_Amount Credit]]&gt;0,ROUND(Table1[[#This Row],[Cur_Amount Credit]],2),"")</f>
        <v/>
      </c>
      <c r="AX235" s="46" t="str">
        <f>LEFT(Table1[[#This Row],[Cur]],3)</f>
        <v/>
      </c>
      <c r="AY235" s="59"/>
      <c r="AZ235" s="46"/>
      <c r="BA235" s="46" t="str">
        <f>IF(Table1[[#This Row],[Cur]]&lt;&gt;"",IF(Table1[[#This Row],[Cur]]="USD","",ExchangeRate),"")</f>
        <v/>
      </c>
      <c r="BB235" s="46" t="str">
        <f>IF(Table1[[#This Row],[Grant]]&lt;&gt;"",VLOOKUP(Table1[[#This Row],[Grant]],Grants!B:D,3),"")</f>
        <v/>
      </c>
      <c r="BC235" s="46" t="str">
        <f>TRIM(Table1[[#This Row],[Vendor ID]])</f>
        <v/>
      </c>
      <c r="BD235">
        <f>IF(Table1[[#This Row],[Reference Number]]=Q234,BD234,BD234+1)</f>
        <v>0</v>
      </c>
    </row>
    <row r="236" spans="1:56" ht="11.25" customHeight="1" x14ac:dyDescent="0.25">
      <c r="A236" s="1"/>
      <c r="B236" s="88" t="str">
        <f>IF(Table1[[#This Row],[Posting Date]]&lt;&gt;"",IF(Table1[[#This Row],[Reference Number]]=Q235,B235+1,1),"")</f>
        <v/>
      </c>
      <c r="C236" s="61"/>
      <c r="D236" s="61"/>
      <c r="E236" s="138"/>
      <c r="F236" s="141" t="str">
        <f>IFERROR(IF(VLOOKUP(Table1[[#This Row],[Budget Code Description]],Dimentions!$X$6:$AC$139,2,FALSE)="","",VLOOKUP(Table1[[#This Row],[Budget Code Description]],Dimentions!$X$6:$AC$139,2,FALSE)),"")</f>
        <v/>
      </c>
      <c r="G236" s="141"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1" t="str">
        <f>IFERROR(VLOOKUP(Table1[[#This Row],[Budget Code Description]],Table6[#All],8,FALSE),"")</f>
        <v/>
      </c>
      <c r="L236" s="63"/>
      <c r="M236" s="65" t="str">
        <f>IFERROR(VLOOKUP(Table1[[#This Row],[Staff ID]],Table2[],2,FALSE),"")</f>
        <v/>
      </c>
      <c r="N236" s="209" t="str">
        <f>IFERROR(IF(VLOOKUP(Table1[[#This Row],[Budget Code Description]],Dimentions!$X$6:$AC$134,4,FALSE)="","",VLOOKUP(Table1[[#This Row],[Budget Code Description]],Dimentions!$X$6:$AC$134,4,FALSE)),"")</f>
        <v/>
      </c>
      <c r="O236" s="65" t="str">
        <f>IFERROR(VLOOKUP(Table1[[#This Row],[Vendor ID]],Table549[],2,FALSE),"")</f>
        <v/>
      </c>
      <c r="P236" s="63"/>
      <c r="Q236" s="141" t="str">
        <f>IF(Table1[[#This Row],[Posting Date]]&lt;&gt;"",$D$9,"")</f>
        <v/>
      </c>
      <c r="R236" s="157" t="str">
        <f>IF(Table1[[#This Row],[Posting Date]]&lt;&gt;"",$D$10,"")</f>
        <v/>
      </c>
      <c r="S236" s="66"/>
      <c r="T236" s="63"/>
      <c r="U236" s="67"/>
      <c r="V236" s="67"/>
      <c r="W236" s="67" t="str">
        <f t="shared" si="7"/>
        <v/>
      </c>
      <c r="X236" s="159" t="str">
        <f>IF(E236="","",(IF(Table1[[#This Row],[Cur]]="USD",Table1[[#This Row],[Cur_Amount Debit]],Table1[[#This Row],[Cur_Amount Debit]]/Table1[[#This Row],[Exchange Rate]])))</f>
        <v/>
      </c>
      <c r="Y236" s="159" t="str">
        <f>IF(E236="","",(IF(Table1[[#This Row],[Cur]]="USD",Table1[[#This Row],[Cur_Amount Credit]],Table1[[#This Row],[Cur_Amount Credit]]/ExchangeRate)))</f>
        <v/>
      </c>
      <c r="Z236" s="201" t="str">
        <f>IF(E236="","",(Table1[[#This Row],[Debit USD]]-Table1[[#This Row],[Credit USD]]))</f>
        <v/>
      </c>
      <c r="AA236" s="226"/>
      <c r="AB236" s="255"/>
      <c r="AC236" s="1"/>
      <c r="AD236" s="15"/>
      <c r="AE236" s="15" t="str">
        <f>IF(AND(OR(Table1[[#This Row],[Account]]="15030",Table1[[#This Row],[Account]]="15035",Table1[[#This Row],[Account]]="20150"),Table1[[#This Row],[Vendor ID]]=""),1,"")</f>
        <v/>
      </c>
      <c r="AF236" s="15"/>
      <c r="AG236" s="15"/>
      <c r="AH236" s="15"/>
      <c r="AI236" s="46" t="str">
        <f>IF(Table1[[#This Row],[Posting Date]]&lt;&gt;"","GJ-"&amp;CountryID,"")</f>
        <v/>
      </c>
      <c r="AJ236" s="59" t="str">
        <f>IF(Table1[[#This Row],[Posting Date]]&lt;&gt;"",Table1[[#This Row],[Posting Date]],"")</f>
        <v/>
      </c>
      <c r="AK236" s="46"/>
      <c r="AL236" s="46" t="str">
        <f>IF(Table1[[#This Row],[Description]]&lt;&gt;"",Table1[[#This Row],[Description]],"")</f>
        <v/>
      </c>
      <c r="AM236" s="46" t="str">
        <f>IF(Table1[[#This Row],[Posting Date]]&lt;&gt;"",Table1[[#This Row],[Reference Number]],"")</f>
        <v/>
      </c>
      <c r="AN236" s="46" t="str">
        <f>TRIM(Table1[[#This Row],[Line '#]])</f>
        <v/>
      </c>
      <c r="AO236" s="46" t="str">
        <f>TRIM(Table1[[#This Row],[Account]])</f>
        <v/>
      </c>
      <c r="AP236" s="46" t="str">
        <f>IF(Table1[[#This Row],[Posting Date]]&lt;&gt;"",$D$5,"")</f>
        <v/>
      </c>
      <c r="AQ236" s="46" t="str">
        <f>TRIM(Table1[[#This Row],[Departments-Prgrams]])</f>
        <v/>
      </c>
      <c r="AR236" s="46" t="str">
        <f>TRIM(Table1[[#This Row],[Grant]])</f>
        <v/>
      </c>
      <c r="AS236" s="46" t="str">
        <f>TRIM(Table1[[#This Row],[Staff ID]])</f>
        <v/>
      </c>
      <c r="AT236" s="46" t="str">
        <f>IF(TRIM(Table1[[#This Row],[Budget Code]])=0,"",TRIM(Table1[[#This Row],[Budget Code]]))</f>
        <v/>
      </c>
      <c r="AU236" s="46" t="str">
        <f>IF(Table1[[#This Row],[Line Description]]&lt;&gt;"",Table1[[#This Row],[Line Description]],"")</f>
        <v/>
      </c>
      <c r="AV236" s="46" t="str">
        <f>IF(Table1[[#This Row],[Cur_Amount Debit]]&gt;0,ROUND(Table1[[#This Row],[Cur_Amount Debit]],2),"")</f>
        <v/>
      </c>
      <c r="AW236" s="46" t="str">
        <f>IF(Table1[[#This Row],[Cur_Amount Credit]]&gt;0,ROUND(Table1[[#This Row],[Cur_Amount Credit]],2),"")</f>
        <v/>
      </c>
      <c r="AX236" s="46" t="str">
        <f>LEFT(Table1[[#This Row],[Cur]],3)</f>
        <v/>
      </c>
      <c r="AY236" s="59"/>
      <c r="AZ236" s="46"/>
      <c r="BA236" s="46" t="str">
        <f>IF(Table1[[#This Row],[Cur]]&lt;&gt;"",IF(Table1[[#This Row],[Cur]]="USD","",ExchangeRate),"")</f>
        <v/>
      </c>
      <c r="BB236" s="46" t="str">
        <f>IF(Table1[[#This Row],[Grant]]&lt;&gt;"",VLOOKUP(Table1[[#This Row],[Grant]],Grants!B:D,3),"")</f>
        <v/>
      </c>
      <c r="BC236" s="46" t="str">
        <f>TRIM(Table1[[#This Row],[Vendor ID]])</f>
        <v/>
      </c>
      <c r="BD236">
        <f>IF(Table1[[#This Row],[Reference Number]]=Q235,BD235,BD235+1)</f>
        <v>0</v>
      </c>
    </row>
    <row r="237" spans="1:56" ht="11.25" customHeight="1" x14ac:dyDescent="0.25">
      <c r="A237" s="1"/>
      <c r="B237" s="88" t="str">
        <f>IF(Table1[[#This Row],[Posting Date]]&lt;&gt;"",IF(Table1[[#This Row],[Reference Number]]=Q236,B236+1,1),"")</f>
        <v/>
      </c>
      <c r="C237" s="61"/>
      <c r="D237" s="61"/>
      <c r="E237" s="138"/>
      <c r="F237" s="141" t="str">
        <f>IFERROR(IF(VLOOKUP(Table1[[#This Row],[Budget Code Description]],Dimentions!$X$6:$AC$139,2,FALSE)="","",VLOOKUP(Table1[[#This Row],[Budget Code Description]],Dimentions!$X$6:$AC$139,2,FALSE)),"")</f>
        <v/>
      </c>
      <c r="G237" s="141"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1" t="str">
        <f>IFERROR(VLOOKUP(Table1[[#This Row],[Budget Code Description]],Table6[#All],8,FALSE),"")</f>
        <v/>
      </c>
      <c r="L237" s="63"/>
      <c r="M237" s="65" t="str">
        <f>IFERROR(VLOOKUP(Table1[[#This Row],[Staff ID]],Table2[],2,FALSE),"")</f>
        <v/>
      </c>
      <c r="N237" s="209" t="str">
        <f>IFERROR(IF(VLOOKUP(Table1[[#This Row],[Budget Code Description]],Dimentions!$X$6:$AC$134,4,FALSE)="","",VLOOKUP(Table1[[#This Row],[Budget Code Description]],Dimentions!$X$6:$AC$134,4,FALSE)),"")</f>
        <v/>
      </c>
      <c r="O237" s="65" t="str">
        <f>IFERROR(VLOOKUP(Table1[[#This Row],[Vendor ID]],Table549[],2,FALSE),"")</f>
        <v/>
      </c>
      <c r="P237" s="63"/>
      <c r="Q237" s="141" t="str">
        <f>IF(Table1[[#This Row],[Posting Date]]&lt;&gt;"",$D$9,"")</f>
        <v/>
      </c>
      <c r="R237" s="157" t="str">
        <f>IF(Table1[[#This Row],[Posting Date]]&lt;&gt;"",$D$10,"")</f>
        <v/>
      </c>
      <c r="S237" s="66"/>
      <c r="T237" s="63"/>
      <c r="U237" s="67"/>
      <c r="V237" s="67"/>
      <c r="W237" s="67" t="str">
        <f t="shared" si="7"/>
        <v/>
      </c>
      <c r="X237" s="159" t="str">
        <f>IF(E237="","",(IF(Table1[[#This Row],[Cur]]="USD",Table1[[#This Row],[Cur_Amount Debit]],Table1[[#This Row],[Cur_Amount Debit]]/Table1[[#This Row],[Exchange Rate]])))</f>
        <v/>
      </c>
      <c r="Y237" s="159" t="str">
        <f>IF(E237="","",(IF(Table1[[#This Row],[Cur]]="USD",Table1[[#This Row],[Cur_Amount Credit]],Table1[[#This Row],[Cur_Amount Credit]]/ExchangeRate)))</f>
        <v/>
      </c>
      <c r="Z237" s="201" t="str">
        <f>IF(E237="","",(Table1[[#This Row],[Debit USD]]-Table1[[#This Row],[Credit USD]]))</f>
        <v/>
      </c>
      <c r="AA237" s="226"/>
      <c r="AB237" s="255"/>
      <c r="AC237" s="1"/>
      <c r="AD237" s="15"/>
      <c r="AE237" s="15" t="str">
        <f>IF(AND(OR(Table1[[#This Row],[Account]]="15030",Table1[[#This Row],[Account]]="15035",Table1[[#This Row],[Account]]="20150"),Table1[[#This Row],[Vendor ID]]=""),1,"")</f>
        <v/>
      </c>
      <c r="AF237" s="15"/>
      <c r="AG237" s="15"/>
      <c r="AH237" s="15"/>
      <c r="AI237" s="46" t="str">
        <f>IF(Table1[[#This Row],[Posting Date]]&lt;&gt;"","GJ-"&amp;CountryID,"")</f>
        <v/>
      </c>
      <c r="AJ237" s="59" t="str">
        <f>IF(Table1[[#This Row],[Posting Date]]&lt;&gt;"",Table1[[#This Row],[Posting Date]],"")</f>
        <v/>
      </c>
      <c r="AK237" s="46"/>
      <c r="AL237" s="46" t="str">
        <f>IF(Table1[[#This Row],[Description]]&lt;&gt;"",Table1[[#This Row],[Description]],"")</f>
        <v/>
      </c>
      <c r="AM237" s="46" t="str">
        <f>IF(Table1[[#This Row],[Posting Date]]&lt;&gt;"",Table1[[#This Row],[Reference Number]],"")</f>
        <v/>
      </c>
      <c r="AN237" s="46" t="str">
        <f>TRIM(Table1[[#This Row],[Line '#]])</f>
        <v/>
      </c>
      <c r="AO237" s="46" t="str">
        <f>TRIM(Table1[[#This Row],[Account]])</f>
        <v/>
      </c>
      <c r="AP237" s="46" t="str">
        <f>IF(Table1[[#This Row],[Posting Date]]&lt;&gt;"",$D$5,"")</f>
        <v/>
      </c>
      <c r="AQ237" s="46" t="str">
        <f>TRIM(Table1[[#This Row],[Departments-Prgrams]])</f>
        <v/>
      </c>
      <c r="AR237" s="46" t="str">
        <f>TRIM(Table1[[#This Row],[Grant]])</f>
        <v/>
      </c>
      <c r="AS237" s="46" t="str">
        <f>TRIM(Table1[[#This Row],[Staff ID]])</f>
        <v/>
      </c>
      <c r="AT237" s="46" t="str">
        <f>IF(TRIM(Table1[[#This Row],[Budget Code]])=0,"",TRIM(Table1[[#This Row],[Budget Code]]))</f>
        <v/>
      </c>
      <c r="AU237" s="46" t="str">
        <f>IF(Table1[[#This Row],[Line Description]]&lt;&gt;"",Table1[[#This Row],[Line Description]],"")</f>
        <v/>
      </c>
      <c r="AV237" s="46" t="str">
        <f>IF(Table1[[#This Row],[Cur_Amount Debit]]&gt;0,ROUND(Table1[[#This Row],[Cur_Amount Debit]],2),"")</f>
        <v/>
      </c>
      <c r="AW237" s="46" t="str">
        <f>IF(Table1[[#This Row],[Cur_Amount Credit]]&gt;0,ROUND(Table1[[#This Row],[Cur_Amount Credit]],2),"")</f>
        <v/>
      </c>
      <c r="AX237" s="46" t="str">
        <f>LEFT(Table1[[#This Row],[Cur]],3)</f>
        <v/>
      </c>
      <c r="AY237" s="59"/>
      <c r="AZ237" s="46"/>
      <c r="BA237" s="46" t="str">
        <f>IF(Table1[[#This Row],[Cur]]&lt;&gt;"",IF(Table1[[#This Row],[Cur]]="USD","",ExchangeRate),"")</f>
        <v/>
      </c>
      <c r="BB237" s="46" t="str">
        <f>IF(Table1[[#This Row],[Grant]]&lt;&gt;"",VLOOKUP(Table1[[#This Row],[Grant]],Grants!B:D,3),"")</f>
        <v/>
      </c>
      <c r="BC237" s="46" t="str">
        <f>TRIM(Table1[[#This Row],[Vendor ID]])</f>
        <v/>
      </c>
      <c r="BD237">
        <f>IF(Table1[[#This Row],[Reference Number]]=Q236,BD236,BD236+1)</f>
        <v>0</v>
      </c>
    </row>
    <row r="238" spans="1:56" ht="11.25" customHeight="1" x14ac:dyDescent="0.25">
      <c r="A238" s="1"/>
      <c r="B238" s="88" t="str">
        <f>IF(Table1[[#This Row],[Posting Date]]&lt;&gt;"",IF(Table1[[#This Row],[Reference Number]]=Q237,B237+1,1),"")</f>
        <v/>
      </c>
      <c r="C238" s="61"/>
      <c r="D238" s="61"/>
      <c r="E238" s="138"/>
      <c r="F238" s="141" t="str">
        <f>IFERROR(IF(VLOOKUP(Table1[[#This Row],[Budget Code Description]],Dimentions!$X$6:$AC$139,2,FALSE)="","",VLOOKUP(Table1[[#This Row],[Budget Code Description]],Dimentions!$X$6:$AC$139,2,FALSE)),"")</f>
        <v/>
      </c>
      <c r="G238" s="141"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1" t="str">
        <f>IFERROR(VLOOKUP(Table1[[#This Row],[Budget Code Description]],Table6[#All],8,FALSE),"")</f>
        <v/>
      </c>
      <c r="L238" s="63"/>
      <c r="M238" s="65" t="str">
        <f>IFERROR(VLOOKUP(Table1[[#This Row],[Staff ID]],Table2[],2,FALSE),"")</f>
        <v/>
      </c>
      <c r="N238" s="209" t="str">
        <f>IFERROR(IF(VLOOKUP(Table1[[#This Row],[Budget Code Description]],Dimentions!$X$6:$AC$134,4,FALSE)="","",VLOOKUP(Table1[[#This Row],[Budget Code Description]],Dimentions!$X$6:$AC$134,4,FALSE)),"")</f>
        <v/>
      </c>
      <c r="O238" s="65" t="str">
        <f>IFERROR(VLOOKUP(Table1[[#This Row],[Vendor ID]],Table549[],2,FALSE),"")</f>
        <v/>
      </c>
      <c r="P238" s="63"/>
      <c r="Q238" s="141" t="str">
        <f>IF(Table1[[#This Row],[Posting Date]]&lt;&gt;"",$D$9,"")</f>
        <v/>
      </c>
      <c r="R238" s="157" t="str">
        <f>IF(Table1[[#This Row],[Posting Date]]&lt;&gt;"",$D$10,"")</f>
        <v/>
      </c>
      <c r="S238" s="66"/>
      <c r="T238" s="63"/>
      <c r="U238" s="67"/>
      <c r="V238" s="67"/>
      <c r="W238" s="67" t="str">
        <f t="shared" si="7"/>
        <v/>
      </c>
      <c r="X238" s="159" t="str">
        <f>IF(E238="","",(IF(Table1[[#This Row],[Cur]]="USD",Table1[[#This Row],[Cur_Amount Debit]],Table1[[#This Row],[Cur_Amount Debit]]/Table1[[#This Row],[Exchange Rate]])))</f>
        <v/>
      </c>
      <c r="Y238" s="159" t="str">
        <f>IF(E238="","",(IF(Table1[[#This Row],[Cur]]="USD",Table1[[#This Row],[Cur_Amount Credit]],Table1[[#This Row],[Cur_Amount Credit]]/ExchangeRate)))</f>
        <v/>
      </c>
      <c r="Z238" s="201" t="str">
        <f>IF(E238="","",(Table1[[#This Row],[Debit USD]]-Table1[[#This Row],[Credit USD]]))</f>
        <v/>
      </c>
      <c r="AA238" s="226"/>
      <c r="AB238" s="255"/>
      <c r="AC238" s="1"/>
      <c r="AD238" s="15"/>
      <c r="AE238" s="15" t="str">
        <f>IF(AND(OR(Table1[[#This Row],[Account]]="15030",Table1[[#This Row],[Account]]="15035",Table1[[#This Row],[Account]]="20150"),Table1[[#This Row],[Vendor ID]]=""),1,"")</f>
        <v/>
      </c>
      <c r="AF238" s="15"/>
      <c r="AG238" s="15"/>
      <c r="AH238" s="15"/>
      <c r="AI238" s="46" t="str">
        <f>IF(Table1[[#This Row],[Posting Date]]&lt;&gt;"","GJ-"&amp;CountryID,"")</f>
        <v/>
      </c>
      <c r="AJ238" s="59" t="str">
        <f>IF(Table1[[#This Row],[Posting Date]]&lt;&gt;"",Table1[[#This Row],[Posting Date]],"")</f>
        <v/>
      </c>
      <c r="AK238" s="46"/>
      <c r="AL238" s="46" t="str">
        <f>IF(Table1[[#This Row],[Description]]&lt;&gt;"",Table1[[#This Row],[Description]],"")</f>
        <v/>
      </c>
      <c r="AM238" s="46" t="str">
        <f>IF(Table1[[#This Row],[Posting Date]]&lt;&gt;"",Table1[[#This Row],[Reference Number]],"")</f>
        <v/>
      </c>
      <c r="AN238" s="46" t="str">
        <f>TRIM(Table1[[#This Row],[Line '#]])</f>
        <v/>
      </c>
      <c r="AO238" s="46" t="str">
        <f>TRIM(Table1[[#This Row],[Account]])</f>
        <v/>
      </c>
      <c r="AP238" s="46" t="str">
        <f>IF(Table1[[#This Row],[Posting Date]]&lt;&gt;"",$D$5,"")</f>
        <v/>
      </c>
      <c r="AQ238" s="46" t="str">
        <f>TRIM(Table1[[#This Row],[Departments-Prgrams]])</f>
        <v/>
      </c>
      <c r="AR238" s="46" t="str">
        <f>TRIM(Table1[[#This Row],[Grant]])</f>
        <v/>
      </c>
      <c r="AS238" s="46" t="str">
        <f>TRIM(Table1[[#This Row],[Staff ID]])</f>
        <v/>
      </c>
      <c r="AT238" s="46" t="str">
        <f>IF(TRIM(Table1[[#This Row],[Budget Code]])=0,"",TRIM(Table1[[#This Row],[Budget Code]]))</f>
        <v/>
      </c>
      <c r="AU238" s="46" t="str">
        <f>IF(Table1[[#This Row],[Line Description]]&lt;&gt;"",Table1[[#This Row],[Line Description]],"")</f>
        <v/>
      </c>
      <c r="AV238" s="46" t="str">
        <f>IF(Table1[[#This Row],[Cur_Amount Debit]]&gt;0,ROUND(Table1[[#This Row],[Cur_Amount Debit]],2),"")</f>
        <v/>
      </c>
      <c r="AW238" s="46" t="str">
        <f>IF(Table1[[#This Row],[Cur_Amount Credit]]&gt;0,ROUND(Table1[[#This Row],[Cur_Amount Credit]],2),"")</f>
        <v/>
      </c>
      <c r="AX238" s="46" t="str">
        <f>LEFT(Table1[[#This Row],[Cur]],3)</f>
        <v/>
      </c>
      <c r="AY238" s="59"/>
      <c r="AZ238" s="46"/>
      <c r="BA238" s="46" t="str">
        <f>IF(Table1[[#This Row],[Cur]]&lt;&gt;"",IF(Table1[[#This Row],[Cur]]="USD","",ExchangeRate),"")</f>
        <v/>
      </c>
      <c r="BB238" s="46" t="str">
        <f>IF(Table1[[#This Row],[Grant]]&lt;&gt;"",VLOOKUP(Table1[[#This Row],[Grant]],Grants!B:D,3),"")</f>
        <v/>
      </c>
      <c r="BC238" s="46" t="str">
        <f>TRIM(Table1[[#This Row],[Vendor ID]])</f>
        <v/>
      </c>
      <c r="BD238">
        <f>IF(Table1[[#This Row],[Reference Number]]=Q237,BD237,BD237+1)</f>
        <v>0</v>
      </c>
    </row>
    <row r="239" spans="1:56" ht="11.25" customHeight="1" x14ac:dyDescent="0.25">
      <c r="A239" s="1"/>
      <c r="B239" s="88" t="str">
        <f>IF(Table1[[#This Row],[Posting Date]]&lt;&gt;"",IF(Table1[[#This Row],[Reference Number]]=Q238,B238+1,1),"")</f>
        <v/>
      </c>
      <c r="C239" s="61"/>
      <c r="D239" s="61"/>
      <c r="E239" s="138"/>
      <c r="F239" s="141" t="str">
        <f>IFERROR(IF(VLOOKUP(Table1[[#This Row],[Budget Code Description]],Dimentions!$X$6:$AC$139,2,FALSE)="","",VLOOKUP(Table1[[#This Row],[Budget Code Description]],Dimentions!$X$6:$AC$139,2,FALSE)),"")</f>
        <v/>
      </c>
      <c r="G239" s="141"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1" t="str">
        <f>IFERROR(VLOOKUP(Table1[[#This Row],[Budget Code Description]],Table6[#All],8,FALSE),"")</f>
        <v/>
      </c>
      <c r="L239" s="63"/>
      <c r="M239" s="65" t="str">
        <f>IFERROR(VLOOKUP(Table1[[#This Row],[Staff ID]],Table2[],2,FALSE),"")</f>
        <v/>
      </c>
      <c r="N239" s="209" t="str">
        <f>IFERROR(IF(VLOOKUP(Table1[[#This Row],[Budget Code Description]],Dimentions!$X$6:$AC$134,4,FALSE)="","",VLOOKUP(Table1[[#This Row],[Budget Code Description]],Dimentions!$X$6:$AC$134,4,FALSE)),"")</f>
        <v/>
      </c>
      <c r="O239" s="65" t="str">
        <f>IFERROR(VLOOKUP(Table1[[#This Row],[Vendor ID]],Table549[],2,FALSE),"")</f>
        <v/>
      </c>
      <c r="P239" s="63"/>
      <c r="Q239" s="141" t="str">
        <f>IF(Table1[[#This Row],[Posting Date]]&lt;&gt;"",$D$9,"")</f>
        <v/>
      </c>
      <c r="R239" s="157" t="str">
        <f>IF(Table1[[#This Row],[Posting Date]]&lt;&gt;"",$D$10,"")</f>
        <v/>
      </c>
      <c r="S239" s="66"/>
      <c r="T239" s="63"/>
      <c r="U239" s="67"/>
      <c r="V239" s="67"/>
      <c r="W239" s="67" t="str">
        <f t="shared" ref="W239:W302" si="8">IF(E239="","",(ExchangeRate))</f>
        <v/>
      </c>
      <c r="X239" s="159" t="str">
        <f>IF(E239="","",(IF(Table1[[#This Row],[Cur]]="USD",Table1[[#This Row],[Cur_Amount Debit]],Table1[[#This Row],[Cur_Amount Debit]]/Table1[[#This Row],[Exchange Rate]])))</f>
        <v/>
      </c>
      <c r="Y239" s="159" t="str">
        <f>IF(E239="","",(IF(Table1[[#This Row],[Cur]]="USD",Table1[[#This Row],[Cur_Amount Credit]],Table1[[#This Row],[Cur_Amount Credit]]/ExchangeRate)))</f>
        <v/>
      </c>
      <c r="Z239" s="201" t="str">
        <f>IF(E239="","",(Table1[[#This Row],[Debit USD]]-Table1[[#This Row],[Credit USD]]))</f>
        <v/>
      </c>
      <c r="AA239" s="226"/>
      <c r="AB239" s="255"/>
      <c r="AC239" s="1"/>
      <c r="AD239" s="15"/>
      <c r="AE239" s="15" t="str">
        <f>IF(AND(OR(Table1[[#This Row],[Account]]="15030",Table1[[#This Row],[Account]]="15035",Table1[[#This Row],[Account]]="20150"),Table1[[#This Row],[Vendor ID]]=""),1,"")</f>
        <v/>
      </c>
      <c r="AF239" s="15"/>
      <c r="AG239" s="15"/>
      <c r="AH239" s="15"/>
      <c r="AI239" s="46" t="str">
        <f>IF(Table1[[#This Row],[Posting Date]]&lt;&gt;"","GJ-"&amp;CountryID,"")</f>
        <v/>
      </c>
      <c r="AJ239" s="59" t="str">
        <f>IF(Table1[[#This Row],[Posting Date]]&lt;&gt;"",Table1[[#This Row],[Posting Date]],"")</f>
        <v/>
      </c>
      <c r="AK239" s="46"/>
      <c r="AL239" s="46" t="str">
        <f>IF(Table1[[#This Row],[Description]]&lt;&gt;"",Table1[[#This Row],[Description]],"")</f>
        <v/>
      </c>
      <c r="AM239" s="46" t="str">
        <f>IF(Table1[[#This Row],[Posting Date]]&lt;&gt;"",Table1[[#This Row],[Reference Number]],"")</f>
        <v/>
      </c>
      <c r="AN239" s="46" t="str">
        <f>TRIM(Table1[[#This Row],[Line '#]])</f>
        <v/>
      </c>
      <c r="AO239" s="46" t="str">
        <f>TRIM(Table1[[#This Row],[Account]])</f>
        <v/>
      </c>
      <c r="AP239" s="46" t="str">
        <f>IF(Table1[[#This Row],[Posting Date]]&lt;&gt;"",$D$5,"")</f>
        <v/>
      </c>
      <c r="AQ239" s="46" t="str">
        <f>TRIM(Table1[[#This Row],[Departments-Prgrams]])</f>
        <v/>
      </c>
      <c r="AR239" s="46" t="str">
        <f>TRIM(Table1[[#This Row],[Grant]])</f>
        <v/>
      </c>
      <c r="AS239" s="46" t="str">
        <f>TRIM(Table1[[#This Row],[Staff ID]])</f>
        <v/>
      </c>
      <c r="AT239" s="46" t="str">
        <f>IF(TRIM(Table1[[#This Row],[Budget Code]])=0,"",TRIM(Table1[[#This Row],[Budget Code]]))</f>
        <v/>
      </c>
      <c r="AU239" s="46" t="str">
        <f>IF(Table1[[#This Row],[Line Description]]&lt;&gt;"",Table1[[#This Row],[Line Description]],"")</f>
        <v/>
      </c>
      <c r="AV239" s="46" t="str">
        <f>IF(Table1[[#This Row],[Cur_Amount Debit]]&gt;0,ROUND(Table1[[#This Row],[Cur_Amount Debit]],2),"")</f>
        <v/>
      </c>
      <c r="AW239" s="46" t="str">
        <f>IF(Table1[[#This Row],[Cur_Amount Credit]]&gt;0,ROUND(Table1[[#This Row],[Cur_Amount Credit]],2),"")</f>
        <v/>
      </c>
      <c r="AX239" s="46" t="str">
        <f>LEFT(Table1[[#This Row],[Cur]],3)</f>
        <v/>
      </c>
      <c r="AY239" s="59"/>
      <c r="AZ239" s="46"/>
      <c r="BA239" s="46" t="str">
        <f>IF(Table1[[#This Row],[Cur]]&lt;&gt;"",IF(Table1[[#This Row],[Cur]]="USD","",ExchangeRate),"")</f>
        <v/>
      </c>
      <c r="BB239" s="46" t="str">
        <f>IF(Table1[[#This Row],[Grant]]&lt;&gt;"",VLOOKUP(Table1[[#This Row],[Grant]],Grants!B:D,3),"")</f>
        <v/>
      </c>
      <c r="BC239" s="46" t="str">
        <f>TRIM(Table1[[#This Row],[Vendor ID]])</f>
        <v/>
      </c>
      <c r="BD239">
        <f>IF(Table1[[#This Row],[Reference Number]]=Q238,BD238,BD238+1)</f>
        <v>0</v>
      </c>
    </row>
    <row r="240" spans="1:56" ht="11.25" customHeight="1" x14ac:dyDescent="0.25">
      <c r="A240" s="1"/>
      <c r="B240" s="88" t="str">
        <f>IF(Table1[[#This Row],[Posting Date]]&lt;&gt;"",IF(Table1[[#This Row],[Reference Number]]=Q239,B239+1,1),"")</f>
        <v/>
      </c>
      <c r="C240" s="61"/>
      <c r="D240" s="61"/>
      <c r="E240" s="138"/>
      <c r="F240" s="141" t="str">
        <f>IFERROR(IF(VLOOKUP(Table1[[#This Row],[Budget Code Description]],Dimentions!$X$6:$AC$139,2,FALSE)="","",VLOOKUP(Table1[[#This Row],[Budget Code Description]],Dimentions!$X$6:$AC$139,2,FALSE)),"")</f>
        <v/>
      </c>
      <c r="G240" s="141"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1" t="str">
        <f>IFERROR(VLOOKUP(Table1[[#This Row],[Budget Code Description]],Table6[#All],8,FALSE),"")</f>
        <v/>
      </c>
      <c r="L240" s="63"/>
      <c r="M240" s="65" t="str">
        <f>IFERROR(VLOOKUP(Table1[[#This Row],[Staff ID]],Table2[],2,FALSE),"")</f>
        <v/>
      </c>
      <c r="N240" s="209" t="str">
        <f>IFERROR(IF(VLOOKUP(Table1[[#This Row],[Budget Code Description]],Dimentions!$X$6:$AC$134,4,FALSE)="","",VLOOKUP(Table1[[#This Row],[Budget Code Description]],Dimentions!$X$6:$AC$134,4,FALSE)),"")</f>
        <v/>
      </c>
      <c r="O240" s="65" t="str">
        <f>IFERROR(VLOOKUP(Table1[[#This Row],[Vendor ID]],Table549[],2,FALSE),"")</f>
        <v/>
      </c>
      <c r="P240" s="63"/>
      <c r="Q240" s="141" t="str">
        <f>IF(Table1[[#This Row],[Posting Date]]&lt;&gt;"",$D$9,"")</f>
        <v/>
      </c>
      <c r="R240" s="157" t="str">
        <f>IF(Table1[[#This Row],[Posting Date]]&lt;&gt;"",$D$10,"")</f>
        <v/>
      </c>
      <c r="S240" s="66"/>
      <c r="T240" s="63"/>
      <c r="U240" s="67"/>
      <c r="V240" s="67"/>
      <c r="W240" s="67" t="str">
        <f t="shared" si="8"/>
        <v/>
      </c>
      <c r="X240" s="159" t="str">
        <f>IF(E240="","",(IF(Table1[[#This Row],[Cur]]="USD",Table1[[#This Row],[Cur_Amount Debit]],Table1[[#This Row],[Cur_Amount Debit]]/Table1[[#This Row],[Exchange Rate]])))</f>
        <v/>
      </c>
      <c r="Y240" s="159" t="str">
        <f>IF(E240="","",(IF(Table1[[#This Row],[Cur]]="USD",Table1[[#This Row],[Cur_Amount Credit]],Table1[[#This Row],[Cur_Amount Credit]]/ExchangeRate)))</f>
        <v/>
      </c>
      <c r="Z240" s="201" t="str">
        <f>IF(E240="","",(Table1[[#This Row],[Debit USD]]-Table1[[#This Row],[Credit USD]]))</f>
        <v/>
      </c>
      <c r="AA240" s="226"/>
      <c r="AB240" s="255"/>
      <c r="AC240" s="1"/>
      <c r="AD240" s="15"/>
      <c r="AE240" s="15" t="str">
        <f>IF(AND(OR(Table1[[#This Row],[Account]]="15030",Table1[[#This Row],[Account]]="15035",Table1[[#This Row],[Account]]="20150"),Table1[[#This Row],[Vendor ID]]=""),1,"")</f>
        <v/>
      </c>
      <c r="AF240" s="15"/>
      <c r="AG240" s="15"/>
      <c r="AH240" s="15"/>
      <c r="AI240" s="46" t="str">
        <f>IF(Table1[[#This Row],[Posting Date]]&lt;&gt;"","GJ-"&amp;CountryID,"")</f>
        <v/>
      </c>
      <c r="AJ240" s="59" t="str">
        <f>IF(Table1[[#This Row],[Posting Date]]&lt;&gt;"",Table1[[#This Row],[Posting Date]],"")</f>
        <v/>
      </c>
      <c r="AK240" s="46"/>
      <c r="AL240" s="46" t="str">
        <f>IF(Table1[[#This Row],[Description]]&lt;&gt;"",Table1[[#This Row],[Description]],"")</f>
        <v/>
      </c>
      <c r="AM240" s="46" t="str">
        <f>IF(Table1[[#This Row],[Posting Date]]&lt;&gt;"",Table1[[#This Row],[Reference Number]],"")</f>
        <v/>
      </c>
      <c r="AN240" s="46" t="str">
        <f>TRIM(Table1[[#This Row],[Line '#]])</f>
        <v/>
      </c>
      <c r="AO240" s="46" t="str">
        <f>TRIM(Table1[[#This Row],[Account]])</f>
        <v/>
      </c>
      <c r="AP240" s="46" t="str">
        <f>IF(Table1[[#This Row],[Posting Date]]&lt;&gt;"",$D$5,"")</f>
        <v/>
      </c>
      <c r="AQ240" s="46" t="str">
        <f>TRIM(Table1[[#This Row],[Departments-Prgrams]])</f>
        <v/>
      </c>
      <c r="AR240" s="46" t="str">
        <f>TRIM(Table1[[#This Row],[Grant]])</f>
        <v/>
      </c>
      <c r="AS240" s="46" t="str">
        <f>TRIM(Table1[[#This Row],[Staff ID]])</f>
        <v/>
      </c>
      <c r="AT240" s="46" t="str">
        <f>IF(TRIM(Table1[[#This Row],[Budget Code]])=0,"",TRIM(Table1[[#This Row],[Budget Code]]))</f>
        <v/>
      </c>
      <c r="AU240" s="46" t="str">
        <f>IF(Table1[[#This Row],[Line Description]]&lt;&gt;"",Table1[[#This Row],[Line Description]],"")</f>
        <v/>
      </c>
      <c r="AV240" s="46" t="str">
        <f>IF(Table1[[#This Row],[Cur_Amount Debit]]&gt;0,ROUND(Table1[[#This Row],[Cur_Amount Debit]],2),"")</f>
        <v/>
      </c>
      <c r="AW240" s="46" t="str">
        <f>IF(Table1[[#This Row],[Cur_Amount Credit]]&gt;0,ROUND(Table1[[#This Row],[Cur_Amount Credit]],2),"")</f>
        <v/>
      </c>
      <c r="AX240" s="46" t="str">
        <f>LEFT(Table1[[#This Row],[Cur]],3)</f>
        <v/>
      </c>
      <c r="AY240" s="59"/>
      <c r="AZ240" s="46"/>
      <c r="BA240" s="46" t="str">
        <f>IF(Table1[[#This Row],[Cur]]&lt;&gt;"",IF(Table1[[#This Row],[Cur]]="USD","",ExchangeRate),"")</f>
        <v/>
      </c>
      <c r="BB240" s="46" t="str">
        <f>IF(Table1[[#This Row],[Grant]]&lt;&gt;"",VLOOKUP(Table1[[#This Row],[Grant]],Grants!B:D,3),"")</f>
        <v/>
      </c>
      <c r="BC240" s="46" t="str">
        <f>TRIM(Table1[[#This Row],[Vendor ID]])</f>
        <v/>
      </c>
      <c r="BD240">
        <f>IF(Table1[[#This Row],[Reference Number]]=Q239,BD239,BD239+1)</f>
        <v>0</v>
      </c>
    </row>
    <row r="241" spans="1:56" ht="11.25" customHeight="1" x14ac:dyDescent="0.25">
      <c r="A241" s="1"/>
      <c r="B241" s="88" t="str">
        <f>IF(Table1[[#This Row],[Posting Date]]&lt;&gt;"",IF(Table1[[#This Row],[Reference Number]]=Q240,B240+1,1),"")</f>
        <v/>
      </c>
      <c r="C241" s="61"/>
      <c r="D241" s="61"/>
      <c r="E241" s="138"/>
      <c r="F241" s="141" t="str">
        <f>IFERROR(IF(VLOOKUP(Table1[[#This Row],[Budget Code Description]],Dimentions!$X$6:$AC$139,2,FALSE)="","",VLOOKUP(Table1[[#This Row],[Budget Code Description]],Dimentions!$X$6:$AC$139,2,FALSE)),"")</f>
        <v/>
      </c>
      <c r="G241" s="141"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1" t="str">
        <f>IFERROR(VLOOKUP(Table1[[#This Row],[Budget Code Description]],Table6[#All],8,FALSE),"")</f>
        <v/>
      </c>
      <c r="L241" s="63"/>
      <c r="M241" s="65" t="str">
        <f>IFERROR(VLOOKUP(Table1[[#This Row],[Staff ID]],Table2[],2,FALSE),"")</f>
        <v/>
      </c>
      <c r="N241" s="209" t="str">
        <f>IFERROR(IF(VLOOKUP(Table1[[#This Row],[Budget Code Description]],Dimentions!$X$6:$AC$134,4,FALSE)="","",VLOOKUP(Table1[[#This Row],[Budget Code Description]],Dimentions!$X$6:$AC$134,4,FALSE)),"")</f>
        <v/>
      </c>
      <c r="O241" s="65" t="str">
        <f>IFERROR(VLOOKUP(Table1[[#This Row],[Vendor ID]],Table549[],2,FALSE),"")</f>
        <v/>
      </c>
      <c r="P241" s="63"/>
      <c r="Q241" s="141" t="str">
        <f>IF(Table1[[#This Row],[Posting Date]]&lt;&gt;"",$D$9,"")</f>
        <v/>
      </c>
      <c r="R241" s="157" t="str">
        <f>IF(Table1[[#This Row],[Posting Date]]&lt;&gt;"",$D$10,"")</f>
        <v/>
      </c>
      <c r="S241" s="66"/>
      <c r="T241" s="63"/>
      <c r="U241" s="67"/>
      <c r="V241" s="67"/>
      <c r="W241" s="67" t="str">
        <f t="shared" si="8"/>
        <v/>
      </c>
      <c r="X241" s="159" t="str">
        <f>IF(E241="","",(IF(Table1[[#This Row],[Cur]]="USD",Table1[[#This Row],[Cur_Amount Debit]],Table1[[#This Row],[Cur_Amount Debit]]/Table1[[#This Row],[Exchange Rate]])))</f>
        <v/>
      </c>
      <c r="Y241" s="159" t="str">
        <f>IF(E241="","",(IF(Table1[[#This Row],[Cur]]="USD",Table1[[#This Row],[Cur_Amount Credit]],Table1[[#This Row],[Cur_Amount Credit]]/ExchangeRate)))</f>
        <v/>
      </c>
      <c r="Z241" s="201" t="str">
        <f>IF(E241="","",(Table1[[#This Row],[Debit USD]]-Table1[[#This Row],[Credit USD]]))</f>
        <v/>
      </c>
      <c r="AA241" s="226"/>
      <c r="AB241" s="255"/>
      <c r="AC241" s="1"/>
      <c r="AD241" s="15"/>
      <c r="AE241" s="15" t="str">
        <f>IF(AND(OR(Table1[[#This Row],[Account]]="15030",Table1[[#This Row],[Account]]="15035",Table1[[#This Row],[Account]]="20150"),Table1[[#This Row],[Vendor ID]]=""),1,"")</f>
        <v/>
      </c>
      <c r="AF241" s="15"/>
      <c r="AG241" s="15"/>
      <c r="AH241" s="15"/>
      <c r="AI241" s="46" t="str">
        <f>IF(Table1[[#This Row],[Posting Date]]&lt;&gt;"","GJ-"&amp;CountryID,"")</f>
        <v/>
      </c>
      <c r="AJ241" s="59" t="str">
        <f>IF(Table1[[#This Row],[Posting Date]]&lt;&gt;"",Table1[[#This Row],[Posting Date]],"")</f>
        <v/>
      </c>
      <c r="AK241" s="46"/>
      <c r="AL241" s="46" t="str">
        <f>IF(Table1[[#This Row],[Description]]&lt;&gt;"",Table1[[#This Row],[Description]],"")</f>
        <v/>
      </c>
      <c r="AM241" s="46" t="str">
        <f>IF(Table1[[#This Row],[Posting Date]]&lt;&gt;"",Table1[[#This Row],[Reference Number]],"")</f>
        <v/>
      </c>
      <c r="AN241" s="46" t="str">
        <f>TRIM(Table1[[#This Row],[Line '#]])</f>
        <v/>
      </c>
      <c r="AO241" s="46" t="str">
        <f>TRIM(Table1[[#This Row],[Account]])</f>
        <v/>
      </c>
      <c r="AP241" s="46" t="str">
        <f>IF(Table1[[#This Row],[Posting Date]]&lt;&gt;"",$D$5,"")</f>
        <v/>
      </c>
      <c r="AQ241" s="46" t="str">
        <f>TRIM(Table1[[#This Row],[Departments-Prgrams]])</f>
        <v/>
      </c>
      <c r="AR241" s="46" t="str">
        <f>TRIM(Table1[[#This Row],[Grant]])</f>
        <v/>
      </c>
      <c r="AS241" s="46" t="str">
        <f>TRIM(Table1[[#This Row],[Staff ID]])</f>
        <v/>
      </c>
      <c r="AT241" s="46" t="str">
        <f>IF(TRIM(Table1[[#This Row],[Budget Code]])=0,"",TRIM(Table1[[#This Row],[Budget Code]]))</f>
        <v/>
      </c>
      <c r="AU241" s="46" t="str">
        <f>IF(Table1[[#This Row],[Line Description]]&lt;&gt;"",Table1[[#This Row],[Line Description]],"")</f>
        <v/>
      </c>
      <c r="AV241" s="46" t="str">
        <f>IF(Table1[[#This Row],[Cur_Amount Debit]]&gt;0,ROUND(Table1[[#This Row],[Cur_Amount Debit]],2),"")</f>
        <v/>
      </c>
      <c r="AW241" s="46" t="str">
        <f>IF(Table1[[#This Row],[Cur_Amount Credit]]&gt;0,ROUND(Table1[[#This Row],[Cur_Amount Credit]],2),"")</f>
        <v/>
      </c>
      <c r="AX241" s="46" t="str">
        <f>LEFT(Table1[[#This Row],[Cur]],3)</f>
        <v/>
      </c>
      <c r="AY241" s="59"/>
      <c r="AZ241" s="46"/>
      <c r="BA241" s="46" t="str">
        <f>IF(Table1[[#This Row],[Cur]]&lt;&gt;"",IF(Table1[[#This Row],[Cur]]="USD","",ExchangeRate),"")</f>
        <v/>
      </c>
      <c r="BB241" s="46" t="str">
        <f>IF(Table1[[#This Row],[Grant]]&lt;&gt;"",VLOOKUP(Table1[[#This Row],[Grant]],Grants!B:D,3),"")</f>
        <v/>
      </c>
      <c r="BC241" s="46" t="str">
        <f>TRIM(Table1[[#This Row],[Vendor ID]])</f>
        <v/>
      </c>
      <c r="BD241">
        <f>IF(Table1[[#This Row],[Reference Number]]=Q240,BD240,BD240+1)</f>
        <v>0</v>
      </c>
    </row>
    <row r="242" spans="1:56" ht="11.25" customHeight="1" x14ac:dyDescent="0.25">
      <c r="A242" s="1"/>
      <c r="B242" s="88" t="str">
        <f>IF(Table1[[#This Row],[Posting Date]]&lt;&gt;"",IF(Table1[[#This Row],[Reference Number]]=Q241,B241+1,1),"")</f>
        <v/>
      </c>
      <c r="C242" s="61"/>
      <c r="D242" s="61"/>
      <c r="E242" s="138"/>
      <c r="F242" s="141" t="str">
        <f>IFERROR(IF(VLOOKUP(Table1[[#This Row],[Budget Code Description]],Dimentions!$X$6:$AC$139,2,FALSE)="","",VLOOKUP(Table1[[#This Row],[Budget Code Description]],Dimentions!$X$6:$AC$139,2,FALSE)),"")</f>
        <v/>
      </c>
      <c r="G242" s="141"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1" t="str">
        <f>IFERROR(VLOOKUP(Table1[[#This Row],[Budget Code Description]],Table6[#All],8,FALSE),"")</f>
        <v/>
      </c>
      <c r="L242" s="63"/>
      <c r="M242" s="65" t="str">
        <f>IFERROR(VLOOKUP(Table1[[#This Row],[Staff ID]],Table2[],2,FALSE),"")</f>
        <v/>
      </c>
      <c r="N242" s="209" t="str">
        <f>IFERROR(IF(VLOOKUP(Table1[[#This Row],[Budget Code Description]],Dimentions!$X$6:$AC$134,4,FALSE)="","",VLOOKUP(Table1[[#This Row],[Budget Code Description]],Dimentions!$X$6:$AC$134,4,FALSE)),"")</f>
        <v/>
      </c>
      <c r="O242" s="65" t="str">
        <f>IFERROR(VLOOKUP(Table1[[#This Row],[Vendor ID]],Table549[],2,FALSE),"")</f>
        <v/>
      </c>
      <c r="P242" s="63"/>
      <c r="Q242" s="141" t="str">
        <f>IF(Table1[[#This Row],[Posting Date]]&lt;&gt;"",$D$9,"")</f>
        <v/>
      </c>
      <c r="R242" s="157" t="str">
        <f>IF(Table1[[#This Row],[Posting Date]]&lt;&gt;"",$D$10,"")</f>
        <v/>
      </c>
      <c r="S242" s="66"/>
      <c r="T242" s="63"/>
      <c r="U242" s="67"/>
      <c r="V242" s="67"/>
      <c r="W242" s="67" t="str">
        <f t="shared" si="8"/>
        <v/>
      </c>
      <c r="X242" s="159" t="str">
        <f>IF(E242="","",(IF(Table1[[#This Row],[Cur]]="USD",Table1[[#This Row],[Cur_Amount Debit]],Table1[[#This Row],[Cur_Amount Debit]]/Table1[[#This Row],[Exchange Rate]])))</f>
        <v/>
      </c>
      <c r="Y242" s="159" t="str">
        <f>IF(E242="","",(IF(Table1[[#This Row],[Cur]]="USD",Table1[[#This Row],[Cur_Amount Credit]],Table1[[#This Row],[Cur_Amount Credit]]/ExchangeRate)))</f>
        <v/>
      </c>
      <c r="Z242" s="201" t="str">
        <f>IF(E242="","",(Table1[[#This Row],[Debit USD]]-Table1[[#This Row],[Credit USD]]))</f>
        <v/>
      </c>
      <c r="AA242" s="226"/>
      <c r="AB242" s="255"/>
      <c r="AC242" s="1"/>
      <c r="AD242" s="15"/>
      <c r="AE242" s="15" t="str">
        <f>IF(AND(OR(Table1[[#This Row],[Account]]="15030",Table1[[#This Row],[Account]]="15035",Table1[[#This Row],[Account]]="20150"),Table1[[#This Row],[Vendor ID]]=""),1,"")</f>
        <v/>
      </c>
      <c r="AF242" s="15"/>
      <c r="AG242" s="15"/>
      <c r="AH242" s="15"/>
      <c r="AI242" s="46" t="str">
        <f>IF(Table1[[#This Row],[Posting Date]]&lt;&gt;"","GJ-"&amp;CountryID,"")</f>
        <v/>
      </c>
      <c r="AJ242" s="59" t="str">
        <f>IF(Table1[[#This Row],[Posting Date]]&lt;&gt;"",Table1[[#This Row],[Posting Date]],"")</f>
        <v/>
      </c>
      <c r="AK242" s="46"/>
      <c r="AL242" s="46" t="str">
        <f>IF(Table1[[#This Row],[Description]]&lt;&gt;"",Table1[[#This Row],[Description]],"")</f>
        <v/>
      </c>
      <c r="AM242" s="46" t="str">
        <f>IF(Table1[[#This Row],[Posting Date]]&lt;&gt;"",Table1[[#This Row],[Reference Number]],"")</f>
        <v/>
      </c>
      <c r="AN242" s="46" t="str">
        <f>TRIM(Table1[[#This Row],[Line '#]])</f>
        <v/>
      </c>
      <c r="AO242" s="46" t="str">
        <f>TRIM(Table1[[#This Row],[Account]])</f>
        <v/>
      </c>
      <c r="AP242" s="46" t="str">
        <f>IF(Table1[[#This Row],[Posting Date]]&lt;&gt;"",$D$5,"")</f>
        <v/>
      </c>
      <c r="AQ242" s="46" t="str">
        <f>TRIM(Table1[[#This Row],[Departments-Prgrams]])</f>
        <v/>
      </c>
      <c r="AR242" s="46" t="str">
        <f>TRIM(Table1[[#This Row],[Grant]])</f>
        <v/>
      </c>
      <c r="AS242" s="46" t="str">
        <f>TRIM(Table1[[#This Row],[Staff ID]])</f>
        <v/>
      </c>
      <c r="AT242" s="46" t="str">
        <f>IF(TRIM(Table1[[#This Row],[Budget Code]])=0,"",TRIM(Table1[[#This Row],[Budget Code]]))</f>
        <v/>
      </c>
      <c r="AU242" s="46" t="str">
        <f>IF(Table1[[#This Row],[Line Description]]&lt;&gt;"",Table1[[#This Row],[Line Description]],"")</f>
        <v/>
      </c>
      <c r="AV242" s="46" t="str">
        <f>IF(Table1[[#This Row],[Cur_Amount Debit]]&gt;0,ROUND(Table1[[#This Row],[Cur_Amount Debit]],2),"")</f>
        <v/>
      </c>
      <c r="AW242" s="46" t="str">
        <f>IF(Table1[[#This Row],[Cur_Amount Credit]]&gt;0,ROUND(Table1[[#This Row],[Cur_Amount Credit]],2),"")</f>
        <v/>
      </c>
      <c r="AX242" s="46" t="str">
        <f>LEFT(Table1[[#This Row],[Cur]],3)</f>
        <v/>
      </c>
      <c r="AY242" s="59"/>
      <c r="AZ242" s="46"/>
      <c r="BA242" s="46" t="str">
        <f>IF(Table1[[#This Row],[Cur]]&lt;&gt;"",IF(Table1[[#This Row],[Cur]]="USD","",ExchangeRate),"")</f>
        <v/>
      </c>
      <c r="BB242" s="46" t="str">
        <f>IF(Table1[[#This Row],[Grant]]&lt;&gt;"",VLOOKUP(Table1[[#This Row],[Grant]],Grants!B:D,3),"")</f>
        <v/>
      </c>
      <c r="BC242" s="46" t="str">
        <f>TRIM(Table1[[#This Row],[Vendor ID]])</f>
        <v/>
      </c>
      <c r="BD242">
        <f>IF(Table1[[#This Row],[Reference Number]]=Q241,BD241,BD241+1)</f>
        <v>0</v>
      </c>
    </row>
    <row r="243" spans="1:56" ht="11.25" customHeight="1" x14ac:dyDescent="0.25">
      <c r="A243" s="1"/>
      <c r="B243" s="88" t="str">
        <f>IF(Table1[[#This Row],[Posting Date]]&lt;&gt;"",IF(Table1[[#This Row],[Reference Number]]=Q242,B242+1,1),"")</f>
        <v/>
      </c>
      <c r="C243" s="61"/>
      <c r="D243" s="61"/>
      <c r="E243" s="138"/>
      <c r="F243" s="141" t="str">
        <f>IFERROR(IF(VLOOKUP(Table1[[#This Row],[Budget Code Description]],Dimentions!$X$6:$AC$139,2,FALSE)="","",VLOOKUP(Table1[[#This Row],[Budget Code Description]],Dimentions!$X$6:$AC$139,2,FALSE)),"")</f>
        <v/>
      </c>
      <c r="G243" s="141"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1" t="str">
        <f>IFERROR(VLOOKUP(Table1[[#This Row],[Budget Code Description]],Table6[#All],8,FALSE),"")</f>
        <v/>
      </c>
      <c r="L243" s="63"/>
      <c r="M243" s="65" t="str">
        <f>IFERROR(VLOOKUP(Table1[[#This Row],[Staff ID]],Table2[],2,FALSE),"")</f>
        <v/>
      </c>
      <c r="N243" s="209" t="str">
        <f>IFERROR(IF(VLOOKUP(Table1[[#This Row],[Budget Code Description]],Dimentions!$X$6:$AC$134,4,FALSE)="","",VLOOKUP(Table1[[#This Row],[Budget Code Description]],Dimentions!$X$6:$AC$134,4,FALSE)),"")</f>
        <v/>
      </c>
      <c r="O243" s="65" t="str">
        <f>IFERROR(VLOOKUP(Table1[[#This Row],[Vendor ID]],Table549[],2,FALSE),"")</f>
        <v/>
      </c>
      <c r="P243" s="63"/>
      <c r="Q243" s="141" t="str">
        <f>IF(Table1[[#This Row],[Posting Date]]&lt;&gt;"",$D$9,"")</f>
        <v/>
      </c>
      <c r="R243" s="157" t="str">
        <f>IF(Table1[[#This Row],[Posting Date]]&lt;&gt;"",$D$10,"")</f>
        <v/>
      </c>
      <c r="S243" s="66"/>
      <c r="T243" s="63"/>
      <c r="U243" s="67"/>
      <c r="V243" s="67"/>
      <c r="W243" s="67" t="str">
        <f t="shared" si="8"/>
        <v/>
      </c>
      <c r="X243" s="159" t="str">
        <f>IF(E243="","",(IF(Table1[[#This Row],[Cur]]="USD",Table1[[#This Row],[Cur_Amount Debit]],Table1[[#This Row],[Cur_Amount Debit]]/Table1[[#This Row],[Exchange Rate]])))</f>
        <v/>
      </c>
      <c r="Y243" s="159" t="str">
        <f>IF(E243="","",(IF(Table1[[#This Row],[Cur]]="USD",Table1[[#This Row],[Cur_Amount Credit]],Table1[[#This Row],[Cur_Amount Credit]]/ExchangeRate)))</f>
        <v/>
      </c>
      <c r="Z243" s="201" t="str">
        <f>IF(E243="","",(Table1[[#This Row],[Debit USD]]-Table1[[#This Row],[Credit USD]]))</f>
        <v/>
      </c>
      <c r="AA243" s="226"/>
      <c r="AB243" s="255"/>
      <c r="AC243" s="1"/>
      <c r="AD243" s="15"/>
      <c r="AE243" s="15" t="str">
        <f>IF(AND(OR(Table1[[#This Row],[Account]]="15030",Table1[[#This Row],[Account]]="15035",Table1[[#This Row],[Account]]="20150"),Table1[[#This Row],[Vendor ID]]=""),1,"")</f>
        <v/>
      </c>
      <c r="AF243" s="15"/>
      <c r="AG243" s="15"/>
      <c r="AH243" s="15"/>
      <c r="AI243" s="46" t="str">
        <f>IF(Table1[[#This Row],[Posting Date]]&lt;&gt;"","GJ-"&amp;CountryID,"")</f>
        <v/>
      </c>
      <c r="AJ243" s="59" t="str">
        <f>IF(Table1[[#This Row],[Posting Date]]&lt;&gt;"",Table1[[#This Row],[Posting Date]],"")</f>
        <v/>
      </c>
      <c r="AK243" s="46"/>
      <c r="AL243" s="46" t="str">
        <f>IF(Table1[[#This Row],[Description]]&lt;&gt;"",Table1[[#This Row],[Description]],"")</f>
        <v/>
      </c>
      <c r="AM243" s="46" t="str">
        <f>IF(Table1[[#This Row],[Posting Date]]&lt;&gt;"",Table1[[#This Row],[Reference Number]],"")</f>
        <v/>
      </c>
      <c r="AN243" s="46" t="str">
        <f>TRIM(Table1[[#This Row],[Line '#]])</f>
        <v/>
      </c>
      <c r="AO243" s="46" t="str">
        <f>TRIM(Table1[[#This Row],[Account]])</f>
        <v/>
      </c>
      <c r="AP243" s="46" t="str">
        <f>IF(Table1[[#This Row],[Posting Date]]&lt;&gt;"",$D$5,"")</f>
        <v/>
      </c>
      <c r="AQ243" s="46" t="str">
        <f>TRIM(Table1[[#This Row],[Departments-Prgrams]])</f>
        <v/>
      </c>
      <c r="AR243" s="46" t="str">
        <f>TRIM(Table1[[#This Row],[Grant]])</f>
        <v/>
      </c>
      <c r="AS243" s="46" t="str">
        <f>TRIM(Table1[[#This Row],[Staff ID]])</f>
        <v/>
      </c>
      <c r="AT243" s="46" t="str">
        <f>IF(TRIM(Table1[[#This Row],[Budget Code]])=0,"",TRIM(Table1[[#This Row],[Budget Code]]))</f>
        <v/>
      </c>
      <c r="AU243" s="46" t="str">
        <f>IF(Table1[[#This Row],[Line Description]]&lt;&gt;"",Table1[[#This Row],[Line Description]],"")</f>
        <v/>
      </c>
      <c r="AV243" s="46" t="str">
        <f>IF(Table1[[#This Row],[Cur_Amount Debit]]&gt;0,ROUND(Table1[[#This Row],[Cur_Amount Debit]],2),"")</f>
        <v/>
      </c>
      <c r="AW243" s="46" t="str">
        <f>IF(Table1[[#This Row],[Cur_Amount Credit]]&gt;0,ROUND(Table1[[#This Row],[Cur_Amount Credit]],2),"")</f>
        <v/>
      </c>
      <c r="AX243" s="46" t="str">
        <f>LEFT(Table1[[#This Row],[Cur]],3)</f>
        <v/>
      </c>
      <c r="AY243" s="59"/>
      <c r="AZ243" s="46"/>
      <c r="BA243" s="46" t="str">
        <f>IF(Table1[[#This Row],[Cur]]&lt;&gt;"",IF(Table1[[#This Row],[Cur]]="USD","",ExchangeRate),"")</f>
        <v/>
      </c>
      <c r="BB243" s="46" t="str">
        <f>IF(Table1[[#This Row],[Grant]]&lt;&gt;"",VLOOKUP(Table1[[#This Row],[Grant]],Grants!B:D,3),"")</f>
        <v/>
      </c>
      <c r="BC243" s="46" t="str">
        <f>TRIM(Table1[[#This Row],[Vendor ID]])</f>
        <v/>
      </c>
      <c r="BD243">
        <f>IF(Table1[[#This Row],[Reference Number]]=Q242,BD242,BD242+1)</f>
        <v>0</v>
      </c>
    </row>
    <row r="244" spans="1:56" ht="11.25" customHeight="1" x14ac:dyDescent="0.25">
      <c r="A244" s="1"/>
      <c r="B244" s="88" t="str">
        <f>IF(Table1[[#This Row],[Posting Date]]&lt;&gt;"",IF(Table1[[#This Row],[Reference Number]]=Q243,B243+1,1),"")</f>
        <v/>
      </c>
      <c r="C244" s="61"/>
      <c r="D244" s="61"/>
      <c r="E244" s="138"/>
      <c r="F244" s="141" t="str">
        <f>IFERROR(IF(VLOOKUP(Table1[[#This Row],[Budget Code Description]],Dimentions!$X$6:$AC$139,2,FALSE)="","",VLOOKUP(Table1[[#This Row],[Budget Code Description]],Dimentions!$X$6:$AC$139,2,FALSE)),"")</f>
        <v/>
      </c>
      <c r="G244" s="141"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1" t="str">
        <f>IFERROR(VLOOKUP(Table1[[#This Row],[Budget Code Description]],Table6[#All],8,FALSE),"")</f>
        <v/>
      </c>
      <c r="L244" s="63"/>
      <c r="M244" s="65" t="str">
        <f>IFERROR(VLOOKUP(Table1[[#This Row],[Staff ID]],Table2[],2,FALSE),"")</f>
        <v/>
      </c>
      <c r="N244" s="209" t="str">
        <f>IFERROR(IF(VLOOKUP(Table1[[#This Row],[Budget Code Description]],Dimentions!$X$6:$AC$134,4,FALSE)="","",VLOOKUP(Table1[[#This Row],[Budget Code Description]],Dimentions!$X$6:$AC$134,4,FALSE)),"")</f>
        <v/>
      </c>
      <c r="O244" s="65" t="str">
        <f>IFERROR(VLOOKUP(Table1[[#This Row],[Vendor ID]],Table549[],2,FALSE),"")</f>
        <v/>
      </c>
      <c r="P244" s="63"/>
      <c r="Q244" s="141" t="str">
        <f>IF(Table1[[#This Row],[Posting Date]]&lt;&gt;"",$D$9,"")</f>
        <v/>
      </c>
      <c r="R244" s="157" t="str">
        <f>IF(Table1[[#This Row],[Posting Date]]&lt;&gt;"",$D$10,"")</f>
        <v/>
      </c>
      <c r="S244" s="66"/>
      <c r="T244" s="63"/>
      <c r="U244" s="67"/>
      <c r="V244" s="67"/>
      <c r="W244" s="67" t="str">
        <f t="shared" si="8"/>
        <v/>
      </c>
      <c r="X244" s="159" t="str">
        <f>IF(E244="","",(IF(Table1[[#This Row],[Cur]]="USD",Table1[[#This Row],[Cur_Amount Debit]],Table1[[#This Row],[Cur_Amount Debit]]/Table1[[#This Row],[Exchange Rate]])))</f>
        <v/>
      </c>
      <c r="Y244" s="159" t="str">
        <f>IF(E244="","",(IF(Table1[[#This Row],[Cur]]="USD",Table1[[#This Row],[Cur_Amount Credit]],Table1[[#This Row],[Cur_Amount Credit]]/ExchangeRate)))</f>
        <v/>
      </c>
      <c r="Z244" s="201" t="str">
        <f>IF(E244="","",(Table1[[#This Row],[Debit USD]]-Table1[[#This Row],[Credit USD]]))</f>
        <v/>
      </c>
      <c r="AA244" s="226"/>
      <c r="AB244" s="255"/>
      <c r="AC244" s="1"/>
      <c r="AD244" s="15"/>
      <c r="AE244" s="15" t="str">
        <f>IF(AND(OR(Table1[[#This Row],[Account]]="15030",Table1[[#This Row],[Account]]="15035",Table1[[#This Row],[Account]]="20150"),Table1[[#This Row],[Vendor ID]]=""),1,"")</f>
        <v/>
      </c>
      <c r="AF244" s="15"/>
      <c r="AG244" s="15"/>
      <c r="AH244" s="15"/>
      <c r="AI244" s="46" t="str">
        <f>IF(Table1[[#This Row],[Posting Date]]&lt;&gt;"","GJ-"&amp;CountryID,"")</f>
        <v/>
      </c>
      <c r="AJ244" s="59" t="str">
        <f>IF(Table1[[#This Row],[Posting Date]]&lt;&gt;"",Table1[[#This Row],[Posting Date]],"")</f>
        <v/>
      </c>
      <c r="AK244" s="46"/>
      <c r="AL244" s="46" t="str">
        <f>IF(Table1[[#This Row],[Description]]&lt;&gt;"",Table1[[#This Row],[Description]],"")</f>
        <v/>
      </c>
      <c r="AM244" s="46" t="str">
        <f>IF(Table1[[#This Row],[Posting Date]]&lt;&gt;"",Table1[[#This Row],[Reference Number]],"")</f>
        <v/>
      </c>
      <c r="AN244" s="46" t="str">
        <f>TRIM(Table1[[#This Row],[Line '#]])</f>
        <v/>
      </c>
      <c r="AO244" s="46" t="str">
        <f>TRIM(Table1[[#This Row],[Account]])</f>
        <v/>
      </c>
      <c r="AP244" s="46" t="str">
        <f>IF(Table1[[#This Row],[Posting Date]]&lt;&gt;"",$D$5,"")</f>
        <v/>
      </c>
      <c r="AQ244" s="46" t="str">
        <f>TRIM(Table1[[#This Row],[Departments-Prgrams]])</f>
        <v/>
      </c>
      <c r="AR244" s="46" t="str">
        <f>TRIM(Table1[[#This Row],[Grant]])</f>
        <v/>
      </c>
      <c r="AS244" s="46" t="str">
        <f>TRIM(Table1[[#This Row],[Staff ID]])</f>
        <v/>
      </c>
      <c r="AT244" s="46" t="str">
        <f>IF(TRIM(Table1[[#This Row],[Budget Code]])=0,"",TRIM(Table1[[#This Row],[Budget Code]]))</f>
        <v/>
      </c>
      <c r="AU244" s="46" t="str">
        <f>IF(Table1[[#This Row],[Line Description]]&lt;&gt;"",Table1[[#This Row],[Line Description]],"")</f>
        <v/>
      </c>
      <c r="AV244" s="46" t="str">
        <f>IF(Table1[[#This Row],[Cur_Amount Debit]]&gt;0,ROUND(Table1[[#This Row],[Cur_Amount Debit]],2),"")</f>
        <v/>
      </c>
      <c r="AW244" s="46" t="str">
        <f>IF(Table1[[#This Row],[Cur_Amount Credit]]&gt;0,ROUND(Table1[[#This Row],[Cur_Amount Credit]],2),"")</f>
        <v/>
      </c>
      <c r="AX244" s="46" t="str">
        <f>LEFT(Table1[[#This Row],[Cur]],3)</f>
        <v/>
      </c>
      <c r="AY244" s="59"/>
      <c r="AZ244" s="46"/>
      <c r="BA244" s="46" t="str">
        <f>IF(Table1[[#This Row],[Cur]]&lt;&gt;"",IF(Table1[[#This Row],[Cur]]="USD","",ExchangeRate),"")</f>
        <v/>
      </c>
      <c r="BB244" s="46" t="str">
        <f>IF(Table1[[#This Row],[Grant]]&lt;&gt;"",VLOOKUP(Table1[[#This Row],[Grant]],Grants!B:D,3),"")</f>
        <v/>
      </c>
      <c r="BC244" s="46" t="str">
        <f>TRIM(Table1[[#This Row],[Vendor ID]])</f>
        <v/>
      </c>
      <c r="BD244">
        <f>IF(Table1[[#This Row],[Reference Number]]=Q243,BD243,BD243+1)</f>
        <v>0</v>
      </c>
    </row>
    <row r="245" spans="1:56" ht="11.25" customHeight="1" x14ac:dyDescent="0.25">
      <c r="A245" s="1"/>
      <c r="B245" s="88" t="str">
        <f>IF(Table1[[#This Row],[Posting Date]]&lt;&gt;"",IF(Table1[[#This Row],[Reference Number]]=Q244,B244+1,1),"")</f>
        <v/>
      </c>
      <c r="C245" s="61"/>
      <c r="D245" s="61"/>
      <c r="E245" s="138"/>
      <c r="F245" s="141" t="str">
        <f>IFERROR(IF(VLOOKUP(Table1[[#This Row],[Budget Code Description]],Dimentions!$X$6:$AC$139,2,FALSE)="","",VLOOKUP(Table1[[#This Row],[Budget Code Description]],Dimentions!$X$6:$AC$139,2,FALSE)),"")</f>
        <v/>
      </c>
      <c r="G245" s="141"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1" t="str">
        <f>IFERROR(VLOOKUP(Table1[[#This Row],[Budget Code Description]],Table6[#All],8,FALSE),"")</f>
        <v/>
      </c>
      <c r="L245" s="63"/>
      <c r="M245" s="65" t="str">
        <f>IFERROR(VLOOKUP(Table1[[#This Row],[Staff ID]],Table2[],2,FALSE),"")</f>
        <v/>
      </c>
      <c r="N245" s="209" t="str">
        <f>IFERROR(IF(VLOOKUP(Table1[[#This Row],[Budget Code Description]],Dimentions!$X$6:$AC$134,4,FALSE)="","",VLOOKUP(Table1[[#This Row],[Budget Code Description]],Dimentions!$X$6:$AC$134,4,FALSE)),"")</f>
        <v/>
      </c>
      <c r="O245" s="65" t="str">
        <f>IFERROR(VLOOKUP(Table1[[#This Row],[Vendor ID]],Table549[],2,FALSE),"")</f>
        <v/>
      </c>
      <c r="P245" s="63"/>
      <c r="Q245" s="141" t="str">
        <f>IF(Table1[[#This Row],[Posting Date]]&lt;&gt;"",$D$9,"")</f>
        <v/>
      </c>
      <c r="R245" s="157" t="str">
        <f>IF(Table1[[#This Row],[Posting Date]]&lt;&gt;"",$D$10,"")</f>
        <v/>
      </c>
      <c r="S245" s="66"/>
      <c r="T245" s="63"/>
      <c r="U245" s="67"/>
      <c r="V245" s="67"/>
      <c r="W245" s="67" t="str">
        <f t="shared" si="8"/>
        <v/>
      </c>
      <c r="X245" s="159" t="str">
        <f>IF(E245="","",(IF(Table1[[#This Row],[Cur]]="USD",Table1[[#This Row],[Cur_Amount Debit]],Table1[[#This Row],[Cur_Amount Debit]]/Table1[[#This Row],[Exchange Rate]])))</f>
        <v/>
      </c>
      <c r="Y245" s="159" t="str">
        <f>IF(E245="","",(IF(Table1[[#This Row],[Cur]]="USD",Table1[[#This Row],[Cur_Amount Credit]],Table1[[#This Row],[Cur_Amount Credit]]/ExchangeRate)))</f>
        <v/>
      </c>
      <c r="Z245" s="201" t="str">
        <f>IF(E245="","",(Table1[[#This Row],[Debit USD]]-Table1[[#This Row],[Credit USD]]))</f>
        <v/>
      </c>
      <c r="AA245" s="226"/>
      <c r="AB245" s="255"/>
      <c r="AC245" s="1"/>
      <c r="AD245" s="15"/>
      <c r="AE245" s="15" t="str">
        <f>IF(AND(OR(Table1[[#This Row],[Account]]="15030",Table1[[#This Row],[Account]]="15035",Table1[[#This Row],[Account]]="20150"),Table1[[#This Row],[Vendor ID]]=""),1,"")</f>
        <v/>
      </c>
      <c r="AF245" s="15"/>
      <c r="AG245" s="15"/>
      <c r="AH245" s="15"/>
      <c r="AI245" s="46" t="str">
        <f>IF(Table1[[#This Row],[Posting Date]]&lt;&gt;"","GJ-"&amp;CountryID,"")</f>
        <v/>
      </c>
      <c r="AJ245" s="59" t="str">
        <f>IF(Table1[[#This Row],[Posting Date]]&lt;&gt;"",Table1[[#This Row],[Posting Date]],"")</f>
        <v/>
      </c>
      <c r="AK245" s="46"/>
      <c r="AL245" s="46" t="str">
        <f>IF(Table1[[#This Row],[Description]]&lt;&gt;"",Table1[[#This Row],[Description]],"")</f>
        <v/>
      </c>
      <c r="AM245" s="46" t="str">
        <f>IF(Table1[[#This Row],[Posting Date]]&lt;&gt;"",Table1[[#This Row],[Reference Number]],"")</f>
        <v/>
      </c>
      <c r="AN245" s="46" t="str">
        <f>TRIM(Table1[[#This Row],[Line '#]])</f>
        <v/>
      </c>
      <c r="AO245" s="46" t="str">
        <f>TRIM(Table1[[#This Row],[Account]])</f>
        <v/>
      </c>
      <c r="AP245" s="46" t="str">
        <f>IF(Table1[[#This Row],[Posting Date]]&lt;&gt;"",$D$5,"")</f>
        <v/>
      </c>
      <c r="AQ245" s="46" t="str">
        <f>TRIM(Table1[[#This Row],[Departments-Prgrams]])</f>
        <v/>
      </c>
      <c r="AR245" s="46" t="str">
        <f>TRIM(Table1[[#This Row],[Grant]])</f>
        <v/>
      </c>
      <c r="AS245" s="46" t="str">
        <f>TRIM(Table1[[#This Row],[Staff ID]])</f>
        <v/>
      </c>
      <c r="AT245" s="46" t="str">
        <f>IF(TRIM(Table1[[#This Row],[Budget Code]])=0,"",TRIM(Table1[[#This Row],[Budget Code]]))</f>
        <v/>
      </c>
      <c r="AU245" s="46" t="str">
        <f>IF(Table1[[#This Row],[Line Description]]&lt;&gt;"",Table1[[#This Row],[Line Description]],"")</f>
        <v/>
      </c>
      <c r="AV245" s="46" t="str">
        <f>IF(Table1[[#This Row],[Cur_Amount Debit]]&gt;0,ROUND(Table1[[#This Row],[Cur_Amount Debit]],2),"")</f>
        <v/>
      </c>
      <c r="AW245" s="46" t="str">
        <f>IF(Table1[[#This Row],[Cur_Amount Credit]]&gt;0,ROUND(Table1[[#This Row],[Cur_Amount Credit]],2),"")</f>
        <v/>
      </c>
      <c r="AX245" s="46" t="str">
        <f>LEFT(Table1[[#This Row],[Cur]],3)</f>
        <v/>
      </c>
      <c r="AY245" s="59"/>
      <c r="AZ245" s="46"/>
      <c r="BA245" s="46" t="str">
        <f>IF(Table1[[#This Row],[Cur]]&lt;&gt;"",IF(Table1[[#This Row],[Cur]]="USD","",ExchangeRate),"")</f>
        <v/>
      </c>
      <c r="BB245" s="46" t="str">
        <f>IF(Table1[[#This Row],[Grant]]&lt;&gt;"",VLOOKUP(Table1[[#This Row],[Grant]],Grants!B:D,3),"")</f>
        <v/>
      </c>
      <c r="BC245" s="46" t="str">
        <f>TRIM(Table1[[#This Row],[Vendor ID]])</f>
        <v/>
      </c>
      <c r="BD245">
        <f>IF(Table1[[#This Row],[Reference Number]]=Q244,BD244,BD244+1)</f>
        <v>0</v>
      </c>
    </row>
    <row r="246" spans="1:56" ht="11.25" customHeight="1" x14ac:dyDescent="0.25">
      <c r="A246" s="1"/>
      <c r="B246" s="88" t="str">
        <f>IF(Table1[[#This Row],[Posting Date]]&lt;&gt;"",IF(Table1[[#This Row],[Reference Number]]=Q245,B245+1,1),"")</f>
        <v/>
      </c>
      <c r="C246" s="61"/>
      <c r="D246" s="61"/>
      <c r="E246" s="138"/>
      <c r="F246" s="141" t="str">
        <f>IFERROR(IF(VLOOKUP(Table1[[#This Row],[Budget Code Description]],Dimentions!$X$6:$AC$139,2,FALSE)="","",VLOOKUP(Table1[[#This Row],[Budget Code Description]],Dimentions!$X$6:$AC$139,2,FALSE)),"")</f>
        <v/>
      </c>
      <c r="G246" s="141"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1" t="str">
        <f>IFERROR(VLOOKUP(Table1[[#This Row],[Budget Code Description]],Table6[#All],8,FALSE),"")</f>
        <v/>
      </c>
      <c r="L246" s="63"/>
      <c r="M246" s="65" t="str">
        <f>IFERROR(VLOOKUP(Table1[[#This Row],[Staff ID]],Table2[],2,FALSE),"")</f>
        <v/>
      </c>
      <c r="N246" s="209" t="str">
        <f>IFERROR(IF(VLOOKUP(Table1[[#This Row],[Budget Code Description]],Dimentions!$X$6:$AC$134,4,FALSE)="","",VLOOKUP(Table1[[#This Row],[Budget Code Description]],Dimentions!$X$6:$AC$134,4,FALSE)),"")</f>
        <v/>
      </c>
      <c r="O246" s="65" t="str">
        <f>IFERROR(VLOOKUP(Table1[[#This Row],[Vendor ID]],Table549[],2,FALSE),"")</f>
        <v/>
      </c>
      <c r="P246" s="63"/>
      <c r="Q246" s="141" t="str">
        <f>IF(Table1[[#This Row],[Posting Date]]&lt;&gt;"",$D$9,"")</f>
        <v/>
      </c>
      <c r="R246" s="157" t="str">
        <f>IF(Table1[[#This Row],[Posting Date]]&lt;&gt;"",$D$10,"")</f>
        <v/>
      </c>
      <c r="S246" s="66"/>
      <c r="T246" s="63"/>
      <c r="U246" s="67"/>
      <c r="V246" s="67"/>
      <c r="W246" s="67" t="str">
        <f t="shared" si="8"/>
        <v/>
      </c>
      <c r="X246" s="159" t="str">
        <f>IF(E246="","",(IF(Table1[[#This Row],[Cur]]="USD",Table1[[#This Row],[Cur_Amount Debit]],Table1[[#This Row],[Cur_Amount Debit]]/Table1[[#This Row],[Exchange Rate]])))</f>
        <v/>
      </c>
      <c r="Y246" s="159" t="str">
        <f>IF(E246="","",(IF(Table1[[#This Row],[Cur]]="USD",Table1[[#This Row],[Cur_Amount Credit]],Table1[[#This Row],[Cur_Amount Credit]]/ExchangeRate)))</f>
        <v/>
      </c>
      <c r="Z246" s="201" t="str">
        <f>IF(E246="","",(Table1[[#This Row],[Debit USD]]-Table1[[#This Row],[Credit USD]]))</f>
        <v/>
      </c>
      <c r="AA246" s="226"/>
      <c r="AB246" s="255"/>
      <c r="AC246" s="1"/>
      <c r="AD246" s="15"/>
      <c r="AE246" s="15" t="str">
        <f>IF(AND(OR(Table1[[#This Row],[Account]]="15030",Table1[[#This Row],[Account]]="15035",Table1[[#This Row],[Account]]="20150"),Table1[[#This Row],[Vendor ID]]=""),1,"")</f>
        <v/>
      </c>
      <c r="AF246" s="15"/>
      <c r="AG246" s="15"/>
      <c r="AH246" s="15"/>
      <c r="AI246" s="46" t="str">
        <f>IF(Table1[[#This Row],[Posting Date]]&lt;&gt;"","GJ-"&amp;CountryID,"")</f>
        <v/>
      </c>
      <c r="AJ246" s="59" t="str">
        <f>IF(Table1[[#This Row],[Posting Date]]&lt;&gt;"",Table1[[#This Row],[Posting Date]],"")</f>
        <v/>
      </c>
      <c r="AK246" s="46"/>
      <c r="AL246" s="46" t="str">
        <f>IF(Table1[[#This Row],[Description]]&lt;&gt;"",Table1[[#This Row],[Description]],"")</f>
        <v/>
      </c>
      <c r="AM246" s="46" t="str">
        <f>IF(Table1[[#This Row],[Posting Date]]&lt;&gt;"",Table1[[#This Row],[Reference Number]],"")</f>
        <v/>
      </c>
      <c r="AN246" s="46" t="str">
        <f>TRIM(Table1[[#This Row],[Line '#]])</f>
        <v/>
      </c>
      <c r="AO246" s="46" t="str">
        <f>TRIM(Table1[[#This Row],[Account]])</f>
        <v/>
      </c>
      <c r="AP246" s="46" t="str">
        <f>IF(Table1[[#This Row],[Posting Date]]&lt;&gt;"",$D$5,"")</f>
        <v/>
      </c>
      <c r="AQ246" s="46" t="str">
        <f>TRIM(Table1[[#This Row],[Departments-Prgrams]])</f>
        <v/>
      </c>
      <c r="AR246" s="46" t="str">
        <f>TRIM(Table1[[#This Row],[Grant]])</f>
        <v/>
      </c>
      <c r="AS246" s="46" t="str">
        <f>TRIM(Table1[[#This Row],[Staff ID]])</f>
        <v/>
      </c>
      <c r="AT246" s="46" t="str">
        <f>IF(TRIM(Table1[[#This Row],[Budget Code]])=0,"",TRIM(Table1[[#This Row],[Budget Code]]))</f>
        <v/>
      </c>
      <c r="AU246" s="46" t="str">
        <f>IF(Table1[[#This Row],[Line Description]]&lt;&gt;"",Table1[[#This Row],[Line Description]],"")</f>
        <v/>
      </c>
      <c r="AV246" s="46" t="str">
        <f>IF(Table1[[#This Row],[Cur_Amount Debit]]&gt;0,ROUND(Table1[[#This Row],[Cur_Amount Debit]],2),"")</f>
        <v/>
      </c>
      <c r="AW246" s="46" t="str">
        <f>IF(Table1[[#This Row],[Cur_Amount Credit]]&gt;0,ROUND(Table1[[#This Row],[Cur_Amount Credit]],2),"")</f>
        <v/>
      </c>
      <c r="AX246" s="46" t="str">
        <f>LEFT(Table1[[#This Row],[Cur]],3)</f>
        <v/>
      </c>
      <c r="AY246" s="59"/>
      <c r="AZ246" s="46"/>
      <c r="BA246" s="46" t="str">
        <f>IF(Table1[[#This Row],[Cur]]&lt;&gt;"",IF(Table1[[#This Row],[Cur]]="USD","",ExchangeRate),"")</f>
        <v/>
      </c>
      <c r="BB246" s="46" t="str">
        <f>IF(Table1[[#This Row],[Grant]]&lt;&gt;"",VLOOKUP(Table1[[#This Row],[Grant]],Grants!B:D,3),"")</f>
        <v/>
      </c>
      <c r="BC246" s="46" t="str">
        <f>TRIM(Table1[[#This Row],[Vendor ID]])</f>
        <v/>
      </c>
      <c r="BD246">
        <f>IF(Table1[[#This Row],[Reference Number]]=Q245,BD245,BD245+1)</f>
        <v>0</v>
      </c>
    </row>
    <row r="247" spans="1:56" ht="11.25" customHeight="1" x14ac:dyDescent="0.25">
      <c r="A247" s="1"/>
      <c r="B247" s="88" t="str">
        <f>IF(Table1[[#This Row],[Posting Date]]&lt;&gt;"",IF(Table1[[#This Row],[Reference Number]]=Q246,B246+1,1),"")</f>
        <v/>
      </c>
      <c r="C247" s="61"/>
      <c r="D247" s="61"/>
      <c r="E247" s="138"/>
      <c r="F247" s="141" t="str">
        <f>IFERROR(IF(VLOOKUP(Table1[[#This Row],[Budget Code Description]],Dimentions!$X$6:$AC$139,2,FALSE)="","",VLOOKUP(Table1[[#This Row],[Budget Code Description]],Dimentions!$X$6:$AC$139,2,FALSE)),"")</f>
        <v/>
      </c>
      <c r="G247" s="141"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1" t="str">
        <f>IFERROR(VLOOKUP(Table1[[#This Row],[Budget Code Description]],Table6[#All],8,FALSE),"")</f>
        <v/>
      </c>
      <c r="L247" s="63"/>
      <c r="M247" s="65" t="str">
        <f>IFERROR(VLOOKUP(Table1[[#This Row],[Staff ID]],Table2[],2,FALSE),"")</f>
        <v/>
      </c>
      <c r="N247" s="209" t="str">
        <f>IFERROR(IF(VLOOKUP(Table1[[#This Row],[Budget Code Description]],Dimentions!$X$6:$AC$134,4,FALSE)="","",VLOOKUP(Table1[[#This Row],[Budget Code Description]],Dimentions!$X$6:$AC$134,4,FALSE)),"")</f>
        <v/>
      </c>
      <c r="O247" s="65" t="str">
        <f>IFERROR(VLOOKUP(Table1[[#This Row],[Vendor ID]],Table549[],2,FALSE),"")</f>
        <v/>
      </c>
      <c r="P247" s="63"/>
      <c r="Q247" s="141" t="str">
        <f>IF(Table1[[#This Row],[Posting Date]]&lt;&gt;"",$D$9,"")</f>
        <v/>
      </c>
      <c r="R247" s="157" t="str">
        <f>IF(Table1[[#This Row],[Posting Date]]&lt;&gt;"",$D$10,"")</f>
        <v/>
      </c>
      <c r="S247" s="66"/>
      <c r="T247" s="63"/>
      <c r="U247" s="67"/>
      <c r="V247" s="67"/>
      <c r="W247" s="67" t="str">
        <f t="shared" si="8"/>
        <v/>
      </c>
      <c r="X247" s="159" t="str">
        <f>IF(E247="","",(IF(Table1[[#This Row],[Cur]]="USD",Table1[[#This Row],[Cur_Amount Debit]],Table1[[#This Row],[Cur_Amount Debit]]/Table1[[#This Row],[Exchange Rate]])))</f>
        <v/>
      </c>
      <c r="Y247" s="159" t="str">
        <f>IF(E247="","",(IF(Table1[[#This Row],[Cur]]="USD",Table1[[#This Row],[Cur_Amount Credit]],Table1[[#This Row],[Cur_Amount Credit]]/ExchangeRate)))</f>
        <v/>
      </c>
      <c r="Z247" s="201" t="str">
        <f>IF(E247="","",(Table1[[#This Row],[Debit USD]]-Table1[[#This Row],[Credit USD]]))</f>
        <v/>
      </c>
      <c r="AA247" s="226"/>
      <c r="AB247" s="255"/>
      <c r="AC247" s="1"/>
      <c r="AD247" s="15"/>
      <c r="AE247" s="15" t="str">
        <f>IF(AND(OR(Table1[[#This Row],[Account]]="15030",Table1[[#This Row],[Account]]="15035",Table1[[#This Row],[Account]]="20150"),Table1[[#This Row],[Vendor ID]]=""),1,"")</f>
        <v/>
      </c>
      <c r="AF247" s="15"/>
      <c r="AG247" s="15"/>
      <c r="AH247" s="15"/>
      <c r="AI247" s="46" t="str">
        <f>IF(Table1[[#This Row],[Posting Date]]&lt;&gt;"","GJ-"&amp;CountryID,"")</f>
        <v/>
      </c>
      <c r="AJ247" s="59" t="str">
        <f>IF(Table1[[#This Row],[Posting Date]]&lt;&gt;"",Table1[[#This Row],[Posting Date]],"")</f>
        <v/>
      </c>
      <c r="AK247" s="46"/>
      <c r="AL247" s="46" t="str">
        <f>IF(Table1[[#This Row],[Description]]&lt;&gt;"",Table1[[#This Row],[Description]],"")</f>
        <v/>
      </c>
      <c r="AM247" s="46" t="str">
        <f>IF(Table1[[#This Row],[Posting Date]]&lt;&gt;"",Table1[[#This Row],[Reference Number]],"")</f>
        <v/>
      </c>
      <c r="AN247" s="46" t="str">
        <f>TRIM(Table1[[#This Row],[Line '#]])</f>
        <v/>
      </c>
      <c r="AO247" s="46" t="str">
        <f>TRIM(Table1[[#This Row],[Account]])</f>
        <v/>
      </c>
      <c r="AP247" s="46" t="str">
        <f>IF(Table1[[#This Row],[Posting Date]]&lt;&gt;"",$D$5,"")</f>
        <v/>
      </c>
      <c r="AQ247" s="46" t="str">
        <f>TRIM(Table1[[#This Row],[Departments-Prgrams]])</f>
        <v/>
      </c>
      <c r="AR247" s="46" t="str">
        <f>TRIM(Table1[[#This Row],[Grant]])</f>
        <v/>
      </c>
      <c r="AS247" s="46" t="str">
        <f>TRIM(Table1[[#This Row],[Staff ID]])</f>
        <v/>
      </c>
      <c r="AT247" s="46" t="str">
        <f>IF(TRIM(Table1[[#This Row],[Budget Code]])=0,"",TRIM(Table1[[#This Row],[Budget Code]]))</f>
        <v/>
      </c>
      <c r="AU247" s="46" t="str">
        <f>IF(Table1[[#This Row],[Line Description]]&lt;&gt;"",Table1[[#This Row],[Line Description]],"")</f>
        <v/>
      </c>
      <c r="AV247" s="46" t="str">
        <f>IF(Table1[[#This Row],[Cur_Amount Debit]]&gt;0,ROUND(Table1[[#This Row],[Cur_Amount Debit]],2),"")</f>
        <v/>
      </c>
      <c r="AW247" s="46" t="str">
        <f>IF(Table1[[#This Row],[Cur_Amount Credit]]&gt;0,ROUND(Table1[[#This Row],[Cur_Amount Credit]],2),"")</f>
        <v/>
      </c>
      <c r="AX247" s="46" t="str">
        <f>LEFT(Table1[[#This Row],[Cur]],3)</f>
        <v/>
      </c>
      <c r="AY247" s="59"/>
      <c r="AZ247" s="46"/>
      <c r="BA247" s="46" t="str">
        <f>IF(Table1[[#This Row],[Cur]]&lt;&gt;"",IF(Table1[[#This Row],[Cur]]="USD","",ExchangeRate),"")</f>
        <v/>
      </c>
      <c r="BB247" s="46" t="str">
        <f>IF(Table1[[#This Row],[Grant]]&lt;&gt;"",VLOOKUP(Table1[[#This Row],[Grant]],Grants!B:D,3),"")</f>
        <v/>
      </c>
      <c r="BC247" s="46" t="str">
        <f>TRIM(Table1[[#This Row],[Vendor ID]])</f>
        <v/>
      </c>
      <c r="BD247">
        <f>IF(Table1[[#This Row],[Reference Number]]=Q246,BD246,BD246+1)</f>
        <v>0</v>
      </c>
    </row>
    <row r="248" spans="1:56" ht="11.25" customHeight="1" x14ac:dyDescent="0.25">
      <c r="A248" s="1"/>
      <c r="B248" s="88" t="str">
        <f>IF(Table1[[#This Row],[Posting Date]]&lt;&gt;"",IF(Table1[[#This Row],[Reference Number]]=Q247,B247+1,1),"")</f>
        <v/>
      </c>
      <c r="C248" s="61"/>
      <c r="D248" s="61"/>
      <c r="E248" s="138"/>
      <c r="F248" s="141" t="str">
        <f>IFERROR(IF(VLOOKUP(Table1[[#This Row],[Budget Code Description]],Dimentions!$X$6:$AC$139,2,FALSE)="","",VLOOKUP(Table1[[#This Row],[Budget Code Description]],Dimentions!$X$6:$AC$139,2,FALSE)),"")</f>
        <v/>
      </c>
      <c r="G248" s="141"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1" t="str">
        <f>IFERROR(VLOOKUP(Table1[[#This Row],[Budget Code Description]],Table6[#All],8,FALSE),"")</f>
        <v/>
      </c>
      <c r="L248" s="63"/>
      <c r="M248" s="65" t="str">
        <f>IFERROR(VLOOKUP(Table1[[#This Row],[Staff ID]],Table2[],2,FALSE),"")</f>
        <v/>
      </c>
      <c r="N248" s="209" t="str">
        <f>IFERROR(IF(VLOOKUP(Table1[[#This Row],[Budget Code Description]],Dimentions!$X$6:$AC$134,4,FALSE)="","",VLOOKUP(Table1[[#This Row],[Budget Code Description]],Dimentions!$X$6:$AC$134,4,FALSE)),"")</f>
        <v/>
      </c>
      <c r="O248" s="65" t="str">
        <f>IFERROR(VLOOKUP(Table1[[#This Row],[Vendor ID]],Table549[],2,FALSE),"")</f>
        <v/>
      </c>
      <c r="P248" s="63"/>
      <c r="Q248" s="141" t="str">
        <f>IF(Table1[[#This Row],[Posting Date]]&lt;&gt;"",$D$9,"")</f>
        <v/>
      </c>
      <c r="R248" s="157" t="str">
        <f>IF(Table1[[#This Row],[Posting Date]]&lt;&gt;"",$D$10,"")</f>
        <v/>
      </c>
      <c r="S248" s="66"/>
      <c r="T248" s="63"/>
      <c r="U248" s="67"/>
      <c r="V248" s="67"/>
      <c r="W248" s="67" t="str">
        <f t="shared" si="8"/>
        <v/>
      </c>
      <c r="X248" s="159" t="str">
        <f>IF(E248="","",(IF(Table1[[#This Row],[Cur]]="USD",Table1[[#This Row],[Cur_Amount Debit]],Table1[[#This Row],[Cur_Amount Debit]]/Table1[[#This Row],[Exchange Rate]])))</f>
        <v/>
      </c>
      <c r="Y248" s="159" t="str">
        <f>IF(E248="","",(IF(Table1[[#This Row],[Cur]]="USD",Table1[[#This Row],[Cur_Amount Credit]],Table1[[#This Row],[Cur_Amount Credit]]/ExchangeRate)))</f>
        <v/>
      </c>
      <c r="Z248" s="201" t="str">
        <f>IF(E248="","",(Table1[[#This Row],[Debit USD]]-Table1[[#This Row],[Credit USD]]))</f>
        <v/>
      </c>
      <c r="AA248" s="226"/>
      <c r="AB248" s="255"/>
      <c r="AC248" s="1"/>
      <c r="AD248" s="15"/>
      <c r="AE248" s="15" t="str">
        <f>IF(AND(OR(Table1[[#This Row],[Account]]="15030",Table1[[#This Row],[Account]]="15035",Table1[[#This Row],[Account]]="20150"),Table1[[#This Row],[Vendor ID]]=""),1,"")</f>
        <v/>
      </c>
      <c r="AF248" s="15"/>
      <c r="AG248" s="15"/>
      <c r="AH248" s="15"/>
      <c r="AI248" s="46" t="str">
        <f>IF(Table1[[#This Row],[Posting Date]]&lt;&gt;"","GJ-"&amp;CountryID,"")</f>
        <v/>
      </c>
      <c r="AJ248" s="59" t="str">
        <f>IF(Table1[[#This Row],[Posting Date]]&lt;&gt;"",Table1[[#This Row],[Posting Date]],"")</f>
        <v/>
      </c>
      <c r="AK248" s="46"/>
      <c r="AL248" s="46" t="str">
        <f>IF(Table1[[#This Row],[Description]]&lt;&gt;"",Table1[[#This Row],[Description]],"")</f>
        <v/>
      </c>
      <c r="AM248" s="46" t="str">
        <f>IF(Table1[[#This Row],[Posting Date]]&lt;&gt;"",Table1[[#This Row],[Reference Number]],"")</f>
        <v/>
      </c>
      <c r="AN248" s="46" t="str">
        <f>TRIM(Table1[[#This Row],[Line '#]])</f>
        <v/>
      </c>
      <c r="AO248" s="46" t="str">
        <f>TRIM(Table1[[#This Row],[Account]])</f>
        <v/>
      </c>
      <c r="AP248" s="46" t="str">
        <f>IF(Table1[[#This Row],[Posting Date]]&lt;&gt;"",$D$5,"")</f>
        <v/>
      </c>
      <c r="AQ248" s="46" t="str">
        <f>TRIM(Table1[[#This Row],[Departments-Prgrams]])</f>
        <v/>
      </c>
      <c r="AR248" s="46" t="str">
        <f>TRIM(Table1[[#This Row],[Grant]])</f>
        <v/>
      </c>
      <c r="AS248" s="46" t="str">
        <f>TRIM(Table1[[#This Row],[Staff ID]])</f>
        <v/>
      </c>
      <c r="AT248" s="46" t="str">
        <f>IF(TRIM(Table1[[#This Row],[Budget Code]])=0,"",TRIM(Table1[[#This Row],[Budget Code]]))</f>
        <v/>
      </c>
      <c r="AU248" s="46" t="str">
        <f>IF(Table1[[#This Row],[Line Description]]&lt;&gt;"",Table1[[#This Row],[Line Description]],"")</f>
        <v/>
      </c>
      <c r="AV248" s="46" t="str">
        <f>IF(Table1[[#This Row],[Cur_Amount Debit]]&gt;0,ROUND(Table1[[#This Row],[Cur_Amount Debit]],2),"")</f>
        <v/>
      </c>
      <c r="AW248" s="46" t="str">
        <f>IF(Table1[[#This Row],[Cur_Amount Credit]]&gt;0,ROUND(Table1[[#This Row],[Cur_Amount Credit]],2),"")</f>
        <v/>
      </c>
      <c r="AX248" s="46" t="str">
        <f>LEFT(Table1[[#This Row],[Cur]],3)</f>
        <v/>
      </c>
      <c r="AY248" s="59"/>
      <c r="AZ248" s="46"/>
      <c r="BA248" s="46" t="str">
        <f>IF(Table1[[#This Row],[Cur]]&lt;&gt;"",IF(Table1[[#This Row],[Cur]]="USD","",ExchangeRate),"")</f>
        <v/>
      </c>
      <c r="BB248" s="46" t="str">
        <f>IF(Table1[[#This Row],[Grant]]&lt;&gt;"",VLOOKUP(Table1[[#This Row],[Grant]],Grants!B:D,3),"")</f>
        <v/>
      </c>
      <c r="BC248" s="46" t="str">
        <f>TRIM(Table1[[#This Row],[Vendor ID]])</f>
        <v/>
      </c>
      <c r="BD248">
        <f>IF(Table1[[#This Row],[Reference Number]]=Q247,BD247,BD247+1)</f>
        <v>0</v>
      </c>
    </row>
    <row r="249" spans="1:56" ht="11.25" customHeight="1" x14ac:dyDescent="0.25">
      <c r="A249" s="1"/>
      <c r="B249" s="88" t="str">
        <f>IF(Table1[[#This Row],[Posting Date]]&lt;&gt;"",IF(Table1[[#This Row],[Reference Number]]=Q248,B248+1,1),"")</f>
        <v/>
      </c>
      <c r="C249" s="61"/>
      <c r="D249" s="61"/>
      <c r="E249" s="138"/>
      <c r="F249" s="141" t="str">
        <f>IFERROR(IF(VLOOKUP(Table1[[#This Row],[Budget Code Description]],Dimentions!$X$6:$AC$139,2,FALSE)="","",VLOOKUP(Table1[[#This Row],[Budget Code Description]],Dimentions!$X$6:$AC$139,2,FALSE)),"")</f>
        <v/>
      </c>
      <c r="G249" s="141"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1" t="str">
        <f>IFERROR(VLOOKUP(Table1[[#This Row],[Budget Code Description]],Table6[#All],8,FALSE),"")</f>
        <v/>
      </c>
      <c r="L249" s="63"/>
      <c r="M249" s="65" t="str">
        <f>IFERROR(VLOOKUP(Table1[[#This Row],[Staff ID]],Table2[],2,FALSE),"")</f>
        <v/>
      </c>
      <c r="N249" s="209" t="str">
        <f>IFERROR(IF(VLOOKUP(Table1[[#This Row],[Budget Code Description]],Dimentions!$X$6:$AC$134,4,FALSE)="","",VLOOKUP(Table1[[#This Row],[Budget Code Description]],Dimentions!$X$6:$AC$134,4,FALSE)),"")</f>
        <v/>
      </c>
      <c r="O249" s="65" t="str">
        <f>IFERROR(VLOOKUP(Table1[[#This Row],[Vendor ID]],Table549[],2,FALSE),"")</f>
        <v/>
      </c>
      <c r="P249" s="63"/>
      <c r="Q249" s="141" t="str">
        <f>IF(Table1[[#This Row],[Posting Date]]&lt;&gt;"",$D$9,"")</f>
        <v/>
      </c>
      <c r="R249" s="157" t="str">
        <f>IF(Table1[[#This Row],[Posting Date]]&lt;&gt;"",$D$10,"")</f>
        <v/>
      </c>
      <c r="S249" s="66"/>
      <c r="T249" s="63"/>
      <c r="U249" s="67"/>
      <c r="V249" s="67"/>
      <c r="W249" s="67" t="str">
        <f t="shared" si="8"/>
        <v/>
      </c>
      <c r="X249" s="159" t="str">
        <f>IF(E249="","",(IF(Table1[[#This Row],[Cur]]="USD",Table1[[#This Row],[Cur_Amount Debit]],Table1[[#This Row],[Cur_Amount Debit]]/Table1[[#This Row],[Exchange Rate]])))</f>
        <v/>
      </c>
      <c r="Y249" s="159" t="str">
        <f>IF(E249="","",(IF(Table1[[#This Row],[Cur]]="USD",Table1[[#This Row],[Cur_Amount Credit]],Table1[[#This Row],[Cur_Amount Credit]]/ExchangeRate)))</f>
        <v/>
      </c>
      <c r="Z249" s="201" t="str">
        <f>IF(E249="","",(Table1[[#This Row],[Debit USD]]-Table1[[#This Row],[Credit USD]]))</f>
        <v/>
      </c>
      <c r="AA249" s="226"/>
      <c r="AB249" s="255"/>
      <c r="AC249" s="1"/>
      <c r="AD249" s="15"/>
      <c r="AE249" s="15" t="str">
        <f>IF(AND(OR(Table1[[#This Row],[Account]]="15030",Table1[[#This Row],[Account]]="15035",Table1[[#This Row],[Account]]="20150"),Table1[[#This Row],[Vendor ID]]=""),1,"")</f>
        <v/>
      </c>
      <c r="AF249" s="15"/>
      <c r="AG249" s="15"/>
      <c r="AH249" s="15"/>
      <c r="AI249" s="46" t="str">
        <f>IF(Table1[[#This Row],[Posting Date]]&lt;&gt;"","GJ-"&amp;CountryID,"")</f>
        <v/>
      </c>
      <c r="AJ249" s="59" t="str">
        <f>IF(Table1[[#This Row],[Posting Date]]&lt;&gt;"",Table1[[#This Row],[Posting Date]],"")</f>
        <v/>
      </c>
      <c r="AK249" s="46"/>
      <c r="AL249" s="46" t="str">
        <f>IF(Table1[[#This Row],[Description]]&lt;&gt;"",Table1[[#This Row],[Description]],"")</f>
        <v/>
      </c>
      <c r="AM249" s="46" t="str">
        <f>IF(Table1[[#This Row],[Posting Date]]&lt;&gt;"",Table1[[#This Row],[Reference Number]],"")</f>
        <v/>
      </c>
      <c r="AN249" s="46" t="str">
        <f>TRIM(Table1[[#This Row],[Line '#]])</f>
        <v/>
      </c>
      <c r="AO249" s="46" t="str">
        <f>TRIM(Table1[[#This Row],[Account]])</f>
        <v/>
      </c>
      <c r="AP249" s="46" t="str">
        <f>IF(Table1[[#This Row],[Posting Date]]&lt;&gt;"",$D$5,"")</f>
        <v/>
      </c>
      <c r="AQ249" s="46" t="str">
        <f>TRIM(Table1[[#This Row],[Departments-Prgrams]])</f>
        <v/>
      </c>
      <c r="AR249" s="46" t="str">
        <f>TRIM(Table1[[#This Row],[Grant]])</f>
        <v/>
      </c>
      <c r="AS249" s="46" t="str">
        <f>TRIM(Table1[[#This Row],[Staff ID]])</f>
        <v/>
      </c>
      <c r="AT249" s="46" t="str">
        <f>IF(TRIM(Table1[[#This Row],[Budget Code]])=0,"",TRIM(Table1[[#This Row],[Budget Code]]))</f>
        <v/>
      </c>
      <c r="AU249" s="46" t="str">
        <f>IF(Table1[[#This Row],[Line Description]]&lt;&gt;"",Table1[[#This Row],[Line Description]],"")</f>
        <v/>
      </c>
      <c r="AV249" s="46" t="str">
        <f>IF(Table1[[#This Row],[Cur_Amount Debit]]&gt;0,ROUND(Table1[[#This Row],[Cur_Amount Debit]],2),"")</f>
        <v/>
      </c>
      <c r="AW249" s="46" t="str">
        <f>IF(Table1[[#This Row],[Cur_Amount Credit]]&gt;0,ROUND(Table1[[#This Row],[Cur_Amount Credit]],2),"")</f>
        <v/>
      </c>
      <c r="AX249" s="46" t="str">
        <f>LEFT(Table1[[#This Row],[Cur]],3)</f>
        <v/>
      </c>
      <c r="AY249" s="59"/>
      <c r="AZ249" s="46"/>
      <c r="BA249" s="46" t="str">
        <f>IF(Table1[[#This Row],[Cur]]&lt;&gt;"",IF(Table1[[#This Row],[Cur]]="USD","",ExchangeRate),"")</f>
        <v/>
      </c>
      <c r="BB249" s="46" t="str">
        <f>IF(Table1[[#This Row],[Grant]]&lt;&gt;"",VLOOKUP(Table1[[#This Row],[Grant]],Grants!B:D,3),"")</f>
        <v/>
      </c>
      <c r="BC249" s="46" t="str">
        <f>TRIM(Table1[[#This Row],[Vendor ID]])</f>
        <v/>
      </c>
      <c r="BD249">
        <f>IF(Table1[[#This Row],[Reference Number]]=Q248,BD248,BD248+1)</f>
        <v>0</v>
      </c>
    </row>
    <row r="250" spans="1:56" ht="11.25" customHeight="1" x14ac:dyDescent="0.25">
      <c r="A250" s="1"/>
      <c r="B250" s="88" t="str">
        <f>IF(Table1[[#This Row],[Posting Date]]&lt;&gt;"",IF(Table1[[#This Row],[Reference Number]]=Q249,B249+1,1),"")</f>
        <v/>
      </c>
      <c r="C250" s="61"/>
      <c r="D250" s="61"/>
      <c r="E250" s="138"/>
      <c r="F250" s="141" t="str">
        <f>IFERROR(IF(VLOOKUP(Table1[[#This Row],[Budget Code Description]],Dimentions!$X$6:$AC$139,2,FALSE)="","",VLOOKUP(Table1[[#This Row],[Budget Code Description]],Dimentions!$X$6:$AC$139,2,FALSE)),"")</f>
        <v/>
      </c>
      <c r="G250" s="141"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1" t="str">
        <f>IFERROR(VLOOKUP(Table1[[#This Row],[Budget Code Description]],Table6[#All],8,FALSE),"")</f>
        <v/>
      </c>
      <c r="L250" s="63"/>
      <c r="M250" s="65" t="str">
        <f>IFERROR(VLOOKUP(Table1[[#This Row],[Staff ID]],Table2[],2,FALSE),"")</f>
        <v/>
      </c>
      <c r="N250" s="209" t="str">
        <f>IFERROR(IF(VLOOKUP(Table1[[#This Row],[Budget Code Description]],Dimentions!$X$6:$AC$134,4,FALSE)="","",VLOOKUP(Table1[[#This Row],[Budget Code Description]],Dimentions!$X$6:$AC$134,4,FALSE)),"")</f>
        <v/>
      </c>
      <c r="O250" s="65" t="str">
        <f>IFERROR(VLOOKUP(Table1[[#This Row],[Vendor ID]],Table549[],2,FALSE),"")</f>
        <v/>
      </c>
      <c r="P250" s="63"/>
      <c r="Q250" s="141" t="str">
        <f>IF(Table1[[#This Row],[Posting Date]]&lt;&gt;"",$D$9,"")</f>
        <v/>
      </c>
      <c r="R250" s="157" t="str">
        <f>IF(Table1[[#This Row],[Posting Date]]&lt;&gt;"",$D$10,"")</f>
        <v/>
      </c>
      <c r="S250" s="66"/>
      <c r="T250" s="63"/>
      <c r="U250" s="67"/>
      <c r="V250" s="67"/>
      <c r="W250" s="67" t="str">
        <f t="shared" si="8"/>
        <v/>
      </c>
      <c r="X250" s="159" t="str">
        <f>IF(E250="","",(IF(Table1[[#This Row],[Cur]]="USD",Table1[[#This Row],[Cur_Amount Debit]],Table1[[#This Row],[Cur_Amount Debit]]/Table1[[#This Row],[Exchange Rate]])))</f>
        <v/>
      </c>
      <c r="Y250" s="159" t="str">
        <f>IF(E250="","",(IF(Table1[[#This Row],[Cur]]="USD",Table1[[#This Row],[Cur_Amount Credit]],Table1[[#This Row],[Cur_Amount Credit]]/ExchangeRate)))</f>
        <v/>
      </c>
      <c r="Z250" s="201" t="str">
        <f>IF(E250="","",(Table1[[#This Row],[Debit USD]]-Table1[[#This Row],[Credit USD]]))</f>
        <v/>
      </c>
      <c r="AA250" s="226"/>
      <c r="AB250" s="255"/>
      <c r="AC250" s="1"/>
      <c r="AD250" s="15"/>
      <c r="AE250" s="15" t="str">
        <f>IF(AND(OR(Table1[[#This Row],[Account]]="15030",Table1[[#This Row],[Account]]="15035",Table1[[#This Row],[Account]]="20150"),Table1[[#This Row],[Vendor ID]]=""),1,"")</f>
        <v/>
      </c>
      <c r="AF250" s="15"/>
      <c r="AG250" s="15"/>
      <c r="AH250" s="15"/>
      <c r="AI250" s="46" t="str">
        <f>IF(Table1[[#This Row],[Posting Date]]&lt;&gt;"","GJ-"&amp;CountryID,"")</f>
        <v/>
      </c>
      <c r="AJ250" s="59" t="str">
        <f>IF(Table1[[#This Row],[Posting Date]]&lt;&gt;"",Table1[[#This Row],[Posting Date]],"")</f>
        <v/>
      </c>
      <c r="AK250" s="46"/>
      <c r="AL250" s="46" t="str">
        <f>IF(Table1[[#This Row],[Description]]&lt;&gt;"",Table1[[#This Row],[Description]],"")</f>
        <v/>
      </c>
      <c r="AM250" s="46" t="str">
        <f>IF(Table1[[#This Row],[Posting Date]]&lt;&gt;"",Table1[[#This Row],[Reference Number]],"")</f>
        <v/>
      </c>
      <c r="AN250" s="46" t="str">
        <f>TRIM(Table1[[#This Row],[Line '#]])</f>
        <v/>
      </c>
      <c r="AO250" s="46" t="str">
        <f>TRIM(Table1[[#This Row],[Account]])</f>
        <v/>
      </c>
      <c r="AP250" s="46" t="str">
        <f>IF(Table1[[#This Row],[Posting Date]]&lt;&gt;"",$D$5,"")</f>
        <v/>
      </c>
      <c r="AQ250" s="46" t="str">
        <f>TRIM(Table1[[#This Row],[Departments-Prgrams]])</f>
        <v/>
      </c>
      <c r="AR250" s="46" t="str">
        <f>TRIM(Table1[[#This Row],[Grant]])</f>
        <v/>
      </c>
      <c r="AS250" s="46" t="str">
        <f>TRIM(Table1[[#This Row],[Staff ID]])</f>
        <v/>
      </c>
      <c r="AT250" s="46" t="str">
        <f>IF(TRIM(Table1[[#This Row],[Budget Code]])=0,"",TRIM(Table1[[#This Row],[Budget Code]]))</f>
        <v/>
      </c>
      <c r="AU250" s="46" t="str">
        <f>IF(Table1[[#This Row],[Line Description]]&lt;&gt;"",Table1[[#This Row],[Line Description]],"")</f>
        <v/>
      </c>
      <c r="AV250" s="46" t="str">
        <f>IF(Table1[[#This Row],[Cur_Amount Debit]]&gt;0,ROUND(Table1[[#This Row],[Cur_Amount Debit]],2),"")</f>
        <v/>
      </c>
      <c r="AW250" s="46" t="str">
        <f>IF(Table1[[#This Row],[Cur_Amount Credit]]&gt;0,ROUND(Table1[[#This Row],[Cur_Amount Credit]],2),"")</f>
        <v/>
      </c>
      <c r="AX250" s="46" t="str">
        <f>LEFT(Table1[[#This Row],[Cur]],3)</f>
        <v/>
      </c>
      <c r="AY250" s="59"/>
      <c r="AZ250" s="46"/>
      <c r="BA250" s="46" t="str">
        <f>IF(Table1[[#This Row],[Cur]]&lt;&gt;"",IF(Table1[[#This Row],[Cur]]="USD","",ExchangeRate),"")</f>
        <v/>
      </c>
      <c r="BB250" s="46" t="str">
        <f>IF(Table1[[#This Row],[Grant]]&lt;&gt;"",VLOOKUP(Table1[[#This Row],[Grant]],Grants!B:D,3),"")</f>
        <v/>
      </c>
      <c r="BC250" s="46" t="str">
        <f>TRIM(Table1[[#This Row],[Vendor ID]])</f>
        <v/>
      </c>
      <c r="BD250">
        <f>IF(Table1[[#This Row],[Reference Number]]=Q249,BD249,BD249+1)</f>
        <v>0</v>
      </c>
    </row>
    <row r="251" spans="1:56" ht="11.25" customHeight="1" x14ac:dyDescent="0.25">
      <c r="A251" s="1"/>
      <c r="B251" s="88" t="str">
        <f>IF(Table1[[#This Row],[Posting Date]]&lt;&gt;"",IF(Table1[[#This Row],[Reference Number]]=Q250,B250+1,1),"")</f>
        <v/>
      </c>
      <c r="C251" s="61"/>
      <c r="D251" s="61"/>
      <c r="E251" s="138"/>
      <c r="F251" s="141" t="str">
        <f>IFERROR(IF(VLOOKUP(Table1[[#This Row],[Budget Code Description]],Dimentions!$X$6:$AC$139,2,FALSE)="","",VLOOKUP(Table1[[#This Row],[Budget Code Description]],Dimentions!$X$6:$AC$139,2,FALSE)),"")</f>
        <v/>
      </c>
      <c r="G251" s="141"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1" t="str">
        <f>IFERROR(VLOOKUP(Table1[[#This Row],[Budget Code Description]],Table6[#All],8,FALSE),"")</f>
        <v/>
      </c>
      <c r="L251" s="63"/>
      <c r="M251" s="65" t="str">
        <f>IFERROR(VLOOKUP(Table1[[#This Row],[Staff ID]],Table2[],2,FALSE),"")</f>
        <v/>
      </c>
      <c r="N251" s="209" t="str">
        <f>IFERROR(IF(VLOOKUP(Table1[[#This Row],[Budget Code Description]],Dimentions!$X$6:$AC$134,4,FALSE)="","",VLOOKUP(Table1[[#This Row],[Budget Code Description]],Dimentions!$X$6:$AC$134,4,FALSE)),"")</f>
        <v/>
      </c>
      <c r="O251" s="65" t="str">
        <f>IFERROR(VLOOKUP(Table1[[#This Row],[Vendor ID]],Table549[],2,FALSE),"")</f>
        <v/>
      </c>
      <c r="P251" s="63"/>
      <c r="Q251" s="141" t="str">
        <f>IF(Table1[[#This Row],[Posting Date]]&lt;&gt;"",$D$9,"")</f>
        <v/>
      </c>
      <c r="R251" s="157" t="str">
        <f>IF(Table1[[#This Row],[Posting Date]]&lt;&gt;"",$D$10,"")</f>
        <v/>
      </c>
      <c r="S251" s="66"/>
      <c r="T251" s="63"/>
      <c r="U251" s="67"/>
      <c r="V251" s="67"/>
      <c r="W251" s="67" t="str">
        <f t="shared" si="8"/>
        <v/>
      </c>
      <c r="X251" s="159" t="str">
        <f>IF(E251="","",(IF(Table1[[#This Row],[Cur]]="USD",Table1[[#This Row],[Cur_Amount Debit]],Table1[[#This Row],[Cur_Amount Debit]]/Table1[[#This Row],[Exchange Rate]])))</f>
        <v/>
      </c>
      <c r="Y251" s="159" t="str">
        <f>IF(E251="","",(IF(Table1[[#This Row],[Cur]]="USD",Table1[[#This Row],[Cur_Amount Credit]],Table1[[#This Row],[Cur_Amount Credit]]/ExchangeRate)))</f>
        <v/>
      </c>
      <c r="Z251" s="201" t="str">
        <f>IF(E251="","",(Table1[[#This Row],[Debit USD]]-Table1[[#This Row],[Credit USD]]))</f>
        <v/>
      </c>
      <c r="AA251" s="226"/>
      <c r="AB251" s="255"/>
      <c r="AC251" s="1"/>
      <c r="AD251" s="15"/>
      <c r="AE251" s="15" t="str">
        <f>IF(AND(OR(Table1[[#This Row],[Account]]="15030",Table1[[#This Row],[Account]]="15035",Table1[[#This Row],[Account]]="20150"),Table1[[#This Row],[Vendor ID]]=""),1,"")</f>
        <v/>
      </c>
      <c r="AF251" s="15"/>
      <c r="AG251" s="15"/>
      <c r="AH251" s="15"/>
      <c r="AI251" s="46" t="str">
        <f>IF(Table1[[#This Row],[Posting Date]]&lt;&gt;"","GJ-"&amp;CountryID,"")</f>
        <v/>
      </c>
      <c r="AJ251" s="59" t="str">
        <f>IF(Table1[[#This Row],[Posting Date]]&lt;&gt;"",Table1[[#This Row],[Posting Date]],"")</f>
        <v/>
      </c>
      <c r="AK251" s="46"/>
      <c r="AL251" s="46" t="str">
        <f>IF(Table1[[#This Row],[Description]]&lt;&gt;"",Table1[[#This Row],[Description]],"")</f>
        <v/>
      </c>
      <c r="AM251" s="46" t="str">
        <f>IF(Table1[[#This Row],[Posting Date]]&lt;&gt;"",Table1[[#This Row],[Reference Number]],"")</f>
        <v/>
      </c>
      <c r="AN251" s="46" t="str">
        <f>TRIM(Table1[[#This Row],[Line '#]])</f>
        <v/>
      </c>
      <c r="AO251" s="46" t="str">
        <f>TRIM(Table1[[#This Row],[Account]])</f>
        <v/>
      </c>
      <c r="AP251" s="46" t="str">
        <f>IF(Table1[[#This Row],[Posting Date]]&lt;&gt;"",$D$5,"")</f>
        <v/>
      </c>
      <c r="AQ251" s="46" t="str">
        <f>TRIM(Table1[[#This Row],[Departments-Prgrams]])</f>
        <v/>
      </c>
      <c r="AR251" s="46" t="str">
        <f>TRIM(Table1[[#This Row],[Grant]])</f>
        <v/>
      </c>
      <c r="AS251" s="46" t="str">
        <f>TRIM(Table1[[#This Row],[Staff ID]])</f>
        <v/>
      </c>
      <c r="AT251" s="46" t="str">
        <f>IF(TRIM(Table1[[#This Row],[Budget Code]])=0,"",TRIM(Table1[[#This Row],[Budget Code]]))</f>
        <v/>
      </c>
      <c r="AU251" s="46" t="str">
        <f>IF(Table1[[#This Row],[Line Description]]&lt;&gt;"",Table1[[#This Row],[Line Description]],"")</f>
        <v/>
      </c>
      <c r="AV251" s="46" t="str">
        <f>IF(Table1[[#This Row],[Cur_Amount Debit]]&gt;0,ROUND(Table1[[#This Row],[Cur_Amount Debit]],2),"")</f>
        <v/>
      </c>
      <c r="AW251" s="46" t="str">
        <f>IF(Table1[[#This Row],[Cur_Amount Credit]]&gt;0,ROUND(Table1[[#This Row],[Cur_Amount Credit]],2),"")</f>
        <v/>
      </c>
      <c r="AX251" s="46" t="str">
        <f>LEFT(Table1[[#This Row],[Cur]],3)</f>
        <v/>
      </c>
      <c r="AY251" s="59"/>
      <c r="AZ251" s="46"/>
      <c r="BA251" s="46" t="str">
        <f>IF(Table1[[#This Row],[Cur]]&lt;&gt;"",IF(Table1[[#This Row],[Cur]]="USD","",ExchangeRate),"")</f>
        <v/>
      </c>
      <c r="BB251" s="46" t="str">
        <f>IF(Table1[[#This Row],[Grant]]&lt;&gt;"",VLOOKUP(Table1[[#This Row],[Grant]],Grants!B:D,3),"")</f>
        <v/>
      </c>
      <c r="BC251" s="46" t="str">
        <f>TRIM(Table1[[#This Row],[Vendor ID]])</f>
        <v/>
      </c>
      <c r="BD251">
        <f>IF(Table1[[#This Row],[Reference Number]]=Q250,BD250,BD250+1)</f>
        <v>0</v>
      </c>
    </row>
    <row r="252" spans="1:56" ht="11.25" customHeight="1" x14ac:dyDescent="0.25">
      <c r="A252" s="1"/>
      <c r="B252" s="88" t="str">
        <f>IF(Table1[[#This Row],[Posting Date]]&lt;&gt;"",IF(Table1[[#This Row],[Reference Number]]=Q251,B251+1,1),"")</f>
        <v/>
      </c>
      <c r="C252" s="61"/>
      <c r="D252" s="61"/>
      <c r="E252" s="138"/>
      <c r="F252" s="141" t="str">
        <f>IFERROR(IF(VLOOKUP(Table1[[#This Row],[Budget Code Description]],Dimentions!$X$6:$AC$139,2,FALSE)="","",VLOOKUP(Table1[[#This Row],[Budget Code Description]],Dimentions!$X$6:$AC$139,2,FALSE)),"")</f>
        <v/>
      </c>
      <c r="G252" s="141"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1" t="str">
        <f>IFERROR(VLOOKUP(Table1[[#This Row],[Budget Code Description]],Table6[#All],8,FALSE),"")</f>
        <v/>
      </c>
      <c r="L252" s="63"/>
      <c r="M252" s="65" t="str">
        <f>IFERROR(VLOOKUP(Table1[[#This Row],[Staff ID]],Table2[],2,FALSE),"")</f>
        <v/>
      </c>
      <c r="N252" s="209" t="str">
        <f>IFERROR(IF(VLOOKUP(Table1[[#This Row],[Budget Code Description]],Dimentions!$X$6:$AC$134,4,FALSE)="","",VLOOKUP(Table1[[#This Row],[Budget Code Description]],Dimentions!$X$6:$AC$134,4,FALSE)),"")</f>
        <v/>
      </c>
      <c r="O252" s="65" t="str">
        <f>IFERROR(VLOOKUP(Table1[[#This Row],[Vendor ID]],Table549[],2,FALSE),"")</f>
        <v/>
      </c>
      <c r="P252" s="63"/>
      <c r="Q252" s="141" t="str">
        <f>IF(Table1[[#This Row],[Posting Date]]&lt;&gt;"",$D$9,"")</f>
        <v/>
      </c>
      <c r="R252" s="157" t="str">
        <f>IF(Table1[[#This Row],[Posting Date]]&lt;&gt;"",$D$10,"")</f>
        <v/>
      </c>
      <c r="S252" s="66"/>
      <c r="T252" s="63"/>
      <c r="U252" s="67"/>
      <c r="V252" s="67"/>
      <c r="W252" s="67" t="str">
        <f t="shared" si="8"/>
        <v/>
      </c>
      <c r="X252" s="159" t="str">
        <f>IF(E252="","",(IF(Table1[[#This Row],[Cur]]="USD",Table1[[#This Row],[Cur_Amount Debit]],Table1[[#This Row],[Cur_Amount Debit]]/Table1[[#This Row],[Exchange Rate]])))</f>
        <v/>
      </c>
      <c r="Y252" s="159" t="str">
        <f>IF(E252="","",(IF(Table1[[#This Row],[Cur]]="USD",Table1[[#This Row],[Cur_Amount Credit]],Table1[[#This Row],[Cur_Amount Credit]]/ExchangeRate)))</f>
        <v/>
      </c>
      <c r="Z252" s="201" t="str">
        <f>IF(E252="","",(Table1[[#This Row],[Debit USD]]-Table1[[#This Row],[Credit USD]]))</f>
        <v/>
      </c>
      <c r="AA252" s="226"/>
      <c r="AB252" s="255"/>
      <c r="AC252" s="1"/>
      <c r="AD252" s="15"/>
      <c r="AE252" s="15" t="str">
        <f>IF(AND(OR(Table1[[#This Row],[Account]]="15030",Table1[[#This Row],[Account]]="15035",Table1[[#This Row],[Account]]="20150"),Table1[[#This Row],[Vendor ID]]=""),1,"")</f>
        <v/>
      </c>
      <c r="AF252" s="15"/>
      <c r="AG252" s="15"/>
      <c r="AH252" s="15"/>
      <c r="AI252" s="46" t="str">
        <f>IF(Table1[[#This Row],[Posting Date]]&lt;&gt;"","GJ-"&amp;CountryID,"")</f>
        <v/>
      </c>
      <c r="AJ252" s="59" t="str">
        <f>IF(Table1[[#This Row],[Posting Date]]&lt;&gt;"",Table1[[#This Row],[Posting Date]],"")</f>
        <v/>
      </c>
      <c r="AK252" s="46"/>
      <c r="AL252" s="46" t="str">
        <f>IF(Table1[[#This Row],[Description]]&lt;&gt;"",Table1[[#This Row],[Description]],"")</f>
        <v/>
      </c>
      <c r="AM252" s="46" t="str">
        <f>IF(Table1[[#This Row],[Posting Date]]&lt;&gt;"",Table1[[#This Row],[Reference Number]],"")</f>
        <v/>
      </c>
      <c r="AN252" s="46" t="str">
        <f>TRIM(Table1[[#This Row],[Line '#]])</f>
        <v/>
      </c>
      <c r="AO252" s="46" t="str">
        <f>TRIM(Table1[[#This Row],[Account]])</f>
        <v/>
      </c>
      <c r="AP252" s="46" t="str">
        <f>IF(Table1[[#This Row],[Posting Date]]&lt;&gt;"",$D$5,"")</f>
        <v/>
      </c>
      <c r="AQ252" s="46" t="str">
        <f>TRIM(Table1[[#This Row],[Departments-Prgrams]])</f>
        <v/>
      </c>
      <c r="AR252" s="46" t="str">
        <f>TRIM(Table1[[#This Row],[Grant]])</f>
        <v/>
      </c>
      <c r="AS252" s="46" t="str">
        <f>TRIM(Table1[[#This Row],[Staff ID]])</f>
        <v/>
      </c>
      <c r="AT252" s="46" t="str">
        <f>IF(TRIM(Table1[[#This Row],[Budget Code]])=0,"",TRIM(Table1[[#This Row],[Budget Code]]))</f>
        <v/>
      </c>
      <c r="AU252" s="46" t="str">
        <f>IF(Table1[[#This Row],[Line Description]]&lt;&gt;"",Table1[[#This Row],[Line Description]],"")</f>
        <v/>
      </c>
      <c r="AV252" s="46" t="str">
        <f>IF(Table1[[#This Row],[Cur_Amount Debit]]&gt;0,ROUND(Table1[[#This Row],[Cur_Amount Debit]],2),"")</f>
        <v/>
      </c>
      <c r="AW252" s="46" t="str">
        <f>IF(Table1[[#This Row],[Cur_Amount Credit]]&gt;0,ROUND(Table1[[#This Row],[Cur_Amount Credit]],2),"")</f>
        <v/>
      </c>
      <c r="AX252" s="46" t="str">
        <f>LEFT(Table1[[#This Row],[Cur]],3)</f>
        <v/>
      </c>
      <c r="AY252" s="59"/>
      <c r="AZ252" s="46"/>
      <c r="BA252" s="46" t="str">
        <f>IF(Table1[[#This Row],[Cur]]&lt;&gt;"",IF(Table1[[#This Row],[Cur]]="USD","",ExchangeRate),"")</f>
        <v/>
      </c>
      <c r="BB252" s="46" t="str">
        <f>IF(Table1[[#This Row],[Grant]]&lt;&gt;"",VLOOKUP(Table1[[#This Row],[Grant]],Grants!B:D,3),"")</f>
        <v/>
      </c>
      <c r="BC252" s="46" t="str">
        <f>TRIM(Table1[[#This Row],[Vendor ID]])</f>
        <v/>
      </c>
      <c r="BD252">
        <f>IF(Table1[[#This Row],[Reference Number]]=Q251,BD251,BD251+1)</f>
        <v>0</v>
      </c>
    </row>
    <row r="253" spans="1:56" ht="11.25" customHeight="1" x14ac:dyDescent="0.25">
      <c r="A253" s="1"/>
      <c r="B253" s="88" t="str">
        <f>IF(Table1[[#This Row],[Posting Date]]&lt;&gt;"",IF(Table1[[#This Row],[Reference Number]]=Q252,B252+1,1),"")</f>
        <v/>
      </c>
      <c r="C253" s="61"/>
      <c r="D253" s="61"/>
      <c r="E253" s="138"/>
      <c r="F253" s="141" t="str">
        <f>IFERROR(IF(VLOOKUP(Table1[[#This Row],[Budget Code Description]],Dimentions!$X$6:$AC$139,2,FALSE)="","",VLOOKUP(Table1[[#This Row],[Budget Code Description]],Dimentions!$X$6:$AC$139,2,FALSE)),"")</f>
        <v/>
      </c>
      <c r="G253" s="141"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1" t="str">
        <f>IFERROR(VLOOKUP(Table1[[#This Row],[Budget Code Description]],Table6[#All],8,FALSE),"")</f>
        <v/>
      </c>
      <c r="L253" s="63"/>
      <c r="M253" s="65" t="str">
        <f>IFERROR(VLOOKUP(Table1[[#This Row],[Staff ID]],Table2[],2,FALSE),"")</f>
        <v/>
      </c>
      <c r="N253" s="209" t="str">
        <f>IFERROR(IF(VLOOKUP(Table1[[#This Row],[Budget Code Description]],Dimentions!$X$6:$AC$134,4,FALSE)="","",VLOOKUP(Table1[[#This Row],[Budget Code Description]],Dimentions!$X$6:$AC$134,4,FALSE)),"")</f>
        <v/>
      </c>
      <c r="O253" s="65" t="str">
        <f>IFERROR(VLOOKUP(Table1[[#This Row],[Vendor ID]],Table549[],2,FALSE),"")</f>
        <v/>
      </c>
      <c r="P253" s="63"/>
      <c r="Q253" s="141" t="str">
        <f>IF(Table1[[#This Row],[Posting Date]]&lt;&gt;"",$D$9,"")</f>
        <v/>
      </c>
      <c r="R253" s="157" t="str">
        <f>IF(Table1[[#This Row],[Posting Date]]&lt;&gt;"",$D$10,"")</f>
        <v/>
      </c>
      <c r="S253" s="66"/>
      <c r="T253" s="63"/>
      <c r="U253" s="67"/>
      <c r="V253" s="67"/>
      <c r="W253" s="67" t="str">
        <f t="shared" si="8"/>
        <v/>
      </c>
      <c r="X253" s="159" t="str">
        <f>IF(E253="","",(IF(Table1[[#This Row],[Cur]]="USD",Table1[[#This Row],[Cur_Amount Debit]],Table1[[#This Row],[Cur_Amount Debit]]/Table1[[#This Row],[Exchange Rate]])))</f>
        <v/>
      </c>
      <c r="Y253" s="159" t="str">
        <f>IF(E253="","",(IF(Table1[[#This Row],[Cur]]="USD",Table1[[#This Row],[Cur_Amount Credit]],Table1[[#This Row],[Cur_Amount Credit]]/ExchangeRate)))</f>
        <v/>
      </c>
      <c r="Z253" s="201" t="str">
        <f>IF(E253="","",(Table1[[#This Row],[Debit USD]]-Table1[[#This Row],[Credit USD]]))</f>
        <v/>
      </c>
      <c r="AA253" s="226"/>
      <c r="AB253" s="255"/>
      <c r="AC253" s="1"/>
      <c r="AD253" s="15"/>
      <c r="AE253" s="15" t="str">
        <f>IF(AND(OR(Table1[[#This Row],[Account]]="15030",Table1[[#This Row],[Account]]="15035",Table1[[#This Row],[Account]]="20150"),Table1[[#This Row],[Vendor ID]]=""),1,"")</f>
        <v/>
      </c>
      <c r="AF253" s="15"/>
      <c r="AG253" s="15"/>
      <c r="AH253" s="15"/>
      <c r="AI253" s="46" t="str">
        <f>IF(Table1[[#This Row],[Posting Date]]&lt;&gt;"","GJ-"&amp;CountryID,"")</f>
        <v/>
      </c>
      <c r="AJ253" s="59" t="str">
        <f>IF(Table1[[#This Row],[Posting Date]]&lt;&gt;"",Table1[[#This Row],[Posting Date]],"")</f>
        <v/>
      </c>
      <c r="AK253" s="46"/>
      <c r="AL253" s="46" t="str">
        <f>IF(Table1[[#This Row],[Description]]&lt;&gt;"",Table1[[#This Row],[Description]],"")</f>
        <v/>
      </c>
      <c r="AM253" s="46" t="str">
        <f>IF(Table1[[#This Row],[Posting Date]]&lt;&gt;"",Table1[[#This Row],[Reference Number]],"")</f>
        <v/>
      </c>
      <c r="AN253" s="46" t="str">
        <f>TRIM(Table1[[#This Row],[Line '#]])</f>
        <v/>
      </c>
      <c r="AO253" s="46" t="str">
        <f>TRIM(Table1[[#This Row],[Account]])</f>
        <v/>
      </c>
      <c r="AP253" s="46" t="str">
        <f>IF(Table1[[#This Row],[Posting Date]]&lt;&gt;"",$D$5,"")</f>
        <v/>
      </c>
      <c r="AQ253" s="46" t="str">
        <f>TRIM(Table1[[#This Row],[Departments-Prgrams]])</f>
        <v/>
      </c>
      <c r="AR253" s="46" t="str">
        <f>TRIM(Table1[[#This Row],[Grant]])</f>
        <v/>
      </c>
      <c r="AS253" s="46" t="str">
        <f>TRIM(Table1[[#This Row],[Staff ID]])</f>
        <v/>
      </c>
      <c r="AT253" s="46" t="str">
        <f>IF(TRIM(Table1[[#This Row],[Budget Code]])=0,"",TRIM(Table1[[#This Row],[Budget Code]]))</f>
        <v/>
      </c>
      <c r="AU253" s="46" t="str">
        <f>IF(Table1[[#This Row],[Line Description]]&lt;&gt;"",Table1[[#This Row],[Line Description]],"")</f>
        <v/>
      </c>
      <c r="AV253" s="46" t="str">
        <f>IF(Table1[[#This Row],[Cur_Amount Debit]]&gt;0,ROUND(Table1[[#This Row],[Cur_Amount Debit]],2),"")</f>
        <v/>
      </c>
      <c r="AW253" s="46" t="str">
        <f>IF(Table1[[#This Row],[Cur_Amount Credit]]&gt;0,ROUND(Table1[[#This Row],[Cur_Amount Credit]],2),"")</f>
        <v/>
      </c>
      <c r="AX253" s="46" t="str">
        <f>LEFT(Table1[[#This Row],[Cur]],3)</f>
        <v/>
      </c>
      <c r="AY253" s="59"/>
      <c r="AZ253" s="46"/>
      <c r="BA253" s="46" t="str">
        <f>IF(Table1[[#This Row],[Cur]]&lt;&gt;"",IF(Table1[[#This Row],[Cur]]="USD","",ExchangeRate),"")</f>
        <v/>
      </c>
      <c r="BB253" s="46" t="str">
        <f>IF(Table1[[#This Row],[Grant]]&lt;&gt;"",VLOOKUP(Table1[[#This Row],[Grant]],Grants!B:D,3),"")</f>
        <v/>
      </c>
      <c r="BC253" s="46" t="str">
        <f>TRIM(Table1[[#This Row],[Vendor ID]])</f>
        <v/>
      </c>
      <c r="BD253">
        <f>IF(Table1[[#This Row],[Reference Number]]=Q252,BD252,BD252+1)</f>
        <v>0</v>
      </c>
    </row>
    <row r="254" spans="1:56" ht="11.25" customHeight="1" x14ac:dyDescent="0.25">
      <c r="A254" s="1"/>
      <c r="B254" s="88" t="str">
        <f>IF(Table1[[#This Row],[Posting Date]]&lt;&gt;"",IF(Table1[[#This Row],[Reference Number]]=Q253,B253+1,1),"")</f>
        <v/>
      </c>
      <c r="C254" s="61"/>
      <c r="D254" s="61"/>
      <c r="E254" s="138"/>
      <c r="F254" s="141" t="str">
        <f>IFERROR(IF(VLOOKUP(Table1[[#This Row],[Budget Code Description]],Dimentions!$X$6:$AC$139,2,FALSE)="","",VLOOKUP(Table1[[#This Row],[Budget Code Description]],Dimentions!$X$6:$AC$139,2,FALSE)),"")</f>
        <v/>
      </c>
      <c r="G254" s="141"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1" t="str">
        <f>IFERROR(VLOOKUP(Table1[[#This Row],[Budget Code Description]],Table6[#All],8,FALSE),"")</f>
        <v/>
      </c>
      <c r="L254" s="63"/>
      <c r="M254" s="65" t="str">
        <f>IFERROR(VLOOKUP(Table1[[#This Row],[Staff ID]],Table2[],2,FALSE),"")</f>
        <v/>
      </c>
      <c r="N254" s="209" t="str">
        <f>IFERROR(IF(VLOOKUP(Table1[[#This Row],[Budget Code Description]],Dimentions!$X$6:$AC$134,4,FALSE)="","",VLOOKUP(Table1[[#This Row],[Budget Code Description]],Dimentions!$X$6:$AC$134,4,FALSE)),"")</f>
        <v/>
      </c>
      <c r="O254" s="65" t="str">
        <f>IFERROR(VLOOKUP(Table1[[#This Row],[Vendor ID]],Table549[],2,FALSE),"")</f>
        <v/>
      </c>
      <c r="P254" s="63"/>
      <c r="Q254" s="141" t="str">
        <f>IF(Table1[[#This Row],[Posting Date]]&lt;&gt;"",$D$9,"")</f>
        <v/>
      </c>
      <c r="R254" s="157" t="str">
        <f>IF(Table1[[#This Row],[Posting Date]]&lt;&gt;"",$D$10,"")</f>
        <v/>
      </c>
      <c r="S254" s="66"/>
      <c r="T254" s="63"/>
      <c r="U254" s="67"/>
      <c r="V254" s="67"/>
      <c r="W254" s="67" t="str">
        <f t="shared" si="8"/>
        <v/>
      </c>
      <c r="X254" s="159" t="str">
        <f>IF(E254="","",(IF(Table1[[#This Row],[Cur]]="USD",Table1[[#This Row],[Cur_Amount Debit]],Table1[[#This Row],[Cur_Amount Debit]]/Table1[[#This Row],[Exchange Rate]])))</f>
        <v/>
      </c>
      <c r="Y254" s="159" t="str">
        <f>IF(E254="","",(IF(Table1[[#This Row],[Cur]]="USD",Table1[[#This Row],[Cur_Amount Credit]],Table1[[#This Row],[Cur_Amount Credit]]/ExchangeRate)))</f>
        <v/>
      </c>
      <c r="Z254" s="201" t="str">
        <f>IF(E254="","",(Table1[[#This Row],[Debit USD]]-Table1[[#This Row],[Credit USD]]))</f>
        <v/>
      </c>
      <c r="AA254" s="226"/>
      <c r="AB254" s="255"/>
      <c r="AC254" s="1"/>
      <c r="AD254" s="15"/>
      <c r="AE254" s="15" t="str">
        <f>IF(AND(OR(Table1[[#This Row],[Account]]="15030",Table1[[#This Row],[Account]]="15035",Table1[[#This Row],[Account]]="20150"),Table1[[#This Row],[Vendor ID]]=""),1,"")</f>
        <v/>
      </c>
      <c r="AF254" s="15"/>
      <c r="AG254" s="15"/>
      <c r="AH254" s="15"/>
      <c r="AI254" s="46" t="str">
        <f>IF(Table1[[#This Row],[Posting Date]]&lt;&gt;"","GJ-"&amp;CountryID,"")</f>
        <v/>
      </c>
      <c r="AJ254" s="59" t="str">
        <f>IF(Table1[[#This Row],[Posting Date]]&lt;&gt;"",Table1[[#This Row],[Posting Date]],"")</f>
        <v/>
      </c>
      <c r="AK254" s="46"/>
      <c r="AL254" s="46" t="str">
        <f>IF(Table1[[#This Row],[Description]]&lt;&gt;"",Table1[[#This Row],[Description]],"")</f>
        <v/>
      </c>
      <c r="AM254" s="46" t="str">
        <f>IF(Table1[[#This Row],[Posting Date]]&lt;&gt;"",Table1[[#This Row],[Reference Number]],"")</f>
        <v/>
      </c>
      <c r="AN254" s="46" t="str">
        <f>TRIM(Table1[[#This Row],[Line '#]])</f>
        <v/>
      </c>
      <c r="AO254" s="46" t="str">
        <f>TRIM(Table1[[#This Row],[Account]])</f>
        <v/>
      </c>
      <c r="AP254" s="46" t="str">
        <f>IF(Table1[[#This Row],[Posting Date]]&lt;&gt;"",$D$5,"")</f>
        <v/>
      </c>
      <c r="AQ254" s="46" t="str">
        <f>TRIM(Table1[[#This Row],[Departments-Prgrams]])</f>
        <v/>
      </c>
      <c r="AR254" s="46" t="str">
        <f>TRIM(Table1[[#This Row],[Grant]])</f>
        <v/>
      </c>
      <c r="AS254" s="46" t="str">
        <f>TRIM(Table1[[#This Row],[Staff ID]])</f>
        <v/>
      </c>
      <c r="AT254" s="46" t="str">
        <f>IF(TRIM(Table1[[#This Row],[Budget Code]])=0,"",TRIM(Table1[[#This Row],[Budget Code]]))</f>
        <v/>
      </c>
      <c r="AU254" s="46" t="str">
        <f>IF(Table1[[#This Row],[Line Description]]&lt;&gt;"",Table1[[#This Row],[Line Description]],"")</f>
        <v/>
      </c>
      <c r="AV254" s="46" t="str">
        <f>IF(Table1[[#This Row],[Cur_Amount Debit]]&gt;0,ROUND(Table1[[#This Row],[Cur_Amount Debit]],2),"")</f>
        <v/>
      </c>
      <c r="AW254" s="46" t="str">
        <f>IF(Table1[[#This Row],[Cur_Amount Credit]]&gt;0,ROUND(Table1[[#This Row],[Cur_Amount Credit]],2),"")</f>
        <v/>
      </c>
      <c r="AX254" s="46" t="str">
        <f>LEFT(Table1[[#This Row],[Cur]],3)</f>
        <v/>
      </c>
      <c r="AY254" s="59"/>
      <c r="AZ254" s="46"/>
      <c r="BA254" s="46" t="str">
        <f>IF(Table1[[#This Row],[Cur]]&lt;&gt;"",IF(Table1[[#This Row],[Cur]]="USD","",ExchangeRate),"")</f>
        <v/>
      </c>
      <c r="BB254" s="46" t="str">
        <f>IF(Table1[[#This Row],[Grant]]&lt;&gt;"",VLOOKUP(Table1[[#This Row],[Grant]],Grants!B:D,3),"")</f>
        <v/>
      </c>
      <c r="BC254" s="46" t="str">
        <f>TRIM(Table1[[#This Row],[Vendor ID]])</f>
        <v/>
      </c>
      <c r="BD254">
        <f>IF(Table1[[#This Row],[Reference Number]]=Q253,BD253,BD253+1)</f>
        <v>0</v>
      </c>
    </row>
    <row r="255" spans="1:56" ht="11.25" customHeight="1" x14ac:dyDescent="0.25">
      <c r="A255" s="1"/>
      <c r="B255" s="88" t="str">
        <f>IF(Table1[[#This Row],[Posting Date]]&lt;&gt;"",IF(Table1[[#This Row],[Reference Number]]=Q254,B254+1,1),"")</f>
        <v/>
      </c>
      <c r="C255" s="61"/>
      <c r="D255" s="61"/>
      <c r="E255" s="138"/>
      <c r="F255" s="141" t="str">
        <f>IFERROR(IF(VLOOKUP(Table1[[#This Row],[Budget Code Description]],Dimentions!$X$6:$AC$139,2,FALSE)="","",VLOOKUP(Table1[[#This Row],[Budget Code Description]],Dimentions!$X$6:$AC$139,2,FALSE)),"")</f>
        <v/>
      </c>
      <c r="G255" s="141"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1" t="str">
        <f>IFERROR(VLOOKUP(Table1[[#This Row],[Budget Code Description]],Table6[#All],8,FALSE),"")</f>
        <v/>
      </c>
      <c r="L255" s="63"/>
      <c r="M255" s="65" t="str">
        <f>IFERROR(VLOOKUP(Table1[[#This Row],[Staff ID]],Table2[],2,FALSE),"")</f>
        <v/>
      </c>
      <c r="N255" s="209" t="str">
        <f>IFERROR(IF(VLOOKUP(Table1[[#This Row],[Budget Code Description]],Dimentions!$X$6:$AC$134,4,FALSE)="","",VLOOKUP(Table1[[#This Row],[Budget Code Description]],Dimentions!$X$6:$AC$134,4,FALSE)),"")</f>
        <v/>
      </c>
      <c r="O255" s="65" t="str">
        <f>IFERROR(VLOOKUP(Table1[[#This Row],[Vendor ID]],Table549[],2,FALSE),"")</f>
        <v/>
      </c>
      <c r="P255" s="63"/>
      <c r="Q255" s="141" t="str">
        <f>IF(Table1[[#This Row],[Posting Date]]&lt;&gt;"",$D$9,"")</f>
        <v/>
      </c>
      <c r="R255" s="157" t="str">
        <f>IF(Table1[[#This Row],[Posting Date]]&lt;&gt;"",$D$10,"")</f>
        <v/>
      </c>
      <c r="S255" s="66"/>
      <c r="T255" s="63"/>
      <c r="U255" s="67"/>
      <c r="V255" s="67"/>
      <c r="W255" s="67" t="str">
        <f t="shared" si="8"/>
        <v/>
      </c>
      <c r="X255" s="159" t="str">
        <f>IF(E255="","",(IF(Table1[[#This Row],[Cur]]="USD",Table1[[#This Row],[Cur_Amount Debit]],Table1[[#This Row],[Cur_Amount Debit]]/Table1[[#This Row],[Exchange Rate]])))</f>
        <v/>
      </c>
      <c r="Y255" s="159" t="str">
        <f>IF(E255="","",(IF(Table1[[#This Row],[Cur]]="USD",Table1[[#This Row],[Cur_Amount Credit]],Table1[[#This Row],[Cur_Amount Credit]]/ExchangeRate)))</f>
        <v/>
      </c>
      <c r="Z255" s="201" t="str">
        <f>IF(E255="","",(Table1[[#This Row],[Debit USD]]-Table1[[#This Row],[Credit USD]]))</f>
        <v/>
      </c>
      <c r="AA255" s="226"/>
      <c r="AB255" s="255"/>
      <c r="AC255" s="1"/>
      <c r="AD255" s="15"/>
      <c r="AE255" s="15" t="str">
        <f>IF(AND(OR(Table1[[#This Row],[Account]]="15030",Table1[[#This Row],[Account]]="15035",Table1[[#This Row],[Account]]="20150"),Table1[[#This Row],[Vendor ID]]=""),1,"")</f>
        <v/>
      </c>
      <c r="AF255" s="15"/>
      <c r="AG255" s="15"/>
      <c r="AH255" s="15"/>
      <c r="AI255" s="46" t="str">
        <f>IF(Table1[[#This Row],[Posting Date]]&lt;&gt;"","GJ-"&amp;CountryID,"")</f>
        <v/>
      </c>
      <c r="AJ255" s="59" t="str">
        <f>IF(Table1[[#This Row],[Posting Date]]&lt;&gt;"",Table1[[#This Row],[Posting Date]],"")</f>
        <v/>
      </c>
      <c r="AK255" s="46"/>
      <c r="AL255" s="46" t="str">
        <f>IF(Table1[[#This Row],[Description]]&lt;&gt;"",Table1[[#This Row],[Description]],"")</f>
        <v/>
      </c>
      <c r="AM255" s="46" t="str">
        <f>IF(Table1[[#This Row],[Posting Date]]&lt;&gt;"",Table1[[#This Row],[Reference Number]],"")</f>
        <v/>
      </c>
      <c r="AN255" s="46" t="str">
        <f>TRIM(Table1[[#This Row],[Line '#]])</f>
        <v/>
      </c>
      <c r="AO255" s="46" t="str">
        <f>TRIM(Table1[[#This Row],[Account]])</f>
        <v/>
      </c>
      <c r="AP255" s="46" t="str">
        <f>IF(Table1[[#This Row],[Posting Date]]&lt;&gt;"",$D$5,"")</f>
        <v/>
      </c>
      <c r="AQ255" s="46" t="str">
        <f>TRIM(Table1[[#This Row],[Departments-Prgrams]])</f>
        <v/>
      </c>
      <c r="AR255" s="46" t="str">
        <f>TRIM(Table1[[#This Row],[Grant]])</f>
        <v/>
      </c>
      <c r="AS255" s="46" t="str">
        <f>TRIM(Table1[[#This Row],[Staff ID]])</f>
        <v/>
      </c>
      <c r="AT255" s="46" t="str">
        <f>IF(TRIM(Table1[[#This Row],[Budget Code]])=0,"",TRIM(Table1[[#This Row],[Budget Code]]))</f>
        <v/>
      </c>
      <c r="AU255" s="46" t="str">
        <f>IF(Table1[[#This Row],[Line Description]]&lt;&gt;"",Table1[[#This Row],[Line Description]],"")</f>
        <v/>
      </c>
      <c r="AV255" s="46" t="str">
        <f>IF(Table1[[#This Row],[Cur_Amount Debit]]&gt;0,ROUND(Table1[[#This Row],[Cur_Amount Debit]],2),"")</f>
        <v/>
      </c>
      <c r="AW255" s="46" t="str">
        <f>IF(Table1[[#This Row],[Cur_Amount Credit]]&gt;0,ROUND(Table1[[#This Row],[Cur_Amount Credit]],2),"")</f>
        <v/>
      </c>
      <c r="AX255" s="46" t="str">
        <f>LEFT(Table1[[#This Row],[Cur]],3)</f>
        <v/>
      </c>
      <c r="AY255" s="59"/>
      <c r="AZ255" s="46"/>
      <c r="BA255" s="46" t="str">
        <f>IF(Table1[[#This Row],[Cur]]&lt;&gt;"",IF(Table1[[#This Row],[Cur]]="USD","",ExchangeRate),"")</f>
        <v/>
      </c>
      <c r="BB255" s="46" t="str">
        <f>IF(Table1[[#This Row],[Grant]]&lt;&gt;"",VLOOKUP(Table1[[#This Row],[Grant]],Grants!B:D,3),"")</f>
        <v/>
      </c>
      <c r="BC255" s="46" t="str">
        <f>TRIM(Table1[[#This Row],[Vendor ID]])</f>
        <v/>
      </c>
      <c r="BD255">
        <f>IF(Table1[[#This Row],[Reference Number]]=Q254,BD254,BD254+1)</f>
        <v>0</v>
      </c>
    </row>
    <row r="256" spans="1:56" ht="11.25" customHeight="1" x14ac:dyDescent="0.25">
      <c r="A256" s="1"/>
      <c r="B256" s="88" t="str">
        <f>IF(Table1[[#This Row],[Posting Date]]&lt;&gt;"",IF(Table1[[#This Row],[Reference Number]]=Q255,B255+1,1),"")</f>
        <v/>
      </c>
      <c r="C256" s="61"/>
      <c r="D256" s="61"/>
      <c r="E256" s="138"/>
      <c r="F256" s="141" t="str">
        <f>IFERROR(IF(VLOOKUP(Table1[[#This Row],[Budget Code Description]],Dimentions!$X$6:$AC$139,2,FALSE)="","",VLOOKUP(Table1[[#This Row],[Budget Code Description]],Dimentions!$X$6:$AC$139,2,FALSE)),"")</f>
        <v/>
      </c>
      <c r="G256" s="141"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1" t="str">
        <f>IFERROR(VLOOKUP(Table1[[#This Row],[Budget Code Description]],Table6[#All],8,FALSE),"")</f>
        <v/>
      </c>
      <c r="L256" s="63"/>
      <c r="M256" s="65" t="str">
        <f>IFERROR(VLOOKUP(Table1[[#This Row],[Staff ID]],Table2[],2,FALSE),"")</f>
        <v/>
      </c>
      <c r="N256" s="209" t="str">
        <f>IFERROR(IF(VLOOKUP(Table1[[#This Row],[Budget Code Description]],Dimentions!$X$6:$AC$134,4,FALSE)="","",VLOOKUP(Table1[[#This Row],[Budget Code Description]],Dimentions!$X$6:$AC$134,4,FALSE)),"")</f>
        <v/>
      </c>
      <c r="O256" s="65" t="str">
        <f>IFERROR(VLOOKUP(Table1[[#This Row],[Vendor ID]],Table549[],2,FALSE),"")</f>
        <v/>
      </c>
      <c r="P256" s="63"/>
      <c r="Q256" s="141" t="str">
        <f>IF(Table1[[#This Row],[Posting Date]]&lt;&gt;"",$D$9,"")</f>
        <v/>
      </c>
      <c r="R256" s="157" t="str">
        <f>IF(Table1[[#This Row],[Posting Date]]&lt;&gt;"",$D$10,"")</f>
        <v/>
      </c>
      <c r="S256" s="66"/>
      <c r="T256" s="63"/>
      <c r="U256" s="67"/>
      <c r="V256" s="67"/>
      <c r="W256" s="67" t="str">
        <f t="shared" si="8"/>
        <v/>
      </c>
      <c r="X256" s="159" t="str">
        <f>IF(E256="","",(IF(Table1[[#This Row],[Cur]]="USD",Table1[[#This Row],[Cur_Amount Debit]],Table1[[#This Row],[Cur_Amount Debit]]/Table1[[#This Row],[Exchange Rate]])))</f>
        <v/>
      </c>
      <c r="Y256" s="159" t="str">
        <f>IF(E256="","",(IF(Table1[[#This Row],[Cur]]="USD",Table1[[#This Row],[Cur_Amount Credit]],Table1[[#This Row],[Cur_Amount Credit]]/ExchangeRate)))</f>
        <v/>
      </c>
      <c r="Z256" s="201" t="str">
        <f>IF(E256="","",(Table1[[#This Row],[Debit USD]]-Table1[[#This Row],[Credit USD]]))</f>
        <v/>
      </c>
      <c r="AA256" s="226"/>
      <c r="AB256" s="255"/>
      <c r="AC256" s="1"/>
      <c r="AD256" s="15"/>
      <c r="AE256" s="15" t="str">
        <f>IF(AND(OR(Table1[[#This Row],[Account]]="15030",Table1[[#This Row],[Account]]="15035",Table1[[#This Row],[Account]]="20150"),Table1[[#This Row],[Vendor ID]]=""),1,"")</f>
        <v/>
      </c>
      <c r="AF256" s="15"/>
      <c r="AG256" s="15"/>
      <c r="AH256" s="15"/>
      <c r="AI256" s="46" t="str">
        <f>IF(Table1[[#This Row],[Posting Date]]&lt;&gt;"","GJ-"&amp;CountryID,"")</f>
        <v/>
      </c>
      <c r="AJ256" s="59" t="str">
        <f>IF(Table1[[#This Row],[Posting Date]]&lt;&gt;"",Table1[[#This Row],[Posting Date]],"")</f>
        <v/>
      </c>
      <c r="AK256" s="46"/>
      <c r="AL256" s="46" t="str">
        <f>IF(Table1[[#This Row],[Description]]&lt;&gt;"",Table1[[#This Row],[Description]],"")</f>
        <v/>
      </c>
      <c r="AM256" s="46" t="str">
        <f>IF(Table1[[#This Row],[Posting Date]]&lt;&gt;"",Table1[[#This Row],[Reference Number]],"")</f>
        <v/>
      </c>
      <c r="AN256" s="46" t="str">
        <f>TRIM(Table1[[#This Row],[Line '#]])</f>
        <v/>
      </c>
      <c r="AO256" s="46" t="str">
        <f>TRIM(Table1[[#This Row],[Account]])</f>
        <v/>
      </c>
      <c r="AP256" s="46" t="str">
        <f>IF(Table1[[#This Row],[Posting Date]]&lt;&gt;"",$D$5,"")</f>
        <v/>
      </c>
      <c r="AQ256" s="46" t="str">
        <f>TRIM(Table1[[#This Row],[Departments-Prgrams]])</f>
        <v/>
      </c>
      <c r="AR256" s="46" t="str">
        <f>TRIM(Table1[[#This Row],[Grant]])</f>
        <v/>
      </c>
      <c r="AS256" s="46" t="str">
        <f>TRIM(Table1[[#This Row],[Staff ID]])</f>
        <v/>
      </c>
      <c r="AT256" s="46" t="str">
        <f>IF(TRIM(Table1[[#This Row],[Budget Code]])=0,"",TRIM(Table1[[#This Row],[Budget Code]]))</f>
        <v/>
      </c>
      <c r="AU256" s="46" t="str">
        <f>IF(Table1[[#This Row],[Line Description]]&lt;&gt;"",Table1[[#This Row],[Line Description]],"")</f>
        <v/>
      </c>
      <c r="AV256" s="46" t="str">
        <f>IF(Table1[[#This Row],[Cur_Amount Debit]]&gt;0,ROUND(Table1[[#This Row],[Cur_Amount Debit]],2),"")</f>
        <v/>
      </c>
      <c r="AW256" s="46" t="str">
        <f>IF(Table1[[#This Row],[Cur_Amount Credit]]&gt;0,ROUND(Table1[[#This Row],[Cur_Amount Credit]],2),"")</f>
        <v/>
      </c>
      <c r="AX256" s="46" t="str">
        <f>LEFT(Table1[[#This Row],[Cur]],3)</f>
        <v/>
      </c>
      <c r="AY256" s="59"/>
      <c r="AZ256" s="46"/>
      <c r="BA256" s="46" t="str">
        <f>IF(Table1[[#This Row],[Cur]]&lt;&gt;"",IF(Table1[[#This Row],[Cur]]="USD","",ExchangeRate),"")</f>
        <v/>
      </c>
      <c r="BB256" s="46" t="str">
        <f>IF(Table1[[#This Row],[Grant]]&lt;&gt;"",VLOOKUP(Table1[[#This Row],[Grant]],Grants!B:D,3),"")</f>
        <v/>
      </c>
      <c r="BC256" s="46" t="str">
        <f>TRIM(Table1[[#This Row],[Vendor ID]])</f>
        <v/>
      </c>
      <c r="BD256">
        <f>IF(Table1[[#This Row],[Reference Number]]=Q255,BD255,BD255+1)</f>
        <v>0</v>
      </c>
    </row>
    <row r="257" spans="1:56" ht="11.25" customHeight="1" x14ac:dyDescent="0.25">
      <c r="A257" s="1"/>
      <c r="B257" s="88" t="str">
        <f>IF(Table1[[#This Row],[Posting Date]]&lt;&gt;"",IF(Table1[[#This Row],[Reference Number]]=Q256,B256+1,1),"")</f>
        <v/>
      </c>
      <c r="C257" s="61"/>
      <c r="D257" s="61"/>
      <c r="E257" s="138"/>
      <c r="F257" s="141" t="str">
        <f>IFERROR(IF(VLOOKUP(Table1[[#This Row],[Budget Code Description]],Dimentions!$X$6:$AC$139,2,FALSE)="","",VLOOKUP(Table1[[#This Row],[Budget Code Description]],Dimentions!$X$6:$AC$139,2,FALSE)),"")</f>
        <v/>
      </c>
      <c r="G257" s="141"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1" t="str">
        <f>IFERROR(VLOOKUP(Table1[[#This Row],[Budget Code Description]],Table6[#All],8,FALSE),"")</f>
        <v/>
      </c>
      <c r="L257" s="63"/>
      <c r="M257" s="65" t="str">
        <f>IFERROR(VLOOKUP(Table1[[#This Row],[Staff ID]],Table2[],2,FALSE),"")</f>
        <v/>
      </c>
      <c r="N257" s="209" t="str">
        <f>IFERROR(IF(VLOOKUP(Table1[[#This Row],[Budget Code Description]],Dimentions!$X$6:$AC$134,4,FALSE)="","",VLOOKUP(Table1[[#This Row],[Budget Code Description]],Dimentions!$X$6:$AC$134,4,FALSE)),"")</f>
        <v/>
      </c>
      <c r="O257" s="65" t="str">
        <f>IFERROR(VLOOKUP(Table1[[#This Row],[Vendor ID]],Table549[],2,FALSE),"")</f>
        <v/>
      </c>
      <c r="P257" s="63"/>
      <c r="Q257" s="141" t="str">
        <f>IF(Table1[[#This Row],[Posting Date]]&lt;&gt;"",$D$9,"")</f>
        <v/>
      </c>
      <c r="R257" s="157" t="str">
        <f>IF(Table1[[#This Row],[Posting Date]]&lt;&gt;"",$D$10,"")</f>
        <v/>
      </c>
      <c r="S257" s="66"/>
      <c r="T257" s="63"/>
      <c r="U257" s="67"/>
      <c r="V257" s="67"/>
      <c r="W257" s="67" t="str">
        <f t="shared" si="8"/>
        <v/>
      </c>
      <c r="X257" s="159" t="str">
        <f>IF(E257="","",(IF(Table1[[#This Row],[Cur]]="USD",Table1[[#This Row],[Cur_Amount Debit]],Table1[[#This Row],[Cur_Amount Debit]]/Table1[[#This Row],[Exchange Rate]])))</f>
        <v/>
      </c>
      <c r="Y257" s="159" t="str">
        <f>IF(E257="","",(IF(Table1[[#This Row],[Cur]]="USD",Table1[[#This Row],[Cur_Amount Credit]],Table1[[#This Row],[Cur_Amount Credit]]/ExchangeRate)))</f>
        <v/>
      </c>
      <c r="Z257" s="201" t="str">
        <f>IF(E257="","",(Table1[[#This Row],[Debit USD]]-Table1[[#This Row],[Credit USD]]))</f>
        <v/>
      </c>
      <c r="AA257" s="226"/>
      <c r="AB257" s="255"/>
      <c r="AC257" s="1"/>
      <c r="AD257" s="15"/>
      <c r="AE257" s="15" t="str">
        <f>IF(AND(OR(Table1[[#This Row],[Account]]="15030",Table1[[#This Row],[Account]]="15035",Table1[[#This Row],[Account]]="20150"),Table1[[#This Row],[Vendor ID]]=""),1,"")</f>
        <v/>
      </c>
      <c r="AF257" s="15"/>
      <c r="AG257" s="15"/>
      <c r="AH257" s="15"/>
      <c r="AI257" s="46" t="str">
        <f>IF(Table1[[#This Row],[Posting Date]]&lt;&gt;"","GJ-"&amp;CountryID,"")</f>
        <v/>
      </c>
      <c r="AJ257" s="59" t="str">
        <f>IF(Table1[[#This Row],[Posting Date]]&lt;&gt;"",Table1[[#This Row],[Posting Date]],"")</f>
        <v/>
      </c>
      <c r="AK257" s="46"/>
      <c r="AL257" s="46" t="str">
        <f>IF(Table1[[#This Row],[Description]]&lt;&gt;"",Table1[[#This Row],[Description]],"")</f>
        <v/>
      </c>
      <c r="AM257" s="46" t="str">
        <f>IF(Table1[[#This Row],[Posting Date]]&lt;&gt;"",Table1[[#This Row],[Reference Number]],"")</f>
        <v/>
      </c>
      <c r="AN257" s="46" t="str">
        <f>TRIM(Table1[[#This Row],[Line '#]])</f>
        <v/>
      </c>
      <c r="AO257" s="46" t="str">
        <f>TRIM(Table1[[#This Row],[Account]])</f>
        <v/>
      </c>
      <c r="AP257" s="46" t="str">
        <f>IF(Table1[[#This Row],[Posting Date]]&lt;&gt;"",$D$5,"")</f>
        <v/>
      </c>
      <c r="AQ257" s="46" t="str">
        <f>TRIM(Table1[[#This Row],[Departments-Prgrams]])</f>
        <v/>
      </c>
      <c r="AR257" s="46" t="str">
        <f>TRIM(Table1[[#This Row],[Grant]])</f>
        <v/>
      </c>
      <c r="AS257" s="46" t="str">
        <f>TRIM(Table1[[#This Row],[Staff ID]])</f>
        <v/>
      </c>
      <c r="AT257" s="46" t="str">
        <f>IF(TRIM(Table1[[#This Row],[Budget Code]])=0,"",TRIM(Table1[[#This Row],[Budget Code]]))</f>
        <v/>
      </c>
      <c r="AU257" s="46" t="str">
        <f>IF(Table1[[#This Row],[Line Description]]&lt;&gt;"",Table1[[#This Row],[Line Description]],"")</f>
        <v/>
      </c>
      <c r="AV257" s="46" t="str">
        <f>IF(Table1[[#This Row],[Cur_Amount Debit]]&gt;0,ROUND(Table1[[#This Row],[Cur_Amount Debit]],2),"")</f>
        <v/>
      </c>
      <c r="AW257" s="46" t="str">
        <f>IF(Table1[[#This Row],[Cur_Amount Credit]]&gt;0,ROUND(Table1[[#This Row],[Cur_Amount Credit]],2),"")</f>
        <v/>
      </c>
      <c r="AX257" s="46" t="str">
        <f>LEFT(Table1[[#This Row],[Cur]],3)</f>
        <v/>
      </c>
      <c r="AY257" s="59"/>
      <c r="AZ257" s="46"/>
      <c r="BA257" s="46" t="str">
        <f>IF(Table1[[#This Row],[Cur]]&lt;&gt;"",IF(Table1[[#This Row],[Cur]]="USD","",ExchangeRate),"")</f>
        <v/>
      </c>
      <c r="BB257" s="46" t="str">
        <f>IF(Table1[[#This Row],[Grant]]&lt;&gt;"",VLOOKUP(Table1[[#This Row],[Grant]],Grants!B:D,3),"")</f>
        <v/>
      </c>
      <c r="BC257" s="46" t="str">
        <f>TRIM(Table1[[#This Row],[Vendor ID]])</f>
        <v/>
      </c>
      <c r="BD257">
        <f>IF(Table1[[#This Row],[Reference Number]]=Q256,BD256,BD256+1)</f>
        <v>0</v>
      </c>
    </row>
    <row r="258" spans="1:56" ht="11.25" customHeight="1" x14ac:dyDescent="0.25">
      <c r="A258" s="1"/>
      <c r="B258" s="88" t="str">
        <f>IF(Table1[[#This Row],[Posting Date]]&lt;&gt;"",IF(Table1[[#This Row],[Reference Number]]=Q257,B257+1,1),"")</f>
        <v/>
      </c>
      <c r="C258" s="61"/>
      <c r="D258" s="61"/>
      <c r="E258" s="138"/>
      <c r="F258" s="141" t="str">
        <f>IFERROR(IF(VLOOKUP(Table1[[#This Row],[Budget Code Description]],Dimentions!$X$6:$AC$139,2,FALSE)="","",VLOOKUP(Table1[[#This Row],[Budget Code Description]],Dimentions!$X$6:$AC$139,2,FALSE)),"")</f>
        <v/>
      </c>
      <c r="G258" s="141"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1" t="str">
        <f>IFERROR(VLOOKUP(Table1[[#This Row],[Budget Code Description]],Table6[#All],8,FALSE),"")</f>
        <v/>
      </c>
      <c r="L258" s="63"/>
      <c r="M258" s="65" t="str">
        <f>IFERROR(VLOOKUP(Table1[[#This Row],[Staff ID]],Table2[],2,FALSE),"")</f>
        <v/>
      </c>
      <c r="N258" s="209" t="str">
        <f>IFERROR(IF(VLOOKUP(Table1[[#This Row],[Budget Code Description]],Dimentions!$X$6:$AC$134,4,FALSE)="","",VLOOKUP(Table1[[#This Row],[Budget Code Description]],Dimentions!$X$6:$AC$134,4,FALSE)),"")</f>
        <v/>
      </c>
      <c r="O258" s="65" t="str">
        <f>IFERROR(VLOOKUP(Table1[[#This Row],[Vendor ID]],Table549[],2,FALSE),"")</f>
        <v/>
      </c>
      <c r="P258" s="63"/>
      <c r="Q258" s="141" t="str">
        <f>IF(Table1[[#This Row],[Posting Date]]&lt;&gt;"",$D$9,"")</f>
        <v/>
      </c>
      <c r="R258" s="157" t="str">
        <f>IF(Table1[[#This Row],[Posting Date]]&lt;&gt;"",$D$10,"")</f>
        <v/>
      </c>
      <c r="S258" s="66"/>
      <c r="T258" s="63"/>
      <c r="U258" s="67"/>
      <c r="V258" s="67"/>
      <c r="W258" s="67" t="str">
        <f t="shared" si="8"/>
        <v/>
      </c>
      <c r="X258" s="159" t="str">
        <f>IF(E258="","",(IF(Table1[[#This Row],[Cur]]="USD",Table1[[#This Row],[Cur_Amount Debit]],Table1[[#This Row],[Cur_Amount Debit]]/Table1[[#This Row],[Exchange Rate]])))</f>
        <v/>
      </c>
      <c r="Y258" s="159" t="str">
        <f>IF(E258="","",(IF(Table1[[#This Row],[Cur]]="USD",Table1[[#This Row],[Cur_Amount Credit]],Table1[[#This Row],[Cur_Amount Credit]]/ExchangeRate)))</f>
        <v/>
      </c>
      <c r="Z258" s="201" t="str">
        <f>IF(E258="","",(Table1[[#This Row],[Debit USD]]-Table1[[#This Row],[Credit USD]]))</f>
        <v/>
      </c>
      <c r="AA258" s="226"/>
      <c r="AB258" s="255"/>
      <c r="AC258" s="1"/>
      <c r="AD258" s="15"/>
      <c r="AE258" s="15" t="str">
        <f>IF(AND(OR(Table1[[#This Row],[Account]]="15030",Table1[[#This Row],[Account]]="15035",Table1[[#This Row],[Account]]="20150"),Table1[[#This Row],[Vendor ID]]=""),1,"")</f>
        <v/>
      </c>
      <c r="AF258" s="15"/>
      <c r="AG258" s="15"/>
      <c r="AH258" s="15"/>
      <c r="AI258" s="46" t="str">
        <f>IF(Table1[[#This Row],[Posting Date]]&lt;&gt;"","GJ-"&amp;CountryID,"")</f>
        <v/>
      </c>
      <c r="AJ258" s="59" t="str">
        <f>IF(Table1[[#This Row],[Posting Date]]&lt;&gt;"",Table1[[#This Row],[Posting Date]],"")</f>
        <v/>
      </c>
      <c r="AK258" s="46"/>
      <c r="AL258" s="46" t="str">
        <f>IF(Table1[[#This Row],[Description]]&lt;&gt;"",Table1[[#This Row],[Description]],"")</f>
        <v/>
      </c>
      <c r="AM258" s="46" t="str">
        <f>IF(Table1[[#This Row],[Posting Date]]&lt;&gt;"",Table1[[#This Row],[Reference Number]],"")</f>
        <v/>
      </c>
      <c r="AN258" s="46" t="str">
        <f>TRIM(Table1[[#This Row],[Line '#]])</f>
        <v/>
      </c>
      <c r="AO258" s="46" t="str">
        <f>TRIM(Table1[[#This Row],[Account]])</f>
        <v/>
      </c>
      <c r="AP258" s="46" t="str">
        <f>IF(Table1[[#This Row],[Posting Date]]&lt;&gt;"",$D$5,"")</f>
        <v/>
      </c>
      <c r="AQ258" s="46" t="str">
        <f>TRIM(Table1[[#This Row],[Departments-Prgrams]])</f>
        <v/>
      </c>
      <c r="AR258" s="46" t="str">
        <f>TRIM(Table1[[#This Row],[Grant]])</f>
        <v/>
      </c>
      <c r="AS258" s="46" t="str">
        <f>TRIM(Table1[[#This Row],[Staff ID]])</f>
        <v/>
      </c>
      <c r="AT258" s="46" t="str">
        <f>IF(TRIM(Table1[[#This Row],[Budget Code]])=0,"",TRIM(Table1[[#This Row],[Budget Code]]))</f>
        <v/>
      </c>
      <c r="AU258" s="46" t="str">
        <f>IF(Table1[[#This Row],[Line Description]]&lt;&gt;"",Table1[[#This Row],[Line Description]],"")</f>
        <v/>
      </c>
      <c r="AV258" s="46" t="str">
        <f>IF(Table1[[#This Row],[Cur_Amount Debit]]&gt;0,ROUND(Table1[[#This Row],[Cur_Amount Debit]],2),"")</f>
        <v/>
      </c>
      <c r="AW258" s="46" t="str">
        <f>IF(Table1[[#This Row],[Cur_Amount Credit]]&gt;0,ROUND(Table1[[#This Row],[Cur_Amount Credit]],2),"")</f>
        <v/>
      </c>
      <c r="AX258" s="46" t="str">
        <f>LEFT(Table1[[#This Row],[Cur]],3)</f>
        <v/>
      </c>
      <c r="AY258" s="59"/>
      <c r="AZ258" s="46"/>
      <c r="BA258" s="46" t="str">
        <f>IF(Table1[[#This Row],[Cur]]&lt;&gt;"",IF(Table1[[#This Row],[Cur]]="USD","",ExchangeRate),"")</f>
        <v/>
      </c>
      <c r="BB258" s="46" t="str">
        <f>IF(Table1[[#This Row],[Grant]]&lt;&gt;"",VLOOKUP(Table1[[#This Row],[Grant]],Grants!B:D,3),"")</f>
        <v/>
      </c>
      <c r="BC258" s="46" t="str">
        <f>TRIM(Table1[[#This Row],[Vendor ID]])</f>
        <v/>
      </c>
      <c r="BD258">
        <f>IF(Table1[[#This Row],[Reference Number]]=Q257,BD257,BD257+1)</f>
        <v>0</v>
      </c>
    </row>
    <row r="259" spans="1:56" ht="11.25" customHeight="1" x14ac:dyDescent="0.25">
      <c r="A259" s="1"/>
      <c r="B259" s="88" t="str">
        <f>IF(Table1[[#This Row],[Posting Date]]&lt;&gt;"",IF(Table1[[#This Row],[Reference Number]]=Q258,B258+1,1),"")</f>
        <v/>
      </c>
      <c r="C259" s="61"/>
      <c r="D259" s="61"/>
      <c r="E259" s="138"/>
      <c r="F259" s="141" t="str">
        <f>IFERROR(IF(VLOOKUP(Table1[[#This Row],[Budget Code Description]],Dimentions!$X$6:$AC$139,2,FALSE)="","",VLOOKUP(Table1[[#This Row],[Budget Code Description]],Dimentions!$X$6:$AC$139,2,FALSE)),"")</f>
        <v/>
      </c>
      <c r="G259" s="141"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1" t="str">
        <f>IFERROR(VLOOKUP(Table1[[#This Row],[Budget Code Description]],Table6[#All],8,FALSE),"")</f>
        <v/>
      </c>
      <c r="L259" s="63"/>
      <c r="M259" s="65" t="str">
        <f>IFERROR(VLOOKUP(Table1[[#This Row],[Staff ID]],Table2[],2,FALSE),"")</f>
        <v/>
      </c>
      <c r="N259" s="209" t="str">
        <f>IFERROR(IF(VLOOKUP(Table1[[#This Row],[Budget Code Description]],Dimentions!$X$6:$AC$134,4,FALSE)="","",VLOOKUP(Table1[[#This Row],[Budget Code Description]],Dimentions!$X$6:$AC$134,4,FALSE)),"")</f>
        <v/>
      </c>
      <c r="O259" s="65" t="str">
        <f>IFERROR(VLOOKUP(Table1[[#This Row],[Vendor ID]],Table549[],2,FALSE),"")</f>
        <v/>
      </c>
      <c r="P259" s="63"/>
      <c r="Q259" s="141" t="str">
        <f>IF(Table1[[#This Row],[Posting Date]]&lt;&gt;"",$D$9,"")</f>
        <v/>
      </c>
      <c r="R259" s="157" t="str">
        <f>IF(Table1[[#This Row],[Posting Date]]&lt;&gt;"",$D$10,"")</f>
        <v/>
      </c>
      <c r="S259" s="66"/>
      <c r="T259" s="63"/>
      <c r="U259" s="67"/>
      <c r="V259" s="67"/>
      <c r="W259" s="67" t="str">
        <f t="shared" si="8"/>
        <v/>
      </c>
      <c r="X259" s="159" t="str">
        <f>IF(E259="","",(IF(Table1[[#This Row],[Cur]]="USD",Table1[[#This Row],[Cur_Amount Debit]],Table1[[#This Row],[Cur_Amount Debit]]/Table1[[#This Row],[Exchange Rate]])))</f>
        <v/>
      </c>
      <c r="Y259" s="159" t="str">
        <f>IF(E259="","",(IF(Table1[[#This Row],[Cur]]="USD",Table1[[#This Row],[Cur_Amount Credit]],Table1[[#This Row],[Cur_Amount Credit]]/ExchangeRate)))</f>
        <v/>
      </c>
      <c r="Z259" s="201" t="str">
        <f>IF(E259="","",(Table1[[#This Row],[Debit USD]]-Table1[[#This Row],[Credit USD]]))</f>
        <v/>
      </c>
      <c r="AA259" s="226"/>
      <c r="AB259" s="255"/>
      <c r="AC259" s="1"/>
      <c r="AD259" s="15"/>
      <c r="AE259" s="15" t="str">
        <f>IF(AND(OR(Table1[[#This Row],[Account]]="15030",Table1[[#This Row],[Account]]="15035",Table1[[#This Row],[Account]]="20150"),Table1[[#This Row],[Vendor ID]]=""),1,"")</f>
        <v/>
      </c>
      <c r="AF259" s="15"/>
      <c r="AG259" s="15"/>
      <c r="AH259" s="15"/>
      <c r="AI259" s="46" t="str">
        <f>IF(Table1[[#This Row],[Posting Date]]&lt;&gt;"","GJ-"&amp;CountryID,"")</f>
        <v/>
      </c>
      <c r="AJ259" s="59" t="str">
        <f>IF(Table1[[#This Row],[Posting Date]]&lt;&gt;"",Table1[[#This Row],[Posting Date]],"")</f>
        <v/>
      </c>
      <c r="AK259" s="46"/>
      <c r="AL259" s="46" t="str">
        <f>IF(Table1[[#This Row],[Description]]&lt;&gt;"",Table1[[#This Row],[Description]],"")</f>
        <v/>
      </c>
      <c r="AM259" s="46" t="str">
        <f>IF(Table1[[#This Row],[Posting Date]]&lt;&gt;"",Table1[[#This Row],[Reference Number]],"")</f>
        <v/>
      </c>
      <c r="AN259" s="46" t="str">
        <f>TRIM(Table1[[#This Row],[Line '#]])</f>
        <v/>
      </c>
      <c r="AO259" s="46" t="str">
        <f>TRIM(Table1[[#This Row],[Account]])</f>
        <v/>
      </c>
      <c r="AP259" s="46" t="str">
        <f>IF(Table1[[#This Row],[Posting Date]]&lt;&gt;"",$D$5,"")</f>
        <v/>
      </c>
      <c r="AQ259" s="46" t="str">
        <f>TRIM(Table1[[#This Row],[Departments-Prgrams]])</f>
        <v/>
      </c>
      <c r="AR259" s="46" t="str">
        <f>TRIM(Table1[[#This Row],[Grant]])</f>
        <v/>
      </c>
      <c r="AS259" s="46" t="str">
        <f>TRIM(Table1[[#This Row],[Staff ID]])</f>
        <v/>
      </c>
      <c r="AT259" s="46" t="str">
        <f>IF(TRIM(Table1[[#This Row],[Budget Code]])=0,"",TRIM(Table1[[#This Row],[Budget Code]]))</f>
        <v/>
      </c>
      <c r="AU259" s="46" t="str">
        <f>IF(Table1[[#This Row],[Line Description]]&lt;&gt;"",Table1[[#This Row],[Line Description]],"")</f>
        <v/>
      </c>
      <c r="AV259" s="46" t="str">
        <f>IF(Table1[[#This Row],[Cur_Amount Debit]]&gt;0,ROUND(Table1[[#This Row],[Cur_Amount Debit]],2),"")</f>
        <v/>
      </c>
      <c r="AW259" s="46" t="str">
        <f>IF(Table1[[#This Row],[Cur_Amount Credit]]&gt;0,ROUND(Table1[[#This Row],[Cur_Amount Credit]],2),"")</f>
        <v/>
      </c>
      <c r="AX259" s="46" t="str">
        <f>LEFT(Table1[[#This Row],[Cur]],3)</f>
        <v/>
      </c>
      <c r="AY259" s="59"/>
      <c r="AZ259" s="46"/>
      <c r="BA259" s="46" t="str">
        <f>IF(Table1[[#This Row],[Cur]]&lt;&gt;"",IF(Table1[[#This Row],[Cur]]="USD","",ExchangeRate),"")</f>
        <v/>
      </c>
      <c r="BB259" s="46" t="str">
        <f>IF(Table1[[#This Row],[Grant]]&lt;&gt;"",VLOOKUP(Table1[[#This Row],[Grant]],Grants!B:D,3),"")</f>
        <v/>
      </c>
      <c r="BC259" s="46" t="str">
        <f>TRIM(Table1[[#This Row],[Vendor ID]])</f>
        <v/>
      </c>
      <c r="BD259">
        <f>IF(Table1[[#This Row],[Reference Number]]=Q258,BD258,BD258+1)</f>
        <v>0</v>
      </c>
    </row>
    <row r="260" spans="1:56" ht="11.25" customHeight="1" x14ac:dyDescent="0.25">
      <c r="A260" s="1"/>
      <c r="B260" s="88" t="str">
        <f>IF(Table1[[#This Row],[Posting Date]]&lt;&gt;"",IF(Table1[[#This Row],[Reference Number]]=Q259,B259+1,1),"")</f>
        <v/>
      </c>
      <c r="C260" s="61"/>
      <c r="D260" s="61"/>
      <c r="E260" s="138"/>
      <c r="F260" s="141" t="str">
        <f>IFERROR(IF(VLOOKUP(Table1[[#This Row],[Budget Code Description]],Dimentions!$X$6:$AC$139,2,FALSE)="","",VLOOKUP(Table1[[#This Row],[Budget Code Description]],Dimentions!$X$6:$AC$139,2,FALSE)),"")</f>
        <v/>
      </c>
      <c r="G260" s="141"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1" t="str">
        <f>IFERROR(VLOOKUP(Table1[[#This Row],[Budget Code Description]],Table6[#All],8,FALSE),"")</f>
        <v/>
      </c>
      <c r="L260" s="63"/>
      <c r="M260" s="65" t="str">
        <f>IFERROR(VLOOKUP(Table1[[#This Row],[Staff ID]],Table2[],2,FALSE),"")</f>
        <v/>
      </c>
      <c r="N260" s="209" t="str">
        <f>IFERROR(IF(VLOOKUP(Table1[[#This Row],[Budget Code Description]],Dimentions!$X$6:$AC$134,4,FALSE)="","",VLOOKUP(Table1[[#This Row],[Budget Code Description]],Dimentions!$X$6:$AC$134,4,FALSE)),"")</f>
        <v/>
      </c>
      <c r="O260" s="65" t="str">
        <f>IFERROR(VLOOKUP(Table1[[#This Row],[Vendor ID]],Table549[],2,FALSE),"")</f>
        <v/>
      </c>
      <c r="P260" s="63"/>
      <c r="Q260" s="141" t="str">
        <f>IF(Table1[[#This Row],[Posting Date]]&lt;&gt;"",$D$9,"")</f>
        <v/>
      </c>
      <c r="R260" s="157" t="str">
        <f>IF(Table1[[#This Row],[Posting Date]]&lt;&gt;"",$D$10,"")</f>
        <v/>
      </c>
      <c r="S260" s="66"/>
      <c r="T260" s="63"/>
      <c r="U260" s="67"/>
      <c r="V260" s="67"/>
      <c r="W260" s="67" t="str">
        <f t="shared" si="8"/>
        <v/>
      </c>
      <c r="X260" s="159" t="str">
        <f>IF(E260="","",(IF(Table1[[#This Row],[Cur]]="USD",Table1[[#This Row],[Cur_Amount Debit]],Table1[[#This Row],[Cur_Amount Debit]]/Table1[[#This Row],[Exchange Rate]])))</f>
        <v/>
      </c>
      <c r="Y260" s="159" t="str">
        <f>IF(E260="","",(IF(Table1[[#This Row],[Cur]]="USD",Table1[[#This Row],[Cur_Amount Credit]],Table1[[#This Row],[Cur_Amount Credit]]/ExchangeRate)))</f>
        <v/>
      </c>
      <c r="Z260" s="201" t="str">
        <f>IF(E260="","",(Table1[[#This Row],[Debit USD]]-Table1[[#This Row],[Credit USD]]))</f>
        <v/>
      </c>
      <c r="AA260" s="226"/>
      <c r="AB260" s="255"/>
      <c r="AC260" s="1"/>
      <c r="AD260" s="15"/>
      <c r="AE260" s="15" t="str">
        <f>IF(AND(OR(Table1[[#This Row],[Account]]="15030",Table1[[#This Row],[Account]]="15035",Table1[[#This Row],[Account]]="20150"),Table1[[#This Row],[Vendor ID]]=""),1,"")</f>
        <v/>
      </c>
      <c r="AF260" s="15"/>
      <c r="AG260" s="15"/>
      <c r="AH260" s="15"/>
      <c r="AI260" s="46" t="str">
        <f>IF(Table1[[#This Row],[Posting Date]]&lt;&gt;"","GJ-"&amp;CountryID,"")</f>
        <v/>
      </c>
      <c r="AJ260" s="59" t="str">
        <f>IF(Table1[[#This Row],[Posting Date]]&lt;&gt;"",Table1[[#This Row],[Posting Date]],"")</f>
        <v/>
      </c>
      <c r="AK260" s="46"/>
      <c r="AL260" s="46" t="str">
        <f>IF(Table1[[#This Row],[Description]]&lt;&gt;"",Table1[[#This Row],[Description]],"")</f>
        <v/>
      </c>
      <c r="AM260" s="46" t="str">
        <f>IF(Table1[[#This Row],[Posting Date]]&lt;&gt;"",Table1[[#This Row],[Reference Number]],"")</f>
        <v/>
      </c>
      <c r="AN260" s="46" t="str">
        <f>TRIM(Table1[[#This Row],[Line '#]])</f>
        <v/>
      </c>
      <c r="AO260" s="46" t="str">
        <f>TRIM(Table1[[#This Row],[Account]])</f>
        <v/>
      </c>
      <c r="AP260" s="46" t="str">
        <f>IF(Table1[[#This Row],[Posting Date]]&lt;&gt;"",$D$5,"")</f>
        <v/>
      </c>
      <c r="AQ260" s="46" t="str">
        <f>TRIM(Table1[[#This Row],[Departments-Prgrams]])</f>
        <v/>
      </c>
      <c r="AR260" s="46" t="str">
        <f>TRIM(Table1[[#This Row],[Grant]])</f>
        <v/>
      </c>
      <c r="AS260" s="46" t="str">
        <f>TRIM(Table1[[#This Row],[Staff ID]])</f>
        <v/>
      </c>
      <c r="AT260" s="46" t="str">
        <f>IF(TRIM(Table1[[#This Row],[Budget Code]])=0,"",TRIM(Table1[[#This Row],[Budget Code]]))</f>
        <v/>
      </c>
      <c r="AU260" s="46" t="str">
        <f>IF(Table1[[#This Row],[Line Description]]&lt;&gt;"",Table1[[#This Row],[Line Description]],"")</f>
        <v/>
      </c>
      <c r="AV260" s="46" t="str">
        <f>IF(Table1[[#This Row],[Cur_Amount Debit]]&gt;0,ROUND(Table1[[#This Row],[Cur_Amount Debit]],2),"")</f>
        <v/>
      </c>
      <c r="AW260" s="46" t="str">
        <f>IF(Table1[[#This Row],[Cur_Amount Credit]]&gt;0,ROUND(Table1[[#This Row],[Cur_Amount Credit]],2),"")</f>
        <v/>
      </c>
      <c r="AX260" s="46" t="str">
        <f>LEFT(Table1[[#This Row],[Cur]],3)</f>
        <v/>
      </c>
      <c r="AY260" s="59"/>
      <c r="AZ260" s="46"/>
      <c r="BA260" s="46" t="str">
        <f>IF(Table1[[#This Row],[Cur]]&lt;&gt;"",IF(Table1[[#This Row],[Cur]]="USD","",ExchangeRate),"")</f>
        <v/>
      </c>
      <c r="BB260" s="46" t="str">
        <f>IF(Table1[[#This Row],[Grant]]&lt;&gt;"",VLOOKUP(Table1[[#This Row],[Grant]],Grants!B:D,3),"")</f>
        <v/>
      </c>
      <c r="BC260" s="46" t="str">
        <f>TRIM(Table1[[#This Row],[Vendor ID]])</f>
        <v/>
      </c>
      <c r="BD260">
        <f>IF(Table1[[#This Row],[Reference Number]]=Q259,BD259,BD259+1)</f>
        <v>0</v>
      </c>
    </row>
    <row r="261" spans="1:56" ht="11.25" customHeight="1" x14ac:dyDescent="0.25">
      <c r="A261" s="1"/>
      <c r="B261" s="88" t="str">
        <f>IF(Table1[[#This Row],[Posting Date]]&lt;&gt;"",IF(Table1[[#This Row],[Reference Number]]=Q260,B260+1,1),"")</f>
        <v/>
      </c>
      <c r="C261" s="61"/>
      <c r="D261" s="61"/>
      <c r="E261" s="138"/>
      <c r="F261" s="141" t="str">
        <f>IFERROR(IF(VLOOKUP(Table1[[#This Row],[Budget Code Description]],Dimentions!$X$6:$AC$139,2,FALSE)="","",VLOOKUP(Table1[[#This Row],[Budget Code Description]],Dimentions!$X$6:$AC$139,2,FALSE)),"")</f>
        <v/>
      </c>
      <c r="G261" s="141"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1" t="str">
        <f>IFERROR(VLOOKUP(Table1[[#This Row],[Budget Code Description]],Table6[#All],8,FALSE),"")</f>
        <v/>
      </c>
      <c r="L261" s="63"/>
      <c r="M261" s="65" t="str">
        <f>IFERROR(VLOOKUP(Table1[[#This Row],[Staff ID]],Table2[],2,FALSE),"")</f>
        <v/>
      </c>
      <c r="N261" s="209" t="str">
        <f>IFERROR(IF(VLOOKUP(Table1[[#This Row],[Budget Code Description]],Dimentions!$X$6:$AC$134,4,FALSE)="","",VLOOKUP(Table1[[#This Row],[Budget Code Description]],Dimentions!$X$6:$AC$134,4,FALSE)),"")</f>
        <v/>
      </c>
      <c r="O261" s="65" t="str">
        <f>IFERROR(VLOOKUP(Table1[[#This Row],[Vendor ID]],Table549[],2,FALSE),"")</f>
        <v/>
      </c>
      <c r="P261" s="63"/>
      <c r="Q261" s="141" t="str">
        <f>IF(Table1[[#This Row],[Posting Date]]&lt;&gt;"",$D$9,"")</f>
        <v/>
      </c>
      <c r="R261" s="157" t="str">
        <f>IF(Table1[[#This Row],[Posting Date]]&lt;&gt;"",$D$10,"")</f>
        <v/>
      </c>
      <c r="S261" s="66"/>
      <c r="T261" s="63"/>
      <c r="U261" s="67"/>
      <c r="V261" s="67"/>
      <c r="W261" s="67" t="str">
        <f t="shared" si="8"/>
        <v/>
      </c>
      <c r="X261" s="159" t="str">
        <f>IF(E261="","",(IF(Table1[[#This Row],[Cur]]="USD",Table1[[#This Row],[Cur_Amount Debit]],Table1[[#This Row],[Cur_Amount Debit]]/Table1[[#This Row],[Exchange Rate]])))</f>
        <v/>
      </c>
      <c r="Y261" s="159" t="str">
        <f>IF(E261="","",(IF(Table1[[#This Row],[Cur]]="USD",Table1[[#This Row],[Cur_Amount Credit]],Table1[[#This Row],[Cur_Amount Credit]]/ExchangeRate)))</f>
        <v/>
      </c>
      <c r="Z261" s="201" t="str">
        <f>IF(E261="","",(Table1[[#This Row],[Debit USD]]-Table1[[#This Row],[Credit USD]]))</f>
        <v/>
      </c>
      <c r="AA261" s="226"/>
      <c r="AB261" s="255"/>
      <c r="AC261" s="1"/>
      <c r="AD261" s="15"/>
      <c r="AE261" s="15" t="str">
        <f>IF(AND(OR(Table1[[#This Row],[Account]]="15030",Table1[[#This Row],[Account]]="15035",Table1[[#This Row],[Account]]="20150"),Table1[[#This Row],[Vendor ID]]=""),1,"")</f>
        <v/>
      </c>
      <c r="AF261" s="15"/>
      <c r="AG261" s="15"/>
      <c r="AH261" s="15"/>
      <c r="AI261" s="46" t="str">
        <f>IF(Table1[[#This Row],[Posting Date]]&lt;&gt;"","GJ-"&amp;CountryID,"")</f>
        <v/>
      </c>
      <c r="AJ261" s="59" t="str">
        <f>IF(Table1[[#This Row],[Posting Date]]&lt;&gt;"",Table1[[#This Row],[Posting Date]],"")</f>
        <v/>
      </c>
      <c r="AK261" s="46"/>
      <c r="AL261" s="46" t="str">
        <f>IF(Table1[[#This Row],[Description]]&lt;&gt;"",Table1[[#This Row],[Description]],"")</f>
        <v/>
      </c>
      <c r="AM261" s="46" t="str">
        <f>IF(Table1[[#This Row],[Posting Date]]&lt;&gt;"",Table1[[#This Row],[Reference Number]],"")</f>
        <v/>
      </c>
      <c r="AN261" s="46" t="str">
        <f>TRIM(Table1[[#This Row],[Line '#]])</f>
        <v/>
      </c>
      <c r="AO261" s="46" t="str">
        <f>TRIM(Table1[[#This Row],[Account]])</f>
        <v/>
      </c>
      <c r="AP261" s="46" t="str">
        <f>IF(Table1[[#This Row],[Posting Date]]&lt;&gt;"",$D$5,"")</f>
        <v/>
      </c>
      <c r="AQ261" s="46" t="str">
        <f>TRIM(Table1[[#This Row],[Departments-Prgrams]])</f>
        <v/>
      </c>
      <c r="AR261" s="46" t="str">
        <f>TRIM(Table1[[#This Row],[Grant]])</f>
        <v/>
      </c>
      <c r="AS261" s="46" t="str">
        <f>TRIM(Table1[[#This Row],[Staff ID]])</f>
        <v/>
      </c>
      <c r="AT261" s="46" t="str">
        <f>IF(TRIM(Table1[[#This Row],[Budget Code]])=0,"",TRIM(Table1[[#This Row],[Budget Code]]))</f>
        <v/>
      </c>
      <c r="AU261" s="46" t="str">
        <f>IF(Table1[[#This Row],[Line Description]]&lt;&gt;"",Table1[[#This Row],[Line Description]],"")</f>
        <v/>
      </c>
      <c r="AV261" s="46" t="str">
        <f>IF(Table1[[#This Row],[Cur_Amount Debit]]&gt;0,ROUND(Table1[[#This Row],[Cur_Amount Debit]],2),"")</f>
        <v/>
      </c>
      <c r="AW261" s="46" t="str">
        <f>IF(Table1[[#This Row],[Cur_Amount Credit]]&gt;0,ROUND(Table1[[#This Row],[Cur_Amount Credit]],2),"")</f>
        <v/>
      </c>
      <c r="AX261" s="46" t="str">
        <f>LEFT(Table1[[#This Row],[Cur]],3)</f>
        <v/>
      </c>
      <c r="AY261" s="59"/>
      <c r="AZ261" s="46"/>
      <c r="BA261" s="46" t="str">
        <f>IF(Table1[[#This Row],[Cur]]&lt;&gt;"",IF(Table1[[#This Row],[Cur]]="USD","",ExchangeRate),"")</f>
        <v/>
      </c>
      <c r="BB261" s="46" t="str">
        <f>IF(Table1[[#This Row],[Grant]]&lt;&gt;"",VLOOKUP(Table1[[#This Row],[Grant]],Grants!B:D,3),"")</f>
        <v/>
      </c>
      <c r="BC261" s="46" t="str">
        <f>TRIM(Table1[[#This Row],[Vendor ID]])</f>
        <v/>
      </c>
      <c r="BD261">
        <f>IF(Table1[[#This Row],[Reference Number]]=Q260,BD260,BD260+1)</f>
        <v>0</v>
      </c>
    </row>
    <row r="262" spans="1:56" ht="11.25" customHeight="1" x14ac:dyDescent="0.25">
      <c r="A262" s="1"/>
      <c r="B262" s="88" t="str">
        <f>IF(Table1[[#This Row],[Posting Date]]&lt;&gt;"",IF(Table1[[#This Row],[Reference Number]]=Q261,B261+1,1),"")</f>
        <v/>
      </c>
      <c r="C262" s="61"/>
      <c r="D262" s="61"/>
      <c r="E262" s="138"/>
      <c r="F262" s="141" t="str">
        <f>IFERROR(IF(VLOOKUP(Table1[[#This Row],[Budget Code Description]],Dimentions!$X$6:$AC$139,2,FALSE)="","",VLOOKUP(Table1[[#This Row],[Budget Code Description]],Dimentions!$X$6:$AC$139,2,FALSE)),"")</f>
        <v/>
      </c>
      <c r="G262" s="141"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1" t="str">
        <f>IFERROR(VLOOKUP(Table1[[#This Row],[Budget Code Description]],Table6[#All],8,FALSE),"")</f>
        <v/>
      </c>
      <c r="L262" s="63"/>
      <c r="M262" s="65" t="str">
        <f>IFERROR(VLOOKUP(Table1[[#This Row],[Staff ID]],Table2[],2,FALSE),"")</f>
        <v/>
      </c>
      <c r="N262" s="209" t="str">
        <f>IFERROR(IF(VLOOKUP(Table1[[#This Row],[Budget Code Description]],Dimentions!$X$6:$AC$134,4,FALSE)="","",VLOOKUP(Table1[[#This Row],[Budget Code Description]],Dimentions!$X$6:$AC$134,4,FALSE)),"")</f>
        <v/>
      </c>
      <c r="O262" s="65" t="str">
        <f>IFERROR(VLOOKUP(Table1[[#This Row],[Vendor ID]],Table549[],2,FALSE),"")</f>
        <v/>
      </c>
      <c r="P262" s="63"/>
      <c r="Q262" s="141" t="str">
        <f>IF(Table1[[#This Row],[Posting Date]]&lt;&gt;"",$D$9,"")</f>
        <v/>
      </c>
      <c r="R262" s="157" t="str">
        <f>IF(Table1[[#This Row],[Posting Date]]&lt;&gt;"",$D$10,"")</f>
        <v/>
      </c>
      <c r="S262" s="66"/>
      <c r="T262" s="63"/>
      <c r="U262" s="67"/>
      <c r="V262" s="67"/>
      <c r="W262" s="67" t="str">
        <f t="shared" si="8"/>
        <v/>
      </c>
      <c r="X262" s="159" t="str">
        <f>IF(E262="","",(IF(Table1[[#This Row],[Cur]]="USD",Table1[[#This Row],[Cur_Amount Debit]],Table1[[#This Row],[Cur_Amount Debit]]/Table1[[#This Row],[Exchange Rate]])))</f>
        <v/>
      </c>
      <c r="Y262" s="159" t="str">
        <f>IF(E262="","",(IF(Table1[[#This Row],[Cur]]="USD",Table1[[#This Row],[Cur_Amount Credit]],Table1[[#This Row],[Cur_Amount Credit]]/ExchangeRate)))</f>
        <v/>
      </c>
      <c r="Z262" s="201" t="str">
        <f>IF(E262="","",(Table1[[#This Row],[Debit USD]]-Table1[[#This Row],[Credit USD]]))</f>
        <v/>
      </c>
      <c r="AA262" s="226"/>
      <c r="AB262" s="255"/>
      <c r="AC262" s="1"/>
      <c r="AD262" s="15"/>
      <c r="AE262" s="15" t="str">
        <f>IF(AND(OR(Table1[[#This Row],[Account]]="15030",Table1[[#This Row],[Account]]="15035",Table1[[#This Row],[Account]]="20150"),Table1[[#This Row],[Vendor ID]]=""),1,"")</f>
        <v/>
      </c>
      <c r="AF262" s="15"/>
      <c r="AG262" s="15"/>
      <c r="AH262" s="15"/>
      <c r="AI262" s="46" t="str">
        <f>IF(Table1[[#This Row],[Posting Date]]&lt;&gt;"","GJ-"&amp;CountryID,"")</f>
        <v/>
      </c>
      <c r="AJ262" s="59" t="str">
        <f>IF(Table1[[#This Row],[Posting Date]]&lt;&gt;"",Table1[[#This Row],[Posting Date]],"")</f>
        <v/>
      </c>
      <c r="AK262" s="46"/>
      <c r="AL262" s="46" t="str">
        <f>IF(Table1[[#This Row],[Description]]&lt;&gt;"",Table1[[#This Row],[Description]],"")</f>
        <v/>
      </c>
      <c r="AM262" s="46" t="str">
        <f>IF(Table1[[#This Row],[Posting Date]]&lt;&gt;"",Table1[[#This Row],[Reference Number]],"")</f>
        <v/>
      </c>
      <c r="AN262" s="46" t="str">
        <f>TRIM(Table1[[#This Row],[Line '#]])</f>
        <v/>
      </c>
      <c r="AO262" s="46" t="str">
        <f>TRIM(Table1[[#This Row],[Account]])</f>
        <v/>
      </c>
      <c r="AP262" s="46" t="str">
        <f>IF(Table1[[#This Row],[Posting Date]]&lt;&gt;"",$D$5,"")</f>
        <v/>
      </c>
      <c r="AQ262" s="46" t="str">
        <f>TRIM(Table1[[#This Row],[Departments-Prgrams]])</f>
        <v/>
      </c>
      <c r="AR262" s="46" t="str">
        <f>TRIM(Table1[[#This Row],[Grant]])</f>
        <v/>
      </c>
      <c r="AS262" s="46" t="str">
        <f>TRIM(Table1[[#This Row],[Staff ID]])</f>
        <v/>
      </c>
      <c r="AT262" s="46" t="str">
        <f>IF(TRIM(Table1[[#This Row],[Budget Code]])=0,"",TRIM(Table1[[#This Row],[Budget Code]]))</f>
        <v/>
      </c>
      <c r="AU262" s="46" t="str">
        <f>IF(Table1[[#This Row],[Line Description]]&lt;&gt;"",Table1[[#This Row],[Line Description]],"")</f>
        <v/>
      </c>
      <c r="AV262" s="46" t="str">
        <f>IF(Table1[[#This Row],[Cur_Amount Debit]]&gt;0,ROUND(Table1[[#This Row],[Cur_Amount Debit]],2),"")</f>
        <v/>
      </c>
      <c r="AW262" s="46" t="str">
        <f>IF(Table1[[#This Row],[Cur_Amount Credit]]&gt;0,ROUND(Table1[[#This Row],[Cur_Amount Credit]],2),"")</f>
        <v/>
      </c>
      <c r="AX262" s="46" t="str">
        <f>LEFT(Table1[[#This Row],[Cur]],3)</f>
        <v/>
      </c>
      <c r="AY262" s="59"/>
      <c r="AZ262" s="46"/>
      <c r="BA262" s="46" t="str">
        <f>IF(Table1[[#This Row],[Cur]]&lt;&gt;"",IF(Table1[[#This Row],[Cur]]="USD","",ExchangeRate),"")</f>
        <v/>
      </c>
      <c r="BB262" s="46" t="str">
        <f>IF(Table1[[#This Row],[Grant]]&lt;&gt;"",VLOOKUP(Table1[[#This Row],[Grant]],Grants!B:D,3),"")</f>
        <v/>
      </c>
      <c r="BC262" s="46" t="str">
        <f>TRIM(Table1[[#This Row],[Vendor ID]])</f>
        <v/>
      </c>
      <c r="BD262">
        <f>IF(Table1[[#This Row],[Reference Number]]=Q261,BD261,BD261+1)</f>
        <v>0</v>
      </c>
    </row>
    <row r="263" spans="1:56" ht="11.25" customHeight="1" x14ac:dyDescent="0.25">
      <c r="A263" s="1"/>
      <c r="B263" s="88" t="str">
        <f>IF(Table1[[#This Row],[Posting Date]]&lt;&gt;"",IF(Table1[[#This Row],[Reference Number]]=Q262,B262+1,1),"")</f>
        <v/>
      </c>
      <c r="C263" s="61"/>
      <c r="D263" s="61"/>
      <c r="E263" s="138"/>
      <c r="F263" s="141" t="str">
        <f>IFERROR(IF(VLOOKUP(Table1[[#This Row],[Budget Code Description]],Dimentions!$X$6:$AC$139,2,FALSE)="","",VLOOKUP(Table1[[#This Row],[Budget Code Description]],Dimentions!$X$6:$AC$139,2,FALSE)),"")</f>
        <v/>
      </c>
      <c r="G263" s="141"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1" t="str">
        <f>IFERROR(VLOOKUP(Table1[[#This Row],[Budget Code Description]],Table6[#All],8,FALSE),"")</f>
        <v/>
      </c>
      <c r="L263" s="63"/>
      <c r="M263" s="65" t="str">
        <f>IFERROR(VLOOKUP(Table1[[#This Row],[Staff ID]],Table2[],2,FALSE),"")</f>
        <v/>
      </c>
      <c r="N263" s="209" t="str">
        <f>IFERROR(IF(VLOOKUP(Table1[[#This Row],[Budget Code Description]],Dimentions!$X$6:$AC$134,4,FALSE)="","",VLOOKUP(Table1[[#This Row],[Budget Code Description]],Dimentions!$X$6:$AC$134,4,FALSE)),"")</f>
        <v/>
      </c>
      <c r="O263" s="65" t="str">
        <f>IFERROR(VLOOKUP(Table1[[#This Row],[Vendor ID]],Table549[],2,FALSE),"")</f>
        <v/>
      </c>
      <c r="P263" s="63"/>
      <c r="Q263" s="141" t="str">
        <f>IF(Table1[[#This Row],[Posting Date]]&lt;&gt;"",$D$9,"")</f>
        <v/>
      </c>
      <c r="R263" s="157" t="str">
        <f>IF(Table1[[#This Row],[Posting Date]]&lt;&gt;"",$D$10,"")</f>
        <v/>
      </c>
      <c r="S263" s="66"/>
      <c r="T263" s="63"/>
      <c r="U263" s="67"/>
      <c r="V263" s="67"/>
      <c r="W263" s="67" t="str">
        <f t="shared" si="8"/>
        <v/>
      </c>
      <c r="X263" s="159" t="str">
        <f>IF(E263="","",(IF(Table1[[#This Row],[Cur]]="USD",Table1[[#This Row],[Cur_Amount Debit]],Table1[[#This Row],[Cur_Amount Debit]]/Table1[[#This Row],[Exchange Rate]])))</f>
        <v/>
      </c>
      <c r="Y263" s="159" t="str">
        <f>IF(E263="","",(IF(Table1[[#This Row],[Cur]]="USD",Table1[[#This Row],[Cur_Amount Credit]],Table1[[#This Row],[Cur_Amount Credit]]/ExchangeRate)))</f>
        <v/>
      </c>
      <c r="Z263" s="201" t="str">
        <f>IF(E263="","",(Table1[[#This Row],[Debit USD]]-Table1[[#This Row],[Credit USD]]))</f>
        <v/>
      </c>
      <c r="AA263" s="226"/>
      <c r="AB263" s="255"/>
      <c r="AC263" s="1"/>
      <c r="AD263" s="15"/>
      <c r="AE263" s="15" t="str">
        <f>IF(AND(OR(Table1[[#This Row],[Account]]="15030",Table1[[#This Row],[Account]]="15035",Table1[[#This Row],[Account]]="20150"),Table1[[#This Row],[Vendor ID]]=""),1,"")</f>
        <v/>
      </c>
      <c r="AF263" s="15"/>
      <c r="AG263" s="15"/>
      <c r="AH263" s="15"/>
      <c r="AI263" s="46" t="str">
        <f>IF(Table1[[#This Row],[Posting Date]]&lt;&gt;"","GJ-"&amp;CountryID,"")</f>
        <v/>
      </c>
      <c r="AJ263" s="59" t="str">
        <f>IF(Table1[[#This Row],[Posting Date]]&lt;&gt;"",Table1[[#This Row],[Posting Date]],"")</f>
        <v/>
      </c>
      <c r="AK263" s="46"/>
      <c r="AL263" s="46" t="str">
        <f>IF(Table1[[#This Row],[Description]]&lt;&gt;"",Table1[[#This Row],[Description]],"")</f>
        <v/>
      </c>
      <c r="AM263" s="46" t="str">
        <f>IF(Table1[[#This Row],[Posting Date]]&lt;&gt;"",Table1[[#This Row],[Reference Number]],"")</f>
        <v/>
      </c>
      <c r="AN263" s="46" t="str">
        <f>TRIM(Table1[[#This Row],[Line '#]])</f>
        <v/>
      </c>
      <c r="AO263" s="46" t="str">
        <f>TRIM(Table1[[#This Row],[Account]])</f>
        <v/>
      </c>
      <c r="AP263" s="46" t="str">
        <f>IF(Table1[[#This Row],[Posting Date]]&lt;&gt;"",$D$5,"")</f>
        <v/>
      </c>
      <c r="AQ263" s="46" t="str">
        <f>TRIM(Table1[[#This Row],[Departments-Prgrams]])</f>
        <v/>
      </c>
      <c r="AR263" s="46" t="str">
        <f>TRIM(Table1[[#This Row],[Grant]])</f>
        <v/>
      </c>
      <c r="AS263" s="46" t="str">
        <f>TRIM(Table1[[#This Row],[Staff ID]])</f>
        <v/>
      </c>
      <c r="AT263" s="46" t="str">
        <f>IF(TRIM(Table1[[#This Row],[Budget Code]])=0,"",TRIM(Table1[[#This Row],[Budget Code]]))</f>
        <v/>
      </c>
      <c r="AU263" s="46" t="str">
        <f>IF(Table1[[#This Row],[Line Description]]&lt;&gt;"",Table1[[#This Row],[Line Description]],"")</f>
        <v/>
      </c>
      <c r="AV263" s="46" t="str">
        <f>IF(Table1[[#This Row],[Cur_Amount Debit]]&gt;0,ROUND(Table1[[#This Row],[Cur_Amount Debit]],2),"")</f>
        <v/>
      </c>
      <c r="AW263" s="46" t="str">
        <f>IF(Table1[[#This Row],[Cur_Amount Credit]]&gt;0,ROUND(Table1[[#This Row],[Cur_Amount Credit]],2),"")</f>
        <v/>
      </c>
      <c r="AX263" s="46" t="str">
        <f>LEFT(Table1[[#This Row],[Cur]],3)</f>
        <v/>
      </c>
      <c r="AY263" s="59"/>
      <c r="AZ263" s="46"/>
      <c r="BA263" s="46" t="str">
        <f>IF(Table1[[#This Row],[Cur]]&lt;&gt;"",IF(Table1[[#This Row],[Cur]]="USD","",ExchangeRate),"")</f>
        <v/>
      </c>
      <c r="BB263" s="46" t="str">
        <f>IF(Table1[[#This Row],[Grant]]&lt;&gt;"",VLOOKUP(Table1[[#This Row],[Grant]],Grants!B:D,3),"")</f>
        <v/>
      </c>
      <c r="BC263" s="46" t="str">
        <f>TRIM(Table1[[#This Row],[Vendor ID]])</f>
        <v/>
      </c>
      <c r="BD263">
        <f>IF(Table1[[#This Row],[Reference Number]]=Q262,BD262,BD262+1)</f>
        <v>0</v>
      </c>
    </row>
    <row r="264" spans="1:56" ht="11.25" customHeight="1" x14ac:dyDescent="0.25">
      <c r="A264" s="1"/>
      <c r="B264" s="88" t="str">
        <f>IF(Table1[[#This Row],[Posting Date]]&lt;&gt;"",IF(Table1[[#This Row],[Reference Number]]=Q263,B263+1,1),"")</f>
        <v/>
      </c>
      <c r="C264" s="61"/>
      <c r="D264" s="61"/>
      <c r="E264" s="138"/>
      <c r="F264" s="141" t="str">
        <f>IFERROR(IF(VLOOKUP(Table1[[#This Row],[Budget Code Description]],Dimentions!$X$6:$AC$139,2,FALSE)="","",VLOOKUP(Table1[[#This Row],[Budget Code Description]],Dimentions!$X$6:$AC$139,2,FALSE)),"")</f>
        <v/>
      </c>
      <c r="G264" s="141"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1" t="str">
        <f>IFERROR(VLOOKUP(Table1[[#This Row],[Budget Code Description]],Table6[#All],8,FALSE),"")</f>
        <v/>
      </c>
      <c r="L264" s="63"/>
      <c r="M264" s="65" t="str">
        <f>IFERROR(VLOOKUP(Table1[[#This Row],[Staff ID]],Table2[],2,FALSE),"")</f>
        <v/>
      </c>
      <c r="N264" s="209" t="str">
        <f>IFERROR(IF(VLOOKUP(Table1[[#This Row],[Budget Code Description]],Dimentions!$X$6:$AC$134,4,FALSE)="","",VLOOKUP(Table1[[#This Row],[Budget Code Description]],Dimentions!$X$6:$AC$134,4,FALSE)),"")</f>
        <v/>
      </c>
      <c r="O264" s="65" t="str">
        <f>IFERROR(VLOOKUP(Table1[[#This Row],[Vendor ID]],Table549[],2,FALSE),"")</f>
        <v/>
      </c>
      <c r="P264" s="63"/>
      <c r="Q264" s="141" t="str">
        <f>IF(Table1[[#This Row],[Posting Date]]&lt;&gt;"",$D$9,"")</f>
        <v/>
      </c>
      <c r="R264" s="157" t="str">
        <f>IF(Table1[[#This Row],[Posting Date]]&lt;&gt;"",$D$10,"")</f>
        <v/>
      </c>
      <c r="S264" s="66"/>
      <c r="T264" s="63"/>
      <c r="U264" s="67"/>
      <c r="V264" s="67"/>
      <c r="W264" s="67" t="str">
        <f t="shared" si="8"/>
        <v/>
      </c>
      <c r="X264" s="159" t="str">
        <f>IF(E264="","",(IF(Table1[[#This Row],[Cur]]="USD",Table1[[#This Row],[Cur_Amount Debit]],Table1[[#This Row],[Cur_Amount Debit]]/Table1[[#This Row],[Exchange Rate]])))</f>
        <v/>
      </c>
      <c r="Y264" s="159" t="str">
        <f>IF(E264="","",(IF(Table1[[#This Row],[Cur]]="USD",Table1[[#This Row],[Cur_Amount Credit]],Table1[[#This Row],[Cur_Amount Credit]]/ExchangeRate)))</f>
        <v/>
      </c>
      <c r="Z264" s="201" t="str">
        <f>IF(E264="","",(Table1[[#This Row],[Debit USD]]-Table1[[#This Row],[Credit USD]]))</f>
        <v/>
      </c>
      <c r="AA264" s="226"/>
      <c r="AB264" s="255"/>
      <c r="AC264" s="1"/>
      <c r="AD264" s="15"/>
      <c r="AE264" s="15" t="str">
        <f>IF(AND(OR(Table1[[#This Row],[Account]]="15030",Table1[[#This Row],[Account]]="15035",Table1[[#This Row],[Account]]="20150"),Table1[[#This Row],[Vendor ID]]=""),1,"")</f>
        <v/>
      </c>
      <c r="AF264" s="15"/>
      <c r="AG264" s="15"/>
      <c r="AH264" s="15"/>
      <c r="AI264" s="46" t="str">
        <f>IF(Table1[[#This Row],[Posting Date]]&lt;&gt;"","GJ-"&amp;CountryID,"")</f>
        <v/>
      </c>
      <c r="AJ264" s="59" t="str">
        <f>IF(Table1[[#This Row],[Posting Date]]&lt;&gt;"",Table1[[#This Row],[Posting Date]],"")</f>
        <v/>
      </c>
      <c r="AK264" s="46"/>
      <c r="AL264" s="46" t="str">
        <f>IF(Table1[[#This Row],[Description]]&lt;&gt;"",Table1[[#This Row],[Description]],"")</f>
        <v/>
      </c>
      <c r="AM264" s="46" t="str">
        <f>IF(Table1[[#This Row],[Posting Date]]&lt;&gt;"",Table1[[#This Row],[Reference Number]],"")</f>
        <v/>
      </c>
      <c r="AN264" s="46" t="str">
        <f>TRIM(Table1[[#This Row],[Line '#]])</f>
        <v/>
      </c>
      <c r="AO264" s="46" t="str">
        <f>TRIM(Table1[[#This Row],[Account]])</f>
        <v/>
      </c>
      <c r="AP264" s="46" t="str">
        <f>IF(Table1[[#This Row],[Posting Date]]&lt;&gt;"",$D$5,"")</f>
        <v/>
      </c>
      <c r="AQ264" s="46" t="str">
        <f>TRIM(Table1[[#This Row],[Departments-Prgrams]])</f>
        <v/>
      </c>
      <c r="AR264" s="46" t="str">
        <f>TRIM(Table1[[#This Row],[Grant]])</f>
        <v/>
      </c>
      <c r="AS264" s="46" t="str">
        <f>TRIM(Table1[[#This Row],[Staff ID]])</f>
        <v/>
      </c>
      <c r="AT264" s="46" t="str">
        <f>IF(TRIM(Table1[[#This Row],[Budget Code]])=0,"",TRIM(Table1[[#This Row],[Budget Code]]))</f>
        <v/>
      </c>
      <c r="AU264" s="46" t="str">
        <f>IF(Table1[[#This Row],[Line Description]]&lt;&gt;"",Table1[[#This Row],[Line Description]],"")</f>
        <v/>
      </c>
      <c r="AV264" s="46" t="str">
        <f>IF(Table1[[#This Row],[Cur_Amount Debit]]&gt;0,ROUND(Table1[[#This Row],[Cur_Amount Debit]],2),"")</f>
        <v/>
      </c>
      <c r="AW264" s="46" t="str">
        <f>IF(Table1[[#This Row],[Cur_Amount Credit]]&gt;0,ROUND(Table1[[#This Row],[Cur_Amount Credit]],2),"")</f>
        <v/>
      </c>
      <c r="AX264" s="46" t="str">
        <f>LEFT(Table1[[#This Row],[Cur]],3)</f>
        <v/>
      </c>
      <c r="AY264" s="59"/>
      <c r="AZ264" s="46"/>
      <c r="BA264" s="46" t="str">
        <f>IF(Table1[[#This Row],[Cur]]&lt;&gt;"",IF(Table1[[#This Row],[Cur]]="USD","",ExchangeRate),"")</f>
        <v/>
      </c>
      <c r="BB264" s="46" t="str">
        <f>IF(Table1[[#This Row],[Grant]]&lt;&gt;"",VLOOKUP(Table1[[#This Row],[Grant]],Grants!B:D,3),"")</f>
        <v/>
      </c>
      <c r="BC264" s="46" t="str">
        <f>TRIM(Table1[[#This Row],[Vendor ID]])</f>
        <v/>
      </c>
      <c r="BD264">
        <f>IF(Table1[[#This Row],[Reference Number]]=Q263,BD263,BD263+1)</f>
        <v>0</v>
      </c>
    </row>
    <row r="265" spans="1:56" ht="11.25" customHeight="1" x14ac:dyDescent="0.25">
      <c r="A265" s="1"/>
      <c r="B265" s="88" t="str">
        <f>IF(Table1[[#This Row],[Posting Date]]&lt;&gt;"",IF(Table1[[#This Row],[Reference Number]]=Q264,B264+1,1),"")</f>
        <v/>
      </c>
      <c r="C265" s="61"/>
      <c r="D265" s="61"/>
      <c r="E265" s="138"/>
      <c r="F265" s="141" t="str">
        <f>IFERROR(IF(VLOOKUP(Table1[[#This Row],[Budget Code Description]],Dimentions!$X$6:$AC$139,2,FALSE)="","",VLOOKUP(Table1[[#This Row],[Budget Code Description]],Dimentions!$X$6:$AC$139,2,FALSE)),"")</f>
        <v/>
      </c>
      <c r="G265" s="141"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1" t="str">
        <f>IFERROR(VLOOKUP(Table1[[#This Row],[Budget Code Description]],Table6[#All],8,FALSE),"")</f>
        <v/>
      </c>
      <c r="L265" s="63"/>
      <c r="M265" s="65" t="str">
        <f>IFERROR(VLOOKUP(Table1[[#This Row],[Staff ID]],Table2[],2,FALSE),"")</f>
        <v/>
      </c>
      <c r="N265" s="209" t="str">
        <f>IFERROR(IF(VLOOKUP(Table1[[#This Row],[Budget Code Description]],Dimentions!$X$6:$AC$134,4,FALSE)="","",VLOOKUP(Table1[[#This Row],[Budget Code Description]],Dimentions!$X$6:$AC$134,4,FALSE)),"")</f>
        <v/>
      </c>
      <c r="O265" s="65" t="str">
        <f>IFERROR(VLOOKUP(Table1[[#This Row],[Vendor ID]],Table549[],2,FALSE),"")</f>
        <v/>
      </c>
      <c r="P265" s="63"/>
      <c r="Q265" s="141" t="str">
        <f>IF(Table1[[#This Row],[Posting Date]]&lt;&gt;"",$D$9,"")</f>
        <v/>
      </c>
      <c r="R265" s="157" t="str">
        <f>IF(Table1[[#This Row],[Posting Date]]&lt;&gt;"",$D$10,"")</f>
        <v/>
      </c>
      <c r="S265" s="66"/>
      <c r="T265" s="63"/>
      <c r="U265" s="67"/>
      <c r="V265" s="67"/>
      <c r="W265" s="67" t="str">
        <f t="shared" si="8"/>
        <v/>
      </c>
      <c r="X265" s="159" t="str">
        <f>IF(E265="","",(IF(Table1[[#This Row],[Cur]]="USD",Table1[[#This Row],[Cur_Amount Debit]],Table1[[#This Row],[Cur_Amount Debit]]/Table1[[#This Row],[Exchange Rate]])))</f>
        <v/>
      </c>
      <c r="Y265" s="159" t="str">
        <f>IF(E265="","",(IF(Table1[[#This Row],[Cur]]="USD",Table1[[#This Row],[Cur_Amount Credit]],Table1[[#This Row],[Cur_Amount Credit]]/ExchangeRate)))</f>
        <v/>
      </c>
      <c r="Z265" s="201" t="str">
        <f>IF(E265="","",(Table1[[#This Row],[Debit USD]]-Table1[[#This Row],[Credit USD]]))</f>
        <v/>
      </c>
      <c r="AA265" s="226"/>
      <c r="AB265" s="255"/>
      <c r="AC265" s="1"/>
      <c r="AD265" s="15"/>
      <c r="AE265" s="15" t="str">
        <f>IF(AND(OR(Table1[[#This Row],[Account]]="15030",Table1[[#This Row],[Account]]="15035",Table1[[#This Row],[Account]]="20150"),Table1[[#This Row],[Vendor ID]]=""),1,"")</f>
        <v/>
      </c>
      <c r="AF265" s="15"/>
      <c r="AG265" s="15"/>
      <c r="AH265" s="15"/>
      <c r="AI265" s="46" t="str">
        <f>IF(Table1[[#This Row],[Posting Date]]&lt;&gt;"","GJ-"&amp;CountryID,"")</f>
        <v/>
      </c>
      <c r="AJ265" s="59" t="str">
        <f>IF(Table1[[#This Row],[Posting Date]]&lt;&gt;"",Table1[[#This Row],[Posting Date]],"")</f>
        <v/>
      </c>
      <c r="AK265" s="46"/>
      <c r="AL265" s="46" t="str">
        <f>IF(Table1[[#This Row],[Description]]&lt;&gt;"",Table1[[#This Row],[Description]],"")</f>
        <v/>
      </c>
      <c r="AM265" s="46" t="str">
        <f>IF(Table1[[#This Row],[Posting Date]]&lt;&gt;"",Table1[[#This Row],[Reference Number]],"")</f>
        <v/>
      </c>
      <c r="AN265" s="46" t="str">
        <f>TRIM(Table1[[#This Row],[Line '#]])</f>
        <v/>
      </c>
      <c r="AO265" s="46" t="str">
        <f>TRIM(Table1[[#This Row],[Account]])</f>
        <v/>
      </c>
      <c r="AP265" s="46" t="str">
        <f>IF(Table1[[#This Row],[Posting Date]]&lt;&gt;"",$D$5,"")</f>
        <v/>
      </c>
      <c r="AQ265" s="46" t="str">
        <f>TRIM(Table1[[#This Row],[Departments-Prgrams]])</f>
        <v/>
      </c>
      <c r="AR265" s="46" t="str">
        <f>TRIM(Table1[[#This Row],[Grant]])</f>
        <v/>
      </c>
      <c r="AS265" s="46" t="str">
        <f>TRIM(Table1[[#This Row],[Staff ID]])</f>
        <v/>
      </c>
      <c r="AT265" s="46" t="str">
        <f>IF(TRIM(Table1[[#This Row],[Budget Code]])=0,"",TRIM(Table1[[#This Row],[Budget Code]]))</f>
        <v/>
      </c>
      <c r="AU265" s="46" t="str">
        <f>IF(Table1[[#This Row],[Line Description]]&lt;&gt;"",Table1[[#This Row],[Line Description]],"")</f>
        <v/>
      </c>
      <c r="AV265" s="46" t="str">
        <f>IF(Table1[[#This Row],[Cur_Amount Debit]]&gt;0,ROUND(Table1[[#This Row],[Cur_Amount Debit]],2),"")</f>
        <v/>
      </c>
      <c r="AW265" s="46" t="str">
        <f>IF(Table1[[#This Row],[Cur_Amount Credit]]&gt;0,ROUND(Table1[[#This Row],[Cur_Amount Credit]],2),"")</f>
        <v/>
      </c>
      <c r="AX265" s="46" t="str">
        <f>LEFT(Table1[[#This Row],[Cur]],3)</f>
        <v/>
      </c>
      <c r="AY265" s="59"/>
      <c r="AZ265" s="46"/>
      <c r="BA265" s="46" t="str">
        <f>IF(Table1[[#This Row],[Cur]]&lt;&gt;"",IF(Table1[[#This Row],[Cur]]="USD","",ExchangeRate),"")</f>
        <v/>
      </c>
      <c r="BB265" s="46" t="str">
        <f>IF(Table1[[#This Row],[Grant]]&lt;&gt;"",VLOOKUP(Table1[[#This Row],[Grant]],Grants!B:D,3),"")</f>
        <v/>
      </c>
      <c r="BC265" s="46" t="str">
        <f>TRIM(Table1[[#This Row],[Vendor ID]])</f>
        <v/>
      </c>
      <c r="BD265">
        <f>IF(Table1[[#This Row],[Reference Number]]=Q264,BD264,BD264+1)</f>
        <v>0</v>
      </c>
    </row>
    <row r="266" spans="1:56" ht="11.25" customHeight="1" x14ac:dyDescent="0.25">
      <c r="A266" s="1"/>
      <c r="B266" s="88" t="str">
        <f>IF(Table1[[#This Row],[Posting Date]]&lt;&gt;"",IF(Table1[[#This Row],[Reference Number]]=Q265,B265+1,1),"")</f>
        <v/>
      </c>
      <c r="C266" s="61"/>
      <c r="D266" s="61"/>
      <c r="E266" s="138"/>
      <c r="F266" s="141" t="str">
        <f>IFERROR(IF(VLOOKUP(Table1[[#This Row],[Budget Code Description]],Dimentions!$X$6:$AC$139,2,FALSE)="","",VLOOKUP(Table1[[#This Row],[Budget Code Description]],Dimentions!$X$6:$AC$139,2,FALSE)),"")</f>
        <v/>
      </c>
      <c r="G266" s="141"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1" t="str">
        <f>IFERROR(VLOOKUP(Table1[[#This Row],[Budget Code Description]],Table6[#All],8,FALSE),"")</f>
        <v/>
      </c>
      <c r="L266" s="63"/>
      <c r="M266" s="65" t="str">
        <f>IFERROR(VLOOKUP(Table1[[#This Row],[Staff ID]],Table2[],2,FALSE),"")</f>
        <v/>
      </c>
      <c r="N266" s="209" t="str">
        <f>IFERROR(IF(VLOOKUP(Table1[[#This Row],[Budget Code Description]],Dimentions!$X$6:$AC$134,4,FALSE)="","",VLOOKUP(Table1[[#This Row],[Budget Code Description]],Dimentions!$X$6:$AC$134,4,FALSE)),"")</f>
        <v/>
      </c>
      <c r="O266" s="65" t="str">
        <f>IFERROR(VLOOKUP(Table1[[#This Row],[Vendor ID]],Table549[],2,FALSE),"")</f>
        <v/>
      </c>
      <c r="P266" s="63"/>
      <c r="Q266" s="141" t="str">
        <f>IF(Table1[[#This Row],[Posting Date]]&lt;&gt;"",$D$9,"")</f>
        <v/>
      </c>
      <c r="R266" s="157" t="str">
        <f>IF(Table1[[#This Row],[Posting Date]]&lt;&gt;"",$D$10,"")</f>
        <v/>
      </c>
      <c r="S266" s="66"/>
      <c r="T266" s="63"/>
      <c r="U266" s="67"/>
      <c r="V266" s="67"/>
      <c r="W266" s="67" t="str">
        <f t="shared" si="8"/>
        <v/>
      </c>
      <c r="X266" s="159" t="str">
        <f>IF(E266="","",(IF(Table1[[#This Row],[Cur]]="USD",Table1[[#This Row],[Cur_Amount Debit]],Table1[[#This Row],[Cur_Amount Debit]]/Table1[[#This Row],[Exchange Rate]])))</f>
        <v/>
      </c>
      <c r="Y266" s="159" t="str">
        <f>IF(E266="","",(IF(Table1[[#This Row],[Cur]]="USD",Table1[[#This Row],[Cur_Amount Credit]],Table1[[#This Row],[Cur_Amount Credit]]/ExchangeRate)))</f>
        <v/>
      </c>
      <c r="Z266" s="201" t="str">
        <f>IF(E266="","",(Table1[[#This Row],[Debit USD]]-Table1[[#This Row],[Credit USD]]))</f>
        <v/>
      </c>
      <c r="AA266" s="226"/>
      <c r="AB266" s="255"/>
      <c r="AC266" s="1"/>
      <c r="AD266" s="15"/>
      <c r="AE266" s="15" t="str">
        <f>IF(AND(OR(Table1[[#This Row],[Account]]="15030",Table1[[#This Row],[Account]]="15035",Table1[[#This Row],[Account]]="20150"),Table1[[#This Row],[Vendor ID]]=""),1,"")</f>
        <v/>
      </c>
      <c r="AF266" s="15"/>
      <c r="AG266" s="15"/>
      <c r="AH266" s="15"/>
      <c r="AI266" s="46" t="str">
        <f>IF(Table1[[#This Row],[Posting Date]]&lt;&gt;"","GJ-"&amp;CountryID,"")</f>
        <v/>
      </c>
      <c r="AJ266" s="59" t="str">
        <f>IF(Table1[[#This Row],[Posting Date]]&lt;&gt;"",Table1[[#This Row],[Posting Date]],"")</f>
        <v/>
      </c>
      <c r="AK266" s="46"/>
      <c r="AL266" s="46" t="str">
        <f>IF(Table1[[#This Row],[Description]]&lt;&gt;"",Table1[[#This Row],[Description]],"")</f>
        <v/>
      </c>
      <c r="AM266" s="46" t="str">
        <f>IF(Table1[[#This Row],[Posting Date]]&lt;&gt;"",Table1[[#This Row],[Reference Number]],"")</f>
        <v/>
      </c>
      <c r="AN266" s="46" t="str">
        <f>TRIM(Table1[[#This Row],[Line '#]])</f>
        <v/>
      </c>
      <c r="AO266" s="46" t="str">
        <f>TRIM(Table1[[#This Row],[Account]])</f>
        <v/>
      </c>
      <c r="AP266" s="46" t="str">
        <f>IF(Table1[[#This Row],[Posting Date]]&lt;&gt;"",$D$5,"")</f>
        <v/>
      </c>
      <c r="AQ266" s="46" t="str">
        <f>TRIM(Table1[[#This Row],[Departments-Prgrams]])</f>
        <v/>
      </c>
      <c r="AR266" s="46" t="str">
        <f>TRIM(Table1[[#This Row],[Grant]])</f>
        <v/>
      </c>
      <c r="AS266" s="46" t="str">
        <f>TRIM(Table1[[#This Row],[Staff ID]])</f>
        <v/>
      </c>
      <c r="AT266" s="46" t="str">
        <f>IF(TRIM(Table1[[#This Row],[Budget Code]])=0,"",TRIM(Table1[[#This Row],[Budget Code]]))</f>
        <v/>
      </c>
      <c r="AU266" s="46" t="str">
        <f>IF(Table1[[#This Row],[Line Description]]&lt;&gt;"",Table1[[#This Row],[Line Description]],"")</f>
        <v/>
      </c>
      <c r="AV266" s="46" t="str">
        <f>IF(Table1[[#This Row],[Cur_Amount Debit]]&gt;0,ROUND(Table1[[#This Row],[Cur_Amount Debit]],2),"")</f>
        <v/>
      </c>
      <c r="AW266" s="46" t="str">
        <f>IF(Table1[[#This Row],[Cur_Amount Credit]]&gt;0,ROUND(Table1[[#This Row],[Cur_Amount Credit]],2),"")</f>
        <v/>
      </c>
      <c r="AX266" s="46" t="str">
        <f>LEFT(Table1[[#This Row],[Cur]],3)</f>
        <v/>
      </c>
      <c r="AY266" s="59"/>
      <c r="AZ266" s="46"/>
      <c r="BA266" s="46" t="str">
        <f>IF(Table1[[#This Row],[Cur]]&lt;&gt;"",IF(Table1[[#This Row],[Cur]]="USD","",ExchangeRate),"")</f>
        <v/>
      </c>
      <c r="BB266" s="46" t="str">
        <f>IF(Table1[[#This Row],[Grant]]&lt;&gt;"",VLOOKUP(Table1[[#This Row],[Grant]],Grants!B:D,3),"")</f>
        <v/>
      </c>
      <c r="BC266" s="46" t="str">
        <f>TRIM(Table1[[#This Row],[Vendor ID]])</f>
        <v/>
      </c>
      <c r="BD266">
        <f>IF(Table1[[#This Row],[Reference Number]]=Q265,BD265,BD265+1)</f>
        <v>0</v>
      </c>
    </row>
    <row r="267" spans="1:56" ht="11.25" customHeight="1" x14ac:dyDescent="0.25">
      <c r="A267" s="1"/>
      <c r="B267" s="88" t="str">
        <f>IF(Table1[[#This Row],[Posting Date]]&lt;&gt;"",IF(Table1[[#This Row],[Reference Number]]=Q266,B266+1,1),"")</f>
        <v/>
      </c>
      <c r="C267" s="61"/>
      <c r="D267" s="61"/>
      <c r="E267" s="138"/>
      <c r="F267" s="141" t="str">
        <f>IFERROR(IF(VLOOKUP(Table1[[#This Row],[Budget Code Description]],Dimentions!$X$6:$AC$139,2,FALSE)="","",VLOOKUP(Table1[[#This Row],[Budget Code Description]],Dimentions!$X$6:$AC$139,2,FALSE)),"")</f>
        <v/>
      </c>
      <c r="G267" s="141"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1" t="str">
        <f>IFERROR(VLOOKUP(Table1[[#This Row],[Budget Code Description]],Table6[#All],8,FALSE),"")</f>
        <v/>
      </c>
      <c r="L267" s="63"/>
      <c r="M267" s="65" t="str">
        <f>IFERROR(VLOOKUP(Table1[[#This Row],[Staff ID]],Table2[],2,FALSE),"")</f>
        <v/>
      </c>
      <c r="N267" s="209" t="str">
        <f>IFERROR(IF(VLOOKUP(Table1[[#This Row],[Budget Code Description]],Dimentions!$X$6:$AC$134,4,FALSE)="","",VLOOKUP(Table1[[#This Row],[Budget Code Description]],Dimentions!$X$6:$AC$134,4,FALSE)),"")</f>
        <v/>
      </c>
      <c r="O267" s="65" t="str">
        <f>IFERROR(VLOOKUP(Table1[[#This Row],[Vendor ID]],Table549[],2,FALSE),"")</f>
        <v/>
      </c>
      <c r="P267" s="63"/>
      <c r="Q267" s="141" t="str">
        <f>IF(Table1[[#This Row],[Posting Date]]&lt;&gt;"",$D$9,"")</f>
        <v/>
      </c>
      <c r="R267" s="157" t="str">
        <f>IF(Table1[[#This Row],[Posting Date]]&lt;&gt;"",$D$10,"")</f>
        <v/>
      </c>
      <c r="S267" s="66"/>
      <c r="T267" s="63"/>
      <c r="U267" s="67"/>
      <c r="V267" s="67"/>
      <c r="W267" s="67" t="str">
        <f t="shared" si="8"/>
        <v/>
      </c>
      <c r="X267" s="159" t="str">
        <f>IF(E267="","",(IF(Table1[[#This Row],[Cur]]="USD",Table1[[#This Row],[Cur_Amount Debit]],Table1[[#This Row],[Cur_Amount Debit]]/Table1[[#This Row],[Exchange Rate]])))</f>
        <v/>
      </c>
      <c r="Y267" s="159" t="str">
        <f>IF(E267="","",(IF(Table1[[#This Row],[Cur]]="USD",Table1[[#This Row],[Cur_Amount Credit]],Table1[[#This Row],[Cur_Amount Credit]]/ExchangeRate)))</f>
        <v/>
      </c>
      <c r="Z267" s="201" t="str">
        <f>IF(E267="","",(Table1[[#This Row],[Debit USD]]-Table1[[#This Row],[Credit USD]]))</f>
        <v/>
      </c>
      <c r="AA267" s="226"/>
      <c r="AB267" s="255"/>
      <c r="AC267" s="1"/>
      <c r="AD267" s="15"/>
      <c r="AE267" s="15" t="str">
        <f>IF(AND(OR(Table1[[#This Row],[Account]]="15030",Table1[[#This Row],[Account]]="15035",Table1[[#This Row],[Account]]="20150"),Table1[[#This Row],[Vendor ID]]=""),1,"")</f>
        <v/>
      </c>
      <c r="AF267" s="15"/>
      <c r="AG267" s="15"/>
      <c r="AH267" s="15"/>
      <c r="AI267" s="46" t="str">
        <f>IF(Table1[[#This Row],[Posting Date]]&lt;&gt;"","GJ-"&amp;CountryID,"")</f>
        <v/>
      </c>
      <c r="AJ267" s="59" t="str">
        <f>IF(Table1[[#This Row],[Posting Date]]&lt;&gt;"",Table1[[#This Row],[Posting Date]],"")</f>
        <v/>
      </c>
      <c r="AK267" s="46"/>
      <c r="AL267" s="46" t="str">
        <f>IF(Table1[[#This Row],[Description]]&lt;&gt;"",Table1[[#This Row],[Description]],"")</f>
        <v/>
      </c>
      <c r="AM267" s="46" t="str">
        <f>IF(Table1[[#This Row],[Posting Date]]&lt;&gt;"",Table1[[#This Row],[Reference Number]],"")</f>
        <v/>
      </c>
      <c r="AN267" s="46" t="str">
        <f>TRIM(Table1[[#This Row],[Line '#]])</f>
        <v/>
      </c>
      <c r="AO267" s="46" t="str">
        <f>TRIM(Table1[[#This Row],[Account]])</f>
        <v/>
      </c>
      <c r="AP267" s="46" t="str">
        <f>IF(Table1[[#This Row],[Posting Date]]&lt;&gt;"",$D$5,"")</f>
        <v/>
      </c>
      <c r="AQ267" s="46" t="str">
        <f>TRIM(Table1[[#This Row],[Departments-Prgrams]])</f>
        <v/>
      </c>
      <c r="AR267" s="46" t="str">
        <f>TRIM(Table1[[#This Row],[Grant]])</f>
        <v/>
      </c>
      <c r="AS267" s="46" t="str">
        <f>TRIM(Table1[[#This Row],[Staff ID]])</f>
        <v/>
      </c>
      <c r="AT267" s="46" t="str">
        <f>IF(TRIM(Table1[[#This Row],[Budget Code]])=0,"",TRIM(Table1[[#This Row],[Budget Code]]))</f>
        <v/>
      </c>
      <c r="AU267" s="46" t="str">
        <f>IF(Table1[[#This Row],[Line Description]]&lt;&gt;"",Table1[[#This Row],[Line Description]],"")</f>
        <v/>
      </c>
      <c r="AV267" s="46" t="str">
        <f>IF(Table1[[#This Row],[Cur_Amount Debit]]&gt;0,ROUND(Table1[[#This Row],[Cur_Amount Debit]],2),"")</f>
        <v/>
      </c>
      <c r="AW267" s="46" t="str">
        <f>IF(Table1[[#This Row],[Cur_Amount Credit]]&gt;0,ROUND(Table1[[#This Row],[Cur_Amount Credit]],2),"")</f>
        <v/>
      </c>
      <c r="AX267" s="46" t="str">
        <f>LEFT(Table1[[#This Row],[Cur]],3)</f>
        <v/>
      </c>
      <c r="AY267" s="59"/>
      <c r="AZ267" s="46"/>
      <c r="BA267" s="46" t="str">
        <f>IF(Table1[[#This Row],[Cur]]&lt;&gt;"",IF(Table1[[#This Row],[Cur]]="USD","",ExchangeRate),"")</f>
        <v/>
      </c>
      <c r="BB267" s="46" t="str">
        <f>IF(Table1[[#This Row],[Grant]]&lt;&gt;"",VLOOKUP(Table1[[#This Row],[Grant]],Grants!B:D,3),"")</f>
        <v/>
      </c>
      <c r="BC267" s="46" t="str">
        <f>TRIM(Table1[[#This Row],[Vendor ID]])</f>
        <v/>
      </c>
      <c r="BD267">
        <f>IF(Table1[[#This Row],[Reference Number]]=Q266,BD266,BD266+1)</f>
        <v>0</v>
      </c>
    </row>
    <row r="268" spans="1:56" ht="11.25" customHeight="1" x14ac:dyDescent="0.25">
      <c r="A268" s="1"/>
      <c r="B268" s="88" t="str">
        <f>IF(Table1[[#This Row],[Posting Date]]&lt;&gt;"",IF(Table1[[#This Row],[Reference Number]]=Q267,B267+1,1),"")</f>
        <v/>
      </c>
      <c r="C268" s="61"/>
      <c r="D268" s="61"/>
      <c r="E268" s="138"/>
      <c r="F268" s="141" t="str">
        <f>IFERROR(IF(VLOOKUP(Table1[[#This Row],[Budget Code Description]],Dimentions!$X$6:$AC$139,2,FALSE)="","",VLOOKUP(Table1[[#This Row],[Budget Code Description]],Dimentions!$X$6:$AC$139,2,FALSE)),"")</f>
        <v/>
      </c>
      <c r="G268" s="141"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1" t="str">
        <f>IFERROR(VLOOKUP(Table1[[#This Row],[Budget Code Description]],Table6[#All],8,FALSE),"")</f>
        <v/>
      </c>
      <c r="L268" s="63"/>
      <c r="M268" s="65" t="str">
        <f>IFERROR(VLOOKUP(Table1[[#This Row],[Staff ID]],Table2[],2,FALSE),"")</f>
        <v/>
      </c>
      <c r="N268" s="209" t="str">
        <f>IFERROR(IF(VLOOKUP(Table1[[#This Row],[Budget Code Description]],Dimentions!$X$6:$AC$134,4,FALSE)="","",VLOOKUP(Table1[[#This Row],[Budget Code Description]],Dimentions!$X$6:$AC$134,4,FALSE)),"")</f>
        <v/>
      </c>
      <c r="O268" s="65" t="str">
        <f>IFERROR(VLOOKUP(Table1[[#This Row],[Vendor ID]],Table549[],2,FALSE),"")</f>
        <v/>
      </c>
      <c r="P268" s="63"/>
      <c r="Q268" s="141" t="str">
        <f>IF(Table1[[#This Row],[Posting Date]]&lt;&gt;"",$D$9,"")</f>
        <v/>
      </c>
      <c r="R268" s="157" t="str">
        <f>IF(Table1[[#This Row],[Posting Date]]&lt;&gt;"",$D$10,"")</f>
        <v/>
      </c>
      <c r="S268" s="66"/>
      <c r="T268" s="63"/>
      <c r="U268" s="67"/>
      <c r="V268" s="67"/>
      <c r="W268" s="67" t="str">
        <f t="shared" si="8"/>
        <v/>
      </c>
      <c r="X268" s="159" t="str">
        <f>IF(E268="","",(IF(Table1[[#This Row],[Cur]]="USD",Table1[[#This Row],[Cur_Amount Debit]],Table1[[#This Row],[Cur_Amount Debit]]/Table1[[#This Row],[Exchange Rate]])))</f>
        <v/>
      </c>
      <c r="Y268" s="159" t="str">
        <f>IF(E268="","",(IF(Table1[[#This Row],[Cur]]="USD",Table1[[#This Row],[Cur_Amount Credit]],Table1[[#This Row],[Cur_Amount Credit]]/ExchangeRate)))</f>
        <v/>
      </c>
      <c r="Z268" s="201" t="str">
        <f>IF(E268="","",(Table1[[#This Row],[Debit USD]]-Table1[[#This Row],[Credit USD]]))</f>
        <v/>
      </c>
      <c r="AA268" s="226"/>
      <c r="AB268" s="255"/>
      <c r="AC268" s="1"/>
      <c r="AD268" s="15"/>
      <c r="AE268" s="15" t="str">
        <f>IF(AND(OR(Table1[[#This Row],[Account]]="15030",Table1[[#This Row],[Account]]="15035",Table1[[#This Row],[Account]]="20150"),Table1[[#This Row],[Vendor ID]]=""),1,"")</f>
        <v/>
      </c>
      <c r="AF268" s="15"/>
      <c r="AG268" s="15"/>
      <c r="AH268" s="15"/>
      <c r="AI268" s="46" t="str">
        <f>IF(Table1[[#This Row],[Posting Date]]&lt;&gt;"","GJ-"&amp;CountryID,"")</f>
        <v/>
      </c>
      <c r="AJ268" s="59" t="str">
        <f>IF(Table1[[#This Row],[Posting Date]]&lt;&gt;"",Table1[[#This Row],[Posting Date]],"")</f>
        <v/>
      </c>
      <c r="AK268" s="46"/>
      <c r="AL268" s="46" t="str">
        <f>IF(Table1[[#This Row],[Description]]&lt;&gt;"",Table1[[#This Row],[Description]],"")</f>
        <v/>
      </c>
      <c r="AM268" s="46" t="str">
        <f>IF(Table1[[#This Row],[Posting Date]]&lt;&gt;"",Table1[[#This Row],[Reference Number]],"")</f>
        <v/>
      </c>
      <c r="AN268" s="46" t="str">
        <f>TRIM(Table1[[#This Row],[Line '#]])</f>
        <v/>
      </c>
      <c r="AO268" s="46" t="str">
        <f>TRIM(Table1[[#This Row],[Account]])</f>
        <v/>
      </c>
      <c r="AP268" s="46" t="str">
        <f>IF(Table1[[#This Row],[Posting Date]]&lt;&gt;"",$D$5,"")</f>
        <v/>
      </c>
      <c r="AQ268" s="46" t="str">
        <f>TRIM(Table1[[#This Row],[Departments-Prgrams]])</f>
        <v/>
      </c>
      <c r="AR268" s="46" t="str">
        <f>TRIM(Table1[[#This Row],[Grant]])</f>
        <v/>
      </c>
      <c r="AS268" s="46" t="str">
        <f>TRIM(Table1[[#This Row],[Staff ID]])</f>
        <v/>
      </c>
      <c r="AT268" s="46" t="str">
        <f>IF(TRIM(Table1[[#This Row],[Budget Code]])=0,"",TRIM(Table1[[#This Row],[Budget Code]]))</f>
        <v/>
      </c>
      <c r="AU268" s="46" t="str">
        <f>IF(Table1[[#This Row],[Line Description]]&lt;&gt;"",Table1[[#This Row],[Line Description]],"")</f>
        <v/>
      </c>
      <c r="AV268" s="46" t="str">
        <f>IF(Table1[[#This Row],[Cur_Amount Debit]]&gt;0,ROUND(Table1[[#This Row],[Cur_Amount Debit]],2),"")</f>
        <v/>
      </c>
      <c r="AW268" s="46" t="str">
        <f>IF(Table1[[#This Row],[Cur_Amount Credit]]&gt;0,ROUND(Table1[[#This Row],[Cur_Amount Credit]],2),"")</f>
        <v/>
      </c>
      <c r="AX268" s="46" t="str">
        <f>LEFT(Table1[[#This Row],[Cur]],3)</f>
        <v/>
      </c>
      <c r="AY268" s="59"/>
      <c r="AZ268" s="46"/>
      <c r="BA268" s="46" t="str">
        <f>IF(Table1[[#This Row],[Cur]]&lt;&gt;"",IF(Table1[[#This Row],[Cur]]="USD","",ExchangeRate),"")</f>
        <v/>
      </c>
      <c r="BB268" s="46" t="str">
        <f>IF(Table1[[#This Row],[Grant]]&lt;&gt;"",VLOOKUP(Table1[[#This Row],[Grant]],Grants!B:D,3),"")</f>
        <v/>
      </c>
      <c r="BC268" s="46" t="str">
        <f>TRIM(Table1[[#This Row],[Vendor ID]])</f>
        <v/>
      </c>
      <c r="BD268">
        <f>IF(Table1[[#This Row],[Reference Number]]=Q267,BD267,BD267+1)</f>
        <v>0</v>
      </c>
    </row>
    <row r="269" spans="1:56" ht="11.25" customHeight="1" x14ac:dyDescent="0.25">
      <c r="A269" s="1"/>
      <c r="B269" s="88" t="str">
        <f>IF(Table1[[#This Row],[Posting Date]]&lt;&gt;"",IF(Table1[[#This Row],[Reference Number]]=Q268,B268+1,1),"")</f>
        <v/>
      </c>
      <c r="C269" s="61"/>
      <c r="D269" s="61"/>
      <c r="E269" s="138"/>
      <c r="F269" s="141" t="str">
        <f>IFERROR(IF(VLOOKUP(Table1[[#This Row],[Budget Code Description]],Dimentions!$X$6:$AC$139,2,FALSE)="","",VLOOKUP(Table1[[#This Row],[Budget Code Description]],Dimentions!$X$6:$AC$139,2,FALSE)),"")</f>
        <v/>
      </c>
      <c r="G269" s="141"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1" t="str">
        <f>IFERROR(VLOOKUP(Table1[[#This Row],[Budget Code Description]],Table6[#All],8,FALSE),"")</f>
        <v/>
      </c>
      <c r="L269" s="63"/>
      <c r="M269" s="65" t="str">
        <f>IFERROR(VLOOKUP(Table1[[#This Row],[Staff ID]],Table2[],2,FALSE),"")</f>
        <v/>
      </c>
      <c r="N269" s="209" t="str">
        <f>IFERROR(IF(VLOOKUP(Table1[[#This Row],[Budget Code Description]],Dimentions!$X$6:$AC$134,4,FALSE)="","",VLOOKUP(Table1[[#This Row],[Budget Code Description]],Dimentions!$X$6:$AC$134,4,FALSE)),"")</f>
        <v/>
      </c>
      <c r="O269" s="65" t="str">
        <f>IFERROR(VLOOKUP(Table1[[#This Row],[Vendor ID]],Table549[],2,FALSE),"")</f>
        <v/>
      </c>
      <c r="P269" s="63"/>
      <c r="Q269" s="141" t="str">
        <f>IF(Table1[[#This Row],[Posting Date]]&lt;&gt;"",$D$9,"")</f>
        <v/>
      </c>
      <c r="R269" s="157" t="str">
        <f>IF(Table1[[#This Row],[Posting Date]]&lt;&gt;"",$D$10,"")</f>
        <v/>
      </c>
      <c r="S269" s="66"/>
      <c r="T269" s="63"/>
      <c r="U269" s="67"/>
      <c r="V269" s="67"/>
      <c r="W269" s="67" t="str">
        <f t="shared" si="8"/>
        <v/>
      </c>
      <c r="X269" s="159" t="str">
        <f>IF(E269="","",(IF(Table1[[#This Row],[Cur]]="USD",Table1[[#This Row],[Cur_Amount Debit]],Table1[[#This Row],[Cur_Amount Debit]]/Table1[[#This Row],[Exchange Rate]])))</f>
        <v/>
      </c>
      <c r="Y269" s="159" t="str">
        <f>IF(E269="","",(IF(Table1[[#This Row],[Cur]]="USD",Table1[[#This Row],[Cur_Amount Credit]],Table1[[#This Row],[Cur_Amount Credit]]/ExchangeRate)))</f>
        <v/>
      </c>
      <c r="Z269" s="201" t="str">
        <f>IF(E269="","",(Table1[[#This Row],[Debit USD]]-Table1[[#This Row],[Credit USD]]))</f>
        <v/>
      </c>
      <c r="AA269" s="226"/>
      <c r="AB269" s="255"/>
      <c r="AC269" s="1"/>
      <c r="AD269" s="15"/>
      <c r="AE269" s="15" t="str">
        <f>IF(AND(OR(Table1[[#This Row],[Account]]="15030",Table1[[#This Row],[Account]]="15035",Table1[[#This Row],[Account]]="20150"),Table1[[#This Row],[Vendor ID]]=""),1,"")</f>
        <v/>
      </c>
      <c r="AF269" s="15"/>
      <c r="AG269" s="15"/>
      <c r="AH269" s="15"/>
      <c r="AI269" s="46" t="str">
        <f>IF(Table1[[#This Row],[Posting Date]]&lt;&gt;"","GJ-"&amp;CountryID,"")</f>
        <v/>
      </c>
      <c r="AJ269" s="59" t="str">
        <f>IF(Table1[[#This Row],[Posting Date]]&lt;&gt;"",Table1[[#This Row],[Posting Date]],"")</f>
        <v/>
      </c>
      <c r="AK269" s="46"/>
      <c r="AL269" s="46" t="str">
        <f>IF(Table1[[#This Row],[Description]]&lt;&gt;"",Table1[[#This Row],[Description]],"")</f>
        <v/>
      </c>
      <c r="AM269" s="46" t="str">
        <f>IF(Table1[[#This Row],[Posting Date]]&lt;&gt;"",Table1[[#This Row],[Reference Number]],"")</f>
        <v/>
      </c>
      <c r="AN269" s="46" t="str">
        <f>TRIM(Table1[[#This Row],[Line '#]])</f>
        <v/>
      </c>
      <c r="AO269" s="46" t="str">
        <f>TRIM(Table1[[#This Row],[Account]])</f>
        <v/>
      </c>
      <c r="AP269" s="46" t="str">
        <f>IF(Table1[[#This Row],[Posting Date]]&lt;&gt;"",$D$5,"")</f>
        <v/>
      </c>
      <c r="AQ269" s="46" t="str">
        <f>TRIM(Table1[[#This Row],[Departments-Prgrams]])</f>
        <v/>
      </c>
      <c r="AR269" s="46" t="str">
        <f>TRIM(Table1[[#This Row],[Grant]])</f>
        <v/>
      </c>
      <c r="AS269" s="46" t="str">
        <f>TRIM(Table1[[#This Row],[Staff ID]])</f>
        <v/>
      </c>
      <c r="AT269" s="46" t="str">
        <f>IF(TRIM(Table1[[#This Row],[Budget Code]])=0,"",TRIM(Table1[[#This Row],[Budget Code]]))</f>
        <v/>
      </c>
      <c r="AU269" s="46" t="str">
        <f>IF(Table1[[#This Row],[Line Description]]&lt;&gt;"",Table1[[#This Row],[Line Description]],"")</f>
        <v/>
      </c>
      <c r="AV269" s="46" t="str">
        <f>IF(Table1[[#This Row],[Cur_Amount Debit]]&gt;0,ROUND(Table1[[#This Row],[Cur_Amount Debit]],2),"")</f>
        <v/>
      </c>
      <c r="AW269" s="46" t="str">
        <f>IF(Table1[[#This Row],[Cur_Amount Credit]]&gt;0,ROUND(Table1[[#This Row],[Cur_Amount Credit]],2),"")</f>
        <v/>
      </c>
      <c r="AX269" s="46" t="str">
        <f>LEFT(Table1[[#This Row],[Cur]],3)</f>
        <v/>
      </c>
      <c r="AY269" s="59"/>
      <c r="AZ269" s="46"/>
      <c r="BA269" s="46" t="str">
        <f>IF(Table1[[#This Row],[Cur]]&lt;&gt;"",IF(Table1[[#This Row],[Cur]]="USD","",ExchangeRate),"")</f>
        <v/>
      </c>
      <c r="BB269" s="46" t="str">
        <f>IF(Table1[[#This Row],[Grant]]&lt;&gt;"",VLOOKUP(Table1[[#This Row],[Grant]],Grants!B:D,3),"")</f>
        <v/>
      </c>
      <c r="BC269" s="46" t="str">
        <f>TRIM(Table1[[#This Row],[Vendor ID]])</f>
        <v/>
      </c>
      <c r="BD269">
        <f>IF(Table1[[#This Row],[Reference Number]]=Q268,BD268,BD268+1)</f>
        <v>0</v>
      </c>
    </row>
    <row r="270" spans="1:56" ht="11.25" customHeight="1" x14ac:dyDescent="0.25">
      <c r="A270" s="1"/>
      <c r="B270" s="88" t="str">
        <f>IF(Table1[[#This Row],[Posting Date]]&lt;&gt;"",IF(Table1[[#This Row],[Reference Number]]=Q269,B269+1,1),"")</f>
        <v/>
      </c>
      <c r="C270" s="61"/>
      <c r="D270" s="61"/>
      <c r="E270" s="138"/>
      <c r="F270" s="141" t="str">
        <f>IFERROR(IF(VLOOKUP(Table1[[#This Row],[Budget Code Description]],Dimentions!$X$6:$AC$139,2,FALSE)="","",VLOOKUP(Table1[[#This Row],[Budget Code Description]],Dimentions!$X$6:$AC$139,2,FALSE)),"")</f>
        <v/>
      </c>
      <c r="G270" s="141"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1" t="str">
        <f>IFERROR(VLOOKUP(Table1[[#This Row],[Budget Code Description]],Table6[#All],8,FALSE),"")</f>
        <v/>
      </c>
      <c r="L270" s="63"/>
      <c r="M270" s="65" t="str">
        <f>IFERROR(VLOOKUP(Table1[[#This Row],[Staff ID]],Table2[],2,FALSE),"")</f>
        <v/>
      </c>
      <c r="N270" s="209" t="str">
        <f>IFERROR(IF(VLOOKUP(Table1[[#This Row],[Budget Code Description]],Dimentions!$X$6:$AC$134,4,FALSE)="","",VLOOKUP(Table1[[#This Row],[Budget Code Description]],Dimentions!$X$6:$AC$134,4,FALSE)),"")</f>
        <v/>
      </c>
      <c r="O270" s="65" t="str">
        <f>IFERROR(VLOOKUP(Table1[[#This Row],[Vendor ID]],Table549[],2,FALSE),"")</f>
        <v/>
      </c>
      <c r="P270" s="63"/>
      <c r="Q270" s="141" t="str">
        <f>IF(Table1[[#This Row],[Posting Date]]&lt;&gt;"",$D$9,"")</f>
        <v/>
      </c>
      <c r="R270" s="157" t="str">
        <f>IF(Table1[[#This Row],[Posting Date]]&lt;&gt;"",$D$10,"")</f>
        <v/>
      </c>
      <c r="S270" s="66"/>
      <c r="T270" s="63"/>
      <c r="U270" s="67"/>
      <c r="V270" s="67"/>
      <c r="W270" s="67" t="str">
        <f t="shared" si="8"/>
        <v/>
      </c>
      <c r="X270" s="159" t="str">
        <f>IF(E270="","",(IF(Table1[[#This Row],[Cur]]="USD",Table1[[#This Row],[Cur_Amount Debit]],Table1[[#This Row],[Cur_Amount Debit]]/Table1[[#This Row],[Exchange Rate]])))</f>
        <v/>
      </c>
      <c r="Y270" s="159" t="str">
        <f>IF(E270="","",(IF(Table1[[#This Row],[Cur]]="USD",Table1[[#This Row],[Cur_Amount Credit]],Table1[[#This Row],[Cur_Amount Credit]]/ExchangeRate)))</f>
        <v/>
      </c>
      <c r="Z270" s="201" t="str">
        <f>IF(E270="","",(Table1[[#This Row],[Debit USD]]-Table1[[#This Row],[Credit USD]]))</f>
        <v/>
      </c>
      <c r="AA270" s="226"/>
      <c r="AB270" s="255"/>
      <c r="AC270" s="1"/>
      <c r="AD270" s="15"/>
      <c r="AE270" s="15" t="str">
        <f>IF(AND(OR(Table1[[#This Row],[Account]]="15030",Table1[[#This Row],[Account]]="15035",Table1[[#This Row],[Account]]="20150"),Table1[[#This Row],[Vendor ID]]=""),1,"")</f>
        <v/>
      </c>
      <c r="AF270" s="15"/>
      <c r="AG270" s="15"/>
      <c r="AH270" s="15"/>
      <c r="AI270" s="46" t="str">
        <f>IF(Table1[[#This Row],[Posting Date]]&lt;&gt;"","GJ-"&amp;CountryID,"")</f>
        <v/>
      </c>
      <c r="AJ270" s="59" t="str">
        <f>IF(Table1[[#This Row],[Posting Date]]&lt;&gt;"",Table1[[#This Row],[Posting Date]],"")</f>
        <v/>
      </c>
      <c r="AK270" s="46"/>
      <c r="AL270" s="46" t="str">
        <f>IF(Table1[[#This Row],[Description]]&lt;&gt;"",Table1[[#This Row],[Description]],"")</f>
        <v/>
      </c>
      <c r="AM270" s="46" t="str">
        <f>IF(Table1[[#This Row],[Posting Date]]&lt;&gt;"",Table1[[#This Row],[Reference Number]],"")</f>
        <v/>
      </c>
      <c r="AN270" s="46" t="str">
        <f>TRIM(Table1[[#This Row],[Line '#]])</f>
        <v/>
      </c>
      <c r="AO270" s="46" t="str">
        <f>TRIM(Table1[[#This Row],[Account]])</f>
        <v/>
      </c>
      <c r="AP270" s="46" t="str">
        <f>IF(Table1[[#This Row],[Posting Date]]&lt;&gt;"",$D$5,"")</f>
        <v/>
      </c>
      <c r="AQ270" s="46" t="str">
        <f>TRIM(Table1[[#This Row],[Departments-Prgrams]])</f>
        <v/>
      </c>
      <c r="AR270" s="46" t="str">
        <f>TRIM(Table1[[#This Row],[Grant]])</f>
        <v/>
      </c>
      <c r="AS270" s="46" t="str">
        <f>TRIM(Table1[[#This Row],[Staff ID]])</f>
        <v/>
      </c>
      <c r="AT270" s="46" t="str">
        <f>IF(TRIM(Table1[[#This Row],[Budget Code]])=0,"",TRIM(Table1[[#This Row],[Budget Code]]))</f>
        <v/>
      </c>
      <c r="AU270" s="46" t="str">
        <f>IF(Table1[[#This Row],[Line Description]]&lt;&gt;"",Table1[[#This Row],[Line Description]],"")</f>
        <v/>
      </c>
      <c r="AV270" s="46" t="str">
        <f>IF(Table1[[#This Row],[Cur_Amount Debit]]&gt;0,ROUND(Table1[[#This Row],[Cur_Amount Debit]],2),"")</f>
        <v/>
      </c>
      <c r="AW270" s="46" t="str">
        <f>IF(Table1[[#This Row],[Cur_Amount Credit]]&gt;0,ROUND(Table1[[#This Row],[Cur_Amount Credit]],2),"")</f>
        <v/>
      </c>
      <c r="AX270" s="46" t="str">
        <f>LEFT(Table1[[#This Row],[Cur]],3)</f>
        <v/>
      </c>
      <c r="AY270" s="59"/>
      <c r="AZ270" s="46"/>
      <c r="BA270" s="46" t="str">
        <f>IF(Table1[[#This Row],[Cur]]&lt;&gt;"",IF(Table1[[#This Row],[Cur]]="USD","",ExchangeRate),"")</f>
        <v/>
      </c>
      <c r="BB270" s="46" t="str">
        <f>IF(Table1[[#This Row],[Grant]]&lt;&gt;"",VLOOKUP(Table1[[#This Row],[Grant]],Grants!B:D,3),"")</f>
        <v/>
      </c>
      <c r="BC270" s="46" t="str">
        <f>TRIM(Table1[[#This Row],[Vendor ID]])</f>
        <v/>
      </c>
      <c r="BD270">
        <f>IF(Table1[[#This Row],[Reference Number]]=Q269,BD269,BD269+1)</f>
        <v>0</v>
      </c>
    </row>
    <row r="271" spans="1:56" ht="11.25" customHeight="1" x14ac:dyDescent="0.25">
      <c r="A271" s="1"/>
      <c r="B271" s="88" t="str">
        <f>IF(Table1[[#This Row],[Posting Date]]&lt;&gt;"",IF(Table1[[#This Row],[Reference Number]]=Q270,B270+1,1),"")</f>
        <v/>
      </c>
      <c r="C271" s="61"/>
      <c r="D271" s="61"/>
      <c r="E271" s="138"/>
      <c r="F271" s="141" t="str">
        <f>IFERROR(IF(VLOOKUP(Table1[[#This Row],[Budget Code Description]],Dimentions!$X$6:$AC$139,2,FALSE)="","",VLOOKUP(Table1[[#This Row],[Budget Code Description]],Dimentions!$X$6:$AC$139,2,FALSE)),"")</f>
        <v/>
      </c>
      <c r="G271" s="141"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1" t="str">
        <f>IFERROR(VLOOKUP(Table1[[#This Row],[Budget Code Description]],Table6[#All],8,FALSE),"")</f>
        <v/>
      </c>
      <c r="L271" s="63"/>
      <c r="M271" s="65" t="str">
        <f>IFERROR(VLOOKUP(Table1[[#This Row],[Staff ID]],Table2[],2,FALSE),"")</f>
        <v/>
      </c>
      <c r="N271" s="209" t="str">
        <f>IFERROR(IF(VLOOKUP(Table1[[#This Row],[Budget Code Description]],Dimentions!$X$6:$AC$134,4,FALSE)="","",VLOOKUP(Table1[[#This Row],[Budget Code Description]],Dimentions!$X$6:$AC$134,4,FALSE)),"")</f>
        <v/>
      </c>
      <c r="O271" s="65" t="str">
        <f>IFERROR(VLOOKUP(Table1[[#This Row],[Vendor ID]],Table549[],2,FALSE),"")</f>
        <v/>
      </c>
      <c r="P271" s="63"/>
      <c r="Q271" s="141" t="str">
        <f>IF(Table1[[#This Row],[Posting Date]]&lt;&gt;"",$D$9,"")</f>
        <v/>
      </c>
      <c r="R271" s="157" t="str">
        <f>IF(Table1[[#This Row],[Posting Date]]&lt;&gt;"",$D$10,"")</f>
        <v/>
      </c>
      <c r="S271" s="66"/>
      <c r="T271" s="63"/>
      <c r="U271" s="67"/>
      <c r="V271" s="67"/>
      <c r="W271" s="67" t="str">
        <f t="shared" si="8"/>
        <v/>
      </c>
      <c r="X271" s="159" t="str">
        <f>IF(E271="","",(IF(Table1[[#This Row],[Cur]]="USD",Table1[[#This Row],[Cur_Amount Debit]],Table1[[#This Row],[Cur_Amount Debit]]/Table1[[#This Row],[Exchange Rate]])))</f>
        <v/>
      </c>
      <c r="Y271" s="159" t="str">
        <f>IF(E271="","",(IF(Table1[[#This Row],[Cur]]="USD",Table1[[#This Row],[Cur_Amount Credit]],Table1[[#This Row],[Cur_Amount Credit]]/ExchangeRate)))</f>
        <v/>
      </c>
      <c r="Z271" s="201" t="str">
        <f>IF(E271="","",(Table1[[#This Row],[Debit USD]]-Table1[[#This Row],[Credit USD]]))</f>
        <v/>
      </c>
      <c r="AA271" s="226"/>
      <c r="AB271" s="255"/>
      <c r="AC271" s="1"/>
      <c r="AD271" s="15"/>
      <c r="AE271" s="15" t="str">
        <f>IF(AND(OR(Table1[[#This Row],[Account]]="15030",Table1[[#This Row],[Account]]="15035",Table1[[#This Row],[Account]]="20150"),Table1[[#This Row],[Vendor ID]]=""),1,"")</f>
        <v/>
      </c>
      <c r="AF271" s="15"/>
      <c r="AG271" s="15"/>
      <c r="AH271" s="15"/>
      <c r="AI271" s="46" t="str">
        <f>IF(Table1[[#This Row],[Posting Date]]&lt;&gt;"","GJ-"&amp;CountryID,"")</f>
        <v/>
      </c>
      <c r="AJ271" s="59" t="str">
        <f>IF(Table1[[#This Row],[Posting Date]]&lt;&gt;"",Table1[[#This Row],[Posting Date]],"")</f>
        <v/>
      </c>
      <c r="AK271" s="46"/>
      <c r="AL271" s="46" t="str">
        <f>IF(Table1[[#This Row],[Description]]&lt;&gt;"",Table1[[#This Row],[Description]],"")</f>
        <v/>
      </c>
      <c r="AM271" s="46" t="str">
        <f>IF(Table1[[#This Row],[Posting Date]]&lt;&gt;"",Table1[[#This Row],[Reference Number]],"")</f>
        <v/>
      </c>
      <c r="AN271" s="46" t="str">
        <f>TRIM(Table1[[#This Row],[Line '#]])</f>
        <v/>
      </c>
      <c r="AO271" s="46" t="str">
        <f>TRIM(Table1[[#This Row],[Account]])</f>
        <v/>
      </c>
      <c r="AP271" s="46" t="str">
        <f>IF(Table1[[#This Row],[Posting Date]]&lt;&gt;"",$D$5,"")</f>
        <v/>
      </c>
      <c r="AQ271" s="46" t="str">
        <f>TRIM(Table1[[#This Row],[Departments-Prgrams]])</f>
        <v/>
      </c>
      <c r="AR271" s="46" t="str">
        <f>TRIM(Table1[[#This Row],[Grant]])</f>
        <v/>
      </c>
      <c r="AS271" s="46" t="str">
        <f>TRIM(Table1[[#This Row],[Staff ID]])</f>
        <v/>
      </c>
      <c r="AT271" s="46" t="str">
        <f>IF(TRIM(Table1[[#This Row],[Budget Code]])=0,"",TRIM(Table1[[#This Row],[Budget Code]]))</f>
        <v/>
      </c>
      <c r="AU271" s="46" t="str">
        <f>IF(Table1[[#This Row],[Line Description]]&lt;&gt;"",Table1[[#This Row],[Line Description]],"")</f>
        <v/>
      </c>
      <c r="AV271" s="46" t="str">
        <f>IF(Table1[[#This Row],[Cur_Amount Debit]]&gt;0,ROUND(Table1[[#This Row],[Cur_Amount Debit]],2),"")</f>
        <v/>
      </c>
      <c r="AW271" s="46" t="str">
        <f>IF(Table1[[#This Row],[Cur_Amount Credit]]&gt;0,ROUND(Table1[[#This Row],[Cur_Amount Credit]],2),"")</f>
        <v/>
      </c>
      <c r="AX271" s="46" t="str">
        <f>LEFT(Table1[[#This Row],[Cur]],3)</f>
        <v/>
      </c>
      <c r="AY271" s="59"/>
      <c r="AZ271" s="46"/>
      <c r="BA271" s="46" t="str">
        <f>IF(Table1[[#This Row],[Cur]]&lt;&gt;"",IF(Table1[[#This Row],[Cur]]="USD","",ExchangeRate),"")</f>
        <v/>
      </c>
      <c r="BB271" s="46" t="str">
        <f>IF(Table1[[#This Row],[Grant]]&lt;&gt;"",VLOOKUP(Table1[[#This Row],[Grant]],Grants!B:D,3),"")</f>
        <v/>
      </c>
      <c r="BC271" s="46" t="str">
        <f>TRIM(Table1[[#This Row],[Vendor ID]])</f>
        <v/>
      </c>
      <c r="BD271">
        <f>IF(Table1[[#This Row],[Reference Number]]=Q270,BD270,BD270+1)</f>
        <v>0</v>
      </c>
    </row>
    <row r="272" spans="1:56" ht="11.25" customHeight="1" x14ac:dyDescent="0.25">
      <c r="A272" s="1"/>
      <c r="B272" s="88" t="str">
        <f>IF(Table1[[#This Row],[Posting Date]]&lt;&gt;"",IF(Table1[[#This Row],[Reference Number]]=Q271,B271+1,1),"")</f>
        <v/>
      </c>
      <c r="C272" s="61"/>
      <c r="D272" s="61"/>
      <c r="E272" s="138"/>
      <c r="F272" s="141" t="str">
        <f>IFERROR(IF(VLOOKUP(Table1[[#This Row],[Budget Code Description]],Dimentions!$X$6:$AC$139,2,FALSE)="","",VLOOKUP(Table1[[#This Row],[Budget Code Description]],Dimentions!$X$6:$AC$139,2,FALSE)),"")</f>
        <v/>
      </c>
      <c r="G272" s="141"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1" t="str">
        <f>IFERROR(VLOOKUP(Table1[[#This Row],[Budget Code Description]],Table6[#All],8,FALSE),"")</f>
        <v/>
      </c>
      <c r="L272" s="63"/>
      <c r="M272" s="65" t="str">
        <f>IFERROR(VLOOKUP(Table1[[#This Row],[Staff ID]],Table2[],2,FALSE),"")</f>
        <v/>
      </c>
      <c r="N272" s="209" t="str">
        <f>IFERROR(IF(VLOOKUP(Table1[[#This Row],[Budget Code Description]],Dimentions!$X$6:$AC$134,4,FALSE)="","",VLOOKUP(Table1[[#This Row],[Budget Code Description]],Dimentions!$X$6:$AC$134,4,FALSE)),"")</f>
        <v/>
      </c>
      <c r="O272" s="65" t="str">
        <f>IFERROR(VLOOKUP(Table1[[#This Row],[Vendor ID]],Table549[],2,FALSE),"")</f>
        <v/>
      </c>
      <c r="P272" s="63"/>
      <c r="Q272" s="141" t="str">
        <f>IF(Table1[[#This Row],[Posting Date]]&lt;&gt;"",$D$9,"")</f>
        <v/>
      </c>
      <c r="R272" s="157" t="str">
        <f>IF(Table1[[#This Row],[Posting Date]]&lt;&gt;"",$D$10,"")</f>
        <v/>
      </c>
      <c r="S272" s="66"/>
      <c r="T272" s="63"/>
      <c r="U272" s="67"/>
      <c r="V272" s="67"/>
      <c r="W272" s="67" t="str">
        <f t="shared" si="8"/>
        <v/>
      </c>
      <c r="X272" s="159" t="str">
        <f>IF(E272="","",(IF(Table1[[#This Row],[Cur]]="USD",Table1[[#This Row],[Cur_Amount Debit]],Table1[[#This Row],[Cur_Amount Debit]]/Table1[[#This Row],[Exchange Rate]])))</f>
        <v/>
      </c>
      <c r="Y272" s="159" t="str">
        <f>IF(E272="","",(IF(Table1[[#This Row],[Cur]]="USD",Table1[[#This Row],[Cur_Amount Credit]],Table1[[#This Row],[Cur_Amount Credit]]/ExchangeRate)))</f>
        <v/>
      </c>
      <c r="Z272" s="201" t="str">
        <f>IF(E272="","",(Table1[[#This Row],[Debit USD]]-Table1[[#This Row],[Credit USD]]))</f>
        <v/>
      </c>
      <c r="AA272" s="226"/>
      <c r="AB272" s="255"/>
      <c r="AC272" s="1"/>
      <c r="AD272" s="15"/>
      <c r="AE272" s="15" t="str">
        <f>IF(AND(OR(Table1[[#This Row],[Account]]="15030",Table1[[#This Row],[Account]]="15035",Table1[[#This Row],[Account]]="20150"),Table1[[#This Row],[Vendor ID]]=""),1,"")</f>
        <v/>
      </c>
      <c r="AF272" s="15"/>
      <c r="AG272" s="15"/>
      <c r="AH272" s="15"/>
      <c r="AI272" s="46" t="str">
        <f>IF(Table1[[#This Row],[Posting Date]]&lt;&gt;"","GJ-"&amp;CountryID,"")</f>
        <v/>
      </c>
      <c r="AJ272" s="59" t="str">
        <f>IF(Table1[[#This Row],[Posting Date]]&lt;&gt;"",Table1[[#This Row],[Posting Date]],"")</f>
        <v/>
      </c>
      <c r="AK272" s="46"/>
      <c r="AL272" s="46" t="str">
        <f>IF(Table1[[#This Row],[Description]]&lt;&gt;"",Table1[[#This Row],[Description]],"")</f>
        <v/>
      </c>
      <c r="AM272" s="46" t="str">
        <f>IF(Table1[[#This Row],[Posting Date]]&lt;&gt;"",Table1[[#This Row],[Reference Number]],"")</f>
        <v/>
      </c>
      <c r="AN272" s="46" t="str">
        <f>TRIM(Table1[[#This Row],[Line '#]])</f>
        <v/>
      </c>
      <c r="AO272" s="46" t="str">
        <f>TRIM(Table1[[#This Row],[Account]])</f>
        <v/>
      </c>
      <c r="AP272" s="46" t="str">
        <f>IF(Table1[[#This Row],[Posting Date]]&lt;&gt;"",$D$5,"")</f>
        <v/>
      </c>
      <c r="AQ272" s="46" t="str">
        <f>TRIM(Table1[[#This Row],[Departments-Prgrams]])</f>
        <v/>
      </c>
      <c r="AR272" s="46" t="str">
        <f>TRIM(Table1[[#This Row],[Grant]])</f>
        <v/>
      </c>
      <c r="AS272" s="46" t="str">
        <f>TRIM(Table1[[#This Row],[Staff ID]])</f>
        <v/>
      </c>
      <c r="AT272" s="46" t="str">
        <f>IF(TRIM(Table1[[#This Row],[Budget Code]])=0,"",TRIM(Table1[[#This Row],[Budget Code]]))</f>
        <v/>
      </c>
      <c r="AU272" s="46" t="str">
        <f>IF(Table1[[#This Row],[Line Description]]&lt;&gt;"",Table1[[#This Row],[Line Description]],"")</f>
        <v/>
      </c>
      <c r="AV272" s="46" t="str">
        <f>IF(Table1[[#This Row],[Cur_Amount Debit]]&gt;0,ROUND(Table1[[#This Row],[Cur_Amount Debit]],2),"")</f>
        <v/>
      </c>
      <c r="AW272" s="46" t="str">
        <f>IF(Table1[[#This Row],[Cur_Amount Credit]]&gt;0,ROUND(Table1[[#This Row],[Cur_Amount Credit]],2),"")</f>
        <v/>
      </c>
      <c r="AX272" s="46" t="str">
        <f>LEFT(Table1[[#This Row],[Cur]],3)</f>
        <v/>
      </c>
      <c r="AY272" s="59"/>
      <c r="AZ272" s="46"/>
      <c r="BA272" s="46" t="str">
        <f>IF(Table1[[#This Row],[Cur]]&lt;&gt;"",IF(Table1[[#This Row],[Cur]]="USD","",ExchangeRate),"")</f>
        <v/>
      </c>
      <c r="BB272" s="46" t="str">
        <f>IF(Table1[[#This Row],[Grant]]&lt;&gt;"",VLOOKUP(Table1[[#This Row],[Grant]],Grants!B:D,3),"")</f>
        <v/>
      </c>
      <c r="BC272" s="46" t="str">
        <f>TRIM(Table1[[#This Row],[Vendor ID]])</f>
        <v/>
      </c>
      <c r="BD272">
        <f>IF(Table1[[#This Row],[Reference Number]]=Q271,BD271,BD271+1)</f>
        <v>0</v>
      </c>
    </row>
    <row r="273" spans="1:56" ht="11.25" customHeight="1" x14ac:dyDescent="0.25">
      <c r="A273" s="1"/>
      <c r="B273" s="88" t="str">
        <f>IF(Table1[[#This Row],[Posting Date]]&lt;&gt;"",IF(Table1[[#This Row],[Reference Number]]=Q272,B272+1,1),"")</f>
        <v/>
      </c>
      <c r="C273" s="61"/>
      <c r="D273" s="61"/>
      <c r="E273" s="138"/>
      <c r="F273" s="141" t="str">
        <f>IFERROR(IF(VLOOKUP(Table1[[#This Row],[Budget Code Description]],Dimentions!$X$6:$AC$139,2,FALSE)="","",VLOOKUP(Table1[[#This Row],[Budget Code Description]],Dimentions!$X$6:$AC$139,2,FALSE)),"")</f>
        <v/>
      </c>
      <c r="G273" s="141"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1" t="str">
        <f>IFERROR(VLOOKUP(Table1[[#This Row],[Budget Code Description]],Table6[#All],8,FALSE),"")</f>
        <v/>
      </c>
      <c r="L273" s="63"/>
      <c r="M273" s="65" t="str">
        <f>IFERROR(VLOOKUP(Table1[[#This Row],[Staff ID]],Table2[],2,FALSE),"")</f>
        <v/>
      </c>
      <c r="N273" s="209" t="str">
        <f>IFERROR(IF(VLOOKUP(Table1[[#This Row],[Budget Code Description]],Dimentions!$X$6:$AC$134,4,FALSE)="","",VLOOKUP(Table1[[#This Row],[Budget Code Description]],Dimentions!$X$6:$AC$134,4,FALSE)),"")</f>
        <v/>
      </c>
      <c r="O273" s="65" t="str">
        <f>IFERROR(VLOOKUP(Table1[[#This Row],[Vendor ID]],Table549[],2,FALSE),"")</f>
        <v/>
      </c>
      <c r="P273" s="63"/>
      <c r="Q273" s="141" t="str">
        <f>IF(Table1[[#This Row],[Posting Date]]&lt;&gt;"",$D$9,"")</f>
        <v/>
      </c>
      <c r="R273" s="157" t="str">
        <f>IF(Table1[[#This Row],[Posting Date]]&lt;&gt;"",$D$10,"")</f>
        <v/>
      </c>
      <c r="S273" s="66"/>
      <c r="T273" s="63"/>
      <c r="U273" s="67"/>
      <c r="V273" s="67"/>
      <c r="W273" s="67" t="str">
        <f t="shared" si="8"/>
        <v/>
      </c>
      <c r="X273" s="159" t="str">
        <f>IF(E273="","",(IF(Table1[[#This Row],[Cur]]="USD",Table1[[#This Row],[Cur_Amount Debit]],Table1[[#This Row],[Cur_Amount Debit]]/Table1[[#This Row],[Exchange Rate]])))</f>
        <v/>
      </c>
      <c r="Y273" s="159" t="str">
        <f>IF(E273="","",(IF(Table1[[#This Row],[Cur]]="USD",Table1[[#This Row],[Cur_Amount Credit]],Table1[[#This Row],[Cur_Amount Credit]]/ExchangeRate)))</f>
        <v/>
      </c>
      <c r="Z273" s="201" t="str">
        <f>IF(E273="","",(Table1[[#This Row],[Debit USD]]-Table1[[#This Row],[Credit USD]]))</f>
        <v/>
      </c>
      <c r="AA273" s="226"/>
      <c r="AB273" s="255"/>
      <c r="AC273" s="1"/>
      <c r="AD273" s="15"/>
      <c r="AE273" s="15" t="str">
        <f>IF(AND(OR(Table1[[#This Row],[Account]]="15030",Table1[[#This Row],[Account]]="15035",Table1[[#This Row],[Account]]="20150"),Table1[[#This Row],[Vendor ID]]=""),1,"")</f>
        <v/>
      </c>
      <c r="AF273" s="15"/>
      <c r="AG273" s="15"/>
      <c r="AH273" s="15"/>
      <c r="AI273" s="46" t="str">
        <f>IF(Table1[[#This Row],[Posting Date]]&lt;&gt;"","GJ-"&amp;CountryID,"")</f>
        <v/>
      </c>
      <c r="AJ273" s="59" t="str">
        <f>IF(Table1[[#This Row],[Posting Date]]&lt;&gt;"",Table1[[#This Row],[Posting Date]],"")</f>
        <v/>
      </c>
      <c r="AK273" s="46"/>
      <c r="AL273" s="46" t="str">
        <f>IF(Table1[[#This Row],[Description]]&lt;&gt;"",Table1[[#This Row],[Description]],"")</f>
        <v/>
      </c>
      <c r="AM273" s="46" t="str">
        <f>IF(Table1[[#This Row],[Posting Date]]&lt;&gt;"",Table1[[#This Row],[Reference Number]],"")</f>
        <v/>
      </c>
      <c r="AN273" s="46" t="str">
        <f>TRIM(Table1[[#This Row],[Line '#]])</f>
        <v/>
      </c>
      <c r="AO273" s="46" t="str">
        <f>TRIM(Table1[[#This Row],[Account]])</f>
        <v/>
      </c>
      <c r="AP273" s="46" t="str">
        <f>IF(Table1[[#This Row],[Posting Date]]&lt;&gt;"",$D$5,"")</f>
        <v/>
      </c>
      <c r="AQ273" s="46" t="str">
        <f>TRIM(Table1[[#This Row],[Departments-Prgrams]])</f>
        <v/>
      </c>
      <c r="AR273" s="46" t="str">
        <f>TRIM(Table1[[#This Row],[Grant]])</f>
        <v/>
      </c>
      <c r="AS273" s="46" t="str">
        <f>TRIM(Table1[[#This Row],[Staff ID]])</f>
        <v/>
      </c>
      <c r="AT273" s="46" t="str">
        <f>IF(TRIM(Table1[[#This Row],[Budget Code]])=0,"",TRIM(Table1[[#This Row],[Budget Code]]))</f>
        <v/>
      </c>
      <c r="AU273" s="46" t="str">
        <f>IF(Table1[[#This Row],[Line Description]]&lt;&gt;"",Table1[[#This Row],[Line Description]],"")</f>
        <v/>
      </c>
      <c r="AV273" s="46" t="str">
        <f>IF(Table1[[#This Row],[Cur_Amount Debit]]&gt;0,ROUND(Table1[[#This Row],[Cur_Amount Debit]],2),"")</f>
        <v/>
      </c>
      <c r="AW273" s="46" t="str">
        <f>IF(Table1[[#This Row],[Cur_Amount Credit]]&gt;0,ROUND(Table1[[#This Row],[Cur_Amount Credit]],2),"")</f>
        <v/>
      </c>
      <c r="AX273" s="46" t="str">
        <f>LEFT(Table1[[#This Row],[Cur]],3)</f>
        <v/>
      </c>
      <c r="AY273" s="59"/>
      <c r="AZ273" s="46"/>
      <c r="BA273" s="46" t="str">
        <f>IF(Table1[[#This Row],[Cur]]&lt;&gt;"",IF(Table1[[#This Row],[Cur]]="USD","",ExchangeRate),"")</f>
        <v/>
      </c>
      <c r="BB273" s="46" t="str">
        <f>IF(Table1[[#This Row],[Grant]]&lt;&gt;"",VLOOKUP(Table1[[#This Row],[Grant]],Grants!B:D,3),"")</f>
        <v/>
      </c>
      <c r="BC273" s="46" t="str">
        <f>TRIM(Table1[[#This Row],[Vendor ID]])</f>
        <v/>
      </c>
      <c r="BD273">
        <f>IF(Table1[[#This Row],[Reference Number]]=Q272,BD272,BD272+1)</f>
        <v>0</v>
      </c>
    </row>
    <row r="274" spans="1:56" ht="11.25" customHeight="1" x14ac:dyDescent="0.25">
      <c r="A274" s="1"/>
      <c r="B274" s="88" t="str">
        <f>IF(Table1[[#This Row],[Posting Date]]&lt;&gt;"",IF(Table1[[#This Row],[Reference Number]]=Q273,B273+1,1),"")</f>
        <v/>
      </c>
      <c r="C274" s="61"/>
      <c r="D274" s="61"/>
      <c r="E274" s="138"/>
      <c r="F274" s="141" t="str">
        <f>IFERROR(IF(VLOOKUP(Table1[[#This Row],[Budget Code Description]],Dimentions!$X$6:$AC$139,2,FALSE)="","",VLOOKUP(Table1[[#This Row],[Budget Code Description]],Dimentions!$X$6:$AC$139,2,FALSE)),"")</f>
        <v/>
      </c>
      <c r="G274" s="141"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1" t="str">
        <f>IFERROR(VLOOKUP(Table1[[#This Row],[Budget Code Description]],Table6[#All],8,FALSE),"")</f>
        <v/>
      </c>
      <c r="L274" s="63"/>
      <c r="M274" s="65" t="str">
        <f>IFERROR(VLOOKUP(Table1[[#This Row],[Staff ID]],Table2[],2,FALSE),"")</f>
        <v/>
      </c>
      <c r="N274" s="209" t="str">
        <f>IFERROR(IF(VLOOKUP(Table1[[#This Row],[Budget Code Description]],Dimentions!$X$6:$AC$134,4,FALSE)="","",VLOOKUP(Table1[[#This Row],[Budget Code Description]],Dimentions!$X$6:$AC$134,4,FALSE)),"")</f>
        <v/>
      </c>
      <c r="O274" s="65" t="str">
        <f>IFERROR(VLOOKUP(Table1[[#This Row],[Vendor ID]],Table549[],2,FALSE),"")</f>
        <v/>
      </c>
      <c r="P274" s="63"/>
      <c r="Q274" s="141" t="str">
        <f>IF(Table1[[#This Row],[Posting Date]]&lt;&gt;"",$D$9,"")</f>
        <v/>
      </c>
      <c r="R274" s="157" t="str">
        <f>IF(Table1[[#This Row],[Posting Date]]&lt;&gt;"",$D$10,"")</f>
        <v/>
      </c>
      <c r="S274" s="66"/>
      <c r="T274" s="63"/>
      <c r="U274" s="67"/>
      <c r="V274" s="67"/>
      <c r="W274" s="67" t="str">
        <f t="shared" si="8"/>
        <v/>
      </c>
      <c r="X274" s="159" t="str">
        <f>IF(E274="","",(IF(Table1[[#This Row],[Cur]]="USD",Table1[[#This Row],[Cur_Amount Debit]],Table1[[#This Row],[Cur_Amount Debit]]/Table1[[#This Row],[Exchange Rate]])))</f>
        <v/>
      </c>
      <c r="Y274" s="159" t="str">
        <f>IF(E274="","",(IF(Table1[[#This Row],[Cur]]="USD",Table1[[#This Row],[Cur_Amount Credit]],Table1[[#This Row],[Cur_Amount Credit]]/ExchangeRate)))</f>
        <v/>
      </c>
      <c r="Z274" s="201" t="str">
        <f>IF(E274="","",(Table1[[#This Row],[Debit USD]]-Table1[[#This Row],[Credit USD]]))</f>
        <v/>
      </c>
      <c r="AA274" s="226"/>
      <c r="AB274" s="255"/>
      <c r="AC274" s="1"/>
      <c r="AD274" s="15"/>
      <c r="AE274" s="15" t="str">
        <f>IF(AND(OR(Table1[[#This Row],[Account]]="15030",Table1[[#This Row],[Account]]="15035",Table1[[#This Row],[Account]]="20150"),Table1[[#This Row],[Vendor ID]]=""),1,"")</f>
        <v/>
      </c>
      <c r="AF274" s="15"/>
      <c r="AG274" s="15"/>
      <c r="AH274" s="15"/>
      <c r="AI274" s="46" t="str">
        <f>IF(Table1[[#This Row],[Posting Date]]&lt;&gt;"","GJ-"&amp;CountryID,"")</f>
        <v/>
      </c>
      <c r="AJ274" s="59" t="str">
        <f>IF(Table1[[#This Row],[Posting Date]]&lt;&gt;"",Table1[[#This Row],[Posting Date]],"")</f>
        <v/>
      </c>
      <c r="AK274" s="46"/>
      <c r="AL274" s="46" t="str">
        <f>IF(Table1[[#This Row],[Description]]&lt;&gt;"",Table1[[#This Row],[Description]],"")</f>
        <v/>
      </c>
      <c r="AM274" s="46" t="str">
        <f>IF(Table1[[#This Row],[Posting Date]]&lt;&gt;"",Table1[[#This Row],[Reference Number]],"")</f>
        <v/>
      </c>
      <c r="AN274" s="46" t="str">
        <f>TRIM(Table1[[#This Row],[Line '#]])</f>
        <v/>
      </c>
      <c r="AO274" s="46" t="str">
        <f>TRIM(Table1[[#This Row],[Account]])</f>
        <v/>
      </c>
      <c r="AP274" s="46" t="str">
        <f>IF(Table1[[#This Row],[Posting Date]]&lt;&gt;"",$D$5,"")</f>
        <v/>
      </c>
      <c r="AQ274" s="46" t="str">
        <f>TRIM(Table1[[#This Row],[Departments-Prgrams]])</f>
        <v/>
      </c>
      <c r="AR274" s="46" t="str">
        <f>TRIM(Table1[[#This Row],[Grant]])</f>
        <v/>
      </c>
      <c r="AS274" s="46" t="str">
        <f>TRIM(Table1[[#This Row],[Staff ID]])</f>
        <v/>
      </c>
      <c r="AT274" s="46" t="str">
        <f>IF(TRIM(Table1[[#This Row],[Budget Code]])=0,"",TRIM(Table1[[#This Row],[Budget Code]]))</f>
        <v/>
      </c>
      <c r="AU274" s="46" t="str">
        <f>IF(Table1[[#This Row],[Line Description]]&lt;&gt;"",Table1[[#This Row],[Line Description]],"")</f>
        <v/>
      </c>
      <c r="AV274" s="46" t="str">
        <f>IF(Table1[[#This Row],[Cur_Amount Debit]]&gt;0,ROUND(Table1[[#This Row],[Cur_Amount Debit]],2),"")</f>
        <v/>
      </c>
      <c r="AW274" s="46" t="str">
        <f>IF(Table1[[#This Row],[Cur_Amount Credit]]&gt;0,ROUND(Table1[[#This Row],[Cur_Amount Credit]],2),"")</f>
        <v/>
      </c>
      <c r="AX274" s="46" t="str">
        <f>LEFT(Table1[[#This Row],[Cur]],3)</f>
        <v/>
      </c>
      <c r="AY274" s="59"/>
      <c r="AZ274" s="46"/>
      <c r="BA274" s="46" t="str">
        <f>IF(Table1[[#This Row],[Cur]]&lt;&gt;"",IF(Table1[[#This Row],[Cur]]="USD","",ExchangeRate),"")</f>
        <v/>
      </c>
      <c r="BB274" s="46" t="str">
        <f>IF(Table1[[#This Row],[Grant]]&lt;&gt;"",VLOOKUP(Table1[[#This Row],[Grant]],Grants!B:D,3),"")</f>
        <v/>
      </c>
      <c r="BC274" s="46" t="str">
        <f>TRIM(Table1[[#This Row],[Vendor ID]])</f>
        <v/>
      </c>
      <c r="BD274">
        <f>IF(Table1[[#This Row],[Reference Number]]=Q273,BD273,BD273+1)</f>
        <v>0</v>
      </c>
    </row>
    <row r="275" spans="1:56" ht="11.25" customHeight="1" x14ac:dyDescent="0.25">
      <c r="A275" s="1"/>
      <c r="B275" s="88" t="str">
        <f>IF(Table1[[#This Row],[Posting Date]]&lt;&gt;"",IF(Table1[[#This Row],[Reference Number]]=Q274,B274+1,1),"")</f>
        <v/>
      </c>
      <c r="C275" s="61"/>
      <c r="D275" s="61"/>
      <c r="E275" s="138"/>
      <c r="F275" s="141" t="str">
        <f>IFERROR(IF(VLOOKUP(Table1[[#This Row],[Budget Code Description]],Dimentions!$X$6:$AC$139,2,FALSE)="","",VLOOKUP(Table1[[#This Row],[Budget Code Description]],Dimentions!$X$6:$AC$139,2,FALSE)),"")</f>
        <v/>
      </c>
      <c r="G275" s="141"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1" t="str">
        <f>IFERROR(VLOOKUP(Table1[[#This Row],[Budget Code Description]],Table6[#All],8,FALSE),"")</f>
        <v/>
      </c>
      <c r="L275" s="63"/>
      <c r="M275" s="65" t="str">
        <f>IFERROR(VLOOKUP(Table1[[#This Row],[Staff ID]],Table2[],2,FALSE),"")</f>
        <v/>
      </c>
      <c r="N275" s="209" t="str">
        <f>IFERROR(IF(VLOOKUP(Table1[[#This Row],[Budget Code Description]],Dimentions!$X$6:$AC$134,4,FALSE)="","",VLOOKUP(Table1[[#This Row],[Budget Code Description]],Dimentions!$X$6:$AC$134,4,FALSE)),"")</f>
        <v/>
      </c>
      <c r="O275" s="65" t="str">
        <f>IFERROR(VLOOKUP(Table1[[#This Row],[Vendor ID]],Table549[],2,FALSE),"")</f>
        <v/>
      </c>
      <c r="P275" s="63"/>
      <c r="Q275" s="141" t="str">
        <f>IF(Table1[[#This Row],[Posting Date]]&lt;&gt;"",$D$9,"")</f>
        <v/>
      </c>
      <c r="R275" s="157" t="str">
        <f>IF(Table1[[#This Row],[Posting Date]]&lt;&gt;"",$D$10,"")</f>
        <v/>
      </c>
      <c r="S275" s="66"/>
      <c r="T275" s="63"/>
      <c r="U275" s="67"/>
      <c r="V275" s="67"/>
      <c r="W275" s="67" t="str">
        <f t="shared" si="8"/>
        <v/>
      </c>
      <c r="X275" s="159" t="str">
        <f>IF(E275="","",(IF(Table1[[#This Row],[Cur]]="USD",Table1[[#This Row],[Cur_Amount Debit]],Table1[[#This Row],[Cur_Amount Debit]]/Table1[[#This Row],[Exchange Rate]])))</f>
        <v/>
      </c>
      <c r="Y275" s="159" t="str">
        <f>IF(E275="","",(IF(Table1[[#This Row],[Cur]]="USD",Table1[[#This Row],[Cur_Amount Credit]],Table1[[#This Row],[Cur_Amount Credit]]/ExchangeRate)))</f>
        <v/>
      </c>
      <c r="Z275" s="201" t="str">
        <f>IF(E275="","",(Table1[[#This Row],[Debit USD]]-Table1[[#This Row],[Credit USD]]))</f>
        <v/>
      </c>
      <c r="AA275" s="226"/>
      <c r="AB275" s="255"/>
      <c r="AC275" s="1"/>
      <c r="AD275" s="15"/>
      <c r="AE275" s="15" t="str">
        <f>IF(AND(OR(Table1[[#This Row],[Account]]="15030",Table1[[#This Row],[Account]]="15035",Table1[[#This Row],[Account]]="20150"),Table1[[#This Row],[Vendor ID]]=""),1,"")</f>
        <v/>
      </c>
      <c r="AF275" s="15"/>
      <c r="AG275" s="15"/>
      <c r="AH275" s="15"/>
      <c r="AI275" s="46" t="str">
        <f>IF(Table1[[#This Row],[Posting Date]]&lt;&gt;"","GJ-"&amp;CountryID,"")</f>
        <v/>
      </c>
      <c r="AJ275" s="59" t="str">
        <f>IF(Table1[[#This Row],[Posting Date]]&lt;&gt;"",Table1[[#This Row],[Posting Date]],"")</f>
        <v/>
      </c>
      <c r="AK275" s="46"/>
      <c r="AL275" s="46" t="str">
        <f>IF(Table1[[#This Row],[Description]]&lt;&gt;"",Table1[[#This Row],[Description]],"")</f>
        <v/>
      </c>
      <c r="AM275" s="46" t="str">
        <f>IF(Table1[[#This Row],[Posting Date]]&lt;&gt;"",Table1[[#This Row],[Reference Number]],"")</f>
        <v/>
      </c>
      <c r="AN275" s="46" t="str">
        <f>TRIM(Table1[[#This Row],[Line '#]])</f>
        <v/>
      </c>
      <c r="AO275" s="46" t="str">
        <f>TRIM(Table1[[#This Row],[Account]])</f>
        <v/>
      </c>
      <c r="AP275" s="46" t="str">
        <f>IF(Table1[[#This Row],[Posting Date]]&lt;&gt;"",$D$5,"")</f>
        <v/>
      </c>
      <c r="AQ275" s="46" t="str">
        <f>TRIM(Table1[[#This Row],[Departments-Prgrams]])</f>
        <v/>
      </c>
      <c r="AR275" s="46" t="str">
        <f>TRIM(Table1[[#This Row],[Grant]])</f>
        <v/>
      </c>
      <c r="AS275" s="46" t="str">
        <f>TRIM(Table1[[#This Row],[Staff ID]])</f>
        <v/>
      </c>
      <c r="AT275" s="46" t="str">
        <f>IF(TRIM(Table1[[#This Row],[Budget Code]])=0,"",TRIM(Table1[[#This Row],[Budget Code]]))</f>
        <v/>
      </c>
      <c r="AU275" s="46" t="str">
        <f>IF(Table1[[#This Row],[Line Description]]&lt;&gt;"",Table1[[#This Row],[Line Description]],"")</f>
        <v/>
      </c>
      <c r="AV275" s="46" t="str">
        <f>IF(Table1[[#This Row],[Cur_Amount Debit]]&gt;0,ROUND(Table1[[#This Row],[Cur_Amount Debit]],2),"")</f>
        <v/>
      </c>
      <c r="AW275" s="46" t="str">
        <f>IF(Table1[[#This Row],[Cur_Amount Credit]]&gt;0,ROUND(Table1[[#This Row],[Cur_Amount Credit]],2),"")</f>
        <v/>
      </c>
      <c r="AX275" s="46" t="str">
        <f>LEFT(Table1[[#This Row],[Cur]],3)</f>
        <v/>
      </c>
      <c r="AY275" s="59"/>
      <c r="AZ275" s="46"/>
      <c r="BA275" s="46" t="str">
        <f>IF(Table1[[#This Row],[Cur]]&lt;&gt;"",IF(Table1[[#This Row],[Cur]]="USD","",ExchangeRate),"")</f>
        <v/>
      </c>
      <c r="BB275" s="46" t="str">
        <f>IF(Table1[[#This Row],[Grant]]&lt;&gt;"",VLOOKUP(Table1[[#This Row],[Grant]],Grants!B:D,3),"")</f>
        <v/>
      </c>
      <c r="BC275" s="46" t="str">
        <f>TRIM(Table1[[#This Row],[Vendor ID]])</f>
        <v/>
      </c>
      <c r="BD275">
        <f>IF(Table1[[#This Row],[Reference Number]]=Q274,BD274,BD274+1)</f>
        <v>0</v>
      </c>
    </row>
    <row r="276" spans="1:56" ht="11.25" customHeight="1" x14ac:dyDescent="0.25">
      <c r="A276" s="1"/>
      <c r="B276" s="88" t="str">
        <f>IF(Table1[[#This Row],[Posting Date]]&lt;&gt;"",IF(Table1[[#This Row],[Reference Number]]=Q275,B275+1,1),"")</f>
        <v/>
      </c>
      <c r="C276" s="61"/>
      <c r="D276" s="61"/>
      <c r="E276" s="138"/>
      <c r="F276" s="141" t="str">
        <f>IFERROR(IF(VLOOKUP(Table1[[#This Row],[Budget Code Description]],Dimentions!$X$6:$AC$139,2,FALSE)="","",VLOOKUP(Table1[[#This Row],[Budget Code Description]],Dimentions!$X$6:$AC$139,2,FALSE)),"")</f>
        <v/>
      </c>
      <c r="G276" s="141"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1" t="str">
        <f>IFERROR(VLOOKUP(Table1[[#This Row],[Budget Code Description]],Table6[#All],8,FALSE),"")</f>
        <v/>
      </c>
      <c r="L276" s="63"/>
      <c r="M276" s="65" t="str">
        <f>IFERROR(VLOOKUP(Table1[[#This Row],[Staff ID]],Table2[],2,FALSE),"")</f>
        <v/>
      </c>
      <c r="N276" s="209" t="str">
        <f>IFERROR(IF(VLOOKUP(Table1[[#This Row],[Budget Code Description]],Dimentions!$X$6:$AC$134,4,FALSE)="","",VLOOKUP(Table1[[#This Row],[Budget Code Description]],Dimentions!$X$6:$AC$134,4,FALSE)),"")</f>
        <v/>
      </c>
      <c r="O276" s="65" t="str">
        <f>IFERROR(VLOOKUP(Table1[[#This Row],[Vendor ID]],Table549[],2,FALSE),"")</f>
        <v/>
      </c>
      <c r="P276" s="63"/>
      <c r="Q276" s="141" t="str">
        <f>IF(Table1[[#This Row],[Posting Date]]&lt;&gt;"",$D$9,"")</f>
        <v/>
      </c>
      <c r="R276" s="157" t="str">
        <f>IF(Table1[[#This Row],[Posting Date]]&lt;&gt;"",$D$10,"")</f>
        <v/>
      </c>
      <c r="S276" s="66"/>
      <c r="T276" s="63"/>
      <c r="U276" s="67"/>
      <c r="V276" s="67"/>
      <c r="W276" s="67" t="str">
        <f t="shared" si="8"/>
        <v/>
      </c>
      <c r="X276" s="159" t="str">
        <f>IF(E276="","",(IF(Table1[[#This Row],[Cur]]="USD",Table1[[#This Row],[Cur_Amount Debit]],Table1[[#This Row],[Cur_Amount Debit]]/Table1[[#This Row],[Exchange Rate]])))</f>
        <v/>
      </c>
      <c r="Y276" s="159" t="str">
        <f>IF(E276="","",(IF(Table1[[#This Row],[Cur]]="USD",Table1[[#This Row],[Cur_Amount Credit]],Table1[[#This Row],[Cur_Amount Credit]]/ExchangeRate)))</f>
        <v/>
      </c>
      <c r="Z276" s="201" t="str">
        <f>IF(E276="","",(Table1[[#This Row],[Debit USD]]-Table1[[#This Row],[Credit USD]]))</f>
        <v/>
      </c>
      <c r="AA276" s="226"/>
      <c r="AB276" s="255"/>
      <c r="AC276" s="1"/>
      <c r="AD276" s="15"/>
      <c r="AE276" s="15" t="str">
        <f>IF(AND(OR(Table1[[#This Row],[Account]]="15030",Table1[[#This Row],[Account]]="15035",Table1[[#This Row],[Account]]="20150"),Table1[[#This Row],[Vendor ID]]=""),1,"")</f>
        <v/>
      </c>
      <c r="AF276" s="15"/>
      <c r="AG276" s="15"/>
      <c r="AH276" s="15"/>
      <c r="AI276" s="46" t="str">
        <f>IF(Table1[[#This Row],[Posting Date]]&lt;&gt;"","GJ-"&amp;CountryID,"")</f>
        <v/>
      </c>
      <c r="AJ276" s="59" t="str">
        <f>IF(Table1[[#This Row],[Posting Date]]&lt;&gt;"",Table1[[#This Row],[Posting Date]],"")</f>
        <v/>
      </c>
      <c r="AK276" s="46"/>
      <c r="AL276" s="46" t="str">
        <f>IF(Table1[[#This Row],[Description]]&lt;&gt;"",Table1[[#This Row],[Description]],"")</f>
        <v/>
      </c>
      <c r="AM276" s="46" t="str">
        <f>IF(Table1[[#This Row],[Posting Date]]&lt;&gt;"",Table1[[#This Row],[Reference Number]],"")</f>
        <v/>
      </c>
      <c r="AN276" s="46" t="str">
        <f>TRIM(Table1[[#This Row],[Line '#]])</f>
        <v/>
      </c>
      <c r="AO276" s="46" t="str">
        <f>TRIM(Table1[[#This Row],[Account]])</f>
        <v/>
      </c>
      <c r="AP276" s="46" t="str">
        <f>IF(Table1[[#This Row],[Posting Date]]&lt;&gt;"",$D$5,"")</f>
        <v/>
      </c>
      <c r="AQ276" s="46" t="str">
        <f>TRIM(Table1[[#This Row],[Departments-Prgrams]])</f>
        <v/>
      </c>
      <c r="AR276" s="46" t="str">
        <f>TRIM(Table1[[#This Row],[Grant]])</f>
        <v/>
      </c>
      <c r="AS276" s="46" t="str">
        <f>TRIM(Table1[[#This Row],[Staff ID]])</f>
        <v/>
      </c>
      <c r="AT276" s="46" t="str">
        <f>IF(TRIM(Table1[[#This Row],[Budget Code]])=0,"",TRIM(Table1[[#This Row],[Budget Code]]))</f>
        <v/>
      </c>
      <c r="AU276" s="46" t="str">
        <f>IF(Table1[[#This Row],[Line Description]]&lt;&gt;"",Table1[[#This Row],[Line Description]],"")</f>
        <v/>
      </c>
      <c r="AV276" s="46" t="str">
        <f>IF(Table1[[#This Row],[Cur_Amount Debit]]&gt;0,ROUND(Table1[[#This Row],[Cur_Amount Debit]],2),"")</f>
        <v/>
      </c>
      <c r="AW276" s="46" t="str">
        <f>IF(Table1[[#This Row],[Cur_Amount Credit]]&gt;0,ROUND(Table1[[#This Row],[Cur_Amount Credit]],2),"")</f>
        <v/>
      </c>
      <c r="AX276" s="46" t="str">
        <f>LEFT(Table1[[#This Row],[Cur]],3)</f>
        <v/>
      </c>
      <c r="AY276" s="59"/>
      <c r="AZ276" s="46"/>
      <c r="BA276" s="46" t="str">
        <f>IF(Table1[[#This Row],[Cur]]&lt;&gt;"",IF(Table1[[#This Row],[Cur]]="USD","",ExchangeRate),"")</f>
        <v/>
      </c>
      <c r="BB276" s="46" t="str">
        <f>IF(Table1[[#This Row],[Grant]]&lt;&gt;"",VLOOKUP(Table1[[#This Row],[Grant]],Grants!B:D,3),"")</f>
        <v/>
      </c>
      <c r="BC276" s="46" t="str">
        <f>TRIM(Table1[[#This Row],[Vendor ID]])</f>
        <v/>
      </c>
      <c r="BD276">
        <f>IF(Table1[[#This Row],[Reference Number]]=Q275,BD275,BD275+1)</f>
        <v>0</v>
      </c>
    </row>
    <row r="277" spans="1:56" ht="11.25" customHeight="1" x14ac:dyDescent="0.25">
      <c r="A277" s="1"/>
      <c r="B277" s="88" t="str">
        <f>IF(Table1[[#This Row],[Posting Date]]&lt;&gt;"",IF(Table1[[#This Row],[Reference Number]]=Q276,B276+1,1),"")</f>
        <v/>
      </c>
      <c r="C277" s="61"/>
      <c r="D277" s="61"/>
      <c r="E277" s="138"/>
      <c r="F277" s="141" t="str">
        <f>IFERROR(IF(VLOOKUP(Table1[[#This Row],[Budget Code Description]],Dimentions!$X$6:$AC$139,2,FALSE)="","",VLOOKUP(Table1[[#This Row],[Budget Code Description]],Dimentions!$X$6:$AC$139,2,FALSE)),"")</f>
        <v/>
      </c>
      <c r="G277" s="141"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1" t="str">
        <f>IFERROR(VLOOKUP(Table1[[#This Row],[Budget Code Description]],Table6[#All],8,FALSE),"")</f>
        <v/>
      </c>
      <c r="L277" s="63"/>
      <c r="M277" s="65" t="str">
        <f>IFERROR(VLOOKUP(Table1[[#This Row],[Staff ID]],Table2[],2,FALSE),"")</f>
        <v/>
      </c>
      <c r="N277" s="209" t="str">
        <f>IFERROR(IF(VLOOKUP(Table1[[#This Row],[Budget Code Description]],Dimentions!$X$6:$AC$134,4,FALSE)="","",VLOOKUP(Table1[[#This Row],[Budget Code Description]],Dimentions!$X$6:$AC$134,4,FALSE)),"")</f>
        <v/>
      </c>
      <c r="O277" s="65" t="str">
        <f>IFERROR(VLOOKUP(Table1[[#This Row],[Vendor ID]],Table549[],2,FALSE),"")</f>
        <v/>
      </c>
      <c r="P277" s="63"/>
      <c r="Q277" s="141" t="str">
        <f>IF(Table1[[#This Row],[Posting Date]]&lt;&gt;"",$D$9,"")</f>
        <v/>
      </c>
      <c r="R277" s="157" t="str">
        <f>IF(Table1[[#This Row],[Posting Date]]&lt;&gt;"",$D$10,"")</f>
        <v/>
      </c>
      <c r="S277" s="66"/>
      <c r="T277" s="63"/>
      <c r="U277" s="67"/>
      <c r="V277" s="67"/>
      <c r="W277" s="67" t="str">
        <f t="shared" si="8"/>
        <v/>
      </c>
      <c r="X277" s="159" t="str">
        <f>IF(E277="","",(IF(Table1[[#This Row],[Cur]]="USD",Table1[[#This Row],[Cur_Amount Debit]],Table1[[#This Row],[Cur_Amount Debit]]/Table1[[#This Row],[Exchange Rate]])))</f>
        <v/>
      </c>
      <c r="Y277" s="159" t="str">
        <f>IF(E277="","",(IF(Table1[[#This Row],[Cur]]="USD",Table1[[#This Row],[Cur_Amount Credit]],Table1[[#This Row],[Cur_Amount Credit]]/ExchangeRate)))</f>
        <v/>
      </c>
      <c r="Z277" s="201" t="str">
        <f>IF(E277="","",(Table1[[#This Row],[Debit USD]]-Table1[[#This Row],[Credit USD]]))</f>
        <v/>
      </c>
      <c r="AA277" s="226"/>
      <c r="AB277" s="255"/>
      <c r="AC277" s="1"/>
      <c r="AD277" s="15"/>
      <c r="AE277" s="15" t="str">
        <f>IF(AND(OR(Table1[[#This Row],[Account]]="15030",Table1[[#This Row],[Account]]="15035",Table1[[#This Row],[Account]]="20150"),Table1[[#This Row],[Vendor ID]]=""),1,"")</f>
        <v/>
      </c>
      <c r="AF277" s="15"/>
      <c r="AG277" s="15"/>
      <c r="AH277" s="15"/>
      <c r="AI277" s="46" t="str">
        <f>IF(Table1[[#This Row],[Posting Date]]&lt;&gt;"","GJ-"&amp;CountryID,"")</f>
        <v/>
      </c>
      <c r="AJ277" s="59" t="str">
        <f>IF(Table1[[#This Row],[Posting Date]]&lt;&gt;"",Table1[[#This Row],[Posting Date]],"")</f>
        <v/>
      </c>
      <c r="AK277" s="46"/>
      <c r="AL277" s="46" t="str">
        <f>IF(Table1[[#This Row],[Description]]&lt;&gt;"",Table1[[#This Row],[Description]],"")</f>
        <v/>
      </c>
      <c r="AM277" s="46" t="str">
        <f>IF(Table1[[#This Row],[Posting Date]]&lt;&gt;"",Table1[[#This Row],[Reference Number]],"")</f>
        <v/>
      </c>
      <c r="AN277" s="46" t="str">
        <f>TRIM(Table1[[#This Row],[Line '#]])</f>
        <v/>
      </c>
      <c r="AO277" s="46" t="str">
        <f>TRIM(Table1[[#This Row],[Account]])</f>
        <v/>
      </c>
      <c r="AP277" s="46" t="str">
        <f>IF(Table1[[#This Row],[Posting Date]]&lt;&gt;"",$D$5,"")</f>
        <v/>
      </c>
      <c r="AQ277" s="46" t="str">
        <f>TRIM(Table1[[#This Row],[Departments-Prgrams]])</f>
        <v/>
      </c>
      <c r="AR277" s="46" t="str">
        <f>TRIM(Table1[[#This Row],[Grant]])</f>
        <v/>
      </c>
      <c r="AS277" s="46" t="str">
        <f>TRIM(Table1[[#This Row],[Staff ID]])</f>
        <v/>
      </c>
      <c r="AT277" s="46" t="str">
        <f>IF(TRIM(Table1[[#This Row],[Budget Code]])=0,"",TRIM(Table1[[#This Row],[Budget Code]]))</f>
        <v/>
      </c>
      <c r="AU277" s="46" t="str">
        <f>IF(Table1[[#This Row],[Line Description]]&lt;&gt;"",Table1[[#This Row],[Line Description]],"")</f>
        <v/>
      </c>
      <c r="AV277" s="46" t="str">
        <f>IF(Table1[[#This Row],[Cur_Amount Debit]]&gt;0,ROUND(Table1[[#This Row],[Cur_Amount Debit]],2),"")</f>
        <v/>
      </c>
      <c r="AW277" s="46" t="str">
        <f>IF(Table1[[#This Row],[Cur_Amount Credit]]&gt;0,ROUND(Table1[[#This Row],[Cur_Amount Credit]],2),"")</f>
        <v/>
      </c>
      <c r="AX277" s="46" t="str">
        <f>LEFT(Table1[[#This Row],[Cur]],3)</f>
        <v/>
      </c>
      <c r="AY277" s="59"/>
      <c r="AZ277" s="46"/>
      <c r="BA277" s="46" t="str">
        <f>IF(Table1[[#This Row],[Cur]]&lt;&gt;"",IF(Table1[[#This Row],[Cur]]="USD","",ExchangeRate),"")</f>
        <v/>
      </c>
      <c r="BB277" s="46" t="str">
        <f>IF(Table1[[#This Row],[Grant]]&lt;&gt;"",VLOOKUP(Table1[[#This Row],[Grant]],Grants!B:D,3),"")</f>
        <v/>
      </c>
      <c r="BC277" s="46" t="str">
        <f>TRIM(Table1[[#This Row],[Vendor ID]])</f>
        <v/>
      </c>
      <c r="BD277">
        <f>IF(Table1[[#This Row],[Reference Number]]=Q276,BD276,BD276+1)</f>
        <v>0</v>
      </c>
    </row>
    <row r="278" spans="1:56" ht="11.25" customHeight="1" x14ac:dyDescent="0.25">
      <c r="A278" s="1"/>
      <c r="B278" s="88" t="str">
        <f>IF(Table1[[#This Row],[Posting Date]]&lt;&gt;"",IF(Table1[[#This Row],[Reference Number]]=Q277,B277+1,1),"")</f>
        <v/>
      </c>
      <c r="C278" s="61"/>
      <c r="D278" s="61"/>
      <c r="E278" s="138"/>
      <c r="F278" s="141" t="str">
        <f>IFERROR(IF(VLOOKUP(Table1[[#This Row],[Budget Code Description]],Dimentions!$X$6:$AC$139,2,FALSE)="","",VLOOKUP(Table1[[#This Row],[Budget Code Description]],Dimentions!$X$6:$AC$139,2,FALSE)),"")</f>
        <v/>
      </c>
      <c r="G278" s="141"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1" t="str">
        <f>IFERROR(VLOOKUP(Table1[[#This Row],[Budget Code Description]],Table6[#All],8,FALSE),"")</f>
        <v/>
      </c>
      <c r="L278" s="63"/>
      <c r="M278" s="65" t="str">
        <f>IFERROR(VLOOKUP(Table1[[#This Row],[Staff ID]],Table2[],2,FALSE),"")</f>
        <v/>
      </c>
      <c r="N278" s="209" t="str">
        <f>IFERROR(IF(VLOOKUP(Table1[[#This Row],[Budget Code Description]],Dimentions!$X$6:$AC$134,4,FALSE)="","",VLOOKUP(Table1[[#This Row],[Budget Code Description]],Dimentions!$X$6:$AC$134,4,FALSE)),"")</f>
        <v/>
      </c>
      <c r="O278" s="65" t="str">
        <f>IFERROR(VLOOKUP(Table1[[#This Row],[Vendor ID]],Table549[],2,FALSE),"")</f>
        <v/>
      </c>
      <c r="P278" s="63"/>
      <c r="Q278" s="141" t="str">
        <f>IF(Table1[[#This Row],[Posting Date]]&lt;&gt;"",$D$9,"")</f>
        <v/>
      </c>
      <c r="R278" s="157" t="str">
        <f>IF(Table1[[#This Row],[Posting Date]]&lt;&gt;"",$D$10,"")</f>
        <v/>
      </c>
      <c r="S278" s="66"/>
      <c r="T278" s="63"/>
      <c r="U278" s="67"/>
      <c r="V278" s="67"/>
      <c r="W278" s="67" t="str">
        <f t="shared" si="8"/>
        <v/>
      </c>
      <c r="X278" s="159" t="str">
        <f>IF(E278="","",(IF(Table1[[#This Row],[Cur]]="USD",Table1[[#This Row],[Cur_Amount Debit]],Table1[[#This Row],[Cur_Amount Debit]]/Table1[[#This Row],[Exchange Rate]])))</f>
        <v/>
      </c>
      <c r="Y278" s="159" t="str">
        <f>IF(E278="","",(IF(Table1[[#This Row],[Cur]]="USD",Table1[[#This Row],[Cur_Amount Credit]],Table1[[#This Row],[Cur_Amount Credit]]/ExchangeRate)))</f>
        <v/>
      </c>
      <c r="Z278" s="201" t="str">
        <f>IF(E278="","",(Table1[[#This Row],[Debit USD]]-Table1[[#This Row],[Credit USD]]))</f>
        <v/>
      </c>
      <c r="AA278" s="226"/>
      <c r="AB278" s="255"/>
      <c r="AC278" s="1"/>
      <c r="AD278" s="15"/>
      <c r="AE278" s="15" t="str">
        <f>IF(AND(OR(Table1[[#This Row],[Account]]="15030",Table1[[#This Row],[Account]]="15035",Table1[[#This Row],[Account]]="20150"),Table1[[#This Row],[Vendor ID]]=""),1,"")</f>
        <v/>
      </c>
      <c r="AF278" s="15"/>
      <c r="AG278" s="15"/>
      <c r="AH278" s="15"/>
      <c r="AI278" s="46" t="str">
        <f>IF(Table1[[#This Row],[Posting Date]]&lt;&gt;"","GJ-"&amp;CountryID,"")</f>
        <v/>
      </c>
      <c r="AJ278" s="59" t="str">
        <f>IF(Table1[[#This Row],[Posting Date]]&lt;&gt;"",Table1[[#This Row],[Posting Date]],"")</f>
        <v/>
      </c>
      <c r="AK278" s="46"/>
      <c r="AL278" s="46" t="str">
        <f>IF(Table1[[#This Row],[Description]]&lt;&gt;"",Table1[[#This Row],[Description]],"")</f>
        <v/>
      </c>
      <c r="AM278" s="46" t="str">
        <f>IF(Table1[[#This Row],[Posting Date]]&lt;&gt;"",Table1[[#This Row],[Reference Number]],"")</f>
        <v/>
      </c>
      <c r="AN278" s="46" t="str">
        <f>TRIM(Table1[[#This Row],[Line '#]])</f>
        <v/>
      </c>
      <c r="AO278" s="46" t="str">
        <f>TRIM(Table1[[#This Row],[Account]])</f>
        <v/>
      </c>
      <c r="AP278" s="46" t="str">
        <f>IF(Table1[[#This Row],[Posting Date]]&lt;&gt;"",$D$5,"")</f>
        <v/>
      </c>
      <c r="AQ278" s="46" t="str">
        <f>TRIM(Table1[[#This Row],[Departments-Prgrams]])</f>
        <v/>
      </c>
      <c r="AR278" s="46" t="str">
        <f>TRIM(Table1[[#This Row],[Grant]])</f>
        <v/>
      </c>
      <c r="AS278" s="46" t="str">
        <f>TRIM(Table1[[#This Row],[Staff ID]])</f>
        <v/>
      </c>
      <c r="AT278" s="46" t="str">
        <f>IF(TRIM(Table1[[#This Row],[Budget Code]])=0,"",TRIM(Table1[[#This Row],[Budget Code]]))</f>
        <v/>
      </c>
      <c r="AU278" s="46" t="str">
        <f>IF(Table1[[#This Row],[Line Description]]&lt;&gt;"",Table1[[#This Row],[Line Description]],"")</f>
        <v/>
      </c>
      <c r="AV278" s="46" t="str">
        <f>IF(Table1[[#This Row],[Cur_Amount Debit]]&gt;0,ROUND(Table1[[#This Row],[Cur_Amount Debit]],2),"")</f>
        <v/>
      </c>
      <c r="AW278" s="46" t="str">
        <f>IF(Table1[[#This Row],[Cur_Amount Credit]]&gt;0,ROUND(Table1[[#This Row],[Cur_Amount Credit]],2),"")</f>
        <v/>
      </c>
      <c r="AX278" s="46" t="str">
        <f>LEFT(Table1[[#This Row],[Cur]],3)</f>
        <v/>
      </c>
      <c r="AY278" s="59"/>
      <c r="AZ278" s="46"/>
      <c r="BA278" s="46" t="str">
        <f>IF(Table1[[#This Row],[Cur]]&lt;&gt;"",IF(Table1[[#This Row],[Cur]]="USD","",ExchangeRate),"")</f>
        <v/>
      </c>
      <c r="BB278" s="46" t="str">
        <f>IF(Table1[[#This Row],[Grant]]&lt;&gt;"",VLOOKUP(Table1[[#This Row],[Grant]],Grants!B:D,3),"")</f>
        <v/>
      </c>
      <c r="BC278" s="46" t="str">
        <f>TRIM(Table1[[#This Row],[Vendor ID]])</f>
        <v/>
      </c>
      <c r="BD278">
        <f>IF(Table1[[#This Row],[Reference Number]]=Q277,BD277,BD277+1)</f>
        <v>0</v>
      </c>
    </row>
    <row r="279" spans="1:56" ht="11.25" customHeight="1" x14ac:dyDescent="0.25">
      <c r="A279" s="1"/>
      <c r="B279" s="88" t="str">
        <f>IF(Table1[[#This Row],[Posting Date]]&lt;&gt;"",IF(Table1[[#This Row],[Reference Number]]=Q278,B278+1,1),"")</f>
        <v/>
      </c>
      <c r="C279" s="61"/>
      <c r="D279" s="61"/>
      <c r="E279" s="138"/>
      <c r="F279" s="141" t="str">
        <f>IFERROR(IF(VLOOKUP(Table1[[#This Row],[Budget Code Description]],Dimentions!$X$6:$AC$139,2,FALSE)="","",VLOOKUP(Table1[[#This Row],[Budget Code Description]],Dimentions!$X$6:$AC$139,2,FALSE)),"")</f>
        <v/>
      </c>
      <c r="G279" s="141"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1" t="str">
        <f>IFERROR(VLOOKUP(Table1[[#This Row],[Budget Code Description]],Table6[#All],8,FALSE),"")</f>
        <v/>
      </c>
      <c r="L279" s="63"/>
      <c r="M279" s="65" t="str">
        <f>IFERROR(VLOOKUP(Table1[[#This Row],[Staff ID]],Table2[],2,FALSE),"")</f>
        <v/>
      </c>
      <c r="N279" s="209" t="str">
        <f>IFERROR(IF(VLOOKUP(Table1[[#This Row],[Budget Code Description]],Dimentions!$X$6:$AC$134,4,FALSE)="","",VLOOKUP(Table1[[#This Row],[Budget Code Description]],Dimentions!$X$6:$AC$134,4,FALSE)),"")</f>
        <v/>
      </c>
      <c r="O279" s="65" t="str">
        <f>IFERROR(VLOOKUP(Table1[[#This Row],[Vendor ID]],Table549[],2,FALSE),"")</f>
        <v/>
      </c>
      <c r="P279" s="63"/>
      <c r="Q279" s="141" t="str">
        <f>IF(Table1[[#This Row],[Posting Date]]&lt;&gt;"",$D$9,"")</f>
        <v/>
      </c>
      <c r="R279" s="157" t="str">
        <f>IF(Table1[[#This Row],[Posting Date]]&lt;&gt;"",$D$10,"")</f>
        <v/>
      </c>
      <c r="S279" s="66"/>
      <c r="T279" s="63"/>
      <c r="U279" s="67"/>
      <c r="V279" s="67"/>
      <c r="W279" s="67" t="str">
        <f t="shared" si="8"/>
        <v/>
      </c>
      <c r="X279" s="159" t="str">
        <f>IF(E279="","",(IF(Table1[[#This Row],[Cur]]="USD",Table1[[#This Row],[Cur_Amount Debit]],Table1[[#This Row],[Cur_Amount Debit]]/Table1[[#This Row],[Exchange Rate]])))</f>
        <v/>
      </c>
      <c r="Y279" s="159" t="str">
        <f>IF(E279="","",(IF(Table1[[#This Row],[Cur]]="USD",Table1[[#This Row],[Cur_Amount Credit]],Table1[[#This Row],[Cur_Amount Credit]]/ExchangeRate)))</f>
        <v/>
      </c>
      <c r="Z279" s="201" t="str">
        <f>IF(E279="","",(Table1[[#This Row],[Debit USD]]-Table1[[#This Row],[Credit USD]]))</f>
        <v/>
      </c>
      <c r="AA279" s="226"/>
      <c r="AB279" s="255"/>
      <c r="AC279" s="1"/>
      <c r="AD279" s="15"/>
      <c r="AE279" s="15" t="str">
        <f>IF(AND(OR(Table1[[#This Row],[Account]]="15030",Table1[[#This Row],[Account]]="15035",Table1[[#This Row],[Account]]="20150"),Table1[[#This Row],[Vendor ID]]=""),1,"")</f>
        <v/>
      </c>
      <c r="AF279" s="15"/>
      <c r="AG279" s="15"/>
      <c r="AH279" s="15"/>
      <c r="AI279" s="46" t="str">
        <f>IF(Table1[[#This Row],[Posting Date]]&lt;&gt;"","GJ-"&amp;CountryID,"")</f>
        <v/>
      </c>
      <c r="AJ279" s="59" t="str">
        <f>IF(Table1[[#This Row],[Posting Date]]&lt;&gt;"",Table1[[#This Row],[Posting Date]],"")</f>
        <v/>
      </c>
      <c r="AK279" s="46"/>
      <c r="AL279" s="46" t="str">
        <f>IF(Table1[[#This Row],[Description]]&lt;&gt;"",Table1[[#This Row],[Description]],"")</f>
        <v/>
      </c>
      <c r="AM279" s="46" t="str">
        <f>IF(Table1[[#This Row],[Posting Date]]&lt;&gt;"",Table1[[#This Row],[Reference Number]],"")</f>
        <v/>
      </c>
      <c r="AN279" s="46" t="str">
        <f>TRIM(Table1[[#This Row],[Line '#]])</f>
        <v/>
      </c>
      <c r="AO279" s="46" t="str">
        <f>TRIM(Table1[[#This Row],[Account]])</f>
        <v/>
      </c>
      <c r="AP279" s="46" t="str">
        <f>IF(Table1[[#This Row],[Posting Date]]&lt;&gt;"",$D$5,"")</f>
        <v/>
      </c>
      <c r="AQ279" s="46" t="str">
        <f>TRIM(Table1[[#This Row],[Departments-Prgrams]])</f>
        <v/>
      </c>
      <c r="AR279" s="46" t="str">
        <f>TRIM(Table1[[#This Row],[Grant]])</f>
        <v/>
      </c>
      <c r="AS279" s="46" t="str">
        <f>TRIM(Table1[[#This Row],[Staff ID]])</f>
        <v/>
      </c>
      <c r="AT279" s="46" t="str">
        <f>IF(TRIM(Table1[[#This Row],[Budget Code]])=0,"",TRIM(Table1[[#This Row],[Budget Code]]))</f>
        <v/>
      </c>
      <c r="AU279" s="46" t="str">
        <f>IF(Table1[[#This Row],[Line Description]]&lt;&gt;"",Table1[[#This Row],[Line Description]],"")</f>
        <v/>
      </c>
      <c r="AV279" s="46" t="str">
        <f>IF(Table1[[#This Row],[Cur_Amount Debit]]&gt;0,ROUND(Table1[[#This Row],[Cur_Amount Debit]],2),"")</f>
        <v/>
      </c>
      <c r="AW279" s="46" t="str">
        <f>IF(Table1[[#This Row],[Cur_Amount Credit]]&gt;0,ROUND(Table1[[#This Row],[Cur_Amount Credit]],2),"")</f>
        <v/>
      </c>
      <c r="AX279" s="46" t="str">
        <f>LEFT(Table1[[#This Row],[Cur]],3)</f>
        <v/>
      </c>
      <c r="AY279" s="59"/>
      <c r="AZ279" s="46"/>
      <c r="BA279" s="46" t="str">
        <f>IF(Table1[[#This Row],[Cur]]&lt;&gt;"",IF(Table1[[#This Row],[Cur]]="USD","",ExchangeRate),"")</f>
        <v/>
      </c>
      <c r="BB279" s="46" t="str">
        <f>IF(Table1[[#This Row],[Grant]]&lt;&gt;"",VLOOKUP(Table1[[#This Row],[Grant]],Grants!B:D,3),"")</f>
        <v/>
      </c>
      <c r="BC279" s="46" t="str">
        <f>TRIM(Table1[[#This Row],[Vendor ID]])</f>
        <v/>
      </c>
      <c r="BD279">
        <f>IF(Table1[[#This Row],[Reference Number]]=Q278,BD278,BD278+1)</f>
        <v>0</v>
      </c>
    </row>
    <row r="280" spans="1:56" ht="11.25" customHeight="1" x14ac:dyDescent="0.25">
      <c r="A280" s="1"/>
      <c r="B280" s="88" t="str">
        <f>IF(Table1[[#This Row],[Posting Date]]&lt;&gt;"",IF(Table1[[#This Row],[Reference Number]]=Q279,B279+1,1),"")</f>
        <v/>
      </c>
      <c r="C280" s="61"/>
      <c r="D280" s="61"/>
      <c r="E280" s="138"/>
      <c r="F280" s="141" t="str">
        <f>IFERROR(IF(VLOOKUP(Table1[[#This Row],[Budget Code Description]],Dimentions!$X$6:$AC$139,2,FALSE)="","",VLOOKUP(Table1[[#This Row],[Budget Code Description]],Dimentions!$X$6:$AC$139,2,FALSE)),"")</f>
        <v/>
      </c>
      <c r="G280" s="141"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1" t="str">
        <f>IFERROR(VLOOKUP(Table1[[#This Row],[Budget Code Description]],Table6[#All],8,FALSE),"")</f>
        <v/>
      </c>
      <c r="L280" s="63"/>
      <c r="M280" s="65" t="str">
        <f>IFERROR(VLOOKUP(Table1[[#This Row],[Staff ID]],Table2[],2,FALSE),"")</f>
        <v/>
      </c>
      <c r="N280" s="209" t="str">
        <f>IFERROR(IF(VLOOKUP(Table1[[#This Row],[Budget Code Description]],Dimentions!$X$6:$AC$134,4,FALSE)="","",VLOOKUP(Table1[[#This Row],[Budget Code Description]],Dimentions!$X$6:$AC$134,4,FALSE)),"")</f>
        <v/>
      </c>
      <c r="O280" s="65" t="str">
        <f>IFERROR(VLOOKUP(Table1[[#This Row],[Vendor ID]],Table549[],2,FALSE),"")</f>
        <v/>
      </c>
      <c r="P280" s="63"/>
      <c r="Q280" s="141" t="str">
        <f>IF(Table1[[#This Row],[Posting Date]]&lt;&gt;"",$D$9,"")</f>
        <v/>
      </c>
      <c r="R280" s="157" t="str">
        <f>IF(Table1[[#This Row],[Posting Date]]&lt;&gt;"",$D$10,"")</f>
        <v/>
      </c>
      <c r="S280" s="66"/>
      <c r="T280" s="63"/>
      <c r="U280" s="67"/>
      <c r="V280" s="67"/>
      <c r="W280" s="67" t="str">
        <f t="shared" si="8"/>
        <v/>
      </c>
      <c r="X280" s="159" t="str">
        <f>IF(E280="","",(IF(Table1[[#This Row],[Cur]]="USD",Table1[[#This Row],[Cur_Amount Debit]],Table1[[#This Row],[Cur_Amount Debit]]/Table1[[#This Row],[Exchange Rate]])))</f>
        <v/>
      </c>
      <c r="Y280" s="159" t="str">
        <f>IF(E280="","",(IF(Table1[[#This Row],[Cur]]="USD",Table1[[#This Row],[Cur_Amount Credit]],Table1[[#This Row],[Cur_Amount Credit]]/ExchangeRate)))</f>
        <v/>
      </c>
      <c r="Z280" s="201" t="str">
        <f>IF(E280="","",(Table1[[#This Row],[Debit USD]]-Table1[[#This Row],[Credit USD]]))</f>
        <v/>
      </c>
      <c r="AA280" s="226"/>
      <c r="AB280" s="255"/>
      <c r="AC280" s="1"/>
      <c r="AD280" s="15"/>
      <c r="AE280" s="15" t="str">
        <f>IF(AND(OR(Table1[[#This Row],[Account]]="15030",Table1[[#This Row],[Account]]="15035",Table1[[#This Row],[Account]]="20150"),Table1[[#This Row],[Vendor ID]]=""),1,"")</f>
        <v/>
      </c>
      <c r="AF280" s="15"/>
      <c r="AG280" s="15"/>
      <c r="AH280" s="15"/>
      <c r="AI280" s="46" t="str">
        <f>IF(Table1[[#This Row],[Posting Date]]&lt;&gt;"","GJ-"&amp;CountryID,"")</f>
        <v/>
      </c>
      <c r="AJ280" s="59" t="str">
        <f>IF(Table1[[#This Row],[Posting Date]]&lt;&gt;"",Table1[[#This Row],[Posting Date]],"")</f>
        <v/>
      </c>
      <c r="AK280" s="46"/>
      <c r="AL280" s="46" t="str">
        <f>IF(Table1[[#This Row],[Description]]&lt;&gt;"",Table1[[#This Row],[Description]],"")</f>
        <v/>
      </c>
      <c r="AM280" s="46" t="str">
        <f>IF(Table1[[#This Row],[Posting Date]]&lt;&gt;"",Table1[[#This Row],[Reference Number]],"")</f>
        <v/>
      </c>
      <c r="AN280" s="46" t="str">
        <f>TRIM(Table1[[#This Row],[Line '#]])</f>
        <v/>
      </c>
      <c r="AO280" s="46" t="str">
        <f>TRIM(Table1[[#This Row],[Account]])</f>
        <v/>
      </c>
      <c r="AP280" s="46" t="str">
        <f>IF(Table1[[#This Row],[Posting Date]]&lt;&gt;"",$D$5,"")</f>
        <v/>
      </c>
      <c r="AQ280" s="46" t="str">
        <f>TRIM(Table1[[#This Row],[Departments-Prgrams]])</f>
        <v/>
      </c>
      <c r="AR280" s="46" t="str">
        <f>TRIM(Table1[[#This Row],[Grant]])</f>
        <v/>
      </c>
      <c r="AS280" s="46" t="str">
        <f>TRIM(Table1[[#This Row],[Staff ID]])</f>
        <v/>
      </c>
      <c r="AT280" s="46" t="str">
        <f>IF(TRIM(Table1[[#This Row],[Budget Code]])=0,"",TRIM(Table1[[#This Row],[Budget Code]]))</f>
        <v/>
      </c>
      <c r="AU280" s="46" t="str">
        <f>IF(Table1[[#This Row],[Line Description]]&lt;&gt;"",Table1[[#This Row],[Line Description]],"")</f>
        <v/>
      </c>
      <c r="AV280" s="46" t="str">
        <f>IF(Table1[[#This Row],[Cur_Amount Debit]]&gt;0,ROUND(Table1[[#This Row],[Cur_Amount Debit]],2),"")</f>
        <v/>
      </c>
      <c r="AW280" s="46" t="str">
        <f>IF(Table1[[#This Row],[Cur_Amount Credit]]&gt;0,ROUND(Table1[[#This Row],[Cur_Amount Credit]],2),"")</f>
        <v/>
      </c>
      <c r="AX280" s="46" t="str">
        <f>LEFT(Table1[[#This Row],[Cur]],3)</f>
        <v/>
      </c>
      <c r="AY280" s="59"/>
      <c r="AZ280" s="46"/>
      <c r="BA280" s="46" t="str">
        <f>IF(Table1[[#This Row],[Cur]]&lt;&gt;"",IF(Table1[[#This Row],[Cur]]="USD","",ExchangeRate),"")</f>
        <v/>
      </c>
      <c r="BB280" s="46" t="str">
        <f>IF(Table1[[#This Row],[Grant]]&lt;&gt;"",VLOOKUP(Table1[[#This Row],[Grant]],Grants!B:D,3),"")</f>
        <v/>
      </c>
      <c r="BC280" s="46" t="str">
        <f>TRIM(Table1[[#This Row],[Vendor ID]])</f>
        <v/>
      </c>
      <c r="BD280">
        <f>IF(Table1[[#This Row],[Reference Number]]=Q279,BD279,BD279+1)</f>
        <v>0</v>
      </c>
    </row>
    <row r="281" spans="1:56" ht="11.25" customHeight="1" x14ac:dyDescent="0.25">
      <c r="A281" s="1"/>
      <c r="B281" s="88" t="str">
        <f>IF(Table1[[#This Row],[Posting Date]]&lt;&gt;"",IF(Table1[[#This Row],[Reference Number]]=Q280,B280+1,1),"")</f>
        <v/>
      </c>
      <c r="C281" s="61"/>
      <c r="D281" s="61"/>
      <c r="E281" s="138"/>
      <c r="F281" s="141" t="str">
        <f>IFERROR(IF(VLOOKUP(Table1[[#This Row],[Budget Code Description]],Dimentions!$X$6:$AC$139,2,FALSE)="","",VLOOKUP(Table1[[#This Row],[Budget Code Description]],Dimentions!$X$6:$AC$139,2,FALSE)),"")</f>
        <v/>
      </c>
      <c r="G281" s="141"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1" t="str">
        <f>IFERROR(VLOOKUP(Table1[[#This Row],[Budget Code Description]],Table6[#All],8,FALSE),"")</f>
        <v/>
      </c>
      <c r="L281" s="63"/>
      <c r="M281" s="65" t="str">
        <f>IFERROR(VLOOKUP(Table1[[#This Row],[Staff ID]],Table2[],2,FALSE),"")</f>
        <v/>
      </c>
      <c r="N281" s="209" t="str">
        <f>IFERROR(IF(VLOOKUP(Table1[[#This Row],[Budget Code Description]],Dimentions!$X$6:$AC$134,4,FALSE)="","",VLOOKUP(Table1[[#This Row],[Budget Code Description]],Dimentions!$X$6:$AC$134,4,FALSE)),"")</f>
        <v/>
      </c>
      <c r="O281" s="65" t="str">
        <f>IFERROR(VLOOKUP(Table1[[#This Row],[Vendor ID]],Table549[],2,FALSE),"")</f>
        <v/>
      </c>
      <c r="P281" s="63"/>
      <c r="Q281" s="141" t="str">
        <f>IF(Table1[[#This Row],[Posting Date]]&lt;&gt;"",$D$9,"")</f>
        <v/>
      </c>
      <c r="R281" s="157" t="str">
        <f>IF(Table1[[#This Row],[Posting Date]]&lt;&gt;"",$D$10,"")</f>
        <v/>
      </c>
      <c r="S281" s="66"/>
      <c r="T281" s="63"/>
      <c r="U281" s="67"/>
      <c r="V281" s="67"/>
      <c r="W281" s="67" t="str">
        <f t="shared" si="8"/>
        <v/>
      </c>
      <c r="X281" s="159" t="str">
        <f>IF(E281="","",(IF(Table1[[#This Row],[Cur]]="USD",Table1[[#This Row],[Cur_Amount Debit]],Table1[[#This Row],[Cur_Amount Debit]]/Table1[[#This Row],[Exchange Rate]])))</f>
        <v/>
      </c>
      <c r="Y281" s="159" t="str">
        <f>IF(E281="","",(IF(Table1[[#This Row],[Cur]]="USD",Table1[[#This Row],[Cur_Amount Credit]],Table1[[#This Row],[Cur_Amount Credit]]/ExchangeRate)))</f>
        <v/>
      </c>
      <c r="Z281" s="201" t="str">
        <f>IF(E281="","",(Table1[[#This Row],[Debit USD]]-Table1[[#This Row],[Credit USD]]))</f>
        <v/>
      </c>
      <c r="AA281" s="226"/>
      <c r="AB281" s="255"/>
      <c r="AC281" s="1"/>
      <c r="AD281" s="15"/>
      <c r="AE281" s="15" t="str">
        <f>IF(AND(OR(Table1[[#This Row],[Account]]="15030",Table1[[#This Row],[Account]]="15035",Table1[[#This Row],[Account]]="20150"),Table1[[#This Row],[Vendor ID]]=""),1,"")</f>
        <v/>
      </c>
      <c r="AF281" s="15"/>
      <c r="AG281" s="15"/>
      <c r="AH281" s="15"/>
      <c r="AI281" s="46" t="str">
        <f>IF(Table1[[#This Row],[Posting Date]]&lt;&gt;"","GJ-"&amp;CountryID,"")</f>
        <v/>
      </c>
      <c r="AJ281" s="59" t="str">
        <f>IF(Table1[[#This Row],[Posting Date]]&lt;&gt;"",Table1[[#This Row],[Posting Date]],"")</f>
        <v/>
      </c>
      <c r="AK281" s="46"/>
      <c r="AL281" s="46" t="str">
        <f>IF(Table1[[#This Row],[Description]]&lt;&gt;"",Table1[[#This Row],[Description]],"")</f>
        <v/>
      </c>
      <c r="AM281" s="46" t="str">
        <f>IF(Table1[[#This Row],[Posting Date]]&lt;&gt;"",Table1[[#This Row],[Reference Number]],"")</f>
        <v/>
      </c>
      <c r="AN281" s="46" t="str">
        <f>TRIM(Table1[[#This Row],[Line '#]])</f>
        <v/>
      </c>
      <c r="AO281" s="46" t="str">
        <f>TRIM(Table1[[#This Row],[Account]])</f>
        <v/>
      </c>
      <c r="AP281" s="46" t="str">
        <f>IF(Table1[[#This Row],[Posting Date]]&lt;&gt;"",$D$5,"")</f>
        <v/>
      </c>
      <c r="AQ281" s="46" t="str">
        <f>TRIM(Table1[[#This Row],[Departments-Prgrams]])</f>
        <v/>
      </c>
      <c r="AR281" s="46" t="str">
        <f>TRIM(Table1[[#This Row],[Grant]])</f>
        <v/>
      </c>
      <c r="AS281" s="46" t="str">
        <f>TRIM(Table1[[#This Row],[Staff ID]])</f>
        <v/>
      </c>
      <c r="AT281" s="46" t="str">
        <f>IF(TRIM(Table1[[#This Row],[Budget Code]])=0,"",TRIM(Table1[[#This Row],[Budget Code]]))</f>
        <v/>
      </c>
      <c r="AU281" s="46" t="str">
        <f>IF(Table1[[#This Row],[Line Description]]&lt;&gt;"",Table1[[#This Row],[Line Description]],"")</f>
        <v/>
      </c>
      <c r="AV281" s="46" t="str">
        <f>IF(Table1[[#This Row],[Cur_Amount Debit]]&gt;0,ROUND(Table1[[#This Row],[Cur_Amount Debit]],2),"")</f>
        <v/>
      </c>
      <c r="AW281" s="46" t="str">
        <f>IF(Table1[[#This Row],[Cur_Amount Credit]]&gt;0,ROUND(Table1[[#This Row],[Cur_Amount Credit]],2),"")</f>
        <v/>
      </c>
      <c r="AX281" s="46" t="str">
        <f>LEFT(Table1[[#This Row],[Cur]],3)</f>
        <v/>
      </c>
      <c r="AY281" s="59"/>
      <c r="AZ281" s="46"/>
      <c r="BA281" s="46" t="str">
        <f>IF(Table1[[#This Row],[Cur]]&lt;&gt;"",IF(Table1[[#This Row],[Cur]]="USD","",ExchangeRate),"")</f>
        <v/>
      </c>
      <c r="BB281" s="46" t="str">
        <f>IF(Table1[[#This Row],[Grant]]&lt;&gt;"",VLOOKUP(Table1[[#This Row],[Grant]],Grants!B:D,3),"")</f>
        <v/>
      </c>
      <c r="BC281" s="46" t="str">
        <f>TRIM(Table1[[#This Row],[Vendor ID]])</f>
        <v/>
      </c>
      <c r="BD281">
        <f>IF(Table1[[#This Row],[Reference Number]]=Q280,BD280,BD280+1)</f>
        <v>0</v>
      </c>
    </row>
    <row r="282" spans="1:56" ht="11.25" customHeight="1" x14ac:dyDescent="0.25">
      <c r="A282" s="1"/>
      <c r="B282" s="88" t="str">
        <f>IF(Table1[[#This Row],[Posting Date]]&lt;&gt;"",IF(Table1[[#This Row],[Reference Number]]=Q281,B281+1,1),"")</f>
        <v/>
      </c>
      <c r="C282" s="61"/>
      <c r="D282" s="61"/>
      <c r="E282" s="138"/>
      <c r="F282" s="141" t="str">
        <f>IFERROR(IF(VLOOKUP(Table1[[#This Row],[Budget Code Description]],Dimentions!$X$6:$AC$139,2,FALSE)="","",VLOOKUP(Table1[[#This Row],[Budget Code Description]],Dimentions!$X$6:$AC$139,2,FALSE)),"")</f>
        <v/>
      </c>
      <c r="G282" s="141"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1" t="str">
        <f>IFERROR(VLOOKUP(Table1[[#This Row],[Budget Code Description]],Table6[#All],8,FALSE),"")</f>
        <v/>
      </c>
      <c r="L282" s="63"/>
      <c r="M282" s="65" t="str">
        <f>IFERROR(VLOOKUP(Table1[[#This Row],[Staff ID]],Table2[],2,FALSE),"")</f>
        <v/>
      </c>
      <c r="N282" s="209" t="str">
        <f>IFERROR(IF(VLOOKUP(Table1[[#This Row],[Budget Code Description]],Dimentions!$X$6:$AC$134,4,FALSE)="","",VLOOKUP(Table1[[#This Row],[Budget Code Description]],Dimentions!$X$6:$AC$134,4,FALSE)),"")</f>
        <v/>
      </c>
      <c r="O282" s="65" t="str">
        <f>IFERROR(VLOOKUP(Table1[[#This Row],[Vendor ID]],Table549[],2,FALSE),"")</f>
        <v/>
      </c>
      <c r="P282" s="63"/>
      <c r="Q282" s="141" t="str">
        <f>IF(Table1[[#This Row],[Posting Date]]&lt;&gt;"",$D$9,"")</f>
        <v/>
      </c>
      <c r="R282" s="157" t="str">
        <f>IF(Table1[[#This Row],[Posting Date]]&lt;&gt;"",$D$10,"")</f>
        <v/>
      </c>
      <c r="S282" s="66"/>
      <c r="T282" s="63"/>
      <c r="U282" s="67"/>
      <c r="V282" s="67"/>
      <c r="W282" s="67" t="str">
        <f t="shared" si="8"/>
        <v/>
      </c>
      <c r="X282" s="159" t="str">
        <f>IF(E282="","",(IF(Table1[[#This Row],[Cur]]="USD",Table1[[#This Row],[Cur_Amount Debit]],Table1[[#This Row],[Cur_Amount Debit]]/Table1[[#This Row],[Exchange Rate]])))</f>
        <v/>
      </c>
      <c r="Y282" s="159" t="str">
        <f>IF(E282="","",(IF(Table1[[#This Row],[Cur]]="USD",Table1[[#This Row],[Cur_Amount Credit]],Table1[[#This Row],[Cur_Amount Credit]]/ExchangeRate)))</f>
        <v/>
      </c>
      <c r="Z282" s="201" t="str">
        <f>IF(E282="","",(Table1[[#This Row],[Debit USD]]-Table1[[#This Row],[Credit USD]]))</f>
        <v/>
      </c>
      <c r="AA282" s="226"/>
      <c r="AB282" s="255"/>
      <c r="AC282" s="1"/>
      <c r="AD282" s="15"/>
      <c r="AE282" s="15" t="str">
        <f>IF(AND(OR(Table1[[#This Row],[Account]]="15030",Table1[[#This Row],[Account]]="15035",Table1[[#This Row],[Account]]="20150"),Table1[[#This Row],[Vendor ID]]=""),1,"")</f>
        <v/>
      </c>
      <c r="AF282" s="15"/>
      <c r="AG282" s="15"/>
      <c r="AH282" s="15"/>
      <c r="AI282" s="46" t="str">
        <f>IF(Table1[[#This Row],[Posting Date]]&lt;&gt;"","GJ-"&amp;CountryID,"")</f>
        <v/>
      </c>
      <c r="AJ282" s="59" t="str">
        <f>IF(Table1[[#This Row],[Posting Date]]&lt;&gt;"",Table1[[#This Row],[Posting Date]],"")</f>
        <v/>
      </c>
      <c r="AK282" s="46"/>
      <c r="AL282" s="46" t="str">
        <f>IF(Table1[[#This Row],[Description]]&lt;&gt;"",Table1[[#This Row],[Description]],"")</f>
        <v/>
      </c>
      <c r="AM282" s="46" t="str">
        <f>IF(Table1[[#This Row],[Posting Date]]&lt;&gt;"",Table1[[#This Row],[Reference Number]],"")</f>
        <v/>
      </c>
      <c r="AN282" s="46" t="str">
        <f>TRIM(Table1[[#This Row],[Line '#]])</f>
        <v/>
      </c>
      <c r="AO282" s="46" t="str">
        <f>TRIM(Table1[[#This Row],[Account]])</f>
        <v/>
      </c>
      <c r="AP282" s="46" t="str">
        <f>IF(Table1[[#This Row],[Posting Date]]&lt;&gt;"",$D$5,"")</f>
        <v/>
      </c>
      <c r="AQ282" s="46" t="str">
        <f>TRIM(Table1[[#This Row],[Departments-Prgrams]])</f>
        <v/>
      </c>
      <c r="AR282" s="46" t="str">
        <f>TRIM(Table1[[#This Row],[Grant]])</f>
        <v/>
      </c>
      <c r="AS282" s="46" t="str">
        <f>TRIM(Table1[[#This Row],[Staff ID]])</f>
        <v/>
      </c>
      <c r="AT282" s="46" t="str">
        <f>IF(TRIM(Table1[[#This Row],[Budget Code]])=0,"",TRIM(Table1[[#This Row],[Budget Code]]))</f>
        <v/>
      </c>
      <c r="AU282" s="46" t="str">
        <f>IF(Table1[[#This Row],[Line Description]]&lt;&gt;"",Table1[[#This Row],[Line Description]],"")</f>
        <v/>
      </c>
      <c r="AV282" s="46" t="str">
        <f>IF(Table1[[#This Row],[Cur_Amount Debit]]&gt;0,ROUND(Table1[[#This Row],[Cur_Amount Debit]],2),"")</f>
        <v/>
      </c>
      <c r="AW282" s="46" t="str">
        <f>IF(Table1[[#This Row],[Cur_Amount Credit]]&gt;0,ROUND(Table1[[#This Row],[Cur_Amount Credit]],2),"")</f>
        <v/>
      </c>
      <c r="AX282" s="46" t="str">
        <f>LEFT(Table1[[#This Row],[Cur]],3)</f>
        <v/>
      </c>
      <c r="AY282" s="59"/>
      <c r="AZ282" s="46"/>
      <c r="BA282" s="46" t="str">
        <f>IF(Table1[[#This Row],[Cur]]&lt;&gt;"",IF(Table1[[#This Row],[Cur]]="USD","",ExchangeRate),"")</f>
        <v/>
      </c>
      <c r="BB282" s="46" t="str">
        <f>IF(Table1[[#This Row],[Grant]]&lt;&gt;"",VLOOKUP(Table1[[#This Row],[Grant]],Grants!B:D,3),"")</f>
        <v/>
      </c>
      <c r="BC282" s="46" t="str">
        <f>TRIM(Table1[[#This Row],[Vendor ID]])</f>
        <v/>
      </c>
      <c r="BD282">
        <f>IF(Table1[[#This Row],[Reference Number]]=Q281,BD281,BD281+1)</f>
        <v>0</v>
      </c>
    </row>
    <row r="283" spans="1:56" ht="11.25" customHeight="1" x14ac:dyDescent="0.25">
      <c r="A283" s="1"/>
      <c r="B283" s="88" t="str">
        <f>IF(Table1[[#This Row],[Posting Date]]&lt;&gt;"",IF(Table1[[#This Row],[Reference Number]]=Q282,B282+1,1),"")</f>
        <v/>
      </c>
      <c r="C283" s="61"/>
      <c r="D283" s="61"/>
      <c r="E283" s="138"/>
      <c r="F283" s="141" t="str">
        <f>IFERROR(IF(VLOOKUP(Table1[[#This Row],[Budget Code Description]],Dimentions!$X$6:$AC$139,2,FALSE)="","",VLOOKUP(Table1[[#This Row],[Budget Code Description]],Dimentions!$X$6:$AC$139,2,FALSE)),"")</f>
        <v/>
      </c>
      <c r="G283" s="141"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1" t="str">
        <f>IFERROR(VLOOKUP(Table1[[#This Row],[Budget Code Description]],Table6[#All],8,FALSE),"")</f>
        <v/>
      </c>
      <c r="L283" s="63"/>
      <c r="M283" s="65" t="str">
        <f>IFERROR(VLOOKUP(Table1[[#This Row],[Staff ID]],Table2[],2,FALSE),"")</f>
        <v/>
      </c>
      <c r="N283" s="209" t="str">
        <f>IFERROR(IF(VLOOKUP(Table1[[#This Row],[Budget Code Description]],Dimentions!$X$6:$AC$134,4,FALSE)="","",VLOOKUP(Table1[[#This Row],[Budget Code Description]],Dimentions!$X$6:$AC$134,4,FALSE)),"")</f>
        <v/>
      </c>
      <c r="O283" s="65" t="str">
        <f>IFERROR(VLOOKUP(Table1[[#This Row],[Vendor ID]],Table549[],2,FALSE),"")</f>
        <v/>
      </c>
      <c r="P283" s="63"/>
      <c r="Q283" s="141" t="str">
        <f>IF(Table1[[#This Row],[Posting Date]]&lt;&gt;"",$D$9,"")</f>
        <v/>
      </c>
      <c r="R283" s="157" t="str">
        <f>IF(Table1[[#This Row],[Posting Date]]&lt;&gt;"",$D$10,"")</f>
        <v/>
      </c>
      <c r="S283" s="66"/>
      <c r="T283" s="63"/>
      <c r="U283" s="67"/>
      <c r="V283" s="67"/>
      <c r="W283" s="67" t="str">
        <f t="shared" si="8"/>
        <v/>
      </c>
      <c r="X283" s="159" t="str">
        <f>IF(E283="","",(IF(Table1[[#This Row],[Cur]]="USD",Table1[[#This Row],[Cur_Amount Debit]],Table1[[#This Row],[Cur_Amount Debit]]/Table1[[#This Row],[Exchange Rate]])))</f>
        <v/>
      </c>
      <c r="Y283" s="159" t="str">
        <f>IF(E283="","",(IF(Table1[[#This Row],[Cur]]="USD",Table1[[#This Row],[Cur_Amount Credit]],Table1[[#This Row],[Cur_Amount Credit]]/ExchangeRate)))</f>
        <v/>
      </c>
      <c r="Z283" s="201" t="str">
        <f>IF(E283="","",(Table1[[#This Row],[Debit USD]]-Table1[[#This Row],[Credit USD]]))</f>
        <v/>
      </c>
      <c r="AA283" s="226"/>
      <c r="AB283" s="255"/>
      <c r="AC283" s="1"/>
      <c r="AD283" s="15"/>
      <c r="AE283" s="15" t="str">
        <f>IF(AND(OR(Table1[[#This Row],[Account]]="15030",Table1[[#This Row],[Account]]="15035",Table1[[#This Row],[Account]]="20150"),Table1[[#This Row],[Vendor ID]]=""),1,"")</f>
        <v/>
      </c>
      <c r="AF283" s="15"/>
      <c r="AG283" s="15"/>
      <c r="AH283" s="15"/>
      <c r="AI283" s="46" t="str">
        <f>IF(Table1[[#This Row],[Posting Date]]&lt;&gt;"","GJ-"&amp;CountryID,"")</f>
        <v/>
      </c>
      <c r="AJ283" s="59" t="str">
        <f>IF(Table1[[#This Row],[Posting Date]]&lt;&gt;"",Table1[[#This Row],[Posting Date]],"")</f>
        <v/>
      </c>
      <c r="AK283" s="46"/>
      <c r="AL283" s="46" t="str">
        <f>IF(Table1[[#This Row],[Description]]&lt;&gt;"",Table1[[#This Row],[Description]],"")</f>
        <v/>
      </c>
      <c r="AM283" s="46" t="str">
        <f>IF(Table1[[#This Row],[Posting Date]]&lt;&gt;"",Table1[[#This Row],[Reference Number]],"")</f>
        <v/>
      </c>
      <c r="AN283" s="46" t="str">
        <f>TRIM(Table1[[#This Row],[Line '#]])</f>
        <v/>
      </c>
      <c r="AO283" s="46" t="str">
        <f>TRIM(Table1[[#This Row],[Account]])</f>
        <v/>
      </c>
      <c r="AP283" s="46" t="str">
        <f>IF(Table1[[#This Row],[Posting Date]]&lt;&gt;"",$D$5,"")</f>
        <v/>
      </c>
      <c r="AQ283" s="46" t="str">
        <f>TRIM(Table1[[#This Row],[Departments-Prgrams]])</f>
        <v/>
      </c>
      <c r="AR283" s="46" t="str">
        <f>TRIM(Table1[[#This Row],[Grant]])</f>
        <v/>
      </c>
      <c r="AS283" s="46" t="str">
        <f>TRIM(Table1[[#This Row],[Staff ID]])</f>
        <v/>
      </c>
      <c r="AT283" s="46" t="str">
        <f>IF(TRIM(Table1[[#This Row],[Budget Code]])=0,"",TRIM(Table1[[#This Row],[Budget Code]]))</f>
        <v/>
      </c>
      <c r="AU283" s="46" t="str">
        <f>IF(Table1[[#This Row],[Line Description]]&lt;&gt;"",Table1[[#This Row],[Line Description]],"")</f>
        <v/>
      </c>
      <c r="AV283" s="46" t="str">
        <f>IF(Table1[[#This Row],[Cur_Amount Debit]]&gt;0,ROUND(Table1[[#This Row],[Cur_Amount Debit]],2),"")</f>
        <v/>
      </c>
      <c r="AW283" s="46" t="str">
        <f>IF(Table1[[#This Row],[Cur_Amount Credit]]&gt;0,ROUND(Table1[[#This Row],[Cur_Amount Credit]],2),"")</f>
        <v/>
      </c>
      <c r="AX283" s="46" t="str">
        <f>LEFT(Table1[[#This Row],[Cur]],3)</f>
        <v/>
      </c>
      <c r="AY283" s="59"/>
      <c r="AZ283" s="46"/>
      <c r="BA283" s="46" t="str">
        <f>IF(Table1[[#This Row],[Cur]]&lt;&gt;"",IF(Table1[[#This Row],[Cur]]="USD","",ExchangeRate),"")</f>
        <v/>
      </c>
      <c r="BB283" s="46" t="str">
        <f>IF(Table1[[#This Row],[Grant]]&lt;&gt;"",VLOOKUP(Table1[[#This Row],[Grant]],Grants!B:D,3),"")</f>
        <v/>
      </c>
      <c r="BC283" s="46" t="str">
        <f>TRIM(Table1[[#This Row],[Vendor ID]])</f>
        <v/>
      </c>
      <c r="BD283">
        <f>IF(Table1[[#This Row],[Reference Number]]=Q282,BD282,BD282+1)</f>
        <v>0</v>
      </c>
    </row>
    <row r="284" spans="1:56" ht="11.25" customHeight="1" x14ac:dyDescent="0.25">
      <c r="A284" s="1"/>
      <c r="B284" s="88" t="str">
        <f>IF(Table1[[#This Row],[Posting Date]]&lt;&gt;"",IF(Table1[[#This Row],[Reference Number]]=Q283,B283+1,1),"")</f>
        <v/>
      </c>
      <c r="C284" s="61"/>
      <c r="D284" s="61"/>
      <c r="E284" s="138"/>
      <c r="F284" s="141" t="str">
        <f>IFERROR(IF(VLOOKUP(Table1[[#This Row],[Budget Code Description]],Dimentions!$X$6:$AC$139,2,FALSE)="","",VLOOKUP(Table1[[#This Row],[Budget Code Description]],Dimentions!$X$6:$AC$139,2,FALSE)),"")</f>
        <v/>
      </c>
      <c r="G284" s="141"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1" t="str">
        <f>IFERROR(VLOOKUP(Table1[[#This Row],[Budget Code Description]],Table6[#All],8,FALSE),"")</f>
        <v/>
      </c>
      <c r="L284" s="63"/>
      <c r="M284" s="65" t="str">
        <f>IFERROR(VLOOKUP(Table1[[#This Row],[Staff ID]],Table2[],2,FALSE),"")</f>
        <v/>
      </c>
      <c r="N284" s="209" t="str">
        <f>IFERROR(IF(VLOOKUP(Table1[[#This Row],[Budget Code Description]],Dimentions!$X$6:$AC$134,4,FALSE)="","",VLOOKUP(Table1[[#This Row],[Budget Code Description]],Dimentions!$X$6:$AC$134,4,FALSE)),"")</f>
        <v/>
      </c>
      <c r="O284" s="65" t="str">
        <f>IFERROR(VLOOKUP(Table1[[#This Row],[Vendor ID]],Table549[],2,FALSE),"")</f>
        <v/>
      </c>
      <c r="P284" s="63"/>
      <c r="Q284" s="141" t="str">
        <f>IF(Table1[[#This Row],[Posting Date]]&lt;&gt;"",$D$9,"")</f>
        <v/>
      </c>
      <c r="R284" s="157" t="str">
        <f>IF(Table1[[#This Row],[Posting Date]]&lt;&gt;"",$D$10,"")</f>
        <v/>
      </c>
      <c r="S284" s="66"/>
      <c r="T284" s="63"/>
      <c r="U284" s="67"/>
      <c r="V284" s="67"/>
      <c r="W284" s="67" t="str">
        <f t="shared" si="8"/>
        <v/>
      </c>
      <c r="X284" s="159" t="str">
        <f>IF(E284="","",(IF(Table1[[#This Row],[Cur]]="USD",Table1[[#This Row],[Cur_Amount Debit]],Table1[[#This Row],[Cur_Amount Debit]]/Table1[[#This Row],[Exchange Rate]])))</f>
        <v/>
      </c>
      <c r="Y284" s="159" t="str">
        <f>IF(E284="","",(IF(Table1[[#This Row],[Cur]]="USD",Table1[[#This Row],[Cur_Amount Credit]],Table1[[#This Row],[Cur_Amount Credit]]/ExchangeRate)))</f>
        <v/>
      </c>
      <c r="Z284" s="201" t="str">
        <f>IF(E284="","",(Table1[[#This Row],[Debit USD]]-Table1[[#This Row],[Credit USD]]))</f>
        <v/>
      </c>
      <c r="AA284" s="226"/>
      <c r="AB284" s="255"/>
      <c r="AC284" s="1"/>
      <c r="AD284" s="15"/>
      <c r="AE284" s="15" t="str">
        <f>IF(AND(OR(Table1[[#This Row],[Account]]="15030",Table1[[#This Row],[Account]]="15035",Table1[[#This Row],[Account]]="20150"),Table1[[#This Row],[Vendor ID]]=""),1,"")</f>
        <v/>
      </c>
      <c r="AF284" s="15"/>
      <c r="AG284" s="15"/>
      <c r="AH284" s="15"/>
      <c r="AI284" s="46" t="str">
        <f>IF(Table1[[#This Row],[Posting Date]]&lt;&gt;"","GJ-"&amp;CountryID,"")</f>
        <v/>
      </c>
      <c r="AJ284" s="59" t="str">
        <f>IF(Table1[[#This Row],[Posting Date]]&lt;&gt;"",Table1[[#This Row],[Posting Date]],"")</f>
        <v/>
      </c>
      <c r="AK284" s="46"/>
      <c r="AL284" s="46" t="str">
        <f>IF(Table1[[#This Row],[Description]]&lt;&gt;"",Table1[[#This Row],[Description]],"")</f>
        <v/>
      </c>
      <c r="AM284" s="46" t="str">
        <f>IF(Table1[[#This Row],[Posting Date]]&lt;&gt;"",Table1[[#This Row],[Reference Number]],"")</f>
        <v/>
      </c>
      <c r="AN284" s="46" t="str">
        <f>TRIM(Table1[[#This Row],[Line '#]])</f>
        <v/>
      </c>
      <c r="AO284" s="46" t="str">
        <f>TRIM(Table1[[#This Row],[Account]])</f>
        <v/>
      </c>
      <c r="AP284" s="46" t="str">
        <f>IF(Table1[[#This Row],[Posting Date]]&lt;&gt;"",$D$5,"")</f>
        <v/>
      </c>
      <c r="AQ284" s="46" t="str">
        <f>TRIM(Table1[[#This Row],[Departments-Prgrams]])</f>
        <v/>
      </c>
      <c r="AR284" s="46" t="str">
        <f>TRIM(Table1[[#This Row],[Grant]])</f>
        <v/>
      </c>
      <c r="AS284" s="46" t="str">
        <f>TRIM(Table1[[#This Row],[Staff ID]])</f>
        <v/>
      </c>
      <c r="AT284" s="46" t="str">
        <f>IF(TRIM(Table1[[#This Row],[Budget Code]])=0,"",TRIM(Table1[[#This Row],[Budget Code]]))</f>
        <v/>
      </c>
      <c r="AU284" s="46" t="str">
        <f>IF(Table1[[#This Row],[Line Description]]&lt;&gt;"",Table1[[#This Row],[Line Description]],"")</f>
        <v/>
      </c>
      <c r="AV284" s="46" t="str">
        <f>IF(Table1[[#This Row],[Cur_Amount Debit]]&gt;0,ROUND(Table1[[#This Row],[Cur_Amount Debit]],2),"")</f>
        <v/>
      </c>
      <c r="AW284" s="46" t="str">
        <f>IF(Table1[[#This Row],[Cur_Amount Credit]]&gt;0,ROUND(Table1[[#This Row],[Cur_Amount Credit]],2),"")</f>
        <v/>
      </c>
      <c r="AX284" s="46" t="str">
        <f>LEFT(Table1[[#This Row],[Cur]],3)</f>
        <v/>
      </c>
      <c r="AY284" s="59"/>
      <c r="AZ284" s="46"/>
      <c r="BA284" s="46" t="str">
        <f>IF(Table1[[#This Row],[Cur]]&lt;&gt;"",IF(Table1[[#This Row],[Cur]]="USD","",ExchangeRate),"")</f>
        <v/>
      </c>
      <c r="BB284" s="46" t="str">
        <f>IF(Table1[[#This Row],[Grant]]&lt;&gt;"",VLOOKUP(Table1[[#This Row],[Grant]],Grants!B:D,3),"")</f>
        <v/>
      </c>
      <c r="BC284" s="46" t="str">
        <f>TRIM(Table1[[#This Row],[Vendor ID]])</f>
        <v/>
      </c>
      <c r="BD284">
        <f>IF(Table1[[#This Row],[Reference Number]]=Q283,BD283,BD283+1)</f>
        <v>0</v>
      </c>
    </row>
    <row r="285" spans="1:56" ht="11.25" customHeight="1" x14ac:dyDescent="0.25">
      <c r="A285" s="1"/>
      <c r="B285" s="88" t="str">
        <f>IF(Table1[[#This Row],[Posting Date]]&lt;&gt;"",IF(Table1[[#This Row],[Reference Number]]=Q284,B284+1,1),"")</f>
        <v/>
      </c>
      <c r="C285" s="61"/>
      <c r="D285" s="61"/>
      <c r="E285" s="138"/>
      <c r="F285" s="141" t="str">
        <f>IFERROR(IF(VLOOKUP(Table1[[#This Row],[Budget Code Description]],Dimentions!$X$6:$AC$139,2,FALSE)="","",VLOOKUP(Table1[[#This Row],[Budget Code Description]],Dimentions!$X$6:$AC$139,2,FALSE)),"")</f>
        <v/>
      </c>
      <c r="G285" s="141"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1" t="str">
        <f>IFERROR(VLOOKUP(Table1[[#This Row],[Budget Code Description]],Table6[#All],8,FALSE),"")</f>
        <v/>
      </c>
      <c r="L285" s="63"/>
      <c r="M285" s="65" t="str">
        <f>IFERROR(VLOOKUP(Table1[[#This Row],[Staff ID]],Table2[],2,FALSE),"")</f>
        <v/>
      </c>
      <c r="N285" s="209" t="str">
        <f>IFERROR(IF(VLOOKUP(Table1[[#This Row],[Budget Code Description]],Dimentions!$X$6:$AC$134,4,FALSE)="","",VLOOKUP(Table1[[#This Row],[Budget Code Description]],Dimentions!$X$6:$AC$134,4,FALSE)),"")</f>
        <v/>
      </c>
      <c r="O285" s="65" t="str">
        <f>IFERROR(VLOOKUP(Table1[[#This Row],[Vendor ID]],Table549[],2,FALSE),"")</f>
        <v/>
      </c>
      <c r="P285" s="63"/>
      <c r="Q285" s="141" t="str">
        <f>IF(Table1[[#This Row],[Posting Date]]&lt;&gt;"",$D$9,"")</f>
        <v/>
      </c>
      <c r="R285" s="157" t="str">
        <f>IF(Table1[[#This Row],[Posting Date]]&lt;&gt;"",$D$10,"")</f>
        <v/>
      </c>
      <c r="S285" s="66"/>
      <c r="T285" s="63"/>
      <c r="U285" s="67"/>
      <c r="V285" s="67"/>
      <c r="W285" s="67" t="str">
        <f t="shared" si="8"/>
        <v/>
      </c>
      <c r="X285" s="159" t="str">
        <f>IF(E285="","",(IF(Table1[[#This Row],[Cur]]="USD",Table1[[#This Row],[Cur_Amount Debit]],Table1[[#This Row],[Cur_Amount Debit]]/Table1[[#This Row],[Exchange Rate]])))</f>
        <v/>
      </c>
      <c r="Y285" s="159" t="str">
        <f>IF(E285="","",(IF(Table1[[#This Row],[Cur]]="USD",Table1[[#This Row],[Cur_Amount Credit]],Table1[[#This Row],[Cur_Amount Credit]]/ExchangeRate)))</f>
        <v/>
      </c>
      <c r="Z285" s="201" t="str">
        <f>IF(E285="","",(Table1[[#This Row],[Debit USD]]-Table1[[#This Row],[Credit USD]]))</f>
        <v/>
      </c>
      <c r="AA285" s="226"/>
      <c r="AB285" s="255"/>
      <c r="AC285" s="1"/>
      <c r="AD285" s="15"/>
      <c r="AE285" s="15" t="str">
        <f>IF(AND(OR(Table1[[#This Row],[Account]]="15030",Table1[[#This Row],[Account]]="15035",Table1[[#This Row],[Account]]="20150"),Table1[[#This Row],[Vendor ID]]=""),1,"")</f>
        <v/>
      </c>
      <c r="AF285" s="15"/>
      <c r="AG285" s="15"/>
      <c r="AH285" s="15"/>
      <c r="AI285" s="46" t="str">
        <f>IF(Table1[[#This Row],[Posting Date]]&lt;&gt;"","GJ-"&amp;CountryID,"")</f>
        <v/>
      </c>
      <c r="AJ285" s="59" t="str">
        <f>IF(Table1[[#This Row],[Posting Date]]&lt;&gt;"",Table1[[#This Row],[Posting Date]],"")</f>
        <v/>
      </c>
      <c r="AK285" s="46"/>
      <c r="AL285" s="46" t="str">
        <f>IF(Table1[[#This Row],[Description]]&lt;&gt;"",Table1[[#This Row],[Description]],"")</f>
        <v/>
      </c>
      <c r="AM285" s="46" t="str">
        <f>IF(Table1[[#This Row],[Posting Date]]&lt;&gt;"",Table1[[#This Row],[Reference Number]],"")</f>
        <v/>
      </c>
      <c r="AN285" s="46" t="str">
        <f>TRIM(Table1[[#This Row],[Line '#]])</f>
        <v/>
      </c>
      <c r="AO285" s="46" t="str">
        <f>TRIM(Table1[[#This Row],[Account]])</f>
        <v/>
      </c>
      <c r="AP285" s="46" t="str">
        <f>IF(Table1[[#This Row],[Posting Date]]&lt;&gt;"",$D$5,"")</f>
        <v/>
      </c>
      <c r="AQ285" s="46" t="str">
        <f>TRIM(Table1[[#This Row],[Departments-Prgrams]])</f>
        <v/>
      </c>
      <c r="AR285" s="46" t="str">
        <f>TRIM(Table1[[#This Row],[Grant]])</f>
        <v/>
      </c>
      <c r="AS285" s="46" t="str">
        <f>TRIM(Table1[[#This Row],[Staff ID]])</f>
        <v/>
      </c>
      <c r="AT285" s="46" t="str">
        <f>IF(TRIM(Table1[[#This Row],[Budget Code]])=0,"",TRIM(Table1[[#This Row],[Budget Code]]))</f>
        <v/>
      </c>
      <c r="AU285" s="46" t="str">
        <f>IF(Table1[[#This Row],[Line Description]]&lt;&gt;"",Table1[[#This Row],[Line Description]],"")</f>
        <v/>
      </c>
      <c r="AV285" s="46" t="str">
        <f>IF(Table1[[#This Row],[Cur_Amount Debit]]&gt;0,ROUND(Table1[[#This Row],[Cur_Amount Debit]],2),"")</f>
        <v/>
      </c>
      <c r="AW285" s="46" t="str">
        <f>IF(Table1[[#This Row],[Cur_Amount Credit]]&gt;0,ROUND(Table1[[#This Row],[Cur_Amount Credit]],2),"")</f>
        <v/>
      </c>
      <c r="AX285" s="46" t="str">
        <f>LEFT(Table1[[#This Row],[Cur]],3)</f>
        <v/>
      </c>
      <c r="AY285" s="59"/>
      <c r="AZ285" s="46"/>
      <c r="BA285" s="46" t="str">
        <f>IF(Table1[[#This Row],[Cur]]&lt;&gt;"",IF(Table1[[#This Row],[Cur]]="USD","",ExchangeRate),"")</f>
        <v/>
      </c>
      <c r="BB285" s="46" t="str">
        <f>IF(Table1[[#This Row],[Grant]]&lt;&gt;"",VLOOKUP(Table1[[#This Row],[Grant]],Grants!B:D,3),"")</f>
        <v/>
      </c>
      <c r="BC285" s="46" t="str">
        <f>TRIM(Table1[[#This Row],[Vendor ID]])</f>
        <v/>
      </c>
      <c r="BD285">
        <f>IF(Table1[[#This Row],[Reference Number]]=Q284,BD284,BD284+1)</f>
        <v>0</v>
      </c>
    </row>
    <row r="286" spans="1:56" ht="11.25" customHeight="1" x14ac:dyDescent="0.25">
      <c r="A286" s="1"/>
      <c r="B286" s="88" t="str">
        <f>IF(Table1[[#This Row],[Posting Date]]&lt;&gt;"",IF(Table1[[#This Row],[Reference Number]]=Q285,B285+1,1),"")</f>
        <v/>
      </c>
      <c r="C286" s="61"/>
      <c r="D286" s="61"/>
      <c r="E286" s="138"/>
      <c r="F286" s="141" t="str">
        <f>IFERROR(IF(VLOOKUP(Table1[[#This Row],[Budget Code Description]],Dimentions!$X$6:$AC$139,2,FALSE)="","",VLOOKUP(Table1[[#This Row],[Budget Code Description]],Dimentions!$X$6:$AC$139,2,FALSE)),"")</f>
        <v/>
      </c>
      <c r="G286" s="141"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1" t="str">
        <f>IFERROR(VLOOKUP(Table1[[#This Row],[Budget Code Description]],Table6[#All],8,FALSE),"")</f>
        <v/>
      </c>
      <c r="L286" s="63"/>
      <c r="M286" s="65" t="str">
        <f>IFERROR(VLOOKUP(Table1[[#This Row],[Staff ID]],Table2[],2,FALSE),"")</f>
        <v/>
      </c>
      <c r="N286" s="209" t="str">
        <f>IFERROR(IF(VLOOKUP(Table1[[#This Row],[Budget Code Description]],Dimentions!$X$6:$AC$134,4,FALSE)="","",VLOOKUP(Table1[[#This Row],[Budget Code Description]],Dimentions!$X$6:$AC$134,4,FALSE)),"")</f>
        <v/>
      </c>
      <c r="O286" s="65" t="str">
        <f>IFERROR(VLOOKUP(Table1[[#This Row],[Vendor ID]],Table549[],2,FALSE),"")</f>
        <v/>
      </c>
      <c r="P286" s="63"/>
      <c r="Q286" s="141" t="str">
        <f>IF(Table1[[#This Row],[Posting Date]]&lt;&gt;"",$D$9,"")</f>
        <v/>
      </c>
      <c r="R286" s="157" t="str">
        <f>IF(Table1[[#This Row],[Posting Date]]&lt;&gt;"",$D$10,"")</f>
        <v/>
      </c>
      <c r="S286" s="66"/>
      <c r="T286" s="63"/>
      <c r="U286" s="67"/>
      <c r="V286" s="67"/>
      <c r="W286" s="67" t="str">
        <f t="shared" si="8"/>
        <v/>
      </c>
      <c r="X286" s="159" t="str">
        <f>IF(E286="","",(IF(Table1[[#This Row],[Cur]]="USD",Table1[[#This Row],[Cur_Amount Debit]],Table1[[#This Row],[Cur_Amount Debit]]/Table1[[#This Row],[Exchange Rate]])))</f>
        <v/>
      </c>
      <c r="Y286" s="159" t="str">
        <f>IF(E286="","",(IF(Table1[[#This Row],[Cur]]="USD",Table1[[#This Row],[Cur_Amount Credit]],Table1[[#This Row],[Cur_Amount Credit]]/ExchangeRate)))</f>
        <v/>
      </c>
      <c r="Z286" s="201" t="str">
        <f>IF(E286="","",(Table1[[#This Row],[Debit USD]]-Table1[[#This Row],[Credit USD]]))</f>
        <v/>
      </c>
      <c r="AA286" s="226"/>
      <c r="AB286" s="255"/>
      <c r="AC286" s="1"/>
      <c r="AD286" s="15"/>
      <c r="AE286" s="15" t="str">
        <f>IF(AND(OR(Table1[[#This Row],[Account]]="15030",Table1[[#This Row],[Account]]="15035",Table1[[#This Row],[Account]]="20150"),Table1[[#This Row],[Vendor ID]]=""),1,"")</f>
        <v/>
      </c>
      <c r="AF286" s="15"/>
      <c r="AG286" s="15"/>
      <c r="AH286" s="15"/>
      <c r="AI286" s="46" t="str">
        <f>IF(Table1[[#This Row],[Posting Date]]&lt;&gt;"","GJ-"&amp;CountryID,"")</f>
        <v/>
      </c>
      <c r="AJ286" s="59" t="str">
        <f>IF(Table1[[#This Row],[Posting Date]]&lt;&gt;"",Table1[[#This Row],[Posting Date]],"")</f>
        <v/>
      </c>
      <c r="AK286" s="46"/>
      <c r="AL286" s="46" t="str">
        <f>IF(Table1[[#This Row],[Description]]&lt;&gt;"",Table1[[#This Row],[Description]],"")</f>
        <v/>
      </c>
      <c r="AM286" s="46" t="str">
        <f>IF(Table1[[#This Row],[Posting Date]]&lt;&gt;"",Table1[[#This Row],[Reference Number]],"")</f>
        <v/>
      </c>
      <c r="AN286" s="46" t="str">
        <f>TRIM(Table1[[#This Row],[Line '#]])</f>
        <v/>
      </c>
      <c r="AO286" s="46" t="str">
        <f>TRIM(Table1[[#This Row],[Account]])</f>
        <v/>
      </c>
      <c r="AP286" s="46" t="str">
        <f>IF(Table1[[#This Row],[Posting Date]]&lt;&gt;"",$D$5,"")</f>
        <v/>
      </c>
      <c r="AQ286" s="46" t="str">
        <f>TRIM(Table1[[#This Row],[Departments-Prgrams]])</f>
        <v/>
      </c>
      <c r="AR286" s="46" t="str">
        <f>TRIM(Table1[[#This Row],[Grant]])</f>
        <v/>
      </c>
      <c r="AS286" s="46" t="str">
        <f>TRIM(Table1[[#This Row],[Staff ID]])</f>
        <v/>
      </c>
      <c r="AT286" s="46" t="str">
        <f>IF(TRIM(Table1[[#This Row],[Budget Code]])=0,"",TRIM(Table1[[#This Row],[Budget Code]]))</f>
        <v/>
      </c>
      <c r="AU286" s="46" t="str">
        <f>IF(Table1[[#This Row],[Line Description]]&lt;&gt;"",Table1[[#This Row],[Line Description]],"")</f>
        <v/>
      </c>
      <c r="AV286" s="46" t="str">
        <f>IF(Table1[[#This Row],[Cur_Amount Debit]]&gt;0,ROUND(Table1[[#This Row],[Cur_Amount Debit]],2),"")</f>
        <v/>
      </c>
      <c r="AW286" s="46" t="str">
        <f>IF(Table1[[#This Row],[Cur_Amount Credit]]&gt;0,ROUND(Table1[[#This Row],[Cur_Amount Credit]],2),"")</f>
        <v/>
      </c>
      <c r="AX286" s="46" t="str">
        <f>LEFT(Table1[[#This Row],[Cur]],3)</f>
        <v/>
      </c>
      <c r="AY286" s="59"/>
      <c r="AZ286" s="46"/>
      <c r="BA286" s="46" t="str">
        <f>IF(Table1[[#This Row],[Cur]]&lt;&gt;"",IF(Table1[[#This Row],[Cur]]="USD","",ExchangeRate),"")</f>
        <v/>
      </c>
      <c r="BB286" s="46" t="str">
        <f>IF(Table1[[#This Row],[Grant]]&lt;&gt;"",VLOOKUP(Table1[[#This Row],[Grant]],Grants!B:D,3),"")</f>
        <v/>
      </c>
      <c r="BC286" s="46" t="str">
        <f>TRIM(Table1[[#This Row],[Vendor ID]])</f>
        <v/>
      </c>
      <c r="BD286">
        <f>IF(Table1[[#This Row],[Reference Number]]=Q285,BD285,BD285+1)</f>
        <v>0</v>
      </c>
    </row>
    <row r="287" spans="1:56" ht="11.25" customHeight="1" x14ac:dyDescent="0.25">
      <c r="A287" s="1"/>
      <c r="B287" s="88" t="str">
        <f>IF(Table1[[#This Row],[Posting Date]]&lt;&gt;"",IF(Table1[[#This Row],[Reference Number]]=Q286,B286+1,1),"")</f>
        <v/>
      </c>
      <c r="C287" s="61"/>
      <c r="D287" s="61"/>
      <c r="E287" s="138"/>
      <c r="F287" s="141" t="str">
        <f>IFERROR(IF(VLOOKUP(Table1[[#This Row],[Budget Code Description]],Dimentions!$X$6:$AC$139,2,FALSE)="","",VLOOKUP(Table1[[#This Row],[Budget Code Description]],Dimentions!$X$6:$AC$139,2,FALSE)),"")</f>
        <v/>
      </c>
      <c r="G287" s="141"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1" t="str">
        <f>IFERROR(VLOOKUP(Table1[[#This Row],[Budget Code Description]],Table6[#All],8,FALSE),"")</f>
        <v/>
      </c>
      <c r="L287" s="63"/>
      <c r="M287" s="65" t="str">
        <f>IFERROR(VLOOKUP(Table1[[#This Row],[Staff ID]],Table2[],2,FALSE),"")</f>
        <v/>
      </c>
      <c r="N287" s="209" t="str">
        <f>IFERROR(IF(VLOOKUP(Table1[[#This Row],[Budget Code Description]],Dimentions!$X$6:$AC$134,4,FALSE)="","",VLOOKUP(Table1[[#This Row],[Budget Code Description]],Dimentions!$X$6:$AC$134,4,FALSE)),"")</f>
        <v/>
      </c>
      <c r="O287" s="65" t="str">
        <f>IFERROR(VLOOKUP(Table1[[#This Row],[Vendor ID]],Table549[],2,FALSE),"")</f>
        <v/>
      </c>
      <c r="P287" s="63"/>
      <c r="Q287" s="141" t="str">
        <f>IF(Table1[[#This Row],[Posting Date]]&lt;&gt;"",$D$9,"")</f>
        <v/>
      </c>
      <c r="R287" s="157" t="str">
        <f>IF(Table1[[#This Row],[Posting Date]]&lt;&gt;"",$D$10,"")</f>
        <v/>
      </c>
      <c r="S287" s="66"/>
      <c r="T287" s="63"/>
      <c r="U287" s="67"/>
      <c r="V287" s="67"/>
      <c r="W287" s="67" t="str">
        <f t="shared" si="8"/>
        <v/>
      </c>
      <c r="X287" s="159" t="str">
        <f>IF(E287="","",(IF(Table1[[#This Row],[Cur]]="USD",Table1[[#This Row],[Cur_Amount Debit]],Table1[[#This Row],[Cur_Amount Debit]]/Table1[[#This Row],[Exchange Rate]])))</f>
        <v/>
      </c>
      <c r="Y287" s="159" t="str">
        <f>IF(E287="","",(IF(Table1[[#This Row],[Cur]]="USD",Table1[[#This Row],[Cur_Amount Credit]],Table1[[#This Row],[Cur_Amount Credit]]/ExchangeRate)))</f>
        <v/>
      </c>
      <c r="Z287" s="201" t="str">
        <f>IF(E287="","",(Table1[[#This Row],[Debit USD]]-Table1[[#This Row],[Credit USD]]))</f>
        <v/>
      </c>
      <c r="AA287" s="226"/>
      <c r="AB287" s="255"/>
      <c r="AC287" s="1"/>
      <c r="AD287" s="15"/>
      <c r="AE287" s="15" t="str">
        <f>IF(AND(OR(Table1[[#This Row],[Account]]="15030",Table1[[#This Row],[Account]]="15035",Table1[[#This Row],[Account]]="20150"),Table1[[#This Row],[Vendor ID]]=""),1,"")</f>
        <v/>
      </c>
      <c r="AF287" s="15"/>
      <c r="AG287" s="15"/>
      <c r="AH287" s="15"/>
      <c r="AI287" s="46" t="str">
        <f>IF(Table1[[#This Row],[Posting Date]]&lt;&gt;"","GJ-"&amp;CountryID,"")</f>
        <v/>
      </c>
      <c r="AJ287" s="59" t="str">
        <f>IF(Table1[[#This Row],[Posting Date]]&lt;&gt;"",Table1[[#This Row],[Posting Date]],"")</f>
        <v/>
      </c>
      <c r="AK287" s="46"/>
      <c r="AL287" s="46" t="str">
        <f>IF(Table1[[#This Row],[Description]]&lt;&gt;"",Table1[[#This Row],[Description]],"")</f>
        <v/>
      </c>
      <c r="AM287" s="46" t="str">
        <f>IF(Table1[[#This Row],[Posting Date]]&lt;&gt;"",Table1[[#This Row],[Reference Number]],"")</f>
        <v/>
      </c>
      <c r="AN287" s="46" t="str">
        <f>TRIM(Table1[[#This Row],[Line '#]])</f>
        <v/>
      </c>
      <c r="AO287" s="46" t="str">
        <f>TRIM(Table1[[#This Row],[Account]])</f>
        <v/>
      </c>
      <c r="AP287" s="46" t="str">
        <f>IF(Table1[[#This Row],[Posting Date]]&lt;&gt;"",$D$5,"")</f>
        <v/>
      </c>
      <c r="AQ287" s="46" t="str">
        <f>TRIM(Table1[[#This Row],[Departments-Prgrams]])</f>
        <v/>
      </c>
      <c r="AR287" s="46" t="str">
        <f>TRIM(Table1[[#This Row],[Grant]])</f>
        <v/>
      </c>
      <c r="AS287" s="46" t="str">
        <f>TRIM(Table1[[#This Row],[Staff ID]])</f>
        <v/>
      </c>
      <c r="AT287" s="46" t="str">
        <f>IF(TRIM(Table1[[#This Row],[Budget Code]])=0,"",TRIM(Table1[[#This Row],[Budget Code]]))</f>
        <v/>
      </c>
      <c r="AU287" s="46" t="str">
        <f>IF(Table1[[#This Row],[Line Description]]&lt;&gt;"",Table1[[#This Row],[Line Description]],"")</f>
        <v/>
      </c>
      <c r="AV287" s="46" t="str">
        <f>IF(Table1[[#This Row],[Cur_Amount Debit]]&gt;0,ROUND(Table1[[#This Row],[Cur_Amount Debit]],2),"")</f>
        <v/>
      </c>
      <c r="AW287" s="46" t="str">
        <f>IF(Table1[[#This Row],[Cur_Amount Credit]]&gt;0,ROUND(Table1[[#This Row],[Cur_Amount Credit]],2),"")</f>
        <v/>
      </c>
      <c r="AX287" s="46" t="str">
        <f>LEFT(Table1[[#This Row],[Cur]],3)</f>
        <v/>
      </c>
      <c r="AY287" s="59"/>
      <c r="AZ287" s="46"/>
      <c r="BA287" s="46" t="str">
        <f>IF(Table1[[#This Row],[Cur]]&lt;&gt;"",IF(Table1[[#This Row],[Cur]]="USD","",ExchangeRate),"")</f>
        <v/>
      </c>
      <c r="BB287" s="46" t="str">
        <f>IF(Table1[[#This Row],[Grant]]&lt;&gt;"",VLOOKUP(Table1[[#This Row],[Grant]],Grants!B:D,3),"")</f>
        <v/>
      </c>
      <c r="BC287" s="46" t="str">
        <f>TRIM(Table1[[#This Row],[Vendor ID]])</f>
        <v/>
      </c>
      <c r="BD287">
        <f>IF(Table1[[#This Row],[Reference Number]]=Q286,BD286,BD286+1)</f>
        <v>0</v>
      </c>
    </row>
    <row r="288" spans="1:56" ht="11.25" customHeight="1" x14ac:dyDescent="0.25">
      <c r="A288" s="1"/>
      <c r="B288" s="88" t="str">
        <f>IF(Table1[[#This Row],[Posting Date]]&lt;&gt;"",IF(Table1[[#This Row],[Reference Number]]=Q287,B287+1,1),"")</f>
        <v/>
      </c>
      <c r="C288" s="61"/>
      <c r="D288" s="61"/>
      <c r="E288" s="138"/>
      <c r="F288" s="141" t="str">
        <f>IFERROR(IF(VLOOKUP(Table1[[#This Row],[Budget Code Description]],Dimentions!$X$6:$AC$139,2,FALSE)="","",VLOOKUP(Table1[[#This Row],[Budget Code Description]],Dimentions!$X$6:$AC$139,2,FALSE)),"")</f>
        <v/>
      </c>
      <c r="G288" s="141"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1" t="str">
        <f>IFERROR(VLOOKUP(Table1[[#This Row],[Budget Code Description]],Table6[#All],8,FALSE),"")</f>
        <v/>
      </c>
      <c r="L288" s="63"/>
      <c r="M288" s="65" t="str">
        <f>IFERROR(VLOOKUP(Table1[[#This Row],[Staff ID]],Table2[],2,FALSE),"")</f>
        <v/>
      </c>
      <c r="N288" s="209" t="str">
        <f>IFERROR(IF(VLOOKUP(Table1[[#This Row],[Budget Code Description]],Dimentions!$X$6:$AC$134,4,FALSE)="","",VLOOKUP(Table1[[#This Row],[Budget Code Description]],Dimentions!$X$6:$AC$134,4,FALSE)),"")</f>
        <v/>
      </c>
      <c r="O288" s="65" t="str">
        <f>IFERROR(VLOOKUP(Table1[[#This Row],[Vendor ID]],Table549[],2,FALSE),"")</f>
        <v/>
      </c>
      <c r="P288" s="63"/>
      <c r="Q288" s="141" t="str">
        <f>IF(Table1[[#This Row],[Posting Date]]&lt;&gt;"",$D$9,"")</f>
        <v/>
      </c>
      <c r="R288" s="157" t="str">
        <f>IF(Table1[[#This Row],[Posting Date]]&lt;&gt;"",$D$10,"")</f>
        <v/>
      </c>
      <c r="S288" s="66"/>
      <c r="T288" s="63"/>
      <c r="U288" s="67"/>
      <c r="V288" s="67"/>
      <c r="W288" s="67" t="str">
        <f t="shared" si="8"/>
        <v/>
      </c>
      <c r="X288" s="159" t="str">
        <f>IF(E288="","",(IF(Table1[[#This Row],[Cur]]="USD",Table1[[#This Row],[Cur_Amount Debit]],Table1[[#This Row],[Cur_Amount Debit]]/Table1[[#This Row],[Exchange Rate]])))</f>
        <v/>
      </c>
      <c r="Y288" s="159" t="str">
        <f>IF(E288="","",(IF(Table1[[#This Row],[Cur]]="USD",Table1[[#This Row],[Cur_Amount Credit]],Table1[[#This Row],[Cur_Amount Credit]]/ExchangeRate)))</f>
        <v/>
      </c>
      <c r="Z288" s="201" t="str">
        <f>IF(E288="","",(Table1[[#This Row],[Debit USD]]-Table1[[#This Row],[Credit USD]]))</f>
        <v/>
      </c>
      <c r="AA288" s="226"/>
      <c r="AB288" s="255"/>
      <c r="AC288" s="1"/>
      <c r="AD288" s="15"/>
      <c r="AE288" s="15" t="str">
        <f>IF(AND(OR(Table1[[#This Row],[Account]]="15030",Table1[[#This Row],[Account]]="15035",Table1[[#This Row],[Account]]="20150"),Table1[[#This Row],[Vendor ID]]=""),1,"")</f>
        <v/>
      </c>
      <c r="AF288" s="15"/>
      <c r="AG288" s="15"/>
      <c r="AH288" s="15"/>
      <c r="AI288" s="46" t="str">
        <f>IF(Table1[[#This Row],[Posting Date]]&lt;&gt;"","GJ-"&amp;CountryID,"")</f>
        <v/>
      </c>
      <c r="AJ288" s="59" t="str">
        <f>IF(Table1[[#This Row],[Posting Date]]&lt;&gt;"",Table1[[#This Row],[Posting Date]],"")</f>
        <v/>
      </c>
      <c r="AK288" s="46"/>
      <c r="AL288" s="46" t="str">
        <f>IF(Table1[[#This Row],[Description]]&lt;&gt;"",Table1[[#This Row],[Description]],"")</f>
        <v/>
      </c>
      <c r="AM288" s="46" t="str">
        <f>IF(Table1[[#This Row],[Posting Date]]&lt;&gt;"",Table1[[#This Row],[Reference Number]],"")</f>
        <v/>
      </c>
      <c r="AN288" s="46" t="str">
        <f>TRIM(Table1[[#This Row],[Line '#]])</f>
        <v/>
      </c>
      <c r="AO288" s="46" t="str">
        <f>TRIM(Table1[[#This Row],[Account]])</f>
        <v/>
      </c>
      <c r="AP288" s="46" t="str">
        <f>IF(Table1[[#This Row],[Posting Date]]&lt;&gt;"",$D$5,"")</f>
        <v/>
      </c>
      <c r="AQ288" s="46" t="str">
        <f>TRIM(Table1[[#This Row],[Departments-Prgrams]])</f>
        <v/>
      </c>
      <c r="AR288" s="46" t="str">
        <f>TRIM(Table1[[#This Row],[Grant]])</f>
        <v/>
      </c>
      <c r="AS288" s="46" t="str">
        <f>TRIM(Table1[[#This Row],[Staff ID]])</f>
        <v/>
      </c>
      <c r="AT288" s="46" t="str">
        <f>IF(TRIM(Table1[[#This Row],[Budget Code]])=0,"",TRIM(Table1[[#This Row],[Budget Code]]))</f>
        <v/>
      </c>
      <c r="AU288" s="46" t="str">
        <f>IF(Table1[[#This Row],[Line Description]]&lt;&gt;"",Table1[[#This Row],[Line Description]],"")</f>
        <v/>
      </c>
      <c r="AV288" s="46" t="str">
        <f>IF(Table1[[#This Row],[Cur_Amount Debit]]&gt;0,ROUND(Table1[[#This Row],[Cur_Amount Debit]],2),"")</f>
        <v/>
      </c>
      <c r="AW288" s="46" t="str">
        <f>IF(Table1[[#This Row],[Cur_Amount Credit]]&gt;0,ROUND(Table1[[#This Row],[Cur_Amount Credit]],2),"")</f>
        <v/>
      </c>
      <c r="AX288" s="46" t="str">
        <f>LEFT(Table1[[#This Row],[Cur]],3)</f>
        <v/>
      </c>
      <c r="AY288" s="59"/>
      <c r="AZ288" s="46"/>
      <c r="BA288" s="46" t="str">
        <f>IF(Table1[[#This Row],[Cur]]&lt;&gt;"",IF(Table1[[#This Row],[Cur]]="USD","",ExchangeRate),"")</f>
        <v/>
      </c>
      <c r="BB288" s="46" t="str">
        <f>IF(Table1[[#This Row],[Grant]]&lt;&gt;"",VLOOKUP(Table1[[#This Row],[Grant]],Grants!B:D,3),"")</f>
        <v/>
      </c>
      <c r="BC288" s="46" t="str">
        <f>TRIM(Table1[[#This Row],[Vendor ID]])</f>
        <v/>
      </c>
      <c r="BD288">
        <f>IF(Table1[[#This Row],[Reference Number]]=Q287,BD287,BD287+1)</f>
        <v>0</v>
      </c>
    </row>
    <row r="289" spans="1:56" ht="11.25" customHeight="1" x14ac:dyDescent="0.25">
      <c r="A289" s="1"/>
      <c r="B289" s="88" t="str">
        <f>IF(Table1[[#This Row],[Posting Date]]&lt;&gt;"",IF(Table1[[#This Row],[Reference Number]]=Q288,B288+1,1),"")</f>
        <v/>
      </c>
      <c r="C289" s="61"/>
      <c r="D289" s="61"/>
      <c r="E289" s="138"/>
      <c r="F289" s="141" t="str">
        <f>IFERROR(IF(VLOOKUP(Table1[[#This Row],[Budget Code Description]],Dimentions!$X$6:$AC$139,2,FALSE)="","",VLOOKUP(Table1[[#This Row],[Budget Code Description]],Dimentions!$X$6:$AC$139,2,FALSE)),"")</f>
        <v/>
      </c>
      <c r="G289" s="141"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1" t="str">
        <f>IFERROR(VLOOKUP(Table1[[#This Row],[Budget Code Description]],Table6[#All],8,FALSE),"")</f>
        <v/>
      </c>
      <c r="L289" s="63"/>
      <c r="M289" s="65" t="str">
        <f>IFERROR(VLOOKUP(Table1[[#This Row],[Staff ID]],Table2[],2,FALSE),"")</f>
        <v/>
      </c>
      <c r="N289" s="209" t="str">
        <f>IFERROR(IF(VLOOKUP(Table1[[#This Row],[Budget Code Description]],Dimentions!$X$6:$AC$134,4,FALSE)="","",VLOOKUP(Table1[[#This Row],[Budget Code Description]],Dimentions!$X$6:$AC$134,4,FALSE)),"")</f>
        <v/>
      </c>
      <c r="O289" s="65" t="str">
        <f>IFERROR(VLOOKUP(Table1[[#This Row],[Vendor ID]],Table549[],2,FALSE),"")</f>
        <v/>
      </c>
      <c r="P289" s="63"/>
      <c r="Q289" s="141" t="str">
        <f>IF(Table1[[#This Row],[Posting Date]]&lt;&gt;"",$D$9,"")</f>
        <v/>
      </c>
      <c r="R289" s="157" t="str">
        <f>IF(Table1[[#This Row],[Posting Date]]&lt;&gt;"",$D$10,"")</f>
        <v/>
      </c>
      <c r="S289" s="66"/>
      <c r="T289" s="63"/>
      <c r="U289" s="67"/>
      <c r="V289" s="67"/>
      <c r="W289" s="67" t="str">
        <f t="shared" si="8"/>
        <v/>
      </c>
      <c r="X289" s="159" t="str">
        <f>IF(E289="","",(IF(Table1[[#This Row],[Cur]]="USD",Table1[[#This Row],[Cur_Amount Debit]],Table1[[#This Row],[Cur_Amount Debit]]/Table1[[#This Row],[Exchange Rate]])))</f>
        <v/>
      </c>
      <c r="Y289" s="159" t="str">
        <f>IF(E289="","",(IF(Table1[[#This Row],[Cur]]="USD",Table1[[#This Row],[Cur_Amount Credit]],Table1[[#This Row],[Cur_Amount Credit]]/ExchangeRate)))</f>
        <v/>
      </c>
      <c r="Z289" s="201" t="str">
        <f>IF(E289="","",(Table1[[#This Row],[Debit USD]]-Table1[[#This Row],[Credit USD]]))</f>
        <v/>
      </c>
      <c r="AA289" s="226"/>
      <c r="AB289" s="255"/>
      <c r="AC289" s="1"/>
      <c r="AD289" s="15"/>
      <c r="AE289" s="15" t="str">
        <f>IF(AND(OR(Table1[[#This Row],[Account]]="15030",Table1[[#This Row],[Account]]="15035",Table1[[#This Row],[Account]]="20150"),Table1[[#This Row],[Vendor ID]]=""),1,"")</f>
        <v/>
      </c>
      <c r="AF289" s="15"/>
      <c r="AG289" s="15"/>
      <c r="AH289" s="15"/>
      <c r="AI289" s="46" t="str">
        <f>IF(Table1[[#This Row],[Posting Date]]&lt;&gt;"","GJ-"&amp;CountryID,"")</f>
        <v/>
      </c>
      <c r="AJ289" s="59" t="str">
        <f>IF(Table1[[#This Row],[Posting Date]]&lt;&gt;"",Table1[[#This Row],[Posting Date]],"")</f>
        <v/>
      </c>
      <c r="AK289" s="46"/>
      <c r="AL289" s="46" t="str">
        <f>IF(Table1[[#This Row],[Description]]&lt;&gt;"",Table1[[#This Row],[Description]],"")</f>
        <v/>
      </c>
      <c r="AM289" s="46" t="str">
        <f>IF(Table1[[#This Row],[Posting Date]]&lt;&gt;"",Table1[[#This Row],[Reference Number]],"")</f>
        <v/>
      </c>
      <c r="AN289" s="46" t="str">
        <f>TRIM(Table1[[#This Row],[Line '#]])</f>
        <v/>
      </c>
      <c r="AO289" s="46" t="str">
        <f>TRIM(Table1[[#This Row],[Account]])</f>
        <v/>
      </c>
      <c r="AP289" s="46" t="str">
        <f>IF(Table1[[#This Row],[Posting Date]]&lt;&gt;"",$D$5,"")</f>
        <v/>
      </c>
      <c r="AQ289" s="46" t="str">
        <f>TRIM(Table1[[#This Row],[Departments-Prgrams]])</f>
        <v/>
      </c>
      <c r="AR289" s="46" t="str">
        <f>TRIM(Table1[[#This Row],[Grant]])</f>
        <v/>
      </c>
      <c r="AS289" s="46" t="str">
        <f>TRIM(Table1[[#This Row],[Staff ID]])</f>
        <v/>
      </c>
      <c r="AT289" s="46" t="str">
        <f>IF(TRIM(Table1[[#This Row],[Budget Code]])=0,"",TRIM(Table1[[#This Row],[Budget Code]]))</f>
        <v/>
      </c>
      <c r="AU289" s="46" t="str">
        <f>IF(Table1[[#This Row],[Line Description]]&lt;&gt;"",Table1[[#This Row],[Line Description]],"")</f>
        <v/>
      </c>
      <c r="AV289" s="46" t="str">
        <f>IF(Table1[[#This Row],[Cur_Amount Debit]]&gt;0,ROUND(Table1[[#This Row],[Cur_Amount Debit]],2),"")</f>
        <v/>
      </c>
      <c r="AW289" s="46" t="str">
        <f>IF(Table1[[#This Row],[Cur_Amount Credit]]&gt;0,ROUND(Table1[[#This Row],[Cur_Amount Credit]],2),"")</f>
        <v/>
      </c>
      <c r="AX289" s="46" t="str">
        <f>LEFT(Table1[[#This Row],[Cur]],3)</f>
        <v/>
      </c>
      <c r="AY289" s="59"/>
      <c r="AZ289" s="46"/>
      <c r="BA289" s="46" t="str">
        <f>IF(Table1[[#This Row],[Cur]]&lt;&gt;"",IF(Table1[[#This Row],[Cur]]="USD","",ExchangeRate),"")</f>
        <v/>
      </c>
      <c r="BB289" s="46" t="str">
        <f>IF(Table1[[#This Row],[Grant]]&lt;&gt;"",VLOOKUP(Table1[[#This Row],[Grant]],Grants!B:D,3),"")</f>
        <v/>
      </c>
      <c r="BC289" s="46" t="str">
        <f>TRIM(Table1[[#This Row],[Vendor ID]])</f>
        <v/>
      </c>
      <c r="BD289">
        <f>IF(Table1[[#This Row],[Reference Number]]=Q288,BD288,BD288+1)</f>
        <v>0</v>
      </c>
    </row>
    <row r="290" spans="1:56" ht="11.25" customHeight="1" x14ac:dyDescent="0.25">
      <c r="A290" s="1"/>
      <c r="B290" s="88" t="str">
        <f>IF(Table1[[#This Row],[Posting Date]]&lt;&gt;"",IF(Table1[[#This Row],[Reference Number]]=Q289,B289+1,1),"")</f>
        <v/>
      </c>
      <c r="C290" s="61"/>
      <c r="D290" s="61"/>
      <c r="E290" s="138"/>
      <c r="F290" s="141" t="str">
        <f>IFERROR(IF(VLOOKUP(Table1[[#This Row],[Budget Code Description]],Dimentions!$X$6:$AC$139,2,FALSE)="","",VLOOKUP(Table1[[#This Row],[Budget Code Description]],Dimentions!$X$6:$AC$139,2,FALSE)),"")</f>
        <v/>
      </c>
      <c r="G290" s="141"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1" t="str">
        <f>IFERROR(VLOOKUP(Table1[[#This Row],[Budget Code Description]],Table6[#All],8,FALSE),"")</f>
        <v/>
      </c>
      <c r="L290" s="63"/>
      <c r="M290" s="65" t="str">
        <f>IFERROR(VLOOKUP(Table1[[#This Row],[Staff ID]],Table2[],2,FALSE),"")</f>
        <v/>
      </c>
      <c r="N290" s="209" t="str">
        <f>IFERROR(IF(VLOOKUP(Table1[[#This Row],[Budget Code Description]],Dimentions!$X$6:$AC$134,4,FALSE)="","",VLOOKUP(Table1[[#This Row],[Budget Code Description]],Dimentions!$X$6:$AC$134,4,FALSE)),"")</f>
        <v/>
      </c>
      <c r="O290" s="65" t="str">
        <f>IFERROR(VLOOKUP(Table1[[#This Row],[Vendor ID]],Table549[],2,FALSE),"")</f>
        <v/>
      </c>
      <c r="P290" s="63"/>
      <c r="Q290" s="141" t="str">
        <f>IF(Table1[[#This Row],[Posting Date]]&lt;&gt;"",$D$9,"")</f>
        <v/>
      </c>
      <c r="R290" s="157" t="str">
        <f>IF(Table1[[#This Row],[Posting Date]]&lt;&gt;"",$D$10,"")</f>
        <v/>
      </c>
      <c r="S290" s="66"/>
      <c r="T290" s="63"/>
      <c r="U290" s="67"/>
      <c r="V290" s="67"/>
      <c r="W290" s="67" t="str">
        <f t="shared" si="8"/>
        <v/>
      </c>
      <c r="X290" s="159" t="str">
        <f>IF(E290="","",(IF(Table1[[#This Row],[Cur]]="USD",Table1[[#This Row],[Cur_Amount Debit]],Table1[[#This Row],[Cur_Amount Debit]]/Table1[[#This Row],[Exchange Rate]])))</f>
        <v/>
      </c>
      <c r="Y290" s="159" t="str">
        <f>IF(E290="","",(IF(Table1[[#This Row],[Cur]]="USD",Table1[[#This Row],[Cur_Amount Credit]],Table1[[#This Row],[Cur_Amount Credit]]/ExchangeRate)))</f>
        <v/>
      </c>
      <c r="Z290" s="201" t="str">
        <f>IF(E290="","",(Table1[[#This Row],[Debit USD]]-Table1[[#This Row],[Credit USD]]))</f>
        <v/>
      </c>
      <c r="AA290" s="226"/>
      <c r="AB290" s="255"/>
      <c r="AC290" s="1"/>
      <c r="AD290" s="15"/>
      <c r="AE290" s="15" t="str">
        <f>IF(AND(OR(Table1[[#This Row],[Account]]="15030",Table1[[#This Row],[Account]]="15035",Table1[[#This Row],[Account]]="20150"),Table1[[#This Row],[Vendor ID]]=""),1,"")</f>
        <v/>
      </c>
      <c r="AF290" s="15"/>
      <c r="AG290" s="15"/>
      <c r="AH290" s="15"/>
      <c r="AI290" s="46" t="str">
        <f>IF(Table1[[#This Row],[Posting Date]]&lt;&gt;"","GJ-"&amp;CountryID,"")</f>
        <v/>
      </c>
      <c r="AJ290" s="59" t="str">
        <f>IF(Table1[[#This Row],[Posting Date]]&lt;&gt;"",Table1[[#This Row],[Posting Date]],"")</f>
        <v/>
      </c>
      <c r="AK290" s="46"/>
      <c r="AL290" s="46" t="str">
        <f>IF(Table1[[#This Row],[Description]]&lt;&gt;"",Table1[[#This Row],[Description]],"")</f>
        <v/>
      </c>
      <c r="AM290" s="46" t="str">
        <f>IF(Table1[[#This Row],[Posting Date]]&lt;&gt;"",Table1[[#This Row],[Reference Number]],"")</f>
        <v/>
      </c>
      <c r="AN290" s="46" t="str">
        <f>TRIM(Table1[[#This Row],[Line '#]])</f>
        <v/>
      </c>
      <c r="AO290" s="46" t="str">
        <f>TRIM(Table1[[#This Row],[Account]])</f>
        <v/>
      </c>
      <c r="AP290" s="46" t="str">
        <f>IF(Table1[[#This Row],[Posting Date]]&lt;&gt;"",$D$5,"")</f>
        <v/>
      </c>
      <c r="AQ290" s="46" t="str">
        <f>TRIM(Table1[[#This Row],[Departments-Prgrams]])</f>
        <v/>
      </c>
      <c r="AR290" s="46" t="str">
        <f>TRIM(Table1[[#This Row],[Grant]])</f>
        <v/>
      </c>
      <c r="AS290" s="46" t="str">
        <f>TRIM(Table1[[#This Row],[Staff ID]])</f>
        <v/>
      </c>
      <c r="AT290" s="46" t="str">
        <f>IF(TRIM(Table1[[#This Row],[Budget Code]])=0,"",TRIM(Table1[[#This Row],[Budget Code]]))</f>
        <v/>
      </c>
      <c r="AU290" s="46" t="str">
        <f>IF(Table1[[#This Row],[Line Description]]&lt;&gt;"",Table1[[#This Row],[Line Description]],"")</f>
        <v/>
      </c>
      <c r="AV290" s="46" t="str">
        <f>IF(Table1[[#This Row],[Cur_Amount Debit]]&gt;0,ROUND(Table1[[#This Row],[Cur_Amount Debit]],2),"")</f>
        <v/>
      </c>
      <c r="AW290" s="46" t="str">
        <f>IF(Table1[[#This Row],[Cur_Amount Credit]]&gt;0,ROUND(Table1[[#This Row],[Cur_Amount Credit]],2),"")</f>
        <v/>
      </c>
      <c r="AX290" s="46" t="str">
        <f>LEFT(Table1[[#This Row],[Cur]],3)</f>
        <v/>
      </c>
      <c r="AY290" s="59"/>
      <c r="AZ290" s="46"/>
      <c r="BA290" s="46" t="str">
        <f>IF(Table1[[#This Row],[Cur]]&lt;&gt;"",IF(Table1[[#This Row],[Cur]]="USD","",ExchangeRate),"")</f>
        <v/>
      </c>
      <c r="BB290" s="46" t="str">
        <f>IF(Table1[[#This Row],[Grant]]&lt;&gt;"",VLOOKUP(Table1[[#This Row],[Grant]],Grants!B:D,3),"")</f>
        <v/>
      </c>
      <c r="BC290" s="46" t="str">
        <f>TRIM(Table1[[#This Row],[Vendor ID]])</f>
        <v/>
      </c>
      <c r="BD290">
        <f>IF(Table1[[#This Row],[Reference Number]]=Q289,BD289,BD289+1)</f>
        <v>0</v>
      </c>
    </row>
    <row r="291" spans="1:56" ht="11.25" customHeight="1" x14ac:dyDescent="0.25">
      <c r="A291" s="1"/>
      <c r="B291" s="88" t="str">
        <f>IF(Table1[[#This Row],[Posting Date]]&lt;&gt;"",IF(Table1[[#This Row],[Reference Number]]=Q290,B290+1,1),"")</f>
        <v/>
      </c>
      <c r="C291" s="61"/>
      <c r="D291" s="61"/>
      <c r="E291" s="138"/>
      <c r="F291" s="141" t="str">
        <f>IFERROR(IF(VLOOKUP(Table1[[#This Row],[Budget Code Description]],Dimentions!$X$6:$AC$139,2,FALSE)="","",VLOOKUP(Table1[[#This Row],[Budget Code Description]],Dimentions!$X$6:$AC$139,2,FALSE)),"")</f>
        <v/>
      </c>
      <c r="G291" s="141"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1" t="str">
        <f>IFERROR(VLOOKUP(Table1[[#This Row],[Budget Code Description]],Table6[#All],8,FALSE),"")</f>
        <v/>
      </c>
      <c r="L291" s="63"/>
      <c r="M291" s="65" t="str">
        <f>IFERROR(VLOOKUP(Table1[[#This Row],[Staff ID]],Table2[],2,FALSE),"")</f>
        <v/>
      </c>
      <c r="N291" s="209" t="str">
        <f>IFERROR(IF(VLOOKUP(Table1[[#This Row],[Budget Code Description]],Dimentions!$X$6:$AC$134,4,FALSE)="","",VLOOKUP(Table1[[#This Row],[Budget Code Description]],Dimentions!$X$6:$AC$134,4,FALSE)),"")</f>
        <v/>
      </c>
      <c r="O291" s="65" t="str">
        <f>IFERROR(VLOOKUP(Table1[[#This Row],[Vendor ID]],Table549[],2,FALSE),"")</f>
        <v/>
      </c>
      <c r="P291" s="63"/>
      <c r="Q291" s="141" t="str">
        <f>IF(Table1[[#This Row],[Posting Date]]&lt;&gt;"",$D$9,"")</f>
        <v/>
      </c>
      <c r="R291" s="157" t="str">
        <f>IF(Table1[[#This Row],[Posting Date]]&lt;&gt;"",$D$10,"")</f>
        <v/>
      </c>
      <c r="S291" s="66"/>
      <c r="T291" s="63"/>
      <c r="U291" s="67"/>
      <c r="V291" s="67"/>
      <c r="W291" s="67" t="str">
        <f t="shared" si="8"/>
        <v/>
      </c>
      <c r="X291" s="159" t="str">
        <f>IF(E291="","",(IF(Table1[[#This Row],[Cur]]="USD",Table1[[#This Row],[Cur_Amount Debit]],Table1[[#This Row],[Cur_Amount Debit]]/Table1[[#This Row],[Exchange Rate]])))</f>
        <v/>
      </c>
      <c r="Y291" s="159" t="str">
        <f>IF(E291="","",(IF(Table1[[#This Row],[Cur]]="USD",Table1[[#This Row],[Cur_Amount Credit]],Table1[[#This Row],[Cur_Amount Credit]]/ExchangeRate)))</f>
        <v/>
      </c>
      <c r="Z291" s="201" t="str">
        <f>IF(E291="","",(Table1[[#This Row],[Debit USD]]-Table1[[#This Row],[Credit USD]]))</f>
        <v/>
      </c>
      <c r="AA291" s="226"/>
      <c r="AB291" s="255"/>
      <c r="AC291" s="1"/>
      <c r="AD291" s="15"/>
      <c r="AE291" s="15" t="str">
        <f>IF(AND(OR(Table1[[#This Row],[Account]]="15030",Table1[[#This Row],[Account]]="15035",Table1[[#This Row],[Account]]="20150"),Table1[[#This Row],[Vendor ID]]=""),1,"")</f>
        <v/>
      </c>
      <c r="AF291" s="15"/>
      <c r="AG291" s="15"/>
      <c r="AH291" s="15"/>
      <c r="AI291" s="46" t="str">
        <f>IF(Table1[[#This Row],[Posting Date]]&lt;&gt;"","GJ-"&amp;CountryID,"")</f>
        <v/>
      </c>
      <c r="AJ291" s="59" t="str">
        <f>IF(Table1[[#This Row],[Posting Date]]&lt;&gt;"",Table1[[#This Row],[Posting Date]],"")</f>
        <v/>
      </c>
      <c r="AK291" s="46"/>
      <c r="AL291" s="46" t="str">
        <f>IF(Table1[[#This Row],[Description]]&lt;&gt;"",Table1[[#This Row],[Description]],"")</f>
        <v/>
      </c>
      <c r="AM291" s="46" t="str">
        <f>IF(Table1[[#This Row],[Posting Date]]&lt;&gt;"",Table1[[#This Row],[Reference Number]],"")</f>
        <v/>
      </c>
      <c r="AN291" s="46" t="str">
        <f>TRIM(Table1[[#This Row],[Line '#]])</f>
        <v/>
      </c>
      <c r="AO291" s="46" t="str">
        <f>TRIM(Table1[[#This Row],[Account]])</f>
        <v/>
      </c>
      <c r="AP291" s="46" t="str">
        <f>IF(Table1[[#This Row],[Posting Date]]&lt;&gt;"",$D$5,"")</f>
        <v/>
      </c>
      <c r="AQ291" s="46" t="str">
        <f>TRIM(Table1[[#This Row],[Departments-Prgrams]])</f>
        <v/>
      </c>
      <c r="AR291" s="46" t="str">
        <f>TRIM(Table1[[#This Row],[Grant]])</f>
        <v/>
      </c>
      <c r="AS291" s="46" t="str">
        <f>TRIM(Table1[[#This Row],[Staff ID]])</f>
        <v/>
      </c>
      <c r="AT291" s="46" t="str">
        <f>IF(TRIM(Table1[[#This Row],[Budget Code]])=0,"",TRIM(Table1[[#This Row],[Budget Code]]))</f>
        <v/>
      </c>
      <c r="AU291" s="46" t="str">
        <f>IF(Table1[[#This Row],[Line Description]]&lt;&gt;"",Table1[[#This Row],[Line Description]],"")</f>
        <v/>
      </c>
      <c r="AV291" s="46" t="str">
        <f>IF(Table1[[#This Row],[Cur_Amount Debit]]&gt;0,ROUND(Table1[[#This Row],[Cur_Amount Debit]],2),"")</f>
        <v/>
      </c>
      <c r="AW291" s="46" t="str">
        <f>IF(Table1[[#This Row],[Cur_Amount Credit]]&gt;0,ROUND(Table1[[#This Row],[Cur_Amount Credit]],2),"")</f>
        <v/>
      </c>
      <c r="AX291" s="46" t="str">
        <f>LEFT(Table1[[#This Row],[Cur]],3)</f>
        <v/>
      </c>
      <c r="AY291" s="59"/>
      <c r="AZ291" s="46"/>
      <c r="BA291" s="46" t="str">
        <f>IF(Table1[[#This Row],[Cur]]&lt;&gt;"",IF(Table1[[#This Row],[Cur]]="USD","",ExchangeRate),"")</f>
        <v/>
      </c>
      <c r="BB291" s="46" t="str">
        <f>IF(Table1[[#This Row],[Grant]]&lt;&gt;"",VLOOKUP(Table1[[#This Row],[Grant]],Grants!B:D,3),"")</f>
        <v/>
      </c>
      <c r="BC291" s="46" t="str">
        <f>TRIM(Table1[[#This Row],[Vendor ID]])</f>
        <v/>
      </c>
      <c r="BD291">
        <f>IF(Table1[[#This Row],[Reference Number]]=Q290,BD290,BD290+1)</f>
        <v>0</v>
      </c>
    </row>
    <row r="292" spans="1:56" ht="11.25" customHeight="1" x14ac:dyDescent="0.25">
      <c r="A292" s="1"/>
      <c r="B292" s="88" t="str">
        <f>IF(Table1[[#This Row],[Posting Date]]&lt;&gt;"",IF(Table1[[#This Row],[Reference Number]]=Q291,B291+1,1),"")</f>
        <v/>
      </c>
      <c r="C292" s="61"/>
      <c r="D292" s="61"/>
      <c r="E292" s="138"/>
      <c r="F292" s="141" t="str">
        <f>IFERROR(IF(VLOOKUP(Table1[[#This Row],[Budget Code Description]],Dimentions!$X$6:$AC$139,2,FALSE)="","",VLOOKUP(Table1[[#This Row],[Budget Code Description]],Dimentions!$X$6:$AC$139,2,FALSE)),"")</f>
        <v/>
      </c>
      <c r="G292" s="141"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1" t="str">
        <f>IFERROR(VLOOKUP(Table1[[#This Row],[Budget Code Description]],Table6[#All],8,FALSE),"")</f>
        <v/>
      </c>
      <c r="L292" s="63"/>
      <c r="M292" s="65" t="str">
        <f>IFERROR(VLOOKUP(Table1[[#This Row],[Staff ID]],Table2[],2,FALSE),"")</f>
        <v/>
      </c>
      <c r="N292" s="209" t="str">
        <f>IFERROR(IF(VLOOKUP(Table1[[#This Row],[Budget Code Description]],Dimentions!$X$6:$AC$134,4,FALSE)="","",VLOOKUP(Table1[[#This Row],[Budget Code Description]],Dimentions!$X$6:$AC$134,4,FALSE)),"")</f>
        <v/>
      </c>
      <c r="O292" s="65" t="str">
        <f>IFERROR(VLOOKUP(Table1[[#This Row],[Vendor ID]],Table549[],2,FALSE),"")</f>
        <v/>
      </c>
      <c r="P292" s="63"/>
      <c r="Q292" s="141" t="str">
        <f>IF(Table1[[#This Row],[Posting Date]]&lt;&gt;"",$D$9,"")</f>
        <v/>
      </c>
      <c r="R292" s="157" t="str">
        <f>IF(Table1[[#This Row],[Posting Date]]&lt;&gt;"",$D$10,"")</f>
        <v/>
      </c>
      <c r="S292" s="66"/>
      <c r="T292" s="63"/>
      <c r="U292" s="67"/>
      <c r="V292" s="67"/>
      <c r="W292" s="67" t="str">
        <f t="shared" si="8"/>
        <v/>
      </c>
      <c r="X292" s="159" t="str">
        <f>IF(E292="","",(IF(Table1[[#This Row],[Cur]]="USD",Table1[[#This Row],[Cur_Amount Debit]],Table1[[#This Row],[Cur_Amount Debit]]/Table1[[#This Row],[Exchange Rate]])))</f>
        <v/>
      </c>
      <c r="Y292" s="159" t="str">
        <f>IF(E292="","",(IF(Table1[[#This Row],[Cur]]="USD",Table1[[#This Row],[Cur_Amount Credit]],Table1[[#This Row],[Cur_Amount Credit]]/ExchangeRate)))</f>
        <v/>
      </c>
      <c r="Z292" s="201" t="str">
        <f>IF(E292="","",(Table1[[#This Row],[Debit USD]]-Table1[[#This Row],[Credit USD]]))</f>
        <v/>
      </c>
      <c r="AA292" s="226"/>
      <c r="AB292" s="255"/>
      <c r="AC292" s="1"/>
      <c r="AD292" s="15"/>
      <c r="AE292" s="15" t="str">
        <f>IF(AND(OR(Table1[[#This Row],[Account]]="15030",Table1[[#This Row],[Account]]="15035",Table1[[#This Row],[Account]]="20150"),Table1[[#This Row],[Vendor ID]]=""),1,"")</f>
        <v/>
      </c>
      <c r="AF292" s="15"/>
      <c r="AG292" s="15"/>
      <c r="AH292" s="15"/>
      <c r="AI292" s="46" t="str">
        <f>IF(Table1[[#This Row],[Posting Date]]&lt;&gt;"","GJ-"&amp;CountryID,"")</f>
        <v/>
      </c>
      <c r="AJ292" s="59" t="str">
        <f>IF(Table1[[#This Row],[Posting Date]]&lt;&gt;"",Table1[[#This Row],[Posting Date]],"")</f>
        <v/>
      </c>
      <c r="AK292" s="46"/>
      <c r="AL292" s="46" t="str">
        <f>IF(Table1[[#This Row],[Description]]&lt;&gt;"",Table1[[#This Row],[Description]],"")</f>
        <v/>
      </c>
      <c r="AM292" s="46" t="str">
        <f>IF(Table1[[#This Row],[Posting Date]]&lt;&gt;"",Table1[[#This Row],[Reference Number]],"")</f>
        <v/>
      </c>
      <c r="AN292" s="46" t="str">
        <f>TRIM(Table1[[#This Row],[Line '#]])</f>
        <v/>
      </c>
      <c r="AO292" s="46" t="str">
        <f>TRIM(Table1[[#This Row],[Account]])</f>
        <v/>
      </c>
      <c r="AP292" s="46" t="str">
        <f>IF(Table1[[#This Row],[Posting Date]]&lt;&gt;"",$D$5,"")</f>
        <v/>
      </c>
      <c r="AQ292" s="46" t="str">
        <f>TRIM(Table1[[#This Row],[Departments-Prgrams]])</f>
        <v/>
      </c>
      <c r="AR292" s="46" t="str">
        <f>TRIM(Table1[[#This Row],[Grant]])</f>
        <v/>
      </c>
      <c r="AS292" s="46" t="str">
        <f>TRIM(Table1[[#This Row],[Staff ID]])</f>
        <v/>
      </c>
      <c r="AT292" s="46" t="str">
        <f>IF(TRIM(Table1[[#This Row],[Budget Code]])=0,"",TRIM(Table1[[#This Row],[Budget Code]]))</f>
        <v/>
      </c>
      <c r="AU292" s="46" t="str">
        <f>IF(Table1[[#This Row],[Line Description]]&lt;&gt;"",Table1[[#This Row],[Line Description]],"")</f>
        <v/>
      </c>
      <c r="AV292" s="46" t="str">
        <f>IF(Table1[[#This Row],[Cur_Amount Debit]]&gt;0,ROUND(Table1[[#This Row],[Cur_Amount Debit]],2),"")</f>
        <v/>
      </c>
      <c r="AW292" s="46" t="str">
        <f>IF(Table1[[#This Row],[Cur_Amount Credit]]&gt;0,ROUND(Table1[[#This Row],[Cur_Amount Credit]],2),"")</f>
        <v/>
      </c>
      <c r="AX292" s="46" t="str">
        <f>LEFT(Table1[[#This Row],[Cur]],3)</f>
        <v/>
      </c>
      <c r="AY292" s="59"/>
      <c r="AZ292" s="46"/>
      <c r="BA292" s="46" t="str">
        <f>IF(Table1[[#This Row],[Cur]]&lt;&gt;"",IF(Table1[[#This Row],[Cur]]="USD","",ExchangeRate),"")</f>
        <v/>
      </c>
      <c r="BB292" s="46" t="str">
        <f>IF(Table1[[#This Row],[Grant]]&lt;&gt;"",VLOOKUP(Table1[[#This Row],[Grant]],Grants!B:D,3),"")</f>
        <v/>
      </c>
      <c r="BC292" s="46" t="str">
        <f>TRIM(Table1[[#This Row],[Vendor ID]])</f>
        <v/>
      </c>
      <c r="BD292">
        <f>IF(Table1[[#This Row],[Reference Number]]=Q291,BD291,BD291+1)</f>
        <v>0</v>
      </c>
    </row>
    <row r="293" spans="1:56" ht="11.25" customHeight="1" x14ac:dyDescent="0.25">
      <c r="A293" s="1"/>
      <c r="B293" s="88" t="str">
        <f>IF(Table1[[#This Row],[Posting Date]]&lt;&gt;"",IF(Table1[[#This Row],[Reference Number]]=Q292,B292+1,1),"")</f>
        <v/>
      </c>
      <c r="C293" s="61"/>
      <c r="D293" s="61"/>
      <c r="E293" s="138"/>
      <c r="F293" s="141" t="str">
        <f>IFERROR(IF(VLOOKUP(Table1[[#This Row],[Budget Code Description]],Dimentions!$X$6:$AC$139,2,FALSE)="","",VLOOKUP(Table1[[#This Row],[Budget Code Description]],Dimentions!$X$6:$AC$139,2,FALSE)),"")</f>
        <v/>
      </c>
      <c r="G293" s="141"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1" t="str">
        <f>IFERROR(VLOOKUP(Table1[[#This Row],[Budget Code Description]],Table6[#All],8,FALSE),"")</f>
        <v/>
      </c>
      <c r="L293" s="63"/>
      <c r="M293" s="65" t="str">
        <f>IFERROR(VLOOKUP(Table1[[#This Row],[Staff ID]],Table2[],2,FALSE),"")</f>
        <v/>
      </c>
      <c r="N293" s="209" t="str">
        <f>IFERROR(IF(VLOOKUP(Table1[[#This Row],[Budget Code Description]],Dimentions!$X$6:$AC$134,4,FALSE)="","",VLOOKUP(Table1[[#This Row],[Budget Code Description]],Dimentions!$X$6:$AC$134,4,FALSE)),"")</f>
        <v/>
      </c>
      <c r="O293" s="65" t="str">
        <f>IFERROR(VLOOKUP(Table1[[#This Row],[Vendor ID]],Table549[],2,FALSE),"")</f>
        <v/>
      </c>
      <c r="P293" s="63"/>
      <c r="Q293" s="141" t="str">
        <f>IF(Table1[[#This Row],[Posting Date]]&lt;&gt;"",$D$9,"")</f>
        <v/>
      </c>
      <c r="R293" s="157" t="str">
        <f>IF(Table1[[#This Row],[Posting Date]]&lt;&gt;"",$D$10,"")</f>
        <v/>
      </c>
      <c r="S293" s="66"/>
      <c r="T293" s="63"/>
      <c r="U293" s="67"/>
      <c r="V293" s="67"/>
      <c r="W293" s="67" t="str">
        <f t="shared" si="8"/>
        <v/>
      </c>
      <c r="X293" s="159" t="str">
        <f>IF(E293="","",(IF(Table1[[#This Row],[Cur]]="USD",Table1[[#This Row],[Cur_Amount Debit]],Table1[[#This Row],[Cur_Amount Debit]]/Table1[[#This Row],[Exchange Rate]])))</f>
        <v/>
      </c>
      <c r="Y293" s="159" t="str">
        <f>IF(E293="","",(IF(Table1[[#This Row],[Cur]]="USD",Table1[[#This Row],[Cur_Amount Credit]],Table1[[#This Row],[Cur_Amount Credit]]/ExchangeRate)))</f>
        <v/>
      </c>
      <c r="Z293" s="201" t="str">
        <f>IF(E293="","",(Table1[[#This Row],[Debit USD]]-Table1[[#This Row],[Credit USD]]))</f>
        <v/>
      </c>
      <c r="AA293" s="226"/>
      <c r="AB293" s="255"/>
      <c r="AC293" s="1"/>
      <c r="AD293" s="15"/>
      <c r="AE293" s="15" t="str">
        <f>IF(AND(OR(Table1[[#This Row],[Account]]="15030",Table1[[#This Row],[Account]]="15035",Table1[[#This Row],[Account]]="20150"),Table1[[#This Row],[Vendor ID]]=""),1,"")</f>
        <v/>
      </c>
      <c r="AF293" s="15"/>
      <c r="AG293" s="15"/>
      <c r="AH293" s="15"/>
      <c r="AI293" s="46" t="str">
        <f>IF(Table1[[#This Row],[Posting Date]]&lt;&gt;"","GJ-"&amp;CountryID,"")</f>
        <v/>
      </c>
      <c r="AJ293" s="59" t="str">
        <f>IF(Table1[[#This Row],[Posting Date]]&lt;&gt;"",Table1[[#This Row],[Posting Date]],"")</f>
        <v/>
      </c>
      <c r="AK293" s="46"/>
      <c r="AL293" s="46" t="str">
        <f>IF(Table1[[#This Row],[Description]]&lt;&gt;"",Table1[[#This Row],[Description]],"")</f>
        <v/>
      </c>
      <c r="AM293" s="46" t="str">
        <f>IF(Table1[[#This Row],[Posting Date]]&lt;&gt;"",Table1[[#This Row],[Reference Number]],"")</f>
        <v/>
      </c>
      <c r="AN293" s="46" t="str">
        <f>TRIM(Table1[[#This Row],[Line '#]])</f>
        <v/>
      </c>
      <c r="AO293" s="46" t="str">
        <f>TRIM(Table1[[#This Row],[Account]])</f>
        <v/>
      </c>
      <c r="AP293" s="46" t="str">
        <f>IF(Table1[[#This Row],[Posting Date]]&lt;&gt;"",$D$5,"")</f>
        <v/>
      </c>
      <c r="AQ293" s="46" t="str">
        <f>TRIM(Table1[[#This Row],[Departments-Prgrams]])</f>
        <v/>
      </c>
      <c r="AR293" s="46" t="str">
        <f>TRIM(Table1[[#This Row],[Grant]])</f>
        <v/>
      </c>
      <c r="AS293" s="46" t="str">
        <f>TRIM(Table1[[#This Row],[Staff ID]])</f>
        <v/>
      </c>
      <c r="AT293" s="46" t="str">
        <f>IF(TRIM(Table1[[#This Row],[Budget Code]])=0,"",TRIM(Table1[[#This Row],[Budget Code]]))</f>
        <v/>
      </c>
      <c r="AU293" s="46" t="str">
        <f>IF(Table1[[#This Row],[Line Description]]&lt;&gt;"",Table1[[#This Row],[Line Description]],"")</f>
        <v/>
      </c>
      <c r="AV293" s="46" t="str">
        <f>IF(Table1[[#This Row],[Cur_Amount Debit]]&gt;0,ROUND(Table1[[#This Row],[Cur_Amount Debit]],2),"")</f>
        <v/>
      </c>
      <c r="AW293" s="46" t="str">
        <f>IF(Table1[[#This Row],[Cur_Amount Credit]]&gt;0,ROUND(Table1[[#This Row],[Cur_Amount Credit]],2),"")</f>
        <v/>
      </c>
      <c r="AX293" s="46" t="str">
        <f>LEFT(Table1[[#This Row],[Cur]],3)</f>
        <v/>
      </c>
      <c r="AY293" s="59"/>
      <c r="AZ293" s="46"/>
      <c r="BA293" s="46" t="str">
        <f>IF(Table1[[#This Row],[Cur]]&lt;&gt;"",IF(Table1[[#This Row],[Cur]]="USD","",ExchangeRate),"")</f>
        <v/>
      </c>
      <c r="BB293" s="46" t="str">
        <f>IF(Table1[[#This Row],[Grant]]&lt;&gt;"",VLOOKUP(Table1[[#This Row],[Grant]],Grants!B:D,3),"")</f>
        <v/>
      </c>
      <c r="BC293" s="46" t="str">
        <f>TRIM(Table1[[#This Row],[Vendor ID]])</f>
        <v/>
      </c>
      <c r="BD293">
        <f>IF(Table1[[#This Row],[Reference Number]]=Q292,BD292,BD292+1)</f>
        <v>0</v>
      </c>
    </row>
    <row r="294" spans="1:56" ht="11.25" customHeight="1" x14ac:dyDescent="0.25">
      <c r="A294" s="1"/>
      <c r="B294" s="88" t="str">
        <f>IF(Table1[[#This Row],[Posting Date]]&lt;&gt;"",IF(Table1[[#This Row],[Reference Number]]=Q293,B293+1,1),"")</f>
        <v/>
      </c>
      <c r="C294" s="61"/>
      <c r="D294" s="61"/>
      <c r="E294" s="138"/>
      <c r="F294" s="141" t="str">
        <f>IFERROR(IF(VLOOKUP(Table1[[#This Row],[Budget Code Description]],Dimentions!$X$6:$AC$139,2,FALSE)="","",VLOOKUP(Table1[[#This Row],[Budget Code Description]],Dimentions!$X$6:$AC$139,2,FALSE)),"")</f>
        <v/>
      </c>
      <c r="G294" s="141"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1" t="str">
        <f>IFERROR(VLOOKUP(Table1[[#This Row],[Budget Code Description]],Table6[#All],8,FALSE),"")</f>
        <v/>
      </c>
      <c r="L294" s="63"/>
      <c r="M294" s="65" t="str">
        <f>IFERROR(VLOOKUP(Table1[[#This Row],[Staff ID]],Table2[],2,FALSE),"")</f>
        <v/>
      </c>
      <c r="N294" s="209" t="str">
        <f>IFERROR(IF(VLOOKUP(Table1[[#This Row],[Budget Code Description]],Dimentions!$X$6:$AC$134,4,FALSE)="","",VLOOKUP(Table1[[#This Row],[Budget Code Description]],Dimentions!$X$6:$AC$134,4,FALSE)),"")</f>
        <v/>
      </c>
      <c r="O294" s="65" t="str">
        <f>IFERROR(VLOOKUP(Table1[[#This Row],[Vendor ID]],Table549[],2,FALSE),"")</f>
        <v/>
      </c>
      <c r="P294" s="63"/>
      <c r="Q294" s="141" t="str">
        <f>IF(Table1[[#This Row],[Posting Date]]&lt;&gt;"",$D$9,"")</f>
        <v/>
      </c>
      <c r="R294" s="157" t="str">
        <f>IF(Table1[[#This Row],[Posting Date]]&lt;&gt;"",$D$10,"")</f>
        <v/>
      </c>
      <c r="S294" s="66"/>
      <c r="T294" s="63"/>
      <c r="U294" s="67"/>
      <c r="V294" s="67"/>
      <c r="W294" s="67" t="str">
        <f t="shared" si="8"/>
        <v/>
      </c>
      <c r="X294" s="159" t="str">
        <f>IF(E294="","",(IF(Table1[[#This Row],[Cur]]="USD",Table1[[#This Row],[Cur_Amount Debit]],Table1[[#This Row],[Cur_Amount Debit]]/Table1[[#This Row],[Exchange Rate]])))</f>
        <v/>
      </c>
      <c r="Y294" s="159" t="str">
        <f>IF(E294="","",(IF(Table1[[#This Row],[Cur]]="USD",Table1[[#This Row],[Cur_Amount Credit]],Table1[[#This Row],[Cur_Amount Credit]]/ExchangeRate)))</f>
        <v/>
      </c>
      <c r="Z294" s="201" t="str">
        <f>IF(E294="","",(Table1[[#This Row],[Debit USD]]-Table1[[#This Row],[Credit USD]]))</f>
        <v/>
      </c>
      <c r="AA294" s="226"/>
      <c r="AB294" s="255"/>
      <c r="AC294" s="1"/>
      <c r="AD294" s="15"/>
      <c r="AE294" s="15" t="str">
        <f>IF(AND(OR(Table1[[#This Row],[Account]]="15030",Table1[[#This Row],[Account]]="15035",Table1[[#This Row],[Account]]="20150"),Table1[[#This Row],[Vendor ID]]=""),1,"")</f>
        <v/>
      </c>
      <c r="AF294" s="15"/>
      <c r="AG294" s="15"/>
      <c r="AH294" s="15"/>
      <c r="AI294" s="46" t="str">
        <f>IF(Table1[[#This Row],[Posting Date]]&lt;&gt;"","GJ-"&amp;CountryID,"")</f>
        <v/>
      </c>
      <c r="AJ294" s="59" t="str">
        <f>IF(Table1[[#This Row],[Posting Date]]&lt;&gt;"",Table1[[#This Row],[Posting Date]],"")</f>
        <v/>
      </c>
      <c r="AK294" s="46"/>
      <c r="AL294" s="46" t="str">
        <f>IF(Table1[[#This Row],[Description]]&lt;&gt;"",Table1[[#This Row],[Description]],"")</f>
        <v/>
      </c>
      <c r="AM294" s="46" t="str">
        <f>IF(Table1[[#This Row],[Posting Date]]&lt;&gt;"",Table1[[#This Row],[Reference Number]],"")</f>
        <v/>
      </c>
      <c r="AN294" s="46" t="str">
        <f>TRIM(Table1[[#This Row],[Line '#]])</f>
        <v/>
      </c>
      <c r="AO294" s="46" t="str">
        <f>TRIM(Table1[[#This Row],[Account]])</f>
        <v/>
      </c>
      <c r="AP294" s="46" t="str">
        <f>IF(Table1[[#This Row],[Posting Date]]&lt;&gt;"",$D$5,"")</f>
        <v/>
      </c>
      <c r="AQ294" s="46" t="str">
        <f>TRIM(Table1[[#This Row],[Departments-Prgrams]])</f>
        <v/>
      </c>
      <c r="AR294" s="46" t="str">
        <f>TRIM(Table1[[#This Row],[Grant]])</f>
        <v/>
      </c>
      <c r="AS294" s="46" t="str">
        <f>TRIM(Table1[[#This Row],[Staff ID]])</f>
        <v/>
      </c>
      <c r="AT294" s="46" t="str">
        <f>IF(TRIM(Table1[[#This Row],[Budget Code]])=0,"",TRIM(Table1[[#This Row],[Budget Code]]))</f>
        <v/>
      </c>
      <c r="AU294" s="46" t="str">
        <f>IF(Table1[[#This Row],[Line Description]]&lt;&gt;"",Table1[[#This Row],[Line Description]],"")</f>
        <v/>
      </c>
      <c r="AV294" s="46" t="str">
        <f>IF(Table1[[#This Row],[Cur_Amount Debit]]&gt;0,ROUND(Table1[[#This Row],[Cur_Amount Debit]],2),"")</f>
        <v/>
      </c>
      <c r="AW294" s="46" t="str">
        <f>IF(Table1[[#This Row],[Cur_Amount Credit]]&gt;0,ROUND(Table1[[#This Row],[Cur_Amount Credit]],2),"")</f>
        <v/>
      </c>
      <c r="AX294" s="46" t="str">
        <f>LEFT(Table1[[#This Row],[Cur]],3)</f>
        <v/>
      </c>
      <c r="AY294" s="59"/>
      <c r="AZ294" s="46"/>
      <c r="BA294" s="46" t="str">
        <f>IF(Table1[[#This Row],[Cur]]&lt;&gt;"",IF(Table1[[#This Row],[Cur]]="USD","",ExchangeRate),"")</f>
        <v/>
      </c>
      <c r="BB294" s="46" t="str">
        <f>IF(Table1[[#This Row],[Grant]]&lt;&gt;"",VLOOKUP(Table1[[#This Row],[Grant]],Grants!B:D,3),"")</f>
        <v/>
      </c>
      <c r="BC294" s="46" t="str">
        <f>TRIM(Table1[[#This Row],[Vendor ID]])</f>
        <v/>
      </c>
      <c r="BD294">
        <f>IF(Table1[[#This Row],[Reference Number]]=Q293,BD293,BD293+1)</f>
        <v>0</v>
      </c>
    </row>
    <row r="295" spans="1:56" ht="11.25" customHeight="1" x14ac:dyDescent="0.25">
      <c r="A295" s="1"/>
      <c r="B295" s="88" t="str">
        <f>IF(Table1[[#This Row],[Posting Date]]&lt;&gt;"",IF(Table1[[#This Row],[Reference Number]]=Q294,B294+1,1),"")</f>
        <v/>
      </c>
      <c r="C295" s="61"/>
      <c r="D295" s="61"/>
      <c r="E295" s="138"/>
      <c r="F295" s="141" t="str">
        <f>IFERROR(IF(VLOOKUP(Table1[[#This Row],[Budget Code Description]],Dimentions!$X$6:$AC$139,2,FALSE)="","",VLOOKUP(Table1[[#This Row],[Budget Code Description]],Dimentions!$X$6:$AC$139,2,FALSE)),"")</f>
        <v/>
      </c>
      <c r="G295" s="141"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1" t="str">
        <f>IFERROR(VLOOKUP(Table1[[#This Row],[Budget Code Description]],Table6[#All],8,FALSE),"")</f>
        <v/>
      </c>
      <c r="L295" s="63"/>
      <c r="M295" s="65" t="str">
        <f>IFERROR(VLOOKUP(Table1[[#This Row],[Staff ID]],Table2[],2,FALSE),"")</f>
        <v/>
      </c>
      <c r="N295" s="209" t="str">
        <f>IFERROR(IF(VLOOKUP(Table1[[#This Row],[Budget Code Description]],Dimentions!$X$6:$AC$134,4,FALSE)="","",VLOOKUP(Table1[[#This Row],[Budget Code Description]],Dimentions!$X$6:$AC$134,4,FALSE)),"")</f>
        <v/>
      </c>
      <c r="O295" s="65" t="str">
        <f>IFERROR(VLOOKUP(Table1[[#This Row],[Vendor ID]],Table549[],2,FALSE),"")</f>
        <v/>
      </c>
      <c r="P295" s="63"/>
      <c r="Q295" s="141" t="str">
        <f>IF(Table1[[#This Row],[Posting Date]]&lt;&gt;"",$D$9,"")</f>
        <v/>
      </c>
      <c r="R295" s="157" t="str">
        <f>IF(Table1[[#This Row],[Posting Date]]&lt;&gt;"",$D$10,"")</f>
        <v/>
      </c>
      <c r="S295" s="66"/>
      <c r="T295" s="63"/>
      <c r="U295" s="67"/>
      <c r="V295" s="67"/>
      <c r="W295" s="67" t="str">
        <f t="shared" si="8"/>
        <v/>
      </c>
      <c r="X295" s="159" t="str">
        <f>IF(E295="","",(IF(Table1[[#This Row],[Cur]]="USD",Table1[[#This Row],[Cur_Amount Debit]],Table1[[#This Row],[Cur_Amount Debit]]/Table1[[#This Row],[Exchange Rate]])))</f>
        <v/>
      </c>
      <c r="Y295" s="159" t="str">
        <f>IF(E295="","",(IF(Table1[[#This Row],[Cur]]="USD",Table1[[#This Row],[Cur_Amount Credit]],Table1[[#This Row],[Cur_Amount Credit]]/ExchangeRate)))</f>
        <v/>
      </c>
      <c r="Z295" s="201" t="str">
        <f>IF(E295="","",(Table1[[#This Row],[Debit USD]]-Table1[[#This Row],[Credit USD]]))</f>
        <v/>
      </c>
      <c r="AA295" s="226"/>
      <c r="AB295" s="255"/>
      <c r="AC295" s="1"/>
      <c r="AD295" s="15"/>
      <c r="AE295" s="15" t="str">
        <f>IF(AND(OR(Table1[[#This Row],[Account]]="15030",Table1[[#This Row],[Account]]="15035",Table1[[#This Row],[Account]]="20150"),Table1[[#This Row],[Vendor ID]]=""),1,"")</f>
        <v/>
      </c>
      <c r="AF295" s="15"/>
      <c r="AG295" s="15"/>
      <c r="AH295" s="15"/>
      <c r="AI295" s="46" t="str">
        <f>IF(Table1[[#This Row],[Posting Date]]&lt;&gt;"","GJ-"&amp;CountryID,"")</f>
        <v/>
      </c>
      <c r="AJ295" s="59" t="str">
        <f>IF(Table1[[#This Row],[Posting Date]]&lt;&gt;"",Table1[[#This Row],[Posting Date]],"")</f>
        <v/>
      </c>
      <c r="AK295" s="46"/>
      <c r="AL295" s="46" t="str">
        <f>IF(Table1[[#This Row],[Description]]&lt;&gt;"",Table1[[#This Row],[Description]],"")</f>
        <v/>
      </c>
      <c r="AM295" s="46" t="str">
        <f>IF(Table1[[#This Row],[Posting Date]]&lt;&gt;"",Table1[[#This Row],[Reference Number]],"")</f>
        <v/>
      </c>
      <c r="AN295" s="46" t="str">
        <f>TRIM(Table1[[#This Row],[Line '#]])</f>
        <v/>
      </c>
      <c r="AO295" s="46" t="str">
        <f>TRIM(Table1[[#This Row],[Account]])</f>
        <v/>
      </c>
      <c r="AP295" s="46" t="str">
        <f>IF(Table1[[#This Row],[Posting Date]]&lt;&gt;"",$D$5,"")</f>
        <v/>
      </c>
      <c r="AQ295" s="46" t="str">
        <f>TRIM(Table1[[#This Row],[Departments-Prgrams]])</f>
        <v/>
      </c>
      <c r="AR295" s="46" t="str">
        <f>TRIM(Table1[[#This Row],[Grant]])</f>
        <v/>
      </c>
      <c r="AS295" s="46" t="str">
        <f>TRIM(Table1[[#This Row],[Staff ID]])</f>
        <v/>
      </c>
      <c r="AT295" s="46" t="str">
        <f>IF(TRIM(Table1[[#This Row],[Budget Code]])=0,"",TRIM(Table1[[#This Row],[Budget Code]]))</f>
        <v/>
      </c>
      <c r="AU295" s="46" t="str">
        <f>IF(Table1[[#This Row],[Line Description]]&lt;&gt;"",Table1[[#This Row],[Line Description]],"")</f>
        <v/>
      </c>
      <c r="AV295" s="46" t="str">
        <f>IF(Table1[[#This Row],[Cur_Amount Debit]]&gt;0,ROUND(Table1[[#This Row],[Cur_Amount Debit]],2),"")</f>
        <v/>
      </c>
      <c r="AW295" s="46" t="str">
        <f>IF(Table1[[#This Row],[Cur_Amount Credit]]&gt;0,ROUND(Table1[[#This Row],[Cur_Amount Credit]],2),"")</f>
        <v/>
      </c>
      <c r="AX295" s="46" t="str">
        <f>LEFT(Table1[[#This Row],[Cur]],3)</f>
        <v/>
      </c>
      <c r="AY295" s="59"/>
      <c r="AZ295" s="46"/>
      <c r="BA295" s="46" t="str">
        <f>IF(Table1[[#This Row],[Cur]]&lt;&gt;"",IF(Table1[[#This Row],[Cur]]="USD","",ExchangeRate),"")</f>
        <v/>
      </c>
      <c r="BB295" s="46" t="str">
        <f>IF(Table1[[#This Row],[Grant]]&lt;&gt;"",VLOOKUP(Table1[[#This Row],[Grant]],Grants!B:D,3),"")</f>
        <v/>
      </c>
      <c r="BC295" s="46" t="str">
        <f>TRIM(Table1[[#This Row],[Vendor ID]])</f>
        <v/>
      </c>
      <c r="BD295">
        <f>IF(Table1[[#This Row],[Reference Number]]=Q294,BD294,BD294+1)</f>
        <v>0</v>
      </c>
    </row>
    <row r="296" spans="1:56" ht="11.25" customHeight="1" x14ac:dyDescent="0.25">
      <c r="A296" s="1"/>
      <c r="B296" s="88" t="str">
        <f>IF(Table1[[#This Row],[Posting Date]]&lt;&gt;"",IF(Table1[[#This Row],[Reference Number]]=Q295,B295+1,1),"")</f>
        <v/>
      </c>
      <c r="C296" s="61"/>
      <c r="D296" s="61"/>
      <c r="E296" s="138"/>
      <c r="F296" s="141" t="str">
        <f>IFERROR(IF(VLOOKUP(Table1[[#This Row],[Budget Code Description]],Dimentions!$X$6:$AC$139,2,FALSE)="","",VLOOKUP(Table1[[#This Row],[Budget Code Description]],Dimentions!$X$6:$AC$139,2,FALSE)),"")</f>
        <v/>
      </c>
      <c r="G296" s="141"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1" t="str">
        <f>IFERROR(VLOOKUP(Table1[[#This Row],[Budget Code Description]],Table6[#All],8,FALSE),"")</f>
        <v/>
      </c>
      <c r="L296" s="63"/>
      <c r="M296" s="65" t="str">
        <f>IFERROR(VLOOKUP(Table1[[#This Row],[Staff ID]],Table2[],2,FALSE),"")</f>
        <v/>
      </c>
      <c r="N296" s="209" t="str">
        <f>IFERROR(IF(VLOOKUP(Table1[[#This Row],[Budget Code Description]],Dimentions!$X$6:$AC$134,4,FALSE)="","",VLOOKUP(Table1[[#This Row],[Budget Code Description]],Dimentions!$X$6:$AC$134,4,FALSE)),"")</f>
        <v/>
      </c>
      <c r="O296" s="65" t="str">
        <f>IFERROR(VLOOKUP(Table1[[#This Row],[Vendor ID]],Table549[],2,FALSE),"")</f>
        <v/>
      </c>
      <c r="P296" s="63"/>
      <c r="Q296" s="141" t="str">
        <f>IF(Table1[[#This Row],[Posting Date]]&lt;&gt;"",$D$9,"")</f>
        <v/>
      </c>
      <c r="R296" s="157" t="str">
        <f>IF(Table1[[#This Row],[Posting Date]]&lt;&gt;"",$D$10,"")</f>
        <v/>
      </c>
      <c r="S296" s="66"/>
      <c r="T296" s="63"/>
      <c r="U296" s="67"/>
      <c r="V296" s="67"/>
      <c r="W296" s="67" t="str">
        <f t="shared" si="8"/>
        <v/>
      </c>
      <c r="X296" s="159" t="str">
        <f>IF(E296="","",(IF(Table1[[#This Row],[Cur]]="USD",Table1[[#This Row],[Cur_Amount Debit]],Table1[[#This Row],[Cur_Amount Debit]]/Table1[[#This Row],[Exchange Rate]])))</f>
        <v/>
      </c>
      <c r="Y296" s="159" t="str">
        <f>IF(E296="","",(IF(Table1[[#This Row],[Cur]]="USD",Table1[[#This Row],[Cur_Amount Credit]],Table1[[#This Row],[Cur_Amount Credit]]/ExchangeRate)))</f>
        <v/>
      </c>
      <c r="Z296" s="201" t="str">
        <f>IF(E296="","",(Table1[[#This Row],[Debit USD]]-Table1[[#This Row],[Credit USD]]))</f>
        <v/>
      </c>
      <c r="AA296" s="226"/>
      <c r="AB296" s="255"/>
      <c r="AC296" s="1"/>
      <c r="AD296" s="15"/>
      <c r="AE296" s="15" t="str">
        <f>IF(AND(OR(Table1[[#This Row],[Account]]="15030",Table1[[#This Row],[Account]]="15035",Table1[[#This Row],[Account]]="20150"),Table1[[#This Row],[Vendor ID]]=""),1,"")</f>
        <v/>
      </c>
      <c r="AF296" s="15"/>
      <c r="AG296" s="15"/>
      <c r="AH296" s="15"/>
      <c r="AI296" s="46" t="str">
        <f>IF(Table1[[#This Row],[Posting Date]]&lt;&gt;"","GJ-"&amp;CountryID,"")</f>
        <v/>
      </c>
      <c r="AJ296" s="59" t="str">
        <f>IF(Table1[[#This Row],[Posting Date]]&lt;&gt;"",Table1[[#This Row],[Posting Date]],"")</f>
        <v/>
      </c>
      <c r="AK296" s="46"/>
      <c r="AL296" s="46" t="str">
        <f>IF(Table1[[#This Row],[Description]]&lt;&gt;"",Table1[[#This Row],[Description]],"")</f>
        <v/>
      </c>
      <c r="AM296" s="46" t="str">
        <f>IF(Table1[[#This Row],[Posting Date]]&lt;&gt;"",Table1[[#This Row],[Reference Number]],"")</f>
        <v/>
      </c>
      <c r="AN296" s="46" t="str">
        <f>TRIM(Table1[[#This Row],[Line '#]])</f>
        <v/>
      </c>
      <c r="AO296" s="46" t="str">
        <f>TRIM(Table1[[#This Row],[Account]])</f>
        <v/>
      </c>
      <c r="AP296" s="46" t="str">
        <f>IF(Table1[[#This Row],[Posting Date]]&lt;&gt;"",$D$5,"")</f>
        <v/>
      </c>
      <c r="AQ296" s="46" t="str">
        <f>TRIM(Table1[[#This Row],[Departments-Prgrams]])</f>
        <v/>
      </c>
      <c r="AR296" s="46" t="str">
        <f>TRIM(Table1[[#This Row],[Grant]])</f>
        <v/>
      </c>
      <c r="AS296" s="46" t="str">
        <f>TRIM(Table1[[#This Row],[Staff ID]])</f>
        <v/>
      </c>
      <c r="AT296" s="46" t="str">
        <f>IF(TRIM(Table1[[#This Row],[Budget Code]])=0,"",TRIM(Table1[[#This Row],[Budget Code]]))</f>
        <v/>
      </c>
      <c r="AU296" s="46" t="str">
        <f>IF(Table1[[#This Row],[Line Description]]&lt;&gt;"",Table1[[#This Row],[Line Description]],"")</f>
        <v/>
      </c>
      <c r="AV296" s="46" t="str">
        <f>IF(Table1[[#This Row],[Cur_Amount Debit]]&gt;0,ROUND(Table1[[#This Row],[Cur_Amount Debit]],2),"")</f>
        <v/>
      </c>
      <c r="AW296" s="46" t="str">
        <f>IF(Table1[[#This Row],[Cur_Amount Credit]]&gt;0,ROUND(Table1[[#This Row],[Cur_Amount Credit]],2),"")</f>
        <v/>
      </c>
      <c r="AX296" s="46" t="str">
        <f>LEFT(Table1[[#This Row],[Cur]],3)</f>
        <v/>
      </c>
      <c r="AY296" s="59"/>
      <c r="AZ296" s="46"/>
      <c r="BA296" s="46" t="str">
        <f>IF(Table1[[#This Row],[Cur]]&lt;&gt;"",IF(Table1[[#This Row],[Cur]]="USD","",ExchangeRate),"")</f>
        <v/>
      </c>
      <c r="BB296" s="46" t="str">
        <f>IF(Table1[[#This Row],[Grant]]&lt;&gt;"",VLOOKUP(Table1[[#This Row],[Grant]],Grants!B:D,3),"")</f>
        <v/>
      </c>
      <c r="BC296" s="46" t="str">
        <f>TRIM(Table1[[#This Row],[Vendor ID]])</f>
        <v/>
      </c>
      <c r="BD296">
        <f>IF(Table1[[#This Row],[Reference Number]]=Q295,BD295,BD295+1)</f>
        <v>0</v>
      </c>
    </row>
    <row r="297" spans="1:56" ht="11.25" customHeight="1" x14ac:dyDescent="0.25">
      <c r="A297" s="1"/>
      <c r="B297" s="88" t="str">
        <f>IF(Table1[[#This Row],[Posting Date]]&lt;&gt;"",IF(Table1[[#This Row],[Reference Number]]=Q296,B296+1,1),"")</f>
        <v/>
      </c>
      <c r="C297" s="61"/>
      <c r="D297" s="61"/>
      <c r="E297" s="138"/>
      <c r="F297" s="141" t="str">
        <f>IFERROR(IF(VLOOKUP(Table1[[#This Row],[Budget Code Description]],Dimentions!$X$6:$AC$139,2,FALSE)="","",VLOOKUP(Table1[[#This Row],[Budget Code Description]],Dimentions!$X$6:$AC$139,2,FALSE)),"")</f>
        <v/>
      </c>
      <c r="G297" s="141"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1" t="str">
        <f>IFERROR(VLOOKUP(Table1[[#This Row],[Budget Code Description]],Table6[#All],8,FALSE),"")</f>
        <v/>
      </c>
      <c r="L297" s="63"/>
      <c r="M297" s="65" t="str">
        <f>IFERROR(VLOOKUP(Table1[[#This Row],[Staff ID]],Table2[],2,FALSE),"")</f>
        <v/>
      </c>
      <c r="N297" s="209" t="str">
        <f>IFERROR(IF(VLOOKUP(Table1[[#This Row],[Budget Code Description]],Dimentions!$X$6:$AC$134,4,FALSE)="","",VLOOKUP(Table1[[#This Row],[Budget Code Description]],Dimentions!$X$6:$AC$134,4,FALSE)),"")</f>
        <v/>
      </c>
      <c r="O297" s="65" t="str">
        <f>IFERROR(VLOOKUP(Table1[[#This Row],[Vendor ID]],Table549[],2,FALSE),"")</f>
        <v/>
      </c>
      <c r="P297" s="63"/>
      <c r="Q297" s="141" t="str">
        <f>IF(Table1[[#This Row],[Posting Date]]&lt;&gt;"",$D$9,"")</f>
        <v/>
      </c>
      <c r="R297" s="157" t="str">
        <f>IF(Table1[[#This Row],[Posting Date]]&lt;&gt;"",$D$10,"")</f>
        <v/>
      </c>
      <c r="S297" s="66"/>
      <c r="T297" s="63"/>
      <c r="U297" s="67"/>
      <c r="V297" s="67"/>
      <c r="W297" s="67" t="str">
        <f t="shared" si="8"/>
        <v/>
      </c>
      <c r="X297" s="159" t="str">
        <f>IF(E297="","",(IF(Table1[[#This Row],[Cur]]="USD",Table1[[#This Row],[Cur_Amount Debit]],Table1[[#This Row],[Cur_Amount Debit]]/Table1[[#This Row],[Exchange Rate]])))</f>
        <v/>
      </c>
      <c r="Y297" s="159" t="str">
        <f>IF(E297="","",(IF(Table1[[#This Row],[Cur]]="USD",Table1[[#This Row],[Cur_Amount Credit]],Table1[[#This Row],[Cur_Amount Credit]]/ExchangeRate)))</f>
        <v/>
      </c>
      <c r="Z297" s="201" t="str">
        <f>IF(E297="","",(Table1[[#This Row],[Debit USD]]-Table1[[#This Row],[Credit USD]]))</f>
        <v/>
      </c>
      <c r="AA297" s="226"/>
      <c r="AB297" s="255"/>
      <c r="AC297" s="1"/>
      <c r="AD297" s="15"/>
      <c r="AE297" s="15" t="str">
        <f>IF(AND(OR(Table1[[#This Row],[Account]]="15030",Table1[[#This Row],[Account]]="15035",Table1[[#This Row],[Account]]="20150"),Table1[[#This Row],[Vendor ID]]=""),1,"")</f>
        <v/>
      </c>
      <c r="AF297" s="15"/>
      <c r="AG297" s="15"/>
      <c r="AH297" s="15"/>
      <c r="AI297" s="46" t="str">
        <f>IF(Table1[[#This Row],[Posting Date]]&lt;&gt;"","GJ-"&amp;CountryID,"")</f>
        <v/>
      </c>
      <c r="AJ297" s="59" t="str">
        <f>IF(Table1[[#This Row],[Posting Date]]&lt;&gt;"",Table1[[#This Row],[Posting Date]],"")</f>
        <v/>
      </c>
      <c r="AK297" s="46"/>
      <c r="AL297" s="46" t="str">
        <f>IF(Table1[[#This Row],[Description]]&lt;&gt;"",Table1[[#This Row],[Description]],"")</f>
        <v/>
      </c>
      <c r="AM297" s="46" t="str">
        <f>IF(Table1[[#This Row],[Posting Date]]&lt;&gt;"",Table1[[#This Row],[Reference Number]],"")</f>
        <v/>
      </c>
      <c r="AN297" s="46" t="str">
        <f>TRIM(Table1[[#This Row],[Line '#]])</f>
        <v/>
      </c>
      <c r="AO297" s="46" t="str">
        <f>TRIM(Table1[[#This Row],[Account]])</f>
        <v/>
      </c>
      <c r="AP297" s="46" t="str">
        <f>IF(Table1[[#This Row],[Posting Date]]&lt;&gt;"",$D$5,"")</f>
        <v/>
      </c>
      <c r="AQ297" s="46" t="str">
        <f>TRIM(Table1[[#This Row],[Departments-Prgrams]])</f>
        <v/>
      </c>
      <c r="AR297" s="46" t="str">
        <f>TRIM(Table1[[#This Row],[Grant]])</f>
        <v/>
      </c>
      <c r="AS297" s="46" t="str">
        <f>TRIM(Table1[[#This Row],[Staff ID]])</f>
        <v/>
      </c>
      <c r="AT297" s="46" t="str">
        <f>IF(TRIM(Table1[[#This Row],[Budget Code]])=0,"",TRIM(Table1[[#This Row],[Budget Code]]))</f>
        <v/>
      </c>
      <c r="AU297" s="46" t="str">
        <f>IF(Table1[[#This Row],[Line Description]]&lt;&gt;"",Table1[[#This Row],[Line Description]],"")</f>
        <v/>
      </c>
      <c r="AV297" s="46" t="str">
        <f>IF(Table1[[#This Row],[Cur_Amount Debit]]&gt;0,ROUND(Table1[[#This Row],[Cur_Amount Debit]],2),"")</f>
        <v/>
      </c>
      <c r="AW297" s="46" t="str">
        <f>IF(Table1[[#This Row],[Cur_Amount Credit]]&gt;0,ROUND(Table1[[#This Row],[Cur_Amount Credit]],2),"")</f>
        <v/>
      </c>
      <c r="AX297" s="46" t="str">
        <f>LEFT(Table1[[#This Row],[Cur]],3)</f>
        <v/>
      </c>
      <c r="AY297" s="59"/>
      <c r="AZ297" s="46"/>
      <c r="BA297" s="46" t="str">
        <f>IF(Table1[[#This Row],[Cur]]&lt;&gt;"",IF(Table1[[#This Row],[Cur]]="USD","",ExchangeRate),"")</f>
        <v/>
      </c>
      <c r="BB297" s="46" t="str">
        <f>IF(Table1[[#This Row],[Grant]]&lt;&gt;"",VLOOKUP(Table1[[#This Row],[Grant]],Grants!B:D,3),"")</f>
        <v/>
      </c>
      <c r="BC297" s="46" t="str">
        <f>TRIM(Table1[[#This Row],[Vendor ID]])</f>
        <v/>
      </c>
      <c r="BD297">
        <f>IF(Table1[[#This Row],[Reference Number]]=Q296,BD296,BD296+1)</f>
        <v>0</v>
      </c>
    </row>
    <row r="298" spans="1:56" ht="11.25" customHeight="1" x14ac:dyDescent="0.25">
      <c r="A298" s="1"/>
      <c r="B298" s="88" t="str">
        <f>IF(Table1[[#This Row],[Posting Date]]&lt;&gt;"",IF(Table1[[#This Row],[Reference Number]]=Q297,B297+1,1),"")</f>
        <v/>
      </c>
      <c r="C298" s="61"/>
      <c r="D298" s="61"/>
      <c r="E298" s="138"/>
      <c r="F298" s="141" t="str">
        <f>IFERROR(IF(VLOOKUP(Table1[[#This Row],[Budget Code Description]],Dimentions!$X$6:$AC$139,2,FALSE)="","",VLOOKUP(Table1[[#This Row],[Budget Code Description]],Dimentions!$X$6:$AC$139,2,FALSE)),"")</f>
        <v/>
      </c>
      <c r="G298" s="141"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1" t="str">
        <f>IFERROR(VLOOKUP(Table1[[#This Row],[Budget Code Description]],Table6[#All],8,FALSE),"")</f>
        <v/>
      </c>
      <c r="L298" s="63"/>
      <c r="M298" s="65" t="str">
        <f>IFERROR(VLOOKUP(Table1[[#This Row],[Staff ID]],Table2[],2,FALSE),"")</f>
        <v/>
      </c>
      <c r="N298" s="209" t="str">
        <f>IFERROR(IF(VLOOKUP(Table1[[#This Row],[Budget Code Description]],Dimentions!$X$6:$AC$134,4,FALSE)="","",VLOOKUP(Table1[[#This Row],[Budget Code Description]],Dimentions!$X$6:$AC$134,4,FALSE)),"")</f>
        <v/>
      </c>
      <c r="O298" s="65" t="str">
        <f>IFERROR(VLOOKUP(Table1[[#This Row],[Vendor ID]],Table549[],2,FALSE),"")</f>
        <v/>
      </c>
      <c r="P298" s="63"/>
      <c r="Q298" s="141" t="str">
        <f>IF(Table1[[#This Row],[Posting Date]]&lt;&gt;"",$D$9,"")</f>
        <v/>
      </c>
      <c r="R298" s="157" t="str">
        <f>IF(Table1[[#This Row],[Posting Date]]&lt;&gt;"",$D$10,"")</f>
        <v/>
      </c>
      <c r="S298" s="66"/>
      <c r="T298" s="63"/>
      <c r="U298" s="67"/>
      <c r="V298" s="67"/>
      <c r="W298" s="67" t="str">
        <f t="shared" si="8"/>
        <v/>
      </c>
      <c r="X298" s="159" t="str">
        <f>IF(E298="","",(IF(Table1[[#This Row],[Cur]]="USD",Table1[[#This Row],[Cur_Amount Debit]],Table1[[#This Row],[Cur_Amount Debit]]/Table1[[#This Row],[Exchange Rate]])))</f>
        <v/>
      </c>
      <c r="Y298" s="159" t="str">
        <f>IF(E298="","",(IF(Table1[[#This Row],[Cur]]="USD",Table1[[#This Row],[Cur_Amount Credit]],Table1[[#This Row],[Cur_Amount Credit]]/ExchangeRate)))</f>
        <v/>
      </c>
      <c r="Z298" s="201" t="str">
        <f>IF(E298="","",(Table1[[#This Row],[Debit USD]]-Table1[[#This Row],[Credit USD]]))</f>
        <v/>
      </c>
      <c r="AA298" s="226"/>
      <c r="AB298" s="255"/>
      <c r="AC298" s="1"/>
      <c r="AD298" s="15"/>
      <c r="AE298" s="15" t="str">
        <f>IF(AND(OR(Table1[[#This Row],[Account]]="15030",Table1[[#This Row],[Account]]="15035",Table1[[#This Row],[Account]]="20150"),Table1[[#This Row],[Vendor ID]]=""),1,"")</f>
        <v/>
      </c>
      <c r="AF298" s="15"/>
      <c r="AG298" s="15"/>
      <c r="AH298" s="15"/>
      <c r="AI298" s="46" t="str">
        <f>IF(Table1[[#This Row],[Posting Date]]&lt;&gt;"","GJ-"&amp;CountryID,"")</f>
        <v/>
      </c>
      <c r="AJ298" s="59" t="str">
        <f>IF(Table1[[#This Row],[Posting Date]]&lt;&gt;"",Table1[[#This Row],[Posting Date]],"")</f>
        <v/>
      </c>
      <c r="AK298" s="46"/>
      <c r="AL298" s="46" t="str">
        <f>IF(Table1[[#This Row],[Description]]&lt;&gt;"",Table1[[#This Row],[Description]],"")</f>
        <v/>
      </c>
      <c r="AM298" s="46" t="str">
        <f>IF(Table1[[#This Row],[Posting Date]]&lt;&gt;"",Table1[[#This Row],[Reference Number]],"")</f>
        <v/>
      </c>
      <c r="AN298" s="46" t="str">
        <f>TRIM(Table1[[#This Row],[Line '#]])</f>
        <v/>
      </c>
      <c r="AO298" s="46" t="str">
        <f>TRIM(Table1[[#This Row],[Account]])</f>
        <v/>
      </c>
      <c r="AP298" s="46" t="str">
        <f>IF(Table1[[#This Row],[Posting Date]]&lt;&gt;"",$D$5,"")</f>
        <v/>
      </c>
      <c r="AQ298" s="46" t="str">
        <f>TRIM(Table1[[#This Row],[Departments-Prgrams]])</f>
        <v/>
      </c>
      <c r="AR298" s="46" t="str">
        <f>TRIM(Table1[[#This Row],[Grant]])</f>
        <v/>
      </c>
      <c r="AS298" s="46" t="str">
        <f>TRIM(Table1[[#This Row],[Staff ID]])</f>
        <v/>
      </c>
      <c r="AT298" s="46" t="str">
        <f>IF(TRIM(Table1[[#This Row],[Budget Code]])=0,"",TRIM(Table1[[#This Row],[Budget Code]]))</f>
        <v/>
      </c>
      <c r="AU298" s="46" t="str">
        <f>IF(Table1[[#This Row],[Line Description]]&lt;&gt;"",Table1[[#This Row],[Line Description]],"")</f>
        <v/>
      </c>
      <c r="AV298" s="46" t="str">
        <f>IF(Table1[[#This Row],[Cur_Amount Debit]]&gt;0,ROUND(Table1[[#This Row],[Cur_Amount Debit]],2),"")</f>
        <v/>
      </c>
      <c r="AW298" s="46" t="str">
        <f>IF(Table1[[#This Row],[Cur_Amount Credit]]&gt;0,ROUND(Table1[[#This Row],[Cur_Amount Credit]],2),"")</f>
        <v/>
      </c>
      <c r="AX298" s="46" t="str">
        <f>LEFT(Table1[[#This Row],[Cur]],3)</f>
        <v/>
      </c>
      <c r="AY298" s="59"/>
      <c r="AZ298" s="46"/>
      <c r="BA298" s="46" t="str">
        <f>IF(Table1[[#This Row],[Cur]]&lt;&gt;"",IF(Table1[[#This Row],[Cur]]="USD","",ExchangeRate),"")</f>
        <v/>
      </c>
      <c r="BB298" s="46" t="str">
        <f>IF(Table1[[#This Row],[Grant]]&lt;&gt;"",VLOOKUP(Table1[[#This Row],[Grant]],Grants!B:D,3),"")</f>
        <v/>
      </c>
      <c r="BC298" s="46" t="str">
        <f>TRIM(Table1[[#This Row],[Vendor ID]])</f>
        <v/>
      </c>
      <c r="BD298">
        <f>IF(Table1[[#This Row],[Reference Number]]=Q297,BD297,BD297+1)</f>
        <v>0</v>
      </c>
    </row>
    <row r="299" spans="1:56" ht="11.25" customHeight="1" x14ac:dyDescent="0.25">
      <c r="A299" s="1"/>
      <c r="B299" s="88" t="str">
        <f>IF(Table1[[#This Row],[Posting Date]]&lt;&gt;"",IF(Table1[[#This Row],[Reference Number]]=Q298,B298+1,1),"")</f>
        <v/>
      </c>
      <c r="C299" s="61"/>
      <c r="D299" s="61"/>
      <c r="E299" s="138"/>
      <c r="F299" s="141" t="str">
        <f>IFERROR(IF(VLOOKUP(Table1[[#This Row],[Budget Code Description]],Dimentions!$X$6:$AC$139,2,FALSE)="","",VLOOKUP(Table1[[#This Row],[Budget Code Description]],Dimentions!$X$6:$AC$139,2,FALSE)),"")</f>
        <v/>
      </c>
      <c r="G299" s="141"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1" t="str">
        <f>IFERROR(VLOOKUP(Table1[[#This Row],[Budget Code Description]],Table6[#All],8,FALSE),"")</f>
        <v/>
      </c>
      <c r="L299" s="63"/>
      <c r="M299" s="65" t="str">
        <f>IFERROR(VLOOKUP(Table1[[#This Row],[Staff ID]],Table2[],2,FALSE),"")</f>
        <v/>
      </c>
      <c r="N299" s="209" t="str">
        <f>IFERROR(IF(VLOOKUP(Table1[[#This Row],[Budget Code Description]],Dimentions!$X$6:$AC$134,4,FALSE)="","",VLOOKUP(Table1[[#This Row],[Budget Code Description]],Dimentions!$X$6:$AC$134,4,FALSE)),"")</f>
        <v/>
      </c>
      <c r="O299" s="65" t="str">
        <f>IFERROR(VLOOKUP(Table1[[#This Row],[Vendor ID]],Table549[],2,FALSE),"")</f>
        <v/>
      </c>
      <c r="P299" s="63"/>
      <c r="Q299" s="141" t="str">
        <f>IF(Table1[[#This Row],[Posting Date]]&lt;&gt;"",$D$9,"")</f>
        <v/>
      </c>
      <c r="R299" s="157" t="str">
        <f>IF(Table1[[#This Row],[Posting Date]]&lt;&gt;"",$D$10,"")</f>
        <v/>
      </c>
      <c r="S299" s="66"/>
      <c r="T299" s="63"/>
      <c r="U299" s="67"/>
      <c r="V299" s="67"/>
      <c r="W299" s="67" t="str">
        <f t="shared" si="8"/>
        <v/>
      </c>
      <c r="X299" s="159" t="str">
        <f>IF(E299="","",(IF(Table1[[#This Row],[Cur]]="USD",Table1[[#This Row],[Cur_Amount Debit]],Table1[[#This Row],[Cur_Amount Debit]]/Table1[[#This Row],[Exchange Rate]])))</f>
        <v/>
      </c>
      <c r="Y299" s="159" t="str">
        <f>IF(E299="","",(IF(Table1[[#This Row],[Cur]]="USD",Table1[[#This Row],[Cur_Amount Credit]],Table1[[#This Row],[Cur_Amount Credit]]/ExchangeRate)))</f>
        <v/>
      </c>
      <c r="Z299" s="201" t="str">
        <f>IF(E299="","",(Table1[[#This Row],[Debit USD]]-Table1[[#This Row],[Credit USD]]))</f>
        <v/>
      </c>
      <c r="AA299" s="226"/>
      <c r="AB299" s="255"/>
      <c r="AC299" s="1"/>
      <c r="AD299" s="15"/>
      <c r="AE299" s="15" t="str">
        <f>IF(AND(OR(Table1[[#This Row],[Account]]="15030",Table1[[#This Row],[Account]]="15035",Table1[[#This Row],[Account]]="20150"),Table1[[#This Row],[Vendor ID]]=""),1,"")</f>
        <v/>
      </c>
      <c r="AF299" s="15"/>
      <c r="AG299" s="15"/>
      <c r="AH299" s="15"/>
      <c r="AI299" s="46" t="str">
        <f>IF(Table1[[#This Row],[Posting Date]]&lt;&gt;"","GJ-"&amp;CountryID,"")</f>
        <v/>
      </c>
      <c r="AJ299" s="59" t="str">
        <f>IF(Table1[[#This Row],[Posting Date]]&lt;&gt;"",Table1[[#This Row],[Posting Date]],"")</f>
        <v/>
      </c>
      <c r="AK299" s="46"/>
      <c r="AL299" s="46" t="str">
        <f>IF(Table1[[#This Row],[Description]]&lt;&gt;"",Table1[[#This Row],[Description]],"")</f>
        <v/>
      </c>
      <c r="AM299" s="46" t="str">
        <f>IF(Table1[[#This Row],[Posting Date]]&lt;&gt;"",Table1[[#This Row],[Reference Number]],"")</f>
        <v/>
      </c>
      <c r="AN299" s="46" t="str">
        <f>TRIM(Table1[[#This Row],[Line '#]])</f>
        <v/>
      </c>
      <c r="AO299" s="46" t="str">
        <f>TRIM(Table1[[#This Row],[Account]])</f>
        <v/>
      </c>
      <c r="AP299" s="46" t="str">
        <f>IF(Table1[[#This Row],[Posting Date]]&lt;&gt;"",$D$5,"")</f>
        <v/>
      </c>
      <c r="AQ299" s="46" t="str">
        <f>TRIM(Table1[[#This Row],[Departments-Prgrams]])</f>
        <v/>
      </c>
      <c r="AR299" s="46" t="str">
        <f>TRIM(Table1[[#This Row],[Grant]])</f>
        <v/>
      </c>
      <c r="AS299" s="46" t="str">
        <f>TRIM(Table1[[#This Row],[Staff ID]])</f>
        <v/>
      </c>
      <c r="AT299" s="46" t="str">
        <f>IF(TRIM(Table1[[#This Row],[Budget Code]])=0,"",TRIM(Table1[[#This Row],[Budget Code]]))</f>
        <v/>
      </c>
      <c r="AU299" s="46" t="str">
        <f>IF(Table1[[#This Row],[Line Description]]&lt;&gt;"",Table1[[#This Row],[Line Description]],"")</f>
        <v/>
      </c>
      <c r="AV299" s="46" t="str">
        <f>IF(Table1[[#This Row],[Cur_Amount Debit]]&gt;0,ROUND(Table1[[#This Row],[Cur_Amount Debit]],2),"")</f>
        <v/>
      </c>
      <c r="AW299" s="46" t="str">
        <f>IF(Table1[[#This Row],[Cur_Amount Credit]]&gt;0,ROUND(Table1[[#This Row],[Cur_Amount Credit]],2),"")</f>
        <v/>
      </c>
      <c r="AX299" s="46" t="str">
        <f>LEFT(Table1[[#This Row],[Cur]],3)</f>
        <v/>
      </c>
      <c r="AY299" s="59"/>
      <c r="AZ299" s="46"/>
      <c r="BA299" s="46" t="str">
        <f>IF(Table1[[#This Row],[Cur]]&lt;&gt;"",IF(Table1[[#This Row],[Cur]]="USD","",ExchangeRate),"")</f>
        <v/>
      </c>
      <c r="BB299" s="46" t="str">
        <f>IF(Table1[[#This Row],[Grant]]&lt;&gt;"",VLOOKUP(Table1[[#This Row],[Grant]],Grants!B:D,3),"")</f>
        <v/>
      </c>
      <c r="BC299" s="46" t="str">
        <f>TRIM(Table1[[#This Row],[Vendor ID]])</f>
        <v/>
      </c>
      <c r="BD299">
        <f>IF(Table1[[#This Row],[Reference Number]]=Q298,BD298,BD298+1)</f>
        <v>0</v>
      </c>
    </row>
    <row r="300" spans="1:56" ht="11.25" customHeight="1" x14ac:dyDescent="0.25">
      <c r="A300" s="1"/>
      <c r="B300" s="88" t="str">
        <f>IF(Table1[[#This Row],[Posting Date]]&lt;&gt;"",IF(Table1[[#This Row],[Reference Number]]=Q299,B299+1,1),"")</f>
        <v/>
      </c>
      <c r="C300" s="61"/>
      <c r="D300" s="61"/>
      <c r="E300" s="138"/>
      <c r="F300" s="141" t="str">
        <f>IFERROR(IF(VLOOKUP(Table1[[#This Row],[Budget Code Description]],Dimentions!$X$6:$AC$139,2,FALSE)="","",VLOOKUP(Table1[[#This Row],[Budget Code Description]],Dimentions!$X$6:$AC$139,2,FALSE)),"")</f>
        <v/>
      </c>
      <c r="G300" s="141"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1" t="str">
        <f>IFERROR(VLOOKUP(Table1[[#This Row],[Budget Code Description]],Table6[#All],8,FALSE),"")</f>
        <v/>
      </c>
      <c r="L300" s="63"/>
      <c r="M300" s="65" t="str">
        <f>IFERROR(VLOOKUP(Table1[[#This Row],[Staff ID]],Table2[],2,FALSE),"")</f>
        <v/>
      </c>
      <c r="N300" s="209" t="str">
        <f>IFERROR(IF(VLOOKUP(Table1[[#This Row],[Budget Code Description]],Dimentions!$X$6:$AC$134,4,FALSE)="","",VLOOKUP(Table1[[#This Row],[Budget Code Description]],Dimentions!$X$6:$AC$134,4,FALSE)),"")</f>
        <v/>
      </c>
      <c r="O300" s="65" t="str">
        <f>IFERROR(VLOOKUP(Table1[[#This Row],[Vendor ID]],Table549[],2,FALSE),"")</f>
        <v/>
      </c>
      <c r="P300" s="63"/>
      <c r="Q300" s="141" t="str">
        <f>IF(Table1[[#This Row],[Posting Date]]&lt;&gt;"",$D$9,"")</f>
        <v/>
      </c>
      <c r="R300" s="157" t="str">
        <f>IF(Table1[[#This Row],[Posting Date]]&lt;&gt;"",$D$10,"")</f>
        <v/>
      </c>
      <c r="S300" s="66"/>
      <c r="T300" s="63"/>
      <c r="U300" s="67"/>
      <c r="V300" s="67"/>
      <c r="W300" s="67" t="str">
        <f t="shared" si="8"/>
        <v/>
      </c>
      <c r="X300" s="159" t="str">
        <f>IF(E300="","",(IF(Table1[[#This Row],[Cur]]="USD",Table1[[#This Row],[Cur_Amount Debit]],Table1[[#This Row],[Cur_Amount Debit]]/Table1[[#This Row],[Exchange Rate]])))</f>
        <v/>
      </c>
      <c r="Y300" s="159" t="str">
        <f>IF(E300="","",(IF(Table1[[#This Row],[Cur]]="USD",Table1[[#This Row],[Cur_Amount Credit]],Table1[[#This Row],[Cur_Amount Credit]]/ExchangeRate)))</f>
        <v/>
      </c>
      <c r="Z300" s="201" t="str">
        <f>IF(E300="","",(Table1[[#This Row],[Debit USD]]-Table1[[#This Row],[Credit USD]]))</f>
        <v/>
      </c>
      <c r="AA300" s="226"/>
      <c r="AB300" s="255"/>
      <c r="AC300" s="1"/>
      <c r="AD300" s="15"/>
      <c r="AE300" s="15" t="str">
        <f>IF(AND(OR(Table1[[#This Row],[Account]]="15030",Table1[[#This Row],[Account]]="15035",Table1[[#This Row],[Account]]="20150"),Table1[[#This Row],[Vendor ID]]=""),1,"")</f>
        <v/>
      </c>
      <c r="AF300" s="15"/>
      <c r="AG300" s="15"/>
      <c r="AH300" s="15"/>
      <c r="AI300" s="46" t="str">
        <f>IF(Table1[[#This Row],[Posting Date]]&lt;&gt;"","GJ-"&amp;CountryID,"")</f>
        <v/>
      </c>
      <c r="AJ300" s="59" t="str">
        <f>IF(Table1[[#This Row],[Posting Date]]&lt;&gt;"",Table1[[#This Row],[Posting Date]],"")</f>
        <v/>
      </c>
      <c r="AK300" s="46"/>
      <c r="AL300" s="46" t="str">
        <f>IF(Table1[[#This Row],[Description]]&lt;&gt;"",Table1[[#This Row],[Description]],"")</f>
        <v/>
      </c>
      <c r="AM300" s="46" t="str">
        <f>IF(Table1[[#This Row],[Posting Date]]&lt;&gt;"",Table1[[#This Row],[Reference Number]],"")</f>
        <v/>
      </c>
      <c r="AN300" s="46" t="str">
        <f>TRIM(Table1[[#This Row],[Line '#]])</f>
        <v/>
      </c>
      <c r="AO300" s="46" t="str">
        <f>TRIM(Table1[[#This Row],[Account]])</f>
        <v/>
      </c>
      <c r="AP300" s="46" t="str">
        <f>IF(Table1[[#This Row],[Posting Date]]&lt;&gt;"",$D$5,"")</f>
        <v/>
      </c>
      <c r="AQ300" s="46" t="str">
        <f>TRIM(Table1[[#This Row],[Departments-Prgrams]])</f>
        <v/>
      </c>
      <c r="AR300" s="46" t="str">
        <f>TRIM(Table1[[#This Row],[Grant]])</f>
        <v/>
      </c>
      <c r="AS300" s="46" t="str">
        <f>TRIM(Table1[[#This Row],[Staff ID]])</f>
        <v/>
      </c>
      <c r="AT300" s="46" t="str">
        <f>IF(TRIM(Table1[[#This Row],[Budget Code]])=0,"",TRIM(Table1[[#This Row],[Budget Code]]))</f>
        <v/>
      </c>
      <c r="AU300" s="46" t="str">
        <f>IF(Table1[[#This Row],[Line Description]]&lt;&gt;"",Table1[[#This Row],[Line Description]],"")</f>
        <v/>
      </c>
      <c r="AV300" s="46" t="str">
        <f>IF(Table1[[#This Row],[Cur_Amount Debit]]&gt;0,ROUND(Table1[[#This Row],[Cur_Amount Debit]],2),"")</f>
        <v/>
      </c>
      <c r="AW300" s="46" t="str">
        <f>IF(Table1[[#This Row],[Cur_Amount Credit]]&gt;0,ROUND(Table1[[#This Row],[Cur_Amount Credit]],2),"")</f>
        <v/>
      </c>
      <c r="AX300" s="46" t="str">
        <f>LEFT(Table1[[#This Row],[Cur]],3)</f>
        <v/>
      </c>
      <c r="AY300" s="59"/>
      <c r="AZ300" s="46"/>
      <c r="BA300" s="46" t="str">
        <f>IF(Table1[[#This Row],[Cur]]&lt;&gt;"",IF(Table1[[#This Row],[Cur]]="USD","",ExchangeRate),"")</f>
        <v/>
      </c>
      <c r="BB300" s="46" t="str">
        <f>IF(Table1[[#This Row],[Grant]]&lt;&gt;"",VLOOKUP(Table1[[#This Row],[Grant]],Grants!B:D,3),"")</f>
        <v/>
      </c>
      <c r="BC300" s="46" t="str">
        <f>TRIM(Table1[[#This Row],[Vendor ID]])</f>
        <v/>
      </c>
      <c r="BD300">
        <f>IF(Table1[[#This Row],[Reference Number]]=Q299,BD299,BD299+1)</f>
        <v>0</v>
      </c>
    </row>
    <row r="301" spans="1:56" ht="11.25" customHeight="1" x14ac:dyDescent="0.25">
      <c r="A301" s="1"/>
      <c r="B301" s="88" t="str">
        <f>IF(Table1[[#This Row],[Posting Date]]&lt;&gt;"",IF(Table1[[#This Row],[Reference Number]]=Q300,B300+1,1),"")</f>
        <v/>
      </c>
      <c r="C301" s="61"/>
      <c r="D301" s="61"/>
      <c r="E301" s="138"/>
      <c r="F301" s="141" t="str">
        <f>IFERROR(IF(VLOOKUP(Table1[[#This Row],[Budget Code Description]],Dimentions!$X$6:$AC$139,2,FALSE)="","",VLOOKUP(Table1[[#This Row],[Budget Code Description]],Dimentions!$X$6:$AC$139,2,FALSE)),"")</f>
        <v/>
      </c>
      <c r="G301" s="141"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1" t="str">
        <f>IFERROR(VLOOKUP(Table1[[#This Row],[Budget Code Description]],Table6[#All],8,FALSE),"")</f>
        <v/>
      </c>
      <c r="L301" s="63"/>
      <c r="M301" s="65" t="str">
        <f>IFERROR(VLOOKUP(Table1[[#This Row],[Staff ID]],Table2[],2,FALSE),"")</f>
        <v/>
      </c>
      <c r="N301" s="209" t="str">
        <f>IFERROR(IF(VLOOKUP(Table1[[#This Row],[Budget Code Description]],Dimentions!$X$6:$AC$134,4,FALSE)="","",VLOOKUP(Table1[[#This Row],[Budget Code Description]],Dimentions!$X$6:$AC$134,4,FALSE)),"")</f>
        <v/>
      </c>
      <c r="O301" s="65" t="str">
        <f>IFERROR(VLOOKUP(Table1[[#This Row],[Vendor ID]],Table549[],2,FALSE),"")</f>
        <v/>
      </c>
      <c r="P301" s="63"/>
      <c r="Q301" s="141" t="str">
        <f>IF(Table1[[#This Row],[Posting Date]]&lt;&gt;"",$D$9,"")</f>
        <v/>
      </c>
      <c r="R301" s="157" t="str">
        <f>IF(Table1[[#This Row],[Posting Date]]&lt;&gt;"",$D$10,"")</f>
        <v/>
      </c>
      <c r="S301" s="66"/>
      <c r="T301" s="63"/>
      <c r="U301" s="67"/>
      <c r="V301" s="67"/>
      <c r="W301" s="67" t="str">
        <f t="shared" si="8"/>
        <v/>
      </c>
      <c r="X301" s="159" t="str">
        <f>IF(E301="","",(IF(Table1[[#This Row],[Cur]]="USD",Table1[[#This Row],[Cur_Amount Debit]],Table1[[#This Row],[Cur_Amount Debit]]/Table1[[#This Row],[Exchange Rate]])))</f>
        <v/>
      </c>
      <c r="Y301" s="159" t="str">
        <f>IF(E301="","",(IF(Table1[[#This Row],[Cur]]="USD",Table1[[#This Row],[Cur_Amount Credit]],Table1[[#This Row],[Cur_Amount Credit]]/ExchangeRate)))</f>
        <v/>
      </c>
      <c r="Z301" s="201" t="str">
        <f>IF(E301="","",(Table1[[#This Row],[Debit USD]]-Table1[[#This Row],[Credit USD]]))</f>
        <v/>
      </c>
      <c r="AA301" s="226"/>
      <c r="AB301" s="255"/>
      <c r="AC301" s="1"/>
      <c r="AD301" s="15"/>
      <c r="AE301" s="15" t="str">
        <f>IF(AND(OR(Table1[[#This Row],[Account]]="15030",Table1[[#This Row],[Account]]="15035",Table1[[#This Row],[Account]]="20150"),Table1[[#This Row],[Vendor ID]]=""),1,"")</f>
        <v/>
      </c>
      <c r="AF301" s="15"/>
      <c r="AG301" s="15"/>
      <c r="AH301" s="15"/>
      <c r="AI301" s="46" t="str">
        <f>IF(Table1[[#This Row],[Posting Date]]&lt;&gt;"","GJ-"&amp;CountryID,"")</f>
        <v/>
      </c>
      <c r="AJ301" s="59" t="str">
        <f>IF(Table1[[#This Row],[Posting Date]]&lt;&gt;"",Table1[[#This Row],[Posting Date]],"")</f>
        <v/>
      </c>
      <c r="AK301" s="46"/>
      <c r="AL301" s="46" t="str">
        <f>IF(Table1[[#This Row],[Description]]&lt;&gt;"",Table1[[#This Row],[Description]],"")</f>
        <v/>
      </c>
      <c r="AM301" s="46" t="str">
        <f>IF(Table1[[#This Row],[Posting Date]]&lt;&gt;"",Table1[[#This Row],[Reference Number]],"")</f>
        <v/>
      </c>
      <c r="AN301" s="46" t="str">
        <f>TRIM(Table1[[#This Row],[Line '#]])</f>
        <v/>
      </c>
      <c r="AO301" s="46" t="str">
        <f>TRIM(Table1[[#This Row],[Account]])</f>
        <v/>
      </c>
      <c r="AP301" s="46" t="str">
        <f>IF(Table1[[#This Row],[Posting Date]]&lt;&gt;"",$D$5,"")</f>
        <v/>
      </c>
      <c r="AQ301" s="46" t="str">
        <f>TRIM(Table1[[#This Row],[Departments-Prgrams]])</f>
        <v/>
      </c>
      <c r="AR301" s="46" t="str">
        <f>TRIM(Table1[[#This Row],[Grant]])</f>
        <v/>
      </c>
      <c r="AS301" s="46" t="str">
        <f>TRIM(Table1[[#This Row],[Staff ID]])</f>
        <v/>
      </c>
      <c r="AT301" s="46" t="str">
        <f>IF(TRIM(Table1[[#This Row],[Budget Code]])=0,"",TRIM(Table1[[#This Row],[Budget Code]]))</f>
        <v/>
      </c>
      <c r="AU301" s="46" t="str">
        <f>IF(Table1[[#This Row],[Line Description]]&lt;&gt;"",Table1[[#This Row],[Line Description]],"")</f>
        <v/>
      </c>
      <c r="AV301" s="46" t="str">
        <f>IF(Table1[[#This Row],[Cur_Amount Debit]]&gt;0,ROUND(Table1[[#This Row],[Cur_Amount Debit]],2),"")</f>
        <v/>
      </c>
      <c r="AW301" s="46" t="str">
        <f>IF(Table1[[#This Row],[Cur_Amount Credit]]&gt;0,ROUND(Table1[[#This Row],[Cur_Amount Credit]],2),"")</f>
        <v/>
      </c>
      <c r="AX301" s="46" t="str">
        <f>LEFT(Table1[[#This Row],[Cur]],3)</f>
        <v/>
      </c>
      <c r="AY301" s="59"/>
      <c r="AZ301" s="46"/>
      <c r="BA301" s="46" t="str">
        <f>IF(Table1[[#This Row],[Cur]]&lt;&gt;"",IF(Table1[[#This Row],[Cur]]="USD","",ExchangeRate),"")</f>
        <v/>
      </c>
      <c r="BB301" s="46" t="str">
        <f>IF(Table1[[#This Row],[Grant]]&lt;&gt;"",VLOOKUP(Table1[[#This Row],[Grant]],Grants!B:D,3),"")</f>
        <v/>
      </c>
      <c r="BC301" s="46" t="str">
        <f>TRIM(Table1[[#This Row],[Vendor ID]])</f>
        <v/>
      </c>
      <c r="BD301">
        <f>IF(Table1[[#This Row],[Reference Number]]=Q300,BD300,BD300+1)</f>
        <v>0</v>
      </c>
    </row>
    <row r="302" spans="1:56" ht="11.25" customHeight="1" x14ac:dyDescent="0.25">
      <c r="A302" s="1"/>
      <c r="B302" s="88" t="str">
        <f>IF(Table1[[#This Row],[Posting Date]]&lt;&gt;"",IF(Table1[[#This Row],[Reference Number]]=Q301,B301+1,1),"")</f>
        <v/>
      </c>
      <c r="C302" s="61"/>
      <c r="D302" s="61"/>
      <c r="E302" s="138"/>
      <c r="F302" s="141" t="str">
        <f>IFERROR(IF(VLOOKUP(Table1[[#This Row],[Budget Code Description]],Dimentions!$X$6:$AC$139,2,FALSE)="","",VLOOKUP(Table1[[#This Row],[Budget Code Description]],Dimentions!$X$6:$AC$139,2,FALSE)),"")</f>
        <v/>
      </c>
      <c r="G302" s="141"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1" t="str">
        <f>IFERROR(VLOOKUP(Table1[[#This Row],[Budget Code Description]],Table6[#All],8,FALSE),"")</f>
        <v/>
      </c>
      <c r="L302" s="63"/>
      <c r="M302" s="65" t="str">
        <f>IFERROR(VLOOKUP(Table1[[#This Row],[Staff ID]],Table2[],2,FALSE),"")</f>
        <v/>
      </c>
      <c r="N302" s="209" t="str">
        <f>IFERROR(IF(VLOOKUP(Table1[[#This Row],[Budget Code Description]],Dimentions!$X$6:$AC$134,4,FALSE)="","",VLOOKUP(Table1[[#This Row],[Budget Code Description]],Dimentions!$X$6:$AC$134,4,FALSE)),"")</f>
        <v/>
      </c>
      <c r="O302" s="65" t="str">
        <f>IFERROR(VLOOKUP(Table1[[#This Row],[Vendor ID]],Table549[],2,FALSE),"")</f>
        <v/>
      </c>
      <c r="P302" s="63"/>
      <c r="Q302" s="141" t="str">
        <f>IF(Table1[[#This Row],[Posting Date]]&lt;&gt;"",$D$9,"")</f>
        <v/>
      </c>
      <c r="R302" s="157" t="str">
        <f>IF(Table1[[#This Row],[Posting Date]]&lt;&gt;"",$D$10,"")</f>
        <v/>
      </c>
      <c r="S302" s="66"/>
      <c r="T302" s="63"/>
      <c r="U302" s="67"/>
      <c r="V302" s="67"/>
      <c r="W302" s="67" t="str">
        <f t="shared" si="8"/>
        <v/>
      </c>
      <c r="X302" s="159" t="str">
        <f>IF(E302="","",(IF(Table1[[#This Row],[Cur]]="USD",Table1[[#This Row],[Cur_Amount Debit]],Table1[[#This Row],[Cur_Amount Debit]]/Table1[[#This Row],[Exchange Rate]])))</f>
        <v/>
      </c>
      <c r="Y302" s="159" t="str">
        <f>IF(E302="","",(IF(Table1[[#This Row],[Cur]]="USD",Table1[[#This Row],[Cur_Amount Credit]],Table1[[#This Row],[Cur_Amount Credit]]/ExchangeRate)))</f>
        <v/>
      </c>
      <c r="Z302" s="201" t="str">
        <f>IF(E302="","",(Table1[[#This Row],[Debit USD]]-Table1[[#This Row],[Credit USD]]))</f>
        <v/>
      </c>
      <c r="AA302" s="226"/>
      <c r="AB302" s="255"/>
      <c r="AC302" s="1"/>
      <c r="AD302" s="15"/>
      <c r="AE302" s="15" t="str">
        <f>IF(AND(OR(Table1[[#This Row],[Account]]="15030",Table1[[#This Row],[Account]]="15035",Table1[[#This Row],[Account]]="20150"),Table1[[#This Row],[Vendor ID]]=""),1,"")</f>
        <v/>
      </c>
      <c r="AF302" s="15"/>
      <c r="AG302" s="15"/>
      <c r="AH302" s="15"/>
      <c r="AI302" s="46" t="str">
        <f>IF(Table1[[#This Row],[Posting Date]]&lt;&gt;"","GJ-"&amp;CountryID,"")</f>
        <v/>
      </c>
      <c r="AJ302" s="59" t="str">
        <f>IF(Table1[[#This Row],[Posting Date]]&lt;&gt;"",Table1[[#This Row],[Posting Date]],"")</f>
        <v/>
      </c>
      <c r="AK302" s="46"/>
      <c r="AL302" s="46" t="str">
        <f>IF(Table1[[#This Row],[Description]]&lt;&gt;"",Table1[[#This Row],[Description]],"")</f>
        <v/>
      </c>
      <c r="AM302" s="46" t="str">
        <f>IF(Table1[[#This Row],[Posting Date]]&lt;&gt;"",Table1[[#This Row],[Reference Number]],"")</f>
        <v/>
      </c>
      <c r="AN302" s="46" t="str">
        <f>TRIM(Table1[[#This Row],[Line '#]])</f>
        <v/>
      </c>
      <c r="AO302" s="46" t="str">
        <f>TRIM(Table1[[#This Row],[Account]])</f>
        <v/>
      </c>
      <c r="AP302" s="46" t="str">
        <f>IF(Table1[[#This Row],[Posting Date]]&lt;&gt;"",$D$5,"")</f>
        <v/>
      </c>
      <c r="AQ302" s="46" t="str">
        <f>TRIM(Table1[[#This Row],[Departments-Prgrams]])</f>
        <v/>
      </c>
      <c r="AR302" s="46" t="str">
        <f>TRIM(Table1[[#This Row],[Grant]])</f>
        <v/>
      </c>
      <c r="AS302" s="46" t="str">
        <f>TRIM(Table1[[#This Row],[Staff ID]])</f>
        <v/>
      </c>
      <c r="AT302" s="46" t="str">
        <f>IF(TRIM(Table1[[#This Row],[Budget Code]])=0,"",TRIM(Table1[[#This Row],[Budget Code]]))</f>
        <v/>
      </c>
      <c r="AU302" s="46" t="str">
        <f>IF(Table1[[#This Row],[Line Description]]&lt;&gt;"",Table1[[#This Row],[Line Description]],"")</f>
        <v/>
      </c>
      <c r="AV302" s="46" t="str">
        <f>IF(Table1[[#This Row],[Cur_Amount Debit]]&gt;0,ROUND(Table1[[#This Row],[Cur_Amount Debit]],2),"")</f>
        <v/>
      </c>
      <c r="AW302" s="46" t="str">
        <f>IF(Table1[[#This Row],[Cur_Amount Credit]]&gt;0,ROUND(Table1[[#This Row],[Cur_Amount Credit]],2),"")</f>
        <v/>
      </c>
      <c r="AX302" s="46" t="str">
        <f>LEFT(Table1[[#This Row],[Cur]],3)</f>
        <v/>
      </c>
      <c r="AY302" s="59"/>
      <c r="AZ302" s="46"/>
      <c r="BA302" s="46" t="str">
        <f>IF(Table1[[#This Row],[Cur]]&lt;&gt;"",IF(Table1[[#This Row],[Cur]]="USD","",ExchangeRate),"")</f>
        <v/>
      </c>
      <c r="BB302" s="46" t="str">
        <f>IF(Table1[[#This Row],[Grant]]&lt;&gt;"",VLOOKUP(Table1[[#This Row],[Grant]],Grants!B:D,3),"")</f>
        <v/>
      </c>
      <c r="BC302" s="46" t="str">
        <f>TRIM(Table1[[#This Row],[Vendor ID]])</f>
        <v/>
      </c>
      <c r="BD302">
        <f>IF(Table1[[#This Row],[Reference Number]]=Q301,BD301,BD301+1)</f>
        <v>0</v>
      </c>
    </row>
    <row r="303" spans="1:56" ht="11.25" customHeight="1" x14ac:dyDescent="0.25">
      <c r="A303" s="1"/>
      <c r="B303" s="88" t="str">
        <f>IF(Table1[[#This Row],[Posting Date]]&lt;&gt;"",IF(Table1[[#This Row],[Reference Number]]=Q302,B302+1,1),"")</f>
        <v/>
      </c>
      <c r="C303" s="61"/>
      <c r="D303" s="61"/>
      <c r="E303" s="138"/>
      <c r="F303" s="141" t="str">
        <f>IFERROR(IF(VLOOKUP(Table1[[#This Row],[Budget Code Description]],Dimentions!$X$6:$AC$139,2,FALSE)="","",VLOOKUP(Table1[[#This Row],[Budget Code Description]],Dimentions!$X$6:$AC$139,2,FALSE)),"")</f>
        <v/>
      </c>
      <c r="G303" s="141"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1" t="str">
        <f>IFERROR(VLOOKUP(Table1[[#This Row],[Budget Code Description]],Table6[#All],8,FALSE),"")</f>
        <v/>
      </c>
      <c r="L303" s="63"/>
      <c r="M303" s="65" t="str">
        <f>IFERROR(VLOOKUP(Table1[[#This Row],[Staff ID]],Table2[],2,FALSE),"")</f>
        <v/>
      </c>
      <c r="N303" s="209" t="str">
        <f>IFERROR(IF(VLOOKUP(Table1[[#This Row],[Budget Code Description]],Dimentions!$X$6:$AC$134,4,FALSE)="","",VLOOKUP(Table1[[#This Row],[Budget Code Description]],Dimentions!$X$6:$AC$134,4,FALSE)),"")</f>
        <v/>
      </c>
      <c r="O303" s="65" t="str">
        <f>IFERROR(VLOOKUP(Table1[[#This Row],[Vendor ID]],Table549[],2,FALSE),"")</f>
        <v/>
      </c>
      <c r="P303" s="63"/>
      <c r="Q303" s="141" t="str">
        <f>IF(Table1[[#This Row],[Posting Date]]&lt;&gt;"",$D$9,"")</f>
        <v/>
      </c>
      <c r="R303" s="157" t="str">
        <f>IF(Table1[[#This Row],[Posting Date]]&lt;&gt;"",$D$10,"")</f>
        <v/>
      </c>
      <c r="S303" s="66"/>
      <c r="T303" s="63"/>
      <c r="U303" s="67"/>
      <c r="V303" s="67"/>
      <c r="W303" s="67" t="str">
        <f t="shared" ref="W303:W366" si="9">IF(E303="","",(ExchangeRate))</f>
        <v/>
      </c>
      <c r="X303" s="159" t="str">
        <f>IF(E303="","",(IF(Table1[[#This Row],[Cur]]="USD",Table1[[#This Row],[Cur_Amount Debit]],Table1[[#This Row],[Cur_Amount Debit]]/Table1[[#This Row],[Exchange Rate]])))</f>
        <v/>
      </c>
      <c r="Y303" s="159" t="str">
        <f>IF(E303="","",(IF(Table1[[#This Row],[Cur]]="USD",Table1[[#This Row],[Cur_Amount Credit]],Table1[[#This Row],[Cur_Amount Credit]]/ExchangeRate)))</f>
        <v/>
      </c>
      <c r="Z303" s="201" t="str">
        <f>IF(E303="","",(Table1[[#This Row],[Debit USD]]-Table1[[#This Row],[Credit USD]]))</f>
        <v/>
      </c>
      <c r="AA303" s="226"/>
      <c r="AB303" s="255"/>
      <c r="AC303" s="1"/>
      <c r="AD303" s="15"/>
      <c r="AE303" s="15" t="str">
        <f>IF(AND(OR(Table1[[#This Row],[Account]]="15030",Table1[[#This Row],[Account]]="15035",Table1[[#This Row],[Account]]="20150"),Table1[[#This Row],[Vendor ID]]=""),1,"")</f>
        <v/>
      </c>
      <c r="AF303" s="15"/>
      <c r="AG303" s="15"/>
      <c r="AH303" s="15"/>
      <c r="AI303" s="46" t="str">
        <f>IF(Table1[[#This Row],[Posting Date]]&lt;&gt;"","GJ-"&amp;CountryID,"")</f>
        <v/>
      </c>
      <c r="AJ303" s="59" t="str">
        <f>IF(Table1[[#This Row],[Posting Date]]&lt;&gt;"",Table1[[#This Row],[Posting Date]],"")</f>
        <v/>
      </c>
      <c r="AK303" s="46"/>
      <c r="AL303" s="46" t="str">
        <f>IF(Table1[[#This Row],[Description]]&lt;&gt;"",Table1[[#This Row],[Description]],"")</f>
        <v/>
      </c>
      <c r="AM303" s="46" t="str">
        <f>IF(Table1[[#This Row],[Posting Date]]&lt;&gt;"",Table1[[#This Row],[Reference Number]],"")</f>
        <v/>
      </c>
      <c r="AN303" s="46" t="str">
        <f>TRIM(Table1[[#This Row],[Line '#]])</f>
        <v/>
      </c>
      <c r="AO303" s="46" t="str">
        <f>TRIM(Table1[[#This Row],[Account]])</f>
        <v/>
      </c>
      <c r="AP303" s="46" t="str">
        <f>IF(Table1[[#This Row],[Posting Date]]&lt;&gt;"",$D$5,"")</f>
        <v/>
      </c>
      <c r="AQ303" s="46" t="str">
        <f>TRIM(Table1[[#This Row],[Departments-Prgrams]])</f>
        <v/>
      </c>
      <c r="AR303" s="46" t="str">
        <f>TRIM(Table1[[#This Row],[Grant]])</f>
        <v/>
      </c>
      <c r="AS303" s="46" t="str">
        <f>TRIM(Table1[[#This Row],[Staff ID]])</f>
        <v/>
      </c>
      <c r="AT303" s="46" t="str">
        <f>IF(TRIM(Table1[[#This Row],[Budget Code]])=0,"",TRIM(Table1[[#This Row],[Budget Code]]))</f>
        <v/>
      </c>
      <c r="AU303" s="46" t="str">
        <f>IF(Table1[[#This Row],[Line Description]]&lt;&gt;"",Table1[[#This Row],[Line Description]],"")</f>
        <v/>
      </c>
      <c r="AV303" s="46" t="str">
        <f>IF(Table1[[#This Row],[Cur_Amount Debit]]&gt;0,ROUND(Table1[[#This Row],[Cur_Amount Debit]],2),"")</f>
        <v/>
      </c>
      <c r="AW303" s="46" t="str">
        <f>IF(Table1[[#This Row],[Cur_Amount Credit]]&gt;0,ROUND(Table1[[#This Row],[Cur_Amount Credit]],2),"")</f>
        <v/>
      </c>
      <c r="AX303" s="46" t="str">
        <f>LEFT(Table1[[#This Row],[Cur]],3)</f>
        <v/>
      </c>
      <c r="AY303" s="59"/>
      <c r="AZ303" s="46"/>
      <c r="BA303" s="46" t="str">
        <f>IF(Table1[[#This Row],[Cur]]&lt;&gt;"",IF(Table1[[#This Row],[Cur]]="USD","",ExchangeRate),"")</f>
        <v/>
      </c>
      <c r="BB303" s="46" t="str">
        <f>IF(Table1[[#This Row],[Grant]]&lt;&gt;"",VLOOKUP(Table1[[#This Row],[Grant]],Grants!B:D,3),"")</f>
        <v/>
      </c>
      <c r="BC303" s="46" t="str">
        <f>TRIM(Table1[[#This Row],[Vendor ID]])</f>
        <v/>
      </c>
      <c r="BD303">
        <f>IF(Table1[[#This Row],[Reference Number]]=Q302,BD302,BD302+1)</f>
        <v>0</v>
      </c>
    </row>
    <row r="304" spans="1:56" ht="11.25" customHeight="1" x14ac:dyDescent="0.25">
      <c r="A304" s="1"/>
      <c r="B304" s="88" t="str">
        <f>IF(Table1[[#This Row],[Posting Date]]&lt;&gt;"",IF(Table1[[#This Row],[Reference Number]]=Q303,B303+1,1),"")</f>
        <v/>
      </c>
      <c r="C304" s="61"/>
      <c r="D304" s="61"/>
      <c r="E304" s="138"/>
      <c r="F304" s="141" t="str">
        <f>IFERROR(IF(VLOOKUP(Table1[[#This Row],[Budget Code Description]],Dimentions!$X$6:$AC$139,2,FALSE)="","",VLOOKUP(Table1[[#This Row],[Budget Code Description]],Dimentions!$X$6:$AC$139,2,FALSE)),"")</f>
        <v/>
      </c>
      <c r="G304" s="141"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1" t="str">
        <f>IFERROR(VLOOKUP(Table1[[#This Row],[Budget Code Description]],Table6[#All],8,FALSE),"")</f>
        <v/>
      </c>
      <c r="L304" s="63"/>
      <c r="M304" s="65" t="str">
        <f>IFERROR(VLOOKUP(Table1[[#This Row],[Staff ID]],Table2[],2,FALSE),"")</f>
        <v/>
      </c>
      <c r="N304" s="209" t="str">
        <f>IFERROR(IF(VLOOKUP(Table1[[#This Row],[Budget Code Description]],Dimentions!$X$6:$AC$134,4,FALSE)="","",VLOOKUP(Table1[[#This Row],[Budget Code Description]],Dimentions!$X$6:$AC$134,4,FALSE)),"")</f>
        <v/>
      </c>
      <c r="O304" s="65" t="str">
        <f>IFERROR(VLOOKUP(Table1[[#This Row],[Vendor ID]],Table549[],2,FALSE),"")</f>
        <v/>
      </c>
      <c r="P304" s="63"/>
      <c r="Q304" s="141" t="str">
        <f>IF(Table1[[#This Row],[Posting Date]]&lt;&gt;"",$D$9,"")</f>
        <v/>
      </c>
      <c r="R304" s="157" t="str">
        <f>IF(Table1[[#This Row],[Posting Date]]&lt;&gt;"",$D$10,"")</f>
        <v/>
      </c>
      <c r="S304" s="66"/>
      <c r="T304" s="63"/>
      <c r="U304" s="67"/>
      <c r="V304" s="67"/>
      <c r="W304" s="67" t="str">
        <f t="shared" si="9"/>
        <v/>
      </c>
      <c r="X304" s="159" t="str">
        <f>IF(E304="","",(IF(Table1[[#This Row],[Cur]]="USD",Table1[[#This Row],[Cur_Amount Debit]],Table1[[#This Row],[Cur_Amount Debit]]/Table1[[#This Row],[Exchange Rate]])))</f>
        <v/>
      </c>
      <c r="Y304" s="159" t="str">
        <f>IF(E304="","",(IF(Table1[[#This Row],[Cur]]="USD",Table1[[#This Row],[Cur_Amount Credit]],Table1[[#This Row],[Cur_Amount Credit]]/ExchangeRate)))</f>
        <v/>
      </c>
      <c r="Z304" s="201" t="str">
        <f>IF(E304="","",(Table1[[#This Row],[Debit USD]]-Table1[[#This Row],[Credit USD]]))</f>
        <v/>
      </c>
      <c r="AA304" s="226"/>
      <c r="AB304" s="255"/>
      <c r="AC304" s="1"/>
      <c r="AD304" s="15"/>
      <c r="AE304" s="15" t="str">
        <f>IF(AND(OR(Table1[[#This Row],[Account]]="15030",Table1[[#This Row],[Account]]="15035",Table1[[#This Row],[Account]]="20150"),Table1[[#This Row],[Vendor ID]]=""),1,"")</f>
        <v/>
      </c>
      <c r="AF304" s="15"/>
      <c r="AG304" s="15"/>
      <c r="AH304" s="15"/>
      <c r="AI304" s="46" t="str">
        <f>IF(Table1[[#This Row],[Posting Date]]&lt;&gt;"","GJ-"&amp;CountryID,"")</f>
        <v/>
      </c>
      <c r="AJ304" s="59" t="str">
        <f>IF(Table1[[#This Row],[Posting Date]]&lt;&gt;"",Table1[[#This Row],[Posting Date]],"")</f>
        <v/>
      </c>
      <c r="AK304" s="46"/>
      <c r="AL304" s="46" t="str">
        <f>IF(Table1[[#This Row],[Description]]&lt;&gt;"",Table1[[#This Row],[Description]],"")</f>
        <v/>
      </c>
      <c r="AM304" s="46" t="str">
        <f>IF(Table1[[#This Row],[Posting Date]]&lt;&gt;"",Table1[[#This Row],[Reference Number]],"")</f>
        <v/>
      </c>
      <c r="AN304" s="46" t="str">
        <f>TRIM(Table1[[#This Row],[Line '#]])</f>
        <v/>
      </c>
      <c r="AO304" s="46" t="str">
        <f>TRIM(Table1[[#This Row],[Account]])</f>
        <v/>
      </c>
      <c r="AP304" s="46" t="str">
        <f>IF(Table1[[#This Row],[Posting Date]]&lt;&gt;"",$D$5,"")</f>
        <v/>
      </c>
      <c r="AQ304" s="46" t="str">
        <f>TRIM(Table1[[#This Row],[Departments-Prgrams]])</f>
        <v/>
      </c>
      <c r="AR304" s="46" t="str">
        <f>TRIM(Table1[[#This Row],[Grant]])</f>
        <v/>
      </c>
      <c r="AS304" s="46" t="str">
        <f>TRIM(Table1[[#This Row],[Staff ID]])</f>
        <v/>
      </c>
      <c r="AT304" s="46" t="str">
        <f>IF(TRIM(Table1[[#This Row],[Budget Code]])=0,"",TRIM(Table1[[#This Row],[Budget Code]]))</f>
        <v/>
      </c>
      <c r="AU304" s="46" t="str">
        <f>IF(Table1[[#This Row],[Line Description]]&lt;&gt;"",Table1[[#This Row],[Line Description]],"")</f>
        <v/>
      </c>
      <c r="AV304" s="46" t="str">
        <f>IF(Table1[[#This Row],[Cur_Amount Debit]]&gt;0,ROUND(Table1[[#This Row],[Cur_Amount Debit]],2),"")</f>
        <v/>
      </c>
      <c r="AW304" s="46" t="str">
        <f>IF(Table1[[#This Row],[Cur_Amount Credit]]&gt;0,ROUND(Table1[[#This Row],[Cur_Amount Credit]],2),"")</f>
        <v/>
      </c>
      <c r="AX304" s="46" t="str">
        <f>LEFT(Table1[[#This Row],[Cur]],3)</f>
        <v/>
      </c>
      <c r="AY304" s="59"/>
      <c r="AZ304" s="46"/>
      <c r="BA304" s="46" t="str">
        <f>IF(Table1[[#This Row],[Cur]]&lt;&gt;"",IF(Table1[[#This Row],[Cur]]="USD","",ExchangeRate),"")</f>
        <v/>
      </c>
      <c r="BB304" s="46" t="str">
        <f>IF(Table1[[#This Row],[Grant]]&lt;&gt;"",VLOOKUP(Table1[[#This Row],[Grant]],Grants!B:D,3),"")</f>
        <v/>
      </c>
      <c r="BC304" s="46" t="str">
        <f>TRIM(Table1[[#This Row],[Vendor ID]])</f>
        <v/>
      </c>
      <c r="BD304">
        <f>IF(Table1[[#This Row],[Reference Number]]=Q303,BD303,BD303+1)</f>
        <v>0</v>
      </c>
    </row>
    <row r="305" spans="1:56" ht="11.25" customHeight="1" x14ac:dyDescent="0.25">
      <c r="A305" s="1"/>
      <c r="B305" s="88" t="str">
        <f>IF(Table1[[#This Row],[Posting Date]]&lt;&gt;"",IF(Table1[[#This Row],[Reference Number]]=Q304,B304+1,1),"")</f>
        <v/>
      </c>
      <c r="C305" s="61"/>
      <c r="D305" s="61"/>
      <c r="E305" s="138"/>
      <c r="F305" s="141" t="str">
        <f>IFERROR(IF(VLOOKUP(Table1[[#This Row],[Budget Code Description]],Dimentions!$X$6:$AC$139,2,FALSE)="","",VLOOKUP(Table1[[#This Row],[Budget Code Description]],Dimentions!$X$6:$AC$139,2,FALSE)),"")</f>
        <v/>
      </c>
      <c r="G305" s="141"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1" t="str">
        <f>IFERROR(VLOOKUP(Table1[[#This Row],[Budget Code Description]],Table6[#All],8,FALSE),"")</f>
        <v/>
      </c>
      <c r="L305" s="63"/>
      <c r="M305" s="65" t="str">
        <f>IFERROR(VLOOKUP(Table1[[#This Row],[Staff ID]],Table2[],2,FALSE),"")</f>
        <v/>
      </c>
      <c r="N305" s="209" t="str">
        <f>IFERROR(IF(VLOOKUP(Table1[[#This Row],[Budget Code Description]],Dimentions!$X$6:$AC$134,4,FALSE)="","",VLOOKUP(Table1[[#This Row],[Budget Code Description]],Dimentions!$X$6:$AC$134,4,FALSE)),"")</f>
        <v/>
      </c>
      <c r="O305" s="65" t="str">
        <f>IFERROR(VLOOKUP(Table1[[#This Row],[Vendor ID]],Table549[],2,FALSE),"")</f>
        <v/>
      </c>
      <c r="P305" s="63"/>
      <c r="Q305" s="141" t="str">
        <f>IF(Table1[[#This Row],[Posting Date]]&lt;&gt;"",$D$9,"")</f>
        <v/>
      </c>
      <c r="R305" s="157" t="str">
        <f>IF(Table1[[#This Row],[Posting Date]]&lt;&gt;"",$D$10,"")</f>
        <v/>
      </c>
      <c r="S305" s="66"/>
      <c r="T305" s="63"/>
      <c r="U305" s="67"/>
      <c r="V305" s="67"/>
      <c r="W305" s="67" t="str">
        <f t="shared" si="9"/>
        <v/>
      </c>
      <c r="X305" s="159" t="str">
        <f>IF(E305="","",(IF(Table1[[#This Row],[Cur]]="USD",Table1[[#This Row],[Cur_Amount Debit]],Table1[[#This Row],[Cur_Amount Debit]]/Table1[[#This Row],[Exchange Rate]])))</f>
        <v/>
      </c>
      <c r="Y305" s="159" t="str">
        <f>IF(E305="","",(IF(Table1[[#This Row],[Cur]]="USD",Table1[[#This Row],[Cur_Amount Credit]],Table1[[#This Row],[Cur_Amount Credit]]/ExchangeRate)))</f>
        <v/>
      </c>
      <c r="Z305" s="201" t="str">
        <f>IF(E305="","",(Table1[[#This Row],[Debit USD]]-Table1[[#This Row],[Credit USD]]))</f>
        <v/>
      </c>
      <c r="AA305" s="226"/>
      <c r="AB305" s="255"/>
      <c r="AC305" s="1"/>
      <c r="AD305" s="15"/>
      <c r="AE305" s="15" t="str">
        <f>IF(AND(OR(Table1[[#This Row],[Account]]="15030",Table1[[#This Row],[Account]]="15035",Table1[[#This Row],[Account]]="20150"),Table1[[#This Row],[Vendor ID]]=""),1,"")</f>
        <v/>
      </c>
      <c r="AF305" s="15"/>
      <c r="AG305" s="15"/>
      <c r="AH305" s="15"/>
      <c r="AI305" s="46" t="str">
        <f>IF(Table1[[#This Row],[Posting Date]]&lt;&gt;"","GJ-"&amp;CountryID,"")</f>
        <v/>
      </c>
      <c r="AJ305" s="59" t="str">
        <f>IF(Table1[[#This Row],[Posting Date]]&lt;&gt;"",Table1[[#This Row],[Posting Date]],"")</f>
        <v/>
      </c>
      <c r="AK305" s="46"/>
      <c r="AL305" s="46" t="str">
        <f>IF(Table1[[#This Row],[Description]]&lt;&gt;"",Table1[[#This Row],[Description]],"")</f>
        <v/>
      </c>
      <c r="AM305" s="46" t="str">
        <f>IF(Table1[[#This Row],[Posting Date]]&lt;&gt;"",Table1[[#This Row],[Reference Number]],"")</f>
        <v/>
      </c>
      <c r="AN305" s="46" t="str">
        <f>TRIM(Table1[[#This Row],[Line '#]])</f>
        <v/>
      </c>
      <c r="AO305" s="46" t="str">
        <f>TRIM(Table1[[#This Row],[Account]])</f>
        <v/>
      </c>
      <c r="AP305" s="46" t="str">
        <f>IF(Table1[[#This Row],[Posting Date]]&lt;&gt;"",$D$5,"")</f>
        <v/>
      </c>
      <c r="AQ305" s="46" t="str">
        <f>TRIM(Table1[[#This Row],[Departments-Prgrams]])</f>
        <v/>
      </c>
      <c r="AR305" s="46" t="str">
        <f>TRIM(Table1[[#This Row],[Grant]])</f>
        <v/>
      </c>
      <c r="AS305" s="46" t="str">
        <f>TRIM(Table1[[#This Row],[Staff ID]])</f>
        <v/>
      </c>
      <c r="AT305" s="46" t="str">
        <f>IF(TRIM(Table1[[#This Row],[Budget Code]])=0,"",TRIM(Table1[[#This Row],[Budget Code]]))</f>
        <v/>
      </c>
      <c r="AU305" s="46" t="str">
        <f>IF(Table1[[#This Row],[Line Description]]&lt;&gt;"",Table1[[#This Row],[Line Description]],"")</f>
        <v/>
      </c>
      <c r="AV305" s="46" t="str">
        <f>IF(Table1[[#This Row],[Cur_Amount Debit]]&gt;0,ROUND(Table1[[#This Row],[Cur_Amount Debit]],2),"")</f>
        <v/>
      </c>
      <c r="AW305" s="46" t="str">
        <f>IF(Table1[[#This Row],[Cur_Amount Credit]]&gt;0,ROUND(Table1[[#This Row],[Cur_Amount Credit]],2),"")</f>
        <v/>
      </c>
      <c r="AX305" s="46" t="str">
        <f>LEFT(Table1[[#This Row],[Cur]],3)</f>
        <v/>
      </c>
      <c r="AY305" s="59"/>
      <c r="AZ305" s="46"/>
      <c r="BA305" s="46" t="str">
        <f>IF(Table1[[#This Row],[Cur]]&lt;&gt;"",IF(Table1[[#This Row],[Cur]]="USD","",ExchangeRate),"")</f>
        <v/>
      </c>
      <c r="BB305" s="46" t="str">
        <f>IF(Table1[[#This Row],[Grant]]&lt;&gt;"",VLOOKUP(Table1[[#This Row],[Grant]],Grants!B:D,3),"")</f>
        <v/>
      </c>
      <c r="BC305" s="46" t="str">
        <f>TRIM(Table1[[#This Row],[Vendor ID]])</f>
        <v/>
      </c>
      <c r="BD305">
        <f>IF(Table1[[#This Row],[Reference Number]]=Q304,BD304,BD304+1)</f>
        <v>0</v>
      </c>
    </row>
    <row r="306" spans="1:56" ht="11.25" customHeight="1" x14ac:dyDescent="0.25">
      <c r="A306" s="1"/>
      <c r="B306" s="88" t="str">
        <f>IF(Table1[[#This Row],[Posting Date]]&lt;&gt;"",IF(Table1[[#This Row],[Reference Number]]=Q305,B305+1,1),"")</f>
        <v/>
      </c>
      <c r="C306" s="61"/>
      <c r="D306" s="61"/>
      <c r="E306" s="138"/>
      <c r="F306" s="141" t="str">
        <f>IFERROR(IF(VLOOKUP(Table1[[#This Row],[Budget Code Description]],Dimentions!$X$6:$AC$139,2,FALSE)="","",VLOOKUP(Table1[[#This Row],[Budget Code Description]],Dimentions!$X$6:$AC$139,2,FALSE)),"")</f>
        <v/>
      </c>
      <c r="G306" s="141"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1" t="str">
        <f>IFERROR(VLOOKUP(Table1[[#This Row],[Budget Code Description]],Table6[#All],8,FALSE),"")</f>
        <v/>
      </c>
      <c r="L306" s="63"/>
      <c r="M306" s="65" t="str">
        <f>IFERROR(VLOOKUP(Table1[[#This Row],[Staff ID]],Table2[],2,FALSE),"")</f>
        <v/>
      </c>
      <c r="N306" s="209" t="str">
        <f>IFERROR(IF(VLOOKUP(Table1[[#This Row],[Budget Code Description]],Dimentions!$X$6:$AC$134,4,FALSE)="","",VLOOKUP(Table1[[#This Row],[Budget Code Description]],Dimentions!$X$6:$AC$134,4,FALSE)),"")</f>
        <v/>
      </c>
      <c r="O306" s="65" t="str">
        <f>IFERROR(VLOOKUP(Table1[[#This Row],[Vendor ID]],Table549[],2,FALSE),"")</f>
        <v/>
      </c>
      <c r="P306" s="63"/>
      <c r="Q306" s="141" t="str">
        <f>IF(Table1[[#This Row],[Posting Date]]&lt;&gt;"",$D$9,"")</f>
        <v/>
      </c>
      <c r="R306" s="157" t="str">
        <f>IF(Table1[[#This Row],[Posting Date]]&lt;&gt;"",$D$10,"")</f>
        <v/>
      </c>
      <c r="S306" s="66"/>
      <c r="T306" s="63"/>
      <c r="U306" s="67"/>
      <c r="V306" s="67"/>
      <c r="W306" s="67" t="str">
        <f t="shared" si="9"/>
        <v/>
      </c>
      <c r="X306" s="159" t="str">
        <f>IF(E306="","",(IF(Table1[[#This Row],[Cur]]="USD",Table1[[#This Row],[Cur_Amount Debit]],Table1[[#This Row],[Cur_Amount Debit]]/Table1[[#This Row],[Exchange Rate]])))</f>
        <v/>
      </c>
      <c r="Y306" s="159" t="str">
        <f>IF(E306="","",(IF(Table1[[#This Row],[Cur]]="USD",Table1[[#This Row],[Cur_Amount Credit]],Table1[[#This Row],[Cur_Amount Credit]]/ExchangeRate)))</f>
        <v/>
      </c>
      <c r="Z306" s="201" t="str">
        <f>IF(E306="","",(Table1[[#This Row],[Debit USD]]-Table1[[#This Row],[Credit USD]]))</f>
        <v/>
      </c>
      <c r="AA306" s="226"/>
      <c r="AB306" s="255"/>
      <c r="AC306" s="1"/>
      <c r="AD306" s="15"/>
      <c r="AE306" s="15" t="str">
        <f>IF(AND(OR(Table1[[#This Row],[Account]]="15030",Table1[[#This Row],[Account]]="15035",Table1[[#This Row],[Account]]="20150"),Table1[[#This Row],[Vendor ID]]=""),1,"")</f>
        <v/>
      </c>
      <c r="AF306" s="15"/>
      <c r="AG306" s="15"/>
      <c r="AH306" s="15"/>
      <c r="AI306" s="46" t="str">
        <f>IF(Table1[[#This Row],[Posting Date]]&lt;&gt;"","GJ-"&amp;CountryID,"")</f>
        <v/>
      </c>
      <c r="AJ306" s="59" t="str">
        <f>IF(Table1[[#This Row],[Posting Date]]&lt;&gt;"",Table1[[#This Row],[Posting Date]],"")</f>
        <v/>
      </c>
      <c r="AK306" s="46"/>
      <c r="AL306" s="46" t="str">
        <f>IF(Table1[[#This Row],[Description]]&lt;&gt;"",Table1[[#This Row],[Description]],"")</f>
        <v/>
      </c>
      <c r="AM306" s="46" t="str">
        <f>IF(Table1[[#This Row],[Posting Date]]&lt;&gt;"",Table1[[#This Row],[Reference Number]],"")</f>
        <v/>
      </c>
      <c r="AN306" s="46" t="str">
        <f>TRIM(Table1[[#This Row],[Line '#]])</f>
        <v/>
      </c>
      <c r="AO306" s="46" t="str">
        <f>TRIM(Table1[[#This Row],[Account]])</f>
        <v/>
      </c>
      <c r="AP306" s="46" t="str">
        <f>IF(Table1[[#This Row],[Posting Date]]&lt;&gt;"",$D$5,"")</f>
        <v/>
      </c>
      <c r="AQ306" s="46" t="str">
        <f>TRIM(Table1[[#This Row],[Departments-Prgrams]])</f>
        <v/>
      </c>
      <c r="AR306" s="46" t="str">
        <f>TRIM(Table1[[#This Row],[Grant]])</f>
        <v/>
      </c>
      <c r="AS306" s="46" t="str">
        <f>TRIM(Table1[[#This Row],[Staff ID]])</f>
        <v/>
      </c>
      <c r="AT306" s="46" t="str">
        <f>IF(TRIM(Table1[[#This Row],[Budget Code]])=0,"",TRIM(Table1[[#This Row],[Budget Code]]))</f>
        <v/>
      </c>
      <c r="AU306" s="46" t="str">
        <f>IF(Table1[[#This Row],[Line Description]]&lt;&gt;"",Table1[[#This Row],[Line Description]],"")</f>
        <v/>
      </c>
      <c r="AV306" s="46" t="str">
        <f>IF(Table1[[#This Row],[Cur_Amount Debit]]&gt;0,ROUND(Table1[[#This Row],[Cur_Amount Debit]],2),"")</f>
        <v/>
      </c>
      <c r="AW306" s="46" t="str">
        <f>IF(Table1[[#This Row],[Cur_Amount Credit]]&gt;0,ROUND(Table1[[#This Row],[Cur_Amount Credit]],2),"")</f>
        <v/>
      </c>
      <c r="AX306" s="46" t="str">
        <f>LEFT(Table1[[#This Row],[Cur]],3)</f>
        <v/>
      </c>
      <c r="AY306" s="59"/>
      <c r="AZ306" s="46"/>
      <c r="BA306" s="46" t="str">
        <f>IF(Table1[[#This Row],[Cur]]&lt;&gt;"",IF(Table1[[#This Row],[Cur]]="USD","",ExchangeRate),"")</f>
        <v/>
      </c>
      <c r="BB306" s="46" t="str">
        <f>IF(Table1[[#This Row],[Grant]]&lt;&gt;"",VLOOKUP(Table1[[#This Row],[Grant]],Grants!B:D,3),"")</f>
        <v/>
      </c>
      <c r="BC306" s="46" t="str">
        <f>TRIM(Table1[[#This Row],[Vendor ID]])</f>
        <v/>
      </c>
      <c r="BD306">
        <f>IF(Table1[[#This Row],[Reference Number]]=Q305,BD305,BD305+1)</f>
        <v>0</v>
      </c>
    </row>
    <row r="307" spans="1:56" ht="11.25" customHeight="1" x14ac:dyDescent="0.25">
      <c r="A307" s="1"/>
      <c r="B307" s="88" t="str">
        <f>IF(Table1[[#This Row],[Posting Date]]&lt;&gt;"",IF(Table1[[#This Row],[Reference Number]]=Q306,B306+1,1),"")</f>
        <v/>
      </c>
      <c r="C307" s="61"/>
      <c r="D307" s="61"/>
      <c r="E307" s="138"/>
      <c r="F307" s="141" t="str">
        <f>IFERROR(IF(VLOOKUP(Table1[[#This Row],[Budget Code Description]],Dimentions!$X$6:$AC$139,2,FALSE)="","",VLOOKUP(Table1[[#This Row],[Budget Code Description]],Dimentions!$X$6:$AC$139,2,FALSE)),"")</f>
        <v/>
      </c>
      <c r="G307" s="141"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1" t="str">
        <f>IFERROR(VLOOKUP(Table1[[#This Row],[Budget Code Description]],Table6[#All],8,FALSE),"")</f>
        <v/>
      </c>
      <c r="L307" s="63"/>
      <c r="M307" s="65" t="str">
        <f>IFERROR(VLOOKUP(Table1[[#This Row],[Staff ID]],Table2[],2,FALSE),"")</f>
        <v/>
      </c>
      <c r="N307" s="209" t="str">
        <f>IFERROR(IF(VLOOKUP(Table1[[#This Row],[Budget Code Description]],Dimentions!$X$6:$AC$134,4,FALSE)="","",VLOOKUP(Table1[[#This Row],[Budget Code Description]],Dimentions!$X$6:$AC$134,4,FALSE)),"")</f>
        <v/>
      </c>
      <c r="O307" s="65" t="str">
        <f>IFERROR(VLOOKUP(Table1[[#This Row],[Vendor ID]],Table549[],2,FALSE),"")</f>
        <v/>
      </c>
      <c r="P307" s="63"/>
      <c r="Q307" s="141" t="str">
        <f>IF(Table1[[#This Row],[Posting Date]]&lt;&gt;"",$D$9,"")</f>
        <v/>
      </c>
      <c r="R307" s="157" t="str">
        <f>IF(Table1[[#This Row],[Posting Date]]&lt;&gt;"",$D$10,"")</f>
        <v/>
      </c>
      <c r="S307" s="66"/>
      <c r="T307" s="63"/>
      <c r="U307" s="67"/>
      <c r="V307" s="67"/>
      <c r="W307" s="67" t="str">
        <f t="shared" si="9"/>
        <v/>
      </c>
      <c r="X307" s="159" t="str">
        <f>IF(E307="","",(IF(Table1[[#This Row],[Cur]]="USD",Table1[[#This Row],[Cur_Amount Debit]],Table1[[#This Row],[Cur_Amount Debit]]/Table1[[#This Row],[Exchange Rate]])))</f>
        <v/>
      </c>
      <c r="Y307" s="159" t="str">
        <f>IF(E307="","",(IF(Table1[[#This Row],[Cur]]="USD",Table1[[#This Row],[Cur_Amount Credit]],Table1[[#This Row],[Cur_Amount Credit]]/ExchangeRate)))</f>
        <v/>
      </c>
      <c r="Z307" s="201" t="str">
        <f>IF(E307="","",(Table1[[#This Row],[Debit USD]]-Table1[[#This Row],[Credit USD]]))</f>
        <v/>
      </c>
      <c r="AA307" s="226"/>
      <c r="AB307" s="255"/>
      <c r="AC307" s="1"/>
      <c r="AD307" s="15"/>
      <c r="AE307" s="15" t="str">
        <f>IF(AND(OR(Table1[[#This Row],[Account]]="15030",Table1[[#This Row],[Account]]="15035",Table1[[#This Row],[Account]]="20150"),Table1[[#This Row],[Vendor ID]]=""),1,"")</f>
        <v/>
      </c>
      <c r="AF307" s="15"/>
      <c r="AG307" s="15"/>
      <c r="AH307" s="15"/>
      <c r="AI307" s="46" t="str">
        <f>IF(Table1[[#This Row],[Posting Date]]&lt;&gt;"","GJ-"&amp;CountryID,"")</f>
        <v/>
      </c>
      <c r="AJ307" s="59" t="str">
        <f>IF(Table1[[#This Row],[Posting Date]]&lt;&gt;"",Table1[[#This Row],[Posting Date]],"")</f>
        <v/>
      </c>
      <c r="AK307" s="46"/>
      <c r="AL307" s="46" t="str">
        <f>IF(Table1[[#This Row],[Description]]&lt;&gt;"",Table1[[#This Row],[Description]],"")</f>
        <v/>
      </c>
      <c r="AM307" s="46" t="str">
        <f>IF(Table1[[#This Row],[Posting Date]]&lt;&gt;"",Table1[[#This Row],[Reference Number]],"")</f>
        <v/>
      </c>
      <c r="AN307" s="46" t="str">
        <f>TRIM(Table1[[#This Row],[Line '#]])</f>
        <v/>
      </c>
      <c r="AO307" s="46" t="str">
        <f>TRIM(Table1[[#This Row],[Account]])</f>
        <v/>
      </c>
      <c r="AP307" s="46" t="str">
        <f>IF(Table1[[#This Row],[Posting Date]]&lt;&gt;"",$D$5,"")</f>
        <v/>
      </c>
      <c r="AQ307" s="46" t="str">
        <f>TRIM(Table1[[#This Row],[Departments-Prgrams]])</f>
        <v/>
      </c>
      <c r="AR307" s="46" t="str">
        <f>TRIM(Table1[[#This Row],[Grant]])</f>
        <v/>
      </c>
      <c r="AS307" s="46" t="str">
        <f>TRIM(Table1[[#This Row],[Staff ID]])</f>
        <v/>
      </c>
      <c r="AT307" s="46" t="str">
        <f>IF(TRIM(Table1[[#This Row],[Budget Code]])=0,"",TRIM(Table1[[#This Row],[Budget Code]]))</f>
        <v/>
      </c>
      <c r="AU307" s="46" t="str">
        <f>IF(Table1[[#This Row],[Line Description]]&lt;&gt;"",Table1[[#This Row],[Line Description]],"")</f>
        <v/>
      </c>
      <c r="AV307" s="46" t="str">
        <f>IF(Table1[[#This Row],[Cur_Amount Debit]]&gt;0,ROUND(Table1[[#This Row],[Cur_Amount Debit]],2),"")</f>
        <v/>
      </c>
      <c r="AW307" s="46" t="str">
        <f>IF(Table1[[#This Row],[Cur_Amount Credit]]&gt;0,ROUND(Table1[[#This Row],[Cur_Amount Credit]],2),"")</f>
        <v/>
      </c>
      <c r="AX307" s="46" t="str">
        <f>LEFT(Table1[[#This Row],[Cur]],3)</f>
        <v/>
      </c>
      <c r="AY307" s="59"/>
      <c r="AZ307" s="46"/>
      <c r="BA307" s="46" t="str">
        <f>IF(Table1[[#This Row],[Cur]]&lt;&gt;"",IF(Table1[[#This Row],[Cur]]="USD","",ExchangeRate),"")</f>
        <v/>
      </c>
      <c r="BB307" s="46" t="str">
        <f>IF(Table1[[#This Row],[Grant]]&lt;&gt;"",VLOOKUP(Table1[[#This Row],[Grant]],Grants!B:D,3),"")</f>
        <v/>
      </c>
      <c r="BC307" s="46" t="str">
        <f>TRIM(Table1[[#This Row],[Vendor ID]])</f>
        <v/>
      </c>
      <c r="BD307">
        <f>IF(Table1[[#This Row],[Reference Number]]=Q306,BD306,BD306+1)</f>
        <v>0</v>
      </c>
    </row>
    <row r="308" spans="1:56" ht="11.25" customHeight="1" x14ac:dyDescent="0.25">
      <c r="A308" s="1"/>
      <c r="B308" s="88" t="str">
        <f>IF(Table1[[#This Row],[Posting Date]]&lt;&gt;"",IF(Table1[[#This Row],[Reference Number]]=Q307,B307+1,1),"")</f>
        <v/>
      </c>
      <c r="C308" s="61"/>
      <c r="D308" s="61"/>
      <c r="E308" s="138"/>
      <c r="F308" s="141" t="str">
        <f>IFERROR(IF(VLOOKUP(Table1[[#This Row],[Budget Code Description]],Dimentions!$X$6:$AC$139,2,FALSE)="","",VLOOKUP(Table1[[#This Row],[Budget Code Description]],Dimentions!$X$6:$AC$139,2,FALSE)),"")</f>
        <v/>
      </c>
      <c r="G308" s="141"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1" t="str">
        <f>IFERROR(VLOOKUP(Table1[[#This Row],[Budget Code Description]],Table6[#All],8,FALSE),"")</f>
        <v/>
      </c>
      <c r="L308" s="63"/>
      <c r="M308" s="65" t="str">
        <f>IFERROR(VLOOKUP(Table1[[#This Row],[Staff ID]],Table2[],2,FALSE),"")</f>
        <v/>
      </c>
      <c r="N308" s="209" t="str">
        <f>IFERROR(IF(VLOOKUP(Table1[[#This Row],[Budget Code Description]],Dimentions!$X$6:$AC$134,4,FALSE)="","",VLOOKUP(Table1[[#This Row],[Budget Code Description]],Dimentions!$X$6:$AC$134,4,FALSE)),"")</f>
        <v/>
      </c>
      <c r="O308" s="65" t="str">
        <f>IFERROR(VLOOKUP(Table1[[#This Row],[Vendor ID]],Table549[],2,FALSE),"")</f>
        <v/>
      </c>
      <c r="P308" s="63"/>
      <c r="Q308" s="141" t="str">
        <f>IF(Table1[[#This Row],[Posting Date]]&lt;&gt;"",$D$9,"")</f>
        <v/>
      </c>
      <c r="R308" s="157" t="str">
        <f>IF(Table1[[#This Row],[Posting Date]]&lt;&gt;"",$D$10,"")</f>
        <v/>
      </c>
      <c r="S308" s="66"/>
      <c r="T308" s="63"/>
      <c r="U308" s="67"/>
      <c r="V308" s="67"/>
      <c r="W308" s="67" t="str">
        <f t="shared" si="9"/>
        <v/>
      </c>
      <c r="X308" s="159" t="str">
        <f>IF(E308="","",(IF(Table1[[#This Row],[Cur]]="USD",Table1[[#This Row],[Cur_Amount Debit]],Table1[[#This Row],[Cur_Amount Debit]]/Table1[[#This Row],[Exchange Rate]])))</f>
        <v/>
      </c>
      <c r="Y308" s="159" t="str">
        <f>IF(E308="","",(IF(Table1[[#This Row],[Cur]]="USD",Table1[[#This Row],[Cur_Amount Credit]],Table1[[#This Row],[Cur_Amount Credit]]/ExchangeRate)))</f>
        <v/>
      </c>
      <c r="Z308" s="201" t="str">
        <f>IF(E308="","",(Table1[[#This Row],[Debit USD]]-Table1[[#This Row],[Credit USD]]))</f>
        <v/>
      </c>
      <c r="AA308" s="226"/>
      <c r="AB308" s="255"/>
      <c r="AC308" s="1"/>
      <c r="AD308" s="15"/>
      <c r="AE308" s="15" t="str">
        <f>IF(AND(OR(Table1[[#This Row],[Account]]="15030",Table1[[#This Row],[Account]]="15035",Table1[[#This Row],[Account]]="20150"),Table1[[#This Row],[Vendor ID]]=""),1,"")</f>
        <v/>
      </c>
      <c r="AF308" s="15"/>
      <c r="AG308" s="15"/>
      <c r="AH308" s="15"/>
      <c r="AI308" s="46" t="str">
        <f>IF(Table1[[#This Row],[Posting Date]]&lt;&gt;"","GJ-"&amp;CountryID,"")</f>
        <v/>
      </c>
      <c r="AJ308" s="59" t="str">
        <f>IF(Table1[[#This Row],[Posting Date]]&lt;&gt;"",Table1[[#This Row],[Posting Date]],"")</f>
        <v/>
      </c>
      <c r="AK308" s="46"/>
      <c r="AL308" s="46" t="str">
        <f>IF(Table1[[#This Row],[Description]]&lt;&gt;"",Table1[[#This Row],[Description]],"")</f>
        <v/>
      </c>
      <c r="AM308" s="46" t="str">
        <f>IF(Table1[[#This Row],[Posting Date]]&lt;&gt;"",Table1[[#This Row],[Reference Number]],"")</f>
        <v/>
      </c>
      <c r="AN308" s="46" t="str">
        <f>TRIM(Table1[[#This Row],[Line '#]])</f>
        <v/>
      </c>
      <c r="AO308" s="46" t="str">
        <f>TRIM(Table1[[#This Row],[Account]])</f>
        <v/>
      </c>
      <c r="AP308" s="46" t="str">
        <f>IF(Table1[[#This Row],[Posting Date]]&lt;&gt;"",$D$5,"")</f>
        <v/>
      </c>
      <c r="AQ308" s="46" t="str">
        <f>TRIM(Table1[[#This Row],[Departments-Prgrams]])</f>
        <v/>
      </c>
      <c r="AR308" s="46" t="str">
        <f>TRIM(Table1[[#This Row],[Grant]])</f>
        <v/>
      </c>
      <c r="AS308" s="46" t="str">
        <f>TRIM(Table1[[#This Row],[Staff ID]])</f>
        <v/>
      </c>
      <c r="AT308" s="46" t="str">
        <f>IF(TRIM(Table1[[#This Row],[Budget Code]])=0,"",TRIM(Table1[[#This Row],[Budget Code]]))</f>
        <v/>
      </c>
      <c r="AU308" s="46" t="str">
        <f>IF(Table1[[#This Row],[Line Description]]&lt;&gt;"",Table1[[#This Row],[Line Description]],"")</f>
        <v/>
      </c>
      <c r="AV308" s="46" t="str">
        <f>IF(Table1[[#This Row],[Cur_Amount Debit]]&gt;0,ROUND(Table1[[#This Row],[Cur_Amount Debit]],2),"")</f>
        <v/>
      </c>
      <c r="AW308" s="46" t="str">
        <f>IF(Table1[[#This Row],[Cur_Amount Credit]]&gt;0,ROUND(Table1[[#This Row],[Cur_Amount Credit]],2),"")</f>
        <v/>
      </c>
      <c r="AX308" s="46" t="str">
        <f>LEFT(Table1[[#This Row],[Cur]],3)</f>
        <v/>
      </c>
      <c r="AY308" s="59"/>
      <c r="AZ308" s="46"/>
      <c r="BA308" s="46" t="str">
        <f>IF(Table1[[#This Row],[Cur]]&lt;&gt;"",IF(Table1[[#This Row],[Cur]]="USD","",ExchangeRate),"")</f>
        <v/>
      </c>
      <c r="BB308" s="46" t="str">
        <f>IF(Table1[[#This Row],[Grant]]&lt;&gt;"",VLOOKUP(Table1[[#This Row],[Grant]],Grants!B:D,3),"")</f>
        <v/>
      </c>
      <c r="BC308" s="46" t="str">
        <f>TRIM(Table1[[#This Row],[Vendor ID]])</f>
        <v/>
      </c>
      <c r="BD308">
        <f>IF(Table1[[#This Row],[Reference Number]]=Q307,BD307,BD307+1)</f>
        <v>0</v>
      </c>
    </row>
    <row r="309" spans="1:56" ht="11.25" customHeight="1" x14ac:dyDescent="0.25">
      <c r="A309" s="1"/>
      <c r="B309" s="88" t="str">
        <f>IF(Table1[[#This Row],[Posting Date]]&lt;&gt;"",IF(Table1[[#This Row],[Reference Number]]=Q308,B308+1,1),"")</f>
        <v/>
      </c>
      <c r="C309" s="61"/>
      <c r="D309" s="61"/>
      <c r="E309" s="138"/>
      <c r="F309" s="141" t="str">
        <f>IFERROR(IF(VLOOKUP(Table1[[#This Row],[Budget Code Description]],Dimentions!$X$6:$AC$139,2,FALSE)="","",VLOOKUP(Table1[[#This Row],[Budget Code Description]],Dimentions!$X$6:$AC$139,2,FALSE)),"")</f>
        <v/>
      </c>
      <c r="G309" s="141"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1" t="str">
        <f>IFERROR(VLOOKUP(Table1[[#This Row],[Budget Code Description]],Table6[#All],8,FALSE),"")</f>
        <v/>
      </c>
      <c r="L309" s="63"/>
      <c r="M309" s="65" t="str">
        <f>IFERROR(VLOOKUP(Table1[[#This Row],[Staff ID]],Table2[],2,FALSE),"")</f>
        <v/>
      </c>
      <c r="N309" s="209" t="str">
        <f>IFERROR(IF(VLOOKUP(Table1[[#This Row],[Budget Code Description]],Dimentions!$X$6:$AC$134,4,FALSE)="","",VLOOKUP(Table1[[#This Row],[Budget Code Description]],Dimentions!$X$6:$AC$134,4,FALSE)),"")</f>
        <v/>
      </c>
      <c r="O309" s="65" t="str">
        <f>IFERROR(VLOOKUP(Table1[[#This Row],[Vendor ID]],Table549[],2,FALSE),"")</f>
        <v/>
      </c>
      <c r="P309" s="63"/>
      <c r="Q309" s="141" t="str">
        <f>IF(Table1[[#This Row],[Posting Date]]&lt;&gt;"",$D$9,"")</f>
        <v/>
      </c>
      <c r="R309" s="157" t="str">
        <f>IF(Table1[[#This Row],[Posting Date]]&lt;&gt;"",$D$10,"")</f>
        <v/>
      </c>
      <c r="S309" s="66"/>
      <c r="T309" s="63"/>
      <c r="U309" s="67"/>
      <c r="V309" s="67"/>
      <c r="W309" s="67" t="str">
        <f t="shared" si="9"/>
        <v/>
      </c>
      <c r="X309" s="159" t="str">
        <f>IF(E309="","",(IF(Table1[[#This Row],[Cur]]="USD",Table1[[#This Row],[Cur_Amount Debit]],Table1[[#This Row],[Cur_Amount Debit]]/Table1[[#This Row],[Exchange Rate]])))</f>
        <v/>
      </c>
      <c r="Y309" s="159" t="str">
        <f>IF(E309="","",(IF(Table1[[#This Row],[Cur]]="USD",Table1[[#This Row],[Cur_Amount Credit]],Table1[[#This Row],[Cur_Amount Credit]]/ExchangeRate)))</f>
        <v/>
      </c>
      <c r="Z309" s="201" t="str">
        <f>IF(E309="","",(Table1[[#This Row],[Debit USD]]-Table1[[#This Row],[Credit USD]]))</f>
        <v/>
      </c>
      <c r="AA309" s="226"/>
      <c r="AB309" s="255"/>
      <c r="AC309" s="1"/>
      <c r="AD309" s="15"/>
      <c r="AE309" s="15" t="str">
        <f>IF(AND(OR(Table1[[#This Row],[Account]]="15030",Table1[[#This Row],[Account]]="15035",Table1[[#This Row],[Account]]="20150"),Table1[[#This Row],[Vendor ID]]=""),1,"")</f>
        <v/>
      </c>
      <c r="AF309" s="15"/>
      <c r="AG309" s="15"/>
      <c r="AH309" s="15"/>
      <c r="AI309" s="46" t="str">
        <f>IF(Table1[[#This Row],[Posting Date]]&lt;&gt;"","GJ-"&amp;CountryID,"")</f>
        <v/>
      </c>
      <c r="AJ309" s="59" t="str">
        <f>IF(Table1[[#This Row],[Posting Date]]&lt;&gt;"",Table1[[#This Row],[Posting Date]],"")</f>
        <v/>
      </c>
      <c r="AK309" s="46"/>
      <c r="AL309" s="46" t="str">
        <f>IF(Table1[[#This Row],[Description]]&lt;&gt;"",Table1[[#This Row],[Description]],"")</f>
        <v/>
      </c>
      <c r="AM309" s="46" t="str">
        <f>IF(Table1[[#This Row],[Posting Date]]&lt;&gt;"",Table1[[#This Row],[Reference Number]],"")</f>
        <v/>
      </c>
      <c r="AN309" s="46" t="str">
        <f>TRIM(Table1[[#This Row],[Line '#]])</f>
        <v/>
      </c>
      <c r="AO309" s="46" t="str">
        <f>TRIM(Table1[[#This Row],[Account]])</f>
        <v/>
      </c>
      <c r="AP309" s="46" t="str">
        <f>IF(Table1[[#This Row],[Posting Date]]&lt;&gt;"",$D$5,"")</f>
        <v/>
      </c>
      <c r="AQ309" s="46" t="str">
        <f>TRIM(Table1[[#This Row],[Departments-Prgrams]])</f>
        <v/>
      </c>
      <c r="AR309" s="46" t="str">
        <f>TRIM(Table1[[#This Row],[Grant]])</f>
        <v/>
      </c>
      <c r="AS309" s="46" t="str">
        <f>TRIM(Table1[[#This Row],[Staff ID]])</f>
        <v/>
      </c>
      <c r="AT309" s="46" t="str">
        <f>IF(TRIM(Table1[[#This Row],[Budget Code]])=0,"",TRIM(Table1[[#This Row],[Budget Code]]))</f>
        <v/>
      </c>
      <c r="AU309" s="46" t="str">
        <f>IF(Table1[[#This Row],[Line Description]]&lt;&gt;"",Table1[[#This Row],[Line Description]],"")</f>
        <v/>
      </c>
      <c r="AV309" s="46" t="str">
        <f>IF(Table1[[#This Row],[Cur_Amount Debit]]&gt;0,ROUND(Table1[[#This Row],[Cur_Amount Debit]],2),"")</f>
        <v/>
      </c>
      <c r="AW309" s="46" t="str">
        <f>IF(Table1[[#This Row],[Cur_Amount Credit]]&gt;0,ROUND(Table1[[#This Row],[Cur_Amount Credit]],2),"")</f>
        <v/>
      </c>
      <c r="AX309" s="46" t="str">
        <f>LEFT(Table1[[#This Row],[Cur]],3)</f>
        <v/>
      </c>
      <c r="AY309" s="59"/>
      <c r="AZ309" s="46"/>
      <c r="BA309" s="46" t="str">
        <f>IF(Table1[[#This Row],[Cur]]&lt;&gt;"",IF(Table1[[#This Row],[Cur]]="USD","",ExchangeRate),"")</f>
        <v/>
      </c>
      <c r="BB309" s="46" t="str">
        <f>IF(Table1[[#This Row],[Grant]]&lt;&gt;"",VLOOKUP(Table1[[#This Row],[Grant]],Grants!B:D,3),"")</f>
        <v/>
      </c>
      <c r="BC309" s="46" t="str">
        <f>TRIM(Table1[[#This Row],[Vendor ID]])</f>
        <v/>
      </c>
      <c r="BD309">
        <f>IF(Table1[[#This Row],[Reference Number]]=Q308,BD308,BD308+1)</f>
        <v>0</v>
      </c>
    </row>
    <row r="310" spans="1:56" ht="11.25" customHeight="1" x14ac:dyDescent="0.25">
      <c r="A310" s="1"/>
      <c r="B310" s="88" t="str">
        <f>IF(Table1[[#This Row],[Posting Date]]&lt;&gt;"",IF(Table1[[#This Row],[Reference Number]]=Q309,B309+1,1),"")</f>
        <v/>
      </c>
      <c r="C310" s="61"/>
      <c r="D310" s="61"/>
      <c r="E310" s="138"/>
      <c r="F310" s="141" t="str">
        <f>IFERROR(IF(VLOOKUP(Table1[[#This Row],[Budget Code Description]],Dimentions!$X$6:$AC$139,2,FALSE)="","",VLOOKUP(Table1[[#This Row],[Budget Code Description]],Dimentions!$X$6:$AC$139,2,FALSE)),"")</f>
        <v/>
      </c>
      <c r="G310" s="141"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1" t="str">
        <f>IFERROR(VLOOKUP(Table1[[#This Row],[Budget Code Description]],Table6[#All],8,FALSE),"")</f>
        <v/>
      </c>
      <c r="L310" s="63"/>
      <c r="M310" s="65" t="str">
        <f>IFERROR(VLOOKUP(Table1[[#This Row],[Staff ID]],Table2[],2,FALSE),"")</f>
        <v/>
      </c>
      <c r="N310" s="209" t="str">
        <f>IFERROR(IF(VLOOKUP(Table1[[#This Row],[Budget Code Description]],Dimentions!$X$6:$AC$134,4,FALSE)="","",VLOOKUP(Table1[[#This Row],[Budget Code Description]],Dimentions!$X$6:$AC$134,4,FALSE)),"")</f>
        <v/>
      </c>
      <c r="O310" s="65" t="str">
        <f>IFERROR(VLOOKUP(Table1[[#This Row],[Vendor ID]],Table549[],2,FALSE),"")</f>
        <v/>
      </c>
      <c r="P310" s="63"/>
      <c r="Q310" s="141" t="str">
        <f>IF(Table1[[#This Row],[Posting Date]]&lt;&gt;"",$D$9,"")</f>
        <v/>
      </c>
      <c r="R310" s="157" t="str">
        <f>IF(Table1[[#This Row],[Posting Date]]&lt;&gt;"",$D$10,"")</f>
        <v/>
      </c>
      <c r="S310" s="66"/>
      <c r="T310" s="63"/>
      <c r="U310" s="67"/>
      <c r="V310" s="67"/>
      <c r="W310" s="67" t="str">
        <f t="shared" si="9"/>
        <v/>
      </c>
      <c r="X310" s="159" t="str">
        <f>IF(E310="","",(IF(Table1[[#This Row],[Cur]]="USD",Table1[[#This Row],[Cur_Amount Debit]],Table1[[#This Row],[Cur_Amount Debit]]/Table1[[#This Row],[Exchange Rate]])))</f>
        <v/>
      </c>
      <c r="Y310" s="159" t="str">
        <f>IF(E310="","",(IF(Table1[[#This Row],[Cur]]="USD",Table1[[#This Row],[Cur_Amount Credit]],Table1[[#This Row],[Cur_Amount Credit]]/ExchangeRate)))</f>
        <v/>
      </c>
      <c r="Z310" s="201" t="str">
        <f>IF(E310="","",(Table1[[#This Row],[Debit USD]]-Table1[[#This Row],[Credit USD]]))</f>
        <v/>
      </c>
      <c r="AA310" s="226"/>
      <c r="AB310" s="255"/>
      <c r="AC310" s="1"/>
      <c r="AD310" s="15"/>
      <c r="AE310" s="15" t="str">
        <f>IF(AND(OR(Table1[[#This Row],[Account]]="15030",Table1[[#This Row],[Account]]="15035",Table1[[#This Row],[Account]]="20150"),Table1[[#This Row],[Vendor ID]]=""),1,"")</f>
        <v/>
      </c>
      <c r="AF310" s="15"/>
      <c r="AG310" s="15"/>
      <c r="AH310" s="15"/>
      <c r="AI310" s="46" t="str">
        <f>IF(Table1[[#This Row],[Posting Date]]&lt;&gt;"","GJ-"&amp;CountryID,"")</f>
        <v/>
      </c>
      <c r="AJ310" s="59" t="str">
        <f>IF(Table1[[#This Row],[Posting Date]]&lt;&gt;"",Table1[[#This Row],[Posting Date]],"")</f>
        <v/>
      </c>
      <c r="AK310" s="46"/>
      <c r="AL310" s="46" t="str">
        <f>IF(Table1[[#This Row],[Description]]&lt;&gt;"",Table1[[#This Row],[Description]],"")</f>
        <v/>
      </c>
      <c r="AM310" s="46" t="str">
        <f>IF(Table1[[#This Row],[Posting Date]]&lt;&gt;"",Table1[[#This Row],[Reference Number]],"")</f>
        <v/>
      </c>
      <c r="AN310" s="46" t="str">
        <f>TRIM(Table1[[#This Row],[Line '#]])</f>
        <v/>
      </c>
      <c r="AO310" s="46" t="str">
        <f>TRIM(Table1[[#This Row],[Account]])</f>
        <v/>
      </c>
      <c r="AP310" s="46" t="str">
        <f>IF(Table1[[#This Row],[Posting Date]]&lt;&gt;"",$D$5,"")</f>
        <v/>
      </c>
      <c r="AQ310" s="46" t="str">
        <f>TRIM(Table1[[#This Row],[Departments-Prgrams]])</f>
        <v/>
      </c>
      <c r="AR310" s="46" t="str">
        <f>TRIM(Table1[[#This Row],[Grant]])</f>
        <v/>
      </c>
      <c r="AS310" s="46" t="str">
        <f>TRIM(Table1[[#This Row],[Staff ID]])</f>
        <v/>
      </c>
      <c r="AT310" s="46" t="str">
        <f>IF(TRIM(Table1[[#This Row],[Budget Code]])=0,"",TRIM(Table1[[#This Row],[Budget Code]]))</f>
        <v/>
      </c>
      <c r="AU310" s="46" t="str">
        <f>IF(Table1[[#This Row],[Line Description]]&lt;&gt;"",Table1[[#This Row],[Line Description]],"")</f>
        <v/>
      </c>
      <c r="AV310" s="46" t="str">
        <f>IF(Table1[[#This Row],[Cur_Amount Debit]]&gt;0,ROUND(Table1[[#This Row],[Cur_Amount Debit]],2),"")</f>
        <v/>
      </c>
      <c r="AW310" s="46" t="str">
        <f>IF(Table1[[#This Row],[Cur_Amount Credit]]&gt;0,ROUND(Table1[[#This Row],[Cur_Amount Credit]],2),"")</f>
        <v/>
      </c>
      <c r="AX310" s="46" t="str">
        <f>LEFT(Table1[[#This Row],[Cur]],3)</f>
        <v/>
      </c>
      <c r="AY310" s="59"/>
      <c r="AZ310" s="46"/>
      <c r="BA310" s="46" t="str">
        <f>IF(Table1[[#This Row],[Cur]]&lt;&gt;"",IF(Table1[[#This Row],[Cur]]="USD","",ExchangeRate),"")</f>
        <v/>
      </c>
      <c r="BB310" s="46" t="str">
        <f>IF(Table1[[#This Row],[Grant]]&lt;&gt;"",VLOOKUP(Table1[[#This Row],[Grant]],Grants!B:D,3),"")</f>
        <v/>
      </c>
      <c r="BC310" s="46" t="str">
        <f>TRIM(Table1[[#This Row],[Vendor ID]])</f>
        <v/>
      </c>
      <c r="BD310">
        <f>IF(Table1[[#This Row],[Reference Number]]=Q309,BD309,BD309+1)</f>
        <v>0</v>
      </c>
    </row>
    <row r="311" spans="1:56" ht="11.25" customHeight="1" x14ac:dyDescent="0.25">
      <c r="A311" s="1"/>
      <c r="B311" s="88" t="str">
        <f>IF(Table1[[#This Row],[Posting Date]]&lt;&gt;"",IF(Table1[[#This Row],[Reference Number]]=Q310,B310+1,1),"")</f>
        <v/>
      </c>
      <c r="C311" s="61"/>
      <c r="D311" s="61"/>
      <c r="E311" s="138"/>
      <c r="F311" s="141" t="str">
        <f>IFERROR(IF(VLOOKUP(Table1[[#This Row],[Budget Code Description]],Dimentions!$X$6:$AC$139,2,FALSE)="","",VLOOKUP(Table1[[#This Row],[Budget Code Description]],Dimentions!$X$6:$AC$139,2,FALSE)),"")</f>
        <v/>
      </c>
      <c r="G311" s="141"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1" t="str">
        <f>IFERROR(VLOOKUP(Table1[[#This Row],[Budget Code Description]],Table6[#All],8,FALSE),"")</f>
        <v/>
      </c>
      <c r="L311" s="63"/>
      <c r="M311" s="65" t="str">
        <f>IFERROR(VLOOKUP(Table1[[#This Row],[Staff ID]],Table2[],2,FALSE),"")</f>
        <v/>
      </c>
      <c r="N311" s="209" t="str">
        <f>IFERROR(IF(VLOOKUP(Table1[[#This Row],[Budget Code Description]],Dimentions!$X$6:$AC$134,4,FALSE)="","",VLOOKUP(Table1[[#This Row],[Budget Code Description]],Dimentions!$X$6:$AC$134,4,FALSE)),"")</f>
        <v/>
      </c>
      <c r="O311" s="65" t="str">
        <f>IFERROR(VLOOKUP(Table1[[#This Row],[Vendor ID]],Table549[],2,FALSE),"")</f>
        <v/>
      </c>
      <c r="P311" s="63"/>
      <c r="Q311" s="141" t="str">
        <f>IF(Table1[[#This Row],[Posting Date]]&lt;&gt;"",$D$9,"")</f>
        <v/>
      </c>
      <c r="R311" s="157" t="str">
        <f>IF(Table1[[#This Row],[Posting Date]]&lt;&gt;"",$D$10,"")</f>
        <v/>
      </c>
      <c r="S311" s="66"/>
      <c r="T311" s="63"/>
      <c r="U311" s="67"/>
      <c r="V311" s="67"/>
      <c r="W311" s="67" t="str">
        <f t="shared" si="9"/>
        <v/>
      </c>
      <c r="X311" s="159" t="str">
        <f>IF(E311="","",(IF(Table1[[#This Row],[Cur]]="USD",Table1[[#This Row],[Cur_Amount Debit]],Table1[[#This Row],[Cur_Amount Debit]]/Table1[[#This Row],[Exchange Rate]])))</f>
        <v/>
      </c>
      <c r="Y311" s="159" t="str">
        <f>IF(E311="","",(IF(Table1[[#This Row],[Cur]]="USD",Table1[[#This Row],[Cur_Amount Credit]],Table1[[#This Row],[Cur_Amount Credit]]/ExchangeRate)))</f>
        <v/>
      </c>
      <c r="Z311" s="201" t="str">
        <f>IF(E311="","",(Table1[[#This Row],[Debit USD]]-Table1[[#This Row],[Credit USD]]))</f>
        <v/>
      </c>
      <c r="AA311" s="226"/>
      <c r="AB311" s="255"/>
      <c r="AC311" s="1"/>
      <c r="AD311" s="15"/>
      <c r="AE311" s="15" t="str">
        <f>IF(AND(OR(Table1[[#This Row],[Account]]="15030",Table1[[#This Row],[Account]]="15035",Table1[[#This Row],[Account]]="20150"),Table1[[#This Row],[Vendor ID]]=""),1,"")</f>
        <v/>
      </c>
      <c r="AF311" s="15"/>
      <c r="AG311" s="15"/>
      <c r="AH311" s="15"/>
      <c r="AI311" s="46" t="str">
        <f>IF(Table1[[#This Row],[Posting Date]]&lt;&gt;"","GJ-"&amp;CountryID,"")</f>
        <v/>
      </c>
      <c r="AJ311" s="59" t="str">
        <f>IF(Table1[[#This Row],[Posting Date]]&lt;&gt;"",Table1[[#This Row],[Posting Date]],"")</f>
        <v/>
      </c>
      <c r="AK311" s="46"/>
      <c r="AL311" s="46" t="str">
        <f>IF(Table1[[#This Row],[Description]]&lt;&gt;"",Table1[[#This Row],[Description]],"")</f>
        <v/>
      </c>
      <c r="AM311" s="46" t="str">
        <f>IF(Table1[[#This Row],[Posting Date]]&lt;&gt;"",Table1[[#This Row],[Reference Number]],"")</f>
        <v/>
      </c>
      <c r="AN311" s="46" t="str">
        <f>TRIM(Table1[[#This Row],[Line '#]])</f>
        <v/>
      </c>
      <c r="AO311" s="46" t="str">
        <f>TRIM(Table1[[#This Row],[Account]])</f>
        <v/>
      </c>
      <c r="AP311" s="46" t="str">
        <f>IF(Table1[[#This Row],[Posting Date]]&lt;&gt;"",$D$5,"")</f>
        <v/>
      </c>
      <c r="AQ311" s="46" t="str">
        <f>TRIM(Table1[[#This Row],[Departments-Prgrams]])</f>
        <v/>
      </c>
      <c r="AR311" s="46" t="str">
        <f>TRIM(Table1[[#This Row],[Grant]])</f>
        <v/>
      </c>
      <c r="AS311" s="46" t="str">
        <f>TRIM(Table1[[#This Row],[Staff ID]])</f>
        <v/>
      </c>
      <c r="AT311" s="46" t="str">
        <f>IF(TRIM(Table1[[#This Row],[Budget Code]])=0,"",TRIM(Table1[[#This Row],[Budget Code]]))</f>
        <v/>
      </c>
      <c r="AU311" s="46" t="str">
        <f>IF(Table1[[#This Row],[Line Description]]&lt;&gt;"",Table1[[#This Row],[Line Description]],"")</f>
        <v/>
      </c>
      <c r="AV311" s="46" t="str">
        <f>IF(Table1[[#This Row],[Cur_Amount Debit]]&gt;0,ROUND(Table1[[#This Row],[Cur_Amount Debit]],2),"")</f>
        <v/>
      </c>
      <c r="AW311" s="46" t="str">
        <f>IF(Table1[[#This Row],[Cur_Amount Credit]]&gt;0,ROUND(Table1[[#This Row],[Cur_Amount Credit]],2),"")</f>
        <v/>
      </c>
      <c r="AX311" s="46" t="str">
        <f>LEFT(Table1[[#This Row],[Cur]],3)</f>
        <v/>
      </c>
      <c r="AY311" s="59"/>
      <c r="AZ311" s="46"/>
      <c r="BA311" s="46" t="str">
        <f>IF(Table1[[#This Row],[Cur]]&lt;&gt;"",IF(Table1[[#This Row],[Cur]]="USD","",ExchangeRate),"")</f>
        <v/>
      </c>
      <c r="BB311" s="46" t="str">
        <f>IF(Table1[[#This Row],[Grant]]&lt;&gt;"",VLOOKUP(Table1[[#This Row],[Grant]],Grants!B:D,3),"")</f>
        <v/>
      </c>
      <c r="BC311" s="46" t="str">
        <f>TRIM(Table1[[#This Row],[Vendor ID]])</f>
        <v/>
      </c>
      <c r="BD311">
        <f>IF(Table1[[#This Row],[Reference Number]]=Q310,BD310,BD310+1)</f>
        <v>0</v>
      </c>
    </row>
    <row r="312" spans="1:56" ht="11.25" customHeight="1" x14ac:dyDescent="0.25">
      <c r="A312" s="1"/>
      <c r="B312" s="88" t="str">
        <f>IF(Table1[[#This Row],[Posting Date]]&lt;&gt;"",IF(Table1[[#This Row],[Reference Number]]=Q311,B311+1,1),"")</f>
        <v/>
      </c>
      <c r="C312" s="61"/>
      <c r="D312" s="61"/>
      <c r="E312" s="138"/>
      <c r="F312" s="141" t="str">
        <f>IFERROR(IF(VLOOKUP(Table1[[#This Row],[Budget Code Description]],Dimentions!$X$6:$AC$139,2,FALSE)="","",VLOOKUP(Table1[[#This Row],[Budget Code Description]],Dimentions!$X$6:$AC$139,2,FALSE)),"")</f>
        <v/>
      </c>
      <c r="G312" s="141"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1" t="str">
        <f>IFERROR(VLOOKUP(Table1[[#This Row],[Budget Code Description]],Table6[#All],8,FALSE),"")</f>
        <v/>
      </c>
      <c r="L312" s="63"/>
      <c r="M312" s="65" t="str">
        <f>IFERROR(VLOOKUP(Table1[[#This Row],[Staff ID]],Table2[],2,FALSE),"")</f>
        <v/>
      </c>
      <c r="N312" s="209" t="str">
        <f>IFERROR(IF(VLOOKUP(Table1[[#This Row],[Budget Code Description]],Dimentions!$X$6:$AC$134,4,FALSE)="","",VLOOKUP(Table1[[#This Row],[Budget Code Description]],Dimentions!$X$6:$AC$134,4,FALSE)),"")</f>
        <v/>
      </c>
      <c r="O312" s="65" t="str">
        <f>IFERROR(VLOOKUP(Table1[[#This Row],[Vendor ID]],Table549[],2,FALSE),"")</f>
        <v/>
      </c>
      <c r="P312" s="63"/>
      <c r="Q312" s="141" t="str">
        <f>IF(Table1[[#This Row],[Posting Date]]&lt;&gt;"",$D$9,"")</f>
        <v/>
      </c>
      <c r="R312" s="157" t="str">
        <f>IF(Table1[[#This Row],[Posting Date]]&lt;&gt;"",$D$10,"")</f>
        <v/>
      </c>
      <c r="S312" s="66"/>
      <c r="T312" s="63"/>
      <c r="U312" s="67"/>
      <c r="V312" s="67"/>
      <c r="W312" s="67" t="str">
        <f t="shared" si="9"/>
        <v/>
      </c>
      <c r="X312" s="159" t="str">
        <f>IF(E312="","",(IF(Table1[[#This Row],[Cur]]="USD",Table1[[#This Row],[Cur_Amount Debit]],Table1[[#This Row],[Cur_Amount Debit]]/Table1[[#This Row],[Exchange Rate]])))</f>
        <v/>
      </c>
      <c r="Y312" s="159" t="str">
        <f>IF(E312="","",(IF(Table1[[#This Row],[Cur]]="USD",Table1[[#This Row],[Cur_Amount Credit]],Table1[[#This Row],[Cur_Amount Credit]]/ExchangeRate)))</f>
        <v/>
      </c>
      <c r="Z312" s="201" t="str">
        <f>IF(E312="","",(Table1[[#This Row],[Debit USD]]-Table1[[#This Row],[Credit USD]]))</f>
        <v/>
      </c>
      <c r="AA312" s="226"/>
      <c r="AB312" s="255"/>
      <c r="AC312" s="1"/>
      <c r="AD312" s="15"/>
      <c r="AE312" s="15" t="str">
        <f>IF(AND(OR(Table1[[#This Row],[Account]]="15030",Table1[[#This Row],[Account]]="15035",Table1[[#This Row],[Account]]="20150"),Table1[[#This Row],[Vendor ID]]=""),1,"")</f>
        <v/>
      </c>
      <c r="AF312" s="15"/>
      <c r="AG312" s="15"/>
      <c r="AH312" s="15"/>
      <c r="AI312" s="46" t="str">
        <f>IF(Table1[[#This Row],[Posting Date]]&lt;&gt;"","GJ-"&amp;CountryID,"")</f>
        <v/>
      </c>
      <c r="AJ312" s="59" t="str">
        <f>IF(Table1[[#This Row],[Posting Date]]&lt;&gt;"",Table1[[#This Row],[Posting Date]],"")</f>
        <v/>
      </c>
      <c r="AK312" s="46"/>
      <c r="AL312" s="46" t="str">
        <f>IF(Table1[[#This Row],[Description]]&lt;&gt;"",Table1[[#This Row],[Description]],"")</f>
        <v/>
      </c>
      <c r="AM312" s="46" t="str">
        <f>IF(Table1[[#This Row],[Posting Date]]&lt;&gt;"",Table1[[#This Row],[Reference Number]],"")</f>
        <v/>
      </c>
      <c r="AN312" s="46" t="str">
        <f>TRIM(Table1[[#This Row],[Line '#]])</f>
        <v/>
      </c>
      <c r="AO312" s="46" t="str">
        <f>TRIM(Table1[[#This Row],[Account]])</f>
        <v/>
      </c>
      <c r="AP312" s="46" t="str">
        <f>IF(Table1[[#This Row],[Posting Date]]&lt;&gt;"",$D$5,"")</f>
        <v/>
      </c>
      <c r="AQ312" s="46" t="str">
        <f>TRIM(Table1[[#This Row],[Departments-Prgrams]])</f>
        <v/>
      </c>
      <c r="AR312" s="46" t="str">
        <f>TRIM(Table1[[#This Row],[Grant]])</f>
        <v/>
      </c>
      <c r="AS312" s="46" t="str">
        <f>TRIM(Table1[[#This Row],[Staff ID]])</f>
        <v/>
      </c>
      <c r="AT312" s="46" t="str">
        <f>IF(TRIM(Table1[[#This Row],[Budget Code]])=0,"",TRIM(Table1[[#This Row],[Budget Code]]))</f>
        <v/>
      </c>
      <c r="AU312" s="46" t="str">
        <f>IF(Table1[[#This Row],[Line Description]]&lt;&gt;"",Table1[[#This Row],[Line Description]],"")</f>
        <v/>
      </c>
      <c r="AV312" s="46" t="str">
        <f>IF(Table1[[#This Row],[Cur_Amount Debit]]&gt;0,ROUND(Table1[[#This Row],[Cur_Amount Debit]],2),"")</f>
        <v/>
      </c>
      <c r="AW312" s="46" t="str">
        <f>IF(Table1[[#This Row],[Cur_Amount Credit]]&gt;0,ROUND(Table1[[#This Row],[Cur_Amount Credit]],2),"")</f>
        <v/>
      </c>
      <c r="AX312" s="46" t="str">
        <f>LEFT(Table1[[#This Row],[Cur]],3)</f>
        <v/>
      </c>
      <c r="AY312" s="59"/>
      <c r="AZ312" s="46"/>
      <c r="BA312" s="46" t="str">
        <f>IF(Table1[[#This Row],[Cur]]&lt;&gt;"",IF(Table1[[#This Row],[Cur]]="USD","",ExchangeRate),"")</f>
        <v/>
      </c>
      <c r="BB312" s="46" t="str">
        <f>IF(Table1[[#This Row],[Grant]]&lt;&gt;"",VLOOKUP(Table1[[#This Row],[Grant]],Grants!B:D,3),"")</f>
        <v/>
      </c>
      <c r="BC312" s="46" t="str">
        <f>TRIM(Table1[[#This Row],[Vendor ID]])</f>
        <v/>
      </c>
      <c r="BD312">
        <f>IF(Table1[[#This Row],[Reference Number]]=Q311,BD311,BD311+1)</f>
        <v>0</v>
      </c>
    </row>
    <row r="313" spans="1:56" ht="11.25" customHeight="1" x14ac:dyDescent="0.25">
      <c r="A313" s="1"/>
      <c r="B313" s="88" t="str">
        <f>IF(Table1[[#This Row],[Posting Date]]&lt;&gt;"",IF(Table1[[#This Row],[Reference Number]]=Q312,B312+1,1),"")</f>
        <v/>
      </c>
      <c r="C313" s="61"/>
      <c r="D313" s="61"/>
      <c r="E313" s="138"/>
      <c r="F313" s="141" t="str">
        <f>IFERROR(IF(VLOOKUP(Table1[[#This Row],[Budget Code Description]],Dimentions!$X$6:$AC$139,2,FALSE)="","",VLOOKUP(Table1[[#This Row],[Budget Code Description]],Dimentions!$X$6:$AC$139,2,FALSE)),"")</f>
        <v/>
      </c>
      <c r="G313" s="141"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1" t="str">
        <f>IFERROR(VLOOKUP(Table1[[#This Row],[Budget Code Description]],Table6[#All],8,FALSE),"")</f>
        <v/>
      </c>
      <c r="L313" s="63"/>
      <c r="M313" s="65" t="str">
        <f>IFERROR(VLOOKUP(Table1[[#This Row],[Staff ID]],Table2[],2,FALSE),"")</f>
        <v/>
      </c>
      <c r="N313" s="209" t="str">
        <f>IFERROR(IF(VLOOKUP(Table1[[#This Row],[Budget Code Description]],Dimentions!$X$6:$AC$134,4,FALSE)="","",VLOOKUP(Table1[[#This Row],[Budget Code Description]],Dimentions!$X$6:$AC$134,4,FALSE)),"")</f>
        <v/>
      </c>
      <c r="O313" s="65" t="str">
        <f>IFERROR(VLOOKUP(Table1[[#This Row],[Vendor ID]],Table549[],2,FALSE),"")</f>
        <v/>
      </c>
      <c r="P313" s="63"/>
      <c r="Q313" s="141" t="str">
        <f>IF(Table1[[#This Row],[Posting Date]]&lt;&gt;"",$D$9,"")</f>
        <v/>
      </c>
      <c r="R313" s="157" t="str">
        <f>IF(Table1[[#This Row],[Posting Date]]&lt;&gt;"",$D$10,"")</f>
        <v/>
      </c>
      <c r="S313" s="66"/>
      <c r="T313" s="63"/>
      <c r="U313" s="67"/>
      <c r="V313" s="67"/>
      <c r="W313" s="67" t="str">
        <f t="shared" si="9"/>
        <v/>
      </c>
      <c r="X313" s="159" t="str">
        <f>IF(E313="","",(IF(Table1[[#This Row],[Cur]]="USD",Table1[[#This Row],[Cur_Amount Debit]],Table1[[#This Row],[Cur_Amount Debit]]/Table1[[#This Row],[Exchange Rate]])))</f>
        <v/>
      </c>
      <c r="Y313" s="159" t="str">
        <f>IF(E313="","",(IF(Table1[[#This Row],[Cur]]="USD",Table1[[#This Row],[Cur_Amount Credit]],Table1[[#This Row],[Cur_Amount Credit]]/ExchangeRate)))</f>
        <v/>
      </c>
      <c r="Z313" s="201" t="str">
        <f>IF(E313="","",(Table1[[#This Row],[Debit USD]]-Table1[[#This Row],[Credit USD]]))</f>
        <v/>
      </c>
      <c r="AA313" s="226"/>
      <c r="AB313" s="255"/>
      <c r="AC313" s="1"/>
      <c r="AD313" s="15"/>
      <c r="AE313" s="15" t="str">
        <f>IF(AND(OR(Table1[[#This Row],[Account]]="15030",Table1[[#This Row],[Account]]="15035",Table1[[#This Row],[Account]]="20150"),Table1[[#This Row],[Vendor ID]]=""),1,"")</f>
        <v/>
      </c>
      <c r="AF313" s="15"/>
      <c r="AG313" s="15"/>
      <c r="AH313" s="15"/>
      <c r="AI313" s="46" t="str">
        <f>IF(Table1[[#This Row],[Posting Date]]&lt;&gt;"","GJ-"&amp;CountryID,"")</f>
        <v/>
      </c>
      <c r="AJ313" s="59" t="str">
        <f>IF(Table1[[#This Row],[Posting Date]]&lt;&gt;"",Table1[[#This Row],[Posting Date]],"")</f>
        <v/>
      </c>
      <c r="AK313" s="46"/>
      <c r="AL313" s="46" t="str">
        <f>IF(Table1[[#This Row],[Description]]&lt;&gt;"",Table1[[#This Row],[Description]],"")</f>
        <v/>
      </c>
      <c r="AM313" s="46" t="str">
        <f>IF(Table1[[#This Row],[Posting Date]]&lt;&gt;"",Table1[[#This Row],[Reference Number]],"")</f>
        <v/>
      </c>
      <c r="AN313" s="46" t="str">
        <f>TRIM(Table1[[#This Row],[Line '#]])</f>
        <v/>
      </c>
      <c r="AO313" s="46" t="str">
        <f>TRIM(Table1[[#This Row],[Account]])</f>
        <v/>
      </c>
      <c r="AP313" s="46" t="str">
        <f>IF(Table1[[#This Row],[Posting Date]]&lt;&gt;"",$D$5,"")</f>
        <v/>
      </c>
      <c r="AQ313" s="46" t="str">
        <f>TRIM(Table1[[#This Row],[Departments-Prgrams]])</f>
        <v/>
      </c>
      <c r="AR313" s="46" t="str">
        <f>TRIM(Table1[[#This Row],[Grant]])</f>
        <v/>
      </c>
      <c r="AS313" s="46" t="str">
        <f>TRIM(Table1[[#This Row],[Staff ID]])</f>
        <v/>
      </c>
      <c r="AT313" s="46" t="str">
        <f>IF(TRIM(Table1[[#This Row],[Budget Code]])=0,"",TRIM(Table1[[#This Row],[Budget Code]]))</f>
        <v/>
      </c>
      <c r="AU313" s="46" t="str">
        <f>IF(Table1[[#This Row],[Line Description]]&lt;&gt;"",Table1[[#This Row],[Line Description]],"")</f>
        <v/>
      </c>
      <c r="AV313" s="46" t="str">
        <f>IF(Table1[[#This Row],[Cur_Amount Debit]]&gt;0,ROUND(Table1[[#This Row],[Cur_Amount Debit]],2),"")</f>
        <v/>
      </c>
      <c r="AW313" s="46" t="str">
        <f>IF(Table1[[#This Row],[Cur_Amount Credit]]&gt;0,ROUND(Table1[[#This Row],[Cur_Amount Credit]],2),"")</f>
        <v/>
      </c>
      <c r="AX313" s="46" t="str">
        <f>LEFT(Table1[[#This Row],[Cur]],3)</f>
        <v/>
      </c>
      <c r="AY313" s="59"/>
      <c r="AZ313" s="46"/>
      <c r="BA313" s="46" t="str">
        <f>IF(Table1[[#This Row],[Cur]]&lt;&gt;"",IF(Table1[[#This Row],[Cur]]="USD","",ExchangeRate),"")</f>
        <v/>
      </c>
      <c r="BB313" s="46" t="str">
        <f>IF(Table1[[#This Row],[Grant]]&lt;&gt;"",VLOOKUP(Table1[[#This Row],[Grant]],Grants!B:D,3),"")</f>
        <v/>
      </c>
      <c r="BC313" s="46" t="str">
        <f>TRIM(Table1[[#This Row],[Vendor ID]])</f>
        <v/>
      </c>
      <c r="BD313">
        <f>IF(Table1[[#This Row],[Reference Number]]=Q312,BD312,BD312+1)</f>
        <v>0</v>
      </c>
    </row>
    <row r="314" spans="1:56" ht="11.25" customHeight="1" x14ac:dyDescent="0.25">
      <c r="A314" s="1"/>
      <c r="B314" s="88" t="str">
        <f>IF(Table1[[#This Row],[Posting Date]]&lt;&gt;"",IF(Table1[[#This Row],[Reference Number]]=Q313,B313+1,1),"")</f>
        <v/>
      </c>
      <c r="C314" s="61"/>
      <c r="D314" s="61"/>
      <c r="E314" s="138"/>
      <c r="F314" s="141" t="str">
        <f>IFERROR(IF(VLOOKUP(Table1[[#This Row],[Budget Code Description]],Dimentions!$X$6:$AC$139,2,FALSE)="","",VLOOKUP(Table1[[#This Row],[Budget Code Description]],Dimentions!$X$6:$AC$139,2,FALSE)),"")</f>
        <v/>
      </c>
      <c r="G314" s="141"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1" t="str">
        <f>IFERROR(VLOOKUP(Table1[[#This Row],[Budget Code Description]],Table6[#All],8,FALSE),"")</f>
        <v/>
      </c>
      <c r="L314" s="63"/>
      <c r="M314" s="65" t="str">
        <f>IFERROR(VLOOKUP(Table1[[#This Row],[Staff ID]],Table2[],2,FALSE),"")</f>
        <v/>
      </c>
      <c r="N314" s="209" t="str">
        <f>IFERROR(IF(VLOOKUP(Table1[[#This Row],[Budget Code Description]],Dimentions!$X$6:$AC$134,4,FALSE)="","",VLOOKUP(Table1[[#This Row],[Budget Code Description]],Dimentions!$X$6:$AC$134,4,FALSE)),"")</f>
        <v/>
      </c>
      <c r="O314" s="65" t="str">
        <f>IFERROR(VLOOKUP(Table1[[#This Row],[Vendor ID]],Table549[],2,FALSE),"")</f>
        <v/>
      </c>
      <c r="P314" s="63"/>
      <c r="Q314" s="141" t="str">
        <f>IF(Table1[[#This Row],[Posting Date]]&lt;&gt;"",$D$9,"")</f>
        <v/>
      </c>
      <c r="R314" s="157" t="str">
        <f>IF(Table1[[#This Row],[Posting Date]]&lt;&gt;"",$D$10,"")</f>
        <v/>
      </c>
      <c r="S314" s="66"/>
      <c r="T314" s="63"/>
      <c r="U314" s="67"/>
      <c r="V314" s="67"/>
      <c r="W314" s="67" t="str">
        <f t="shared" si="9"/>
        <v/>
      </c>
      <c r="X314" s="159" t="str">
        <f>IF(E314="","",(IF(Table1[[#This Row],[Cur]]="USD",Table1[[#This Row],[Cur_Amount Debit]],Table1[[#This Row],[Cur_Amount Debit]]/Table1[[#This Row],[Exchange Rate]])))</f>
        <v/>
      </c>
      <c r="Y314" s="159" t="str">
        <f>IF(E314="","",(IF(Table1[[#This Row],[Cur]]="USD",Table1[[#This Row],[Cur_Amount Credit]],Table1[[#This Row],[Cur_Amount Credit]]/ExchangeRate)))</f>
        <v/>
      </c>
      <c r="Z314" s="201" t="str">
        <f>IF(E314="","",(Table1[[#This Row],[Debit USD]]-Table1[[#This Row],[Credit USD]]))</f>
        <v/>
      </c>
      <c r="AA314" s="226"/>
      <c r="AB314" s="255"/>
      <c r="AC314" s="1"/>
      <c r="AD314" s="15"/>
      <c r="AE314" s="15" t="str">
        <f>IF(AND(OR(Table1[[#This Row],[Account]]="15030",Table1[[#This Row],[Account]]="15035",Table1[[#This Row],[Account]]="20150"),Table1[[#This Row],[Vendor ID]]=""),1,"")</f>
        <v/>
      </c>
      <c r="AF314" s="15"/>
      <c r="AG314" s="15"/>
      <c r="AH314" s="15"/>
      <c r="AI314" s="46" t="str">
        <f>IF(Table1[[#This Row],[Posting Date]]&lt;&gt;"","GJ-"&amp;CountryID,"")</f>
        <v/>
      </c>
      <c r="AJ314" s="59" t="str">
        <f>IF(Table1[[#This Row],[Posting Date]]&lt;&gt;"",Table1[[#This Row],[Posting Date]],"")</f>
        <v/>
      </c>
      <c r="AK314" s="46"/>
      <c r="AL314" s="46" t="str">
        <f>IF(Table1[[#This Row],[Description]]&lt;&gt;"",Table1[[#This Row],[Description]],"")</f>
        <v/>
      </c>
      <c r="AM314" s="46" t="str">
        <f>IF(Table1[[#This Row],[Posting Date]]&lt;&gt;"",Table1[[#This Row],[Reference Number]],"")</f>
        <v/>
      </c>
      <c r="AN314" s="46" t="str">
        <f>TRIM(Table1[[#This Row],[Line '#]])</f>
        <v/>
      </c>
      <c r="AO314" s="46" t="str">
        <f>TRIM(Table1[[#This Row],[Account]])</f>
        <v/>
      </c>
      <c r="AP314" s="46" t="str">
        <f>IF(Table1[[#This Row],[Posting Date]]&lt;&gt;"",$D$5,"")</f>
        <v/>
      </c>
      <c r="AQ314" s="46" t="str">
        <f>TRIM(Table1[[#This Row],[Departments-Prgrams]])</f>
        <v/>
      </c>
      <c r="AR314" s="46" t="str">
        <f>TRIM(Table1[[#This Row],[Grant]])</f>
        <v/>
      </c>
      <c r="AS314" s="46" t="str">
        <f>TRIM(Table1[[#This Row],[Staff ID]])</f>
        <v/>
      </c>
      <c r="AT314" s="46" t="str">
        <f>IF(TRIM(Table1[[#This Row],[Budget Code]])=0,"",TRIM(Table1[[#This Row],[Budget Code]]))</f>
        <v/>
      </c>
      <c r="AU314" s="46" t="str">
        <f>IF(Table1[[#This Row],[Line Description]]&lt;&gt;"",Table1[[#This Row],[Line Description]],"")</f>
        <v/>
      </c>
      <c r="AV314" s="46" t="str">
        <f>IF(Table1[[#This Row],[Cur_Amount Debit]]&gt;0,ROUND(Table1[[#This Row],[Cur_Amount Debit]],2),"")</f>
        <v/>
      </c>
      <c r="AW314" s="46" t="str">
        <f>IF(Table1[[#This Row],[Cur_Amount Credit]]&gt;0,ROUND(Table1[[#This Row],[Cur_Amount Credit]],2),"")</f>
        <v/>
      </c>
      <c r="AX314" s="46" t="str">
        <f>LEFT(Table1[[#This Row],[Cur]],3)</f>
        <v/>
      </c>
      <c r="AY314" s="59"/>
      <c r="AZ314" s="46"/>
      <c r="BA314" s="46" t="str">
        <f>IF(Table1[[#This Row],[Cur]]&lt;&gt;"",IF(Table1[[#This Row],[Cur]]="USD","",ExchangeRate),"")</f>
        <v/>
      </c>
      <c r="BB314" s="46" t="str">
        <f>IF(Table1[[#This Row],[Grant]]&lt;&gt;"",VLOOKUP(Table1[[#This Row],[Grant]],Grants!B:D,3),"")</f>
        <v/>
      </c>
      <c r="BC314" s="46" t="str">
        <f>TRIM(Table1[[#This Row],[Vendor ID]])</f>
        <v/>
      </c>
      <c r="BD314">
        <f>IF(Table1[[#This Row],[Reference Number]]=Q313,BD313,BD313+1)</f>
        <v>0</v>
      </c>
    </row>
    <row r="315" spans="1:56" ht="11.25" customHeight="1" x14ac:dyDescent="0.25">
      <c r="A315" s="1"/>
      <c r="B315" s="88" t="str">
        <f>IF(Table1[[#This Row],[Posting Date]]&lt;&gt;"",IF(Table1[[#This Row],[Reference Number]]=Q314,B314+1,1),"")</f>
        <v/>
      </c>
      <c r="C315" s="61"/>
      <c r="D315" s="61"/>
      <c r="E315" s="138"/>
      <c r="F315" s="141" t="str">
        <f>IFERROR(IF(VLOOKUP(Table1[[#This Row],[Budget Code Description]],Dimentions!$X$6:$AC$139,2,FALSE)="","",VLOOKUP(Table1[[#This Row],[Budget Code Description]],Dimentions!$X$6:$AC$139,2,FALSE)),"")</f>
        <v/>
      </c>
      <c r="G315" s="141"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1" t="str">
        <f>IFERROR(VLOOKUP(Table1[[#This Row],[Budget Code Description]],Table6[#All],8,FALSE),"")</f>
        <v/>
      </c>
      <c r="L315" s="63"/>
      <c r="M315" s="65" t="str">
        <f>IFERROR(VLOOKUP(Table1[[#This Row],[Staff ID]],Table2[],2,FALSE),"")</f>
        <v/>
      </c>
      <c r="N315" s="209" t="str">
        <f>IFERROR(IF(VLOOKUP(Table1[[#This Row],[Budget Code Description]],Dimentions!$X$6:$AC$134,4,FALSE)="","",VLOOKUP(Table1[[#This Row],[Budget Code Description]],Dimentions!$X$6:$AC$134,4,FALSE)),"")</f>
        <v/>
      </c>
      <c r="O315" s="65" t="str">
        <f>IFERROR(VLOOKUP(Table1[[#This Row],[Vendor ID]],Table549[],2,FALSE),"")</f>
        <v/>
      </c>
      <c r="P315" s="63"/>
      <c r="Q315" s="141" t="str">
        <f>IF(Table1[[#This Row],[Posting Date]]&lt;&gt;"",$D$9,"")</f>
        <v/>
      </c>
      <c r="R315" s="157" t="str">
        <f>IF(Table1[[#This Row],[Posting Date]]&lt;&gt;"",$D$10,"")</f>
        <v/>
      </c>
      <c r="S315" s="66"/>
      <c r="T315" s="63"/>
      <c r="U315" s="67"/>
      <c r="V315" s="67"/>
      <c r="W315" s="67" t="str">
        <f t="shared" si="9"/>
        <v/>
      </c>
      <c r="X315" s="159" t="str">
        <f>IF(E315="","",(IF(Table1[[#This Row],[Cur]]="USD",Table1[[#This Row],[Cur_Amount Debit]],Table1[[#This Row],[Cur_Amount Debit]]/Table1[[#This Row],[Exchange Rate]])))</f>
        <v/>
      </c>
      <c r="Y315" s="159" t="str">
        <f>IF(E315="","",(IF(Table1[[#This Row],[Cur]]="USD",Table1[[#This Row],[Cur_Amount Credit]],Table1[[#This Row],[Cur_Amount Credit]]/ExchangeRate)))</f>
        <v/>
      </c>
      <c r="Z315" s="201" t="str">
        <f>IF(E315="","",(Table1[[#This Row],[Debit USD]]-Table1[[#This Row],[Credit USD]]))</f>
        <v/>
      </c>
      <c r="AA315" s="226"/>
      <c r="AB315" s="255"/>
      <c r="AC315" s="1"/>
      <c r="AD315" s="15"/>
      <c r="AE315" s="15" t="str">
        <f>IF(AND(OR(Table1[[#This Row],[Account]]="15030",Table1[[#This Row],[Account]]="15035",Table1[[#This Row],[Account]]="20150"),Table1[[#This Row],[Vendor ID]]=""),1,"")</f>
        <v/>
      </c>
      <c r="AF315" s="15"/>
      <c r="AG315" s="15"/>
      <c r="AH315" s="15"/>
      <c r="AI315" s="46" t="str">
        <f>IF(Table1[[#This Row],[Posting Date]]&lt;&gt;"","GJ-"&amp;CountryID,"")</f>
        <v/>
      </c>
      <c r="AJ315" s="59" t="str">
        <f>IF(Table1[[#This Row],[Posting Date]]&lt;&gt;"",Table1[[#This Row],[Posting Date]],"")</f>
        <v/>
      </c>
      <c r="AK315" s="46"/>
      <c r="AL315" s="46" t="str">
        <f>IF(Table1[[#This Row],[Description]]&lt;&gt;"",Table1[[#This Row],[Description]],"")</f>
        <v/>
      </c>
      <c r="AM315" s="46" t="str">
        <f>IF(Table1[[#This Row],[Posting Date]]&lt;&gt;"",Table1[[#This Row],[Reference Number]],"")</f>
        <v/>
      </c>
      <c r="AN315" s="46" t="str">
        <f>TRIM(Table1[[#This Row],[Line '#]])</f>
        <v/>
      </c>
      <c r="AO315" s="46" t="str">
        <f>TRIM(Table1[[#This Row],[Account]])</f>
        <v/>
      </c>
      <c r="AP315" s="46" t="str">
        <f>IF(Table1[[#This Row],[Posting Date]]&lt;&gt;"",$D$5,"")</f>
        <v/>
      </c>
      <c r="AQ315" s="46" t="str">
        <f>TRIM(Table1[[#This Row],[Departments-Prgrams]])</f>
        <v/>
      </c>
      <c r="AR315" s="46" t="str">
        <f>TRIM(Table1[[#This Row],[Grant]])</f>
        <v/>
      </c>
      <c r="AS315" s="46" t="str">
        <f>TRIM(Table1[[#This Row],[Staff ID]])</f>
        <v/>
      </c>
      <c r="AT315" s="46" t="str">
        <f>IF(TRIM(Table1[[#This Row],[Budget Code]])=0,"",TRIM(Table1[[#This Row],[Budget Code]]))</f>
        <v/>
      </c>
      <c r="AU315" s="46" t="str">
        <f>IF(Table1[[#This Row],[Line Description]]&lt;&gt;"",Table1[[#This Row],[Line Description]],"")</f>
        <v/>
      </c>
      <c r="AV315" s="46" t="str">
        <f>IF(Table1[[#This Row],[Cur_Amount Debit]]&gt;0,ROUND(Table1[[#This Row],[Cur_Amount Debit]],2),"")</f>
        <v/>
      </c>
      <c r="AW315" s="46" t="str">
        <f>IF(Table1[[#This Row],[Cur_Amount Credit]]&gt;0,ROUND(Table1[[#This Row],[Cur_Amount Credit]],2),"")</f>
        <v/>
      </c>
      <c r="AX315" s="46" t="str">
        <f>LEFT(Table1[[#This Row],[Cur]],3)</f>
        <v/>
      </c>
      <c r="AY315" s="59"/>
      <c r="AZ315" s="46"/>
      <c r="BA315" s="46" t="str">
        <f>IF(Table1[[#This Row],[Cur]]&lt;&gt;"",IF(Table1[[#This Row],[Cur]]="USD","",ExchangeRate),"")</f>
        <v/>
      </c>
      <c r="BB315" s="46" t="str">
        <f>IF(Table1[[#This Row],[Grant]]&lt;&gt;"",VLOOKUP(Table1[[#This Row],[Grant]],Grants!B:D,3),"")</f>
        <v/>
      </c>
      <c r="BC315" s="46" t="str">
        <f>TRIM(Table1[[#This Row],[Vendor ID]])</f>
        <v/>
      </c>
      <c r="BD315">
        <f>IF(Table1[[#This Row],[Reference Number]]=Q314,BD314,BD314+1)</f>
        <v>0</v>
      </c>
    </row>
    <row r="316" spans="1:56" ht="11.25" customHeight="1" x14ac:dyDescent="0.25">
      <c r="A316" s="1"/>
      <c r="B316" s="88" t="str">
        <f>IF(Table1[[#This Row],[Posting Date]]&lt;&gt;"",IF(Table1[[#This Row],[Reference Number]]=Q315,B315+1,1),"")</f>
        <v/>
      </c>
      <c r="C316" s="61"/>
      <c r="D316" s="61"/>
      <c r="E316" s="138"/>
      <c r="F316" s="141" t="str">
        <f>IFERROR(IF(VLOOKUP(Table1[[#This Row],[Budget Code Description]],Dimentions!$X$6:$AC$139,2,FALSE)="","",VLOOKUP(Table1[[#This Row],[Budget Code Description]],Dimentions!$X$6:$AC$139,2,FALSE)),"")</f>
        <v/>
      </c>
      <c r="G316" s="141"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1" t="str">
        <f>IFERROR(VLOOKUP(Table1[[#This Row],[Budget Code Description]],Table6[#All],8,FALSE),"")</f>
        <v/>
      </c>
      <c r="L316" s="63"/>
      <c r="M316" s="65" t="str">
        <f>IFERROR(VLOOKUP(Table1[[#This Row],[Staff ID]],Table2[],2,FALSE),"")</f>
        <v/>
      </c>
      <c r="N316" s="209" t="str">
        <f>IFERROR(IF(VLOOKUP(Table1[[#This Row],[Budget Code Description]],Dimentions!$X$6:$AC$134,4,FALSE)="","",VLOOKUP(Table1[[#This Row],[Budget Code Description]],Dimentions!$X$6:$AC$134,4,FALSE)),"")</f>
        <v/>
      </c>
      <c r="O316" s="65" t="str">
        <f>IFERROR(VLOOKUP(Table1[[#This Row],[Vendor ID]],Table549[],2,FALSE),"")</f>
        <v/>
      </c>
      <c r="P316" s="63"/>
      <c r="Q316" s="141" t="str">
        <f>IF(Table1[[#This Row],[Posting Date]]&lt;&gt;"",$D$9,"")</f>
        <v/>
      </c>
      <c r="R316" s="157" t="str">
        <f>IF(Table1[[#This Row],[Posting Date]]&lt;&gt;"",$D$10,"")</f>
        <v/>
      </c>
      <c r="S316" s="66"/>
      <c r="T316" s="63"/>
      <c r="U316" s="67"/>
      <c r="V316" s="67"/>
      <c r="W316" s="67" t="str">
        <f t="shared" si="9"/>
        <v/>
      </c>
      <c r="X316" s="159" t="str">
        <f>IF(E316="","",(IF(Table1[[#This Row],[Cur]]="USD",Table1[[#This Row],[Cur_Amount Debit]],Table1[[#This Row],[Cur_Amount Debit]]/Table1[[#This Row],[Exchange Rate]])))</f>
        <v/>
      </c>
      <c r="Y316" s="159" t="str">
        <f>IF(E316="","",(IF(Table1[[#This Row],[Cur]]="USD",Table1[[#This Row],[Cur_Amount Credit]],Table1[[#This Row],[Cur_Amount Credit]]/ExchangeRate)))</f>
        <v/>
      </c>
      <c r="Z316" s="201" t="str">
        <f>IF(E316="","",(Table1[[#This Row],[Debit USD]]-Table1[[#This Row],[Credit USD]]))</f>
        <v/>
      </c>
      <c r="AA316" s="226"/>
      <c r="AB316" s="255"/>
      <c r="AC316" s="1"/>
      <c r="AD316" s="15"/>
      <c r="AE316" s="15" t="str">
        <f>IF(AND(OR(Table1[[#This Row],[Account]]="15030",Table1[[#This Row],[Account]]="15035",Table1[[#This Row],[Account]]="20150"),Table1[[#This Row],[Vendor ID]]=""),1,"")</f>
        <v/>
      </c>
      <c r="AF316" s="15"/>
      <c r="AG316" s="15"/>
      <c r="AH316" s="15"/>
      <c r="AI316" s="46" t="str">
        <f>IF(Table1[[#This Row],[Posting Date]]&lt;&gt;"","GJ-"&amp;CountryID,"")</f>
        <v/>
      </c>
      <c r="AJ316" s="59" t="str">
        <f>IF(Table1[[#This Row],[Posting Date]]&lt;&gt;"",Table1[[#This Row],[Posting Date]],"")</f>
        <v/>
      </c>
      <c r="AK316" s="46"/>
      <c r="AL316" s="46" t="str">
        <f>IF(Table1[[#This Row],[Description]]&lt;&gt;"",Table1[[#This Row],[Description]],"")</f>
        <v/>
      </c>
      <c r="AM316" s="46" t="str">
        <f>IF(Table1[[#This Row],[Posting Date]]&lt;&gt;"",Table1[[#This Row],[Reference Number]],"")</f>
        <v/>
      </c>
      <c r="AN316" s="46" t="str">
        <f>TRIM(Table1[[#This Row],[Line '#]])</f>
        <v/>
      </c>
      <c r="AO316" s="46" t="str">
        <f>TRIM(Table1[[#This Row],[Account]])</f>
        <v/>
      </c>
      <c r="AP316" s="46" t="str">
        <f>IF(Table1[[#This Row],[Posting Date]]&lt;&gt;"",$D$5,"")</f>
        <v/>
      </c>
      <c r="AQ316" s="46" t="str">
        <f>TRIM(Table1[[#This Row],[Departments-Prgrams]])</f>
        <v/>
      </c>
      <c r="AR316" s="46" t="str">
        <f>TRIM(Table1[[#This Row],[Grant]])</f>
        <v/>
      </c>
      <c r="AS316" s="46" t="str">
        <f>TRIM(Table1[[#This Row],[Staff ID]])</f>
        <v/>
      </c>
      <c r="AT316" s="46" t="str">
        <f>IF(TRIM(Table1[[#This Row],[Budget Code]])=0,"",TRIM(Table1[[#This Row],[Budget Code]]))</f>
        <v/>
      </c>
      <c r="AU316" s="46" t="str">
        <f>IF(Table1[[#This Row],[Line Description]]&lt;&gt;"",Table1[[#This Row],[Line Description]],"")</f>
        <v/>
      </c>
      <c r="AV316" s="46" t="str">
        <f>IF(Table1[[#This Row],[Cur_Amount Debit]]&gt;0,ROUND(Table1[[#This Row],[Cur_Amount Debit]],2),"")</f>
        <v/>
      </c>
      <c r="AW316" s="46" t="str">
        <f>IF(Table1[[#This Row],[Cur_Amount Credit]]&gt;0,ROUND(Table1[[#This Row],[Cur_Amount Credit]],2),"")</f>
        <v/>
      </c>
      <c r="AX316" s="46" t="str">
        <f>LEFT(Table1[[#This Row],[Cur]],3)</f>
        <v/>
      </c>
      <c r="AY316" s="59"/>
      <c r="AZ316" s="46"/>
      <c r="BA316" s="46" t="str">
        <f>IF(Table1[[#This Row],[Cur]]&lt;&gt;"",IF(Table1[[#This Row],[Cur]]="USD","",ExchangeRate),"")</f>
        <v/>
      </c>
      <c r="BB316" s="46" t="str">
        <f>IF(Table1[[#This Row],[Grant]]&lt;&gt;"",VLOOKUP(Table1[[#This Row],[Grant]],Grants!B:D,3),"")</f>
        <v/>
      </c>
      <c r="BC316" s="46" t="str">
        <f>TRIM(Table1[[#This Row],[Vendor ID]])</f>
        <v/>
      </c>
      <c r="BD316">
        <f>IF(Table1[[#This Row],[Reference Number]]=Q315,BD315,BD315+1)</f>
        <v>0</v>
      </c>
    </row>
    <row r="317" spans="1:56" ht="11.25" customHeight="1" x14ac:dyDescent="0.25">
      <c r="A317" s="1"/>
      <c r="B317" s="88" t="str">
        <f>IF(Table1[[#This Row],[Posting Date]]&lt;&gt;"",IF(Table1[[#This Row],[Reference Number]]=Q316,B316+1,1),"")</f>
        <v/>
      </c>
      <c r="C317" s="61"/>
      <c r="D317" s="61"/>
      <c r="E317" s="138"/>
      <c r="F317" s="141" t="str">
        <f>IFERROR(IF(VLOOKUP(Table1[[#This Row],[Budget Code Description]],Dimentions!$X$6:$AC$139,2,FALSE)="","",VLOOKUP(Table1[[#This Row],[Budget Code Description]],Dimentions!$X$6:$AC$139,2,FALSE)),"")</f>
        <v/>
      </c>
      <c r="G317" s="141"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1" t="str">
        <f>IFERROR(VLOOKUP(Table1[[#This Row],[Budget Code Description]],Table6[#All],8,FALSE),"")</f>
        <v/>
      </c>
      <c r="L317" s="63"/>
      <c r="M317" s="65" t="str">
        <f>IFERROR(VLOOKUP(Table1[[#This Row],[Staff ID]],Table2[],2,FALSE),"")</f>
        <v/>
      </c>
      <c r="N317" s="209" t="str">
        <f>IFERROR(IF(VLOOKUP(Table1[[#This Row],[Budget Code Description]],Dimentions!$X$6:$AC$134,4,FALSE)="","",VLOOKUP(Table1[[#This Row],[Budget Code Description]],Dimentions!$X$6:$AC$134,4,FALSE)),"")</f>
        <v/>
      </c>
      <c r="O317" s="65" t="str">
        <f>IFERROR(VLOOKUP(Table1[[#This Row],[Vendor ID]],Table549[],2,FALSE),"")</f>
        <v/>
      </c>
      <c r="P317" s="63"/>
      <c r="Q317" s="141" t="str">
        <f>IF(Table1[[#This Row],[Posting Date]]&lt;&gt;"",$D$9,"")</f>
        <v/>
      </c>
      <c r="R317" s="157" t="str">
        <f>IF(Table1[[#This Row],[Posting Date]]&lt;&gt;"",$D$10,"")</f>
        <v/>
      </c>
      <c r="S317" s="66"/>
      <c r="T317" s="63"/>
      <c r="U317" s="67"/>
      <c r="V317" s="67"/>
      <c r="W317" s="67" t="str">
        <f t="shared" si="9"/>
        <v/>
      </c>
      <c r="X317" s="159" t="str">
        <f>IF(E317="","",(IF(Table1[[#This Row],[Cur]]="USD",Table1[[#This Row],[Cur_Amount Debit]],Table1[[#This Row],[Cur_Amount Debit]]/Table1[[#This Row],[Exchange Rate]])))</f>
        <v/>
      </c>
      <c r="Y317" s="159" t="str">
        <f>IF(E317="","",(IF(Table1[[#This Row],[Cur]]="USD",Table1[[#This Row],[Cur_Amount Credit]],Table1[[#This Row],[Cur_Amount Credit]]/ExchangeRate)))</f>
        <v/>
      </c>
      <c r="Z317" s="201" t="str">
        <f>IF(E317="","",(Table1[[#This Row],[Debit USD]]-Table1[[#This Row],[Credit USD]]))</f>
        <v/>
      </c>
      <c r="AA317" s="226"/>
      <c r="AB317" s="255"/>
      <c r="AC317" s="1"/>
      <c r="AD317" s="15"/>
      <c r="AE317" s="15" t="str">
        <f>IF(AND(OR(Table1[[#This Row],[Account]]="15030",Table1[[#This Row],[Account]]="15035",Table1[[#This Row],[Account]]="20150"),Table1[[#This Row],[Vendor ID]]=""),1,"")</f>
        <v/>
      </c>
      <c r="AF317" s="15"/>
      <c r="AG317" s="15"/>
      <c r="AH317" s="15"/>
      <c r="AI317" s="46" t="str">
        <f>IF(Table1[[#This Row],[Posting Date]]&lt;&gt;"","GJ-"&amp;CountryID,"")</f>
        <v/>
      </c>
      <c r="AJ317" s="59" t="str">
        <f>IF(Table1[[#This Row],[Posting Date]]&lt;&gt;"",Table1[[#This Row],[Posting Date]],"")</f>
        <v/>
      </c>
      <c r="AK317" s="46"/>
      <c r="AL317" s="46" t="str">
        <f>IF(Table1[[#This Row],[Description]]&lt;&gt;"",Table1[[#This Row],[Description]],"")</f>
        <v/>
      </c>
      <c r="AM317" s="46" t="str">
        <f>IF(Table1[[#This Row],[Posting Date]]&lt;&gt;"",Table1[[#This Row],[Reference Number]],"")</f>
        <v/>
      </c>
      <c r="AN317" s="46" t="str">
        <f>TRIM(Table1[[#This Row],[Line '#]])</f>
        <v/>
      </c>
      <c r="AO317" s="46" t="str">
        <f>TRIM(Table1[[#This Row],[Account]])</f>
        <v/>
      </c>
      <c r="AP317" s="46" t="str">
        <f>IF(Table1[[#This Row],[Posting Date]]&lt;&gt;"",$D$5,"")</f>
        <v/>
      </c>
      <c r="AQ317" s="46" t="str">
        <f>TRIM(Table1[[#This Row],[Departments-Prgrams]])</f>
        <v/>
      </c>
      <c r="AR317" s="46" t="str">
        <f>TRIM(Table1[[#This Row],[Grant]])</f>
        <v/>
      </c>
      <c r="AS317" s="46" t="str">
        <f>TRIM(Table1[[#This Row],[Staff ID]])</f>
        <v/>
      </c>
      <c r="AT317" s="46" t="str">
        <f>IF(TRIM(Table1[[#This Row],[Budget Code]])=0,"",TRIM(Table1[[#This Row],[Budget Code]]))</f>
        <v/>
      </c>
      <c r="AU317" s="46" t="str">
        <f>IF(Table1[[#This Row],[Line Description]]&lt;&gt;"",Table1[[#This Row],[Line Description]],"")</f>
        <v/>
      </c>
      <c r="AV317" s="46" t="str">
        <f>IF(Table1[[#This Row],[Cur_Amount Debit]]&gt;0,ROUND(Table1[[#This Row],[Cur_Amount Debit]],2),"")</f>
        <v/>
      </c>
      <c r="AW317" s="46" t="str">
        <f>IF(Table1[[#This Row],[Cur_Amount Credit]]&gt;0,ROUND(Table1[[#This Row],[Cur_Amount Credit]],2),"")</f>
        <v/>
      </c>
      <c r="AX317" s="46" t="str">
        <f>LEFT(Table1[[#This Row],[Cur]],3)</f>
        <v/>
      </c>
      <c r="AY317" s="59"/>
      <c r="AZ317" s="46"/>
      <c r="BA317" s="46" t="str">
        <f>IF(Table1[[#This Row],[Cur]]&lt;&gt;"",IF(Table1[[#This Row],[Cur]]="USD","",ExchangeRate),"")</f>
        <v/>
      </c>
      <c r="BB317" s="46" t="str">
        <f>IF(Table1[[#This Row],[Grant]]&lt;&gt;"",VLOOKUP(Table1[[#This Row],[Grant]],Grants!B:D,3),"")</f>
        <v/>
      </c>
      <c r="BC317" s="46" t="str">
        <f>TRIM(Table1[[#This Row],[Vendor ID]])</f>
        <v/>
      </c>
      <c r="BD317">
        <f>IF(Table1[[#This Row],[Reference Number]]=Q316,BD316,BD316+1)</f>
        <v>0</v>
      </c>
    </row>
    <row r="318" spans="1:56" ht="11.25" customHeight="1" x14ac:dyDescent="0.25">
      <c r="A318" s="1"/>
      <c r="B318" s="88" t="str">
        <f>IF(Table1[[#This Row],[Posting Date]]&lt;&gt;"",IF(Table1[[#This Row],[Reference Number]]=Q317,B317+1,1),"")</f>
        <v/>
      </c>
      <c r="C318" s="61"/>
      <c r="D318" s="61"/>
      <c r="E318" s="138"/>
      <c r="F318" s="141" t="str">
        <f>IFERROR(IF(VLOOKUP(Table1[[#This Row],[Budget Code Description]],Dimentions!$X$6:$AC$139,2,FALSE)="","",VLOOKUP(Table1[[#This Row],[Budget Code Description]],Dimentions!$X$6:$AC$139,2,FALSE)),"")</f>
        <v/>
      </c>
      <c r="G318" s="141"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1" t="str">
        <f>IFERROR(VLOOKUP(Table1[[#This Row],[Budget Code Description]],Table6[#All],8,FALSE),"")</f>
        <v/>
      </c>
      <c r="L318" s="63"/>
      <c r="M318" s="65" t="str">
        <f>IFERROR(VLOOKUP(Table1[[#This Row],[Staff ID]],Table2[],2,FALSE),"")</f>
        <v/>
      </c>
      <c r="N318" s="209" t="str">
        <f>IFERROR(IF(VLOOKUP(Table1[[#This Row],[Budget Code Description]],Dimentions!$X$6:$AC$134,4,FALSE)="","",VLOOKUP(Table1[[#This Row],[Budget Code Description]],Dimentions!$X$6:$AC$134,4,FALSE)),"")</f>
        <v/>
      </c>
      <c r="O318" s="65" t="str">
        <f>IFERROR(VLOOKUP(Table1[[#This Row],[Vendor ID]],Table549[],2,FALSE),"")</f>
        <v/>
      </c>
      <c r="P318" s="63"/>
      <c r="Q318" s="141" t="str">
        <f>IF(Table1[[#This Row],[Posting Date]]&lt;&gt;"",$D$9,"")</f>
        <v/>
      </c>
      <c r="R318" s="157" t="str">
        <f>IF(Table1[[#This Row],[Posting Date]]&lt;&gt;"",$D$10,"")</f>
        <v/>
      </c>
      <c r="S318" s="66"/>
      <c r="T318" s="63"/>
      <c r="U318" s="67"/>
      <c r="V318" s="67"/>
      <c r="W318" s="67" t="str">
        <f t="shared" si="9"/>
        <v/>
      </c>
      <c r="X318" s="159" t="str">
        <f>IF(E318="","",(IF(Table1[[#This Row],[Cur]]="USD",Table1[[#This Row],[Cur_Amount Debit]],Table1[[#This Row],[Cur_Amount Debit]]/Table1[[#This Row],[Exchange Rate]])))</f>
        <v/>
      </c>
      <c r="Y318" s="159" t="str">
        <f>IF(E318="","",(IF(Table1[[#This Row],[Cur]]="USD",Table1[[#This Row],[Cur_Amount Credit]],Table1[[#This Row],[Cur_Amount Credit]]/ExchangeRate)))</f>
        <v/>
      </c>
      <c r="Z318" s="201" t="str">
        <f>IF(E318="","",(Table1[[#This Row],[Debit USD]]-Table1[[#This Row],[Credit USD]]))</f>
        <v/>
      </c>
      <c r="AA318" s="226"/>
      <c r="AB318" s="255"/>
      <c r="AC318" s="1"/>
      <c r="AD318" s="15"/>
      <c r="AE318" s="15" t="str">
        <f>IF(AND(OR(Table1[[#This Row],[Account]]="15030",Table1[[#This Row],[Account]]="15035",Table1[[#This Row],[Account]]="20150"),Table1[[#This Row],[Vendor ID]]=""),1,"")</f>
        <v/>
      </c>
      <c r="AF318" s="15"/>
      <c r="AG318" s="15"/>
      <c r="AH318" s="15"/>
      <c r="AI318" s="46" t="str">
        <f>IF(Table1[[#This Row],[Posting Date]]&lt;&gt;"","GJ-"&amp;CountryID,"")</f>
        <v/>
      </c>
      <c r="AJ318" s="59" t="str">
        <f>IF(Table1[[#This Row],[Posting Date]]&lt;&gt;"",Table1[[#This Row],[Posting Date]],"")</f>
        <v/>
      </c>
      <c r="AK318" s="46"/>
      <c r="AL318" s="46" t="str">
        <f>IF(Table1[[#This Row],[Description]]&lt;&gt;"",Table1[[#This Row],[Description]],"")</f>
        <v/>
      </c>
      <c r="AM318" s="46" t="str">
        <f>IF(Table1[[#This Row],[Posting Date]]&lt;&gt;"",Table1[[#This Row],[Reference Number]],"")</f>
        <v/>
      </c>
      <c r="AN318" s="46" t="str">
        <f>TRIM(Table1[[#This Row],[Line '#]])</f>
        <v/>
      </c>
      <c r="AO318" s="46" t="str">
        <f>TRIM(Table1[[#This Row],[Account]])</f>
        <v/>
      </c>
      <c r="AP318" s="46" t="str">
        <f>IF(Table1[[#This Row],[Posting Date]]&lt;&gt;"",$D$5,"")</f>
        <v/>
      </c>
      <c r="AQ318" s="46" t="str">
        <f>TRIM(Table1[[#This Row],[Departments-Prgrams]])</f>
        <v/>
      </c>
      <c r="AR318" s="46" t="str">
        <f>TRIM(Table1[[#This Row],[Grant]])</f>
        <v/>
      </c>
      <c r="AS318" s="46" t="str">
        <f>TRIM(Table1[[#This Row],[Staff ID]])</f>
        <v/>
      </c>
      <c r="AT318" s="46" t="str">
        <f>IF(TRIM(Table1[[#This Row],[Budget Code]])=0,"",TRIM(Table1[[#This Row],[Budget Code]]))</f>
        <v/>
      </c>
      <c r="AU318" s="46" t="str">
        <f>IF(Table1[[#This Row],[Line Description]]&lt;&gt;"",Table1[[#This Row],[Line Description]],"")</f>
        <v/>
      </c>
      <c r="AV318" s="46" t="str">
        <f>IF(Table1[[#This Row],[Cur_Amount Debit]]&gt;0,ROUND(Table1[[#This Row],[Cur_Amount Debit]],2),"")</f>
        <v/>
      </c>
      <c r="AW318" s="46" t="str">
        <f>IF(Table1[[#This Row],[Cur_Amount Credit]]&gt;0,ROUND(Table1[[#This Row],[Cur_Amount Credit]],2),"")</f>
        <v/>
      </c>
      <c r="AX318" s="46" t="str">
        <f>LEFT(Table1[[#This Row],[Cur]],3)</f>
        <v/>
      </c>
      <c r="AY318" s="59"/>
      <c r="AZ318" s="46"/>
      <c r="BA318" s="46" t="str">
        <f>IF(Table1[[#This Row],[Cur]]&lt;&gt;"",IF(Table1[[#This Row],[Cur]]="USD","",ExchangeRate),"")</f>
        <v/>
      </c>
      <c r="BB318" s="46" t="str">
        <f>IF(Table1[[#This Row],[Grant]]&lt;&gt;"",VLOOKUP(Table1[[#This Row],[Grant]],Grants!B:D,3),"")</f>
        <v/>
      </c>
      <c r="BC318" s="46" t="str">
        <f>TRIM(Table1[[#This Row],[Vendor ID]])</f>
        <v/>
      </c>
      <c r="BD318">
        <f>IF(Table1[[#This Row],[Reference Number]]=Q317,BD317,BD317+1)</f>
        <v>0</v>
      </c>
    </row>
    <row r="319" spans="1:56" ht="11.25" customHeight="1" x14ac:dyDescent="0.25">
      <c r="A319" s="1"/>
      <c r="B319" s="88" t="str">
        <f>IF(Table1[[#This Row],[Posting Date]]&lt;&gt;"",IF(Table1[[#This Row],[Reference Number]]=Q318,B318+1,1),"")</f>
        <v/>
      </c>
      <c r="C319" s="61"/>
      <c r="D319" s="61"/>
      <c r="E319" s="138"/>
      <c r="F319" s="141" t="str">
        <f>IFERROR(IF(VLOOKUP(Table1[[#This Row],[Budget Code Description]],Dimentions!$X$6:$AC$139,2,FALSE)="","",VLOOKUP(Table1[[#This Row],[Budget Code Description]],Dimentions!$X$6:$AC$139,2,FALSE)),"")</f>
        <v/>
      </c>
      <c r="G319" s="141"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1" t="str">
        <f>IFERROR(VLOOKUP(Table1[[#This Row],[Budget Code Description]],Table6[#All],8,FALSE),"")</f>
        <v/>
      </c>
      <c r="L319" s="63"/>
      <c r="M319" s="65" t="str">
        <f>IFERROR(VLOOKUP(Table1[[#This Row],[Staff ID]],Table2[],2,FALSE),"")</f>
        <v/>
      </c>
      <c r="N319" s="209" t="str">
        <f>IFERROR(IF(VLOOKUP(Table1[[#This Row],[Budget Code Description]],Dimentions!$X$6:$AC$134,4,FALSE)="","",VLOOKUP(Table1[[#This Row],[Budget Code Description]],Dimentions!$X$6:$AC$134,4,FALSE)),"")</f>
        <v/>
      </c>
      <c r="O319" s="65" t="str">
        <f>IFERROR(VLOOKUP(Table1[[#This Row],[Vendor ID]],Table549[],2,FALSE),"")</f>
        <v/>
      </c>
      <c r="P319" s="63"/>
      <c r="Q319" s="141" t="str">
        <f>IF(Table1[[#This Row],[Posting Date]]&lt;&gt;"",$D$9,"")</f>
        <v/>
      </c>
      <c r="R319" s="157" t="str">
        <f>IF(Table1[[#This Row],[Posting Date]]&lt;&gt;"",$D$10,"")</f>
        <v/>
      </c>
      <c r="S319" s="66"/>
      <c r="T319" s="63"/>
      <c r="U319" s="67"/>
      <c r="V319" s="67"/>
      <c r="W319" s="67" t="str">
        <f t="shared" si="9"/>
        <v/>
      </c>
      <c r="X319" s="159" t="str">
        <f>IF(E319="","",(IF(Table1[[#This Row],[Cur]]="USD",Table1[[#This Row],[Cur_Amount Debit]],Table1[[#This Row],[Cur_Amount Debit]]/Table1[[#This Row],[Exchange Rate]])))</f>
        <v/>
      </c>
      <c r="Y319" s="159" t="str">
        <f>IF(E319="","",(IF(Table1[[#This Row],[Cur]]="USD",Table1[[#This Row],[Cur_Amount Credit]],Table1[[#This Row],[Cur_Amount Credit]]/ExchangeRate)))</f>
        <v/>
      </c>
      <c r="Z319" s="201" t="str">
        <f>IF(E319="","",(Table1[[#This Row],[Debit USD]]-Table1[[#This Row],[Credit USD]]))</f>
        <v/>
      </c>
      <c r="AA319" s="226"/>
      <c r="AB319" s="255"/>
      <c r="AC319" s="1"/>
      <c r="AD319" s="15"/>
      <c r="AE319" s="15" t="str">
        <f>IF(AND(OR(Table1[[#This Row],[Account]]="15030",Table1[[#This Row],[Account]]="15035",Table1[[#This Row],[Account]]="20150"),Table1[[#This Row],[Vendor ID]]=""),1,"")</f>
        <v/>
      </c>
      <c r="AF319" s="15"/>
      <c r="AG319" s="15"/>
      <c r="AH319" s="15"/>
      <c r="AI319" s="46" t="str">
        <f>IF(Table1[[#This Row],[Posting Date]]&lt;&gt;"","GJ-"&amp;CountryID,"")</f>
        <v/>
      </c>
      <c r="AJ319" s="59" t="str">
        <f>IF(Table1[[#This Row],[Posting Date]]&lt;&gt;"",Table1[[#This Row],[Posting Date]],"")</f>
        <v/>
      </c>
      <c r="AK319" s="46"/>
      <c r="AL319" s="46" t="str">
        <f>IF(Table1[[#This Row],[Description]]&lt;&gt;"",Table1[[#This Row],[Description]],"")</f>
        <v/>
      </c>
      <c r="AM319" s="46" t="str">
        <f>IF(Table1[[#This Row],[Posting Date]]&lt;&gt;"",Table1[[#This Row],[Reference Number]],"")</f>
        <v/>
      </c>
      <c r="AN319" s="46" t="str">
        <f>TRIM(Table1[[#This Row],[Line '#]])</f>
        <v/>
      </c>
      <c r="AO319" s="46" t="str">
        <f>TRIM(Table1[[#This Row],[Account]])</f>
        <v/>
      </c>
      <c r="AP319" s="46" t="str">
        <f>IF(Table1[[#This Row],[Posting Date]]&lt;&gt;"",$D$5,"")</f>
        <v/>
      </c>
      <c r="AQ319" s="46" t="str">
        <f>TRIM(Table1[[#This Row],[Departments-Prgrams]])</f>
        <v/>
      </c>
      <c r="AR319" s="46" t="str">
        <f>TRIM(Table1[[#This Row],[Grant]])</f>
        <v/>
      </c>
      <c r="AS319" s="46" t="str">
        <f>TRIM(Table1[[#This Row],[Staff ID]])</f>
        <v/>
      </c>
      <c r="AT319" s="46" t="str">
        <f>IF(TRIM(Table1[[#This Row],[Budget Code]])=0,"",TRIM(Table1[[#This Row],[Budget Code]]))</f>
        <v/>
      </c>
      <c r="AU319" s="46" t="str">
        <f>IF(Table1[[#This Row],[Line Description]]&lt;&gt;"",Table1[[#This Row],[Line Description]],"")</f>
        <v/>
      </c>
      <c r="AV319" s="46" t="str">
        <f>IF(Table1[[#This Row],[Cur_Amount Debit]]&gt;0,ROUND(Table1[[#This Row],[Cur_Amount Debit]],2),"")</f>
        <v/>
      </c>
      <c r="AW319" s="46" t="str">
        <f>IF(Table1[[#This Row],[Cur_Amount Credit]]&gt;0,ROUND(Table1[[#This Row],[Cur_Amount Credit]],2),"")</f>
        <v/>
      </c>
      <c r="AX319" s="46" t="str">
        <f>LEFT(Table1[[#This Row],[Cur]],3)</f>
        <v/>
      </c>
      <c r="AY319" s="59"/>
      <c r="AZ319" s="46"/>
      <c r="BA319" s="46" t="str">
        <f>IF(Table1[[#This Row],[Cur]]&lt;&gt;"",IF(Table1[[#This Row],[Cur]]="USD","",ExchangeRate),"")</f>
        <v/>
      </c>
      <c r="BB319" s="46" t="str">
        <f>IF(Table1[[#This Row],[Grant]]&lt;&gt;"",VLOOKUP(Table1[[#This Row],[Grant]],Grants!B:D,3),"")</f>
        <v/>
      </c>
      <c r="BC319" s="46" t="str">
        <f>TRIM(Table1[[#This Row],[Vendor ID]])</f>
        <v/>
      </c>
      <c r="BD319">
        <f>IF(Table1[[#This Row],[Reference Number]]=Q318,BD318,BD318+1)</f>
        <v>0</v>
      </c>
    </row>
    <row r="320" spans="1:56" ht="11.25" customHeight="1" x14ac:dyDescent="0.25">
      <c r="A320" s="1"/>
      <c r="B320" s="88" t="str">
        <f>IF(Table1[[#This Row],[Posting Date]]&lt;&gt;"",IF(Table1[[#This Row],[Reference Number]]=Q319,B319+1,1),"")</f>
        <v/>
      </c>
      <c r="C320" s="61"/>
      <c r="D320" s="61"/>
      <c r="E320" s="138"/>
      <c r="F320" s="141" t="str">
        <f>IFERROR(IF(VLOOKUP(Table1[[#This Row],[Budget Code Description]],Dimentions!$X$6:$AC$139,2,FALSE)="","",VLOOKUP(Table1[[#This Row],[Budget Code Description]],Dimentions!$X$6:$AC$139,2,FALSE)),"")</f>
        <v/>
      </c>
      <c r="G320" s="141"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1" t="str">
        <f>IFERROR(VLOOKUP(Table1[[#This Row],[Budget Code Description]],Table6[#All],8,FALSE),"")</f>
        <v/>
      </c>
      <c r="L320" s="63"/>
      <c r="M320" s="65" t="str">
        <f>IFERROR(VLOOKUP(Table1[[#This Row],[Staff ID]],Table2[],2,FALSE),"")</f>
        <v/>
      </c>
      <c r="N320" s="209" t="str">
        <f>IFERROR(IF(VLOOKUP(Table1[[#This Row],[Budget Code Description]],Dimentions!$X$6:$AC$134,4,FALSE)="","",VLOOKUP(Table1[[#This Row],[Budget Code Description]],Dimentions!$X$6:$AC$134,4,FALSE)),"")</f>
        <v/>
      </c>
      <c r="O320" s="65" t="str">
        <f>IFERROR(VLOOKUP(Table1[[#This Row],[Vendor ID]],Table549[],2,FALSE),"")</f>
        <v/>
      </c>
      <c r="P320" s="63"/>
      <c r="Q320" s="141" t="str">
        <f>IF(Table1[[#This Row],[Posting Date]]&lt;&gt;"",$D$9,"")</f>
        <v/>
      </c>
      <c r="R320" s="157" t="str">
        <f>IF(Table1[[#This Row],[Posting Date]]&lt;&gt;"",$D$10,"")</f>
        <v/>
      </c>
      <c r="S320" s="66"/>
      <c r="T320" s="63"/>
      <c r="U320" s="67"/>
      <c r="V320" s="67"/>
      <c r="W320" s="67" t="str">
        <f t="shared" si="9"/>
        <v/>
      </c>
      <c r="X320" s="159" t="str">
        <f>IF(E320="","",(IF(Table1[[#This Row],[Cur]]="USD",Table1[[#This Row],[Cur_Amount Debit]],Table1[[#This Row],[Cur_Amount Debit]]/Table1[[#This Row],[Exchange Rate]])))</f>
        <v/>
      </c>
      <c r="Y320" s="159" t="str">
        <f>IF(E320="","",(IF(Table1[[#This Row],[Cur]]="USD",Table1[[#This Row],[Cur_Amount Credit]],Table1[[#This Row],[Cur_Amount Credit]]/ExchangeRate)))</f>
        <v/>
      </c>
      <c r="Z320" s="201" t="str">
        <f>IF(E320="","",(Table1[[#This Row],[Debit USD]]-Table1[[#This Row],[Credit USD]]))</f>
        <v/>
      </c>
      <c r="AA320" s="226"/>
      <c r="AB320" s="255"/>
      <c r="AC320" s="1"/>
      <c r="AD320" s="15"/>
      <c r="AE320" s="15" t="str">
        <f>IF(AND(OR(Table1[[#This Row],[Account]]="15030",Table1[[#This Row],[Account]]="15035",Table1[[#This Row],[Account]]="20150"),Table1[[#This Row],[Vendor ID]]=""),1,"")</f>
        <v/>
      </c>
      <c r="AF320" s="15"/>
      <c r="AG320" s="15"/>
      <c r="AH320" s="15"/>
      <c r="AI320" s="46" t="str">
        <f>IF(Table1[[#This Row],[Posting Date]]&lt;&gt;"","GJ-"&amp;CountryID,"")</f>
        <v/>
      </c>
      <c r="AJ320" s="59" t="str">
        <f>IF(Table1[[#This Row],[Posting Date]]&lt;&gt;"",Table1[[#This Row],[Posting Date]],"")</f>
        <v/>
      </c>
      <c r="AK320" s="46"/>
      <c r="AL320" s="46" t="str">
        <f>IF(Table1[[#This Row],[Description]]&lt;&gt;"",Table1[[#This Row],[Description]],"")</f>
        <v/>
      </c>
      <c r="AM320" s="46" t="str">
        <f>IF(Table1[[#This Row],[Posting Date]]&lt;&gt;"",Table1[[#This Row],[Reference Number]],"")</f>
        <v/>
      </c>
      <c r="AN320" s="46" t="str">
        <f>TRIM(Table1[[#This Row],[Line '#]])</f>
        <v/>
      </c>
      <c r="AO320" s="46" t="str">
        <f>TRIM(Table1[[#This Row],[Account]])</f>
        <v/>
      </c>
      <c r="AP320" s="46" t="str">
        <f>IF(Table1[[#This Row],[Posting Date]]&lt;&gt;"",$D$5,"")</f>
        <v/>
      </c>
      <c r="AQ320" s="46" t="str">
        <f>TRIM(Table1[[#This Row],[Departments-Prgrams]])</f>
        <v/>
      </c>
      <c r="AR320" s="46" t="str">
        <f>TRIM(Table1[[#This Row],[Grant]])</f>
        <v/>
      </c>
      <c r="AS320" s="46" t="str">
        <f>TRIM(Table1[[#This Row],[Staff ID]])</f>
        <v/>
      </c>
      <c r="AT320" s="46" t="str">
        <f>IF(TRIM(Table1[[#This Row],[Budget Code]])=0,"",TRIM(Table1[[#This Row],[Budget Code]]))</f>
        <v/>
      </c>
      <c r="AU320" s="46" t="str">
        <f>IF(Table1[[#This Row],[Line Description]]&lt;&gt;"",Table1[[#This Row],[Line Description]],"")</f>
        <v/>
      </c>
      <c r="AV320" s="46" t="str">
        <f>IF(Table1[[#This Row],[Cur_Amount Debit]]&gt;0,ROUND(Table1[[#This Row],[Cur_Amount Debit]],2),"")</f>
        <v/>
      </c>
      <c r="AW320" s="46" t="str">
        <f>IF(Table1[[#This Row],[Cur_Amount Credit]]&gt;0,ROUND(Table1[[#This Row],[Cur_Amount Credit]],2),"")</f>
        <v/>
      </c>
      <c r="AX320" s="46" t="str">
        <f>LEFT(Table1[[#This Row],[Cur]],3)</f>
        <v/>
      </c>
      <c r="AY320" s="59"/>
      <c r="AZ320" s="46"/>
      <c r="BA320" s="46" t="str">
        <f>IF(Table1[[#This Row],[Cur]]&lt;&gt;"",IF(Table1[[#This Row],[Cur]]="USD","",ExchangeRate),"")</f>
        <v/>
      </c>
      <c r="BB320" s="46" t="str">
        <f>IF(Table1[[#This Row],[Grant]]&lt;&gt;"",VLOOKUP(Table1[[#This Row],[Grant]],Grants!B:D,3),"")</f>
        <v/>
      </c>
      <c r="BC320" s="46" t="str">
        <f>TRIM(Table1[[#This Row],[Vendor ID]])</f>
        <v/>
      </c>
      <c r="BD320">
        <f>IF(Table1[[#This Row],[Reference Number]]=Q319,BD319,BD319+1)</f>
        <v>0</v>
      </c>
    </row>
    <row r="321" spans="1:56" ht="11.25" customHeight="1" x14ac:dyDescent="0.25">
      <c r="A321" s="1"/>
      <c r="B321" s="88" t="str">
        <f>IF(Table1[[#This Row],[Posting Date]]&lt;&gt;"",IF(Table1[[#This Row],[Reference Number]]=Q320,B320+1,1),"")</f>
        <v/>
      </c>
      <c r="C321" s="61"/>
      <c r="D321" s="61"/>
      <c r="E321" s="138"/>
      <c r="F321" s="141" t="str">
        <f>IFERROR(IF(VLOOKUP(Table1[[#This Row],[Budget Code Description]],Dimentions!$X$6:$AC$139,2,FALSE)="","",VLOOKUP(Table1[[#This Row],[Budget Code Description]],Dimentions!$X$6:$AC$139,2,FALSE)),"")</f>
        <v/>
      </c>
      <c r="G321" s="141"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1" t="str">
        <f>IFERROR(VLOOKUP(Table1[[#This Row],[Budget Code Description]],Table6[#All],8,FALSE),"")</f>
        <v/>
      </c>
      <c r="L321" s="63"/>
      <c r="M321" s="65" t="str">
        <f>IFERROR(VLOOKUP(Table1[[#This Row],[Staff ID]],Table2[],2,FALSE),"")</f>
        <v/>
      </c>
      <c r="N321" s="209" t="str">
        <f>IFERROR(IF(VLOOKUP(Table1[[#This Row],[Budget Code Description]],Dimentions!$X$6:$AC$134,4,FALSE)="","",VLOOKUP(Table1[[#This Row],[Budget Code Description]],Dimentions!$X$6:$AC$134,4,FALSE)),"")</f>
        <v/>
      </c>
      <c r="O321" s="65" t="str">
        <f>IFERROR(VLOOKUP(Table1[[#This Row],[Vendor ID]],Table549[],2,FALSE),"")</f>
        <v/>
      </c>
      <c r="P321" s="63"/>
      <c r="Q321" s="141" t="str">
        <f>IF(Table1[[#This Row],[Posting Date]]&lt;&gt;"",$D$9,"")</f>
        <v/>
      </c>
      <c r="R321" s="157" t="str">
        <f>IF(Table1[[#This Row],[Posting Date]]&lt;&gt;"",$D$10,"")</f>
        <v/>
      </c>
      <c r="S321" s="66"/>
      <c r="T321" s="63"/>
      <c r="U321" s="67"/>
      <c r="V321" s="67"/>
      <c r="W321" s="67" t="str">
        <f t="shared" si="9"/>
        <v/>
      </c>
      <c r="X321" s="159" t="str">
        <f>IF(E321="","",(IF(Table1[[#This Row],[Cur]]="USD",Table1[[#This Row],[Cur_Amount Debit]],Table1[[#This Row],[Cur_Amount Debit]]/Table1[[#This Row],[Exchange Rate]])))</f>
        <v/>
      </c>
      <c r="Y321" s="159" t="str">
        <f>IF(E321="","",(IF(Table1[[#This Row],[Cur]]="USD",Table1[[#This Row],[Cur_Amount Credit]],Table1[[#This Row],[Cur_Amount Credit]]/ExchangeRate)))</f>
        <v/>
      </c>
      <c r="Z321" s="201" t="str">
        <f>IF(E321="","",(Table1[[#This Row],[Debit USD]]-Table1[[#This Row],[Credit USD]]))</f>
        <v/>
      </c>
      <c r="AA321" s="226"/>
      <c r="AB321" s="255"/>
      <c r="AC321" s="1"/>
      <c r="AD321" s="15"/>
      <c r="AE321" s="15" t="str">
        <f>IF(AND(OR(Table1[[#This Row],[Account]]="15030",Table1[[#This Row],[Account]]="15035",Table1[[#This Row],[Account]]="20150"),Table1[[#This Row],[Vendor ID]]=""),1,"")</f>
        <v/>
      </c>
      <c r="AF321" s="15"/>
      <c r="AG321" s="15"/>
      <c r="AH321" s="15"/>
      <c r="AI321" s="46" t="str">
        <f>IF(Table1[[#This Row],[Posting Date]]&lt;&gt;"","GJ-"&amp;CountryID,"")</f>
        <v/>
      </c>
      <c r="AJ321" s="59" t="str">
        <f>IF(Table1[[#This Row],[Posting Date]]&lt;&gt;"",Table1[[#This Row],[Posting Date]],"")</f>
        <v/>
      </c>
      <c r="AK321" s="46"/>
      <c r="AL321" s="46" t="str">
        <f>IF(Table1[[#This Row],[Description]]&lt;&gt;"",Table1[[#This Row],[Description]],"")</f>
        <v/>
      </c>
      <c r="AM321" s="46" t="str">
        <f>IF(Table1[[#This Row],[Posting Date]]&lt;&gt;"",Table1[[#This Row],[Reference Number]],"")</f>
        <v/>
      </c>
      <c r="AN321" s="46" t="str">
        <f>TRIM(Table1[[#This Row],[Line '#]])</f>
        <v/>
      </c>
      <c r="AO321" s="46" t="str">
        <f>TRIM(Table1[[#This Row],[Account]])</f>
        <v/>
      </c>
      <c r="AP321" s="46" t="str">
        <f>IF(Table1[[#This Row],[Posting Date]]&lt;&gt;"",$D$5,"")</f>
        <v/>
      </c>
      <c r="AQ321" s="46" t="str">
        <f>TRIM(Table1[[#This Row],[Departments-Prgrams]])</f>
        <v/>
      </c>
      <c r="AR321" s="46" t="str">
        <f>TRIM(Table1[[#This Row],[Grant]])</f>
        <v/>
      </c>
      <c r="AS321" s="46" t="str">
        <f>TRIM(Table1[[#This Row],[Staff ID]])</f>
        <v/>
      </c>
      <c r="AT321" s="46" t="str">
        <f>IF(TRIM(Table1[[#This Row],[Budget Code]])=0,"",TRIM(Table1[[#This Row],[Budget Code]]))</f>
        <v/>
      </c>
      <c r="AU321" s="46" t="str">
        <f>IF(Table1[[#This Row],[Line Description]]&lt;&gt;"",Table1[[#This Row],[Line Description]],"")</f>
        <v/>
      </c>
      <c r="AV321" s="46" t="str">
        <f>IF(Table1[[#This Row],[Cur_Amount Debit]]&gt;0,ROUND(Table1[[#This Row],[Cur_Amount Debit]],2),"")</f>
        <v/>
      </c>
      <c r="AW321" s="46" t="str">
        <f>IF(Table1[[#This Row],[Cur_Amount Credit]]&gt;0,ROUND(Table1[[#This Row],[Cur_Amount Credit]],2),"")</f>
        <v/>
      </c>
      <c r="AX321" s="46" t="str">
        <f>LEFT(Table1[[#This Row],[Cur]],3)</f>
        <v/>
      </c>
      <c r="AY321" s="59"/>
      <c r="AZ321" s="46"/>
      <c r="BA321" s="46" t="str">
        <f>IF(Table1[[#This Row],[Cur]]&lt;&gt;"",IF(Table1[[#This Row],[Cur]]="USD","",ExchangeRate),"")</f>
        <v/>
      </c>
      <c r="BB321" s="46" t="str">
        <f>IF(Table1[[#This Row],[Grant]]&lt;&gt;"",VLOOKUP(Table1[[#This Row],[Grant]],Grants!B:D,3),"")</f>
        <v/>
      </c>
      <c r="BC321" s="46" t="str">
        <f>TRIM(Table1[[#This Row],[Vendor ID]])</f>
        <v/>
      </c>
      <c r="BD321">
        <f>IF(Table1[[#This Row],[Reference Number]]=Q320,BD320,BD320+1)</f>
        <v>0</v>
      </c>
    </row>
    <row r="322" spans="1:56" ht="11.25" customHeight="1" x14ac:dyDescent="0.25">
      <c r="A322" s="1"/>
      <c r="B322" s="88" t="str">
        <f>IF(Table1[[#This Row],[Posting Date]]&lt;&gt;"",IF(Table1[[#This Row],[Reference Number]]=Q321,B321+1,1),"")</f>
        <v/>
      </c>
      <c r="C322" s="61"/>
      <c r="D322" s="61"/>
      <c r="E322" s="138"/>
      <c r="F322" s="141" t="str">
        <f>IFERROR(IF(VLOOKUP(Table1[[#This Row],[Budget Code Description]],Dimentions!$X$6:$AC$139,2,FALSE)="","",VLOOKUP(Table1[[#This Row],[Budget Code Description]],Dimentions!$X$6:$AC$139,2,FALSE)),"")</f>
        <v/>
      </c>
      <c r="G322" s="141"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1" t="str">
        <f>IFERROR(VLOOKUP(Table1[[#This Row],[Budget Code Description]],Table6[#All],8,FALSE),"")</f>
        <v/>
      </c>
      <c r="L322" s="63"/>
      <c r="M322" s="65" t="str">
        <f>IFERROR(VLOOKUP(Table1[[#This Row],[Staff ID]],Table2[],2,FALSE),"")</f>
        <v/>
      </c>
      <c r="N322" s="209" t="str">
        <f>IFERROR(IF(VLOOKUP(Table1[[#This Row],[Budget Code Description]],Dimentions!$X$6:$AC$134,4,FALSE)="","",VLOOKUP(Table1[[#This Row],[Budget Code Description]],Dimentions!$X$6:$AC$134,4,FALSE)),"")</f>
        <v/>
      </c>
      <c r="O322" s="65" t="str">
        <f>IFERROR(VLOOKUP(Table1[[#This Row],[Vendor ID]],Table549[],2,FALSE),"")</f>
        <v/>
      </c>
      <c r="P322" s="63"/>
      <c r="Q322" s="141" t="str">
        <f>IF(Table1[[#This Row],[Posting Date]]&lt;&gt;"",$D$9,"")</f>
        <v/>
      </c>
      <c r="R322" s="157" t="str">
        <f>IF(Table1[[#This Row],[Posting Date]]&lt;&gt;"",$D$10,"")</f>
        <v/>
      </c>
      <c r="S322" s="66"/>
      <c r="T322" s="63"/>
      <c r="U322" s="67"/>
      <c r="V322" s="67"/>
      <c r="W322" s="67" t="str">
        <f t="shared" si="9"/>
        <v/>
      </c>
      <c r="X322" s="159" t="str">
        <f>IF(E322="","",(IF(Table1[[#This Row],[Cur]]="USD",Table1[[#This Row],[Cur_Amount Debit]],Table1[[#This Row],[Cur_Amount Debit]]/Table1[[#This Row],[Exchange Rate]])))</f>
        <v/>
      </c>
      <c r="Y322" s="159" t="str">
        <f>IF(E322="","",(IF(Table1[[#This Row],[Cur]]="USD",Table1[[#This Row],[Cur_Amount Credit]],Table1[[#This Row],[Cur_Amount Credit]]/ExchangeRate)))</f>
        <v/>
      </c>
      <c r="Z322" s="201" t="str">
        <f>IF(E322="","",(Table1[[#This Row],[Debit USD]]-Table1[[#This Row],[Credit USD]]))</f>
        <v/>
      </c>
      <c r="AA322" s="226"/>
      <c r="AB322" s="255"/>
      <c r="AC322" s="1"/>
      <c r="AD322" s="15"/>
      <c r="AE322" s="15" t="str">
        <f>IF(AND(OR(Table1[[#This Row],[Account]]="15030",Table1[[#This Row],[Account]]="15035",Table1[[#This Row],[Account]]="20150"),Table1[[#This Row],[Vendor ID]]=""),1,"")</f>
        <v/>
      </c>
      <c r="AF322" s="15"/>
      <c r="AG322" s="15"/>
      <c r="AH322" s="15"/>
      <c r="AI322" s="46" t="str">
        <f>IF(Table1[[#This Row],[Posting Date]]&lt;&gt;"","GJ-"&amp;CountryID,"")</f>
        <v/>
      </c>
      <c r="AJ322" s="59" t="str">
        <f>IF(Table1[[#This Row],[Posting Date]]&lt;&gt;"",Table1[[#This Row],[Posting Date]],"")</f>
        <v/>
      </c>
      <c r="AK322" s="46"/>
      <c r="AL322" s="46" t="str">
        <f>IF(Table1[[#This Row],[Description]]&lt;&gt;"",Table1[[#This Row],[Description]],"")</f>
        <v/>
      </c>
      <c r="AM322" s="46" t="str">
        <f>IF(Table1[[#This Row],[Posting Date]]&lt;&gt;"",Table1[[#This Row],[Reference Number]],"")</f>
        <v/>
      </c>
      <c r="AN322" s="46" t="str">
        <f>TRIM(Table1[[#This Row],[Line '#]])</f>
        <v/>
      </c>
      <c r="AO322" s="46" t="str">
        <f>TRIM(Table1[[#This Row],[Account]])</f>
        <v/>
      </c>
      <c r="AP322" s="46" t="str">
        <f>IF(Table1[[#This Row],[Posting Date]]&lt;&gt;"",$D$5,"")</f>
        <v/>
      </c>
      <c r="AQ322" s="46" t="str">
        <f>TRIM(Table1[[#This Row],[Departments-Prgrams]])</f>
        <v/>
      </c>
      <c r="AR322" s="46" t="str">
        <f>TRIM(Table1[[#This Row],[Grant]])</f>
        <v/>
      </c>
      <c r="AS322" s="46" t="str">
        <f>TRIM(Table1[[#This Row],[Staff ID]])</f>
        <v/>
      </c>
      <c r="AT322" s="46" t="str">
        <f>IF(TRIM(Table1[[#This Row],[Budget Code]])=0,"",TRIM(Table1[[#This Row],[Budget Code]]))</f>
        <v/>
      </c>
      <c r="AU322" s="46" t="str">
        <f>IF(Table1[[#This Row],[Line Description]]&lt;&gt;"",Table1[[#This Row],[Line Description]],"")</f>
        <v/>
      </c>
      <c r="AV322" s="46" t="str">
        <f>IF(Table1[[#This Row],[Cur_Amount Debit]]&gt;0,ROUND(Table1[[#This Row],[Cur_Amount Debit]],2),"")</f>
        <v/>
      </c>
      <c r="AW322" s="46" t="str">
        <f>IF(Table1[[#This Row],[Cur_Amount Credit]]&gt;0,ROUND(Table1[[#This Row],[Cur_Amount Credit]],2),"")</f>
        <v/>
      </c>
      <c r="AX322" s="46" t="str">
        <f>LEFT(Table1[[#This Row],[Cur]],3)</f>
        <v/>
      </c>
      <c r="AY322" s="59"/>
      <c r="AZ322" s="46"/>
      <c r="BA322" s="46" t="str">
        <f>IF(Table1[[#This Row],[Cur]]&lt;&gt;"",IF(Table1[[#This Row],[Cur]]="USD","",ExchangeRate),"")</f>
        <v/>
      </c>
      <c r="BB322" s="46" t="str">
        <f>IF(Table1[[#This Row],[Grant]]&lt;&gt;"",VLOOKUP(Table1[[#This Row],[Grant]],Grants!B:D,3),"")</f>
        <v/>
      </c>
      <c r="BC322" s="46" t="str">
        <f>TRIM(Table1[[#This Row],[Vendor ID]])</f>
        <v/>
      </c>
      <c r="BD322">
        <f>IF(Table1[[#This Row],[Reference Number]]=Q321,BD321,BD321+1)</f>
        <v>0</v>
      </c>
    </row>
    <row r="323" spans="1:56" ht="11.25" customHeight="1" x14ac:dyDescent="0.25">
      <c r="A323" s="1"/>
      <c r="B323" s="88" t="str">
        <f>IF(Table1[[#This Row],[Posting Date]]&lt;&gt;"",IF(Table1[[#This Row],[Reference Number]]=Q322,B322+1,1),"")</f>
        <v/>
      </c>
      <c r="C323" s="61"/>
      <c r="D323" s="61"/>
      <c r="E323" s="138"/>
      <c r="F323" s="141" t="str">
        <f>IFERROR(IF(VLOOKUP(Table1[[#This Row],[Budget Code Description]],Dimentions!$X$6:$AC$139,2,FALSE)="","",VLOOKUP(Table1[[#This Row],[Budget Code Description]],Dimentions!$X$6:$AC$139,2,FALSE)),"")</f>
        <v/>
      </c>
      <c r="G323" s="141"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1" t="str">
        <f>IFERROR(VLOOKUP(Table1[[#This Row],[Budget Code Description]],Table6[#All],8,FALSE),"")</f>
        <v/>
      </c>
      <c r="L323" s="63"/>
      <c r="M323" s="65" t="str">
        <f>IFERROR(VLOOKUP(Table1[[#This Row],[Staff ID]],Table2[],2,FALSE),"")</f>
        <v/>
      </c>
      <c r="N323" s="209" t="str">
        <f>IFERROR(IF(VLOOKUP(Table1[[#This Row],[Budget Code Description]],Dimentions!$X$6:$AC$134,4,FALSE)="","",VLOOKUP(Table1[[#This Row],[Budget Code Description]],Dimentions!$X$6:$AC$134,4,FALSE)),"")</f>
        <v/>
      </c>
      <c r="O323" s="65" t="str">
        <f>IFERROR(VLOOKUP(Table1[[#This Row],[Vendor ID]],Table549[],2,FALSE),"")</f>
        <v/>
      </c>
      <c r="P323" s="63"/>
      <c r="Q323" s="141" t="str">
        <f>IF(Table1[[#This Row],[Posting Date]]&lt;&gt;"",$D$9,"")</f>
        <v/>
      </c>
      <c r="R323" s="157" t="str">
        <f>IF(Table1[[#This Row],[Posting Date]]&lt;&gt;"",$D$10,"")</f>
        <v/>
      </c>
      <c r="S323" s="66"/>
      <c r="T323" s="63"/>
      <c r="U323" s="67"/>
      <c r="V323" s="67"/>
      <c r="W323" s="67" t="str">
        <f t="shared" si="9"/>
        <v/>
      </c>
      <c r="X323" s="159" t="str">
        <f>IF(E323="","",(IF(Table1[[#This Row],[Cur]]="USD",Table1[[#This Row],[Cur_Amount Debit]],Table1[[#This Row],[Cur_Amount Debit]]/Table1[[#This Row],[Exchange Rate]])))</f>
        <v/>
      </c>
      <c r="Y323" s="159" t="str">
        <f>IF(E323="","",(IF(Table1[[#This Row],[Cur]]="USD",Table1[[#This Row],[Cur_Amount Credit]],Table1[[#This Row],[Cur_Amount Credit]]/ExchangeRate)))</f>
        <v/>
      </c>
      <c r="Z323" s="201" t="str">
        <f>IF(E323="","",(Table1[[#This Row],[Debit USD]]-Table1[[#This Row],[Credit USD]]))</f>
        <v/>
      </c>
      <c r="AA323" s="226"/>
      <c r="AB323" s="255"/>
      <c r="AC323" s="1"/>
      <c r="AD323" s="15"/>
      <c r="AE323" s="15" t="str">
        <f>IF(AND(OR(Table1[[#This Row],[Account]]="15030",Table1[[#This Row],[Account]]="15035",Table1[[#This Row],[Account]]="20150"),Table1[[#This Row],[Vendor ID]]=""),1,"")</f>
        <v/>
      </c>
      <c r="AF323" s="15"/>
      <c r="AG323" s="15"/>
      <c r="AH323" s="15"/>
      <c r="AI323" s="46" t="str">
        <f>IF(Table1[[#This Row],[Posting Date]]&lt;&gt;"","GJ-"&amp;CountryID,"")</f>
        <v/>
      </c>
      <c r="AJ323" s="59" t="str">
        <f>IF(Table1[[#This Row],[Posting Date]]&lt;&gt;"",Table1[[#This Row],[Posting Date]],"")</f>
        <v/>
      </c>
      <c r="AK323" s="46"/>
      <c r="AL323" s="46" t="str">
        <f>IF(Table1[[#This Row],[Description]]&lt;&gt;"",Table1[[#This Row],[Description]],"")</f>
        <v/>
      </c>
      <c r="AM323" s="46" t="str">
        <f>IF(Table1[[#This Row],[Posting Date]]&lt;&gt;"",Table1[[#This Row],[Reference Number]],"")</f>
        <v/>
      </c>
      <c r="AN323" s="46" t="str">
        <f>TRIM(Table1[[#This Row],[Line '#]])</f>
        <v/>
      </c>
      <c r="AO323" s="46" t="str">
        <f>TRIM(Table1[[#This Row],[Account]])</f>
        <v/>
      </c>
      <c r="AP323" s="46" t="str">
        <f>IF(Table1[[#This Row],[Posting Date]]&lt;&gt;"",$D$5,"")</f>
        <v/>
      </c>
      <c r="AQ323" s="46" t="str">
        <f>TRIM(Table1[[#This Row],[Departments-Prgrams]])</f>
        <v/>
      </c>
      <c r="AR323" s="46" t="str">
        <f>TRIM(Table1[[#This Row],[Grant]])</f>
        <v/>
      </c>
      <c r="AS323" s="46" t="str">
        <f>TRIM(Table1[[#This Row],[Staff ID]])</f>
        <v/>
      </c>
      <c r="AT323" s="46" t="str">
        <f>IF(TRIM(Table1[[#This Row],[Budget Code]])=0,"",TRIM(Table1[[#This Row],[Budget Code]]))</f>
        <v/>
      </c>
      <c r="AU323" s="46" t="str">
        <f>IF(Table1[[#This Row],[Line Description]]&lt;&gt;"",Table1[[#This Row],[Line Description]],"")</f>
        <v/>
      </c>
      <c r="AV323" s="46" t="str">
        <f>IF(Table1[[#This Row],[Cur_Amount Debit]]&gt;0,ROUND(Table1[[#This Row],[Cur_Amount Debit]],2),"")</f>
        <v/>
      </c>
      <c r="AW323" s="46" t="str">
        <f>IF(Table1[[#This Row],[Cur_Amount Credit]]&gt;0,ROUND(Table1[[#This Row],[Cur_Amount Credit]],2),"")</f>
        <v/>
      </c>
      <c r="AX323" s="46" t="str">
        <f>LEFT(Table1[[#This Row],[Cur]],3)</f>
        <v/>
      </c>
      <c r="AY323" s="59"/>
      <c r="AZ323" s="46"/>
      <c r="BA323" s="46" t="str">
        <f>IF(Table1[[#This Row],[Cur]]&lt;&gt;"",IF(Table1[[#This Row],[Cur]]="USD","",ExchangeRate),"")</f>
        <v/>
      </c>
      <c r="BB323" s="46" t="str">
        <f>IF(Table1[[#This Row],[Grant]]&lt;&gt;"",VLOOKUP(Table1[[#This Row],[Grant]],Grants!B:D,3),"")</f>
        <v/>
      </c>
      <c r="BC323" s="46" t="str">
        <f>TRIM(Table1[[#This Row],[Vendor ID]])</f>
        <v/>
      </c>
      <c r="BD323">
        <f>IF(Table1[[#This Row],[Reference Number]]=Q322,BD322,BD322+1)</f>
        <v>0</v>
      </c>
    </row>
    <row r="324" spans="1:56" ht="11.25" customHeight="1" x14ac:dyDescent="0.25">
      <c r="A324" s="1"/>
      <c r="B324" s="88" t="str">
        <f>IF(Table1[[#This Row],[Posting Date]]&lt;&gt;"",IF(Table1[[#This Row],[Reference Number]]=Q323,B323+1,1),"")</f>
        <v/>
      </c>
      <c r="C324" s="61"/>
      <c r="D324" s="61"/>
      <c r="E324" s="138"/>
      <c r="F324" s="141" t="str">
        <f>IFERROR(IF(VLOOKUP(Table1[[#This Row],[Budget Code Description]],Dimentions!$X$6:$AC$139,2,FALSE)="","",VLOOKUP(Table1[[#This Row],[Budget Code Description]],Dimentions!$X$6:$AC$139,2,FALSE)),"")</f>
        <v/>
      </c>
      <c r="G324" s="141"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1" t="str">
        <f>IFERROR(VLOOKUP(Table1[[#This Row],[Budget Code Description]],Table6[#All],8,FALSE),"")</f>
        <v/>
      </c>
      <c r="L324" s="63"/>
      <c r="M324" s="65" t="str">
        <f>IFERROR(VLOOKUP(Table1[[#This Row],[Staff ID]],Table2[],2,FALSE),"")</f>
        <v/>
      </c>
      <c r="N324" s="209" t="str">
        <f>IFERROR(IF(VLOOKUP(Table1[[#This Row],[Budget Code Description]],Dimentions!$X$6:$AC$134,4,FALSE)="","",VLOOKUP(Table1[[#This Row],[Budget Code Description]],Dimentions!$X$6:$AC$134,4,FALSE)),"")</f>
        <v/>
      </c>
      <c r="O324" s="65" t="str">
        <f>IFERROR(VLOOKUP(Table1[[#This Row],[Vendor ID]],Table549[],2,FALSE),"")</f>
        <v/>
      </c>
      <c r="P324" s="63"/>
      <c r="Q324" s="141" t="str">
        <f>IF(Table1[[#This Row],[Posting Date]]&lt;&gt;"",$D$9,"")</f>
        <v/>
      </c>
      <c r="R324" s="157" t="str">
        <f>IF(Table1[[#This Row],[Posting Date]]&lt;&gt;"",$D$10,"")</f>
        <v/>
      </c>
      <c r="S324" s="66"/>
      <c r="T324" s="63"/>
      <c r="U324" s="67"/>
      <c r="V324" s="67"/>
      <c r="W324" s="67" t="str">
        <f t="shared" si="9"/>
        <v/>
      </c>
      <c r="X324" s="159" t="str">
        <f>IF(E324="","",(IF(Table1[[#This Row],[Cur]]="USD",Table1[[#This Row],[Cur_Amount Debit]],Table1[[#This Row],[Cur_Amount Debit]]/Table1[[#This Row],[Exchange Rate]])))</f>
        <v/>
      </c>
      <c r="Y324" s="159" t="str">
        <f>IF(E324="","",(IF(Table1[[#This Row],[Cur]]="USD",Table1[[#This Row],[Cur_Amount Credit]],Table1[[#This Row],[Cur_Amount Credit]]/ExchangeRate)))</f>
        <v/>
      </c>
      <c r="Z324" s="201" t="str">
        <f>IF(E324="","",(Table1[[#This Row],[Debit USD]]-Table1[[#This Row],[Credit USD]]))</f>
        <v/>
      </c>
      <c r="AA324" s="226"/>
      <c r="AB324" s="255"/>
      <c r="AC324" s="1"/>
      <c r="AD324" s="15"/>
      <c r="AE324" s="15" t="str">
        <f>IF(AND(OR(Table1[[#This Row],[Account]]="15030",Table1[[#This Row],[Account]]="15035",Table1[[#This Row],[Account]]="20150"),Table1[[#This Row],[Vendor ID]]=""),1,"")</f>
        <v/>
      </c>
      <c r="AF324" s="15"/>
      <c r="AG324" s="15"/>
      <c r="AH324" s="15"/>
      <c r="AI324" s="46" t="str">
        <f>IF(Table1[[#This Row],[Posting Date]]&lt;&gt;"","GJ-"&amp;CountryID,"")</f>
        <v/>
      </c>
      <c r="AJ324" s="59" t="str">
        <f>IF(Table1[[#This Row],[Posting Date]]&lt;&gt;"",Table1[[#This Row],[Posting Date]],"")</f>
        <v/>
      </c>
      <c r="AK324" s="46"/>
      <c r="AL324" s="46" t="str">
        <f>IF(Table1[[#This Row],[Description]]&lt;&gt;"",Table1[[#This Row],[Description]],"")</f>
        <v/>
      </c>
      <c r="AM324" s="46" t="str">
        <f>IF(Table1[[#This Row],[Posting Date]]&lt;&gt;"",Table1[[#This Row],[Reference Number]],"")</f>
        <v/>
      </c>
      <c r="AN324" s="46" t="str">
        <f>TRIM(Table1[[#This Row],[Line '#]])</f>
        <v/>
      </c>
      <c r="AO324" s="46" t="str">
        <f>TRIM(Table1[[#This Row],[Account]])</f>
        <v/>
      </c>
      <c r="AP324" s="46" t="str">
        <f>IF(Table1[[#This Row],[Posting Date]]&lt;&gt;"",$D$5,"")</f>
        <v/>
      </c>
      <c r="AQ324" s="46" t="str">
        <f>TRIM(Table1[[#This Row],[Departments-Prgrams]])</f>
        <v/>
      </c>
      <c r="AR324" s="46" t="str">
        <f>TRIM(Table1[[#This Row],[Grant]])</f>
        <v/>
      </c>
      <c r="AS324" s="46" t="str">
        <f>TRIM(Table1[[#This Row],[Staff ID]])</f>
        <v/>
      </c>
      <c r="AT324" s="46" t="str">
        <f>IF(TRIM(Table1[[#This Row],[Budget Code]])=0,"",TRIM(Table1[[#This Row],[Budget Code]]))</f>
        <v/>
      </c>
      <c r="AU324" s="46" t="str">
        <f>IF(Table1[[#This Row],[Line Description]]&lt;&gt;"",Table1[[#This Row],[Line Description]],"")</f>
        <v/>
      </c>
      <c r="AV324" s="46" t="str">
        <f>IF(Table1[[#This Row],[Cur_Amount Debit]]&gt;0,ROUND(Table1[[#This Row],[Cur_Amount Debit]],2),"")</f>
        <v/>
      </c>
      <c r="AW324" s="46" t="str">
        <f>IF(Table1[[#This Row],[Cur_Amount Credit]]&gt;0,ROUND(Table1[[#This Row],[Cur_Amount Credit]],2),"")</f>
        <v/>
      </c>
      <c r="AX324" s="46" t="str">
        <f>LEFT(Table1[[#This Row],[Cur]],3)</f>
        <v/>
      </c>
      <c r="AY324" s="59"/>
      <c r="AZ324" s="46"/>
      <c r="BA324" s="46" t="str">
        <f>IF(Table1[[#This Row],[Cur]]&lt;&gt;"",IF(Table1[[#This Row],[Cur]]="USD","",ExchangeRate),"")</f>
        <v/>
      </c>
      <c r="BB324" s="46" t="str">
        <f>IF(Table1[[#This Row],[Grant]]&lt;&gt;"",VLOOKUP(Table1[[#This Row],[Grant]],Grants!B:D,3),"")</f>
        <v/>
      </c>
      <c r="BC324" s="46" t="str">
        <f>TRIM(Table1[[#This Row],[Vendor ID]])</f>
        <v/>
      </c>
      <c r="BD324">
        <f>IF(Table1[[#This Row],[Reference Number]]=Q323,BD323,BD323+1)</f>
        <v>0</v>
      </c>
    </row>
    <row r="325" spans="1:56" ht="11.25" customHeight="1" x14ac:dyDescent="0.25">
      <c r="A325" s="1"/>
      <c r="B325" s="88" t="str">
        <f>IF(Table1[[#This Row],[Posting Date]]&lt;&gt;"",IF(Table1[[#This Row],[Reference Number]]=Q324,B324+1,1),"")</f>
        <v/>
      </c>
      <c r="C325" s="61"/>
      <c r="D325" s="61"/>
      <c r="E325" s="138"/>
      <c r="F325" s="141" t="str">
        <f>IFERROR(IF(VLOOKUP(Table1[[#This Row],[Budget Code Description]],Dimentions!$X$6:$AC$139,2,FALSE)="","",VLOOKUP(Table1[[#This Row],[Budget Code Description]],Dimentions!$X$6:$AC$139,2,FALSE)),"")</f>
        <v/>
      </c>
      <c r="G325" s="141"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1" t="str">
        <f>IFERROR(VLOOKUP(Table1[[#This Row],[Budget Code Description]],Table6[#All],8,FALSE),"")</f>
        <v/>
      </c>
      <c r="L325" s="63"/>
      <c r="M325" s="65" t="str">
        <f>IFERROR(VLOOKUP(Table1[[#This Row],[Staff ID]],Table2[],2,FALSE),"")</f>
        <v/>
      </c>
      <c r="N325" s="209" t="str">
        <f>IFERROR(IF(VLOOKUP(Table1[[#This Row],[Budget Code Description]],Dimentions!$X$6:$AC$134,4,FALSE)="","",VLOOKUP(Table1[[#This Row],[Budget Code Description]],Dimentions!$X$6:$AC$134,4,FALSE)),"")</f>
        <v/>
      </c>
      <c r="O325" s="65" t="str">
        <f>IFERROR(VLOOKUP(Table1[[#This Row],[Vendor ID]],Table549[],2,FALSE),"")</f>
        <v/>
      </c>
      <c r="P325" s="63"/>
      <c r="Q325" s="141" t="str">
        <f>IF(Table1[[#This Row],[Posting Date]]&lt;&gt;"",$D$9,"")</f>
        <v/>
      </c>
      <c r="R325" s="157" t="str">
        <f>IF(Table1[[#This Row],[Posting Date]]&lt;&gt;"",$D$10,"")</f>
        <v/>
      </c>
      <c r="S325" s="66"/>
      <c r="T325" s="63"/>
      <c r="U325" s="67"/>
      <c r="V325" s="67"/>
      <c r="W325" s="67" t="str">
        <f t="shared" si="9"/>
        <v/>
      </c>
      <c r="X325" s="159" t="str">
        <f>IF(E325="","",(IF(Table1[[#This Row],[Cur]]="USD",Table1[[#This Row],[Cur_Amount Debit]],Table1[[#This Row],[Cur_Amount Debit]]/Table1[[#This Row],[Exchange Rate]])))</f>
        <v/>
      </c>
      <c r="Y325" s="159" t="str">
        <f>IF(E325="","",(IF(Table1[[#This Row],[Cur]]="USD",Table1[[#This Row],[Cur_Amount Credit]],Table1[[#This Row],[Cur_Amount Credit]]/ExchangeRate)))</f>
        <v/>
      </c>
      <c r="Z325" s="201" t="str">
        <f>IF(E325="","",(Table1[[#This Row],[Debit USD]]-Table1[[#This Row],[Credit USD]]))</f>
        <v/>
      </c>
      <c r="AA325" s="226"/>
      <c r="AB325" s="255"/>
      <c r="AC325" s="1"/>
      <c r="AD325" s="15"/>
      <c r="AE325" s="15" t="str">
        <f>IF(AND(OR(Table1[[#This Row],[Account]]="15030",Table1[[#This Row],[Account]]="15035",Table1[[#This Row],[Account]]="20150"),Table1[[#This Row],[Vendor ID]]=""),1,"")</f>
        <v/>
      </c>
      <c r="AF325" s="15"/>
      <c r="AG325" s="15"/>
      <c r="AH325" s="15"/>
      <c r="AI325" s="46" t="str">
        <f>IF(Table1[[#This Row],[Posting Date]]&lt;&gt;"","GJ-"&amp;CountryID,"")</f>
        <v/>
      </c>
      <c r="AJ325" s="59" t="str">
        <f>IF(Table1[[#This Row],[Posting Date]]&lt;&gt;"",Table1[[#This Row],[Posting Date]],"")</f>
        <v/>
      </c>
      <c r="AK325" s="46"/>
      <c r="AL325" s="46" t="str">
        <f>IF(Table1[[#This Row],[Description]]&lt;&gt;"",Table1[[#This Row],[Description]],"")</f>
        <v/>
      </c>
      <c r="AM325" s="46" t="str">
        <f>IF(Table1[[#This Row],[Posting Date]]&lt;&gt;"",Table1[[#This Row],[Reference Number]],"")</f>
        <v/>
      </c>
      <c r="AN325" s="46" t="str">
        <f>TRIM(Table1[[#This Row],[Line '#]])</f>
        <v/>
      </c>
      <c r="AO325" s="46" t="str">
        <f>TRIM(Table1[[#This Row],[Account]])</f>
        <v/>
      </c>
      <c r="AP325" s="46" t="str">
        <f>IF(Table1[[#This Row],[Posting Date]]&lt;&gt;"",$D$5,"")</f>
        <v/>
      </c>
      <c r="AQ325" s="46" t="str">
        <f>TRIM(Table1[[#This Row],[Departments-Prgrams]])</f>
        <v/>
      </c>
      <c r="AR325" s="46" t="str">
        <f>TRIM(Table1[[#This Row],[Grant]])</f>
        <v/>
      </c>
      <c r="AS325" s="46" t="str">
        <f>TRIM(Table1[[#This Row],[Staff ID]])</f>
        <v/>
      </c>
      <c r="AT325" s="46" t="str">
        <f>IF(TRIM(Table1[[#This Row],[Budget Code]])=0,"",TRIM(Table1[[#This Row],[Budget Code]]))</f>
        <v/>
      </c>
      <c r="AU325" s="46" t="str">
        <f>IF(Table1[[#This Row],[Line Description]]&lt;&gt;"",Table1[[#This Row],[Line Description]],"")</f>
        <v/>
      </c>
      <c r="AV325" s="46" t="str">
        <f>IF(Table1[[#This Row],[Cur_Amount Debit]]&gt;0,ROUND(Table1[[#This Row],[Cur_Amount Debit]],2),"")</f>
        <v/>
      </c>
      <c r="AW325" s="46" t="str">
        <f>IF(Table1[[#This Row],[Cur_Amount Credit]]&gt;0,ROUND(Table1[[#This Row],[Cur_Amount Credit]],2),"")</f>
        <v/>
      </c>
      <c r="AX325" s="46" t="str">
        <f>LEFT(Table1[[#This Row],[Cur]],3)</f>
        <v/>
      </c>
      <c r="AY325" s="59"/>
      <c r="AZ325" s="46"/>
      <c r="BA325" s="46" t="str">
        <f>IF(Table1[[#This Row],[Cur]]&lt;&gt;"",IF(Table1[[#This Row],[Cur]]="USD","",ExchangeRate),"")</f>
        <v/>
      </c>
      <c r="BB325" s="46" t="str">
        <f>IF(Table1[[#This Row],[Grant]]&lt;&gt;"",VLOOKUP(Table1[[#This Row],[Grant]],Grants!B:D,3),"")</f>
        <v/>
      </c>
      <c r="BC325" s="46" t="str">
        <f>TRIM(Table1[[#This Row],[Vendor ID]])</f>
        <v/>
      </c>
      <c r="BD325">
        <f>IF(Table1[[#This Row],[Reference Number]]=Q324,BD324,BD324+1)</f>
        <v>0</v>
      </c>
    </row>
    <row r="326" spans="1:56" ht="11.25" customHeight="1" x14ac:dyDescent="0.25">
      <c r="A326" s="1"/>
      <c r="B326" s="88" t="str">
        <f>IF(Table1[[#This Row],[Posting Date]]&lt;&gt;"",IF(Table1[[#This Row],[Reference Number]]=Q325,B325+1,1),"")</f>
        <v/>
      </c>
      <c r="C326" s="61"/>
      <c r="D326" s="61"/>
      <c r="E326" s="138"/>
      <c r="F326" s="141" t="str">
        <f>IFERROR(IF(VLOOKUP(Table1[[#This Row],[Budget Code Description]],Dimentions!$X$6:$AC$139,2,FALSE)="","",VLOOKUP(Table1[[#This Row],[Budget Code Description]],Dimentions!$X$6:$AC$139,2,FALSE)),"")</f>
        <v/>
      </c>
      <c r="G326" s="141"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1" t="str">
        <f>IFERROR(VLOOKUP(Table1[[#This Row],[Budget Code Description]],Table6[#All],8,FALSE),"")</f>
        <v/>
      </c>
      <c r="L326" s="63"/>
      <c r="M326" s="65" t="str">
        <f>IFERROR(VLOOKUP(Table1[[#This Row],[Staff ID]],Table2[],2,FALSE),"")</f>
        <v/>
      </c>
      <c r="N326" s="209" t="str">
        <f>IFERROR(IF(VLOOKUP(Table1[[#This Row],[Budget Code Description]],Dimentions!$X$6:$AC$134,4,FALSE)="","",VLOOKUP(Table1[[#This Row],[Budget Code Description]],Dimentions!$X$6:$AC$134,4,FALSE)),"")</f>
        <v/>
      </c>
      <c r="O326" s="65" t="str">
        <f>IFERROR(VLOOKUP(Table1[[#This Row],[Vendor ID]],Table549[],2,FALSE),"")</f>
        <v/>
      </c>
      <c r="P326" s="63"/>
      <c r="Q326" s="141" t="str">
        <f>IF(Table1[[#This Row],[Posting Date]]&lt;&gt;"",$D$9,"")</f>
        <v/>
      </c>
      <c r="R326" s="157" t="str">
        <f>IF(Table1[[#This Row],[Posting Date]]&lt;&gt;"",$D$10,"")</f>
        <v/>
      </c>
      <c r="S326" s="66"/>
      <c r="T326" s="63"/>
      <c r="U326" s="67"/>
      <c r="V326" s="67"/>
      <c r="W326" s="67" t="str">
        <f t="shared" si="9"/>
        <v/>
      </c>
      <c r="X326" s="159" t="str">
        <f>IF(E326="","",(IF(Table1[[#This Row],[Cur]]="USD",Table1[[#This Row],[Cur_Amount Debit]],Table1[[#This Row],[Cur_Amount Debit]]/Table1[[#This Row],[Exchange Rate]])))</f>
        <v/>
      </c>
      <c r="Y326" s="159" t="str">
        <f>IF(E326="","",(IF(Table1[[#This Row],[Cur]]="USD",Table1[[#This Row],[Cur_Amount Credit]],Table1[[#This Row],[Cur_Amount Credit]]/ExchangeRate)))</f>
        <v/>
      </c>
      <c r="Z326" s="201" t="str">
        <f>IF(E326="","",(Table1[[#This Row],[Debit USD]]-Table1[[#This Row],[Credit USD]]))</f>
        <v/>
      </c>
      <c r="AA326" s="226"/>
      <c r="AB326" s="255"/>
      <c r="AC326" s="1"/>
      <c r="AD326" s="15"/>
      <c r="AE326" s="15" t="str">
        <f>IF(AND(OR(Table1[[#This Row],[Account]]="15030",Table1[[#This Row],[Account]]="15035",Table1[[#This Row],[Account]]="20150"),Table1[[#This Row],[Vendor ID]]=""),1,"")</f>
        <v/>
      </c>
      <c r="AF326" s="15"/>
      <c r="AG326" s="15"/>
      <c r="AH326" s="15"/>
      <c r="AI326" s="46" t="str">
        <f>IF(Table1[[#This Row],[Posting Date]]&lt;&gt;"","GJ-"&amp;CountryID,"")</f>
        <v/>
      </c>
      <c r="AJ326" s="59" t="str">
        <f>IF(Table1[[#This Row],[Posting Date]]&lt;&gt;"",Table1[[#This Row],[Posting Date]],"")</f>
        <v/>
      </c>
      <c r="AK326" s="46"/>
      <c r="AL326" s="46" t="str">
        <f>IF(Table1[[#This Row],[Description]]&lt;&gt;"",Table1[[#This Row],[Description]],"")</f>
        <v/>
      </c>
      <c r="AM326" s="46" t="str">
        <f>IF(Table1[[#This Row],[Posting Date]]&lt;&gt;"",Table1[[#This Row],[Reference Number]],"")</f>
        <v/>
      </c>
      <c r="AN326" s="46" t="str">
        <f>TRIM(Table1[[#This Row],[Line '#]])</f>
        <v/>
      </c>
      <c r="AO326" s="46" t="str">
        <f>TRIM(Table1[[#This Row],[Account]])</f>
        <v/>
      </c>
      <c r="AP326" s="46" t="str">
        <f>IF(Table1[[#This Row],[Posting Date]]&lt;&gt;"",$D$5,"")</f>
        <v/>
      </c>
      <c r="AQ326" s="46" t="str">
        <f>TRIM(Table1[[#This Row],[Departments-Prgrams]])</f>
        <v/>
      </c>
      <c r="AR326" s="46" t="str">
        <f>TRIM(Table1[[#This Row],[Grant]])</f>
        <v/>
      </c>
      <c r="AS326" s="46" t="str">
        <f>TRIM(Table1[[#This Row],[Staff ID]])</f>
        <v/>
      </c>
      <c r="AT326" s="46" t="str">
        <f>IF(TRIM(Table1[[#This Row],[Budget Code]])=0,"",TRIM(Table1[[#This Row],[Budget Code]]))</f>
        <v/>
      </c>
      <c r="AU326" s="46" t="str">
        <f>IF(Table1[[#This Row],[Line Description]]&lt;&gt;"",Table1[[#This Row],[Line Description]],"")</f>
        <v/>
      </c>
      <c r="AV326" s="46" t="str">
        <f>IF(Table1[[#This Row],[Cur_Amount Debit]]&gt;0,ROUND(Table1[[#This Row],[Cur_Amount Debit]],2),"")</f>
        <v/>
      </c>
      <c r="AW326" s="46" t="str">
        <f>IF(Table1[[#This Row],[Cur_Amount Credit]]&gt;0,ROUND(Table1[[#This Row],[Cur_Amount Credit]],2),"")</f>
        <v/>
      </c>
      <c r="AX326" s="46" t="str">
        <f>LEFT(Table1[[#This Row],[Cur]],3)</f>
        <v/>
      </c>
      <c r="AY326" s="59"/>
      <c r="AZ326" s="46"/>
      <c r="BA326" s="46" t="str">
        <f>IF(Table1[[#This Row],[Cur]]&lt;&gt;"",IF(Table1[[#This Row],[Cur]]="USD","",ExchangeRate),"")</f>
        <v/>
      </c>
      <c r="BB326" s="46" t="str">
        <f>IF(Table1[[#This Row],[Grant]]&lt;&gt;"",VLOOKUP(Table1[[#This Row],[Grant]],Grants!B:D,3),"")</f>
        <v/>
      </c>
      <c r="BC326" s="46" t="str">
        <f>TRIM(Table1[[#This Row],[Vendor ID]])</f>
        <v/>
      </c>
      <c r="BD326">
        <f>IF(Table1[[#This Row],[Reference Number]]=Q325,BD325,BD325+1)</f>
        <v>0</v>
      </c>
    </row>
    <row r="327" spans="1:56" ht="11.25" customHeight="1" x14ac:dyDescent="0.25">
      <c r="A327" s="1"/>
      <c r="B327" s="88" t="str">
        <f>IF(Table1[[#This Row],[Posting Date]]&lt;&gt;"",IF(Table1[[#This Row],[Reference Number]]=Q326,B326+1,1),"")</f>
        <v/>
      </c>
      <c r="C327" s="61"/>
      <c r="D327" s="61"/>
      <c r="E327" s="138"/>
      <c r="F327" s="141" t="str">
        <f>IFERROR(IF(VLOOKUP(Table1[[#This Row],[Budget Code Description]],Dimentions!$X$6:$AC$139,2,FALSE)="","",VLOOKUP(Table1[[#This Row],[Budget Code Description]],Dimentions!$X$6:$AC$139,2,FALSE)),"")</f>
        <v/>
      </c>
      <c r="G327" s="141"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1" t="str">
        <f>IFERROR(VLOOKUP(Table1[[#This Row],[Budget Code Description]],Table6[#All],8,FALSE),"")</f>
        <v/>
      </c>
      <c r="L327" s="63"/>
      <c r="M327" s="65" t="str">
        <f>IFERROR(VLOOKUP(Table1[[#This Row],[Staff ID]],Table2[],2,FALSE),"")</f>
        <v/>
      </c>
      <c r="N327" s="209" t="str">
        <f>IFERROR(IF(VLOOKUP(Table1[[#This Row],[Budget Code Description]],Dimentions!$X$6:$AC$134,4,FALSE)="","",VLOOKUP(Table1[[#This Row],[Budget Code Description]],Dimentions!$X$6:$AC$134,4,FALSE)),"")</f>
        <v/>
      </c>
      <c r="O327" s="65" t="str">
        <f>IFERROR(VLOOKUP(Table1[[#This Row],[Vendor ID]],Table549[],2,FALSE),"")</f>
        <v/>
      </c>
      <c r="P327" s="63"/>
      <c r="Q327" s="141" t="str">
        <f>IF(Table1[[#This Row],[Posting Date]]&lt;&gt;"",$D$9,"")</f>
        <v/>
      </c>
      <c r="R327" s="157" t="str">
        <f>IF(Table1[[#This Row],[Posting Date]]&lt;&gt;"",$D$10,"")</f>
        <v/>
      </c>
      <c r="S327" s="66"/>
      <c r="T327" s="63"/>
      <c r="U327" s="67"/>
      <c r="V327" s="67"/>
      <c r="W327" s="67" t="str">
        <f t="shared" si="9"/>
        <v/>
      </c>
      <c r="X327" s="159" t="str">
        <f>IF(E327="","",(IF(Table1[[#This Row],[Cur]]="USD",Table1[[#This Row],[Cur_Amount Debit]],Table1[[#This Row],[Cur_Amount Debit]]/Table1[[#This Row],[Exchange Rate]])))</f>
        <v/>
      </c>
      <c r="Y327" s="159" t="str">
        <f>IF(E327="","",(IF(Table1[[#This Row],[Cur]]="USD",Table1[[#This Row],[Cur_Amount Credit]],Table1[[#This Row],[Cur_Amount Credit]]/ExchangeRate)))</f>
        <v/>
      </c>
      <c r="Z327" s="201" t="str">
        <f>IF(E327="","",(Table1[[#This Row],[Debit USD]]-Table1[[#This Row],[Credit USD]]))</f>
        <v/>
      </c>
      <c r="AA327" s="226"/>
      <c r="AB327" s="255"/>
      <c r="AC327" s="1"/>
      <c r="AD327" s="15"/>
      <c r="AE327" s="15" t="str">
        <f>IF(AND(OR(Table1[[#This Row],[Account]]="15030",Table1[[#This Row],[Account]]="15035",Table1[[#This Row],[Account]]="20150"),Table1[[#This Row],[Vendor ID]]=""),1,"")</f>
        <v/>
      </c>
      <c r="AF327" s="15"/>
      <c r="AG327" s="15"/>
      <c r="AH327" s="15"/>
      <c r="AI327" s="46" t="str">
        <f>IF(Table1[[#This Row],[Posting Date]]&lt;&gt;"","GJ-"&amp;CountryID,"")</f>
        <v/>
      </c>
      <c r="AJ327" s="59" t="str">
        <f>IF(Table1[[#This Row],[Posting Date]]&lt;&gt;"",Table1[[#This Row],[Posting Date]],"")</f>
        <v/>
      </c>
      <c r="AK327" s="46"/>
      <c r="AL327" s="46" t="str">
        <f>IF(Table1[[#This Row],[Description]]&lt;&gt;"",Table1[[#This Row],[Description]],"")</f>
        <v/>
      </c>
      <c r="AM327" s="46" t="str">
        <f>IF(Table1[[#This Row],[Posting Date]]&lt;&gt;"",Table1[[#This Row],[Reference Number]],"")</f>
        <v/>
      </c>
      <c r="AN327" s="46" t="str">
        <f>TRIM(Table1[[#This Row],[Line '#]])</f>
        <v/>
      </c>
      <c r="AO327" s="46" t="str">
        <f>TRIM(Table1[[#This Row],[Account]])</f>
        <v/>
      </c>
      <c r="AP327" s="46" t="str">
        <f>IF(Table1[[#This Row],[Posting Date]]&lt;&gt;"",$D$5,"")</f>
        <v/>
      </c>
      <c r="AQ327" s="46" t="str">
        <f>TRIM(Table1[[#This Row],[Departments-Prgrams]])</f>
        <v/>
      </c>
      <c r="AR327" s="46" t="str">
        <f>TRIM(Table1[[#This Row],[Grant]])</f>
        <v/>
      </c>
      <c r="AS327" s="46" t="str">
        <f>TRIM(Table1[[#This Row],[Staff ID]])</f>
        <v/>
      </c>
      <c r="AT327" s="46" t="str">
        <f>IF(TRIM(Table1[[#This Row],[Budget Code]])=0,"",TRIM(Table1[[#This Row],[Budget Code]]))</f>
        <v/>
      </c>
      <c r="AU327" s="46" t="str">
        <f>IF(Table1[[#This Row],[Line Description]]&lt;&gt;"",Table1[[#This Row],[Line Description]],"")</f>
        <v/>
      </c>
      <c r="AV327" s="46" t="str">
        <f>IF(Table1[[#This Row],[Cur_Amount Debit]]&gt;0,ROUND(Table1[[#This Row],[Cur_Amount Debit]],2),"")</f>
        <v/>
      </c>
      <c r="AW327" s="46" t="str">
        <f>IF(Table1[[#This Row],[Cur_Amount Credit]]&gt;0,ROUND(Table1[[#This Row],[Cur_Amount Credit]],2),"")</f>
        <v/>
      </c>
      <c r="AX327" s="46" t="str">
        <f>LEFT(Table1[[#This Row],[Cur]],3)</f>
        <v/>
      </c>
      <c r="AY327" s="59"/>
      <c r="AZ327" s="46"/>
      <c r="BA327" s="46" t="str">
        <f>IF(Table1[[#This Row],[Cur]]&lt;&gt;"",IF(Table1[[#This Row],[Cur]]="USD","",ExchangeRate),"")</f>
        <v/>
      </c>
      <c r="BB327" s="46" t="str">
        <f>IF(Table1[[#This Row],[Grant]]&lt;&gt;"",VLOOKUP(Table1[[#This Row],[Grant]],Grants!B:D,3),"")</f>
        <v/>
      </c>
      <c r="BC327" s="46" t="str">
        <f>TRIM(Table1[[#This Row],[Vendor ID]])</f>
        <v/>
      </c>
      <c r="BD327">
        <f>IF(Table1[[#This Row],[Reference Number]]=Q326,BD326,BD326+1)</f>
        <v>0</v>
      </c>
    </row>
    <row r="328" spans="1:56" ht="11.25" customHeight="1" x14ac:dyDescent="0.25">
      <c r="A328" s="1"/>
      <c r="B328" s="88" t="str">
        <f>IF(Table1[[#This Row],[Posting Date]]&lt;&gt;"",IF(Table1[[#This Row],[Reference Number]]=Q327,B327+1,1),"")</f>
        <v/>
      </c>
      <c r="C328" s="61"/>
      <c r="D328" s="61"/>
      <c r="E328" s="138"/>
      <c r="F328" s="141" t="str">
        <f>IFERROR(IF(VLOOKUP(Table1[[#This Row],[Budget Code Description]],Dimentions!$X$6:$AC$139,2,FALSE)="","",VLOOKUP(Table1[[#This Row],[Budget Code Description]],Dimentions!$X$6:$AC$139,2,FALSE)),"")</f>
        <v/>
      </c>
      <c r="G328" s="141"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1" t="str">
        <f>IFERROR(VLOOKUP(Table1[[#This Row],[Budget Code Description]],Table6[#All],8,FALSE),"")</f>
        <v/>
      </c>
      <c r="L328" s="63"/>
      <c r="M328" s="65" t="str">
        <f>IFERROR(VLOOKUP(Table1[[#This Row],[Staff ID]],Table2[],2,FALSE),"")</f>
        <v/>
      </c>
      <c r="N328" s="209" t="str">
        <f>IFERROR(IF(VLOOKUP(Table1[[#This Row],[Budget Code Description]],Dimentions!$X$6:$AC$134,4,FALSE)="","",VLOOKUP(Table1[[#This Row],[Budget Code Description]],Dimentions!$X$6:$AC$134,4,FALSE)),"")</f>
        <v/>
      </c>
      <c r="O328" s="65" t="str">
        <f>IFERROR(VLOOKUP(Table1[[#This Row],[Vendor ID]],Table549[],2,FALSE),"")</f>
        <v/>
      </c>
      <c r="P328" s="63"/>
      <c r="Q328" s="141" t="str">
        <f>IF(Table1[[#This Row],[Posting Date]]&lt;&gt;"",$D$9,"")</f>
        <v/>
      </c>
      <c r="R328" s="157" t="str">
        <f>IF(Table1[[#This Row],[Posting Date]]&lt;&gt;"",$D$10,"")</f>
        <v/>
      </c>
      <c r="S328" s="66"/>
      <c r="T328" s="63"/>
      <c r="U328" s="67"/>
      <c r="V328" s="67"/>
      <c r="W328" s="67" t="str">
        <f t="shared" si="9"/>
        <v/>
      </c>
      <c r="X328" s="159" t="str">
        <f>IF(E328="","",(IF(Table1[[#This Row],[Cur]]="USD",Table1[[#This Row],[Cur_Amount Debit]],Table1[[#This Row],[Cur_Amount Debit]]/Table1[[#This Row],[Exchange Rate]])))</f>
        <v/>
      </c>
      <c r="Y328" s="159" t="str">
        <f>IF(E328="","",(IF(Table1[[#This Row],[Cur]]="USD",Table1[[#This Row],[Cur_Amount Credit]],Table1[[#This Row],[Cur_Amount Credit]]/ExchangeRate)))</f>
        <v/>
      </c>
      <c r="Z328" s="201" t="str">
        <f>IF(E328="","",(Table1[[#This Row],[Debit USD]]-Table1[[#This Row],[Credit USD]]))</f>
        <v/>
      </c>
      <c r="AA328" s="226"/>
      <c r="AB328" s="255"/>
      <c r="AC328" s="1"/>
      <c r="AD328" s="15"/>
      <c r="AE328" s="15" t="str">
        <f>IF(AND(OR(Table1[[#This Row],[Account]]="15030",Table1[[#This Row],[Account]]="15035",Table1[[#This Row],[Account]]="20150"),Table1[[#This Row],[Vendor ID]]=""),1,"")</f>
        <v/>
      </c>
      <c r="AF328" s="15"/>
      <c r="AG328" s="15"/>
      <c r="AH328" s="15"/>
      <c r="AI328" s="46" t="str">
        <f>IF(Table1[[#This Row],[Posting Date]]&lt;&gt;"","GJ-"&amp;CountryID,"")</f>
        <v/>
      </c>
      <c r="AJ328" s="59" t="str">
        <f>IF(Table1[[#This Row],[Posting Date]]&lt;&gt;"",Table1[[#This Row],[Posting Date]],"")</f>
        <v/>
      </c>
      <c r="AK328" s="46"/>
      <c r="AL328" s="46" t="str">
        <f>IF(Table1[[#This Row],[Description]]&lt;&gt;"",Table1[[#This Row],[Description]],"")</f>
        <v/>
      </c>
      <c r="AM328" s="46" t="str">
        <f>IF(Table1[[#This Row],[Posting Date]]&lt;&gt;"",Table1[[#This Row],[Reference Number]],"")</f>
        <v/>
      </c>
      <c r="AN328" s="46" t="str">
        <f>TRIM(Table1[[#This Row],[Line '#]])</f>
        <v/>
      </c>
      <c r="AO328" s="46" t="str">
        <f>TRIM(Table1[[#This Row],[Account]])</f>
        <v/>
      </c>
      <c r="AP328" s="46" t="str">
        <f>IF(Table1[[#This Row],[Posting Date]]&lt;&gt;"",$D$5,"")</f>
        <v/>
      </c>
      <c r="AQ328" s="46" t="str">
        <f>TRIM(Table1[[#This Row],[Departments-Prgrams]])</f>
        <v/>
      </c>
      <c r="AR328" s="46" t="str">
        <f>TRIM(Table1[[#This Row],[Grant]])</f>
        <v/>
      </c>
      <c r="AS328" s="46" t="str">
        <f>TRIM(Table1[[#This Row],[Staff ID]])</f>
        <v/>
      </c>
      <c r="AT328" s="46" t="str">
        <f>IF(TRIM(Table1[[#This Row],[Budget Code]])=0,"",TRIM(Table1[[#This Row],[Budget Code]]))</f>
        <v/>
      </c>
      <c r="AU328" s="46" t="str">
        <f>IF(Table1[[#This Row],[Line Description]]&lt;&gt;"",Table1[[#This Row],[Line Description]],"")</f>
        <v/>
      </c>
      <c r="AV328" s="46" t="str">
        <f>IF(Table1[[#This Row],[Cur_Amount Debit]]&gt;0,ROUND(Table1[[#This Row],[Cur_Amount Debit]],2),"")</f>
        <v/>
      </c>
      <c r="AW328" s="46" t="str">
        <f>IF(Table1[[#This Row],[Cur_Amount Credit]]&gt;0,ROUND(Table1[[#This Row],[Cur_Amount Credit]],2),"")</f>
        <v/>
      </c>
      <c r="AX328" s="46" t="str">
        <f>LEFT(Table1[[#This Row],[Cur]],3)</f>
        <v/>
      </c>
      <c r="AY328" s="59"/>
      <c r="AZ328" s="46"/>
      <c r="BA328" s="46" t="str">
        <f>IF(Table1[[#This Row],[Cur]]&lt;&gt;"",IF(Table1[[#This Row],[Cur]]="USD","",ExchangeRate),"")</f>
        <v/>
      </c>
      <c r="BB328" s="46" t="str">
        <f>IF(Table1[[#This Row],[Grant]]&lt;&gt;"",VLOOKUP(Table1[[#This Row],[Grant]],Grants!B:D,3),"")</f>
        <v/>
      </c>
      <c r="BC328" s="46" t="str">
        <f>TRIM(Table1[[#This Row],[Vendor ID]])</f>
        <v/>
      </c>
      <c r="BD328">
        <f>IF(Table1[[#This Row],[Reference Number]]=Q327,BD327,BD327+1)</f>
        <v>0</v>
      </c>
    </row>
    <row r="329" spans="1:56" ht="11.25" customHeight="1" x14ac:dyDescent="0.25">
      <c r="A329" s="1"/>
      <c r="B329" s="88" t="str">
        <f>IF(Table1[[#This Row],[Posting Date]]&lt;&gt;"",IF(Table1[[#This Row],[Reference Number]]=Q328,B328+1,1),"")</f>
        <v/>
      </c>
      <c r="C329" s="61"/>
      <c r="D329" s="61"/>
      <c r="E329" s="138"/>
      <c r="F329" s="141" t="str">
        <f>IFERROR(IF(VLOOKUP(Table1[[#This Row],[Budget Code Description]],Dimentions!$X$6:$AC$139,2,FALSE)="","",VLOOKUP(Table1[[#This Row],[Budget Code Description]],Dimentions!$X$6:$AC$139,2,FALSE)),"")</f>
        <v/>
      </c>
      <c r="G329" s="141"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1" t="str">
        <f>IFERROR(VLOOKUP(Table1[[#This Row],[Budget Code Description]],Table6[#All],8,FALSE),"")</f>
        <v/>
      </c>
      <c r="L329" s="63"/>
      <c r="M329" s="65" t="str">
        <f>IFERROR(VLOOKUP(Table1[[#This Row],[Staff ID]],Table2[],2,FALSE),"")</f>
        <v/>
      </c>
      <c r="N329" s="209" t="str">
        <f>IFERROR(IF(VLOOKUP(Table1[[#This Row],[Budget Code Description]],Dimentions!$X$6:$AC$134,4,FALSE)="","",VLOOKUP(Table1[[#This Row],[Budget Code Description]],Dimentions!$X$6:$AC$134,4,FALSE)),"")</f>
        <v/>
      </c>
      <c r="O329" s="65" t="str">
        <f>IFERROR(VLOOKUP(Table1[[#This Row],[Vendor ID]],Table549[],2,FALSE),"")</f>
        <v/>
      </c>
      <c r="P329" s="63"/>
      <c r="Q329" s="141" t="str">
        <f>IF(Table1[[#This Row],[Posting Date]]&lt;&gt;"",$D$9,"")</f>
        <v/>
      </c>
      <c r="R329" s="157" t="str">
        <f>IF(Table1[[#This Row],[Posting Date]]&lt;&gt;"",$D$10,"")</f>
        <v/>
      </c>
      <c r="S329" s="66"/>
      <c r="T329" s="63"/>
      <c r="U329" s="67"/>
      <c r="V329" s="67"/>
      <c r="W329" s="67" t="str">
        <f t="shared" si="9"/>
        <v/>
      </c>
      <c r="X329" s="159" t="str">
        <f>IF(E329="","",(IF(Table1[[#This Row],[Cur]]="USD",Table1[[#This Row],[Cur_Amount Debit]],Table1[[#This Row],[Cur_Amount Debit]]/Table1[[#This Row],[Exchange Rate]])))</f>
        <v/>
      </c>
      <c r="Y329" s="159" t="str">
        <f>IF(E329="","",(IF(Table1[[#This Row],[Cur]]="USD",Table1[[#This Row],[Cur_Amount Credit]],Table1[[#This Row],[Cur_Amount Credit]]/ExchangeRate)))</f>
        <v/>
      </c>
      <c r="Z329" s="201" t="str">
        <f>IF(E329="","",(Table1[[#This Row],[Debit USD]]-Table1[[#This Row],[Credit USD]]))</f>
        <v/>
      </c>
      <c r="AA329" s="226"/>
      <c r="AB329" s="255"/>
      <c r="AC329" s="1"/>
      <c r="AD329" s="15"/>
      <c r="AE329" s="15" t="str">
        <f>IF(AND(OR(Table1[[#This Row],[Account]]="15030",Table1[[#This Row],[Account]]="15035",Table1[[#This Row],[Account]]="20150"),Table1[[#This Row],[Vendor ID]]=""),1,"")</f>
        <v/>
      </c>
      <c r="AF329" s="15"/>
      <c r="AG329" s="15"/>
      <c r="AH329" s="15"/>
      <c r="AI329" s="46" t="str">
        <f>IF(Table1[[#This Row],[Posting Date]]&lt;&gt;"","GJ-"&amp;CountryID,"")</f>
        <v/>
      </c>
      <c r="AJ329" s="59" t="str">
        <f>IF(Table1[[#This Row],[Posting Date]]&lt;&gt;"",Table1[[#This Row],[Posting Date]],"")</f>
        <v/>
      </c>
      <c r="AK329" s="46"/>
      <c r="AL329" s="46" t="str">
        <f>IF(Table1[[#This Row],[Description]]&lt;&gt;"",Table1[[#This Row],[Description]],"")</f>
        <v/>
      </c>
      <c r="AM329" s="46" t="str">
        <f>IF(Table1[[#This Row],[Posting Date]]&lt;&gt;"",Table1[[#This Row],[Reference Number]],"")</f>
        <v/>
      </c>
      <c r="AN329" s="46" t="str">
        <f>TRIM(Table1[[#This Row],[Line '#]])</f>
        <v/>
      </c>
      <c r="AO329" s="46" t="str">
        <f>TRIM(Table1[[#This Row],[Account]])</f>
        <v/>
      </c>
      <c r="AP329" s="46" t="str">
        <f>IF(Table1[[#This Row],[Posting Date]]&lt;&gt;"",$D$5,"")</f>
        <v/>
      </c>
      <c r="AQ329" s="46" t="str">
        <f>TRIM(Table1[[#This Row],[Departments-Prgrams]])</f>
        <v/>
      </c>
      <c r="AR329" s="46" t="str">
        <f>TRIM(Table1[[#This Row],[Grant]])</f>
        <v/>
      </c>
      <c r="AS329" s="46" t="str">
        <f>TRIM(Table1[[#This Row],[Staff ID]])</f>
        <v/>
      </c>
      <c r="AT329" s="46" t="str">
        <f>IF(TRIM(Table1[[#This Row],[Budget Code]])=0,"",TRIM(Table1[[#This Row],[Budget Code]]))</f>
        <v/>
      </c>
      <c r="AU329" s="46" t="str">
        <f>IF(Table1[[#This Row],[Line Description]]&lt;&gt;"",Table1[[#This Row],[Line Description]],"")</f>
        <v/>
      </c>
      <c r="AV329" s="46" t="str">
        <f>IF(Table1[[#This Row],[Cur_Amount Debit]]&gt;0,ROUND(Table1[[#This Row],[Cur_Amount Debit]],2),"")</f>
        <v/>
      </c>
      <c r="AW329" s="46" t="str">
        <f>IF(Table1[[#This Row],[Cur_Amount Credit]]&gt;0,ROUND(Table1[[#This Row],[Cur_Amount Credit]],2),"")</f>
        <v/>
      </c>
      <c r="AX329" s="46" t="str">
        <f>LEFT(Table1[[#This Row],[Cur]],3)</f>
        <v/>
      </c>
      <c r="AY329" s="59"/>
      <c r="AZ329" s="46"/>
      <c r="BA329" s="46" t="str">
        <f>IF(Table1[[#This Row],[Cur]]&lt;&gt;"",IF(Table1[[#This Row],[Cur]]="USD","",ExchangeRate),"")</f>
        <v/>
      </c>
      <c r="BB329" s="46" t="str">
        <f>IF(Table1[[#This Row],[Grant]]&lt;&gt;"",VLOOKUP(Table1[[#This Row],[Grant]],Grants!B:D,3),"")</f>
        <v/>
      </c>
      <c r="BC329" s="46" t="str">
        <f>TRIM(Table1[[#This Row],[Vendor ID]])</f>
        <v/>
      </c>
      <c r="BD329">
        <f>IF(Table1[[#This Row],[Reference Number]]=Q328,BD328,BD328+1)</f>
        <v>0</v>
      </c>
    </row>
    <row r="330" spans="1:56" ht="11.25" customHeight="1" x14ac:dyDescent="0.25">
      <c r="A330" s="1"/>
      <c r="B330" s="88" t="str">
        <f>IF(Table1[[#This Row],[Posting Date]]&lt;&gt;"",IF(Table1[[#This Row],[Reference Number]]=Q329,B329+1,1),"")</f>
        <v/>
      </c>
      <c r="C330" s="61"/>
      <c r="D330" s="61"/>
      <c r="E330" s="138"/>
      <c r="F330" s="141" t="str">
        <f>IFERROR(IF(VLOOKUP(Table1[[#This Row],[Budget Code Description]],Dimentions!$X$6:$AC$139,2,FALSE)="","",VLOOKUP(Table1[[#This Row],[Budget Code Description]],Dimentions!$X$6:$AC$139,2,FALSE)),"")</f>
        <v/>
      </c>
      <c r="G330" s="141"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1" t="str">
        <f>IFERROR(VLOOKUP(Table1[[#This Row],[Budget Code Description]],Table6[#All],8,FALSE),"")</f>
        <v/>
      </c>
      <c r="L330" s="63"/>
      <c r="M330" s="65" t="str">
        <f>IFERROR(VLOOKUP(Table1[[#This Row],[Staff ID]],Table2[],2,FALSE),"")</f>
        <v/>
      </c>
      <c r="N330" s="209" t="str">
        <f>IFERROR(IF(VLOOKUP(Table1[[#This Row],[Budget Code Description]],Dimentions!$X$6:$AC$134,4,FALSE)="","",VLOOKUP(Table1[[#This Row],[Budget Code Description]],Dimentions!$X$6:$AC$134,4,FALSE)),"")</f>
        <v/>
      </c>
      <c r="O330" s="65" t="str">
        <f>IFERROR(VLOOKUP(Table1[[#This Row],[Vendor ID]],Table549[],2,FALSE),"")</f>
        <v/>
      </c>
      <c r="P330" s="63"/>
      <c r="Q330" s="141" t="str">
        <f>IF(Table1[[#This Row],[Posting Date]]&lt;&gt;"",$D$9,"")</f>
        <v/>
      </c>
      <c r="R330" s="157" t="str">
        <f>IF(Table1[[#This Row],[Posting Date]]&lt;&gt;"",$D$10,"")</f>
        <v/>
      </c>
      <c r="S330" s="66"/>
      <c r="T330" s="63"/>
      <c r="U330" s="67"/>
      <c r="V330" s="67"/>
      <c r="W330" s="67" t="str">
        <f t="shared" si="9"/>
        <v/>
      </c>
      <c r="X330" s="159" t="str">
        <f>IF(E330="","",(IF(Table1[[#This Row],[Cur]]="USD",Table1[[#This Row],[Cur_Amount Debit]],Table1[[#This Row],[Cur_Amount Debit]]/Table1[[#This Row],[Exchange Rate]])))</f>
        <v/>
      </c>
      <c r="Y330" s="159" t="str">
        <f>IF(E330="","",(IF(Table1[[#This Row],[Cur]]="USD",Table1[[#This Row],[Cur_Amount Credit]],Table1[[#This Row],[Cur_Amount Credit]]/ExchangeRate)))</f>
        <v/>
      </c>
      <c r="Z330" s="201" t="str">
        <f>IF(E330="","",(Table1[[#This Row],[Debit USD]]-Table1[[#This Row],[Credit USD]]))</f>
        <v/>
      </c>
      <c r="AA330" s="226"/>
      <c r="AB330" s="255"/>
      <c r="AC330" s="1"/>
      <c r="AD330" s="15"/>
      <c r="AE330" s="15" t="str">
        <f>IF(AND(OR(Table1[[#This Row],[Account]]="15030",Table1[[#This Row],[Account]]="15035",Table1[[#This Row],[Account]]="20150"),Table1[[#This Row],[Vendor ID]]=""),1,"")</f>
        <v/>
      </c>
      <c r="AF330" s="15"/>
      <c r="AG330" s="15"/>
      <c r="AH330" s="15"/>
      <c r="AI330" s="46" t="str">
        <f>IF(Table1[[#This Row],[Posting Date]]&lt;&gt;"","GJ-"&amp;CountryID,"")</f>
        <v/>
      </c>
      <c r="AJ330" s="59" t="str">
        <f>IF(Table1[[#This Row],[Posting Date]]&lt;&gt;"",Table1[[#This Row],[Posting Date]],"")</f>
        <v/>
      </c>
      <c r="AK330" s="46"/>
      <c r="AL330" s="46" t="str">
        <f>IF(Table1[[#This Row],[Description]]&lt;&gt;"",Table1[[#This Row],[Description]],"")</f>
        <v/>
      </c>
      <c r="AM330" s="46" t="str">
        <f>IF(Table1[[#This Row],[Posting Date]]&lt;&gt;"",Table1[[#This Row],[Reference Number]],"")</f>
        <v/>
      </c>
      <c r="AN330" s="46" t="str">
        <f>TRIM(Table1[[#This Row],[Line '#]])</f>
        <v/>
      </c>
      <c r="AO330" s="46" t="str">
        <f>TRIM(Table1[[#This Row],[Account]])</f>
        <v/>
      </c>
      <c r="AP330" s="46" t="str">
        <f>IF(Table1[[#This Row],[Posting Date]]&lt;&gt;"",$D$5,"")</f>
        <v/>
      </c>
      <c r="AQ330" s="46" t="str">
        <f>TRIM(Table1[[#This Row],[Departments-Prgrams]])</f>
        <v/>
      </c>
      <c r="AR330" s="46" t="str">
        <f>TRIM(Table1[[#This Row],[Grant]])</f>
        <v/>
      </c>
      <c r="AS330" s="46" t="str">
        <f>TRIM(Table1[[#This Row],[Staff ID]])</f>
        <v/>
      </c>
      <c r="AT330" s="46" t="str">
        <f>IF(TRIM(Table1[[#This Row],[Budget Code]])=0,"",TRIM(Table1[[#This Row],[Budget Code]]))</f>
        <v/>
      </c>
      <c r="AU330" s="46" t="str">
        <f>IF(Table1[[#This Row],[Line Description]]&lt;&gt;"",Table1[[#This Row],[Line Description]],"")</f>
        <v/>
      </c>
      <c r="AV330" s="46" t="str">
        <f>IF(Table1[[#This Row],[Cur_Amount Debit]]&gt;0,ROUND(Table1[[#This Row],[Cur_Amount Debit]],2),"")</f>
        <v/>
      </c>
      <c r="AW330" s="46" t="str">
        <f>IF(Table1[[#This Row],[Cur_Amount Credit]]&gt;0,ROUND(Table1[[#This Row],[Cur_Amount Credit]],2),"")</f>
        <v/>
      </c>
      <c r="AX330" s="46" t="str">
        <f>LEFT(Table1[[#This Row],[Cur]],3)</f>
        <v/>
      </c>
      <c r="AY330" s="59"/>
      <c r="AZ330" s="46"/>
      <c r="BA330" s="46" t="str">
        <f>IF(Table1[[#This Row],[Cur]]&lt;&gt;"",IF(Table1[[#This Row],[Cur]]="USD","",ExchangeRate),"")</f>
        <v/>
      </c>
      <c r="BB330" s="46" t="str">
        <f>IF(Table1[[#This Row],[Grant]]&lt;&gt;"",VLOOKUP(Table1[[#This Row],[Grant]],Grants!B:D,3),"")</f>
        <v/>
      </c>
      <c r="BC330" s="46" t="str">
        <f>TRIM(Table1[[#This Row],[Vendor ID]])</f>
        <v/>
      </c>
      <c r="BD330">
        <f>IF(Table1[[#This Row],[Reference Number]]=Q329,BD329,BD329+1)</f>
        <v>0</v>
      </c>
    </row>
    <row r="331" spans="1:56" ht="11.25" customHeight="1" x14ac:dyDescent="0.25">
      <c r="A331" s="1"/>
      <c r="B331" s="88" t="str">
        <f>IF(Table1[[#This Row],[Posting Date]]&lt;&gt;"",IF(Table1[[#This Row],[Reference Number]]=Q330,B330+1,1),"")</f>
        <v/>
      </c>
      <c r="C331" s="61"/>
      <c r="D331" s="61"/>
      <c r="E331" s="138"/>
      <c r="F331" s="141" t="str">
        <f>IFERROR(IF(VLOOKUP(Table1[[#This Row],[Budget Code Description]],Dimentions!$X$6:$AC$139,2,FALSE)="","",VLOOKUP(Table1[[#This Row],[Budget Code Description]],Dimentions!$X$6:$AC$139,2,FALSE)),"")</f>
        <v/>
      </c>
      <c r="G331" s="141"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1" t="str">
        <f>IFERROR(VLOOKUP(Table1[[#This Row],[Budget Code Description]],Table6[#All],8,FALSE),"")</f>
        <v/>
      </c>
      <c r="L331" s="63"/>
      <c r="M331" s="65" t="str">
        <f>IFERROR(VLOOKUP(Table1[[#This Row],[Staff ID]],Table2[],2,FALSE),"")</f>
        <v/>
      </c>
      <c r="N331" s="209" t="str">
        <f>IFERROR(IF(VLOOKUP(Table1[[#This Row],[Budget Code Description]],Dimentions!$X$6:$AC$134,4,FALSE)="","",VLOOKUP(Table1[[#This Row],[Budget Code Description]],Dimentions!$X$6:$AC$134,4,FALSE)),"")</f>
        <v/>
      </c>
      <c r="O331" s="65" t="str">
        <f>IFERROR(VLOOKUP(Table1[[#This Row],[Vendor ID]],Table549[],2,FALSE),"")</f>
        <v/>
      </c>
      <c r="P331" s="63"/>
      <c r="Q331" s="141" t="str">
        <f>IF(Table1[[#This Row],[Posting Date]]&lt;&gt;"",$D$9,"")</f>
        <v/>
      </c>
      <c r="R331" s="157" t="str">
        <f>IF(Table1[[#This Row],[Posting Date]]&lt;&gt;"",$D$10,"")</f>
        <v/>
      </c>
      <c r="S331" s="66"/>
      <c r="T331" s="63"/>
      <c r="U331" s="67"/>
      <c r="V331" s="67"/>
      <c r="W331" s="67" t="str">
        <f t="shared" si="9"/>
        <v/>
      </c>
      <c r="X331" s="159" t="str">
        <f>IF(E331="","",(IF(Table1[[#This Row],[Cur]]="USD",Table1[[#This Row],[Cur_Amount Debit]],Table1[[#This Row],[Cur_Amount Debit]]/Table1[[#This Row],[Exchange Rate]])))</f>
        <v/>
      </c>
      <c r="Y331" s="159" t="str">
        <f>IF(E331="","",(IF(Table1[[#This Row],[Cur]]="USD",Table1[[#This Row],[Cur_Amount Credit]],Table1[[#This Row],[Cur_Amount Credit]]/ExchangeRate)))</f>
        <v/>
      </c>
      <c r="Z331" s="201" t="str">
        <f>IF(E331="","",(Table1[[#This Row],[Debit USD]]-Table1[[#This Row],[Credit USD]]))</f>
        <v/>
      </c>
      <c r="AA331" s="226"/>
      <c r="AB331" s="255"/>
      <c r="AC331" s="1"/>
      <c r="AD331" s="15"/>
      <c r="AE331" s="15" t="str">
        <f>IF(AND(OR(Table1[[#This Row],[Account]]="15030",Table1[[#This Row],[Account]]="15035",Table1[[#This Row],[Account]]="20150"),Table1[[#This Row],[Vendor ID]]=""),1,"")</f>
        <v/>
      </c>
      <c r="AF331" s="15"/>
      <c r="AG331" s="15"/>
      <c r="AH331" s="15"/>
      <c r="AI331" s="46" t="str">
        <f>IF(Table1[[#This Row],[Posting Date]]&lt;&gt;"","GJ-"&amp;CountryID,"")</f>
        <v/>
      </c>
      <c r="AJ331" s="59" t="str">
        <f>IF(Table1[[#This Row],[Posting Date]]&lt;&gt;"",Table1[[#This Row],[Posting Date]],"")</f>
        <v/>
      </c>
      <c r="AK331" s="46"/>
      <c r="AL331" s="46" t="str">
        <f>IF(Table1[[#This Row],[Description]]&lt;&gt;"",Table1[[#This Row],[Description]],"")</f>
        <v/>
      </c>
      <c r="AM331" s="46" t="str">
        <f>IF(Table1[[#This Row],[Posting Date]]&lt;&gt;"",Table1[[#This Row],[Reference Number]],"")</f>
        <v/>
      </c>
      <c r="AN331" s="46" t="str">
        <f>TRIM(Table1[[#This Row],[Line '#]])</f>
        <v/>
      </c>
      <c r="AO331" s="46" t="str">
        <f>TRIM(Table1[[#This Row],[Account]])</f>
        <v/>
      </c>
      <c r="AP331" s="46" t="str">
        <f>IF(Table1[[#This Row],[Posting Date]]&lt;&gt;"",$D$5,"")</f>
        <v/>
      </c>
      <c r="AQ331" s="46" t="str">
        <f>TRIM(Table1[[#This Row],[Departments-Prgrams]])</f>
        <v/>
      </c>
      <c r="AR331" s="46" t="str">
        <f>TRIM(Table1[[#This Row],[Grant]])</f>
        <v/>
      </c>
      <c r="AS331" s="46" t="str">
        <f>TRIM(Table1[[#This Row],[Staff ID]])</f>
        <v/>
      </c>
      <c r="AT331" s="46" t="str">
        <f>IF(TRIM(Table1[[#This Row],[Budget Code]])=0,"",TRIM(Table1[[#This Row],[Budget Code]]))</f>
        <v/>
      </c>
      <c r="AU331" s="46" t="str">
        <f>IF(Table1[[#This Row],[Line Description]]&lt;&gt;"",Table1[[#This Row],[Line Description]],"")</f>
        <v/>
      </c>
      <c r="AV331" s="46" t="str">
        <f>IF(Table1[[#This Row],[Cur_Amount Debit]]&gt;0,ROUND(Table1[[#This Row],[Cur_Amount Debit]],2),"")</f>
        <v/>
      </c>
      <c r="AW331" s="46" t="str">
        <f>IF(Table1[[#This Row],[Cur_Amount Credit]]&gt;0,ROUND(Table1[[#This Row],[Cur_Amount Credit]],2),"")</f>
        <v/>
      </c>
      <c r="AX331" s="46" t="str">
        <f>LEFT(Table1[[#This Row],[Cur]],3)</f>
        <v/>
      </c>
      <c r="AY331" s="59"/>
      <c r="AZ331" s="46"/>
      <c r="BA331" s="46" t="str">
        <f>IF(Table1[[#This Row],[Cur]]&lt;&gt;"",IF(Table1[[#This Row],[Cur]]="USD","",ExchangeRate),"")</f>
        <v/>
      </c>
      <c r="BB331" s="46" t="str">
        <f>IF(Table1[[#This Row],[Grant]]&lt;&gt;"",VLOOKUP(Table1[[#This Row],[Grant]],Grants!B:D,3),"")</f>
        <v/>
      </c>
      <c r="BC331" s="46" t="str">
        <f>TRIM(Table1[[#This Row],[Vendor ID]])</f>
        <v/>
      </c>
      <c r="BD331">
        <f>IF(Table1[[#This Row],[Reference Number]]=Q330,BD330,BD330+1)</f>
        <v>0</v>
      </c>
    </row>
    <row r="332" spans="1:56" ht="11.25" customHeight="1" x14ac:dyDescent="0.25">
      <c r="A332" s="1"/>
      <c r="B332" s="88" t="str">
        <f>IF(Table1[[#This Row],[Posting Date]]&lt;&gt;"",IF(Table1[[#This Row],[Reference Number]]=Q331,B331+1,1),"")</f>
        <v/>
      </c>
      <c r="C332" s="61"/>
      <c r="D332" s="61"/>
      <c r="E332" s="138"/>
      <c r="F332" s="141" t="str">
        <f>IFERROR(IF(VLOOKUP(Table1[[#This Row],[Budget Code Description]],Dimentions!$X$6:$AC$139,2,FALSE)="","",VLOOKUP(Table1[[#This Row],[Budget Code Description]],Dimentions!$X$6:$AC$139,2,FALSE)),"")</f>
        <v/>
      </c>
      <c r="G332" s="141"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1" t="str">
        <f>IFERROR(VLOOKUP(Table1[[#This Row],[Budget Code Description]],Table6[#All],8,FALSE),"")</f>
        <v/>
      </c>
      <c r="L332" s="63"/>
      <c r="M332" s="65" t="str">
        <f>IFERROR(VLOOKUP(Table1[[#This Row],[Staff ID]],Table2[],2,FALSE),"")</f>
        <v/>
      </c>
      <c r="N332" s="209" t="str">
        <f>IFERROR(IF(VLOOKUP(Table1[[#This Row],[Budget Code Description]],Dimentions!$X$6:$AC$134,4,FALSE)="","",VLOOKUP(Table1[[#This Row],[Budget Code Description]],Dimentions!$X$6:$AC$134,4,FALSE)),"")</f>
        <v/>
      </c>
      <c r="O332" s="65" t="str">
        <f>IFERROR(VLOOKUP(Table1[[#This Row],[Vendor ID]],Table549[],2,FALSE),"")</f>
        <v/>
      </c>
      <c r="P332" s="63"/>
      <c r="Q332" s="141" t="str">
        <f>IF(Table1[[#This Row],[Posting Date]]&lt;&gt;"",$D$9,"")</f>
        <v/>
      </c>
      <c r="R332" s="157" t="str">
        <f>IF(Table1[[#This Row],[Posting Date]]&lt;&gt;"",$D$10,"")</f>
        <v/>
      </c>
      <c r="S332" s="66"/>
      <c r="T332" s="63"/>
      <c r="U332" s="67"/>
      <c r="V332" s="67"/>
      <c r="W332" s="67" t="str">
        <f t="shared" si="9"/>
        <v/>
      </c>
      <c r="X332" s="159" t="str">
        <f>IF(E332="","",(IF(Table1[[#This Row],[Cur]]="USD",Table1[[#This Row],[Cur_Amount Debit]],Table1[[#This Row],[Cur_Amount Debit]]/Table1[[#This Row],[Exchange Rate]])))</f>
        <v/>
      </c>
      <c r="Y332" s="159" t="str">
        <f>IF(E332="","",(IF(Table1[[#This Row],[Cur]]="USD",Table1[[#This Row],[Cur_Amount Credit]],Table1[[#This Row],[Cur_Amount Credit]]/ExchangeRate)))</f>
        <v/>
      </c>
      <c r="Z332" s="201" t="str">
        <f>IF(E332="","",(Table1[[#This Row],[Debit USD]]-Table1[[#This Row],[Credit USD]]))</f>
        <v/>
      </c>
      <c r="AA332" s="226"/>
      <c r="AB332" s="255"/>
      <c r="AC332" s="1"/>
      <c r="AD332" s="15"/>
      <c r="AE332" s="15" t="str">
        <f>IF(AND(OR(Table1[[#This Row],[Account]]="15030",Table1[[#This Row],[Account]]="15035",Table1[[#This Row],[Account]]="20150"),Table1[[#This Row],[Vendor ID]]=""),1,"")</f>
        <v/>
      </c>
      <c r="AF332" s="15"/>
      <c r="AG332" s="15"/>
      <c r="AH332" s="15"/>
      <c r="AI332" s="46" t="str">
        <f>IF(Table1[[#This Row],[Posting Date]]&lt;&gt;"","GJ-"&amp;CountryID,"")</f>
        <v/>
      </c>
      <c r="AJ332" s="59" t="str">
        <f>IF(Table1[[#This Row],[Posting Date]]&lt;&gt;"",Table1[[#This Row],[Posting Date]],"")</f>
        <v/>
      </c>
      <c r="AK332" s="46"/>
      <c r="AL332" s="46" t="str">
        <f>IF(Table1[[#This Row],[Description]]&lt;&gt;"",Table1[[#This Row],[Description]],"")</f>
        <v/>
      </c>
      <c r="AM332" s="46" t="str">
        <f>IF(Table1[[#This Row],[Posting Date]]&lt;&gt;"",Table1[[#This Row],[Reference Number]],"")</f>
        <v/>
      </c>
      <c r="AN332" s="46" t="str">
        <f>TRIM(Table1[[#This Row],[Line '#]])</f>
        <v/>
      </c>
      <c r="AO332" s="46" t="str">
        <f>TRIM(Table1[[#This Row],[Account]])</f>
        <v/>
      </c>
      <c r="AP332" s="46" t="str">
        <f>IF(Table1[[#This Row],[Posting Date]]&lt;&gt;"",$D$5,"")</f>
        <v/>
      </c>
      <c r="AQ332" s="46" t="str">
        <f>TRIM(Table1[[#This Row],[Departments-Prgrams]])</f>
        <v/>
      </c>
      <c r="AR332" s="46" t="str">
        <f>TRIM(Table1[[#This Row],[Grant]])</f>
        <v/>
      </c>
      <c r="AS332" s="46" t="str">
        <f>TRIM(Table1[[#This Row],[Staff ID]])</f>
        <v/>
      </c>
      <c r="AT332" s="46" t="str">
        <f>IF(TRIM(Table1[[#This Row],[Budget Code]])=0,"",TRIM(Table1[[#This Row],[Budget Code]]))</f>
        <v/>
      </c>
      <c r="AU332" s="46" t="str">
        <f>IF(Table1[[#This Row],[Line Description]]&lt;&gt;"",Table1[[#This Row],[Line Description]],"")</f>
        <v/>
      </c>
      <c r="AV332" s="46" t="str">
        <f>IF(Table1[[#This Row],[Cur_Amount Debit]]&gt;0,ROUND(Table1[[#This Row],[Cur_Amount Debit]],2),"")</f>
        <v/>
      </c>
      <c r="AW332" s="46" t="str">
        <f>IF(Table1[[#This Row],[Cur_Amount Credit]]&gt;0,ROUND(Table1[[#This Row],[Cur_Amount Credit]],2),"")</f>
        <v/>
      </c>
      <c r="AX332" s="46" t="str">
        <f>LEFT(Table1[[#This Row],[Cur]],3)</f>
        <v/>
      </c>
      <c r="AY332" s="59"/>
      <c r="AZ332" s="46"/>
      <c r="BA332" s="46" t="str">
        <f>IF(Table1[[#This Row],[Cur]]&lt;&gt;"",IF(Table1[[#This Row],[Cur]]="USD","",ExchangeRate),"")</f>
        <v/>
      </c>
      <c r="BB332" s="46" t="str">
        <f>IF(Table1[[#This Row],[Grant]]&lt;&gt;"",VLOOKUP(Table1[[#This Row],[Grant]],Grants!B:D,3),"")</f>
        <v/>
      </c>
      <c r="BC332" s="46" t="str">
        <f>TRIM(Table1[[#This Row],[Vendor ID]])</f>
        <v/>
      </c>
      <c r="BD332">
        <f>IF(Table1[[#This Row],[Reference Number]]=Q331,BD331,BD331+1)</f>
        <v>0</v>
      </c>
    </row>
    <row r="333" spans="1:56" ht="11.25" customHeight="1" x14ac:dyDescent="0.25">
      <c r="A333" s="1"/>
      <c r="B333" s="88" t="str">
        <f>IF(Table1[[#This Row],[Posting Date]]&lt;&gt;"",IF(Table1[[#This Row],[Reference Number]]=Q332,B332+1,1),"")</f>
        <v/>
      </c>
      <c r="C333" s="61"/>
      <c r="D333" s="61"/>
      <c r="E333" s="138"/>
      <c r="F333" s="141" t="str">
        <f>IFERROR(IF(VLOOKUP(Table1[[#This Row],[Budget Code Description]],Dimentions!$X$6:$AC$139,2,FALSE)="","",VLOOKUP(Table1[[#This Row],[Budget Code Description]],Dimentions!$X$6:$AC$139,2,FALSE)),"")</f>
        <v/>
      </c>
      <c r="G333" s="141"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1" t="str">
        <f>IFERROR(VLOOKUP(Table1[[#This Row],[Budget Code Description]],Table6[#All],8,FALSE),"")</f>
        <v/>
      </c>
      <c r="L333" s="63"/>
      <c r="M333" s="65" t="str">
        <f>IFERROR(VLOOKUP(Table1[[#This Row],[Staff ID]],Table2[],2,FALSE),"")</f>
        <v/>
      </c>
      <c r="N333" s="209" t="str">
        <f>IFERROR(IF(VLOOKUP(Table1[[#This Row],[Budget Code Description]],Dimentions!$X$6:$AC$134,4,FALSE)="","",VLOOKUP(Table1[[#This Row],[Budget Code Description]],Dimentions!$X$6:$AC$134,4,FALSE)),"")</f>
        <v/>
      </c>
      <c r="O333" s="65" t="str">
        <f>IFERROR(VLOOKUP(Table1[[#This Row],[Vendor ID]],Table549[],2,FALSE),"")</f>
        <v/>
      </c>
      <c r="P333" s="63"/>
      <c r="Q333" s="141" t="str">
        <f>IF(Table1[[#This Row],[Posting Date]]&lt;&gt;"",$D$9,"")</f>
        <v/>
      </c>
      <c r="R333" s="157" t="str">
        <f>IF(Table1[[#This Row],[Posting Date]]&lt;&gt;"",$D$10,"")</f>
        <v/>
      </c>
      <c r="S333" s="66"/>
      <c r="T333" s="63"/>
      <c r="U333" s="67"/>
      <c r="V333" s="67"/>
      <c r="W333" s="67" t="str">
        <f t="shared" si="9"/>
        <v/>
      </c>
      <c r="X333" s="159" t="str">
        <f>IF(E333="","",(IF(Table1[[#This Row],[Cur]]="USD",Table1[[#This Row],[Cur_Amount Debit]],Table1[[#This Row],[Cur_Amount Debit]]/Table1[[#This Row],[Exchange Rate]])))</f>
        <v/>
      </c>
      <c r="Y333" s="159" t="str">
        <f>IF(E333="","",(IF(Table1[[#This Row],[Cur]]="USD",Table1[[#This Row],[Cur_Amount Credit]],Table1[[#This Row],[Cur_Amount Credit]]/ExchangeRate)))</f>
        <v/>
      </c>
      <c r="Z333" s="201" t="str">
        <f>IF(E333="","",(Table1[[#This Row],[Debit USD]]-Table1[[#This Row],[Credit USD]]))</f>
        <v/>
      </c>
      <c r="AA333" s="226"/>
      <c r="AB333" s="255"/>
      <c r="AC333" s="1"/>
      <c r="AD333" s="15"/>
      <c r="AE333" s="15" t="str">
        <f>IF(AND(OR(Table1[[#This Row],[Account]]="15030",Table1[[#This Row],[Account]]="15035",Table1[[#This Row],[Account]]="20150"),Table1[[#This Row],[Vendor ID]]=""),1,"")</f>
        <v/>
      </c>
      <c r="AF333" s="15"/>
      <c r="AG333" s="15"/>
      <c r="AH333" s="15"/>
      <c r="AI333" s="46" t="str">
        <f>IF(Table1[[#This Row],[Posting Date]]&lt;&gt;"","GJ-"&amp;CountryID,"")</f>
        <v/>
      </c>
      <c r="AJ333" s="59" t="str">
        <f>IF(Table1[[#This Row],[Posting Date]]&lt;&gt;"",Table1[[#This Row],[Posting Date]],"")</f>
        <v/>
      </c>
      <c r="AK333" s="46"/>
      <c r="AL333" s="46" t="str">
        <f>IF(Table1[[#This Row],[Description]]&lt;&gt;"",Table1[[#This Row],[Description]],"")</f>
        <v/>
      </c>
      <c r="AM333" s="46" t="str">
        <f>IF(Table1[[#This Row],[Posting Date]]&lt;&gt;"",Table1[[#This Row],[Reference Number]],"")</f>
        <v/>
      </c>
      <c r="AN333" s="46" t="str">
        <f>TRIM(Table1[[#This Row],[Line '#]])</f>
        <v/>
      </c>
      <c r="AO333" s="46" t="str">
        <f>TRIM(Table1[[#This Row],[Account]])</f>
        <v/>
      </c>
      <c r="AP333" s="46" t="str">
        <f>IF(Table1[[#This Row],[Posting Date]]&lt;&gt;"",$D$5,"")</f>
        <v/>
      </c>
      <c r="AQ333" s="46" t="str">
        <f>TRIM(Table1[[#This Row],[Departments-Prgrams]])</f>
        <v/>
      </c>
      <c r="AR333" s="46" t="str">
        <f>TRIM(Table1[[#This Row],[Grant]])</f>
        <v/>
      </c>
      <c r="AS333" s="46" t="str">
        <f>TRIM(Table1[[#This Row],[Staff ID]])</f>
        <v/>
      </c>
      <c r="AT333" s="46" t="str">
        <f>IF(TRIM(Table1[[#This Row],[Budget Code]])=0,"",TRIM(Table1[[#This Row],[Budget Code]]))</f>
        <v/>
      </c>
      <c r="AU333" s="46" t="str">
        <f>IF(Table1[[#This Row],[Line Description]]&lt;&gt;"",Table1[[#This Row],[Line Description]],"")</f>
        <v/>
      </c>
      <c r="AV333" s="46" t="str">
        <f>IF(Table1[[#This Row],[Cur_Amount Debit]]&gt;0,ROUND(Table1[[#This Row],[Cur_Amount Debit]],2),"")</f>
        <v/>
      </c>
      <c r="AW333" s="46" t="str">
        <f>IF(Table1[[#This Row],[Cur_Amount Credit]]&gt;0,ROUND(Table1[[#This Row],[Cur_Amount Credit]],2),"")</f>
        <v/>
      </c>
      <c r="AX333" s="46" t="str">
        <f>LEFT(Table1[[#This Row],[Cur]],3)</f>
        <v/>
      </c>
      <c r="AY333" s="59"/>
      <c r="AZ333" s="46"/>
      <c r="BA333" s="46" t="str">
        <f>IF(Table1[[#This Row],[Cur]]&lt;&gt;"",IF(Table1[[#This Row],[Cur]]="USD","",ExchangeRate),"")</f>
        <v/>
      </c>
      <c r="BB333" s="46" t="str">
        <f>IF(Table1[[#This Row],[Grant]]&lt;&gt;"",VLOOKUP(Table1[[#This Row],[Grant]],Grants!B:D,3),"")</f>
        <v/>
      </c>
      <c r="BC333" s="46" t="str">
        <f>TRIM(Table1[[#This Row],[Vendor ID]])</f>
        <v/>
      </c>
      <c r="BD333">
        <f>IF(Table1[[#This Row],[Reference Number]]=Q332,BD332,BD332+1)</f>
        <v>0</v>
      </c>
    </row>
    <row r="334" spans="1:56" ht="11.25" customHeight="1" x14ac:dyDescent="0.25">
      <c r="A334" s="1"/>
      <c r="B334" s="88" t="str">
        <f>IF(Table1[[#This Row],[Posting Date]]&lt;&gt;"",IF(Table1[[#This Row],[Reference Number]]=Q333,B333+1,1),"")</f>
        <v/>
      </c>
      <c r="C334" s="61"/>
      <c r="D334" s="61"/>
      <c r="E334" s="138"/>
      <c r="F334" s="141" t="str">
        <f>IFERROR(IF(VLOOKUP(Table1[[#This Row],[Budget Code Description]],Dimentions!$X$6:$AC$139,2,FALSE)="","",VLOOKUP(Table1[[#This Row],[Budget Code Description]],Dimentions!$X$6:$AC$139,2,FALSE)),"")</f>
        <v/>
      </c>
      <c r="G334" s="141"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1" t="str">
        <f>IFERROR(VLOOKUP(Table1[[#This Row],[Budget Code Description]],Table6[#All],8,FALSE),"")</f>
        <v/>
      </c>
      <c r="L334" s="63"/>
      <c r="M334" s="65" t="str">
        <f>IFERROR(VLOOKUP(Table1[[#This Row],[Staff ID]],Table2[],2,FALSE),"")</f>
        <v/>
      </c>
      <c r="N334" s="209" t="str">
        <f>IFERROR(IF(VLOOKUP(Table1[[#This Row],[Budget Code Description]],Dimentions!$X$6:$AC$134,4,FALSE)="","",VLOOKUP(Table1[[#This Row],[Budget Code Description]],Dimentions!$X$6:$AC$134,4,FALSE)),"")</f>
        <v/>
      </c>
      <c r="O334" s="65" t="str">
        <f>IFERROR(VLOOKUP(Table1[[#This Row],[Vendor ID]],Table549[],2,FALSE),"")</f>
        <v/>
      </c>
      <c r="P334" s="63"/>
      <c r="Q334" s="141" t="str">
        <f>IF(Table1[[#This Row],[Posting Date]]&lt;&gt;"",$D$9,"")</f>
        <v/>
      </c>
      <c r="R334" s="157" t="str">
        <f>IF(Table1[[#This Row],[Posting Date]]&lt;&gt;"",$D$10,"")</f>
        <v/>
      </c>
      <c r="S334" s="66"/>
      <c r="T334" s="63"/>
      <c r="U334" s="67"/>
      <c r="V334" s="67"/>
      <c r="W334" s="67" t="str">
        <f t="shared" si="9"/>
        <v/>
      </c>
      <c r="X334" s="159" t="str">
        <f>IF(E334="","",(IF(Table1[[#This Row],[Cur]]="USD",Table1[[#This Row],[Cur_Amount Debit]],Table1[[#This Row],[Cur_Amount Debit]]/Table1[[#This Row],[Exchange Rate]])))</f>
        <v/>
      </c>
      <c r="Y334" s="159" t="str">
        <f>IF(E334="","",(IF(Table1[[#This Row],[Cur]]="USD",Table1[[#This Row],[Cur_Amount Credit]],Table1[[#This Row],[Cur_Amount Credit]]/ExchangeRate)))</f>
        <v/>
      </c>
      <c r="Z334" s="201" t="str">
        <f>IF(E334="","",(Table1[[#This Row],[Debit USD]]-Table1[[#This Row],[Credit USD]]))</f>
        <v/>
      </c>
      <c r="AA334" s="226"/>
      <c r="AB334" s="255"/>
      <c r="AC334" s="1"/>
      <c r="AD334" s="15"/>
      <c r="AE334" s="15" t="str">
        <f>IF(AND(OR(Table1[[#This Row],[Account]]="15030",Table1[[#This Row],[Account]]="15035",Table1[[#This Row],[Account]]="20150"),Table1[[#This Row],[Vendor ID]]=""),1,"")</f>
        <v/>
      </c>
      <c r="AF334" s="15"/>
      <c r="AG334" s="15"/>
      <c r="AH334" s="15"/>
      <c r="AI334" s="46" t="str">
        <f>IF(Table1[[#This Row],[Posting Date]]&lt;&gt;"","GJ-"&amp;CountryID,"")</f>
        <v/>
      </c>
      <c r="AJ334" s="59" t="str">
        <f>IF(Table1[[#This Row],[Posting Date]]&lt;&gt;"",Table1[[#This Row],[Posting Date]],"")</f>
        <v/>
      </c>
      <c r="AK334" s="46"/>
      <c r="AL334" s="46" t="str">
        <f>IF(Table1[[#This Row],[Description]]&lt;&gt;"",Table1[[#This Row],[Description]],"")</f>
        <v/>
      </c>
      <c r="AM334" s="46" t="str">
        <f>IF(Table1[[#This Row],[Posting Date]]&lt;&gt;"",Table1[[#This Row],[Reference Number]],"")</f>
        <v/>
      </c>
      <c r="AN334" s="46" t="str">
        <f>TRIM(Table1[[#This Row],[Line '#]])</f>
        <v/>
      </c>
      <c r="AO334" s="46" t="str">
        <f>TRIM(Table1[[#This Row],[Account]])</f>
        <v/>
      </c>
      <c r="AP334" s="46" t="str">
        <f>IF(Table1[[#This Row],[Posting Date]]&lt;&gt;"",$D$5,"")</f>
        <v/>
      </c>
      <c r="AQ334" s="46" t="str">
        <f>TRIM(Table1[[#This Row],[Departments-Prgrams]])</f>
        <v/>
      </c>
      <c r="AR334" s="46" t="str">
        <f>TRIM(Table1[[#This Row],[Grant]])</f>
        <v/>
      </c>
      <c r="AS334" s="46" t="str">
        <f>TRIM(Table1[[#This Row],[Staff ID]])</f>
        <v/>
      </c>
      <c r="AT334" s="46" t="str">
        <f>IF(TRIM(Table1[[#This Row],[Budget Code]])=0,"",TRIM(Table1[[#This Row],[Budget Code]]))</f>
        <v/>
      </c>
      <c r="AU334" s="46" t="str">
        <f>IF(Table1[[#This Row],[Line Description]]&lt;&gt;"",Table1[[#This Row],[Line Description]],"")</f>
        <v/>
      </c>
      <c r="AV334" s="46" t="str">
        <f>IF(Table1[[#This Row],[Cur_Amount Debit]]&gt;0,ROUND(Table1[[#This Row],[Cur_Amount Debit]],2),"")</f>
        <v/>
      </c>
      <c r="AW334" s="46" t="str">
        <f>IF(Table1[[#This Row],[Cur_Amount Credit]]&gt;0,ROUND(Table1[[#This Row],[Cur_Amount Credit]],2),"")</f>
        <v/>
      </c>
      <c r="AX334" s="46" t="str">
        <f>LEFT(Table1[[#This Row],[Cur]],3)</f>
        <v/>
      </c>
      <c r="AY334" s="59"/>
      <c r="AZ334" s="46"/>
      <c r="BA334" s="46" t="str">
        <f>IF(Table1[[#This Row],[Cur]]&lt;&gt;"",IF(Table1[[#This Row],[Cur]]="USD","",ExchangeRate),"")</f>
        <v/>
      </c>
      <c r="BB334" s="46" t="str">
        <f>IF(Table1[[#This Row],[Grant]]&lt;&gt;"",VLOOKUP(Table1[[#This Row],[Grant]],Grants!B:D,3),"")</f>
        <v/>
      </c>
      <c r="BC334" s="46" t="str">
        <f>TRIM(Table1[[#This Row],[Vendor ID]])</f>
        <v/>
      </c>
      <c r="BD334">
        <f>IF(Table1[[#This Row],[Reference Number]]=Q333,BD333,BD333+1)</f>
        <v>0</v>
      </c>
    </row>
    <row r="335" spans="1:56" ht="11.25" customHeight="1" x14ac:dyDescent="0.25">
      <c r="A335" s="1"/>
      <c r="B335" s="88" t="str">
        <f>IF(Table1[[#This Row],[Posting Date]]&lt;&gt;"",IF(Table1[[#This Row],[Reference Number]]=Q334,B334+1,1),"")</f>
        <v/>
      </c>
      <c r="C335" s="61"/>
      <c r="D335" s="61"/>
      <c r="E335" s="138"/>
      <c r="F335" s="141" t="str">
        <f>IFERROR(IF(VLOOKUP(Table1[[#This Row],[Budget Code Description]],Dimentions!$X$6:$AC$139,2,FALSE)="","",VLOOKUP(Table1[[#This Row],[Budget Code Description]],Dimentions!$X$6:$AC$139,2,FALSE)),"")</f>
        <v/>
      </c>
      <c r="G335" s="141"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1" t="str">
        <f>IFERROR(VLOOKUP(Table1[[#This Row],[Budget Code Description]],Table6[#All],8,FALSE),"")</f>
        <v/>
      </c>
      <c r="L335" s="63"/>
      <c r="M335" s="65" t="str">
        <f>IFERROR(VLOOKUP(Table1[[#This Row],[Staff ID]],Table2[],2,FALSE),"")</f>
        <v/>
      </c>
      <c r="N335" s="209" t="str">
        <f>IFERROR(IF(VLOOKUP(Table1[[#This Row],[Budget Code Description]],Dimentions!$X$6:$AC$134,4,FALSE)="","",VLOOKUP(Table1[[#This Row],[Budget Code Description]],Dimentions!$X$6:$AC$134,4,FALSE)),"")</f>
        <v/>
      </c>
      <c r="O335" s="65" t="str">
        <f>IFERROR(VLOOKUP(Table1[[#This Row],[Vendor ID]],Table549[],2,FALSE),"")</f>
        <v/>
      </c>
      <c r="P335" s="63"/>
      <c r="Q335" s="141" t="str">
        <f>IF(Table1[[#This Row],[Posting Date]]&lt;&gt;"",$D$9,"")</f>
        <v/>
      </c>
      <c r="R335" s="157" t="str">
        <f>IF(Table1[[#This Row],[Posting Date]]&lt;&gt;"",$D$10,"")</f>
        <v/>
      </c>
      <c r="S335" s="66"/>
      <c r="T335" s="63"/>
      <c r="U335" s="67"/>
      <c r="V335" s="67"/>
      <c r="W335" s="67" t="str">
        <f t="shared" si="9"/>
        <v/>
      </c>
      <c r="X335" s="159" t="str">
        <f>IF(E335="","",(IF(Table1[[#This Row],[Cur]]="USD",Table1[[#This Row],[Cur_Amount Debit]],Table1[[#This Row],[Cur_Amount Debit]]/Table1[[#This Row],[Exchange Rate]])))</f>
        <v/>
      </c>
      <c r="Y335" s="159" t="str">
        <f>IF(E335="","",(IF(Table1[[#This Row],[Cur]]="USD",Table1[[#This Row],[Cur_Amount Credit]],Table1[[#This Row],[Cur_Amount Credit]]/ExchangeRate)))</f>
        <v/>
      </c>
      <c r="Z335" s="201" t="str">
        <f>IF(E335="","",(Table1[[#This Row],[Debit USD]]-Table1[[#This Row],[Credit USD]]))</f>
        <v/>
      </c>
      <c r="AA335" s="226"/>
      <c r="AB335" s="255"/>
      <c r="AC335" s="1"/>
      <c r="AD335" s="15"/>
      <c r="AE335" s="15" t="str">
        <f>IF(AND(OR(Table1[[#This Row],[Account]]="15030",Table1[[#This Row],[Account]]="15035",Table1[[#This Row],[Account]]="20150"),Table1[[#This Row],[Vendor ID]]=""),1,"")</f>
        <v/>
      </c>
      <c r="AF335" s="15"/>
      <c r="AG335" s="15"/>
      <c r="AH335" s="15"/>
      <c r="AI335" s="46" t="str">
        <f>IF(Table1[[#This Row],[Posting Date]]&lt;&gt;"","GJ-"&amp;CountryID,"")</f>
        <v/>
      </c>
      <c r="AJ335" s="59" t="str">
        <f>IF(Table1[[#This Row],[Posting Date]]&lt;&gt;"",Table1[[#This Row],[Posting Date]],"")</f>
        <v/>
      </c>
      <c r="AK335" s="46"/>
      <c r="AL335" s="46" t="str">
        <f>IF(Table1[[#This Row],[Description]]&lt;&gt;"",Table1[[#This Row],[Description]],"")</f>
        <v/>
      </c>
      <c r="AM335" s="46" t="str">
        <f>IF(Table1[[#This Row],[Posting Date]]&lt;&gt;"",Table1[[#This Row],[Reference Number]],"")</f>
        <v/>
      </c>
      <c r="AN335" s="46" t="str">
        <f>TRIM(Table1[[#This Row],[Line '#]])</f>
        <v/>
      </c>
      <c r="AO335" s="46" t="str">
        <f>TRIM(Table1[[#This Row],[Account]])</f>
        <v/>
      </c>
      <c r="AP335" s="46" t="str">
        <f>IF(Table1[[#This Row],[Posting Date]]&lt;&gt;"",$D$5,"")</f>
        <v/>
      </c>
      <c r="AQ335" s="46" t="str">
        <f>TRIM(Table1[[#This Row],[Departments-Prgrams]])</f>
        <v/>
      </c>
      <c r="AR335" s="46" t="str">
        <f>TRIM(Table1[[#This Row],[Grant]])</f>
        <v/>
      </c>
      <c r="AS335" s="46" t="str">
        <f>TRIM(Table1[[#This Row],[Staff ID]])</f>
        <v/>
      </c>
      <c r="AT335" s="46" t="str">
        <f>IF(TRIM(Table1[[#This Row],[Budget Code]])=0,"",TRIM(Table1[[#This Row],[Budget Code]]))</f>
        <v/>
      </c>
      <c r="AU335" s="46" t="str">
        <f>IF(Table1[[#This Row],[Line Description]]&lt;&gt;"",Table1[[#This Row],[Line Description]],"")</f>
        <v/>
      </c>
      <c r="AV335" s="46" t="str">
        <f>IF(Table1[[#This Row],[Cur_Amount Debit]]&gt;0,ROUND(Table1[[#This Row],[Cur_Amount Debit]],2),"")</f>
        <v/>
      </c>
      <c r="AW335" s="46" t="str">
        <f>IF(Table1[[#This Row],[Cur_Amount Credit]]&gt;0,ROUND(Table1[[#This Row],[Cur_Amount Credit]],2),"")</f>
        <v/>
      </c>
      <c r="AX335" s="46" t="str">
        <f>LEFT(Table1[[#This Row],[Cur]],3)</f>
        <v/>
      </c>
      <c r="AY335" s="59"/>
      <c r="AZ335" s="46"/>
      <c r="BA335" s="46" t="str">
        <f>IF(Table1[[#This Row],[Cur]]&lt;&gt;"",IF(Table1[[#This Row],[Cur]]="USD","",ExchangeRate),"")</f>
        <v/>
      </c>
      <c r="BB335" s="46" t="str">
        <f>IF(Table1[[#This Row],[Grant]]&lt;&gt;"",VLOOKUP(Table1[[#This Row],[Grant]],Grants!B:D,3),"")</f>
        <v/>
      </c>
      <c r="BC335" s="46" t="str">
        <f>TRIM(Table1[[#This Row],[Vendor ID]])</f>
        <v/>
      </c>
      <c r="BD335">
        <f>IF(Table1[[#This Row],[Reference Number]]=Q334,BD334,BD334+1)</f>
        <v>0</v>
      </c>
    </row>
    <row r="336" spans="1:56" ht="11.25" customHeight="1" x14ac:dyDescent="0.25">
      <c r="A336" s="1"/>
      <c r="B336" s="88" t="str">
        <f>IF(Table1[[#This Row],[Posting Date]]&lt;&gt;"",IF(Table1[[#This Row],[Reference Number]]=Q335,B335+1,1),"")</f>
        <v/>
      </c>
      <c r="C336" s="61"/>
      <c r="D336" s="61"/>
      <c r="E336" s="138"/>
      <c r="F336" s="141" t="str">
        <f>IFERROR(IF(VLOOKUP(Table1[[#This Row],[Budget Code Description]],Dimentions!$X$6:$AC$139,2,FALSE)="","",VLOOKUP(Table1[[#This Row],[Budget Code Description]],Dimentions!$X$6:$AC$139,2,FALSE)),"")</f>
        <v/>
      </c>
      <c r="G336" s="141"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1" t="str">
        <f>IFERROR(VLOOKUP(Table1[[#This Row],[Budget Code Description]],Table6[#All],8,FALSE),"")</f>
        <v/>
      </c>
      <c r="L336" s="63"/>
      <c r="M336" s="65" t="str">
        <f>IFERROR(VLOOKUP(Table1[[#This Row],[Staff ID]],Table2[],2,FALSE),"")</f>
        <v/>
      </c>
      <c r="N336" s="209" t="str">
        <f>IFERROR(IF(VLOOKUP(Table1[[#This Row],[Budget Code Description]],Dimentions!$X$6:$AC$134,4,FALSE)="","",VLOOKUP(Table1[[#This Row],[Budget Code Description]],Dimentions!$X$6:$AC$134,4,FALSE)),"")</f>
        <v/>
      </c>
      <c r="O336" s="65" t="str">
        <f>IFERROR(VLOOKUP(Table1[[#This Row],[Vendor ID]],Table549[],2,FALSE),"")</f>
        <v/>
      </c>
      <c r="P336" s="63"/>
      <c r="Q336" s="141" t="str">
        <f>IF(Table1[[#This Row],[Posting Date]]&lt;&gt;"",$D$9,"")</f>
        <v/>
      </c>
      <c r="R336" s="157" t="str">
        <f>IF(Table1[[#This Row],[Posting Date]]&lt;&gt;"",$D$10,"")</f>
        <v/>
      </c>
      <c r="S336" s="66"/>
      <c r="T336" s="63"/>
      <c r="U336" s="67"/>
      <c r="V336" s="67"/>
      <c r="W336" s="67" t="str">
        <f t="shared" si="9"/>
        <v/>
      </c>
      <c r="X336" s="159" t="str">
        <f>IF(E336="","",(IF(Table1[[#This Row],[Cur]]="USD",Table1[[#This Row],[Cur_Amount Debit]],Table1[[#This Row],[Cur_Amount Debit]]/Table1[[#This Row],[Exchange Rate]])))</f>
        <v/>
      </c>
      <c r="Y336" s="159" t="str">
        <f>IF(E336="","",(IF(Table1[[#This Row],[Cur]]="USD",Table1[[#This Row],[Cur_Amount Credit]],Table1[[#This Row],[Cur_Amount Credit]]/ExchangeRate)))</f>
        <v/>
      </c>
      <c r="Z336" s="201" t="str">
        <f>IF(E336="","",(Table1[[#This Row],[Debit USD]]-Table1[[#This Row],[Credit USD]]))</f>
        <v/>
      </c>
      <c r="AA336" s="226"/>
      <c r="AB336" s="255"/>
      <c r="AC336" s="1"/>
      <c r="AD336" s="15"/>
      <c r="AE336" s="15" t="str">
        <f>IF(AND(OR(Table1[[#This Row],[Account]]="15030",Table1[[#This Row],[Account]]="15035",Table1[[#This Row],[Account]]="20150"),Table1[[#This Row],[Vendor ID]]=""),1,"")</f>
        <v/>
      </c>
      <c r="AF336" s="15"/>
      <c r="AG336" s="15"/>
      <c r="AH336" s="15"/>
      <c r="AI336" s="46" t="str">
        <f>IF(Table1[[#This Row],[Posting Date]]&lt;&gt;"","GJ-"&amp;CountryID,"")</f>
        <v/>
      </c>
      <c r="AJ336" s="59" t="str">
        <f>IF(Table1[[#This Row],[Posting Date]]&lt;&gt;"",Table1[[#This Row],[Posting Date]],"")</f>
        <v/>
      </c>
      <c r="AK336" s="46"/>
      <c r="AL336" s="46" t="str">
        <f>IF(Table1[[#This Row],[Description]]&lt;&gt;"",Table1[[#This Row],[Description]],"")</f>
        <v/>
      </c>
      <c r="AM336" s="46" t="str">
        <f>IF(Table1[[#This Row],[Posting Date]]&lt;&gt;"",Table1[[#This Row],[Reference Number]],"")</f>
        <v/>
      </c>
      <c r="AN336" s="46" t="str">
        <f>TRIM(Table1[[#This Row],[Line '#]])</f>
        <v/>
      </c>
      <c r="AO336" s="46" t="str">
        <f>TRIM(Table1[[#This Row],[Account]])</f>
        <v/>
      </c>
      <c r="AP336" s="46" t="str">
        <f>IF(Table1[[#This Row],[Posting Date]]&lt;&gt;"",$D$5,"")</f>
        <v/>
      </c>
      <c r="AQ336" s="46" t="str">
        <f>TRIM(Table1[[#This Row],[Departments-Prgrams]])</f>
        <v/>
      </c>
      <c r="AR336" s="46" t="str">
        <f>TRIM(Table1[[#This Row],[Grant]])</f>
        <v/>
      </c>
      <c r="AS336" s="46" t="str">
        <f>TRIM(Table1[[#This Row],[Staff ID]])</f>
        <v/>
      </c>
      <c r="AT336" s="46" t="str">
        <f>IF(TRIM(Table1[[#This Row],[Budget Code]])=0,"",TRIM(Table1[[#This Row],[Budget Code]]))</f>
        <v/>
      </c>
      <c r="AU336" s="46" t="str">
        <f>IF(Table1[[#This Row],[Line Description]]&lt;&gt;"",Table1[[#This Row],[Line Description]],"")</f>
        <v/>
      </c>
      <c r="AV336" s="46" t="str">
        <f>IF(Table1[[#This Row],[Cur_Amount Debit]]&gt;0,ROUND(Table1[[#This Row],[Cur_Amount Debit]],2),"")</f>
        <v/>
      </c>
      <c r="AW336" s="46" t="str">
        <f>IF(Table1[[#This Row],[Cur_Amount Credit]]&gt;0,ROUND(Table1[[#This Row],[Cur_Amount Credit]],2),"")</f>
        <v/>
      </c>
      <c r="AX336" s="46" t="str">
        <f>LEFT(Table1[[#This Row],[Cur]],3)</f>
        <v/>
      </c>
      <c r="AY336" s="59"/>
      <c r="AZ336" s="46"/>
      <c r="BA336" s="46" t="str">
        <f>IF(Table1[[#This Row],[Cur]]&lt;&gt;"",IF(Table1[[#This Row],[Cur]]="USD","",ExchangeRate),"")</f>
        <v/>
      </c>
      <c r="BB336" s="46" t="str">
        <f>IF(Table1[[#This Row],[Grant]]&lt;&gt;"",VLOOKUP(Table1[[#This Row],[Grant]],Grants!B:D,3),"")</f>
        <v/>
      </c>
      <c r="BC336" s="46" t="str">
        <f>TRIM(Table1[[#This Row],[Vendor ID]])</f>
        <v/>
      </c>
      <c r="BD336">
        <f>IF(Table1[[#This Row],[Reference Number]]=Q335,BD335,BD335+1)</f>
        <v>0</v>
      </c>
    </row>
    <row r="337" spans="1:56" ht="11.25" customHeight="1" x14ac:dyDescent="0.25">
      <c r="A337" s="1"/>
      <c r="B337" s="88" t="str">
        <f>IF(Table1[[#This Row],[Posting Date]]&lt;&gt;"",IF(Table1[[#This Row],[Reference Number]]=Q336,B336+1,1),"")</f>
        <v/>
      </c>
      <c r="C337" s="61"/>
      <c r="D337" s="61"/>
      <c r="E337" s="138"/>
      <c r="F337" s="141" t="str">
        <f>IFERROR(IF(VLOOKUP(Table1[[#This Row],[Budget Code Description]],Dimentions!$X$6:$AC$139,2,FALSE)="","",VLOOKUP(Table1[[#This Row],[Budget Code Description]],Dimentions!$X$6:$AC$139,2,FALSE)),"")</f>
        <v/>
      </c>
      <c r="G337" s="141"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1" t="str">
        <f>IFERROR(VLOOKUP(Table1[[#This Row],[Budget Code Description]],Table6[#All],8,FALSE),"")</f>
        <v/>
      </c>
      <c r="L337" s="63"/>
      <c r="M337" s="65" t="str">
        <f>IFERROR(VLOOKUP(Table1[[#This Row],[Staff ID]],Table2[],2,FALSE),"")</f>
        <v/>
      </c>
      <c r="N337" s="209" t="str">
        <f>IFERROR(IF(VLOOKUP(Table1[[#This Row],[Budget Code Description]],Dimentions!$X$6:$AC$134,4,FALSE)="","",VLOOKUP(Table1[[#This Row],[Budget Code Description]],Dimentions!$X$6:$AC$134,4,FALSE)),"")</f>
        <v/>
      </c>
      <c r="O337" s="65" t="str">
        <f>IFERROR(VLOOKUP(Table1[[#This Row],[Vendor ID]],Table549[],2,FALSE),"")</f>
        <v/>
      </c>
      <c r="P337" s="63"/>
      <c r="Q337" s="141" t="str">
        <f>IF(Table1[[#This Row],[Posting Date]]&lt;&gt;"",$D$9,"")</f>
        <v/>
      </c>
      <c r="R337" s="157" t="str">
        <f>IF(Table1[[#This Row],[Posting Date]]&lt;&gt;"",$D$10,"")</f>
        <v/>
      </c>
      <c r="S337" s="66"/>
      <c r="T337" s="63"/>
      <c r="U337" s="67"/>
      <c r="V337" s="67"/>
      <c r="W337" s="67" t="str">
        <f t="shared" si="9"/>
        <v/>
      </c>
      <c r="X337" s="159" t="str">
        <f>IF(E337="","",(IF(Table1[[#This Row],[Cur]]="USD",Table1[[#This Row],[Cur_Amount Debit]],Table1[[#This Row],[Cur_Amount Debit]]/Table1[[#This Row],[Exchange Rate]])))</f>
        <v/>
      </c>
      <c r="Y337" s="159" t="str">
        <f>IF(E337="","",(IF(Table1[[#This Row],[Cur]]="USD",Table1[[#This Row],[Cur_Amount Credit]],Table1[[#This Row],[Cur_Amount Credit]]/ExchangeRate)))</f>
        <v/>
      </c>
      <c r="Z337" s="201" t="str">
        <f>IF(E337="","",(Table1[[#This Row],[Debit USD]]-Table1[[#This Row],[Credit USD]]))</f>
        <v/>
      </c>
      <c r="AA337" s="226"/>
      <c r="AB337" s="255"/>
      <c r="AC337" s="1"/>
      <c r="AD337" s="15"/>
      <c r="AE337" s="15" t="str">
        <f>IF(AND(OR(Table1[[#This Row],[Account]]="15030",Table1[[#This Row],[Account]]="15035",Table1[[#This Row],[Account]]="20150"),Table1[[#This Row],[Vendor ID]]=""),1,"")</f>
        <v/>
      </c>
      <c r="AF337" s="15"/>
      <c r="AG337" s="15"/>
      <c r="AH337" s="15"/>
      <c r="AI337" s="46" t="str">
        <f>IF(Table1[[#This Row],[Posting Date]]&lt;&gt;"","GJ-"&amp;CountryID,"")</f>
        <v/>
      </c>
      <c r="AJ337" s="59" t="str">
        <f>IF(Table1[[#This Row],[Posting Date]]&lt;&gt;"",Table1[[#This Row],[Posting Date]],"")</f>
        <v/>
      </c>
      <c r="AK337" s="46"/>
      <c r="AL337" s="46" t="str">
        <f>IF(Table1[[#This Row],[Description]]&lt;&gt;"",Table1[[#This Row],[Description]],"")</f>
        <v/>
      </c>
      <c r="AM337" s="46" t="str">
        <f>IF(Table1[[#This Row],[Posting Date]]&lt;&gt;"",Table1[[#This Row],[Reference Number]],"")</f>
        <v/>
      </c>
      <c r="AN337" s="46" t="str">
        <f>TRIM(Table1[[#This Row],[Line '#]])</f>
        <v/>
      </c>
      <c r="AO337" s="46" t="str">
        <f>TRIM(Table1[[#This Row],[Account]])</f>
        <v/>
      </c>
      <c r="AP337" s="46" t="str">
        <f>IF(Table1[[#This Row],[Posting Date]]&lt;&gt;"",$D$5,"")</f>
        <v/>
      </c>
      <c r="AQ337" s="46" t="str">
        <f>TRIM(Table1[[#This Row],[Departments-Prgrams]])</f>
        <v/>
      </c>
      <c r="AR337" s="46" t="str">
        <f>TRIM(Table1[[#This Row],[Grant]])</f>
        <v/>
      </c>
      <c r="AS337" s="46" t="str">
        <f>TRIM(Table1[[#This Row],[Staff ID]])</f>
        <v/>
      </c>
      <c r="AT337" s="46" t="str">
        <f>IF(TRIM(Table1[[#This Row],[Budget Code]])=0,"",TRIM(Table1[[#This Row],[Budget Code]]))</f>
        <v/>
      </c>
      <c r="AU337" s="46" t="str">
        <f>IF(Table1[[#This Row],[Line Description]]&lt;&gt;"",Table1[[#This Row],[Line Description]],"")</f>
        <v/>
      </c>
      <c r="AV337" s="46" t="str">
        <f>IF(Table1[[#This Row],[Cur_Amount Debit]]&gt;0,ROUND(Table1[[#This Row],[Cur_Amount Debit]],2),"")</f>
        <v/>
      </c>
      <c r="AW337" s="46" t="str">
        <f>IF(Table1[[#This Row],[Cur_Amount Credit]]&gt;0,ROUND(Table1[[#This Row],[Cur_Amount Credit]],2),"")</f>
        <v/>
      </c>
      <c r="AX337" s="46" t="str">
        <f>LEFT(Table1[[#This Row],[Cur]],3)</f>
        <v/>
      </c>
      <c r="AY337" s="59"/>
      <c r="AZ337" s="46"/>
      <c r="BA337" s="46" t="str">
        <f>IF(Table1[[#This Row],[Cur]]&lt;&gt;"",IF(Table1[[#This Row],[Cur]]="USD","",ExchangeRate),"")</f>
        <v/>
      </c>
      <c r="BB337" s="46" t="str">
        <f>IF(Table1[[#This Row],[Grant]]&lt;&gt;"",VLOOKUP(Table1[[#This Row],[Grant]],Grants!B:D,3),"")</f>
        <v/>
      </c>
      <c r="BC337" s="46" t="str">
        <f>TRIM(Table1[[#This Row],[Vendor ID]])</f>
        <v/>
      </c>
      <c r="BD337">
        <f>IF(Table1[[#This Row],[Reference Number]]=Q336,BD336,BD336+1)</f>
        <v>0</v>
      </c>
    </row>
    <row r="338" spans="1:56" ht="11.25" customHeight="1" x14ac:dyDescent="0.25">
      <c r="A338" s="1"/>
      <c r="B338" s="88" t="str">
        <f>IF(Table1[[#This Row],[Posting Date]]&lt;&gt;"",IF(Table1[[#This Row],[Reference Number]]=Q337,B337+1,1),"")</f>
        <v/>
      </c>
      <c r="C338" s="61"/>
      <c r="D338" s="61"/>
      <c r="E338" s="138"/>
      <c r="F338" s="141" t="str">
        <f>IFERROR(IF(VLOOKUP(Table1[[#This Row],[Budget Code Description]],Dimentions!$X$6:$AC$139,2,FALSE)="","",VLOOKUP(Table1[[#This Row],[Budget Code Description]],Dimentions!$X$6:$AC$139,2,FALSE)),"")</f>
        <v/>
      </c>
      <c r="G338" s="141"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1" t="str">
        <f>IFERROR(VLOOKUP(Table1[[#This Row],[Budget Code Description]],Table6[#All],8,FALSE),"")</f>
        <v/>
      </c>
      <c r="L338" s="63"/>
      <c r="M338" s="65" t="str">
        <f>IFERROR(VLOOKUP(Table1[[#This Row],[Staff ID]],Table2[],2,FALSE),"")</f>
        <v/>
      </c>
      <c r="N338" s="209" t="str">
        <f>IFERROR(IF(VLOOKUP(Table1[[#This Row],[Budget Code Description]],Dimentions!$X$6:$AC$134,4,FALSE)="","",VLOOKUP(Table1[[#This Row],[Budget Code Description]],Dimentions!$X$6:$AC$134,4,FALSE)),"")</f>
        <v/>
      </c>
      <c r="O338" s="65" t="str">
        <f>IFERROR(VLOOKUP(Table1[[#This Row],[Vendor ID]],Table549[],2,FALSE),"")</f>
        <v/>
      </c>
      <c r="P338" s="63"/>
      <c r="Q338" s="141" t="str">
        <f>IF(Table1[[#This Row],[Posting Date]]&lt;&gt;"",$D$9,"")</f>
        <v/>
      </c>
      <c r="R338" s="157" t="str">
        <f>IF(Table1[[#This Row],[Posting Date]]&lt;&gt;"",$D$10,"")</f>
        <v/>
      </c>
      <c r="S338" s="66"/>
      <c r="T338" s="63"/>
      <c r="U338" s="67"/>
      <c r="V338" s="67"/>
      <c r="W338" s="67" t="str">
        <f t="shared" si="9"/>
        <v/>
      </c>
      <c r="X338" s="159" t="str">
        <f>IF(E338="","",(IF(Table1[[#This Row],[Cur]]="USD",Table1[[#This Row],[Cur_Amount Debit]],Table1[[#This Row],[Cur_Amount Debit]]/Table1[[#This Row],[Exchange Rate]])))</f>
        <v/>
      </c>
      <c r="Y338" s="159" t="str">
        <f>IF(E338="","",(IF(Table1[[#This Row],[Cur]]="USD",Table1[[#This Row],[Cur_Amount Credit]],Table1[[#This Row],[Cur_Amount Credit]]/ExchangeRate)))</f>
        <v/>
      </c>
      <c r="Z338" s="201" t="str">
        <f>IF(E338="","",(Table1[[#This Row],[Debit USD]]-Table1[[#This Row],[Credit USD]]))</f>
        <v/>
      </c>
      <c r="AA338" s="226"/>
      <c r="AB338" s="255"/>
      <c r="AC338" s="1"/>
      <c r="AD338" s="15"/>
      <c r="AE338" s="15" t="str">
        <f>IF(AND(OR(Table1[[#This Row],[Account]]="15030",Table1[[#This Row],[Account]]="15035",Table1[[#This Row],[Account]]="20150"),Table1[[#This Row],[Vendor ID]]=""),1,"")</f>
        <v/>
      </c>
      <c r="AF338" s="15"/>
      <c r="AG338" s="15"/>
      <c r="AH338" s="15"/>
      <c r="AI338" s="46" t="str">
        <f>IF(Table1[[#This Row],[Posting Date]]&lt;&gt;"","GJ-"&amp;CountryID,"")</f>
        <v/>
      </c>
      <c r="AJ338" s="59" t="str">
        <f>IF(Table1[[#This Row],[Posting Date]]&lt;&gt;"",Table1[[#This Row],[Posting Date]],"")</f>
        <v/>
      </c>
      <c r="AK338" s="46"/>
      <c r="AL338" s="46" t="str">
        <f>IF(Table1[[#This Row],[Description]]&lt;&gt;"",Table1[[#This Row],[Description]],"")</f>
        <v/>
      </c>
      <c r="AM338" s="46" t="str">
        <f>IF(Table1[[#This Row],[Posting Date]]&lt;&gt;"",Table1[[#This Row],[Reference Number]],"")</f>
        <v/>
      </c>
      <c r="AN338" s="46" t="str">
        <f>TRIM(Table1[[#This Row],[Line '#]])</f>
        <v/>
      </c>
      <c r="AO338" s="46" t="str">
        <f>TRIM(Table1[[#This Row],[Account]])</f>
        <v/>
      </c>
      <c r="AP338" s="46" t="str">
        <f>IF(Table1[[#This Row],[Posting Date]]&lt;&gt;"",$D$5,"")</f>
        <v/>
      </c>
      <c r="AQ338" s="46" t="str">
        <f>TRIM(Table1[[#This Row],[Departments-Prgrams]])</f>
        <v/>
      </c>
      <c r="AR338" s="46" t="str">
        <f>TRIM(Table1[[#This Row],[Grant]])</f>
        <v/>
      </c>
      <c r="AS338" s="46" t="str">
        <f>TRIM(Table1[[#This Row],[Staff ID]])</f>
        <v/>
      </c>
      <c r="AT338" s="46" t="str">
        <f>IF(TRIM(Table1[[#This Row],[Budget Code]])=0,"",TRIM(Table1[[#This Row],[Budget Code]]))</f>
        <v/>
      </c>
      <c r="AU338" s="46" t="str">
        <f>IF(Table1[[#This Row],[Line Description]]&lt;&gt;"",Table1[[#This Row],[Line Description]],"")</f>
        <v/>
      </c>
      <c r="AV338" s="46" t="str">
        <f>IF(Table1[[#This Row],[Cur_Amount Debit]]&gt;0,ROUND(Table1[[#This Row],[Cur_Amount Debit]],2),"")</f>
        <v/>
      </c>
      <c r="AW338" s="46" t="str">
        <f>IF(Table1[[#This Row],[Cur_Amount Credit]]&gt;0,ROUND(Table1[[#This Row],[Cur_Amount Credit]],2),"")</f>
        <v/>
      </c>
      <c r="AX338" s="46" t="str">
        <f>LEFT(Table1[[#This Row],[Cur]],3)</f>
        <v/>
      </c>
      <c r="AY338" s="59"/>
      <c r="AZ338" s="46"/>
      <c r="BA338" s="46" t="str">
        <f>IF(Table1[[#This Row],[Cur]]&lt;&gt;"",IF(Table1[[#This Row],[Cur]]="USD","",ExchangeRate),"")</f>
        <v/>
      </c>
      <c r="BB338" s="46" t="str">
        <f>IF(Table1[[#This Row],[Grant]]&lt;&gt;"",VLOOKUP(Table1[[#This Row],[Grant]],Grants!B:D,3),"")</f>
        <v/>
      </c>
      <c r="BC338" s="46" t="str">
        <f>TRIM(Table1[[#This Row],[Vendor ID]])</f>
        <v/>
      </c>
      <c r="BD338">
        <f>IF(Table1[[#This Row],[Reference Number]]=Q337,BD337,BD337+1)</f>
        <v>0</v>
      </c>
    </row>
    <row r="339" spans="1:56" ht="11.25" customHeight="1" x14ac:dyDescent="0.25">
      <c r="A339" s="1"/>
      <c r="B339" s="88" t="str">
        <f>IF(Table1[[#This Row],[Posting Date]]&lt;&gt;"",IF(Table1[[#This Row],[Reference Number]]=Q338,B338+1,1),"")</f>
        <v/>
      </c>
      <c r="C339" s="61"/>
      <c r="D339" s="61"/>
      <c r="E339" s="138"/>
      <c r="F339" s="141" t="str">
        <f>IFERROR(IF(VLOOKUP(Table1[[#This Row],[Budget Code Description]],Dimentions!$X$6:$AC$139,2,FALSE)="","",VLOOKUP(Table1[[#This Row],[Budget Code Description]],Dimentions!$X$6:$AC$139,2,FALSE)),"")</f>
        <v/>
      </c>
      <c r="G339" s="141"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1" t="str">
        <f>IFERROR(VLOOKUP(Table1[[#This Row],[Budget Code Description]],Table6[#All],8,FALSE),"")</f>
        <v/>
      </c>
      <c r="L339" s="63"/>
      <c r="M339" s="65" t="str">
        <f>IFERROR(VLOOKUP(Table1[[#This Row],[Staff ID]],Table2[],2,FALSE),"")</f>
        <v/>
      </c>
      <c r="N339" s="209" t="str">
        <f>IFERROR(IF(VLOOKUP(Table1[[#This Row],[Budget Code Description]],Dimentions!$X$6:$AC$134,4,FALSE)="","",VLOOKUP(Table1[[#This Row],[Budget Code Description]],Dimentions!$X$6:$AC$134,4,FALSE)),"")</f>
        <v/>
      </c>
      <c r="O339" s="65" t="str">
        <f>IFERROR(VLOOKUP(Table1[[#This Row],[Vendor ID]],Table549[],2,FALSE),"")</f>
        <v/>
      </c>
      <c r="P339" s="63"/>
      <c r="Q339" s="141" t="str">
        <f>IF(Table1[[#This Row],[Posting Date]]&lt;&gt;"",$D$9,"")</f>
        <v/>
      </c>
      <c r="R339" s="157" t="str">
        <f>IF(Table1[[#This Row],[Posting Date]]&lt;&gt;"",$D$10,"")</f>
        <v/>
      </c>
      <c r="S339" s="66"/>
      <c r="T339" s="63"/>
      <c r="U339" s="67"/>
      <c r="V339" s="67"/>
      <c r="W339" s="67" t="str">
        <f t="shared" si="9"/>
        <v/>
      </c>
      <c r="X339" s="159" t="str">
        <f>IF(E339="","",(IF(Table1[[#This Row],[Cur]]="USD",Table1[[#This Row],[Cur_Amount Debit]],Table1[[#This Row],[Cur_Amount Debit]]/Table1[[#This Row],[Exchange Rate]])))</f>
        <v/>
      </c>
      <c r="Y339" s="159" t="str">
        <f>IF(E339="","",(IF(Table1[[#This Row],[Cur]]="USD",Table1[[#This Row],[Cur_Amount Credit]],Table1[[#This Row],[Cur_Amount Credit]]/ExchangeRate)))</f>
        <v/>
      </c>
      <c r="Z339" s="201" t="str">
        <f>IF(E339="","",(Table1[[#This Row],[Debit USD]]-Table1[[#This Row],[Credit USD]]))</f>
        <v/>
      </c>
      <c r="AA339" s="226"/>
      <c r="AB339" s="255"/>
      <c r="AC339" s="1"/>
      <c r="AD339" s="15"/>
      <c r="AE339" s="15" t="str">
        <f>IF(AND(OR(Table1[[#This Row],[Account]]="15030",Table1[[#This Row],[Account]]="15035",Table1[[#This Row],[Account]]="20150"),Table1[[#This Row],[Vendor ID]]=""),1,"")</f>
        <v/>
      </c>
      <c r="AF339" s="15"/>
      <c r="AG339" s="15"/>
      <c r="AH339" s="15"/>
      <c r="AI339" s="46" t="str">
        <f>IF(Table1[[#This Row],[Posting Date]]&lt;&gt;"","GJ-"&amp;CountryID,"")</f>
        <v/>
      </c>
      <c r="AJ339" s="59" t="str">
        <f>IF(Table1[[#This Row],[Posting Date]]&lt;&gt;"",Table1[[#This Row],[Posting Date]],"")</f>
        <v/>
      </c>
      <c r="AK339" s="46"/>
      <c r="AL339" s="46" t="str">
        <f>IF(Table1[[#This Row],[Description]]&lt;&gt;"",Table1[[#This Row],[Description]],"")</f>
        <v/>
      </c>
      <c r="AM339" s="46" t="str">
        <f>IF(Table1[[#This Row],[Posting Date]]&lt;&gt;"",Table1[[#This Row],[Reference Number]],"")</f>
        <v/>
      </c>
      <c r="AN339" s="46" t="str">
        <f>TRIM(Table1[[#This Row],[Line '#]])</f>
        <v/>
      </c>
      <c r="AO339" s="46" t="str">
        <f>TRIM(Table1[[#This Row],[Account]])</f>
        <v/>
      </c>
      <c r="AP339" s="46" t="str">
        <f>IF(Table1[[#This Row],[Posting Date]]&lt;&gt;"",$D$5,"")</f>
        <v/>
      </c>
      <c r="AQ339" s="46" t="str">
        <f>TRIM(Table1[[#This Row],[Departments-Prgrams]])</f>
        <v/>
      </c>
      <c r="AR339" s="46" t="str">
        <f>TRIM(Table1[[#This Row],[Grant]])</f>
        <v/>
      </c>
      <c r="AS339" s="46" t="str">
        <f>TRIM(Table1[[#This Row],[Staff ID]])</f>
        <v/>
      </c>
      <c r="AT339" s="46" t="str">
        <f>IF(TRIM(Table1[[#This Row],[Budget Code]])=0,"",TRIM(Table1[[#This Row],[Budget Code]]))</f>
        <v/>
      </c>
      <c r="AU339" s="46" t="str">
        <f>IF(Table1[[#This Row],[Line Description]]&lt;&gt;"",Table1[[#This Row],[Line Description]],"")</f>
        <v/>
      </c>
      <c r="AV339" s="46" t="str">
        <f>IF(Table1[[#This Row],[Cur_Amount Debit]]&gt;0,ROUND(Table1[[#This Row],[Cur_Amount Debit]],2),"")</f>
        <v/>
      </c>
      <c r="AW339" s="46" t="str">
        <f>IF(Table1[[#This Row],[Cur_Amount Credit]]&gt;0,ROUND(Table1[[#This Row],[Cur_Amount Credit]],2),"")</f>
        <v/>
      </c>
      <c r="AX339" s="46" t="str">
        <f>LEFT(Table1[[#This Row],[Cur]],3)</f>
        <v/>
      </c>
      <c r="AY339" s="59"/>
      <c r="AZ339" s="46"/>
      <c r="BA339" s="46" t="str">
        <f>IF(Table1[[#This Row],[Cur]]&lt;&gt;"",IF(Table1[[#This Row],[Cur]]="USD","",ExchangeRate),"")</f>
        <v/>
      </c>
      <c r="BB339" s="46" t="str">
        <f>IF(Table1[[#This Row],[Grant]]&lt;&gt;"",VLOOKUP(Table1[[#This Row],[Grant]],Grants!B:D,3),"")</f>
        <v/>
      </c>
      <c r="BC339" s="46" t="str">
        <f>TRIM(Table1[[#This Row],[Vendor ID]])</f>
        <v/>
      </c>
      <c r="BD339">
        <f>IF(Table1[[#This Row],[Reference Number]]=Q338,BD338,BD338+1)</f>
        <v>0</v>
      </c>
    </row>
    <row r="340" spans="1:56" ht="11.25" customHeight="1" x14ac:dyDescent="0.25">
      <c r="A340" s="1"/>
      <c r="B340" s="88" t="str">
        <f>IF(Table1[[#This Row],[Posting Date]]&lt;&gt;"",IF(Table1[[#This Row],[Reference Number]]=Q339,B339+1,1),"")</f>
        <v/>
      </c>
      <c r="C340" s="61"/>
      <c r="D340" s="61"/>
      <c r="E340" s="138"/>
      <c r="F340" s="141" t="str">
        <f>IFERROR(IF(VLOOKUP(Table1[[#This Row],[Budget Code Description]],Dimentions!$X$6:$AC$139,2,FALSE)="","",VLOOKUP(Table1[[#This Row],[Budget Code Description]],Dimentions!$X$6:$AC$139,2,FALSE)),"")</f>
        <v/>
      </c>
      <c r="G340" s="141"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1" t="str">
        <f>IFERROR(VLOOKUP(Table1[[#This Row],[Budget Code Description]],Table6[#All],8,FALSE),"")</f>
        <v/>
      </c>
      <c r="L340" s="63"/>
      <c r="M340" s="65" t="str">
        <f>IFERROR(VLOOKUP(Table1[[#This Row],[Staff ID]],Table2[],2,FALSE),"")</f>
        <v/>
      </c>
      <c r="N340" s="209" t="str">
        <f>IFERROR(IF(VLOOKUP(Table1[[#This Row],[Budget Code Description]],Dimentions!$X$6:$AC$134,4,FALSE)="","",VLOOKUP(Table1[[#This Row],[Budget Code Description]],Dimentions!$X$6:$AC$134,4,FALSE)),"")</f>
        <v/>
      </c>
      <c r="O340" s="65" t="str">
        <f>IFERROR(VLOOKUP(Table1[[#This Row],[Vendor ID]],Table549[],2,FALSE),"")</f>
        <v/>
      </c>
      <c r="P340" s="63"/>
      <c r="Q340" s="141" t="str">
        <f>IF(Table1[[#This Row],[Posting Date]]&lt;&gt;"",$D$9,"")</f>
        <v/>
      </c>
      <c r="R340" s="157" t="str">
        <f>IF(Table1[[#This Row],[Posting Date]]&lt;&gt;"",$D$10,"")</f>
        <v/>
      </c>
      <c r="S340" s="66"/>
      <c r="T340" s="63"/>
      <c r="U340" s="67"/>
      <c r="V340" s="67"/>
      <c r="W340" s="67" t="str">
        <f t="shared" si="9"/>
        <v/>
      </c>
      <c r="X340" s="159" t="str">
        <f>IF(E340="","",(IF(Table1[[#This Row],[Cur]]="USD",Table1[[#This Row],[Cur_Amount Debit]],Table1[[#This Row],[Cur_Amount Debit]]/Table1[[#This Row],[Exchange Rate]])))</f>
        <v/>
      </c>
      <c r="Y340" s="159" t="str">
        <f>IF(E340="","",(IF(Table1[[#This Row],[Cur]]="USD",Table1[[#This Row],[Cur_Amount Credit]],Table1[[#This Row],[Cur_Amount Credit]]/ExchangeRate)))</f>
        <v/>
      </c>
      <c r="Z340" s="201" t="str">
        <f>IF(E340="","",(Table1[[#This Row],[Debit USD]]-Table1[[#This Row],[Credit USD]]))</f>
        <v/>
      </c>
      <c r="AA340" s="226"/>
      <c r="AB340" s="255"/>
      <c r="AC340" s="1"/>
      <c r="AD340" s="15"/>
      <c r="AE340" s="15" t="str">
        <f>IF(AND(OR(Table1[[#This Row],[Account]]="15030",Table1[[#This Row],[Account]]="15035",Table1[[#This Row],[Account]]="20150"),Table1[[#This Row],[Vendor ID]]=""),1,"")</f>
        <v/>
      </c>
      <c r="AF340" s="15"/>
      <c r="AG340" s="15"/>
      <c r="AH340" s="15"/>
      <c r="AI340" s="46" t="str">
        <f>IF(Table1[[#This Row],[Posting Date]]&lt;&gt;"","GJ-"&amp;CountryID,"")</f>
        <v/>
      </c>
      <c r="AJ340" s="59" t="str">
        <f>IF(Table1[[#This Row],[Posting Date]]&lt;&gt;"",Table1[[#This Row],[Posting Date]],"")</f>
        <v/>
      </c>
      <c r="AK340" s="46"/>
      <c r="AL340" s="46" t="str">
        <f>IF(Table1[[#This Row],[Description]]&lt;&gt;"",Table1[[#This Row],[Description]],"")</f>
        <v/>
      </c>
      <c r="AM340" s="46" t="str">
        <f>IF(Table1[[#This Row],[Posting Date]]&lt;&gt;"",Table1[[#This Row],[Reference Number]],"")</f>
        <v/>
      </c>
      <c r="AN340" s="46" t="str">
        <f>TRIM(Table1[[#This Row],[Line '#]])</f>
        <v/>
      </c>
      <c r="AO340" s="46" t="str">
        <f>TRIM(Table1[[#This Row],[Account]])</f>
        <v/>
      </c>
      <c r="AP340" s="46" t="str">
        <f>IF(Table1[[#This Row],[Posting Date]]&lt;&gt;"",$D$5,"")</f>
        <v/>
      </c>
      <c r="AQ340" s="46" t="str">
        <f>TRIM(Table1[[#This Row],[Departments-Prgrams]])</f>
        <v/>
      </c>
      <c r="AR340" s="46" t="str">
        <f>TRIM(Table1[[#This Row],[Grant]])</f>
        <v/>
      </c>
      <c r="AS340" s="46" t="str">
        <f>TRIM(Table1[[#This Row],[Staff ID]])</f>
        <v/>
      </c>
      <c r="AT340" s="46" t="str">
        <f>IF(TRIM(Table1[[#This Row],[Budget Code]])=0,"",TRIM(Table1[[#This Row],[Budget Code]]))</f>
        <v/>
      </c>
      <c r="AU340" s="46" t="str">
        <f>IF(Table1[[#This Row],[Line Description]]&lt;&gt;"",Table1[[#This Row],[Line Description]],"")</f>
        <v/>
      </c>
      <c r="AV340" s="46" t="str">
        <f>IF(Table1[[#This Row],[Cur_Amount Debit]]&gt;0,ROUND(Table1[[#This Row],[Cur_Amount Debit]],2),"")</f>
        <v/>
      </c>
      <c r="AW340" s="46" t="str">
        <f>IF(Table1[[#This Row],[Cur_Amount Credit]]&gt;0,ROUND(Table1[[#This Row],[Cur_Amount Credit]],2),"")</f>
        <v/>
      </c>
      <c r="AX340" s="46" t="str">
        <f>LEFT(Table1[[#This Row],[Cur]],3)</f>
        <v/>
      </c>
      <c r="AY340" s="59"/>
      <c r="AZ340" s="46"/>
      <c r="BA340" s="46" t="str">
        <f>IF(Table1[[#This Row],[Cur]]&lt;&gt;"",IF(Table1[[#This Row],[Cur]]="USD","",ExchangeRate),"")</f>
        <v/>
      </c>
      <c r="BB340" s="46" t="str">
        <f>IF(Table1[[#This Row],[Grant]]&lt;&gt;"",VLOOKUP(Table1[[#This Row],[Grant]],Grants!B:D,3),"")</f>
        <v/>
      </c>
      <c r="BC340" s="46" t="str">
        <f>TRIM(Table1[[#This Row],[Vendor ID]])</f>
        <v/>
      </c>
      <c r="BD340">
        <f>IF(Table1[[#This Row],[Reference Number]]=Q339,BD339,BD339+1)</f>
        <v>0</v>
      </c>
    </row>
    <row r="341" spans="1:56" ht="11.25" customHeight="1" x14ac:dyDescent="0.25">
      <c r="A341" s="1"/>
      <c r="B341" s="88" t="str">
        <f>IF(Table1[[#This Row],[Posting Date]]&lt;&gt;"",IF(Table1[[#This Row],[Reference Number]]=Q340,B340+1,1),"")</f>
        <v/>
      </c>
      <c r="C341" s="61"/>
      <c r="D341" s="61"/>
      <c r="E341" s="138"/>
      <c r="F341" s="141" t="str">
        <f>IFERROR(IF(VLOOKUP(Table1[[#This Row],[Budget Code Description]],Dimentions!$X$6:$AC$139,2,FALSE)="","",VLOOKUP(Table1[[#This Row],[Budget Code Description]],Dimentions!$X$6:$AC$139,2,FALSE)),"")</f>
        <v/>
      </c>
      <c r="G341" s="141"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1" t="str">
        <f>IFERROR(VLOOKUP(Table1[[#This Row],[Budget Code Description]],Table6[#All],8,FALSE),"")</f>
        <v/>
      </c>
      <c r="L341" s="63"/>
      <c r="M341" s="65" t="str">
        <f>IFERROR(VLOOKUP(Table1[[#This Row],[Staff ID]],Table2[],2,FALSE),"")</f>
        <v/>
      </c>
      <c r="N341" s="209" t="str">
        <f>IFERROR(IF(VLOOKUP(Table1[[#This Row],[Budget Code Description]],Dimentions!$X$6:$AC$134,4,FALSE)="","",VLOOKUP(Table1[[#This Row],[Budget Code Description]],Dimentions!$X$6:$AC$134,4,FALSE)),"")</f>
        <v/>
      </c>
      <c r="O341" s="65" t="str">
        <f>IFERROR(VLOOKUP(Table1[[#This Row],[Vendor ID]],Table549[],2,FALSE),"")</f>
        <v/>
      </c>
      <c r="P341" s="63"/>
      <c r="Q341" s="141" t="str">
        <f>IF(Table1[[#This Row],[Posting Date]]&lt;&gt;"",$D$9,"")</f>
        <v/>
      </c>
      <c r="R341" s="157" t="str">
        <f>IF(Table1[[#This Row],[Posting Date]]&lt;&gt;"",$D$10,"")</f>
        <v/>
      </c>
      <c r="S341" s="66"/>
      <c r="T341" s="63"/>
      <c r="U341" s="67"/>
      <c r="V341" s="67"/>
      <c r="W341" s="67" t="str">
        <f t="shared" si="9"/>
        <v/>
      </c>
      <c r="X341" s="159" t="str">
        <f>IF(E341="","",(IF(Table1[[#This Row],[Cur]]="USD",Table1[[#This Row],[Cur_Amount Debit]],Table1[[#This Row],[Cur_Amount Debit]]/Table1[[#This Row],[Exchange Rate]])))</f>
        <v/>
      </c>
      <c r="Y341" s="159" t="str">
        <f>IF(E341="","",(IF(Table1[[#This Row],[Cur]]="USD",Table1[[#This Row],[Cur_Amount Credit]],Table1[[#This Row],[Cur_Amount Credit]]/ExchangeRate)))</f>
        <v/>
      </c>
      <c r="Z341" s="201" t="str">
        <f>IF(E341="","",(Table1[[#This Row],[Debit USD]]-Table1[[#This Row],[Credit USD]]))</f>
        <v/>
      </c>
      <c r="AA341" s="226"/>
      <c r="AB341" s="255"/>
      <c r="AC341" s="1"/>
      <c r="AD341" s="15"/>
      <c r="AE341" s="15" t="str">
        <f>IF(AND(OR(Table1[[#This Row],[Account]]="15030",Table1[[#This Row],[Account]]="15035",Table1[[#This Row],[Account]]="20150"),Table1[[#This Row],[Vendor ID]]=""),1,"")</f>
        <v/>
      </c>
      <c r="AF341" s="15"/>
      <c r="AG341" s="15"/>
      <c r="AH341" s="15"/>
      <c r="AI341" s="46" t="str">
        <f>IF(Table1[[#This Row],[Posting Date]]&lt;&gt;"","GJ-"&amp;CountryID,"")</f>
        <v/>
      </c>
      <c r="AJ341" s="59" t="str">
        <f>IF(Table1[[#This Row],[Posting Date]]&lt;&gt;"",Table1[[#This Row],[Posting Date]],"")</f>
        <v/>
      </c>
      <c r="AK341" s="46"/>
      <c r="AL341" s="46" t="str">
        <f>IF(Table1[[#This Row],[Description]]&lt;&gt;"",Table1[[#This Row],[Description]],"")</f>
        <v/>
      </c>
      <c r="AM341" s="46" t="str">
        <f>IF(Table1[[#This Row],[Posting Date]]&lt;&gt;"",Table1[[#This Row],[Reference Number]],"")</f>
        <v/>
      </c>
      <c r="AN341" s="46" t="str">
        <f>TRIM(Table1[[#This Row],[Line '#]])</f>
        <v/>
      </c>
      <c r="AO341" s="46" t="str">
        <f>TRIM(Table1[[#This Row],[Account]])</f>
        <v/>
      </c>
      <c r="AP341" s="46" t="str">
        <f>IF(Table1[[#This Row],[Posting Date]]&lt;&gt;"",$D$5,"")</f>
        <v/>
      </c>
      <c r="AQ341" s="46" t="str">
        <f>TRIM(Table1[[#This Row],[Departments-Prgrams]])</f>
        <v/>
      </c>
      <c r="AR341" s="46" t="str">
        <f>TRIM(Table1[[#This Row],[Grant]])</f>
        <v/>
      </c>
      <c r="AS341" s="46" t="str">
        <f>TRIM(Table1[[#This Row],[Staff ID]])</f>
        <v/>
      </c>
      <c r="AT341" s="46" t="str">
        <f>IF(TRIM(Table1[[#This Row],[Budget Code]])=0,"",TRIM(Table1[[#This Row],[Budget Code]]))</f>
        <v/>
      </c>
      <c r="AU341" s="46" t="str">
        <f>IF(Table1[[#This Row],[Line Description]]&lt;&gt;"",Table1[[#This Row],[Line Description]],"")</f>
        <v/>
      </c>
      <c r="AV341" s="46" t="str">
        <f>IF(Table1[[#This Row],[Cur_Amount Debit]]&gt;0,ROUND(Table1[[#This Row],[Cur_Amount Debit]],2),"")</f>
        <v/>
      </c>
      <c r="AW341" s="46" t="str">
        <f>IF(Table1[[#This Row],[Cur_Amount Credit]]&gt;0,ROUND(Table1[[#This Row],[Cur_Amount Credit]],2),"")</f>
        <v/>
      </c>
      <c r="AX341" s="46" t="str">
        <f>LEFT(Table1[[#This Row],[Cur]],3)</f>
        <v/>
      </c>
      <c r="AY341" s="59"/>
      <c r="AZ341" s="46"/>
      <c r="BA341" s="46" t="str">
        <f>IF(Table1[[#This Row],[Cur]]&lt;&gt;"",IF(Table1[[#This Row],[Cur]]="USD","",ExchangeRate),"")</f>
        <v/>
      </c>
      <c r="BB341" s="46" t="str">
        <f>IF(Table1[[#This Row],[Grant]]&lt;&gt;"",VLOOKUP(Table1[[#This Row],[Grant]],Grants!B:D,3),"")</f>
        <v/>
      </c>
      <c r="BC341" s="46" t="str">
        <f>TRIM(Table1[[#This Row],[Vendor ID]])</f>
        <v/>
      </c>
      <c r="BD341">
        <f>IF(Table1[[#This Row],[Reference Number]]=Q340,BD340,BD340+1)</f>
        <v>0</v>
      </c>
    </row>
    <row r="342" spans="1:56" ht="11.25" customHeight="1" x14ac:dyDescent="0.25">
      <c r="A342" s="1"/>
      <c r="B342" s="88" t="str">
        <f>IF(Table1[[#This Row],[Posting Date]]&lt;&gt;"",IF(Table1[[#This Row],[Reference Number]]=Q341,B341+1,1),"")</f>
        <v/>
      </c>
      <c r="C342" s="61"/>
      <c r="D342" s="61"/>
      <c r="E342" s="138"/>
      <c r="F342" s="141" t="str">
        <f>IFERROR(IF(VLOOKUP(Table1[[#This Row],[Budget Code Description]],Dimentions!$X$6:$AC$139,2,FALSE)="","",VLOOKUP(Table1[[#This Row],[Budget Code Description]],Dimentions!$X$6:$AC$139,2,FALSE)),"")</f>
        <v/>
      </c>
      <c r="G342" s="141"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1" t="str">
        <f>IFERROR(VLOOKUP(Table1[[#This Row],[Budget Code Description]],Table6[#All],8,FALSE),"")</f>
        <v/>
      </c>
      <c r="L342" s="63"/>
      <c r="M342" s="65" t="str">
        <f>IFERROR(VLOOKUP(Table1[[#This Row],[Staff ID]],Table2[],2,FALSE),"")</f>
        <v/>
      </c>
      <c r="N342" s="209" t="str">
        <f>IFERROR(IF(VLOOKUP(Table1[[#This Row],[Budget Code Description]],Dimentions!$X$6:$AC$134,4,FALSE)="","",VLOOKUP(Table1[[#This Row],[Budget Code Description]],Dimentions!$X$6:$AC$134,4,FALSE)),"")</f>
        <v/>
      </c>
      <c r="O342" s="65" t="str">
        <f>IFERROR(VLOOKUP(Table1[[#This Row],[Vendor ID]],Table549[],2,FALSE),"")</f>
        <v/>
      </c>
      <c r="P342" s="63"/>
      <c r="Q342" s="141" t="str">
        <f>IF(Table1[[#This Row],[Posting Date]]&lt;&gt;"",$D$9,"")</f>
        <v/>
      </c>
      <c r="R342" s="157" t="str">
        <f>IF(Table1[[#This Row],[Posting Date]]&lt;&gt;"",$D$10,"")</f>
        <v/>
      </c>
      <c r="S342" s="66"/>
      <c r="T342" s="63"/>
      <c r="U342" s="67"/>
      <c r="V342" s="67"/>
      <c r="W342" s="67" t="str">
        <f t="shared" si="9"/>
        <v/>
      </c>
      <c r="X342" s="159" t="str">
        <f>IF(E342="","",(IF(Table1[[#This Row],[Cur]]="USD",Table1[[#This Row],[Cur_Amount Debit]],Table1[[#This Row],[Cur_Amount Debit]]/Table1[[#This Row],[Exchange Rate]])))</f>
        <v/>
      </c>
      <c r="Y342" s="159" t="str">
        <f>IF(E342="","",(IF(Table1[[#This Row],[Cur]]="USD",Table1[[#This Row],[Cur_Amount Credit]],Table1[[#This Row],[Cur_Amount Credit]]/ExchangeRate)))</f>
        <v/>
      </c>
      <c r="Z342" s="201" t="str">
        <f>IF(E342="","",(Table1[[#This Row],[Debit USD]]-Table1[[#This Row],[Credit USD]]))</f>
        <v/>
      </c>
      <c r="AA342" s="226"/>
      <c r="AB342" s="255"/>
      <c r="AC342" s="1"/>
      <c r="AD342" s="15"/>
      <c r="AE342" s="15" t="str">
        <f>IF(AND(OR(Table1[[#This Row],[Account]]="15030",Table1[[#This Row],[Account]]="15035",Table1[[#This Row],[Account]]="20150"),Table1[[#This Row],[Vendor ID]]=""),1,"")</f>
        <v/>
      </c>
      <c r="AF342" s="15"/>
      <c r="AG342" s="15"/>
      <c r="AH342" s="15"/>
      <c r="AI342" s="46" t="str">
        <f>IF(Table1[[#This Row],[Posting Date]]&lt;&gt;"","GJ-"&amp;CountryID,"")</f>
        <v/>
      </c>
      <c r="AJ342" s="59" t="str">
        <f>IF(Table1[[#This Row],[Posting Date]]&lt;&gt;"",Table1[[#This Row],[Posting Date]],"")</f>
        <v/>
      </c>
      <c r="AK342" s="46"/>
      <c r="AL342" s="46" t="str">
        <f>IF(Table1[[#This Row],[Description]]&lt;&gt;"",Table1[[#This Row],[Description]],"")</f>
        <v/>
      </c>
      <c r="AM342" s="46" t="str">
        <f>IF(Table1[[#This Row],[Posting Date]]&lt;&gt;"",Table1[[#This Row],[Reference Number]],"")</f>
        <v/>
      </c>
      <c r="AN342" s="46" t="str">
        <f>TRIM(Table1[[#This Row],[Line '#]])</f>
        <v/>
      </c>
      <c r="AO342" s="46" t="str">
        <f>TRIM(Table1[[#This Row],[Account]])</f>
        <v/>
      </c>
      <c r="AP342" s="46" t="str">
        <f>IF(Table1[[#This Row],[Posting Date]]&lt;&gt;"",$D$5,"")</f>
        <v/>
      </c>
      <c r="AQ342" s="46" t="str">
        <f>TRIM(Table1[[#This Row],[Departments-Prgrams]])</f>
        <v/>
      </c>
      <c r="AR342" s="46" t="str">
        <f>TRIM(Table1[[#This Row],[Grant]])</f>
        <v/>
      </c>
      <c r="AS342" s="46" t="str">
        <f>TRIM(Table1[[#This Row],[Staff ID]])</f>
        <v/>
      </c>
      <c r="AT342" s="46" t="str">
        <f>IF(TRIM(Table1[[#This Row],[Budget Code]])=0,"",TRIM(Table1[[#This Row],[Budget Code]]))</f>
        <v/>
      </c>
      <c r="AU342" s="46" t="str">
        <f>IF(Table1[[#This Row],[Line Description]]&lt;&gt;"",Table1[[#This Row],[Line Description]],"")</f>
        <v/>
      </c>
      <c r="AV342" s="46" t="str">
        <f>IF(Table1[[#This Row],[Cur_Amount Debit]]&gt;0,ROUND(Table1[[#This Row],[Cur_Amount Debit]],2),"")</f>
        <v/>
      </c>
      <c r="AW342" s="46" t="str">
        <f>IF(Table1[[#This Row],[Cur_Amount Credit]]&gt;0,ROUND(Table1[[#This Row],[Cur_Amount Credit]],2),"")</f>
        <v/>
      </c>
      <c r="AX342" s="46" t="str">
        <f>LEFT(Table1[[#This Row],[Cur]],3)</f>
        <v/>
      </c>
      <c r="AY342" s="59"/>
      <c r="AZ342" s="46"/>
      <c r="BA342" s="46" t="str">
        <f>IF(Table1[[#This Row],[Cur]]&lt;&gt;"",IF(Table1[[#This Row],[Cur]]="USD","",ExchangeRate),"")</f>
        <v/>
      </c>
      <c r="BB342" s="46" t="str">
        <f>IF(Table1[[#This Row],[Grant]]&lt;&gt;"",VLOOKUP(Table1[[#This Row],[Grant]],Grants!B:D,3),"")</f>
        <v/>
      </c>
      <c r="BC342" s="46" t="str">
        <f>TRIM(Table1[[#This Row],[Vendor ID]])</f>
        <v/>
      </c>
      <c r="BD342">
        <f>IF(Table1[[#This Row],[Reference Number]]=Q341,BD341,BD341+1)</f>
        <v>0</v>
      </c>
    </row>
    <row r="343" spans="1:56" ht="11.25" customHeight="1" x14ac:dyDescent="0.25">
      <c r="A343" s="1"/>
      <c r="B343" s="88" t="str">
        <f>IF(Table1[[#This Row],[Posting Date]]&lt;&gt;"",IF(Table1[[#This Row],[Reference Number]]=Q342,B342+1,1),"")</f>
        <v/>
      </c>
      <c r="C343" s="61"/>
      <c r="D343" s="61"/>
      <c r="E343" s="138"/>
      <c r="F343" s="141" t="str">
        <f>IFERROR(IF(VLOOKUP(Table1[[#This Row],[Budget Code Description]],Dimentions!$X$6:$AC$139,2,FALSE)="","",VLOOKUP(Table1[[#This Row],[Budget Code Description]],Dimentions!$X$6:$AC$139,2,FALSE)),"")</f>
        <v/>
      </c>
      <c r="G343" s="141"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1" t="str">
        <f>IFERROR(VLOOKUP(Table1[[#This Row],[Budget Code Description]],Table6[#All],8,FALSE),"")</f>
        <v/>
      </c>
      <c r="L343" s="63"/>
      <c r="M343" s="65" t="str">
        <f>IFERROR(VLOOKUP(Table1[[#This Row],[Staff ID]],Table2[],2,FALSE),"")</f>
        <v/>
      </c>
      <c r="N343" s="209" t="str">
        <f>IFERROR(IF(VLOOKUP(Table1[[#This Row],[Budget Code Description]],Dimentions!$X$6:$AC$134,4,FALSE)="","",VLOOKUP(Table1[[#This Row],[Budget Code Description]],Dimentions!$X$6:$AC$134,4,FALSE)),"")</f>
        <v/>
      </c>
      <c r="O343" s="65" t="str">
        <f>IFERROR(VLOOKUP(Table1[[#This Row],[Vendor ID]],Table549[],2,FALSE),"")</f>
        <v/>
      </c>
      <c r="P343" s="63"/>
      <c r="Q343" s="141" t="str">
        <f>IF(Table1[[#This Row],[Posting Date]]&lt;&gt;"",$D$9,"")</f>
        <v/>
      </c>
      <c r="R343" s="157" t="str">
        <f>IF(Table1[[#This Row],[Posting Date]]&lt;&gt;"",$D$10,"")</f>
        <v/>
      </c>
      <c r="S343" s="66"/>
      <c r="T343" s="63"/>
      <c r="U343" s="67"/>
      <c r="V343" s="67"/>
      <c r="W343" s="67" t="str">
        <f t="shared" si="9"/>
        <v/>
      </c>
      <c r="X343" s="159" t="str">
        <f>IF(E343="","",(IF(Table1[[#This Row],[Cur]]="USD",Table1[[#This Row],[Cur_Amount Debit]],Table1[[#This Row],[Cur_Amount Debit]]/Table1[[#This Row],[Exchange Rate]])))</f>
        <v/>
      </c>
      <c r="Y343" s="159" t="str">
        <f>IF(E343="","",(IF(Table1[[#This Row],[Cur]]="USD",Table1[[#This Row],[Cur_Amount Credit]],Table1[[#This Row],[Cur_Amount Credit]]/ExchangeRate)))</f>
        <v/>
      </c>
      <c r="Z343" s="201" t="str">
        <f>IF(E343="","",(Table1[[#This Row],[Debit USD]]-Table1[[#This Row],[Credit USD]]))</f>
        <v/>
      </c>
      <c r="AA343" s="226"/>
      <c r="AB343" s="255"/>
      <c r="AC343" s="1"/>
      <c r="AD343" s="15"/>
      <c r="AE343" s="15" t="str">
        <f>IF(AND(OR(Table1[[#This Row],[Account]]="15030",Table1[[#This Row],[Account]]="15035",Table1[[#This Row],[Account]]="20150"),Table1[[#This Row],[Vendor ID]]=""),1,"")</f>
        <v/>
      </c>
      <c r="AF343" s="15"/>
      <c r="AG343" s="15"/>
      <c r="AH343" s="15"/>
      <c r="AI343" s="46" t="str">
        <f>IF(Table1[[#This Row],[Posting Date]]&lt;&gt;"","GJ-"&amp;CountryID,"")</f>
        <v/>
      </c>
      <c r="AJ343" s="59" t="str">
        <f>IF(Table1[[#This Row],[Posting Date]]&lt;&gt;"",Table1[[#This Row],[Posting Date]],"")</f>
        <v/>
      </c>
      <c r="AK343" s="46"/>
      <c r="AL343" s="46" t="str">
        <f>IF(Table1[[#This Row],[Description]]&lt;&gt;"",Table1[[#This Row],[Description]],"")</f>
        <v/>
      </c>
      <c r="AM343" s="46" t="str">
        <f>IF(Table1[[#This Row],[Posting Date]]&lt;&gt;"",Table1[[#This Row],[Reference Number]],"")</f>
        <v/>
      </c>
      <c r="AN343" s="46" t="str">
        <f>TRIM(Table1[[#This Row],[Line '#]])</f>
        <v/>
      </c>
      <c r="AO343" s="46" t="str">
        <f>TRIM(Table1[[#This Row],[Account]])</f>
        <v/>
      </c>
      <c r="AP343" s="46" t="str">
        <f>IF(Table1[[#This Row],[Posting Date]]&lt;&gt;"",$D$5,"")</f>
        <v/>
      </c>
      <c r="AQ343" s="46" t="str">
        <f>TRIM(Table1[[#This Row],[Departments-Prgrams]])</f>
        <v/>
      </c>
      <c r="AR343" s="46" t="str">
        <f>TRIM(Table1[[#This Row],[Grant]])</f>
        <v/>
      </c>
      <c r="AS343" s="46" t="str">
        <f>TRIM(Table1[[#This Row],[Staff ID]])</f>
        <v/>
      </c>
      <c r="AT343" s="46" t="str">
        <f>IF(TRIM(Table1[[#This Row],[Budget Code]])=0,"",TRIM(Table1[[#This Row],[Budget Code]]))</f>
        <v/>
      </c>
      <c r="AU343" s="46" t="str">
        <f>IF(Table1[[#This Row],[Line Description]]&lt;&gt;"",Table1[[#This Row],[Line Description]],"")</f>
        <v/>
      </c>
      <c r="AV343" s="46" t="str">
        <f>IF(Table1[[#This Row],[Cur_Amount Debit]]&gt;0,ROUND(Table1[[#This Row],[Cur_Amount Debit]],2),"")</f>
        <v/>
      </c>
      <c r="AW343" s="46" t="str">
        <f>IF(Table1[[#This Row],[Cur_Amount Credit]]&gt;0,ROUND(Table1[[#This Row],[Cur_Amount Credit]],2),"")</f>
        <v/>
      </c>
      <c r="AX343" s="46" t="str">
        <f>LEFT(Table1[[#This Row],[Cur]],3)</f>
        <v/>
      </c>
      <c r="AY343" s="59"/>
      <c r="AZ343" s="46"/>
      <c r="BA343" s="46" t="str">
        <f>IF(Table1[[#This Row],[Cur]]&lt;&gt;"",IF(Table1[[#This Row],[Cur]]="USD","",ExchangeRate),"")</f>
        <v/>
      </c>
      <c r="BB343" s="46" t="str">
        <f>IF(Table1[[#This Row],[Grant]]&lt;&gt;"",VLOOKUP(Table1[[#This Row],[Grant]],Grants!B:D,3),"")</f>
        <v/>
      </c>
      <c r="BC343" s="46" t="str">
        <f>TRIM(Table1[[#This Row],[Vendor ID]])</f>
        <v/>
      </c>
      <c r="BD343">
        <f>IF(Table1[[#This Row],[Reference Number]]=Q342,BD342,BD342+1)</f>
        <v>0</v>
      </c>
    </row>
    <row r="344" spans="1:56" ht="11.25" customHeight="1" x14ac:dyDescent="0.25">
      <c r="A344" s="1"/>
      <c r="B344" s="88" t="str">
        <f>IF(Table1[[#This Row],[Posting Date]]&lt;&gt;"",IF(Table1[[#This Row],[Reference Number]]=Q343,B343+1,1),"")</f>
        <v/>
      </c>
      <c r="C344" s="61"/>
      <c r="D344" s="61"/>
      <c r="E344" s="138"/>
      <c r="F344" s="141" t="str">
        <f>IFERROR(IF(VLOOKUP(Table1[[#This Row],[Budget Code Description]],Dimentions!$X$6:$AC$139,2,FALSE)="","",VLOOKUP(Table1[[#This Row],[Budget Code Description]],Dimentions!$X$6:$AC$139,2,FALSE)),"")</f>
        <v/>
      </c>
      <c r="G344" s="141"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1" t="str">
        <f>IFERROR(VLOOKUP(Table1[[#This Row],[Budget Code Description]],Table6[#All],8,FALSE),"")</f>
        <v/>
      </c>
      <c r="L344" s="63"/>
      <c r="M344" s="65" t="str">
        <f>IFERROR(VLOOKUP(Table1[[#This Row],[Staff ID]],Table2[],2,FALSE),"")</f>
        <v/>
      </c>
      <c r="N344" s="209" t="str">
        <f>IFERROR(IF(VLOOKUP(Table1[[#This Row],[Budget Code Description]],Dimentions!$X$6:$AC$134,4,FALSE)="","",VLOOKUP(Table1[[#This Row],[Budget Code Description]],Dimentions!$X$6:$AC$134,4,FALSE)),"")</f>
        <v/>
      </c>
      <c r="O344" s="65" t="str">
        <f>IFERROR(VLOOKUP(Table1[[#This Row],[Vendor ID]],Table549[],2,FALSE),"")</f>
        <v/>
      </c>
      <c r="P344" s="63"/>
      <c r="Q344" s="141" t="str">
        <f>IF(Table1[[#This Row],[Posting Date]]&lt;&gt;"",$D$9,"")</f>
        <v/>
      </c>
      <c r="R344" s="157" t="str">
        <f>IF(Table1[[#This Row],[Posting Date]]&lt;&gt;"",$D$10,"")</f>
        <v/>
      </c>
      <c r="S344" s="66"/>
      <c r="T344" s="63"/>
      <c r="U344" s="67"/>
      <c r="V344" s="67"/>
      <c r="W344" s="67" t="str">
        <f t="shared" si="9"/>
        <v/>
      </c>
      <c r="X344" s="159" t="str">
        <f>IF(E344="","",(IF(Table1[[#This Row],[Cur]]="USD",Table1[[#This Row],[Cur_Amount Debit]],Table1[[#This Row],[Cur_Amount Debit]]/Table1[[#This Row],[Exchange Rate]])))</f>
        <v/>
      </c>
      <c r="Y344" s="159" t="str">
        <f>IF(E344="","",(IF(Table1[[#This Row],[Cur]]="USD",Table1[[#This Row],[Cur_Amount Credit]],Table1[[#This Row],[Cur_Amount Credit]]/ExchangeRate)))</f>
        <v/>
      </c>
      <c r="Z344" s="201" t="str">
        <f>IF(E344="","",(Table1[[#This Row],[Debit USD]]-Table1[[#This Row],[Credit USD]]))</f>
        <v/>
      </c>
      <c r="AA344" s="226"/>
      <c r="AB344" s="255"/>
      <c r="AC344" s="1"/>
      <c r="AD344" s="15"/>
      <c r="AE344" s="15" t="str">
        <f>IF(AND(OR(Table1[[#This Row],[Account]]="15030",Table1[[#This Row],[Account]]="15035",Table1[[#This Row],[Account]]="20150"),Table1[[#This Row],[Vendor ID]]=""),1,"")</f>
        <v/>
      </c>
      <c r="AF344" s="15"/>
      <c r="AG344" s="15"/>
      <c r="AH344" s="15"/>
      <c r="AI344" s="46" t="str">
        <f>IF(Table1[[#This Row],[Posting Date]]&lt;&gt;"","GJ-"&amp;CountryID,"")</f>
        <v/>
      </c>
      <c r="AJ344" s="59" t="str">
        <f>IF(Table1[[#This Row],[Posting Date]]&lt;&gt;"",Table1[[#This Row],[Posting Date]],"")</f>
        <v/>
      </c>
      <c r="AK344" s="46"/>
      <c r="AL344" s="46" t="str">
        <f>IF(Table1[[#This Row],[Description]]&lt;&gt;"",Table1[[#This Row],[Description]],"")</f>
        <v/>
      </c>
      <c r="AM344" s="46" t="str">
        <f>IF(Table1[[#This Row],[Posting Date]]&lt;&gt;"",Table1[[#This Row],[Reference Number]],"")</f>
        <v/>
      </c>
      <c r="AN344" s="46" t="str">
        <f>TRIM(Table1[[#This Row],[Line '#]])</f>
        <v/>
      </c>
      <c r="AO344" s="46" t="str">
        <f>TRIM(Table1[[#This Row],[Account]])</f>
        <v/>
      </c>
      <c r="AP344" s="46" t="str">
        <f>IF(Table1[[#This Row],[Posting Date]]&lt;&gt;"",$D$5,"")</f>
        <v/>
      </c>
      <c r="AQ344" s="46" t="str">
        <f>TRIM(Table1[[#This Row],[Departments-Prgrams]])</f>
        <v/>
      </c>
      <c r="AR344" s="46" t="str">
        <f>TRIM(Table1[[#This Row],[Grant]])</f>
        <v/>
      </c>
      <c r="AS344" s="46" t="str">
        <f>TRIM(Table1[[#This Row],[Staff ID]])</f>
        <v/>
      </c>
      <c r="AT344" s="46" t="str">
        <f>IF(TRIM(Table1[[#This Row],[Budget Code]])=0,"",TRIM(Table1[[#This Row],[Budget Code]]))</f>
        <v/>
      </c>
      <c r="AU344" s="46" t="str">
        <f>IF(Table1[[#This Row],[Line Description]]&lt;&gt;"",Table1[[#This Row],[Line Description]],"")</f>
        <v/>
      </c>
      <c r="AV344" s="46" t="str">
        <f>IF(Table1[[#This Row],[Cur_Amount Debit]]&gt;0,ROUND(Table1[[#This Row],[Cur_Amount Debit]],2),"")</f>
        <v/>
      </c>
      <c r="AW344" s="46" t="str">
        <f>IF(Table1[[#This Row],[Cur_Amount Credit]]&gt;0,ROUND(Table1[[#This Row],[Cur_Amount Credit]],2),"")</f>
        <v/>
      </c>
      <c r="AX344" s="46" t="str">
        <f>LEFT(Table1[[#This Row],[Cur]],3)</f>
        <v/>
      </c>
      <c r="AY344" s="59"/>
      <c r="AZ344" s="46"/>
      <c r="BA344" s="46" t="str">
        <f>IF(Table1[[#This Row],[Cur]]&lt;&gt;"",IF(Table1[[#This Row],[Cur]]="USD","",ExchangeRate),"")</f>
        <v/>
      </c>
      <c r="BB344" s="46" t="str">
        <f>IF(Table1[[#This Row],[Grant]]&lt;&gt;"",VLOOKUP(Table1[[#This Row],[Grant]],Grants!B:D,3),"")</f>
        <v/>
      </c>
      <c r="BC344" s="46" t="str">
        <f>TRIM(Table1[[#This Row],[Vendor ID]])</f>
        <v/>
      </c>
      <c r="BD344">
        <f>IF(Table1[[#This Row],[Reference Number]]=Q343,BD343,BD343+1)</f>
        <v>0</v>
      </c>
    </row>
    <row r="345" spans="1:56" ht="11.25" customHeight="1" x14ac:dyDescent="0.25">
      <c r="A345" s="1"/>
      <c r="B345" s="88" t="str">
        <f>IF(Table1[[#This Row],[Posting Date]]&lt;&gt;"",IF(Table1[[#This Row],[Reference Number]]=Q344,B344+1,1),"")</f>
        <v/>
      </c>
      <c r="C345" s="61"/>
      <c r="D345" s="61"/>
      <c r="E345" s="138"/>
      <c r="F345" s="141" t="str">
        <f>IFERROR(IF(VLOOKUP(Table1[[#This Row],[Budget Code Description]],Dimentions!$X$6:$AC$139,2,FALSE)="","",VLOOKUP(Table1[[#This Row],[Budget Code Description]],Dimentions!$X$6:$AC$139,2,FALSE)),"")</f>
        <v/>
      </c>
      <c r="G345" s="141"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1" t="str">
        <f>IFERROR(VLOOKUP(Table1[[#This Row],[Budget Code Description]],Table6[#All],8,FALSE),"")</f>
        <v/>
      </c>
      <c r="L345" s="63"/>
      <c r="M345" s="65" t="str">
        <f>IFERROR(VLOOKUP(Table1[[#This Row],[Staff ID]],Table2[],2,FALSE),"")</f>
        <v/>
      </c>
      <c r="N345" s="209" t="str">
        <f>IFERROR(IF(VLOOKUP(Table1[[#This Row],[Budget Code Description]],Dimentions!$X$6:$AC$134,4,FALSE)="","",VLOOKUP(Table1[[#This Row],[Budget Code Description]],Dimentions!$X$6:$AC$134,4,FALSE)),"")</f>
        <v/>
      </c>
      <c r="O345" s="65" t="str">
        <f>IFERROR(VLOOKUP(Table1[[#This Row],[Vendor ID]],Table549[],2,FALSE),"")</f>
        <v/>
      </c>
      <c r="P345" s="63"/>
      <c r="Q345" s="141" t="str">
        <f>IF(Table1[[#This Row],[Posting Date]]&lt;&gt;"",$D$9,"")</f>
        <v/>
      </c>
      <c r="R345" s="157" t="str">
        <f>IF(Table1[[#This Row],[Posting Date]]&lt;&gt;"",$D$10,"")</f>
        <v/>
      </c>
      <c r="S345" s="66"/>
      <c r="T345" s="63"/>
      <c r="U345" s="67"/>
      <c r="V345" s="67"/>
      <c r="W345" s="67" t="str">
        <f t="shared" si="9"/>
        <v/>
      </c>
      <c r="X345" s="159" t="str">
        <f>IF(E345="","",(IF(Table1[[#This Row],[Cur]]="USD",Table1[[#This Row],[Cur_Amount Debit]],Table1[[#This Row],[Cur_Amount Debit]]/Table1[[#This Row],[Exchange Rate]])))</f>
        <v/>
      </c>
      <c r="Y345" s="159" t="str">
        <f>IF(E345="","",(IF(Table1[[#This Row],[Cur]]="USD",Table1[[#This Row],[Cur_Amount Credit]],Table1[[#This Row],[Cur_Amount Credit]]/ExchangeRate)))</f>
        <v/>
      </c>
      <c r="Z345" s="201" t="str">
        <f>IF(E345="","",(Table1[[#This Row],[Debit USD]]-Table1[[#This Row],[Credit USD]]))</f>
        <v/>
      </c>
      <c r="AA345" s="226"/>
      <c r="AB345" s="255"/>
      <c r="AC345" s="1"/>
      <c r="AD345" s="15"/>
      <c r="AE345" s="15" t="str">
        <f>IF(AND(OR(Table1[[#This Row],[Account]]="15030",Table1[[#This Row],[Account]]="15035",Table1[[#This Row],[Account]]="20150"),Table1[[#This Row],[Vendor ID]]=""),1,"")</f>
        <v/>
      </c>
      <c r="AF345" s="15"/>
      <c r="AG345" s="15"/>
      <c r="AH345" s="15"/>
      <c r="AI345" s="46" t="str">
        <f>IF(Table1[[#This Row],[Posting Date]]&lt;&gt;"","GJ-"&amp;CountryID,"")</f>
        <v/>
      </c>
      <c r="AJ345" s="59" t="str">
        <f>IF(Table1[[#This Row],[Posting Date]]&lt;&gt;"",Table1[[#This Row],[Posting Date]],"")</f>
        <v/>
      </c>
      <c r="AK345" s="46"/>
      <c r="AL345" s="46" t="str">
        <f>IF(Table1[[#This Row],[Description]]&lt;&gt;"",Table1[[#This Row],[Description]],"")</f>
        <v/>
      </c>
      <c r="AM345" s="46" t="str">
        <f>IF(Table1[[#This Row],[Posting Date]]&lt;&gt;"",Table1[[#This Row],[Reference Number]],"")</f>
        <v/>
      </c>
      <c r="AN345" s="46" t="str">
        <f>TRIM(Table1[[#This Row],[Line '#]])</f>
        <v/>
      </c>
      <c r="AO345" s="46" t="str">
        <f>TRIM(Table1[[#This Row],[Account]])</f>
        <v/>
      </c>
      <c r="AP345" s="46" t="str">
        <f>IF(Table1[[#This Row],[Posting Date]]&lt;&gt;"",$D$5,"")</f>
        <v/>
      </c>
      <c r="AQ345" s="46" t="str">
        <f>TRIM(Table1[[#This Row],[Departments-Prgrams]])</f>
        <v/>
      </c>
      <c r="AR345" s="46" t="str">
        <f>TRIM(Table1[[#This Row],[Grant]])</f>
        <v/>
      </c>
      <c r="AS345" s="46" t="str">
        <f>TRIM(Table1[[#This Row],[Staff ID]])</f>
        <v/>
      </c>
      <c r="AT345" s="46" t="str">
        <f>IF(TRIM(Table1[[#This Row],[Budget Code]])=0,"",TRIM(Table1[[#This Row],[Budget Code]]))</f>
        <v/>
      </c>
      <c r="AU345" s="46" t="str">
        <f>IF(Table1[[#This Row],[Line Description]]&lt;&gt;"",Table1[[#This Row],[Line Description]],"")</f>
        <v/>
      </c>
      <c r="AV345" s="46" t="str">
        <f>IF(Table1[[#This Row],[Cur_Amount Debit]]&gt;0,ROUND(Table1[[#This Row],[Cur_Amount Debit]],2),"")</f>
        <v/>
      </c>
      <c r="AW345" s="46" t="str">
        <f>IF(Table1[[#This Row],[Cur_Amount Credit]]&gt;0,ROUND(Table1[[#This Row],[Cur_Amount Credit]],2),"")</f>
        <v/>
      </c>
      <c r="AX345" s="46" t="str">
        <f>LEFT(Table1[[#This Row],[Cur]],3)</f>
        <v/>
      </c>
      <c r="AY345" s="59"/>
      <c r="AZ345" s="46"/>
      <c r="BA345" s="46" t="str">
        <f>IF(Table1[[#This Row],[Cur]]&lt;&gt;"",IF(Table1[[#This Row],[Cur]]="USD","",ExchangeRate),"")</f>
        <v/>
      </c>
      <c r="BB345" s="46" t="str">
        <f>IF(Table1[[#This Row],[Grant]]&lt;&gt;"",VLOOKUP(Table1[[#This Row],[Grant]],Grants!B:D,3),"")</f>
        <v/>
      </c>
      <c r="BC345" s="46" t="str">
        <f>TRIM(Table1[[#This Row],[Vendor ID]])</f>
        <v/>
      </c>
      <c r="BD345">
        <f>IF(Table1[[#This Row],[Reference Number]]=Q344,BD344,BD344+1)</f>
        <v>0</v>
      </c>
    </row>
    <row r="346" spans="1:56" ht="11.25" customHeight="1" x14ac:dyDescent="0.25">
      <c r="A346" s="1"/>
      <c r="B346" s="88" t="str">
        <f>IF(Table1[[#This Row],[Posting Date]]&lt;&gt;"",IF(Table1[[#This Row],[Reference Number]]=Q345,B345+1,1),"")</f>
        <v/>
      </c>
      <c r="C346" s="61"/>
      <c r="D346" s="61"/>
      <c r="E346" s="138"/>
      <c r="F346" s="141" t="str">
        <f>IFERROR(IF(VLOOKUP(Table1[[#This Row],[Budget Code Description]],Dimentions!$X$6:$AC$139,2,FALSE)="","",VLOOKUP(Table1[[#This Row],[Budget Code Description]],Dimentions!$X$6:$AC$139,2,FALSE)),"")</f>
        <v/>
      </c>
      <c r="G346" s="141"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1" t="str">
        <f>IFERROR(VLOOKUP(Table1[[#This Row],[Budget Code Description]],Table6[#All],8,FALSE),"")</f>
        <v/>
      </c>
      <c r="L346" s="63"/>
      <c r="M346" s="65" t="str">
        <f>IFERROR(VLOOKUP(Table1[[#This Row],[Staff ID]],Table2[],2,FALSE),"")</f>
        <v/>
      </c>
      <c r="N346" s="209" t="str">
        <f>IFERROR(IF(VLOOKUP(Table1[[#This Row],[Budget Code Description]],Dimentions!$X$6:$AC$134,4,FALSE)="","",VLOOKUP(Table1[[#This Row],[Budget Code Description]],Dimentions!$X$6:$AC$134,4,FALSE)),"")</f>
        <v/>
      </c>
      <c r="O346" s="65" t="str">
        <f>IFERROR(VLOOKUP(Table1[[#This Row],[Vendor ID]],Table549[],2,FALSE),"")</f>
        <v/>
      </c>
      <c r="P346" s="63"/>
      <c r="Q346" s="141" t="str">
        <f>IF(Table1[[#This Row],[Posting Date]]&lt;&gt;"",$D$9,"")</f>
        <v/>
      </c>
      <c r="R346" s="157" t="str">
        <f>IF(Table1[[#This Row],[Posting Date]]&lt;&gt;"",$D$10,"")</f>
        <v/>
      </c>
      <c r="S346" s="66"/>
      <c r="T346" s="63"/>
      <c r="U346" s="67"/>
      <c r="V346" s="67"/>
      <c r="W346" s="67" t="str">
        <f t="shared" si="9"/>
        <v/>
      </c>
      <c r="X346" s="159" t="str">
        <f>IF(E346="","",(IF(Table1[[#This Row],[Cur]]="USD",Table1[[#This Row],[Cur_Amount Debit]],Table1[[#This Row],[Cur_Amount Debit]]/Table1[[#This Row],[Exchange Rate]])))</f>
        <v/>
      </c>
      <c r="Y346" s="159" t="str">
        <f>IF(E346="","",(IF(Table1[[#This Row],[Cur]]="USD",Table1[[#This Row],[Cur_Amount Credit]],Table1[[#This Row],[Cur_Amount Credit]]/ExchangeRate)))</f>
        <v/>
      </c>
      <c r="Z346" s="201" t="str">
        <f>IF(E346="","",(Table1[[#This Row],[Debit USD]]-Table1[[#This Row],[Credit USD]]))</f>
        <v/>
      </c>
      <c r="AA346" s="226"/>
      <c r="AB346" s="255"/>
      <c r="AC346" s="1"/>
      <c r="AD346" s="15"/>
      <c r="AE346" s="15" t="str">
        <f>IF(AND(OR(Table1[[#This Row],[Account]]="15030",Table1[[#This Row],[Account]]="15035",Table1[[#This Row],[Account]]="20150"),Table1[[#This Row],[Vendor ID]]=""),1,"")</f>
        <v/>
      </c>
      <c r="AF346" s="15"/>
      <c r="AG346" s="15"/>
      <c r="AH346" s="15"/>
      <c r="AI346" s="46" t="str">
        <f>IF(Table1[[#This Row],[Posting Date]]&lt;&gt;"","GJ-"&amp;CountryID,"")</f>
        <v/>
      </c>
      <c r="AJ346" s="59" t="str">
        <f>IF(Table1[[#This Row],[Posting Date]]&lt;&gt;"",Table1[[#This Row],[Posting Date]],"")</f>
        <v/>
      </c>
      <c r="AK346" s="46"/>
      <c r="AL346" s="46" t="str">
        <f>IF(Table1[[#This Row],[Description]]&lt;&gt;"",Table1[[#This Row],[Description]],"")</f>
        <v/>
      </c>
      <c r="AM346" s="46" t="str">
        <f>IF(Table1[[#This Row],[Posting Date]]&lt;&gt;"",Table1[[#This Row],[Reference Number]],"")</f>
        <v/>
      </c>
      <c r="AN346" s="46" t="str">
        <f>TRIM(Table1[[#This Row],[Line '#]])</f>
        <v/>
      </c>
      <c r="AO346" s="46" t="str">
        <f>TRIM(Table1[[#This Row],[Account]])</f>
        <v/>
      </c>
      <c r="AP346" s="46" t="str">
        <f>IF(Table1[[#This Row],[Posting Date]]&lt;&gt;"",$D$5,"")</f>
        <v/>
      </c>
      <c r="AQ346" s="46" t="str">
        <f>TRIM(Table1[[#This Row],[Departments-Prgrams]])</f>
        <v/>
      </c>
      <c r="AR346" s="46" t="str">
        <f>TRIM(Table1[[#This Row],[Grant]])</f>
        <v/>
      </c>
      <c r="AS346" s="46" t="str">
        <f>TRIM(Table1[[#This Row],[Staff ID]])</f>
        <v/>
      </c>
      <c r="AT346" s="46" t="str">
        <f>IF(TRIM(Table1[[#This Row],[Budget Code]])=0,"",TRIM(Table1[[#This Row],[Budget Code]]))</f>
        <v/>
      </c>
      <c r="AU346" s="46" t="str">
        <f>IF(Table1[[#This Row],[Line Description]]&lt;&gt;"",Table1[[#This Row],[Line Description]],"")</f>
        <v/>
      </c>
      <c r="AV346" s="46" t="str">
        <f>IF(Table1[[#This Row],[Cur_Amount Debit]]&gt;0,ROUND(Table1[[#This Row],[Cur_Amount Debit]],2),"")</f>
        <v/>
      </c>
      <c r="AW346" s="46" t="str">
        <f>IF(Table1[[#This Row],[Cur_Amount Credit]]&gt;0,ROUND(Table1[[#This Row],[Cur_Amount Credit]],2),"")</f>
        <v/>
      </c>
      <c r="AX346" s="46" t="str">
        <f>LEFT(Table1[[#This Row],[Cur]],3)</f>
        <v/>
      </c>
      <c r="AY346" s="59"/>
      <c r="AZ346" s="46"/>
      <c r="BA346" s="46" t="str">
        <f>IF(Table1[[#This Row],[Cur]]&lt;&gt;"",IF(Table1[[#This Row],[Cur]]="USD","",ExchangeRate),"")</f>
        <v/>
      </c>
      <c r="BB346" s="46" t="str">
        <f>IF(Table1[[#This Row],[Grant]]&lt;&gt;"",VLOOKUP(Table1[[#This Row],[Grant]],Grants!B:D,3),"")</f>
        <v/>
      </c>
      <c r="BC346" s="46" t="str">
        <f>TRIM(Table1[[#This Row],[Vendor ID]])</f>
        <v/>
      </c>
      <c r="BD346">
        <f>IF(Table1[[#This Row],[Reference Number]]=Q345,BD345,BD345+1)</f>
        <v>0</v>
      </c>
    </row>
    <row r="347" spans="1:56" ht="11.25" customHeight="1" x14ac:dyDescent="0.25">
      <c r="A347" s="1"/>
      <c r="B347" s="88" t="str">
        <f>IF(Table1[[#This Row],[Posting Date]]&lt;&gt;"",IF(Table1[[#This Row],[Reference Number]]=Q346,B346+1,1),"")</f>
        <v/>
      </c>
      <c r="C347" s="61"/>
      <c r="D347" s="61"/>
      <c r="E347" s="138"/>
      <c r="F347" s="141" t="str">
        <f>IFERROR(IF(VLOOKUP(Table1[[#This Row],[Budget Code Description]],Dimentions!$X$6:$AC$139,2,FALSE)="","",VLOOKUP(Table1[[#This Row],[Budget Code Description]],Dimentions!$X$6:$AC$139,2,FALSE)),"")</f>
        <v/>
      </c>
      <c r="G347" s="141"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1" t="str">
        <f>IFERROR(VLOOKUP(Table1[[#This Row],[Budget Code Description]],Table6[#All],8,FALSE),"")</f>
        <v/>
      </c>
      <c r="L347" s="63"/>
      <c r="M347" s="65" t="str">
        <f>IFERROR(VLOOKUP(Table1[[#This Row],[Staff ID]],Table2[],2,FALSE),"")</f>
        <v/>
      </c>
      <c r="N347" s="209" t="str">
        <f>IFERROR(IF(VLOOKUP(Table1[[#This Row],[Budget Code Description]],Dimentions!$X$6:$AC$134,4,FALSE)="","",VLOOKUP(Table1[[#This Row],[Budget Code Description]],Dimentions!$X$6:$AC$134,4,FALSE)),"")</f>
        <v/>
      </c>
      <c r="O347" s="65" t="str">
        <f>IFERROR(VLOOKUP(Table1[[#This Row],[Vendor ID]],Table549[],2,FALSE),"")</f>
        <v/>
      </c>
      <c r="P347" s="63"/>
      <c r="Q347" s="141" t="str">
        <f>IF(Table1[[#This Row],[Posting Date]]&lt;&gt;"",$D$9,"")</f>
        <v/>
      </c>
      <c r="R347" s="157" t="str">
        <f>IF(Table1[[#This Row],[Posting Date]]&lt;&gt;"",$D$10,"")</f>
        <v/>
      </c>
      <c r="S347" s="66"/>
      <c r="T347" s="63"/>
      <c r="U347" s="67"/>
      <c r="V347" s="67"/>
      <c r="W347" s="67" t="str">
        <f t="shared" si="9"/>
        <v/>
      </c>
      <c r="X347" s="159" t="str">
        <f>IF(E347="","",(IF(Table1[[#This Row],[Cur]]="USD",Table1[[#This Row],[Cur_Amount Debit]],Table1[[#This Row],[Cur_Amount Debit]]/Table1[[#This Row],[Exchange Rate]])))</f>
        <v/>
      </c>
      <c r="Y347" s="159" t="str">
        <f>IF(E347="","",(IF(Table1[[#This Row],[Cur]]="USD",Table1[[#This Row],[Cur_Amount Credit]],Table1[[#This Row],[Cur_Amount Credit]]/ExchangeRate)))</f>
        <v/>
      </c>
      <c r="Z347" s="201" t="str">
        <f>IF(E347="","",(Table1[[#This Row],[Debit USD]]-Table1[[#This Row],[Credit USD]]))</f>
        <v/>
      </c>
      <c r="AA347" s="226"/>
      <c r="AB347" s="255"/>
      <c r="AC347" s="1"/>
      <c r="AD347" s="15"/>
      <c r="AE347" s="15" t="str">
        <f>IF(AND(OR(Table1[[#This Row],[Account]]="15030",Table1[[#This Row],[Account]]="15035",Table1[[#This Row],[Account]]="20150"),Table1[[#This Row],[Vendor ID]]=""),1,"")</f>
        <v/>
      </c>
      <c r="AF347" s="15"/>
      <c r="AG347" s="15"/>
      <c r="AH347" s="15"/>
      <c r="AI347" s="46" t="str">
        <f>IF(Table1[[#This Row],[Posting Date]]&lt;&gt;"","GJ-"&amp;CountryID,"")</f>
        <v/>
      </c>
      <c r="AJ347" s="59" t="str">
        <f>IF(Table1[[#This Row],[Posting Date]]&lt;&gt;"",Table1[[#This Row],[Posting Date]],"")</f>
        <v/>
      </c>
      <c r="AK347" s="46"/>
      <c r="AL347" s="46" t="str">
        <f>IF(Table1[[#This Row],[Description]]&lt;&gt;"",Table1[[#This Row],[Description]],"")</f>
        <v/>
      </c>
      <c r="AM347" s="46" t="str">
        <f>IF(Table1[[#This Row],[Posting Date]]&lt;&gt;"",Table1[[#This Row],[Reference Number]],"")</f>
        <v/>
      </c>
      <c r="AN347" s="46" t="str">
        <f>TRIM(Table1[[#This Row],[Line '#]])</f>
        <v/>
      </c>
      <c r="AO347" s="46" t="str">
        <f>TRIM(Table1[[#This Row],[Account]])</f>
        <v/>
      </c>
      <c r="AP347" s="46" t="str">
        <f>IF(Table1[[#This Row],[Posting Date]]&lt;&gt;"",$D$5,"")</f>
        <v/>
      </c>
      <c r="AQ347" s="46" t="str">
        <f>TRIM(Table1[[#This Row],[Departments-Prgrams]])</f>
        <v/>
      </c>
      <c r="AR347" s="46" t="str">
        <f>TRIM(Table1[[#This Row],[Grant]])</f>
        <v/>
      </c>
      <c r="AS347" s="46" t="str">
        <f>TRIM(Table1[[#This Row],[Staff ID]])</f>
        <v/>
      </c>
      <c r="AT347" s="46" t="str">
        <f>IF(TRIM(Table1[[#This Row],[Budget Code]])=0,"",TRIM(Table1[[#This Row],[Budget Code]]))</f>
        <v/>
      </c>
      <c r="AU347" s="46" t="str">
        <f>IF(Table1[[#This Row],[Line Description]]&lt;&gt;"",Table1[[#This Row],[Line Description]],"")</f>
        <v/>
      </c>
      <c r="AV347" s="46" t="str">
        <f>IF(Table1[[#This Row],[Cur_Amount Debit]]&gt;0,ROUND(Table1[[#This Row],[Cur_Amount Debit]],2),"")</f>
        <v/>
      </c>
      <c r="AW347" s="46" t="str">
        <f>IF(Table1[[#This Row],[Cur_Amount Credit]]&gt;0,ROUND(Table1[[#This Row],[Cur_Amount Credit]],2),"")</f>
        <v/>
      </c>
      <c r="AX347" s="46" t="str">
        <f>LEFT(Table1[[#This Row],[Cur]],3)</f>
        <v/>
      </c>
      <c r="AY347" s="59"/>
      <c r="AZ347" s="46"/>
      <c r="BA347" s="46" t="str">
        <f>IF(Table1[[#This Row],[Cur]]&lt;&gt;"",IF(Table1[[#This Row],[Cur]]="USD","",ExchangeRate),"")</f>
        <v/>
      </c>
      <c r="BB347" s="46" t="str">
        <f>IF(Table1[[#This Row],[Grant]]&lt;&gt;"",VLOOKUP(Table1[[#This Row],[Grant]],Grants!B:D,3),"")</f>
        <v/>
      </c>
      <c r="BC347" s="46" t="str">
        <f>TRIM(Table1[[#This Row],[Vendor ID]])</f>
        <v/>
      </c>
      <c r="BD347">
        <f>IF(Table1[[#This Row],[Reference Number]]=Q346,BD346,BD346+1)</f>
        <v>0</v>
      </c>
    </row>
    <row r="348" spans="1:56" ht="11.25" customHeight="1" x14ac:dyDescent="0.25">
      <c r="A348" s="1"/>
      <c r="B348" s="88" t="str">
        <f>IF(Table1[[#This Row],[Posting Date]]&lt;&gt;"",IF(Table1[[#This Row],[Reference Number]]=Q347,B347+1,1),"")</f>
        <v/>
      </c>
      <c r="C348" s="61"/>
      <c r="D348" s="61"/>
      <c r="E348" s="138"/>
      <c r="F348" s="141" t="str">
        <f>IFERROR(IF(VLOOKUP(Table1[[#This Row],[Budget Code Description]],Dimentions!$X$6:$AC$139,2,FALSE)="","",VLOOKUP(Table1[[#This Row],[Budget Code Description]],Dimentions!$X$6:$AC$139,2,FALSE)),"")</f>
        <v/>
      </c>
      <c r="G348" s="141"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1" t="str">
        <f>IFERROR(VLOOKUP(Table1[[#This Row],[Budget Code Description]],Table6[#All],8,FALSE),"")</f>
        <v/>
      </c>
      <c r="L348" s="63"/>
      <c r="M348" s="65" t="str">
        <f>IFERROR(VLOOKUP(Table1[[#This Row],[Staff ID]],Table2[],2,FALSE),"")</f>
        <v/>
      </c>
      <c r="N348" s="209" t="str">
        <f>IFERROR(IF(VLOOKUP(Table1[[#This Row],[Budget Code Description]],Dimentions!$X$6:$AC$134,4,FALSE)="","",VLOOKUP(Table1[[#This Row],[Budget Code Description]],Dimentions!$X$6:$AC$134,4,FALSE)),"")</f>
        <v/>
      </c>
      <c r="O348" s="65" t="str">
        <f>IFERROR(VLOOKUP(Table1[[#This Row],[Vendor ID]],Table549[],2,FALSE),"")</f>
        <v/>
      </c>
      <c r="P348" s="63"/>
      <c r="Q348" s="141" t="str">
        <f>IF(Table1[[#This Row],[Posting Date]]&lt;&gt;"",$D$9,"")</f>
        <v/>
      </c>
      <c r="R348" s="157" t="str">
        <f>IF(Table1[[#This Row],[Posting Date]]&lt;&gt;"",$D$10,"")</f>
        <v/>
      </c>
      <c r="S348" s="66"/>
      <c r="T348" s="63"/>
      <c r="U348" s="67"/>
      <c r="V348" s="67"/>
      <c r="W348" s="67" t="str">
        <f t="shared" si="9"/>
        <v/>
      </c>
      <c r="X348" s="159" t="str">
        <f>IF(E348="","",(IF(Table1[[#This Row],[Cur]]="USD",Table1[[#This Row],[Cur_Amount Debit]],Table1[[#This Row],[Cur_Amount Debit]]/Table1[[#This Row],[Exchange Rate]])))</f>
        <v/>
      </c>
      <c r="Y348" s="159" t="str">
        <f>IF(E348="","",(IF(Table1[[#This Row],[Cur]]="USD",Table1[[#This Row],[Cur_Amount Credit]],Table1[[#This Row],[Cur_Amount Credit]]/ExchangeRate)))</f>
        <v/>
      </c>
      <c r="Z348" s="201" t="str">
        <f>IF(E348="","",(Table1[[#This Row],[Debit USD]]-Table1[[#This Row],[Credit USD]]))</f>
        <v/>
      </c>
      <c r="AA348" s="226"/>
      <c r="AB348" s="255"/>
      <c r="AC348" s="1"/>
      <c r="AD348" s="15"/>
      <c r="AE348" s="15" t="str">
        <f>IF(AND(OR(Table1[[#This Row],[Account]]="15030",Table1[[#This Row],[Account]]="15035",Table1[[#This Row],[Account]]="20150"),Table1[[#This Row],[Vendor ID]]=""),1,"")</f>
        <v/>
      </c>
      <c r="AF348" s="15"/>
      <c r="AG348" s="15"/>
      <c r="AH348" s="15"/>
      <c r="AI348" s="46" t="str">
        <f>IF(Table1[[#This Row],[Posting Date]]&lt;&gt;"","GJ-"&amp;CountryID,"")</f>
        <v/>
      </c>
      <c r="AJ348" s="59" t="str">
        <f>IF(Table1[[#This Row],[Posting Date]]&lt;&gt;"",Table1[[#This Row],[Posting Date]],"")</f>
        <v/>
      </c>
      <c r="AK348" s="46"/>
      <c r="AL348" s="46" t="str">
        <f>IF(Table1[[#This Row],[Description]]&lt;&gt;"",Table1[[#This Row],[Description]],"")</f>
        <v/>
      </c>
      <c r="AM348" s="46" t="str">
        <f>IF(Table1[[#This Row],[Posting Date]]&lt;&gt;"",Table1[[#This Row],[Reference Number]],"")</f>
        <v/>
      </c>
      <c r="AN348" s="46" t="str">
        <f>TRIM(Table1[[#This Row],[Line '#]])</f>
        <v/>
      </c>
      <c r="AO348" s="46" t="str">
        <f>TRIM(Table1[[#This Row],[Account]])</f>
        <v/>
      </c>
      <c r="AP348" s="46" t="str">
        <f>IF(Table1[[#This Row],[Posting Date]]&lt;&gt;"",$D$5,"")</f>
        <v/>
      </c>
      <c r="AQ348" s="46" t="str">
        <f>TRIM(Table1[[#This Row],[Departments-Prgrams]])</f>
        <v/>
      </c>
      <c r="AR348" s="46" t="str">
        <f>TRIM(Table1[[#This Row],[Grant]])</f>
        <v/>
      </c>
      <c r="AS348" s="46" t="str">
        <f>TRIM(Table1[[#This Row],[Staff ID]])</f>
        <v/>
      </c>
      <c r="AT348" s="46" t="str">
        <f>IF(TRIM(Table1[[#This Row],[Budget Code]])=0,"",TRIM(Table1[[#This Row],[Budget Code]]))</f>
        <v/>
      </c>
      <c r="AU348" s="46" t="str">
        <f>IF(Table1[[#This Row],[Line Description]]&lt;&gt;"",Table1[[#This Row],[Line Description]],"")</f>
        <v/>
      </c>
      <c r="AV348" s="46" t="str">
        <f>IF(Table1[[#This Row],[Cur_Amount Debit]]&gt;0,ROUND(Table1[[#This Row],[Cur_Amount Debit]],2),"")</f>
        <v/>
      </c>
      <c r="AW348" s="46" t="str">
        <f>IF(Table1[[#This Row],[Cur_Amount Credit]]&gt;0,ROUND(Table1[[#This Row],[Cur_Amount Credit]],2),"")</f>
        <v/>
      </c>
      <c r="AX348" s="46" t="str">
        <f>LEFT(Table1[[#This Row],[Cur]],3)</f>
        <v/>
      </c>
      <c r="AY348" s="59"/>
      <c r="AZ348" s="46"/>
      <c r="BA348" s="46" t="str">
        <f>IF(Table1[[#This Row],[Cur]]&lt;&gt;"",IF(Table1[[#This Row],[Cur]]="USD","",ExchangeRate),"")</f>
        <v/>
      </c>
      <c r="BB348" s="46" t="str">
        <f>IF(Table1[[#This Row],[Grant]]&lt;&gt;"",VLOOKUP(Table1[[#This Row],[Grant]],Grants!B:D,3),"")</f>
        <v/>
      </c>
      <c r="BC348" s="46" t="str">
        <f>TRIM(Table1[[#This Row],[Vendor ID]])</f>
        <v/>
      </c>
      <c r="BD348">
        <f>IF(Table1[[#This Row],[Reference Number]]=Q347,BD347,BD347+1)</f>
        <v>0</v>
      </c>
    </row>
    <row r="349" spans="1:56" ht="11.25" customHeight="1" x14ac:dyDescent="0.25">
      <c r="A349" s="1"/>
      <c r="B349" s="88" t="str">
        <f>IF(Table1[[#This Row],[Posting Date]]&lt;&gt;"",IF(Table1[[#This Row],[Reference Number]]=Q348,B348+1,1),"")</f>
        <v/>
      </c>
      <c r="C349" s="61"/>
      <c r="D349" s="61"/>
      <c r="E349" s="138"/>
      <c r="F349" s="141" t="str">
        <f>IFERROR(IF(VLOOKUP(Table1[[#This Row],[Budget Code Description]],Dimentions!$X$6:$AC$139,2,FALSE)="","",VLOOKUP(Table1[[#This Row],[Budget Code Description]],Dimentions!$X$6:$AC$139,2,FALSE)),"")</f>
        <v/>
      </c>
      <c r="G349" s="141"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1" t="str">
        <f>IFERROR(VLOOKUP(Table1[[#This Row],[Budget Code Description]],Table6[#All],8,FALSE),"")</f>
        <v/>
      </c>
      <c r="L349" s="63"/>
      <c r="M349" s="65" t="str">
        <f>IFERROR(VLOOKUP(Table1[[#This Row],[Staff ID]],Table2[],2,FALSE),"")</f>
        <v/>
      </c>
      <c r="N349" s="209" t="str">
        <f>IFERROR(IF(VLOOKUP(Table1[[#This Row],[Budget Code Description]],Dimentions!$X$6:$AC$134,4,FALSE)="","",VLOOKUP(Table1[[#This Row],[Budget Code Description]],Dimentions!$X$6:$AC$134,4,FALSE)),"")</f>
        <v/>
      </c>
      <c r="O349" s="65" t="str">
        <f>IFERROR(VLOOKUP(Table1[[#This Row],[Vendor ID]],Table549[],2,FALSE),"")</f>
        <v/>
      </c>
      <c r="P349" s="63"/>
      <c r="Q349" s="141" t="str">
        <f>IF(Table1[[#This Row],[Posting Date]]&lt;&gt;"",$D$9,"")</f>
        <v/>
      </c>
      <c r="R349" s="157" t="str">
        <f>IF(Table1[[#This Row],[Posting Date]]&lt;&gt;"",$D$10,"")</f>
        <v/>
      </c>
      <c r="S349" s="66"/>
      <c r="T349" s="63"/>
      <c r="U349" s="67"/>
      <c r="V349" s="67"/>
      <c r="W349" s="67" t="str">
        <f t="shared" si="9"/>
        <v/>
      </c>
      <c r="X349" s="159" t="str">
        <f>IF(E349="","",(IF(Table1[[#This Row],[Cur]]="USD",Table1[[#This Row],[Cur_Amount Debit]],Table1[[#This Row],[Cur_Amount Debit]]/Table1[[#This Row],[Exchange Rate]])))</f>
        <v/>
      </c>
      <c r="Y349" s="159" t="str">
        <f>IF(E349="","",(IF(Table1[[#This Row],[Cur]]="USD",Table1[[#This Row],[Cur_Amount Credit]],Table1[[#This Row],[Cur_Amount Credit]]/ExchangeRate)))</f>
        <v/>
      </c>
      <c r="Z349" s="201" t="str">
        <f>IF(E349="","",(Table1[[#This Row],[Debit USD]]-Table1[[#This Row],[Credit USD]]))</f>
        <v/>
      </c>
      <c r="AA349" s="226"/>
      <c r="AB349" s="255"/>
      <c r="AC349" s="1"/>
      <c r="AD349" s="15"/>
      <c r="AE349" s="15" t="str">
        <f>IF(AND(OR(Table1[[#This Row],[Account]]="15030",Table1[[#This Row],[Account]]="15035",Table1[[#This Row],[Account]]="20150"),Table1[[#This Row],[Vendor ID]]=""),1,"")</f>
        <v/>
      </c>
      <c r="AF349" s="15"/>
      <c r="AG349" s="15"/>
      <c r="AH349" s="15"/>
      <c r="AI349" s="46" t="str">
        <f>IF(Table1[[#This Row],[Posting Date]]&lt;&gt;"","GJ-"&amp;CountryID,"")</f>
        <v/>
      </c>
      <c r="AJ349" s="59" t="str">
        <f>IF(Table1[[#This Row],[Posting Date]]&lt;&gt;"",Table1[[#This Row],[Posting Date]],"")</f>
        <v/>
      </c>
      <c r="AK349" s="46"/>
      <c r="AL349" s="46" t="str">
        <f>IF(Table1[[#This Row],[Description]]&lt;&gt;"",Table1[[#This Row],[Description]],"")</f>
        <v/>
      </c>
      <c r="AM349" s="46" t="str">
        <f>IF(Table1[[#This Row],[Posting Date]]&lt;&gt;"",Table1[[#This Row],[Reference Number]],"")</f>
        <v/>
      </c>
      <c r="AN349" s="46" t="str">
        <f>TRIM(Table1[[#This Row],[Line '#]])</f>
        <v/>
      </c>
      <c r="AO349" s="46" t="str">
        <f>TRIM(Table1[[#This Row],[Account]])</f>
        <v/>
      </c>
      <c r="AP349" s="46" t="str">
        <f>IF(Table1[[#This Row],[Posting Date]]&lt;&gt;"",$D$5,"")</f>
        <v/>
      </c>
      <c r="AQ349" s="46" t="str">
        <f>TRIM(Table1[[#This Row],[Departments-Prgrams]])</f>
        <v/>
      </c>
      <c r="AR349" s="46" t="str">
        <f>TRIM(Table1[[#This Row],[Grant]])</f>
        <v/>
      </c>
      <c r="AS349" s="46" t="str">
        <f>TRIM(Table1[[#This Row],[Staff ID]])</f>
        <v/>
      </c>
      <c r="AT349" s="46" t="str">
        <f>IF(TRIM(Table1[[#This Row],[Budget Code]])=0,"",TRIM(Table1[[#This Row],[Budget Code]]))</f>
        <v/>
      </c>
      <c r="AU349" s="46" t="str">
        <f>IF(Table1[[#This Row],[Line Description]]&lt;&gt;"",Table1[[#This Row],[Line Description]],"")</f>
        <v/>
      </c>
      <c r="AV349" s="46" t="str">
        <f>IF(Table1[[#This Row],[Cur_Amount Debit]]&gt;0,ROUND(Table1[[#This Row],[Cur_Amount Debit]],2),"")</f>
        <v/>
      </c>
      <c r="AW349" s="46" t="str">
        <f>IF(Table1[[#This Row],[Cur_Amount Credit]]&gt;0,ROUND(Table1[[#This Row],[Cur_Amount Credit]],2),"")</f>
        <v/>
      </c>
      <c r="AX349" s="46" t="str">
        <f>LEFT(Table1[[#This Row],[Cur]],3)</f>
        <v/>
      </c>
      <c r="AY349" s="59"/>
      <c r="AZ349" s="46"/>
      <c r="BA349" s="46" t="str">
        <f>IF(Table1[[#This Row],[Cur]]&lt;&gt;"",IF(Table1[[#This Row],[Cur]]="USD","",ExchangeRate),"")</f>
        <v/>
      </c>
      <c r="BB349" s="46" t="str">
        <f>IF(Table1[[#This Row],[Grant]]&lt;&gt;"",VLOOKUP(Table1[[#This Row],[Grant]],Grants!B:D,3),"")</f>
        <v/>
      </c>
      <c r="BC349" s="46" t="str">
        <f>TRIM(Table1[[#This Row],[Vendor ID]])</f>
        <v/>
      </c>
      <c r="BD349">
        <f>IF(Table1[[#This Row],[Reference Number]]=Q348,BD348,BD348+1)</f>
        <v>0</v>
      </c>
    </row>
    <row r="350" spans="1:56" ht="11.25" customHeight="1" x14ac:dyDescent="0.25">
      <c r="A350" s="1"/>
      <c r="B350" s="88" t="str">
        <f>IF(Table1[[#This Row],[Posting Date]]&lt;&gt;"",IF(Table1[[#This Row],[Reference Number]]=Q349,B349+1,1),"")</f>
        <v/>
      </c>
      <c r="C350" s="61"/>
      <c r="D350" s="61"/>
      <c r="E350" s="138"/>
      <c r="F350" s="141" t="str">
        <f>IFERROR(IF(VLOOKUP(Table1[[#This Row],[Budget Code Description]],Dimentions!$X$6:$AC$139,2,FALSE)="","",VLOOKUP(Table1[[#This Row],[Budget Code Description]],Dimentions!$X$6:$AC$139,2,FALSE)),"")</f>
        <v/>
      </c>
      <c r="G350" s="141"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1" t="str">
        <f>IFERROR(VLOOKUP(Table1[[#This Row],[Budget Code Description]],Table6[#All],8,FALSE),"")</f>
        <v/>
      </c>
      <c r="L350" s="63"/>
      <c r="M350" s="65" t="str">
        <f>IFERROR(VLOOKUP(Table1[[#This Row],[Staff ID]],Table2[],2,FALSE),"")</f>
        <v/>
      </c>
      <c r="N350" s="209" t="str">
        <f>IFERROR(IF(VLOOKUP(Table1[[#This Row],[Budget Code Description]],Dimentions!$X$6:$AC$134,4,FALSE)="","",VLOOKUP(Table1[[#This Row],[Budget Code Description]],Dimentions!$X$6:$AC$134,4,FALSE)),"")</f>
        <v/>
      </c>
      <c r="O350" s="65" t="str">
        <f>IFERROR(VLOOKUP(Table1[[#This Row],[Vendor ID]],Table549[],2,FALSE),"")</f>
        <v/>
      </c>
      <c r="P350" s="63"/>
      <c r="Q350" s="141" t="str">
        <f>IF(Table1[[#This Row],[Posting Date]]&lt;&gt;"",$D$9,"")</f>
        <v/>
      </c>
      <c r="R350" s="157" t="str">
        <f>IF(Table1[[#This Row],[Posting Date]]&lt;&gt;"",$D$10,"")</f>
        <v/>
      </c>
      <c r="S350" s="66"/>
      <c r="T350" s="63"/>
      <c r="U350" s="67"/>
      <c r="V350" s="67"/>
      <c r="W350" s="67" t="str">
        <f t="shared" si="9"/>
        <v/>
      </c>
      <c r="X350" s="159" t="str">
        <f>IF(E350="","",(IF(Table1[[#This Row],[Cur]]="USD",Table1[[#This Row],[Cur_Amount Debit]],Table1[[#This Row],[Cur_Amount Debit]]/Table1[[#This Row],[Exchange Rate]])))</f>
        <v/>
      </c>
      <c r="Y350" s="159" t="str">
        <f>IF(E350="","",(IF(Table1[[#This Row],[Cur]]="USD",Table1[[#This Row],[Cur_Amount Credit]],Table1[[#This Row],[Cur_Amount Credit]]/ExchangeRate)))</f>
        <v/>
      </c>
      <c r="Z350" s="201" t="str">
        <f>IF(E350="","",(Table1[[#This Row],[Debit USD]]-Table1[[#This Row],[Credit USD]]))</f>
        <v/>
      </c>
      <c r="AA350" s="226"/>
      <c r="AB350" s="255"/>
      <c r="AC350" s="1"/>
      <c r="AD350" s="15"/>
      <c r="AE350" s="15" t="str">
        <f>IF(AND(OR(Table1[[#This Row],[Account]]="15030",Table1[[#This Row],[Account]]="15035",Table1[[#This Row],[Account]]="20150"),Table1[[#This Row],[Vendor ID]]=""),1,"")</f>
        <v/>
      </c>
      <c r="AF350" s="15"/>
      <c r="AG350" s="15"/>
      <c r="AH350" s="15"/>
      <c r="AI350" s="46" t="str">
        <f>IF(Table1[[#This Row],[Posting Date]]&lt;&gt;"","GJ-"&amp;CountryID,"")</f>
        <v/>
      </c>
      <c r="AJ350" s="59" t="str">
        <f>IF(Table1[[#This Row],[Posting Date]]&lt;&gt;"",Table1[[#This Row],[Posting Date]],"")</f>
        <v/>
      </c>
      <c r="AK350" s="46"/>
      <c r="AL350" s="46" t="str">
        <f>IF(Table1[[#This Row],[Description]]&lt;&gt;"",Table1[[#This Row],[Description]],"")</f>
        <v/>
      </c>
      <c r="AM350" s="46" t="str">
        <f>IF(Table1[[#This Row],[Posting Date]]&lt;&gt;"",Table1[[#This Row],[Reference Number]],"")</f>
        <v/>
      </c>
      <c r="AN350" s="46" t="str">
        <f>TRIM(Table1[[#This Row],[Line '#]])</f>
        <v/>
      </c>
      <c r="AO350" s="46" t="str">
        <f>TRIM(Table1[[#This Row],[Account]])</f>
        <v/>
      </c>
      <c r="AP350" s="46" t="str">
        <f>IF(Table1[[#This Row],[Posting Date]]&lt;&gt;"",$D$5,"")</f>
        <v/>
      </c>
      <c r="AQ350" s="46" t="str">
        <f>TRIM(Table1[[#This Row],[Departments-Prgrams]])</f>
        <v/>
      </c>
      <c r="AR350" s="46" t="str">
        <f>TRIM(Table1[[#This Row],[Grant]])</f>
        <v/>
      </c>
      <c r="AS350" s="46" t="str">
        <f>TRIM(Table1[[#This Row],[Staff ID]])</f>
        <v/>
      </c>
      <c r="AT350" s="46" t="str">
        <f>IF(TRIM(Table1[[#This Row],[Budget Code]])=0,"",TRIM(Table1[[#This Row],[Budget Code]]))</f>
        <v/>
      </c>
      <c r="AU350" s="46" t="str">
        <f>IF(Table1[[#This Row],[Line Description]]&lt;&gt;"",Table1[[#This Row],[Line Description]],"")</f>
        <v/>
      </c>
      <c r="AV350" s="46" t="str">
        <f>IF(Table1[[#This Row],[Cur_Amount Debit]]&gt;0,ROUND(Table1[[#This Row],[Cur_Amount Debit]],2),"")</f>
        <v/>
      </c>
      <c r="AW350" s="46" t="str">
        <f>IF(Table1[[#This Row],[Cur_Amount Credit]]&gt;0,ROUND(Table1[[#This Row],[Cur_Amount Credit]],2),"")</f>
        <v/>
      </c>
      <c r="AX350" s="46" t="str">
        <f>LEFT(Table1[[#This Row],[Cur]],3)</f>
        <v/>
      </c>
      <c r="AY350" s="59"/>
      <c r="AZ350" s="46"/>
      <c r="BA350" s="46" t="str">
        <f>IF(Table1[[#This Row],[Cur]]&lt;&gt;"",IF(Table1[[#This Row],[Cur]]="USD","",ExchangeRate),"")</f>
        <v/>
      </c>
      <c r="BB350" s="46" t="str">
        <f>IF(Table1[[#This Row],[Grant]]&lt;&gt;"",VLOOKUP(Table1[[#This Row],[Grant]],Grants!B:D,3),"")</f>
        <v/>
      </c>
      <c r="BC350" s="46" t="str">
        <f>TRIM(Table1[[#This Row],[Vendor ID]])</f>
        <v/>
      </c>
      <c r="BD350">
        <f>IF(Table1[[#This Row],[Reference Number]]=Q349,BD349,BD349+1)</f>
        <v>0</v>
      </c>
    </row>
    <row r="351" spans="1:56" ht="11.25" customHeight="1" x14ac:dyDescent="0.25">
      <c r="A351" s="1"/>
      <c r="B351" s="88" t="str">
        <f>IF(Table1[[#This Row],[Posting Date]]&lt;&gt;"",IF(Table1[[#This Row],[Reference Number]]=Q350,B350+1,1),"")</f>
        <v/>
      </c>
      <c r="C351" s="61"/>
      <c r="D351" s="61"/>
      <c r="E351" s="138"/>
      <c r="F351" s="141" t="str">
        <f>IFERROR(IF(VLOOKUP(Table1[[#This Row],[Budget Code Description]],Dimentions!$X$6:$AC$139,2,FALSE)="","",VLOOKUP(Table1[[#This Row],[Budget Code Description]],Dimentions!$X$6:$AC$139,2,FALSE)),"")</f>
        <v/>
      </c>
      <c r="G351" s="141"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1" t="str">
        <f>IFERROR(VLOOKUP(Table1[[#This Row],[Budget Code Description]],Table6[#All],8,FALSE),"")</f>
        <v/>
      </c>
      <c r="L351" s="63"/>
      <c r="M351" s="65" t="str">
        <f>IFERROR(VLOOKUP(Table1[[#This Row],[Staff ID]],Table2[],2,FALSE),"")</f>
        <v/>
      </c>
      <c r="N351" s="209" t="str">
        <f>IFERROR(IF(VLOOKUP(Table1[[#This Row],[Budget Code Description]],Dimentions!$X$6:$AC$134,4,FALSE)="","",VLOOKUP(Table1[[#This Row],[Budget Code Description]],Dimentions!$X$6:$AC$134,4,FALSE)),"")</f>
        <v/>
      </c>
      <c r="O351" s="65" t="str">
        <f>IFERROR(VLOOKUP(Table1[[#This Row],[Vendor ID]],Table549[],2,FALSE),"")</f>
        <v/>
      </c>
      <c r="P351" s="63"/>
      <c r="Q351" s="141" t="str">
        <f>IF(Table1[[#This Row],[Posting Date]]&lt;&gt;"",$D$9,"")</f>
        <v/>
      </c>
      <c r="R351" s="157" t="str">
        <f>IF(Table1[[#This Row],[Posting Date]]&lt;&gt;"",$D$10,"")</f>
        <v/>
      </c>
      <c r="S351" s="66"/>
      <c r="T351" s="63"/>
      <c r="U351" s="67"/>
      <c r="V351" s="67"/>
      <c r="W351" s="67" t="str">
        <f t="shared" si="9"/>
        <v/>
      </c>
      <c r="X351" s="159" t="str">
        <f>IF(E351="","",(IF(Table1[[#This Row],[Cur]]="USD",Table1[[#This Row],[Cur_Amount Debit]],Table1[[#This Row],[Cur_Amount Debit]]/Table1[[#This Row],[Exchange Rate]])))</f>
        <v/>
      </c>
      <c r="Y351" s="159" t="str">
        <f>IF(E351="","",(IF(Table1[[#This Row],[Cur]]="USD",Table1[[#This Row],[Cur_Amount Credit]],Table1[[#This Row],[Cur_Amount Credit]]/ExchangeRate)))</f>
        <v/>
      </c>
      <c r="Z351" s="201" t="str">
        <f>IF(E351="","",(Table1[[#This Row],[Debit USD]]-Table1[[#This Row],[Credit USD]]))</f>
        <v/>
      </c>
      <c r="AA351" s="226"/>
      <c r="AB351" s="255"/>
      <c r="AC351" s="1"/>
      <c r="AD351" s="15"/>
      <c r="AE351" s="15" t="str">
        <f>IF(AND(OR(Table1[[#This Row],[Account]]="15030",Table1[[#This Row],[Account]]="15035",Table1[[#This Row],[Account]]="20150"),Table1[[#This Row],[Vendor ID]]=""),1,"")</f>
        <v/>
      </c>
      <c r="AF351" s="15"/>
      <c r="AG351" s="15"/>
      <c r="AH351" s="15"/>
      <c r="AI351" s="46" t="str">
        <f>IF(Table1[[#This Row],[Posting Date]]&lt;&gt;"","GJ-"&amp;CountryID,"")</f>
        <v/>
      </c>
      <c r="AJ351" s="59" t="str">
        <f>IF(Table1[[#This Row],[Posting Date]]&lt;&gt;"",Table1[[#This Row],[Posting Date]],"")</f>
        <v/>
      </c>
      <c r="AK351" s="46"/>
      <c r="AL351" s="46" t="str">
        <f>IF(Table1[[#This Row],[Description]]&lt;&gt;"",Table1[[#This Row],[Description]],"")</f>
        <v/>
      </c>
      <c r="AM351" s="46" t="str">
        <f>IF(Table1[[#This Row],[Posting Date]]&lt;&gt;"",Table1[[#This Row],[Reference Number]],"")</f>
        <v/>
      </c>
      <c r="AN351" s="46" t="str">
        <f>TRIM(Table1[[#This Row],[Line '#]])</f>
        <v/>
      </c>
      <c r="AO351" s="46" t="str">
        <f>TRIM(Table1[[#This Row],[Account]])</f>
        <v/>
      </c>
      <c r="AP351" s="46" t="str">
        <f>IF(Table1[[#This Row],[Posting Date]]&lt;&gt;"",$D$5,"")</f>
        <v/>
      </c>
      <c r="AQ351" s="46" t="str">
        <f>TRIM(Table1[[#This Row],[Departments-Prgrams]])</f>
        <v/>
      </c>
      <c r="AR351" s="46" t="str">
        <f>TRIM(Table1[[#This Row],[Grant]])</f>
        <v/>
      </c>
      <c r="AS351" s="46" t="str">
        <f>TRIM(Table1[[#This Row],[Staff ID]])</f>
        <v/>
      </c>
      <c r="AT351" s="46" t="str">
        <f>IF(TRIM(Table1[[#This Row],[Budget Code]])=0,"",TRIM(Table1[[#This Row],[Budget Code]]))</f>
        <v/>
      </c>
      <c r="AU351" s="46" t="str">
        <f>IF(Table1[[#This Row],[Line Description]]&lt;&gt;"",Table1[[#This Row],[Line Description]],"")</f>
        <v/>
      </c>
      <c r="AV351" s="46" t="str">
        <f>IF(Table1[[#This Row],[Cur_Amount Debit]]&gt;0,ROUND(Table1[[#This Row],[Cur_Amount Debit]],2),"")</f>
        <v/>
      </c>
      <c r="AW351" s="46" t="str">
        <f>IF(Table1[[#This Row],[Cur_Amount Credit]]&gt;0,ROUND(Table1[[#This Row],[Cur_Amount Credit]],2),"")</f>
        <v/>
      </c>
      <c r="AX351" s="46" t="str">
        <f>LEFT(Table1[[#This Row],[Cur]],3)</f>
        <v/>
      </c>
      <c r="AY351" s="59"/>
      <c r="AZ351" s="46"/>
      <c r="BA351" s="46" t="str">
        <f>IF(Table1[[#This Row],[Cur]]&lt;&gt;"",IF(Table1[[#This Row],[Cur]]="USD","",ExchangeRate),"")</f>
        <v/>
      </c>
      <c r="BB351" s="46" t="str">
        <f>IF(Table1[[#This Row],[Grant]]&lt;&gt;"",VLOOKUP(Table1[[#This Row],[Grant]],Grants!B:D,3),"")</f>
        <v/>
      </c>
      <c r="BC351" s="46" t="str">
        <f>TRIM(Table1[[#This Row],[Vendor ID]])</f>
        <v/>
      </c>
      <c r="BD351">
        <f>IF(Table1[[#This Row],[Reference Number]]=Q350,BD350,BD350+1)</f>
        <v>0</v>
      </c>
    </row>
    <row r="352" spans="1:56" ht="11.25" customHeight="1" x14ac:dyDescent="0.25">
      <c r="A352" s="1"/>
      <c r="B352" s="88" t="str">
        <f>IF(Table1[[#This Row],[Posting Date]]&lt;&gt;"",IF(Table1[[#This Row],[Reference Number]]=Q351,B351+1,1),"")</f>
        <v/>
      </c>
      <c r="C352" s="61"/>
      <c r="D352" s="61"/>
      <c r="E352" s="138"/>
      <c r="F352" s="141" t="str">
        <f>IFERROR(IF(VLOOKUP(Table1[[#This Row],[Budget Code Description]],Dimentions!$X$6:$AC$139,2,FALSE)="","",VLOOKUP(Table1[[#This Row],[Budget Code Description]],Dimentions!$X$6:$AC$139,2,FALSE)),"")</f>
        <v/>
      </c>
      <c r="G352" s="141"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1" t="str">
        <f>IFERROR(VLOOKUP(Table1[[#This Row],[Budget Code Description]],Table6[#All],8,FALSE),"")</f>
        <v/>
      </c>
      <c r="L352" s="63"/>
      <c r="M352" s="65" t="str">
        <f>IFERROR(VLOOKUP(Table1[[#This Row],[Staff ID]],Table2[],2,FALSE),"")</f>
        <v/>
      </c>
      <c r="N352" s="209" t="str">
        <f>IFERROR(IF(VLOOKUP(Table1[[#This Row],[Budget Code Description]],Dimentions!$X$6:$AC$134,4,FALSE)="","",VLOOKUP(Table1[[#This Row],[Budget Code Description]],Dimentions!$X$6:$AC$134,4,FALSE)),"")</f>
        <v/>
      </c>
      <c r="O352" s="65" t="str">
        <f>IFERROR(VLOOKUP(Table1[[#This Row],[Vendor ID]],Table549[],2,FALSE),"")</f>
        <v/>
      </c>
      <c r="P352" s="63"/>
      <c r="Q352" s="141" t="str">
        <f>IF(Table1[[#This Row],[Posting Date]]&lt;&gt;"",$D$9,"")</f>
        <v/>
      </c>
      <c r="R352" s="157" t="str">
        <f>IF(Table1[[#This Row],[Posting Date]]&lt;&gt;"",$D$10,"")</f>
        <v/>
      </c>
      <c r="S352" s="66"/>
      <c r="T352" s="63"/>
      <c r="U352" s="67"/>
      <c r="V352" s="67"/>
      <c r="W352" s="67" t="str">
        <f t="shared" si="9"/>
        <v/>
      </c>
      <c r="X352" s="159" t="str">
        <f>IF(E352="","",(IF(Table1[[#This Row],[Cur]]="USD",Table1[[#This Row],[Cur_Amount Debit]],Table1[[#This Row],[Cur_Amount Debit]]/Table1[[#This Row],[Exchange Rate]])))</f>
        <v/>
      </c>
      <c r="Y352" s="159" t="str">
        <f>IF(E352="","",(IF(Table1[[#This Row],[Cur]]="USD",Table1[[#This Row],[Cur_Amount Credit]],Table1[[#This Row],[Cur_Amount Credit]]/ExchangeRate)))</f>
        <v/>
      </c>
      <c r="Z352" s="201" t="str">
        <f>IF(E352="","",(Table1[[#This Row],[Debit USD]]-Table1[[#This Row],[Credit USD]]))</f>
        <v/>
      </c>
      <c r="AA352" s="226"/>
      <c r="AB352" s="255"/>
      <c r="AC352" s="1"/>
      <c r="AD352" s="15"/>
      <c r="AE352" s="15" t="str">
        <f>IF(AND(OR(Table1[[#This Row],[Account]]="15030",Table1[[#This Row],[Account]]="15035",Table1[[#This Row],[Account]]="20150"),Table1[[#This Row],[Vendor ID]]=""),1,"")</f>
        <v/>
      </c>
      <c r="AF352" s="15"/>
      <c r="AG352" s="15"/>
      <c r="AH352" s="15"/>
      <c r="AI352" s="46" t="str">
        <f>IF(Table1[[#This Row],[Posting Date]]&lt;&gt;"","GJ-"&amp;CountryID,"")</f>
        <v/>
      </c>
      <c r="AJ352" s="59" t="str">
        <f>IF(Table1[[#This Row],[Posting Date]]&lt;&gt;"",Table1[[#This Row],[Posting Date]],"")</f>
        <v/>
      </c>
      <c r="AK352" s="46"/>
      <c r="AL352" s="46" t="str">
        <f>IF(Table1[[#This Row],[Description]]&lt;&gt;"",Table1[[#This Row],[Description]],"")</f>
        <v/>
      </c>
      <c r="AM352" s="46" t="str">
        <f>IF(Table1[[#This Row],[Posting Date]]&lt;&gt;"",Table1[[#This Row],[Reference Number]],"")</f>
        <v/>
      </c>
      <c r="AN352" s="46" t="str">
        <f>TRIM(Table1[[#This Row],[Line '#]])</f>
        <v/>
      </c>
      <c r="AO352" s="46" t="str">
        <f>TRIM(Table1[[#This Row],[Account]])</f>
        <v/>
      </c>
      <c r="AP352" s="46" t="str">
        <f>IF(Table1[[#This Row],[Posting Date]]&lt;&gt;"",$D$5,"")</f>
        <v/>
      </c>
      <c r="AQ352" s="46" t="str">
        <f>TRIM(Table1[[#This Row],[Departments-Prgrams]])</f>
        <v/>
      </c>
      <c r="AR352" s="46" t="str">
        <f>TRIM(Table1[[#This Row],[Grant]])</f>
        <v/>
      </c>
      <c r="AS352" s="46" t="str">
        <f>TRIM(Table1[[#This Row],[Staff ID]])</f>
        <v/>
      </c>
      <c r="AT352" s="46" t="str">
        <f>IF(TRIM(Table1[[#This Row],[Budget Code]])=0,"",TRIM(Table1[[#This Row],[Budget Code]]))</f>
        <v/>
      </c>
      <c r="AU352" s="46" t="str">
        <f>IF(Table1[[#This Row],[Line Description]]&lt;&gt;"",Table1[[#This Row],[Line Description]],"")</f>
        <v/>
      </c>
      <c r="AV352" s="46" t="str">
        <f>IF(Table1[[#This Row],[Cur_Amount Debit]]&gt;0,ROUND(Table1[[#This Row],[Cur_Amount Debit]],2),"")</f>
        <v/>
      </c>
      <c r="AW352" s="46" t="str">
        <f>IF(Table1[[#This Row],[Cur_Amount Credit]]&gt;0,ROUND(Table1[[#This Row],[Cur_Amount Credit]],2),"")</f>
        <v/>
      </c>
      <c r="AX352" s="46" t="str">
        <f>LEFT(Table1[[#This Row],[Cur]],3)</f>
        <v/>
      </c>
      <c r="AY352" s="59"/>
      <c r="AZ352" s="46"/>
      <c r="BA352" s="46" t="str">
        <f>IF(Table1[[#This Row],[Cur]]&lt;&gt;"",IF(Table1[[#This Row],[Cur]]="USD","",ExchangeRate),"")</f>
        <v/>
      </c>
      <c r="BB352" s="46" t="str">
        <f>IF(Table1[[#This Row],[Grant]]&lt;&gt;"",VLOOKUP(Table1[[#This Row],[Grant]],Grants!B:D,3),"")</f>
        <v/>
      </c>
      <c r="BC352" s="46" t="str">
        <f>TRIM(Table1[[#This Row],[Vendor ID]])</f>
        <v/>
      </c>
      <c r="BD352">
        <f>IF(Table1[[#This Row],[Reference Number]]=Q351,BD351,BD351+1)</f>
        <v>0</v>
      </c>
    </row>
    <row r="353" spans="1:56" ht="11.25" customHeight="1" x14ac:dyDescent="0.25">
      <c r="A353" s="1"/>
      <c r="B353" s="88" t="str">
        <f>IF(Table1[[#This Row],[Posting Date]]&lt;&gt;"",IF(Table1[[#This Row],[Reference Number]]=Q352,B352+1,1),"")</f>
        <v/>
      </c>
      <c r="C353" s="61"/>
      <c r="D353" s="61"/>
      <c r="E353" s="138"/>
      <c r="F353" s="141" t="str">
        <f>IFERROR(IF(VLOOKUP(Table1[[#This Row],[Budget Code Description]],Dimentions!$X$6:$AC$139,2,FALSE)="","",VLOOKUP(Table1[[#This Row],[Budget Code Description]],Dimentions!$X$6:$AC$139,2,FALSE)),"")</f>
        <v/>
      </c>
      <c r="G353" s="141"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1" t="str">
        <f>IFERROR(VLOOKUP(Table1[[#This Row],[Budget Code Description]],Table6[#All],8,FALSE),"")</f>
        <v/>
      </c>
      <c r="L353" s="63"/>
      <c r="M353" s="65" t="str">
        <f>IFERROR(VLOOKUP(Table1[[#This Row],[Staff ID]],Table2[],2,FALSE),"")</f>
        <v/>
      </c>
      <c r="N353" s="209" t="str">
        <f>IFERROR(IF(VLOOKUP(Table1[[#This Row],[Budget Code Description]],Dimentions!$X$6:$AC$134,4,FALSE)="","",VLOOKUP(Table1[[#This Row],[Budget Code Description]],Dimentions!$X$6:$AC$134,4,FALSE)),"")</f>
        <v/>
      </c>
      <c r="O353" s="65" t="str">
        <f>IFERROR(VLOOKUP(Table1[[#This Row],[Vendor ID]],Table549[],2,FALSE),"")</f>
        <v/>
      </c>
      <c r="P353" s="63"/>
      <c r="Q353" s="141" t="str">
        <f>IF(Table1[[#This Row],[Posting Date]]&lt;&gt;"",$D$9,"")</f>
        <v/>
      </c>
      <c r="R353" s="157" t="str">
        <f>IF(Table1[[#This Row],[Posting Date]]&lt;&gt;"",$D$10,"")</f>
        <v/>
      </c>
      <c r="S353" s="66"/>
      <c r="T353" s="63"/>
      <c r="U353" s="67"/>
      <c r="V353" s="67"/>
      <c r="W353" s="67" t="str">
        <f t="shared" si="9"/>
        <v/>
      </c>
      <c r="X353" s="159" t="str">
        <f>IF(E353="","",(IF(Table1[[#This Row],[Cur]]="USD",Table1[[#This Row],[Cur_Amount Debit]],Table1[[#This Row],[Cur_Amount Debit]]/Table1[[#This Row],[Exchange Rate]])))</f>
        <v/>
      </c>
      <c r="Y353" s="159" t="str">
        <f>IF(E353="","",(IF(Table1[[#This Row],[Cur]]="USD",Table1[[#This Row],[Cur_Amount Credit]],Table1[[#This Row],[Cur_Amount Credit]]/ExchangeRate)))</f>
        <v/>
      </c>
      <c r="Z353" s="201" t="str">
        <f>IF(E353="","",(Table1[[#This Row],[Debit USD]]-Table1[[#This Row],[Credit USD]]))</f>
        <v/>
      </c>
      <c r="AA353" s="226"/>
      <c r="AB353" s="255"/>
      <c r="AC353" s="1"/>
      <c r="AD353" s="15"/>
      <c r="AE353" s="15" t="str">
        <f>IF(AND(OR(Table1[[#This Row],[Account]]="15030",Table1[[#This Row],[Account]]="15035",Table1[[#This Row],[Account]]="20150"),Table1[[#This Row],[Vendor ID]]=""),1,"")</f>
        <v/>
      </c>
      <c r="AF353" s="15"/>
      <c r="AG353" s="15"/>
      <c r="AH353" s="15"/>
      <c r="AI353" s="46" t="str">
        <f>IF(Table1[[#This Row],[Posting Date]]&lt;&gt;"","GJ-"&amp;CountryID,"")</f>
        <v/>
      </c>
      <c r="AJ353" s="59" t="str">
        <f>IF(Table1[[#This Row],[Posting Date]]&lt;&gt;"",Table1[[#This Row],[Posting Date]],"")</f>
        <v/>
      </c>
      <c r="AK353" s="46"/>
      <c r="AL353" s="46" t="str">
        <f>IF(Table1[[#This Row],[Description]]&lt;&gt;"",Table1[[#This Row],[Description]],"")</f>
        <v/>
      </c>
      <c r="AM353" s="46" t="str">
        <f>IF(Table1[[#This Row],[Posting Date]]&lt;&gt;"",Table1[[#This Row],[Reference Number]],"")</f>
        <v/>
      </c>
      <c r="AN353" s="46" t="str">
        <f>TRIM(Table1[[#This Row],[Line '#]])</f>
        <v/>
      </c>
      <c r="AO353" s="46" t="str">
        <f>TRIM(Table1[[#This Row],[Account]])</f>
        <v/>
      </c>
      <c r="AP353" s="46" t="str">
        <f>IF(Table1[[#This Row],[Posting Date]]&lt;&gt;"",$D$5,"")</f>
        <v/>
      </c>
      <c r="AQ353" s="46" t="str">
        <f>TRIM(Table1[[#This Row],[Departments-Prgrams]])</f>
        <v/>
      </c>
      <c r="AR353" s="46" t="str">
        <f>TRIM(Table1[[#This Row],[Grant]])</f>
        <v/>
      </c>
      <c r="AS353" s="46" t="str">
        <f>TRIM(Table1[[#This Row],[Staff ID]])</f>
        <v/>
      </c>
      <c r="AT353" s="46" t="str">
        <f>IF(TRIM(Table1[[#This Row],[Budget Code]])=0,"",TRIM(Table1[[#This Row],[Budget Code]]))</f>
        <v/>
      </c>
      <c r="AU353" s="46" t="str">
        <f>IF(Table1[[#This Row],[Line Description]]&lt;&gt;"",Table1[[#This Row],[Line Description]],"")</f>
        <v/>
      </c>
      <c r="AV353" s="46" t="str">
        <f>IF(Table1[[#This Row],[Cur_Amount Debit]]&gt;0,ROUND(Table1[[#This Row],[Cur_Amount Debit]],2),"")</f>
        <v/>
      </c>
      <c r="AW353" s="46" t="str">
        <f>IF(Table1[[#This Row],[Cur_Amount Credit]]&gt;0,ROUND(Table1[[#This Row],[Cur_Amount Credit]],2),"")</f>
        <v/>
      </c>
      <c r="AX353" s="46" t="str">
        <f>LEFT(Table1[[#This Row],[Cur]],3)</f>
        <v/>
      </c>
      <c r="AY353" s="59"/>
      <c r="AZ353" s="46"/>
      <c r="BA353" s="46" t="str">
        <f>IF(Table1[[#This Row],[Cur]]&lt;&gt;"",IF(Table1[[#This Row],[Cur]]="USD","",ExchangeRate),"")</f>
        <v/>
      </c>
      <c r="BB353" s="46" t="str">
        <f>IF(Table1[[#This Row],[Grant]]&lt;&gt;"",VLOOKUP(Table1[[#This Row],[Grant]],Grants!B:D,3),"")</f>
        <v/>
      </c>
      <c r="BC353" s="46" t="str">
        <f>TRIM(Table1[[#This Row],[Vendor ID]])</f>
        <v/>
      </c>
      <c r="BD353">
        <f>IF(Table1[[#This Row],[Reference Number]]=Q352,BD352,BD352+1)</f>
        <v>0</v>
      </c>
    </row>
    <row r="354" spans="1:56" ht="11.25" customHeight="1" x14ac:dyDescent="0.25">
      <c r="A354" s="1"/>
      <c r="B354" s="88" t="str">
        <f>IF(Table1[[#This Row],[Posting Date]]&lt;&gt;"",IF(Table1[[#This Row],[Reference Number]]=Q353,B353+1,1),"")</f>
        <v/>
      </c>
      <c r="C354" s="61"/>
      <c r="D354" s="61"/>
      <c r="E354" s="138"/>
      <c r="F354" s="141" t="str">
        <f>IFERROR(IF(VLOOKUP(Table1[[#This Row],[Budget Code Description]],Dimentions!$X$6:$AC$139,2,FALSE)="","",VLOOKUP(Table1[[#This Row],[Budget Code Description]],Dimentions!$X$6:$AC$139,2,FALSE)),"")</f>
        <v/>
      </c>
      <c r="G354" s="141"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1" t="str">
        <f>IFERROR(VLOOKUP(Table1[[#This Row],[Budget Code Description]],Table6[#All],8,FALSE),"")</f>
        <v/>
      </c>
      <c r="L354" s="63"/>
      <c r="M354" s="65" t="str">
        <f>IFERROR(VLOOKUP(Table1[[#This Row],[Staff ID]],Table2[],2,FALSE),"")</f>
        <v/>
      </c>
      <c r="N354" s="209" t="str">
        <f>IFERROR(IF(VLOOKUP(Table1[[#This Row],[Budget Code Description]],Dimentions!$X$6:$AC$134,4,FALSE)="","",VLOOKUP(Table1[[#This Row],[Budget Code Description]],Dimentions!$X$6:$AC$134,4,FALSE)),"")</f>
        <v/>
      </c>
      <c r="O354" s="65" t="str">
        <f>IFERROR(VLOOKUP(Table1[[#This Row],[Vendor ID]],Table549[],2,FALSE),"")</f>
        <v/>
      </c>
      <c r="P354" s="63"/>
      <c r="Q354" s="141" t="str">
        <f>IF(Table1[[#This Row],[Posting Date]]&lt;&gt;"",$D$9,"")</f>
        <v/>
      </c>
      <c r="R354" s="157" t="str">
        <f>IF(Table1[[#This Row],[Posting Date]]&lt;&gt;"",$D$10,"")</f>
        <v/>
      </c>
      <c r="S354" s="66"/>
      <c r="T354" s="63"/>
      <c r="U354" s="67"/>
      <c r="V354" s="67"/>
      <c r="W354" s="67" t="str">
        <f t="shared" si="9"/>
        <v/>
      </c>
      <c r="X354" s="159" t="str">
        <f>IF(E354="","",(IF(Table1[[#This Row],[Cur]]="USD",Table1[[#This Row],[Cur_Amount Debit]],Table1[[#This Row],[Cur_Amount Debit]]/Table1[[#This Row],[Exchange Rate]])))</f>
        <v/>
      </c>
      <c r="Y354" s="159" t="str">
        <f>IF(E354="","",(IF(Table1[[#This Row],[Cur]]="USD",Table1[[#This Row],[Cur_Amount Credit]],Table1[[#This Row],[Cur_Amount Credit]]/ExchangeRate)))</f>
        <v/>
      </c>
      <c r="Z354" s="201" t="str">
        <f>IF(E354="","",(Table1[[#This Row],[Debit USD]]-Table1[[#This Row],[Credit USD]]))</f>
        <v/>
      </c>
      <c r="AA354" s="226"/>
      <c r="AB354" s="255"/>
      <c r="AC354" s="1"/>
      <c r="AD354" s="15"/>
      <c r="AE354" s="15" t="str">
        <f>IF(AND(OR(Table1[[#This Row],[Account]]="15030",Table1[[#This Row],[Account]]="15035",Table1[[#This Row],[Account]]="20150"),Table1[[#This Row],[Vendor ID]]=""),1,"")</f>
        <v/>
      </c>
      <c r="AF354" s="15"/>
      <c r="AG354" s="15"/>
      <c r="AH354" s="15"/>
      <c r="AI354" s="46" t="str">
        <f>IF(Table1[[#This Row],[Posting Date]]&lt;&gt;"","GJ-"&amp;CountryID,"")</f>
        <v/>
      </c>
      <c r="AJ354" s="59" t="str">
        <f>IF(Table1[[#This Row],[Posting Date]]&lt;&gt;"",Table1[[#This Row],[Posting Date]],"")</f>
        <v/>
      </c>
      <c r="AK354" s="46"/>
      <c r="AL354" s="46" t="str">
        <f>IF(Table1[[#This Row],[Description]]&lt;&gt;"",Table1[[#This Row],[Description]],"")</f>
        <v/>
      </c>
      <c r="AM354" s="46" t="str">
        <f>IF(Table1[[#This Row],[Posting Date]]&lt;&gt;"",Table1[[#This Row],[Reference Number]],"")</f>
        <v/>
      </c>
      <c r="AN354" s="46" t="str">
        <f>TRIM(Table1[[#This Row],[Line '#]])</f>
        <v/>
      </c>
      <c r="AO354" s="46" t="str">
        <f>TRIM(Table1[[#This Row],[Account]])</f>
        <v/>
      </c>
      <c r="AP354" s="46" t="str">
        <f>IF(Table1[[#This Row],[Posting Date]]&lt;&gt;"",$D$5,"")</f>
        <v/>
      </c>
      <c r="AQ354" s="46" t="str">
        <f>TRIM(Table1[[#This Row],[Departments-Prgrams]])</f>
        <v/>
      </c>
      <c r="AR354" s="46" t="str">
        <f>TRIM(Table1[[#This Row],[Grant]])</f>
        <v/>
      </c>
      <c r="AS354" s="46" t="str">
        <f>TRIM(Table1[[#This Row],[Staff ID]])</f>
        <v/>
      </c>
      <c r="AT354" s="46" t="str">
        <f>IF(TRIM(Table1[[#This Row],[Budget Code]])=0,"",TRIM(Table1[[#This Row],[Budget Code]]))</f>
        <v/>
      </c>
      <c r="AU354" s="46" t="str">
        <f>IF(Table1[[#This Row],[Line Description]]&lt;&gt;"",Table1[[#This Row],[Line Description]],"")</f>
        <v/>
      </c>
      <c r="AV354" s="46" t="str">
        <f>IF(Table1[[#This Row],[Cur_Amount Debit]]&gt;0,ROUND(Table1[[#This Row],[Cur_Amount Debit]],2),"")</f>
        <v/>
      </c>
      <c r="AW354" s="46" t="str">
        <f>IF(Table1[[#This Row],[Cur_Amount Credit]]&gt;0,ROUND(Table1[[#This Row],[Cur_Amount Credit]],2),"")</f>
        <v/>
      </c>
      <c r="AX354" s="46" t="str">
        <f>LEFT(Table1[[#This Row],[Cur]],3)</f>
        <v/>
      </c>
      <c r="AY354" s="59"/>
      <c r="AZ354" s="46"/>
      <c r="BA354" s="46" t="str">
        <f>IF(Table1[[#This Row],[Cur]]&lt;&gt;"",IF(Table1[[#This Row],[Cur]]="USD","",ExchangeRate),"")</f>
        <v/>
      </c>
      <c r="BB354" s="46" t="str">
        <f>IF(Table1[[#This Row],[Grant]]&lt;&gt;"",VLOOKUP(Table1[[#This Row],[Grant]],Grants!B:D,3),"")</f>
        <v/>
      </c>
      <c r="BC354" s="46" t="str">
        <f>TRIM(Table1[[#This Row],[Vendor ID]])</f>
        <v/>
      </c>
      <c r="BD354">
        <f>IF(Table1[[#This Row],[Reference Number]]=Q353,BD353,BD353+1)</f>
        <v>0</v>
      </c>
    </row>
    <row r="355" spans="1:56" ht="11.25" customHeight="1" x14ac:dyDescent="0.25">
      <c r="A355" s="1"/>
      <c r="B355" s="88" t="str">
        <f>IF(Table1[[#This Row],[Posting Date]]&lt;&gt;"",IF(Table1[[#This Row],[Reference Number]]=Q354,B354+1,1),"")</f>
        <v/>
      </c>
      <c r="C355" s="61"/>
      <c r="D355" s="61"/>
      <c r="E355" s="138"/>
      <c r="F355" s="141" t="str">
        <f>IFERROR(IF(VLOOKUP(Table1[[#This Row],[Budget Code Description]],Dimentions!$X$6:$AC$139,2,FALSE)="","",VLOOKUP(Table1[[#This Row],[Budget Code Description]],Dimentions!$X$6:$AC$139,2,FALSE)),"")</f>
        <v/>
      </c>
      <c r="G355" s="141"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1" t="str">
        <f>IFERROR(VLOOKUP(Table1[[#This Row],[Budget Code Description]],Table6[#All],8,FALSE),"")</f>
        <v/>
      </c>
      <c r="L355" s="63"/>
      <c r="M355" s="65" t="str">
        <f>IFERROR(VLOOKUP(Table1[[#This Row],[Staff ID]],Table2[],2,FALSE),"")</f>
        <v/>
      </c>
      <c r="N355" s="209" t="str">
        <f>IFERROR(IF(VLOOKUP(Table1[[#This Row],[Budget Code Description]],Dimentions!$X$6:$AC$134,4,FALSE)="","",VLOOKUP(Table1[[#This Row],[Budget Code Description]],Dimentions!$X$6:$AC$134,4,FALSE)),"")</f>
        <v/>
      </c>
      <c r="O355" s="65" t="str">
        <f>IFERROR(VLOOKUP(Table1[[#This Row],[Vendor ID]],Table549[],2,FALSE),"")</f>
        <v/>
      </c>
      <c r="P355" s="63"/>
      <c r="Q355" s="141" t="str">
        <f>IF(Table1[[#This Row],[Posting Date]]&lt;&gt;"",$D$9,"")</f>
        <v/>
      </c>
      <c r="R355" s="157" t="str">
        <f>IF(Table1[[#This Row],[Posting Date]]&lt;&gt;"",$D$10,"")</f>
        <v/>
      </c>
      <c r="S355" s="66"/>
      <c r="T355" s="63"/>
      <c r="U355" s="67"/>
      <c r="V355" s="67"/>
      <c r="W355" s="67" t="str">
        <f t="shared" si="9"/>
        <v/>
      </c>
      <c r="X355" s="159" t="str">
        <f>IF(E355="","",(IF(Table1[[#This Row],[Cur]]="USD",Table1[[#This Row],[Cur_Amount Debit]],Table1[[#This Row],[Cur_Amount Debit]]/Table1[[#This Row],[Exchange Rate]])))</f>
        <v/>
      </c>
      <c r="Y355" s="159" t="str">
        <f>IF(E355="","",(IF(Table1[[#This Row],[Cur]]="USD",Table1[[#This Row],[Cur_Amount Credit]],Table1[[#This Row],[Cur_Amount Credit]]/ExchangeRate)))</f>
        <v/>
      </c>
      <c r="Z355" s="201" t="str">
        <f>IF(E355="","",(Table1[[#This Row],[Debit USD]]-Table1[[#This Row],[Credit USD]]))</f>
        <v/>
      </c>
      <c r="AA355" s="226"/>
      <c r="AB355" s="255"/>
      <c r="AC355" s="1"/>
      <c r="AD355" s="15"/>
      <c r="AE355" s="15" t="str">
        <f>IF(AND(OR(Table1[[#This Row],[Account]]="15030",Table1[[#This Row],[Account]]="15035",Table1[[#This Row],[Account]]="20150"),Table1[[#This Row],[Vendor ID]]=""),1,"")</f>
        <v/>
      </c>
      <c r="AF355" s="15"/>
      <c r="AG355" s="15"/>
      <c r="AH355" s="15"/>
      <c r="AI355" s="46" t="str">
        <f>IF(Table1[[#This Row],[Posting Date]]&lt;&gt;"","GJ-"&amp;CountryID,"")</f>
        <v/>
      </c>
      <c r="AJ355" s="59" t="str">
        <f>IF(Table1[[#This Row],[Posting Date]]&lt;&gt;"",Table1[[#This Row],[Posting Date]],"")</f>
        <v/>
      </c>
      <c r="AK355" s="46"/>
      <c r="AL355" s="46" t="str">
        <f>IF(Table1[[#This Row],[Description]]&lt;&gt;"",Table1[[#This Row],[Description]],"")</f>
        <v/>
      </c>
      <c r="AM355" s="46" t="str">
        <f>IF(Table1[[#This Row],[Posting Date]]&lt;&gt;"",Table1[[#This Row],[Reference Number]],"")</f>
        <v/>
      </c>
      <c r="AN355" s="46" t="str">
        <f>TRIM(Table1[[#This Row],[Line '#]])</f>
        <v/>
      </c>
      <c r="AO355" s="46" t="str">
        <f>TRIM(Table1[[#This Row],[Account]])</f>
        <v/>
      </c>
      <c r="AP355" s="46" t="str">
        <f>IF(Table1[[#This Row],[Posting Date]]&lt;&gt;"",$D$5,"")</f>
        <v/>
      </c>
      <c r="AQ355" s="46" t="str">
        <f>TRIM(Table1[[#This Row],[Departments-Prgrams]])</f>
        <v/>
      </c>
      <c r="AR355" s="46" t="str">
        <f>TRIM(Table1[[#This Row],[Grant]])</f>
        <v/>
      </c>
      <c r="AS355" s="46" t="str">
        <f>TRIM(Table1[[#This Row],[Staff ID]])</f>
        <v/>
      </c>
      <c r="AT355" s="46" t="str">
        <f>IF(TRIM(Table1[[#This Row],[Budget Code]])=0,"",TRIM(Table1[[#This Row],[Budget Code]]))</f>
        <v/>
      </c>
      <c r="AU355" s="46" t="str">
        <f>IF(Table1[[#This Row],[Line Description]]&lt;&gt;"",Table1[[#This Row],[Line Description]],"")</f>
        <v/>
      </c>
      <c r="AV355" s="46" t="str">
        <f>IF(Table1[[#This Row],[Cur_Amount Debit]]&gt;0,ROUND(Table1[[#This Row],[Cur_Amount Debit]],2),"")</f>
        <v/>
      </c>
      <c r="AW355" s="46" t="str">
        <f>IF(Table1[[#This Row],[Cur_Amount Credit]]&gt;0,ROUND(Table1[[#This Row],[Cur_Amount Credit]],2),"")</f>
        <v/>
      </c>
      <c r="AX355" s="46" t="str">
        <f>LEFT(Table1[[#This Row],[Cur]],3)</f>
        <v/>
      </c>
      <c r="AY355" s="59"/>
      <c r="AZ355" s="46"/>
      <c r="BA355" s="46" t="str">
        <f>IF(Table1[[#This Row],[Cur]]&lt;&gt;"",IF(Table1[[#This Row],[Cur]]="USD","",ExchangeRate),"")</f>
        <v/>
      </c>
      <c r="BB355" s="46" t="str">
        <f>IF(Table1[[#This Row],[Grant]]&lt;&gt;"",VLOOKUP(Table1[[#This Row],[Grant]],Grants!B:D,3),"")</f>
        <v/>
      </c>
      <c r="BC355" s="46" t="str">
        <f>TRIM(Table1[[#This Row],[Vendor ID]])</f>
        <v/>
      </c>
      <c r="BD355">
        <f>IF(Table1[[#This Row],[Reference Number]]=Q354,BD354,BD354+1)</f>
        <v>0</v>
      </c>
    </row>
    <row r="356" spans="1:56" ht="11.25" customHeight="1" x14ac:dyDescent="0.25">
      <c r="A356" s="1"/>
      <c r="B356" s="88" t="str">
        <f>IF(Table1[[#This Row],[Posting Date]]&lt;&gt;"",IF(Table1[[#This Row],[Reference Number]]=Q355,B355+1,1),"")</f>
        <v/>
      </c>
      <c r="C356" s="61"/>
      <c r="D356" s="61"/>
      <c r="E356" s="138"/>
      <c r="F356" s="141" t="str">
        <f>IFERROR(IF(VLOOKUP(Table1[[#This Row],[Budget Code Description]],Dimentions!$X$6:$AC$139,2,FALSE)="","",VLOOKUP(Table1[[#This Row],[Budget Code Description]],Dimentions!$X$6:$AC$139,2,FALSE)),"")</f>
        <v/>
      </c>
      <c r="G356" s="141"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1" t="str">
        <f>IFERROR(VLOOKUP(Table1[[#This Row],[Budget Code Description]],Table6[#All],8,FALSE),"")</f>
        <v/>
      </c>
      <c r="L356" s="63"/>
      <c r="M356" s="65" t="str">
        <f>IFERROR(VLOOKUP(Table1[[#This Row],[Staff ID]],Table2[],2,FALSE),"")</f>
        <v/>
      </c>
      <c r="N356" s="209" t="str">
        <f>IFERROR(IF(VLOOKUP(Table1[[#This Row],[Budget Code Description]],Dimentions!$X$6:$AC$134,4,FALSE)="","",VLOOKUP(Table1[[#This Row],[Budget Code Description]],Dimentions!$X$6:$AC$134,4,FALSE)),"")</f>
        <v/>
      </c>
      <c r="O356" s="65" t="str">
        <f>IFERROR(VLOOKUP(Table1[[#This Row],[Vendor ID]],Table549[],2,FALSE),"")</f>
        <v/>
      </c>
      <c r="P356" s="63"/>
      <c r="Q356" s="141" t="str">
        <f>IF(Table1[[#This Row],[Posting Date]]&lt;&gt;"",$D$9,"")</f>
        <v/>
      </c>
      <c r="R356" s="157" t="str">
        <f>IF(Table1[[#This Row],[Posting Date]]&lt;&gt;"",$D$10,"")</f>
        <v/>
      </c>
      <c r="S356" s="66"/>
      <c r="T356" s="63"/>
      <c r="U356" s="67"/>
      <c r="V356" s="67"/>
      <c r="W356" s="67" t="str">
        <f t="shared" si="9"/>
        <v/>
      </c>
      <c r="X356" s="159" t="str">
        <f>IF(E356="","",(IF(Table1[[#This Row],[Cur]]="USD",Table1[[#This Row],[Cur_Amount Debit]],Table1[[#This Row],[Cur_Amount Debit]]/Table1[[#This Row],[Exchange Rate]])))</f>
        <v/>
      </c>
      <c r="Y356" s="159" t="str">
        <f>IF(E356="","",(IF(Table1[[#This Row],[Cur]]="USD",Table1[[#This Row],[Cur_Amount Credit]],Table1[[#This Row],[Cur_Amount Credit]]/ExchangeRate)))</f>
        <v/>
      </c>
      <c r="Z356" s="201" t="str">
        <f>IF(E356="","",(Table1[[#This Row],[Debit USD]]-Table1[[#This Row],[Credit USD]]))</f>
        <v/>
      </c>
      <c r="AA356" s="226"/>
      <c r="AB356" s="255"/>
      <c r="AC356" s="1"/>
      <c r="AD356" s="15"/>
      <c r="AE356" s="15" t="str">
        <f>IF(AND(OR(Table1[[#This Row],[Account]]="15030",Table1[[#This Row],[Account]]="15035",Table1[[#This Row],[Account]]="20150"),Table1[[#This Row],[Vendor ID]]=""),1,"")</f>
        <v/>
      </c>
      <c r="AF356" s="15"/>
      <c r="AG356" s="15"/>
      <c r="AH356" s="15"/>
      <c r="AI356" s="46" t="str">
        <f>IF(Table1[[#This Row],[Posting Date]]&lt;&gt;"","GJ-"&amp;CountryID,"")</f>
        <v/>
      </c>
      <c r="AJ356" s="59" t="str">
        <f>IF(Table1[[#This Row],[Posting Date]]&lt;&gt;"",Table1[[#This Row],[Posting Date]],"")</f>
        <v/>
      </c>
      <c r="AK356" s="46"/>
      <c r="AL356" s="46" t="str">
        <f>IF(Table1[[#This Row],[Description]]&lt;&gt;"",Table1[[#This Row],[Description]],"")</f>
        <v/>
      </c>
      <c r="AM356" s="46" t="str">
        <f>IF(Table1[[#This Row],[Posting Date]]&lt;&gt;"",Table1[[#This Row],[Reference Number]],"")</f>
        <v/>
      </c>
      <c r="AN356" s="46" t="str">
        <f>TRIM(Table1[[#This Row],[Line '#]])</f>
        <v/>
      </c>
      <c r="AO356" s="46" t="str">
        <f>TRIM(Table1[[#This Row],[Account]])</f>
        <v/>
      </c>
      <c r="AP356" s="46" t="str">
        <f>IF(Table1[[#This Row],[Posting Date]]&lt;&gt;"",$D$5,"")</f>
        <v/>
      </c>
      <c r="AQ356" s="46" t="str">
        <f>TRIM(Table1[[#This Row],[Departments-Prgrams]])</f>
        <v/>
      </c>
      <c r="AR356" s="46" t="str">
        <f>TRIM(Table1[[#This Row],[Grant]])</f>
        <v/>
      </c>
      <c r="AS356" s="46" t="str">
        <f>TRIM(Table1[[#This Row],[Staff ID]])</f>
        <v/>
      </c>
      <c r="AT356" s="46" t="str">
        <f>IF(TRIM(Table1[[#This Row],[Budget Code]])=0,"",TRIM(Table1[[#This Row],[Budget Code]]))</f>
        <v/>
      </c>
      <c r="AU356" s="46" t="str">
        <f>IF(Table1[[#This Row],[Line Description]]&lt;&gt;"",Table1[[#This Row],[Line Description]],"")</f>
        <v/>
      </c>
      <c r="AV356" s="46" t="str">
        <f>IF(Table1[[#This Row],[Cur_Amount Debit]]&gt;0,ROUND(Table1[[#This Row],[Cur_Amount Debit]],2),"")</f>
        <v/>
      </c>
      <c r="AW356" s="46" t="str">
        <f>IF(Table1[[#This Row],[Cur_Amount Credit]]&gt;0,ROUND(Table1[[#This Row],[Cur_Amount Credit]],2),"")</f>
        <v/>
      </c>
      <c r="AX356" s="46" t="str">
        <f>LEFT(Table1[[#This Row],[Cur]],3)</f>
        <v/>
      </c>
      <c r="AY356" s="59"/>
      <c r="AZ356" s="46"/>
      <c r="BA356" s="46" t="str">
        <f>IF(Table1[[#This Row],[Cur]]&lt;&gt;"",IF(Table1[[#This Row],[Cur]]="USD","",ExchangeRate),"")</f>
        <v/>
      </c>
      <c r="BB356" s="46" t="str">
        <f>IF(Table1[[#This Row],[Grant]]&lt;&gt;"",VLOOKUP(Table1[[#This Row],[Grant]],Grants!B:D,3),"")</f>
        <v/>
      </c>
      <c r="BC356" s="46" t="str">
        <f>TRIM(Table1[[#This Row],[Vendor ID]])</f>
        <v/>
      </c>
      <c r="BD356">
        <f>IF(Table1[[#This Row],[Reference Number]]=Q355,BD355,BD355+1)</f>
        <v>0</v>
      </c>
    </row>
    <row r="357" spans="1:56" ht="11.25" customHeight="1" x14ac:dyDescent="0.25">
      <c r="A357" s="1"/>
      <c r="B357" s="88" t="str">
        <f>IF(Table1[[#This Row],[Posting Date]]&lt;&gt;"",IF(Table1[[#This Row],[Reference Number]]=Q356,B356+1,1),"")</f>
        <v/>
      </c>
      <c r="C357" s="61"/>
      <c r="D357" s="61"/>
      <c r="E357" s="138"/>
      <c r="F357" s="141" t="str">
        <f>IFERROR(IF(VLOOKUP(Table1[[#This Row],[Budget Code Description]],Dimentions!$X$6:$AC$139,2,FALSE)="","",VLOOKUP(Table1[[#This Row],[Budget Code Description]],Dimentions!$X$6:$AC$139,2,FALSE)),"")</f>
        <v/>
      </c>
      <c r="G357" s="141"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1" t="str">
        <f>IFERROR(VLOOKUP(Table1[[#This Row],[Budget Code Description]],Table6[#All],8,FALSE),"")</f>
        <v/>
      </c>
      <c r="L357" s="63"/>
      <c r="M357" s="65" t="str">
        <f>IFERROR(VLOOKUP(Table1[[#This Row],[Staff ID]],Table2[],2,FALSE),"")</f>
        <v/>
      </c>
      <c r="N357" s="209" t="str">
        <f>IFERROR(IF(VLOOKUP(Table1[[#This Row],[Budget Code Description]],Dimentions!$X$6:$AC$134,4,FALSE)="","",VLOOKUP(Table1[[#This Row],[Budget Code Description]],Dimentions!$X$6:$AC$134,4,FALSE)),"")</f>
        <v/>
      </c>
      <c r="O357" s="65" t="str">
        <f>IFERROR(VLOOKUP(Table1[[#This Row],[Vendor ID]],Table549[],2,FALSE),"")</f>
        <v/>
      </c>
      <c r="P357" s="63"/>
      <c r="Q357" s="141" t="str">
        <f>IF(Table1[[#This Row],[Posting Date]]&lt;&gt;"",$D$9,"")</f>
        <v/>
      </c>
      <c r="R357" s="157" t="str">
        <f>IF(Table1[[#This Row],[Posting Date]]&lt;&gt;"",$D$10,"")</f>
        <v/>
      </c>
      <c r="S357" s="66"/>
      <c r="T357" s="63"/>
      <c r="U357" s="67"/>
      <c r="V357" s="67"/>
      <c r="W357" s="67" t="str">
        <f t="shared" si="9"/>
        <v/>
      </c>
      <c r="X357" s="159" t="str">
        <f>IF(E357="","",(IF(Table1[[#This Row],[Cur]]="USD",Table1[[#This Row],[Cur_Amount Debit]],Table1[[#This Row],[Cur_Amount Debit]]/Table1[[#This Row],[Exchange Rate]])))</f>
        <v/>
      </c>
      <c r="Y357" s="159" t="str">
        <f>IF(E357="","",(IF(Table1[[#This Row],[Cur]]="USD",Table1[[#This Row],[Cur_Amount Credit]],Table1[[#This Row],[Cur_Amount Credit]]/ExchangeRate)))</f>
        <v/>
      </c>
      <c r="Z357" s="201" t="str">
        <f>IF(E357="","",(Table1[[#This Row],[Debit USD]]-Table1[[#This Row],[Credit USD]]))</f>
        <v/>
      </c>
      <c r="AA357" s="226"/>
      <c r="AB357" s="255"/>
      <c r="AC357" s="1"/>
      <c r="AD357" s="15"/>
      <c r="AE357" s="15" t="str">
        <f>IF(AND(OR(Table1[[#This Row],[Account]]="15030",Table1[[#This Row],[Account]]="15035",Table1[[#This Row],[Account]]="20150"),Table1[[#This Row],[Vendor ID]]=""),1,"")</f>
        <v/>
      </c>
      <c r="AF357" s="15"/>
      <c r="AG357" s="15"/>
      <c r="AH357" s="15"/>
      <c r="AI357" s="46" t="str">
        <f>IF(Table1[[#This Row],[Posting Date]]&lt;&gt;"","GJ-"&amp;CountryID,"")</f>
        <v/>
      </c>
      <c r="AJ357" s="59" t="str">
        <f>IF(Table1[[#This Row],[Posting Date]]&lt;&gt;"",Table1[[#This Row],[Posting Date]],"")</f>
        <v/>
      </c>
      <c r="AK357" s="46"/>
      <c r="AL357" s="46" t="str">
        <f>IF(Table1[[#This Row],[Description]]&lt;&gt;"",Table1[[#This Row],[Description]],"")</f>
        <v/>
      </c>
      <c r="AM357" s="46" t="str">
        <f>IF(Table1[[#This Row],[Posting Date]]&lt;&gt;"",Table1[[#This Row],[Reference Number]],"")</f>
        <v/>
      </c>
      <c r="AN357" s="46" t="str">
        <f>TRIM(Table1[[#This Row],[Line '#]])</f>
        <v/>
      </c>
      <c r="AO357" s="46" t="str">
        <f>TRIM(Table1[[#This Row],[Account]])</f>
        <v/>
      </c>
      <c r="AP357" s="46" t="str">
        <f>IF(Table1[[#This Row],[Posting Date]]&lt;&gt;"",$D$5,"")</f>
        <v/>
      </c>
      <c r="AQ357" s="46" t="str">
        <f>TRIM(Table1[[#This Row],[Departments-Prgrams]])</f>
        <v/>
      </c>
      <c r="AR357" s="46" t="str">
        <f>TRIM(Table1[[#This Row],[Grant]])</f>
        <v/>
      </c>
      <c r="AS357" s="46" t="str">
        <f>TRIM(Table1[[#This Row],[Staff ID]])</f>
        <v/>
      </c>
      <c r="AT357" s="46" t="str">
        <f>IF(TRIM(Table1[[#This Row],[Budget Code]])=0,"",TRIM(Table1[[#This Row],[Budget Code]]))</f>
        <v/>
      </c>
      <c r="AU357" s="46" t="str">
        <f>IF(Table1[[#This Row],[Line Description]]&lt;&gt;"",Table1[[#This Row],[Line Description]],"")</f>
        <v/>
      </c>
      <c r="AV357" s="46" t="str">
        <f>IF(Table1[[#This Row],[Cur_Amount Debit]]&gt;0,ROUND(Table1[[#This Row],[Cur_Amount Debit]],2),"")</f>
        <v/>
      </c>
      <c r="AW357" s="46" t="str">
        <f>IF(Table1[[#This Row],[Cur_Amount Credit]]&gt;0,ROUND(Table1[[#This Row],[Cur_Amount Credit]],2),"")</f>
        <v/>
      </c>
      <c r="AX357" s="46" t="str">
        <f>LEFT(Table1[[#This Row],[Cur]],3)</f>
        <v/>
      </c>
      <c r="AY357" s="59"/>
      <c r="AZ357" s="46"/>
      <c r="BA357" s="46" t="str">
        <f>IF(Table1[[#This Row],[Cur]]&lt;&gt;"",IF(Table1[[#This Row],[Cur]]="USD","",ExchangeRate),"")</f>
        <v/>
      </c>
      <c r="BB357" s="46" t="str">
        <f>IF(Table1[[#This Row],[Grant]]&lt;&gt;"",VLOOKUP(Table1[[#This Row],[Grant]],Grants!B:D,3),"")</f>
        <v/>
      </c>
      <c r="BC357" s="46" t="str">
        <f>TRIM(Table1[[#This Row],[Vendor ID]])</f>
        <v/>
      </c>
      <c r="BD357">
        <f>IF(Table1[[#This Row],[Reference Number]]=Q356,BD356,BD356+1)</f>
        <v>0</v>
      </c>
    </row>
    <row r="358" spans="1:56" ht="11.25" customHeight="1" x14ac:dyDescent="0.25">
      <c r="A358" s="1"/>
      <c r="B358" s="88" t="str">
        <f>IF(Table1[[#This Row],[Posting Date]]&lt;&gt;"",IF(Table1[[#This Row],[Reference Number]]=Q357,B357+1,1),"")</f>
        <v/>
      </c>
      <c r="C358" s="61"/>
      <c r="D358" s="61"/>
      <c r="E358" s="138"/>
      <c r="F358" s="141" t="str">
        <f>IFERROR(IF(VLOOKUP(Table1[[#This Row],[Budget Code Description]],Dimentions!$X$6:$AC$139,2,FALSE)="","",VLOOKUP(Table1[[#This Row],[Budget Code Description]],Dimentions!$X$6:$AC$139,2,FALSE)),"")</f>
        <v/>
      </c>
      <c r="G358" s="141"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1" t="str">
        <f>IFERROR(VLOOKUP(Table1[[#This Row],[Budget Code Description]],Table6[#All],8,FALSE),"")</f>
        <v/>
      </c>
      <c r="L358" s="63"/>
      <c r="M358" s="65" t="str">
        <f>IFERROR(VLOOKUP(Table1[[#This Row],[Staff ID]],Table2[],2,FALSE),"")</f>
        <v/>
      </c>
      <c r="N358" s="209" t="str">
        <f>IFERROR(IF(VLOOKUP(Table1[[#This Row],[Budget Code Description]],Dimentions!$X$6:$AC$134,4,FALSE)="","",VLOOKUP(Table1[[#This Row],[Budget Code Description]],Dimentions!$X$6:$AC$134,4,FALSE)),"")</f>
        <v/>
      </c>
      <c r="O358" s="65" t="str">
        <f>IFERROR(VLOOKUP(Table1[[#This Row],[Vendor ID]],Table549[],2,FALSE),"")</f>
        <v/>
      </c>
      <c r="P358" s="63"/>
      <c r="Q358" s="141" t="str">
        <f>IF(Table1[[#This Row],[Posting Date]]&lt;&gt;"",$D$9,"")</f>
        <v/>
      </c>
      <c r="R358" s="157" t="str">
        <f>IF(Table1[[#This Row],[Posting Date]]&lt;&gt;"",$D$10,"")</f>
        <v/>
      </c>
      <c r="S358" s="66"/>
      <c r="T358" s="63"/>
      <c r="U358" s="67"/>
      <c r="V358" s="67"/>
      <c r="W358" s="67" t="str">
        <f t="shared" si="9"/>
        <v/>
      </c>
      <c r="X358" s="159" t="str">
        <f>IF(E358="","",(IF(Table1[[#This Row],[Cur]]="USD",Table1[[#This Row],[Cur_Amount Debit]],Table1[[#This Row],[Cur_Amount Debit]]/Table1[[#This Row],[Exchange Rate]])))</f>
        <v/>
      </c>
      <c r="Y358" s="159" t="str">
        <f>IF(E358="","",(IF(Table1[[#This Row],[Cur]]="USD",Table1[[#This Row],[Cur_Amount Credit]],Table1[[#This Row],[Cur_Amount Credit]]/ExchangeRate)))</f>
        <v/>
      </c>
      <c r="Z358" s="201" t="str">
        <f>IF(E358="","",(Table1[[#This Row],[Debit USD]]-Table1[[#This Row],[Credit USD]]))</f>
        <v/>
      </c>
      <c r="AA358" s="226"/>
      <c r="AB358" s="255"/>
      <c r="AC358" s="1"/>
      <c r="AD358" s="15"/>
      <c r="AE358" s="15" t="str">
        <f>IF(AND(OR(Table1[[#This Row],[Account]]="15030",Table1[[#This Row],[Account]]="15035",Table1[[#This Row],[Account]]="20150"),Table1[[#This Row],[Vendor ID]]=""),1,"")</f>
        <v/>
      </c>
      <c r="AF358" s="15"/>
      <c r="AG358" s="15"/>
      <c r="AH358" s="15"/>
      <c r="AI358" s="46" t="str">
        <f>IF(Table1[[#This Row],[Posting Date]]&lt;&gt;"","GJ-"&amp;CountryID,"")</f>
        <v/>
      </c>
      <c r="AJ358" s="59" t="str">
        <f>IF(Table1[[#This Row],[Posting Date]]&lt;&gt;"",Table1[[#This Row],[Posting Date]],"")</f>
        <v/>
      </c>
      <c r="AK358" s="46"/>
      <c r="AL358" s="46" t="str">
        <f>IF(Table1[[#This Row],[Description]]&lt;&gt;"",Table1[[#This Row],[Description]],"")</f>
        <v/>
      </c>
      <c r="AM358" s="46" t="str">
        <f>IF(Table1[[#This Row],[Posting Date]]&lt;&gt;"",Table1[[#This Row],[Reference Number]],"")</f>
        <v/>
      </c>
      <c r="AN358" s="46" t="str">
        <f>TRIM(Table1[[#This Row],[Line '#]])</f>
        <v/>
      </c>
      <c r="AO358" s="46" t="str">
        <f>TRIM(Table1[[#This Row],[Account]])</f>
        <v/>
      </c>
      <c r="AP358" s="46" t="str">
        <f>IF(Table1[[#This Row],[Posting Date]]&lt;&gt;"",$D$5,"")</f>
        <v/>
      </c>
      <c r="AQ358" s="46" t="str">
        <f>TRIM(Table1[[#This Row],[Departments-Prgrams]])</f>
        <v/>
      </c>
      <c r="AR358" s="46" t="str">
        <f>TRIM(Table1[[#This Row],[Grant]])</f>
        <v/>
      </c>
      <c r="AS358" s="46" t="str">
        <f>TRIM(Table1[[#This Row],[Staff ID]])</f>
        <v/>
      </c>
      <c r="AT358" s="46" t="str">
        <f>IF(TRIM(Table1[[#This Row],[Budget Code]])=0,"",TRIM(Table1[[#This Row],[Budget Code]]))</f>
        <v/>
      </c>
      <c r="AU358" s="46" t="str">
        <f>IF(Table1[[#This Row],[Line Description]]&lt;&gt;"",Table1[[#This Row],[Line Description]],"")</f>
        <v/>
      </c>
      <c r="AV358" s="46" t="str">
        <f>IF(Table1[[#This Row],[Cur_Amount Debit]]&gt;0,ROUND(Table1[[#This Row],[Cur_Amount Debit]],2),"")</f>
        <v/>
      </c>
      <c r="AW358" s="46" t="str">
        <f>IF(Table1[[#This Row],[Cur_Amount Credit]]&gt;0,ROUND(Table1[[#This Row],[Cur_Amount Credit]],2),"")</f>
        <v/>
      </c>
      <c r="AX358" s="46" t="str">
        <f>LEFT(Table1[[#This Row],[Cur]],3)</f>
        <v/>
      </c>
      <c r="AY358" s="59"/>
      <c r="AZ358" s="46"/>
      <c r="BA358" s="46" t="str">
        <f>IF(Table1[[#This Row],[Cur]]&lt;&gt;"",IF(Table1[[#This Row],[Cur]]="USD","",ExchangeRate),"")</f>
        <v/>
      </c>
      <c r="BB358" s="46" t="str">
        <f>IF(Table1[[#This Row],[Grant]]&lt;&gt;"",VLOOKUP(Table1[[#This Row],[Grant]],Grants!B:D,3),"")</f>
        <v/>
      </c>
      <c r="BC358" s="46" t="str">
        <f>TRIM(Table1[[#This Row],[Vendor ID]])</f>
        <v/>
      </c>
      <c r="BD358">
        <f>IF(Table1[[#This Row],[Reference Number]]=Q357,BD357,BD357+1)</f>
        <v>0</v>
      </c>
    </row>
    <row r="359" spans="1:56" ht="11.25" customHeight="1" x14ac:dyDescent="0.25">
      <c r="A359" s="1"/>
      <c r="B359" s="88" t="str">
        <f>IF(Table1[[#This Row],[Posting Date]]&lt;&gt;"",IF(Table1[[#This Row],[Reference Number]]=Q358,B358+1,1),"")</f>
        <v/>
      </c>
      <c r="C359" s="61"/>
      <c r="D359" s="61"/>
      <c r="E359" s="138"/>
      <c r="F359" s="141" t="str">
        <f>IFERROR(IF(VLOOKUP(Table1[[#This Row],[Budget Code Description]],Dimentions!$X$6:$AC$139,2,FALSE)="","",VLOOKUP(Table1[[#This Row],[Budget Code Description]],Dimentions!$X$6:$AC$139,2,FALSE)),"")</f>
        <v/>
      </c>
      <c r="G359" s="141"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1" t="str">
        <f>IFERROR(VLOOKUP(Table1[[#This Row],[Budget Code Description]],Table6[#All],8,FALSE),"")</f>
        <v/>
      </c>
      <c r="L359" s="63"/>
      <c r="M359" s="65" t="str">
        <f>IFERROR(VLOOKUP(Table1[[#This Row],[Staff ID]],Table2[],2,FALSE),"")</f>
        <v/>
      </c>
      <c r="N359" s="209" t="str">
        <f>IFERROR(IF(VLOOKUP(Table1[[#This Row],[Budget Code Description]],Dimentions!$X$6:$AC$134,4,FALSE)="","",VLOOKUP(Table1[[#This Row],[Budget Code Description]],Dimentions!$X$6:$AC$134,4,FALSE)),"")</f>
        <v/>
      </c>
      <c r="O359" s="65" t="str">
        <f>IFERROR(VLOOKUP(Table1[[#This Row],[Vendor ID]],Table549[],2,FALSE),"")</f>
        <v/>
      </c>
      <c r="P359" s="63"/>
      <c r="Q359" s="141" t="str">
        <f>IF(Table1[[#This Row],[Posting Date]]&lt;&gt;"",$D$9,"")</f>
        <v/>
      </c>
      <c r="R359" s="157" t="str">
        <f>IF(Table1[[#This Row],[Posting Date]]&lt;&gt;"",$D$10,"")</f>
        <v/>
      </c>
      <c r="S359" s="66"/>
      <c r="T359" s="63"/>
      <c r="U359" s="67"/>
      <c r="V359" s="67"/>
      <c r="W359" s="67" t="str">
        <f t="shared" si="9"/>
        <v/>
      </c>
      <c r="X359" s="159" t="str">
        <f>IF(E359="","",(IF(Table1[[#This Row],[Cur]]="USD",Table1[[#This Row],[Cur_Amount Debit]],Table1[[#This Row],[Cur_Amount Debit]]/Table1[[#This Row],[Exchange Rate]])))</f>
        <v/>
      </c>
      <c r="Y359" s="159" t="str">
        <f>IF(E359="","",(IF(Table1[[#This Row],[Cur]]="USD",Table1[[#This Row],[Cur_Amount Credit]],Table1[[#This Row],[Cur_Amount Credit]]/ExchangeRate)))</f>
        <v/>
      </c>
      <c r="Z359" s="201" t="str">
        <f>IF(E359="","",(Table1[[#This Row],[Debit USD]]-Table1[[#This Row],[Credit USD]]))</f>
        <v/>
      </c>
      <c r="AA359" s="226"/>
      <c r="AB359" s="255"/>
      <c r="AC359" s="1"/>
      <c r="AD359" s="15"/>
      <c r="AE359" s="15" t="str">
        <f>IF(AND(OR(Table1[[#This Row],[Account]]="15030",Table1[[#This Row],[Account]]="15035",Table1[[#This Row],[Account]]="20150"),Table1[[#This Row],[Vendor ID]]=""),1,"")</f>
        <v/>
      </c>
      <c r="AF359" s="15"/>
      <c r="AG359" s="15"/>
      <c r="AH359" s="15"/>
      <c r="AI359" s="46" t="str">
        <f>IF(Table1[[#This Row],[Posting Date]]&lt;&gt;"","GJ-"&amp;CountryID,"")</f>
        <v/>
      </c>
      <c r="AJ359" s="59" t="str">
        <f>IF(Table1[[#This Row],[Posting Date]]&lt;&gt;"",Table1[[#This Row],[Posting Date]],"")</f>
        <v/>
      </c>
      <c r="AK359" s="46"/>
      <c r="AL359" s="46" t="str">
        <f>IF(Table1[[#This Row],[Description]]&lt;&gt;"",Table1[[#This Row],[Description]],"")</f>
        <v/>
      </c>
      <c r="AM359" s="46" t="str">
        <f>IF(Table1[[#This Row],[Posting Date]]&lt;&gt;"",Table1[[#This Row],[Reference Number]],"")</f>
        <v/>
      </c>
      <c r="AN359" s="46" t="str">
        <f>TRIM(Table1[[#This Row],[Line '#]])</f>
        <v/>
      </c>
      <c r="AO359" s="46" t="str">
        <f>TRIM(Table1[[#This Row],[Account]])</f>
        <v/>
      </c>
      <c r="AP359" s="46" t="str">
        <f>IF(Table1[[#This Row],[Posting Date]]&lt;&gt;"",$D$5,"")</f>
        <v/>
      </c>
      <c r="AQ359" s="46" t="str">
        <f>TRIM(Table1[[#This Row],[Departments-Prgrams]])</f>
        <v/>
      </c>
      <c r="AR359" s="46" t="str">
        <f>TRIM(Table1[[#This Row],[Grant]])</f>
        <v/>
      </c>
      <c r="AS359" s="46" t="str">
        <f>TRIM(Table1[[#This Row],[Staff ID]])</f>
        <v/>
      </c>
      <c r="AT359" s="46" t="str">
        <f>IF(TRIM(Table1[[#This Row],[Budget Code]])=0,"",TRIM(Table1[[#This Row],[Budget Code]]))</f>
        <v/>
      </c>
      <c r="AU359" s="46" t="str">
        <f>IF(Table1[[#This Row],[Line Description]]&lt;&gt;"",Table1[[#This Row],[Line Description]],"")</f>
        <v/>
      </c>
      <c r="AV359" s="46" t="str">
        <f>IF(Table1[[#This Row],[Cur_Amount Debit]]&gt;0,ROUND(Table1[[#This Row],[Cur_Amount Debit]],2),"")</f>
        <v/>
      </c>
      <c r="AW359" s="46" t="str">
        <f>IF(Table1[[#This Row],[Cur_Amount Credit]]&gt;0,ROUND(Table1[[#This Row],[Cur_Amount Credit]],2),"")</f>
        <v/>
      </c>
      <c r="AX359" s="46" t="str">
        <f>LEFT(Table1[[#This Row],[Cur]],3)</f>
        <v/>
      </c>
      <c r="AY359" s="59"/>
      <c r="AZ359" s="46"/>
      <c r="BA359" s="46" t="str">
        <f>IF(Table1[[#This Row],[Cur]]&lt;&gt;"",IF(Table1[[#This Row],[Cur]]="USD","",ExchangeRate),"")</f>
        <v/>
      </c>
      <c r="BB359" s="46" t="str">
        <f>IF(Table1[[#This Row],[Grant]]&lt;&gt;"",VLOOKUP(Table1[[#This Row],[Grant]],Grants!B:D,3),"")</f>
        <v/>
      </c>
      <c r="BC359" s="46" t="str">
        <f>TRIM(Table1[[#This Row],[Vendor ID]])</f>
        <v/>
      </c>
      <c r="BD359">
        <f>IF(Table1[[#This Row],[Reference Number]]=Q358,BD358,BD358+1)</f>
        <v>0</v>
      </c>
    </row>
    <row r="360" spans="1:56" ht="11.25" customHeight="1" x14ac:dyDescent="0.25">
      <c r="A360" s="1"/>
      <c r="B360" s="88" t="str">
        <f>IF(Table1[[#This Row],[Posting Date]]&lt;&gt;"",IF(Table1[[#This Row],[Reference Number]]=Q359,B359+1,1),"")</f>
        <v/>
      </c>
      <c r="C360" s="61"/>
      <c r="D360" s="61"/>
      <c r="E360" s="138"/>
      <c r="F360" s="141" t="str">
        <f>IFERROR(IF(VLOOKUP(Table1[[#This Row],[Budget Code Description]],Dimentions!$X$6:$AC$139,2,FALSE)="","",VLOOKUP(Table1[[#This Row],[Budget Code Description]],Dimentions!$X$6:$AC$139,2,FALSE)),"")</f>
        <v/>
      </c>
      <c r="G360" s="141"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1" t="str">
        <f>IFERROR(VLOOKUP(Table1[[#This Row],[Budget Code Description]],Table6[#All],8,FALSE),"")</f>
        <v/>
      </c>
      <c r="L360" s="63"/>
      <c r="M360" s="65" t="str">
        <f>IFERROR(VLOOKUP(Table1[[#This Row],[Staff ID]],Table2[],2,FALSE),"")</f>
        <v/>
      </c>
      <c r="N360" s="209" t="str">
        <f>IFERROR(IF(VLOOKUP(Table1[[#This Row],[Budget Code Description]],Dimentions!$X$6:$AC$134,4,FALSE)="","",VLOOKUP(Table1[[#This Row],[Budget Code Description]],Dimentions!$X$6:$AC$134,4,FALSE)),"")</f>
        <v/>
      </c>
      <c r="O360" s="65" t="str">
        <f>IFERROR(VLOOKUP(Table1[[#This Row],[Vendor ID]],Table549[],2,FALSE),"")</f>
        <v/>
      </c>
      <c r="P360" s="63"/>
      <c r="Q360" s="141" t="str">
        <f>IF(Table1[[#This Row],[Posting Date]]&lt;&gt;"",$D$9,"")</f>
        <v/>
      </c>
      <c r="R360" s="157" t="str">
        <f>IF(Table1[[#This Row],[Posting Date]]&lt;&gt;"",$D$10,"")</f>
        <v/>
      </c>
      <c r="S360" s="66"/>
      <c r="T360" s="63"/>
      <c r="U360" s="67"/>
      <c r="V360" s="67"/>
      <c r="W360" s="67" t="str">
        <f t="shared" si="9"/>
        <v/>
      </c>
      <c r="X360" s="159" t="str">
        <f>IF(E360="","",(IF(Table1[[#This Row],[Cur]]="USD",Table1[[#This Row],[Cur_Amount Debit]],Table1[[#This Row],[Cur_Amount Debit]]/Table1[[#This Row],[Exchange Rate]])))</f>
        <v/>
      </c>
      <c r="Y360" s="159" t="str">
        <f>IF(E360="","",(IF(Table1[[#This Row],[Cur]]="USD",Table1[[#This Row],[Cur_Amount Credit]],Table1[[#This Row],[Cur_Amount Credit]]/ExchangeRate)))</f>
        <v/>
      </c>
      <c r="Z360" s="201" t="str">
        <f>IF(E360="","",(Table1[[#This Row],[Debit USD]]-Table1[[#This Row],[Credit USD]]))</f>
        <v/>
      </c>
      <c r="AA360" s="226"/>
      <c r="AB360" s="255"/>
      <c r="AC360" s="1"/>
      <c r="AD360" s="15"/>
      <c r="AE360" s="15" t="str">
        <f>IF(AND(OR(Table1[[#This Row],[Account]]="15030",Table1[[#This Row],[Account]]="15035",Table1[[#This Row],[Account]]="20150"),Table1[[#This Row],[Vendor ID]]=""),1,"")</f>
        <v/>
      </c>
      <c r="AF360" s="15"/>
      <c r="AG360" s="15"/>
      <c r="AH360" s="15"/>
      <c r="AI360" s="46" t="str">
        <f>IF(Table1[[#This Row],[Posting Date]]&lt;&gt;"","GJ-"&amp;CountryID,"")</f>
        <v/>
      </c>
      <c r="AJ360" s="59" t="str">
        <f>IF(Table1[[#This Row],[Posting Date]]&lt;&gt;"",Table1[[#This Row],[Posting Date]],"")</f>
        <v/>
      </c>
      <c r="AK360" s="46"/>
      <c r="AL360" s="46" t="str">
        <f>IF(Table1[[#This Row],[Description]]&lt;&gt;"",Table1[[#This Row],[Description]],"")</f>
        <v/>
      </c>
      <c r="AM360" s="46" t="str">
        <f>IF(Table1[[#This Row],[Posting Date]]&lt;&gt;"",Table1[[#This Row],[Reference Number]],"")</f>
        <v/>
      </c>
      <c r="AN360" s="46" t="str">
        <f>TRIM(Table1[[#This Row],[Line '#]])</f>
        <v/>
      </c>
      <c r="AO360" s="46" t="str">
        <f>TRIM(Table1[[#This Row],[Account]])</f>
        <v/>
      </c>
      <c r="AP360" s="46" t="str">
        <f>IF(Table1[[#This Row],[Posting Date]]&lt;&gt;"",$D$5,"")</f>
        <v/>
      </c>
      <c r="AQ360" s="46" t="str">
        <f>TRIM(Table1[[#This Row],[Departments-Prgrams]])</f>
        <v/>
      </c>
      <c r="AR360" s="46" t="str">
        <f>TRIM(Table1[[#This Row],[Grant]])</f>
        <v/>
      </c>
      <c r="AS360" s="46" t="str">
        <f>TRIM(Table1[[#This Row],[Staff ID]])</f>
        <v/>
      </c>
      <c r="AT360" s="46" t="str">
        <f>IF(TRIM(Table1[[#This Row],[Budget Code]])=0,"",TRIM(Table1[[#This Row],[Budget Code]]))</f>
        <v/>
      </c>
      <c r="AU360" s="46" t="str">
        <f>IF(Table1[[#This Row],[Line Description]]&lt;&gt;"",Table1[[#This Row],[Line Description]],"")</f>
        <v/>
      </c>
      <c r="AV360" s="46" t="str">
        <f>IF(Table1[[#This Row],[Cur_Amount Debit]]&gt;0,ROUND(Table1[[#This Row],[Cur_Amount Debit]],2),"")</f>
        <v/>
      </c>
      <c r="AW360" s="46" t="str">
        <f>IF(Table1[[#This Row],[Cur_Amount Credit]]&gt;0,ROUND(Table1[[#This Row],[Cur_Amount Credit]],2),"")</f>
        <v/>
      </c>
      <c r="AX360" s="46" t="str">
        <f>LEFT(Table1[[#This Row],[Cur]],3)</f>
        <v/>
      </c>
      <c r="AY360" s="59"/>
      <c r="AZ360" s="46"/>
      <c r="BA360" s="46" t="str">
        <f>IF(Table1[[#This Row],[Cur]]&lt;&gt;"",IF(Table1[[#This Row],[Cur]]="USD","",ExchangeRate),"")</f>
        <v/>
      </c>
      <c r="BB360" s="46" t="str">
        <f>IF(Table1[[#This Row],[Grant]]&lt;&gt;"",VLOOKUP(Table1[[#This Row],[Grant]],Grants!B:D,3),"")</f>
        <v/>
      </c>
      <c r="BC360" s="46" t="str">
        <f>TRIM(Table1[[#This Row],[Vendor ID]])</f>
        <v/>
      </c>
      <c r="BD360">
        <f>IF(Table1[[#This Row],[Reference Number]]=Q359,BD359,BD359+1)</f>
        <v>0</v>
      </c>
    </row>
    <row r="361" spans="1:56" ht="11.25" customHeight="1" x14ac:dyDescent="0.25">
      <c r="A361" s="1"/>
      <c r="B361" s="88" t="str">
        <f>IF(Table1[[#This Row],[Posting Date]]&lt;&gt;"",IF(Table1[[#This Row],[Reference Number]]=Q360,B360+1,1),"")</f>
        <v/>
      </c>
      <c r="C361" s="61"/>
      <c r="D361" s="61"/>
      <c r="E361" s="138"/>
      <c r="F361" s="141" t="str">
        <f>IFERROR(IF(VLOOKUP(Table1[[#This Row],[Budget Code Description]],Dimentions!$X$6:$AC$139,2,FALSE)="","",VLOOKUP(Table1[[#This Row],[Budget Code Description]],Dimentions!$X$6:$AC$139,2,FALSE)),"")</f>
        <v/>
      </c>
      <c r="G361" s="141"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1" t="str">
        <f>IFERROR(VLOOKUP(Table1[[#This Row],[Budget Code Description]],Table6[#All],8,FALSE),"")</f>
        <v/>
      </c>
      <c r="L361" s="63"/>
      <c r="M361" s="65" t="str">
        <f>IFERROR(VLOOKUP(Table1[[#This Row],[Staff ID]],Table2[],2,FALSE),"")</f>
        <v/>
      </c>
      <c r="N361" s="209" t="str">
        <f>IFERROR(IF(VLOOKUP(Table1[[#This Row],[Budget Code Description]],Dimentions!$X$6:$AC$134,4,FALSE)="","",VLOOKUP(Table1[[#This Row],[Budget Code Description]],Dimentions!$X$6:$AC$134,4,FALSE)),"")</f>
        <v/>
      </c>
      <c r="O361" s="65" t="str">
        <f>IFERROR(VLOOKUP(Table1[[#This Row],[Vendor ID]],Table549[],2,FALSE),"")</f>
        <v/>
      </c>
      <c r="P361" s="63"/>
      <c r="Q361" s="141" t="str">
        <f>IF(Table1[[#This Row],[Posting Date]]&lt;&gt;"",$D$9,"")</f>
        <v/>
      </c>
      <c r="R361" s="157" t="str">
        <f>IF(Table1[[#This Row],[Posting Date]]&lt;&gt;"",$D$10,"")</f>
        <v/>
      </c>
      <c r="S361" s="66"/>
      <c r="T361" s="63"/>
      <c r="U361" s="67"/>
      <c r="V361" s="67"/>
      <c r="W361" s="67" t="str">
        <f t="shared" si="9"/>
        <v/>
      </c>
      <c r="X361" s="159" t="str">
        <f>IF(E361="","",(IF(Table1[[#This Row],[Cur]]="USD",Table1[[#This Row],[Cur_Amount Debit]],Table1[[#This Row],[Cur_Amount Debit]]/Table1[[#This Row],[Exchange Rate]])))</f>
        <v/>
      </c>
      <c r="Y361" s="159" t="str">
        <f>IF(E361="","",(IF(Table1[[#This Row],[Cur]]="USD",Table1[[#This Row],[Cur_Amount Credit]],Table1[[#This Row],[Cur_Amount Credit]]/ExchangeRate)))</f>
        <v/>
      </c>
      <c r="Z361" s="201" t="str">
        <f>IF(E361="","",(Table1[[#This Row],[Debit USD]]-Table1[[#This Row],[Credit USD]]))</f>
        <v/>
      </c>
      <c r="AA361" s="226"/>
      <c r="AB361" s="255"/>
      <c r="AC361" s="1"/>
      <c r="AD361" s="15"/>
      <c r="AE361" s="15" t="str">
        <f>IF(AND(OR(Table1[[#This Row],[Account]]="15030",Table1[[#This Row],[Account]]="15035",Table1[[#This Row],[Account]]="20150"),Table1[[#This Row],[Vendor ID]]=""),1,"")</f>
        <v/>
      </c>
      <c r="AF361" s="15"/>
      <c r="AG361" s="15"/>
      <c r="AH361" s="15"/>
      <c r="AI361" s="46" t="str">
        <f>IF(Table1[[#This Row],[Posting Date]]&lt;&gt;"","GJ-"&amp;CountryID,"")</f>
        <v/>
      </c>
      <c r="AJ361" s="59" t="str">
        <f>IF(Table1[[#This Row],[Posting Date]]&lt;&gt;"",Table1[[#This Row],[Posting Date]],"")</f>
        <v/>
      </c>
      <c r="AK361" s="46"/>
      <c r="AL361" s="46" t="str">
        <f>IF(Table1[[#This Row],[Description]]&lt;&gt;"",Table1[[#This Row],[Description]],"")</f>
        <v/>
      </c>
      <c r="AM361" s="46" t="str">
        <f>IF(Table1[[#This Row],[Posting Date]]&lt;&gt;"",Table1[[#This Row],[Reference Number]],"")</f>
        <v/>
      </c>
      <c r="AN361" s="46" t="str">
        <f>TRIM(Table1[[#This Row],[Line '#]])</f>
        <v/>
      </c>
      <c r="AO361" s="46" t="str">
        <f>TRIM(Table1[[#This Row],[Account]])</f>
        <v/>
      </c>
      <c r="AP361" s="46" t="str">
        <f>IF(Table1[[#This Row],[Posting Date]]&lt;&gt;"",$D$5,"")</f>
        <v/>
      </c>
      <c r="AQ361" s="46" t="str">
        <f>TRIM(Table1[[#This Row],[Departments-Prgrams]])</f>
        <v/>
      </c>
      <c r="AR361" s="46" t="str">
        <f>TRIM(Table1[[#This Row],[Grant]])</f>
        <v/>
      </c>
      <c r="AS361" s="46" t="str">
        <f>TRIM(Table1[[#This Row],[Staff ID]])</f>
        <v/>
      </c>
      <c r="AT361" s="46" t="str">
        <f>IF(TRIM(Table1[[#This Row],[Budget Code]])=0,"",TRIM(Table1[[#This Row],[Budget Code]]))</f>
        <v/>
      </c>
      <c r="AU361" s="46" t="str">
        <f>IF(Table1[[#This Row],[Line Description]]&lt;&gt;"",Table1[[#This Row],[Line Description]],"")</f>
        <v/>
      </c>
      <c r="AV361" s="46" t="str">
        <f>IF(Table1[[#This Row],[Cur_Amount Debit]]&gt;0,ROUND(Table1[[#This Row],[Cur_Amount Debit]],2),"")</f>
        <v/>
      </c>
      <c r="AW361" s="46" t="str">
        <f>IF(Table1[[#This Row],[Cur_Amount Credit]]&gt;0,ROUND(Table1[[#This Row],[Cur_Amount Credit]],2),"")</f>
        <v/>
      </c>
      <c r="AX361" s="46" t="str">
        <f>LEFT(Table1[[#This Row],[Cur]],3)</f>
        <v/>
      </c>
      <c r="AY361" s="59"/>
      <c r="AZ361" s="46"/>
      <c r="BA361" s="46" t="str">
        <f>IF(Table1[[#This Row],[Cur]]&lt;&gt;"",IF(Table1[[#This Row],[Cur]]="USD","",ExchangeRate),"")</f>
        <v/>
      </c>
      <c r="BB361" s="46" t="str">
        <f>IF(Table1[[#This Row],[Grant]]&lt;&gt;"",VLOOKUP(Table1[[#This Row],[Grant]],Grants!B:D,3),"")</f>
        <v/>
      </c>
      <c r="BC361" s="46" t="str">
        <f>TRIM(Table1[[#This Row],[Vendor ID]])</f>
        <v/>
      </c>
      <c r="BD361">
        <f>IF(Table1[[#This Row],[Reference Number]]=Q360,BD360,BD360+1)</f>
        <v>0</v>
      </c>
    </row>
    <row r="362" spans="1:56" ht="11.25" customHeight="1" x14ac:dyDescent="0.25">
      <c r="A362" s="1"/>
      <c r="B362" s="88" t="str">
        <f>IF(Table1[[#This Row],[Posting Date]]&lt;&gt;"",IF(Table1[[#This Row],[Reference Number]]=Q361,B361+1,1),"")</f>
        <v/>
      </c>
      <c r="C362" s="61"/>
      <c r="D362" s="61"/>
      <c r="E362" s="138"/>
      <c r="F362" s="141" t="str">
        <f>IFERROR(IF(VLOOKUP(Table1[[#This Row],[Budget Code Description]],Dimentions!$X$6:$AC$139,2,FALSE)="","",VLOOKUP(Table1[[#This Row],[Budget Code Description]],Dimentions!$X$6:$AC$139,2,FALSE)),"")</f>
        <v/>
      </c>
      <c r="G362" s="141"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1" t="str">
        <f>IFERROR(VLOOKUP(Table1[[#This Row],[Budget Code Description]],Table6[#All],8,FALSE),"")</f>
        <v/>
      </c>
      <c r="L362" s="63"/>
      <c r="M362" s="65" t="str">
        <f>IFERROR(VLOOKUP(Table1[[#This Row],[Staff ID]],Table2[],2,FALSE),"")</f>
        <v/>
      </c>
      <c r="N362" s="209" t="str">
        <f>IFERROR(IF(VLOOKUP(Table1[[#This Row],[Budget Code Description]],Dimentions!$X$6:$AC$134,4,FALSE)="","",VLOOKUP(Table1[[#This Row],[Budget Code Description]],Dimentions!$X$6:$AC$134,4,FALSE)),"")</f>
        <v/>
      </c>
      <c r="O362" s="65" t="str">
        <f>IFERROR(VLOOKUP(Table1[[#This Row],[Vendor ID]],Table549[],2,FALSE),"")</f>
        <v/>
      </c>
      <c r="P362" s="63"/>
      <c r="Q362" s="141" t="str">
        <f>IF(Table1[[#This Row],[Posting Date]]&lt;&gt;"",$D$9,"")</f>
        <v/>
      </c>
      <c r="R362" s="157" t="str">
        <f>IF(Table1[[#This Row],[Posting Date]]&lt;&gt;"",$D$10,"")</f>
        <v/>
      </c>
      <c r="S362" s="66"/>
      <c r="T362" s="63"/>
      <c r="U362" s="67"/>
      <c r="V362" s="67"/>
      <c r="W362" s="67" t="str">
        <f t="shared" si="9"/>
        <v/>
      </c>
      <c r="X362" s="159" t="str">
        <f>IF(E362="","",(IF(Table1[[#This Row],[Cur]]="USD",Table1[[#This Row],[Cur_Amount Debit]],Table1[[#This Row],[Cur_Amount Debit]]/Table1[[#This Row],[Exchange Rate]])))</f>
        <v/>
      </c>
      <c r="Y362" s="159" t="str">
        <f>IF(E362="","",(IF(Table1[[#This Row],[Cur]]="USD",Table1[[#This Row],[Cur_Amount Credit]],Table1[[#This Row],[Cur_Amount Credit]]/ExchangeRate)))</f>
        <v/>
      </c>
      <c r="Z362" s="201" t="str">
        <f>IF(E362="","",(Table1[[#This Row],[Debit USD]]-Table1[[#This Row],[Credit USD]]))</f>
        <v/>
      </c>
      <c r="AA362" s="226"/>
      <c r="AB362" s="255"/>
      <c r="AC362" s="1"/>
      <c r="AD362" s="15"/>
      <c r="AE362" s="15" t="str">
        <f>IF(AND(OR(Table1[[#This Row],[Account]]="15030",Table1[[#This Row],[Account]]="15035",Table1[[#This Row],[Account]]="20150"),Table1[[#This Row],[Vendor ID]]=""),1,"")</f>
        <v/>
      </c>
      <c r="AF362" s="15"/>
      <c r="AG362" s="15"/>
      <c r="AH362" s="15"/>
      <c r="AI362" s="46" t="str">
        <f>IF(Table1[[#This Row],[Posting Date]]&lt;&gt;"","GJ-"&amp;CountryID,"")</f>
        <v/>
      </c>
      <c r="AJ362" s="59" t="str">
        <f>IF(Table1[[#This Row],[Posting Date]]&lt;&gt;"",Table1[[#This Row],[Posting Date]],"")</f>
        <v/>
      </c>
      <c r="AK362" s="46"/>
      <c r="AL362" s="46" t="str">
        <f>IF(Table1[[#This Row],[Description]]&lt;&gt;"",Table1[[#This Row],[Description]],"")</f>
        <v/>
      </c>
      <c r="AM362" s="46" t="str">
        <f>IF(Table1[[#This Row],[Posting Date]]&lt;&gt;"",Table1[[#This Row],[Reference Number]],"")</f>
        <v/>
      </c>
      <c r="AN362" s="46" t="str">
        <f>TRIM(Table1[[#This Row],[Line '#]])</f>
        <v/>
      </c>
      <c r="AO362" s="46" t="str">
        <f>TRIM(Table1[[#This Row],[Account]])</f>
        <v/>
      </c>
      <c r="AP362" s="46" t="str">
        <f>IF(Table1[[#This Row],[Posting Date]]&lt;&gt;"",$D$5,"")</f>
        <v/>
      </c>
      <c r="AQ362" s="46" t="str">
        <f>TRIM(Table1[[#This Row],[Departments-Prgrams]])</f>
        <v/>
      </c>
      <c r="AR362" s="46" t="str">
        <f>TRIM(Table1[[#This Row],[Grant]])</f>
        <v/>
      </c>
      <c r="AS362" s="46" t="str">
        <f>TRIM(Table1[[#This Row],[Staff ID]])</f>
        <v/>
      </c>
      <c r="AT362" s="46" t="str">
        <f>IF(TRIM(Table1[[#This Row],[Budget Code]])=0,"",TRIM(Table1[[#This Row],[Budget Code]]))</f>
        <v/>
      </c>
      <c r="AU362" s="46" t="str">
        <f>IF(Table1[[#This Row],[Line Description]]&lt;&gt;"",Table1[[#This Row],[Line Description]],"")</f>
        <v/>
      </c>
      <c r="AV362" s="46" t="str">
        <f>IF(Table1[[#This Row],[Cur_Amount Debit]]&gt;0,ROUND(Table1[[#This Row],[Cur_Amount Debit]],2),"")</f>
        <v/>
      </c>
      <c r="AW362" s="46" t="str">
        <f>IF(Table1[[#This Row],[Cur_Amount Credit]]&gt;0,ROUND(Table1[[#This Row],[Cur_Amount Credit]],2),"")</f>
        <v/>
      </c>
      <c r="AX362" s="46" t="str">
        <f>LEFT(Table1[[#This Row],[Cur]],3)</f>
        <v/>
      </c>
      <c r="AY362" s="59"/>
      <c r="AZ362" s="46"/>
      <c r="BA362" s="46" t="str">
        <f>IF(Table1[[#This Row],[Cur]]&lt;&gt;"",IF(Table1[[#This Row],[Cur]]="USD","",ExchangeRate),"")</f>
        <v/>
      </c>
      <c r="BB362" s="46" t="str">
        <f>IF(Table1[[#This Row],[Grant]]&lt;&gt;"",VLOOKUP(Table1[[#This Row],[Grant]],Grants!B:D,3),"")</f>
        <v/>
      </c>
      <c r="BC362" s="46" t="str">
        <f>TRIM(Table1[[#This Row],[Vendor ID]])</f>
        <v/>
      </c>
      <c r="BD362">
        <f>IF(Table1[[#This Row],[Reference Number]]=Q361,BD361,BD361+1)</f>
        <v>0</v>
      </c>
    </row>
    <row r="363" spans="1:56" ht="11.25" customHeight="1" x14ac:dyDescent="0.25">
      <c r="A363" s="1"/>
      <c r="B363" s="88" t="str">
        <f>IF(Table1[[#This Row],[Posting Date]]&lt;&gt;"",IF(Table1[[#This Row],[Reference Number]]=Q362,B362+1,1),"")</f>
        <v/>
      </c>
      <c r="C363" s="61"/>
      <c r="D363" s="61"/>
      <c r="E363" s="138"/>
      <c r="F363" s="141" t="str">
        <f>IFERROR(IF(VLOOKUP(Table1[[#This Row],[Budget Code Description]],Dimentions!$X$6:$AC$139,2,FALSE)="","",VLOOKUP(Table1[[#This Row],[Budget Code Description]],Dimentions!$X$6:$AC$139,2,FALSE)),"")</f>
        <v/>
      </c>
      <c r="G363" s="141"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1" t="str">
        <f>IFERROR(VLOOKUP(Table1[[#This Row],[Budget Code Description]],Table6[#All],8,FALSE),"")</f>
        <v/>
      </c>
      <c r="L363" s="63"/>
      <c r="M363" s="65" t="str">
        <f>IFERROR(VLOOKUP(Table1[[#This Row],[Staff ID]],Table2[],2,FALSE),"")</f>
        <v/>
      </c>
      <c r="N363" s="209" t="str">
        <f>IFERROR(IF(VLOOKUP(Table1[[#This Row],[Budget Code Description]],Dimentions!$X$6:$AC$134,4,FALSE)="","",VLOOKUP(Table1[[#This Row],[Budget Code Description]],Dimentions!$X$6:$AC$134,4,FALSE)),"")</f>
        <v/>
      </c>
      <c r="O363" s="65" t="str">
        <f>IFERROR(VLOOKUP(Table1[[#This Row],[Vendor ID]],Table549[],2,FALSE),"")</f>
        <v/>
      </c>
      <c r="P363" s="63"/>
      <c r="Q363" s="141" t="str">
        <f>IF(Table1[[#This Row],[Posting Date]]&lt;&gt;"",$D$9,"")</f>
        <v/>
      </c>
      <c r="R363" s="157" t="str">
        <f>IF(Table1[[#This Row],[Posting Date]]&lt;&gt;"",$D$10,"")</f>
        <v/>
      </c>
      <c r="S363" s="66"/>
      <c r="T363" s="63"/>
      <c r="U363" s="67"/>
      <c r="V363" s="67"/>
      <c r="W363" s="67" t="str">
        <f t="shared" si="9"/>
        <v/>
      </c>
      <c r="X363" s="159" t="str">
        <f>IF(E363="","",(IF(Table1[[#This Row],[Cur]]="USD",Table1[[#This Row],[Cur_Amount Debit]],Table1[[#This Row],[Cur_Amount Debit]]/Table1[[#This Row],[Exchange Rate]])))</f>
        <v/>
      </c>
      <c r="Y363" s="159" t="str">
        <f>IF(E363="","",(IF(Table1[[#This Row],[Cur]]="USD",Table1[[#This Row],[Cur_Amount Credit]],Table1[[#This Row],[Cur_Amount Credit]]/ExchangeRate)))</f>
        <v/>
      </c>
      <c r="Z363" s="201" t="str">
        <f>IF(E363="","",(Table1[[#This Row],[Debit USD]]-Table1[[#This Row],[Credit USD]]))</f>
        <v/>
      </c>
      <c r="AA363" s="226"/>
      <c r="AB363" s="255"/>
      <c r="AC363" s="1"/>
      <c r="AD363" s="15"/>
      <c r="AE363" s="15" t="str">
        <f>IF(AND(OR(Table1[[#This Row],[Account]]="15030",Table1[[#This Row],[Account]]="15035",Table1[[#This Row],[Account]]="20150"),Table1[[#This Row],[Vendor ID]]=""),1,"")</f>
        <v/>
      </c>
      <c r="AF363" s="15"/>
      <c r="AG363" s="15"/>
      <c r="AH363" s="15"/>
      <c r="AI363" s="46" t="str">
        <f>IF(Table1[[#This Row],[Posting Date]]&lt;&gt;"","GJ-"&amp;CountryID,"")</f>
        <v/>
      </c>
      <c r="AJ363" s="59" t="str">
        <f>IF(Table1[[#This Row],[Posting Date]]&lt;&gt;"",Table1[[#This Row],[Posting Date]],"")</f>
        <v/>
      </c>
      <c r="AK363" s="46"/>
      <c r="AL363" s="46" t="str">
        <f>IF(Table1[[#This Row],[Description]]&lt;&gt;"",Table1[[#This Row],[Description]],"")</f>
        <v/>
      </c>
      <c r="AM363" s="46" t="str">
        <f>IF(Table1[[#This Row],[Posting Date]]&lt;&gt;"",Table1[[#This Row],[Reference Number]],"")</f>
        <v/>
      </c>
      <c r="AN363" s="46" t="str">
        <f>TRIM(Table1[[#This Row],[Line '#]])</f>
        <v/>
      </c>
      <c r="AO363" s="46" t="str">
        <f>TRIM(Table1[[#This Row],[Account]])</f>
        <v/>
      </c>
      <c r="AP363" s="46" t="str">
        <f>IF(Table1[[#This Row],[Posting Date]]&lt;&gt;"",$D$5,"")</f>
        <v/>
      </c>
      <c r="AQ363" s="46" t="str">
        <f>TRIM(Table1[[#This Row],[Departments-Prgrams]])</f>
        <v/>
      </c>
      <c r="AR363" s="46" t="str">
        <f>TRIM(Table1[[#This Row],[Grant]])</f>
        <v/>
      </c>
      <c r="AS363" s="46" t="str">
        <f>TRIM(Table1[[#This Row],[Staff ID]])</f>
        <v/>
      </c>
      <c r="AT363" s="46" t="str">
        <f>IF(TRIM(Table1[[#This Row],[Budget Code]])=0,"",TRIM(Table1[[#This Row],[Budget Code]]))</f>
        <v/>
      </c>
      <c r="AU363" s="46" t="str">
        <f>IF(Table1[[#This Row],[Line Description]]&lt;&gt;"",Table1[[#This Row],[Line Description]],"")</f>
        <v/>
      </c>
      <c r="AV363" s="46" t="str">
        <f>IF(Table1[[#This Row],[Cur_Amount Debit]]&gt;0,ROUND(Table1[[#This Row],[Cur_Amount Debit]],2),"")</f>
        <v/>
      </c>
      <c r="AW363" s="46" t="str">
        <f>IF(Table1[[#This Row],[Cur_Amount Credit]]&gt;0,ROUND(Table1[[#This Row],[Cur_Amount Credit]],2),"")</f>
        <v/>
      </c>
      <c r="AX363" s="46" t="str">
        <f>LEFT(Table1[[#This Row],[Cur]],3)</f>
        <v/>
      </c>
      <c r="AY363" s="59"/>
      <c r="AZ363" s="46"/>
      <c r="BA363" s="46" t="str">
        <f>IF(Table1[[#This Row],[Cur]]&lt;&gt;"",IF(Table1[[#This Row],[Cur]]="USD","",ExchangeRate),"")</f>
        <v/>
      </c>
      <c r="BB363" s="46" t="str">
        <f>IF(Table1[[#This Row],[Grant]]&lt;&gt;"",VLOOKUP(Table1[[#This Row],[Grant]],Grants!B:D,3),"")</f>
        <v/>
      </c>
      <c r="BC363" s="46" t="str">
        <f>TRIM(Table1[[#This Row],[Vendor ID]])</f>
        <v/>
      </c>
      <c r="BD363">
        <f>IF(Table1[[#This Row],[Reference Number]]=Q362,BD362,BD362+1)</f>
        <v>0</v>
      </c>
    </row>
    <row r="364" spans="1:56" ht="11.25" customHeight="1" x14ac:dyDescent="0.25">
      <c r="A364" s="1"/>
      <c r="B364" s="88" t="str">
        <f>IF(Table1[[#This Row],[Posting Date]]&lt;&gt;"",IF(Table1[[#This Row],[Reference Number]]=Q363,B363+1,1),"")</f>
        <v/>
      </c>
      <c r="C364" s="61"/>
      <c r="D364" s="61"/>
      <c r="E364" s="138"/>
      <c r="F364" s="141" t="str">
        <f>IFERROR(IF(VLOOKUP(Table1[[#This Row],[Budget Code Description]],Dimentions!$X$6:$AC$139,2,FALSE)="","",VLOOKUP(Table1[[#This Row],[Budget Code Description]],Dimentions!$X$6:$AC$139,2,FALSE)),"")</f>
        <v/>
      </c>
      <c r="G364" s="141"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1" t="str">
        <f>IFERROR(VLOOKUP(Table1[[#This Row],[Budget Code Description]],Table6[#All],8,FALSE),"")</f>
        <v/>
      </c>
      <c r="L364" s="63"/>
      <c r="M364" s="65" t="str">
        <f>IFERROR(VLOOKUP(Table1[[#This Row],[Staff ID]],Table2[],2,FALSE),"")</f>
        <v/>
      </c>
      <c r="N364" s="209" t="str">
        <f>IFERROR(IF(VLOOKUP(Table1[[#This Row],[Budget Code Description]],Dimentions!$X$6:$AC$134,4,FALSE)="","",VLOOKUP(Table1[[#This Row],[Budget Code Description]],Dimentions!$X$6:$AC$134,4,FALSE)),"")</f>
        <v/>
      </c>
      <c r="O364" s="65" t="str">
        <f>IFERROR(VLOOKUP(Table1[[#This Row],[Vendor ID]],Table549[],2,FALSE),"")</f>
        <v/>
      </c>
      <c r="P364" s="63"/>
      <c r="Q364" s="141" t="str">
        <f>IF(Table1[[#This Row],[Posting Date]]&lt;&gt;"",$D$9,"")</f>
        <v/>
      </c>
      <c r="R364" s="157" t="str">
        <f>IF(Table1[[#This Row],[Posting Date]]&lt;&gt;"",$D$10,"")</f>
        <v/>
      </c>
      <c r="S364" s="66"/>
      <c r="T364" s="63"/>
      <c r="U364" s="67"/>
      <c r="V364" s="67"/>
      <c r="W364" s="67" t="str">
        <f t="shared" si="9"/>
        <v/>
      </c>
      <c r="X364" s="159" t="str">
        <f>IF(E364="","",(IF(Table1[[#This Row],[Cur]]="USD",Table1[[#This Row],[Cur_Amount Debit]],Table1[[#This Row],[Cur_Amount Debit]]/Table1[[#This Row],[Exchange Rate]])))</f>
        <v/>
      </c>
      <c r="Y364" s="159" t="str">
        <f>IF(E364="","",(IF(Table1[[#This Row],[Cur]]="USD",Table1[[#This Row],[Cur_Amount Credit]],Table1[[#This Row],[Cur_Amount Credit]]/ExchangeRate)))</f>
        <v/>
      </c>
      <c r="Z364" s="201" t="str">
        <f>IF(E364="","",(Table1[[#This Row],[Debit USD]]-Table1[[#This Row],[Credit USD]]))</f>
        <v/>
      </c>
      <c r="AA364" s="226"/>
      <c r="AB364" s="255"/>
      <c r="AC364" s="1"/>
      <c r="AD364" s="15"/>
      <c r="AE364" s="15" t="str">
        <f>IF(AND(OR(Table1[[#This Row],[Account]]="15030",Table1[[#This Row],[Account]]="15035",Table1[[#This Row],[Account]]="20150"),Table1[[#This Row],[Vendor ID]]=""),1,"")</f>
        <v/>
      </c>
      <c r="AF364" s="15"/>
      <c r="AG364" s="15"/>
      <c r="AH364" s="15"/>
      <c r="AI364" s="46" t="str">
        <f>IF(Table1[[#This Row],[Posting Date]]&lt;&gt;"","GJ-"&amp;CountryID,"")</f>
        <v/>
      </c>
      <c r="AJ364" s="59" t="str">
        <f>IF(Table1[[#This Row],[Posting Date]]&lt;&gt;"",Table1[[#This Row],[Posting Date]],"")</f>
        <v/>
      </c>
      <c r="AK364" s="46"/>
      <c r="AL364" s="46" t="str">
        <f>IF(Table1[[#This Row],[Description]]&lt;&gt;"",Table1[[#This Row],[Description]],"")</f>
        <v/>
      </c>
      <c r="AM364" s="46" t="str">
        <f>IF(Table1[[#This Row],[Posting Date]]&lt;&gt;"",Table1[[#This Row],[Reference Number]],"")</f>
        <v/>
      </c>
      <c r="AN364" s="46" t="str">
        <f>TRIM(Table1[[#This Row],[Line '#]])</f>
        <v/>
      </c>
      <c r="AO364" s="46" t="str">
        <f>TRIM(Table1[[#This Row],[Account]])</f>
        <v/>
      </c>
      <c r="AP364" s="46" t="str">
        <f>IF(Table1[[#This Row],[Posting Date]]&lt;&gt;"",$D$5,"")</f>
        <v/>
      </c>
      <c r="AQ364" s="46" t="str">
        <f>TRIM(Table1[[#This Row],[Departments-Prgrams]])</f>
        <v/>
      </c>
      <c r="AR364" s="46" t="str">
        <f>TRIM(Table1[[#This Row],[Grant]])</f>
        <v/>
      </c>
      <c r="AS364" s="46" t="str">
        <f>TRIM(Table1[[#This Row],[Staff ID]])</f>
        <v/>
      </c>
      <c r="AT364" s="46" t="str">
        <f>IF(TRIM(Table1[[#This Row],[Budget Code]])=0,"",TRIM(Table1[[#This Row],[Budget Code]]))</f>
        <v/>
      </c>
      <c r="AU364" s="46" t="str">
        <f>IF(Table1[[#This Row],[Line Description]]&lt;&gt;"",Table1[[#This Row],[Line Description]],"")</f>
        <v/>
      </c>
      <c r="AV364" s="46" t="str">
        <f>IF(Table1[[#This Row],[Cur_Amount Debit]]&gt;0,ROUND(Table1[[#This Row],[Cur_Amount Debit]],2),"")</f>
        <v/>
      </c>
      <c r="AW364" s="46" t="str">
        <f>IF(Table1[[#This Row],[Cur_Amount Credit]]&gt;0,ROUND(Table1[[#This Row],[Cur_Amount Credit]],2),"")</f>
        <v/>
      </c>
      <c r="AX364" s="46" t="str">
        <f>LEFT(Table1[[#This Row],[Cur]],3)</f>
        <v/>
      </c>
      <c r="AY364" s="59"/>
      <c r="AZ364" s="46"/>
      <c r="BA364" s="46" t="str">
        <f>IF(Table1[[#This Row],[Cur]]&lt;&gt;"",IF(Table1[[#This Row],[Cur]]="USD","",ExchangeRate),"")</f>
        <v/>
      </c>
      <c r="BB364" s="46" t="str">
        <f>IF(Table1[[#This Row],[Grant]]&lt;&gt;"",VLOOKUP(Table1[[#This Row],[Grant]],Grants!B:D,3),"")</f>
        <v/>
      </c>
      <c r="BC364" s="46" t="str">
        <f>TRIM(Table1[[#This Row],[Vendor ID]])</f>
        <v/>
      </c>
      <c r="BD364">
        <f>IF(Table1[[#This Row],[Reference Number]]=Q363,BD363,BD363+1)</f>
        <v>0</v>
      </c>
    </row>
    <row r="365" spans="1:56" ht="11.25" customHeight="1" x14ac:dyDescent="0.25">
      <c r="A365" s="1"/>
      <c r="B365" s="88" t="str">
        <f>IF(Table1[[#This Row],[Posting Date]]&lt;&gt;"",IF(Table1[[#This Row],[Reference Number]]=Q364,B364+1,1),"")</f>
        <v/>
      </c>
      <c r="C365" s="61"/>
      <c r="D365" s="61"/>
      <c r="E365" s="138"/>
      <c r="F365" s="141" t="str">
        <f>IFERROR(IF(VLOOKUP(Table1[[#This Row],[Budget Code Description]],Dimentions!$X$6:$AC$139,2,FALSE)="","",VLOOKUP(Table1[[#This Row],[Budget Code Description]],Dimentions!$X$6:$AC$139,2,FALSE)),"")</f>
        <v/>
      </c>
      <c r="G365" s="141"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1" t="str">
        <f>IFERROR(VLOOKUP(Table1[[#This Row],[Budget Code Description]],Table6[#All],8,FALSE),"")</f>
        <v/>
      </c>
      <c r="L365" s="63"/>
      <c r="M365" s="65" t="str">
        <f>IFERROR(VLOOKUP(Table1[[#This Row],[Staff ID]],Table2[],2,FALSE),"")</f>
        <v/>
      </c>
      <c r="N365" s="209" t="str">
        <f>IFERROR(IF(VLOOKUP(Table1[[#This Row],[Budget Code Description]],Dimentions!$X$6:$AC$134,4,FALSE)="","",VLOOKUP(Table1[[#This Row],[Budget Code Description]],Dimentions!$X$6:$AC$134,4,FALSE)),"")</f>
        <v/>
      </c>
      <c r="O365" s="65" t="str">
        <f>IFERROR(VLOOKUP(Table1[[#This Row],[Vendor ID]],Table549[],2,FALSE),"")</f>
        <v/>
      </c>
      <c r="P365" s="63"/>
      <c r="Q365" s="141" t="str">
        <f>IF(Table1[[#This Row],[Posting Date]]&lt;&gt;"",$D$9,"")</f>
        <v/>
      </c>
      <c r="R365" s="157" t="str">
        <f>IF(Table1[[#This Row],[Posting Date]]&lt;&gt;"",$D$10,"")</f>
        <v/>
      </c>
      <c r="S365" s="66"/>
      <c r="T365" s="63"/>
      <c r="U365" s="67"/>
      <c r="V365" s="67"/>
      <c r="W365" s="67" t="str">
        <f t="shared" si="9"/>
        <v/>
      </c>
      <c r="X365" s="159" t="str">
        <f>IF(E365="","",(IF(Table1[[#This Row],[Cur]]="USD",Table1[[#This Row],[Cur_Amount Debit]],Table1[[#This Row],[Cur_Amount Debit]]/Table1[[#This Row],[Exchange Rate]])))</f>
        <v/>
      </c>
      <c r="Y365" s="159" t="str">
        <f>IF(E365="","",(IF(Table1[[#This Row],[Cur]]="USD",Table1[[#This Row],[Cur_Amount Credit]],Table1[[#This Row],[Cur_Amount Credit]]/ExchangeRate)))</f>
        <v/>
      </c>
      <c r="Z365" s="201" t="str">
        <f>IF(E365="","",(Table1[[#This Row],[Debit USD]]-Table1[[#This Row],[Credit USD]]))</f>
        <v/>
      </c>
      <c r="AA365" s="226"/>
      <c r="AB365" s="255"/>
      <c r="AC365" s="1"/>
      <c r="AD365" s="15"/>
      <c r="AE365" s="15" t="str">
        <f>IF(AND(OR(Table1[[#This Row],[Account]]="15030",Table1[[#This Row],[Account]]="15035",Table1[[#This Row],[Account]]="20150"),Table1[[#This Row],[Vendor ID]]=""),1,"")</f>
        <v/>
      </c>
      <c r="AF365" s="15"/>
      <c r="AG365" s="15"/>
      <c r="AH365" s="15"/>
      <c r="AI365" s="46" t="str">
        <f>IF(Table1[[#This Row],[Posting Date]]&lt;&gt;"","GJ-"&amp;CountryID,"")</f>
        <v/>
      </c>
      <c r="AJ365" s="59" t="str">
        <f>IF(Table1[[#This Row],[Posting Date]]&lt;&gt;"",Table1[[#This Row],[Posting Date]],"")</f>
        <v/>
      </c>
      <c r="AK365" s="46"/>
      <c r="AL365" s="46" t="str">
        <f>IF(Table1[[#This Row],[Description]]&lt;&gt;"",Table1[[#This Row],[Description]],"")</f>
        <v/>
      </c>
      <c r="AM365" s="46" t="str">
        <f>IF(Table1[[#This Row],[Posting Date]]&lt;&gt;"",Table1[[#This Row],[Reference Number]],"")</f>
        <v/>
      </c>
      <c r="AN365" s="46" t="str">
        <f>TRIM(Table1[[#This Row],[Line '#]])</f>
        <v/>
      </c>
      <c r="AO365" s="46" t="str">
        <f>TRIM(Table1[[#This Row],[Account]])</f>
        <v/>
      </c>
      <c r="AP365" s="46" t="str">
        <f>IF(Table1[[#This Row],[Posting Date]]&lt;&gt;"",$D$5,"")</f>
        <v/>
      </c>
      <c r="AQ365" s="46" t="str">
        <f>TRIM(Table1[[#This Row],[Departments-Prgrams]])</f>
        <v/>
      </c>
      <c r="AR365" s="46" t="str">
        <f>TRIM(Table1[[#This Row],[Grant]])</f>
        <v/>
      </c>
      <c r="AS365" s="46" t="str">
        <f>TRIM(Table1[[#This Row],[Staff ID]])</f>
        <v/>
      </c>
      <c r="AT365" s="46" t="str">
        <f>IF(TRIM(Table1[[#This Row],[Budget Code]])=0,"",TRIM(Table1[[#This Row],[Budget Code]]))</f>
        <v/>
      </c>
      <c r="AU365" s="46" t="str">
        <f>IF(Table1[[#This Row],[Line Description]]&lt;&gt;"",Table1[[#This Row],[Line Description]],"")</f>
        <v/>
      </c>
      <c r="AV365" s="46" t="str">
        <f>IF(Table1[[#This Row],[Cur_Amount Debit]]&gt;0,ROUND(Table1[[#This Row],[Cur_Amount Debit]],2),"")</f>
        <v/>
      </c>
      <c r="AW365" s="46" t="str">
        <f>IF(Table1[[#This Row],[Cur_Amount Credit]]&gt;0,ROUND(Table1[[#This Row],[Cur_Amount Credit]],2),"")</f>
        <v/>
      </c>
      <c r="AX365" s="46" t="str">
        <f>LEFT(Table1[[#This Row],[Cur]],3)</f>
        <v/>
      </c>
      <c r="AY365" s="59"/>
      <c r="AZ365" s="46"/>
      <c r="BA365" s="46" t="str">
        <f>IF(Table1[[#This Row],[Cur]]&lt;&gt;"",IF(Table1[[#This Row],[Cur]]="USD","",ExchangeRate),"")</f>
        <v/>
      </c>
      <c r="BB365" s="46" t="str">
        <f>IF(Table1[[#This Row],[Grant]]&lt;&gt;"",VLOOKUP(Table1[[#This Row],[Grant]],Grants!B:D,3),"")</f>
        <v/>
      </c>
      <c r="BC365" s="46" t="str">
        <f>TRIM(Table1[[#This Row],[Vendor ID]])</f>
        <v/>
      </c>
      <c r="BD365">
        <f>IF(Table1[[#This Row],[Reference Number]]=Q364,BD364,BD364+1)</f>
        <v>0</v>
      </c>
    </row>
    <row r="366" spans="1:56" ht="11.25" customHeight="1" x14ac:dyDescent="0.25">
      <c r="A366" s="1"/>
      <c r="B366" s="88" t="str">
        <f>IF(Table1[[#This Row],[Posting Date]]&lt;&gt;"",IF(Table1[[#This Row],[Reference Number]]=Q365,B365+1,1),"")</f>
        <v/>
      </c>
      <c r="C366" s="61"/>
      <c r="D366" s="61"/>
      <c r="E366" s="138"/>
      <c r="F366" s="141" t="str">
        <f>IFERROR(IF(VLOOKUP(Table1[[#This Row],[Budget Code Description]],Dimentions!$X$6:$AC$139,2,FALSE)="","",VLOOKUP(Table1[[#This Row],[Budget Code Description]],Dimentions!$X$6:$AC$139,2,FALSE)),"")</f>
        <v/>
      </c>
      <c r="G366" s="141"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1" t="str">
        <f>IFERROR(VLOOKUP(Table1[[#This Row],[Budget Code Description]],Table6[#All],8,FALSE),"")</f>
        <v/>
      </c>
      <c r="L366" s="63"/>
      <c r="M366" s="65" t="str">
        <f>IFERROR(VLOOKUP(Table1[[#This Row],[Staff ID]],Table2[],2,FALSE),"")</f>
        <v/>
      </c>
      <c r="N366" s="209" t="str">
        <f>IFERROR(IF(VLOOKUP(Table1[[#This Row],[Budget Code Description]],Dimentions!$X$6:$AC$134,4,FALSE)="","",VLOOKUP(Table1[[#This Row],[Budget Code Description]],Dimentions!$X$6:$AC$134,4,FALSE)),"")</f>
        <v/>
      </c>
      <c r="O366" s="65" t="str">
        <f>IFERROR(VLOOKUP(Table1[[#This Row],[Vendor ID]],Table549[],2,FALSE),"")</f>
        <v/>
      </c>
      <c r="P366" s="63"/>
      <c r="Q366" s="141" t="str">
        <f>IF(Table1[[#This Row],[Posting Date]]&lt;&gt;"",$D$9,"")</f>
        <v/>
      </c>
      <c r="R366" s="157" t="str">
        <f>IF(Table1[[#This Row],[Posting Date]]&lt;&gt;"",$D$10,"")</f>
        <v/>
      </c>
      <c r="S366" s="66"/>
      <c r="T366" s="63"/>
      <c r="U366" s="67"/>
      <c r="V366" s="67"/>
      <c r="W366" s="67" t="str">
        <f t="shared" si="9"/>
        <v/>
      </c>
      <c r="X366" s="159" t="str">
        <f>IF(E366="","",(IF(Table1[[#This Row],[Cur]]="USD",Table1[[#This Row],[Cur_Amount Debit]],Table1[[#This Row],[Cur_Amount Debit]]/Table1[[#This Row],[Exchange Rate]])))</f>
        <v/>
      </c>
      <c r="Y366" s="159" t="str">
        <f>IF(E366="","",(IF(Table1[[#This Row],[Cur]]="USD",Table1[[#This Row],[Cur_Amount Credit]],Table1[[#This Row],[Cur_Amount Credit]]/ExchangeRate)))</f>
        <v/>
      </c>
      <c r="Z366" s="201" t="str">
        <f>IF(E366="","",(Table1[[#This Row],[Debit USD]]-Table1[[#This Row],[Credit USD]]))</f>
        <v/>
      </c>
      <c r="AA366" s="226"/>
      <c r="AB366" s="255"/>
      <c r="AC366" s="1"/>
      <c r="AD366" s="15"/>
      <c r="AE366" s="15" t="str">
        <f>IF(AND(OR(Table1[[#This Row],[Account]]="15030",Table1[[#This Row],[Account]]="15035",Table1[[#This Row],[Account]]="20150"),Table1[[#This Row],[Vendor ID]]=""),1,"")</f>
        <v/>
      </c>
      <c r="AF366" s="15"/>
      <c r="AG366" s="15"/>
      <c r="AH366" s="15"/>
      <c r="AI366" s="46" t="str">
        <f>IF(Table1[[#This Row],[Posting Date]]&lt;&gt;"","GJ-"&amp;CountryID,"")</f>
        <v/>
      </c>
      <c r="AJ366" s="59" t="str">
        <f>IF(Table1[[#This Row],[Posting Date]]&lt;&gt;"",Table1[[#This Row],[Posting Date]],"")</f>
        <v/>
      </c>
      <c r="AK366" s="46"/>
      <c r="AL366" s="46" t="str">
        <f>IF(Table1[[#This Row],[Description]]&lt;&gt;"",Table1[[#This Row],[Description]],"")</f>
        <v/>
      </c>
      <c r="AM366" s="46" t="str">
        <f>IF(Table1[[#This Row],[Posting Date]]&lt;&gt;"",Table1[[#This Row],[Reference Number]],"")</f>
        <v/>
      </c>
      <c r="AN366" s="46" t="str">
        <f>TRIM(Table1[[#This Row],[Line '#]])</f>
        <v/>
      </c>
      <c r="AO366" s="46" t="str">
        <f>TRIM(Table1[[#This Row],[Account]])</f>
        <v/>
      </c>
      <c r="AP366" s="46" t="str">
        <f>IF(Table1[[#This Row],[Posting Date]]&lt;&gt;"",$D$5,"")</f>
        <v/>
      </c>
      <c r="AQ366" s="46" t="str">
        <f>TRIM(Table1[[#This Row],[Departments-Prgrams]])</f>
        <v/>
      </c>
      <c r="AR366" s="46" t="str">
        <f>TRIM(Table1[[#This Row],[Grant]])</f>
        <v/>
      </c>
      <c r="AS366" s="46" t="str">
        <f>TRIM(Table1[[#This Row],[Staff ID]])</f>
        <v/>
      </c>
      <c r="AT366" s="46" t="str">
        <f>IF(TRIM(Table1[[#This Row],[Budget Code]])=0,"",TRIM(Table1[[#This Row],[Budget Code]]))</f>
        <v/>
      </c>
      <c r="AU366" s="46" t="str">
        <f>IF(Table1[[#This Row],[Line Description]]&lt;&gt;"",Table1[[#This Row],[Line Description]],"")</f>
        <v/>
      </c>
      <c r="AV366" s="46" t="str">
        <f>IF(Table1[[#This Row],[Cur_Amount Debit]]&gt;0,ROUND(Table1[[#This Row],[Cur_Amount Debit]],2),"")</f>
        <v/>
      </c>
      <c r="AW366" s="46" t="str">
        <f>IF(Table1[[#This Row],[Cur_Amount Credit]]&gt;0,ROUND(Table1[[#This Row],[Cur_Amount Credit]],2),"")</f>
        <v/>
      </c>
      <c r="AX366" s="46" t="str">
        <f>LEFT(Table1[[#This Row],[Cur]],3)</f>
        <v/>
      </c>
      <c r="AY366" s="59"/>
      <c r="AZ366" s="46"/>
      <c r="BA366" s="46" t="str">
        <f>IF(Table1[[#This Row],[Cur]]&lt;&gt;"",IF(Table1[[#This Row],[Cur]]="USD","",ExchangeRate),"")</f>
        <v/>
      </c>
      <c r="BB366" s="46" t="str">
        <f>IF(Table1[[#This Row],[Grant]]&lt;&gt;"",VLOOKUP(Table1[[#This Row],[Grant]],Grants!B:D,3),"")</f>
        <v/>
      </c>
      <c r="BC366" s="46" t="str">
        <f>TRIM(Table1[[#This Row],[Vendor ID]])</f>
        <v/>
      </c>
      <c r="BD366">
        <f>IF(Table1[[#This Row],[Reference Number]]=Q365,BD365,BD365+1)</f>
        <v>0</v>
      </c>
    </row>
    <row r="367" spans="1:56" ht="11.25" customHeight="1" x14ac:dyDescent="0.25">
      <c r="A367" s="1"/>
      <c r="B367" s="88" t="str">
        <f>IF(Table1[[#This Row],[Posting Date]]&lt;&gt;"",IF(Table1[[#This Row],[Reference Number]]=Q366,B366+1,1),"")</f>
        <v/>
      </c>
      <c r="C367" s="61"/>
      <c r="D367" s="61"/>
      <c r="E367" s="138"/>
      <c r="F367" s="141" t="str">
        <f>IFERROR(IF(VLOOKUP(Table1[[#This Row],[Budget Code Description]],Dimentions!$X$6:$AC$139,2,FALSE)="","",VLOOKUP(Table1[[#This Row],[Budget Code Description]],Dimentions!$X$6:$AC$139,2,FALSE)),"")</f>
        <v/>
      </c>
      <c r="G367" s="141"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1" t="str">
        <f>IFERROR(VLOOKUP(Table1[[#This Row],[Budget Code Description]],Table6[#All],8,FALSE),"")</f>
        <v/>
      </c>
      <c r="L367" s="63"/>
      <c r="M367" s="65" t="str">
        <f>IFERROR(VLOOKUP(Table1[[#This Row],[Staff ID]],Table2[],2,FALSE),"")</f>
        <v/>
      </c>
      <c r="N367" s="209" t="str">
        <f>IFERROR(IF(VLOOKUP(Table1[[#This Row],[Budget Code Description]],Dimentions!$X$6:$AC$134,4,FALSE)="","",VLOOKUP(Table1[[#This Row],[Budget Code Description]],Dimentions!$X$6:$AC$134,4,FALSE)),"")</f>
        <v/>
      </c>
      <c r="O367" s="65" t="str">
        <f>IFERROR(VLOOKUP(Table1[[#This Row],[Vendor ID]],Table549[],2,FALSE),"")</f>
        <v/>
      </c>
      <c r="P367" s="63"/>
      <c r="Q367" s="141" t="str">
        <f>IF(Table1[[#This Row],[Posting Date]]&lt;&gt;"",$D$9,"")</f>
        <v/>
      </c>
      <c r="R367" s="157" t="str">
        <f>IF(Table1[[#This Row],[Posting Date]]&lt;&gt;"",$D$10,"")</f>
        <v/>
      </c>
      <c r="S367" s="66"/>
      <c r="T367" s="63"/>
      <c r="U367" s="67"/>
      <c r="V367" s="67"/>
      <c r="W367" s="67" t="str">
        <f t="shared" ref="W367:W430" si="10">IF(E367="","",(ExchangeRate))</f>
        <v/>
      </c>
      <c r="X367" s="159" t="str">
        <f>IF(E367="","",(IF(Table1[[#This Row],[Cur]]="USD",Table1[[#This Row],[Cur_Amount Debit]],Table1[[#This Row],[Cur_Amount Debit]]/Table1[[#This Row],[Exchange Rate]])))</f>
        <v/>
      </c>
      <c r="Y367" s="159" t="str">
        <f>IF(E367="","",(IF(Table1[[#This Row],[Cur]]="USD",Table1[[#This Row],[Cur_Amount Credit]],Table1[[#This Row],[Cur_Amount Credit]]/ExchangeRate)))</f>
        <v/>
      </c>
      <c r="Z367" s="201" t="str">
        <f>IF(E367="","",(Table1[[#This Row],[Debit USD]]-Table1[[#This Row],[Credit USD]]))</f>
        <v/>
      </c>
      <c r="AA367" s="226"/>
      <c r="AB367" s="255"/>
      <c r="AC367" s="1"/>
      <c r="AD367" s="15"/>
      <c r="AE367" s="15" t="str">
        <f>IF(AND(OR(Table1[[#This Row],[Account]]="15030",Table1[[#This Row],[Account]]="15035",Table1[[#This Row],[Account]]="20150"),Table1[[#This Row],[Vendor ID]]=""),1,"")</f>
        <v/>
      </c>
      <c r="AF367" s="15"/>
      <c r="AG367" s="15"/>
      <c r="AH367" s="15"/>
      <c r="AI367" s="46" t="str">
        <f>IF(Table1[[#This Row],[Posting Date]]&lt;&gt;"","GJ-"&amp;CountryID,"")</f>
        <v/>
      </c>
      <c r="AJ367" s="59" t="str">
        <f>IF(Table1[[#This Row],[Posting Date]]&lt;&gt;"",Table1[[#This Row],[Posting Date]],"")</f>
        <v/>
      </c>
      <c r="AK367" s="46"/>
      <c r="AL367" s="46" t="str">
        <f>IF(Table1[[#This Row],[Description]]&lt;&gt;"",Table1[[#This Row],[Description]],"")</f>
        <v/>
      </c>
      <c r="AM367" s="46" t="str">
        <f>IF(Table1[[#This Row],[Posting Date]]&lt;&gt;"",Table1[[#This Row],[Reference Number]],"")</f>
        <v/>
      </c>
      <c r="AN367" s="46" t="str">
        <f>TRIM(Table1[[#This Row],[Line '#]])</f>
        <v/>
      </c>
      <c r="AO367" s="46" t="str">
        <f>TRIM(Table1[[#This Row],[Account]])</f>
        <v/>
      </c>
      <c r="AP367" s="46" t="str">
        <f>IF(Table1[[#This Row],[Posting Date]]&lt;&gt;"",$D$5,"")</f>
        <v/>
      </c>
      <c r="AQ367" s="46" t="str">
        <f>TRIM(Table1[[#This Row],[Departments-Prgrams]])</f>
        <v/>
      </c>
      <c r="AR367" s="46" t="str">
        <f>TRIM(Table1[[#This Row],[Grant]])</f>
        <v/>
      </c>
      <c r="AS367" s="46" t="str">
        <f>TRIM(Table1[[#This Row],[Staff ID]])</f>
        <v/>
      </c>
      <c r="AT367" s="46" t="str">
        <f>IF(TRIM(Table1[[#This Row],[Budget Code]])=0,"",TRIM(Table1[[#This Row],[Budget Code]]))</f>
        <v/>
      </c>
      <c r="AU367" s="46" t="str">
        <f>IF(Table1[[#This Row],[Line Description]]&lt;&gt;"",Table1[[#This Row],[Line Description]],"")</f>
        <v/>
      </c>
      <c r="AV367" s="46" t="str">
        <f>IF(Table1[[#This Row],[Cur_Amount Debit]]&gt;0,ROUND(Table1[[#This Row],[Cur_Amount Debit]],2),"")</f>
        <v/>
      </c>
      <c r="AW367" s="46" t="str">
        <f>IF(Table1[[#This Row],[Cur_Amount Credit]]&gt;0,ROUND(Table1[[#This Row],[Cur_Amount Credit]],2),"")</f>
        <v/>
      </c>
      <c r="AX367" s="46" t="str">
        <f>LEFT(Table1[[#This Row],[Cur]],3)</f>
        <v/>
      </c>
      <c r="AY367" s="59"/>
      <c r="AZ367" s="46"/>
      <c r="BA367" s="46" t="str">
        <f>IF(Table1[[#This Row],[Cur]]&lt;&gt;"",IF(Table1[[#This Row],[Cur]]="USD","",ExchangeRate),"")</f>
        <v/>
      </c>
      <c r="BB367" s="46" t="str">
        <f>IF(Table1[[#This Row],[Grant]]&lt;&gt;"",VLOOKUP(Table1[[#This Row],[Grant]],Grants!B:D,3),"")</f>
        <v/>
      </c>
      <c r="BC367" s="46" t="str">
        <f>TRIM(Table1[[#This Row],[Vendor ID]])</f>
        <v/>
      </c>
      <c r="BD367">
        <f>IF(Table1[[#This Row],[Reference Number]]=Q366,BD366,BD366+1)</f>
        <v>0</v>
      </c>
    </row>
    <row r="368" spans="1:56" ht="11.25" customHeight="1" x14ac:dyDescent="0.25">
      <c r="A368" s="1"/>
      <c r="B368" s="88" t="str">
        <f>IF(Table1[[#This Row],[Posting Date]]&lt;&gt;"",IF(Table1[[#This Row],[Reference Number]]=Q367,B367+1,1),"")</f>
        <v/>
      </c>
      <c r="C368" s="61"/>
      <c r="D368" s="61"/>
      <c r="E368" s="138"/>
      <c r="F368" s="141" t="str">
        <f>IFERROR(IF(VLOOKUP(Table1[[#This Row],[Budget Code Description]],Dimentions!$X$6:$AC$139,2,FALSE)="","",VLOOKUP(Table1[[#This Row],[Budget Code Description]],Dimentions!$X$6:$AC$139,2,FALSE)),"")</f>
        <v/>
      </c>
      <c r="G368" s="141"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1" t="str">
        <f>IFERROR(VLOOKUP(Table1[[#This Row],[Budget Code Description]],Table6[#All],8,FALSE),"")</f>
        <v/>
      </c>
      <c r="L368" s="63"/>
      <c r="M368" s="65" t="str">
        <f>IFERROR(VLOOKUP(Table1[[#This Row],[Staff ID]],Table2[],2,FALSE),"")</f>
        <v/>
      </c>
      <c r="N368" s="209" t="str">
        <f>IFERROR(IF(VLOOKUP(Table1[[#This Row],[Budget Code Description]],Dimentions!$X$6:$AC$134,4,FALSE)="","",VLOOKUP(Table1[[#This Row],[Budget Code Description]],Dimentions!$X$6:$AC$134,4,FALSE)),"")</f>
        <v/>
      </c>
      <c r="O368" s="65" t="str">
        <f>IFERROR(VLOOKUP(Table1[[#This Row],[Vendor ID]],Table549[],2,FALSE),"")</f>
        <v/>
      </c>
      <c r="P368" s="63"/>
      <c r="Q368" s="141" t="str">
        <f>IF(Table1[[#This Row],[Posting Date]]&lt;&gt;"",$D$9,"")</f>
        <v/>
      </c>
      <c r="R368" s="157" t="str">
        <f>IF(Table1[[#This Row],[Posting Date]]&lt;&gt;"",$D$10,"")</f>
        <v/>
      </c>
      <c r="S368" s="66"/>
      <c r="T368" s="63"/>
      <c r="U368" s="67"/>
      <c r="V368" s="67"/>
      <c r="W368" s="67" t="str">
        <f t="shared" si="10"/>
        <v/>
      </c>
      <c r="X368" s="159" t="str">
        <f>IF(E368="","",(IF(Table1[[#This Row],[Cur]]="USD",Table1[[#This Row],[Cur_Amount Debit]],Table1[[#This Row],[Cur_Amount Debit]]/Table1[[#This Row],[Exchange Rate]])))</f>
        <v/>
      </c>
      <c r="Y368" s="159" t="str">
        <f>IF(E368="","",(IF(Table1[[#This Row],[Cur]]="USD",Table1[[#This Row],[Cur_Amount Credit]],Table1[[#This Row],[Cur_Amount Credit]]/ExchangeRate)))</f>
        <v/>
      </c>
      <c r="Z368" s="201" t="str">
        <f>IF(E368="","",(Table1[[#This Row],[Debit USD]]-Table1[[#This Row],[Credit USD]]))</f>
        <v/>
      </c>
      <c r="AA368" s="226"/>
      <c r="AB368" s="255"/>
      <c r="AC368" s="1"/>
      <c r="AD368" s="15"/>
      <c r="AE368" s="15" t="str">
        <f>IF(AND(OR(Table1[[#This Row],[Account]]="15030",Table1[[#This Row],[Account]]="15035",Table1[[#This Row],[Account]]="20150"),Table1[[#This Row],[Vendor ID]]=""),1,"")</f>
        <v/>
      </c>
      <c r="AF368" s="15"/>
      <c r="AG368" s="15"/>
      <c r="AH368" s="15"/>
      <c r="AI368" s="46" t="str">
        <f>IF(Table1[[#This Row],[Posting Date]]&lt;&gt;"","GJ-"&amp;CountryID,"")</f>
        <v/>
      </c>
      <c r="AJ368" s="59" t="str">
        <f>IF(Table1[[#This Row],[Posting Date]]&lt;&gt;"",Table1[[#This Row],[Posting Date]],"")</f>
        <v/>
      </c>
      <c r="AK368" s="46"/>
      <c r="AL368" s="46" t="str">
        <f>IF(Table1[[#This Row],[Description]]&lt;&gt;"",Table1[[#This Row],[Description]],"")</f>
        <v/>
      </c>
      <c r="AM368" s="46" t="str">
        <f>IF(Table1[[#This Row],[Posting Date]]&lt;&gt;"",Table1[[#This Row],[Reference Number]],"")</f>
        <v/>
      </c>
      <c r="AN368" s="46" t="str">
        <f>TRIM(Table1[[#This Row],[Line '#]])</f>
        <v/>
      </c>
      <c r="AO368" s="46" t="str">
        <f>TRIM(Table1[[#This Row],[Account]])</f>
        <v/>
      </c>
      <c r="AP368" s="46" t="str">
        <f>IF(Table1[[#This Row],[Posting Date]]&lt;&gt;"",$D$5,"")</f>
        <v/>
      </c>
      <c r="AQ368" s="46" t="str">
        <f>TRIM(Table1[[#This Row],[Departments-Prgrams]])</f>
        <v/>
      </c>
      <c r="AR368" s="46" t="str">
        <f>TRIM(Table1[[#This Row],[Grant]])</f>
        <v/>
      </c>
      <c r="AS368" s="46" t="str">
        <f>TRIM(Table1[[#This Row],[Staff ID]])</f>
        <v/>
      </c>
      <c r="AT368" s="46" t="str">
        <f>IF(TRIM(Table1[[#This Row],[Budget Code]])=0,"",TRIM(Table1[[#This Row],[Budget Code]]))</f>
        <v/>
      </c>
      <c r="AU368" s="46" t="str">
        <f>IF(Table1[[#This Row],[Line Description]]&lt;&gt;"",Table1[[#This Row],[Line Description]],"")</f>
        <v/>
      </c>
      <c r="AV368" s="46" t="str">
        <f>IF(Table1[[#This Row],[Cur_Amount Debit]]&gt;0,ROUND(Table1[[#This Row],[Cur_Amount Debit]],2),"")</f>
        <v/>
      </c>
      <c r="AW368" s="46" t="str">
        <f>IF(Table1[[#This Row],[Cur_Amount Credit]]&gt;0,ROUND(Table1[[#This Row],[Cur_Amount Credit]],2),"")</f>
        <v/>
      </c>
      <c r="AX368" s="46" t="str">
        <f>LEFT(Table1[[#This Row],[Cur]],3)</f>
        <v/>
      </c>
      <c r="AY368" s="59"/>
      <c r="AZ368" s="46"/>
      <c r="BA368" s="46" t="str">
        <f>IF(Table1[[#This Row],[Cur]]&lt;&gt;"",IF(Table1[[#This Row],[Cur]]="USD","",ExchangeRate),"")</f>
        <v/>
      </c>
      <c r="BB368" s="46" t="str">
        <f>IF(Table1[[#This Row],[Grant]]&lt;&gt;"",VLOOKUP(Table1[[#This Row],[Grant]],Grants!B:D,3),"")</f>
        <v/>
      </c>
      <c r="BC368" s="46" t="str">
        <f>TRIM(Table1[[#This Row],[Vendor ID]])</f>
        <v/>
      </c>
      <c r="BD368">
        <f>IF(Table1[[#This Row],[Reference Number]]=Q367,BD367,BD367+1)</f>
        <v>0</v>
      </c>
    </row>
    <row r="369" spans="1:56" ht="11.25" customHeight="1" x14ac:dyDescent="0.25">
      <c r="A369" s="1"/>
      <c r="B369" s="88" t="str">
        <f>IF(Table1[[#This Row],[Posting Date]]&lt;&gt;"",IF(Table1[[#This Row],[Reference Number]]=Q368,B368+1,1),"")</f>
        <v/>
      </c>
      <c r="C369" s="61"/>
      <c r="D369" s="61"/>
      <c r="E369" s="138"/>
      <c r="F369" s="141" t="str">
        <f>IFERROR(IF(VLOOKUP(Table1[[#This Row],[Budget Code Description]],Dimentions!$X$6:$AC$139,2,FALSE)="","",VLOOKUP(Table1[[#This Row],[Budget Code Description]],Dimentions!$X$6:$AC$139,2,FALSE)),"")</f>
        <v/>
      </c>
      <c r="G369" s="141"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1" t="str">
        <f>IFERROR(VLOOKUP(Table1[[#This Row],[Budget Code Description]],Table6[#All],8,FALSE),"")</f>
        <v/>
      </c>
      <c r="L369" s="63"/>
      <c r="M369" s="65" t="str">
        <f>IFERROR(VLOOKUP(Table1[[#This Row],[Staff ID]],Table2[],2,FALSE),"")</f>
        <v/>
      </c>
      <c r="N369" s="209" t="str">
        <f>IFERROR(IF(VLOOKUP(Table1[[#This Row],[Budget Code Description]],Dimentions!$X$6:$AC$134,4,FALSE)="","",VLOOKUP(Table1[[#This Row],[Budget Code Description]],Dimentions!$X$6:$AC$134,4,FALSE)),"")</f>
        <v/>
      </c>
      <c r="O369" s="65" t="str">
        <f>IFERROR(VLOOKUP(Table1[[#This Row],[Vendor ID]],Table549[],2,FALSE),"")</f>
        <v/>
      </c>
      <c r="P369" s="63"/>
      <c r="Q369" s="141" t="str">
        <f>IF(Table1[[#This Row],[Posting Date]]&lt;&gt;"",$D$9,"")</f>
        <v/>
      </c>
      <c r="R369" s="157" t="str">
        <f>IF(Table1[[#This Row],[Posting Date]]&lt;&gt;"",$D$10,"")</f>
        <v/>
      </c>
      <c r="S369" s="66"/>
      <c r="T369" s="63"/>
      <c r="U369" s="67"/>
      <c r="V369" s="67"/>
      <c r="W369" s="67" t="str">
        <f t="shared" si="10"/>
        <v/>
      </c>
      <c r="X369" s="159" t="str">
        <f>IF(E369="","",(IF(Table1[[#This Row],[Cur]]="USD",Table1[[#This Row],[Cur_Amount Debit]],Table1[[#This Row],[Cur_Amount Debit]]/Table1[[#This Row],[Exchange Rate]])))</f>
        <v/>
      </c>
      <c r="Y369" s="159" t="str">
        <f>IF(E369="","",(IF(Table1[[#This Row],[Cur]]="USD",Table1[[#This Row],[Cur_Amount Credit]],Table1[[#This Row],[Cur_Amount Credit]]/ExchangeRate)))</f>
        <v/>
      </c>
      <c r="Z369" s="201" t="str">
        <f>IF(E369="","",(Table1[[#This Row],[Debit USD]]-Table1[[#This Row],[Credit USD]]))</f>
        <v/>
      </c>
      <c r="AA369" s="226"/>
      <c r="AB369" s="255"/>
      <c r="AC369" s="1"/>
      <c r="AD369" s="15"/>
      <c r="AE369" s="15" t="str">
        <f>IF(AND(OR(Table1[[#This Row],[Account]]="15030",Table1[[#This Row],[Account]]="15035",Table1[[#This Row],[Account]]="20150"),Table1[[#This Row],[Vendor ID]]=""),1,"")</f>
        <v/>
      </c>
      <c r="AF369" s="15"/>
      <c r="AG369" s="15"/>
      <c r="AH369" s="15"/>
      <c r="AI369" s="46" t="str">
        <f>IF(Table1[[#This Row],[Posting Date]]&lt;&gt;"","GJ-"&amp;CountryID,"")</f>
        <v/>
      </c>
      <c r="AJ369" s="59" t="str">
        <f>IF(Table1[[#This Row],[Posting Date]]&lt;&gt;"",Table1[[#This Row],[Posting Date]],"")</f>
        <v/>
      </c>
      <c r="AK369" s="46"/>
      <c r="AL369" s="46" t="str">
        <f>IF(Table1[[#This Row],[Description]]&lt;&gt;"",Table1[[#This Row],[Description]],"")</f>
        <v/>
      </c>
      <c r="AM369" s="46" t="str">
        <f>IF(Table1[[#This Row],[Posting Date]]&lt;&gt;"",Table1[[#This Row],[Reference Number]],"")</f>
        <v/>
      </c>
      <c r="AN369" s="46" t="str">
        <f>TRIM(Table1[[#This Row],[Line '#]])</f>
        <v/>
      </c>
      <c r="AO369" s="46" t="str">
        <f>TRIM(Table1[[#This Row],[Account]])</f>
        <v/>
      </c>
      <c r="AP369" s="46" t="str">
        <f>IF(Table1[[#This Row],[Posting Date]]&lt;&gt;"",$D$5,"")</f>
        <v/>
      </c>
      <c r="AQ369" s="46" t="str">
        <f>TRIM(Table1[[#This Row],[Departments-Prgrams]])</f>
        <v/>
      </c>
      <c r="AR369" s="46" t="str">
        <f>TRIM(Table1[[#This Row],[Grant]])</f>
        <v/>
      </c>
      <c r="AS369" s="46" t="str">
        <f>TRIM(Table1[[#This Row],[Staff ID]])</f>
        <v/>
      </c>
      <c r="AT369" s="46" t="str">
        <f>IF(TRIM(Table1[[#This Row],[Budget Code]])=0,"",TRIM(Table1[[#This Row],[Budget Code]]))</f>
        <v/>
      </c>
      <c r="AU369" s="46" t="str">
        <f>IF(Table1[[#This Row],[Line Description]]&lt;&gt;"",Table1[[#This Row],[Line Description]],"")</f>
        <v/>
      </c>
      <c r="AV369" s="46" t="str">
        <f>IF(Table1[[#This Row],[Cur_Amount Debit]]&gt;0,ROUND(Table1[[#This Row],[Cur_Amount Debit]],2),"")</f>
        <v/>
      </c>
      <c r="AW369" s="46" t="str">
        <f>IF(Table1[[#This Row],[Cur_Amount Credit]]&gt;0,ROUND(Table1[[#This Row],[Cur_Amount Credit]],2),"")</f>
        <v/>
      </c>
      <c r="AX369" s="46" t="str">
        <f>LEFT(Table1[[#This Row],[Cur]],3)</f>
        <v/>
      </c>
      <c r="AY369" s="59"/>
      <c r="AZ369" s="46"/>
      <c r="BA369" s="46" t="str">
        <f>IF(Table1[[#This Row],[Cur]]&lt;&gt;"",IF(Table1[[#This Row],[Cur]]="USD","",ExchangeRate),"")</f>
        <v/>
      </c>
      <c r="BB369" s="46" t="str">
        <f>IF(Table1[[#This Row],[Grant]]&lt;&gt;"",VLOOKUP(Table1[[#This Row],[Grant]],Grants!B:D,3),"")</f>
        <v/>
      </c>
      <c r="BC369" s="46" t="str">
        <f>TRIM(Table1[[#This Row],[Vendor ID]])</f>
        <v/>
      </c>
      <c r="BD369">
        <f>IF(Table1[[#This Row],[Reference Number]]=Q368,BD368,BD368+1)</f>
        <v>0</v>
      </c>
    </row>
    <row r="370" spans="1:56" ht="11.25" customHeight="1" x14ac:dyDescent="0.25">
      <c r="A370" s="1"/>
      <c r="B370" s="88" t="str">
        <f>IF(Table1[[#This Row],[Posting Date]]&lt;&gt;"",IF(Table1[[#This Row],[Reference Number]]=Q369,B369+1,1),"")</f>
        <v/>
      </c>
      <c r="C370" s="61"/>
      <c r="D370" s="61"/>
      <c r="E370" s="138"/>
      <c r="F370" s="141" t="str">
        <f>IFERROR(IF(VLOOKUP(Table1[[#This Row],[Budget Code Description]],Dimentions!$X$6:$AC$139,2,FALSE)="","",VLOOKUP(Table1[[#This Row],[Budget Code Description]],Dimentions!$X$6:$AC$139,2,FALSE)),"")</f>
        <v/>
      </c>
      <c r="G370" s="141"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1" t="str">
        <f>IFERROR(VLOOKUP(Table1[[#This Row],[Budget Code Description]],Table6[#All],8,FALSE),"")</f>
        <v/>
      </c>
      <c r="L370" s="63"/>
      <c r="M370" s="65" t="str">
        <f>IFERROR(VLOOKUP(Table1[[#This Row],[Staff ID]],Table2[],2,FALSE),"")</f>
        <v/>
      </c>
      <c r="N370" s="209" t="str">
        <f>IFERROR(IF(VLOOKUP(Table1[[#This Row],[Budget Code Description]],Dimentions!$X$6:$AC$134,4,FALSE)="","",VLOOKUP(Table1[[#This Row],[Budget Code Description]],Dimentions!$X$6:$AC$134,4,FALSE)),"")</f>
        <v/>
      </c>
      <c r="O370" s="65" t="str">
        <f>IFERROR(VLOOKUP(Table1[[#This Row],[Vendor ID]],Table549[],2,FALSE),"")</f>
        <v/>
      </c>
      <c r="P370" s="63"/>
      <c r="Q370" s="141" t="str">
        <f>IF(Table1[[#This Row],[Posting Date]]&lt;&gt;"",$D$9,"")</f>
        <v/>
      </c>
      <c r="R370" s="157" t="str">
        <f>IF(Table1[[#This Row],[Posting Date]]&lt;&gt;"",$D$10,"")</f>
        <v/>
      </c>
      <c r="S370" s="66"/>
      <c r="T370" s="63"/>
      <c r="U370" s="67"/>
      <c r="V370" s="67"/>
      <c r="W370" s="67" t="str">
        <f t="shared" si="10"/>
        <v/>
      </c>
      <c r="X370" s="159" t="str">
        <f>IF(E370="","",(IF(Table1[[#This Row],[Cur]]="USD",Table1[[#This Row],[Cur_Amount Debit]],Table1[[#This Row],[Cur_Amount Debit]]/Table1[[#This Row],[Exchange Rate]])))</f>
        <v/>
      </c>
      <c r="Y370" s="159" t="str">
        <f>IF(E370="","",(IF(Table1[[#This Row],[Cur]]="USD",Table1[[#This Row],[Cur_Amount Credit]],Table1[[#This Row],[Cur_Amount Credit]]/ExchangeRate)))</f>
        <v/>
      </c>
      <c r="Z370" s="201" t="str">
        <f>IF(E370="","",(Table1[[#This Row],[Debit USD]]-Table1[[#This Row],[Credit USD]]))</f>
        <v/>
      </c>
      <c r="AA370" s="226"/>
      <c r="AB370" s="255"/>
      <c r="AC370" s="1"/>
      <c r="AD370" s="15"/>
      <c r="AE370" s="15" t="str">
        <f>IF(AND(OR(Table1[[#This Row],[Account]]="15030",Table1[[#This Row],[Account]]="15035",Table1[[#This Row],[Account]]="20150"),Table1[[#This Row],[Vendor ID]]=""),1,"")</f>
        <v/>
      </c>
      <c r="AF370" s="15"/>
      <c r="AG370" s="15"/>
      <c r="AH370" s="15"/>
      <c r="AI370" s="46" t="str">
        <f>IF(Table1[[#This Row],[Posting Date]]&lt;&gt;"","GJ-"&amp;CountryID,"")</f>
        <v/>
      </c>
      <c r="AJ370" s="59" t="str">
        <f>IF(Table1[[#This Row],[Posting Date]]&lt;&gt;"",Table1[[#This Row],[Posting Date]],"")</f>
        <v/>
      </c>
      <c r="AK370" s="46"/>
      <c r="AL370" s="46" t="str">
        <f>IF(Table1[[#This Row],[Description]]&lt;&gt;"",Table1[[#This Row],[Description]],"")</f>
        <v/>
      </c>
      <c r="AM370" s="46" t="str">
        <f>IF(Table1[[#This Row],[Posting Date]]&lt;&gt;"",Table1[[#This Row],[Reference Number]],"")</f>
        <v/>
      </c>
      <c r="AN370" s="46" t="str">
        <f>TRIM(Table1[[#This Row],[Line '#]])</f>
        <v/>
      </c>
      <c r="AO370" s="46" t="str">
        <f>TRIM(Table1[[#This Row],[Account]])</f>
        <v/>
      </c>
      <c r="AP370" s="46" t="str">
        <f>IF(Table1[[#This Row],[Posting Date]]&lt;&gt;"",$D$5,"")</f>
        <v/>
      </c>
      <c r="AQ370" s="46" t="str">
        <f>TRIM(Table1[[#This Row],[Departments-Prgrams]])</f>
        <v/>
      </c>
      <c r="AR370" s="46" t="str">
        <f>TRIM(Table1[[#This Row],[Grant]])</f>
        <v/>
      </c>
      <c r="AS370" s="46" t="str">
        <f>TRIM(Table1[[#This Row],[Staff ID]])</f>
        <v/>
      </c>
      <c r="AT370" s="46" t="str">
        <f>IF(TRIM(Table1[[#This Row],[Budget Code]])=0,"",TRIM(Table1[[#This Row],[Budget Code]]))</f>
        <v/>
      </c>
      <c r="AU370" s="46" t="str">
        <f>IF(Table1[[#This Row],[Line Description]]&lt;&gt;"",Table1[[#This Row],[Line Description]],"")</f>
        <v/>
      </c>
      <c r="AV370" s="46" t="str">
        <f>IF(Table1[[#This Row],[Cur_Amount Debit]]&gt;0,ROUND(Table1[[#This Row],[Cur_Amount Debit]],2),"")</f>
        <v/>
      </c>
      <c r="AW370" s="46" t="str">
        <f>IF(Table1[[#This Row],[Cur_Amount Credit]]&gt;0,ROUND(Table1[[#This Row],[Cur_Amount Credit]],2),"")</f>
        <v/>
      </c>
      <c r="AX370" s="46" t="str">
        <f>LEFT(Table1[[#This Row],[Cur]],3)</f>
        <v/>
      </c>
      <c r="AY370" s="59"/>
      <c r="AZ370" s="46"/>
      <c r="BA370" s="46" t="str">
        <f>IF(Table1[[#This Row],[Cur]]&lt;&gt;"",IF(Table1[[#This Row],[Cur]]="USD","",ExchangeRate),"")</f>
        <v/>
      </c>
      <c r="BB370" s="46" t="str">
        <f>IF(Table1[[#This Row],[Grant]]&lt;&gt;"",VLOOKUP(Table1[[#This Row],[Grant]],Grants!B:D,3),"")</f>
        <v/>
      </c>
      <c r="BC370" s="46" t="str">
        <f>TRIM(Table1[[#This Row],[Vendor ID]])</f>
        <v/>
      </c>
      <c r="BD370">
        <f>IF(Table1[[#This Row],[Reference Number]]=Q369,BD369,BD369+1)</f>
        <v>0</v>
      </c>
    </row>
    <row r="371" spans="1:56" ht="11.25" customHeight="1" x14ac:dyDescent="0.25">
      <c r="A371" s="1"/>
      <c r="B371" s="88" t="str">
        <f>IF(Table1[[#This Row],[Posting Date]]&lt;&gt;"",IF(Table1[[#This Row],[Reference Number]]=Q370,B370+1,1),"")</f>
        <v/>
      </c>
      <c r="C371" s="61"/>
      <c r="D371" s="61"/>
      <c r="E371" s="138"/>
      <c r="F371" s="141" t="str">
        <f>IFERROR(IF(VLOOKUP(Table1[[#This Row],[Budget Code Description]],Dimentions!$X$6:$AC$139,2,FALSE)="","",VLOOKUP(Table1[[#This Row],[Budget Code Description]],Dimentions!$X$6:$AC$139,2,FALSE)),"")</f>
        <v/>
      </c>
      <c r="G371" s="141"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1" t="str">
        <f>IFERROR(VLOOKUP(Table1[[#This Row],[Budget Code Description]],Table6[#All],8,FALSE),"")</f>
        <v/>
      </c>
      <c r="L371" s="63"/>
      <c r="M371" s="65" t="str">
        <f>IFERROR(VLOOKUP(Table1[[#This Row],[Staff ID]],Table2[],2,FALSE),"")</f>
        <v/>
      </c>
      <c r="N371" s="209" t="str">
        <f>IFERROR(IF(VLOOKUP(Table1[[#This Row],[Budget Code Description]],Dimentions!$X$6:$AC$134,4,FALSE)="","",VLOOKUP(Table1[[#This Row],[Budget Code Description]],Dimentions!$X$6:$AC$134,4,FALSE)),"")</f>
        <v/>
      </c>
      <c r="O371" s="65" t="str">
        <f>IFERROR(VLOOKUP(Table1[[#This Row],[Vendor ID]],Table549[],2,FALSE),"")</f>
        <v/>
      </c>
      <c r="P371" s="63"/>
      <c r="Q371" s="141" t="str">
        <f>IF(Table1[[#This Row],[Posting Date]]&lt;&gt;"",$D$9,"")</f>
        <v/>
      </c>
      <c r="R371" s="157" t="str">
        <f>IF(Table1[[#This Row],[Posting Date]]&lt;&gt;"",$D$10,"")</f>
        <v/>
      </c>
      <c r="S371" s="66"/>
      <c r="T371" s="63"/>
      <c r="U371" s="67"/>
      <c r="V371" s="67"/>
      <c r="W371" s="67" t="str">
        <f t="shared" si="10"/>
        <v/>
      </c>
      <c r="X371" s="159" t="str">
        <f>IF(E371="","",(IF(Table1[[#This Row],[Cur]]="USD",Table1[[#This Row],[Cur_Amount Debit]],Table1[[#This Row],[Cur_Amount Debit]]/Table1[[#This Row],[Exchange Rate]])))</f>
        <v/>
      </c>
      <c r="Y371" s="159" t="str">
        <f>IF(E371="","",(IF(Table1[[#This Row],[Cur]]="USD",Table1[[#This Row],[Cur_Amount Credit]],Table1[[#This Row],[Cur_Amount Credit]]/ExchangeRate)))</f>
        <v/>
      </c>
      <c r="Z371" s="201" t="str">
        <f>IF(E371="","",(Table1[[#This Row],[Debit USD]]-Table1[[#This Row],[Credit USD]]))</f>
        <v/>
      </c>
      <c r="AA371" s="226"/>
      <c r="AB371" s="255"/>
      <c r="AC371" s="1"/>
      <c r="AD371" s="15"/>
      <c r="AE371" s="15" t="str">
        <f>IF(AND(OR(Table1[[#This Row],[Account]]="15030",Table1[[#This Row],[Account]]="15035",Table1[[#This Row],[Account]]="20150"),Table1[[#This Row],[Vendor ID]]=""),1,"")</f>
        <v/>
      </c>
      <c r="AF371" s="15"/>
      <c r="AG371" s="15"/>
      <c r="AH371" s="15"/>
      <c r="AI371" s="46" t="str">
        <f>IF(Table1[[#This Row],[Posting Date]]&lt;&gt;"","GJ-"&amp;CountryID,"")</f>
        <v/>
      </c>
      <c r="AJ371" s="59" t="str">
        <f>IF(Table1[[#This Row],[Posting Date]]&lt;&gt;"",Table1[[#This Row],[Posting Date]],"")</f>
        <v/>
      </c>
      <c r="AK371" s="46"/>
      <c r="AL371" s="46" t="str">
        <f>IF(Table1[[#This Row],[Description]]&lt;&gt;"",Table1[[#This Row],[Description]],"")</f>
        <v/>
      </c>
      <c r="AM371" s="46" t="str">
        <f>IF(Table1[[#This Row],[Posting Date]]&lt;&gt;"",Table1[[#This Row],[Reference Number]],"")</f>
        <v/>
      </c>
      <c r="AN371" s="46" t="str">
        <f>TRIM(Table1[[#This Row],[Line '#]])</f>
        <v/>
      </c>
      <c r="AO371" s="46" t="str">
        <f>TRIM(Table1[[#This Row],[Account]])</f>
        <v/>
      </c>
      <c r="AP371" s="46" t="str">
        <f>IF(Table1[[#This Row],[Posting Date]]&lt;&gt;"",$D$5,"")</f>
        <v/>
      </c>
      <c r="AQ371" s="46" t="str">
        <f>TRIM(Table1[[#This Row],[Departments-Prgrams]])</f>
        <v/>
      </c>
      <c r="AR371" s="46" t="str">
        <f>TRIM(Table1[[#This Row],[Grant]])</f>
        <v/>
      </c>
      <c r="AS371" s="46" t="str">
        <f>TRIM(Table1[[#This Row],[Staff ID]])</f>
        <v/>
      </c>
      <c r="AT371" s="46" t="str">
        <f>IF(TRIM(Table1[[#This Row],[Budget Code]])=0,"",TRIM(Table1[[#This Row],[Budget Code]]))</f>
        <v/>
      </c>
      <c r="AU371" s="46" t="str">
        <f>IF(Table1[[#This Row],[Line Description]]&lt;&gt;"",Table1[[#This Row],[Line Description]],"")</f>
        <v/>
      </c>
      <c r="AV371" s="46" t="str">
        <f>IF(Table1[[#This Row],[Cur_Amount Debit]]&gt;0,ROUND(Table1[[#This Row],[Cur_Amount Debit]],2),"")</f>
        <v/>
      </c>
      <c r="AW371" s="46" t="str">
        <f>IF(Table1[[#This Row],[Cur_Amount Credit]]&gt;0,ROUND(Table1[[#This Row],[Cur_Amount Credit]],2),"")</f>
        <v/>
      </c>
      <c r="AX371" s="46" t="str">
        <f>LEFT(Table1[[#This Row],[Cur]],3)</f>
        <v/>
      </c>
      <c r="AY371" s="59"/>
      <c r="AZ371" s="46"/>
      <c r="BA371" s="46" t="str">
        <f>IF(Table1[[#This Row],[Cur]]&lt;&gt;"",IF(Table1[[#This Row],[Cur]]="USD","",ExchangeRate),"")</f>
        <v/>
      </c>
      <c r="BB371" s="46" t="str">
        <f>IF(Table1[[#This Row],[Grant]]&lt;&gt;"",VLOOKUP(Table1[[#This Row],[Grant]],Grants!B:D,3),"")</f>
        <v/>
      </c>
      <c r="BC371" s="46" t="str">
        <f>TRIM(Table1[[#This Row],[Vendor ID]])</f>
        <v/>
      </c>
      <c r="BD371">
        <f>IF(Table1[[#This Row],[Reference Number]]=Q370,BD370,BD370+1)</f>
        <v>0</v>
      </c>
    </row>
    <row r="372" spans="1:56" ht="11.25" customHeight="1" x14ac:dyDescent="0.25">
      <c r="A372" s="1"/>
      <c r="B372" s="88" t="str">
        <f>IF(Table1[[#This Row],[Posting Date]]&lt;&gt;"",IF(Table1[[#This Row],[Reference Number]]=Q371,B371+1,1),"")</f>
        <v/>
      </c>
      <c r="C372" s="61"/>
      <c r="D372" s="61"/>
      <c r="E372" s="138"/>
      <c r="F372" s="141" t="str">
        <f>IFERROR(IF(VLOOKUP(Table1[[#This Row],[Budget Code Description]],Dimentions!$X$6:$AC$139,2,FALSE)="","",VLOOKUP(Table1[[#This Row],[Budget Code Description]],Dimentions!$X$6:$AC$139,2,FALSE)),"")</f>
        <v/>
      </c>
      <c r="G372" s="141"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1" t="str">
        <f>IFERROR(VLOOKUP(Table1[[#This Row],[Budget Code Description]],Table6[#All],8,FALSE),"")</f>
        <v/>
      </c>
      <c r="L372" s="63"/>
      <c r="M372" s="65" t="str">
        <f>IFERROR(VLOOKUP(Table1[[#This Row],[Staff ID]],Table2[],2,FALSE),"")</f>
        <v/>
      </c>
      <c r="N372" s="209" t="str">
        <f>IFERROR(IF(VLOOKUP(Table1[[#This Row],[Budget Code Description]],Dimentions!$X$6:$AC$134,4,FALSE)="","",VLOOKUP(Table1[[#This Row],[Budget Code Description]],Dimentions!$X$6:$AC$134,4,FALSE)),"")</f>
        <v/>
      </c>
      <c r="O372" s="65" t="str">
        <f>IFERROR(VLOOKUP(Table1[[#This Row],[Vendor ID]],Table549[],2,FALSE),"")</f>
        <v/>
      </c>
      <c r="P372" s="63"/>
      <c r="Q372" s="141" t="str">
        <f>IF(Table1[[#This Row],[Posting Date]]&lt;&gt;"",$D$9,"")</f>
        <v/>
      </c>
      <c r="R372" s="157" t="str">
        <f>IF(Table1[[#This Row],[Posting Date]]&lt;&gt;"",$D$10,"")</f>
        <v/>
      </c>
      <c r="S372" s="66"/>
      <c r="T372" s="63"/>
      <c r="U372" s="67"/>
      <c r="V372" s="67"/>
      <c r="W372" s="67" t="str">
        <f t="shared" si="10"/>
        <v/>
      </c>
      <c r="X372" s="159" t="str">
        <f>IF(E372="","",(IF(Table1[[#This Row],[Cur]]="USD",Table1[[#This Row],[Cur_Amount Debit]],Table1[[#This Row],[Cur_Amount Debit]]/Table1[[#This Row],[Exchange Rate]])))</f>
        <v/>
      </c>
      <c r="Y372" s="159" t="str">
        <f>IF(E372="","",(IF(Table1[[#This Row],[Cur]]="USD",Table1[[#This Row],[Cur_Amount Credit]],Table1[[#This Row],[Cur_Amount Credit]]/ExchangeRate)))</f>
        <v/>
      </c>
      <c r="Z372" s="201" t="str">
        <f>IF(E372="","",(Table1[[#This Row],[Debit USD]]-Table1[[#This Row],[Credit USD]]))</f>
        <v/>
      </c>
      <c r="AA372" s="226"/>
      <c r="AB372" s="255"/>
      <c r="AC372" s="1"/>
      <c r="AD372" s="15"/>
      <c r="AE372" s="15" t="str">
        <f>IF(AND(OR(Table1[[#This Row],[Account]]="15030",Table1[[#This Row],[Account]]="15035",Table1[[#This Row],[Account]]="20150"),Table1[[#This Row],[Vendor ID]]=""),1,"")</f>
        <v/>
      </c>
      <c r="AF372" s="15"/>
      <c r="AG372" s="15"/>
      <c r="AH372" s="15"/>
      <c r="AI372" s="46" t="str">
        <f>IF(Table1[[#This Row],[Posting Date]]&lt;&gt;"","GJ-"&amp;CountryID,"")</f>
        <v/>
      </c>
      <c r="AJ372" s="59" t="str">
        <f>IF(Table1[[#This Row],[Posting Date]]&lt;&gt;"",Table1[[#This Row],[Posting Date]],"")</f>
        <v/>
      </c>
      <c r="AK372" s="46"/>
      <c r="AL372" s="46" t="str">
        <f>IF(Table1[[#This Row],[Description]]&lt;&gt;"",Table1[[#This Row],[Description]],"")</f>
        <v/>
      </c>
      <c r="AM372" s="46" t="str">
        <f>IF(Table1[[#This Row],[Posting Date]]&lt;&gt;"",Table1[[#This Row],[Reference Number]],"")</f>
        <v/>
      </c>
      <c r="AN372" s="46" t="str">
        <f>TRIM(Table1[[#This Row],[Line '#]])</f>
        <v/>
      </c>
      <c r="AO372" s="46" t="str">
        <f>TRIM(Table1[[#This Row],[Account]])</f>
        <v/>
      </c>
      <c r="AP372" s="46" t="str">
        <f>IF(Table1[[#This Row],[Posting Date]]&lt;&gt;"",$D$5,"")</f>
        <v/>
      </c>
      <c r="AQ372" s="46" t="str">
        <f>TRIM(Table1[[#This Row],[Departments-Prgrams]])</f>
        <v/>
      </c>
      <c r="AR372" s="46" t="str">
        <f>TRIM(Table1[[#This Row],[Grant]])</f>
        <v/>
      </c>
      <c r="AS372" s="46" t="str">
        <f>TRIM(Table1[[#This Row],[Staff ID]])</f>
        <v/>
      </c>
      <c r="AT372" s="46" t="str">
        <f>IF(TRIM(Table1[[#This Row],[Budget Code]])=0,"",TRIM(Table1[[#This Row],[Budget Code]]))</f>
        <v/>
      </c>
      <c r="AU372" s="46" t="str">
        <f>IF(Table1[[#This Row],[Line Description]]&lt;&gt;"",Table1[[#This Row],[Line Description]],"")</f>
        <v/>
      </c>
      <c r="AV372" s="46" t="str">
        <f>IF(Table1[[#This Row],[Cur_Amount Debit]]&gt;0,ROUND(Table1[[#This Row],[Cur_Amount Debit]],2),"")</f>
        <v/>
      </c>
      <c r="AW372" s="46" t="str">
        <f>IF(Table1[[#This Row],[Cur_Amount Credit]]&gt;0,ROUND(Table1[[#This Row],[Cur_Amount Credit]],2),"")</f>
        <v/>
      </c>
      <c r="AX372" s="46" t="str">
        <f>LEFT(Table1[[#This Row],[Cur]],3)</f>
        <v/>
      </c>
      <c r="AY372" s="59"/>
      <c r="AZ372" s="46"/>
      <c r="BA372" s="46" t="str">
        <f>IF(Table1[[#This Row],[Cur]]&lt;&gt;"",IF(Table1[[#This Row],[Cur]]="USD","",ExchangeRate),"")</f>
        <v/>
      </c>
      <c r="BB372" s="46" t="str">
        <f>IF(Table1[[#This Row],[Grant]]&lt;&gt;"",VLOOKUP(Table1[[#This Row],[Grant]],Grants!B:D,3),"")</f>
        <v/>
      </c>
      <c r="BC372" s="46" t="str">
        <f>TRIM(Table1[[#This Row],[Vendor ID]])</f>
        <v/>
      </c>
      <c r="BD372">
        <f>IF(Table1[[#This Row],[Reference Number]]=Q371,BD371,BD371+1)</f>
        <v>0</v>
      </c>
    </row>
    <row r="373" spans="1:56" ht="11.25" customHeight="1" x14ac:dyDescent="0.25">
      <c r="A373" s="1"/>
      <c r="B373" s="88" t="str">
        <f>IF(Table1[[#This Row],[Posting Date]]&lt;&gt;"",IF(Table1[[#This Row],[Reference Number]]=Q372,B372+1,1),"")</f>
        <v/>
      </c>
      <c r="C373" s="61"/>
      <c r="D373" s="61"/>
      <c r="E373" s="138"/>
      <c r="F373" s="141" t="str">
        <f>IFERROR(IF(VLOOKUP(Table1[[#This Row],[Budget Code Description]],Dimentions!$X$6:$AC$139,2,FALSE)="","",VLOOKUP(Table1[[#This Row],[Budget Code Description]],Dimentions!$X$6:$AC$139,2,FALSE)),"")</f>
        <v/>
      </c>
      <c r="G373" s="141"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1" t="str">
        <f>IFERROR(VLOOKUP(Table1[[#This Row],[Budget Code Description]],Table6[#All],8,FALSE),"")</f>
        <v/>
      </c>
      <c r="L373" s="63"/>
      <c r="M373" s="65" t="str">
        <f>IFERROR(VLOOKUP(Table1[[#This Row],[Staff ID]],Table2[],2,FALSE),"")</f>
        <v/>
      </c>
      <c r="N373" s="209" t="str">
        <f>IFERROR(IF(VLOOKUP(Table1[[#This Row],[Budget Code Description]],Dimentions!$X$6:$AC$134,4,FALSE)="","",VLOOKUP(Table1[[#This Row],[Budget Code Description]],Dimentions!$X$6:$AC$134,4,FALSE)),"")</f>
        <v/>
      </c>
      <c r="O373" s="65" t="str">
        <f>IFERROR(VLOOKUP(Table1[[#This Row],[Vendor ID]],Table549[],2,FALSE),"")</f>
        <v/>
      </c>
      <c r="P373" s="63"/>
      <c r="Q373" s="141" t="str">
        <f>IF(Table1[[#This Row],[Posting Date]]&lt;&gt;"",$D$9,"")</f>
        <v/>
      </c>
      <c r="R373" s="157" t="str">
        <f>IF(Table1[[#This Row],[Posting Date]]&lt;&gt;"",$D$10,"")</f>
        <v/>
      </c>
      <c r="S373" s="66"/>
      <c r="T373" s="63"/>
      <c r="U373" s="67"/>
      <c r="V373" s="67"/>
      <c r="W373" s="67" t="str">
        <f t="shared" si="10"/>
        <v/>
      </c>
      <c r="X373" s="159" t="str">
        <f>IF(E373="","",(IF(Table1[[#This Row],[Cur]]="USD",Table1[[#This Row],[Cur_Amount Debit]],Table1[[#This Row],[Cur_Amount Debit]]/Table1[[#This Row],[Exchange Rate]])))</f>
        <v/>
      </c>
      <c r="Y373" s="159" t="str">
        <f>IF(E373="","",(IF(Table1[[#This Row],[Cur]]="USD",Table1[[#This Row],[Cur_Amount Credit]],Table1[[#This Row],[Cur_Amount Credit]]/ExchangeRate)))</f>
        <v/>
      </c>
      <c r="Z373" s="201" t="str">
        <f>IF(E373="","",(Table1[[#This Row],[Debit USD]]-Table1[[#This Row],[Credit USD]]))</f>
        <v/>
      </c>
      <c r="AA373" s="226"/>
      <c r="AB373" s="255"/>
      <c r="AC373" s="1"/>
      <c r="AD373" s="15"/>
      <c r="AE373" s="15" t="str">
        <f>IF(AND(OR(Table1[[#This Row],[Account]]="15030",Table1[[#This Row],[Account]]="15035",Table1[[#This Row],[Account]]="20150"),Table1[[#This Row],[Vendor ID]]=""),1,"")</f>
        <v/>
      </c>
      <c r="AF373" s="15"/>
      <c r="AG373" s="15"/>
      <c r="AH373" s="15"/>
      <c r="AI373" s="46" t="str">
        <f>IF(Table1[[#This Row],[Posting Date]]&lt;&gt;"","GJ-"&amp;CountryID,"")</f>
        <v/>
      </c>
      <c r="AJ373" s="59" t="str">
        <f>IF(Table1[[#This Row],[Posting Date]]&lt;&gt;"",Table1[[#This Row],[Posting Date]],"")</f>
        <v/>
      </c>
      <c r="AK373" s="46"/>
      <c r="AL373" s="46" t="str">
        <f>IF(Table1[[#This Row],[Description]]&lt;&gt;"",Table1[[#This Row],[Description]],"")</f>
        <v/>
      </c>
      <c r="AM373" s="46" t="str">
        <f>IF(Table1[[#This Row],[Posting Date]]&lt;&gt;"",Table1[[#This Row],[Reference Number]],"")</f>
        <v/>
      </c>
      <c r="AN373" s="46" t="str">
        <f>TRIM(Table1[[#This Row],[Line '#]])</f>
        <v/>
      </c>
      <c r="AO373" s="46" t="str">
        <f>TRIM(Table1[[#This Row],[Account]])</f>
        <v/>
      </c>
      <c r="AP373" s="46" t="str">
        <f>IF(Table1[[#This Row],[Posting Date]]&lt;&gt;"",$D$5,"")</f>
        <v/>
      </c>
      <c r="AQ373" s="46" t="str">
        <f>TRIM(Table1[[#This Row],[Departments-Prgrams]])</f>
        <v/>
      </c>
      <c r="AR373" s="46" t="str">
        <f>TRIM(Table1[[#This Row],[Grant]])</f>
        <v/>
      </c>
      <c r="AS373" s="46" t="str">
        <f>TRIM(Table1[[#This Row],[Staff ID]])</f>
        <v/>
      </c>
      <c r="AT373" s="46" t="str">
        <f>IF(TRIM(Table1[[#This Row],[Budget Code]])=0,"",TRIM(Table1[[#This Row],[Budget Code]]))</f>
        <v/>
      </c>
      <c r="AU373" s="46" t="str">
        <f>IF(Table1[[#This Row],[Line Description]]&lt;&gt;"",Table1[[#This Row],[Line Description]],"")</f>
        <v/>
      </c>
      <c r="AV373" s="46" t="str">
        <f>IF(Table1[[#This Row],[Cur_Amount Debit]]&gt;0,ROUND(Table1[[#This Row],[Cur_Amount Debit]],2),"")</f>
        <v/>
      </c>
      <c r="AW373" s="46" t="str">
        <f>IF(Table1[[#This Row],[Cur_Amount Credit]]&gt;0,ROUND(Table1[[#This Row],[Cur_Amount Credit]],2),"")</f>
        <v/>
      </c>
      <c r="AX373" s="46" t="str">
        <f>LEFT(Table1[[#This Row],[Cur]],3)</f>
        <v/>
      </c>
      <c r="AY373" s="59"/>
      <c r="AZ373" s="46"/>
      <c r="BA373" s="46" t="str">
        <f>IF(Table1[[#This Row],[Cur]]&lt;&gt;"",IF(Table1[[#This Row],[Cur]]="USD","",ExchangeRate),"")</f>
        <v/>
      </c>
      <c r="BB373" s="46" t="str">
        <f>IF(Table1[[#This Row],[Grant]]&lt;&gt;"",VLOOKUP(Table1[[#This Row],[Grant]],Grants!B:D,3),"")</f>
        <v/>
      </c>
      <c r="BC373" s="46" t="str">
        <f>TRIM(Table1[[#This Row],[Vendor ID]])</f>
        <v/>
      </c>
      <c r="BD373">
        <f>IF(Table1[[#This Row],[Reference Number]]=Q372,BD372,BD372+1)</f>
        <v>0</v>
      </c>
    </row>
    <row r="374" spans="1:56" ht="11.25" customHeight="1" x14ac:dyDescent="0.25">
      <c r="A374" s="1"/>
      <c r="B374" s="88" t="str">
        <f>IF(Table1[[#This Row],[Posting Date]]&lt;&gt;"",IF(Table1[[#This Row],[Reference Number]]=Q373,B373+1,1),"")</f>
        <v/>
      </c>
      <c r="C374" s="61"/>
      <c r="D374" s="61"/>
      <c r="E374" s="138"/>
      <c r="F374" s="141" t="str">
        <f>IFERROR(IF(VLOOKUP(Table1[[#This Row],[Budget Code Description]],Dimentions!$X$6:$AC$139,2,FALSE)="","",VLOOKUP(Table1[[#This Row],[Budget Code Description]],Dimentions!$X$6:$AC$139,2,FALSE)),"")</f>
        <v/>
      </c>
      <c r="G374" s="141"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1" t="str">
        <f>IFERROR(VLOOKUP(Table1[[#This Row],[Budget Code Description]],Table6[#All],8,FALSE),"")</f>
        <v/>
      </c>
      <c r="L374" s="63"/>
      <c r="M374" s="65" t="str">
        <f>IFERROR(VLOOKUP(Table1[[#This Row],[Staff ID]],Table2[],2,FALSE),"")</f>
        <v/>
      </c>
      <c r="N374" s="209" t="str">
        <f>IFERROR(IF(VLOOKUP(Table1[[#This Row],[Budget Code Description]],Dimentions!$X$6:$AC$134,4,FALSE)="","",VLOOKUP(Table1[[#This Row],[Budget Code Description]],Dimentions!$X$6:$AC$134,4,FALSE)),"")</f>
        <v/>
      </c>
      <c r="O374" s="65" t="str">
        <f>IFERROR(VLOOKUP(Table1[[#This Row],[Vendor ID]],Table549[],2,FALSE),"")</f>
        <v/>
      </c>
      <c r="P374" s="63"/>
      <c r="Q374" s="141" t="str">
        <f>IF(Table1[[#This Row],[Posting Date]]&lt;&gt;"",$D$9,"")</f>
        <v/>
      </c>
      <c r="R374" s="157" t="str">
        <f>IF(Table1[[#This Row],[Posting Date]]&lt;&gt;"",$D$10,"")</f>
        <v/>
      </c>
      <c r="S374" s="66"/>
      <c r="T374" s="63"/>
      <c r="U374" s="67"/>
      <c r="V374" s="67"/>
      <c r="W374" s="67" t="str">
        <f t="shared" si="10"/>
        <v/>
      </c>
      <c r="X374" s="159" t="str">
        <f>IF(E374="","",(IF(Table1[[#This Row],[Cur]]="USD",Table1[[#This Row],[Cur_Amount Debit]],Table1[[#This Row],[Cur_Amount Debit]]/Table1[[#This Row],[Exchange Rate]])))</f>
        <v/>
      </c>
      <c r="Y374" s="159" t="str">
        <f>IF(E374="","",(IF(Table1[[#This Row],[Cur]]="USD",Table1[[#This Row],[Cur_Amount Credit]],Table1[[#This Row],[Cur_Amount Credit]]/ExchangeRate)))</f>
        <v/>
      </c>
      <c r="Z374" s="201" t="str">
        <f>IF(E374="","",(Table1[[#This Row],[Debit USD]]-Table1[[#This Row],[Credit USD]]))</f>
        <v/>
      </c>
      <c r="AA374" s="226"/>
      <c r="AB374" s="255"/>
      <c r="AC374" s="1"/>
      <c r="AD374" s="15"/>
      <c r="AE374" s="15" t="str">
        <f>IF(AND(OR(Table1[[#This Row],[Account]]="15030",Table1[[#This Row],[Account]]="15035",Table1[[#This Row],[Account]]="20150"),Table1[[#This Row],[Vendor ID]]=""),1,"")</f>
        <v/>
      </c>
      <c r="AF374" s="15"/>
      <c r="AG374" s="15"/>
      <c r="AH374" s="15"/>
      <c r="AI374" s="46" t="str">
        <f>IF(Table1[[#This Row],[Posting Date]]&lt;&gt;"","GJ-"&amp;CountryID,"")</f>
        <v/>
      </c>
      <c r="AJ374" s="59" t="str">
        <f>IF(Table1[[#This Row],[Posting Date]]&lt;&gt;"",Table1[[#This Row],[Posting Date]],"")</f>
        <v/>
      </c>
      <c r="AK374" s="46"/>
      <c r="AL374" s="46" t="str">
        <f>IF(Table1[[#This Row],[Description]]&lt;&gt;"",Table1[[#This Row],[Description]],"")</f>
        <v/>
      </c>
      <c r="AM374" s="46" t="str">
        <f>IF(Table1[[#This Row],[Posting Date]]&lt;&gt;"",Table1[[#This Row],[Reference Number]],"")</f>
        <v/>
      </c>
      <c r="AN374" s="46" t="str">
        <f>TRIM(Table1[[#This Row],[Line '#]])</f>
        <v/>
      </c>
      <c r="AO374" s="46" t="str">
        <f>TRIM(Table1[[#This Row],[Account]])</f>
        <v/>
      </c>
      <c r="AP374" s="46" t="str">
        <f>IF(Table1[[#This Row],[Posting Date]]&lt;&gt;"",$D$5,"")</f>
        <v/>
      </c>
      <c r="AQ374" s="46" t="str">
        <f>TRIM(Table1[[#This Row],[Departments-Prgrams]])</f>
        <v/>
      </c>
      <c r="AR374" s="46" t="str">
        <f>TRIM(Table1[[#This Row],[Grant]])</f>
        <v/>
      </c>
      <c r="AS374" s="46" t="str">
        <f>TRIM(Table1[[#This Row],[Staff ID]])</f>
        <v/>
      </c>
      <c r="AT374" s="46" t="str">
        <f>IF(TRIM(Table1[[#This Row],[Budget Code]])=0,"",TRIM(Table1[[#This Row],[Budget Code]]))</f>
        <v/>
      </c>
      <c r="AU374" s="46" t="str">
        <f>IF(Table1[[#This Row],[Line Description]]&lt;&gt;"",Table1[[#This Row],[Line Description]],"")</f>
        <v/>
      </c>
      <c r="AV374" s="46" t="str">
        <f>IF(Table1[[#This Row],[Cur_Amount Debit]]&gt;0,ROUND(Table1[[#This Row],[Cur_Amount Debit]],2),"")</f>
        <v/>
      </c>
      <c r="AW374" s="46" t="str">
        <f>IF(Table1[[#This Row],[Cur_Amount Credit]]&gt;0,ROUND(Table1[[#This Row],[Cur_Amount Credit]],2),"")</f>
        <v/>
      </c>
      <c r="AX374" s="46" t="str">
        <f>LEFT(Table1[[#This Row],[Cur]],3)</f>
        <v/>
      </c>
      <c r="AY374" s="59"/>
      <c r="AZ374" s="46"/>
      <c r="BA374" s="46" t="str">
        <f>IF(Table1[[#This Row],[Cur]]&lt;&gt;"",IF(Table1[[#This Row],[Cur]]="USD","",ExchangeRate),"")</f>
        <v/>
      </c>
      <c r="BB374" s="46" t="str">
        <f>IF(Table1[[#This Row],[Grant]]&lt;&gt;"",VLOOKUP(Table1[[#This Row],[Grant]],Grants!B:D,3),"")</f>
        <v/>
      </c>
      <c r="BC374" s="46" t="str">
        <f>TRIM(Table1[[#This Row],[Vendor ID]])</f>
        <v/>
      </c>
      <c r="BD374">
        <f>IF(Table1[[#This Row],[Reference Number]]=Q373,BD373,BD373+1)</f>
        <v>0</v>
      </c>
    </row>
    <row r="375" spans="1:56" ht="11.25" customHeight="1" x14ac:dyDescent="0.25">
      <c r="A375" s="1"/>
      <c r="B375" s="88" t="str">
        <f>IF(Table1[[#This Row],[Posting Date]]&lt;&gt;"",IF(Table1[[#This Row],[Reference Number]]=Q374,B374+1,1),"")</f>
        <v/>
      </c>
      <c r="C375" s="61"/>
      <c r="D375" s="61"/>
      <c r="E375" s="138"/>
      <c r="F375" s="141" t="str">
        <f>IFERROR(IF(VLOOKUP(Table1[[#This Row],[Budget Code Description]],Dimentions!$X$6:$AC$139,2,FALSE)="","",VLOOKUP(Table1[[#This Row],[Budget Code Description]],Dimentions!$X$6:$AC$139,2,FALSE)),"")</f>
        <v/>
      </c>
      <c r="G375" s="141"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1" t="str">
        <f>IFERROR(VLOOKUP(Table1[[#This Row],[Budget Code Description]],Table6[#All],8,FALSE),"")</f>
        <v/>
      </c>
      <c r="L375" s="63"/>
      <c r="M375" s="65" t="str">
        <f>IFERROR(VLOOKUP(Table1[[#This Row],[Staff ID]],Table2[],2,FALSE),"")</f>
        <v/>
      </c>
      <c r="N375" s="209" t="str">
        <f>IFERROR(IF(VLOOKUP(Table1[[#This Row],[Budget Code Description]],Dimentions!$X$6:$AC$134,4,FALSE)="","",VLOOKUP(Table1[[#This Row],[Budget Code Description]],Dimentions!$X$6:$AC$134,4,FALSE)),"")</f>
        <v/>
      </c>
      <c r="O375" s="65" t="str">
        <f>IFERROR(VLOOKUP(Table1[[#This Row],[Vendor ID]],Table549[],2,FALSE),"")</f>
        <v/>
      </c>
      <c r="P375" s="63"/>
      <c r="Q375" s="141" t="str">
        <f>IF(Table1[[#This Row],[Posting Date]]&lt;&gt;"",$D$9,"")</f>
        <v/>
      </c>
      <c r="R375" s="157" t="str">
        <f>IF(Table1[[#This Row],[Posting Date]]&lt;&gt;"",$D$10,"")</f>
        <v/>
      </c>
      <c r="S375" s="66"/>
      <c r="T375" s="63"/>
      <c r="U375" s="67"/>
      <c r="V375" s="67"/>
      <c r="W375" s="67" t="str">
        <f t="shared" si="10"/>
        <v/>
      </c>
      <c r="X375" s="159" t="str">
        <f>IF(E375="","",(IF(Table1[[#This Row],[Cur]]="USD",Table1[[#This Row],[Cur_Amount Debit]],Table1[[#This Row],[Cur_Amount Debit]]/Table1[[#This Row],[Exchange Rate]])))</f>
        <v/>
      </c>
      <c r="Y375" s="159" t="str">
        <f>IF(E375="","",(IF(Table1[[#This Row],[Cur]]="USD",Table1[[#This Row],[Cur_Amount Credit]],Table1[[#This Row],[Cur_Amount Credit]]/ExchangeRate)))</f>
        <v/>
      </c>
      <c r="Z375" s="201" t="str">
        <f>IF(E375="","",(Table1[[#This Row],[Debit USD]]-Table1[[#This Row],[Credit USD]]))</f>
        <v/>
      </c>
      <c r="AA375" s="226"/>
      <c r="AB375" s="255"/>
      <c r="AC375" s="1"/>
      <c r="AD375" s="15"/>
      <c r="AE375" s="15" t="str">
        <f>IF(AND(OR(Table1[[#This Row],[Account]]="15030",Table1[[#This Row],[Account]]="15035",Table1[[#This Row],[Account]]="20150"),Table1[[#This Row],[Vendor ID]]=""),1,"")</f>
        <v/>
      </c>
      <c r="AF375" s="15"/>
      <c r="AG375" s="15"/>
      <c r="AH375" s="15"/>
      <c r="AI375" s="46" t="str">
        <f>IF(Table1[[#This Row],[Posting Date]]&lt;&gt;"","GJ-"&amp;CountryID,"")</f>
        <v/>
      </c>
      <c r="AJ375" s="59" t="str">
        <f>IF(Table1[[#This Row],[Posting Date]]&lt;&gt;"",Table1[[#This Row],[Posting Date]],"")</f>
        <v/>
      </c>
      <c r="AK375" s="46"/>
      <c r="AL375" s="46" t="str">
        <f>IF(Table1[[#This Row],[Description]]&lt;&gt;"",Table1[[#This Row],[Description]],"")</f>
        <v/>
      </c>
      <c r="AM375" s="46" t="str">
        <f>IF(Table1[[#This Row],[Posting Date]]&lt;&gt;"",Table1[[#This Row],[Reference Number]],"")</f>
        <v/>
      </c>
      <c r="AN375" s="46" t="str">
        <f>TRIM(Table1[[#This Row],[Line '#]])</f>
        <v/>
      </c>
      <c r="AO375" s="46" t="str">
        <f>TRIM(Table1[[#This Row],[Account]])</f>
        <v/>
      </c>
      <c r="AP375" s="46" t="str">
        <f>IF(Table1[[#This Row],[Posting Date]]&lt;&gt;"",$D$5,"")</f>
        <v/>
      </c>
      <c r="AQ375" s="46" t="str">
        <f>TRIM(Table1[[#This Row],[Departments-Prgrams]])</f>
        <v/>
      </c>
      <c r="AR375" s="46" t="str">
        <f>TRIM(Table1[[#This Row],[Grant]])</f>
        <v/>
      </c>
      <c r="AS375" s="46" t="str">
        <f>TRIM(Table1[[#This Row],[Staff ID]])</f>
        <v/>
      </c>
      <c r="AT375" s="46" t="str">
        <f>IF(TRIM(Table1[[#This Row],[Budget Code]])=0,"",TRIM(Table1[[#This Row],[Budget Code]]))</f>
        <v/>
      </c>
      <c r="AU375" s="46" t="str">
        <f>IF(Table1[[#This Row],[Line Description]]&lt;&gt;"",Table1[[#This Row],[Line Description]],"")</f>
        <v/>
      </c>
      <c r="AV375" s="46" t="str">
        <f>IF(Table1[[#This Row],[Cur_Amount Debit]]&gt;0,ROUND(Table1[[#This Row],[Cur_Amount Debit]],2),"")</f>
        <v/>
      </c>
      <c r="AW375" s="46" t="str">
        <f>IF(Table1[[#This Row],[Cur_Amount Credit]]&gt;0,ROUND(Table1[[#This Row],[Cur_Amount Credit]],2),"")</f>
        <v/>
      </c>
      <c r="AX375" s="46" t="str">
        <f>LEFT(Table1[[#This Row],[Cur]],3)</f>
        <v/>
      </c>
      <c r="AY375" s="59"/>
      <c r="AZ375" s="46"/>
      <c r="BA375" s="46" t="str">
        <f>IF(Table1[[#This Row],[Cur]]&lt;&gt;"",IF(Table1[[#This Row],[Cur]]="USD","",ExchangeRate),"")</f>
        <v/>
      </c>
      <c r="BB375" s="46" t="str">
        <f>IF(Table1[[#This Row],[Grant]]&lt;&gt;"",VLOOKUP(Table1[[#This Row],[Grant]],Grants!B:D,3),"")</f>
        <v/>
      </c>
      <c r="BC375" s="46" t="str">
        <f>TRIM(Table1[[#This Row],[Vendor ID]])</f>
        <v/>
      </c>
      <c r="BD375">
        <f>IF(Table1[[#This Row],[Reference Number]]=Q374,BD374,BD374+1)</f>
        <v>0</v>
      </c>
    </row>
    <row r="376" spans="1:56" ht="11.25" customHeight="1" x14ac:dyDescent="0.25">
      <c r="A376" s="1"/>
      <c r="B376" s="88" t="str">
        <f>IF(Table1[[#This Row],[Posting Date]]&lt;&gt;"",IF(Table1[[#This Row],[Reference Number]]=Q375,B375+1,1),"")</f>
        <v/>
      </c>
      <c r="C376" s="61"/>
      <c r="D376" s="61"/>
      <c r="E376" s="138"/>
      <c r="F376" s="141" t="str">
        <f>IFERROR(IF(VLOOKUP(Table1[[#This Row],[Budget Code Description]],Dimentions!$X$6:$AC$139,2,FALSE)="","",VLOOKUP(Table1[[#This Row],[Budget Code Description]],Dimentions!$X$6:$AC$139,2,FALSE)),"")</f>
        <v/>
      </c>
      <c r="G376" s="141"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1" t="str">
        <f>IFERROR(VLOOKUP(Table1[[#This Row],[Budget Code Description]],Table6[#All],8,FALSE),"")</f>
        <v/>
      </c>
      <c r="L376" s="63"/>
      <c r="M376" s="65" t="str">
        <f>IFERROR(VLOOKUP(Table1[[#This Row],[Staff ID]],Table2[],2,FALSE),"")</f>
        <v/>
      </c>
      <c r="N376" s="209" t="str">
        <f>IFERROR(IF(VLOOKUP(Table1[[#This Row],[Budget Code Description]],Dimentions!$X$6:$AC$134,4,FALSE)="","",VLOOKUP(Table1[[#This Row],[Budget Code Description]],Dimentions!$X$6:$AC$134,4,FALSE)),"")</f>
        <v/>
      </c>
      <c r="O376" s="65" t="str">
        <f>IFERROR(VLOOKUP(Table1[[#This Row],[Vendor ID]],Table549[],2,FALSE),"")</f>
        <v/>
      </c>
      <c r="P376" s="63"/>
      <c r="Q376" s="141" t="str">
        <f>IF(Table1[[#This Row],[Posting Date]]&lt;&gt;"",$D$9,"")</f>
        <v/>
      </c>
      <c r="R376" s="157" t="str">
        <f>IF(Table1[[#This Row],[Posting Date]]&lt;&gt;"",$D$10,"")</f>
        <v/>
      </c>
      <c r="S376" s="66"/>
      <c r="T376" s="63"/>
      <c r="U376" s="67"/>
      <c r="V376" s="67"/>
      <c r="W376" s="67" t="str">
        <f t="shared" si="10"/>
        <v/>
      </c>
      <c r="X376" s="159" t="str">
        <f>IF(E376="","",(IF(Table1[[#This Row],[Cur]]="USD",Table1[[#This Row],[Cur_Amount Debit]],Table1[[#This Row],[Cur_Amount Debit]]/Table1[[#This Row],[Exchange Rate]])))</f>
        <v/>
      </c>
      <c r="Y376" s="159" t="str">
        <f>IF(E376="","",(IF(Table1[[#This Row],[Cur]]="USD",Table1[[#This Row],[Cur_Amount Credit]],Table1[[#This Row],[Cur_Amount Credit]]/ExchangeRate)))</f>
        <v/>
      </c>
      <c r="Z376" s="201" t="str">
        <f>IF(E376="","",(Table1[[#This Row],[Debit USD]]-Table1[[#This Row],[Credit USD]]))</f>
        <v/>
      </c>
      <c r="AA376" s="226"/>
      <c r="AB376" s="255"/>
      <c r="AC376" s="1"/>
      <c r="AD376" s="15"/>
      <c r="AE376" s="15" t="str">
        <f>IF(AND(OR(Table1[[#This Row],[Account]]="15030",Table1[[#This Row],[Account]]="15035",Table1[[#This Row],[Account]]="20150"),Table1[[#This Row],[Vendor ID]]=""),1,"")</f>
        <v/>
      </c>
      <c r="AF376" s="15"/>
      <c r="AG376" s="15"/>
      <c r="AH376" s="15"/>
      <c r="AI376" s="46" t="str">
        <f>IF(Table1[[#This Row],[Posting Date]]&lt;&gt;"","GJ-"&amp;CountryID,"")</f>
        <v/>
      </c>
      <c r="AJ376" s="59" t="str">
        <f>IF(Table1[[#This Row],[Posting Date]]&lt;&gt;"",Table1[[#This Row],[Posting Date]],"")</f>
        <v/>
      </c>
      <c r="AK376" s="46"/>
      <c r="AL376" s="46" t="str">
        <f>IF(Table1[[#This Row],[Description]]&lt;&gt;"",Table1[[#This Row],[Description]],"")</f>
        <v/>
      </c>
      <c r="AM376" s="46" t="str">
        <f>IF(Table1[[#This Row],[Posting Date]]&lt;&gt;"",Table1[[#This Row],[Reference Number]],"")</f>
        <v/>
      </c>
      <c r="AN376" s="46" t="str">
        <f>TRIM(Table1[[#This Row],[Line '#]])</f>
        <v/>
      </c>
      <c r="AO376" s="46" t="str">
        <f>TRIM(Table1[[#This Row],[Account]])</f>
        <v/>
      </c>
      <c r="AP376" s="46" t="str">
        <f>IF(Table1[[#This Row],[Posting Date]]&lt;&gt;"",$D$5,"")</f>
        <v/>
      </c>
      <c r="AQ376" s="46" t="str">
        <f>TRIM(Table1[[#This Row],[Departments-Prgrams]])</f>
        <v/>
      </c>
      <c r="AR376" s="46" t="str">
        <f>TRIM(Table1[[#This Row],[Grant]])</f>
        <v/>
      </c>
      <c r="AS376" s="46" t="str">
        <f>TRIM(Table1[[#This Row],[Staff ID]])</f>
        <v/>
      </c>
      <c r="AT376" s="46" t="str">
        <f>IF(TRIM(Table1[[#This Row],[Budget Code]])=0,"",TRIM(Table1[[#This Row],[Budget Code]]))</f>
        <v/>
      </c>
      <c r="AU376" s="46" t="str">
        <f>IF(Table1[[#This Row],[Line Description]]&lt;&gt;"",Table1[[#This Row],[Line Description]],"")</f>
        <v/>
      </c>
      <c r="AV376" s="46" t="str">
        <f>IF(Table1[[#This Row],[Cur_Amount Debit]]&gt;0,ROUND(Table1[[#This Row],[Cur_Amount Debit]],2),"")</f>
        <v/>
      </c>
      <c r="AW376" s="46" t="str">
        <f>IF(Table1[[#This Row],[Cur_Amount Credit]]&gt;0,ROUND(Table1[[#This Row],[Cur_Amount Credit]],2),"")</f>
        <v/>
      </c>
      <c r="AX376" s="46" t="str">
        <f>LEFT(Table1[[#This Row],[Cur]],3)</f>
        <v/>
      </c>
      <c r="AY376" s="59"/>
      <c r="AZ376" s="46"/>
      <c r="BA376" s="46" t="str">
        <f>IF(Table1[[#This Row],[Cur]]&lt;&gt;"",IF(Table1[[#This Row],[Cur]]="USD","",ExchangeRate),"")</f>
        <v/>
      </c>
      <c r="BB376" s="46" t="str">
        <f>IF(Table1[[#This Row],[Grant]]&lt;&gt;"",VLOOKUP(Table1[[#This Row],[Grant]],Grants!B:D,3),"")</f>
        <v/>
      </c>
      <c r="BC376" s="46" t="str">
        <f>TRIM(Table1[[#This Row],[Vendor ID]])</f>
        <v/>
      </c>
      <c r="BD376">
        <f>IF(Table1[[#This Row],[Reference Number]]=Q375,BD375,BD375+1)</f>
        <v>0</v>
      </c>
    </row>
    <row r="377" spans="1:56" ht="11.25" customHeight="1" x14ac:dyDescent="0.25">
      <c r="A377" s="1"/>
      <c r="B377" s="88" t="str">
        <f>IF(Table1[[#This Row],[Posting Date]]&lt;&gt;"",IF(Table1[[#This Row],[Reference Number]]=Q376,B376+1,1),"")</f>
        <v/>
      </c>
      <c r="C377" s="61"/>
      <c r="D377" s="61"/>
      <c r="E377" s="138"/>
      <c r="F377" s="141" t="str">
        <f>IFERROR(IF(VLOOKUP(Table1[[#This Row],[Budget Code Description]],Dimentions!$X$6:$AC$139,2,FALSE)="","",VLOOKUP(Table1[[#This Row],[Budget Code Description]],Dimentions!$X$6:$AC$139,2,FALSE)),"")</f>
        <v/>
      </c>
      <c r="G377" s="141"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1" t="str">
        <f>IFERROR(VLOOKUP(Table1[[#This Row],[Budget Code Description]],Table6[#All],8,FALSE),"")</f>
        <v/>
      </c>
      <c r="L377" s="63"/>
      <c r="M377" s="65" t="str">
        <f>IFERROR(VLOOKUP(Table1[[#This Row],[Staff ID]],Table2[],2,FALSE),"")</f>
        <v/>
      </c>
      <c r="N377" s="209" t="str">
        <f>IFERROR(IF(VLOOKUP(Table1[[#This Row],[Budget Code Description]],Dimentions!$X$6:$AC$134,4,FALSE)="","",VLOOKUP(Table1[[#This Row],[Budget Code Description]],Dimentions!$X$6:$AC$134,4,FALSE)),"")</f>
        <v/>
      </c>
      <c r="O377" s="65" t="str">
        <f>IFERROR(VLOOKUP(Table1[[#This Row],[Vendor ID]],Table549[],2,FALSE),"")</f>
        <v/>
      </c>
      <c r="P377" s="63"/>
      <c r="Q377" s="141" t="str">
        <f>IF(Table1[[#This Row],[Posting Date]]&lt;&gt;"",$D$9,"")</f>
        <v/>
      </c>
      <c r="R377" s="157" t="str">
        <f>IF(Table1[[#This Row],[Posting Date]]&lt;&gt;"",$D$10,"")</f>
        <v/>
      </c>
      <c r="S377" s="66"/>
      <c r="T377" s="63"/>
      <c r="U377" s="67"/>
      <c r="V377" s="67"/>
      <c r="W377" s="67" t="str">
        <f t="shared" si="10"/>
        <v/>
      </c>
      <c r="X377" s="159" t="str">
        <f>IF(E377="","",(IF(Table1[[#This Row],[Cur]]="USD",Table1[[#This Row],[Cur_Amount Debit]],Table1[[#This Row],[Cur_Amount Debit]]/Table1[[#This Row],[Exchange Rate]])))</f>
        <v/>
      </c>
      <c r="Y377" s="159" t="str">
        <f>IF(E377="","",(IF(Table1[[#This Row],[Cur]]="USD",Table1[[#This Row],[Cur_Amount Credit]],Table1[[#This Row],[Cur_Amount Credit]]/ExchangeRate)))</f>
        <v/>
      </c>
      <c r="Z377" s="201" t="str">
        <f>IF(E377="","",(Table1[[#This Row],[Debit USD]]-Table1[[#This Row],[Credit USD]]))</f>
        <v/>
      </c>
      <c r="AA377" s="226"/>
      <c r="AB377" s="255"/>
      <c r="AC377" s="1"/>
      <c r="AD377" s="15"/>
      <c r="AE377" s="15" t="str">
        <f>IF(AND(OR(Table1[[#This Row],[Account]]="15030",Table1[[#This Row],[Account]]="15035",Table1[[#This Row],[Account]]="20150"),Table1[[#This Row],[Vendor ID]]=""),1,"")</f>
        <v/>
      </c>
      <c r="AF377" s="15"/>
      <c r="AG377" s="15"/>
      <c r="AH377" s="15"/>
      <c r="AI377" s="46" t="str">
        <f>IF(Table1[[#This Row],[Posting Date]]&lt;&gt;"","GJ-"&amp;CountryID,"")</f>
        <v/>
      </c>
      <c r="AJ377" s="59" t="str">
        <f>IF(Table1[[#This Row],[Posting Date]]&lt;&gt;"",Table1[[#This Row],[Posting Date]],"")</f>
        <v/>
      </c>
      <c r="AK377" s="46"/>
      <c r="AL377" s="46" t="str">
        <f>IF(Table1[[#This Row],[Description]]&lt;&gt;"",Table1[[#This Row],[Description]],"")</f>
        <v/>
      </c>
      <c r="AM377" s="46" t="str">
        <f>IF(Table1[[#This Row],[Posting Date]]&lt;&gt;"",Table1[[#This Row],[Reference Number]],"")</f>
        <v/>
      </c>
      <c r="AN377" s="46" t="str">
        <f>TRIM(Table1[[#This Row],[Line '#]])</f>
        <v/>
      </c>
      <c r="AO377" s="46" t="str">
        <f>TRIM(Table1[[#This Row],[Account]])</f>
        <v/>
      </c>
      <c r="AP377" s="46" t="str">
        <f>IF(Table1[[#This Row],[Posting Date]]&lt;&gt;"",$D$5,"")</f>
        <v/>
      </c>
      <c r="AQ377" s="46" t="str">
        <f>TRIM(Table1[[#This Row],[Departments-Prgrams]])</f>
        <v/>
      </c>
      <c r="AR377" s="46" t="str">
        <f>TRIM(Table1[[#This Row],[Grant]])</f>
        <v/>
      </c>
      <c r="AS377" s="46" t="str">
        <f>TRIM(Table1[[#This Row],[Staff ID]])</f>
        <v/>
      </c>
      <c r="AT377" s="46" t="str">
        <f>IF(TRIM(Table1[[#This Row],[Budget Code]])=0,"",TRIM(Table1[[#This Row],[Budget Code]]))</f>
        <v/>
      </c>
      <c r="AU377" s="46" t="str">
        <f>IF(Table1[[#This Row],[Line Description]]&lt;&gt;"",Table1[[#This Row],[Line Description]],"")</f>
        <v/>
      </c>
      <c r="AV377" s="46" t="str">
        <f>IF(Table1[[#This Row],[Cur_Amount Debit]]&gt;0,ROUND(Table1[[#This Row],[Cur_Amount Debit]],2),"")</f>
        <v/>
      </c>
      <c r="AW377" s="46" t="str">
        <f>IF(Table1[[#This Row],[Cur_Amount Credit]]&gt;0,ROUND(Table1[[#This Row],[Cur_Amount Credit]],2),"")</f>
        <v/>
      </c>
      <c r="AX377" s="46" t="str">
        <f>LEFT(Table1[[#This Row],[Cur]],3)</f>
        <v/>
      </c>
      <c r="AY377" s="59"/>
      <c r="AZ377" s="46"/>
      <c r="BA377" s="46" t="str">
        <f>IF(Table1[[#This Row],[Cur]]&lt;&gt;"",IF(Table1[[#This Row],[Cur]]="USD","",ExchangeRate),"")</f>
        <v/>
      </c>
      <c r="BB377" s="46" t="str">
        <f>IF(Table1[[#This Row],[Grant]]&lt;&gt;"",VLOOKUP(Table1[[#This Row],[Grant]],Grants!B:D,3),"")</f>
        <v/>
      </c>
      <c r="BC377" s="46" t="str">
        <f>TRIM(Table1[[#This Row],[Vendor ID]])</f>
        <v/>
      </c>
      <c r="BD377">
        <f>IF(Table1[[#This Row],[Reference Number]]=Q376,BD376,BD376+1)</f>
        <v>0</v>
      </c>
    </row>
    <row r="378" spans="1:56" ht="11.25" customHeight="1" x14ac:dyDescent="0.25">
      <c r="A378" s="1"/>
      <c r="B378" s="88" t="str">
        <f>IF(Table1[[#This Row],[Posting Date]]&lt;&gt;"",IF(Table1[[#This Row],[Reference Number]]=Q377,B377+1,1),"")</f>
        <v/>
      </c>
      <c r="C378" s="61"/>
      <c r="D378" s="61"/>
      <c r="E378" s="138"/>
      <c r="F378" s="141" t="str">
        <f>IFERROR(IF(VLOOKUP(Table1[[#This Row],[Budget Code Description]],Dimentions!$X$6:$AC$139,2,FALSE)="","",VLOOKUP(Table1[[#This Row],[Budget Code Description]],Dimentions!$X$6:$AC$139,2,FALSE)),"")</f>
        <v/>
      </c>
      <c r="G378" s="141"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1" t="str">
        <f>IFERROR(VLOOKUP(Table1[[#This Row],[Budget Code Description]],Table6[#All],8,FALSE),"")</f>
        <v/>
      </c>
      <c r="L378" s="63"/>
      <c r="M378" s="65" t="str">
        <f>IFERROR(VLOOKUP(Table1[[#This Row],[Staff ID]],Table2[],2,FALSE),"")</f>
        <v/>
      </c>
      <c r="N378" s="209" t="str">
        <f>IFERROR(IF(VLOOKUP(Table1[[#This Row],[Budget Code Description]],Dimentions!$X$6:$AC$134,4,FALSE)="","",VLOOKUP(Table1[[#This Row],[Budget Code Description]],Dimentions!$X$6:$AC$134,4,FALSE)),"")</f>
        <v/>
      </c>
      <c r="O378" s="65" t="str">
        <f>IFERROR(VLOOKUP(Table1[[#This Row],[Vendor ID]],Table549[],2,FALSE),"")</f>
        <v/>
      </c>
      <c r="P378" s="63"/>
      <c r="Q378" s="141" t="str">
        <f>IF(Table1[[#This Row],[Posting Date]]&lt;&gt;"",$D$9,"")</f>
        <v/>
      </c>
      <c r="R378" s="157" t="str">
        <f>IF(Table1[[#This Row],[Posting Date]]&lt;&gt;"",$D$10,"")</f>
        <v/>
      </c>
      <c r="S378" s="66"/>
      <c r="T378" s="63"/>
      <c r="U378" s="67"/>
      <c r="V378" s="67"/>
      <c r="W378" s="67" t="str">
        <f t="shared" si="10"/>
        <v/>
      </c>
      <c r="X378" s="159" t="str">
        <f>IF(E378="","",(IF(Table1[[#This Row],[Cur]]="USD",Table1[[#This Row],[Cur_Amount Debit]],Table1[[#This Row],[Cur_Amount Debit]]/Table1[[#This Row],[Exchange Rate]])))</f>
        <v/>
      </c>
      <c r="Y378" s="159" t="str">
        <f>IF(E378="","",(IF(Table1[[#This Row],[Cur]]="USD",Table1[[#This Row],[Cur_Amount Credit]],Table1[[#This Row],[Cur_Amount Credit]]/ExchangeRate)))</f>
        <v/>
      </c>
      <c r="Z378" s="201" t="str">
        <f>IF(E378="","",(Table1[[#This Row],[Debit USD]]-Table1[[#This Row],[Credit USD]]))</f>
        <v/>
      </c>
      <c r="AA378" s="226"/>
      <c r="AB378" s="255"/>
      <c r="AC378" s="1"/>
      <c r="AD378" s="15"/>
      <c r="AE378" s="15" t="str">
        <f>IF(AND(OR(Table1[[#This Row],[Account]]="15030",Table1[[#This Row],[Account]]="15035",Table1[[#This Row],[Account]]="20150"),Table1[[#This Row],[Vendor ID]]=""),1,"")</f>
        <v/>
      </c>
      <c r="AF378" s="15"/>
      <c r="AG378" s="15"/>
      <c r="AH378" s="15"/>
      <c r="AI378" s="46" t="str">
        <f>IF(Table1[[#This Row],[Posting Date]]&lt;&gt;"","GJ-"&amp;CountryID,"")</f>
        <v/>
      </c>
      <c r="AJ378" s="59" t="str">
        <f>IF(Table1[[#This Row],[Posting Date]]&lt;&gt;"",Table1[[#This Row],[Posting Date]],"")</f>
        <v/>
      </c>
      <c r="AK378" s="46"/>
      <c r="AL378" s="46" t="str">
        <f>IF(Table1[[#This Row],[Description]]&lt;&gt;"",Table1[[#This Row],[Description]],"")</f>
        <v/>
      </c>
      <c r="AM378" s="46" t="str">
        <f>IF(Table1[[#This Row],[Posting Date]]&lt;&gt;"",Table1[[#This Row],[Reference Number]],"")</f>
        <v/>
      </c>
      <c r="AN378" s="46" t="str">
        <f>TRIM(Table1[[#This Row],[Line '#]])</f>
        <v/>
      </c>
      <c r="AO378" s="46" t="str">
        <f>TRIM(Table1[[#This Row],[Account]])</f>
        <v/>
      </c>
      <c r="AP378" s="46" t="str">
        <f>IF(Table1[[#This Row],[Posting Date]]&lt;&gt;"",$D$5,"")</f>
        <v/>
      </c>
      <c r="AQ378" s="46" t="str">
        <f>TRIM(Table1[[#This Row],[Departments-Prgrams]])</f>
        <v/>
      </c>
      <c r="AR378" s="46" t="str">
        <f>TRIM(Table1[[#This Row],[Grant]])</f>
        <v/>
      </c>
      <c r="AS378" s="46" t="str">
        <f>TRIM(Table1[[#This Row],[Staff ID]])</f>
        <v/>
      </c>
      <c r="AT378" s="46" t="str">
        <f>IF(TRIM(Table1[[#This Row],[Budget Code]])=0,"",TRIM(Table1[[#This Row],[Budget Code]]))</f>
        <v/>
      </c>
      <c r="AU378" s="46" t="str">
        <f>IF(Table1[[#This Row],[Line Description]]&lt;&gt;"",Table1[[#This Row],[Line Description]],"")</f>
        <v/>
      </c>
      <c r="AV378" s="46" t="str">
        <f>IF(Table1[[#This Row],[Cur_Amount Debit]]&gt;0,ROUND(Table1[[#This Row],[Cur_Amount Debit]],2),"")</f>
        <v/>
      </c>
      <c r="AW378" s="46" t="str">
        <f>IF(Table1[[#This Row],[Cur_Amount Credit]]&gt;0,ROUND(Table1[[#This Row],[Cur_Amount Credit]],2),"")</f>
        <v/>
      </c>
      <c r="AX378" s="46" t="str">
        <f>LEFT(Table1[[#This Row],[Cur]],3)</f>
        <v/>
      </c>
      <c r="AY378" s="59"/>
      <c r="AZ378" s="46"/>
      <c r="BA378" s="46" t="str">
        <f>IF(Table1[[#This Row],[Cur]]&lt;&gt;"",IF(Table1[[#This Row],[Cur]]="USD","",ExchangeRate),"")</f>
        <v/>
      </c>
      <c r="BB378" s="46" t="str">
        <f>IF(Table1[[#This Row],[Grant]]&lt;&gt;"",VLOOKUP(Table1[[#This Row],[Grant]],Grants!B:D,3),"")</f>
        <v/>
      </c>
      <c r="BC378" s="46" t="str">
        <f>TRIM(Table1[[#This Row],[Vendor ID]])</f>
        <v/>
      </c>
      <c r="BD378">
        <f>IF(Table1[[#This Row],[Reference Number]]=Q377,BD377,BD377+1)</f>
        <v>0</v>
      </c>
    </row>
    <row r="379" spans="1:56" ht="11.25" customHeight="1" x14ac:dyDescent="0.25">
      <c r="A379" s="1"/>
      <c r="B379" s="88" t="str">
        <f>IF(Table1[[#This Row],[Posting Date]]&lt;&gt;"",IF(Table1[[#This Row],[Reference Number]]=Q378,B378+1,1),"")</f>
        <v/>
      </c>
      <c r="C379" s="61"/>
      <c r="D379" s="61"/>
      <c r="E379" s="138"/>
      <c r="F379" s="141" t="str">
        <f>IFERROR(IF(VLOOKUP(Table1[[#This Row],[Budget Code Description]],Dimentions!$X$6:$AC$139,2,FALSE)="","",VLOOKUP(Table1[[#This Row],[Budget Code Description]],Dimentions!$X$6:$AC$139,2,FALSE)),"")</f>
        <v/>
      </c>
      <c r="G379" s="141"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1" t="str">
        <f>IFERROR(VLOOKUP(Table1[[#This Row],[Budget Code Description]],Table6[#All],8,FALSE),"")</f>
        <v/>
      </c>
      <c r="L379" s="63"/>
      <c r="M379" s="65" t="str">
        <f>IFERROR(VLOOKUP(Table1[[#This Row],[Staff ID]],Table2[],2,FALSE),"")</f>
        <v/>
      </c>
      <c r="N379" s="209" t="str">
        <f>IFERROR(IF(VLOOKUP(Table1[[#This Row],[Budget Code Description]],Dimentions!$X$6:$AC$134,4,FALSE)="","",VLOOKUP(Table1[[#This Row],[Budget Code Description]],Dimentions!$X$6:$AC$134,4,FALSE)),"")</f>
        <v/>
      </c>
      <c r="O379" s="65" t="str">
        <f>IFERROR(VLOOKUP(Table1[[#This Row],[Vendor ID]],Table549[],2,FALSE),"")</f>
        <v/>
      </c>
      <c r="P379" s="63"/>
      <c r="Q379" s="141" t="str">
        <f>IF(Table1[[#This Row],[Posting Date]]&lt;&gt;"",$D$9,"")</f>
        <v/>
      </c>
      <c r="R379" s="157" t="str">
        <f>IF(Table1[[#This Row],[Posting Date]]&lt;&gt;"",$D$10,"")</f>
        <v/>
      </c>
      <c r="S379" s="66"/>
      <c r="T379" s="63"/>
      <c r="U379" s="67"/>
      <c r="V379" s="67"/>
      <c r="W379" s="67" t="str">
        <f t="shared" si="10"/>
        <v/>
      </c>
      <c r="X379" s="159" t="str">
        <f>IF(E379="","",(IF(Table1[[#This Row],[Cur]]="USD",Table1[[#This Row],[Cur_Amount Debit]],Table1[[#This Row],[Cur_Amount Debit]]/Table1[[#This Row],[Exchange Rate]])))</f>
        <v/>
      </c>
      <c r="Y379" s="159" t="str">
        <f>IF(E379="","",(IF(Table1[[#This Row],[Cur]]="USD",Table1[[#This Row],[Cur_Amount Credit]],Table1[[#This Row],[Cur_Amount Credit]]/ExchangeRate)))</f>
        <v/>
      </c>
      <c r="Z379" s="201" t="str">
        <f>IF(E379="","",(Table1[[#This Row],[Debit USD]]-Table1[[#This Row],[Credit USD]]))</f>
        <v/>
      </c>
      <c r="AA379" s="226"/>
      <c r="AB379" s="255"/>
      <c r="AC379" s="1"/>
      <c r="AD379" s="15"/>
      <c r="AE379" s="15" t="str">
        <f>IF(AND(OR(Table1[[#This Row],[Account]]="15030",Table1[[#This Row],[Account]]="15035",Table1[[#This Row],[Account]]="20150"),Table1[[#This Row],[Vendor ID]]=""),1,"")</f>
        <v/>
      </c>
      <c r="AF379" s="15"/>
      <c r="AG379" s="15"/>
      <c r="AH379" s="15"/>
      <c r="AI379" s="46" t="str">
        <f>IF(Table1[[#This Row],[Posting Date]]&lt;&gt;"","GJ-"&amp;CountryID,"")</f>
        <v/>
      </c>
      <c r="AJ379" s="59" t="str">
        <f>IF(Table1[[#This Row],[Posting Date]]&lt;&gt;"",Table1[[#This Row],[Posting Date]],"")</f>
        <v/>
      </c>
      <c r="AK379" s="46"/>
      <c r="AL379" s="46" t="str">
        <f>IF(Table1[[#This Row],[Description]]&lt;&gt;"",Table1[[#This Row],[Description]],"")</f>
        <v/>
      </c>
      <c r="AM379" s="46" t="str">
        <f>IF(Table1[[#This Row],[Posting Date]]&lt;&gt;"",Table1[[#This Row],[Reference Number]],"")</f>
        <v/>
      </c>
      <c r="AN379" s="46" t="str">
        <f>TRIM(Table1[[#This Row],[Line '#]])</f>
        <v/>
      </c>
      <c r="AO379" s="46" t="str">
        <f>TRIM(Table1[[#This Row],[Account]])</f>
        <v/>
      </c>
      <c r="AP379" s="46" t="str">
        <f>IF(Table1[[#This Row],[Posting Date]]&lt;&gt;"",$D$5,"")</f>
        <v/>
      </c>
      <c r="AQ379" s="46" t="str">
        <f>TRIM(Table1[[#This Row],[Departments-Prgrams]])</f>
        <v/>
      </c>
      <c r="AR379" s="46" t="str">
        <f>TRIM(Table1[[#This Row],[Grant]])</f>
        <v/>
      </c>
      <c r="AS379" s="46" t="str">
        <f>TRIM(Table1[[#This Row],[Staff ID]])</f>
        <v/>
      </c>
      <c r="AT379" s="46" t="str">
        <f>IF(TRIM(Table1[[#This Row],[Budget Code]])=0,"",TRIM(Table1[[#This Row],[Budget Code]]))</f>
        <v/>
      </c>
      <c r="AU379" s="46" t="str">
        <f>IF(Table1[[#This Row],[Line Description]]&lt;&gt;"",Table1[[#This Row],[Line Description]],"")</f>
        <v/>
      </c>
      <c r="AV379" s="46" t="str">
        <f>IF(Table1[[#This Row],[Cur_Amount Debit]]&gt;0,ROUND(Table1[[#This Row],[Cur_Amount Debit]],2),"")</f>
        <v/>
      </c>
      <c r="AW379" s="46" t="str">
        <f>IF(Table1[[#This Row],[Cur_Amount Credit]]&gt;0,ROUND(Table1[[#This Row],[Cur_Amount Credit]],2),"")</f>
        <v/>
      </c>
      <c r="AX379" s="46" t="str">
        <f>LEFT(Table1[[#This Row],[Cur]],3)</f>
        <v/>
      </c>
      <c r="AY379" s="59"/>
      <c r="AZ379" s="46"/>
      <c r="BA379" s="46" t="str">
        <f>IF(Table1[[#This Row],[Cur]]&lt;&gt;"",IF(Table1[[#This Row],[Cur]]="USD","",ExchangeRate),"")</f>
        <v/>
      </c>
      <c r="BB379" s="46" t="str">
        <f>IF(Table1[[#This Row],[Grant]]&lt;&gt;"",VLOOKUP(Table1[[#This Row],[Grant]],Grants!B:D,3),"")</f>
        <v/>
      </c>
      <c r="BC379" s="46" t="str">
        <f>TRIM(Table1[[#This Row],[Vendor ID]])</f>
        <v/>
      </c>
      <c r="BD379">
        <f>IF(Table1[[#This Row],[Reference Number]]=Q378,BD378,BD378+1)</f>
        <v>0</v>
      </c>
    </row>
    <row r="380" spans="1:56" ht="11.25" customHeight="1" x14ac:dyDescent="0.25">
      <c r="A380" s="1"/>
      <c r="B380" s="88" t="str">
        <f>IF(Table1[[#This Row],[Posting Date]]&lt;&gt;"",IF(Table1[[#This Row],[Reference Number]]=Q379,B379+1,1),"")</f>
        <v/>
      </c>
      <c r="C380" s="61"/>
      <c r="D380" s="61"/>
      <c r="E380" s="138"/>
      <c r="F380" s="141" t="str">
        <f>IFERROR(IF(VLOOKUP(Table1[[#This Row],[Budget Code Description]],Dimentions!$X$6:$AC$139,2,FALSE)="","",VLOOKUP(Table1[[#This Row],[Budget Code Description]],Dimentions!$X$6:$AC$139,2,FALSE)),"")</f>
        <v/>
      </c>
      <c r="G380" s="141"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1" t="str">
        <f>IFERROR(VLOOKUP(Table1[[#This Row],[Budget Code Description]],Table6[#All],8,FALSE),"")</f>
        <v/>
      </c>
      <c r="L380" s="63"/>
      <c r="M380" s="65" t="str">
        <f>IFERROR(VLOOKUP(Table1[[#This Row],[Staff ID]],Table2[],2,FALSE),"")</f>
        <v/>
      </c>
      <c r="N380" s="209" t="str">
        <f>IFERROR(IF(VLOOKUP(Table1[[#This Row],[Budget Code Description]],Dimentions!$X$6:$AC$134,4,FALSE)="","",VLOOKUP(Table1[[#This Row],[Budget Code Description]],Dimentions!$X$6:$AC$134,4,FALSE)),"")</f>
        <v/>
      </c>
      <c r="O380" s="65" t="str">
        <f>IFERROR(VLOOKUP(Table1[[#This Row],[Vendor ID]],Table549[],2,FALSE),"")</f>
        <v/>
      </c>
      <c r="P380" s="63"/>
      <c r="Q380" s="141" t="str">
        <f>IF(Table1[[#This Row],[Posting Date]]&lt;&gt;"",$D$9,"")</f>
        <v/>
      </c>
      <c r="R380" s="157" t="str">
        <f>IF(Table1[[#This Row],[Posting Date]]&lt;&gt;"",$D$10,"")</f>
        <v/>
      </c>
      <c r="S380" s="66"/>
      <c r="T380" s="63"/>
      <c r="U380" s="67"/>
      <c r="V380" s="67"/>
      <c r="W380" s="67" t="str">
        <f t="shared" si="10"/>
        <v/>
      </c>
      <c r="X380" s="159" t="str">
        <f>IF(E380="","",(IF(Table1[[#This Row],[Cur]]="USD",Table1[[#This Row],[Cur_Amount Debit]],Table1[[#This Row],[Cur_Amount Debit]]/Table1[[#This Row],[Exchange Rate]])))</f>
        <v/>
      </c>
      <c r="Y380" s="159" t="str">
        <f>IF(E380="","",(IF(Table1[[#This Row],[Cur]]="USD",Table1[[#This Row],[Cur_Amount Credit]],Table1[[#This Row],[Cur_Amount Credit]]/ExchangeRate)))</f>
        <v/>
      </c>
      <c r="Z380" s="201" t="str">
        <f>IF(E380="","",(Table1[[#This Row],[Debit USD]]-Table1[[#This Row],[Credit USD]]))</f>
        <v/>
      </c>
      <c r="AA380" s="226"/>
      <c r="AB380" s="255"/>
      <c r="AC380" s="1"/>
      <c r="AD380" s="15"/>
      <c r="AE380" s="15" t="str">
        <f>IF(AND(OR(Table1[[#This Row],[Account]]="15030",Table1[[#This Row],[Account]]="15035",Table1[[#This Row],[Account]]="20150"),Table1[[#This Row],[Vendor ID]]=""),1,"")</f>
        <v/>
      </c>
      <c r="AF380" s="15"/>
      <c r="AG380" s="15"/>
      <c r="AH380" s="15"/>
      <c r="AI380" s="46" t="str">
        <f>IF(Table1[[#This Row],[Posting Date]]&lt;&gt;"","GJ-"&amp;CountryID,"")</f>
        <v/>
      </c>
      <c r="AJ380" s="59" t="str">
        <f>IF(Table1[[#This Row],[Posting Date]]&lt;&gt;"",Table1[[#This Row],[Posting Date]],"")</f>
        <v/>
      </c>
      <c r="AK380" s="46"/>
      <c r="AL380" s="46" t="str">
        <f>IF(Table1[[#This Row],[Description]]&lt;&gt;"",Table1[[#This Row],[Description]],"")</f>
        <v/>
      </c>
      <c r="AM380" s="46" t="str">
        <f>IF(Table1[[#This Row],[Posting Date]]&lt;&gt;"",Table1[[#This Row],[Reference Number]],"")</f>
        <v/>
      </c>
      <c r="AN380" s="46" t="str">
        <f>TRIM(Table1[[#This Row],[Line '#]])</f>
        <v/>
      </c>
      <c r="AO380" s="46" t="str">
        <f>TRIM(Table1[[#This Row],[Account]])</f>
        <v/>
      </c>
      <c r="AP380" s="46" t="str">
        <f>IF(Table1[[#This Row],[Posting Date]]&lt;&gt;"",$D$5,"")</f>
        <v/>
      </c>
      <c r="AQ380" s="46" t="str">
        <f>TRIM(Table1[[#This Row],[Departments-Prgrams]])</f>
        <v/>
      </c>
      <c r="AR380" s="46" t="str">
        <f>TRIM(Table1[[#This Row],[Grant]])</f>
        <v/>
      </c>
      <c r="AS380" s="46" t="str">
        <f>TRIM(Table1[[#This Row],[Staff ID]])</f>
        <v/>
      </c>
      <c r="AT380" s="46" t="str">
        <f>IF(TRIM(Table1[[#This Row],[Budget Code]])=0,"",TRIM(Table1[[#This Row],[Budget Code]]))</f>
        <v/>
      </c>
      <c r="AU380" s="46" t="str">
        <f>IF(Table1[[#This Row],[Line Description]]&lt;&gt;"",Table1[[#This Row],[Line Description]],"")</f>
        <v/>
      </c>
      <c r="AV380" s="46" t="str">
        <f>IF(Table1[[#This Row],[Cur_Amount Debit]]&gt;0,ROUND(Table1[[#This Row],[Cur_Amount Debit]],2),"")</f>
        <v/>
      </c>
      <c r="AW380" s="46" t="str">
        <f>IF(Table1[[#This Row],[Cur_Amount Credit]]&gt;0,ROUND(Table1[[#This Row],[Cur_Amount Credit]],2),"")</f>
        <v/>
      </c>
      <c r="AX380" s="46" t="str">
        <f>LEFT(Table1[[#This Row],[Cur]],3)</f>
        <v/>
      </c>
      <c r="AY380" s="59"/>
      <c r="AZ380" s="46"/>
      <c r="BA380" s="46" t="str">
        <f>IF(Table1[[#This Row],[Cur]]&lt;&gt;"",IF(Table1[[#This Row],[Cur]]="USD","",ExchangeRate),"")</f>
        <v/>
      </c>
      <c r="BB380" s="46" t="str">
        <f>IF(Table1[[#This Row],[Grant]]&lt;&gt;"",VLOOKUP(Table1[[#This Row],[Grant]],Grants!B:D,3),"")</f>
        <v/>
      </c>
      <c r="BC380" s="46" t="str">
        <f>TRIM(Table1[[#This Row],[Vendor ID]])</f>
        <v/>
      </c>
      <c r="BD380">
        <f>IF(Table1[[#This Row],[Reference Number]]=Q379,BD379,BD379+1)</f>
        <v>0</v>
      </c>
    </row>
    <row r="381" spans="1:56" ht="11.25" customHeight="1" x14ac:dyDescent="0.25">
      <c r="A381" s="1"/>
      <c r="B381" s="88" t="str">
        <f>IF(Table1[[#This Row],[Posting Date]]&lt;&gt;"",IF(Table1[[#This Row],[Reference Number]]=Q380,B380+1,1),"")</f>
        <v/>
      </c>
      <c r="C381" s="61"/>
      <c r="D381" s="61"/>
      <c r="E381" s="138"/>
      <c r="F381" s="141" t="str">
        <f>IFERROR(IF(VLOOKUP(Table1[[#This Row],[Budget Code Description]],Dimentions!$X$6:$AC$139,2,FALSE)="","",VLOOKUP(Table1[[#This Row],[Budget Code Description]],Dimentions!$X$6:$AC$139,2,FALSE)),"")</f>
        <v/>
      </c>
      <c r="G381" s="141"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1" t="str">
        <f>IFERROR(VLOOKUP(Table1[[#This Row],[Budget Code Description]],Table6[#All],8,FALSE),"")</f>
        <v/>
      </c>
      <c r="L381" s="63"/>
      <c r="M381" s="65" t="str">
        <f>IFERROR(VLOOKUP(Table1[[#This Row],[Staff ID]],Table2[],2,FALSE),"")</f>
        <v/>
      </c>
      <c r="N381" s="209" t="str">
        <f>IFERROR(IF(VLOOKUP(Table1[[#This Row],[Budget Code Description]],Dimentions!$X$6:$AC$134,4,FALSE)="","",VLOOKUP(Table1[[#This Row],[Budget Code Description]],Dimentions!$X$6:$AC$134,4,FALSE)),"")</f>
        <v/>
      </c>
      <c r="O381" s="65" t="str">
        <f>IFERROR(VLOOKUP(Table1[[#This Row],[Vendor ID]],Table549[],2,FALSE),"")</f>
        <v/>
      </c>
      <c r="P381" s="63"/>
      <c r="Q381" s="141" t="str">
        <f>IF(Table1[[#This Row],[Posting Date]]&lt;&gt;"",$D$9,"")</f>
        <v/>
      </c>
      <c r="R381" s="157" t="str">
        <f>IF(Table1[[#This Row],[Posting Date]]&lt;&gt;"",$D$10,"")</f>
        <v/>
      </c>
      <c r="S381" s="66"/>
      <c r="T381" s="63"/>
      <c r="U381" s="67"/>
      <c r="V381" s="67"/>
      <c r="W381" s="67" t="str">
        <f t="shared" si="10"/>
        <v/>
      </c>
      <c r="X381" s="159" t="str">
        <f>IF(E381="","",(IF(Table1[[#This Row],[Cur]]="USD",Table1[[#This Row],[Cur_Amount Debit]],Table1[[#This Row],[Cur_Amount Debit]]/Table1[[#This Row],[Exchange Rate]])))</f>
        <v/>
      </c>
      <c r="Y381" s="159" t="str">
        <f>IF(E381="","",(IF(Table1[[#This Row],[Cur]]="USD",Table1[[#This Row],[Cur_Amount Credit]],Table1[[#This Row],[Cur_Amount Credit]]/ExchangeRate)))</f>
        <v/>
      </c>
      <c r="Z381" s="201" t="str">
        <f>IF(E381="","",(Table1[[#This Row],[Debit USD]]-Table1[[#This Row],[Credit USD]]))</f>
        <v/>
      </c>
      <c r="AA381" s="226"/>
      <c r="AB381" s="255"/>
      <c r="AC381" s="1"/>
      <c r="AD381" s="15"/>
      <c r="AE381" s="15" t="str">
        <f>IF(AND(OR(Table1[[#This Row],[Account]]="15030",Table1[[#This Row],[Account]]="15035",Table1[[#This Row],[Account]]="20150"),Table1[[#This Row],[Vendor ID]]=""),1,"")</f>
        <v/>
      </c>
      <c r="AF381" s="15"/>
      <c r="AG381" s="15"/>
      <c r="AH381" s="15"/>
      <c r="AI381" s="46" t="str">
        <f>IF(Table1[[#This Row],[Posting Date]]&lt;&gt;"","GJ-"&amp;CountryID,"")</f>
        <v/>
      </c>
      <c r="AJ381" s="59" t="str">
        <f>IF(Table1[[#This Row],[Posting Date]]&lt;&gt;"",Table1[[#This Row],[Posting Date]],"")</f>
        <v/>
      </c>
      <c r="AK381" s="46"/>
      <c r="AL381" s="46" t="str">
        <f>IF(Table1[[#This Row],[Description]]&lt;&gt;"",Table1[[#This Row],[Description]],"")</f>
        <v/>
      </c>
      <c r="AM381" s="46" t="str">
        <f>IF(Table1[[#This Row],[Posting Date]]&lt;&gt;"",Table1[[#This Row],[Reference Number]],"")</f>
        <v/>
      </c>
      <c r="AN381" s="46" t="str">
        <f>TRIM(Table1[[#This Row],[Line '#]])</f>
        <v/>
      </c>
      <c r="AO381" s="46" t="str">
        <f>TRIM(Table1[[#This Row],[Account]])</f>
        <v/>
      </c>
      <c r="AP381" s="46" t="str">
        <f>IF(Table1[[#This Row],[Posting Date]]&lt;&gt;"",$D$5,"")</f>
        <v/>
      </c>
      <c r="AQ381" s="46" t="str">
        <f>TRIM(Table1[[#This Row],[Departments-Prgrams]])</f>
        <v/>
      </c>
      <c r="AR381" s="46" t="str">
        <f>TRIM(Table1[[#This Row],[Grant]])</f>
        <v/>
      </c>
      <c r="AS381" s="46" t="str">
        <f>TRIM(Table1[[#This Row],[Staff ID]])</f>
        <v/>
      </c>
      <c r="AT381" s="46" t="str">
        <f>IF(TRIM(Table1[[#This Row],[Budget Code]])=0,"",TRIM(Table1[[#This Row],[Budget Code]]))</f>
        <v/>
      </c>
      <c r="AU381" s="46" t="str">
        <f>IF(Table1[[#This Row],[Line Description]]&lt;&gt;"",Table1[[#This Row],[Line Description]],"")</f>
        <v/>
      </c>
      <c r="AV381" s="46" t="str">
        <f>IF(Table1[[#This Row],[Cur_Amount Debit]]&gt;0,ROUND(Table1[[#This Row],[Cur_Amount Debit]],2),"")</f>
        <v/>
      </c>
      <c r="AW381" s="46" t="str">
        <f>IF(Table1[[#This Row],[Cur_Amount Credit]]&gt;0,ROUND(Table1[[#This Row],[Cur_Amount Credit]],2),"")</f>
        <v/>
      </c>
      <c r="AX381" s="46" t="str">
        <f>LEFT(Table1[[#This Row],[Cur]],3)</f>
        <v/>
      </c>
      <c r="AY381" s="59"/>
      <c r="AZ381" s="46"/>
      <c r="BA381" s="46" t="str">
        <f>IF(Table1[[#This Row],[Cur]]&lt;&gt;"",IF(Table1[[#This Row],[Cur]]="USD","",ExchangeRate),"")</f>
        <v/>
      </c>
      <c r="BB381" s="46" t="str">
        <f>IF(Table1[[#This Row],[Grant]]&lt;&gt;"",VLOOKUP(Table1[[#This Row],[Grant]],Grants!B:D,3),"")</f>
        <v/>
      </c>
      <c r="BC381" s="46" t="str">
        <f>TRIM(Table1[[#This Row],[Vendor ID]])</f>
        <v/>
      </c>
      <c r="BD381">
        <f>IF(Table1[[#This Row],[Reference Number]]=Q380,BD380,BD380+1)</f>
        <v>0</v>
      </c>
    </row>
    <row r="382" spans="1:56" ht="11.25" customHeight="1" x14ac:dyDescent="0.25">
      <c r="A382" s="1"/>
      <c r="B382" s="88" t="str">
        <f>IF(Table1[[#This Row],[Posting Date]]&lt;&gt;"",IF(Table1[[#This Row],[Reference Number]]=Q381,B381+1,1),"")</f>
        <v/>
      </c>
      <c r="C382" s="61"/>
      <c r="D382" s="61"/>
      <c r="E382" s="138"/>
      <c r="F382" s="141" t="str">
        <f>IFERROR(IF(VLOOKUP(Table1[[#This Row],[Budget Code Description]],Dimentions!$X$6:$AC$139,2,FALSE)="","",VLOOKUP(Table1[[#This Row],[Budget Code Description]],Dimentions!$X$6:$AC$139,2,FALSE)),"")</f>
        <v/>
      </c>
      <c r="G382" s="141"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1" t="str">
        <f>IFERROR(VLOOKUP(Table1[[#This Row],[Budget Code Description]],Table6[#All],8,FALSE),"")</f>
        <v/>
      </c>
      <c r="L382" s="63"/>
      <c r="M382" s="65" t="str">
        <f>IFERROR(VLOOKUP(Table1[[#This Row],[Staff ID]],Table2[],2,FALSE),"")</f>
        <v/>
      </c>
      <c r="N382" s="209" t="str">
        <f>IFERROR(IF(VLOOKUP(Table1[[#This Row],[Budget Code Description]],Dimentions!$X$6:$AC$134,4,FALSE)="","",VLOOKUP(Table1[[#This Row],[Budget Code Description]],Dimentions!$X$6:$AC$134,4,FALSE)),"")</f>
        <v/>
      </c>
      <c r="O382" s="65" t="str">
        <f>IFERROR(VLOOKUP(Table1[[#This Row],[Vendor ID]],Table549[],2,FALSE),"")</f>
        <v/>
      </c>
      <c r="P382" s="63"/>
      <c r="Q382" s="141" t="str">
        <f>IF(Table1[[#This Row],[Posting Date]]&lt;&gt;"",$D$9,"")</f>
        <v/>
      </c>
      <c r="R382" s="157" t="str">
        <f>IF(Table1[[#This Row],[Posting Date]]&lt;&gt;"",$D$10,"")</f>
        <v/>
      </c>
      <c r="S382" s="66"/>
      <c r="T382" s="63"/>
      <c r="U382" s="67"/>
      <c r="V382" s="67"/>
      <c r="W382" s="67" t="str">
        <f t="shared" si="10"/>
        <v/>
      </c>
      <c r="X382" s="159" t="str">
        <f>IF(E382="","",(IF(Table1[[#This Row],[Cur]]="USD",Table1[[#This Row],[Cur_Amount Debit]],Table1[[#This Row],[Cur_Amount Debit]]/Table1[[#This Row],[Exchange Rate]])))</f>
        <v/>
      </c>
      <c r="Y382" s="159" t="str">
        <f>IF(E382="","",(IF(Table1[[#This Row],[Cur]]="USD",Table1[[#This Row],[Cur_Amount Credit]],Table1[[#This Row],[Cur_Amount Credit]]/ExchangeRate)))</f>
        <v/>
      </c>
      <c r="Z382" s="201" t="str">
        <f>IF(E382="","",(Table1[[#This Row],[Debit USD]]-Table1[[#This Row],[Credit USD]]))</f>
        <v/>
      </c>
      <c r="AA382" s="226"/>
      <c r="AB382" s="255"/>
      <c r="AC382" s="1"/>
      <c r="AD382" s="15"/>
      <c r="AE382" s="15" t="str">
        <f>IF(AND(OR(Table1[[#This Row],[Account]]="15030",Table1[[#This Row],[Account]]="15035",Table1[[#This Row],[Account]]="20150"),Table1[[#This Row],[Vendor ID]]=""),1,"")</f>
        <v/>
      </c>
      <c r="AF382" s="15"/>
      <c r="AG382" s="15"/>
      <c r="AH382" s="15"/>
      <c r="AI382" s="46" t="str">
        <f>IF(Table1[[#This Row],[Posting Date]]&lt;&gt;"","GJ-"&amp;CountryID,"")</f>
        <v/>
      </c>
      <c r="AJ382" s="59" t="str">
        <f>IF(Table1[[#This Row],[Posting Date]]&lt;&gt;"",Table1[[#This Row],[Posting Date]],"")</f>
        <v/>
      </c>
      <c r="AK382" s="46"/>
      <c r="AL382" s="46" t="str">
        <f>IF(Table1[[#This Row],[Description]]&lt;&gt;"",Table1[[#This Row],[Description]],"")</f>
        <v/>
      </c>
      <c r="AM382" s="46" t="str">
        <f>IF(Table1[[#This Row],[Posting Date]]&lt;&gt;"",Table1[[#This Row],[Reference Number]],"")</f>
        <v/>
      </c>
      <c r="AN382" s="46" t="str">
        <f>TRIM(Table1[[#This Row],[Line '#]])</f>
        <v/>
      </c>
      <c r="AO382" s="46" t="str">
        <f>TRIM(Table1[[#This Row],[Account]])</f>
        <v/>
      </c>
      <c r="AP382" s="46" t="str">
        <f>IF(Table1[[#This Row],[Posting Date]]&lt;&gt;"",$D$5,"")</f>
        <v/>
      </c>
      <c r="AQ382" s="46" t="str">
        <f>TRIM(Table1[[#This Row],[Departments-Prgrams]])</f>
        <v/>
      </c>
      <c r="AR382" s="46" t="str">
        <f>TRIM(Table1[[#This Row],[Grant]])</f>
        <v/>
      </c>
      <c r="AS382" s="46" t="str">
        <f>TRIM(Table1[[#This Row],[Staff ID]])</f>
        <v/>
      </c>
      <c r="AT382" s="46" t="str">
        <f>IF(TRIM(Table1[[#This Row],[Budget Code]])=0,"",TRIM(Table1[[#This Row],[Budget Code]]))</f>
        <v/>
      </c>
      <c r="AU382" s="46" t="str">
        <f>IF(Table1[[#This Row],[Line Description]]&lt;&gt;"",Table1[[#This Row],[Line Description]],"")</f>
        <v/>
      </c>
      <c r="AV382" s="46" t="str">
        <f>IF(Table1[[#This Row],[Cur_Amount Debit]]&gt;0,ROUND(Table1[[#This Row],[Cur_Amount Debit]],2),"")</f>
        <v/>
      </c>
      <c r="AW382" s="46" t="str">
        <f>IF(Table1[[#This Row],[Cur_Amount Credit]]&gt;0,ROUND(Table1[[#This Row],[Cur_Amount Credit]],2),"")</f>
        <v/>
      </c>
      <c r="AX382" s="46" t="str">
        <f>LEFT(Table1[[#This Row],[Cur]],3)</f>
        <v/>
      </c>
      <c r="AY382" s="59"/>
      <c r="AZ382" s="46"/>
      <c r="BA382" s="46" t="str">
        <f>IF(Table1[[#This Row],[Cur]]&lt;&gt;"",IF(Table1[[#This Row],[Cur]]="USD","",ExchangeRate),"")</f>
        <v/>
      </c>
      <c r="BB382" s="46" t="str">
        <f>IF(Table1[[#This Row],[Grant]]&lt;&gt;"",VLOOKUP(Table1[[#This Row],[Grant]],Grants!B:D,3),"")</f>
        <v/>
      </c>
      <c r="BC382" s="46" t="str">
        <f>TRIM(Table1[[#This Row],[Vendor ID]])</f>
        <v/>
      </c>
      <c r="BD382">
        <f>IF(Table1[[#This Row],[Reference Number]]=Q381,BD381,BD381+1)</f>
        <v>0</v>
      </c>
    </row>
    <row r="383" spans="1:56" ht="11.25" customHeight="1" x14ac:dyDescent="0.25">
      <c r="A383" s="1"/>
      <c r="B383" s="88" t="str">
        <f>IF(Table1[[#This Row],[Posting Date]]&lt;&gt;"",IF(Table1[[#This Row],[Reference Number]]=Q382,B382+1,1),"")</f>
        <v/>
      </c>
      <c r="C383" s="61"/>
      <c r="D383" s="61"/>
      <c r="E383" s="138"/>
      <c r="F383" s="141" t="str">
        <f>IFERROR(IF(VLOOKUP(Table1[[#This Row],[Budget Code Description]],Dimentions!$X$6:$AC$139,2,FALSE)="","",VLOOKUP(Table1[[#This Row],[Budget Code Description]],Dimentions!$X$6:$AC$139,2,FALSE)),"")</f>
        <v/>
      </c>
      <c r="G383" s="141"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1" t="str">
        <f>IFERROR(VLOOKUP(Table1[[#This Row],[Budget Code Description]],Table6[#All],8,FALSE),"")</f>
        <v/>
      </c>
      <c r="L383" s="63"/>
      <c r="M383" s="65" t="str">
        <f>IFERROR(VLOOKUP(Table1[[#This Row],[Staff ID]],Table2[],2,FALSE),"")</f>
        <v/>
      </c>
      <c r="N383" s="209" t="str">
        <f>IFERROR(IF(VLOOKUP(Table1[[#This Row],[Budget Code Description]],Dimentions!$X$6:$AC$134,4,FALSE)="","",VLOOKUP(Table1[[#This Row],[Budget Code Description]],Dimentions!$X$6:$AC$134,4,FALSE)),"")</f>
        <v/>
      </c>
      <c r="O383" s="65" t="str">
        <f>IFERROR(VLOOKUP(Table1[[#This Row],[Vendor ID]],Table549[],2,FALSE),"")</f>
        <v/>
      </c>
      <c r="P383" s="63"/>
      <c r="Q383" s="141" t="str">
        <f>IF(Table1[[#This Row],[Posting Date]]&lt;&gt;"",$D$9,"")</f>
        <v/>
      </c>
      <c r="R383" s="157" t="str">
        <f>IF(Table1[[#This Row],[Posting Date]]&lt;&gt;"",$D$10,"")</f>
        <v/>
      </c>
      <c r="S383" s="66"/>
      <c r="T383" s="63"/>
      <c r="U383" s="67"/>
      <c r="V383" s="67"/>
      <c r="W383" s="67" t="str">
        <f t="shared" si="10"/>
        <v/>
      </c>
      <c r="X383" s="159" t="str">
        <f>IF(E383="","",(IF(Table1[[#This Row],[Cur]]="USD",Table1[[#This Row],[Cur_Amount Debit]],Table1[[#This Row],[Cur_Amount Debit]]/Table1[[#This Row],[Exchange Rate]])))</f>
        <v/>
      </c>
      <c r="Y383" s="159" t="str">
        <f>IF(E383="","",(IF(Table1[[#This Row],[Cur]]="USD",Table1[[#This Row],[Cur_Amount Credit]],Table1[[#This Row],[Cur_Amount Credit]]/ExchangeRate)))</f>
        <v/>
      </c>
      <c r="Z383" s="201" t="str">
        <f>IF(E383="","",(Table1[[#This Row],[Debit USD]]-Table1[[#This Row],[Credit USD]]))</f>
        <v/>
      </c>
      <c r="AA383" s="226"/>
      <c r="AB383" s="255"/>
      <c r="AC383" s="1"/>
      <c r="AD383" s="15"/>
      <c r="AE383" s="15" t="str">
        <f>IF(AND(OR(Table1[[#This Row],[Account]]="15030",Table1[[#This Row],[Account]]="15035",Table1[[#This Row],[Account]]="20150"),Table1[[#This Row],[Vendor ID]]=""),1,"")</f>
        <v/>
      </c>
      <c r="AF383" s="15"/>
      <c r="AG383" s="15"/>
      <c r="AH383" s="15"/>
      <c r="AI383" s="46" t="str">
        <f>IF(Table1[[#This Row],[Posting Date]]&lt;&gt;"","GJ-"&amp;CountryID,"")</f>
        <v/>
      </c>
      <c r="AJ383" s="59" t="str">
        <f>IF(Table1[[#This Row],[Posting Date]]&lt;&gt;"",Table1[[#This Row],[Posting Date]],"")</f>
        <v/>
      </c>
      <c r="AK383" s="46"/>
      <c r="AL383" s="46" t="str">
        <f>IF(Table1[[#This Row],[Description]]&lt;&gt;"",Table1[[#This Row],[Description]],"")</f>
        <v/>
      </c>
      <c r="AM383" s="46" t="str">
        <f>IF(Table1[[#This Row],[Posting Date]]&lt;&gt;"",Table1[[#This Row],[Reference Number]],"")</f>
        <v/>
      </c>
      <c r="AN383" s="46" t="str">
        <f>TRIM(Table1[[#This Row],[Line '#]])</f>
        <v/>
      </c>
      <c r="AO383" s="46" t="str">
        <f>TRIM(Table1[[#This Row],[Account]])</f>
        <v/>
      </c>
      <c r="AP383" s="46" t="str">
        <f>IF(Table1[[#This Row],[Posting Date]]&lt;&gt;"",$D$5,"")</f>
        <v/>
      </c>
      <c r="AQ383" s="46" t="str">
        <f>TRIM(Table1[[#This Row],[Departments-Prgrams]])</f>
        <v/>
      </c>
      <c r="AR383" s="46" t="str">
        <f>TRIM(Table1[[#This Row],[Grant]])</f>
        <v/>
      </c>
      <c r="AS383" s="46" t="str">
        <f>TRIM(Table1[[#This Row],[Staff ID]])</f>
        <v/>
      </c>
      <c r="AT383" s="46" t="str">
        <f>IF(TRIM(Table1[[#This Row],[Budget Code]])=0,"",TRIM(Table1[[#This Row],[Budget Code]]))</f>
        <v/>
      </c>
      <c r="AU383" s="46" t="str">
        <f>IF(Table1[[#This Row],[Line Description]]&lt;&gt;"",Table1[[#This Row],[Line Description]],"")</f>
        <v/>
      </c>
      <c r="AV383" s="46" t="str">
        <f>IF(Table1[[#This Row],[Cur_Amount Debit]]&gt;0,ROUND(Table1[[#This Row],[Cur_Amount Debit]],2),"")</f>
        <v/>
      </c>
      <c r="AW383" s="46" t="str">
        <f>IF(Table1[[#This Row],[Cur_Amount Credit]]&gt;0,ROUND(Table1[[#This Row],[Cur_Amount Credit]],2),"")</f>
        <v/>
      </c>
      <c r="AX383" s="46" t="str">
        <f>LEFT(Table1[[#This Row],[Cur]],3)</f>
        <v/>
      </c>
      <c r="AY383" s="59"/>
      <c r="AZ383" s="46"/>
      <c r="BA383" s="46" t="str">
        <f>IF(Table1[[#This Row],[Cur]]&lt;&gt;"",IF(Table1[[#This Row],[Cur]]="USD","",ExchangeRate),"")</f>
        <v/>
      </c>
      <c r="BB383" s="46" t="str">
        <f>IF(Table1[[#This Row],[Grant]]&lt;&gt;"",VLOOKUP(Table1[[#This Row],[Grant]],Grants!B:D,3),"")</f>
        <v/>
      </c>
      <c r="BC383" s="46" t="str">
        <f>TRIM(Table1[[#This Row],[Vendor ID]])</f>
        <v/>
      </c>
      <c r="BD383">
        <f>IF(Table1[[#This Row],[Reference Number]]=Q382,BD382,BD382+1)</f>
        <v>0</v>
      </c>
    </row>
    <row r="384" spans="1:56" ht="11.25" customHeight="1" x14ac:dyDescent="0.25">
      <c r="A384" s="1"/>
      <c r="B384" s="88" t="str">
        <f>IF(Table1[[#This Row],[Posting Date]]&lt;&gt;"",IF(Table1[[#This Row],[Reference Number]]=Q383,B383+1,1),"")</f>
        <v/>
      </c>
      <c r="C384" s="61"/>
      <c r="D384" s="61"/>
      <c r="E384" s="138"/>
      <c r="F384" s="141" t="str">
        <f>IFERROR(IF(VLOOKUP(Table1[[#This Row],[Budget Code Description]],Dimentions!$X$6:$AC$139,2,FALSE)="","",VLOOKUP(Table1[[#This Row],[Budget Code Description]],Dimentions!$X$6:$AC$139,2,FALSE)),"")</f>
        <v/>
      </c>
      <c r="G384" s="141"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1" t="str">
        <f>IFERROR(VLOOKUP(Table1[[#This Row],[Budget Code Description]],Table6[#All],8,FALSE),"")</f>
        <v/>
      </c>
      <c r="L384" s="63"/>
      <c r="M384" s="65" t="str">
        <f>IFERROR(VLOOKUP(Table1[[#This Row],[Staff ID]],Table2[],2,FALSE),"")</f>
        <v/>
      </c>
      <c r="N384" s="209" t="str">
        <f>IFERROR(IF(VLOOKUP(Table1[[#This Row],[Budget Code Description]],Dimentions!$X$6:$AC$134,4,FALSE)="","",VLOOKUP(Table1[[#This Row],[Budget Code Description]],Dimentions!$X$6:$AC$134,4,FALSE)),"")</f>
        <v/>
      </c>
      <c r="O384" s="65" t="str">
        <f>IFERROR(VLOOKUP(Table1[[#This Row],[Vendor ID]],Table549[],2,FALSE),"")</f>
        <v/>
      </c>
      <c r="P384" s="63"/>
      <c r="Q384" s="141" t="str">
        <f>IF(Table1[[#This Row],[Posting Date]]&lt;&gt;"",$D$9,"")</f>
        <v/>
      </c>
      <c r="R384" s="157" t="str">
        <f>IF(Table1[[#This Row],[Posting Date]]&lt;&gt;"",$D$10,"")</f>
        <v/>
      </c>
      <c r="S384" s="66"/>
      <c r="T384" s="63"/>
      <c r="U384" s="67"/>
      <c r="V384" s="67"/>
      <c r="W384" s="67" t="str">
        <f t="shared" si="10"/>
        <v/>
      </c>
      <c r="X384" s="159" t="str">
        <f>IF(E384="","",(IF(Table1[[#This Row],[Cur]]="USD",Table1[[#This Row],[Cur_Amount Debit]],Table1[[#This Row],[Cur_Amount Debit]]/Table1[[#This Row],[Exchange Rate]])))</f>
        <v/>
      </c>
      <c r="Y384" s="159" t="str">
        <f>IF(E384="","",(IF(Table1[[#This Row],[Cur]]="USD",Table1[[#This Row],[Cur_Amount Credit]],Table1[[#This Row],[Cur_Amount Credit]]/ExchangeRate)))</f>
        <v/>
      </c>
      <c r="Z384" s="201" t="str">
        <f>IF(E384="","",(Table1[[#This Row],[Debit USD]]-Table1[[#This Row],[Credit USD]]))</f>
        <v/>
      </c>
      <c r="AA384" s="226"/>
      <c r="AB384" s="255"/>
      <c r="AC384" s="1"/>
      <c r="AD384" s="15"/>
      <c r="AE384" s="15" t="str">
        <f>IF(AND(OR(Table1[[#This Row],[Account]]="15030",Table1[[#This Row],[Account]]="15035",Table1[[#This Row],[Account]]="20150"),Table1[[#This Row],[Vendor ID]]=""),1,"")</f>
        <v/>
      </c>
      <c r="AF384" s="15"/>
      <c r="AG384" s="15"/>
      <c r="AH384" s="15"/>
      <c r="AI384" s="46" t="str">
        <f>IF(Table1[[#This Row],[Posting Date]]&lt;&gt;"","GJ-"&amp;CountryID,"")</f>
        <v/>
      </c>
      <c r="AJ384" s="59" t="str">
        <f>IF(Table1[[#This Row],[Posting Date]]&lt;&gt;"",Table1[[#This Row],[Posting Date]],"")</f>
        <v/>
      </c>
      <c r="AK384" s="46"/>
      <c r="AL384" s="46" t="str">
        <f>IF(Table1[[#This Row],[Description]]&lt;&gt;"",Table1[[#This Row],[Description]],"")</f>
        <v/>
      </c>
      <c r="AM384" s="46" t="str">
        <f>IF(Table1[[#This Row],[Posting Date]]&lt;&gt;"",Table1[[#This Row],[Reference Number]],"")</f>
        <v/>
      </c>
      <c r="AN384" s="46" t="str">
        <f>TRIM(Table1[[#This Row],[Line '#]])</f>
        <v/>
      </c>
      <c r="AO384" s="46" t="str">
        <f>TRIM(Table1[[#This Row],[Account]])</f>
        <v/>
      </c>
      <c r="AP384" s="46" t="str">
        <f>IF(Table1[[#This Row],[Posting Date]]&lt;&gt;"",$D$5,"")</f>
        <v/>
      </c>
      <c r="AQ384" s="46" t="str">
        <f>TRIM(Table1[[#This Row],[Departments-Prgrams]])</f>
        <v/>
      </c>
      <c r="AR384" s="46" t="str">
        <f>TRIM(Table1[[#This Row],[Grant]])</f>
        <v/>
      </c>
      <c r="AS384" s="46" t="str">
        <f>TRIM(Table1[[#This Row],[Staff ID]])</f>
        <v/>
      </c>
      <c r="AT384" s="46" t="str">
        <f>IF(TRIM(Table1[[#This Row],[Budget Code]])=0,"",TRIM(Table1[[#This Row],[Budget Code]]))</f>
        <v/>
      </c>
      <c r="AU384" s="46" t="str">
        <f>IF(Table1[[#This Row],[Line Description]]&lt;&gt;"",Table1[[#This Row],[Line Description]],"")</f>
        <v/>
      </c>
      <c r="AV384" s="46" t="str">
        <f>IF(Table1[[#This Row],[Cur_Amount Debit]]&gt;0,ROUND(Table1[[#This Row],[Cur_Amount Debit]],2),"")</f>
        <v/>
      </c>
      <c r="AW384" s="46" t="str">
        <f>IF(Table1[[#This Row],[Cur_Amount Credit]]&gt;0,ROUND(Table1[[#This Row],[Cur_Amount Credit]],2),"")</f>
        <v/>
      </c>
      <c r="AX384" s="46" t="str">
        <f>LEFT(Table1[[#This Row],[Cur]],3)</f>
        <v/>
      </c>
      <c r="AY384" s="59"/>
      <c r="AZ384" s="46"/>
      <c r="BA384" s="46" t="str">
        <f>IF(Table1[[#This Row],[Cur]]&lt;&gt;"",IF(Table1[[#This Row],[Cur]]="USD","",ExchangeRate),"")</f>
        <v/>
      </c>
      <c r="BB384" s="46" t="str">
        <f>IF(Table1[[#This Row],[Grant]]&lt;&gt;"",VLOOKUP(Table1[[#This Row],[Grant]],Grants!B:D,3),"")</f>
        <v/>
      </c>
      <c r="BC384" s="46" t="str">
        <f>TRIM(Table1[[#This Row],[Vendor ID]])</f>
        <v/>
      </c>
      <c r="BD384">
        <f>IF(Table1[[#This Row],[Reference Number]]=Q383,BD383,BD383+1)</f>
        <v>0</v>
      </c>
    </row>
    <row r="385" spans="1:56" ht="11.25" customHeight="1" x14ac:dyDescent="0.25">
      <c r="A385" s="1"/>
      <c r="B385" s="88" t="str">
        <f>IF(Table1[[#This Row],[Posting Date]]&lt;&gt;"",IF(Table1[[#This Row],[Reference Number]]=Q384,B384+1,1),"")</f>
        <v/>
      </c>
      <c r="C385" s="61"/>
      <c r="D385" s="61"/>
      <c r="E385" s="138"/>
      <c r="F385" s="141" t="str">
        <f>IFERROR(IF(VLOOKUP(Table1[[#This Row],[Budget Code Description]],Dimentions!$X$6:$AC$139,2,FALSE)="","",VLOOKUP(Table1[[#This Row],[Budget Code Description]],Dimentions!$X$6:$AC$139,2,FALSE)),"")</f>
        <v/>
      </c>
      <c r="G385" s="141"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1" t="str">
        <f>IFERROR(VLOOKUP(Table1[[#This Row],[Budget Code Description]],Table6[#All],8,FALSE),"")</f>
        <v/>
      </c>
      <c r="L385" s="63"/>
      <c r="M385" s="65" t="str">
        <f>IFERROR(VLOOKUP(Table1[[#This Row],[Staff ID]],Table2[],2,FALSE),"")</f>
        <v/>
      </c>
      <c r="N385" s="209" t="str">
        <f>IFERROR(IF(VLOOKUP(Table1[[#This Row],[Budget Code Description]],Dimentions!$X$6:$AC$134,4,FALSE)="","",VLOOKUP(Table1[[#This Row],[Budget Code Description]],Dimentions!$X$6:$AC$134,4,FALSE)),"")</f>
        <v/>
      </c>
      <c r="O385" s="65" t="str">
        <f>IFERROR(VLOOKUP(Table1[[#This Row],[Vendor ID]],Table549[],2,FALSE),"")</f>
        <v/>
      </c>
      <c r="P385" s="63"/>
      <c r="Q385" s="141" t="str">
        <f>IF(Table1[[#This Row],[Posting Date]]&lt;&gt;"",$D$9,"")</f>
        <v/>
      </c>
      <c r="R385" s="157" t="str">
        <f>IF(Table1[[#This Row],[Posting Date]]&lt;&gt;"",$D$10,"")</f>
        <v/>
      </c>
      <c r="S385" s="66"/>
      <c r="T385" s="63"/>
      <c r="U385" s="67"/>
      <c r="V385" s="67"/>
      <c r="W385" s="67" t="str">
        <f t="shared" si="10"/>
        <v/>
      </c>
      <c r="X385" s="159" t="str">
        <f>IF(E385="","",(IF(Table1[[#This Row],[Cur]]="USD",Table1[[#This Row],[Cur_Amount Debit]],Table1[[#This Row],[Cur_Amount Debit]]/Table1[[#This Row],[Exchange Rate]])))</f>
        <v/>
      </c>
      <c r="Y385" s="159" t="str">
        <f>IF(E385="","",(IF(Table1[[#This Row],[Cur]]="USD",Table1[[#This Row],[Cur_Amount Credit]],Table1[[#This Row],[Cur_Amount Credit]]/ExchangeRate)))</f>
        <v/>
      </c>
      <c r="Z385" s="201" t="str">
        <f>IF(E385="","",(Table1[[#This Row],[Debit USD]]-Table1[[#This Row],[Credit USD]]))</f>
        <v/>
      </c>
      <c r="AA385" s="226"/>
      <c r="AB385" s="255"/>
      <c r="AC385" s="1"/>
      <c r="AD385" s="15"/>
      <c r="AE385" s="15" t="str">
        <f>IF(AND(OR(Table1[[#This Row],[Account]]="15030",Table1[[#This Row],[Account]]="15035",Table1[[#This Row],[Account]]="20150"),Table1[[#This Row],[Vendor ID]]=""),1,"")</f>
        <v/>
      </c>
      <c r="AF385" s="15"/>
      <c r="AG385" s="15"/>
      <c r="AH385" s="15"/>
      <c r="AI385" s="46" t="str">
        <f>IF(Table1[[#This Row],[Posting Date]]&lt;&gt;"","GJ-"&amp;CountryID,"")</f>
        <v/>
      </c>
      <c r="AJ385" s="59" t="str">
        <f>IF(Table1[[#This Row],[Posting Date]]&lt;&gt;"",Table1[[#This Row],[Posting Date]],"")</f>
        <v/>
      </c>
      <c r="AK385" s="46"/>
      <c r="AL385" s="46" t="str">
        <f>IF(Table1[[#This Row],[Description]]&lt;&gt;"",Table1[[#This Row],[Description]],"")</f>
        <v/>
      </c>
      <c r="AM385" s="46" t="str">
        <f>IF(Table1[[#This Row],[Posting Date]]&lt;&gt;"",Table1[[#This Row],[Reference Number]],"")</f>
        <v/>
      </c>
      <c r="AN385" s="46" t="str">
        <f>TRIM(Table1[[#This Row],[Line '#]])</f>
        <v/>
      </c>
      <c r="AO385" s="46" t="str">
        <f>TRIM(Table1[[#This Row],[Account]])</f>
        <v/>
      </c>
      <c r="AP385" s="46" t="str">
        <f>IF(Table1[[#This Row],[Posting Date]]&lt;&gt;"",$D$5,"")</f>
        <v/>
      </c>
      <c r="AQ385" s="46" t="str">
        <f>TRIM(Table1[[#This Row],[Departments-Prgrams]])</f>
        <v/>
      </c>
      <c r="AR385" s="46" t="str">
        <f>TRIM(Table1[[#This Row],[Grant]])</f>
        <v/>
      </c>
      <c r="AS385" s="46" t="str">
        <f>TRIM(Table1[[#This Row],[Staff ID]])</f>
        <v/>
      </c>
      <c r="AT385" s="46" t="str">
        <f>IF(TRIM(Table1[[#This Row],[Budget Code]])=0,"",TRIM(Table1[[#This Row],[Budget Code]]))</f>
        <v/>
      </c>
      <c r="AU385" s="46" t="str">
        <f>IF(Table1[[#This Row],[Line Description]]&lt;&gt;"",Table1[[#This Row],[Line Description]],"")</f>
        <v/>
      </c>
      <c r="AV385" s="46" t="str">
        <f>IF(Table1[[#This Row],[Cur_Amount Debit]]&gt;0,ROUND(Table1[[#This Row],[Cur_Amount Debit]],2),"")</f>
        <v/>
      </c>
      <c r="AW385" s="46" t="str">
        <f>IF(Table1[[#This Row],[Cur_Amount Credit]]&gt;0,ROUND(Table1[[#This Row],[Cur_Amount Credit]],2),"")</f>
        <v/>
      </c>
      <c r="AX385" s="46" t="str">
        <f>LEFT(Table1[[#This Row],[Cur]],3)</f>
        <v/>
      </c>
      <c r="AY385" s="59"/>
      <c r="AZ385" s="46"/>
      <c r="BA385" s="46" t="str">
        <f>IF(Table1[[#This Row],[Cur]]&lt;&gt;"",IF(Table1[[#This Row],[Cur]]="USD","",ExchangeRate),"")</f>
        <v/>
      </c>
      <c r="BB385" s="46" t="str">
        <f>IF(Table1[[#This Row],[Grant]]&lt;&gt;"",VLOOKUP(Table1[[#This Row],[Grant]],Grants!B:D,3),"")</f>
        <v/>
      </c>
      <c r="BC385" s="46" t="str">
        <f>TRIM(Table1[[#This Row],[Vendor ID]])</f>
        <v/>
      </c>
      <c r="BD385">
        <f>IF(Table1[[#This Row],[Reference Number]]=Q384,BD384,BD384+1)</f>
        <v>0</v>
      </c>
    </row>
    <row r="386" spans="1:56" ht="11.25" customHeight="1" x14ac:dyDescent="0.25">
      <c r="A386" s="1"/>
      <c r="B386" s="88" t="str">
        <f>IF(Table1[[#This Row],[Posting Date]]&lt;&gt;"",IF(Table1[[#This Row],[Reference Number]]=Q385,B385+1,1),"")</f>
        <v/>
      </c>
      <c r="C386" s="61"/>
      <c r="D386" s="61"/>
      <c r="E386" s="138"/>
      <c r="F386" s="141" t="str">
        <f>IFERROR(IF(VLOOKUP(Table1[[#This Row],[Budget Code Description]],Dimentions!$X$6:$AC$139,2,FALSE)="","",VLOOKUP(Table1[[#This Row],[Budget Code Description]],Dimentions!$X$6:$AC$139,2,FALSE)),"")</f>
        <v/>
      </c>
      <c r="G386" s="141"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1" t="str">
        <f>IFERROR(VLOOKUP(Table1[[#This Row],[Budget Code Description]],Table6[#All],8,FALSE),"")</f>
        <v/>
      </c>
      <c r="L386" s="63"/>
      <c r="M386" s="65" t="str">
        <f>IFERROR(VLOOKUP(Table1[[#This Row],[Staff ID]],Table2[],2,FALSE),"")</f>
        <v/>
      </c>
      <c r="N386" s="209" t="str">
        <f>IFERROR(IF(VLOOKUP(Table1[[#This Row],[Budget Code Description]],Dimentions!$X$6:$AC$134,4,FALSE)="","",VLOOKUP(Table1[[#This Row],[Budget Code Description]],Dimentions!$X$6:$AC$134,4,FALSE)),"")</f>
        <v/>
      </c>
      <c r="O386" s="65" t="str">
        <f>IFERROR(VLOOKUP(Table1[[#This Row],[Vendor ID]],Table549[],2,FALSE),"")</f>
        <v/>
      </c>
      <c r="P386" s="63"/>
      <c r="Q386" s="141" t="str">
        <f>IF(Table1[[#This Row],[Posting Date]]&lt;&gt;"",$D$9,"")</f>
        <v/>
      </c>
      <c r="R386" s="157" t="str">
        <f>IF(Table1[[#This Row],[Posting Date]]&lt;&gt;"",$D$10,"")</f>
        <v/>
      </c>
      <c r="S386" s="66"/>
      <c r="T386" s="63"/>
      <c r="U386" s="67"/>
      <c r="V386" s="67"/>
      <c r="W386" s="67" t="str">
        <f t="shared" si="10"/>
        <v/>
      </c>
      <c r="X386" s="159" t="str">
        <f>IF(E386="","",(IF(Table1[[#This Row],[Cur]]="USD",Table1[[#This Row],[Cur_Amount Debit]],Table1[[#This Row],[Cur_Amount Debit]]/Table1[[#This Row],[Exchange Rate]])))</f>
        <v/>
      </c>
      <c r="Y386" s="159" t="str">
        <f>IF(E386="","",(IF(Table1[[#This Row],[Cur]]="USD",Table1[[#This Row],[Cur_Amount Credit]],Table1[[#This Row],[Cur_Amount Credit]]/ExchangeRate)))</f>
        <v/>
      </c>
      <c r="Z386" s="201" t="str">
        <f>IF(E386="","",(Table1[[#This Row],[Debit USD]]-Table1[[#This Row],[Credit USD]]))</f>
        <v/>
      </c>
      <c r="AA386" s="226"/>
      <c r="AB386" s="255"/>
      <c r="AC386" s="1"/>
      <c r="AD386" s="15"/>
      <c r="AE386" s="15" t="str">
        <f>IF(AND(OR(Table1[[#This Row],[Account]]="15030",Table1[[#This Row],[Account]]="15035",Table1[[#This Row],[Account]]="20150"),Table1[[#This Row],[Vendor ID]]=""),1,"")</f>
        <v/>
      </c>
      <c r="AF386" s="15"/>
      <c r="AG386" s="15"/>
      <c r="AH386" s="15"/>
      <c r="AI386" s="46" t="str">
        <f>IF(Table1[[#This Row],[Posting Date]]&lt;&gt;"","GJ-"&amp;CountryID,"")</f>
        <v/>
      </c>
      <c r="AJ386" s="59" t="str">
        <f>IF(Table1[[#This Row],[Posting Date]]&lt;&gt;"",Table1[[#This Row],[Posting Date]],"")</f>
        <v/>
      </c>
      <c r="AK386" s="46"/>
      <c r="AL386" s="46" t="str">
        <f>IF(Table1[[#This Row],[Description]]&lt;&gt;"",Table1[[#This Row],[Description]],"")</f>
        <v/>
      </c>
      <c r="AM386" s="46" t="str">
        <f>IF(Table1[[#This Row],[Posting Date]]&lt;&gt;"",Table1[[#This Row],[Reference Number]],"")</f>
        <v/>
      </c>
      <c r="AN386" s="46" t="str">
        <f>TRIM(Table1[[#This Row],[Line '#]])</f>
        <v/>
      </c>
      <c r="AO386" s="46" t="str">
        <f>TRIM(Table1[[#This Row],[Account]])</f>
        <v/>
      </c>
      <c r="AP386" s="46" t="str">
        <f>IF(Table1[[#This Row],[Posting Date]]&lt;&gt;"",$D$5,"")</f>
        <v/>
      </c>
      <c r="AQ386" s="46" t="str">
        <f>TRIM(Table1[[#This Row],[Departments-Prgrams]])</f>
        <v/>
      </c>
      <c r="AR386" s="46" t="str">
        <f>TRIM(Table1[[#This Row],[Grant]])</f>
        <v/>
      </c>
      <c r="AS386" s="46" t="str">
        <f>TRIM(Table1[[#This Row],[Staff ID]])</f>
        <v/>
      </c>
      <c r="AT386" s="46" t="str">
        <f>IF(TRIM(Table1[[#This Row],[Budget Code]])=0,"",TRIM(Table1[[#This Row],[Budget Code]]))</f>
        <v/>
      </c>
      <c r="AU386" s="46" t="str">
        <f>IF(Table1[[#This Row],[Line Description]]&lt;&gt;"",Table1[[#This Row],[Line Description]],"")</f>
        <v/>
      </c>
      <c r="AV386" s="46" t="str">
        <f>IF(Table1[[#This Row],[Cur_Amount Debit]]&gt;0,ROUND(Table1[[#This Row],[Cur_Amount Debit]],2),"")</f>
        <v/>
      </c>
      <c r="AW386" s="46" t="str">
        <f>IF(Table1[[#This Row],[Cur_Amount Credit]]&gt;0,ROUND(Table1[[#This Row],[Cur_Amount Credit]],2),"")</f>
        <v/>
      </c>
      <c r="AX386" s="46" t="str">
        <f>LEFT(Table1[[#This Row],[Cur]],3)</f>
        <v/>
      </c>
      <c r="AY386" s="59"/>
      <c r="AZ386" s="46"/>
      <c r="BA386" s="46" t="str">
        <f>IF(Table1[[#This Row],[Cur]]&lt;&gt;"",IF(Table1[[#This Row],[Cur]]="USD","",ExchangeRate),"")</f>
        <v/>
      </c>
      <c r="BB386" s="46" t="str">
        <f>IF(Table1[[#This Row],[Grant]]&lt;&gt;"",VLOOKUP(Table1[[#This Row],[Grant]],Grants!B:D,3),"")</f>
        <v/>
      </c>
      <c r="BC386" s="46" t="str">
        <f>TRIM(Table1[[#This Row],[Vendor ID]])</f>
        <v/>
      </c>
      <c r="BD386">
        <f>IF(Table1[[#This Row],[Reference Number]]=Q385,BD385,BD385+1)</f>
        <v>0</v>
      </c>
    </row>
    <row r="387" spans="1:56" ht="11.25" customHeight="1" x14ac:dyDescent="0.25">
      <c r="A387" s="1"/>
      <c r="B387" s="88" t="str">
        <f>IF(Table1[[#This Row],[Posting Date]]&lt;&gt;"",IF(Table1[[#This Row],[Reference Number]]=Q386,B386+1,1),"")</f>
        <v/>
      </c>
      <c r="C387" s="61"/>
      <c r="D387" s="61"/>
      <c r="E387" s="138"/>
      <c r="F387" s="141" t="str">
        <f>IFERROR(IF(VLOOKUP(Table1[[#This Row],[Budget Code Description]],Dimentions!$X$6:$AC$139,2,FALSE)="","",VLOOKUP(Table1[[#This Row],[Budget Code Description]],Dimentions!$X$6:$AC$139,2,FALSE)),"")</f>
        <v/>
      </c>
      <c r="G387" s="141"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1" t="str">
        <f>IFERROR(VLOOKUP(Table1[[#This Row],[Budget Code Description]],Table6[#All],8,FALSE),"")</f>
        <v/>
      </c>
      <c r="L387" s="63"/>
      <c r="M387" s="65" t="str">
        <f>IFERROR(VLOOKUP(Table1[[#This Row],[Staff ID]],Table2[],2,FALSE),"")</f>
        <v/>
      </c>
      <c r="N387" s="209" t="str">
        <f>IFERROR(IF(VLOOKUP(Table1[[#This Row],[Budget Code Description]],Dimentions!$X$6:$AC$134,4,FALSE)="","",VLOOKUP(Table1[[#This Row],[Budget Code Description]],Dimentions!$X$6:$AC$134,4,FALSE)),"")</f>
        <v/>
      </c>
      <c r="O387" s="65" t="str">
        <f>IFERROR(VLOOKUP(Table1[[#This Row],[Vendor ID]],Table549[],2,FALSE),"")</f>
        <v/>
      </c>
      <c r="P387" s="63"/>
      <c r="Q387" s="141" t="str">
        <f>IF(Table1[[#This Row],[Posting Date]]&lt;&gt;"",$D$9,"")</f>
        <v/>
      </c>
      <c r="R387" s="157" t="str">
        <f>IF(Table1[[#This Row],[Posting Date]]&lt;&gt;"",$D$10,"")</f>
        <v/>
      </c>
      <c r="S387" s="66"/>
      <c r="T387" s="63"/>
      <c r="U387" s="67"/>
      <c r="V387" s="67"/>
      <c r="W387" s="67" t="str">
        <f t="shared" si="10"/>
        <v/>
      </c>
      <c r="X387" s="159" t="str">
        <f>IF(E387="","",(IF(Table1[[#This Row],[Cur]]="USD",Table1[[#This Row],[Cur_Amount Debit]],Table1[[#This Row],[Cur_Amount Debit]]/Table1[[#This Row],[Exchange Rate]])))</f>
        <v/>
      </c>
      <c r="Y387" s="159" t="str">
        <f>IF(E387="","",(IF(Table1[[#This Row],[Cur]]="USD",Table1[[#This Row],[Cur_Amount Credit]],Table1[[#This Row],[Cur_Amount Credit]]/ExchangeRate)))</f>
        <v/>
      </c>
      <c r="Z387" s="201" t="str">
        <f>IF(E387="","",(Table1[[#This Row],[Debit USD]]-Table1[[#This Row],[Credit USD]]))</f>
        <v/>
      </c>
      <c r="AA387" s="226"/>
      <c r="AB387" s="255"/>
      <c r="AC387" s="1"/>
      <c r="AD387" s="15"/>
      <c r="AE387" s="15" t="str">
        <f>IF(AND(OR(Table1[[#This Row],[Account]]="15030",Table1[[#This Row],[Account]]="15035",Table1[[#This Row],[Account]]="20150"),Table1[[#This Row],[Vendor ID]]=""),1,"")</f>
        <v/>
      </c>
      <c r="AF387" s="15"/>
      <c r="AG387" s="15"/>
      <c r="AH387" s="15"/>
      <c r="AI387" s="46" t="str">
        <f>IF(Table1[[#This Row],[Posting Date]]&lt;&gt;"","GJ-"&amp;CountryID,"")</f>
        <v/>
      </c>
      <c r="AJ387" s="59" t="str">
        <f>IF(Table1[[#This Row],[Posting Date]]&lt;&gt;"",Table1[[#This Row],[Posting Date]],"")</f>
        <v/>
      </c>
      <c r="AK387" s="46"/>
      <c r="AL387" s="46" t="str">
        <f>IF(Table1[[#This Row],[Description]]&lt;&gt;"",Table1[[#This Row],[Description]],"")</f>
        <v/>
      </c>
      <c r="AM387" s="46" t="str">
        <f>IF(Table1[[#This Row],[Posting Date]]&lt;&gt;"",Table1[[#This Row],[Reference Number]],"")</f>
        <v/>
      </c>
      <c r="AN387" s="46" t="str">
        <f>TRIM(Table1[[#This Row],[Line '#]])</f>
        <v/>
      </c>
      <c r="AO387" s="46" t="str">
        <f>TRIM(Table1[[#This Row],[Account]])</f>
        <v/>
      </c>
      <c r="AP387" s="46" t="str">
        <f>IF(Table1[[#This Row],[Posting Date]]&lt;&gt;"",$D$5,"")</f>
        <v/>
      </c>
      <c r="AQ387" s="46" t="str">
        <f>TRIM(Table1[[#This Row],[Departments-Prgrams]])</f>
        <v/>
      </c>
      <c r="AR387" s="46" t="str">
        <f>TRIM(Table1[[#This Row],[Grant]])</f>
        <v/>
      </c>
      <c r="AS387" s="46" t="str">
        <f>TRIM(Table1[[#This Row],[Staff ID]])</f>
        <v/>
      </c>
      <c r="AT387" s="46" t="str">
        <f>IF(TRIM(Table1[[#This Row],[Budget Code]])=0,"",TRIM(Table1[[#This Row],[Budget Code]]))</f>
        <v/>
      </c>
      <c r="AU387" s="46" t="str">
        <f>IF(Table1[[#This Row],[Line Description]]&lt;&gt;"",Table1[[#This Row],[Line Description]],"")</f>
        <v/>
      </c>
      <c r="AV387" s="46" t="str">
        <f>IF(Table1[[#This Row],[Cur_Amount Debit]]&gt;0,ROUND(Table1[[#This Row],[Cur_Amount Debit]],2),"")</f>
        <v/>
      </c>
      <c r="AW387" s="46" t="str">
        <f>IF(Table1[[#This Row],[Cur_Amount Credit]]&gt;0,ROUND(Table1[[#This Row],[Cur_Amount Credit]],2),"")</f>
        <v/>
      </c>
      <c r="AX387" s="46" t="str">
        <f>LEFT(Table1[[#This Row],[Cur]],3)</f>
        <v/>
      </c>
      <c r="AY387" s="59"/>
      <c r="AZ387" s="46"/>
      <c r="BA387" s="46" t="str">
        <f>IF(Table1[[#This Row],[Cur]]&lt;&gt;"",IF(Table1[[#This Row],[Cur]]="USD","",ExchangeRate),"")</f>
        <v/>
      </c>
      <c r="BB387" s="46" t="str">
        <f>IF(Table1[[#This Row],[Grant]]&lt;&gt;"",VLOOKUP(Table1[[#This Row],[Grant]],Grants!B:D,3),"")</f>
        <v/>
      </c>
      <c r="BC387" s="46" t="str">
        <f>TRIM(Table1[[#This Row],[Vendor ID]])</f>
        <v/>
      </c>
      <c r="BD387">
        <f>IF(Table1[[#This Row],[Reference Number]]=Q386,BD386,BD386+1)</f>
        <v>0</v>
      </c>
    </row>
    <row r="388" spans="1:56" ht="11.25" customHeight="1" x14ac:dyDescent="0.25">
      <c r="A388" s="1"/>
      <c r="B388" s="88" t="str">
        <f>IF(Table1[[#This Row],[Posting Date]]&lt;&gt;"",IF(Table1[[#This Row],[Reference Number]]=Q387,B387+1,1),"")</f>
        <v/>
      </c>
      <c r="C388" s="61"/>
      <c r="D388" s="61"/>
      <c r="E388" s="138"/>
      <c r="F388" s="141" t="str">
        <f>IFERROR(IF(VLOOKUP(Table1[[#This Row],[Budget Code Description]],Dimentions!$X$6:$AC$139,2,FALSE)="","",VLOOKUP(Table1[[#This Row],[Budget Code Description]],Dimentions!$X$6:$AC$139,2,FALSE)),"")</f>
        <v/>
      </c>
      <c r="G388" s="141"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1" t="str">
        <f>IFERROR(VLOOKUP(Table1[[#This Row],[Budget Code Description]],Table6[#All],8,FALSE),"")</f>
        <v/>
      </c>
      <c r="L388" s="63"/>
      <c r="M388" s="65" t="str">
        <f>IFERROR(VLOOKUP(Table1[[#This Row],[Staff ID]],Table2[],2,FALSE),"")</f>
        <v/>
      </c>
      <c r="N388" s="209" t="str">
        <f>IFERROR(IF(VLOOKUP(Table1[[#This Row],[Budget Code Description]],Dimentions!$X$6:$AC$134,4,FALSE)="","",VLOOKUP(Table1[[#This Row],[Budget Code Description]],Dimentions!$X$6:$AC$134,4,FALSE)),"")</f>
        <v/>
      </c>
      <c r="O388" s="65" t="str">
        <f>IFERROR(VLOOKUP(Table1[[#This Row],[Vendor ID]],Table549[],2,FALSE),"")</f>
        <v/>
      </c>
      <c r="P388" s="63"/>
      <c r="Q388" s="141" t="str">
        <f>IF(Table1[[#This Row],[Posting Date]]&lt;&gt;"",$D$9,"")</f>
        <v/>
      </c>
      <c r="R388" s="157" t="str">
        <f>IF(Table1[[#This Row],[Posting Date]]&lt;&gt;"",$D$10,"")</f>
        <v/>
      </c>
      <c r="S388" s="66"/>
      <c r="T388" s="63"/>
      <c r="U388" s="67"/>
      <c r="V388" s="67"/>
      <c r="W388" s="67" t="str">
        <f t="shared" si="10"/>
        <v/>
      </c>
      <c r="X388" s="159" t="str">
        <f>IF(E388="","",(IF(Table1[[#This Row],[Cur]]="USD",Table1[[#This Row],[Cur_Amount Debit]],Table1[[#This Row],[Cur_Amount Debit]]/Table1[[#This Row],[Exchange Rate]])))</f>
        <v/>
      </c>
      <c r="Y388" s="159" t="str">
        <f>IF(E388="","",(IF(Table1[[#This Row],[Cur]]="USD",Table1[[#This Row],[Cur_Amount Credit]],Table1[[#This Row],[Cur_Amount Credit]]/ExchangeRate)))</f>
        <v/>
      </c>
      <c r="Z388" s="201" t="str">
        <f>IF(E388="","",(Table1[[#This Row],[Debit USD]]-Table1[[#This Row],[Credit USD]]))</f>
        <v/>
      </c>
      <c r="AA388" s="226"/>
      <c r="AB388" s="255"/>
      <c r="AC388" s="1"/>
      <c r="AD388" s="15"/>
      <c r="AE388" s="15" t="str">
        <f>IF(AND(OR(Table1[[#This Row],[Account]]="15030",Table1[[#This Row],[Account]]="15035",Table1[[#This Row],[Account]]="20150"),Table1[[#This Row],[Vendor ID]]=""),1,"")</f>
        <v/>
      </c>
      <c r="AF388" s="15"/>
      <c r="AG388" s="15"/>
      <c r="AH388" s="15"/>
      <c r="AI388" s="46" t="str">
        <f>IF(Table1[[#This Row],[Posting Date]]&lt;&gt;"","GJ-"&amp;CountryID,"")</f>
        <v/>
      </c>
      <c r="AJ388" s="59" t="str">
        <f>IF(Table1[[#This Row],[Posting Date]]&lt;&gt;"",Table1[[#This Row],[Posting Date]],"")</f>
        <v/>
      </c>
      <c r="AK388" s="46"/>
      <c r="AL388" s="46" t="str">
        <f>IF(Table1[[#This Row],[Description]]&lt;&gt;"",Table1[[#This Row],[Description]],"")</f>
        <v/>
      </c>
      <c r="AM388" s="46" t="str">
        <f>IF(Table1[[#This Row],[Posting Date]]&lt;&gt;"",Table1[[#This Row],[Reference Number]],"")</f>
        <v/>
      </c>
      <c r="AN388" s="46" t="str">
        <f>TRIM(Table1[[#This Row],[Line '#]])</f>
        <v/>
      </c>
      <c r="AO388" s="46" t="str">
        <f>TRIM(Table1[[#This Row],[Account]])</f>
        <v/>
      </c>
      <c r="AP388" s="46" t="str">
        <f>IF(Table1[[#This Row],[Posting Date]]&lt;&gt;"",$D$5,"")</f>
        <v/>
      </c>
      <c r="AQ388" s="46" t="str">
        <f>TRIM(Table1[[#This Row],[Departments-Prgrams]])</f>
        <v/>
      </c>
      <c r="AR388" s="46" t="str">
        <f>TRIM(Table1[[#This Row],[Grant]])</f>
        <v/>
      </c>
      <c r="AS388" s="46" t="str">
        <f>TRIM(Table1[[#This Row],[Staff ID]])</f>
        <v/>
      </c>
      <c r="AT388" s="46" t="str">
        <f>IF(TRIM(Table1[[#This Row],[Budget Code]])=0,"",TRIM(Table1[[#This Row],[Budget Code]]))</f>
        <v/>
      </c>
      <c r="AU388" s="46" t="str">
        <f>IF(Table1[[#This Row],[Line Description]]&lt;&gt;"",Table1[[#This Row],[Line Description]],"")</f>
        <v/>
      </c>
      <c r="AV388" s="46" t="str">
        <f>IF(Table1[[#This Row],[Cur_Amount Debit]]&gt;0,ROUND(Table1[[#This Row],[Cur_Amount Debit]],2),"")</f>
        <v/>
      </c>
      <c r="AW388" s="46" t="str">
        <f>IF(Table1[[#This Row],[Cur_Amount Credit]]&gt;0,ROUND(Table1[[#This Row],[Cur_Amount Credit]],2),"")</f>
        <v/>
      </c>
      <c r="AX388" s="46" t="str">
        <f>LEFT(Table1[[#This Row],[Cur]],3)</f>
        <v/>
      </c>
      <c r="AY388" s="59"/>
      <c r="AZ388" s="46"/>
      <c r="BA388" s="46" t="str">
        <f>IF(Table1[[#This Row],[Cur]]&lt;&gt;"",IF(Table1[[#This Row],[Cur]]="USD","",ExchangeRate),"")</f>
        <v/>
      </c>
      <c r="BB388" s="46" t="str">
        <f>IF(Table1[[#This Row],[Grant]]&lt;&gt;"",VLOOKUP(Table1[[#This Row],[Grant]],Grants!B:D,3),"")</f>
        <v/>
      </c>
      <c r="BC388" s="46" t="str">
        <f>TRIM(Table1[[#This Row],[Vendor ID]])</f>
        <v/>
      </c>
      <c r="BD388">
        <f>IF(Table1[[#This Row],[Reference Number]]=Q387,BD387,BD387+1)</f>
        <v>0</v>
      </c>
    </row>
    <row r="389" spans="1:56" ht="11.25" customHeight="1" x14ac:dyDescent="0.25">
      <c r="A389" s="1"/>
      <c r="B389" s="88" t="str">
        <f>IF(Table1[[#This Row],[Posting Date]]&lt;&gt;"",IF(Table1[[#This Row],[Reference Number]]=Q388,B388+1,1),"")</f>
        <v/>
      </c>
      <c r="C389" s="61"/>
      <c r="D389" s="61"/>
      <c r="E389" s="138"/>
      <c r="F389" s="141" t="str">
        <f>IFERROR(IF(VLOOKUP(Table1[[#This Row],[Budget Code Description]],Dimentions!$X$6:$AC$139,2,FALSE)="","",VLOOKUP(Table1[[#This Row],[Budget Code Description]],Dimentions!$X$6:$AC$139,2,FALSE)),"")</f>
        <v/>
      </c>
      <c r="G389" s="141"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1" t="str">
        <f>IFERROR(VLOOKUP(Table1[[#This Row],[Budget Code Description]],Table6[#All],8,FALSE),"")</f>
        <v/>
      </c>
      <c r="L389" s="63"/>
      <c r="M389" s="65" t="str">
        <f>IFERROR(VLOOKUP(Table1[[#This Row],[Staff ID]],Table2[],2,FALSE),"")</f>
        <v/>
      </c>
      <c r="N389" s="209" t="str">
        <f>IFERROR(IF(VLOOKUP(Table1[[#This Row],[Budget Code Description]],Dimentions!$X$6:$AC$134,4,FALSE)="","",VLOOKUP(Table1[[#This Row],[Budget Code Description]],Dimentions!$X$6:$AC$134,4,FALSE)),"")</f>
        <v/>
      </c>
      <c r="O389" s="65" t="str">
        <f>IFERROR(VLOOKUP(Table1[[#This Row],[Vendor ID]],Table549[],2,FALSE),"")</f>
        <v/>
      </c>
      <c r="P389" s="63"/>
      <c r="Q389" s="141" t="str">
        <f>IF(Table1[[#This Row],[Posting Date]]&lt;&gt;"",$D$9,"")</f>
        <v/>
      </c>
      <c r="R389" s="157" t="str">
        <f>IF(Table1[[#This Row],[Posting Date]]&lt;&gt;"",$D$10,"")</f>
        <v/>
      </c>
      <c r="S389" s="66"/>
      <c r="T389" s="63"/>
      <c r="U389" s="67"/>
      <c r="V389" s="67"/>
      <c r="W389" s="67" t="str">
        <f t="shared" si="10"/>
        <v/>
      </c>
      <c r="X389" s="159" t="str">
        <f>IF(E389="","",(IF(Table1[[#This Row],[Cur]]="USD",Table1[[#This Row],[Cur_Amount Debit]],Table1[[#This Row],[Cur_Amount Debit]]/Table1[[#This Row],[Exchange Rate]])))</f>
        <v/>
      </c>
      <c r="Y389" s="159" t="str">
        <f>IF(E389="","",(IF(Table1[[#This Row],[Cur]]="USD",Table1[[#This Row],[Cur_Amount Credit]],Table1[[#This Row],[Cur_Amount Credit]]/ExchangeRate)))</f>
        <v/>
      </c>
      <c r="Z389" s="201" t="str">
        <f>IF(E389="","",(Table1[[#This Row],[Debit USD]]-Table1[[#This Row],[Credit USD]]))</f>
        <v/>
      </c>
      <c r="AA389" s="226"/>
      <c r="AB389" s="255"/>
      <c r="AC389" s="1"/>
      <c r="AD389" s="15"/>
      <c r="AE389" s="15" t="str">
        <f>IF(AND(OR(Table1[[#This Row],[Account]]="15030",Table1[[#This Row],[Account]]="15035",Table1[[#This Row],[Account]]="20150"),Table1[[#This Row],[Vendor ID]]=""),1,"")</f>
        <v/>
      </c>
      <c r="AF389" s="15"/>
      <c r="AG389" s="15"/>
      <c r="AH389" s="15"/>
      <c r="AI389" s="46" t="str">
        <f>IF(Table1[[#This Row],[Posting Date]]&lt;&gt;"","GJ-"&amp;CountryID,"")</f>
        <v/>
      </c>
      <c r="AJ389" s="59" t="str">
        <f>IF(Table1[[#This Row],[Posting Date]]&lt;&gt;"",Table1[[#This Row],[Posting Date]],"")</f>
        <v/>
      </c>
      <c r="AK389" s="46"/>
      <c r="AL389" s="46" t="str">
        <f>IF(Table1[[#This Row],[Description]]&lt;&gt;"",Table1[[#This Row],[Description]],"")</f>
        <v/>
      </c>
      <c r="AM389" s="46" t="str">
        <f>IF(Table1[[#This Row],[Posting Date]]&lt;&gt;"",Table1[[#This Row],[Reference Number]],"")</f>
        <v/>
      </c>
      <c r="AN389" s="46" t="str">
        <f>TRIM(Table1[[#This Row],[Line '#]])</f>
        <v/>
      </c>
      <c r="AO389" s="46" t="str">
        <f>TRIM(Table1[[#This Row],[Account]])</f>
        <v/>
      </c>
      <c r="AP389" s="46" t="str">
        <f>IF(Table1[[#This Row],[Posting Date]]&lt;&gt;"",$D$5,"")</f>
        <v/>
      </c>
      <c r="AQ389" s="46" t="str">
        <f>TRIM(Table1[[#This Row],[Departments-Prgrams]])</f>
        <v/>
      </c>
      <c r="AR389" s="46" t="str">
        <f>TRIM(Table1[[#This Row],[Grant]])</f>
        <v/>
      </c>
      <c r="AS389" s="46" t="str">
        <f>TRIM(Table1[[#This Row],[Staff ID]])</f>
        <v/>
      </c>
      <c r="AT389" s="46" t="str">
        <f>IF(TRIM(Table1[[#This Row],[Budget Code]])=0,"",TRIM(Table1[[#This Row],[Budget Code]]))</f>
        <v/>
      </c>
      <c r="AU389" s="46" t="str">
        <f>IF(Table1[[#This Row],[Line Description]]&lt;&gt;"",Table1[[#This Row],[Line Description]],"")</f>
        <v/>
      </c>
      <c r="AV389" s="46" t="str">
        <f>IF(Table1[[#This Row],[Cur_Amount Debit]]&gt;0,ROUND(Table1[[#This Row],[Cur_Amount Debit]],2),"")</f>
        <v/>
      </c>
      <c r="AW389" s="46" t="str">
        <f>IF(Table1[[#This Row],[Cur_Amount Credit]]&gt;0,ROUND(Table1[[#This Row],[Cur_Amount Credit]],2),"")</f>
        <v/>
      </c>
      <c r="AX389" s="46" t="str">
        <f>LEFT(Table1[[#This Row],[Cur]],3)</f>
        <v/>
      </c>
      <c r="AY389" s="59"/>
      <c r="AZ389" s="46"/>
      <c r="BA389" s="46" t="str">
        <f>IF(Table1[[#This Row],[Cur]]&lt;&gt;"",IF(Table1[[#This Row],[Cur]]="USD","",ExchangeRate),"")</f>
        <v/>
      </c>
      <c r="BB389" s="46" t="str">
        <f>IF(Table1[[#This Row],[Grant]]&lt;&gt;"",VLOOKUP(Table1[[#This Row],[Grant]],Grants!B:D,3),"")</f>
        <v/>
      </c>
      <c r="BC389" s="46" t="str">
        <f>TRIM(Table1[[#This Row],[Vendor ID]])</f>
        <v/>
      </c>
      <c r="BD389">
        <f>IF(Table1[[#This Row],[Reference Number]]=Q388,BD388,BD388+1)</f>
        <v>0</v>
      </c>
    </row>
    <row r="390" spans="1:56" ht="11.25" customHeight="1" x14ac:dyDescent="0.25">
      <c r="A390" s="1"/>
      <c r="B390" s="88" t="str">
        <f>IF(Table1[[#This Row],[Posting Date]]&lt;&gt;"",IF(Table1[[#This Row],[Reference Number]]=Q389,B389+1,1),"")</f>
        <v/>
      </c>
      <c r="C390" s="61"/>
      <c r="D390" s="61"/>
      <c r="E390" s="138"/>
      <c r="F390" s="141" t="str">
        <f>IFERROR(IF(VLOOKUP(Table1[[#This Row],[Budget Code Description]],Dimentions!$X$6:$AC$139,2,FALSE)="","",VLOOKUP(Table1[[#This Row],[Budget Code Description]],Dimentions!$X$6:$AC$139,2,FALSE)),"")</f>
        <v/>
      </c>
      <c r="G390" s="141"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1" t="str">
        <f>IFERROR(VLOOKUP(Table1[[#This Row],[Budget Code Description]],Table6[#All],8,FALSE),"")</f>
        <v/>
      </c>
      <c r="L390" s="63"/>
      <c r="M390" s="65" t="str">
        <f>IFERROR(VLOOKUP(Table1[[#This Row],[Staff ID]],Table2[],2,FALSE),"")</f>
        <v/>
      </c>
      <c r="N390" s="209" t="str">
        <f>IFERROR(IF(VLOOKUP(Table1[[#This Row],[Budget Code Description]],Dimentions!$X$6:$AC$134,4,FALSE)="","",VLOOKUP(Table1[[#This Row],[Budget Code Description]],Dimentions!$X$6:$AC$134,4,FALSE)),"")</f>
        <v/>
      </c>
      <c r="O390" s="65" t="str">
        <f>IFERROR(VLOOKUP(Table1[[#This Row],[Vendor ID]],Table549[],2,FALSE),"")</f>
        <v/>
      </c>
      <c r="P390" s="63"/>
      <c r="Q390" s="141" t="str">
        <f>IF(Table1[[#This Row],[Posting Date]]&lt;&gt;"",$D$9,"")</f>
        <v/>
      </c>
      <c r="R390" s="157" t="str">
        <f>IF(Table1[[#This Row],[Posting Date]]&lt;&gt;"",$D$10,"")</f>
        <v/>
      </c>
      <c r="S390" s="66"/>
      <c r="T390" s="63"/>
      <c r="U390" s="67"/>
      <c r="V390" s="67"/>
      <c r="W390" s="67" t="str">
        <f t="shared" si="10"/>
        <v/>
      </c>
      <c r="X390" s="159" t="str">
        <f>IF(E390="","",(IF(Table1[[#This Row],[Cur]]="USD",Table1[[#This Row],[Cur_Amount Debit]],Table1[[#This Row],[Cur_Amount Debit]]/Table1[[#This Row],[Exchange Rate]])))</f>
        <v/>
      </c>
      <c r="Y390" s="159" t="str">
        <f>IF(E390="","",(IF(Table1[[#This Row],[Cur]]="USD",Table1[[#This Row],[Cur_Amount Credit]],Table1[[#This Row],[Cur_Amount Credit]]/ExchangeRate)))</f>
        <v/>
      </c>
      <c r="Z390" s="201" t="str">
        <f>IF(E390="","",(Table1[[#This Row],[Debit USD]]-Table1[[#This Row],[Credit USD]]))</f>
        <v/>
      </c>
      <c r="AA390" s="226"/>
      <c r="AB390" s="255"/>
      <c r="AC390" s="1"/>
      <c r="AD390" s="15"/>
      <c r="AE390" s="15" t="str">
        <f>IF(AND(OR(Table1[[#This Row],[Account]]="15030",Table1[[#This Row],[Account]]="15035",Table1[[#This Row],[Account]]="20150"),Table1[[#This Row],[Vendor ID]]=""),1,"")</f>
        <v/>
      </c>
      <c r="AF390" s="15"/>
      <c r="AG390" s="15"/>
      <c r="AH390" s="15"/>
      <c r="AI390" s="46" t="str">
        <f>IF(Table1[[#This Row],[Posting Date]]&lt;&gt;"","GJ-"&amp;CountryID,"")</f>
        <v/>
      </c>
      <c r="AJ390" s="59" t="str">
        <f>IF(Table1[[#This Row],[Posting Date]]&lt;&gt;"",Table1[[#This Row],[Posting Date]],"")</f>
        <v/>
      </c>
      <c r="AK390" s="46"/>
      <c r="AL390" s="46" t="str">
        <f>IF(Table1[[#This Row],[Description]]&lt;&gt;"",Table1[[#This Row],[Description]],"")</f>
        <v/>
      </c>
      <c r="AM390" s="46" t="str">
        <f>IF(Table1[[#This Row],[Posting Date]]&lt;&gt;"",Table1[[#This Row],[Reference Number]],"")</f>
        <v/>
      </c>
      <c r="AN390" s="46" t="str">
        <f>TRIM(Table1[[#This Row],[Line '#]])</f>
        <v/>
      </c>
      <c r="AO390" s="46" t="str">
        <f>TRIM(Table1[[#This Row],[Account]])</f>
        <v/>
      </c>
      <c r="AP390" s="46" t="str">
        <f>IF(Table1[[#This Row],[Posting Date]]&lt;&gt;"",$D$5,"")</f>
        <v/>
      </c>
      <c r="AQ390" s="46" t="str">
        <f>TRIM(Table1[[#This Row],[Departments-Prgrams]])</f>
        <v/>
      </c>
      <c r="AR390" s="46" t="str">
        <f>TRIM(Table1[[#This Row],[Grant]])</f>
        <v/>
      </c>
      <c r="AS390" s="46" t="str">
        <f>TRIM(Table1[[#This Row],[Staff ID]])</f>
        <v/>
      </c>
      <c r="AT390" s="46" t="str">
        <f>IF(TRIM(Table1[[#This Row],[Budget Code]])=0,"",TRIM(Table1[[#This Row],[Budget Code]]))</f>
        <v/>
      </c>
      <c r="AU390" s="46" t="str">
        <f>IF(Table1[[#This Row],[Line Description]]&lt;&gt;"",Table1[[#This Row],[Line Description]],"")</f>
        <v/>
      </c>
      <c r="AV390" s="46" t="str">
        <f>IF(Table1[[#This Row],[Cur_Amount Debit]]&gt;0,ROUND(Table1[[#This Row],[Cur_Amount Debit]],2),"")</f>
        <v/>
      </c>
      <c r="AW390" s="46" t="str">
        <f>IF(Table1[[#This Row],[Cur_Amount Credit]]&gt;0,ROUND(Table1[[#This Row],[Cur_Amount Credit]],2),"")</f>
        <v/>
      </c>
      <c r="AX390" s="46" t="str">
        <f>LEFT(Table1[[#This Row],[Cur]],3)</f>
        <v/>
      </c>
      <c r="AY390" s="59"/>
      <c r="AZ390" s="46"/>
      <c r="BA390" s="46" t="str">
        <f>IF(Table1[[#This Row],[Cur]]&lt;&gt;"",IF(Table1[[#This Row],[Cur]]="USD","",ExchangeRate),"")</f>
        <v/>
      </c>
      <c r="BB390" s="46" t="str">
        <f>IF(Table1[[#This Row],[Grant]]&lt;&gt;"",VLOOKUP(Table1[[#This Row],[Grant]],Grants!B:D,3),"")</f>
        <v/>
      </c>
      <c r="BC390" s="46" t="str">
        <f>TRIM(Table1[[#This Row],[Vendor ID]])</f>
        <v/>
      </c>
      <c r="BD390">
        <f>IF(Table1[[#This Row],[Reference Number]]=Q389,BD389,BD389+1)</f>
        <v>0</v>
      </c>
    </row>
    <row r="391" spans="1:56" ht="11.25" customHeight="1" x14ac:dyDescent="0.25">
      <c r="A391" s="1"/>
      <c r="B391" s="88" t="str">
        <f>IF(Table1[[#This Row],[Posting Date]]&lt;&gt;"",IF(Table1[[#This Row],[Reference Number]]=Q390,B390+1,1),"")</f>
        <v/>
      </c>
      <c r="C391" s="61"/>
      <c r="D391" s="61"/>
      <c r="E391" s="138"/>
      <c r="F391" s="141" t="str">
        <f>IFERROR(IF(VLOOKUP(Table1[[#This Row],[Budget Code Description]],Dimentions!$X$6:$AC$139,2,FALSE)="","",VLOOKUP(Table1[[#This Row],[Budget Code Description]],Dimentions!$X$6:$AC$139,2,FALSE)),"")</f>
        <v/>
      </c>
      <c r="G391" s="141"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1" t="str">
        <f>IFERROR(VLOOKUP(Table1[[#This Row],[Budget Code Description]],Table6[#All],8,FALSE),"")</f>
        <v/>
      </c>
      <c r="L391" s="63"/>
      <c r="M391" s="65" t="str">
        <f>IFERROR(VLOOKUP(Table1[[#This Row],[Staff ID]],Table2[],2,FALSE),"")</f>
        <v/>
      </c>
      <c r="N391" s="209" t="str">
        <f>IFERROR(IF(VLOOKUP(Table1[[#This Row],[Budget Code Description]],Dimentions!$X$6:$AC$134,4,FALSE)="","",VLOOKUP(Table1[[#This Row],[Budget Code Description]],Dimentions!$X$6:$AC$134,4,FALSE)),"")</f>
        <v/>
      </c>
      <c r="O391" s="65" t="str">
        <f>IFERROR(VLOOKUP(Table1[[#This Row],[Vendor ID]],Table549[],2,FALSE),"")</f>
        <v/>
      </c>
      <c r="P391" s="63"/>
      <c r="Q391" s="141" t="str">
        <f>IF(Table1[[#This Row],[Posting Date]]&lt;&gt;"",$D$9,"")</f>
        <v/>
      </c>
      <c r="R391" s="157" t="str">
        <f>IF(Table1[[#This Row],[Posting Date]]&lt;&gt;"",$D$10,"")</f>
        <v/>
      </c>
      <c r="S391" s="66"/>
      <c r="T391" s="63"/>
      <c r="U391" s="67"/>
      <c r="V391" s="67"/>
      <c r="W391" s="67" t="str">
        <f t="shared" si="10"/>
        <v/>
      </c>
      <c r="X391" s="159" t="str">
        <f>IF(E391="","",(IF(Table1[[#This Row],[Cur]]="USD",Table1[[#This Row],[Cur_Amount Debit]],Table1[[#This Row],[Cur_Amount Debit]]/Table1[[#This Row],[Exchange Rate]])))</f>
        <v/>
      </c>
      <c r="Y391" s="159" t="str">
        <f>IF(E391="","",(IF(Table1[[#This Row],[Cur]]="USD",Table1[[#This Row],[Cur_Amount Credit]],Table1[[#This Row],[Cur_Amount Credit]]/ExchangeRate)))</f>
        <v/>
      </c>
      <c r="Z391" s="201" t="str">
        <f>IF(E391="","",(Table1[[#This Row],[Debit USD]]-Table1[[#This Row],[Credit USD]]))</f>
        <v/>
      </c>
      <c r="AA391" s="226"/>
      <c r="AB391" s="255"/>
      <c r="AC391" s="1"/>
      <c r="AD391" s="15"/>
      <c r="AE391" s="15" t="str">
        <f>IF(AND(OR(Table1[[#This Row],[Account]]="15030",Table1[[#This Row],[Account]]="15035",Table1[[#This Row],[Account]]="20150"),Table1[[#This Row],[Vendor ID]]=""),1,"")</f>
        <v/>
      </c>
      <c r="AF391" s="15"/>
      <c r="AG391" s="15"/>
      <c r="AH391" s="15"/>
      <c r="AI391" s="46" t="str">
        <f>IF(Table1[[#This Row],[Posting Date]]&lt;&gt;"","GJ-"&amp;CountryID,"")</f>
        <v/>
      </c>
      <c r="AJ391" s="59" t="str">
        <f>IF(Table1[[#This Row],[Posting Date]]&lt;&gt;"",Table1[[#This Row],[Posting Date]],"")</f>
        <v/>
      </c>
      <c r="AK391" s="46"/>
      <c r="AL391" s="46" t="str">
        <f>IF(Table1[[#This Row],[Description]]&lt;&gt;"",Table1[[#This Row],[Description]],"")</f>
        <v/>
      </c>
      <c r="AM391" s="46" t="str">
        <f>IF(Table1[[#This Row],[Posting Date]]&lt;&gt;"",Table1[[#This Row],[Reference Number]],"")</f>
        <v/>
      </c>
      <c r="AN391" s="46" t="str">
        <f>TRIM(Table1[[#This Row],[Line '#]])</f>
        <v/>
      </c>
      <c r="AO391" s="46" t="str">
        <f>TRIM(Table1[[#This Row],[Account]])</f>
        <v/>
      </c>
      <c r="AP391" s="46" t="str">
        <f>IF(Table1[[#This Row],[Posting Date]]&lt;&gt;"",$D$5,"")</f>
        <v/>
      </c>
      <c r="AQ391" s="46" t="str">
        <f>TRIM(Table1[[#This Row],[Departments-Prgrams]])</f>
        <v/>
      </c>
      <c r="AR391" s="46" t="str">
        <f>TRIM(Table1[[#This Row],[Grant]])</f>
        <v/>
      </c>
      <c r="AS391" s="46" t="str">
        <f>TRIM(Table1[[#This Row],[Staff ID]])</f>
        <v/>
      </c>
      <c r="AT391" s="46" t="str">
        <f>IF(TRIM(Table1[[#This Row],[Budget Code]])=0,"",TRIM(Table1[[#This Row],[Budget Code]]))</f>
        <v/>
      </c>
      <c r="AU391" s="46" t="str">
        <f>IF(Table1[[#This Row],[Line Description]]&lt;&gt;"",Table1[[#This Row],[Line Description]],"")</f>
        <v/>
      </c>
      <c r="AV391" s="46" t="str">
        <f>IF(Table1[[#This Row],[Cur_Amount Debit]]&gt;0,ROUND(Table1[[#This Row],[Cur_Amount Debit]],2),"")</f>
        <v/>
      </c>
      <c r="AW391" s="46" t="str">
        <f>IF(Table1[[#This Row],[Cur_Amount Credit]]&gt;0,ROUND(Table1[[#This Row],[Cur_Amount Credit]],2),"")</f>
        <v/>
      </c>
      <c r="AX391" s="46" t="str">
        <f>LEFT(Table1[[#This Row],[Cur]],3)</f>
        <v/>
      </c>
      <c r="AY391" s="59"/>
      <c r="AZ391" s="46"/>
      <c r="BA391" s="46" t="str">
        <f>IF(Table1[[#This Row],[Cur]]&lt;&gt;"",IF(Table1[[#This Row],[Cur]]="USD","",ExchangeRate),"")</f>
        <v/>
      </c>
      <c r="BB391" s="46" t="str">
        <f>IF(Table1[[#This Row],[Grant]]&lt;&gt;"",VLOOKUP(Table1[[#This Row],[Grant]],Grants!B:D,3),"")</f>
        <v/>
      </c>
      <c r="BC391" s="46" t="str">
        <f>TRIM(Table1[[#This Row],[Vendor ID]])</f>
        <v/>
      </c>
      <c r="BD391">
        <f>IF(Table1[[#This Row],[Reference Number]]=Q390,BD390,BD390+1)</f>
        <v>0</v>
      </c>
    </row>
    <row r="392" spans="1:56" ht="11.25" customHeight="1" x14ac:dyDescent="0.25">
      <c r="A392" s="1"/>
      <c r="B392" s="88" t="str">
        <f>IF(Table1[[#This Row],[Posting Date]]&lt;&gt;"",IF(Table1[[#This Row],[Reference Number]]=Q391,B391+1,1),"")</f>
        <v/>
      </c>
      <c r="C392" s="61"/>
      <c r="D392" s="61"/>
      <c r="E392" s="138"/>
      <c r="F392" s="141" t="str">
        <f>IFERROR(IF(VLOOKUP(Table1[[#This Row],[Budget Code Description]],Dimentions!$X$6:$AC$139,2,FALSE)="","",VLOOKUP(Table1[[#This Row],[Budget Code Description]],Dimentions!$X$6:$AC$139,2,FALSE)),"")</f>
        <v/>
      </c>
      <c r="G392" s="141"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1" t="str">
        <f>IFERROR(VLOOKUP(Table1[[#This Row],[Budget Code Description]],Table6[#All],8,FALSE),"")</f>
        <v/>
      </c>
      <c r="L392" s="63"/>
      <c r="M392" s="65" t="str">
        <f>IFERROR(VLOOKUP(Table1[[#This Row],[Staff ID]],Table2[],2,FALSE),"")</f>
        <v/>
      </c>
      <c r="N392" s="209" t="str">
        <f>IFERROR(IF(VLOOKUP(Table1[[#This Row],[Budget Code Description]],Dimentions!$X$6:$AC$134,4,FALSE)="","",VLOOKUP(Table1[[#This Row],[Budget Code Description]],Dimentions!$X$6:$AC$134,4,FALSE)),"")</f>
        <v/>
      </c>
      <c r="O392" s="65" t="str">
        <f>IFERROR(VLOOKUP(Table1[[#This Row],[Vendor ID]],Table549[],2,FALSE),"")</f>
        <v/>
      </c>
      <c r="P392" s="63"/>
      <c r="Q392" s="141" t="str">
        <f>IF(Table1[[#This Row],[Posting Date]]&lt;&gt;"",$D$9,"")</f>
        <v/>
      </c>
      <c r="R392" s="157" t="str">
        <f>IF(Table1[[#This Row],[Posting Date]]&lt;&gt;"",$D$10,"")</f>
        <v/>
      </c>
      <c r="S392" s="66"/>
      <c r="T392" s="63"/>
      <c r="U392" s="67"/>
      <c r="V392" s="67"/>
      <c r="W392" s="67" t="str">
        <f t="shared" si="10"/>
        <v/>
      </c>
      <c r="X392" s="159" t="str">
        <f>IF(E392="","",(IF(Table1[[#This Row],[Cur]]="USD",Table1[[#This Row],[Cur_Amount Debit]],Table1[[#This Row],[Cur_Amount Debit]]/Table1[[#This Row],[Exchange Rate]])))</f>
        <v/>
      </c>
      <c r="Y392" s="159" t="str">
        <f>IF(E392="","",(IF(Table1[[#This Row],[Cur]]="USD",Table1[[#This Row],[Cur_Amount Credit]],Table1[[#This Row],[Cur_Amount Credit]]/ExchangeRate)))</f>
        <v/>
      </c>
      <c r="Z392" s="201" t="str">
        <f>IF(E392="","",(Table1[[#This Row],[Debit USD]]-Table1[[#This Row],[Credit USD]]))</f>
        <v/>
      </c>
      <c r="AA392" s="226"/>
      <c r="AB392" s="255"/>
      <c r="AC392" s="1"/>
      <c r="AD392" s="15"/>
      <c r="AE392" s="15" t="str">
        <f>IF(AND(OR(Table1[[#This Row],[Account]]="15030",Table1[[#This Row],[Account]]="15035",Table1[[#This Row],[Account]]="20150"),Table1[[#This Row],[Vendor ID]]=""),1,"")</f>
        <v/>
      </c>
      <c r="AF392" s="15"/>
      <c r="AG392" s="15"/>
      <c r="AH392" s="15"/>
      <c r="AI392" s="46" t="str">
        <f>IF(Table1[[#This Row],[Posting Date]]&lt;&gt;"","GJ-"&amp;CountryID,"")</f>
        <v/>
      </c>
      <c r="AJ392" s="59" t="str">
        <f>IF(Table1[[#This Row],[Posting Date]]&lt;&gt;"",Table1[[#This Row],[Posting Date]],"")</f>
        <v/>
      </c>
      <c r="AK392" s="46"/>
      <c r="AL392" s="46" t="str">
        <f>IF(Table1[[#This Row],[Description]]&lt;&gt;"",Table1[[#This Row],[Description]],"")</f>
        <v/>
      </c>
      <c r="AM392" s="46" t="str">
        <f>IF(Table1[[#This Row],[Posting Date]]&lt;&gt;"",Table1[[#This Row],[Reference Number]],"")</f>
        <v/>
      </c>
      <c r="AN392" s="46" t="str">
        <f>TRIM(Table1[[#This Row],[Line '#]])</f>
        <v/>
      </c>
      <c r="AO392" s="46" t="str">
        <f>TRIM(Table1[[#This Row],[Account]])</f>
        <v/>
      </c>
      <c r="AP392" s="46" t="str">
        <f>IF(Table1[[#This Row],[Posting Date]]&lt;&gt;"",$D$5,"")</f>
        <v/>
      </c>
      <c r="AQ392" s="46" t="str">
        <f>TRIM(Table1[[#This Row],[Departments-Prgrams]])</f>
        <v/>
      </c>
      <c r="AR392" s="46" t="str">
        <f>TRIM(Table1[[#This Row],[Grant]])</f>
        <v/>
      </c>
      <c r="AS392" s="46" t="str">
        <f>TRIM(Table1[[#This Row],[Staff ID]])</f>
        <v/>
      </c>
      <c r="AT392" s="46" t="str">
        <f>IF(TRIM(Table1[[#This Row],[Budget Code]])=0,"",TRIM(Table1[[#This Row],[Budget Code]]))</f>
        <v/>
      </c>
      <c r="AU392" s="46" t="str">
        <f>IF(Table1[[#This Row],[Line Description]]&lt;&gt;"",Table1[[#This Row],[Line Description]],"")</f>
        <v/>
      </c>
      <c r="AV392" s="46" t="str">
        <f>IF(Table1[[#This Row],[Cur_Amount Debit]]&gt;0,ROUND(Table1[[#This Row],[Cur_Amount Debit]],2),"")</f>
        <v/>
      </c>
      <c r="AW392" s="46" t="str">
        <f>IF(Table1[[#This Row],[Cur_Amount Credit]]&gt;0,ROUND(Table1[[#This Row],[Cur_Amount Credit]],2),"")</f>
        <v/>
      </c>
      <c r="AX392" s="46" t="str">
        <f>LEFT(Table1[[#This Row],[Cur]],3)</f>
        <v/>
      </c>
      <c r="AY392" s="59"/>
      <c r="AZ392" s="46"/>
      <c r="BA392" s="46" t="str">
        <f>IF(Table1[[#This Row],[Cur]]&lt;&gt;"",IF(Table1[[#This Row],[Cur]]="USD","",ExchangeRate),"")</f>
        <v/>
      </c>
      <c r="BB392" s="46" t="str">
        <f>IF(Table1[[#This Row],[Grant]]&lt;&gt;"",VLOOKUP(Table1[[#This Row],[Grant]],Grants!B:D,3),"")</f>
        <v/>
      </c>
      <c r="BC392" s="46" t="str">
        <f>TRIM(Table1[[#This Row],[Vendor ID]])</f>
        <v/>
      </c>
      <c r="BD392">
        <f>IF(Table1[[#This Row],[Reference Number]]=Q391,BD391,BD391+1)</f>
        <v>0</v>
      </c>
    </row>
    <row r="393" spans="1:56" ht="11.25" customHeight="1" x14ac:dyDescent="0.25">
      <c r="A393" s="1"/>
      <c r="B393" s="88" t="str">
        <f>IF(Table1[[#This Row],[Posting Date]]&lt;&gt;"",IF(Table1[[#This Row],[Reference Number]]=Q392,B392+1,1),"")</f>
        <v/>
      </c>
      <c r="C393" s="61"/>
      <c r="D393" s="61"/>
      <c r="E393" s="138"/>
      <c r="F393" s="141" t="str">
        <f>IFERROR(IF(VLOOKUP(Table1[[#This Row],[Budget Code Description]],Dimentions!$X$6:$AC$139,2,FALSE)="","",VLOOKUP(Table1[[#This Row],[Budget Code Description]],Dimentions!$X$6:$AC$139,2,FALSE)),"")</f>
        <v/>
      </c>
      <c r="G393" s="141"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1" t="str">
        <f>IFERROR(VLOOKUP(Table1[[#This Row],[Budget Code Description]],Table6[#All],8,FALSE),"")</f>
        <v/>
      </c>
      <c r="L393" s="63"/>
      <c r="M393" s="65" t="str">
        <f>IFERROR(VLOOKUP(Table1[[#This Row],[Staff ID]],Table2[],2,FALSE),"")</f>
        <v/>
      </c>
      <c r="N393" s="209" t="str">
        <f>IFERROR(IF(VLOOKUP(Table1[[#This Row],[Budget Code Description]],Dimentions!$X$6:$AC$134,4,FALSE)="","",VLOOKUP(Table1[[#This Row],[Budget Code Description]],Dimentions!$X$6:$AC$134,4,FALSE)),"")</f>
        <v/>
      </c>
      <c r="O393" s="65" t="str">
        <f>IFERROR(VLOOKUP(Table1[[#This Row],[Vendor ID]],Table549[],2,FALSE),"")</f>
        <v/>
      </c>
      <c r="P393" s="63"/>
      <c r="Q393" s="141" t="str">
        <f>IF(Table1[[#This Row],[Posting Date]]&lt;&gt;"",$D$9,"")</f>
        <v/>
      </c>
      <c r="R393" s="157" t="str">
        <f>IF(Table1[[#This Row],[Posting Date]]&lt;&gt;"",$D$10,"")</f>
        <v/>
      </c>
      <c r="S393" s="66"/>
      <c r="T393" s="63"/>
      <c r="U393" s="67"/>
      <c r="V393" s="67"/>
      <c r="W393" s="67" t="str">
        <f t="shared" si="10"/>
        <v/>
      </c>
      <c r="X393" s="159" t="str">
        <f>IF(E393="","",(IF(Table1[[#This Row],[Cur]]="USD",Table1[[#This Row],[Cur_Amount Debit]],Table1[[#This Row],[Cur_Amount Debit]]/Table1[[#This Row],[Exchange Rate]])))</f>
        <v/>
      </c>
      <c r="Y393" s="159" t="str">
        <f>IF(E393="","",(IF(Table1[[#This Row],[Cur]]="USD",Table1[[#This Row],[Cur_Amount Credit]],Table1[[#This Row],[Cur_Amount Credit]]/ExchangeRate)))</f>
        <v/>
      </c>
      <c r="Z393" s="201" t="str">
        <f>IF(E393="","",(Table1[[#This Row],[Debit USD]]-Table1[[#This Row],[Credit USD]]))</f>
        <v/>
      </c>
      <c r="AA393" s="226"/>
      <c r="AB393" s="255"/>
      <c r="AC393" s="1"/>
      <c r="AD393" s="15"/>
      <c r="AE393" s="15" t="str">
        <f>IF(AND(OR(Table1[[#This Row],[Account]]="15030",Table1[[#This Row],[Account]]="15035",Table1[[#This Row],[Account]]="20150"),Table1[[#This Row],[Vendor ID]]=""),1,"")</f>
        <v/>
      </c>
      <c r="AF393" s="15"/>
      <c r="AG393" s="15"/>
      <c r="AH393" s="15"/>
      <c r="AI393" s="46" t="str">
        <f>IF(Table1[[#This Row],[Posting Date]]&lt;&gt;"","GJ-"&amp;CountryID,"")</f>
        <v/>
      </c>
      <c r="AJ393" s="59" t="str">
        <f>IF(Table1[[#This Row],[Posting Date]]&lt;&gt;"",Table1[[#This Row],[Posting Date]],"")</f>
        <v/>
      </c>
      <c r="AK393" s="46"/>
      <c r="AL393" s="46" t="str">
        <f>IF(Table1[[#This Row],[Description]]&lt;&gt;"",Table1[[#This Row],[Description]],"")</f>
        <v/>
      </c>
      <c r="AM393" s="46" t="str">
        <f>IF(Table1[[#This Row],[Posting Date]]&lt;&gt;"",Table1[[#This Row],[Reference Number]],"")</f>
        <v/>
      </c>
      <c r="AN393" s="46" t="str">
        <f>TRIM(Table1[[#This Row],[Line '#]])</f>
        <v/>
      </c>
      <c r="AO393" s="46" t="str">
        <f>TRIM(Table1[[#This Row],[Account]])</f>
        <v/>
      </c>
      <c r="AP393" s="46" t="str">
        <f>IF(Table1[[#This Row],[Posting Date]]&lt;&gt;"",$D$5,"")</f>
        <v/>
      </c>
      <c r="AQ393" s="46" t="str">
        <f>TRIM(Table1[[#This Row],[Departments-Prgrams]])</f>
        <v/>
      </c>
      <c r="AR393" s="46" t="str">
        <f>TRIM(Table1[[#This Row],[Grant]])</f>
        <v/>
      </c>
      <c r="AS393" s="46" t="str">
        <f>TRIM(Table1[[#This Row],[Staff ID]])</f>
        <v/>
      </c>
      <c r="AT393" s="46" t="str">
        <f>IF(TRIM(Table1[[#This Row],[Budget Code]])=0,"",TRIM(Table1[[#This Row],[Budget Code]]))</f>
        <v/>
      </c>
      <c r="AU393" s="46" t="str">
        <f>IF(Table1[[#This Row],[Line Description]]&lt;&gt;"",Table1[[#This Row],[Line Description]],"")</f>
        <v/>
      </c>
      <c r="AV393" s="46" t="str">
        <f>IF(Table1[[#This Row],[Cur_Amount Debit]]&gt;0,ROUND(Table1[[#This Row],[Cur_Amount Debit]],2),"")</f>
        <v/>
      </c>
      <c r="AW393" s="46" t="str">
        <f>IF(Table1[[#This Row],[Cur_Amount Credit]]&gt;0,ROUND(Table1[[#This Row],[Cur_Amount Credit]],2),"")</f>
        <v/>
      </c>
      <c r="AX393" s="46" t="str">
        <f>LEFT(Table1[[#This Row],[Cur]],3)</f>
        <v/>
      </c>
      <c r="AY393" s="59"/>
      <c r="AZ393" s="46"/>
      <c r="BA393" s="46" t="str">
        <f>IF(Table1[[#This Row],[Cur]]&lt;&gt;"",IF(Table1[[#This Row],[Cur]]="USD","",ExchangeRate),"")</f>
        <v/>
      </c>
      <c r="BB393" s="46" t="str">
        <f>IF(Table1[[#This Row],[Grant]]&lt;&gt;"",VLOOKUP(Table1[[#This Row],[Grant]],Grants!B:D,3),"")</f>
        <v/>
      </c>
      <c r="BC393" s="46" t="str">
        <f>TRIM(Table1[[#This Row],[Vendor ID]])</f>
        <v/>
      </c>
      <c r="BD393">
        <f>IF(Table1[[#This Row],[Reference Number]]=Q392,BD392,BD392+1)</f>
        <v>0</v>
      </c>
    </row>
    <row r="394" spans="1:56" ht="11.25" customHeight="1" x14ac:dyDescent="0.25">
      <c r="A394" s="1"/>
      <c r="B394" s="88" t="str">
        <f>IF(Table1[[#This Row],[Posting Date]]&lt;&gt;"",IF(Table1[[#This Row],[Reference Number]]=Q393,B393+1,1),"")</f>
        <v/>
      </c>
      <c r="C394" s="61"/>
      <c r="D394" s="61"/>
      <c r="E394" s="138"/>
      <c r="F394" s="141" t="str">
        <f>IFERROR(IF(VLOOKUP(Table1[[#This Row],[Budget Code Description]],Dimentions!$X$6:$AC$139,2,FALSE)="","",VLOOKUP(Table1[[#This Row],[Budget Code Description]],Dimentions!$X$6:$AC$139,2,FALSE)),"")</f>
        <v/>
      </c>
      <c r="G394" s="141"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1" t="str">
        <f>IFERROR(VLOOKUP(Table1[[#This Row],[Budget Code Description]],Table6[#All],8,FALSE),"")</f>
        <v/>
      </c>
      <c r="L394" s="63"/>
      <c r="M394" s="65" t="str">
        <f>IFERROR(VLOOKUP(Table1[[#This Row],[Staff ID]],Table2[],2,FALSE),"")</f>
        <v/>
      </c>
      <c r="N394" s="209" t="str">
        <f>IFERROR(IF(VLOOKUP(Table1[[#This Row],[Budget Code Description]],Dimentions!$X$6:$AC$134,4,FALSE)="","",VLOOKUP(Table1[[#This Row],[Budget Code Description]],Dimentions!$X$6:$AC$134,4,FALSE)),"")</f>
        <v/>
      </c>
      <c r="O394" s="65" t="str">
        <f>IFERROR(VLOOKUP(Table1[[#This Row],[Vendor ID]],Table549[],2,FALSE),"")</f>
        <v/>
      </c>
      <c r="P394" s="63"/>
      <c r="Q394" s="141" t="str">
        <f>IF(Table1[[#This Row],[Posting Date]]&lt;&gt;"",$D$9,"")</f>
        <v/>
      </c>
      <c r="R394" s="157" t="str">
        <f>IF(Table1[[#This Row],[Posting Date]]&lt;&gt;"",$D$10,"")</f>
        <v/>
      </c>
      <c r="S394" s="66"/>
      <c r="T394" s="63"/>
      <c r="U394" s="67"/>
      <c r="V394" s="67"/>
      <c r="W394" s="67" t="str">
        <f t="shared" si="10"/>
        <v/>
      </c>
      <c r="X394" s="159" t="str">
        <f>IF(E394="","",(IF(Table1[[#This Row],[Cur]]="USD",Table1[[#This Row],[Cur_Amount Debit]],Table1[[#This Row],[Cur_Amount Debit]]/Table1[[#This Row],[Exchange Rate]])))</f>
        <v/>
      </c>
      <c r="Y394" s="159" t="str">
        <f>IF(E394="","",(IF(Table1[[#This Row],[Cur]]="USD",Table1[[#This Row],[Cur_Amount Credit]],Table1[[#This Row],[Cur_Amount Credit]]/ExchangeRate)))</f>
        <v/>
      </c>
      <c r="Z394" s="201" t="str">
        <f>IF(E394="","",(Table1[[#This Row],[Debit USD]]-Table1[[#This Row],[Credit USD]]))</f>
        <v/>
      </c>
      <c r="AA394" s="226"/>
      <c r="AB394" s="255"/>
      <c r="AC394" s="1"/>
      <c r="AD394" s="15"/>
      <c r="AE394" s="15" t="str">
        <f>IF(AND(OR(Table1[[#This Row],[Account]]="15030",Table1[[#This Row],[Account]]="15035",Table1[[#This Row],[Account]]="20150"),Table1[[#This Row],[Vendor ID]]=""),1,"")</f>
        <v/>
      </c>
      <c r="AF394" s="15"/>
      <c r="AG394" s="15"/>
      <c r="AH394" s="15"/>
      <c r="AI394" s="46" t="str">
        <f>IF(Table1[[#This Row],[Posting Date]]&lt;&gt;"","GJ-"&amp;CountryID,"")</f>
        <v/>
      </c>
      <c r="AJ394" s="59" t="str">
        <f>IF(Table1[[#This Row],[Posting Date]]&lt;&gt;"",Table1[[#This Row],[Posting Date]],"")</f>
        <v/>
      </c>
      <c r="AK394" s="46"/>
      <c r="AL394" s="46" t="str">
        <f>IF(Table1[[#This Row],[Description]]&lt;&gt;"",Table1[[#This Row],[Description]],"")</f>
        <v/>
      </c>
      <c r="AM394" s="46" t="str">
        <f>IF(Table1[[#This Row],[Posting Date]]&lt;&gt;"",Table1[[#This Row],[Reference Number]],"")</f>
        <v/>
      </c>
      <c r="AN394" s="46" t="str">
        <f>TRIM(Table1[[#This Row],[Line '#]])</f>
        <v/>
      </c>
      <c r="AO394" s="46" t="str">
        <f>TRIM(Table1[[#This Row],[Account]])</f>
        <v/>
      </c>
      <c r="AP394" s="46" t="str">
        <f>IF(Table1[[#This Row],[Posting Date]]&lt;&gt;"",$D$5,"")</f>
        <v/>
      </c>
      <c r="AQ394" s="46" t="str">
        <f>TRIM(Table1[[#This Row],[Departments-Prgrams]])</f>
        <v/>
      </c>
      <c r="AR394" s="46" t="str">
        <f>TRIM(Table1[[#This Row],[Grant]])</f>
        <v/>
      </c>
      <c r="AS394" s="46" t="str">
        <f>TRIM(Table1[[#This Row],[Staff ID]])</f>
        <v/>
      </c>
      <c r="AT394" s="46" t="str">
        <f>IF(TRIM(Table1[[#This Row],[Budget Code]])=0,"",TRIM(Table1[[#This Row],[Budget Code]]))</f>
        <v/>
      </c>
      <c r="AU394" s="46" t="str">
        <f>IF(Table1[[#This Row],[Line Description]]&lt;&gt;"",Table1[[#This Row],[Line Description]],"")</f>
        <v/>
      </c>
      <c r="AV394" s="46" t="str">
        <f>IF(Table1[[#This Row],[Cur_Amount Debit]]&gt;0,ROUND(Table1[[#This Row],[Cur_Amount Debit]],2),"")</f>
        <v/>
      </c>
      <c r="AW394" s="46" t="str">
        <f>IF(Table1[[#This Row],[Cur_Amount Credit]]&gt;0,ROUND(Table1[[#This Row],[Cur_Amount Credit]],2),"")</f>
        <v/>
      </c>
      <c r="AX394" s="46" t="str">
        <f>LEFT(Table1[[#This Row],[Cur]],3)</f>
        <v/>
      </c>
      <c r="AY394" s="59"/>
      <c r="AZ394" s="46"/>
      <c r="BA394" s="46" t="str">
        <f>IF(Table1[[#This Row],[Cur]]&lt;&gt;"",IF(Table1[[#This Row],[Cur]]="USD","",ExchangeRate),"")</f>
        <v/>
      </c>
      <c r="BB394" s="46" t="str">
        <f>IF(Table1[[#This Row],[Grant]]&lt;&gt;"",VLOOKUP(Table1[[#This Row],[Grant]],Grants!B:D,3),"")</f>
        <v/>
      </c>
      <c r="BC394" s="46" t="str">
        <f>TRIM(Table1[[#This Row],[Vendor ID]])</f>
        <v/>
      </c>
      <c r="BD394">
        <f>IF(Table1[[#This Row],[Reference Number]]=Q393,BD393,BD393+1)</f>
        <v>0</v>
      </c>
    </row>
    <row r="395" spans="1:56" ht="11.25" customHeight="1" x14ac:dyDescent="0.25">
      <c r="A395" s="1"/>
      <c r="B395" s="88" t="str">
        <f>IF(Table1[[#This Row],[Posting Date]]&lt;&gt;"",IF(Table1[[#This Row],[Reference Number]]=Q394,B394+1,1),"")</f>
        <v/>
      </c>
      <c r="C395" s="61"/>
      <c r="D395" s="61"/>
      <c r="E395" s="138"/>
      <c r="F395" s="141" t="str">
        <f>IFERROR(IF(VLOOKUP(Table1[[#This Row],[Budget Code Description]],Dimentions!$X$6:$AC$139,2,FALSE)="","",VLOOKUP(Table1[[#This Row],[Budget Code Description]],Dimentions!$X$6:$AC$139,2,FALSE)),"")</f>
        <v/>
      </c>
      <c r="G395" s="141"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1" t="str">
        <f>IFERROR(VLOOKUP(Table1[[#This Row],[Budget Code Description]],Table6[#All],8,FALSE),"")</f>
        <v/>
      </c>
      <c r="L395" s="63"/>
      <c r="M395" s="65" t="str">
        <f>IFERROR(VLOOKUP(Table1[[#This Row],[Staff ID]],Table2[],2,FALSE),"")</f>
        <v/>
      </c>
      <c r="N395" s="209" t="str">
        <f>IFERROR(IF(VLOOKUP(Table1[[#This Row],[Budget Code Description]],Dimentions!$X$6:$AC$134,4,FALSE)="","",VLOOKUP(Table1[[#This Row],[Budget Code Description]],Dimentions!$X$6:$AC$134,4,FALSE)),"")</f>
        <v/>
      </c>
      <c r="O395" s="65" t="str">
        <f>IFERROR(VLOOKUP(Table1[[#This Row],[Vendor ID]],Table549[],2,FALSE),"")</f>
        <v/>
      </c>
      <c r="P395" s="63"/>
      <c r="Q395" s="141" t="str">
        <f>IF(Table1[[#This Row],[Posting Date]]&lt;&gt;"",$D$9,"")</f>
        <v/>
      </c>
      <c r="R395" s="157" t="str">
        <f>IF(Table1[[#This Row],[Posting Date]]&lt;&gt;"",$D$10,"")</f>
        <v/>
      </c>
      <c r="S395" s="66"/>
      <c r="T395" s="63"/>
      <c r="U395" s="67"/>
      <c r="V395" s="67"/>
      <c r="W395" s="67" t="str">
        <f t="shared" si="10"/>
        <v/>
      </c>
      <c r="X395" s="159" t="str">
        <f>IF(E395="","",(IF(Table1[[#This Row],[Cur]]="USD",Table1[[#This Row],[Cur_Amount Debit]],Table1[[#This Row],[Cur_Amount Debit]]/Table1[[#This Row],[Exchange Rate]])))</f>
        <v/>
      </c>
      <c r="Y395" s="159" t="str">
        <f>IF(E395="","",(IF(Table1[[#This Row],[Cur]]="USD",Table1[[#This Row],[Cur_Amount Credit]],Table1[[#This Row],[Cur_Amount Credit]]/ExchangeRate)))</f>
        <v/>
      </c>
      <c r="Z395" s="201" t="str">
        <f>IF(E395="","",(Table1[[#This Row],[Debit USD]]-Table1[[#This Row],[Credit USD]]))</f>
        <v/>
      </c>
      <c r="AA395" s="226"/>
      <c r="AB395" s="255"/>
      <c r="AC395" s="1"/>
      <c r="AD395" s="15"/>
      <c r="AE395" s="15" t="str">
        <f>IF(AND(OR(Table1[[#This Row],[Account]]="15030",Table1[[#This Row],[Account]]="15035",Table1[[#This Row],[Account]]="20150"),Table1[[#This Row],[Vendor ID]]=""),1,"")</f>
        <v/>
      </c>
      <c r="AF395" s="15"/>
      <c r="AG395" s="15"/>
      <c r="AH395" s="15"/>
      <c r="AI395" s="46" t="str">
        <f>IF(Table1[[#This Row],[Posting Date]]&lt;&gt;"","GJ-"&amp;CountryID,"")</f>
        <v/>
      </c>
      <c r="AJ395" s="59" t="str">
        <f>IF(Table1[[#This Row],[Posting Date]]&lt;&gt;"",Table1[[#This Row],[Posting Date]],"")</f>
        <v/>
      </c>
      <c r="AK395" s="46"/>
      <c r="AL395" s="46" t="str">
        <f>IF(Table1[[#This Row],[Description]]&lt;&gt;"",Table1[[#This Row],[Description]],"")</f>
        <v/>
      </c>
      <c r="AM395" s="46" t="str">
        <f>IF(Table1[[#This Row],[Posting Date]]&lt;&gt;"",Table1[[#This Row],[Reference Number]],"")</f>
        <v/>
      </c>
      <c r="AN395" s="46" t="str">
        <f>TRIM(Table1[[#This Row],[Line '#]])</f>
        <v/>
      </c>
      <c r="AO395" s="46" t="str">
        <f>TRIM(Table1[[#This Row],[Account]])</f>
        <v/>
      </c>
      <c r="AP395" s="46" t="str">
        <f>IF(Table1[[#This Row],[Posting Date]]&lt;&gt;"",$D$5,"")</f>
        <v/>
      </c>
      <c r="AQ395" s="46" t="str">
        <f>TRIM(Table1[[#This Row],[Departments-Prgrams]])</f>
        <v/>
      </c>
      <c r="AR395" s="46" t="str">
        <f>TRIM(Table1[[#This Row],[Grant]])</f>
        <v/>
      </c>
      <c r="AS395" s="46" t="str">
        <f>TRIM(Table1[[#This Row],[Staff ID]])</f>
        <v/>
      </c>
      <c r="AT395" s="46" t="str">
        <f>IF(TRIM(Table1[[#This Row],[Budget Code]])=0,"",TRIM(Table1[[#This Row],[Budget Code]]))</f>
        <v/>
      </c>
      <c r="AU395" s="46" t="str">
        <f>IF(Table1[[#This Row],[Line Description]]&lt;&gt;"",Table1[[#This Row],[Line Description]],"")</f>
        <v/>
      </c>
      <c r="AV395" s="46" t="str">
        <f>IF(Table1[[#This Row],[Cur_Amount Debit]]&gt;0,ROUND(Table1[[#This Row],[Cur_Amount Debit]],2),"")</f>
        <v/>
      </c>
      <c r="AW395" s="46" t="str">
        <f>IF(Table1[[#This Row],[Cur_Amount Credit]]&gt;0,ROUND(Table1[[#This Row],[Cur_Amount Credit]],2),"")</f>
        <v/>
      </c>
      <c r="AX395" s="46" t="str">
        <f>LEFT(Table1[[#This Row],[Cur]],3)</f>
        <v/>
      </c>
      <c r="AY395" s="59"/>
      <c r="AZ395" s="46"/>
      <c r="BA395" s="46" t="str">
        <f>IF(Table1[[#This Row],[Cur]]&lt;&gt;"",IF(Table1[[#This Row],[Cur]]="USD","",ExchangeRate),"")</f>
        <v/>
      </c>
      <c r="BB395" s="46" t="str">
        <f>IF(Table1[[#This Row],[Grant]]&lt;&gt;"",VLOOKUP(Table1[[#This Row],[Grant]],Grants!B:D,3),"")</f>
        <v/>
      </c>
      <c r="BC395" s="46" t="str">
        <f>TRIM(Table1[[#This Row],[Vendor ID]])</f>
        <v/>
      </c>
      <c r="BD395">
        <f>IF(Table1[[#This Row],[Reference Number]]=Q394,BD394,BD394+1)</f>
        <v>0</v>
      </c>
    </row>
    <row r="396" spans="1:56" ht="11.25" customHeight="1" x14ac:dyDescent="0.25">
      <c r="A396" s="1"/>
      <c r="B396" s="88" t="str">
        <f>IF(Table1[[#This Row],[Posting Date]]&lt;&gt;"",IF(Table1[[#This Row],[Reference Number]]=Q395,B395+1,1),"")</f>
        <v/>
      </c>
      <c r="C396" s="61"/>
      <c r="D396" s="61"/>
      <c r="E396" s="138"/>
      <c r="F396" s="141" t="str">
        <f>IFERROR(IF(VLOOKUP(Table1[[#This Row],[Budget Code Description]],Dimentions!$X$6:$AC$139,2,FALSE)="","",VLOOKUP(Table1[[#This Row],[Budget Code Description]],Dimentions!$X$6:$AC$139,2,FALSE)),"")</f>
        <v/>
      </c>
      <c r="G396" s="141"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1" t="str">
        <f>IFERROR(VLOOKUP(Table1[[#This Row],[Budget Code Description]],Table6[#All],8,FALSE),"")</f>
        <v/>
      </c>
      <c r="L396" s="63"/>
      <c r="M396" s="65" t="str">
        <f>IFERROR(VLOOKUP(Table1[[#This Row],[Staff ID]],Table2[],2,FALSE),"")</f>
        <v/>
      </c>
      <c r="N396" s="209" t="str">
        <f>IFERROR(IF(VLOOKUP(Table1[[#This Row],[Budget Code Description]],Dimentions!$X$6:$AC$134,4,FALSE)="","",VLOOKUP(Table1[[#This Row],[Budget Code Description]],Dimentions!$X$6:$AC$134,4,FALSE)),"")</f>
        <v/>
      </c>
      <c r="O396" s="65" t="str">
        <f>IFERROR(VLOOKUP(Table1[[#This Row],[Vendor ID]],Table549[],2,FALSE),"")</f>
        <v/>
      </c>
      <c r="P396" s="63"/>
      <c r="Q396" s="141" t="str">
        <f>IF(Table1[[#This Row],[Posting Date]]&lt;&gt;"",$D$9,"")</f>
        <v/>
      </c>
      <c r="R396" s="157" t="str">
        <f>IF(Table1[[#This Row],[Posting Date]]&lt;&gt;"",$D$10,"")</f>
        <v/>
      </c>
      <c r="S396" s="66"/>
      <c r="T396" s="63"/>
      <c r="U396" s="67"/>
      <c r="V396" s="67"/>
      <c r="W396" s="67" t="str">
        <f t="shared" si="10"/>
        <v/>
      </c>
      <c r="X396" s="159" t="str">
        <f>IF(E396="","",(IF(Table1[[#This Row],[Cur]]="USD",Table1[[#This Row],[Cur_Amount Debit]],Table1[[#This Row],[Cur_Amount Debit]]/Table1[[#This Row],[Exchange Rate]])))</f>
        <v/>
      </c>
      <c r="Y396" s="159" t="str">
        <f>IF(E396="","",(IF(Table1[[#This Row],[Cur]]="USD",Table1[[#This Row],[Cur_Amount Credit]],Table1[[#This Row],[Cur_Amount Credit]]/ExchangeRate)))</f>
        <v/>
      </c>
      <c r="Z396" s="201" t="str">
        <f>IF(E396="","",(Table1[[#This Row],[Debit USD]]-Table1[[#This Row],[Credit USD]]))</f>
        <v/>
      </c>
      <c r="AA396" s="226"/>
      <c r="AB396" s="255"/>
      <c r="AC396" s="1"/>
      <c r="AD396" s="15"/>
      <c r="AE396" s="15" t="str">
        <f>IF(AND(OR(Table1[[#This Row],[Account]]="15030",Table1[[#This Row],[Account]]="15035",Table1[[#This Row],[Account]]="20150"),Table1[[#This Row],[Vendor ID]]=""),1,"")</f>
        <v/>
      </c>
      <c r="AF396" s="15"/>
      <c r="AG396" s="15"/>
      <c r="AH396" s="15"/>
      <c r="AI396" s="46" t="str">
        <f>IF(Table1[[#This Row],[Posting Date]]&lt;&gt;"","GJ-"&amp;CountryID,"")</f>
        <v/>
      </c>
      <c r="AJ396" s="59" t="str">
        <f>IF(Table1[[#This Row],[Posting Date]]&lt;&gt;"",Table1[[#This Row],[Posting Date]],"")</f>
        <v/>
      </c>
      <c r="AK396" s="46"/>
      <c r="AL396" s="46" t="str">
        <f>IF(Table1[[#This Row],[Description]]&lt;&gt;"",Table1[[#This Row],[Description]],"")</f>
        <v/>
      </c>
      <c r="AM396" s="46" t="str">
        <f>IF(Table1[[#This Row],[Posting Date]]&lt;&gt;"",Table1[[#This Row],[Reference Number]],"")</f>
        <v/>
      </c>
      <c r="AN396" s="46" t="str">
        <f>TRIM(Table1[[#This Row],[Line '#]])</f>
        <v/>
      </c>
      <c r="AO396" s="46" t="str">
        <f>TRIM(Table1[[#This Row],[Account]])</f>
        <v/>
      </c>
      <c r="AP396" s="46" t="str">
        <f>IF(Table1[[#This Row],[Posting Date]]&lt;&gt;"",$D$5,"")</f>
        <v/>
      </c>
      <c r="AQ396" s="46" t="str">
        <f>TRIM(Table1[[#This Row],[Departments-Prgrams]])</f>
        <v/>
      </c>
      <c r="AR396" s="46" t="str">
        <f>TRIM(Table1[[#This Row],[Grant]])</f>
        <v/>
      </c>
      <c r="AS396" s="46" t="str">
        <f>TRIM(Table1[[#This Row],[Staff ID]])</f>
        <v/>
      </c>
      <c r="AT396" s="46" t="str">
        <f>IF(TRIM(Table1[[#This Row],[Budget Code]])=0,"",TRIM(Table1[[#This Row],[Budget Code]]))</f>
        <v/>
      </c>
      <c r="AU396" s="46" t="str">
        <f>IF(Table1[[#This Row],[Line Description]]&lt;&gt;"",Table1[[#This Row],[Line Description]],"")</f>
        <v/>
      </c>
      <c r="AV396" s="46" t="str">
        <f>IF(Table1[[#This Row],[Cur_Amount Debit]]&gt;0,ROUND(Table1[[#This Row],[Cur_Amount Debit]],2),"")</f>
        <v/>
      </c>
      <c r="AW396" s="46" t="str">
        <f>IF(Table1[[#This Row],[Cur_Amount Credit]]&gt;0,ROUND(Table1[[#This Row],[Cur_Amount Credit]],2),"")</f>
        <v/>
      </c>
      <c r="AX396" s="46" t="str">
        <f>LEFT(Table1[[#This Row],[Cur]],3)</f>
        <v/>
      </c>
      <c r="AY396" s="59"/>
      <c r="AZ396" s="46"/>
      <c r="BA396" s="46" t="str">
        <f>IF(Table1[[#This Row],[Cur]]&lt;&gt;"",IF(Table1[[#This Row],[Cur]]="USD","",ExchangeRate),"")</f>
        <v/>
      </c>
      <c r="BB396" s="46" t="str">
        <f>IF(Table1[[#This Row],[Grant]]&lt;&gt;"",VLOOKUP(Table1[[#This Row],[Grant]],Grants!B:D,3),"")</f>
        <v/>
      </c>
      <c r="BC396" s="46" t="str">
        <f>TRIM(Table1[[#This Row],[Vendor ID]])</f>
        <v/>
      </c>
      <c r="BD396">
        <f>IF(Table1[[#This Row],[Reference Number]]=Q395,BD395,BD395+1)</f>
        <v>0</v>
      </c>
    </row>
    <row r="397" spans="1:56" ht="11.25" customHeight="1" x14ac:dyDescent="0.25">
      <c r="A397" s="1"/>
      <c r="B397" s="88" t="str">
        <f>IF(Table1[[#This Row],[Posting Date]]&lt;&gt;"",IF(Table1[[#This Row],[Reference Number]]=Q396,B396+1,1),"")</f>
        <v/>
      </c>
      <c r="C397" s="61"/>
      <c r="D397" s="61"/>
      <c r="E397" s="138"/>
      <c r="F397" s="141" t="str">
        <f>IFERROR(IF(VLOOKUP(Table1[[#This Row],[Budget Code Description]],Dimentions!$X$6:$AC$139,2,FALSE)="","",VLOOKUP(Table1[[#This Row],[Budget Code Description]],Dimentions!$X$6:$AC$139,2,FALSE)),"")</f>
        <v/>
      </c>
      <c r="G397" s="141"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1" t="str">
        <f>IFERROR(VLOOKUP(Table1[[#This Row],[Budget Code Description]],Table6[#All],8,FALSE),"")</f>
        <v/>
      </c>
      <c r="L397" s="63"/>
      <c r="M397" s="65" t="str">
        <f>IFERROR(VLOOKUP(Table1[[#This Row],[Staff ID]],Table2[],2,FALSE),"")</f>
        <v/>
      </c>
      <c r="N397" s="209" t="str">
        <f>IFERROR(IF(VLOOKUP(Table1[[#This Row],[Budget Code Description]],Dimentions!$X$6:$AC$134,4,FALSE)="","",VLOOKUP(Table1[[#This Row],[Budget Code Description]],Dimentions!$X$6:$AC$134,4,FALSE)),"")</f>
        <v/>
      </c>
      <c r="O397" s="65" t="str">
        <f>IFERROR(VLOOKUP(Table1[[#This Row],[Vendor ID]],Table549[],2,FALSE),"")</f>
        <v/>
      </c>
      <c r="P397" s="63"/>
      <c r="Q397" s="141" t="str">
        <f>IF(Table1[[#This Row],[Posting Date]]&lt;&gt;"",$D$9,"")</f>
        <v/>
      </c>
      <c r="R397" s="157" t="str">
        <f>IF(Table1[[#This Row],[Posting Date]]&lt;&gt;"",$D$10,"")</f>
        <v/>
      </c>
      <c r="S397" s="66"/>
      <c r="T397" s="63"/>
      <c r="U397" s="67"/>
      <c r="V397" s="67"/>
      <c r="W397" s="67" t="str">
        <f t="shared" si="10"/>
        <v/>
      </c>
      <c r="X397" s="159" t="str">
        <f>IF(E397="","",(IF(Table1[[#This Row],[Cur]]="USD",Table1[[#This Row],[Cur_Amount Debit]],Table1[[#This Row],[Cur_Amount Debit]]/Table1[[#This Row],[Exchange Rate]])))</f>
        <v/>
      </c>
      <c r="Y397" s="159" t="str">
        <f>IF(E397="","",(IF(Table1[[#This Row],[Cur]]="USD",Table1[[#This Row],[Cur_Amount Credit]],Table1[[#This Row],[Cur_Amount Credit]]/ExchangeRate)))</f>
        <v/>
      </c>
      <c r="Z397" s="201" t="str">
        <f>IF(E397="","",(Table1[[#This Row],[Debit USD]]-Table1[[#This Row],[Credit USD]]))</f>
        <v/>
      </c>
      <c r="AA397" s="226"/>
      <c r="AB397" s="255"/>
      <c r="AC397" s="1"/>
      <c r="AD397" s="15"/>
      <c r="AE397" s="15" t="str">
        <f>IF(AND(OR(Table1[[#This Row],[Account]]="15030",Table1[[#This Row],[Account]]="15035",Table1[[#This Row],[Account]]="20150"),Table1[[#This Row],[Vendor ID]]=""),1,"")</f>
        <v/>
      </c>
      <c r="AF397" s="15"/>
      <c r="AG397" s="15"/>
      <c r="AH397" s="15"/>
      <c r="AI397" s="46" t="str">
        <f>IF(Table1[[#This Row],[Posting Date]]&lt;&gt;"","GJ-"&amp;CountryID,"")</f>
        <v/>
      </c>
      <c r="AJ397" s="59" t="str">
        <f>IF(Table1[[#This Row],[Posting Date]]&lt;&gt;"",Table1[[#This Row],[Posting Date]],"")</f>
        <v/>
      </c>
      <c r="AK397" s="46"/>
      <c r="AL397" s="46" t="str">
        <f>IF(Table1[[#This Row],[Description]]&lt;&gt;"",Table1[[#This Row],[Description]],"")</f>
        <v/>
      </c>
      <c r="AM397" s="46" t="str">
        <f>IF(Table1[[#This Row],[Posting Date]]&lt;&gt;"",Table1[[#This Row],[Reference Number]],"")</f>
        <v/>
      </c>
      <c r="AN397" s="46" t="str">
        <f>TRIM(Table1[[#This Row],[Line '#]])</f>
        <v/>
      </c>
      <c r="AO397" s="46" t="str">
        <f>TRIM(Table1[[#This Row],[Account]])</f>
        <v/>
      </c>
      <c r="AP397" s="46" t="str">
        <f>IF(Table1[[#This Row],[Posting Date]]&lt;&gt;"",$D$5,"")</f>
        <v/>
      </c>
      <c r="AQ397" s="46" t="str">
        <f>TRIM(Table1[[#This Row],[Departments-Prgrams]])</f>
        <v/>
      </c>
      <c r="AR397" s="46" t="str">
        <f>TRIM(Table1[[#This Row],[Grant]])</f>
        <v/>
      </c>
      <c r="AS397" s="46" t="str">
        <f>TRIM(Table1[[#This Row],[Staff ID]])</f>
        <v/>
      </c>
      <c r="AT397" s="46" t="str">
        <f>IF(TRIM(Table1[[#This Row],[Budget Code]])=0,"",TRIM(Table1[[#This Row],[Budget Code]]))</f>
        <v/>
      </c>
      <c r="AU397" s="46" t="str">
        <f>IF(Table1[[#This Row],[Line Description]]&lt;&gt;"",Table1[[#This Row],[Line Description]],"")</f>
        <v/>
      </c>
      <c r="AV397" s="46" t="str">
        <f>IF(Table1[[#This Row],[Cur_Amount Debit]]&gt;0,ROUND(Table1[[#This Row],[Cur_Amount Debit]],2),"")</f>
        <v/>
      </c>
      <c r="AW397" s="46" t="str">
        <f>IF(Table1[[#This Row],[Cur_Amount Credit]]&gt;0,ROUND(Table1[[#This Row],[Cur_Amount Credit]],2),"")</f>
        <v/>
      </c>
      <c r="AX397" s="46" t="str">
        <f>LEFT(Table1[[#This Row],[Cur]],3)</f>
        <v/>
      </c>
      <c r="AY397" s="59"/>
      <c r="AZ397" s="46"/>
      <c r="BA397" s="46" t="str">
        <f>IF(Table1[[#This Row],[Cur]]&lt;&gt;"",IF(Table1[[#This Row],[Cur]]="USD","",ExchangeRate),"")</f>
        <v/>
      </c>
      <c r="BB397" s="46" t="str">
        <f>IF(Table1[[#This Row],[Grant]]&lt;&gt;"",VLOOKUP(Table1[[#This Row],[Grant]],Grants!B:D,3),"")</f>
        <v/>
      </c>
      <c r="BC397" s="46" t="str">
        <f>TRIM(Table1[[#This Row],[Vendor ID]])</f>
        <v/>
      </c>
      <c r="BD397">
        <f>IF(Table1[[#This Row],[Reference Number]]=Q396,BD396,BD396+1)</f>
        <v>0</v>
      </c>
    </row>
    <row r="398" spans="1:56" ht="11.25" customHeight="1" x14ac:dyDescent="0.25">
      <c r="A398" s="1"/>
      <c r="B398" s="88" t="str">
        <f>IF(Table1[[#This Row],[Posting Date]]&lt;&gt;"",IF(Table1[[#This Row],[Reference Number]]=Q397,B397+1,1),"")</f>
        <v/>
      </c>
      <c r="C398" s="61"/>
      <c r="D398" s="61"/>
      <c r="E398" s="138"/>
      <c r="F398" s="141" t="str">
        <f>IFERROR(IF(VLOOKUP(Table1[[#This Row],[Budget Code Description]],Dimentions!$X$6:$AC$139,2,FALSE)="","",VLOOKUP(Table1[[#This Row],[Budget Code Description]],Dimentions!$X$6:$AC$139,2,FALSE)),"")</f>
        <v/>
      </c>
      <c r="G398" s="141"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1" t="str">
        <f>IFERROR(VLOOKUP(Table1[[#This Row],[Budget Code Description]],Table6[#All],8,FALSE),"")</f>
        <v/>
      </c>
      <c r="L398" s="63"/>
      <c r="M398" s="65" t="str">
        <f>IFERROR(VLOOKUP(Table1[[#This Row],[Staff ID]],Table2[],2,FALSE),"")</f>
        <v/>
      </c>
      <c r="N398" s="209" t="str">
        <f>IFERROR(IF(VLOOKUP(Table1[[#This Row],[Budget Code Description]],Dimentions!$X$6:$AC$134,4,FALSE)="","",VLOOKUP(Table1[[#This Row],[Budget Code Description]],Dimentions!$X$6:$AC$134,4,FALSE)),"")</f>
        <v/>
      </c>
      <c r="O398" s="65" t="str">
        <f>IFERROR(VLOOKUP(Table1[[#This Row],[Vendor ID]],Table549[],2,FALSE),"")</f>
        <v/>
      </c>
      <c r="P398" s="63"/>
      <c r="Q398" s="141" t="str">
        <f>IF(Table1[[#This Row],[Posting Date]]&lt;&gt;"",$D$9,"")</f>
        <v/>
      </c>
      <c r="R398" s="157" t="str">
        <f>IF(Table1[[#This Row],[Posting Date]]&lt;&gt;"",$D$10,"")</f>
        <v/>
      </c>
      <c r="S398" s="66"/>
      <c r="T398" s="63"/>
      <c r="U398" s="67"/>
      <c r="V398" s="67"/>
      <c r="W398" s="67" t="str">
        <f t="shared" si="10"/>
        <v/>
      </c>
      <c r="X398" s="159" t="str">
        <f>IF(E398="","",(IF(Table1[[#This Row],[Cur]]="USD",Table1[[#This Row],[Cur_Amount Debit]],Table1[[#This Row],[Cur_Amount Debit]]/Table1[[#This Row],[Exchange Rate]])))</f>
        <v/>
      </c>
      <c r="Y398" s="159" t="str">
        <f>IF(E398="","",(IF(Table1[[#This Row],[Cur]]="USD",Table1[[#This Row],[Cur_Amount Credit]],Table1[[#This Row],[Cur_Amount Credit]]/ExchangeRate)))</f>
        <v/>
      </c>
      <c r="Z398" s="201" t="str">
        <f>IF(E398="","",(Table1[[#This Row],[Debit USD]]-Table1[[#This Row],[Credit USD]]))</f>
        <v/>
      </c>
      <c r="AA398" s="226"/>
      <c r="AB398" s="255"/>
      <c r="AC398" s="1"/>
      <c r="AD398" s="15"/>
      <c r="AE398" s="15" t="str">
        <f>IF(AND(OR(Table1[[#This Row],[Account]]="15030",Table1[[#This Row],[Account]]="15035",Table1[[#This Row],[Account]]="20150"),Table1[[#This Row],[Vendor ID]]=""),1,"")</f>
        <v/>
      </c>
      <c r="AF398" s="15"/>
      <c r="AG398" s="15"/>
      <c r="AH398" s="15"/>
      <c r="AI398" s="46" t="str">
        <f>IF(Table1[[#This Row],[Posting Date]]&lt;&gt;"","GJ-"&amp;CountryID,"")</f>
        <v/>
      </c>
      <c r="AJ398" s="59" t="str">
        <f>IF(Table1[[#This Row],[Posting Date]]&lt;&gt;"",Table1[[#This Row],[Posting Date]],"")</f>
        <v/>
      </c>
      <c r="AK398" s="46"/>
      <c r="AL398" s="46" t="str">
        <f>IF(Table1[[#This Row],[Description]]&lt;&gt;"",Table1[[#This Row],[Description]],"")</f>
        <v/>
      </c>
      <c r="AM398" s="46" t="str">
        <f>IF(Table1[[#This Row],[Posting Date]]&lt;&gt;"",Table1[[#This Row],[Reference Number]],"")</f>
        <v/>
      </c>
      <c r="AN398" s="46" t="str">
        <f>TRIM(Table1[[#This Row],[Line '#]])</f>
        <v/>
      </c>
      <c r="AO398" s="46" t="str">
        <f>TRIM(Table1[[#This Row],[Account]])</f>
        <v/>
      </c>
      <c r="AP398" s="46" t="str">
        <f>IF(Table1[[#This Row],[Posting Date]]&lt;&gt;"",$D$5,"")</f>
        <v/>
      </c>
      <c r="AQ398" s="46" t="str">
        <f>TRIM(Table1[[#This Row],[Departments-Prgrams]])</f>
        <v/>
      </c>
      <c r="AR398" s="46" t="str">
        <f>TRIM(Table1[[#This Row],[Grant]])</f>
        <v/>
      </c>
      <c r="AS398" s="46" t="str">
        <f>TRIM(Table1[[#This Row],[Staff ID]])</f>
        <v/>
      </c>
      <c r="AT398" s="46" t="str">
        <f>IF(TRIM(Table1[[#This Row],[Budget Code]])=0,"",TRIM(Table1[[#This Row],[Budget Code]]))</f>
        <v/>
      </c>
      <c r="AU398" s="46" t="str">
        <f>IF(Table1[[#This Row],[Line Description]]&lt;&gt;"",Table1[[#This Row],[Line Description]],"")</f>
        <v/>
      </c>
      <c r="AV398" s="46" t="str">
        <f>IF(Table1[[#This Row],[Cur_Amount Debit]]&gt;0,ROUND(Table1[[#This Row],[Cur_Amount Debit]],2),"")</f>
        <v/>
      </c>
      <c r="AW398" s="46" t="str">
        <f>IF(Table1[[#This Row],[Cur_Amount Credit]]&gt;0,ROUND(Table1[[#This Row],[Cur_Amount Credit]],2),"")</f>
        <v/>
      </c>
      <c r="AX398" s="46" t="str">
        <f>LEFT(Table1[[#This Row],[Cur]],3)</f>
        <v/>
      </c>
      <c r="AY398" s="59"/>
      <c r="AZ398" s="46"/>
      <c r="BA398" s="46" t="str">
        <f>IF(Table1[[#This Row],[Cur]]&lt;&gt;"",IF(Table1[[#This Row],[Cur]]="USD","",ExchangeRate),"")</f>
        <v/>
      </c>
      <c r="BB398" s="46" t="str">
        <f>IF(Table1[[#This Row],[Grant]]&lt;&gt;"",VLOOKUP(Table1[[#This Row],[Grant]],Grants!B:D,3),"")</f>
        <v/>
      </c>
      <c r="BC398" s="46" t="str">
        <f>TRIM(Table1[[#This Row],[Vendor ID]])</f>
        <v/>
      </c>
      <c r="BD398">
        <f>IF(Table1[[#This Row],[Reference Number]]=Q397,BD397,BD397+1)</f>
        <v>0</v>
      </c>
    </row>
    <row r="399" spans="1:56" ht="11.25" customHeight="1" x14ac:dyDescent="0.25">
      <c r="A399" s="1"/>
      <c r="B399" s="88" t="str">
        <f>IF(Table1[[#This Row],[Posting Date]]&lt;&gt;"",IF(Table1[[#This Row],[Reference Number]]=Q398,B398+1,1),"")</f>
        <v/>
      </c>
      <c r="C399" s="61"/>
      <c r="D399" s="61"/>
      <c r="E399" s="138"/>
      <c r="F399" s="141" t="str">
        <f>IFERROR(IF(VLOOKUP(Table1[[#This Row],[Budget Code Description]],Dimentions!$X$6:$AC$139,2,FALSE)="","",VLOOKUP(Table1[[#This Row],[Budget Code Description]],Dimentions!$X$6:$AC$139,2,FALSE)),"")</f>
        <v/>
      </c>
      <c r="G399" s="141"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1" t="str">
        <f>IFERROR(VLOOKUP(Table1[[#This Row],[Budget Code Description]],Table6[#All],8,FALSE),"")</f>
        <v/>
      </c>
      <c r="L399" s="63"/>
      <c r="M399" s="65" t="str">
        <f>IFERROR(VLOOKUP(Table1[[#This Row],[Staff ID]],Table2[],2,FALSE),"")</f>
        <v/>
      </c>
      <c r="N399" s="209" t="str">
        <f>IFERROR(IF(VLOOKUP(Table1[[#This Row],[Budget Code Description]],Dimentions!$X$6:$AC$134,4,FALSE)="","",VLOOKUP(Table1[[#This Row],[Budget Code Description]],Dimentions!$X$6:$AC$134,4,FALSE)),"")</f>
        <v/>
      </c>
      <c r="O399" s="65" t="str">
        <f>IFERROR(VLOOKUP(Table1[[#This Row],[Vendor ID]],Table549[],2,FALSE),"")</f>
        <v/>
      </c>
      <c r="P399" s="63"/>
      <c r="Q399" s="141" t="str">
        <f>IF(Table1[[#This Row],[Posting Date]]&lt;&gt;"",$D$9,"")</f>
        <v/>
      </c>
      <c r="R399" s="157" t="str">
        <f>IF(Table1[[#This Row],[Posting Date]]&lt;&gt;"",$D$10,"")</f>
        <v/>
      </c>
      <c r="S399" s="66"/>
      <c r="T399" s="63"/>
      <c r="U399" s="67"/>
      <c r="V399" s="67"/>
      <c r="W399" s="67" t="str">
        <f t="shared" si="10"/>
        <v/>
      </c>
      <c r="X399" s="159" t="str">
        <f>IF(E399="","",(IF(Table1[[#This Row],[Cur]]="USD",Table1[[#This Row],[Cur_Amount Debit]],Table1[[#This Row],[Cur_Amount Debit]]/Table1[[#This Row],[Exchange Rate]])))</f>
        <v/>
      </c>
      <c r="Y399" s="159" t="str">
        <f>IF(E399="","",(IF(Table1[[#This Row],[Cur]]="USD",Table1[[#This Row],[Cur_Amount Credit]],Table1[[#This Row],[Cur_Amount Credit]]/ExchangeRate)))</f>
        <v/>
      </c>
      <c r="Z399" s="201" t="str">
        <f>IF(E399="","",(Table1[[#This Row],[Debit USD]]-Table1[[#This Row],[Credit USD]]))</f>
        <v/>
      </c>
      <c r="AA399" s="226"/>
      <c r="AB399" s="255"/>
      <c r="AC399" s="1"/>
      <c r="AD399" s="15"/>
      <c r="AE399" s="15" t="str">
        <f>IF(AND(OR(Table1[[#This Row],[Account]]="15030",Table1[[#This Row],[Account]]="15035",Table1[[#This Row],[Account]]="20150"),Table1[[#This Row],[Vendor ID]]=""),1,"")</f>
        <v/>
      </c>
      <c r="AF399" s="15"/>
      <c r="AG399" s="15"/>
      <c r="AH399" s="15"/>
      <c r="AI399" s="46" t="str">
        <f>IF(Table1[[#This Row],[Posting Date]]&lt;&gt;"","GJ-"&amp;CountryID,"")</f>
        <v/>
      </c>
      <c r="AJ399" s="59" t="str">
        <f>IF(Table1[[#This Row],[Posting Date]]&lt;&gt;"",Table1[[#This Row],[Posting Date]],"")</f>
        <v/>
      </c>
      <c r="AK399" s="46"/>
      <c r="AL399" s="46" t="str">
        <f>IF(Table1[[#This Row],[Description]]&lt;&gt;"",Table1[[#This Row],[Description]],"")</f>
        <v/>
      </c>
      <c r="AM399" s="46" t="str">
        <f>IF(Table1[[#This Row],[Posting Date]]&lt;&gt;"",Table1[[#This Row],[Reference Number]],"")</f>
        <v/>
      </c>
      <c r="AN399" s="46" t="str">
        <f>TRIM(Table1[[#This Row],[Line '#]])</f>
        <v/>
      </c>
      <c r="AO399" s="46" t="str">
        <f>TRIM(Table1[[#This Row],[Account]])</f>
        <v/>
      </c>
      <c r="AP399" s="46" t="str">
        <f>IF(Table1[[#This Row],[Posting Date]]&lt;&gt;"",$D$5,"")</f>
        <v/>
      </c>
      <c r="AQ399" s="46" t="str">
        <f>TRIM(Table1[[#This Row],[Departments-Prgrams]])</f>
        <v/>
      </c>
      <c r="AR399" s="46" t="str">
        <f>TRIM(Table1[[#This Row],[Grant]])</f>
        <v/>
      </c>
      <c r="AS399" s="46" t="str">
        <f>TRIM(Table1[[#This Row],[Staff ID]])</f>
        <v/>
      </c>
      <c r="AT399" s="46" t="str">
        <f>IF(TRIM(Table1[[#This Row],[Budget Code]])=0,"",TRIM(Table1[[#This Row],[Budget Code]]))</f>
        <v/>
      </c>
      <c r="AU399" s="46" t="str">
        <f>IF(Table1[[#This Row],[Line Description]]&lt;&gt;"",Table1[[#This Row],[Line Description]],"")</f>
        <v/>
      </c>
      <c r="AV399" s="46" t="str">
        <f>IF(Table1[[#This Row],[Cur_Amount Debit]]&gt;0,ROUND(Table1[[#This Row],[Cur_Amount Debit]],2),"")</f>
        <v/>
      </c>
      <c r="AW399" s="46" t="str">
        <f>IF(Table1[[#This Row],[Cur_Amount Credit]]&gt;0,ROUND(Table1[[#This Row],[Cur_Amount Credit]],2),"")</f>
        <v/>
      </c>
      <c r="AX399" s="46" t="str">
        <f>LEFT(Table1[[#This Row],[Cur]],3)</f>
        <v/>
      </c>
      <c r="AY399" s="59"/>
      <c r="AZ399" s="46"/>
      <c r="BA399" s="46" t="str">
        <f>IF(Table1[[#This Row],[Cur]]&lt;&gt;"",IF(Table1[[#This Row],[Cur]]="USD","",ExchangeRate),"")</f>
        <v/>
      </c>
      <c r="BB399" s="46" t="str">
        <f>IF(Table1[[#This Row],[Grant]]&lt;&gt;"",VLOOKUP(Table1[[#This Row],[Grant]],Grants!B:D,3),"")</f>
        <v/>
      </c>
      <c r="BC399" s="46" t="str">
        <f>TRIM(Table1[[#This Row],[Vendor ID]])</f>
        <v/>
      </c>
      <c r="BD399">
        <f>IF(Table1[[#This Row],[Reference Number]]=Q398,BD398,BD398+1)</f>
        <v>0</v>
      </c>
    </row>
    <row r="400" spans="1:56" ht="11.25" customHeight="1" x14ac:dyDescent="0.25">
      <c r="A400" s="1"/>
      <c r="B400" s="88" t="str">
        <f>IF(Table1[[#This Row],[Posting Date]]&lt;&gt;"",IF(Table1[[#This Row],[Reference Number]]=Q399,B399+1,1),"")</f>
        <v/>
      </c>
      <c r="C400" s="61"/>
      <c r="D400" s="61"/>
      <c r="E400" s="138"/>
      <c r="F400" s="141" t="str">
        <f>IFERROR(IF(VLOOKUP(Table1[[#This Row],[Budget Code Description]],Dimentions!$X$6:$AC$139,2,FALSE)="","",VLOOKUP(Table1[[#This Row],[Budget Code Description]],Dimentions!$X$6:$AC$139,2,FALSE)),"")</f>
        <v/>
      </c>
      <c r="G400" s="141"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1" t="str">
        <f>IFERROR(VLOOKUP(Table1[[#This Row],[Budget Code Description]],Table6[#All],8,FALSE),"")</f>
        <v/>
      </c>
      <c r="L400" s="63"/>
      <c r="M400" s="65" t="str">
        <f>IFERROR(VLOOKUP(Table1[[#This Row],[Staff ID]],Table2[],2,FALSE),"")</f>
        <v/>
      </c>
      <c r="N400" s="209" t="str">
        <f>IFERROR(IF(VLOOKUP(Table1[[#This Row],[Budget Code Description]],Dimentions!$X$6:$AC$134,4,FALSE)="","",VLOOKUP(Table1[[#This Row],[Budget Code Description]],Dimentions!$X$6:$AC$134,4,FALSE)),"")</f>
        <v/>
      </c>
      <c r="O400" s="65" t="str">
        <f>IFERROR(VLOOKUP(Table1[[#This Row],[Vendor ID]],Table549[],2,FALSE),"")</f>
        <v/>
      </c>
      <c r="P400" s="63"/>
      <c r="Q400" s="141" t="str">
        <f>IF(Table1[[#This Row],[Posting Date]]&lt;&gt;"",$D$9,"")</f>
        <v/>
      </c>
      <c r="R400" s="157" t="str">
        <f>IF(Table1[[#This Row],[Posting Date]]&lt;&gt;"",$D$10,"")</f>
        <v/>
      </c>
      <c r="S400" s="66"/>
      <c r="T400" s="63"/>
      <c r="U400" s="67"/>
      <c r="V400" s="67"/>
      <c r="W400" s="67" t="str">
        <f t="shared" si="10"/>
        <v/>
      </c>
      <c r="X400" s="159" t="str">
        <f>IF(E400="","",(IF(Table1[[#This Row],[Cur]]="USD",Table1[[#This Row],[Cur_Amount Debit]],Table1[[#This Row],[Cur_Amount Debit]]/Table1[[#This Row],[Exchange Rate]])))</f>
        <v/>
      </c>
      <c r="Y400" s="159" t="str">
        <f>IF(E400="","",(IF(Table1[[#This Row],[Cur]]="USD",Table1[[#This Row],[Cur_Amount Credit]],Table1[[#This Row],[Cur_Amount Credit]]/ExchangeRate)))</f>
        <v/>
      </c>
      <c r="Z400" s="201" t="str">
        <f>IF(E400="","",(Table1[[#This Row],[Debit USD]]-Table1[[#This Row],[Credit USD]]))</f>
        <v/>
      </c>
      <c r="AA400" s="226"/>
      <c r="AB400" s="255"/>
      <c r="AC400" s="1"/>
      <c r="AD400" s="15"/>
      <c r="AE400" s="15" t="str">
        <f>IF(AND(OR(Table1[[#This Row],[Account]]="15030",Table1[[#This Row],[Account]]="15035",Table1[[#This Row],[Account]]="20150"),Table1[[#This Row],[Vendor ID]]=""),1,"")</f>
        <v/>
      </c>
      <c r="AF400" s="15"/>
      <c r="AG400" s="15"/>
      <c r="AH400" s="15"/>
      <c r="AI400" s="46" t="str">
        <f>IF(Table1[[#This Row],[Posting Date]]&lt;&gt;"","GJ-"&amp;CountryID,"")</f>
        <v/>
      </c>
      <c r="AJ400" s="59" t="str">
        <f>IF(Table1[[#This Row],[Posting Date]]&lt;&gt;"",Table1[[#This Row],[Posting Date]],"")</f>
        <v/>
      </c>
      <c r="AK400" s="46"/>
      <c r="AL400" s="46" t="str">
        <f>IF(Table1[[#This Row],[Description]]&lt;&gt;"",Table1[[#This Row],[Description]],"")</f>
        <v/>
      </c>
      <c r="AM400" s="46" t="str">
        <f>IF(Table1[[#This Row],[Posting Date]]&lt;&gt;"",Table1[[#This Row],[Reference Number]],"")</f>
        <v/>
      </c>
      <c r="AN400" s="46" t="str">
        <f>TRIM(Table1[[#This Row],[Line '#]])</f>
        <v/>
      </c>
      <c r="AO400" s="46" t="str">
        <f>TRIM(Table1[[#This Row],[Account]])</f>
        <v/>
      </c>
      <c r="AP400" s="46" t="str">
        <f>IF(Table1[[#This Row],[Posting Date]]&lt;&gt;"",$D$5,"")</f>
        <v/>
      </c>
      <c r="AQ400" s="46" t="str">
        <f>TRIM(Table1[[#This Row],[Departments-Prgrams]])</f>
        <v/>
      </c>
      <c r="AR400" s="46" t="str">
        <f>TRIM(Table1[[#This Row],[Grant]])</f>
        <v/>
      </c>
      <c r="AS400" s="46" t="str">
        <f>TRIM(Table1[[#This Row],[Staff ID]])</f>
        <v/>
      </c>
      <c r="AT400" s="46" t="str">
        <f>IF(TRIM(Table1[[#This Row],[Budget Code]])=0,"",TRIM(Table1[[#This Row],[Budget Code]]))</f>
        <v/>
      </c>
      <c r="AU400" s="46" t="str">
        <f>IF(Table1[[#This Row],[Line Description]]&lt;&gt;"",Table1[[#This Row],[Line Description]],"")</f>
        <v/>
      </c>
      <c r="AV400" s="46" t="str">
        <f>IF(Table1[[#This Row],[Cur_Amount Debit]]&gt;0,ROUND(Table1[[#This Row],[Cur_Amount Debit]],2),"")</f>
        <v/>
      </c>
      <c r="AW400" s="46" t="str">
        <f>IF(Table1[[#This Row],[Cur_Amount Credit]]&gt;0,ROUND(Table1[[#This Row],[Cur_Amount Credit]],2),"")</f>
        <v/>
      </c>
      <c r="AX400" s="46" t="str">
        <f>LEFT(Table1[[#This Row],[Cur]],3)</f>
        <v/>
      </c>
      <c r="AY400" s="59"/>
      <c r="AZ400" s="46"/>
      <c r="BA400" s="46" t="str">
        <f>IF(Table1[[#This Row],[Cur]]&lt;&gt;"",IF(Table1[[#This Row],[Cur]]="USD","",ExchangeRate),"")</f>
        <v/>
      </c>
      <c r="BB400" s="46" t="str">
        <f>IF(Table1[[#This Row],[Grant]]&lt;&gt;"",VLOOKUP(Table1[[#This Row],[Grant]],Grants!B:D,3),"")</f>
        <v/>
      </c>
      <c r="BC400" s="46" t="str">
        <f>TRIM(Table1[[#This Row],[Vendor ID]])</f>
        <v/>
      </c>
      <c r="BD400">
        <f>IF(Table1[[#This Row],[Reference Number]]=Q399,BD399,BD399+1)</f>
        <v>0</v>
      </c>
    </row>
    <row r="401" spans="1:56" ht="11.25" customHeight="1" x14ac:dyDescent="0.25">
      <c r="A401" s="1"/>
      <c r="B401" s="88" t="str">
        <f>IF(Table1[[#This Row],[Posting Date]]&lt;&gt;"",IF(Table1[[#This Row],[Reference Number]]=Q400,B400+1,1),"")</f>
        <v/>
      </c>
      <c r="C401" s="61"/>
      <c r="D401" s="61"/>
      <c r="E401" s="138"/>
      <c r="F401" s="141" t="str">
        <f>IFERROR(IF(VLOOKUP(Table1[[#This Row],[Budget Code Description]],Dimentions!$X$6:$AC$139,2,FALSE)="","",VLOOKUP(Table1[[#This Row],[Budget Code Description]],Dimentions!$X$6:$AC$139,2,FALSE)),"")</f>
        <v/>
      </c>
      <c r="G401" s="141"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1" t="str">
        <f>IFERROR(VLOOKUP(Table1[[#This Row],[Budget Code Description]],Table6[#All],8,FALSE),"")</f>
        <v/>
      </c>
      <c r="L401" s="63"/>
      <c r="M401" s="65" t="str">
        <f>IFERROR(VLOOKUP(Table1[[#This Row],[Staff ID]],Table2[],2,FALSE),"")</f>
        <v/>
      </c>
      <c r="N401" s="209" t="str">
        <f>IFERROR(IF(VLOOKUP(Table1[[#This Row],[Budget Code Description]],Dimentions!$X$6:$AC$134,4,FALSE)="","",VLOOKUP(Table1[[#This Row],[Budget Code Description]],Dimentions!$X$6:$AC$134,4,FALSE)),"")</f>
        <v/>
      </c>
      <c r="O401" s="65" t="str">
        <f>IFERROR(VLOOKUP(Table1[[#This Row],[Vendor ID]],Table549[],2,FALSE),"")</f>
        <v/>
      </c>
      <c r="P401" s="63"/>
      <c r="Q401" s="141" t="str">
        <f>IF(Table1[[#This Row],[Posting Date]]&lt;&gt;"",$D$9,"")</f>
        <v/>
      </c>
      <c r="R401" s="157" t="str">
        <f>IF(Table1[[#This Row],[Posting Date]]&lt;&gt;"",$D$10,"")</f>
        <v/>
      </c>
      <c r="S401" s="66"/>
      <c r="T401" s="63"/>
      <c r="U401" s="67"/>
      <c r="V401" s="67"/>
      <c r="W401" s="67" t="str">
        <f t="shared" si="10"/>
        <v/>
      </c>
      <c r="X401" s="159" t="str">
        <f>IF(E401="","",(IF(Table1[[#This Row],[Cur]]="USD",Table1[[#This Row],[Cur_Amount Debit]],Table1[[#This Row],[Cur_Amount Debit]]/Table1[[#This Row],[Exchange Rate]])))</f>
        <v/>
      </c>
      <c r="Y401" s="159" t="str">
        <f>IF(E401="","",(IF(Table1[[#This Row],[Cur]]="USD",Table1[[#This Row],[Cur_Amount Credit]],Table1[[#This Row],[Cur_Amount Credit]]/ExchangeRate)))</f>
        <v/>
      </c>
      <c r="Z401" s="201" t="str">
        <f>IF(E401="","",(Table1[[#This Row],[Debit USD]]-Table1[[#This Row],[Credit USD]]))</f>
        <v/>
      </c>
      <c r="AA401" s="226"/>
      <c r="AB401" s="255"/>
      <c r="AC401" s="1"/>
      <c r="AD401" s="15"/>
      <c r="AE401" s="15" t="str">
        <f>IF(AND(OR(Table1[[#This Row],[Account]]="15030",Table1[[#This Row],[Account]]="15035",Table1[[#This Row],[Account]]="20150"),Table1[[#This Row],[Vendor ID]]=""),1,"")</f>
        <v/>
      </c>
      <c r="AF401" s="15"/>
      <c r="AG401" s="15"/>
      <c r="AH401" s="15"/>
      <c r="AI401" s="46" t="str">
        <f>IF(Table1[[#This Row],[Posting Date]]&lt;&gt;"","GJ-"&amp;CountryID,"")</f>
        <v/>
      </c>
      <c r="AJ401" s="59" t="str">
        <f>IF(Table1[[#This Row],[Posting Date]]&lt;&gt;"",Table1[[#This Row],[Posting Date]],"")</f>
        <v/>
      </c>
      <c r="AK401" s="46"/>
      <c r="AL401" s="46" t="str">
        <f>IF(Table1[[#This Row],[Description]]&lt;&gt;"",Table1[[#This Row],[Description]],"")</f>
        <v/>
      </c>
      <c r="AM401" s="46" t="str">
        <f>IF(Table1[[#This Row],[Posting Date]]&lt;&gt;"",Table1[[#This Row],[Reference Number]],"")</f>
        <v/>
      </c>
      <c r="AN401" s="46" t="str">
        <f>TRIM(Table1[[#This Row],[Line '#]])</f>
        <v/>
      </c>
      <c r="AO401" s="46" t="str">
        <f>TRIM(Table1[[#This Row],[Account]])</f>
        <v/>
      </c>
      <c r="AP401" s="46" t="str">
        <f>IF(Table1[[#This Row],[Posting Date]]&lt;&gt;"",$D$5,"")</f>
        <v/>
      </c>
      <c r="AQ401" s="46" t="str">
        <f>TRIM(Table1[[#This Row],[Departments-Prgrams]])</f>
        <v/>
      </c>
      <c r="AR401" s="46" t="str">
        <f>TRIM(Table1[[#This Row],[Grant]])</f>
        <v/>
      </c>
      <c r="AS401" s="46" t="str">
        <f>TRIM(Table1[[#This Row],[Staff ID]])</f>
        <v/>
      </c>
      <c r="AT401" s="46" t="str">
        <f>IF(TRIM(Table1[[#This Row],[Budget Code]])=0,"",TRIM(Table1[[#This Row],[Budget Code]]))</f>
        <v/>
      </c>
      <c r="AU401" s="46" t="str">
        <f>IF(Table1[[#This Row],[Line Description]]&lt;&gt;"",Table1[[#This Row],[Line Description]],"")</f>
        <v/>
      </c>
      <c r="AV401" s="46" t="str">
        <f>IF(Table1[[#This Row],[Cur_Amount Debit]]&gt;0,ROUND(Table1[[#This Row],[Cur_Amount Debit]],2),"")</f>
        <v/>
      </c>
      <c r="AW401" s="46" t="str">
        <f>IF(Table1[[#This Row],[Cur_Amount Credit]]&gt;0,ROUND(Table1[[#This Row],[Cur_Amount Credit]],2),"")</f>
        <v/>
      </c>
      <c r="AX401" s="46" t="str">
        <f>LEFT(Table1[[#This Row],[Cur]],3)</f>
        <v/>
      </c>
      <c r="AY401" s="59"/>
      <c r="AZ401" s="46"/>
      <c r="BA401" s="46" t="str">
        <f>IF(Table1[[#This Row],[Cur]]&lt;&gt;"",IF(Table1[[#This Row],[Cur]]="USD","",ExchangeRate),"")</f>
        <v/>
      </c>
      <c r="BB401" s="46" t="str">
        <f>IF(Table1[[#This Row],[Grant]]&lt;&gt;"",VLOOKUP(Table1[[#This Row],[Grant]],Grants!B:D,3),"")</f>
        <v/>
      </c>
      <c r="BC401" s="46" t="str">
        <f>TRIM(Table1[[#This Row],[Vendor ID]])</f>
        <v/>
      </c>
      <c r="BD401">
        <f>IF(Table1[[#This Row],[Reference Number]]=Q400,BD400,BD400+1)</f>
        <v>0</v>
      </c>
    </row>
    <row r="402" spans="1:56" ht="11.25" customHeight="1" x14ac:dyDescent="0.25">
      <c r="A402" s="1"/>
      <c r="B402" s="88" t="str">
        <f>IF(Table1[[#This Row],[Posting Date]]&lt;&gt;"",IF(Table1[[#This Row],[Reference Number]]=Q401,B401+1,1),"")</f>
        <v/>
      </c>
      <c r="C402" s="61"/>
      <c r="D402" s="61"/>
      <c r="E402" s="138"/>
      <c r="F402" s="141" t="str">
        <f>IFERROR(IF(VLOOKUP(Table1[[#This Row],[Budget Code Description]],Dimentions!$X$6:$AC$139,2,FALSE)="","",VLOOKUP(Table1[[#This Row],[Budget Code Description]],Dimentions!$X$6:$AC$139,2,FALSE)),"")</f>
        <v/>
      </c>
      <c r="G402" s="141"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1" t="str">
        <f>IFERROR(VLOOKUP(Table1[[#This Row],[Budget Code Description]],Table6[#All],8,FALSE),"")</f>
        <v/>
      </c>
      <c r="L402" s="63"/>
      <c r="M402" s="65" t="str">
        <f>IFERROR(VLOOKUP(Table1[[#This Row],[Staff ID]],Table2[],2,FALSE),"")</f>
        <v/>
      </c>
      <c r="N402" s="209" t="str">
        <f>IFERROR(IF(VLOOKUP(Table1[[#This Row],[Budget Code Description]],Dimentions!$X$6:$AC$134,4,FALSE)="","",VLOOKUP(Table1[[#This Row],[Budget Code Description]],Dimentions!$X$6:$AC$134,4,FALSE)),"")</f>
        <v/>
      </c>
      <c r="O402" s="65" t="str">
        <f>IFERROR(VLOOKUP(Table1[[#This Row],[Vendor ID]],Table549[],2,FALSE),"")</f>
        <v/>
      </c>
      <c r="P402" s="63"/>
      <c r="Q402" s="141" t="str">
        <f>IF(Table1[[#This Row],[Posting Date]]&lt;&gt;"",$D$9,"")</f>
        <v/>
      </c>
      <c r="R402" s="157" t="str">
        <f>IF(Table1[[#This Row],[Posting Date]]&lt;&gt;"",$D$10,"")</f>
        <v/>
      </c>
      <c r="S402" s="66"/>
      <c r="T402" s="63"/>
      <c r="U402" s="67"/>
      <c r="V402" s="67"/>
      <c r="W402" s="67" t="str">
        <f t="shared" si="10"/>
        <v/>
      </c>
      <c r="X402" s="159" t="str">
        <f>IF(E402="","",(IF(Table1[[#This Row],[Cur]]="USD",Table1[[#This Row],[Cur_Amount Debit]],Table1[[#This Row],[Cur_Amount Debit]]/Table1[[#This Row],[Exchange Rate]])))</f>
        <v/>
      </c>
      <c r="Y402" s="159" t="str">
        <f>IF(E402="","",(IF(Table1[[#This Row],[Cur]]="USD",Table1[[#This Row],[Cur_Amount Credit]],Table1[[#This Row],[Cur_Amount Credit]]/ExchangeRate)))</f>
        <v/>
      </c>
      <c r="Z402" s="201" t="str">
        <f>IF(E402="","",(Table1[[#This Row],[Debit USD]]-Table1[[#This Row],[Credit USD]]))</f>
        <v/>
      </c>
      <c r="AA402" s="226"/>
      <c r="AB402" s="255"/>
      <c r="AC402" s="1"/>
      <c r="AD402" s="15"/>
      <c r="AE402" s="15" t="str">
        <f>IF(AND(OR(Table1[[#This Row],[Account]]="15030",Table1[[#This Row],[Account]]="15035",Table1[[#This Row],[Account]]="20150"),Table1[[#This Row],[Vendor ID]]=""),1,"")</f>
        <v/>
      </c>
      <c r="AF402" s="15"/>
      <c r="AG402" s="15"/>
      <c r="AH402" s="15"/>
      <c r="AI402" s="46" t="str">
        <f>IF(Table1[[#This Row],[Posting Date]]&lt;&gt;"","GJ-"&amp;CountryID,"")</f>
        <v/>
      </c>
      <c r="AJ402" s="59" t="str">
        <f>IF(Table1[[#This Row],[Posting Date]]&lt;&gt;"",Table1[[#This Row],[Posting Date]],"")</f>
        <v/>
      </c>
      <c r="AK402" s="46"/>
      <c r="AL402" s="46" t="str">
        <f>IF(Table1[[#This Row],[Description]]&lt;&gt;"",Table1[[#This Row],[Description]],"")</f>
        <v/>
      </c>
      <c r="AM402" s="46" t="str">
        <f>IF(Table1[[#This Row],[Posting Date]]&lt;&gt;"",Table1[[#This Row],[Reference Number]],"")</f>
        <v/>
      </c>
      <c r="AN402" s="46" t="str">
        <f>TRIM(Table1[[#This Row],[Line '#]])</f>
        <v/>
      </c>
      <c r="AO402" s="46" t="str">
        <f>TRIM(Table1[[#This Row],[Account]])</f>
        <v/>
      </c>
      <c r="AP402" s="46" t="str">
        <f>IF(Table1[[#This Row],[Posting Date]]&lt;&gt;"",$D$5,"")</f>
        <v/>
      </c>
      <c r="AQ402" s="46" t="str">
        <f>TRIM(Table1[[#This Row],[Departments-Prgrams]])</f>
        <v/>
      </c>
      <c r="AR402" s="46" t="str">
        <f>TRIM(Table1[[#This Row],[Grant]])</f>
        <v/>
      </c>
      <c r="AS402" s="46" t="str">
        <f>TRIM(Table1[[#This Row],[Staff ID]])</f>
        <v/>
      </c>
      <c r="AT402" s="46" t="str">
        <f>IF(TRIM(Table1[[#This Row],[Budget Code]])=0,"",TRIM(Table1[[#This Row],[Budget Code]]))</f>
        <v/>
      </c>
      <c r="AU402" s="46" t="str">
        <f>IF(Table1[[#This Row],[Line Description]]&lt;&gt;"",Table1[[#This Row],[Line Description]],"")</f>
        <v/>
      </c>
      <c r="AV402" s="46" t="str">
        <f>IF(Table1[[#This Row],[Cur_Amount Debit]]&gt;0,ROUND(Table1[[#This Row],[Cur_Amount Debit]],2),"")</f>
        <v/>
      </c>
      <c r="AW402" s="46" t="str">
        <f>IF(Table1[[#This Row],[Cur_Amount Credit]]&gt;0,ROUND(Table1[[#This Row],[Cur_Amount Credit]],2),"")</f>
        <v/>
      </c>
      <c r="AX402" s="46" t="str">
        <f>LEFT(Table1[[#This Row],[Cur]],3)</f>
        <v/>
      </c>
      <c r="AY402" s="59"/>
      <c r="AZ402" s="46"/>
      <c r="BA402" s="46" t="str">
        <f>IF(Table1[[#This Row],[Cur]]&lt;&gt;"",IF(Table1[[#This Row],[Cur]]="USD","",ExchangeRate),"")</f>
        <v/>
      </c>
      <c r="BB402" s="46" t="str">
        <f>IF(Table1[[#This Row],[Grant]]&lt;&gt;"",VLOOKUP(Table1[[#This Row],[Grant]],Grants!B:D,3),"")</f>
        <v/>
      </c>
      <c r="BC402" s="46" t="str">
        <f>TRIM(Table1[[#This Row],[Vendor ID]])</f>
        <v/>
      </c>
      <c r="BD402">
        <f>IF(Table1[[#This Row],[Reference Number]]=Q401,BD401,BD401+1)</f>
        <v>0</v>
      </c>
    </row>
    <row r="403" spans="1:56" ht="11.25" customHeight="1" x14ac:dyDescent="0.25">
      <c r="A403" s="1"/>
      <c r="B403" s="88" t="str">
        <f>IF(Table1[[#This Row],[Posting Date]]&lt;&gt;"",IF(Table1[[#This Row],[Reference Number]]=Q402,B402+1,1),"")</f>
        <v/>
      </c>
      <c r="C403" s="61"/>
      <c r="D403" s="61"/>
      <c r="E403" s="138"/>
      <c r="F403" s="141" t="str">
        <f>IFERROR(IF(VLOOKUP(Table1[[#This Row],[Budget Code Description]],Dimentions!$X$6:$AC$139,2,FALSE)="","",VLOOKUP(Table1[[#This Row],[Budget Code Description]],Dimentions!$X$6:$AC$139,2,FALSE)),"")</f>
        <v/>
      </c>
      <c r="G403" s="141"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1" t="str">
        <f>IFERROR(VLOOKUP(Table1[[#This Row],[Budget Code Description]],Table6[#All],8,FALSE),"")</f>
        <v/>
      </c>
      <c r="L403" s="63"/>
      <c r="M403" s="65" t="str">
        <f>IFERROR(VLOOKUP(Table1[[#This Row],[Staff ID]],Table2[],2,FALSE),"")</f>
        <v/>
      </c>
      <c r="N403" s="209" t="str">
        <f>IFERROR(IF(VLOOKUP(Table1[[#This Row],[Budget Code Description]],Dimentions!$X$6:$AC$134,4,FALSE)="","",VLOOKUP(Table1[[#This Row],[Budget Code Description]],Dimentions!$X$6:$AC$134,4,FALSE)),"")</f>
        <v/>
      </c>
      <c r="O403" s="65" t="str">
        <f>IFERROR(VLOOKUP(Table1[[#This Row],[Vendor ID]],Table549[],2,FALSE),"")</f>
        <v/>
      </c>
      <c r="P403" s="63"/>
      <c r="Q403" s="141" t="str">
        <f>IF(Table1[[#This Row],[Posting Date]]&lt;&gt;"",$D$9,"")</f>
        <v/>
      </c>
      <c r="R403" s="157" t="str">
        <f>IF(Table1[[#This Row],[Posting Date]]&lt;&gt;"",$D$10,"")</f>
        <v/>
      </c>
      <c r="S403" s="66"/>
      <c r="T403" s="63"/>
      <c r="U403" s="67"/>
      <c r="V403" s="67"/>
      <c r="W403" s="67" t="str">
        <f t="shared" si="10"/>
        <v/>
      </c>
      <c r="X403" s="159" t="str">
        <f>IF(E403="","",(IF(Table1[[#This Row],[Cur]]="USD",Table1[[#This Row],[Cur_Amount Debit]],Table1[[#This Row],[Cur_Amount Debit]]/Table1[[#This Row],[Exchange Rate]])))</f>
        <v/>
      </c>
      <c r="Y403" s="159" t="str">
        <f>IF(E403="","",(IF(Table1[[#This Row],[Cur]]="USD",Table1[[#This Row],[Cur_Amount Credit]],Table1[[#This Row],[Cur_Amount Credit]]/ExchangeRate)))</f>
        <v/>
      </c>
      <c r="Z403" s="201" t="str">
        <f>IF(E403="","",(Table1[[#This Row],[Debit USD]]-Table1[[#This Row],[Credit USD]]))</f>
        <v/>
      </c>
      <c r="AA403" s="226"/>
      <c r="AB403" s="255"/>
      <c r="AC403" s="1"/>
      <c r="AD403" s="15"/>
      <c r="AE403" s="15" t="str">
        <f>IF(AND(OR(Table1[[#This Row],[Account]]="15030",Table1[[#This Row],[Account]]="15035",Table1[[#This Row],[Account]]="20150"),Table1[[#This Row],[Vendor ID]]=""),1,"")</f>
        <v/>
      </c>
      <c r="AF403" s="15"/>
      <c r="AG403" s="15"/>
      <c r="AH403" s="15"/>
      <c r="AI403" s="46" t="str">
        <f>IF(Table1[[#This Row],[Posting Date]]&lt;&gt;"","GJ-"&amp;CountryID,"")</f>
        <v/>
      </c>
      <c r="AJ403" s="59" t="str">
        <f>IF(Table1[[#This Row],[Posting Date]]&lt;&gt;"",Table1[[#This Row],[Posting Date]],"")</f>
        <v/>
      </c>
      <c r="AK403" s="46"/>
      <c r="AL403" s="46" t="str">
        <f>IF(Table1[[#This Row],[Description]]&lt;&gt;"",Table1[[#This Row],[Description]],"")</f>
        <v/>
      </c>
      <c r="AM403" s="46" t="str">
        <f>IF(Table1[[#This Row],[Posting Date]]&lt;&gt;"",Table1[[#This Row],[Reference Number]],"")</f>
        <v/>
      </c>
      <c r="AN403" s="46" t="str">
        <f>TRIM(Table1[[#This Row],[Line '#]])</f>
        <v/>
      </c>
      <c r="AO403" s="46" t="str">
        <f>TRIM(Table1[[#This Row],[Account]])</f>
        <v/>
      </c>
      <c r="AP403" s="46" t="str">
        <f>IF(Table1[[#This Row],[Posting Date]]&lt;&gt;"",$D$5,"")</f>
        <v/>
      </c>
      <c r="AQ403" s="46" t="str">
        <f>TRIM(Table1[[#This Row],[Departments-Prgrams]])</f>
        <v/>
      </c>
      <c r="AR403" s="46" t="str">
        <f>TRIM(Table1[[#This Row],[Grant]])</f>
        <v/>
      </c>
      <c r="AS403" s="46" t="str">
        <f>TRIM(Table1[[#This Row],[Staff ID]])</f>
        <v/>
      </c>
      <c r="AT403" s="46" t="str">
        <f>IF(TRIM(Table1[[#This Row],[Budget Code]])=0,"",TRIM(Table1[[#This Row],[Budget Code]]))</f>
        <v/>
      </c>
      <c r="AU403" s="46" t="str">
        <f>IF(Table1[[#This Row],[Line Description]]&lt;&gt;"",Table1[[#This Row],[Line Description]],"")</f>
        <v/>
      </c>
      <c r="AV403" s="46" t="str">
        <f>IF(Table1[[#This Row],[Cur_Amount Debit]]&gt;0,ROUND(Table1[[#This Row],[Cur_Amount Debit]],2),"")</f>
        <v/>
      </c>
      <c r="AW403" s="46" t="str">
        <f>IF(Table1[[#This Row],[Cur_Amount Credit]]&gt;0,ROUND(Table1[[#This Row],[Cur_Amount Credit]],2),"")</f>
        <v/>
      </c>
      <c r="AX403" s="46" t="str">
        <f>LEFT(Table1[[#This Row],[Cur]],3)</f>
        <v/>
      </c>
      <c r="AY403" s="59"/>
      <c r="AZ403" s="46"/>
      <c r="BA403" s="46" t="str">
        <f>IF(Table1[[#This Row],[Cur]]&lt;&gt;"",IF(Table1[[#This Row],[Cur]]="USD","",ExchangeRate),"")</f>
        <v/>
      </c>
      <c r="BB403" s="46" t="str">
        <f>IF(Table1[[#This Row],[Grant]]&lt;&gt;"",VLOOKUP(Table1[[#This Row],[Grant]],Grants!B:D,3),"")</f>
        <v/>
      </c>
      <c r="BC403" s="46" t="str">
        <f>TRIM(Table1[[#This Row],[Vendor ID]])</f>
        <v/>
      </c>
      <c r="BD403">
        <f>IF(Table1[[#This Row],[Reference Number]]=Q402,BD402,BD402+1)</f>
        <v>0</v>
      </c>
    </row>
    <row r="404" spans="1:56" ht="11.25" customHeight="1" x14ac:dyDescent="0.25">
      <c r="A404" s="1"/>
      <c r="B404" s="88" t="str">
        <f>IF(Table1[[#This Row],[Posting Date]]&lt;&gt;"",IF(Table1[[#This Row],[Reference Number]]=Q403,B403+1,1),"")</f>
        <v/>
      </c>
      <c r="C404" s="61"/>
      <c r="D404" s="61"/>
      <c r="E404" s="138"/>
      <c r="F404" s="141" t="str">
        <f>IFERROR(IF(VLOOKUP(Table1[[#This Row],[Budget Code Description]],Dimentions!$X$6:$AC$139,2,FALSE)="","",VLOOKUP(Table1[[#This Row],[Budget Code Description]],Dimentions!$X$6:$AC$139,2,FALSE)),"")</f>
        <v/>
      </c>
      <c r="G404" s="141"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1" t="str">
        <f>IFERROR(VLOOKUP(Table1[[#This Row],[Budget Code Description]],Table6[#All],8,FALSE),"")</f>
        <v/>
      </c>
      <c r="L404" s="63"/>
      <c r="M404" s="65" t="str">
        <f>IFERROR(VLOOKUP(Table1[[#This Row],[Staff ID]],Table2[],2,FALSE),"")</f>
        <v/>
      </c>
      <c r="N404" s="209" t="str">
        <f>IFERROR(IF(VLOOKUP(Table1[[#This Row],[Budget Code Description]],Dimentions!$X$6:$AC$134,4,FALSE)="","",VLOOKUP(Table1[[#This Row],[Budget Code Description]],Dimentions!$X$6:$AC$134,4,FALSE)),"")</f>
        <v/>
      </c>
      <c r="O404" s="65" t="str">
        <f>IFERROR(VLOOKUP(Table1[[#This Row],[Vendor ID]],Table549[],2,FALSE),"")</f>
        <v/>
      </c>
      <c r="P404" s="63"/>
      <c r="Q404" s="141" t="str">
        <f>IF(Table1[[#This Row],[Posting Date]]&lt;&gt;"",$D$9,"")</f>
        <v/>
      </c>
      <c r="R404" s="157" t="str">
        <f>IF(Table1[[#This Row],[Posting Date]]&lt;&gt;"",$D$10,"")</f>
        <v/>
      </c>
      <c r="S404" s="66"/>
      <c r="T404" s="63"/>
      <c r="U404" s="67"/>
      <c r="V404" s="67"/>
      <c r="W404" s="67" t="str">
        <f t="shared" si="10"/>
        <v/>
      </c>
      <c r="X404" s="159" t="str">
        <f>IF(E404="","",(IF(Table1[[#This Row],[Cur]]="USD",Table1[[#This Row],[Cur_Amount Debit]],Table1[[#This Row],[Cur_Amount Debit]]/Table1[[#This Row],[Exchange Rate]])))</f>
        <v/>
      </c>
      <c r="Y404" s="159" t="str">
        <f>IF(E404="","",(IF(Table1[[#This Row],[Cur]]="USD",Table1[[#This Row],[Cur_Amount Credit]],Table1[[#This Row],[Cur_Amount Credit]]/ExchangeRate)))</f>
        <v/>
      </c>
      <c r="Z404" s="201" t="str">
        <f>IF(E404="","",(Table1[[#This Row],[Debit USD]]-Table1[[#This Row],[Credit USD]]))</f>
        <v/>
      </c>
      <c r="AA404" s="226"/>
      <c r="AB404" s="255"/>
      <c r="AC404" s="1"/>
      <c r="AD404" s="15"/>
      <c r="AE404" s="15" t="str">
        <f>IF(AND(OR(Table1[[#This Row],[Account]]="15030",Table1[[#This Row],[Account]]="15035",Table1[[#This Row],[Account]]="20150"),Table1[[#This Row],[Vendor ID]]=""),1,"")</f>
        <v/>
      </c>
      <c r="AF404" s="15"/>
      <c r="AG404" s="15"/>
      <c r="AH404" s="15"/>
      <c r="AI404" s="46" t="str">
        <f>IF(Table1[[#This Row],[Posting Date]]&lt;&gt;"","GJ-"&amp;CountryID,"")</f>
        <v/>
      </c>
      <c r="AJ404" s="59" t="str">
        <f>IF(Table1[[#This Row],[Posting Date]]&lt;&gt;"",Table1[[#This Row],[Posting Date]],"")</f>
        <v/>
      </c>
      <c r="AK404" s="46"/>
      <c r="AL404" s="46" t="str">
        <f>IF(Table1[[#This Row],[Description]]&lt;&gt;"",Table1[[#This Row],[Description]],"")</f>
        <v/>
      </c>
      <c r="AM404" s="46" t="str">
        <f>IF(Table1[[#This Row],[Posting Date]]&lt;&gt;"",Table1[[#This Row],[Reference Number]],"")</f>
        <v/>
      </c>
      <c r="AN404" s="46" t="str">
        <f>TRIM(Table1[[#This Row],[Line '#]])</f>
        <v/>
      </c>
      <c r="AO404" s="46" t="str">
        <f>TRIM(Table1[[#This Row],[Account]])</f>
        <v/>
      </c>
      <c r="AP404" s="46" t="str">
        <f>IF(Table1[[#This Row],[Posting Date]]&lt;&gt;"",$D$5,"")</f>
        <v/>
      </c>
      <c r="AQ404" s="46" t="str">
        <f>TRIM(Table1[[#This Row],[Departments-Prgrams]])</f>
        <v/>
      </c>
      <c r="AR404" s="46" t="str">
        <f>TRIM(Table1[[#This Row],[Grant]])</f>
        <v/>
      </c>
      <c r="AS404" s="46" t="str">
        <f>TRIM(Table1[[#This Row],[Staff ID]])</f>
        <v/>
      </c>
      <c r="AT404" s="46" t="str">
        <f>IF(TRIM(Table1[[#This Row],[Budget Code]])=0,"",TRIM(Table1[[#This Row],[Budget Code]]))</f>
        <v/>
      </c>
      <c r="AU404" s="46" t="str">
        <f>IF(Table1[[#This Row],[Line Description]]&lt;&gt;"",Table1[[#This Row],[Line Description]],"")</f>
        <v/>
      </c>
      <c r="AV404" s="46" t="str">
        <f>IF(Table1[[#This Row],[Cur_Amount Debit]]&gt;0,ROUND(Table1[[#This Row],[Cur_Amount Debit]],2),"")</f>
        <v/>
      </c>
      <c r="AW404" s="46" t="str">
        <f>IF(Table1[[#This Row],[Cur_Amount Credit]]&gt;0,ROUND(Table1[[#This Row],[Cur_Amount Credit]],2),"")</f>
        <v/>
      </c>
      <c r="AX404" s="46" t="str">
        <f>LEFT(Table1[[#This Row],[Cur]],3)</f>
        <v/>
      </c>
      <c r="AY404" s="59"/>
      <c r="AZ404" s="46"/>
      <c r="BA404" s="46" t="str">
        <f>IF(Table1[[#This Row],[Cur]]&lt;&gt;"",IF(Table1[[#This Row],[Cur]]="USD","",ExchangeRate),"")</f>
        <v/>
      </c>
      <c r="BB404" s="46" t="str">
        <f>IF(Table1[[#This Row],[Grant]]&lt;&gt;"",VLOOKUP(Table1[[#This Row],[Grant]],Grants!B:D,3),"")</f>
        <v/>
      </c>
      <c r="BC404" s="46" t="str">
        <f>TRIM(Table1[[#This Row],[Vendor ID]])</f>
        <v/>
      </c>
      <c r="BD404">
        <f>IF(Table1[[#This Row],[Reference Number]]=Q403,BD403,BD403+1)</f>
        <v>0</v>
      </c>
    </row>
    <row r="405" spans="1:56" ht="11.25" customHeight="1" x14ac:dyDescent="0.25">
      <c r="A405" s="1"/>
      <c r="B405" s="88" t="str">
        <f>IF(Table1[[#This Row],[Posting Date]]&lt;&gt;"",IF(Table1[[#This Row],[Reference Number]]=Q404,B404+1,1),"")</f>
        <v/>
      </c>
      <c r="C405" s="61"/>
      <c r="D405" s="61"/>
      <c r="E405" s="138"/>
      <c r="F405" s="141" t="str">
        <f>IFERROR(IF(VLOOKUP(Table1[[#This Row],[Budget Code Description]],Dimentions!$X$6:$AC$139,2,FALSE)="","",VLOOKUP(Table1[[#This Row],[Budget Code Description]],Dimentions!$X$6:$AC$139,2,FALSE)),"")</f>
        <v/>
      </c>
      <c r="G405" s="141"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1" t="str">
        <f>IFERROR(VLOOKUP(Table1[[#This Row],[Budget Code Description]],Table6[#All],8,FALSE),"")</f>
        <v/>
      </c>
      <c r="L405" s="63"/>
      <c r="M405" s="65" t="str">
        <f>IFERROR(VLOOKUP(Table1[[#This Row],[Staff ID]],Table2[],2,FALSE),"")</f>
        <v/>
      </c>
      <c r="N405" s="209" t="str">
        <f>IFERROR(IF(VLOOKUP(Table1[[#This Row],[Budget Code Description]],Dimentions!$X$6:$AC$134,4,FALSE)="","",VLOOKUP(Table1[[#This Row],[Budget Code Description]],Dimentions!$X$6:$AC$134,4,FALSE)),"")</f>
        <v/>
      </c>
      <c r="O405" s="65" t="str">
        <f>IFERROR(VLOOKUP(Table1[[#This Row],[Vendor ID]],Table549[],2,FALSE),"")</f>
        <v/>
      </c>
      <c r="P405" s="63"/>
      <c r="Q405" s="141" t="str">
        <f>IF(Table1[[#This Row],[Posting Date]]&lt;&gt;"",$D$9,"")</f>
        <v/>
      </c>
      <c r="R405" s="157" t="str">
        <f>IF(Table1[[#This Row],[Posting Date]]&lt;&gt;"",$D$10,"")</f>
        <v/>
      </c>
      <c r="S405" s="66"/>
      <c r="T405" s="63"/>
      <c r="U405" s="67"/>
      <c r="V405" s="67"/>
      <c r="W405" s="67" t="str">
        <f t="shared" si="10"/>
        <v/>
      </c>
      <c r="X405" s="159" t="str">
        <f>IF(E405="","",(IF(Table1[[#This Row],[Cur]]="USD",Table1[[#This Row],[Cur_Amount Debit]],Table1[[#This Row],[Cur_Amount Debit]]/Table1[[#This Row],[Exchange Rate]])))</f>
        <v/>
      </c>
      <c r="Y405" s="159" t="str">
        <f>IF(E405="","",(IF(Table1[[#This Row],[Cur]]="USD",Table1[[#This Row],[Cur_Amount Credit]],Table1[[#This Row],[Cur_Amount Credit]]/ExchangeRate)))</f>
        <v/>
      </c>
      <c r="Z405" s="201" t="str">
        <f>IF(E405="","",(Table1[[#This Row],[Debit USD]]-Table1[[#This Row],[Credit USD]]))</f>
        <v/>
      </c>
      <c r="AA405" s="226"/>
      <c r="AB405" s="255"/>
      <c r="AC405" s="1"/>
      <c r="AD405" s="15"/>
      <c r="AE405" s="15" t="str">
        <f>IF(AND(OR(Table1[[#This Row],[Account]]="15030",Table1[[#This Row],[Account]]="15035",Table1[[#This Row],[Account]]="20150"),Table1[[#This Row],[Vendor ID]]=""),1,"")</f>
        <v/>
      </c>
      <c r="AF405" s="15"/>
      <c r="AG405" s="15"/>
      <c r="AH405" s="15"/>
      <c r="AI405" s="46" t="str">
        <f>IF(Table1[[#This Row],[Posting Date]]&lt;&gt;"","GJ-"&amp;CountryID,"")</f>
        <v/>
      </c>
      <c r="AJ405" s="59" t="str">
        <f>IF(Table1[[#This Row],[Posting Date]]&lt;&gt;"",Table1[[#This Row],[Posting Date]],"")</f>
        <v/>
      </c>
      <c r="AK405" s="46"/>
      <c r="AL405" s="46" t="str">
        <f>IF(Table1[[#This Row],[Description]]&lt;&gt;"",Table1[[#This Row],[Description]],"")</f>
        <v/>
      </c>
      <c r="AM405" s="46" t="str">
        <f>IF(Table1[[#This Row],[Posting Date]]&lt;&gt;"",Table1[[#This Row],[Reference Number]],"")</f>
        <v/>
      </c>
      <c r="AN405" s="46" t="str">
        <f>TRIM(Table1[[#This Row],[Line '#]])</f>
        <v/>
      </c>
      <c r="AO405" s="46" t="str">
        <f>TRIM(Table1[[#This Row],[Account]])</f>
        <v/>
      </c>
      <c r="AP405" s="46" t="str">
        <f>IF(Table1[[#This Row],[Posting Date]]&lt;&gt;"",$D$5,"")</f>
        <v/>
      </c>
      <c r="AQ405" s="46" t="str">
        <f>TRIM(Table1[[#This Row],[Departments-Prgrams]])</f>
        <v/>
      </c>
      <c r="AR405" s="46" t="str">
        <f>TRIM(Table1[[#This Row],[Grant]])</f>
        <v/>
      </c>
      <c r="AS405" s="46" t="str">
        <f>TRIM(Table1[[#This Row],[Staff ID]])</f>
        <v/>
      </c>
      <c r="AT405" s="46" t="str">
        <f>IF(TRIM(Table1[[#This Row],[Budget Code]])=0,"",TRIM(Table1[[#This Row],[Budget Code]]))</f>
        <v/>
      </c>
      <c r="AU405" s="46" t="str">
        <f>IF(Table1[[#This Row],[Line Description]]&lt;&gt;"",Table1[[#This Row],[Line Description]],"")</f>
        <v/>
      </c>
      <c r="AV405" s="46" t="str">
        <f>IF(Table1[[#This Row],[Cur_Amount Debit]]&gt;0,ROUND(Table1[[#This Row],[Cur_Amount Debit]],2),"")</f>
        <v/>
      </c>
      <c r="AW405" s="46" t="str">
        <f>IF(Table1[[#This Row],[Cur_Amount Credit]]&gt;0,ROUND(Table1[[#This Row],[Cur_Amount Credit]],2),"")</f>
        <v/>
      </c>
      <c r="AX405" s="46" t="str">
        <f>LEFT(Table1[[#This Row],[Cur]],3)</f>
        <v/>
      </c>
      <c r="AY405" s="59"/>
      <c r="AZ405" s="46"/>
      <c r="BA405" s="46" t="str">
        <f>IF(Table1[[#This Row],[Cur]]&lt;&gt;"",IF(Table1[[#This Row],[Cur]]="USD","",ExchangeRate),"")</f>
        <v/>
      </c>
      <c r="BB405" s="46" t="str">
        <f>IF(Table1[[#This Row],[Grant]]&lt;&gt;"",VLOOKUP(Table1[[#This Row],[Grant]],Grants!B:D,3),"")</f>
        <v/>
      </c>
      <c r="BC405" s="46" t="str">
        <f>TRIM(Table1[[#This Row],[Vendor ID]])</f>
        <v/>
      </c>
      <c r="BD405">
        <f>IF(Table1[[#This Row],[Reference Number]]=Q404,BD404,BD404+1)</f>
        <v>0</v>
      </c>
    </row>
    <row r="406" spans="1:56" ht="11.25" customHeight="1" x14ac:dyDescent="0.25">
      <c r="A406" s="1"/>
      <c r="B406" s="88" t="str">
        <f>IF(Table1[[#This Row],[Posting Date]]&lt;&gt;"",IF(Table1[[#This Row],[Reference Number]]=Q405,B405+1,1),"")</f>
        <v/>
      </c>
      <c r="C406" s="61"/>
      <c r="D406" s="61"/>
      <c r="E406" s="138"/>
      <c r="F406" s="141" t="str">
        <f>IFERROR(IF(VLOOKUP(Table1[[#This Row],[Budget Code Description]],Dimentions!$X$6:$AC$139,2,FALSE)="","",VLOOKUP(Table1[[#This Row],[Budget Code Description]],Dimentions!$X$6:$AC$139,2,FALSE)),"")</f>
        <v/>
      </c>
      <c r="G406" s="141"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1" t="str">
        <f>IFERROR(VLOOKUP(Table1[[#This Row],[Budget Code Description]],Table6[#All],8,FALSE),"")</f>
        <v/>
      </c>
      <c r="L406" s="63"/>
      <c r="M406" s="65" t="str">
        <f>IFERROR(VLOOKUP(Table1[[#This Row],[Staff ID]],Table2[],2,FALSE),"")</f>
        <v/>
      </c>
      <c r="N406" s="209" t="str">
        <f>IFERROR(IF(VLOOKUP(Table1[[#This Row],[Budget Code Description]],Dimentions!$X$6:$AC$134,4,FALSE)="","",VLOOKUP(Table1[[#This Row],[Budget Code Description]],Dimentions!$X$6:$AC$134,4,FALSE)),"")</f>
        <v/>
      </c>
      <c r="O406" s="65" t="str">
        <f>IFERROR(VLOOKUP(Table1[[#This Row],[Vendor ID]],Table549[],2,FALSE),"")</f>
        <v/>
      </c>
      <c r="P406" s="63"/>
      <c r="Q406" s="141" t="str">
        <f>IF(Table1[[#This Row],[Posting Date]]&lt;&gt;"",$D$9,"")</f>
        <v/>
      </c>
      <c r="R406" s="157" t="str">
        <f>IF(Table1[[#This Row],[Posting Date]]&lt;&gt;"",$D$10,"")</f>
        <v/>
      </c>
      <c r="S406" s="66"/>
      <c r="T406" s="63"/>
      <c r="U406" s="67"/>
      <c r="V406" s="67"/>
      <c r="W406" s="67" t="str">
        <f t="shared" si="10"/>
        <v/>
      </c>
      <c r="X406" s="159" t="str">
        <f>IF(E406="","",(IF(Table1[[#This Row],[Cur]]="USD",Table1[[#This Row],[Cur_Amount Debit]],Table1[[#This Row],[Cur_Amount Debit]]/Table1[[#This Row],[Exchange Rate]])))</f>
        <v/>
      </c>
      <c r="Y406" s="159" t="str">
        <f>IF(E406="","",(IF(Table1[[#This Row],[Cur]]="USD",Table1[[#This Row],[Cur_Amount Credit]],Table1[[#This Row],[Cur_Amount Credit]]/ExchangeRate)))</f>
        <v/>
      </c>
      <c r="Z406" s="201" t="str">
        <f>IF(E406="","",(Table1[[#This Row],[Debit USD]]-Table1[[#This Row],[Credit USD]]))</f>
        <v/>
      </c>
      <c r="AA406" s="226"/>
      <c r="AB406" s="255"/>
      <c r="AC406" s="1"/>
      <c r="AD406" s="15"/>
      <c r="AE406" s="15" t="str">
        <f>IF(AND(OR(Table1[[#This Row],[Account]]="15030",Table1[[#This Row],[Account]]="15035",Table1[[#This Row],[Account]]="20150"),Table1[[#This Row],[Vendor ID]]=""),1,"")</f>
        <v/>
      </c>
      <c r="AF406" s="15"/>
      <c r="AG406" s="15"/>
      <c r="AH406" s="15"/>
      <c r="AI406" s="46" t="str">
        <f>IF(Table1[[#This Row],[Posting Date]]&lt;&gt;"","GJ-"&amp;CountryID,"")</f>
        <v/>
      </c>
      <c r="AJ406" s="59" t="str">
        <f>IF(Table1[[#This Row],[Posting Date]]&lt;&gt;"",Table1[[#This Row],[Posting Date]],"")</f>
        <v/>
      </c>
      <c r="AK406" s="46"/>
      <c r="AL406" s="46" t="str">
        <f>IF(Table1[[#This Row],[Description]]&lt;&gt;"",Table1[[#This Row],[Description]],"")</f>
        <v/>
      </c>
      <c r="AM406" s="46" t="str">
        <f>IF(Table1[[#This Row],[Posting Date]]&lt;&gt;"",Table1[[#This Row],[Reference Number]],"")</f>
        <v/>
      </c>
      <c r="AN406" s="46" t="str">
        <f>TRIM(Table1[[#This Row],[Line '#]])</f>
        <v/>
      </c>
      <c r="AO406" s="46" t="str">
        <f>TRIM(Table1[[#This Row],[Account]])</f>
        <v/>
      </c>
      <c r="AP406" s="46" t="str">
        <f>IF(Table1[[#This Row],[Posting Date]]&lt;&gt;"",$D$5,"")</f>
        <v/>
      </c>
      <c r="AQ406" s="46" t="str">
        <f>TRIM(Table1[[#This Row],[Departments-Prgrams]])</f>
        <v/>
      </c>
      <c r="AR406" s="46" t="str">
        <f>TRIM(Table1[[#This Row],[Grant]])</f>
        <v/>
      </c>
      <c r="AS406" s="46" t="str">
        <f>TRIM(Table1[[#This Row],[Staff ID]])</f>
        <v/>
      </c>
      <c r="AT406" s="46" t="str">
        <f>IF(TRIM(Table1[[#This Row],[Budget Code]])=0,"",TRIM(Table1[[#This Row],[Budget Code]]))</f>
        <v/>
      </c>
      <c r="AU406" s="46" t="str">
        <f>IF(Table1[[#This Row],[Line Description]]&lt;&gt;"",Table1[[#This Row],[Line Description]],"")</f>
        <v/>
      </c>
      <c r="AV406" s="46" t="str">
        <f>IF(Table1[[#This Row],[Cur_Amount Debit]]&gt;0,ROUND(Table1[[#This Row],[Cur_Amount Debit]],2),"")</f>
        <v/>
      </c>
      <c r="AW406" s="46" t="str">
        <f>IF(Table1[[#This Row],[Cur_Amount Credit]]&gt;0,ROUND(Table1[[#This Row],[Cur_Amount Credit]],2),"")</f>
        <v/>
      </c>
      <c r="AX406" s="46" t="str">
        <f>LEFT(Table1[[#This Row],[Cur]],3)</f>
        <v/>
      </c>
      <c r="AY406" s="59"/>
      <c r="AZ406" s="46"/>
      <c r="BA406" s="46" t="str">
        <f>IF(Table1[[#This Row],[Cur]]&lt;&gt;"",IF(Table1[[#This Row],[Cur]]="USD","",ExchangeRate),"")</f>
        <v/>
      </c>
      <c r="BB406" s="46" t="str">
        <f>IF(Table1[[#This Row],[Grant]]&lt;&gt;"",VLOOKUP(Table1[[#This Row],[Grant]],Grants!B:D,3),"")</f>
        <v/>
      </c>
      <c r="BC406" s="46" t="str">
        <f>TRIM(Table1[[#This Row],[Vendor ID]])</f>
        <v/>
      </c>
      <c r="BD406">
        <f>IF(Table1[[#This Row],[Reference Number]]=Q405,BD405,BD405+1)</f>
        <v>0</v>
      </c>
    </row>
    <row r="407" spans="1:56" ht="11.25" customHeight="1" x14ac:dyDescent="0.25">
      <c r="A407" s="1"/>
      <c r="B407" s="88" t="str">
        <f>IF(Table1[[#This Row],[Posting Date]]&lt;&gt;"",IF(Table1[[#This Row],[Reference Number]]=Q406,B406+1,1),"")</f>
        <v/>
      </c>
      <c r="C407" s="61"/>
      <c r="D407" s="61"/>
      <c r="E407" s="138"/>
      <c r="F407" s="141" t="str">
        <f>IFERROR(IF(VLOOKUP(Table1[[#This Row],[Budget Code Description]],Dimentions!$X$6:$AC$139,2,FALSE)="","",VLOOKUP(Table1[[#This Row],[Budget Code Description]],Dimentions!$X$6:$AC$139,2,FALSE)),"")</f>
        <v/>
      </c>
      <c r="G407" s="141"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1" t="str">
        <f>IFERROR(VLOOKUP(Table1[[#This Row],[Budget Code Description]],Table6[#All],8,FALSE),"")</f>
        <v/>
      </c>
      <c r="L407" s="63"/>
      <c r="M407" s="65" t="str">
        <f>IFERROR(VLOOKUP(Table1[[#This Row],[Staff ID]],Table2[],2,FALSE),"")</f>
        <v/>
      </c>
      <c r="N407" s="209" t="str">
        <f>IFERROR(IF(VLOOKUP(Table1[[#This Row],[Budget Code Description]],Dimentions!$X$6:$AC$134,4,FALSE)="","",VLOOKUP(Table1[[#This Row],[Budget Code Description]],Dimentions!$X$6:$AC$134,4,FALSE)),"")</f>
        <v/>
      </c>
      <c r="O407" s="65" t="str">
        <f>IFERROR(VLOOKUP(Table1[[#This Row],[Vendor ID]],Table549[],2,FALSE),"")</f>
        <v/>
      </c>
      <c r="P407" s="63"/>
      <c r="Q407" s="141" t="str">
        <f>IF(Table1[[#This Row],[Posting Date]]&lt;&gt;"",$D$9,"")</f>
        <v/>
      </c>
      <c r="R407" s="157" t="str">
        <f>IF(Table1[[#This Row],[Posting Date]]&lt;&gt;"",$D$10,"")</f>
        <v/>
      </c>
      <c r="S407" s="66"/>
      <c r="T407" s="63"/>
      <c r="U407" s="67"/>
      <c r="V407" s="67"/>
      <c r="W407" s="67" t="str">
        <f t="shared" si="10"/>
        <v/>
      </c>
      <c r="X407" s="159" t="str">
        <f>IF(E407="","",(IF(Table1[[#This Row],[Cur]]="USD",Table1[[#This Row],[Cur_Amount Debit]],Table1[[#This Row],[Cur_Amount Debit]]/Table1[[#This Row],[Exchange Rate]])))</f>
        <v/>
      </c>
      <c r="Y407" s="159" t="str">
        <f>IF(E407="","",(IF(Table1[[#This Row],[Cur]]="USD",Table1[[#This Row],[Cur_Amount Credit]],Table1[[#This Row],[Cur_Amount Credit]]/ExchangeRate)))</f>
        <v/>
      </c>
      <c r="Z407" s="201" t="str">
        <f>IF(E407="","",(Table1[[#This Row],[Debit USD]]-Table1[[#This Row],[Credit USD]]))</f>
        <v/>
      </c>
      <c r="AA407" s="226"/>
      <c r="AB407" s="255"/>
      <c r="AC407" s="1"/>
      <c r="AD407" s="15"/>
      <c r="AE407" s="15" t="str">
        <f>IF(AND(OR(Table1[[#This Row],[Account]]="15030",Table1[[#This Row],[Account]]="15035",Table1[[#This Row],[Account]]="20150"),Table1[[#This Row],[Vendor ID]]=""),1,"")</f>
        <v/>
      </c>
      <c r="AF407" s="15"/>
      <c r="AG407" s="15"/>
      <c r="AH407" s="15"/>
      <c r="AI407" s="46" t="str">
        <f>IF(Table1[[#This Row],[Posting Date]]&lt;&gt;"","GJ-"&amp;CountryID,"")</f>
        <v/>
      </c>
      <c r="AJ407" s="59" t="str">
        <f>IF(Table1[[#This Row],[Posting Date]]&lt;&gt;"",Table1[[#This Row],[Posting Date]],"")</f>
        <v/>
      </c>
      <c r="AK407" s="46"/>
      <c r="AL407" s="46" t="str">
        <f>IF(Table1[[#This Row],[Description]]&lt;&gt;"",Table1[[#This Row],[Description]],"")</f>
        <v/>
      </c>
      <c r="AM407" s="46" t="str">
        <f>IF(Table1[[#This Row],[Posting Date]]&lt;&gt;"",Table1[[#This Row],[Reference Number]],"")</f>
        <v/>
      </c>
      <c r="AN407" s="46" t="str">
        <f>TRIM(Table1[[#This Row],[Line '#]])</f>
        <v/>
      </c>
      <c r="AO407" s="46" t="str">
        <f>TRIM(Table1[[#This Row],[Account]])</f>
        <v/>
      </c>
      <c r="AP407" s="46" t="str">
        <f>IF(Table1[[#This Row],[Posting Date]]&lt;&gt;"",$D$5,"")</f>
        <v/>
      </c>
      <c r="AQ407" s="46" t="str">
        <f>TRIM(Table1[[#This Row],[Departments-Prgrams]])</f>
        <v/>
      </c>
      <c r="AR407" s="46" t="str">
        <f>TRIM(Table1[[#This Row],[Grant]])</f>
        <v/>
      </c>
      <c r="AS407" s="46" t="str">
        <f>TRIM(Table1[[#This Row],[Staff ID]])</f>
        <v/>
      </c>
      <c r="AT407" s="46" t="str">
        <f>IF(TRIM(Table1[[#This Row],[Budget Code]])=0,"",TRIM(Table1[[#This Row],[Budget Code]]))</f>
        <v/>
      </c>
      <c r="AU407" s="46" t="str">
        <f>IF(Table1[[#This Row],[Line Description]]&lt;&gt;"",Table1[[#This Row],[Line Description]],"")</f>
        <v/>
      </c>
      <c r="AV407" s="46" t="str">
        <f>IF(Table1[[#This Row],[Cur_Amount Debit]]&gt;0,ROUND(Table1[[#This Row],[Cur_Amount Debit]],2),"")</f>
        <v/>
      </c>
      <c r="AW407" s="46" t="str">
        <f>IF(Table1[[#This Row],[Cur_Amount Credit]]&gt;0,ROUND(Table1[[#This Row],[Cur_Amount Credit]],2),"")</f>
        <v/>
      </c>
      <c r="AX407" s="46" t="str">
        <f>LEFT(Table1[[#This Row],[Cur]],3)</f>
        <v/>
      </c>
      <c r="AY407" s="59"/>
      <c r="AZ407" s="46"/>
      <c r="BA407" s="46" t="str">
        <f>IF(Table1[[#This Row],[Cur]]&lt;&gt;"",IF(Table1[[#This Row],[Cur]]="USD","",ExchangeRate),"")</f>
        <v/>
      </c>
      <c r="BB407" s="46" t="str">
        <f>IF(Table1[[#This Row],[Grant]]&lt;&gt;"",VLOOKUP(Table1[[#This Row],[Grant]],Grants!B:D,3),"")</f>
        <v/>
      </c>
      <c r="BC407" s="46" t="str">
        <f>TRIM(Table1[[#This Row],[Vendor ID]])</f>
        <v/>
      </c>
      <c r="BD407">
        <f>IF(Table1[[#This Row],[Reference Number]]=Q406,BD406,BD406+1)</f>
        <v>0</v>
      </c>
    </row>
    <row r="408" spans="1:56" ht="11.25" customHeight="1" x14ac:dyDescent="0.25">
      <c r="A408" s="1"/>
      <c r="B408" s="88" t="str">
        <f>IF(Table1[[#This Row],[Posting Date]]&lt;&gt;"",IF(Table1[[#This Row],[Reference Number]]=Q407,B407+1,1),"")</f>
        <v/>
      </c>
      <c r="C408" s="61"/>
      <c r="D408" s="61"/>
      <c r="E408" s="138"/>
      <c r="F408" s="141" t="str">
        <f>IFERROR(IF(VLOOKUP(Table1[[#This Row],[Budget Code Description]],Dimentions!$X$6:$AC$139,2,FALSE)="","",VLOOKUP(Table1[[#This Row],[Budget Code Description]],Dimentions!$X$6:$AC$139,2,FALSE)),"")</f>
        <v/>
      </c>
      <c r="G408" s="141"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1" t="str">
        <f>IFERROR(VLOOKUP(Table1[[#This Row],[Budget Code Description]],Table6[#All],8,FALSE),"")</f>
        <v/>
      </c>
      <c r="L408" s="63"/>
      <c r="M408" s="65" t="str">
        <f>IFERROR(VLOOKUP(Table1[[#This Row],[Staff ID]],Table2[],2,FALSE),"")</f>
        <v/>
      </c>
      <c r="N408" s="209" t="str">
        <f>IFERROR(IF(VLOOKUP(Table1[[#This Row],[Budget Code Description]],Dimentions!$X$6:$AC$134,4,FALSE)="","",VLOOKUP(Table1[[#This Row],[Budget Code Description]],Dimentions!$X$6:$AC$134,4,FALSE)),"")</f>
        <v/>
      </c>
      <c r="O408" s="65" t="str">
        <f>IFERROR(VLOOKUP(Table1[[#This Row],[Vendor ID]],Table549[],2,FALSE),"")</f>
        <v/>
      </c>
      <c r="P408" s="63"/>
      <c r="Q408" s="141" t="str">
        <f>IF(Table1[[#This Row],[Posting Date]]&lt;&gt;"",$D$9,"")</f>
        <v/>
      </c>
      <c r="R408" s="157" t="str">
        <f>IF(Table1[[#This Row],[Posting Date]]&lt;&gt;"",$D$10,"")</f>
        <v/>
      </c>
      <c r="S408" s="66"/>
      <c r="T408" s="63"/>
      <c r="U408" s="67"/>
      <c r="V408" s="67"/>
      <c r="W408" s="67" t="str">
        <f t="shared" si="10"/>
        <v/>
      </c>
      <c r="X408" s="159" t="str">
        <f>IF(E408="","",(IF(Table1[[#This Row],[Cur]]="USD",Table1[[#This Row],[Cur_Amount Debit]],Table1[[#This Row],[Cur_Amount Debit]]/Table1[[#This Row],[Exchange Rate]])))</f>
        <v/>
      </c>
      <c r="Y408" s="159" t="str">
        <f>IF(E408="","",(IF(Table1[[#This Row],[Cur]]="USD",Table1[[#This Row],[Cur_Amount Credit]],Table1[[#This Row],[Cur_Amount Credit]]/ExchangeRate)))</f>
        <v/>
      </c>
      <c r="Z408" s="201" t="str">
        <f>IF(E408="","",(Table1[[#This Row],[Debit USD]]-Table1[[#This Row],[Credit USD]]))</f>
        <v/>
      </c>
      <c r="AA408" s="226"/>
      <c r="AB408" s="255"/>
      <c r="AC408" s="1"/>
      <c r="AD408" s="15"/>
      <c r="AE408" s="15" t="str">
        <f>IF(AND(OR(Table1[[#This Row],[Account]]="15030",Table1[[#This Row],[Account]]="15035",Table1[[#This Row],[Account]]="20150"),Table1[[#This Row],[Vendor ID]]=""),1,"")</f>
        <v/>
      </c>
      <c r="AF408" s="15"/>
      <c r="AG408" s="15"/>
      <c r="AH408" s="15"/>
      <c r="AI408" s="46" t="str">
        <f>IF(Table1[[#This Row],[Posting Date]]&lt;&gt;"","GJ-"&amp;CountryID,"")</f>
        <v/>
      </c>
      <c r="AJ408" s="59" t="str">
        <f>IF(Table1[[#This Row],[Posting Date]]&lt;&gt;"",Table1[[#This Row],[Posting Date]],"")</f>
        <v/>
      </c>
      <c r="AK408" s="46"/>
      <c r="AL408" s="46" t="str">
        <f>IF(Table1[[#This Row],[Description]]&lt;&gt;"",Table1[[#This Row],[Description]],"")</f>
        <v/>
      </c>
      <c r="AM408" s="46" t="str">
        <f>IF(Table1[[#This Row],[Posting Date]]&lt;&gt;"",Table1[[#This Row],[Reference Number]],"")</f>
        <v/>
      </c>
      <c r="AN408" s="46" t="str">
        <f>TRIM(Table1[[#This Row],[Line '#]])</f>
        <v/>
      </c>
      <c r="AO408" s="46" t="str">
        <f>TRIM(Table1[[#This Row],[Account]])</f>
        <v/>
      </c>
      <c r="AP408" s="46" t="str">
        <f>IF(Table1[[#This Row],[Posting Date]]&lt;&gt;"",$D$5,"")</f>
        <v/>
      </c>
      <c r="AQ408" s="46" t="str">
        <f>TRIM(Table1[[#This Row],[Departments-Prgrams]])</f>
        <v/>
      </c>
      <c r="AR408" s="46" t="str">
        <f>TRIM(Table1[[#This Row],[Grant]])</f>
        <v/>
      </c>
      <c r="AS408" s="46" t="str">
        <f>TRIM(Table1[[#This Row],[Staff ID]])</f>
        <v/>
      </c>
      <c r="AT408" s="46" t="str">
        <f>IF(TRIM(Table1[[#This Row],[Budget Code]])=0,"",TRIM(Table1[[#This Row],[Budget Code]]))</f>
        <v/>
      </c>
      <c r="AU408" s="46" t="str">
        <f>IF(Table1[[#This Row],[Line Description]]&lt;&gt;"",Table1[[#This Row],[Line Description]],"")</f>
        <v/>
      </c>
      <c r="AV408" s="46" t="str">
        <f>IF(Table1[[#This Row],[Cur_Amount Debit]]&gt;0,ROUND(Table1[[#This Row],[Cur_Amount Debit]],2),"")</f>
        <v/>
      </c>
      <c r="AW408" s="46" t="str">
        <f>IF(Table1[[#This Row],[Cur_Amount Credit]]&gt;0,ROUND(Table1[[#This Row],[Cur_Amount Credit]],2),"")</f>
        <v/>
      </c>
      <c r="AX408" s="46" t="str">
        <f>LEFT(Table1[[#This Row],[Cur]],3)</f>
        <v/>
      </c>
      <c r="AY408" s="59"/>
      <c r="AZ408" s="46"/>
      <c r="BA408" s="46" t="str">
        <f>IF(Table1[[#This Row],[Cur]]&lt;&gt;"",IF(Table1[[#This Row],[Cur]]="USD","",ExchangeRate),"")</f>
        <v/>
      </c>
      <c r="BB408" s="46" t="str">
        <f>IF(Table1[[#This Row],[Grant]]&lt;&gt;"",VLOOKUP(Table1[[#This Row],[Grant]],Grants!B:D,3),"")</f>
        <v/>
      </c>
      <c r="BC408" s="46" t="str">
        <f>TRIM(Table1[[#This Row],[Vendor ID]])</f>
        <v/>
      </c>
      <c r="BD408">
        <f>IF(Table1[[#This Row],[Reference Number]]=Q407,BD407,BD407+1)</f>
        <v>0</v>
      </c>
    </row>
    <row r="409" spans="1:56" ht="11.25" customHeight="1" x14ac:dyDescent="0.25">
      <c r="A409" s="1"/>
      <c r="B409" s="88" t="str">
        <f>IF(Table1[[#This Row],[Posting Date]]&lt;&gt;"",IF(Table1[[#This Row],[Reference Number]]=Q408,B408+1,1),"")</f>
        <v/>
      </c>
      <c r="C409" s="61"/>
      <c r="D409" s="61"/>
      <c r="E409" s="138"/>
      <c r="F409" s="141" t="str">
        <f>IFERROR(IF(VLOOKUP(Table1[[#This Row],[Budget Code Description]],Dimentions!$X$6:$AC$139,2,FALSE)="","",VLOOKUP(Table1[[#This Row],[Budget Code Description]],Dimentions!$X$6:$AC$139,2,FALSE)),"")</f>
        <v/>
      </c>
      <c r="G409" s="141"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1" t="str">
        <f>IFERROR(VLOOKUP(Table1[[#This Row],[Budget Code Description]],Table6[#All],8,FALSE),"")</f>
        <v/>
      </c>
      <c r="L409" s="63"/>
      <c r="M409" s="65" t="str">
        <f>IFERROR(VLOOKUP(Table1[[#This Row],[Staff ID]],Table2[],2,FALSE),"")</f>
        <v/>
      </c>
      <c r="N409" s="209" t="str">
        <f>IFERROR(IF(VLOOKUP(Table1[[#This Row],[Budget Code Description]],Dimentions!$X$6:$AC$134,4,FALSE)="","",VLOOKUP(Table1[[#This Row],[Budget Code Description]],Dimentions!$X$6:$AC$134,4,FALSE)),"")</f>
        <v/>
      </c>
      <c r="O409" s="65" t="str">
        <f>IFERROR(VLOOKUP(Table1[[#This Row],[Vendor ID]],Table549[],2,FALSE),"")</f>
        <v/>
      </c>
      <c r="P409" s="63"/>
      <c r="Q409" s="141" t="str">
        <f>IF(Table1[[#This Row],[Posting Date]]&lt;&gt;"",$D$9,"")</f>
        <v/>
      </c>
      <c r="R409" s="157" t="str">
        <f>IF(Table1[[#This Row],[Posting Date]]&lt;&gt;"",$D$10,"")</f>
        <v/>
      </c>
      <c r="S409" s="66"/>
      <c r="T409" s="63"/>
      <c r="U409" s="67"/>
      <c r="V409" s="67"/>
      <c r="W409" s="67" t="str">
        <f t="shared" si="10"/>
        <v/>
      </c>
      <c r="X409" s="159" t="str">
        <f>IF(E409="","",(IF(Table1[[#This Row],[Cur]]="USD",Table1[[#This Row],[Cur_Amount Debit]],Table1[[#This Row],[Cur_Amount Debit]]/Table1[[#This Row],[Exchange Rate]])))</f>
        <v/>
      </c>
      <c r="Y409" s="159" t="str">
        <f>IF(E409="","",(IF(Table1[[#This Row],[Cur]]="USD",Table1[[#This Row],[Cur_Amount Credit]],Table1[[#This Row],[Cur_Amount Credit]]/ExchangeRate)))</f>
        <v/>
      </c>
      <c r="Z409" s="201" t="str">
        <f>IF(E409="","",(Table1[[#This Row],[Debit USD]]-Table1[[#This Row],[Credit USD]]))</f>
        <v/>
      </c>
      <c r="AA409" s="226"/>
      <c r="AB409" s="255"/>
      <c r="AC409" s="1"/>
      <c r="AD409" s="15"/>
      <c r="AE409" s="15" t="str">
        <f>IF(AND(OR(Table1[[#This Row],[Account]]="15030",Table1[[#This Row],[Account]]="15035",Table1[[#This Row],[Account]]="20150"),Table1[[#This Row],[Vendor ID]]=""),1,"")</f>
        <v/>
      </c>
      <c r="AF409" s="15"/>
      <c r="AG409" s="15"/>
      <c r="AH409" s="15"/>
      <c r="AI409" s="46" t="str">
        <f>IF(Table1[[#This Row],[Posting Date]]&lt;&gt;"","GJ-"&amp;CountryID,"")</f>
        <v/>
      </c>
      <c r="AJ409" s="59" t="str">
        <f>IF(Table1[[#This Row],[Posting Date]]&lt;&gt;"",Table1[[#This Row],[Posting Date]],"")</f>
        <v/>
      </c>
      <c r="AK409" s="46"/>
      <c r="AL409" s="46" t="str">
        <f>IF(Table1[[#This Row],[Description]]&lt;&gt;"",Table1[[#This Row],[Description]],"")</f>
        <v/>
      </c>
      <c r="AM409" s="46" t="str">
        <f>IF(Table1[[#This Row],[Posting Date]]&lt;&gt;"",Table1[[#This Row],[Reference Number]],"")</f>
        <v/>
      </c>
      <c r="AN409" s="46" t="str">
        <f>TRIM(Table1[[#This Row],[Line '#]])</f>
        <v/>
      </c>
      <c r="AO409" s="46" t="str">
        <f>TRIM(Table1[[#This Row],[Account]])</f>
        <v/>
      </c>
      <c r="AP409" s="46" t="str">
        <f>IF(Table1[[#This Row],[Posting Date]]&lt;&gt;"",$D$5,"")</f>
        <v/>
      </c>
      <c r="AQ409" s="46" t="str">
        <f>TRIM(Table1[[#This Row],[Departments-Prgrams]])</f>
        <v/>
      </c>
      <c r="AR409" s="46" t="str">
        <f>TRIM(Table1[[#This Row],[Grant]])</f>
        <v/>
      </c>
      <c r="AS409" s="46" t="str">
        <f>TRIM(Table1[[#This Row],[Staff ID]])</f>
        <v/>
      </c>
      <c r="AT409" s="46" t="str">
        <f>IF(TRIM(Table1[[#This Row],[Budget Code]])=0,"",TRIM(Table1[[#This Row],[Budget Code]]))</f>
        <v/>
      </c>
      <c r="AU409" s="46" t="str">
        <f>IF(Table1[[#This Row],[Line Description]]&lt;&gt;"",Table1[[#This Row],[Line Description]],"")</f>
        <v/>
      </c>
      <c r="AV409" s="46" t="str">
        <f>IF(Table1[[#This Row],[Cur_Amount Debit]]&gt;0,ROUND(Table1[[#This Row],[Cur_Amount Debit]],2),"")</f>
        <v/>
      </c>
      <c r="AW409" s="46" t="str">
        <f>IF(Table1[[#This Row],[Cur_Amount Credit]]&gt;0,ROUND(Table1[[#This Row],[Cur_Amount Credit]],2),"")</f>
        <v/>
      </c>
      <c r="AX409" s="46" t="str">
        <f>LEFT(Table1[[#This Row],[Cur]],3)</f>
        <v/>
      </c>
      <c r="AY409" s="59"/>
      <c r="AZ409" s="46"/>
      <c r="BA409" s="46" t="str">
        <f>IF(Table1[[#This Row],[Cur]]&lt;&gt;"",IF(Table1[[#This Row],[Cur]]="USD","",ExchangeRate),"")</f>
        <v/>
      </c>
      <c r="BB409" s="46" t="str">
        <f>IF(Table1[[#This Row],[Grant]]&lt;&gt;"",VLOOKUP(Table1[[#This Row],[Grant]],Grants!B:D,3),"")</f>
        <v/>
      </c>
      <c r="BC409" s="46" t="str">
        <f>TRIM(Table1[[#This Row],[Vendor ID]])</f>
        <v/>
      </c>
      <c r="BD409">
        <f>IF(Table1[[#This Row],[Reference Number]]=Q408,BD408,BD408+1)</f>
        <v>0</v>
      </c>
    </row>
    <row r="410" spans="1:56" ht="11.25" customHeight="1" x14ac:dyDescent="0.25">
      <c r="A410" s="1"/>
      <c r="B410" s="88" t="str">
        <f>IF(Table1[[#This Row],[Posting Date]]&lt;&gt;"",IF(Table1[[#This Row],[Reference Number]]=Q409,B409+1,1),"")</f>
        <v/>
      </c>
      <c r="C410" s="61"/>
      <c r="D410" s="61"/>
      <c r="E410" s="138"/>
      <c r="F410" s="141" t="str">
        <f>IFERROR(IF(VLOOKUP(Table1[[#This Row],[Budget Code Description]],Dimentions!$X$6:$AC$139,2,FALSE)="","",VLOOKUP(Table1[[#This Row],[Budget Code Description]],Dimentions!$X$6:$AC$139,2,FALSE)),"")</f>
        <v/>
      </c>
      <c r="G410" s="141"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1" t="str">
        <f>IFERROR(VLOOKUP(Table1[[#This Row],[Budget Code Description]],Table6[#All],8,FALSE),"")</f>
        <v/>
      </c>
      <c r="L410" s="63"/>
      <c r="M410" s="65" t="str">
        <f>IFERROR(VLOOKUP(Table1[[#This Row],[Staff ID]],Table2[],2,FALSE),"")</f>
        <v/>
      </c>
      <c r="N410" s="209" t="str">
        <f>IFERROR(IF(VLOOKUP(Table1[[#This Row],[Budget Code Description]],Dimentions!$X$6:$AC$134,4,FALSE)="","",VLOOKUP(Table1[[#This Row],[Budget Code Description]],Dimentions!$X$6:$AC$134,4,FALSE)),"")</f>
        <v/>
      </c>
      <c r="O410" s="65" t="str">
        <f>IFERROR(VLOOKUP(Table1[[#This Row],[Vendor ID]],Table549[],2,FALSE),"")</f>
        <v/>
      </c>
      <c r="P410" s="63"/>
      <c r="Q410" s="141" t="str">
        <f>IF(Table1[[#This Row],[Posting Date]]&lt;&gt;"",$D$9,"")</f>
        <v/>
      </c>
      <c r="R410" s="157" t="str">
        <f>IF(Table1[[#This Row],[Posting Date]]&lt;&gt;"",$D$10,"")</f>
        <v/>
      </c>
      <c r="S410" s="66"/>
      <c r="T410" s="63"/>
      <c r="U410" s="67"/>
      <c r="V410" s="67"/>
      <c r="W410" s="67" t="str">
        <f t="shared" si="10"/>
        <v/>
      </c>
      <c r="X410" s="159" t="str">
        <f>IF(E410="","",(IF(Table1[[#This Row],[Cur]]="USD",Table1[[#This Row],[Cur_Amount Debit]],Table1[[#This Row],[Cur_Amount Debit]]/Table1[[#This Row],[Exchange Rate]])))</f>
        <v/>
      </c>
      <c r="Y410" s="159" t="str">
        <f>IF(E410="","",(IF(Table1[[#This Row],[Cur]]="USD",Table1[[#This Row],[Cur_Amount Credit]],Table1[[#This Row],[Cur_Amount Credit]]/ExchangeRate)))</f>
        <v/>
      </c>
      <c r="Z410" s="201" t="str">
        <f>IF(E410="","",(Table1[[#This Row],[Debit USD]]-Table1[[#This Row],[Credit USD]]))</f>
        <v/>
      </c>
      <c r="AA410" s="226"/>
      <c r="AB410" s="255"/>
      <c r="AC410" s="1"/>
      <c r="AD410" s="15"/>
      <c r="AE410" s="15" t="str">
        <f>IF(AND(OR(Table1[[#This Row],[Account]]="15030",Table1[[#This Row],[Account]]="15035",Table1[[#This Row],[Account]]="20150"),Table1[[#This Row],[Vendor ID]]=""),1,"")</f>
        <v/>
      </c>
      <c r="AF410" s="15"/>
      <c r="AG410" s="15"/>
      <c r="AH410" s="15"/>
      <c r="AI410" s="46" t="str">
        <f>IF(Table1[[#This Row],[Posting Date]]&lt;&gt;"","GJ-"&amp;CountryID,"")</f>
        <v/>
      </c>
      <c r="AJ410" s="59" t="str">
        <f>IF(Table1[[#This Row],[Posting Date]]&lt;&gt;"",Table1[[#This Row],[Posting Date]],"")</f>
        <v/>
      </c>
      <c r="AK410" s="46"/>
      <c r="AL410" s="46" t="str">
        <f>IF(Table1[[#This Row],[Description]]&lt;&gt;"",Table1[[#This Row],[Description]],"")</f>
        <v/>
      </c>
      <c r="AM410" s="46" t="str">
        <f>IF(Table1[[#This Row],[Posting Date]]&lt;&gt;"",Table1[[#This Row],[Reference Number]],"")</f>
        <v/>
      </c>
      <c r="AN410" s="46" t="str">
        <f>TRIM(Table1[[#This Row],[Line '#]])</f>
        <v/>
      </c>
      <c r="AO410" s="46" t="str">
        <f>TRIM(Table1[[#This Row],[Account]])</f>
        <v/>
      </c>
      <c r="AP410" s="46" t="str">
        <f>IF(Table1[[#This Row],[Posting Date]]&lt;&gt;"",$D$5,"")</f>
        <v/>
      </c>
      <c r="AQ410" s="46" t="str">
        <f>TRIM(Table1[[#This Row],[Departments-Prgrams]])</f>
        <v/>
      </c>
      <c r="AR410" s="46" t="str">
        <f>TRIM(Table1[[#This Row],[Grant]])</f>
        <v/>
      </c>
      <c r="AS410" s="46" t="str">
        <f>TRIM(Table1[[#This Row],[Staff ID]])</f>
        <v/>
      </c>
      <c r="AT410" s="46" t="str">
        <f>IF(TRIM(Table1[[#This Row],[Budget Code]])=0,"",TRIM(Table1[[#This Row],[Budget Code]]))</f>
        <v/>
      </c>
      <c r="AU410" s="46" t="str">
        <f>IF(Table1[[#This Row],[Line Description]]&lt;&gt;"",Table1[[#This Row],[Line Description]],"")</f>
        <v/>
      </c>
      <c r="AV410" s="46" t="str">
        <f>IF(Table1[[#This Row],[Cur_Amount Debit]]&gt;0,ROUND(Table1[[#This Row],[Cur_Amount Debit]],2),"")</f>
        <v/>
      </c>
      <c r="AW410" s="46" t="str">
        <f>IF(Table1[[#This Row],[Cur_Amount Credit]]&gt;0,ROUND(Table1[[#This Row],[Cur_Amount Credit]],2),"")</f>
        <v/>
      </c>
      <c r="AX410" s="46" t="str">
        <f>LEFT(Table1[[#This Row],[Cur]],3)</f>
        <v/>
      </c>
      <c r="AY410" s="59"/>
      <c r="AZ410" s="46"/>
      <c r="BA410" s="46" t="str">
        <f>IF(Table1[[#This Row],[Cur]]&lt;&gt;"",IF(Table1[[#This Row],[Cur]]="USD","",ExchangeRate),"")</f>
        <v/>
      </c>
      <c r="BB410" s="46" t="str">
        <f>IF(Table1[[#This Row],[Grant]]&lt;&gt;"",VLOOKUP(Table1[[#This Row],[Grant]],Grants!B:D,3),"")</f>
        <v/>
      </c>
      <c r="BC410" s="46" t="str">
        <f>TRIM(Table1[[#This Row],[Vendor ID]])</f>
        <v/>
      </c>
      <c r="BD410">
        <f>IF(Table1[[#This Row],[Reference Number]]=Q409,BD409,BD409+1)</f>
        <v>0</v>
      </c>
    </row>
    <row r="411" spans="1:56" ht="11.25" customHeight="1" x14ac:dyDescent="0.25">
      <c r="A411" s="1"/>
      <c r="B411" s="88" t="str">
        <f>IF(Table1[[#This Row],[Posting Date]]&lt;&gt;"",IF(Table1[[#This Row],[Reference Number]]=Q410,B410+1,1),"")</f>
        <v/>
      </c>
      <c r="C411" s="61"/>
      <c r="D411" s="61"/>
      <c r="E411" s="138"/>
      <c r="F411" s="141" t="str">
        <f>IFERROR(IF(VLOOKUP(Table1[[#This Row],[Budget Code Description]],Dimentions!$X$6:$AC$139,2,FALSE)="","",VLOOKUP(Table1[[#This Row],[Budget Code Description]],Dimentions!$X$6:$AC$139,2,FALSE)),"")</f>
        <v/>
      </c>
      <c r="G411" s="141"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1" t="str">
        <f>IFERROR(VLOOKUP(Table1[[#This Row],[Budget Code Description]],Table6[#All],8,FALSE),"")</f>
        <v/>
      </c>
      <c r="L411" s="63"/>
      <c r="M411" s="65" t="str">
        <f>IFERROR(VLOOKUP(Table1[[#This Row],[Staff ID]],Table2[],2,FALSE),"")</f>
        <v/>
      </c>
      <c r="N411" s="209" t="str">
        <f>IFERROR(IF(VLOOKUP(Table1[[#This Row],[Budget Code Description]],Dimentions!$X$6:$AC$134,4,FALSE)="","",VLOOKUP(Table1[[#This Row],[Budget Code Description]],Dimentions!$X$6:$AC$134,4,FALSE)),"")</f>
        <v/>
      </c>
      <c r="O411" s="65" t="str">
        <f>IFERROR(VLOOKUP(Table1[[#This Row],[Vendor ID]],Table549[],2,FALSE),"")</f>
        <v/>
      </c>
      <c r="P411" s="63"/>
      <c r="Q411" s="141" t="str">
        <f>IF(Table1[[#This Row],[Posting Date]]&lt;&gt;"",$D$9,"")</f>
        <v/>
      </c>
      <c r="R411" s="157" t="str">
        <f>IF(Table1[[#This Row],[Posting Date]]&lt;&gt;"",$D$10,"")</f>
        <v/>
      </c>
      <c r="S411" s="66"/>
      <c r="T411" s="63"/>
      <c r="U411" s="67"/>
      <c r="V411" s="67"/>
      <c r="W411" s="67" t="str">
        <f t="shared" si="10"/>
        <v/>
      </c>
      <c r="X411" s="159" t="str">
        <f>IF(E411="","",(IF(Table1[[#This Row],[Cur]]="USD",Table1[[#This Row],[Cur_Amount Debit]],Table1[[#This Row],[Cur_Amount Debit]]/Table1[[#This Row],[Exchange Rate]])))</f>
        <v/>
      </c>
      <c r="Y411" s="159" t="str">
        <f>IF(E411="","",(IF(Table1[[#This Row],[Cur]]="USD",Table1[[#This Row],[Cur_Amount Credit]],Table1[[#This Row],[Cur_Amount Credit]]/ExchangeRate)))</f>
        <v/>
      </c>
      <c r="Z411" s="201" t="str">
        <f>IF(E411="","",(Table1[[#This Row],[Debit USD]]-Table1[[#This Row],[Credit USD]]))</f>
        <v/>
      </c>
      <c r="AA411" s="226"/>
      <c r="AB411" s="255"/>
      <c r="AC411" s="1"/>
      <c r="AD411" s="15"/>
      <c r="AE411" s="15" t="str">
        <f>IF(AND(OR(Table1[[#This Row],[Account]]="15030",Table1[[#This Row],[Account]]="15035",Table1[[#This Row],[Account]]="20150"),Table1[[#This Row],[Vendor ID]]=""),1,"")</f>
        <v/>
      </c>
      <c r="AF411" s="15"/>
      <c r="AG411" s="15"/>
      <c r="AH411" s="15"/>
      <c r="AI411" s="46" t="str">
        <f>IF(Table1[[#This Row],[Posting Date]]&lt;&gt;"","GJ-"&amp;CountryID,"")</f>
        <v/>
      </c>
      <c r="AJ411" s="59" t="str">
        <f>IF(Table1[[#This Row],[Posting Date]]&lt;&gt;"",Table1[[#This Row],[Posting Date]],"")</f>
        <v/>
      </c>
      <c r="AK411" s="46"/>
      <c r="AL411" s="46" t="str">
        <f>IF(Table1[[#This Row],[Description]]&lt;&gt;"",Table1[[#This Row],[Description]],"")</f>
        <v/>
      </c>
      <c r="AM411" s="46" t="str">
        <f>IF(Table1[[#This Row],[Posting Date]]&lt;&gt;"",Table1[[#This Row],[Reference Number]],"")</f>
        <v/>
      </c>
      <c r="AN411" s="46" t="str">
        <f>TRIM(Table1[[#This Row],[Line '#]])</f>
        <v/>
      </c>
      <c r="AO411" s="46" t="str">
        <f>TRIM(Table1[[#This Row],[Account]])</f>
        <v/>
      </c>
      <c r="AP411" s="46" t="str">
        <f>IF(Table1[[#This Row],[Posting Date]]&lt;&gt;"",$D$5,"")</f>
        <v/>
      </c>
      <c r="AQ411" s="46" t="str">
        <f>TRIM(Table1[[#This Row],[Departments-Prgrams]])</f>
        <v/>
      </c>
      <c r="AR411" s="46" t="str">
        <f>TRIM(Table1[[#This Row],[Grant]])</f>
        <v/>
      </c>
      <c r="AS411" s="46" t="str">
        <f>TRIM(Table1[[#This Row],[Staff ID]])</f>
        <v/>
      </c>
      <c r="AT411" s="46" t="str">
        <f>IF(TRIM(Table1[[#This Row],[Budget Code]])=0,"",TRIM(Table1[[#This Row],[Budget Code]]))</f>
        <v/>
      </c>
      <c r="AU411" s="46" t="str">
        <f>IF(Table1[[#This Row],[Line Description]]&lt;&gt;"",Table1[[#This Row],[Line Description]],"")</f>
        <v/>
      </c>
      <c r="AV411" s="46" t="str">
        <f>IF(Table1[[#This Row],[Cur_Amount Debit]]&gt;0,ROUND(Table1[[#This Row],[Cur_Amount Debit]],2),"")</f>
        <v/>
      </c>
      <c r="AW411" s="46" t="str">
        <f>IF(Table1[[#This Row],[Cur_Amount Credit]]&gt;0,ROUND(Table1[[#This Row],[Cur_Amount Credit]],2),"")</f>
        <v/>
      </c>
      <c r="AX411" s="46" t="str">
        <f>LEFT(Table1[[#This Row],[Cur]],3)</f>
        <v/>
      </c>
      <c r="AY411" s="59"/>
      <c r="AZ411" s="46"/>
      <c r="BA411" s="46" t="str">
        <f>IF(Table1[[#This Row],[Cur]]&lt;&gt;"",IF(Table1[[#This Row],[Cur]]="USD","",ExchangeRate),"")</f>
        <v/>
      </c>
      <c r="BB411" s="46" t="str">
        <f>IF(Table1[[#This Row],[Grant]]&lt;&gt;"",VLOOKUP(Table1[[#This Row],[Grant]],Grants!B:D,3),"")</f>
        <v/>
      </c>
      <c r="BC411" s="46" t="str">
        <f>TRIM(Table1[[#This Row],[Vendor ID]])</f>
        <v/>
      </c>
      <c r="BD411">
        <f>IF(Table1[[#This Row],[Reference Number]]=Q410,BD410,BD410+1)</f>
        <v>0</v>
      </c>
    </row>
    <row r="412" spans="1:56" ht="11.25" customHeight="1" x14ac:dyDescent="0.25">
      <c r="A412" s="1"/>
      <c r="B412" s="88" t="str">
        <f>IF(Table1[[#This Row],[Posting Date]]&lt;&gt;"",IF(Table1[[#This Row],[Reference Number]]=Q411,B411+1,1),"")</f>
        <v/>
      </c>
      <c r="C412" s="61"/>
      <c r="D412" s="61"/>
      <c r="E412" s="138"/>
      <c r="F412" s="141" t="str">
        <f>IFERROR(IF(VLOOKUP(Table1[[#This Row],[Budget Code Description]],Dimentions!$X$6:$AC$139,2,FALSE)="","",VLOOKUP(Table1[[#This Row],[Budget Code Description]],Dimentions!$X$6:$AC$139,2,FALSE)),"")</f>
        <v/>
      </c>
      <c r="G412" s="141"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1" t="str">
        <f>IFERROR(VLOOKUP(Table1[[#This Row],[Budget Code Description]],Table6[#All],8,FALSE),"")</f>
        <v/>
      </c>
      <c r="L412" s="63"/>
      <c r="M412" s="65" t="str">
        <f>IFERROR(VLOOKUP(Table1[[#This Row],[Staff ID]],Table2[],2,FALSE),"")</f>
        <v/>
      </c>
      <c r="N412" s="209" t="str">
        <f>IFERROR(IF(VLOOKUP(Table1[[#This Row],[Budget Code Description]],Dimentions!$X$6:$AC$134,4,FALSE)="","",VLOOKUP(Table1[[#This Row],[Budget Code Description]],Dimentions!$X$6:$AC$134,4,FALSE)),"")</f>
        <v/>
      </c>
      <c r="O412" s="65" t="str">
        <f>IFERROR(VLOOKUP(Table1[[#This Row],[Vendor ID]],Table549[],2,FALSE),"")</f>
        <v/>
      </c>
      <c r="P412" s="63"/>
      <c r="Q412" s="141" t="str">
        <f>IF(Table1[[#This Row],[Posting Date]]&lt;&gt;"",$D$9,"")</f>
        <v/>
      </c>
      <c r="R412" s="157" t="str">
        <f>IF(Table1[[#This Row],[Posting Date]]&lt;&gt;"",$D$10,"")</f>
        <v/>
      </c>
      <c r="S412" s="66"/>
      <c r="T412" s="63"/>
      <c r="U412" s="67"/>
      <c r="V412" s="67"/>
      <c r="W412" s="67" t="str">
        <f t="shared" si="10"/>
        <v/>
      </c>
      <c r="X412" s="159" t="str">
        <f>IF(E412="","",(IF(Table1[[#This Row],[Cur]]="USD",Table1[[#This Row],[Cur_Amount Debit]],Table1[[#This Row],[Cur_Amount Debit]]/Table1[[#This Row],[Exchange Rate]])))</f>
        <v/>
      </c>
      <c r="Y412" s="159" t="str">
        <f>IF(E412="","",(IF(Table1[[#This Row],[Cur]]="USD",Table1[[#This Row],[Cur_Amount Credit]],Table1[[#This Row],[Cur_Amount Credit]]/ExchangeRate)))</f>
        <v/>
      </c>
      <c r="Z412" s="201" t="str">
        <f>IF(E412="","",(Table1[[#This Row],[Debit USD]]-Table1[[#This Row],[Credit USD]]))</f>
        <v/>
      </c>
      <c r="AA412" s="226"/>
      <c r="AB412" s="255"/>
      <c r="AC412" s="1"/>
      <c r="AD412" s="15"/>
      <c r="AE412" s="15" t="str">
        <f>IF(AND(OR(Table1[[#This Row],[Account]]="15030",Table1[[#This Row],[Account]]="15035",Table1[[#This Row],[Account]]="20150"),Table1[[#This Row],[Vendor ID]]=""),1,"")</f>
        <v/>
      </c>
      <c r="AF412" s="15"/>
      <c r="AG412" s="15"/>
      <c r="AH412" s="15"/>
      <c r="AI412" s="46" t="str">
        <f>IF(Table1[[#This Row],[Posting Date]]&lt;&gt;"","GJ-"&amp;CountryID,"")</f>
        <v/>
      </c>
      <c r="AJ412" s="59" t="str">
        <f>IF(Table1[[#This Row],[Posting Date]]&lt;&gt;"",Table1[[#This Row],[Posting Date]],"")</f>
        <v/>
      </c>
      <c r="AK412" s="46"/>
      <c r="AL412" s="46" t="str">
        <f>IF(Table1[[#This Row],[Description]]&lt;&gt;"",Table1[[#This Row],[Description]],"")</f>
        <v/>
      </c>
      <c r="AM412" s="46" t="str">
        <f>IF(Table1[[#This Row],[Posting Date]]&lt;&gt;"",Table1[[#This Row],[Reference Number]],"")</f>
        <v/>
      </c>
      <c r="AN412" s="46" t="str">
        <f>TRIM(Table1[[#This Row],[Line '#]])</f>
        <v/>
      </c>
      <c r="AO412" s="46" t="str">
        <f>TRIM(Table1[[#This Row],[Account]])</f>
        <v/>
      </c>
      <c r="AP412" s="46" t="str">
        <f>IF(Table1[[#This Row],[Posting Date]]&lt;&gt;"",$D$5,"")</f>
        <v/>
      </c>
      <c r="AQ412" s="46" t="str">
        <f>TRIM(Table1[[#This Row],[Departments-Prgrams]])</f>
        <v/>
      </c>
      <c r="AR412" s="46" t="str">
        <f>TRIM(Table1[[#This Row],[Grant]])</f>
        <v/>
      </c>
      <c r="AS412" s="46" t="str">
        <f>TRIM(Table1[[#This Row],[Staff ID]])</f>
        <v/>
      </c>
      <c r="AT412" s="46" t="str">
        <f>IF(TRIM(Table1[[#This Row],[Budget Code]])=0,"",TRIM(Table1[[#This Row],[Budget Code]]))</f>
        <v/>
      </c>
      <c r="AU412" s="46" t="str">
        <f>IF(Table1[[#This Row],[Line Description]]&lt;&gt;"",Table1[[#This Row],[Line Description]],"")</f>
        <v/>
      </c>
      <c r="AV412" s="46" t="str">
        <f>IF(Table1[[#This Row],[Cur_Amount Debit]]&gt;0,ROUND(Table1[[#This Row],[Cur_Amount Debit]],2),"")</f>
        <v/>
      </c>
      <c r="AW412" s="46" t="str">
        <f>IF(Table1[[#This Row],[Cur_Amount Credit]]&gt;0,ROUND(Table1[[#This Row],[Cur_Amount Credit]],2),"")</f>
        <v/>
      </c>
      <c r="AX412" s="46" t="str">
        <f>LEFT(Table1[[#This Row],[Cur]],3)</f>
        <v/>
      </c>
      <c r="AY412" s="59"/>
      <c r="AZ412" s="46"/>
      <c r="BA412" s="46" t="str">
        <f>IF(Table1[[#This Row],[Cur]]&lt;&gt;"",IF(Table1[[#This Row],[Cur]]="USD","",ExchangeRate),"")</f>
        <v/>
      </c>
      <c r="BB412" s="46" t="str">
        <f>IF(Table1[[#This Row],[Grant]]&lt;&gt;"",VLOOKUP(Table1[[#This Row],[Grant]],Grants!B:D,3),"")</f>
        <v/>
      </c>
      <c r="BC412" s="46" t="str">
        <f>TRIM(Table1[[#This Row],[Vendor ID]])</f>
        <v/>
      </c>
      <c r="BD412">
        <f>IF(Table1[[#This Row],[Reference Number]]=Q411,BD411,BD411+1)</f>
        <v>0</v>
      </c>
    </row>
    <row r="413" spans="1:56" ht="11.25" customHeight="1" x14ac:dyDescent="0.25">
      <c r="A413" s="1"/>
      <c r="B413" s="88" t="str">
        <f>IF(Table1[[#This Row],[Posting Date]]&lt;&gt;"",IF(Table1[[#This Row],[Reference Number]]=Q412,B412+1,1),"")</f>
        <v/>
      </c>
      <c r="C413" s="61"/>
      <c r="D413" s="61"/>
      <c r="E413" s="138"/>
      <c r="F413" s="141" t="str">
        <f>IFERROR(IF(VLOOKUP(Table1[[#This Row],[Budget Code Description]],Dimentions!$X$6:$AC$139,2,FALSE)="","",VLOOKUP(Table1[[#This Row],[Budget Code Description]],Dimentions!$X$6:$AC$139,2,FALSE)),"")</f>
        <v/>
      </c>
      <c r="G413" s="141"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1" t="str">
        <f>IFERROR(VLOOKUP(Table1[[#This Row],[Budget Code Description]],Table6[#All],8,FALSE),"")</f>
        <v/>
      </c>
      <c r="L413" s="63"/>
      <c r="M413" s="65" t="str">
        <f>IFERROR(VLOOKUP(Table1[[#This Row],[Staff ID]],Table2[],2,FALSE),"")</f>
        <v/>
      </c>
      <c r="N413" s="209" t="str">
        <f>IFERROR(IF(VLOOKUP(Table1[[#This Row],[Budget Code Description]],Dimentions!$X$6:$AC$134,4,FALSE)="","",VLOOKUP(Table1[[#This Row],[Budget Code Description]],Dimentions!$X$6:$AC$134,4,FALSE)),"")</f>
        <v/>
      </c>
      <c r="O413" s="65" t="str">
        <f>IFERROR(VLOOKUP(Table1[[#This Row],[Vendor ID]],Table549[],2,FALSE),"")</f>
        <v/>
      </c>
      <c r="P413" s="63"/>
      <c r="Q413" s="141" t="str">
        <f>IF(Table1[[#This Row],[Posting Date]]&lt;&gt;"",$D$9,"")</f>
        <v/>
      </c>
      <c r="R413" s="157" t="str">
        <f>IF(Table1[[#This Row],[Posting Date]]&lt;&gt;"",$D$10,"")</f>
        <v/>
      </c>
      <c r="S413" s="66"/>
      <c r="T413" s="63"/>
      <c r="U413" s="67"/>
      <c r="V413" s="67"/>
      <c r="W413" s="67" t="str">
        <f t="shared" si="10"/>
        <v/>
      </c>
      <c r="X413" s="159" t="str">
        <f>IF(E413="","",(IF(Table1[[#This Row],[Cur]]="USD",Table1[[#This Row],[Cur_Amount Debit]],Table1[[#This Row],[Cur_Amount Debit]]/Table1[[#This Row],[Exchange Rate]])))</f>
        <v/>
      </c>
      <c r="Y413" s="159" t="str">
        <f>IF(E413="","",(IF(Table1[[#This Row],[Cur]]="USD",Table1[[#This Row],[Cur_Amount Credit]],Table1[[#This Row],[Cur_Amount Credit]]/ExchangeRate)))</f>
        <v/>
      </c>
      <c r="Z413" s="201" t="str">
        <f>IF(E413="","",(Table1[[#This Row],[Debit USD]]-Table1[[#This Row],[Credit USD]]))</f>
        <v/>
      </c>
      <c r="AA413" s="226"/>
      <c r="AB413" s="255"/>
      <c r="AC413" s="1"/>
      <c r="AD413" s="15"/>
      <c r="AE413" s="15" t="str">
        <f>IF(AND(OR(Table1[[#This Row],[Account]]="15030",Table1[[#This Row],[Account]]="15035",Table1[[#This Row],[Account]]="20150"),Table1[[#This Row],[Vendor ID]]=""),1,"")</f>
        <v/>
      </c>
      <c r="AF413" s="15"/>
      <c r="AG413" s="15"/>
      <c r="AH413" s="15"/>
      <c r="AI413" s="46" t="str">
        <f>IF(Table1[[#This Row],[Posting Date]]&lt;&gt;"","GJ-"&amp;CountryID,"")</f>
        <v/>
      </c>
      <c r="AJ413" s="59" t="str">
        <f>IF(Table1[[#This Row],[Posting Date]]&lt;&gt;"",Table1[[#This Row],[Posting Date]],"")</f>
        <v/>
      </c>
      <c r="AK413" s="46"/>
      <c r="AL413" s="46" t="str">
        <f>IF(Table1[[#This Row],[Description]]&lt;&gt;"",Table1[[#This Row],[Description]],"")</f>
        <v/>
      </c>
      <c r="AM413" s="46" t="str">
        <f>IF(Table1[[#This Row],[Posting Date]]&lt;&gt;"",Table1[[#This Row],[Reference Number]],"")</f>
        <v/>
      </c>
      <c r="AN413" s="46" t="str">
        <f>TRIM(Table1[[#This Row],[Line '#]])</f>
        <v/>
      </c>
      <c r="AO413" s="46" t="str">
        <f>TRIM(Table1[[#This Row],[Account]])</f>
        <v/>
      </c>
      <c r="AP413" s="46" t="str">
        <f>IF(Table1[[#This Row],[Posting Date]]&lt;&gt;"",$D$5,"")</f>
        <v/>
      </c>
      <c r="AQ413" s="46" t="str">
        <f>TRIM(Table1[[#This Row],[Departments-Prgrams]])</f>
        <v/>
      </c>
      <c r="AR413" s="46" t="str">
        <f>TRIM(Table1[[#This Row],[Grant]])</f>
        <v/>
      </c>
      <c r="AS413" s="46" t="str">
        <f>TRIM(Table1[[#This Row],[Staff ID]])</f>
        <v/>
      </c>
      <c r="AT413" s="46" t="str">
        <f>IF(TRIM(Table1[[#This Row],[Budget Code]])=0,"",TRIM(Table1[[#This Row],[Budget Code]]))</f>
        <v/>
      </c>
      <c r="AU413" s="46" t="str">
        <f>IF(Table1[[#This Row],[Line Description]]&lt;&gt;"",Table1[[#This Row],[Line Description]],"")</f>
        <v/>
      </c>
      <c r="AV413" s="46" t="str">
        <f>IF(Table1[[#This Row],[Cur_Amount Debit]]&gt;0,ROUND(Table1[[#This Row],[Cur_Amount Debit]],2),"")</f>
        <v/>
      </c>
      <c r="AW413" s="46" t="str">
        <f>IF(Table1[[#This Row],[Cur_Amount Credit]]&gt;0,ROUND(Table1[[#This Row],[Cur_Amount Credit]],2),"")</f>
        <v/>
      </c>
      <c r="AX413" s="46" t="str">
        <f>LEFT(Table1[[#This Row],[Cur]],3)</f>
        <v/>
      </c>
      <c r="AY413" s="59"/>
      <c r="AZ413" s="46"/>
      <c r="BA413" s="46" t="str">
        <f>IF(Table1[[#This Row],[Cur]]&lt;&gt;"",IF(Table1[[#This Row],[Cur]]="USD","",ExchangeRate),"")</f>
        <v/>
      </c>
      <c r="BB413" s="46" t="str">
        <f>IF(Table1[[#This Row],[Grant]]&lt;&gt;"",VLOOKUP(Table1[[#This Row],[Grant]],Grants!B:D,3),"")</f>
        <v/>
      </c>
      <c r="BC413" s="46" t="str">
        <f>TRIM(Table1[[#This Row],[Vendor ID]])</f>
        <v/>
      </c>
      <c r="BD413">
        <f>IF(Table1[[#This Row],[Reference Number]]=Q412,BD412,BD412+1)</f>
        <v>0</v>
      </c>
    </row>
    <row r="414" spans="1:56" ht="11.25" customHeight="1" x14ac:dyDescent="0.25">
      <c r="A414" s="1"/>
      <c r="B414" s="88" t="str">
        <f>IF(Table1[[#This Row],[Posting Date]]&lt;&gt;"",IF(Table1[[#This Row],[Reference Number]]=Q413,B413+1,1),"")</f>
        <v/>
      </c>
      <c r="C414" s="61"/>
      <c r="D414" s="61"/>
      <c r="E414" s="138"/>
      <c r="F414" s="141" t="str">
        <f>IFERROR(IF(VLOOKUP(Table1[[#This Row],[Budget Code Description]],Dimentions!$X$6:$AC$139,2,FALSE)="","",VLOOKUP(Table1[[#This Row],[Budget Code Description]],Dimentions!$X$6:$AC$139,2,FALSE)),"")</f>
        <v/>
      </c>
      <c r="G414" s="141"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1" t="str">
        <f>IFERROR(VLOOKUP(Table1[[#This Row],[Budget Code Description]],Table6[#All],8,FALSE),"")</f>
        <v/>
      </c>
      <c r="L414" s="63"/>
      <c r="M414" s="65" t="str">
        <f>IFERROR(VLOOKUP(Table1[[#This Row],[Staff ID]],Table2[],2,FALSE),"")</f>
        <v/>
      </c>
      <c r="N414" s="209" t="str">
        <f>IFERROR(IF(VLOOKUP(Table1[[#This Row],[Budget Code Description]],Dimentions!$X$6:$AC$134,4,FALSE)="","",VLOOKUP(Table1[[#This Row],[Budget Code Description]],Dimentions!$X$6:$AC$134,4,FALSE)),"")</f>
        <v/>
      </c>
      <c r="O414" s="65" t="str">
        <f>IFERROR(VLOOKUP(Table1[[#This Row],[Vendor ID]],Table549[],2,FALSE),"")</f>
        <v/>
      </c>
      <c r="P414" s="63"/>
      <c r="Q414" s="141" t="str">
        <f>IF(Table1[[#This Row],[Posting Date]]&lt;&gt;"",$D$9,"")</f>
        <v/>
      </c>
      <c r="R414" s="157" t="str">
        <f>IF(Table1[[#This Row],[Posting Date]]&lt;&gt;"",$D$10,"")</f>
        <v/>
      </c>
      <c r="S414" s="66"/>
      <c r="T414" s="63"/>
      <c r="U414" s="67"/>
      <c r="V414" s="67"/>
      <c r="W414" s="67" t="str">
        <f t="shared" si="10"/>
        <v/>
      </c>
      <c r="X414" s="159" t="str">
        <f>IF(E414="","",(IF(Table1[[#This Row],[Cur]]="USD",Table1[[#This Row],[Cur_Amount Debit]],Table1[[#This Row],[Cur_Amount Debit]]/Table1[[#This Row],[Exchange Rate]])))</f>
        <v/>
      </c>
      <c r="Y414" s="159" t="str">
        <f>IF(E414="","",(IF(Table1[[#This Row],[Cur]]="USD",Table1[[#This Row],[Cur_Amount Credit]],Table1[[#This Row],[Cur_Amount Credit]]/ExchangeRate)))</f>
        <v/>
      </c>
      <c r="Z414" s="201" t="str">
        <f>IF(E414="","",(Table1[[#This Row],[Debit USD]]-Table1[[#This Row],[Credit USD]]))</f>
        <v/>
      </c>
      <c r="AA414" s="226"/>
      <c r="AB414" s="255"/>
      <c r="AC414" s="1"/>
      <c r="AD414" s="15"/>
      <c r="AE414" s="15" t="str">
        <f>IF(AND(OR(Table1[[#This Row],[Account]]="15030",Table1[[#This Row],[Account]]="15035",Table1[[#This Row],[Account]]="20150"),Table1[[#This Row],[Vendor ID]]=""),1,"")</f>
        <v/>
      </c>
      <c r="AF414" s="15"/>
      <c r="AG414" s="15"/>
      <c r="AH414" s="15"/>
      <c r="AI414" s="46" t="str">
        <f>IF(Table1[[#This Row],[Posting Date]]&lt;&gt;"","GJ-"&amp;CountryID,"")</f>
        <v/>
      </c>
      <c r="AJ414" s="59" t="str">
        <f>IF(Table1[[#This Row],[Posting Date]]&lt;&gt;"",Table1[[#This Row],[Posting Date]],"")</f>
        <v/>
      </c>
      <c r="AK414" s="46"/>
      <c r="AL414" s="46" t="str">
        <f>IF(Table1[[#This Row],[Description]]&lt;&gt;"",Table1[[#This Row],[Description]],"")</f>
        <v/>
      </c>
      <c r="AM414" s="46" t="str">
        <f>IF(Table1[[#This Row],[Posting Date]]&lt;&gt;"",Table1[[#This Row],[Reference Number]],"")</f>
        <v/>
      </c>
      <c r="AN414" s="46" t="str">
        <f>TRIM(Table1[[#This Row],[Line '#]])</f>
        <v/>
      </c>
      <c r="AO414" s="46" t="str">
        <f>TRIM(Table1[[#This Row],[Account]])</f>
        <v/>
      </c>
      <c r="AP414" s="46" t="str">
        <f>IF(Table1[[#This Row],[Posting Date]]&lt;&gt;"",$D$5,"")</f>
        <v/>
      </c>
      <c r="AQ414" s="46" t="str">
        <f>TRIM(Table1[[#This Row],[Departments-Prgrams]])</f>
        <v/>
      </c>
      <c r="AR414" s="46" t="str">
        <f>TRIM(Table1[[#This Row],[Grant]])</f>
        <v/>
      </c>
      <c r="AS414" s="46" t="str">
        <f>TRIM(Table1[[#This Row],[Staff ID]])</f>
        <v/>
      </c>
      <c r="AT414" s="46" t="str">
        <f>IF(TRIM(Table1[[#This Row],[Budget Code]])=0,"",TRIM(Table1[[#This Row],[Budget Code]]))</f>
        <v/>
      </c>
      <c r="AU414" s="46" t="str">
        <f>IF(Table1[[#This Row],[Line Description]]&lt;&gt;"",Table1[[#This Row],[Line Description]],"")</f>
        <v/>
      </c>
      <c r="AV414" s="46" t="str">
        <f>IF(Table1[[#This Row],[Cur_Amount Debit]]&gt;0,ROUND(Table1[[#This Row],[Cur_Amount Debit]],2),"")</f>
        <v/>
      </c>
      <c r="AW414" s="46" t="str">
        <f>IF(Table1[[#This Row],[Cur_Amount Credit]]&gt;0,ROUND(Table1[[#This Row],[Cur_Amount Credit]],2),"")</f>
        <v/>
      </c>
      <c r="AX414" s="46" t="str">
        <f>LEFT(Table1[[#This Row],[Cur]],3)</f>
        <v/>
      </c>
      <c r="AY414" s="59"/>
      <c r="AZ414" s="46"/>
      <c r="BA414" s="46" t="str">
        <f>IF(Table1[[#This Row],[Cur]]&lt;&gt;"",IF(Table1[[#This Row],[Cur]]="USD","",ExchangeRate),"")</f>
        <v/>
      </c>
      <c r="BB414" s="46" t="str">
        <f>IF(Table1[[#This Row],[Grant]]&lt;&gt;"",VLOOKUP(Table1[[#This Row],[Grant]],Grants!B:D,3),"")</f>
        <v/>
      </c>
      <c r="BC414" s="46" t="str">
        <f>TRIM(Table1[[#This Row],[Vendor ID]])</f>
        <v/>
      </c>
      <c r="BD414">
        <f>IF(Table1[[#This Row],[Reference Number]]=Q413,BD413,BD413+1)</f>
        <v>0</v>
      </c>
    </row>
    <row r="415" spans="1:56" ht="11.25" customHeight="1" x14ac:dyDescent="0.25">
      <c r="A415" s="1"/>
      <c r="B415" s="88" t="str">
        <f>IF(Table1[[#This Row],[Posting Date]]&lt;&gt;"",IF(Table1[[#This Row],[Reference Number]]=Q414,B414+1,1),"")</f>
        <v/>
      </c>
      <c r="C415" s="61"/>
      <c r="D415" s="61"/>
      <c r="E415" s="138"/>
      <c r="F415" s="141" t="str">
        <f>IFERROR(IF(VLOOKUP(Table1[[#This Row],[Budget Code Description]],Dimentions!$X$6:$AC$139,2,FALSE)="","",VLOOKUP(Table1[[#This Row],[Budget Code Description]],Dimentions!$X$6:$AC$139,2,FALSE)),"")</f>
        <v/>
      </c>
      <c r="G415" s="141"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1" t="str">
        <f>IFERROR(VLOOKUP(Table1[[#This Row],[Budget Code Description]],Table6[#All],8,FALSE),"")</f>
        <v/>
      </c>
      <c r="L415" s="63"/>
      <c r="M415" s="65" t="str">
        <f>IFERROR(VLOOKUP(Table1[[#This Row],[Staff ID]],Table2[],2,FALSE),"")</f>
        <v/>
      </c>
      <c r="N415" s="209" t="str">
        <f>IFERROR(IF(VLOOKUP(Table1[[#This Row],[Budget Code Description]],Dimentions!$X$6:$AC$134,4,FALSE)="","",VLOOKUP(Table1[[#This Row],[Budget Code Description]],Dimentions!$X$6:$AC$134,4,FALSE)),"")</f>
        <v/>
      </c>
      <c r="O415" s="65" t="str">
        <f>IFERROR(VLOOKUP(Table1[[#This Row],[Vendor ID]],Table549[],2,FALSE),"")</f>
        <v/>
      </c>
      <c r="P415" s="63"/>
      <c r="Q415" s="141" t="str">
        <f>IF(Table1[[#This Row],[Posting Date]]&lt;&gt;"",$D$9,"")</f>
        <v/>
      </c>
      <c r="R415" s="157" t="str">
        <f>IF(Table1[[#This Row],[Posting Date]]&lt;&gt;"",$D$10,"")</f>
        <v/>
      </c>
      <c r="S415" s="66"/>
      <c r="T415" s="63"/>
      <c r="U415" s="67"/>
      <c r="V415" s="67"/>
      <c r="W415" s="67" t="str">
        <f t="shared" si="10"/>
        <v/>
      </c>
      <c r="X415" s="159" t="str">
        <f>IF(E415="","",(IF(Table1[[#This Row],[Cur]]="USD",Table1[[#This Row],[Cur_Amount Debit]],Table1[[#This Row],[Cur_Amount Debit]]/Table1[[#This Row],[Exchange Rate]])))</f>
        <v/>
      </c>
      <c r="Y415" s="159" t="str">
        <f>IF(E415="","",(IF(Table1[[#This Row],[Cur]]="USD",Table1[[#This Row],[Cur_Amount Credit]],Table1[[#This Row],[Cur_Amount Credit]]/ExchangeRate)))</f>
        <v/>
      </c>
      <c r="Z415" s="201" t="str">
        <f>IF(E415="","",(Table1[[#This Row],[Debit USD]]-Table1[[#This Row],[Credit USD]]))</f>
        <v/>
      </c>
      <c r="AA415" s="226"/>
      <c r="AB415" s="255"/>
      <c r="AC415" s="1"/>
      <c r="AD415" s="15"/>
      <c r="AE415" s="15" t="str">
        <f>IF(AND(OR(Table1[[#This Row],[Account]]="15030",Table1[[#This Row],[Account]]="15035",Table1[[#This Row],[Account]]="20150"),Table1[[#This Row],[Vendor ID]]=""),1,"")</f>
        <v/>
      </c>
      <c r="AF415" s="15"/>
      <c r="AG415" s="15"/>
      <c r="AH415" s="15"/>
      <c r="AI415" s="46" t="str">
        <f>IF(Table1[[#This Row],[Posting Date]]&lt;&gt;"","GJ-"&amp;CountryID,"")</f>
        <v/>
      </c>
      <c r="AJ415" s="59" t="str">
        <f>IF(Table1[[#This Row],[Posting Date]]&lt;&gt;"",Table1[[#This Row],[Posting Date]],"")</f>
        <v/>
      </c>
      <c r="AK415" s="46"/>
      <c r="AL415" s="46" t="str">
        <f>IF(Table1[[#This Row],[Description]]&lt;&gt;"",Table1[[#This Row],[Description]],"")</f>
        <v/>
      </c>
      <c r="AM415" s="46" t="str">
        <f>IF(Table1[[#This Row],[Posting Date]]&lt;&gt;"",Table1[[#This Row],[Reference Number]],"")</f>
        <v/>
      </c>
      <c r="AN415" s="46" t="str">
        <f>TRIM(Table1[[#This Row],[Line '#]])</f>
        <v/>
      </c>
      <c r="AO415" s="46" t="str">
        <f>TRIM(Table1[[#This Row],[Account]])</f>
        <v/>
      </c>
      <c r="AP415" s="46" t="str">
        <f>IF(Table1[[#This Row],[Posting Date]]&lt;&gt;"",$D$5,"")</f>
        <v/>
      </c>
      <c r="AQ415" s="46" t="str">
        <f>TRIM(Table1[[#This Row],[Departments-Prgrams]])</f>
        <v/>
      </c>
      <c r="AR415" s="46" t="str">
        <f>TRIM(Table1[[#This Row],[Grant]])</f>
        <v/>
      </c>
      <c r="AS415" s="46" t="str">
        <f>TRIM(Table1[[#This Row],[Staff ID]])</f>
        <v/>
      </c>
      <c r="AT415" s="46" t="str">
        <f>IF(TRIM(Table1[[#This Row],[Budget Code]])=0,"",TRIM(Table1[[#This Row],[Budget Code]]))</f>
        <v/>
      </c>
      <c r="AU415" s="46" t="str">
        <f>IF(Table1[[#This Row],[Line Description]]&lt;&gt;"",Table1[[#This Row],[Line Description]],"")</f>
        <v/>
      </c>
      <c r="AV415" s="46" t="str">
        <f>IF(Table1[[#This Row],[Cur_Amount Debit]]&gt;0,ROUND(Table1[[#This Row],[Cur_Amount Debit]],2),"")</f>
        <v/>
      </c>
      <c r="AW415" s="46" t="str">
        <f>IF(Table1[[#This Row],[Cur_Amount Credit]]&gt;0,ROUND(Table1[[#This Row],[Cur_Amount Credit]],2),"")</f>
        <v/>
      </c>
      <c r="AX415" s="46" t="str">
        <f>LEFT(Table1[[#This Row],[Cur]],3)</f>
        <v/>
      </c>
      <c r="AY415" s="59"/>
      <c r="AZ415" s="46"/>
      <c r="BA415" s="46" t="str">
        <f>IF(Table1[[#This Row],[Cur]]&lt;&gt;"",IF(Table1[[#This Row],[Cur]]="USD","",ExchangeRate),"")</f>
        <v/>
      </c>
      <c r="BB415" s="46" t="str">
        <f>IF(Table1[[#This Row],[Grant]]&lt;&gt;"",VLOOKUP(Table1[[#This Row],[Grant]],Grants!B:D,3),"")</f>
        <v/>
      </c>
      <c r="BC415" s="46" t="str">
        <f>TRIM(Table1[[#This Row],[Vendor ID]])</f>
        <v/>
      </c>
      <c r="BD415">
        <f>IF(Table1[[#This Row],[Reference Number]]=Q414,BD414,BD414+1)</f>
        <v>0</v>
      </c>
    </row>
    <row r="416" spans="1:56" ht="11.25" customHeight="1" x14ac:dyDescent="0.25">
      <c r="A416" s="1"/>
      <c r="B416" s="88" t="str">
        <f>IF(Table1[[#This Row],[Posting Date]]&lt;&gt;"",IF(Table1[[#This Row],[Reference Number]]=Q415,B415+1,1),"")</f>
        <v/>
      </c>
      <c r="C416" s="61"/>
      <c r="D416" s="61"/>
      <c r="E416" s="138"/>
      <c r="F416" s="141" t="str">
        <f>IFERROR(IF(VLOOKUP(Table1[[#This Row],[Budget Code Description]],Dimentions!$X$6:$AC$139,2,FALSE)="","",VLOOKUP(Table1[[#This Row],[Budget Code Description]],Dimentions!$X$6:$AC$139,2,FALSE)),"")</f>
        <v/>
      </c>
      <c r="G416" s="141"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1" t="str">
        <f>IFERROR(VLOOKUP(Table1[[#This Row],[Budget Code Description]],Table6[#All],8,FALSE),"")</f>
        <v/>
      </c>
      <c r="L416" s="63"/>
      <c r="M416" s="65" t="str">
        <f>IFERROR(VLOOKUP(Table1[[#This Row],[Staff ID]],Table2[],2,FALSE),"")</f>
        <v/>
      </c>
      <c r="N416" s="209" t="str">
        <f>IFERROR(IF(VLOOKUP(Table1[[#This Row],[Budget Code Description]],Dimentions!$X$6:$AC$134,4,FALSE)="","",VLOOKUP(Table1[[#This Row],[Budget Code Description]],Dimentions!$X$6:$AC$134,4,FALSE)),"")</f>
        <v/>
      </c>
      <c r="O416" s="65" t="str">
        <f>IFERROR(VLOOKUP(Table1[[#This Row],[Vendor ID]],Table549[],2,FALSE),"")</f>
        <v/>
      </c>
      <c r="P416" s="63"/>
      <c r="Q416" s="141" t="str">
        <f>IF(Table1[[#This Row],[Posting Date]]&lt;&gt;"",$D$9,"")</f>
        <v/>
      </c>
      <c r="R416" s="157" t="str">
        <f>IF(Table1[[#This Row],[Posting Date]]&lt;&gt;"",$D$10,"")</f>
        <v/>
      </c>
      <c r="S416" s="66"/>
      <c r="T416" s="63"/>
      <c r="U416" s="67"/>
      <c r="V416" s="67"/>
      <c r="W416" s="67" t="str">
        <f t="shared" si="10"/>
        <v/>
      </c>
      <c r="X416" s="159" t="str">
        <f>IF(E416="","",(IF(Table1[[#This Row],[Cur]]="USD",Table1[[#This Row],[Cur_Amount Debit]],Table1[[#This Row],[Cur_Amount Debit]]/Table1[[#This Row],[Exchange Rate]])))</f>
        <v/>
      </c>
      <c r="Y416" s="159" t="str">
        <f>IF(E416="","",(IF(Table1[[#This Row],[Cur]]="USD",Table1[[#This Row],[Cur_Amount Credit]],Table1[[#This Row],[Cur_Amount Credit]]/ExchangeRate)))</f>
        <v/>
      </c>
      <c r="Z416" s="201" t="str">
        <f>IF(E416="","",(Table1[[#This Row],[Debit USD]]-Table1[[#This Row],[Credit USD]]))</f>
        <v/>
      </c>
      <c r="AA416" s="226"/>
      <c r="AB416" s="255"/>
      <c r="AC416" s="1"/>
      <c r="AD416" s="15"/>
      <c r="AE416" s="15" t="str">
        <f>IF(AND(OR(Table1[[#This Row],[Account]]="15030",Table1[[#This Row],[Account]]="15035",Table1[[#This Row],[Account]]="20150"),Table1[[#This Row],[Vendor ID]]=""),1,"")</f>
        <v/>
      </c>
      <c r="AF416" s="15"/>
      <c r="AG416" s="15"/>
      <c r="AH416" s="15"/>
      <c r="AI416" s="46" t="str">
        <f>IF(Table1[[#This Row],[Posting Date]]&lt;&gt;"","GJ-"&amp;CountryID,"")</f>
        <v/>
      </c>
      <c r="AJ416" s="59" t="str">
        <f>IF(Table1[[#This Row],[Posting Date]]&lt;&gt;"",Table1[[#This Row],[Posting Date]],"")</f>
        <v/>
      </c>
      <c r="AK416" s="46"/>
      <c r="AL416" s="46" t="str">
        <f>IF(Table1[[#This Row],[Description]]&lt;&gt;"",Table1[[#This Row],[Description]],"")</f>
        <v/>
      </c>
      <c r="AM416" s="46" t="str">
        <f>IF(Table1[[#This Row],[Posting Date]]&lt;&gt;"",Table1[[#This Row],[Reference Number]],"")</f>
        <v/>
      </c>
      <c r="AN416" s="46" t="str">
        <f>TRIM(Table1[[#This Row],[Line '#]])</f>
        <v/>
      </c>
      <c r="AO416" s="46" t="str">
        <f>TRIM(Table1[[#This Row],[Account]])</f>
        <v/>
      </c>
      <c r="AP416" s="46" t="str">
        <f>IF(Table1[[#This Row],[Posting Date]]&lt;&gt;"",$D$5,"")</f>
        <v/>
      </c>
      <c r="AQ416" s="46" t="str">
        <f>TRIM(Table1[[#This Row],[Departments-Prgrams]])</f>
        <v/>
      </c>
      <c r="AR416" s="46" t="str">
        <f>TRIM(Table1[[#This Row],[Grant]])</f>
        <v/>
      </c>
      <c r="AS416" s="46" t="str">
        <f>TRIM(Table1[[#This Row],[Staff ID]])</f>
        <v/>
      </c>
      <c r="AT416" s="46" t="str">
        <f>IF(TRIM(Table1[[#This Row],[Budget Code]])=0,"",TRIM(Table1[[#This Row],[Budget Code]]))</f>
        <v/>
      </c>
      <c r="AU416" s="46" t="str">
        <f>IF(Table1[[#This Row],[Line Description]]&lt;&gt;"",Table1[[#This Row],[Line Description]],"")</f>
        <v/>
      </c>
      <c r="AV416" s="46" t="str">
        <f>IF(Table1[[#This Row],[Cur_Amount Debit]]&gt;0,ROUND(Table1[[#This Row],[Cur_Amount Debit]],2),"")</f>
        <v/>
      </c>
      <c r="AW416" s="46" t="str">
        <f>IF(Table1[[#This Row],[Cur_Amount Credit]]&gt;0,ROUND(Table1[[#This Row],[Cur_Amount Credit]],2),"")</f>
        <v/>
      </c>
      <c r="AX416" s="46" t="str">
        <f>LEFT(Table1[[#This Row],[Cur]],3)</f>
        <v/>
      </c>
      <c r="AY416" s="59"/>
      <c r="AZ416" s="46"/>
      <c r="BA416" s="46" t="str">
        <f>IF(Table1[[#This Row],[Cur]]&lt;&gt;"",IF(Table1[[#This Row],[Cur]]="USD","",ExchangeRate),"")</f>
        <v/>
      </c>
      <c r="BB416" s="46" t="str">
        <f>IF(Table1[[#This Row],[Grant]]&lt;&gt;"",VLOOKUP(Table1[[#This Row],[Grant]],Grants!B:D,3),"")</f>
        <v/>
      </c>
      <c r="BC416" s="46" t="str">
        <f>TRIM(Table1[[#This Row],[Vendor ID]])</f>
        <v/>
      </c>
      <c r="BD416">
        <f>IF(Table1[[#This Row],[Reference Number]]=Q415,BD415,BD415+1)</f>
        <v>0</v>
      </c>
    </row>
    <row r="417" spans="1:56" ht="11.25" customHeight="1" x14ac:dyDescent="0.25">
      <c r="A417" s="1"/>
      <c r="B417" s="88" t="str">
        <f>IF(Table1[[#This Row],[Posting Date]]&lt;&gt;"",IF(Table1[[#This Row],[Reference Number]]=Q416,B416+1,1),"")</f>
        <v/>
      </c>
      <c r="C417" s="61"/>
      <c r="D417" s="61"/>
      <c r="E417" s="138"/>
      <c r="F417" s="141" t="str">
        <f>IFERROR(IF(VLOOKUP(Table1[[#This Row],[Budget Code Description]],Dimentions!$X$6:$AC$139,2,FALSE)="","",VLOOKUP(Table1[[#This Row],[Budget Code Description]],Dimentions!$X$6:$AC$139,2,FALSE)),"")</f>
        <v/>
      </c>
      <c r="G417" s="141"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1" t="str">
        <f>IFERROR(VLOOKUP(Table1[[#This Row],[Budget Code Description]],Table6[#All],8,FALSE),"")</f>
        <v/>
      </c>
      <c r="L417" s="63"/>
      <c r="M417" s="65" t="str">
        <f>IFERROR(VLOOKUP(Table1[[#This Row],[Staff ID]],Table2[],2,FALSE),"")</f>
        <v/>
      </c>
      <c r="N417" s="209" t="str">
        <f>IFERROR(IF(VLOOKUP(Table1[[#This Row],[Budget Code Description]],Dimentions!$X$6:$AC$134,4,FALSE)="","",VLOOKUP(Table1[[#This Row],[Budget Code Description]],Dimentions!$X$6:$AC$134,4,FALSE)),"")</f>
        <v/>
      </c>
      <c r="O417" s="65" t="str">
        <f>IFERROR(VLOOKUP(Table1[[#This Row],[Vendor ID]],Table549[],2,FALSE),"")</f>
        <v/>
      </c>
      <c r="P417" s="63"/>
      <c r="Q417" s="141" t="str">
        <f>IF(Table1[[#This Row],[Posting Date]]&lt;&gt;"",$D$9,"")</f>
        <v/>
      </c>
      <c r="R417" s="157" t="str">
        <f>IF(Table1[[#This Row],[Posting Date]]&lt;&gt;"",$D$10,"")</f>
        <v/>
      </c>
      <c r="S417" s="66"/>
      <c r="T417" s="63"/>
      <c r="U417" s="67"/>
      <c r="V417" s="67"/>
      <c r="W417" s="67" t="str">
        <f t="shared" si="10"/>
        <v/>
      </c>
      <c r="X417" s="159" t="str">
        <f>IF(E417="","",(IF(Table1[[#This Row],[Cur]]="USD",Table1[[#This Row],[Cur_Amount Debit]],Table1[[#This Row],[Cur_Amount Debit]]/Table1[[#This Row],[Exchange Rate]])))</f>
        <v/>
      </c>
      <c r="Y417" s="159" t="str">
        <f>IF(E417="","",(IF(Table1[[#This Row],[Cur]]="USD",Table1[[#This Row],[Cur_Amount Credit]],Table1[[#This Row],[Cur_Amount Credit]]/ExchangeRate)))</f>
        <v/>
      </c>
      <c r="Z417" s="201" t="str">
        <f>IF(E417="","",(Table1[[#This Row],[Debit USD]]-Table1[[#This Row],[Credit USD]]))</f>
        <v/>
      </c>
      <c r="AA417" s="226"/>
      <c r="AB417" s="255"/>
      <c r="AC417" s="1"/>
      <c r="AD417" s="15"/>
      <c r="AE417" s="15" t="str">
        <f>IF(AND(OR(Table1[[#This Row],[Account]]="15030",Table1[[#This Row],[Account]]="15035",Table1[[#This Row],[Account]]="20150"),Table1[[#This Row],[Vendor ID]]=""),1,"")</f>
        <v/>
      </c>
      <c r="AF417" s="15"/>
      <c r="AG417" s="15"/>
      <c r="AH417" s="15"/>
      <c r="AI417" s="46" t="str">
        <f>IF(Table1[[#This Row],[Posting Date]]&lt;&gt;"","GJ-"&amp;CountryID,"")</f>
        <v/>
      </c>
      <c r="AJ417" s="59" t="str">
        <f>IF(Table1[[#This Row],[Posting Date]]&lt;&gt;"",Table1[[#This Row],[Posting Date]],"")</f>
        <v/>
      </c>
      <c r="AK417" s="46"/>
      <c r="AL417" s="46" t="str">
        <f>IF(Table1[[#This Row],[Description]]&lt;&gt;"",Table1[[#This Row],[Description]],"")</f>
        <v/>
      </c>
      <c r="AM417" s="46" t="str">
        <f>IF(Table1[[#This Row],[Posting Date]]&lt;&gt;"",Table1[[#This Row],[Reference Number]],"")</f>
        <v/>
      </c>
      <c r="AN417" s="46" t="str">
        <f>TRIM(Table1[[#This Row],[Line '#]])</f>
        <v/>
      </c>
      <c r="AO417" s="46" t="str">
        <f>TRIM(Table1[[#This Row],[Account]])</f>
        <v/>
      </c>
      <c r="AP417" s="46" t="str">
        <f>IF(Table1[[#This Row],[Posting Date]]&lt;&gt;"",$D$5,"")</f>
        <v/>
      </c>
      <c r="AQ417" s="46" t="str">
        <f>TRIM(Table1[[#This Row],[Departments-Prgrams]])</f>
        <v/>
      </c>
      <c r="AR417" s="46" t="str">
        <f>TRIM(Table1[[#This Row],[Grant]])</f>
        <v/>
      </c>
      <c r="AS417" s="46" t="str">
        <f>TRIM(Table1[[#This Row],[Staff ID]])</f>
        <v/>
      </c>
      <c r="AT417" s="46" t="str">
        <f>IF(TRIM(Table1[[#This Row],[Budget Code]])=0,"",TRIM(Table1[[#This Row],[Budget Code]]))</f>
        <v/>
      </c>
      <c r="AU417" s="46" t="str">
        <f>IF(Table1[[#This Row],[Line Description]]&lt;&gt;"",Table1[[#This Row],[Line Description]],"")</f>
        <v/>
      </c>
      <c r="AV417" s="46" t="str">
        <f>IF(Table1[[#This Row],[Cur_Amount Debit]]&gt;0,ROUND(Table1[[#This Row],[Cur_Amount Debit]],2),"")</f>
        <v/>
      </c>
      <c r="AW417" s="46" t="str">
        <f>IF(Table1[[#This Row],[Cur_Amount Credit]]&gt;0,ROUND(Table1[[#This Row],[Cur_Amount Credit]],2),"")</f>
        <v/>
      </c>
      <c r="AX417" s="46" t="str">
        <f>LEFT(Table1[[#This Row],[Cur]],3)</f>
        <v/>
      </c>
      <c r="AY417" s="59"/>
      <c r="AZ417" s="46"/>
      <c r="BA417" s="46" t="str">
        <f>IF(Table1[[#This Row],[Cur]]&lt;&gt;"",IF(Table1[[#This Row],[Cur]]="USD","",ExchangeRate),"")</f>
        <v/>
      </c>
      <c r="BB417" s="46" t="str">
        <f>IF(Table1[[#This Row],[Grant]]&lt;&gt;"",VLOOKUP(Table1[[#This Row],[Grant]],Grants!B:D,3),"")</f>
        <v/>
      </c>
      <c r="BC417" s="46" t="str">
        <f>TRIM(Table1[[#This Row],[Vendor ID]])</f>
        <v/>
      </c>
      <c r="BD417">
        <f>IF(Table1[[#This Row],[Reference Number]]=Q416,BD416,BD416+1)</f>
        <v>0</v>
      </c>
    </row>
    <row r="418" spans="1:56" ht="11.25" customHeight="1" x14ac:dyDescent="0.25">
      <c r="A418" s="1"/>
      <c r="B418" s="88" t="str">
        <f>IF(Table1[[#This Row],[Posting Date]]&lt;&gt;"",IF(Table1[[#This Row],[Reference Number]]=Q417,B417+1,1),"")</f>
        <v/>
      </c>
      <c r="C418" s="61"/>
      <c r="D418" s="61"/>
      <c r="E418" s="138"/>
      <c r="F418" s="141" t="str">
        <f>IFERROR(IF(VLOOKUP(Table1[[#This Row],[Budget Code Description]],Dimentions!$X$6:$AC$139,2,FALSE)="","",VLOOKUP(Table1[[#This Row],[Budget Code Description]],Dimentions!$X$6:$AC$139,2,FALSE)),"")</f>
        <v/>
      </c>
      <c r="G418" s="141"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1" t="str">
        <f>IFERROR(VLOOKUP(Table1[[#This Row],[Budget Code Description]],Table6[#All],8,FALSE),"")</f>
        <v/>
      </c>
      <c r="L418" s="63"/>
      <c r="M418" s="65" t="str">
        <f>IFERROR(VLOOKUP(Table1[[#This Row],[Staff ID]],Table2[],2,FALSE),"")</f>
        <v/>
      </c>
      <c r="N418" s="209" t="str">
        <f>IFERROR(IF(VLOOKUP(Table1[[#This Row],[Budget Code Description]],Dimentions!$X$6:$AC$134,4,FALSE)="","",VLOOKUP(Table1[[#This Row],[Budget Code Description]],Dimentions!$X$6:$AC$134,4,FALSE)),"")</f>
        <v/>
      </c>
      <c r="O418" s="65" t="str">
        <f>IFERROR(VLOOKUP(Table1[[#This Row],[Vendor ID]],Table549[],2,FALSE),"")</f>
        <v/>
      </c>
      <c r="P418" s="63"/>
      <c r="Q418" s="141" t="str">
        <f>IF(Table1[[#This Row],[Posting Date]]&lt;&gt;"",$D$9,"")</f>
        <v/>
      </c>
      <c r="R418" s="157" t="str">
        <f>IF(Table1[[#This Row],[Posting Date]]&lt;&gt;"",$D$10,"")</f>
        <v/>
      </c>
      <c r="S418" s="66"/>
      <c r="T418" s="63"/>
      <c r="U418" s="67"/>
      <c r="V418" s="67"/>
      <c r="W418" s="67" t="str">
        <f t="shared" si="10"/>
        <v/>
      </c>
      <c r="X418" s="159" t="str">
        <f>IF(E418="","",(IF(Table1[[#This Row],[Cur]]="USD",Table1[[#This Row],[Cur_Amount Debit]],Table1[[#This Row],[Cur_Amount Debit]]/Table1[[#This Row],[Exchange Rate]])))</f>
        <v/>
      </c>
      <c r="Y418" s="159" t="str">
        <f>IF(E418="","",(IF(Table1[[#This Row],[Cur]]="USD",Table1[[#This Row],[Cur_Amount Credit]],Table1[[#This Row],[Cur_Amount Credit]]/ExchangeRate)))</f>
        <v/>
      </c>
      <c r="Z418" s="201" t="str">
        <f>IF(E418="","",(Table1[[#This Row],[Debit USD]]-Table1[[#This Row],[Credit USD]]))</f>
        <v/>
      </c>
      <c r="AA418" s="226"/>
      <c r="AB418" s="255"/>
      <c r="AC418" s="1"/>
      <c r="AD418" s="15"/>
      <c r="AE418" s="15" t="str">
        <f>IF(AND(OR(Table1[[#This Row],[Account]]="15030",Table1[[#This Row],[Account]]="15035",Table1[[#This Row],[Account]]="20150"),Table1[[#This Row],[Vendor ID]]=""),1,"")</f>
        <v/>
      </c>
      <c r="AF418" s="15"/>
      <c r="AG418" s="15"/>
      <c r="AH418" s="15"/>
      <c r="AI418" s="46" t="str">
        <f>IF(Table1[[#This Row],[Posting Date]]&lt;&gt;"","GJ-"&amp;CountryID,"")</f>
        <v/>
      </c>
      <c r="AJ418" s="59" t="str">
        <f>IF(Table1[[#This Row],[Posting Date]]&lt;&gt;"",Table1[[#This Row],[Posting Date]],"")</f>
        <v/>
      </c>
      <c r="AK418" s="46"/>
      <c r="AL418" s="46" t="str">
        <f>IF(Table1[[#This Row],[Description]]&lt;&gt;"",Table1[[#This Row],[Description]],"")</f>
        <v/>
      </c>
      <c r="AM418" s="46" t="str">
        <f>IF(Table1[[#This Row],[Posting Date]]&lt;&gt;"",Table1[[#This Row],[Reference Number]],"")</f>
        <v/>
      </c>
      <c r="AN418" s="46" t="str">
        <f>TRIM(Table1[[#This Row],[Line '#]])</f>
        <v/>
      </c>
      <c r="AO418" s="46" t="str">
        <f>TRIM(Table1[[#This Row],[Account]])</f>
        <v/>
      </c>
      <c r="AP418" s="46" t="str">
        <f>IF(Table1[[#This Row],[Posting Date]]&lt;&gt;"",$D$5,"")</f>
        <v/>
      </c>
      <c r="AQ418" s="46" t="str">
        <f>TRIM(Table1[[#This Row],[Departments-Prgrams]])</f>
        <v/>
      </c>
      <c r="AR418" s="46" t="str">
        <f>TRIM(Table1[[#This Row],[Grant]])</f>
        <v/>
      </c>
      <c r="AS418" s="46" t="str">
        <f>TRIM(Table1[[#This Row],[Staff ID]])</f>
        <v/>
      </c>
      <c r="AT418" s="46" t="str">
        <f>IF(TRIM(Table1[[#This Row],[Budget Code]])=0,"",TRIM(Table1[[#This Row],[Budget Code]]))</f>
        <v/>
      </c>
      <c r="AU418" s="46" t="str">
        <f>IF(Table1[[#This Row],[Line Description]]&lt;&gt;"",Table1[[#This Row],[Line Description]],"")</f>
        <v/>
      </c>
      <c r="AV418" s="46" t="str">
        <f>IF(Table1[[#This Row],[Cur_Amount Debit]]&gt;0,ROUND(Table1[[#This Row],[Cur_Amount Debit]],2),"")</f>
        <v/>
      </c>
      <c r="AW418" s="46" t="str">
        <f>IF(Table1[[#This Row],[Cur_Amount Credit]]&gt;0,ROUND(Table1[[#This Row],[Cur_Amount Credit]],2),"")</f>
        <v/>
      </c>
      <c r="AX418" s="46" t="str">
        <f>LEFT(Table1[[#This Row],[Cur]],3)</f>
        <v/>
      </c>
      <c r="AY418" s="59"/>
      <c r="AZ418" s="46"/>
      <c r="BA418" s="46" t="str">
        <f>IF(Table1[[#This Row],[Cur]]&lt;&gt;"",IF(Table1[[#This Row],[Cur]]="USD","",ExchangeRate),"")</f>
        <v/>
      </c>
      <c r="BB418" s="46" t="str">
        <f>IF(Table1[[#This Row],[Grant]]&lt;&gt;"",VLOOKUP(Table1[[#This Row],[Grant]],Grants!B:D,3),"")</f>
        <v/>
      </c>
      <c r="BC418" s="46" t="str">
        <f>TRIM(Table1[[#This Row],[Vendor ID]])</f>
        <v/>
      </c>
      <c r="BD418">
        <f>IF(Table1[[#This Row],[Reference Number]]=Q417,BD417,BD417+1)</f>
        <v>0</v>
      </c>
    </row>
    <row r="419" spans="1:56" ht="11.25" customHeight="1" x14ac:dyDescent="0.25">
      <c r="A419" s="1"/>
      <c r="B419" s="88" t="str">
        <f>IF(Table1[[#This Row],[Posting Date]]&lt;&gt;"",IF(Table1[[#This Row],[Reference Number]]=Q418,B418+1,1),"")</f>
        <v/>
      </c>
      <c r="C419" s="61"/>
      <c r="D419" s="61"/>
      <c r="E419" s="138"/>
      <c r="F419" s="141" t="str">
        <f>IFERROR(IF(VLOOKUP(Table1[[#This Row],[Budget Code Description]],Dimentions!$X$6:$AC$139,2,FALSE)="","",VLOOKUP(Table1[[#This Row],[Budget Code Description]],Dimentions!$X$6:$AC$139,2,FALSE)),"")</f>
        <v/>
      </c>
      <c r="G419" s="141"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1" t="str">
        <f>IFERROR(VLOOKUP(Table1[[#This Row],[Budget Code Description]],Table6[#All],8,FALSE),"")</f>
        <v/>
      </c>
      <c r="L419" s="63"/>
      <c r="M419" s="65" t="str">
        <f>IFERROR(VLOOKUP(Table1[[#This Row],[Staff ID]],Table2[],2,FALSE),"")</f>
        <v/>
      </c>
      <c r="N419" s="209" t="str">
        <f>IFERROR(IF(VLOOKUP(Table1[[#This Row],[Budget Code Description]],Dimentions!$X$6:$AC$134,4,FALSE)="","",VLOOKUP(Table1[[#This Row],[Budget Code Description]],Dimentions!$X$6:$AC$134,4,FALSE)),"")</f>
        <v/>
      </c>
      <c r="O419" s="65" t="str">
        <f>IFERROR(VLOOKUP(Table1[[#This Row],[Vendor ID]],Table549[],2,FALSE),"")</f>
        <v/>
      </c>
      <c r="P419" s="63"/>
      <c r="Q419" s="141" t="str">
        <f>IF(Table1[[#This Row],[Posting Date]]&lt;&gt;"",$D$9,"")</f>
        <v/>
      </c>
      <c r="R419" s="157" t="str">
        <f>IF(Table1[[#This Row],[Posting Date]]&lt;&gt;"",$D$10,"")</f>
        <v/>
      </c>
      <c r="S419" s="66"/>
      <c r="T419" s="63"/>
      <c r="U419" s="67"/>
      <c r="V419" s="67"/>
      <c r="W419" s="67" t="str">
        <f t="shared" si="10"/>
        <v/>
      </c>
      <c r="X419" s="159" t="str">
        <f>IF(E419="","",(IF(Table1[[#This Row],[Cur]]="USD",Table1[[#This Row],[Cur_Amount Debit]],Table1[[#This Row],[Cur_Amount Debit]]/Table1[[#This Row],[Exchange Rate]])))</f>
        <v/>
      </c>
      <c r="Y419" s="159" t="str">
        <f>IF(E419="","",(IF(Table1[[#This Row],[Cur]]="USD",Table1[[#This Row],[Cur_Amount Credit]],Table1[[#This Row],[Cur_Amount Credit]]/ExchangeRate)))</f>
        <v/>
      </c>
      <c r="Z419" s="201" t="str">
        <f>IF(E419="","",(Table1[[#This Row],[Debit USD]]-Table1[[#This Row],[Credit USD]]))</f>
        <v/>
      </c>
      <c r="AA419" s="226"/>
      <c r="AB419" s="255"/>
      <c r="AC419" s="1"/>
      <c r="AD419" s="15"/>
      <c r="AE419" s="15" t="str">
        <f>IF(AND(OR(Table1[[#This Row],[Account]]="15030",Table1[[#This Row],[Account]]="15035",Table1[[#This Row],[Account]]="20150"),Table1[[#This Row],[Vendor ID]]=""),1,"")</f>
        <v/>
      </c>
      <c r="AF419" s="15"/>
      <c r="AG419" s="15"/>
      <c r="AH419" s="15"/>
      <c r="AI419" s="46" t="str">
        <f>IF(Table1[[#This Row],[Posting Date]]&lt;&gt;"","GJ-"&amp;CountryID,"")</f>
        <v/>
      </c>
      <c r="AJ419" s="59" t="str">
        <f>IF(Table1[[#This Row],[Posting Date]]&lt;&gt;"",Table1[[#This Row],[Posting Date]],"")</f>
        <v/>
      </c>
      <c r="AK419" s="46"/>
      <c r="AL419" s="46" t="str">
        <f>IF(Table1[[#This Row],[Description]]&lt;&gt;"",Table1[[#This Row],[Description]],"")</f>
        <v/>
      </c>
      <c r="AM419" s="46" t="str">
        <f>IF(Table1[[#This Row],[Posting Date]]&lt;&gt;"",Table1[[#This Row],[Reference Number]],"")</f>
        <v/>
      </c>
      <c r="AN419" s="46" t="str">
        <f>TRIM(Table1[[#This Row],[Line '#]])</f>
        <v/>
      </c>
      <c r="AO419" s="46" t="str">
        <f>TRIM(Table1[[#This Row],[Account]])</f>
        <v/>
      </c>
      <c r="AP419" s="46" t="str">
        <f>IF(Table1[[#This Row],[Posting Date]]&lt;&gt;"",$D$5,"")</f>
        <v/>
      </c>
      <c r="AQ419" s="46" t="str">
        <f>TRIM(Table1[[#This Row],[Departments-Prgrams]])</f>
        <v/>
      </c>
      <c r="AR419" s="46" t="str">
        <f>TRIM(Table1[[#This Row],[Grant]])</f>
        <v/>
      </c>
      <c r="AS419" s="46" t="str">
        <f>TRIM(Table1[[#This Row],[Staff ID]])</f>
        <v/>
      </c>
      <c r="AT419" s="46" t="str">
        <f>IF(TRIM(Table1[[#This Row],[Budget Code]])=0,"",TRIM(Table1[[#This Row],[Budget Code]]))</f>
        <v/>
      </c>
      <c r="AU419" s="46" t="str">
        <f>IF(Table1[[#This Row],[Line Description]]&lt;&gt;"",Table1[[#This Row],[Line Description]],"")</f>
        <v/>
      </c>
      <c r="AV419" s="46" t="str">
        <f>IF(Table1[[#This Row],[Cur_Amount Debit]]&gt;0,ROUND(Table1[[#This Row],[Cur_Amount Debit]],2),"")</f>
        <v/>
      </c>
      <c r="AW419" s="46" t="str">
        <f>IF(Table1[[#This Row],[Cur_Amount Credit]]&gt;0,ROUND(Table1[[#This Row],[Cur_Amount Credit]],2),"")</f>
        <v/>
      </c>
      <c r="AX419" s="46" t="str">
        <f>LEFT(Table1[[#This Row],[Cur]],3)</f>
        <v/>
      </c>
      <c r="AY419" s="59"/>
      <c r="AZ419" s="46"/>
      <c r="BA419" s="46" t="str">
        <f>IF(Table1[[#This Row],[Cur]]&lt;&gt;"",IF(Table1[[#This Row],[Cur]]="USD","",ExchangeRate),"")</f>
        <v/>
      </c>
      <c r="BB419" s="46" t="str">
        <f>IF(Table1[[#This Row],[Grant]]&lt;&gt;"",VLOOKUP(Table1[[#This Row],[Grant]],Grants!B:D,3),"")</f>
        <v/>
      </c>
      <c r="BC419" s="46" t="str">
        <f>TRIM(Table1[[#This Row],[Vendor ID]])</f>
        <v/>
      </c>
      <c r="BD419">
        <f>IF(Table1[[#This Row],[Reference Number]]=Q418,BD418,BD418+1)</f>
        <v>0</v>
      </c>
    </row>
    <row r="420" spans="1:56" ht="11.25" customHeight="1" x14ac:dyDescent="0.25">
      <c r="A420" s="1"/>
      <c r="B420" s="88" t="str">
        <f>IF(Table1[[#This Row],[Posting Date]]&lt;&gt;"",IF(Table1[[#This Row],[Reference Number]]=Q419,B419+1,1),"")</f>
        <v/>
      </c>
      <c r="C420" s="61"/>
      <c r="D420" s="61"/>
      <c r="E420" s="138"/>
      <c r="F420" s="141" t="str">
        <f>IFERROR(IF(VLOOKUP(Table1[[#This Row],[Budget Code Description]],Dimentions!$X$6:$AC$139,2,FALSE)="","",VLOOKUP(Table1[[#This Row],[Budget Code Description]],Dimentions!$X$6:$AC$139,2,FALSE)),"")</f>
        <v/>
      </c>
      <c r="G420" s="141"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1" t="str">
        <f>IFERROR(VLOOKUP(Table1[[#This Row],[Budget Code Description]],Table6[#All],8,FALSE),"")</f>
        <v/>
      </c>
      <c r="L420" s="63"/>
      <c r="M420" s="65" t="str">
        <f>IFERROR(VLOOKUP(Table1[[#This Row],[Staff ID]],Table2[],2,FALSE),"")</f>
        <v/>
      </c>
      <c r="N420" s="209" t="str">
        <f>IFERROR(IF(VLOOKUP(Table1[[#This Row],[Budget Code Description]],Dimentions!$X$6:$AC$134,4,FALSE)="","",VLOOKUP(Table1[[#This Row],[Budget Code Description]],Dimentions!$X$6:$AC$134,4,FALSE)),"")</f>
        <v/>
      </c>
      <c r="O420" s="65" t="str">
        <f>IFERROR(VLOOKUP(Table1[[#This Row],[Vendor ID]],Table549[],2,FALSE),"")</f>
        <v/>
      </c>
      <c r="P420" s="63"/>
      <c r="Q420" s="141" t="str">
        <f>IF(Table1[[#This Row],[Posting Date]]&lt;&gt;"",$D$9,"")</f>
        <v/>
      </c>
      <c r="R420" s="157" t="str">
        <f>IF(Table1[[#This Row],[Posting Date]]&lt;&gt;"",$D$10,"")</f>
        <v/>
      </c>
      <c r="S420" s="66"/>
      <c r="T420" s="63"/>
      <c r="U420" s="67"/>
      <c r="V420" s="67"/>
      <c r="W420" s="67" t="str">
        <f t="shared" si="10"/>
        <v/>
      </c>
      <c r="X420" s="159" t="str">
        <f>IF(E420="","",(IF(Table1[[#This Row],[Cur]]="USD",Table1[[#This Row],[Cur_Amount Debit]],Table1[[#This Row],[Cur_Amount Debit]]/Table1[[#This Row],[Exchange Rate]])))</f>
        <v/>
      </c>
      <c r="Y420" s="159" t="str">
        <f>IF(E420="","",(IF(Table1[[#This Row],[Cur]]="USD",Table1[[#This Row],[Cur_Amount Credit]],Table1[[#This Row],[Cur_Amount Credit]]/ExchangeRate)))</f>
        <v/>
      </c>
      <c r="Z420" s="201" t="str">
        <f>IF(E420="","",(Table1[[#This Row],[Debit USD]]-Table1[[#This Row],[Credit USD]]))</f>
        <v/>
      </c>
      <c r="AA420" s="226"/>
      <c r="AB420" s="255"/>
      <c r="AC420" s="1"/>
      <c r="AD420" s="15"/>
      <c r="AE420" s="15" t="str">
        <f>IF(AND(OR(Table1[[#This Row],[Account]]="15030",Table1[[#This Row],[Account]]="15035",Table1[[#This Row],[Account]]="20150"),Table1[[#This Row],[Vendor ID]]=""),1,"")</f>
        <v/>
      </c>
      <c r="AF420" s="15"/>
      <c r="AG420" s="15"/>
      <c r="AH420" s="15"/>
      <c r="AI420" s="46" t="str">
        <f>IF(Table1[[#This Row],[Posting Date]]&lt;&gt;"","GJ-"&amp;CountryID,"")</f>
        <v/>
      </c>
      <c r="AJ420" s="59" t="str">
        <f>IF(Table1[[#This Row],[Posting Date]]&lt;&gt;"",Table1[[#This Row],[Posting Date]],"")</f>
        <v/>
      </c>
      <c r="AK420" s="46"/>
      <c r="AL420" s="46" t="str">
        <f>IF(Table1[[#This Row],[Description]]&lt;&gt;"",Table1[[#This Row],[Description]],"")</f>
        <v/>
      </c>
      <c r="AM420" s="46" t="str">
        <f>IF(Table1[[#This Row],[Posting Date]]&lt;&gt;"",Table1[[#This Row],[Reference Number]],"")</f>
        <v/>
      </c>
      <c r="AN420" s="46" t="str">
        <f>TRIM(Table1[[#This Row],[Line '#]])</f>
        <v/>
      </c>
      <c r="AO420" s="46" t="str">
        <f>TRIM(Table1[[#This Row],[Account]])</f>
        <v/>
      </c>
      <c r="AP420" s="46" t="str">
        <f>IF(Table1[[#This Row],[Posting Date]]&lt;&gt;"",$D$5,"")</f>
        <v/>
      </c>
      <c r="AQ420" s="46" t="str">
        <f>TRIM(Table1[[#This Row],[Departments-Prgrams]])</f>
        <v/>
      </c>
      <c r="AR420" s="46" t="str">
        <f>TRIM(Table1[[#This Row],[Grant]])</f>
        <v/>
      </c>
      <c r="AS420" s="46" t="str">
        <f>TRIM(Table1[[#This Row],[Staff ID]])</f>
        <v/>
      </c>
      <c r="AT420" s="46" t="str">
        <f>IF(TRIM(Table1[[#This Row],[Budget Code]])=0,"",TRIM(Table1[[#This Row],[Budget Code]]))</f>
        <v/>
      </c>
      <c r="AU420" s="46" t="str">
        <f>IF(Table1[[#This Row],[Line Description]]&lt;&gt;"",Table1[[#This Row],[Line Description]],"")</f>
        <v/>
      </c>
      <c r="AV420" s="46" t="str">
        <f>IF(Table1[[#This Row],[Cur_Amount Debit]]&gt;0,ROUND(Table1[[#This Row],[Cur_Amount Debit]],2),"")</f>
        <v/>
      </c>
      <c r="AW420" s="46" t="str">
        <f>IF(Table1[[#This Row],[Cur_Amount Credit]]&gt;0,ROUND(Table1[[#This Row],[Cur_Amount Credit]],2),"")</f>
        <v/>
      </c>
      <c r="AX420" s="46" t="str">
        <f>LEFT(Table1[[#This Row],[Cur]],3)</f>
        <v/>
      </c>
      <c r="AY420" s="59"/>
      <c r="AZ420" s="46"/>
      <c r="BA420" s="46" t="str">
        <f>IF(Table1[[#This Row],[Cur]]&lt;&gt;"",IF(Table1[[#This Row],[Cur]]="USD","",ExchangeRate),"")</f>
        <v/>
      </c>
      <c r="BB420" s="46" t="str">
        <f>IF(Table1[[#This Row],[Grant]]&lt;&gt;"",VLOOKUP(Table1[[#This Row],[Grant]],Grants!B:D,3),"")</f>
        <v/>
      </c>
      <c r="BC420" s="46" t="str">
        <f>TRIM(Table1[[#This Row],[Vendor ID]])</f>
        <v/>
      </c>
      <c r="BD420">
        <f>IF(Table1[[#This Row],[Reference Number]]=Q419,BD419,BD419+1)</f>
        <v>0</v>
      </c>
    </row>
    <row r="421" spans="1:56" ht="11.25" customHeight="1" x14ac:dyDescent="0.25">
      <c r="A421" s="1"/>
      <c r="B421" s="88" t="str">
        <f>IF(Table1[[#This Row],[Posting Date]]&lt;&gt;"",IF(Table1[[#This Row],[Reference Number]]=Q420,B420+1,1),"")</f>
        <v/>
      </c>
      <c r="C421" s="61"/>
      <c r="D421" s="61"/>
      <c r="E421" s="138"/>
      <c r="F421" s="141" t="str">
        <f>IFERROR(IF(VLOOKUP(Table1[[#This Row],[Budget Code Description]],Dimentions!$X$6:$AC$139,2,FALSE)="","",VLOOKUP(Table1[[#This Row],[Budget Code Description]],Dimentions!$X$6:$AC$139,2,FALSE)),"")</f>
        <v/>
      </c>
      <c r="G421" s="141"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1" t="str">
        <f>IFERROR(VLOOKUP(Table1[[#This Row],[Budget Code Description]],Table6[#All],8,FALSE),"")</f>
        <v/>
      </c>
      <c r="L421" s="63"/>
      <c r="M421" s="65" t="str">
        <f>IFERROR(VLOOKUP(Table1[[#This Row],[Staff ID]],Table2[],2,FALSE),"")</f>
        <v/>
      </c>
      <c r="N421" s="209" t="str">
        <f>IFERROR(IF(VLOOKUP(Table1[[#This Row],[Budget Code Description]],Dimentions!$X$6:$AC$134,4,FALSE)="","",VLOOKUP(Table1[[#This Row],[Budget Code Description]],Dimentions!$X$6:$AC$134,4,FALSE)),"")</f>
        <v/>
      </c>
      <c r="O421" s="65" t="str">
        <f>IFERROR(VLOOKUP(Table1[[#This Row],[Vendor ID]],Table549[],2,FALSE),"")</f>
        <v/>
      </c>
      <c r="P421" s="63"/>
      <c r="Q421" s="141" t="str">
        <f>IF(Table1[[#This Row],[Posting Date]]&lt;&gt;"",$D$9,"")</f>
        <v/>
      </c>
      <c r="R421" s="157" t="str">
        <f>IF(Table1[[#This Row],[Posting Date]]&lt;&gt;"",$D$10,"")</f>
        <v/>
      </c>
      <c r="S421" s="66"/>
      <c r="T421" s="63"/>
      <c r="U421" s="67"/>
      <c r="V421" s="67"/>
      <c r="W421" s="67" t="str">
        <f t="shared" si="10"/>
        <v/>
      </c>
      <c r="X421" s="159" t="str">
        <f>IF(E421="","",(IF(Table1[[#This Row],[Cur]]="USD",Table1[[#This Row],[Cur_Amount Debit]],Table1[[#This Row],[Cur_Amount Debit]]/Table1[[#This Row],[Exchange Rate]])))</f>
        <v/>
      </c>
      <c r="Y421" s="159" t="str">
        <f>IF(E421="","",(IF(Table1[[#This Row],[Cur]]="USD",Table1[[#This Row],[Cur_Amount Credit]],Table1[[#This Row],[Cur_Amount Credit]]/ExchangeRate)))</f>
        <v/>
      </c>
      <c r="Z421" s="201" t="str">
        <f>IF(E421="","",(Table1[[#This Row],[Debit USD]]-Table1[[#This Row],[Credit USD]]))</f>
        <v/>
      </c>
      <c r="AA421" s="226"/>
      <c r="AB421" s="255"/>
      <c r="AC421" s="1"/>
      <c r="AD421" s="15"/>
      <c r="AE421" s="15" t="str">
        <f>IF(AND(OR(Table1[[#This Row],[Account]]="15030",Table1[[#This Row],[Account]]="15035",Table1[[#This Row],[Account]]="20150"),Table1[[#This Row],[Vendor ID]]=""),1,"")</f>
        <v/>
      </c>
      <c r="AF421" s="15"/>
      <c r="AG421" s="15"/>
      <c r="AH421" s="15"/>
      <c r="AI421" s="46" t="str">
        <f>IF(Table1[[#This Row],[Posting Date]]&lt;&gt;"","GJ-"&amp;CountryID,"")</f>
        <v/>
      </c>
      <c r="AJ421" s="59" t="str">
        <f>IF(Table1[[#This Row],[Posting Date]]&lt;&gt;"",Table1[[#This Row],[Posting Date]],"")</f>
        <v/>
      </c>
      <c r="AK421" s="46"/>
      <c r="AL421" s="46" t="str">
        <f>IF(Table1[[#This Row],[Description]]&lt;&gt;"",Table1[[#This Row],[Description]],"")</f>
        <v/>
      </c>
      <c r="AM421" s="46" t="str">
        <f>IF(Table1[[#This Row],[Posting Date]]&lt;&gt;"",Table1[[#This Row],[Reference Number]],"")</f>
        <v/>
      </c>
      <c r="AN421" s="46" t="str">
        <f>TRIM(Table1[[#This Row],[Line '#]])</f>
        <v/>
      </c>
      <c r="AO421" s="46" t="str">
        <f>TRIM(Table1[[#This Row],[Account]])</f>
        <v/>
      </c>
      <c r="AP421" s="46" t="str">
        <f>IF(Table1[[#This Row],[Posting Date]]&lt;&gt;"",$D$5,"")</f>
        <v/>
      </c>
      <c r="AQ421" s="46" t="str">
        <f>TRIM(Table1[[#This Row],[Departments-Prgrams]])</f>
        <v/>
      </c>
      <c r="AR421" s="46" t="str">
        <f>TRIM(Table1[[#This Row],[Grant]])</f>
        <v/>
      </c>
      <c r="AS421" s="46" t="str">
        <f>TRIM(Table1[[#This Row],[Staff ID]])</f>
        <v/>
      </c>
      <c r="AT421" s="46" t="str">
        <f>IF(TRIM(Table1[[#This Row],[Budget Code]])=0,"",TRIM(Table1[[#This Row],[Budget Code]]))</f>
        <v/>
      </c>
      <c r="AU421" s="46" t="str">
        <f>IF(Table1[[#This Row],[Line Description]]&lt;&gt;"",Table1[[#This Row],[Line Description]],"")</f>
        <v/>
      </c>
      <c r="AV421" s="46" t="str">
        <f>IF(Table1[[#This Row],[Cur_Amount Debit]]&gt;0,ROUND(Table1[[#This Row],[Cur_Amount Debit]],2),"")</f>
        <v/>
      </c>
      <c r="AW421" s="46" t="str">
        <f>IF(Table1[[#This Row],[Cur_Amount Credit]]&gt;0,ROUND(Table1[[#This Row],[Cur_Amount Credit]],2),"")</f>
        <v/>
      </c>
      <c r="AX421" s="46" t="str">
        <f>LEFT(Table1[[#This Row],[Cur]],3)</f>
        <v/>
      </c>
      <c r="AY421" s="59"/>
      <c r="AZ421" s="46"/>
      <c r="BA421" s="46" t="str">
        <f>IF(Table1[[#This Row],[Cur]]&lt;&gt;"",IF(Table1[[#This Row],[Cur]]="USD","",ExchangeRate),"")</f>
        <v/>
      </c>
      <c r="BB421" s="46" t="str">
        <f>IF(Table1[[#This Row],[Grant]]&lt;&gt;"",VLOOKUP(Table1[[#This Row],[Grant]],Grants!B:D,3),"")</f>
        <v/>
      </c>
      <c r="BC421" s="46" t="str">
        <f>TRIM(Table1[[#This Row],[Vendor ID]])</f>
        <v/>
      </c>
      <c r="BD421">
        <f>IF(Table1[[#This Row],[Reference Number]]=Q420,BD420,BD420+1)</f>
        <v>0</v>
      </c>
    </row>
    <row r="422" spans="1:56" ht="11.25" customHeight="1" x14ac:dyDescent="0.25">
      <c r="A422" s="1"/>
      <c r="B422" s="88" t="str">
        <f>IF(Table1[[#This Row],[Posting Date]]&lt;&gt;"",IF(Table1[[#This Row],[Reference Number]]=Q421,B421+1,1),"")</f>
        <v/>
      </c>
      <c r="C422" s="61"/>
      <c r="D422" s="61"/>
      <c r="E422" s="138"/>
      <c r="F422" s="141" t="str">
        <f>IFERROR(IF(VLOOKUP(Table1[[#This Row],[Budget Code Description]],Dimentions!$X$6:$AC$139,2,FALSE)="","",VLOOKUP(Table1[[#This Row],[Budget Code Description]],Dimentions!$X$6:$AC$139,2,FALSE)),"")</f>
        <v/>
      </c>
      <c r="G422" s="141"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1" t="str">
        <f>IFERROR(VLOOKUP(Table1[[#This Row],[Budget Code Description]],Table6[#All],8,FALSE),"")</f>
        <v/>
      </c>
      <c r="L422" s="63"/>
      <c r="M422" s="65" t="str">
        <f>IFERROR(VLOOKUP(Table1[[#This Row],[Staff ID]],Table2[],2,FALSE),"")</f>
        <v/>
      </c>
      <c r="N422" s="209" t="str">
        <f>IFERROR(IF(VLOOKUP(Table1[[#This Row],[Budget Code Description]],Dimentions!$X$6:$AC$134,4,FALSE)="","",VLOOKUP(Table1[[#This Row],[Budget Code Description]],Dimentions!$X$6:$AC$134,4,FALSE)),"")</f>
        <v/>
      </c>
      <c r="O422" s="65" t="str">
        <f>IFERROR(VLOOKUP(Table1[[#This Row],[Vendor ID]],Table549[],2,FALSE),"")</f>
        <v/>
      </c>
      <c r="P422" s="63"/>
      <c r="Q422" s="141" t="str">
        <f>IF(Table1[[#This Row],[Posting Date]]&lt;&gt;"",$D$9,"")</f>
        <v/>
      </c>
      <c r="R422" s="157" t="str">
        <f>IF(Table1[[#This Row],[Posting Date]]&lt;&gt;"",$D$10,"")</f>
        <v/>
      </c>
      <c r="S422" s="66"/>
      <c r="T422" s="63"/>
      <c r="U422" s="67"/>
      <c r="V422" s="67"/>
      <c r="W422" s="67" t="str">
        <f t="shared" si="10"/>
        <v/>
      </c>
      <c r="X422" s="159" t="str">
        <f>IF(E422="","",(IF(Table1[[#This Row],[Cur]]="USD",Table1[[#This Row],[Cur_Amount Debit]],Table1[[#This Row],[Cur_Amount Debit]]/Table1[[#This Row],[Exchange Rate]])))</f>
        <v/>
      </c>
      <c r="Y422" s="159" t="str">
        <f>IF(E422="","",(IF(Table1[[#This Row],[Cur]]="USD",Table1[[#This Row],[Cur_Amount Credit]],Table1[[#This Row],[Cur_Amount Credit]]/ExchangeRate)))</f>
        <v/>
      </c>
      <c r="Z422" s="201" t="str">
        <f>IF(E422="","",(Table1[[#This Row],[Debit USD]]-Table1[[#This Row],[Credit USD]]))</f>
        <v/>
      </c>
      <c r="AA422" s="226"/>
      <c r="AB422" s="255"/>
      <c r="AC422" s="1"/>
      <c r="AD422" s="15"/>
      <c r="AE422" s="15" t="str">
        <f>IF(AND(OR(Table1[[#This Row],[Account]]="15030",Table1[[#This Row],[Account]]="15035",Table1[[#This Row],[Account]]="20150"),Table1[[#This Row],[Vendor ID]]=""),1,"")</f>
        <v/>
      </c>
      <c r="AF422" s="15"/>
      <c r="AG422" s="15"/>
      <c r="AH422" s="15"/>
      <c r="AI422" s="46" t="str">
        <f>IF(Table1[[#This Row],[Posting Date]]&lt;&gt;"","GJ-"&amp;CountryID,"")</f>
        <v/>
      </c>
      <c r="AJ422" s="59" t="str">
        <f>IF(Table1[[#This Row],[Posting Date]]&lt;&gt;"",Table1[[#This Row],[Posting Date]],"")</f>
        <v/>
      </c>
      <c r="AK422" s="46"/>
      <c r="AL422" s="46" t="str">
        <f>IF(Table1[[#This Row],[Description]]&lt;&gt;"",Table1[[#This Row],[Description]],"")</f>
        <v/>
      </c>
      <c r="AM422" s="46" t="str">
        <f>IF(Table1[[#This Row],[Posting Date]]&lt;&gt;"",Table1[[#This Row],[Reference Number]],"")</f>
        <v/>
      </c>
      <c r="AN422" s="46" t="str">
        <f>TRIM(Table1[[#This Row],[Line '#]])</f>
        <v/>
      </c>
      <c r="AO422" s="46" t="str">
        <f>TRIM(Table1[[#This Row],[Account]])</f>
        <v/>
      </c>
      <c r="AP422" s="46" t="str">
        <f>IF(Table1[[#This Row],[Posting Date]]&lt;&gt;"",$D$5,"")</f>
        <v/>
      </c>
      <c r="AQ422" s="46" t="str">
        <f>TRIM(Table1[[#This Row],[Departments-Prgrams]])</f>
        <v/>
      </c>
      <c r="AR422" s="46" t="str">
        <f>TRIM(Table1[[#This Row],[Grant]])</f>
        <v/>
      </c>
      <c r="AS422" s="46" t="str">
        <f>TRIM(Table1[[#This Row],[Staff ID]])</f>
        <v/>
      </c>
      <c r="AT422" s="46" t="str">
        <f>IF(TRIM(Table1[[#This Row],[Budget Code]])=0,"",TRIM(Table1[[#This Row],[Budget Code]]))</f>
        <v/>
      </c>
      <c r="AU422" s="46" t="str">
        <f>IF(Table1[[#This Row],[Line Description]]&lt;&gt;"",Table1[[#This Row],[Line Description]],"")</f>
        <v/>
      </c>
      <c r="AV422" s="46" t="str">
        <f>IF(Table1[[#This Row],[Cur_Amount Debit]]&gt;0,ROUND(Table1[[#This Row],[Cur_Amount Debit]],2),"")</f>
        <v/>
      </c>
      <c r="AW422" s="46" t="str">
        <f>IF(Table1[[#This Row],[Cur_Amount Credit]]&gt;0,ROUND(Table1[[#This Row],[Cur_Amount Credit]],2),"")</f>
        <v/>
      </c>
      <c r="AX422" s="46" t="str">
        <f>LEFT(Table1[[#This Row],[Cur]],3)</f>
        <v/>
      </c>
      <c r="AY422" s="59"/>
      <c r="AZ422" s="46"/>
      <c r="BA422" s="46" t="str">
        <f>IF(Table1[[#This Row],[Cur]]&lt;&gt;"",IF(Table1[[#This Row],[Cur]]="USD","",ExchangeRate),"")</f>
        <v/>
      </c>
      <c r="BB422" s="46" t="str">
        <f>IF(Table1[[#This Row],[Grant]]&lt;&gt;"",VLOOKUP(Table1[[#This Row],[Grant]],Grants!B:D,3),"")</f>
        <v/>
      </c>
      <c r="BC422" s="46" t="str">
        <f>TRIM(Table1[[#This Row],[Vendor ID]])</f>
        <v/>
      </c>
      <c r="BD422">
        <f>IF(Table1[[#This Row],[Reference Number]]=Q421,BD421,BD421+1)</f>
        <v>0</v>
      </c>
    </row>
    <row r="423" spans="1:56" ht="11.25" customHeight="1" x14ac:dyDescent="0.25">
      <c r="A423" s="1"/>
      <c r="B423" s="88" t="str">
        <f>IF(Table1[[#This Row],[Posting Date]]&lt;&gt;"",IF(Table1[[#This Row],[Reference Number]]=Q422,B422+1,1),"")</f>
        <v/>
      </c>
      <c r="C423" s="61"/>
      <c r="D423" s="61"/>
      <c r="E423" s="138"/>
      <c r="F423" s="141" t="str">
        <f>IFERROR(IF(VLOOKUP(Table1[[#This Row],[Budget Code Description]],Dimentions!$X$6:$AC$139,2,FALSE)="","",VLOOKUP(Table1[[#This Row],[Budget Code Description]],Dimentions!$X$6:$AC$139,2,FALSE)),"")</f>
        <v/>
      </c>
      <c r="G423" s="141"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1" t="str">
        <f>IFERROR(VLOOKUP(Table1[[#This Row],[Budget Code Description]],Table6[#All],8,FALSE),"")</f>
        <v/>
      </c>
      <c r="L423" s="63"/>
      <c r="M423" s="65" t="str">
        <f>IFERROR(VLOOKUP(Table1[[#This Row],[Staff ID]],Table2[],2,FALSE),"")</f>
        <v/>
      </c>
      <c r="N423" s="209" t="str">
        <f>IFERROR(IF(VLOOKUP(Table1[[#This Row],[Budget Code Description]],Dimentions!$X$6:$AC$134,4,FALSE)="","",VLOOKUP(Table1[[#This Row],[Budget Code Description]],Dimentions!$X$6:$AC$134,4,FALSE)),"")</f>
        <v/>
      </c>
      <c r="O423" s="65" t="str">
        <f>IFERROR(VLOOKUP(Table1[[#This Row],[Vendor ID]],Table549[],2,FALSE),"")</f>
        <v/>
      </c>
      <c r="P423" s="63"/>
      <c r="Q423" s="141" t="str">
        <f>IF(Table1[[#This Row],[Posting Date]]&lt;&gt;"",$D$9,"")</f>
        <v/>
      </c>
      <c r="R423" s="157" t="str">
        <f>IF(Table1[[#This Row],[Posting Date]]&lt;&gt;"",$D$10,"")</f>
        <v/>
      </c>
      <c r="S423" s="66"/>
      <c r="T423" s="63"/>
      <c r="U423" s="67"/>
      <c r="V423" s="67"/>
      <c r="W423" s="67" t="str">
        <f t="shared" si="10"/>
        <v/>
      </c>
      <c r="X423" s="159" t="str">
        <f>IF(E423="","",(IF(Table1[[#This Row],[Cur]]="USD",Table1[[#This Row],[Cur_Amount Debit]],Table1[[#This Row],[Cur_Amount Debit]]/Table1[[#This Row],[Exchange Rate]])))</f>
        <v/>
      </c>
      <c r="Y423" s="159" t="str">
        <f>IF(E423="","",(IF(Table1[[#This Row],[Cur]]="USD",Table1[[#This Row],[Cur_Amount Credit]],Table1[[#This Row],[Cur_Amount Credit]]/ExchangeRate)))</f>
        <v/>
      </c>
      <c r="Z423" s="201" t="str">
        <f>IF(E423="","",(Table1[[#This Row],[Debit USD]]-Table1[[#This Row],[Credit USD]]))</f>
        <v/>
      </c>
      <c r="AA423" s="226"/>
      <c r="AB423" s="255"/>
      <c r="AC423" s="1"/>
      <c r="AD423" s="15"/>
      <c r="AE423" s="15" t="str">
        <f>IF(AND(OR(Table1[[#This Row],[Account]]="15030",Table1[[#This Row],[Account]]="15035",Table1[[#This Row],[Account]]="20150"),Table1[[#This Row],[Vendor ID]]=""),1,"")</f>
        <v/>
      </c>
      <c r="AF423" s="15"/>
      <c r="AG423" s="15"/>
      <c r="AH423" s="15"/>
      <c r="AI423" s="46" t="str">
        <f>IF(Table1[[#This Row],[Posting Date]]&lt;&gt;"","GJ-"&amp;CountryID,"")</f>
        <v/>
      </c>
      <c r="AJ423" s="59" t="str">
        <f>IF(Table1[[#This Row],[Posting Date]]&lt;&gt;"",Table1[[#This Row],[Posting Date]],"")</f>
        <v/>
      </c>
      <c r="AK423" s="46"/>
      <c r="AL423" s="46" t="str">
        <f>IF(Table1[[#This Row],[Description]]&lt;&gt;"",Table1[[#This Row],[Description]],"")</f>
        <v/>
      </c>
      <c r="AM423" s="46" t="str">
        <f>IF(Table1[[#This Row],[Posting Date]]&lt;&gt;"",Table1[[#This Row],[Reference Number]],"")</f>
        <v/>
      </c>
      <c r="AN423" s="46" t="str">
        <f>TRIM(Table1[[#This Row],[Line '#]])</f>
        <v/>
      </c>
      <c r="AO423" s="46" t="str">
        <f>TRIM(Table1[[#This Row],[Account]])</f>
        <v/>
      </c>
      <c r="AP423" s="46" t="str">
        <f>IF(Table1[[#This Row],[Posting Date]]&lt;&gt;"",$D$5,"")</f>
        <v/>
      </c>
      <c r="AQ423" s="46" t="str">
        <f>TRIM(Table1[[#This Row],[Departments-Prgrams]])</f>
        <v/>
      </c>
      <c r="AR423" s="46" t="str">
        <f>TRIM(Table1[[#This Row],[Grant]])</f>
        <v/>
      </c>
      <c r="AS423" s="46" t="str">
        <f>TRIM(Table1[[#This Row],[Staff ID]])</f>
        <v/>
      </c>
      <c r="AT423" s="46" t="str">
        <f>IF(TRIM(Table1[[#This Row],[Budget Code]])=0,"",TRIM(Table1[[#This Row],[Budget Code]]))</f>
        <v/>
      </c>
      <c r="AU423" s="46" t="str">
        <f>IF(Table1[[#This Row],[Line Description]]&lt;&gt;"",Table1[[#This Row],[Line Description]],"")</f>
        <v/>
      </c>
      <c r="AV423" s="46" t="str">
        <f>IF(Table1[[#This Row],[Cur_Amount Debit]]&gt;0,ROUND(Table1[[#This Row],[Cur_Amount Debit]],2),"")</f>
        <v/>
      </c>
      <c r="AW423" s="46" t="str">
        <f>IF(Table1[[#This Row],[Cur_Amount Credit]]&gt;0,ROUND(Table1[[#This Row],[Cur_Amount Credit]],2),"")</f>
        <v/>
      </c>
      <c r="AX423" s="46" t="str">
        <f>LEFT(Table1[[#This Row],[Cur]],3)</f>
        <v/>
      </c>
      <c r="AY423" s="59"/>
      <c r="AZ423" s="46"/>
      <c r="BA423" s="46" t="str">
        <f>IF(Table1[[#This Row],[Cur]]&lt;&gt;"",IF(Table1[[#This Row],[Cur]]="USD","",ExchangeRate),"")</f>
        <v/>
      </c>
      <c r="BB423" s="46" t="str">
        <f>IF(Table1[[#This Row],[Grant]]&lt;&gt;"",VLOOKUP(Table1[[#This Row],[Grant]],Grants!B:D,3),"")</f>
        <v/>
      </c>
      <c r="BC423" s="46" t="str">
        <f>TRIM(Table1[[#This Row],[Vendor ID]])</f>
        <v/>
      </c>
      <c r="BD423">
        <f>IF(Table1[[#This Row],[Reference Number]]=Q422,BD422,BD422+1)</f>
        <v>0</v>
      </c>
    </row>
    <row r="424" spans="1:56" ht="11.25" customHeight="1" x14ac:dyDescent="0.25">
      <c r="A424" s="1"/>
      <c r="B424" s="88" t="str">
        <f>IF(Table1[[#This Row],[Posting Date]]&lt;&gt;"",IF(Table1[[#This Row],[Reference Number]]=Q423,B423+1,1),"")</f>
        <v/>
      </c>
      <c r="C424" s="61"/>
      <c r="D424" s="61"/>
      <c r="E424" s="138"/>
      <c r="F424" s="141" t="str">
        <f>IFERROR(IF(VLOOKUP(Table1[[#This Row],[Budget Code Description]],Dimentions!$X$6:$AC$139,2,FALSE)="","",VLOOKUP(Table1[[#This Row],[Budget Code Description]],Dimentions!$X$6:$AC$139,2,FALSE)),"")</f>
        <v/>
      </c>
      <c r="G424" s="141"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1" t="str">
        <f>IFERROR(VLOOKUP(Table1[[#This Row],[Budget Code Description]],Table6[#All],8,FALSE),"")</f>
        <v/>
      </c>
      <c r="L424" s="63"/>
      <c r="M424" s="65" t="str">
        <f>IFERROR(VLOOKUP(Table1[[#This Row],[Staff ID]],Table2[],2,FALSE),"")</f>
        <v/>
      </c>
      <c r="N424" s="209" t="str">
        <f>IFERROR(IF(VLOOKUP(Table1[[#This Row],[Budget Code Description]],Dimentions!$X$6:$AC$134,4,FALSE)="","",VLOOKUP(Table1[[#This Row],[Budget Code Description]],Dimentions!$X$6:$AC$134,4,FALSE)),"")</f>
        <v/>
      </c>
      <c r="O424" s="65" t="str">
        <f>IFERROR(VLOOKUP(Table1[[#This Row],[Vendor ID]],Table549[],2,FALSE),"")</f>
        <v/>
      </c>
      <c r="P424" s="63"/>
      <c r="Q424" s="141" t="str">
        <f>IF(Table1[[#This Row],[Posting Date]]&lt;&gt;"",$D$9,"")</f>
        <v/>
      </c>
      <c r="R424" s="157" t="str">
        <f>IF(Table1[[#This Row],[Posting Date]]&lt;&gt;"",$D$10,"")</f>
        <v/>
      </c>
      <c r="S424" s="66"/>
      <c r="T424" s="63"/>
      <c r="U424" s="67"/>
      <c r="V424" s="67"/>
      <c r="W424" s="67" t="str">
        <f t="shared" si="10"/>
        <v/>
      </c>
      <c r="X424" s="159" t="str">
        <f>IF(E424="","",(IF(Table1[[#This Row],[Cur]]="USD",Table1[[#This Row],[Cur_Amount Debit]],Table1[[#This Row],[Cur_Amount Debit]]/Table1[[#This Row],[Exchange Rate]])))</f>
        <v/>
      </c>
      <c r="Y424" s="159" t="str">
        <f>IF(E424="","",(IF(Table1[[#This Row],[Cur]]="USD",Table1[[#This Row],[Cur_Amount Credit]],Table1[[#This Row],[Cur_Amount Credit]]/ExchangeRate)))</f>
        <v/>
      </c>
      <c r="Z424" s="201" t="str">
        <f>IF(E424="","",(Table1[[#This Row],[Debit USD]]-Table1[[#This Row],[Credit USD]]))</f>
        <v/>
      </c>
      <c r="AA424" s="226"/>
      <c r="AB424" s="255"/>
      <c r="AC424" s="1"/>
      <c r="AD424" s="15"/>
      <c r="AE424" s="15" t="str">
        <f>IF(AND(OR(Table1[[#This Row],[Account]]="15030",Table1[[#This Row],[Account]]="15035",Table1[[#This Row],[Account]]="20150"),Table1[[#This Row],[Vendor ID]]=""),1,"")</f>
        <v/>
      </c>
      <c r="AF424" s="15"/>
      <c r="AG424" s="15"/>
      <c r="AH424" s="15"/>
      <c r="AI424" s="46" t="str">
        <f>IF(Table1[[#This Row],[Posting Date]]&lt;&gt;"","GJ-"&amp;CountryID,"")</f>
        <v/>
      </c>
      <c r="AJ424" s="59" t="str">
        <f>IF(Table1[[#This Row],[Posting Date]]&lt;&gt;"",Table1[[#This Row],[Posting Date]],"")</f>
        <v/>
      </c>
      <c r="AK424" s="46"/>
      <c r="AL424" s="46" t="str">
        <f>IF(Table1[[#This Row],[Description]]&lt;&gt;"",Table1[[#This Row],[Description]],"")</f>
        <v/>
      </c>
      <c r="AM424" s="46" t="str">
        <f>IF(Table1[[#This Row],[Posting Date]]&lt;&gt;"",Table1[[#This Row],[Reference Number]],"")</f>
        <v/>
      </c>
      <c r="AN424" s="46" t="str">
        <f>TRIM(Table1[[#This Row],[Line '#]])</f>
        <v/>
      </c>
      <c r="AO424" s="46" t="str">
        <f>TRIM(Table1[[#This Row],[Account]])</f>
        <v/>
      </c>
      <c r="AP424" s="46" t="str">
        <f>IF(Table1[[#This Row],[Posting Date]]&lt;&gt;"",$D$5,"")</f>
        <v/>
      </c>
      <c r="AQ424" s="46" t="str">
        <f>TRIM(Table1[[#This Row],[Departments-Prgrams]])</f>
        <v/>
      </c>
      <c r="AR424" s="46" t="str">
        <f>TRIM(Table1[[#This Row],[Grant]])</f>
        <v/>
      </c>
      <c r="AS424" s="46" t="str">
        <f>TRIM(Table1[[#This Row],[Staff ID]])</f>
        <v/>
      </c>
      <c r="AT424" s="46" t="str">
        <f>IF(TRIM(Table1[[#This Row],[Budget Code]])=0,"",TRIM(Table1[[#This Row],[Budget Code]]))</f>
        <v/>
      </c>
      <c r="AU424" s="46" t="str">
        <f>IF(Table1[[#This Row],[Line Description]]&lt;&gt;"",Table1[[#This Row],[Line Description]],"")</f>
        <v/>
      </c>
      <c r="AV424" s="46" t="str">
        <f>IF(Table1[[#This Row],[Cur_Amount Debit]]&gt;0,ROUND(Table1[[#This Row],[Cur_Amount Debit]],2),"")</f>
        <v/>
      </c>
      <c r="AW424" s="46" t="str">
        <f>IF(Table1[[#This Row],[Cur_Amount Credit]]&gt;0,ROUND(Table1[[#This Row],[Cur_Amount Credit]],2),"")</f>
        <v/>
      </c>
      <c r="AX424" s="46" t="str">
        <f>LEFT(Table1[[#This Row],[Cur]],3)</f>
        <v/>
      </c>
      <c r="AY424" s="59"/>
      <c r="AZ424" s="46"/>
      <c r="BA424" s="46" t="str">
        <f>IF(Table1[[#This Row],[Cur]]&lt;&gt;"",IF(Table1[[#This Row],[Cur]]="USD","",ExchangeRate),"")</f>
        <v/>
      </c>
      <c r="BB424" s="46" t="str">
        <f>IF(Table1[[#This Row],[Grant]]&lt;&gt;"",VLOOKUP(Table1[[#This Row],[Grant]],Grants!B:D,3),"")</f>
        <v/>
      </c>
      <c r="BC424" s="46" t="str">
        <f>TRIM(Table1[[#This Row],[Vendor ID]])</f>
        <v/>
      </c>
      <c r="BD424">
        <f>IF(Table1[[#This Row],[Reference Number]]=Q423,BD423,BD423+1)</f>
        <v>0</v>
      </c>
    </row>
    <row r="425" spans="1:56" ht="11.25" customHeight="1" x14ac:dyDescent="0.25">
      <c r="A425" s="1"/>
      <c r="B425" s="88" t="str">
        <f>IF(Table1[[#This Row],[Posting Date]]&lt;&gt;"",IF(Table1[[#This Row],[Reference Number]]=Q424,B424+1,1),"")</f>
        <v/>
      </c>
      <c r="C425" s="61"/>
      <c r="D425" s="61"/>
      <c r="E425" s="138"/>
      <c r="F425" s="141" t="str">
        <f>IFERROR(IF(VLOOKUP(Table1[[#This Row],[Budget Code Description]],Dimentions!$X$6:$AC$139,2,FALSE)="","",VLOOKUP(Table1[[#This Row],[Budget Code Description]],Dimentions!$X$6:$AC$139,2,FALSE)),"")</f>
        <v/>
      </c>
      <c r="G425" s="141"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1" t="str">
        <f>IFERROR(VLOOKUP(Table1[[#This Row],[Budget Code Description]],Table6[#All],8,FALSE),"")</f>
        <v/>
      </c>
      <c r="L425" s="63"/>
      <c r="M425" s="65" t="str">
        <f>IFERROR(VLOOKUP(Table1[[#This Row],[Staff ID]],Table2[],2,FALSE),"")</f>
        <v/>
      </c>
      <c r="N425" s="209" t="str">
        <f>IFERROR(IF(VLOOKUP(Table1[[#This Row],[Budget Code Description]],Dimentions!$X$6:$AC$134,4,FALSE)="","",VLOOKUP(Table1[[#This Row],[Budget Code Description]],Dimentions!$X$6:$AC$134,4,FALSE)),"")</f>
        <v/>
      </c>
      <c r="O425" s="65" t="str">
        <f>IFERROR(VLOOKUP(Table1[[#This Row],[Vendor ID]],Table549[],2,FALSE),"")</f>
        <v/>
      </c>
      <c r="P425" s="63"/>
      <c r="Q425" s="141" t="str">
        <f>IF(Table1[[#This Row],[Posting Date]]&lt;&gt;"",$D$9,"")</f>
        <v/>
      </c>
      <c r="R425" s="157" t="str">
        <f>IF(Table1[[#This Row],[Posting Date]]&lt;&gt;"",$D$10,"")</f>
        <v/>
      </c>
      <c r="S425" s="66"/>
      <c r="T425" s="63"/>
      <c r="U425" s="67"/>
      <c r="V425" s="67"/>
      <c r="W425" s="67" t="str">
        <f t="shared" si="10"/>
        <v/>
      </c>
      <c r="X425" s="159" t="str">
        <f>IF(E425="","",(IF(Table1[[#This Row],[Cur]]="USD",Table1[[#This Row],[Cur_Amount Debit]],Table1[[#This Row],[Cur_Amount Debit]]/Table1[[#This Row],[Exchange Rate]])))</f>
        <v/>
      </c>
      <c r="Y425" s="159" t="str">
        <f>IF(E425="","",(IF(Table1[[#This Row],[Cur]]="USD",Table1[[#This Row],[Cur_Amount Credit]],Table1[[#This Row],[Cur_Amount Credit]]/ExchangeRate)))</f>
        <v/>
      </c>
      <c r="Z425" s="201" t="str">
        <f>IF(E425="","",(Table1[[#This Row],[Debit USD]]-Table1[[#This Row],[Credit USD]]))</f>
        <v/>
      </c>
      <c r="AA425" s="226"/>
      <c r="AB425" s="255"/>
      <c r="AC425" s="1"/>
      <c r="AD425" s="15"/>
      <c r="AE425" s="15" t="str">
        <f>IF(AND(OR(Table1[[#This Row],[Account]]="15030",Table1[[#This Row],[Account]]="15035",Table1[[#This Row],[Account]]="20150"),Table1[[#This Row],[Vendor ID]]=""),1,"")</f>
        <v/>
      </c>
      <c r="AF425" s="15"/>
      <c r="AG425" s="15"/>
      <c r="AH425" s="15"/>
      <c r="AI425" s="46" t="str">
        <f>IF(Table1[[#This Row],[Posting Date]]&lt;&gt;"","GJ-"&amp;CountryID,"")</f>
        <v/>
      </c>
      <c r="AJ425" s="59" t="str">
        <f>IF(Table1[[#This Row],[Posting Date]]&lt;&gt;"",Table1[[#This Row],[Posting Date]],"")</f>
        <v/>
      </c>
      <c r="AK425" s="46"/>
      <c r="AL425" s="46" t="str">
        <f>IF(Table1[[#This Row],[Description]]&lt;&gt;"",Table1[[#This Row],[Description]],"")</f>
        <v/>
      </c>
      <c r="AM425" s="46" t="str">
        <f>IF(Table1[[#This Row],[Posting Date]]&lt;&gt;"",Table1[[#This Row],[Reference Number]],"")</f>
        <v/>
      </c>
      <c r="AN425" s="46" t="str">
        <f>TRIM(Table1[[#This Row],[Line '#]])</f>
        <v/>
      </c>
      <c r="AO425" s="46" t="str">
        <f>TRIM(Table1[[#This Row],[Account]])</f>
        <v/>
      </c>
      <c r="AP425" s="46" t="str">
        <f>IF(Table1[[#This Row],[Posting Date]]&lt;&gt;"",$D$5,"")</f>
        <v/>
      </c>
      <c r="AQ425" s="46" t="str">
        <f>TRIM(Table1[[#This Row],[Departments-Prgrams]])</f>
        <v/>
      </c>
      <c r="AR425" s="46" t="str">
        <f>TRIM(Table1[[#This Row],[Grant]])</f>
        <v/>
      </c>
      <c r="AS425" s="46" t="str">
        <f>TRIM(Table1[[#This Row],[Staff ID]])</f>
        <v/>
      </c>
      <c r="AT425" s="46" t="str">
        <f>IF(TRIM(Table1[[#This Row],[Budget Code]])=0,"",TRIM(Table1[[#This Row],[Budget Code]]))</f>
        <v/>
      </c>
      <c r="AU425" s="46" t="str">
        <f>IF(Table1[[#This Row],[Line Description]]&lt;&gt;"",Table1[[#This Row],[Line Description]],"")</f>
        <v/>
      </c>
      <c r="AV425" s="46" t="str">
        <f>IF(Table1[[#This Row],[Cur_Amount Debit]]&gt;0,ROUND(Table1[[#This Row],[Cur_Amount Debit]],2),"")</f>
        <v/>
      </c>
      <c r="AW425" s="46" t="str">
        <f>IF(Table1[[#This Row],[Cur_Amount Credit]]&gt;0,ROUND(Table1[[#This Row],[Cur_Amount Credit]],2),"")</f>
        <v/>
      </c>
      <c r="AX425" s="46" t="str">
        <f>LEFT(Table1[[#This Row],[Cur]],3)</f>
        <v/>
      </c>
      <c r="AY425" s="59"/>
      <c r="AZ425" s="46"/>
      <c r="BA425" s="46" t="str">
        <f>IF(Table1[[#This Row],[Cur]]&lt;&gt;"",IF(Table1[[#This Row],[Cur]]="USD","",ExchangeRate),"")</f>
        <v/>
      </c>
      <c r="BB425" s="46" t="str">
        <f>IF(Table1[[#This Row],[Grant]]&lt;&gt;"",VLOOKUP(Table1[[#This Row],[Grant]],Grants!B:D,3),"")</f>
        <v/>
      </c>
      <c r="BC425" s="46" t="str">
        <f>TRIM(Table1[[#This Row],[Vendor ID]])</f>
        <v/>
      </c>
      <c r="BD425">
        <f>IF(Table1[[#This Row],[Reference Number]]=Q424,BD424,BD424+1)</f>
        <v>0</v>
      </c>
    </row>
    <row r="426" spans="1:56" ht="11.25" customHeight="1" x14ac:dyDescent="0.25">
      <c r="A426" s="1"/>
      <c r="B426" s="88" t="str">
        <f>IF(Table1[[#This Row],[Posting Date]]&lt;&gt;"",IF(Table1[[#This Row],[Reference Number]]=Q425,B425+1,1),"")</f>
        <v/>
      </c>
      <c r="C426" s="61"/>
      <c r="D426" s="61"/>
      <c r="E426" s="138"/>
      <c r="F426" s="141" t="str">
        <f>IFERROR(IF(VLOOKUP(Table1[[#This Row],[Budget Code Description]],Dimentions!$X$6:$AC$139,2,FALSE)="","",VLOOKUP(Table1[[#This Row],[Budget Code Description]],Dimentions!$X$6:$AC$139,2,FALSE)),"")</f>
        <v/>
      </c>
      <c r="G426" s="141"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1" t="str">
        <f>IFERROR(VLOOKUP(Table1[[#This Row],[Budget Code Description]],Table6[#All],8,FALSE),"")</f>
        <v/>
      </c>
      <c r="L426" s="63"/>
      <c r="M426" s="65" t="str">
        <f>IFERROR(VLOOKUP(Table1[[#This Row],[Staff ID]],Table2[],2,FALSE),"")</f>
        <v/>
      </c>
      <c r="N426" s="209" t="str">
        <f>IFERROR(IF(VLOOKUP(Table1[[#This Row],[Budget Code Description]],Dimentions!$X$6:$AC$134,4,FALSE)="","",VLOOKUP(Table1[[#This Row],[Budget Code Description]],Dimentions!$X$6:$AC$134,4,FALSE)),"")</f>
        <v/>
      </c>
      <c r="O426" s="65" t="str">
        <f>IFERROR(VLOOKUP(Table1[[#This Row],[Vendor ID]],Table549[],2,FALSE),"")</f>
        <v/>
      </c>
      <c r="P426" s="63"/>
      <c r="Q426" s="141" t="str">
        <f>IF(Table1[[#This Row],[Posting Date]]&lt;&gt;"",$D$9,"")</f>
        <v/>
      </c>
      <c r="R426" s="157" t="str">
        <f>IF(Table1[[#This Row],[Posting Date]]&lt;&gt;"",$D$10,"")</f>
        <v/>
      </c>
      <c r="S426" s="66"/>
      <c r="T426" s="63"/>
      <c r="U426" s="67"/>
      <c r="V426" s="67"/>
      <c r="W426" s="67" t="str">
        <f t="shared" si="10"/>
        <v/>
      </c>
      <c r="X426" s="159" t="str">
        <f>IF(E426="","",(IF(Table1[[#This Row],[Cur]]="USD",Table1[[#This Row],[Cur_Amount Debit]],Table1[[#This Row],[Cur_Amount Debit]]/Table1[[#This Row],[Exchange Rate]])))</f>
        <v/>
      </c>
      <c r="Y426" s="159" t="str">
        <f>IF(E426="","",(IF(Table1[[#This Row],[Cur]]="USD",Table1[[#This Row],[Cur_Amount Credit]],Table1[[#This Row],[Cur_Amount Credit]]/ExchangeRate)))</f>
        <v/>
      </c>
      <c r="Z426" s="201" t="str">
        <f>IF(E426="","",(Table1[[#This Row],[Debit USD]]-Table1[[#This Row],[Credit USD]]))</f>
        <v/>
      </c>
      <c r="AA426" s="226"/>
      <c r="AB426" s="255"/>
      <c r="AC426" s="1"/>
      <c r="AD426" s="15"/>
      <c r="AE426" s="15" t="str">
        <f>IF(AND(OR(Table1[[#This Row],[Account]]="15030",Table1[[#This Row],[Account]]="15035",Table1[[#This Row],[Account]]="20150"),Table1[[#This Row],[Vendor ID]]=""),1,"")</f>
        <v/>
      </c>
      <c r="AF426" s="15"/>
      <c r="AG426" s="15"/>
      <c r="AH426" s="15"/>
      <c r="AI426" s="46" t="str">
        <f>IF(Table1[[#This Row],[Posting Date]]&lt;&gt;"","GJ-"&amp;CountryID,"")</f>
        <v/>
      </c>
      <c r="AJ426" s="59" t="str">
        <f>IF(Table1[[#This Row],[Posting Date]]&lt;&gt;"",Table1[[#This Row],[Posting Date]],"")</f>
        <v/>
      </c>
      <c r="AK426" s="46"/>
      <c r="AL426" s="46" t="str">
        <f>IF(Table1[[#This Row],[Description]]&lt;&gt;"",Table1[[#This Row],[Description]],"")</f>
        <v/>
      </c>
      <c r="AM426" s="46" t="str">
        <f>IF(Table1[[#This Row],[Posting Date]]&lt;&gt;"",Table1[[#This Row],[Reference Number]],"")</f>
        <v/>
      </c>
      <c r="AN426" s="46" t="str">
        <f>TRIM(Table1[[#This Row],[Line '#]])</f>
        <v/>
      </c>
      <c r="AO426" s="46" t="str">
        <f>TRIM(Table1[[#This Row],[Account]])</f>
        <v/>
      </c>
      <c r="AP426" s="46" t="str">
        <f>IF(Table1[[#This Row],[Posting Date]]&lt;&gt;"",$D$5,"")</f>
        <v/>
      </c>
      <c r="AQ426" s="46" t="str">
        <f>TRIM(Table1[[#This Row],[Departments-Prgrams]])</f>
        <v/>
      </c>
      <c r="AR426" s="46" t="str">
        <f>TRIM(Table1[[#This Row],[Grant]])</f>
        <v/>
      </c>
      <c r="AS426" s="46" t="str">
        <f>TRIM(Table1[[#This Row],[Staff ID]])</f>
        <v/>
      </c>
      <c r="AT426" s="46" t="str">
        <f>IF(TRIM(Table1[[#This Row],[Budget Code]])=0,"",TRIM(Table1[[#This Row],[Budget Code]]))</f>
        <v/>
      </c>
      <c r="AU426" s="46" t="str">
        <f>IF(Table1[[#This Row],[Line Description]]&lt;&gt;"",Table1[[#This Row],[Line Description]],"")</f>
        <v/>
      </c>
      <c r="AV426" s="46" t="str">
        <f>IF(Table1[[#This Row],[Cur_Amount Debit]]&gt;0,ROUND(Table1[[#This Row],[Cur_Amount Debit]],2),"")</f>
        <v/>
      </c>
      <c r="AW426" s="46" t="str">
        <f>IF(Table1[[#This Row],[Cur_Amount Credit]]&gt;0,ROUND(Table1[[#This Row],[Cur_Amount Credit]],2),"")</f>
        <v/>
      </c>
      <c r="AX426" s="46" t="str">
        <f>LEFT(Table1[[#This Row],[Cur]],3)</f>
        <v/>
      </c>
      <c r="AY426" s="59"/>
      <c r="AZ426" s="46"/>
      <c r="BA426" s="46" t="str">
        <f>IF(Table1[[#This Row],[Cur]]&lt;&gt;"",IF(Table1[[#This Row],[Cur]]="USD","",ExchangeRate),"")</f>
        <v/>
      </c>
      <c r="BB426" s="46" t="str">
        <f>IF(Table1[[#This Row],[Grant]]&lt;&gt;"",VLOOKUP(Table1[[#This Row],[Grant]],Grants!B:D,3),"")</f>
        <v/>
      </c>
      <c r="BC426" s="46" t="str">
        <f>TRIM(Table1[[#This Row],[Vendor ID]])</f>
        <v/>
      </c>
      <c r="BD426">
        <f>IF(Table1[[#This Row],[Reference Number]]=Q425,BD425,BD425+1)</f>
        <v>0</v>
      </c>
    </row>
    <row r="427" spans="1:56" ht="11.25" customHeight="1" x14ac:dyDescent="0.25">
      <c r="A427" s="1"/>
      <c r="B427" s="88" t="str">
        <f>IF(Table1[[#This Row],[Posting Date]]&lt;&gt;"",IF(Table1[[#This Row],[Reference Number]]=Q426,B426+1,1),"")</f>
        <v/>
      </c>
      <c r="C427" s="61"/>
      <c r="D427" s="61"/>
      <c r="E427" s="138"/>
      <c r="F427" s="141" t="str">
        <f>IFERROR(IF(VLOOKUP(Table1[[#This Row],[Budget Code Description]],Dimentions!$X$6:$AC$139,2,FALSE)="","",VLOOKUP(Table1[[#This Row],[Budget Code Description]],Dimentions!$X$6:$AC$139,2,FALSE)),"")</f>
        <v/>
      </c>
      <c r="G427" s="141"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1" t="str">
        <f>IFERROR(VLOOKUP(Table1[[#This Row],[Budget Code Description]],Table6[#All],8,FALSE),"")</f>
        <v/>
      </c>
      <c r="L427" s="63"/>
      <c r="M427" s="65" t="str">
        <f>IFERROR(VLOOKUP(Table1[[#This Row],[Staff ID]],Table2[],2,FALSE),"")</f>
        <v/>
      </c>
      <c r="N427" s="209" t="str">
        <f>IFERROR(IF(VLOOKUP(Table1[[#This Row],[Budget Code Description]],Dimentions!$X$6:$AC$134,4,FALSE)="","",VLOOKUP(Table1[[#This Row],[Budget Code Description]],Dimentions!$X$6:$AC$134,4,FALSE)),"")</f>
        <v/>
      </c>
      <c r="O427" s="65" t="str">
        <f>IFERROR(VLOOKUP(Table1[[#This Row],[Vendor ID]],Table549[],2,FALSE),"")</f>
        <v/>
      </c>
      <c r="P427" s="63"/>
      <c r="Q427" s="141" t="str">
        <f>IF(Table1[[#This Row],[Posting Date]]&lt;&gt;"",$D$9,"")</f>
        <v/>
      </c>
      <c r="R427" s="157" t="str">
        <f>IF(Table1[[#This Row],[Posting Date]]&lt;&gt;"",$D$10,"")</f>
        <v/>
      </c>
      <c r="S427" s="66"/>
      <c r="T427" s="63"/>
      <c r="U427" s="67"/>
      <c r="V427" s="67"/>
      <c r="W427" s="67" t="str">
        <f t="shared" si="10"/>
        <v/>
      </c>
      <c r="X427" s="159" t="str">
        <f>IF(E427="","",(IF(Table1[[#This Row],[Cur]]="USD",Table1[[#This Row],[Cur_Amount Debit]],Table1[[#This Row],[Cur_Amount Debit]]/Table1[[#This Row],[Exchange Rate]])))</f>
        <v/>
      </c>
      <c r="Y427" s="159" t="str">
        <f>IF(E427="","",(IF(Table1[[#This Row],[Cur]]="USD",Table1[[#This Row],[Cur_Amount Credit]],Table1[[#This Row],[Cur_Amount Credit]]/ExchangeRate)))</f>
        <v/>
      </c>
      <c r="Z427" s="201" t="str">
        <f>IF(E427="","",(Table1[[#This Row],[Debit USD]]-Table1[[#This Row],[Credit USD]]))</f>
        <v/>
      </c>
      <c r="AA427" s="226"/>
      <c r="AB427" s="255"/>
      <c r="AC427" s="1"/>
      <c r="AD427" s="15"/>
      <c r="AE427" s="15" t="str">
        <f>IF(AND(OR(Table1[[#This Row],[Account]]="15030",Table1[[#This Row],[Account]]="15035",Table1[[#This Row],[Account]]="20150"),Table1[[#This Row],[Vendor ID]]=""),1,"")</f>
        <v/>
      </c>
      <c r="AF427" s="15"/>
      <c r="AG427" s="15"/>
      <c r="AH427" s="15"/>
      <c r="AI427" s="46" t="str">
        <f>IF(Table1[[#This Row],[Posting Date]]&lt;&gt;"","GJ-"&amp;CountryID,"")</f>
        <v/>
      </c>
      <c r="AJ427" s="59" t="str">
        <f>IF(Table1[[#This Row],[Posting Date]]&lt;&gt;"",Table1[[#This Row],[Posting Date]],"")</f>
        <v/>
      </c>
      <c r="AK427" s="46"/>
      <c r="AL427" s="46" t="str">
        <f>IF(Table1[[#This Row],[Description]]&lt;&gt;"",Table1[[#This Row],[Description]],"")</f>
        <v/>
      </c>
      <c r="AM427" s="46" t="str">
        <f>IF(Table1[[#This Row],[Posting Date]]&lt;&gt;"",Table1[[#This Row],[Reference Number]],"")</f>
        <v/>
      </c>
      <c r="AN427" s="46" t="str">
        <f>TRIM(Table1[[#This Row],[Line '#]])</f>
        <v/>
      </c>
      <c r="AO427" s="46" t="str">
        <f>TRIM(Table1[[#This Row],[Account]])</f>
        <v/>
      </c>
      <c r="AP427" s="46" t="str">
        <f>IF(Table1[[#This Row],[Posting Date]]&lt;&gt;"",$D$5,"")</f>
        <v/>
      </c>
      <c r="AQ427" s="46" t="str">
        <f>TRIM(Table1[[#This Row],[Departments-Prgrams]])</f>
        <v/>
      </c>
      <c r="AR427" s="46" t="str">
        <f>TRIM(Table1[[#This Row],[Grant]])</f>
        <v/>
      </c>
      <c r="AS427" s="46" t="str">
        <f>TRIM(Table1[[#This Row],[Staff ID]])</f>
        <v/>
      </c>
      <c r="AT427" s="46" t="str">
        <f>IF(TRIM(Table1[[#This Row],[Budget Code]])=0,"",TRIM(Table1[[#This Row],[Budget Code]]))</f>
        <v/>
      </c>
      <c r="AU427" s="46" t="str">
        <f>IF(Table1[[#This Row],[Line Description]]&lt;&gt;"",Table1[[#This Row],[Line Description]],"")</f>
        <v/>
      </c>
      <c r="AV427" s="46" t="str">
        <f>IF(Table1[[#This Row],[Cur_Amount Debit]]&gt;0,ROUND(Table1[[#This Row],[Cur_Amount Debit]],2),"")</f>
        <v/>
      </c>
      <c r="AW427" s="46" t="str">
        <f>IF(Table1[[#This Row],[Cur_Amount Credit]]&gt;0,ROUND(Table1[[#This Row],[Cur_Amount Credit]],2),"")</f>
        <v/>
      </c>
      <c r="AX427" s="46" t="str">
        <f>LEFT(Table1[[#This Row],[Cur]],3)</f>
        <v/>
      </c>
      <c r="AY427" s="59"/>
      <c r="AZ427" s="46"/>
      <c r="BA427" s="46" t="str">
        <f>IF(Table1[[#This Row],[Cur]]&lt;&gt;"",IF(Table1[[#This Row],[Cur]]="USD","",ExchangeRate),"")</f>
        <v/>
      </c>
      <c r="BB427" s="46" t="str">
        <f>IF(Table1[[#This Row],[Grant]]&lt;&gt;"",VLOOKUP(Table1[[#This Row],[Grant]],Grants!B:D,3),"")</f>
        <v/>
      </c>
      <c r="BC427" s="46" t="str">
        <f>TRIM(Table1[[#This Row],[Vendor ID]])</f>
        <v/>
      </c>
      <c r="BD427">
        <f>IF(Table1[[#This Row],[Reference Number]]=Q426,BD426,BD426+1)</f>
        <v>0</v>
      </c>
    </row>
    <row r="428" spans="1:56" ht="11.25" customHeight="1" x14ac:dyDescent="0.25">
      <c r="A428" s="1"/>
      <c r="B428" s="88" t="str">
        <f>IF(Table1[[#This Row],[Posting Date]]&lt;&gt;"",IF(Table1[[#This Row],[Reference Number]]=Q427,B427+1,1),"")</f>
        <v/>
      </c>
      <c r="C428" s="61"/>
      <c r="D428" s="61"/>
      <c r="E428" s="138"/>
      <c r="F428" s="141" t="str">
        <f>IFERROR(IF(VLOOKUP(Table1[[#This Row],[Budget Code Description]],Dimentions!$X$6:$AC$139,2,FALSE)="","",VLOOKUP(Table1[[#This Row],[Budget Code Description]],Dimentions!$X$6:$AC$139,2,FALSE)),"")</f>
        <v/>
      </c>
      <c r="G428" s="141"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1" t="str">
        <f>IFERROR(VLOOKUP(Table1[[#This Row],[Budget Code Description]],Table6[#All],8,FALSE),"")</f>
        <v/>
      </c>
      <c r="L428" s="63"/>
      <c r="M428" s="65" t="str">
        <f>IFERROR(VLOOKUP(Table1[[#This Row],[Staff ID]],Table2[],2,FALSE),"")</f>
        <v/>
      </c>
      <c r="N428" s="209" t="str">
        <f>IFERROR(IF(VLOOKUP(Table1[[#This Row],[Budget Code Description]],Dimentions!$X$6:$AC$134,4,FALSE)="","",VLOOKUP(Table1[[#This Row],[Budget Code Description]],Dimentions!$X$6:$AC$134,4,FALSE)),"")</f>
        <v/>
      </c>
      <c r="O428" s="65" t="str">
        <f>IFERROR(VLOOKUP(Table1[[#This Row],[Vendor ID]],Table549[],2,FALSE),"")</f>
        <v/>
      </c>
      <c r="P428" s="63"/>
      <c r="Q428" s="141" t="str">
        <f>IF(Table1[[#This Row],[Posting Date]]&lt;&gt;"",$D$9,"")</f>
        <v/>
      </c>
      <c r="R428" s="157" t="str">
        <f>IF(Table1[[#This Row],[Posting Date]]&lt;&gt;"",$D$10,"")</f>
        <v/>
      </c>
      <c r="S428" s="66"/>
      <c r="T428" s="63"/>
      <c r="U428" s="67"/>
      <c r="V428" s="67"/>
      <c r="W428" s="67" t="str">
        <f t="shared" si="10"/>
        <v/>
      </c>
      <c r="X428" s="159" t="str">
        <f>IF(E428="","",(IF(Table1[[#This Row],[Cur]]="USD",Table1[[#This Row],[Cur_Amount Debit]],Table1[[#This Row],[Cur_Amount Debit]]/Table1[[#This Row],[Exchange Rate]])))</f>
        <v/>
      </c>
      <c r="Y428" s="159" t="str">
        <f>IF(E428="","",(IF(Table1[[#This Row],[Cur]]="USD",Table1[[#This Row],[Cur_Amount Credit]],Table1[[#This Row],[Cur_Amount Credit]]/ExchangeRate)))</f>
        <v/>
      </c>
      <c r="Z428" s="201" t="str">
        <f>IF(E428="","",(Table1[[#This Row],[Debit USD]]-Table1[[#This Row],[Credit USD]]))</f>
        <v/>
      </c>
      <c r="AA428" s="226"/>
      <c r="AB428" s="255"/>
      <c r="AC428" s="1"/>
      <c r="AD428" s="15"/>
      <c r="AE428" s="15" t="str">
        <f>IF(AND(OR(Table1[[#This Row],[Account]]="15030",Table1[[#This Row],[Account]]="15035",Table1[[#This Row],[Account]]="20150"),Table1[[#This Row],[Vendor ID]]=""),1,"")</f>
        <v/>
      </c>
      <c r="AF428" s="15"/>
      <c r="AG428" s="15"/>
      <c r="AH428" s="15"/>
      <c r="AI428" s="46" t="str">
        <f>IF(Table1[[#This Row],[Posting Date]]&lt;&gt;"","GJ-"&amp;CountryID,"")</f>
        <v/>
      </c>
      <c r="AJ428" s="59" t="str">
        <f>IF(Table1[[#This Row],[Posting Date]]&lt;&gt;"",Table1[[#This Row],[Posting Date]],"")</f>
        <v/>
      </c>
      <c r="AK428" s="46"/>
      <c r="AL428" s="46" t="str">
        <f>IF(Table1[[#This Row],[Description]]&lt;&gt;"",Table1[[#This Row],[Description]],"")</f>
        <v/>
      </c>
      <c r="AM428" s="46" t="str">
        <f>IF(Table1[[#This Row],[Posting Date]]&lt;&gt;"",Table1[[#This Row],[Reference Number]],"")</f>
        <v/>
      </c>
      <c r="AN428" s="46" t="str">
        <f>TRIM(Table1[[#This Row],[Line '#]])</f>
        <v/>
      </c>
      <c r="AO428" s="46" t="str">
        <f>TRIM(Table1[[#This Row],[Account]])</f>
        <v/>
      </c>
      <c r="AP428" s="46" t="str">
        <f>IF(Table1[[#This Row],[Posting Date]]&lt;&gt;"",$D$5,"")</f>
        <v/>
      </c>
      <c r="AQ428" s="46" t="str">
        <f>TRIM(Table1[[#This Row],[Departments-Prgrams]])</f>
        <v/>
      </c>
      <c r="AR428" s="46" t="str">
        <f>TRIM(Table1[[#This Row],[Grant]])</f>
        <v/>
      </c>
      <c r="AS428" s="46" t="str">
        <f>TRIM(Table1[[#This Row],[Staff ID]])</f>
        <v/>
      </c>
      <c r="AT428" s="46" t="str">
        <f>IF(TRIM(Table1[[#This Row],[Budget Code]])=0,"",TRIM(Table1[[#This Row],[Budget Code]]))</f>
        <v/>
      </c>
      <c r="AU428" s="46" t="str">
        <f>IF(Table1[[#This Row],[Line Description]]&lt;&gt;"",Table1[[#This Row],[Line Description]],"")</f>
        <v/>
      </c>
      <c r="AV428" s="46" t="str">
        <f>IF(Table1[[#This Row],[Cur_Amount Debit]]&gt;0,ROUND(Table1[[#This Row],[Cur_Amount Debit]],2),"")</f>
        <v/>
      </c>
      <c r="AW428" s="46" t="str">
        <f>IF(Table1[[#This Row],[Cur_Amount Credit]]&gt;0,ROUND(Table1[[#This Row],[Cur_Amount Credit]],2),"")</f>
        <v/>
      </c>
      <c r="AX428" s="46" t="str">
        <f>LEFT(Table1[[#This Row],[Cur]],3)</f>
        <v/>
      </c>
      <c r="AY428" s="59"/>
      <c r="AZ428" s="46"/>
      <c r="BA428" s="46" t="str">
        <f>IF(Table1[[#This Row],[Cur]]&lt;&gt;"",IF(Table1[[#This Row],[Cur]]="USD","",ExchangeRate),"")</f>
        <v/>
      </c>
      <c r="BB428" s="46" t="str">
        <f>IF(Table1[[#This Row],[Grant]]&lt;&gt;"",VLOOKUP(Table1[[#This Row],[Grant]],Grants!B:D,3),"")</f>
        <v/>
      </c>
      <c r="BC428" s="46" t="str">
        <f>TRIM(Table1[[#This Row],[Vendor ID]])</f>
        <v/>
      </c>
      <c r="BD428">
        <f>IF(Table1[[#This Row],[Reference Number]]=Q427,BD427,BD427+1)</f>
        <v>0</v>
      </c>
    </row>
    <row r="429" spans="1:56" ht="11.25" customHeight="1" x14ac:dyDescent="0.25">
      <c r="A429" s="1"/>
      <c r="B429" s="88" t="str">
        <f>IF(Table1[[#This Row],[Posting Date]]&lt;&gt;"",IF(Table1[[#This Row],[Reference Number]]=Q428,B428+1,1),"")</f>
        <v/>
      </c>
      <c r="C429" s="61"/>
      <c r="D429" s="61"/>
      <c r="E429" s="138"/>
      <c r="F429" s="141" t="str">
        <f>IFERROR(IF(VLOOKUP(Table1[[#This Row],[Budget Code Description]],Dimentions!$X$6:$AC$139,2,FALSE)="","",VLOOKUP(Table1[[#This Row],[Budget Code Description]],Dimentions!$X$6:$AC$139,2,FALSE)),"")</f>
        <v/>
      </c>
      <c r="G429" s="141"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1" t="str">
        <f>IFERROR(VLOOKUP(Table1[[#This Row],[Budget Code Description]],Table6[#All],8,FALSE),"")</f>
        <v/>
      </c>
      <c r="L429" s="63"/>
      <c r="M429" s="65" t="str">
        <f>IFERROR(VLOOKUP(Table1[[#This Row],[Staff ID]],Table2[],2,FALSE),"")</f>
        <v/>
      </c>
      <c r="N429" s="209" t="str">
        <f>IFERROR(IF(VLOOKUP(Table1[[#This Row],[Budget Code Description]],Dimentions!$X$6:$AC$134,4,FALSE)="","",VLOOKUP(Table1[[#This Row],[Budget Code Description]],Dimentions!$X$6:$AC$134,4,FALSE)),"")</f>
        <v/>
      </c>
      <c r="O429" s="65" t="str">
        <f>IFERROR(VLOOKUP(Table1[[#This Row],[Vendor ID]],Table549[],2,FALSE),"")</f>
        <v/>
      </c>
      <c r="P429" s="63"/>
      <c r="Q429" s="141" t="str">
        <f>IF(Table1[[#This Row],[Posting Date]]&lt;&gt;"",$D$9,"")</f>
        <v/>
      </c>
      <c r="R429" s="157" t="str">
        <f>IF(Table1[[#This Row],[Posting Date]]&lt;&gt;"",$D$10,"")</f>
        <v/>
      </c>
      <c r="S429" s="66"/>
      <c r="T429" s="63"/>
      <c r="U429" s="67"/>
      <c r="V429" s="67"/>
      <c r="W429" s="67" t="str">
        <f t="shared" si="10"/>
        <v/>
      </c>
      <c r="X429" s="159" t="str">
        <f>IF(E429="","",(IF(Table1[[#This Row],[Cur]]="USD",Table1[[#This Row],[Cur_Amount Debit]],Table1[[#This Row],[Cur_Amount Debit]]/Table1[[#This Row],[Exchange Rate]])))</f>
        <v/>
      </c>
      <c r="Y429" s="159" t="str">
        <f>IF(E429="","",(IF(Table1[[#This Row],[Cur]]="USD",Table1[[#This Row],[Cur_Amount Credit]],Table1[[#This Row],[Cur_Amount Credit]]/ExchangeRate)))</f>
        <v/>
      </c>
      <c r="Z429" s="201" t="str">
        <f>IF(E429="","",(Table1[[#This Row],[Debit USD]]-Table1[[#This Row],[Credit USD]]))</f>
        <v/>
      </c>
      <c r="AA429" s="226"/>
      <c r="AB429" s="255"/>
      <c r="AC429" s="1"/>
      <c r="AD429" s="15"/>
      <c r="AE429" s="15" t="str">
        <f>IF(AND(OR(Table1[[#This Row],[Account]]="15030",Table1[[#This Row],[Account]]="15035",Table1[[#This Row],[Account]]="20150"),Table1[[#This Row],[Vendor ID]]=""),1,"")</f>
        <v/>
      </c>
      <c r="AF429" s="15"/>
      <c r="AG429" s="15"/>
      <c r="AH429" s="15"/>
      <c r="AI429" s="46" t="str">
        <f>IF(Table1[[#This Row],[Posting Date]]&lt;&gt;"","GJ-"&amp;CountryID,"")</f>
        <v/>
      </c>
      <c r="AJ429" s="59" t="str">
        <f>IF(Table1[[#This Row],[Posting Date]]&lt;&gt;"",Table1[[#This Row],[Posting Date]],"")</f>
        <v/>
      </c>
      <c r="AK429" s="46"/>
      <c r="AL429" s="46" t="str">
        <f>IF(Table1[[#This Row],[Description]]&lt;&gt;"",Table1[[#This Row],[Description]],"")</f>
        <v/>
      </c>
      <c r="AM429" s="46" t="str">
        <f>IF(Table1[[#This Row],[Posting Date]]&lt;&gt;"",Table1[[#This Row],[Reference Number]],"")</f>
        <v/>
      </c>
      <c r="AN429" s="46" t="str">
        <f>TRIM(Table1[[#This Row],[Line '#]])</f>
        <v/>
      </c>
      <c r="AO429" s="46" t="str">
        <f>TRIM(Table1[[#This Row],[Account]])</f>
        <v/>
      </c>
      <c r="AP429" s="46" t="str">
        <f>IF(Table1[[#This Row],[Posting Date]]&lt;&gt;"",$D$5,"")</f>
        <v/>
      </c>
      <c r="AQ429" s="46" t="str">
        <f>TRIM(Table1[[#This Row],[Departments-Prgrams]])</f>
        <v/>
      </c>
      <c r="AR429" s="46" t="str">
        <f>TRIM(Table1[[#This Row],[Grant]])</f>
        <v/>
      </c>
      <c r="AS429" s="46" t="str">
        <f>TRIM(Table1[[#This Row],[Staff ID]])</f>
        <v/>
      </c>
      <c r="AT429" s="46" t="str">
        <f>IF(TRIM(Table1[[#This Row],[Budget Code]])=0,"",TRIM(Table1[[#This Row],[Budget Code]]))</f>
        <v/>
      </c>
      <c r="AU429" s="46" t="str">
        <f>IF(Table1[[#This Row],[Line Description]]&lt;&gt;"",Table1[[#This Row],[Line Description]],"")</f>
        <v/>
      </c>
      <c r="AV429" s="46" t="str">
        <f>IF(Table1[[#This Row],[Cur_Amount Debit]]&gt;0,ROUND(Table1[[#This Row],[Cur_Amount Debit]],2),"")</f>
        <v/>
      </c>
      <c r="AW429" s="46" t="str">
        <f>IF(Table1[[#This Row],[Cur_Amount Credit]]&gt;0,ROUND(Table1[[#This Row],[Cur_Amount Credit]],2),"")</f>
        <v/>
      </c>
      <c r="AX429" s="46" t="str">
        <f>LEFT(Table1[[#This Row],[Cur]],3)</f>
        <v/>
      </c>
      <c r="AY429" s="59"/>
      <c r="AZ429" s="46"/>
      <c r="BA429" s="46" t="str">
        <f>IF(Table1[[#This Row],[Cur]]&lt;&gt;"",IF(Table1[[#This Row],[Cur]]="USD","",ExchangeRate),"")</f>
        <v/>
      </c>
      <c r="BB429" s="46" t="str">
        <f>IF(Table1[[#This Row],[Grant]]&lt;&gt;"",VLOOKUP(Table1[[#This Row],[Grant]],Grants!B:D,3),"")</f>
        <v/>
      </c>
      <c r="BC429" s="46" t="str">
        <f>TRIM(Table1[[#This Row],[Vendor ID]])</f>
        <v/>
      </c>
      <c r="BD429">
        <f>IF(Table1[[#This Row],[Reference Number]]=Q428,BD428,BD428+1)</f>
        <v>0</v>
      </c>
    </row>
    <row r="430" spans="1:56" ht="11.25" customHeight="1" x14ac:dyDescent="0.25">
      <c r="A430" s="1"/>
      <c r="B430" s="88" t="str">
        <f>IF(Table1[[#This Row],[Posting Date]]&lt;&gt;"",IF(Table1[[#This Row],[Reference Number]]=Q429,B429+1,1),"")</f>
        <v/>
      </c>
      <c r="C430" s="61"/>
      <c r="D430" s="61"/>
      <c r="E430" s="138"/>
      <c r="F430" s="141" t="str">
        <f>IFERROR(IF(VLOOKUP(Table1[[#This Row],[Budget Code Description]],Dimentions!$X$6:$AC$139,2,FALSE)="","",VLOOKUP(Table1[[#This Row],[Budget Code Description]],Dimentions!$X$6:$AC$139,2,FALSE)),"")</f>
        <v/>
      </c>
      <c r="G430" s="141"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1" t="str">
        <f>IFERROR(VLOOKUP(Table1[[#This Row],[Budget Code Description]],Table6[#All],8,FALSE),"")</f>
        <v/>
      </c>
      <c r="L430" s="63"/>
      <c r="M430" s="65" t="str">
        <f>IFERROR(VLOOKUP(Table1[[#This Row],[Staff ID]],Table2[],2,FALSE),"")</f>
        <v/>
      </c>
      <c r="N430" s="209" t="str">
        <f>IFERROR(IF(VLOOKUP(Table1[[#This Row],[Budget Code Description]],Dimentions!$X$6:$AC$134,4,FALSE)="","",VLOOKUP(Table1[[#This Row],[Budget Code Description]],Dimentions!$X$6:$AC$134,4,FALSE)),"")</f>
        <v/>
      </c>
      <c r="O430" s="65" t="str">
        <f>IFERROR(VLOOKUP(Table1[[#This Row],[Vendor ID]],Table549[],2,FALSE),"")</f>
        <v/>
      </c>
      <c r="P430" s="63"/>
      <c r="Q430" s="141" t="str">
        <f>IF(Table1[[#This Row],[Posting Date]]&lt;&gt;"",$D$9,"")</f>
        <v/>
      </c>
      <c r="R430" s="157" t="str">
        <f>IF(Table1[[#This Row],[Posting Date]]&lt;&gt;"",$D$10,"")</f>
        <v/>
      </c>
      <c r="S430" s="66"/>
      <c r="T430" s="63"/>
      <c r="U430" s="67"/>
      <c r="V430" s="67"/>
      <c r="W430" s="67" t="str">
        <f t="shared" si="10"/>
        <v/>
      </c>
      <c r="X430" s="159" t="str">
        <f>IF(E430="","",(IF(Table1[[#This Row],[Cur]]="USD",Table1[[#This Row],[Cur_Amount Debit]],Table1[[#This Row],[Cur_Amount Debit]]/Table1[[#This Row],[Exchange Rate]])))</f>
        <v/>
      </c>
      <c r="Y430" s="159" t="str">
        <f>IF(E430="","",(IF(Table1[[#This Row],[Cur]]="USD",Table1[[#This Row],[Cur_Amount Credit]],Table1[[#This Row],[Cur_Amount Credit]]/ExchangeRate)))</f>
        <v/>
      </c>
      <c r="Z430" s="201" t="str">
        <f>IF(E430="","",(Table1[[#This Row],[Debit USD]]-Table1[[#This Row],[Credit USD]]))</f>
        <v/>
      </c>
      <c r="AA430" s="226"/>
      <c r="AB430" s="255"/>
      <c r="AC430" s="1"/>
      <c r="AD430" s="15"/>
      <c r="AE430" s="15" t="str">
        <f>IF(AND(OR(Table1[[#This Row],[Account]]="15030",Table1[[#This Row],[Account]]="15035",Table1[[#This Row],[Account]]="20150"),Table1[[#This Row],[Vendor ID]]=""),1,"")</f>
        <v/>
      </c>
      <c r="AF430" s="15"/>
      <c r="AG430" s="15"/>
      <c r="AH430" s="15"/>
      <c r="AI430" s="46" t="str">
        <f>IF(Table1[[#This Row],[Posting Date]]&lt;&gt;"","GJ-"&amp;CountryID,"")</f>
        <v/>
      </c>
      <c r="AJ430" s="59" t="str">
        <f>IF(Table1[[#This Row],[Posting Date]]&lt;&gt;"",Table1[[#This Row],[Posting Date]],"")</f>
        <v/>
      </c>
      <c r="AK430" s="46"/>
      <c r="AL430" s="46" t="str">
        <f>IF(Table1[[#This Row],[Description]]&lt;&gt;"",Table1[[#This Row],[Description]],"")</f>
        <v/>
      </c>
      <c r="AM430" s="46" t="str">
        <f>IF(Table1[[#This Row],[Posting Date]]&lt;&gt;"",Table1[[#This Row],[Reference Number]],"")</f>
        <v/>
      </c>
      <c r="AN430" s="46" t="str">
        <f>TRIM(Table1[[#This Row],[Line '#]])</f>
        <v/>
      </c>
      <c r="AO430" s="46" t="str">
        <f>TRIM(Table1[[#This Row],[Account]])</f>
        <v/>
      </c>
      <c r="AP430" s="46" t="str">
        <f>IF(Table1[[#This Row],[Posting Date]]&lt;&gt;"",$D$5,"")</f>
        <v/>
      </c>
      <c r="AQ430" s="46" t="str">
        <f>TRIM(Table1[[#This Row],[Departments-Prgrams]])</f>
        <v/>
      </c>
      <c r="AR430" s="46" t="str">
        <f>TRIM(Table1[[#This Row],[Grant]])</f>
        <v/>
      </c>
      <c r="AS430" s="46" t="str">
        <f>TRIM(Table1[[#This Row],[Staff ID]])</f>
        <v/>
      </c>
      <c r="AT430" s="46" t="str">
        <f>IF(TRIM(Table1[[#This Row],[Budget Code]])=0,"",TRIM(Table1[[#This Row],[Budget Code]]))</f>
        <v/>
      </c>
      <c r="AU430" s="46" t="str">
        <f>IF(Table1[[#This Row],[Line Description]]&lt;&gt;"",Table1[[#This Row],[Line Description]],"")</f>
        <v/>
      </c>
      <c r="AV430" s="46" t="str">
        <f>IF(Table1[[#This Row],[Cur_Amount Debit]]&gt;0,ROUND(Table1[[#This Row],[Cur_Amount Debit]],2),"")</f>
        <v/>
      </c>
      <c r="AW430" s="46" t="str">
        <f>IF(Table1[[#This Row],[Cur_Amount Credit]]&gt;0,ROUND(Table1[[#This Row],[Cur_Amount Credit]],2),"")</f>
        <v/>
      </c>
      <c r="AX430" s="46" t="str">
        <f>LEFT(Table1[[#This Row],[Cur]],3)</f>
        <v/>
      </c>
      <c r="AY430" s="59"/>
      <c r="AZ430" s="46"/>
      <c r="BA430" s="46" t="str">
        <f>IF(Table1[[#This Row],[Cur]]&lt;&gt;"",IF(Table1[[#This Row],[Cur]]="USD","",ExchangeRate),"")</f>
        <v/>
      </c>
      <c r="BB430" s="46" t="str">
        <f>IF(Table1[[#This Row],[Grant]]&lt;&gt;"",VLOOKUP(Table1[[#This Row],[Grant]],Grants!B:D,3),"")</f>
        <v/>
      </c>
      <c r="BC430" s="46" t="str">
        <f>TRIM(Table1[[#This Row],[Vendor ID]])</f>
        <v/>
      </c>
      <c r="BD430">
        <f>IF(Table1[[#This Row],[Reference Number]]=Q429,BD429,BD429+1)</f>
        <v>0</v>
      </c>
    </row>
    <row r="431" spans="1:56" ht="11.25" customHeight="1" x14ac:dyDescent="0.25">
      <c r="A431" s="1"/>
      <c r="B431" s="88" t="str">
        <f>IF(Table1[[#This Row],[Posting Date]]&lt;&gt;"",IF(Table1[[#This Row],[Reference Number]]=Q430,B430+1,1),"")</f>
        <v/>
      </c>
      <c r="C431" s="61"/>
      <c r="D431" s="61"/>
      <c r="E431" s="138"/>
      <c r="F431" s="141" t="str">
        <f>IFERROR(IF(VLOOKUP(Table1[[#This Row],[Budget Code Description]],Dimentions!$X$6:$AC$139,2,FALSE)="","",VLOOKUP(Table1[[#This Row],[Budget Code Description]],Dimentions!$X$6:$AC$139,2,FALSE)),"")</f>
        <v/>
      </c>
      <c r="G431" s="141"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1" t="str">
        <f>IFERROR(VLOOKUP(Table1[[#This Row],[Budget Code Description]],Table6[#All],8,FALSE),"")</f>
        <v/>
      </c>
      <c r="L431" s="63"/>
      <c r="M431" s="65" t="str">
        <f>IFERROR(VLOOKUP(Table1[[#This Row],[Staff ID]],Table2[],2,FALSE),"")</f>
        <v/>
      </c>
      <c r="N431" s="209" t="str">
        <f>IFERROR(IF(VLOOKUP(Table1[[#This Row],[Budget Code Description]],Dimentions!$X$6:$AC$134,4,FALSE)="","",VLOOKUP(Table1[[#This Row],[Budget Code Description]],Dimentions!$X$6:$AC$134,4,FALSE)),"")</f>
        <v/>
      </c>
      <c r="O431" s="65" t="str">
        <f>IFERROR(VLOOKUP(Table1[[#This Row],[Vendor ID]],Table549[],2,FALSE),"")</f>
        <v/>
      </c>
      <c r="P431" s="63"/>
      <c r="Q431" s="141" t="str">
        <f>IF(Table1[[#This Row],[Posting Date]]&lt;&gt;"",$D$9,"")</f>
        <v/>
      </c>
      <c r="R431" s="157" t="str">
        <f>IF(Table1[[#This Row],[Posting Date]]&lt;&gt;"",$D$10,"")</f>
        <v/>
      </c>
      <c r="S431" s="66"/>
      <c r="T431" s="63"/>
      <c r="U431" s="67"/>
      <c r="V431" s="67"/>
      <c r="W431" s="67" t="str">
        <f t="shared" ref="W431:W494" si="11">IF(E431="","",(ExchangeRate))</f>
        <v/>
      </c>
      <c r="X431" s="159" t="str">
        <f>IF(E431="","",(IF(Table1[[#This Row],[Cur]]="USD",Table1[[#This Row],[Cur_Amount Debit]],Table1[[#This Row],[Cur_Amount Debit]]/Table1[[#This Row],[Exchange Rate]])))</f>
        <v/>
      </c>
      <c r="Y431" s="159" t="str">
        <f>IF(E431="","",(IF(Table1[[#This Row],[Cur]]="USD",Table1[[#This Row],[Cur_Amount Credit]],Table1[[#This Row],[Cur_Amount Credit]]/ExchangeRate)))</f>
        <v/>
      </c>
      <c r="Z431" s="201" t="str">
        <f>IF(E431="","",(Table1[[#This Row],[Debit USD]]-Table1[[#This Row],[Credit USD]]))</f>
        <v/>
      </c>
      <c r="AA431" s="226"/>
      <c r="AB431" s="255"/>
      <c r="AC431" s="1"/>
      <c r="AD431" s="15"/>
      <c r="AE431" s="15" t="str">
        <f>IF(AND(OR(Table1[[#This Row],[Account]]="15030",Table1[[#This Row],[Account]]="15035",Table1[[#This Row],[Account]]="20150"),Table1[[#This Row],[Vendor ID]]=""),1,"")</f>
        <v/>
      </c>
      <c r="AF431" s="15"/>
      <c r="AG431" s="15"/>
      <c r="AH431" s="15"/>
      <c r="AI431" s="46" t="str">
        <f>IF(Table1[[#This Row],[Posting Date]]&lt;&gt;"","GJ-"&amp;CountryID,"")</f>
        <v/>
      </c>
      <c r="AJ431" s="59" t="str">
        <f>IF(Table1[[#This Row],[Posting Date]]&lt;&gt;"",Table1[[#This Row],[Posting Date]],"")</f>
        <v/>
      </c>
      <c r="AK431" s="46"/>
      <c r="AL431" s="46" t="str">
        <f>IF(Table1[[#This Row],[Description]]&lt;&gt;"",Table1[[#This Row],[Description]],"")</f>
        <v/>
      </c>
      <c r="AM431" s="46" t="str">
        <f>IF(Table1[[#This Row],[Posting Date]]&lt;&gt;"",Table1[[#This Row],[Reference Number]],"")</f>
        <v/>
      </c>
      <c r="AN431" s="46" t="str">
        <f>TRIM(Table1[[#This Row],[Line '#]])</f>
        <v/>
      </c>
      <c r="AO431" s="46" t="str">
        <f>TRIM(Table1[[#This Row],[Account]])</f>
        <v/>
      </c>
      <c r="AP431" s="46" t="str">
        <f>IF(Table1[[#This Row],[Posting Date]]&lt;&gt;"",$D$5,"")</f>
        <v/>
      </c>
      <c r="AQ431" s="46" t="str">
        <f>TRIM(Table1[[#This Row],[Departments-Prgrams]])</f>
        <v/>
      </c>
      <c r="AR431" s="46" t="str">
        <f>TRIM(Table1[[#This Row],[Grant]])</f>
        <v/>
      </c>
      <c r="AS431" s="46" t="str">
        <f>TRIM(Table1[[#This Row],[Staff ID]])</f>
        <v/>
      </c>
      <c r="AT431" s="46" t="str">
        <f>IF(TRIM(Table1[[#This Row],[Budget Code]])=0,"",TRIM(Table1[[#This Row],[Budget Code]]))</f>
        <v/>
      </c>
      <c r="AU431" s="46" t="str">
        <f>IF(Table1[[#This Row],[Line Description]]&lt;&gt;"",Table1[[#This Row],[Line Description]],"")</f>
        <v/>
      </c>
      <c r="AV431" s="46" t="str">
        <f>IF(Table1[[#This Row],[Cur_Amount Debit]]&gt;0,ROUND(Table1[[#This Row],[Cur_Amount Debit]],2),"")</f>
        <v/>
      </c>
      <c r="AW431" s="46" t="str">
        <f>IF(Table1[[#This Row],[Cur_Amount Credit]]&gt;0,ROUND(Table1[[#This Row],[Cur_Amount Credit]],2),"")</f>
        <v/>
      </c>
      <c r="AX431" s="46" t="str">
        <f>LEFT(Table1[[#This Row],[Cur]],3)</f>
        <v/>
      </c>
      <c r="AY431" s="59"/>
      <c r="AZ431" s="46"/>
      <c r="BA431" s="46" t="str">
        <f>IF(Table1[[#This Row],[Cur]]&lt;&gt;"",IF(Table1[[#This Row],[Cur]]="USD","",ExchangeRate),"")</f>
        <v/>
      </c>
      <c r="BB431" s="46" t="str">
        <f>IF(Table1[[#This Row],[Grant]]&lt;&gt;"",VLOOKUP(Table1[[#This Row],[Grant]],Grants!B:D,3),"")</f>
        <v/>
      </c>
      <c r="BC431" s="46" t="str">
        <f>TRIM(Table1[[#This Row],[Vendor ID]])</f>
        <v/>
      </c>
      <c r="BD431">
        <f>IF(Table1[[#This Row],[Reference Number]]=Q430,BD430,BD430+1)</f>
        <v>0</v>
      </c>
    </row>
    <row r="432" spans="1:56" ht="11.25" customHeight="1" x14ac:dyDescent="0.25">
      <c r="A432" s="1"/>
      <c r="B432" s="88" t="str">
        <f>IF(Table1[[#This Row],[Posting Date]]&lt;&gt;"",IF(Table1[[#This Row],[Reference Number]]=Q431,B431+1,1),"")</f>
        <v/>
      </c>
      <c r="C432" s="61"/>
      <c r="D432" s="61"/>
      <c r="E432" s="138"/>
      <c r="F432" s="141" t="str">
        <f>IFERROR(IF(VLOOKUP(Table1[[#This Row],[Budget Code Description]],Dimentions!$X$6:$AC$139,2,FALSE)="","",VLOOKUP(Table1[[#This Row],[Budget Code Description]],Dimentions!$X$6:$AC$139,2,FALSE)),"")</f>
        <v/>
      </c>
      <c r="G432" s="141"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1" t="str">
        <f>IFERROR(VLOOKUP(Table1[[#This Row],[Budget Code Description]],Table6[#All],8,FALSE),"")</f>
        <v/>
      </c>
      <c r="L432" s="63"/>
      <c r="M432" s="65" t="str">
        <f>IFERROR(VLOOKUP(Table1[[#This Row],[Staff ID]],Table2[],2,FALSE),"")</f>
        <v/>
      </c>
      <c r="N432" s="209" t="str">
        <f>IFERROR(IF(VLOOKUP(Table1[[#This Row],[Budget Code Description]],Dimentions!$X$6:$AC$134,4,FALSE)="","",VLOOKUP(Table1[[#This Row],[Budget Code Description]],Dimentions!$X$6:$AC$134,4,FALSE)),"")</f>
        <v/>
      </c>
      <c r="O432" s="65" t="str">
        <f>IFERROR(VLOOKUP(Table1[[#This Row],[Vendor ID]],Table549[],2,FALSE),"")</f>
        <v/>
      </c>
      <c r="P432" s="63"/>
      <c r="Q432" s="141" t="str">
        <f>IF(Table1[[#This Row],[Posting Date]]&lt;&gt;"",$D$9,"")</f>
        <v/>
      </c>
      <c r="R432" s="157" t="str">
        <f>IF(Table1[[#This Row],[Posting Date]]&lt;&gt;"",$D$10,"")</f>
        <v/>
      </c>
      <c r="S432" s="66"/>
      <c r="T432" s="63"/>
      <c r="U432" s="67"/>
      <c r="V432" s="67"/>
      <c r="W432" s="67" t="str">
        <f t="shared" si="11"/>
        <v/>
      </c>
      <c r="X432" s="159" t="str">
        <f>IF(E432="","",(IF(Table1[[#This Row],[Cur]]="USD",Table1[[#This Row],[Cur_Amount Debit]],Table1[[#This Row],[Cur_Amount Debit]]/Table1[[#This Row],[Exchange Rate]])))</f>
        <v/>
      </c>
      <c r="Y432" s="159" t="str">
        <f>IF(E432="","",(IF(Table1[[#This Row],[Cur]]="USD",Table1[[#This Row],[Cur_Amount Credit]],Table1[[#This Row],[Cur_Amount Credit]]/ExchangeRate)))</f>
        <v/>
      </c>
      <c r="Z432" s="201" t="str">
        <f>IF(E432="","",(Table1[[#This Row],[Debit USD]]-Table1[[#This Row],[Credit USD]]))</f>
        <v/>
      </c>
      <c r="AA432" s="226"/>
      <c r="AB432" s="255"/>
      <c r="AC432" s="1"/>
      <c r="AD432" s="15"/>
      <c r="AE432" s="15" t="str">
        <f>IF(AND(OR(Table1[[#This Row],[Account]]="15030",Table1[[#This Row],[Account]]="15035",Table1[[#This Row],[Account]]="20150"),Table1[[#This Row],[Vendor ID]]=""),1,"")</f>
        <v/>
      </c>
      <c r="AF432" s="15"/>
      <c r="AG432" s="15"/>
      <c r="AH432" s="15"/>
      <c r="AI432" s="46" t="str">
        <f>IF(Table1[[#This Row],[Posting Date]]&lt;&gt;"","GJ-"&amp;CountryID,"")</f>
        <v/>
      </c>
      <c r="AJ432" s="59" t="str">
        <f>IF(Table1[[#This Row],[Posting Date]]&lt;&gt;"",Table1[[#This Row],[Posting Date]],"")</f>
        <v/>
      </c>
      <c r="AK432" s="46"/>
      <c r="AL432" s="46" t="str">
        <f>IF(Table1[[#This Row],[Description]]&lt;&gt;"",Table1[[#This Row],[Description]],"")</f>
        <v/>
      </c>
      <c r="AM432" s="46" t="str">
        <f>IF(Table1[[#This Row],[Posting Date]]&lt;&gt;"",Table1[[#This Row],[Reference Number]],"")</f>
        <v/>
      </c>
      <c r="AN432" s="46" t="str">
        <f>TRIM(Table1[[#This Row],[Line '#]])</f>
        <v/>
      </c>
      <c r="AO432" s="46" t="str">
        <f>TRIM(Table1[[#This Row],[Account]])</f>
        <v/>
      </c>
      <c r="AP432" s="46" t="str">
        <f>IF(Table1[[#This Row],[Posting Date]]&lt;&gt;"",$D$5,"")</f>
        <v/>
      </c>
      <c r="AQ432" s="46" t="str">
        <f>TRIM(Table1[[#This Row],[Departments-Prgrams]])</f>
        <v/>
      </c>
      <c r="AR432" s="46" t="str">
        <f>TRIM(Table1[[#This Row],[Grant]])</f>
        <v/>
      </c>
      <c r="AS432" s="46" t="str">
        <f>TRIM(Table1[[#This Row],[Staff ID]])</f>
        <v/>
      </c>
      <c r="AT432" s="46" t="str">
        <f>IF(TRIM(Table1[[#This Row],[Budget Code]])=0,"",TRIM(Table1[[#This Row],[Budget Code]]))</f>
        <v/>
      </c>
      <c r="AU432" s="46" t="str">
        <f>IF(Table1[[#This Row],[Line Description]]&lt;&gt;"",Table1[[#This Row],[Line Description]],"")</f>
        <v/>
      </c>
      <c r="AV432" s="46" t="str">
        <f>IF(Table1[[#This Row],[Cur_Amount Debit]]&gt;0,ROUND(Table1[[#This Row],[Cur_Amount Debit]],2),"")</f>
        <v/>
      </c>
      <c r="AW432" s="46" t="str">
        <f>IF(Table1[[#This Row],[Cur_Amount Credit]]&gt;0,ROUND(Table1[[#This Row],[Cur_Amount Credit]],2),"")</f>
        <v/>
      </c>
      <c r="AX432" s="46" t="str">
        <f>LEFT(Table1[[#This Row],[Cur]],3)</f>
        <v/>
      </c>
      <c r="AY432" s="59"/>
      <c r="AZ432" s="46"/>
      <c r="BA432" s="46" t="str">
        <f>IF(Table1[[#This Row],[Cur]]&lt;&gt;"",IF(Table1[[#This Row],[Cur]]="USD","",ExchangeRate),"")</f>
        <v/>
      </c>
      <c r="BB432" s="46" t="str">
        <f>IF(Table1[[#This Row],[Grant]]&lt;&gt;"",VLOOKUP(Table1[[#This Row],[Grant]],Grants!B:D,3),"")</f>
        <v/>
      </c>
      <c r="BC432" s="46" t="str">
        <f>TRIM(Table1[[#This Row],[Vendor ID]])</f>
        <v/>
      </c>
      <c r="BD432">
        <f>IF(Table1[[#This Row],[Reference Number]]=Q431,BD431,BD431+1)</f>
        <v>0</v>
      </c>
    </row>
    <row r="433" spans="1:56" ht="11.25" customHeight="1" x14ac:dyDescent="0.25">
      <c r="A433" s="1"/>
      <c r="B433" s="88" t="str">
        <f>IF(Table1[[#This Row],[Posting Date]]&lt;&gt;"",IF(Table1[[#This Row],[Reference Number]]=Q432,B432+1,1),"")</f>
        <v/>
      </c>
      <c r="C433" s="61"/>
      <c r="D433" s="61"/>
      <c r="E433" s="138"/>
      <c r="F433" s="141" t="str">
        <f>IFERROR(IF(VLOOKUP(Table1[[#This Row],[Budget Code Description]],Dimentions!$X$6:$AC$139,2,FALSE)="","",VLOOKUP(Table1[[#This Row],[Budget Code Description]],Dimentions!$X$6:$AC$139,2,FALSE)),"")</f>
        <v/>
      </c>
      <c r="G433" s="141"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1" t="str">
        <f>IFERROR(VLOOKUP(Table1[[#This Row],[Budget Code Description]],Table6[#All],8,FALSE),"")</f>
        <v/>
      </c>
      <c r="L433" s="63"/>
      <c r="M433" s="65" t="str">
        <f>IFERROR(VLOOKUP(Table1[[#This Row],[Staff ID]],Table2[],2,FALSE),"")</f>
        <v/>
      </c>
      <c r="N433" s="209" t="str">
        <f>IFERROR(IF(VLOOKUP(Table1[[#This Row],[Budget Code Description]],Dimentions!$X$6:$AC$134,4,FALSE)="","",VLOOKUP(Table1[[#This Row],[Budget Code Description]],Dimentions!$X$6:$AC$134,4,FALSE)),"")</f>
        <v/>
      </c>
      <c r="O433" s="65" t="str">
        <f>IFERROR(VLOOKUP(Table1[[#This Row],[Vendor ID]],Table549[],2,FALSE),"")</f>
        <v/>
      </c>
      <c r="P433" s="63"/>
      <c r="Q433" s="141" t="str">
        <f>IF(Table1[[#This Row],[Posting Date]]&lt;&gt;"",$D$9,"")</f>
        <v/>
      </c>
      <c r="R433" s="157" t="str">
        <f>IF(Table1[[#This Row],[Posting Date]]&lt;&gt;"",$D$10,"")</f>
        <v/>
      </c>
      <c r="S433" s="66"/>
      <c r="T433" s="63"/>
      <c r="U433" s="67"/>
      <c r="V433" s="67"/>
      <c r="W433" s="67" t="str">
        <f t="shared" si="11"/>
        <v/>
      </c>
      <c r="X433" s="159" t="str">
        <f>IF(E433="","",(IF(Table1[[#This Row],[Cur]]="USD",Table1[[#This Row],[Cur_Amount Debit]],Table1[[#This Row],[Cur_Amount Debit]]/Table1[[#This Row],[Exchange Rate]])))</f>
        <v/>
      </c>
      <c r="Y433" s="159" t="str">
        <f>IF(E433="","",(IF(Table1[[#This Row],[Cur]]="USD",Table1[[#This Row],[Cur_Amount Credit]],Table1[[#This Row],[Cur_Amount Credit]]/ExchangeRate)))</f>
        <v/>
      </c>
      <c r="Z433" s="201" t="str">
        <f>IF(E433="","",(Table1[[#This Row],[Debit USD]]-Table1[[#This Row],[Credit USD]]))</f>
        <v/>
      </c>
      <c r="AA433" s="226"/>
      <c r="AB433" s="255"/>
      <c r="AC433" s="1"/>
      <c r="AD433" s="15"/>
      <c r="AE433" s="15" t="str">
        <f>IF(AND(OR(Table1[[#This Row],[Account]]="15030",Table1[[#This Row],[Account]]="15035",Table1[[#This Row],[Account]]="20150"),Table1[[#This Row],[Vendor ID]]=""),1,"")</f>
        <v/>
      </c>
      <c r="AF433" s="15"/>
      <c r="AG433" s="15"/>
      <c r="AH433" s="15"/>
      <c r="AI433" s="46" t="str">
        <f>IF(Table1[[#This Row],[Posting Date]]&lt;&gt;"","GJ-"&amp;CountryID,"")</f>
        <v/>
      </c>
      <c r="AJ433" s="59" t="str">
        <f>IF(Table1[[#This Row],[Posting Date]]&lt;&gt;"",Table1[[#This Row],[Posting Date]],"")</f>
        <v/>
      </c>
      <c r="AK433" s="46"/>
      <c r="AL433" s="46" t="str">
        <f>IF(Table1[[#This Row],[Description]]&lt;&gt;"",Table1[[#This Row],[Description]],"")</f>
        <v/>
      </c>
      <c r="AM433" s="46" t="str">
        <f>IF(Table1[[#This Row],[Posting Date]]&lt;&gt;"",Table1[[#This Row],[Reference Number]],"")</f>
        <v/>
      </c>
      <c r="AN433" s="46" t="str">
        <f>TRIM(Table1[[#This Row],[Line '#]])</f>
        <v/>
      </c>
      <c r="AO433" s="46" t="str">
        <f>TRIM(Table1[[#This Row],[Account]])</f>
        <v/>
      </c>
      <c r="AP433" s="46" t="str">
        <f>IF(Table1[[#This Row],[Posting Date]]&lt;&gt;"",$D$5,"")</f>
        <v/>
      </c>
      <c r="AQ433" s="46" t="str">
        <f>TRIM(Table1[[#This Row],[Departments-Prgrams]])</f>
        <v/>
      </c>
      <c r="AR433" s="46" t="str">
        <f>TRIM(Table1[[#This Row],[Grant]])</f>
        <v/>
      </c>
      <c r="AS433" s="46" t="str">
        <f>TRIM(Table1[[#This Row],[Staff ID]])</f>
        <v/>
      </c>
      <c r="AT433" s="46" t="str">
        <f>IF(TRIM(Table1[[#This Row],[Budget Code]])=0,"",TRIM(Table1[[#This Row],[Budget Code]]))</f>
        <v/>
      </c>
      <c r="AU433" s="46" t="str">
        <f>IF(Table1[[#This Row],[Line Description]]&lt;&gt;"",Table1[[#This Row],[Line Description]],"")</f>
        <v/>
      </c>
      <c r="AV433" s="46" t="str">
        <f>IF(Table1[[#This Row],[Cur_Amount Debit]]&gt;0,ROUND(Table1[[#This Row],[Cur_Amount Debit]],2),"")</f>
        <v/>
      </c>
      <c r="AW433" s="46" t="str">
        <f>IF(Table1[[#This Row],[Cur_Amount Credit]]&gt;0,ROUND(Table1[[#This Row],[Cur_Amount Credit]],2),"")</f>
        <v/>
      </c>
      <c r="AX433" s="46" t="str">
        <f>LEFT(Table1[[#This Row],[Cur]],3)</f>
        <v/>
      </c>
      <c r="AY433" s="59"/>
      <c r="AZ433" s="46"/>
      <c r="BA433" s="46" t="str">
        <f>IF(Table1[[#This Row],[Cur]]&lt;&gt;"",IF(Table1[[#This Row],[Cur]]="USD","",ExchangeRate),"")</f>
        <v/>
      </c>
      <c r="BB433" s="46" t="str">
        <f>IF(Table1[[#This Row],[Grant]]&lt;&gt;"",VLOOKUP(Table1[[#This Row],[Grant]],Grants!B:D,3),"")</f>
        <v/>
      </c>
      <c r="BC433" s="46" t="str">
        <f>TRIM(Table1[[#This Row],[Vendor ID]])</f>
        <v/>
      </c>
      <c r="BD433">
        <f>IF(Table1[[#This Row],[Reference Number]]=Q432,BD432,BD432+1)</f>
        <v>0</v>
      </c>
    </row>
    <row r="434" spans="1:56" ht="11.25" customHeight="1" x14ac:dyDescent="0.25">
      <c r="A434" s="1"/>
      <c r="B434" s="88" t="str">
        <f>IF(Table1[[#This Row],[Posting Date]]&lt;&gt;"",IF(Table1[[#This Row],[Reference Number]]=Q433,B433+1,1),"")</f>
        <v/>
      </c>
      <c r="C434" s="61"/>
      <c r="D434" s="61"/>
      <c r="E434" s="138"/>
      <c r="F434" s="141" t="str">
        <f>IFERROR(IF(VLOOKUP(Table1[[#This Row],[Budget Code Description]],Dimentions!$X$6:$AC$139,2,FALSE)="","",VLOOKUP(Table1[[#This Row],[Budget Code Description]],Dimentions!$X$6:$AC$139,2,FALSE)),"")</f>
        <v/>
      </c>
      <c r="G434" s="141"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1" t="str">
        <f>IFERROR(VLOOKUP(Table1[[#This Row],[Budget Code Description]],Table6[#All],8,FALSE),"")</f>
        <v/>
      </c>
      <c r="L434" s="63"/>
      <c r="M434" s="65" t="str">
        <f>IFERROR(VLOOKUP(Table1[[#This Row],[Staff ID]],Table2[],2,FALSE),"")</f>
        <v/>
      </c>
      <c r="N434" s="209" t="str">
        <f>IFERROR(IF(VLOOKUP(Table1[[#This Row],[Budget Code Description]],Dimentions!$X$6:$AC$134,4,FALSE)="","",VLOOKUP(Table1[[#This Row],[Budget Code Description]],Dimentions!$X$6:$AC$134,4,FALSE)),"")</f>
        <v/>
      </c>
      <c r="O434" s="65" t="str">
        <f>IFERROR(VLOOKUP(Table1[[#This Row],[Vendor ID]],Table549[],2,FALSE),"")</f>
        <v/>
      </c>
      <c r="P434" s="63"/>
      <c r="Q434" s="141" t="str">
        <f>IF(Table1[[#This Row],[Posting Date]]&lt;&gt;"",$D$9,"")</f>
        <v/>
      </c>
      <c r="R434" s="157" t="str">
        <f>IF(Table1[[#This Row],[Posting Date]]&lt;&gt;"",$D$10,"")</f>
        <v/>
      </c>
      <c r="S434" s="66"/>
      <c r="T434" s="63"/>
      <c r="U434" s="67"/>
      <c r="V434" s="67"/>
      <c r="W434" s="67" t="str">
        <f t="shared" si="11"/>
        <v/>
      </c>
      <c r="X434" s="159" t="str">
        <f>IF(E434="","",(IF(Table1[[#This Row],[Cur]]="USD",Table1[[#This Row],[Cur_Amount Debit]],Table1[[#This Row],[Cur_Amount Debit]]/Table1[[#This Row],[Exchange Rate]])))</f>
        <v/>
      </c>
      <c r="Y434" s="159" t="str">
        <f>IF(E434="","",(IF(Table1[[#This Row],[Cur]]="USD",Table1[[#This Row],[Cur_Amount Credit]],Table1[[#This Row],[Cur_Amount Credit]]/ExchangeRate)))</f>
        <v/>
      </c>
      <c r="Z434" s="201" t="str">
        <f>IF(E434="","",(Table1[[#This Row],[Debit USD]]-Table1[[#This Row],[Credit USD]]))</f>
        <v/>
      </c>
      <c r="AA434" s="226"/>
      <c r="AB434" s="255"/>
      <c r="AC434" s="1"/>
      <c r="AD434" s="15"/>
      <c r="AE434" s="15" t="str">
        <f>IF(AND(OR(Table1[[#This Row],[Account]]="15030",Table1[[#This Row],[Account]]="15035",Table1[[#This Row],[Account]]="20150"),Table1[[#This Row],[Vendor ID]]=""),1,"")</f>
        <v/>
      </c>
      <c r="AF434" s="15"/>
      <c r="AG434" s="15"/>
      <c r="AH434" s="15"/>
      <c r="AI434" s="46" t="str">
        <f>IF(Table1[[#This Row],[Posting Date]]&lt;&gt;"","GJ-"&amp;CountryID,"")</f>
        <v/>
      </c>
      <c r="AJ434" s="59" t="str">
        <f>IF(Table1[[#This Row],[Posting Date]]&lt;&gt;"",Table1[[#This Row],[Posting Date]],"")</f>
        <v/>
      </c>
      <c r="AK434" s="46"/>
      <c r="AL434" s="46" t="str">
        <f>IF(Table1[[#This Row],[Description]]&lt;&gt;"",Table1[[#This Row],[Description]],"")</f>
        <v/>
      </c>
      <c r="AM434" s="46" t="str">
        <f>IF(Table1[[#This Row],[Posting Date]]&lt;&gt;"",Table1[[#This Row],[Reference Number]],"")</f>
        <v/>
      </c>
      <c r="AN434" s="46" t="str">
        <f>TRIM(Table1[[#This Row],[Line '#]])</f>
        <v/>
      </c>
      <c r="AO434" s="46" t="str">
        <f>TRIM(Table1[[#This Row],[Account]])</f>
        <v/>
      </c>
      <c r="AP434" s="46" t="str">
        <f>IF(Table1[[#This Row],[Posting Date]]&lt;&gt;"",$D$5,"")</f>
        <v/>
      </c>
      <c r="AQ434" s="46" t="str">
        <f>TRIM(Table1[[#This Row],[Departments-Prgrams]])</f>
        <v/>
      </c>
      <c r="AR434" s="46" t="str">
        <f>TRIM(Table1[[#This Row],[Grant]])</f>
        <v/>
      </c>
      <c r="AS434" s="46" t="str">
        <f>TRIM(Table1[[#This Row],[Staff ID]])</f>
        <v/>
      </c>
      <c r="AT434" s="46" t="str">
        <f>IF(TRIM(Table1[[#This Row],[Budget Code]])=0,"",TRIM(Table1[[#This Row],[Budget Code]]))</f>
        <v/>
      </c>
      <c r="AU434" s="46" t="str">
        <f>IF(Table1[[#This Row],[Line Description]]&lt;&gt;"",Table1[[#This Row],[Line Description]],"")</f>
        <v/>
      </c>
      <c r="AV434" s="46" t="str">
        <f>IF(Table1[[#This Row],[Cur_Amount Debit]]&gt;0,ROUND(Table1[[#This Row],[Cur_Amount Debit]],2),"")</f>
        <v/>
      </c>
      <c r="AW434" s="46" t="str">
        <f>IF(Table1[[#This Row],[Cur_Amount Credit]]&gt;0,ROUND(Table1[[#This Row],[Cur_Amount Credit]],2),"")</f>
        <v/>
      </c>
      <c r="AX434" s="46" t="str">
        <f>LEFT(Table1[[#This Row],[Cur]],3)</f>
        <v/>
      </c>
      <c r="AY434" s="59"/>
      <c r="AZ434" s="46"/>
      <c r="BA434" s="46" t="str">
        <f>IF(Table1[[#This Row],[Cur]]&lt;&gt;"",IF(Table1[[#This Row],[Cur]]="USD","",ExchangeRate),"")</f>
        <v/>
      </c>
      <c r="BB434" s="46" t="str">
        <f>IF(Table1[[#This Row],[Grant]]&lt;&gt;"",VLOOKUP(Table1[[#This Row],[Grant]],Grants!B:D,3),"")</f>
        <v/>
      </c>
      <c r="BC434" s="46" t="str">
        <f>TRIM(Table1[[#This Row],[Vendor ID]])</f>
        <v/>
      </c>
      <c r="BD434">
        <f>IF(Table1[[#This Row],[Reference Number]]=Q433,BD433,BD433+1)</f>
        <v>0</v>
      </c>
    </row>
    <row r="435" spans="1:56" ht="11.25" customHeight="1" x14ac:dyDescent="0.25">
      <c r="A435" s="1"/>
      <c r="B435" s="88" t="str">
        <f>IF(Table1[[#This Row],[Posting Date]]&lt;&gt;"",IF(Table1[[#This Row],[Reference Number]]=Q434,B434+1,1),"")</f>
        <v/>
      </c>
      <c r="C435" s="61"/>
      <c r="D435" s="61"/>
      <c r="E435" s="138"/>
      <c r="F435" s="141" t="str">
        <f>IFERROR(IF(VLOOKUP(Table1[[#This Row],[Budget Code Description]],Dimentions!$X$6:$AC$139,2,FALSE)="","",VLOOKUP(Table1[[#This Row],[Budget Code Description]],Dimentions!$X$6:$AC$139,2,FALSE)),"")</f>
        <v/>
      </c>
      <c r="G435" s="141"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1" t="str">
        <f>IFERROR(VLOOKUP(Table1[[#This Row],[Budget Code Description]],Table6[#All],8,FALSE),"")</f>
        <v/>
      </c>
      <c r="L435" s="63"/>
      <c r="M435" s="65" t="str">
        <f>IFERROR(VLOOKUP(Table1[[#This Row],[Staff ID]],Table2[],2,FALSE),"")</f>
        <v/>
      </c>
      <c r="N435" s="209" t="str">
        <f>IFERROR(IF(VLOOKUP(Table1[[#This Row],[Budget Code Description]],Dimentions!$X$6:$AC$134,4,FALSE)="","",VLOOKUP(Table1[[#This Row],[Budget Code Description]],Dimentions!$X$6:$AC$134,4,FALSE)),"")</f>
        <v/>
      </c>
      <c r="O435" s="65" t="str">
        <f>IFERROR(VLOOKUP(Table1[[#This Row],[Vendor ID]],Table549[],2,FALSE),"")</f>
        <v/>
      </c>
      <c r="P435" s="63"/>
      <c r="Q435" s="141" t="str">
        <f>IF(Table1[[#This Row],[Posting Date]]&lt;&gt;"",$D$9,"")</f>
        <v/>
      </c>
      <c r="R435" s="157" t="str">
        <f>IF(Table1[[#This Row],[Posting Date]]&lt;&gt;"",$D$10,"")</f>
        <v/>
      </c>
      <c r="S435" s="66"/>
      <c r="T435" s="63"/>
      <c r="U435" s="67"/>
      <c r="V435" s="67"/>
      <c r="W435" s="67" t="str">
        <f t="shared" si="11"/>
        <v/>
      </c>
      <c r="X435" s="159" t="str">
        <f>IF(E435="","",(IF(Table1[[#This Row],[Cur]]="USD",Table1[[#This Row],[Cur_Amount Debit]],Table1[[#This Row],[Cur_Amount Debit]]/Table1[[#This Row],[Exchange Rate]])))</f>
        <v/>
      </c>
      <c r="Y435" s="159" t="str">
        <f>IF(E435="","",(IF(Table1[[#This Row],[Cur]]="USD",Table1[[#This Row],[Cur_Amount Credit]],Table1[[#This Row],[Cur_Amount Credit]]/ExchangeRate)))</f>
        <v/>
      </c>
      <c r="Z435" s="201" t="str">
        <f>IF(E435="","",(Table1[[#This Row],[Debit USD]]-Table1[[#This Row],[Credit USD]]))</f>
        <v/>
      </c>
      <c r="AA435" s="226"/>
      <c r="AB435" s="255"/>
      <c r="AC435" s="1"/>
      <c r="AD435" s="15"/>
      <c r="AE435" s="15" t="str">
        <f>IF(AND(OR(Table1[[#This Row],[Account]]="15030",Table1[[#This Row],[Account]]="15035",Table1[[#This Row],[Account]]="20150"),Table1[[#This Row],[Vendor ID]]=""),1,"")</f>
        <v/>
      </c>
      <c r="AF435" s="15"/>
      <c r="AG435" s="15"/>
      <c r="AH435" s="15"/>
      <c r="AI435" s="46" t="str">
        <f>IF(Table1[[#This Row],[Posting Date]]&lt;&gt;"","GJ-"&amp;CountryID,"")</f>
        <v/>
      </c>
      <c r="AJ435" s="59" t="str">
        <f>IF(Table1[[#This Row],[Posting Date]]&lt;&gt;"",Table1[[#This Row],[Posting Date]],"")</f>
        <v/>
      </c>
      <c r="AK435" s="46"/>
      <c r="AL435" s="46" t="str">
        <f>IF(Table1[[#This Row],[Description]]&lt;&gt;"",Table1[[#This Row],[Description]],"")</f>
        <v/>
      </c>
      <c r="AM435" s="46" t="str">
        <f>IF(Table1[[#This Row],[Posting Date]]&lt;&gt;"",Table1[[#This Row],[Reference Number]],"")</f>
        <v/>
      </c>
      <c r="AN435" s="46" t="str">
        <f>TRIM(Table1[[#This Row],[Line '#]])</f>
        <v/>
      </c>
      <c r="AO435" s="46" t="str">
        <f>TRIM(Table1[[#This Row],[Account]])</f>
        <v/>
      </c>
      <c r="AP435" s="46" t="str">
        <f>IF(Table1[[#This Row],[Posting Date]]&lt;&gt;"",$D$5,"")</f>
        <v/>
      </c>
      <c r="AQ435" s="46" t="str">
        <f>TRIM(Table1[[#This Row],[Departments-Prgrams]])</f>
        <v/>
      </c>
      <c r="AR435" s="46" t="str">
        <f>TRIM(Table1[[#This Row],[Grant]])</f>
        <v/>
      </c>
      <c r="AS435" s="46" t="str">
        <f>TRIM(Table1[[#This Row],[Staff ID]])</f>
        <v/>
      </c>
      <c r="AT435" s="46" t="str">
        <f>IF(TRIM(Table1[[#This Row],[Budget Code]])=0,"",TRIM(Table1[[#This Row],[Budget Code]]))</f>
        <v/>
      </c>
      <c r="AU435" s="46" t="str">
        <f>IF(Table1[[#This Row],[Line Description]]&lt;&gt;"",Table1[[#This Row],[Line Description]],"")</f>
        <v/>
      </c>
      <c r="AV435" s="46" t="str">
        <f>IF(Table1[[#This Row],[Cur_Amount Debit]]&gt;0,ROUND(Table1[[#This Row],[Cur_Amount Debit]],2),"")</f>
        <v/>
      </c>
      <c r="AW435" s="46" t="str">
        <f>IF(Table1[[#This Row],[Cur_Amount Credit]]&gt;0,ROUND(Table1[[#This Row],[Cur_Amount Credit]],2),"")</f>
        <v/>
      </c>
      <c r="AX435" s="46" t="str">
        <f>LEFT(Table1[[#This Row],[Cur]],3)</f>
        <v/>
      </c>
      <c r="AY435" s="59"/>
      <c r="AZ435" s="46"/>
      <c r="BA435" s="46" t="str">
        <f>IF(Table1[[#This Row],[Cur]]&lt;&gt;"",IF(Table1[[#This Row],[Cur]]="USD","",ExchangeRate),"")</f>
        <v/>
      </c>
      <c r="BB435" s="46" t="str">
        <f>IF(Table1[[#This Row],[Grant]]&lt;&gt;"",VLOOKUP(Table1[[#This Row],[Grant]],Grants!B:D,3),"")</f>
        <v/>
      </c>
      <c r="BC435" s="46" t="str">
        <f>TRIM(Table1[[#This Row],[Vendor ID]])</f>
        <v/>
      </c>
      <c r="BD435">
        <f>IF(Table1[[#This Row],[Reference Number]]=Q434,BD434,BD434+1)</f>
        <v>0</v>
      </c>
    </row>
    <row r="436" spans="1:56" ht="11.25" customHeight="1" x14ac:dyDescent="0.25">
      <c r="A436" s="1"/>
      <c r="B436" s="88" t="str">
        <f>IF(Table1[[#This Row],[Posting Date]]&lt;&gt;"",IF(Table1[[#This Row],[Reference Number]]=Q435,B435+1,1),"")</f>
        <v/>
      </c>
      <c r="C436" s="61"/>
      <c r="D436" s="61"/>
      <c r="E436" s="138"/>
      <c r="F436" s="141" t="str">
        <f>IFERROR(IF(VLOOKUP(Table1[[#This Row],[Budget Code Description]],Dimentions!$X$6:$AC$139,2,FALSE)="","",VLOOKUP(Table1[[#This Row],[Budget Code Description]],Dimentions!$X$6:$AC$139,2,FALSE)),"")</f>
        <v/>
      </c>
      <c r="G436" s="141"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1" t="str">
        <f>IFERROR(VLOOKUP(Table1[[#This Row],[Budget Code Description]],Table6[#All],8,FALSE),"")</f>
        <v/>
      </c>
      <c r="L436" s="63"/>
      <c r="M436" s="65" t="str">
        <f>IFERROR(VLOOKUP(Table1[[#This Row],[Staff ID]],Table2[],2,FALSE),"")</f>
        <v/>
      </c>
      <c r="N436" s="209" t="str">
        <f>IFERROR(IF(VLOOKUP(Table1[[#This Row],[Budget Code Description]],Dimentions!$X$6:$AC$134,4,FALSE)="","",VLOOKUP(Table1[[#This Row],[Budget Code Description]],Dimentions!$X$6:$AC$134,4,FALSE)),"")</f>
        <v/>
      </c>
      <c r="O436" s="65" t="str">
        <f>IFERROR(VLOOKUP(Table1[[#This Row],[Vendor ID]],Table549[],2,FALSE),"")</f>
        <v/>
      </c>
      <c r="P436" s="63"/>
      <c r="Q436" s="141" t="str">
        <f>IF(Table1[[#This Row],[Posting Date]]&lt;&gt;"",$D$9,"")</f>
        <v/>
      </c>
      <c r="R436" s="157" t="str">
        <f>IF(Table1[[#This Row],[Posting Date]]&lt;&gt;"",$D$10,"")</f>
        <v/>
      </c>
      <c r="S436" s="66"/>
      <c r="T436" s="63"/>
      <c r="U436" s="67"/>
      <c r="V436" s="67"/>
      <c r="W436" s="67" t="str">
        <f t="shared" si="11"/>
        <v/>
      </c>
      <c r="X436" s="159" t="str">
        <f>IF(E436="","",(IF(Table1[[#This Row],[Cur]]="USD",Table1[[#This Row],[Cur_Amount Debit]],Table1[[#This Row],[Cur_Amount Debit]]/Table1[[#This Row],[Exchange Rate]])))</f>
        <v/>
      </c>
      <c r="Y436" s="159" t="str">
        <f>IF(E436="","",(IF(Table1[[#This Row],[Cur]]="USD",Table1[[#This Row],[Cur_Amount Credit]],Table1[[#This Row],[Cur_Amount Credit]]/ExchangeRate)))</f>
        <v/>
      </c>
      <c r="Z436" s="201" t="str">
        <f>IF(E436="","",(Table1[[#This Row],[Debit USD]]-Table1[[#This Row],[Credit USD]]))</f>
        <v/>
      </c>
      <c r="AA436" s="226"/>
      <c r="AB436" s="255"/>
      <c r="AC436" s="1"/>
      <c r="AD436" s="15"/>
      <c r="AE436" s="15" t="str">
        <f>IF(AND(OR(Table1[[#This Row],[Account]]="15030",Table1[[#This Row],[Account]]="15035",Table1[[#This Row],[Account]]="20150"),Table1[[#This Row],[Vendor ID]]=""),1,"")</f>
        <v/>
      </c>
      <c r="AF436" s="15"/>
      <c r="AG436" s="15"/>
      <c r="AH436" s="15"/>
      <c r="AI436" s="46" t="str">
        <f>IF(Table1[[#This Row],[Posting Date]]&lt;&gt;"","GJ-"&amp;CountryID,"")</f>
        <v/>
      </c>
      <c r="AJ436" s="59" t="str">
        <f>IF(Table1[[#This Row],[Posting Date]]&lt;&gt;"",Table1[[#This Row],[Posting Date]],"")</f>
        <v/>
      </c>
      <c r="AK436" s="46"/>
      <c r="AL436" s="46" t="str">
        <f>IF(Table1[[#This Row],[Description]]&lt;&gt;"",Table1[[#This Row],[Description]],"")</f>
        <v/>
      </c>
      <c r="AM436" s="46" t="str">
        <f>IF(Table1[[#This Row],[Posting Date]]&lt;&gt;"",Table1[[#This Row],[Reference Number]],"")</f>
        <v/>
      </c>
      <c r="AN436" s="46" t="str">
        <f>TRIM(Table1[[#This Row],[Line '#]])</f>
        <v/>
      </c>
      <c r="AO436" s="46" t="str">
        <f>TRIM(Table1[[#This Row],[Account]])</f>
        <v/>
      </c>
      <c r="AP436" s="46" t="str">
        <f>IF(Table1[[#This Row],[Posting Date]]&lt;&gt;"",$D$5,"")</f>
        <v/>
      </c>
      <c r="AQ436" s="46" t="str">
        <f>TRIM(Table1[[#This Row],[Departments-Prgrams]])</f>
        <v/>
      </c>
      <c r="AR436" s="46" t="str">
        <f>TRIM(Table1[[#This Row],[Grant]])</f>
        <v/>
      </c>
      <c r="AS436" s="46" t="str">
        <f>TRIM(Table1[[#This Row],[Staff ID]])</f>
        <v/>
      </c>
      <c r="AT436" s="46" t="str">
        <f>IF(TRIM(Table1[[#This Row],[Budget Code]])=0,"",TRIM(Table1[[#This Row],[Budget Code]]))</f>
        <v/>
      </c>
      <c r="AU436" s="46" t="str">
        <f>IF(Table1[[#This Row],[Line Description]]&lt;&gt;"",Table1[[#This Row],[Line Description]],"")</f>
        <v/>
      </c>
      <c r="AV436" s="46" t="str">
        <f>IF(Table1[[#This Row],[Cur_Amount Debit]]&gt;0,ROUND(Table1[[#This Row],[Cur_Amount Debit]],2),"")</f>
        <v/>
      </c>
      <c r="AW436" s="46" t="str">
        <f>IF(Table1[[#This Row],[Cur_Amount Credit]]&gt;0,ROUND(Table1[[#This Row],[Cur_Amount Credit]],2),"")</f>
        <v/>
      </c>
      <c r="AX436" s="46" t="str">
        <f>LEFT(Table1[[#This Row],[Cur]],3)</f>
        <v/>
      </c>
      <c r="AY436" s="59"/>
      <c r="AZ436" s="46"/>
      <c r="BA436" s="46" t="str">
        <f>IF(Table1[[#This Row],[Cur]]&lt;&gt;"",IF(Table1[[#This Row],[Cur]]="USD","",ExchangeRate),"")</f>
        <v/>
      </c>
      <c r="BB436" s="46" t="str">
        <f>IF(Table1[[#This Row],[Grant]]&lt;&gt;"",VLOOKUP(Table1[[#This Row],[Grant]],Grants!B:D,3),"")</f>
        <v/>
      </c>
      <c r="BC436" s="46" t="str">
        <f>TRIM(Table1[[#This Row],[Vendor ID]])</f>
        <v/>
      </c>
      <c r="BD436">
        <f>IF(Table1[[#This Row],[Reference Number]]=Q435,BD435,BD435+1)</f>
        <v>0</v>
      </c>
    </row>
    <row r="437" spans="1:56" ht="11.25" customHeight="1" x14ac:dyDescent="0.25">
      <c r="A437" s="1"/>
      <c r="B437" s="88" t="str">
        <f>IF(Table1[[#This Row],[Posting Date]]&lt;&gt;"",IF(Table1[[#This Row],[Reference Number]]=Q436,B436+1,1),"")</f>
        <v/>
      </c>
      <c r="C437" s="61"/>
      <c r="D437" s="61"/>
      <c r="E437" s="138"/>
      <c r="F437" s="141" t="str">
        <f>IFERROR(IF(VLOOKUP(Table1[[#This Row],[Budget Code Description]],Dimentions!$X$6:$AC$139,2,FALSE)="","",VLOOKUP(Table1[[#This Row],[Budget Code Description]],Dimentions!$X$6:$AC$139,2,FALSE)),"")</f>
        <v/>
      </c>
      <c r="G437" s="141"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1" t="str">
        <f>IFERROR(VLOOKUP(Table1[[#This Row],[Budget Code Description]],Table6[#All],8,FALSE),"")</f>
        <v/>
      </c>
      <c r="L437" s="63"/>
      <c r="M437" s="65" t="str">
        <f>IFERROR(VLOOKUP(Table1[[#This Row],[Staff ID]],Table2[],2,FALSE),"")</f>
        <v/>
      </c>
      <c r="N437" s="209" t="str">
        <f>IFERROR(IF(VLOOKUP(Table1[[#This Row],[Budget Code Description]],Dimentions!$X$6:$AC$134,4,FALSE)="","",VLOOKUP(Table1[[#This Row],[Budget Code Description]],Dimentions!$X$6:$AC$134,4,FALSE)),"")</f>
        <v/>
      </c>
      <c r="O437" s="65" t="str">
        <f>IFERROR(VLOOKUP(Table1[[#This Row],[Vendor ID]],Table549[],2,FALSE),"")</f>
        <v/>
      </c>
      <c r="P437" s="63"/>
      <c r="Q437" s="141" t="str">
        <f>IF(Table1[[#This Row],[Posting Date]]&lt;&gt;"",$D$9,"")</f>
        <v/>
      </c>
      <c r="R437" s="157" t="str">
        <f>IF(Table1[[#This Row],[Posting Date]]&lt;&gt;"",$D$10,"")</f>
        <v/>
      </c>
      <c r="S437" s="66"/>
      <c r="T437" s="63"/>
      <c r="U437" s="67"/>
      <c r="V437" s="67"/>
      <c r="W437" s="67" t="str">
        <f t="shared" si="11"/>
        <v/>
      </c>
      <c r="X437" s="159" t="str">
        <f>IF(E437="","",(IF(Table1[[#This Row],[Cur]]="USD",Table1[[#This Row],[Cur_Amount Debit]],Table1[[#This Row],[Cur_Amount Debit]]/Table1[[#This Row],[Exchange Rate]])))</f>
        <v/>
      </c>
      <c r="Y437" s="159" t="str">
        <f>IF(E437="","",(IF(Table1[[#This Row],[Cur]]="USD",Table1[[#This Row],[Cur_Amount Credit]],Table1[[#This Row],[Cur_Amount Credit]]/ExchangeRate)))</f>
        <v/>
      </c>
      <c r="Z437" s="201" t="str">
        <f>IF(E437="","",(Table1[[#This Row],[Debit USD]]-Table1[[#This Row],[Credit USD]]))</f>
        <v/>
      </c>
      <c r="AA437" s="226"/>
      <c r="AB437" s="255"/>
      <c r="AC437" s="1"/>
      <c r="AD437" s="15"/>
      <c r="AE437" s="15" t="str">
        <f>IF(AND(OR(Table1[[#This Row],[Account]]="15030",Table1[[#This Row],[Account]]="15035",Table1[[#This Row],[Account]]="20150"),Table1[[#This Row],[Vendor ID]]=""),1,"")</f>
        <v/>
      </c>
      <c r="AF437" s="15"/>
      <c r="AG437" s="15"/>
      <c r="AH437" s="15"/>
      <c r="AI437" s="46" t="str">
        <f>IF(Table1[[#This Row],[Posting Date]]&lt;&gt;"","GJ-"&amp;CountryID,"")</f>
        <v/>
      </c>
      <c r="AJ437" s="59" t="str">
        <f>IF(Table1[[#This Row],[Posting Date]]&lt;&gt;"",Table1[[#This Row],[Posting Date]],"")</f>
        <v/>
      </c>
      <c r="AK437" s="46"/>
      <c r="AL437" s="46" t="str">
        <f>IF(Table1[[#This Row],[Description]]&lt;&gt;"",Table1[[#This Row],[Description]],"")</f>
        <v/>
      </c>
      <c r="AM437" s="46" t="str">
        <f>IF(Table1[[#This Row],[Posting Date]]&lt;&gt;"",Table1[[#This Row],[Reference Number]],"")</f>
        <v/>
      </c>
      <c r="AN437" s="46" t="str">
        <f>TRIM(Table1[[#This Row],[Line '#]])</f>
        <v/>
      </c>
      <c r="AO437" s="46" t="str">
        <f>TRIM(Table1[[#This Row],[Account]])</f>
        <v/>
      </c>
      <c r="AP437" s="46" t="str">
        <f>IF(Table1[[#This Row],[Posting Date]]&lt;&gt;"",$D$5,"")</f>
        <v/>
      </c>
      <c r="AQ437" s="46" t="str">
        <f>TRIM(Table1[[#This Row],[Departments-Prgrams]])</f>
        <v/>
      </c>
      <c r="AR437" s="46" t="str">
        <f>TRIM(Table1[[#This Row],[Grant]])</f>
        <v/>
      </c>
      <c r="AS437" s="46" t="str">
        <f>TRIM(Table1[[#This Row],[Staff ID]])</f>
        <v/>
      </c>
      <c r="AT437" s="46" t="str">
        <f>IF(TRIM(Table1[[#This Row],[Budget Code]])=0,"",TRIM(Table1[[#This Row],[Budget Code]]))</f>
        <v/>
      </c>
      <c r="AU437" s="46" t="str">
        <f>IF(Table1[[#This Row],[Line Description]]&lt;&gt;"",Table1[[#This Row],[Line Description]],"")</f>
        <v/>
      </c>
      <c r="AV437" s="46" t="str">
        <f>IF(Table1[[#This Row],[Cur_Amount Debit]]&gt;0,ROUND(Table1[[#This Row],[Cur_Amount Debit]],2),"")</f>
        <v/>
      </c>
      <c r="AW437" s="46" t="str">
        <f>IF(Table1[[#This Row],[Cur_Amount Credit]]&gt;0,ROUND(Table1[[#This Row],[Cur_Amount Credit]],2),"")</f>
        <v/>
      </c>
      <c r="AX437" s="46" t="str">
        <f>LEFT(Table1[[#This Row],[Cur]],3)</f>
        <v/>
      </c>
      <c r="AY437" s="59"/>
      <c r="AZ437" s="46"/>
      <c r="BA437" s="46" t="str">
        <f>IF(Table1[[#This Row],[Cur]]&lt;&gt;"",IF(Table1[[#This Row],[Cur]]="USD","",ExchangeRate),"")</f>
        <v/>
      </c>
      <c r="BB437" s="46" t="str">
        <f>IF(Table1[[#This Row],[Grant]]&lt;&gt;"",VLOOKUP(Table1[[#This Row],[Grant]],Grants!B:D,3),"")</f>
        <v/>
      </c>
      <c r="BC437" s="46" t="str">
        <f>TRIM(Table1[[#This Row],[Vendor ID]])</f>
        <v/>
      </c>
      <c r="BD437">
        <f>IF(Table1[[#This Row],[Reference Number]]=Q436,BD436,BD436+1)</f>
        <v>0</v>
      </c>
    </row>
    <row r="438" spans="1:56" ht="11.25" customHeight="1" x14ac:dyDescent="0.25">
      <c r="A438" s="1"/>
      <c r="B438" s="88" t="str">
        <f>IF(Table1[[#This Row],[Posting Date]]&lt;&gt;"",IF(Table1[[#This Row],[Reference Number]]=Q437,B437+1,1),"")</f>
        <v/>
      </c>
      <c r="C438" s="61"/>
      <c r="D438" s="61"/>
      <c r="E438" s="138"/>
      <c r="F438" s="141" t="str">
        <f>IFERROR(IF(VLOOKUP(Table1[[#This Row],[Budget Code Description]],Dimentions!$X$6:$AC$139,2,FALSE)="","",VLOOKUP(Table1[[#This Row],[Budget Code Description]],Dimentions!$X$6:$AC$139,2,FALSE)),"")</f>
        <v/>
      </c>
      <c r="G438" s="141"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1" t="str">
        <f>IFERROR(VLOOKUP(Table1[[#This Row],[Budget Code Description]],Table6[#All],8,FALSE),"")</f>
        <v/>
      </c>
      <c r="L438" s="63"/>
      <c r="M438" s="65" t="str">
        <f>IFERROR(VLOOKUP(Table1[[#This Row],[Staff ID]],Table2[],2,FALSE),"")</f>
        <v/>
      </c>
      <c r="N438" s="209" t="str">
        <f>IFERROR(IF(VLOOKUP(Table1[[#This Row],[Budget Code Description]],Dimentions!$X$6:$AC$134,4,FALSE)="","",VLOOKUP(Table1[[#This Row],[Budget Code Description]],Dimentions!$X$6:$AC$134,4,FALSE)),"")</f>
        <v/>
      </c>
      <c r="O438" s="65" t="str">
        <f>IFERROR(VLOOKUP(Table1[[#This Row],[Vendor ID]],Table549[],2,FALSE),"")</f>
        <v/>
      </c>
      <c r="P438" s="63"/>
      <c r="Q438" s="141" t="str">
        <f>IF(Table1[[#This Row],[Posting Date]]&lt;&gt;"",$D$9,"")</f>
        <v/>
      </c>
      <c r="R438" s="157" t="str">
        <f>IF(Table1[[#This Row],[Posting Date]]&lt;&gt;"",$D$10,"")</f>
        <v/>
      </c>
      <c r="S438" s="66"/>
      <c r="T438" s="63"/>
      <c r="U438" s="67"/>
      <c r="V438" s="67"/>
      <c r="W438" s="67" t="str">
        <f t="shared" si="11"/>
        <v/>
      </c>
      <c r="X438" s="159" t="str">
        <f>IF(E438="","",(IF(Table1[[#This Row],[Cur]]="USD",Table1[[#This Row],[Cur_Amount Debit]],Table1[[#This Row],[Cur_Amount Debit]]/Table1[[#This Row],[Exchange Rate]])))</f>
        <v/>
      </c>
      <c r="Y438" s="159" t="str">
        <f>IF(E438="","",(IF(Table1[[#This Row],[Cur]]="USD",Table1[[#This Row],[Cur_Amount Credit]],Table1[[#This Row],[Cur_Amount Credit]]/ExchangeRate)))</f>
        <v/>
      </c>
      <c r="Z438" s="201" t="str">
        <f>IF(E438="","",(Table1[[#This Row],[Debit USD]]-Table1[[#This Row],[Credit USD]]))</f>
        <v/>
      </c>
      <c r="AA438" s="226"/>
      <c r="AB438" s="255"/>
      <c r="AC438" s="1"/>
      <c r="AD438" s="15"/>
      <c r="AE438" s="15" t="str">
        <f>IF(AND(OR(Table1[[#This Row],[Account]]="15030",Table1[[#This Row],[Account]]="15035",Table1[[#This Row],[Account]]="20150"),Table1[[#This Row],[Vendor ID]]=""),1,"")</f>
        <v/>
      </c>
      <c r="AF438" s="15"/>
      <c r="AG438" s="15"/>
      <c r="AH438" s="15"/>
      <c r="AI438" s="46" t="str">
        <f>IF(Table1[[#This Row],[Posting Date]]&lt;&gt;"","GJ-"&amp;CountryID,"")</f>
        <v/>
      </c>
      <c r="AJ438" s="59" t="str">
        <f>IF(Table1[[#This Row],[Posting Date]]&lt;&gt;"",Table1[[#This Row],[Posting Date]],"")</f>
        <v/>
      </c>
      <c r="AK438" s="46"/>
      <c r="AL438" s="46" t="str">
        <f>IF(Table1[[#This Row],[Description]]&lt;&gt;"",Table1[[#This Row],[Description]],"")</f>
        <v/>
      </c>
      <c r="AM438" s="46" t="str">
        <f>IF(Table1[[#This Row],[Posting Date]]&lt;&gt;"",Table1[[#This Row],[Reference Number]],"")</f>
        <v/>
      </c>
      <c r="AN438" s="46" t="str">
        <f>TRIM(Table1[[#This Row],[Line '#]])</f>
        <v/>
      </c>
      <c r="AO438" s="46" t="str">
        <f>TRIM(Table1[[#This Row],[Account]])</f>
        <v/>
      </c>
      <c r="AP438" s="46" t="str">
        <f>IF(Table1[[#This Row],[Posting Date]]&lt;&gt;"",$D$5,"")</f>
        <v/>
      </c>
      <c r="AQ438" s="46" t="str">
        <f>TRIM(Table1[[#This Row],[Departments-Prgrams]])</f>
        <v/>
      </c>
      <c r="AR438" s="46" t="str">
        <f>TRIM(Table1[[#This Row],[Grant]])</f>
        <v/>
      </c>
      <c r="AS438" s="46" t="str">
        <f>TRIM(Table1[[#This Row],[Staff ID]])</f>
        <v/>
      </c>
      <c r="AT438" s="46" t="str">
        <f>IF(TRIM(Table1[[#This Row],[Budget Code]])=0,"",TRIM(Table1[[#This Row],[Budget Code]]))</f>
        <v/>
      </c>
      <c r="AU438" s="46" t="str">
        <f>IF(Table1[[#This Row],[Line Description]]&lt;&gt;"",Table1[[#This Row],[Line Description]],"")</f>
        <v/>
      </c>
      <c r="AV438" s="46" t="str">
        <f>IF(Table1[[#This Row],[Cur_Amount Debit]]&gt;0,ROUND(Table1[[#This Row],[Cur_Amount Debit]],2),"")</f>
        <v/>
      </c>
      <c r="AW438" s="46" t="str">
        <f>IF(Table1[[#This Row],[Cur_Amount Credit]]&gt;0,ROUND(Table1[[#This Row],[Cur_Amount Credit]],2),"")</f>
        <v/>
      </c>
      <c r="AX438" s="46" t="str">
        <f>LEFT(Table1[[#This Row],[Cur]],3)</f>
        <v/>
      </c>
      <c r="AY438" s="59"/>
      <c r="AZ438" s="46"/>
      <c r="BA438" s="46" t="str">
        <f>IF(Table1[[#This Row],[Cur]]&lt;&gt;"",IF(Table1[[#This Row],[Cur]]="USD","",ExchangeRate),"")</f>
        <v/>
      </c>
      <c r="BB438" s="46" t="str">
        <f>IF(Table1[[#This Row],[Grant]]&lt;&gt;"",VLOOKUP(Table1[[#This Row],[Grant]],Grants!B:D,3),"")</f>
        <v/>
      </c>
      <c r="BC438" s="46" t="str">
        <f>TRIM(Table1[[#This Row],[Vendor ID]])</f>
        <v/>
      </c>
      <c r="BD438">
        <f>IF(Table1[[#This Row],[Reference Number]]=Q437,BD437,BD437+1)</f>
        <v>0</v>
      </c>
    </row>
    <row r="439" spans="1:56" ht="11.25" customHeight="1" x14ac:dyDescent="0.25">
      <c r="A439" s="1"/>
      <c r="B439" s="88" t="str">
        <f>IF(Table1[[#This Row],[Posting Date]]&lt;&gt;"",IF(Table1[[#This Row],[Reference Number]]=Q438,B438+1,1),"")</f>
        <v/>
      </c>
      <c r="C439" s="61"/>
      <c r="D439" s="61"/>
      <c r="E439" s="138"/>
      <c r="F439" s="141" t="str">
        <f>IFERROR(IF(VLOOKUP(Table1[[#This Row],[Budget Code Description]],Dimentions!$X$6:$AC$139,2,FALSE)="","",VLOOKUP(Table1[[#This Row],[Budget Code Description]],Dimentions!$X$6:$AC$139,2,FALSE)),"")</f>
        <v/>
      </c>
      <c r="G439" s="141"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1" t="str">
        <f>IFERROR(VLOOKUP(Table1[[#This Row],[Budget Code Description]],Table6[#All],8,FALSE),"")</f>
        <v/>
      </c>
      <c r="L439" s="63"/>
      <c r="M439" s="65" t="str">
        <f>IFERROR(VLOOKUP(Table1[[#This Row],[Staff ID]],Table2[],2,FALSE),"")</f>
        <v/>
      </c>
      <c r="N439" s="209" t="str">
        <f>IFERROR(IF(VLOOKUP(Table1[[#This Row],[Budget Code Description]],Dimentions!$X$6:$AC$134,4,FALSE)="","",VLOOKUP(Table1[[#This Row],[Budget Code Description]],Dimentions!$X$6:$AC$134,4,FALSE)),"")</f>
        <v/>
      </c>
      <c r="O439" s="65" t="str">
        <f>IFERROR(VLOOKUP(Table1[[#This Row],[Vendor ID]],Table549[],2,FALSE),"")</f>
        <v/>
      </c>
      <c r="P439" s="63"/>
      <c r="Q439" s="141" t="str">
        <f>IF(Table1[[#This Row],[Posting Date]]&lt;&gt;"",$D$9,"")</f>
        <v/>
      </c>
      <c r="R439" s="157" t="str">
        <f>IF(Table1[[#This Row],[Posting Date]]&lt;&gt;"",$D$10,"")</f>
        <v/>
      </c>
      <c r="S439" s="66"/>
      <c r="T439" s="63"/>
      <c r="U439" s="67"/>
      <c r="V439" s="67"/>
      <c r="W439" s="67" t="str">
        <f t="shared" si="11"/>
        <v/>
      </c>
      <c r="X439" s="159" t="str">
        <f>IF(E439="","",(IF(Table1[[#This Row],[Cur]]="USD",Table1[[#This Row],[Cur_Amount Debit]],Table1[[#This Row],[Cur_Amount Debit]]/Table1[[#This Row],[Exchange Rate]])))</f>
        <v/>
      </c>
      <c r="Y439" s="159" t="str">
        <f>IF(E439="","",(IF(Table1[[#This Row],[Cur]]="USD",Table1[[#This Row],[Cur_Amount Credit]],Table1[[#This Row],[Cur_Amount Credit]]/ExchangeRate)))</f>
        <v/>
      </c>
      <c r="Z439" s="201" t="str">
        <f>IF(E439="","",(Table1[[#This Row],[Debit USD]]-Table1[[#This Row],[Credit USD]]))</f>
        <v/>
      </c>
      <c r="AA439" s="226"/>
      <c r="AB439" s="255"/>
      <c r="AC439" s="1"/>
      <c r="AD439" s="15"/>
      <c r="AE439" s="15" t="str">
        <f>IF(AND(OR(Table1[[#This Row],[Account]]="15030",Table1[[#This Row],[Account]]="15035",Table1[[#This Row],[Account]]="20150"),Table1[[#This Row],[Vendor ID]]=""),1,"")</f>
        <v/>
      </c>
      <c r="AF439" s="15"/>
      <c r="AG439" s="15"/>
      <c r="AH439" s="15"/>
      <c r="AI439" s="46" t="str">
        <f>IF(Table1[[#This Row],[Posting Date]]&lt;&gt;"","GJ-"&amp;CountryID,"")</f>
        <v/>
      </c>
      <c r="AJ439" s="59" t="str">
        <f>IF(Table1[[#This Row],[Posting Date]]&lt;&gt;"",Table1[[#This Row],[Posting Date]],"")</f>
        <v/>
      </c>
      <c r="AK439" s="46"/>
      <c r="AL439" s="46" t="str">
        <f>IF(Table1[[#This Row],[Description]]&lt;&gt;"",Table1[[#This Row],[Description]],"")</f>
        <v/>
      </c>
      <c r="AM439" s="46" t="str">
        <f>IF(Table1[[#This Row],[Posting Date]]&lt;&gt;"",Table1[[#This Row],[Reference Number]],"")</f>
        <v/>
      </c>
      <c r="AN439" s="46" t="str">
        <f>TRIM(Table1[[#This Row],[Line '#]])</f>
        <v/>
      </c>
      <c r="AO439" s="46" t="str">
        <f>TRIM(Table1[[#This Row],[Account]])</f>
        <v/>
      </c>
      <c r="AP439" s="46" t="str">
        <f>IF(Table1[[#This Row],[Posting Date]]&lt;&gt;"",$D$5,"")</f>
        <v/>
      </c>
      <c r="AQ439" s="46" t="str">
        <f>TRIM(Table1[[#This Row],[Departments-Prgrams]])</f>
        <v/>
      </c>
      <c r="AR439" s="46" t="str">
        <f>TRIM(Table1[[#This Row],[Grant]])</f>
        <v/>
      </c>
      <c r="AS439" s="46" t="str">
        <f>TRIM(Table1[[#This Row],[Staff ID]])</f>
        <v/>
      </c>
      <c r="AT439" s="46" t="str">
        <f>IF(TRIM(Table1[[#This Row],[Budget Code]])=0,"",TRIM(Table1[[#This Row],[Budget Code]]))</f>
        <v/>
      </c>
      <c r="AU439" s="46" t="str">
        <f>IF(Table1[[#This Row],[Line Description]]&lt;&gt;"",Table1[[#This Row],[Line Description]],"")</f>
        <v/>
      </c>
      <c r="AV439" s="46" t="str">
        <f>IF(Table1[[#This Row],[Cur_Amount Debit]]&gt;0,ROUND(Table1[[#This Row],[Cur_Amount Debit]],2),"")</f>
        <v/>
      </c>
      <c r="AW439" s="46" t="str">
        <f>IF(Table1[[#This Row],[Cur_Amount Credit]]&gt;0,ROUND(Table1[[#This Row],[Cur_Amount Credit]],2),"")</f>
        <v/>
      </c>
      <c r="AX439" s="46" t="str">
        <f>LEFT(Table1[[#This Row],[Cur]],3)</f>
        <v/>
      </c>
      <c r="AY439" s="59"/>
      <c r="AZ439" s="46"/>
      <c r="BA439" s="46" t="str">
        <f>IF(Table1[[#This Row],[Cur]]&lt;&gt;"",IF(Table1[[#This Row],[Cur]]="USD","",ExchangeRate),"")</f>
        <v/>
      </c>
      <c r="BB439" s="46" t="str">
        <f>IF(Table1[[#This Row],[Grant]]&lt;&gt;"",VLOOKUP(Table1[[#This Row],[Grant]],Grants!B:D,3),"")</f>
        <v/>
      </c>
      <c r="BC439" s="46" t="str">
        <f>TRIM(Table1[[#This Row],[Vendor ID]])</f>
        <v/>
      </c>
      <c r="BD439">
        <f>IF(Table1[[#This Row],[Reference Number]]=Q438,BD438,BD438+1)</f>
        <v>0</v>
      </c>
    </row>
    <row r="440" spans="1:56" ht="11.25" customHeight="1" x14ac:dyDescent="0.25">
      <c r="A440" s="1"/>
      <c r="B440" s="88" t="str">
        <f>IF(Table1[[#This Row],[Posting Date]]&lt;&gt;"",IF(Table1[[#This Row],[Reference Number]]=Q439,B439+1,1),"")</f>
        <v/>
      </c>
      <c r="C440" s="61"/>
      <c r="D440" s="61"/>
      <c r="E440" s="138"/>
      <c r="F440" s="141" t="str">
        <f>IFERROR(IF(VLOOKUP(Table1[[#This Row],[Budget Code Description]],Dimentions!$X$6:$AC$139,2,FALSE)="","",VLOOKUP(Table1[[#This Row],[Budget Code Description]],Dimentions!$X$6:$AC$139,2,FALSE)),"")</f>
        <v/>
      </c>
      <c r="G440" s="141"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1" t="str">
        <f>IFERROR(VLOOKUP(Table1[[#This Row],[Budget Code Description]],Table6[#All],8,FALSE),"")</f>
        <v/>
      </c>
      <c r="L440" s="63"/>
      <c r="M440" s="65" t="str">
        <f>IFERROR(VLOOKUP(Table1[[#This Row],[Staff ID]],Table2[],2,FALSE),"")</f>
        <v/>
      </c>
      <c r="N440" s="209" t="str">
        <f>IFERROR(IF(VLOOKUP(Table1[[#This Row],[Budget Code Description]],Dimentions!$X$6:$AC$134,4,FALSE)="","",VLOOKUP(Table1[[#This Row],[Budget Code Description]],Dimentions!$X$6:$AC$134,4,FALSE)),"")</f>
        <v/>
      </c>
      <c r="O440" s="65" t="str">
        <f>IFERROR(VLOOKUP(Table1[[#This Row],[Vendor ID]],Table549[],2,FALSE),"")</f>
        <v/>
      </c>
      <c r="P440" s="63"/>
      <c r="Q440" s="141" t="str">
        <f>IF(Table1[[#This Row],[Posting Date]]&lt;&gt;"",$D$9,"")</f>
        <v/>
      </c>
      <c r="R440" s="157" t="str">
        <f>IF(Table1[[#This Row],[Posting Date]]&lt;&gt;"",$D$10,"")</f>
        <v/>
      </c>
      <c r="S440" s="66"/>
      <c r="T440" s="63"/>
      <c r="U440" s="67"/>
      <c r="V440" s="67"/>
      <c r="W440" s="67" t="str">
        <f t="shared" si="11"/>
        <v/>
      </c>
      <c r="X440" s="159" t="str">
        <f>IF(E440="","",(IF(Table1[[#This Row],[Cur]]="USD",Table1[[#This Row],[Cur_Amount Debit]],Table1[[#This Row],[Cur_Amount Debit]]/Table1[[#This Row],[Exchange Rate]])))</f>
        <v/>
      </c>
      <c r="Y440" s="159" t="str">
        <f>IF(E440="","",(IF(Table1[[#This Row],[Cur]]="USD",Table1[[#This Row],[Cur_Amount Credit]],Table1[[#This Row],[Cur_Amount Credit]]/ExchangeRate)))</f>
        <v/>
      </c>
      <c r="Z440" s="201" t="str">
        <f>IF(E440="","",(Table1[[#This Row],[Debit USD]]-Table1[[#This Row],[Credit USD]]))</f>
        <v/>
      </c>
      <c r="AA440" s="226"/>
      <c r="AB440" s="255"/>
      <c r="AC440" s="1"/>
      <c r="AD440" s="15"/>
      <c r="AE440" s="15" t="str">
        <f>IF(AND(OR(Table1[[#This Row],[Account]]="15030",Table1[[#This Row],[Account]]="15035",Table1[[#This Row],[Account]]="20150"),Table1[[#This Row],[Vendor ID]]=""),1,"")</f>
        <v/>
      </c>
      <c r="AF440" s="15"/>
      <c r="AG440" s="15"/>
      <c r="AH440" s="15"/>
      <c r="AI440" s="46" t="str">
        <f>IF(Table1[[#This Row],[Posting Date]]&lt;&gt;"","GJ-"&amp;CountryID,"")</f>
        <v/>
      </c>
      <c r="AJ440" s="59" t="str">
        <f>IF(Table1[[#This Row],[Posting Date]]&lt;&gt;"",Table1[[#This Row],[Posting Date]],"")</f>
        <v/>
      </c>
      <c r="AK440" s="46"/>
      <c r="AL440" s="46" t="str">
        <f>IF(Table1[[#This Row],[Description]]&lt;&gt;"",Table1[[#This Row],[Description]],"")</f>
        <v/>
      </c>
      <c r="AM440" s="46" t="str">
        <f>IF(Table1[[#This Row],[Posting Date]]&lt;&gt;"",Table1[[#This Row],[Reference Number]],"")</f>
        <v/>
      </c>
      <c r="AN440" s="46" t="str">
        <f>TRIM(Table1[[#This Row],[Line '#]])</f>
        <v/>
      </c>
      <c r="AO440" s="46" t="str">
        <f>TRIM(Table1[[#This Row],[Account]])</f>
        <v/>
      </c>
      <c r="AP440" s="46" t="str">
        <f>IF(Table1[[#This Row],[Posting Date]]&lt;&gt;"",$D$5,"")</f>
        <v/>
      </c>
      <c r="AQ440" s="46" t="str">
        <f>TRIM(Table1[[#This Row],[Departments-Prgrams]])</f>
        <v/>
      </c>
      <c r="AR440" s="46" t="str">
        <f>TRIM(Table1[[#This Row],[Grant]])</f>
        <v/>
      </c>
      <c r="AS440" s="46" t="str">
        <f>TRIM(Table1[[#This Row],[Staff ID]])</f>
        <v/>
      </c>
      <c r="AT440" s="46" t="str">
        <f>IF(TRIM(Table1[[#This Row],[Budget Code]])=0,"",TRIM(Table1[[#This Row],[Budget Code]]))</f>
        <v/>
      </c>
      <c r="AU440" s="46" t="str">
        <f>IF(Table1[[#This Row],[Line Description]]&lt;&gt;"",Table1[[#This Row],[Line Description]],"")</f>
        <v/>
      </c>
      <c r="AV440" s="46" t="str">
        <f>IF(Table1[[#This Row],[Cur_Amount Debit]]&gt;0,ROUND(Table1[[#This Row],[Cur_Amount Debit]],2),"")</f>
        <v/>
      </c>
      <c r="AW440" s="46" t="str">
        <f>IF(Table1[[#This Row],[Cur_Amount Credit]]&gt;0,ROUND(Table1[[#This Row],[Cur_Amount Credit]],2),"")</f>
        <v/>
      </c>
      <c r="AX440" s="46" t="str">
        <f>LEFT(Table1[[#This Row],[Cur]],3)</f>
        <v/>
      </c>
      <c r="AY440" s="59"/>
      <c r="AZ440" s="46"/>
      <c r="BA440" s="46" t="str">
        <f>IF(Table1[[#This Row],[Cur]]&lt;&gt;"",IF(Table1[[#This Row],[Cur]]="USD","",ExchangeRate),"")</f>
        <v/>
      </c>
      <c r="BB440" s="46" t="str">
        <f>IF(Table1[[#This Row],[Grant]]&lt;&gt;"",VLOOKUP(Table1[[#This Row],[Grant]],Grants!B:D,3),"")</f>
        <v/>
      </c>
      <c r="BC440" s="46" t="str">
        <f>TRIM(Table1[[#This Row],[Vendor ID]])</f>
        <v/>
      </c>
      <c r="BD440">
        <f>IF(Table1[[#This Row],[Reference Number]]=Q439,BD439,BD439+1)</f>
        <v>0</v>
      </c>
    </row>
    <row r="441" spans="1:56" ht="11.25" customHeight="1" x14ac:dyDescent="0.25">
      <c r="A441" s="1"/>
      <c r="B441" s="88" t="str">
        <f>IF(Table1[[#This Row],[Posting Date]]&lt;&gt;"",IF(Table1[[#This Row],[Reference Number]]=Q440,B440+1,1),"")</f>
        <v/>
      </c>
      <c r="C441" s="61"/>
      <c r="D441" s="61"/>
      <c r="E441" s="138"/>
      <c r="F441" s="141" t="str">
        <f>IFERROR(IF(VLOOKUP(Table1[[#This Row],[Budget Code Description]],Dimentions!$X$6:$AC$139,2,FALSE)="","",VLOOKUP(Table1[[#This Row],[Budget Code Description]],Dimentions!$X$6:$AC$139,2,FALSE)),"")</f>
        <v/>
      </c>
      <c r="G441" s="141"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1" t="str">
        <f>IFERROR(VLOOKUP(Table1[[#This Row],[Budget Code Description]],Table6[#All],8,FALSE),"")</f>
        <v/>
      </c>
      <c r="L441" s="63"/>
      <c r="M441" s="65" t="str">
        <f>IFERROR(VLOOKUP(Table1[[#This Row],[Staff ID]],Table2[],2,FALSE),"")</f>
        <v/>
      </c>
      <c r="N441" s="209" t="str">
        <f>IFERROR(IF(VLOOKUP(Table1[[#This Row],[Budget Code Description]],Dimentions!$X$6:$AC$134,4,FALSE)="","",VLOOKUP(Table1[[#This Row],[Budget Code Description]],Dimentions!$X$6:$AC$134,4,FALSE)),"")</f>
        <v/>
      </c>
      <c r="O441" s="65" t="str">
        <f>IFERROR(VLOOKUP(Table1[[#This Row],[Vendor ID]],Table549[],2,FALSE),"")</f>
        <v/>
      </c>
      <c r="P441" s="63"/>
      <c r="Q441" s="141" t="str">
        <f>IF(Table1[[#This Row],[Posting Date]]&lt;&gt;"",$D$9,"")</f>
        <v/>
      </c>
      <c r="R441" s="157" t="str">
        <f>IF(Table1[[#This Row],[Posting Date]]&lt;&gt;"",$D$10,"")</f>
        <v/>
      </c>
      <c r="S441" s="66"/>
      <c r="T441" s="63"/>
      <c r="U441" s="67"/>
      <c r="V441" s="67"/>
      <c r="W441" s="67" t="str">
        <f t="shared" si="11"/>
        <v/>
      </c>
      <c r="X441" s="159" t="str">
        <f>IF(E441="","",(IF(Table1[[#This Row],[Cur]]="USD",Table1[[#This Row],[Cur_Amount Debit]],Table1[[#This Row],[Cur_Amount Debit]]/Table1[[#This Row],[Exchange Rate]])))</f>
        <v/>
      </c>
      <c r="Y441" s="159" t="str">
        <f>IF(E441="","",(IF(Table1[[#This Row],[Cur]]="USD",Table1[[#This Row],[Cur_Amount Credit]],Table1[[#This Row],[Cur_Amount Credit]]/ExchangeRate)))</f>
        <v/>
      </c>
      <c r="Z441" s="201" t="str">
        <f>IF(E441="","",(Table1[[#This Row],[Debit USD]]-Table1[[#This Row],[Credit USD]]))</f>
        <v/>
      </c>
      <c r="AA441" s="226"/>
      <c r="AB441" s="255"/>
      <c r="AC441" s="1"/>
      <c r="AD441" s="15"/>
      <c r="AE441" s="15" t="str">
        <f>IF(AND(OR(Table1[[#This Row],[Account]]="15030",Table1[[#This Row],[Account]]="15035",Table1[[#This Row],[Account]]="20150"),Table1[[#This Row],[Vendor ID]]=""),1,"")</f>
        <v/>
      </c>
      <c r="AF441" s="15"/>
      <c r="AG441" s="15"/>
      <c r="AH441" s="15"/>
      <c r="AI441" s="46" t="str">
        <f>IF(Table1[[#This Row],[Posting Date]]&lt;&gt;"","GJ-"&amp;CountryID,"")</f>
        <v/>
      </c>
      <c r="AJ441" s="59" t="str">
        <f>IF(Table1[[#This Row],[Posting Date]]&lt;&gt;"",Table1[[#This Row],[Posting Date]],"")</f>
        <v/>
      </c>
      <c r="AK441" s="46"/>
      <c r="AL441" s="46" t="str">
        <f>IF(Table1[[#This Row],[Description]]&lt;&gt;"",Table1[[#This Row],[Description]],"")</f>
        <v/>
      </c>
      <c r="AM441" s="46" t="str">
        <f>IF(Table1[[#This Row],[Posting Date]]&lt;&gt;"",Table1[[#This Row],[Reference Number]],"")</f>
        <v/>
      </c>
      <c r="AN441" s="46" t="str">
        <f>TRIM(Table1[[#This Row],[Line '#]])</f>
        <v/>
      </c>
      <c r="AO441" s="46" t="str">
        <f>TRIM(Table1[[#This Row],[Account]])</f>
        <v/>
      </c>
      <c r="AP441" s="46" t="str">
        <f>IF(Table1[[#This Row],[Posting Date]]&lt;&gt;"",$D$5,"")</f>
        <v/>
      </c>
      <c r="AQ441" s="46" t="str">
        <f>TRIM(Table1[[#This Row],[Departments-Prgrams]])</f>
        <v/>
      </c>
      <c r="AR441" s="46" t="str">
        <f>TRIM(Table1[[#This Row],[Grant]])</f>
        <v/>
      </c>
      <c r="AS441" s="46" t="str">
        <f>TRIM(Table1[[#This Row],[Staff ID]])</f>
        <v/>
      </c>
      <c r="AT441" s="46" t="str">
        <f>IF(TRIM(Table1[[#This Row],[Budget Code]])=0,"",TRIM(Table1[[#This Row],[Budget Code]]))</f>
        <v/>
      </c>
      <c r="AU441" s="46" t="str">
        <f>IF(Table1[[#This Row],[Line Description]]&lt;&gt;"",Table1[[#This Row],[Line Description]],"")</f>
        <v/>
      </c>
      <c r="AV441" s="46" t="str">
        <f>IF(Table1[[#This Row],[Cur_Amount Debit]]&gt;0,ROUND(Table1[[#This Row],[Cur_Amount Debit]],2),"")</f>
        <v/>
      </c>
      <c r="AW441" s="46" t="str">
        <f>IF(Table1[[#This Row],[Cur_Amount Credit]]&gt;0,ROUND(Table1[[#This Row],[Cur_Amount Credit]],2),"")</f>
        <v/>
      </c>
      <c r="AX441" s="46" t="str">
        <f>LEFT(Table1[[#This Row],[Cur]],3)</f>
        <v/>
      </c>
      <c r="AY441" s="59"/>
      <c r="AZ441" s="46"/>
      <c r="BA441" s="46" t="str">
        <f>IF(Table1[[#This Row],[Cur]]&lt;&gt;"",IF(Table1[[#This Row],[Cur]]="USD","",ExchangeRate),"")</f>
        <v/>
      </c>
      <c r="BB441" s="46" t="str">
        <f>IF(Table1[[#This Row],[Grant]]&lt;&gt;"",VLOOKUP(Table1[[#This Row],[Grant]],Grants!B:D,3),"")</f>
        <v/>
      </c>
      <c r="BC441" s="46" t="str">
        <f>TRIM(Table1[[#This Row],[Vendor ID]])</f>
        <v/>
      </c>
      <c r="BD441">
        <f>IF(Table1[[#This Row],[Reference Number]]=Q440,BD440,BD440+1)</f>
        <v>0</v>
      </c>
    </row>
    <row r="442" spans="1:56" ht="11.25" customHeight="1" x14ac:dyDescent="0.25">
      <c r="A442" s="1"/>
      <c r="B442" s="88" t="str">
        <f>IF(Table1[[#This Row],[Posting Date]]&lt;&gt;"",IF(Table1[[#This Row],[Reference Number]]=Q441,B441+1,1),"")</f>
        <v/>
      </c>
      <c r="C442" s="61"/>
      <c r="D442" s="61"/>
      <c r="E442" s="138"/>
      <c r="F442" s="141" t="str">
        <f>IFERROR(IF(VLOOKUP(Table1[[#This Row],[Budget Code Description]],Dimentions!$X$6:$AC$139,2,FALSE)="","",VLOOKUP(Table1[[#This Row],[Budget Code Description]],Dimentions!$X$6:$AC$139,2,FALSE)),"")</f>
        <v/>
      </c>
      <c r="G442" s="141"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1" t="str">
        <f>IFERROR(VLOOKUP(Table1[[#This Row],[Budget Code Description]],Table6[#All],8,FALSE),"")</f>
        <v/>
      </c>
      <c r="L442" s="63"/>
      <c r="M442" s="65" t="str">
        <f>IFERROR(VLOOKUP(Table1[[#This Row],[Staff ID]],Table2[],2,FALSE),"")</f>
        <v/>
      </c>
      <c r="N442" s="209" t="str">
        <f>IFERROR(IF(VLOOKUP(Table1[[#This Row],[Budget Code Description]],Dimentions!$X$6:$AC$134,4,FALSE)="","",VLOOKUP(Table1[[#This Row],[Budget Code Description]],Dimentions!$X$6:$AC$134,4,FALSE)),"")</f>
        <v/>
      </c>
      <c r="O442" s="65" t="str">
        <f>IFERROR(VLOOKUP(Table1[[#This Row],[Vendor ID]],Table549[],2,FALSE),"")</f>
        <v/>
      </c>
      <c r="P442" s="63"/>
      <c r="Q442" s="141" t="str">
        <f>IF(Table1[[#This Row],[Posting Date]]&lt;&gt;"",$D$9,"")</f>
        <v/>
      </c>
      <c r="R442" s="157" t="str">
        <f>IF(Table1[[#This Row],[Posting Date]]&lt;&gt;"",$D$10,"")</f>
        <v/>
      </c>
      <c r="S442" s="66"/>
      <c r="T442" s="63"/>
      <c r="U442" s="67"/>
      <c r="V442" s="67"/>
      <c r="W442" s="67" t="str">
        <f t="shared" si="11"/>
        <v/>
      </c>
      <c r="X442" s="159" t="str">
        <f>IF(E442="","",(IF(Table1[[#This Row],[Cur]]="USD",Table1[[#This Row],[Cur_Amount Debit]],Table1[[#This Row],[Cur_Amount Debit]]/Table1[[#This Row],[Exchange Rate]])))</f>
        <v/>
      </c>
      <c r="Y442" s="159" t="str">
        <f>IF(E442="","",(IF(Table1[[#This Row],[Cur]]="USD",Table1[[#This Row],[Cur_Amount Credit]],Table1[[#This Row],[Cur_Amount Credit]]/ExchangeRate)))</f>
        <v/>
      </c>
      <c r="Z442" s="201" t="str">
        <f>IF(E442="","",(Table1[[#This Row],[Debit USD]]-Table1[[#This Row],[Credit USD]]))</f>
        <v/>
      </c>
      <c r="AA442" s="226"/>
      <c r="AB442" s="255"/>
      <c r="AC442" s="1"/>
      <c r="AD442" s="15"/>
      <c r="AE442" s="15" t="str">
        <f>IF(AND(OR(Table1[[#This Row],[Account]]="15030",Table1[[#This Row],[Account]]="15035",Table1[[#This Row],[Account]]="20150"),Table1[[#This Row],[Vendor ID]]=""),1,"")</f>
        <v/>
      </c>
      <c r="AF442" s="15"/>
      <c r="AG442" s="15"/>
      <c r="AH442" s="15"/>
      <c r="AI442" s="46" t="str">
        <f>IF(Table1[[#This Row],[Posting Date]]&lt;&gt;"","GJ-"&amp;CountryID,"")</f>
        <v/>
      </c>
      <c r="AJ442" s="59" t="str">
        <f>IF(Table1[[#This Row],[Posting Date]]&lt;&gt;"",Table1[[#This Row],[Posting Date]],"")</f>
        <v/>
      </c>
      <c r="AK442" s="46"/>
      <c r="AL442" s="46" t="str">
        <f>IF(Table1[[#This Row],[Description]]&lt;&gt;"",Table1[[#This Row],[Description]],"")</f>
        <v/>
      </c>
      <c r="AM442" s="46" t="str">
        <f>IF(Table1[[#This Row],[Posting Date]]&lt;&gt;"",Table1[[#This Row],[Reference Number]],"")</f>
        <v/>
      </c>
      <c r="AN442" s="46" t="str">
        <f>TRIM(Table1[[#This Row],[Line '#]])</f>
        <v/>
      </c>
      <c r="AO442" s="46" t="str">
        <f>TRIM(Table1[[#This Row],[Account]])</f>
        <v/>
      </c>
      <c r="AP442" s="46" t="str">
        <f>IF(Table1[[#This Row],[Posting Date]]&lt;&gt;"",$D$5,"")</f>
        <v/>
      </c>
      <c r="AQ442" s="46" t="str">
        <f>TRIM(Table1[[#This Row],[Departments-Prgrams]])</f>
        <v/>
      </c>
      <c r="AR442" s="46" t="str">
        <f>TRIM(Table1[[#This Row],[Grant]])</f>
        <v/>
      </c>
      <c r="AS442" s="46" t="str">
        <f>TRIM(Table1[[#This Row],[Staff ID]])</f>
        <v/>
      </c>
      <c r="AT442" s="46" t="str">
        <f>IF(TRIM(Table1[[#This Row],[Budget Code]])=0,"",TRIM(Table1[[#This Row],[Budget Code]]))</f>
        <v/>
      </c>
      <c r="AU442" s="46" t="str">
        <f>IF(Table1[[#This Row],[Line Description]]&lt;&gt;"",Table1[[#This Row],[Line Description]],"")</f>
        <v/>
      </c>
      <c r="AV442" s="46" t="str">
        <f>IF(Table1[[#This Row],[Cur_Amount Debit]]&gt;0,ROUND(Table1[[#This Row],[Cur_Amount Debit]],2),"")</f>
        <v/>
      </c>
      <c r="AW442" s="46" t="str">
        <f>IF(Table1[[#This Row],[Cur_Amount Credit]]&gt;0,ROUND(Table1[[#This Row],[Cur_Amount Credit]],2),"")</f>
        <v/>
      </c>
      <c r="AX442" s="46" t="str">
        <f>LEFT(Table1[[#This Row],[Cur]],3)</f>
        <v/>
      </c>
      <c r="AY442" s="59"/>
      <c r="AZ442" s="46"/>
      <c r="BA442" s="46" t="str">
        <f>IF(Table1[[#This Row],[Cur]]&lt;&gt;"",IF(Table1[[#This Row],[Cur]]="USD","",ExchangeRate),"")</f>
        <v/>
      </c>
      <c r="BB442" s="46" t="str">
        <f>IF(Table1[[#This Row],[Grant]]&lt;&gt;"",VLOOKUP(Table1[[#This Row],[Grant]],Grants!B:D,3),"")</f>
        <v/>
      </c>
      <c r="BC442" s="46" t="str">
        <f>TRIM(Table1[[#This Row],[Vendor ID]])</f>
        <v/>
      </c>
      <c r="BD442">
        <f>IF(Table1[[#This Row],[Reference Number]]=Q441,BD441,BD441+1)</f>
        <v>0</v>
      </c>
    </row>
    <row r="443" spans="1:56" ht="11.25" customHeight="1" x14ac:dyDescent="0.25">
      <c r="A443" s="1"/>
      <c r="B443" s="88" t="str">
        <f>IF(Table1[[#This Row],[Posting Date]]&lt;&gt;"",IF(Table1[[#This Row],[Reference Number]]=Q442,B442+1,1),"")</f>
        <v/>
      </c>
      <c r="C443" s="61"/>
      <c r="D443" s="61"/>
      <c r="E443" s="138"/>
      <c r="F443" s="141" t="str">
        <f>IFERROR(IF(VLOOKUP(Table1[[#This Row],[Budget Code Description]],Dimentions!$X$6:$AC$139,2,FALSE)="","",VLOOKUP(Table1[[#This Row],[Budget Code Description]],Dimentions!$X$6:$AC$139,2,FALSE)),"")</f>
        <v/>
      </c>
      <c r="G443" s="141"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1" t="str">
        <f>IFERROR(VLOOKUP(Table1[[#This Row],[Budget Code Description]],Table6[#All],8,FALSE),"")</f>
        <v/>
      </c>
      <c r="L443" s="63"/>
      <c r="M443" s="65" t="str">
        <f>IFERROR(VLOOKUP(Table1[[#This Row],[Staff ID]],Table2[],2,FALSE),"")</f>
        <v/>
      </c>
      <c r="N443" s="209" t="str">
        <f>IFERROR(IF(VLOOKUP(Table1[[#This Row],[Budget Code Description]],Dimentions!$X$6:$AC$134,4,FALSE)="","",VLOOKUP(Table1[[#This Row],[Budget Code Description]],Dimentions!$X$6:$AC$134,4,FALSE)),"")</f>
        <v/>
      </c>
      <c r="O443" s="65" t="str">
        <f>IFERROR(VLOOKUP(Table1[[#This Row],[Vendor ID]],Table549[],2,FALSE),"")</f>
        <v/>
      </c>
      <c r="P443" s="63"/>
      <c r="Q443" s="141" t="str">
        <f>IF(Table1[[#This Row],[Posting Date]]&lt;&gt;"",$D$9,"")</f>
        <v/>
      </c>
      <c r="R443" s="157" t="str">
        <f>IF(Table1[[#This Row],[Posting Date]]&lt;&gt;"",$D$10,"")</f>
        <v/>
      </c>
      <c r="S443" s="66"/>
      <c r="T443" s="63"/>
      <c r="U443" s="67"/>
      <c r="V443" s="67"/>
      <c r="W443" s="67" t="str">
        <f t="shared" si="11"/>
        <v/>
      </c>
      <c r="X443" s="159" t="str">
        <f>IF(E443="","",(IF(Table1[[#This Row],[Cur]]="USD",Table1[[#This Row],[Cur_Amount Debit]],Table1[[#This Row],[Cur_Amount Debit]]/Table1[[#This Row],[Exchange Rate]])))</f>
        <v/>
      </c>
      <c r="Y443" s="159" t="str">
        <f>IF(E443="","",(IF(Table1[[#This Row],[Cur]]="USD",Table1[[#This Row],[Cur_Amount Credit]],Table1[[#This Row],[Cur_Amount Credit]]/ExchangeRate)))</f>
        <v/>
      </c>
      <c r="Z443" s="201" t="str">
        <f>IF(E443="","",(Table1[[#This Row],[Debit USD]]-Table1[[#This Row],[Credit USD]]))</f>
        <v/>
      </c>
      <c r="AA443" s="226"/>
      <c r="AB443" s="255"/>
      <c r="AC443" s="1"/>
      <c r="AD443" s="15"/>
      <c r="AE443" s="15" t="str">
        <f>IF(AND(OR(Table1[[#This Row],[Account]]="15030",Table1[[#This Row],[Account]]="15035",Table1[[#This Row],[Account]]="20150"),Table1[[#This Row],[Vendor ID]]=""),1,"")</f>
        <v/>
      </c>
      <c r="AF443" s="15"/>
      <c r="AG443" s="15"/>
      <c r="AH443" s="15"/>
      <c r="AI443" s="46" t="str">
        <f>IF(Table1[[#This Row],[Posting Date]]&lt;&gt;"","GJ-"&amp;CountryID,"")</f>
        <v/>
      </c>
      <c r="AJ443" s="59" t="str">
        <f>IF(Table1[[#This Row],[Posting Date]]&lt;&gt;"",Table1[[#This Row],[Posting Date]],"")</f>
        <v/>
      </c>
      <c r="AK443" s="46"/>
      <c r="AL443" s="46" t="str">
        <f>IF(Table1[[#This Row],[Description]]&lt;&gt;"",Table1[[#This Row],[Description]],"")</f>
        <v/>
      </c>
      <c r="AM443" s="46" t="str">
        <f>IF(Table1[[#This Row],[Posting Date]]&lt;&gt;"",Table1[[#This Row],[Reference Number]],"")</f>
        <v/>
      </c>
      <c r="AN443" s="46" t="str">
        <f>TRIM(Table1[[#This Row],[Line '#]])</f>
        <v/>
      </c>
      <c r="AO443" s="46" t="str">
        <f>TRIM(Table1[[#This Row],[Account]])</f>
        <v/>
      </c>
      <c r="AP443" s="46" t="str">
        <f>IF(Table1[[#This Row],[Posting Date]]&lt;&gt;"",$D$5,"")</f>
        <v/>
      </c>
      <c r="AQ443" s="46" t="str">
        <f>TRIM(Table1[[#This Row],[Departments-Prgrams]])</f>
        <v/>
      </c>
      <c r="AR443" s="46" t="str">
        <f>TRIM(Table1[[#This Row],[Grant]])</f>
        <v/>
      </c>
      <c r="AS443" s="46" t="str">
        <f>TRIM(Table1[[#This Row],[Staff ID]])</f>
        <v/>
      </c>
      <c r="AT443" s="46" t="str">
        <f>IF(TRIM(Table1[[#This Row],[Budget Code]])=0,"",TRIM(Table1[[#This Row],[Budget Code]]))</f>
        <v/>
      </c>
      <c r="AU443" s="46" t="str">
        <f>IF(Table1[[#This Row],[Line Description]]&lt;&gt;"",Table1[[#This Row],[Line Description]],"")</f>
        <v/>
      </c>
      <c r="AV443" s="46" t="str">
        <f>IF(Table1[[#This Row],[Cur_Amount Debit]]&gt;0,ROUND(Table1[[#This Row],[Cur_Amount Debit]],2),"")</f>
        <v/>
      </c>
      <c r="AW443" s="46" t="str">
        <f>IF(Table1[[#This Row],[Cur_Amount Credit]]&gt;0,ROUND(Table1[[#This Row],[Cur_Amount Credit]],2),"")</f>
        <v/>
      </c>
      <c r="AX443" s="46" t="str">
        <f>LEFT(Table1[[#This Row],[Cur]],3)</f>
        <v/>
      </c>
      <c r="AY443" s="59"/>
      <c r="AZ443" s="46"/>
      <c r="BA443" s="46" t="str">
        <f>IF(Table1[[#This Row],[Cur]]&lt;&gt;"",IF(Table1[[#This Row],[Cur]]="USD","",ExchangeRate),"")</f>
        <v/>
      </c>
      <c r="BB443" s="46" t="str">
        <f>IF(Table1[[#This Row],[Grant]]&lt;&gt;"",VLOOKUP(Table1[[#This Row],[Grant]],Grants!B:D,3),"")</f>
        <v/>
      </c>
      <c r="BC443" s="46" t="str">
        <f>TRIM(Table1[[#This Row],[Vendor ID]])</f>
        <v/>
      </c>
      <c r="BD443">
        <f>IF(Table1[[#This Row],[Reference Number]]=Q442,BD442,BD442+1)</f>
        <v>0</v>
      </c>
    </row>
    <row r="444" spans="1:56" ht="11.25" customHeight="1" x14ac:dyDescent="0.25">
      <c r="A444" s="1"/>
      <c r="B444" s="88" t="str">
        <f>IF(Table1[[#This Row],[Posting Date]]&lt;&gt;"",IF(Table1[[#This Row],[Reference Number]]=Q443,B443+1,1),"")</f>
        <v/>
      </c>
      <c r="C444" s="61"/>
      <c r="D444" s="61"/>
      <c r="E444" s="138"/>
      <c r="F444" s="141" t="str">
        <f>IFERROR(IF(VLOOKUP(Table1[[#This Row],[Budget Code Description]],Dimentions!$X$6:$AC$139,2,FALSE)="","",VLOOKUP(Table1[[#This Row],[Budget Code Description]],Dimentions!$X$6:$AC$139,2,FALSE)),"")</f>
        <v/>
      </c>
      <c r="G444" s="141"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1" t="str">
        <f>IFERROR(VLOOKUP(Table1[[#This Row],[Budget Code Description]],Table6[#All],8,FALSE),"")</f>
        <v/>
      </c>
      <c r="L444" s="63"/>
      <c r="M444" s="65" t="str">
        <f>IFERROR(VLOOKUP(Table1[[#This Row],[Staff ID]],Table2[],2,FALSE),"")</f>
        <v/>
      </c>
      <c r="N444" s="209" t="str">
        <f>IFERROR(IF(VLOOKUP(Table1[[#This Row],[Budget Code Description]],Dimentions!$X$6:$AC$134,4,FALSE)="","",VLOOKUP(Table1[[#This Row],[Budget Code Description]],Dimentions!$X$6:$AC$134,4,FALSE)),"")</f>
        <v/>
      </c>
      <c r="O444" s="65" t="str">
        <f>IFERROR(VLOOKUP(Table1[[#This Row],[Vendor ID]],Table549[],2,FALSE),"")</f>
        <v/>
      </c>
      <c r="P444" s="63"/>
      <c r="Q444" s="141" t="str">
        <f>IF(Table1[[#This Row],[Posting Date]]&lt;&gt;"",$D$9,"")</f>
        <v/>
      </c>
      <c r="R444" s="157" t="str">
        <f>IF(Table1[[#This Row],[Posting Date]]&lt;&gt;"",$D$10,"")</f>
        <v/>
      </c>
      <c r="S444" s="66"/>
      <c r="T444" s="63"/>
      <c r="U444" s="67"/>
      <c r="V444" s="67"/>
      <c r="W444" s="67" t="str">
        <f t="shared" si="11"/>
        <v/>
      </c>
      <c r="X444" s="159" t="str">
        <f>IF(E444="","",(IF(Table1[[#This Row],[Cur]]="USD",Table1[[#This Row],[Cur_Amount Debit]],Table1[[#This Row],[Cur_Amount Debit]]/Table1[[#This Row],[Exchange Rate]])))</f>
        <v/>
      </c>
      <c r="Y444" s="159" t="str">
        <f>IF(E444="","",(IF(Table1[[#This Row],[Cur]]="USD",Table1[[#This Row],[Cur_Amount Credit]],Table1[[#This Row],[Cur_Amount Credit]]/ExchangeRate)))</f>
        <v/>
      </c>
      <c r="Z444" s="201" t="str">
        <f>IF(E444="","",(Table1[[#This Row],[Debit USD]]-Table1[[#This Row],[Credit USD]]))</f>
        <v/>
      </c>
      <c r="AA444" s="226"/>
      <c r="AB444" s="255"/>
      <c r="AC444" s="1"/>
      <c r="AD444" s="15"/>
      <c r="AE444" s="15" t="str">
        <f>IF(AND(OR(Table1[[#This Row],[Account]]="15030",Table1[[#This Row],[Account]]="15035",Table1[[#This Row],[Account]]="20150"),Table1[[#This Row],[Vendor ID]]=""),1,"")</f>
        <v/>
      </c>
      <c r="AF444" s="15"/>
      <c r="AG444" s="15"/>
      <c r="AH444" s="15"/>
      <c r="AI444" s="46" t="str">
        <f>IF(Table1[[#This Row],[Posting Date]]&lt;&gt;"","GJ-"&amp;CountryID,"")</f>
        <v/>
      </c>
      <c r="AJ444" s="59" t="str">
        <f>IF(Table1[[#This Row],[Posting Date]]&lt;&gt;"",Table1[[#This Row],[Posting Date]],"")</f>
        <v/>
      </c>
      <c r="AK444" s="46"/>
      <c r="AL444" s="46" t="str">
        <f>IF(Table1[[#This Row],[Description]]&lt;&gt;"",Table1[[#This Row],[Description]],"")</f>
        <v/>
      </c>
      <c r="AM444" s="46" t="str">
        <f>IF(Table1[[#This Row],[Posting Date]]&lt;&gt;"",Table1[[#This Row],[Reference Number]],"")</f>
        <v/>
      </c>
      <c r="AN444" s="46" t="str">
        <f>TRIM(Table1[[#This Row],[Line '#]])</f>
        <v/>
      </c>
      <c r="AO444" s="46" t="str">
        <f>TRIM(Table1[[#This Row],[Account]])</f>
        <v/>
      </c>
      <c r="AP444" s="46" t="str">
        <f>IF(Table1[[#This Row],[Posting Date]]&lt;&gt;"",$D$5,"")</f>
        <v/>
      </c>
      <c r="AQ444" s="46" t="str">
        <f>TRIM(Table1[[#This Row],[Departments-Prgrams]])</f>
        <v/>
      </c>
      <c r="AR444" s="46" t="str">
        <f>TRIM(Table1[[#This Row],[Grant]])</f>
        <v/>
      </c>
      <c r="AS444" s="46" t="str">
        <f>TRIM(Table1[[#This Row],[Staff ID]])</f>
        <v/>
      </c>
      <c r="AT444" s="46" t="str">
        <f>IF(TRIM(Table1[[#This Row],[Budget Code]])=0,"",TRIM(Table1[[#This Row],[Budget Code]]))</f>
        <v/>
      </c>
      <c r="AU444" s="46" t="str">
        <f>IF(Table1[[#This Row],[Line Description]]&lt;&gt;"",Table1[[#This Row],[Line Description]],"")</f>
        <v/>
      </c>
      <c r="AV444" s="46" t="str">
        <f>IF(Table1[[#This Row],[Cur_Amount Debit]]&gt;0,ROUND(Table1[[#This Row],[Cur_Amount Debit]],2),"")</f>
        <v/>
      </c>
      <c r="AW444" s="46" t="str">
        <f>IF(Table1[[#This Row],[Cur_Amount Credit]]&gt;0,ROUND(Table1[[#This Row],[Cur_Amount Credit]],2),"")</f>
        <v/>
      </c>
      <c r="AX444" s="46" t="str">
        <f>LEFT(Table1[[#This Row],[Cur]],3)</f>
        <v/>
      </c>
      <c r="AY444" s="59"/>
      <c r="AZ444" s="46"/>
      <c r="BA444" s="46" t="str">
        <f>IF(Table1[[#This Row],[Cur]]&lt;&gt;"",IF(Table1[[#This Row],[Cur]]="USD","",ExchangeRate),"")</f>
        <v/>
      </c>
      <c r="BB444" s="46" t="str">
        <f>IF(Table1[[#This Row],[Grant]]&lt;&gt;"",VLOOKUP(Table1[[#This Row],[Grant]],Grants!B:D,3),"")</f>
        <v/>
      </c>
      <c r="BC444" s="46" t="str">
        <f>TRIM(Table1[[#This Row],[Vendor ID]])</f>
        <v/>
      </c>
      <c r="BD444">
        <f>IF(Table1[[#This Row],[Reference Number]]=Q443,BD443,BD443+1)</f>
        <v>0</v>
      </c>
    </row>
    <row r="445" spans="1:56" ht="11.25" customHeight="1" x14ac:dyDescent="0.25">
      <c r="A445" s="1"/>
      <c r="B445" s="88" t="str">
        <f>IF(Table1[[#This Row],[Posting Date]]&lt;&gt;"",IF(Table1[[#This Row],[Reference Number]]=Q444,B444+1,1),"")</f>
        <v/>
      </c>
      <c r="C445" s="61"/>
      <c r="D445" s="61"/>
      <c r="E445" s="138"/>
      <c r="F445" s="141" t="str">
        <f>IFERROR(IF(VLOOKUP(Table1[[#This Row],[Budget Code Description]],Dimentions!$X$6:$AC$139,2,FALSE)="","",VLOOKUP(Table1[[#This Row],[Budget Code Description]],Dimentions!$X$6:$AC$139,2,FALSE)),"")</f>
        <v/>
      </c>
      <c r="G445" s="141"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1" t="str">
        <f>IFERROR(VLOOKUP(Table1[[#This Row],[Budget Code Description]],Table6[#All],8,FALSE),"")</f>
        <v/>
      </c>
      <c r="L445" s="63"/>
      <c r="M445" s="65" t="str">
        <f>IFERROR(VLOOKUP(Table1[[#This Row],[Staff ID]],Table2[],2,FALSE),"")</f>
        <v/>
      </c>
      <c r="N445" s="209" t="str">
        <f>IFERROR(IF(VLOOKUP(Table1[[#This Row],[Budget Code Description]],Dimentions!$X$6:$AC$134,4,FALSE)="","",VLOOKUP(Table1[[#This Row],[Budget Code Description]],Dimentions!$X$6:$AC$134,4,FALSE)),"")</f>
        <v/>
      </c>
      <c r="O445" s="65" t="str">
        <f>IFERROR(VLOOKUP(Table1[[#This Row],[Vendor ID]],Table549[],2,FALSE),"")</f>
        <v/>
      </c>
      <c r="P445" s="63"/>
      <c r="Q445" s="141" t="str">
        <f>IF(Table1[[#This Row],[Posting Date]]&lt;&gt;"",$D$9,"")</f>
        <v/>
      </c>
      <c r="R445" s="157" t="str">
        <f>IF(Table1[[#This Row],[Posting Date]]&lt;&gt;"",$D$10,"")</f>
        <v/>
      </c>
      <c r="S445" s="66"/>
      <c r="T445" s="63"/>
      <c r="U445" s="67"/>
      <c r="V445" s="67"/>
      <c r="W445" s="67" t="str">
        <f t="shared" si="11"/>
        <v/>
      </c>
      <c r="X445" s="159" t="str">
        <f>IF(E445="","",(IF(Table1[[#This Row],[Cur]]="USD",Table1[[#This Row],[Cur_Amount Debit]],Table1[[#This Row],[Cur_Amount Debit]]/Table1[[#This Row],[Exchange Rate]])))</f>
        <v/>
      </c>
      <c r="Y445" s="159" t="str">
        <f>IF(E445="","",(IF(Table1[[#This Row],[Cur]]="USD",Table1[[#This Row],[Cur_Amount Credit]],Table1[[#This Row],[Cur_Amount Credit]]/ExchangeRate)))</f>
        <v/>
      </c>
      <c r="Z445" s="201" t="str">
        <f>IF(E445="","",(Table1[[#This Row],[Debit USD]]-Table1[[#This Row],[Credit USD]]))</f>
        <v/>
      </c>
      <c r="AA445" s="226"/>
      <c r="AB445" s="255"/>
      <c r="AC445" s="1"/>
      <c r="AD445" s="15"/>
      <c r="AE445" s="15" t="str">
        <f>IF(AND(OR(Table1[[#This Row],[Account]]="15030",Table1[[#This Row],[Account]]="15035",Table1[[#This Row],[Account]]="20150"),Table1[[#This Row],[Vendor ID]]=""),1,"")</f>
        <v/>
      </c>
      <c r="AF445" s="15"/>
      <c r="AG445" s="15"/>
      <c r="AH445" s="15"/>
      <c r="AI445" s="46" t="str">
        <f>IF(Table1[[#This Row],[Posting Date]]&lt;&gt;"","GJ-"&amp;CountryID,"")</f>
        <v/>
      </c>
      <c r="AJ445" s="59" t="str">
        <f>IF(Table1[[#This Row],[Posting Date]]&lt;&gt;"",Table1[[#This Row],[Posting Date]],"")</f>
        <v/>
      </c>
      <c r="AK445" s="46"/>
      <c r="AL445" s="46" t="str">
        <f>IF(Table1[[#This Row],[Description]]&lt;&gt;"",Table1[[#This Row],[Description]],"")</f>
        <v/>
      </c>
      <c r="AM445" s="46" t="str">
        <f>IF(Table1[[#This Row],[Posting Date]]&lt;&gt;"",Table1[[#This Row],[Reference Number]],"")</f>
        <v/>
      </c>
      <c r="AN445" s="46" t="str">
        <f>TRIM(Table1[[#This Row],[Line '#]])</f>
        <v/>
      </c>
      <c r="AO445" s="46" t="str">
        <f>TRIM(Table1[[#This Row],[Account]])</f>
        <v/>
      </c>
      <c r="AP445" s="46" t="str">
        <f>IF(Table1[[#This Row],[Posting Date]]&lt;&gt;"",$D$5,"")</f>
        <v/>
      </c>
      <c r="AQ445" s="46" t="str">
        <f>TRIM(Table1[[#This Row],[Departments-Prgrams]])</f>
        <v/>
      </c>
      <c r="AR445" s="46" t="str">
        <f>TRIM(Table1[[#This Row],[Grant]])</f>
        <v/>
      </c>
      <c r="AS445" s="46" t="str">
        <f>TRIM(Table1[[#This Row],[Staff ID]])</f>
        <v/>
      </c>
      <c r="AT445" s="46" t="str">
        <f>IF(TRIM(Table1[[#This Row],[Budget Code]])=0,"",TRIM(Table1[[#This Row],[Budget Code]]))</f>
        <v/>
      </c>
      <c r="AU445" s="46" t="str">
        <f>IF(Table1[[#This Row],[Line Description]]&lt;&gt;"",Table1[[#This Row],[Line Description]],"")</f>
        <v/>
      </c>
      <c r="AV445" s="46" t="str">
        <f>IF(Table1[[#This Row],[Cur_Amount Debit]]&gt;0,ROUND(Table1[[#This Row],[Cur_Amount Debit]],2),"")</f>
        <v/>
      </c>
      <c r="AW445" s="46" t="str">
        <f>IF(Table1[[#This Row],[Cur_Amount Credit]]&gt;0,ROUND(Table1[[#This Row],[Cur_Amount Credit]],2),"")</f>
        <v/>
      </c>
      <c r="AX445" s="46" t="str">
        <f>LEFT(Table1[[#This Row],[Cur]],3)</f>
        <v/>
      </c>
      <c r="AY445" s="59"/>
      <c r="AZ445" s="46"/>
      <c r="BA445" s="46" t="str">
        <f>IF(Table1[[#This Row],[Cur]]&lt;&gt;"",IF(Table1[[#This Row],[Cur]]="USD","",ExchangeRate),"")</f>
        <v/>
      </c>
      <c r="BB445" s="46" t="str">
        <f>IF(Table1[[#This Row],[Grant]]&lt;&gt;"",VLOOKUP(Table1[[#This Row],[Grant]],Grants!B:D,3),"")</f>
        <v/>
      </c>
      <c r="BC445" s="46" t="str">
        <f>TRIM(Table1[[#This Row],[Vendor ID]])</f>
        <v/>
      </c>
      <c r="BD445">
        <f>IF(Table1[[#This Row],[Reference Number]]=Q444,BD444,BD444+1)</f>
        <v>0</v>
      </c>
    </row>
    <row r="446" spans="1:56" ht="11.25" customHeight="1" x14ac:dyDescent="0.25">
      <c r="A446" s="1"/>
      <c r="B446" s="88" t="str">
        <f>IF(Table1[[#This Row],[Posting Date]]&lt;&gt;"",IF(Table1[[#This Row],[Reference Number]]=Q445,B445+1,1),"")</f>
        <v/>
      </c>
      <c r="C446" s="61"/>
      <c r="D446" s="61"/>
      <c r="E446" s="138"/>
      <c r="F446" s="141" t="str">
        <f>IFERROR(IF(VLOOKUP(Table1[[#This Row],[Budget Code Description]],Dimentions!$X$6:$AC$139,2,FALSE)="","",VLOOKUP(Table1[[#This Row],[Budget Code Description]],Dimentions!$X$6:$AC$139,2,FALSE)),"")</f>
        <v/>
      </c>
      <c r="G446" s="141"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1" t="str">
        <f>IFERROR(VLOOKUP(Table1[[#This Row],[Budget Code Description]],Table6[#All],8,FALSE),"")</f>
        <v/>
      </c>
      <c r="L446" s="63"/>
      <c r="M446" s="65" t="str">
        <f>IFERROR(VLOOKUP(Table1[[#This Row],[Staff ID]],Table2[],2,FALSE),"")</f>
        <v/>
      </c>
      <c r="N446" s="209" t="str">
        <f>IFERROR(IF(VLOOKUP(Table1[[#This Row],[Budget Code Description]],Dimentions!$X$6:$AC$134,4,FALSE)="","",VLOOKUP(Table1[[#This Row],[Budget Code Description]],Dimentions!$X$6:$AC$134,4,FALSE)),"")</f>
        <v/>
      </c>
      <c r="O446" s="65" t="str">
        <f>IFERROR(VLOOKUP(Table1[[#This Row],[Vendor ID]],Table549[],2,FALSE),"")</f>
        <v/>
      </c>
      <c r="P446" s="63"/>
      <c r="Q446" s="141" t="str">
        <f>IF(Table1[[#This Row],[Posting Date]]&lt;&gt;"",$D$9,"")</f>
        <v/>
      </c>
      <c r="R446" s="157" t="str">
        <f>IF(Table1[[#This Row],[Posting Date]]&lt;&gt;"",$D$10,"")</f>
        <v/>
      </c>
      <c r="S446" s="66"/>
      <c r="T446" s="63"/>
      <c r="U446" s="67"/>
      <c r="V446" s="67"/>
      <c r="W446" s="67" t="str">
        <f t="shared" si="11"/>
        <v/>
      </c>
      <c r="X446" s="159" t="str">
        <f>IF(E446="","",(IF(Table1[[#This Row],[Cur]]="USD",Table1[[#This Row],[Cur_Amount Debit]],Table1[[#This Row],[Cur_Amount Debit]]/Table1[[#This Row],[Exchange Rate]])))</f>
        <v/>
      </c>
      <c r="Y446" s="159" t="str">
        <f>IF(E446="","",(IF(Table1[[#This Row],[Cur]]="USD",Table1[[#This Row],[Cur_Amount Credit]],Table1[[#This Row],[Cur_Amount Credit]]/ExchangeRate)))</f>
        <v/>
      </c>
      <c r="Z446" s="201" t="str">
        <f>IF(E446="","",(Table1[[#This Row],[Debit USD]]-Table1[[#This Row],[Credit USD]]))</f>
        <v/>
      </c>
      <c r="AA446" s="226"/>
      <c r="AB446" s="255"/>
      <c r="AC446" s="1"/>
      <c r="AD446" s="15"/>
      <c r="AE446" s="15" t="str">
        <f>IF(AND(OR(Table1[[#This Row],[Account]]="15030",Table1[[#This Row],[Account]]="15035",Table1[[#This Row],[Account]]="20150"),Table1[[#This Row],[Vendor ID]]=""),1,"")</f>
        <v/>
      </c>
      <c r="AF446" s="15"/>
      <c r="AG446" s="15"/>
      <c r="AH446" s="15"/>
      <c r="AI446" s="46" t="str">
        <f>IF(Table1[[#This Row],[Posting Date]]&lt;&gt;"","GJ-"&amp;CountryID,"")</f>
        <v/>
      </c>
      <c r="AJ446" s="59" t="str">
        <f>IF(Table1[[#This Row],[Posting Date]]&lt;&gt;"",Table1[[#This Row],[Posting Date]],"")</f>
        <v/>
      </c>
      <c r="AK446" s="46"/>
      <c r="AL446" s="46" t="str">
        <f>IF(Table1[[#This Row],[Description]]&lt;&gt;"",Table1[[#This Row],[Description]],"")</f>
        <v/>
      </c>
      <c r="AM446" s="46" t="str">
        <f>IF(Table1[[#This Row],[Posting Date]]&lt;&gt;"",Table1[[#This Row],[Reference Number]],"")</f>
        <v/>
      </c>
      <c r="AN446" s="46" t="str">
        <f>TRIM(Table1[[#This Row],[Line '#]])</f>
        <v/>
      </c>
      <c r="AO446" s="46" t="str">
        <f>TRIM(Table1[[#This Row],[Account]])</f>
        <v/>
      </c>
      <c r="AP446" s="46" t="str">
        <f>IF(Table1[[#This Row],[Posting Date]]&lt;&gt;"",$D$5,"")</f>
        <v/>
      </c>
      <c r="AQ446" s="46" t="str">
        <f>TRIM(Table1[[#This Row],[Departments-Prgrams]])</f>
        <v/>
      </c>
      <c r="AR446" s="46" t="str">
        <f>TRIM(Table1[[#This Row],[Grant]])</f>
        <v/>
      </c>
      <c r="AS446" s="46" t="str">
        <f>TRIM(Table1[[#This Row],[Staff ID]])</f>
        <v/>
      </c>
      <c r="AT446" s="46" t="str">
        <f>IF(TRIM(Table1[[#This Row],[Budget Code]])=0,"",TRIM(Table1[[#This Row],[Budget Code]]))</f>
        <v/>
      </c>
      <c r="AU446" s="46" t="str">
        <f>IF(Table1[[#This Row],[Line Description]]&lt;&gt;"",Table1[[#This Row],[Line Description]],"")</f>
        <v/>
      </c>
      <c r="AV446" s="46" t="str">
        <f>IF(Table1[[#This Row],[Cur_Amount Debit]]&gt;0,ROUND(Table1[[#This Row],[Cur_Amount Debit]],2),"")</f>
        <v/>
      </c>
      <c r="AW446" s="46" t="str">
        <f>IF(Table1[[#This Row],[Cur_Amount Credit]]&gt;0,ROUND(Table1[[#This Row],[Cur_Amount Credit]],2),"")</f>
        <v/>
      </c>
      <c r="AX446" s="46" t="str">
        <f>LEFT(Table1[[#This Row],[Cur]],3)</f>
        <v/>
      </c>
      <c r="AY446" s="59"/>
      <c r="AZ446" s="46"/>
      <c r="BA446" s="46" t="str">
        <f>IF(Table1[[#This Row],[Cur]]&lt;&gt;"",IF(Table1[[#This Row],[Cur]]="USD","",ExchangeRate),"")</f>
        <v/>
      </c>
      <c r="BB446" s="46" t="str">
        <f>IF(Table1[[#This Row],[Grant]]&lt;&gt;"",VLOOKUP(Table1[[#This Row],[Grant]],Grants!B:D,3),"")</f>
        <v/>
      </c>
      <c r="BC446" s="46" t="str">
        <f>TRIM(Table1[[#This Row],[Vendor ID]])</f>
        <v/>
      </c>
      <c r="BD446">
        <f>IF(Table1[[#This Row],[Reference Number]]=Q445,BD445,BD445+1)</f>
        <v>0</v>
      </c>
    </row>
    <row r="447" spans="1:56" ht="11.25" customHeight="1" x14ac:dyDescent="0.25">
      <c r="A447" s="1"/>
      <c r="B447" s="88" t="str">
        <f>IF(Table1[[#This Row],[Posting Date]]&lt;&gt;"",IF(Table1[[#This Row],[Reference Number]]=Q446,B446+1,1),"")</f>
        <v/>
      </c>
      <c r="C447" s="61"/>
      <c r="D447" s="61"/>
      <c r="E447" s="138"/>
      <c r="F447" s="141" t="str">
        <f>IFERROR(IF(VLOOKUP(Table1[[#This Row],[Budget Code Description]],Dimentions!$X$6:$AC$139,2,FALSE)="","",VLOOKUP(Table1[[#This Row],[Budget Code Description]],Dimentions!$X$6:$AC$139,2,FALSE)),"")</f>
        <v/>
      </c>
      <c r="G447" s="141"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1" t="str">
        <f>IFERROR(VLOOKUP(Table1[[#This Row],[Budget Code Description]],Table6[#All],8,FALSE),"")</f>
        <v/>
      </c>
      <c r="L447" s="63"/>
      <c r="M447" s="65" t="str">
        <f>IFERROR(VLOOKUP(Table1[[#This Row],[Staff ID]],Table2[],2,FALSE),"")</f>
        <v/>
      </c>
      <c r="N447" s="209" t="str">
        <f>IFERROR(IF(VLOOKUP(Table1[[#This Row],[Budget Code Description]],Dimentions!$X$6:$AC$134,4,FALSE)="","",VLOOKUP(Table1[[#This Row],[Budget Code Description]],Dimentions!$X$6:$AC$134,4,FALSE)),"")</f>
        <v/>
      </c>
      <c r="O447" s="65" t="str">
        <f>IFERROR(VLOOKUP(Table1[[#This Row],[Vendor ID]],Table549[],2,FALSE),"")</f>
        <v/>
      </c>
      <c r="P447" s="63"/>
      <c r="Q447" s="141" t="str">
        <f>IF(Table1[[#This Row],[Posting Date]]&lt;&gt;"",$D$9,"")</f>
        <v/>
      </c>
      <c r="R447" s="157" t="str">
        <f>IF(Table1[[#This Row],[Posting Date]]&lt;&gt;"",$D$10,"")</f>
        <v/>
      </c>
      <c r="S447" s="66"/>
      <c r="T447" s="63"/>
      <c r="U447" s="67"/>
      <c r="V447" s="67"/>
      <c r="W447" s="67" t="str">
        <f t="shared" si="11"/>
        <v/>
      </c>
      <c r="X447" s="159" t="str">
        <f>IF(E447="","",(IF(Table1[[#This Row],[Cur]]="USD",Table1[[#This Row],[Cur_Amount Debit]],Table1[[#This Row],[Cur_Amount Debit]]/Table1[[#This Row],[Exchange Rate]])))</f>
        <v/>
      </c>
      <c r="Y447" s="159" t="str">
        <f>IF(E447="","",(IF(Table1[[#This Row],[Cur]]="USD",Table1[[#This Row],[Cur_Amount Credit]],Table1[[#This Row],[Cur_Amount Credit]]/ExchangeRate)))</f>
        <v/>
      </c>
      <c r="Z447" s="201" t="str">
        <f>IF(E447="","",(Table1[[#This Row],[Debit USD]]-Table1[[#This Row],[Credit USD]]))</f>
        <v/>
      </c>
      <c r="AA447" s="226"/>
      <c r="AB447" s="255"/>
      <c r="AC447" s="1"/>
      <c r="AD447" s="15"/>
      <c r="AE447" s="15" t="str">
        <f>IF(AND(OR(Table1[[#This Row],[Account]]="15030",Table1[[#This Row],[Account]]="15035",Table1[[#This Row],[Account]]="20150"),Table1[[#This Row],[Vendor ID]]=""),1,"")</f>
        <v/>
      </c>
      <c r="AF447" s="15"/>
      <c r="AG447" s="15"/>
      <c r="AH447" s="15"/>
      <c r="AI447" s="46" t="str">
        <f>IF(Table1[[#This Row],[Posting Date]]&lt;&gt;"","GJ-"&amp;CountryID,"")</f>
        <v/>
      </c>
      <c r="AJ447" s="59" t="str">
        <f>IF(Table1[[#This Row],[Posting Date]]&lt;&gt;"",Table1[[#This Row],[Posting Date]],"")</f>
        <v/>
      </c>
      <c r="AK447" s="46"/>
      <c r="AL447" s="46" t="str">
        <f>IF(Table1[[#This Row],[Description]]&lt;&gt;"",Table1[[#This Row],[Description]],"")</f>
        <v/>
      </c>
      <c r="AM447" s="46" t="str">
        <f>IF(Table1[[#This Row],[Posting Date]]&lt;&gt;"",Table1[[#This Row],[Reference Number]],"")</f>
        <v/>
      </c>
      <c r="AN447" s="46" t="str">
        <f>TRIM(Table1[[#This Row],[Line '#]])</f>
        <v/>
      </c>
      <c r="AO447" s="46" t="str">
        <f>TRIM(Table1[[#This Row],[Account]])</f>
        <v/>
      </c>
      <c r="AP447" s="46" t="str">
        <f>IF(Table1[[#This Row],[Posting Date]]&lt;&gt;"",$D$5,"")</f>
        <v/>
      </c>
      <c r="AQ447" s="46" t="str">
        <f>TRIM(Table1[[#This Row],[Departments-Prgrams]])</f>
        <v/>
      </c>
      <c r="AR447" s="46" t="str">
        <f>TRIM(Table1[[#This Row],[Grant]])</f>
        <v/>
      </c>
      <c r="AS447" s="46" t="str">
        <f>TRIM(Table1[[#This Row],[Staff ID]])</f>
        <v/>
      </c>
      <c r="AT447" s="46" t="str">
        <f>IF(TRIM(Table1[[#This Row],[Budget Code]])=0,"",TRIM(Table1[[#This Row],[Budget Code]]))</f>
        <v/>
      </c>
      <c r="AU447" s="46" t="str">
        <f>IF(Table1[[#This Row],[Line Description]]&lt;&gt;"",Table1[[#This Row],[Line Description]],"")</f>
        <v/>
      </c>
      <c r="AV447" s="46" t="str">
        <f>IF(Table1[[#This Row],[Cur_Amount Debit]]&gt;0,ROUND(Table1[[#This Row],[Cur_Amount Debit]],2),"")</f>
        <v/>
      </c>
      <c r="AW447" s="46" t="str">
        <f>IF(Table1[[#This Row],[Cur_Amount Credit]]&gt;0,ROUND(Table1[[#This Row],[Cur_Amount Credit]],2),"")</f>
        <v/>
      </c>
      <c r="AX447" s="46" t="str">
        <f>LEFT(Table1[[#This Row],[Cur]],3)</f>
        <v/>
      </c>
      <c r="AY447" s="59"/>
      <c r="AZ447" s="46"/>
      <c r="BA447" s="46" t="str">
        <f>IF(Table1[[#This Row],[Cur]]&lt;&gt;"",IF(Table1[[#This Row],[Cur]]="USD","",ExchangeRate),"")</f>
        <v/>
      </c>
      <c r="BB447" s="46" t="str">
        <f>IF(Table1[[#This Row],[Grant]]&lt;&gt;"",VLOOKUP(Table1[[#This Row],[Grant]],Grants!B:D,3),"")</f>
        <v/>
      </c>
      <c r="BC447" s="46" t="str">
        <f>TRIM(Table1[[#This Row],[Vendor ID]])</f>
        <v/>
      </c>
      <c r="BD447">
        <f>IF(Table1[[#This Row],[Reference Number]]=Q446,BD446,BD446+1)</f>
        <v>0</v>
      </c>
    </row>
    <row r="448" spans="1:56" ht="11.25" customHeight="1" x14ac:dyDescent="0.25">
      <c r="A448" s="1"/>
      <c r="B448" s="88" t="str">
        <f>IF(Table1[[#This Row],[Posting Date]]&lt;&gt;"",IF(Table1[[#This Row],[Reference Number]]=Q447,B447+1,1),"")</f>
        <v/>
      </c>
      <c r="C448" s="61"/>
      <c r="D448" s="61"/>
      <c r="E448" s="138"/>
      <c r="F448" s="141" t="str">
        <f>IFERROR(IF(VLOOKUP(Table1[[#This Row],[Budget Code Description]],Dimentions!$X$6:$AC$139,2,FALSE)="","",VLOOKUP(Table1[[#This Row],[Budget Code Description]],Dimentions!$X$6:$AC$139,2,FALSE)),"")</f>
        <v/>
      </c>
      <c r="G448" s="141"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1" t="str">
        <f>IFERROR(VLOOKUP(Table1[[#This Row],[Budget Code Description]],Table6[#All],8,FALSE),"")</f>
        <v/>
      </c>
      <c r="L448" s="63"/>
      <c r="M448" s="65" t="str">
        <f>IFERROR(VLOOKUP(Table1[[#This Row],[Staff ID]],Table2[],2,FALSE),"")</f>
        <v/>
      </c>
      <c r="N448" s="209" t="str">
        <f>IFERROR(IF(VLOOKUP(Table1[[#This Row],[Budget Code Description]],Dimentions!$X$6:$AC$134,4,FALSE)="","",VLOOKUP(Table1[[#This Row],[Budget Code Description]],Dimentions!$X$6:$AC$134,4,FALSE)),"")</f>
        <v/>
      </c>
      <c r="O448" s="65" t="str">
        <f>IFERROR(VLOOKUP(Table1[[#This Row],[Vendor ID]],Table549[],2,FALSE),"")</f>
        <v/>
      </c>
      <c r="P448" s="63"/>
      <c r="Q448" s="141" t="str">
        <f>IF(Table1[[#This Row],[Posting Date]]&lt;&gt;"",$D$9,"")</f>
        <v/>
      </c>
      <c r="R448" s="157" t="str">
        <f>IF(Table1[[#This Row],[Posting Date]]&lt;&gt;"",$D$10,"")</f>
        <v/>
      </c>
      <c r="S448" s="66"/>
      <c r="T448" s="63"/>
      <c r="U448" s="67"/>
      <c r="V448" s="67"/>
      <c r="W448" s="67" t="str">
        <f t="shared" si="11"/>
        <v/>
      </c>
      <c r="X448" s="159" t="str">
        <f>IF(E448="","",(IF(Table1[[#This Row],[Cur]]="USD",Table1[[#This Row],[Cur_Amount Debit]],Table1[[#This Row],[Cur_Amount Debit]]/Table1[[#This Row],[Exchange Rate]])))</f>
        <v/>
      </c>
      <c r="Y448" s="159" t="str">
        <f>IF(E448="","",(IF(Table1[[#This Row],[Cur]]="USD",Table1[[#This Row],[Cur_Amount Credit]],Table1[[#This Row],[Cur_Amount Credit]]/ExchangeRate)))</f>
        <v/>
      </c>
      <c r="Z448" s="201" t="str">
        <f>IF(E448="","",(Table1[[#This Row],[Debit USD]]-Table1[[#This Row],[Credit USD]]))</f>
        <v/>
      </c>
      <c r="AA448" s="226"/>
      <c r="AB448" s="255"/>
      <c r="AC448" s="1"/>
      <c r="AD448" s="15"/>
      <c r="AE448" s="15" t="str">
        <f>IF(AND(OR(Table1[[#This Row],[Account]]="15030",Table1[[#This Row],[Account]]="15035",Table1[[#This Row],[Account]]="20150"),Table1[[#This Row],[Vendor ID]]=""),1,"")</f>
        <v/>
      </c>
      <c r="AF448" s="15"/>
      <c r="AG448" s="15"/>
      <c r="AH448" s="15"/>
      <c r="AI448" s="46" t="str">
        <f>IF(Table1[[#This Row],[Posting Date]]&lt;&gt;"","GJ-"&amp;CountryID,"")</f>
        <v/>
      </c>
      <c r="AJ448" s="59" t="str">
        <f>IF(Table1[[#This Row],[Posting Date]]&lt;&gt;"",Table1[[#This Row],[Posting Date]],"")</f>
        <v/>
      </c>
      <c r="AK448" s="46"/>
      <c r="AL448" s="46" t="str">
        <f>IF(Table1[[#This Row],[Description]]&lt;&gt;"",Table1[[#This Row],[Description]],"")</f>
        <v/>
      </c>
      <c r="AM448" s="46" t="str">
        <f>IF(Table1[[#This Row],[Posting Date]]&lt;&gt;"",Table1[[#This Row],[Reference Number]],"")</f>
        <v/>
      </c>
      <c r="AN448" s="46" t="str">
        <f>TRIM(Table1[[#This Row],[Line '#]])</f>
        <v/>
      </c>
      <c r="AO448" s="46" t="str">
        <f>TRIM(Table1[[#This Row],[Account]])</f>
        <v/>
      </c>
      <c r="AP448" s="46" t="str">
        <f>IF(Table1[[#This Row],[Posting Date]]&lt;&gt;"",$D$5,"")</f>
        <v/>
      </c>
      <c r="AQ448" s="46" t="str">
        <f>TRIM(Table1[[#This Row],[Departments-Prgrams]])</f>
        <v/>
      </c>
      <c r="AR448" s="46" t="str">
        <f>TRIM(Table1[[#This Row],[Grant]])</f>
        <v/>
      </c>
      <c r="AS448" s="46" t="str">
        <f>TRIM(Table1[[#This Row],[Staff ID]])</f>
        <v/>
      </c>
      <c r="AT448" s="46" t="str">
        <f>IF(TRIM(Table1[[#This Row],[Budget Code]])=0,"",TRIM(Table1[[#This Row],[Budget Code]]))</f>
        <v/>
      </c>
      <c r="AU448" s="46" t="str">
        <f>IF(Table1[[#This Row],[Line Description]]&lt;&gt;"",Table1[[#This Row],[Line Description]],"")</f>
        <v/>
      </c>
      <c r="AV448" s="46" t="str">
        <f>IF(Table1[[#This Row],[Cur_Amount Debit]]&gt;0,ROUND(Table1[[#This Row],[Cur_Amount Debit]],2),"")</f>
        <v/>
      </c>
      <c r="AW448" s="46" t="str">
        <f>IF(Table1[[#This Row],[Cur_Amount Credit]]&gt;0,ROUND(Table1[[#This Row],[Cur_Amount Credit]],2),"")</f>
        <v/>
      </c>
      <c r="AX448" s="46" t="str">
        <f>LEFT(Table1[[#This Row],[Cur]],3)</f>
        <v/>
      </c>
      <c r="AY448" s="59"/>
      <c r="AZ448" s="46"/>
      <c r="BA448" s="46" t="str">
        <f>IF(Table1[[#This Row],[Cur]]&lt;&gt;"",IF(Table1[[#This Row],[Cur]]="USD","",ExchangeRate),"")</f>
        <v/>
      </c>
      <c r="BB448" s="46" t="str">
        <f>IF(Table1[[#This Row],[Grant]]&lt;&gt;"",VLOOKUP(Table1[[#This Row],[Grant]],Grants!B:D,3),"")</f>
        <v/>
      </c>
      <c r="BC448" s="46" t="str">
        <f>TRIM(Table1[[#This Row],[Vendor ID]])</f>
        <v/>
      </c>
      <c r="BD448">
        <f>IF(Table1[[#This Row],[Reference Number]]=Q447,BD447,BD447+1)</f>
        <v>0</v>
      </c>
    </row>
    <row r="449" spans="1:56" ht="11.25" customHeight="1" x14ac:dyDescent="0.25">
      <c r="A449" s="1"/>
      <c r="B449" s="88" t="str">
        <f>IF(Table1[[#This Row],[Posting Date]]&lt;&gt;"",IF(Table1[[#This Row],[Reference Number]]=Q448,B448+1,1),"")</f>
        <v/>
      </c>
      <c r="C449" s="61"/>
      <c r="D449" s="61"/>
      <c r="E449" s="138"/>
      <c r="F449" s="141" t="str">
        <f>IFERROR(IF(VLOOKUP(Table1[[#This Row],[Budget Code Description]],Dimentions!$X$6:$AC$139,2,FALSE)="","",VLOOKUP(Table1[[#This Row],[Budget Code Description]],Dimentions!$X$6:$AC$139,2,FALSE)),"")</f>
        <v/>
      </c>
      <c r="G449" s="141"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1" t="str">
        <f>IFERROR(VLOOKUP(Table1[[#This Row],[Budget Code Description]],Table6[#All],8,FALSE),"")</f>
        <v/>
      </c>
      <c r="L449" s="63"/>
      <c r="M449" s="65" t="str">
        <f>IFERROR(VLOOKUP(Table1[[#This Row],[Staff ID]],Table2[],2,FALSE),"")</f>
        <v/>
      </c>
      <c r="N449" s="209" t="str">
        <f>IFERROR(IF(VLOOKUP(Table1[[#This Row],[Budget Code Description]],Dimentions!$X$6:$AC$134,4,FALSE)="","",VLOOKUP(Table1[[#This Row],[Budget Code Description]],Dimentions!$X$6:$AC$134,4,FALSE)),"")</f>
        <v/>
      </c>
      <c r="O449" s="65" t="str">
        <f>IFERROR(VLOOKUP(Table1[[#This Row],[Vendor ID]],Table549[],2,FALSE),"")</f>
        <v/>
      </c>
      <c r="P449" s="63"/>
      <c r="Q449" s="141" t="str">
        <f>IF(Table1[[#This Row],[Posting Date]]&lt;&gt;"",$D$9,"")</f>
        <v/>
      </c>
      <c r="R449" s="157" t="str">
        <f>IF(Table1[[#This Row],[Posting Date]]&lt;&gt;"",$D$10,"")</f>
        <v/>
      </c>
      <c r="S449" s="66"/>
      <c r="T449" s="63"/>
      <c r="U449" s="67"/>
      <c r="V449" s="67"/>
      <c r="W449" s="67" t="str">
        <f t="shared" si="11"/>
        <v/>
      </c>
      <c r="X449" s="159" t="str">
        <f>IF(E449="","",(IF(Table1[[#This Row],[Cur]]="USD",Table1[[#This Row],[Cur_Amount Debit]],Table1[[#This Row],[Cur_Amount Debit]]/Table1[[#This Row],[Exchange Rate]])))</f>
        <v/>
      </c>
      <c r="Y449" s="159" t="str">
        <f>IF(E449="","",(IF(Table1[[#This Row],[Cur]]="USD",Table1[[#This Row],[Cur_Amount Credit]],Table1[[#This Row],[Cur_Amount Credit]]/ExchangeRate)))</f>
        <v/>
      </c>
      <c r="Z449" s="201" t="str">
        <f>IF(E449="","",(Table1[[#This Row],[Debit USD]]-Table1[[#This Row],[Credit USD]]))</f>
        <v/>
      </c>
      <c r="AA449" s="226"/>
      <c r="AB449" s="255"/>
      <c r="AC449" s="1"/>
      <c r="AD449" s="15"/>
      <c r="AE449" s="15" t="str">
        <f>IF(AND(OR(Table1[[#This Row],[Account]]="15030",Table1[[#This Row],[Account]]="15035",Table1[[#This Row],[Account]]="20150"),Table1[[#This Row],[Vendor ID]]=""),1,"")</f>
        <v/>
      </c>
      <c r="AF449" s="15"/>
      <c r="AG449" s="15"/>
      <c r="AH449" s="15"/>
      <c r="AI449" s="46" t="str">
        <f>IF(Table1[[#This Row],[Posting Date]]&lt;&gt;"","GJ-"&amp;CountryID,"")</f>
        <v/>
      </c>
      <c r="AJ449" s="59" t="str">
        <f>IF(Table1[[#This Row],[Posting Date]]&lt;&gt;"",Table1[[#This Row],[Posting Date]],"")</f>
        <v/>
      </c>
      <c r="AK449" s="46"/>
      <c r="AL449" s="46" t="str">
        <f>IF(Table1[[#This Row],[Description]]&lt;&gt;"",Table1[[#This Row],[Description]],"")</f>
        <v/>
      </c>
      <c r="AM449" s="46" t="str">
        <f>IF(Table1[[#This Row],[Posting Date]]&lt;&gt;"",Table1[[#This Row],[Reference Number]],"")</f>
        <v/>
      </c>
      <c r="AN449" s="46" t="str">
        <f>TRIM(Table1[[#This Row],[Line '#]])</f>
        <v/>
      </c>
      <c r="AO449" s="46" t="str">
        <f>TRIM(Table1[[#This Row],[Account]])</f>
        <v/>
      </c>
      <c r="AP449" s="46" t="str">
        <f>IF(Table1[[#This Row],[Posting Date]]&lt;&gt;"",$D$5,"")</f>
        <v/>
      </c>
      <c r="AQ449" s="46" t="str">
        <f>TRIM(Table1[[#This Row],[Departments-Prgrams]])</f>
        <v/>
      </c>
      <c r="AR449" s="46" t="str">
        <f>TRIM(Table1[[#This Row],[Grant]])</f>
        <v/>
      </c>
      <c r="AS449" s="46" t="str">
        <f>TRIM(Table1[[#This Row],[Staff ID]])</f>
        <v/>
      </c>
      <c r="AT449" s="46" t="str">
        <f>IF(TRIM(Table1[[#This Row],[Budget Code]])=0,"",TRIM(Table1[[#This Row],[Budget Code]]))</f>
        <v/>
      </c>
      <c r="AU449" s="46" t="str">
        <f>IF(Table1[[#This Row],[Line Description]]&lt;&gt;"",Table1[[#This Row],[Line Description]],"")</f>
        <v/>
      </c>
      <c r="AV449" s="46" t="str">
        <f>IF(Table1[[#This Row],[Cur_Amount Debit]]&gt;0,ROUND(Table1[[#This Row],[Cur_Amount Debit]],2),"")</f>
        <v/>
      </c>
      <c r="AW449" s="46" t="str">
        <f>IF(Table1[[#This Row],[Cur_Amount Credit]]&gt;0,ROUND(Table1[[#This Row],[Cur_Amount Credit]],2),"")</f>
        <v/>
      </c>
      <c r="AX449" s="46" t="str">
        <f>LEFT(Table1[[#This Row],[Cur]],3)</f>
        <v/>
      </c>
      <c r="AY449" s="59"/>
      <c r="AZ449" s="46"/>
      <c r="BA449" s="46" t="str">
        <f>IF(Table1[[#This Row],[Cur]]&lt;&gt;"",IF(Table1[[#This Row],[Cur]]="USD","",ExchangeRate),"")</f>
        <v/>
      </c>
      <c r="BB449" s="46" t="str">
        <f>IF(Table1[[#This Row],[Grant]]&lt;&gt;"",VLOOKUP(Table1[[#This Row],[Grant]],Grants!B:D,3),"")</f>
        <v/>
      </c>
      <c r="BC449" s="46" t="str">
        <f>TRIM(Table1[[#This Row],[Vendor ID]])</f>
        <v/>
      </c>
      <c r="BD449">
        <f>IF(Table1[[#This Row],[Reference Number]]=Q448,BD448,BD448+1)</f>
        <v>0</v>
      </c>
    </row>
    <row r="450" spans="1:56" ht="11.25" customHeight="1" x14ac:dyDescent="0.25">
      <c r="A450" s="1"/>
      <c r="B450" s="88" t="str">
        <f>IF(Table1[[#This Row],[Posting Date]]&lt;&gt;"",IF(Table1[[#This Row],[Reference Number]]=Q449,B449+1,1),"")</f>
        <v/>
      </c>
      <c r="C450" s="61"/>
      <c r="D450" s="61"/>
      <c r="E450" s="138"/>
      <c r="F450" s="141" t="str">
        <f>IFERROR(IF(VLOOKUP(Table1[[#This Row],[Budget Code Description]],Dimentions!$X$6:$AC$139,2,FALSE)="","",VLOOKUP(Table1[[#This Row],[Budget Code Description]],Dimentions!$X$6:$AC$139,2,FALSE)),"")</f>
        <v/>
      </c>
      <c r="G450" s="141"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1" t="str">
        <f>IFERROR(VLOOKUP(Table1[[#This Row],[Budget Code Description]],Table6[#All],8,FALSE),"")</f>
        <v/>
      </c>
      <c r="L450" s="63"/>
      <c r="M450" s="65" t="str">
        <f>IFERROR(VLOOKUP(Table1[[#This Row],[Staff ID]],Table2[],2,FALSE),"")</f>
        <v/>
      </c>
      <c r="N450" s="209" t="str">
        <f>IFERROR(IF(VLOOKUP(Table1[[#This Row],[Budget Code Description]],Dimentions!$X$6:$AC$134,4,FALSE)="","",VLOOKUP(Table1[[#This Row],[Budget Code Description]],Dimentions!$X$6:$AC$134,4,FALSE)),"")</f>
        <v/>
      </c>
      <c r="O450" s="65" t="str">
        <f>IFERROR(VLOOKUP(Table1[[#This Row],[Vendor ID]],Table549[],2,FALSE),"")</f>
        <v/>
      </c>
      <c r="P450" s="63"/>
      <c r="Q450" s="141" t="str">
        <f>IF(Table1[[#This Row],[Posting Date]]&lt;&gt;"",$D$9,"")</f>
        <v/>
      </c>
      <c r="R450" s="157" t="str">
        <f>IF(Table1[[#This Row],[Posting Date]]&lt;&gt;"",$D$10,"")</f>
        <v/>
      </c>
      <c r="S450" s="66"/>
      <c r="T450" s="63"/>
      <c r="U450" s="67"/>
      <c r="V450" s="67"/>
      <c r="W450" s="67" t="str">
        <f t="shared" si="11"/>
        <v/>
      </c>
      <c r="X450" s="159" t="str">
        <f>IF(E450="","",(IF(Table1[[#This Row],[Cur]]="USD",Table1[[#This Row],[Cur_Amount Debit]],Table1[[#This Row],[Cur_Amount Debit]]/Table1[[#This Row],[Exchange Rate]])))</f>
        <v/>
      </c>
      <c r="Y450" s="159" t="str">
        <f>IF(E450="","",(IF(Table1[[#This Row],[Cur]]="USD",Table1[[#This Row],[Cur_Amount Credit]],Table1[[#This Row],[Cur_Amount Credit]]/ExchangeRate)))</f>
        <v/>
      </c>
      <c r="Z450" s="201" t="str">
        <f>IF(E450="","",(Table1[[#This Row],[Debit USD]]-Table1[[#This Row],[Credit USD]]))</f>
        <v/>
      </c>
      <c r="AA450" s="226"/>
      <c r="AB450" s="255"/>
      <c r="AC450" s="1"/>
      <c r="AD450" s="15"/>
      <c r="AE450" s="15" t="str">
        <f>IF(AND(OR(Table1[[#This Row],[Account]]="15030",Table1[[#This Row],[Account]]="15035",Table1[[#This Row],[Account]]="20150"),Table1[[#This Row],[Vendor ID]]=""),1,"")</f>
        <v/>
      </c>
      <c r="AF450" s="15"/>
      <c r="AG450" s="15"/>
      <c r="AH450" s="15"/>
      <c r="AI450" s="46" t="str">
        <f>IF(Table1[[#This Row],[Posting Date]]&lt;&gt;"","GJ-"&amp;CountryID,"")</f>
        <v/>
      </c>
      <c r="AJ450" s="59" t="str">
        <f>IF(Table1[[#This Row],[Posting Date]]&lt;&gt;"",Table1[[#This Row],[Posting Date]],"")</f>
        <v/>
      </c>
      <c r="AK450" s="46"/>
      <c r="AL450" s="46" t="str">
        <f>IF(Table1[[#This Row],[Description]]&lt;&gt;"",Table1[[#This Row],[Description]],"")</f>
        <v/>
      </c>
      <c r="AM450" s="46" t="str">
        <f>IF(Table1[[#This Row],[Posting Date]]&lt;&gt;"",Table1[[#This Row],[Reference Number]],"")</f>
        <v/>
      </c>
      <c r="AN450" s="46" t="str">
        <f>TRIM(Table1[[#This Row],[Line '#]])</f>
        <v/>
      </c>
      <c r="AO450" s="46" t="str">
        <f>TRIM(Table1[[#This Row],[Account]])</f>
        <v/>
      </c>
      <c r="AP450" s="46" t="str">
        <f>IF(Table1[[#This Row],[Posting Date]]&lt;&gt;"",$D$5,"")</f>
        <v/>
      </c>
      <c r="AQ450" s="46" t="str">
        <f>TRIM(Table1[[#This Row],[Departments-Prgrams]])</f>
        <v/>
      </c>
      <c r="AR450" s="46" t="str">
        <f>TRIM(Table1[[#This Row],[Grant]])</f>
        <v/>
      </c>
      <c r="AS450" s="46" t="str">
        <f>TRIM(Table1[[#This Row],[Staff ID]])</f>
        <v/>
      </c>
      <c r="AT450" s="46" t="str">
        <f>IF(TRIM(Table1[[#This Row],[Budget Code]])=0,"",TRIM(Table1[[#This Row],[Budget Code]]))</f>
        <v/>
      </c>
      <c r="AU450" s="46" t="str">
        <f>IF(Table1[[#This Row],[Line Description]]&lt;&gt;"",Table1[[#This Row],[Line Description]],"")</f>
        <v/>
      </c>
      <c r="AV450" s="46" t="str">
        <f>IF(Table1[[#This Row],[Cur_Amount Debit]]&gt;0,ROUND(Table1[[#This Row],[Cur_Amount Debit]],2),"")</f>
        <v/>
      </c>
      <c r="AW450" s="46" t="str">
        <f>IF(Table1[[#This Row],[Cur_Amount Credit]]&gt;0,ROUND(Table1[[#This Row],[Cur_Amount Credit]],2),"")</f>
        <v/>
      </c>
      <c r="AX450" s="46" t="str">
        <f>LEFT(Table1[[#This Row],[Cur]],3)</f>
        <v/>
      </c>
      <c r="AY450" s="59"/>
      <c r="AZ450" s="46"/>
      <c r="BA450" s="46" t="str">
        <f>IF(Table1[[#This Row],[Cur]]&lt;&gt;"",IF(Table1[[#This Row],[Cur]]="USD","",ExchangeRate),"")</f>
        <v/>
      </c>
      <c r="BB450" s="46" t="str">
        <f>IF(Table1[[#This Row],[Grant]]&lt;&gt;"",VLOOKUP(Table1[[#This Row],[Grant]],Grants!B:D,3),"")</f>
        <v/>
      </c>
      <c r="BC450" s="46" t="str">
        <f>TRIM(Table1[[#This Row],[Vendor ID]])</f>
        <v/>
      </c>
      <c r="BD450">
        <f>IF(Table1[[#This Row],[Reference Number]]=Q449,BD449,BD449+1)</f>
        <v>0</v>
      </c>
    </row>
    <row r="451" spans="1:56" ht="11.25" customHeight="1" x14ac:dyDescent="0.25">
      <c r="A451" s="1"/>
      <c r="B451" s="88" t="str">
        <f>IF(Table1[[#This Row],[Posting Date]]&lt;&gt;"",IF(Table1[[#This Row],[Reference Number]]=Q450,B450+1,1),"")</f>
        <v/>
      </c>
      <c r="C451" s="61"/>
      <c r="D451" s="61"/>
      <c r="E451" s="138"/>
      <c r="F451" s="141" t="str">
        <f>IFERROR(IF(VLOOKUP(Table1[[#This Row],[Budget Code Description]],Dimentions!$X$6:$AC$139,2,FALSE)="","",VLOOKUP(Table1[[#This Row],[Budget Code Description]],Dimentions!$X$6:$AC$139,2,FALSE)),"")</f>
        <v/>
      </c>
      <c r="G451" s="141"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1" t="str">
        <f>IFERROR(VLOOKUP(Table1[[#This Row],[Budget Code Description]],Table6[#All],8,FALSE),"")</f>
        <v/>
      </c>
      <c r="L451" s="63"/>
      <c r="M451" s="65" t="str">
        <f>IFERROR(VLOOKUP(Table1[[#This Row],[Staff ID]],Table2[],2,FALSE),"")</f>
        <v/>
      </c>
      <c r="N451" s="209" t="str">
        <f>IFERROR(IF(VLOOKUP(Table1[[#This Row],[Budget Code Description]],Dimentions!$X$6:$AC$134,4,FALSE)="","",VLOOKUP(Table1[[#This Row],[Budget Code Description]],Dimentions!$X$6:$AC$134,4,FALSE)),"")</f>
        <v/>
      </c>
      <c r="O451" s="65" t="str">
        <f>IFERROR(VLOOKUP(Table1[[#This Row],[Vendor ID]],Table549[],2,FALSE),"")</f>
        <v/>
      </c>
      <c r="P451" s="63"/>
      <c r="Q451" s="141" t="str">
        <f>IF(Table1[[#This Row],[Posting Date]]&lt;&gt;"",$D$9,"")</f>
        <v/>
      </c>
      <c r="R451" s="157" t="str">
        <f>IF(Table1[[#This Row],[Posting Date]]&lt;&gt;"",$D$10,"")</f>
        <v/>
      </c>
      <c r="S451" s="66"/>
      <c r="T451" s="63"/>
      <c r="U451" s="67"/>
      <c r="V451" s="67"/>
      <c r="W451" s="67" t="str">
        <f t="shared" si="11"/>
        <v/>
      </c>
      <c r="X451" s="159" t="str">
        <f>IF(E451="","",(IF(Table1[[#This Row],[Cur]]="USD",Table1[[#This Row],[Cur_Amount Debit]],Table1[[#This Row],[Cur_Amount Debit]]/Table1[[#This Row],[Exchange Rate]])))</f>
        <v/>
      </c>
      <c r="Y451" s="159" t="str">
        <f>IF(E451="","",(IF(Table1[[#This Row],[Cur]]="USD",Table1[[#This Row],[Cur_Amount Credit]],Table1[[#This Row],[Cur_Amount Credit]]/ExchangeRate)))</f>
        <v/>
      </c>
      <c r="Z451" s="201" t="str">
        <f>IF(E451="","",(Table1[[#This Row],[Debit USD]]-Table1[[#This Row],[Credit USD]]))</f>
        <v/>
      </c>
      <c r="AA451" s="226"/>
      <c r="AB451" s="255"/>
      <c r="AC451" s="1"/>
      <c r="AD451" s="15"/>
      <c r="AE451" s="15" t="str">
        <f>IF(AND(OR(Table1[[#This Row],[Account]]="15030",Table1[[#This Row],[Account]]="15035",Table1[[#This Row],[Account]]="20150"),Table1[[#This Row],[Vendor ID]]=""),1,"")</f>
        <v/>
      </c>
      <c r="AF451" s="15"/>
      <c r="AG451" s="15"/>
      <c r="AH451" s="15"/>
      <c r="AI451" s="46" t="str">
        <f>IF(Table1[[#This Row],[Posting Date]]&lt;&gt;"","GJ-"&amp;CountryID,"")</f>
        <v/>
      </c>
      <c r="AJ451" s="59" t="str">
        <f>IF(Table1[[#This Row],[Posting Date]]&lt;&gt;"",Table1[[#This Row],[Posting Date]],"")</f>
        <v/>
      </c>
      <c r="AK451" s="46"/>
      <c r="AL451" s="46" t="str">
        <f>IF(Table1[[#This Row],[Description]]&lt;&gt;"",Table1[[#This Row],[Description]],"")</f>
        <v/>
      </c>
      <c r="AM451" s="46" t="str">
        <f>IF(Table1[[#This Row],[Posting Date]]&lt;&gt;"",Table1[[#This Row],[Reference Number]],"")</f>
        <v/>
      </c>
      <c r="AN451" s="46" t="str">
        <f>TRIM(Table1[[#This Row],[Line '#]])</f>
        <v/>
      </c>
      <c r="AO451" s="46" t="str">
        <f>TRIM(Table1[[#This Row],[Account]])</f>
        <v/>
      </c>
      <c r="AP451" s="46" t="str">
        <f>IF(Table1[[#This Row],[Posting Date]]&lt;&gt;"",$D$5,"")</f>
        <v/>
      </c>
      <c r="AQ451" s="46" t="str">
        <f>TRIM(Table1[[#This Row],[Departments-Prgrams]])</f>
        <v/>
      </c>
      <c r="AR451" s="46" t="str">
        <f>TRIM(Table1[[#This Row],[Grant]])</f>
        <v/>
      </c>
      <c r="AS451" s="46" t="str">
        <f>TRIM(Table1[[#This Row],[Staff ID]])</f>
        <v/>
      </c>
      <c r="AT451" s="46" t="str">
        <f>IF(TRIM(Table1[[#This Row],[Budget Code]])=0,"",TRIM(Table1[[#This Row],[Budget Code]]))</f>
        <v/>
      </c>
      <c r="AU451" s="46" t="str">
        <f>IF(Table1[[#This Row],[Line Description]]&lt;&gt;"",Table1[[#This Row],[Line Description]],"")</f>
        <v/>
      </c>
      <c r="AV451" s="46" t="str">
        <f>IF(Table1[[#This Row],[Cur_Amount Debit]]&gt;0,ROUND(Table1[[#This Row],[Cur_Amount Debit]],2),"")</f>
        <v/>
      </c>
      <c r="AW451" s="46" t="str">
        <f>IF(Table1[[#This Row],[Cur_Amount Credit]]&gt;0,ROUND(Table1[[#This Row],[Cur_Amount Credit]],2),"")</f>
        <v/>
      </c>
      <c r="AX451" s="46" t="str">
        <f>LEFT(Table1[[#This Row],[Cur]],3)</f>
        <v/>
      </c>
      <c r="AY451" s="59"/>
      <c r="AZ451" s="46"/>
      <c r="BA451" s="46" t="str">
        <f>IF(Table1[[#This Row],[Cur]]&lt;&gt;"",IF(Table1[[#This Row],[Cur]]="USD","",ExchangeRate),"")</f>
        <v/>
      </c>
      <c r="BB451" s="46" t="str">
        <f>IF(Table1[[#This Row],[Grant]]&lt;&gt;"",VLOOKUP(Table1[[#This Row],[Grant]],Grants!B:D,3),"")</f>
        <v/>
      </c>
      <c r="BC451" s="46" t="str">
        <f>TRIM(Table1[[#This Row],[Vendor ID]])</f>
        <v/>
      </c>
      <c r="BD451">
        <f>IF(Table1[[#This Row],[Reference Number]]=Q450,BD450,BD450+1)</f>
        <v>0</v>
      </c>
    </row>
    <row r="452" spans="1:56" ht="11.25" customHeight="1" x14ac:dyDescent="0.25">
      <c r="A452" s="1"/>
      <c r="B452" s="88" t="str">
        <f>IF(Table1[[#This Row],[Posting Date]]&lt;&gt;"",IF(Table1[[#This Row],[Reference Number]]=Q451,B451+1,1),"")</f>
        <v/>
      </c>
      <c r="C452" s="61"/>
      <c r="D452" s="61"/>
      <c r="E452" s="138"/>
      <c r="F452" s="141" t="str">
        <f>IFERROR(IF(VLOOKUP(Table1[[#This Row],[Budget Code Description]],Dimentions!$X$6:$AC$139,2,FALSE)="","",VLOOKUP(Table1[[#This Row],[Budget Code Description]],Dimentions!$X$6:$AC$139,2,FALSE)),"")</f>
        <v/>
      </c>
      <c r="G452" s="141"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1" t="str">
        <f>IFERROR(VLOOKUP(Table1[[#This Row],[Budget Code Description]],Table6[#All],8,FALSE),"")</f>
        <v/>
      </c>
      <c r="L452" s="63"/>
      <c r="M452" s="65" t="str">
        <f>IFERROR(VLOOKUP(Table1[[#This Row],[Staff ID]],Table2[],2,FALSE),"")</f>
        <v/>
      </c>
      <c r="N452" s="209" t="str">
        <f>IFERROR(IF(VLOOKUP(Table1[[#This Row],[Budget Code Description]],Dimentions!$X$6:$AC$134,4,FALSE)="","",VLOOKUP(Table1[[#This Row],[Budget Code Description]],Dimentions!$X$6:$AC$134,4,FALSE)),"")</f>
        <v/>
      </c>
      <c r="O452" s="65" t="str">
        <f>IFERROR(VLOOKUP(Table1[[#This Row],[Vendor ID]],Table549[],2,FALSE),"")</f>
        <v/>
      </c>
      <c r="P452" s="63"/>
      <c r="Q452" s="141" t="str">
        <f>IF(Table1[[#This Row],[Posting Date]]&lt;&gt;"",$D$9,"")</f>
        <v/>
      </c>
      <c r="R452" s="157" t="str">
        <f>IF(Table1[[#This Row],[Posting Date]]&lt;&gt;"",$D$10,"")</f>
        <v/>
      </c>
      <c r="S452" s="66"/>
      <c r="T452" s="63"/>
      <c r="U452" s="67"/>
      <c r="V452" s="67"/>
      <c r="W452" s="67" t="str">
        <f t="shared" si="11"/>
        <v/>
      </c>
      <c r="X452" s="159" t="str">
        <f>IF(E452="","",(IF(Table1[[#This Row],[Cur]]="USD",Table1[[#This Row],[Cur_Amount Debit]],Table1[[#This Row],[Cur_Amount Debit]]/Table1[[#This Row],[Exchange Rate]])))</f>
        <v/>
      </c>
      <c r="Y452" s="159" t="str">
        <f>IF(E452="","",(IF(Table1[[#This Row],[Cur]]="USD",Table1[[#This Row],[Cur_Amount Credit]],Table1[[#This Row],[Cur_Amount Credit]]/ExchangeRate)))</f>
        <v/>
      </c>
      <c r="Z452" s="201" t="str">
        <f>IF(E452="","",(Table1[[#This Row],[Debit USD]]-Table1[[#This Row],[Credit USD]]))</f>
        <v/>
      </c>
      <c r="AA452" s="226"/>
      <c r="AB452" s="255"/>
      <c r="AC452" s="1"/>
      <c r="AD452" s="15"/>
      <c r="AE452" s="15" t="str">
        <f>IF(AND(OR(Table1[[#This Row],[Account]]="15030",Table1[[#This Row],[Account]]="15035",Table1[[#This Row],[Account]]="20150"),Table1[[#This Row],[Vendor ID]]=""),1,"")</f>
        <v/>
      </c>
      <c r="AF452" s="15"/>
      <c r="AG452" s="15"/>
      <c r="AH452" s="15"/>
      <c r="AI452" s="46" t="str">
        <f>IF(Table1[[#This Row],[Posting Date]]&lt;&gt;"","GJ-"&amp;CountryID,"")</f>
        <v/>
      </c>
      <c r="AJ452" s="59" t="str">
        <f>IF(Table1[[#This Row],[Posting Date]]&lt;&gt;"",Table1[[#This Row],[Posting Date]],"")</f>
        <v/>
      </c>
      <c r="AK452" s="46"/>
      <c r="AL452" s="46" t="str">
        <f>IF(Table1[[#This Row],[Description]]&lt;&gt;"",Table1[[#This Row],[Description]],"")</f>
        <v/>
      </c>
      <c r="AM452" s="46" t="str">
        <f>IF(Table1[[#This Row],[Posting Date]]&lt;&gt;"",Table1[[#This Row],[Reference Number]],"")</f>
        <v/>
      </c>
      <c r="AN452" s="46" t="str">
        <f>TRIM(Table1[[#This Row],[Line '#]])</f>
        <v/>
      </c>
      <c r="AO452" s="46" t="str">
        <f>TRIM(Table1[[#This Row],[Account]])</f>
        <v/>
      </c>
      <c r="AP452" s="46" t="str">
        <f>IF(Table1[[#This Row],[Posting Date]]&lt;&gt;"",$D$5,"")</f>
        <v/>
      </c>
      <c r="AQ452" s="46" t="str">
        <f>TRIM(Table1[[#This Row],[Departments-Prgrams]])</f>
        <v/>
      </c>
      <c r="AR452" s="46" t="str">
        <f>TRIM(Table1[[#This Row],[Grant]])</f>
        <v/>
      </c>
      <c r="AS452" s="46" t="str">
        <f>TRIM(Table1[[#This Row],[Staff ID]])</f>
        <v/>
      </c>
      <c r="AT452" s="46" t="str">
        <f>IF(TRIM(Table1[[#This Row],[Budget Code]])=0,"",TRIM(Table1[[#This Row],[Budget Code]]))</f>
        <v/>
      </c>
      <c r="AU452" s="46" t="str">
        <f>IF(Table1[[#This Row],[Line Description]]&lt;&gt;"",Table1[[#This Row],[Line Description]],"")</f>
        <v/>
      </c>
      <c r="AV452" s="46" t="str">
        <f>IF(Table1[[#This Row],[Cur_Amount Debit]]&gt;0,ROUND(Table1[[#This Row],[Cur_Amount Debit]],2),"")</f>
        <v/>
      </c>
      <c r="AW452" s="46" t="str">
        <f>IF(Table1[[#This Row],[Cur_Amount Credit]]&gt;0,ROUND(Table1[[#This Row],[Cur_Amount Credit]],2),"")</f>
        <v/>
      </c>
      <c r="AX452" s="46" t="str">
        <f>LEFT(Table1[[#This Row],[Cur]],3)</f>
        <v/>
      </c>
      <c r="AY452" s="59"/>
      <c r="AZ452" s="46"/>
      <c r="BA452" s="46" t="str">
        <f>IF(Table1[[#This Row],[Cur]]&lt;&gt;"",IF(Table1[[#This Row],[Cur]]="USD","",ExchangeRate),"")</f>
        <v/>
      </c>
      <c r="BB452" s="46" t="str">
        <f>IF(Table1[[#This Row],[Grant]]&lt;&gt;"",VLOOKUP(Table1[[#This Row],[Grant]],Grants!B:D,3),"")</f>
        <v/>
      </c>
      <c r="BC452" s="46" t="str">
        <f>TRIM(Table1[[#This Row],[Vendor ID]])</f>
        <v/>
      </c>
      <c r="BD452">
        <f>IF(Table1[[#This Row],[Reference Number]]=Q451,BD451,BD451+1)</f>
        <v>0</v>
      </c>
    </row>
    <row r="453" spans="1:56" ht="11.25" customHeight="1" x14ac:dyDescent="0.25">
      <c r="A453" s="1"/>
      <c r="B453" s="88" t="str">
        <f>IF(Table1[[#This Row],[Posting Date]]&lt;&gt;"",IF(Table1[[#This Row],[Reference Number]]=Q452,B452+1,1),"")</f>
        <v/>
      </c>
      <c r="C453" s="61"/>
      <c r="D453" s="61"/>
      <c r="E453" s="138"/>
      <c r="F453" s="141" t="str">
        <f>IFERROR(IF(VLOOKUP(Table1[[#This Row],[Budget Code Description]],Dimentions!$X$6:$AC$139,2,FALSE)="","",VLOOKUP(Table1[[#This Row],[Budget Code Description]],Dimentions!$X$6:$AC$139,2,FALSE)),"")</f>
        <v/>
      </c>
      <c r="G453" s="141"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1" t="str">
        <f>IFERROR(VLOOKUP(Table1[[#This Row],[Budget Code Description]],Table6[#All],8,FALSE),"")</f>
        <v/>
      </c>
      <c r="L453" s="63"/>
      <c r="M453" s="65" t="str">
        <f>IFERROR(VLOOKUP(Table1[[#This Row],[Staff ID]],Table2[],2,FALSE),"")</f>
        <v/>
      </c>
      <c r="N453" s="209" t="str">
        <f>IFERROR(IF(VLOOKUP(Table1[[#This Row],[Budget Code Description]],Dimentions!$X$6:$AC$134,4,FALSE)="","",VLOOKUP(Table1[[#This Row],[Budget Code Description]],Dimentions!$X$6:$AC$134,4,FALSE)),"")</f>
        <v/>
      </c>
      <c r="O453" s="65" t="str">
        <f>IFERROR(VLOOKUP(Table1[[#This Row],[Vendor ID]],Table549[],2,FALSE),"")</f>
        <v/>
      </c>
      <c r="P453" s="63"/>
      <c r="Q453" s="141" t="str">
        <f>IF(Table1[[#This Row],[Posting Date]]&lt;&gt;"",$D$9,"")</f>
        <v/>
      </c>
      <c r="R453" s="157" t="str">
        <f>IF(Table1[[#This Row],[Posting Date]]&lt;&gt;"",$D$10,"")</f>
        <v/>
      </c>
      <c r="S453" s="66"/>
      <c r="T453" s="63"/>
      <c r="U453" s="67"/>
      <c r="V453" s="67"/>
      <c r="W453" s="67" t="str">
        <f t="shared" si="11"/>
        <v/>
      </c>
      <c r="X453" s="159" t="str">
        <f>IF(E453="","",(IF(Table1[[#This Row],[Cur]]="USD",Table1[[#This Row],[Cur_Amount Debit]],Table1[[#This Row],[Cur_Amount Debit]]/Table1[[#This Row],[Exchange Rate]])))</f>
        <v/>
      </c>
      <c r="Y453" s="159" t="str">
        <f>IF(E453="","",(IF(Table1[[#This Row],[Cur]]="USD",Table1[[#This Row],[Cur_Amount Credit]],Table1[[#This Row],[Cur_Amount Credit]]/ExchangeRate)))</f>
        <v/>
      </c>
      <c r="Z453" s="201" t="str">
        <f>IF(E453="","",(Table1[[#This Row],[Debit USD]]-Table1[[#This Row],[Credit USD]]))</f>
        <v/>
      </c>
      <c r="AA453" s="226"/>
      <c r="AB453" s="255"/>
      <c r="AC453" s="1"/>
      <c r="AD453" s="15"/>
      <c r="AE453" s="15" t="str">
        <f>IF(AND(OR(Table1[[#This Row],[Account]]="15030",Table1[[#This Row],[Account]]="15035",Table1[[#This Row],[Account]]="20150"),Table1[[#This Row],[Vendor ID]]=""),1,"")</f>
        <v/>
      </c>
      <c r="AF453" s="15"/>
      <c r="AG453" s="15"/>
      <c r="AH453" s="15"/>
      <c r="AI453" s="46" t="str">
        <f>IF(Table1[[#This Row],[Posting Date]]&lt;&gt;"","GJ-"&amp;CountryID,"")</f>
        <v/>
      </c>
      <c r="AJ453" s="59" t="str">
        <f>IF(Table1[[#This Row],[Posting Date]]&lt;&gt;"",Table1[[#This Row],[Posting Date]],"")</f>
        <v/>
      </c>
      <c r="AK453" s="46"/>
      <c r="AL453" s="46" t="str">
        <f>IF(Table1[[#This Row],[Description]]&lt;&gt;"",Table1[[#This Row],[Description]],"")</f>
        <v/>
      </c>
      <c r="AM453" s="46" t="str">
        <f>IF(Table1[[#This Row],[Posting Date]]&lt;&gt;"",Table1[[#This Row],[Reference Number]],"")</f>
        <v/>
      </c>
      <c r="AN453" s="46" t="str">
        <f>TRIM(Table1[[#This Row],[Line '#]])</f>
        <v/>
      </c>
      <c r="AO453" s="46" t="str">
        <f>TRIM(Table1[[#This Row],[Account]])</f>
        <v/>
      </c>
      <c r="AP453" s="46" t="str">
        <f>IF(Table1[[#This Row],[Posting Date]]&lt;&gt;"",$D$5,"")</f>
        <v/>
      </c>
      <c r="AQ453" s="46" t="str">
        <f>TRIM(Table1[[#This Row],[Departments-Prgrams]])</f>
        <v/>
      </c>
      <c r="AR453" s="46" t="str">
        <f>TRIM(Table1[[#This Row],[Grant]])</f>
        <v/>
      </c>
      <c r="AS453" s="46" t="str">
        <f>TRIM(Table1[[#This Row],[Staff ID]])</f>
        <v/>
      </c>
      <c r="AT453" s="46" t="str">
        <f>IF(TRIM(Table1[[#This Row],[Budget Code]])=0,"",TRIM(Table1[[#This Row],[Budget Code]]))</f>
        <v/>
      </c>
      <c r="AU453" s="46" t="str">
        <f>IF(Table1[[#This Row],[Line Description]]&lt;&gt;"",Table1[[#This Row],[Line Description]],"")</f>
        <v/>
      </c>
      <c r="AV453" s="46" t="str">
        <f>IF(Table1[[#This Row],[Cur_Amount Debit]]&gt;0,ROUND(Table1[[#This Row],[Cur_Amount Debit]],2),"")</f>
        <v/>
      </c>
      <c r="AW453" s="46" t="str">
        <f>IF(Table1[[#This Row],[Cur_Amount Credit]]&gt;0,ROUND(Table1[[#This Row],[Cur_Amount Credit]],2),"")</f>
        <v/>
      </c>
      <c r="AX453" s="46" t="str">
        <f>LEFT(Table1[[#This Row],[Cur]],3)</f>
        <v/>
      </c>
      <c r="AY453" s="59"/>
      <c r="AZ453" s="46"/>
      <c r="BA453" s="46" t="str">
        <f>IF(Table1[[#This Row],[Cur]]&lt;&gt;"",IF(Table1[[#This Row],[Cur]]="USD","",ExchangeRate),"")</f>
        <v/>
      </c>
      <c r="BB453" s="46" t="str">
        <f>IF(Table1[[#This Row],[Grant]]&lt;&gt;"",VLOOKUP(Table1[[#This Row],[Grant]],Grants!B:D,3),"")</f>
        <v/>
      </c>
      <c r="BC453" s="46" t="str">
        <f>TRIM(Table1[[#This Row],[Vendor ID]])</f>
        <v/>
      </c>
      <c r="BD453">
        <f>IF(Table1[[#This Row],[Reference Number]]=Q452,BD452,BD452+1)</f>
        <v>0</v>
      </c>
    </row>
    <row r="454" spans="1:56" ht="11.25" customHeight="1" x14ac:dyDescent="0.25">
      <c r="A454" s="1"/>
      <c r="B454" s="88" t="str">
        <f>IF(Table1[[#This Row],[Posting Date]]&lt;&gt;"",IF(Table1[[#This Row],[Reference Number]]=Q453,B453+1,1),"")</f>
        <v/>
      </c>
      <c r="C454" s="61"/>
      <c r="D454" s="61"/>
      <c r="E454" s="138"/>
      <c r="F454" s="141" t="str">
        <f>IFERROR(IF(VLOOKUP(Table1[[#This Row],[Budget Code Description]],Dimentions!$X$6:$AC$139,2,FALSE)="","",VLOOKUP(Table1[[#This Row],[Budget Code Description]],Dimentions!$X$6:$AC$139,2,FALSE)),"")</f>
        <v/>
      </c>
      <c r="G454" s="141"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1" t="str">
        <f>IFERROR(VLOOKUP(Table1[[#This Row],[Budget Code Description]],Table6[#All],8,FALSE),"")</f>
        <v/>
      </c>
      <c r="L454" s="63"/>
      <c r="M454" s="65" t="str">
        <f>IFERROR(VLOOKUP(Table1[[#This Row],[Staff ID]],Table2[],2,FALSE),"")</f>
        <v/>
      </c>
      <c r="N454" s="209" t="str">
        <f>IFERROR(IF(VLOOKUP(Table1[[#This Row],[Budget Code Description]],Dimentions!$X$6:$AC$134,4,FALSE)="","",VLOOKUP(Table1[[#This Row],[Budget Code Description]],Dimentions!$X$6:$AC$134,4,FALSE)),"")</f>
        <v/>
      </c>
      <c r="O454" s="65" t="str">
        <f>IFERROR(VLOOKUP(Table1[[#This Row],[Vendor ID]],Table549[],2,FALSE),"")</f>
        <v/>
      </c>
      <c r="P454" s="63"/>
      <c r="Q454" s="141" t="str">
        <f>IF(Table1[[#This Row],[Posting Date]]&lt;&gt;"",$D$9,"")</f>
        <v/>
      </c>
      <c r="R454" s="157" t="str">
        <f>IF(Table1[[#This Row],[Posting Date]]&lt;&gt;"",$D$10,"")</f>
        <v/>
      </c>
      <c r="S454" s="66"/>
      <c r="T454" s="63"/>
      <c r="U454" s="67"/>
      <c r="V454" s="67"/>
      <c r="W454" s="67" t="str">
        <f t="shared" si="11"/>
        <v/>
      </c>
      <c r="X454" s="159" t="str">
        <f>IF(E454="","",(IF(Table1[[#This Row],[Cur]]="USD",Table1[[#This Row],[Cur_Amount Debit]],Table1[[#This Row],[Cur_Amount Debit]]/Table1[[#This Row],[Exchange Rate]])))</f>
        <v/>
      </c>
      <c r="Y454" s="159" t="str">
        <f>IF(E454="","",(IF(Table1[[#This Row],[Cur]]="USD",Table1[[#This Row],[Cur_Amount Credit]],Table1[[#This Row],[Cur_Amount Credit]]/ExchangeRate)))</f>
        <v/>
      </c>
      <c r="Z454" s="201" t="str">
        <f>IF(E454="","",(Table1[[#This Row],[Debit USD]]-Table1[[#This Row],[Credit USD]]))</f>
        <v/>
      </c>
      <c r="AA454" s="226"/>
      <c r="AB454" s="255"/>
      <c r="AC454" s="1"/>
      <c r="AD454" s="15"/>
      <c r="AE454" s="15" t="str">
        <f>IF(AND(OR(Table1[[#This Row],[Account]]="15030",Table1[[#This Row],[Account]]="15035",Table1[[#This Row],[Account]]="20150"),Table1[[#This Row],[Vendor ID]]=""),1,"")</f>
        <v/>
      </c>
      <c r="AF454" s="15"/>
      <c r="AG454" s="15"/>
      <c r="AH454" s="15"/>
      <c r="AI454" s="46" t="str">
        <f>IF(Table1[[#This Row],[Posting Date]]&lt;&gt;"","GJ-"&amp;CountryID,"")</f>
        <v/>
      </c>
      <c r="AJ454" s="59" t="str">
        <f>IF(Table1[[#This Row],[Posting Date]]&lt;&gt;"",Table1[[#This Row],[Posting Date]],"")</f>
        <v/>
      </c>
      <c r="AK454" s="46"/>
      <c r="AL454" s="46" t="str">
        <f>IF(Table1[[#This Row],[Description]]&lt;&gt;"",Table1[[#This Row],[Description]],"")</f>
        <v/>
      </c>
      <c r="AM454" s="46" t="str">
        <f>IF(Table1[[#This Row],[Posting Date]]&lt;&gt;"",Table1[[#This Row],[Reference Number]],"")</f>
        <v/>
      </c>
      <c r="AN454" s="46" t="str">
        <f>TRIM(Table1[[#This Row],[Line '#]])</f>
        <v/>
      </c>
      <c r="AO454" s="46" t="str">
        <f>TRIM(Table1[[#This Row],[Account]])</f>
        <v/>
      </c>
      <c r="AP454" s="46" t="str">
        <f>IF(Table1[[#This Row],[Posting Date]]&lt;&gt;"",$D$5,"")</f>
        <v/>
      </c>
      <c r="AQ454" s="46" t="str">
        <f>TRIM(Table1[[#This Row],[Departments-Prgrams]])</f>
        <v/>
      </c>
      <c r="AR454" s="46" t="str">
        <f>TRIM(Table1[[#This Row],[Grant]])</f>
        <v/>
      </c>
      <c r="AS454" s="46" t="str">
        <f>TRIM(Table1[[#This Row],[Staff ID]])</f>
        <v/>
      </c>
      <c r="AT454" s="46" t="str">
        <f>IF(TRIM(Table1[[#This Row],[Budget Code]])=0,"",TRIM(Table1[[#This Row],[Budget Code]]))</f>
        <v/>
      </c>
      <c r="AU454" s="46" t="str">
        <f>IF(Table1[[#This Row],[Line Description]]&lt;&gt;"",Table1[[#This Row],[Line Description]],"")</f>
        <v/>
      </c>
      <c r="AV454" s="46" t="str">
        <f>IF(Table1[[#This Row],[Cur_Amount Debit]]&gt;0,ROUND(Table1[[#This Row],[Cur_Amount Debit]],2),"")</f>
        <v/>
      </c>
      <c r="AW454" s="46" t="str">
        <f>IF(Table1[[#This Row],[Cur_Amount Credit]]&gt;0,ROUND(Table1[[#This Row],[Cur_Amount Credit]],2),"")</f>
        <v/>
      </c>
      <c r="AX454" s="46" t="str">
        <f>LEFT(Table1[[#This Row],[Cur]],3)</f>
        <v/>
      </c>
      <c r="AY454" s="59"/>
      <c r="AZ454" s="46"/>
      <c r="BA454" s="46" t="str">
        <f>IF(Table1[[#This Row],[Cur]]&lt;&gt;"",IF(Table1[[#This Row],[Cur]]="USD","",ExchangeRate),"")</f>
        <v/>
      </c>
      <c r="BB454" s="46" t="str">
        <f>IF(Table1[[#This Row],[Grant]]&lt;&gt;"",VLOOKUP(Table1[[#This Row],[Grant]],Grants!B:D,3),"")</f>
        <v/>
      </c>
      <c r="BC454" s="46" t="str">
        <f>TRIM(Table1[[#This Row],[Vendor ID]])</f>
        <v/>
      </c>
      <c r="BD454">
        <f>IF(Table1[[#This Row],[Reference Number]]=Q453,BD453,BD453+1)</f>
        <v>0</v>
      </c>
    </row>
    <row r="455" spans="1:56" ht="11.25" customHeight="1" x14ac:dyDescent="0.25">
      <c r="A455" s="1"/>
      <c r="B455" s="88" t="str">
        <f>IF(Table1[[#This Row],[Posting Date]]&lt;&gt;"",IF(Table1[[#This Row],[Reference Number]]=Q454,B454+1,1),"")</f>
        <v/>
      </c>
      <c r="C455" s="61"/>
      <c r="D455" s="61"/>
      <c r="E455" s="138"/>
      <c r="F455" s="141" t="str">
        <f>IFERROR(IF(VLOOKUP(Table1[[#This Row],[Budget Code Description]],Dimentions!$X$6:$AC$139,2,FALSE)="","",VLOOKUP(Table1[[#This Row],[Budget Code Description]],Dimentions!$X$6:$AC$139,2,FALSE)),"")</f>
        <v/>
      </c>
      <c r="G455" s="141"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1" t="str">
        <f>IFERROR(VLOOKUP(Table1[[#This Row],[Budget Code Description]],Table6[#All],8,FALSE),"")</f>
        <v/>
      </c>
      <c r="L455" s="63"/>
      <c r="M455" s="65" t="str">
        <f>IFERROR(VLOOKUP(Table1[[#This Row],[Staff ID]],Table2[],2,FALSE),"")</f>
        <v/>
      </c>
      <c r="N455" s="209" t="str">
        <f>IFERROR(IF(VLOOKUP(Table1[[#This Row],[Budget Code Description]],Dimentions!$X$6:$AC$134,4,FALSE)="","",VLOOKUP(Table1[[#This Row],[Budget Code Description]],Dimentions!$X$6:$AC$134,4,FALSE)),"")</f>
        <v/>
      </c>
      <c r="O455" s="65" t="str">
        <f>IFERROR(VLOOKUP(Table1[[#This Row],[Vendor ID]],Table549[],2,FALSE),"")</f>
        <v/>
      </c>
      <c r="P455" s="63"/>
      <c r="Q455" s="141" t="str">
        <f>IF(Table1[[#This Row],[Posting Date]]&lt;&gt;"",$D$9,"")</f>
        <v/>
      </c>
      <c r="R455" s="157" t="str">
        <f>IF(Table1[[#This Row],[Posting Date]]&lt;&gt;"",$D$10,"")</f>
        <v/>
      </c>
      <c r="S455" s="66"/>
      <c r="T455" s="63"/>
      <c r="U455" s="67"/>
      <c r="V455" s="67"/>
      <c r="W455" s="67" t="str">
        <f t="shared" si="11"/>
        <v/>
      </c>
      <c r="X455" s="159" t="str">
        <f>IF(E455="","",(IF(Table1[[#This Row],[Cur]]="USD",Table1[[#This Row],[Cur_Amount Debit]],Table1[[#This Row],[Cur_Amount Debit]]/Table1[[#This Row],[Exchange Rate]])))</f>
        <v/>
      </c>
      <c r="Y455" s="159" t="str">
        <f>IF(E455="","",(IF(Table1[[#This Row],[Cur]]="USD",Table1[[#This Row],[Cur_Amount Credit]],Table1[[#This Row],[Cur_Amount Credit]]/ExchangeRate)))</f>
        <v/>
      </c>
      <c r="Z455" s="201" t="str">
        <f>IF(E455="","",(Table1[[#This Row],[Debit USD]]-Table1[[#This Row],[Credit USD]]))</f>
        <v/>
      </c>
      <c r="AA455" s="226"/>
      <c r="AB455" s="255"/>
      <c r="AC455" s="1"/>
      <c r="AD455" s="15"/>
      <c r="AE455" s="15" t="str">
        <f>IF(AND(OR(Table1[[#This Row],[Account]]="15030",Table1[[#This Row],[Account]]="15035",Table1[[#This Row],[Account]]="20150"),Table1[[#This Row],[Vendor ID]]=""),1,"")</f>
        <v/>
      </c>
      <c r="AF455" s="15"/>
      <c r="AG455" s="15"/>
      <c r="AH455" s="15"/>
      <c r="AI455" s="46" t="str">
        <f>IF(Table1[[#This Row],[Posting Date]]&lt;&gt;"","GJ-"&amp;CountryID,"")</f>
        <v/>
      </c>
      <c r="AJ455" s="59" t="str">
        <f>IF(Table1[[#This Row],[Posting Date]]&lt;&gt;"",Table1[[#This Row],[Posting Date]],"")</f>
        <v/>
      </c>
      <c r="AK455" s="46"/>
      <c r="AL455" s="46" t="str">
        <f>IF(Table1[[#This Row],[Description]]&lt;&gt;"",Table1[[#This Row],[Description]],"")</f>
        <v/>
      </c>
      <c r="AM455" s="46" t="str">
        <f>IF(Table1[[#This Row],[Posting Date]]&lt;&gt;"",Table1[[#This Row],[Reference Number]],"")</f>
        <v/>
      </c>
      <c r="AN455" s="46" t="str">
        <f>TRIM(Table1[[#This Row],[Line '#]])</f>
        <v/>
      </c>
      <c r="AO455" s="46" t="str">
        <f>TRIM(Table1[[#This Row],[Account]])</f>
        <v/>
      </c>
      <c r="AP455" s="46" t="str">
        <f>IF(Table1[[#This Row],[Posting Date]]&lt;&gt;"",$D$5,"")</f>
        <v/>
      </c>
      <c r="AQ455" s="46" t="str">
        <f>TRIM(Table1[[#This Row],[Departments-Prgrams]])</f>
        <v/>
      </c>
      <c r="AR455" s="46" t="str">
        <f>TRIM(Table1[[#This Row],[Grant]])</f>
        <v/>
      </c>
      <c r="AS455" s="46" t="str">
        <f>TRIM(Table1[[#This Row],[Staff ID]])</f>
        <v/>
      </c>
      <c r="AT455" s="46" t="str">
        <f>IF(TRIM(Table1[[#This Row],[Budget Code]])=0,"",TRIM(Table1[[#This Row],[Budget Code]]))</f>
        <v/>
      </c>
      <c r="AU455" s="46" t="str">
        <f>IF(Table1[[#This Row],[Line Description]]&lt;&gt;"",Table1[[#This Row],[Line Description]],"")</f>
        <v/>
      </c>
      <c r="AV455" s="46" t="str">
        <f>IF(Table1[[#This Row],[Cur_Amount Debit]]&gt;0,ROUND(Table1[[#This Row],[Cur_Amount Debit]],2),"")</f>
        <v/>
      </c>
      <c r="AW455" s="46" t="str">
        <f>IF(Table1[[#This Row],[Cur_Amount Credit]]&gt;0,ROUND(Table1[[#This Row],[Cur_Amount Credit]],2),"")</f>
        <v/>
      </c>
      <c r="AX455" s="46" t="str">
        <f>LEFT(Table1[[#This Row],[Cur]],3)</f>
        <v/>
      </c>
      <c r="AY455" s="59"/>
      <c r="AZ455" s="46"/>
      <c r="BA455" s="46" t="str">
        <f>IF(Table1[[#This Row],[Cur]]&lt;&gt;"",IF(Table1[[#This Row],[Cur]]="USD","",ExchangeRate),"")</f>
        <v/>
      </c>
      <c r="BB455" s="46" t="str">
        <f>IF(Table1[[#This Row],[Grant]]&lt;&gt;"",VLOOKUP(Table1[[#This Row],[Grant]],Grants!B:D,3),"")</f>
        <v/>
      </c>
      <c r="BC455" s="46" t="str">
        <f>TRIM(Table1[[#This Row],[Vendor ID]])</f>
        <v/>
      </c>
      <c r="BD455">
        <f>IF(Table1[[#This Row],[Reference Number]]=Q454,BD454,BD454+1)</f>
        <v>0</v>
      </c>
    </row>
    <row r="456" spans="1:56" ht="11.25" customHeight="1" x14ac:dyDescent="0.25">
      <c r="A456" s="1"/>
      <c r="B456" s="88" t="str">
        <f>IF(Table1[[#This Row],[Posting Date]]&lt;&gt;"",IF(Table1[[#This Row],[Reference Number]]=Q455,B455+1,1),"")</f>
        <v/>
      </c>
      <c r="C456" s="61"/>
      <c r="D456" s="61"/>
      <c r="E456" s="138"/>
      <c r="F456" s="141" t="str">
        <f>IFERROR(IF(VLOOKUP(Table1[[#This Row],[Budget Code Description]],Dimentions!$X$6:$AC$139,2,FALSE)="","",VLOOKUP(Table1[[#This Row],[Budget Code Description]],Dimentions!$X$6:$AC$139,2,FALSE)),"")</f>
        <v/>
      </c>
      <c r="G456" s="141"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1" t="str">
        <f>IFERROR(VLOOKUP(Table1[[#This Row],[Budget Code Description]],Table6[#All],8,FALSE),"")</f>
        <v/>
      </c>
      <c r="L456" s="63"/>
      <c r="M456" s="65" t="str">
        <f>IFERROR(VLOOKUP(Table1[[#This Row],[Staff ID]],Table2[],2,FALSE),"")</f>
        <v/>
      </c>
      <c r="N456" s="209" t="str">
        <f>IFERROR(IF(VLOOKUP(Table1[[#This Row],[Budget Code Description]],Dimentions!$X$6:$AC$134,4,FALSE)="","",VLOOKUP(Table1[[#This Row],[Budget Code Description]],Dimentions!$X$6:$AC$134,4,FALSE)),"")</f>
        <v/>
      </c>
      <c r="O456" s="65" t="str">
        <f>IFERROR(VLOOKUP(Table1[[#This Row],[Vendor ID]],Table549[],2,FALSE),"")</f>
        <v/>
      </c>
      <c r="P456" s="63"/>
      <c r="Q456" s="141" t="str">
        <f>IF(Table1[[#This Row],[Posting Date]]&lt;&gt;"",$D$9,"")</f>
        <v/>
      </c>
      <c r="R456" s="157" t="str">
        <f>IF(Table1[[#This Row],[Posting Date]]&lt;&gt;"",$D$10,"")</f>
        <v/>
      </c>
      <c r="S456" s="66"/>
      <c r="T456" s="63"/>
      <c r="U456" s="67"/>
      <c r="V456" s="67"/>
      <c r="W456" s="67" t="str">
        <f t="shared" si="11"/>
        <v/>
      </c>
      <c r="X456" s="159" t="str">
        <f>IF(E456="","",(IF(Table1[[#This Row],[Cur]]="USD",Table1[[#This Row],[Cur_Amount Debit]],Table1[[#This Row],[Cur_Amount Debit]]/Table1[[#This Row],[Exchange Rate]])))</f>
        <v/>
      </c>
      <c r="Y456" s="159" t="str">
        <f>IF(E456="","",(IF(Table1[[#This Row],[Cur]]="USD",Table1[[#This Row],[Cur_Amount Credit]],Table1[[#This Row],[Cur_Amount Credit]]/ExchangeRate)))</f>
        <v/>
      </c>
      <c r="Z456" s="201" t="str">
        <f>IF(E456="","",(Table1[[#This Row],[Debit USD]]-Table1[[#This Row],[Credit USD]]))</f>
        <v/>
      </c>
      <c r="AA456" s="226"/>
      <c r="AB456" s="255"/>
      <c r="AC456" s="1"/>
      <c r="AD456" s="15"/>
      <c r="AE456" s="15" t="str">
        <f>IF(AND(OR(Table1[[#This Row],[Account]]="15030",Table1[[#This Row],[Account]]="15035",Table1[[#This Row],[Account]]="20150"),Table1[[#This Row],[Vendor ID]]=""),1,"")</f>
        <v/>
      </c>
      <c r="AF456" s="15"/>
      <c r="AG456" s="15"/>
      <c r="AH456" s="15"/>
      <c r="AI456" s="46" t="str">
        <f>IF(Table1[[#This Row],[Posting Date]]&lt;&gt;"","GJ-"&amp;CountryID,"")</f>
        <v/>
      </c>
      <c r="AJ456" s="59" t="str">
        <f>IF(Table1[[#This Row],[Posting Date]]&lt;&gt;"",Table1[[#This Row],[Posting Date]],"")</f>
        <v/>
      </c>
      <c r="AK456" s="46"/>
      <c r="AL456" s="46" t="str">
        <f>IF(Table1[[#This Row],[Description]]&lt;&gt;"",Table1[[#This Row],[Description]],"")</f>
        <v/>
      </c>
      <c r="AM456" s="46" t="str">
        <f>IF(Table1[[#This Row],[Posting Date]]&lt;&gt;"",Table1[[#This Row],[Reference Number]],"")</f>
        <v/>
      </c>
      <c r="AN456" s="46" t="str">
        <f>TRIM(Table1[[#This Row],[Line '#]])</f>
        <v/>
      </c>
      <c r="AO456" s="46" t="str">
        <f>TRIM(Table1[[#This Row],[Account]])</f>
        <v/>
      </c>
      <c r="AP456" s="46" t="str">
        <f>IF(Table1[[#This Row],[Posting Date]]&lt;&gt;"",$D$5,"")</f>
        <v/>
      </c>
      <c r="AQ456" s="46" t="str">
        <f>TRIM(Table1[[#This Row],[Departments-Prgrams]])</f>
        <v/>
      </c>
      <c r="AR456" s="46" t="str">
        <f>TRIM(Table1[[#This Row],[Grant]])</f>
        <v/>
      </c>
      <c r="AS456" s="46" t="str">
        <f>TRIM(Table1[[#This Row],[Staff ID]])</f>
        <v/>
      </c>
      <c r="AT456" s="46" t="str">
        <f>IF(TRIM(Table1[[#This Row],[Budget Code]])=0,"",TRIM(Table1[[#This Row],[Budget Code]]))</f>
        <v/>
      </c>
      <c r="AU456" s="46" t="str">
        <f>IF(Table1[[#This Row],[Line Description]]&lt;&gt;"",Table1[[#This Row],[Line Description]],"")</f>
        <v/>
      </c>
      <c r="AV456" s="46" t="str">
        <f>IF(Table1[[#This Row],[Cur_Amount Debit]]&gt;0,ROUND(Table1[[#This Row],[Cur_Amount Debit]],2),"")</f>
        <v/>
      </c>
      <c r="AW456" s="46" t="str">
        <f>IF(Table1[[#This Row],[Cur_Amount Credit]]&gt;0,ROUND(Table1[[#This Row],[Cur_Amount Credit]],2),"")</f>
        <v/>
      </c>
      <c r="AX456" s="46" t="str">
        <f>LEFT(Table1[[#This Row],[Cur]],3)</f>
        <v/>
      </c>
      <c r="AY456" s="59"/>
      <c r="AZ456" s="46"/>
      <c r="BA456" s="46" t="str">
        <f>IF(Table1[[#This Row],[Cur]]&lt;&gt;"",IF(Table1[[#This Row],[Cur]]="USD","",ExchangeRate),"")</f>
        <v/>
      </c>
      <c r="BB456" s="46" t="str">
        <f>IF(Table1[[#This Row],[Grant]]&lt;&gt;"",VLOOKUP(Table1[[#This Row],[Grant]],Grants!B:D,3),"")</f>
        <v/>
      </c>
      <c r="BC456" s="46" t="str">
        <f>TRIM(Table1[[#This Row],[Vendor ID]])</f>
        <v/>
      </c>
      <c r="BD456">
        <f>IF(Table1[[#This Row],[Reference Number]]=Q455,BD455,BD455+1)</f>
        <v>0</v>
      </c>
    </row>
    <row r="457" spans="1:56" ht="11.25" customHeight="1" x14ac:dyDescent="0.25">
      <c r="A457" s="1"/>
      <c r="B457" s="88" t="str">
        <f>IF(Table1[[#This Row],[Posting Date]]&lt;&gt;"",IF(Table1[[#This Row],[Reference Number]]=Q456,B456+1,1),"")</f>
        <v/>
      </c>
      <c r="C457" s="61"/>
      <c r="D457" s="61"/>
      <c r="E457" s="138"/>
      <c r="F457" s="141" t="str">
        <f>IFERROR(IF(VLOOKUP(Table1[[#This Row],[Budget Code Description]],Dimentions!$X$6:$AC$139,2,FALSE)="","",VLOOKUP(Table1[[#This Row],[Budget Code Description]],Dimentions!$X$6:$AC$139,2,FALSE)),"")</f>
        <v/>
      </c>
      <c r="G457" s="141"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1" t="str">
        <f>IFERROR(VLOOKUP(Table1[[#This Row],[Budget Code Description]],Table6[#All],8,FALSE),"")</f>
        <v/>
      </c>
      <c r="L457" s="63"/>
      <c r="M457" s="65" t="str">
        <f>IFERROR(VLOOKUP(Table1[[#This Row],[Staff ID]],Table2[],2,FALSE),"")</f>
        <v/>
      </c>
      <c r="N457" s="209" t="str">
        <f>IFERROR(IF(VLOOKUP(Table1[[#This Row],[Budget Code Description]],Dimentions!$X$6:$AC$134,4,FALSE)="","",VLOOKUP(Table1[[#This Row],[Budget Code Description]],Dimentions!$X$6:$AC$134,4,FALSE)),"")</f>
        <v/>
      </c>
      <c r="O457" s="65" t="str">
        <f>IFERROR(VLOOKUP(Table1[[#This Row],[Vendor ID]],Table549[],2,FALSE),"")</f>
        <v/>
      </c>
      <c r="P457" s="63"/>
      <c r="Q457" s="141" t="str">
        <f>IF(Table1[[#This Row],[Posting Date]]&lt;&gt;"",$D$9,"")</f>
        <v/>
      </c>
      <c r="R457" s="157" t="str">
        <f>IF(Table1[[#This Row],[Posting Date]]&lt;&gt;"",$D$10,"")</f>
        <v/>
      </c>
      <c r="S457" s="66"/>
      <c r="T457" s="63"/>
      <c r="U457" s="67"/>
      <c r="V457" s="67"/>
      <c r="W457" s="67" t="str">
        <f t="shared" si="11"/>
        <v/>
      </c>
      <c r="X457" s="159" t="str">
        <f>IF(E457="","",(IF(Table1[[#This Row],[Cur]]="USD",Table1[[#This Row],[Cur_Amount Debit]],Table1[[#This Row],[Cur_Amount Debit]]/Table1[[#This Row],[Exchange Rate]])))</f>
        <v/>
      </c>
      <c r="Y457" s="159" t="str">
        <f>IF(E457="","",(IF(Table1[[#This Row],[Cur]]="USD",Table1[[#This Row],[Cur_Amount Credit]],Table1[[#This Row],[Cur_Amount Credit]]/ExchangeRate)))</f>
        <v/>
      </c>
      <c r="Z457" s="201" t="str">
        <f>IF(E457="","",(Table1[[#This Row],[Debit USD]]-Table1[[#This Row],[Credit USD]]))</f>
        <v/>
      </c>
      <c r="AA457" s="226"/>
      <c r="AB457" s="255"/>
      <c r="AC457" s="1"/>
      <c r="AD457" s="15"/>
      <c r="AE457" s="15" t="str">
        <f>IF(AND(OR(Table1[[#This Row],[Account]]="15030",Table1[[#This Row],[Account]]="15035",Table1[[#This Row],[Account]]="20150"),Table1[[#This Row],[Vendor ID]]=""),1,"")</f>
        <v/>
      </c>
      <c r="AF457" s="15"/>
      <c r="AG457" s="15"/>
      <c r="AH457" s="15"/>
      <c r="AI457" s="46" t="str">
        <f>IF(Table1[[#This Row],[Posting Date]]&lt;&gt;"","GJ-"&amp;CountryID,"")</f>
        <v/>
      </c>
      <c r="AJ457" s="59" t="str">
        <f>IF(Table1[[#This Row],[Posting Date]]&lt;&gt;"",Table1[[#This Row],[Posting Date]],"")</f>
        <v/>
      </c>
      <c r="AK457" s="46"/>
      <c r="AL457" s="46" t="str">
        <f>IF(Table1[[#This Row],[Description]]&lt;&gt;"",Table1[[#This Row],[Description]],"")</f>
        <v/>
      </c>
      <c r="AM457" s="46" t="str">
        <f>IF(Table1[[#This Row],[Posting Date]]&lt;&gt;"",Table1[[#This Row],[Reference Number]],"")</f>
        <v/>
      </c>
      <c r="AN457" s="46" t="str">
        <f>TRIM(Table1[[#This Row],[Line '#]])</f>
        <v/>
      </c>
      <c r="AO457" s="46" t="str">
        <f>TRIM(Table1[[#This Row],[Account]])</f>
        <v/>
      </c>
      <c r="AP457" s="46" t="str">
        <f>IF(Table1[[#This Row],[Posting Date]]&lt;&gt;"",$D$5,"")</f>
        <v/>
      </c>
      <c r="AQ457" s="46" t="str">
        <f>TRIM(Table1[[#This Row],[Departments-Prgrams]])</f>
        <v/>
      </c>
      <c r="AR457" s="46" t="str">
        <f>TRIM(Table1[[#This Row],[Grant]])</f>
        <v/>
      </c>
      <c r="AS457" s="46" t="str">
        <f>TRIM(Table1[[#This Row],[Staff ID]])</f>
        <v/>
      </c>
      <c r="AT457" s="46" t="str">
        <f>IF(TRIM(Table1[[#This Row],[Budget Code]])=0,"",TRIM(Table1[[#This Row],[Budget Code]]))</f>
        <v/>
      </c>
      <c r="AU457" s="46" t="str">
        <f>IF(Table1[[#This Row],[Line Description]]&lt;&gt;"",Table1[[#This Row],[Line Description]],"")</f>
        <v/>
      </c>
      <c r="AV457" s="46" t="str">
        <f>IF(Table1[[#This Row],[Cur_Amount Debit]]&gt;0,ROUND(Table1[[#This Row],[Cur_Amount Debit]],2),"")</f>
        <v/>
      </c>
      <c r="AW457" s="46" t="str">
        <f>IF(Table1[[#This Row],[Cur_Amount Credit]]&gt;0,ROUND(Table1[[#This Row],[Cur_Amount Credit]],2),"")</f>
        <v/>
      </c>
      <c r="AX457" s="46" t="str">
        <f>LEFT(Table1[[#This Row],[Cur]],3)</f>
        <v/>
      </c>
      <c r="AY457" s="59"/>
      <c r="AZ457" s="46"/>
      <c r="BA457" s="46" t="str">
        <f>IF(Table1[[#This Row],[Cur]]&lt;&gt;"",IF(Table1[[#This Row],[Cur]]="USD","",ExchangeRate),"")</f>
        <v/>
      </c>
      <c r="BB457" s="46" t="str">
        <f>IF(Table1[[#This Row],[Grant]]&lt;&gt;"",VLOOKUP(Table1[[#This Row],[Grant]],Grants!B:D,3),"")</f>
        <v/>
      </c>
      <c r="BC457" s="46" t="str">
        <f>TRIM(Table1[[#This Row],[Vendor ID]])</f>
        <v/>
      </c>
      <c r="BD457">
        <f>IF(Table1[[#This Row],[Reference Number]]=Q456,BD456,BD456+1)</f>
        <v>0</v>
      </c>
    </row>
    <row r="458" spans="1:56" ht="11.25" customHeight="1" x14ac:dyDescent="0.25">
      <c r="A458" s="1"/>
      <c r="B458" s="88" t="str">
        <f>IF(Table1[[#This Row],[Posting Date]]&lt;&gt;"",IF(Table1[[#This Row],[Reference Number]]=Q457,B457+1,1),"")</f>
        <v/>
      </c>
      <c r="C458" s="61"/>
      <c r="D458" s="61"/>
      <c r="E458" s="138"/>
      <c r="F458" s="141" t="str">
        <f>IFERROR(IF(VLOOKUP(Table1[[#This Row],[Budget Code Description]],Dimentions!$X$6:$AC$139,2,FALSE)="","",VLOOKUP(Table1[[#This Row],[Budget Code Description]],Dimentions!$X$6:$AC$139,2,FALSE)),"")</f>
        <v/>
      </c>
      <c r="G458" s="141"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1" t="str">
        <f>IFERROR(VLOOKUP(Table1[[#This Row],[Budget Code Description]],Table6[#All],8,FALSE),"")</f>
        <v/>
      </c>
      <c r="L458" s="63"/>
      <c r="M458" s="65" t="str">
        <f>IFERROR(VLOOKUP(Table1[[#This Row],[Staff ID]],Table2[],2,FALSE),"")</f>
        <v/>
      </c>
      <c r="N458" s="209" t="str">
        <f>IFERROR(IF(VLOOKUP(Table1[[#This Row],[Budget Code Description]],Dimentions!$X$6:$AC$134,4,FALSE)="","",VLOOKUP(Table1[[#This Row],[Budget Code Description]],Dimentions!$X$6:$AC$134,4,FALSE)),"")</f>
        <v/>
      </c>
      <c r="O458" s="65" t="str">
        <f>IFERROR(VLOOKUP(Table1[[#This Row],[Vendor ID]],Table549[],2,FALSE),"")</f>
        <v/>
      </c>
      <c r="P458" s="63"/>
      <c r="Q458" s="141" t="str">
        <f>IF(Table1[[#This Row],[Posting Date]]&lt;&gt;"",$D$9,"")</f>
        <v/>
      </c>
      <c r="R458" s="157" t="str">
        <f>IF(Table1[[#This Row],[Posting Date]]&lt;&gt;"",$D$10,"")</f>
        <v/>
      </c>
      <c r="S458" s="66"/>
      <c r="T458" s="63"/>
      <c r="U458" s="67"/>
      <c r="V458" s="67"/>
      <c r="W458" s="67" t="str">
        <f t="shared" si="11"/>
        <v/>
      </c>
      <c r="X458" s="159" t="str">
        <f>IF(E458="","",(IF(Table1[[#This Row],[Cur]]="USD",Table1[[#This Row],[Cur_Amount Debit]],Table1[[#This Row],[Cur_Amount Debit]]/Table1[[#This Row],[Exchange Rate]])))</f>
        <v/>
      </c>
      <c r="Y458" s="159" t="str">
        <f>IF(E458="","",(IF(Table1[[#This Row],[Cur]]="USD",Table1[[#This Row],[Cur_Amount Credit]],Table1[[#This Row],[Cur_Amount Credit]]/ExchangeRate)))</f>
        <v/>
      </c>
      <c r="Z458" s="201" t="str">
        <f>IF(E458="","",(Table1[[#This Row],[Debit USD]]-Table1[[#This Row],[Credit USD]]))</f>
        <v/>
      </c>
      <c r="AA458" s="226"/>
      <c r="AB458" s="255"/>
      <c r="AC458" s="1"/>
      <c r="AD458" s="15"/>
      <c r="AE458" s="15" t="str">
        <f>IF(AND(OR(Table1[[#This Row],[Account]]="15030",Table1[[#This Row],[Account]]="15035",Table1[[#This Row],[Account]]="20150"),Table1[[#This Row],[Vendor ID]]=""),1,"")</f>
        <v/>
      </c>
      <c r="AF458" s="15"/>
      <c r="AG458" s="15"/>
      <c r="AH458" s="15"/>
      <c r="AI458" s="46" t="str">
        <f>IF(Table1[[#This Row],[Posting Date]]&lt;&gt;"","GJ-"&amp;CountryID,"")</f>
        <v/>
      </c>
      <c r="AJ458" s="59" t="str">
        <f>IF(Table1[[#This Row],[Posting Date]]&lt;&gt;"",Table1[[#This Row],[Posting Date]],"")</f>
        <v/>
      </c>
      <c r="AK458" s="46"/>
      <c r="AL458" s="46" t="str">
        <f>IF(Table1[[#This Row],[Description]]&lt;&gt;"",Table1[[#This Row],[Description]],"")</f>
        <v/>
      </c>
      <c r="AM458" s="46" t="str">
        <f>IF(Table1[[#This Row],[Posting Date]]&lt;&gt;"",Table1[[#This Row],[Reference Number]],"")</f>
        <v/>
      </c>
      <c r="AN458" s="46" t="str">
        <f>TRIM(Table1[[#This Row],[Line '#]])</f>
        <v/>
      </c>
      <c r="AO458" s="46" t="str">
        <f>TRIM(Table1[[#This Row],[Account]])</f>
        <v/>
      </c>
      <c r="AP458" s="46" t="str">
        <f>IF(Table1[[#This Row],[Posting Date]]&lt;&gt;"",$D$5,"")</f>
        <v/>
      </c>
      <c r="AQ458" s="46" t="str">
        <f>TRIM(Table1[[#This Row],[Departments-Prgrams]])</f>
        <v/>
      </c>
      <c r="AR458" s="46" t="str">
        <f>TRIM(Table1[[#This Row],[Grant]])</f>
        <v/>
      </c>
      <c r="AS458" s="46" t="str">
        <f>TRIM(Table1[[#This Row],[Staff ID]])</f>
        <v/>
      </c>
      <c r="AT458" s="46" t="str">
        <f>IF(TRIM(Table1[[#This Row],[Budget Code]])=0,"",TRIM(Table1[[#This Row],[Budget Code]]))</f>
        <v/>
      </c>
      <c r="AU458" s="46" t="str">
        <f>IF(Table1[[#This Row],[Line Description]]&lt;&gt;"",Table1[[#This Row],[Line Description]],"")</f>
        <v/>
      </c>
      <c r="AV458" s="46" t="str">
        <f>IF(Table1[[#This Row],[Cur_Amount Debit]]&gt;0,ROUND(Table1[[#This Row],[Cur_Amount Debit]],2),"")</f>
        <v/>
      </c>
      <c r="AW458" s="46" t="str">
        <f>IF(Table1[[#This Row],[Cur_Amount Credit]]&gt;0,ROUND(Table1[[#This Row],[Cur_Amount Credit]],2),"")</f>
        <v/>
      </c>
      <c r="AX458" s="46" t="str">
        <f>LEFT(Table1[[#This Row],[Cur]],3)</f>
        <v/>
      </c>
      <c r="AY458" s="59"/>
      <c r="AZ458" s="46"/>
      <c r="BA458" s="46" t="str">
        <f>IF(Table1[[#This Row],[Cur]]&lt;&gt;"",IF(Table1[[#This Row],[Cur]]="USD","",ExchangeRate),"")</f>
        <v/>
      </c>
      <c r="BB458" s="46" t="str">
        <f>IF(Table1[[#This Row],[Grant]]&lt;&gt;"",VLOOKUP(Table1[[#This Row],[Grant]],Grants!B:D,3),"")</f>
        <v/>
      </c>
      <c r="BC458" s="46" t="str">
        <f>TRIM(Table1[[#This Row],[Vendor ID]])</f>
        <v/>
      </c>
      <c r="BD458">
        <f>IF(Table1[[#This Row],[Reference Number]]=Q457,BD457,BD457+1)</f>
        <v>0</v>
      </c>
    </row>
    <row r="459" spans="1:56" ht="11.25" customHeight="1" x14ac:dyDescent="0.25">
      <c r="A459" s="1"/>
      <c r="B459" s="88" t="str">
        <f>IF(Table1[[#This Row],[Posting Date]]&lt;&gt;"",IF(Table1[[#This Row],[Reference Number]]=Q458,B458+1,1),"")</f>
        <v/>
      </c>
      <c r="C459" s="61"/>
      <c r="D459" s="61"/>
      <c r="E459" s="138"/>
      <c r="F459" s="141" t="str">
        <f>IFERROR(IF(VLOOKUP(Table1[[#This Row],[Budget Code Description]],Dimentions!$X$6:$AC$139,2,FALSE)="","",VLOOKUP(Table1[[#This Row],[Budget Code Description]],Dimentions!$X$6:$AC$139,2,FALSE)),"")</f>
        <v/>
      </c>
      <c r="G459" s="141"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1" t="str">
        <f>IFERROR(VLOOKUP(Table1[[#This Row],[Budget Code Description]],Table6[#All],8,FALSE),"")</f>
        <v/>
      </c>
      <c r="L459" s="63"/>
      <c r="M459" s="65" t="str">
        <f>IFERROR(VLOOKUP(Table1[[#This Row],[Staff ID]],Table2[],2,FALSE),"")</f>
        <v/>
      </c>
      <c r="N459" s="209" t="str">
        <f>IFERROR(IF(VLOOKUP(Table1[[#This Row],[Budget Code Description]],Dimentions!$X$6:$AC$134,4,FALSE)="","",VLOOKUP(Table1[[#This Row],[Budget Code Description]],Dimentions!$X$6:$AC$134,4,FALSE)),"")</f>
        <v/>
      </c>
      <c r="O459" s="65" t="str">
        <f>IFERROR(VLOOKUP(Table1[[#This Row],[Vendor ID]],Table549[],2,FALSE),"")</f>
        <v/>
      </c>
      <c r="P459" s="63"/>
      <c r="Q459" s="141" t="str">
        <f>IF(Table1[[#This Row],[Posting Date]]&lt;&gt;"",$D$9,"")</f>
        <v/>
      </c>
      <c r="R459" s="157" t="str">
        <f>IF(Table1[[#This Row],[Posting Date]]&lt;&gt;"",$D$10,"")</f>
        <v/>
      </c>
      <c r="S459" s="66"/>
      <c r="T459" s="63"/>
      <c r="U459" s="67"/>
      <c r="V459" s="67"/>
      <c r="W459" s="67" t="str">
        <f t="shared" si="11"/>
        <v/>
      </c>
      <c r="X459" s="159" t="str">
        <f>IF(E459="","",(IF(Table1[[#This Row],[Cur]]="USD",Table1[[#This Row],[Cur_Amount Debit]],Table1[[#This Row],[Cur_Amount Debit]]/Table1[[#This Row],[Exchange Rate]])))</f>
        <v/>
      </c>
      <c r="Y459" s="159" t="str">
        <f>IF(E459="","",(IF(Table1[[#This Row],[Cur]]="USD",Table1[[#This Row],[Cur_Amount Credit]],Table1[[#This Row],[Cur_Amount Credit]]/ExchangeRate)))</f>
        <v/>
      </c>
      <c r="Z459" s="201" t="str">
        <f>IF(E459="","",(Table1[[#This Row],[Debit USD]]-Table1[[#This Row],[Credit USD]]))</f>
        <v/>
      </c>
      <c r="AA459" s="226"/>
      <c r="AB459" s="255"/>
      <c r="AC459" s="1"/>
      <c r="AD459" s="15"/>
      <c r="AE459" s="15" t="str">
        <f>IF(AND(OR(Table1[[#This Row],[Account]]="15030",Table1[[#This Row],[Account]]="15035",Table1[[#This Row],[Account]]="20150"),Table1[[#This Row],[Vendor ID]]=""),1,"")</f>
        <v/>
      </c>
      <c r="AF459" s="15"/>
      <c r="AG459" s="15"/>
      <c r="AH459" s="15"/>
      <c r="AI459" s="46" t="str">
        <f>IF(Table1[[#This Row],[Posting Date]]&lt;&gt;"","GJ-"&amp;CountryID,"")</f>
        <v/>
      </c>
      <c r="AJ459" s="59" t="str">
        <f>IF(Table1[[#This Row],[Posting Date]]&lt;&gt;"",Table1[[#This Row],[Posting Date]],"")</f>
        <v/>
      </c>
      <c r="AK459" s="46"/>
      <c r="AL459" s="46" t="str">
        <f>IF(Table1[[#This Row],[Description]]&lt;&gt;"",Table1[[#This Row],[Description]],"")</f>
        <v/>
      </c>
      <c r="AM459" s="46" t="str">
        <f>IF(Table1[[#This Row],[Posting Date]]&lt;&gt;"",Table1[[#This Row],[Reference Number]],"")</f>
        <v/>
      </c>
      <c r="AN459" s="46" t="str">
        <f>TRIM(Table1[[#This Row],[Line '#]])</f>
        <v/>
      </c>
      <c r="AO459" s="46" t="str">
        <f>TRIM(Table1[[#This Row],[Account]])</f>
        <v/>
      </c>
      <c r="AP459" s="46" t="str">
        <f>IF(Table1[[#This Row],[Posting Date]]&lt;&gt;"",$D$5,"")</f>
        <v/>
      </c>
      <c r="AQ459" s="46" t="str">
        <f>TRIM(Table1[[#This Row],[Departments-Prgrams]])</f>
        <v/>
      </c>
      <c r="AR459" s="46" t="str">
        <f>TRIM(Table1[[#This Row],[Grant]])</f>
        <v/>
      </c>
      <c r="AS459" s="46" t="str">
        <f>TRIM(Table1[[#This Row],[Staff ID]])</f>
        <v/>
      </c>
      <c r="AT459" s="46" t="str">
        <f>IF(TRIM(Table1[[#This Row],[Budget Code]])=0,"",TRIM(Table1[[#This Row],[Budget Code]]))</f>
        <v/>
      </c>
      <c r="AU459" s="46" t="str">
        <f>IF(Table1[[#This Row],[Line Description]]&lt;&gt;"",Table1[[#This Row],[Line Description]],"")</f>
        <v/>
      </c>
      <c r="AV459" s="46" t="str">
        <f>IF(Table1[[#This Row],[Cur_Amount Debit]]&gt;0,ROUND(Table1[[#This Row],[Cur_Amount Debit]],2),"")</f>
        <v/>
      </c>
      <c r="AW459" s="46" t="str">
        <f>IF(Table1[[#This Row],[Cur_Amount Credit]]&gt;0,ROUND(Table1[[#This Row],[Cur_Amount Credit]],2),"")</f>
        <v/>
      </c>
      <c r="AX459" s="46" t="str">
        <f>LEFT(Table1[[#This Row],[Cur]],3)</f>
        <v/>
      </c>
      <c r="AY459" s="59"/>
      <c r="AZ459" s="46"/>
      <c r="BA459" s="46" t="str">
        <f>IF(Table1[[#This Row],[Cur]]&lt;&gt;"",IF(Table1[[#This Row],[Cur]]="USD","",ExchangeRate),"")</f>
        <v/>
      </c>
      <c r="BB459" s="46" t="str">
        <f>IF(Table1[[#This Row],[Grant]]&lt;&gt;"",VLOOKUP(Table1[[#This Row],[Grant]],Grants!B:D,3),"")</f>
        <v/>
      </c>
      <c r="BC459" s="46" t="str">
        <f>TRIM(Table1[[#This Row],[Vendor ID]])</f>
        <v/>
      </c>
      <c r="BD459">
        <f>IF(Table1[[#This Row],[Reference Number]]=Q458,BD458,BD458+1)</f>
        <v>0</v>
      </c>
    </row>
    <row r="460" spans="1:56" ht="11.25" customHeight="1" x14ac:dyDescent="0.25">
      <c r="A460" s="1"/>
      <c r="B460" s="88" t="str">
        <f>IF(Table1[[#This Row],[Posting Date]]&lt;&gt;"",IF(Table1[[#This Row],[Reference Number]]=Q459,B459+1,1),"")</f>
        <v/>
      </c>
      <c r="C460" s="61"/>
      <c r="D460" s="61"/>
      <c r="E460" s="138"/>
      <c r="F460" s="141" t="str">
        <f>IFERROR(IF(VLOOKUP(Table1[[#This Row],[Budget Code Description]],Dimentions!$X$6:$AC$139,2,FALSE)="","",VLOOKUP(Table1[[#This Row],[Budget Code Description]],Dimentions!$X$6:$AC$139,2,FALSE)),"")</f>
        <v/>
      </c>
      <c r="G460" s="141"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1" t="str">
        <f>IFERROR(VLOOKUP(Table1[[#This Row],[Budget Code Description]],Table6[#All],8,FALSE),"")</f>
        <v/>
      </c>
      <c r="L460" s="63"/>
      <c r="M460" s="65" t="str">
        <f>IFERROR(VLOOKUP(Table1[[#This Row],[Staff ID]],Table2[],2,FALSE),"")</f>
        <v/>
      </c>
      <c r="N460" s="209" t="str">
        <f>IFERROR(IF(VLOOKUP(Table1[[#This Row],[Budget Code Description]],Dimentions!$X$6:$AC$134,4,FALSE)="","",VLOOKUP(Table1[[#This Row],[Budget Code Description]],Dimentions!$X$6:$AC$134,4,FALSE)),"")</f>
        <v/>
      </c>
      <c r="O460" s="65" t="str">
        <f>IFERROR(VLOOKUP(Table1[[#This Row],[Vendor ID]],Table549[],2,FALSE),"")</f>
        <v/>
      </c>
      <c r="P460" s="63"/>
      <c r="Q460" s="141" t="str">
        <f>IF(Table1[[#This Row],[Posting Date]]&lt;&gt;"",$D$9,"")</f>
        <v/>
      </c>
      <c r="R460" s="157" t="str">
        <f>IF(Table1[[#This Row],[Posting Date]]&lt;&gt;"",$D$10,"")</f>
        <v/>
      </c>
      <c r="S460" s="66"/>
      <c r="T460" s="63"/>
      <c r="U460" s="67"/>
      <c r="V460" s="67"/>
      <c r="W460" s="67" t="str">
        <f t="shared" si="11"/>
        <v/>
      </c>
      <c r="X460" s="159" t="str">
        <f>IF(E460="","",(IF(Table1[[#This Row],[Cur]]="USD",Table1[[#This Row],[Cur_Amount Debit]],Table1[[#This Row],[Cur_Amount Debit]]/Table1[[#This Row],[Exchange Rate]])))</f>
        <v/>
      </c>
      <c r="Y460" s="159" t="str">
        <f>IF(E460="","",(IF(Table1[[#This Row],[Cur]]="USD",Table1[[#This Row],[Cur_Amount Credit]],Table1[[#This Row],[Cur_Amount Credit]]/ExchangeRate)))</f>
        <v/>
      </c>
      <c r="Z460" s="201" t="str">
        <f>IF(E460="","",(Table1[[#This Row],[Debit USD]]-Table1[[#This Row],[Credit USD]]))</f>
        <v/>
      </c>
      <c r="AA460" s="226"/>
      <c r="AB460" s="255"/>
      <c r="AC460" s="1"/>
      <c r="AD460" s="15"/>
      <c r="AE460" s="15" t="str">
        <f>IF(AND(OR(Table1[[#This Row],[Account]]="15030",Table1[[#This Row],[Account]]="15035",Table1[[#This Row],[Account]]="20150"),Table1[[#This Row],[Vendor ID]]=""),1,"")</f>
        <v/>
      </c>
      <c r="AF460" s="15"/>
      <c r="AG460" s="15"/>
      <c r="AH460" s="15"/>
      <c r="AI460" s="46" t="str">
        <f>IF(Table1[[#This Row],[Posting Date]]&lt;&gt;"","GJ-"&amp;CountryID,"")</f>
        <v/>
      </c>
      <c r="AJ460" s="59" t="str">
        <f>IF(Table1[[#This Row],[Posting Date]]&lt;&gt;"",Table1[[#This Row],[Posting Date]],"")</f>
        <v/>
      </c>
      <c r="AK460" s="46"/>
      <c r="AL460" s="46" t="str">
        <f>IF(Table1[[#This Row],[Description]]&lt;&gt;"",Table1[[#This Row],[Description]],"")</f>
        <v/>
      </c>
      <c r="AM460" s="46" t="str">
        <f>IF(Table1[[#This Row],[Posting Date]]&lt;&gt;"",Table1[[#This Row],[Reference Number]],"")</f>
        <v/>
      </c>
      <c r="AN460" s="46" t="str">
        <f>TRIM(Table1[[#This Row],[Line '#]])</f>
        <v/>
      </c>
      <c r="AO460" s="46" t="str">
        <f>TRIM(Table1[[#This Row],[Account]])</f>
        <v/>
      </c>
      <c r="AP460" s="46" t="str">
        <f>IF(Table1[[#This Row],[Posting Date]]&lt;&gt;"",$D$5,"")</f>
        <v/>
      </c>
      <c r="AQ460" s="46" t="str">
        <f>TRIM(Table1[[#This Row],[Departments-Prgrams]])</f>
        <v/>
      </c>
      <c r="AR460" s="46" t="str">
        <f>TRIM(Table1[[#This Row],[Grant]])</f>
        <v/>
      </c>
      <c r="AS460" s="46" t="str">
        <f>TRIM(Table1[[#This Row],[Staff ID]])</f>
        <v/>
      </c>
      <c r="AT460" s="46" t="str">
        <f>IF(TRIM(Table1[[#This Row],[Budget Code]])=0,"",TRIM(Table1[[#This Row],[Budget Code]]))</f>
        <v/>
      </c>
      <c r="AU460" s="46" t="str">
        <f>IF(Table1[[#This Row],[Line Description]]&lt;&gt;"",Table1[[#This Row],[Line Description]],"")</f>
        <v/>
      </c>
      <c r="AV460" s="46" t="str">
        <f>IF(Table1[[#This Row],[Cur_Amount Debit]]&gt;0,ROUND(Table1[[#This Row],[Cur_Amount Debit]],2),"")</f>
        <v/>
      </c>
      <c r="AW460" s="46" t="str">
        <f>IF(Table1[[#This Row],[Cur_Amount Credit]]&gt;0,ROUND(Table1[[#This Row],[Cur_Amount Credit]],2),"")</f>
        <v/>
      </c>
      <c r="AX460" s="46" t="str">
        <f>LEFT(Table1[[#This Row],[Cur]],3)</f>
        <v/>
      </c>
      <c r="AY460" s="59"/>
      <c r="AZ460" s="46"/>
      <c r="BA460" s="46" t="str">
        <f>IF(Table1[[#This Row],[Cur]]&lt;&gt;"",IF(Table1[[#This Row],[Cur]]="USD","",ExchangeRate),"")</f>
        <v/>
      </c>
      <c r="BB460" s="46" t="str">
        <f>IF(Table1[[#This Row],[Grant]]&lt;&gt;"",VLOOKUP(Table1[[#This Row],[Grant]],Grants!B:D,3),"")</f>
        <v/>
      </c>
      <c r="BC460" s="46" t="str">
        <f>TRIM(Table1[[#This Row],[Vendor ID]])</f>
        <v/>
      </c>
      <c r="BD460">
        <f>IF(Table1[[#This Row],[Reference Number]]=Q459,BD459,BD459+1)</f>
        <v>0</v>
      </c>
    </row>
    <row r="461" spans="1:56" ht="11.25" customHeight="1" x14ac:dyDescent="0.25">
      <c r="A461" s="1"/>
      <c r="B461" s="88" t="str">
        <f>IF(Table1[[#This Row],[Posting Date]]&lt;&gt;"",IF(Table1[[#This Row],[Reference Number]]=Q460,B460+1,1),"")</f>
        <v/>
      </c>
      <c r="C461" s="61"/>
      <c r="D461" s="61"/>
      <c r="E461" s="138"/>
      <c r="F461" s="141" t="str">
        <f>IFERROR(IF(VLOOKUP(Table1[[#This Row],[Budget Code Description]],Dimentions!$X$6:$AC$139,2,FALSE)="","",VLOOKUP(Table1[[#This Row],[Budget Code Description]],Dimentions!$X$6:$AC$139,2,FALSE)),"")</f>
        <v/>
      </c>
      <c r="G461" s="141"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1" t="str">
        <f>IFERROR(VLOOKUP(Table1[[#This Row],[Budget Code Description]],Table6[#All],8,FALSE),"")</f>
        <v/>
      </c>
      <c r="L461" s="63"/>
      <c r="M461" s="65" t="str">
        <f>IFERROR(VLOOKUP(Table1[[#This Row],[Staff ID]],Table2[],2,FALSE),"")</f>
        <v/>
      </c>
      <c r="N461" s="209" t="str">
        <f>IFERROR(IF(VLOOKUP(Table1[[#This Row],[Budget Code Description]],Dimentions!$X$6:$AC$134,4,FALSE)="","",VLOOKUP(Table1[[#This Row],[Budget Code Description]],Dimentions!$X$6:$AC$134,4,FALSE)),"")</f>
        <v/>
      </c>
      <c r="O461" s="65" t="str">
        <f>IFERROR(VLOOKUP(Table1[[#This Row],[Vendor ID]],Table549[],2,FALSE),"")</f>
        <v/>
      </c>
      <c r="P461" s="63"/>
      <c r="Q461" s="141" t="str">
        <f>IF(Table1[[#This Row],[Posting Date]]&lt;&gt;"",$D$9,"")</f>
        <v/>
      </c>
      <c r="R461" s="157" t="str">
        <f>IF(Table1[[#This Row],[Posting Date]]&lt;&gt;"",$D$10,"")</f>
        <v/>
      </c>
      <c r="S461" s="66"/>
      <c r="T461" s="63"/>
      <c r="U461" s="67"/>
      <c r="V461" s="67"/>
      <c r="W461" s="67" t="str">
        <f t="shared" si="11"/>
        <v/>
      </c>
      <c r="X461" s="159" t="str">
        <f>IF(E461="","",(IF(Table1[[#This Row],[Cur]]="USD",Table1[[#This Row],[Cur_Amount Debit]],Table1[[#This Row],[Cur_Amount Debit]]/Table1[[#This Row],[Exchange Rate]])))</f>
        <v/>
      </c>
      <c r="Y461" s="159" t="str">
        <f>IF(E461="","",(IF(Table1[[#This Row],[Cur]]="USD",Table1[[#This Row],[Cur_Amount Credit]],Table1[[#This Row],[Cur_Amount Credit]]/ExchangeRate)))</f>
        <v/>
      </c>
      <c r="Z461" s="201" t="str">
        <f>IF(E461="","",(Table1[[#This Row],[Debit USD]]-Table1[[#This Row],[Credit USD]]))</f>
        <v/>
      </c>
      <c r="AA461" s="226"/>
      <c r="AB461" s="255"/>
      <c r="AC461" s="1"/>
      <c r="AD461" s="15"/>
      <c r="AE461" s="15" t="str">
        <f>IF(AND(OR(Table1[[#This Row],[Account]]="15030",Table1[[#This Row],[Account]]="15035",Table1[[#This Row],[Account]]="20150"),Table1[[#This Row],[Vendor ID]]=""),1,"")</f>
        <v/>
      </c>
      <c r="AF461" s="15"/>
      <c r="AG461" s="15"/>
      <c r="AH461" s="15"/>
      <c r="AI461" s="46" t="str">
        <f>IF(Table1[[#This Row],[Posting Date]]&lt;&gt;"","GJ-"&amp;CountryID,"")</f>
        <v/>
      </c>
      <c r="AJ461" s="59" t="str">
        <f>IF(Table1[[#This Row],[Posting Date]]&lt;&gt;"",Table1[[#This Row],[Posting Date]],"")</f>
        <v/>
      </c>
      <c r="AK461" s="46"/>
      <c r="AL461" s="46" t="str">
        <f>IF(Table1[[#This Row],[Description]]&lt;&gt;"",Table1[[#This Row],[Description]],"")</f>
        <v/>
      </c>
      <c r="AM461" s="46" t="str">
        <f>IF(Table1[[#This Row],[Posting Date]]&lt;&gt;"",Table1[[#This Row],[Reference Number]],"")</f>
        <v/>
      </c>
      <c r="AN461" s="46" t="str">
        <f>TRIM(Table1[[#This Row],[Line '#]])</f>
        <v/>
      </c>
      <c r="AO461" s="46" t="str">
        <f>TRIM(Table1[[#This Row],[Account]])</f>
        <v/>
      </c>
      <c r="AP461" s="46" t="str">
        <f>IF(Table1[[#This Row],[Posting Date]]&lt;&gt;"",$D$5,"")</f>
        <v/>
      </c>
      <c r="AQ461" s="46" t="str">
        <f>TRIM(Table1[[#This Row],[Departments-Prgrams]])</f>
        <v/>
      </c>
      <c r="AR461" s="46" t="str">
        <f>TRIM(Table1[[#This Row],[Grant]])</f>
        <v/>
      </c>
      <c r="AS461" s="46" t="str">
        <f>TRIM(Table1[[#This Row],[Staff ID]])</f>
        <v/>
      </c>
      <c r="AT461" s="46" t="str">
        <f>IF(TRIM(Table1[[#This Row],[Budget Code]])=0,"",TRIM(Table1[[#This Row],[Budget Code]]))</f>
        <v/>
      </c>
      <c r="AU461" s="46" t="str">
        <f>IF(Table1[[#This Row],[Line Description]]&lt;&gt;"",Table1[[#This Row],[Line Description]],"")</f>
        <v/>
      </c>
      <c r="AV461" s="46" t="str">
        <f>IF(Table1[[#This Row],[Cur_Amount Debit]]&gt;0,ROUND(Table1[[#This Row],[Cur_Amount Debit]],2),"")</f>
        <v/>
      </c>
      <c r="AW461" s="46" t="str">
        <f>IF(Table1[[#This Row],[Cur_Amount Credit]]&gt;0,ROUND(Table1[[#This Row],[Cur_Amount Credit]],2),"")</f>
        <v/>
      </c>
      <c r="AX461" s="46" t="str">
        <f>LEFT(Table1[[#This Row],[Cur]],3)</f>
        <v/>
      </c>
      <c r="AY461" s="59"/>
      <c r="AZ461" s="46"/>
      <c r="BA461" s="46" t="str">
        <f>IF(Table1[[#This Row],[Cur]]&lt;&gt;"",IF(Table1[[#This Row],[Cur]]="USD","",ExchangeRate),"")</f>
        <v/>
      </c>
      <c r="BB461" s="46" t="str">
        <f>IF(Table1[[#This Row],[Grant]]&lt;&gt;"",VLOOKUP(Table1[[#This Row],[Grant]],Grants!B:D,3),"")</f>
        <v/>
      </c>
      <c r="BC461" s="46" t="str">
        <f>TRIM(Table1[[#This Row],[Vendor ID]])</f>
        <v/>
      </c>
      <c r="BD461">
        <f>IF(Table1[[#This Row],[Reference Number]]=Q460,BD460,BD460+1)</f>
        <v>0</v>
      </c>
    </row>
    <row r="462" spans="1:56" ht="11.25" customHeight="1" x14ac:dyDescent="0.25">
      <c r="A462" s="1"/>
      <c r="B462" s="88" t="str">
        <f>IF(Table1[[#This Row],[Posting Date]]&lt;&gt;"",IF(Table1[[#This Row],[Reference Number]]=Q461,B461+1,1),"")</f>
        <v/>
      </c>
      <c r="C462" s="61"/>
      <c r="D462" s="61"/>
      <c r="E462" s="138"/>
      <c r="F462" s="141" t="str">
        <f>IFERROR(IF(VLOOKUP(Table1[[#This Row],[Budget Code Description]],Dimentions!$X$6:$AC$139,2,FALSE)="","",VLOOKUP(Table1[[#This Row],[Budget Code Description]],Dimentions!$X$6:$AC$139,2,FALSE)),"")</f>
        <v/>
      </c>
      <c r="G462" s="141"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1" t="str">
        <f>IFERROR(VLOOKUP(Table1[[#This Row],[Budget Code Description]],Table6[#All],8,FALSE),"")</f>
        <v/>
      </c>
      <c r="L462" s="63"/>
      <c r="M462" s="65" t="str">
        <f>IFERROR(VLOOKUP(Table1[[#This Row],[Staff ID]],Table2[],2,FALSE),"")</f>
        <v/>
      </c>
      <c r="N462" s="209" t="str">
        <f>IFERROR(IF(VLOOKUP(Table1[[#This Row],[Budget Code Description]],Dimentions!$X$6:$AC$134,4,FALSE)="","",VLOOKUP(Table1[[#This Row],[Budget Code Description]],Dimentions!$X$6:$AC$134,4,FALSE)),"")</f>
        <v/>
      </c>
      <c r="O462" s="65" t="str">
        <f>IFERROR(VLOOKUP(Table1[[#This Row],[Vendor ID]],Table549[],2,FALSE),"")</f>
        <v/>
      </c>
      <c r="P462" s="63"/>
      <c r="Q462" s="141" t="str">
        <f>IF(Table1[[#This Row],[Posting Date]]&lt;&gt;"",$D$9,"")</f>
        <v/>
      </c>
      <c r="R462" s="157" t="str">
        <f>IF(Table1[[#This Row],[Posting Date]]&lt;&gt;"",$D$10,"")</f>
        <v/>
      </c>
      <c r="S462" s="66"/>
      <c r="T462" s="63"/>
      <c r="U462" s="67"/>
      <c r="V462" s="67"/>
      <c r="W462" s="67" t="str">
        <f t="shared" si="11"/>
        <v/>
      </c>
      <c r="X462" s="159" t="str">
        <f>IF(E462="","",(IF(Table1[[#This Row],[Cur]]="USD",Table1[[#This Row],[Cur_Amount Debit]],Table1[[#This Row],[Cur_Amount Debit]]/Table1[[#This Row],[Exchange Rate]])))</f>
        <v/>
      </c>
      <c r="Y462" s="159" t="str">
        <f>IF(E462="","",(IF(Table1[[#This Row],[Cur]]="USD",Table1[[#This Row],[Cur_Amount Credit]],Table1[[#This Row],[Cur_Amount Credit]]/ExchangeRate)))</f>
        <v/>
      </c>
      <c r="Z462" s="201" t="str">
        <f>IF(E462="","",(Table1[[#This Row],[Debit USD]]-Table1[[#This Row],[Credit USD]]))</f>
        <v/>
      </c>
      <c r="AA462" s="226"/>
      <c r="AB462" s="255"/>
      <c r="AC462" s="1"/>
      <c r="AD462" s="15"/>
      <c r="AE462" s="15" t="str">
        <f>IF(AND(OR(Table1[[#This Row],[Account]]="15030",Table1[[#This Row],[Account]]="15035",Table1[[#This Row],[Account]]="20150"),Table1[[#This Row],[Vendor ID]]=""),1,"")</f>
        <v/>
      </c>
      <c r="AF462" s="15"/>
      <c r="AG462" s="15"/>
      <c r="AH462" s="15"/>
      <c r="AI462" s="46" t="str">
        <f>IF(Table1[[#This Row],[Posting Date]]&lt;&gt;"","GJ-"&amp;CountryID,"")</f>
        <v/>
      </c>
      <c r="AJ462" s="59" t="str">
        <f>IF(Table1[[#This Row],[Posting Date]]&lt;&gt;"",Table1[[#This Row],[Posting Date]],"")</f>
        <v/>
      </c>
      <c r="AK462" s="46"/>
      <c r="AL462" s="46" t="str">
        <f>IF(Table1[[#This Row],[Description]]&lt;&gt;"",Table1[[#This Row],[Description]],"")</f>
        <v/>
      </c>
      <c r="AM462" s="46" t="str">
        <f>IF(Table1[[#This Row],[Posting Date]]&lt;&gt;"",Table1[[#This Row],[Reference Number]],"")</f>
        <v/>
      </c>
      <c r="AN462" s="46" t="str">
        <f>TRIM(Table1[[#This Row],[Line '#]])</f>
        <v/>
      </c>
      <c r="AO462" s="46" t="str">
        <f>TRIM(Table1[[#This Row],[Account]])</f>
        <v/>
      </c>
      <c r="AP462" s="46" t="str">
        <f>IF(Table1[[#This Row],[Posting Date]]&lt;&gt;"",$D$5,"")</f>
        <v/>
      </c>
      <c r="AQ462" s="46" t="str">
        <f>TRIM(Table1[[#This Row],[Departments-Prgrams]])</f>
        <v/>
      </c>
      <c r="AR462" s="46" t="str">
        <f>TRIM(Table1[[#This Row],[Grant]])</f>
        <v/>
      </c>
      <c r="AS462" s="46" t="str">
        <f>TRIM(Table1[[#This Row],[Staff ID]])</f>
        <v/>
      </c>
      <c r="AT462" s="46" t="str">
        <f>IF(TRIM(Table1[[#This Row],[Budget Code]])=0,"",TRIM(Table1[[#This Row],[Budget Code]]))</f>
        <v/>
      </c>
      <c r="AU462" s="46" t="str">
        <f>IF(Table1[[#This Row],[Line Description]]&lt;&gt;"",Table1[[#This Row],[Line Description]],"")</f>
        <v/>
      </c>
      <c r="AV462" s="46" t="str">
        <f>IF(Table1[[#This Row],[Cur_Amount Debit]]&gt;0,ROUND(Table1[[#This Row],[Cur_Amount Debit]],2),"")</f>
        <v/>
      </c>
      <c r="AW462" s="46" t="str">
        <f>IF(Table1[[#This Row],[Cur_Amount Credit]]&gt;0,ROUND(Table1[[#This Row],[Cur_Amount Credit]],2),"")</f>
        <v/>
      </c>
      <c r="AX462" s="46" t="str">
        <f>LEFT(Table1[[#This Row],[Cur]],3)</f>
        <v/>
      </c>
      <c r="AY462" s="59"/>
      <c r="AZ462" s="46"/>
      <c r="BA462" s="46" t="str">
        <f>IF(Table1[[#This Row],[Cur]]&lt;&gt;"",IF(Table1[[#This Row],[Cur]]="USD","",ExchangeRate),"")</f>
        <v/>
      </c>
      <c r="BB462" s="46" t="str">
        <f>IF(Table1[[#This Row],[Grant]]&lt;&gt;"",VLOOKUP(Table1[[#This Row],[Grant]],Grants!B:D,3),"")</f>
        <v/>
      </c>
      <c r="BC462" s="46" t="str">
        <f>TRIM(Table1[[#This Row],[Vendor ID]])</f>
        <v/>
      </c>
      <c r="BD462">
        <f>IF(Table1[[#This Row],[Reference Number]]=Q461,BD461,BD461+1)</f>
        <v>0</v>
      </c>
    </row>
    <row r="463" spans="1:56" ht="11.25" customHeight="1" x14ac:dyDescent="0.25">
      <c r="A463" s="1"/>
      <c r="B463" s="88" t="str">
        <f>IF(Table1[[#This Row],[Posting Date]]&lt;&gt;"",IF(Table1[[#This Row],[Reference Number]]=Q462,B462+1,1),"")</f>
        <v/>
      </c>
      <c r="C463" s="61"/>
      <c r="D463" s="61"/>
      <c r="E463" s="138"/>
      <c r="F463" s="141" t="str">
        <f>IFERROR(IF(VLOOKUP(Table1[[#This Row],[Budget Code Description]],Dimentions!$X$6:$AC$139,2,FALSE)="","",VLOOKUP(Table1[[#This Row],[Budget Code Description]],Dimentions!$X$6:$AC$139,2,FALSE)),"")</f>
        <v/>
      </c>
      <c r="G463" s="141"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1" t="str">
        <f>IFERROR(VLOOKUP(Table1[[#This Row],[Budget Code Description]],Table6[#All],8,FALSE),"")</f>
        <v/>
      </c>
      <c r="L463" s="63"/>
      <c r="M463" s="65" t="str">
        <f>IFERROR(VLOOKUP(Table1[[#This Row],[Staff ID]],Table2[],2,FALSE),"")</f>
        <v/>
      </c>
      <c r="N463" s="209" t="str">
        <f>IFERROR(IF(VLOOKUP(Table1[[#This Row],[Budget Code Description]],Dimentions!$X$6:$AC$134,4,FALSE)="","",VLOOKUP(Table1[[#This Row],[Budget Code Description]],Dimentions!$X$6:$AC$134,4,FALSE)),"")</f>
        <v/>
      </c>
      <c r="O463" s="65" t="str">
        <f>IFERROR(VLOOKUP(Table1[[#This Row],[Vendor ID]],Table549[],2,FALSE),"")</f>
        <v/>
      </c>
      <c r="P463" s="63"/>
      <c r="Q463" s="141" t="str">
        <f>IF(Table1[[#This Row],[Posting Date]]&lt;&gt;"",$D$9,"")</f>
        <v/>
      </c>
      <c r="R463" s="157" t="str">
        <f>IF(Table1[[#This Row],[Posting Date]]&lt;&gt;"",$D$10,"")</f>
        <v/>
      </c>
      <c r="S463" s="66"/>
      <c r="T463" s="63"/>
      <c r="U463" s="67"/>
      <c r="V463" s="67"/>
      <c r="W463" s="67" t="str">
        <f t="shared" si="11"/>
        <v/>
      </c>
      <c r="X463" s="159" t="str">
        <f>IF(E463="","",(IF(Table1[[#This Row],[Cur]]="USD",Table1[[#This Row],[Cur_Amount Debit]],Table1[[#This Row],[Cur_Amount Debit]]/Table1[[#This Row],[Exchange Rate]])))</f>
        <v/>
      </c>
      <c r="Y463" s="159" t="str">
        <f>IF(E463="","",(IF(Table1[[#This Row],[Cur]]="USD",Table1[[#This Row],[Cur_Amount Credit]],Table1[[#This Row],[Cur_Amount Credit]]/ExchangeRate)))</f>
        <v/>
      </c>
      <c r="Z463" s="201" t="str">
        <f>IF(E463="","",(Table1[[#This Row],[Debit USD]]-Table1[[#This Row],[Credit USD]]))</f>
        <v/>
      </c>
      <c r="AA463" s="226"/>
      <c r="AB463" s="255"/>
      <c r="AC463" s="1"/>
      <c r="AD463" s="15"/>
      <c r="AE463" s="15" t="str">
        <f>IF(AND(OR(Table1[[#This Row],[Account]]="15030",Table1[[#This Row],[Account]]="15035",Table1[[#This Row],[Account]]="20150"),Table1[[#This Row],[Vendor ID]]=""),1,"")</f>
        <v/>
      </c>
      <c r="AF463" s="15"/>
      <c r="AG463" s="15"/>
      <c r="AH463" s="15"/>
      <c r="AI463" s="46" t="str">
        <f>IF(Table1[[#This Row],[Posting Date]]&lt;&gt;"","GJ-"&amp;CountryID,"")</f>
        <v/>
      </c>
      <c r="AJ463" s="59" t="str">
        <f>IF(Table1[[#This Row],[Posting Date]]&lt;&gt;"",Table1[[#This Row],[Posting Date]],"")</f>
        <v/>
      </c>
      <c r="AK463" s="46"/>
      <c r="AL463" s="46" t="str">
        <f>IF(Table1[[#This Row],[Description]]&lt;&gt;"",Table1[[#This Row],[Description]],"")</f>
        <v/>
      </c>
      <c r="AM463" s="46" t="str">
        <f>IF(Table1[[#This Row],[Posting Date]]&lt;&gt;"",Table1[[#This Row],[Reference Number]],"")</f>
        <v/>
      </c>
      <c r="AN463" s="46" t="str">
        <f>TRIM(Table1[[#This Row],[Line '#]])</f>
        <v/>
      </c>
      <c r="AO463" s="46" t="str">
        <f>TRIM(Table1[[#This Row],[Account]])</f>
        <v/>
      </c>
      <c r="AP463" s="46" t="str">
        <f>IF(Table1[[#This Row],[Posting Date]]&lt;&gt;"",$D$5,"")</f>
        <v/>
      </c>
      <c r="AQ463" s="46" t="str">
        <f>TRIM(Table1[[#This Row],[Departments-Prgrams]])</f>
        <v/>
      </c>
      <c r="AR463" s="46" t="str">
        <f>TRIM(Table1[[#This Row],[Grant]])</f>
        <v/>
      </c>
      <c r="AS463" s="46" t="str">
        <f>TRIM(Table1[[#This Row],[Staff ID]])</f>
        <v/>
      </c>
      <c r="AT463" s="46" t="str">
        <f>IF(TRIM(Table1[[#This Row],[Budget Code]])=0,"",TRIM(Table1[[#This Row],[Budget Code]]))</f>
        <v/>
      </c>
      <c r="AU463" s="46" t="str">
        <f>IF(Table1[[#This Row],[Line Description]]&lt;&gt;"",Table1[[#This Row],[Line Description]],"")</f>
        <v/>
      </c>
      <c r="AV463" s="46" t="str">
        <f>IF(Table1[[#This Row],[Cur_Amount Debit]]&gt;0,ROUND(Table1[[#This Row],[Cur_Amount Debit]],2),"")</f>
        <v/>
      </c>
      <c r="AW463" s="46" t="str">
        <f>IF(Table1[[#This Row],[Cur_Amount Credit]]&gt;0,ROUND(Table1[[#This Row],[Cur_Amount Credit]],2),"")</f>
        <v/>
      </c>
      <c r="AX463" s="46" t="str">
        <f>LEFT(Table1[[#This Row],[Cur]],3)</f>
        <v/>
      </c>
      <c r="AY463" s="59"/>
      <c r="AZ463" s="46"/>
      <c r="BA463" s="46" t="str">
        <f>IF(Table1[[#This Row],[Cur]]&lt;&gt;"",IF(Table1[[#This Row],[Cur]]="USD","",ExchangeRate),"")</f>
        <v/>
      </c>
      <c r="BB463" s="46" t="str">
        <f>IF(Table1[[#This Row],[Grant]]&lt;&gt;"",VLOOKUP(Table1[[#This Row],[Grant]],Grants!B:D,3),"")</f>
        <v/>
      </c>
      <c r="BC463" s="46" t="str">
        <f>TRIM(Table1[[#This Row],[Vendor ID]])</f>
        <v/>
      </c>
      <c r="BD463">
        <f>IF(Table1[[#This Row],[Reference Number]]=Q462,BD462,BD462+1)</f>
        <v>0</v>
      </c>
    </row>
    <row r="464" spans="1:56" ht="11.25" customHeight="1" x14ac:dyDescent="0.25">
      <c r="A464" s="1"/>
      <c r="B464" s="88" t="str">
        <f>IF(Table1[[#This Row],[Posting Date]]&lt;&gt;"",IF(Table1[[#This Row],[Reference Number]]=Q463,B463+1,1),"")</f>
        <v/>
      </c>
      <c r="C464" s="61"/>
      <c r="D464" s="61"/>
      <c r="E464" s="138"/>
      <c r="F464" s="141" t="str">
        <f>IFERROR(IF(VLOOKUP(Table1[[#This Row],[Budget Code Description]],Dimentions!$X$6:$AC$139,2,FALSE)="","",VLOOKUP(Table1[[#This Row],[Budget Code Description]],Dimentions!$X$6:$AC$139,2,FALSE)),"")</f>
        <v/>
      </c>
      <c r="G464" s="141"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1" t="str">
        <f>IFERROR(VLOOKUP(Table1[[#This Row],[Budget Code Description]],Table6[#All],8,FALSE),"")</f>
        <v/>
      </c>
      <c r="L464" s="63"/>
      <c r="M464" s="65" t="str">
        <f>IFERROR(VLOOKUP(Table1[[#This Row],[Staff ID]],Table2[],2,FALSE),"")</f>
        <v/>
      </c>
      <c r="N464" s="209" t="str">
        <f>IFERROR(IF(VLOOKUP(Table1[[#This Row],[Budget Code Description]],Dimentions!$X$6:$AC$134,4,FALSE)="","",VLOOKUP(Table1[[#This Row],[Budget Code Description]],Dimentions!$X$6:$AC$134,4,FALSE)),"")</f>
        <v/>
      </c>
      <c r="O464" s="65" t="str">
        <f>IFERROR(VLOOKUP(Table1[[#This Row],[Vendor ID]],Table549[],2,FALSE),"")</f>
        <v/>
      </c>
      <c r="P464" s="63"/>
      <c r="Q464" s="141" t="str">
        <f>IF(Table1[[#This Row],[Posting Date]]&lt;&gt;"",$D$9,"")</f>
        <v/>
      </c>
      <c r="R464" s="157" t="str">
        <f>IF(Table1[[#This Row],[Posting Date]]&lt;&gt;"",$D$10,"")</f>
        <v/>
      </c>
      <c r="S464" s="66"/>
      <c r="T464" s="63"/>
      <c r="U464" s="67"/>
      <c r="V464" s="67"/>
      <c r="W464" s="67" t="str">
        <f t="shared" si="11"/>
        <v/>
      </c>
      <c r="X464" s="159" t="str">
        <f>IF(E464="","",(IF(Table1[[#This Row],[Cur]]="USD",Table1[[#This Row],[Cur_Amount Debit]],Table1[[#This Row],[Cur_Amount Debit]]/Table1[[#This Row],[Exchange Rate]])))</f>
        <v/>
      </c>
      <c r="Y464" s="159" t="str">
        <f>IF(E464="","",(IF(Table1[[#This Row],[Cur]]="USD",Table1[[#This Row],[Cur_Amount Credit]],Table1[[#This Row],[Cur_Amount Credit]]/ExchangeRate)))</f>
        <v/>
      </c>
      <c r="Z464" s="201" t="str">
        <f>IF(E464="","",(Table1[[#This Row],[Debit USD]]-Table1[[#This Row],[Credit USD]]))</f>
        <v/>
      </c>
      <c r="AA464" s="226"/>
      <c r="AB464" s="255"/>
      <c r="AC464" s="1"/>
      <c r="AD464" s="15"/>
      <c r="AE464" s="15" t="str">
        <f>IF(AND(OR(Table1[[#This Row],[Account]]="15030",Table1[[#This Row],[Account]]="15035",Table1[[#This Row],[Account]]="20150"),Table1[[#This Row],[Vendor ID]]=""),1,"")</f>
        <v/>
      </c>
      <c r="AF464" s="15"/>
      <c r="AG464" s="15"/>
      <c r="AH464" s="15"/>
      <c r="AI464" s="46" t="str">
        <f>IF(Table1[[#This Row],[Posting Date]]&lt;&gt;"","GJ-"&amp;CountryID,"")</f>
        <v/>
      </c>
      <c r="AJ464" s="59" t="str">
        <f>IF(Table1[[#This Row],[Posting Date]]&lt;&gt;"",Table1[[#This Row],[Posting Date]],"")</f>
        <v/>
      </c>
      <c r="AK464" s="46"/>
      <c r="AL464" s="46" t="str">
        <f>IF(Table1[[#This Row],[Description]]&lt;&gt;"",Table1[[#This Row],[Description]],"")</f>
        <v/>
      </c>
      <c r="AM464" s="46" t="str">
        <f>IF(Table1[[#This Row],[Posting Date]]&lt;&gt;"",Table1[[#This Row],[Reference Number]],"")</f>
        <v/>
      </c>
      <c r="AN464" s="46" t="str">
        <f>TRIM(Table1[[#This Row],[Line '#]])</f>
        <v/>
      </c>
      <c r="AO464" s="46" t="str">
        <f>TRIM(Table1[[#This Row],[Account]])</f>
        <v/>
      </c>
      <c r="AP464" s="46" t="str">
        <f>IF(Table1[[#This Row],[Posting Date]]&lt;&gt;"",$D$5,"")</f>
        <v/>
      </c>
      <c r="AQ464" s="46" t="str">
        <f>TRIM(Table1[[#This Row],[Departments-Prgrams]])</f>
        <v/>
      </c>
      <c r="AR464" s="46" t="str">
        <f>TRIM(Table1[[#This Row],[Grant]])</f>
        <v/>
      </c>
      <c r="AS464" s="46" t="str">
        <f>TRIM(Table1[[#This Row],[Staff ID]])</f>
        <v/>
      </c>
      <c r="AT464" s="46" t="str">
        <f>IF(TRIM(Table1[[#This Row],[Budget Code]])=0,"",TRIM(Table1[[#This Row],[Budget Code]]))</f>
        <v/>
      </c>
      <c r="AU464" s="46" t="str">
        <f>IF(Table1[[#This Row],[Line Description]]&lt;&gt;"",Table1[[#This Row],[Line Description]],"")</f>
        <v/>
      </c>
      <c r="AV464" s="46" t="str">
        <f>IF(Table1[[#This Row],[Cur_Amount Debit]]&gt;0,ROUND(Table1[[#This Row],[Cur_Amount Debit]],2),"")</f>
        <v/>
      </c>
      <c r="AW464" s="46" t="str">
        <f>IF(Table1[[#This Row],[Cur_Amount Credit]]&gt;0,ROUND(Table1[[#This Row],[Cur_Amount Credit]],2),"")</f>
        <v/>
      </c>
      <c r="AX464" s="46" t="str">
        <f>LEFT(Table1[[#This Row],[Cur]],3)</f>
        <v/>
      </c>
      <c r="AY464" s="59"/>
      <c r="AZ464" s="46"/>
      <c r="BA464" s="46" t="str">
        <f>IF(Table1[[#This Row],[Cur]]&lt;&gt;"",IF(Table1[[#This Row],[Cur]]="USD","",ExchangeRate),"")</f>
        <v/>
      </c>
      <c r="BB464" s="46" t="str">
        <f>IF(Table1[[#This Row],[Grant]]&lt;&gt;"",VLOOKUP(Table1[[#This Row],[Grant]],Grants!B:D,3),"")</f>
        <v/>
      </c>
      <c r="BC464" s="46" t="str">
        <f>TRIM(Table1[[#This Row],[Vendor ID]])</f>
        <v/>
      </c>
      <c r="BD464">
        <f>IF(Table1[[#This Row],[Reference Number]]=Q463,BD463,BD463+1)</f>
        <v>0</v>
      </c>
    </row>
    <row r="465" spans="1:56" ht="11.25" customHeight="1" x14ac:dyDescent="0.25">
      <c r="A465" s="1"/>
      <c r="B465" s="88" t="str">
        <f>IF(Table1[[#This Row],[Posting Date]]&lt;&gt;"",IF(Table1[[#This Row],[Reference Number]]=Q464,B464+1,1),"")</f>
        <v/>
      </c>
      <c r="C465" s="61"/>
      <c r="D465" s="61"/>
      <c r="E465" s="138"/>
      <c r="F465" s="141" t="str">
        <f>IFERROR(IF(VLOOKUP(Table1[[#This Row],[Budget Code Description]],Dimentions!$X$6:$AC$139,2,FALSE)="","",VLOOKUP(Table1[[#This Row],[Budget Code Description]],Dimentions!$X$6:$AC$139,2,FALSE)),"")</f>
        <v/>
      </c>
      <c r="G465" s="141"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1" t="str">
        <f>IFERROR(VLOOKUP(Table1[[#This Row],[Budget Code Description]],Table6[#All],8,FALSE),"")</f>
        <v/>
      </c>
      <c r="L465" s="63"/>
      <c r="M465" s="65" t="str">
        <f>IFERROR(VLOOKUP(Table1[[#This Row],[Staff ID]],Table2[],2,FALSE),"")</f>
        <v/>
      </c>
      <c r="N465" s="209" t="str">
        <f>IFERROR(IF(VLOOKUP(Table1[[#This Row],[Budget Code Description]],Dimentions!$X$6:$AC$134,4,FALSE)="","",VLOOKUP(Table1[[#This Row],[Budget Code Description]],Dimentions!$X$6:$AC$134,4,FALSE)),"")</f>
        <v/>
      </c>
      <c r="O465" s="65" t="str">
        <f>IFERROR(VLOOKUP(Table1[[#This Row],[Vendor ID]],Table549[],2,FALSE),"")</f>
        <v/>
      </c>
      <c r="P465" s="63"/>
      <c r="Q465" s="141" t="str">
        <f>IF(Table1[[#This Row],[Posting Date]]&lt;&gt;"",$D$9,"")</f>
        <v/>
      </c>
      <c r="R465" s="157" t="str">
        <f>IF(Table1[[#This Row],[Posting Date]]&lt;&gt;"",$D$10,"")</f>
        <v/>
      </c>
      <c r="S465" s="66"/>
      <c r="T465" s="63"/>
      <c r="U465" s="67"/>
      <c r="V465" s="67"/>
      <c r="W465" s="67" t="str">
        <f t="shared" si="11"/>
        <v/>
      </c>
      <c r="X465" s="159" t="str">
        <f>IF(E465="","",(IF(Table1[[#This Row],[Cur]]="USD",Table1[[#This Row],[Cur_Amount Debit]],Table1[[#This Row],[Cur_Amount Debit]]/Table1[[#This Row],[Exchange Rate]])))</f>
        <v/>
      </c>
      <c r="Y465" s="159" t="str">
        <f>IF(E465="","",(IF(Table1[[#This Row],[Cur]]="USD",Table1[[#This Row],[Cur_Amount Credit]],Table1[[#This Row],[Cur_Amount Credit]]/ExchangeRate)))</f>
        <v/>
      </c>
      <c r="Z465" s="201" t="str">
        <f>IF(E465="","",(Table1[[#This Row],[Debit USD]]-Table1[[#This Row],[Credit USD]]))</f>
        <v/>
      </c>
      <c r="AA465" s="226"/>
      <c r="AB465" s="255"/>
      <c r="AC465" s="1"/>
      <c r="AD465" s="15"/>
      <c r="AE465" s="15" t="str">
        <f>IF(AND(OR(Table1[[#This Row],[Account]]="15030",Table1[[#This Row],[Account]]="15035",Table1[[#This Row],[Account]]="20150"),Table1[[#This Row],[Vendor ID]]=""),1,"")</f>
        <v/>
      </c>
      <c r="AF465" s="15"/>
      <c r="AG465" s="15"/>
      <c r="AH465" s="15"/>
      <c r="AI465" s="46" t="str">
        <f>IF(Table1[[#This Row],[Posting Date]]&lt;&gt;"","GJ-"&amp;CountryID,"")</f>
        <v/>
      </c>
      <c r="AJ465" s="59" t="str">
        <f>IF(Table1[[#This Row],[Posting Date]]&lt;&gt;"",Table1[[#This Row],[Posting Date]],"")</f>
        <v/>
      </c>
      <c r="AK465" s="46"/>
      <c r="AL465" s="46" t="str">
        <f>IF(Table1[[#This Row],[Description]]&lt;&gt;"",Table1[[#This Row],[Description]],"")</f>
        <v/>
      </c>
      <c r="AM465" s="46" t="str">
        <f>IF(Table1[[#This Row],[Posting Date]]&lt;&gt;"",Table1[[#This Row],[Reference Number]],"")</f>
        <v/>
      </c>
      <c r="AN465" s="46" t="str">
        <f>TRIM(Table1[[#This Row],[Line '#]])</f>
        <v/>
      </c>
      <c r="AO465" s="46" t="str">
        <f>TRIM(Table1[[#This Row],[Account]])</f>
        <v/>
      </c>
      <c r="AP465" s="46" t="str">
        <f>IF(Table1[[#This Row],[Posting Date]]&lt;&gt;"",$D$5,"")</f>
        <v/>
      </c>
      <c r="AQ465" s="46" t="str">
        <f>TRIM(Table1[[#This Row],[Departments-Prgrams]])</f>
        <v/>
      </c>
      <c r="AR465" s="46" t="str">
        <f>TRIM(Table1[[#This Row],[Grant]])</f>
        <v/>
      </c>
      <c r="AS465" s="46" t="str">
        <f>TRIM(Table1[[#This Row],[Staff ID]])</f>
        <v/>
      </c>
      <c r="AT465" s="46" t="str">
        <f>IF(TRIM(Table1[[#This Row],[Budget Code]])=0,"",TRIM(Table1[[#This Row],[Budget Code]]))</f>
        <v/>
      </c>
      <c r="AU465" s="46" t="str">
        <f>IF(Table1[[#This Row],[Line Description]]&lt;&gt;"",Table1[[#This Row],[Line Description]],"")</f>
        <v/>
      </c>
      <c r="AV465" s="46" t="str">
        <f>IF(Table1[[#This Row],[Cur_Amount Debit]]&gt;0,ROUND(Table1[[#This Row],[Cur_Amount Debit]],2),"")</f>
        <v/>
      </c>
      <c r="AW465" s="46" t="str">
        <f>IF(Table1[[#This Row],[Cur_Amount Credit]]&gt;0,ROUND(Table1[[#This Row],[Cur_Amount Credit]],2),"")</f>
        <v/>
      </c>
      <c r="AX465" s="46" t="str">
        <f>LEFT(Table1[[#This Row],[Cur]],3)</f>
        <v/>
      </c>
      <c r="AY465" s="59"/>
      <c r="AZ465" s="46"/>
      <c r="BA465" s="46" t="str">
        <f>IF(Table1[[#This Row],[Cur]]&lt;&gt;"",IF(Table1[[#This Row],[Cur]]="USD","",ExchangeRate),"")</f>
        <v/>
      </c>
      <c r="BB465" s="46" t="str">
        <f>IF(Table1[[#This Row],[Grant]]&lt;&gt;"",VLOOKUP(Table1[[#This Row],[Grant]],Grants!B:D,3),"")</f>
        <v/>
      </c>
      <c r="BC465" s="46" t="str">
        <f>TRIM(Table1[[#This Row],[Vendor ID]])</f>
        <v/>
      </c>
      <c r="BD465">
        <f>IF(Table1[[#This Row],[Reference Number]]=Q464,BD464,BD464+1)</f>
        <v>0</v>
      </c>
    </row>
    <row r="466" spans="1:56" ht="11.25" customHeight="1" x14ac:dyDescent="0.25">
      <c r="A466" s="1"/>
      <c r="B466" s="88" t="str">
        <f>IF(Table1[[#This Row],[Posting Date]]&lt;&gt;"",IF(Table1[[#This Row],[Reference Number]]=Q465,B465+1,1),"")</f>
        <v/>
      </c>
      <c r="C466" s="61"/>
      <c r="D466" s="61"/>
      <c r="E466" s="138"/>
      <c r="F466" s="141" t="str">
        <f>IFERROR(IF(VLOOKUP(Table1[[#This Row],[Budget Code Description]],Dimentions!$X$6:$AC$139,2,FALSE)="","",VLOOKUP(Table1[[#This Row],[Budget Code Description]],Dimentions!$X$6:$AC$139,2,FALSE)),"")</f>
        <v/>
      </c>
      <c r="G466" s="141"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1" t="str">
        <f>IFERROR(VLOOKUP(Table1[[#This Row],[Budget Code Description]],Table6[#All],8,FALSE),"")</f>
        <v/>
      </c>
      <c r="L466" s="63"/>
      <c r="M466" s="65" t="str">
        <f>IFERROR(VLOOKUP(Table1[[#This Row],[Staff ID]],Table2[],2,FALSE),"")</f>
        <v/>
      </c>
      <c r="N466" s="209" t="str">
        <f>IFERROR(IF(VLOOKUP(Table1[[#This Row],[Budget Code Description]],Dimentions!$X$6:$AC$134,4,FALSE)="","",VLOOKUP(Table1[[#This Row],[Budget Code Description]],Dimentions!$X$6:$AC$134,4,FALSE)),"")</f>
        <v/>
      </c>
      <c r="O466" s="65" t="str">
        <f>IFERROR(VLOOKUP(Table1[[#This Row],[Vendor ID]],Table549[],2,FALSE),"")</f>
        <v/>
      </c>
      <c r="P466" s="63"/>
      <c r="Q466" s="141" t="str">
        <f>IF(Table1[[#This Row],[Posting Date]]&lt;&gt;"",$D$9,"")</f>
        <v/>
      </c>
      <c r="R466" s="157" t="str">
        <f>IF(Table1[[#This Row],[Posting Date]]&lt;&gt;"",$D$10,"")</f>
        <v/>
      </c>
      <c r="S466" s="66"/>
      <c r="T466" s="63"/>
      <c r="U466" s="67"/>
      <c r="V466" s="67"/>
      <c r="W466" s="67" t="str">
        <f t="shared" si="11"/>
        <v/>
      </c>
      <c r="X466" s="159" t="str">
        <f>IF(E466="","",(IF(Table1[[#This Row],[Cur]]="USD",Table1[[#This Row],[Cur_Amount Debit]],Table1[[#This Row],[Cur_Amount Debit]]/Table1[[#This Row],[Exchange Rate]])))</f>
        <v/>
      </c>
      <c r="Y466" s="159" t="str">
        <f>IF(E466="","",(IF(Table1[[#This Row],[Cur]]="USD",Table1[[#This Row],[Cur_Amount Credit]],Table1[[#This Row],[Cur_Amount Credit]]/ExchangeRate)))</f>
        <v/>
      </c>
      <c r="Z466" s="201" t="str">
        <f>IF(E466="","",(Table1[[#This Row],[Debit USD]]-Table1[[#This Row],[Credit USD]]))</f>
        <v/>
      </c>
      <c r="AA466" s="226"/>
      <c r="AB466" s="255"/>
      <c r="AC466" s="1"/>
      <c r="AD466" s="15"/>
      <c r="AE466" s="15" t="str">
        <f>IF(AND(OR(Table1[[#This Row],[Account]]="15030",Table1[[#This Row],[Account]]="15035",Table1[[#This Row],[Account]]="20150"),Table1[[#This Row],[Vendor ID]]=""),1,"")</f>
        <v/>
      </c>
      <c r="AF466" s="15"/>
      <c r="AG466" s="15"/>
      <c r="AH466" s="15"/>
      <c r="AI466" s="46" t="str">
        <f>IF(Table1[[#This Row],[Posting Date]]&lt;&gt;"","GJ-"&amp;CountryID,"")</f>
        <v/>
      </c>
      <c r="AJ466" s="59" t="str">
        <f>IF(Table1[[#This Row],[Posting Date]]&lt;&gt;"",Table1[[#This Row],[Posting Date]],"")</f>
        <v/>
      </c>
      <c r="AK466" s="46"/>
      <c r="AL466" s="46" t="str">
        <f>IF(Table1[[#This Row],[Description]]&lt;&gt;"",Table1[[#This Row],[Description]],"")</f>
        <v/>
      </c>
      <c r="AM466" s="46" t="str">
        <f>IF(Table1[[#This Row],[Posting Date]]&lt;&gt;"",Table1[[#This Row],[Reference Number]],"")</f>
        <v/>
      </c>
      <c r="AN466" s="46" t="str">
        <f>TRIM(Table1[[#This Row],[Line '#]])</f>
        <v/>
      </c>
      <c r="AO466" s="46" t="str">
        <f>TRIM(Table1[[#This Row],[Account]])</f>
        <v/>
      </c>
      <c r="AP466" s="46" t="str">
        <f>IF(Table1[[#This Row],[Posting Date]]&lt;&gt;"",$D$5,"")</f>
        <v/>
      </c>
      <c r="AQ466" s="46" t="str">
        <f>TRIM(Table1[[#This Row],[Departments-Prgrams]])</f>
        <v/>
      </c>
      <c r="AR466" s="46" t="str">
        <f>TRIM(Table1[[#This Row],[Grant]])</f>
        <v/>
      </c>
      <c r="AS466" s="46" t="str">
        <f>TRIM(Table1[[#This Row],[Staff ID]])</f>
        <v/>
      </c>
      <c r="AT466" s="46" t="str">
        <f>IF(TRIM(Table1[[#This Row],[Budget Code]])=0,"",TRIM(Table1[[#This Row],[Budget Code]]))</f>
        <v/>
      </c>
      <c r="AU466" s="46" t="str">
        <f>IF(Table1[[#This Row],[Line Description]]&lt;&gt;"",Table1[[#This Row],[Line Description]],"")</f>
        <v/>
      </c>
      <c r="AV466" s="46" t="str">
        <f>IF(Table1[[#This Row],[Cur_Amount Debit]]&gt;0,ROUND(Table1[[#This Row],[Cur_Amount Debit]],2),"")</f>
        <v/>
      </c>
      <c r="AW466" s="46" t="str">
        <f>IF(Table1[[#This Row],[Cur_Amount Credit]]&gt;0,ROUND(Table1[[#This Row],[Cur_Amount Credit]],2),"")</f>
        <v/>
      </c>
      <c r="AX466" s="46" t="str">
        <f>LEFT(Table1[[#This Row],[Cur]],3)</f>
        <v/>
      </c>
      <c r="AY466" s="59"/>
      <c r="AZ466" s="46"/>
      <c r="BA466" s="46" t="str">
        <f>IF(Table1[[#This Row],[Cur]]&lt;&gt;"",IF(Table1[[#This Row],[Cur]]="USD","",ExchangeRate),"")</f>
        <v/>
      </c>
      <c r="BB466" s="46" t="str">
        <f>IF(Table1[[#This Row],[Grant]]&lt;&gt;"",VLOOKUP(Table1[[#This Row],[Grant]],Grants!B:D,3),"")</f>
        <v/>
      </c>
      <c r="BC466" s="46" t="str">
        <f>TRIM(Table1[[#This Row],[Vendor ID]])</f>
        <v/>
      </c>
      <c r="BD466">
        <f>IF(Table1[[#This Row],[Reference Number]]=Q465,BD465,BD465+1)</f>
        <v>0</v>
      </c>
    </row>
    <row r="467" spans="1:56" ht="11.25" customHeight="1" x14ac:dyDescent="0.25">
      <c r="A467" s="1"/>
      <c r="B467" s="88" t="str">
        <f>IF(Table1[[#This Row],[Posting Date]]&lt;&gt;"",IF(Table1[[#This Row],[Reference Number]]=Q466,B466+1,1),"")</f>
        <v/>
      </c>
      <c r="C467" s="61"/>
      <c r="D467" s="61"/>
      <c r="E467" s="138"/>
      <c r="F467" s="141" t="str">
        <f>IFERROR(IF(VLOOKUP(Table1[[#This Row],[Budget Code Description]],Dimentions!$X$6:$AC$139,2,FALSE)="","",VLOOKUP(Table1[[#This Row],[Budget Code Description]],Dimentions!$X$6:$AC$139,2,FALSE)),"")</f>
        <v/>
      </c>
      <c r="G467" s="141"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1" t="str">
        <f>IFERROR(VLOOKUP(Table1[[#This Row],[Budget Code Description]],Table6[#All],8,FALSE),"")</f>
        <v/>
      </c>
      <c r="L467" s="63"/>
      <c r="M467" s="65" t="str">
        <f>IFERROR(VLOOKUP(Table1[[#This Row],[Staff ID]],Table2[],2,FALSE),"")</f>
        <v/>
      </c>
      <c r="N467" s="209" t="str">
        <f>IFERROR(IF(VLOOKUP(Table1[[#This Row],[Budget Code Description]],Dimentions!$X$6:$AC$134,4,FALSE)="","",VLOOKUP(Table1[[#This Row],[Budget Code Description]],Dimentions!$X$6:$AC$134,4,FALSE)),"")</f>
        <v/>
      </c>
      <c r="O467" s="65" t="str">
        <f>IFERROR(VLOOKUP(Table1[[#This Row],[Vendor ID]],Table549[],2,FALSE),"")</f>
        <v/>
      </c>
      <c r="P467" s="63"/>
      <c r="Q467" s="141" t="str">
        <f>IF(Table1[[#This Row],[Posting Date]]&lt;&gt;"",$D$9,"")</f>
        <v/>
      </c>
      <c r="R467" s="157" t="str">
        <f>IF(Table1[[#This Row],[Posting Date]]&lt;&gt;"",$D$10,"")</f>
        <v/>
      </c>
      <c r="S467" s="66"/>
      <c r="T467" s="63"/>
      <c r="U467" s="67"/>
      <c r="V467" s="67"/>
      <c r="W467" s="67" t="str">
        <f t="shared" si="11"/>
        <v/>
      </c>
      <c r="X467" s="159" t="str">
        <f>IF(E467="","",(IF(Table1[[#This Row],[Cur]]="USD",Table1[[#This Row],[Cur_Amount Debit]],Table1[[#This Row],[Cur_Amount Debit]]/Table1[[#This Row],[Exchange Rate]])))</f>
        <v/>
      </c>
      <c r="Y467" s="159" t="str">
        <f>IF(E467="","",(IF(Table1[[#This Row],[Cur]]="USD",Table1[[#This Row],[Cur_Amount Credit]],Table1[[#This Row],[Cur_Amount Credit]]/ExchangeRate)))</f>
        <v/>
      </c>
      <c r="Z467" s="201" t="str">
        <f>IF(E467="","",(Table1[[#This Row],[Debit USD]]-Table1[[#This Row],[Credit USD]]))</f>
        <v/>
      </c>
      <c r="AA467" s="226"/>
      <c r="AB467" s="255"/>
      <c r="AC467" s="1"/>
      <c r="AD467" s="15"/>
      <c r="AE467" s="15" t="str">
        <f>IF(AND(OR(Table1[[#This Row],[Account]]="15030",Table1[[#This Row],[Account]]="15035",Table1[[#This Row],[Account]]="20150"),Table1[[#This Row],[Vendor ID]]=""),1,"")</f>
        <v/>
      </c>
      <c r="AF467" s="15"/>
      <c r="AG467" s="15"/>
      <c r="AH467" s="15"/>
      <c r="AI467" s="46" t="str">
        <f>IF(Table1[[#This Row],[Posting Date]]&lt;&gt;"","GJ-"&amp;CountryID,"")</f>
        <v/>
      </c>
      <c r="AJ467" s="59" t="str">
        <f>IF(Table1[[#This Row],[Posting Date]]&lt;&gt;"",Table1[[#This Row],[Posting Date]],"")</f>
        <v/>
      </c>
      <c r="AK467" s="46"/>
      <c r="AL467" s="46" t="str">
        <f>IF(Table1[[#This Row],[Description]]&lt;&gt;"",Table1[[#This Row],[Description]],"")</f>
        <v/>
      </c>
      <c r="AM467" s="46" t="str">
        <f>IF(Table1[[#This Row],[Posting Date]]&lt;&gt;"",Table1[[#This Row],[Reference Number]],"")</f>
        <v/>
      </c>
      <c r="AN467" s="46" t="str">
        <f>TRIM(Table1[[#This Row],[Line '#]])</f>
        <v/>
      </c>
      <c r="AO467" s="46" t="str">
        <f>TRIM(Table1[[#This Row],[Account]])</f>
        <v/>
      </c>
      <c r="AP467" s="46" t="str">
        <f>IF(Table1[[#This Row],[Posting Date]]&lt;&gt;"",$D$5,"")</f>
        <v/>
      </c>
      <c r="AQ467" s="46" t="str">
        <f>TRIM(Table1[[#This Row],[Departments-Prgrams]])</f>
        <v/>
      </c>
      <c r="AR467" s="46" t="str">
        <f>TRIM(Table1[[#This Row],[Grant]])</f>
        <v/>
      </c>
      <c r="AS467" s="46" t="str">
        <f>TRIM(Table1[[#This Row],[Staff ID]])</f>
        <v/>
      </c>
      <c r="AT467" s="46" t="str">
        <f>IF(TRIM(Table1[[#This Row],[Budget Code]])=0,"",TRIM(Table1[[#This Row],[Budget Code]]))</f>
        <v/>
      </c>
      <c r="AU467" s="46" t="str">
        <f>IF(Table1[[#This Row],[Line Description]]&lt;&gt;"",Table1[[#This Row],[Line Description]],"")</f>
        <v/>
      </c>
      <c r="AV467" s="46" t="str">
        <f>IF(Table1[[#This Row],[Cur_Amount Debit]]&gt;0,ROUND(Table1[[#This Row],[Cur_Amount Debit]],2),"")</f>
        <v/>
      </c>
      <c r="AW467" s="46" t="str">
        <f>IF(Table1[[#This Row],[Cur_Amount Credit]]&gt;0,ROUND(Table1[[#This Row],[Cur_Amount Credit]],2),"")</f>
        <v/>
      </c>
      <c r="AX467" s="46" t="str">
        <f>LEFT(Table1[[#This Row],[Cur]],3)</f>
        <v/>
      </c>
      <c r="AY467" s="59"/>
      <c r="AZ467" s="46"/>
      <c r="BA467" s="46" t="str">
        <f>IF(Table1[[#This Row],[Cur]]&lt;&gt;"",IF(Table1[[#This Row],[Cur]]="USD","",ExchangeRate),"")</f>
        <v/>
      </c>
      <c r="BB467" s="46" t="str">
        <f>IF(Table1[[#This Row],[Grant]]&lt;&gt;"",VLOOKUP(Table1[[#This Row],[Grant]],Grants!B:D,3),"")</f>
        <v/>
      </c>
      <c r="BC467" s="46" t="str">
        <f>TRIM(Table1[[#This Row],[Vendor ID]])</f>
        <v/>
      </c>
      <c r="BD467">
        <f>IF(Table1[[#This Row],[Reference Number]]=Q466,BD466,BD466+1)</f>
        <v>0</v>
      </c>
    </row>
    <row r="468" spans="1:56" ht="11.25" customHeight="1" x14ac:dyDescent="0.25">
      <c r="A468" s="1"/>
      <c r="B468" s="88" t="str">
        <f>IF(Table1[[#This Row],[Posting Date]]&lt;&gt;"",IF(Table1[[#This Row],[Reference Number]]=Q467,B467+1,1),"")</f>
        <v/>
      </c>
      <c r="C468" s="61"/>
      <c r="D468" s="61"/>
      <c r="E468" s="138"/>
      <c r="F468" s="141" t="str">
        <f>IFERROR(IF(VLOOKUP(Table1[[#This Row],[Budget Code Description]],Dimentions!$X$6:$AC$139,2,FALSE)="","",VLOOKUP(Table1[[#This Row],[Budget Code Description]],Dimentions!$X$6:$AC$139,2,FALSE)),"")</f>
        <v/>
      </c>
      <c r="G468" s="141"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1" t="str">
        <f>IFERROR(VLOOKUP(Table1[[#This Row],[Budget Code Description]],Table6[#All],8,FALSE),"")</f>
        <v/>
      </c>
      <c r="L468" s="63"/>
      <c r="M468" s="65" t="str">
        <f>IFERROR(VLOOKUP(Table1[[#This Row],[Staff ID]],Table2[],2,FALSE),"")</f>
        <v/>
      </c>
      <c r="N468" s="209" t="str">
        <f>IFERROR(IF(VLOOKUP(Table1[[#This Row],[Budget Code Description]],Dimentions!$X$6:$AC$134,4,FALSE)="","",VLOOKUP(Table1[[#This Row],[Budget Code Description]],Dimentions!$X$6:$AC$134,4,FALSE)),"")</f>
        <v/>
      </c>
      <c r="O468" s="65" t="str">
        <f>IFERROR(VLOOKUP(Table1[[#This Row],[Vendor ID]],Table549[],2,FALSE),"")</f>
        <v/>
      </c>
      <c r="P468" s="63"/>
      <c r="Q468" s="141" t="str">
        <f>IF(Table1[[#This Row],[Posting Date]]&lt;&gt;"",$D$9,"")</f>
        <v/>
      </c>
      <c r="R468" s="157" t="str">
        <f>IF(Table1[[#This Row],[Posting Date]]&lt;&gt;"",$D$10,"")</f>
        <v/>
      </c>
      <c r="S468" s="66"/>
      <c r="T468" s="63"/>
      <c r="U468" s="67"/>
      <c r="V468" s="67"/>
      <c r="W468" s="67" t="str">
        <f t="shared" si="11"/>
        <v/>
      </c>
      <c r="X468" s="159" t="str">
        <f>IF(E468="","",(IF(Table1[[#This Row],[Cur]]="USD",Table1[[#This Row],[Cur_Amount Debit]],Table1[[#This Row],[Cur_Amount Debit]]/Table1[[#This Row],[Exchange Rate]])))</f>
        <v/>
      </c>
      <c r="Y468" s="159" t="str">
        <f>IF(E468="","",(IF(Table1[[#This Row],[Cur]]="USD",Table1[[#This Row],[Cur_Amount Credit]],Table1[[#This Row],[Cur_Amount Credit]]/ExchangeRate)))</f>
        <v/>
      </c>
      <c r="Z468" s="201" t="str">
        <f>IF(E468="","",(Table1[[#This Row],[Debit USD]]-Table1[[#This Row],[Credit USD]]))</f>
        <v/>
      </c>
      <c r="AA468" s="226"/>
      <c r="AB468" s="255"/>
      <c r="AC468" s="1"/>
      <c r="AD468" s="15"/>
      <c r="AE468" s="15" t="str">
        <f>IF(AND(OR(Table1[[#This Row],[Account]]="15030",Table1[[#This Row],[Account]]="15035",Table1[[#This Row],[Account]]="20150"),Table1[[#This Row],[Vendor ID]]=""),1,"")</f>
        <v/>
      </c>
      <c r="AF468" s="15"/>
      <c r="AG468" s="15"/>
      <c r="AH468" s="15"/>
      <c r="AI468" s="46" t="str">
        <f>IF(Table1[[#This Row],[Posting Date]]&lt;&gt;"","GJ-"&amp;CountryID,"")</f>
        <v/>
      </c>
      <c r="AJ468" s="59" t="str">
        <f>IF(Table1[[#This Row],[Posting Date]]&lt;&gt;"",Table1[[#This Row],[Posting Date]],"")</f>
        <v/>
      </c>
      <c r="AK468" s="46"/>
      <c r="AL468" s="46" t="str">
        <f>IF(Table1[[#This Row],[Description]]&lt;&gt;"",Table1[[#This Row],[Description]],"")</f>
        <v/>
      </c>
      <c r="AM468" s="46" t="str">
        <f>IF(Table1[[#This Row],[Posting Date]]&lt;&gt;"",Table1[[#This Row],[Reference Number]],"")</f>
        <v/>
      </c>
      <c r="AN468" s="46" t="str">
        <f>TRIM(Table1[[#This Row],[Line '#]])</f>
        <v/>
      </c>
      <c r="AO468" s="46" t="str">
        <f>TRIM(Table1[[#This Row],[Account]])</f>
        <v/>
      </c>
      <c r="AP468" s="46" t="str">
        <f>IF(Table1[[#This Row],[Posting Date]]&lt;&gt;"",$D$5,"")</f>
        <v/>
      </c>
      <c r="AQ468" s="46" t="str">
        <f>TRIM(Table1[[#This Row],[Departments-Prgrams]])</f>
        <v/>
      </c>
      <c r="AR468" s="46" t="str">
        <f>TRIM(Table1[[#This Row],[Grant]])</f>
        <v/>
      </c>
      <c r="AS468" s="46" t="str">
        <f>TRIM(Table1[[#This Row],[Staff ID]])</f>
        <v/>
      </c>
      <c r="AT468" s="46" t="str">
        <f>IF(TRIM(Table1[[#This Row],[Budget Code]])=0,"",TRIM(Table1[[#This Row],[Budget Code]]))</f>
        <v/>
      </c>
      <c r="AU468" s="46" t="str">
        <f>IF(Table1[[#This Row],[Line Description]]&lt;&gt;"",Table1[[#This Row],[Line Description]],"")</f>
        <v/>
      </c>
      <c r="AV468" s="46" t="str">
        <f>IF(Table1[[#This Row],[Cur_Amount Debit]]&gt;0,ROUND(Table1[[#This Row],[Cur_Amount Debit]],2),"")</f>
        <v/>
      </c>
      <c r="AW468" s="46" t="str">
        <f>IF(Table1[[#This Row],[Cur_Amount Credit]]&gt;0,ROUND(Table1[[#This Row],[Cur_Amount Credit]],2),"")</f>
        <v/>
      </c>
      <c r="AX468" s="46" t="str">
        <f>LEFT(Table1[[#This Row],[Cur]],3)</f>
        <v/>
      </c>
      <c r="AY468" s="59"/>
      <c r="AZ468" s="46"/>
      <c r="BA468" s="46" t="str">
        <f>IF(Table1[[#This Row],[Cur]]&lt;&gt;"",IF(Table1[[#This Row],[Cur]]="USD","",ExchangeRate),"")</f>
        <v/>
      </c>
      <c r="BB468" s="46" t="str">
        <f>IF(Table1[[#This Row],[Grant]]&lt;&gt;"",VLOOKUP(Table1[[#This Row],[Grant]],Grants!B:D,3),"")</f>
        <v/>
      </c>
      <c r="BC468" s="46" t="str">
        <f>TRIM(Table1[[#This Row],[Vendor ID]])</f>
        <v/>
      </c>
      <c r="BD468">
        <f>IF(Table1[[#This Row],[Reference Number]]=Q467,BD467,BD467+1)</f>
        <v>0</v>
      </c>
    </row>
    <row r="469" spans="1:56" ht="11.25" customHeight="1" x14ac:dyDescent="0.25">
      <c r="A469" s="1"/>
      <c r="B469" s="88" t="str">
        <f>IF(Table1[[#This Row],[Posting Date]]&lt;&gt;"",IF(Table1[[#This Row],[Reference Number]]=Q468,B468+1,1),"")</f>
        <v/>
      </c>
      <c r="C469" s="61"/>
      <c r="D469" s="61"/>
      <c r="E469" s="138"/>
      <c r="F469" s="141" t="str">
        <f>IFERROR(IF(VLOOKUP(Table1[[#This Row],[Budget Code Description]],Dimentions!$X$6:$AC$139,2,FALSE)="","",VLOOKUP(Table1[[#This Row],[Budget Code Description]],Dimentions!$X$6:$AC$139,2,FALSE)),"")</f>
        <v/>
      </c>
      <c r="G469" s="141"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1" t="str">
        <f>IFERROR(VLOOKUP(Table1[[#This Row],[Budget Code Description]],Table6[#All],8,FALSE),"")</f>
        <v/>
      </c>
      <c r="L469" s="63"/>
      <c r="M469" s="65" t="str">
        <f>IFERROR(VLOOKUP(Table1[[#This Row],[Staff ID]],Table2[],2,FALSE),"")</f>
        <v/>
      </c>
      <c r="N469" s="209" t="str">
        <f>IFERROR(IF(VLOOKUP(Table1[[#This Row],[Budget Code Description]],Dimentions!$X$6:$AC$134,4,FALSE)="","",VLOOKUP(Table1[[#This Row],[Budget Code Description]],Dimentions!$X$6:$AC$134,4,FALSE)),"")</f>
        <v/>
      </c>
      <c r="O469" s="65" t="str">
        <f>IFERROR(VLOOKUP(Table1[[#This Row],[Vendor ID]],Table549[],2,FALSE),"")</f>
        <v/>
      </c>
      <c r="P469" s="63"/>
      <c r="Q469" s="141" t="str">
        <f>IF(Table1[[#This Row],[Posting Date]]&lt;&gt;"",$D$9,"")</f>
        <v/>
      </c>
      <c r="R469" s="157" t="str">
        <f>IF(Table1[[#This Row],[Posting Date]]&lt;&gt;"",$D$10,"")</f>
        <v/>
      </c>
      <c r="S469" s="66"/>
      <c r="T469" s="63"/>
      <c r="U469" s="67"/>
      <c r="V469" s="67"/>
      <c r="W469" s="67" t="str">
        <f t="shared" si="11"/>
        <v/>
      </c>
      <c r="X469" s="159" t="str">
        <f>IF(E469="","",(IF(Table1[[#This Row],[Cur]]="USD",Table1[[#This Row],[Cur_Amount Debit]],Table1[[#This Row],[Cur_Amount Debit]]/Table1[[#This Row],[Exchange Rate]])))</f>
        <v/>
      </c>
      <c r="Y469" s="159" t="str">
        <f>IF(E469="","",(IF(Table1[[#This Row],[Cur]]="USD",Table1[[#This Row],[Cur_Amount Credit]],Table1[[#This Row],[Cur_Amount Credit]]/ExchangeRate)))</f>
        <v/>
      </c>
      <c r="Z469" s="201" t="str">
        <f>IF(E469="","",(Table1[[#This Row],[Debit USD]]-Table1[[#This Row],[Credit USD]]))</f>
        <v/>
      </c>
      <c r="AA469" s="226"/>
      <c r="AB469" s="255"/>
      <c r="AC469" s="1"/>
      <c r="AD469" s="15"/>
      <c r="AE469" s="15" t="str">
        <f>IF(AND(OR(Table1[[#This Row],[Account]]="15030",Table1[[#This Row],[Account]]="15035",Table1[[#This Row],[Account]]="20150"),Table1[[#This Row],[Vendor ID]]=""),1,"")</f>
        <v/>
      </c>
      <c r="AF469" s="15"/>
      <c r="AG469" s="15"/>
      <c r="AH469" s="15"/>
      <c r="AI469" s="46" t="str">
        <f>IF(Table1[[#This Row],[Posting Date]]&lt;&gt;"","GJ-"&amp;CountryID,"")</f>
        <v/>
      </c>
      <c r="AJ469" s="59" t="str">
        <f>IF(Table1[[#This Row],[Posting Date]]&lt;&gt;"",Table1[[#This Row],[Posting Date]],"")</f>
        <v/>
      </c>
      <c r="AK469" s="46"/>
      <c r="AL469" s="46" t="str">
        <f>IF(Table1[[#This Row],[Description]]&lt;&gt;"",Table1[[#This Row],[Description]],"")</f>
        <v/>
      </c>
      <c r="AM469" s="46" t="str">
        <f>IF(Table1[[#This Row],[Posting Date]]&lt;&gt;"",Table1[[#This Row],[Reference Number]],"")</f>
        <v/>
      </c>
      <c r="AN469" s="46" t="str">
        <f>TRIM(Table1[[#This Row],[Line '#]])</f>
        <v/>
      </c>
      <c r="AO469" s="46" t="str">
        <f>TRIM(Table1[[#This Row],[Account]])</f>
        <v/>
      </c>
      <c r="AP469" s="46" t="str">
        <f>IF(Table1[[#This Row],[Posting Date]]&lt;&gt;"",$D$5,"")</f>
        <v/>
      </c>
      <c r="AQ469" s="46" t="str">
        <f>TRIM(Table1[[#This Row],[Departments-Prgrams]])</f>
        <v/>
      </c>
      <c r="AR469" s="46" t="str">
        <f>TRIM(Table1[[#This Row],[Grant]])</f>
        <v/>
      </c>
      <c r="AS469" s="46" t="str">
        <f>TRIM(Table1[[#This Row],[Staff ID]])</f>
        <v/>
      </c>
      <c r="AT469" s="46" t="str">
        <f>IF(TRIM(Table1[[#This Row],[Budget Code]])=0,"",TRIM(Table1[[#This Row],[Budget Code]]))</f>
        <v/>
      </c>
      <c r="AU469" s="46" t="str">
        <f>IF(Table1[[#This Row],[Line Description]]&lt;&gt;"",Table1[[#This Row],[Line Description]],"")</f>
        <v/>
      </c>
      <c r="AV469" s="46" t="str">
        <f>IF(Table1[[#This Row],[Cur_Amount Debit]]&gt;0,ROUND(Table1[[#This Row],[Cur_Amount Debit]],2),"")</f>
        <v/>
      </c>
      <c r="AW469" s="46" t="str">
        <f>IF(Table1[[#This Row],[Cur_Amount Credit]]&gt;0,ROUND(Table1[[#This Row],[Cur_Amount Credit]],2),"")</f>
        <v/>
      </c>
      <c r="AX469" s="46" t="str">
        <f>LEFT(Table1[[#This Row],[Cur]],3)</f>
        <v/>
      </c>
      <c r="AY469" s="59"/>
      <c r="AZ469" s="46"/>
      <c r="BA469" s="46" t="str">
        <f>IF(Table1[[#This Row],[Cur]]&lt;&gt;"",IF(Table1[[#This Row],[Cur]]="USD","",ExchangeRate),"")</f>
        <v/>
      </c>
      <c r="BB469" s="46" t="str">
        <f>IF(Table1[[#This Row],[Grant]]&lt;&gt;"",VLOOKUP(Table1[[#This Row],[Grant]],Grants!B:D,3),"")</f>
        <v/>
      </c>
      <c r="BC469" s="46" t="str">
        <f>TRIM(Table1[[#This Row],[Vendor ID]])</f>
        <v/>
      </c>
      <c r="BD469">
        <f>IF(Table1[[#This Row],[Reference Number]]=Q468,BD468,BD468+1)</f>
        <v>0</v>
      </c>
    </row>
    <row r="470" spans="1:56" ht="11.25" customHeight="1" x14ac:dyDescent="0.25">
      <c r="A470" s="1"/>
      <c r="B470" s="88" t="str">
        <f>IF(Table1[[#This Row],[Posting Date]]&lt;&gt;"",IF(Table1[[#This Row],[Reference Number]]=Q469,B469+1,1),"")</f>
        <v/>
      </c>
      <c r="C470" s="61"/>
      <c r="D470" s="61"/>
      <c r="E470" s="138"/>
      <c r="F470" s="141" t="str">
        <f>IFERROR(IF(VLOOKUP(Table1[[#This Row],[Budget Code Description]],Dimentions!$X$6:$AC$139,2,FALSE)="","",VLOOKUP(Table1[[#This Row],[Budget Code Description]],Dimentions!$X$6:$AC$139,2,FALSE)),"")</f>
        <v/>
      </c>
      <c r="G470" s="141"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1" t="str">
        <f>IFERROR(VLOOKUP(Table1[[#This Row],[Budget Code Description]],Table6[#All],8,FALSE),"")</f>
        <v/>
      </c>
      <c r="L470" s="63"/>
      <c r="M470" s="65" t="str">
        <f>IFERROR(VLOOKUP(Table1[[#This Row],[Staff ID]],Table2[],2,FALSE),"")</f>
        <v/>
      </c>
      <c r="N470" s="209" t="str">
        <f>IFERROR(IF(VLOOKUP(Table1[[#This Row],[Budget Code Description]],Dimentions!$X$6:$AC$134,4,FALSE)="","",VLOOKUP(Table1[[#This Row],[Budget Code Description]],Dimentions!$X$6:$AC$134,4,FALSE)),"")</f>
        <v/>
      </c>
      <c r="O470" s="65" t="str">
        <f>IFERROR(VLOOKUP(Table1[[#This Row],[Vendor ID]],Table549[],2,FALSE),"")</f>
        <v/>
      </c>
      <c r="P470" s="63"/>
      <c r="Q470" s="141" t="str">
        <f>IF(Table1[[#This Row],[Posting Date]]&lt;&gt;"",$D$9,"")</f>
        <v/>
      </c>
      <c r="R470" s="157" t="str">
        <f>IF(Table1[[#This Row],[Posting Date]]&lt;&gt;"",$D$10,"")</f>
        <v/>
      </c>
      <c r="S470" s="66"/>
      <c r="T470" s="63"/>
      <c r="U470" s="67"/>
      <c r="V470" s="67"/>
      <c r="W470" s="67" t="str">
        <f t="shared" si="11"/>
        <v/>
      </c>
      <c r="X470" s="159" t="str">
        <f>IF(E470="","",(IF(Table1[[#This Row],[Cur]]="USD",Table1[[#This Row],[Cur_Amount Debit]],Table1[[#This Row],[Cur_Amount Debit]]/Table1[[#This Row],[Exchange Rate]])))</f>
        <v/>
      </c>
      <c r="Y470" s="159" t="str">
        <f>IF(E470="","",(IF(Table1[[#This Row],[Cur]]="USD",Table1[[#This Row],[Cur_Amount Credit]],Table1[[#This Row],[Cur_Amount Credit]]/ExchangeRate)))</f>
        <v/>
      </c>
      <c r="Z470" s="201" t="str">
        <f>IF(E470="","",(Table1[[#This Row],[Debit USD]]-Table1[[#This Row],[Credit USD]]))</f>
        <v/>
      </c>
      <c r="AA470" s="226"/>
      <c r="AB470" s="255"/>
      <c r="AC470" s="1"/>
      <c r="AD470" s="15"/>
      <c r="AE470" s="15" t="str">
        <f>IF(AND(OR(Table1[[#This Row],[Account]]="15030",Table1[[#This Row],[Account]]="15035",Table1[[#This Row],[Account]]="20150"),Table1[[#This Row],[Vendor ID]]=""),1,"")</f>
        <v/>
      </c>
      <c r="AF470" s="15"/>
      <c r="AG470" s="15"/>
      <c r="AH470" s="15"/>
      <c r="AI470" s="46" t="str">
        <f>IF(Table1[[#This Row],[Posting Date]]&lt;&gt;"","GJ-"&amp;CountryID,"")</f>
        <v/>
      </c>
      <c r="AJ470" s="59" t="str">
        <f>IF(Table1[[#This Row],[Posting Date]]&lt;&gt;"",Table1[[#This Row],[Posting Date]],"")</f>
        <v/>
      </c>
      <c r="AK470" s="46"/>
      <c r="AL470" s="46" t="str">
        <f>IF(Table1[[#This Row],[Description]]&lt;&gt;"",Table1[[#This Row],[Description]],"")</f>
        <v/>
      </c>
      <c r="AM470" s="46" t="str">
        <f>IF(Table1[[#This Row],[Posting Date]]&lt;&gt;"",Table1[[#This Row],[Reference Number]],"")</f>
        <v/>
      </c>
      <c r="AN470" s="46" t="str">
        <f>TRIM(Table1[[#This Row],[Line '#]])</f>
        <v/>
      </c>
      <c r="AO470" s="46" t="str">
        <f>TRIM(Table1[[#This Row],[Account]])</f>
        <v/>
      </c>
      <c r="AP470" s="46" t="str">
        <f>IF(Table1[[#This Row],[Posting Date]]&lt;&gt;"",$D$5,"")</f>
        <v/>
      </c>
      <c r="AQ470" s="46" t="str">
        <f>TRIM(Table1[[#This Row],[Departments-Prgrams]])</f>
        <v/>
      </c>
      <c r="AR470" s="46" t="str">
        <f>TRIM(Table1[[#This Row],[Grant]])</f>
        <v/>
      </c>
      <c r="AS470" s="46" t="str">
        <f>TRIM(Table1[[#This Row],[Staff ID]])</f>
        <v/>
      </c>
      <c r="AT470" s="46" t="str">
        <f>IF(TRIM(Table1[[#This Row],[Budget Code]])=0,"",TRIM(Table1[[#This Row],[Budget Code]]))</f>
        <v/>
      </c>
      <c r="AU470" s="46" t="str">
        <f>IF(Table1[[#This Row],[Line Description]]&lt;&gt;"",Table1[[#This Row],[Line Description]],"")</f>
        <v/>
      </c>
      <c r="AV470" s="46" t="str">
        <f>IF(Table1[[#This Row],[Cur_Amount Debit]]&gt;0,ROUND(Table1[[#This Row],[Cur_Amount Debit]],2),"")</f>
        <v/>
      </c>
      <c r="AW470" s="46" t="str">
        <f>IF(Table1[[#This Row],[Cur_Amount Credit]]&gt;0,ROUND(Table1[[#This Row],[Cur_Amount Credit]],2),"")</f>
        <v/>
      </c>
      <c r="AX470" s="46" t="str">
        <f>LEFT(Table1[[#This Row],[Cur]],3)</f>
        <v/>
      </c>
      <c r="AY470" s="59"/>
      <c r="AZ470" s="46"/>
      <c r="BA470" s="46" t="str">
        <f>IF(Table1[[#This Row],[Cur]]&lt;&gt;"",IF(Table1[[#This Row],[Cur]]="USD","",ExchangeRate),"")</f>
        <v/>
      </c>
      <c r="BB470" s="46" t="str">
        <f>IF(Table1[[#This Row],[Grant]]&lt;&gt;"",VLOOKUP(Table1[[#This Row],[Grant]],Grants!B:D,3),"")</f>
        <v/>
      </c>
      <c r="BC470" s="46" t="str">
        <f>TRIM(Table1[[#This Row],[Vendor ID]])</f>
        <v/>
      </c>
      <c r="BD470">
        <f>IF(Table1[[#This Row],[Reference Number]]=Q469,BD469,BD469+1)</f>
        <v>0</v>
      </c>
    </row>
    <row r="471" spans="1:56" ht="11.25" customHeight="1" x14ac:dyDescent="0.25">
      <c r="A471" s="1"/>
      <c r="B471" s="88" t="str">
        <f>IF(Table1[[#This Row],[Posting Date]]&lt;&gt;"",IF(Table1[[#This Row],[Reference Number]]=Q470,B470+1,1),"")</f>
        <v/>
      </c>
      <c r="C471" s="61"/>
      <c r="D471" s="61"/>
      <c r="E471" s="138"/>
      <c r="F471" s="141" t="str">
        <f>IFERROR(IF(VLOOKUP(Table1[[#This Row],[Budget Code Description]],Dimentions!$X$6:$AC$139,2,FALSE)="","",VLOOKUP(Table1[[#This Row],[Budget Code Description]],Dimentions!$X$6:$AC$139,2,FALSE)),"")</f>
        <v/>
      </c>
      <c r="G471" s="141"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1" t="str">
        <f>IFERROR(VLOOKUP(Table1[[#This Row],[Budget Code Description]],Table6[#All],8,FALSE),"")</f>
        <v/>
      </c>
      <c r="L471" s="63"/>
      <c r="M471" s="65" t="str">
        <f>IFERROR(VLOOKUP(Table1[[#This Row],[Staff ID]],Table2[],2,FALSE),"")</f>
        <v/>
      </c>
      <c r="N471" s="209" t="str">
        <f>IFERROR(IF(VLOOKUP(Table1[[#This Row],[Budget Code Description]],Dimentions!$X$6:$AC$134,4,FALSE)="","",VLOOKUP(Table1[[#This Row],[Budget Code Description]],Dimentions!$X$6:$AC$134,4,FALSE)),"")</f>
        <v/>
      </c>
      <c r="O471" s="65" t="str">
        <f>IFERROR(VLOOKUP(Table1[[#This Row],[Vendor ID]],Table549[],2,FALSE),"")</f>
        <v/>
      </c>
      <c r="P471" s="63"/>
      <c r="Q471" s="141" t="str">
        <f>IF(Table1[[#This Row],[Posting Date]]&lt;&gt;"",$D$9,"")</f>
        <v/>
      </c>
      <c r="R471" s="157" t="str">
        <f>IF(Table1[[#This Row],[Posting Date]]&lt;&gt;"",$D$10,"")</f>
        <v/>
      </c>
      <c r="S471" s="66"/>
      <c r="T471" s="63"/>
      <c r="U471" s="67"/>
      <c r="V471" s="67"/>
      <c r="W471" s="67" t="str">
        <f t="shared" si="11"/>
        <v/>
      </c>
      <c r="X471" s="159" t="str">
        <f>IF(E471="","",(IF(Table1[[#This Row],[Cur]]="USD",Table1[[#This Row],[Cur_Amount Debit]],Table1[[#This Row],[Cur_Amount Debit]]/Table1[[#This Row],[Exchange Rate]])))</f>
        <v/>
      </c>
      <c r="Y471" s="159" t="str">
        <f>IF(E471="","",(IF(Table1[[#This Row],[Cur]]="USD",Table1[[#This Row],[Cur_Amount Credit]],Table1[[#This Row],[Cur_Amount Credit]]/ExchangeRate)))</f>
        <v/>
      </c>
      <c r="Z471" s="201" t="str">
        <f>IF(E471="","",(Table1[[#This Row],[Debit USD]]-Table1[[#This Row],[Credit USD]]))</f>
        <v/>
      </c>
      <c r="AA471" s="226"/>
      <c r="AB471" s="255"/>
      <c r="AC471" s="1"/>
      <c r="AD471" s="15"/>
      <c r="AE471" s="15" t="str">
        <f>IF(AND(OR(Table1[[#This Row],[Account]]="15030",Table1[[#This Row],[Account]]="15035",Table1[[#This Row],[Account]]="20150"),Table1[[#This Row],[Vendor ID]]=""),1,"")</f>
        <v/>
      </c>
      <c r="AF471" s="15"/>
      <c r="AG471" s="15"/>
      <c r="AH471" s="15"/>
      <c r="AI471" s="46" t="str">
        <f>IF(Table1[[#This Row],[Posting Date]]&lt;&gt;"","GJ-"&amp;CountryID,"")</f>
        <v/>
      </c>
      <c r="AJ471" s="59" t="str">
        <f>IF(Table1[[#This Row],[Posting Date]]&lt;&gt;"",Table1[[#This Row],[Posting Date]],"")</f>
        <v/>
      </c>
      <c r="AK471" s="46"/>
      <c r="AL471" s="46" t="str">
        <f>IF(Table1[[#This Row],[Description]]&lt;&gt;"",Table1[[#This Row],[Description]],"")</f>
        <v/>
      </c>
      <c r="AM471" s="46" t="str">
        <f>IF(Table1[[#This Row],[Posting Date]]&lt;&gt;"",Table1[[#This Row],[Reference Number]],"")</f>
        <v/>
      </c>
      <c r="AN471" s="46" t="str">
        <f>TRIM(Table1[[#This Row],[Line '#]])</f>
        <v/>
      </c>
      <c r="AO471" s="46" t="str">
        <f>TRIM(Table1[[#This Row],[Account]])</f>
        <v/>
      </c>
      <c r="AP471" s="46" t="str">
        <f>IF(Table1[[#This Row],[Posting Date]]&lt;&gt;"",$D$5,"")</f>
        <v/>
      </c>
      <c r="AQ471" s="46" t="str">
        <f>TRIM(Table1[[#This Row],[Departments-Prgrams]])</f>
        <v/>
      </c>
      <c r="AR471" s="46" t="str">
        <f>TRIM(Table1[[#This Row],[Grant]])</f>
        <v/>
      </c>
      <c r="AS471" s="46" t="str">
        <f>TRIM(Table1[[#This Row],[Staff ID]])</f>
        <v/>
      </c>
      <c r="AT471" s="46" t="str">
        <f>IF(TRIM(Table1[[#This Row],[Budget Code]])=0,"",TRIM(Table1[[#This Row],[Budget Code]]))</f>
        <v/>
      </c>
      <c r="AU471" s="46" t="str">
        <f>IF(Table1[[#This Row],[Line Description]]&lt;&gt;"",Table1[[#This Row],[Line Description]],"")</f>
        <v/>
      </c>
      <c r="AV471" s="46" t="str">
        <f>IF(Table1[[#This Row],[Cur_Amount Debit]]&gt;0,ROUND(Table1[[#This Row],[Cur_Amount Debit]],2),"")</f>
        <v/>
      </c>
      <c r="AW471" s="46" t="str">
        <f>IF(Table1[[#This Row],[Cur_Amount Credit]]&gt;0,ROUND(Table1[[#This Row],[Cur_Amount Credit]],2),"")</f>
        <v/>
      </c>
      <c r="AX471" s="46" t="str">
        <f>LEFT(Table1[[#This Row],[Cur]],3)</f>
        <v/>
      </c>
      <c r="AY471" s="59"/>
      <c r="AZ471" s="46"/>
      <c r="BA471" s="46" t="str">
        <f>IF(Table1[[#This Row],[Cur]]&lt;&gt;"",IF(Table1[[#This Row],[Cur]]="USD","",ExchangeRate),"")</f>
        <v/>
      </c>
      <c r="BB471" s="46" t="str">
        <f>IF(Table1[[#This Row],[Grant]]&lt;&gt;"",VLOOKUP(Table1[[#This Row],[Grant]],Grants!B:D,3),"")</f>
        <v/>
      </c>
      <c r="BC471" s="46" t="str">
        <f>TRIM(Table1[[#This Row],[Vendor ID]])</f>
        <v/>
      </c>
      <c r="BD471">
        <f>IF(Table1[[#This Row],[Reference Number]]=Q470,BD470,BD470+1)</f>
        <v>0</v>
      </c>
    </row>
    <row r="472" spans="1:56" ht="11.25" customHeight="1" x14ac:dyDescent="0.25">
      <c r="A472" s="1"/>
      <c r="B472" s="88" t="str">
        <f>IF(Table1[[#This Row],[Posting Date]]&lt;&gt;"",IF(Table1[[#This Row],[Reference Number]]=Q471,B471+1,1),"")</f>
        <v/>
      </c>
      <c r="C472" s="61"/>
      <c r="D472" s="61"/>
      <c r="E472" s="138"/>
      <c r="F472" s="141" t="str">
        <f>IFERROR(IF(VLOOKUP(Table1[[#This Row],[Budget Code Description]],Dimentions!$X$6:$AC$139,2,FALSE)="","",VLOOKUP(Table1[[#This Row],[Budget Code Description]],Dimentions!$X$6:$AC$139,2,FALSE)),"")</f>
        <v/>
      </c>
      <c r="G472" s="141"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1" t="str">
        <f>IFERROR(VLOOKUP(Table1[[#This Row],[Budget Code Description]],Table6[#All],8,FALSE),"")</f>
        <v/>
      </c>
      <c r="L472" s="63"/>
      <c r="M472" s="65" t="str">
        <f>IFERROR(VLOOKUP(Table1[[#This Row],[Staff ID]],Table2[],2,FALSE),"")</f>
        <v/>
      </c>
      <c r="N472" s="209" t="str">
        <f>IFERROR(IF(VLOOKUP(Table1[[#This Row],[Budget Code Description]],Dimentions!$X$6:$AC$134,4,FALSE)="","",VLOOKUP(Table1[[#This Row],[Budget Code Description]],Dimentions!$X$6:$AC$134,4,FALSE)),"")</f>
        <v/>
      </c>
      <c r="O472" s="65" t="str">
        <f>IFERROR(VLOOKUP(Table1[[#This Row],[Vendor ID]],Table549[],2,FALSE),"")</f>
        <v/>
      </c>
      <c r="P472" s="63"/>
      <c r="Q472" s="141" t="str">
        <f>IF(Table1[[#This Row],[Posting Date]]&lt;&gt;"",$D$9,"")</f>
        <v/>
      </c>
      <c r="R472" s="157" t="str">
        <f>IF(Table1[[#This Row],[Posting Date]]&lt;&gt;"",$D$10,"")</f>
        <v/>
      </c>
      <c r="S472" s="66"/>
      <c r="T472" s="63"/>
      <c r="U472" s="67"/>
      <c r="V472" s="67"/>
      <c r="W472" s="67" t="str">
        <f t="shared" si="11"/>
        <v/>
      </c>
      <c r="X472" s="159" t="str">
        <f>IF(E472="","",(IF(Table1[[#This Row],[Cur]]="USD",Table1[[#This Row],[Cur_Amount Debit]],Table1[[#This Row],[Cur_Amount Debit]]/Table1[[#This Row],[Exchange Rate]])))</f>
        <v/>
      </c>
      <c r="Y472" s="159" t="str">
        <f>IF(E472="","",(IF(Table1[[#This Row],[Cur]]="USD",Table1[[#This Row],[Cur_Amount Credit]],Table1[[#This Row],[Cur_Amount Credit]]/ExchangeRate)))</f>
        <v/>
      </c>
      <c r="Z472" s="201" t="str">
        <f>IF(E472="","",(Table1[[#This Row],[Debit USD]]-Table1[[#This Row],[Credit USD]]))</f>
        <v/>
      </c>
      <c r="AA472" s="226"/>
      <c r="AB472" s="255"/>
      <c r="AC472" s="1"/>
      <c r="AD472" s="15"/>
      <c r="AE472" s="15" t="str">
        <f>IF(AND(OR(Table1[[#This Row],[Account]]="15030",Table1[[#This Row],[Account]]="15035",Table1[[#This Row],[Account]]="20150"),Table1[[#This Row],[Vendor ID]]=""),1,"")</f>
        <v/>
      </c>
      <c r="AF472" s="15"/>
      <c r="AG472" s="15"/>
      <c r="AH472" s="15"/>
      <c r="AI472" s="46" t="str">
        <f>IF(Table1[[#This Row],[Posting Date]]&lt;&gt;"","GJ-"&amp;CountryID,"")</f>
        <v/>
      </c>
      <c r="AJ472" s="59" t="str">
        <f>IF(Table1[[#This Row],[Posting Date]]&lt;&gt;"",Table1[[#This Row],[Posting Date]],"")</f>
        <v/>
      </c>
      <c r="AK472" s="46"/>
      <c r="AL472" s="46" t="str">
        <f>IF(Table1[[#This Row],[Description]]&lt;&gt;"",Table1[[#This Row],[Description]],"")</f>
        <v/>
      </c>
      <c r="AM472" s="46" t="str">
        <f>IF(Table1[[#This Row],[Posting Date]]&lt;&gt;"",Table1[[#This Row],[Reference Number]],"")</f>
        <v/>
      </c>
      <c r="AN472" s="46" t="str">
        <f>TRIM(Table1[[#This Row],[Line '#]])</f>
        <v/>
      </c>
      <c r="AO472" s="46" t="str">
        <f>TRIM(Table1[[#This Row],[Account]])</f>
        <v/>
      </c>
      <c r="AP472" s="46" t="str">
        <f>IF(Table1[[#This Row],[Posting Date]]&lt;&gt;"",$D$5,"")</f>
        <v/>
      </c>
      <c r="AQ472" s="46" t="str">
        <f>TRIM(Table1[[#This Row],[Departments-Prgrams]])</f>
        <v/>
      </c>
      <c r="AR472" s="46" t="str">
        <f>TRIM(Table1[[#This Row],[Grant]])</f>
        <v/>
      </c>
      <c r="AS472" s="46" t="str">
        <f>TRIM(Table1[[#This Row],[Staff ID]])</f>
        <v/>
      </c>
      <c r="AT472" s="46" t="str">
        <f>IF(TRIM(Table1[[#This Row],[Budget Code]])=0,"",TRIM(Table1[[#This Row],[Budget Code]]))</f>
        <v/>
      </c>
      <c r="AU472" s="46" t="str">
        <f>IF(Table1[[#This Row],[Line Description]]&lt;&gt;"",Table1[[#This Row],[Line Description]],"")</f>
        <v/>
      </c>
      <c r="AV472" s="46" t="str">
        <f>IF(Table1[[#This Row],[Cur_Amount Debit]]&gt;0,ROUND(Table1[[#This Row],[Cur_Amount Debit]],2),"")</f>
        <v/>
      </c>
      <c r="AW472" s="46" t="str">
        <f>IF(Table1[[#This Row],[Cur_Amount Credit]]&gt;0,ROUND(Table1[[#This Row],[Cur_Amount Credit]],2),"")</f>
        <v/>
      </c>
      <c r="AX472" s="46" t="str">
        <f>LEFT(Table1[[#This Row],[Cur]],3)</f>
        <v/>
      </c>
      <c r="AY472" s="59"/>
      <c r="AZ472" s="46"/>
      <c r="BA472" s="46" t="str">
        <f>IF(Table1[[#This Row],[Cur]]&lt;&gt;"",IF(Table1[[#This Row],[Cur]]="USD","",ExchangeRate),"")</f>
        <v/>
      </c>
      <c r="BB472" s="46" t="str">
        <f>IF(Table1[[#This Row],[Grant]]&lt;&gt;"",VLOOKUP(Table1[[#This Row],[Grant]],Grants!B:D,3),"")</f>
        <v/>
      </c>
      <c r="BC472" s="46" t="str">
        <f>TRIM(Table1[[#This Row],[Vendor ID]])</f>
        <v/>
      </c>
      <c r="BD472">
        <f>IF(Table1[[#This Row],[Reference Number]]=Q471,BD471,BD471+1)</f>
        <v>0</v>
      </c>
    </row>
    <row r="473" spans="1:56" ht="11.25" customHeight="1" x14ac:dyDescent="0.25">
      <c r="A473" s="1"/>
      <c r="B473" s="88" t="str">
        <f>IF(Table1[[#This Row],[Posting Date]]&lt;&gt;"",IF(Table1[[#This Row],[Reference Number]]=Q472,B472+1,1),"")</f>
        <v/>
      </c>
      <c r="C473" s="61"/>
      <c r="D473" s="61"/>
      <c r="E473" s="138"/>
      <c r="F473" s="141" t="str">
        <f>IFERROR(IF(VLOOKUP(Table1[[#This Row],[Budget Code Description]],Dimentions!$X$6:$AC$139,2,FALSE)="","",VLOOKUP(Table1[[#This Row],[Budget Code Description]],Dimentions!$X$6:$AC$139,2,FALSE)),"")</f>
        <v/>
      </c>
      <c r="G473" s="141"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1" t="str">
        <f>IFERROR(VLOOKUP(Table1[[#This Row],[Budget Code Description]],Table6[#All],8,FALSE),"")</f>
        <v/>
      </c>
      <c r="L473" s="63"/>
      <c r="M473" s="65" t="str">
        <f>IFERROR(VLOOKUP(Table1[[#This Row],[Staff ID]],Table2[],2,FALSE),"")</f>
        <v/>
      </c>
      <c r="N473" s="209" t="str">
        <f>IFERROR(IF(VLOOKUP(Table1[[#This Row],[Budget Code Description]],Dimentions!$X$6:$AC$134,4,FALSE)="","",VLOOKUP(Table1[[#This Row],[Budget Code Description]],Dimentions!$X$6:$AC$134,4,FALSE)),"")</f>
        <v/>
      </c>
      <c r="O473" s="65" t="str">
        <f>IFERROR(VLOOKUP(Table1[[#This Row],[Vendor ID]],Table549[],2,FALSE),"")</f>
        <v/>
      </c>
      <c r="P473" s="63"/>
      <c r="Q473" s="141" t="str">
        <f>IF(Table1[[#This Row],[Posting Date]]&lt;&gt;"",$D$9,"")</f>
        <v/>
      </c>
      <c r="R473" s="157" t="str">
        <f>IF(Table1[[#This Row],[Posting Date]]&lt;&gt;"",$D$10,"")</f>
        <v/>
      </c>
      <c r="S473" s="66"/>
      <c r="T473" s="63"/>
      <c r="U473" s="67"/>
      <c r="V473" s="67"/>
      <c r="W473" s="67" t="str">
        <f t="shared" si="11"/>
        <v/>
      </c>
      <c r="X473" s="159" t="str">
        <f>IF(E473="","",(IF(Table1[[#This Row],[Cur]]="USD",Table1[[#This Row],[Cur_Amount Debit]],Table1[[#This Row],[Cur_Amount Debit]]/Table1[[#This Row],[Exchange Rate]])))</f>
        <v/>
      </c>
      <c r="Y473" s="159" t="str">
        <f>IF(E473="","",(IF(Table1[[#This Row],[Cur]]="USD",Table1[[#This Row],[Cur_Amount Credit]],Table1[[#This Row],[Cur_Amount Credit]]/ExchangeRate)))</f>
        <v/>
      </c>
      <c r="Z473" s="201" t="str">
        <f>IF(E473="","",(Table1[[#This Row],[Debit USD]]-Table1[[#This Row],[Credit USD]]))</f>
        <v/>
      </c>
      <c r="AA473" s="226"/>
      <c r="AB473" s="255"/>
      <c r="AC473" s="1"/>
      <c r="AD473" s="15"/>
      <c r="AE473" s="15" t="str">
        <f>IF(AND(OR(Table1[[#This Row],[Account]]="15030",Table1[[#This Row],[Account]]="15035",Table1[[#This Row],[Account]]="20150"),Table1[[#This Row],[Vendor ID]]=""),1,"")</f>
        <v/>
      </c>
      <c r="AF473" s="15"/>
      <c r="AG473" s="15"/>
      <c r="AH473" s="15"/>
      <c r="AI473" s="46" t="str">
        <f>IF(Table1[[#This Row],[Posting Date]]&lt;&gt;"","GJ-"&amp;CountryID,"")</f>
        <v/>
      </c>
      <c r="AJ473" s="59" t="str">
        <f>IF(Table1[[#This Row],[Posting Date]]&lt;&gt;"",Table1[[#This Row],[Posting Date]],"")</f>
        <v/>
      </c>
      <c r="AK473" s="46"/>
      <c r="AL473" s="46" t="str">
        <f>IF(Table1[[#This Row],[Description]]&lt;&gt;"",Table1[[#This Row],[Description]],"")</f>
        <v/>
      </c>
      <c r="AM473" s="46" t="str">
        <f>IF(Table1[[#This Row],[Posting Date]]&lt;&gt;"",Table1[[#This Row],[Reference Number]],"")</f>
        <v/>
      </c>
      <c r="AN473" s="46" t="str">
        <f>TRIM(Table1[[#This Row],[Line '#]])</f>
        <v/>
      </c>
      <c r="AO473" s="46" t="str">
        <f>TRIM(Table1[[#This Row],[Account]])</f>
        <v/>
      </c>
      <c r="AP473" s="46" t="str">
        <f>IF(Table1[[#This Row],[Posting Date]]&lt;&gt;"",$D$5,"")</f>
        <v/>
      </c>
      <c r="AQ473" s="46" t="str">
        <f>TRIM(Table1[[#This Row],[Departments-Prgrams]])</f>
        <v/>
      </c>
      <c r="AR473" s="46" t="str">
        <f>TRIM(Table1[[#This Row],[Grant]])</f>
        <v/>
      </c>
      <c r="AS473" s="46" t="str">
        <f>TRIM(Table1[[#This Row],[Staff ID]])</f>
        <v/>
      </c>
      <c r="AT473" s="46" t="str">
        <f>IF(TRIM(Table1[[#This Row],[Budget Code]])=0,"",TRIM(Table1[[#This Row],[Budget Code]]))</f>
        <v/>
      </c>
      <c r="AU473" s="46" t="str">
        <f>IF(Table1[[#This Row],[Line Description]]&lt;&gt;"",Table1[[#This Row],[Line Description]],"")</f>
        <v/>
      </c>
      <c r="AV473" s="46" t="str">
        <f>IF(Table1[[#This Row],[Cur_Amount Debit]]&gt;0,ROUND(Table1[[#This Row],[Cur_Amount Debit]],2),"")</f>
        <v/>
      </c>
      <c r="AW473" s="46" t="str">
        <f>IF(Table1[[#This Row],[Cur_Amount Credit]]&gt;0,ROUND(Table1[[#This Row],[Cur_Amount Credit]],2),"")</f>
        <v/>
      </c>
      <c r="AX473" s="46" t="str">
        <f>LEFT(Table1[[#This Row],[Cur]],3)</f>
        <v/>
      </c>
      <c r="AY473" s="59"/>
      <c r="AZ473" s="46"/>
      <c r="BA473" s="46" t="str">
        <f>IF(Table1[[#This Row],[Cur]]&lt;&gt;"",IF(Table1[[#This Row],[Cur]]="USD","",ExchangeRate),"")</f>
        <v/>
      </c>
      <c r="BB473" s="46" t="str">
        <f>IF(Table1[[#This Row],[Grant]]&lt;&gt;"",VLOOKUP(Table1[[#This Row],[Grant]],Grants!B:D,3),"")</f>
        <v/>
      </c>
      <c r="BC473" s="46" t="str">
        <f>TRIM(Table1[[#This Row],[Vendor ID]])</f>
        <v/>
      </c>
      <c r="BD473">
        <f>IF(Table1[[#This Row],[Reference Number]]=Q472,BD472,BD472+1)</f>
        <v>0</v>
      </c>
    </row>
    <row r="474" spans="1:56" ht="11.25" customHeight="1" x14ac:dyDescent="0.25">
      <c r="A474" s="1"/>
      <c r="B474" s="88" t="str">
        <f>IF(Table1[[#This Row],[Posting Date]]&lt;&gt;"",IF(Table1[[#This Row],[Reference Number]]=Q473,B473+1,1),"")</f>
        <v/>
      </c>
      <c r="C474" s="61"/>
      <c r="D474" s="61"/>
      <c r="E474" s="138"/>
      <c r="F474" s="141" t="str">
        <f>IFERROR(IF(VLOOKUP(Table1[[#This Row],[Budget Code Description]],Dimentions!$X$6:$AC$139,2,FALSE)="","",VLOOKUP(Table1[[#This Row],[Budget Code Description]],Dimentions!$X$6:$AC$139,2,FALSE)),"")</f>
        <v/>
      </c>
      <c r="G474" s="141"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1" t="str">
        <f>IFERROR(VLOOKUP(Table1[[#This Row],[Budget Code Description]],Table6[#All],8,FALSE),"")</f>
        <v/>
      </c>
      <c r="L474" s="63"/>
      <c r="M474" s="65" t="str">
        <f>IFERROR(VLOOKUP(Table1[[#This Row],[Staff ID]],Table2[],2,FALSE),"")</f>
        <v/>
      </c>
      <c r="N474" s="209" t="str">
        <f>IFERROR(IF(VLOOKUP(Table1[[#This Row],[Budget Code Description]],Dimentions!$X$6:$AC$134,4,FALSE)="","",VLOOKUP(Table1[[#This Row],[Budget Code Description]],Dimentions!$X$6:$AC$134,4,FALSE)),"")</f>
        <v/>
      </c>
      <c r="O474" s="65" t="str">
        <f>IFERROR(VLOOKUP(Table1[[#This Row],[Vendor ID]],Table549[],2,FALSE),"")</f>
        <v/>
      </c>
      <c r="P474" s="63"/>
      <c r="Q474" s="141" t="str">
        <f>IF(Table1[[#This Row],[Posting Date]]&lt;&gt;"",$D$9,"")</f>
        <v/>
      </c>
      <c r="R474" s="157" t="str">
        <f>IF(Table1[[#This Row],[Posting Date]]&lt;&gt;"",$D$10,"")</f>
        <v/>
      </c>
      <c r="S474" s="66"/>
      <c r="T474" s="63"/>
      <c r="U474" s="67"/>
      <c r="V474" s="67"/>
      <c r="W474" s="67" t="str">
        <f t="shared" si="11"/>
        <v/>
      </c>
      <c r="X474" s="159" t="str">
        <f>IF(E474="","",(IF(Table1[[#This Row],[Cur]]="USD",Table1[[#This Row],[Cur_Amount Debit]],Table1[[#This Row],[Cur_Amount Debit]]/Table1[[#This Row],[Exchange Rate]])))</f>
        <v/>
      </c>
      <c r="Y474" s="159" t="str">
        <f>IF(E474="","",(IF(Table1[[#This Row],[Cur]]="USD",Table1[[#This Row],[Cur_Amount Credit]],Table1[[#This Row],[Cur_Amount Credit]]/ExchangeRate)))</f>
        <v/>
      </c>
      <c r="Z474" s="201" t="str">
        <f>IF(E474="","",(Table1[[#This Row],[Debit USD]]-Table1[[#This Row],[Credit USD]]))</f>
        <v/>
      </c>
      <c r="AA474" s="226"/>
      <c r="AB474" s="255"/>
      <c r="AC474" s="1"/>
      <c r="AD474" s="15"/>
      <c r="AE474" s="15" t="str">
        <f>IF(AND(OR(Table1[[#This Row],[Account]]="15030",Table1[[#This Row],[Account]]="15035",Table1[[#This Row],[Account]]="20150"),Table1[[#This Row],[Vendor ID]]=""),1,"")</f>
        <v/>
      </c>
      <c r="AF474" s="15"/>
      <c r="AG474" s="15"/>
      <c r="AH474" s="15"/>
      <c r="AI474" s="46" t="str">
        <f>IF(Table1[[#This Row],[Posting Date]]&lt;&gt;"","GJ-"&amp;CountryID,"")</f>
        <v/>
      </c>
      <c r="AJ474" s="59" t="str">
        <f>IF(Table1[[#This Row],[Posting Date]]&lt;&gt;"",Table1[[#This Row],[Posting Date]],"")</f>
        <v/>
      </c>
      <c r="AK474" s="46"/>
      <c r="AL474" s="46" t="str">
        <f>IF(Table1[[#This Row],[Description]]&lt;&gt;"",Table1[[#This Row],[Description]],"")</f>
        <v/>
      </c>
      <c r="AM474" s="46" t="str">
        <f>IF(Table1[[#This Row],[Posting Date]]&lt;&gt;"",Table1[[#This Row],[Reference Number]],"")</f>
        <v/>
      </c>
      <c r="AN474" s="46" t="str">
        <f>TRIM(Table1[[#This Row],[Line '#]])</f>
        <v/>
      </c>
      <c r="AO474" s="46" t="str">
        <f>TRIM(Table1[[#This Row],[Account]])</f>
        <v/>
      </c>
      <c r="AP474" s="46" t="str">
        <f>IF(Table1[[#This Row],[Posting Date]]&lt;&gt;"",$D$5,"")</f>
        <v/>
      </c>
      <c r="AQ474" s="46" t="str">
        <f>TRIM(Table1[[#This Row],[Departments-Prgrams]])</f>
        <v/>
      </c>
      <c r="AR474" s="46" t="str">
        <f>TRIM(Table1[[#This Row],[Grant]])</f>
        <v/>
      </c>
      <c r="AS474" s="46" t="str">
        <f>TRIM(Table1[[#This Row],[Staff ID]])</f>
        <v/>
      </c>
      <c r="AT474" s="46" t="str">
        <f>IF(TRIM(Table1[[#This Row],[Budget Code]])=0,"",TRIM(Table1[[#This Row],[Budget Code]]))</f>
        <v/>
      </c>
      <c r="AU474" s="46" t="str">
        <f>IF(Table1[[#This Row],[Line Description]]&lt;&gt;"",Table1[[#This Row],[Line Description]],"")</f>
        <v/>
      </c>
      <c r="AV474" s="46" t="str">
        <f>IF(Table1[[#This Row],[Cur_Amount Debit]]&gt;0,ROUND(Table1[[#This Row],[Cur_Amount Debit]],2),"")</f>
        <v/>
      </c>
      <c r="AW474" s="46" t="str">
        <f>IF(Table1[[#This Row],[Cur_Amount Credit]]&gt;0,ROUND(Table1[[#This Row],[Cur_Amount Credit]],2),"")</f>
        <v/>
      </c>
      <c r="AX474" s="46" t="str">
        <f>LEFT(Table1[[#This Row],[Cur]],3)</f>
        <v/>
      </c>
      <c r="AY474" s="59"/>
      <c r="AZ474" s="46"/>
      <c r="BA474" s="46" t="str">
        <f>IF(Table1[[#This Row],[Cur]]&lt;&gt;"",IF(Table1[[#This Row],[Cur]]="USD","",ExchangeRate),"")</f>
        <v/>
      </c>
      <c r="BB474" s="46" t="str">
        <f>IF(Table1[[#This Row],[Grant]]&lt;&gt;"",VLOOKUP(Table1[[#This Row],[Grant]],Grants!B:D,3),"")</f>
        <v/>
      </c>
      <c r="BC474" s="46" t="str">
        <f>TRIM(Table1[[#This Row],[Vendor ID]])</f>
        <v/>
      </c>
      <c r="BD474">
        <f>IF(Table1[[#This Row],[Reference Number]]=Q473,BD473,BD473+1)</f>
        <v>0</v>
      </c>
    </row>
    <row r="475" spans="1:56" ht="11.25" customHeight="1" x14ac:dyDescent="0.25">
      <c r="A475" s="1"/>
      <c r="B475" s="88" t="str">
        <f>IF(Table1[[#This Row],[Posting Date]]&lt;&gt;"",IF(Table1[[#This Row],[Reference Number]]=Q474,B474+1,1),"")</f>
        <v/>
      </c>
      <c r="C475" s="61"/>
      <c r="D475" s="61"/>
      <c r="E475" s="138"/>
      <c r="F475" s="141" t="str">
        <f>IFERROR(IF(VLOOKUP(Table1[[#This Row],[Budget Code Description]],Dimentions!$X$6:$AC$139,2,FALSE)="","",VLOOKUP(Table1[[#This Row],[Budget Code Description]],Dimentions!$X$6:$AC$139,2,FALSE)),"")</f>
        <v/>
      </c>
      <c r="G475" s="141"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1" t="str">
        <f>IFERROR(VLOOKUP(Table1[[#This Row],[Budget Code Description]],Table6[#All],8,FALSE),"")</f>
        <v/>
      </c>
      <c r="L475" s="63"/>
      <c r="M475" s="65" t="str">
        <f>IFERROR(VLOOKUP(Table1[[#This Row],[Staff ID]],Table2[],2,FALSE),"")</f>
        <v/>
      </c>
      <c r="N475" s="209" t="str">
        <f>IFERROR(IF(VLOOKUP(Table1[[#This Row],[Budget Code Description]],Dimentions!$X$6:$AC$134,4,FALSE)="","",VLOOKUP(Table1[[#This Row],[Budget Code Description]],Dimentions!$X$6:$AC$134,4,FALSE)),"")</f>
        <v/>
      </c>
      <c r="O475" s="65" t="str">
        <f>IFERROR(VLOOKUP(Table1[[#This Row],[Vendor ID]],Table549[],2,FALSE),"")</f>
        <v/>
      </c>
      <c r="P475" s="63"/>
      <c r="Q475" s="141" t="str">
        <f>IF(Table1[[#This Row],[Posting Date]]&lt;&gt;"",$D$9,"")</f>
        <v/>
      </c>
      <c r="R475" s="157" t="str">
        <f>IF(Table1[[#This Row],[Posting Date]]&lt;&gt;"",$D$10,"")</f>
        <v/>
      </c>
      <c r="S475" s="66"/>
      <c r="T475" s="63"/>
      <c r="U475" s="67"/>
      <c r="V475" s="67"/>
      <c r="W475" s="67" t="str">
        <f t="shared" si="11"/>
        <v/>
      </c>
      <c r="X475" s="159" t="str">
        <f>IF(E475="","",(IF(Table1[[#This Row],[Cur]]="USD",Table1[[#This Row],[Cur_Amount Debit]],Table1[[#This Row],[Cur_Amount Debit]]/Table1[[#This Row],[Exchange Rate]])))</f>
        <v/>
      </c>
      <c r="Y475" s="159" t="str">
        <f>IF(E475="","",(IF(Table1[[#This Row],[Cur]]="USD",Table1[[#This Row],[Cur_Amount Credit]],Table1[[#This Row],[Cur_Amount Credit]]/ExchangeRate)))</f>
        <v/>
      </c>
      <c r="Z475" s="201" t="str">
        <f>IF(E475="","",(Table1[[#This Row],[Debit USD]]-Table1[[#This Row],[Credit USD]]))</f>
        <v/>
      </c>
      <c r="AA475" s="226"/>
      <c r="AB475" s="255"/>
      <c r="AC475" s="1"/>
      <c r="AD475" s="15"/>
      <c r="AE475" s="15" t="str">
        <f>IF(AND(OR(Table1[[#This Row],[Account]]="15030",Table1[[#This Row],[Account]]="15035",Table1[[#This Row],[Account]]="20150"),Table1[[#This Row],[Vendor ID]]=""),1,"")</f>
        <v/>
      </c>
      <c r="AF475" s="15"/>
      <c r="AG475" s="15"/>
      <c r="AH475" s="15"/>
      <c r="AI475" s="46" t="str">
        <f>IF(Table1[[#This Row],[Posting Date]]&lt;&gt;"","GJ-"&amp;CountryID,"")</f>
        <v/>
      </c>
      <c r="AJ475" s="59" t="str">
        <f>IF(Table1[[#This Row],[Posting Date]]&lt;&gt;"",Table1[[#This Row],[Posting Date]],"")</f>
        <v/>
      </c>
      <c r="AK475" s="46"/>
      <c r="AL475" s="46" t="str">
        <f>IF(Table1[[#This Row],[Description]]&lt;&gt;"",Table1[[#This Row],[Description]],"")</f>
        <v/>
      </c>
      <c r="AM475" s="46" t="str">
        <f>IF(Table1[[#This Row],[Posting Date]]&lt;&gt;"",Table1[[#This Row],[Reference Number]],"")</f>
        <v/>
      </c>
      <c r="AN475" s="46" t="str">
        <f>TRIM(Table1[[#This Row],[Line '#]])</f>
        <v/>
      </c>
      <c r="AO475" s="46" t="str">
        <f>TRIM(Table1[[#This Row],[Account]])</f>
        <v/>
      </c>
      <c r="AP475" s="46" t="str">
        <f>IF(Table1[[#This Row],[Posting Date]]&lt;&gt;"",$D$5,"")</f>
        <v/>
      </c>
      <c r="AQ475" s="46" t="str">
        <f>TRIM(Table1[[#This Row],[Departments-Prgrams]])</f>
        <v/>
      </c>
      <c r="AR475" s="46" t="str">
        <f>TRIM(Table1[[#This Row],[Grant]])</f>
        <v/>
      </c>
      <c r="AS475" s="46" t="str">
        <f>TRIM(Table1[[#This Row],[Staff ID]])</f>
        <v/>
      </c>
      <c r="AT475" s="46" t="str">
        <f>IF(TRIM(Table1[[#This Row],[Budget Code]])=0,"",TRIM(Table1[[#This Row],[Budget Code]]))</f>
        <v/>
      </c>
      <c r="AU475" s="46" t="str">
        <f>IF(Table1[[#This Row],[Line Description]]&lt;&gt;"",Table1[[#This Row],[Line Description]],"")</f>
        <v/>
      </c>
      <c r="AV475" s="46" t="str">
        <f>IF(Table1[[#This Row],[Cur_Amount Debit]]&gt;0,ROUND(Table1[[#This Row],[Cur_Amount Debit]],2),"")</f>
        <v/>
      </c>
      <c r="AW475" s="46" t="str">
        <f>IF(Table1[[#This Row],[Cur_Amount Credit]]&gt;0,ROUND(Table1[[#This Row],[Cur_Amount Credit]],2),"")</f>
        <v/>
      </c>
      <c r="AX475" s="46" t="str">
        <f>LEFT(Table1[[#This Row],[Cur]],3)</f>
        <v/>
      </c>
      <c r="AY475" s="59"/>
      <c r="AZ475" s="46"/>
      <c r="BA475" s="46" t="str">
        <f>IF(Table1[[#This Row],[Cur]]&lt;&gt;"",IF(Table1[[#This Row],[Cur]]="USD","",ExchangeRate),"")</f>
        <v/>
      </c>
      <c r="BB475" s="46" t="str">
        <f>IF(Table1[[#This Row],[Grant]]&lt;&gt;"",VLOOKUP(Table1[[#This Row],[Grant]],Grants!B:D,3),"")</f>
        <v/>
      </c>
      <c r="BC475" s="46" t="str">
        <f>TRIM(Table1[[#This Row],[Vendor ID]])</f>
        <v/>
      </c>
      <c r="BD475">
        <f>IF(Table1[[#This Row],[Reference Number]]=Q474,BD474,BD474+1)</f>
        <v>0</v>
      </c>
    </row>
    <row r="476" spans="1:56" ht="11.25" customHeight="1" x14ac:dyDescent="0.25">
      <c r="A476" s="1"/>
      <c r="B476" s="88" t="str">
        <f>IF(Table1[[#This Row],[Posting Date]]&lt;&gt;"",IF(Table1[[#This Row],[Reference Number]]=Q475,B475+1,1),"")</f>
        <v/>
      </c>
      <c r="C476" s="61"/>
      <c r="D476" s="61"/>
      <c r="E476" s="138"/>
      <c r="F476" s="141" t="str">
        <f>IFERROR(IF(VLOOKUP(Table1[[#This Row],[Budget Code Description]],Dimentions!$X$6:$AC$139,2,FALSE)="","",VLOOKUP(Table1[[#This Row],[Budget Code Description]],Dimentions!$X$6:$AC$139,2,FALSE)),"")</f>
        <v/>
      </c>
      <c r="G476" s="141"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1" t="str">
        <f>IFERROR(VLOOKUP(Table1[[#This Row],[Budget Code Description]],Table6[#All],8,FALSE),"")</f>
        <v/>
      </c>
      <c r="L476" s="63"/>
      <c r="M476" s="65" t="str">
        <f>IFERROR(VLOOKUP(Table1[[#This Row],[Staff ID]],Table2[],2,FALSE),"")</f>
        <v/>
      </c>
      <c r="N476" s="209" t="str">
        <f>IFERROR(IF(VLOOKUP(Table1[[#This Row],[Budget Code Description]],Dimentions!$X$6:$AC$134,4,FALSE)="","",VLOOKUP(Table1[[#This Row],[Budget Code Description]],Dimentions!$X$6:$AC$134,4,FALSE)),"")</f>
        <v/>
      </c>
      <c r="O476" s="65" t="str">
        <f>IFERROR(VLOOKUP(Table1[[#This Row],[Vendor ID]],Table549[],2,FALSE),"")</f>
        <v/>
      </c>
      <c r="P476" s="63"/>
      <c r="Q476" s="141" t="str">
        <f>IF(Table1[[#This Row],[Posting Date]]&lt;&gt;"",$D$9,"")</f>
        <v/>
      </c>
      <c r="R476" s="157" t="str">
        <f>IF(Table1[[#This Row],[Posting Date]]&lt;&gt;"",$D$10,"")</f>
        <v/>
      </c>
      <c r="S476" s="66"/>
      <c r="T476" s="63"/>
      <c r="U476" s="67"/>
      <c r="V476" s="67"/>
      <c r="W476" s="67" t="str">
        <f t="shared" si="11"/>
        <v/>
      </c>
      <c r="X476" s="159" t="str">
        <f>IF(E476="","",(IF(Table1[[#This Row],[Cur]]="USD",Table1[[#This Row],[Cur_Amount Debit]],Table1[[#This Row],[Cur_Amount Debit]]/Table1[[#This Row],[Exchange Rate]])))</f>
        <v/>
      </c>
      <c r="Y476" s="159" t="str">
        <f>IF(E476="","",(IF(Table1[[#This Row],[Cur]]="USD",Table1[[#This Row],[Cur_Amount Credit]],Table1[[#This Row],[Cur_Amount Credit]]/ExchangeRate)))</f>
        <v/>
      </c>
      <c r="Z476" s="201" t="str">
        <f>IF(E476="","",(Table1[[#This Row],[Debit USD]]-Table1[[#This Row],[Credit USD]]))</f>
        <v/>
      </c>
      <c r="AA476" s="226"/>
      <c r="AB476" s="255"/>
      <c r="AC476" s="1"/>
      <c r="AD476" s="15"/>
      <c r="AE476" s="15" t="str">
        <f>IF(AND(OR(Table1[[#This Row],[Account]]="15030",Table1[[#This Row],[Account]]="15035",Table1[[#This Row],[Account]]="20150"),Table1[[#This Row],[Vendor ID]]=""),1,"")</f>
        <v/>
      </c>
      <c r="AF476" s="15"/>
      <c r="AG476" s="15"/>
      <c r="AH476" s="15"/>
      <c r="AI476" s="46" t="str">
        <f>IF(Table1[[#This Row],[Posting Date]]&lt;&gt;"","GJ-"&amp;CountryID,"")</f>
        <v/>
      </c>
      <c r="AJ476" s="59" t="str">
        <f>IF(Table1[[#This Row],[Posting Date]]&lt;&gt;"",Table1[[#This Row],[Posting Date]],"")</f>
        <v/>
      </c>
      <c r="AK476" s="46"/>
      <c r="AL476" s="46" t="str">
        <f>IF(Table1[[#This Row],[Description]]&lt;&gt;"",Table1[[#This Row],[Description]],"")</f>
        <v/>
      </c>
      <c r="AM476" s="46" t="str">
        <f>IF(Table1[[#This Row],[Posting Date]]&lt;&gt;"",Table1[[#This Row],[Reference Number]],"")</f>
        <v/>
      </c>
      <c r="AN476" s="46" t="str">
        <f>TRIM(Table1[[#This Row],[Line '#]])</f>
        <v/>
      </c>
      <c r="AO476" s="46" t="str">
        <f>TRIM(Table1[[#This Row],[Account]])</f>
        <v/>
      </c>
      <c r="AP476" s="46" t="str">
        <f>IF(Table1[[#This Row],[Posting Date]]&lt;&gt;"",$D$5,"")</f>
        <v/>
      </c>
      <c r="AQ476" s="46" t="str">
        <f>TRIM(Table1[[#This Row],[Departments-Prgrams]])</f>
        <v/>
      </c>
      <c r="AR476" s="46" t="str">
        <f>TRIM(Table1[[#This Row],[Grant]])</f>
        <v/>
      </c>
      <c r="AS476" s="46" t="str">
        <f>TRIM(Table1[[#This Row],[Staff ID]])</f>
        <v/>
      </c>
      <c r="AT476" s="46" t="str">
        <f>IF(TRIM(Table1[[#This Row],[Budget Code]])=0,"",TRIM(Table1[[#This Row],[Budget Code]]))</f>
        <v/>
      </c>
      <c r="AU476" s="46" t="str">
        <f>IF(Table1[[#This Row],[Line Description]]&lt;&gt;"",Table1[[#This Row],[Line Description]],"")</f>
        <v/>
      </c>
      <c r="AV476" s="46" t="str">
        <f>IF(Table1[[#This Row],[Cur_Amount Debit]]&gt;0,ROUND(Table1[[#This Row],[Cur_Amount Debit]],2),"")</f>
        <v/>
      </c>
      <c r="AW476" s="46" t="str">
        <f>IF(Table1[[#This Row],[Cur_Amount Credit]]&gt;0,ROUND(Table1[[#This Row],[Cur_Amount Credit]],2),"")</f>
        <v/>
      </c>
      <c r="AX476" s="46" t="str">
        <f>LEFT(Table1[[#This Row],[Cur]],3)</f>
        <v/>
      </c>
      <c r="AY476" s="59"/>
      <c r="AZ476" s="46"/>
      <c r="BA476" s="46" t="str">
        <f>IF(Table1[[#This Row],[Cur]]&lt;&gt;"",IF(Table1[[#This Row],[Cur]]="USD","",ExchangeRate),"")</f>
        <v/>
      </c>
      <c r="BB476" s="46" t="str">
        <f>IF(Table1[[#This Row],[Grant]]&lt;&gt;"",VLOOKUP(Table1[[#This Row],[Grant]],Grants!B:D,3),"")</f>
        <v/>
      </c>
      <c r="BC476" s="46" t="str">
        <f>TRIM(Table1[[#This Row],[Vendor ID]])</f>
        <v/>
      </c>
      <c r="BD476">
        <f>IF(Table1[[#This Row],[Reference Number]]=Q475,BD475,BD475+1)</f>
        <v>0</v>
      </c>
    </row>
    <row r="477" spans="1:56" ht="11.25" customHeight="1" x14ac:dyDescent="0.25">
      <c r="A477" s="1"/>
      <c r="B477" s="88" t="str">
        <f>IF(Table1[[#This Row],[Posting Date]]&lt;&gt;"",IF(Table1[[#This Row],[Reference Number]]=Q476,B476+1,1),"")</f>
        <v/>
      </c>
      <c r="C477" s="61"/>
      <c r="D477" s="61"/>
      <c r="E477" s="138"/>
      <c r="F477" s="141" t="str">
        <f>IFERROR(IF(VLOOKUP(Table1[[#This Row],[Budget Code Description]],Dimentions!$X$6:$AC$139,2,FALSE)="","",VLOOKUP(Table1[[#This Row],[Budget Code Description]],Dimentions!$X$6:$AC$139,2,FALSE)),"")</f>
        <v/>
      </c>
      <c r="G477" s="141"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1" t="str">
        <f>IFERROR(VLOOKUP(Table1[[#This Row],[Budget Code Description]],Table6[#All],8,FALSE),"")</f>
        <v/>
      </c>
      <c r="L477" s="63"/>
      <c r="M477" s="65" t="str">
        <f>IFERROR(VLOOKUP(Table1[[#This Row],[Staff ID]],Table2[],2,FALSE),"")</f>
        <v/>
      </c>
      <c r="N477" s="209" t="str">
        <f>IFERROR(IF(VLOOKUP(Table1[[#This Row],[Budget Code Description]],Dimentions!$X$6:$AC$134,4,FALSE)="","",VLOOKUP(Table1[[#This Row],[Budget Code Description]],Dimentions!$X$6:$AC$134,4,FALSE)),"")</f>
        <v/>
      </c>
      <c r="O477" s="65" t="str">
        <f>IFERROR(VLOOKUP(Table1[[#This Row],[Vendor ID]],Table549[],2,FALSE),"")</f>
        <v/>
      </c>
      <c r="P477" s="63"/>
      <c r="Q477" s="141" t="str">
        <f>IF(Table1[[#This Row],[Posting Date]]&lt;&gt;"",$D$9,"")</f>
        <v/>
      </c>
      <c r="R477" s="157" t="str">
        <f>IF(Table1[[#This Row],[Posting Date]]&lt;&gt;"",$D$10,"")</f>
        <v/>
      </c>
      <c r="S477" s="66"/>
      <c r="T477" s="63"/>
      <c r="U477" s="67"/>
      <c r="V477" s="67"/>
      <c r="W477" s="67" t="str">
        <f t="shared" si="11"/>
        <v/>
      </c>
      <c r="X477" s="159" t="str">
        <f>IF(E477="","",(IF(Table1[[#This Row],[Cur]]="USD",Table1[[#This Row],[Cur_Amount Debit]],Table1[[#This Row],[Cur_Amount Debit]]/Table1[[#This Row],[Exchange Rate]])))</f>
        <v/>
      </c>
      <c r="Y477" s="159" t="str">
        <f>IF(E477="","",(IF(Table1[[#This Row],[Cur]]="USD",Table1[[#This Row],[Cur_Amount Credit]],Table1[[#This Row],[Cur_Amount Credit]]/ExchangeRate)))</f>
        <v/>
      </c>
      <c r="Z477" s="201" t="str">
        <f>IF(E477="","",(Table1[[#This Row],[Debit USD]]-Table1[[#This Row],[Credit USD]]))</f>
        <v/>
      </c>
      <c r="AA477" s="226"/>
      <c r="AB477" s="255"/>
      <c r="AC477" s="1"/>
      <c r="AD477" s="15"/>
      <c r="AE477" s="15" t="str">
        <f>IF(AND(OR(Table1[[#This Row],[Account]]="15030",Table1[[#This Row],[Account]]="15035",Table1[[#This Row],[Account]]="20150"),Table1[[#This Row],[Vendor ID]]=""),1,"")</f>
        <v/>
      </c>
      <c r="AF477" s="15"/>
      <c r="AG477" s="15"/>
      <c r="AH477" s="15"/>
      <c r="AI477" s="46" t="str">
        <f>IF(Table1[[#This Row],[Posting Date]]&lt;&gt;"","GJ-"&amp;CountryID,"")</f>
        <v/>
      </c>
      <c r="AJ477" s="59" t="str">
        <f>IF(Table1[[#This Row],[Posting Date]]&lt;&gt;"",Table1[[#This Row],[Posting Date]],"")</f>
        <v/>
      </c>
      <c r="AK477" s="46"/>
      <c r="AL477" s="46" t="str">
        <f>IF(Table1[[#This Row],[Description]]&lt;&gt;"",Table1[[#This Row],[Description]],"")</f>
        <v/>
      </c>
      <c r="AM477" s="46" t="str">
        <f>IF(Table1[[#This Row],[Posting Date]]&lt;&gt;"",Table1[[#This Row],[Reference Number]],"")</f>
        <v/>
      </c>
      <c r="AN477" s="46" t="str">
        <f>TRIM(Table1[[#This Row],[Line '#]])</f>
        <v/>
      </c>
      <c r="AO477" s="46" t="str">
        <f>TRIM(Table1[[#This Row],[Account]])</f>
        <v/>
      </c>
      <c r="AP477" s="46" t="str">
        <f>IF(Table1[[#This Row],[Posting Date]]&lt;&gt;"",$D$5,"")</f>
        <v/>
      </c>
      <c r="AQ477" s="46" t="str">
        <f>TRIM(Table1[[#This Row],[Departments-Prgrams]])</f>
        <v/>
      </c>
      <c r="AR477" s="46" t="str">
        <f>TRIM(Table1[[#This Row],[Grant]])</f>
        <v/>
      </c>
      <c r="AS477" s="46" t="str">
        <f>TRIM(Table1[[#This Row],[Staff ID]])</f>
        <v/>
      </c>
      <c r="AT477" s="46" t="str">
        <f>IF(TRIM(Table1[[#This Row],[Budget Code]])=0,"",TRIM(Table1[[#This Row],[Budget Code]]))</f>
        <v/>
      </c>
      <c r="AU477" s="46" t="str">
        <f>IF(Table1[[#This Row],[Line Description]]&lt;&gt;"",Table1[[#This Row],[Line Description]],"")</f>
        <v/>
      </c>
      <c r="AV477" s="46" t="str">
        <f>IF(Table1[[#This Row],[Cur_Amount Debit]]&gt;0,ROUND(Table1[[#This Row],[Cur_Amount Debit]],2),"")</f>
        <v/>
      </c>
      <c r="AW477" s="46" t="str">
        <f>IF(Table1[[#This Row],[Cur_Amount Credit]]&gt;0,ROUND(Table1[[#This Row],[Cur_Amount Credit]],2),"")</f>
        <v/>
      </c>
      <c r="AX477" s="46" t="str">
        <f>LEFT(Table1[[#This Row],[Cur]],3)</f>
        <v/>
      </c>
      <c r="AY477" s="59"/>
      <c r="AZ477" s="46"/>
      <c r="BA477" s="46" t="str">
        <f>IF(Table1[[#This Row],[Cur]]&lt;&gt;"",IF(Table1[[#This Row],[Cur]]="USD","",ExchangeRate),"")</f>
        <v/>
      </c>
      <c r="BB477" s="46" t="str">
        <f>IF(Table1[[#This Row],[Grant]]&lt;&gt;"",VLOOKUP(Table1[[#This Row],[Grant]],Grants!B:D,3),"")</f>
        <v/>
      </c>
      <c r="BC477" s="46" t="str">
        <f>TRIM(Table1[[#This Row],[Vendor ID]])</f>
        <v/>
      </c>
      <c r="BD477">
        <f>IF(Table1[[#This Row],[Reference Number]]=Q476,BD476,BD476+1)</f>
        <v>0</v>
      </c>
    </row>
    <row r="478" spans="1:56" ht="11.25" customHeight="1" x14ac:dyDescent="0.25">
      <c r="A478" s="1"/>
      <c r="B478" s="88" t="str">
        <f>IF(Table1[[#This Row],[Posting Date]]&lt;&gt;"",IF(Table1[[#This Row],[Reference Number]]=Q477,B477+1,1),"")</f>
        <v/>
      </c>
      <c r="C478" s="61"/>
      <c r="D478" s="61"/>
      <c r="E478" s="138"/>
      <c r="F478" s="141" t="str">
        <f>IFERROR(IF(VLOOKUP(Table1[[#This Row],[Budget Code Description]],Dimentions!$X$6:$AC$139,2,FALSE)="","",VLOOKUP(Table1[[#This Row],[Budget Code Description]],Dimentions!$X$6:$AC$139,2,FALSE)),"")</f>
        <v/>
      </c>
      <c r="G478" s="141"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1" t="str">
        <f>IFERROR(VLOOKUP(Table1[[#This Row],[Budget Code Description]],Table6[#All],8,FALSE),"")</f>
        <v/>
      </c>
      <c r="L478" s="63"/>
      <c r="M478" s="65" t="str">
        <f>IFERROR(VLOOKUP(Table1[[#This Row],[Staff ID]],Table2[],2,FALSE),"")</f>
        <v/>
      </c>
      <c r="N478" s="209" t="str">
        <f>IFERROR(IF(VLOOKUP(Table1[[#This Row],[Budget Code Description]],Dimentions!$X$6:$AC$134,4,FALSE)="","",VLOOKUP(Table1[[#This Row],[Budget Code Description]],Dimentions!$X$6:$AC$134,4,FALSE)),"")</f>
        <v/>
      </c>
      <c r="O478" s="65" t="str">
        <f>IFERROR(VLOOKUP(Table1[[#This Row],[Vendor ID]],Table549[],2,FALSE),"")</f>
        <v/>
      </c>
      <c r="P478" s="63"/>
      <c r="Q478" s="141" t="str">
        <f>IF(Table1[[#This Row],[Posting Date]]&lt;&gt;"",$D$9,"")</f>
        <v/>
      </c>
      <c r="R478" s="157" t="str">
        <f>IF(Table1[[#This Row],[Posting Date]]&lt;&gt;"",$D$10,"")</f>
        <v/>
      </c>
      <c r="S478" s="66"/>
      <c r="T478" s="63"/>
      <c r="U478" s="67"/>
      <c r="V478" s="67"/>
      <c r="W478" s="67" t="str">
        <f t="shared" si="11"/>
        <v/>
      </c>
      <c r="X478" s="159" t="str">
        <f>IF(E478="","",(IF(Table1[[#This Row],[Cur]]="USD",Table1[[#This Row],[Cur_Amount Debit]],Table1[[#This Row],[Cur_Amount Debit]]/Table1[[#This Row],[Exchange Rate]])))</f>
        <v/>
      </c>
      <c r="Y478" s="159" t="str">
        <f>IF(E478="","",(IF(Table1[[#This Row],[Cur]]="USD",Table1[[#This Row],[Cur_Amount Credit]],Table1[[#This Row],[Cur_Amount Credit]]/ExchangeRate)))</f>
        <v/>
      </c>
      <c r="Z478" s="201" t="str">
        <f>IF(E478="","",(Table1[[#This Row],[Debit USD]]-Table1[[#This Row],[Credit USD]]))</f>
        <v/>
      </c>
      <c r="AA478" s="226"/>
      <c r="AB478" s="255"/>
      <c r="AC478" s="1"/>
      <c r="AD478" s="15"/>
      <c r="AE478" s="15" t="str">
        <f>IF(AND(OR(Table1[[#This Row],[Account]]="15030",Table1[[#This Row],[Account]]="15035",Table1[[#This Row],[Account]]="20150"),Table1[[#This Row],[Vendor ID]]=""),1,"")</f>
        <v/>
      </c>
      <c r="AF478" s="15"/>
      <c r="AG478" s="15"/>
      <c r="AH478" s="15"/>
      <c r="AI478" s="46" t="str">
        <f>IF(Table1[[#This Row],[Posting Date]]&lt;&gt;"","GJ-"&amp;CountryID,"")</f>
        <v/>
      </c>
      <c r="AJ478" s="59" t="str">
        <f>IF(Table1[[#This Row],[Posting Date]]&lt;&gt;"",Table1[[#This Row],[Posting Date]],"")</f>
        <v/>
      </c>
      <c r="AK478" s="46"/>
      <c r="AL478" s="46" t="str">
        <f>IF(Table1[[#This Row],[Description]]&lt;&gt;"",Table1[[#This Row],[Description]],"")</f>
        <v/>
      </c>
      <c r="AM478" s="46" t="str">
        <f>IF(Table1[[#This Row],[Posting Date]]&lt;&gt;"",Table1[[#This Row],[Reference Number]],"")</f>
        <v/>
      </c>
      <c r="AN478" s="46" t="str">
        <f>TRIM(Table1[[#This Row],[Line '#]])</f>
        <v/>
      </c>
      <c r="AO478" s="46" t="str">
        <f>TRIM(Table1[[#This Row],[Account]])</f>
        <v/>
      </c>
      <c r="AP478" s="46" t="str">
        <f>IF(Table1[[#This Row],[Posting Date]]&lt;&gt;"",$D$5,"")</f>
        <v/>
      </c>
      <c r="AQ478" s="46" t="str">
        <f>TRIM(Table1[[#This Row],[Departments-Prgrams]])</f>
        <v/>
      </c>
      <c r="AR478" s="46" t="str">
        <f>TRIM(Table1[[#This Row],[Grant]])</f>
        <v/>
      </c>
      <c r="AS478" s="46" t="str">
        <f>TRIM(Table1[[#This Row],[Staff ID]])</f>
        <v/>
      </c>
      <c r="AT478" s="46" t="str">
        <f>IF(TRIM(Table1[[#This Row],[Budget Code]])=0,"",TRIM(Table1[[#This Row],[Budget Code]]))</f>
        <v/>
      </c>
      <c r="AU478" s="46" t="str">
        <f>IF(Table1[[#This Row],[Line Description]]&lt;&gt;"",Table1[[#This Row],[Line Description]],"")</f>
        <v/>
      </c>
      <c r="AV478" s="46" t="str">
        <f>IF(Table1[[#This Row],[Cur_Amount Debit]]&gt;0,ROUND(Table1[[#This Row],[Cur_Amount Debit]],2),"")</f>
        <v/>
      </c>
      <c r="AW478" s="46" t="str">
        <f>IF(Table1[[#This Row],[Cur_Amount Credit]]&gt;0,ROUND(Table1[[#This Row],[Cur_Amount Credit]],2),"")</f>
        <v/>
      </c>
      <c r="AX478" s="46" t="str">
        <f>LEFT(Table1[[#This Row],[Cur]],3)</f>
        <v/>
      </c>
      <c r="AY478" s="59"/>
      <c r="AZ478" s="46"/>
      <c r="BA478" s="46" t="str">
        <f>IF(Table1[[#This Row],[Cur]]&lt;&gt;"",IF(Table1[[#This Row],[Cur]]="USD","",ExchangeRate),"")</f>
        <v/>
      </c>
      <c r="BB478" s="46" t="str">
        <f>IF(Table1[[#This Row],[Grant]]&lt;&gt;"",VLOOKUP(Table1[[#This Row],[Grant]],Grants!B:D,3),"")</f>
        <v/>
      </c>
      <c r="BC478" s="46" t="str">
        <f>TRIM(Table1[[#This Row],[Vendor ID]])</f>
        <v/>
      </c>
      <c r="BD478">
        <f>IF(Table1[[#This Row],[Reference Number]]=Q477,BD477,BD477+1)</f>
        <v>0</v>
      </c>
    </row>
    <row r="479" spans="1:56" ht="11.25" customHeight="1" x14ac:dyDescent="0.25">
      <c r="A479" s="1"/>
      <c r="B479" s="88" t="str">
        <f>IF(Table1[[#This Row],[Posting Date]]&lt;&gt;"",IF(Table1[[#This Row],[Reference Number]]=Q478,B478+1,1),"")</f>
        <v/>
      </c>
      <c r="C479" s="61"/>
      <c r="D479" s="61"/>
      <c r="E479" s="138"/>
      <c r="F479" s="141" t="str">
        <f>IFERROR(IF(VLOOKUP(Table1[[#This Row],[Budget Code Description]],Dimentions!$X$6:$AC$139,2,FALSE)="","",VLOOKUP(Table1[[#This Row],[Budget Code Description]],Dimentions!$X$6:$AC$139,2,FALSE)),"")</f>
        <v/>
      </c>
      <c r="G479" s="141"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1" t="str">
        <f>IFERROR(VLOOKUP(Table1[[#This Row],[Budget Code Description]],Table6[#All],8,FALSE),"")</f>
        <v/>
      </c>
      <c r="L479" s="63"/>
      <c r="M479" s="65" t="str">
        <f>IFERROR(VLOOKUP(Table1[[#This Row],[Staff ID]],Table2[],2,FALSE),"")</f>
        <v/>
      </c>
      <c r="N479" s="209" t="str">
        <f>IFERROR(IF(VLOOKUP(Table1[[#This Row],[Budget Code Description]],Dimentions!$X$6:$AC$134,4,FALSE)="","",VLOOKUP(Table1[[#This Row],[Budget Code Description]],Dimentions!$X$6:$AC$134,4,FALSE)),"")</f>
        <v/>
      </c>
      <c r="O479" s="65" t="str">
        <f>IFERROR(VLOOKUP(Table1[[#This Row],[Vendor ID]],Table549[],2,FALSE),"")</f>
        <v/>
      </c>
      <c r="P479" s="63"/>
      <c r="Q479" s="141" t="str">
        <f>IF(Table1[[#This Row],[Posting Date]]&lt;&gt;"",$D$9,"")</f>
        <v/>
      </c>
      <c r="R479" s="157" t="str">
        <f>IF(Table1[[#This Row],[Posting Date]]&lt;&gt;"",$D$10,"")</f>
        <v/>
      </c>
      <c r="S479" s="66"/>
      <c r="T479" s="63"/>
      <c r="U479" s="67"/>
      <c r="V479" s="67"/>
      <c r="W479" s="67" t="str">
        <f t="shared" si="11"/>
        <v/>
      </c>
      <c r="X479" s="159" t="str">
        <f>IF(E479="","",(IF(Table1[[#This Row],[Cur]]="USD",Table1[[#This Row],[Cur_Amount Debit]],Table1[[#This Row],[Cur_Amount Debit]]/Table1[[#This Row],[Exchange Rate]])))</f>
        <v/>
      </c>
      <c r="Y479" s="159" t="str">
        <f>IF(E479="","",(IF(Table1[[#This Row],[Cur]]="USD",Table1[[#This Row],[Cur_Amount Credit]],Table1[[#This Row],[Cur_Amount Credit]]/ExchangeRate)))</f>
        <v/>
      </c>
      <c r="Z479" s="201" t="str">
        <f>IF(E479="","",(Table1[[#This Row],[Debit USD]]-Table1[[#This Row],[Credit USD]]))</f>
        <v/>
      </c>
      <c r="AA479" s="226"/>
      <c r="AB479" s="255"/>
      <c r="AC479" s="1"/>
      <c r="AD479" s="15"/>
      <c r="AE479" s="15" t="str">
        <f>IF(AND(OR(Table1[[#This Row],[Account]]="15030",Table1[[#This Row],[Account]]="15035",Table1[[#This Row],[Account]]="20150"),Table1[[#This Row],[Vendor ID]]=""),1,"")</f>
        <v/>
      </c>
      <c r="AF479" s="15"/>
      <c r="AG479" s="15"/>
      <c r="AH479" s="15"/>
      <c r="AI479" s="46" t="str">
        <f>IF(Table1[[#This Row],[Posting Date]]&lt;&gt;"","GJ-"&amp;CountryID,"")</f>
        <v/>
      </c>
      <c r="AJ479" s="59" t="str">
        <f>IF(Table1[[#This Row],[Posting Date]]&lt;&gt;"",Table1[[#This Row],[Posting Date]],"")</f>
        <v/>
      </c>
      <c r="AK479" s="46"/>
      <c r="AL479" s="46" t="str">
        <f>IF(Table1[[#This Row],[Description]]&lt;&gt;"",Table1[[#This Row],[Description]],"")</f>
        <v/>
      </c>
      <c r="AM479" s="46" t="str">
        <f>IF(Table1[[#This Row],[Posting Date]]&lt;&gt;"",Table1[[#This Row],[Reference Number]],"")</f>
        <v/>
      </c>
      <c r="AN479" s="46" t="str">
        <f>TRIM(Table1[[#This Row],[Line '#]])</f>
        <v/>
      </c>
      <c r="AO479" s="46" t="str">
        <f>TRIM(Table1[[#This Row],[Account]])</f>
        <v/>
      </c>
      <c r="AP479" s="46" t="str">
        <f>IF(Table1[[#This Row],[Posting Date]]&lt;&gt;"",$D$5,"")</f>
        <v/>
      </c>
      <c r="AQ479" s="46" t="str">
        <f>TRIM(Table1[[#This Row],[Departments-Prgrams]])</f>
        <v/>
      </c>
      <c r="AR479" s="46" t="str">
        <f>TRIM(Table1[[#This Row],[Grant]])</f>
        <v/>
      </c>
      <c r="AS479" s="46" t="str">
        <f>TRIM(Table1[[#This Row],[Staff ID]])</f>
        <v/>
      </c>
      <c r="AT479" s="46" t="str">
        <f>IF(TRIM(Table1[[#This Row],[Budget Code]])=0,"",TRIM(Table1[[#This Row],[Budget Code]]))</f>
        <v/>
      </c>
      <c r="AU479" s="46" t="str">
        <f>IF(Table1[[#This Row],[Line Description]]&lt;&gt;"",Table1[[#This Row],[Line Description]],"")</f>
        <v/>
      </c>
      <c r="AV479" s="46" t="str">
        <f>IF(Table1[[#This Row],[Cur_Amount Debit]]&gt;0,ROUND(Table1[[#This Row],[Cur_Amount Debit]],2),"")</f>
        <v/>
      </c>
      <c r="AW479" s="46" t="str">
        <f>IF(Table1[[#This Row],[Cur_Amount Credit]]&gt;0,ROUND(Table1[[#This Row],[Cur_Amount Credit]],2),"")</f>
        <v/>
      </c>
      <c r="AX479" s="46" t="str">
        <f>LEFT(Table1[[#This Row],[Cur]],3)</f>
        <v/>
      </c>
      <c r="AY479" s="59"/>
      <c r="AZ479" s="46"/>
      <c r="BA479" s="46" t="str">
        <f>IF(Table1[[#This Row],[Cur]]&lt;&gt;"",IF(Table1[[#This Row],[Cur]]="USD","",ExchangeRate),"")</f>
        <v/>
      </c>
      <c r="BB479" s="46" t="str">
        <f>IF(Table1[[#This Row],[Grant]]&lt;&gt;"",VLOOKUP(Table1[[#This Row],[Grant]],Grants!B:D,3),"")</f>
        <v/>
      </c>
      <c r="BC479" s="46" t="str">
        <f>TRIM(Table1[[#This Row],[Vendor ID]])</f>
        <v/>
      </c>
      <c r="BD479">
        <f>IF(Table1[[#This Row],[Reference Number]]=Q478,BD478,BD478+1)</f>
        <v>0</v>
      </c>
    </row>
    <row r="480" spans="1:56" ht="11.25" customHeight="1" x14ac:dyDescent="0.25">
      <c r="A480" s="1"/>
      <c r="B480" s="88" t="str">
        <f>IF(Table1[[#This Row],[Posting Date]]&lt;&gt;"",IF(Table1[[#This Row],[Reference Number]]=Q479,B479+1,1),"")</f>
        <v/>
      </c>
      <c r="C480" s="61"/>
      <c r="D480" s="61"/>
      <c r="E480" s="138"/>
      <c r="F480" s="141" t="str">
        <f>IFERROR(IF(VLOOKUP(Table1[[#This Row],[Budget Code Description]],Dimentions!$X$6:$AC$139,2,FALSE)="","",VLOOKUP(Table1[[#This Row],[Budget Code Description]],Dimentions!$X$6:$AC$139,2,FALSE)),"")</f>
        <v/>
      </c>
      <c r="G480" s="141"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1" t="str">
        <f>IFERROR(VLOOKUP(Table1[[#This Row],[Budget Code Description]],Table6[#All],8,FALSE),"")</f>
        <v/>
      </c>
      <c r="L480" s="63"/>
      <c r="M480" s="65" t="str">
        <f>IFERROR(VLOOKUP(Table1[[#This Row],[Staff ID]],Table2[],2,FALSE),"")</f>
        <v/>
      </c>
      <c r="N480" s="209" t="str">
        <f>IFERROR(IF(VLOOKUP(Table1[[#This Row],[Budget Code Description]],Dimentions!$X$6:$AC$134,4,FALSE)="","",VLOOKUP(Table1[[#This Row],[Budget Code Description]],Dimentions!$X$6:$AC$134,4,FALSE)),"")</f>
        <v/>
      </c>
      <c r="O480" s="65" t="str">
        <f>IFERROR(VLOOKUP(Table1[[#This Row],[Vendor ID]],Table549[],2,FALSE),"")</f>
        <v/>
      </c>
      <c r="P480" s="63"/>
      <c r="Q480" s="141" t="str">
        <f>IF(Table1[[#This Row],[Posting Date]]&lt;&gt;"",$D$9,"")</f>
        <v/>
      </c>
      <c r="R480" s="157" t="str">
        <f>IF(Table1[[#This Row],[Posting Date]]&lt;&gt;"",$D$10,"")</f>
        <v/>
      </c>
      <c r="S480" s="66"/>
      <c r="T480" s="63"/>
      <c r="U480" s="67"/>
      <c r="V480" s="67"/>
      <c r="W480" s="67" t="str">
        <f t="shared" si="11"/>
        <v/>
      </c>
      <c r="X480" s="159" t="str">
        <f>IF(E480="","",(IF(Table1[[#This Row],[Cur]]="USD",Table1[[#This Row],[Cur_Amount Debit]],Table1[[#This Row],[Cur_Amount Debit]]/Table1[[#This Row],[Exchange Rate]])))</f>
        <v/>
      </c>
      <c r="Y480" s="159" t="str">
        <f>IF(E480="","",(IF(Table1[[#This Row],[Cur]]="USD",Table1[[#This Row],[Cur_Amount Credit]],Table1[[#This Row],[Cur_Amount Credit]]/ExchangeRate)))</f>
        <v/>
      </c>
      <c r="Z480" s="201" t="str">
        <f>IF(E480="","",(Table1[[#This Row],[Debit USD]]-Table1[[#This Row],[Credit USD]]))</f>
        <v/>
      </c>
      <c r="AA480" s="226"/>
      <c r="AB480" s="255"/>
      <c r="AC480" s="1"/>
      <c r="AD480" s="15"/>
      <c r="AE480" s="15" t="str">
        <f>IF(AND(OR(Table1[[#This Row],[Account]]="15030",Table1[[#This Row],[Account]]="15035",Table1[[#This Row],[Account]]="20150"),Table1[[#This Row],[Vendor ID]]=""),1,"")</f>
        <v/>
      </c>
      <c r="AF480" s="15"/>
      <c r="AG480" s="15"/>
      <c r="AH480" s="15"/>
      <c r="AI480" s="46" t="str">
        <f>IF(Table1[[#This Row],[Posting Date]]&lt;&gt;"","GJ-"&amp;CountryID,"")</f>
        <v/>
      </c>
      <c r="AJ480" s="59" t="str">
        <f>IF(Table1[[#This Row],[Posting Date]]&lt;&gt;"",Table1[[#This Row],[Posting Date]],"")</f>
        <v/>
      </c>
      <c r="AK480" s="46"/>
      <c r="AL480" s="46" t="str">
        <f>IF(Table1[[#This Row],[Description]]&lt;&gt;"",Table1[[#This Row],[Description]],"")</f>
        <v/>
      </c>
      <c r="AM480" s="46" t="str">
        <f>IF(Table1[[#This Row],[Posting Date]]&lt;&gt;"",Table1[[#This Row],[Reference Number]],"")</f>
        <v/>
      </c>
      <c r="AN480" s="46" t="str">
        <f>TRIM(Table1[[#This Row],[Line '#]])</f>
        <v/>
      </c>
      <c r="AO480" s="46" t="str">
        <f>TRIM(Table1[[#This Row],[Account]])</f>
        <v/>
      </c>
      <c r="AP480" s="46" t="str">
        <f>IF(Table1[[#This Row],[Posting Date]]&lt;&gt;"",$D$5,"")</f>
        <v/>
      </c>
      <c r="AQ480" s="46" t="str">
        <f>TRIM(Table1[[#This Row],[Departments-Prgrams]])</f>
        <v/>
      </c>
      <c r="AR480" s="46" t="str">
        <f>TRIM(Table1[[#This Row],[Grant]])</f>
        <v/>
      </c>
      <c r="AS480" s="46" t="str">
        <f>TRIM(Table1[[#This Row],[Staff ID]])</f>
        <v/>
      </c>
      <c r="AT480" s="46" t="str">
        <f>IF(TRIM(Table1[[#This Row],[Budget Code]])=0,"",TRIM(Table1[[#This Row],[Budget Code]]))</f>
        <v/>
      </c>
      <c r="AU480" s="46" t="str">
        <f>IF(Table1[[#This Row],[Line Description]]&lt;&gt;"",Table1[[#This Row],[Line Description]],"")</f>
        <v/>
      </c>
      <c r="AV480" s="46" t="str">
        <f>IF(Table1[[#This Row],[Cur_Amount Debit]]&gt;0,ROUND(Table1[[#This Row],[Cur_Amount Debit]],2),"")</f>
        <v/>
      </c>
      <c r="AW480" s="46" t="str">
        <f>IF(Table1[[#This Row],[Cur_Amount Credit]]&gt;0,ROUND(Table1[[#This Row],[Cur_Amount Credit]],2),"")</f>
        <v/>
      </c>
      <c r="AX480" s="46" t="str">
        <f>LEFT(Table1[[#This Row],[Cur]],3)</f>
        <v/>
      </c>
      <c r="AY480" s="59"/>
      <c r="AZ480" s="46"/>
      <c r="BA480" s="46" t="str">
        <f>IF(Table1[[#This Row],[Cur]]&lt;&gt;"",IF(Table1[[#This Row],[Cur]]="USD","",ExchangeRate),"")</f>
        <v/>
      </c>
      <c r="BB480" s="46" t="str">
        <f>IF(Table1[[#This Row],[Grant]]&lt;&gt;"",VLOOKUP(Table1[[#This Row],[Grant]],Grants!B:D,3),"")</f>
        <v/>
      </c>
      <c r="BC480" s="46" t="str">
        <f>TRIM(Table1[[#This Row],[Vendor ID]])</f>
        <v/>
      </c>
      <c r="BD480">
        <f>IF(Table1[[#This Row],[Reference Number]]=Q479,BD479,BD479+1)</f>
        <v>0</v>
      </c>
    </row>
    <row r="481" spans="1:56" ht="11.25" customHeight="1" x14ac:dyDescent="0.25">
      <c r="A481" s="1"/>
      <c r="B481" s="88" t="str">
        <f>IF(Table1[[#This Row],[Posting Date]]&lt;&gt;"",IF(Table1[[#This Row],[Reference Number]]=Q480,B480+1,1),"")</f>
        <v/>
      </c>
      <c r="C481" s="61"/>
      <c r="D481" s="61"/>
      <c r="E481" s="138"/>
      <c r="F481" s="141" t="str">
        <f>IFERROR(IF(VLOOKUP(Table1[[#This Row],[Budget Code Description]],Dimentions!$X$6:$AC$139,2,FALSE)="","",VLOOKUP(Table1[[#This Row],[Budget Code Description]],Dimentions!$X$6:$AC$139,2,FALSE)),"")</f>
        <v/>
      </c>
      <c r="G481" s="141"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1" t="str">
        <f>IFERROR(VLOOKUP(Table1[[#This Row],[Budget Code Description]],Table6[#All],8,FALSE),"")</f>
        <v/>
      </c>
      <c r="L481" s="63"/>
      <c r="M481" s="65" t="str">
        <f>IFERROR(VLOOKUP(Table1[[#This Row],[Staff ID]],Table2[],2,FALSE),"")</f>
        <v/>
      </c>
      <c r="N481" s="209" t="str">
        <f>IFERROR(IF(VLOOKUP(Table1[[#This Row],[Budget Code Description]],Dimentions!$X$6:$AC$134,4,FALSE)="","",VLOOKUP(Table1[[#This Row],[Budget Code Description]],Dimentions!$X$6:$AC$134,4,FALSE)),"")</f>
        <v/>
      </c>
      <c r="O481" s="65" t="str">
        <f>IFERROR(VLOOKUP(Table1[[#This Row],[Vendor ID]],Table549[],2,FALSE),"")</f>
        <v/>
      </c>
      <c r="P481" s="63"/>
      <c r="Q481" s="141" t="str">
        <f>IF(Table1[[#This Row],[Posting Date]]&lt;&gt;"",$D$9,"")</f>
        <v/>
      </c>
      <c r="R481" s="157" t="str">
        <f>IF(Table1[[#This Row],[Posting Date]]&lt;&gt;"",$D$10,"")</f>
        <v/>
      </c>
      <c r="S481" s="66"/>
      <c r="T481" s="63"/>
      <c r="U481" s="67"/>
      <c r="V481" s="67"/>
      <c r="W481" s="67" t="str">
        <f t="shared" si="11"/>
        <v/>
      </c>
      <c r="X481" s="159" t="str">
        <f>IF(E481="","",(IF(Table1[[#This Row],[Cur]]="USD",Table1[[#This Row],[Cur_Amount Debit]],Table1[[#This Row],[Cur_Amount Debit]]/Table1[[#This Row],[Exchange Rate]])))</f>
        <v/>
      </c>
      <c r="Y481" s="159" t="str">
        <f>IF(E481="","",(IF(Table1[[#This Row],[Cur]]="USD",Table1[[#This Row],[Cur_Amount Credit]],Table1[[#This Row],[Cur_Amount Credit]]/ExchangeRate)))</f>
        <v/>
      </c>
      <c r="Z481" s="201" t="str">
        <f>IF(E481="","",(Table1[[#This Row],[Debit USD]]-Table1[[#This Row],[Credit USD]]))</f>
        <v/>
      </c>
      <c r="AA481" s="226"/>
      <c r="AB481" s="255"/>
      <c r="AC481" s="1"/>
      <c r="AD481" s="15"/>
      <c r="AE481" s="15" t="str">
        <f>IF(AND(OR(Table1[[#This Row],[Account]]="15030",Table1[[#This Row],[Account]]="15035",Table1[[#This Row],[Account]]="20150"),Table1[[#This Row],[Vendor ID]]=""),1,"")</f>
        <v/>
      </c>
      <c r="AF481" s="15"/>
      <c r="AG481" s="15"/>
      <c r="AH481" s="15"/>
      <c r="AI481" s="46" t="str">
        <f>IF(Table1[[#This Row],[Posting Date]]&lt;&gt;"","GJ-"&amp;CountryID,"")</f>
        <v/>
      </c>
      <c r="AJ481" s="59" t="str">
        <f>IF(Table1[[#This Row],[Posting Date]]&lt;&gt;"",Table1[[#This Row],[Posting Date]],"")</f>
        <v/>
      </c>
      <c r="AK481" s="46"/>
      <c r="AL481" s="46" t="str">
        <f>IF(Table1[[#This Row],[Description]]&lt;&gt;"",Table1[[#This Row],[Description]],"")</f>
        <v/>
      </c>
      <c r="AM481" s="46" t="str">
        <f>IF(Table1[[#This Row],[Posting Date]]&lt;&gt;"",Table1[[#This Row],[Reference Number]],"")</f>
        <v/>
      </c>
      <c r="AN481" s="46" t="str">
        <f>TRIM(Table1[[#This Row],[Line '#]])</f>
        <v/>
      </c>
      <c r="AO481" s="46" t="str">
        <f>TRIM(Table1[[#This Row],[Account]])</f>
        <v/>
      </c>
      <c r="AP481" s="46" t="str">
        <f>IF(Table1[[#This Row],[Posting Date]]&lt;&gt;"",$D$5,"")</f>
        <v/>
      </c>
      <c r="AQ481" s="46" t="str">
        <f>TRIM(Table1[[#This Row],[Departments-Prgrams]])</f>
        <v/>
      </c>
      <c r="AR481" s="46" t="str">
        <f>TRIM(Table1[[#This Row],[Grant]])</f>
        <v/>
      </c>
      <c r="AS481" s="46" t="str">
        <f>TRIM(Table1[[#This Row],[Staff ID]])</f>
        <v/>
      </c>
      <c r="AT481" s="46" t="str">
        <f>IF(TRIM(Table1[[#This Row],[Budget Code]])=0,"",TRIM(Table1[[#This Row],[Budget Code]]))</f>
        <v/>
      </c>
      <c r="AU481" s="46" t="str">
        <f>IF(Table1[[#This Row],[Line Description]]&lt;&gt;"",Table1[[#This Row],[Line Description]],"")</f>
        <v/>
      </c>
      <c r="AV481" s="46" t="str">
        <f>IF(Table1[[#This Row],[Cur_Amount Debit]]&gt;0,ROUND(Table1[[#This Row],[Cur_Amount Debit]],2),"")</f>
        <v/>
      </c>
      <c r="AW481" s="46" t="str">
        <f>IF(Table1[[#This Row],[Cur_Amount Credit]]&gt;0,ROUND(Table1[[#This Row],[Cur_Amount Credit]],2),"")</f>
        <v/>
      </c>
      <c r="AX481" s="46" t="str">
        <f>LEFT(Table1[[#This Row],[Cur]],3)</f>
        <v/>
      </c>
      <c r="AY481" s="59"/>
      <c r="AZ481" s="46"/>
      <c r="BA481" s="46" t="str">
        <f>IF(Table1[[#This Row],[Cur]]&lt;&gt;"",IF(Table1[[#This Row],[Cur]]="USD","",ExchangeRate),"")</f>
        <v/>
      </c>
      <c r="BB481" s="46" t="str">
        <f>IF(Table1[[#This Row],[Grant]]&lt;&gt;"",VLOOKUP(Table1[[#This Row],[Grant]],Grants!B:D,3),"")</f>
        <v/>
      </c>
      <c r="BC481" s="46" t="str">
        <f>TRIM(Table1[[#This Row],[Vendor ID]])</f>
        <v/>
      </c>
      <c r="BD481">
        <f>IF(Table1[[#This Row],[Reference Number]]=Q480,BD480,BD480+1)</f>
        <v>0</v>
      </c>
    </row>
    <row r="482" spans="1:56" ht="11.25" customHeight="1" x14ac:dyDescent="0.25">
      <c r="A482" s="1"/>
      <c r="B482" s="88" t="str">
        <f>IF(Table1[[#This Row],[Posting Date]]&lt;&gt;"",IF(Table1[[#This Row],[Reference Number]]=Q481,B481+1,1),"")</f>
        <v/>
      </c>
      <c r="C482" s="61"/>
      <c r="D482" s="61"/>
      <c r="E482" s="138"/>
      <c r="F482" s="141" t="str">
        <f>IFERROR(IF(VLOOKUP(Table1[[#This Row],[Budget Code Description]],Dimentions!$X$6:$AC$139,2,FALSE)="","",VLOOKUP(Table1[[#This Row],[Budget Code Description]],Dimentions!$X$6:$AC$139,2,FALSE)),"")</f>
        <v/>
      </c>
      <c r="G482" s="141"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1" t="str">
        <f>IFERROR(VLOOKUP(Table1[[#This Row],[Budget Code Description]],Table6[#All],8,FALSE),"")</f>
        <v/>
      </c>
      <c r="L482" s="63"/>
      <c r="M482" s="65" t="str">
        <f>IFERROR(VLOOKUP(Table1[[#This Row],[Staff ID]],Table2[],2,FALSE),"")</f>
        <v/>
      </c>
      <c r="N482" s="209" t="str">
        <f>IFERROR(IF(VLOOKUP(Table1[[#This Row],[Budget Code Description]],Dimentions!$X$6:$AC$134,4,FALSE)="","",VLOOKUP(Table1[[#This Row],[Budget Code Description]],Dimentions!$X$6:$AC$134,4,FALSE)),"")</f>
        <v/>
      </c>
      <c r="O482" s="65" t="str">
        <f>IFERROR(VLOOKUP(Table1[[#This Row],[Vendor ID]],Table549[],2,FALSE),"")</f>
        <v/>
      </c>
      <c r="P482" s="63"/>
      <c r="Q482" s="141" t="str">
        <f>IF(Table1[[#This Row],[Posting Date]]&lt;&gt;"",$D$9,"")</f>
        <v/>
      </c>
      <c r="R482" s="157" t="str">
        <f>IF(Table1[[#This Row],[Posting Date]]&lt;&gt;"",$D$10,"")</f>
        <v/>
      </c>
      <c r="S482" s="66"/>
      <c r="T482" s="63"/>
      <c r="U482" s="67"/>
      <c r="V482" s="67"/>
      <c r="W482" s="67" t="str">
        <f t="shared" si="11"/>
        <v/>
      </c>
      <c r="X482" s="159" t="str">
        <f>IF(E482="","",(IF(Table1[[#This Row],[Cur]]="USD",Table1[[#This Row],[Cur_Amount Debit]],Table1[[#This Row],[Cur_Amount Debit]]/Table1[[#This Row],[Exchange Rate]])))</f>
        <v/>
      </c>
      <c r="Y482" s="159" t="str">
        <f>IF(E482="","",(IF(Table1[[#This Row],[Cur]]="USD",Table1[[#This Row],[Cur_Amount Credit]],Table1[[#This Row],[Cur_Amount Credit]]/ExchangeRate)))</f>
        <v/>
      </c>
      <c r="Z482" s="201" t="str">
        <f>IF(E482="","",(Table1[[#This Row],[Debit USD]]-Table1[[#This Row],[Credit USD]]))</f>
        <v/>
      </c>
      <c r="AA482" s="226"/>
      <c r="AB482" s="255"/>
      <c r="AC482" s="1"/>
      <c r="AD482" s="15"/>
      <c r="AE482" s="15" t="str">
        <f>IF(AND(OR(Table1[[#This Row],[Account]]="15030",Table1[[#This Row],[Account]]="15035",Table1[[#This Row],[Account]]="20150"),Table1[[#This Row],[Vendor ID]]=""),1,"")</f>
        <v/>
      </c>
      <c r="AF482" s="15"/>
      <c r="AG482" s="15"/>
      <c r="AH482" s="15"/>
      <c r="AI482" s="46" t="str">
        <f>IF(Table1[[#This Row],[Posting Date]]&lt;&gt;"","GJ-"&amp;CountryID,"")</f>
        <v/>
      </c>
      <c r="AJ482" s="59" t="str">
        <f>IF(Table1[[#This Row],[Posting Date]]&lt;&gt;"",Table1[[#This Row],[Posting Date]],"")</f>
        <v/>
      </c>
      <c r="AK482" s="46"/>
      <c r="AL482" s="46" t="str">
        <f>IF(Table1[[#This Row],[Description]]&lt;&gt;"",Table1[[#This Row],[Description]],"")</f>
        <v/>
      </c>
      <c r="AM482" s="46" t="str">
        <f>IF(Table1[[#This Row],[Posting Date]]&lt;&gt;"",Table1[[#This Row],[Reference Number]],"")</f>
        <v/>
      </c>
      <c r="AN482" s="46" t="str">
        <f>TRIM(Table1[[#This Row],[Line '#]])</f>
        <v/>
      </c>
      <c r="AO482" s="46" t="str">
        <f>TRIM(Table1[[#This Row],[Account]])</f>
        <v/>
      </c>
      <c r="AP482" s="46" t="str">
        <f>IF(Table1[[#This Row],[Posting Date]]&lt;&gt;"",$D$5,"")</f>
        <v/>
      </c>
      <c r="AQ482" s="46" t="str">
        <f>TRIM(Table1[[#This Row],[Departments-Prgrams]])</f>
        <v/>
      </c>
      <c r="AR482" s="46" t="str">
        <f>TRIM(Table1[[#This Row],[Grant]])</f>
        <v/>
      </c>
      <c r="AS482" s="46" t="str">
        <f>TRIM(Table1[[#This Row],[Staff ID]])</f>
        <v/>
      </c>
      <c r="AT482" s="46" t="str">
        <f>IF(TRIM(Table1[[#This Row],[Budget Code]])=0,"",TRIM(Table1[[#This Row],[Budget Code]]))</f>
        <v/>
      </c>
      <c r="AU482" s="46" t="str">
        <f>IF(Table1[[#This Row],[Line Description]]&lt;&gt;"",Table1[[#This Row],[Line Description]],"")</f>
        <v/>
      </c>
      <c r="AV482" s="46" t="str">
        <f>IF(Table1[[#This Row],[Cur_Amount Debit]]&gt;0,ROUND(Table1[[#This Row],[Cur_Amount Debit]],2),"")</f>
        <v/>
      </c>
      <c r="AW482" s="46" t="str">
        <f>IF(Table1[[#This Row],[Cur_Amount Credit]]&gt;0,ROUND(Table1[[#This Row],[Cur_Amount Credit]],2),"")</f>
        <v/>
      </c>
      <c r="AX482" s="46" t="str">
        <f>LEFT(Table1[[#This Row],[Cur]],3)</f>
        <v/>
      </c>
      <c r="AY482" s="59"/>
      <c r="AZ482" s="46"/>
      <c r="BA482" s="46" t="str">
        <f>IF(Table1[[#This Row],[Cur]]&lt;&gt;"",IF(Table1[[#This Row],[Cur]]="USD","",ExchangeRate),"")</f>
        <v/>
      </c>
      <c r="BB482" s="46" t="str">
        <f>IF(Table1[[#This Row],[Grant]]&lt;&gt;"",VLOOKUP(Table1[[#This Row],[Grant]],Grants!B:D,3),"")</f>
        <v/>
      </c>
      <c r="BC482" s="46" t="str">
        <f>TRIM(Table1[[#This Row],[Vendor ID]])</f>
        <v/>
      </c>
      <c r="BD482">
        <f>IF(Table1[[#This Row],[Reference Number]]=Q481,BD481,BD481+1)</f>
        <v>0</v>
      </c>
    </row>
    <row r="483" spans="1:56" ht="11.25" customHeight="1" x14ac:dyDescent="0.25">
      <c r="A483" s="1"/>
      <c r="B483" s="88" t="str">
        <f>IF(Table1[[#This Row],[Posting Date]]&lt;&gt;"",IF(Table1[[#This Row],[Reference Number]]=Q482,B482+1,1),"")</f>
        <v/>
      </c>
      <c r="C483" s="61"/>
      <c r="D483" s="61"/>
      <c r="E483" s="138"/>
      <c r="F483" s="141" t="str">
        <f>IFERROR(IF(VLOOKUP(Table1[[#This Row],[Budget Code Description]],Dimentions!$X$6:$AC$139,2,FALSE)="","",VLOOKUP(Table1[[#This Row],[Budget Code Description]],Dimentions!$X$6:$AC$139,2,FALSE)),"")</f>
        <v/>
      </c>
      <c r="G483" s="141"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1" t="str">
        <f>IFERROR(VLOOKUP(Table1[[#This Row],[Budget Code Description]],Table6[#All],8,FALSE),"")</f>
        <v/>
      </c>
      <c r="L483" s="63"/>
      <c r="M483" s="65" t="str">
        <f>IFERROR(VLOOKUP(Table1[[#This Row],[Staff ID]],Table2[],2,FALSE),"")</f>
        <v/>
      </c>
      <c r="N483" s="209" t="str">
        <f>IFERROR(IF(VLOOKUP(Table1[[#This Row],[Budget Code Description]],Dimentions!$X$6:$AC$134,4,FALSE)="","",VLOOKUP(Table1[[#This Row],[Budget Code Description]],Dimentions!$X$6:$AC$134,4,FALSE)),"")</f>
        <v/>
      </c>
      <c r="O483" s="65" t="str">
        <f>IFERROR(VLOOKUP(Table1[[#This Row],[Vendor ID]],Table549[],2,FALSE),"")</f>
        <v/>
      </c>
      <c r="P483" s="63"/>
      <c r="Q483" s="141" t="str">
        <f>IF(Table1[[#This Row],[Posting Date]]&lt;&gt;"",$D$9,"")</f>
        <v/>
      </c>
      <c r="R483" s="157" t="str">
        <f>IF(Table1[[#This Row],[Posting Date]]&lt;&gt;"",$D$10,"")</f>
        <v/>
      </c>
      <c r="S483" s="66"/>
      <c r="T483" s="63"/>
      <c r="U483" s="67"/>
      <c r="V483" s="67"/>
      <c r="W483" s="67" t="str">
        <f t="shared" si="11"/>
        <v/>
      </c>
      <c r="X483" s="159" t="str">
        <f>IF(E483="","",(IF(Table1[[#This Row],[Cur]]="USD",Table1[[#This Row],[Cur_Amount Debit]],Table1[[#This Row],[Cur_Amount Debit]]/Table1[[#This Row],[Exchange Rate]])))</f>
        <v/>
      </c>
      <c r="Y483" s="159" t="str">
        <f>IF(E483="","",(IF(Table1[[#This Row],[Cur]]="USD",Table1[[#This Row],[Cur_Amount Credit]],Table1[[#This Row],[Cur_Amount Credit]]/ExchangeRate)))</f>
        <v/>
      </c>
      <c r="Z483" s="201" t="str">
        <f>IF(E483="","",(Table1[[#This Row],[Debit USD]]-Table1[[#This Row],[Credit USD]]))</f>
        <v/>
      </c>
      <c r="AA483" s="226"/>
      <c r="AB483" s="255"/>
      <c r="AC483" s="1"/>
      <c r="AD483" s="15"/>
      <c r="AE483" s="15" t="str">
        <f>IF(AND(OR(Table1[[#This Row],[Account]]="15030",Table1[[#This Row],[Account]]="15035",Table1[[#This Row],[Account]]="20150"),Table1[[#This Row],[Vendor ID]]=""),1,"")</f>
        <v/>
      </c>
      <c r="AF483" s="15"/>
      <c r="AG483" s="15"/>
      <c r="AH483" s="15"/>
      <c r="AI483" s="46" t="str">
        <f>IF(Table1[[#This Row],[Posting Date]]&lt;&gt;"","GJ-"&amp;CountryID,"")</f>
        <v/>
      </c>
      <c r="AJ483" s="59" t="str">
        <f>IF(Table1[[#This Row],[Posting Date]]&lt;&gt;"",Table1[[#This Row],[Posting Date]],"")</f>
        <v/>
      </c>
      <c r="AK483" s="46"/>
      <c r="AL483" s="46" t="str">
        <f>IF(Table1[[#This Row],[Description]]&lt;&gt;"",Table1[[#This Row],[Description]],"")</f>
        <v/>
      </c>
      <c r="AM483" s="46" t="str">
        <f>IF(Table1[[#This Row],[Posting Date]]&lt;&gt;"",Table1[[#This Row],[Reference Number]],"")</f>
        <v/>
      </c>
      <c r="AN483" s="46" t="str">
        <f>TRIM(Table1[[#This Row],[Line '#]])</f>
        <v/>
      </c>
      <c r="AO483" s="46" t="str">
        <f>TRIM(Table1[[#This Row],[Account]])</f>
        <v/>
      </c>
      <c r="AP483" s="46" t="str">
        <f>IF(Table1[[#This Row],[Posting Date]]&lt;&gt;"",$D$5,"")</f>
        <v/>
      </c>
      <c r="AQ483" s="46" t="str">
        <f>TRIM(Table1[[#This Row],[Departments-Prgrams]])</f>
        <v/>
      </c>
      <c r="AR483" s="46" t="str">
        <f>TRIM(Table1[[#This Row],[Grant]])</f>
        <v/>
      </c>
      <c r="AS483" s="46" t="str">
        <f>TRIM(Table1[[#This Row],[Staff ID]])</f>
        <v/>
      </c>
      <c r="AT483" s="46" t="str">
        <f>IF(TRIM(Table1[[#This Row],[Budget Code]])=0,"",TRIM(Table1[[#This Row],[Budget Code]]))</f>
        <v/>
      </c>
      <c r="AU483" s="46" t="str">
        <f>IF(Table1[[#This Row],[Line Description]]&lt;&gt;"",Table1[[#This Row],[Line Description]],"")</f>
        <v/>
      </c>
      <c r="AV483" s="46" t="str">
        <f>IF(Table1[[#This Row],[Cur_Amount Debit]]&gt;0,ROUND(Table1[[#This Row],[Cur_Amount Debit]],2),"")</f>
        <v/>
      </c>
      <c r="AW483" s="46" t="str">
        <f>IF(Table1[[#This Row],[Cur_Amount Credit]]&gt;0,ROUND(Table1[[#This Row],[Cur_Amount Credit]],2),"")</f>
        <v/>
      </c>
      <c r="AX483" s="46" t="str">
        <f>LEFT(Table1[[#This Row],[Cur]],3)</f>
        <v/>
      </c>
      <c r="AY483" s="59"/>
      <c r="AZ483" s="46"/>
      <c r="BA483" s="46" t="str">
        <f>IF(Table1[[#This Row],[Cur]]&lt;&gt;"",IF(Table1[[#This Row],[Cur]]="USD","",ExchangeRate),"")</f>
        <v/>
      </c>
      <c r="BB483" s="46" t="str">
        <f>IF(Table1[[#This Row],[Grant]]&lt;&gt;"",VLOOKUP(Table1[[#This Row],[Grant]],Grants!B:D,3),"")</f>
        <v/>
      </c>
      <c r="BC483" s="46" t="str">
        <f>TRIM(Table1[[#This Row],[Vendor ID]])</f>
        <v/>
      </c>
      <c r="BD483">
        <f>IF(Table1[[#This Row],[Reference Number]]=Q482,BD482,BD482+1)</f>
        <v>0</v>
      </c>
    </row>
    <row r="484" spans="1:56" ht="11.25" customHeight="1" x14ac:dyDescent="0.25">
      <c r="A484" s="1"/>
      <c r="B484" s="88" t="str">
        <f>IF(Table1[[#This Row],[Posting Date]]&lt;&gt;"",IF(Table1[[#This Row],[Reference Number]]=Q483,B483+1,1),"")</f>
        <v/>
      </c>
      <c r="C484" s="61"/>
      <c r="D484" s="61"/>
      <c r="E484" s="138"/>
      <c r="F484" s="141" t="str">
        <f>IFERROR(IF(VLOOKUP(Table1[[#This Row],[Budget Code Description]],Dimentions!$X$6:$AC$139,2,FALSE)="","",VLOOKUP(Table1[[#This Row],[Budget Code Description]],Dimentions!$X$6:$AC$139,2,FALSE)),"")</f>
        <v/>
      </c>
      <c r="G484" s="141"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1" t="str">
        <f>IFERROR(VLOOKUP(Table1[[#This Row],[Budget Code Description]],Table6[#All],8,FALSE),"")</f>
        <v/>
      </c>
      <c r="L484" s="63"/>
      <c r="M484" s="65" t="str">
        <f>IFERROR(VLOOKUP(Table1[[#This Row],[Staff ID]],Table2[],2,FALSE),"")</f>
        <v/>
      </c>
      <c r="N484" s="209" t="str">
        <f>IFERROR(IF(VLOOKUP(Table1[[#This Row],[Budget Code Description]],Dimentions!$X$6:$AC$134,4,FALSE)="","",VLOOKUP(Table1[[#This Row],[Budget Code Description]],Dimentions!$X$6:$AC$134,4,FALSE)),"")</f>
        <v/>
      </c>
      <c r="O484" s="65" t="str">
        <f>IFERROR(VLOOKUP(Table1[[#This Row],[Vendor ID]],Table549[],2,FALSE),"")</f>
        <v/>
      </c>
      <c r="P484" s="63"/>
      <c r="Q484" s="141" t="str">
        <f>IF(Table1[[#This Row],[Posting Date]]&lt;&gt;"",$D$9,"")</f>
        <v/>
      </c>
      <c r="R484" s="157" t="str">
        <f>IF(Table1[[#This Row],[Posting Date]]&lt;&gt;"",$D$10,"")</f>
        <v/>
      </c>
      <c r="S484" s="66"/>
      <c r="T484" s="63"/>
      <c r="U484" s="67"/>
      <c r="V484" s="67"/>
      <c r="W484" s="67" t="str">
        <f t="shared" si="11"/>
        <v/>
      </c>
      <c r="X484" s="159" t="str">
        <f>IF(E484="","",(IF(Table1[[#This Row],[Cur]]="USD",Table1[[#This Row],[Cur_Amount Debit]],Table1[[#This Row],[Cur_Amount Debit]]/Table1[[#This Row],[Exchange Rate]])))</f>
        <v/>
      </c>
      <c r="Y484" s="159" t="str">
        <f>IF(E484="","",(IF(Table1[[#This Row],[Cur]]="USD",Table1[[#This Row],[Cur_Amount Credit]],Table1[[#This Row],[Cur_Amount Credit]]/ExchangeRate)))</f>
        <v/>
      </c>
      <c r="Z484" s="201" t="str">
        <f>IF(E484="","",(Table1[[#This Row],[Debit USD]]-Table1[[#This Row],[Credit USD]]))</f>
        <v/>
      </c>
      <c r="AA484" s="226"/>
      <c r="AB484" s="255"/>
      <c r="AC484" s="1"/>
      <c r="AD484" s="15"/>
      <c r="AE484" s="15" t="str">
        <f>IF(AND(OR(Table1[[#This Row],[Account]]="15030",Table1[[#This Row],[Account]]="15035",Table1[[#This Row],[Account]]="20150"),Table1[[#This Row],[Vendor ID]]=""),1,"")</f>
        <v/>
      </c>
      <c r="AF484" s="15"/>
      <c r="AG484" s="15"/>
      <c r="AH484" s="15"/>
      <c r="AI484" s="46" t="str">
        <f>IF(Table1[[#This Row],[Posting Date]]&lt;&gt;"","GJ-"&amp;CountryID,"")</f>
        <v/>
      </c>
      <c r="AJ484" s="59" t="str">
        <f>IF(Table1[[#This Row],[Posting Date]]&lt;&gt;"",Table1[[#This Row],[Posting Date]],"")</f>
        <v/>
      </c>
      <c r="AK484" s="46"/>
      <c r="AL484" s="46" t="str">
        <f>IF(Table1[[#This Row],[Description]]&lt;&gt;"",Table1[[#This Row],[Description]],"")</f>
        <v/>
      </c>
      <c r="AM484" s="46" t="str">
        <f>IF(Table1[[#This Row],[Posting Date]]&lt;&gt;"",Table1[[#This Row],[Reference Number]],"")</f>
        <v/>
      </c>
      <c r="AN484" s="46" t="str">
        <f>TRIM(Table1[[#This Row],[Line '#]])</f>
        <v/>
      </c>
      <c r="AO484" s="46" t="str">
        <f>TRIM(Table1[[#This Row],[Account]])</f>
        <v/>
      </c>
      <c r="AP484" s="46" t="str">
        <f>IF(Table1[[#This Row],[Posting Date]]&lt;&gt;"",$D$5,"")</f>
        <v/>
      </c>
      <c r="AQ484" s="46" t="str">
        <f>TRIM(Table1[[#This Row],[Departments-Prgrams]])</f>
        <v/>
      </c>
      <c r="AR484" s="46" t="str">
        <f>TRIM(Table1[[#This Row],[Grant]])</f>
        <v/>
      </c>
      <c r="AS484" s="46" t="str">
        <f>TRIM(Table1[[#This Row],[Staff ID]])</f>
        <v/>
      </c>
      <c r="AT484" s="46" t="str">
        <f>IF(TRIM(Table1[[#This Row],[Budget Code]])=0,"",TRIM(Table1[[#This Row],[Budget Code]]))</f>
        <v/>
      </c>
      <c r="AU484" s="46" t="str">
        <f>IF(Table1[[#This Row],[Line Description]]&lt;&gt;"",Table1[[#This Row],[Line Description]],"")</f>
        <v/>
      </c>
      <c r="AV484" s="46" t="str">
        <f>IF(Table1[[#This Row],[Cur_Amount Debit]]&gt;0,ROUND(Table1[[#This Row],[Cur_Amount Debit]],2),"")</f>
        <v/>
      </c>
      <c r="AW484" s="46" t="str">
        <f>IF(Table1[[#This Row],[Cur_Amount Credit]]&gt;0,ROUND(Table1[[#This Row],[Cur_Amount Credit]],2),"")</f>
        <v/>
      </c>
      <c r="AX484" s="46" t="str">
        <f>LEFT(Table1[[#This Row],[Cur]],3)</f>
        <v/>
      </c>
      <c r="AY484" s="59"/>
      <c r="AZ484" s="46"/>
      <c r="BA484" s="46" t="str">
        <f>IF(Table1[[#This Row],[Cur]]&lt;&gt;"",IF(Table1[[#This Row],[Cur]]="USD","",ExchangeRate),"")</f>
        <v/>
      </c>
      <c r="BB484" s="46" t="str">
        <f>IF(Table1[[#This Row],[Grant]]&lt;&gt;"",VLOOKUP(Table1[[#This Row],[Grant]],Grants!B:D,3),"")</f>
        <v/>
      </c>
      <c r="BC484" s="46" t="str">
        <f>TRIM(Table1[[#This Row],[Vendor ID]])</f>
        <v/>
      </c>
      <c r="BD484">
        <f>IF(Table1[[#This Row],[Reference Number]]=Q483,BD483,BD483+1)</f>
        <v>0</v>
      </c>
    </row>
    <row r="485" spans="1:56" ht="11.25" customHeight="1" x14ac:dyDescent="0.25">
      <c r="A485" s="1"/>
      <c r="B485" s="88" t="str">
        <f>IF(Table1[[#This Row],[Posting Date]]&lt;&gt;"",IF(Table1[[#This Row],[Reference Number]]=Q484,B484+1,1),"")</f>
        <v/>
      </c>
      <c r="C485" s="61"/>
      <c r="D485" s="61"/>
      <c r="E485" s="138"/>
      <c r="F485" s="141" t="str">
        <f>IFERROR(IF(VLOOKUP(Table1[[#This Row],[Budget Code Description]],Dimentions!$X$6:$AC$139,2,FALSE)="","",VLOOKUP(Table1[[#This Row],[Budget Code Description]],Dimentions!$X$6:$AC$139,2,FALSE)),"")</f>
        <v/>
      </c>
      <c r="G485" s="141"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1" t="str">
        <f>IFERROR(VLOOKUP(Table1[[#This Row],[Budget Code Description]],Table6[#All],8,FALSE),"")</f>
        <v/>
      </c>
      <c r="L485" s="63"/>
      <c r="M485" s="65" t="str">
        <f>IFERROR(VLOOKUP(Table1[[#This Row],[Staff ID]],Table2[],2,FALSE),"")</f>
        <v/>
      </c>
      <c r="N485" s="209" t="str">
        <f>IFERROR(IF(VLOOKUP(Table1[[#This Row],[Budget Code Description]],Dimentions!$X$6:$AC$134,4,FALSE)="","",VLOOKUP(Table1[[#This Row],[Budget Code Description]],Dimentions!$X$6:$AC$134,4,FALSE)),"")</f>
        <v/>
      </c>
      <c r="O485" s="65" t="str">
        <f>IFERROR(VLOOKUP(Table1[[#This Row],[Vendor ID]],Table549[],2,FALSE),"")</f>
        <v/>
      </c>
      <c r="P485" s="63"/>
      <c r="Q485" s="141" t="str">
        <f>IF(Table1[[#This Row],[Posting Date]]&lt;&gt;"",$D$9,"")</f>
        <v/>
      </c>
      <c r="R485" s="157" t="str">
        <f>IF(Table1[[#This Row],[Posting Date]]&lt;&gt;"",$D$10,"")</f>
        <v/>
      </c>
      <c r="S485" s="66"/>
      <c r="T485" s="63"/>
      <c r="U485" s="67"/>
      <c r="V485" s="67"/>
      <c r="W485" s="67" t="str">
        <f t="shared" si="11"/>
        <v/>
      </c>
      <c r="X485" s="159" t="str">
        <f>IF(E485="","",(IF(Table1[[#This Row],[Cur]]="USD",Table1[[#This Row],[Cur_Amount Debit]],Table1[[#This Row],[Cur_Amount Debit]]/Table1[[#This Row],[Exchange Rate]])))</f>
        <v/>
      </c>
      <c r="Y485" s="159" t="str">
        <f>IF(E485="","",(IF(Table1[[#This Row],[Cur]]="USD",Table1[[#This Row],[Cur_Amount Credit]],Table1[[#This Row],[Cur_Amount Credit]]/ExchangeRate)))</f>
        <v/>
      </c>
      <c r="Z485" s="201" t="str">
        <f>IF(E485="","",(Table1[[#This Row],[Debit USD]]-Table1[[#This Row],[Credit USD]]))</f>
        <v/>
      </c>
      <c r="AA485" s="226"/>
      <c r="AB485" s="255"/>
      <c r="AC485" s="1"/>
      <c r="AD485" s="15"/>
      <c r="AE485" s="15" t="str">
        <f>IF(AND(OR(Table1[[#This Row],[Account]]="15030",Table1[[#This Row],[Account]]="15035",Table1[[#This Row],[Account]]="20150"),Table1[[#This Row],[Vendor ID]]=""),1,"")</f>
        <v/>
      </c>
      <c r="AF485" s="15"/>
      <c r="AG485" s="15"/>
      <c r="AH485" s="15"/>
      <c r="AI485" s="46" t="str">
        <f>IF(Table1[[#This Row],[Posting Date]]&lt;&gt;"","GJ-"&amp;CountryID,"")</f>
        <v/>
      </c>
      <c r="AJ485" s="59" t="str">
        <f>IF(Table1[[#This Row],[Posting Date]]&lt;&gt;"",Table1[[#This Row],[Posting Date]],"")</f>
        <v/>
      </c>
      <c r="AK485" s="46"/>
      <c r="AL485" s="46" t="str">
        <f>IF(Table1[[#This Row],[Description]]&lt;&gt;"",Table1[[#This Row],[Description]],"")</f>
        <v/>
      </c>
      <c r="AM485" s="46" t="str">
        <f>IF(Table1[[#This Row],[Posting Date]]&lt;&gt;"",Table1[[#This Row],[Reference Number]],"")</f>
        <v/>
      </c>
      <c r="AN485" s="46" t="str">
        <f>TRIM(Table1[[#This Row],[Line '#]])</f>
        <v/>
      </c>
      <c r="AO485" s="46" t="str">
        <f>TRIM(Table1[[#This Row],[Account]])</f>
        <v/>
      </c>
      <c r="AP485" s="46" t="str">
        <f>IF(Table1[[#This Row],[Posting Date]]&lt;&gt;"",$D$5,"")</f>
        <v/>
      </c>
      <c r="AQ485" s="46" t="str">
        <f>TRIM(Table1[[#This Row],[Departments-Prgrams]])</f>
        <v/>
      </c>
      <c r="AR485" s="46" t="str">
        <f>TRIM(Table1[[#This Row],[Grant]])</f>
        <v/>
      </c>
      <c r="AS485" s="46" t="str">
        <f>TRIM(Table1[[#This Row],[Staff ID]])</f>
        <v/>
      </c>
      <c r="AT485" s="46" t="str">
        <f>IF(TRIM(Table1[[#This Row],[Budget Code]])=0,"",TRIM(Table1[[#This Row],[Budget Code]]))</f>
        <v/>
      </c>
      <c r="AU485" s="46" t="str">
        <f>IF(Table1[[#This Row],[Line Description]]&lt;&gt;"",Table1[[#This Row],[Line Description]],"")</f>
        <v/>
      </c>
      <c r="AV485" s="46" t="str">
        <f>IF(Table1[[#This Row],[Cur_Amount Debit]]&gt;0,ROUND(Table1[[#This Row],[Cur_Amount Debit]],2),"")</f>
        <v/>
      </c>
      <c r="AW485" s="46" t="str">
        <f>IF(Table1[[#This Row],[Cur_Amount Credit]]&gt;0,ROUND(Table1[[#This Row],[Cur_Amount Credit]],2),"")</f>
        <v/>
      </c>
      <c r="AX485" s="46" t="str">
        <f>LEFT(Table1[[#This Row],[Cur]],3)</f>
        <v/>
      </c>
      <c r="AY485" s="59"/>
      <c r="AZ485" s="46"/>
      <c r="BA485" s="46" t="str">
        <f>IF(Table1[[#This Row],[Cur]]&lt;&gt;"",IF(Table1[[#This Row],[Cur]]="USD","",ExchangeRate),"")</f>
        <v/>
      </c>
      <c r="BB485" s="46" t="str">
        <f>IF(Table1[[#This Row],[Grant]]&lt;&gt;"",VLOOKUP(Table1[[#This Row],[Grant]],Grants!B:D,3),"")</f>
        <v/>
      </c>
      <c r="BC485" s="46" t="str">
        <f>TRIM(Table1[[#This Row],[Vendor ID]])</f>
        <v/>
      </c>
      <c r="BD485">
        <f>IF(Table1[[#This Row],[Reference Number]]=Q484,BD484,BD484+1)</f>
        <v>0</v>
      </c>
    </row>
    <row r="486" spans="1:56" ht="11.25" customHeight="1" x14ac:dyDescent="0.25">
      <c r="A486" s="1"/>
      <c r="B486" s="88" t="str">
        <f>IF(Table1[[#This Row],[Posting Date]]&lt;&gt;"",IF(Table1[[#This Row],[Reference Number]]=Q485,B485+1,1),"")</f>
        <v/>
      </c>
      <c r="C486" s="61"/>
      <c r="D486" s="61"/>
      <c r="E486" s="138"/>
      <c r="F486" s="141" t="str">
        <f>IFERROR(IF(VLOOKUP(Table1[[#This Row],[Budget Code Description]],Dimentions!$X$6:$AC$139,2,FALSE)="","",VLOOKUP(Table1[[#This Row],[Budget Code Description]],Dimentions!$X$6:$AC$139,2,FALSE)),"")</f>
        <v/>
      </c>
      <c r="G486" s="141"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1" t="str">
        <f>IFERROR(VLOOKUP(Table1[[#This Row],[Budget Code Description]],Table6[#All],8,FALSE),"")</f>
        <v/>
      </c>
      <c r="L486" s="63"/>
      <c r="M486" s="65" t="str">
        <f>IFERROR(VLOOKUP(Table1[[#This Row],[Staff ID]],Table2[],2,FALSE),"")</f>
        <v/>
      </c>
      <c r="N486" s="209" t="str">
        <f>IFERROR(IF(VLOOKUP(Table1[[#This Row],[Budget Code Description]],Dimentions!$X$6:$AC$134,4,FALSE)="","",VLOOKUP(Table1[[#This Row],[Budget Code Description]],Dimentions!$X$6:$AC$134,4,FALSE)),"")</f>
        <v/>
      </c>
      <c r="O486" s="65" t="str">
        <f>IFERROR(VLOOKUP(Table1[[#This Row],[Vendor ID]],Table549[],2,FALSE),"")</f>
        <v/>
      </c>
      <c r="P486" s="63"/>
      <c r="Q486" s="141" t="str">
        <f>IF(Table1[[#This Row],[Posting Date]]&lt;&gt;"",$D$9,"")</f>
        <v/>
      </c>
      <c r="R486" s="157" t="str">
        <f>IF(Table1[[#This Row],[Posting Date]]&lt;&gt;"",$D$10,"")</f>
        <v/>
      </c>
      <c r="S486" s="66"/>
      <c r="T486" s="63"/>
      <c r="U486" s="67"/>
      <c r="V486" s="67"/>
      <c r="W486" s="67" t="str">
        <f t="shared" si="11"/>
        <v/>
      </c>
      <c r="X486" s="159" t="str">
        <f>IF(E486="","",(IF(Table1[[#This Row],[Cur]]="USD",Table1[[#This Row],[Cur_Amount Debit]],Table1[[#This Row],[Cur_Amount Debit]]/Table1[[#This Row],[Exchange Rate]])))</f>
        <v/>
      </c>
      <c r="Y486" s="159" t="str">
        <f>IF(E486="","",(IF(Table1[[#This Row],[Cur]]="USD",Table1[[#This Row],[Cur_Amount Credit]],Table1[[#This Row],[Cur_Amount Credit]]/ExchangeRate)))</f>
        <v/>
      </c>
      <c r="Z486" s="201" t="str">
        <f>IF(E486="","",(Table1[[#This Row],[Debit USD]]-Table1[[#This Row],[Credit USD]]))</f>
        <v/>
      </c>
      <c r="AA486" s="226"/>
      <c r="AB486" s="255"/>
      <c r="AC486" s="1"/>
      <c r="AD486" s="15"/>
      <c r="AE486" s="15" t="str">
        <f>IF(AND(OR(Table1[[#This Row],[Account]]="15030",Table1[[#This Row],[Account]]="15035",Table1[[#This Row],[Account]]="20150"),Table1[[#This Row],[Vendor ID]]=""),1,"")</f>
        <v/>
      </c>
      <c r="AF486" s="15"/>
      <c r="AG486" s="15"/>
      <c r="AH486" s="15"/>
      <c r="AI486" s="46" t="str">
        <f>IF(Table1[[#This Row],[Posting Date]]&lt;&gt;"","GJ-"&amp;CountryID,"")</f>
        <v/>
      </c>
      <c r="AJ486" s="59" t="str">
        <f>IF(Table1[[#This Row],[Posting Date]]&lt;&gt;"",Table1[[#This Row],[Posting Date]],"")</f>
        <v/>
      </c>
      <c r="AK486" s="46"/>
      <c r="AL486" s="46" t="str">
        <f>IF(Table1[[#This Row],[Description]]&lt;&gt;"",Table1[[#This Row],[Description]],"")</f>
        <v/>
      </c>
      <c r="AM486" s="46" t="str">
        <f>IF(Table1[[#This Row],[Posting Date]]&lt;&gt;"",Table1[[#This Row],[Reference Number]],"")</f>
        <v/>
      </c>
      <c r="AN486" s="46" t="str">
        <f>TRIM(Table1[[#This Row],[Line '#]])</f>
        <v/>
      </c>
      <c r="AO486" s="46" t="str">
        <f>TRIM(Table1[[#This Row],[Account]])</f>
        <v/>
      </c>
      <c r="AP486" s="46" t="str">
        <f>IF(Table1[[#This Row],[Posting Date]]&lt;&gt;"",$D$5,"")</f>
        <v/>
      </c>
      <c r="AQ486" s="46" t="str">
        <f>TRIM(Table1[[#This Row],[Departments-Prgrams]])</f>
        <v/>
      </c>
      <c r="AR486" s="46" t="str">
        <f>TRIM(Table1[[#This Row],[Grant]])</f>
        <v/>
      </c>
      <c r="AS486" s="46" t="str">
        <f>TRIM(Table1[[#This Row],[Staff ID]])</f>
        <v/>
      </c>
      <c r="AT486" s="46" t="str">
        <f>IF(TRIM(Table1[[#This Row],[Budget Code]])=0,"",TRIM(Table1[[#This Row],[Budget Code]]))</f>
        <v/>
      </c>
      <c r="AU486" s="46" t="str">
        <f>IF(Table1[[#This Row],[Line Description]]&lt;&gt;"",Table1[[#This Row],[Line Description]],"")</f>
        <v/>
      </c>
      <c r="AV486" s="46" t="str">
        <f>IF(Table1[[#This Row],[Cur_Amount Debit]]&gt;0,ROUND(Table1[[#This Row],[Cur_Amount Debit]],2),"")</f>
        <v/>
      </c>
      <c r="AW486" s="46" t="str">
        <f>IF(Table1[[#This Row],[Cur_Amount Credit]]&gt;0,ROUND(Table1[[#This Row],[Cur_Amount Credit]],2),"")</f>
        <v/>
      </c>
      <c r="AX486" s="46" t="str">
        <f>LEFT(Table1[[#This Row],[Cur]],3)</f>
        <v/>
      </c>
      <c r="AY486" s="59"/>
      <c r="AZ486" s="46"/>
      <c r="BA486" s="46" t="str">
        <f>IF(Table1[[#This Row],[Cur]]&lt;&gt;"",IF(Table1[[#This Row],[Cur]]="USD","",ExchangeRate),"")</f>
        <v/>
      </c>
      <c r="BB486" s="46" t="str">
        <f>IF(Table1[[#This Row],[Grant]]&lt;&gt;"",VLOOKUP(Table1[[#This Row],[Grant]],Grants!B:D,3),"")</f>
        <v/>
      </c>
      <c r="BC486" s="46" t="str">
        <f>TRIM(Table1[[#This Row],[Vendor ID]])</f>
        <v/>
      </c>
      <c r="BD486">
        <f>IF(Table1[[#This Row],[Reference Number]]=Q485,BD485,BD485+1)</f>
        <v>0</v>
      </c>
    </row>
    <row r="487" spans="1:56" ht="11.25" customHeight="1" x14ac:dyDescent="0.25">
      <c r="A487" s="1"/>
      <c r="B487" s="88" t="str">
        <f>IF(Table1[[#This Row],[Posting Date]]&lt;&gt;"",IF(Table1[[#This Row],[Reference Number]]=Q486,B486+1,1),"")</f>
        <v/>
      </c>
      <c r="C487" s="61"/>
      <c r="D487" s="61"/>
      <c r="E487" s="138"/>
      <c r="F487" s="141" t="str">
        <f>IFERROR(IF(VLOOKUP(Table1[[#This Row],[Budget Code Description]],Dimentions!$X$6:$AC$139,2,FALSE)="","",VLOOKUP(Table1[[#This Row],[Budget Code Description]],Dimentions!$X$6:$AC$139,2,FALSE)),"")</f>
        <v/>
      </c>
      <c r="G487" s="141"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1" t="str">
        <f>IFERROR(VLOOKUP(Table1[[#This Row],[Budget Code Description]],Table6[#All],8,FALSE),"")</f>
        <v/>
      </c>
      <c r="L487" s="63"/>
      <c r="M487" s="65" t="str">
        <f>IFERROR(VLOOKUP(Table1[[#This Row],[Staff ID]],Table2[],2,FALSE),"")</f>
        <v/>
      </c>
      <c r="N487" s="209" t="str">
        <f>IFERROR(IF(VLOOKUP(Table1[[#This Row],[Budget Code Description]],Dimentions!$X$6:$AC$134,4,FALSE)="","",VLOOKUP(Table1[[#This Row],[Budget Code Description]],Dimentions!$X$6:$AC$134,4,FALSE)),"")</f>
        <v/>
      </c>
      <c r="O487" s="65" t="str">
        <f>IFERROR(VLOOKUP(Table1[[#This Row],[Vendor ID]],Table549[],2,FALSE),"")</f>
        <v/>
      </c>
      <c r="P487" s="63"/>
      <c r="Q487" s="141" t="str">
        <f>IF(Table1[[#This Row],[Posting Date]]&lt;&gt;"",$D$9,"")</f>
        <v/>
      </c>
      <c r="R487" s="157" t="str">
        <f>IF(Table1[[#This Row],[Posting Date]]&lt;&gt;"",$D$10,"")</f>
        <v/>
      </c>
      <c r="S487" s="66"/>
      <c r="T487" s="63"/>
      <c r="U487" s="67"/>
      <c r="V487" s="67"/>
      <c r="W487" s="67" t="str">
        <f t="shared" si="11"/>
        <v/>
      </c>
      <c r="X487" s="159" t="str">
        <f>IF(E487="","",(IF(Table1[[#This Row],[Cur]]="USD",Table1[[#This Row],[Cur_Amount Debit]],Table1[[#This Row],[Cur_Amount Debit]]/Table1[[#This Row],[Exchange Rate]])))</f>
        <v/>
      </c>
      <c r="Y487" s="159" t="str">
        <f>IF(E487="","",(IF(Table1[[#This Row],[Cur]]="USD",Table1[[#This Row],[Cur_Amount Credit]],Table1[[#This Row],[Cur_Amount Credit]]/ExchangeRate)))</f>
        <v/>
      </c>
      <c r="Z487" s="201" t="str">
        <f>IF(E487="","",(Table1[[#This Row],[Debit USD]]-Table1[[#This Row],[Credit USD]]))</f>
        <v/>
      </c>
      <c r="AA487" s="226"/>
      <c r="AB487" s="255"/>
      <c r="AC487" s="1"/>
      <c r="AD487" s="15"/>
      <c r="AE487" s="15" t="str">
        <f>IF(AND(OR(Table1[[#This Row],[Account]]="15030",Table1[[#This Row],[Account]]="15035",Table1[[#This Row],[Account]]="20150"),Table1[[#This Row],[Vendor ID]]=""),1,"")</f>
        <v/>
      </c>
      <c r="AF487" s="15"/>
      <c r="AG487" s="15"/>
      <c r="AH487" s="15"/>
      <c r="AI487" s="46" t="str">
        <f>IF(Table1[[#This Row],[Posting Date]]&lt;&gt;"","GJ-"&amp;CountryID,"")</f>
        <v/>
      </c>
      <c r="AJ487" s="59" t="str">
        <f>IF(Table1[[#This Row],[Posting Date]]&lt;&gt;"",Table1[[#This Row],[Posting Date]],"")</f>
        <v/>
      </c>
      <c r="AK487" s="46"/>
      <c r="AL487" s="46" t="str">
        <f>IF(Table1[[#This Row],[Description]]&lt;&gt;"",Table1[[#This Row],[Description]],"")</f>
        <v/>
      </c>
      <c r="AM487" s="46" t="str">
        <f>IF(Table1[[#This Row],[Posting Date]]&lt;&gt;"",Table1[[#This Row],[Reference Number]],"")</f>
        <v/>
      </c>
      <c r="AN487" s="46" t="str">
        <f>TRIM(Table1[[#This Row],[Line '#]])</f>
        <v/>
      </c>
      <c r="AO487" s="46" t="str">
        <f>TRIM(Table1[[#This Row],[Account]])</f>
        <v/>
      </c>
      <c r="AP487" s="46" t="str">
        <f>IF(Table1[[#This Row],[Posting Date]]&lt;&gt;"",$D$5,"")</f>
        <v/>
      </c>
      <c r="AQ487" s="46" t="str">
        <f>TRIM(Table1[[#This Row],[Departments-Prgrams]])</f>
        <v/>
      </c>
      <c r="AR487" s="46" t="str">
        <f>TRIM(Table1[[#This Row],[Grant]])</f>
        <v/>
      </c>
      <c r="AS487" s="46" t="str">
        <f>TRIM(Table1[[#This Row],[Staff ID]])</f>
        <v/>
      </c>
      <c r="AT487" s="46" t="str">
        <f>IF(TRIM(Table1[[#This Row],[Budget Code]])=0,"",TRIM(Table1[[#This Row],[Budget Code]]))</f>
        <v/>
      </c>
      <c r="AU487" s="46" t="str">
        <f>IF(Table1[[#This Row],[Line Description]]&lt;&gt;"",Table1[[#This Row],[Line Description]],"")</f>
        <v/>
      </c>
      <c r="AV487" s="46" t="str">
        <f>IF(Table1[[#This Row],[Cur_Amount Debit]]&gt;0,ROUND(Table1[[#This Row],[Cur_Amount Debit]],2),"")</f>
        <v/>
      </c>
      <c r="AW487" s="46" t="str">
        <f>IF(Table1[[#This Row],[Cur_Amount Credit]]&gt;0,ROUND(Table1[[#This Row],[Cur_Amount Credit]],2),"")</f>
        <v/>
      </c>
      <c r="AX487" s="46" t="str">
        <f>LEFT(Table1[[#This Row],[Cur]],3)</f>
        <v/>
      </c>
      <c r="AY487" s="59"/>
      <c r="AZ487" s="46"/>
      <c r="BA487" s="46" t="str">
        <f>IF(Table1[[#This Row],[Cur]]&lt;&gt;"",IF(Table1[[#This Row],[Cur]]="USD","",ExchangeRate),"")</f>
        <v/>
      </c>
      <c r="BB487" s="46" t="str">
        <f>IF(Table1[[#This Row],[Grant]]&lt;&gt;"",VLOOKUP(Table1[[#This Row],[Grant]],Grants!B:D,3),"")</f>
        <v/>
      </c>
      <c r="BC487" s="46" t="str">
        <f>TRIM(Table1[[#This Row],[Vendor ID]])</f>
        <v/>
      </c>
      <c r="BD487">
        <f>IF(Table1[[#This Row],[Reference Number]]=Q486,BD486,BD486+1)</f>
        <v>0</v>
      </c>
    </row>
    <row r="488" spans="1:56" ht="11.25" customHeight="1" x14ac:dyDescent="0.25">
      <c r="A488" s="1"/>
      <c r="B488" s="88" t="str">
        <f>IF(Table1[[#This Row],[Posting Date]]&lt;&gt;"",IF(Table1[[#This Row],[Reference Number]]=Q487,B487+1,1),"")</f>
        <v/>
      </c>
      <c r="C488" s="61"/>
      <c r="D488" s="61"/>
      <c r="E488" s="138"/>
      <c r="F488" s="141" t="str">
        <f>IFERROR(IF(VLOOKUP(Table1[[#This Row],[Budget Code Description]],Dimentions!$X$6:$AC$139,2,FALSE)="","",VLOOKUP(Table1[[#This Row],[Budget Code Description]],Dimentions!$X$6:$AC$139,2,FALSE)),"")</f>
        <v/>
      </c>
      <c r="G488" s="141"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1" t="str">
        <f>IFERROR(VLOOKUP(Table1[[#This Row],[Budget Code Description]],Table6[#All],8,FALSE),"")</f>
        <v/>
      </c>
      <c r="L488" s="63"/>
      <c r="M488" s="65" t="str">
        <f>IFERROR(VLOOKUP(Table1[[#This Row],[Staff ID]],Table2[],2,FALSE),"")</f>
        <v/>
      </c>
      <c r="N488" s="209" t="str">
        <f>IFERROR(IF(VLOOKUP(Table1[[#This Row],[Budget Code Description]],Dimentions!$X$6:$AC$134,4,FALSE)="","",VLOOKUP(Table1[[#This Row],[Budget Code Description]],Dimentions!$X$6:$AC$134,4,FALSE)),"")</f>
        <v/>
      </c>
      <c r="O488" s="65" t="str">
        <f>IFERROR(VLOOKUP(Table1[[#This Row],[Vendor ID]],Table549[],2,FALSE),"")</f>
        <v/>
      </c>
      <c r="P488" s="63"/>
      <c r="Q488" s="141" t="str">
        <f>IF(Table1[[#This Row],[Posting Date]]&lt;&gt;"",$D$9,"")</f>
        <v/>
      </c>
      <c r="R488" s="157" t="str">
        <f>IF(Table1[[#This Row],[Posting Date]]&lt;&gt;"",$D$10,"")</f>
        <v/>
      </c>
      <c r="S488" s="66"/>
      <c r="T488" s="63"/>
      <c r="U488" s="67"/>
      <c r="V488" s="67"/>
      <c r="W488" s="67" t="str">
        <f t="shared" si="11"/>
        <v/>
      </c>
      <c r="X488" s="159" t="str">
        <f>IF(E488="","",(IF(Table1[[#This Row],[Cur]]="USD",Table1[[#This Row],[Cur_Amount Debit]],Table1[[#This Row],[Cur_Amount Debit]]/Table1[[#This Row],[Exchange Rate]])))</f>
        <v/>
      </c>
      <c r="Y488" s="159" t="str">
        <f>IF(E488="","",(IF(Table1[[#This Row],[Cur]]="USD",Table1[[#This Row],[Cur_Amount Credit]],Table1[[#This Row],[Cur_Amount Credit]]/ExchangeRate)))</f>
        <v/>
      </c>
      <c r="Z488" s="201" t="str">
        <f>IF(E488="","",(Table1[[#This Row],[Debit USD]]-Table1[[#This Row],[Credit USD]]))</f>
        <v/>
      </c>
      <c r="AA488" s="226"/>
      <c r="AB488" s="255"/>
      <c r="AC488" s="1"/>
      <c r="AD488" s="15"/>
      <c r="AE488" s="15" t="str">
        <f>IF(AND(OR(Table1[[#This Row],[Account]]="15030",Table1[[#This Row],[Account]]="15035",Table1[[#This Row],[Account]]="20150"),Table1[[#This Row],[Vendor ID]]=""),1,"")</f>
        <v/>
      </c>
      <c r="AF488" s="15"/>
      <c r="AG488" s="15"/>
      <c r="AH488" s="15"/>
      <c r="AI488" s="46" t="str">
        <f>IF(Table1[[#This Row],[Posting Date]]&lt;&gt;"","GJ-"&amp;CountryID,"")</f>
        <v/>
      </c>
      <c r="AJ488" s="59" t="str">
        <f>IF(Table1[[#This Row],[Posting Date]]&lt;&gt;"",Table1[[#This Row],[Posting Date]],"")</f>
        <v/>
      </c>
      <c r="AK488" s="46"/>
      <c r="AL488" s="46" t="str">
        <f>IF(Table1[[#This Row],[Description]]&lt;&gt;"",Table1[[#This Row],[Description]],"")</f>
        <v/>
      </c>
      <c r="AM488" s="46" t="str">
        <f>IF(Table1[[#This Row],[Posting Date]]&lt;&gt;"",Table1[[#This Row],[Reference Number]],"")</f>
        <v/>
      </c>
      <c r="AN488" s="46" t="str">
        <f>TRIM(Table1[[#This Row],[Line '#]])</f>
        <v/>
      </c>
      <c r="AO488" s="46" t="str">
        <f>TRIM(Table1[[#This Row],[Account]])</f>
        <v/>
      </c>
      <c r="AP488" s="46" t="str">
        <f>IF(Table1[[#This Row],[Posting Date]]&lt;&gt;"",$D$5,"")</f>
        <v/>
      </c>
      <c r="AQ488" s="46" t="str">
        <f>TRIM(Table1[[#This Row],[Departments-Prgrams]])</f>
        <v/>
      </c>
      <c r="AR488" s="46" t="str">
        <f>TRIM(Table1[[#This Row],[Grant]])</f>
        <v/>
      </c>
      <c r="AS488" s="46" t="str">
        <f>TRIM(Table1[[#This Row],[Staff ID]])</f>
        <v/>
      </c>
      <c r="AT488" s="46" t="str">
        <f>IF(TRIM(Table1[[#This Row],[Budget Code]])=0,"",TRIM(Table1[[#This Row],[Budget Code]]))</f>
        <v/>
      </c>
      <c r="AU488" s="46" t="str">
        <f>IF(Table1[[#This Row],[Line Description]]&lt;&gt;"",Table1[[#This Row],[Line Description]],"")</f>
        <v/>
      </c>
      <c r="AV488" s="46" t="str">
        <f>IF(Table1[[#This Row],[Cur_Amount Debit]]&gt;0,ROUND(Table1[[#This Row],[Cur_Amount Debit]],2),"")</f>
        <v/>
      </c>
      <c r="AW488" s="46" t="str">
        <f>IF(Table1[[#This Row],[Cur_Amount Credit]]&gt;0,ROUND(Table1[[#This Row],[Cur_Amount Credit]],2),"")</f>
        <v/>
      </c>
      <c r="AX488" s="46" t="str">
        <f>LEFT(Table1[[#This Row],[Cur]],3)</f>
        <v/>
      </c>
      <c r="AY488" s="59"/>
      <c r="AZ488" s="46"/>
      <c r="BA488" s="46" t="str">
        <f>IF(Table1[[#This Row],[Cur]]&lt;&gt;"",IF(Table1[[#This Row],[Cur]]="USD","",ExchangeRate),"")</f>
        <v/>
      </c>
      <c r="BB488" s="46" t="str">
        <f>IF(Table1[[#This Row],[Grant]]&lt;&gt;"",VLOOKUP(Table1[[#This Row],[Grant]],Grants!B:D,3),"")</f>
        <v/>
      </c>
      <c r="BC488" s="46" t="str">
        <f>TRIM(Table1[[#This Row],[Vendor ID]])</f>
        <v/>
      </c>
      <c r="BD488">
        <f>IF(Table1[[#This Row],[Reference Number]]=Q487,BD487,BD487+1)</f>
        <v>0</v>
      </c>
    </row>
    <row r="489" spans="1:56" ht="11.25" customHeight="1" x14ac:dyDescent="0.25">
      <c r="A489" s="1"/>
      <c r="B489" s="88" t="str">
        <f>IF(Table1[[#This Row],[Posting Date]]&lt;&gt;"",IF(Table1[[#This Row],[Reference Number]]=Q488,B488+1,1),"")</f>
        <v/>
      </c>
      <c r="C489" s="61"/>
      <c r="D489" s="61"/>
      <c r="E489" s="138"/>
      <c r="F489" s="141" t="str">
        <f>IFERROR(IF(VLOOKUP(Table1[[#This Row],[Budget Code Description]],Dimentions!$X$6:$AC$139,2,FALSE)="","",VLOOKUP(Table1[[#This Row],[Budget Code Description]],Dimentions!$X$6:$AC$139,2,FALSE)),"")</f>
        <v/>
      </c>
      <c r="G489" s="141"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1" t="str">
        <f>IFERROR(VLOOKUP(Table1[[#This Row],[Budget Code Description]],Table6[#All],8,FALSE),"")</f>
        <v/>
      </c>
      <c r="L489" s="63"/>
      <c r="M489" s="65" t="str">
        <f>IFERROR(VLOOKUP(Table1[[#This Row],[Staff ID]],Table2[],2,FALSE),"")</f>
        <v/>
      </c>
      <c r="N489" s="209" t="str">
        <f>IFERROR(IF(VLOOKUP(Table1[[#This Row],[Budget Code Description]],Dimentions!$X$6:$AC$134,4,FALSE)="","",VLOOKUP(Table1[[#This Row],[Budget Code Description]],Dimentions!$X$6:$AC$134,4,FALSE)),"")</f>
        <v/>
      </c>
      <c r="O489" s="65" t="str">
        <f>IFERROR(VLOOKUP(Table1[[#This Row],[Vendor ID]],Table549[],2,FALSE),"")</f>
        <v/>
      </c>
      <c r="P489" s="63"/>
      <c r="Q489" s="141" t="str">
        <f>IF(Table1[[#This Row],[Posting Date]]&lt;&gt;"",$D$9,"")</f>
        <v/>
      </c>
      <c r="R489" s="157" t="str">
        <f>IF(Table1[[#This Row],[Posting Date]]&lt;&gt;"",$D$10,"")</f>
        <v/>
      </c>
      <c r="S489" s="66"/>
      <c r="T489" s="63"/>
      <c r="U489" s="67"/>
      <c r="V489" s="67"/>
      <c r="W489" s="67" t="str">
        <f t="shared" si="11"/>
        <v/>
      </c>
      <c r="X489" s="159" t="str">
        <f>IF(E489="","",(IF(Table1[[#This Row],[Cur]]="USD",Table1[[#This Row],[Cur_Amount Debit]],Table1[[#This Row],[Cur_Amount Debit]]/Table1[[#This Row],[Exchange Rate]])))</f>
        <v/>
      </c>
      <c r="Y489" s="159" t="str">
        <f>IF(E489="","",(IF(Table1[[#This Row],[Cur]]="USD",Table1[[#This Row],[Cur_Amount Credit]],Table1[[#This Row],[Cur_Amount Credit]]/ExchangeRate)))</f>
        <v/>
      </c>
      <c r="Z489" s="201" t="str">
        <f>IF(E489="","",(Table1[[#This Row],[Debit USD]]-Table1[[#This Row],[Credit USD]]))</f>
        <v/>
      </c>
      <c r="AA489" s="226"/>
      <c r="AB489" s="255"/>
      <c r="AC489" s="1"/>
      <c r="AD489" s="15"/>
      <c r="AE489" s="15" t="str">
        <f>IF(AND(OR(Table1[[#This Row],[Account]]="15030",Table1[[#This Row],[Account]]="15035",Table1[[#This Row],[Account]]="20150"),Table1[[#This Row],[Vendor ID]]=""),1,"")</f>
        <v/>
      </c>
      <c r="AF489" s="15"/>
      <c r="AG489" s="15"/>
      <c r="AH489" s="15"/>
      <c r="AI489" s="46" t="str">
        <f>IF(Table1[[#This Row],[Posting Date]]&lt;&gt;"","GJ-"&amp;CountryID,"")</f>
        <v/>
      </c>
      <c r="AJ489" s="59" t="str">
        <f>IF(Table1[[#This Row],[Posting Date]]&lt;&gt;"",Table1[[#This Row],[Posting Date]],"")</f>
        <v/>
      </c>
      <c r="AK489" s="46"/>
      <c r="AL489" s="46" t="str">
        <f>IF(Table1[[#This Row],[Description]]&lt;&gt;"",Table1[[#This Row],[Description]],"")</f>
        <v/>
      </c>
      <c r="AM489" s="46" t="str">
        <f>IF(Table1[[#This Row],[Posting Date]]&lt;&gt;"",Table1[[#This Row],[Reference Number]],"")</f>
        <v/>
      </c>
      <c r="AN489" s="46" t="str">
        <f>TRIM(Table1[[#This Row],[Line '#]])</f>
        <v/>
      </c>
      <c r="AO489" s="46" t="str">
        <f>TRIM(Table1[[#This Row],[Account]])</f>
        <v/>
      </c>
      <c r="AP489" s="46" t="str">
        <f>IF(Table1[[#This Row],[Posting Date]]&lt;&gt;"",$D$5,"")</f>
        <v/>
      </c>
      <c r="AQ489" s="46" t="str">
        <f>TRIM(Table1[[#This Row],[Departments-Prgrams]])</f>
        <v/>
      </c>
      <c r="AR489" s="46" t="str">
        <f>TRIM(Table1[[#This Row],[Grant]])</f>
        <v/>
      </c>
      <c r="AS489" s="46" t="str">
        <f>TRIM(Table1[[#This Row],[Staff ID]])</f>
        <v/>
      </c>
      <c r="AT489" s="46" t="str">
        <f>IF(TRIM(Table1[[#This Row],[Budget Code]])=0,"",TRIM(Table1[[#This Row],[Budget Code]]))</f>
        <v/>
      </c>
      <c r="AU489" s="46" t="str">
        <f>IF(Table1[[#This Row],[Line Description]]&lt;&gt;"",Table1[[#This Row],[Line Description]],"")</f>
        <v/>
      </c>
      <c r="AV489" s="46" t="str">
        <f>IF(Table1[[#This Row],[Cur_Amount Debit]]&gt;0,ROUND(Table1[[#This Row],[Cur_Amount Debit]],2),"")</f>
        <v/>
      </c>
      <c r="AW489" s="46" t="str">
        <f>IF(Table1[[#This Row],[Cur_Amount Credit]]&gt;0,ROUND(Table1[[#This Row],[Cur_Amount Credit]],2),"")</f>
        <v/>
      </c>
      <c r="AX489" s="46" t="str">
        <f>LEFT(Table1[[#This Row],[Cur]],3)</f>
        <v/>
      </c>
      <c r="AY489" s="59"/>
      <c r="AZ489" s="46"/>
      <c r="BA489" s="46" t="str">
        <f>IF(Table1[[#This Row],[Cur]]&lt;&gt;"",IF(Table1[[#This Row],[Cur]]="USD","",ExchangeRate),"")</f>
        <v/>
      </c>
      <c r="BB489" s="46" t="str">
        <f>IF(Table1[[#This Row],[Grant]]&lt;&gt;"",VLOOKUP(Table1[[#This Row],[Grant]],Grants!B:D,3),"")</f>
        <v/>
      </c>
      <c r="BC489" s="46" t="str">
        <f>TRIM(Table1[[#This Row],[Vendor ID]])</f>
        <v/>
      </c>
      <c r="BD489">
        <f>IF(Table1[[#This Row],[Reference Number]]=Q488,BD488,BD488+1)</f>
        <v>0</v>
      </c>
    </row>
    <row r="490" spans="1:56" ht="11.25" customHeight="1" x14ac:dyDescent="0.25">
      <c r="A490" s="1"/>
      <c r="B490" s="88" t="str">
        <f>IF(Table1[[#This Row],[Posting Date]]&lt;&gt;"",IF(Table1[[#This Row],[Reference Number]]=Q489,B489+1,1),"")</f>
        <v/>
      </c>
      <c r="C490" s="61"/>
      <c r="D490" s="61"/>
      <c r="E490" s="138"/>
      <c r="F490" s="141" t="str">
        <f>IFERROR(IF(VLOOKUP(Table1[[#This Row],[Budget Code Description]],Dimentions!$X$6:$AC$139,2,FALSE)="","",VLOOKUP(Table1[[#This Row],[Budget Code Description]],Dimentions!$X$6:$AC$139,2,FALSE)),"")</f>
        <v/>
      </c>
      <c r="G490" s="141"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1" t="str">
        <f>IFERROR(VLOOKUP(Table1[[#This Row],[Budget Code Description]],Table6[#All],8,FALSE),"")</f>
        <v/>
      </c>
      <c r="L490" s="63"/>
      <c r="M490" s="65" t="str">
        <f>IFERROR(VLOOKUP(Table1[[#This Row],[Staff ID]],Table2[],2,FALSE),"")</f>
        <v/>
      </c>
      <c r="N490" s="209" t="str">
        <f>IFERROR(IF(VLOOKUP(Table1[[#This Row],[Budget Code Description]],Dimentions!$X$6:$AC$134,4,FALSE)="","",VLOOKUP(Table1[[#This Row],[Budget Code Description]],Dimentions!$X$6:$AC$134,4,FALSE)),"")</f>
        <v/>
      </c>
      <c r="O490" s="65" t="str">
        <f>IFERROR(VLOOKUP(Table1[[#This Row],[Vendor ID]],Table549[],2,FALSE),"")</f>
        <v/>
      </c>
      <c r="P490" s="63"/>
      <c r="Q490" s="141" t="str">
        <f>IF(Table1[[#This Row],[Posting Date]]&lt;&gt;"",$D$9,"")</f>
        <v/>
      </c>
      <c r="R490" s="157" t="str">
        <f>IF(Table1[[#This Row],[Posting Date]]&lt;&gt;"",$D$10,"")</f>
        <v/>
      </c>
      <c r="S490" s="66"/>
      <c r="T490" s="63"/>
      <c r="U490" s="67"/>
      <c r="V490" s="67"/>
      <c r="W490" s="67" t="str">
        <f t="shared" si="11"/>
        <v/>
      </c>
      <c r="X490" s="159" t="str">
        <f>IF(E490="","",(IF(Table1[[#This Row],[Cur]]="USD",Table1[[#This Row],[Cur_Amount Debit]],Table1[[#This Row],[Cur_Amount Debit]]/Table1[[#This Row],[Exchange Rate]])))</f>
        <v/>
      </c>
      <c r="Y490" s="159" t="str">
        <f>IF(E490="","",(IF(Table1[[#This Row],[Cur]]="USD",Table1[[#This Row],[Cur_Amount Credit]],Table1[[#This Row],[Cur_Amount Credit]]/ExchangeRate)))</f>
        <v/>
      </c>
      <c r="Z490" s="201" t="str">
        <f>IF(E490="","",(Table1[[#This Row],[Debit USD]]-Table1[[#This Row],[Credit USD]]))</f>
        <v/>
      </c>
      <c r="AA490" s="226"/>
      <c r="AB490" s="255"/>
      <c r="AC490" s="1"/>
      <c r="AD490" s="15"/>
      <c r="AE490" s="15" t="str">
        <f>IF(AND(OR(Table1[[#This Row],[Account]]="15030",Table1[[#This Row],[Account]]="15035",Table1[[#This Row],[Account]]="20150"),Table1[[#This Row],[Vendor ID]]=""),1,"")</f>
        <v/>
      </c>
      <c r="AF490" s="15"/>
      <c r="AG490" s="15"/>
      <c r="AH490" s="15"/>
      <c r="AI490" s="46" t="str">
        <f>IF(Table1[[#This Row],[Posting Date]]&lt;&gt;"","GJ-"&amp;CountryID,"")</f>
        <v/>
      </c>
      <c r="AJ490" s="59" t="str">
        <f>IF(Table1[[#This Row],[Posting Date]]&lt;&gt;"",Table1[[#This Row],[Posting Date]],"")</f>
        <v/>
      </c>
      <c r="AK490" s="46"/>
      <c r="AL490" s="46" t="str">
        <f>IF(Table1[[#This Row],[Description]]&lt;&gt;"",Table1[[#This Row],[Description]],"")</f>
        <v/>
      </c>
      <c r="AM490" s="46" t="str">
        <f>IF(Table1[[#This Row],[Posting Date]]&lt;&gt;"",Table1[[#This Row],[Reference Number]],"")</f>
        <v/>
      </c>
      <c r="AN490" s="46" t="str">
        <f>TRIM(Table1[[#This Row],[Line '#]])</f>
        <v/>
      </c>
      <c r="AO490" s="46" t="str">
        <f>TRIM(Table1[[#This Row],[Account]])</f>
        <v/>
      </c>
      <c r="AP490" s="46" t="str">
        <f>IF(Table1[[#This Row],[Posting Date]]&lt;&gt;"",$D$5,"")</f>
        <v/>
      </c>
      <c r="AQ490" s="46" t="str">
        <f>TRIM(Table1[[#This Row],[Departments-Prgrams]])</f>
        <v/>
      </c>
      <c r="AR490" s="46" t="str">
        <f>TRIM(Table1[[#This Row],[Grant]])</f>
        <v/>
      </c>
      <c r="AS490" s="46" t="str">
        <f>TRIM(Table1[[#This Row],[Staff ID]])</f>
        <v/>
      </c>
      <c r="AT490" s="46" t="str">
        <f>IF(TRIM(Table1[[#This Row],[Budget Code]])=0,"",TRIM(Table1[[#This Row],[Budget Code]]))</f>
        <v/>
      </c>
      <c r="AU490" s="46" t="str">
        <f>IF(Table1[[#This Row],[Line Description]]&lt;&gt;"",Table1[[#This Row],[Line Description]],"")</f>
        <v/>
      </c>
      <c r="AV490" s="46" t="str">
        <f>IF(Table1[[#This Row],[Cur_Amount Debit]]&gt;0,ROUND(Table1[[#This Row],[Cur_Amount Debit]],2),"")</f>
        <v/>
      </c>
      <c r="AW490" s="46" t="str">
        <f>IF(Table1[[#This Row],[Cur_Amount Credit]]&gt;0,ROUND(Table1[[#This Row],[Cur_Amount Credit]],2),"")</f>
        <v/>
      </c>
      <c r="AX490" s="46" t="str">
        <f>LEFT(Table1[[#This Row],[Cur]],3)</f>
        <v/>
      </c>
      <c r="AY490" s="59"/>
      <c r="AZ490" s="46"/>
      <c r="BA490" s="46" t="str">
        <f>IF(Table1[[#This Row],[Cur]]&lt;&gt;"",IF(Table1[[#This Row],[Cur]]="USD","",ExchangeRate),"")</f>
        <v/>
      </c>
      <c r="BB490" s="46" t="str">
        <f>IF(Table1[[#This Row],[Grant]]&lt;&gt;"",VLOOKUP(Table1[[#This Row],[Grant]],Grants!B:D,3),"")</f>
        <v/>
      </c>
      <c r="BC490" s="46" t="str">
        <f>TRIM(Table1[[#This Row],[Vendor ID]])</f>
        <v/>
      </c>
      <c r="BD490">
        <f>IF(Table1[[#This Row],[Reference Number]]=Q489,BD489,BD489+1)</f>
        <v>0</v>
      </c>
    </row>
    <row r="491" spans="1:56" ht="11.25" customHeight="1" x14ac:dyDescent="0.25">
      <c r="A491" s="1"/>
      <c r="B491" s="88" t="str">
        <f>IF(Table1[[#This Row],[Posting Date]]&lt;&gt;"",IF(Table1[[#This Row],[Reference Number]]=Q490,B490+1,1),"")</f>
        <v/>
      </c>
      <c r="C491" s="61"/>
      <c r="D491" s="61"/>
      <c r="E491" s="138"/>
      <c r="F491" s="141" t="str">
        <f>IFERROR(IF(VLOOKUP(Table1[[#This Row],[Budget Code Description]],Dimentions!$X$6:$AC$139,2,FALSE)="","",VLOOKUP(Table1[[#This Row],[Budget Code Description]],Dimentions!$X$6:$AC$139,2,FALSE)),"")</f>
        <v/>
      </c>
      <c r="G491" s="141"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1" t="str">
        <f>IFERROR(VLOOKUP(Table1[[#This Row],[Budget Code Description]],Table6[#All],8,FALSE),"")</f>
        <v/>
      </c>
      <c r="L491" s="63"/>
      <c r="M491" s="65" t="str">
        <f>IFERROR(VLOOKUP(Table1[[#This Row],[Staff ID]],Table2[],2,FALSE),"")</f>
        <v/>
      </c>
      <c r="N491" s="209" t="str">
        <f>IFERROR(IF(VLOOKUP(Table1[[#This Row],[Budget Code Description]],Dimentions!$X$6:$AC$134,4,FALSE)="","",VLOOKUP(Table1[[#This Row],[Budget Code Description]],Dimentions!$X$6:$AC$134,4,FALSE)),"")</f>
        <v/>
      </c>
      <c r="O491" s="65" t="str">
        <f>IFERROR(VLOOKUP(Table1[[#This Row],[Vendor ID]],Table549[],2,FALSE),"")</f>
        <v/>
      </c>
      <c r="P491" s="63"/>
      <c r="Q491" s="141" t="str">
        <f>IF(Table1[[#This Row],[Posting Date]]&lt;&gt;"",$D$9,"")</f>
        <v/>
      </c>
      <c r="R491" s="157" t="str">
        <f>IF(Table1[[#This Row],[Posting Date]]&lt;&gt;"",$D$10,"")</f>
        <v/>
      </c>
      <c r="S491" s="66"/>
      <c r="T491" s="63"/>
      <c r="U491" s="67"/>
      <c r="V491" s="67"/>
      <c r="W491" s="67" t="str">
        <f t="shared" si="11"/>
        <v/>
      </c>
      <c r="X491" s="159" t="str">
        <f>IF(E491="","",(IF(Table1[[#This Row],[Cur]]="USD",Table1[[#This Row],[Cur_Amount Debit]],Table1[[#This Row],[Cur_Amount Debit]]/Table1[[#This Row],[Exchange Rate]])))</f>
        <v/>
      </c>
      <c r="Y491" s="159" t="str">
        <f>IF(E491="","",(IF(Table1[[#This Row],[Cur]]="USD",Table1[[#This Row],[Cur_Amount Credit]],Table1[[#This Row],[Cur_Amount Credit]]/ExchangeRate)))</f>
        <v/>
      </c>
      <c r="Z491" s="201" t="str">
        <f>IF(E491="","",(Table1[[#This Row],[Debit USD]]-Table1[[#This Row],[Credit USD]]))</f>
        <v/>
      </c>
      <c r="AA491" s="226"/>
      <c r="AB491" s="255"/>
      <c r="AC491" s="1"/>
      <c r="AD491" s="15"/>
      <c r="AE491" s="15" t="str">
        <f>IF(AND(OR(Table1[[#This Row],[Account]]="15030",Table1[[#This Row],[Account]]="15035",Table1[[#This Row],[Account]]="20150"),Table1[[#This Row],[Vendor ID]]=""),1,"")</f>
        <v/>
      </c>
      <c r="AF491" s="15"/>
      <c r="AG491" s="15"/>
      <c r="AH491" s="15"/>
      <c r="AI491" s="46" t="str">
        <f>IF(Table1[[#This Row],[Posting Date]]&lt;&gt;"","GJ-"&amp;CountryID,"")</f>
        <v/>
      </c>
      <c r="AJ491" s="59" t="str">
        <f>IF(Table1[[#This Row],[Posting Date]]&lt;&gt;"",Table1[[#This Row],[Posting Date]],"")</f>
        <v/>
      </c>
      <c r="AK491" s="46"/>
      <c r="AL491" s="46" t="str">
        <f>IF(Table1[[#This Row],[Description]]&lt;&gt;"",Table1[[#This Row],[Description]],"")</f>
        <v/>
      </c>
      <c r="AM491" s="46" t="str">
        <f>IF(Table1[[#This Row],[Posting Date]]&lt;&gt;"",Table1[[#This Row],[Reference Number]],"")</f>
        <v/>
      </c>
      <c r="AN491" s="46" t="str">
        <f>TRIM(Table1[[#This Row],[Line '#]])</f>
        <v/>
      </c>
      <c r="AO491" s="46" t="str">
        <f>TRIM(Table1[[#This Row],[Account]])</f>
        <v/>
      </c>
      <c r="AP491" s="46" t="str">
        <f>IF(Table1[[#This Row],[Posting Date]]&lt;&gt;"",$D$5,"")</f>
        <v/>
      </c>
      <c r="AQ491" s="46" t="str">
        <f>TRIM(Table1[[#This Row],[Departments-Prgrams]])</f>
        <v/>
      </c>
      <c r="AR491" s="46" t="str">
        <f>TRIM(Table1[[#This Row],[Grant]])</f>
        <v/>
      </c>
      <c r="AS491" s="46" t="str">
        <f>TRIM(Table1[[#This Row],[Staff ID]])</f>
        <v/>
      </c>
      <c r="AT491" s="46" t="str">
        <f>IF(TRIM(Table1[[#This Row],[Budget Code]])=0,"",TRIM(Table1[[#This Row],[Budget Code]]))</f>
        <v/>
      </c>
      <c r="AU491" s="46" t="str">
        <f>IF(Table1[[#This Row],[Line Description]]&lt;&gt;"",Table1[[#This Row],[Line Description]],"")</f>
        <v/>
      </c>
      <c r="AV491" s="46" t="str">
        <f>IF(Table1[[#This Row],[Cur_Amount Debit]]&gt;0,ROUND(Table1[[#This Row],[Cur_Amount Debit]],2),"")</f>
        <v/>
      </c>
      <c r="AW491" s="46" t="str">
        <f>IF(Table1[[#This Row],[Cur_Amount Credit]]&gt;0,ROUND(Table1[[#This Row],[Cur_Amount Credit]],2),"")</f>
        <v/>
      </c>
      <c r="AX491" s="46" t="str">
        <f>LEFT(Table1[[#This Row],[Cur]],3)</f>
        <v/>
      </c>
      <c r="AY491" s="59"/>
      <c r="AZ491" s="46"/>
      <c r="BA491" s="46" t="str">
        <f>IF(Table1[[#This Row],[Cur]]&lt;&gt;"",IF(Table1[[#This Row],[Cur]]="USD","",ExchangeRate),"")</f>
        <v/>
      </c>
      <c r="BB491" s="46" t="str">
        <f>IF(Table1[[#This Row],[Grant]]&lt;&gt;"",VLOOKUP(Table1[[#This Row],[Grant]],Grants!B:D,3),"")</f>
        <v/>
      </c>
      <c r="BC491" s="46" t="str">
        <f>TRIM(Table1[[#This Row],[Vendor ID]])</f>
        <v/>
      </c>
      <c r="BD491">
        <f>IF(Table1[[#This Row],[Reference Number]]=Q490,BD490,BD490+1)</f>
        <v>0</v>
      </c>
    </row>
    <row r="492" spans="1:56" ht="11.25" customHeight="1" x14ac:dyDescent="0.25">
      <c r="A492" s="1"/>
      <c r="B492" s="88" t="str">
        <f>IF(Table1[[#This Row],[Posting Date]]&lt;&gt;"",IF(Table1[[#This Row],[Reference Number]]=Q491,B491+1,1),"")</f>
        <v/>
      </c>
      <c r="C492" s="61"/>
      <c r="D492" s="61"/>
      <c r="E492" s="138"/>
      <c r="F492" s="141" t="str">
        <f>IFERROR(IF(VLOOKUP(Table1[[#This Row],[Budget Code Description]],Dimentions!$X$6:$AC$139,2,FALSE)="","",VLOOKUP(Table1[[#This Row],[Budget Code Description]],Dimentions!$X$6:$AC$139,2,FALSE)),"")</f>
        <v/>
      </c>
      <c r="G492" s="141"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1" t="str">
        <f>IFERROR(VLOOKUP(Table1[[#This Row],[Budget Code Description]],Table6[#All],8,FALSE),"")</f>
        <v/>
      </c>
      <c r="L492" s="63"/>
      <c r="M492" s="65" t="str">
        <f>IFERROR(VLOOKUP(Table1[[#This Row],[Staff ID]],Table2[],2,FALSE),"")</f>
        <v/>
      </c>
      <c r="N492" s="209" t="str">
        <f>IFERROR(IF(VLOOKUP(Table1[[#This Row],[Budget Code Description]],Dimentions!$X$6:$AC$134,4,FALSE)="","",VLOOKUP(Table1[[#This Row],[Budget Code Description]],Dimentions!$X$6:$AC$134,4,FALSE)),"")</f>
        <v/>
      </c>
      <c r="O492" s="65" t="str">
        <f>IFERROR(VLOOKUP(Table1[[#This Row],[Vendor ID]],Table549[],2,FALSE),"")</f>
        <v/>
      </c>
      <c r="P492" s="63"/>
      <c r="Q492" s="141" t="str">
        <f>IF(Table1[[#This Row],[Posting Date]]&lt;&gt;"",$D$9,"")</f>
        <v/>
      </c>
      <c r="R492" s="157" t="str">
        <f>IF(Table1[[#This Row],[Posting Date]]&lt;&gt;"",$D$10,"")</f>
        <v/>
      </c>
      <c r="S492" s="66"/>
      <c r="T492" s="63"/>
      <c r="U492" s="67"/>
      <c r="V492" s="67"/>
      <c r="W492" s="67" t="str">
        <f t="shared" si="11"/>
        <v/>
      </c>
      <c r="X492" s="159" t="str">
        <f>IF(E492="","",(IF(Table1[[#This Row],[Cur]]="USD",Table1[[#This Row],[Cur_Amount Debit]],Table1[[#This Row],[Cur_Amount Debit]]/Table1[[#This Row],[Exchange Rate]])))</f>
        <v/>
      </c>
      <c r="Y492" s="159" t="str">
        <f>IF(E492="","",(IF(Table1[[#This Row],[Cur]]="USD",Table1[[#This Row],[Cur_Amount Credit]],Table1[[#This Row],[Cur_Amount Credit]]/ExchangeRate)))</f>
        <v/>
      </c>
      <c r="Z492" s="201" t="str">
        <f>IF(E492="","",(Table1[[#This Row],[Debit USD]]-Table1[[#This Row],[Credit USD]]))</f>
        <v/>
      </c>
      <c r="AA492" s="226"/>
      <c r="AB492" s="255"/>
      <c r="AC492" s="1"/>
      <c r="AD492" s="15"/>
      <c r="AE492" s="15" t="str">
        <f>IF(AND(OR(Table1[[#This Row],[Account]]="15030",Table1[[#This Row],[Account]]="15035",Table1[[#This Row],[Account]]="20150"),Table1[[#This Row],[Vendor ID]]=""),1,"")</f>
        <v/>
      </c>
      <c r="AF492" s="15"/>
      <c r="AG492" s="15"/>
      <c r="AH492" s="15"/>
      <c r="AI492" s="46" t="str">
        <f>IF(Table1[[#This Row],[Posting Date]]&lt;&gt;"","GJ-"&amp;CountryID,"")</f>
        <v/>
      </c>
      <c r="AJ492" s="59" t="str">
        <f>IF(Table1[[#This Row],[Posting Date]]&lt;&gt;"",Table1[[#This Row],[Posting Date]],"")</f>
        <v/>
      </c>
      <c r="AK492" s="46"/>
      <c r="AL492" s="46" t="str">
        <f>IF(Table1[[#This Row],[Description]]&lt;&gt;"",Table1[[#This Row],[Description]],"")</f>
        <v/>
      </c>
      <c r="AM492" s="46" t="str">
        <f>IF(Table1[[#This Row],[Posting Date]]&lt;&gt;"",Table1[[#This Row],[Reference Number]],"")</f>
        <v/>
      </c>
      <c r="AN492" s="46" t="str">
        <f>TRIM(Table1[[#This Row],[Line '#]])</f>
        <v/>
      </c>
      <c r="AO492" s="46" t="str">
        <f>TRIM(Table1[[#This Row],[Account]])</f>
        <v/>
      </c>
      <c r="AP492" s="46" t="str">
        <f>IF(Table1[[#This Row],[Posting Date]]&lt;&gt;"",$D$5,"")</f>
        <v/>
      </c>
      <c r="AQ492" s="46" t="str">
        <f>TRIM(Table1[[#This Row],[Departments-Prgrams]])</f>
        <v/>
      </c>
      <c r="AR492" s="46" t="str">
        <f>TRIM(Table1[[#This Row],[Grant]])</f>
        <v/>
      </c>
      <c r="AS492" s="46" t="str">
        <f>TRIM(Table1[[#This Row],[Staff ID]])</f>
        <v/>
      </c>
      <c r="AT492" s="46" t="str">
        <f>IF(TRIM(Table1[[#This Row],[Budget Code]])=0,"",TRIM(Table1[[#This Row],[Budget Code]]))</f>
        <v/>
      </c>
      <c r="AU492" s="46" t="str">
        <f>IF(Table1[[#This Row],[Line Description]]&lt;&gt;"",Table1[[#This Row],[Line Description]],"")</f>
        <v/>
      </c>
      <c r="AV492" s="46" t="str">
        <f>IF(Table1[[#This Row],[Cur_Amount Debit]]&gt;0,ROUND(Table1[[#This Row],[Cur_Amount Debit]],2),"")</f>
        <v/>
      </c>
      <c r="AW492" s="46" t="str">
        <f>IF(Table1[[#This Row],[Cur_Amount Credit]]&gt;0,ROUND(Table1[[#This Row],[Cur_Amount Credit]],2),"")</f>
        <v/>
      </c>
      <c r="AX492" s="46" t="str">
        <f>LEFT(Table1[[#This Row],[Cur]],3)</f>
        <v/>
      </c>
      <c r="AY492" s="59"/>
      <c r="AZ492" s="46"/>
      <c r="BA492" s="46" t="str">
        <f>IF(Table1[[#This Row],[Cur]]&lt;&gt;"",IF(Table1[[#This Row],[Cur]]="USD","",ExchangeRate),"")</f>
        <v/>
      </c>
      <c r="BB492" s="46" t="str">
        <f>IF(Table1[[#This Row],[Grant]]&lt;&gt;"",VLOOKUP(Table1[[#This Row],[Grant]],Grants!B:D,3),"")</f>
        <v/>
      </c>
      <c r="BC492" s="46" t="str">
        <f>TRIM(Table1[[#This Row],[Vendor ID]])</f>
        <v/>
      </c>
      <c r="BD492">
        <f>IF(Table1[[#This Row],[Reference Number]]=Q491,BD491,BD491+1)</f>
        <v>0</v>
      </c>
    </row>
    <row r="493" spans="1:56" ht="11.25" customHeight="1" x14ac:dyDescent="0.25">
      <c r="A493" s="1"/>
      <c r="B493" s="88" t="str">
        <f>IF(Table1[[#This Row],[Posting Date]]&lt;&gt;"",IF(Table1[[#This Row],[Reference Number]]=Q492,B492+1,1),"")</f>
        <v/>
      </c>
      <c r="C493" s="61"/>
      <c r="D493" s="61"/>
      <c r="E493" s="138"/>
      <c r="F493" s="141" t="str">
        <f>IFERROR(IF(VLOOKUP(Table1[[#This Row],[Budget Code Description]],Dimentions!$X$6:$AC$139,2,FALSE)="","",VLOOKUP(Table1[[#This Row],[Budget Code Description]],Dimentions!$X$6:$AC$139,2,FALSE)),"")</f>
        <v/>
      </c>
      <c r="G493" s="141"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1" t="str">
        <f>IFERROR(VLOOKUP(Table1[[#This Row],[Budget Code Description]],Table6[#All],8,FALSE),"")</f>
        <v/>
      </c>
      <c r="L493" s="63"/>
      <c r="M493" s="65" t="str">
        <f>IFERROR(VLOOKUP(Table1[[#This Row],[Staff ID]],Table2[],2,FALSE),"")</f>
        <v/>
      </c>
      <c r="N493" s="209" t="str">
        <f>IFERROR(IF(VLOOKUP(Table1[[#This Row],[Budget Code Description]],Dimentions!$X$6:$AC$134,4,FALSE)="","",VLOOKUP(Table1[[#This Row],[Budget Code Description]],Dimentions!$X$6:$AC$134,4,FALSE)),"")</f>
        <v/>
      </c>
      <c r="O493" s="65" t="str">
        <f>IFERROR(VLOOKUP(Table1[[#This Row],[Vendor ID]],Table549[],2,FALSE),"")</f>
        <v/>
      </c>
      <c r="P493" s="63"/>
      <c r="Q493" s="141" t="str">
        <f>IF(Table1[[#This Row],[Posting Date]]&lt;&gt;"",$D$9,"")</f>
        <v/>
      </c>
      <c r="R493" s="157" t="str">
        <f>IF(Table1[[#This Row],[Posting Date]]&lt;&gt;"",$D$10,"")</f>
        <v/>
      </c>
      <c r="S493" s="66"/>
      <c r="T493" s="63"/>
      <c r="U493" s="67"/>
      <c r="V493" s="67"/>
      <c r="W493" s="67" t="str">
        <f t="shared" si="11"/>
        <v/>
      </c>
      <c r="X493" s="159" t="str">
        <f>IF(E493="","",(IF(Table1[[#This Row],[Cur]]="USD",Table1[[#This Row],[Cur_Amount Debit]],Table1[[#This Row],[Cur_Amount Debit]]/Table1[[#This Row],[Exchange Rate]])))</f>
        <v/>
      </c>
      <c r="Y493" s="159" t="str">
        <f>IF(E493="","",(IF(Table1[[#This Row],[Cur]]="USD",Table1[[#This Row],[Cur_Amount Credit]],Table1[[#This Row],[Cur_Amount Credit]]/ExchangeRate)))</f>
        <v/>
      </c>
      <c r="Z493" s="201" t="str">
        <f>IF(E493="","",(Table1[[#This Row],[Debit USD]]-Table1[[#This Row],[Credit USD]]))</f>
        <v/>
      </c>
      <c r="AA493" s="226"/>
      <c r="AB493" s="255"/>
      <c r="AC493" s="1"/>
      <c r="AD493" s="15"/>
      <c r="AE493" s="15" t="str">
        <f>IF(AND(OR(Table1[[#This Row],[Account]]="15030",Table1[[#This Row],[Account]]="15035",Table1[[#This Row],[Account]]="20150"),Table1[[#This Row],[Vendor ID]]=""),1,"")</f>
        <v/>
      </c>
      <c r="AF493" s="15"/>
      <c r="AG493" s="15"/>
      <c r="AH493" s="15"/>
      <c r="AI493" s="46" t="str">
        <f>IF(Table1[[#This Row],[Posting Date]]&lt;&gt;"","GJ-"&amp;CountryID,"")</f>
        <v/>
      </c>
      <c r="AJ493" s="59" t="str">
        <f>IF(Table1[[#This Row],[Posting Date]]&lt;&gt;"",Table1[[#This Row],[Posting Date]],"")</f>
        <v/>
      </c>
      <c r="AK493" s="46"/>
      <c r="AL493" s="46" t="str">
        <f>IF(Table1[[#This Row],[Description]]&lt;&gt;"",Table1[[#This Row],[Description]],"")</f>
        <v/>
      </c>
      <c r="AM493" s="46" t="str">
        <f>IF(Table1[[#This Row],[Posting Date]]&lt;&gt;"",Table1[[#This Row],[Reference Number]],"")</f>
        <v/>
      </c>
      <c r="AN493" s="46" t="str">
        <f>TRIM(Table1[[#This Row],[Line '#]])</f>
        <v/>
      </c>
      <c r="AO493" s="46" t="str">
        <f>TRIM(Table1[[#This Row],[Account]])</f>
        <v/>
      </c>
      <c r="AP493" s="46" t="str">
        <f>IF(Table1[[#This Row],[Posting Date]]&lt;&gt;"",$D$5,"")</f>
        <v/>
      </c>
      <c r="AQ493" s="46" t="str">
        <f>TRIM(Table1[[#This Row],[Departments-Prgrams]])</f>
        <v/>
      </c>
      <c r="AR493" s="46" t="str">
        <f>TRIM(Table1[[#This Row],[Grant]])</f>
        <v/>
      </c>
      <c r="AS493" s="46" t="str">
        <f>TRIM(Table1[[#This Row],[Staff ID]])</f>
        <v/>
      </c>
      <c r="AT493" s="46" t="str">
        <f>IF(TRIM(Table1[[#This Row],[Budget Code]])=0,"",TRIM(Table1[[#This Row],[Budget Code]]))</f>
        <v/>
      </c>
      <c r="AU493" s="46" t="str">
        <f>IF(Table1[[#This Row],[Line Description]]&lt;&gt;"",Table1[[#This Row],[Line Description]],"")</f>
        <v/>
      </c>
      <c r="AV493" s="46" t="str">
        <f>IF(Table1[[#This Row],[Cur_Amount Debit]]&gt;0,ROUND(Table1[[#This Row],[Cur_Amount Debit]],2),"")</f>
        <v/>
      </c>
      <c r="AW493" s="46" t="str">
        <f>IF(Table1[[#This Row],[Cur_Amount Credit]]&gt;0,ROUND(Table1[[#This Row],[Cur_Amount Credit]],2),"")</f>
        <v/>
      </c>
      <c r="AX493" s="46" t="str">
        <f>LEFT(Table1[[#This Row],[Cur]],3)</f>
        <v/>
      </c>
      <c r="AY493" s="59"/>
      <c r="AZ493" s="46"/>
      <c r="BA493" s="46" t="str">
        <f>IF(Table1[[#This Row],[Cur]]&lt;&gt;"",IF(Table1[[#This Row],[Cur]]="USD","",ExchangeRate),"")</f>
        <v/>
      </c>
      <c r="BB493" s="46" t="str">
        <f>IF(Table1[[#This Row],[Grant]]&lt;&gt;"",VLOOKUP(Table1[[#This Row],[Grant]],Grants!B:D,3),"")</f>
        <v/>
      </c>
      <c r="BC493" s="46" t="str">
        <f>TRIM(Table1[[#This Row],[Vendor ID]])</f>
        <v/>
      </c>
      <c r="BD493">
        <f>IF(Table1[[#This Row],[Reference Number]]=Q492,BD492,BD492+1)</f>
        <v>0</v>
      </c>
    </row>
    <row r="494" spans="1:56" ht="11.25" customHeight="1" x14ac:dyDescent="0.25">
      <c r="A494" s="1"/>
      <c r="B494" s="88" t="str">
        <f>IF(Table1[[#This Row],[Posting Date]]&lt;&gt;"",IF(Table1[[#This Row],[Reference Number]]=Q493,B493+1,1),"")</f>
        <v/>
      </c>
      <c r="C494" s="61"/>
      <c r="D494" s="61"/>
      <c r="E494" s="138"/>
      <c r="F494" s="141" t="str">
        <f>IFERROR(IF(VLOOKUP(Table1[[#This Row],[Budget Code Description]],Dimentions!$X$6:$AC$139,2,FALSE)="","",VLOOKUP(Table1[[#This Row],[Budget Code Description]],Dimentions!$X$6:$AC$139,2,FALSE)),"")</f>
        <v/>
      </c>
      <c r="G494" s="141"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1" t="str">
        <f>IFERROR(VLOOKUP(Table1[[#This Row],[Budget Code Description]],Table6[#All],8,FALSE),"")</f>
        <v/>
      </c>
      <c r="L494" s="63"/>
      <c r="M494" s="65" t="str">
        <f>IFERROR(VLOOKUP(Table1[[#This Row],[Staff ID]],Table2[],2,FALSE),"")</f>
        <v/>
      </c>
      <c r="N494" s="209" t="str">
        <f>IFERROR(IF(VLOOKUP(Table1[[#This Row],[Budget Code Description]],Dimentions!$X$6:$AC$134,4,FALSE)="","",VLOOKUP(Table1[[#This Row],[Budget Code Description]],Dimentions!$X$6:$AC$134,4,FALSE)),"")</f>
        <v/>
      </c>
      <c r="O494" s="65" t="str">
        <f>IFERROR(VLOOKUP(Table1[[#This Row],[Vendor ID]],Table549[],2,FALSE),"")</f>
        <v/>
      </c>
      <c r="P494" s="63"/>
      <c r="Q494" s="141" t="str">
        <f>IF(Table1[[#This Row],[Posting Date]]&lt;&gt;"",$D$9,"")</f>
        <v/>
      </c>
      <c r="R494" s="157" t="str">
        <f>IF(Table1[[#This Row],[Posting Date]]&lt;&gt;"",$D$10,"")</f>
        <v/>
      </c>
      <c r="S494" s="66"/>
      <c r="T494" s="63"/>
      <c r="U494" s="67"/>
      <c r="V494" s="67"/>
      <c r="W494" s="67" t="str">
        <f t="shared" si="11"/>
        <v/>
      </c>
      <c r="X494" s="159" t="str">
        <f>IF(E494="","",(IF(Table1[[#This Row],[Cur]]="USD",Table1[[#This Row],[Cur_Amount Debit]],Table1[[#This Row],[Cur_Amount Debit]]/Table1[[#This Row],[Exchange Rate]])))</f>
        <v/>
      </c>
      <c r="Y494" s="159" t="str">
        <f>IF(E494="","",(IF(Table1[[#This Row],[Cur]]="USD",Table1[[#This Row],[Cur_Amount Credit]],Table1[[#This Row],[Cur_Amount Credit]]/ExchangeRate)))</f>
        <v/>
      </c>
      <c r="Z494" s="201" t="str">
        <f>IF(E494="","",(Table1[[#This Row],[Debit USD]]-Table1[[#This Row],[Credit USD]]))</f>
        <v/>
      </c>
      <c r="AA494" s="226"/>
      <c r="AB494" s="255"/>
      <c r="AC494" s="1"/>
      <c r="AD494" s="15"/>
      <c r="AE494" s="15" t="str">
        <f>IF(AND(OR(Table1[[#This Row],[Account]]="15030",Table1[[#This Row],[Account]]="15035",Table1[[#This Row],[Account]]="20150"),Table1[[#This Row],[Vendor ID]]=""),1,"")</f>
        <v/>
      </c>
      <c r="AF494" s="15"/>
      <c r="AG494" s="15"/>
      <c r="AH494" s="15"/>
      <c r="AI494" s="46" t="str">
        <f>IF(Table1[[#This Row],[Posting Date]]&lt;&gt;"","GJ-"&amp;CountryID,"")</f>
        <v/>
      </c>
      <c r="AJ494" s="59" t="str">
        <f>IF(Table1[[#This Row],[Posting Date]]&lt;&gt;"",Table1[[#This Row],[Posting Date]],"")</f>
        <v/>
      </c>
      <c r="AK494" s="46"/>
      <c r="AL494" s="46" t="str">
        <f>IF(Table1[[#This Row],[Description]]&lt;&gt;"",Table1[[#This Row],[Description]],"")</f>
        <v/>
      </c>
      <c r="AM494" s="46" t="str">
        <f>IF(Table1[[#This Row],[Posting Date]]&lt;&gt;"",Table1[[#This Row],[Reference Number]],"")</f>
        <v/>
      </c>
      <c r="AN494" s="46" t="str">
        <f>TRIM(Table1[[#This Row],[Line '#]])</f>
        <v/>
      </c>
      <c r="AO494" s="46" t="str">
        <f>TRIM(Table1[[#This Row],[Account]])</f>
        <v/>
      </c>
      <c r="AP494" s="46" t="str">
        <f>IF(Table1[[#This Row],[Posting Date]]&lt;&gt;"",$D$5,"")</f>
        <v/>
      </c>
      <c r="AQ494" s="46" t="str">
        <f>TRIM(Table1[[#This Row],[Departments-Prgrams]])</f>
        <v/>
      </c>
      <c r="AR494" s="46" t="str">
        <f>TRIM(Table1[[#This Row],[Grant]])</f>
        <v/>
      </c>
      <c r="AS494" s="46" t="str">
        <f>TRIM(Table1[[#This Row],[Staff ID]])</f>
        <v/>
      </c>
      <c r="AT494" s="46" t="str">
        <f>IF(TRIM(Table1[[#This Row],[Budget Code]])=0,"",TRIM(Table1[[#This Row],[Budget Code]]))</f>
        <v/>
      </c>
      <c r="AU494" s="46" t="str">
        <f>IF(Table1[[#This Row],[Line Description]]&lt;&gt;"",Table1[[#This Row],[Line Description]],"")</f>
        <v/>
      </c>
      <c r="AV494" s="46" t="str">
        <f>IF(Table1[[#This Row],[Cur_Amount Debit]]&gt;0,ROUND(Table1[[#This Row],[Cur_Amount Debit]],2),"")</f>
        <v/>
      </c>
      <c r="AW494" s="46" t="str">
        <f>IF(Table1[[#This Row],[Cur_Amount Credit]]&gt;0,ROUND(Table1[[#This Row],[Cur_Amount Credit]],2),"")</f>
        <v/>
      </c>
      <c r="AX494" s="46" t="str">
        <f>LEFT(Table1[[#This Row],[Cur]],3)</f>
        <v/>
      </c>
      <c r="AY494" s="59"/>
      <c r="AZ494" s="46"/>
      <c r="BA494" s="46" t="str">
        <f>IF(Table1[[#This Row],[Cur]]&lt;&gt;"",IF(Table1[[#This Row],[Cur]]="USD","",ExchangeRate),"")</f>
        <v/>
      </c>
      <c r="BB494" s="46" t="str">
        <f>IF(Table1[[#This Row],[Grant]]&lt;&gt;"",VLOOKUP(Table1[[#This Row],[Grant]],Grants!B:D,3),"")</f>
        <v/>
      </c>
      <c r="BC494" s="46" t="str">
        <f>TRIM(Table1[[#This Row],[Vendor ID]])</f>
        <v/>
      </c>
      <c r="BD494">
        <f>IF(Table1[[#This Row],[Reference Number]]=Q493,BD493,BD493+1)</f>
        <v>0</v>
      </c>
    </row>
    <row r="495" spans="1:56" ht="11.25" customHeight="1" x14ac:dyDescent="0.25">
      <c r="A495" s="1"/>
      <c r="B495" s="88" t="str">
        <f>IF(Table1[[#This Row],[Posting Date]]&lt;&gt;"",IF(Table1[[#This Row],[Reference Number]]=Q494,B494+1,1),"")</f>
        <v/>
      </c>
      <c r="C495" s="61"/>
      <c r="D495" s="61"/>
      <c r="E495" s="138"/>
      <c r="F495" s="141" t="str">
        <f>IFERROR(IF(VLOOKUP(Table1[[#This Row],[Budget Code Description]],Dimentions!$X$6:$AC$139,2,FALSE)="","",VLOOKUP(Table1[[#This Row],[Budget Code Description]],Dimentions!$X$6:$AC$139,2,FALSE)),"")</f>
        <v/>
      </c>
      <c r="G495" s="141"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1" t="str">
        <f>IFERROR(VLOOKUP(Table1[[#This Row],[Budget Code Description]],Table6[#All],8,FALSE),"")</f>
        <v/>
      </c>
      <c r="L495" s="63"/>
      <c r="M495" s="65" t="str">
        <f>IFERROR(VLOOKUP(Table1[[#This Row],[Staff ID]],Table2[],2,FALSE),"")</f>
        <v/>
      </c>
      <c r="N495" s="209" t="str">
        <f>IFERROR(IF(VLOOKUP(Table1[[#This Row],[Budget Code Description]],Dimentions!$X$6:$AC$134,4,FALSE)="","",VLOOKUP(Table1[[#This Row],[Budget Code Description]],Dimentions!$X$6:$AC$134,4,FALSE)),"")</f>
        <v/>
      </c>
      <c r="O495" s="65" t="str">
        <f>IFERROR(VLOOKUP(Table1[[#This Row],[Vendor ID]],Table549[],2,FALSE),"")</f>
        <v/>
      </c>
      <c r="P495" s="63"/>
      <c r="Q495" s="141" t="str">
        <f>IF(Table1[[#This Row],[Posting Date]]&lt;&gt;"",$D$9,"")</f>
        <v/>
      </c>
      <c r="R495" s="157" t="str">
        <f>IF(Table1[[#This Row],[Posting Date]]&lt;&gt;"",$D$10,"")</f>
        <v/>
      </c>
      <c r="S495" s="66"/>
      <c r="T495" s="63"/>
      <c r="U495" s="67"/>
      <c r="V495" s="67"/>
      <c r="W495" s="67" t="str">
        <f t="shared" ref="W495:W558" si="12">IF(E495="","",(ExchangeRate))</f>
        <v/>
      </c>
      <c r="X495" s="159" t="str">
        <f>IF(E495="","",(IF(Table1[[#This Row],[Cur]]="USD",Table1[[#This Row],[Cur_Amount Debit]],Table1[[#This Row],[Cur_Amount Debit]]/Table1[[#This Row],[Exchange Rate]])))</f>
        <v/>
      </c>
      <c r="Y495" s="159" t="str">
        <f>IF(E495="","",(IF(Table1[[#This Row],[Cur]]="USD",Table1[[#This Row],[Cur_Amount Credit]],Table1[[#This Row],[Cur_Amount Credit]]/ExchangeRate)))</f>
        <v/>
      </c>
      <c r="Z495" s="201" t="str">
        <f>IF(E495="","",(Table1[[#This Row],[Debit USD]]-Table1[[#This Row],[Credit USD]]))</f>
        <v/>
      </c>
      <c r="AA495" s="226"/>
      <c r="AB495" s="255"/>
      <c r="AC495" s="1"/>
      <c r="AD495" s="15"/>
      <c r="AE495" s="15" t="str">
        <f>IF(AND(OR(Table1[[#This Row],[Account]]="15030",Table1[[#This Row],[Account]]="15035",Table1[[#This Row],[Account]]="20150"),Table1[[#This Row],[Vendor ID]]=""),1,"")</f>
        <v/>
      </c>
      <c r="AF495" s="15"/>
      <c r="AG495" s="15"/>
      <c r="AH495" s="15"/>
      <c r="AI495" s="46" t="str">
        <f>IF(Table1[[#This Row],[Posting Date]]&lt;&gt;"","GJ-"&amp;CountryID,"")</f>
        <v/>
      </c>
      <c r="AJ495" s="59" t="str">
        <f>IF(Table1[[#This Row],[Posting Date]]&lt;&gt;"",Table1[[#This Row],[Posting Date]],"")</f>
        <v/>
      </c>
      <c r="AK495" s="46"/>
      <c r="AL495" s="46" t="str">
        <f>IF(Table1[[#This Row],[Description]]&lt;&gt;"",Table1[[#This Row],[Description]],"")</f>
        <v/>
      </c>
      <c r="AM495" s="46" t="str">
        <f>IF(Table1[[#This Row],[Posting Date]]&lt;&gt;"",Table1[[#This Row],[Reference Number]],"")</f>
        <v/>
      </c>
      <c r="AN495" s="46" t="str">
        <f>TRIM(Table1[[#This Row],[Line '#]])</f>
        <v/>
      </c>
      <c r="AO495" s="46" t="str">
        <f>TRIM(Table1[[#This Row],[Account]])</f>
        <v/>
      </c>
      <c r="AP495" s="46" t="str">
        <f>IF(Table1[[#This Row],[Posting Date]]&lt;&gt;"",$D$5,"")</f>
        <v/>
      </c>
      <c r="AQ495" s="46" t="str">
        <f>TRIM(Table1[[#This Row],[Departments-Prgrams]])</f>
        <v/>
      </c>
      <c r="AR495" s="46" t="str">
        <f>TRIM(Table1[[#This Row],[Grant]])</f>
        <v/>
      </c>
      <c r="AS495" s="46" t="str">
        <f>TRIM(Table1[[#This Row],[Staff ID]])</f>
        <v/>
      </c>
      <c r="AT495" s="46" t="str">
        <f>IF(TRIM(Table1[[#This Row],[Budget Code]])=0,"",TRIM(Table1[[#This Row],[Budget Code]]))</f>
        <v/>
      </c>
      <c r="AU495" s="46" t="str">
        <f>IF(Table1[[#This Row],[Line Description]]&lt;&gt;"",Table1[[#This Row],[Line Description]],"")</f>
        <v/>
      </c>
      <c r="AV495" s="46" t="str">
        <f>IF(Table1[[#This Row],[Cur_Amount Debit]]&gt;0,ROUND(Table1[[#This Row],[Cur_Amount Debit]],2),"")</f>
        <v/>
      </c>
      <c r="AW495" s="46" t="str">
        <f>IF(Table1[[#This Row],[Cur_Amount Credit]]&gt;0,ROUND(Table1[[#This Row],[Cur_Amount Credit]],2),"")</f>
        <v/>
      </c>
      <c r="AX495" s="46" t="str">
        <f>LEFT(Table1[[#This Row],[Cur]],3)</f>
        <v/>
      </c>
      <c r="AY495" s="59"/>
      <c r="AZ495" s="46"/>
      <c r="BA495" s="46" t="str">
        <f>IF(Table1[[#This Row],[Cur]]&lt;&gt;"",IF(Table1[[#This Row],[Cur]]="USD","",ExchangeRate),"")</f>
        <v/>
      </c>
      <c r="BB495" s="46" t="str">
        <f>IF(Table1[[#This Row],[Grant]]&lt;&gt;"",VLOOKUP(Table1[[#This Row],[Grant]],Grants!B:D,3),"")</f>
        <v/>
      </c>
      <c r="BC495" s="46" t="str">
        <f>TRIM(Table1[[#This Row],[Vendor ID]])</f>
        <v/>
      </c>
      <c r="BD495">
        <f>IF(Table1[[#This Row],[Reference Number]]=Q494,BD494,BD494+1)</f>
        <v>0</v>
      </c>
    </row>
    <row r="496" spans="1:56" ht="11.25" customHeight="1" x14ac:dyDescent="0.25">
      <c r="A496" s="1"/>
      <c r="B496" s="88" t="str">
        <f>IF(Table1[[#This Row],[Posting Date]]&lt;&gt;"",IF(Table1[[#This Row],[Reference Number]]=Q495,B495+1,1),"")</f>
        <v/>
      </c>
      <c r="C496" s="61"/>
      <c r="D496" s="61"/>
      <c r="E496" s="138"/>
      <c r="F496" s="141" t="str">
        <f>IFERROR(IF(VLOOKUP(Table1[[#This Row],[Budget Code Description]],Dimentions!$X$6:$AC$139,2,FALSE)="","",VLOOKUP(Table1[[#This Row],[Budget Code Description]],Dimentions!$X$6:$AC$139,2,FALSE)),"")</f>
        <v/>
      </c>
      <c r="G496" s="141"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1" t="str">
        <f>IFERROR(VLOOKUP(Table1[[#This Row],[Budget Code Description]],Table6[#All],8,FALSE),"")</f>
        <v/>
      </c>
      <c r="L496" s="63"/>
      <c r="M496" s="65" t="str">
        <f>IFERROR(VLOOKUP(Table1[[#This Row],[Staff ID]],Table2[],2,FALSE),"")</f>
        <v/>
      </c>
      <c r="N496" s="209" t="str">
        <f>IFERROR(IF(VLOOKUP(Table1[[#This Row],[Budget Code Description]],Dimentions!$X$6:$AC$134,4,FALSE)="","",VLOOKUP(Table1[[#This Row],[Budget Code Description]],Dimentions!$X$6:$AC$134,4,FALSE)),"")</f>
        <v/>
      </c>
      <c r="O496" s="65" t="str">
        <f>IFERROR(VLOOKUP(Table1[[#This Row],[Vendor ID]],Table549[],2,FALSE),"")</f>
        <v/>
      </c>
      <c r="P496" s="63"/>
      <c r="Q496" s="141" t="str">
        <f>IF(Table1[[#This Row],[Posting Date]]&lt;&gt;"",$D$9,"")</f>
        <v/>
      </c>
      <c r="R496" s="157" t="str">
        <f>IF(Table1[[#This Row],[Posting Date]]&lt;&gt;"",$D$10,"")</f>
        <v/>
      </c>
      <c r="S496" s="66"/>
      <c r="T496" s="63"/>
      <c r="U496" s="67"/>
      <c r="V496" s="67"/>
      <c r="W496" s="67" t="str">
        <f t="shared" si="12"/>
        <v/>
      </c>
      <c r="X496" s="159" t="str">
        <f>IF(E496="","",(IF(Table1[[#This Row],[Cur]]="USD",Table1[[#This Row],[Cur_Amount Debit]],Table1[[#This Row],[Cur_Amount Debit]]/Table1[[#This Row],[Exchange Rate]])))</f>
        <v/>
      </c>
      <c r="Y496" s="159" t="str">
        <f>IF(E496="","",(IF(Table1[[#This Row],[Cur]]="USD",Table1[[#This Row],[Cur_Amount Credit]],Table1[[#This Row],[Cur_Amount Credit]]/ExchangeRate)))</f>
        <v/>
      </c>
      <c r="Z496" s="201" t="str">
        <f>IF(E496="","",(Table1[[#This Row],[Debit USD]]-Table1[[#This Row],[Credit USD]]))</f>
        <v/>
      </c>
      <c r="AA496" s="226"/>
      <c r="AB496" s="255"/>
      <c r="AC496" s="1"/>
      <c r="AD496" s="15"/>
      <c r="AE496" s="15" t="str">
        <f>IF(AND(OR(Table1[[#This Row],[Account]]="15030",Table1[[#This Row],[Account]]="15035",Table1[[#This Row],[Account]]="20150"),Table1[[#This Row],[Vendor ID]]=""),1,"")</f>
        <v/>
      </c>
      <c r="AF496" s="15"/>
      <c r="AG496" s="15"/>
      <c r="AH496" s="15"/>
      <c r="AI496" s="46" t="str">
        <f>IF(Table1[[#This Row],[Posting Date]]&lt;&gt;"","GJ-"&amp;CountryID,"")</f>
        <v/>
      </c>
      <c r="AJ496" s="59" t="str">
        <f>IF(Table1[[#This Row],[Posting Date]]&lt;&gt;"",Table1[[#This Row],[Posting Date]],"")</f>
        <v/>
      </c>
      <c r="AK496" s="46"/>
      <c r="AL496" s="46" t="str">
        <f>IF(Table1[[#This Row],[Description]]&lt;&gt;"",Table1[[#This Row],[Description]],"")</f>
        <v/>
      </c>
      <c r="AM496" s="46" t="str">
        <f>IF(Table1[[#This Row],[Posting Date]]&lt;&gt;"",Table1[[#This Row],[Reference Number]],"")</f>
        <v/>
      </c>
      <c r="AN496" s="46" t="str">
        <f>TRIM(Table1[[#This Row],[Line '#]])</f>
        <v/>
      </c>
      <c r="AO496" s="46" t="str">
        <f>TRIM(Table1[[#This Row],[Account]])</f>
        <v/>
      </c>
      <c r="AP496" s="46" t="str">
        <f>IF(Table1[[#This Row],[Posting Date]]&lt;&gt;"",$D$5,"")</f>
        <v/>
      </c>
      <c r="AQ496" s="46" t="str">
        <f>TRIM(Table1[[#This Row],[Departments-Prgrams]])</f>
        <v/>
      </c>
      <c r="AR496" s="46" t="str">
        <f>TRIM(Table1[[#This Row],[Grant]])</f>
        <v/>
      </c>
      <c r="AS496" s="46" t="str">
        <f>TRIM(Table1[[#This Row],[Staff ID]])</f>
        <v/>
      </c>
      <c r="AT496" s="46" t="str">
        <f>IF(TRIM(Table1[[#This Row],[Budget Code]])=0,"",TRIM(Table1[[#This Row],[Budget Code]]))</f>
        <v/>
      </c>
      <c r="AU496" s="46" t="str">
        <f>IF(Table1[[#This Row],[Line Description]]&lt;&gt;"",Table1[[#This Row],[Line Description]],"")</f>
        <v/>
      </c>
      <c r="AV496" s="46" t="str">
        <f>IF(Table1[[#This Row],[Cur_Amount Debit]]&gt;0,ROUND(Table1[[#This Row],[Cur_Amount Debit]],2),"")</f>
        <v/>
      </c>
      <c r="AW496" s="46" t="str">
        <f>IF(Table1[[#This Row],[Cur_Amount Credit]]&gt;0,ROUND(Table1[[#This Row],[Cur_Amount Credit]],2),"")</f>
        <v/>
      </c>
      <c r="AX496" s="46" t="str">
        <f>LEFT(Table1[[#This Row],[Cur]],3)</f>
        <v/>
      </c>
      <c r="AY496" s="59"/>
      <c r="AZ496" s="46"/>
      <c r="BA496" s="46" t="str">
        <f>IF(Table1[[#This Row],[Cur]]&lt;&gt;"",IF(Table1[[#This Row],[Cur]]="USD","",ExchangeRate),"")</f>
        <v/>
      </c>
      <c r="BB496" s="46" t="str">
        <f>IF(Table1[[#This Row],[Grant]]&lt;&gt;"",VLOOKUP(Table1[[#This Row],[Grant]],Grants!B:D,3),"")</f>
        <v/>
      </c>
      <c r="BC496" s="46" t="str">
        <f>TRIM(Table1[[#This Row],[Vendor ID]])</f>
        <v/>
      </c>
      <c r="BD496">
        <f>IF(Table1[[#This Row],[Reference Number]]=Q495,BD495,BD495+1)</f>
        <v>0</v>
      </c>
    </row>
    <row r="497" spans="1:56" ht="11.25" customHeight="1" x14ac:dyDescent="0.25">
      <c r="A497" s="1"/>
      <c r="B497" s="88" t="str">
        <f>IF(Table1[[#This Row],[Posting Date]]&lt;&gt;"",IF(Table1[[#This Row],[Reference Number]]=Q496,B496+1,1),"")</f>
        <v/>
      </c>
      <c r="C497" s="61"/>
      <c r="D497" s="61"/>
      <c r="E497" s="138"/>
      <c r="F497" s="141" t="str">
        <f>IFERROR(IF(VLOOKUP(Table1[[#This Row],[Budget Code Description]],Dimentions!$X$6:$AC$139,2,FALSE)="","",VLOOKUP(Table1[[#This Row],[Budget Code Description]],Dimentions!$X$6:$AC$139,2,FALSE)),"")</f>
        <v/>
      </c>
      <c r="G497" s="141"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1" t="str">
        <f>IFERROR(VLOOKUP(Table1[[#This Row],[Budget Code Description]],Table6[#All],8,FALSE),"")</f>
        <v/>
      </c>
      <c r="L497" s="63"/>
      <c r="M497" s="65" t="str">
        <f>IFERROR(VLOOKUP(Table1[[#This Row],[Staff ID]],Table2[],2,FALSE),"")</f>
        <v/>
      </c>
      <c r="N497" s="209" t="str">
        <f>IFERROR(IF(VLOOKUP(Table1[[#This Row],[Budget Code Description]],Dimentions!$X$6:$AC$134,4,FALSE)="","",VLOOKUP(Table1[[#This Row],[Budget Code Description]],Dimentions!$X$6:$AC$134,4,FALSE)),"")</f>
        <v/>
      </c>
      <c r="O497" s="65" t="str">
        <f>IFERROR(VLOOKUP(Table1[[#This Row],[Vendor ID]],Table549[],2,FALSE),"")</f>
        <v/>
      </c>
      <c r="P497" s="63"/>
      <c r="Q497" s="141" t="str">
        <f>IF(Table1[[#This Row],[Posting Date]]&lt;&gt;"",$D$9,"")</f>
        <v/>
      </c>
      <c r="R497" s="157" t="str">
        <f>IF(Table1[[#This Row],[Posting Date]]&lt;&gt;"",$D$10,"")</f>
        <v/>
      </c>
      <c r="S497" s="66"/>
      <c r="T497" s="63"/>
      <c r="U497" s="67"/>
      <c r="V497" s="67"/>
      <c r="W497" s="67" t="str">
        <f t="shared" si="12"/>
        <v/>
      </c>
      <c r="X497" s="159" t="str">
        <f>IF(E497="","",(IF(Table1[[#This Row],[Cur]]="USD",Table1[[#This Row],[Cur_Amount Debit]],Table1[[#This Row],[Cur_Amount Debit]]/Table1[[#This Row],[Exchange Rate]])))</f>
        <v/>
      </c>
      <c r="Y497" s="159" t="str">
        <f>IF(E497="","",(IF(Table1[[#This Row],[Cur]]="USD",Table1[[#This Row],[Cur_Amount Credit]],Table1[[#This Row],[Cur_Amount Credit]]/ExchangeRate)))</f>
        <v/>
      </c>
      <c r="Z497" s="201" t="str">
        <f>IF(E497="","",(Table1[[#This Row],[Debit USD]]-Table1[[#This Row],[Credit USD]]))</f>
        <v/>
      </c>
      <c r="AA497" s="226"/>
      <c r="AB497" s="255"/>
      <c r="AC497" s="1"/>
      <c r="AD497" s="15"/>
      <c r="AE497" s="15" t="str">
        <f>IF(AND(OR(Table1[[#This Row],[Account]]="15030",Table1[[#This Row],[Account]]="15035",Table1[[#This Row],[Account]]="20150"),Table1[[#This Row],[Vendor ID]]=""),1,"")</f>
        <v/>
      </c>
      <c r="AF497" s="15"/>
      <c r="AG497" s="15"/>
      <c r="AH497" s="15"/>
      <c r="AI497" s="46" t="str">
        <f>IF(Table1[[#This Row],[Posting Date]]&lt;&gt;"","GJ-"&amp;CountryID,"")</f>
        <v/>
      </c>
      <c r="AJ497" s="59" t="str">
        <f>IF(Table1[[#This Row],[Posting Date]]&lt;&gt;"",Table1[[#This Row],[Posting Date]],"")</f>
        <v/>
      </c>
      <c r="AK497" s="46"/>
      <c r="AL497" s="46" t="str">
        <f>IF(Table1[[#This Row],[Description]]&lt;&gt;"",Table1[[#This Row],[Description]],"")</f>
        <v/>
      </c>
      <c r="AM497" s="46" t="str">
        <f>IF(Table1[[#This Row],[Posting Date]]&lt;&gt;"",Table1[[#This Row],[Reference Number]],"")</f>
        <v/>
      </c>
      <c r="AN497" s="46" t="str">
        <f>TRIM(Table1[[#This Row],[Line '#]])</f>
        <v/>
      </c>
      <c r="AO497" s="46" t="str">
        <f>TRIM(Table1[[#This Row],[Account]])</f>
        <v/>
      </c>
      <c r="AP497" s="46" t="str">
        <f>IF(Table1[[#This Row],[Posting Date]]&lt;&gt;"",$D$5,"")</f>
        <v/>
      </c>
      <c r="AQ497" s="46" t="str">
        <f>TRIM(Table1[[#This Row],[Departments-Prgrams]])</f>
        <v/>
      </c>
      <c r="AR497" s="46" t="str">
        <f>TRIM(Table1[[#This Row],[Grant]])</f>
        <v/>
      </c>
      <c r="AS497" s="46" t="str">
        <f>TRIM(Table1[[#This Row],[Staff ID]])</f>
        <v/>
      </c>
      <c r="AT497" s="46" t="str">
        <f>IF(TRIM(Table1[[#This Row],[Budget Code]])=0,"",TRIM(Table1[[#This Row],[Budget Code]]))</f>
        <v/>
      </c>
      <c r="AU497" s="46" t="str">
        <f>IF(Table1[[#This Row],[Line Description]]&lt;&gt;"",Table1[[#This Row],[Line Description]],"")</f>
        <v/>
      </c>
      <c r="AV497" s="46" t="str">
        <f>IF(Table1[[#This Row],[Cur_Amount Debit]]&gt;0,ROUND(Table1[[#This Row],[Cur_Amount Debit]],2),"")</f>
        <v/>
      </c>
      <c r="AW497" s="46" t="str">
        <f>IF(Table1[[#This Row],[Cur_Amount Credit]]&gt;0,ROUND(Table1[[#This Row],[Cur_Amount Credit]],2),"")</f>
        <v/>
      </c>
      <c r="AX497" s="46" t="str">
        <f>LEFT(Table1[[#This Row],[Cur]],3)</f>
        <v/>
      </c>
      <c r="AY497" s="59"/>
      <c r="AZ497" s="46"/>
      <c r="BA497" s="46" t="str">
        <f>IF(Table1[[#This Row],[Cur]]&lt;&gt;"",IF(Table1[[#This Row],[Cur]]="USD","",ExchangeRate),"")</f>
        <v/>
      </c>
      <c r="BB497" s="46" t="str">
        <f>IF(Table1[[#This Row],[Grant]]&lt;&gt;"",VLOOKUP(Table1[[#This Row],[Grant]],Grants!B:D,3),"")</f>
        <v/>
      </c>
      <c r="BC497" s="46" t="str">
        <f>TRIM(Table1[[#This Row],[Vendor ID]])</f>
        <v/>
      </c>
      <c r="BD497">
        <f>IF(Table1[[#This Row],[Reference Number]]=Q496,BD496,BD496+1)</f>
        <v>0</v>
      </c>
    </row>
    <row r="498" spans="1:56" ht="11.25" customHeight="1" x14ac:dyDescent="0.25">
      <c r="A498" s="1"/>
      <c r="B498" s="88" t="str">
        <f>IF(Table1[[#This Row],[Posting Date]]&lt;&gt;"",IF(Table1[[#This Row],[Reference Number]]=Q497,B497+1,1),"")</f>
        <v/>
      </c>
      <c r="C498" s="61"/>
      <c r="D498" s="61"/>
      <c r="E498" s="138"/>
      <c r="F498" s="141" t="str">
        <f>IFERROR(IF(VLOOKUP(Table1[[#This Row],[Budget Code Description]],Dimentions!$X$6:$AC$139,2,FALSE)="","",VLOOKUP(Table1[[#This Row],[Budget Code Description]],Dimentions!$X$6:$AC$139,2,FALSE)),"")</f>
        <v/>
      </c>
      <c r="G498" s="141"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1" t="str">
        <f>IFERROR(VLOOKUP(Table1[[#This Row],[Budget Code Description]],Table6[#All],8,FALSE),"")</f>
        <v/>
      </c>
      <c r="L498" s="63"/>
      <c r="M498" s="65" t="str">
        <f>IFERROR(VLOOKUP(Table1[[#This Row],[Staff ID]],Table2[],2,FALSE),"")</f>
        <v/>
      </c>
      <c r="N498" s="209" t="str">
        <f>IFERROR(IF(VLOOKUP(Table1[[#This Row],[Budget Code Description]],Dimentions!$X$6:$AC$134,4,FALSE)="","",VLOOKUP(Table1[[#This Row],[Budget Code Description]],Dimentions!$X$6:$AC$134,4,FALSE)),"")</f>
        <v/>
      </c>
      <c r="O498" s="65" t="str">
        <f>IFERROR(VLOOKUP(Table1[[#This Row],[Vendor ID]],Table549[],2,FALSE),"")</f>
        <v/>
      </c>
      <c r="P498" s="63"/>
      <c r="Q498" s="141" t="str">
        <f>IF(Table1[[#This Row],[Posting Date]]&lt;&gt;"",$D$9,"")</f>
        <v/>
      </c>
      <c r="R498" s="157" t="str">
        <f>IF(Table1[[#This Row],[Posting Date]]&lt;&gt;"",$D$10,"")</f>
        <v/>
      </c>
      <c r="S498" s="66"/>
      <c r="T498" s="63"/>
      <c r="U498" s="67"/>
      <c r="V498" s="67"/>
      <c r="W498" s="67" t="str">
        <f t="shared" si="12"/>
        <v/>
      </c>
      <c r="X498" s="159" t="str">
        <f>IF(E498="","",(IF(Table1[[#This Row],[Cur]]="USD",Table1[[#This Row],[Cur_Amount Debit]],Table1[[#This Row],[Cur_Amount Debit]]/Table1[[#This Row],[Exchange Rate]])))</f>
        <v/>
      </c>
      <c r="Y498" s="159" t="str">
        <f>IF(E498="","",(IF(Table1[[#This Row],[Cur]]="USD",Table1[[#This Row],[Cur_Amount Credit]],Table1[[#This Row],[Cur_Amount Credit]]/ExchangeRate)))</f>
        <v/>
      </c>
      <c r="Z498" s="201" t="str">
        <f>IF(E498="","",(Table1[[#This Row],[Debit USD]]-Table1[[#This Row],[Credit USD]]))</f>
        <v/>
      </c>
      <c r="AA498" s="226"/>
      <c r="AB498" s="255"/>
      <c r="AC498" s="1"/>
      <c r="AD498" s="15"/>
      <c r="AE498" s="15" t="str">
        <f>IF(AND(OR(Table1[[#This Row],[Account]]="15030",Table1[[#This Row],[Account]]="15035",Table1[[#This Row],[Account]]="20150"),Table1[[#This Row],[Vendor ID]]=""),1,"")</f>
        <v/>
      </c>
      <c r="AF498" s="15"/>
      <c r="AG498" s="15"/>
      <c r="AH498" s="15"/>
      <c r="AI498" s="46" t="str">
        <f>IF(Table1[[#This Row],[Posting Date]]&lt;&gt;"","GJ-"&amp;CountryID,"")</f>
        <v/>
      </c>
      <c r="AJ498" s="59" t="str">
        <f>IF(Table1[[#This Row],[Posting Date]]&lt;&gt;"",Table1[[#This Row],[Posting Date]],"")</f>
        <v/>
      </c>
      <c r="AK498" s="46"/>
      <c r="AL498" s="46" t="str">
        <f>IF(Table1[[#This Row],[Description]]&lt;&gt;"",Table1[[#This Row],[Description]],"")</f>
        <v/>
      </c>
      <c r="AM498" s="46" t="str">
        <f>IF(Table1[[#This Row],[Posting Date]]&lt;&gt;"",Table1[[#This Row],[Reference Number]],"")</f>
        <v/>
      </c>
      <c r="AN498" s="46" t="str">
        <f>TRIM(Table1[[#This Row],[Line '#]])</f>
        <v/>
      </c>
      <c r="AO498" s="46" t="str">
        <f>TRIM(Table1[[#This Row],[Account]])</f>
        <v/>
      </c>
      <c r="AP498" s="46" t="str">
        <f>IF(Table1[[#This Row],[Posting Date]]&lt;&gt;"",$D$5,"")</f>
        <v/>
      </c>
      <c r="AQ498" s="46" t="str">
        <f>TRIM(Table1[[#This Row],[Departments-Prgrams]])</f>
        <v/>
      </c>
      <c r="AR498" s="46" t="str">
        <f>TRIM(Table1[[#This Row],[Grant]])</f>
        <v/>
      </c>
      <c r="AS498" s="46" t="str">
        <f>TRIM(Table1[[#This Row],[Staff ID]])</f>
        <v/>
      </c>
      <c r="AT498" s="46" t="str">
        <f>IF(TRIM(Table1[[#This Row],[Budget Code]])=0,"",TRIM(Table1[[#This Row],[Budget Code]]))</f>
        <v/>
      </c>
      <c r="AU498" s="46" t="str">
        <f>IF(Table1[[#This Row],[Line Description]]&lt;&gt;"",Table1[[#This Row],[Line Description]],"")</f>
        <v/>
      </c>
      <c r="AV498" s="46" t="str">
        <f>IF(Table1[[#This Row],[Cur_Amount Debit]]&gt;0,ROUND(Table1[[#This Row],[Cur_Amount Debit]],2),"")</f>
        <v/>
      </c>
      <c r="AW498" s="46" t="str">
        <f>IF(Table1[[#This Row],[Cur_Amount Credit]]&gt;0,ROUND(Table1[[#This Row],[Cur_Amount Credit]],2),"")</f>
        <v/>
      </c>
      <c r="AX498" s="46" t="str">
        <f>LEFT(Table1[[#This Row],[Cur]],3)</f>
        <v/>
      </c>
      <c r="AY498" s="59"/>
      <c r="AZ498" s="46"/>
      <c r="BA498" s="46" t="str">
        <f>IF(Table1[[#This Row],[Cur]]&lt;&gt;"",IF(Table1[[#This Row],[Cur]]="USD","",ExchangeRate),"")</f>
        <v/>
      </c>
      <c r="BB498" s="46" t="str">
        <f>IF(Table1[[#This Row],[Grant]]&lt;&gt;"",VLOOKUP(Table1[[#This Row],[Grant]],Grants!B:D,3),"")</f>
        <v/>
      </c>
      <c r="BC498" s="46" t="str">
        <f>TRIM(Table1[[#This Row],[Vendor ID]])</f>
        <v/>
      </c>
      <c r="BD498">
        <f>IF(Table1[[#This Row],[Reference Number]]=Q497,BD497,BD497+1)</f>
        <v>0</v>
      </c>
    </row>
    <row r="499" spans="1:56" ht="11.25" customHeight="1" x14ac:dyDescent="0.25">
      <c r="A499" s="1"/>
      <c r="B499" s="88" t="str">
        <f>IF(Table1[[#This Row],[Posting Date]]&lt;&gt;"",IF(Table1[[#This Row],[Reference Number]]=Q498,B498+1,1),"")</f>
        <v/>
      </c>
      <c r="C499" s="61"/>
      <c r="D499" s="61"/>
      <c r="E499" s="138"/>
      <c r="F499" s="141" t="str">
        <f>IFERROR(IF(VLOOKUP(Table1[[#This Row],[Budget Code Description]],Dimentions!$X$6:$AC$139,2,FALSE)="","",VLOOKUP(Table1[[#This Row],[Budget Code Description]],Dimentions!$X$6:$AC$139,2,FALSE)),"")</f>
        <v/>
      </c>
      <c r="G499" s="141"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1" t="str">
        <f>IFERROR(VLOOKUP(Table1[[#This Row],[Budget Code Description]],Table6[#All],8,FALSE),"")</f>
        <v/>
      </c>
      <c r="L499" s="63"/>
      <c r="M499" s="65" t="str">
        <f>IFERROR(VLOOKUP(Table1[[#This Row],[Staff ID]],Table2[],2,FALSE),"")</f>
        <v/>
      </c>
      <c r="N499" s="209" t="str">
        <f>IFERROR(IF(VLOOKUP(Table1[[#This Row],[Budget Code Description]],Dimentions!$X$6:$AC$134,4,FALSE)="","",VLOOKUP(Table1[[#This Row],[Budget Code Description]],Dimentions!$X$6:$AC$134,4,FALSE)),"")</f>
        <v/>
      </c>
      <c r="O499" s="65" t="str">
        <f>IFERROR(VLOOKUP(Table1[[#This Row],[Vendor ID]],Table549[],2,FALSE),"")</f>
        <v/>
      </c>
      <c r="P499" s="63"/>
      <c r="Q499" s="141" t="str">
        <f>IF(Table1[[#This Row],[Posting Date]]&lt;&gt;"",$D$9,"")</f>
        <v/>
      </c>
      <c r="R499" s="157" t="str">
        <f>IF(Table1[[#This Row],[Posting Date]]&lt;&gt;"",$D$10,"")</f>
        <v/>
      </c>
      <c r="S499" s="66"/>
      <c r="T499" s="63"/>
      <c r="U499" s="67"/>
      <c r="V499" s="67"/>
      <c r="W499" s="67" t="str">
        <f t="shared" si="12"/>
        <v/>
      </c>
      <c r="X499" s="159" t="str">
        <f>IF(E499="","",(IF(Table1[[#This Row],[Cur]]="USD",Table1[[#This Row],[Cur_Amount Debit]],Table1[[#This Row],[Cur_Amount Debit]]/Table1[[#This Row],[Exchange Rate]])))</f>
        <v/>
      </c>
      <c r="Y499" s="159" t="str">
        <f>IF(E499="","",(IF(Table1[[#This Row],[Cur]]="USD",Table1[[#This Row],[Cur_Amount Credit]],Table1[[#This Row],[Cur_Amount Credit]]/ExchangeRate)))</f>
        <v/>
      </c>
      <c r="Z499" s="201" t="str">
        <f>IF(E499="","",(Table1[[#This Row],[Debit USD]]-Table1[[#This Row],[Credit USD]]))</f>
        <v/>
      </c>
      <c r="AA499" s="226"/>
      <c r="AB499" s="255"/>
      <c r="AC499" s="1"/>
      <c r="AD499" s="15"/>
      <c r="AE499" s="15" t="str">
        <f>IF(AND(OR(Table1[[#This Row],[Account]]="15030",Table1[[#This Row],[Account]]="15035",Table1[[#This Row],[Account]]="20150"),Table1[[#This Row],[Vendor ID]]=""),1,"")</f>
        <v/>
      </c>
      <c r="AF499" s="15"/>
      <c r="AG499" s="15"/>
      <c r="AH499" s="15"/>
      <c r="AI499" s="46" t="str">
        <f>IF(Table1[[#This Row],[Posting Date]]&lt;&gt;"","GJ-"&amp;CountryID,"")</f>
        <v/>
      </c>
      <c r="AJ499" s="59" t="str">
        <f>IF(Table1[[#This Row],[Posting Date]]&lt;&gt;"",Table1[[#This Row],[Posting Date]],"")</f>
        <v/>
      </c>
      <c r="AK499" s="46"/>
      <c r="AL499" s="46" t="str">
        <f>IF(Table1[[#This Row],[Description]]&lt;&gt;"",Table1[[#This Row],[Description]],"")</f>
        <v/>
      </c>
      <c r="AM499" s="46" t="str">
        <f>IF(Table1[[#This Row],[Posting Date]]&lt;&gt;"",Table1[[#This Row],[Reference Number]],"")</f>
        <v/>
      </c>
      <c r="AN499" s="46" t="str">
        <f>TRIM(Table1[[#This Row],[Line '#]])</f>
        <v/>
      </c>
      <c r="AO499" s="46" t="str">
        <f>TRIM(Table1[[#This Row],[Account]])</f>
        <v/>
      </c>
      <c r="AP499" s="46" t="str">
        <f>IF(Table1[[#This Row],[Posting Date]]&lt;&gt;"",$D$5,"")</f>
        <v/>
      </c>
      <c r="AQ499" s="46" t="str">
        <f>TRIM(Table1[[#This Row],[Departments-Prgrams]])</f>
        <v/>
      </c>
      <c r="AR499" s="46" t="str">
        <f>TRIM(Table1[[#This Row],[Grant]])</f>
        <v/>
      </c>
      <c r="AS499" s="46" t="str">
        <f>TRIM(Table1[[#This Row],[Staff ID]])</f>
        <v/>
      </c>
      <c r="AT499" s="46" t="str">
        <f>IF(TRIM(Table1[[#This Row],[Budget Code]])=0,"",TRIM(Table1[[#This Row],[Budget Code]]))</f>
        <v/>
      </c>
      <c r="AU499" s="46" t="str">
        <f>IF(Table1[[#This Row],[Line Description]]&lt;&gt;"",Table1[[#This Row],[Line Description]],"")</f>
        <v/>
      </c>
      <c r="AV499" s="46" t="str">
        <f>IF(Table1[[#This Row],[Cur_Amount Debit]]&gt;0,ROUND(Table1[[#This Row],[Cur_Amount Debit]],2),"")</f>
        <v/>
      </c>
      <c r="AW499" s="46" t="str">
        <f>IF(Table1[[#This Row],[Cur_Amount Credit]]&gt;0,ROUND(Table1[[#This Row],[Cur_Amount Credit]],2),"")</f>
        <v/>
      </c>
      <c r="AX499" s="46" t="str">
        <f>LEFT(Table1[[#This Row],[Cur]],3)</f>
        <v/>
      </c>
      <c r="AY499" s="59"/>
      <c r="AZ499" s="46"/>
      <c r="BA499" s="46" t="str">
        <f>IF(Table1[[#This Row],[Cur]]&lt;&gt;"",IF(Table1[[#This Row],[Cur]]="USD","",ExchangeRate),"")</f>
        <v/>
      </c>
      <c r="BB499" s="46" t="str">
        <f>IF(Table1[[#This Row],[Grant]]&lt;&gt;"",VLOOKUP(Table1[[#This Row],[Grant]],Grants!B:D,3),"")</f>
        <v/>
      </c>
      <c r="BC499" s="46" t="str">
        <f>TRIM(Table1[[#This Row],[Vendor ID]])</f>
        <v/>
      </c>
      <c r="BD499">
        <f>IF(Table1[[#This Row],[Reference Number]]=Q498,BD498,BD498+1)</f>
        <v>0</v>
      </c>
    </row>
    <row r="500" spans="1:56" ht="11.25" customHeight="1" x14ac:dyDescent="0.25">
      <c r="A500" s="1"/>
      <c r="B500" s="88" t="str">
        <f>IF(Table1[[#This Row],[Posting Date]]&lt;&gt;"",IF(Table1[[#This Row],[Reference Number]]=Q499,B499+1,1),"")</f>
        <v/>
      </c>
      <c r="C500" s="61"/>
      <c r="D500" s="61"/>
      <c r="E500" s="138"/>
      <c r="F500" s="141" t="str">
        <f>IFERROR(IF(VLOOKUP(Table1[[#This Row],[Budget Code Description]],Dimentions!$X$6:$AC$139,2,FALSE)="","",VLOOKUP(Table1[[#This Row],[Budget Code Description]],Dimentions!$X$6:$AC$139,2,FALSE)),"")</f>
        <v/>
      </c>
      <c r="G500" s="141"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1" t="str">
        <f>IFERROR(VLOOKUP(Table1[[#This Row],[Budget Code Description]],Table6[#All],8,FALSE),"")</f>
        <v/>
      </c>
      <c r="L500" s="63"/>
      <c r="M500" s="65" t="str">
        <f>IFERROR(VLOOKUP(Table1[[#This Row],[Staff ID]],Table2[],2,FALSE),"")</f>
        <v/>
      </c>
      <c r="N500" s="209" t="str">
        <f>IFERROR(IF(VLOOKUP(Table1[[#This Row],[Budget Code Description]],Dimentions!$X$6:$AC$134,4,FALSE)="","",VLOOKUP(Table1[[#This Row],[Budget Code Description]],Dimentions!$X$6:$AC$134,4,FALSE)),"")</f>
        <v/>
      </c>
      <c r="O500" s="65" t="str">
        <f>IFERROR(VLOOKUP(Table1[[#This Row],[Vendor ID]],Table549[],2,FALSE),"")</f>
        <v/>
      </c>
      <c r="P500" s="63"/>
      <c r="Q500" s="141" t="str">
        <f>IF(Table1[[#This Row],[Posting Date]]&lt;&gt;"",$D$9,"")</f>
        <v/>
      </c>
      <c r="R500" s="157" t="str">
        <f>IF(Table1[[#This Row],[Posting Date]]&lt;&gt;"",$D$10,"")</f>
        <v/>
      </c>
      <c r="S500" s="66"/>
      <c r="T500" s="63"/>
      <c r="U500" s="67"/>
      <c r="V500" s="67"/>
      <c r="W500" s="67" t="str">
        <f t="shared" si="12"/>
        <v/>
      </c>
      <c r="X500" s="159" t="str">
        <f>IF(E500="","",(IF(Table1[[#This Row],[Cur]]="USD",Table1[[#This Row],[Cur_Amount Debit]],Table1[[#This Row],[Cur_Amount Debit]]/Table1[[#This Row],[Exchange Rate]])))</f>
        <v/>
      </c>
      <c r="Y500" s="159" t="str">
        <f>IF(E500="","",(IF(Table1[[#This Row],[Cur]]="USD",Table1[[#This Row],[Cur_Amount Credit]],Table1[[#This Row],[Cur_Amount Credit]]/ExchangeRate)))</f>
        <v/>
      </c>
      <c r="Z500" s="201" t="str">
        <f>IF(E500="","",(Table1[[#This Row],[Debit USD]]-Table1[[#This Row],[Credit USD]]))</f>
        <v/>
      </c>
      <c r="AA500" s="226"/>
      <c r="AB500" s="255"/>
      <c r="AC500" s="1"/>
      <c r="AD500" s="15"/>
      <c r="AE500" s="15" t="str">
        <f>IF(AND(OR(Table1[[#This Row],[Account]]="15030",Table1[[#This Row],[Account]]="15035",Table1[[#This Row],[Account]]="20150"),Table1[[#This Row],[Vendor ID]]=""),1,"")</f>
        <v/>
      </c>
      <c r="AF500" s="15"/>
      <c r="AG500" s="15"/>
      <c r="AH500" s="15"/>
      <c r="AI500" s="46" t="str">
        <f>IF(Table1[[#This Row],[Posting Date]]&lt;&gt;"","GJ-"&amp;CountryID,"")</f>
        <v/>
      </c>
      <c r="AJ500" s="59" t="str">
        <f>IF(Table1[[#This Row],[Posting Date]]&lt;&gt;"",Table1[[#This Row],[Posting Date]],"")</f>
        <v/>
      </c>
      <c r="AK500" s="46"/>
      <c r="AL500" s="46" t="str">
        <f>IF(Table1[[#This Row],[Description]]&lt;&gt;"",Table1[[#This Row],[Description]],"")</f>
        <v/>
      </c>
      <c r="AM500" s="46" t="str">
        <f>IF(Table1[[#This Row],[Posting Date]]&lt;&gt;"",Table1[[#This Row],[Reference Number]],"")</f>
        <v/>
      </c>
      <c r="AN500" s="46" t="str">
        <f>TRIM(Table1[[#This Row],[Line '#]])</f>
        <v/>
      </c>
      <c r="AO500" s="46" t="str">
        <f>TRIM(Table1[[#This Row],[Account]])</f>
        <v/>
      </c>
      <c r="AP500" s="46" t="str">
        <f>IF(Table1[[#This Row],[Posting Date]]&lt;&gt;"",$D$5,"")</f>
        <v/>
      </c>
      <c r="AQ500" s="46" t="str">
        <f>TRIM(Table1[[#This Row],[Departments-Prgrams]])</f>
        <v/>
      </c>
      <c r="AR500" s="46" t="str">
        <f>TRIM(Table1[[#This Row],[Grant]])</f>
        <v/>
      </c>
      <c r="AS500" s="46" t="str">
        <f>TRIM(Table1[[#This Row],[Staff ID]])</f>
        <v/>
      </c>
      <c r="AT500" s="46" t="str">
        <f>IF(TRIM(Table1[[#This Row],[Budget Code]])=0,"",TRIM(Table1[[#This Row],[Budget Code]]))</f>
        <v/>
      </c>
      <c r="AU500" s="46" t="str">
        <f>IF(Table1[[#This Row],[Line Description]]&lt;&gt;"",Table1[[#This Row],[Line Description]],"")</f>
        <v/>
      </c>
      <c r="AV500" s="46" t="str">
        <f>IF(Table1[[#This Row],[Cur_Amount Debit]]&gt;0,ROUND(Table1[[#This Row],[Cur_Amount Debit]],2),"")</f>
        <v/>
      </c>
      <c r="AW500" s="46" t="str">
        <f>IF(Table1[[#This Row],[Cur_Amount Credit]]&gt;0,ROUND(Table1[[#This Row],[Cur_Amount Credit]],2),"")</f>
        <v/>
      </c>
      <c r="AX500" s="46" t="str">
        <f>LEFT(Table1[[#This Row],[Cur]],3)</f>
        <v/>
      </c>
      <c r="AY500" s="59"/>
      <c r="AZ500" s="46"/>
      <c r="BA500" s="46" t="str">
        <f>IF(Table1[[#This Row],[Cur]]&lt;&gt;"",IF(Table1[[#This Row],[Cur]]="USD","",ExchangeRate),"")</f>
        <v/>
      </c>
      <c r="BB500" s="46" t="str">
        <f>IF(Table1[[#This Row],[Grant]]&lt;&gt;"",VLOOKUP(Table1[[#This Row],[Grant]],Grants!B:D,3),"")</f>
        <v/>
      </c>
      <c r="BC500" s="46" t="str">
        <f>TRIM(Table1[[#This Row],[Vendor ID]])</f>
        <v/>
      </c>
      <c r="BD500">
        <f>IF(Table1[[#This Row],[Reference Number]]=Q499,BD499,BD499+1)</f>
        <v>0</v>
      </c>
    </row>
    <row r="501" spans="1:56" ht="11.25" customHeight="1" x14ac:dyDescent="0.25">
      <c r="A501" s="1"/>
      <c r="B501" s="88" t="str">
        <f>IF(Table1[[#This Row],[Posting Date]]&lt;&gt;"",IF(Table1[[#This Row],[Reference Number]]=Q500,B500+1,1),"")</f>
        <v/>
      </c>
      <c r="C501" s="61"/>
      <c r="D501" s="61"/>
      <c r="E501" s="138"/>
      <c r="F501" s="141" t="str">
        <f>IFERROR(IF(VLOOKUP(Table1[[#This Row],[Budget Code Description]],Dimentions!$X$6:$AC$139,2,FALSE)="","",VLOOKUP(Table1[[#This Row],[Budget Code Description]],Dimentions!$X$6:$AC$139,2,FALSE)),"")</f>
        <v/>
      </c>
      <c r="G501" s="141"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1" t="str">
        <f>IFERROR(VLOOKUP(Table1[[#This Row],[Budget Code Description]],Table6[#All],8,FALSE),"")</f>
        <v/>
      </c>
      <c r="L501" s="63"/>
      <c r="M501" s="65" t="str">
        <f>IFERROR(VLOOKUP(Table1[[#This Row],[Staff ID]],Table2[],2,FALSE),"")</f>
        <v/>
      </c>
      <c r="N501" s="209" t="str">
        <f>IFERROR(IF(VLOOKUP(Table1[[#This Row],[Budget Code Description]],Dimentions!$X$6:$AC$134,4,FALSE)="","",VLOOKUP(Table1[[#This Row],[Budget Code Description]],Dimentions!$X$6:$AC$134,4,FALSE)),"")</f>
        <v/>
      </c>
      <c r="O501" s="65" t="str">
        <f>IFERROR(VLOOKUP(Table1[[#This Row],[Vendor ID]],Table549[],2,FALSE),"")</f>
        <v/>
      </c>
      <c r="P501" s="63"/>
      <c r="Q501" s="141" t="str">
        <f>IF(Table1[[#This Row],[Posting Date]]&lt;&gt;"",$D$9,"")</f>
        <v/>
      </c>
      <c r="R501" s="157" t="str">
        <f>IF(Table1[[#This Row],[Posting Date]]&lt;&gt;"",$D$10,"")</f>
        <v/>
      </c>
      <c r="S501" s="66"/>
      <c r="T501" s="63"/>
      <c r="U501" s="67"/>
      <c r="V501" s="67"/>
      <c r="W501" s="67" t="str">
        <f t="shared" si="12"/>
        <v/>
      </c>
      <c r="X501" s="159" t="str">
        <f>IF(E501="","",(IF(Table1[[#This Row],[Cur]]="USD",Table1[[#This Row],[Cur_Amount Debit]],Table1[[#This Row],[Cur_Amount Debit]]/Table1[[#This Row],[Exchange Rate]])))</f>
        <v/>
      </c>
      <c r="Y501" s="159" t="str">
        <f>IF(E501="","",(IF(Table1[[#This Row],[Cur]]="USD",Table1[[#This Row],[Cur_Amount Credit]],Table1[[#This Row],[Cur_Amount Credit]]/ExchangeRate)))</f>
        <v/>
      </c>
      <c r="Z501" s="201" t="str">
        <f>IF(E501="","",(Table1[[#This Row],[Debit USD]]-Table1[[#This Row],[Credit USD]]))</f>
        <v/>
      </c>
      <c r="AA501" s="226"/>
      <c r="AB501" s="255"/>
      <c r="AC501" s="1"/>
      <c r="AD501" s="15"/>
      <c r="AE501" s="15" t="str">
        <f>IF(AND(OR(Table1[[#This Row],[Account]]="15030",Table1[[#This Row],[Account]]="15035",Table1[[#This Row],[Account]]="20150"),Table1[[#This Row],[Vendor ID]]=""),1,"")</f>
        <v/>
      </c>
      <c r="AF501" s="15"/>
      <c r="AG501" s="15"/>
      <c r="AH501" s="15"/>
      <c r="AI501" s="46" t="str">
        <f>IF(Table1[[#This Row],[Posting Date]]&lt;&gt;"","GJ-"&amp;CountryID,"")</f>
        <v/>
      </c>
      <c r="AJ501" s="59" t="str">
        <f>IF(Table1[[#This Row],[Posting Date]]&lt;&gt;"",Table1[[#This Row],[Posting Date]],"")</f>
        <v/>
      </c>
      <c r="AK501" s="46"/>
      <c r="AL501" s="46" t="str">
        <f>IF(Table1[[#This Row],[Description]]&lt;&gt;"",Table1[[#This Row],[Description]],"")</f>
        <v/>
      </c>
      <c r="AM501" s="46" t="str">
        <f>IF(Table1[[#This Row],[Posting Date]]&lt;&gt;"",Table1[[#This Row],[Reference Number]],"")</f>
        <v/>
      </c>
      <c r="AN501" s="46" t="str">
        <f>TRIM(Table1[[#This Row],[Line '#]])</f>
        <v/>
      </c>
      <c r="AO501" s="46" t="str">
        <f>TRIM(Table1[[#This Row],[Account]])</f>
        <v/>
      </c>
      <c r="AP501" s="46" t="str">
        <f>IF(Table1[[#This Row],[Posting Date]]&lt;&gt;"",$D$5,"")</f>
        <v/>
      </c>
      <c r="AQ501" s="46" t="str">
        <f>TRIM(Table1[[#This Row],[Departments-Prgrams]])</f>
        <v/>
      </c>
      <c r="AR501" s="46" t="str">
        <f>TRIM(Table1[[#This Row],[Grant]])</f>
        <v/>
      </c>
      <c r="AS501" s="46" t="str">
        <f>TRIM(Table1[[#This Row],[Staff ID]])</f>
        <v/>
      </c>
      <c r="AT501" s="46" t="str">
        <f>IF(TRIM(Table1[[#This Row],[Budget Code]])=0,"",TRIM(Table1[[#This Row],[Budget Code]]))</f>
        <v/>
      </c>
      <c r="AU501" s="46" t="str">
        <f>IF(Table1[[#This Row],[Line Description]]&lt;&gt;"",Table1[[#This Row],[Line Description]],"")</f>
        <v/>
      </c>
      <c r="AV501" s="46" t="str">
        <f>IF(Table1[[#This Row],[Cur_Amount Debit]]&gt;0,ROUND(Table1[[#This Row],[Cur_Amount Debit]],2),"")</f>
        <v/>
      </c>
      <c r="AW501" s="46" t="str">
        <f>IF(Table1[[#This Row],[Cur_Amount Credit]]&gt;0,ROUND(Table1[[#This Row],[Cur_Amount Credit]],2),"")</f>
        <v/>
      </c>
      <c r="AX501" s="46" t="str">
        <f>LEFT(Table1[[#This Row],[Cur]],3)</f>
        <v/>
      </c>
      <c r="AY501" s="59"/>
      <c r="AZ501" s="46"/>
      <c r="BA501" s="46" t="str">
        <f>IF(Table1[[#This Row],[Cur]]&lt;&gt;"",IF(Table1[[#This Row],[Cur]]="USD","",ExchangeRate),"")</f>
        <v/>
      </c>
      <c r="BB501" s="46" t="str">
        <f>IF(Table1[[#This Row],[Grant]]&lt;&gt;"",VLOOKUP(Table1[[#This Row],[Grant]],Grants!B:D,3),"")</f>
        <v/>
      </c>
      <c r="BC501" s="46" t="str">
        <f>TRIM(Table1[[#This Row],[Vendor ID]])</f>
        <v/>
      </c>
      <c r="BD501">
        <f>IF(Table1[[#This Row],[Reference Number]]=Q500,BD500,BD500+1)</f>
        <v>0</v>
      </c>
    </row>
    <row r="502" spans="1:56" ht="11.25" customHeight="1" x14ac:dyDescent="0.25">
      <c r="A502" s="1"/>
      <c r="B502" s="88" t="str">
        <f>IF(Table1[[#This Row],[Posting Date]]&lt;&gt;"",IF(Table1[[#This Row],[Reference Number]]=Q501,B501+1,1),"")</f>
        <v/>
      </c>
      <c r="C502" s="61"/>
      <c r="D502" s="61"/>
      <c r="E502" s="138"/>
      <c r="F502" s="141" t="str">
        <f>IFERROR(IF(VLOOKUP(Table1[[#This Row],[Budget Code Description]],Dimentions!$X$6:$AC$139,2,FALSE)="","",VLOOKUP(Table1[[#This Row],[Budget Code Description]],Dimentions!$X$6:$AC$139,2,FALSE)),"")</f>
        <v/>
      </c>
      <c r="G502" s="141"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1" t="str">
        <f>IFERROR(VLOOKUP(Table1[[#This Row],[Budget Code Description]],Table6[#All],8,FALSE),"")</f>
        <v/>
      </c>
      <c r="L502" s="63"/>
      <c r="M502" s="65" t="str">
        <f>IFERROR(VLOOKUP(Table1[[#This Row],[Staff ID]],Table2[],2,FALSE),"")</f>
        <v/>
      </c>
      <c r="N502" s="209" t="str">
        <f>IFERROR(IF(VLOOKUP(Table1[[#This Row],[Budget Code Description]],Dimentions!$X$6:$AC$134,4,FALSE)="","",VLOOKUP(Table1[[#This Row],[Budget Code Description]],Dimentions!$X$6:$AC$134,4,FALSE)),"")</f>
        <v/>
      </c>
      <c r="O502" s="65" t="str">
        <f>IFERROR(VLOOKUP(Table1[[#This Row],[Vendor ID]],Table549[],2,FALSE),"")</f>
        <v/>
      </c>
      <c r="P502" s="63"/>
      <c r="Q502" s="141" t="str">
        <f>IF(Table1[[#This Row],[Posting Date]]&lt;&gt;"",$D$9,"")</f>
        <v/>
      </c>
      <c r="R502" s="157" t="str">
        <f>IF(Table1[[#This Row],[Posting Date]]&lt;&gt;"",$D$10,"")</f>
        <v/>
      </c>
      <c r="S502" s="66"/>
      <c r="T502" s="63"/>
      <c r="U502" s="67"/>
      <c r="V502" s="67"/>
      <c r="W502" s="67" t="str">
        <f t="shared" si="12"/>
        <v/>
      </c>
      <c r="X502" s="159" t="str">
        <f>IF(E502="","",(IF(Table1[[#This Row],[Cur]]="USD",Table1[[#This Row],[Cur_Amount Debit]],Table1[[#This Row],[Cur_Amount Debit]]/Table1[[#This Row],[Exchange Rate]])))</f>
        <v/>
      </c>
      <c r="Y502" s="159" t="str">
        <f>IF(E502="","",(IF(Table1[[#This Row],[Cur]]="USD",Table1[[#This Row],[Cur_Amount Credit]],Table1[[#This Row],[Cur_Amount Credit]]/ExchangeRate)))</f>
        <v/>
      </c>
      <c r="Z502" s="201" t="str">
        <f>IF(E502="","",(Table1[[#This Row],[Debit USD]]-Table1[[#This Row],[Credit USD]]))</f>
        <v/>
      </c>
      <c r="AA502" s="226"/>
      <c r="AB502" s="255"/>
      <c r="AC502" s="1"/>
      <c r="AD502" s="15"/>
      <c r="AE502" s="15" t="str">
        <f>IF(AND(OR(Table1[[#This Row],[Account]]="15030",Table1[[#This Row],[Account]]="15035",Table1[[#This Row],[Account]]="20150"),Table1[[#This Row],[Vendor ID]]=""),1,"")</f>
        <v/>
      </c>
      <c r="AF502" s="15"/>
      <c r="AG502" s="15"/>
      <c r="AH502" s="15"/>
      <c r="AI502" s="46" t="str">
        <f>IF(Table1[[#This Row],[Posting Date]]&lt;&gt;"","GJ-"&amp;CountryID,"")</f>
        <v/>
      </c>
      <c r="AJ502" s="59" t="str">
        <f>IF(Table1[[#This Row],[Posting Date]]&lt;&gt;"",Table1[[#This Row],[Posting Date]],"")</f>
        <v/>
      </c>
      <c r="AK502" s="46"/>
      <c r="AL502" s="46" t="str">
        <f>IF(Table1[[#This Row],[Description]]&lt;&gt;"",Table1[[#This Row],[Description]],"")</f>
        <v/>
      </c>
      <c r="AM502" s="46" t="str">
        <f>IF(Table1[[#This Row],[Posting Date]]&lt;&gt;"",Table1[[#This Row],[Reference Number]],"")</f>
        <v/>
      </c>
      <c r="AN502" s="46" t="str">
        <f>TRIM(Table1[[#This Row],[Line '#]])</f>
        <v/>
      </c>
      <c r="AO502" s="46" t="str">
        <f>TRIM(Table1[[#This Row],[Account]])</f>
        <v/>
      </c>
      <c r="AP502" s="46" t="str">
        <f>IF(Table1[[#This Row],[Posting Date]]&lt;&gt;"",$D$5,"")</f>
        <v/>
      </c>
      <c r="AQ502" s="46" t="str">
        <f>TRIM(Table1[[#This Row],[Departments-Prgrams]])</f>
        <v/>
      </c>
      <c r="AR502" s="46" t="str">
        <f>TRIM(Table1[[#This Row],[Grant]])</f>
        <v/>
      </c>
      <c r="AS502" s="46" t="str">
        <f>TRIM(Table1[[#This Row],[Staff ID]])</f>
        <v/>
      </c>
      <c r="AT502" s="46" t="str">
        <f>IF(TRIM(Table1[[#This Row],[Budget Code]])=0,"",TRIM(Table1[[#This Row],[Budget Code]]))</f>
        <v/>
      </c>
      <c r="AU502" s="46" t="str">
        <f>IF(Table1[[#This Row],[Line Description]]&lt;&gt;"",Table1[[#This Row],[Line Description]],"")</f>
        <v/>
      </c>
      <c r="AV502" s="46" t="str">
        <f>IF(Table1[[#This Row],[Cur_Amount Debit]]&gt;0,ROUND(Table1[[#This Row],[Cur_Amount Debit]],2),"")</f>
        <v/>
      </c>
      <c r="AW502" s="46" t="str">
        <f>IF(Table1[[#This Row],[Cur_Amount Credit]]&gt;0,ROUND(Table1[[#This Row],[Cur_Amount Credit]],2),"")</f>
        <v/>
      </c>
      <c r="AX502" s="46" t="str">
        <f>LEFT(Table1[[#This Row],[Cur]],3)</f>
        <v/>
      </c>
      <c r="AY502" s="59"/>
      <c r="AZ502" s="46"/>
      <c r="BA502" s="46" t="str">
        <f>IF(Table1[[#This Row],[Cur]]&lt;&gt;"",IF(Table1[[#This Row],[Cur]]="USD","",ExchangeRate),"")</f>
        <v/>
      </c>
      <c r="BB502" s="46" t="str">
        <f>IF(Table1[[#This Row],[Grant]]&lt;&gt;"",VLOOKUP(Table1[[#This Row],[Grant]],Grants!B:D,3),"")</f>
        <v/>
      </c>
      <c r="BC502" s="46" t="str">
        <f>TRIM(Table1[[#This Row],[Vendor ID]])</f>
        <v/>
      </c>
      <c r="BD502">
        <f>IF(Table1[[#This Row],[Reference Number]]=Q501,BD501,BD501+1)</f>
        <v>0</v>
      </c>
    </row>
    <row r="503" spans="1:56" ht="11.25" customHeight="1" x14ac:dyDescent="0.25">
      <c r="A503" s="1"/>
      <c r="B503" s="88" t="str">
        <f>IF(Table1[[#This Row],[Posting Date]]&lt;&gt;"",IF(Table1[[#This Row],[Reference Number]]=Q502,B502+1,1),"")</f>
        <v/>
      </c>
      <c r="C503" s="61"/>
      <c r="D503" s="61"/>
      <c r="E503" s="138"/>
      <c r="F503" s="141" t="str">
        <f>IFERROR(IF(VLOOKUP(Table1[[#This Row],[Budget Code Description]],Dimentions!$X$6:$AC$139,2,FALSE)="","",VLOOKUP(Table1[[#This Row],[Budget Code Description]],Dimentions!$X$6:$AC$139,2,FALSE)),"")</f>
        <v/>
      </c>
      <c r="G503" s="141"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1" t="str">
        <f>IFERROR(VLOOKUP(Table1[[#This Row],[Budget Code Description]],Table6[#All],8,FALSE),"")</f>
        <v/>
      </c>
      <c r="L503" s="63"/>
      <c r="M503" s="65" t="str">
        <f>IFERROR(VLOOKUP(Table1[[#This Row],[Staff ID]],Table2[],2,FALSE),"")</f>
        <v/>
      </c>
      <c r="N503" s="209" t="str">
        <f>IFERROR(IF(VLOOKUP(Table1[[#This Row],[Budget Code Description]],Dimentions!$X$6:$AC$134,4,FALSE)="","",VLOOKUP(Table1[[#This Row],[Budget Code Description]],Dimentions!$X$6:$AC$134,4,FALSE)),"")</f>
        <v/>
      </c>
      <c r="O503" s="65" t="str">
        <f>IFERROR(VLOOKUP(Table1[[#This Row],[Vendor ID]],Table549[],2,FALSE),"")</f>
        <v/>
      </c>
      <c r="P503" s="63"/>
      <c r="Q503" s="141" t="str">
        <f>IF(Table1[[#This Row],[Posting Date]]&lt;&gt;"",$D$9,"")</f>
        <v/>
      </c>
      <c r="R503" s="157" t="str">
        <f>IF(Table1[[#This Row],[Posting Date]]&lt;&gt;"",$D$10,"")</f>
        <v/>
      </c>
      <c r="S503" s="66"/>
      <c r="T503" s="63"/>
      <c r="U503" s="67"/>
      <c r="V503" s="67"/>
      <c r="W503" s="67" t="str">
        <f t="shared" si="12"/>
        <v/>
      </c>
      <c r="X503" s="159" t="str">
        <f>IF(E503="","",(IF(Table1[[#This Row],[Cur]]="USD",Table1[[#This Row],[Cur_Amount Debit]],Table1[[#This Row],[Cur_Amount Debit]]/Table1[[#This Row],[Exchange Rate]])))</f>
        <v/>
      </c>
      <c r="Y503" s="159" t="str">
        <f>IF(E503="","",(IF(Table1[[#This Row],[Cur]]="USD",Table1[[#This Row],[Cur_Amount Credit]],Table1[[#This Row],[Cur_Amount Credit]]/ExchangeRate)))</f>
        <v/>
      </c>
      <c r="Z503" s="201" t="str">
        <f>IF(E503="","",(Table1[[#This Row],[Debit USD]]-Table1[[#This Row],[Credit USD]]))</f>
        <v/>
      </c>
      <c r="AA503" s="226"/>
      <c r="AB503" s="255"/>
      <c r="AC503" s="1"/>
      <c r="AD503" s="15"/>
      <c r="AE503" s="15" t="str">
        <f>IF(AND(OR(Table1[[#This Row],[Account]]="15030",Table1[[#This Row],[Account]]="15035",Table1[[#This Row],[Account]]="20150"),Table1[[#This Row],[Vendor ID]]=""),1,"")</f>
        <v/>
      </c>
      <c r="AF503" s="15"/>
      <c r="AG503" s="15"/>
      <c r="AH503" s="15"/>
      <c r="AI503" s="46" t="str">
        <f>IF(Table1[[#This Row],[Posting Date]]&lt;&gt;"","GJ-"&amp;CountryID,"")</f>
        <v/>
      </c>
      <c r="AJ503" s="59" t="str">
        <f>IF(Table1[[#This Row],[Posting Date]]&lt;&gt;"",Table1[[#This Row],[Posting Date]],"")</f>
        <v/>
      </c>
      <c r="AK503" s="46"/>
      <c r="AL503" s="46" t="str">
        <f>IF(Table1[[#This Row],[Description]]&lt;&gt;"",Table1[[#This Row],[Description]],"")</f>
        <v/>
      </c>
      <c r="AM503" s="46" t="str">
        <f>IF(Table1[[#This Row],[Posting Date]]&lt;&gt;"",Table1[[#This Row],[Reference Number]],"")</f>
        <v/>
      </c>
      <c r="AN503" s="46" t="str">
        <f>TRIM(Table1[[#This Row],[Line '#]])</f>
        <v/>
      </c>
      <c r="AO503" s="46" t="str">
        <f>TRIM(Table1[[#This Row],[Account]])</f>
        <v/>
      </c>
      <c r="AP503" s="46" t="str">
        <f>IF(Table1[[#This Row],[Posting Date]]&lt;&gt;"",$D$5,"")</f>
        <v/>
      </c>
      <c r="AQ503" s="46" t="str">
        <f>TRIM(Table1[[#This Row],[Departments-Prgrams]])</f>
        <v/>
      </c>
      <c r="AR503" s="46" t="str">
        <f>TRIM(Table1[[#This Row],[Grant]])</f>
        <v/>
      </c>
      <c r="AS503" s="46" t="str">
        <f>TRIM(Table1[[#This Row],[Staff ID]])</f>
        <v/>
      </c>
      <c r="AT503" s="46" t="str">
        <f>IF(TRIM(Table1[[#This Row],[Budget Code]])=0,"",TRIM(Table1[[#This Row],[Budget Code]]))</f>
        <v/>
      </c>
      <c r="AU503" s="46" t="str">
        <f>IF(Table1[[#This Row],[Line Description]]&lt;&gt;"",Table1[[#This Row],[Line Description]],"")</f>
        <v/>
      </c>
      <c r="AV503" s="46" t="str">
        <f>IF(Table1[[#This Row],[Cur_Amount Debit]]&gt;0,ROUND(Table1[[#This Row],[Cur_Amount Debit]],2),"")</f>
        <v/>
      </c>
      <c r="AW503" s="46" t="str">
        <f>IF(Table1[[#This Row],[Cur_Amount Credit]]&gt;0,ROUND(Table1[[#This Row],[Cur_Amount Credit]],2),"")</f>
        <v/>
      </c>
      <c r="AX503" s="46" t="str">
        <f>LEFT(Table1[[#This Row],[Cur]],3)</f>
        <v/>
      </c>
      <c r="AY503" s="59"/>
      <c r="AZ503" s="46"/>
      <c r="BA503" s="46" t="str">
        <f>IF(Table1[[#This Row],[Cur]]&lt;&gt;"",IF(Table1[[#This Row],[Cur]]="USD","",ExchangeRate),"")</f>
        <v/>
      </c>
      <c r="BB503" s="46" t="str">
        <f>IF(Table1[[#This Row],[Grant]]&lt;&gt;"",VLOOKUP(Table1[[#This Row],[Grant]],Grants!B:D,3),"")</f>
        <v/>
      </c>
      <c r="BC503" s="46" t="str">
        <f>TRIM(Table1[[#This Row],[Vendor ID]])</f>
        <v/>
      </c>
      <c r="BD503">
        <f>IF(Table1[[#This Row],[Reference Number]]=Q502,BD502,BD502+1)</f>
        <v>0</v>
      </c>
    </row>
    <row r="504" spans="1:56" ht="11.25" customHeight="1" x14ac:dyDescent="0.25">
      <c r="A504" s="1"/>
      <c r="B504" s="88" t="str">
        <f>IF(Table1[[#This Row],[Posting Date]]&lt;&gt;"",IF(Table1[[#This Row],[Reference Number]]=Q503,B503+1,1),"")</f>
        <v/>
      </c>
      <c r="C504" s="61"/>
      <c r="D504" s="61"/>
      <c r="E504" s="138"/>
      <c r="F504" s="141" t="str">
        <f>IFERROR(IF(VLOOKUP(Table1[[#This Row],[Budget Code Description]],Dimentions!$X$6:$AC$139,2,FALSE)="","",VLOOKUP(Table1[[#This Row],[Budget Code Description]],Dimentions!$X$6:$AC$139,2,FALSE)),"")</f>
        <v/>
      </c>
      <c r="G504" s="141"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1" t="str">
        <f>IFERROR(VLOOKUP(Table1[[#This Row],[Budget Code Description]],Table6[#All],8,FALSE),"")</f>
        <v/>
      </c>
      <c r="L504" s="63"/>
      <c r="M504" s="65" t="str">
        <f>IFERROR(VLOOKUP(Table1[[#This Row],[Staff ID]],Table2[],2,FALSE),"")</f>
        <v/>
      </c>
      <c r="N504" s="209" t="str">
        <f>IFERROR(IF(VLOOKUP(Table1[[#This Row],[Budget Code Description]],Dimentions!$X$6:$AC$134,4,FALSE)="","",VLOOKUP(Table1[[#This Row],[Budget Code Description]],Dimentions!$X$6:$AC$134,4,FALSE)),"")</f>
        <v/>
      </c>
      <c r="O504" s="65" t="str">
        <f>IFERROR(VLOOKUP(Table1[[#This Row],[Vendor ID]],Table549[],2,FALSE),"")</f>
        <v/>
      </c>
      <c r="P504" s="63"/>
      <c r="Q504" s="141" t="str">
        <f>IF(Table1[[#This Row],[Posting Date]]&lt;&gt;"",$D$9,"")</f>
        <v/>
      </c>
      <c r="R504" s="157" t="str">
        <f>IF(Table1[[#This Row],[Posting Date]]&lt;&gt;"",$D$10,"")</f>
        <v/>
      </c>
      <c r="S504" s="66"/>
      <c r="T504" s="63"/>
      <c r="U504" s="67"/>
      <c r="V504" s="67"/>
      <c r="W504" s="67" t="str">
        <f t="shared" si="12"/>
        <v/>
      </c>
      <c r="X504" s="159" t="str">
        <f>IF(E504="","",(IF(Table1[[#This Row],[Cur]]="USD",Table1[[#This Row],[Cur_Amount Debit]],Table1[[#This Row],[Cur_Amount Debit]]/Table1[[#This Row],[Exchange Rate]])))</f>
        <v/>
      </c>
      <c r="Y504" s="159" t="str">
        <f>IF(E504="","",(IF(Table1[[#This Row],[Cur]]="USD",Table1[[#This Row],[Cur_Amount Credit]],Table1[[#This Row],[Cur_Amount Credit]]/ExchangeRate)))</f>
        <v/>
      </c>
      <c r="Z504" s="201" t="str">
        <f>IF(E504="","",(Table1[[#This Row],[Debit USD]]-Table1[[#This Row],[Credit USD]]))</f>
        <v/>
      </c>
      <c r="AA504" s="226"/>
      <c r="AB504" s="255"/>
      <c r="AC504" s="1"/>
      <c r="AD504" s="15"/>
      <c r="AE504" s="15" t="str">
        <f>IF(AND(OR(Table1[[#This Row],[Account]]="15030",Table1[[#This Row],[Account]]="15035",Table1[[#This Row],[Account]]="20150"),Table1[[#This Row],[Vendor ID]]=""),1,"")</f>
        <v/>
      </c>
      <c r="AF504" s="15"/>
      <c r="AG504" s="15"/>
      <c r="AH504" s="15"/>
      <c r="AI504" s="46" t="str">
        <f>IF(Table1[[#This Row],[Posting Date]]&lt;&gt;"","GJ-"&amp;CountryID,"")</f>
        <v/>
      </c>
      <c r="AJ504" s="59" t="str">
        <f>IF(Table1[[#This Row],[Posting Date]]&lt;&gt;"",Table1[[#This Row],[Posting Date]],"")</f>
        <v/>
      </c>
      <c r="AK504" s="46"/>
      <c r="AL504" s="46" t="str">
        <f>IF(Table1[[#This Row],[Description]]&lt;&gt;"",Table1[[#This Row],[Description]],"")</f>
        <v/>
      </c>
      <c r="AM504" s="46" t="str">
        <f>IF(Table1[[#This Row],[Posting Date]]&lt;&gt;"",Table1[[#This Row],[Reference Number]],"")</f>
        <v/>
      </c>
      <c r="AN504" s="46" t="str">
        <f>TRIM(Table1[[#This Row],[Line '#]])</f>
        <v/>
      </c>
      <c r="AO504" s="46" t="str">
        <f>TRIM(Table1[[#This Row],[Account]])</f>
        <v/>
      </c>
      <c r="AP504" s="46" t="str">
        <f>IF(Table1[[#This Row],[Posting Date]]&lt;&gt;"",$D$5,"")</f>
        <v/>
      </c>
      <c r="AQ504" s="46" t="str">
        <f>TRIM(Table1[[#This Row],[Departments-Prgrams]])</f>
        <v/>
      </c>
      <c r="AR504" s="46" t="str">
        <f>TRIM(Table1[[#This Row],[Grant]])</f>
        <v/>
      </c>
      <c r="AS504" s="46" t="str">
        <f>TRIM(Table1[[#This Row],[Staff ID]])</f>
        <v/>
      </c>
      <c r="AT504" s="46" t="str">
        <f>IF(TRIM(Table1[[#This Row],[Budget Code]])=0,"",TRIM(Table1[[#This Row],[Budget Code]]))</f>
        <v/>
      </c>
      <c r="AU504" s="46" t="str">
        <f>IF(Table1[[#This Row],[Line Description]]&lt;&gt;"",Table1[[#This Row],[Line Description]],"")</f>
        <v/>
      </c>
      <c r="AV504" s="46" t="str">
        <f>IF(Table1[[#This Row],[Cur_Amount Debit]]&gt;0,ROUND(Table1[[#This Row],[Cur_Amount Debit]],2),"")</f>
        <v/>
      </c>
      <c r="AW504" s="46" t="str">
        <f>IF(Table1[[#This Row],[Cur_Amount Credit]]&gt;0,ROUND(Table1[[#This Row],[Cur_Amount Credit]],2),"")</f>
        <v/>
      </c>
      <c r="AX504" s="46" t="str">
        <f>LEFT(Table1[[#This Row],[Cur]],3)</f>
        <v/>
      </c>
      <c r="AY504" s="59"/>
      <c r="AZ504" s="46"/>
      <c r="BA504" s="46" t="str">
        <f>IF(Table1[[#This Row],[Cur]]&lt;&gt;"",IF(Table1[[#This Row],[Cur]]="USD","",ExchangeRate),"")</f>
        <v/>
      </c>
      <c r="BB504" s="46" t="str">
        <f>IF(Table1[[#This Row],[Grant]]&lt;&gt;"",VLOOKUP(Table1[[#This Row],[Grant]],Grants!B:D,3),"")</f>
        <v/>
      </c>
      <c r="BC504" s="46" t="str">
        <f>TRIM(Table1[[#This Row],[Vendor ID]])</f>
        <v/>
      </c>
      <c r="BD504">
        <f>IF(Table1[[#This Row],[Reference Number]]=Q503,BD503,BD503+1)</f>
        <v>0</v>
      </c>
    </row>
    <row r="505" spans="1:56" ht="11.25" customHeight="1" x14ac:dyDescent="0.25">
      <c r="A505" s="1"/>
      <c r="B505" s="88" t="str">
        <f>IF(Table1[[#This Row],[Posting Date]]&lt;&gt;"",IF(Table1[[#This Row],[Reference Number]]=Q504,B504+1,1),"")</f>
        <v/>
      </c>
      <c r="C505" s="61"/>
      <c r="D505" s="61"/>
      <c r="E505" s="138"/>
      <c r="F505" s="141" t="str">
        <f>IFERROR(IF(VLOOKUP(Table1[[#This Row],[Budget Code Description]],Dimentions!$X$6:$AC$139,2,FALSE)="","",VLOOKUP(Table1[[#This Row],[Budget Code Description]],Dimentions!$X$6:$AC$139,2,FALSE)),"")</f>
        <v/>
      </c>
      <c r="G505" s="141"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1" t="str">
        <f>IFERROR(VLOOKUP(Table1[[#This Row],[Budget Code Description]],Table6[#All],8,FALSE),"")</f>
        <v/>
      </c>
      <c r="L505" s="63"/>
      <c r="M505" s="65" t="str">
        <f>IFERROR(VLOOKUP(Table1[[#This Row],[Staff ID]],Table2[],2,FALSE),"")</f>
        <v/>
      </c>
      <c r="N505" s="209" t="str">
        <f>IFERROR(IF(VLOOKUP(Table1[[#This Row],[Budget Code Description]],Dimentions!$X$6:$AC$134,4,FALSE)="","",VLOOKUP(Table1[[#This Row],[Budget Code Description]],Dimentions!$X$6:$AC$134,4,FALSE)),"")</f>
        <v/>
      </c>
      <c r="O505" s="65" t="str">
        <f>IFERROR(VLOOKUP(Table1[[#This Row],[Vendor ID]],Table549[],2,FALSE),"")</f>
        <v/>
      </c>
      <c r="P505" s="63"/>
      <c r="Q505" s="141" t="str">
        <f>IF(Table1[[#This Row],[Posting Date]]&lt;&gt;"",$D$9,"")</f>
        <v/>
      </c>
      <c r="R505" s="157" t="str">
        <f>IF(Table1[[#This Row],[Posting Date]]&lt;&gt;"",$D$10,"")</f>
        <v/>
      </c>
      <c r="S505" s="66"/>
      <c r="T505" s="63"/>
      <c r="U505" s="67"/>
      <c r="V505" s="67"/>
      <c r="W505" s="67" t="str">
        <f t="shared" si="12"/>
        <v/>
      </c>
      <c r="X505" s="159" t="str">
        <f>IF(E505="","",(IF(Table1[[#This Row],[Cur]]="USD",Table1[[#This Row],[Cur_Amount Debit]],Table1[[#This Row],[Cur_Amount Debit]]/Table1[[#This Row],[Exchange Rate]])))</f>
        <v/>
      </c>
      <c r="Y505" s="159" t="str">
        <f>IF(E505="","",(IF(Table1[[#This Row],[Cur]]="USD",Table1[[#This Row],[Cur_Amount Credit]],Table1[[#This Row],[Cur_Amount Credit]]/ExchangeRate)))</f>
        <v/>
      </c>
      <c r="Z505" s="201" t="str">
        <f>IF(E505="","",(Table1[[#This Row],[Debit USD]]-Table1[[#This Row],[Credit USD]]))</f>
        <v/>
      </c>
      <c r="AA505" s="226"/>
      <c r="AB505" s="255"/>
      <c r="AC505" s="1"/>
      <c r="AD505" s="15"/>
      <c r="AE505" s="15" t="str">
        <f>IF(AND(OR(Table1[[#This Row],[Account]]="15030",Table1[[#This Row],[Account]]="15035",Table1[[#This Row],[Account]]="20150"),Table1[[#This Row],[Vendor ID]]=""),1,"")</f>
        <v/>
      </c>
      <c r="AF505" s="15"/>
      <c r="AG505" s="15"/>
      <c r="AH505" s="15"/>
      <c r="AI505" s="46" t="str">
        <f>IF(Table1[[#This Row],[Posting Date]]&lt;&gt;"","GJ-"&amp;CountryID,"")</f>
        <v/>
      </c>
      <c r="AJ505" s="59" t="str">
        <f>IF(Table1[[#This Row],[Posting Date]]&lt;&gt;"",Table1[[#This Row],[Posting Date]],"")</f>
        <v/>
      </c>
      <c r="AK505" s="46"/>
      <c r="AL505" s="46" t="str">
        <f>IF(Table1[[#This Row],[Description]]&lt;&gt;"",Table1[[#This Row],[Description]],"")</f>
        <v/>
      </c>
      <c r="AM505" s="46" t="str">
        <f>IF(Table1[[#This Row],[Posting Date]]&lt;&gt;"",Table1[[#This Row],[Reference Number]],"")</f>
        <v/>
      </c>
      <c r="AN505" s="46" t="str">
        <f>TRIM(Table1[[#This Row],[Line '#]])</f>
        <v/>
      </c>
      <c r="AO505" s="46" t="str">
        <f>TRIM(Table1[[#This Row],[Account]])</f>
        <v/>
      </c>
      <c r="AP505" s="46" t="str">
        <f>IF(Table1[[#This Row],[Posting Date]]&lt;&gt;"",$D$5,"")</f>
        <v/>
      </c>
      <c r="AQ505" s="46" t="str">
        <f>TRIM(Table1[[#This Row],[Departments-Prgrams]])</f>
        <v/>
      </c>
      <c r="AR505" s="46" t="str">
        <f>TRIM(Table1[[#This Row],[Grant]])</f>
        <v/>
      </c>
      <c r="AS505" s="46" t="str">
        <f>TRIM(Table1[[#This Row],[Staff ID]])</f>
        <v/>
      </c>
      <c r="AT505" s="46" t="str">
        <f>IF(TRIM(Table1[[#This Row],[Budget Code]])=0,"",TRIM(Table1[[#This Row],[Budget Code]]))</f>
        <v/>
      </c>
      <c r="AU505" s="46" t="str">
        <f>IF(Table1[[#This Row],[Line Description]]&lt;&gt;"",Table1[[#This Row],[Line Description]],"")</f>
        <v/>
      </c>
      <c r="AV505" s="46" t="str">
        <f>IF(Table1[[#This Row],[Cur_Amount Debit]]&gt;0,ROUND(Table1[[#This Row],[Cur_Amount Debit]],2),"")</f>
        <v/>
      </c>
      <c r="AW505" s="46" t="str">
        <f>IF(Table1[[#This Row],[Cur_Amount Credit]]&gt;0,ROUND(Table1[[#This Row],[Cur_Amount Credit]],2),"")</f>
        <v/>
      </c>
      <c r="AX505" s="46" t="str">
        <f>LEFT(Table1[[#This Row],[Cur]],3)</f>
        <v/>
      </c>
      <c r="AY505" s="59"/>
      <c r="AZ505" s="46"/>
      <c r="BA505" s="46" t="str">
        <f>IF(Table1[[#This Row],[Cur]]&lt;&gt;"",IF(Table1[[#This Row],[Cur]]="USD","",ExchangeRate),"")</f>
        <v/>
      </c>
      <c r="BB505" s="46" t="str">
        <f>IF(Table1[[#This Row],[Grant]]&lt;&gt;"",VLOOKUP(Table1[[#This Row],[Grant]],Grants!B:D,3),"")</f>
        <v/>
      </c>
      <c r="BC505" s="46" t="str">
        <f>TRIM(Table1[[#This Row],[Vendor ID]])</f>
        <v/>
      </c>
      <c r="BD505">
        <f>IF(Table1[[#This Row],[Reference Number]]=Q504,BD504,BD504+1)</f>
        <v>0</v>
      </c>
    </row>
    <row r="506" spans="1:56" ht="11.25" customHeight="1" x14ac:dyDescent="0.25">
      <c r="A506" s="1"/>
      <c r="B506" s="88" t="str">
        <f>IF(Table1[[#This Row],[Posting Date]]&lt;&gt;"",IF(Table1[[#This Row],[Reference Number]]=Q505,B505+1,1),"")</f>
        <v/>
      </c>
      <c r="C506" s="61"/>
      <c r="D506" s="61"/>
      <c r="E506" s="138"/>
      <c r="F506" s="141" t="str">
        <f>IFERROR(IF(VLOOKUP(Table1[[#This Row],[Budget Code Description]],Dimentions!$X$6:$AC$139,2,FALSE)="","",VLOOKUP(Table1[[#This Row],[Budget Code Description]],Dimentions!$X$6:$AC$139,2,FALSE)),"")</f>
        <v/>
      </c>
      <c r="G506" s="141"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1" t="str">
        <f>IFERROR(VLOOKUP(Table1[[#This Row],[Budget Code Description]],Table6[#All],8,FALSE),"")</f>
        <v/>
      </c>
      <c r="L506" s="63"/>
      <c r="M506" s="65" t="str">
        <f>IFERROR(VLOOKUP(Table1[[#This Row],[Staff ID]],Table2[],2,FALSE),"")</f>
        <v/>
      </c>
      <c r="N506" s="209" t="str">
        <f>IFERROR(IF(VLOOKUP(Table1[[#This Row],[Budget Code Description]],Dimentions!$X$6:$AC$134,4,FALSE)="","",VLOOKUP(Table1[[#This Row],[Budget Code Description]],Dimentions!$X$6:$AC$134,4,FALSE)),"")</f>
        <v/>
      </c>
      <c r="O506" s="65" t="str">
        <f>IFERROR(VLOOKUP(Table1[[#This Row],[Vendor ID]],Table549[],2,FALSE),"")</f>
        <v/>
      </c>
      <c r="P506" s="63"/>
      <c r="Q506" s="141" t="str">
        <f>IF(Table1[[#This Row],[Posting Date]]&lt;&gt;"",$D$9,"")</f>
        <v/>
      </c>
      <c r="R506" s="157" t="str">
        <f>IF(Table1[[#This Row],[Posting Date]]&lt;&gt;"",$D$10,"")</f>
        <v/>
      </c>
      <c r="S506" s="66"/>
      <c r="T506" s="63"/>
      <c r="U506" s="67"/>
      <c r="V506" s="67"/>
      <c r="W506" s="67" t="str">
        <f t="shared" si="12"/>
        <v/>
      </c>
      <c r="X506" s="159" t="str">
        <f>IF(E506="","",(IF(Table1[[#This Row],[Cur]]="USD",Table1[[#This Row],[Cur_Amount Debit]],Table1[[#This Row],[Cur_Amount Debit]]/Table1[[#This Row],[Exchange Rate]])))</f>
        <v/>
      </c>
      <c r="Y506" s="159" t="str">
        <f>IF(E506="","",(IF(Table1[[#This Row],[Cur]]="USD",Table1[[#This Row],[Cur_Amount Credit]],Table1[[#This Row],[Cur_Amount Credit]]/ExchangeRate)))</f>
        <v/>
      </c>
      <c r="Z506" s="201" t="str">
        <f>IF(E506="","",(Table1[[#This Row],[Debit USD]]-Table1[[#This Row],[Credit USD]]))</f>
        <v/>
      </c>
      <c r="AA506" s="226"/>
      <c r="AB506" s="255"/>
      <c r="AC506" s="1"/>
      <c r="AD506" s="15"/>
      <c r="AE506" s="15" t="str">
        <f>IF(AND(OR(Table1[[#This Row],[Account]]="15030",Table1[[#This Row],[Account]]="15035",Table1[[#This Row],[Account]]="20150"),Table1[[#This Row],[Vendor ID]]=""),1,"")</f>
        <v/>
      </c>
      <c r="AF506" s="15"/>
      <c r="AG506" s="15"/>
      <c r="AH506" s="15"/>
      <c r="AI506" s="46" t="str">
        <f>IF(Table1[[#This Row],[Posting Date]]&lt;&gt;"","GJ-"&amp;CountryID,"")</f>
        <v/>
      </c>
      <c r="AJ506" s="59" t="str">
        <f>IF(Table1[[#This Row],[Posting Date]]&lt;&gt;"",Table1[[#This Row],[Posting Date]],"")</f>
        <v/>
      </c>
      <c r="AK506" s="46"/>
      <c r="AL506" s="46" t="str">
        <f>IF(Table1[[#This Row],[Description]]&lt;&gt;"",Table1[[#This Row],[Description]],"")</f>
        <v/>
      </c>
      <c r="AM506" s="46" t="str">
        <f>IF(Table1[[#This Row],[Posting Date]]&lt;&gt;"",Table1[[#This Row],[Reference Number]],"")</f>
        <v/>
      </c>
      <c r="AN506" s="46" t="str">
        <f>TRIM(Table1[[#This Row],[Line '#]])</f>
        <v/>
      </c>
      <c r="AO506" s="46" t="str">
        <f>TRIM(Table1[[#This Row],[Account]])</f>
        <v/>
      </c>
      <c r="AP506" s="46" t="str">
        <f>IF(Table1[[#This Row],[Posting Date]]&lt;&gt;"",$D$5,"")</f>
        <v/>
      </c>
      <c r="AQ506" s="46" t="str">
        <f>TRIM(Table1[[#This Row],[Departments-Prgrams]])</f>
        <v/>
      </c>
      <c r="AR506" s="46" t="str">
        <f>TRIM(Table1[[#This Row],[Grant]])</f>
        <v/>
      </c>
      <c r="AS506" s="46" t="str">
        <f>TRIM(Table1[[#This Row],[Staff ID]])</f>
        <v/>
      </c>
      <c r="AT506" s="46" t="str">
        <f>IF(TRIM(Table1[[#This Row],[Budget Code]])=0,"",TRIM(Table1[[#This Row],[Budget Code]]))</f>
        <v/>
      </c>
      <c r="AU506" s="46" t="str">
        <f>IF(Table1[[#This Row],[Line Description]]&lt;&gt;"",Table1[[#This Row],[Line Description]],"")</f>
        <v/>
      </c>
      <c r="AV506" s="46" t="str">
        <f>IF(Table1[[#This Row],[Cur_Amount Debit]]&gt;0,ROUND(Table1[[#This Row],[Cur_Amount Debit]],2),"")</f>
        <v/>
      </c>
      <c r="AW506" s="46" t="str">
        <f>IF(Table1[[#This Row],[Cur_Amount Credit]]&gt;0,ROUND(Table1[[#This Row],[Cur_Amount Credit]],2),"")</f>
        <v/>
      </c>
      <c r="AX506" s="46" t="str">
        <f>LEFT(Table1[[#This Row],[Cur]],3)</f>
        <v/>
      </c>
      <c r="AY506" s="59"/>
      <c r="AZ506" s="46"/>
      <c r="BA506" s="46" t="str">
        <f>IF(Table1[[#This Row],[Cur]]&lt;&gt;"",IF(Table1[[#This Row],[Cur]]="USD","",ExchangeRate),"")</f>
        <v/>
      </c>
      <c r="BB506" s="46" t="str">
        <f>IF(Table1[[#This Row],[Grant]]&lt;&gt;"",VLOOKUP(Table1[[#This Row],[Grant]],Grants!B:D,3),"")</f>
        <v/>
      </c>
      <c r="BC506" s="46" t="str">
        <f>TRIM(Table1[[#This Row],[Vendor ID]])</f>
        <v/>
      </c>
      <c r="BD506">
        <f>IF(Table1[[#This Row],[Reference Number]]=Q505,BD505,BD505+1)</f>
        <v>0</v>
      </c>
    </row>
    <row r="507" spans="1:56" ht="11.25" customHeight="1" x14ac:dyDescent="0.25">
      <c r="A507" s="1"/>
      <c r="B507" s="88" t="str">
        <f>IF(Table1[[#This Row],[Posting Date]]&lt;&gt;"",IF(Table1[[#This Row],[Reference Number]]=Q506,B506+1,1),"")</f>
        <v/>
      </c>
      <c r="C507" s="61"/>
      <c r="D507" s="61"/>
      <c r="E507" s="138"/>
      <c r="F507" s="141" t="str">
        <f>IFERROR(IF(VLOOKUP(Table1[[#This Row],[Budget Code Description]],Dimentions!$X$6:$AC$139,2,FALSE)="","",VLOOKUP(Table1[[#This Row],[Budget Code Description]],Dimentions!$X$6:$AC$139,2,FALSE)),"")</f>
        <v/>
      </c>
      <c r="G507" s="141"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1" t="str">
        <f>IFERROR(VLOOKUP(Table1[[#This Row],[Budget Code Description]],Table6[#All],8,FALSE),"")</f>
        <v/>
      </c>
      <c r="L507" s="63"/>
      <c r="M507" s="65" t="str">
        <f>IFERROR(VLOOKUP(Table1[[#This Row],[Staff ID]],Table2[],2,FALSE),"")</f>
        <v/>
      </c>
      <c r="N507" s="209" t="str">
        <f>IFERROR(IF(VLOOKUP(Table1[[#This Row],[Budget Code Description]],Dimentions!$X$6:$AC$134,4,FALSE)="","",VLOOKUP(Table1[[#This Row],[Budget Code Description]],Dimentions!$X$6:$AC$134,4,FALSE)),"")</f>
        <v/>
      </c>
      <c r="O507" s="65" t="str">
        <f>IFERROR(VLOOKUP(Table1[[#This Row],[Vendor ID]],Table549[],2,FALSE),"")</f>
        <v/>
      </c>
      <c r="P507" s="63"/>
      <c r="Q507" s="141" t="str">
        <f>IF(Table1[[#This Row],[Posting Date]]&lt;&gt;"",$D$9,"")</f>
        <v/>
      </c>
      <c r="R507" s="157" t="str">
        <f>IF(Table1[[#This Row],[Posting Date]]&lt;&gt;"",$D$10,"")</f>
        <v/>
      </c>
      <c r="S507" s="66"/>
      <c r="T507" s="63"/>
      <c r="U507" s="67"/>
      <c r="V507" s="67"/>
      <c r="W507" s="67" t="str">
        <f t="shared" si="12"/>
        <v/>
      </c>
      <c r="X507" s="159" t="str">
        <f>IF(E507="","",(IF(Table1[[#This Row],[Cur]]="USD",Table1[[#This Row],[Cur_Amount Debit]],Table1[[#This Row],[Cur_Amount Debit]]/Table1[[#This Row],[Exchange Rate]])))</f>
        <v/>
      </c>
      <c r="Y507" s="159" t="str">
        <f>IF(E507="","",(IF(Table1[[#This Row],[Cur]]="USD",Table1[[#This Row],[Cur_Amount Credit]],Table1[[#This Row],[Cur_Amount Credit]]/ExchangeRate)))</f>
        <v/>
      </c>
      <c r="Z507" s="201" t="str">
        <f>IF(E507="","",(Table1[[#This Row],[Debit USD]]-Table1[[#This Row],[Credit USD]]))</f>
        <v/>
      </c>
      <c r="AA507" s="226"/>
      <c r="AB507" s="255"/>
      <c r="AC507" s="1"/>
      <c r="AD507" s="15"/>
      <c r="AE507" s="15" t="str">
        <f>IF(AND(OR(Table1[[#This Row],[Account]]="15030",Table1[[#This Row],[Account]]="15035",Table1[[#This Row],[Account]]="20150"),Table1[[#This Row],[Vendor ID]]=""),1,"")</f>
        <v/>
      </c>
      <c r="AF507" s="15"/>
      <c r="AG507" s="15"/>
      <c r="AH507" s="15"/>
      <c r="AI507" s="46" t="str">
        <f>IF(Table1[[#This Row],[Posting Date]]&lt;&gt;"","GJ-"&amp;CountryID,"")</f>
        <v/>
      </c>
      <c r="AJ507" s="59" t="str">
        <f>IF(Table1[[#This Row],[Posting Date]]&lt;&gt;"",Table1[[#This Row],[Posting Date]],"")</f>
        <v/>
      </c>
      <c r="AK507" s="46"/>
      <c r="AL507" s="46" t="str">
        <f>IF(Table1[[#This Row],[Description]]&lt;&gt;"",Table1[[#This Row],[Description]],"")</f>
        <v/>
      </c>
      <c r="AM507" s="46" t="str">
        <f>IF(Table1[[#This Row],[Posting Date]]&lt;&gt;"",Table1[[#This Row],[Reference Number]],"")</f>
        <v/>
      </c>
      <c r="AN507" s="46" t="str">
        <f>TRIM(Table1[[#This Row],[Line '#]])</f>
        <v/>
      </c>
      <c r="AO507" s="46" t="str">
        <f>TRIM(Table1[[#This Row],[Account]])</f>
        <v/>
      </c>
      <c r="AP507" s="46" t="str">
        <f>IF(Table1[[#This Row],[Posting Date]]&lt;&gt;"",$D$5,"")</f>
        <v/>
      </c>
      <c r="AQ507" s="46" t="str">
        <f>TRIM(Table1[[#This Row],[Departments-Prgrams]])</f>
        <v/>
      </c>
      <c r="AR507" s="46" t="str">
        <f>TRIM(Table1[[#This Row],[Grant]])</f>
        <v/>
      </c>
      <c r="AS507" s="46" t="str">
        <f>TRIM(Table1[[#This Row],[Staff ID]])</f>
        <v/>
      </c>
      <c r="AT507" s="46" t="str">
        <f>IF(TRIM(Table1[[#This Row],[Budget Code]])=0,"",TRIM(Table1[[#This Row],[Budget Code]]))</f>
        <v/>
      </c>
      <c r="AU507" s="46" t="str">
        <f>IF(Table1[[#This Row],[Line Description]]&lt;&gt;"",Table1[[#This Row],[Line Description]],"")</f>
        <v/>
      </c>
      <c r="AV507" s="46" t="str">
        <f>IF(Table1[[#This Row],[Cur_Amount Debit]]&gt;0,ROUND(Table1[[#This Row],[Cur_Amount Debit]],2),"")</f>
        <v/>
      </c>
      <c r="AW507" s="46" t="str">
        <f>IF(Table1[[#This Row],[Cur_Amount Credit]]&gt;0,ROUND(Table1[[#This Row],[Cur_Amount Credit]],2),"")</f>
        <v/>
      </c>
      <c r="AX507" s="46" t="str">
        <f>LEFT(Table1[[#This Row],[Cur]],3)</f>
        <v/>
      </c>
      <c r="AY507" s="59"/>
      <c r="AZ507" s="46"/>
      <c r="BA507" s="46" t="str">
        <f>IF(Table1[[#This Row],[Cur]]&lt;&gt;"",IF(Table1[[#This Row],[Cur]]="USD","",ExchangeRate),"")</f>
        <v/>
      </c>
      <c r="BB507" s="46" t="str">
        <f>IF(Table1[[#This Row],[Grant]]&lt;&gt;"",VLOOKUP(Table1[[#This Row],[Grant]],Grants!B:D,3),"")</f>
        <v/>
      </c>
      <c r="BC507" s="46" t="str">
        <f>TRIM(Table1[[#This Row],[Vendor ID]])</f>
        <v/>
      </c>
      <c r="BD507">
        <f>IF(Table1[[#This Row],[Reference Number]]=Q506,BD506,BD506+1)</f>
        <v>0</v>
      </c>
    </row>
    <row r="508" spans="1:56" ht="11.25" customHeight="1" x14ac:dyDescent="0.25">
      <c r="A508" s="1"/>
      <c r="B508" s="88" t="str">
        <f>IF(Table1[[#This Row],[Posting Date]]&lt;&gt;"",IF(Table1[[#This Row],[Reference Number]]=Q507,B507+1,1),"")</f>
        <v/>
      </c>
      <c r="C508" s="61"/>
      <c r="D508" s="61"/>
      <c r="E508" s="138"/>
      <c r="F508" s="141" t="str">
        <f>IFERROR(IF(VLOOKUP(Table1[[#This Row],[Budget Code Description]],Dimentions!$X$6:$AC$139,2,FALSE)="","",VLOOKUP(Table1[[#This Row],[Budget Code Description]],Dimentions!$X$6:$AC$139,2,FALSE)),"")</f>
        <v/>
      </c>
      <c r="G508" s="141"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1" t="str">
        <f>IFERROR(VLOOKUP(Table1[[#This Row],[Budget Code Description]],Table6[#All],8,FALSE),"")</f>
        <v/>
      </c>
      <c r="L508" s="63"/>
      <c r="M508" s="65" t="str">
        <f>IFERROR(VLOOKUP(Table1[[#This Row],[Staff ID]],Table2[],2,FALSE),"")</f>
        <v/>
      </c>
      <c r="N508" s="209" t="str">
        <f>IFERROR(IF(VLOOKUP(Table1[[#This Row],[Budget Code Description]],Dimentions!$X$6:$AC$134,4,FALSE)="","",VLOOKUP(Table1[[#This Row],[Budget Code Description]],Dimentions!$X$6:$AC$134,4,FALSE)),"")</f>
        <v/>
      </c>
      <c r="O508" s="65" t="str">
        <f>IFERROR(VLOOKUP(Table1[[#This Row],[Vendor ID]],Table549[],2,FALSE),"")</f>
        <v/>
      </c>
      <c r="P508" s="63"/>
      <c r="Q508" s="141" t="str">
        <f>IF(Table1[[#This Row],[Posting Date]]&lt;&gt;"",$D$9,"")</f>
        <v/>
      </c>
      <c r="R508" s="157" t="str">
        <f>IF(Table1[[#This Row],[Posting Date]]&lt;&gt;"",$D$10,"")</f>
        <v/>
      </c>
      <c r="S508" s="66"/>
      <c r="T508" s="63"/>
      <c r="U508" s="67"/>
      <c r="V508" s="67"/>
      <c r="W508" s="67" t="str">
        <f t="shared" si="12"/>
        <v/>
      </c>
      <c r="X508" s="159" t="str">
        <f>IF(E508="","",(IF(Table1[[#This Row],[Cur]]="USD",Table1[[#This Row],[Cur_Amount Debit]],Table1[[#This Row],[Cur_Amount Debit]]/Table1[[#This Row],[Exchange Rate]])))</f>
        <v/>
      </c>
      <c r="Y508" s="159" t="str">
        <f>IF(E508="","",(IF(Table1[[#This Row],[Cur]]="USD",Table1[[#This Row],[Cur_Amount Credit]],Table1[[#This Row],[Cur_Amount Credit]]/ExchangeRate)))</f>
        <v/>
      </c>
      <c r="Z508" s="201" t="str">
        <f>IF(E508="","",(Table1[[#This Row],[Debit USD]]-Table1[[#This Row],[Credit USD]]))</f>
        <v/>
      </c>
      <c r="AA508" s="226"/>
      <c r="AB508" s="255"/>
      <c r="AC508" s="1"/>
      <c r="AD508" s="15"/>
      <c r="AE508" s="15" t="str">
        <f>IF(AND(OR(Table1[[#This Row],[Account]]="15030",Table1[[#This Row],[Account]]="15035",Table1[[#This Row],[Account]]="20150"),Table1[[#This Row],[Vendor ID]]=""),1,"")</f>
        <v/>
      </c>
      <c r="AF508" s="15"/>
      <c r="AG508" s="15"/>
      <c r="AH508" s="15"/>
      <c r="AI508" s="46" t="str">
        <f>IF(Table1[[#This Row],[Posting Date]]&lt;&gt;"","GJ-"&amp;CountryID,"")</f>
        <v/>
      </c>
      <c r="AJ508" s="59" t="str">
        <f>IF(Table1[[#This Row],[Posting Date]]&lt;&gt;"",Table1[[#This Row],[Posting Date]],"")</f>
        <v/>
      </c>
      <c r="AK508" s="46"/>
      <c r="AL508" s="46" t="str">
        <f>IF(Table1[[#This Row],[Description]]&lt;&gt;"",Table1[[#This Row],[Description]],"")</f>
        <v/>
      </c>
      <c r="AM508" s="46" t="str">
        <f>IF(Table1[[#This Row],[Posting Date]]&lt;&gt;"",Table1[[#This Row],[Reference Number]],"")</f>
        <v/>
      </c>
      <c r="AN508" s="46" t="str">
        <f>TRIM(Table1[[#This Row],[Line '#]])</f>
        <v/>
      </c>
      <c r="AO508" s="46" t="str">
        <f>TRIM(Table1[[#This Row],[Account]])</f>
        <v/>
      </c>
      <c r="AP508" s="46" t="str">
        <f>IF(Table1[[#This Row],[Posting Date]]&lt;&gt;"",$D$5,"")</f>
        <v/>
      </c>
      <c r="AQ508" s="46" t="str">
        <f>TRIM(Table1[[#This Row],[Departments-Prgrams]])</f>
        <v/>
      </c>
      <c r="AR508" s="46" t="str">
        <f>TRIM(Table1[[#This Row],[Grant]])</f>
        <v/>
      </c>
      <c r="AS508" s="46" t="str">
        <f>TRIM(Table1[[#This Row],[Staff ID]])</f>
        <v/>
      </c>
      <c r="AT508" s="46" t="str">
        <f>IF(TRIM(Table1[[#This Row],[Budget Code]])=0,"",TRIM(Table1[[#This Row],[Budget Code]]))</f>
        <v/>
      </c>
      <c r="AU508" s="46" t="str">
        <f>IF(Table1[[#This Row],[Line Description]]&lt;&gt;"",Table1[[#This Row],[Line Description]],"")</f>
        <v/>
      </c>
      <c r="AV508" s="46" t="str">
        <f>IF(Table1[[#This Row],[Cur_Amount Debit]]&gt;0,ROUND(Table1[[#This Row],[Cur_Amount Debit]],2),"")</f>
        <v/>
      </c>
      <c r="AW508" s="46" t="str">
        <f>IF(Table1[[#This Row],[Cur_Amount Credit]]&gt;0,ROUND(Table1[[#This Row],[Cur_Amount Credit]],2),"")</f>
        <v/>
      </c>
      <c r="AX508" s="46" t="str">
        <f>LEFT(Table1[[#This Row],[Cur]],3)</f>
        <v/>
      </c>
      <c r="AY508" s="59"/>
      <c r="AZ508" s="46"/>
      <c r="BA508" s="46" t="str">
        <f>IF(Table1[[#This Row],[Cur]]&lt;&gt;"",IF(Table1[[#This Row],[Cur]]="USD","",ExchangeRate),"")</f>
        <v/>
      </c>
      <c r="BB508" s="46" t="str">
        <f>IF(Table1[[#This Row],[Grant]]&lt;&gt;"",VLOOKUP(Table1[[#This Row],[Grant]],Grants!B:D,3),"")</f>
        <v/>
      </c>
      <c r="BC508" s="46" t="str">
        <f>TRIM(Table1[[#This Row],[Vendor ID]])</f>
        <v/>
      </c>
      <c r="BD508">
        <f>IF(Table1[[#This Row],[Reference Number]]=Q507,BD507,BD507+1)</f>
        <v>0</v>
      </c>
    </row>
    <row r="509" spans="1:56" ht="11.25" customHeight="1" x14ac:dyDescent="0.25">
      <c r="A509" s="1"/>
      <c r="B509" s="88" t="str">
        <f>IF(Table1[[#This Row],[Posting Date]]&lt;&gt;"",IF(Table1[[#This Row],[Reference Number]]=Q508,B508+1,1),"")</f>
        <v/>
      </c>
      <c r="C509" s="61"/>
      <c r="D509" s="61"/>
      <c r="E509" s="138"/>
      <c r="F509" s="141" t="str">
        <f>IFERROR(IF(VLOOKUP(Table1[[#This Row],[Budget Code Description]],Dimentions!$X$6:$AC$139,2,FALSE)="","",VLOOKUP(Table1[[#This Row],[Budget Code Description]],Dimentions!$X$6:$AC$139,2,FALSE)),"")</f>
        <v/>
      </c>
      <c r="G509" s="141"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1" t="str">
        <f>IFERROR(VLOOKUP(Table1[[#This Row],[Budget Code Description]],Table6[#All],8,FALSE),"")</f>
        <v/>
      </c>
      <c r="L509" s="63"/>
      <c r="M509" s="65" t="str">
        <f>IFERROR(VLOOKUP(Table1[[#This Row],[Staff ID]],Table2[],2,FALSE),"")</f>
        <v/>
      </c>
      <c r="N509" s="209" t="str">
        <f>IFERROR(IF(VLOOKUP(Table1[[#This Row],[Budget Code Description]],Dimentions!$X$6:$AC$134,4,FALSE)="","",VLOOKUP(Table1[[#This Row],[Budget Code Description]],Dimentions!$X$6:$AC$134,4,FALSE)),"")</f>
        <v/>
      </c>
      <c r="O509" s="65" t="str">
        <f>IFERROR(VLOOKUP(Table1[[#This Row],[Vendor ID]],Table549[],2,FALSE),"")</f>
        <v/>
      </c>
      <c r="P509" s="63"/>
      <c r="Q509" s="141" t="str">
        <f>IF(Table1[[#This Row],[Posting Date]]&lt;&gt;"",$D$9,"")</f>
        <v/>
      </c>
      <c r="R509" s="157" t="str">
        <f>IF(Table1[[#This Row],[Posting Date]]&lt;&gt;"",$D$10,"")</f>
        <v/>
      </c>
      <c r="S509" s="66"/>
      <c r="T509" s="63"/>
      <c r="U509" s="67"/>
      <c r="V509" s="67"/>
      <c r="W509" s="67" t="str">
        <f t="shared" si="12"/>
        <v/>
      </c>
      <c r="X509" s="159" t="str">
        <f>IF(E509="","",(IF(Table1[[#This Row],[Cur]]="USD",Table1[[#This Row],[Cur_Amount Debit]],Table1[[#This Row],[Cur_Amount Debit]]/Table1[[#This Row],[Exchange Rate]])))</f>
        <v/>
      </c>
      <c r="Y509" s="159" t="str">
        <f>IF(E509="","",(IF(Table1[[#This Row],[Cur]]="USD",Table1[[#This Row],[Cur_Amount Credit]],Table1[[#This Row],[Cur_Amount Credit]]/ExchangeRate)))</f>
        <v/>
      </c>
      <c r="Z509" s="201" t="str">
        <f>IF(E509="","",(Table1[[#This Row],[Debit USD]]-Table1[[#This Row],[Credit USD]]))</f>
        <v/>
      </c>
      <c r="AA509" s="226"/>
      <c r="AB509" s="255"/>
      <c r="AC509" s="1"/>
      <c r="AD509" s="15"/>
      <c r="AE509" s="15" t="str">
        <f>IF(AND(OR(Table1[[#This Row],[Account]]="15030",Table1[[#This Row],[Account]]="15035",Table1[[#This Row],[Account]]="20150"),Table1[[#This Row],[Vendor ID]]=""),1,"")</f>
        <v/>
      </c>
      <c r="AF509" s="15"/>
      <c r="AG509" s="15"/>
      <c r="AH509" s="15"/>
      <c r="AI509" s="46" t="str">
        <f>IF(Table1[[#This Row],[Posting Date]]&lt;&gt;"","GJ-"&amp;CountryID,"")</f>
        <v/>
      </c>
      <c r="AJ509" s="59" t="str">
        <f>IF(Table1[[#This Row],[Posting Date]]&lt;&gt;"",Table1[[#This Row],[Posting Date]],"")</f>
        <v/>
      </c>
      <c r="AK509" s="46"/>
      <c r="AL509" s="46" t="str">
        <f>IF(Table1[[#This Row],[Description]]&lt;&gt;"",Table1[[#This Row],[Description]],"")</f>
        <v/>
      </c>
      <c r="AM509" s="46" t="str">
        <f>IF(Table1[[#This Row],[Posting Date]]&lt;&gt;"",Table1[[#This Row],[Reference Number]],"")</f>
        <v/>
      </c>
      <c r="AN509" s="46" t="str">
        <f>TRIM(Table1[[#This Row],[Line '#]])</f>
        <v/>
      </c>
      <c r="AO509" s="46" t="str">
        <f>TRIM(Table1[[#This Row],[Account]])</f>
        <v/>
      </c>
      <c r="AP509" s="46" t="str">
        <f>IF(Table1[[#This Row],[Posting Date]]&lt;&gt;"",$D$5,"")</f>
        <v/>
      </c>
      <c r="AQ509" s="46" t="str">
        <f>TRIM(Table1[[#This Row],[Departments-Prgrams]])</f>
        <v/>
      </c>
      <c r="AR509" s="46" t="str">
        <f>TRIM(Table1[[#This Row],[Grant]])</f>
        <v/>
      </c>
      <c r="AS509" s="46" t="str">
        <f>TRIM(Table1[[#This Row],[Staff ID]])</f>
        <v/>
      </c>
      <c r="AT509" s="46" t="str">
        <f>IF(TRIM(Table1[[#This Row],[Budget Code]])=0,"",TRIM(Table1[[#This Row],[Budget Code]]))</f>
        <v/>
      </c>
      <c r="AU509" s="46" t="str">
        <f>IF(Table1[[#This Row],[Line Description]]&lt;&gt;"",Table1[[#This Row],[Line Description]],"")</f>
        <v/>
      </c>
      <c r="AV509" s="46" t="str">
        <f>IF(Table1[[#This Row],[Cur_Amount Debit]]&gt;0,ROUND(Table1[[#This Row],[Cur_Amount Debit]],2),"")</f>
        <v/>
      </c>
      <c r="AW509" s="46" t="str">
        <f>IF(Table1[[#This Row],[Cur_Amount Credit]]&gt;0,ROUND(Table1[[#This Row],[Cur_Amount Credit]],2),"")</f>
        <v/>
      </c>
      <c r="AX509" s="46" t="str">
        <f>LEFT(Table1[[#This Row],[Cur]],3)</f>
        <v/>
      </c>
      <c r="AY509" s="59"/>
      <c r="AZ509" s="46"/>
      <c r="BA509" s="46" t="str">
        <f>IF(Table1[[#This Row],[Cur]]&lt;&gt;"",IF(Table1[[#This Row],[Cur]]="USD","",ExchangeRate),"")</f>
        <v/>
      </c>
      <c r="BB509" s="46" t="str">
        <f>IF(Table1[[#This Row],[Grant]]&lt;&gt;"",VLOOKUP(Table1[[#This Row],[Grant]],Grants!B:D,3),"")</f>
        <v/>
      </c>
      <c r="BC509" s="46" t="str">
        <f>TRIM(Table1[[#This Row],[Vendor ID]])</f>
        <v/>
      </c>
      <c r="BD509">
        <f>IF(Table1[[#This Row],[Reference Number]]=Q508,BD508,BD508+1)</f>
        <v>0</v>
      </c>
    </row>
    <row r="510" spans="1:56" ht="11.25" customHeight="1" x14ac:dyDescent="0.25">
      <c r="A510" s="1"/>
      <c r="B510" s="88" t="str">
        <f>IF(Table1[[#This Row],[Posting Date]]&lt;&gt;"",IF(Table1[[#This Row],[Reference Number]]=Q509,B509+1,1),"")</f>
        <v/>
      </c>
      <c r="C510" s="61"/>
      <c r="D510" s="61"/>
      <c r="E510" s="138"/>
      <c r="F510" s="141" t="str">
        <f>IFERROR(IF(VLOOKUP(Table1[[#This Row],[Budget Code Description]],Dimentions!$X$6:$AC$139,2,FALSE)="","",VLOOKUP(Table1[[#This Row],[Budget Code Description]],Dimentions!$X$6:$AC$139,2,FALSE)),"")</f>
        <v/>
      </c>
      <c r="G510" s="141"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1" t="str">
        <f>IFERROR(VLOOKUP(Table1[[#This Row],[Budget Code Description]],Table6[#All],8,FALSE),"")</f>
        <v/>
      </c>
      <c r="L510" s="63"/>
      <c r="M510" s="65" t="str">
        <f>IFERROR(VLOOKUP(Table1[[#This Row],[Staff ID]],Table2[],2,FALSE),"")</f>
        <v/>
      </c>
      <c r="N510" s="209" t="str">
        <f>IFERROR(IF(VLOOKUP(Table1[[#This Row],[Budget Code Description]],Dimentions!$X$6:$AC$134,4,FALSE)="","",VLOOKUP(Table1[[#This Row],[Budget Code Description]],Dimentions!$X$6:$AC$134,4,FALSE)),"")</f>
        <v/>
      </c>
      <c r="O510" s="65" t="str">
        <f>IFERROR(VLOOKUP(Table1[[#This Row],[Vendor ID]],Table549[],2,FALSE),"")</f>
        <v/>
      </c>
      <c r="P510" s="63"/>
      <c r="Q510" s="141" t="str">
        <f>IF(Table1[[#This Row],[Posting Date]]&lt;&gt;"",$D$9,"")</f>
        <v/>
      </c>
      <c r="R510" s="157" t="str">
        <f>IF(Table1[[#This Row],[Posting Date]]&lt;&gt;"",$D$10,"")</f>
        <v/>
      </c>
      <c r="S510" s="66"/>
      <c r="T510" s="63"/>
      <c r="U510" s="67"/>
      <c r="V510" s="67"/>
      <c r="W510" s="67" t="str">
        <f t="shared" si="12"/>
        <v/>
      </c>
      <c r="X510" s="159" t="str">
        <f>IF(E510="","",(IF(Table1[[#This Row],[Cur]]="USD",Table1[[#This Row],[Cur_Amount Debit]],Table1[[#This Row],[Cur_Amount Debit]]/Table1[[#This Row],[Exchange Rate]])))</f>
        <v/>
      </c>
      <c r="Y510" s="159" t="str">
        <f>IF(E510="","",(IF(Table1[[#This Row],[Cur]]="USD",Table1[[#This Row],[Cur_Amount Credit]],Table1[[#This Row],[Cur_Amount Credit]]/ExchangeRate)))</f>
        <v/>
      </c>
      <c r="Z510" s="201" t="str">
        <f>IF(E510="","",(Table1[[#This Row],[Debit USD]]-Table1[[#This Row],[Credit USD]]))</f>
        <v/>
      </c>
      <c r="AA510" s="226"/>
      <c r="AB510" s="255"/>
      <c r="AC510" s="1"/>
      <c r="AD510" s="15"/>
      <c r="AE510" s="15" t="str">
        <f>IF(AND(OR(Table1[[#This Row],[Account]]="15030",Table1[[#This Row],[Account]]="15035",Table1[[#This Row],[Account]]="20150"),Table1[[#This Row],[Vendor ID]]=""),1,"")</f>
        <v/>
      </c>
      <c r="AF510" s="15"/>
      <c r="AG510" s="15"/>
      <c r="AH510" s="15"/>
      <c r="AI510" s="46" t="str">
        <f>IF(Table1[[#This Row],[Posting Date]]&lt;&gt;"","GJ-"&amp;CountryID,"")</f>
        <v/>
      </c>
      <c r="AJ510" s="59" t="str">
        <f>IF(Table1[[#This Row],[Posting Date]]&lt;&gt;"",Table1[[#This Row],[Posting Date]],"")</f>
        <v/>
      </c>
      <c r="AK510" s="46"/>
      <c r="AL510" s="46" t="str">
        <f>IF(Table1[[#This Row],[Description]]&lt;&gt;"",Table1[[#This Row],[Description]],"")</f>
        <v/>
      </c>
      <c r="AM510" s="46" t="str">
        <f>IF(Table1[[#This Row],[Posting Date]]&lt;&gt;"",Table1[[#This Row],[Reference Number]],"")</f>
        <v/>
      </c>
      <c r="AN510" s="46" t="str">
        <f>TRIM(Table1[[#This Row],[Line '#]])</f>
        <v/>
      </c>
      <c r="AO510" s="46" t="str">
        <f>TRIM(Table1[[#This Row],[Account]])</f>
        <v/>
      </c>
      <c r="AP510" s="46" t="str">
        <f>IF(Table1[[#This Row],[Posting Date]]&lt;&gt;"",$D$5,"")</f>
        <v/>
      </c>
      <c r="AQ510" s="46" t="str">
        <f>TRIM(Table1[[#This Row],[Departments-Prgrams]])</f>
        <v/>
      </c>
      <c r="AR510" s="46" t="str">
        <f>TRIM(Table1[[#This Row],[Grant]])</f>
        <v/>
      </c>
      <c r="AS510" s="46" t="str">
        <f>TRIM(Table1[[#This Row],[Staff ID]])</f>
        <v/>
      </c>
      <c r="AT510" s="46" t="str">
        <f>IF(TRIM(Table1[[#This Row],[Budget Code]])=0,"",TRIM(Table1[[#This Row],[Budget Code]]))</f>
        <v/>
      </c>
      <c r="AU510" s="46" t="str">
        <f>IF(Table1[[#This Row],[Line Description]]&lt;&gt;"",Table1[[#This Row],[Line Description]],"")</f>
        <v/>
      </c>
      <c r="AV510" s="46" t="str">
        <f>IF(Table1[[#This Row],[Cur_Amount Debit]]&gt;0,ROUND(Table1[[#This Row],[Cur_Amount Debit]],2),"")</f>
        <v/>
      </c>
      <c r="AW510" s="46" t="str">
        <f>IF(Table1[[#This Row],[Cur_Amount Credit]]&gt;0,ROUND(Table1[[#This Row],[Cur_Amount Credit]],2),"")</f>
        <v/>
      </c>
      <c r="AX510" s="46" t="str">
        <f>LEFT(Table1[[#This Row],[Cur]],3)</f>
        <v/>
      </c>
      <c r="AY510" s="59"/>
      <c r="AZ510" s="46"/>
      <c r="BA510" s="46" t="str">
        <f>IF(Table1[[#This Row],[Cur]]&lt;&gt;"",IF(Table1[[#This Row],[Cur]]="USD","",ExchangeRate),"")</f>
        <v/>
      </c>
      <c r="BB510" s="46" t="str">
        <f>IF(Table1[[#This Row],[Grant]]&lt;&gt;"",VLOOKUP(Table1[[#This Row],[Grant]],Grants!B:D,3),"")</f>
        <v/>
      </c>
      <c r="BC510" s="46" t="str">
        <f>TRIM(Table1[[#This Row],[Vendor ID]])</f>
        <v/>
      </c>
      <c r="BD510">
        <f>IF(Table1[[#This Row],[Reference Number]]=Q509,BD509,BD509+1)</f>
        <v>0</v>
      </c>
    </row>
    <row r="511" spans="1:56" ht="11.25" customHeight="1" x14ac:dyDescent="0.25">
      <c r="A511" s="1"/>
      <c r="B511" s="88" t="str">
        <f>IF(Table1[[#This Row],[Posting Date]]&lt;&gt;"",IF(Table1[[#This Row],[Reference Number]]=Q510,B510+1,1),"")</f>
        <v/>
      </c>
      <c r="C511" s="61"/>
      <c r="D511" s="61"/>
      <c r="E511" s="138"/>
      <c r="F511" s="141" t="str">
        <f>IFERROR(IF(VLOOKUP(Table1[[#This Row],[Budget Code Description]],Dimentions!$X$6:$AC$139,2,FALSE)="","",VLOOKUP(Table1[[#This Row],[Budget Code Description]],Dimentions!$X$6:$AC$139,2,FALSE)),"")</f>
        <v/>
      </c>
      <c r="G511" s="141"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1" t="str">
        <f>IFERROR(VLOOKUP(Table1[[#This Row],[Budget Code Description]],Table6[#All],8,FALSE),"")</f>
        <v/>
      </c>
      <c r="L511" s="63"/>
      <c r="M511" s="65" t="str">
        <f>IFERROR(VLOOKUP(Table1[[#This Row],[Staff ID]],Table2[],2,FALSE),"")</f>
        <v/>
      </c>
      <c r="N511" s="209" t="str">
        <f>IFERROR(IF(VLOOKUP(Table1[[#This Row],[Budget Code Description]],Dimentions!$X$6:$AC$134,4,FALSE)="","",VLOOKUP(Table1[[#This Row],[Budget Code Description]],Dimentions!$X$6:$AC$134,4,FALSE)),"")</f>
        <v/>
      </c>
      <c r="O511" s="65" t="str">
        <f>IFERROR(VLOOKUP(Table1[[#This Row],[Vendor ID]],Table549[],2,FALSE),"")</f>
        <v/>
      </c>
      <c r="P511" s="63"/>
      <c r="Q511" s="141" t="str">
        <f>IF(Table1[[#This Row],[Posting Date]]&lt;&gt;"",$D$9,"")</f>
        <v/>
      </c>
      <c r="R511" s="157" t="str">
        <f>IF(Table1[[#This Row],[Posting Date]]&lt;&gt;"",$D$10,"")</f>
        <v/>
      </c>
      <c r="S511" s="66"/>
      <c r="T511" s="63"/>
      <c r="U511" s="67"/>
      <c r="V511" s="67"/>
      <c r="W511" s="67" t="str">
        <f t="shared" si="12"/>
        <v/>
      </c>
      <c r="X511" s="159" t="str">
        <f>IF(E511="","",(IF(Table1[[#This Row],[Cur]]="USD",Table1[[#This Row],[Cur_Amount Debit]],Table1[[#This Row],[Cur_Amount Debit]]/Table1[[#This Row],[Exchange Rate]])))</f>
        <v/>
      </c>
      <c r="Y511" s="159" t="str">
        <f>IF(E511="","",(IF(Table1[[#This Row],[Cur]]="USD",Table1[[#This Row],[Cur_Amount Credit]],Table1[[#This Row],[Cur_Amount Credit]]/ExchangeRate)))</f>
        <v/>
      </c>
      <c r="Z511" s="201" t="str">
        <f>IF(E511="","",(Table1[[#This Row],[Debit USD]]-Table1[[#This Row],[Credit USD]]))</f>
        <v/>
      </c>
      <c r="AA511" s="226"/>
      <c r="AB511" s="255"/>
      <c r="AC511" s="1"/>
      <c r="AD511" s="15"/>
      <c r="AE511" s="15" t="str">
        <f>IF(AND(OR(Table1[[#This Row],[Account]]="15030",Table1[[#This Row],[Account]]="15035",Table1[[#This Row],[Account]]="20150"),Table1[[#This Row],[Vendor ID]]=""),1,"")</f>
        <v/>
      </c>
      <c r="AF511" s="15"/>
      <c r="AG511" s="15"/>
      <c r="AH511" s="15"/>
      <c r="AI511" s="46" t="str">
        <f>IF(Table1[[#This Row],[Posting Date]]&lt;&gt;"","GJ-"&amp;CountryID,"")</f>
        <v/>
      </c>
      <c r="AJ511" s="59" t="str">
        <f>IF(Table1[[#This Row],[Posting Date]]&lt;&gt;"",Table1[[#This Row],[Posting Date]],"")</f>
        <v/>
      </c>
      <c r="AK511" s="46"/>
      <c r="AL511" s="46" t="str">
        <f>IF(Table1[[#This Row],[Description]]&lt;&gt;"",Table1[[#This Row],[Description]],"")</f>
        <v/>
      </c>
      <c r="AM511" s="46" t="str">
        <f>IF(Table1[[#This Row],[Posting Date]]&lt;&gt;"",Table1[[#This Row],[Reference Number]],"")</f>
        <v/>
      </c>
      <c r="AN511" s="46" t="str">
        <f>TRIM(Table1[[#This Row],[Line '#]])</f>
        <v/>
      </c>
      <c r="AO511" s="46" t="str">
        <f>TRIM(Table1[[#This Row],[Account]])</f>
        <v/>
      </c>
      <c r="AP511" s="46" t="str">
        <f>IF(Table1[[#This Row],[Posting Date]]&lt;&gt;"",$D$5,"")</f>
        <v/>
      </c>
      <c r="AQ511" s="46" t="str">
        <f>TRIM(Table1[[#This Row],[Departments-Prgrams]])</f>
        <v/>
      </c>
      <c r="AR511" s="46" t="str">
        <f>TRIM(Table1[[#This Row],[Grant]])</f>
        <v/>
      </c>
      <c r="AS511" s="46" t="str">
        <f>TRIM(Table1[[#This Row],[Staff ID]])</f>
        <v/>
      </c>
      <c r="AT511" s="46" t="str">
        <f>IF(TRIM(Table1[[#This Row],[Budget Code]])=0,"",TRIM(Table1[[#This Row],[Budget Code]]))</f>
        <v/>
      </c>
      <c r="AU511" s="46" t="str">
        <f>IF(Table1[[#This Row],[Line Description]]&lt;&gt;"",Table1[[#This Row],[Line Description]],"")</f>
        <v/>
      </c>
      <c r="AV511" s="46" t="str">
        <f>IF(Table1[[#This Row],[Cur_Amount Debit]]&gt;0,ROUND(Table1[[#This Row],[Cur_Amount Debit]],2),"")</f>
        <v/>
      </c>
      <c r="AW511" s="46" t="str">
        <f>IF(Table1[[#This Row],[Cur_Amount Credit]]&gt;0,ROUND(Table1[[#This Row],[Cur_Amount Credit]],2),"")</f>
        <v/>
      </c>
      <c r="AX511" s="46" t="str">
        <f>LEFT(Table1[[#This Row],[Cur]],3)</f>
        <v/>
      </c>
      <c r="AY511" s="59"/>
      <c r="AZ511" s="46"/>
      <c r="BA511" s="46" t="str">
        <f>IF(Table1[[#This Row],[Cur]]&lt;&gt;"",IF(Table1[[#This Row],[Cur]]="USD","",ExchangeRate),"")</f>
        <v/>
      </c>
      <c r="BB511" s="46" t="str">
        <f>IF(Table1[[#This Row],[Grant]]&lt;&gt;"",VLOOKUP(Table1[[#This Row],[Grant]],Grants!B:D,3),"")</f>
        <v/>
      </c>
      <c r="BC511" s="46" t="str">
        <f>TRIM(Table1[[#This Row],[Vendor ID]])</f>
        <v/>
      </c>
      <c r="BD511">
        <f>IF(Table1[[#This Row],[Reference Number]]=Q510,BD510,BD510+1)</f>
        <v>0</v>
      </c>
    </row>
    <row r="512" spans="1:56" ht="11.25" customHeight="1" x14ac:dyDescent="0.25">
      <c r="A512" s="1"/>
      <c r="B512" s="88" t="str">
        <f>IF(Table1[[#This Row],[Posting Date]]&lt;&gt;"",IF(Table1[[#This Row],[Reference Number]]=Q511,B511+1,1),"")</f>
        <v/>
      </c>
      <c r="C512" s="61"/>
      <c r="D512" s="61"/>
      <c r="E512" s="138"/>
      <c r="F512" s="141" t="str">
        <f>IFERROR(IF(VLOOKUP(Table1[[#This Row],[Budget Code Description]],Dimentions!$X$6:$AC$139,2,FALSE)="","",VLOOKUP(Table1[[#This Row],[Budget Code Description]],Dimentions!$X$6:$AC$139,2,FALSE)),"")</f>
        <v/>
      </c>
      <c r="G512" s="141"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1" t="str">
        <f>IFERROR(VLOOKUP(Table1[[#This Row],[Budget Code Description]],Table6[#All],8,FALSE),"")</f>
        <v/>
      </c>
      <c r="L512" s="63"/>
      <c r="M512" s="65" t="str">
        <f>IFERROR(VLOOKUP(Table1[[#This Row],[Staff ID]],Table2[],2,FALSE),"")</f>
        <v/>
      </c>
      <c r="N512" s="209" t="str">
        <f>IFERROR(IF(VLOOKUP(Table1[[#This Row],[Budget Code Description]],Dimentions!$X$6:$AC$134,4,FALSE)="","",VLOOKUP(Table1[[#This Row],[Budget Code Description]],Dimentions!$X$6:$AC$134,4,FALSE)),"")</f>
        <v/>
      </c>
      <c r="O512" s="65" t="str">
        <f>IFERROR(VLOOKUP(Table1[[#This Row],[Vendor ID]],Table549[],2,FALSE),"")</f>
        <v/>
      </c>
      <c r="P512" s="63"/>
      <c r="Q512" s="141" t="str">
        <f>IF(Table1[[#This Row],[Posting Date]]&lt;&gt;"",$D$9,"")</f>
        <v/>
      </c>
      <c r="R512" s="157" t="str">
        <f>IF(Table1[[#This Row],[Posting Date]]&lt;&gt;"",$D$10,"")</f>
        <v/>
      </c>
      <c r="S512" s="66"/>
      <c r="T512" s="63"/>
      <c r="U512" s="67"/>
      <c r="V512" s="67"/>
      <c r="W512" s="67" t="str">
        <f t="shared" si="12"/>
        <v/>
      </c>
      <c r="X512" s="159" t="str">
        <f>IF(E512="","",(IF(Table1[[#This Row],[Cur]]="USD",Table1[[#This Row],[Cur_Amount Debit]],Table1[[#This Row],[Cur_Amount Debit]]/Table1[[#This Row],[Exchange Rate]])))</f>
        <v/>
      </c>
      <c r="Y512" s="159" t="str">
        <f>IF(E512="","",(IF(Table1[[#This Row],[Cur]]="USD",Table1[[#This Row],[Cur_Amount Credit]],Table1[[#This Row],[Cur_Amount Credit]]/ExchangeRate)))</f>
        <v/>
      </c>
      <c r="Z512" s="201" t="str">
        <f>IF(E512="","",(Table1[[#This Row],[Debit USD]]-Table1[[#This Row],[Credit USD]]))</f>
        <v/>
      </c>
      <c r="AA512" s="226"/>
      <c r="AB512" s="255"/>
      <c r="AC512" s="1"/>
      <c r="AD512" s="15"/>
      <c r="AE512" s="15" t="str">
        <f>IF(AND(OR(Table1[[#This Row],[Account]]="15030",Table1[[#This Row],[Account]]="15035",Table1[[#This Row],[Account]]="20150"),Table1[[#This Row],[Vendor ID]]=""),1,"")</f>
        <v/>
      </c>
      <c r="AF512" s="15"/>
      <c r="AG512" s="15"/>
      <c r="AH512" s="15"/>
      <c r="AI512" s="46" t="str">
        <f>IF(Table1[[#This Row],[Posting Date]]&lt;&gt;"","GJ-"&amp;CountryID,"")</f>
        <v/>
      </c>
      <c r="AJ512" s="59" t="str">
        <f>IF(Table1[[#This Row],[Posting Date]]&lt;&gt;"",Table1[[#This Row],[Posting Date]],"")</f>
        <v/>
      </c>
      <c r="AK512" s="46"/>
      <c r="AL512" s="46" t="str">
        <f>IF(Table1[[#This Row],[Description]]&lt;&gt;"",Table1[[#This Row],[Description]],"")</f>
        <v/>
      </c>
      <c r="AM512" s="46" t="str">
        <f>IF(Table1[[#This Row],[Posting Date]]&lt;&gt;"",Table1[[#This Row],[Reference Number]],"")</f>
        <v/>
      </c>
      <c r="AN512" s="46" t="str">
        <f>TRIM(Table1[[#This Row],[Line '#]])</f>
        <v/>
      </c>
      <c r="AO512" s="46" t="str">
        <f>TRIM(Table1[[#This Row],[Account]])</f>
        <v/>
      </c>
      <c r="AP512" s="46" t="str">
        <f>IF(Table1[[#This Row],[Posting Date]]&lt;&gt;"",$D$5,"")</f>
        <v/>
      </c>
      <c r="AQ512" s="46" t="str">
        <f>TRIM(Table1[[#This Row],[Departments-Prgrams]])</f>
        <v/>
      </c>
      <c r="AR512" s="46" t="str">
        <f>TRIM(Table1[[#This Row],[Grant]])</f>
        <v/>
      </c>
      <c r="AS512" s="46" t="str">
        <f>TRIM(Table1[[#This Row],[Staff ID]])</f>
        <v/>
      </c>
      <c r="AT512" s="46" t="str">
        <f>IF(TRIM(Table1[[#This Row],[Budget Code]])=0,"",TRIM(Table1[[#This Row],[Budget Code]]))</f>
        <v/>
      </c>
      <c r="AU512" s="46" t="str">
        <f>IF(Table1[[#This Row],[Line Description]]&lt;&gt;"",Table1[[#This Row],[Line Description]],"")</f>
        <v/>
      </c>
      <c r="AV512" s="46" t="str">
        <f>IF(Table1[[#This Row],[Cur_Amount Debit]]&gt;0,ROUND(Table1[[#This Row],[Cur_Amount Debit]],2),"")</f>
        <v/>
      </c>
      <c r="AW512" s="46" t="str">
        <f>IF(Table1[[#This Row],[Cur_Amount Credit]]&gt;0,ROUND(Table1[[#This Row],[Cur_Amount Credit]],2),"")</f>
        <v/>
      </c>
      <c r="AX512" s="46" t="str">
        <f>LEFT(Table1[[#This Row],[Cur]],3)</f>
        <v/>
      </c>
      <c r="AY512" s="59"/>
      <c r="AZ512" s="46"/>
      <c r="BA512" s="46" t="str">
        <f>IF(Table1[[#This Row],[Cur]]&lt;&gt;"",IF(Table1[[#This Row],[Cur]]="USD","",ExchangeRate),"")</f>
        <v/>
      </c>
      <c r="BB512" s="46" t="str">
        <f>IF(Table1[[#This Row],[Grant]]&lt;&gt;"",VLOOKUP(Table1[[#This Row],[Grant]],Grants!B:D,3),"")</f>
        <v/>
      </c>
      <c r="BC512" s="46" t="str">
        <f>TRIM(Table1[[#This Row],[Vendor ID]])</f>
        <v/>
      </c>
      <c r="BD512">
        <f>IF(Table1[[#This Row],[Reference Number]]=Q511,BD511,BD511+1)</f>
        <v>0</v>
      </c>
    </row>
    <row r="513" spans="1:56" ht="11.25" customHeight="1" x14ac:dyDescent="0.25">
      <c r="A513" s="1"/>
      <c r="B513" s="88" t="str">
        <f>IF(Table1[[#This Row],[Posting Date]]&lt;&gt;"",IF(Table1[[#This Row],[Reference Number]]=Q512,B512+1,1),"")</f>
        <v/>
      </c>
      <c r="C513" s="61"/>
      <c r="D513" s="61"/>
      <c r="E513" s="138"/>
      <c r="F513" s="141" t="str">
        <f>IFERROR(IF(VLOOKUP(Table1[[#This Row],[Budget Code Description]],Dimentions!$X$6:$AC$139,2,FALSE)="","",VLOOKUP(Table1[[#This Row],[Budget Code Description]],Dimentions!$X$6:$AC$139,2,FALSE)),"")</f>
        <v/>
      </c>
      <c r="G513" s="141"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1" t="str">
        <f>IFERROR(VLOOKUP(Table1[[#This Row],[Budget Code Description]],Table6[#All],8,FALSE),"")</f>
        <v/>
      </c>
      <c r="L513" s="63"/>
      <c r="M513" s="65" t="str">
        <f>IFERROR(VLOOKUP(Table1[[#This Row],[Staff ID]],Table2[],2,FALSE),"")</f>
        <v/>
      </c>
      <c r="N513" s="209" t="str">
        <f>IFERROR(IF(VLOOKUP(Table1[[#This Row],[Budget Code Description]],Dimentions!$X$6:$AC$134,4,FALSE)="","",VLOOKUP(Table1[[#This Row],[Budget Code Description]],Dimentions!$X$6:$AC$134,4,FALSE)),"")</f>
        <v/>
      </c>
      <c r="O513" s="65" t="str">
        <f>IFERROR(VLOOKUP(Table1[[#This Row],[Vendor ID]],Table549[],2,FALSE),"")</f>
        <v/>
      </c>
      <c r="P513" s="63"/>
      <c r="Q513" s="141" t="str">
        <f>IF(Table1[[#This Row],[Posting Date]]&lt;&gt;"",$D$9,"")</f>
        <v/>
      </c>
      <c r="R513" s="157" t="str">
        <f>IF(Table1[[#This Row],[Posting Date]]&lt;&gt;"",$D$10,"")</f>
        <v/>
      </c>
      <c r="S513" s="66"/>
      <c r="T513" s="63"/>
      <c r="U513" s="67"/>
      <c r="V513" s="67"/>
      <c r="W513" s="67" t="str">
        <f t="shared" si="12"/>
        <v/>
      </c>
      <c r="X513" s="159" t="str">
        <f>IF(E513="","",(IF(Table1[[#This Row],[Cur]]="USD",Table1[[#This Row],[Cur_Amount Debit]],Table1[[#This Row],[Cur_Amount Debit]]/Table1[[#This Row],[Exchange Rate]])))</f>
        <v/>
      </c>
      <c r="Y513" s="159" t="str">
        <f>IF(E513="","",(IF(Table1[[#This Row],[Cur]]="USD",Table1[[#This Row],[Cur_Amount Credit]],Table1[[#This Row],[Cur_Amount Credit]]/ExchangeRate)))</f>
        <v/>
      </c>
      <c r="Z513" s="201" t="str">
        <f>IF(E513="","",(Table1[[#This Row],[Debit USD]]-Table1[[#This Row],[Credit USD]]))</f>
        <v/>
      </c>
      <c r="AA513" s="226"/>
      <c r="AB513" s="255"/>
      <c r="AC513" s="1"/>
      <c r="AD513" s="15"/>
      <c r="AE513" s="15" t="str">
        <f>IF(AND(OR(Table1[[#This Row],[Account]]="15030",Table1[[#This Row],[Account]]="15035",Table1[[#This Row],[Account]]="20150"),Table1[[#This Row],[Vendor ID]]=""),1,"")</f>
        <v/>
      </c>
      <c r="AF513" s="15"/>
      <c r="AG513" s="15"/>
      <c r="AH513" s="15"/>
      <c r="AI513" s="46" t="str">
        <f>IF(Table1[[#This Row],[Posting Date]]&lt;&gt;"","GJ-"&amp;CountryID,"")</f>
        <v/>
      </c>
      <c r="AJ513" s="59" t="str">
        <f>IF(Table1[[#This Row],[Posting Date]]&lt;&gt;"",Table1[[#This Row],[Posting Date]],"")</f>
        <v/>
      </c>
      <c r="AK513" s="46"/>
      <c r="AL513" s="46" t="str">
        <f>IF(Table1[[#This Row],[Description]]&lt;&gt;"",Table1[[#This Row],[Description]],"")</f>
        <v/>
      </c>
      <c r="AM513" s="46" t="str">
        <f>IF(Table1[[#This Row],[Posting Date]]&lt;&gt;"",Table1[[#This Row],[Reference Number]],"")</f>
        <v/>
      </c>
      <c r="AN513" s="46" t="str">
        <f>TRIM(Table1[[#This Row],[Line '#]])</f>
        <v/>
      </c>
      <c r="AO513" s="46" t="str">
        <f>TRIM(Table1[[#This Row],[Account]])</f>
        <v/>
      </c>
      <c r="AP513" s="46" t="str">
        <f>IF(Table1[[#This Row],[Posting Date]]&lt;&gt;"",$D$5,"")</f>
        <v/>
      </c>
      <c r="AQ513" s="46" t="str">
        <f>TRIM(Table1[[#This Row],[Departments-Prgrams]])</f>
        <v/>
      </c>
      <c r="AR513" s="46" t="str">
        <f>TRIM(Table1[[#This Row],[Grant]])</f>
        <v/>
      </c>
      <c r="AS513" s="46" t="str">
        <f>TRIM(Table1[[#This Row],[Staff ID]])</f>
        <v/>
      </c>
      <c r="AT513" s="46" t="str">
        <f>IF(TRIM(Table1[[#This Row],[Budget Code]])=0,"",TRIM(Table1[[#This Row],[Budget Code]]))</f>
        <v/>
      </c>
      <c r="AU513" s="46" t="str">
        <f>IF(Table1[[#This Row],[Line Description]]&lt;&gt;"",Table1[[#This Row],[Line Description]],"")</f>
        <v/>
      </c>
      <c r="AV513" s="46" t="str">
        <f>IF(Table1[[#This Row],[Cur_Amount Debit]]&gt;0,ROUND(Table1[[#This Row],[Cur_Amount Debit]],2),"")</f>
        <v/>
      </c>
      <c r="AW513" s="46" t="str">
        <f>IF(Table1[[#This Row],[Cur_Amount Credit]]&gt;0,ROUND(Table1[[#This Row],[Cur_Amount Credit]],2),"")</f>
        <v/>
      </c>
      <c r="AX513" s="46" t="str">
        <f>LEFT(Table1[[#This Row],[Cur]],3)</f>
        <v/>
      </c>
      <c r="AY513" s="59"/>
      <c r="AZ513" s="46"/>
      <c r="BA513" s="46" t="str">
        <f>IF(Table1[[#This Row],[Cur]]&lt;&gt;"",IF(Table1[[#This Row],[Cur]]="USD","",ExchangeRate),"")</f>
        <v/>
      </c>
      <c r="BB513" s="46" t="str">
        <f>IF(Table1[[#This Row],[Grant]]&lt;&gt;"",VLOOKUP(Table1[[#This Row],[Grant]],Grants!B:D,3),"")</f>
        <v/>
      </c>
      <c r="BC513" s="46" t="str">
        <f>TRIM(Table1[[#This Row],[Vendor ID]])</f>
        <v/>
      </c>
      <c r="BD513">
        <f>IF(Table1[[#This Row],[Reference Number]]=Q512,BD512,BD512+1)</f>
        <v>0</v>
      </c>
    </row>
    <row r="514" spans="1:56" ht="11.25" customHeight="1" x14ac:dyDescent="0.25">
      <c r="A514" s="1"/>
      <c r="B514" s="88" t="str">
        <f>IF(Table1[[#This Row],[Posting Date]]&lt;&gt;"",IF(Table1[[#This Row],[Reference Number]]=Q513,B513+1,1),"")</f>
        <v/>
      </c>
      <c r="C514" s="61"/>
      <c r="D514" s="61"/>
      <c r="E514" s="138"/>
      <c r="F514" s="141" t="str">
        <f>IFERROR(IF(VLOOKUP(Table1[[#This Row],[Budget Code Description]],Dimentions!$X$6:$AC$139,2,FALSE)="","",VLOOKUP(Table1[[#This Row],[Budget Code Description]],Dimentions!$X$6:$AC$139,2,FALSE)),"")</f>
        <v/>
      </c>
      <c r="G514" s="141"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1" t="str">
        <f>IFERROR(VLOOKUP(Table1[[#This Row],[Budget Code Description]],Table6[#All],8,FALSE),"")</f>
        <v/>
      </c>
      <c r="L514" s="63"/>
      <c r="M514" s="65" t="str">
        <f>IFERROR(VLOOKUP(Table1[[#This Row],[Staff ID]],Table2[],2,FALSE),"")</f>
        <v/>
      </c>
      <c r="N514" s="209" t="str">
        <f>IFERROR(IF(VLOOKUP(Table1[[#This Row],[Budget Code Description]],Dimentions!$X$6:$AC$134,4,FALSE)="","",VLOOKUP(Table1[[#This Row],[Budget Code Description]],Dimentions!$X$6:$AC$134,4,FALSE)),"")</f>
        <v/>
      </c>
      <c r="O514" s="65" t="str">
        <f>IFERROR(VLOOKUP(Table1[[#This Row],[Vendor ID]],Table549[],2,FALSE),"")</f>
        <v/>
      </c>
      <c r="P514" s="63"/>
      <c r="Q514" s="141" t="str">
        <f>IF(Table1[[#This Row],[Posting Date]]&lt;&gt;"",$D$9,"")</f>
        <v/>
      </c>
      <c r="R514" s="157" t="str">
        <f>IF(Table1[[#This Row],[Posting Date]]&lt;&gt;"",$D$10,"")</f>
        <v/>
      </c>
      <c r="S514" s="66"/>
      <c r="T514" s="63"/>
      <c r="U514" s="67"/>
      <c r="V514" s="67"/>
      <c r="W514" s="67" t="str">
        <f t="shared" si="12"/>
        <v/>
      </c>
      <c r="X514" s="159" t="str">
        <f>IF(E514="","",(IF(Table1[[#This Row],[Cur]]="USD",Table1[[#This Row],[Cur_Amount Debit]],Table1[[#This Row],[Cur_Amount Debit]]/Table1[[#This Row],[Exchange Rate]])))</f>
        <v/>
      </c>
      <c r="Y514" s="159" t="str">
        <f>IF(E514="","",(IF(Table1[[#This Row],[Cur]]="USD",Table1[[#This Row],[Cur_Amount Credit]],Table1[[#This Row],[Cur_Amount Credit]]/ExchangeRate)))</f>
        <v/>
      </c>
      <c r="Z514" s="201" t="str">
        <f>IF(E514="","",(Table1[[#This Row],[Debit USD]]-Table1[[#This Row],[Credit USD]]))</f>
        <v/>
      </c>
      <c r="AA514" s="226"/>
      <c r="AB514" s="255"/>
      <c r="AC514" s="1"/>
      <c r="AD514" s="15"/>
      <c r="AE514" s="15" t="str">
        <f>IF(AND(OR(Table1[[#This Row],[Account]]="15030",Table1[[#This Row],[Account]]="15035",Table1[[#This Row],[Account]]="20150"),Table1[[#This Row],[Vendor ID]]=""),1,"")</f>
        <v/>
      </c>
      <c r="AF514" s="15"/>
      <c r="AG514" s="15"/>
      <c r="AH514" s="15"/>
      <c r="AI514" s="46" t="str">
        <f>IF(Table1[[#This Row],[Posting Date]]&lt;&gt;"","GJ-"&amp;CountryID,"")</f>
        <v/>
      </c>
      <c r="AJ514" s="59" t="str">
        <f>IF(Table1[[#This Row],[Posting Date]]&lt;&gt;"",Table1[[#This Row],[Posting Date]],"")</f>
        <v/>
      </c>
      <c r="AK514" s="46"/>
      <c r="AL514" s="46" t="str">
        <f>IF(Table1[[#This Row],[Description]]&lt;&gt;"",Table1[[#This Row],[Description]],"")</f>
        <v/>
      </c>
      <c r="AM514" s="46" t="str">
        <f>IF(Table1[[#This Row],[Posting Date]]&lt;&gt;"",Table1[[#This Row],[Reference Number]],"")</f>
        <v/>
      </c>
      <c r="AN514" s="46" t="str">
        <f>TRIM(Table1[[#This Row],[Line '#]])</f>
        <v/>
      </c>
      <c r="AO514" s="46" t="str">
        <f>TRIM(Table1[[#This Row],[Account]])</f>
        <v/>
      </c>
      <c r="AP514" s="46" t="str">
        <f>IF(Table1[[#This Row],[Posting Date]]&lt;&gt;"",$D$5,"")</f>
        <v/>
      </c>
      <c r="AQ514" s="46" t="str">
        <f>TRIM(Table1[[#This Row],[Departments-Prgrams]])</f>
        <v/>
      </c>
      <c r="AR514" s="46" t="str">
        <f>TRIM(Table1[[#This Row],[Grant]])</f>
        <v/>
      </c>
      <c r="AS514" s="46" t="str">
        <f>TRIM(Table1[[#This Row],[Staff ID]])</f>
        <v/>
      </c>
      <c r="AT514" s="46" t="str">
        <f>IF(TRIM(Table1[[#This Row],[Budget Code]])=0,"",TRIM(Table1[[#This Row],[Budget Code]]))</f>
        <v/>
      </c>
      <c r="AU514" s="46" t="str">
        <f>IF(Table1[[#This Row],[Line Description]]&lt;&gt;"",Table1[[#This Row],[Line Description]],"")</f>
        <v/>
      </c>
      <c r="AV514" s="46" t="str">
        <f>IF(Table1[[#This Row],[Cur_Amount Debit]]&gt;0,ROUND(Table1[[#This Row],[Cur_Amount Debit]],2),"")</f>
        <v/>
      </c>
      <c r="AW514" s="46" t="str">
        <f>IF(Table1[[#This Row],[Cur_Amount Credit]]&gt;0,ROUND(Table1[[#This Row],[Cur_Amount Credit]],2),"")</f>
        <v/>
      </c>
      <c r="AX514" s="46" t="str">
        <f>LEFT(Table1[[#This Row],[Cur]],3)</f>
        <v/>
      </c>
      <c r="AY514" s="59"/>
      <c r="AZ514" s="46"/>
      <c r="BA514" s="46" t="str">
        <f>IF(Table1[[#This Row],[Cur]]&lt;&gt;"",IF(Table1[[#This Row],[Cur]]="USD","",ExchangeRate),"")</f>
        <v/>
      </c>
      <c r="BB514" s="46" t="str">
        <f>IF(Table1[[#This Row],[Grant]]&lt;&gt;"",VLOOKUP(Table1[[#This Row],[Grant]],Grants!B:D,3),"")</f>
        <v/>
      </c>
      <c r="BC514" s="46" t="str">
        <f>TRIM(Table1[[#This Row],[Vendor ID]])</f>
        <v/>
      </c>
      <c r="BD514">
        <f>IF(Table1[[#This Row],[Reference Number]]=Q513,BD513,BD513+1)</f>
        <v>0</v>
      </c>
    </row>
    <row r="515" spans="1:56" ht="11.25" customHeight="1" x14ac:dyDescent="0.25">
      <c r="A515" s="1"/>
      <c r="B515" s="88" t="str">
        <f>IF(Table1[[#This Row],[Posting Date]]&lt;&gt;"",IF(Table1[[#This Row],[Reference Number]]=Q514,B514+1,1),"")</f>
        <v/>
      </c>
      <c r="C515" s="61"/>
      <c r="D515" s="61"/>
      <c r="E515" s="138"/>
      <c r="F515" s="141" t="str">
        <f>IFERROR(IF(VLOOKUP(Table1[[#This Row],[Budget Code Description]],Dimentions!$X$6:$AC$139,2,FALSE)="","",VLOOKUP(Table1[[#This Row],[Budget Code Description]],Dimentions!$X$6:$AC$139,2,FALSE)),"")</f>
        <v/>
      </c>
      <c r="G515" s="141"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1" t="str">
        <f>IFERROR(VLOOKUP(Table1[[#This Row],[Budget Code Description]],Table6[#All],8,FALSE),"")</f>
        <v/>
      </c>
      <c r="L515" s="63"/>
      <c r="M515" s="65" t="str">
        <f>IFERROR(VLOOKUP(Table1[[#This Row],[Staff ID]],Table2[],2,FALSE),"")</f>
        <v/>
      </c>
      <c r="N515" s="209" t="str">
        <f>IFERROR(IF(VLOOKUP(Table1[[#This Row],[Budget Code Description]],Dimentions!$X$6:$AC$134,4,FALSE)="","",VLOOKUP(Table1[[#This Row],[Budget Code Description]],Dimentions!$X$6:$AC$134,4,FALSE)),"")</f>
        <v/>
      </c>
      <c r="O515" s="65" t="str">
        <f>IFERROR(VLOOKUP(Table1[[#This Row],[Vendor ID]],Table549[],2,FALSE),"")</f>
        <v/>
      </c>
      <c r="P515" s="63"/>
      <c r="Q515" s="141" t="str">
        <f>IF(Table1[[#This Row],[Posting Date]]&lt;&gt;"",$D$9,"")</f>
        <v/>
      </c>
      <c r="R515" s="157" t="str">
        <f>IF(Table1[[#This Row],[Posting Date]]&lt;&gt;"",$D$10,"")</f>
        <v/>
      </c>
      <c r="S515" s="66"/>
      <c r="T515" s="63"/>
      <c r="U515" s="67"/>
      <c r="V515" s="67"/>
      <c r="W515" s="67" t="str">
        <f t="shared" si="12"/>
        <v/>
      </c>
      <c r="X515" s="159" t="str">
        <f>IF(E515="","",(IF(Table1[[#This Row],[Cur]]="USD",Table1[[#This Row],[Cur_Amount Debit]],Table1[[#This Row],[Cur_Amount Debit]]/Table1[[#This Row],[Exchange Rate]])))</f>
        <v/>
      </c>
      <c r="Y515" s="159" t="str">
        <f>IF(E515="","",(IF(Table1[[#This Row],[Cur]]="USD",Table1[[#This Row],[Cur_Amount Credit]],Table1[[#This Row],[Cur_Amount Credit]]/ExchangeRate)))</f>
        <v/>
      </c>
      <c r="Z515" s="201" t="str">
        <f>IF(E515="","",(Table1[[#This Row],[Debit USD]]-Table1[[#This Row],[Credit USD]]))</f>
        <v/>
      </c>
      <c r="AA515" s="226"/>
      <c r="AB515" s="255"/>
      <c r="AC515" s="1"/>
      <c r="AD515" s="15"/>
      <c r="AE515" s="15" t="str">
        <f>IF(AND(OR(Table1[[#This Row],[Account]]="15030",Table1[[#This Row],[Account]]="15035",Table1[[#This Row],[Account]]="20150"),Table1[[#This Row],[Vendor ID]]=""),1,"")</f>
        <v/>
      </c>
      <c r="AF515" s="15"/>
      <c r="AG515" s="15"/>
      <c r="AH515" s="15"/>
      <c r="AI515" s="46" t="str">
        <f>IF(Table1[[#This Row],[Posting Date]]&lt;&gt;"","GJ-"&amp;CountryID,"")</f>
        <v/>
      </c>
      <c r="AJ515" s="59" t="str">
        <f>IF(Table1[[#This Row],[Posting Date]]&lt;&gt;"",Table1[[#This Row],[Posting Date]],"")</f>
        <v/>
      </c>
      <c r="AK515" s="46"/>
      <c r="AL515" s="46" t="str">
        <f>IF(Table1[[#This Row],[Description]]&lt;&gt;"",Table1[[#This Row],[Description]],"")</f>
        <v/>
      </c>
      <c r="AM515" s="46" t="str">
        <f>IF(Table1[[#This Row],[Posting Date]]&lt;&gt;"",Table1[[#This Row],[Reference Number]],"")</f>
        <v/>
      </c>
      <c r="AN515" s="46" t="str">
        <f>TRIM(Table1[[#This Row],[Line '#]])</f>
        <v/>
      </c>
      <c r="AO515" s="46" t="str">
        <f>TRIM(Table1[[#This Row],[Account]])</f>
        <v/>
      </c>
      <c r="AP515" s="46" t="str">
        <f>IF(Table1[[#This Row],[Posting Date]]&lt;&gt;"",$D$5,"")</f>
        <v/>
      </c>
      <c r="AQ515" s="46" t="str">
        <f>TRIM(Table1[[#This Row],[Departments-Prgrams]])</f>
        <v/>
      </c>
      <c r="AR515" s="46" t="str">
        <f>TRIM(Table1[[#This Row],[Grant]])</f>
        <v/>
      </c>
      <c r="AS515" s="46" t="str">
        <f>TRIM(Table1[[#This Row],[Staff ID]])</f>
        <v/>
      </c>
      <c r="AT515" s="46" t="str">
        <f>IF(TRIM(Table1[[#This Row],[Budget Code]])=0,"",TRIM(Table1[[#This Row],[Budget Code]]))</f>
        <v/>
      </c>
      <c r="AU515" s="46" t="str">
        <f>IF(Table1[[#This Row],[Line Description]]&lt;&gt;"",Table1[[#This Row],[Line Description]],"")</f>
        <v/>
      </c>
      <c r="AV515" s="46" t="str">
        <f>IF(Table1[[#This Row],[Cur_Amount Debit]]&gt;0,ROUND(Table1[[#This Row],[Cur_Amount Debit]],2),"")</f>
        <v/>
      </c>
      <c r="AW515" s="46" t="str">
        <f>IF(Table1[[#This Row],[Cur_Amount Credit]]&gt;0,ROUND(Table1[[#This Row],[Cur_Amount Credit]],2),"")</f>
        <v/>
      </c>
      <c r="AX515" s="46" t="str">
        <f>LEFT(Table1[[#This Row],[Cur]],3)</f>
        <v/>
      </c>
      <c r="AY515" s="59"/>
      <c r="AZ515" s="46"/>
      <c r="BA515" s="46" t="str">
        <f>IF(Table1[[#This Row],[Cur]]&lt;&gt;"",IF(Table1[[#This Row],[Cur]]="USD","",ExchangeRate),"")</f>
        <v/>
      </c>
      <c r="BB515" s="46" t="str">
        <f>IF(Table1[[#This Row],[Grant]]&lt;&gt;"",VLOOKUP(Table1[[#This Row],[Grant]],Grants!B:D,3),"")</f>
        <v/>
      </c>
      <c r="BC515" s="46" t="str">
        <f>TRIM(Table1[[#This Row],[Vendor ID]])</f>
        <v/>
      </c>
      <c r="BD515">
        <f>IF(Table1[[#This Row],[Reference Number]]=Q514,BD514,BD514+1)</f>
        <v>0</v>
      </c>
    </row>
    <row r="516" spans="1:56" ht="11.25" customHeight="1" x14ac:dyDescent="0.25">
      <c r="A516" s="1"/>
      <c r="B516" s="88" t="str">
        <f>IF(Table1[[#This Row],[Posting Date]]&lt;&gt;"",IF(Table1[[#This Row],[Reference Number]]=Q515,B515+1,1),"")</f>
        <v/>
      </c>
      <c r="C516" s="61"/>
      <c r="D516" s="61"/>
      <c r="E516" s="138"/>
      <c r="F516" s="141" t="str">
        <f>IFERROR(IF(VLOOKUP(Table1[[#This Row],[Budget Code Description]],Dimentions!$X$6:$AC$139,2,FALSE)="","",VLOOKUP(Table1[[#This Row],[Budget Code Description]],Dimentions!$X$6:$AC$139,2,FALSE)),"")</f>
        <v/>
      </c>
      <c r="G516" s="141"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1" t="str">
        <f>IFERROR(VLOOKUP(Table1[[#This Row],[Budget Code Description]],Table6[#All],8,FALSE),"")</f>
        <v/>
      </c>
      <c r="L516" s="63"/>
      <c r="M516" s="65" t="str">
        <f>IFERROR(VLOOKUP(Table1[[#This Row],[Staff ID]],Table2[],2,FALSE),"")</f>
        <v/>
      </c>
      <c r="N516" s="209" t="str">
        <f>IFERROR(IF(VLOOKUP(Table1[[#This Row],[Budget Code Description]],Dimentions!$X$6:$AC$134,4,FALSE)="","",VLOOKUP(Table1[[#This Row],[Budget Code Description]],Dimentions!$X$6:$AC$134,4,FALSE)),"")</f>
        <v/>
      </c>
      <c r="O516" s="65" t="str">
        <f>IFERROR(VLOOKUP(Table1[[#This Row],[Vendor ID]],Table549[],2,FALSE),"")</f>
        <v/>
      </c>
      <c r="P516" s="63"/>
      <c r="Q516" s="141" t="str">
        <f>IF(Table1[[#This Row],[Posting Date]]&lt;&gt;"",$D$9,"")</f>
        <v/>
      </c>
      <c r="R516" s="157" t="str">
        <f>IF(Table1[[#This Row],[Posting Date]]&lt;&gt;"",$D$10,"")</f>
        <v/>
      </c>
      <c r="S516" s="66"/>
      <c r="T516" s="63"/>
      <c r="U516" s="67"/>
      <c r="V516" s="67"/>
      <c r="W516" s="67" t="str">
        <f t="shared" si="12"/>
        <v/>
      </c>
      <c r="X516" s="159" t="str">
        <f>IF(E516="","",(IF(Table1[[#This Row],[Cur]]="USD",Table1[[#This Row],[Cur_Amount Debit]],Table1[[#This Row],[Cur_Amount Debit]]/Table1[[#This Row],[Exchange Rate]])))</f>
        <v/>
      </c>
      <c r="Y516" s="159" t="str">
        <f>IF(E516="","",(IF(Table1[[#This Row],[Cur]]="USD",Table1[[#This Row],[Cur_Amount Credit]],Table1[[#This Row],[Cur_Amount Credit]]/ExchangeRate)))</f>
        <v/>
      </c>
      <c r="Z516" s="201" t="str">
        <f>IF(E516="","",(Table1[[#This Row],[Debit USD]]-Table1[[#This Row],[Credit USD]]))</f>
        <v/>
      </c>
      <c r="AA516" s="226"/>
      <c r="AB516" s="255"/>
      <c r="AC516" s="1"/>
      <c r="AD516" s="15"/>
      <c r="AE516" s="15" t="str">
        <f>IF(AND(OR(Table1[[#This Row],[Account]]="15030",Table1[[#This Row],[Account]]="15035",Table1[[#This Row],[Account]]="20150"),Table1[[#This Row],[Vendor ID]]=""),1,"")</f>
        <v/>
      </c>
      <c r="AF516" s="15"/>
      <c r="AG516" s="15"/>
      <c r="AH516" s="15"/>
      <c r="AI516" s="46" t="str">
        <f>IF(Table1[[#This Row],[Posting Date]]&lt;&gt;"","GJ-"&amp;CountryID,"")</f>
        <v/>
      </c>
      <c r="AJ516" s="59" t="str">
        <f>IF(Table1[[#This Row],[Posting Date]]&lt;&gt;"",Table1[[#This Row],[Posting Date]],"")</f>
        <v/>
      </c>
      <c r="AK516" s="46"/>
      <c r="AL516" s="46" t="str">
        <f>IF(Table1[[#This Row],[Description]]&lt;&gt;"",Table1[[#This Row],[Description]],"")</f>
        <v/>
      </c>
      <c r="AM516" s="46" t="str">
        <f>IF(Table1[[#This Row],[Posting Date]]&lt;&gt;"",Table1[[#This Row],[Reference Number]],"")</f>
        <v/>
      </c>
      <c r="AN516" s="46" t="str">
        <f>TRIM(Table1[[#This Row],[Line '#]])</f>
        <v/>
      </c>
      <c r="AO516" s="46" t="str">
        <f>TRIM(Table1[[#This Row],[Account]])</f>
        <v/>
      </c>
      <c r="AP516" s="46" t="str">
        <f>IF(Table1[[#This Row],[Posting Date]]&lt;&gt;"",$D$5,"")</f>
        <v/>
      </c>
      <c r="AQ516" s="46" t="str">
        <f>TRIM(Table1[[#This Row],[Departments-Prgrams]])</f>
        <v/>
      </c>
      <c r="AR516" s="46" t="str">
        <f>TRIM(Table1[[#This Row],[Grant]])</f>
        <v/>
      </c>
      <c r="AS516" s="46" t="str">
        <f>TRIM(Table1[[#This Row],[Staff ID]])</f>
        <v/>
      </c>
      <c r="AT516" s="46" t="str">
        <f>IF(TRIM(Table1[[#This Row],[Budget Code]])=0,"",TRIM(Table1[[#This Row],[Budget Code]]))</f>
        <v/>
      </c>
      <c r="AU516" s="46" t="str">
        <f>IF(Table1[[#This Row],[Line Description]]&lt;&gt;"",Table1[[#This Row],[Line Description]],"")</f>
        <v/>
      </c>
      <c r="AV516" s="46" t="str">
        <f>IF(Table1[[#This Row],[Cur_Amount Debit]]&gt;0,ROUND(Table1[[#This Row],[Cur_Amount Debit]],2),"")</f>
        <v/>
      </c>
      <c r="AW516" s="46" t="str">
        <f>IF(Table1[[#This Row],[Cur_Amount Credit]]&gt;0,ROUND(Table1[[#This Row],[Cur_Amount Credit]],2),"")</f>
        <v/>
      </c>
      <c r="AX516" s="46" t="str">
        <f>LEFT(Table1[[#This Row],[Cur]],3)</f>
        <v/>
      </c>
      <c r="AY516" s="59"/>
      <c r="AZ516" s="46"/>
      <c r="BA516" s="46" t="str">
        <f>IF(Table1[[#This Row],[Cur]]&lt;&gt;"",IF(Table1[[#This Row],[Cur]]="USD","",ExchangeRate),"")</f>
        <v/>
      </c>
      <c r="BB516" s="46" t="str">
        <f>IF(Table1[[#This Row],[Grant]]&lt;&gt;"",VLOOKUP(Table1[[#This Row],[Grant]],Grants!B:D,3),"")</f>
        <v/>
      </c>
      <c r="BC516" s="46" t="str">
        <f>TRIM(Table1[[#This Row],[Vendor ID]])</f>
        <v/>
      </c>
      <c r="BD516">
        <f>IF(Table1[[#This Row],[Reference Number]]=Q515,BD515,BD515+1)</f>
        <v>0</v>
      </c>
    </row>
    <row r="517" spans="1:56" ht="11.25" customHeight="1" x14ac:dyDescent="0.25">
      <c r="A517" s="1"/>
      <c r="B517" s="88" t="str">
        <f>IF(Table1[[#This Row],[Posting Date]]&lt;&gt;"",IF(Table1[[#This Row],[Reference Number]]=Q516,B516+1,1),"")</f>
        <v/>
      </c>
      <c r="C517" s="61"/>
      <c r="D517" s="61"/>
      <c r="E517" s="138"/>
      <c r="F517" s="141" t="str">
        <f>IFERROR(IF(VLOOKUP(Table1[[#This Row],[Budget Code Description]],Dimentions!$X$6:$AC$139,2,FALSE)="","",VLOOKUP(Table1[[#This Row],[Budget Code Description]],Dimentions!$X$6:$AC$139,2,FALSE)),"")</f>
        <v/>
      </c>
      <c r="G517" s="141"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1" t="str">
        <f>IFERROR(VLOOKUP(Table1[[#This Row],[Budget Code Description]],Table6[#All],8,FALSE),"")</f>
        <v/>
      </c>
      <c r="L517" s="63"/>
      <c r="M517" s="65" t="str">
        <f>IFERROR(VLOOKUP(Table1[[#This Row],[Staff ID]],Table2[],2,FALSE),"")</f>
        <v/>
      </c>
      <c r="N517" s="209" t="str">
        <f>IFERROR(IF(VLOOKUP(Table1[[#This Row],[Budget Code Description]],Dimentions!$X$6:$AC$134,4,FALSE)="","",VLOOKUP(Table1[[#This Row],[Budget Code Description]],Dimentions!$X$6:$AC$134,4,FALSE)),"")</f>
        <v/>
      </c>
      <c r="O517" s="65" t="str">
        <f>IFERROR(VLOOKUP(Table1[[#This Row],[Vendor ID]],Table549[],2,FALSE),"")</f>
        <v/>
      </c>
      <c r="P517" s="63"/>
      <c r="Q517" s="141" t="str">
        <f>IF(Table1[[#This Row],[Posting Date]]&lt;&gt;"",$D$9,"")</f>
        <v/>
      </c>
      <c r="R517" s="157" t="str">
        <f>IF(Table1[[#This Row],[Posting Date]]&lt;&gt;"",$D$10,"")</f>
        <v/>
      </c>
      <c r="S517" s="66"/>
      <c r="T517" s="63"/>
      <c r="U517" s="67"/>
      <c r="V517" s="67"/>
      <c r="W517" s="67" t="str">
        <f t="shared" si="12"/>
        <v/>
      </c>
      <c r="X517" s="159" t="str">
        <f>IF(E517="","",(IF(Table1[[#This Row],[Cur]]="USD",Table1[[#This Row],[Cur_Amount Debit]],Table1[[#This Row],[Cur_Amount Debit]]/Table1[[#This Row],[Exchange Rate]])))</f>
        <v/>
      </c>
      <c r="Y517" s="159" t="str">
        <f>IF(E517="","",(IF(Table1[[#This Row],[Cur]]="USD",Table1[[#This Row],[Cur_Amount Credit]],Table1[[#This Row],[Cur_Amount Credit]]/ExchangeRate)))</f>
        <v/>
      </c>
      <c r="Z517" s="201" t="str">
        <f>IF(E517="","",(Table1[[#This Row],[Debit USD]]-Table1[[#This Row],[Credit USD]]))</f>
        <v/>
      </c>
      <c r="AA517" s="226"/>
      <c r="AB517" s="255"/>
      <c r="AC517" s="1"/>
      <c r="AD517" s="15"/>
      <c r="AE517" s="15" t="str">
        <f>IF(AND(OR(Table1[[#This Row],[Account]]="15030",Table1[[#This Row],[Account]]="15035",Table1[[#This Row],[Account]]="20150"),Table1[[#This Row],[Vendor ID]]=""),1,"")</f>
        <v/>
      </c>
      <c r="AF517" s="15"/>
      <c r="AG517" s="15"/>
      <c r="AH517" s="15"/>
      <c r="AI517" s="46" t="str">
        <f>IF(Table1[[#This Row],[Posting Date]]&lt;&gt;"","GJ-"&amp;CountryID,"")</f>
        <v/>
      </c>
      <c r="AJ517" s="59" t="str">
        <f>IF(Table1[[#This Row],[Posting Date]]&lt;&gt;"",Table1[[#This Row],[Posting Date]],"")</f>
        <v/>
      </c>
      <c r="AK517" s="46"/>
      <c r="AL517" s="46" t="str">
        <f>IF(Table1[[#This Row],[Description]]&lt;&gt;"",Table1[[#This Row],[Description]],"")</f>
        <v/>
      </c>
      <c r="AM517" s="46" t="str">
        <f>IF(Table1[[#This Row],[Posting Date]]&lt;&gt;"",Table1[[#This Row],[Reference Number]],"")</f>
        <v/>
      </c>
      <c r="AN517" s="46" t="str">
        <f>TRIM(Table1[[#This Row],[Line '#]])</f>
        <v/>
      </c>
      <c r="AO517" s="46" t="str">
        <f>TRIM(Table1[[#This Row],[Account]])</f>
        <v/>
      </c>
      <c r="AP517" s="46" t="str">
        <f>IF(Table1[[#This Row],[Posting Date]]&lt;&gt;"",$D$5,"")</f>
        <v/>
      </c>
      <c r="AQ517" s="46" t="str">
        <f>TRIM(Table1[[#This Row],[Departments-Prgrams]])</f>
        <v/>
      </c>
      <c r="AR517" s="46" t="str">
        <f>TRIM(Table1[[#This Row],[Grant]])</f>
        <v/>
      </c>
      <c r="AS517" s="46" t="str">
        <f>TRIM(Table1[[#This Row],[Staff ID]])</f>
        <v/>
      </c>
      <c r="AT517" s="46" t="str">
        <f>IF(TRIM(Table1[[#This Row],[Budget Code]])=0,"",TRIM(Table1[[#This Row],[Budget Code]]))</f>
        <v/>
      </c>
      <c r="AU517" s="46" t="str">
        <f>IF(Table1[[#This Row],[Line Description]]&lt;&gt;"",Table1[[#This Row],[Line Description]],"")</f>
        <v/>
      </c>
      <c r="AV517" s="46" t="str">
        <f>IF(Table1[[#This Row],[Cur_Amount Debit]]&gt;0,ROUND(Table1[[#This Row],[Cur_Amount Debit]],2),"")</f>
        <v/>
      </c>
      <c r="AW517" s="46" t="str">
        <f>IF(Table1[[#This Row],[Cur_Amount Credit]]&gt;0,ROUND(Table1[[#This Row],[Cur_Amount Credit]],2),"")</f>
        <v/>
      </c>
      <c r="AX517" s="46" t="str">
        <f>LEFT(Table1[[#This Row],[Cur]],3)</f>
        <v/>
      </c>
      <c r="AY517" s="59"/>
      <c r="AZ517" s="46"/>
      <c r="BA517" s="46" t="str">
        <f>IF(Table1[[#This Row],[Cur]]&lt;&gt;"",IF(Table1[[#This Row],[Cur]]="USD","",ExchangeRate),"")</f>
        <v/>
      </c>
      <c r="BB517" s="46" t="str">
        <f>IF(Table1[[#This Row],[Grant]]&lt;&gt;"",VLOOKUP(Table1[[#This Row],[Grant]],Grants!B:D,3),"")</f>
        <v/>
      </c>
      <c r="BC517" s="46" t="str">
        <f>TRIM(Table1[[#This Row],[Vendor ID]])</f>
        <v/>
      </c>
      <c r="BD517">
        <f>IF(Table1[[#This Row],[Reference Number]]=Q516,BD516,BD516+1)</f>
        <v>0</v>
      </c>
    </row>
    <row r="518" spans="1:56" ht="11.25" customHeight="1" x14ac:dyDescent="0.25">
      <c r="A518" s="1"/>
      <c r="B518" s="88" t="str">
        <f>IF(Table1[[#This Row],[Posting Date]]&lt;&gt;"",IF(Table1[[#This Row],[Reference Number]]=Q517,B517+1,1),"")</f>
        <v/>
      </c>
      <c r="C518" s="61"/>
      <c r="D518" s="61"/>
      <c r="E518" s="138"/>
      <c r="F518" s="141" t="str">
        <f>IFERROR(IF(VLOOKUP(Table1[[#This Row],[Budget Code Description]],Dimentions!$X$6:$AC$139,2,FALSE)="","",VLOOKUP(Table1[[#This Row],[Budget Code Description]],Dimentions!$X$6:$AC$139,2,FALSE)),"")</f>
        <v/>
      </c>
      <c r="G518" s="141"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1" t="str">
        <f>IFERROR(VLOOKUP(Table1[[#This Row],[Budget Code Description]],Table6[#All],8,FALSE),"")</f>
        <v/>
      </c>
      <c r="L518" s="63"/>
      <c r="M518" s="65" t="str">
        <f>IFERROR(VLOOKUP(Table1[[#This Row],[Staff ID]],Table2[],2,FALSE),"")</f>
        <v/>
      </c>
      <c r="N518" s="209" t="str">
        <f>IFERROR(IF(VLOOKUP(Table1[[#This Row],[Budget Code Description]],Dimentions!$X$6:$AC$134,4,FALSE)="","",VLOOKUP(Table1[[#This Row],[Budget Code Description]],Dimentions!$X$6:$AC$134,4,FALSE)),"")</f>
        <v/>
      </c>
      <c r="O518" s="65" t="str">
        <f>IFERROR(VLOOKUP(Table1[[#This Row],[Vendor ID]],Table549[],2,FALSE),"")</f>
        <v/>
      </c>
      <c r="P518" s="63"/>
      <c r="Q518" s="141" t="str">
        <f>IF(Table1[[#This Row],[Posting Date]]&lt;&gt;"",$D$9,"")</f>
        <v/>
      </c>
      <c r="R518" s="157" t="str">
        <f>IF(Table1[[#This Row],[Posting Date]]&lt;&gt;"",$D$10,"")</f>
        <v/>
      </c>
      <c r="S518" s="66"/>
      <c r="T518" s="63"/>
      <c r="U518" s="67"/>
      <c r="V518" s="67"/>
      <c r="W518" s="67" t="str">
        <f t="shared" si="12"/>
        <v/>
      </c>
      <c r="X518" s="159" t="str">
        <f>IF(E518="","",(IF(Table1[[#This Row],[Cur]]="USD",Table1[[#This Row],[Cur_Amount Debit]],Table1[[#This Row],[Cur_Amount Debit]]/Table1[[#This Row],[Exchange Rate]])))</f>
        <v/>
      </c>
      <c r="Y518" s="159" t="str">
        <f>IF(E518="","",(IF(Table1[[#This Row],[Cur]]="USD",Table1[[#This Row],[Cur_Amount Credit]],Table1[[#This Row],[Cur_Amount Credit]]/ExchangeRate)))</f>
        <v/>
      </c>
      <c r="Z518" s="201" t="str">
        <f>IF(E518="","",(Table1[[#This Row],[Debit USD]]-Table1[[#This Row],[Credit USD]]))</f>
        <v/>
      </c>
      <c r="AA518" s="226"/>
      <c r="AB518" s="255"/>
      <c r="AC518" s="1"/>
      <c r="AD518" s="15"/>
      <c r="AE518" s="15" t="str">
        <f>IF(AND(OR(Table1[[#This Row],[Account]]="15030",Table1[[#This Row],[Account]]="15035",Table1[[#This Row],[Account]]="20150"),Table1[[#This Row],[Vendor ID]]=""),1,"")</f>
        <v/>
      </c>
      <c r="AF518" s="15"/>
      <c r="AG518" s="15"/>
      <c r="AH518" s="15"/>
      <c r="AI518" s="46" t="str">
        <f>IF(Table1[[#This Row],[Posting Date]]&lt;&gt;"","GJ-"&amp;CountryID,"")</f>
        <v/>
      </c>
      <c r="AJ518" s="59" t="str">
        <f>IF(Table1[[#This Row],[Posting Date]]&lt;&gt;"",Table1[[#This Row],[Posting Date]],"")</f>
        <v/>
      </c>
      <c r="AK518" s="46"/>
      <c r="AL518" s="46" t="str">
        <f>IF(Table1[[#This Row],[Description]]&lt;&gt;"",Table1[[#This Row],[Description]],"")</f>
        <v/>
      </c>
      <c r="AM518" s="46" t="str">
        <f>IF(Table1[[#This Row],[Posting Date]]&lt;&gt;"",Table1[[#This Row],[Reference Number]],"")</f>
        <v/>
      </c>
      <c r="AN518" s="46" t="str">
        <f>TRIM(Table1[[#This Row],[Line '#]])</f>
        <v/>
      </c>
      <c r="AO518" s="46" t="str">
        <f>TRIM(Table1[[#This Row],[Account]])</f>
        <v/>
      </c>
      <c r="AP518" s="46" t="str">
        <f>IF(Table1[[#This Row],[Posting Date]]&lt;&gt;"",$D$5,"")</f>
        <v/>
      </c>
      <c r="AQ518" s="46" t="str">
        <f>TRIM(Table1[[#This Row],[Departments-Prgrams]])</f>
        <v/>
      </c>
      <c r="AR518" s="46" t="str">
        <f>TRIM(Table1[[#This Row],[Grant]])</f>
        <v/>
      </c>
      <c r="AS518" s="46" t="str">
        <f>TRIM(Table1[[#This Row],[Staff ID]])</f>
        <v/>
      </c>
      <c r="AT518" s="46" t="str">
        <f>IF(TRIM(Table1[[#This Row],[Budget Code]])=0,"",TRIM(Table1[[#This Row],[Budget Code]]))</f>
        <v/>
      </c>
      <c r="AU518" s="46" t="str">
        <f>IF(Table1[[#This Row],[Line Description]]&lt;&gt;"",Table1[[#This Row],[Line Description]],"")</f>
        <v/>
      </c>
      <c r="AV518" s="46" t="str">
        <f>IF(Table1[[#This Row],[Cur_Amount Debit]]&gt;0,ROUND(Table1[[#This Row],[Cur_Amount Debit]],2),"")</f>
        <v/>
      </c>
      <c r="AW518" s="46" t="str">
        <f>IF(Table1[[#This Row],[Cur_Amount Credit]]&gt;0,ROUND(Table1[[#This Row],[Cur_Amount Credit]],2),"")</f>
        <v/>
      </c>
      <c r="AX518" s="46" t="str">
        <f>LEFT(Table1[[#This Row],[Cur]],3)</f>
        <v/>
      </c>
      <c r="AY518" s="59"/>
      <c r="AZ518" s="46"/>
      <c r="BA518" s="46" t="str">
        <f>IF(Table1[[#This Row],[Cur]]&lt;&gt;"",IF(Table1[[#This Row],[Cur]]="USD","",ExchangeRate),"")</f>
        <v/>
      </c>
      <c r="BB518" s="46" t="str">
        <f>IF(Table1[[#This Row],[Grant]]&lt;&gt;"",VLOOKUP(Table1[[#This Row],[Grant]],Grants!B:D,3),"")</f>
        <v/>
      </c>
      <c r="BC518" s="46" t="str">
        <f>TRIM(Table1[[#This Row],[Vendor ID]])</f>
        <v/>
      </c>
      <c r="BD518">
        <f>IF(Table1[[#This Row],[Reference Number]]=Q517,BD517,BD517+1)</f>
        <v>0</v>
      </c>
    </row>
    <row r="519" spans="1:56" ht="11.25" customHeight="1" x14ac:dyDescent="0.25">
      <c r="A519" s="1"/>
      <c r="B519" s="88" t="str">
        <f>IF(Table1[[#This Row],[Posting Date]]&lt;&gt;"",IF(Table1[[#This Row],[Reference Number]]=Q518,B518+1,1),"")</f>
        <v/>
      </c>
      <c r="C519" s="61"/>
      <c r="D519" s="61"/>
      <c r="E519" s="138"/>
      <c r="F519" s="141" t="str">
        <f>IFERROR(IF(VLOOKUP(Table1[[#This Row],[Budget Code Description]],Dimentions!$X$6:$AC$139,2,FALSE)="","",VLOOKUP(Table1[[#This Row],[Budget Code Description]],Dimentions!$X$6:$AC$139,2,FALSE)),"")</f>
        <v/>
      </c>
      <c r="G519" s="141"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1" t="str">
        <f>IFERROR(VLOOKUP(Table1[[#This Row],[Budget Code Description]],Table6[#All],8,FALSE),"")</f>
        <v/>
      </c>
      <c r="L519" s="63"/>
      <c r="M519" s="65" t="str">
        <f>IFERROR(VLOOKUP(Table1[[#This Row],[Staff ID]],Table2[],2,FALSE),"")</f>
        <v/>
      </c>
      <c r="N519" s="209" t="str">
        <f>IFERROR(IF(VLOOKUP(Table1[[#This Row],[Budget Code Description]],Dimentions!$X$6:$AC$134,4,FALSE)="","",VLOOKUP(Table1[[#This Row],[Budget Code Description]],Dimentions!$X$6:$AC$134,4,FALSE)),"")</f>
        <v/>
      </c>
      <c r="O519" s="65" t="str">
        <f>IFERROR(VLOOKUP(Table1[[#This Row],[Vendor ID]],Table549[],2,FALSE),"")</f>
        <v/>
      </c>
      <c r="P519" s="63"/>
      <c r="Q519" s="141" t="str">
        <f>IF(Table1[[#This Row],[Posting Date]]&lt;&gt;"",$D$9,"")</f>
        <v/>
      </c>
      <c r="R519" s="157" t="str">
        <f>IF(Table1[[#This Row],[Posting Date]]&lt;&gt;"",$D$10,"")</f>
        <v/>
      </c>
      <c r="S519" s="66"/>
      <c r="T519" s="63"/>
      <c r="U519" s="67"/>
      <c r="V519" s="67"/>
      <c r="W519" s="67" t="str">
        <f t="shared" si="12"/>
        <v/>
      </c>
      <c r="X519" s="159" t="str">
        <f>IF(E519="","",(IF(Table1[[#This Row],[Cur]]="USD",Table1[[#This Row],[Cur_Amount Debit]],Table1[[#This Row],[Cur_Amount Debit]]/Table1[[#This Row],[Exchange Rate]])))</f>
        <v/>
      </c>
      <c r="Y519" s="159" t="str">
        <f>IF(E519="","",(IF(Table1[[#This Row],[Cur]]="USD",Table1[[#This Row],[Cur_Amount Credit]],Table1[[#This Row],[Cur_Amount Credit]]/ExchangeRate)))</f>
        <v/>
      </c>
      <c r="Z519" s="201" t="str">
        <f>IF(E519="","",(Table1[[#This Row],[Debit USD]]-Table1[[#This Row],[Credit USD]]))</f>
        <v/>
      </c>
      <c r="AA519" s="226"/>
      <c r="AB519" s="255"/>
      <c r="AC519" s="1"/>
      <c r="AD519" s="15"/>
      <c r="AE519" s="15" t="str">
        <f>IF(AND(OR(Table1[[#This Row],[Account]]="15030",Table1[[#This Row],[Account]]="15035",Table1[[#This Row],[Account]]="20150"),Table1[[#This Row],[Vendor ID]]=""),1,"")</f>
        <v/>
      </c>
      <c r="AF519" s="15"/>
      <c r="AG519" s="15"/>
      <c r="AH519" s="15"/>
      <c r="AI519" s="46" t="str">
        <f>IF(Table1[[#This Row],[Posting Date]]&lt;&gt;"","GJ-"&amp;CountryID,"")</f>
        <v/>
      </c>
      <c r="AJ519" s="59" t="str">
        <f>IF(Table1[[#This Row],[Posting Date]]&lt;&gt;"",Table1[[#This Row],[Posting Date]],"")</f>
        <v/>
      </c>
      <c r="AK519" s="46"/>
      <c r="AL519" s="46" t="str">
        <f>IF(Table1[[#This Row],[Description]]&lt;&gt;"",Table1[[#This Row],[Description]],"")</f>
        <v/>
      </c>
      <c r="AM519" s="46" t="str">
        <f>IF(Table1[[#This Row],[Posting Date]]&lt;&gt;"",Table1[[#This Row],[Reference Number]],"")</f>
        <v/>
      </c>
      <c r="AN519" s="46" t="str">
        <f>TRIM(Table1[[#This Row],[Line '#]])</f>
        <v/>
      </c>
      <c r="AO519" s="46" t="str">
        <f>TRIM(Table1[[#This Row],[Account]])</f>
        <v/>
      </c>
      <c r="AP519" s="46" t="str">
        <f>IF(Table1[[#This Row],[Posting Date]]&lt;&gt;"",$D$5,"")</f>
        <v/>
      </c>
      <c r="AQ519" s="46" t="str">
        <f>TRIM(Table1[[#This Row],[Departments-Prgrams]])</f>
        <v/>
      </c>
      <c r="AR519" s="46" t="str">
        <f>TRIM(Table1[[#This Row],[Grant]])</f>
        <v/>
      </c>
      <c r="AS519" s="46" t="str">
        <f>TRIM(Table1[[#This Row],[Staff ID]])</f>
        <v/>
      </c>
      <c r="AT519" s="46" t="str">
        <f>IF(TRIM(Table1[[#This Row],[Budget Code]])=0,"",TRIM(Table1[[#This Row],[Budget Code]]))</f>
        <v/>
      </c>
      <c r="AU519" s="46" t="str">
        <f>IF(Table1[[#This Row],[Line Description]]&lt;&gt;"",Table1[[#This Row],[Line Description]],"")</f>
        <v/>
      </c>
      <c r="AV519" s="46" t="str">
        <f>IF(Table1[[#This Row],[Cur_Amount Debit]]&gt;0,ROUND(Table1[[#This Row],[Cur_Amount Debit]],2),"")</f>
        <v/>
      </c>
      <c r="AW519" s="46" t="str">
        <f>IF(Table1[[#This Row],[Cur_Amount Credit]]&gt;0,ROUND(Table1[[#This Row],[Cur_Amount Credit]],2),"")</f>
        <v/>
      </c>
      <c r="AX519" s="46" t="str">
        <f>LEFT(Table1[[#This Row],[Cur]],3)</f>
        <v/>
      </c>
      <c r="AY519" s="59"/>
      <c r="AZ519" s="46"/>
      <c r="BA519" s="46" t="str">
        <f>IF(Table1[[#This Row],[Cur]]&lt;&gt;"",IF(Table1[[#This Row],[Cur]]="USD","",ExchangeRate),"")</f>
        <v/>
      </c>
      <c r="BB519" s="46" t="str">
        <f>IF(Table1[[#This Row],[Grant]]&lt;&gt;"",VLOOKUP(Table1[[#This Row],[Grant]],Grants!B:D,3),"")</f>
        <v/>
      </c>
      <c r="BC519" s="46" t="str">
        <f>TRIM(Table1[[#This Row],[Vendor ID]])</f>
        <v/>
      </c>
      <c r="BD519">
        <f>IF(Table1[[#This Row],[Reference Number]]=Q518,BD518,BD518+1)</f>
        <v>0</v>
      </c>
    </row>
    <row r="520" spans="1:56" ht="11.25" customHeight="1" x14ac:dyDescent="0.25">
      <c r="A520" s="1"/>
      <c r="B520" s="88" t="str">
        <f>IF(Table1[[#This Row],[Posting Date]]&lt;&gt;"",IF(Table1[[#This Row],[Reference Number]]=Q519,B519+1,1),"")</f>
        <v/>
      </c>
      <c r="C520" s="61"/>
      <c r="D520" s="61"/>
      <c r="E520" s="138"/>
      <c r="F520" s="141" t="str">
        <f>IFERROR(IF(VLOOKUP(Table1[[#This Row],[Budget Code Description]],Dimentions!$X$6:$AC$139,2,FALSE)="","",VLOOKUP(Table1[[#This Row],[Budget Code Description]],Dimentions!$X$6:$AC$139,2,FALSE)),"")</f>
        <v/>
      </c>
      <c r="G520" s="141"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1" t="str">
        <f>IFERROR(VLOOKUP(Table1[[#This Row],[Budget Code Description]],Table6[#All],8,FALSE),"")</f>
        <v/>
      </c>
      <c r="L520" s="63"/>
      <c r="M520" s="65" t="str">
        <f>IFERROR(VLOOKUP(Table1[[#This Row],[Staff ID]],Table2[],2,FALSE),"")</f>
        <v/>
      </c>
      <c r="N520" s="209" t="str">
        <f>IFERROR(IF(VLOOKUP(Table1[[#This Row],[Budget Code Description]],Dimentions!$X$6:$AC$134,4,FALSE)="","",VLOOKUP(Table1[[#This Row],[Budget Code Description]],Dimentions!$X$6:$AC$134,4,FALSE)),"")</f>
        <v/>
      </c>
      <c r="O520" s="65" t="str">
        <f>IFERROR(VLOOKUP(Table1[[#This Row],[Vendor ID]],Table549[],2,FALSE),"")</f>
        <v/>
      </c>
      <c r="P520" s="63"/>
      <c r="Q520" s="141" t="str">
        <f>IF(Table1[[#This Row],[Posting Date]]&lt;&gt;"",$D$9,"")</f>
        <v/>
      </c>
      <c r="R520" s="157" t="str">
        <f>IF(Table1[[#This Row],[Posting Date]]&lt;&gt;"",$D$10,"")</f>
        <v/>
      </c>
      <c r="S520" s="66"/>
      <c r="T520" s="63"/>
      <c r="U520" s="67"/>
      <c r="V520" s="67"/>
      <c r="W520" s="67" t="str">
        <f t="shared" si="12"/>
        <v/>
      </c>
      <c r="X520" s="159" t="str">
        <f>IF(E520="","",(IF(Table1[[#This Row],[Cur]]="USD",Table1[[#This Row],[Cur_Amount Debit]],Table1[[#This Row],[Cur_Amount Debit]]/Table1[[#This Row],[Exchange Rate]])))</f>
        <v/>
      </c>
      <c r="Y520" s="159" t="str">
        <f>IF(E520="","",(IF(Table1[[#This Row],[Cur]]="USD",Table1[[#This Row],[Cur_Amount Credit]],Table1[[#This Row],[Cur_Amount Credit]]/ExchangeRate)))</f>
        <v/>
      </c>
      <c r="Z520" s="201" t="str">
        <f>IF(E520="","",(Table1[[#This Row],[Debit USD]]-Table1[[#This Row],[Credit USD]]))</f>
        <v/>
      </c>
      <c r="AA520" s="226"/>
      <c r="AB520" s="255"/>
      <c r="AC520" s="1"/>
      <c r="AD520" s="15"/>
      <c r="AE520" s="15" t="str">
        <f>IF(AND(OR(Table1[[#This Row],[Account]]="15030",Table1[[#This Row],[Account]]="15035",Table1[[#This Row],[Account]]="20150"),Table1[[#This Row],[Vendor ID]]=""),1,"")</f>
        <v/>
      </c>
      <c r="AF520" s="15"/>
      <c r="AG520" s="15"/>
      <c r="AH520" s="15"/>
      <c r="AI520" s="46" t="str">
        <f>IF(Table1[[#This Row],[Posting Date]]&lt;&gt;"","GJ-"&amp;CountryID,"")</f>
        <v/>
      </c>
      <c r="AJ520" s="59" t="str">
        <f>IF(Table1[[#This Row],[Posting Date]]&lt;&gt;"",Table1[[#This Row],[Posting Date]],"")</f>
        <v/>
      </c>
      <c r="AK520" s="46"/>
      <c r="AL520" s="46" t="str">
        <f>IF(Table1[[#This Row],[Description]]&lt;&gt;"",Table1[[#This Row],[Description]],"")</f>
        <v/>
      </c>
      <c r="AM520" s="46" t="str">
        <f>IF(Table1[[#This Row],[Posting Date]]&lt;&gt;"",Table1[[#This Row],[Reference Number]],"")</f>
        <v/>
      </c>
      <c r="AN520" s="46" t="str">
        <f>TRIM(Table1[[#This Row],[Line '#]])</f>
        <v/>
      </c>
      <c r="AO520" s="46" t="str">
        <f>TRIM(Table1[[#This Row],[Account]])</f>
        <v/>
      </c>
      <c r="AP520" s="46" t="str">
        <f>IF(Table1[[#This Row],[Posting Date]]&lt;&gt;"",$D$5,"")</f>
        <v/>
      </c>
      <c r="AQ520" s="46" t="str">
        <f>TRIM(Table1[[#This Row],[Departments-Prgrams]])</f>
        <v/>
      </c>
      <c r="AR520" s="46" t="str">
        <f>TRIM(Table1[[#This Row],[Grant]])</f>
        <v/>
      </c>
      <c r="AS520" s="46" t="str">
        <f>TRIM(Table1[[#This Row],[Staff ID]])</f>
        <v/>
      </c>
      <c r="AT520" s="46" t="str">
        <f>IF(TRIM(Table1[[#This Row],[Budget Code]])=0,"",TRIM(Table1[[#This Row],[Budget Code]]))</f>
        <v/>
      </c>
      <c r="AU520" s="46" t="str">
        <f>IF(Table1[[#This Row],[Line Description]]&lt;&gt;"",Table1[[#This Row],[Line Description]],"")</f>
        <v/>
      </c>
      <c r="AV520" s="46" t="str">
        <f>IF(Table1[[#This Row],[Cur_Amount Debit]]&gt;0,ROUND(Table1[[#This Row],[Cur_Amount Debit]],2),"")</f>
        <v/>
      </c>
      <c r="AW520" s="46" t="str">
        <f>IF(Table1[[#This Row],[Cur_Amount Credit]]&gt;0,ROUND(Table1[[#This Row],[Cur_Amount Credit]],2),"")</f>
        <v/>
      </c>
      <c r="AX520" s="46" t="str">
        <f>LEFT(Table1[[#This Row],[Cur]],3)</f>
        <v/>
      </c>
      <c r="AY520" s="59"/>
      <c r="AZ520" s="46"/>
      <c r="BA520" s="46" t="str">
        <f>IF(Table1[[#This Row],[Cur]]&lt;&gt;"",IF(Table1[[#This Row],[Cur]]="USD","",ExchangeRate),"")</f>
        <v/>
      </c>
      <c r="BB520" s="46" t="str">
        <f>IF(Table1[[#This Row],[Grant]]&lt;&gt;"",VLOOKUP(Table1[[#This Row],[Grant]],Grants!B:D,3),"")</f>
        <v/>
      </c>
      <c r="BC520" s="46" t="str">
        <f>TRIM(Table1[[#This Row],[Vendor ID]])</f>
        <v/>
      </c>
      <c r="BD520">
        <f>IF(Table1[[#This Row],[Reference Number]]=Q519,BD519,BD519+1)</f>
        <v>0</v>
      </c>
    </row>
    <row r="521" spans="1:56" ht="11.25" customHeight="1" x14ac:dyDescent="0.25">
      <c r="A521" s="1"/>
      <c r="B521" s="88" t="str">
        <f>IF(Table1[[#This Row],[Posting Date]]&lt;&gt;"",IF(Table1[[#This Row],[Reference Number]]=Q520,B520+1,1),"")</f>
        <v/>
      </c>
      <c r="C521" s="61"/>
      <c r="D521" s="61"/>
      <c r="E521" s="138"/>
      <c r="F521" s="141" t="str">
        <f>IFERROR(IF(VLOOKUP(Table1[[#This Row],[Budget Code Description]],Dimentions!$X$6:$AC$139,2,FALSE)="","",VLOOKUP(Table1[[#This Row],[Budget Code Description]],Dimentions!$X$6:$AC$139,2,FALSE)),"")</f>
        <v/>
      </c>
      <c r="G521" s="141"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1" t="str">
        <f>IFERROR(VLOOKUP(Table1[[#This Row],[Budget Code Description]],Table6[#All],8,FALSE),"")</f>
        <v/>
      </c>
      <c r="L521" s="63"/>
      <c r="M521" s="65" t="str">
        <f>IFERROR(VLOOKUP(Table1[[#This Row],[Staff ID]],Table2[],2,FALSE),"")</f>
        <v/>
      </c>
      <c r="N521" s="209" t="str">
        <f>IFERROR(IF(VLOOKUP(Table1[[#This Row],[Budget Code Description]],Dimentions!$X$6:$AC$134,4,FALSE)="","",VLOOKUP(Table1[[#This Row],[Budget Code Description]],Dimentions!$X$6:$AC$134,4,FALSE)),"")</f>
        <v/>
      </c>
      <c r="O521" s="65" t="str">
        <f>IFERROR(VLOOKUP(Table1[[#This Row],[Vendor ID]],Table549[],2,FALSE),"")</f>
        <v/>
      </c>
      <c r="P521" s="63"/>
      <c r="Q521" s="141" t="str">
        <f>IF(Table1[[#This Row],[Posting Date]]&lt;&gt;"",$D$9,"")</f>
        <v/>
      </c>
      <c r="R521" s="157" t="str">
        <f>IF(Table1[[#This Row],[Posting Date]]&lt;&gt;"",$D$10,"")</f>
        <v/>
      </c>
      <c r="S521" s="66"/>
      <c r="T521" s="63"/>
      <c r="U521" s="67"/>
      <c r="V521" s="67"/>
      <c r="W521" s="67" t="str">
        <f t="shared" si="12"/>
        <v/>
      </c>
      <c r="X521" s="159" t="str">
        <f>IF(E521="","",(IF(Table1[[#This Row],[Cur]]="USD",Table1[[#This Row],[Cur_Amount Debit]],Table1[[#This Row],[Cur_Amount Debit]]/Table1[[#This Row],[Exchange Rate]])))</f>
        <v/>
      </c>
      <c r="Y521" s="159" t="str">
        <f>IF(E521="","",(IF(Table1[[#This Row],[Cur]]="USD",Table1[[#This Row],[Cur_Amount Credit]],Table1[[#This Row],[Cur_Amount Credit]]/ExchangeRate)))</f>
        <v/>
      </c>
      <c r="Z521" s="201" t="str">
        <f>IF(E521="","",(Table1[[#This Row],[Debit USD]]-Table1[[#This Row],[Credit USD]]))</f>
        <v/>
      </c>
      <c r="AA521" s="226"/>
      <c r="AB521" s="255"/>
      <c r="AC521" s="1"/>
      <c r="AD521" s="15"/>
      <c r="AE521" s="15" t="str">
        <f>IF(AND(OR(Table1[[#This Row],[Account]]="15030",Table1[[#This Row],[Account]]="15035",Table1[[#This Row],[Account]]="20150"),Table1[[#This Row],[Vendor ID]]=""),1,"")</f>
        <v/>
      </c>
      <c r="AF521" s="15"/>
      <c r="AG521" s="15"/>
      <c r="AH521" s="15"/>
      <c r="AI521" s="46" t="str">
        <f>IF(Table1[[#This Row],[Posting Date]]&lt;&gt;"","GJ-"&amp;CountryID,"")</f>
        <v/>
      </c>
      <c r="AJ521" s="59" t="str">
        <f>IF(Table1[[#This Row],[Posting Date]]&lt;&gt;"",Table1[[#This Row],[Posting Date]],"")</f>
        <v/>
      </c>
      <c r="AK521" s="46"/>
      <c r="AL521" s="46" t="str">
        <f>IF(Table1[[#This Row],[Description]]&lt;&gt;"",Table1[[#This Row],[Description]],"")</f>
        <v/>
      </c>
      <c r="AM521" s="46" t="str">
        <f>IF(Table1[[#This Row],[Posting Date]]&lt;&gt;"",Table1[[#This Row],[Reference Number]],"")</f>
        <v/>
      </c>
      <c r="AN521" s="46" t="str">
        <f>TRIM(Table1[[#This Row],[Line '#]])</f>
        <v/>
      </c>
      <c r="AO521" s="46" t="str">
        <f>TRIM(Table1[[#This Row],[Account]])</f>
        <v/>
      </c>
      <c r="AP521" s="46" t="str">
        <f>IF(Table1[[#This Row],[Posting Date]]&lt;&gt;"",$D$5,"")</f>
        <v/>
      </c>
      <c r="AQ521" s="46" t="str">
        <f>TRIM(Table1[[#This Row],[Departments-Prgrams]])</f>
        <v/>
      </c>
      <c r="AR521" s="46" t="str">
        <f>TRIM(Table1[[#This Row],[Grant]])</f>
        <v/>
      </c>
      <c r="AS521" s="46" t="str">
        <f>TRIM(Table1[[#This Row],[Staff ID]])</f>
        <v/>
      </c>
      <c r="AT521" s="46" t="str">
        <f>IF(TRIM(Table1[[#This Row],[Budget Code]])=0,"",TRIM(Table1[[#This Row],[Budget Code]]))</f>
        <v/>
      </c>
      <c r="AU521" s="46" t="str">
        <f>IF(Table1[[#This Row],[Line Description]]&lt;&gt;"",Table1[[#This Row],[Line Description]],"")</f>
        <v/>
      </c>
      <c r="AV521" s="46" t="str">
        <f>IF(Table1[[#This Row],[Cur_Amount Debit]]&gt;0,ROUND(Table1[[#This Row],[Cur_Amount Debit]],2),"")</f>
        <v/>
      </c>
      <c r="AW521" s="46" t="str">
        <f>IF(Table1[[#This Row],[Cur_Amount Credit]]&gt;0,ROUND(Table1[[#This Row],[Cur_Amount Credit]],2),"")</f>
        <v/>
      </c>
      <c r="AX521" s="46" t="str">
        <f>LEFT(Table1[[#This Row],[Cur]],3)</f>
        <v/>
      </c>
      <c r="AY521" s="59"/>
      <c r="AZ521" s="46"/>
      <c r="BA521" s="46" t="str">
        <f>IF(Table1[[#This Row],[Cur]]&lt;&gt;"",IF(Table1[[#This Row],[Cur]]="USD","",ExchangeRate),"")</f>
        <v/>
      </c>
      <c r="BB521" s="46" t="str">
        <f>IF(Table1[[#This Row],[Grant]]&lt;&gt;"",VLOOKUP(Table1[[#This Row],[Grant]],Grants!B:D,3),"")</f>
        <v/>
      </c>
      <c r="BC521" s="46" t="str">
        <f>TRIM(Table1[[#This Row],[Vendor ID]])</f>
        <v/>
      </c>
      <c r="BD521">
        <f>IF(Table1[[#This Row],[Reference Number]]=Q520,BD520,BD520+1)</f>
        <v>0</v>
      </c>
    </row>
    <row r="522" spans="1:56" ht="11.25" customHeight="1" x14ac:dyDescent="0.25">
      <c r="A522" s="1"/>
      <c r="B522" s="88" t="str">
        <f>IF(Table1[[#This Row],[Posting Date]]&lt;&gt;"",IF(Table1[[#This Row],[Reference Number]]=Q521,B521+1,1),"")</f>
        <v/>
      </c>
      <c r="C522" s="61"/>
      <c r="D522" s="61"/>
      <c r="E522" s="138"/>
      <c r="F522" s="141" t="str">
        <f>IFERROR(IF(VLOOKUP(Table1[[#This Row],[Budget Code Description]],Dimentions!$X$6:$AC$139,2,FALSE)="","",VLOOKUP(Table1[[#This Row],[Budget Code Description]],Dimentions!$X$6:$AC$139,2,FALSE)),"")</f>
        <v/>
      </c>
      <c r="G522" s="141"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1" t="str">
        <f>IFERROR(VLOOKUP(Table1[[#This Row],[Budget Code Description]],Table6[#All],8,FALSE),"")</f>
        <v/>
      </c>
      <c r="L522" s="63"/>
      <c r="M522" s="65" t="str">
        <f>IFERROR(VLOOKUP(Table1[[#This Row],[Staff ID]],Table2[],2,FALSE),"")</f>
        <v/>
      </c>
      <c r="N522" s="209" t="str">
        <f>IFERROR(IF(VLOOKUP(Table1[[#This Row],[Budget Code Description]],Dimentions!$X$6:$AC$134,4,FALSE)="","",VLOOKUP(Table1[[#This Row],[Budget Code Description]],Dimentions!$X$6:$AC$134,4,FALSE)),"")</f>
        <v/>
      </c>
      <c r="O522" s="65" t="str">
        <f>IFERROR(VLOOKUP(Table1[[#This Row],[Vendor ID]],Table549[],2,FALSE),"")</f>
        <v/>
      </c>
      <c r="P522" s="63"/>
      <c r="Q522" s="141" t="str">
        <f>IF(Table1[[#This Row],[Posting Date]]&lt;&gt;"",$D$9,"")</f>
        <v/>
      </c>
      <c r="R522" s="157" t="str">
        <f>IF(Table1[[#This Row],[Posting Date]]&lt;&gt;"",$D$10,"")</f>
        <v/>
      </c>
      <c r="S522" s="66"/>
      <c r="T522" s="63"/>
      <c r="U522" s="67"/>
      <c r="V522" s="67"/>
      <c r="W522" s="67" t="str">
        <f t="shared" si="12"/>
        <v/>
      </c>
      <c r="X522" s="159" t="str">
        <f>IF(E522="","",(IF(Table1[[#This Row],[Cur]]="USD",Table1[[#This Row],[Cur_Amount Debit]],Table1[[#This Row],[Cur_Amount Debit]]/Table1[[#This Row],[Exchange Rate]])))</f>
        <v/>
      </c>
      <c r="Y522" s="159" t="str">
        <f>IF(E522="","",(IF(Table1[[#This Row],[Cur]]="USD",Table1[[#This Row],[Cur_Amount Credit]],Table1[[#This Row],[Cur_Amount Credit]]/ExchangeRate)))</f>
        <v/>
      </c>
      <c r="Z522" s="201" t="str">
        <f>IF(E522="","",(Table1[[#This Row],[Debit USD]]-Table1[[#This Row],[Credit USD]]))</f>
        <v/>
      </c>
      <c r="AA522" s="226"/>
      <c r="AB522" s="255"/>
      <c r="AC522" s="1"/>
      <c r="AD522" s="15"/>
      <c r="AE522" s="15" t="str">
        <f>IF(AND(OR(Table1[[#This Row],[Account]]="15030",Table1[[#This Row],[Account]]="15035",Table1[[#This Row],[Account]]="20150"),Table1[[#This Row],[Vendor ID]]=""),1,"")</f>
        <v/>
      </c>
      <c r="AF522" s="15"/>
      <c r="AG522" s="15"/>
      <c r="AH522" s="15"/>
      <c r="AI522" s="46" t="str">
        <f>IF(Table1[[#This Row],[Posting Date]]&lt;&gt;"","GJ-"&amp;CountryID,"")</f>
        <v/>
      </c>
      <c r="AJ522" s="59" t="str">
        <f>IF(Table1[[#This Row],[Posting Date]]&lt;&gt;"",Table1[[#This Row],[Posting Date]],"")</f>
        <v/>
      </c>
      <c r="AK522" s="46"/>
      <c r="AL522" s="46" t="str">
        <f>IF(Table1[[#This Row],[Description]]&lt;&gt;"",Table1[[#This Row],[Description]],"")</f>
        <v/>
      </c>
      <c r="AM522" s="46" t="str">
        <f>IF(Table1[[#This Row],[Posting Date]]&lt;&gt;"",Table1[[#This Row],[Reference Number]],"")</f>
        <v/>
      </c>
      <c r="AN522" s="46" t="str">
        <f>TRIM(Table1[[#This Row],[Line '#]])</f>
        <v/>
      </c>
      <c r="AO522" s="46" t="str">
        <f>TRIM(Table1[[#This Row],[Account]])</f>
        <v/>
      </c>
      <c r="AP522" s="46" t="str">
        <f>IF(Table1[[#This Row],[Posting Date]]&lt;&gt;"",$D$5,"")</f>
        <v/>
      </c>
      <c r="AQ522" s="46" t="str">
        <f>TRIM(Table1[[#This Row],[Departments-Prgrams]])</f>
        <v/>
      </c>
      <c r="AR522" s="46" t="str">
        <f>TRIM(Table1[[#This Row],[Grant]])</f>
        <v/>
      </c>
      <c r="AS522" s="46" t="str">
        <f>TRIM(Table1[[#This Row],[Staff ID]])</f>
        <v/>
      </c>
      <c r="AT522" s="46" t="str">
        <f>IF(TRIM(Table1[[#This Row],[Budget Code]])=0,"",TRIM(Table1[[#This Row],[Budget Code]]))</f>
        <v/>
      </c>
      <c r="AU522" s="46" t="str">
        <f>IF(Table1[[#This Row],[Line Description]]&lt;&gt;"",Table1[[#This Row],[Line Description]],"")</f>
        <v/>
      </c>
      <c r="AV522" s="46" t="str">
        <f>IF(Table1[[#This Row],[Cur_Amount Debit]]&gt;0,ROUND(Table1[[#This Row],[Cur_Amount Debit]],2),"")</f>
        <v/>
      </c>
      <c r="AW522" s="46" t="str">
        <f>IF(Table1[[#This Row],[Cur_Amount Credit]]&gt;0,ROUND(Table1[[#This Row],[Cur_Amount Credit]],2),"")</f>
        <v/>
      </c>
      <c r="AX522" s="46" t="str">
        <f>LEFT(Table1[[#This Row],[Cur]],3)</f>
        <v/>
      </c>
      <c r="AY522" s="59"/>
      <c r="AZ522" s="46"/>
      <c r="BA522" s="46" t="str">
        <f>IF(Table1[[#This Row],[Cur]]&lt;&gt;"",IF(Table1[[#This Row],[Cur]]="USD","",ExchangeRate),"")</f>
        <v/>
      </c>
      <c r="BB522" s="46" t="str">
        <f>IF(Table1[[#This Row],[Grant]]&lt;&gt;"",VLOOKUP(Table1[[#This Row],[Grant]],Grants!B:D,3),"")</f>
        <v/>
      </c>
      <c r="BC522" s="46" t="str">
        <f>TRIM(Table1[[#This Row],[Vendor ID]])</f>
        <v/>
      </c>
      <c r="BD522">
        <f>IF(Table1[[#This Row],[Reference Number]]=Q521,BD521,BD521+1)</f>
        <v>0</v>
      </c>
    </row>
    <row r="523" spans="1:56" ht="11.25" customHeight="1" x14ac:dyDescent="0.25">
      <c r="A523" s="1"/>
      <c r="B523" s="88" t="str">
        <f>IF(Table1[[#This Row],[Posting Date]]&lt;&gt;"",IF(Table1[[#This Row],[Reference Number]]=Q522,B522+1,1),"")</f>
        <v/>
      </c>
      <c r="C523" s="61"/>
      <c r="D523" s="61"/>
      <c r="E523" s="138"/>
      <c r="F523" s="141" t="str">
        <f>IFERROR(IF(VLOOKUP(Table1[[#This Row],[Budget Code Description]],Dimentions!$X$6:$AC$139,2,FALSE)="","",VLOOKUP(Table1[[#This Row],[Budget Code Description]],Dimentions!$X$6:$AC$139,2,FALSE)),"")</f>
        <v/>
      </c>
      <c r="G523" s="141"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1" t="str">
        <f>IFERROR(VLOOKUP(Table1[[#This Row],[Budget Code Description]],Table6[#All],8,FALSE),"")</f>
        <v/>
      </c>
      <c r="L523" s="63"/>
      <c r="M523" s="65" t="str">
        <f>IFERROR(VLOOKUP(Table1[[#This Row],[Staff ID]],Table2[],2,FALSE),"")</f>
        <v/>
      </c>
      <c r="N523" s="209" t="str">
        <f>IFERROR(IF(VLOOKUP(Table1[[#This Row],[Budget Code Description]],Dimentions!$X$6:$AC$134,4,FALSE)="","",VLOOKUP(Table1[[#This Row],[Budget Code Description]],Dimentions!$X$6:$AC$134,4,FALSE)),"")</f>
        <v/>
      </c>
      <c r="O523" s="65" t="str">
        <f>IFERROR(VLOOKUP(Table1[[#This Row],[Vendor ID]],Table549[],2,FALSE),"")</f>
        <v/>
      </c>
      <c r="P523" s="63"/>
      <c r="Q523" s="141" t="str">
        <f>IF(Table1[[#This Row],[Posting Date]]&lt;&gt;"",$D$9,"")</f>
        <v/>
      </c>
      <c r="R523" s="157" t="str">
        <f>IF(Table1[[#This Row],[Posting Date]]&lt;&gt;"",$D$10,"")</f>
        <v/>
      </c>
      <c r="S523" s="66"/>
      <c r="T523" s="63"/>
      <c r="U523" s="67"/>
      <c r="V523" s="67"/>
      <c r="W523" s="67" t="str">
        <f t="shared" si="12"/>
        <v/>
      </c>
      <c r="X523" s="159" t="str">
        <f>IF(E523="","",(IF(Table1[[#This Row],[Cur]]="USD",Table1[[#This Row],[Cur_Amount Debit]],Table1[[#This Row],[Cur_Amount Debit]]/Table1[[#This Row],[Exchange Rate]])))</f>
        <v/>
      </c>
      <c r="Y523" s="159" t="str">
        <f>IF(E523="","",(IF(Table1[[#This Row],[Cur]]="USD",Table1[[#This Row],[Cur_Amount Credit]],Table1[[#This Row],[Cur_Amount Credit]]/ExchangeRate)))</f>
        <v/>
      </c>
      <c r="Z523" s="201" t="str">
        <f>IF(E523="","",(Table1[[#This Row],[Debit USD]]-Table1[[#This Row],[Credit USD]]))</f>
        <v/>
      </c>
      <c r="AA523" s="226"/>
      <c r="AB523" s="255"/>
      <c r="AC523" s="1"/>
      <c r="AD523" s="15"/>
      <c r="AE523" s="15" t="str">
        <f>IF(AND(OR(Table1[[#This Row],[Account]]="15030",Table1[[#This Row],[Account]]="15035",Table1[[#This Row],[Account]]="20150"),Table1[[#This Row],[Vendor ID]]=""),1,"")</f>
        <v/>
      </c>
      <c r="AF523" s="15"/>
      <c r="AG523" s="15"/>
      <c r="AH523" s="15"/>
      <c r="AI523" s="46" t="str">
        <f>IF(Table1[[#This Row],[Posting Date]]&lt;&gt;"","GJ-"&amp;CountryID,"")</f>
        <v/>
      </c>
      <c r="AJ523" s="59" t="str">
        <f>IF(Table1[[#This Row],[Posting Date]]&lt;&gt;"",Table1[[#This Row],[Posting Date]],"")</f>
        <v/>
      </c>
      <c r="AK523" s="46"/>
      <c r="AL523" s="46" t="str">
        <f>IF(Table1[[#This Row],[Description]]&lt;&gt;"",Table1[[#This Row],[Description]],"")</f>
        <v/>
      </c>
      <c r="AM523" s="46" t="str">
        <f>IF(Table1[[#This Row],[Posting Date]]&lt;&gt;"",Table1[[#This Row],[Reference Number]],"")</f>
        <v/>
      </c>
      <c r="AN523" s="46" t="str">
        <f>TRIM(Table1[[#This Row],[Line '#]])</f>
        <v/>
      </c>
      <c r="AO523" s="46" t="str">
        <f>TRIM(Table1[[#This Row],[Account]])</f>
        <v/>
      </c>
      <c r="AP523" s="46" t="str">
        <f>IF(Table1[[#This Row],[Posting Date]]&lt;&gt;"",$D$5,"")</f>
        <v/>
      </c>
      <c r="AQ523" s="46" t="str">
        <f>TRIM(Table1[[#This Row],[Departments-Prgrams]])</f>
        <v/>
      </c>
      <c r="AR523" s="46" t="str">
        <f>TRIM(Table1[[#This Row],[Grant]])</f>
        <v/>
      </c>
      <c r="AS523" s="46" t="str">
        <f>TRIM(Table1[[#This Row],[Staff ID]])</f>
        <v/>
      </c>
      <c r="AT523" s="46" t="str">
        <f>IF(TRIM(Table1[[#This Row],[Budget Code]])=0,"",TRIM(Table1[[#This Row],[Budget Code]]))</f>
        <v/>
      </c>
      <c r="AU523" s="46" t="str">
        <f>IF(Table1[[#This Row],[Line Description]]&lt;&gt;"",Table1[[#This Row],[Line Description]],"")</f>
        <v/>
      </c>
      <c r="AV523" s="46" t="str">
        <f>IF(Table1[[#This Row],[Cur_Amount Debit]]&gt;0,ROUND(Table1[[#This Row],[Cur_Amount Debit]],2),"")</f>
        <v/>
      </c>
      <c r="AW523" s="46" t="str">
        <f>IF(Table1[[#This Row],[Cur_Amount Credit]]&gt;0,ROUND(Table1[[#This Row],[Cur_Amount Credit]],2),"")</f>
        <v/>
      </c>
      <c r="AX523" s="46" t="str">
        <f>LEFT(Table1[[#This Row],[Cur]],3)</f>
        <v/>
      </c>
      <c r="AY523" s="59"/>
      <c r="AZ523" s="46"/>
      <c r="BA523" s="46" t="str">
        <f>IF(Table1[[#This Row],[Cur]]&lt;&gt;"",IF(Table1[[#This Row],[Cur]]="USD","",ExchangeRate),"")</f>
        <v/>
      </c>
      <c r="BB523" s="46" t="str">
        <f>IF(Table1[[#This Row],[Grant]]&lt;&gt;"",VLOOKUP(Table1[[#This Row],[Grant]],Grants!B:D,3),"")</f>
        <v/>
      </c>
      <c r="BC523" s="46" t="str">
        <f>TRIM(Table1[[#This Row],[Vendor ID]])</f>
        <v/>
      </c>
      <c r="BD523">
        <f>IF(Table1[[#This Row],[Reference Number]]=Q522,BD522,BD522+1)</f>
        <v>0</v>
      </c>
    </row>
    <row r="524" spans="1:56" ht="11.25" customHeight="1" x14ac:dyDescent="0.25">
      <c r="A524" s="1"/>
      <c r="B524" s="88" t="str">
        <f>IF(Table1[[#This Row],[Posting Date]]&lt;&gt;"",IF(Table1[[#This Row],[Reference Number]]=Q523,B523+1,1),"")</f>
        <v/>
      </c>
      <c r="C524" s="61"/>
      <c r="D524" s="61"/>
      <c r="E524" s="138"/>
      <c r="F524" s="141" t="str">
        <f>IFERROR(IF(VLOOKUP(Table1[[#This Row],[Budget Code Description]],Dimentions!$X$6:$AC$139,2,FALSE)="","",VLOOKUP(Table1[[#This Row],[Budget Code Description]],Dimentions!$X$6:$AC$139,2,FALSE)),"")</f>
        <v/>
      </c>
      <c r="G524" s="141"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1" t="str">
        <f>IFERROR(VLOOKUP(Table1[[#This Row],[Budget Code Description]],Table6[#All],8,FALSE),"")</f>
        <v/>
      </c>
      <c r="L524" s="63"/>
      <c r="M524" s="65" t="str">
        <f>IFERROR(VLOOKUP(Table1[[#This Row],[Staff ID]],Table2[],2,FALSE),"")</f>
        <v/>
      </c>
      <c r="N524" s="209" t="str">
        <f>IFERROR(IF(VLOOKUP(Table1[[#This Row],[Budget Code Description]],Dimentions!$X$6:$AC$134,4,FALSE)="","",VLOOKUP(Table1[[#This Row],[Budget Code Description]],Dimentions!$X$6:$AC$134,4,FALSE)),"")</f>
        <v/>
      </c>
      <c r="O524" s="65" t="str">
        <f>IFERROR(VLOOKUP(Table1[[#This Row],[Vendor ID]],Table549[],2,FALSE),"")</f>
        <v/>
      </c>
      <c r="P524" s="63"/>
      <c r="Q524" s="141" t="str">
        <f>IF(Table1[[#This Row],[Posting Date]]&lt;&gt;"",$D$9,"")</f>
        <v/>
      </c>
      <c r="R524" s="157" t="str">
        <f>IF(Table1[[#This Row],[Posting Date]]&lt;&gt;"",$D$10,"")</f>
        <v/>
      </c>
      <c r="S524" s="66"/>
      <c r="T524" s="63"/>
      <c r="U524" s="67"/>
      <c r="V524" s="67"/>
      <c r="W524" s="67" t="str">
        <f t="shared" si="12"/>
        <v/>
      </c>
      <c r="X524" s="159" t="str">
        <f>IF(E524="","",(IF(Table1[[#This Row],[Cur]]="USD",Table1[[#This Row],[Cur_Amount Debit]],Table1[[#This Row],[Cur_Amount Debit]]/Table1[[#This Row],[Exchange Rate]])))</f>
        <v/>
      </c>
      <c r="Y524" s="159" t="str">
        <f>IF(E524="","",(IF(Table1[[#This Row],[Cur]]="USD",Table1[[#This Row],[Cur_Amount Credit]],Table1[[#This Row],[Cur_Amount Credit]]/ExchangeRate)))</f>
        <v/>
      </c>
      <c r="Z524" s="201" t="str">
        <f>IF(E524="","",(Table1[[#This Row],[Debit USD]]-Table1[[#This Row],[Credit USD]]))</f>
        <v/>
      </c>
      <c r="AA524" s="226"/>
      <c r="AB524" s="255"/>
      <c r="AC524" s="1"/>
      <c r="AD524" s="15"/>
      <c r="AE524" s="15" t="str">
        <f>IF(AND(OR(Table1[[#This Row],[Account]]="15030",Table1[[#This Row],[Account]]="15035",Table1[[#This Row],[Account]]="20150"),Table1[[#This Row],[Vendor ID]]=""),1,"")</f>
        <v/>
      </c>
      <c r="AF524" s="15"/>
      <c r="AG524" s="15"/>
      <c r="AH524" s="15"/>
      <c r="AI524" s="46" t="str">
        <f>IF(Table1[[#This Row],[Posting Date]]&lt;&gt;"","GJ-"&amp;CountryID,"")</f>
        <v/>
      </c>
      <c r="AJ524" s="59" t="str">
        <f>IF(Table1[[#This Row],[Posting Date]]&lt;&gt;"",Table1[[#This Row],[Posting Date]],"")</f>
        <v/>
      </c>
      <c r="AK524" s="46"/>
      <c r="AL524" s="46" t="str">
        <f>IF(Table1[[#This Row],[Description]]&lt;&gt;"",Table1[[#This Row],[Description]],"")</f>
        <v/>
      </c>
      <c r="AM524" s="46" t="str">
        <f>IF(Table1[[#This Row],[Posting Date]]&lt;&gt;"",Table1[[#This Row],[Reference Number]],"")</f>
        <v/>
      </c>
      <c r="AN524" s="46" t="str">
        <f>TRIM(Table1[[#This Row],[Line '#]])</f>
        <v/>
      </c>
      <c r="AO524" s="46" t="str">
        <f>TRIM(Table1[[#This Row],[Account]])</f>
        <v/>
      </c>
      <c r="AP524" s="46" t="str">
        <f>IF(Table1[[#This Row],[Posting Date]]&lt;&gt;"",$D$5,"")</f>
        <v/>
      </c>
      <c r="AQ524" s="46" t="str">
        <f>TRIM(Table1[[#This Row],[Departments-Prgrams]])</f>
        <v/>
      </c>
      <c r="AR524" s="46" t="str">
        <f>TRIM(Table1[[#This Row],[Grant]])</f>
        <v/>
      </c>
      <c r="AS524" s="46" t="str">
        <f>TRIM(Table1[[#This Row],[Staff ID]])</f>
        <v/>
      </c>
      <c r="AT524" s="46" t="str">
        <f>IF(TRIM(Table1[[#This Row],[Budget Code]])=0,"",TRIM(Table1[[#This Row],[Budget Code]]))</f>
        <v/>
      </c>
      <c r="AU524" s="46" t="str">
        <f>IF(Table1[[#This Row],[Line Description]]&lt;&gt;"",Table1[[#This Row],[Line Description]],"")</f>
        <v/>
      </c>
      <c r="AV524" s="46" t="str">
        <f>IF(Table1[[#This Row],[Cur_Amount Debit]]&gt;0,ROUND(Table1[[#This Row],[Cur_Amount Debit]],2),"")</f>
        <v/>
      </c>
      <c r="AW524" s="46" t="str">
        <f>IF(Table1[[#This Row],[Cur_Amount Credit]]&gt;0,ROUND(Table1[[#This Row],[Cur_Amount Credit]],2),"")</f>
        <v/>
      </c>
      <c r="AX524" s="46" t="str">
        <f>LEFT(Table1[[#This Row],[Cur]],3)</f>
        <v/>
      </c>
      <c r="AY524" s="59"/>
      <c r="AZ524" s="46"/>
      <c r="BA524" s="46" t="str">
        <f>IF(Table1[[#This Row],[Cur]]&lt;&gt;"",IF(Table1[[#This Row],[Cur]]="USD","",ExchangeRate),"")</f>
        <v/>
      </c>
      <c r="BB524" s="46" t="str">
        <f>IF(Table1[[#This Row],[Grant]]&lt;&gt;"",VLOOKUP(Table1[[#This Row],[Grant]],Grants!B:D,3),"")</f>
        <v/>
      </c>
      <c r="BC524" s="46" t="str">
        <f>TRIM(Table1[[#This Row],[Vendor ID]])</f>
        <v/>
      </c>
      <c r="BD524">
        <f>IF(Table1[[#This Row],[Reference Number]]=Q523,BD523,BD523+1)</f>
        <v>0</v>
      </c>
    </row>
    <row r="525" spans="1:56" ht="11.25" customHeight="1" x14ac:dyDescent="0.25">
      <c r="A525" s="1"/>
      <c r="B525" s="88" t="str">
        <f>IF(Table1[[#This Row],[Posting Date]]&lt;&gt;"",IF(Table1[[#This Row],[Reference Number]]=Q524,B524+1,1),"")</f>
        <v/>
      </c>
      <c r="C525" s="61"/>
      <c r="D525" s="61"/>
      <c r="E525" s="138"/>
      <c r="F525" s="141" t="str">
        <f>IFERROR(IF(VLOOKUP(Table1[[#This Row],[Budget Code Description]],Dimentions!$X$6:$AC$139,2,FALSE)="","",VLOOKUP(Table1[[#This Row],[Budget Code Description]],Dimentions!$X$6:$AC$139,2,FALSE)),"")</f>
        <v/>
      </c>
      <c r="G525" s="141"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1" t="str">
        <f>IFERROR(VLOOKUP(Table1[[#This Row],[Budget Code Description]],Table6[#All],8,FALSE),"")</f>
        <v/>
      </c>
      <c r="L525" s="63"/>
      <c r="M525" s="65" t="str">
        <f>IFERROR(VLOOKUP(Table1[[#This Row],[Staff ID]],Table2[],2,FALSE),"")</f>
        <v/>
      </c>
      <c r="N525" s="209" t="str">
        <f>IFERROR(IF(VLOOKUP(Table1[[#This Row],[Budget Code Description]],Dimentions!$X$6:$AC$134,4,FALSE)="","",VLOOKUP(Table1[[#This Row],[Budget Code Description]],Dimentions!$X$6:$AC$134,4,FALSE)),"")</f>
        <v/>
      </c>
      <c r="O525" s="65" t="str">
        <f>IFERROR(VLOOKUP(Table1[[#This Row],[Vendor ID]],Table549[],2,FALSE),"")</f>
        <v/>
      </c>
      <c r="P525" s="63"/>
      <c r="Q525" s="141" t="str">
        <f>IF(Table1[[#This Row],[Posting Date]]&lt;&gt;"",$D$9,"")</f>
        <v/>
      </c>
      <c r="R525" s="157" t="str">
        <f>IF(Table1[[#This Row],[Posting Date]]&lt;&gt;"",$D$10,"")</f>
        <v/>
      </c>
      <c r="S525" s="66"/>
      <c r="T525" s="63"/>
      <c r="U525" s="67"/>
      <c r="V525" s="67"/>
      <c r="W525" s="67" t="str">
        <f t="shared" si="12"/>
        <v/>
      </c>
      <c r="X525" s="159" t="str">
        <f>IF(E525="","",(IF(Table1[[#This Row],[Cur]]="USD",Table1[[#This Row],[Cur_Amount Debit]],Table1[[#This Row],[Cur_Amount Debit]]/Table1[[#This Row],[Exchange Rate]])))</f>
        <v/>
      </c>
      <c r="Y525" s="159" t="str">
        <f>IF(E525="","",(IF(Table1[[#This Row],[Cur]]="USD",Table1[[#This Row],[Cur_Amount Credit]],Table1[[#This Row],[Cur_Amount Credit]]/ExchangeRate)))</f>
        <v/>
      </c>
      <c r="Z525" s="201" t="str">
        <f>IF(E525="","",(Table1[[#This Row],[Debit USD]]-Table1[[#This Row],[Credit USD]]))</f>
        <v/>
      </c>
      <c r="AA525" s="226"/>
      <c r="AB525" s="255"/>
      <c r="AC525" s="1"/>
      <c r="AD525" s="15"/>
      <c r="AE525" s="15" t="str">
        <f>IF(AND(OR(Table1[[#This Row],[Account]]="15030",Table1[[#This Row],[Account]]="15035",Table1[[#This Row],[Account]]="20150"),Table1[[#This Row],[Vendor ID]]=""),1,"")</f>
        <v/>
      </c>
      <c r="AF525" s="15"/>
      <c r="AG525" s="15"/>
      <c r="AH525" s="15"/>
      <c r="AI525" s="46" t="str">
        <f>IF(Table1[[#This Row],[Posting Date]]&lt;&gt;"","GJ-"&amp;CountryID,"")</f>
        <v/>
      </c>
      <c r="AJ525" s="59" t="str">
        <f>IF(Table1[[#This Row],[Posting Date]]&lt;&gt;"",Table1[[#This Row],[Posting Date]],"")</f>
        <v/>
      </c>
      <c r="AK525" s="46"/>
      <c r="AL525" s="46" t="str">
        <f>IF(Table1[[#This Row],[Description]]&lt;&gt;"",Table1[[#This Row],[Description]],"")</f>
        <v/>
      </c>
      <c r="AM525" s="46" t="str">
        <f>IF(Table1[[#This Row],[Posting Date]]&lt;&gt;"",Table1[[#This Row],[Reference Number]],"")</f>
        <v/>
      </c>
      <c r="AN525" s="46" t="str">
        <f>TRIM(Table1[[#This Row],[Line '#]])</f>
        <v/>
      </c>
      <c r="AO525" s="46" t="str">
        <f>TRIM(Table1[[#This Row],[Account]])</f>
        <v/>
      </c>
      <c r="AP525" s="46" t="str">
        <f>IF(Table1[[#This Row],[Posting Date]]&lt;&gt;"",$D$5,"")</f>
        <v/>
      </c>
      <c r="AQ525" s="46" t="str">
        <f>TRIM(Table1[[#This Row],[Departments-Prgrams]])</f>
        <v/>
      </c>
      <c r="AR525" s="46" t="str">
        <f>TRIM(Table1[[#This Row],[Grant]])</f>
        <v/>
      </c>
      <c r="AS525" s="46" t="str">
        <f>TRIM(Table1[[#This Row],[Staff ID]])</f>
        <v/>
      </c>
      <c r="AT525" s="46" t="str">
        <f>IF(TRIM(Table1[[#This Row],[Budget Code]])=0,"",TRIM(Table1[[#This Row],[Budget Code]]))</f>
        <v/>
      </c>
      <c r="AU525" s="46" t="str">
        <f>IF(Table1[[#This Row],[Line Description]]&lt;&gt;"",Table1[[#This Row],[Line Description]],"")</f>
        <v/>
      </c>
      <c r="AV525" s="46" t="str">
        <f>IF(Table1[[#This Row],[Cur_Amount Debit]]&gt;0,ROUND(Table1[[#This Row],[Cur_Amount Debit]],2),"")</f>
        <v/>
      </c>
      <c r="AW525" s="46" t="str">
        <f>IF(Table1[[#This Row],[Cur_Amount Credit]]&gt;0,ROUND(Table1[[#This Row],[Cur_Amount Credit]],2),"")</f>
        <v/>
      </c>
      <c r="AX525" s="46" t="str">
        <f>LEFT(Table1[[#This Row],[Cur]],3)</f>
        <v/>
      </c>
      <c r="AY525" s="59"/>
      <c r="AZ525" s="46"/>
      <c r="BA525" s="46" t="str">
        <f>IF(Table1[[#This Row],[Cur]]&lt;&gt;"",IF(Table1[[#This Row],[Cur]]="USD","",ExchangeRate),"")</f>
        <v/>
      </c>
      <c r="BB525" s="46" t="str">
        <f>IF(Table1[[#This Row],[Grant]]&lt;&gt;"",VLOOKUP(Table1[[#This Row],[Grant]],Grants!B:D,3),"")</f>
        <v/>
      </c>
      <c r="BC525" s="46" t="str">
        <f>TRIM(Table1[[#This Row],[Vendor ID]])</f>
        <v/>
      </c>
      <c r="BD525">
        <f>IF(Table1[[#This Row],[Reference Number]]=Q524,BD524,BD524+1)</f>
        <v>0</v>
      </c>
    </row>
    <row r="526" spans="1:56" ht="11.25" customHeight="1" x14ac:dyDescent="0.25">
      <c r="A526" s="1"/>
      <c r="B526" s="88" t="str">
        <f>IF(Table1[[#This Row],[Posting Date]]&lt;&gt;"",IF(Table1[[#This Row],[Reference Number]]=Q525,B525+1,1),"")</f>
        <v/>
      </c>
      <c r="C526" s="61"/>
      <c r="D526" s="61"/>
      <c r="E526" s="138"/>
      <c r="F526" s="141" t="str">
        <f>IFERROR(IF(VLOOKUP(Table1[[#This Row],[Budget Code Description]],Dimentions!$X$6:$AC$139,2,FALSE)="","",VLOOKUP(Table1[[#This Row],[Budget Code Description]],Dimentions!$X$6:$AC$139,2,FALSE)),"")</f>
        <v/>
      </c>
      <c r="G526" s="141"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1" t="str">
        <f>IFERROR(VLOOKUP(Table1[[#This Row],[Budget Code Description]],Table6[#All],8,FALSE),"")</f>
        <v/>
      </c>
      <c r="L526" s="63"/>
      <c r="M526" s="65" t="str">
        <f>IFERROR(VLOOKUP(Table1[[#This Row],[Staff ID]],Table2[],2,FALSE),"")</f>
        <v/>
      </c>
      <c r="N526" s="209" t="str">
        <f>IFERROR(IF(VLOOKUP(Table1[[#This Row],[Budget Code Description]],Dimentions!$X$6:$AC$134,4,FALSE)="","",VLOOKUP(Table1[[#This Row],[Budget Code Description]],Dimentions!$X$6:$AC$134,4,FALSE)),"")</f>
        <v/>
      </c>
      <c r="O526" s="65" t="str">
        <f>IFERROR(VLOOKUP(Table1[[#This Row],[Vendor ID]],Table549[],2,FALSE),"")</f>
        <v/>
      </c>
      <c r="P526" s="63"/>
      <c r="Q526" s="141" t="str">
        <f>IF(Table1[[#This Row],[Posting Date]]&lt;&gt;"",$D$9,"")</f>
        <v/>
      </c>
      <c r="R526" s="157" t="str">
        <f>IF(Table1[[#This Row],[Posting Date]]&lt;&gt;"",$D$10,"")</f>
        <v/>
      </c>
      <c r="S526" s="66"/>
      <c r="T526" s="63"/>
      <c r="U526" s="67"/>
      <c r="V526" s="67"/>
      <c r="W526" s="67" t="str">
        <f t="shared" si="12"/>
        <v/>
      </c>
      <c r="X526" s="159" t="str">
        <f>IF(E526="","",(IF(Table1[[#This Row],[Cur]]="USD",Table1[[#This Row],[Cur_Amount Debit]],Table1[[#This Row],[Cur_Amount Debit]]/Table1[[#This Row],[Exchange Rate]])))</f>
        <v/>
      </c>
      <c r="Y526" s="159" t="str">
        <f>IF(E526="","",(IF(Table1[[#This Row],[Cur]]="USD",Table1[[#This Row],[Cur_Amount Credit]],Table1[[#This Row],[Cur_Amount Credit]]/ExchangeRate)))</f>
        <v/>
      </c>
      <c r="Z526" s="201" t="str">
        <f>IF(E526="","",(Table1[[#This Row],[Debit USD]]-Table1[[#This Row],[Credit USD]]))</f>
        <v/>
      </c>
      <c r="AA526" s="226"/>
      <c r="AB526" s="255"/>
      <c r="AC526" s="1"/>
      <c r="AD526" s="15"/>
      <c r="AE526" s="15" t="str">
        <f>IF(AND(OR(Table1[[#This Row],[Account]]="15030",Table1[[#This Row],[Account]]="15035",Table1[[#This Row],[Account]]="20150"),Table1[[#This Row],[Vendor ID]]=""),1,"")</f>
        <v/>
      </c>
      <c r="AF526" s="15"/>
      <c r="AG526" s="15"/>
      <c r="AH526" s="15"/>
      <c r="AI526" s="46" t="str">
        <f>IF(Table1[[#This Row],[Posting Date]]&lt;&gt;"","GJ-"&amp;CountryID,"")</f>
        <v/>
      </c>
      <c r="AJ526" s="59" t="str">
        <f>IF(Table1[[#This Row],[Posting Date]]&lt;&gt;"",Table1[[#This Row],[Posting Date]],"")</f>
        <v/>
      </c>
      <c r="AK526" s="46"/>
      <c r="AL526" s="46" t="str">
        <f>IF(Table1[[#This Row],[Description]]&lt;&gt;"",Table1[[#This Row],[Description]],"")</f>
        <v/>
      </c>
      <c r="AM526" s="46" t="str">
        <f>IF(Table1[[#This Row],[Posting Date]]&lt;&gt;"",Table1[[#This Row],[Reference Number]],"")</f>
        <v/>
      </c>
      <c r="AN526" s="46" t="str">
        <f>TRIM(Table1[[#This Row],[Line '#]])</f>
        <v/>
      </c>
      <c r="AO526" s="46" t="str">
        <f>TRIM(Table1[[#This Row],[Account]])</f>
        <v/>
      </c>
      <c r="AP526" s="46" t="str">
        <f>IF(Table1[[#This Row],[Posting Date]]&lt;&gt;"",$D$5,"")</f>
        <v/>
      </c>
      <c r="AQ526" s="46" t="str">
        <f>TRIM(Table1[[#This Row],[Departments-Prgrams]])</f>
        <v/>
      </c>
      <c r="AR526" s="46" t="str">
        <f>TRIM(Table1[[#This Row],[Grant]])</f>
        <v/>
      </c>
      <c r="AS526" s="46" t="str">
        <f>TRIM(Table1[[#This Row],[Staff ID]])</f>
        <v/>
      </c>
      <c r="AT526" s="46" t="str">
        <f>IF(TRIM(Table1[[#This Row],[Budget Code]])=0,"",TRIM(Table1[[#This Row],[Budget Code]]))</f>
        <v/>
      </c>
      <c r="AU526" s="46" t="str">
        <f>IF(Table1[[#This Row],[Line Description]]&lt;&gt;"",Table1[[#This Row],[Line Description]],"")</f>
        <v/>
      </c>
      <c r="AV526" s="46" t="str">
        <f>IF(Table1[[#This Row],[Cur_Amount Debit]]&gt;0,ROUND(Table1[[#This Row],[Cur_Amount Debit]],2),"")</f>
        <v/>
      </c>
      <c r="AW526" s="46" t="str">
        <f>IF(Table1[[#This Row],[Cur_Amount Credit]]&gt;0,ROUND(Table1[[#This Row],[Cur_Amount Credit]],2),"")</f>
        <v/>
      </c>
      <c r="AX526" s="46" t="str">
        <f>LEFT(Table1[[#This Row],[Cur]],3)</f>
        <v/>
      </c>
      <c r="AY526" s="59"/>
      <c r="AZ526" s="46"/>
      <c r="BA526" s="46" t="str">
        <f>IF(Table1[[#This Row],[Cur]]&lt;&gt;"",IF(Table1[[#This Row],[Cur]]="USD","",ExchangeRate),"")</f>
        <v/>
      </c>
      <c r="BB526" s="46" t="str">
        <f>IF(Table1[[#This Row],[Grant]]&lt;&gt;"",VLOOKUP(Table1[[#This Row],[Grant]],Grants!B:D,3),"")</f>
        <v/>
      </c>
      <c r="BC526" s="46" t="str">
        <f>TRIM(Table1[[#This Row],[Vendor ID]])</f>
        <v/>
      </c>
      <c r="BD526">
        <f>IF(Table1[[#This Row],[Reference Number]]=Q525,BD525,BD525+1)</f>
        <v>0</v>
      </c>
    </row>
    <row r="527" spans="1:56" ht="11.25" customHeight="1" x14ac:dyDescent="0.25">
      <c r="A527" s="1"/>
      <c r="B527" s="88" t="str">
        <f>IF(Table1[[#This Row],[Posting Date]]&lt;&gt;"",IF(Table1[[#This Row],[Reference Number]]=Q526,B526+1,1),"")</f>
        <v/>
      </c>
      <c r="C527" s="61"/>
      <c r="D527" s="61"/>
      <c r="E527" s="138"/>
      <c r="F527" s="141" t="str">
        <f>IFERROR(IF(VLOOKUP(Table1[[#This Row],[Budget Code Description]],Dimentions!$X$6:$AC$139,2,FALSE)="","",VLOOKUP(Table1[[#This Row],[Budget Code Description]],Dimentions!$X$6:$AC$139,2,FALSE)),"")</f>
        <v/>
      </c>
      <c r="G527" s="141"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1" t="str">
        <f>IFERROR(VLOOKUP(Table1[[#This Row],[Budget Code Description]],Table6[#All],8,FALSE),"")</f>
        <v/>
      </c>
      <c r="L527" s="63"/>
      <c r="M527" s="65" t="str">
        <f>IFERROR(VLOOKUP(Table1[[#This Row],[Staff ID]],Table2[],2,FALSE),"")</f>
        <v/>
      </c>
      <c r="N527" s="209" t="str">
        <f>IFERROR(IF(VLOOKUP(Table1[[#This Row],[Budget Code Description]],Dimentions!$X$6:$AC$134,4,FALSE)="","",VLOOKUP(Table1[[#This Row],[Budget Code Description]],Dimentions!$X$6:$AC$134,4,FALSE)),"")</f>
        <v/>
      </c>
      <c r="O527" s="65" t="str">
        <f>IFERROR(VLOOKUP(Table1[[#This Row],[Vendor ID]],Table549[],2,FALSE),"")</f>
        <v/>
      </c>
      <c r="P527" s="63"/>
      <c r="Q527" s="141" t="str">
        <f>IF(Table1[[#This Row],[Posting Date]]&lt;&gt;"",$D$9,"")</f>
        <v/>
      </c>
      <c r="R527" s="157" t="str">
        <f>IF(Table1[[#This Row],[Posting Date]]&lt;&gt;"",$D$10,"")</f>
        <v/>
      </c>
      <c r="S527" s="66"/>
      <c r="T527" s="63"/>
      <c r="U527" s="67"/>
      <c r="V527" s="67"/>
      <c r="W527" s="67" t="str">
        <f t="shared" si="12"/>
        <v/>
      </c>
      <c r="X527" s="159" t="str">
        <f>IF(E527="","",(IF(Table1[[#This Row],[Cur]]="USD",Table1[[#This Row],[Cur_Amount Debit]],Table1[[#This Row],[Cur_Amount Debit]]/Table1[[#This Row],[Exchange Rate]])))</f>
        <v/>
      </c>
      <c r="Y527" s="159" t="str">
        <f>IF(E527="","",(IF(Table1[[#This Row],[Cur]]="USD",Table1[[#This Row],[Cur_Amount Credit]],Table1[[#This Row],[Cur_Amount Credit]]/ExchangeRate)))</f>
        <v/>
      </c>
      <c r="Z527" s="201" t="str">
        <f>IF(E527="","",(Table1[[#This Row],[Debit USD]]-Table1[[#This Row],[Credit USD]]))</f>
        <v/>
      </c>
      <c r="AA527" s="226"/>
      <c r="AB527" s="255"/>
      <c r="AC527" s="1"/>
      <c r="AD527" s="15"/>
      <c r="AE527" s="15" t="str">
        <f>IF(AND(OR(Table1[[#This Row],[Account]]="15030",Table1[[#This Row],[Account]]="15035",Table1[[#This Row],[Account]]="20150"),Table1[[#This Row],[Vendor ID]]=""),1,"")</f>
        <v/>
      </c>
      <c r="AF527" s="15"/>
      <c r="AG527" s="15"/>
      <c r="AH527" s="15"/>
      <c r="AI527" s="46" t="str">
        <f>IF(Table1[[#This Row],[Posting Date]]&lt;&gt;"","GJ-"&amp;CountryID,"")</f>
        <v/>
      </c>
      <c r="AJ527" s="59" t="str">
        <f>IF(Table1[[#This Row],[Posting Date]]&lt;&gt;"",Table1[[#This Row],[Posting Date]],"")</f>
        <v/>
      </c>
      <c r="AK527" s="46"/>
      <c r="AL527" s="46" t="str">
        <f>IF(Table1[[#This Row],[Description]]&lt;&gt;"",Table1[[#This Row],[Description]],"")</f>
        <v/>
      </c>
      <c r="AM527" s="46" t="str">
        <f>IF(Table1[[#This Row],[Posting Date]]&lt;&gt;"",Table1[[#This Row],[Reference Number]],"")</f>
        <v/>
      </c>
      <c r="AN527" s="46" t="str">
        <f>TRIM(Table1[[#This Row],[Line '#]])</f>
        <v/>
      </c>
      <c r="AO527" s="46" t="str">
        <f>TRIM(Table1[[#This Row],[Account]])</f>
        <v/>
      </c>
      <c r="AP527" s="46" t="str">
        <f>IF(Table1[[#This Row],[Posting Date]]&lt;&gt;"",$D$5,"")</f>
        <v/>
      </c>
      <c r="AQ527" s="46" t="str">
        <f>TRIM(Table1[[#This Row],[Departments-Prgrams]])</f>
        <v/>
      </c>
      <c r="AR527" s="46" t="str">
        <f>TRIM(Table1[[#This Row],[Grant]])</f>
        <v/>
      </c>
      <c r="AS527" s="46" t="str">
        <f>TRIM(Table1[[#This Row],[Staff ID]])</f>
        <v/>
      </c>
      <c r="AT527" s="46" t="str">
        <f>IF(TRIM(Table1[[#This Row],[Budget Code]])=0,"",TRIM(Table1[[#This Row],[Budget Code]]))</f>
        <v/>
      </c>
      <c r="AU527" s="46" t="str">
        <f>IF(Table1[[#This Row],[Line Description]]&lt;&gt;"",Table1[[#This Row],[Line Description]],"")</f>
        <v/>
      </c>
      <c r="AV527" s="46" t="str">
        <f>IF(Table1[[#This Row],[Cur_Amount Debit]]&gt;0,ROUND(Table1[[#This Row],[Cur_Amount Debit]],2),"")</f>
        <v/>
      </c>
      <c r="AW527" s="46" t="str">
        <f>IF(Table1[[#This Row],[Cur_Amount Credit]]&gt;0,ROUND(Table1[[#This Row],[Cur_Amount Credit]],2),"")</f>
        <v/>
      </c>
      <c r="AX527" s="46" t="str">
        <f>LEFT(Table1[[#This Row],[Cur]],3)</f>
        <v/>
      </c>
      <c r="AY527" s="59"/>
      <c r="AZ527" s="46"/>
      <c r="BA527" s="46" t="str">
        <f>IF(Table1[[#This Row],[Cur]]&lt;&gt;"",IF(Table1[[#This Row],[Cur]]="USD","",ExchangeRate),"")</f>
        <v/>
      </c>
      <c r="BB527" s="46" t="str">
        <f>IF(Table1[[#This Row],[Grant]]&lt;&gt;"",VLOOKUP(Table1[[#This Row],[Grant]],Grants!B:D,3),"")</f>
        <v/>
      </c>
      <c r="BC527" s="46" t="str">
        <f>TRIM(Table1[[#This Row],[Vendor ID]])</f>
        <v/>
      </c>
      <c r="BD527">
        <f>IF(Table1[[#This Row],[Reference Number]]=Q526,BD526,BD526+1)</f>
        <v>0</v>
      </c>
    </row>
    <row r="528" spans="1:56" ht="11.25" customHeight="1" x14ac:dyDescent="0.25">
      <c r="A528" s="1"/>
      <c r="B528" s="88" t="str">
        <f>IF(Table1[[#This Row],[Posting Date]]&lt;&gt;"",IF(Table1[[#This Row],[Reference Number]]=Q527,B527+1,1),"")</f>
        <v/>
      </c>
      <c r="C528" s="61"/>
      <c r="D528" s="61"/>
      <c r="E528" s="138"/>
      <c r="F528" s="141" t="str">
        <f>IFERROR(IF(VLOOKUP(Table1[[#This Row],[Budget Code Description]],Dimentions!$X$6:$AC$139,2,FALSE)="","",VLOOKUP(Table1[[#This Row],[Budget Code Description]],Dimentions!$X$6:$AC$139,2,FALSE)),"")</f>
        <v/>
      </c>
      <c r="G528" s="141"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1" t="str">
        <f>IFERROR(VLOOKUP(Table1[[#This Row],[Budget Code Description]],Table6[#All],8,FALSE),"")</f>
        <v/>
      </c>
      <c r="L528" s="63"/>
      <c r="M528" s="65" t="str">
        <f>IFERROR(VLOOKUP(Table1[[#This Row],[Staff ID]],Table2[],2,FALSE),"")</f>
        <v/>
      </c>
      <c r="N528" s="209" t="str">
        <f>IFERROR(IF(VLOOKUP(Table1[[#This Row],[Budget Code Description]],Dimentions!$X$6:$AC$134,4,FALSE)="","",VLOOKUP(Table1[[#This Row],[Budget Code Description]],Dimentions!$X$6:$AC$134,4,FALSE)),"")</f>
        <v/>
      </c>
      <c r="O528" s="65" t="str">
        <f>IFERROR(VLOOKUP(Table1[[#This Row],[Vendor ID]],Table549[],2,FALSE),"")</f>
        <v/>
      </c>
      <c r="P528" s="63"/>
      <c r="Q528" s="141" t="str">
        <f>IF(Table1[[#This Row],[Posting Date]]&lt;&gt;"",$D$9,"")</f>
        <v/>
      </c>
      <c r="R528" s="157" t="str">
        <f>IF(Table1[[#This Row],[Posting Date]]&lt;&gt;"",$D$10,"")</f>
        <v/>
      </c>
      <c r="S528" s="66"/>
      <c r="T528" s="63"/>
      <c r="U528" s="67"/>
      <c r="V528" s="67"/>
      <c r="W528" s="67" t="str">
        <f t="shared" si="12"/>
        <v/>
      </c>
      <c r="X528" s="159" t="str">
        <f>IF(E528="","",(IF(Table1[[#This Row],[Cur]]="USD",Table1[[#This Row],[Cur_Amount Debit]],Table1[[#This Row],[Cur_Amount Debit]]/Table1[[#This Row],[Exchange Rate]])))</f>
        <v/>
      </c>
      <c r="Y528" s="159" t="str">
        <f>IF(E528="","",(IF(Table1[[#This Row],[Cur]]="USD",Table1[[#This Row],[Cur_Amount Credit]],Table1[[#This Row],[Cur_Amount Credit]]/ExchangeRate)))</f>
        <v/>
      </c>
      <c r="Z528" s="201" t="str">
        <f>IF(E528="","",(Table1[[#This Row],[Debit USD]]-Table1[[#This Row],[Credit USD]]))</f>
        <v/>
      </c>
      <c r="AA528" s="226"/>
      <c r="AB528" s="255"/>
      <c r="AC528" s="1"/>
      <c r="AD528" s="15"/>
      <c r="AE528" s="15" t="str">
        <f>IF(AND(OR(Table1[[#This Row],[Account]]="15030",Table1[[#This Row],[Account]]="15035",Table1[[#This Row],[Account]]="20150"),Table1[[#This Row],[Vendor ID]]=""),1,"")</f>
        <v/>
      </c>
      <c r="AF528" s="15"/>
      <c r="AG528" s="15"/>
      <c r="AH528" s="15"/>
      <c r="AI528" s="46" t="str">
        <f>IF(Table1[[#This Row],[Posting Date]]&lt;&gt;"","GJ-"&amp;CountryID,"")</f>
        <v/>
      </c>
      <c r="AJ528" s="59" t="str">
        <f>IF(Table1[[#This Row],[Posting Date]]&lt;&gt;"",Table1[[#This Row],[Posting Date]],"")</f>
        <v/>
      </c>
      <c r="AK528" s="46"/>
      <c r="AL528" s="46" t="str">
        <f>IF(Table1[[#This Row],[Description]]&lt;&gt;"",Table1[[#This Row],[Description]],"")</f>
        <v/>
      </c>
      <c r="AM528" s="46" t="str">
        <f>IF(Table1[[#This Row],[Posting Date]]&lt;&gt;"",Table1[[#This Row],[Reference Number]],"")</f>
        <v/>
      </c>
      <c r="AN528" s="46" t="str">
        <f>TRIM(Table1[[#This Row],[Line '#]])</f>
        <v/>
      </c>
      <c r="AO528" s="46" t="str">
        <f>TRIM(Table1[[#This Row],[Account]])</f>
        <v/>
      </c>
      <c r="AP528" s="46" t="str">
        <f>IF(Table1[[#This Row],[Posting Date]]&lt;&gt;"",$D$5,"")</f>
        <v/>
      </c>
      <c r="AQ528" s="46" t="str">
        <f>TRIM(Table1[[#This Row],[Departments-Prgrams]])</f>
        <v/>
      </c>
      <c r="AR528" s="46" t="str">
        <f>TRIM(Table1[[#This Row],[Grant]])</f>
        <v/>
      </c>
      <c r="AS528" s="46" t="str">
        <f>TRIM(Table1[[#This Row],[Staff ID]])</f>
        <v/>
      </c>
      <c r="AT528" s="46" t="str">
        <f>IF(TRIM(Table1[[#This Row],[Budget Code]])=0,"",TRIM(Table1[[#This Row],[Budget Code]]))</f>
        <v/>
      </c>
      <c r="AU528" s="46" t="str">
        <f>IF(Table1[[#This Row],[Line Description]]&lt;&gt;"",Table1[[#This Row],[Line Description]],"")</f>
        <v/>
      </c>
      <c r="AV528" s="46" t="str">
        <f>IF(Table1[[#This Row],[Cur_Amount Debit]]&gt;0,ROUND(Table1[[#This Row],[Cur_Amount Debit]],2),"")</f>
        <v/>
      </c>
      <c r="AW528" s="46" t="str">
        <f>IF(Table1[[#This Row],[Cur_Amount Credit]]&gt;0,ROUND(Table1[[#This Row],[Cur_Amount Credit]],2),"")</f>
        <v/>
      </c>
      <c r="AX528" s="46" t="str">
        <f>LEFT(Table1[[#This Row],[Cur]],3)</f>
        <v/>
      </c>
      <c r="AY528" s="59"/>
      <c r="AZ528" s="46"/>
      <c r="BA528" s="46" t="str">
        <f>IF(Table1[[#This Row],[Cur]]&lt;&gt;"",IF(Table1[[#This Row],[Cur]]="USD","",ExchangeRate),"")</f>
        <v/>
      </c>
      <c r="BB528" s="46" t="str">
        <f>IF(Table1[[#This Row],[Grant]]&lt;&gt;"",VLOOKUP(Table1[[#This Row],[Grant]],Grants!B:D,3),"")</f>
        <v/>
      </c>
      <c r="BC528" s="46" t="str">
        <f>TRIM(Table1[[#This Row],[Vendor ID]])</f>
        <v/>
      </c>
      <c r="BD528">
        <f>IF(Table1[[#This Row],[Reference Number]]=Q527,BD527,BD527+1)</f>
        <v>0</v>
      </c>
    </row>
    <row r="529" spans="1:56" ht="11.25" customHeight="1" x14ac:dyDescent="0.25">
      <c r="A529" s="1"/>
      <c r="B529" s="88" t="str">
        <f>IF(Table1[[#This Row],[Posting Date]]&lt;&gt;"",IF(Table1[[#This Row],[Reference Number]]=Q528,B528+1,1),"")</f>
        <v/>
      </c>
      <c r="C529" s="61"/>
      <c r="D529" s="61"/>
      <c r="E529" s="138"/>
      <c r="F529" s="141" t="str">
        <f>IFERROR(IF(VLOOKUP(Table1[[#This Row],[Budget Code Description]],Dimentions!$X$6:$AC$139,2,FALSE)="","",VLOOKUP(Table1[[#This Row],[Budget Code Description]],Dimentions!$X$6:$AC$139,2,FALSE)),"")</f>
        <v/>
      </c>
      <c r="G529" s="141"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1" t="str">
        <f>IFERROR(VLOOKUP(Table1[[#This Row],[Budget Code Description]],Table6[#All],8,FALSE),"")</f>
        <v/>
      </c>
      <c r="L529" s="63"/>
      <c r="M529" s="65" t="str">
        <f>IFERROR(VLOOKUP(Table1[[#This Row],[Staff ID]],Table2[],2,FALSE),"")</f>
        <v/>
      </c>
      <c r="N529" s="209" t="str">
        <f>IFERROR(IF(VLOOKUP(Table1[[#This Row],[Budget Code Description]],Dimentions!$X$6:$AC$134,4,FALSE)="","",VLOOKUP(Table1[[#This Row],[Budget Code Description]],Dimentions!$X$6:$AC$134,4,FALSE)),"")</f>
        <v/>
      </c>
      <c r="O529" s="65" t="str">
        <f>IFERROR(VLOOKUP(Table1[[#This Row],[Vendor ID]],Table549[],2,FALSE),"")</f>
        <v/>
      </c>
      <c r="P529" s="63"/>
      <c r="Q529" s="141" t="str">
        <f>IF(Table1[[#This Row],[Posting Date]]&lt;&gt;"",$D$9,"")</f>
        <v/>
      </c>
      <c r="R529" s="157" t="str">
        <f>IF(Table1[[#This Row],[Posting Date]]&lt;&gt;"",$D$10,"")</f>
        <v/>
      </c>
      <c r="S529" s="66"/>
      <c r="T529" s="63"/>
      <c r="U529" s="67"/>
      <c r="V529" s="67"/>
      <c r="W529" s="67" t="str">
        <f t="shared" si="12"/>
        <v/>
      </c>
      <c r="X529" s="159" t="str">
        <f>IF(E529="","",(IF(Table1[[#This Row],[Cur]]="USD",Table1[[#This Row],[Cur_Amount Debit]],Table1[[#This Row],[Cur_Amount Debit]]/Table1[[#This Row],[Exchange Rate]])))</f>
        <v/>
      </c>
      <c r="Y529" s="159" t="str">
        <f>IF(E529="","",(IF(Table1[[#This Row],[Cur]]="USD",Table1[[#This Row],[Cur_Amount Credit]],Table1[[#This Row],[Cur_Amount Credit]]/ExchangeRate)))</f>
        <v/>
      </c>
      <c r="Z529" s="201" t="str">
        <f>IF(E529="","",(Table1[[#This Row],[Debit USD]]-Table1[[#This Row],[Credit USD]]))</f>
        <v/>
      </c>
      <c r="AA529" s="226"/>
      <c r="AB529" s="255"/>
      <c r="AC529" s="1"/>
      <c r="AD529" s="15"/>
      <c r="AE529" s="15" t="str">
        <f>IF(AND(OR(Table1[[#This Row],[Account]]="15030",Table1[[#This Row],[Account]]="15035",Table1[[#This Row],[Account]]="20150"),Table1[[#This Row],[Vendor ID]]=""),1,"")</f>
        <v/>
      </c>
      <c r="AF529" s="15"/>
      <c r="AG529" s="15"/>
      <c r="AH529" s="15"/>
      <c r="AI529" s="46" t="str">
        <f>IF(Table1[[#This Row],[Posting Date]]&lt;&gt;"","GJ-"&amp;CountryID,"")</f>
        <v/>
      </c>
      <c r="AJ529" s="59" t="str">
        <f>IF(Table1[[#This Row],[Posting Date]]&lt;&gt;"",Table1[[#This Row],[Posting Date]],"")</f>
        <v/>
      </c>
      <c r="AK529" s="46"/>
      <c r="AL529" s="46" t="str">
        <f>IF(Table1[[#This Row],[Description]]&lt;&gt;"",Table1[[#This Row],[Description]],"")</f>
        <v/>
      </c>
      <c r="AM529" s="46" t="str">
        <f>IF(Table1[[#This Row],[Posting Date]]&lt;&gt;"",Table1[[#This Row],[Reference Number]],"")</f>
        <v/>
      </c>
      <c r="AN529" s="46" t="str">
        <f>TRIM(Table1[[#This Row],[Line '#]])</f>
        <v/>
      </c>
      <c r="AO529" s="46" t="str">
        <f>TRIM(Table1[[#This Row],[Account]])</f>
        <v/>
      </c>
      <c r="AP529" s="46" t="str">
        <f>IF(Table1[[#This Row],[Posting Date]]&lt;&gt;"",$D$5,"")</f>
        <v/>
      </c>
      <c r="AQ529" s="46" t="str">
        <f>TRIM(Table1[[#This Row],[Departments-Prgrams]])</f>
        <v/>
      </c>
      <c r="AR529" s="46" t="str">
        <f>TRIM(Table1[[#This Row],[Grant]])</f>
        <v/>
      </c>
      <c r="AS529" s="46" t="str">
        <f>TRIM(Table1[[#This Row],[Staff ID]])</f>
        <v/>
      </c>
      <c r="AT529" s="46" t="str">
        <f>IF(TRIM(Table1[[#This Row],[Budget Code]])=0,"",TRIM(Table1[[#This Row],[Budget Code]]))</f>
        <v/>
      </c>
      <c r="AU529" s="46" t="str">
        <f>IF(Table1[[#This Row],[Line Description]]&lt;&gt;"",Table1[[#This Row],[Line Description]],"")</f>
        <v/>
      </c>
      <c r="AV529" s="46" t="str">
        <f>IF(Table1[[#This Row],[Cur_Amount Debit]]&gt;0,ROUND(Table1[[#This Row],[Cur_Amount Debit]],2),"")</f>
        <v/>
      </c>
      <c r="AW529" s="46" t="str">
        <f>IF(Table1[[#This Row],[Cur_Amount Credit]]&gt;0,ROUND(Table1[[#This Row],[Cur_Amount Credit]],2),"")</f>
        <v/>
      </c>
      <c r="AX529" s="46" t="str">
        <f>LEFT(Table1[[#This Row],[Cur]],3)</f>
        <v/>
      </c>
      <c r="AY529" s="59"/>
      <c r="AZ529" s="46"/>
      <c r="BA529" s="46" t="str">
        <f>IF(Table1[[#This Row],[Cur]]&lt;&gt;"",IF(Table1[[#This Row],[Cur]]="USD","",ExchangeRate),"")</f>
        <v/>
      </c>
      <c r="BB529" s="46" t="str">
        <f>IF(Table1[[#This Row],[Grant]]&lt;&gt;"",VLOOKUP(Table1[[#This Row],[Grant]],Grants!B:D,3),"")</f>
        <v/>
      </c>
      <c r="BC529" s="46" t="str">
        <f>TRIM(Table1[[#This Row],[Vendor ID]])</f>
        <v/>
      </c>
      <c r="BD529">
        <f>IF(Table1[[#This Row],[Reference Number]]=Q528,BD528,BD528+1)</f>
        <v>0</v>
      </c>
    </row>
    <row r="530" spans="1:56" ht="11.25" customHeight="1" x14ac:dyDescent="0.25">
      <c r="A530" s="1"/>
      <c r="B530" s="88" t="str">
        <f>IF(Table1[[#This Row],[Posting Date]]&lt;&gt;"",IF(Table1[[#This Row],[Reference Number]]=Q529,B529+1,1),"")</f>
        <v/>
      </c>
      <c r="C530" s="61"/>
      <c r="D530" s="61"/>
      <c r="E530" s="138"/>
      <c r="F530" s="141" t="str">
        <f>IFERROR(IF(VLOOKUP(Table1[[#This Row],[Budget Code Description]],Dimentions!$X$6:$AC$139,2,FALSE)="","",VLOOKUP(Table1[[#This Row],[Budget Code Description]],Dimentions!$X$6:$AC$139,2,FALSE)),"")</f>
        <v/>
      </c>
      <c r="G530" s="141"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1" t="str">
        <f>IFERROR(VLOOKUP(Table1[[#This Row],[Budget Code Description]],Table6[#All],8,FALSE),"")</f>
        <v/>
      </c>
      <c r="L530" s="63"/>
      <c r="M530" s="65" t="str">
        <f>IFERROR(VLOOKUP(Table1[[#This Row],[Staff ID]],Table2[],2,FALSE),"")</f>
        <v/>
      </c>
      <c r="N530" s="209" t="str">
        <f>IFERROR(IF(VLOOKUP(Table1[[#This Row],[Budget Code Description]],Dimentions!$X$6:$AC$134,4,FALSE)="","",VLOOKUP(Table1[[#This Row],[Budget Code Description]],Dimentions!$X$6:$AC$134,4,FALSE)),"")</f>
        <v/>
      </c>
      <c r="O530" s="65" t="str">
        <f>IFERROR(VLOOKUP(Table1[[#This Row],[Vendor ID]],Table549[],2,FALSE),"")</f>
        <v/>
      </c>
      <c r="P530" s="63"/>
      <c r="Q530" s="141" t="str">
        <f>IF(Table1[[#This Row],[Posting Date]]&lt;&gt;"",$D$9,"")</f>
        <v/>
      </c>
      <c r="R530" s="157" t="str">
        <f>IF(Table1[[#This Row],[Posting Date]]&lt;&gt;"",$D$10,"")</f>
        <v/>
      </c>
      <c r="S530" s="66"/>
      <c r="T530" s="63"/>
      <c r="U530" s="67"/>
      <c r="V530" s="67"/>
      <c r="W530" s="67" t="str">
        <f t="shared" si="12"/>
        <v/>
      </c>
      <c r="X530" s="159" t="str">
        <f>IF(E530="","",(IF(Table1[[#This Row],[Cur]]="USD",Table1[[#This Row],[Cur_Amount Debit]],Table1[[#This Row],[Cur_Amount Debit]]/Table1[[#This Row],[Exchange Rate]])))</f>
        <v/>
      </c>
      <c r="Y530" s="159" t="str">
        <f>IF(E530="","",(IF(Table1[[#This Row],[Cur]]="USD",Table1[[#This Row],[Cur_Amount Credit]],Table1[[#This Row],[Cur_Amount Credit]]/ExchangeRate)))</f>
        <v/>
      </c>
      <c r="Z530" s="201" t="str">
        <f>IF(E530="","",(Table1[[#This Row],[Debit USD]]-Table1[[#This Row],[Credit USD]]))</f>
        <v/>
      </c>
      <c r="AA530" s="226"/>
      <c r="AB530" s="255"/>
      <c r="AC530" s="1"/>
      <c r="AD530" s="15"/>
      <c r="AE530" s="15" t="str">
        <f>IF(AND(OR(Table1[[#This Row],[Account]]="15030",Table1[[#This Row],[Account]]="15035",Table1[[#This Row],[Account]]="20150"),Table1[[#This Row],[Vendor ID]]=""),1,"")</f>
        <v/>
      </c>
      <c r="AF530" s="15"/>
      <c r="AG530" s="15"/>
      <c r="AH530" s="15"/>
      <c r="AI530" s="46" t="str">
        <f>IF(Table1[[#This Row],[Posting Date]]&lt;&gt;"","GJ-"&amp;CountryID,"")</f>
        <v/>
      </c>
      <c r="AJ530" s="59" t="str">
        <f>IF(Table1[[#This Row],[Posting Date]]&lt;&gt;"",Table1[[#This Row],[Posting Date]],"")</f>
        <v/>
      </c>
      <c r="AK530" s="46"/>
      <c r="AL530" s="46" t="str">
        <f>IF(Table1[[#This Row],[Description]]&lt;&gt;"",Table1[[#This Row],[Description]],"")</f>
        <v/>
      </c>
      <c r="AM530" s="46" t="str">
        <f>IF(Table1[[#This Row],[Posting Date]]&lt;&gt;"",Table1[[#This Row],[Reference Number]],"")</f>
        <v/>
      </c>
      <c r="AN530" s="46" t="str">
        <f>TRIM(Table1[[#This Row],[Line '#]])</f>
        <v/>
      </c>
      <c r="AO530" s="46" t="str">
        <f>TRIM(Table1[[#This Row],[Account]])</f>
        <v/>
      </c>
      <c r="AP530" s="46" t="str">
        <f>IF(Table1[[#This Row],[Posting Date]]&lt;&gt;"",$D$5,"")</f>
        <v/>
      </c>
      <c r="AQ530" s="46" t="str">
        <f>TRIM(Table1[[#This Row],[Departments-Prgrams]])</f>
        <v/>
      </c>
      <c r="AR530" s="46" t="str">
        <f>TRIM(Table1[[#This Row],[Grant]])</f>
        <v/>
      </c>
      <c r="AS530" s="46" t="str">
        <f>TRIM(Table1[[#This Row],[Staff ID]])</f>
        <v/>
      </c>
      <c r="AT530" s="46" t="str">
        <f>IF(TRIM(Table1[[#This Row],[Budget Code]])=0,"",TRIM(Table1[[#This Row],[Budget Code]]))</f>
        <v/>
      </c>
      <c r="AU530" s="46" t="str">
        <f>IF(Table1[[#This Row],[Line Description]]&lt;&gt;"",Table1[[#This Row],[Line Description]],"")</f>
        <v/>
      </c>
      <c r="AV530" s="46" t="str">
        <f>IF(Table1[[#This Row],[Cur_Amount Debit]]&gt;0,ROUND(Table1[[#This Row],[Cur_Amount Debit]],2),"")</f>
        <v/>
      </c>
      <c r="AW530" s="46" t="str">
        <f>IF(Table1[[#This Row],[Cur_Amount Credit]]&gt;0,ROUND(Table1[[#This Row],[Cur_Amount Credit]],2),"")</f>
        <v/>
      </c>
      <c r="AX530" s="46" t="str">
        <f>LEFT(Table1[[#This Row],[Cur]],3)</f>
        <v/>
      </c>
      <c r="AY530" s="59"/>
      <c r="AZ530" s="46"/>
      <c r="BA530" s="46" t="str">
        <f>IF(Table1[[#This Row],[Cur]]&lt;&gt;"",IF(Table1[[#This Row],[Cur]]="USD","",ExchangeRate),"")</f>
        <v/>
      </c>
      <c r="BB530" s="46" t="str">
        <f>IF(Table1[[#This Row],[Grant]]&lt;&gt;"",VLOOKUP(Table1[[#This Row],[Grant]],Grants!B:D,3),"")</f>
        <v/>
      </c>
      <c r="BC530" s="46" t="str">
        <f>TRIM(Table1[[#This Row],[Vendor ID]])</f>
        <v/>
      </c>
      <c r="BD530">
        <f>IF(Table1[[#This Row],[Reference Number]]=Q529,BD529,BD529+1)</f>
        <v>0</v>
      </c>
    </row>
    <row r="531" spans="1:56" ht="11.25" customHeight="1" x14ac:dyDescent="0.25">
      <c r="A531" s="1"/>
      <c r="B531" s="88" t="str">
        <f>IF(Table1[[#This Row],[Posting Date]]&lt;&gt;"",IF(Table1[[#This Row],[Reference Number]]=Q530,B530+1,1),"")</f>
        <v/>
      </c>
      <c r="C531" s="61"/>
      <c r="D531" s="61"/>
      <c r="E531" s="138"/>
      <c r="F531" s="141" t="str">
        <f>IFERROR(IF(VLOOKUP(Table1[[#This Row],[Budget Code Description]],Dimentions!$X$6:$AC$139,2,FALSE)="","",VLOOKUP(Table1[[#This Row],[Budget Code Description]],Dimentions!$X$6:$AC$139,2,FALSE)),"")</f>
        <v/>
      </c>
      <c r="G531" s="141"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1" t="str">
        <f>IFERROR(VLOOKUP(Table1[[#This Row],[Budget Code Description]],Table6[#All],8,FALSE),"")</f>
        <v/>
      </c>
      <c r="L531" s="63"/>
      <c r="M531" s="65" t="str">
        <f>IFERROR(VLOOKUP(Table1[[#This Row],[Staff ID]],Table2[],2,FALSE),"")</f>
        <v/>
      </c>
      <c r="N531" s="209" t="str">
        <f>IFERROR(IF(VLOOKUP(Table1[[#This Row],[Budget Code Description]],Dimentions!$X$6:$AC$134,4,FALSE)="","",VLOOKUP(Table1[[#This Row],[Budget Code Description]],Dimentions!$X$6:$AC$134,4,FALSE)),"")</f>
        <v/>
      </c>
      <c r="O531" s="65" t="str">
        <f>IFERROR(VLOOKUP(Table1[[#This Row],[Vendor ID]],Table549[],2,FALSE),"")</f>
        <v/>
      </c>
      <c r="P531" s="63"/>
      <c r="Q531" s="141" t="str">
        <f>IF(Table1[[#This Row],[Posting Date]]&lt;&gt;"",$D$9,"")</f>
        <v/>
      </c>
      <c r="R531" s="157" t="str">
        <f>IF(Table1[[#This Row],[Posting Date]]&lt;&gt;"",$D$10,"")</f>
        <v/>
      </c>
      <c r="S531" s="66"/>
      <c r="T531" s="63"/>
      <c r="U531" s="67"/>
      <c r="V531" s="67"/>
      <c r="W531" s="67" t="str">
        <f t="shared" si="12"/>
        <v/>
      </c>
      <c r="X531" s="159" t="str">
        <f>IF(E531="","",(IF(Table1[[#This Row],[Cur]]="USD",Table1[[#This Row],[Cur_Amount Debit]],Table1[[#This Row],[Cur_Amount Debit]]/Table1[[#This Row],[Exchange Rate]])))</f>
        <v/>
      </c>
      <c r="Y531" s="159" t="str">
        <f>IF(E531="","",(IF(Table1[[#This Row],[Cur]]="USD",Table1[[#This Row],[Cur_Amount Credit]],Table1[[#This Row],[Cur_Amount Credit]]/ExchangeRate)))</f>
        <v/>
      </c>
      <c r="Z531" s="201" t="str">
        <f>IF(E531="","",(Table1[[#This Row],[Debit USD]]-Table1[[#This Row],[Credit USD]]))</f>
        <v/>
      </c>
      <c r="AA531" s="226"/>
      <c r="AB531" s="255"/>
      <c r="AC531" s="1"/>
      <c r="AD531" s="15"/>
      <c r="AE531" s="15" t="str">
        <f>IF(AND(OR(Table1[[#This Row],[Account]]="15030",Table1[[#This Row],[Account]]="15035",Table1[[#This Row],[Account]]="20150"),Table1[[#This Row],[Vendor ID]]=""),1,"")</f>
        <v/>
      </c>
      <c r="AF531" s="15"/>
      <c r="AG531" s="15"/>
      <c r="AH531" s="15"/>
      <c r="AI531" s="46" t="str">
        <f>IF(Table1[[#This Row],[Posting Date]]&lt;&gt;"","GJ-"&amp;CountryID,"")</f>
        <v/>
      </c>
      <c r="AJ531" s="59" t="str">
        <f>IF(Table1[[#This Row],[Posting Date]]&lt;&gt;"",Table1[[#This Row],[Posting Date]],"")</f>
        <v/>
      </c>
      <c r="AK531" s="46"/>
      <c r="AL531" s="46" t="str">
        <f>IF(Table1[[#This Row],[Description]]&lt;&gt;"",Table1[[#This Row],[Description]],"")</f>
        <v/>
      </c>
      <c r="AM531" s="46" t="str">
        <f>IF(Table1[[#This Row],[Posting Date]]&lt;&gt;"",Table1[[#This Row],[Reference Number]],"")</f>
        <v/>
      </c>
      <c r="AN531" s="46" t="str">
        <f>TRIM(Table1[[#This Row],[Line '#]])</f>
        <v/>
      </c>
      <c r="AO531" s="46" t="str">
        <f>TRIM(Table1[[#This Row],[Account]])</f>
        <v/>
      </c>
      <c r="AP531" s="46" t="str">
        <f>IF(Table1[[#This Row],[Posting Date]]&lt;&gt;"",$D$5,"")</f>
        <v/>
      </c>
      <c r="AQ531" s="46" t="str">
        <f>TRIM(Table1[[#This Row],[Departments-Prgrams]])</f>
        <v/>
      </c>
      <c r="AR531" s="46" t="str">
        <f>TRIM(Table1[[#This Row],[Grant]])</f>
        <v/>
      </c>
      <c r="AS531" s="46" t="str">
        <f>TRIM(Table1[[#This Row],[Staff ID]])</f>
        <v/>
      </c>
      <c r="AT531" s="46" t="str">
        <f>IF(TRIM(Table1[[#This Row],[Budget Code]])=0,"",TRIM(Table1[[#This Row],[Budget Code]]))</f>
        <v/>
      </c>
      <c r="AU531" s="46" t="str">
        <f>IF(Table1[[#This Row],[Line Description]]&lt;&gt;"",Table1[[#This Row],[Line Description]],"")</f>
        <v/>
      </c>
      <c r="AV531" s="46" t="str">
        <f>IF(Table1[[#This Row],[Cur_Amount Debit]]&gt;0,ROUND(Table1[[#This Row],[Cur_Amount Debit]],2),"")</f>
        <v/>
      </c>
      <c r="AW531" s="46" t="str">
        <f>IF(Table1[[#This Row],[Cur_Amount Credit]]&gt;0,ROUND(Table1[[#This Row],[Cur_Amount Credit]],2),"")</f>
        <v/>
      </c>
      <c r="AX531" s="46" t="str">
        <f>LEFT(Table1[[#This Row],[Cur]],3)</f>
        <v/>
      </c>
      <c r="AY531" s="59"/>
      <c r="AZ531" s="46"/>
      <c r="BA531" s="46" t="str">
        <f>IF(Table1[[#This Row],[Cur]]&lt;&gt;"",IF(Table1[[#This Row],[Cur]]="USD","",ExchangeRate),"")</f>
        <v/>
      </c>
      <c r="BB531" s="46" t="str">
        <f>IF(Table1[[#This Row],[Grant]]&lt;&gt;"",VLOOKUP(Table1[[#This Row],[Grant]],Grants!B:D,3),"")</f>
        <v/>
      </c>
      <c r="BC531" s="46" t="str">
        <f>TRIM(Table1[[#This Row],[Vendor ID]])</f>
        <v/>
      </c>
      <c r="BD531">
        <f>IF(Table1[[#This Row],[Reference Number]]=Q530,BD530,BD530+1)</f>
        <v>0</v>
      </c>
    </row>
    <row r="532" spans="1:56" ht="11.25" customHeight="1" x14ac:dyDescent="0.25">
      <c r="A532" s="1"/>
      <c r="B532" s="88" t="str">
        <f>IF(Table1[[#This Row],[Posting Date]]&lt;&gt;"",IF(Table1[[#This Row],[Reference Number]]=Q531,B531+1,1),"")</f>
        <v/>
      </c>
      <c r="C532" s="61"/>
      <c r="D532" s="61"/>
      <c r="E532" s="138"/>
      <c r="F532" s="141" t="str">
        <f>IFERROR(IF(VLOOKUP(Table1[[#This Row],[Budget Code Description]],Dimentions!$X$6:$AC$139,2,FALSE)="","",VLOOKUP(Table1[[#This Row],[Budget Code Description]],Dimentions!$X$6:$AC$139,2,FALSE)),"")</f>
        <v/>
      </c>
      <c r="G532" s="141"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1" t="str">
        <f>IFERROR(VLOOKUP(Table1[[#This Row],[Budget Code Description]],Table6[#All],8,FALSE),"")</f>
        <v/>
      </c>
      <c r="L532" s="63"/>
      <c r="M532" s="65" t="str">
        <f>IFERROR(VLOOKUP(Table1[[#This Row],[Staff ID]],Table2[],2,FALSE),"")</f>
        <v/>
      </c>
      <c r="N532" s="209" t="str">
        <f>IFERROR(IF(VLOOKUP(Table1[[#This Row],[Budget Code Description]],Dimentions!$X$6:$AC$134,4,FALSE)="","",VLOOKUP(Table1[[#This Row],[Budget Code Description]],Dimentions!$X$6:$AC$134,4,FALSE)),"")</f>
        <v/>
      </c>
      <c r="O532" s="65" t="str">
        <f>IFERROR(VLOOKUP(Table1[[#This Row],[Vendor ID]],Table549[],2,FALSE),"")</f>
        <v/>
      </c>
      <c r="P532" s="63"/>
      <c r="Q532" s="141" t="str">
        <f>IF(Table1[[#This Row],[Posting Date]]&lt;&gt;"",$D$9,"")</f>
        <v/>
      </c>
      <c r="R532" s="157" t="str">
        <f>IF(Table1[[#This Row],[Posting Date]]&lt;&gt;"",$D$10,"")</f>
        <v/>
      </c>
      <c r="S532" s="66"/>
      <c r="T532" s="63"/>
      <c r="U532" s="67"/>
      <c r="V532" s="67"/>
      <c r="W532" s="67" t="str">
        <f t="shared" si="12"/>
        <v/>
      </c>
      <c r="X532" s="159" t="str">
        <f>IF(E532="","",(IF(Table1[[#This Row],[Cur]]="USD",Table1[[#This Row],[Cur_Amount Debit]],Table1[[#This Row],[Cur_Amount Debit]]/Table1[[#This Row],[Exchange Rate]])))</f>
        <v/>
      </c>
      <c r="Y532" s="159" t="str">
        <f>IF(E532="","",(IF(Table1[[#This Row],[Cur]]="USD",Table1[[#This Row],[Cur_Amount Credit]],Table1[[#This Row],[Cur_Amount Credit]]/ExchangeRate)))</f>
        <v/>
      </c>
      <c r="Z532" s="201" t="str">
        <f>IF(E532="","",(Table1[[#This Row],[Debit USD]]-Table1[[#This Row],[Credit USD]]))</f>
        <v/>
      </c>
      <c r="AA532" s="226"/>
      <c r="AB532" s="255"/>
      <c r="AC532" s="1"/>
      <c r="AD532" s="15"/>
      <c r="AE532" s="15" t="str">
        <f>IF(AND(OR(Table1[[#This Row],[Account]]="15030",Table1[[#This Row],[Account]]="15035",Table1[[#This Row],[Account]]="20150"),Table1[[#This Row],[Vendor ID]]=""),1,"")</f>
        <v/>
      </c>
      <c r="AF532" s="15"/>
      <c r="AG532" s="15"/>
      <c r="AH532" s="15"/>
      <c r="AI532" s="46" t="str">
        <f>IF(Table1[[#This Row],[Posting Date]]&lt;&gt;"","GJ-"&amp;CountryID,"")</f>
        <v/>
      </c>
      <c r="AJ532" s="59" t="str">
        <f>IF(Table1[[#This Row],[Posting Date]]&lt;&gt;"",Table1[[#This Row],[Posting Date]],"")</f>
        <v/>
      </c>
      <c r="AK532" s="46"/>
      <c r="AL532" s="46" t="str">
        <f>IF(Table1[[#This Row],[Description]]&lt;&gt;"",Table1[[#This Row],[Description]],"")</f>
        <v/>
      </c>
      <c r="AM532" s="46" t="str">
        <f>IF(Table1[[#This Row],[Posting Date]]&lt;&gt;"",Table1[[#This Row],[Reference Number]],"")</f>
        <v/>
      </c>
      <c r="AN532" s="46" t="str">
        <f>TRIM(Table1[[#This Row],[Line '#]])</f>
        <v/>
      </c>
      <c r="AO532" s="46" t="str">
        <f>TRIM(Table1[[#This Row],[Account]])</f>
        <v/>
      </c>
      <c r="AP532" s="46" t="str">
        <f>IF(Table1[[#This Row],[Posting Date]]&lt;&gt;"",$D$5,"")</f>
        <v/>
      </c>
      <c r="AQ532" s="46" t="str">
        <f>TRIM(Table1[[#This Row],[Departments-Prgrams]])</f>
        <v/>
      </c>
      <c r="AR532" s="46" t="str">
        <f>TRIM(Table1[[#This Row],[Grant]])</f>
        <v/>
      </c>
      <c r="AS532" s="46" t="str">
        <f>TRIM(Table1[[#This Row],[Staff ID]])</f>
        <v/>
      </c>
      <c r="AT532" s="46" t="str">
        <f>IF(TRIM(Table1[[#This Row],[Budget Code]])=0,"",TRIM(Table1[[#This Row],[Budget Code]]))</f>
        <v/>
      </c>
      <c r="AU532" s="46" t="str">
        <f>IF(Table1[[#This Row],[Line Description]]&lt;&gt;"",Table1[[#This Row],[Line Description]],"")</f>
        <v/>
      </c>
      <c r="AV532" s="46" t="str">
        <f>IF(Table1[[#This Row],[Cur_Amount Debit]]&gt;0,ROUND(Table1[[#This Row],[Cur_Amount Debit]],2),"")</f>
        <v/>
      </c>
      <c r="AW532" s="46" t="str">
        <f>IF(Table1[[#This Row],[Cur_Amount Credit]]&gt;0,ROUND(Table1[[#This Row],[Cur_Amount Credit]],2),"")</f>
        <v/>
      </c>
      <c r="AX532" s="46" t="str">
        <f>LEFT(Table1[[#This Row],[Cur]],3)</f>
        <v/>
      </c>
      <c r="AY532" s="59"/>
      <c r="AZ532" s="46"/>
      <c r="BA532" s="46" t="str">
        <f>IF(Table1[[#This Row],[Cur]]&lt;&gt;"",IF(Table1[[#This Row],[Cur]]="USD","",ExchangeRate),"")</f>
        <v/>
      </c>
      <c r="BB532" s="46" t="str">
        <f>IF(Table1[[#This Row],[Grant]]&lt;&gt;"",VLOOKUP(Table1[[#This Row],[Grant]],Grants!B:D,3),"")</f>
        <v/>
      </c>
      <c r="BC532" s="46" t="str">
        <f>TRIM(Table1[[#This Row],[Vendor ID]])</f>
        <v/>
      </c>
      <c r="BD532">
        <f>IF(Table1[[#This Row],[Reference Number]]=Q531,BD531,BD531+1)</f>
        <v>0</v>
      </c>
    </row>
    <row r="533" spans="1:56" ht="11.25" customHeight="1" x14ac:dyDescent="0.25">
      <c r="A533" s="1"/>
      <c r="B533" s="88" t="str">
        <f>IF(Table1[[#This Row],[Posting Date]]&lt;&gt;"",IF(Table1[[#This Row],[Reference Number]]=Q532,B532+1,1),"")</f>
        <v/>
      </c>
      <c r="C533" s="61"/>
      <c r="D533" s="61"/>
      <c r="E533" s="138"/>
      <c r="F533" s="141" t="str">
        <f>IFERROR(IF(VLOOKUP(Table1[[#This Row],[Budget Code Description]],Dimentions!$X$6:$AC$139,2,FALSE)="","",VLOOKUP(Table1[[#This Row],[Budget Code Description]],Dimentions!$X$6:$AC$139,2,FALSE)),"")</f>
        <v/>
      </c>
      <c r="G533" s="141"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1" t="str">
        <f>IFERROR(VLOOKUP(Table1[[#This Row],[Budget Code Description]],Table6[#All],8,FALSE),"")</f>
        <v/>
      </c>
      <c r="L533" s="63"/>
      <c r="M533" s="65" t="str">
        <f>IFERROR(VLOOKUP(Table1[[#This Row],[Staff ID]],Table2[],2,FALSE),"")</f>
        <v/>
      </c>
      <c r="N533" s="209" t="str">
        <f>IFERROR(IF(VLOOKUP(Table1[[#This Row],[Budget Code Description]],Dimentions!$X$6:$AC$134,4,FALSE)="","",VLOOKUP(Table1[[#This Row],[Budget Code Description]],Dimentions!$X$6:$AC$134,4,FALSE)),"")</f>
        <v/>
      </c>
      <c r="O533" s="65" t="str">
        <f>IFERROR(VLOOKUP(Table1[[#This Row],[Vendor ID]],Table549[],2,FALSE),"")</f>
        <v/>
      </c>
      <c r="P533" s="63"/>
      <c r="Q533" s="141" t="str">
        <f>IF(Table1[[#This Row],[Posting Date]]&lt;&gt;"",$D$9,"")</f>
        <v/>
      </c>
      <c r="R533" s="157" t="str">
        <f>IF(Table1[[#This Row],[Posting Date]]&lt;&gt;"",$D$10,"")</f>
        <v/>
      </c>
      <c r="S533" s="66"/>
      <c r="T533" s="63"/>
      <c r="U533" s="67"/>
      <c r="V533" s="67"/>
      <c r="W533" s="67" t="str">
        <f t="shared" si="12"/>
        <v/>
      </c>
      <c r="X533" s="159" t="str">
        <f>IF(E533="","",(IF(Table1[[#This Row],[Cur]]="USD",Table1[[#This Row],[Cur_Amount Debit]],Table1[[#This Row],[Cur_Amount Debit]]/Table1[[#This Row],[Exchange Rate]])))</f>
        <v/>
      </c>
      <c r="Y533" s="159" t="str">
        <f>IF(E533="","",(IF(Table1[[#This Row],[Cur]]="USD",Table1[[#This Row],[Cur_Amount Credit]],Table1[[#This Row],[Cur_Amount Credit]]/ExchangeRate)))</f>
        <v/>
      </c>
      <c r="Z533" s="201" t="str">
        <f>IF(E533="","",(Table1[[#This Row],[Debit USD]]-Table1[[#This Row],[Credit USD]]))</f>
        <v/>
      </c>
      <c r="AA533" s="226"/>
      <c r="AB533" s="255"/>
      <c r="AC533" s="1"/>
      <c r="AD533" s="15"/>
      <c r="AE533" s="15" t="str">
        <f>IF(AND(OR(Table1[[#This Row],[Account]]="15030",Table1[[#This Row],[Account]]="15035",Table1[[#This Row],[Account]]="20150"),Table1[[#This Row],[Vendor ID]]=""),1,"")</f>
        <v/>
      </c>
      <c r="AF533" s="15"/>
      <c r="AG533" s="15"/>
      <c r="AH533" s="15"/>
      <c r="AI533" s="46" t="str">
        <f>IF(Table1[[#This Row],[Posting Date]]&lt;&gt;"","GJ-"&amp;CountryID,"")</f>
        <v/>
      </c>
      <c r="AJ533" s="59" t="str">
        <f>IF(Table1[[#This Row],[Posting Date]]&lt;&gt;"",Table1[[#This Row],[Posting Date]],"")</f>
        <v/>
      </c>
      <c r="AK533" s="46"/>
      <c r="AL533" s="46" t="str">
        <f>IF(Table1[[#This Row],[Description]]&lt;&gt;"",Table1[[#This Row],[Description]],"")</f>
        <v/>
      </c>
      <c r="AM533" s="46" t="str">
        <f>IF(Table1[[#This Row],[Posting Date]]&lt;&gt;"",Table1[[#This Row],[Reference Number]],"")</f>
        <v/>
      </c>
      <c r="AN533" s="46" t="str">
        <f>TRIM(Table1[[#This Row],[Line '#]])</f>
        <v/>
      </c>
      <c r="AO533" s="46" t="str">
        <f>TRIM(Table1[[#This Row],[Account]])</f>
        <v/>
      </c>
      <c r="AP533" s="46" t="str">
        <f>IF(Table1[[#This Row],[Posting Date]]&lt;&gt;"",$D$5,"")</f>
        <v/>
      </c>
      <c r="AQ533" s="46" t="str">
        <f>TRIM(Table1[[#This Row],[Departments-Prgrams]])</f>
        <v/>
      </c>
      <c r="AR533" s="46" t="str">
        <f>TRIM(Table1[[#This Row],[Grant]])</f>
        <v/>
      </c>
      <c r="AS533" s="46" t="str">
        <f>TRIM(Table1[[#This Row],[Staff ID]])</f>
        <v/>
      </c>
      <c r="AT533" s="46" t="str">
        <f>IF(TRIM(Table1[[#This Row],[Budget Code]])=0,"",TRIM(Table1[[#This Row],[Budget Code]]))</f>
        <v/>
      </c>
      <c r="AU533" s="46" t="str">
        <f>IF(Table1[[#This Row],[Line Description]]&lt;&gt;"",Table1[[#This Row],[Line Description]],"")</f>
        <v/>
      </c>
      <c r="AV533" s="46" t="str">
        <f>IF(Table1[[#This Row],[Cur_Amount Debit]]&gt;0,ROUND(Table1[[#This Row],[Cur_Amount Debit]],2),"")</f>
        <v/>
      </c>
      <c r="AW533" s="46" t="str">
        <f>IF(Table1[[#This Row],[Cur_Amount Credit]]&gt;0,ROUND(Table1[[#This Row],[Cur_Amount Credit]],2),"")</f>
        <v/>
      </c>
      <c r="AX533" s="46" t="str">
        <f>LEFT(Table1[[#This Row],[Cur]],3)</f>
        <v/>
      </c>
      <c r="AY533" s="59"/>
      <c r="AZ533" s="46"/>
      <c r="BA533" s="46" t="str">
        <f>IF(Table1[[#This Row],[Cur]]&lt;&gt;"",IF(Table1[[#This Row],[Cur]]="USD","",ExchangeRate),"")</f>
        <v/>
      </c>
      <c r="BB533" s="46" t="str">
        <f>IF(Table1[[#This Row],[Grant]]&lt;&gt;"",VLOOKUP(Table1[[#This Row],[Grant]],Grants!B:D,3),"")</f>
        <v/>
      </c>
      <c r="BC533" s="46" t="str">
        <f>TRIM(Table1[[#This Row],[Vendor ID]])</f>
        <v/>
      </c>
      <c r="BD533">
        <f>IF(Table1[[#This Row],[Reference Number]]=Q532,BD532,BD532+1)</f>
        <v>0</v>
      </c>
    </row>
    <row r="534" spans="1:56" ht="11.25" customHeight="1" x14ac:dyDescent="0.25">
      <c r="A534" s="1"/>
      <c r="B534" s="88" t="str">
        <f>IF(Table1[[#This Row],[Posting Date]]&lt;&gt;"",IF(Table1[[#This Row],[Reference Number]]=Q533,B533+1,1),"")</f>
        <v/>
      </c>
      <c r="C534" s="61"/>
      <c r="D534" s="61"/>
      <c r="E534" s="138"/>
      <c r="F534" s="141" t="str">
        <f>IFERROR(IF(VLOOKUP(Table1[[#This Row],[Budget Code Description]],Dimentions!$X$6:$AC$139,2,FALSE)="","",VLOOKUP(Table1[[#This Row],[Budget Code Description]],Dimentions!$X$6:$AC$139,2,FALSE)),"")</f>
        <v/>
      </c>
      <c r="G534" s="141"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1" t="str">
        <f>IFERROR(VLOOKUP(Table1[[#This Row],[Budget Code Description]],Table6[#All],8,FALSE),"")</f>
        <v/>
      </c>
      <c r="L534" s="63"/>
      <c r="M534" s="65" t="str">
        <f>IFERROR(VLOOKUP(Table1[[#This Row],[Staff ID]],Table2[],2,FALSE),"")</f>
        <v/>
      </c>
      <c r="N534" s="209" t="str">
        <f>IFERROR(IF(VLOOKUP(Table1[[#This Row],[Budget Code Description]],Dimentions!$X$6:$AC$134,4,FALSE)="","",VLOOKUP(Table1[[#This Row],[Budget Code Description]],Dimentions!$X$6:$AC$134,4,FALSE)),"")</f>
        <v/>
      </c>
      <c r="O534" s="65" t="str">
        <f>IFERROR(VLOOKUP(Table1[[#This Row],[Vendor ID]],Table549[],2,FALSE),"")</f>
        <v/>
      </c>
      <c r="P534" s="63"/>
      <c r="Q534" s="141" t="str">
        <f>IF(Table1[[#This Row],[Posting Date]]&lt;&gt;"",$D$9,"")</f>
        <v/>
      </c>
      <c r="R534" s="157" t="str">
        <f>IF(Table1[[#This Row],[Posting Date]]&lt;&gt;"",$D$10,"")</f>
        <v/>
      </c>
      <c r="S534" s="66"/>
      <c r="T534" s="63"/>
      <c r="U534" s="67"/>
      <c r="V534" s="67"/>
      <c r="W534" s="67" t="str">
        <f t="shared" si="12"/>
        <v/>
      </c>
      <c r="X534" s="159" t="str">
        <f>IF(E534="","",(IF(Table1[[#This Row],[Cur]]="USD",Table1[[#This Row],[Cur_Amount Debit]],Table1[[#This Row],[Cur_Amount Debit]]/Table1[[#This Row],[Exchange Rate]])))</f>
        <v/>
      </c>
      <c r="Y534" s="159" t="str">
        <f>IF(E534="","",(IF(Table1[[#This Row],[Cur]]="USD",Table1[[#This Row],[Cur_Amount Credit]],Table1[[#This Row],[Cur_Amount Credit]]/ExchangeRate)))</f>
        <v/>
      </c>
      <c r="Z534" s="201" t="str">
        <f>IF(E534="","",(Table1[[#This Row],[Debit USD]]-Table1[[#This Row],[Credit USD]]))</f>
        <v/>
      </c>
      <c r="AA534" s="226"/>
      <c r="AB534" s="255"/>
      <c r="AC534" s="1"/>
      <c r="AD534" s="15"/>
      <c r="AE534" s="15" t="str">
        <f>IF(AND(OR(Table1[[#This Row],[Account]]="15030",Table1[[#This Row],[Account]]="15035",Table1[[#This Row],[Account]]="20150"),Table1[[#This Row],[Vendor ID]]=""),1,"")</f>
        <v/>
      </c>
      <c r="AF534" s="15"/>
      <c r="AG534" s="15"/>
      <c r="AH534" s="15"/>
      <c r="AI534" s="46" t="str">
        <f>IF(Table1[[#This Row],[Posting Date]]&lt;&gt;"","GJ-"&amp;CountryID,"")</f>
        <v/>
      </c>
      <c r="AJ534" s="59" t="str">
        <f>IF(Table1[[#This Row],[Posting Date]]&lt;&gt;"",Table1[[#This Row],[Posting Date]],"")</f>
        <v/>
      </c>
      <c r="AK534" s="46"/>
      <c r="AL534" s="46" t="str">
        <f>IF(Table1[[#This Row],[Description]]&lt;&gt;"",Table1[[#This Row],[Description]],"")</f>
        <v/>
      </c>
      <c r="AM534" s="46" t="str">
        <f>IF(Table1[[#This Row],[Posting Date]]&lt;&gt;"",Table1[[#This Row],[Reference Number]],"")</f>
        <v/>
      </c>
      <c r="AN534" s="46" t="str">
        <f>TRIM(Table1[[#This Row],[Line '#]])</f>
        <v/>
      </c>
      <c r="AO534" s="46" t="str">
        <f>TRIM(Table1[[#This Row],[Account]])</f>
        <v/>
      </c>
      <c r="AP534" s="46" t="str">
        <f>IF(Table1[[#This Row],[Posting Date]]&lt;&gt;"",$D$5,"")</f>
        <v/>
      </c>
      <c r="AQ534" s="46" t="str">
        <f>TRIM(Table1[[#This Row],[Departments-Prgrams]])</f>
        <v/>
      </c>
      <c r="AR534" s="46" t="str">
        <f>TRIM(Table1[[#This Row],[Grant]])</f>
        <v/>
      </c>
      <c r="AS534" s="46" t="str">
        <f>TRIM(Table1[[#This Row],[Staff ID]])</f>
        <v/>
      </c>
      <c r="AT534" s="46" t="str">
        <f>IF(TRIM(Table1[[#This Row],[Budget Code]])=0,"",TRIM(Table1[[#This Row],[Budget Code]]))</f>
        <v/>
      </c>
      <c r="AU534" s="46" t="str">
        <f>IF(Table1[[#This Row],[Line Description]]&lt;&gt;"",Table1[[#This Row],[Line Description]],"")</f>
        <v/>
      </c>
      <c r="AV534" s="46" t="str">
        <f>IF(Table1[[#This Row],[Cur_Amount Debit]]&gt;0,ROUND(Table1[[#This Row],[Cur_Amount Debit]],2),"")</f>
        <v/>
      </c>
      <c r="AW534" s="46" t="str">
        <f>IF(Table1[[#This Row],[Cur_Amount Credit]]&gt;0,ROUND(Table1[[#This Row],[Cur_Amount Credit]],2),"")</f>
        <v/>
      </c>
      <c r="AX534" s="46" t="str">
        <f>LEFT(Table1[[#This Row],[Cur]],3)</f>
        <v/>
      </c>
      <c r="AY534" s="59"/>
      <c r="AZ534" s="46"/>
      <c r="BA534" s="46" t="str">
        <f>IF(Table1[[#This Row],[Cur]]&lt;&gt;"",IF(Table1[[#This Row],[Cur]]="USD","",ExchangeRate),"")</f>
        <v/>
      </c>
      <c r="BB534" s="46" t="str">
        <f>IF(Table1[[#This Row],[Grant]]&lt;&gt;"",VLOOKUP(Table1[[#This Row],[Grant]],Grants!B:D,3),"")</f>
        <v/>
      </c>
      <c r="BC534" s="46" t="str">
        <f>TRIM(Table1[[#This Row],[Vendor ID]])</f>
        <v/>
      </c>
      <c r="BD534">
        <f>IF(Table1[[#This Row],[Reference Number]]=Q533,BD533,BD533+1)</f>
        <v>0</v>
      </c>
    </row>
    <row r="535" spans="1:56" ht="11.25" customHeight="1" x14ac:dyDescent="0.25">
      <c r="A535" s="1"/>
      <c r="B535" s="88" t="str">
        <f>IF(Table1[[#This Row],[Posting Date]]&lt;&gt;"",IF(Table1[[#This Row],[Reference Number]]=Q534,B534+1,1),"")</f>
        <v/>
      </c>
      <c r="C535" s="61"/>
      <c r="D535" s="61"/>
      <c r="E535" s="138"/>
      <c r="F535" s="141" t="str">
        <f>IFERROR(IF(VLOOKUP(Table1[[#This Row],[Budget Code Description]],Dimentions!$X$6:$AC$139,2,FALSE)="","",VLOOKUP(Table1[[#This Row],[Budget Code Description]],Dimentions!$X$6:$AC$139,2,FALSE)),"")</f>
        <v/>
      </c>
      <c r="G535" s="141"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1" t="str">
        <f>IFERROR(VLOOKUP(Table1[[#This Row],[Budget Code Description]],Table6[#All],8,FALSE),"")</f>
        <v/>
      </c>
      <c r="L535" s="63"/>
      <c r="M535" s="65" t="str">
        <f>IFERROR(VLOOKUP(Table1[[#This Row],[Staff ID]],Table2[],2,FALSE),"")</f>
        <v/>
      </c>
      <c r="N535" s="209" t="str">
        <f>IFERROR(IF(VLOOKUP(Table1[[#This Row],[Budget Code Description]],Dimentions!$X$6:$AC$134,4,FALSE)="","",VLOOKUP(Table1[[#This Row],[Budget Code Description]],Dimentions!$X$6:$AC$134,4,FALSE)),"")</f>
        <v/>
      </c>
      <c r="O535" s="65" t="str">
        <f>IFERROR(VLOOKUP(Table1[[#This Row],[Vendor ID]],Table549[],2,FALSE),"")</f>
        <v/>
      </c>
      <c r="P535" s="63"/>
      <c r="Q535" s="141" t="str">
        <f>IF(Table1[[#This Row],[Posting Date]]&lt;&gt;"",$D$9,"")</f>
        <v/>
      </c>
      <c r="R535" s="157" t="str">
        <f>IF(Table1[[#This Row],[Posting Date]]&lt;&gt;"",$D$10,"")</f>
        <v/>
      </c>
      <c r="S535" s="66"/>
      <c r="T535" s="63"/>
      <c r="U535" s="67"/>
      <c r="V535" s="67"/>
      <c r="W535" s="67" t="str">
        <f t="shared" si="12"/>
        <v/>
      </c>
      <c r="X535" s="159" t="str">
        <f>IF(E535="","",(IF(Table1[[#This Row],[Cur]]="USD",Table1[[#This Row],[Cur_Amount Debit]],Table1[[#This Row],[Cur_Amount Debit]]/Table1[[#This Row],[Exchange Rate]])))</f>
        <v/>
      </c>
      <c r="Y535" s="159" t="str">
        <f>IF(E535="","",(IF(Table1[[#This Row],[Cur]]="USD",Table1[[#This Row],[Cur_Amount Credit]],Table1[[#This Row],[Cur_Amount Credit]]/ExchangeRate)))</f>
        <v/>
      </c>
      <c r="Z535" s="201" t="str">
        <f>IF(E535="","",(Table1[[#This Row],[Debit USD]]-Table1[[#This Row],[Credit USD]]))</f>
        <v/>
      </c>
      <c r="AA535" s="226"/>
      <c r="AB535" s="255"/>
      <c r="AC535" s="1"/>
      <c r="AD535" s="15"/>
      <c r="AE535" s="15" t="str">
        <f>IF(AND(OR(Table1[[#This Row],[Account]]="15030",Table1[[#This Row],[Account]]="15035",Table1[[#This Row],[Account]]="20150"),Table1[[#This Row],[Vendor ID]]=""),1,"")</f>
        <v/>
      </c>
      <c r="AF535" s="15"/>
      <c r="AG535" s="15"/>
      <c r="AH535" s="15"/>
      <c r="AI535" s="46" t="str">
        <f>IF(Table1[[#This Row],[Posting Date]]&lt;&gt;"","GJ-"&amp;CountryID,"")</f>
        <v/>
      </c>
      <c r="AJ535" s="59" t="str">
        <f>IF(Table1[[#This Row],[Posting Date]]&lt;&gt;"",Table1[[#This Row],[Posting Date]],"")</f>
        <v/>
      </c>
      <c r="AK535" s="46"/>
      <c r="AL535" s="46" t="str">
        <f>IF(Table1[[#This Row],[Description]]&lt;&gt;"",Table1[[#This Row],[Description]],"")</f>
        <v/>
      </c>
      <c r="AM535" s="46" t="str">
        <f>IF(Table1[[#This Row],[Posting Date]]&lt;&gt;"",Table1[[#This Row],[Reference Number]],"")</f>
        <v/>
      </c>
      <c r="AN535" s="46" t="str">
        <f>TRIM(Table1[[#This Row],[Line '#]])</f>
        <v/>
      </c>
      <c r="AO535" s="46" t="str">
        <f>TRIM(Table1[[#This Row],[Account]])</f>
        <v/>
      </c>
      <c r="AP535" s="46" t="str">
        <f>IF(Table1[[#This Row],[Posting Date]]&lt;&gt;"",$D$5,"")</f>
        <v/>
      </c>
      <c r="AQ535" s="46" t="str">
        <f>TRIM(Table1[[#This Row],[Departments-Prgrams]])</f>
        <v/>
      </c>
      <c r="AR535" s="46" t="str">
        <f>TRIM(Table1[[#This Row],[Grant]])</f>
        <v/>
      </c>
      <c r="AS535" s="46" t="str">
        <f>TRIM(Table1[[#This Row],[Staff ID]])</f>
        <v/>
      </c>
      <c r="AT535" s="46" t="str">
        <f>IF(TRIM(Table1[[#This Row],[Budget Code]])=0,"",TRIM(Table1[[#This Row],[Budget Code]]))</f>
        <v/>
      </c>
      <c r="AU535" s="46" t="str">
        <f>IF(Table1[[#This Row],[Line Description]]&lt;&gt;"",Table1[[#This Row],[Line Description]],"")</f>
        <v/>
      </c>
      <c r="AV535" s="46" t="str">
        <f>IF(Table1[[#This Row],[Cur_Amount Debit]]&gt;0,ROUND(Table1[[#This Row],[Cur_Amount Debit]],2),"")</f>
        <v/>
      </c>
      <c r="AW535" s="46" t="str">
        <f>IF(Table1[[#This Row],[Cur_Amount Credit]]&gt;0,ROUND(Table1[[#This Row],[Cur_Amount Credit]],2),"")</f>
        <v/>
      </c>
      <c r="AX535" s="46" t="str">
        <f>LEFT(Table1[[#This Row],[Cur]],3)</f>
        <v/>
      </c>
      <c r="AY535" s="59"/>
      <c r="AZ535" s="46"/>
      <c r="BA535" s="46" t="str">
        <f>IF(Table1[[#This Row],[Cur]]&lt;&gt;"",IF(Table1[[#This Row],[Cur]]="USD","",ExchangeRate),"")</f>
        <v/>
      </c>
      <c r="BB535" s="46" t="str">
        <f>IF(Table1[[#This Row],[Grant]]&lt;&gt;"",VLOOKUP(Table1[[#This Row],[Grant]],Grants!B:D,3),"")</f>
        <v/>
      </c>
      <c r="BC535" s="46" t="str">
        <f>TRIM(Table1[[#This Row],[Vendor ID]])</f>
        <v/>
      </c>
      <c r="BD535">
        <f>IF(Table1[[#This Row],[Reference Number]]=Q534,BD534,BD534+1)</f>
        <v>0</v>
      </c>
    </row>
    <row r="536" spans="1:56" ht="11.25" customHeight="1" x14ac:dyDescent="0.25">
      <c r="A536" s="1"/>
      <c r="B536" s="88" t="str">
        <f>IF(Table1[[#This Row],[Posting Date]]&lt;&gt;"",IF(Table1[[#This Row],[Reference Number]]=Q535,B535+1,1),"")</f>
        <v/>
      </c>
      <c r="C536" s="61"/>
      <c r="D536" s="61"/>
      <c r="E536" s="138"/>
      <c r="F536" s="141" t="str">
        <f>IFERROR(IF(VLOOKUP(Table1[[#This Row],[Budget Code Description]],Dimentions!$X$6:$AC$139,2,FALSE)="","",VLOOKUP(Table1[[#This Row],[Budget Code Description]],Dimentions!$X$6:$AC$139,2,FALSE)),"")</f>
        <v/>
      </c>
      <c r="G536" s="141"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1" t="str">
        <f>IFERROR(VLOOKUP(Table1[[#This Row],[Budget Code Description]],Table6[#All],8,FALSE),"")</f>
        <v/>
      </c>
      <c r="L536" s="63"/>
      <c r="M536" s="65" t="str">
        <f>IFERROR(VLOOKUP(Table1[[#This Row],[Staff ID]],Table2[],2,FALSE),"")</f>
        <v/>
      </c>
      <c r="N536" s="209" t="str">
        <f>IFERROR(IF(VLOOKUP(Table1[[#This Row],[Budget Code Description]],Dimentions!$X$6:$AC$134,4,FALSE)="","",VLOOKUP(Table1[[#This Row],[Budget Code Description]],Dimentions!$X$6:$AC$134,4,FALSE)),"")</f>
        <v/>
      </c>
      <c r="O536" s="65" t="str">
        <f>IFERROR(VLOOKUP(Table1[[#This Row],[Vendor ID]],Table549[],2,FALSE),"")</f>
        <v/>
      </c>
      <c r="P536" s="63"/>
      <c r="Q536" s="141" t="str">
        <f>IF(Table1[[#This Row],[Posting Date]]&lt;&gt;"",$D$9,"")</f>
        <v/>
      </c>
      <c r="R536" s="157" t="str">
        <f>IF(Table1[[#This Row],[Posting Date]]&lt;&gt;"",$D$10,"")</f>
        <v/>
      </c>
      <c r="S536" s="66"/>
      <c r="T536" s="63"/>
      <c r="U536" s="67"/>
      <c r="V536" s="67"/>
      <c r="W536" s="67" t="str">
        <f t="shared" si="12"/>
        <v/>
      </c>
      <c r="X536" s="159" t="str">
        <f>IF(E536="","",(IF(Table1[[#This Row],[Cur]]="USD",Table1[[#This Row],[Cur_Amount Debit]],Table1[[#This Row],[Cur_Amount Debit]]/Table1[[#This Row],[Exchange Rate]])))</f>
        <v/>
      </c>
      <c r="Y536" s="159" t="str">
        <f>IF(E536="","",(IF(Table1[[#This Row],[Cur]]="USD",Table1[[#This Row],[Cur_Amount Credit]],Table1[[#This Row],[Cur_Amount Credit]]/ExchangeRate)))</f>
        <v/>
      </c>
      <c r="Z536" s="201" t="str">
        <f>IF(E536="","",(Table1[[#This Row],[Debit USD]]-Table1[[#This Row],[Credit USD]]))</f>
        <v/>
      </c>
      <c r="AA536" s="226"/>
      <c r="AB536" s="255"/>
      <c r="AC536" s="1"/>
      <c r="AD536" s="15"/>
      <c r="AE536" s="15" t="str">
        <f>IF(AND(OR(Table1[[#This Row],[Account]]="15030",Table1[[#This Row],[Account]]="15035",Table1[[#This Row],[Account]]="20150"),Table1[[#This Row],[Vendor ID]]=""),1,"")</f>
        <v/>
      </c>
      <c r="AF536" s="15"/>
      <c r="AG536" s="15"/>
      <c r="AH536" s="15"/>
      <c r="AI536" s="46" t="str">
        <f>IF(Table1[[#This Row],[Posting Date]]&lt;&gt;"","GJ-"&amp;CountryID,"")</f>
        <v/>
      </c>
      <c r="AJ536" s="59" t="str">
        <f>IF(Table1[[#This Row],[Posting Date]]&lt;&gt;"",Table1[[#This Row],[Posting Date]],"")</f>
        <v/>
      </c>
      <c r="AK536" s="46"/>
      <c r="AL536" s="46" t="str">
        <f>IF(Table1[[#This Row],[Description]]&lt;&gt;"",Table1[[#This Row],[Description]],"")</f>
        <v/>
      </c>
      <c r="AM536" s="46" t="str">
        <f>IF(Table1[[#This Row],[Posting Date]]&lt;&gt;"",Table1[[#This Row],[Reference Number]],"")</f>
        <v/>
      </c>
      <c r="AN536" s="46" t="str">
        <f>TRIM(Table1[[#This Row],[Line '#]])</f>
        <v/>
      </c>
      <c r="AO536" s="46" t="str">
        <f>TRIM(Table1[[#This Row],[Account]])</f>
        <v/>
      </c>
      <c r="AP536" s="46" t="str">
        <f>IF(Table1[[#This Row],[Posting Date]]&lt;&gt;"",$D$5,"")</f>
        <v/>
      </c>
      <c r="AQ536" s="46" t="str">
        <f>TRIM(Table1[[#This Row],[Departments-Prgrams]])</f>
        <v/>
      </c>
      <c r="AR536" s="46" t="str">
        <f>TRIM(Table1[[#This Row],[Grant]])</f>
        <v/>
      </c>
      <c r="AS536" s="46" t="str">
        <f>TRIM(Table1[[#This Row],[Staff ID]])</f>
        <v/>
      </c>
      <c r="AT536" s="46" t="str">
        <f>IF(TRIM(Table1[[#This Row],[Budget Code]])=0,"",TRIM(Table1[[#This Row],[Budget Code]]))</f>
        <v/>
      </c>
      <c r="AU536" s="46" t="str">
        <f>IF(Table1[[#This Row],[Line Description]]&lt;&gt;"",Table1[[#This Row],[Line Description]],"")</f>
        <v/>
      </c>
      <c r="AV536" s="46" t="str">
        <f>IF(Table1[[#This Row],[Cur_Amount Debit]]&gt;0,ROUND(Table1[[#This Row],[Cur_Amount Debit]],2),"")</f>
        <v/>
      </c>
      <c r="AW536" s="46" t="str">
        <f>IF(Table1[[#This Row],[Cur_Amount Credit]]&gt;0,ROUND(Table1[[#This Row],[Cur_Amount Credit]],2),"")</f>
        <v/>
      </c>
      <c r="AX536" s="46" t="str">
        <f>LEFT(Table1[[#This Row],[Cur]],3)</f>
        <v/>
      </c>
      <c r="AY536" s="59"/>
      <c r="AZ536" s="46"/>
      <c r="BA536" s="46" t="str">
        <f>IF(Table1[[#This Row],[Cur]]&lt;&gt;"",IF(Table1[[#This Row],[Cur]]="USD","",ExchangeRate),"")</f>
        <v/>
      </c>
      <c r="BB536" s="46" t="str">
        <f>IF(Table1[[#This Row],[Grant]]&lt;&gt;"",VLOOKUP(Table1[[#This Row],[Grant]],Grants!B:D,3),"")</f>
        <v/>
      </c>
      <c r="BC536" s="46" t="str">
        <f>TRIM(Table1[[#This Row],[Vendor ID]])</f>
        <v/>
      </c>
      <c r="BD536">
        <f>IF(Table1[[#This Row],[Reference Number]]=Q535,BD535,BD535+1)</f>
        <v>0</v>
      </c>
    </row>
    <row r="537" spans="1:56" ht="11.25" customHeight="1" x14ac:dyDescent="0.25">
      <c r="A537" s="1"/>
      <c r="B537" s="88" t="str">
        <f>IF(Table1[[#This Row],[Posting Date]]&lt;&gt;"",IF(Table1[[#This Row],[Reference Number]]=Q536,B536+1,1),"")</f>
        <v/>
      </c>
      <c r="C537" s="61"/>
      <c r="D537" s="61"/>
      <c r="E537" s="138"/>
      <c r="F537" s="141" t="str">
        <f>IFERROR(IF(VLOOKUP(Table1[[#This Row],[Budget Code Description]],Dimentions!$X$6:$AC$139,2,FALSE)="","",VLOOKUP(Table1[[#This Row],[Budget Code Description]],Dimentions!$X$6:$AC$139,2,FALSE)),"")</f>
        <v/>
      </c>
      <c r="G537" s="141"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1" t="str">
        <f>IFERROR(VLOOKUP(Table1[[#This Row],[Budget Code Description]],Table6[#All],8,FALSE),"")</f>
        <v/>
      </c>
      <c r="L537" s="63"/>
      <c r="M537" s="65" t="str">
        <f>IFERROR(VLOOKUP(Table1[[#This Row],[Staff ID]],Table2[],2,FALSE),"")</f>
        <v/>
      </c>
      <c r="N537" s="209" t="str">
        <f>IFERROR(IF(VLOOKUP(Table1[[#This Row],[Budget Code Description]],Dimentions!$X$6:$AC$134,4,FALSE)="","",VLOOKUP(Table1[[#This Row],[Budget Code Description]],Dimentions!$X$6:$AC$134,4,FALSE)),"")</f>
        <v/>
      </c>
      <c r="O537" s="65" t="str">
        <f>IFERROR(VLOOKUP(Table1[[#This Row],[Vendor ID]],Table549[],2,FALSE),"")</f>
        <v/>
      </c>
      <c r="P537" s="63"/>
      <c r="Q537" s="141" t="str">
        <f>IF(Table1[[#This Row],[Posting Date]]&lt;&gt;"",$D$9,"")</f>
        <v/>
      </c>
      <c r="R537" s="157" t="str">
        <f>IF(Table1[[#This Row],[Posting Date]]&lt;&gt;"",$D$10,"")</f>
        <v/>
      </c>
      <c r="S537" s="66"/>
      <c r="T537" s="63"/>
      <c r="U537" s="67"/>
      <c r="V537" s="67"/>
      <c r="W537" s="67" t="str">
        <f t="shared" si="12"/>
        <v/>
      </c>
      <c r="X537" s="159" t="str">
        <f>IF(E537="","",(IF(Table1[[#This Row],[Cur]]="USD",Table1[[#This Row],[Cur_Amount Debit]],Table1[[#This Row],[Cur_Amount Debit]]/Table1[[#This Row],[Exchange Rate]])))</f>
        <v/>
      </c>
      <c r="Y537" s="159" t="str">
        <f>IF(E537="","",(IF(Table1[[#This Row],[Cur]]="USD",Table1[[#This Row],[Cur_Amount Credit]],Table1[[#This Row],[Cur_Amount Credit]]/ExchangeRate)))</f>
        <v/>
      </c>
      <c r="Z537" s="201" t="str">
        <f>IF(E537="","",(Table1[[#This Row],[Debit USD]]-Table1[[#This Row],[Credit USD]]))</f>
        <v/>
      </c>
      <c r="AA537" s="226"/>
      <c r="AB537" s="255"/>
      <c r="AC537" s="1"/>
      <c r="AD537" s="15"/>
      <c r="AE537" s="15" t="str">
        <f>IF(AND(OR(Table1[[#This Row],[Account]]="15030",Table1[[#This Row],[Account]]="15035",Table1[[#This Row],[Account]]="20150"),Table1[[#This Row],[Vendor ID]]=""),1,"")</f>
        <v/>
      </c>
      <c r="AF537" s="15"/>
      <c r="AG537" s="15"/>
      <c r="AH537" s="15"/>
      <c r="AI537" s="46" t="str">
        <f>IF(Table1[[#This Row],[Posting Date]]&lt;&gt;"","GJ-"&amp;CountryID,"")</f>
        <v/>
      </c>
      <c r="AJ537" s="59" t="str">
        <f>IF(Table1[[#This Row],[Posting Date]]&lt;&gt;"",Table1[[#This Row],[Posting Date]],"")</f>
        <v/>
      </c>
      <c r="AK537" s="46"/>
      <c r="AL537" s="46" t="str">
        <f>IF(Table1[[#This Row],[Description]]&lt;&gt;"",Table1[[#This Row],[Description]],"")</f>
        <v/>
      </c>
      <c r="AM537" s="46" t="str">
        <f>IF(Table1[[#This Row],[Posting Date]]&lt;&gt;"",Table1[[#This Row],[Reference Number]],"")</f>
        <v/>
      </c>
      <c r="AN537" s="46" t="str">
        <f>TRIM(Table1[[#This Row],[Line '#]])</f>
        <v/>
      </c>
      <c r="AO537" s="46" t="str">
        <f>TRIM(Table1[[#This Row],[Account]])</f>
        <v/>
      </c>
      <c r="AP537" s="46" t="str">
        <f>IF(Table1[[#This Row],[Posting Date]]&lt;&gt;"",$D$5,"")</f>
        <v/>
      </c>
      <c r="AQ537" s="46" t="str">
        <f>TRIM(Table1[[#This Row],[Departments-Prgrams]])</f>
        <v/>
      </c>
      <c r="AR537" s="46" t="str">
        <f>TRIM(Table1[[#This Row],[Grant]])</f>
        <v/>
      </c>
      <c r="AS537" s="46" t="str">
        <f>TRIM(Table1[[#This Row],[Staff ID]])</f>
        <v/>
      </c>
      <c r="AT537" s="46" t="str">
        <f>IF(TRIM(Table1[[#This Row],[Budget Code]])=0,"",TRIM(Table1[[#This Row],[Budget Code]]))</f>
        <v/>
      </c>
      <c r="AU537" s="46" t="str">
        <f>IF(Table1[[#This Row],[Line Description]]&lt;&gt;"",Table1[[#This Row],[Line Description]],"")</f>
        <v/>
      </c>
      <c r="AV537" s="46" t="str">
        <f>IF(Table1[[#This Row],[Cur_Amount Debit]]&gt;0,ROUND(Table1[[#This Row],[Cur_Amount Debit]],2),"")</f>
        <v/>
      </c>
      <c r="AW537" s="46" t="str">
        <f>IF(Table1[[#This Row],[Cur_Amount Credit]]&gt;0,ROUND(Table1[[#This Row],[Cur_Amount Credit]],2),"")</f>
        <v/>
      </c>
      <c r="AX537" s="46" t="str">
        <f>LEFT(Table1[[#This Row],[Cur]],3)</f>
        <v/>
      </c>
      <c r="AY537" s="59"/>
      <c r="AZ537" s="46"/>
      <c r="BA537" s="46" t="str">
        <f>IF(Table1[[#This Row],[Cur]]&lt;&gt;"",IF(Table1[[#This Row],[Cur]]="USD","",ExchangeRate),"")</f>
        <v/>
      </c>
      <c r="BB537" s="46" t="str">
        <f>IF(Table1[[#This Row],[Grant]]&lt;&gt;"",VLOOKUP(Table1[[#This Row],[Grant]],Grants!B:D,3),"")</f>
        <v/>
      </c>
      <c r="BC537" s="46" t="str">
        <f>TRIM(Table1[[#This Row],[Vendor ID]])</f>
        <v/>
      </c>
      <c r="BD537">
        <f>IF(Table1[[#This Row],[Reference Number]]=Q536,BD536,BD536+1)</f>
        <v>0</v>
      </c>
    </row>
    <row r="538" spans="1:56" ht="11.25" customHeight="1" x14ac:dyDescent="0.25">
      <c r="A538" s="1"/>
      <c r="B538" s="88" t="str">
        <f>IF(Table1[[#This Row],[Posting Date]]&lt;&gt;"",IF(Table1[[#This Row],[Reference Number]]=Q537,B537+1,1),"")</f>
        <v/>
      </c>
      <c r="C538" s="61"/>
      <c r="D538" s="61"/>
      <c r="E538" s="138"/>
      <c r="F538" s="141" t="str">
        <f>IFERROR(IF(VLOOKUP(Table1[[#This Row],[Budget Code Description]],Dimentions!$X$6:$AC$139,2,FALSE)="","",VLOOKUP(Table1[[#This Row],[Budget Code Description]],Dimentions!$X$6:$AC$139,2,FALSE)),"")</f>
        <v/>
      </c>
      <c r="G538" s="141"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1" t="str">
        <f>IFERROR(VLOOKUP(Table1[[#This Row],[Budget Code Description]],Table6[#All],8,FALSE),"")</f>
        <v/>
      </c>
      <c r="L538" s="63"/>
      <c r="M538" s="65" t="str">
        <f>IFERROR(VLOOKUP(Table1[[#This Row],[Staff ID]],Table2[],2,FALSE),"")</f>
        <v/>
      </c>
      <c r="N538" s="209" t="str">
        <f>IFERROR(IF(VLOOKUP(Table1[[#This Row],[Budget Code Description]],Dimentions!$X$6:$AC$134,4,FALSE)="","",VLOOKUP(Table1[[#This Row],[Budget Code Description]],Dimentions!$X$6:$AC$134,4,FALSE)),"")</f>
        <v/>
      </c>
      <c r="O538" s="65" t="str">
        <f>IFERROR(VLOOKUP(Table1[[#This Row],[Vendor ID]],Table549[],2,FALSE),"")</f>
        <v/>
      </c>
      <c r="P538" s="63"/>
      <c r="Q538" s="141" t="str">
        <f>IF(Table1[[#This Row],[Posting Date]]&lt;&gt;"",$D$9,"")</f>
        <v/>
      </c>
      <c r="R538" s="157" t="str">
        <f>IF(Table1[[#This Row],[Posting Date]]&lt;&gt;"",$D$10,"")</f>
        <v/>
      </c>
      <c r="S538" s="66"/>
      <c r="T538" s="63"/>
      <c r="U538" s="67"/>
      <c r="V538" s="67"/>
      <c r="W538" s="67" t="str">
        <f t="shared" si="12"/>
        <v/>
      </c>
      <c r="X538" s="159" t="str">
        <f>IF(E538="","",(IF(Table1[[#This Row],[Cur]]="USD",Table1[[#This Row],[Cur_Amount Debit]],Table1[[#This Row],[Cur_Amount Debit]]/Table1[[#This Row],[Exchange Rate]])))</f>
        <v/>
      </c>
      <c r="Y538" s="159" t="str">
        <f>IF(E538="","",(IF(Table1[[#This Row],[Cur]]="USD",Table1[[#This Row],[Cur_Amount Credit]],Table1[[#This Row],[Cur_Amount Credit]]/ExchangeRate)))</f>
        <v/>
      </c>
      <c r="Z538" s="201" t="str">
        <f>IF(E538="","",(Table1[[#This Row],[Debit USD]]-Table1[[#This Row],[Credit USD]]))</f>
        <v/>
      </c>
      <c r="AA538" s="226"/>
      <c r="AB538" s="255"/>
      <c r="AC538" s="1"/>
      <c r="AD538" s="15"/>
      <c r="AE538" s="15" t="str">
        <f>IF(AND(OR(Table1[[#This Row],[Account]]="15030",Table1[[#This Row],[Account]]="15035",Table1[[#This Row],[Account]]="20150"),Table1[[#This Row],[Vendor ID]]=""),1,"")</f>
        <v/>
      </c>
      <c r="AF538" s="15"/>
      <c r="AG538" s="15"/>
      <c r="AH538" s="15"/>
      <c r="AI538" s="46" t="str">
        <f>IF(Table1[[#This Row],[Posting Date]]&lt;&gt;"","GJ-"&amp;CountryID,"")</f>
        <v/>
      </c>
      <c r="AJ538" s="59" t="str">
        <f>IF(Table1[[#This Row],[Posting Date]]&lt;&gt;"",Table1[[#This Row],[Posting Date]],"")</f>
        <v/>
      </c>
      <c r="AK538" s="46"/>
      <c r="AL538" s="46" t="str">
        <f>IF(Table1[[#This Row],[Description]]&lt;&gt;"",Table1[[#This Row],[Description]],"")</f>
        <v/>
      </c>
      <c r="AM538" s="46" t="str">
        <f>IF(Table1[[#This Row],[Posting Date]]&lt;&gt;"",Table1[[#This Row],[Reference Number]],"")</f>
        <v/>
      </c>
      <c r="AN538" s="46" t="str">
        <f>TRIM(Table1[[#This Row],[Line '#]])</f>
        <v/>
      </c>
      <c r="AO538" s="46" t="str">
        <f>TRIM(Table1[[#This Row],[Account]])</f>
        <v/>
      </c>
      <c r="AP538" s="46" t="str">
        <f>IF(Table1[[#This Row],[Posting Date]]&lt;&gt;"",$D$5,"")</f>
        <v/>
      </c>
      <c r="AQ538" s="46" t="str">
        <f>TRIM(Table1[[#This Row],[Departments-Prgrams]])</f>
        <v/>
      </c>
      <c r="AR538" s="46" t="str">
        <f>TRIM(Table1[[#This Row],[Grant]])</f>
        <v/>
      </c>
      <c r="AS538" s="46" t="str">
        <f>TRIM(Table1[[#This Row],[Staff ID]])</f>
        <v/>
      </c>
      <c r="AT538" s="46" t="str">
        <f>IF(TRIM(Table1[[#This Row],[Budget Code]])=0,"",TRIM(Table1[[#This Row],[Budget Code]]))</f>
        <v/>
      </c>
      <c r="AU538" s="46" t="str">
        <f>IF(Table1[[#This Row],[Line Description]]&lt;&gt;"",Table1[[#This Row],[Line Description]],"")</f>
        <v/>
      </c>
      <c r="AV538" s="46" t="str">
        <f>IF(Table1[[#This Row],[Cur_Amount Debit]]&gt;0,ROUND(Table1[[#This Row],[Cur_Amount Debit]],2),"")</f>
        <v/>
      </c>
      <c r="AW538" s="46" t="str">
        <f>IF(Table1[[#This Row],[Cur_Amount Credit]]&gt;0,ROUND(Table1[[#This Row],[Cur_Amount Credit]],2),"")</f>
        <v/>
      </c>
      <c r="AX538" s="46" t="str">
        <f>LEFT(Table1[[#This Row],[Cur]],3)</f>
        <v/>
      </c>
      <c r="AY538" s="59"/>
      <c r="AZ538" s="46"/>
      <c r="BA538" s="46" t="str">
        <f>IF(Table1[[#This Row],[Cur]]&lt;&gt;"",IF(Table1[[#This Row],[Cur]]="USD","",ExchangeRate),"")</f>
        <v/>
      </c>
      <c r="BB538" s="46" t="str">
        <f>IF(Table1[[#This Row],[Grant]]&lt;&gt;"",VLOOKUP(Table1[[#This Row],[Grant]],Grants!B:D,3),"")</f>
        <v/>
      </c>
      <c r="BC538" s="46" t="str">
        <f>TRIM(Table1[[#This Row],[Vendor ID]])</f>
        <v/>
      </c>
      <c r="BD538">
        <f>IF(Table1[[#This Row],[Reference Number]]=Q537,BD537,BD537+1)</f>
        <v>0</v>
      </c>
    </row>
    <row r="539" spans="1:56" ht="11.25" customHeight="1" x14ac:dyDescent="0.25">
      <c r="A539" s="1"/>
      <c r="B539" s="88" t="str">
        <f>IF(Table1[[#This Row],[Posting Date]]&lt;&gt;"",IF(Table1[[#This Row],[Reference Number]]=Q538,B538+1,1),"")</f>
        <v/>
      </c>
      <c r="C539" s="61"/>
      <c r="D539" s="61"/>
      <c r="E539" s="138"/>
      <c r="F539" s="141" t="str">
        <f>IFERROR(IF(VLOOKUP(Table1[[#This Row],[Budget Code Description]],Dimentions!$X$6:$AC$139,2,FALSE)="","",VLOOKUP(Table1[[#This Row],[Budget Code Description]],Dimentions!$X$6:$AC$139,2,FALSE)),"")</f>
        <v/>
      </c>
      <c r="G539" s="141"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1" t="str">
        <f>IFERROR(VLOOKUP(Table1[[#This Row],[Budget Code Description]],Table6[#All],8,FALSE),"")</f>
        <v/>
      </c>
      <c r="L539" s="63"/>
      <c r="M539" s="65" t="str">
        <f>IFERROR(VLOOKUP(Table1[[#This Row],[Staff ID]],Table2[],2,FALSE),"")</f>
        <v/>
      </c>
      <c r="N539" s="209" t="str">
        <f>IFERROR(IF(VLOOKUP(Table1[[#This Row],[Budget Code Description]],Dimentions!$X$6:$AC$134,4,FALSE)="","",VLOOKUP(Table1[[#This Row],[Budget Code Description]],Dimentions!$X$6:$AC$134,4,FALSE)),"")</f>
        <v/>
      </c>
      <c r="O539" s="65" t="str">
        <f>IFERROR(VLOOKUP(Table1[[#This Row],[Vendor ID]],Table549[],2,FALSE),"")</f>
        <v/>
      </c>
      <c r="P539" s="63"/>
      <c r="Q539" s="141" t="str">
        <f>IF(Table1[[#This Row],[Posting Date]]&lt;&gt;"",$D$9,"")</f>
        <v/>
      </c>
      <c r="R539" s="157" t="str">
        <f>IF(Table1[[#This Row],[Posting Date]]&lt;&gt;"",$D$10,"")</f>
        <v/>
      </c>
      <c r="S539" s="66"/>
      <c r="T539" s="63"/>
      <c r="U539" s="67"/>
      <c r="V539" s="67"/>
      <c r="W539" s="67" t="str">
        <f t="shared" si="12"/>
        <v/>
      </c>
      <c r="X539" s="159" t="str">
        <f>IF(E539="","",(IF(Table1[[#This Row],[Cur]]="USD",Table1[[#This Row],[Cur_Amount Debit]],Table1[[#This Row],[Cur_Amount Debit]]/Table1[[#This Row],[Exchange Rate]])))</f>
        <v/>
      </c>
      <c r="Y539" s="159" t="str">
        <f>IF(E539="","",(IF(Table1[[#This Row],[Cur]]="USD",Table1[[#This Row],[Cur_Amount Credit]],Table1[[#This Row],[Cur_Amount Credit]]/ExchangeRate)))</f>
        <v/>
      </c>
      <c r="Z539" s="201" t="str">
        <f>IF(E539="","",(Table1[[#This Row],[Debit USD]]-Table1[[#This Row],[Credit USD]]))</f>
        <v/>
      </c>
      <c r="AA539" s="226"/>
      <c r="AB539" s="255"/>
      <c r="AC539" s="1"/>
      <c r="AD539" s="15"/>
      <c r="AE539" s="15" t="str">
        <f>IF(AND(OR(Table1[[#This Row],[Account]]="15030",Table1[[#This Row],[Account]]="15035",Table1[[#This Row],[Account]]="20150"),Table1[[#This Row],[Vendor ID]]=""),1,"")</f>
        <v/>
      </c>
      <c r="AF539" s="15"/>
      <c r="AG539" s="15"/>
      <c r="AH539" s="15"/>
      <c r="AI539" s="46" t="str">
        <f>IF(Table1[[#This Row],[Posting Date]]&lt;&gt;"","GJ-"&amp;CountryID,"")</f>
        <v/>
      </c>
      <c r="AJ539" s="59" t="str">
        <f>IF(Table1[[#This Row],[Posting Date]]&lt;&gt;"",Table1[[#This Row],[Posting Date]],"")</f>
        <v/>
      </c>
      <c r="AK539" s="46"/>
      <c r="AL539" s="46" t="str">
        <f>IF(Table1[[#This Row],[Description]]&lt;&gt;"",Table1[[#This Row],[Description]],"")</f>
        <v/>
      </c>
      <c r="AM539" s="46" t="str">
        <f>IF(Table1[[#This Row],[Posting Date]]&lt;&gt;"",Table1[[#This Row],[Reference Number]],"")</f>
        <v/>
      </c>
      <c r="AN539" s="46" t="str">
        <f>TRIM(Table1[[#This Row],[Line '#]])</f>
        <v/>
      </c>
      <c r="AO539" s="46" t="str">
        <f>TRIM(Table1[[#This Row],[Account]])</f>
        <v/>
      </c>
      <c r="AP539" s="46" t="str">
        <f>IF(Table1[[#This Row],[Posting Date]]&lt;&gt;"",$D$5,"")</f>
        <v/>
      </c>
      <c r="AQ539" s="46" t="str">
        <f>TRIM(Table1[[#This Row],[Departments-Prgrams]])</f>
        <v/>
      </c>
      <c r="AR539" s="46" t="str">
        <f>TRIM(Table1[[#This Row],[Grant]])</f>
        <v/>
      </c>
      <c r="AS539" s="46" t="str">
        <f>TRIM(Table1[[#This Row],[Staff ID]])</f>
        <v/>
      </c>
      <c r="AT539" s="46" t="str">
        <f>IF(TRIM(Table1[[#This Row],[Budget Code]])=0,"",TRIM(Table1[[#This Row],[Budget Code]]))</f>
        <v/>
      </c>
      <c r="AU539" s="46" t="str">
        <f>IF(Table1[[#This Row],[Line Description]]&lt;&gt;"",Table1[[#This Row],[Line Description]],"")</f>
        <v/>
      </c>
      <c r="AV539" s="46" t="str">
        <f>IF(Table1[[#This Row],[Cur_Amount Debit]]&gt;0,ROUND(Table1[[#This Row],[Cur_Amount Debit]],2),"")</f>
        <v/>
      </c>
      <c r="AW539" s="46" t="str">
        <f>IF(Table1[[#This Row],[Cur_Amount Credit]]&gt;0,ROUND(Table1[[#This Row],[Cur_Amount Credit]],2),"")</f>
        <v/>
      </c>
      <c r="AX539" s="46" t="str">
        <f>LEFT(Table1[[#This Row],[Cur]],3)</f>
        <v/>
      </c>
      <c r="AY539" s="59"/>
      <c r="AZ539" s="46"/>
      <c r="BA539" s="46" t="str">
        <f>IF(Table1[[#This Row],[Cur]]&lt;&gt;"",IF(Table1[[#This Row],[Cur]]="USD","",ExchangeRate),"")</f>
        <v/>
      </c>
      <c r="BB539" s="46" t="str">
        <f>IF(Table1[[#This Row],[Grant]]&lt;&gt;"",VLOOKUP(Table1[[#This Row],[Grant]],Grants!B:D,3),"")</f>
        <v/>
      </c>
      <c r="BC539" s="46" t="str">
        <f>TRIM(Table1[[#This Row],[Vendor ID]])</f>
        <v/>
      </c>
      <c r="BD539">
        <f>IF(Table1[[#This Row],[Reference Number]]=Q538,BD538,BD538+1)</f>
        <v>0</v>
      </c>
    </row>
    <row r="540" spans="1:56" ht="11.25" customHeight="1" x14ac:dyDescent="0.25">
      <c r="A540" s="1"/>
      <c r="B540" s="88" t="str">
        <f>IF(Table1[[#This Row],[Posting Date]]&lt;&gt;"",IF(Table1[[#This Row],[Reference Number]]=Q539,B539+1,1),"")</f>
        <v/>
      </c>
      <c r="C540" s="61"/>
      <c r="D540" s="61"/>
      <c r="E540" s="138"/>
      <c r="F540" s="141" t="str">
        <f>IFERROR(IF(VLOOKUP(Table1[[#This Row],[Budget Code Description]],Dimentions!$X$6:$AC$139,2,FALSE)="","",VLOOKUP(Table1[[#This Row],[Budget Code Description]],Dimentions!$X$6:$AC$139,2,FALSE)),"")</f>
        <v/>
      </c>
      <c r="G540" s="141"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1" t="str">
        <f>IFERROR(VLOOKUP(Table1[[#This Row],[Budget Code Description]],Table6[#All],8,FALSE),"")</f>
        <v/>
      </c>
      <c r="L540" s="63"/>
      <c r="M540" s="65" t="str">
        <f>IFERROR(VLOOKUP(Table1[[#This Row],[Staff ID]],Table2[],2,FALSE),"")</f>
        <v/>
      </c>
      <c r="N540" s="209" t="str">
        <f>IFERROR(IF(VLOOKUP(Table1[[#This Row],[Budget Code Description]],Dimentions!$X$6:$AC$134,4,FALSE)="","",VLOOKUP(Table1[[#This Row],[Budget Code Description]],Dimentions!$X$6:$AC$134,4,FALSE)),"")</f>
        <v/>
      </c>
      <c r="O540" s="65" t="str">
        <f>IFERROR(VLOOKUP(Table1[[#This Row],[Vendor ID]],Table549[],2,FALSE),"")</f>
        <v/>
      </c>
      <c r="P540" s="63"/>
      <c r="Q540" s="141" t="str">
        <f>IF(Table1[[#This Row],[Posting Date]]&lt;&gt;"",$D$9,"")</f>
        <v/>
      </c>
      <c r="R540" s="157" t="str">
        <f>IF(Table1[[#This Row],[Posting Date]]&lt;&gt;"",$D$10,"")</f>
        <v/>
      </c>
      <c r="S540" s="66"/>
      <c r="T540" s="63"/>
      <c r="U540" s="67"/>
      <c r="V540" s="67"/>
      <c r="W540" s="67" t="str">
        <f t="shared" si="12"/>
        <v/>
      </c>
      <c r="X540" s="159" t="str">
        <f>IF(E540="","",(IF(Table1[[#This Row],[Cur]]="USD",Table1[[#This Row],[Cur_Amount Debit]],Table1[[#This Row],[Cur_Amount Debit]]/Table1[[#This Row],[Exchange Rate]])))</f>
        <v/>
      </c>
      <c r="Y540" s="159" t="str">
        <f>IF(E540="","",(IF(Table1[[#This Row],[Cur]]="USD",Table1[[#This Row],[Cur_Amount Credit]],Table1[[#This Row],[Cur_Amount Credit]]/ExchangeRate)))</f>
        <v/>
      </c>
      <c r="Z540" s="201" t="str">
        <f>IF(E540="","",(Table1[[#This Row],[Debit USD]]-Table1[[#This Row],[Credit USD]]))</f>
        <v/>
      </c>
      <c r="AA540" s="226"/>
      <c r="AB540" s="255"/>
      <c r="AC540" s="1"/>
      <c r="AD540" s="15"/>
      <c r="AE540" s="15" t="str">
        <f>IF(AND(OR(Table1[[#This Row],[Account]]="15030",Table1[[#This Row],[Account]]="15035",Table1[[#This Row],[Account]]="20150"),Table1[[#This Row],[Vendor ID]]=""),1,"")</f>
        <v/>
      </c>
      <c r="AF540" s="15"/>
      <c r="AG540" s="15"/>
      <c r="AH540" s="15"/>
      <c r="AI540" s="46" t="str">
        <f>IF(Table1[[#This Row],[Posting Date]]&lt;&gt;"","GJ-"&amp;CountryID,"")</f>
        <v/>
      </c>
      <c r="AJ540" s="59" t="str">
        <f>IF(Table1[[#This Row],[Posting Date]]&lt;&gt;"",Table1[[#This Row],[Posting Date]],"")</f>
        <v/>
      </c>
      <c r="AK540" s="46"/>
      <c r="AL540" s="46" t="str">
        <f>IF(Table1[[#This Row],[Description]]&lt;&gt;"",Table1[[#This Row],[Description]],"")</f>
        <v/>
      </c>
      <c r="AM540" s="46" t="str">
        <f>IF(Table1[[#This Row],[Posting Date]]&lt;&gt;"",Table1[[#This Row],[Reference Number]],"")</f>
        <v/>
      </c>
      <c r="AN540" s="46" t="str">
        <f>TRIM(Table1[[#This Row],[Line '#]])</f>
        <v/>
      </c>
      <c r="AO540" s="46" t="str">
        <f>TRIM(Table1[[#This Row],[Account]])</f>
        <v/>
      </c>
      <c r="AP540" s="46" t="str">
        <f>IF(Table1[[#This Row],[Posting Date]]&lt;&gt;"",$D$5,"")</f>
        <v/>
      </c>
      <c r="AQ540" s="46" t="str">
        <f>TRIM(Table1[[#This Row],[Departments-Prgrams]])</f>
        <v/>
      </c>
      <c r="AR540" s="46" t="str">
        <f>TRIM(Table1[[#This Row],[Grant]])</f>
        <v/>
      </c>
      <c r="AS540" s="46" t="str">
        <f>TRIM(Table1[[#This Row],[Staff ID]])</f>
        <v/>
      </c>
      <c r="AT540" s="46" t="str">
        <f>IF(TRIM(Table1[[#This Row],[Budget Code]])=0,"",TRIM(Table1[[#This Row],[Budget Code]]))</f>
        <v/>
      </c>
      <c r="AU540" s="46" t="str">
        <f>IF(Table1[[#This Row],[Line Description]]&lt;&gt;"",Table1[[#This Row],[Line Description]],"")</f>
        <v/>
      </c>
      <c r="AV540" s="46" t="str">
        <f>IF(Table1[[#This Row],[Cur_Amount Debit]]&gt;0,ROUND(Table1[[#This Row],[Cur_Amount Debit]],2),"")</f>
        <v/>
      </c>
      <c r="AW540" s="46" t="str">
        <f>IF(Table1[[#This Row],[Cur_Amount Credit]]&gt;0,ROUND(Table1[[#This Row],[Cur_Amount Credit]],2),"")</f>
        <v/>
      </c>
      <c r="AX540" s="46" t="str">
        <f>LEFT(Table1[[#This Row],[Cur]],3)</f>
        <v/>
      </c>
      <c r="AY540" s="59"/>
      <c r="AZ540" s="46"/>
      <c r="BA540" s="46" t="str">
        <f>IF(Table1[[#This Row],[Cur]]&lt;&gt;"",IF(Table1[[#This Row],[Cur]]="USD","",ExchangeRate),"")</f>
        <v/>
      </c>
      <c r="BB540" s="46" t="str">
        <f>IF(Table1[[#This Row],[Grant]]&lt;&gt;"",VLOOKUP(Table1[[#This Row],[Grant]],Grants!B:D,3),"")</f>
        <v/>
      </c>
      <c r="BC540" s="46" t="str">
        <f>TRIM(Table1[[#This Row],[Vendor ID]])</f>
        <v/>
      </c>
      <c r="BD540">
        <f>IF(Table1[[#This Row],[Reference Number]]=Q539,BD539,BD539+1)</f>
        <v>0</v>
      </c>
    </row>
    <row r="541" spans="1:56" ht="11.25" customHeight="1" x14ac:dyDescent="0.25">
      <c r="A541" s="1"/>
      <c r="B541" s="88" t="str">
        <f>IF(Table1[[#This Row],[Posting Date]]&lt;&gt;"",IF(Table1[[#This Row],[Reference Number]]=Q540,B540+1,1),"")</f>
        <v/>
      </c>
      <c r="C541" s="61"/>
      <c r="D541" s="61"/>
      <c r="E541" s="138"/>
      <c r="F541" s="141" t="str">
        <f>IFERROR(IF(VLOOKUP(Table1[[#This Row],[Budget Code Description]],Dimentions!$X$6:$AC$139,2,FALSE)="","",VLOOKUP(Table1[[#This Row],[Budget Code Description]],Dimentions!$X$6:$AC$139,2,FALSE)),"")</f>
        <v/>
      </c>
      <c r="G541" s="141"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1" t="str">
        <f>IFERROR(VLOOKUP(Table1[[#This Row],[Budget Code Description]],Table6[#All],8,FALSE),"")</f>
        <v/>
      </c>
      <c r="L541" s="63"/>
      <c r="M541" s="65" t="str">
        <f>IFERROR(VLOOKUP(Table1[[#This Row],[Staff ID]],Table2[],2,FALSE),"")</f>
        <v/>
      </c>
      <c r="N541" s="209" t="str">
        <f>IFERROR(IF(VLOOKUP(Table1[[#This Row],[Budget Code Description]],Dimentions!$X$6:$AC$134,4,FALSE)="","",VLOOKUP(Table1[[#This Row],[Budget Code Description]],Dimentions!$X$6:$AC$134,4,FALSE)),"")</f>
        <v/>
      </c>
      <c r="O541" s="65" t="str">
        <f>IFERROR(VLOOKUP(Table1[[#This Row],[Vendor ID]],Table549[],2,FALSE),"")</f>
        <v/>
      </c>
      <c r="P541" s="63"/>
      <c r="Q541" s="141" t="str">
        <f>IF(Table1[[#This Row],[Posting Date]]&lt;&gt;"",$D$9,"")</f>
        <v/>
      </c>
      <c r="R541" s="157" t="str">
        <f>IF(Table1[[#This Row],[Posting Date]]&lt;&gt;"",$D$10,"")</f>
        <v/>
      </c>
      <c r="S541" s="66"/>
      <c r="T541" s="63"/>
      <c r="U541" s="67"/>
      <c r="V541" s="67"/>
      <c r="W541" s="67" t="str">
        <f t="shared" si="12"/>
        <v/>
      </c>
      <c r="X541" s="159" t="str">
        <f>IF(E541="","",(IF(Table1[[#This Row],[Cur]]="USD",Table1[[#This Row],[Cur_Amount Debit]],Table1[[#This Row],[Cur_Amount Debit]]/Table1[[#This Row],[Exchange Rate]])))</f>
        <v/>
      </c>
      <c r="Y541" s="159" t="str">
        <f>IF(E541="","",(IF(Table1[[#This Row],[Cur]]="USD",Table1[[#This Row],[Cur_Amount Credit]],Table1[[#This Row],[Cur_Amount Credit]]/ExchangeRate)))</f>
        <v/>
      </c>
      <c r="Z541" s="201" t="str">
        <f>IF(E541="","",(Table1[[#This Row],[Debit USD]]-Table1[[#This Row],[Credit USD]]))</f>
        <v/>
      </c>
      <c r="AA541" s="226"/>
      <c r="AB541" s="255"/>
      <c r="AC541" s="1"/>
      <c r="AD541" s="15"/>
      <c r="AE541" s="15" t="str">
        <f>IF(AND(OR(Table1[[#This Row],[Account]]="15030",Table1[[#This Row],[Account]]="15035",Table1[[#This Row],[Account]]="20150"),Table1[[#This Row],[Vendor ID]]=""),1,"")</f>
        <v/>
      </c>
      <c r="AF541" s="15"/>
      <c r="AG541" s="15"/>
      <c r="AH541" s="15"/>
      <c r="AI541" s="46" t="str">
        <f>IF(Table1[[#This Row],[Posting Date]]&lt;&gt;"","GJ-"&amp;CountryID,"")</f>
        <v/>
      </c>
      <c r="AJ541" s="59" t="str">
        <f>IF(Table1[[#This Row],[Posting Date]]&lt;&gt;"",Table1[[#This Row],[Posting Date]],"")</f>
        <v/>
      </c>
      <c r="AK541" s="46"/>
      <c r="AL541" s="46" t="str">
        <f>IF(Table1[[#This Row],[Description]]&lt;&gt;"",Table1[[#This Row],[Description]],"")</f>
        <v/>
      </c>
      <c r="AM541" s="46" t="str">
        <f>IF(Table1[[#This Row],[Posting Date]]&lt;&gt;"",Table1[[#This Row],[Reference Number]],"")</f>
        <v/>
      </c>
      <c r="AN541" s="46" t="str">
        <f>TRIM(Table1[[#This Row],[Line '#]])</f>
        <v/>
      </c>
      <c r="AO541" s="46" t="str">
        <f>TRIM(Table1[[#This Row],[Account]])</f>
        <v/>
      </c>
      <c r="AP541" s="46" t="str">
        <f>IF(Table1[[#This Row],[Posting Date]]&lt;&gt;"",$D$5,"")</f>
        <v/>
      </c>
      <c r="AQ541" s="46" t="str">
        <f>TRIM(Table1[[#This Row],[Departments-Prgrams]])</f>
        <v/>
      </c>
      <c r="AR541" s="46" t="str">
        <f>TRIM(Table1[[#This Row],[Grant]])</f>
        <v/>
      </c>
      <c r="AS541" s="46" t="str">
        <f>TRIM(Table1[[#This Row],[Staff ID]])</f>
        <v/>
      </c>
      <c r="AT541" s="46" t="str">
        <f>IF(TRIM(Table1[[#This Row],[Budget Code]])=0,"",TRIM(Table1[[#This Row],[Budget Code]]))</f>
        <v/>
      </c>
      <c r="AU541" s="46" t="str">
        <f>IF(Table1[[#This Row],[Line Description]]&lt;&gt;"",Table1[[#This Row],[Line Description]],"")</f>
        <v/>
      </c>
      <c r="AV541" s="46" t="str">
        <f>IF(Table1[[#This Row],[Cur_Amount Debit]]&gt;0,ROUND(Table1[[#This Row],[Cur_Amount Debit]],2),"")</f>
        <v/>
      </c>
      <c r="AW541" s="46" t="str">
        <f>IF(Table1[[#This Row],[Cur_Amount Credit]]&gt;0,ROUND(Table1[[#This Row],[Cur_Amount Credit]],2),"")</f>
        <v/>
      </c>
      <c r="AX541" s="46" t="str">
        <f>LEFT(Table1[[#This Row],[Cur]],3)</f>
        <v/>
      </c>
      <c r="AY541" s="59"/>
      <c r="AZ541" s="46"/>
      <c r="BA541" s="46" t="str">
        <f>IF(Table1[[#This Row],[Cur]]&lt;&gt;"",IF(Table1[[#This Row],[Cur]]="USD","",ExchangeRate),"")</f>
        <v/>
      </c>
      <c r="BB541" s="46" t="str">
        <f>IF(Table1[[#This Row],[Grant]]&lt;&gt;"",VLOOKUP(Table1[[#This Row],[Grant]],Grants!B:D,3),"")</f>
        <v/>
      </c>
      <c r="BC541" s="46" t="str">
        <f>TRIM(Table1[[#This Row],[Vendor ID]])</f>
        <v/>
      </c>
      <c r="BD541">
        <f>IF(Table1[[#This Row],[Reference Number]]=Q540,BD540,BD540+1)</f>
        <v>0</v>
      </c>
    </row>
    <row r="542" spans="1:56" ht="11.25" customHeight="1" x14ac:dyDescent="0.25">
      <c r="A542" s="1"/>
      <c r="B542" s="88" t="str">
        <f>IF(Table1[[#This Row],[Posting Date]]&lt;&gt;"",IF(Table1[[#This Row],[Reference Number]]=Q541,B541+1,1),"")</f>
        <v/>
      </c>
      <c r="C542" s="61"/>
      <c r="D542" s="61"/>
      <c r="E542" s="138"/>
      <c r="F542" s="141" t="str">
        <f>IFERROR(IF(VLOOKUP(Table1[[#This Row],[Budget Code Description]],Dimentions!$X$6:$AC$139,2,FALSE)="","",VLOOKUP(Table1[[#This Row],[Budget Code Description]],Dimentions!$X$6:$AC$139,2,FALSE)),"")</f>
        <v/>
      </c>
      <c r="G542" s="141"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1" t="str">
        <f>IFERROR(VLOOKUP(Table1[[#This Row],[Budget Code Description]],Table6[#All],8,FALSE),"")</f>
        <v/>
      </c>
      <c r="L542" s="63"/>
      <c r="M542" s="65" t="str">
        <f>IFERROR(VLOOKUP(Table1[[#This Row],[Staff ID]],Table2[],2,FALSE),"")</f>
        <v/>
      </c>
      <c r="N542" s="209" t="str">
        <f>IFERROR(IF(VLOOKUP(Table1[[#This Row],[Budget Code Description]],Dimentions!$X$6:$AC$134,4,FALSE)="","",VLOOKUP(Table1[[#This Row],[Budget Code Description]],Dimentions!$X$6:$AC$134,4,FALSE)),"")</f>
        <v/>
      </c>
      <c r="O542" s="65" t="str">
        <f>IFERROR(VLOOKUP(Table1[[#This Row],[Vendor ID]],Table549[],2,FALSE),"")</f>
        <v/>
      </c>
      <c r="P542" s="63"/>
      <c r="Q542" s="141" t="str">
        <f>IF(Table1[[#This Row],[Posting Date]]&lt;&gt;"",$D$9,"")</f>
        <v/>
      </c>
      <c r="R542" s="157" t="str">
        <f>IF(Table1[[#This Row],[Posting Date]]&lt;&gt;"",$D$10,"")</f>
        <v/>
      </c>
      <c r="S542" s="66"/>
      <c r="T542" s="63"/>
      <c r="U542" s="67"/>
      <c r="V542" s="67"/>
      <c r="W542" s="67" t="str">
        <f t="shared" si="12"/>
        <v/>
      </c>
      <c r="X542" s="159" t="str">
        <f>IF(E542="","",(IF(Table1[[#This Row],[Cur]]="USD",Table1[[#This Row],[Cur_Amount Debit]],Table1[[#This Row],[Cur_Amount Debit]]/Table1[[#This Row],[Exchange Rate]])))</f>
        <v/>
      </c>
      <c r="Y542" s="159" t="str">
        <f>IF(E542="","",(IF(Table1[[#This Row],[Cur]]="USD",Table1[[#This Row],[Cur_Amount Credit]],Table1[[#This Row],[Cur_Amount Credit]]/ExchangeRate)))</f>
        <v/>
      </c>
      <c r="Z542" s="201" t="str">
        <f>IF(E542="","",(Table1[[#This Row],[Debit USD]]-Table1[[#This Row],[Credit USD]]))</f>
        <v/>
      </c>
      <c r="AA542" s="226"/>
      <c r="AB542" s="255"/>
      <c r="AC542" s="1"/>
      <c r="AD542" s="15"/>
      <c r="AE542" s="15" t="str">
        <f>IF(AND(OR(Table1[[#This Row],[Account]]="15030",Table1[[#This Row],[Account]]="15035",Table1[[#This Row],[Account]]="20150"),Table1[[#This Row],[Vendor ID]]=""),1,"")</f>
        <v/>
      </c>
      <c r="AF542" s="15"/>
      <c r="AG542" s="15"/>
      <c r="AH542" s="15"/>
      <c r="AI542" s="46" t="str">
        <f>IF(Table1[[#This Row],[Posting Date]]&lt;&gt;"","GJ-"&amp;CountryID,"")</f>
        <v/>
      </c>
      <c r="AJ542" s="59" t="str">
        <f>IF(Table1[[#This Row],[Posting Date]]&lt;&gt;"",Table1[[#This Row],[Posting Date]],"")</f>
        <v/>
      </c>
      <c r="AK542" s="46"/>
      <c r="AL542" s="46" t="str">
        <f>IF(Table1[[#This Row],[Description]]&lt;&gt;"",Table1[[#This Row],[Description]],"")</f>
        <v/>
      </c>
      <c r="AM542" s="46" t="str">
        <f>IF(Table1[[#This Row],[Posting Date]]&lt;&gt;"",Table1[[#This Row],[Reference Number]],"")</f>
        <v/>
      </c>
      <c r="AN542" s="46" t="str">
        <f>TRIM(Table1[[#This Row],[Line '#]])</f>
        <v/>
      </c>
      <c r="AO542" s="46" t="str">
        <f>TRIM(Table1[[#This Row],[Account]])</f>
        <v/>
      </c>
      <c r="AP542" s="46" t="str">
        <f>IF(Table1[[#This Row],[Posting Date]]&lt;&gt;"",$D$5,"")</f>
        <v/>
      </c>
      <c r="AQ542" s="46" t="str">
        <f>TRIM(Table1[[#This Row],[Departments-Prgrams]])</f>
        <v/>
      </c>
      <c r="AR542" s="46" t="str">
        <f>TRIM(Table1[[#This Row],[Grant]])</f>
        <v/>
      </c>
      <c r="AS542" s="46" t="str">
        <f>TRIM(Table1[[#This Row],[Staff ID]])</f>
        <v/>
      </c>
      <c r="AT542" s="46" t="str">
        <f>IF(TRIM(Table1[[#This Row],[Budget Code]])=0,"",TRIM(Table1[[#This Row],[Budget Code]]))</f>
        <v/>
      </c>
      <c r="AU542" s="46" t="str">
        <f>IF(Table1[[#This Row],[Line Description]]&lt;&gt;"",Table1[[#This Row],[Line Description]],"")</f>
        <v/>
      </c>
      <c r="AV542" s="46" t="str">
        <f>IF(Table1[[#This Row],[Cur_Amount Debit]]&gt;0,ROUND(Table1[[#This Row],[Cur_Amount Debit]],2),"")</f>
        <v/>
      </c>
      <c r="AW542" s="46" t="str">
        <f>IF(Table1[[#This Row],[Cur_Amount Credit]]&gt;0,ROUND(Table1[[#This Row],[Cur_Amount Credit]],2),"")</f>
        <v/>
      </c>
      <c r="AX542" s="46" t="str">
        <f>LEFT(Table1[[#This Row],[Cur]],3)</f>
        <v/>
      </c>
      <c r="AY542" s="59"/>
      <c r="AZ542" s="46"/>
      <c r="BA542" s="46" t="str">
        <f>IF(Table1[[#This Row],[Cur]]&lt;&gt;"",IF(Table1[[#This Row],[Cur]]="USD","",ExchangeRate),"")</f>
        <v/>
      </c>
      <c r="BB542" s="46" t="str">
        <f>IF(Table1[[#This Row],[Grant]]&lt;&gt;"",VLOOKUP(Table1[[#This Row],[Grant]],Grants!B:D,3),"")</f>
        <v/>
      </c>
      <c r="BC542" s="46" t="str">
        <f>TRIM(Table1[[#This Row],[Vendor ID]])</f>
        <v/>
      </c>
      <c r="BD542">
        <f>IF(Table1[[#This Row],[Reference Number]]=Q541,BD541,BD541+1)</f>
        <v>0</v>
      </c>
    </row>
    <row r="543" spans="1:56" ht="11.25" customHeight="1" x14ac:dyDescent="0.25">
      <c r="A543" s="1"/>
      <c r="B543" s="88" t="str">
        <f>IF(Table1[[#This Row],[Posting Date]]&lt;&gt;"",IF(Table1[[#This Row],[Reference Number]]=Q542,B542+1,1),"")</f>
        <v/>
      </c>
      <c r="C543" s="61"/>
      <c r="D543" s="61"/>
      <c r="E543" s="138"/>
      <c r="F543" s="141" t="str">
        <f>IFERROR(IF(VLOOKUP(Table1[[#This Row],[Budget Code Description]],Dimentions!$X$6:$AC$139,2,FALSE)="","",VLOOKUP(Table1[[#This Row],[Budget Code Description]],Dimentions!$X$6:$AC$139,2,FALSE)),"")</f>
        <v/>
      </c>
      <c r="G543" s="141"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1" t="str">
        <f>IFERROR(VLOOKUP(Table1[[#This Row],[Budget Code Description]],Table6[#All],8,FALSE),"")</f>
        <v/>
      </c>
      <c r="L543" s="63"/>
      <c r="M543" s="65" t="str">
        <f>IFERROR(VLOOKUP(Table1[[#This Row],[Staff ID]],Table2[],2,FALSE),"")</f>
        <v/>
      </c>
      <c r="N543" s="209" t="str">
        <f>IFERROR(IF(VLOOKUP(Table1[[#This Row],[Budget Code Description]],Dimentions!$X$6:$AC$134,4,FALSE)="","",VLOOKUP(Table1[[#This Row],[Budget Code Description]],Dimentions!$X$6:$AC$134,4,FALSE)),"")</f>
        <v/>
      </c>
      <c r="O543" s="65" t="str">
        <f>IFERROR(VLOOKUP(Table1[[#This Row],[Vendor ID]],Table549[],2,FALSE),"")</f>
        <v/>
      </c>
      <c r="P543" s="63"/>
      <c r="Q543" s="141" t="str">
        <f>IF(Table1[[#This Row],[Posting Date]]&lt;&gt;"",$D$9,"")</f>
        <v/>
      </c>
      <c r="R543" s="157" t="str">
        <f>IF(Table1[[#This Row],[Posting Date]]&lt;&gt;"",$D$10,"")</f>
        <v/>
      </c>
      <c r="S543" s="66"/>
      <c r="T543" s="63"/>
      <c r="U543" s="67"/>
      <c r="V543" s="67"/>
      <c r="W543" s="67" t="str">
        <f t="shared" si="12"/>
        <v/>
      </c>
      <c r="X543" s="159" t="str">
        <f>IF(E543="","",(IF(Table1[[#This Row],[Cur]]="USD",Table1[[#This Row],[Cur_Amount Debit]],Table1[[#This Row],[Cur_Amount Debit]]/Table1[[#This Row],[Exchange Rate]])))</f>
        <v/>
      </c>
      <c r="Y543" s="159" t="str">
        <f>IF(E543="","",(IF(Table1[[#This Row],[Cur]]="USD",Table1[[#This Row],[Cur_Amount Credit]],Table1[[#This Row],[Cur_Amount Credit]]/ExchangeRate)))</f>
        <v/>
      </c>
      <c r="Z543" s="201" t="str">
        <f>IF(E543="","",(Table1[[#This Row],[Debit USD]]-Table1[[#This Row],[Credit USD]]))</f>
        <v/>
      </c>
      <c r="AA543" s="226"/>
      <c r="AB543" s="255"/>
      <c r="AC543" s="1"/>
      <c r="AD543" s="15"/>
      <c r="AE543" s="15" t="str">
        <f>IF(AND(OR(Table1[[#This Row],[Account]]="15030",Table1[[#This Row],[Account]]="15035",Table1[[#This Row],[Account]]="20150"),Table1[[#This Row],[Vendor ID]]=""),1,"")</f>
        <v/>
      </c>
      <c r="AF543" s="15"/>
      <c r="AG543" s="15"/>
      <c r="AH543" s="15"/>
      <c r="AI543" s="46" t="str">
        <f>IF(Table1[[#This Row],[Posting Date]]&lt;&gt;"","GJ-"&amp;CountryID,"")</f>
        <v/>
      </c>
      <c r="AJ543" s="59" t="str">
        <f>IF(Table1[[#This Row],[Posting Date]]&lt;&gt;"",Table1[[#This Row],[Posting Date]],"")</f>
        <v/>
      </c>
      <c r="AK543" s="46"/>
      <c r="AL543" s="46" t="str">
        <f>IF(Table1[[#This Row],[Description]]&lt;&gt;"",Table1[[#This Row],[Description]],"")</f>
        <v/>
      </c>
      <c r="AM543" s="46" t="str">
        <f>IF(Table1[[#This Row],[Posting Date]]&lt;&gt;"",Table1[[#This Row],[Reference Number]],"")</f>
        <v/>
      </c>
      <c r="AN543" s="46" t="str">
        <f>TRIM(Table1[[#This Row],[Line '#]])</f>
        <v/>
      </c>
      <c r="AO543" s="46" t="str">
        <f>TRIM(Table1[[#This Row],[Account]])</f>
        <v/>
      </c>
      <c r="AP543" s="46" t="str">
        <f>IF(Table1[[#This Row],[Posting Date]]&lt;&gt;"",$D$5,"")</f>
        <v/>
      </c>
      <c r="AQ543" s="46" t="str">
        <f>TRIM(Table1[[#This Row],[Departments-Prgrams]])</f>
        <v/>
      </c>
      <c r="AR543" s="46" t="str">
        <f>TRIM(Table1[[#This Row],[Grant]])</f>
        <v/>
      </c>
      <c r="AS543" s="46" t="str">
        <f>TRIM(Table1[[#This Row],[Staff ID]])</f>
        <v/>
      </c>
      <c r="AT543" s="46" t="str">
        <f>IF(TRIM(Table1[[#This Row],[Budget Code]])=0,"",TRIM(Table1[[#This Row],[Budget Code]]))</f>
        <v/>
      </c>
      <c r="AU543" s="46" t="str">
        <f>IF(Table1[[#This Row],[Line Description]]&lt;&gt;"",Table1[[#This Row],[Line Description]],"")</f>
        <v/>
      </c>
      <c r="AV543" s="46" t="str">
        <f>IF(Table1[[#This Row],[Cur_Amount Debit]]&gt;0,ROUND(Table1[[#This Row],[Cur_Amount Debit]],2),"")</f>
        <v/>
      </c>
      <c r="AW543" s="46" t="str">
        <f>IF(Table1[[#This Row],[Cur_Amount Credit]]&gt;0,ROUND(Table1[[#This Row],[Cur_Amount Credit]],2),"")</f>
        <v/>
      </c>
      <c r="AX543" s="46" t="str">
        <f>LEFT(Table1[[#This Row],[Cur]],3)</f>
        <v/>
      </c>
      <c r="AY543" s="59"/>
      <c r="AZ543" s="46"/>
      <c r="BA543" s="46" t="str">
        <f>IF(Table1[[#This Row],[Cur]]&lt;&gt;"",IF(Table1[[#This Row],[Cur]]="USD","",ExchangeRate),"")</f>
        <v/>
      </c>
      <c r="BB543" s="46" t="str">
        <f>IF(Table1[[#This Row],[Grant]]&lt;&gt;"",VLOOKUP(Table1[[#This Row],[Grant]],Grants!B:D,3),"")</f>
        <v/>
      </c>
      <c r="BC543" s="46" t="str">
        <f>TRIM(Table1[[#This Row],[Vendor ID]])</f>
        <v/>
      </c>
      <c r="BD543">
        <f>IF(Table1[[#This Row],[Reference Number]]=Q542,BD542,BD542+1)</f>
        <v>0</v>
      </c>
    </row>
    <row r="544" spans="1:56" ht="11.25" customHeight="1" x14ac:dyDescent="0.25">
      <c r="A544" s="1"/>
      <c r="B544" s="88" t="str">
        <f>IF(Table1[[#This Row],[Posting Date]]&lt;&gt;"",IF(Table1[[#This Row],[Reference Number]]=Q543,B543+1,1),"")</f>
        <v/>
      </c>
      <c r="C544" s="61"/>
      <c r="D544" s="61"/>
      <c r="E544" s="138"/>
      <c r="F544" s="141" t="str">
        <f>IFERROR(IF(VLOOKUP(Table1[[#This Row],[Budget Code Description]],Dimentions!$X$6:$AC$139,2,FALSE)="","",VLOOKUP(Table1[[#This Row],[Budget Code Description]],Dimentions!$X$6:$AC$139,2,FALSE)),"")</f>
        <v/>
      </c>
      <c r="G544" s="141"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1" t="str">
        <f>IFERROR(VLOOKUP(Table1[[#This Row],[Budget Code Description]],Table6[#All],8,FALSE),"")</f>
        <v/>
      </c>
      <c r="L544" s="63"/>
      <c r="M544" s="65" t="str">
        <f>IFERROR(VLOOKUP(Table1[[#This Row],[Staff ID]],Table2[],2,FALSE),"")</f>
        <v/>
      </c>
      <c r="N544" s="209" t="str">
        <f>IFERROR(IF(VLOOKUP(Table1[[#This Row],[Budget Code Description]],Dimentions!$X$6:$AC$134,4,FALSE)="","",VLOOKUP(Table1[[#This Row],[Budget Code Description]],Dimentions!$X$6:$AC$134,4,FALSE)),"")</f>
        <v/>
      </c>
      <c r="O544" s="65" t="str">
        <f>IFERROR(VLOOKUP(Table1[[#This Row],[Vendor ID]],Table549[],2,FALSE),"")</f>
        <v/>
      </c>
      <c r="P544" s="63"/>
      <c r="Q544" s="141" t="str">
        <f>IF(Table1[[#This Row],[Posting Date]]&lt;&gt;"",$D$9,"")</f>
        <v/>
      </c>
      <c r="R544" s="157" t="str">
        <f>IF(Table1[[#This Row],[Posting Date]]&lt;&gt;"",$D$10,"")</f>
        <v/>
      </c>
      <c r="S544" s="66"/>
      <c r="T544" s="63"/>
      <c r="U544" s="67"/>
      <c r="V544" s="67"/>
      <c r="W544" s="67" t="str">
        <f t="shared" si="12"/>
        <v/>
      </c>
      <c r="X544" s="159" t="str">
        <f>IF(E544="","",(IF(Table1[[#This Row],[Cur]]="USD",Table1[[#This Row],[Cur_Amount Debit]],Table1[[#This Row],[Cur_Amount Debit]]/Table1[[#This Row],[Exchange Rate]])))</f>
        <v/>
      </c>
      <c r="Y544" s="159" t="str">
        <f>IF(E544="","",(IF(Table1[[#This Row],[Cur]]="USD",Table1[[#This Row],[Cur_Amount Credit]],Table1[[#This Row],[Cur_Amount Credit]]/ExchangeRate)))</f>
        <v/>
      </c>
      <c r="Z544" s="201" t="str">
        <f>IF(E544="","",(Table1[[#This Row],[Debit USD]]-Table1[[#This Row],[Credit USD]]))</f>
        <v/>
      </c>
      <c r="AA544" s="226"/>
      <c r="AB544" s="255"/>
      <c r="AC544" s="1"/>
      <c r="AD544" s="15"/>
      <c r="AE544" s="15" t="str">
        <f>IF(AND(OR(Table1[[#This Row],[Account]]="15030",Table1[[#This Row],[Account]]="15035",Table1[[#This Row],[Account]]="20150"),Table1[[#This Row],[Vendor ID]]=""),1,"")</f>
        <v/>
      </c>
      <c r="AF544" s="15"/>
      <c r="AG544" s="15"/>
      <c r="AH544" s="15"/>
      <c r="AI544" s="46" t="str">
        <f>IF(Table1[[#This Row],[Posting Date]]&lt;&gt;"","GJ-"&amp;CountryID,"")</f>
        <v/>
      </c>
      <c r="AJ544" s="59" t="str">
        <f>IF(Table1[[#This Row],[Posting Date]]&lt;&gt;"",Table1[[#This Row],[Posting Date]],"")</f>
        <v/>
      </c>
      <c r="AK544" s="46"/>
      <c r="AL544" s="46" t="str">
        <f>IF(Table1[[#This Row],[Description]]&lt;&gt;"",Table1[[#This Row],[Description]],"")</f>
        <v/>
      </c>
      <c r="AM544" s="46" t="str">
        <f>IF(Table1[[#This Row],[Posting Date]]&lt;&gt;"",Table1[[#This Row],[Reference Number]],"")</f>
        <v/>
      </c>
      <c r="AN544" s="46" t="str">
        <f>TRIM(Table1[[#This Row],[Line '#]])</f>
        <v/>
      </c>
      <c r="AO544" s="46" t="str">
        <f>TRIM(Table1[[#This Row],[Account]])</f>
        <v/>
      </c>
      <c r="AP544" s="46" t="str">
        <f>IF(Table1[[#This Row],[Posting Date]]&lt;&gt;"",$D$5,"")</f>
        <v/>
      </c>
      <c r="AQ544" s="46" t="str">
        <f>TRIM(Table1[[#This Row],[Departments-Prgrams]])</f>
        <v/>
      </c>
      <c r="AR544" s="46" t="str">
        <f>TRIM(Table1[[#This Row],[Grant]])</f>
        <v/>
      </c>
      <c r="AS544" s="46" t="str">
        <f>TRIM(Table1[[#This Row],[Staff ID]])</f>
        <v/>
      </c>
      <c r="AT544" s="46" t="str">
        <f>IF(TRIM(Table1[[#This Row],[Budget Code]])=0,"",TRIM(Table1[[#This Row],[Budget Code]]))</f>
        <v/>
      </c>
      <c r="AU544" s="46" t="str">
        <f>IF(Table1[[#This Row],[Line Description]]&lt;&gt;"",Table1[[#This Row],[Line Description]],"")</f>
        <v/>
      </c>
      <c r="AV544" s="46" t="str">
        <f>IF(Table1[[#This Row],[Cur_Amount Debit]]&gt;0,ROUND(Table1[[#This Row],[Cur_Amount Debit]],2),"")</f>
        <v/>
      </c>
      <c r="AW544" s="46" t="str">
        <f>IF(Table1[[#This Row],[Cur_Amount Credit]]&gt;0,ROUND(Table1[[#This Row],[Cur_Amount Credit]],2),"")</f>
        <v/>
      </c>
      <c r="AX544" s="46" t="str">
        <f>LEFT(Table1[[#This Row],[Cur]],3)</f>
        <v/>
      </c>
      <c r="AY544" s="59"/>
      <c r="AZ544" s="46"/>
      <c r="BA544" s="46" t="str">
        <f>IF(Table1[[#This Row],[Cur]]&lt;&gt;"",IF(Table1[[#This Row],[Cur]]="USD","",ExchangeRate),"")</f>
        <v/>
      </c>
      <c r="BB544" s="46" t="str">
        <f>IF(Table1[[#This Row],[Grant]]&lt;&gt;"",VLOOKUP(Table1[[#This Row],[Grant]],Grants!B:D,3),"")</f>
        <v/>
      </c>
      <c r="BC544" s="46" t="str">
        <f>TRIM(Table1[[#This Row],[Vendor ID]])</f>
        <v/>
      </c>
      <c r="BD544">
        <f>IF(Table1[[#This Row],[Reference Number]]=Q543,BD543,BD543+1)</f>
        <v>0</v>
      </c>
    </row>
    <row r="545" spans="1:56" ht="11.25" customHeight="1" x14ac:dyDescent="0.25">
      <c r="A545" s="1"/>
      <c r="B545" s="88" t="str">
        <f>IF(Table1[[#This Row],[Posting Date]]&lt;&gt;"",IF(Table1[[#This Row],[Reference Number]]=Q544,B544+1,1),"")</f>
        <v/>
      </c>
      <c r="C545" s="61"/>
      <c r="D545" s="61"/>
      <c r="E545" s="138"/>
      <c r="F545" s="141" t="str">
        <f>IFERROR(IF(VLOOKUP(Table1[[#This Row],[Budget Code Description]],Dimentions!$X$6:$AC$139,2,FALSE)="","",VLOOKUP(Table1[[#This Row],[Budget Code Description]],Dimentions!$X$6:$AC$139,2,FALSE)),"")</f>
        <v/>
      </c>
      <c r="G545" s="141"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1" t="str">
        <f>IFERROR(VLOOKUP(Table1[[#This Row],[Budget Code Description]],Table6[#All],8,FALSE),"")</f>
        <v/>
      </c>
      <c r="L545" s="63"/>
      <c r="M545" s="65" t="str">
        <f>IFERROR(VLOOKUP(Table1[[#This Row],[Staff ID]],Table2[],2,FALSE),"")</f>
        <v/>
      </c>
      <c r="N545" s="209" t="str">
        <f>IFERROR(IF(VLOOKUP(Table1[[#This Row],[Budget Code Description]],Dimentions!$X$6:$AC$134,4,FALSE)="","",VLOOKUP(Table1[[#This Row],[Budget Code Description]],Dimentions!$X$6:$AC$134,4,FALSE)),"")</f>
        <v/>
      </c>
      <c r="O545" s="65" t="str">
        <f>IFERROR(VLOOKUP(Table1[[#This Row],[Vendor ID]],Table549[],2,FALSE),"")</f>
        <v/>
      </c>
      <c r="P545" s="63"/>
      <c r="Q545" s="141" t="str">
        <f>IF(Table1[[#This Row],[Posting Date]]&lt;&gt;"",$D$9,"")</f>
        <v/>
      </c>
      <c r="R545" s="157" t="str">
        <f>IF(Table1[[#This Row],[Posting Date]]&lt;&gt;"",$D$10,"")</f>
        <v/>
      </c>
      <c r="S545" s="66"/>
      <c r="T545" s="63"/>
      <c r="U545" s="67"/>
      <c r="V545" s="67"/>
      <c r="W545" s="67" t="str">
        <f t="shared" si="12"/>
        <v/>
      </c>
      <c r="X545" s="159" t="str">
        <f>IF(E545="","",(IF(Table1[[#This Row],[Cur]]="USD",Table1[[#This Row],[Cur_Amount Debit]],Table1[[#This Row],[Cur_Amount Debit]]/Table1[[#This Row],[Exchange Rate]])))</f>
        <v/>
      </c>
      <c r="Y545" s="159" t="str">
        <f>IF(E545="","",(IF(Table1[[#This Row],[Cur]]="USD",Table1[[#This Row],[Cur_Amount Credit]],Table1[[#This Row],[Cur_Amount Credit]]/ExchangeRate)))</f>
        <v/>
      </c>
      <c r="Z545" s="201" t="str">
        <f>IF(E545="","",(Table1[[#This Row],[Debit USD]]-Table1[[#This Row],[Credit USD]]))</f>
        <v/>
      </c>
      <c r="AA545" s="226"/>
      <c r="AB545" s="255"/>
      <c r="AC545" s="1"/>
      <c r="AD545" s="15"/>
      <c r="AE545" s="15" t="str">
        <f>IF(AND(OR(Table1[[#This Row],[Account]]="15030",Table1[[#This Row],[Account]]="15035",Table1[[#This Row],[Account]]="20150"),Table1[[#This Row],[Vendor ID]]=""),1,"")</f>
        <v/>
      </c>
      <c r="AF545" s="15"/>
      <c r="AG545" s="15"/>
      <c r="AH545" s="15"/>
      <c r="AI545" s="46" t="str">
        <f>IF(Table1[[#This Row],[Posting Date]]&lt;&gt;"","GJ-"&amp;CountryID,"")</f>
        <v/>
      </c>
      <c r="AJ545" s="59" t="str">
        <f>IF(Table1[[#This Row],[Posting Date]]&lt;&gt;"",Table1[[#This Row],[Posting Date]],"")</f>
        <v/>
      </c>
      <c r="AK545" s="46"/>
      <c r="AL545" s="46" t="str">
        <f>IF(Table1[[#This Row],[Description]]&lt;&gt;"",Table1[[#This Row],[Description]],"")</f>
        <v/>
      </c>
      <c r="AM545" s="46" t="str">
        <f>IF(Table1[[#This Row],[Posting Date]]&lt;&gt;"",Table1[[#This Row],[Reference Number]],"")</f>
        <v/>
      </c>
      <c r="AN545" s="46" t="str">
        <f>TRIM(Table1[[#This Row],[Line '#]])</f>
        <v/>
      </c>
      <c r="AO545" s="46" t="str">
        <f>TRIM(Table1[[#This Row],[Account]])</f>
        <v/>
      </c>
      <c r="AP545" s="46" t="str">
        <f>IF(Table1[[#This Row],[Posting Date]]&lt;&gt;"",$D$5,"")</f>
        <v/>
      </c>
      <c r="AQ545" s="46" t="str">
        <f>TRIM(Table1[[#This Row],[Departments-Prgrams]])</f>
        <v/>
      </c>
      <c r="AR545" s="46" t="str">
        <f>TRIM(Table1[[#This Row],[Grant]])</f>
        <v/>
      </c>
      <c r="AS545" s="46" t="str">
        <f>TRIM(Table1[[#This Row],[Staff ID]])</f>
        <v/>
      </c>
      <c r="AT545" s="46" t="str">
        <f>IF(TRIM(Table1[[#This Row],[Budget Code]])=0,"",TRIM(Table1[[#This Row],[Budget Code]]))</f>
        <v/>
      </c>
      <c r="AU545" s="46" t="str">
        <f>IF(Table1[[#This Row],[Line Description]]&lt;&gt;"",Table1[[#This Row],[Line Description]],"")</f>
        <v/>
      </c>
      <c r="AV545" s="46" t="str">
        <f>IF(Table1[[#This Row],[Cur_Amount Debit]]&gt;0,ROUND(Table1[[#This Row],[Cur_Amount Debit]],2),"")</f>
        <v/>
      </c>
      <c r="AW545" s="46" t="str">
        <f>IF(Table1[[#This Row],[Cur_Amount Credit]]&gt;0,ROUND(Table1[[#This Row],[Cur_Amount Credit]],2),"")</f>
        <v/>
      </c>
      <c r="AX545" s="46" t="str">
        <f>LEFT(Table1[[#This Row],[Cur]],3)</f>
        <v/>
      </c>
      <c r="AY545" s="59"/>
      <c r="AZ545" s="46"/>
      <c r="BA545" s="46" t="str">
        <f>IF(Table1[[#This Row],[Cur]]&lt;&gt;"",IF(Table1[[#This Row],[Cur]]="USD","",ExchangeRate),"")</f>
        <v/>
      </c>
      <c r="BB545" s="46" t="str">
        <f>IF(Table1[[#This Row],[Grant]]&lt;&gt;"",VLOOKUP(Table1[[#This Row],[Grant]],Grants!B:D,3),"")</f>
        <v/>
      </c>
      <c r="BC545" s="46" t="str">
        <f>TRIM(Table1[[#This Row],[Vendor ID]])</f>
        <v/>
      </c>
      <c r="BD545">
        <f>IF(Table1[[#This Row],[Reference Number]]=Q544,BD544,BD544+1)</f>
        <v>0</v>
      </c>
    </row>
    <row r="546" spans="1:56" ht="11.25" customHeight="1" x14ac:dyDescent="0.25">
      <c r="A546" s="1"/>
      <c r="B546" s="88" t="str">
        <f>IF(Table1[[#This Row],[Posting Date]]&lt;&gt;"",IF(Table1[[#This Row],[Reference Number]]=Q545,B545+1,1),"")</f>
        <v/>
      </c>
      <c r="C546" s="61"/>
      <c r="D546" s="61"/>
      <c r="E546" s="138"/>
      <c r="F546" s="141" t="str">
        <f>IFERROR(IF(VLOOKUP(Table1[[#This Row],[Budget Code Description]],Dimentions!$X$6:$AC$139,2,FALSE)="","",VLOOKUP(Table1[[#This Row],[Budget Code Description]],Dimentions!$X$6:$AC$139,2,FALSE)),"")</f>
        <v/>
      </c>
      <c r="G546" s="141"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1" t="str">
        <f>IFERROR(VLOOKUP(Table1[[#This Row],[Budget Code Description]],Table6[#All],8,FALSE),"")</f>
        <v/>
      </c>
      <c r="L546" s="63"/>
      <c r="M546" s="65" t="str">
        <f>IFERROR(VLOOKUP(Table1[[#This Row],[Staff ID]],Table2[],2,FALSE),"")</f>
        <v/>
      </c>
      <c r="N546" s="209" t="str">
        <f>IFERROR(IF(VLOOKUP(Table1[[#This Row],[Budget Code Description]],Dimentions!$X$6:$AC$134,4,FALSE)="","",VLOOKUP(Table1[[#This Row],[Budget Code Description]],Dimentions!$X$6:$AC$134,4,FALSE)),"")</f>
        <v/>
      </c>
      <c r="O546" s="65" t="str">
        <f>IFERROR(VLOOKUP(Table1[[#This Row],[Vendor ID]],Table549[],2,FALSE),"")</f>
        <v/>
      </c>
      <c r="P546" s="63"/>
      <c r="Q546" s="141" t="str">
        <f>IF(Table1[[#This Row],[Posting Date]]&lt;&gt;"",$D$9,"")</f>
        <v/>
      </c>
      <c r="R546" s="157" t="str">
        <f>IF(Table1[[#This Row],[Posting Date]]&lt;&gt;"",$D$10,"")</f>
        <v/>
      </c>
      <c r="S546" s="66"/>
      <c r="T546" s="63"/>
      <c r="U546" s="67"/>
      <c r="V546" s="67"/>
      <c r="W546" s="67" t="str">
        <f t="shared" si="12"/>
        <v/>
      </c>
      <c r="X546" s="159" t="str">
        <f>IF(E546="","",(IF(Table1[[#This Row],[Cur]]="USD",Table1[[#This Row],[Cur_Amount Debit]],Table1[[#This Row],[Cur_Amount Debit]]/Table1[[#This Row],[Exchange Rate]])))</f>
        <v/>
      </c>
      <c r="Y546" s="159" t="str">
        <f>IF(E546="","",(IF(Table1[[#This Row],[Cur]]="USD",Table1[[#This Row],[Cur_Amount Credit]],Table1[[#This Row],[Cur_Amount Credit]]/ExchangeRate)))</f>
        <v/>
      </c>
      <c r="Z546" s="201" t="str">
        <f>IF(E546="","",(Table1[[#This Row],[Debit USD]]-Table1[[#This Row],[Credit USD]]))</f>
        <v/>
      </c>
      <c r="AA546" s="226"/>
      <c r="AB546" s="255"/>
      <c r="AC546" s="1"/>
      <c r="AD546" s="15"/>
      <c r="AE546" s="15" t="str">
        <f>IF(AND(OR(Table1[[#This Row],[Account]]="15030",Table1[[#This Row],[Account]]="15035",Table1[[#This Row],[Account]]="20150"),Table1[[#This Row],[Vendor ID]]=""),1,"")</f>
        <v/>
      </c>
      <c r="AF546" s="15"/>
      <c r="AG546" s="15"/>
      <c r="AH546" s="15"/>
      <c r="AI546" s="46" t="str">
        <f>IF(Table1[[#This Row],[Posting Date]]&lt;&gt;"","GJ-"&amp;CountryID,"")</f>
        <v/>
      </c>
      <c r="AJ546" s="59" t="str">
        <f>IF(Table1[[#This Row],[Posting Date]]&lt;&gt;"",Table1[[#This Row],[Posting Date]],"")</f>
        <v/>
      </c>
      <c r="AK546" s="46"/>
      <c r="AL546" s="46" t="str">
        <f>IF(Table1[[#This Row],[Description]]&lt;&gt;"",Table1[[#This Row],[Description]],"")</f>
        <v/>
      </c>
      <c r="AM546" s="46" t="str">
        <f>IF(Table1[[#This Row],[Posting Date]]&lt;&gt;"",Table1[[#This Row],[Reference Number]],"")</f>
        <v/>
      </c>
      <c r="AN546" s="46" t="str">
        <f>TRIM(Table1[[#This Row],[Line '#]])</f>
        <v/>
      </c>
      <c r="AO546" s="46" t="str">
        <f>TRIM(Table1[[#This Row],[Account]])</f>
        <v/>
      </c>
      <c r="AP546" s="46" t="str">
        <f>IF(Table1[[#This Row],[Posting Date]]&lt;&gt;"",$D$5,"")</f>
        <v/>
      </c>
      <c r="AQ546" s="46" t="str">
        <f>TRIM(Table1[[#This Row],[Departments-Prgrams]])</f>
        <v/>
      </c>
      <c r="AR546" s="46" t="str">
        <f>TRIM(Table1[[#This Row],[Grant]])</f>
        <v/>
      </c>
      <c r="AS546" s="46" t="str">
        <f>TRIM(Table1[[#This Row],[Staff ID]])</f>
        <v/>
      </c>
      <c r="AT546" s="46" t="str">
        <f>IF(TRIM(Table1[[#This Row],[Budget Code]])=0,"",TRIM(Table1[[#This Row],[Budget Code]]))</f>
        <v/>
      </c>
      <c r="AU546" s="46" t="str">
        <f>IF(Table1[[#This Row],[Line Description]]&lt;&gt;"",Table1[[#This Row],[Line Description]],"")</f>
        <v/>
      </c>
      <c r="AV546" s="46" t="str">
        <f>IF(Table1[[#This Row],[Cur_Amount Debit]]&gt;0,ROUND(Table1[[#This Row],[Cur_Amount Debit]],2),"")</f>
        <v/>
      </c>
      <c r="AW546" s="46" t="str">
        <f>IF(Table1[[#This Row],[Cur_Amount Credit]]&gt;0,ROUND(Table1[[#This Row],[Cur_Amount Credit]],2),"")</f>
        <v/>
      </c>
      <c r="AX546" s="46" t="str">
        <f>LEFT(Table1[[#This Row],[Cur]],3)</f>
        <v/>
      </c>
      <c r="AY546" s="59"/>
      <c r="AZ546" s="46"/>
      <c r="BA546" s="46" t="str">
        <f>IF(Table1[[#This Row],[Cur]]&lt;&gt;"",IF(Table1[[#This Row],[Cur]]="USD","",ExchangeRate),"")</f>
        <v/>
      </c>
      <c r="BB546" s="46" t="str">
        <f>IF(Table1[[#This Row],[Grant]]&lt;&gt;"",VLOOKUP(Table1[[#This Row],[Grant]],Grants!B:D,3),"")</f>
        <v/>
      </c>
      <c r="BC546" s="46" t="str">
        <f>TRIM(Table1[[#This Row],[Vendor ID]])</f>
        <v/>
      </c>
      <c r="BD546">
        <f>IF(Table1[[#This Row],[Reference Number]]=Q545,BD545,BD545+1)</f>
        <v>0</v>
      </c>
    </row>
    <row r="547" spans="1:56" ht="11.25" customHeight="1" x14ac:dyDescent="0.25">
      <c r="A547" s="1"/>
      <c r="B547" s="88" t="str">
        <f>IF(Table1[[#This Row],[Posting Date]]&lt;&gt;"",IF(Table1[[#This Row],[Reference Number]]=Q546,B546+1,1),"")</f>
        <v/>
      </c>
      <c r="C547" s="61"/>
      <c r="D547" s="61"/>
      <c r="E547" s="138"/>
      <c r="F547" s="141" t="str">
        <f>IFERROR(IF(VLOOKUP(Table1[[#This Row],[Budget Code Description]],Dimentions!$X$6:$AC$139,2,FALSE)="","",VLOOKUP(Table1[[#This Row],[Budget Code Description]],Dimentions!$X$6:$AC$139,2,FALSE)),"")</f>
        <v/>
      </c>
      <c r="G547" s="141"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1" t="str">
        <f>IFERROR(VLOOKUP(Table1[[#This Row],[Budget Code Description]],Table6[#All],8,FALSE),"")</f>
        <v/>
      </c>
      <c r="L547" s="63"/>
      <c r="M547" s="65" t="str">
        <f>IFERROR(VLOOKUP(Table1[[#This Row],[Staff ID]],Table2[],2,FALSE),"")</f>
        <v/>
      </c>
      <c r="N547" s="209" t="str">
        <f>IFERROR(IF(VLOOKUP(Table1[[#This Row],[Budget Code Description]],Dimentions!$X$6:$AC$134,4,FALSE)="","",VLOOKUP(Table1[[#This Row],[Budget Code Description]],Dimentions!$X$6:$AC$134,4,FALSE)),"")</f>
        <v/>
      </c>
      <c r="O547" s="65" t="str">
        <f>IFERROR(VLOOKUP(Table1[[#This Row],[Vendor ID]],Table549[],2,FALSE),"")</f>
        <v/>
      </c>
      <c r="P547" s="63"/>
      <c r="Q547" s="141" t="str">
        <f>IF(Table1[[#This Row],[Posting Date]]&lt;&gt;"",$D$9,"")</f>
        <v/>
      </c>
      <c r="R547" s="157" t="str">
        <f>IF(Table1[[#This Row],[Posting Date]]&lt;&gt;"",$D$10,"")</f>
        <v/>
      </c>
      <c r="S547" s="66"/>
      <c r="T547" s="63"/>
      <c r="U547" s="67"/>
      <c r="V547" s="67"/>
      <c r="W547" s="67" t="str">
        <f t="shared" si="12"/>
        <v/>
      </c>
      <c r="X547" s="159" t="str">
        <f>IF(E547="","",(IF(Table1[[#This Row],[Cur]]="USD",Table1[[#This Row],[Cur_Amount Debit]],Table1[[#This Row],[Cur_Amount Debit]]/Table1[[#This Row],[Exchange Rate]])))</f>
        <v/>
      </c>
      <c r="Y547" s="159" t="str">
        <f>IF(E547="","",(IF(Table1[[#This Row],[Cur]]="USD",Table1[[#This Row],[Cur_Amount Credit]],Table1[[#This Row],[Cur_Amount Credit]]/ExchangeRate)))</f>
        <v/>
      </c>
      <c r="Z547" s="201" t="str">
        <f>IF(E547="","",(Table1[[#This Row],[Debit USD]]-Table1[[#This Row],[Credit USD]]))</f>
        <v/>
      </c>
      <c r="AA547" s="226"/>
      <c r="AB547" s="255"/>
      <c r="AC547" s="1"/>
      <c r="AD547" s="15"/>
      <c r="AE547" s="15" t="str">
        <f>IF(AND(OR(Table1[[#This Row],[Account]]="15030",Table1[[#This Row],[Account]]="15035",Table1[[#This Row],[Account]]="20150"),Table1[[#This Row],[Vendor ID]]=""),1,"")</f>
        <v/>
      </c>
      <c r="AF547" s="15"/>
      <c r="AG547" s="15"/>
      <c r="AH547" s="15"/>
      <c r="AI547" s="46" t="str">
        <f>IF(Table1[[#This Row],[Posting Date]]&lt;&gt;"","GJ-"&amp;CountryID,"")</f>
        <v/>
      </c>
      <c r="AJ547" s="59" t="str">
        <f>IF(Table1[[#This Row],[Posting Date]]&lt;&gt;"",Table1[[#This Row],[Posting Date]],"")</f>
        <v/>
      </c>
      <c r="AK547" s="46"/>
      <c r="AL547" s="46" t="str">
        <f>IF(Table1[[#This Row],[Description]]&lt;&gt;"",Table1[[#This Row],[Description]],"")</f>
        <v/>
      </c>
      <c r="AM547" s="46" t="str">
        <f>IF(Table1[[#This Row],[Posting Date]]&lt;&gt;"",Table1[[#This Row],[Reference Number]],"")</f>
        <v/>
      </c>
      <c r="AN547" s="46" t="str">
        <f>TRIM(Table1[[#This Row],[Line '#]])</f>
        <v/>
      </c>
      <c r="AO547" s="46" t="str">
        <f>TRIM(Table1[[#This Row],[Account]])</f>
        <v/>
      </c>
      <c r="AP547" s="46" t="str">
        <f>IF(Table1[[#This Row],[Posting Date]]&lt;&gt;"",$D$5,"")</f>
        <v/>
      </c>
      <c r="AQ547" s="46" t="str">
        <f>TRIM(Table1[[#This Row],[Departments-Prgrams]])</f>
        <v/>
      </c>
      <c r="AR547" s="46" t="str">
        <f>TRIM(Table1[[#This Row],[Grant]])</f>
        <v/>
      </c>
      <c r="AS547" s="46" t="str">
        <f>TRIM(Table1[[#This Row],[Staff ID]])</f>
        <v/>
      </c>
      <c r="AT547" s="46" t="str">
        <f>IF(TRIM(Table1[[#This Row],[Budget Code]])=0,"",TRIM(Table1[[#This Row],[Budget Code]]))</f>
        <v/>
      </c>
      <c r="AU547" s="46" t="str">
        <f>IF(Table1[[#This Row],[Line Description]]&lt;&gt;"",Table1[[#This Row],[Line Description]],"")</f>
        <v/>
      </c>
      <c r="AV547" s="46" t="str">
        <f>IF(Table1[[#This Row],[Cur_Amount Debit]]&gt;0,ROUND(Table1[[#This Row],[Cur_Amount Debit]],2),"")</f>
        <v/>
      </c>
      <c r="AW547" s="46" t="str">
        <f>IF(Table1[[#This Row],[Cur_Amount Credit]]&gt;0,ROUND(Table1[[#This Row],[Cur_Amount Credit]],2),"")</f>
        <v/>
      </c>
      <c r="AX547" s="46" t="str">
        <f>LEFT(Table1[[#This Row],[Cur]],3)</f>
        <v/>
      </c>
      <c r="AY547" s="59"/>
      <c r="AZ547" s="46"/>
      <c r="BA547" s="46" t="str">
        <f>IF(Table1[[#This Row],[Cur]]&lt;&gt;"",IF(Table1[[#This Row],[Cur]]="USD","",ExchangeRate),"")</f>
        <v/>
      </c>
      <c r="BB547" s="46" t="str">
        <f>IF(Table1[[#This Row],[Grant]]&lt;&gt;"",VLOOKUP(Table1[[#This Row],[Grant]],Grants!B:D,3),"")</f>
        <v/>
      </c>
      <c r="BC547" s="46" t="str">
        <f>TRIM(Table1[[#This Row],[Vendor ID]])</f>
        <v/>
      </c>
      <c r="BD547">
        <f>IF(Table1[[#This Row],[Reference Number]]=Q546,BD546,BD546+1)</f>
        <v>0</v>
      </c>
    </row>
    <row r="548" spans="1:56" ht="11.25" customHeight="1" x14ac:dyDescent="0.25">
      <c r="A548" s="1"/>
      <c r="B548" s="88" t="str">
        <f>IF(Table1[[#This Row],[Posting Date]]&lt;&gt;"",IF(Table1[[#This Row],[Reference Number]]=Q547,B547+1,1),"")</f>
        <v/>
      </c>
      <c r="C548" s="61"/>
      <c r="D548" s="61"/>
      <c r="E548" s="138"/>
      <c r="F548" s="141" t="str">
        <f>IFERROR(IF(VLOOKUP(Table1[[#This Row],[Budget Code Description]],Dimentions!$X$6:$AC$139,2,FALSE)="","",VLOOKUP(Table1[[#This Row],[Budget Code Description]],Dimentions!$X$6:$AC$139,2,FALSE)),"")</f>
        <v/>
      </c>
      <c r="G548" s="141"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1" t="str">
        <f>IFERROR(VLOOKUP(Table1[[#This Row],[Budget Code Description]],Table6[#All],8,FALSE),"")</f>
        <v/>
      </c>
      <c r="L548" s="63"/>
      <c r="M548" s="65" t="str">
        <f>IFERROR(VLOOKUP(Table1[[#This Row],[Staff ID]],Table2[],2,FALSE),"")</f>
        <v/>
      </c>
      <c r="N548" s="209" t="str">
        <f>IFERROR(IF(VLOOKUP(Table1[[#This Row],[Budget Code Description]],Dimentions!$X$6:$AC$134,4,FALSE)="","",VLOOKUP(Table1[[#This Row],[Budget Code Description]],Dimentions!$X$6:$AC$134,4,FALSE)),"")</f>
        <v/>
      </c>
      <c r="O548" s="65" t="str">
        <f>IFERROR(VLOOKUP(Table1[[#This Row],[Vendor ID]],Table549[],2,FALSE),"")</f>
        <v/>
      </c>
      <c r="P548" s="63"/>
      <c r="Q548" s="141" t="str">
        <f>IF(Table1[[#This Row],[Posting Date]]&lt;&gt;"",$D$9,"")</f>
        <v/>
      </c>
      <c r="R548" s="157" t="str">
        <f>IF(Table1[[#This Row],[Posting Date]]&lt;&gt;"",$D$10,"")</f>
        <v/>
      </c>
      <c r="S548" s="66"/>
      <c r="T548" s="63"/>
      <c r="U548" s="67"/>
      <c r="V548" s="67"/>
      <c r="W548" s="67" t="str">
        <f t="shared" si="12"/>
        <v/>
      </c>
      <c r="X548" s="159" t="str">
        <f>IF(E548="","",(IF(Table1[[#This Row],[Cur]]="USD",Table1[[#This Row],[Cur_Amount Debit]],Table1[[#This Row],[Cur_Amount Debit]]/Table1[[#This Row],[Exchange Rate]])))</f>
        <v/>
      </c>
      <c r="Y548" s="159" t="str">
        <f>IF(E548="","",(IF(Table1[[#This Row],[Cur]]="USD",Table1[[#This Row],[Cur_Amount Credit]],Table1[[#This Row],[Cur_Amount Credit]]/ExchangeRate)))</f>
        <v/>
      </c>
      <c r="Z548" s="201" t="str">
        <f>IF(E548="","",(Table1[[#This Row],[Debit USD]]-Table1[[#This Row],[Credit USD]]))</f>
        <v/>
      </c>
      <c r="AA548" s="226"/>
      <c r="AB548" s="255"/>
      <c r="AC548" s="1"/>
      <c r="AD548" s="15"/>
      <c r="AE548" s="15" t="str">
        <f>IF(AND(OR(Table1[[#This Row],[Account]]="15030",Table1[[#This Row],[Account]]="15035",Table1[[#This Row],[Account]]="20150"),Table1[[#This Row],[Vendor ID]]=""),1,"")</f>
        <v/>
      </c>
      <c r="AF548" s="15"/>
      <c r="AG548" s="15"/>
      <c r="AH548" s="15"/>
      <c r="AI548" s="46" t="str">
        <f>IF(Table1[[#This Row],[Posting Date]]&lt;&gt;"","GJ-"&amp;CountryID,"")</f>
        <v/>
      </c>
      <c r="AJ548" s="59" t="str">
        <f>IF(Table1[[#This Row],[Posting Date]]&lt;&gt;"",Table1[[#This Row],[Posting Date]],"")</f>
        <v/>
      </c>
      <c r="AK548" s="46"/>
      <c r="AL548" s="46" t="str">
        <f>IF(Table1[[#This Row],[Description]]&lt;&gt;"",Table1[[#This Row],[Description]],"")</f>
        <v/>
      </c>
      <c r="AM548" s="46" t="str">
        <f>IF(Table1[[#This Row],[Posting Date]]&lt;&gt;"",Table1[[#This Row],[Reference Number]],"")</f>
        <v/>
      </c>
      <c r="AN548" s="46" t="str">
        <f>TRIM(Table1[[#This Row],[Line '#]])</f>
        <v/>
      </c>
      <c r="AO548" s="46" t="str">
        <f>TRIM(Table1[[#This Row],[Account]])</f>
        <v/>
      </c>
      <c r="AP548" s="46" t="str">
        <f>IF(Table1[[#This Row],[Posting Date]]&lt;&gt;"",$D$5,"")</f>
        <v/>
      </c>
      <c r="AQ548" s="46" t="str">
        <f>TRIM(Table1[[#This Row],[Departments-Prgrams]])</f>
        <v/>
      </c>
      <c r="AR548" s="46" t="str">
        <f>TRIM(Table1[[#This Row],[Grant]])</f>
        <v/>
      </c>
      <c r="AS548" s="46" t="str">
        <f>TRIM(Table1[[#This Row],[Staff ID]])</f>
        <v/>
      </c>
      <c r="AT548" s="46" t="str">
        <f>IF(TRIM(Table1[[#This Row],[Budget Code]])=0,"",TRIM(Table1[[#This Row],[Budget Code]]))</f>
        <v/>
      </c>
      <c r="AU548" s="46" t="str">
        <f>IF(Table1[[#This Row],[Line Description]]&lt;&gt;"",Table1[[#This Row],[Line Description]],"")</f>
        <v/>
      </c>
      <c r="AV548" s="46" t="str">
        <f>IF(Table1[[#This Row],[Cur_Amount Debit]]&gt;0,ROUND(Table1[[#This Row],[Cur_Amount Debit]],2),"")</f>
        <v/>
      </c>
      <c r="AW548" s="46" t="str">
        <f>IF(Table1[[#This Row],[Cur_Amount Credit]]&gt;0,ROUND(Table1[[#This Row],[Cur_Amount Credit]],2),"")</f>
        <v/>
      </c>
      <c r="AX548" s="46" t="str">
        <f>LEFT(Table1[[#This Row],[Cur]],3)</f>
        <v/>
      </c>
      <c r="AY548" s="59"/>
      <c r="AZ548" s="46"/>
      <c r="BA548" s="46" t="str">
        <f>IF(Table1[[#This Row],[Cur]]&lt;&gt;"",IF(Table1[[#This Row],[Cur]]="USD","",ExchangeRate),"")</f>
        <v/>
      </c>
      <c r="BB548" s="46" t="str">
        <f>IF(Table1[[#This Row],[Grant]]&lt;&gt;"",VLOOKUP(Table1[[#This Row],[Grant]],Grants!B:D,3),"")</f>
        <v/>
      </c>
      <c r="BC548" s="46" t="str">
        <f>TRIM(Table1[[#This Row],[Vendor ID]])</f>
        <v/>
      </c>
      <c r="BD548">
        <f>IF(Table1[[#This Row],[Reference Number]]=Q547,BD547,BD547+1)</f>
        <v>0</v>
      </c>
    </row>
    <row r="549" spans="1:56" ht="11.25" customHeight="1" x14ac:dyDescent="0.25">
      <c r="A549" s="1"/>
      <c r="B549" s="88" t="str">
        <f>IF(Table1[[#This Row],[Posting Date]]&lt;&gt;"",IF(Table1[[#This Row],[Reference Number]]=Q548,B548+1,1),"")</f>
        <v/>
      </c>
      <c r="C549" s="61"/>
      <c r="D549" s="61"/>
      <c r="E549" s="138"/>
      <c r="F549" s="141" t="str">
        <f>IFERROR(IF(VLOOKUP(Table1[[#This Row],[Budget Code Description]],Dimentions!$X$6:$AC$139,2,FALSE)="","",VLOOKUP(Table1[[#This Row],[Budget Code Description]],Dimentions!$X$6:$AC$139,2,FALSE)),"")</f>
        <v/>
      </c>
      <c r="G549" s="141"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1" t="str">
        <f>IFERROR(VLOOKUP(Table1[[#This Row],[Budget Code Description]],Table6[#All],8,FALSE),"")</f>
        <v/>
      </c>
      <c r="L549" s="63"/>
      <c r="M549" s="65" t="str">
        <f>IFERROR(VLOOKUP(Table1[[#This Row],[Staff ID]],Table2[],2,FALSE),"")</f>
        <v/>
      </c>
      <c r="N549" s="209" t="str">
        <f>IFERROR(IF(VLOOKUP(Table1[[#This Row],[Budget Code Description]],Dimentions!$X$6:$AC$134,4,FALSE)="","",VLOOKUP(Table1[[#This Row],[Budget Code Description]],Dimentions!$X$6:$AC$134,4,FALSE)),"")</f>
        <v/>
      </c>
      <c r="O549" s="65" t="str">
        <f>IFERROR(VLOOKUP(Table1[[#This Row],[Vendor ID]],Table549[],2,FALSE),"")</f>
        <v/>
      </c>
      <c r="P549" s="63"/>
      <c r="Q549" s="141" t="str">
        <f>IF(Table1[[#This Row],[Posting Date]]&lt;&gt;"",$D$9,"")</f>
        <v/>
      </c>
      <c r="R549" s="157" t="str">
        <f>IF(Table1[[#This Row],[Posting Date]]&lt;&gt;"",$D$10,"")</f>
        <v/>
      </c>
      <c r="S549" s="66"/>
      <c r="T549" s="63"/>
      <c r="U549" s="67"/>
      <c r="V549" s="67"/>
      <c r="W549" s="67" t="str">
        <f t="shared" si="12"/>
        <v/>
      </c>
      <c r="X549" s="159" t="str">
        <f>IF(E549="","",(IF(Table1[[#This Row],[Cur]]="USD",Table1[[#This Row],[Cur_Amount Debit]],Table1[[#This Row],[Cur_Amount Debit]]/Table1[[#This Row],[Exchange Rate]])))</f>
        <v/>
      </c>
      <c r="Y549" s="159" t="str">
        <f>IF(E549="","",(IF(Table1[[#This Row],[Cur]]="USD",Table1[[#This Row],[Cur_Amount Credit]],Table1[[#This Row],[Cur_Amount Credit]]/ExchangeRate)))</f>
        <v/>
      </c>
      <c r="Z549" s="201" t="str">
        <f>IF(E549="","",(Table1[[#This Row],[Debit USD]]-Table1[[#This Row],[Credit USD]]))</f>
        <v/>
      </c>
      <c r="AA549" s="226"/>
      <c r="AB549" s="255"/>
      <c r="AC549" s="1"/>
      <c r="AD549" s="15"/>
      <c r="AE549" s="15" t="str">
        <f>IF(AND(OR(Table1[[#This Row],[Account]]="15030",Table1[[#This Row],[Account]]="15035",Table1[[#This Row],[Account]]="20150"),Table1[[#This Row],[Vendor ID]]=""),1,"")</f>
        <v/>
      </c>
      <c r="AF549" s="15"/>
      <c r="AG549" s="15"/>
      <c r="AH549" s="15"/>
      <c r="AI549" s="46" t="str">
        <f>IF(Table1[[#This Row],[Posting Date]]&lt;&gt;"","GJ-"&amp;CountryID,"")</f>
        <v/>
      </c>
      <c r="AJ549" s="59" t="str">
        <f>IF(Table1[[#This Row],[Posting Date]]&lt;&gt;"",Table1[[#This Row],[Posting Date]],"")</f>
        <v/>
      </c>
      <c r="AK549" s="46"/>
      <c r="AL549" s="46" t="str">
        <f>IF(Table1[[#This Row],[Description]]&lt;&gt;"",Table1[[#This Row],[Description]],"")</f>
        <v/>
      </c>
      <c r="AM549" s="46" t="str">
        <f>IF(Table1[[#This Row],[Posting Date]]&lt;&gt;"",Table1[[#This Row],[Reference Number]],"")</f>
        <v/>
      </c>
      <c r="AN549" s="46" t="str">
        <f>TRIM(Table1[[#This Row],[Line '#]])</f>
        <v/>
      </c>
      <c r="AO549" s="46" t="str">
        <f>TRIM(Table1[[#This Row],[Account]])</f>
        <v/>
      </c>
      <c r="AP549" s="46" t="str">
        <f>IF(Table1[[#This Row],[Posting Date]]&lt;&gt;"",$D$5,"")</f>
        <v/>
      </c>
      <c r="AQ549" s="46" t="str">
        <f>TRIM(Table1[[#This Row],[Departments-Prgrams]])</f>
        <v/>
      </c>
      <c r="AR549" s="46" t="str">
        <f>TRIM(Table1[[#This Row],[Grant]])</f>
        <v/>
      </c>
      <c r="AS549" s="46" t="str">
        <f>TRIM(Table1[[#This Row],[Staff ID]])</f>
        <v/>
      </c>
      <c r="AT549" s="46" t="str">
        <f>IF(TRIM(Table1[[#This Row],[Budget Code]])=0,"",TRIM(Table1[[#This Row],[Budget Code]]))</f>
        <v/>
      </c>
      <c r="AU549" s="46" t="str">
        <f>IF(Table1[[#This Row],[Line Description]]&lt;&gt;"",Table1[[#This Row],[Line Description]],"")</f>
        <v/>
      </c>
      <c r="AV549" s="46" t="str">
        <f>IF(Table1[[#This Row],[Cur_Amount Debit]]&gt;0,ROUND(Table1[[#This Row],[Cur_Amount Debit]],2),"")</f>
        <v/>
      </c>
      <c r="AW549" s="46" t="str">
        <f>IF(Table1[[#This Row],[Cur_Amount Credit]]&gt;0,ROUND(Table1[[#This Row],[Cur_Amount Credit]],2),"")</f>
        <v/>
      </c>
      <c r="AX549" s="46" t="str">
        <f>LEFT(Table1[[#This Row],[Cur]],3)</f>
        <v/>
      </c>
      <c r="AY549" s="59"/>
      <c r="AZ549" s="46"/>
      <c r="BA549" s="46" t="str">
        <f>IF(Table1[[#This Row],[Cur]]&lt;&gt;"",IF(Table1[[#This Row],[Cur]]="USD","",ExchangeRate),"")</f>
        <v/>
      </c>
      <c r="BB549" s="46" t="str">
        <f>IF(Table1[[#This Row],[Grant]]&lt;&gt;"",VLOOKUP(Table1[[#This Row],[Grant]],Grants!B:D,3),"")</f>
        <v/>
      </c>
      <c r="BC549" s="46" t="str">
        <f>TRIM(Table1[[#This Row],[Vendor ID]])</f>
        <v/>
      </c>
      <c r="BD549">
        <f>IF(Table1[[#This Row],[Reference Number]]=Q548,BD548,BD548+1)</f>
        <v>0</v>
      </c>
    </row>
    <row r="550" spans="1:56" ht="11.25" customHeight="1" x14ac:dyDescent="0.25">
      <c r="A550" s="1"/>
      <c r="B550" s="88" t="str">
        <f>IF(Table1[[#This Row],[Posting Date]]&lt;&gt;"",IF(Table1[[#This Row],[Reference Number]]=Q549,B549+1,1),"")</f>
        <v/>
      </c>
      <c r="C550" s="61"/>
      <c r="D550" s="61"/>
      <c r="E550" s="138"/>
      <c r="F550" s="141" t="str">
        <f>IFERROR(IF(VLOOKUP(Table1[[#This Row],[Budget Code Description]],Dimentions!$X$6:$AC$139,2,FALSE)="","",VLOOKUP(Table1[[#This Row],[Budget Code Description]],Dimentions!$X$6:$AC$139,2,FALSE)),"")</f>
        <v/>
      </c>
      <c r="G550" s="141"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1" t="str">
        <f>IFERROR(VLOOKUP(Table1[[#This Row],[Budget Code Description]],Table6[#All],8,FALSE),"")</f>
        <v/>
      </c>
      <c r="L550" s="63"/>
      <c r="M550" s="65" t="str">
        <f>IFERROR(VLOOKUP(Table1[[#This Row],[Staff ID]],Table2[],2,FALSE),"")</f>
        <v/>
      </c>
      <c r="N550" s="209" t="str">
        <f>IFERROR(IF(VLOOKUP(Table1[[#This Row],[Budget Code Description]],Dimentions!$X$6:$AC$134,4,FALSE)="","",VLOOKUP(Table1[[#This Row],[Budget Code Description]],Dimentions!$X$6:$AC$134,4,FALSE)),"")</f>
        <v/>
      </c>
      <c r="O550" s="65" t="str">
        <f>IFERROR(VLOOKUP(Table1[[#This Row],[Vendor ID]],Table549[],2,FALSE),"")</f>
        <v/>
      </c>
      <c r="P550" s="63"/>
      <c r="Q550" s="141" t="str">
        <f>IF(Table1[[#This Row],[Posting Date]]&lt;&gt;"",$D$9,"")</f>
        <v/>
      </c>
      <c r="R550" s="157" t="str">
        <f>IF(Table1[[#This Row],[Posting Date]]&lt;&gt;"",$D$10,"")</f>
        <v/>
      </c>
      <c r="S550" s="66"/>
      <c r="T550" s="63"/>
      <c r="U550" s="67"/>
      <c r="V550" s="67"/>
      <c r="W550" s="67" t="str">
        <f t="shared" si="12"/>
        <v/>
      </c>
      <c r="X550" s="159" t="str">
        <f>IF(E550="","",(IF(Table1[[#This Row],[Cur]]="USD",Table1[[#This Row],[Cur_Amount Debit]],Table1[[#This Row],[Cur_Amount Debit]]/Table1[[#This Row],[Exchange Rate]])))</f>
        <v/>
      </c>
      <c r="Y550" s="159" t="str">
        <f>IF(E550="","",(IF(Table1[[#This Row],[Cur]]="USD",Table1[[#This Row],[Cur_Amount Credit]],Table1[[#This Row],[Cur_Amount Credit]]/ExchangeRate)))</f>
        <v/>
      </c>
      <c r="Z550" s="201" t="str">
        <f>IF(E550="","",(Table1[[#This Row],[Debit USD]]-Table1[[#This Row],[Credit USD]]))</f>
        <v/>
      </c>
      <c r="AA550" s="226"/>
      <c r="AB550" s="255"/>
      <c r="AC550" s="1"/>
      <c r="AD550" s="15"/>
      <c r="AE550" s="15" t="str">
        <f>IF(AND(OR(Table1[[#This Row],[Account]]="15030",Table1[[#This Row],[Account]]="15035",Table1[[#This Row],[Account]]="20150"),Table1[[#This Row],[Vendor ID]]=""),1,"")</f>
        <v/>
      </c>
      <c r="AF550" s="15"/>
      <c r="AG550" s="15"/>
      <c r="AH550" s="15"/>
      <c r="AI550" s="46" t="str">
        <f>IF(Table1[[#This Row],[Posting Date]]&lt;&gt;"","GJ-"&amp;CountryID,"")</f>
        <v/>
      </c>
      <c r="AJ550" s="59" t="str">
        <f>IF(Table1[[#This Row],[Posting Date]]&lt;&gt;"",Table1[[#This Row],[Posting Date]],"")</f>
        <v/>
      </c>
      <c r="AK550" s="46"/>
      <c r="AL550" s="46" t="str">
        <f>IF(Table1[[#This Row],[Description]]&lt;&gt;"",Table1[[#This Row],[Description]],"")</f>
        <v/>
      </c>
      <c r="AM550" s="46" t="str">
        <f>IF(Table1[[#This Row],[Posting Date]]&lt;&gt;"",Table1[[#This Row],[Reference Number]],"")</f>
        <v/>
      </c>
      <c r="AN550" s="46" t="str">
        <f>TRIM(Table1[[#This Row],[Line '#]])</f>
        <v/>
      </c>
      <c r="AO550" s="46" t="str">
        <f>TRIM(Table1[[#This Row],[Account]])</f>
        <v/>
      </c>
      <c r="AP550" s="46" t="str">
        <f>IF(Table1[[#This Row],[Posting Date]]&lt;&gt;"",$D$5,"")</f>
        <v/>
      </c>
      <c r="AQ550" s="46" t="str">
        <f>TRIM(Table1[[#This Row],[Departments-Prgrams]])</f>
        <v/>
      </c>
      <c r="AR550" s="46" t="str">
        <f>TRIM(Table1[[#This Row],[Grant]])</f>
        <v/>
      </c>
      <c r="AS550" s="46" t="str">
        <f>TRIM(Table1[[#This Row],[Staff ID]])</f>
        <v/>
      </c>
      <c r="AT550" s="46" t="str">
        <f>IF(TRIM(Table1[[#This Row],[Budget Code]])=0,"",TRIM(Table1[[#This Row],[Budget Code]]))</f>
        <v/>
      </c>
      <c r="AU550" s="46" t="str">
        <f>IF(Table1[[#This Row],[Line Description]]&lt;&gt;"",Table1[[#This Row],[Line Description]],"")</f>
        <v/>
      </c>
      <c r="AV550" s="46" t="str">
        <f>IF(Table1[[#This Row],[Cur_Amount Debit]]&gt;0,ROUND(Table1[[#This Row],[Cur_Amount Debit]],2),"")</f>
        <v/>
      </c>
      <c r="AW550" s="46" t="str">
        <f>IF(Table1[[#This Row],[Cur_Amount Credit]]&gt;0,ROUND(Table1[[#This Row],[Cur_Amount Credit]],2),"")</f>
        <v/>
      </c>
      <c r="AX550" s="46" t="str">
        <f>LEFT(Table1[[#This Row],[Cur]],3)</f>
        <v/>
      </c>
      <c r="AY550" s="59"/>
      <c r="AZ550" s="46"/>
      <c r="BA550" s="46" t="str">
        <f>IF(Table1[[#This Row],[Cur]]&lt;&gt;"",IF(Table1[[#This Row],[Cur]]="USD","",ExchangeRate),"")</f>
        <v/>
      </c>
      <c r="BB550" s="46" t="str">
        <f>IF(Table1[[#This Row],[Grant]]&lt;&gt;"",VLOOKUP(Table1[[#This Row],[Grant]],Grants!B:D,3),"")</f>
        <v/>
      </c>
      <c r="BC550" s="46" t="str">
        <f>TRIM(Table1[[#This Row],[Vendor ID]])</f>
        <v/>
      </c>
      <c r="BD550">
        <f>IF(Table1[[#This Row],[Reference Number]]=Q549,BD549,BD549+1)</f>
        <v>0</v>
      </c>
    </row>
    <row r="551" spans="1:56" ht="11.25" customHeight="1" x14ac:dyDescent="0.25">
      <c r="A551" s="1"/>
      <c r="B551" s="88" t="str">
        <f>IF(Table1[[#This Row],[Posting Date]]&lt;&gt;"",IF(Table1[[#This Row],[Reference Number]]=Q550,B550+1,1),"")</f>
        <v/>
      </c>
      <c r="C551" s="61"/>
      <c r="D551" s="61"/>
      <c r="E551" s="138"/>
      <c r="F551" s="141" t="str">
        <f>IFERROR(IF(VLOOKUP(Table1[[#This Row],[Budget Code Description]],Dimentions!$X$6:$AC$139,2,FALSE)="","",VLOOKUP(Table1[[#This Row],[Budget Code Description]],Dimentions!$X$6:$AC$139,2,FALSE)),"")</f>
        <v/>
      </c>
      <c r="G551" s="141"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1" t="str">
        <f>IFERROR(VLOOKUP(Table1[[#This Row],[Budget Code Description]],Table6[#All],8,FALSE),"")</f>
        <v/>
      </c>
      <c r="L551" s="63"/>
      <c r="M551" s="65" t="str">
        <f>IFERROR(VLOOKUP(Table1[[#This Row],[Staff ID]],Table2[],2,FALSE),"")</f>
        <v/>
      </c>
      <c r="N551" s="209" t="str">
        <f>IFERROR(IF(VLOOKUP(Table1[[#This Row],[Budget Code Description]],Dimentions!$X$6:$AC$134,4,FALSE)="","",VLOOKUP(Table1[[#This Row],[Budget Code Description]],Dimentions!$X$6:$AC$134,4,FALSE)),"")</f>
        <v/>
      </c>
      <c r="O551" s="65" t="str">
        <f>IFERROR(VLOOKUP(Table1[[#This Row],[Vendor ID]],Table549[],2,FALSE),"")</f>
        <v/>
      </c>
      <c r="P551" s="63"/>
      <c r="Q551" s="141" t="str">
        <f>IF(Table1[[#This Row],[Posting Date]]&lt;&gt;"",$D$9,"")</f>
        <v/>
      </c>
      <c r="R551" s="157" t="str">
        <f>IF(Table1[[#This Row],[Posting Date]]&lt;&gt;"",$D$10,"")</f>
        <v/>
      </c>
      <c r="S551" s="66"/>
      <c r="T551" s="63"/>
      <c r="U551" s="67"/>
      <c r="V551" s="67"/>
      <c r="W551" s="67" t="str">
        <f t="shared" si="12"/>
        <v/>
      </c>
      <c r="X551" s="159" t="str">
        <f>IF(E551="","",(IF(Table1[[#This Row],[Cur]]="USD",Table1[[#This Row],[Cur_Amount Debit]],Table1[[#This Row],[Cur_Amount Debit]]/Table1[[#This Row],[Exchange Rate]])))</f>
        <v/>
      </c>
      <c r="Y551" s="159" t="str">
        <f>IF(E551="","",(IF(Table1[[#This Row],[Cur]]="USD",Table1[[#This Row],[Cur_Amount Credit]],Table1[[#This Row],[Cur_Amount Credit]]/ExchangeRate)))</f>
        <v/>
      </c>
      <c r="Z551" s="201" t="str">
        <f>IF(E551="","",(Table1[[#This Row],[Debit USD]]-Table1[[#This Row],[Credit USD]]))</f>
        <v/>
      </c>
      <c r="AA551" s="226"/>
      <c r="AB551" s="255"/>
      <c r="AC551" s="1"/>
      <c r="AD551" s="15"/>
      <c r="AE551" s="15" t="str">
        <f>IF(AND(OR(Table1[[#This Row],[Account]]="15030",Table1[[#This Row],[Account]]="15035",Table1[[#This Row],[Account]]="20150"),Table1[[#This Row],[Vendor ID]]=""),1,"")</f>
        <v/>
      </c>
      <c r="AF551" s="15"/>
      <c r="AG551" s="15"/>
      <c r="AH551" s="15"/>
      <c r="AI551" s="46" t="str">
        <f>IF(Table1[[#This Row],[Posting Date]]&lt;&gt;"","GJ-"&amp;CountryID,"")</f>
        <v/>
      </c>
      <c r="AJ551" s="59" t="str">
        <f>IF(Table1[[#This Row],[Posting Date]]&lt;&gt;"",Table1[[#This Row],[Posting Date]],"")</f>
        <v/>
      </c>
      <c r="AK551" s="46"/>
      <c r="AL551" s="46" t="str">
        <f>IF(Table1[[#This Row],[Description]]&lt;&gt;"",Table1[[#This Row],[Description]],"")</f>
        <v/>
      </c>
      <c r="AM551" s="46" t="str">
        <f>IF(Table1[[#This Row],[Posting Date]]&lt;&gt;"",Table1[[#This Row],[Reference Number]],"")</f>
        <v/>
      </c>
      <c r="AN551" s="46" t="str">
        <f>TRIM(Table1[[#This Row],[Line '#]])</f>
        <v/>
      </c>
      <c r="AO551" s="46" t="str">
        <f>TRIM(Table1[[#This Row],[Account]])</f>
        <v/>
      </c>
      <c r="AP551" s="46" t="str">
        <f>IF(Table1[[#This Row],[Posting Date]]&lt;&gt;"",$D$5,"")</f>
        <v/>
      </c>
      <c r="AQ551" s="46" t="str">
        <f>TRIM(Table1[[#This Row],[Departments-Prgrams]])</f>
        <v/>
      </c>
      <c r="AR551" s="46" t="str">
        <f>TRIM(Table1[[#This Row],[Grant]])</f>
        <v/>
      </c>
      <c r="AS551" s="46" t="str">
        <f>TRIM(Table1[[#This Row],[Staff ID]])</f>
        <v/>
      </c>
      <c r="AT551" s="46" t="str">
        <f>IF(TRIM(Table1[[#This Row],[Budget Code]])=0,"",TRIM(Table1[[#This Row],[Budget Code]]))</f>
        <v/>
      </c>
      <c r="AU551" s="46" t="str">
        <f>IF(Table1[[#This Row],[Line Description]]&lt;&gt;"",Table1[[#This Row],[Line Description]],"")</f>
        <v/>
      </c>
      <c r="AV551" s="46" t="str">
        <f>IF(Table1[[#This Row],[Cur_Amount Debit]]&gt;0,ROUND(Table1[[#This Row],[Cur_Amount Debit]],2),"")</f>
        <v/>
      </c>
      <c r="AW551" s="46" t="str">
        <f>IF(Table1[[#This Row],[Cur_Amount Credit]]&gt;0,ROUND(Table1[[#This Row],[Cur_Amount Credit]],2),"")</f>
        <v/>
      </c>
      <c r="AX551" s="46" t="str">
        <f>LEFT(Table1[[#This Row],[Cur]],3)</f>
        <v/>
      </c>
      <c r="AY551" s="59"/>
      <c r="AZ551" s="46"/>
      <c r="BA551" s="46" t="str">
        <f>IF(Table1[[#This Row],[Cur]]&lt;&gt;"",IF(Table1[[#This Row],[Cur]]="USD","",ExchangeRate),"")</f>
        <v/>
      </c>
      <c r="BB551" s="46" t="str">
        <f>IF(Table1[[#This Row],[Grant]]&lt;&gt;"",VLOOKUP(Table1[[#This Row],[Grant]],Grants!B:D,3),"")</f>
        <v/>
      </c>
      <c r="BC551" s="46" t="str">
        <f>TRIM(Table1[[#This Row],[Vendor ID]])</f>
        <v/>
      </c>
      <c r="BD551">
        <f>IF(Table1[[#This Row],[Reference Number]]=Q550,BD550,BD550+1)</f>
        <v>0</v>
      </c>
    </row>
    <row r="552" spans="1:56" ht="11.25" customHeight="1" x14ac:dyDescent="0.25">
      <c r="A552" s="1"/>
      <c r="B552" s="88" t="str">
        <f>IF(Table1[[#This Row],[Posting Date]]&lt;&gt;"",IF(Table1[[#This Row],[Reference Number]]=Q551,B551+1,1),"")</f>
        <v/>
      </c>
      <c r="C552" s="61"/>
      <c r="D552" s="61"/>
      <c r="E552" s="138"/>
      <c r="F552" s="141" t="str">
        <f>IFERROR(IF(VLOOKUP(Table1[[#This Row],[Budget Code Description]],Dimentions!$X$6:$AC$139,2,FALSE)="","",VLOOKUP(Table1[[#This Row],[Budget Code Description]],Dimentions!$X$6:$AC$139,2,FALSE)),"")</f>
        <v/>
      </c>
      <c r="G552" s="141"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1" t="str">
        <f>IFERROR(VLOOKUP(Table1[[#This Row],[Budget Code Description]],Table6[#All],8,FALSE),"")</f>
        <v/>
      </c>
      <c r="L552" s="63"/>
      <c r="M552" s="65" t="str">
        <f>IFERROR(VLOOKUP(Table1[[#This Row],[Staff ID]],Table2[],2,FALSE),"")</f>
        <v/>
      </c>
      <c r="N552" s="209" t="str">
        <f>IFERROR(IF(VLOOKUP(Table1[[#This Row],[Budget Code Description]],Dimentions!$X$6:$AC$134,4,FALSE)="","",VLOOKUP(Table1[[#This Row],[Budget Code Description]],Dimentions!$X$6:$AC$134,4,FALSE)),"")</f>
        <v/>
      </c>
      <c r="O552" s="65" t="str">
        <f>IFERROR(VLOOKUP(Table1[[#This Row],[Vendor ID]],Table549[],2,FALSE),"")</f>
        <v/>
      </c>
      <c r="P552" s="63"/>
      <c r="Q552" s="141" t="str">
        <f>IF(Table1[[#This Row],[Posting Date]]&lt;&gt;"",$D$9,"")</f>
        <v/>
      </c>
      <c r="R552" s="157" t="str">
        <f>IF(Table1[[#This Row],[Posting Date]]&lt;&gt;"",$D$10,"")</f>
        <v/>
      </c>
      <c r="S552" s="66"/>
      <c r="T552" s="63"/>
      <c r="U552" s="67"/>
      <c r="V552" s="67"/>
      <c r="W552" s="67" t="str">
        <f t="shared" si="12"/>
        <v/>
      </c>
      <c r="X552" s="159" t="str">
        <f>IF(E552="","",(IF(Table1[[#This Row],[Cur]]="USD",Table1[[#This Row],[Cur_Amount Debit]],Table1[[#This Row],[Cur_Amount Debit]]/Table1[[#This Row],[Exchange Rate]])))</f>
        <v/>
      </c>
      <c r="Y552" s="159" t="str">
        <f>IF(E552="","",(IF(Table1[[#This Row],[Cur]]="USD",Table1[[#This Row],[Cur_Amount Credit]],Table1[[#This Row],[Cur_Amount Credit]]/ExchangeRate)))</f>
        <v/>
      </c>
      <c r="Z552" s="201" t="str">
        <f>IF(E552="","",(Table1[[#This Row],[Debit USD]]-Table1[[#This Row],[Credit USD]]))</f>
        <v/>
      </c>
      <c r="AA552" s="226"/>
      <c r="AB552" s="255"/>
      <c r="AC552" s="1"/>
      <c r="AD552" s="15"/>
      <c r="AE552" s="15" t="str">
        <f>IF(AND(OR(Table1[[#This Row],[Account]]="15030",Table1[[#This Row],[Account]]="15035",Table1[[#This Row],[Account]]="20150"),Table1[[#This Row],[Vendor ID]]=""),1,"")</f>
        <v/>
      </c>
      <c r="AF552" s="15"/>
      <c r="AG552" s="15"/>
      <c r="AH552" s="15"/>
      <c r="AI552" s="46" t="str">
        <f>IF(Table1[[#This Row],[Posting Date]]&lt;&gt;"","GJ-"&amp;CountryID,"")</f>
        <v/>
      </c>
      <c r="AJ552" s="59" t="str">
        <f>IF(Table1[[#This Row],[Posting Date]]&lt;&gt;"",Table1[[#This Row],[Posting Date]],"")</f>
        <v/>
      </c>
      <c r="AK552" s="46"/>
      <c r="AL552" s="46" t="str">
        <f>IF(Table1[[#This Row],[Description]]&lt;&gt;"",Table1[[#This Row],[Description]],"")</f>
        <v/>
      </c>
      <c r="AM552" s="46" t="str">
        <f>IF(Table1[[#This Row],[Posting Date]]&lt;&gt;"",Table1[[#This Row],[Reference Number]],"")</f>
        <v/>
      </c>
      <c r="AN552" s="46" t="str">
        <f>TRIM(Table1[[#This Row],[Line '#]])</f>
        <v/>
      </c>
      <c r="AO552" s="46" t="str">
        <f>TRIM(Table1[[#This Row],[Account]])</f>
        <v/>
      </c>
      <c r="AP552" s="46" t="str">
        <f>IF(Table1[[#This Row],[Posting Date]]&lt;&gt;"",$D$5,"")</f>
        <v/>
      </c>
      <c r="AQ552" s="46" t="str">
        <f>TRIM(Table1[[#This Row],[Departments-Prgrams]])</f>
        <v/>
      </c>
      <c r="AR552" s="46" t="str">
        <f>TRIM(Table1[[#This Row],[Grant]])</f>
        <v/>
      </c>
      <c r="AS552" s="46" t="str">
        <f>TRIM(Table1[[#This Row],[Staff ID]])</f>
        <v/>
      </c>
      <c r="AT552" s="46" t="str">
        <f>IF(TRIM(Table1[[#This Row],[Budget Code]])=0,"",TRIM(Table1[[#This Row],[Budget Code]]))</f>
        <v/>
      </c>
      <c r="AU552" s="46" t="str">
        <f>IF(Table1[[#This Row],[Line Description]]&lt;&gt;"",Table1[[#This Row],[Line Description]],"")</f>
        <v/>
      </c>
      <c r="AV552" s="46" t="str">
        <f>IF(Table1[[#This Row],[Cur_Amount Debit]]&gt;0,ROUND(Table1[[#This Row],[Cur_Amount Debit]],2),"")</f>
        <v/>
      </c>
      <c r="AW552" s="46" t="str">
        <f>IF(Table1[[#This Row],[Cur_Amount Credit]]&gt;0,ROUND(Table1[[#This Row],[Cur_Amount Credit]],2),"")</f>
        <v/>
      </c>
      <c r="AX552" s="46" t="str">
        <f>LEFT(Table1[[#This Row],[Cur]],3)</f>
        <v/>
      </c>
      <c r="AY552" s="59"/>
      <c r="AZ552" s="46"/>
      <c r="BA552" s="46" t="str">
        <f>IF(Table1[[#This Row],[Cur]]&lt;&gt;"",IF(Table1[[#This Row],[Cur]]="USD","",ExchangeRate),"")</f>
        <v/>
      </c>
      <c r="BB552" s="46" t="str">
        <f>IF(Table1[[#This Row],[Grant]]&lt;&gt;"",VLOOKUP(Table1[[#This Row],[Grant]],Grants!B:D,3),"")</f>
        <v/>
      </c>
      <c r="BC552" s="46" t="str">
        <f>TRIM(Table1[[#This Row],[Vendor ID]])</f>
        <v/>
      </c>
      <c r="BD552">
        <f>IF(Table1[[#This Row],[Reference Number]]=Q551,BD551,BD551+1)</f>
        <v>0</v>
      </c>
    </row>
    <row r="553" spans="1:56" ht="11.25" customHeight="1" x14ac:dyDescent="0.25">
      <c r="A553" s="1"/>
      <c r="B553" s="88" t="str">
        <f>IF(Table1[[#This Row],[Posting Date]]&lt;&gt;"",IF(Table1[[#This Row],[Reference Number]]=Q552,B552+1,1),"")</f>
        <v/>
      </c>
      <c r="C553" s="61"/>
      <c r="D553" s="61"/>
      <c r="E553" s="138"/>
      <c r="F553" s="141" t="str">
        <f>IFERROR(IF(VLOOKUP(Table1[[#This Row],[Budget Code Description]],Dimentions!$X$6:$AC$139,2,FALSE)="","",VLOOKUP(Table1[[#This Row],[Budget Code Description]],Dimentions!$X$6:$AC$139,2,FALSE)),"")</f>
        <v/>
      </c>
      <c r="G553" s="141"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1" t="str">
        <f>IFERROR(VLOOKUP(Table1[[#This Row],[Budget Code Description]],Table6[#All],8,FALSE),"")</f>
        <v/>
      </c>
      <c r="L553" s="63"/>
      <c r="M553" s="65" t="str">
        <f>IFERROR(VLOOKUP(Table1[[#This Row],[Staff ID]],Table2[],2,FALSE),"")</f>
        <v/>
      </c>
      <c r="N553" s="209" t="str">
        <f>IFERROR(IF(VLOOKUP(Table1[[#This Row],[Budget Code Description]],Dimentions!$X$6:$AC$134,4,FALSE)="","",VLOOKUP(Table1[[#This Row],[Budget Code Description]],Dimentions!$X$6:$AC$134,4,FALSE)),"")</f>
        <v/>
      </c>
      <c r="O553" s="65" t="str">
        <f>IFERROR(VLOOKUP(Table1[[#This Row],[Vendor ID]],Table549[],2,FALSE),"")</f>
        <v/>
      </c>
      <c r="P553" s="63"/>
      <c r="Q553" s="141" t="str">
        <f>IF(Table1[[#This Row],[Posting Date]]&lt;&gt;"",$D$9,"")</f>
        <v/>
      </c>
      <c r="R553" s="157" t="str">
        <f>IF(Table1[[#This Row],[Posting Date]]&lt;&gt;"",$D$10,"")</f>
        <v/>
      </c>
      <c r="S553" s="66"/>
      <c r="T553" s="63"/>
      <c r="U553" s="67"/>
      <c r="V553" s="67"/>
      <c r="W553" s="67" t="str">
        <f t="shared" si="12"/>
        <v/>
      </c>
      <c r="X553" s="159" t="str">
        <f>IF(E553="","",(IF(Table1[[#This Row],[Cur]]="USD",Table1[[#This Row],[Cur_Amount Debit]],Table1[[#This Row],[Cur_Amount Debit]]/Table1[[#This Row],[Exchange Rate]])))</f>
        <v/>
      </c>
      <c r="Y553" s="159" t="str">
        <f>IF(E553="","",(IF(Table1[[#This Row],[Cur]]="USD",Table1[[#This Row],[Cur_Amount Credit]],Table1[[#This Row],[Cur_Amount Credit]]/ExchangeRate)))</f>
        <v/>
      </c>
      <c r="Z553" s="201" t="str">
        <f>IF(E553="","",(Table1[[#This Row],[Debit USD]]-Table1[[#This Row],[Credit USD]]))</f>
        <v/>
      </c>
      <c r="AA553" s="226"/>
      <c r="AB553" s="255"/>
      <c r="AC553" s="1"/>
      <c r="AD553" s="15"/>
      <c r="AE553" s="15" t="str">
        <f>IF(AND(OR(Table1[[#This Row],[Account]]="15030",Table1[[#This Row],[Account]]="15035",Table1[[#This Row],[Account]]="20150"),Table1[[#This Row],[Vendor ID]]=""),1,"")</f>
        <v/>
      </c>
      <c r="AF553" s="15"/>
      <c r="AG553" s="15"/>
      <c r="AH553" s="15"/>
      <c r="AI553" s="46" t="str">
        <f>IF(Table1[[#This Row],[Posting Date]]&lt;&gt;"","GJ-"&amp;CountryID,"")</f>
        <v/>
      </c>
      <c r="AJ553" s="59" t="str">
        <f>IF(Table1[[#This Row],[Posting Date]]&lt;&gt;"",Table1[[#This Row],[Posting Date]],"")</f>
        <v/>
      </c>
      <c r="AK553" s="46"/>
      <c r="AL553" s="46" t="str">
        <f>IF(Table1[[#This Row],[Description]]&lt;&gt;"",Table1[[#This Row],[Description]],"")</f>
        <v/>
      </c>
      <c r="AM553" s="46" t="str">
        <f>IF(Table1[[#This Row],[Posting Date]]&lt;&gt;"",Table1[[#This Row],[Reference Number]],"")</f>
        <v/>
      </c>
      <c r="AN553" s="46" t="str">
        <f>TRIM(Table1[[#This Row],[Line '#]])</f>
        <v/>
      </c>
      <c r="AO553" s="46" t="str">
        <f>TRIM(Table1[[#This Row],[Account]])</f>
        <v/>
      </c>
      <c r="AP553" s="46" t="str">
        <f>IF(Table1[[#This Row],[Posting Date]]&lt;&gt;"",$D$5,"")</f>
        <v/>
      </c>
      <c r="AQ553" s="46" t="str">
        <f>TRIM(Table1[[#This Row],[Departments-Prgrams]])</f>
        <v/>
      </c>
      <c r="AR553" s="46" t="str">
        <f>TRIM(Table1[[#This Row],[Grant]])</f>
        <v/>
      </c>
      <c r="AS553" s="46" t="str">
        <f>TRIM(Table1[[#This Row],[Staff ID]])</f>
        <v/>
      </c>
      <c r="AT553" s="46" t="str">
        <f>IF(TRIM(Table1[[#This Row],[Budget Code]])=0,"",TRIM(Table1[[#This Row],[Budget Code]]))</f>
        <v/>
      </c>
      <c r="AU553" s="46" t="str">
        <f>IF(Table1[[#This Row],[Line Description]]&lt;&gt;"",Table1[[#This Row],[Line Description]],"")</f>
        <v/>
      </c>
      <c r="AV553" s="46" t="str">
        <f>IF(Table1[[#This Row],[Cur_Amount Debit]]&gt;0,ROUND(Table1[[#This Row],[Cur_Amount Debit]],2),"")</f>
        <v/>
      </c>
      <c r="AW553" s="46" t="str">
        <f>IF(Table1[[#This Row],[Cur_Amount Credit]]&gt;0,ROUND(Table1[[#This Row],[Cur_Amount Credit]],2),"")</f>
        <v/>
      </c>
      <c r="AX553" s="46" t="str">
        <f>LEFT(Table1[[#This Row],[Cur]],3)</f>
        <v/>
      </c>
      <c r="AY553" s="59"/>
      <c r="AZ553" s="46"/>
      <c r="BA553" s="46" t="str">
        <f>IF(Table1[[#This Row],[Cur]]&lt;&gt;"",IF(Table1[[#This Row],[Cur]]="USD","",ExchangeRate),"")</f>
        <v/>
      </c>
      <c r="BB553" s="46" t="str">
        <f>IF(Table1[[#This Row],[Grant]]&lt;&gt;"",VLOOKUP(Table1[[#This Row],[Grant]],Grants!B:D,3),"")</f>
        <v/>
      </c>
      <c r="BC553" s="46" t="str">
        <f>TRIM(Table1[[#This Row],[Vendor ID]])</f>
        <v/>
      </c>
      <c r="BD553">
        <f>IF(Table1[[#This Row],[Reference Number]]=Q552,BD552,BD552+1)</f>
        <v>0</v>
      </c>
    </row>
    <row r="554" spans="1:56" ht="11.25" customHeight="1" x14ac:dyDescent="0.25">
      <c r="A554" s="1"/>
      <c r="B554" s="88" t="str">
        <f>IF(Table1[[#This Row],[Posting Date]]&lt;&gt;"",IF(Table1[[#This Row],[Reference Number]]=Q553,B553+1,1),"")</f>
        <v/>
      </c>
      <c r="C554" s="61"/>
      <c r="D554" s="61"/>
      <c r="E554" s="138"/>
      <c r="F554" s="141" t="str">
        <f>IFERROR(IF(VLOOKUP(Table1[[#This Row],[Budget Code Description]],Dimentions!$X$6:$AC$139,2,FALSE)="","",VLOOKUP(Table1[[#This Row],[Budget Code Description]],Dimentions!$X$6:$AC$139,2,FALSE)),"")</f>
        <v/>
      </c>
      <c r="G554" s="141"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1" t="str">
        <f>IFERROR(VLOOKUP(Table1[[#This Row],[Budget Code Description]],Table6[#All],8,FALSE),"")</f>
        <v/>
      </c>
      <c r="L554" s="63"/>
      <c r="M554" s="65" t="str">
        <f>IFERROR(VLOOKUP(Table1[[#This Row],[Staff ID]],Table2[],2,FALSE),"")</f>
        <v/>
      </c>
      <c r="N554" s="209" t="str">
        <f>IFERROR(IF(VLOOKUP(Table1[[#This Row],[Budget Code Description]],Dimentions!$X$6:$AC$134,4,FALSE)="","",VLOOKUP(Table1[[#This Row],[Budget Code Description]],Dimentions!$X$6:$AC$134,4,FALSE)),"")</f>
        <v/>
      </c>
      <c r="O554" s="65" t="str">
        <f>IFERROR(VLOOKUP(Table1[[#This Row],[Vendor ID]],Table549[],2,FALSE),"")</f>
        <v/>
      </c>
      <c r="P554" s="63"/>
      <c r="Q554" s="141" t="str">
        <f>IF(Table1[[#This Row],[Posting Date]]&lt;&gt;"",$D$9,"")</f>
        <v/>
      </c>
      <c r="R554" s="157" t="str">
        <f>IF(Table1[[#This Row],[Posting Date]]&lt;&gt;"",$D$10,"")</f>
        <v/>
      </c>
      <c r="S554" s="66"/>
      <c r="T554" s="63"/>
      <c r="U554" s="67"/>
      <c r="V554" s="67"/>
      <c r="W554" s="67" t="str">
        <f t="shared" si="12"/>
        <v/>
      </c>
      <c r="X554" s="159" t="str">
        <f>IF(E554="","",(IF(Table1[[#This Row],[Cur]]="USD",Table1[[#This Row],[Cur_Amount Debit]],Table1[[#This Row],[Cur_Amount Debit]]/Table1[[#This Row],[Exchange Rate]])))</f>
        <v/>
      </c>
      <c r="Y554" s="159" t="str">
        <f>IF(E554="","",(IF(Table1[[#This Row],[Cur]]="USD",Table1[[#This Row],[Cur_Amount Credit]],Table1[[#This Row],[Cur_Amount Credit]]/ExchangeRate)))</f>
        <v/>
      </c>
      <c r="Z554" s="201" t="str">
        <f>IF(E554="","",(Table1[[#This Row],[Debit USD]]-Table1[[#This Row],[Credit USD]]))</f>
        <v/>
      </c>
      <c r="AA554" s="226"/>
      <c r="AB554" s="255"/>
      <c r="AC554" s="1"/>
      <c r="AD554" s="15"/>
      <c r="AE554" s="15" t="str">
        <f>IF(AND(OR(Table1[[#This Row],[Account]]="15030",Table1[[#This Row],[Account]]="15035",Table1[[#This Row],[Account]]="20150"),Table1[[#This Row],[Vendor ID]]=""),1,"")</f>
        <v/>
      </c>
      <c r="AF554" s="15"/>
      <c r="AG554" s="15"/>
      <c r="AH554" s="15"/>
      <c r="AI554" s="46" t="str">
        <f>IF(Table1[[#This Row],[Posting Date]]&lt;&gt;"","GJ-"&amp;CountryID,"")</f>
        <v/>
      </c>
      <c r="AJ554" s="59" t="str">
        <f>IF(Table1[[#This Row],[Posting Date]]&lt;&gt;"",Table1[[#This Row],[Posting Date]],"")</f>
        <v/>
      </c>
      <c r="AK554" s="46"/>
      <c r="AL554" s="46" t="str">
        <f>IF(Table1[[#This Row],[Description]]&lt;&gt;"",Table1[[#This Row],[Description]],"")</f>
        <v/>
      </c>
      <c r="AM554" s="46" t="str">
        <f>IF(Table1[[#This Row],[Posting Date]]&lt;&gt;"",Table1[[#This Row],[Reference Number]],"")</f>
        <v/>
      </c>
      <c r="AN554" s="46" t="str">
        <f>TRIM(Table1[[#This Row],[Line '#]])</f>
        <v/>
      </c>
      <c r="AO554" s="46" t="str">
        <f>TRIM(Table1[[#This Row],[Account]])</f>
        <v/>
      </c>
      <c r="AP554" s="46" t="str">
        <f>IF(Table1[[#This Row],[Posting Date]]&lt;&gt;"",$D$5,"")</f>
        <v/>
      </c>
      <c r="AQ554" s="46" t="str">
        <f>TRIM(Table1[[#This Row],[Departments-Prgrams]])</f>
        <v/>
      </c>
      <c r="AR554" s="46" t="str">
        <f>TRIM(Table1[[#This Row],[Grant]])</f>
        <v/>
      </c>
      <c r="AS554" s="46" t="str">
        <f>TRIM(Table1[[#This Row],[Staff ID]])</f>
        <v/>
      </c>
      <c r="AT554" s="46" t="str">
        <f>IF(TRIM(Table1[[#This Row],[Budget Code]])=0,"",TRIM(Table1[[#This Row],[Budget Code]]))</f>
        <v/>
      </c>
      <c r="AU554" s="46" t="str">
        <f>IF(Table1[[#This Row],[Line Description]]&lt;&gt;"",Table1[[#This Row],[Line Description]],"")</f>
        <v/>
      </c>
      <c r="AV554" s="46" t="str">
        <f>IF(Table1[[#This Row],[Cur_Amount Debit]]&gt;0,ROUND(Table1[[#This Row],[Cur_Amount Debit]],2),"")</f>
        <v/>
      </c>
      <c r="AW554" s="46" t="str">
        <f>IF(Table1[[#This Row],[Cur_Amount Credit]]&gt;0,ROUND(Table1[[#This Row],[Cur_Amount Credit]],2),"")</f>
        <v/>
      </c>
      <c r="AX554" s="46" t="str">
        <f>LEFT(Table1[[#This Row],[Cur]],3)</f>
        <v/>
      </c>
      <c r="AY554" s="59"/>
      <c r="AZ554" s="46"/>
      <c r="BA554" s="46" t="str">
        <f>IF(Table1[[#This Row],[Cur]]&lt;&gt;"",IF(Table1[[#This Row],[Cur]]="USD","",ExchangeRate),"")</f>
        <v/>
      </c>
      <c r="BB554" s="46" t="str">
        <f>IF(Table1[[#This Row],[Grant]]&lt;&gt;"",VLOOKUP(Table1[[#This Row],[Grant]],Grants!B:D,3),"")</f>
        <v/>
      </c>
      <c r="BC554" s="46" t="str">
        <f>TRIM(Table1[[#This Row],[Vendor ID]])</f>
        <v/>
      </c>
      <c r="BD554">
        <f>IF(Table1[[#This Row],[Reference Number]]=Q553,BD553,BD553+1)</f>
        <v>0</v>
      </c>
    </row>
    <row r="555" spans="1:56" ht="11.25" customHeight="1" x14ac:dyDescent="0.25">
      <c r="A555" s="1"/>
      <c r="B555" s="88" t="str">
        <f>IF(Table1[[#This Row],[Posting Date]]&lt;&gt;"",IF(Table1[[#This Row],[Reference Number]]=Q554,B554+1,1),"")</f>
        <v/>
      </c>
      <c r="C555" s="61"/>
      <c r="D555" s="61"/>
      <c r="E555" s="138"/>
      <c r="F555" s="141" t="str">
        <f>IFERROR(IF(VLOOKUP(Table1[[#This Row],[Budget Code Description]],Dimentions!$X$6:$AC$139,2,FALSE)="","",VLOOKUP(Table1[[#This Row],[Budget Code Description]],Dimentions!$X$6:$AC$139,2,FALSE)),"")</f>
        <v/>
      </c>
      <c r="G555" s="141"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1" t="str">
        <f>IFERROR(VLOOKUP(Table1[[#This Row],[Budget Code Description]],Table6[#All],8,FALSE),"")</f>
        <v/>
      </c>
      <c r="L555" s="63"/>
      <c r="M555" s="65" t="str">
        <f>IFERROR(VLOOKUP(Table1[[#This Row],[Staff ID]],Table2[],2,FALSE),"")</f>
        <v/>
      </c>
      <c r="N555" s="209" t="str">
        <f>IFERROR(IF(VLOOKUP(Table1[[#This Row],[Budget Code Description]],Dimentions!$X$6:$AC$134,4,FALSE)="","",VLOOKUP(Table1[[#This Row],[Budget Code Description]],Dimentions!$X$6:$AC$134,4,FALSE)),"")</f>
        <v/>
      </c>
      <c r="O555" s="65" t="str">
        <f>IFERROR(VLOOKUP(Table1[[#This Row],[Vendor ID]],Table549[],2,FALSE),"")</f>
        <v/>
      </c>
      <c r="P555" s="63"/>
      <c r="Q555" s="141" t="str">
        <f>IF(Table1[[#This Row],[Posting Date]]&lt;&gt;"",$D$9,"")</f>
        <v/>
      </c>
      <c r="R555" s="157" t="str">
        <f>IF(Table1[[#This Row],[Posting Date]]&lt;&gt;"",$D$10,"")</f>
        <v/>
      </c>
      <c r="S555" s="66"/>
      <c r="T555" s="63"/>
      <c r="U555" s="67"/>
      <c r="V555" s="67"/>
      <c r="W555" s="67" t="str">
        <f t="shared" si="12"/>
        <v/>
      </c>
      <c r="X555" s="159" t="str">
        <f>IF(E555="","",(IF(Table1[[#This Row],[Cur]]="USD",Table1[[#This Row],[Cur_Amount Debit]],Table1[[#This Row],[Cur_Amount Debit]]/Table1[[#This Row],[Exchange Rate]])))</f>
        <v/>
      </c>
      <c r="Y555" s="159" t="str">
        <f>IF(E555="","",(IF(Table1[[#This Row],[Cur]]="USD",Table1[[#This Row],[Cur_Amount Credit]],Table1[[#This Row],[Cur_Amount Credit]]/ExchangeRate)))</f>
        <v/>
      </c>
      <c r="Z555" s="201" t="str">
        <f>IF(E555="","",(Table1[[#This Row],[Debit USD]]-Table1[[#This Row],[Credit USD]]))</f>
        <v/>
      </c>
      <c r="AA555" s="226"/>
      <c r="AB555" s="255"/>
      <c r="AC555" s="1"/>
      <c r="AD555" s="15"/>
      <c r="AE555" s="15" t="str">
        <f>IF(AND(OR(Table1[[#This Row],[Account]]="15030",Table1[[#This Row],[Account]]="15035",Table1[[#This Row],[Account]]="20150"),Table1[[#This Row],[Vendor ID]]=""),1,"")</f>
        <v/>
      </c>
      <c r="AF555" s="15"/>
      <c r="AG555" s="15"/>
      <c r="AH555" s="15"/>
      <c r="AI555" s="46" t="str">
        <f>IF(Table1[[#This Row],[Posting Date]]&lt;&gt;"","GJ-"&amp;CountryID,"")</f>
        <v/>
      </c>
      <c r="AJ555" s="59" t="str">
        <f>IF(Table1[[#This Row],[Posting Date]]&lt;&gt;"",Table1[[#This Row],[Posting Date]],"")</f>
        <v/>
      </c>
      <c r="AK555" s="46"/>
      <c r="AL555" s="46" t="str">
        <f>IF(Table1[[#This Row],[Description]]&lt;&gt;"",Table1[[#This Row],[Description]],"")</f>
        <v/>
      </c>
      <c r="AM555" s="46" t="str">
        <f>IF(Table1[[#This Row],[Posting Date]]&lt;&gt;"",Table1[[#This Row],[Reference Number]],"")</f>
        <v/>
      </c>
      <c r="AN555" s="46" t="str">
        <f>TRIM(Table1[[#This Row],[Line '#]])</f>
        <v/>
      </c>
      <c r="AO555" s="46" t="str">
        <f>TRIM(Table1[[#This Row],[Account]])</f>
        <v/>
      </c>
      <c r="AP555" s="46" t="str">
        <f>IF(Table1[[#This Row],[Posting Date]]&lt;&gt;"",$D$5,"")</f>
        <v/>
      </c>
      <c r="AQ555" s="46" t="str">
        <f>TRIM(Table1[[#This Row],[Departments-Prgrams]])</f>
        <v/>
      </c>
      <c r="AR555" s="46" t="str">
        <f>TRIM(Table1[[#This Row],[Grant]])</f>
        <v/>
      </c>
      <c r="AS555" s="46" t="str">
        <f>TRIM(Table1[[#This Row],[Staff ID]])</f>
        <v/>
      </c>
      <c r="AT555" s="46" t="str">
        <f>IF(TRIM(Table1[[#This Row],[Budget Code]])=0,"",TRIM(Table1[[#This Row],[Budget Code]]))</f>
        <v/>
      </c>
      <c r="AU555" s="46" t="str">
        <f>IF(Table1[[#This Row],[Line Description]]&lt;&gt;"",Table1[[#This Row],[Line Description]],"")</f>
        <v/>
      </c>
      <c r="AV555" s="46" t="str">
        <f>IF(Table1[[#This Row],[Cur_Amount Debit]]&gt;0,ROUND(Table1[[#This Row],[Cur_Amount Debit]],2),"")</f>
        <v/>
      </c>
      <c r="AW555" s="46" t="str">
        <f>IF(Table1[[#This Row],[Cur_Amount Credit]]&gt;0,ROUND(Table1[[#This Row],[Cur_Amount Credit]],2),"")</f>
        <v/>
      </c>
      <c r="AX555" s="46" t="str">
        <f>LEFT(Table1[[#This Row],[Cur]],3)</f>
        <v/>
      </c>
      <c r="AY555" s="59"/>
      <c r="AZ555" s="46"/>
      <c r="BA555" s="46" t="str">
        <f>IF(Table1[[#This Row],[Cur]]&lt;&gt;"",IF(Table1[[#This Row],[Cur]]="USD","",ExchangeRate),"")</f>
        <v/>
      </c>
      <c r="BB555" s="46" t="str">
        <f>IF(Table1[[#This Row],[Grant]]&lt;&gt;"",VLOOKUP(Table1[[#This Row],[Grant]],Grants!B:D,3),"")</f>
        <v/>
      </c>
      <c r="BC555" s="46" t="str">
        <f>TRIM(Table1[[#This Row],[Vendor ID]])</f>
        <v/>
      </c>
      <c r="BD555">
        <f>IF(Table1[[#This Row],[Reference Number]]=Q554,BD554,BD554+1)</f>
        <v>0</v>
      </c>
    </row>
    <row r="556" spans="1:56" ht="11.25" customHeight="1" x14ac:dyDescent="0.25">
      <c r="A556" s="1"/>
      <c r="B556" s="88" t="str">
        <f>IF(Table1[[#This Row],[Posting Date]]&lt;&gt;"",IF(Table1[[#This Row],[Reference Number]]=Q555,B555+1,1),"")</f>
        <v/>
      </c>
      <c r="C556" s="61"/>
      <c r="D556" s="61"/>
      <c r="E556" s="138"/>
      <c r="F556" s="141" t="str">
        <f>IFERROR(IF(VLOOKUP(Table1[[#This Row],[Budget Code Description]],Dimentions!$X$6:$AC$139,2,FALSE)="","",VLOOKUP(Table1[[#This Row],[Budget Code Description]],Dimentions!$X$6:$AC$139,2,FALSE)),"")</f>
        <v/>
      </c>
      <c r="G556" s="141"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1" t="str">
        <f>IFERROR(VLOOKUP(Table1[[#This Row],[Budget Code Description]],Table6[#All],8,FALSE),"")</f>
        <v/>
      </c>
      <c r="L556" s="63"/>
      <c r="M556" s="65" t="str">
        <f>IFERROR(VLOOKUP(Table1[[#This Row],[Staff ID]],Table2[],2,FALSE),"")</f>
        <v/>
      </c>
      <c r="N556" s="209" t="str">
        <f>IFERROR(IF(VLOOKUP(Table1[[#This Row],[Budget Code Description]],Dimentions!$X$6:$AC$134,4,FALSE)="","",VLOOKUP(Table1[[#This Row],[Budget Code Description]],Dimentions!$X$6:$AC$134,4,FALSE)),"")</f>
        <v/>
      </c>
      <c r="O556" s="65" t="str">
        <f>IFERROR(VLOOKUP(Table1[[#This Row],[Vendor ID]],Table549[],2,FALSE),"")</f>
        <v/>
      </c>
      <c r="P556" s="63"/>
      <c r="Q556" s="141" t="str">
        <f>IF(Table1[[#This Row],[Posting Date]]&lt;&gt;"",$D$9,"")</f>
        <v/>
      </c>
      <c r="R556" s="157" t="str">
        <f>IF(Table1[[#This Row],[Posting Date]]&lt;&gt;"",$D$10,"")</f>
        <v/>
      </c>
      <c r="S556" s="66"/>
      <c r="T556" s="63"/>
      <c r="U556" s="67"/>
      <c r="V556" s="67"/>
      <c r="W556" s="67" t="str">
        <f t="shared" si="12"/>
        <v/>
      </c>
      <c r="X556" s="159" t="str">
        <f>IF(E556="","",(IF(Table1[[#This Row],[Cur]]="USD",Table1[[#This Row],[Cur_Amount Debit]],Table1[[#This Row],[Cur_Amount Debit]]/Table1[[#This Row],[Exchange Rate]])))</f>
        <v/>
      </c>
      <c r="Y556" s="159" t="str">
        <f>IF(E556="","",(IF(Table1[[#This Row],[Cur]]="USD",Table1[[#This Row],[Cur_Amount Credit]],Table1[[#This Row],[Cur_Amount Credit]]/ExchangeRate)))</f>
        <v/>
      </c>
      <c r="Z556" s="201" t="str">
        <f>IF(E556="","",(Table1[[#This Row],[Debit USD]]-Table1[[#This Row],[Credit USD]]))</f>
        <v/>
      </c>
      <c r="AA556" s="226"/>
      <c r="AB556" s="255"/>
      <c r="AC556" s="1"/>
      <c r="AD556" s="15"/>
      <c r="AE556" s="15" t="str">
        <f>IF(AND(OR(Table1[[#This Row],[Account]]="15030",Table1[[#This Row],[Account]]="15035",Table1[[#This Row],[Account]]="20150"),Table1[[#This Row],[Vendor ID]]=""),1,"")</f>
        <v/>
      </c>
      <c r="AF556" s="15"/>
      <c r="AG556" s="15"/>
      <c r="AH556" s="15"/>
      <c r="AI556" s="46" t="str">
        <f>IF(Table1[[#This Row],[Posting Date]]&lt;&gt;"","GJ-"&amp;CountryID,"")</f>
        <v/>
      </c>
      <c r="AJ556" s="59" t="str">
        <f>IF(Table1[[#This Row],[Posting Date]]&lt;&gt;"",Table1[[#This Row],[Posting Date]],"")</f>
        <v/>
      </c>
      <c r="AK556" s="46"/>
      <c r="AL556" s="46" t="str">
        <f>IF(Table1[[#This Row],[Description]]&lt;&gt;"",Table1[[#This Row],[Description]],"")</f>
        <v/>
      </c>
      <c r="AM556" s="46" t="str">
        <f>IF(Table1[[#This Row],[Posting Date]]&lt;&gt;"",Table1[[#This Row],[Reference Number]],"")</f>
        <v/>
      </c>
      <c r="AN556" s="46" t="str">
        <f>TRIM(Table1[[#This Row],[Line '#]])</f>
        <v/>
      </c>
      <c r="AO556" s="46" t="str">
        <f>TRIM(Table1[[#This Row],[Account]])</f>
        <v/>
      </c>
      <c r="AP556" s="46" t="str">
        <f>IF(Table1[[#This Row],[Posting Date]]&lt;&gt;"",$D$5,"")</f>
        <v/>
      </c>
      <c r="AQ556" s="46" t="str">
        <f>TRIM(Table1[[#This Row],[Departments-Prgrams]])</f>
        <v/>
      </c>
      <c r="AR556" s="46" t="str">
        <f>TRIM(Table1[[#This Row],[Grant]])</f>
        <v/>
      </c>
      <c r="AS556" s="46" t="str">
        <f>TRIM(Table1[[#This Row],[Staff ID]])</f>
        <v/>
      </c>
      <c r="AT556" s="46" t="str">
        <f>IF(TRIM(Table1[[#This Row],[Budget Code]])=0,"",TRIM(Table1[[#This Row],[Budget Code]]))</f>
        <v/>
      </c>
      <c r="AU556" s="46" t="str">
        <f>IF(Table1[[#This Row],[Line Description]]&lt;&gt;"",Table1[[#This Row],[Line Description]],"")</f>
        <v/>
      </c>
      <c r="AV556" s="46" t="str">
        <f>IF(Table1[[#This Row],[Cur_Amount Debit]]&gt;0,ROUND(Table1[[#This Row],[Cur_Amount Debit]],2),"")</f>
        <v/>
      </c>
      <c r="AW556" s="46" t="str">
        <f>IF(Table1[[#This Row],[Cur_Amount Credit]]&gt;0,ROUND(Table1[[#This Row],[Cur_Amount Credit]],2),"")</f>
        <v/>
      </c>
      <c r="AX556" s="46" t="str">
        <f>LEFT(Table1[[#This Row],[Cur]],3)</f>
        <v/>
      </c>
      <c r="AY556" s="59"/>
      <c r="AZ556" s="46"/>
      <c r="BA556" s="46" t="str">
        <f>IF(Table1[[#This Row],[Cur]]&lt;&gt;"",IF(Table1[[#This Row],[Cur]]="USD","",ExchangeRate),"")</f>
        <v/>
      </c>
      <c r="BB556" s="46" t="str">
        <f>IF(Table1[[#This Row],[Grant]]&lt;&gt;"",VLOOKUP(Table1[[#This Row],[Grant]],Grants!B:D,3),"")</f>
        <v/>
      </c>
      <c r="BC556" s="46" t="str">
        <f>TRIM(Table1[[#This Row],[Vendor ID]])</f>
        <v/>
      </c>
      <c r="BD556">
        <f>IF(Table1[[#This Row],[Reference Number]]=Q555,BD555,BD555+1)</f>
        <v>0</v>
      </c>
    </row>
    <row r="557" spans="1:56" ht="11.25" customHeight="1" x14ac:dyDescent="0.25">
      <c r="A557" s="1"/>
      <c r="B557" s="88" t="str">
        <f>IF(Table1[[#This Row],[Posting Date]]&lt;&gt;"",IF(Table1[[#This Row],[Reference Number]]=Q556,B556+1,1),"")</f>
        <v/>
      </c>
      <c r="C557" s="61"/>
      <c r="D557" s="61"/>
      <c r="E557" s="138"/>
      <c r="F557" s="141" t="str">
        <f>IFERROR(IF(VLOOKUP(Table1[[#This Row],[Budget Code Description]],Dimentions!$X$6:$AC$139,2,FALSE)="","",VLOOKUP(Table1[[#This Row],[Budget Code Description]],Dimentions!$X$6:$AC$139,2,FALSE)),"")</f>
        <v/>
      </c>
      <c r="G557" s="141"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1" t="str">
        <f>IFERROR(VLOOKUP(Table1[[#This Row],[Budget Code Description]],Table6[#All],8,FALSE),"")</f>
        <v/>
      </c>
      <c r="L557" s="63"/>
      <c r="M557" s="65" t="str">
        <f>IFERROR(VLOOKUP(Table1[[#This Row],[Staff ID]],Table2[],2,FALSE),"")</f>
        <v/>
      </c>
      <c r="N557" s="209" t="str">
        <f>IFERROR(IF(VLOOKUP(Table1[[#This Row],[Budget Code Description]],Dimentions!$X$6:$AC$134,4,FALSE)="","",VLOOKUP(Table1[[#This Row],[Budget Code Description]],Dimentions!$X$6:$AC$134,4,FALSE)),"")</f>
        <v/>
      </c>
      <c r="O557" s="65" t="str">
        <f>IFERROR(VLOOKUP(Table1[[#This Row],[Vendor ID]],Table549[],2,FALSE),"")</f>
        <v/>
      </c>
      <c r="P557" s="63"/>
      <c r="Q557" s="141" t="str">
        <f>IF(Table1[[#This Row],[Posting Date]]&lt;&gt;"",$D$9,"")</f>
        <v/>
      </c>
      <c r="R557" s="157" t="str">
        <f>IF(Table1[[#This Row],[Posting Date]]&lt;&gt;"",$D$10,"")</f>
        <v/>
      </c>
      <c r="S557" s="66"/>
      <c r="T557" s="63"/>
      <c r="U557" s="67"/>
      <c r="V557" s="67"/>
      <c r="W557" s="67" t="str">
        <f t="shared" si="12"/>
        <v/>
      </c>
      <c r="X557" s="159" t="str">
        <f>IF(E557="","",(IF(Table1[[#This Row],[Cur]]="USD",Table1[[#This Row],[Cur_Amount Debit]],Table1[[#This Row],[Cur_Amount Debit]]/Table1[[#This Row],[Exchange Rate]])))</f>
        <v/>
      </c>
      <c r="Y557" s="159" t="str">
        <f>IF(E557="","",(IF(Table1[[#This Row],[Cur]]="USD",Table1[[#This Row],[Cur_Amount Credit]],Table1[[#This Row],[Cur_Amount Credit]]/ExchangeRate)))</f>
        <v/>
      </c>
      <c r="Z557" s="201" t="str">
        <f>IF(E557="","",(Table1[[#This Row],[Debit USD]]-Table1[[#This Row],[Credit USD]]))</f>
        <v/>
      </c>
      <c r="AA557" s="226"/>
      <c r="AB557" s="255"/>
      <c r="AC557" s="1"/>
      <c r="AD557" s="15"/>
      <c r="AE557" s="15" t="str">
        <f>IF(AND(OR(Table1[[#This Row],[Account]]="15030",Table1[[#This Row],[Account]]="15035",Table1[[#This Row],[Account]]="20150"),Table1[[#This Row],[Vendor ID]]=""),1,"")</f>
        <v/>
      </c>
      <c r="AF557" s="15"/>
      <c r="AG557" s="15"/>
      <c r="AH557" s="15"/>
      <c r="AI557" s="46" t="str">
        <f>IF(Table1[[#This Row],[Posting Date]]&lt;&gt;"","GJ-"&amp;CountryID,"")</f>
        <v/>
      </c>
      <c r="AJ557" s="59" t="str">
        <f>IF(Table1[[#This Row],[Posting Date]]&lt;&gt;"",Table1[[#This Row],[Posting Date]],"")</f>
        <v/>
      </c>
      <c r="AK557" s="46"/>
      <c r="AL557" s="46" t="str">
        <f>IF(Table1[[#This Row],[Description]]&lt;&gt;"",Table1[[#This Row],[Description]],"")</f>
        <v/>
      </c>
      <c r="AM557" s="46" t="str">
        <f>IF(Table1[[#This Row],[Posting Date]]&lt;&gt;"",Table1[[#This Row],[Reference Number]],"")</f>
        <v/>
      </c>
      <c r="AN557" s="46" t="str">
        <f>TRIM(Table1[[#This Row],[Line '#]])</f>
        <v/>
      </c>
      <c r="AO557" s="46" t="str">
        <f>TRIM(Table1[[#This Row],[Account]])</f>
        <v/>
      </c>
      <c r="AP557" s="46" t="str">
        <f>IF(Table1[[#This Row],[Posting Date]]&lt;&gt;"",$D$5,"")</f>
        <v/>
      </c>
      <c r="AQ557" s="46" t="str">
        <f>TRIM(Table1[[#This Row],[Departments-Prgrams]])</f>
        <v/>
      </c>
      <c r="AR557" s="46" t="str">
        <f>TRIM(Table1[[#This Row],[Grant]])</f>
        <v/>
      </c>
      <c r="AS557" s="46" t="str">
        <f>TRIM(Table1[[#This Row],[Staff ID]])</f>
        <v/>
      </c>
      <c r="AT557" s="46" t="str">
        <f>IF(TRIM(Table1[[#This Row],[Budget Code]])=0,"",TRIM(Table1[[#This Row],[Budget Code]]))</f>
        <v/>
      </c>
      <c r="AU557" s="46" t="str">
        <f>IF(Table1[[#This Row],[Line Description]]&lt;&gt;"",Table1[[#This Row],[Line Description]],"")</f>
        <v/>
      </c>
      <c r="AV557" s="46" t="str">
        <f>IF(Table1[[#This Row],[Cur_Amount Debit]]&gt;0,ROUND(Table1[[#This Row],[Cur_Amount Debit]],2),"")</f>
        <v/>
      </c>
      <c r="AW557" s="46" t="str">
        <f>IF(Table1[[#This Row],[Cur_Amount Credit]]&gt;0,ROUND(Table1[[#This Row],[Cur_Amount Credit]],2),"")</f>
        <v/>
      </c>
      <c r="AX557" s="46" t="str">
        <f>LEFT(Table1[[#This Row],[Cur]],3)</f>
        <v/>
      </c>
      <c r="AY557" s="59"/>
      <c r="AZ557" s="46"/>
      <c r="BA557" s="46" t="str">
        <f>IF(Table1[[#This Row],[Cur]]&lt;&gt;"",IF(Table1[[#This Row],[Cur]]="USD","",ExchangeRate),"")</f>
        <v/>
      </c>
      <c r="BB557" s="46" t="str">
        <f>IF(Table1[[#This Row],[Grant]]&lt;&gt;"",VLOOKUP(Table1[[#This Row],[Grant]],Grants!B:D,3),"")</f>
        <v/>
      </c>
      <c r="BC557" s="46" t="str">
        <f>TRIM(Table1[[#This Row],[Vendor ID]])</f>
        <v/>
      </c>
      <c r="BD557">
        <f>IF(Table1[[#This Row],[Reference Number]]=Q556,BD556,BD556+1)</f>
        <v>0</v>
      </c>
    </row>
    <row r="558" spans="1:56" ht="11.25" customHeight="1" x14ac:dyDescent="0.25">
      <c r="A558" s="1"/>
      <c r="B558" s="88" t="str">
        <f>IF(Table1[[#This Row],[Posting Date]]&lt;&gt;"",IF(Table1[[#This Row],[Reference Number]]=Q557,B557+1,1),"")</f>
        <v/>
      </c>
      <c r="C558" s="61"/>
      <c r="D558" s="61"/>
      <c r="E558" s="138"/>
      <c r="F558" s="141" t="str">
        <f>IFERROR(IF(VLOOKUP(Table1[[#This Row],[Budget Code Description]],Dimentions!$X$6:$AC$139,2,FALSE)="","",VLOOKUP(Table1[[#This Row],[Budget Code Description]],Dimentions!$X$6:$AC$139,2,FALSE)),"")</f>
        <v/>
      </c>
      <c r="G558" s="141"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1" t="str">
        <f>IFERROR(VLOOKUP(Table1[[#This Row],[Budget Code Description]],Table6[#All],8,FALSE),"")</f>
        <v/>
      </c>
      <c r="L558" s="63"/>
      <c r="M558" s="65" t="str">
        <f>IFERROR(VLOOKUP(Table1[[#This Row],[Staff ID]],Table2[],2,FALSE),"")</f>
        <v/>
      </c>
      <c r="N558" s="209" t="str">
        <f>IFERROR(IF(VLOOKUP(Table1[[#This Row],[Budget Code Description]],Dimentions!$X$6:$AC$134,4,FALSE)="","",VLOOKUP(Table1[[#This Row],[Budget Code Description]],Dimentions!$X$6:$AC$134,4,FALSE)),"")</f>
        <v/>
      </c>
      <c r="O558" s="65" t="str">
        <f>IFERROR(VLOOKUP(Table1[[#This Row],[Vendor ID]],Table549[],2,FALSE),"")</f>
        <v/>
      </c>
      <c r="P558" s="63"/>
      <c r="Q558" s="141" t="str">
        <f>IF(Table1[[#This Row],[Posting Date]]&lt;&gt;"",$D$9,"")</f>
        <v/>
      </c>
      <c r="R558" s="157" t="str">
        <f>IF(Table1[[#This Row],[Posting Date]]&lt;&gt;"",$D$10,"")</f>
        <v/>
      </c>
      <c r="S558" s="66"/>
      <c r="T558" s="63"/>
      <c r="U558" s="67"/>
      <c r="V558" s="67"/>
      <c r="W558" s="67" t="str">
        <f t="shared" si="12"/>
        <v/>
      </c>
      <c r="X558" s="159" t="str">
        <f>IF(E558="","",(IF(Table1[[#This Row],[Cur]]="USD",Table1[[#This Row],[Cur_Amount Debit]],Table1[[#This Row],[Cur_Amount Debit]]/Table1[[#This Row],[Exchange Rate]])))</f>
        <v/>
      </c>
      <c r="Y558" s="159" t="str">
        <f>IF(E558="","",(IF(Table1[[#This Row],[Cur]]="USD",Table1[[#This Row],[Cur_Amount Credit]],Table1[[#This Row],[Cur_Amount Credit]]/ExchangeRate)))</f>
        <v/>
      </c>
      <c r="Z558" s="201" t="str">
        <f>IF(E558="","",(Table1[[#This Row],[Debit USD]]-Table1[[#This Row],[Credit USD]]))</f>
        <v/>
      </c>
      <c r="AA558" s="226"/>
      <c r="AB558" s="255"/>
      <c r="AC558" s="1"/>
      <c r="AD558" s="15"/>
      <c r="AE558" s="15" t="str">
        <f>IF(AND(OR(Table1[[#This Row],[Account]]="15030",Table1[[#This Row],[Account]]="15035",Table1[[#This Row],[Account]]="20150"),Table1[[#This Row],[Vendor ID]]=""),1,"")</f>
        <v/>
      </c>
      <c r="AF558" s="15"/>
      <c r="AG558" s="15"/>
      <c r="AH558" s="15"/>
      <c r="AI558" s="46" t="str">
        <f>IF(Table1[[#This Row],[Posting Date]]&lt;&gt;"","GJ-"&amp;CountryID,"")</f>
        <v/>
      </c>
      <c r="AJ558" s="59" t="str">
        <f>IF(Table1[[#This Row],[Posting Date]]&lt;&gt;"",Table1[[#This Row],[Posting Date]],"")</f>
        <v/>
      </c>
      <c r="AK558" s="46"/>
      <c r="AL558" s="46" t="str">
        <f>IF(Table1[[#This Row],[Description]]&lt;&gt;"",Table1[[#This Row],[Description]],"")</f>
        <v/>
      </c>
      <c r="AM558" s="46" t="str">
        <f>IF(Table1[[#This Row],[Posting Date]]&lt;&gt;"",Table1[[#This Row],[Reference Number]],"")</f>
        <v/>
      </c>
      <c r="AN558" s="46" t="str">
        <f>TRIM(Table1[[#This Row],[Line '#]])</f>
        <v/>
      </c>
      <c r="AO558" s="46" t="str">
        <f>TRIM(Table1[[#This Row],[Account]])</f>
        <v/>
      </c>
      <c r="AP558" s="46" t="str">
        <f>IF(Table1[[#This Row],[Posting Date]]&lt;&gt;"",$D$5,"")</f>
        <v/>
      </c>
      <c r="AQ558" s="46" t="str">
        <f>TRIM(Table1[[#This Row],[Departments-Prgrams]])</f>
        <v/>
      </c>
      <c r="AR558" s="46" t="str">
        <f>TRIM(Table1[[#This Row],[Grant]])</f>
        <v/>
      </c>
      <c r="AS558" s="46" t="str">
        <f>TRIM(Table1[[#This Row],[Staff ID]])</f>
        <v/>
      </c>
      <c r="AT558" s="46" t="str">
        <f>IF(TRIM(Table1[[#This Row],[Budget Code]])=0,"",TRIM(Table1[[#This Row],[Budget Code]]))</f>
        <v/>
      </c>
      <c r="AU558" s="46" t="str">
        <f>IF(Table1[[#This Row],[Line Description]]&lt;&gt;"",Table1[[#This Row],[Line Description]],"")</f>
        <v/>
      </c>
      <c r="AV558" s="46" t="str">
        <f>IF(Table1[[#This Row],[Cur_Amount Debit]]&gt;0,ROUND(Table1[[#This Row],[Cur_Amount Debit]],2),"")</f>
        <v/>
      </c>
      <c r="AW558" s="46" t="str">
        <f>IF(Table1[[#This Row],[Cur_Amount Credit]]&gt;0,ROUND(Table1[[#This Row],[Cur_Amount Credit]],2),"")</f>
        <v/>
      </c>
      <c r="AX558" s="46" t="str">
        <f>LEFT(Table1[[#This Row],[Cur]],3)</f>
        <v/>
      </c>
      <c r="AY558" s="59"/>
      <c r="AZ558" s="46"/>
      <c r="BA558" s="46" t="str">
        <f>IF(Table1[[#This Row],[Cur]]&lt;&gt;"",IF(Table1[[#This Row],[Cur]]="USD","",ExchangeRate),"")</f>
        <v/>
      </c>
      <c r="BB558" s="46" t="str">
        <f>IF(Table1[[#This Row],[Grant]]&lt;&gt;"",VLOOKUP(Table1[[#This Row],[Grant]],Grants!B:D,3),"")</f>
        <v/>
      </c>
      <c r="BC558" s="46" t="str">
        <f>TRIM(Table1[[#This Row],[Vendor ID]])</f>
        <v/>
      </c>
      <c r="BD558">
        <f>IF(Table1[[#This Row],[Reference Number]]=Q557,BD557,BD557+1)</f>
        <v>0</v>
      </c>
    </row>
    <row r="559" spans="1:56" ht="11.25" customHeight="1" x14ac:dyDescent="0.25">
      <c r="A559" s="1"/>
      <c r="B559" s="88" t="str">
        <f>IF(Table1[[#This Row],[Posting Date]]&lt;&gt;"",IF(Table1[[#This Row],[Reference Number]]=Q558,B558+1,1),"")</f>
        <v/>
      </c>
      <c r="C559" s="61"/>
      <c r="D559" s="61"/>
      <c r="E559" s="138"/>
      <c r="F559" s="141" t="str">
        <f>IFERROR(IF(VLOOKUP(Table1[[#This Row],[Budget Code Description]],Dimentions!$X$6:$AC$139,2,FALSE)="","",VLOOKUP(Table1[[#This Row],[Budget Code Description]],Dimentions!$X$6:$AC$139,2,FALSE)),"")</f>
        <v/>
      </c>
      <c r="G559" s="141"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1" t="str">
        <f>IFERROR(VLOOKUP(Table1[[#This Row],[Budget Code Description]],Table6[#All],8,FALSE),"")</f>
        <v/>
      </c>
      <c r="L559" s="63"/>
      <c r="M559" s="65" t="str">
        <f>IFERROR(VLOOKUP(Table1[[#This Row],[Staff ID]],Table2[],2,FALSE),"")</f>
        <v/>
      </c>
      <c r="N559" s="209" t="str">
        <f>IFERROR(IF(VLOOKUP(Table1[[#This Row],[Budget Code Description]],Dimentions!$X$6:$AC$134,4,FALSE)="","",VLOOKUP(Table1[[#This Row],[Budget Code Description]],Dimentions!$X$6:$AC$134,4,FALSE)),"")</f>
        <v/>
      </c>
      <c r="O559" s="65" t="str">
        <f>IFERROR(VLOOKUP(Table1[[#This Row],[Vendor ID]],Table549[],2,FALSE),"")</f>
        <v/>
      </c>
      <c r="P559" s="63"/>
      <c r="Q559" s="141" t="str">
        <f>IF(Table1[[#This Row],[Posting Date]]&lt;&gt;"",$D$9,"")</f>
        <v/>
      </c>
      <c r="R559" s="157" t="str">
        <f>IF(Table1[[#This Row],[Posting Date]]&lt;&gt;"",$D$10,"")</f>
        <v/>
      </c>
      <c r="S559" s="66"/>
      <c r="T559" s="63"/>
      <c r="U559" s="67"/>
      <c r="V559" s="67"/>
      <c r="W559" s="67" t="str">
        <f t="shared" ref="W559:W622" si="13">IF(E559="","",(ExchangeRate))</f>
        <v/>
      </c>
      <c r="X559" s="159" t="str">
        <f>IF(E559="","",(IF(Table1[[#This Row],[Cur]]="USD",Table1[[#This Row],[Cur_Amount Debit]],Table1[[#This Row],[Cur_Amount Debit]]/Table1[[#This Row],[Exchange Rate]])))</f>
        <v/>
      </c>
      <c r="Y559" s="159" t="str">
        <f>IF(E559="","",(IF(Table1[[#This Row],[Cur]]="USD",Table1[[#This Row],[Cur_Amount Credit]],Table1[[#This Row],[Cur_Amount Credit]]/ExchangeRate)))</f>
        <v/>
      </c>
      <c r="Z559" s="201" t="str">
        <f>IF(E559="","",(Table1[[#This Row],[Debit USD]]-Table1[[#This Row],[Credit USD]]))</f>
        <v/>
      </c>
      <c r="AA559" s="226"/>
      <c r="AB559" s="255"/>
      <c r="AC559" s="1"/>
      <c r="AD559" s="15"/>
      <c r="AE559" s="15" t="str">
        <f>IF(AND(OR(Table1[[#This Row],[Account]]="15030",Table1[[#This Row],[Account]]="15035",Table1[[#This Row],[Account]]="20150"),Table1[[#This Row],[Vendor ID]]=""),1,"")</f>
        <v/>
      </c>
      <c r="AF559" s="15"/>
      <c r="AG559" s="15"/>
      <c r="AH559" s="15"/>
      <c r="AI559" s="46" t="str">
        <f>IF(Table1[[#This Row],[Posting Date]]&lt;&gt;"","GJ-"&amp;CountryID,"")</f>
        <v/>
      </c>
      <c r="AJ559" s="59" t="str">
        <f>IF(Table1[[#This Row],[Posting Date]]&lt;&gt;"",Table1[[#This Row],[Posting Date]],"")</f>
        <v/>
      </c>
      <c r="AK559" s="46"/>
      <c r="AL559" s="46" t="str">
        <f>IF(Table1[[#This Row],[Description]]&lt;&gt;"",Table1[[#This Row],[Description]],"")</f>
        <v/>
      </c>
      <c r="AM559" s="46" t="str">
        <f>IF(Table1[[#This Row],[Posting Date]]&lt;&gt;"",Table1[[#This Row],[Reference Number]],"")</f>
        <v/>
      </c>
      <c r="AN559" s="46" t="str">
        <f>TRIM(Table1[[#This Row],[Line '#]])</f>
        <v/>
      </c>
      <c r="AO559" s="46" t="str">
        <f>TRIM(Table1[[#This Row],[Account]])</f>
        <v/>
      </c>
      <c r="AP559" s="46" t="str">
        <f>IF(Table1[[#This Row],[Posting Date]]&lt;&gt;"",$D$5,"")</f>
        <v/>
      </c>
      <c r="AQ559" s="46" t="str">
        <f>TRIM(Table1[[#This Row],[Departments-Prgrams]])</f>
        <v/>
      </c>
      <c r="AR559" s="46" t="str">
        <f>TRIM(Table1[[#This Row],[Grant]])</f>
        <v/>
      </c>
      <c r="AS559" s="46" t="str">
        <f>TRIM(Table1[[#This Row],[Staff ID]])</f>
        <v/>
      </c>
      <c r="AT559" s="46" t="str">
        <f>IF(TRIM(Table1[[#This Row],[Budget Code]])=0,"",TRIM(Table1[[#This Row],[Budget Code]]))</f>
        <v/>
      </c>
      <c r="AU559" s="46" t="str">
        <f>IF(Table1[[#This Row],[Line Description]]&lt;&gt;"",Table1[[#This Row],[Line Description]],"")</f>
        <v/>
      </c>
      <c r="AV559" s="46" t="str">
        <f>IF(Table1[[#This Row],[Cur_Amount Debit]]&gt;0,ROUND(Table1[[#This Row],[Cur_Amount Debit]],2),"")</f>
        <v/>
      </c>
      <c r="AW559" s="46" t="str">
        <f>IF(Table1[[#This Row],[Cur_Amount Credit]]&gt;0,ROUND(Table1[[#This Row],[Cur_Amount Credit]],2),"")</f>
        <v/>
      </c>
      <c r="AX559" s="46" t="str">
        <f>LEFT(Table1[[#This Row],[Cur]],3)</f>
        <v/>
      </c>
      <c r="AY559" s="59"/>
      <c r="AZ559" s="46"/>
      <c r="BA559" s="46" t="str">
        <f>IF(Table1[[#This Row],[Cur]]&lt;&gt;"",IF(Table1[[#This Row],[Cur]]="USD","",ExchangeRate),"")</f>
        <v/>
      </c>
      <c r="BB559" s="46" t="str">
        <f>IF(Table1[[#This Row],[Grant]]&lt;&gt;"",VLOOKUP(Table1[[#This Row],[Grant]],Grants!B:D,3),"")</f>
        <v/>
      </c>
      <c r="BC559" s="46" t="str">
        <f>TRIM(Table1[[#This Row],[Vendor ID]])</f>
        <v/>
      </c>
      <c r="BD559">
        <f>IF(Table1[[#This Row],[Reference Number]]=Q558,BD558,BD558+1)</f>
        <v>0</v>
      </c>
    </row>
    <row r="560" spans="1:56" ht="11.25" customHeight="1" x14ac:dyDescent="0.25">
      <c r="A560" s="1"/>
      <c r="B560" s="88" t="str">
        <f>IF(Table1[[#This Row],[Posting Date]]&lt;&gt;"",IF(Table1[[#This Row],[Reference Number]]=Q559,B559+1,1),"")</f>
        <v/>
      </c>
      <c r="C560" s="61"/>
      <c r="D560" s="61"/>
      <c r="E560" s="138"/>
      <c r="F560" s="141" t="str">
        <f>IFERROR(IF(VLOOKUP(Table1[[#This Row],[Budget Code Description]],Dimentions!$X$6:$AC$139,2,FALSE)="","",VLOOKUP(Table1[[#This Row],[Budget Code Description]],Dimentions!$X$6:$AC$139,2,FALSE)),"")</f>
        <v/>
      </c>
      <c r="G560" s="141"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1" t="str">
        <f>IFERROR(VLOOKUP(Table1[[#This Row],[Budget Code Description]],Table6[#All],8,FALSE),"")</f>
        <v/>
      </c>
      <c r="L560" s="63"/>
      <c r="M560" s="65" t="str">
        <f>IFERROR(VLOOKUP(Table1[[#This Row],[Staff ID]],Table2[],2,FALSE),"")</f>
        <v/>
      </c>
      <c r="N560" s="209" t="str">
        <f>IFERROR(IF(VLOOKUP(Table1[[#This Row],[Budget Code Description]],Dimentions!$X$6:$AC$134,4,FALSE)="","",VLOOKUP(Table1[[#This Row],[Budget Code Description]],Dimentions!$X$6:$AC$134,4,FALSE)),"")</f>
        <v/>
      </c>
      <c r="O560" s="65" t="str">
        <f>IFERROR(VLOOKUP(Table1[[#This Row],[Vendor ID]],Table549[],2,FALSE),"")</f>
        <v/>
      </c>
      <c r="P560" s="63"/>
      <c r="Q560" s="141" t="str">
        <f>IF(Table1[[#This Row],[Posting Date]]&lt;&gt;"",$D$9,"")</f>
        <v/>
      </c>
      <c r="R560" s="157" t="str">
        <f>IF(Table1[[#This Row],[Posting Date]]&lt;&gt;"",$D$10,"")</f>
        <v/>
      </c>
      <c r="S560" s="66"/>
      <c r="T560" s="63"/>
      <c r="U560" s="67"/>
      <c r="V560" s="67"/>
      <c r="W560" s="67" t="str">
        <f t="shared" si="13"/>
        <v/>
      </c>
      <c r="X560" s="159" t="str">
        <f>IF(E560="","",(IF(Table1[[#This Row],[Cur]]="USD",Table1[[#This Row],[Cur_Amount Debit]],Table1[[#This Row],[Cur_Amount Debit]]/Table1[[#This Row],[Exchange Rate]])))</f>
        <v/>
      </c>
      <c r="Y560" s="159" t="str">
        <f>IF(E560="","",(IF(Table1[[#This Row],[Cur]]="USD",Table1[[#This Row],[Cur_Amount Credit]],Table1[[#This Row],[Cur_Amount Credit]]/ExchangeRate)))</f>
        <v/>
      </c>
      <c r="Z560" s="201" t="str">
        <f>IF(E560="","",(Table1[[#This Row],[Debit USD]]-Table1[[#This Row],[Credit USD]]))</f>
        <v/>
      </c>
      <c r="AA560" s="226"/>
      <c r="AB560" s="255"/>
      <c r="AC560" s="1"/>
      <c r="AD560" s="15"/>
      <c r="AE560" s="15" t="str">
        <f>IF(AND(OR(Table1[[#This Row],[Account]]="15030",Table1[[#This Row],[Account]]="15035",Table1[[#This Row],[Account]]="20150"),Table1[[#This Row],[Vendor ID]]=""),1,"")</f>
        <v/>
      </c>
      <c r="AF560" s="15"/>
      <c r="AG560" s="15"/>
      <c r="AH560" s="15"/>
      <c r="AI560" s="46" t="str">
        <f>IF(Table1[[#This Row],[Posting Date]]&lt;&gt;"","GJ-"&amp;CountryID,"")</f>
        <v/>
      </c>
      <c r="AJ560" s="59" t="str">
        <f>IF(Table1[[#This Row],[Posting Date]]&lt;&gt;"",Table1[[#This Row],[Posting Date]],"")</f>
        <v/>
      </c>
      <c r="AK560" s="46"/>
      <c r="AL560" s="46" t="str">
        <f>IF(Table1[[#This Row],[Description]]&lt;&gt;"",Table1[[#This Row],[Description]],"")</f>
        <v/>
      </c>
      <c r="AM560" s="46" t="str">
        <f>IF(Table1[[#This Row],[Posting Date]]&lt;&gt;"",Table1[[#This Row],[Reference Number]],"")</f>
        <v/>
      </c>
      <c r="AN560" s="46" t="str">
        <f>TRIM(Table1[[#This Row],[Line '#]])</f>
        <v/>
      </c>
      <c r="AO560" s="46" t="str">
        <f>TRIM(Table1[[#This Row],[Account]])</f>
        <v/>
      </c>
      <c r="AP560" s="46" t="str">
        <f>IF(Table1[[#This Row],[Posting Date]]&lt;&gt;"",$D$5,"")</f>
        <v/>
      </c>
      <c r="AQ560" s="46" t="str">
        <f>TRIM(Table1[[#This Row],[Departments-Prgrams]])</f>
        <v/>
      </c>
      <c r="AR560" s="46" t="str">
        <f>TRIM(Table1[[#This Row],[Grant]])</f>
        <v/>
      </c>
      <c r="AS560" s="46" t="str">
        <f>TRIM(Table1[[#This Row],[Staff ID]])</f>
        <v/>
      </c>
      <c r="AT560" s="46" t="str">
        <f>IF(TRIM(Table1[[#This Row],[Budget Code]])=0,"",TRIM(Table1[[#This Row],[Budget Code]]))</f>
        <v/>
      </c>
      <c r="AU560" s="46" t="str">
        <f>IF(Table1[[#This Row],[Line Description]]&lt;&gt;"",Table1[[#This Row],[Line Description]],"")</f>
        <v/>
      </c>
      <c r="AV560" s="46" t="str">
        <f>IF(Table1[[#This Row],[Cur_Amount Debit]]&gt;0,ROUND(Table1[[#This Row],[Cur_Amount Debit]],2),"")</f>
        <v/>
      </c>
      <c r="AW560" s="46" t="str">
        <f>IF(Table1[[#This Row],[Cur_Amount Credit]]&gt;0,ROUND(Table1[[#This Row],[Cur_Amount Credit]],2),"")</f>
        <v/>
      </c>
      <c r="AX560" s="46" t="str">
        <f>LEFT(Table1[[#This Row],[Cur]],3)</f>
        <v/>
      </c>
      <c r="AY560" s="59"/>
      <c r="AZ560" s="46"/>
      <c r="BA560" s="46" t="str">
        <f>IF(Table1[[#This Row],[Cur]]&lt;&gt;"",IF(Table1[[#This Row],[Cur]]="USD","",ExchangeRate),"")</f>
        <v/>
      </c>
      <c r="BB560" s="46" t="str">
        <f>IF(Table1[[#This Row],[Grant]]&lt;&gt;"",VLOOKUP(Table1[[#This Row],[Grant]],Grants!B:D,3),"")</f>
        <v/>
      </c>
      <c r="BC560" s="46" t="str">
        <f>TRIM(Table1[[#This Row],[Vendor ID]])</f>
        <v/>
      </c>
      <c r="BD560">
        <f>IF(Table1[[#This Row],[Reference Number]]=Q559,BD559,BD559+1)</f>
        <v>0</v>
      </c>
    </row>
    <row r="561" spans="1:56" ht="11.25" customHeight="1" x14ac:dyDescent="0.25">
      <c r="A561" s="1"/>
      <c r="B561" s="88" t="str">
        <f>IF(Table1[[#This Row],[Posting Date]]&lt;&gt;"",IF(Table1[[#This Row],[Reference Number]]=Q560,B560+1,1),"")</f>
        <v/>
      </c>
      <c r="C561" s="61"/>
      <c r="D561" s="61"/>
      <c r="E561" s="138"/>
      <c r="F561" s="141" t="str">
        <f>IFERROR(IF(VLOOKUP(Table1[[#This Row],[Budget Code Description]],Dimentions!$X$6:$AC$139,2,FALSE)="","",VLOOKUP(Table1[[#This Row],[Budget Code Description]],Dimentions!$X$6:$AC$139,2,FALSE)),"")</f>
        <v/>
      </c>
      <c r="G561" s="141"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1" t="str">
        <f>IFERROR(VLOOKUP(Table1[[#This Row],[Budget Code Description]],Table6[#All],8,FALSE),"")</f>
        <v/>
      </c>
      <c r="L561" s="63"/>
      <c r="M561" s="65" t="str">
        <f>IFERROR(VLOOKUP(Table1[[#This Row],[Staff ID]],Table2[],2,FALSE),"")</f>
        <v/>
      </c>
      <c r="N561" s="209" t="str">
        <f>IFERROR(IF(VLOOKUP(Table1[[#This Row],[Budget Code Description]],Dimentions!$X$6:$AC$134,4,FALSE)="","",VLOOKUP(Table1[[#This Row],[Budget Code Description]],Dimentions!$X$6:$AC$134,4,FALSE)),"")</f>
        <v/>
      </c>
      <c r="O561" s="65" t="str">
        <f>IFERROR(VLOOKUP(Table1[[#This Row],[Vendor ID]],Table549[],2,FALSE),"")</f>
        <v/>
      </c>
      <c r="P561" s="63"/>
      <c r="Q561" s="141" t="str">
        <f>IF(Table1[[#This Row],[Posting Date]]&lt;&gt;"",$D$9,"")</f>
        <v/>
      </c>
      <c r="R561" s="157" t="str">
        <f>IF(Table1[[#This Row],[Posting Date]]&lt;&gt;"",$D$10,"")</f>
        <v/>
      </c>
      <c r="S561" s="66"/>
      <c r="T561" s="63"/>
      <c r="U561" s="67"/>
      <c r="V561" s="67"/>
      <c r="W561" s="67" t="str">
        <f t="shared" si="13"/>
        <v/>
      </c>
      <c r="X561" s="159" t="str">
        <f>IF(E561="","",(IF(Table1[[#This Row],[Cur]]="USD",Table1[[#This Row],[Cur_Amount Debit]],Table1[[#This Row],[Cur_Amount Debit]]/Table1[[#This Row],[Exchange Rate]])))</f>
        <v/>
      </c>
      <c r="Y561" s="159" t="str">
        <f>IF(E561="","",(IF(Table1[[#This Row],[Cur]]="USD",Table1[[#This Row],[Cur_Amount Credit]],Table1[[#This Row],[Cur_Amount Credit]]/ExchangeRate)))</f>
        <v/>
      </c>
      <c r="Z561" s="201" t="str">
        <f>IF(E561="","",(Table1[[#This Row],[Debit USD]]-Table1[[#This Row],[Credit USD]]))</f>
        <v/>
      </c>
      <c r="AA561" s="226"/>
      <c r="AB561" s="255"/>
      <c r="AC561" s="1"/>
      <c r="AD561" s="15"/>
      <c r="AE561" s="15" t="str">
        <f>IF(AND(OR(Table1[[#This Row],[Account]]="15030",Table1[[#This Row],[Account]]="15035",Table1[[#This Row],[Account]]="20150"),Table1[[#This Row],[Vendor ID]]=""),1,"")</f>
        <v/>
      </c>
      <c r="AF561" s="15"/>
      <c r="AG561" s="15"/>
      <c r="AH561" s="15"/>
      <c r="AI561" s="46" t="str">
        <f>IF(Table1[[#This Row],[Posting Date]]&lt;&gt;"","GJ-"&amp;CountryID,"")</f>
        <v/>
      </c>
      <c r="AJ561" s="59" t="str">
        <f>IF(Table1[[#This Row],[Posting Date]]&lt;&gt;"",Table1[[#This Row],[Posting Date]],"")</f>
        <v/>
      </c>
      <c r="AK561" s="46"/>
      <c r="AL561" s="46" t="str">
        <f>IF(Table1[[#This Row],[Description]]&lt;&gt;"",Table1[[#This Row],[Description]],"")</f>
        <v/>
      </c>
      <c r="AM561" s="46" t="str">
        <f>IF(Table1[[#This Row],[Posting Date]]&lt;&gt;"",Table1[[#This Row],[Reference Number]],"")</f>
        <v/>
      </c>
      <c r="AN561" s="46" t="str">
        <f>TRIM(Table1[[#This Row],[Line '#]])</f>
        <v/>
      </c>
      <c r="AO561" s="46" t="str">
        <f>TRIM(Table1[[#This Row],[Account]])</f>
        <v/>
      </c>
      <c r="AP561" s="46" t="str">
        <f>IF(Table1[[#This Row],[Posting Date]]&lt;&gt;"",$D$5,"")</f>
        <v/>
      </c>
      <c r="AQ561" s="46" t="str">
        <f>TRIM(Table1[[#This Row],[Departments-Prgrams]])</f>
        <v/>
      </c>
      <c r="AR561" s="46" t="str">
        <f>TRIM(Table1[[#This Row],[Grant]])</f>
        <v/>
      </c>
      <c r="AS561" s="46" t="str">
        <f>TRIM(Table1[[#This Row],[Staff ID]])</f>
        <v/>
      </c>
      <c r="AT561" s="46" t="str">
        <f>IF(TRIM(Table1[[#This Row],[Budget Code]])=0,"",TRIM(Table1[[#This Row],[Budget Code]]))</f>
        <v/>
      </c>
      <c r="AU561" s="46" t="str">
        <f>IF(Table1[[#This Row],[Line Description]]&lt;&gt;"",Table1[[#This Row],[Line Description]],"")</f>
        <v/>
      </c>
      <c r="AV561" s="46" t="str">
        <f>IF(Table1[[#This Row],[Cur_Amount Debit]]&gt;0,ROUND(Table1[[#This Row],[Cur_Amount Debit]],2),"")</f>
        <v/>
      </c>
      <c r="AW561" s="46" t="str">
        <f>IF(Table1[[#This Row],[Cur_Amount Credit]]&gt;0,ROUND(Table1[[#This Row],[Cur_Amount Credit]],2),"")</f>
        <v/>
      </c>
      <c r="AX561" s="46" t="str">
        <f>LEFT(Table1[[#This Row],[Cur]],3)</f>
        <v/>
      </c>
      <c r="AY561" s="59"/>
      <c r="AZ561" s="46"/>
      <c r="BA561" s="46" t="str">
        <f>IF(Table1[[#This Row],[Cur]]&lt;&gt;"",IF(Table1[[#This Row],[Cur]]="USD","",ExchangeRate),"")</f>
        <v/>
      </c>
      <c r="BB561" s="46" t="str">
        <f>IF(Table1[[#This Row],[Grant]]&lt;&gt;"",VLOOKUP(Table1[[#This Row],[Grant]],Grants!B:D,3),"")</f>
        <v/>
      </c>
      <c r="BC561" s="46" t="str">
        <f>TRIM(Table1[[#This Row],[Vendor ID]])</f>
        <v/>
      </c>
      <c r="BD561">
        <f>IF(Table1[[#This Row],[Reference Number]]=Q560,BD560,BD560+1)</f>
        <v>0</v>
      </c>
    </row>
    <row r="562" spans="1:56" ht="11.25" customHeight="1" x14ac:dyDescent="0.25">
      <c r="A562" s="1"/>
      <c r="B562" s="88" t="str">
        <f>IF(Table1[[#This Row],[Posting Date]]&lt;&gt;"",IF(Table1[[#This Row],[Reference Number]]=Q561,B561+1,1),"")</f>
        <v/>
      </c>
      <c r="C562" s="61"/>
      <c r="D562" s="61"/>
      <c r="E562" s="138"/>
      <c r="F562" s="141" t="str">
        <f>IFERROR(IF(VLOOKUP(Table1[[#This Row],[Budget Code Description]],Dimentions!$X$6:$AC$139,2,FALSE)="","",VLOOKUP(Table1[[#This Row],[Budget Code Description]],Dimentions!$X$6:$AC$139,2,FALSE)),"")</f>
        <v/>
      </c>
      <c r="G562" s="141"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1" t="str">
        <f>IFERROR(VLOOKUP(Table1[[#This Row],[Budget Code Description]],Table6[#All],8,FALSE),"")</f>
        <v/>
      </c>
      <c r="L562" s="63"/>
      <c r="M562" s="65" t="str">
        <f>IFERROR(VLOOKUP(Table1[[#This Row],[Staff ID]],Table2[],2,FALSE),"")</f>
        <v/>
      </c>
      <c r="N562" s="209" t="str">
        <f>IFERROR(IF(VLOOKUP(Table1[[#This Row],[Budget Code Description]],Dimentions!$X$6:$AC$134,4,FALSE)="","",VLOOKUP(Table1[[#This Row],[Budget Code Description]],Dimentions!$X$6:$AC$134,4,FALSE)),"")</f>
        <v/>
      </c>
      <c r="O562" s="65" t="str">
        <f>IFERROR(VLOOKUP(Table1[[#This Row],[Vendor ID]],Table549[],2,FALSE),"")</f>
        <v/>
      </c>
      <c r="P562" s="63"/>
      <c r="Q562" s="141" t="str">
        <f>IF(Table1[[#This Row],[Posting Date]]&lt;&gt;"",$D$9,"")</f>
        <v/>
      </c>
      <c r="R562" s="157" t="str">
        <f>IF(Table1[[#This Row],[Posting Date]]&lt;&gt;"",$D$10,"")</f>
        <v/>
      </c>
      <c r="S562" s="66"/>
      <c r="T562" s="63"/>
      <c r="U562" s="67"/>
      <c r="V562" s="67"/>
      <c r="W562" s="67" t="str">
        <f t="shared" si="13"/>
        <v/>
      </c>
      <c r="X562" s="159" t="str">
        <f>IF(E562="","",(IF(Table1[[#This Row],[Cur]]="USD",Table1[[#This Row],[Cur_Amount Debit]],Table1[[#This Row],[Cur_Amount Debit]]/Table1[[#This Row],[Exchange Rate]])))</f>
        <v/>
      </c>
      <c r="Y562" s="159" t="str">
        <f>IF(E562="","",(IF(Table1[[#This Row],[Cur]]="USD",Table1[[#This Row],[Cur_Amount Credit]],Table1[[#This Row],[Cur_Amount Credit]]/ExchangeRate)))</f>
        <v/>
      </c>
      <c r="Z562" s="201" t="str">
        <f>IF(E562="","",(Table1[[#This Row],[Debit USD]]-Table1[[#This Row],[Credit USD]]))</f>
        <v/>
      </c>
      <c r="AA562" s="226"/>
      <c r="AB562" s="255"/>
      <c r="AC562" s="1"/>
      <c r="AD562" s="15"/>
      <c r="AE562" s="15" t="str">
        <f>IF(AND(OR(Table1[[#This Row],[Account]]="15030",Table1[[#This Row],[Account]]="15035",Table1[[#This Row],[Account]]="20150"),Table1[[#This Row],[Vendor ID]]=""),1,"")</f>
        <v/>
      </c>
      <c r="AF562" s="15"/>
      <c r="AG562" s="15"/>
      <c r="AH562" s="15"/>
      <c r="AI562" s="46" t="str">
        <f>IF(Table1[[#This Row],[Posting Date]]&lt;&gt;"","GJ-"&amp;CountryID,"")</f>
        <v/>
      </c>
      <c r="AJ562" s="59" t="str">
        <f>IF(Table1[[#This Row],[Posting Date]]&lt;&gt;"",Table1[[#This Row],[Posting Date]],"")</f>
        <v/>
      </c>
      <c r="AK562" s="46"/>
      <c r="AL562" s="46" t="str">
        <f>IF(Table1[[#This Row],[Description]]&lt;&gt;"",Table1[[#This Row],[Description]],"")</f>
        <v/>
      </c>
      <c r="AM562" s="46" t="str">
        <f>IF(Table1[[#This Row],[Posting Date]]&lt;&gt;"",Table1[[#This Row],[Reference Number]],"")</f>
        <v/>
      </c>
      <c r="AN562" s="46" t="str">
        <f>TRIM(Table1[[#This Row],[Line '#]])</f>
        <v/>
      </c>
      <c r="AO562" s="46" t="str">
        <f>TRIM(Table1[[#This Row],[Account]])</f>
        <v/>
      </c>
      <c r="AP562" s="46" t="str">
        <f>IF(Table1[[#This Row],[Posting Date]]&lt;&gt;"",$D$5,"")</f>
        <v/>
      </c>
      <c r="AQ562" s="46" t="str">
        <f>TRIM(Table1[[#This Row],[Departments-Prgrams]])</f>
        <v/>
      </c>
      <c r="AR562" s="46" t="str">
        <f>TRIM(Table1[[#This Row],[Grant]])</f>
        <v/>
      </c>
      <c r="AS562" s="46" t="str">
        <f>TRIM(Table1[[#This Row],[Staff ID]])</f>
        <v/>
      </c>
      <c r="AT562" s="46" t="str">
        <f>IF(TRIM(Table1[[#This Row],[Budget Code]])=0,"",TRIM(Table1[[#This Row],[Budget Code]]))</f>
        <v/>
      </c>
      <c r="AU562" s="46" t="str">
        <f>IF(Table1[[#This Row],[Line Description]]&lt;&gt;"",Table1[[#This Row],[Line Description]],"")</f>
        <v/>
      </c>
      <c r="AV562" s="46" t="str">
        <f>IF(Table1[[#This Row],[Cur_Amount Debit]]&gt;0,ROUND(Table1[[#This Row],[Cur_Amount Debit]],2),"")</f>
        <v/>
      </c>
      <c r="AW562" s="46" t="str">
        <f>IF(Table1[[#This Row],[Cur_Amount Credit]]&gt;0,ROUND(Table1[[#This Row],[Cur_Amount Credit]],2),"")</f>
        <v/>
      </c>
      <c r="AX562" s="46" t="str">
        <f>LEFT(Table1[[#This Row],[Cur]],3)</f>
        <v/>
      </c>
      <c r="AY562" s="59"/>
      <c r="AZ562" s="46"/>
      <c r="BA562" s="46" t="str">
        <f>IF(Table1[[#This Row],[Cur]]&lt;&gt;"",IF(Table1[[#This Row],[Cur]]="USD","",ExchangeRate),"")</f>
        <v/>
      </c>
      <c r="BB562" s="46" t="str">
        <f>IF(Table1[[#This Row],[Grant]]&lt;&gt;"",VLOOKUP(Table1[[#This Row],[Grant]],Grants!B:D,3),"")</f>
        <v/>
      </c>
      <c r="BC562" s="46" t="str">
        <f>TRIM(Table1[[#This Row],[Vendor ID]])</f>
        <v/>
      </c>
      <c r="BD562">
        <f>IF(Table1[[#This Row],[Reference Number]]=Q561,BD561,BD561+1)</f>
        <v>0</v>
      </c>
    </row>
    <row r="563" spans="1:56" ht="11.25" customHeight="1" x14ac:dyDescent="0.25">
      <c r="A563" s="1"/>
      <c r="B563" s="88" t="str">
        <f>IF(Table1[[#This Row],[Posting Date]]&lt;&gt;"",IF(Table1[[#This Row],[Reference Number]]=Q562,B562+1,1),"")</f>
        <v/>
      </c>
      <c r="C563" s="61"/>
      <c r="D563" s="61"/>
      <c r="E563" s="138"/>
      <c r="F563" s="141" t="str">
        <f>IFERROR(IF(VLOOKUP(Table1[[#This Row],[Budget Code Description]],Dimentions!$X$6:$AC$139,2,FALSE)="","",VLOOKUP(Table1[[#This Row],[Budget Code Description]],Dimentions!$X$6:$AC$139,2,FALSE)),"")</f>
        <v/>
      </c>
      <c r="G563" s="141"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1" t="str">
        <f>IFERROR(VLOOKUP(Table1[[#This Row],[Budget Code Description]],Table6[#All],8,FALSE),"")</f>
        <v/>
      </c>
      <c r="L563" s="63"/>
      <c r="M563" s="65" t="str">
        <f>IFERROR(VLOOKUP(Table1[[#This Row],[Staff ID]],Table2[],2,FALSE),"")</f>
        <v/>
      </c>
      <c r="N563" s="209" t="str">
        <f>IFERROR(IF(VLOOKUP(Table1[[#This Row],[Budget Code Description]],Dimentions!$X$6:$AC$134,4,FALSE)="","",VLOOKUP(Table1[[#This Row],[Budget Code Description]],Dimentions!$X$6:$AC$134,4,FALSE)),"")</f>
        <v/>
      </c>
      <c r="O563" s="65" t="str">
        <f>IFERROR(VLOOKUP(Table1[[#This Row],[Vendor ID]],Table549[],2,FALSE),"")</f>
        <v/>
      </c>
      <c r="P563" s="63"/>
      <c r="Q563" s="141" t="str">
        <f>IF(Table1[[#This Row],[Posting Date]]&lt;&gt;"",$D$9,"")</f>
        <v/>
      </c>
      <c r="R563" s="157" t="str">
        <f>IF(Table1[[#This Row],[Posting Date]]&lt;&gt;"",$D$10,"")</f>
        <v/>
      </c>
      <c r="S563" s="66"/>
      <c r="T563" s="63"/>
      <c r="U563" s="67"/>
      <c r="V563" s="67"/>
      <c r="W563" s="67" t="str">
        <f t="shared" si="13"/>
        <v/>
      </c>
      <c r="X563" s="159" t="str">
        <f>IF(E563="","",(IF(Table1[[#This Row],[Cur]]="USD",Table1[[#This Row],[Cur_Amount Debit]],Table1[[#This Row],[Cur_Amount Debit]]/Table1[[#This Row],[Exchange Rate]])))</f>
        <v/>
      </c>
      <c r="Y563" s="159" t="str">
        <f>IF(E563="","",(IF(Table1[[#This Row],[Cur]]="USD",Table1[[#This Row],[Cur_Amount Credit]],Table1[[#This Row],[Cur_Amount Credit]]/ExchangeRate)))</f>
        <v/>
      </c>
      <c r="Z563" s="201" t="str">
        <f>IF(E563="","",(Table1[[#This Row],[Debit USD]]-Table1[[#This Row],[Credit USD]]))</f>
        <v/>
      </c>
      <c r="AA563" s="226"/>
      <c r="AB563" s="255"/>
      <c r="AC563" s="1"/>
      <c r="AD563" s="15"/>
      <c r="AE563" s="15" t="str">
        <f>IF(AND(OR(Table1[[#This Row],[Account]]="15030",Table1[[#This Row],[Account]]="15035",Table1[[#This Row],[Account]]="20150"),Table1[[#This Row],[Vendor ID]]=""),1,"")</f>
        <v/>
      </c>
      <c r="AF563" s="15"/>
      <c r="AG563" s="15"/>
      <c r="AH563" s="15"/>
      <c r="AI563" s="46" t="str">
        <f>IF(Table1[[#This Row],[Posting Date]]&lt;&gt;"","GJ-"&amp;CountryID,"")</f>
        <v/>
      </c>
      <c r="AJ563" s="59" t="str">
        <f>IF(Table1[[#This Row],[Posting Date]]&lt;&gt;"",Table1[[#This Row],[Posting Date]],"")</f>
        <v/>
      </c>
      <c r="AK563" s="46"/>
      <c r="AL563" s="46" t="str">
        <f>IF(Table1[[#This Row],[Description]]&lt;&gt;"",Table1[[#This Row],[Description]],"")</f>
        <v/>
      </c>
      <c r="AM563" s="46" t="str">
        <f>IF(Table1[[#This Row],[Posting Date]]&lt;&gt;"",Table1[[#This Row],[Reference Number]],"")</f>
        <v/>
      </c>
      <c r="AN563" s="46" t="str">
        <f>TRIM(Table1[[#This Row],[Line '#]])</f>
        <v/>
      </c>
      <c r="AO563" s="46" t="str">
        <f>TRIM(Table1[[#This Row],[Account]])</f>
        <v/>
      </c>
      <c r="AP563" s="46" t="str">
        <f>IF(Table1[[#This Row],[Posting Date]]&lt;&gt;"",$D$5,"")</f>
        <v/>
      </c>
      <c r="AQ563" s="46" t="str">
        <f>TRIM(Table1[[#This Row],[Departments-Prgrams]])</f>
        <v/>
      </c>
      <c r="AR563" s="46" t="str">
        <f>TRIM(Table1[[#This Row],[Grant]])</f>
        <v/>
      </c>
      <c r="AS563" s="46" t="str">
        <f>TRIM(Table1[[#This Row],[Staff ID]])</f>
        <v/>
      </c>
      <c r="AT563" s="46" t="str">
        <f>IF(TRIM(Table1[[#This Row],[Budget Code]])=0,"",TRIM(Table1[[#This Row],[Budget Code]]))</f>
        <v/>
      </c>
      <c r="AU563" s="46" t="str">
        <f>IF(Table1[[#This Row],[Line Description]]&lt;&gt;"",Table1[[#This Row],[Line Description]],"")</f>
        <v/>
      </c>
      <c r="AV563" s="46" t="str">
        <f>IF(Table1[[#This Row],[Cur_Amount Debit]]&gt;0,ROUND(Table1[[#This Row],[Cur_Amount Debit]],2),"")</f>
        <v/>
      </c>
      <c r="AW563" s="46" t="str">
        <f>IF(Table1[[#This Row],[Cur_Amount Credit]]&gt;0,ROUND(Table1[[#This Row],[Cur_Amount Credit]],2),"")</f>
        <v/>
      </c>
      <c r="AX563" s="46" t="str">
        <f>LEFT(Table1[[#This Row],[Cur]],3)</f>
        <v/>
      </c>
      <c r="AY563" s="59"/>
      <c r="AZ563" s="46"/>
      <c r="BA563" s="46" t="str">
        <f>IF(Table1[[#This Row],[Cur]]&lt;&gt;"",IF(Table1[[#This Row],[Cur]]="USD","",ExchangeRate),"")</f>
        <v/>
      </c>
      <c r="BB563" s="46" t="str">
        <f>IF(Table1[[#This Row],[Grant]]&lt;&gt;"",VLOOKUP(Table1[[#This Row],[Grant]],Grants!B:D,3),"")</f>
        <v/>
      </c>
      <c r="BC563" s="46" t="str">
        <f>TRIM(Table1[[#This Row],[Vendor ID]])</f>
        <v/>
      </c>
      <c r="BD563">
        <f>IF(Table1[[#This Row],[Reference Number]]=Q562,BD562,BD562+1)</f>
        <v>0</v>
      </c>
    </row>
    <row r="564" spans="1:56" ht="11.25" customHeight="1" x14ac:dyDescent="0.25">
      <c r="A564" s="1"/>
      <c r="B564" s="88" t="str">
        <f>IF(Table1[[#This Row],[Posting Date]]&lt;&gt;"",IF(Table1[[#This Row],[Reference Number]]=Q563,B563+1,1),"")</f>
        <v/>
      </c>
      <c r="C564" s="61"/>
      <c r="D564" s="61"/>
      <c r="E564" s="138"/>
      <c r="F564" s="141" t="str">
        <f>IFERROR(IF(VLOOKUP(Table1[[#This Row],[Budget Code Description]],Dimentions!$X$6:$AC$139,2,FALSE)="","",VLOOKUP(Table1[[#This Row],[Budget Code Description]],Dimentions!$X$6:$AC$139,2,FALSE)),"")</f>
        <v/>
      </c>
      <c r="G564" s="141"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1" t="str">
        <f>IFERROR(VLOOKUP(Table1[[#This Row],[Budget Code Description]],Table6[#All],8,FALSE),"")</f>
        <v/>
      </c>
      <c r="L564" s="63"/>
      <c r="M564" s="65" t="str">
        <f>IFERROR(VLOOKUP(Table1[[#This Row],[Staff ID]],Table2[],2,FALSE),"")</f>
        <v/>
      </c>
      <c r="N564" s="209" t="str">
        <f>IFERROR(IF(VLOOKUP(Table1[[#This Row],[Budget Code Description]],Dimentions!$X$6:$AC$134,4,FALSE)="","",VLOOKUP(Table1[[#This Row],[Budget Code Description]],Dimentions!$X$6:$AC$134,4,FALSE)),"")</f>
        <v/>
      </c>
      <c r="O564" s="65" t="str">
        <f>IFERROR(VLOOKUP(Table1[[#This Row],[Vendor ID]],Table549[],2,FALSE),"")</f>
        <v/>
      </c>
      <c r="P564" s="63"/>
      <c r="Q564" s="141" t="str">
        <f>IF(Table1[[#This Row],[Posting Date]]&lt;&gt;"",$D$9,"")</f>
        <v/>
      </c>
      <c r="R564" s="157" t="str">
        <f>IF(Table1[[#This Row],[Posting Date]]&lt;&gt;"",$D$10,"")</f>
        <v/>
      </c>
      <c r="S564" s="66"/>
      <c r="T564" s="63"/>
      <c r="U564" s="67"/>
      <c r="V564" s="67"/>
      <c r="W564" s="67" t="str">
        <f t="shared" si="13"/>
        <v/>
      </c>
      <c r="X564" s="159" t="str">
        <f>IF(E564="","",(IF(Table1[[#This Row],[Cur]]="USD",Table1[[#This Row],[Cur_Amount Debit]],Table1[[#This Row],[Cur_Amount Debit]]/Table1[[#This Row],[Exchange Rate]])))</f>
        <v/>
      </c>
      <c r="Y564" s="159" t="str">
        <f>IF(E564="","",(IF(Table1[[#This Row],[Cur]]="USD",Table1[[#This Row],[Cur_Amount Credit]],Table1[[#This Row],[Cur_Amount Credit]]/ExchangeRate)))</f>
        <v/>
      </c>
      <c r="Z564" s="201" t="str">
        <f>IF(E564="","",(Table1[[#This Row],[Debit USD]]-Table1[[#This Row],[Credit USD]]))</f>
        <v/>
      </c>
      <c r="AA564" s="226"/>
      <c r="AB564" s="255"/>
      <c r="AC564" s="1"/>
      <c r="AD564" s="15"/>
      <c r="AE564" s="15" t="str">
        <f>IF(AND(OR(Table1[[#This Row],[Account]]="15030",Table1[[#This Row],[Account]]="15035",Table1[[#This Row],[Account]]="20150"),Table1[[#This Row],[Vendor ID]]=""),1,"")</f>
        <v/>
      </c>
      <c r="AF564" s="15"/>
      <c r="AG564" s="15"/>
      <c r="AH564" s="15"/>
      <c r="AI564" s="46" t="str">
        <f>IF(Table1[[#This Row],[Posting Date]]&lt;&gt;"","GJ-"&amp;CountryID,"")</f>
        <v/>
      </c>
      <c r="AJ564" s="59" t="str">
        <f>IF(Table1[[#This Row],[Posting Date]]&lt;&gt;"",Table1[[#This Row],[Posting Date]],"")</f>
        <v/>
      </c>
      <c r="AK564" s="46"/>
      <c r="AL564" s="46" t="str">
        <f>IF(Table1[[#This Row],[Description]]&lt;&gt;"",Table1[[#This Row],[Description]],"")</f>
        <v/>
      </c>
      <c r="AM564" s="46" t="str">
        <f>IF(Table1[[#This Row],[Posting Date]]&lt;&gt;"",Table1[[#This Row],[Reference Number]],"")</f>
        <v/>
      </c>
      <c r="AN564" s="46" t="str">
        <f>TRIM(Table1[[#This Row],[Line '#]])</f>
        <v/>
      </c>
      <c r="AO564" s="46" t="str">
        <f>TRIM(Table1[[#This Row],[Account]])</f>
        <v/>
      </c>
      <c r="AP564" s="46" t="str">
        <f>IF(Table1[[#This Row],[Posting Date]]&lt;&gt;"",$D$5,"")</f>
        <v/>
      </c>
      <c r="AQ564" s="46" t="str">
        <f>TRIM(Table1[[#This Row],[Departments-Prgrams]])</f>
        <v/>
      </c>
      <c r="AR564" s="46" t="str">
        <f>TRIM(Table1[[#This Row],[Grant]])</f>
        <v/>
      </c>
      <c r="AS564" s="46" t="str">
        <f>TRIM(Table1[[#This Row],[Staff ID]])</f>
        <v/>
      </c>
      <c r="AT564" s="46" t="str">
        <f>IF(TRIM(Table1[[#This Row],[Budget Code]])=0,"",TRIM(Table1[[#This Row],[Budget Code]]))</f>
        <v/>
      </c>
      <c r="AU564" s="46" t="str">
        <f>IF(Table1[[#This Row],[Line Description]]&lt;&gt;"",Table1[[#This Row],[Line Description]],"")</f>
        <v/>
      </c>
      <c r="AV564" s="46" t="str">
        <f>IF(Table1[[#This Row],[Cur_Amount Debit]]&gt;0,ROUND(Table1[[#This Row],[Cur_Amount Debit]],2),"")</f>
        <v/>
      </c>
      <c r="AW564" s="46" t="str">
        <f>IF(Table1[[#This Row],[Cur_Amount Credit]]&gt;0,ROUND(Table1[[#This Row],[Cur_Amount Credit]],2),"")</f>
        <v/>
      </c>
      <c r="AX564" s="46" t="str">
        <f>LEFT(Table1[[#This Row],[Cur]],3)</f>
        <v/>
      </c>
      <c r="AY564" s="59"/>
      <c r="AZ564" s="46"/>
      <c r="BA564" s="46" t="str">
        <f>IF(Table1[[#This Row],[Cur]]&lt;&gt;"",IF(Table1[[#This Row],[Cur]]="USD","",ExchangeRate),"")</f>
        <v/>
      </c>
      <c r="BB564" s="46" t="str">
        <f>IF(Table1[[#This Row],[Grant]]&lt;&gt;"",VLOOKUP(Table1[[#This Row],[Grant]],Grants!B:D,3),"")</f>
        <v/>
      </c>
      <c r="BC564" s="46" t="str">
        <f>TRIM(Table1[[#This Row],[Vendor ID]])</f>
        <v/>
      </c>
      <c r="BD564">
        <f>IF(Table1[[#This Row],[Reference Number]]=Q563,BD563,BD563+1)</f>
        <v>0</v>
      </c>
    </row>
    <row r="565" spans="1:56" ht="11.25" customHeight="1" x14ac:dyDescent="0.25">
      <c r="A565" s="1"/>
      <c r="B565" s="88" t="str">
        <f>IF(Table1[[#This Row],[Posting Date]]&lt;&gt;"",IF(Table1[[#This Row],[Reference Number]]=Q564,B564+1,1),"")</f>
        <v/>
      </c>
      <c r="C565" s="61"/>
      <c r="D565" s="61"/>
      <c r="E565" s="138"/>
      <c r="F565" s="141" t="str">
        <f>IFERROR(IF(VLOOKUP(Table1[[#This Row],[Budget Code Description]],Dimentions!$X$6:$AC$139,2,FALSE)="","",VLOOKUP(Table1[[#This Row],[Budget Code Description]],Dimentions!$X$6:$AC$139,2,FALSE)),"")</f>
        <v/>
      </c>
      <c r="G565" s="141"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1" t="str">
        <f>IFERROR(VLOOKUP(Table1[[#This Row],[Budget Code Description]],Table6[#All],8,FALSE),"")</f>
        <v/>
      </c>
      <c r="L565" s="63"/>
      <c r="M565" s="65" t="str">
        <f>IFERROR(VLOOKUP(Table1[[#This Row],[Staff ID]],Table2[],2,FALSE),"")</f>
        <v/>
      </c>
      <c r="N565" s="209" t="str">
        <f>IFERROR(IF(VLOOKUP(Table1[[#This Row],[Budget Code Description]],Dimentions!$X$6:$AC$134,4,FALSE)="","",VLOOKUP(Table1[[#This Row],[Budget Code Description]],Dimentions!$X$6:$AC$134,4,FALSE)),"")</f>
        <v/>
      </c>
      <c r="O565" s="65" t="str">
        <f>IFERROR(VLOOKUP(Table1[[#This Row],[Vendor ID]],Table549[],2,FALSE),"")</f>
        <v/>
      </c>
      <c r="P565" s="63"/>
      <c r="Q565" s="141" t="str">
        <f>IF(Table1[[#This Row],[Posting Date]]&lt;&gt;"",$D$9,"")</f>
        <v/>
      </c>
      <c r="R565" s="157" t="str">
        <f>IF(Table1[[#This Row],[Posting Date]]&lt;&gt;"",$D$10,"")</f>
        <v/>
      </c>
      <c r="S565" s="66"/>
      <c r="T565" s="63"/>
      <c r="U565" s="67"/>
      <c r="V565" s="67"/>
      <c r="W565" s="67" t="str">
        <f t="shared" si="13"/>
        <v/>
      </c>
      <c r="X565" s="159" t="str">
        <f>IF(E565="","",(IF(Table1[[#This Row],[Cur]]="USD",Table1[[#This Row],[Cur_Amount Debit]],Table1[[#This Row],[Cur_Amount Debit]]/Table1[[#This Row],[Exchange Rate]])))</f>
        <v/>
      </c>
      <c r="Y565" s="159" t="str">
        <f>IF(E565="","",(IF(Table1[[#This Row],[Cur]]="USD",Table1[[#This Row],[Cur_Amount Credit]],Table1[[#This Row],[Cur_Amount Credit]]/ExchangeRate)))</f>
        <v/>
      </c>
      <c r="Z565" s="201" t="str">
        <f>IF(E565="","",(Table1[[#This Row],[Debit USD]]-Table1[[#This Row],[Credit USD]]))</f>
        <v/>
      </c>
      <c r="AA565" s="226"/>
      <c r="AB565" s="255"/>
      <c r="AC565" s="1"/>
      <c r="AD565" s="15"/>
      <c r="AE565" s="15" t="str">
        <f>IF(AND(OR(Table1[[#This Row],[Account]]="15030",Table1[[#This Row],[Account]]="15035",Table1[[#This Row],[Account]]="20150"),Table1[[#This Row],[Vendor ID]]=""),1,"")</f>
        <v/>
      </c>
      <c r="AF565" s="15"/>
      <c r="AG565" s="15"/>
      <c r="AH565" s="15"/>
      <c r="AI565" s="46" t="str">
        <f>IF(Table1[[#This Row],[Posting Date]]&lt;&gt;"","GJ-"&amp;CountryID,"")</f>
        <v/>
      </c>
      <c r="AJ565" s="59" t="str">
        <f>IF(Table1[[#This Row],[Posting Date]]&lt;&gt;"",Table1[[#This Row],[Posting Date]],"")</f>
        <v/>
      </c>
      <c r="AK565" s="46"/>
      <c r="AL565" s="46" t="str">
        <f>IF(Table1[[#This Row],[Description]]&lt;&gt;"",Table1[[#This Row],[Description]],"")</f>
        <v/>
      </c>
      <c r="AM565" s="46" t="str">
        <f>IF(Table1[[#This Row],[Posting Date]]&lt;&gt;"",Table1[[#This Row],[Reference Number]],"")</f>
        <v/>
      </c>
      <c r="AN565" s="46" t="str">
        <f>TRIM(Table1[[#This Row],[Line '#]])</f>
        <v/>
      </c>
      <c r="AO565" s="46" t="str">
        <f>TRIM(Table1[[#This Row],[Account]])</f>
        <v/>
      </c>
      <c r="AP565" s="46" t="str">
        <f>IF(Table1[[#This Row],[Posting Date]]&lt;&gt;"",$D$5,"")</f>
        <v/>
      </c>
      <c r="AQ565" s="46" t="str">
        <f>TRIM(Table1[[#This Row],[Departments-Prgrams]])</f>
        <v/>
      </c>
      <c r="AR565" s="46" t="str">
        <f>TRIM(Table1[[#This Row],[Grant]])</f>
        <v/>
      </c>
      <c r="AS565" s="46" t="str">
        <f>TRIM(Table1[[#This Row],[Staff ID]])</f>
        <v/>
      </c>
      <c r="AT565" s="46" t="str">
        <f>IF(TRIM(Table1[[#This Row],[Budget Code]])=0,"",TRIM(Table1[[#This Row],[Budget Code]]))</f>
        <v/>
      </c>
      <c r="AU565" s="46" t="str">
        <f>IF(Table1[[#This Row],[Line Description]]&lt;&gt;"",Table1[[#This Row],[Line Description]],"")</f>
        <v/>
      </c>
      <c r="AV565" s="46" t="str">
        <f>IF(Table1[[#This Row],[Cur_Amount Debit]]&gt;0,ROUND(Table1[[#This Row],[Cur_Amount Debit]],2),"")</f>
        <v/>
      </c>
      <c r="AW565" s="46" t="str">
        <f>IF(Table1[[#This Row],[Cur_Amount Credit]]&gt;0,ROUND(Table1[[#This Row],[Cur_Amount Credit]],2),"")</f>
        <v/>
      </c>
      <c r="AX565" s="46" t="str">
        <f>LEFT(Table1[[#This Row],[Cur]],3)</f>
        <v/>
      </c>
      <c r="AY565" s="59"/>
      <c r="AZ565" s="46"/>
      <c r="BA565" s="46" t="str">
        <f>IF(Table1[[#This Row],[Cur]]&lt;&gt;"",IF(Table1[[#This Row],[Cur]]="USD","",ExchangeRate),"")</f>
        <v/>
      </c>
      <c r="BB565" s="46" t="str">
        <f>IF(Table1[[#This Row],[Grant]]&lt;&gt;"",VLOOKUP(Table1[[#This Row],[Grant]],Grants!B:D,3),"")</f>
        <v/>
      </c>
      <c r="BC565" s="46" t="str">
        <f>TRIM(Table1[[#This Row],[Vendor ID]])</f>
        <v/>
      </c>
      <c r="BD565">
        <f>IF(Table1[[#This Row],[Reference Number]]=Q564,BD564,BD564+1)</f>
        <v>0</v>
      </c>
    </row>
    <row r="566" spans="1:56" ht="11.25" customHeight="1" x14ac:dyDescent="0.25">
      <c r="A566" s="1"/>
      <c r="B566" s="88" t="str">
        <f>IF(Table1[[#This Row],[Posting Date]]&lt;&gt;"",IF(Table1[[#This Row],[Reference Number]]=Q565,B565+1,1),"")</f>
        <v/>
      </c>
      <c r="C566" s="61"/>
      <c r="D566" s="61"/>
      <c r="E566" s="138"/>
      <c r="F566" s="141" t="str">
        <f>IFERROR(IF(VLOOKUP(Table1[[#This Row],[Budget Code Description]],Dimentions!$X$6:$AC$139,2,FALSE)="","",VLOOKUP(Table1[[#This Row],[Budget Code Description]],Dimentions!$X$6:$AC$139,2,FALSE)),"")</f>
        <v/>
      </c>
      <c r="G566" s="141"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1" t="str">
        <f>IFERROR(VLOOKUP(Table1[[#This Row],[Budget Code Description]],Table6[#All],8,FALSE),"")</f>
        <v/>
      </c>
      <c r="L566" s="63"/>
      <c r="M566" s="65" t="str">
        <f>IFERROR(VLOOKUP(Table1[[#This Row],[Staff ID]],Table2[],2,FALSE),"")</f>
        <v/>
      </c>
      <c r="N566" s="209" t="str">
        <f>IFERROR(IF(VLOOKUP(Table1[[#This Row],[Budget Code Description]],Dimentions!$X$6:$AC$134,4,FALSE)="","",VLOOKUP(Table1[[#This Row],[Budget Code Description]],Dimentions!$X$6:$AC$134,4,FALSE)),"")</f>
        <v/>
      </c>
      <c r="O566" s="65" t="str">
        <f>IFERROR(VLOOKUP(Table1[[#This Row],[Vendor ID]],Table549[],2,FALSE),"")</f>
        <v/>
      </c>
      <c r="P566" s="63"/>
      <c r="Q566" s="141" t="str">
        <f>IF(Table1[[#This Row],[Posting Date]]&lt;&gt;"",$D$9,"")</f>
        <v/>
      </c>
      <c r="R566" s="157" t="str">
        <f>IF(Table1[[#This Row],[Posting Date]]&lt;&gt;"",$D$10,"")</f>
        <v/>
      </c>
      <c r="S566" s="66"/>
      <c r="T566" s="63"/>
      <c r="U566" s="67"/>
      <c r="V566" s="67"/>
      <c r="W566" s="67" t="str">
        <f t="shared" si="13"/>
        <v/>
      </c>
      <c r="X566" s="159" t="str">
        <f>IF(E566="","",(IF(Table1[[#This Row],[Cur]]="USD",Table1[[#This Row],[Cur_Amount Debit]],Table1[[#This Row],[Cur_Amount Debit]]/Table1[[#This Row],[Exchange Rate]])))</f>
        <v/>
      </c>
      <c r="Y566" s="159" t="str">
        <f>IF(E566="","",(IF(Table1[[#This Row],[Cur]]="USD",Table1[[#This Row],[Cur_Amount Credit]],Table1[[#This Row],[Cur_Amount Credit]]/ExchangeRate)))</f>
        <v/>
      </c>
      <c r="Z566" s="201" t="str">
        <f>IF(E566="","",(Table1[[#This Row],[Debit USD]]-Table1[[#This Row],[Credit USD]]))</f>
        <v/>
      </c>
      <c r="AA566" s="226"/>
      <c r="AB566" s="255"/>
      <c r="AC566" s="1"/>
      <c r="AD566" s="15"/>
      <c r="AE566" s="15" t="str">
        <f>IF(AND(OR(Table1[[#This Row],[Account]]="15030",Table1[[#This Row],[Account]]="15035",Table1[[#This Row],[Account]]="20150"),Table1[[#This Row],[Vendor ID]]=""),1,"")</f>
        <v/>
      </c>
      <c r="AF566" s="15"/>
      <c r="AG566" s="15"/>
      <c r="AH566" s="15"/>
      <c r="AI566" s="46" t="str">
        <f>IF(Table1[[#This Row],[Posting Date]]&lt;&gt;"","GJ-"&amp;CountryID,"")</f>
        <v/>
      </c>
      <c r="AJ566" s="59" t="str">
        <f>IF(Table1[[#This Row],[Posting Date]]&lt;&gt;"",Table1[[#This Row],[Posting Date]],"")</f>
        <v/>
      </c>
      <c r="AK566" s="46"/>
      <c r="AL566" s="46" t="str">
        <f>IF(Table1[[#This Row],[Description]]&lt;&gt;"",Table1[[#This Row],[Description]],"")</f>
        <v/>
      </c>
      <c r="AM566" s="46" t="str">
        <f>IF(Table1[[#This Row],[Posting Date]]&lt;&gt;"",Table1[[#This Row],[Reference Number]],"")</f>
        <v/>
      </c>
      <c r="AN566" s="46" t="str">
        <f>TRIM(Table1[[#This Row],[Line '#]])</f>
        <v/>
      </c>
      <c r="AO566" s="46" t="str">
        <f>TRIM(Table1[[#This Row],[Account]])</f>
        <v/>
      </c>
      <c r="AP566" s="46" t="str">
        <f>IF(Table1[[#This Row],[Posting Date]]&lt;&gt;"",$D$5,"")</f>
        <v/>
      </c>
      <c r="AQ566" s="46" t="str">
        <f>TRIM(Table1[[#This Row],[Departments-Prgrams]])</f>
        <v/>
      </c>
      <c r="AR566" s="46" t="str">
        <f>TRIM(Table1[[#This Row],[Grant]])</f>
        <v/>
      </c>
      <c r="AS566" s="46" t="str">
        <f>TRIM(Table1[[#This Row],[Staff ID]])</f>
        <v/>
      </c>
      <c r="AT566" s="46" t="str">
        <f>IF(TRIM(Table1[[#This Row],[Budget Code]])=0,"",TRIM(Table1[[#This Row],[Budget Code]]))</f>
        <v/>
      </c>
      <c r="AU566" s="46" t="str">
        <f>IF(Table1[[#This Row],[Line Description]]&lt;&gt;"",Table1[[#This Row],[Line Description]],"")</f>
        <v/>
      </c>
      <c r="AV566" s="46" t="str">
        <f>IF(Table1[[#This Row],[Cur_Amount Debit]]&gt;0,ROUND(Table1[[#This Row],[Cur_Amount Debit]],2),"")</f>
        <v/>
      </c>
      <c r="AW566" s="46" t="str">
        <f>IF(Table1[[#This Row],[Cur_Amount Credit]]&gt;0,ROUND(Table1[[#This Row],[Cur_Amount Credit]],2),"")</f>
        <v/>
      </c>
      <c r="AX566" s="46" t="str">
        <f>LEFT(Table1[[#This Row],[Cur]],3)</f>
        <v/>
      </c>
      <c r="AY566" s="59"/>
      <c r="AZ566" s="46"/>
      <c r="BA566" s="46" t="str">
        <f>IF(Table1[[#This Row],[Cur]]&lt;&gt;"",IF(Table1[[#This Row],[Cur]]="USD","",ExchangeRate),"")</f>
        <v/>
      </c>
      <c r="BB566" s="46" t="str">
        <f>IF(Table1[[#This Row],[Grant]]&lt;&gt;"",VLOOKUP(Table1[[#This Row],[Grant]],Grants!B:D,3),"")</f>
        <v/>
      </c>
      <c r="BC566" s="46" t="str">
        <f>TRIM(Table1[[#This Row],[Vendor ID]])</f>
        <v/>
      </c>
      <c r="BD566">
        <f>IF(Table1[[#This Row],[Reference Number]]=Q565,BD565,BD565+1)</f>
        <v>0</v>
      </c>
    </row>
    <row r="567" spans="1:56" ht="11.25" customHeight="1" x14ac:dyDescent="0.25">
      <c r="A567" s="1"/>
      <c r="B567" s="88" t="str">
        <f>IF(Table1[[#This Row],[Posting Date]]&lt;&gt;"",IF(Table1[[#This Row],[Reference Number]]=Q566,B566+1,1),"")</f>
        <v/>
      </c>
      <c r="C567" s="61"/>
      <c r="D567" s="61"/>
      <c r="E567" s="138"/>
      <c r="F567" s="141" t="str">
        <f>IFERROR(IF(VLOOKUP(Table1[[#This Row],[Budget Code Description]],Dimentions!$X$6:$AC$139,2,FALSE)="","",VLOOKUP(Table1[[#This Row],[Budget Code Description]],Dimentions!$X$6:$AC$139,2,FALSE)),"")</f>
        <v/>
      </c>
      <c r="G567" s="141"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1" t="str">
        <f>IFERROR(VLOOKUP(Table1[[#This Row],[Budget Code Description]],Table6[#All],8,FALSE),"")</f>
        <v/>
      </c>
      <c r="L567" s="63"/>
      <c r="M567" s="65" t="str">
        <f>IFERROR(VLOOKUP(Table1[[#This Row],[Staff ID]],Table2[],2,FALSE),"")</f>
        <v/>
      </c>
      <c r="N567" s="209" t="str">
        <f>IFERROR(IF(VLOOKUP(Table1[[#This Row],[Budget Code Description]],Dimentions!$X$6:$AC$134,4,FALSE)="","",VLOOKUP(Table1[[#This Row],[Budget Code Description]],Dimentions!$X$6:$AC$134,4,FALSE)),"")</f>
        <v/>
      </c>
      <c r="O567" s="65" t="str">
        <f>IFERROR(VLOOKUP(Table1[[#This Row],[Vendor ID]],Table549[],2,FALSE),"")</f>
        <v/>
      </c>
      <c r="P567" s="63"/>
      <c r="Q567" s="141" t="str">
        <f>IF(Table1[[#This Row],[Posting Date]]&lt;&gt;"",$D$9,"")</f>
        <v/>
      </c>
      <c r="R567" s="157" t="str">
        <f>IF(Table1[[#This Row],[Posting Date]]&lt;&gt;"",$D$10,"")</f>
        <v/>
      </c>
      <c r="S567" s="66"/>
      <c r="T567" s="63"/>
      <c r="U567" s="67"/>
      <c r="V567" s="67"/>
      <c r="W567" s="67" t="str">
        <f t="shared" si="13"/>
        <v/>
      </c>
      <c r="X567" s="159" t="str">
        <f>IF(E567="","",(IF(Table1[[#This Row],[Cur]]="USD",Table1[[#This Row],[Cur_Amount Debit]],Table1[[#This Row],[Cur_Amount Debit]]/Table1[[#This Row],[Exchange Rate]])))</f>
        <v/>
      </c>
      <c r="Y567" s="159" t="str">
        <f>IF(E567="","",(IF(Table1[[#This Row],[Cur]]="USD",Table1[[#This Row],[Cur_Amount Credit]],Table1[[#This Row],[Cur_Amount Credit]]/ExchangeRate)))</f>
        <v/>
      </c>
      <c r="Z567" s="201" t="str">
        <f>IF(E567="","",(Table1[[#This Row],[Debit USD]]-Table1[[#This Row],[Credit USD]]))</f>
        <v/>
      </c>
      <c r="AA567" s="226"/>
      <c r="AB567" s="255"/>
      <c r="AC567" s="1"/>
      <c r="AD567" s="15"/>
      <c r="AE567" s="15" t="str">
        <f>IF(AND(OR(Table1[[#This Row],[Account]]="15030",Table1[[#This Row],[Account]]="15035",Table1[[#This Row],[Account]]="20150"),Table1[[#This Row],[Vendor ID]]=""),1,"")</f>
        <v/>
      </c>
      <c r="AF567" s="15"/>
      <c r="AG567" s="15"/>
      <c r="AH567" s="15"/>
      <c r="AI567" s="46" t="str">
        <f>IF(Table1[[#This Row],[Posting Date]]&lt;&gt;"","GJ-"&amp;CountryID,"")</f>
        <v/>
      </c>
      <c r="AJ567" s="59" t="str">
        <f>IF(Table1[[#This Row],[Posting Date]]&lt;&gt;"",Table1[[#This Row],[Posting Date]],"")</f>
        <v/>
      </c>
      <c r="AK567" s="46"/>
      <c r="AL567" s="46" t="str">
        <f>IF(Table1[[#This Row],[Description]]&lt;&gt;"",Table1[[#This Row],[Description]],"")</f>
        <v/>
      </c>
      <c r="AM567" s="46" t="str">
        <f>IF(Table1[[#This Row],[Posting Date]]&lt;&gt;"",Table1[[#This Row],[Reference Number]],"")</f>
        <v/>
      </c>
      <c r="AN567" s="46" t="str">
        <f>TRIM(Table1[[#This Row],[Line '#]])</f>
        <v/>
      </c>
      <c r="AO567" s="46" t="str">
        <f>TRIM(Table1[[#This Row],[Account]])</f>
        <v/>
      </c>
      <c r="AP567" s="46" t="str">
        <f>IF(Table1[[#This Row],[Posting Date]]&lt;&gt;"",$D$5,"")</f>
        <v/>
      </c>
      <c r="AQ567" s="46" t="str">
        <f>TRIM(Table1[[#This Row],[Departments-Prgrams]])</f>
        <v/>
      </c>
      <c r="AR567" s="46" t="str">
        <f>TRIM(Table1[[#This Row],[Grant]])</f>
        <v/>
      </c>
      <c r="AS567" s="46" t="str">
        <f>TRIM(Table1[[#This Row],[Staff ID]])</f>
        <v/>
      </c>
      <c r="AT567" s="46" t="str">
        <f>IF(TRIM(Table1[[#This Row],[Budget Code]])=0,"",TRIM(Table1[[#This Row],[Budget Code]]))</f>
        <v/>
      </c>
      <c r="AU567" s="46" t="str">
        <f>IF(Table1[[#This Row],[Line Description]]&lt;&gt;"",Table1[[#This Row],[Line Description]],"")</f>
        <v/>
      </c>
      <c r="AV567" s="46" t="str">
        <f>IF(Table1[[#This Row],[Cur_Amount Debit]]&gt;0,ROUND(Table1[[#This Row],[Cur_Amount Debit]],2),"")</f>
        <v/>
      </c>
      <c r="AW567" s="46" t="str">
        <f>IF(Table1[[#This Row],[Cur_Amount Credit]]&gt;0,ROUND(Table1[[#This Row],[Cur_Amount Credit]],2),"")</f>
        <v/>
      </c>
      <c r="AX567" s="46" t="str">
        <f>LEFT(Table1[[#This Row],[Cur]],3)</f>
        <v/>
      </c>
      <c r="AY567" s="59"/>
      <c r="AZ567" s="46"/>
      <c r="BA567" s="46" t="str">
        <f>IF(Table1[[#This Row],[Cur]]&lt;&gt;"",IF(Table1[[#This Row],[Cur]]="USD","",ExchangeRate),"")</f>
        <v/>
      </c>
      <c r="BB567" s="46" t="str">
        <f>IF(Table1[[#This Row],[Grant]]&lt;&gt;"",VLOOKUP(Table1[[#This Row],[Grant]],Grants!B:D,3),"")</f>
        <v/>
      </c>
      <c r="BC567" s="46" t="str">
        <f>TRIM(Table1[[#This Row],[Vendor ID]])</f>
        <v/>
      </c>
      <c r="BD567">
        <f>IF(Table1[[#This Row],[Reference Number]]=Q566,BD566,BD566+1)</f>
        <v>0</v>
      </c>
    </row>
    <row r="568" spans="1:56" ht="11.25" customHeight="1" x14ac:dyDescent="0.25">
      <c r="A568" s="1"/>
      <c r="B568" s="88" t="str">
        <f>IF(Table1[[#This Row],[Posting Date]]&lt;&gt;"",IF(Table1[[#This Row],[Reference Number]]=Q567,B567+1,1),"")</f>
        <v/>
      </c>
      <c r="C568" s="61"/>
      <c r="D568" s="61"/>
      <c r="E568" s="138"/>
      <c r="F568" s="141" t="str">
        <f>IFERROR(IF(VLOOKUP(Table1[[#This Row],[Budget Code Description]],Dimentions!$X$6:$AC$139,2,FALSE)="","",VLOOKUP(Table1[[#This Row],[Budget Code Description]],Dimentions!$X$6:$AC$139,2,FALSE)),"")</f>
        <v/>
      </c>
      <c r="G568" s="141"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1" t="str">
        <f>IFERROR(VLOOKUP(Table1[[#This Row],[Budget Code Description]],Table6[#All],8,FALSE),"")</f>
        <v/>
      </c>
      <c r="L568" s="63"/>
      <c r="M568" s="65" t="str">
        <f>IFERROR(VLOOKUP(Table1[[#This Row],[Staff ID]],Table2[],2,FALSE),"")</f>
        <v/>
      </c>
      <c r="N568" s="209" t="str">
        <f>IFERROR(IF(VLOOKUP(Table1[[#This Row],[Budget Code Description]],Dimentions!$X$6:$AC$134,4,FALSE)="","",VLOOKUP(Table1[[#This Row],[Budget Code Description]],Dimentions!$X$6:$AC$134,4,FALSE)),"")</f>
        <v/>
      </c>
      <c r="O568" s="65" t="str">
        <f>IFERROR(VLOOKUP(Table1[[#This Row],[Vendor ID]],Table549[],2,FALSE),"")</f>
        <v/>
      </c>
      <c r="P568" s="63"/>
      <c r="Q568" s="141" t="str">
        <f>IF(Table1[[#This Row],[Posting Date]]&lt;&gt;"",$D$9,"")</f>
        <v/>
      </c>
      <c r="R568" s="157" t="str">
        <f>IF(Table1[[#This Row],[Posting Date]]&lt;&gt;"",$D$10,"")</f>
        <v/>
      </c>
      <c r="S568" s="66"/>
      <c r="T568" s="63"/>
      <c r="U568" s="67"/>
      <c r="V568" s="67"/>
      <c r="W568" s="67" t="str">
        <f t="shared" si="13"/>
        <v/>
      </c>
      <c r="X568" s="159" t="str">
        <f>IF(E568="","",(IF(Table1[[#This Row],[Cur]]="USD",Table1[[#This Row],[Cur_Amount Debit]],Table1[[#This Row],[Cur_Amount Debit]]/Table1[[#This Row],[Exchange Rate]])))</f>
        <v/>
      </c>
      <c r="Y568" s="159" t="str">
        <f>IF(E568="","",(IF(Table1[[#This Row],[Cur]]="USD",Table1[[#This Row],[Cur_Amount Credit]],Table1[[#This Row],[Cur_Amount Credit]]/ExchangeRate)))</f>
        <v/>
      </c>
      <c r="Z568" s="201" t="str">
        <f>IF(E568="","",(Table1[[#This Row],[Debit USD]]-Table1[[#This Row],[Credit USD]]))</f>
        <v/>
      </c>
      <c r="AA568" s="226"/>
      <c r="AB568" s="255"/>
      <c r="AC568" s="1"/>
      <c r="AD568" s="15"/>
      <c r="AE568" s="15" t="str">
        <f>IF(AND(OR(Table1[[#This Row],[Account]]="15030",Table1[[#This Row],[Account]]="15035",Table1[[#This Row],[Account]]="20150"),Table1[[#This Row],[Vendor ID]]=""),1,"")</f>
        <v/>
      </c>
      <c r="AF568" s="15"/>
      <c r="AG568" s="15"/>
      <c r="AH568" s="15"/>
      <c r="AI568" s="46" t="str">
        <f>IF(Table1[[#This Row],[Posting Date]]&lt;&gt;"","GJ-"&amp;CountryID,"")</f>
        <v/>
      </c>
      <c r="AJ568" s="59" t="str">
        <f>IF(Table1[[#This Row],[Posting Date]]&lt;&gt;"",Table1[[#This Row],[Posting Date]],"")</f>
        <v/>
      </c>
      <c r="AK568" s="46"/>
      <c r="AL568" s="46" t="str">
        <f>IF(Table1[[#This Row],[Description]]&lt;&gt;"",Table1[[#This Row],[Description]],"")</f>
        <v/>
      </c>
      <c r="AM568" s="46" t="str">
        <f>IF(Table1[[#This Row],[Posting Date]]&lt;&gt;"",Table1[[#This Row],[Reference Number]],"")</f>
        <v/>
      </c>
      <c r="AN568" s="46" t="str">
        <f>TRIM(Table1[[#This Row],[Line '#]])</f>
        <v/>
      </c>
      <c r="AO568" s="46" t="str">
        <f>TRIM(Table1[[#This Row],[Account]])</f>
        <v/>
      </c>
      <c r="AP568" s="46" t="str">
        <f>IF(Table1[[#This Row],[Posting Date]]&lt;&gt;"",$D$5,"")</f>
        <v/>
      </c>
      <c r="AQ568" s="46" t="str">
        <f>TRIM(Table1[[#This Row],[Departments-Prgrams]])</f>
        <v/>
      </c>
      <c r="AR568" s="46" t="str">
        <f>TRIM(Table1[[#This Row],[Grant]])</f>
        <v/>
      </c>
      <c r="AS568" s="46" t="str">
        <f>TRIM(Table1[[#This Row],[Staff ID]])</f>
        <v/>
      </c>
      <c r="AT568" s="46" t="str">
        <f>IF(TRIM(Table1[[#This Row],[Budget Code]])=0,"",TRIM(Table1[[#This Row],[Budget Code]]))</f>
        <v/>
      </c>
      <c r="AU568" s="46" t="str">
        <f>IF(Table1[[#This Row],[Line Description]]&lt;&gt;"",Table1[[#This Row],[Line Description]],"")</f>
        <v/>
      </c>
      <c r="AV568" s="46" t="str">
        <f>IF(Table1[[#This Row],[Cur_Amount Debit]]&gt;0,ROUND(Table1[[#This Row],[Cur_Amount Debit]],2),"")</f>
        <v/>
      </c>
      <c r="AW568" s="46" t="str">
        <f>IF(Table1[[#This Row],[Cur_Amount Credit]]&gt;0,ROUND(Table1[[#This Row],[Cur_Amount Credit]],2),"")</f>
        <v/>
      </c>
      <c r="AX568" s="46" t="str">
        <f>LEFT(Table1[[#This Row],[Cur]],3)</f>
        <v/>
      </c>
      <c r="AY568" s="59"/>
      <c r="AZ568" s="46"/>
      <c r="BA568" s="46" t="str">
        <f>IF(Table1[[#This Row],[Cur]]&lt;&gt;"",IF(Table1[[#This Row],[Cur]]="USD","",ExchangeRate),"")</f>
        <v/>
      </c>
      <c r="BB568" s="46" t="str">
        <f>IF(Table1[[#This Row],[Grant]]&lt;&gt;"",VLOOKUP(Table1[[#This Row],[Grant]],Grants!B:D,3),"")</f>
        <v/>
      </c>
      <c r="BC568" s="46" t="str">
        <f>TRIM(Table1[[#This Row],[Vendor ID]])</f>
        <v/>
      </c>
      <c r="BD568">
        <f>IF(Table1[[#This Row],[Reference Number]]=Q567,BD567,BD567+1)</f>
        <v>0</v>
      </c>
    </row>
    <row r="569" spans="1:56" ht="11.25" customHeight="1" x14ac:dyDescent="0.25">
      <c r="A569" s="1"/>
      <c r="B569" s="88" t="str">
        <f>IF(Table1[[#This Row],[Posting Date]]&lt;&gt;"",IF(Table1[[#This Row],[Reference Number]]=Q568,B568+1,1),"")</f>
        <v/>
      </c>
      <c r="C569" s="61"/>
      <c r="D569" s="61"/>
      <c r="E569" s="138"/>
      <c r="F569" s="141" t="str">
        <f>IFERROR(IF(VLOOKUP(Table1[[#This Row],[Budget Code Description]],Dimentions!$X$6:$AC$139,2,FALSE)="","",VLOOKUP(Table1[[#This Row],[Budget Code Description]],Dimentions!$X$6:$AC$139,2,FALSE)),"")</f>
        <v/>
      </c>
      <c r="G569" s="141"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1" t="str">
        <f>IFERROR(VLOOKUP(Table1[[#This Row],[Budget Code Description]],Table6[#All],8,FALSE),"")</f>
        <v/>
      </c>
      <c r="L569" s="63"/>
      <c r="M569" s="65" t="str">
        <f>IFERROR(VLOOKUP(Table1[[#This Row],[Staff ID]],Table2[],2,FALSE),"")</f>
        <v/>
      </c>
      <c r="N569" s="209" t="str">
        <f>IFERROR(IF(VLOOKUP(Table1[[#This Row],[Budget Code Description]],Dimentions!$X$6:$AC$134,4,FALSE)="","",VLOOKUP(Table1[[#This Row],[Budget Code Description]],Dimentions!$X$6:$AC$134,4,FALSE)),"")</f>
        <v/>
      </c>
      <c r="O569" s="65" t="str">
        <f>IFERROR(VLOOKUP(Table1[[#This Row],[Vendor ID]],Table549[],2,FALSE),"")</f>
        <v/>
      </c>
      <c r="P569" s="63"/>
      <c r="Q569" s="141" t="str">
        <f>IF(Table1[[#This Row],[Posting Date]]&lt;&gt;"",$D$9,"")</f>
        <v/>
      </c>
      <c r="R569" s="157" t="str">
        <f>IF(Table1[[#This Row],[Posting Date]]&lt;&gt;"",$D$10,"")</f>
        <v/>
      </c>
      <c r="S569" s="66"/>
      <c r="T569" s="63"/>
      <c r="U569" s="67"/>
      <c r="V569" s="67"/>
      <c r="W569" s="67" t="str">
        <f t="shared" si="13"/>
        <v/>
      </c>
      <c r="X569" s="159" t="str">
        <f>IF(E569="","",(IF(Table1[[#This Row],[Cur]]="USD",Table1[[#This Row],[Cur_Amount Debit]],Table1[[#This Row],[Cur_Amount Debit]]/Table1[[#This Row],[Exchange Rate]])))</f>
        <v/>
      </c>
      <c r="Y569" s="159" t="str">
        <f>IF(E569="","",(IF(Table1[[#This Row],[Cur]]="USD",Table1[[#This Row],[Cur_Amount Credit]],Table1[[#This Row],[Cur_Amount Credit]]/ExchangeRate)))</f>
        <v/>
      </c>
      <c r="Z569" s="201" t="str">
        <f>IF(E569="","",(Table1[[#This Row],[Debit USD]]-Table1[[#This Row],[Credit USD]]))</f>
        <v/>
      </c>
      <c r="AA569" s="226"/>
      <c r="AB569" s="255"/>
      <c r="AC569" s="1"/>
      <c r="AD569" s="15"/>
      <c r="AE569" s="15" t="str">
        <f>IF(AND(OR(Table1[[#This Row],[Account]]="15030",Table1[[#This Row],[Account]]="15035",Table1[[#This Row],[Account]]="20150"),Table1[[#This Row],[Vendor ID]]=""),1,"")</f>
        <v/>
      </c>
      <c r="AF569" s="15"/>
      <c r="AG569" s="15"/>
      <c r="AH569" s="15"/>
      <c r="AI569" s="46" t="str">
        <f>IF(Table1[[#This Row],[Posting Date]]&lt;&gt;"","GJ-"&amp;CountryID,"")</f>
        <v/>
      </c>
      <c r="AJ569" s="59" t="str">
        <f>IF(Table1[[#This Row],[Posting Date]]&lt;&gt;"",Table1[[#This Row],[Posting Date]],"")</f>
        <v/>
      </c>
      <c r="AK569" s="46"/>
      <c r="AL569" s="46" t="str">
        <f>IF(Table1[[#This Row],[Description]]&lt;&gt;"",Table1[[#This Row],[Description]],"")</f>
        <v/>
      </c>
      <c r="AM569" s="46" t="str">
        <f>IF(Table1[[#This Row],[Posting Date]]&lt;&gt;"",Table1[[#This Row],[Reference Number]],"")</f>
        <v/>
      </c>
      <c r="AN569" s="46" t="str">
        <f>TRIM(Table1[[#This Row],[Line '#]])</f>
        <v/>
      </c>
      <c r="AO569" s="46" t="str">
        <f>TRIM(Table1[[#This Row],[Account]])</f>
        <v/>
      </c>
      <c r="AP569" s="46" t="str">
        <f>IF(Table1[[#This Row],[Posting Date]]&lt;&gt;"",$D$5,"")</f>
        <v/>
      </c>
      <c r="AQ569" s="46" t="str">
        <f>TRIM(Table1[[#This Row],[Departments-Prgrams]])</f>
        <v/>
      </c>
      <c r="AR569" s="46" t="str">
        <f>TRIM(Table1[[#This Row],[Grant]])</f>
        <v/>
      </c>
      <c r="AS569" s="46" t="str">
        <f>TRIM(Table1[[#This Row],[Staff ID]])</f>
        <v/>
      </c>
      <c r="AT569" s="46" t="str">
        <f>IF(TRIM(Table1[[#This Row],[Budget Code]])=0,"",TRIM(Table1[[#This Row],[Budget Code]]))</f>
        <v/>
      </c>
      <c r="AU569" s="46" t="str">
        <f>IF(Table1[[#This Row],[Line Description]]&lt;&gt;"",Table1[[#This Row],[Line Description]],"")</f>
        <v/>
      </c>
      <c r="AV569" s="46" t="str">
        <f>IF(Table1[[#This Row],[Cur_Amount Debit]]&gt;0,ROUND(Table1[[#This Row],[Cur_Amount Debit]],2),"")</f>
        <v/>
      </c>
      <c r="AW569" s="46" t="str">
        <f>IF(Table1[[#This Row],[Cur_Amount Credit]]&gt;0,ROUND(Table1[[#This Row],[Cur_Amount Credit]],2),"")</f>
        <v/>
      </c>
      <c r="AX569" s="46" t="str">
        <f>LEFT(Table1[[#This Row],[Cur]],3)</f>
        <v/>
      </c>
      <c r="AY569" s="59"/>
      <c r="AZ569" s="46"/>
      <c r="BA569" s="46" t="str">
        <f>IF(Table1[[#This Row],[Cur]]&lt;&gt;"",IF(Table1[[#This Row],[Cur]]="USD","",ExchangeRate),"")</f>
        <v/>
      </c>
      <c r="BB569" s="46" t="str">
        <f>IF(Table1[[#This Row],[Grant]]&lt;&gt;"",VLOOKUP(Table1[[#This Row],[Grant]],Grants!B:D,3),"")</f>
        <v/>
      </c>
      <c r="BC569" s="46" t="str">
        <f>TRIM(Table1[[#This Row],[Vendor ID]])</f>
        <v/>
      </c>
      <c r="BD569">
        <f>IF(Table1[[#This Row],[Reference Number]]=Q568,BD568,BD568+1)</f>
        <v>0</v>
      </c>
    </row>
    <row r="570" spans="1:56" ht="11.25" customHeight="1" x14ac:dyDescent="0.25">
      <c r="A570" s="1"/>
      <c r="B570" s="88" t="str">
        <f>IF(Table1[[#This Row],[Posting Date]]&lt;&gt;"",IF(Table1[[#This Row],[Reference Number]]=Q569,B569+1,1),"")</f>
        <v/>
      </c>
      <c r="C570" s="61"/>
      <c r="D570" s="61"/>
      <c r="E570" s="138"/>
      <c r="F570" s="141" t="str">
        <f>IFERROR(IF(VLOOKUP(Table1[[#This Row],[Budget Code Description]],Dimentions!$X$6:$AC$139,2,FALSE)="","",VLOOKUP(Table1[[#This Row],[Budget Code Description]],Dimentions!$X$6:$AC$139,2,FALSE)),"")</f>
        <v/>
      </c>
      <c r="G570" s="141"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1" t="str">
        <f>IFERROR(VLOOKUP(Table1[[#This Row],[Budget Code Description]],Table6[#All],8,FALSE),"")</f>
        <v/>
      </c>
      <c r="L570" s="63"/>
      <c r="M570" s="65" t="str">
        <f>IFERROR(VLOOKUP(Table1[[#This Row],[Staff ID]],Table2[],2,FALSE),"")</f>
        <v/>
      </c>
      <c r="N570" s="209" t="str">
        <f>IFERROR(IF(VLOOKUP(Table1[[#This Row],[Budget Code Description]],Dimentions!$X$6:$AC$134,4,FALSE)="","",VLOOKUP(Table1[[#This Row],[Budget Code Description]],Dimentions!$X$6:$AC$134,4,FALSE)),"")</f>
        <v/>
      </c>
      <c r="O570" s="65" t="str">
        <f>IFERROR(VLOOKUP(Table1[[#This Row],[Vendor ID]],Table549[],2,FALSE),"")</f>
        <v/>
      </c>
      <c r="P570" s="63"/>
      <c r="Q570" s="141" t="str">
        <f>IF(Table1[[#This Row],[Posting Date]]&lt;&gt;"",$D$9,"")</f>
        <v/>
      </c>
      <c r="R570" s="157" t="str">
        <f>IF(Table1[[#This Row],[Posting Date]]&lt;&gt;"",$D$10,"")</f>
        <v/>
      </c>
      <c r="S570" s="66"/>
      <c r="T570" s="63"/>
      <c r="U570" s="67"/>
      <c r="V570" s="67"/>
      <c r="W570" s="67" t="str">
        <f t="shared" si="13"/>
        <v/>
      </c>
      <c r="X570" s="159" t="str">
        <f>IF(E570="","",(IF(Table1[[#This Row],[Cur]]="USD",Table1[[#This Row],[Cur_Amount Debit]],Table1[[#This Row],[Cur_Amount Debit]]/Table1[[#This Row],[Exchange Rate]])))</f>
        <v/>
      </c>
      <c r="Y570" s="159" t="str">
        <f>IF(E570="","",(IF(Table1[[#This Row],[Cur]]="USD",Table1[[#This Row],[Cur_Amount Credit]],Table1[[#This Row],[Cur_Amount Credit]]/ExchangeRate)))</f>
        <v/>
      </c>
      <c r="Z570" s="201" t="str">
        <f>IF(E570="","",(Table1[[#This Row],[Debit USD]]-Table1[[#This Row],[Credit USD]]))</f>
        <v/>
      </c>
      <c r="AA570" s="226"/>
      <c r="AB570" s="255"/>
      <c r="AC570" s="1"/>
      <c r="AD570" s="15"/>
      <c r="AE570" s="15" t="str">
        <f>IF(AND(OR(Table1[[#This Row],[Account]]="15030",Table1[[#This Row],[Account]]="15035",Table1[[#This Row],[Account]]="20150"),Table1[[#This Row],[Vendor ID]]=""),1,"")</f>
        <v/>
      </c>
      <c r="AF570" s="15"/>
      <c r="AG570" s="15"/>
      <c r="AH570" s="15"/>
      <c r="AI570" s="46" t="str">
        <f>IF(Table1[[#This Row],[Posting Date]]&lt;&gt;"","GJ-"&amp;CountryID,"")</f>
        <v/>
      </c>
      <c r="AJ570" s="59" t="str">
        <f>IF(Table1[[#This Row],[Posting Date]]&lt;&gt;"",Table1[[#This Row],[Posting Date]],"")</f>
        <v/>
      </c>
      <c r="AK570" s="46"/>
      <c r="AL570" s="46" t="str">
        <f>IF(Table1[[#This Row],[Description]]&lt;&gt;"",Table1[[#This Row],[Description]],"")</f>
        <v/>
      </c>
      <c r="AM570" s="46" t="str">
        <f>IF(Table1[[#This Row],[Posting Date]]&lt;&gt;"",Table1[[#This Row],[Reference Number]],"")</f>
        <v/>
      </c>
      <c r="AN570" s="46" t="str">
        <f>TRIM(Table1[[#This Row],[Line '#]])</f>
        <v/>
      </c>
      <c r="AO570" s="46" t="str">
        <f>TRIM(Table1[[#This Row],[Account]])</f>
        <v/>
      </c>
      <c r="AP570" s="46" t="str">
        <f>IF(Table1[[#This Row],[Posting Date]]&lt;&gt;"",$D$5,"")</f>
        <v/>
      </c>
      <c r="AQ570" s="46" t="str">
        <f>TRIM(Table1[[#This Row],[Departments-Prgrams]])</f>
        <v/>
      </c>
      <c r="AR570" s="46" t="str">
        <f>TRIM(Table1[[#This Row],[Grant]])</f>
        <v/>
      </c>
      <c r="AS570" s="46" t="str">
        <f>TRIM(Table1[[#This Row],[Staff ID]])</f>
        <v/>
      </c>
      <c r="AT570" s="46" t="str">
        <f>IF(TRIM(Table1[[#This Row],[Budget Code]])=0,"",TRIM(Table1[[#This Row],[Budget Code]]))</f>
        <v/>
      </c>
      <c r="AU570" s="46" t="str">
        <f>IF(Table1[[#This Row],[Line Description]]&lt;&gt;"",Table1[[#This Row],[Line Description]],"")</f>
        <v/>
      </c>
      <c r="AV570" s="46" t="str">
        <f>IF(Table1[[#This Row],[Cur_Amount Debit]]&gt;0,ROUND(Table1[[#This Row],[Cur_Amount Debit]],2),"")</f>
        <v/>
      </c>
      <c r="AW570" s="46" t="str">
        <f>IF(Table1[[#This Row],[Cur_Amount Credit]]&gt;0,ROUND(Table1[[#This Row],[Cur_Amount Credit]],2),"")</f>
        <v/>
      </c>
      <c r="AX570" s="46" t="str">
        <f>LEFT(Table1[[#This Row],[Cur]],3)</f>
        <v/>
      </c>
      <c r="AY570" s="59"/>
      <c r="AZ570" s="46"/>
      <c r="BA570" s="46" t="str">
        <f>IF(Table1[[#This Row],[Cur]]&lt;&gt;"",IF(Table1[[#This Row],[Cur]]="USD","",ExchangeRate),"")</f>
        <v/>
      </c>
      <c r="BB570" s="46" t="str">
        <f>IF(Table1[[#This Row],[Grant]]&lt;&gt;"",VLOOKUP(Table1[[#This Row],[Grant]],Grants!B:D,3),"")</f>
        <v/>
      </c>
      <c r="BC570" s="46" t="str">
        <f>TRIM(Table1[[#This Row],[Vendor ID]])</f>
        <v/>
      </c>
      <c r="BD570">
        <f>IF(Table1[[#This Row],[Reference Number]]=Q569,BD569,BD569+1)</f>
        <v>0</v>
      </c>
    </row>
    <row r="571" spans="1:56" ht="11.25" customHeight="1" x14ac:dyDescent="0.25">
      <c r="A571" s="1"/>
      <c r="B571" s="88" t="str">
        <f>IF(Table1[[#This Row],[Posting Date]]&lt;&gt;"",IF(Table1[[#This Row],[Reference Number]]=Q570,B570+1,1),"")</f>
        <v/>
      </c>
      <c r="C571" s="61"/>
      <c r="D571" s="61"/>
      <c r="E571" s="138"/>
      <c r="F571" s="141" t="str">
        <f>IFERROR(IF(VLOOKUP(Table1[[#This Row],[Budget Code Description]],Dimentions!$X$6:$AC$139,2,FALSE)="","",VLOOKUP(Table1[[#This Row],[Budget Code Description]],Dimentions!$X$6:$AC$139,2,FALSE)),"")</f>
        <v/>
      </c>
      <c r="G571" s="141"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1" t="str">
        <f>IFERROR(VLOOKUP(Table1[[#This Row],[Budget Code Description]],Table6[#All],8,FALSE),"")</f>
        <v/>
      </c>
      <c r="L571" s="63"/>
      <c r="M571" s="65" t="str">
        <f>IFERROR(VLOOKUP(Table1[[#This Row],[Staff ID]],Table2[],2,FALSE),"")</f>
        <v/>
      </c>
      <c r="N571" s="209" t="str">
        <f>IFERROR(IF(VLOOKUP(Table1[[#This Row],[Budget Code Description]],Dimentions!$X$6:$AC$134,4,FALSE)="","",VLOOKUP(Table1[[#This Row],[Budget Code Description]],Dimentions!$X$6:$AC$134,4,FALSE)),"")</f>
        <v/>
      </c>
      <c r="O571" s="65" t="str">
        <f>IFERROR(VLOOKUP(Table1[[#This Row],[Vendor ID]],Table549[],2,FALSE),"")</f>
        <v/>
      </c>
      <c r="P571" s="63"/>
      <c r="Q571" s="141" t="str">
        <f>IF(Table1[[#This Row],[Posting Date]]&lt;&gt;"",$D$9,"")</f>
        <v/>
      </c>
      <c r="R571" s="157" t="str">
        <f>IF(Table1[[#This Row],[Posting Date]]&lt;&gt;"",$D$10,"")</f>
        <v/>
      </c>
      <c r="S571" s="66"/>
      <c r="T571" s="63"/>
      <c r="U571" s="67"/>
      <c r="V571" s="67"/>
      <c r="W571" s="67" t="str">
        <f t="shared" si="13"/>
        <v/>
      </c>
      <c r="X571" s="159" t="str">
        <f>IF(E571="","",(IF(Table1[[#This Row],[Cur]]="USD",Table1[[#This Row],[Cur_Amount Debit]],Table1[[#This Row],[Cur_Amount Debit]]/Table1[[#This Row],[Exchange Rate]])))</f>
        <v/>
      </c>
      <c r="Y571" s="159" t="str">
        <f>IF(E571="","",(IF(Table1[[#This Row],[Cur]]="USD",Table1[[#This Row],[Cur_Amount Credit]],Table1[[#This Row],[Cur_Amount Credit]]/ExchangeRate)))</f>
        <v/>
      </c>
      <c r="Z571" s="201" t="str">
        <f>IF(E571="","",(Table1[[#This Row],[Debit USD]]-Table1[[#This Row],[Credit USD]]))</f>
        <v/>
      </c>
      <c r="AA571" s="226"/>
      <c r="AB571" s="255"/>
      <c r="AC571" s="1"/>
      <c r="AD571" s="15"/>
      <c r="AE571" s="15" t="str">
        <f>IF(AND(OR(Table1[[#This Row],[Account]]="15030",Table1[[#This Row],[Account]]="15035",Table1[[#This Row],[Account]]="20150"),Table1[[#This Row],[Vendor ID]]=""),1,"")</f>
        <v/>
      </c>
      <c r="AF571" s="15"/>
      <c r="AG571" s="15"/>
      <c r="AH571" s="15"/>
      <c r="AI571" s="46" t="str">
        <f>IF(Table1[[#This Row],[Posting Date]]&lt;&gt;"","GJ-"&amp;CountryID,"")</f>
        <v/>
      </c>
      <c r="AJ571" s="59" t="str">
        <f>IF(Table1[[#This Row],[Posting Date]]&lt;&gt;"",Table1[[#This Row],[Posting Date]],"")</f>
        <v/>
      </c>
      <c r="AK571" s="46"/>
      <c r="AL571" s="46" t="str">
        <f>IF(Table1[[#This Row],[Description]]&lt;&gt;"",Table1[[#This Row],[Description]],"")</f>
        <v/>
      </c>
      <c r="AM571" s="46" t="str">
        <f>IF(Table1[[#This Row],[Posting Date]]&lt;&gt;"",Table1[[#This Row],[Reference Number]],"")</f>
        <v/>
      </c>
      <c r="AN571" s="46" t="str">
        <f>TRIM(Table1[[#This Row],[Line '#]])</f>
        <v/>
      </c>
      <c r="AO571" s="46" t="str">
        <f>TRIM(Table1[[#This Row],[Account]])</f>
        <v/>
      </c>
      <c r="AP571" s="46" t="str">
        <f>IF(Table1[[#This Row],[Posting Date]]&lt;&gt;"",$D$5,"")</f>
        <v/>
      </c>
      <c r="AQ571" s="46" t="str">
        <f>TRIM(Table1[[#This Row],[Departments-Prgrams]])</f>
        <v/>
      </c>
      <c r="AR571" s="46" t="str">
        <f>TRIM(Table1[[#This Row],[Grant]])</f>
        <v/>
      </c>
      <c r="AS571" s="46" t="str">
        <f>TRIM(Table1[[#This Row],[Staff ID]])</f>
        <v/>
      </c>
      <c r="AT571" s="46" t="str">
        <f>IF(TRIM(Table1[[#This Row],[Budget Code]])=0,"",TRIM(Table1[[#This Row],[Budget Code]]))</f>
        <v/>
      </c>
      <c r="AU571" s="46" t="str">
        <f>IF(Table1[[#This Row],[Line Description]]&lt;&gt;"",Table1[[#This Row],[Line Description]],"")</f>
        <v/>
      </c>
      <c r="AV571" s="46" t="str">
        <f>IF(Table1[[#This Row],[Cur_Amount Debit]]&gt;0,ROUND(Table1[[#This Row],[Cur_Amount Debit]],2),"")</f>
        <v/>
      </c>
      <c r="AW571" s="46" t="str">
        <f>IF(Table1[[#This Row],[Cur_Amount Credit]]&gt;0,ROUND(Table1[[#This Row],[Cur_Amount Credit]],2),"")</f>
        <v/>
      </c>
      <c r="AX571" s="46" t="str">
        <f>LEFT(Table1[[#This Row],[Cur]],3)</f>
        <v/>
      </c>
      <c r="AY571" s="59"/>
      <c r="AZ571" s="46"/>
      <c r="BA571" s="46" t="str">
        <f>IF(Table1[[#This Row],[Cur]]&lt;&gt;"",IF(Table1[[#This Row],[Cur]]="USD","",ExchangeRate),"")</f>
        <v/>
      </c>
      <c r="BB571" s="46" t="str">
        <f>IF(Table1[[#This Row],[Grant]]&lt;&gt;"",VLOOKUP(Table1[[#This Row],[Grant]],Grants!B:D,3),"")</f>
        <v/>
      </c>
      <c r="BC571" s="46" t="str">
        <f>TRIM(Table1[[#This Row],[Vendor ID]])</f>
        <v/>
      </c>
      <c r="BD571">
        <f>IF(Table1[[#This Row],[Reference Number]]=Q570,BD570,BD570+1)</f>
        <v>0</v>
      </c>
    </row>
    <row r="572" spans="1:56" ht="11.25" customHeight="1" x14ac:dyDescent="0.25">
      <c r="A572" s="1"/>
      <c r="B572" s="88" t="str">
        <f>IF(Table1[[#This Row],[Posting Date]]&lt;&gt;"",IF(Table1[[#This Row],[Reference Number]]=Q571,B571+1,1),"")</f>
        <v/>
      </c>
      <c r="C572" s="61"/>
      <c r="D572" s="61"/>
      <c r="E572" s="138"/>
      <c r="F572" s="141" t="str">
        <f>IFERROR(IF(VLOOKUP(Table1[[#This Row],[Budget Code Description]],Dimentions!$X$6:$AC$139,2,FALSE)="","",VLOOKUP(Table1[[#This Row],[Budget Code Description]],Dimentions!$X$6:$AC$139,2,FALSE)),"")</f>
        <v/>
      </c>
      <c r="G572" s="141"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1" t="str">
        <f>IFERROR(VLOOKUP(Table1[[#This Row],[Budget Code Description]],Table6[#All],8,FALSE),"")</f>
        <v/>
      </c>
      <c r="L572" s="63"/>
      <c r="M572" s="65" t="str">
        <f>IFERROR(VLOOKUP(Table1[[#This Row],[Staff ID]],Table2[],2,FALSE),"")</f>
        <v/>
      </c>
      <c r="N572" s="209" t="str">
        <f>IFERROR(IF(VLOOKUP(Table1[[#This Row],[Budget Code Description]],Dimentions!$X$6:$AC$134,4,FALSE)="","",VLOOKUP(Table1[[#This Row],[Budget Code Description]],Dimentions!$X$6:$AC$134,4,FALSE)),"")</f>
        <v/>
      </c>
      <c r="O572" s="65" t="str">
        <f>IFERROR(VLOOKUP(Table1[[#This Row],[Vendor ID]],Table549[],2,FALSE),"")</f>
        <v/>
      </c>
      <c r="P572" s="63"/>
      <c r="Q572" s="141" t="str">
        <f>IF(Table1[[#This Row],[Posting Date]]&lt;&gt;"",$D$9,"")</f>
        <v/>
      </c>
      <c r="R572" s="157" t="str">
        <f>IF(Table1[[#This Row],[Posting Date]]&lt;&gt;"",$D$10,"")</f>
        <v/>
      </c>
      <c r="S572" s="66"/>
      <c r="T572" s="63"/>
      <c r="U572" s="67"/>
      <c r="V572" s="67"/>
      <c r="W572" s="67" t="str">
        <f t="shared" si="13"/>
        <v/>
      </c>
      <c r="X572" s="159" t="str">
        <f>IF(E572="","",(IF(Table1[[#This Row],[Cur]]="USD",Table1[[#This Row],[Cur_Amount Debit]],Table1[[#This Row],[Cur_Amount Debit]]/Table1[[#This Row],[Exchange Rate]])))</f>
        <v/>
      </c>
      <c r="Y572" s="159" t="str">
        <f>IF(E572="","",(IF(Table1[[#This Row],[Cur]]="USD",Table1[[#This Row],[Cur_Amount Credit]],Table1[[#This Row],[Cur_Amount Credit]]/ExchangeRate)))</f>
        <v/>
      </c>
      <c r="Z572" s="201" t="str">
        <f>IF(E572="","",(Table1[[#This Row],[Debit USD]]-Table1[[#This Row],[Credit USD]]))</f>
        <v/>
      </c>
      <c r="AA572" s="226"/>
      <c r="AB572" s="255"/>
      <c r="AC572" s="1"/>
      <c r="AD572" s="15"/>
      <c r="AE572" s="15" t="str">
        <f>IF(AND(OR(Table1[[#This Row],[Account]]="15030",Table1[[#This Row],[Account]]="15035",Table1[[#This Row],[Account]]="20150"),Table1[[#This Row],[Vendor ID]]=""),1,"")</f>
        <v/>
      </c>
      <c r="AF572" s="15"/>
      <c r="AG572" s="15"/>
      <c r="AH572" s="15"/>
      <c r="AI572" s="46" t="str">
        <f>IF(Table1[[#This Row],[Posting Date]]&lt;&gt;"","GJ-"&amp;CountryID,"")</f>
        <v/>
      </c>
      <c r="AJ572" s="59" t="str">
        <f>IF(Table1[[#This Row],[Posting Date]]&lt;&gt;"",Table1[[#This Row],[Posting Date]],"")</f>
        <v/>
      </c>
      <c r="AK572" s="46"/>
      <c r="AL572" s="46" t="str">
        <f>IF(Table1[[#This Row],[Description]]&lt;&gt;"",Table1[[#This Row],[Description]],"")</f>
        <v/>
      </c>
      <c r="AM572" s="46" t="str">
        <f>IF(Table1[[#This Row],[Posting Date]]&lt;&gt;"",Table1[[#This Row],[Reference Number]],"")</f>
        <v/>
      </c>
      <c r="AN572" s="46" t="str">
        <f>TRIM(Table1[[#This Row],[Line '#]])</f>
        <v/>
      </c>
      <c r="AO572" s="46" t="str">
        <f>TRIM(Table1[[#This Row],[Account]])</f>
        <v/>
      </c>
      <c r="AP572" s="46" t="str">
        <f>IF(Table1[[#This Row],[Posting Date]]&lt;&gt;"",$D$5,"")</f>
        <v/>
      </c>
      <c r="AQ572" s="46" t="str">
        <f>TRIM(Table1[[#This Row],[Departments-Prgrams]])</f>
        <v/>
      </c>
      <c r="AR572" s="46" t="str">
        <f>TRIM(Table1[[#This Row],[Grant]])</f>
        <v/>
      </c>
      <c r="AS572" s="46" t="str">
        <f>TRIM(Table1[[#This Row],[Staff ID]])</f>
        <v/>
      </c>
      <c r="AT572" s="46" t="str">
        <f>IF(TRIM(Table1[[#This Row],[Budget Code]])=0,"",TRIM(Table1[[#This Row],[Budget Code]]))</f>
        <v/>
      </c>
      <c r="AU572" s="46" t="str">
        <f>IF(Table1[[#This Row],[Line Description]]&lt;&gt;"",Table1[[#This Row],[Line Description]],"")</f>
        <v/>
      </c>
      <c r="AV572" s="46" t="str">
        <f>IF(Table1[[#This Row],[Cur_Amount Debit]]&gt;0,ROUND(Table1[[#This Row],[Cur_Amount Debit]],2),"")</f>
        <v/>
      </c>
      <c r="AW572" s="46" t="str">
        <f>IF(Table1[[#This Row],[Cur_Amount Credit]]&gt;0,ROUND(Table1[[#This Row],[Cur_Amount Credit]],2),"")</f>
        <v/>
      </c>
      <c r="AX572" s="46" t="str">
        <f>LEFT(Table1[[#This Row],[Cur]],3)</f>
        <v/>
      </c>
      <c r="AY572" s="59"/>
      <c r="AZ572" s="46"/>
      <c r="BA572" s="46" t="str">
        <f>IF(Table1[[#This Row],[Cur]]&lt;&gt;"",IF(Table1[[#This Row],[Cur]]="USD","",ExchangeRate),"")</f>
        <v/>
      </c>
      <c r="BB572" s="46" t="str">
        <f>IF(Table1[[#This Row],[Grant]]&lt;&gt;"",VLOOKUP(Table1[[#This Row],[Grant]],Grants!B:D,3),"")</f>
        <v/>
      </c>
      <c r="BC572" s="46" t="str">
        <f>TRIM(Table1[[#This Row],[Vendor ID]])</f>
        <v/>
      </c>
      <c r="BD572">
        <f>IF(Table1[[#This Row],[Reference Number]]=Q571,BD571,BD571+1)</f>
        <v>0</v>
      </c>
    </row>
    <row r="573" spans="1:56" ht="11.25" customHeight="1" x14ac:dyDescent="0.25">
      <c r="A573" s="1"/>
      <c r="B573" s="88" t="str">
        <f>IF(Table1[[#This Row],[Posting Date]]&lt;&gt;"",IF(Table1[[#This Row],[Reference Number]]=Q572,B572+1,1),"")</f>
        <v/>
      </c>
      <c r="C573" s="61"/>
      <c r="D573" s="61"/>
      <c r="E573" s="138"/>
      <c r="F573" s="141" t="str">
        <f>IFERROR(IF(VLOOKUP(Table1[[#This Row],[Budget Code Description]],Dimentions!$X$6:$AC$139,2,FALSE)="","",VLOOKUP(Table1[[#This Row],[Budget Code Description]],Dimentions!$X$6:$AC$139,2,FALSE)),"")</f>
        <v/>
      </c>
      <c r="G573" s="141"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1" t="str">
        <f>IFERROR(VLOOKUP(Table1[[#This Row],[Budget Code Description]],Table6[#All],8,FALSE),"")</f>
        <v/>
      </c>
      <c r="L573" s="63"/>
      <c r="M573" s="65" t="str">
        <f>IFERROR(VLOOKUP(Table1[[#This Row],[Staff ID]],Table2[],2,FALSE),"")</f>
        <v/>
      </c>
      <c r="N573" s="209" t="str">
        <f>IFERROR(IF(VLOOKUP(Table1[[#This Row],[Budget Code Description]],Dimentions!$X$6:$AC$134,4,FALSE)="","",VLOOKUP(Table1[[#This Row],[Budget Code Description]],Dimentions!$X$6:$AC$134,4,FALSE)),"")</f>
        <v/>
      </c>
      <c r="O573" s="65" t="str">
        <f>IFERROR(VLOOKUP(Table1[[#This Row],[Vendor ID]],Table549[],2,FALSE),"")</f>
        <v/>
      </c>
      <c r="P573" s="63"/>
      <c r="Q573" s="141" t="str">
        <f>IF(Table1[[#This Row],[Posting Date]]&lt;&gt;"",$D$9,"")</f>
        <v/>
      </c>
      <c r="R573" s="157" t="str">
        <f>IF(Table1[[#This Row],[Posting Date]]&lt;&gt;"",$D$10,"")</f>
        <v/>
      </c>
      <c r="S573" s="66"/>
      <c r="T573" s="63"/>
      <c r="U573" s="67"/>
      <c r="V573" s="67"/>
      <c r="W573" s="67" t="str">
        <f t="shared" si="13"/>
        <v/>
      </c>
      <c r="X573" s="159" t="str">
        <f>IF(E573="","",(IF(Table1[[#This Row],[Cur]]="USD",Table1[[#This Row],[Cur_Amount Debit]],Table1[[#This Row],[Cur_Amount Debit]]/Table1[[#This Row],[Exchange Rate]])))</f>
        <v/>
      </c>
      <c r="Y573" s="159" t="str">
        <f>IF(E573="","",(IF(Table1[[#This Row],[Cur]]="USD",Table1[[#This Row],[Cur_Amount Credit]],Table1[[#This Row],[Cur_Amount Credit]]/ExchangeRate)))</f>
        <v/>
      </c>
      <c r="Z573" s="201" t="str">
        <f>IF(E573="","",(Table1[[#This Row],[Debit USD]]-Table1[[#This Row],[Credit USD]]))</f>
        <v/>
      </c>
      <c r="AA573" s="226"/>
      <c r="AB573" s="255"/>
      <c r="AC573" s="1"/>
      <c r="AD573" s="15"/>
      <c r="AE573" s="15" t="str">
        <f>IF(AND(OR(Table1[[#This Row],[Account]]="15030",Table1[[#This Row],[Account]]="15035",Table1[[#This Row],[Account]]="20150"),Table1[[#This Row],[Vendor ID]]=""),1,"")</f>
        <v/>
      </c>
      <c r="AF573" s="15"/>
      <c r="AG573" s="15"/>
      <c r="AH573" s="15"/>
      <c r="AI573" s="46" t="str">
        <f>IF(Table1[[#This Row],[Posting Date]]&lt;&gt;"","GJ-"&amp;CountryID,"")</f>
        <v/>
      </c>
      <c r="AJ573" s="59" t="str">
        <f>IF(Table1[[#This Row],[Posting Date]]&lt;&gt;"",Table1[[#This Row],[Posting Date]],"")</f>
        <v/>
      </c>
      <c r="AK573" s="46"/>
      <c r="AL573" s="46" t="str">
        <f>IF(Table1[[#This Row],[Description]]&lt;&gt;"",Table1[[#This Row],[Description]],"")</f>
        <v/>
      </c>
      <c r="AM573" s="46" t="str">
        <f>IF(Table1[[#This Row],[Posting Date]]&lt;&gt;"",Table1[[#This Row],[Reference Number]],"")</f>
        <v/>
      </c>
      <c r="AN573" s="46" t="str">
        <f>TRIM(Table1[[#This Row],[Line '#]])</f>
        <v/>
      </c>
      <c r="AO573" s="46" t="str">
        <f>TRIM(Table1[[#This Row],[Account]])</f>
        <v/>
      </c>
      <c r="AP573" s="46" t="str">
        <f>IF(Table1[[#This Row],[Posting Date]]&lt;&gt;"",$D$5,"")</f>
        <v/>
      </c>
      <c r="AQ573" s="46" t="str">
        <f>TRIM(Table1[[#This Row],[Departments-Prgrams]])</f>
        <v/>
      </c>
      <c r="AR573" s="46" t="str">
        <f>TRIM(Table1[[#This Row],[Grant]])</f>
        <v/>
      </c>
      <c r="AS573" s="46" t="str">
        <f>TRIM(Table1[[#This Row],[Staff ID]])</f>
        <v/>
      </c>
      <c r="AT573" s="46" t="str">
        <f>IF(TRIM(Table1[[#This Row],[Budget Code]])=0,"",TRIM(Table1[[#This Row],[Budget Code]]))</f>
        <v/>
      </c>
      <c r="AU573" s="46" t="str">
        <f>IF(Table1[[#This Row],[Line Description]]&lt;&gt;"",Table1[[#This Row],[Line Description]],"")</f>
        <v/>
      </c>
      <c r="AV573" s="46" t="str">
        <f>IF(Table1[[#This Row],[Cur_Amount Debit]]&gt;0,ROUND(Table1[[#This Row],[Cur_Amount Debit]],2),"")</f>
        <v/>
      </c>
      <c r="AW573" s="46" t="str">
        <f>IF(Table1[[#This Row],[Cur_Amount Credit]]&gt;0,ROUND(Table1[[#This Row],[Cur_Amount Credit]],2),"")</f>
        <v/>
      </c>
      <c r="AX573" s="46" t="str">
        <f>LEFT(Table1[[#This Row],[Cur]],3)</f>
        <v/>
      </c>
      <c r="AY573" s="59"/>
      <c r="AZ573" s="46"/>
      <c r="BA573" s="46" t="str">
        <f>IF(Table1[[#This Row],[Cur]]&lt;&gt;"",IF(Table1[[#This Row],[Cur]]="USD","",ExchangeRate),"")</f>
        <v/>
      </c>
      <c r="BB573" s="46" t="str">
        <f>IF(Table1[[#This Row],[Grant]]&lt;&gt;"",VLOOKUP(Table1[[#This Row],[Grant]],Grants!B:D,3),"")</f>
        <v/>
      </c>
      <c r="BC573" s="46" t="str">
        <f>TRIM(Table1[[#This Row],[Vendor ID]])</f>
        <v/>
      </c>
      <c r="BD573">
        <f>IF(Table1[[#This Row],[Reference Number]]=Q572,BD572,BD572+1)</f>
        <v>0</v>
      </c>
    </row>
    <row r="574" spans="1:56" ht="11.25" customHeight="1" x14ac:dyDescent="0.25">
      <c r="A574" s="1"/>
      <c r="B574" s="88" t="str">
        <f>IF(Table1[[#This Row],[Posting Date]]&lt;&gt;"",IF(Table1[[#This Row],[Reference Number]]=Q573,B573+1,1),"")</f>
        <v/>
      </c>
      <c r="C574" s="61"/>
      <c r="D574" s="61"/>
      <c r="E574" s="138"/>
      <c r="F574" s="141" t="str">
        <f>IFERROR(IF(VLOOKUP(Table1[[#This Row],[Budget Code Description]],Dimentions!$X$6:$AC$139,2,FALSE)="","",VLOOKUP(Table1[[#This Row],[Budget Code Description]],Dimentions!$X$6:$AC$139,2,FALSE)),"")</f>
        <v/>
      </c>
      <c r="G574" s="141"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1" t="str">
        <f>IFERROR(VLOOKUP(Table1[[#This Row],[Budget Code Description]],Table6[#All],8,FALSE),"")</f>
        <v/>
      </c>
      <c r="L574" s="63"/>
      <c r="M574" s="65" t="str">
        <f>IFERROR(VLOOKUP(Table1[[#This Row],[Staff ID]],Table2[],2,FALSE),"")</f>
        <v/>
      </c>
      <c r="N574" s="209" t="str">
        <f>IFERROR(IF(VLOOKUP(Table1[[#This Row],[Budget Code Description]],Dimentions!$X$6:$AC$134,4,FALSE)="","",VLOOKUP(Table1[[#This Row],[Budget Code Description]],Dimentions!$X$6:$AC$134,4,FALSE)),"")</f>
        <v/>
      </c>
      <c r="O574" s="65" t="str">
        <f>IFERROR(VLOOKUP(Table1[[#This Row],[Vendor ID]],Table549[],2,FALSE),"")</f>
        <v/>
      </c>
      <c r="P574" s="63"/>
      <c r="Q574" s="141" t="str">
        <f>IF(Table1[[#This Row],[Posting Date]]&lt;&gt;"",$D$9,"")</f>
        <v/>
      </c>
      <c r="R574" s="157" t="str">
        <f>IF(Table1[[#This Row],[Posting Date]]&lt;&gt;"",$D$10,"")</f>
        <v/>
      </c>
      <c r="S574" s="66"/>
      <c r="T574" s="63"/>
      <c r="U574" s="67"/>
      <c r="V574" s="67"/>
      <c r="W574" s="67" t="str">
        <f t="shared" si="13"/>
        <v/>
      </c>
      <c r="X574" s="159" t="str">
        <f>IF(E574="","",(IF(Table1[[#This Row],[Cur]]="USD",Table1[[#This Row],[Cur_Amount Debit]],Table1[[#This Row],[Cur_Amount Debit]]/Table1[[#This Row],[Exchange Rate]])))</f>
        <v/>
      </c>
      <c r="Y574" s="159" t="str">
        <f>IF(E574="","",(IF(Table1[[#This Row],[Cur]]="USD",Table1[[#This Row],[Cur_Amount Credit]],Table1[[#This Row],[Cur_Amount Credit]]/ExchangeRate)))</f>
        <v/>
      </c>
      <c r="Z574" s="201" t="str">
        <f>IF(E574="","",(Table1[[#This Row],[Debit USD]]-Table1[[#This Row],[Credit USD]]))</f>
        <v/>
      </c>
      <c r="AA574" s="226"/>
      <c r="AB574" s="255"/>
      <c r="AC574" s="1"/>
      <c r="AD574" s="15"/>
      <c r="AE574" s="15" t="str">
        <f>IF(AND(OR(Table1[[#This Row],[Account]]="15030",Table1[[#This Row],[Account]]="15035",Table1[[#This Row],[Account]]="20150"),Table1[[#This Row],[Vendor ID]]=""),1,"")</f>
        <v/>
      </c>
      <c r="AF574" s="15"/>
      <c r="AG574" s="15"/>
      <c r="AH574" s="15"/>
      <c r="AI574" s="46" t="str">
        <f>IF(Table1[[#This Row],[Posting Date]]&lt;&gt;"","GJ-"&amp;CountryID,"")</f>
        <v/>
      </c>
      <c r="AJ574" s="59" t="str">
        <f>IF(Table1[[#This Row],[Posting Date]]&lt;&gt;"",Table1[[#This Row],[Posting Date]],"")</f>
        <v/>
      </c>
      <c r="AK574" s="46"/>
      <c r="AL574" s="46" t="str">
        <f>IF(Table1[[#This Row],[Description]]&lt;&gt;"",Table1[[#This Row],[Description]],"")</f>
        <v/>
      </c>
      <c r="AM574" s="46" t="str">
        <f>IF(Table1[[#This Row],[Posting Date]]&lt;&gt;"",Table1[[#This Row],[Reference Number]],"")</f>
        <v/>
      </c>
      <c r="AN574" s="46" t="str">
        <f>TRIM(Table1[[#This Row],[Line '#]])</f>
        <v/>
      </c>
      <c r="AO574" s="46" t="str">
        <f>TRIM(Table1[[#This Row],[Account]])</f>
        <v/>
      </c>
      <c r="AP574" s="46" t="str">
        <f>IF(Table1[[#This Row],[Posting Date]]&lt;&gt;"",$D$5,"")</f>
        <v/>
      </c>
      <c r="AQ574" s="46" t="str">
        <f>TRIM(Table1[[#This Row],[Departments-Prgrams]])</f>
        <v/>
      </c>
      <c r="AR574" s="46" t="str">
        <f>TRIM(Table1[[#This Row],[Grant]])</f>
        <v/>
      </c>
      <c r="AS574" s="46" t="str">
        <f>TRIM(Table1[[#This Row],[Staff ID]])</f>
        <v/>
      </c>
      <c r="AT574" s="46" t="str">
        <f>IF(TRIM(Table1[[#This Row],[Budget Code]])=0,"",TRIM(Table1[[#This Row],[Budget Code]]))</f>
        <v/>
      </c>
      <c r="AU574" s="46" t="str">
        <f>IF(Table1[[#This Row],[Line Description]]&lt;&gt;"",Table1[[#This Row],[Line Description]],"")</f>
        <v/>
      </c>
      <c r="AV574" s="46" t="str">
        <f>IF(Table1[[#This Row],[Cur_Amount Debit]]&gt;0,ROUND(Table1[[#This Row],[Cur_Amount Debit]],2),"")</f>
        <v/>
      </c>
      <c r="AW574" s="46" t="str">
        <f>IF(Table1[[#This Row],[Cur_Amount Credit]]&gt;0,ROUND(Table1[[#This Row],[Cur_Amount Credit]],2),"")</f>
        <v/>
      </c>
      <c r="AX574" s="46" t="str">
        <f>LEFT(Table1[[#This Row],[Cur]],3)</f>
        <v/>
      </c>
      <c r="AY574" s="59"/>
      <c r="AZ574" s="46"/>
      <c r="BA574" s="46" t="str">
        <f>IF(Table1[[#This Row],[Cur]]&lt;&gt;"",IF(Table1[[#This Row],[Cur]]="USD","",ExchangeRate),"")</f>
        <v/>
      </c>
      <c r="BB574" s="46" t="str">
        <f>IF(Table1[[#This Row],[Grant]]&lt;&gt;"",VLOOKUP(Table1[[#This Row],[Grant]],Grants!B:D,3),"")</f>
        <v/>
      </c>
      <c r="BC574" s="46" t="str">
        <f>TRIM(Table1[[#This Row],[Vendor ID]])</f>
        <v/>
      </c>
      <c r="BD574">
        <f>IF(Table1[[#This Row],[Reference Number]]=Q573,BD573,BD573+1)</f>
        <v>0</v>
      </c>
    </row>
    <row r="575" spans="1:56" ht="11.25" customHeight="1" x14ac:dyDescent="0.25">
      <c r="A575" s="1"/>
      <c r="B575" s="88" t="str">
        <f>IF(Table1[[#This Row],[Posting Date]]&lt;&gt;"",IF(Table1[[#This Row],[Reference Number]]=Q574,B574+1,1),"")</f>
        <v/>
      </c>
      <c r="C575" s="61"/>
      <c r="D575" s="61"/>
      <c r="E575" s="138"/>
      <c r="F575" s="141" t="str">
        <f>IFERROR(IF(VLOOKUP(Table1[[#This Row],[Budget Code Description]],Dimentions!$X$6:$AC$139,2,FALSE)="","",VLOOKUP(Table1[[#This Row],[Budget Code Description]],Dimentions!$X$6:$AC$139,2,FALSE)),"")</f>
        <v/>
      </c>
      <c r="G575" s="141"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1" t="str">
        <f>IFERROR(VLOOKUP(Table1[[#This Row],[Budget Code Description]],Table6[#All],8,FALSE),"")</f>
        <v/>
      </c>
      <c r="L575" s="63"/>
      <c r="M575" s="65" t="str">
        <f>IFERROR(VLOOKUP(Table1[[#This Row],[Staff ID]],Table2[],2,FALSE),"")</f>
        <v/>
      </c>
      <c r="N575" s="209" t="str">
        <f>IFERROR(IF(VLOOKUP(Table1[[#This Row],[Budget Code Description]],Dimentions!$X$6:$AC$134,4,FALSE)="","",VLOOKUP(Table1[[#This Row],[Budget Code Description]],Dimentions!$X$6:$AC$134,4,FALSE)),"")</f>
        <v/>
      </c>
      <c r="O575" s="65" t="str">
        <f>IFERROR(VLOOKUP(Table1[[#This Row],[Vendor ID]],Table549[],2,FALSE),"")</f>
        <v/>
      </c>
      <c r="P575" s="63"/>
      <c r="Q575" s="141" t="str">
        <f>IF(Table1[[#This Row],[Posting Date]]&lt;&gt;"",$D$9,"")</f>
        <v/>
      </c>
      <c r="R575" s="157" t="str">
        <f>IF(Table1[[#This Row],[Posting Date]]&lt;&gt;"",$D$10,"")</f>
        <v/>
      </c>
      <c r="S575" s="66"/>
      <c r="T575" s="63"/>
      <c r="U575" s="67"/>
      <c r="V575" s="67"/>
      <c r="W575" s="67" t="str">
        <f t="shared" si="13"/>
        <v/>
      </c>
      <c r="X575" s="159" t="str">
        <f>IF(E575="","",(IF(Table1[[#This Row],[Cur]]="USD",Table1[[#This Row],[Cur_Amount Debit]],Table1[[#This Row],[Cur_Amount Debit]]/Table1[[#This Row],[Exchange Rate]])))</f>
        <v/>
      </c>
      <c r="Y575" s="159" t="str">
        <f>IF(E575="","",(IF(Table1[[#This Row],[Cur]]="USD",Table1[[#This Row],[Cur_Amount Credit]],Table1[[#This Row],[Cur_Amount Credit]]/ExchangeRate)))</f>
        <v/>
      </c>
      <c r="Z575" s="201" t="str">
        <f>IF(E575="","",(Table1[[#This Row],[Debit USD]]-Table1[[#This Row],[Credit USD]]))</f>
        <v/>
      </c>
      <c r="AA575" s="226"/>
      <c r="AB575" s="255"/>
      <c r="AC575" s="1"/>
      <c r="AD575" s="15"/>
      <c r="AE575" s="15" t="str">
        <f>IF(AND(OR(Table1[[#This Row],[Account]]="15030",Table1[[#This Row],[Account]]="15035",Table1[[#This Row],[Account]]="20150"),Table1[[#This Row],[Vendor ID]]=""),1,"")</f>
        <v/>
      </c>
      <c r="AF575" s="15"/>
      <c r="AG575" s="15"/>
      <c r="AH575" s="15"/>
      <c r="AI575" s="46" t="str">
        <f>IF(Table1[[#This Row],[Posting Date]]&lt;&gt;"","GJ-"&amp;CountryID,"")</f>
        <v/>
      </c>
      <c r="AJ575" s="59" t="str">
        <f>IF(Table1[[#This Row],[Posting Date]]&lt;&gt;"",Table1[[#This Row],[Posting Date]],"")</f>
        <v/>
      </c>
      <c r="AK575" s="46"/>
      <c r="AL575" s="46" t="str">
        <f>IF(Table1[[#This Row],[Description]]&lt;&gt;"",Table1[[#This Row],[Description]],"")</f>
        <v/>
      </c>
      <c r="AM575" s="46" t="str">
        <f>IF(Table1[[#This Row],[Posting Date]]&lt;&gt;"",Table1[[#This Row],[Reference Number]],"")</f>
        <v/>
      </c>
      <c r="AN575" s="46" t="str">
        <f>TRIM(Table1[[#This Row],[Line '#]])</f>
        <v/>
      </c>
      <c r="AO575" s="46" t="str">
        <f>TRIM(Table1[[#This Row],[Account]])</f>
        <v/>
      </c>
      <c r="AP575" s="46" t="str">
        <f>IF(Table1[[#This Row],[Posting Date]]&lt;&gt;"",$D$5,"")</f>
        <v/>
      </c>
      <c r="AQ575" s="46" t="str">
        <f>TRIM(Table1[[#This Row],[Departments-Prgrams]])</f>
        <v/>
      </c>
      <c r="AR575" s="46" t="str">
        <f>TRIM(Table1[[#This Row],[Grant]])</f>
        <v/>
      </c>
      <c r="AS575" s="46" t="str">
        <f>TRIM(Table1[[#This Row],[Staff ID]])</f>
        <v/>
      </c>
      <c r="AT575" s="46" t="str">
        <f>IF(TRIM(Table1[[#This Row],[Budget Code]])=0,"",TRIM(Table1[[#This Row],[Budget Code]]))</f>
        <v/>
      </c>
      <c r="AU575" s="46" t="str">
        <f>IF(Table1[[#This Row],[Line Description]]&lt;&gt;"",Table1[[#This Row],[Line Description]],"")</f>
        <v/>
      </c>
      <c r="AV575" s="46" t="str">
        <f>IF(Table1[[#This Row],[Cur_Amount Debit]]&gt;0,ROUND(Table1[[#This Row],[Cur_Amount Debit]],2),"")</f>
        <v/>
      </c>
      <c r="AW575" s="46" t="str">
        <f>IF(Table1[[#This Row],[Cur_Amount Credit]]&gt;0,ROUND(Table1[[#This Row],[Cur_Amount Credit]],2),"")</f>
        <v/>
      </c>
      <c r="AX575" s="46" t="str">
        <f>LEFT(Table1[[#This Row],[Cur]],3)</f>
        <v/>
      </c>
      <c r="AY575" s="59"/>
      <c r="AZ575" s="46"/>
      <c r="BA575" s="46" t="str">
        <f>IF(Table1[[#This Row],[Cur]]&lt;&gt;"",IF(Table1[[#This Row],[Cur]]="USD","",ExchangeRate),"")</f>
        <v/>
      </c>
      <c r="BB575" s="46" t="str">
        <f>IF(Table1[[#This Row],[Grant]]&lt;&gt;"",VLOOKUP(Table1[[#This Row],[Grant]],Grants!B:D,3),"")</f>
        <v/>
      </c>
      <c r="BC575" s="46" t="str">
        <f>TRIM(Table1[[#This Row],[Vendor ID]])</f>
        <v/>
      </c>
      <c r="BD575">
        <f>IF(Table1[[#This Row],[Reference Number]]=Q574,BD574,BD574+1)</f>
        <v>0</v>
      </c>
    </row>
    <row r="576" spans="1:56" ht="11.25" customHeight="1" x14ac:dyDescent="0.25">
      <c r="A576" s="1"/>
      <c r="B576" s="88" t="str">
        <f>IF(Table1[[#This Row],[Posting Date]]&lt;&gt;"",IF(Table1[[#This Row],[Reference Number]]=Q575,B575+1,1),"")</f>
        <v/>
      </c>
      <c r="C576" s="61"/>
      <c r="D576" s="61"/>
      <c r="E576" s="138"/>
      <c r="F576" s="141" t="str">
        <f>IFERROR(IF(VLOOKUP(Table1[[#This Row],[Budget Code Description]],Dimentions!$X$6:$AC$139,2,FALSE)="","",VLOOKUP(Table1[[#This Row],[Budget Code Description]],Dimentions!$X$6:$AC$139,2,FALSE)),"")</f>
        <v/>
      </c>
      <c r="G576" s="141"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1" t="str">
        <f>IFERROR(VLOOKUP(Table1[[#This Row],[Budget Code Description]],Table6[#All],8,FALSE),"")</f>
        <v/>
      </c>
      <c r="L576" s="63"/>
      <c r="M576" s="65" t="str">
        <f>IFERROR(VLOOKUP(Table1[[#This Row],[Staff ID]],Table2[],2,FALSE),"")</f>
        <v/>
      </c>
      <c r="N576" s="209" t="str">
        <f>IFERROR(IF(VLOOKUP(Table1[[#This Row],[Budget Code Description]],Dimentions!$X$6:$AC$134,4,FALSE)="","",VLOOKUP(Table1[[#This Row],[Budget Code Description]],Dimentions!$X$6:$AC$134,4,FALSE)),"")</f>
        <v/>
      </c>
      <c r="O576" s="65" t="str">
        <f>IFERROR(VLOOKUP(Table1[[#This Row],[Vendor ID]],Table549[],2,FALSE),"")</f>
        <v/>
      </c>
      <c r="P576" s="63"/>
      <c r="Q576" s="141" t="str">
        <f>IF(Table1[[#This Row],[Posting Date]]&lt;&gt;"",$D$9,"")</f>
        <v/>
      </c>
      <c r="R576" s="157" t="str">
        <f>IF(Table1[[#This Row],[Posting Date]]&lt;&gt;"",$D$10,"")</f>
        <v/>
      </c>
      <c r="S576" s="66"/>
      <c r="T576" s="63"/>
      <c r="U576" s="67"/>
      <c r="V576" s="67"/>
      <c r="W576" s="67" t="str">
        <f t="shared" si="13"/>
        <v/>
      </c>
      <c r="X576" s="159" t="str">
        <f>IF(E576="","",(IF(Table1[[#This Row],[Cur]]="USD",Table1[[#This Row],[Cur_Amount Debit]],Table1[[#This Row],[Cur_Amount Debit]]/Table1[[#This Row],[Exchange Rate]])))</f>
        <v/>
      </c>
      <c r="Y576" s="159" t="str">
        <f>IF(E576="","",(IF(Table1[[#This Row],[Cur]]="USD",Table1[[#This Row],[Cur_Amount Credit]],Table1[[#This Row],[Cur_Amount Credit]]/ExchangeRate)))</f>
        <v/>
      </c>
      <c r="Z576" s="201" t="str">
        <f>IF(E576="","",(Table1[[#This Row],[Debit USD]]-Table1[[#This Row],[Credit USD]]))</f>
        <v/>
      </c>
      <c r="AA576" s="226"/>
      <c r="AB576" s="255"/>
      <c r="AC576" s="1"/>
      <c r="AD576" s="15"/>
      <c r="AE576" s="15" t="str">
        <f>IF(AND(OR(Table1[[#This Row],[Account]]="15030",Table1[[#This Row],[Account]]="15035",Table1[[#This Row],[Account]]="20150"),Table1[[#This Row],[Vendor ID]]=""),1,"")</f>
        <v/>
      </c>
      <c r="AF576" s="15"/>
      <c r="AG576" s="15"/>
      <c r="AH576" s="15"/>
      <c r="AI576" s="46" t="str">
        <f>IF(Table1[[#This Row],[Posting Date]]&lt;&gt;"","GJ-"&amp;CountryID,"")</f>
        <v/>
      </c>
      <c r="AJ576" s="59" t="str">
        <f>IF(Table1[[#This Row],[Posting Date]]&lt;&gt;"",Table1[[#This Row],[Posting Date]],"")</f>
        <v/>
      </c>
      <c r="AK576" s="46"/>
      <c r="AL576" s="46" t="str">
        <f>IF(Table1[[#This Row],[Description]]&lt;&gt;"",Table1[[#This Row],[Description]],"")</f>
        <v/>
      </c>
      <c r="AM576" s="46" t="str">
        <f>IF(Table1[[#This Row],[Posting Date]]&lt;&gt;"",Table1[[#This Row],[Reference Number]],"")</f>
        <v/>
      </c>
      <c r="AN576" s="46" t="str">
        <f>TRIM(Table1[[#This Row],[Line '#]])</f>
        <v/>
      </c>
      <c r="AO576" s="46" t="str">
        <f>TRIM(Table1[[#This Row],[Account]])</f>
        <v/>
      </c>
      <c r="AP576" s="46" t="str">
        <f>IF(Table1[[#This Row],[Posting Date]]&lt;&gt;"",$D$5,"")</f>
        <v/>
      </c>
      <c r="AQ576" s="46" t="str">
        <f>TRIM(Table1[[#This Row],[Departments-Prgrams]])</f>
        <v/>
      </c>
      <c r="AR576" s="46" t="str">
        <f>TRIM(Table1[[#This Row],[Grant]])</f>
        <v/>
      </c>
      <c r="AS576" s="46" t="str">
        <f>TRIM(Table1[[#This Row],[Staff ID]])</f>
        <v/>
      </c>
      <c r="AT576" s="46" t="str">
        <f>IF(TRIM(Table1[[#This Row],[Budget Code]])=0,"",TRIM(Table1[[#This Row],[Budget Code]]))</f>
        <v/>
      </c>
      <c r="AU576" s="46" t="str">
        <f>IF(Table1[[#This Row],[Line Description]]&lt;&gt;"",Table1[[#This Row],[Line Description]],"")</f>
        <v/>
      </c>
      <c r="AV576" s="46" t="str">
        <f>IF(Table1[[#This Row],[Cur_Amount Debit]]&gt;0,ROUND(Table1[[#This Row],[Cur_Amount Debit]],2),"")</f>
        <v/>
      </c>
      <c r="AW576" s="46" t="str">
        <f>IF(Table1[[#This Row],[Cur_Amount Credit]]&gt;0,ROUND(Table1[[#This Row],[Cur_Amount Credit]],2),"")</f>
        <v/>
      </c>
      <c r="AX576" s="46" t="str">
        <f>LEFT(Table1[[#This Row],[Cur]],3)</f>
        <v/>
      </c>
      <c r="AY576" s="59"/>
      <c r="AZ576" s="46"/>
      <c r="BA576" s="46" t="str">
        <f>IF(Table1[[#This Row],[Cur]]&lt;&gt;"",IF(Table1[[#This Row],[Cur]]="USD","",ExchangeRate),"")</f>
        <v/>
      </c>
      <c r="BB576" s="46" t="str">
        <f>IF(Table1[[#This Row],[Grant]]&lt;&gt;"",VLOOKUP(Table1[[#This Row],[Grant]],Grants!B:D,3),"")</f>
        <v/>
      </c>
      <c r="BC576" s="46" t="str">
        <f>TRIM(Table1[[#This Row],[Vendor ID]])</f>
        <v/>
      </c>
      <c r="BD576">
        <f>IF(Table1[[#This Row],[Reference Number]]=Q575,BD575,BD575+1)</f>
        <v>0</v>
      </c>
    </row>
    <row r="577" spans="1:56" ht="11.25" customHeight="1" x14ac:dyDescent="0.25">
      <c r="A577" s="1"/>
      <c r="B577" s="88" t="str">
        <f>IF(Table1[[#This Row],[Posting Date]]&lt;&gt;"",IF(Table1[[#This Row],[Reference Number]]=Q576,B576+1,1),"")</f>
        <v/>
      </c>
      <c r="C577" s="61"/>
      <c r="D577" s="61"/>
      <c r="E577" s="138"/>
      <c r="F577" s="141" t="str">
        <f>IFERROR(IF(VLOOKUP(Table1[[#This Row],[Budget Code Description]],Dimentions!$X$6:$AC$139,2,FALSE)="","",VLOOKUP(Table1[[#This Row],[Budget Code Description]],Dimentions!$X$6:$AC$139,2,FALSE)),"")</f>
        <v/>
      </c>
      <c r="G577" s="141"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1" t="str">
        <f>IFERROR(VLOOKUP(Table1[[#This Row],[Budget Code Description]],Table6[#All],8,FALSE),"")</f>
        <v/>
      </c>
      <c r="L577" s="63"/>
      <c r="M577" s="65" t="str">
        <f>IFERROR(VLOOKUP(Table1[[#This Row],[Staff ID]],Table2[],2,FALSE),"")</f>
        <v/>
      </c>
      <c r="N577" s="209" t="str">
        <f>IFERROR(IF(VLOOKUP(Table1[[#This Row],[Budget Code Description]],Dimentions!$X$6:$AC$134,4,FALSE)="","",VLOOKUP(Table1[[#This Row],[Budget Code Description]],Dimentions!$X$6:$AC$134,4,FALSE)),"")</f>
        <v/>
      </c>
      <c r="O577" s="65" t="str">
        <f>IFERROR(VLOOKUP(Table1[[#This Row],[Vendor ID]],Table549[],2,FALSE),"")</f>
        <v/>
      </c>
      <c r="P577" s="63"/>
      <c r="Q577" s="141" t="str">
        <f>IF(Table1[[#This Row],[Posting Date]]&lt;&gt;"",$D$9,"")</f>
        <v/>
      </c>
      <c r="R577" s="157" t="str">
        <f>IF(Table1[[#This Row],[Posting Date]]&lt;&gt;"",$D$10,"")</f>
        <v/>
      </c>
      <c r="S577" s="66"/>
      <c r="T577" s="63"/>
      <c r="U577" s="67"/>
      <c r="V577" s="67"/>
      <c r="W577" s="67" t="str">
        <f t="shared" si="13"/>
        <v/>
      </c>
      <c r="X577" s="159" t="str">
        <f>IF(E577="","",(IF(Table1[[#This Row],[Cur]]="USD",Table1[[#This Row],[Cur_Amount Debit]],Table1[[#This Row],[Cur_Amount Debit]]/Table1[[#This Row],[Exchange Rate]])))</f>
        <v/>
      </c>
      <c r="Y577" s="159" t="str">
        <f>IF(E577="","",(IF(Table1[[#This Row],[Cur]]="USD",Table1[[#This Row],[Cur_Amount Credit]],Table1[[#This Row],[Cur_Amount Credit]]/ExchangeRate)))</f>
        <v/>
      </c>
      <c r="Z577" s="201" t="str">
        <f>IF(E577="","",(Table1[[#This Row],[Debit USD]]-Table1[[#This Row],[Credit USD]]))</f>
        <v/>
      </c>
      <c r="AA577" s="226"/>
      <c r="AB577" s="255"/>
      <c r="AC577" s="1"/>
      <c r="AD577" s="15"/>
      <c r="AE577" s="15" t="str">
        <f>IF(AND(OR(Table1[[#This Row],[Account]]="15030",Table1[[#This Row],[Account]]="15035",Table1[[#This Row],[Account]]="20150"),Table1[[#This Row],[Vendor ID]]=""),1,"")</f>
        <v/>
      </c>
      <c r="AF577" s="15"/>
      <c r="AG577" s="15"/>
      <c r="AH577" s="15"/>
      <c r="AI577" s="46" t="str">
        <f>IF(Table1[[#This Row],[Posting Date]]&lt;&gt;"","GJ-"&amp;CountryID,"")</f>
        <v/>
      </c>
      <c r="AJ577" s="59" t="str">
        <f>IF(Table1[[#This Row],[Posting Date]]&lt;&gt;"",Table1[[#This Row],[Posting Date]],"")</f>
        <v/>
      </c>
      <c r="AK577" s="46"/>
      <c r="AL577" s="46" t="str">
        <f>IF(Table1[[#This Row],[Description]]&lt;&gt;"",Table1[[#This Row],[Description]],"")</f>
        <v/>
      </c>
      <c r="AM577" s="46" t="str">
        <f>IF(Table1[[#This Row],[Posting Date]]&lt;&gt;"",Table1[[#This Row],[Reference Number]],"")</f>
        <v/>
      </c>
      <c r="AN577" s="46" t="str">
        <f>TRIM(Table1[[#This Row],[Line '#]])</f>
        <v/>
      </c>
      <c r="AO577" s="46" t="str">
        <f>TRIM(Table1[[#This Row],[Account]])</f>
        <v/>
      </c>
      <c r="AP577" s="46" t="str">
        <f>IF(Table1[[#This Row],[Posting Date]]&lt;&gt;"",$D$5,"")</f>
        <v/>
      </c>
      <c r="AQ577" s="46" t="str">
        <f>TRIM(Table1[[#This Row],[Departments-Prgrams]])</f>
        <v/>
      </c>
      <c r="AR577" s="46" t="str">
        <f>TRIM(Table1[[#This Row],[Grant]])</f>
        <v/>
      </c>
      <c r="AS577" s="46" t="str">
        <f>TRIM(Table1[[#This Row],[Staff ID]])</f>
        <v/>
      </c>
      <c r="AT577" s="46" t="str">
        <f>IF(TRIM(Table1[[#This Row],[Budget Code]])=0,"",TRIM(Table1[[#This Row],[Budget Code]]))</f>
        <v/>
      </c>
      <c r="AU577" s="46" t="str">
        <f>IF(Table1[[#This Row],[Line Description]]&lt;&gt;"",Table1[[#This Row],[Line Description]],"")</f>
        <v/>
      </c>
      <c r="AV577" s="46" t="str">
        <f>IF(Table1[[#This Row],[Cur_Amount Debit]]&gt;0,ROUND(Table1[[#This Row],[Cur_Amount Debit]],2),"")</f>
        <v/>
      </c>
      <c r="AW577" s="46" t="str">
        <f>IF(Table1[[#This Row],[Cur_Amount Credit]]&gt;0,ROUND(Table1[[#This Row],[Cur_Amount Credit]],2),"")</f>
        <v/>
      </c>
      <c r="AX577" s="46" t="str">
        <f>LEFT(Table1[[#This Row],[Cur]],3)</f>
        <v/>
      </c>
      <c r="AY577" s="59"/>
      <c r="AZ577" s="46"/>
      <c r="BA577" s="46" t="str">
        <f>IF(Table1[[#This Row],[Cur]]&lt;&gt;"",IF(Table1[[#This Row],[Cur]]="USD","",ExchangeRate),"")</f>
        <v/>
      </c>
      <c r="BB577" s="46" t="str">
        <f>IF(Table1[[#This Row],[Grant]]&lt;&gt;"",VLOOKUP(Table1[[#This Row],[Grant]],Grants!B:D,3),"")</f>
        <v/>
      </c>
      <c r="BC577" s="46" t="str">
        <f>TRIM(Table1[[#This Row],[Vendor ID]])</f>
        <v/>
      </c>
      <c r="BD577">
        <f>IF(Table1[[#This Row],[Reference Number]]=Q576,BD576,BD576+1)</f>
        <v>0</v>
      </c>
    </row>
    <row r="578" spans="1:56" ht="11.25" customHeight="1" x14ac:dyDescent="0.25">
      <c r="A578" s="1"/>
      <c r="B578" s="88" t="str">
        <f>IF(Table1[[#This Row],[Posting Date]]&lt;&gt;"",IF(Table1[[#This Row],[Reference Number]]=Q577,B577+1,1),"")</f>
        <v/>
      </c>
      <c r="C578" s="61"/>
      <c r="D578" s="61"/>
      <c r="E578" s="138"/>
      <c r="F578" s="141" t="str">
        <f>IFERROR(IF(VLOOKUP(Table1[[#This Row],[Budget Code Description]],Dimentions!$X$6:$AC$139,2,FALSE)="","",VLOOKUP(Table1[[#This Row],[Budget Code Description]],Dimentions!$X$6:$AC$139,2,FALSE)),"")</f>
        <v/>
      </c>
      <c r="G578" s="141"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1" t="str">
        <f>IFERROR(VLOOKUP(Table1[[#This Row],[Budget Code Description]],Table6[#All],8,FALSE),"")</f>
        <v/>
      </c>
      <c r="L578" s="63"/>
      <c r="M578" s="65" t="str">
        <f>IFERROR(VLOOKUP(Table1[[#This Row],[Staff ID]],Table2[],2,FALSE),"")</f>
        <v/>
      </c>
      <c r="N578" s="209" t="str">
        <f>IFERROR(IF(VLOOKUP(Table1[[#This Row],[Budget Code Description]],Dimentions!$X$6:$AC$134,4,FALSE)="","",VLOOKUP(Table1[[#This Row],[Budget Code Description]],Dimentions!$X$6:$AC$134,4,FALSE)),"")</f>
        <v/>
      </c>
      <c r="O578" s="65" t="str">
        <f>IFERROR(VLOOKUP(Table1[[#This Row],[Vendor ID]],Table549[],2,FALSE),"")</f>
        <v/>
      </c>
      <c r="P578" s="63"/>
      <c r="Q578" s="141" t="str">
        <f>IF(Table1[[#This Row],[Posting Date]]&lt;&gt;"",$D$9,"")</f>
        <v/>
      </c>
      <c r="R578" s="157" t="str">
        <f>IF(Table1[[#This Row],[Posting Date]]&lt;&gt;"",$D$10,"")</f>
        <v/>
      </c>
      <c r="S578" s="66"/>
      <c r="T578" s="63"/>
      <c r="U578" s="67"/>
      <c r="V578" s="67"/>
      <c r="W578" s="67" t="str">
        <f t="shared" si="13"/>
        <v/>
      </c>
      <c r="X578" s="159" t="str">
        <f>IF(E578="","",(IF(Table1[[#This Row],[Cur]]="USD",Table1[[#This Row],[Cur_Amount Debit]],Table1[[#This Row],[Cur_Amount Debit]]/Table1[[#This Row],[Exchange Rate]])))</f>
        <v/>
      </c>
      <c r="Y578" s="159" t="str">
        <f>IF(E578="","",(IF(Table1[[#This Row],[Cur]]="USD",Table1[[#This Row],[Cur_Amount Credit]],Table1[[#This Row],[Cur_Amount Credit]]/ExchangeRate)))</f>
        <v/>
      </c>
      <c r="Z578" s="201" t="str">
        <f>IF(E578="","",(Table1[[#This Row],[Debit USD]]-Table1[[#This Row],[Credit USD]]))</f>
        <v/>
      </c>
      <c r="AA578" s="226"/>
      <c r="AB578" s="255"/>
      <c r="AC578" s="1"/>
      <c r="AD578" s="15"/>
      <c r="AE578" s="15" t="str">
        <f>IF(AND(OR(Table1[[#This Row],[Account]]="15030",Table1[[#This Row],[Account]]="15035",Table1[[#This Row],[Account]]="20150"),Table1[[#This Row],[Vendor ID]]=""),1,"")</f>
        <v/>
      </c>
      <c r="AF578" s="15"/>
      <c r="AG578" s="15"/>
      <c r="AH578" s="15"/>
      <c r="AI578" s="46" t="str">
        <f>IF(Table1[[#This Row],[Posting Date]]&lt;&gt;"","GJ-"&amp;CountryID,"")</f>
        <v/>
      </c>
      <c r="AJ578" s="59" t="str">
        <f>IF(Table1[[#This Row],[Posting Date]]&lt;&gt;"",Table1[[#This Row],[Posting Date]],"")</f>
        <v/>
      </c>
      <c r="AK578" s="46"/>
      <c r="AL578" s="46" t="str">
        <f>IF(Table1[[#This Row],[Description]]&lt;&gt;"",Table1[[#This Row],[Description]],"")</f>
        <v/>
      </c>
      <c r="AM578" s="46" t="str">
        <f>IF(Table1[[#This Row],[Posting Date]]&lt;&gt;"",Table1[[#This Row],[Reference Number]],"")</f>
        <v/>
      </c>
      <c r="AN578" s="46" t="str">
        <f>TRIM(Table1[[#This Row],[Line '#]])</f>
        <v/>
      </c>
      <c r="AO578" s="46" t="str">
        <f>TRIM(Table1[[#This Row],[Account]])</f>
        <v/>
      </c>
      <c r="AP578" s="46" t="str">
        <f>IF(Table1[[#This Row],[Posting Date]]&lt;&gt;"",$D$5,"")</f>
        <v/>
      </c>
      <c r="AQ578" s="46" t="str">
        <f>TRIM(Table1[[#This Row],[Departments-Prgrams]])</f>
        <v/>
      </c>
      <c r="AR578" s="46" t="str">
        <f>TRIM(Table1[[#This Row],[Grant]])</f>
        <v/>
      </c>
      <c r="AS578" s="46" t="str">
        <f>TRIM(Table1[[#This Row],[Staff ID]])</f>
        <v/>
      </c>
      <c r="AT578" s="46" t="str">
        <f>IF(TRIM(Table1[[#This Row],[Budget Code]])=0,"",TRIM(Table1[[#This Row],[Budget Code]]))</f>
        <v/>
      </c>
      <c r="AU578" s="46" t="str">
        <f>IF(Table1[[#This Row],[Line Description]]&lt;&gt;"",Table1[[#This Row],[Line Description]],"")</f>
        <v/>
      </c>
      <c r="AV578" s="46" t="str">
        <f>IF(Table1[[#This Row],[Cur_Amount Debit]]&gt;0,ROUND(Table1[[#This Row],[Cur_Amount Debit]],2),"")</f>
        <v/>
      </c>
      <c r="AW578" s="46" t="str">
        <f>IF(Table1[[#This Row],[Cur_Amount Credit]]&gt;0,ROUND(Table1[[#This Row],[Cur_Amount Credit]],2),"")</f>
        <v/>
      </c>
      <c r="AX578" s="46" t="str">
        <f>LEFT(Table1[[#This Row],[Cur]],3)</f>
        <v/>
      </c>
      <c r="AY578" s="59"/>
      <c r="AZ578" s="46"/>
      <c r="BA578" s="46" t="str">
        <f>IF(Table1[[#This Row],[Cur]]&lt;&gt;"",IF(Table1[[#This Row],[Cur]]="USD","",ExchangeRate),"")</f>
        <v/>
      </c>
      <c r="BB578" s="46" t="str">
        <f>IF(Table1[[#This Row],[Grant]]&lt;&gt;"",VLOOKUP(Table1[[#This Row],[Grant]],Grants!B:D,3),"")</f>
        <v/>
      </c>
      <c r="BC578" s="46" t="str">
        <f>TRIM(Table1[[#This Row],[Vendor ID]])</f>
        <v/>
      </c>
      <c r="BD578">
        <f>IF(Table1[[#This Row],[Reference Number]]=Q577,BD577,BD577+1)</f>
        <v>0</v>
      </c>
    </row>
    <row r="579" spans="1:56" ht="11.25" customHeight="1" x14ac:dyDescent="0.25">
      <c r="A579" s="1"/>
      <c r="B579" s="88" t="str">
        <f>IF(Table1[[#This Row],[Posting Date]]&lt;&gt;"",IF(Table1[[#This Row],[Reference Number]]=Q578,B578+1,1),"")</f>
        <v/>
      </c>
      <c r="C579" s="61"/>
      <c r="D579" s="61"/>
      <c r="E579" s="138"/>
      <c r="F579" s="141" t="str">
        <f>IFERROR(IF(VLOOKUP(Table1[[#This Row],[Budget Code Description]],Dimentions!$X$6:$AC$139,2,FALSE)="","",VLOOKUP(Table1[[#This Row],[Budget Code Description]],Dimentions!$X$6:$AC$139,2,FALSE)),"")</f>
        <v/>
      </c>
      <c r="G579" s="141"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1" t="str">
        <f>IFERROR(VLOOKUP(Table1[[#This Row],[Budget Code Description]],Table6[#All],8,FALSE),"")</f>
        <v/>
      </c>
      <c r="L579" s="63"/>
      <c r="M579" s="65" t="str">
        <f>IFERROR(VLOOKUP(Table1[[#This Row],[Staff ID]],Table2[],2,FALSE),"")</f>
        <v/>
      </c>
      <c r="N579" s="209" t="str">
        <f>IFERROR(IF(VLOOKUP(Table1[[#This Row],[Budget Code Description]],Dimentions!$X$6:$AC$134,4,FALSE)="","",VLOOKUP(Table1[[#This Row],[Budget Code Description]],Dimentions!$X$6:$AC$134,4,FALSE)),"")</f>
        <v/>
      </c>
      <c r="O579" s="65" t="str">
        <f>IFERROR(VLOOKUP(Table1[[#This Row],[Vendor ID]],Table549[],2,FALSE),"")</f>
        <v/>
      </c>
      <c r="P579" s="63"/>
      <c r="Q579" s="141" t="str">
        <f>IF(Table1[[#This Row],[Posting Date]]&lt;&gt;"",$D$9,"")</f>
        <v/>
      </c>
      <c r="R579" s="157" t="str">
        <f>IF(Table1[[#This Row],[Posting Date]]&lt;&gt;"",$D$10,"")</f>
        <v/>
      </c>
      <c r="S579" s="66"/>
      <c r="T579" s="63"/>
      <c r="U579" s="67"/>
      <c r="V579" s="67"/>
      <c r="W579" s="67" t="str">
        <f t="shared" si="13"/>
        <v/>
      </c>
      <c r="X579" s="159" t="str">
        <f>IF(E579="","",(IF(Table1[[#This Row],[Cur]]="USD",Table1[[#This Row],[Cur_Amount Debit]],Table1[[#This Row],[Cur_Amount Debit]]/Table1[[#This Row],[Exchange Rate]])))</f>
        <v/>
      </c>
      <c r="Y579" s="159" t="str">
        <f>IF(E579="","",(IF(Table1[[#This Row],[Cur]]="USD",Table1[[#This Row],[Cur_Amount Credit]],Table1[[#This Row],[Cur_Amount Credit]]/ExchangeRate)))</f>
        <v/>
      </c>
      <c r="Z579" s="201" t="str">
        <f>IF(E579="","",(Table1[[#This Row],[Debit USD]]-Table1[[#This Row],[Credit USD]]))</f>
        <v/>
      </c>
      <c r="AA579" s="226"/>
      <c r="AB579" s="255"/>
      <c r="AC579" s="1"/>
      <c r="AD579" s="15"/>
      <c r="AE579" s="15" t="str">
        <f>IF(AND(OR(Table1[[#This Row],[Account]]="15030",Table1[[#This Row],[Account]]="15035",Table1[[#This Row],[Account]]="20150"),Table1[[#This Row],[Vendor ID]]=""),1,"")</f>
        <v/>
      </c>
      <c r="AF579" s="15"/>
      <c r="AG579" s="15"/>
      <c r="AH579" s="15"/>
      <c r="AI579" s="46" t="str">
        <f>IF(Table1[[#This Row],[Posting Date]]&lt;&gt;"","GJ-"&amp;CountryID,"")</f>
        <v/>
      </c>
      <c r="AJ579" s="59" t="str">
        <f>IF(Table1[[#This Row],[Posting Date]]&lt;&gt;"",Table1[[#This Row],[Posting Date]],"")</f>
        <v/>
      </c>
      <c r="AK579" s="46"/>
      <c r="AL579" s="46" t="str">
        <f>IF(Table1[[#This Row],[Description]]&lt;&gt;"",Table1[[#This Row],[Description]],"")</f>
        <v/>
      </c>
      <c r="AM579" s="46" t="str">
        <f>IF(Table1[[#This Row],[Posting Date]]&lt;&gt;"",Table1[[#This Row],[Reference Number]],"")</f>
        <v/>
      </c>
      <c r="AN579" s="46" t="str">
        <f>TRIM(Table1[[#This Row],[Line '#]])</f>
        <v/>
      </c>
      <c r="AO579" s="46" t="str">
        <f>TRIM(Table1[[#This Row],[Account]])</f>
        <v/>
      </c>
      <c r="AP579" s="46" t="str">
        <f>IF(Table1[[#This Row],[Posting Date]]&lt;&gt;"",$D$5,"")</f>
        <v/>
      </c>
      <c r="AQ579" s="46" t="str">
        <f>TRIM(Table1[[#This Row],[Departments-Prgrams]])</f>
        <v/>
      </c>
      <c r="AR579" s="46" t="str">
        <f>TRIM(Table1[[#This Row],[Grant]])</f>
        <v/>
      </c>
      <c r="AS579" s="46" t="str">
        <f>TRIM(Table1[[#This Row],[Staff ID]])</f>
        <v/>
      </c>
      <c r="AT579" s="46" t="str">
        <f>IF(TRIM(Table1[[#This Row],[Budget Code]])=0,"",TRIM(Table1[[#This Row],[Budget Code]]))</f>
        <v/>
      </c>
      <c r="AU579" s="46" t="str">
        <f>IF(Table1[[#This Row],[Line Description]]&lt;&gt;"",Table1[[#This Row],[Line Description]],"")</f>
        <v/>
      </c>
      <c r="AV579" s="46" t="str">
        <f>IF(Table1[[#This Row],[Cur_Amount Debit]]&gt;0,ROUND(Table1[[#This Row],[Cur_Amount Debit]],2),"")</f>
        <v/>
      </c>
      <c r="AW579" s="46" t="str">
        <f>IF(Table1[[#This Row],[Cur_Amount Credit]]&gt;0,ROUND(Table1[[#This Row],[Cur_Amount Credit]],2),"")</f>
        <v/>
      </c>
      <c r="AX579" s="46" t="str">
        <f>LEFT(Table1[[#This Row],[Cur]],3)</f>
        <v/>
      </c>
      <c r="AY579" s="59"/>
      <c r="AZ579" s="46"/>
      <c r="BA579" s="46" t="str">
        <f>IF(Table1[[#This Row],[Cur]]&lt;&gt;"",IF(Table1[[#This Row],[Cur]]="USD","",ExchangeRate),"")</f>
        <v/>
      </c>
      <c r="BB579" s="46" t="str">
        <f>IF(Table1[[#This Row],[Grant]]&lt;&gt;"",VLOOKUP(Table1[[#This Row],[Grant]],Grants!B:D,3),"")</f>
        <v/>
      </c>
      <c r="BC579" s="46" t="str">
        <f>TRIM(Table1[[#This Row],[Vendor ID]])</f>
        <v/>
      </c>
      <c r="BD579">
        <f>IF(Table1[[#This Row],[Reference Number]]=Q578,BD578,BD578+1)</f>
        <v>0</v>
      </c>
    </row>
    <row r="580" spans="1:56" ht="11.25" customHeight="1" x14ac:dyDescent="0.25">
      <c r="A580" s="1"/>
      <c r="B580" s="88" t="str">
        <f>IF(Table1[[#This Row],[Posting Date]]&lt;&gt;"",IF(Table1[[#This Row],[Reference Number]]=Q579,B579+1,1),"")</f>
        <v/>
      </c>
      <c r="C580" s="61"/>
      <c r="D580" s="61"/>
      <c r="E580" s="138"/>
      <c r="F580" s="141" t="str">
        <f>IFERROR(IF(VLOOKUP(Table1[[#This Row],[Budget Code Description]],Dimentions!$X$6:$AC$139,2,FALSE)="","",VLOOKUP(Table1[[#This Row],[Budget Code Description]],Dimentions!$X$6:$AC$139,2,FALSE)),"")</f>
        <v/>
      </c>
      <c r="G580" s="141"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1" t="str">
        <f>IFERROR(VLOOKUP(Table1[[#This Row],[Budget Code Description]],Table6[#All],8,FALSE),"")</f>
        <v/>
      </c>
      <c r="L580" s="63"/>
      <c r="M580" s="65" t="str">
        <f>IFERROR(VLOOKUP(Table1[[#This Row],[Staff ID]],Table2[],2,FALSE),"")</f>
        <v/>
      </c>
      <c r="N580" s="209" t="str">
        <f>IFERROR(IF(VLOOKUP(Table1[[#This Row],[Budget Code Description]],Dimentions!$X$6:$AC$134,4,FALSE)="","",VLOOKUP(Table1[[#This Row],[Budget Code Description]],Dimentions!$X$6:$AC$134,4,FALSE)),"")</f>
        <v/>
      </c>
      <c r="O580" s="65" t="str">
        <f>IFERROR(VLOOKUP(Table1[[#This Row],[Vendor ID]],Table549[],2,FALSE),"")</f>
        <v/>
      </c>
      <c r="P580" s="63"/>
      <c r="Q580" s="141" t="str">
        <f>IF(Table1[[#This Row],[Posting Date]]&lt;&gt;"",$D$9,"")</f>
        <v/>
      </c>
      <c r="R580" s="157" t="str">
        <f>IF(Table1[[#This Row],[Posting Date]]&lt;&gt;"",$D$10,"")</f>
        <v/>
      </c>
      <c r="S580" s="66"/>
      <c r="T580" s="63"/>
      <c r="U580" s="67"/>
      <c r="V580" s="67"/>
      <c r="W580" s="67" t="str">
        <f t="shared" si="13"/>
        <v/>
      </c>
      <c r="X580" s="159" t="str">
        <f>IF(E580="","",(IF(Table1[[#This Row],[Cur]]="USD",Table1[[#This Row],[Cur_Amount Debit]],Table1[[#This Row],[Cur_Amount Debit]]/Table1[[#This Row],[Exchange Rate]])))</f>
        <v/>
      </c>
      <c r="Y580" s="159" t="str">
        <f>IF(E580="","",(IF(Table1[[#This Row],[Cur]]="USD",Table1[[#This Row],[Cur_Amount Credit]],Table1[[#This Row],[Cur_Amount Credit]]/ExchangeRate)))</f>
        <v/>
      </c>
      <c r="Z580" s="201" t="str">
        <f>IF(E580="","",(Table1[[#This Row],[Debit USD]]-Table1[[#This Row],[Credit USD]]))</f>
        <v/>
      </c>
      <c r="AA580" s="226"/>
      <c r="AB580" s="255"/>
      <c r="AC580" s="1"/>
      <c r="AD580" s="15"/>
      <c r="AE580" s="15" t="str">
        <f>IF(AND(OR(Table1[[#This Row],[Account]]="15030",Table1[[#This Row],[Account]]="15035",Table1[[#This Row],[Account]]="20150"),Table1[[#This Row],[Vendor ID]]=""),1,"")</f>
        <v/>
      </c>
      <c r="AF580" s="15"/>
      <c r="AG580" s="15"/>
      <c r="AH580" s="15"/>
      <c r="AI580" s="46" t="str">
        <f>IF(Table1[[#This Row],[Posting Date]]&lt;&gt;"","GJ-"&amp;CountryID,"")</f>
        <v/>
      </c>
      <c r="AJ580" s="59" t="str">
        <f>IF(Table1[[#This Row],[Posting Date]]&lt;&gt;"",Table1[[#This Row],[Posting Date]],"")</f>
        <v/>
      </c>
      <c r="AK580" s="46"/>
      <c r="AL580" s="46" t="str">
        <f>IF(Table1[[#This Row],[Description]]&lt;&gt;"",Table1[[#This Row],[Description]],"")</f>
        <v/>
      </c>
      <c r="AM580" s="46" t="str">
        <f>IF(Table1[[#This Row],[Posting Date]]&lt;&gt;"",Table1[[#This Row],[Reference Number]],"")</f>
        <v/>
      </c>
      <c r="AN580" s="46" t="str">
        <f>TRIM(Table1[[#This Row],[Line '#]])</f>
        <v/>
      </c>
      <c r="AO580" s="46" t="str">
        <f>TRIM(Table1[[#This Row],[Account]])</f>
        <v/>
      </c>
      <c r="AP580" s="46" t="str">
        <f>IF(Table1[[#This Row],[Posting Date]]&lt;&gt;"",$D$5,"")</f>
        <v/>
      </c>
      <c r="AQ580" s="46" t="str">
        <f>TRIM(Table1[[#This Row],[Departments-Prgrams]])</f>
        <v/>
      </c>
      <c r="AR580" s="46" t="str">
        <f>TRIM(Table1[[#This Row],[Grant]])</f>
        <v/>
      </c>
      <c r="AS580" s="46" t="str">
        <f>TRIM(Table1[[#This Row],[Staff ID]])</f>
        <v/>
      </c>
      <c r="AT580" s="46" t="str">
        <f>IF(TRIM(Table1[[#This Row],[Budget Code]])=0,"",TRIM(Table1[[#This Row],[Budget Code]]))</f>
        <v/>
      </c>
      <c r="AU580" s="46" t="str">
        <f>IF(Table1[[#This Row],[Line Description]]&lt;&gt;"",Table1[[#This Row],[Line Description]],"")</f>
        <v/>
      </c>
      <c r="AV580" s="46" t="str">
        <f>IF(Table1[[#This Row],[Cur_Amount Debit]]&gt;0,ROUND(Table1[[#This Row],[Cur_Amount Debit]],2),"")</f>
        <v/>
      </c>
      <c r="AW580" s="46" t="str">
        <f>IF(Table1[[#This Row],[Cur_Amount Credit]]&gt;0,ROUND(Table1[[#This Row],[Cur_Amount Credit]],2),"")</f>
        <v/>
      </c>
      <c r="AX580" s="46" t="str">
        <f>LEFT(Table1[[#This Row],[Cur]],3)</f>
        <v/>
      </c>
      <c r="AY580" s="59"/>
      <c r="AZ580" s="46"/>
      <c r="BA580" s="46" t="str">
        <f>IF(Table1[[#This Row],[Cur]]&lt;&gt;"",IF(Table1[[#This Row],[Cur]]="USD","",ExchangeRate),"")</f>
        <v/>
      </c>
      <c r="BB580" s="46" t="str">
        <f>IF(Table1[[#This Row],[Grant]]&lt;&gt;"",VLOOKUP(Table1[[#This Row],[Grant]],Grants!B:D,3),"")</f>
        <v/>
      </c>
      <c r="BC580" s="46" t="str">
        <f>TRIM(Table1[[#This Row],[Vendor ID]])</f>
        <v/>
      </c>
      <c r="BD580">
        <f>IF(Table1[[#This Row],[Reference Number]]=Q579,BD579,BD579+1)</f>
        <v>0</v>
      </c>
    </row>
    <row r="581" spans="1:56" ht="11.25" customHeight="1" x14ac:dyDescent="0.25">
      <c r="A581" s="1"/>
      <c r="B581" s="88" t="str">
        <f>IF(Table1[[#This Row],[Posting Date]]&lt;&gt;"",IF(Table1[[#This Row],[Reference Number]]=Q580,B580+1,1),"")</f>
        <v/>
      </c>
      <c r="C581" s="61"/>
      <c r="D581" s="61"/>
      <c r="E581" s="138"/>
      <c r="F581" s="141" t="str">
        <f>IFERROR(IF(VLOOKUP(Table1[[#This Row],[Budget Code Description]],Dimentions!$X$6:$AC$139,2,FALSE)="","",VLOOKUP(Table1[[#This Row],[Budget Code Description]],Dimentions!$X$6:$AC$139,2,FALSE)),"")</f>
        <v/>
      </c>
      <c r="G581" s="141"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1" t="str">
        <f>IFERROR(VLOOKUP(Table1[[#This Row],[Budget Code Description]],Table6[#All],8,FALSE),"")</f>
        <v/>
      </c>
      <c r="L581" s="63"/>
      <c r="M581" s="65" t="str">
        <f>IFERROR(VLOOKUP(Table1[[#This Row],[Staff ID]],Table2[],2,FALSE),"")</f>
        <v/>
      </c>
      <c r="N581" s="209" t="str">
        <f>IFERROR(IF(VLOOKUP(Table1[[#This Row],[Budget Code Description]],Dimentions!$X$6:$AC$134,4,FALSE)="","",VLOOKUP(Table1[[#This Row],[Budget Code Description]],Dimentions!$X$6:$AC$134,4,FALSE)),"")</f>
        <v/>
      </c>
      <c r="O581" s="65" t="str">
        <f>IFERROR(VLOOKUP(Table1[[#This Row],[Vendor ID]],Table549[],2,FALSE),"")</f>
        <v/>
      </c>
      <c r="P581" s="63"/>
      <c r="Q581" s="141" t="str">
        <f>IF(Table1[[#This Row],[Posting Date]]&lt;&gt;"",$D$9,"")</f>
        <v/>
      </c>
      <c r="R581" s="157" t="str">
        <f>IF(Table1[[#This Row],[Posting Date]]&lt;&gt;"",$D$10,"")</f>
        <v/>
      </c>
      <c r="S581" s="66"/>
      <c r="T581" s="63"/>
      <c r="U581" s="67"/>
      <c r="V581" s="67"/>
      <c r="W581" s="67" t="str">
        <f t="shared" si="13"/>
        <v/>
      </c>
      <c r="X581" s="159" t="str">
        <f>IF(E581="","",(IF(Table1[[#This Row],[Cur]]="USD",Table1[[#This Row],[Cur_Amount Debit]],Table1[[#This Row],[Cur_Amount Debit]]/Table1[[#This Row],[Exchange Rate]])))</f>
        <v/>
      </c>
      <c r="Y581" s="159" t="str">
        <f>IF(E581="","",(IF(Table1[[#This Row],[Cur]]="USD",Table1[[#This Row],[Cur_Amount Credit]],Table1[[#This Row],[Cur_Amount Credit]]/ExchangeRate)))</f>
        <v/>
      </c>
      <c r="Z581" s="201" t="str">
        <f>IF(E581="","",(Table1[[#This Row],[Debit USD]]-Table1[[#This Row],[Credit USD]]))</f>
        <v/>
      </c>
      <c r="AA581" s="226"/>
      <c r="AB581" s="255"/>
      <c r="AC581" s="1"/>
      <c r="AD581" s="15"/>
      <c r="AE581" s="15" t="str">
        <f>IF(AND(OR(Table1[[#This Row],[Account]]="15030",Table1[[#This Row],[Account]]="15035",Table1[[#This Row],[Account]]="20150"),Table1[[#This Row],[Vendor ID]]=""),1,"")</f>
        <v/>
      </c>
      <c r="AF581" s="15"/>
      <c r="AG581" s="15"/>
      <c r="AH581" s="15"/>
      <c r="AI581" s="46" t="str">
        <f>IF(Table1[[#This Row],[Posting Date]]&lt;&gt;"","GJ-"&amp;CountryID,"")</f>
        <v/>
      </c>
      <c r="AJ581" s="59" t="str">
        <f>IF(Table1[[#This Row],[Posting Date]]&lt;&gt;"",Table1[[#This Row],[Posting Date]],"")</f>
        <v/>
      </c>
      <c r="AK581" s="46"/>
      <c r="AL581" s="46" t="str">
        <f>IF(Table1[[#This Row],[Description]]&lt;&gt;"",Table1[[#This Row],[Description]],"")</f>
        <v/>
      </c>
      <c r="AM581" s="46" t="str">
        <f>IF(Table1[[#This Row],[Posting Date]]&lt;&gt;"",Table1[[#This Row],[Reference Number]],"")</f>
        <v/>
      </c>
      <c r="AN581" s="46" t="str">
        <f>TRIM(Table1[[#This Row],[Line '#]])</f>
        <v/>
      </c>
      <c r="AO581" s="46" t="str">
        <f>TRIM(Table1[[#This Row],[Account]])</f>
        <v/>
      </c>
      <c r="AP581" s="46" t="str">
        <f>IF(Table1[[#This Row],[Posting Date]]&lt;&gt;"",$D$5,"")</f>
        <v/>
      </c>
      <c r="AQ581" s="46" t="str">
        <f>TRIM(Table1[[#This Row],[Departments-Prgrams]])</f>
        <v/>
      </c>
      <c r="AR581" s="46" t="str">
        <f>TRIM(Table1[[#This Row],[Grant]])</f>
        <v/>
      </c>
      <c r="AS581" s="46" t="str">
        <f>TRIM(Table1[[#This Row],[Staff ID]])</f>
        <v/>
      </c>
      <c r="AT581" s="46" t="str">
        <f>IF(TRIM(Table1[[#This Row],[Budget Code]])=0,"",TRIM(Table1[[#This Row],[Budget Code]]))</f>
        <v/>
      </c>
      <c r="AU581" s="46" t="str">
        <f>IF(Table1[[#This Row],[Line Description]]&lt;&gt;"",Table1[[#This Row],[Line Description]],"")</f>
        <v/>
      </c>
      <c r="AV581" s="46" t="str">
        <f>IF(Table1[[#This Row],[Cur_Amount Debit]]&gt;0,ROUND(Table1[[#This Row],[Cur_Amount Debit]],2),"")</f>
        <v/>
      </c>
      <c r="AW581" s="46" t="str">
        <f>IF(Table1[[#This Row],[Cur_Amount Credit]]&gt;0,ROUND(Table1[[#This Row],[Cur_Amount Credit]],2),"")</f>
        <v/>
      </c>
      <c r="AX581" s="46" t="str">
        <f>LEFT(Table1[[#This Row],[Cur]],3)</f>
        <v/>
      </c>
      <c r="AY581" s="59"/>
      <c r="AZ581" s="46"/>
      <c r="BA581" s="46" t="str">
        <f>IF(Table1[[#This Row],[Cur]]&lt;&gt;"",IF(Table1[[#This Row],[Cur]]="USD","",ExchangeRate),"")</f>
        <v/>
      </c>
      <c r="BB581" s="46" t="str">
        <f>IF(Table1[[#This Row],[Grant]]&lt;&gt;"",VLOOKUP(Table1[[#This Row],[Grant]],Grants!B:D,3),"")</f>
        <v/>
      </c>
      <c r="BC581" s="46" t="str">
        <f>TRIM(Table1[[#This Row],[Vendor ID]])</f>
        <v/>
      </c>
      <c r="BD581">
        <f>IF(Table1[[#This Row],[Reference Number]]=Q580,BD580,BD580+1)</f>
        <v>0</v>
      </c>
    </row>
    <row r="582" spans="1:56" ht="11.25" customHeight="1" x14ac:dyDescent="0.25">
      <c r="A582" s="1"/>
      <c r="B582" s="88" t="str">
        <f>IF(Table1[[#This Row],[Posting Date]]&lt;&gt;"",IF(Table1[[#This Row],[Reference Number]]=Q581,B581+1,1),"")</f>
        <v/>
      </c>
      <c r="C582" s="61"/>
      <c r="D582" s="61"/>
      <c r="E582" s="138"/>
      <c r="F582" s="141" t="str">
        <f>IFERROR(IF(VLOOKUP(Table1[[#This Row],[Budget Code Description]],Dimentions!$X$6:$AC$139,2,FALSE)="","",VLOOKUP(Table1[[#This Row],[Budget Code Description]],Dimentions!$X$6:$AC$139,2,FALSE)),"")</f>
        <v/>
      </c>
      <c r="G582" s="141"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1" t="str">
        <f>IFERROR(VLOOKUP(Table1[[#This Row],[Budget Code Description]],Table6[#All],8,FALSE),"")</f>
        <v/>
      </c>
      <c r="L582" s="63"/>
      <c r="M582" s="65" t="str">
        <f>IFERROR(VLOOKUP(Table1[[#This Row],[Staff ID]],Table2[],2,FALSE),"")</f>
        <v/>
      </c>
      <c r="N582" s="209" t="str">
        <f>IFERROR(IF(VLOOKUP(Table1[[#This Row],[Budget Code Description]],Dimentions!$X$6:$AC$134,4,FALSE)="","",VLOOKUP(Table1[[#This Row],[Budget Code Description]],Dimentions!$X$6:$AC$134,4,FALSE)),"")</f>
        <v/>
      </c>
      <c r="O582" s="65" t="str">
        <f>IFERROR(VLOOKUP(Table1[[#This Row],[Vendor ID]],Table549[],2,FALSE),"")</f>
        <v/>
      </c>
      <c r="P582" s="63"/>
      <c r="Q582" s="141" t="str">
        <f>IF(Table1[[#This Row],[Posting Date]]&lt;&gt;"",$D$9,"")</f>
        <v/>
      </c>
      <c r="R582" s="157" t="str">
        <f>IF(Table1[[#This Row],[Posting Date]]&lt;&gt;"",$D$10,"")</f>
        <v/>
      </c>
      <c r="S582" s="66"/>
      <c r="T582" s="63"/>
      <c r="U582" s="67"/>
      <c r="V582" s="67"/>
      <c r="W582" s="67" t="str">
        <f t="shared" si="13"/>
        <v/>
      </c>
      <c r="X582" s="159" t="str">
        <f>IF(E582="","",(IF(Table1[[#This Row],[Cur]]="USD",Table1[[#This Row],[Cur_Amount Debit]],Table1[[#This Row],[Cur_Amount Debit]]/Table1[[#This Row],[Exchange Rate]])))</f>
        <v/>
      </c>
      <c r="Y582" s="159" t="str">
        <f>IF(E582="","",(IF(Table1[[#This Row],[Cur]]="USD",Table1[[#This Row],[Cur_Amount Credit]],Table1[[#This Row],[Cur_Amount Credit]]/ExchangeRate)))</f>
        <v/>
      </c>
      <c r="Z582" s="201" t="str">
        <f>IF(E582="","",(Table1[[#This Row],[Debit USD]]-Table1[[#This Row],[Credit USD]]))</f>
        <v/>
      </c>
      <c r="AA582" s="226"/>
      <c r="AB582" s="255"/>
      <c r="AC582" s="1"/>
      <c r="AD582" s="15"/>
      <c r="AE582" s="15" t="str">
        <f>IF(AND(OR(Table1[[#This Row],[Account]]="15030",Table1[[#This Row],[Account]]="15035",Table1[[#This Row],[Account]]="20150"),Table1[[#This Row],[Vendor ID]]=""),1,"")</f>
        <v/>
      </c>
      <c r="AF582" s="15"/>
      <c r="AG582" s="15"/>
      <c r="AH582" s="15"/>
      <c r="AI582" s="46" t="str">
        <f>IF(Table1[[#This Row],[Posting Date]]&lt;&gt;"","GJ-"&amp;CountryID,"")</f>
        <v/>
      </c>
      <c r="AJ582" s="59" t="str">
        <f>IF(Table1[[#This Row],[Posting Date]]&lt;&gt;"",Table1[[#This Row],[Posting Date]],"")</f>
        <v/>
      </c>
      <c r="AK582" s="46"/>
      <c r="AL582" s="46" t="str">
        <f>IF(Table1[[#This Row],[Description]]&lt;&gt;"",Table1[[#This Row],[Description]],"")</f>
        <v/>
      </c>
      <c r="AM582" s="46" t="str">
        <f>IF(Table1[[#This Row],[Posting Date]]&lt;&gt;"",Table1[[#This Row],[Reference Number]],"")</f>
        <v/>
      </c>
      <c r="AN582" s="46" t="str">
        <f>TRIM(Table1[[#This Row],[Line '#]])</f>
        <v/>
      </c>
      <c r="AO582" s="46" t="str">
        <f>TRIM(Table1[[#This Row],[Account]])</f>
        <v/>
      </c>
      <c r="AP582" s="46" t="str">
        <f>IF(Table1[[#This Row],[Posting Date]]&lt;&gt;"",$D$5,"")</f>
        <v/>
      </c>
      <c r="AQ582" s="46" t="str">
        <f>TRIM(Table1[[#This Row],[Departments-Prgrams]])</f>
        <v/>
      </c>
      <c r="AR582" s="46" t="str">
        <f>TRIM(Table1[[#This Row],[Grant]])</f>
        <v/>
      </c>
      <c r="AS582" s="46" t="str">
        <f>TRIM(Table1[[#This Row],[Staff ID]])</f>
        <v/>
      </c>
      <c r="AT582" s="46" t="str">
        <f>IF(TRIM(Table1[[#This Row],[Budget Code]])=0,"",TRIM(Table1[[#This Row],[Budget Code]]))</f>
        <v/>
      </c>
      <c r="AU582" s="46" t="str">
        <f>IF(Table1[[#This Row],[Line Description]]&lt;&gt;"",Table1[[#This Row],[Line Description]],"")</f>
        <v/>
      </c>
      <c r="AV582" s="46" t="str">
        <f>IF(Table1[[#This Row],[Cur_Amount Debit]]&gt;0,ROUND(Table1[[#This Row],[Cur_Amount Debit]],2),"")</f>
        <v/>
      </c>
      <c r="AW582" s="46" t="str">
        <f>IF(Table1[[#This Row],[Cur_Amount Credit]]&gt;0,ROUND(Table1[[#This Row],[Cur_Amount Credit]],2),"")</f>
        <v/>
      </c>
      <c r="AX582" s="46" t="str">
        <f>LEFT(Table1[[#This Row],[Cur]],3)</f>
        <v/>
      </c>
      <c r="AY582" s="59"/>
      <c r="AZ582" s="46"/>
      <c r="BA582" s="46" t="str">
        <f>IF(Table1[[#This Row],[Cur]]&lt;&gt;"",IF(Table1[[#This Row],[Cur]]="USD","",ExchangeRate),"")</f>
        <v/>
      </c>
      <c r="BB582" s="46" t="str">
        <f>IF(Table1[[#This Row],[Grant]]&lt;&gt;"",VLOOKUP(Table1[[#This Row],[Grant]],Grants!B:D,3),"")</f>
        <v/>
      </c>
      <c r="BC582" s="46" t="str">
        <f>TRIM(Table1[[#This Row],[Vendor ID]])</f>
        <v/>
      </c>
      <c r="BD582">
        <f>IF(Table1[[#This Row],[Reference Number]]=Q581,BD581,BD581+1)</f>
        <v>0</v>
      </c>
    </row>
    <row r="583" spans="1:56" ht="11.25" customHeight="1" x14ac:dyDescent="0.25">
      <c r="A583" s="1"/>
      <c r="B583" s="88" t="str">
        <f>IF(Table1[[#This Row],[Posting Date]]&lt;&gt;"",IF(Table1[[#This Row],[Reference Number]]=Q582,B582+1,1),"")</f>
        <v/>
      </c>
      <c r="C583" s="61"/>
      <c r="D583" s="61"/>
      <c r="E583" s="138"/>
      <c r="F583" s="141" t="str">
        <f>IFERROR(IF(VLOOKUP(Table1[[#This Row],[Budget Code Description]],Dimentions!$X$6:$AC$139,2,FALSE)="","",VLOOKUP(Table1[[#This Row],[Budget Code Description]],Dimentions!$X$6:$AC$139,2,FALSE)),"")</f>
        <v/>
      </c>
      <c r="G583" s="141"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1" t="str">
        <f>IFERROR(VLOOKUP(Table1[[#This Row],[Budget Code Description]],Table6[#All],8,FALSE),"")</f>
        <v/>
      </c>
      <c r="L583" s="63"/>
      <c r="M583" s="65" t="str">
        <f>IFERROR(VLOOKUP(Table1[[#This Row],[Staff ID]],Table2[],2,FALSE),"")</f>
        <v/>
      </c>
      <c r="N583" s="209" t="str">
        <f>IFERROR(IF(VLOOKUP(Table1[[#This Row],[Budget Code Description]],Dimentions!$X$6:$AC$134,4,FALSE)="","",VLOOKUP(Table1[[#This Row],[Budget Code Description]],Dimentions!$X$6:$AC$134,4,FALSE)),"")</f>
        <v/>
      </c>
      <c r="O583" s="65" t="str">
        <f>IFERROR(VLOOKUP(Table1[[#This Row],[Vendor ID]],Table549[],2,FALSE),"")</f>
        <v/>
      </c>
      <c r="P583" s="63"/>
      <c r="Q583" s="141" t="str">
        <f>IF(Table1[[#This Row],[Posting Date]]&lt;&gt;"",$D$9,"")</f>
        <v/>
      </c>
      <c r="R583" s="157" t="str">
        <f>IF(Table1[[#This Row],[Posting Date]]&lt;&gt;"",$D$10,"")</f>
        <v/>
      </c>
      <c r="S583" s="66"/>
      <c r="T583" s="63"/>
      <c r="U583" s="67"/>
      <c r="V583" s="67"/>
      <c r="W583" s="67" t="str">
        <f t="shared" si="13"/>
        <v/>
      </c>
      <c r="X583" s="159" t="str">
        <f>IF(E583="","",(IF(Table1[[#This Row],[Cur]]="USD",Table1[[#This Row],[Cur_Amount Debit]],Table1[[#This Row],[Cur_Amount Debit]]/Table1[[#This Row],[Exchange Rate]])))</f>
        <v/>
      </c>
      <c r="Y583" s="159" t="str">
        <f>IF(E583="","",(IF(Table1[[#This Row],[Cur]]="USD",Table1[[#This Row],[Cur_Amount Credit]],Table1[[#This Row],[Cur_Amount Credit]]/ExchangeRate)))</f>
        <v/>
      </c>
      <c r="Z583" s="201" t="str">
        <f>IF(E583="","",(Table1[[#This Row],[Debit USD]]-Table1[[#This Row],[Credit USD]]))</f>
        <v/>
      </c>
      <c r="AA583" s="226"/>
      <c r="AB583" s="255"/>
      <c r="AC583" s="1"/>
      <c r="AD583" s="15"/>
      <c r="AE583" s="15" t="str">
        <f>IF(AND(OR(Table1[[#This Row],[Account]]="15030",Table1[[#This Row],[Account]]="15035",Table1[[#This Row],[Account]]="20150"),Table1[[#This Row],[Vendor ID]]=""),1,"")</f>
        <v/>
      </c>
      <c r="AF583" s="15"/>
      <c r="AG583" s="15"/>
      <c r="AH583" s="15"/>
      <c r="AI583" s="46" t="str">
        <f>IF(Table1[[#This Row],[Posting Date]]&lt;&gt;"","GJ-"&amp;CountryID,"")</f>
        <v/>
      </c>
      <c r="AJ583" s="59" t="str">
        <f>IF(Table1[[#This Row],[Posting Date]]&lt;&gt;"",Table1[[#This Row],[Posting Date]],"")</f>
        <v/>
      </c>
      <c r="AK583" s="46"/>
      <c r="AL583" s="46" t="str">
        <f>IF(Table1[[#This Row],[Description]]&lt;&gt;"",Table1[[#This Row],[Description]],"")</f>
        <v/>
      </c>
      <c r="AM583" s="46" t="str">
        <f>IF(Table1[[#This Row],[Posting Date]]&lt;&gt;"",Table1[[#This Row],[Reference Number]],"")</f>
        <v/>
      </c>
      <c r="AN583" s="46" t="str">
        <f>TRIM(Table1[[#This Row],[Line '#]])</f>
        <v/>
      </c>
      <c r="AO583" s="46" t="str">
        <f>TRIM(Table1[[#This Row],[Account]])</f>
        <v/>
      </c>
      <c r="AP583" s="46" t="str">
        <f>IF(Table1[[#This Row],[Posting Date]]&lt;&gt;"",$D$5,"")</f>
        <v/>
      </c>
      <c r="AQ583" s="46" t="str">
        <f>TRIM(Table1[[#This Row],[Departments-Prgrams]])</f>
        <v/>
      </c>
      <c r="AR583" s="46" t="str">
        <f>TRIM(Table1[[#This Row],[Grant]])</f>
        <v/>
      </c>
      <c r="AS583" s="46" t="str">
        <f>TRIM(Table1[[#This Row],[Staff ID]])</f>
        <v/>
      </c>
      <c r="AT583" s="46" t="str">
        <f>IF(TRIM(Table1[[#This Row],[Budget Code]])=0,"",TRIM(Table1[[#This Row],[Budget Code]]))</f>
        <v/>
      </c>
      <c r="AU583" s="46" t="str">
        <f>IF(Table1[[#This Row],[Line Description]]&lt;&gt;"",Table1[[#This Row],[Line Description]],"")</f>
        <v/>
      </c>
      <c r="AV583" s="46" t="str">
        <f>IF(Table1[[#This Row],[Cur_Amount Debit]]&gt;0,ROUND(Table1[[#This Row],[Cur_Amount Debit]],2),"")</f>
        <v/>
      </c>
      <c r="AW583" s="46" t="str">
        <f>IF(Table1[[#This Row],[Cur_Amount Credit]]&gt;0,ROUND(Table1[[#This Row],[Cur_Amount Credit]],2),"")</f>
        <v/>
      </c>
      <c r="AX583" s="46" t="str">
        <f>LEFT(Table1[[#This Row],[Cur]],3)</f>
        <v/>
      </c>
      <c r="AY583" s="59"/>
      <c r="AZ583" s="46"/>
      <c r="BA583" s="46" t="str">
        <f>IF(Table1[[#This Row],[Cur]]&lt;&gt;"",IF(Table1[[#This Row],[Cur]]="USD","",ExchangeRate),"")</f>
        <v/>
      </c>
      <c r="BB583" s="46" t="str">
        <f>IF(Table1[[#This Row],[Grant]]&lt;&gt;"",VLOOKUP(Table1[[#This Row],[Grant]],Grants!B:D,3),"")</f>
        <v/>
      </c>
      <c r="BC583" s="46" t="str">
        <f>TRIM(Table1[[#This Row],[Vendor ID]])</f>
        <v/>
      </c>
      <c r="BD583">
        <f>IF(Table1[[#This Row],[Reference Number]]=Q582,BD582,BD582+1)</f>
        <v>0</v>
      </c>
    </row>
    <row r="584" spans="1:56" ht="11.25" customHeight="1" x14ac:dyDescent="0.25">
      <c r="A584" s="1"/>
      <c r="B584" s="88" t="str">
        <f>IF(Table1[[#This Row],[Posting Date]]&lt;&gt;"",IF(Table1[[#This Row],[Reference Number]]=Q583,B583+1,1),"")</f>
        <v/>
      </c>
      <c r="C584" s="61"/>
      <c r="D584" s="61"/>
      <c r="E584" s="138"/>
      <c r="F584" s="141" t="str">
        <f>IFERROR(IF(VLOOKUP(Table1[[#This Row],[Budget Code Description]],Dimentions!$X$6:$AC$139,2,FALSE)="","",VLOOKUP(Table1[[#This Row],[Budget Code Description]],Dimentions!$X$6:$AC$139,2,FALSE)),"")</f>
        <v/>
      </c>
      <c r="G584" s="141"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1" t="str">
        <f>IFERROR(VLOOKUP(Table1[[#This Row],[Budget Code Description]],Table6[#All],8,FALSE),"")</f>
        <v/>
      </c>
      <c r="L584" s="63"/>
      <c r="M584" s="65" t="str">
        <f>IFERROR(VLOOKUP(Table1[[#This Row],[Staff ID]],Table2[],2,FALSE),"")</f>
        <v/>
      </c>
      <c r="N584" s="209" t="str">
        <f>IFERROR(IF(VLOOKUP(Table1[[#This Row],[Budget Code Description]],Dimentions!$X$6:$AC$134,4,FALSE)="","",VLOOKUP(Table1[[#This Row],[Budget Code Description]],Dimentions!$X$6:$AC$134,4,FALSE)),"")</f>
        <v/>
      </c>
      <c r="O584" s="65" t="str">
        <f>IFERROR(VLOOKUP(Table1[[#This Row],[Vendor ID]],Table549[],2,FALSE),"")</f>
        <v/>
      </c>
      <c r="P584" s="63"/>
      <c r="Q584" s="141" t="str">
        <f>IF(Table1[[#This Row],[Posting Date]]&lt;&gt;"",$D$9,"")</f>
        <v/>
      </c>
      <c r="R584" s="157" t="str">
        <f>IF(Table1[[#This Row],[Posting Date]]&lt;&gt;"",$D$10,"")</f>
        <v/>
      </c>
      <c r="S584" s="66"/>
      <c r="T584" s="63"/>
      <c r="U584" s="67"/>
      <c r="V584" s="67"/>
      <c r="W584" s="67" t="str">
        <f t="shared" si="13"/>
        <v/>
      </c>
      <c r="X584" s="159" t="str">
        <f>IF(E584="","",(IF(Table1[[#This Row],[Cur]]="USD",Table1[[#This Row],[Cur_Amount Debit]],Table1[[#This Row],[Cur_Amount Debit]]/Table1[[#This Row],[Exchange Rate]])))</f>
        <v/>
      </c>
      <c r="Y584" s="159" t="str">
        <f>IF(E584="","",(IF(Table1[[#This Row],[Cur]]="USD",Table1[[#This Row],[Cur_Amount Credit]],Table1[[#This Row],[Cur_Amount Credit]]/ExchangeRate)))</f>
        <v/>
      </c>
      <c r="Z584" s="201" t="str">
        <f>IF(E584="","",(Table1[[#This Row],[Debit USD]]-Table1[[#This Row],[Credit USD]]))</f>
        <v/>
      </c>
      <c r="AA584" s="226"/>
      <c r="AB584" s="255"/>
      <c r="AC584" s="1"/>
      <c r="AD584" s="15"/>
      <c r="AE584" s="15" t="str">
        <f>IF(AND(OR(Table1[[#This Row],[Account]]="15030",Table1[[#This Row],[Account]]="15035",Table1[[#This Row],[Account]]="20150"),Table1[[#This Row],[Vendor ID]]=""),1,"")</f>
        <v/>
      </c>
      <c r="AF584" s="15"/>
      <c r="AG584" s="15"/>
      <c r="AH584" s="15"/>
      <c r="AI584" s="46" t="str">
        <f>IF(Table1[[#This Row],[Posting Date]]&lt;&gt;"","GJ-"&amp;CountryID,"")</f>
        <v/>
      </c>
      <c r="AJ584" s="59" t="str">
        <f>IF(Table1[[#This Row],[Posting Date]]&lt;&gt;"",Table1[[#This Row],[Posting Date]],"")</f>
        <v/>
      </c>
      <c r="AK584" s="46"/>
      <c r="AL584" s="46" t="str">
        <f>IF(Table1[[#This Row],[Description]]&lt;&gt;"",Table1[[#This Row],[Description]],"")</f>
        <v/>
      </c>
      <c r="AM584" s="46" t="str">
        <f>IF(Table1[[#This Row],[Posting Date]]&lt;&gt;"",Table1[[#This Row],[Reference Number]],"")</f>
        <v/>
      </c>
      <c r="AN584" s="46" t="str">
        <f>TRIM(Table1[[#This Row],[Line '#]])</f>
        <v/>
      </c>
      <c r="AO584" s="46" t="str">
        <f>TRIM(Table1[[#This Row],[Account]])</f>
        <v/>
      </c>
      <c r="AP584" s="46" t="str">
        <f>IF(Table1[[#This Row],[Posting Date]]&lt;&gt;"",$D$5,"")</f>
        <v/>
      </c>
      <c r="AQ584" s="46" t="str">
        <f>TRIM(Table1[[#This Row],[Departments-Prgrams]])</f>
        <v/>
      </c>
      <c r="AR584" s="46" t="str">
        <f>TRIM(Table1[[#This Row],[Grant]])</f>
        <v/>
      </c>
      <c r="AS584" s="46" t="str">
        <f>TRIM(Table1[[#This Row],[Staff ID]])</f>
        <v/>
      </c>
      <c r="AT584" s="46" t="str">
        <f>IF(TRIM(Table1[[#This Row],[Budget Code]])=0,"",TRIM(Table1[[#This Row],[Budget Code]]))</f>
        <v/>
      </c>
      <c r="AU584" s="46" t="str">
        <f>IF(Table1[[#This Row],[Line Description]]&lt;&gt;"",Table1[[#This Row],[Line Description]],"")</f>
        <v/>
      </c>
      <c r="AV584" s="46" t="str">
        <f>IF(Table1[[#This Row],[Cur_Amount Debit]]&gt;0,ROUND(Table1[[#This Row],[Cur_Amount Debit]],2),"")</f>
        <v/>
      </c>
      <c r="AW584" s="46" t="str">
        <f>IF(Table1[[#This Row],[Cur_Amount Credit]]&gt;0,ROUND(Table1[[#This Row],[Cur_Amount Credit]],2),"")</f>
        <v/>
      </c>
      <c r="AX584" s="46" t="str">
        <f>LEFT(Table1[[#This Row],[Cur]],3)</f>
        <v/>
      </c>
      <c r="AY584" s="59"/>
      <c r="AZ584" s="46"/>
      <c r="BA584" s="46" t="str">
        <f>IF(Table1[[#This Row],[Cur]]&lt;&gt;"",IF(Table1[[#This Row],[Cur]]="USD","",ExchangeRate),"")</f>
        <v/>
      </c>
      <c r="BB584" s="46" t="str">
        <f>IF(Table1[[#This Row],[Grant]]&lt;&gt;"",VLOOKUP(Table1[[#This Row],[Grant]],Grants!B:D,3),"")</f>
        <v/>
      </c>
      <c r="BC584" s="46" t="str">
        <f>TRIM(Table1[[#This Row],[Vendor ID]])</f>
        <v/>
      </c>
      <c r="BD584">
        <f>IF(Table1[[#This Row],[Reference Number]]=Q583,BD583,BD583+1)</f>
        <v>0</v>
      </c>
    </row>
    <row r="585" spans="1:56" ht="11.25" customHeight="1" x14ac:dyDescent="0.25">
      <c r="A585" s="1"/>
      <c r="B585" s="88" t="str">
        <f>IF(Table1[[#This Row],[Posting Date]]&lt;&gt;"",IF(Table1[[#This Row],[Reference Number]]=Q584,B584+1,1),"")</f>
        <v/>
      </c>
      <c r="C585" s="61"/>
      <c r="D585" s="61"/>
      <c r="E585" s="138"/>
      <c r="F585" s="141" t="str">
        <f>IFERROR(IF(VLOOKUP(Table1[[#This Row],[Budget Code Description]],Dimentions!$X$6:$AC$139,2,FALSE)="","",VLOOKUP(Table1[[#This Row],[Budget Code Description]],Dimentions!$X$6:$AC$139,2,FALSE)),"")</f>
        <v/>
      </c>
      <c r="G585" s="141"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1" t="str">
        <f>IFERROR(VLOOKUP(Table1[[#This Row],[Budget Code Description]],Table6[#All],8,FALSE),"")</f>
        <v/>
      </c>
      <c r="L585" s="63"/>
      <c r="M585" s="65" t="str">
        <f>IFERROR(VLOOKUP(Table1[[#This Row],[Staff ID]],Table2[],2,FALSE),"")</f>
        <v/>
      </c>
      <c r="N585" s="209" t="str">
        <f>IFERROR(IF(VLOOKUP(Table1[[#This Row],[Budget Code Description]],Dimentions!$X$6:$AC$134,4,FALSE)="","",VLOOKUP(Table1[[#This Row],[Budget Code Description]],Dimentions!$X$6:$AC$134,4,FALSE)),"")</f>
        <v/>
      </c>
      <c r="O585" s="65" t="str">
        <f>IFERROR(VLOOKUP(Table1[[#This Row],[Vendor ID]],Table549[],2,FALSE),"")</f>
        <v/>
      </c>
      <c r="P585" s="63"/>
      <c r="Q585" s="141" t="str">
        <f>IF(Table1[[#This Row],[Posting Date]]&lt;&gt;"",$D$9,"")</f>
        <v/>
      </c>
      <c r="R585" s="157" t="str">
        <f>IF(Table1[[#This Row],[Posting Date]]&lt;&gt;"",$D$10,"")</f>
        <v/>
      </c>
      <c r="S585" s="66"/>
      <c r="T585" s="63"/>
      <c r="U585" s="67"/>
      <c r="V585" s="67"/>
      <c r="W585" s="67" t="str">
        <f t="shared" si="13"/>
        <v/>
      </c>
      <c r="X585" s="159" t="str">
        <f>IF(E585="","",(IF(Table1[[#This Row],[Cur]]="USD",Table1[[#This Row],[Cur_Amount Debit]],Table1[[#This Row],[Cur_Amount Debit]]/Table1[[#This Row],[Exchange Rate]])))</f>
        <v/>
      </c>
      <c r="Y585" s="159" t="str">
        <f>IF(E585="","",(IF(Table1[[#This Row],[Cur]]="USD",Table1[[#This Row],[Cur_Amount Credit]],Table1[[#This Row],[Cur_Amount Credit]]/ExchangeRate)))</f>
        <v/>
      </c>
      <c r="Z585" s="201" t="str">
        <f>IF(E585="","",(Table1[[#This Row],[Debit USD]]-Table1[[#This Row],[Credit USD]]))</f>
        <v/>
      </c>
      <c r="AA585" s="226"/>
      <c r="AB585" s="255"/>
      <c r="AC585" s="1"/>
      <c r="AD585" s="15"/>
      <c r="AE585" s="15" t="str">
        <f>IF(AND(OR(Table1[[#This Row],[Account]]="15030",Table1[[#This Row],[Account]]="15035",Table1[[#This Row],[Account]]="20150"),Table1[[#This Row],[Vendor ID]]=""),1,"")</f>
        <v/>
      </c>
      <c r="AF585" s="15"/>
      <c r="AG585" s="15"/>
      <c r="AH585" s="15"/>
      <c r="AI585" s="46" t="str">
        <f>IF(Table1[[#This Row],[Posting Date]]&lt;&gt;"","GJ-"&amp;CountryID,"")</f>
        <v/>
      </c>
      <c r="AJ585" s="59" t="str">
        <f>IF(Table1[[#This Row],[Posting Date]]&lt;&gt;"",Table1[[#This Row],[Posting Date]],"")</f>
        <v/>
      </c>
      <c r="AK585" s="46"/>
      <c r="AL585" s="46" t="str">
        <f>IF(Table1[[#This Row],[Description]]&lt;&gt;"",Table1[[#This Row],[Description]],"")</f>
        <v/>
      </c>
      <c r="AM585" s="46" t="str">
        <f>IF(Table1[[#This Row],[Posting Date]]&lt;&gt;"",Table1[[#This Row],[Reference Number]],"")</f>
        <v/>
      </c>
      <c r="AN585" s="46" t="str">
        <f>TRIM(Table1[[#This Row],[Line '#]])</f>
        <v/>
      </c>
      <c r="AO585" s="46" t="str">
        <f>TRIM(Table1[[#This Row],[Account]])</f>
        <v/>
      </c>
      <c r="AP585" s="46" t="str">
        <f>IF(Table1[[#This Row],[Posting Date]]&lt;&gt;"",$D$5,"")</f>
        <v/>
      </c>
      <c r="AQ585" s="46" t="str">
        <f>TRIM(Table1[[#This Row],[Departments-Prgrams]])</f>
        <v/>
      </c>
      <c r="AR585" s="46" t="str">
        <f>TRIM(Table1[[#This Row],[Grant]])</f>
        <v/>
      </c>
      <c r="AS585" s="46" t="str">
        <f>TRIM(Table1[[#This Row],[Staff ID]])</f>
        <v/>
      </c>
      <c r="AT585" s="46" t="str">
        <f>IF(TRIM(Table1[[#This Row],[Budget Code]])=0,"",TRIM(Table1[[#This Row],[Budget Code]]))</f>
        <v/>
      </c>
      <c r="AU585" s="46" t="str">
        <f>IF(Table1[[#This Row],[Line Description]]&lt;&gt;"",Table1[[#This Row],[Line Description]],"")</f>
        <v/>
      </c>
      <c r="AV585" s="46" t="str">
        <f>IF(Table1[[#This Row],[Cur_Amount Debit]]&gt;0,ROUND(Table1[[#This Row],[Cur_Amount Debit]],2),"")</f>
        <v/>
      </c>
      <c r="AW585" s="46" t="str">
        <f>IF(Table1[[#This Row],[Cur_Amount Credit]]&gt;0,ROUND(Table1[[#This Row],[Cur_Amount Credit]],2),"")</f>
        <v/>
      </c>
      <c r="AX585" s="46" t="str">
        <f>LEFT(Table1[[#This Row],[Cur]],3)</f>
        <v/>
      </c>
      <c r="AY585" s="59"/>
      <c r="AZ585" s="46"/>
      <c r="BA585" s="46" t="str">
        <f>IF(Table1[[#This Row],[Cur]]&lt;&gt;"",IF(Table1[[#This Row],[Cur]]="USD","",ExchangeRate),"")</f>
        <v/>
      </c>
      <c r="BB585" s="46" t="str">
        <f>IF(Table1[[#This Row],[Grant]]&lt;&gt;"",VLOOKUP(Table1[[#This Row],[Grant]],Grants!B:D,3),"")</f>
        <v/>
      </c>
      <c r="BC585" s="46" t="str">
        <f>TRIM(Table1[[#This Row],[Vendor ID]])</f>
        <v/>
      </c>
      <c r="BD585">
        <f>IF(Table1[[#This Row],[Reference Number]]=Q584,BD584,BD584+1)</f>
        <v>0</v>
      </c>
    </row>
    <row r="586" spans="1:56" ht="11.25" customHeight="1" x14ac:dyDescent="0.25">
      <c r="A586" s="1"/>
      <c r="B586" s="88" t="str">
        <f>IF(Table1[[#This Row],[Posting Date]]&lt;&gt;"",IF(Table1[[#This Row],[Reference Number]]=Q585,B585+1,1),"")</f>
        <v/>
      </c>
      <c r="C586" s="61"/>
      <c r="D586" s="61"/>
      <c r="E586" s="138"/>
      <c r="F586" s="141" t="str">
        <f>IFERROR(IF(VLOOKUP(Table1[[#This Row],[Budget Code Description]],Dimentions!$X$6:$AC$139,2,FALSE)="","",VLOOKUP(Table1[[#This Row],[Budget Code Description]],Dimentions!$X$6:$AC$139,2,FALSE)),"")</f>
        <v/>
      </c>
      <c r="G586" s="141"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1" t="str">
        <f>IFERROR(VLOOKUP(Table1[[#This Row],[Budget Code Description]],Table6[#All],8,FALSE),"")</f>
        <v/>
      </c>
      <c r="L586" s="63"/>
      <c r="M586" s="65" t="str">
        <f>IFERROR(VLOOKUP(Table1[[#This Row],[Staff ID]],Table2[],2,FALSE),"")</f>
        <v/>
      </c>
      <c r="N586" s="209" t="str">
        <f>IFERROR(IF(VLOOKUP(Table1[[#This Row],[Budget Code Description]],Dimentions!$X$6:$AC$134,4,FALSE)="","",VLOOKUP(Table1[[#This Row],[Budget Code Description]],Dimentions!$X$6:$AC$134,4,FALSE)),"")</f>
        <v/>
      </c>
      <c r="O586" s="65" t="str">
        <f>IFERROR(VLOOKUP(Table1[[#This Row],[Vendor ID]],Table549[],2,FALSE),"")</f>
        <v/>
      </c>
      <c r="P586" s="63"/>
      <c r="Q586" s="141" t="str">
        <f>IF(Table1[[#This Row],[Posting Date]]&lt;&gt;"",$D$9,"")</f>
        <v/>
      </c>
      <c r="R586" s="157" t="str">
        <f>IF(Table1[[#This Row],[Posting Date]]&lt;&gt;"",$D$10,"")</f>
        <v/>
      </c>
      <c r="S586" s="66"/>
      <c r="T586" s="63"/>
      <c r="U586" s="67"/>
      <c r="V586" s="67"/>
      <c r="W586" s="67" t="str">
        <f t="shared" si="13"/>
        <v/>
      </c>
      <c r="X586" s="159" t="str">
        <f>IF(E586="","",(IF(Table1[[#This Row],[Cur]]="USD",Table1[[#This Row],[Cur_Amount Debit]],Table1[[#This Row],[Cur_Amount Debit]]/Table1[[#This Row],[Exchange Rate]])))</f>
        <v/>
      </c>
      <c r="Y586" s="159" t="str">
        <f>IF(E586="","",(IF(Table1[[#This Row],[Cur]]="USD",Table1[[#This Row],[Cur_Amount Credit]],Table1[[#This Row],[Cur_Amount Credit]]/ExchangeRate)))</f>
        <v/>
      </c>
      <c r="Z586" s="201" t="str">
        <f>IF(E586="","",(Table1[[#This Row],[Debit USD]]-Table1[[#This Row],[Credit USD]]))</f>
        <v/>
      </c>
      <c r="AA586" s="226"/>
      <c r="AB586" s="255"/>
      <c r="AC586" s="1"/>
      <c r="AD586" s="15"/>
      <c r="AE586" s="15" t="str">
        <f>IF(AND(OR(Table1[[#This Row],[Account]]="15030",Table1[[#This Row],[Account]]="15035",Table1[[#This Row],[Account]]="20150"),Table1[[#This Row],[Vendor ID]]=""),1,"")</f>
        <v/>
      </c>
      <c r="AF586" s="15"/>
      <c r="AG586" s="15"/>
      <c r="AH586" s="15"/>
      <c r="AI586" s="46" t="str">
        <f>IF(Table1[[#This Row],[Posting Date]]&lt;&gt;"","GJ-"&amp;CountryID,"")</f>
        <v/>
      </c>
      <c r="AJ586" s="59" t="str">
        <f>IF(Table1[[#This Row],[Posting Date]]&lt;&gt;"",Table1[[#This Row],[Posting Date]],"")</f>
        <v/>
      </c>
      <c r="AK586" s="46"/>
      <c r="AL586" s="46" t="str">
        <f>IF(Table1[[#This Row],[Description]]&lt;&gt;"",Table1[[#This Row],[Description]],"")</f>
        <v/>
      </c>
      <c r="AM586" s="46" t="str">
        <f>IF(Table1[[#This Row],[Posting Date]]&lt;&gt;"",Table1[[#This Row],[Reference Number]],"")</f>
        <v/>
      </c>
      <c r="AN586" s="46" t="str">
        <f>TRIM(Table1[[#This Row],[Line '#]])</f>
        <v/>
      </c>
      <c r="AO586" s="46" t="str">
        <f>TRIM(Table1[[#This Row],[Account]])</f>
        <v/>
      </c>
      <c r="AP586" s="46" t="str">
        <f>IF(Table1[[#This Row],[Posting Date]]&lt;&gt;"",$D$5,"")</f>
        <v/>
      </c>
      <c r="AQ586" s="46" t="str">
        <f>TRIM(Table1[[#This Row],[Departments-Prgrams]])</f>
        <v/>
      </c>
      <c r="AR586" s="46" t="str">
        <f>TRIM(Table1[[#This Row],[Grant]])</f>
        <v/>
      </c>
      <c r="AS586" s="46" t="str">
        <f>TRIM(Table1[[#This Row],[Staff ID]])</f>
        <v/>
      </c>
      <c r="AT586" s="46" t="str">
        <f>IF(TRIM(Table1[[#This Row],[Budget Code]])=0,"",TRIM(Table1[[#This Row],[Budget Code]]))</f>
        <v/>
      </c>
      <c r="AU586" s="46" t="str">
        <f>IF(Table1[[#This Row],[Line Description]]&lt;&gt;"",Table1[[#This Row],[Line Description]],"")</f>
        <v/>
      </c>
      <c r="AV586" s="46" t="str">
        <f>IF(Table1[[#This Row],[Cur_Amount Debit]]&gt;0,ROUND(Table1[[#This Row],[Cur_Amount Debit]],2),"")</f>
        <v/>
      </c>
      <c r="AW586" s="46" t="str">
        <f>IF(Table1[[#This Row],[Cur_Amount Credit]]&gt;0,ROUND(Table1[[#This Row],[Cur_Amount Credit]],2),"")</f>
        <v/>
      </c>
      <c r="AX586" s="46" t="str">
        <f>LEFT(Table1[[#This Row],[Cur]],3)</f>
        <v/>
      </c>
      <c r="AY586" s="59"/>
      <c r="AZ586" s="46"/>
      <c r="BA586" s="46" t="str">
        <f>IF(Table1[[#This Row],[Cur]]&lt;&gt;"",IF(Table1[[#This Row],[Cur]]="USD","",ExchangeRate),"")</f>
        <v/>
      </c>
      <c r="BB586" s="46" t="str">
        <f>IF(Table1[[#This Row],[Grant]]&lt;&gt;"",VLOOKUP(Table1[[#This Row],[Grant]],Grants!B:D,3),"")</f>
        <v/>
      </c>
      <c r="BC586" s="46" t="str">
        <f>TRIM(Table1[[#This Row],[Vendor ID]])</f>
        <v/>
      </c>
      <c r="BD586">
        <f>IF(Table1[[#This Row],[Reference Number]]=Q585,BD585,BD585+1)</f>
        <v>0</v>
      </c>
    </row>
    <row r="587" spans="1:56" ht="11.25" customHeight="1" x14ac:dyDescent="0.25">
      <c r="A587" s="1"/>
      <c r="B587" s="88" t="str">
        <f>IF(Table1[[#This Row],[Posting Date]]&lt;&gt;"",IF(Table1[[#This Row],[Reference Number]]=Q586,B586+1,1),"")</f>
        <v/>
      </c>
      <c r="C587" s="61"/>
      <c r="D587" s="61"/>
      <c r="E587" s="138"/>
      <c r="F587" s="141" t="str">
        <f>IFERROR(IF(VLOOKUP(Table1[[#This Row],[Budget Code Description]],Dimentions!$X$6:$AC$139,2,FALSE)="","",VLOOKUP(Table1[[#This Row],[Budget Code Description]],Dimentions!$X$6:$AC$139,2,FALSE)),"")</f>
        <v/>
      </c>
      <c r="G587" s="141"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1" t="str">
        <f>IFERROR(VLOOKUP(Table1[[#This Row],[Budget Code Description]],Table6[#All],8,FALSE),"")</f>
        <v/>
      </c>
      <c r="L587" s="63"/>
      <c r="M587" s="65" t="str">
        <f>IFERROR(VLOOKUP(Table1[[#This Row],[Staff ID]],Table2[],2,FALSE),"")</f>
        <v/>
      </c>
      <c r="N587" s="209" t="str">
        <f>IFERROR(IF(VLOOKUP(Table1[[#This Row],[Budget Code Description]],Dimentions!$X$6:$AC$134,4,FALSE)="","",VLOOKUP(Table1[[#This Row],[Budget Code Description]],Dimentions!$X$6:$AC$134,4,FALSE)),"")</f>
        <v/>
      </c>
      <c r="O587" s="65" t="str">
        <f>IFERROR(VLOOKUP(Table1[[#This Row],[Vendor ID]],Table549[],2,FALSE),"")</f>
        <v/>
      </c>
      <c r="P587" s="63"/>
      <c r="Q587" s="141" t="str">
        <f>IF(Table1[[#This Row],[Posting Date]]&lt;&gt;"",$D$9,"")</f>
        <v/>
      </c>
      <c r="R587" s="157" t="str">
        <f>IF(Table1[[#This Row],[Posting Date]]&lt;&gt;"",$D$10,"")</f>
        <v/>
      </c>
      <c r="S587" s="66"/>
      <c r="T587" s="63"/>
      <c r="U587" s="67"/>
      <c r="V587" s="67"/>
      <c r="W587" s="67" t="str">
        <f t="shared" si="13"/>
        <v/>
      </c>
      <c r="X587" s="159" t="str">
        <f>IF(E587="","",(IF(Table1[[#This Row],[Cur]]="USD",Table1[[#This Row],[Cur_Amount Debit]],Table1[[#This Row],[Cur_Amount Debit]]/Table1[[#This Row],[Exchange Rate]])))</f>
        <v/>
      </c>
      <c r="Y587" s="159" t="str">
        <f>IF(E587="","",(IF(Table1[[#This Row],[Cur]]="USD",Table1[[#This Row],[Cur_Amount Credit]],Table1[[#This Row],[Cur_Amount Credit]]/ExchangeRate)))</f>
        <v/>
      </c>
      <c r="Z587" s="201" t="str">
        <f>IF(E587="","",(Table1[[#This Row],[Debit USD]]-Table1[[#This Row],[Credit USD]]))</f>
        <v/>
      </c>
      <c r="AA587" s="226"/>
      <c r="AB587" s="255"/>
      <c r="AC587" s="1"/>
      <c r="AD587" s="15"/>
      <c r="AE587" s="15" t="str">
        <f>IF(AND(OR(Table1[[#This Row],[Account]]="15030",Table1[[#This Row],[Account]]="15035",Table1[[#This Row],[Account]]="20150"),Table1[[#This Row],[Vendor ID]]=""),1,"")</f>
        <v/>
      </c>
      <c r="AF587" s="15"/>
      <c r="AG587" s="15"/>
      <c r="AH587" s="15"/>
      <c r="AI587" s="46" t="str">
        <f>IF(Table1[[#This Row],[Posting Date]]&lt;&gt;"","GJ-"&amp;CountryID,"")</f>
        <v/>
      </c>
      <c r="AJ587" s="59" t="str">
        <f>IF(Table1[[#This Row],[Posting Date]]&lt;&gt;"",Table1[[#This Row],[Posting Date]],"")</f>
        <v/>
      </c>
      <c r="AK587" s="46"/>
      <c r="AL587" s="46" t="str">
        <f>IF(Table1[[#This Row],[Description]]&lt;&gt;"",Table1[[#This Row],[Description]],"")</f>
        <v/>
      </c>
      <c r="AM587" s="46" t="str">
        <f>IF(Table1[[#This Row],[Posting Date]]&lt;&gt;"",Table1[[#This Row],[Reference Number]],"")</f>
        <v/>
      </c>
      <c r="AN587" s="46" t="str">
        <f>TRIM(Table1[[#This Row],[Line '#]])</f>
        <v/>
      </c>
      <c r="AO587" s="46" t="str">
        <f>TRIM(Table1[[#This Row],[Account]])</f>
        <v/>
      </c>
      <c r="AP587" s="46" t="str">
        <f>IF(Table1[[#This Row],[Posting Date]]&lt;&gt;"",$D$5,"")</f>
        <v/>
      </c>
      <c r="AQ587" s="46" t="str">
        <f>TRIM(Table1[[#This Row],[Departments-Prgrams]])</f>
        <v/>
      </c>
      <c r="AR587" s="46" t="str">
        <f>TRIM(Table1[[#This Row],[Grant]])</f>
        <v/>
      </c>
      <c r="AS587" s="46" t="str">
        <f>TRIM(Table1[[#This Row],[Staff ID]])</f>
        <v/>
      </c>
      <c r="AT587" s="46" t="str">
        <f>IF(TRIM(Table1[[#This Row],[Budget Code]])=0,"",TRIM(Table1[[#This Row],[Budget Code]]))</f>
        <v/>
      </c>
      <c r="AU587" s="46" t="str">
        <f>IF(Table1[[#This Row],[Line Description]]&lt;&gt;"",Table1[[#This Row],[Line Description]],"")</f>
        <v/>
      </c>
      <c r="AV587" s="46" t="str">
        <f>IF(Table1[[#This Row],[Cur_Amount Debit]]&gt;0,ROUND(Table1[[#This Row],[Cur_Amount Debit]],2),"")</f>
        <v/>
      </c>
      <c r="AW587" s="46" t="str">
        <f>IF(Table1[[#This Row],[Cur_Amount Credit]]&gt;0,ROUND(Table1[[#This Row],[Cur_Amount Credit]],2),"")</f>
        <v/>
      </c>
      <c r="AX587" s="46" t="str">
        <f>LEFT(Table1[[#This Row],[Cur]],3)</f>
        <v/>
      </c>
      <c r="AY587" s="59"/>
      <c r="AZ587" s="46"/>
      <c r="BA587" s="46" t="str">
        <f>IF(Table1[[#This Row],[Cur]]&lt;&gt;"",IF(Table1[[#This Row],[Cur]]="USD","",ExchangeRate),"")</f>
        <v/>
      </c>
      <c r="BB587" s="46" t="str">
        <f>IF(Table1[[#This Row],[Grant]]&lt;&gt;"",VLOOKUP(Table1[[#This Row],[Grant]],Grants!B:D,3),"")</f>
        <v/>
      </c>
      <c r="BC587" s="46" t="str">
        <f>TRIM(Table1[[#This Row],[Vendor ID]])</f>
        <v/>
      </c>
      <c r="BD587">
        <f>IF(Table1[[#This Row],[Reference Number]]=Q586,BD586,BD586+1)</f>
        <v>0</v>
      </c>
    </row>
    <row r="588" spans="1:56" ht="11.25" customHeight="1" x14ac:dyDescent="0.25">
      <c r="A588" s="1"/>
      <c r="B588" s="88" t="str">
        <f>IF(Table1[[#This Row],[Posting Date]]&lt;&gt;"",IF(Table1[[#This Row],[Reference Number]]=Q587,B587+1,1),"")</f>
        <v/>
      </c>
      <c r="C588" s="61"/>
      <c r="D588" s="61"/>
      <c r="E588" s="138"/>
      <c r="F588" s="141" t="str">
        <f>IFERROR(IF(VLOOKUP(Table1[[#This Row],[Budget Code Description]],Dimentions!$X$6:$AC$139,2,FALSE)="","",VLOOKUP(Table1[[#This Row],[Budget Code Description]],Dimentions!$X$6:$AC$139,2,FALSE)),"")</f>
        <v/>
      </c>
      <c r="G588" s="141"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1" t="str">
        <f>IFERROR(VLOOKUP(Table1[[#This Row],[Budget Code Description]],Table6[#All],8,FALSE),"")</f>
        <v/>
      </c>
      <c r="L588" s="63"/>
      <c r="M588" s="65" t="str">
        <f>IFERROR(VLOOKUP(Table1[[#This Row],[Staff ID]],Table2[],2,FALSE),"")</f>
        <v/>
      </c>
      <c r="N588" s="209" t="str">
        <f>IFERROR(IF(VLOOKUP(Table1[[#This Row],[Budget Code Description]],Dimentions!$X$6:$AC$134,4,FALSE)="","",VLOOKUP(Table1[[#This Row],[Budget Code Description]],Dimentions!$X$6:$AC$134,4,FALSE)),"")</f>
        <v/>
      </c>
      <c r="O588" s="65" t="str">
        <f>IFERROR(VLOOKUP(Table1[[#This Row],[Vendor ID]],Table549[],2,FALSE),"")</f>
        <v/>
      </c>
      <c r="P588" s="63"/>
      <c r="Q588" s="141" t="str">
        <f>IF(Table1[[#This Row],[Posting Date]]&lt;&gt;"",$D$9,"")</f>
        <v/>
      </c>
      <c r="R588" s="157" t="str">
        <f>IF(Table1[[#This Row],[Posting Date]]&lt;&gt;"",$D$10,"")</f>
        <v/>
      </c>
      <c r="S588" s="66"/>
      <c r="T588" s="63"/>
      <c r="U588" s="67"/>
      <c r="V588" s="67"/>
      <c r="W588" s="67" t="str">
        <f t="shared" si="13"/>
        <v/>
      </c>
      <c r="X588" s="159" t="str">
        <f>IF(E588="","",(IF(Table1[[#This Row],[Cur]]="USD",Table1[[#This Row],[Cur_Amount Debit]],Table1[[#This Row],[Cur_Amount Debit]]/Table1[[#This Row],[Exchange Rate]])))</f>
        <v/>
      </c>
      <c r="Y588" s="159" t="str">
        <f>IF(E588="","",(IF(Table1[[#This Row],[Cur]]="USD",Table1[[#This Row],[Cur_Amount Credit]],Table1[[#This Row],[Cur_Amount Credit]]/ExchangeRate)))</f>
        <v/>
      </c>
      <c r="Z588" s="201" t="str">
        <f>IF(E588="","",(Table1[[#This Row],[Debit USD]]-Table1[[#This Row],[Credit USD]]))</f>
        <v/>
      </c>
      <c r="AA588" s="226"/>
      <c r="AB588" s="255"/>
      <c r="AC588" s="1"/>
      <c r="AD588" s="15"/>
      <c r="AE588" s="15" t="str">
        <f>IF(AND(OR(Table1[[#This Row],[Account]]="15030",Table1[[#This Row],[Account]]="15035",Table1[[#This Row],[Account]]="20150"),Table1[[#This Row],[Vendor ID]]=""),1,"")</f>
        <v/>
      </c>
      <c r="AF588" s="15"/>
      <c r="AG588" s="15"/>
      <c r="AH588" s="15"/>
      <c r="AI588" s="46" t="str">
        <f>IF(Table1[[#This Row],[Posting Date]]&lt;&gt;"","GJ-"&amp;CountryID,"")</f>
        <v/>
      </c>
      <c r="AJ588" s="59" t="str">
        <f>IF(Table1[[#This Row],[Posting Date]]&lt;&gt;"",Table1[[#This Row],[Posting Date]],"")</f>
        <v/>
      </c>
      <c r="AK588" s="46"/>
      <c r="AL588" s="46" t="str">
        <f>IF(Table1[[#This Row],[Description]]&lt;&gt;"",Table1[[#This Row],[Description]],"")</f>
        <v/>
      </c>
      <c r="AM588" s="46" t="str">
        <f>IF(Table1[[#This Row],[Posting Date]]&lt;&gt;"",Table1[[#This Row],[Reference Number]],"")</f>
        <v/>
      </c>
      <c r="AN588" s="46" t="str">
        <f>TRIM(Table1[[#This Row],[Line '#]])</f>
        <v/>
      </c>
      <c r="AO588" s="46" t="str">
        <f>TRIM(Table1[[#This Row],[Account]])</f>
        <v/>
      </c>
      <c r="AP588" s="46" t="str">
        <f>IF(Table1[[#This Row],[Posting Date]]&lt;&gt;"",$D$5,"")</f>
        <v/>
      </c>
      <c r="AQ588" s="46" t="str">
        <f>TRIM(Table1[[#This Row],[Departments-Prgrams]])</f>
        <v/>
      </c>
      <c r="AR588" s="46" t="str">
        <f>TRIM(Table1[[#This Row],[Grant]])</f>
        <v/>
      </c>
      <c r="AS588" s="46" t="str">
        <f>TRIM(Table1[[#This Row],[Staff ID]])</f>
        <v/>
      </c>
      <c r="AT588" s="46" t="str">
        <f>IF(TRIM(Table1[[#This Row],[Budget Code]])=0,"",TRIM(Table1[[#This Row],[Budget Code]]))</f>
        <v/>
      </c>
      <c r="AU588" s="46" t="str">
        <f>IF(Table1[[#This Row],[Line Description]]&lt;&gt;"",Table1[[#This Row],[Line Description]],"")</f>
        <v/>
      </c>
      <c r="AV588" s="46" t="str">
        <f>IF(Table1[[#This Row],[Cur_Amount Debit]]&gt;0,ROUND(Table1[[#This Row],[Cur_Amount Debit]],2),"")</f>
        <v/>
      </c>
      <c r="AW588" s="46" t="str">
        <f>IF(Table1[[#This Row],[Cur_Amount Credit]]&gt;0,ROUND(Table1[[#This Row],[Cur_Amount Credit]],2),"")</f>
        <v/>
      </c>
      <c r="AX588" s="46" t="str">
        <f>LEFT(Table1[[#This Row],[Cur]],3)</f>
        <v/>
      </c>
      <c r="AY588" s="59"/>
      <c r="AZ588" s="46"/>
      <c r="BA588" s="46" t="str">
        <f>IF(Table1[[#This Row],[Cur]]&lt;&gt;"",IF(Table1[[#This Row],[Cur]]="USD","",ExchangeRate),"")</f>
        <v/>
      </c>
      <c r="BB588" s="46" t="str">
        <f>IF(Table1[[#This Row],[Grant]]&lt;&gt;"",VLOOKUP(Table1[[#This Row],[Grant]],Grants!B:D,3),"")</f>
        <v/>
      </c>
      <c r="BC588" s="46" t="str">
        <f>TRIM(Table1[[#This Row],[Vendor ID]])</f>
        <v/>
      </c>
      <c r="BD588">
        <f>IF(Table1[[#This Row],[Reference Number]]=Q587,BD587,BD587+1)</f>
        <v>0</v>
      </c>
    </row>
    <row r="589" spans="1:56" ht="11.25" customHeight="1" x14ac:dyDescent="0.25">
      <c r="A589" s="1"/>
      <c r="B589" s="88" t="str">
        <f>IF(Table1[[#This Row],[Posting Date]]&lt;&gt;"",IF(Table1[[#This Row],[Reference Number]]=Q588,B588+1,1),"")</f>
        <v/>
      </c>
      <c r="C589" s="61"/>
      <c r="D589" s="61"/>
      <c r="E589" s="138"/>
      <c r="F589" s="141" t="str">
        <f>IFERROR(IF(VLOOKUP(Table1[[#This Row],[Budget Code Description]],Dimentions!$X$6:$AC$139,2,FALSE)="","",VLOOKUP(Table1[[#This Row],[Budget Code Description]],Dimentions!$X$6:$AC$139,2,FALSE)),"")</f>
        <v/>
      </c>
      <c r="G589" s="141"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1" t="str">
        <f>IFERROR(VLOOKUP(Table1[[#This Row],[Budget Code Description]],Table6[#All],8,FALSE),"")</f>
        <v/>
      </c>
      <c r="L589" s="63"/>
      <c r="M589" s="65" t="str">
        <f>IFERROR(VLOOKUP(Table1[[#This Row],[Staff ID]],Table2[],2,FALSE),"")</f>
        <v/>
      </c>
      <c r="N589" s="209" t="str">
        <f>IFERROR(IF(VLOOKUP(Table1[[#This Row],[Budget Code Description]],Dimentions!$X$6:$AC$134,4,FALSE)="","",VLOOKUP(Table1[[#This Row],[Budget Code Description]],Dimentions!$X$6:$AC$134,4,FALSE)),"")</f>
        <v/>
      </c>
      <c r="O589" s="65" t="str">
        <f>IFERROR(VLOOKUP(Table1[[#This Row],[Vendor ID]],Table549[],2,FALSE),"")</f>
        <v/>
      </c>
      <c r="P589" s="63"/>
      <c r="Q589" s="141" t="str">
        <f>IF(Table1[[#This Row],[Posting Date]]&lt;&gt;"",$D$9,"")</f>
        <v/>
      </c>
      <c r="R589" s="157" t="str">
        <f>IF(Table1[[#This Row],[Posting Date]]&lt;&gt;"",$D$10,"")</f>
        <v/>
      </c>
      <c r="S589" s="66"/>
      <c r="T589" s="63"/>
      <c r="U589" s="67"/>
      <c r="V589" s="67"/>
      <c r="W589" s="67" t="str">
        <f t="shared" si="13"/>
        <v/>
      </c>
      <c r="X589" s="159" t="str">
        <f>IF(E589="","",(IF(Table1[[#This Row],[Cur]]="USD",Table1[[#This Row],[Cur_Amount Debit]],Table1[[#This Row],[Cur_Amount Debit]]/Table1[[#This Row],[Exchange Rate]])))</f>
        <v/>
      </c>
      <c r="Y589" s="159" t="str">
        <f>IF(E589="","",(IF(Table1[[#This Row],[Cur]]="USD",Table1[[#This Row],[Cur_Amount Credit]],Table1[[#This Row],[Cur_Amount Credit]]/ExchangeRate)))</f>
        <v/>
      </c>
      <c r="Z589" s="201" t="str">
        <f>IF(E589="","",(Table1[[#This Row],[Debit USD]]-Table1[[#This Row],[Credit USD]]))</f>
        <v/>
      </c>
      <c r="AA589" s="226"/>
      <c r="AB589" s="255"/>
      <c r="AC589" s="1"/>
      <c r="AD589" s="15"/>
      <c r="AE589" s="15" t="str">
        <f>IF(AND(OR(Table1[[#This Row],[Account]]="15030",Table1[[#This Row],[Account]]="15035",Table1[[#This Row],[Account]]="20150"),Table1[[#This Row],[Vendor ID]]=""),1,"")</f>
        <v/>
      </c>
      <c r="AF589" s="15"/>
      <c r="AG589" s="15"/>
      <c r="AH589" s="15"/>
      <c r="AI589" s="46" t="str">
        <f>IF(Table1[[#This Row],[Posting Date]]&lt;&gt;"","GJ-"&amp;CountryID,"")</f>
        <v/>
      </c>
      <c r="AJ589" s="59" t="str">
        <f>IF(Table1[[#This Row],[Posting Date]]&lt;&gt;"",Table1[[#This Row],[Posting Date]],"")</f>
        <v/>
      </c>
      <c r="AK589" s="46"/>
      <c r="AL589" s="46" t="str">
        <f>IF(Table1[[#This Row],[Description]]&lt;&gt;"",Table1[[#This Row],[Description]],"")</f>
        <v/>
      </c>
      <c r="AM589" s="46" t="str">
        <f>IF(Table1[[#This Row],[Posting Date]]&lt;&gt;"",Table1[[#This Row],[Reference Number]],"")</f>
        <v/>
      </c>
      <c r="AN589" s="46" t="str">
        <f>TRIM(Table1[[#This Row],[Line '#]])</f>
        <v/>
      </c>
      <c r="AO589" s="46" t="str">
        <f>TRIM(Table1[[#This Row],[Account]])</f>
        <v/>
      </c>
      <c r="AP589" s="46" t="str">
        <f>IF(Table1[[#This Row],[Posting Date]]&lt;&gt;"",$D$5,"")</f>
        <v/>
      </c>
      <c r="AQ589" s="46" t="str">
        <f>TRIM(Table1[[#This Row],[Departments-Prgrams]])</f>
        <v/>
      </c>
      <c r="AR589" s="46" t="str">
        <f>TRIM(Table1[[#This Row],[Grant]])</f>
        <v/>
      </c>
      <c r="AS589" s="46" t="str">
        <f>TRIM(Table1[[#This Row],[Staff ID]])</f>
        <v/>
      </c>
      <c r="AT589" s="46" t="str">
        <f>IF(TRIM(Table1[[#This Row],[Budget Code]])=0,"",TRIM(Table1[[#This Row],[Budget Code]]))</f>
        <v/>
      </c>
      <c r="AU589" s="46" t="str">
        <f>IF(Table1[[#This Row],[Line Description]]&lt;&gt;"",Table1[[#This Row],[Line Description]],"")</f>
        <v/>
      </c>
      <c r="AV589" s="46" t="str">
        <f>IF(Table1[[#This Row],[Cur_Amount Debit]]&gt;0,ROUND(Table1[[#This Row],[Cur_Amount Debit]],2),"")</f>
        <v/>
      </c>
      <c r="AW589" s="46" t="str">
        <f>IF(Table1[[#This Row],[Cur_Amount Credit]]&gt;0,ROUND(Table1[[#This Row],[Cur_Amount Credit]],2),"")</f>
        <v/>
      </c>
      <c r="AX589" s="46" t="str">
        <f>LEFT(Table1[[#This Row],[Cur]],3)</f>
        <v/>
      </c>
      <c r="AY589" s="59"/>
      <c r="AZ589" s="46"/>
      <c r="BA589" s="46" t="str">
        <f>IF(Table1[[#This Row],[Cur]]&lt;&gt;"",IF(Table1[[#This Row],[Cur]]="USD","",ExchangeRate),"")</f>
        <v/>
      </c>
      <c r="BB589" s="46" t="str">
        <f>IF(Table1[[#This Row],[Grant]]&lt;&gt;"",VLOOKUP(Table1[[#This Row],[Grant]],Grants!B:D,3),"")</f>
        <v/>
      </c>
      <c r="BC589" s="46" t="str">
        <f>TRIM(Table1[[#This Row],[Vendor ID]])</f>
        <v/>
      </c>
      <c r="BD589">
        <f>IF(Table1[[#This Row],[Reference Number]]=Q588,BD588,BD588+1)</f>
        <v>0</v>
      </c>
    </row>
    <row r="590" spans="1:56" ht="11.25" customHeight="1" x14ac:dyDescent="0.25">
      <c r="A590" s="1"/>
      <c r="B590" s="88" t="str">
        <f>IF(Table1[[#This Row],[Posting Date]]&lt;&gt;"",IF(Table1[[#This Row],[Reference Number]]=Q589,B589+1,1),"")</f>
        <v/>
      </c>
      <c r="C590" s="61"/>
      <c r="D590" s="61"/>
      <c r="E590" s="138"/>
      <c r="F590" s="141" t="str">
        <f>IFERROR(IF(VLOOKUP(Table1[[#This Row],[Budget Code Description]],Dimentions!$X$6:$AC$139,2,FALSE)="","",VLOOKUP(Table1[[#This Row],[Budget Code Description]],Dimentions!$X$6:$AC$139,2,FALSE)),"")</f>
        <v/>
      </c>
      <c r="G590" s="141"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1" t="str">
        <f>IFERROR(VLOOKUP(Table1[[#This Row],[Budget Code Description]],Table6[#All],8,FALSE),"")</f>
        <v/>
      </c>
      <c r="L590" s="63"/>
      <c r="M590" s="65" t="str">
        <f>IFERROR(VLOOKUP(Table1[[#This Row],[Staff ID]],Table2[],2,FALSE),"")</f>
        <v/>
      </c>
      <c r="N590" s="209" t="str">
        <f>IFERROR(IF(VLOOKUP(Table1[[#This Row],[Budget Code Description]],Dimentions!$X$6:$AC$134,4,FALSE)="","",VLOOKUP(Table1[[#This Row],[Budget Code Description]],Dimentions!$X$6:$AC$134,4,FALSE)),"")</f>
        <v/>
      </c>
      <c r="O590" s="65" t="str">
        <f>IFERROR(VLOOKUP(Table1[[#This Row],[Vendor ID]],Table549[],2,FALSE),"")</f>
        <v/>
      </c>
      <c r="P590" s="63"/>
      <c r="Q590" s="141" t="str">
        <f>IF(Table1[[#This Row],[Posting Date]]&lt;&gt;"",$D$9,"")</f>
        <v/>
      </c>
      <c r="R590" s="157" t="str">
        <f>IF(Table1[[#This Row],[Posting Date]]&lt;&gt;"",$D$10,"")</f>
        <v/>
      </c>
      <c r="S590" s="66"/>
      <c r="T590" s="63"/>
      <c r="U590" s="67"/>
      <c r="V590" s="67"/>
      <c r="W590" s="67" t="str">
        <f t="shared" si="13"/>
        <v/>
      </c>
      <c r="X590" s="159" t="str">
        <f>IF(E590="","",(IF(Table1[[#This Row],[Cur]]="USD",Table1[[#This Row],[Cur_Amount Debit]],Table1[[#This Row],[Cur_Amount Debit]]/Table1[[#This Row],[Exchange Rate]])))</f>
        <v/>
      </c>
      <c r="Y590" s="159" t="str">
        <f>IF(E590="","",(IF(Table1[[#This Row],[Cur]]="USD",Table1[[#This Row],[Cur_Amount Credit]],Table1[[#This Row],[Cur_Amount Credit]]/ExchangeRate)))</f>
        <v/>
      </c>
      <c r="Z590" s="201" t="str">
        <f>IF(E590="","",(Table1[[#This Row],[Debit USD]]-Table1[[#This Row],[Credit USD]]))</f>
        <v/>
      </c>
      <c r="AA590" s="226"/>
      <c r="AB590" s="255"/>
      <c r="AC590" s="1"/>
      <c r="AD590" s="15"/>
      <c r="AE590" s="15" t="str">
        <f>IF(AND(OR(Table1[[#This Row],[Account]]="15030",Table1[[#This Row],[Account]]="15035",Table1[[#This Row],[Account]]="20150"),Table1[[#This Row],[Vendor ID]]=""),1,"")</f>
        <v/>
      </c>
      <c r="AF590" s="15"/>
      <c r="AG590" s="15"/>
      <c r="AH590" s="15"/>
      <c r="AI590" s="46" t="str">
        <f>IF(Table1[[#This Row],[Posting Date]]&lt;&gt;"","GJ-"&amp;CountryID,"")</f>
        <v/>
      </c>
      <c r="AJ590" s="59" t="str">
        <f>IF(Table1[[#This Row],[Posting Date]]&lt;&gt;"",Table1[[#This Row],[Posting Date]],"")</f>
        <v/>
      </c>
      <c r="AK590" s="46"/>
      <c r="AL590" s="46" t="str">
        <f>IF(Table1[[#This Row],[Description]]&lt;&gt;"",Table1[[#This Row],[Description]],"")</f>
        <v/>
      </c>
      <c r="AM590" s="46" t="str">
        <f>IF(Table1[[#This Row],[Posting Date]]&lt;&gt;"",Table1[[#This Row],[Reference Number]],"")</f>
        <v/>
      </c>
      <c r="AN590" s="46" t="str">
        <f>TRIM(Table1[[#This Row],[Line '#]])</f>
        <v/>
      </c>
      <c r="AO590" s="46" t="str">
        <f>TRIM(Table1[[#This Row],[Account]])</f>
        <v/>
      </c>
      <c r="AP590" s="46" t="str">
        <f>IF(Table1[[#This Row],[Posting Date]]&lt;&gt;"",$D$5,"")</f>
        <v/>
      </c>
      <c r="AQ590" s="46" t="str">
        <f>TRIM(Table1[[#This Row],[Departments-Prgrams]])</f>
        <v/>
      </c>
      <c r="AR590" s="46" t="str">
        <f>TRIM(Table1[[#This Row],[Grant]])</f>
        <v/>
      </c>
      <c r="AS590" s="46" t="str">
        <f>TRIM(Table1[[#This Row],[Staff ID]])</f>
        <v/>
      </c>
      <c r="AT590" s="46" t="str">
        <f>IF(TRIM(Table1[[#This Row],[Budget Code]])=0,"",TRIM(Table1[[#This Row],[Budget Code]]))</f>
        <v/>
      </c>
      <c r="AU590" s="46" t="str">
        <f>IF(Table1[[#This Row],[Line Description]]&lt;&gt;"",Table1[[#This Row],[Line Description]],"")</f>
        <v/>
      </c>
      <c r="AV590" s="46" t="str">
        <f>IF(Table1[[#This Row],[Cur_Amount Debit]]&gt;0,ROUND(Table1[[#This Row],[Cur_Amount Debit]],2),"")</f>
        <v/>
      </c>
      <c r="AW590" s="46" t="str">
        <f>IF(Table1[[#This Row],[Cur_Amount Credit]]&gt;0,ROUND(Table1[[#This Row],[Cur_Amount Credit]],2),"")</f>
        <v/>
      </c>
      <c r="AX590" s="46" t="str">
        <f>LEFT(Table1[[#This Row],[Cur]],3)</f>
        <v/>
      </c>
      <c r="AY590" s="59"/>
      <c r="AZ590" s="46"/>
      <c r="BA590" s="46" t="str">
        <f>IF(Table1[[#This Row],[Cur]]&lt;&gt;"",IF(Table1[[#This Row],[Cur]]="USD","",ExchangeRate),"")</f>
        <v/>
      </c>
      <c r="BB590" s="46" t="str">
        <f>IF(Table1[[#This Row],[Grant]]&lt;&gt;"",VLOOKUP(Table1[[#This Row],[Grant]],Grants!B:D,3),"")</f>
        <v/>
      </c>
      <c r="BC590" s="46" t="str">
        <f>TRIM(Table1[[#This Row],[Vendor ID]])</f>
        <v/>
      </c>
      <c r="BD590">
        <f>IF(Table1[[#This Row],[Reference Number]]=Q589,BD589,BD589+1)</f>
        <v>0</v>
      </c>
    </row>
    <row r="591" spans="1:56" ht="11.25" customHeight="1" x14ac:dyDescent="0.25">
      <c r="A591" s="1"/>
      <c r="B591" s="88" t="str">
        <f>IF(Table1[[#This Row],[Posting Date]]&lt;&gt;"",IF(Table1[[#This Row],[Reference Number]]=Q590,B590+1,1),"")</f>
        <v/>
      </c>
      <c r="C591" s="61"/>
      <c r="D591" s="61"/>
      <c r="E591" s="138"/>
      <c r="F591" s="141" t="str">
        <f>IFERROR(IF(VLOOKUP(Table1[[#This Row],[Budget Code Description]],Dimentions!$X$6:$AC$139,2,FALSE)="","",VLOOKUP(Table1[[#This Row],[Budget Code Description]],Dimentions!$X$6:$AC$139,2,FALSE)),"")</f>
        <v/>
      </c>
      <c r="G591" s="141"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1" t="str">
        <f>IFERROR(VLOOKUP(Table1[[#This Row],[Budget Code Description]],Table6[#All],8,FALSE),"")</f>
        <v/>
      </c>
      <c r="L591" s="63"/>
      <c r="M591" s="65" t="str">
        <f>IFERROR(VLOOKUP(Table1[[#This Row],[Staff ID]],Table2[],2,FALSE),"")</f>
        <v/>
      </c>
      <c r="N591" s="209" t="str">
        <f>IFERROR(IF(VLOOKUP(Table1[[#This Row],[Budget Code Description]],Dimentions!$X$6:$AC$134,4,FALSE)="","",VLOOKUP(Table1[[#This Row],[Budget Code Description]],Dimentions!$X$6:$AC$134,4,FALSE)),"")</f>
        <v/>
      </c>
      <c r="O591" s="65" t="str">
        <f>IFERROR(VLOOKUP(Table1[[#This Row],[Vendor ID]],Table549[],2,FALSE),"")</f>
        <v/>
      </c>
      <c r="P591" s="63"/>
      <c r="Q591" s="141" t="str">
        <f>IF(Table1[[#This Row],[Posting Date]]&lt;&gt;"",$D$9,"")</f>
        <v/>
      </c>
      <c r="R591" s="157" t="str">
        <f>IF(Table1[[#This Row],[Posting Date]]&lt;&gt;"",$D$10,"")</f>
        <v/>
      </c>
      <c r="S591" s="66"/>
      <c r="T591" s="63"/>
      <c r="U591" s="67"/>
      <c r="V591" s="67"/>
      <c r="W591" s="67" t="str">
        <f t="shared" si="13"/>
        <v/>
      </c>
      <c r="X591" s="159" t="str">
        <f>IF(E591="","",(IF(Table1[[#This Row],[Cur]]="USD",Table1[[#This Row],[Cur_Amount Debit]],Table1[[#This Row],[Cur_Amount Debit]]/Table1[[#This Row],[Exchange Rate]])))</f>
        <v/>
      </c>
      <c r="Y591" s="159" t="str">
        <f>IF(E591="","",(IF(Table1[[#This Row],[Cur]]="USD",Table1[[#This Row],[Cur_Amount Credit]],Table1[[#This Row],[Cur_Amount Credit]]/ExchangeRate)))</f>
        <v/>
      </c>
      <c r="Z591" s="201" t="str">
        <f>IF(E591="","",(Table1[[#This Row],[Debit USD]]-Table1[[#This Row],[Credit USD]]))</f>
        <v/>
      </c>
      <c r="AA591" s="226"/>
      <c r="AB591" s="255"/>
      <c r="AC591" s="1"/>
      <c r="AD591" s="15"/>
      <c r="AE591" s="15" t="str">
        <f>IF(AND(OR(Table1[[#This Row],[Account]]="15030",Table1[[#This Row],[Account]]="15035",Table1[[#This Row],[Account]]="20150"),Table1[[#This Row],[Vendor ID]]=""),1,"")</f>
        <v/>
      </c>
      <c r="AF591" s="15"/>
      <c r="AG591" s="15"/>
      <c r="AH591" s="15"/>
      <c r="AI591" s="46" t="str">
        <f>IF(Table1[[#This Row],[Posting Date]]&lt;&gt;"","GJ-"&amp;CountryID,"")</f>
        <v/>
      </c>
      <c r="AJ591" s="59" t="str">
        <f>IF(Table1[[#This Row],[Posting Date]]&lt;&gt;"",Table1[[#This Row],[Posting Date]],"")</f>
        <v/>
      </c>
      <c r="AK591" s="46"/>
      <c r="AL591" s="46" t="str">
        <f>IF(Table1[[#This Row],[Description]]&lt;&gt;"",Table1[[#This Row],[Description]],"")</f>
        <v/>
      </c>
      <c r="AM591" s="46" t="str">
        <f>IF(Table1[[#This Row],[Posting Date]]&lt;&gt;"",Table1[[#This Row],[Reference Number]],"")</f>
        <v/>
      </c>
      <c r="AN591" s="46" t="str">
        <f>TRIM(Table1[[#This Row],[Line '#]])</f>
        <v/>
      </c>
      <c r="AO591" s="46" t="str">
        <f>TRIM(Table1[[#This Row],[Account]])</f>
        <v/>
      </c>
      <c r="AP591" s="46" t="str">
        <f>IF(Table1[[#This Row],[Posting Date]]&lt;&gt;"",$D$5,"")</f>
        <v/>
      </c>
      <c r="AQ591" s="46" t="str">
        <f>TRIM(Table1[[#This Row],[Departments-Prgrams]])</f>
        <v/>
      </c>
      <c r="AR591" s="46" t="str">
        <f>TRIM(Table1[[#This Row],[Grant]])</f>
        <v/>
      </c>
      <c r="AS591" s="46" t="str">
        <f>TRIM(Table1[[#This Row],[Staff ID]])</f>
        <v/>
      </c>
      <c r="AT591" s="46" t="str">
        <f>IF(TRIM(Table1[[#This Row],[Budget Code]])=0,"",TRIM(Table1[[#This Row],[Budget Code]]))</f>
        <v/>
      </c>
      <c r="AU591" s="46" t="str">
        <f>IF(Table1[[#This Row],[Line Description]]&lt;&gt;"",Table1[[#This Row],[Line Description]],"")</f>
        <v/>
      </c>
      <c r="AV591" s="46" t="str">
        <f>IF(Table1[[#This Row],[Cur_Amount Debit]]&gt;0,ROUND(Table1[[#This Row],[Cur_Amount Debit]],2),"")</f>
        <v/>
      </c>
      <c r="AW591" s="46" t="str">
        <f>IF(Table1[[#This Row],[Cur_Amount Credit]]&gt;0,ROUND(Table1[[#This Row],[Cur_Amount Credit]],2),"")</f>
        <v/>
      </c>
      <c r="AX591" s="46" t="str">
        <f>LEFT(Table1[[#This Row],[Cur]],3)</f>
        <v/>
      </c>
      <c r="AY591" s="59"/>
      <c r="AZ591" s="46"/>
      <c r="BA591" s="46" t="str">
        <f>IF(Table1[[#This Row],[Cur]]&lt;&gt;"",IF(Table1[[#This Row],[Cur]]="USD","",ExchangeRate),"")</f>
        <v/>
      </c>
      <c r="BB591" s="46" t="str">
        <f>IF(Table1[[#This Row],[Grant]]&lt;&gt;"",VLOOKUP(Table1[[#This Row],[Grant]],Grants!B:D,3),"")</f>
        <v/>
      </c>
      <c r="BC591" s="46" t="str">
        <f>TRIM(Table1[[#This Row],[Vendor ID]])</f>
        <v/>
      </c>
      <c r="BD591">
        <f>IF(Table1[[#This Row],[Reference Number]]=Q590,BD590,BD590+1)</f>
        <v>0</v>
      </c>
    </row>
    <row r="592" spans="1:56" ht="11.25" customHeight="1" x14ac:dyDescent="0.25">
      <c r="A592" s="1"/>
      <c r="B592" s="88" t="str">
        <f>IF(Table1[[#This Row],[Posting Date]]&lt;&gt;"",IF(Table1[[#This Row],[Reference Number]]=Q591,B591+1,1),"")</f>
        <v/>
      </c>
      <c r="C592" s="61"/>
      <c r="D592" s="61"/>
      <c r="E592" s="138"/>
      <c r="F592" s="141" t="str">
        <f>IFERROR(IF(VLOOKUP(Table1[[#This Row],[Budget Code Description]],Dimentions!$X$6:$AC$139,2,FALSE)="","",VLOOKUP(Table1[[#This Row],[Budget Code Description]],Dimentions!$X$6:$AC$139,2,FALSE)),"")</f>
        <v/>
      </c>
      <c r="G592" s="141"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1" t="str">
        <f>IFERROR(VLOOKUP(Table1[[#This Row],[Budget Code Description]],Table6[#All],8,FALSE),"")</f>
        <v/>
      </c>
      <c r="L592" s="63"/>
      <c r="M592" s="65" t="str">
        <f>IFERROR(VLOOKUP(Table1[[#This Row],[Staff ID]],Table2[],2,FALSE),"")</f>
        <v/>
      </c>
      <c r="N592" s="209" t="str">
        <f>IFERROR(IF(VLOOKUP(Table1[[#This Row],[Budget Code Description]],Dimentions!$X$6:$AC$134,4,FALSE)="","",VLOOKUP(Table1[[#This Row],[Budget Code Description]],Dimentions!$X$6:$AC$134,4,FALSE)),"")</f>
        <v/>
      </c>
      <c r="O592" s="65" t="str">
        <f>IFERROR(VLOOKUP(Table1[[#This Row],[Vendor ID]],Table549[],2,FALSE),"")</f>
        <v/>
      </c>
      <c r="P592" s="63"/>
      <c r="Q592" s="141" t="str">
        <f>IF(Table1[[#This Row],[Posting Date]]&lt;&gt;"",$D$9,"")</f>
        <v/>
      </c>
      <c r="R592" s="157" t="str">
        <f>IF(Table1[[#This Row],[Posting Date]]&lt;&gt;"",$D$10,"")</f>
        <v/>
      </c>
      <c r="S592" s="66"/>
      <c r="T592" s="63"/>
      <c r="U592" s="67"/>
      <c r="V592" s="67"/>
      <c r="W592" s="67" t="str">
        <f t="shared" si="13"/>
        <v/>
      </c>
      <c r="X592" s="159" t="str">
        <f>IF(E592="","",(IF(Table1[[#This Row],[Cur]]="USD",Table1[[#This Row],[Cur_Amount Debit]],Table1[[#This Row],[Cur_Amount Debit]]/Table1[[#This Row],[Exchange Rate]])))</f>
        <v/>
      </c>
      <c r="Y592" s="159" t="str">
        <f>IF(E592="","",(IF(Table1[[#This Row],[Cur]]="USD",Table1[[#This Row],[Cur_Amount Credit]],Table1[[#This Row],[Cur_Amount Credit]]/ExchangeRate)))</f>
        <v/>
      </c>
      <c r="Z592" s="201" t="str">
        <f>IF(E592="","",(Table1[[#This Row],[Debit USD]]-Table1[[#This Row],[Credit USD]]))</f>
        <v/>
      </c>
      <c r="AA592" s="226"/>
      <c r="AB592" s="255"/>
      <c r="AC592" s="1"/>
      <c r="AD592" s="15"/>
      <c r="AE592" s="15" t="str">
        <f>IF(AND(OR(Table1[[#This Row],[Account]]="15030",Table1[[#This Row],[Account]]="15035",Table1[[#This Row],[Account]]="20150"),Table1[[#This Row],[Vendor ID]]=""),1,"")</f>
        <v/>
      </c>
      <c r="AF592" s="15"/>
      <c r="AG592" s="15"/>
      <c r="AH592" s="15"/>
      <c r="AI592" s="46" t="str">
        <f>IF(Table1[[#This Row],[Posting Date]]&lt;&gt;"","GJ-"&amp;CountryID,"")</f>
        <v/>
      </c>
      <c r="AJ592" s="59" t="str">
        <f>IF(Table1[[#This Row],[Posting Date]]&lt;&gt;"",Table1[[#This Row],[Posting Date]],"")</f>
        <v/>
      </c>
      <c r="AK592" s="46"/>
      <c r="AL592" s="46" t="str">
        <f>IF(Table1[[#This Row],[Description]]&lt;&gt;"",Table1[[#This Row],[Description]],"")</f>
        <v/>
      </c>
      <c r="AM592" s="46" t="str">
        <f>IF(Table1[[#This Row],[Posting Date]]&lt;&gt;"",Table1[[#This Row],[Reference Number]],"")</f>
        <v/>
      </c>
      <c r="AN592" s="46" t="str">
        <f>TRIM(Table1[[#This Row],[Line '#]])</f>
        <v/>
      </c>
      <c r="AO592" s="46" t="str">
        <f>TRIM(Table1[[#This Row],[Account]])</f>
        <v/>
      </c>
      <c r="AP592" s="46" t="str">
        <f>IF(Table1[[#This Row],[Posting Date]]&lt;&gt;"",$D$5,"")</f>
        <v/>
      </c>
      <c r="AQ592" s="46" t="str">
        <f>TRIM(Table1[[#This Row],[Departments-Prgrams]])</f>
        <v/>
      </c>
      <c r="AR592" s="46" t="str">
        <f>TRIM(Table1[[#This Row],[Grant]])</f>
        <v/>
      </c>
      <c r="AS592" s="46" t="str">
        <f>TRIM(Table1[[#This Row],[Staff ID]])</f>
        <v/>
      </c>
      <c r="AT592" s="46" t="str">
        <f>IF(TRIM(Table1[[#This Row],[Budget Code]])=0,"",TRIM(Table1[[#This Row],[Budget Code]]))</f>
        <v/>
      </c>
      <c r="AU592" s="46" t="str">
        <f>IF(Table1[[#This Row],[Line Description]]&lt;&gt;"",Table1[[#This Row],[Line Description]],"")</f>
        <v/>
      </c>
      <c r="AV592" s="46" t="str">
        <f>IF(Table1[[#This Row],[Cur_Amount Debit]]&gt;0,ROUND(Table1[[#This Row],[Cur_Amount Debit]],2),"")</f>
        <v/>
      </c>
      <c r="AW592" s="46" t="str">
        <f>IF(Table1[[#This Row],[Cur_Amount Credit]]&gt;0,ROUND(Table1[[#This Row],[Cur_Amount Credit]],2),"")</f>
        <v/>
      </c>
      <c r="AX592" s="46" t="str">
        <f>LEFT(Table1[[#This Row],[Cur]],3)</f>
        <v/>
      </c>
      <c r="AY592" s="59"/>
      <c r="AZ592" s="46"/>
      <c r="BA592" s="46" t="str">
        <f>IF(Table1[[#This Row],[Cur]]&lt;&gt;"",IF(Table1[[#This Row],[Cur]]="USD","",ExchangeRate),"")</f>
        <v/>
      </c>
      <c r="BB592" s="46" t="str">
        <f>IF(Table1[[#This Row],[Grant]]&lt;&gt;"",VLOOKUP(Table1[[#This Row],[Grant]],Grants!B:D,3),"")</f>
        <v/>
      </c>
      <c r="BC592" s="46" t="str">
        <f>TRIM(Table1[[#This Row],[Vendor ID]])</f>
        <v/>
      </c>
      <c r="BD592">
        <f>IF(Table1[[#This Row],[Reference Number]]=Q591,BD591,BD591+1)</f>
        <v>0</v>
      </c>
    </row>
    <row r="593" spans="1:56" ht="11.25" customHeight="1" x14ac:dyDescent="0.25">
      <c r="A593" s="1"/>
      <c r="B593" s="88" t="str">
        <f>IF(Table1[[#This Row],[Posting Date]]&lt;&gt;"",IF(Table1[[#This Row],[Reference Number]]=Q592,B592+1,1),"")</f>
        <v/>
      </c>
      <c r="C593" s="61"/>
      <c r="D593" s="61"/>
      <c r="E593" s="138"/>
      <c r="F593" s="141" t="str">
        <f>IFERROR(IF(VLOOKUP(Table1[[#This Row],[Budget Code Description]],Dimentions!$X$6:$AC$139,2,FALSE)="","",VLOOKUP(Table1[[#This Row],[Budget Code Description]],Dimentions!$X$6:$AC$139,2,FALSE)),"")</f>
        <v/>
      </c>
      <c r="G593" s="141"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1" t="str">
        <f>IFERROR(VLOOKUP(Table1[[#This Row],[Budget Code Description]],Table6[#All],8,FALSE),"")</f>
        <v/>
      </c>
      <c r="L593" s="63"/>
      <c r="M593" s="65" t="str">
        <f>IFERROR(VLOOKUP(Table1[[#This Row],[Staff ID]],Table2[],2,FALSE),"")</f>
        <v/>
      </c>
      <c r="N593" s="209" t="str">
        <f>IFERROR(IF(VLOOKUP(Table1[[#This Row],[Budget Code Description]],Dimentions!$X$6:$AC$134,4,FALSE)="","",VLOOKUP(Table1[[#This Row],[Budget Code Description]],Dimentions!$X$6:$AC$134,4,FALSE)),"")</f>
        <v/>
      </c>
      <c r="O593" s="65" t="str">
        <f>IFERROR(VLOOKUP(Table1[[#This Row],[Vendor ID]],Table549[],2,FALSE),"")</f>
        <v/>
      </c>
      <c r="P593" s="63"/>
      <c r="Q593" s="141" t="str">
        <f>IF(Table1[[#This Row],[Posting Date]]&lt;&gt;"",$D$9,"")</f>
        <v/>
      </c>
      <c r="R593" s="157" t="str">
        <f>IF(Table1[[#This Row],[Posting Date]]&lt;&gt;"",$D$10,"")</f>
        <v/>
      </c>
      <c r="S593" s="66"/>
      <c r="T593" s="63"/>
      <c r="U593" s="67"/>
      <c r="V593" s="67"/>
      <c r="W593" s="67" t="str">
        <f t="shared" si="13"/>
        <v/>
      </c>
      <c r="X593" s="159" t="str">
        <f>IF(E593="","",(IF(Table1[[#This Row],[Cur]]="USD",Table1[[#This Row],[Cur_Amount Debit]],Table1[[#This Row],[Cur_Amount Debit]]/Table1[[#This Row],[Exchange Rate]])))</f>
        <v/>
      </c>
      <c r="Y593" s="159" t="str">
        <f>IF(E593="","",(IF(Table1[[#This Row],[Cur]]="USD",Table1[[#This Row],[Cur_Amount Credit]],Table1[[#This Row],[Cur_Amount Credit]]/ExchangeRate)))</f>
        <v/>
      </c>
      <c r="Z593" s="201" t="str">
        <f>IF(E593="","",(Table1[[#This Row],[Debit USD]]-Table1[[#This Row],[Credit USD]]))</f>
        <v/>
      </c>
      <c r="AA593" s="226"/>
      <c r="AB593" s="255"/>
      <c r="AC593" s="1"/>
      <c r="AD593" s="15"/>
      <c r="AE593" s="15" t="str">
        <f>IF(AND(OR(Table1[[#This Row],[Account]]="15030",Table1[[#This Row],[Account]]="15035",Table1[[#This Row],[Account]]="20150"),Table1[[#This Row],[Vendor ID]]=""),1,"")</f>
        <v/>
      </c>
      <c r="AF593" s="15"/>
      <c r="AG593" s="15"/>
      <c r="AH593" s="15"/>
      <c r="AI593" s="46" t="str">
        <f>IF(Table1[[#This Row],[Posting Date]]&lt;&gt;"","GJ-"&amp;CountryID,"")</f>
        <v/>
      </c>
      <c r="AJ593" s="59" t="str">
        <f>IF(Table1[[#This Row],[Posting Date]]&lt;&gt;"",Table1[[#This Row],[Posting Date]],"")</f>
        <v/>
      </c>
      <c r="AK593" s="46"/>
      <c r="AL593" s="46" t="str">
        <f>IF(Table1[[#This Row],[Description]]&lt;&gt;"",Table1[[#This Row],[Description]],"")</f>
        <v/>
      </c>
      <c r="AM593" s="46" t="str">
        <f>IF(Table1[[#This Row],[Posting Date]]&lt;&gt;"",Table1[[#This Row],[Reference Number]],"")</f>
        <v/>
      </c>
      <c r="AN593" s="46" t="str">
        <f>TRIM(Table1[[#This Row],[Line '#]])</f>
        <v/>
      </c>
      <c r="AO593" s="46" t="str">
        <f>TRIM(Table1[[#This Row],[Account]])</f>
        <v/>
      </c>
      <c r="AP593" s="46" t="str">
        <f>IF(Table1[[#This Row],[Posting Date]]&lt;&gt;"",$D$5,"")</f>
        <v/>
      </c>
      <c r="AQ593" s="46" t="str">
        <f>TRIM(Table1[[#This Row],[Departments-Prgrams]])</f>
        <v/>
      </c>
      <c r="AR593" s="46" t="str">
        <f>TRIM(Table1[[#This Row],[Grant]])</f>
        <v/>
      </c>
      <c r="AS593" s="46" t="str">
        <f>TRIM(Table1[[#This Row],[Staff ID]])</f>
        <v/>
      </c>
      <c r="AT593" s="46" t="str">
        <f>IF(TRIM(Table1[[#This Row],[Budget Code]])=0,"",TRIM(Table1[[#This Row],[Budget Code]]))</f>
        <v/>
      </c>
      <c r="AU593" s="46" t="str">
        <f>IF(Table1[[#This Row],[Line Description]]&lt;&gt;"",Table1[[#This Row],[Line Description]],"")</f>
        <v/>
      </c>
      <c r="AV593" s="46" t="str">
        <f>IF(Table1[[#This Row],[Cur_Amount Debit]]&gt;0,ROUND(Table1[[#This Row],[Cur_Amount Debit]],2),"")</f>
        <v/>
      </c>
      <c r="AW593" s="46" t="str">
        <f>IF(Table1[[#This Row],[Cur_Amount Credit]]&gt;0,ROUND(Table1[[#This Row],[Cur_Amount Credit]],2),"")</f>
        <v/>
      </c>
      <c r="AX593" s="46" t="str">
        <f>LEFT(Table1[[#This Row],[Cur]],3)</f>
        <v/>
      </c>
      <c r="AY593" s="59"/>
      <c r="AZ593" s="46"/>
      <c r="BA593" s="46" t="str">
        <f>IF(Table1[[#This Row],[Cur]]&lt;&gt;"",IF(Table1[[#This Row],[Cur]]="USD","",ExchangeRate),"")</f>
        <v/>
      </c>
      <c r="BB593" s="46" t="str">
        <f>IF(Table1[[#This Row],[Grant]]&lt;&gt;"",VLOOKUP(Table1[[#This Row],[Grant]],Grants!B:D,3),"")</f>
        <v/>
      </c>
      <c r="BC593" s="46" t="str">
        <f>TRIM(Table1[[#This Row],[Vendor ID]])</f>
        <v/>
      </c>
      <c r="BD593">
        <f>IF(Table1[[#This Row],[Reference Number]]=Q592,BD592,BD592+1)</f>
        <v>0</v>
      </c>
    </row>
    <row r="594" spans="1:56" ht="11.25" customHeight="1" x14ac:dyDescent="0.25">
      <c r="A594" s="1"/>
      <c r="B594" s="88" t="str">
        <f>IF(Table1[[#This Row],[Posting Date]]&lt;&gt;"",IF(Table1[[#This Row],[Reference Number]]=Q593,B593+1,1),"")</f>
        <v/>
      </c>
      <c r="C594" s="61"/>
      <c r="D594" s="61"/>
      <c r="E594" s="138"/>
      <c r="F594" s="141" t="str">
        <f>IFERROR(IF(VLOOKUP(Table1[[#This Row],[Budget Code Description]],Dimentions!$X$6:$AC$139,2,FALSE)="","",VLOOKUP(Table1[[#This Row],[Budget Code Description]],Dimentions!$X$6:$AC$139,2,FALSE)),"")</f>
        <v/>
      </c>
      <c r="G594" s="141"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1" t="str">
        <f>IFERROR(VLOOKUP(Table1[[#This Row],[Budget Code Description]],Table6[#All],8,FALSE),"")</f>
        <v/>
      </c>
      <c r="L594" s="63"/>
      <c r="M594" s="65" t="str">
        <f>IFERROR(VLOOKUP(Table1[[#This Row],[Staff ID]],Table2[],2,FALSE),"")</f>
        <v/>
      </c>
      <c r="N594" s="209" t="str">
        <f>IFERROR(IF(VLOOKUP(Table1[[#This Row],[Budget Code Description]],Dimentions!$X$6:$AC$134,4,FALSE)="","",VLOOKUP(Table1[[#This Row],[Budget Code Description]],Dimentions!$X$6:$AC$134,4,FALSE)),"")</f>
        <v/>
      </c>
      <c r="O594" s="65" t="str">
        <f>IFERROR(VLOOKUP(Table1[[#This Row],[Vendor ID]],Table549[],2,FALSE),"")</f>
        <v/>
      </c>
      <c r="P594" s="63"/>
      <c r="Q594" s="141" t="str">
        <f>IF(Table1[[#This Row],[Posting Date]]&lt;&gt;"",$D$9,"")</f>
        <v/>
      </c>
      <c r="R594" s="157" t="str">
        <f>IF(Table1[[#This Row],[Posting Date]]&lt;&gt;"",$D$10,"")</f>
        <v/>
      </c>
      <c r="S594" s="66"/>
      <c r="T594" s="63"/>
      <c r="U594" s="67"/>
      <c r="V594" s="67"/>
      <c r="W594" s="67" t="str">
        <f t="shared" si="13"/>
        <v/>
      </c>
      <c r="X594" s="159" t="str">
        <f>IF(E594="","",(IF(Table1[[#This Row],[Cur]]="USD",Table1[[#This Row],[Cur_Amount Debit]],Table1[[#This Row],[Cur_Amount Debit]]/Table1[[#This Row],[Exchange Rate]])))</f>
        <v/>
      </c>
      <c r="Y594" s="159" t="str">
        <f>IF(E594="","",(IF(Table1[[#This Row],[Cur]]="USD",Table1[[#This Row],[Cur_Amount Credit]],Table1[[#This Row],[Cur_Amount Credit]]/ExchangeRate)))</f>
        <v/>
      </c>
      <c r="Z594" s="201" t="str">
        <f>IF(E594="","",(Table1[[#This Row],[Debit USD]]-Table1[[#This Row],[Credit USD]]))</f>
        <v/>
      </c>
      <c r="AA594" s="226"/>
      <c r="AB594" s="255"/>
      <c r="AC594" s="1"/>
      <c r="AD594" s="15"/>
      <c r="AE594" s="15" t="str">
        <f>IF(AND(OR(Table1[[#This Row],[Account]]="15030",Table1[[#This Row],[Account]]="15035",Table1[[#This Row],[Account]]="20150"),Table1[[#This Row],[Vendor ID]]=""),1,"")</f>
        <v/>
      </c>
      <c r="AF594" s="15"/>
      <c r="AG594" s="15"/>
      <c r="AH594" s="15"/>
      <c r="AI594" s="46" t="str">
        <f>IF(Table1[[#This Row],[Posting Date]]&lt;&gt;"","GJ-"&amp;CountryID,"")</f>
        <v/>
      </c>
      <c r="AJ594" s="59" t="str">
        <f>IF(Table1[[#This Row],[Posting Date]]&lt;&gt;"",Table1[[#This Row],[Posting Date]],"")</f>
        <v/>
      </c>
      <c r="AK594" s="46"/>
      <c r="AL594" s="46" t="str">
        <f>IF(Table1[[#This Row],[Description]]&lt;&gt;"",Table1[[#This Row],[Description]],"")</f>
        <v/>
      </c>
      <c r="AM594" s="46" t="str">
        <f>IF(Table1[[#This Row],[Posting Date]]&lt;&gt;"",Table1[[#This Row],[Reference Number]],"")</f>
        <v/>
      </c>
      <c r="AN594" s="46" t="str">
        <f>TRIM(Table1[[#This Row],[Line '#]])</f>
        <v/>
      </c>
      <c r="AO594" s="46" t="str">
        <f>TRIM(Table1[[#This Row],[Account]])</f>
        <v/>
      </c>
      <c r="AP594" s="46" t="str">
        <f>IF(Table1[[#This Row],[Posting Date]]&lt;&gt;"",$D$5,"")</f>
        <v/>
      </c>
      <c r="AQ594" s="46" t="str">
        <f>TRIM(Table1[[#This Row],[Departments-Prgrams]])</f>
        <v/>
      </c>
      <c r="AR594" s="46" t="str">
        <f>TRIM(Table1[[#This Row],[Grant]])</f>
        <v/>
      </c>
      <c r="AS594" s="46" t="str">
        <f>TRIM(Table1[[#This Row],[Staff ID]])</f>
        <v/>
      </c>
      <c r="AT594" s="46" t="str">
        <f>IF(TRIM(Table1[[#This Row],[Budget Code]])=0,"",TRIM(Table1[[#This Row],[Budget Code]]))</f>
        <v/>
      </c>
      <c r="AU594" s="46" t="str">
        <f>IF(Table1[[#This Row],[Line Description]]&lt;&gt;"",Table1[[#This Row],[Line Description]],"")</f>
        <v/>
      </c>
      <c r="AV594" s="46" t="str">
        <f>IF(Table1[[#This Row],[Cur_Amount Debit]]&gt;0,ROUND(Table1[[#This Row],[Cur_Amount Debit]],2),"")</f>
        <v/>
      </c>
      <c r="AW594" s="46" t="str">
        <f>IF(Table1[[#This Row],[Cur_Amount Credit]]&gt;0,ROUND(Table1[[#This Row],[Cur_Amount Credit]],2),"")</f>
        <v/>
      </c>
      <c r="AX594" s="46" t="str">
        <f>LEFT(Table1[[#This Row],[Cur]],3)</f>
        <v/>
      </c>
      <c r="AY594" s="59"/>
      <c r="AZ594" s="46"/>
      <c r="BA594" s="46" t="str">
        <f>IF(Table1[[#This Row],[Cur]]&lt;&gt;"",IF(Table1[[#This Row],[Cur]]="USD","",ExchangeRate),"")</f>
        <v/>
      </c>
      <c r="BB594" s="46" t="str">
        <f>IF(Table1[[#This Row],[Grant]]&lt;&gt;"",VLOOKUP(Table1[[#This Row],[Grant]],Grants!B:D,3),"")</f>
        <v/>
      </c>
      <c r="BC594" s="46" t="str">
        <f>TRIM(Table1[[#This Row],[Vendor ID]])</f>
        <v/>
      </c>
      <c r="BD594">
        <f>IF(Table1[[#This Row],[Reference Number]]=Q593,BD593,BD593+1)</f>
        <v>0</v>
      </c>
    </row>
    <row r="595" spans="1:56" ht="11.25" customHeight="1" x14ac:dyDescent="0.25">
      <c r="A595" s="1"/>
      <c r="B595" s="88" t="str">
        <f>IF(Table1[[#This Row],[Posting Date]]&lt;&gt;"",IF(Table1[[#This Row],[Reference Number]]=Q594,B594+1,1),"")</f>
        <v/>
      </c>
      <c r="C595" s="61"/>
      <c r="D595" s="61"/>
      <c r="E595" s="138"/>
      <c r="F595" s="141" t="str">
        <f>IFERROR(IF(VLOOKUP(Table1[[#This Row],[Budget Code Description]],Dimentions!$X$6:$AC$139,2,FALSE)="","",VLOOKUP(Table1[[#This Row],[Budget Code Description]],Dimentions!$X$6:$AC$139,2,FALSE)),"")</f>
        <v/>
      </c>
      <c r="G595" s="141"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1" t="str">
        <f>IFERROR(VLOOKUP(Table1[[#This Row],[Budget Code Description]],Table6[#All],8,FALSE),"")</f>
        <v/>
      </c>
      <c r="L595" s="63"/>
      <c r="M595" s="65" t="str">
        <f>IFERROR(VLOOKUP(Table1[[#This Row],[Staff ID]],Table2[],2,FALSE),"")</f>
        <v/>
      </c>
      <c r="N595" s="209" t="str">
        <f>IFERROR(IF(VLOOKUP(Table1[[#This Row],[Budget Code Description]],Dimentions!$X$6:$AC$134,4,FALSE)="","",VLOOKUP(Table1[[#This Row],[Budget Code Description]],Dimentions!$X$6:$AC$134,4,FALSE)),"")</f>
        <v/>
      </c>
      <c r="O595" s="65" t="str">
        <f>IFERROR(VLOOKUP(Table1[[#This Row],[Vendor ID]],Table549[],2,FALSE),"")</f>
        <v/>
      </c>
      <c r="P595" s="63"/>
      <c r="Q595" s="141" t="str">
        <f>IF(Table1[[#This Row],[Posting Date]]&lt;&gt;"",$D$9,"")</f>
        <v/>
      </c>
      <c r="R595" s="157" t="str">
        <f>IF(Table1[[#This Row],[Posting Date]]&lt;&gt;"",$D$10,"")</f>
        <v/>
      </c>
      <c r="S595" s="66"/>
      <c r="T595" s="63"/>
      <c r="U595" s="67"/>
      <c r="V595" s="67"/>
      <c r="W595" s="67" t="str">
        <f t="shared" si="13"/>
        <v/>
      </c>
      <c r="X595" s="159" t="str">
        <f>IF(E595="","",(IF(Table1[[#This Row],[Cur]]="USD",Table1[[#This Row],[Cur_Amount Debit]],Table1[[#This Row],[Cur_Amount Debit]]/Table1[[#This Row],[Exchange Rate]])))</f>
        <v/>
      </c>
      <c r="Y595" s="159" t="str">
        <f>IF(E595="","",(IF(Table1[[#This Row],[Cur]]="USD",Table1[[#This Row],[Cur_Amount Credit]],Table1[[#This Row],[Cur_Amount Credit]]/ExchangeRate)))</f>
        <v/>
      </c>
      <c r="Z595" s="201" t="str">
        <f>IF(E595="","",(Table1[[#This Row],[Debit USD]]-Table1[[#This Row],[Credit USD]]))</f>
        <v/>
      </c>
      <c r="AA595" s="226"/>
      <c r="AB595" s="255"/>
      <c r="AC595" s="1"/>
      <c r="AD595" s="15"/>
      <c r="AE595" s="15" t="str">
        <f>IF(AND(OR(Table1[[#This Row],[Account]]="15030",Table1[[#This Row],[Account]]="15035",Table1[[#This Row],[Account]]="20150"),Table1[[#This Row],[Vendor ID]]=""),1,"")</f>
        <v/>
      </c>
      <c r="AF595" s="15"/>
      <c r="AG595" s="15"/>
      <c r="AH595" s="15"/>
      <c r="AI595" s="46" t="str">
        <f>IF(Table1[[#This Row],[Posting Date]]&lt;&gt;"","GJ-"&amp;CountryID,"")</f>
        <v/>
      </c>
      <c r="AJ595" s="59" t="str">
        <f>IF(Table1[[#This Row],[Posting Date]]&lt;&gt;"",Table1[[#This Row],[Posting Date]],"")</f>
        <v/>
      </c>
      <c r="AK595" s="46"/>
      <c r="AL595" s="46" t="str">
        <f>IF(Table1[[#This Row],[Description]]&lt;&gt;"",Table1[[#This Row],[Description]],"")</f>
        <v/>
      </c>
      <c r="AM595" s="46" t="str">
        <f>IF(Table1[[#This Row],[Posting Date]]&lt;&gt;"",Table1[[#This Row],[Reference Number]],"")</f>
        <v/>
      </c>
      <c r="AN595" s="46" t="str">
        <f>TRIM(Table1[[#This Row],[Line '#]])</f>
        <v/>
      </c>
      <c r="AO595" s="46" t="str">
        <f>TRIM(Table1[[#This Row],[Account]])</f>
        <v/>
      </c>
      <c r="AP595" s="46" t="str">
        <f>IF(Table1[[#This Row],[Posting Date]]&lt;&gt;"",$D$5,"")</f>
        <v/>
      </c>
      <c r="AQ595" s="46" t="str">
        <f>TRIM(Table1[[#This Row],[Departments-Prgrams]])</f>
        <v/>
      </c>
      <c r="AR595" s="46" t="str">
        <f>TRIM(Table1[[#This Row],[Grant]])</f>
        <v/>
      </c>
      <c r="AS595" s="46" t="str">
        <f>TRIM(Table1[[#This Row],[Staff ID]])</f>
        <v/>
      </c>
      <c r="AT595" s="46" t="str">
        <f>IF(TRIM(Table1[[#This Row],[Budget Code]])=0,"",TRIM(Table1[[#This Row],[Budget Code]]))</f>
        <v/>
      </c>
      <c r="AU595" s="46" t="str">
        <f>IF(Table1[[#This Row],[Line Description]]&lt;&gt;"",Table1[[#This Row],[Line Description]],"")</f>
        <v/>
      </c>
      <c r="AV595" s="46" t="str">
        <f>IF(Table1[[#This Row],[Cur_Amount Debit]]&gt;0,ROUND(Table1[[#This Row],[Cur_Amount Debit]],2),"")</f>
        <v/>
      </c>
      <c r="AW595" s="46" t="str">
        <f>IF(Table1[[#This Row],[Cur_Amount Credit]]&gt;0,ROUND(Table1[[#This Row],[Cur_Amount Credit]],2),"")</f>
        <v/>
      </c>
      <c r="AX595" s="46" t="str">
        <f>LEFT(Table1[[#This Row],[Cur]],3)</f>
        <v/>
      </c>
      <c r="AY595" s="59"/>
      <c r="AZ595" s="46"/>
      <c r="BA595" s="46" t="str">
        <f>IF(Table1[[#This Row],[Cur]]&lt;&gt;"",IF(Table1[[#This Row],[Cur]]="USD","",ExchangeRate),"")</f>
        <v/>
      </c>
      <c r="BB595" s="46" t="str">
        <f>IF(Table1[[#This Row],[Grant]]&lt;&gt;"",VLOOKUP(Table1[[#This Row],[Grant]],Grants!B:D,3),"")</f>
        <v/>
      </c>
      <c r="BC595" s="46" t="str">
        <f>TRIM(Table1[[#This Row],[Vendor ID]])</f>
        <v/>
      </c>
      <c r="BD595">
        <f>IF(Table1[[#This Row],[Reference Number]]=Q594,BD594,BD594+1)</f>
        <v>0</v>
      </c>
    </row>
    <row r="596" spans="1:56" ht="11.25" customHeight="1" x14ac:dyDescent="0.25">
      <c r="A596" s="1"/>
      <c r="B596" s="88" t="str">
        <f>IF(Table1[[#This Row],[Posting Date]]&lt;&gt;"",IF(Table1[[#This Row],[Reference Number]]=Q595,B595+1,1),"")</f>
        <v/>
      </c>
      <c r="C596" s="61"/>
      <c r="D596" s="61"/>
      <c r="E596" s="138"/>
      <c r="F596" s="141" t="str">
        <f>IFERROR(IF(VLOOKUP(Table1[[#This Row],[Budget Code Description]],Dimentions!$X$6:$AC$139,2,FALSE)="","",VLOOKUP(Table1[[#This Row],[Budget Code Description]],Dimentions!$X$6:$AC$139,2,FALSE)),"")</f>
        <v/>
      </c>
      <c r="G596" s="141"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1" t="str">
        <f>IFERROR(VLOOKUP(Table1[[#This Row],[Budget Code Description]],Table6[#All],8,FALSE),"")</f>
        <v/>
      </c>
      <c r="L596" s="63"/>
      <c r="M596" s="65" t="str">
        <f>IFERROR(VLOOKUP(Table1[[#This Row],[Staff ID]],Table2[],2,FALSE),"")</f>
        <v/>
      </c>
      <c r="N596" s="209" t="str">
        <f>IFERROR(IF(VLOOKUP(Table1[[#This Row],[Budget Code Description]],Dimentions!$X$6:$AC$134,4,FALSE)="","",VLOOKUP(Table1[[#This Row],[Budget Code Description]],Dimentions!$X$6:$AC$134,4,FALSE)),"")</f>
        <v/>
      </c>
      <c r="O596" s="65" t="str">
        <f>IFERROR(VLOOKUP(Table1[[#This Row],[Vendor ID]],Table549[],2,FALSE),"")</f>
        <v/>
      </c>
      <c r="P596" s="63"/>
      <c r="Q596" s="141" t="str">
        <f>IF(Table1[[#This Row],[Posting Date]]&lt;&gt;"",$D$9,"")</f>
        <v/>
      </c>
      <c r="R596" s="157" t="str">
        <f>IF(Table1[[#This Row],[Posting Date]]&lt;&gt;"",$D$10,"")</f>
        <v/>
      </c>
      <c r="S596" s="66"/>
      <c r="T596" s="63"/>
      <c r="U596" s="67"/>
      <c r="V596" s="67"/>
      <c r="W596" s="67" t="str">
        <f t="shared" si="13"/>
        <v/>
      </c>
      <c r="X596" s="159" t="str">
        <f>IF(E596="","",(IF(Table1[[#This Row],[Cur]]="USD",Table1[[#This Row],[Cur_Amount Debit]],Table1[[#This Row],[Cur_Amount Debit]]/Table1[[#This Row],[Exchange Rate]])))</f>
        <v/>
      </c>
      <c r="Y596" s="159" t="str">
        <f>IF(E596="","",(IF(Table1[[#This Row],[Cur]]="USD",Table1[[#This Row],[Cur_Amount Credit]],Table1[[#This Row],[Cur_Amount Credit]]/ExchangeRate)))</f>
        <v/>
      </c>
      <c r="Z596" s="201" t="str">
        <f>IF(E596="","",(Table1[[#This Row],[Debit USD]]-Table1[[#This Row],[Credit USD]]))</f>
        <v/>
      </c>
      <c r="AA596" s="226"/>
      <c r="AB596" s="255"/>
      <c r="AC596" s="1"/>
      <c r="AD596" s="15"/>
      <c r="AE596" s="15" t="str">
        <f>IF(AND(OR(Table1[[#This Row],[Account]]="15030",Table1[[#This Row],[Account]]="15035",Table1[[#This Row],[Account]]="20150"),Table1[[#This Row],[Vendor ID]]=""),1,"")</f>
        <v/>
      </c>
      <c r="AF596" s="15"/>
      <c r="AG596" s="15"/>
      <c r="AH596" s="15"/>
      <c r="AI596" s="46" t="str">
        <f>IF(Table1[[#This Row],[Posting Date]]&lt;&gt;"","GJ-"&amp;CountryID,"")</f>
        <v/>
      </c>
      <c r="AJ596" s="59" t="str">
        <f>IF(Table1[[#This Row],[Posting Date]]&lt;&gt;"",Table1[[#This Row],[Posting Date]],"")</f>
        <v/>
      </c>
      <c r="AK596" s="46"/>
      <c r="AL596" s="46" t="str">
        <f>IF(Table1[[#This Row],[Description]]&lt;&gt;"",Table1[[#This Row],[Description]],"")</f>
        <v/>
      </c>
      <c r="AM596" s="46" t="str">
        <f>IF(Table1[[#This Row],[Posting Date]]&lt;&gt;"",Table1[[#This Row],[Reference Number]],"")</f>
        <v/>
      </c>
      <c r="AN596" s="46" t="str">
        <f>TRIM(Table1[[#This Row],[Line '#]])</f>
        <v/>
      </c>
      <c r="AO596" s="46" t="str">
        <f>TRIM(Table1[[#This Row],[Account]])</f>
        <v/>
      </c>
      <c r="AP596" s="46" t="str">
        <f>IF(Table1[[#This Row],[Posting Date]]&lt;&gt;"",$D$5,"")</f>
        <v/>
      </c>
      <c r="AQ596" s="46" t="str">
        <f>TRIM(Table1[[#This Row],[Departments-Prgrams]])</f>
        <v/>
      </c>
      <c r="AR596" s="46" t="str">
        <f>TRIM(Table1[[#This Row],[Grant]])</f>
        <v/>
      </c>
      <c r="AS596" s="46" t="str">
        <f>TRIM(Table1[[#This Row],[Staff ID]])</f>
        <v/>
      </c>
      <c r="AT596" s="46" t="str">
        <f>IF(TRIM(Table1[[#This Row],[Budget Code]])=0,"",TRIM(Table1[[#This Row],[Budget Code]]))</f>
        <v/>
      </c>
      <c r="AU596" s="46" t="str">
        <f>IF(Table1[[#This Row],[Line Description]]&lt;&gt;"",Table1[[#This Row],[Line Description]],"")</f>
        <v/>
      </c>
      <c r="AV596" s="46" t="str">
        <f>IF(Table1[[#This Row],[Cur_Amount Debit]]&gt;0,ROUND(Table1[[#This Row],[Cur_Amount Debit]],2),"")</f>
        <v/>
      </c>
      <c r="AW596" s="46" t="str">
        <f>IF(Table1[[#This Row],[Cur_Amount Credit]]&gt;0,ROUND(Table1[[#This Row],[Cur_Amount Credit]],2),"")</f>
        <v/>
      </c>
      <c r="AX596" s="46" t="str">
        <f>LEFT(Table1[[#This Row],[Cur]],3)</f>
        <v/>
      </c>
      <c r="AY596" s="59"/>
      <c r="AZ596" s="46"/>
      <c r="BA596" s="46" t="str">
        <f>IF(Table1[[#This Row],[Cur]]&lt;&gt;"",IF(Table1[[#This Row],[Cur]]="USD","",ExchangeRate),"")</f>
        <v/>
      </c>
      <c r="BB596" s="46" t="str">
        <f>IF(Table1[[#This Row],[Grant]]&lt;&gt;"",VLOOKUP(Table1[[#This Row],[Grant]],Grants!B:D,3),"")</f>
        <v/>
      </c>
      <c r="BC596" s="46" t="str">
        <f>TRIM(Table1[[#This Row],[Vendor ID]])</f>
        <v/>
      </c>
      <c r="BD596">
        <f>IF(Table1[[#This Row],[Reference Number]]=Q595,BD595,BD595+1)</f>
        <v>0</v>
      </c>
    </row>
    <row r="597" spans="1:56" ht="11.25" customHeight="1" x14ac:dyDescent="0.25">
      <c r="A597" s="1"/>
      <c r="B597" s="88" t="str">
        <f>IF(Table1[[#This Row],[Posting Date]]&lt;&gt;"",IF(Table1[[#This Row],[Reference Number]]=Q596,B596+1,1),"")</f>
        <v/>
      </c>
      <c r="C597" s="61"/>
      <c r="D597" s="61"/>
      <c r="E597" s="138"/>
      <c r="F597" s="141" t="str">
        <f>IFERROR(IF(VLOOKUP(Table1[[#This Row],[Budget Code Description]],Dimentions!$X$6:$AC$139,2,FALSE)="","",VLOOKUP(Table1[[#This Row],[Budget Code Description]],Dimentions!$X$6:$AC$139,2,FALSE)),"")</f>
        <v/>
      </c>
      <c r="G597" s="141"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1" t="str">
        <f>IFERROR(VLOOKUP(Table1[[#This Row],[Budget Code Description]],Table6[#All],8,FALSE),"")</f>
        <v/>
      </c>
      <c r="L597" s="63"/>
      <c r="M597" s="65" t="str">
        <f>IFERROR(VLOOKUP(Table1[[#This Row],[Staff ID]],Table2[],2,FALSE),"")</f>
        <v/>
      </c>
      <c r="N597" s="209" t="str">
        <f>IFERROR(IF(VLOOKUP(Table1[[#This Row],[Budget Code Description]],Dimentions!$X$6:$AC$134,4,FALSE)="","",VLOOKUP(Table1[[#This Row],[Budget Code Description]],Dimentions!$X$6:$AC$134,4,FALSE)),"")</f>
        <v/>
      </c>
      <c r="O597" s="65" t="str">
        <f>IFERROR(VLOOKUP(Table1[[#This Row],[Vendor ID]],Table549[],2,FALSE),"")</f>
        <v/>
      </c>
      <c r="P597" s="63"/>
      <c r="Q597" s="141" t="str">
        <f>IF(Table1[[#This Row],[Posting Date]]&lt;&gt;"",$D$9,"")</f>
        <v/>
      </c>
      <c r="R597" s="157" t="str">
        <f>IF(Table1[[#This Row],[Posting Date]]&lt;&gt;"",$D$10,"")</f>
        <v/>
      </c>
      <c r="S597" s="66"/>
      <c r="T597" s="63"/>
      <c r="U597" s="67"/>
      <c r="V597" s="67"/>
      <c r="W597" s="67" t="str">
        <f t="shared" si="13"/>
        <v/>
      </c>
      <c r="X597" s="159" t="str">
        <f>IF(E597="","",(IF(Table1[[#This Row],[Cur]]="USD",Table1[[#This Row],[Cur_Amount Debit]],Table1[[#This Row],[Cur_Amount Debit]]/Table1[[#This Row],[Exchange Rate]])))</f>
        <v/>
      </c>
      <c r="Y597" s="159" t="str">
        <f>IF(E597="","",(IF(Table1[[#This Row],[Cur]]="USD",Table1[[#This Row],[Cur_Amount Credit]],Table1[[#This Row],[Cur_Amount Credit]]/ExchangeRate)))</f>
        <v/>
      </c>
      <c r="Z597" s="201" t="str">
        <f>IF(E597="","",(Table1[[#This Row],[Debit USD]]-Table1[[#This Row],[Credit USD]]))</f>
        <v/>
      </c>
      <c r="AA597" s="226"/>
      <c r="AB597" s="255"/>
      <c r="AC597" s="1"/>
      <c r="AD597" s="15"/>
      <c r="AE597" s="15" t="str">
        <f>IF(AND(OR(Table1[[#This Row],[Account]]="15030",Table1[[#This Row],[Account]]="15035",Table1[[#This Row],[Account]]="20150"),Table1[[#This Row],[Vendor ID]]=""),1,"")</f>
        <v/>
      </c>
      <c r="AF597" s="15"/>
      <c r="AG597" s="15"/>
      <c r="AH597" s="15"/>
      <c r="AI597" s="46" t="str">
        <f>IF(Table1[[#This Row],[Posting Date]]&lt;&gt;"","GJ-"&amp;CountryID,"")</f>
        <v/>
      </c>
      <c r="AJ597" s="59" t="str">
        <f>IF(Table1[[#This Row],[Posting Date]]&lt;&gt;"",Table1[[#This Row],[Posting Date]],"")</f>
        <v/>
      </c>
      <c r="AK597" s="46"/>
      <c r="AL597" s="46" t="str">
        <f>IF(Table1[[#This Row],[Description]]&lt;&gt;"",Table1[[#This Row],[Description]],"")</f>
        <v/>
      </c>
      <c r="AM597" s="46" t="str">
        <f>IF(Table1[[#This Row],[Posting Date]]&lt;&gt;"",Table1[[#This Row],[Reference Number]],"")</f>
        <v/>
      </c>
      <c r="AN597" s="46" t="str">
        <f>TRIM(Table1[[#This Row],[Line '#]])</f>
        <v/>
      </c>
      <c r="AO597" s="46" t="str">
        <f>TRIM(Table1[[#This Row],[Account]])</f>
        <v/>
      </c>
      <c r="AP597" s="46" t="str">
        <f>IF(Table1[[#This Row],[Posting Date]]&lt;&gt;"",$D$5,"")</f>
        <v/>
      </c>
      <c r="AQ597" s="46" t="str">
        <f>TRIM(Table1[[#This Row],[Departments-Prgrams]])</f>
        <v/>
      </c>
      <c r="AR597" s="46" t="str">
        <f>TRIM(Table1[[#This Row],[Grant]])</f>
        <v/>
      </c>
      <c r="AS597" s="46" t="str">
        <f>TRIM(Table1[[#This Row],[Staff ID]])</f>
        <v/>
      </c>
      <c r="AT597" s="46" t="str">
        <f>IF(TRIM(Table1[[#This Row],[Budget Code]])=0,"",TRIM(Table1[[#This Row],[Budget Code]]))</f>
        <v/>
      </c>
      <c r="AU597" s="46" t="str">
        <f>IF(Table1[[#This Row],[Line Description]]&lt;&gt;"",Table1[[#This Row],[Line Description]],"")</f>
        <v/>
      </c>
      <c r="AV597" s="46" t="str">
        <f>IF(Table1[[#This Row],[Cur_Amount Debit]]&gt;0,ROUND(Table1[[#This Row],[Cur_Amount Debit]],2),"")</f>
        <v/>
      </c>
      <c r="AW597" s="46" t="str">
        <f>IF(Table1[[#This Row],[Cur_Amount Credit]]&gt;0,ROUND(Table1[[#This Row],[Cur_Amount Credit]],2),"")</f>
        <v/>
      </c>
      <c r="AX597" s="46" t="str">
        <f>LEFT(Table1[[#This Row],[Cur]],3)</f>
        <v/>
      </c>
      <c r="AY597" s="59"/>
      <c r="AZ597" s="46"/>
      <c r="BA597" s="46" t="str">
        <f>IF(Table1[[#This Row],[Cur]]&lt;&gt;"",IF(Table1[[#This Row],[Cur]]="USD","",ExchangeRate),"")</f>
        <v/>
      </c>
      <c r="BB597" s="46" t="str">
        <f>IF(Table1[[#This Row],[Grant]]&lt;&gt;"",VLOOKUP(Table1[[#This Row],[Grant]],Grants!B:D,3),"")</f>
        <v/>
      </c>
      <c r="BC597" s="46" t="str">
        <f>TRIM(Table1[[#This Row],[Vendor ID]])</f>
        <v/>
      </c>
      <c r="BD597">
        <f>IF(Table1[[#This Row],[Reference Number]]=Q596,BD596,BD596+1)</f>
        <v>0</v>
      </c>
    </row>
    <row r="598" spans="1:56" ht="11.25" customHeight="1" x14ac:dyDescent="0.25">
      <c r="A598" s="1"/>
      <c r="B598" s="88" t="str">
        <f>IF(Table1[[#This Row],[Posting Date]]&lt;&gt;"",IF(Table1[[#This Row],[Reference Number]]=Q597,B597+1,1),"")</f>
        <v/>
      </c>
      <c r="C598" s="61"/>
      <c r="D598" s="61"/>
      <c r="E598" s="138"/>
      <c r="F598" s="141" t="str">
        <f>IFERROR(IF(VLOOKUP(Table1[[#This Row],[Budget Code Description]],Dimentions!$X$6:$AC$139,2,FALSE)="","",VLOOKUP(Table1[[#This Row],[Budget Code Description]],Dimentions!$X$6:$AC$139,2,FALSE)),"")</f>
        <v/>
      </c>
      <c r="G598" s="141"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1" t="str">
        <f>IFERROR(VLOOKUP(Table1[[#This Row],[Budget Code Description]],Table6[#All],8,FALSE),"")</f>
        <v/>
      </c>
      <c r="L598" s="63"/>
      <c r="M598" s="65" t="str">
        <f>IFERROR(VLOOKUP(Table1[[#This Row],[Staff ID]],Table2[],2,FALSE),"")</f>
        <v/>
      </c>
      <c r="N598" s="209" t="str">
        <f>IFERROR(IF(VLOOKUP(Table1[[#This Row],[Budget Code Description]],Dimentions!$X$6:$AC$134,4,FALSE)="","",VLOOKUP(Table1[[#This Row],[Budget Code Description]],Dimentions!$X$6:$AC$134,4,FALSE)),"")</f>
        <v/>
      </c>
      <c r="O598" s="65" t="str">
        <f>IFERROR(VLOOKUP(Table1[[#This Row],[Vendor ID]],Table549[],2,FALSE),"")</f>
        <v/>
      </c>
      <c r="P598" s="63"/>
      <c r="Q598" s="141" t="str">
        <f>IF(Table1[[#This Row],[Posting Date]]&lt;&gt;"",$D$9,"")</f>
        <v/>
      </c>
      <c r="R598" s="157" t="str">
        <f>IF(Table1[[#This Row],[Posting Date]]&lt;&gt;"",$D$10,"")</f>
        <v/>
      </c>
      <c r="S598" s="66"/>
      <c r="T598" s="63"/>
      <c r="U598" s="67"/>
      <c r="V598" s="67"/>
      <c r="W598" s="67" t="str">
        <f t="shared" si="13"/>
        <v/>
      </c>
      <c r="X598" s="159" t="str">
        <f>IF(E598="","",(IF(Table1[[#This Row],[Cur]]="USD",Table1[[#This Row],[Cur_Amount Debit]],Table1[[#This Row],[Cur_Amount Debit]]/Table1[[#This Row],[Exchange Rate]])))</f>
        <v/>
      </c>
      <c r="Y598" s="159" t="str">
        <f>IF(E598="","",(IF(Table1[[#This Row],[Cur]]="USD",Table1[[#This Row],[Cur_Amount Credit]],Table1[[#This Row],[Cur_Amount Credit]]/ExchangeRate)))</f>
        <v/>
      </c>
      <c r="Z598" s="201" t="str">
        <f>IF(E598="","",(Table1[[#This Row],[Debit USD]]-Table1[[#This Row],[Credit USD]]))</f>
        <v/>
      </c>
      <c r="AA598" s="226"/>
      <c r="AB598" s="255"/>
      <c r="AC598" s="1"/>
      <c r="AD598" s="15"/>
      <c r="AE598" s="15" t="str">
        <f>IF(AND(OR(Table1[[#This Row],[Account]]="15030",Table1[[#This Row],[Account]]="15035",Table1[[#This Row],[Account]]="20150"),Table1[[#This Row],[Vendor ID]]=""),1,"")</f>
        <v/>
      </c>
      <c r="AF598" s="15"/>
      <c r="AG598" s="15"/>
      <c r="AH598" s="15"/>
      <c r="AI598" s="46" t="str">
        <f>IF(Table1[[#This Row],[Posting Date]]&lt;&gt;"","GJ-"&amp;CountryID,"")</f>
        <v/>
      </c>
      <c r="AJ598" s="59" t="str">
        <f>IF(Table1[[#This Row],[Posting Date]]&lt;&gt;"",Table1[[#This Row],[Posting Date]],"")</f>
        <v/>
      </c>
      <c r="AK598" s="46"/>
      <c r="AL598" s="46" t="str">
        <f>IF(Table1[[#This Row],[Description]]&lt;&gt;"",Table1[[#This Row],[Description]],"")</f>
        <v/>
      </c>
      <c r="AM598" s="46" t="str">
        <f>IF(Table1[[#This Row],[Posting Date]]&lt;&gt;"",Table1[[#This Row],[Reference Number]],"")</f>
        <v/>
      </c>
      <c r="AN598" s="46" t="str">
        <f>TRIM(Table1[[#This Row],[Line '#]])</f>
        <v/>
      </c>
      <c r="AO598" s="46" t="str">
        <f>TRIM(Table1[[#This Row],[Account]])</f>
        <v/>
      </c>
      <c r="AP598" s="46" t="str">
        <f>IF(Table1[[#This Row],[Posting Date]]&lt;&gt;"",$D$5,"")</f>
        <v/>
      </c>
      <c r="AQ598" s="46" t="str">
        <f>TRIM(Table1[[#This Row],[Departments-Prgrams]])</f>
        <v/>
      </c>
      <c r="AR598" s="46" t="str">
        <f>TRIM(Table1[[#This Row],[Grant]])</f>
        <v/>
      </c>
      <c r="AS598" s="46" t="str">
        <f>TRIM(Table1[[#This Row],[Staff ID]])</f>
        <v/>
      </c>
      <c r="AT598" s="46" t="str">
        <f>IF(TRIM(Table1[[#This Row],[Budget Code]])=0,"",TRIM(Table1[[#This Row],[Budget Code]]))</f>
        <v/>
      </c>
      <c r="AU598" s="46" t="str">
        <f>IF(Table1[[#This Row],[Line Description]]&lt;&gt;"",Table1[[#This Row],[Line Description]],"")</f>
        <v/>
      </c>
      <c r="AV598" s="46" t="str">
        <f>IF(Table1[[#This Row],[Cur_Amount Debit]]&gt;0,ROUND(Table1[[#This Row],[Cur_Amount Debit]],2),"")</f>
        <v/>
      </c>
      <c r="AW598" s="46" t="str">
        <f>IF(Table1[[#This Row],[Cur_Amount Credit]]&gt;0,ROUND(Table1[[#This Row],[Cur_Amount Credit]],2),"")</f>
        <v/>
      </c>
      <c r="AX598" s="46" t="str">
        <f>LEFT(Table1[[#This Row],[Cur]],3)</f>
        <v/>
      </c>
      <c r="AY598" s="59"/>
      <c r="AZ598" s="46"/>
      <c r="BA598" s="46" t="str">
        <f>IF(Table1[[#This Row],[Cur]]&lt;&gt;"",IF(Table1[[#This Row],[Cur]]="USD","",ExchangeRate),"")</f>
        <v/>
      </c>
      <c r="BB598" s="46" t="str">
        <f>IF(Table1[[#This Row],[Grant]]&lt;&gt;"",VLOOKUP(Table1[[#This Row],[Grant]],Grants!B:D,3),"")</f>
        <v/>
      </c>
      <c r="BC598" s="46" t="str">
        <f>TRIM(Table1[[#This Row],[Vendor ID]])</f>
        <v/>
      </c>
      <c r="BD598">
        <f>IF(Table1[[#This Row],[Reference Number]]=Q597,BD597,BD597+1)</f>
        <v>0</v>
      </c>
    </row>
    <row r="599" spans="1:56" ht="11.25" customHeight="1" x14ac:dyDescent="0.25">
      <c r="A599" s="1"/>
      <c r="B599" s="88" t="str">
        <f>IF(Table1[[#This Row],[Posting Date]]&lt;&gt;"",IF(Table1[[#This Row],[Reference Number]]=Q598,B598+1,1),"")</f>
        <v/>
      </c>
      <c r="C599" s="61"/>
      <c r="D599" s="61"/>
      <c r="E599" s="138"/>
      <c r="F599" s="141" t="str">
        <f>IFERROR(IF(VLOOKUP(Table1[[#This Row],[Budget Code Description]],Dimentions!$X$6:$AC$139,2,FALSE)="","",VLOOKUP(Table1[[#This Row],[Budget Code Description]],Dimentions!$X$6:$AC$139,2,FALSE)),"")</f>
        <v/>
      </c>
      <c r="G599" s="141"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1" t="str">
        <f>IFERROR(VLOOKUP(Table1[[#This Row],[Budget Code Description]],Table6[#All],8,FALSE),"")</f>
        <v/>
      </c>
      <c r="L599" s="63"/>
      <c r="M599" s="65" t="str">
        <f>IFERROR(VLOOKUP(Table1[[#This Row],[Staff ID]],Table2[],2,FALSE),"")</f>
        <v/>
      </c>
      <c r="N599" s="209" t="str">
        <f>IFERROR(IF(VLOOKUP(Table1[[#This Row],[Budget Code Description]],Dimentions!$X$6:$AC$134,4,FALSE)="","",VLOOKUP(Table1[[#This Row],[Budget Code Description]],Dimentions!$X$6:$AC$134,4,FALSE)),"")</f>
        <v/>
      </c>
      <c r="O599" s="65" t="str">
        <f>IFERROR(VLOOKUP(Table1[[#This Row],[Vendor ID]],Table549[],2,FALSE),"")</f>
        <v/>
      </c>
      <c r="P599" s="63"/>
      <c r="Q599" s="141" t="str">
        <f>IF(Table1[[#This Row],[Posting Date]]&lt;&gt;"",$D$9,"")</f>
        <v/>
      </c>
      <c r="R599" s="157" t="str">
        <f>IF(Table1[[#This Row],[Posting Date]]&lt;&gt;"",$D$10,"")</f>
        <v/>
      </c>
      <c r="S599" s="66"/>
      <c r="T599" s="63"/>
      <c r="U599" s="67"/>
      <c r="V599" s="67"/>
      <c r="W599" s="67" t="str">
        <f t="shared" si="13"/>
        <v/>
      </c>
      <c r="X599" s="159" t="str">
        <f>IF(E599="","",(IF(Table1[[#This Row],[Cur]]="USD",Table1[[#This Row],[Cur_Amount Debit]],Table1[[#This Row],[Cur_Amount Debit]]/Table1[[#This Row],[Exchange Rate]])))</f>
        <v/>
      </c>
      <c r="Y599" s="159" t="str">
        <f>IF(E599="","",(IF(Table1[[#This Row],[Cur]]="USD",Table1[[#This Row],[Cur_Amount Credit]],Table1[[#This Row],[Cur_Amount Credit]]/ExchangeRate)))</f>
        <v/>
      </c>
      <c r="Z599" s="201" t="str">
        <f>IF(E599="","",(Table1[[#This Row],[Debit USD]]-Table1[[#This Row],[Credit USD]]))</f>
        <v/>
      </c>
      <c r="AA599" s="226"/>
      <c r="AB599" s="255"/>
      <c r="AC599" s="1"/>
      <c r="AD599" s="15"/>
      <c r="AE599" s="15" t="str">
        <f>IF(AND(OR(Table1[[#This Row],[Account]]="15030",Table1[[#This Row],[Account]]="15035",Table1[[#This Row],[Account]]="20150"),Table1[[#This Row],[Vendor ID]]=""),1,"")</f>
        <v/>
      </c>
      <c r="AF599" s="15"/>
      <c r="AG599" s="15"/>
      <c r="AH599" s="15"/>
      <c r="AI599" s="46" t="str">
        <f>IF(Table1[[#This Row],[Posting Date]]&lt;&gt;"","GJ-"&amp;CountryID,"")</f>
        <v/>
      </c>
      <c r="AJ599" s="59" t="str">
        <f>IF(Table1[[#This Row],[Posting Date]]&lt;&gt;"",Table1[[#This Row],[Posting Date]],"")</f>
        <v/>
      </c>
      <c r="AK599" s="46"/>
      <c r="AL599" s="46" t="str">
        <f>IF(Table1[[#This Row],[Description]]&lt;&gt;"",Table1[[#This Row],[Description]],"")</f>
        <v/>
      </c>
      <c r="AM599" s="46" t="str">
        <f>IF(Table1[[#This Row],[Posting Date]]&lt;&gt;"",Table1[[#This Row],[Reference Number]],"")</f>
        <v/>
      </c>
      <c r="AN599" s="46" t="str">
        <f>TRIM(Table1[[#This Row],[Line '#]])</f>
        <v/>
      </c>
      <c r="AO599" s="46" t="str">
        <f>TRIM(Table1[[#This Row],[Account]])</f>
        <v/>
      </c>
      <c r="AP599" s="46" t="str">
        <f>IF(Table1[[#This Row],[Posting Date]]&lt;&gt;"",$D$5,"")</f>
        <v/>
      </c>
      <c r="AQ599" s="46" t="str">
        <f>TRIM(Table1[[#This Row],[Departments-Prgrams]])</f>
        <v/>
      </c>
      <c r="AR599" s="46" t="str">
        <f>TRIM(Table1[[#This Row],[Grant]])</f>
        <v/>
      </c>
      <c r="AS599" s="46" t="str">
        <f>TRIM(Table1[[#This Row],[Staff ID]])</f>
        <v/>
      </c>
      <c r="AT599" s="46" t="str">
        <f>IF(TRIM(Table1[[#This Row],[Budget Code]])=0,"",TRIM(Table1[[#This Row],[Budget Code]]))</f>
        <v/>
      </c>
      <c r="AU599" s="46" t="str">
        <f>IF(Table1[[#This Row],[Line Description]]&lt;&gt;"",Table1[[#This Row],[Line Description]],"")</f>
        <v/>
      </c>
      <c r="AV599" s="46" t="str">
        <f>IF(Table1[[#This Row],[Cur_Amount Debit]]&gt;0,ROUND(Table1[[#This Row],[Cur_Amount Debit]],2),"")</f>
        <v/>
      </c>
      <c r="AW599" s="46" t="str">
        <f>IF(Table1[[#This Row],[Cur_Amount Credit]]&gt;0,ROUND(Table1[[#This Row],[Cur_Amount Credit]],2),"")</f>
        <v/>
      </c>
      <c r="AX599" s="46" t="str">
        <f>LEFT(Table1[[#This Row],[Cur]],3)</f>
        <v/>
      </c>
      <c r="AY599" s="59"/>
      <c r="AZ599" s="46"/>
      <c r="BA599" s="46" t="str">
        <f>IF(Table1[[#This Row],[Cur]]&lt;&gt;"",IF(Table1[[#This Row],[Cur]]="USD","",ExchangeRate),"")</f>
        <v/>
      </c>
      <c r="BB599" s="46" t="str">
        <f>IF(Table1[[#This Row],[Grant]]&lt;&gt;"",VLOOKUP(Table1[[#This Row],[Grant]],Grants!B:D,3),"")</f>
        <v/>
      </c>
      <c r="BC599" s="46" t="str">
        <f>TRIM(Table1[[#This Row],[Vendor ID]])</f>
        <v/>
      </c>
      <c r="BD599">
        <f>IF(Table1[[#This Row],[Reference Number]]=Q598,BD598,BD598+1)</f>
        <v>0</v>
      </c>
    </row>
    <row r="600" spans="1:56" ht="11.25" customHeight="1" x14ac:dyDescent="0.25">
      <c r="A600" s="1"/>
      <c r="B600" s="88" t="str">
        <f>IF(Table1[[#This Row],[Posting Date]]&lt;&gt;"",IF(Table1[[#This Row],[Reference Number]]=Q599,B599+1,1),"")</f>
        <v/>
      </c>
      <c r="C600" s="61"/>
      <c r="D600" s="61"/>
      <c r="E600" s="138"/>
      <c r="F600" s="141" t="str">
        <f>IFERROR(IF(VLOOKUP(Table1[[#This Row],[Budget Code Description]],Dimentions!$X$6:$AC$139,2,FALSE)="","",VLOOKUP(Table1[[#This Row],[Budget Code Description]],Dimentions!$X$6:$AC$139,2,FALSE)),"")</f>
        <v/>
      </c>
      <c r="G600" s="141"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1" t="str">
        <f>IFERROR(VLOOKUP(Table1[[#This Row],[Budget Code Description]],Table6[#All],8,FALSE),"")</f>
        <v/>
      </c>
      <c r="L600" s="63"/>
      <c r="M600" s="65" t="str">
        <f>IFERROR(VLOOKUP(Table1[[#This Row],[Staff ID]],Table2[],2,FALSE),"")</f>
        <v/>
      </c>
      <c r="N600" s="209" t="str">
        <f>IFERROR(IF(VLOOKUP(Table1[[#This Row],[Budget Code Description]],Dimentions!$X$6:$AC$134,4,FALSE)="","",VLOOKUP(Table1[[#This Row],[Budget Code Description]],Dimentions!$X$6:$AC$134,4,FALSE)),"")</f>
        <v/>
      </c>
      <c r="O600" s="65" t="str">
        <f>IFERROR(VLOOKUP(Table1[[#This Row],[Vendor ID]],Table549[],2,FALSE),"")</f>
        <v/>
      </c>
      <c r="P600" s="63"/>
      <c r="Q600" s="141" t="str">
        <f>IF(Table1[[#This Row],[Posting Date]]&lt;&gt;"",$D$9,"")</f>
        <v/>
      </c>
      <c r="R600" s="157" t="str">
        <f>IF(Table1[[#This Row],[Posting Date]]&lt;&gt;"",$D$10,"")</f>
        <v/>
      </c>
      <c r="S600" s="66"/>
      <c r="T600" s="63"/>
      <c r="U600" s="67"/>
      <c r="V600" s="67"/>
      <c r="W600" s="67" t="str">
        <f t="shared" si="13"/>
        <v/>
      </c>
      <c r="X600" s="159" t="str">
        <f>IF(E600="","",(IF(Table1[[#This Row],[Cur]]="USD",Table1[[#This Row],[Cur_Amount Debit]],Table1[[#This Row],[Cur_Amount Debit]]/Table1[[#This Row],[Exchange Rate]])))</f>
        <v/>
      </c>
      <c r="Y600" s="159" t="str">
        <f>IF(E600="","",(IF(Table1[[#This Row],[Cur]]="USD",Table1[[#This Row],[Cur_Amount Credit]],Table1[[#This Row],[Cur_Amount Credit]]/ExchangeRate)))</f>
        <v/>
      </c>
      <c r="Z600" s="201" t="str">
        <f>IF(E600="","",(Table1[[#This Row],[Debit USD]]-Table1[[#This Row],[Credit USD]]))</f>
        <v/>
      </c>
      <c r="AA600" s="226"/>
      <c r="AB600" s="255"/>
      <c r="AC600" s="1"/>
      <c r="AD600" s="15"/>
      <c r="AE600" s="15" t="str">
        <f>IF(AND(OR(Table1[[#This Row],[Account]]="15030",Table1[[#This Row],[Account]]="15035",Table1[[#This Row],[Account]]="20150"),Table1[[#This Row],[Vendor ID]]=""),1,"")</f>
        <v/>
      </c>
      <c r="AF600" s="15"/>
      <c r="AG600" s="15"/>
      <c r="AH600" s="15"/>
      <c r="AI600" s="46" t="str">
        <f>IF(Table1[[#This Row],[Posting Date]]&lt;&gt;"","GJ-"&amp;CountryID,"")</f>
        <v/>
      </c>
      <c r="AJ600" s="59" t="str">
        <f>IF(Table1[[#This Row],[Posting Date]]&lt;&gt;"",Table1[[#This Row],[Posting Date]],"")</f>
        <v/>
      </c>
      <c r="AK600" s="46"/>
      <c r="AL600" s="46" t="str">
        <f>IF(Table1[[#This Row],[Description]]&lt;&gt;"",Table1[[#This Row],[Description]],"")</f>
        <v/>
      </c>
      <c r="AM600" s="46" t="str">
        <f>IF(Table1[[#This Row],[Posting Date]]&lt;&gt;"",Table1[[#This Row],[Reference Number]],"")</f>
        <v/>
      </c>
      <c r="AN600" s="46" t="str">
        <f>TRIM(Table1[[#This Row],[Line '#]])</f>
        <v/>
      </c>
      <c r="AO600" s="46" t="str">
        <f>TRIM(Table1[[#This Row],[Account]])</f>
        <v/>
      </c>
      <c r="AP600" s="46" t="str">
        <f>IF(Table1[[#This Row],[Posting Date]]&lt;&gt;"",$D$5,"")</f>
        <v/>
      </c>
      <c r="AQ600" s="46" t="str">
        <f>TRIM(Table1[[#This Row],[Departments-Prgrams]])</f>
        <v/>
      </c>
      <c r="AR600" s="46" t="str">
        <f>TRIM(Table1[[#This Row],[Grant]])</f>
        <v/>
      </c>
      <c r="AS600" s="46" t="str">
        <f>TRIM(Table1[[#This Row],[Staff ID]])</f>
        <v/>
      </c>
      <c r="AT600" s="46" t="str">
        <f>IF(TRIM(Table1[[#This Row],[Budget Code]])=0,"",TRIM(Table1[[#This Row],[Budget Code]]))</f>
        <v/>
      </c>
      <c r="AU600" s="46" t="str">
        <f>IF(Table1[[#This Row],[Line Description]]&lt;&gt;"",Table1[[#This Row],[Line Description]],"")</f>
        <v/>
      </c>
      <c r="AV600" s="46" t="str">
        <f>IF(Table1[[#This Row],[Cur_Amount Debit]]&gt;0,ROUND(Table1[[#This Row],[Cur_Amount Debit]],2),"")</f>
        <v/>
      </c>
      <c r="AW600" s="46" t="str">
        <f>IF(Table1[[#This Row],[Cur_Amount Credit]]&gt;0,ROUND(Table1[[#This Row],[Cur_Amount Credit]],2),"")</f>
        <v/>
      </c>
      <c r="AX600" s="46" t="str">
        <f>LEFT(Table1[[#This Row],[Cur]],3)</f>
        <v/>
      </c>
      <c r="AY600" s="59"/>
      <c r="AZ600" s="46"/>
      <c r="BA600" s="46" t="str">
        <f>IF(Table1[[#This Row],[Cur]]&lt;&gt;"",IF(Table1[[#This Row],[Cur]]="USD","",ExchangeRate),"")</f>
        <v/>
      </c>
      <c r="BB600" s="46" t="str">
        <f>IF(Table1[[#This Row],[Grant]]&lt;&gt;"",VLOOKUP(Table1[[#This Row],[Grant]],Grants!B:D,3),"")</f>
        <v/>
      </c>
      <c r="BC600" s="46" t="str">
        <f>TRIM(Table1[[#This Row],[Vendor ID]])</f>
        <v/>
      </c>
      <c r="BD600">
        <f>IF(Table1[[#This Row],[Reference Number]]=Q599,BD599,BD599+1)</f>
        <v>0</v>
      </c>
    </row>
    <row r="601" spans="1:56" ht="11.25" customHeight="1" x14ac:dyDescent="0.25">
      <c r="A601" s="1"/>
      <c r="B601" s="88" t="str">
        <f>IF(Table1[[#This Row],[Posting Date]]&lt;&gt;"",IF(Table1[[#This Row],[Reference Number]]=Q600,B600+1,1),"")</f>
        <v/>
      </c>
      <c r="C601" s="61"/>
      <c r="D601" s="61"/>
      <c r="E601" s="138"/>
      <c r="F601" s="141" t="str">
        <f>IFERROR(IF(VLOOKUP(Table1[[#This Row],[Budget Code Description]],Dimentions!$X$6:$AC$139,2,FALSE)="","",VLOOKUP(Table1[[#This Row],[Budget Code Description]],Dimentions!$X$6:$AC$139,2,FALSE)),"")</f>
        <v/>
      </c>
      <c r="G601" s="141"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1" t="str">
        <f>IFERROR(VLOOKUP(Table1[[#This Row],[Budget Code Description]],Table6[#All],8,FALSE),"")</f>
        <v/>
      </c>
      <c r="L601" s="63"/>
      <c r="M601" s="65" t="str">
        <f>IFERROR(VLOOKUP(Table1[[#This Row],[Staff ID]],Table2[],2,FALSE),"")</f>
        <v/>
      </c>
      <c r="N601" s="209" t="str">
        <f>IFERROR(IF(VLOOKUP(Table1[[#This Row],[Budget Code Description]],Dimentions!$X$6:$AC$134,4,FALSE)="","",VLOOKUP(Table1[[#This Row],[Budget Code Description]],Dimentions!$X$6:$AC$134,4,FALSE)),"")</f>
        <v/>
      </c>
      <c r="O601" s="65" t="str">
        <f>IFERROR(VLOOKUP(Table1[[#This Row],[Vendor ID]],Table549[],2,FALSE),"")</f>
        <v/>
      </c>
      <c r="P601" s="63"/>
      <c r="Q601" s="141" t="str">
        <f>IF(Table1[[#This Row],[Posting Date]]&lt;&gt;"",$D$9,"")</f>
        <v/>
      </c>
      <c r="R601" s="157" t="str">
        <f>IF(Table1[[#This Row],[Posting Date]]&lt;&gt;"",$D$10,"")</f>
        <v/>
      </c>
      <c r="S601" s="66"/>
      <c r="T601" s="63"/>
      <c r="U601" s="67"/>
      <c r="V601" s="67"/>
      <c r="W601" s="67" t="str">
        <f t="shared" si="13"/>
        <v/>
      </c>
      <c r="X601" s="159" t="str">
        <f>IF(E601="","",(IF(Table1[[#This Row],[Cur]]="USD",Table1[[#This Row],[Cur_Amount Debit]],Table1[[#This Row],[Cur_Amount Debit]]/Table1[[#This Row],[Exchange Rate]])))</f>
        <v/>
      </c>
      <c r="Y601" s="159" t="str">
        <f>IF(E601="","",(IF(Table1[[#This Row],[Cur]]="USD",Table1[[#This Row],[Cur_Amount Credit]],Table1[[#This Row],[Cur_Amount Credit]]/ExchangeRate)))</f>
        <v/>
      </c>
      <c r="Z601" s="201" t="str">
        <f>IF(E601="","",(Table1[[#This Row],[Debit USD]]-Table1[[#This Row],[Credit USD]]))</f>
        <v/>
      </c>
      <c r="AA601" s="226"/>
      <c r="AB601" s="255"/>
      <c r="AC601" s="1"/>
      <c r="AD601" s="15"/>
      <c r="AE601" s="15" t="str">
        <f>IF(AND(OR(Table1[[#This Row],[Account]]="15030",Table1[[#This Row],[Account]]="15035",Table1[[#This Row],[Account]]="20150"),Table1[[#This Row],[Vendor ID]]=""),1,"")</f>
        <v/>
      </c>
      <c r="AF601" s="15"/>
      <c r="AG601" s="15"/>
      <c r="AH601" s="15"/>
      <c r="AI601" s="46" t="str">
        <f>IF(Table1[[#This Row],[Posting Date]]&lt;&gt;"","GJ-"&amp;CountryID,"")</f>
        <v/>
      </c>
      <c r="AJ601" s="59" t="str">
        <f>IF(Table1[[#This Row],[Posting Date]]&lt;&gt;"",Table1[[#This Row],[Posting Date]],"")</f>
        <v/>
      </c>
      <c r="AK601" s="46"/>
      <c r="AL601" s="46" t="str">
        <f>IF(Table1[[#This Row],[Description]]&lt;&gt;"",Table1[[#This Row],[Description]],"")</f>
        <v/>
      </c>
      <c r="AM601" s="46" t="str">
        <f>IF(Table1[[#This Row],[Posting Date]]&lt;&gt;"",Table1[[#This Row],[Reference Number]],"")</f>
        <v/>
      </c>
      <c r="AN601" s="46" t="str">
        <f>TRIM(Table1[[#This Row],[Line '#]])</f>
        <v/>
      </c>
      <c r="AO601" s="46" t="str">
        <f>TRIM(Table1[[#This Row],[Account]])</f>
        <v/>
      </c>
      <c r="AP601" s="46" t="str">
        <f>IF(Table1[[#This Row],[Posting Date]]&lt;&gt;"",$D$5,"")</f>
        <v/>
      </c>
      <c r="AQ601" s="46" t="str">
        <f>TRIM(Table1[[#This Row],[Departments-Prgrams]])</f>
        <v/>
      </c>
      <c r="AR601" s="46" t="str">
        <f>TRIM(Table1[[#This Row],[Grant]])</f>
        <v/>
      </c>
      <c r="AS601" s="46" t="str">
        <f>TRIM(Table1[[#This Row],[Staff ID]])</f>
        <v/>
      </c>
      <c r="AT601" s="46" t="str">
        <f>IF(TRIM(Table1[[#This Row],[Budget Code]])=0,"",TRIM(Table1[[#This Row],[Budget Code]]))</f>
        <v/>
      </c>
      <c r="AU601" s="46" t="str">
        <f>IF(Table1[[#This Row],[Line Description]]&lt;&gt;"",Table1[[#This Row],[Line Description]],"")</f>
        <v/>
      </c>
      <c r="AV601" s="46" t="str">
        <f>IF(Table1[[#This Row],[Cur_Amount Debit]]&gt;0,ROUND(Table1[[#This Row],[Cur_Amount Debit]],2),"")</f>
        <v/>
      </c>
      <c r="AW601" s="46" t="str">
        <f>IF(Table1[[#This Row],[Cur_Amount Credit]]&gt;0,ROUND(Table1[[#This Row],[Cur_Amount Credit]],2),"")</f>
        <v/>
      </c>
      <c r="AX601" s="46" t="str">
        <f>LEFT(Table1[[#This Row],[Cur]],3)</f>
        <v/>
      </c>
      <c r="AY601" s="59"/>
      <c r="AZ601" s="46"/>
      <c r="BA601" s="46" t="str">
        <f>IF(Table1[[#This Row],[Cur]]&lt;&gt;"",IF(Table1[[#This Row],[Cur]]="USD","",ExchangeRate),"")</f>
        <v/>
      </c>
      <c r="BB601" s="46" t="str">
        <f>IF(Table1[[#This Row],[Grant]]&lt;&gt;"",VLOOKUP(Table1[[#This Row],[Grant]],Grants!B:D,3),"")</f>
        <v/>
      </c>
      <c r="BC601" s="46" t="str">
        <f>TRIM(Table1[[#This Row],[Vendor ID]])</f>
        <v/>
      </c>
      <c r="BD601">
        <f>IF(Table1[[#This Row],[Reference Number]]=Q600,BD600,BD600+1)</f>
        <v>0</v>
      </c>
    </row>
    <row r="602" spans="1:56" ht="11.25" customHeight="1" x14ac:dyDescent="0.25">
      <c r="A602" s="1"/>
      <c r="B602" s="88" t="str">
        <f>IF(Table1[[#This Row],[Posting Date]]&lt;&gt;"",IF(Table1[[#This Row],[Reference Number]]=Q601,B601+1,1),"")</f>
        <v/>
      </c>
      <c r="C602" s="61"/>
      <c r="D602" s="61"/>
      <c r="E602" s="138"/>
      <c r="F602" s="141" t="str">
        <f>IFERROR(IF(VLOOKUP(Table1[[#This Row],[Budget Code Description]],Dimentions!$X$6:$AC$139,2,FALSE)="","",VLOOKUP(Table1[[#This Row],[Budget Code Description]],Dimentions!$X$6:$AC$139,2,FALSE)),"")</f>
        <v/>
      </c>
      <c r="G602" s="141"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1" t="str">
        <f>IFERROR(VLOOKUP(Table1[[#This Row],[Budget Code Description]],Table6[#All],8,FALSE),"")</f>
        <v/>
      </c>
      <c r="L602" s="63"/>
      <c r="M602" s="65" t="str">
        <f>IFERROR(VLOOKUP(Table1[[#This Row],[Staff ID]],Table2[],2,FALSE),"")</f>
        <v/>
      </c>
      <c r="N602" s="209" t="str">
        <f>IFERROR(IF(VLOOKUP(Table1[[#This Row],[Budget Code Description]],Dimentions!$X$6:$AC$134,4,FALSE)="","",VLOOKUP(Table1[[#This Row],[Budget Code Description]],Dimentions!$X$6:$AC$134,4,FALSE)),"")</f>
        <v/>
      </c>
      <c r="O602" s="65" t="str">
        <f>IFERROR(VLOOKUP(Table1[[#This Row],[Vendor ID]],Table549[],2,FALSE),"")</f>
        <v/>
      </c>
      <c r="P602" s="63"/>
      <c r="Q602" s="141" t="str">
        <f>IF(Table1[[#This Row],[Posting Date]]&lt;&gt;"",$D$9,"")</f>
        <v/>
      </c>
      <c r="R602" s="157" t="str">
        <f>IF(Table1[[#This Row],[Posting Date]]&lt;&gt;"",$D$10,"")</f>
        <v/>
      </c>
      <c r="S602" s="66"/>
      <c r="T602" s="63"/>
      <c r="U602" s="67"/>
      <c r="V602" s="67"/>
      <c r="W602" s="67" t="str">
        <f t="shared" si="13"/>
        <v/>
      </c>
      <c r="X602" s="159" t="str">
        <f>IF(E602="","",(IF(Table1[[#This Row],[Cur]]="USD",Table1[[#This Row],[Cur_Amount Debit]],Table1[[#This Row],[Cur_Amount Debit]]/Table1[[#This Row],[Exchange Rate]])))</f>
        <v/>
      </c>
      <c r="Y602" s="159" t="str">
        <f>IF(E602="","",(IF(Table1[[#This Row],[Cur]]="USD",Table1[[#This Row],[Cur_Amount Credit]],Table1[[#This Row],[Cur_Amount Credit]]/ExchangeRate)))</f>
        <v/>
      </c>
      <c r="Z602" s="201" t="str">
        <f>IF(E602="","",(Table1[[#This Row],[Debit USD]]-Table1[[#This Row],[Credit USD]]))</f>
        <v/>
      </c>
      <c r="AA602" s="226"/>
      <c r="AB602" s="255"/>
      <c r="AC602" s="1"/>
      <c r="AD602" s="15"/>
      <c r="AE602" s="15" t="str">
        <f>IF(AND(OR(Table1[[#This Row],[Account]]="15030",Table1[[#This Row],[Account]]="15035",Table1[[#This Row],[Account]]="20150"),Table1[[#This Row],[Vendor ID]]=""),1,"")</f>
        <v/>
      </c>
      <c r="AF602" s="15"/>
      <c r="AG602" s="15"/>
      <c r="AH602" s="15"/>
      <c r="AI602" s="46" t="str">
        <f>IF(Table1[[#This Row],[Posting Date]]&lt;&gt;"","GJ-"&amp;CountryID,"")</f>
        <v/>
      </c>
      <c r="AJ602" s="59" t="str">
        <f>IF(Table1[[#This Row],[Posting Date]]&lt;&gt;"",Table1[[#This Row],[Posting Date]],"")</f>
        <v/>
      </c>
      <c r="AK602" s="46"/>
      <c r="AL602" s="46" t="str">
        <f>IF(Table1[[#This Row],[Description]]&lt;&gt;"",Table1[[#This Row],[Description]],"")</f>
        <v/>
      </c>
      <c r="AM602" s="46" t="str">
        <f>IF(Table1[[#This Row],[Posting Date]]&lt;&gt;"",Table1[[#This Row],[Reference Number]],"")</f>
        <v/>
      </c>
      <c r="AN602" s="46" t="str">
        <f>TRIM(Table1[[#This Row],[Line '#]])</f>
        <v/>
      </c>
      <c r="AO602" s="46" t="str">
        <f>TRIM(Table1[[#This Row],[Account]])</f>
        <v/>
      </c>
      <c r="AP602" s="46" t="str">
        <f>IF(Table1[[#This Row],[Posting Date]]&lt;&gt;"",$D$5,"")</f>
        <v/>
      </c>
      <c r="AQ602" s="46" t="str">
        <f>TRIM(Table1[[#This Row],[Departments-Prgrams]])</f>
        <v/>
      </c>
      <c r="AR602" s="46" t="str">
        <f>TRIM(Table1[[#This Row],[Grant]])</f>
        <v/>
      </c>
      <c r="AS602" s="46" t="str">
        <f>TRIM(Table1[[#This Row],[Staff ID]])</f>
        <v/>
      </c>
      <c r="AT602" s="46" t="str">
        <f>IF(TRIM(Table1[[#This Row],[Budget Code]])=0,"",TRIM(Table1[[#This Row],[Budget Code]]))</f>
        <v/>
      </c>
      <c r="AU602" s="46" t="str">
        <f>IF(Table1[[#This Row],[Line Description]]&lt;&gt;"",Table1[[#This Row],[Line Description]],"")</f>
        <v/>
      </c>
      <c r="AV602" s="46" t="str">
        <f>IF(Table1[[#This Row],[Cur_Amount Debit]]&gt;0,ROUND(Table1[[#This Row],[Cur_Amount Debit]],2),"")</f>
        <v/>
      </c>
      <c r="AW602" s="46" t="str">
        <f>IF(Table1[[#This Row],[Cur_Amount Credit]]&gt;0,ROUND(Table1[[#This Row],[Cur_Amount Credit]],2),"")</f>
        <v/>
      </c>
      <c r="AX602" s="46" t="str">
        <f>LEFT(Table1[[#This Row],[Cur]],3)</f>
        <v/>
      </c>
      <c r="AY602" s="59"/>
      <c r="AZ602" s="46"/>
      <c r="BA602" s="46" t="str">
        <f>IF(Table1[[#This Row],[Cur]]&lt;&gt;"",IF(Table1[[#This Row],[Cur]]="USD","",ExchangeRate),"")</f>
        <v/>
      </c>
      <c r="BB602" s="46" t="str">
        <f>IF(Table1[[#This Row],[Grant]]&lt;&gt;"",VLOOKUP(Table1[[#This Row],[Grant]],Grants!B:D,3),"")</f>
        <v/>
      </c>
      <c r="BC602" s="46" t="str">
        <f>TRIM(Table1[[#This Row],[Vendor ID]])</f>
        <v/>
      </c>
      <c r="BD602">
        <f>IF(Table1[[#This Row],[Reference Number]]=Q601,BD601,BD601+1)</f>
        <v>0</v>
      </c>
    </row>
    <row r="603" spans="1:56" ht="11.25" customHeight="1" x14ac:dyDescent="0.25">
      <c r="A603" s="1"/>
      <c r="B603" s="88" t="str">
        <f>IF(Table1[[#This Row],[Posting Date]]&lt;&gt;"",IF(Table1[[#This Row],[Reference Number]]=Q602,B602+1,1),"")</f>
        <v/>
      </c>
      <c r="C603" s="61"/>
      <c r="D603" s="61"/>
      <c r="E603" s="138"/>
      <c r="F603" s="141" t="str">
        <f>IFERROR(IF(VLOOKUP(Table1[[#This Row],[Budget Code Description]],Dimentions!$X$6:$AC$139,2,FALSE)="","",VLOOKUP(Table1[[#This Row],[Budget Code Description]],Dimentions!$X$6:$AC$139,2,FALSE)),"")</f>
        <v/>
      </c>
      <c r="G603" s="141"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1" t="str">
        <f>IFERROR(VLOOKUP(Table1[[#This Row],[Budget Code Description]],Table6[#All],8,FALSE),"")</f>
        <v/>
      </c>
      <c r="L603" s="63"/>
      <c r="M603" s="65" t="str">
        <f>IFERROR(VLOOKUP(Table1[[#This Row],[Staff ID]],Table2[],2,FALSE),"")</f>
        <v/>
      </c>
      <c r="N603" s="209" t="str">
        <f>IFERROR(IF(VLOOKUP(Table1[[#This Row],[Budget Code Description]],Dimentions!$X$6:$AC$134,4,FALSE)="","",VLOOKUP(Table1[[#This Row],[Budget Code Description]],Dimentions!$X$6:$AC$134,4,FALSE)),"")</f>
        <v/>
      </c>
      <c r="O603" s="65" t="str">
        <f>IFERROR(VLOOKUP(Table1[[#This Row],[Vendor ID]],Table549[],2,FALSE),"")</f>
        <v/>
      </c>
      <c r="P603" s="63"/>
      <c r="Q603" s="141" t="str">
        <f>IF(Table1[[#This Row],[Posting Date]]&lt;&gt;"",$D$9,"")</f>
        <v/>
      </c>
      <c r="R603" s="157" t="str">
        <f>IF(Table1[[#This Row],[Posting Date]]&lt;&gt;"",$D$10,"")</f>
        <v/>
      </c>
      <c r="S603" s="66"/>
      <c r="T603" s="63"/>
      <c r="U603" s="67"/>
      <c r="V603" s="67"/>
      <c r="W603" s="67" t="str">
        <f t="shared" si="13"/>
        <v/>
      </c>
      <c r="X603" s="159" t="str">
        <f>IF(E603="","",(IF(Table1[[#This Row],[Cur]]="USD",Table1[[#This Row],[Cur_Amount Debit]],Table1[[#This Row],[Cur_Amount Debit]]/Table1[[#This Row],[Exchange Rate]])))</f>
        <v/>
      </c>
      <c r="Y603" s="159" t="str">
        <f>IF(E603="","",(IF(Table1[[#This Row],[Cur]]="USD",Table1[[#This Row],[Cur_Amount Credit]],Table1[[#This Row],[Cur_Amount Credit]]/ExchangeRate)))</f>
        <v/>
      </c>
      <c r="Z603" s="201" t="str">
        <f>IF(E603="","",(Table1[[#This Row],[Debit USD]]-Table1[[#This Row],[Credit USD]]))</f>
        <v/>
      </c>
      <c r="AA603" s="226"/>
      <c r="AB603" s="255"/>
      <c r="AC603" s="1"/>
      <c r="AD603" s="15"/>
      <c r="AE603" s="15" t="str">
        <f>IF(AND(OR(Table1[[#This Row],[Account]]="15030",Table1[[#This Row],[Account]]="15035",Table1[[#This Row],[Account]]="20150"),Table1[[#This Row],[Vendor ID]]=""),1,"")</f>
        <v/>
      </c>
      <c r="AF603" s="15"/>
      <c r="AG603" s="15"/>
      <c r="AH603" s="15"/>
      <c r="AI603" s="46" t="str">
        <f>IF(Table1[[#This Row],[Posting Date]]&lt;&gt;"","GJ-"&amp;CountryID,"")</f>
        <v/>
      </c>
      <c r="AJ603" s="59" t="str">
        <f>IF(Table1[[#This Row],[Posting Date]]&lt;&gt;"",Table1[[#This Row],[Posting Date]],"")</f>
        <v/>
      </c>
      <c r="AK603" s="46"/>
      <c r="AL603" s="46" t="str">
        <f>IF(Table1[[#This Row],[Description]]&lt;&gt;"",Table1[[#This Row],[Description]],"")</f>
        <v/>
      </c>
      <c r="AM603" s="46" t="str">
        <f>IF(Table1[[#This Row],[Posting Date]]&lt;&gt;"",Table1[[#This Row],[Reference Number]],"")</f>
        <v/>
      </c>
      <c r="AN603" s="46" t="str">
        <f>TRIM(Table1[[#This Row],[Line '#]])</f>
        <v/>
      </c>
      <c r="AO603" s="46" t="str">
        <f>TRIM(Table1[[#This Row],[Account]])</f>
        <v/>
      </c>
      <c r="AP603" s="46" t="str">
        <f>IF(Table1[[#This Row],[Posting Date]]&lt;&gt;"",$D$5,"")</f>
        <v/>
      </c>
      <c r="AQ603" s="46" t="str">
        <f>TRIM(Table1[[#This Row],[Departments-Prgrams]])</f>
        <v/>
      </c>
      <c r="AR603" s="46" t="str">
        <f>TRIM(Table1[[#This Row],[Grant]])</f>
        <v/>
      </c>
      <c r="AS603" s="46" t="str">
        <f>TRIM(Table1[[#This Row],[Staff ID]])</f>
        <v/>
      </c>
      <c r="AT603" s="46" t="str">
        <f>IF(TRIM(Table1[[#This Row],[Budget Code]])=0,"",TRIM(Table1[[#This Row],[Budget Code]]))</f>
        <v/>
      </c>
      <c r="AU603" s="46" t="str">
        <f>IF(Table1[[#This Row],[Line Description]]&lt;&gt;"",Table1[[#This Row],[Line Description]],"")</f>
        <v/>
      </c>
      <c r="AV603" s="46" t="str">
        <f>IF(Table1[[#This Row],[Cur_Amount Debit]]&gt;0,ROUND(Table1[[#This Row],[Cur_Amount Debit]],2),"")</f>
        <v/>
      </c>
      <c r="AW603" s="46" t="str">
        <f>IF(Table1[[#This Row],[Cur_Amount Credit]]&gt;0,ROUND(Table1[[#This Row],[Cur_Amount Credit]],2),"")</f>
        <v/>
      </c>
      <c r="AX603" s="46" t="str">
        <f>LEFT(Table1[[#This Row],[Cur]],3)</f>
        <v/>
      </c>
      <c r="AY603" s="59"/>
      <c r="AZ603" s="46"/>
      <c r="BA603" s="46" t="str">
        <f>IF(Table1[[#This Row],[Cur]]&lt;&gt;"",IF(Table1[[#This Row],[Cur]]="USD","",ExchangeRate),"")</f>
        <v/>
      </c>
      <c r="BB603" s="46" t="str">
        <f>IF(Table1[[#This Row],[Grant]]&lt;&gt;"",VLOOKUP(Table1[[#This Row],[Grant]],Grants!B:D,3),"")</f>
        <v/>
      </c>
      <c r="BC603" s="46" t="str">
        <f>TRIM(Table1[[#This Row],[Vendor ID]])</f>
        <v/>
      </c>
      <c r="BD603">
        <f>IF(Table1[[#This Row],[Reference Number]]=Q602,BD602,BD602+1)</f>
        <v>0</v>
      </c>
    </row>
    <row r="604" spans="1:56" ht="11.25" customHeight="1" x14ac:dyDescent="0.25">
      <c r="A604" s="1"/>
      <c r="B604" s="88" t="str">
        <f>IF(Table1[[#This Row],[Posting Date]]&lt;&gt;"",IF(Table1[[#This Row],[Reference Number]]=Q603,B603+1,1),"")</f>
        <v/>
      </c>
      <c r="C604" s="61"/>
      <c r="D604" s="61"/>
      <c r="E604" s="138"/>
      <c r="F604" s="141" t="str">
        <f>IFERROR(IF(VLOOKUP(Table1[[#This Row],[Budget Code Description]],Dimentions!$X$6:$AC$139,2,FALSE)="","",VLOOKUP(Table1[[#This Row],[Budget Code Description]],Dimentions!$X$6:$AC$139,2,FALSE)),"")</f>
        <v/>
      </c>
      <c r="G604" s="141"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1" t="str">
        <f>IFERROR(VLOOKUP(Table1[[#This Row],[Budget Code Description]],Table6[#All],8,FALSE),"")</f>
        <v/>
      </c>
      <c r="L604" s="63"/>
      <c r="M604" s="65" t="str">
        <f>IFERROR(VLOOKUP(Table1[[#This Row],[Staff ID]],Table2[],2,FALSE),"")</f>
        <v/>
      </c>
      <c r="N604" s="209" t="str">
        <f>IFERROR(IF(VLOOKUP(Table1[[#This Row],[Budget Code Description]],Dimentions!$X$6:$AC$134,4,FALSE)="","",VLOOKUP(Table1[[#This Row],[Budget Code Description]],Dimentions!$X$6:$AC$134,4,FALSE)),"")</f>
        <v/>
      </c>
      <c r="O604" s="65" t="str">
        <f>IFERROR(VLOOKUP(Table1[[#This Row],[Vendor ID]],Table549[],2,FALSE),"")</f>
        <v/>
      </c>
      <c r="P604" s="63"/>
      <c r="Q604" s="141" t="str">
        <f>IF(Table1[[#This Row],[Posting Date]]&lt;&gt;"",$D$9,"")</f>
        <v/>
      </c>
      <c r="R604" s="157" t="str">
        <f>IF(Table1[[#This Row],[Posting Date]]&lt;&gt;"",$D$10,"")</f>
        <v/>
      </c>
      <c r="S604" s="66"/>
      <c r="T604" s="63"/>
      <c r="U604" s="67"/>
      <c r="V604" s="67"/>
      <c r="W604" s="67" t="str">
        <f t="shared" si="13"/>
        <v/>
      </c>
      <c r="X604" s="159" t="str">
        <f>IF(E604="","",(IF(Table1[[#This Row],[Cur]]="USD",Table1[[#This Row],[Cur_Amount Debit]],Table1[[#This Row],[Cur_Amount Debit]]/Table1[[#This Row],[Exchange Rate]])))</f>
        <v/>
      </c>
      <c r="Y604" s="159" t="str">
        <f>IF(E604="","",(IF(Table1[[#This Row],[Cur]]="USD",Table1[[#This Row],[Cur_Amount Credit]],Table1[[#This Row],[Cur_Amount Credit]]/ExchangeRate)))</f>
        <v/>
      </c>
      <c r="Z604" s="201" t="str">
        <f>IF(E604="","",(Table1[[#This Row],[Debit USD]]-Table1[[#This Row],[Credit USD]]))</f>
        <v/>
      </c>
      <c r="AA604" s="226"/>
      <c r="AB604" s="255"/>
      <c r="AC604" s="1"/>
      <c r="AD604" s="15"/>
      <c r="AE604" s="15" t="str">
        <f>IF(AND(OR(Table1[[#This Row],[Account]]="15030",Table1[[#This Row],[Account]]="15035",Table1[[#This Row],[Account]]="20150"),Table1[[#This Row],[Vendor ID]]=""),1,"")</f>
        <v/>
      </c>
      <c r="AF604" s="15"/>
      <c r="AG604" s="15"/>
      <c r="AH604" s="15"/>
      <c r="AI604" s="46" t="str">
        <f>IF(Table1[[#This Row],[Posting Date]]&lt;&gt;"","GJ-"&amp;CountryID,"")</f>
        <v/>
      </c>
      <c r="AJ604" s="59" t="str">
        <f>IF(Table1[[#This Row],[Posting Date]]&lt;&gt;"",Table1[[#This Row],[Posting Date]],"")</f>
        <v/>
      </c>
      <c r="AK604" s="46"/>
      <c r="AL604" s="46" t="str">
        <f>IF(Table1[[#This Row],[Description]]&lt;&gt;"",Table1[[#This Row],[Description]],"")</f>
        <v/>
      </c>
      <c r="AM604" s="46" t="str">
        <f>IF(Table1[[#This Row],[Posting Date]]&lt;&gt;"",Table1[[#This Row],[Reference Number]],"")</f>
        <v/>
      </c>
      <c r="AN604" s="46" t="str">
        <f>TRIM(Table1[[#This Row],[Line '#]])</f>
        <v/>
      </c>
      <c r="AO604" s="46" t="str">
        <f>TRIM(Table1[[#This Row],[Account]])</f>
        <v/>
      </c>
      <c r="AP604" s="46" t="str">
        <f>IF(Table1[[#This Row],[Posting Date]]&lt;&gt;"",$D$5,"")</f>
        <v/>
      </c>
      <c r="AQ604" s="46" t="str">
        <f>TRIM(Table1[[#This Row],[Departments-Prgrams]])</f>
        <v/>
      </c>
      <c r="AR604" s="46" t="str">
        <f>TRIM(Table1[[#This Row],[Grant]])</f>
        <v/>
      </c>
      <c r="AS604" s="46" t="str">
        <f>TRIM(Table1[[#This Row],[Staff ID]])</f>
        <v/>
      </c>
      <c r="AT604" s="46" t="str">
        <f>IF(TRIM(Table1[[#This Row],[Budget Code]])=0,"",TRIM(Table1[[#This Row],[Budget Code]]))</f>
        <v/>
      </c>
      <c r="AU604" s="46" t="str">
        <f>IF(Table1[[#This Row],[Line Description]]&lt;&gt;"",Table1[[#This Row],[Line Description]],"")</f>
        <v/>
      </c>
      <c r="AV604" s="46" t="str">
        <f>IF(Table1[[#This Row],[Cur_Amount Debit]]&gt;0,ROUND(Table1[[#This Row],[Cur_Amount Debit]],2),"")</f>
        <v/>
      </c>
      <c r="AW604" s="46" t="str">
        <f>IF(Table1[[#This Row],[Cur_Amount Credit]]&gt;0,ROUND(Table1[[#This Row],[Cur_Amount Credit]],2),"")</f>
        <v/>
      </c>
      <c r="AX604" s="46" t="str">
        <f>LEFT(Table1[[#This Row],[Cur]],3)</f>
        <v/>
      </c>
      <c r="AY604" s="59"/>
      <c r="AZ604" s="46"/>
      <c r="BA604" s="46" t="str">
        <f>IF(Table1[[#This Row],[Cur]]&lt;&gt;"",IF(Table1[[#This Row],[Cur]]="USD","",ExchangeRate),"")</f>
        <v/>
      </c>
      <c r="BB604" s="46" t="str">
        <f>IF(Table1[[#This Row],[Grant]]&lt;&gt;"",VLOOKUP(Table1[[#This Row],[Grant]],Grants!B:D,3),"")</f>
        <v/>
      </c>
      <c r="BC604" s="46" t="str">
        <f>TRIM(Table1[[#This Row],[Vendor ID]])</f>
        <v/>
      </c>
      <c r="BD604">
        <f>IF(Table1[[#This Row],[Reference Number]]=Q603,BD603,BD603+1)</f>
        <v>0</v>
      </c>
    </row>
    <row r="605" spans="1:56" ht="11.25" customHeight="1" x14ac:dyDescent="0.25">
      <c r="A605" s="1"/>
      <c r="B605" s="88" t="str">
        <f>IF(Table1[[#This Row],[Posting Date]]&lt;&gt;"",IF(Table1[[#This Row],[Reference Number]]=Q604,B604+1,1),"")</f>
        <v/>
      </c>
      <c r="C605" s="61"/>
      <c r="D605" s="61"/>
      <c r="E605" s="138"/>
      <c r="F605" s="141" t="str">
        <f>IFERROR(IF(VLOOKUP(Table1[[#This Row],[Budget Code Description]],Dimentions!$X$6:$AC$139,2,FALSE)="","",VLOOKUP(Table1[[#This Row],[Budget Code Description]],Dimentions!$X$6:$AC$139,2,FALSE)),"")</f>
        <v/>
      </c>
      <c r="G605" s="141"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1" t="str">
        <f>IFERROR(VLOOKUP(Table1[[#This Row],[Budget Code Description]],Table6[#All],8,FALSE),"")</f>
        <v/>
      </c>
      <c r="L605" s="63"/>
      <c r="M605" s="65" t="str">
        <f>IFERROR(VLOOKUP(Table1[[#This Row],[Staff ID]],Table2[],2,FALSE),"")</f>
        <v/>
      </c>
      <c r="N605" s="209" t="str">
        <f>IFERROR(IF(VLOOKUP(Table1[[#This Row],[Budget Code Description]],Dimentions!$X$6:$AC$134,4,FALSE)="","",VLOOKUP(Table1[[#This Row],[Budget Code Description]],Dimentions!$X$6:$AC$134,4,FALSE)),"")</f>
        <v/>
      </c>
      <c r="O605" s="65" t="str">
        <f>IFERROR(VLOOKUP(Table1[[#This Row],[Vendor ID]],Table549[],2,FALSE),"")</f>
        <v/>
      </c>
      <c r="P605" s="63"/>
      <c r="Q605" s="141" t="str">
        <f>IF(Table1[[#This Row],[Posting Date]]&lt;&gt;"",$D$9,"")</f>
        <v/>
      </c>
      <c r="R605" s="157" t="str">
        <f>IF(Table1[[#This Row],[Posting Date]]&lt;&gt;"",$D$10,"")</f>
        <v/>
      </c>
      <c r="S605" s="66"/>
      <c r="T605" s="63"/>
      <c r="U605" s="67"/>
      <c r="V605" s="67"/>
      <c r="W605" s="67" t="str">
        <f t="shared" si="13"/>
        <v/>
      </c>
      <c r="X605" s="159" t="str">
        <f>IF(E605="","",(IF(Table1[[#This Row],[Cur]]="USD",Table1[[#This Row],[Cur_Amount Debit]],Table1[[#This Row],[Cur_Amount Debit]]/Table1[[#This Row],[Exchange Rate]])))</f>
        <v/>
      </c>
      <c r="Y605" s="159" t="str">
        <f>IF(E605="","",(IF(Table1[[#This Row],[Cur]]="USD",Table1[[#This Row],[Cur_Amount Credit]],Table1[[#This Row],[Cur_Amount Credit]]/ExchangeRate)))</f>
        <v/>
      </c>
      <c r="Z605" s="201" t="str">
        <f>IF(E605="","",(Table1[[#This Row],[Debit USD]]-Table1[[#This Row],[Credit USD]]))</f>
        <v/>
      </c>
      <c r="AA605" s="226"/>
      <c r="AB605" s="255"/>
      <c r="AC605" s="1"/>
      <c r="AD605" s="15"/>
      <c r="AE605" s="15" t="str">
        <f>IF(AND(OR(Table1[[#This Row],[Account]]="15030",Table1[[#This Row],[Account]]="15035",Table1[[#This Row],[Account]]="20150"),Table1[[#This Row],[Vendor ID]]=""),1,"")</f>
        <v/>
      </c>
      <c r="AF605" s="15"/>
      <c r="AG605" s="15"/>
      <c r="AH605" s="15"/>
      <c r="AI605" s="46" t="str">
        <f>IF(Table1[[#This Row],[Posting Date]]&lt;&gt;"","GJ-"&amp;CountryID,"")</f>
        <v/>
      </c>
      <c r="AJ605" s="59" t="str">
        <f>IF(Table1[[#This Row],[Posting Date]]&lt;&gt;"",Table1[[#This Row],[Posting Date]],"")</f>
        <v/>
      </c>
      <c r="AK605" s="46"/>
      <c r="AL605" s="46" t="str">
        <f>IF(Table1[[#This Row],[Description]]&lt;&gt;"",Table1[[#This Row],[Description]],"")</f>
        <v/>
      </c>
      <c r="AM605" s="46" t="str">
        <f>IF(Table1[[#This Row],[Posting Date]]&lt;&gt;"",Table1[[#This Row],[Reference Number]],"")</f>
        <v/>
      </c>
      <c r="AN605" s="46" t="str">
        <f>TRIM(Table1[[#This Row],[Line '#]])</f>
        <v/>
      </c>
      <c r="AO605" s="46" t="str">
        <f>TRIM(Table1[[#This Row],[Account]])</f>
        <v/>
      </c>
      <c r="AP605" s="46" t="str">
        <f>IF(Table1[[#This Row],[Posting Date]]&lt;&gt;"",$D$5,"")</f>
        <v/>
      </c>
      <c r="AQ605" s="46" t="str">
        <f>TRIM(Table1[[#This Row],[Departments-Prgrams]])</f>
        <v/>
      </c>
      <c r="AR605" s="46" t="str">
        <f>TRIM(Table1[[#This Row],[Grant]])</f>
        <v/>
      </c>
      <c r="AS605" s="46" t="str">
        <f>TRIM(Table1[[#This Row],[Staff ID]])</f>
        <v/>
      </c>
      <c r="AT605" s="46" t="str">
        <f>IF(TRIM(Table1[[#This Row],[Budget Code]])=0,"",TRIM(Table1[[#This Row],[Budget Code]]))</f>
        <v/>
      </c>
      <c r="AU605" s="46" t="str">
        <f>IF(Table1[[#This Row],[Line Description]]&lt;&gt;"",Table1[[#This Row],[Line Description]],"")</f>
        <v/>
      </c>
      <c r="AV605" s="46" t="str">
        <f>IF(Table1[[#This Row],[Cur_Amount Debit]]&gt;0,ROUND(Table1[[#This Row],[Cur_Amount Debit]],2),"")</f>
        <v/>
      </c>
      <c r="AW605" s="46" t="str">
        <f>IF(Table1[[#This Row],[Cur_Amount Credit]]&gt;0,ROUND(Table1[[#This Row],[Cur_Amount Credit]],2),"")</f>
        <v/>
      </c>
      <c r="AX605" s="46" t="str">
        <f>LEFT(Table1[[#This Row],[Cur]],3)</f>
        <v/>
      </c>
      <c r="AY605" s="59"/>
      <c r="AZ605" s="46"/>
      <c r="BA605" s="46" t="str">
        <f>IF(Table1[[#This Row],[Cur]]&lt;&gt;"",IF(Table1[[#This Row],[Cur]]="USD","",ExchangeRate),"")</f>
        <v/>
      </c>
      <c r="BB605" s="46" t="str">
        <f>IF(Table1[[#This Row],[Grant]]&lt;&gt;"",VLOOKUP(Table1[[#This Row],[Grant]],Grants!B:D,3),"")</f>
        <v/>
      </c>
      <c r="BC605" s="46" t="str">
        <f>TRIM(Table1[[#This Row],[Vendor ID]])</f>
        <v/>
      </c>
      <c r="BD605">
        <f>IF(Table1[[#This Row],[Reference Number]]=Q604,BD604,BD604+1)</f>
        <v>0</v>
      </c>
    </row>
    <row r="606" spans="1:56" ht="11.25" customHeight="1" x14ac:dyDescent="0.25">
      <c r="A606" s="1"/>
      <c r="B606" s="88" t="str">
        <f>IF(Table1[[#This Row],[Posting Date]]&lt;&gt;"",IF(Table1[[#This Row],[Reference Number]]=Q605,B605+1,1),"")</f>
        <v/>
      </c>
      <c r="C606" s="61"/>
      <c r="D606" s="61"/>
      <c r="E606" s="138"/>
      <c r="F606" s="141" t="str">
        <f>IFERROR(IF(VLOOKUP(Table1[[#This Row],[Budget Code Description]],Dimentions!$X$6:$AC$139,2,FALSE)="","",VLOOKUP(Table1[[#This Row],[Budget Code Description]],Dimentions!$X$6:$AC$139,2,FALSE)),"")</f>
        <v/>
      </c>
      <c r="G606" s="141"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1" t="str">
        <f>IFERROR(VLOOKUP(Table1[[#This Row],[Budget Code Description]],Table6[#All],8,FALSE),"")</f>
        <v/>
      </c>
      <c r="L606" s="63"/>
      <c r="M606" s="65" t="str">
        <f>IFERROR(VLOOKUP(Table1[[#This Row],[Staff ID]],Table2[],2,FALSE),"")</f>
        <v/>
      </c>
      <c r="N606" s="209" t="str">
        <f>IFERROR(IF(VLOOKUP(Table1[[#This Row],[Budget Code Description]],Dimentions!$X$6:$AC$134,4,FALSE)="","",VLOOKUP(Table1[[#This Row],[Budget Code Description]],Dimentions!$X$6:$AC$134,4,FALSE)),"")</f>
        <v/>
      </c>
      <c r="O606" s="65" t="str">
        <f>IFERROR(VLOOKUP(Table1[[#This Row],[Vendor ID]],Table549[],2,FALSE),"")</f>
        <v/>
      </c>
      <c r="P606" s="63"/>
      <c r="Q606" s="141" t="str">
        <f>IF(Table1[[#This Row],[Posting Date]]&lt;&gt;"",$D$9,"")</f>
        <v/>
      </c>
      <c r="R606" s="157" t="str">
        <f>IF(Table1[[#This Row],[Posting Date]]&lt;&gt;"",$D$10,"")</f>
        <v/>
      </c>
      <c r="S606" s="66"/>
      <c r="T606" s="63"/>
      <c r="U606" s="67"/>
      <c r="V606" s="67"/>
      <c r="W606" s="67" t="str">
        <f t="shared" si="13"/>
        <v/>
      </c>
      <c r="X606" s="159" t="str">
        <f>IF(E606="","",(IF(Table1[[#This Row],[Cur]]="USD",Table1[[#This Row],[Cur_Amount Debit]],Table1[[#This Row],[Cur_Amount Debit]]/Table1[[#This Row],[Exchange Rate]])))</f>
        <v/>
      </c>
      <c r="Y606" s="159" t="str">
        <f>IF(E606="","",(IF(Table1[[#This Row],[Cur]]="USD",Table1[[#This Row],[Cur_Amount Credit]],Table1[[#This Row],[Cur_Amount Credit]]/ExchangeRate)))</f>
        <v/>
      </c>
      <c r="Z606" s="201" t="str">
        <f>IF(E606="","",(Table1[[#This Row],[Debit USD]]-Table1[[#This Row],[Credit USD]]))</f>
        <v/>
      </c>
      <c r="AA606" s="226"/>
      <c r="AB606" s="255"/>
      <c r="AC606" s="1"/>
      <c r="AD606" s="15"/>
      <c r="AE606" s="15" t="str">
        <f>IF(AND(OR(Table1[[#This Row],[Account]]="15030",Table1[[#This Row],[Account]]="15035",Table1[[#This Row],[Account]]="20150"),Table1[[#This Row],[Vendor ID]]=""),1,"")</f>
        <v/>
      </c>
      <c r="AF606" s="15"/>
      <c r="AG606" s="15"/>
      <c r="AH606" s="15"/>
      <c r="AI606" s="46" t="str">
        <f>IF(Table1[[#This Row],[Posting Date]]&lt;&gt;"","GJ-"&amp;CountryID,"")</f>
        <v/>
      </c>
      <c r="AJ606" s="59" t="str">
        <f>IF(Table1[[#This Row],[Posting Date]]&lt;&gt;"",Table1[[#This Row],[Posting Date]],"")</f>
        <v/>
      </c>
      <c r="AK606" s="46"/>
      <c r="AL606" s="46" t="str">
        <f>IF(Table1[[#This Row],[Description]]&lt;&gt;"",Table1[[#This Row],[Description]],"")</f>
        <v/>
      </c>
      <c r="AM606" s="46" t="str">
        <f>IF(Table1[[#This Row],[Posting Date]]&lt;&gt;"",Table1[[#This Row],[Reference Number]],"")</f>
        <v/>
      </c>
      <c r="AN606" s="46" t="str">
        <f>TRIM(Table1[[#This Row],[Line '#]])</f>
        <v/>
      </c>
      <c r="AO606" s="46" t="str">
        <f>TRIM(Table1[[#This Row],[Account]])</f>
        <v/>
      </c>
      <c r="AP606" s="46" t="str">
        <f>IF(Table1[[#This Row],[Posting Date]]&lt;&gt;"",$D$5,"")</f>
        <v/>
      </c>
      <c r="AQ606" s="46" t="str">
        <f>TRIM(Table1[[#This Row],[Departments-Prgrams]])</f>
        <v/>
      </c>
      <c r="AR606" s="46" t="str">
        <f>TRIM(Table1[[#This Row],[Grant]])</f>
        <v/>
      </c>
      <c r="AS606" s="46" t="str">
        <f>TRIM(Table1[[#This Row],[Staff ID]])</f>
        <v/>
      </c>
      <c r="AT606" s="46" t="str">
        <f>IF(TRIM(Table1[[#This Row],[Budget Code]])=0,"",TRIM(Table1[[#This Row],[Budget Code]]))</f>
        <v/>
      </c>
      <c r="AU606" s="46" t="str">
        <f>IF(Table1[[#This Row],[Line Description]]&lt;&gt;"",Table1[[#This Row],[Line Description]],"")</f>
        <v/>
      </c>
      <c r="AV606" s="46" t="str">
        <f>IF(Table1[[#This Row],[Cur_Amount Debit]]&gt;0,ROUND(Table1[[#This Row],[Cur_Amount Debit]],2),"")</f>
        <v/>
      </c>
      <c r="AW606" s="46" t="str">
        <f>IF(Table1[[#This Row],[Cur_Amount Credit]]&gt;0,ROUND(Table1[[#This Row],[Cur_Amount Credit]],2),"")</f>
        <v/>
      </c>
      <c r="AX606" s="46" t="str">
        <f>LEFT(Table1[[#This Row],[Cur]],3)</f>
        <v/>
      </c>
      <c r="AY606" s="59"/>
      <c r="AZ606" s="46"/>
      <c r="BA606" s="46" t="str">
        <f>IF(Table1[[#This Row],[Cur]]&lt;&gt;"",IF(Table1[[#This Row],[Cur]]="USD","",ExchangeRate),"")</f>
        <v/>
      </c>
      <c r="BB606" s="46" t="str">
        <f>IF(Table1[[#This Row],[Grant]]&lt;&gt;"",VLOOKUP(Table1[[#This Row],[Grant]],Grants!B:D,3),"")</f>
        <v/>
      </c>
      <c r="BC606" s="46" t="str">
        <f>TRIM(Table1[[#This Row],[Vendor ID]])</f>
        <v/>
      </c>
      <c r="BD606">
        <f>IF(Table1[[#This Row],[Reference Number]]=Q605,BD605,BD605+1)</f>
        <v>0</v>
      </c>
    </row>
    <row r="607" spans="1:56" ht="11.25" customHeight="1" x14ac:dyDescent="0.25">
      <c r="A607" s="1"/>
      <c r="B607" s="88" t="str">
        <f>IF(Table1[[#This Row],[Posting Date]]&lt;&gt;"",IF(Table1[[#This Row],[Reference Number]]=Q606,B606+1,1),"")</f>
        <v/>
      </c>
      <c r="C607" s="61"/>
      <c r="D607" s="61"/>
      <c r="E607" s="138"/>
      <c r="F607" s="141" t="str">
        <f>IFERROR(IF(VLOOKUP(Table1[[#This Row],[Budget Code Description]],Dimentions!$X$6:$AC$139,2,FALSE)="","",VLOOKUP(Table1[[#This Row],[Budget Code Description]],Dimentions!$X$6:$AC$139,2,FALSE)),"")</f>
        <v/>
      </c>
      <c r="G607" s="141"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1" t="str">
        <f>IFERROR(VLOOKUP(Table1[[#This Row],[Budget Code Description]],Table6[#All],8,FALSE),"")</f>
        <v/>
      </c>
      <c r="L607" s="63"/>
      <c r="M607" s="65" t="str">
        <f>IFERROR(VLOOKUP(Table1[[#This Row],[Staff ID]],Table2[],2,FALSE),"")</f>
        <v/>
      </c>
      <c r="N607" s="209" t="str">
        <f>IFERROR(IF(VLOOKUP(Table1[[#This Row],[Budget Code Description]],Dimentions!$X$6:$AC$134,4,FALSE)="","",VLOOKUP(Table1[[#This Row],[Budget Code Description]],Dimentions!$X$6:$AC$134,4,FALSE)),"")</f>
        <v/>
      </c>
      <c r="O607" s="65" t="str">
        <f>IFERROR(VLOOKUP(Table1[[#This Row],[Vendor ID]],Table549[],2,FALSE),"")</f>
        <v/>
      </c>
      <c r="P607" s="63"/>
      <c r="Q607" s="141" t="str">
        <f>IF(Table1[[#This Row],[Posting Date]]&lt;&gt;"",$D$9,"")</f>
        <v/>
      </c>
      <c r="R607" s="157" t="str">
        <f>IF(Table1[[#This Row],[Posting Date]]&lt;&gt;"",$D$10,"")</f>
        <v/>
      </c>
      <c r="S607" s="66"/>
      <c r="T607" s="63"/>
      <c r="U607" s="67"/>
      <c r="V607" s="67"/>
      <c r="W607" s="67" t="str">
        <f t="shared" si="13"/>
        <v/>
      </c>
      <c r="X607" s="159" t="str">
        <f>IF(E607="","",(IF(Table1[[#This Row],[Cur]]="USD",Table1[[#This Row],[Cur_Amount Debit]],Table1[[#This Row],[Cur_Amount Debit]]/Table1[[#This Row],[Exchange Rate]])))</f>
        <v/>
      </c>
      <c r="Y607" s="159" t="str">
        <f>IF(E607="","",(IF(Table1[[#This Row],[Cur]]="USD",Table1[[#This Row],[Cur_Amount Credit]],Table1[[#This Row],[Cur_Amount Credit]]/ExchangeRate)))</f>
        <v/>
      </c>
      <c r="Z607" s="201" t="str">
        <f>IF(E607="","",(Table1[[#This Row],[Debit USD]]-Table1[[#This Row],[Credit USD]]))</f>
        <v/>
      </c>
      <c r="AA607" s="226"/>
      <c r="AB607" s="255"/>
      <c r="AC607" s="1"/>
      <c r="AD607" s="15"/>
      <c r="AE607" s="15" t="str">
        <f>IF(AND(OR(Table1[[#This Row],[Account]]="15030",Table1[[#This Row],[Account]]="15035",Table1[[#This Row],[Account]]="20150"),Table1[[#This Row],[Vendor ID]]=""),1,"")</f>
        <v/>
      </c>
      <c r="AF607" s="15"/>
      <c r="AG607" s="15"/>
      <c r="AH607" s="15"/>
      <c r="AI607" s="46" t="str">
        <f>IF(Table1[[#This Row],[Posting Date]]&lt;&gt;"","GJ-"&amp;CountryID,"")</f>
        <v/>
      </c>
      <c r="AJ607" s="59" t="str">
        <f>IF(Table1[[#This Row],[Posting Date]]&lt;&gt;"",Table1[[#This Row],[Posting Date]],"")</f>
        <v/>
      </c>
      <c r="AK607" s="46"/>
      <c r="AL607" s="46" t="str">
        <f>IF(Table1[[#This Row],[Description]]&lt;&gt;"",Table1[[#This Row],[Description]],"")</f>
        <v/>
      </c>
      <c r="AM607" s="46" t="str">
        <f>IF(Table1[[#This Row],[Posting Date]]&lt;&gt;"",Table1[[#This Row],[Reference Number]],"")</f>
        <v/>
      </c>
      <c r="AN607" s="46" t="str">
        <f>TRIM(Table1[[#This Row],[Line '#]])</f>
        <v/>
      </c>
      <c r="AO607" s="46" t="str">
        <f>TRIM(Table1[[#This Row],[Account]])</f>
        <v/>
      </c>
      <c r="AP607" s="46" t="str">
        <f>IF(Table1[[#This Row],[Posting Date]]&lt;&gt;"",$D$5,"")</f>
        <v/>
      </c>
      <c r="AQ607" s="46" t="str">
        <f>TRIM(Table1[[#This Row],[Departments-Prgrams]])</f>
        <v/>
      </c>
      <c r="AR607" s="46" t="str">
        <f>TRIM(Table1[[#This Row],[Grant]])</f>
        <v/>
      </c>
      <c r="AS607" s="46" t="str">
        <f>TRIM(Table1[[#This Row],[Staff ID]])</f>
        <v/>
      </c>
      <c r="AT607" s="46" t="str">
        <f>IF(TRIM(Table1[[#This Row],[Budget Code]])=0,"",TRIM(Table1[[#This Row],[Budget Code]]))</f>
        <v/>
      </c>
      <c r="AU607" s="46" t="str">
        <f>IF(Table1[[#This Row],[Line Description]]&lt;&gt;"",Table1[[#This Row],[Line Description]],"")</f>
        <v/>
      </c>
      <c r="AV607" s="46" t="str">
        <f>IF(Table1[[#This Row],[Cur_Amount Debit]]&gt;0,ROUND(Table1[[#This Row],[Cur_Amount Debit]],2),"")</f>
        <v/>
      </c>
      <c r="AW607" s="46" t="str">
        <f>IF(Table1[[#This Row],[Cur_Amount Credit]]&gt;0,ROUND(Table1[[#This Row],[Cur_Amount Credit]],2),"")</f>
        <v/>
      </c>
      <c r="AX607" s="46" t="str">
        <f>LEFT(Table1[[#This Row],[Cur]],3)</f>
        <v/>
      </c>
      <c r="AY607" s="59"/>
      <c r="AZ607" s="46"/>
      <c r="BA607" s="46" t="str">
        <f>IF(Table1[[#This Row],[Cur]]&lt;&gt;"",IF(Table1[[#This Row],[Cur]]="USD","",ExchangeRate),"")</f>
        <v/>
      </c>
      <c r="BB607" s="46" t="str">
        <f>IF(Table1[[#This Row],[Grant]]&lt;&gt;"",VLOOKUP(Table1[[#This Row],[Grant]],Grants!B:D,3),"")</f>
        <v/>
      </c>
      <c r="BC607" s="46" t="str">
        <f>TRIM(Table1[[#This Row],[Vendor ID]])</f>
        <v/>
      </c>
      <c r="BD607">
        <f>IF(Table1[[#This Row],[Reference Number]]=Q606,BD606,BD606+1)</f>
        <v>0</v>
      </c>
    </row>
    <row r="608" spans="1:56" ht="11.25" customHeight="1" x14ac:dyDescent="0.25">
      <c r="A608" s="1"/>
      <c r="B608" s="88" t="str">
        <f>IF(Table1[[#This Row],[Posting Date]]&lt;&gt;"",IF(Table1[[#This Row],[Reference Number]]=Q607,B607+1,1),"")</f>
        <v/>
      </c>
      <c r="C608" s="61"/>
      <c r="D608" s="61"/>
      <c r="E608" s="138"/>
      <c r="F608" s="141" t="str">
        <f>IFERROR(IF(VLOOKUP(Table1[[#This Row],[Budget Code Description]],Dimentions!$X$6:$AC$139,2,FALSE)="","",VLOOKUP(Table1[[#This Row],[Budget Code Description]],Dimentions!$X$6:$AC$139,2,FALSE)),"")</f>
        <v/>
      </c>
      <c r="G608" s="141"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1" t="str">
        <f>IFERROR(VLOOKUP(Table1[[#This Row],[Budget Code Description]],Table6[#All],8,FALSE),"")</f>
        <v/>
      </c>
      <c r="L608" s="63"/>
      <c r="M608" s="65" t="str">
        <f>IFERROR(VLOOKUP(Table1[[#This Row],[Staff ID]],Table2[],2,FALSE),"")</f>
        <v/>
      </c>
      <c r="N608" s="209" t="str">
        <f>IFERROR(IF(VLOOKUP(Table1[[#This Row],[Budget Code Description]],Dimentions!$X$6:$AC$134,4,FALSE)="","",VLOOKUP(Table1[[#This Row],[Budget Code Description]],Dimentions!$X$6:$AC$134,4,FALSE)),"")</f>
        <v/>
      </c>
      <c r="O608" s="65" t="str">
        <f>IFERROR(VLOOKUP(Table1[[#This Row],[Vendor ID]],Table549[],2,FALSE),"")</f>
        <v/>
      </c>
      <c r="P608" s="63"/>
      <c r="Q608" s="141" t="str">
        <f>IF(Table1[[#This Row],[Posting Date]]&lt;&gt;"",$D$9,"")</f>
        <v/>
      </c>
      <c r="R608" s="157" t="str">
        <f>IF(Table1[[#This Row],[Posting Date]]&lt;&gt;"",$D$10,"")</f>
        <v/>
      </c>
      <c r="S608" s="66"/>
      <c r="T608" s="63"/>
      <c r="U608" s="67"/>
      <c r="V608" s="67"/>
      <c r="W608" s="67" t="str">
        <f t="shared" si="13"/>
        <v/>
      </c>
      <c r="X608" s="159" t="str">
        <f>IF(E608="","",(IF(Table1[[#This Row],[Cur]]="USD",Table1[[#This Row],[Cur_Amount Debit]],Table1[[#This Row],[Cur_Amount Debit]]/Table1[[#This Row],[Exchange Rate]])))</f>
        <v/>
      </c>
      <c r="Y608" s="159" t="str">
        <f>IF(E608="","",(IF(Table1[[#This Row],[Cur]]="USD",Table1[[#This Row],[Cur_Amount Credit]],Table1[[#This Row],[Cur_Amount Credit]]/ExchangeRate)))</f>
        <v/>
      </c>
      <c r="Z608" s="201" t="str">
        <f>IF(E608="","",(Table1[[#This Row],[Debit USD]]-Table1[[#This Row],[Credit USD]]))</f>
        <v/>
      </c>
      <c r="AA608" s="226"/>
      <c r="AB608" s="255"/>
      <c r="AC608" s="1"/>
      <c r="AD608" s="15"/>
      <c r="AE608" s="15" t="str">
        <f>IF(AND(OR(Table1[[#This Row],[Account]]="15030",Table1[[#This Row],[Account]]="15035",Table1[[#This Row],[Account]]="20150"),Table1[[#This Row],[Vendor ID]]=""),1,"")</f>
        <v/>
      </c>
      <c r="AF608" s="15"/>
      <c r="AG608" s="15"/>
      <c r="AH608" s="15"/>
      <c r="AI608" s="46" t="str">
        <f>IF(Table1[[#This Row],[Posting Date]]&lt;&gt;"","GJ-"&amp;CountryID,"")</f>
        <v/>
      </c>
      <c r="AJ608" s="59" t="str">
        <f>IF(Table1[[#This Row],[Posting Date]]&lt;&gt;"",Table1[[#This Row],[Posting Date]],"")</f>
        <v/>
      </c>
      <c r="AK608" s="46"/>
      <c r="AL608" s="46" t="str">
        <f>IF(Table1[[#This Row],[Description]]&lt;&gt;"",Table1[[#This Row],[Description]],"")</f>
        <v/>
      </c>
      <c r="AM608" s="46" t="str">
        <f>IF(Table1[[#This Row],[Posting Date]]&lt;&gt;"",Table1[[#This Row],[Reference Number]],"")</f>
        <v/>
      </c>
      <c r="AN608" s="46" t="str">
        <f>TRIM(Table1[[#This Row],[Line '#]])</f>
        <v/>
      </c>
      <c r="AO608" s="46" t="str">
        <f>TRIM(Table1[[#This Row],[Account]])</f>
        <v/>
      </c>
      <c r="AP608" s="46" t="str">
        <f>IF(Table1[[#This Row],[Posting Date]]&lt;&gt;"",$D$5,"")</f>
        <v/>
      </c>
      <c r="AQ608" s="46" t="str">
        <f>TRIM(Table1[[#This Row],[Departments-Prgrams]])</f>
        <v/>
      </c>
      <c r="AR608" s="46" t="str">
        <f>TRIM(Table1[[#This Row],[Grant]])</f>
        <v/>
      </c>
      <c r="AS608" s="46" t="str">
        <f>TRIM(Table1[[#This Row],[Staff ID]])</f>
        <v/>
      </c>
      <c r="AT608" s="46" t="str">
        <f>IF(TRIM(Table1[[#This Row],[Budget Code]])=0,"",TRIM(Table1[[#This Row],[Budget Code]]))</f>
        <v/>
      </c>
      <c r="AU608" s="46" t="str">
        <f>IF(Table1[[#This Row],[Line Description]]&lt;&gt;"",Table1[[#This Row],[Line Description]],"")</f>
        <v/>
      </c>
      <c r="AV608" s="46" t="str">
        <f>IF(Table1[[#This Row],[Cur_Amount Debit]]&gt;0,ROUND(Table1[[#This Row],[Cur_Amount Debit]],2),"")</f>
        <v/>
      </c>
      <c r="AW608" s="46" t="str">
        <f>IF(Table1[[#This Row],[Cur_Amount Credit]]&gt;0,ROUND(Table1[[#This Row],[Cur_Amount Credit]],2),"")</f>
        <v/>
      </c>
      <c r="AX608" s="46" t="str">
        <f>LEFT(Table1[[#This Row],[Cur]],3)</f>
        <v/>
      </c>
      <c r="AY608" s="59"/>
      <c r="AZ608" s="46"/>
      <c r="BA608" s="46" t="str">
        <f>IF(Table1[[#This Row],[Cur]]&lt;&gt;"",IF(Table1[[#This Row],[Cur]]="USD","",ExchangeRate),"")</f>
        <v/>
      </c>
      <c r="BB608" s="46" t="str">
        <f>IF(Table1[[#This Row],[Grant]]&lt;&gt;"",VLOOKUP(Table1[[#This Row],[Grant]],Grants!B:D,3),"")</f>
        <v/>
      </c>
      <c r="BC608" s="46" t="str">
        <f>TRIM(Table1[[#This Row],[Vendor ID]])</f>
        <v/>
      </c>
      <c r="BD608">
        <f>IF(Table1[[#This Row],[Reference Number]]=Q607,BD607,BD607+1)</f>
        <v>0</v>
      </c>
    </row>
    <row r="609" spans="1:56" ht="11.25" customHeight="1" x14ac:dyDescent="0.25">
      <c r="A609" s="1"/>
      <c r="B609" s="88" t="str">
        <f>IF(Table1[[#This Row],[Posting Date]]&lt;&gt;"",IF(Table1[[#This Row],[Reference Number]]=Q608,B608+1,1),"")</f>
        <v/>
      </c>
      <c r="C609" s="61"/>
      <c r="D609" s="61"/>
      <c r="E609" s="138"/>
      <c r="F609" s="141" t="str">
        <f>IFERROR(IF(VLOOKUP(Table1[[#This Row],[Budget Code Description]],Dimentions!$X$6:$AC$139,2,FALSE)="","",VLOOKUP(Table1[[#This Row],[Budget Code Description]],Dimentions!$X$6:$AC$139,2,FALSE)),"")</f>
        <v/>
      </c>
      <c r="G609" s="141"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1" t="str">
        <f>IFERROR(VLOOKUP(Table1[[#This Row],[Budget Code Description]],Table6[#All],8,FALSE),"")</f>
        <v/>
      </c>
      <c r="L609" s="63"/>
      <c r="M609" s="65" t="str">
        <f>IFERROR(VLOOKUP(Table1[[#This Row],[Staff ID]],Table2[],2,FALSE),"")</f>
        <v/>
      </c>
      <c r="N609" s="209" t="str">
        <f>IFERROR(IF(VLOOKUP(Table1[[#This Row],[Budget Code Description]],Dimentions!$X$6:$AC$134,4,FALSE)="","",VLOOKUP(Table1[[#This Row],[Budget Code Description]],Dimentions!$X$6:$AC$134,4,FALSE)),"")</f>
        <v/>
      </c>
      <c r="O609" s="65" t="str">
        <f>IFERROR(VLOOKUP(Table1[[#This Row],[Vendor ID]],Table549[],2,FALSE),"")</f>
        <v/>
      </c>
      <c r="P609" s="63"/>
      <c r="Q609" s="141" t="str">
        <f>IF(Table1[[#This Row],[Posting Date]]&lt;&gt;"",$D$9,"")</f>
        <v/>
      </c>
      <c r="R609" s="157" t="str">
        <f>IF(Table1[[#This Row],[Posting Date]]&lt;&gt;"",$D$10,"")</f>
        <v/>
      </c>
      <c r="S609" s="66"/>
      <c r="T609" s="63"/>
      <c r="U609" s="67"/>
      <c r="V609" s="67"/>
      <c r="W609" s="67" t="str">
        <f t="shared" si="13"/>
        <v/>
      </c>
      <c r="X609" s="159" t="str">
        <f>IF(E609="","",(IF(Table1[[#This Row],[Cur]]="USD",Table1[[#This Row],[Cur_Amount Debit]],Table1[[#This Row],[Cur_Amount Debit]]/Table1[[#This Row],[Exchange Rate]])))</f>
        <v/>
      </c>
      <c r="Y609" s="159" t="str">
        <f>IF(E609="","",(IF(Table1[[#This Row],[Cur]]="USD",Table1[[#This Row],[Cur_Amount Credit]],Table1[[#This Row],[Cur_Amount Credit]]/ExchangeRate)))</f>
        <v/>
      </c>
      <c r="Z609" s="201" t="str">
        <f>IF(E609="","",(Table1[[#This Row],[Debit USD]]-Table1[[#This Row],[Credit USD]]))</f>
        <v/>
      </c>
      <c r="AA609" s="226"/>
      <c r="AB609" s="255"/>
      <c r="AC609" s="1"/>
      <c r="AD609" s="15"/>
      <c r="AE609" s="15" t="str">
        <f>IF(AND(OR(Table1[[#This Row],[Account]]="15030",Table1[[#This Row],[Account]]="15035",Table1[[#This Row],[Account]]="20150"),Table1[[#This Row],[Vendor ID]]=""),1,"")</f>
        <v/>
      </c>
      <c r="AF609" s="15"/>
      <c r="AG609" s="15"/>
      <c r="AH609" s="15"/>
      <c r="AI609" s="46" t="str">
        <f>IF(Table1[[#This Row],[Posting Date]]&lt;&gt;"","GJ-"&amp;CountryID,"")</f>
        <v/>
      </c>
      <c r="AJ609" s="59" t="str">
        <f>IF(Table1[[#This Row],[Posting Date]]&lt;&gt;"",Table1[[#This Row],[Posting Date]],"")</f>
        <v/>
      </c>
      <c r="AK609" s="46"/>
      <c r="AL609" s="46" t="str">
        <f>IF(Table1[[#This Row],[Description]]&lt;&gt;"",Table1[[#This Row],[Description]],"")</f>
        <v/>
      </c>
      <c r="AM609" s="46" t="str">
        <f>IF(Table1[[#This Row],[Posting Date]]&lt;&gt;"",Table1[[#This Row],[Reference Number]],"")</f>
        <v/>
      </c>
      <c r="AN609" s="46" t="str">
        <f>TRIM(Table1[[#This Row],[Line '#]])</f>
        <v/>
      </c>
      <c r="AO609" s="46" t="str">
        <f>TRIM(Table1[[#This Row],[Account]])</f>
        <v/>
      </c>
      <c r="AP609" s="46" t="str">
        <f>IF(Table1[[#This Row],[Posting Date]]&lt;&gt;"",$D$5,"")</f>
        <v/>
      </c>
      <c r="AQ609" s="46" t="str">
        <f>TRIM(Table1[[#This Row],[Departments-Prgrams]])</f>
        <v/>
      </c>
      <c r="AR609" s="46" t="str">
        <f>TRIM(Table1[[#This Row],[Grant]])</f>
        <v/>
      </c>
      <c r="AS609" s="46" t="str">
        <f>TRIM(Table1[[#This Row],[Staff ID]])</f>
        <v/>
      </c>
      <c r="AT609" s="46" t="str">
        <f>IF(TRIM(Table1[[#This Row],[Budget Code]])=0,"",TRIM(Table1[[#This Row],[Budget Code]]))</f>
        <v/>
      </c>
      <c r="AU609" s="46" t="str">
        <f>IF(Table1[[#This Row],[Line Description]]&lt;&gt;"",Table1[[#This Row],[Line Description]],"")</f>
        <v/>
      </c>
      <c r="AV609" s="46" t="str">
        <f>IF(Table1[[#This Row],[Cur_Amount Debit]]&gt;0,ROUND(Table1[[#This Row],[Cur_Amount Debit]],2),"")</f>
        <v/>
      </c>
      <c r="AW609" s="46" t="str">
        <f>IF(Table1[[#This Row],[Cur_Amount Credit]]&gt;0,ROUND(Table1[[#This Row],[Cur_Amount Credit]],2),"")</f>
        <v/>
      </c>
      <c r="AX609" s="46" t="str">
        <f>LEFT(Table1[[#This Row],[Cur]],3)</f>
        <v/>
      </c>
      <c r="AY609" s="59"/>
      <c r="AZ609" s="46"/>
      <c r="BA609" s="46" t="str">
        <f>IF(Table1[[#This Row],[Cur]]&lt;&gt;"",IF(Table1[[#This Row],[Cur]]="USD","",ExchangeRate),"")</f>
        <v/>
      </c>
      <c r="BB609" s="46" t="str">
        <f>IF(Table1[[#This Row],[Grant]]&lt;&gt;"",VLOOKUP(Table1[[#This Row],[Grant]],Grants!B:D,3),"")</f>
        <v/>
      </c>
      <c r="BC609" s="46" t="str">
        <f>TRIM(Table1[[#This Row],[Vendor ID]])</f>
        <v/>
      </c>
      <c r="BD609">
        <f>IF(Table1[[#This Row],[Reference Number]]=Q608,BD608,BD608+1)</f>
        <v>0</v>
      </c>
    </row>
    <row r="610" spans="1:56" ht="11.25" customHeight="1" x14ac:dyDescent="0.25">
      <c r="A610" s="1"/>
      <c r="B610" s="88" t="str">
        <f>IF(Table1[[#This Row],[Posting Date]]&lt;&gt;"",IF(Table1[[#This Row],[Reference Number]]=Q609,B609+1,1),"")</f>
        <v/>
      </c>
      <c r="C610" s="61"/>
      <c r="D610" s="61"/>
      <c r="E610" s="138"/>
      <c r="F610" s="141" t="str">
        <f>IFERROR(IF(VLOOKUP(Table1[[#This Row],[Budget Code Description]],Dimentions!$X$6:$AC$139,2,FALSE)="","",VLOOKUP(Table1[[#This Row],[Budget Code Description]],Dimentions!$X$6:$AC$139,2,FALSE)),"")</f>
        <v/>
      </c>
      <c r="G610" s="141"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1" t="str">
        <f>IFERROR(VLOOKUP(Table1[[#This Row],[Budget Code Description]],Table6[#All],8,FALSE),"")</f>
        <v/>
      </c>
      <c r="L610" s="63"/>
      <c r="M610" s="65" t="str">
        <f>IFERROR(VLOOKUP(Table1[[#This Row],[Staff ID]],Table2[],2,FALSE),"")</f>
        <v/>
      </c>
      <c r="N610" s="209" t="str">
        <f>IFERROR(IF(VLOOKUP(Table1[[#This Row],[Budget Code Description]],Dimentions!$X$6:$AC$134,4,FALSE)="","",VLOOKUP(Table1[[#This Row],[Budget Code Description]],Dimentions!$X$6:$AC$134,4,FALSE)),"")</f>
        <v/>
      </c>
      <c r="O610" s="65" t="str">
        <f>IFERROR(VLOOKUP(Table1[[#This Row],[Vendor ID]],Table549[],2,FALSE),"")</f>
        <v/>
      </c>
      <c r="P610" s="63"/>
      <c r="Q610" s="141" t="str">
        <f>IF(Table1[[#This Row],[Posting Date]]&lt;&gt;"",$D$9,"")</f>
        <v/>
      </c>
      <c r="R610" s="157" t="str">
        <f>IF(Table1[[#This Row],[Posting Date]]&lt;&gt;"",$D$10,"")</f>
        <v/>
      </c>
      <c r="S610" s="66"/>
      <c r="T610" s="63"/>
      <c r="U610" s="67"/>
      <c r="V610" s="67"/>
      <c r="W610" s="67" t="str">
        <f t="shared" si="13"/>
        <v/>
      </c>
      <c r="X610" s="159" t="str">
        <f>IF(E610="","",(IF(Table1[[#This Row],[Cur]]="USD",Table1[[#This Row],[Cur_Amount Debit]],Table1[[#This Row],[Cur_Amount Debit]]/Table1[[#This Row],[Exchange Rate]])))</f>
        <v/>
      </c>
      <c r="Y610" s="159" t="str">
        <f>IF(E610="","",(IF(Table1[[#This Row],[Cur]]="USD",Table1[[#This Row],[Cur_Amount Credit]],Table1[[#This Row],[Cur_Amount Credit]]/ExchangeRate)))</f>
        <v/>
      </c>
      <c r="Z610" s="201" t="str">
        <f>IF(E610="","",(Table1[[#This Row],[Debit USD]]-Table1[[#This Row],[Credit USD]]))</f>
        <v/>
      </c>
      <c r="AA610" s="226"/>
      <c r="AB610" s="255"/>
      <c r="AC610" s="1"/>
      <c r="AD610" s="15"/>
      <c r="AE610" s="15" t="str">
        <f>IF(AND(OR(Table1[[#This Row],[Account]]="15030",Table1[[#This Row],[Account]]="15035",Table1[[#This Row],[Account]]="20150"),Table1[[#This Row],[Vendor ID]]=""),1,"")</f>
        <v/>
      </c>
      <c r="AF610" s="15"/>
      <c r="AG610" s="15"/>
      <c r="AH610" s="15"/>
      <c r="AI610" s="46" t="str">
        <f>IF(Table1[[#This Row],[Posting Date]]&lt;&gt;"","GJ-"&amp;CountryID,"")</f>
        <v/>
      </c>
      <c r="AJ610" s="59" t="str">
        <f>IF(Table1[[#This Row],[Posting Date]]&lt;&gt;"",Table1[[#This Row],[Posting Date]],"")</f>
        <v/>
      </c>
      <c r="AK610" s="46"/>
      <c r="AL610" s="46" t="str">
        <f>IF(Table1[[#This Row],[Description]]&lt;&gt;"",Table1[[#This Row],[Description]],"")</f>
        <v/>
      </c>
      <c r="AM610" s="46" t="str">
        <f>IF(Table1[[#This Row],[Posting Date]]&lt;&gt;"",Table1[[#This Row],[Reference Number]],"")</f>
        <v/>
      </c>
      <c r="AN610" s="46" t="str">
        <f>TRIM(Table1[[#This Row],[Line '#]])</f>
        <v/>
      </c>
      <c r="AO610" s="46" t="str">
        <f>TRIM(Table1[[#This Row],[Account]])</f>
        <v/>
      </c>
      <c r="AP610" s="46" t="str">
        <f>IF(Table1[[#This Row],[Posting Date]]&lt;&gt;"",$D$5,"")</f>
        <v/>
      </c>
      <c r="AQ610" s="46" t="str">
        <f>TRIM(Table1[[#This Row],[Departments-Prgrams]])</f>
        <v/>
      </c>
      <c r="AR610" s="46" t="str">
        <f>TRIM(Table1[[#This Row],[Grant]])</f>
        <v/>
      </c>
      <c r="AS610" s="46" t="str">
        <f>TRIM(Table1[[#This Row],[Staff ID]])</f>
        <v/>
      </c>
      <c r="AT610" s="46" t="str">
        <f>IF(TRIM(Table1[[#This Row],[Budget Code]])=0,"",TRIM(Table1[[#This Row],[Budget Code]]))</f>
        <v/>
      </c>
      <c r="AU610" s="46" t="str">
        <f>IF(Table1[[#This Row],[Line Description]]&lt;&gt;"",Table1[[#This Row],[Line Description]],"")</f>
        <v/>
      </c>
      <c r="AV610" s="46" t="str">
        <f>IF(Table1[[#This Row],[Cur_Amount Debit]]&gt;0,ROUND(Table1[[#This Row],[Cur_Amount Debit]],2),"")</f>
        <v/>
      </c>
      <c r="AW610" s="46" t="str">
        <f>IF(Table1[[#This Row],[Cur_Amount Credit]]&gt;0,ROUND(Table1[[#This Row],[Cur_Amount Credit]],2),"")</f>
        <v/>
      </c>
      <c r="AX610" s="46" t="str">
        <f>LEFT(Table1[[#This Row],[Cur]],3)</f>
        <v/>
      </c>
      <c r="AY610" s="59"/>
      <c r="AZ610" s="46"/>
      <c r="BA610" s="46" t="str">
        <f>IF(Table1[[#This Row],[Cur]]&lt;&gt;"",IF(Table1[[#This Row],[Cur]]="USD","",ExchangeRate),"")</f>
        <v/>
      </c>
      <c r="BB610" s="46" t="str">
        <f>IF(Table1[[#This Row],[Grant]]&lt;&gt;"",VLOOKUP(Table1[[#This Row],[Grant]],Grants!B:D,3),"")</f>
        <v/>
      </c>
      <c r="BC610" s="46" t="str">
        <f>TRIM(Table1[[#This Row],[Vendor ID]])</f>
        <v/>
      </c>
      <c r="BD610">
        <f>IF(Table1[[#This Row],[Reference Number]]=Q609,BD609,BD609+1)</f>
        <v>0</v>
      </c>
    </row>
    <row r="611" spans="1:56" ht="11.25" customHeight="1" x14ac:dyDescent="0.25">
      <c r="A611" s="1"/>
      <c r="B611" s="88" t="str">
        <f>IF(Table1[[#This Row],[Posting Date]]&lt;&gt;"",IF(Table1[[#This Row],[Reference Number]]=Q610,B610+1,1),"")</f>
        <v/>
      </c>
      <c r="C611" s="61"/>
      <c r="D611" s="61"/>
      <c r="E611" s="138"/>
      <c r="F611" s="141" t="str">
        <f>IFERROR(IF(VLOOKUP(Table1[[#This Row],[Budget Code Description]],Dimentions!$X$6:$AC$139,2,FALSE)="","",VLOOKUP(Table1[[#This Row],[Budget Code Description]],Dimentions!$X$6:$AC$139,2,FALSE)),"")</f>
        <v/>
      </c>
      <c r="G611" s="141"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1" t="str">
        <f>IFERROR(VLOOKUP(Table1[[#This Row],[Budget Code Description]],Table6[#All],8,FALSE),"")</f>
        <v/>
      </c>
      <c r="L611" s="63"/>
      <c r="M611" s="65" t="str">
        <f>IFERROR(VLOOKUP(Table1[[#This Row],[Staff ID]],Table2[],2,FALSE),"")</f>
        <v/>
      </c>
      <c r="N611" s="209" t="str">
        <f>IFERROR(IF(VLOOKUP(Table1[[#This Row],[Budget Code Description]],Dimentions!$X$6:$AC$134,4,FALSE)="","",VLOOKUP(Table1[[#This Row],[Budget Code Description]],Dimentions!$X$6:$AC$134,4,FALSE)),"")</f>
        <v/>
      </c>
      <c r="O611" s="65" t="str">
        <f>IFERROR(VLOOKUP(Table1[[#This Row],[Vendor ID]],Table549[],2,FALSE),"")</f>
        <v/>
      </c>
      <c r="P611" s="63"/>
      <c r="Q611" s="141" t="str">
        <f>IF(Table1[[#This Row],[Posting Date]]&lt;&gt;"",$D$9,"")</f>
        <v/>
      </c>
      <c r="R611" s="157" t="str">
        <f>IF(Table1[[#This Row],[Posting Date]]&lt;&gt;"",$D$10,"")</f>
        <v/>
      </c>
      <c r="S611" s="66"/>
      <c r="T611" s="63"/>
      <c r="U611" s="67"/>
      <c r="V611" s="67"/>
      <c r="W611" s="67" t="str">
        <f t="shared" si="13"/>
        <v/>
      </c>
      <c r="X611" s="159" t="str">
        <f>IF(E611="","",(IF(Table1[[#This Row],[Cur]]="USD",Table1[[#This Row],[Cur_Amount Debit]],Table1[[#This Row],[Cur_Amount Debit]]/Table1[[#This Row],[Exchange Rate]])))</f>
        <v/>
      </c>
      <c r="Y611" s="159" t="str">
        <f>IF(E611="","",(IF(Table1[[#This Row],[Cur]]="USD",Table1[[#This Row],[Cur_Amount Credit]],Table1[[#This Row],[Cur_Amount Credit]]/ExchangeRate)))</f>
        <v/>
      </c>
      <c r="Z611" s="201" t="str">
        <f>IF(E611="","",(Table1[[#This Row],[Debit USD]]-Table1[[#This Row],[Credit USD]]))</f>
        <v/>
      </c>
      <c r="AA611" s="226"/>
      <c r="AB611" s="255"/>
      <c r="AC611" s="1"/>
      <c r="AD611" s="15"/>
      <c r="AE611" s="15" t="str">
        <f>IF(AND(OR(Table1[[#This Row],[Account]]="15030",Table1[[#This Row],[Account]]="15035",Table1[[#This Row],[Account]]="20150"),Table1[[#This Row],[Vendor ID]]=""),1,"")</f>
        <v/>
      </c>
      <c r="AF611" s="15"/>
      <c r="AG611" s="15"/>
      <c r="AH611" s="15"/>
      <c r="AI611" s="46" t="str">
        <f>IF(Table1[[#This Row],[Posting Date]]&lt;&gt;"","GJ-"&amp;CountryID,"")</f>
        <v/>
      </c>
      <c r="AJ611" s="59" t="str">
        <f>IF(Table1[[#This Row],[Posting Date]]&lt;&gt;"",Table1[[#This Row],[Posting Date]],"")</f>
        <v/>
      </c>
      <c r="AK611" s="46"/>
      <c r="AL611" s="46" t="str">
        <f>IF(Table1[[#This Row],[Description]]&lt;&gt;"",Table1[[#This Row],[Description]],"")</f>
        <v/>
      </c>
      <c r="AM611" s="46" t="str">
        <f>IF(Table1[[#This Row],[Posting Date]]&lt;&gt;"",Table1[[#This Row],[Reference Number]],"")</f>
        <v/>
      </c>
      <c r="AN611" s="46" t="str">
        <f>TRIM(Table1[[#This Row],[Line '#]])</f>
        <v/>
      </c>
      <c r="AO611" s="46" t="str">
        <f>TRIM(Table1[[#This Row],[Account]])</f>
        <v/>
      </c>
      <c r="AP611" s="46" t="str">
        <f>IF(Table1[[#This Row],[Posting Date]]&lt;&gt;"",$D$5,"")</f>
        <v/>
      </c>
      <c r="AQ611" s="46" t="str">
        <f>TRIM(Table1[[#This Row],[Departments-Prgrams]])</f>
        <v/>
      </c>
      <c r="AR611" s="46" t="str">
        <f>TRIM(Table1[[#This Row],[Grant]])</f>
        <v/>
      </c>
      <c r="AS611" s="46" t="str">
        <f>TRIM(Table1[[#This Row],[Staff ID]])</f>
        <v/>
      </c>
      <c r="AT611" s="46" t="str">
        <f>IF(TRIM(Table1[[#This Row],[Budget Code]])=0,"",TRIM(Table1[[#This Row],[Budget Code]]))</f>
        <v/>
      </c>
      <c r="AU611" s="46" t="str">
        <f>IF(Table1[[#This Row],[Line Description]]&lt;&gt;"",Table1[[#This Row],[Line Description]],"")</f>
        <v/>
      </c>
      <c r="AV611" s="46" t="str">
        <f>IF(Table1[[#This Row],[Cur_Amount Debit]]&gt;0,ROUND(Table1[[#This Row],[Cur_Amount Debit]],2),"")</f>
        <v/>
      </c>
      <c r="AW611" s="46" t="str">
        <f>IF(Table1[[#This Row],[Cur_Amount Credit]]&gt;0,ROUND(Table1[[#This Row],[Cur_Amount Credit]],2),"")</f>
        <v/>
      </c>
      <c r="AX611" s="46" t="str">
        <f>LEFT(Table1[[#This Row],[Cur]],3)</f>
        <v/>
      </c>
      <c r="AY611" s="59"/>
      <c r="AZ611" s="46"/>
      <c r="BA611" s="46" t="str">
        <f>IF(Table1[[#This Row],[Cur]]&lt;&gt;"",IF(Table1[[#This Row],[Cur]]="USD","",ExchangeRate),"")</f>
        <v/>
      </c>
      <c r="BB611" s="46" t="str">
        <f>IF(Table1[[#This Row],[Grant]]&lt;&gt;"",VLOOKUP(Table1[[#This Row],[Grant]],Grants!B:D,3),"")</f>
        <v/>
      </c>
      <c r="BC611" s="46" t="str">
        <f>TRIM(Table1[[#This Row],[Vendor ID]])</f>
        <v/>
      </c>
      <c r="BD611">
        <f>IF(Table1[[#This Row],[Reference Number]]=Q610,BD610,BD610+1)</f>
        <v>0</v>
      </c>
    </row>
    <row r="612" spans="1:56" ht="11.25" customHeight="1" x14ac:dyDescent="0.25">
      <c r="A612" s="1"/>
      <c r="B612" s="88" t="str">
        <f>IF(Table1[[#This Row],[Posting Date]]&lt;&gt;"",IF(Table1[[#This Row],[Reference Number]]=Q611,B611+1,1),"")</f>
        <v/>
      </c>
      <c r="C612" s="61"/>
      <c r="D612" s="61"/>
      <c r="E612" s="138"/>
      <c r="F612" s="141" t="str">
        <f>IFERROR(IF(VLOOKUP(Table1[[#This Row],[Budget Code Description]],Dimentions!$X$6:$AC$139,2,FALSE)="","",VLOOKUP(Table1[[#This Row],[Budget Code Description]],Dimentions!$X$6:$AC$139,2,FALSE)),"")</f>
        <v/>
      </c>
      <c r="G612" s="141"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1" t="str">
        <f>IFERROR(VLOOKUP(Table1[[#This Row],[Budget Code Description]],Table6[#All],8,FALSE),"")</f>
        <v/>
      </c>
      <c r="L612" s="63"/>
      <c r="M612" s="65" t="str">
        <f>IFERROR(VLOOKUP(Table1[[#This Row],[Staff ID]],Table2[],2,FALSE),"")</f>
        <v/>
      </c>
      <c r="N612" s="209" t="str">
        <f>IFERROR(IF(VLOOKUP(Table1[[#This Row],[Budget Code Description]],Dimentions!$X$6:$AC$134,4,FALSE)="","",VLOOKUP(Table1[[#This Row],[Budget Code Description]],Dimentions!$X$6:$AC$134,4,FALSE)),"")</f>
        <v/>
      </c>
      <c r="O612" s="65" t="str">
        <f>IFERROR(VLOOKUP(Table1[[#This Row],[Vendor ID]],Table549[],2,FALSE),"")</f>
        <v/>
      </c>
      <c r="P612" s="63"/>
      <c r="Q612" s="141" t="str">
        <f>IF(Table1[[#This Row],[Posting Date]]&lt;&gt;"",$D$9,"")</f>
        <v/>
      </c>
      <c r="R612" s="157" t="str">
        <f>IF(Table1[[#This Row],[Posting Date]]&lt;&gt;"",$D$10,"")</f>
        <v/>
      </c>
      <c r="S612" s="66"/>
      <c r="T612" s="63"/>
      <c r="U612" s="67"/>
      <c r="V612" s="67"/>
      <c r="W612" s="67" t="str">
        <f t="shared" si="13"/>
        <v/>
      </c>
      <c r="X612" s="159" t="str">
        <f>IF(E612="","",(IF(Table1[[#This Row],[Cur]]="USD",Table1[[#This Row],[Cur_Amount Debit]],Table1[[#This Row],[Cur_Amount Debit]]/Table1[[#This Row],[Exchange Rate]])))</f>
        <v/>
      </c>
      <c r="Y612" s="159" t="str">
        <f>IF(E612="","",(IF(Table1[[#This Row],[Cur]]="USD",Table1[[#This Row],[Cur_Amount Credit]],Table1[[#This Row],[Cur_Amount Credit]]/ExchangeRate)))</f>
        <v/>
      </c>
      <c r="Z612" s="201" t="str">
        <f>IF(E612="","",(Table1[[#This Row],[Debit USD]]-Table1[[#This Row],[Credit USD]]))</f>
        <v/>
      </c>
      <c r="AA612" s="226"/>
      <c r="AB612" s="255"/>
      <c r="AC612" s="1"/>
      <c r="AD612" s="15"/>
      <c r="AE612" s="15" t="str">
        <f>IF(AND(OR(Table1[[#This Row],[Account]]="15030",Table1[[#This Row],[Account]]="15035",Table1[[#This Row],[Account]]="20150"),Table1[[#This Row],[Vendor ID]]=""),1,"")</f>
        <v/>
      </c>
      <c r="AF612" s="15"/>
      <c r="AG612" s="15"/>
      <c r="AH612" s="15"/>
      <c r="AI612" s="46" t="str">
        <f>IF(Table1[[#This Row],[Posting Date]]&lt;&gt;"","GJ-"&amp;CountryID,"")</f>
        <v/>
      </c>
      <c r="AJ612" s="59" t="str">
        <f>IF(Table1[[#This Row],[Posting Date]]&lt;&gt;"",Table1[[#This Row],[Posting Date]],"")</f>
        <v/>
      </c>
      <c r="AK612" s="46"/>
      <c r="AL612" s="46" t="str">
        <f>IF(Table1[[#This Row],[Description]]&lt;&gt;"",Table1[[#This Row],[Description]],"")</f>
        <v/>
      </c>
      <c r="AM612" s="46" t="str">
        <f>IF(Table1[[#This Row],[Posting Date]]&lt;&gt;"",Table1[[#This Row],[Reference Number]],"")</f>
        <v/>
      </c>
      <c r="AN612" s="46" t="str">
        <f>TRIM(Table1[[#This Row],[Line '#]])</f>
        <v/>
      </c>
      <c r="AO612" s="46" t="str">
        <f>TRIM(Table1[[#This Row],[Account]])</f>
        <v/>
      </c>
      <c r="AP612" s="46" t="str">
        <f>IF(Table1[[#This Row],[Posting Date]]&lt;&gt;"",$D$5,"")</f>
        <v/>
      </c>
      <c r="AQ612" s="46" t="str">
        <f>TRIM(Table1[[#This Row],[Departments-Prgrams]])</f>
        <v/>
      </c>
      <c r="AR612" s="46" t="str">
        <f>TRIM(Table1[[#This Row],[Grant]])</f>
        <v/>
      </c>
      <c r="AS612" s="46" t="str">
        <f>TRIM(Table1[[#This Row],[Staff ID]])</f>
        <v/>
      </c>
      <c r="AT612" s="46" t="str">
        <f>IF(TRIM(Table1[[#This Row],[Budget Code]])=0,"",TRIM(Table1[[#This Row],[Budget Code]]))</f>
        <v/>
      </c>
      <c r="AU612" s="46" t="str">
        <f>IF(Table1[[#This Row],[Line Description]]&lt;&gt;"",Table1[[#This Row],[Line Description]],"")</f>
        <v/>
      </c>
      <c r="AV612" s="46" t="str">
        <f>IF(Table1[[#This Row],[Cur_Amount Debit]]&gt;0,ROUND(Table1[[#This Row],[Cur_Amount Debit]],2),"")</f>
        <v/>
      </c>
      <c r="AW612" s="46" t="str">
        <f>IF(Table1[[#This Row],[Cur_Amount Credit]]&gt;0,ROUND(Table1[[#This Row],[Cur_Amount Credit]],2),"")</f>
        <v/>
      </c>
      <c r="AX612" s="46" t="str">
        <f>LEFT(Table1[[#This Row],[Cur]],3)</f>
        <v/>
      </c>
      <c r="AY612" s="59"/>
      <c r="AZ612" s="46"/>
      <c r="BA612" s="46" t="str">
        <f>IF(Table1[[#This Row],[Cur]]&lt;&gt;"",IF(Table1[[#This Row],[Cur]]="USD","",ExchangeRate),"")</f>
        <v/>
      </c>
      <c r="BB612" s="46" t="str">
        <f>IF(Table1[[#This Row],[Grant]]&lt;&gt;"",VLOOKUP(Table1[[#This Row],[Grant]],Grants!B:D,3),"")</f>
        <v/>
      </c>
      <c r="BC612" s="46" t="str">
        <f>TRIM(Table1[[#This Row],[Vendor ID]])</f>
        <v/>
      </c>
      <c r="BD612">
        <f>IF(Table1[[#This Row],[Reference Number]]=Q611,BD611,BD611+1)</f>
        <v>0</v>
      </c>
    </row>
    <row r="613" spans="1:56" ht="11.25" customHeight="1" x14ac:dyDescent="0.25">
      <c r="A613" s="1"/>
      <c r="B613" s="88" t="str">
        <f>IF(Table1[[#This Row],[Posting Date]]&lt;&gt;"",IF(Table1[[#This Row],[Reference Number]]=Q612,B612+1,1),"")</f>
        <v/>
      </c>
      <c r="C613" s="61"/>
      <c r="D613" s="61"/>
      <c r="E613" s="138"/>
      <c r="F613" s="141" t="str">
        <f>IFERROR(IF(VLOOKUP(Table1[[#This Row],[Budget Code Description]],Dimentions!$X$6:$AC$139,2,FALSE)="","",VLOOKUP(Table1[[#This Row],[Budget Code Description]],Dimentions!$X$6:$AC$139,2,FALSE)),"")</f>
        <v/>
      </c>
      <c r="G613" s="141"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1" t="str">
        <f>IFERROR(VLOOKUP(Table1[[#This Row],[Budget Code Description]],Table6[#All],8,FALSE),"")</f>
        <v/>
      </c>
      <c r="L613" s="63"/>
      <c r="M613" s="65" t="str">
        <f>IFERROR(VLOOKUP(Table1[[#This Row],[Staff ID]],Table2[],2,FALSE),"")</f>
        <v/>
      </c>
      <c r="N613" s="209" t="str">
        <f>IFERROR(IF(VLOOKUP(Table1[[#This Row],[Budget Code Description]],Dimentions!$X$6:$AC$134,4,FALSE)="","",VLOOKUP(Table1[[#This Row],[Budget Code Description]],Dimentions!$X$6:$AC$134,4,FALSE)),"")</f>
        <v/>
      </c>
      <c r="O613" s="65" t="str">
        <f>IFERROR(VLOOKUP(Table1[[#This Row],[Vendor ID]],Table549[],2,FALSE),"")</f>
        <v/>
      </c>
      <c r="P613" s="63"/>
      <c r="Q613" s="141" t="str">
        <f>IF(Table1[[#This Row],[Posting Date]]&lt;&gt;"",$D$9,"")</f>
        <v/>
      </c>
      <c r="R613" s="157" t="str">
        <f>IF(Table1[[#This Row],[Posting Date]]&lt;&gt;"",$D$10,"")</f>
        <v/>
      </c>
      <c r="S613" s="66"/>
      <c r="T613" s="63"/>
      <c r="U613" s="67"/>
      <c r="V613" s="67"/>
      <c r="W613" s="67" t="str">
        <f t="shared" si="13"/>
        <v/>
      </c>
      <c r="X613" s="159" t="str">
        <f>IF(E613="","",(IF(Table1[[#This Row],[Cur]]="USD",Table1[[#This Row],[Cur_Amount Debit]],Table1[[#This Row],[Cur_Amount Debit]]/Table1[[#This Row],[Exchange Rate]])))</f>
        <v/>
      </c>
      <c r="Y613" s="159" t="str">
        <f>IF(E613="","",(IF(Table1[[#This Row],[Cur]]="USD",Table1[[#This Row],[Cur_Amount Credit]],Table1[[#This Row],[Cur_Amount Credit]]/ExchangeRate)))</f>
        <v/>
      </c>
      <c r="Z613" s="201" t="str">
        <f>IF(E613="","",(Table1[[#This Row],[Debit USD]]-Table1[[#This Row],[Credit USD]]))</f>
        <v/>
      </c>
      <c r="AA613" s="226"/>
      <c r="AB613" s="255"/>
      <c r="AC613" s="1"/>
      <c r="AD613" s="15"/>
      <c r="AE613" s="15" t="str">
        <f>IF(AND(OR(Table1[[#This Row],[Account]]="15030",Table1[[#This Row],[Account]]="15035",Table1[[#This Row],[Account]]="20150"),Table1[[#This Row],[Vendor ID]]=""),1,"")</f>
        <v/>
      </c>
      <c r="AF613" s="15"/>
      <c r="AG613" s="15"/>
      <c r="AH613" s="15"/>
      <c r="AI613" s="46" t="str">
        <f>IF(Table1[[#This Row],[Posting Date]]&lt;&gt;"","GJ-"&amp;CountryID,"")</f>
        <v/>
      </c>
      <c r="AJ613" s="59" t="str">
        <f>IF(Table1[[#This Row],[Posting Date]]&lt;&gt;"",Table1[[#This Row],[Posting Date]],"")</f>
        <v/>
      </c>
      <c r="AK613" s="46"/>
      <c r="AL613" s="46" t="str">
        <f>IF(Table1[[#This Row],[Description]]&lt;&gt;"",Table1[[#This Row],[Description]],"")</f>
        <v/>
      </c>
      <c r="AM613" s="46" t="str">
        <f>IF(Table1[[#This Row],[Posting Date]]&lt;&gt;"",Table1[[#This Row],[Reference Number]],"")</f>
        <v/>
      </c>
      <c r="AN613" s="46" t="str">
        <f>TRIM(Table1[[#This Row],[Line '#]])</f>
        <v/>
      </c>
      <c r="AO613" s="46" t="str">
        <f>TRIM(Table1[[#This Row],[Account]])</f>
        <v/>
      </c>
      <c r="AP613" s="46" t="str">
        <f>IF(Table1[[#This Row],[Posting Date]]&lt;&gt;"",$D$5,"")</f>
        <v/>
      </c>
      <c r="AQ613" s="46" t="str">
        <f>TRIM(Table1[[#This Row],[Departments-Prgrams]])</f>
        <v/>
      </c>
      <c r="AR613" s="46" t="str">
        <f>TRIM(Table1[[#This Row],[Grant]])</f>
        <v/>
      </c>
      <c r="AS613" s="46" t="str">
        <f>TRIM(Table1[[#This Row],[Staff ID]])</f>
        <v/>
      </c>
      <c r="AT613" s="46" t="str">
        <f>IF(TRIM(Table1[[#This Row],[Budget Code]])=0,"",TRIM(Table1[[#This Row],[Budget Code]]))</f>
        <v/>
      </c>
      <c r="AU613" s="46" t="str">
        <f>IF(Table1[[#This Row],[Line Description]]&lt;&gt;"",Table1[[#This Row],[Line Description]],"")</f>
        <v/>
      </c>
      <c r="AV613" s="46" t="str">
        <f>IF(Table1[[#This Row],[Cur_Amount Debit]]&gt;0,ROUND(Table1[[#This Row],[Cur_Amount Debit]],2),"")</f>
        <v/>
      </c>
      <c r="AW613" s="46" t="str">
        <f>IF(Table1[[#This Row],[Cur_Amount Credit]]&gt;0,ROUND(Table1[[#This Row],[Cur_Amount Credit]],2),"")</f>
        <v/>
      </c>
      <c r="AX613" s="46" t="str">
        <f>LEFT(Table1[[#This Row],[Cur]],3)</f>
        <v/>
      </c>
      <c r="AY613" s="59"/>
      <c r="AZ613" s="46"/>
      <c r="BA613" s="46" t="str">
        <f>IF(Table1[[#This Row],[Cur]]&lt;&gt;"",IF(Table1[[#This Row],[Cur]]="USD","",ExchangeRate),"")</f>
        <v/>
      </c>
      <c r="BB613" s="46" t="str">
        <f>IF(Table1[[#This Row],[Grant]]&lt;&gt;"",VLOOKUP(Table1[[#This Row],[Grant]],Grants!B:D,3),"")</f>
        <v/>
      </c>
      <c r="BC613" s="46" t="str">
        <f>TRIM(Table1[[#This Row],[Vendor ID]])</f>
        <v/>
      </c>
      <c r="BD613">
        <f>IF(Table1[[#This Row],[Reference Number]]=Q612,BD612,BD612+1)</f>
        <v>0</v>
      </c>
    </row>
    <row r="614" spans="1:56" ht="11.25" customHeight="1" x14ac:dyDescent="0.25">
      <c r="A614" s="1"/>
      <c r="B614" s="88" t="str">
        <f>IF(Table1[[#This Row],[Posting Date]]&lt;&gt;"",IF(Table1[[#This Row],[Reference Number]]=Q613,B613+1,1),"")</f>
        <v/>
      </c>
      <c r="C614" s="61"/>
      <c r="D614" s="61"/>
      <c r="E614" s="138"/>
      <c r="F614" s="141" t="str">
        <f>IFERROR(IF(VLOOKUP(Table1[[#This Row],[Budget Code Description]],Dimentions!$X$6:$AC$139,2,FALSE)="","",VLOOKUP(Table1[[#This Row],[Budget Code Description]],Dimentions!$X$6:$AC$139,2,FALSE)),"")</f>
        <v/>
      </c>
      <c r="G614" s="141"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1" t="str">
        <f>IFERROR(VLOOKUP(Table1[[#This Row],[Budget Code Description]],Table6[#All],8,FALSE),"")</f>
        <v/>
      </c>
      <c r="L614" s="63"/>
      <c r="M614" s="65" t="str">
        <f>IFERROR(VLOOKUP(Table1[[#This Row],[Staff ID]],Table2[],2,FALSE),"")</f>
        <v/>
      </c>
      <c r="N614" s="209" t="str">
        <f>IFERROR(IF(VLOOKUP(Table1[[#This Row],[Budget Code Description]],Dimentions!$X$6:$AC$134,4,FALSE)="","",VLOOKUP(Table1[[#This Row],[Budget Code Description]],Dimentions!$X$6:$AC$134,4,FALSE)),"")</f>
        <v/>
      </c>
      <c r="O614" s="65" t="str">
        <f>IFERROR(VLOOKUP(Table1[[#This Row],[Vendor ID]],Table549[],2,FALSE),"")</f>
        <v/>
      </c>
      <c r="P614" s="63"/>
      <c r="Q614" s="141" t="str">
        <f>IF(Table1[[#This Row],[Posting Date]]&lt;&gt;"",$D$9,"")</f>
        <v/>
      </c>
      <c r="R614" s="157" t="str">
        <f>IF(Table1[[#This Row],[Posting Date]]&lt;&gt;"",$D$10,"")</f>
        <v/>
      </c>
      <c r="S614" s="66"/>
      <c r="T614" s="63"/>
      <c r="U614" s="67"/>
      <c r="V614" s="67"/>
      <c r="W614" s="67" t="str">
        <f t="shared" si="13"/>
        <v/>
      </c>
      <c r="X614" s="159" t="str">
        <f>IF(E614="","",(IF(Table1[[#This Row],[Cur]]="USD",Table1[[#This Row],[Cur_Amount Debit]],Table1[[#This Row],[Cur_Amount Debit]]/Table1[[#This Row],[Exchange Rate]])))</f>
        <v/>
      </c>
      <c r="Y614" s="159" t="str">
        <f>IF(E614="","",(IF(Table1[[#This Row],[Cur]]="USD",Table1[[#This Row],[Cur_Amount Credit]],Table1[[#This Row],[Cur_Amount Credit]]/ExchangeRate)))</f>
        <v/>
      </c>
      <c r="Z614" s="201" t="str">
        <f>IF(E614="","",(Table1[[#This Row],[Debit USD]]-Table1[[#This Row],[Credit USD]]))</f>
        <v/>
      </c>
      <c r="AA614" s="226"/>
      <c r="AB614" s="255"/>
      <c r="AC614" s="1"/>
      <c r="AD614" s="15"/>
      <c r="AE614" s="15" t="str">
        <f>IF(AND(OR(Table1[[#This Row],[Account]]="15030",Table1[[#This Row],[Account]]="15035",Table1[[#This Row],[Account]]="20150"),Table1[[#This Row],[Vendor ID]]=""),1,"")</f>
        <v/>
      </c>
      <c r="AF614" s="15"/>
      <c r="AG614" s="15"/>
      <c r="AH614" s="15"/>
      <c r="AI614" s="46" t="str">
        <f>IF(Table1[[#This Row],[Posting Date]]&lt;&gt;"","GJ-"&amp;CountryID,"")</f>
        <v/>
      </c>
      <c r="AJ614" s="59" t="str">
        <f>IF(Table1[[#This Row],[Posting Date]]&lt;&gt;"",Table1[[#This Row],[Posting Date]],"")</f>
        <v/>
      </c>
      <c r="AK614" s="46"/>
      <c r="AL614" s="46" t="str">
        <f>IF(Table1[[#This Row],[Description]]&lt;&gt;"",Table1[[#This Row],[Description]],"")</f>
        <v/>
      </c>
      <c r="AM614" s="46" t="str">
        <f>IF(Table1[[#This Row],[Posting Date]]&lt;&gt;"",Table1[[#This Row],[Reference Number]],"")</f>
        <v/>
      </c>
      <c r="AN614" s="46" t="str">
        <f>TRIM(Table1[[#This Row],[Line '#]])</f>
        <v/>
      </c>
      <c r="AO614" s="46" t="str">
        <f>TRIM(Table1[[#This Row],[Account]])</f>
        <v/>
      </c>
      <c r="AP614" s="46" t="str">
        <f>IF(Table1[[#This Row],[Posting Date]]&lt;&gt;"",$D$5,"")</f>
        <v/>
      </c>
      <c r="AQ614" s="46" t="str">
        <f>TRIM(Table1[[#This Row],[Departments-Prgrams]])</f>
        <v/>
      </c>
      <c r="AR614" s="46" t="str">
        <f>TRIM(Table1[[#This Row],[Grant]])</f>
        <v/>
      </c>
      <c r="AS614" s="46" t="str">
        <f>TRIM(Table1[[#This Row],[Staff ID]])</f>
        <v/>
      </c>
      <c r="AT614" s="46" t="str">
        <f>IF(TRIM(Table1[[#This Row],[Budget Code]])=0,"",TRIM(Table1[[#This Row],[Budget Code]]))</f>
        <v/>
      </c>
      <c r="AU614" s="46" t="str">
        <f>IF(Table1[[#This Row],[Line Description]]&lt;&gt;"",Table1[[#This Row],[Line Description]],"")</f>
        <v/>
      </c>
      <c r="AV614" s="46" t="str">
        <f>IF(Table1[[#This Row],[Cur_Amount Debit]]&gt;0,ROUND(Table1[[#This Row],[Cur_Amount Debit]],2),"")</f>
        <v/>
      </c>
      <c r="AW614" s="46" t="str">
        <f>IF(Table1[[#This Row],[Cur_Amount Credit]]&gt;0,ROUND(Table1[[#This Row],[Cur_Amount Credit]],2),"")</f>
        <v/>
      </c>
      <c r="AX614" s="46" t="str">
        <f>LEFT(Table1[[#This Row],[Cur]],3)</f>
        <v/>
      </c>
      <c r="AY614" s="59"/>
      <c r="AZ614" s="46"/>
      <c r="BA614" s="46" t="str">
        <f>IF(Table1[[#This Row],[Cur]]&lt;&gt;"",IF(Table1[[#This Row],[Cur]]="USD","",ExchangeRate),"")</f>
        <v/>
      </c>
      <c r="BB614" s="46" t="str">
        <f>IF(Table1[[#This Row],[Grant]]&lt;&gt;"",VLOOKUP(Table1[[#This Row],[Grant]],Grants!B:D,3),"")</f>
        <v/>
      </c>
      <c r="BC614" s="46" t="str">
        <f>TRIM(Table1[[#This Row],[Vendor ID]])</f>
        <v/>
      </c>
      <c r="BD614">
        <f>IF(Table1[[#This Row],[Reference Number]]=Q613,BD613,BD613+1)</f>
        <v>0</v>
      </c>
    </row>
    <row r="615" spans="1:56" ht="11.25" customHeight="1" x14ac:dyDescent="0.25">
      <c r="A615" s="1"/>
      <c r="B615" s="88" t="str">
        <f>IF(Table1[[#This Row],[Posting Date]]&lt;&gt;"",IF(Table1[[#This Row],[Reference Number]]=Q614,B614+1,1),"")</f>
        <v/>
      </c>
      <c r="C615" s="61"/>
      <c r="D615" s="61"/>
      <c r="E615" s="138"/>
      <c r="F615" s="141" t="str">
        <f>IFERROR(IF(VLOOKUP(Table1[[#This Row],[Budget Code Description]],Dimentions!$X$6:$AC$139,2,FALSE)="","",VLOOKUP(Table1[[#This Row],[Budget Code Description]],Dimentions!$X$6:$AC$139,2,FALSE)),"")</f>
        <v/>
      </c>
      <c r="G615" s="141"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1" t="str">
        <f>IFERROR(VLOOKUP(Table1[[#This Row],[Budget Code Description]],Table6[#All],8,FALSE),"")</f>
        <v/>
      </c>
      <c r="L615" s="63"/>
      <c r="M615" s="65" t="str">
        <f>IFERROR(VLOOKUP(Table1[[#This Row],[Staff ID]],Table2[],2,FALSE),"")</f>
        <v/>
      </c>
      <c r="N615" s="209" t="str">
        <f>IFERROR(IF(VLOOKUP(Table1[[#This Row],[Budget Code Description]],Dimentions!$X$6:$AC$134,4,FALSE)="","",VLOOKUP(Table1[[#This Row],[Budget Code Description]],Dimentions!$X$6:$AC$134,4,FALSE)),"")</f>
        <v/>
      </c>
      <c r="O615" s="65" t="str">
        <f>IFERROR(VLOOKUP(Table1[[#This Row],[Vendor ID]],Table549[],2,FALSE),"")</f>
        <v/>
      </c>
      <c r="P615" s="63"/>
      <c r="Q615" s="141" t="str">
        <f>IF(Table1[[#This Row],[Posting Date]]&lt;&gt;"",$D$9,"")</f>
        <v/>
      </c>
      <c r="R615" s="157" t="str">
        <f>IF(Table1[[#This Row],[Posting Date]]&lt;&gt;"",$D$10,"")</f>
        <v/>
      </c>
      <c r="S615" s="66"/>
      <c r="T615" s="63"/>
      <c r="U615" s="67"/>
      <c r="V615" s="67"/>
      <c r="W615" s="67" t="str">
        <f t="shared" si="13"/>
        <v/>
      </c>
      <c r="X615" s="159" t="str">
        <f>IF(E615="","",(IF(Table1[[#This Row],[Cur]]="USD",Table1[[#This Row],[Cur_Amount Debit]],Table1[[#This Row],[Cur_Amount Debit]]/Table1[[#This Row],[Exchange Rate]])))</f>
        <v/>
      </c>
      <c r="Y615" s="159" t="str">
        <f>IF(E615="","",(IF(Table1[[#This Row],[Cur]]="USD",Table1[[#This Row],[Cur_Amount Credit]],Table1[[#This Row],[Cur_Amount Credit]]/ExchangeRate)))</f>
        <v/>
      </c>
      <c r="Z615" s="201" t="str">
        <f>IF(E615="","",(Table1[[#This Row],[Debit USD]]-Table1[[#This Row],[Credit USD]]))</f>
        <v/>
      </c>
      <c r="AA615" s="226"/>
      <c r="AB615" s="255"/>
      <c r="AC615" s="1"/>
      <c r="AD615" s="15"/>
      <c r="AE615" s="15" t="str">
        <f>IF(AND(OR(Table1[[#This Row],[Account]]="15030",Table1[[#This Row],[Account]]="15035",Table1[[#This Row],[Account]]="20150"),Table1[[#This Row],[Vendor ID]]=""),1,"")</f>
        <v/>
      </c>
      <c r="AF615" s="15"/>
      <c r="AG615" s="15"/>
      <c r="AH615" s="15"/>
      <c r="AI615" s="46" t="str">
        <f>IF(Table1[[#This Row],[Posting Date]]&lt;&gt;"","GJ-"&amp;CountryID,"")</f>
        <v/>
      </c>
      <c r="AJ615" s="59" t="str">
        <f>IF(Table1[[#This Row],[Posting Date]]&lt;&gt;"",Table1[[#This Row],[Posting Date]],"")</f>
        <v/>
      </c>
      <c r="AK615" s="46"/>
      <c r="AL615" s="46" t="str">
        <f>IF(Table1[[#This Row],[Description]]&lt;&gt;"",Table1[[#This Row],[Description]],"")</f>
        <v/>
      </c>
      <c r="AM615" s="46" t="str">
        <f>IF(Table1[[#This Row],[Posting Date]]&lt;&gt;"",Table1[[#This Row],[Reference Number]],"")</f>
        <v/>
      </c>
      <c r="AN615" s="46" t="str">
        <f>TRIM(Table1[[#This Row],[Line '#]])</f>
        <v/>
      </c>
      <c r="AO615" s="46" t="str">
        <f>TRIM(Table1[[#This Row],[Account]])</f>
        <v/>
      </c>
      <c r="AP615" s="46" t="str">
        <f>IF(Table1[[#This Row],[Posting Date]]&lt;&gt;"",$D$5,"")</f>
        <v/>
      </c>
      <c r="AQ615" s="46" t="str">
        <f>TRIM(Table1[[#This Row],[Departments-Prgrams]])</f>
        <v/>
      </c>
      <c r="AR615" s="46" t="str">
        <f>TRIM(Table1[[#This Row],[Grant]])</f>
        <v/>
      </c>
      <c r="AS615" s="46" t="str">
        <f>TRIM(Table1[[#This Row],[Staff ID]])</f>
        <v/>
      </c>
      <c r="AT615" s="46" t="str">
        <f>IF(TRIM(Table1[[#This Row],[Budget Code]])=0,"",TRIM(Table1[[#This Row],[Budget Code]]))</f>
        <v/>
      </c>
      <c r="AU615" s="46" t="str">
        <f>IF(Table1[[#This Row],[Line Description]]&lt;&gt;"",Table1[[#This Row],[Line Description]],"")</f>
        <v/>
      </c>
      <c r="AV615" s="46" t="str">
        <f>IF(Table1[[#This Row],[Cur_Amount Debit]]&gt;0,ROUND(Table1[[#This Row],[Cur_Amount Debit]],2),"")</f>
        <v/>
      </c>
      <c r="AW615" s="46" t="str">
        <f>IF(Table1[[#This Row],[Cur_Amount Credit]]&gt;0,ROUND(Table1[[#This Row],[Cur_Amount Credit]],2),"")</f>
        <v/>
      </c>
      <c r="AX615" s="46" t="str">
        <f>LEFT(Table1[[#This Row],[Cur]],3)</f>
        <v/>
      </c>
      <c r="AY615" s="59"/>
      <c r="AZ615" s="46"/>
      <c r="BA615" s="46" t="str">
        <f>IF(Table1[[#This Row],[Cur]]&lt;&gt;"",IF(Table1[[#This Row],[Cur]]="USD","",ExchangeRate),"")</f>
        <v/>
      </c>
      <c r="BB615" s="46" t="str">
        <f>IF(Table1[[#This Row],[Grant]]&lt;&gt;"",VLOOKUP(Table1[[#This Row],[Grant]],Grants!B:D,3),"")</f>
        <v/>
      </c>
      <c r="BC615" s="46" t="str">
        <f>TRIM(Table1[[#This Row],[Vendor ID]])</f>
        <v/>
      </c>
      <c r="BD615">
        <f>IF(Table1[[#This Row],[Reference Number]]=Q614,BD614,BD614+1)</f>
        <v>0</v>
      </c>
    </row>
    <row r="616" spans="1:56" ht="11.25" customHeight="1" x14ac:dyDescent="0.25">
      <c r="A616" s="1"/>
      <c r="B616" s="88" t="str">
        <f>IF(Table1[[#This Row],[Posting Date]]&lt;&gt;"",IF(Table1[[#This Row],[Reference Number]]=Q615,B615+1,1),"")</f>
        <v/>
      </c>
      <c r="C616" s="61"/>
      <c r="D616" s="61"/>
      <c r="E616" s="138"/>
      <c r="F616" s="141" t="str">
        <f>IFERROR(IF(VLOOKUP(Table1[[#This Row],[Budget Code Description]],Dimentions!$X$6:$AC$139,2,FALSE)="","",VLOOKUP(Table1[[#This Row],[Budget Code Description]],Dimentions!$X$6:$AC$139,2,FALSE)),"")</f>
        <v/>
      </c>
      <c r="G616" s="141"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1" t="str">
        <f>IFERROR(VLOOKUP(Table1[[#This Row],[Budget Code Description]],Table6[#All],8,FALSE),"")</f>
        <v/>
      </c>
      <c r="L616" s="63"/>
      <c r="M616" s="65" t="str">
        <f>IFERROR(VLOOKUP(Table1[[#This Row],[Staff ID]],Table2[],2,FALSE),"")</f>
        <v/>
      </c>
      <c r="N616" s="209" t="str">
        <f>IFERROR(IF(VLOOKUP(Table1[[#This Row],[Budget Code Description]],Dimentions!$X$6:$AC$134,4,FALSE)="","",VLOOKUP(Table1[[#This Row],[Budget Code Description]],Dimentions!$X$6:$AC$134,4,FALSE)),"")</f>
        <v/>
      </c>
      <c r="O616" s="65" t="str">
        <f>IFERROR(VLOOKUP(Table1[[#This Row],[Vendor ID]],Table549[],2,FALSE),"")</f>
        <v/>
      </c>
      <c r="P616" s="63"/>
      <c r="Q616" s="141" t="str">
        <f>IF(Table1[[#This Row],[Posting Date]]&lt;&gt;"",$D$9,"")</f>
        <v/>
      </c>
      <c r="R616" s="157" t="str">
        <f>IF(Table1[[#This Row],[Posting Date]]&lt;&gt;"",$D$10,"")</f>
        <v/>
      </c>
      <c r="S616" s="66"/>
      <c r="T616" s="63"/>
      <c r="U616" s="67"/>
      <c r="V616" s="67"/>
      <c r="W616" s="67" t="str">
        <f t="shared" si="13"/>
        <v/>
      </c>
      <c r="X616" s="159" t="str">
        <f>IF(E616="","",(IF(Table1[[#This Row],[Cur]]="USD",Table1[[#This Row],[Cur_Amount Debit]],Table1[[#This Row],[Cur_Amount Debit]]/Table1[[#This Row],[Exchange Rate]])))</f>
        <v/>
      </c>
      <c r="Y616" s="159" t="str">
        <f>IF(E616="","",(IF(Table1[[#This Row],[Cur]]="USD",Table1[[#This Row],[Cur_Amount Credit]],Table1[[#This Row],[Cur_Amount Credit]]/ExchangeRate)))</f>
        <v/>
      </c>
      <c r="Z616" s="201" t="str">
        <f>IF(E616="","",(Table1[[#This Row],[Debit USD]]-Table1[[#This Row],[Credit USD]]))</f>
        <v/>
      </c>
      <c r="AA616" s="226"/>
      <c r="AB616" s="255"/>
      <c r="AC616" s="1"/>
      <c r="AD616" s="15"/>
      <c r="AE616" s="15" t="str">
        <f>IF(AND(OR(Table1[[#This Row],[Account]]="15030",Table1[[#This Row],[Account]]="15035",Table1[[#This Row],[Account]]="20150"),Table1[[#This Row],[Vendor ID]]=""),1,"")</f>
        <v/>
      </c>
      <c r="AF616" s="15"/>
      <c r="AG616" s="15"/>
      <c r="AH616" s="15"/>
      <c r="AI616" s="46" t="str">
        <f>IF(Table1[[#This Row],[Posting Date]]&lt;&gt;"","GJ-"&amp;CountryID,"")</f>
        <v/>
      </c>
      <c r="AJ616" s="59" t="str">
        <f>IF(Table1[[#This Row],[Posting Date]]&lt;&gt;"",Table1[[#This Row],[Posting Date]],"")</f>
        <v/>
      </c>
      <c r="AK616" s="46"/>
      <c r="AL616" s="46" t="str">
        <f>IF(Table1[[#This Row],[Description]]&lt;&gt;"",Table1[[#This Row],[Description]],"")</f>
        <v/>
      </c>
      <c r="AM616" s="46" t="str">
        <f>IF(Table1[[#This Row],[Posting Date]]&lt;&gt;"",Table1[[#This Row],[Reference Number]],"")</f>
        <v/>
      </c>
      <c r="AN616" s="46" t="str">
        <f>TRIM(Table1[[#This Row],[Line '#]])</f>
        <v/>
      </c>
      <c r="AO616" s="46" t="str">
        <f>TRIM(Table1[[#This Row],[Account]])</f>
        <v/>
      </c>
      <c r="AP616" s="46" t="str">
        <f>IF(Table1[[#This Row],[Posting Date]]&lt;&gt;"",$D$5,"")</f>
        <v/>
      </c>
      <c r="AQ616" s="46" t="str">
        <f>TRIM(Table1[[#This Row],[Departments-Prgrams]])</f>
        <v/>
      </c>
      <c r="AR616" s="46" t="str">
        <f>TRIM(Table1[[#This Row],[Grant]])</f>
        <v/>
      </c>
      <c r="AS616" s="46" t="str">
        <f>TRIM(Table1[[#This Row],[Staff ID]])</f>
        <v/>
      </c>
      <c r="AT616" s="46" t="str">
        <f>IF(TRIM(Table1[[#This Row],[Budget Code]])=0,"",TRIM(Table1[[#This Row],[Budget Code]]))</f>
        <v/>
      </c>
      <c r="AU616" s="46" t="str">
        <f>IF(Table1[[#This Row],[Line Description]]&lt;&gt;"",Table1[[#This Row],[Line Description]],"")</f>
        <v/>
      </c>
      <c r="AV616" s="46" t="str">
        <f>IF(Table1[[#This Row],[Cur_Amount Debit]]&gt;0,ROUND(Table1[[#This Row],[Cur_Amount Debit]],2),"")</f>
        <v/>
      </c>
      <c r="AW616" s="46" t="str">
        <f>IF(Table1[[#This Row],[Cur_Amount Credit]]&gt;0,ROUND(Table1[[#This Row],[Cur_Amount Credit]],2),"")</f>
        <v/>
      </c>
      <c r="AX616" s="46" t="str">
        <f>LEFT(Table1[[#This Row],[Cur]],3)</f>
        <v/>
      </c>
      <c r="AY616" s="59"/>
      <c r="AZ616" s="46"/>
      <c r="BA616" s="46" t="str">
        <f>IF(Table1[[#This Row],[Cur]]&lt;&gt;"",IF(Table1[[#This Row],[Cur]]="USD","",ExchangeRate),"")</f>
        <v/>
      </c>
      <c r="BB616" s="46" t="str">
        <f>IF(Table1[[#This Row],[Grant]]&lt;&gt;"",VLOOKUP(Table1[[#This Row],[Grant]],Grants!B:D,3),"")</f>
        <v/>
      </c>
      <c r="BC616" s="46" t="str">
        <f>TRIM(Table1[[#This Row],[Vendor ID]])</f>
        <v/>
      </c>
      <c r="BD616">
        <f>IF(Table1[[#This Row],[Reference Number]]=Q615,BD615,BD615+1)</f>
        <v>0</v>
      </c>
    </row>
    <row r="617" spans="1:56" ht="11.25" customHeight="1" x14ac:dyDescent="0.25">
      <c r="A617" s="1"/>
      <c r="B617" s="88" t="str">
        <f>IF(Table1[[#This Row],[Posting Date]]&lt;&gt;"",IF(Table1[[#This Row],[Reference Number]]=Q616,B616+1,1),"")</f>
        <v/>
      </c>
      <c r="C617" s="61"/>
      <c r="D617" s="61"/>
      <c r="E617" s="138"/>
      <c r="F617" s="141" t="str">
        <f>IFERROR(IF(VLOOKUP(Table1[[#This Row],[Budget Code Description]],Dimentions!$X$6:$AC$139,2,FALSE)="","",VLOOKUP(Table1[[#This Row],[Budget Code Description]],Dimentions!$X$6:$AC$139,2,FALSE)),"")</f>
        <v/>
      </c>
      <c r="G617" s="141"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1" t="str">
        <f>IFERROR(VLOOKUP(Table1[[#This Row],[Budget Code Description]],Table6[#All],8,FALSE),"")</f>
        <v/>
      </c>
      <c r="L617" s="63"/>
      <c r="M617" s="65" t="str">
        <f>IFERROR(VLOOKUP(Table1[[#This Row],[Staff ID]],Table2[],2,FALSE),"")</f>
        <v/>
      </c>
      <c r="N617" s="209" t="str">
        <f>IFERROR(IF(VLOOKUP(Table1[[#This Row],[Budget Code Description]],Dimentions!$X$6:$AC$134,4,FALSE)="","",VLOOKUP(Table1[[#This Row],[Budget Code Description]],Dimentions!$X$6:$AC$134,4,FALSE)),"")</f>
        <v/>
      </c>
      <c r="O617" s="65" t="str">
        <f>IFERROR(VLOOKUP(Table1[[#This Row],[Vendor ID]],Table549[],2,FALSE),"")</f>
        <v/>
      </c>
      <c r="P617" s="63"/>
      <c r="Q617" s="141" t="str">
        <f>IF(Table1[[#This Row],[Posting Date]]&lt;&gt;"",$D$9,"")</f>
        <v/>
      </c>
      <c r="R617" s="157" t="str">
        <f>IF(Table1[[#This Row],[Posting Date]]&lt;&gt;"",$D$10,"")</f>
        <v/>
      </c>
      <c r="S617" s="66"/>
      <c r="T617" s="63"/>
      <c r="U617" s="67"/>
      <c r="V617" s="67"/>
      <c r="W617" s="67" t="str">
        <f t="shared" si="13"/>
        <v/>
      </c>
      <c r="X617" s="159" t="str">
        <f>IF(E617="","",(IF(Table1[[#This Row],[Cur]]="USD",Table1[[#This Row],[Cur_Amount Debit]],Table1[[#This Row],[Cur_Amount Debit]]/Table1[[#This Row],[Exchange Rate]])))</f>
        <v/>
      </c>
      <c r="Y617" s="159" t="str">
        <f>IF(E617="","",(IF(Table1[[#This Row],[Cur]]="USD",Table1[[#This Row],[Cur_Amount Credit]],Table1[[#This Row],[Cur_Amount Credit]]/ExchangeRate)))</f>
        <v/>
      </c>
      <c r="Z617" s="201" t="str">
        <f>IF(E617="","",(Table1[[#This Row],[Debit USD]]-Table1[[#This Row],[Credit USD]]))</f>
        <v/>
      </c>
      <c r="AA617" s="226"/>
      <c r="AB617" s="255"/>
      <c r="AC617" s="1"/>
      <c r="AD617" s="15"/>
      <c r="AE617" s="15" t="str">
        <f>IF(AND(OR(Table1[[#This Row],[Account]]="15030",Table1[[#This Row],[Account]]="15035",Table1[[#This Row],[Account]]="20150"),Table1[[#This Row],[Vendor ID]]=""),1,"")</f>
        <v/>
      </c>
      <c r="AF617" s="15"/>
      <c r="AG617" s="15"/>
      <c r="AH617" s="15"/>
      <c r="AI617" s="46" t="str">
        <f>IF(Table1[[#This Row],[Posting Date]]&lt;&gt;"","GJ-"&amp;CountryID,"")</f>
        <v/>
      </c>
      <c r="AJ617" s="59" t="str">
        <f>IF(Table1[[#This Row],[Posting Date]]&lt;&gt;"",Table1[[#This Row],[Posting Date]],"")</f>
        <v/>
      </c>
      <c r="AK617" s="46"/>
      <c r="AL617" s="46" t="str">
        <f>IF(Table1[[#This Row],[Description]]&lt;&gt;"",Table1[[#This Row],[Description]],"")</f>
        <v/>
      </c>
      <c r="AM617" s="46" t="str">
        <f>IF(Table1[[#This Row],[Posting Date]]&lt;&gt;"",Table1[[#This Row],[Reference Number]],"")</f>
        <v/>
      </c>
      <c r="AN617" s="46" t="str">
        <f>TRIM(Table1[[#This Row],[Line '#]])</f>
        <v/>
      </c>
      <c r="AO617" s="46" t="str">
        <f>TRIM(Table1[[#This Row],[Account]])</f>
        <v/>
      </c>
      <c r="AP617" s="46" t="str">
        <f>IF(Table1[[#This Row],[Posting Date]]&lt;&gt;"",$D$5,"")</f>
        <v/>
      </c>
      <c r="AQ617" s="46" t="str">
        <f>TRIM(Table1[[#This Row],[Departments-Prgrams]])</f>
        <v/>
      </c>
      <c r="AR617" s="46" t="str">
        <f>TRIM(Table1[[#This Row],[Grant]])</f>
        <v/>
      </c>
      <c r="AS617" s="46" t="str">
        <f>TRIM(Table1[[#This Row],[Staff ID]])</f>
        <v/>
      </c>
      <c r="AT617" s="46" t="str">
        <f>IF(TRIM(Table1[[#This Row],[Budget Code]])=0,"",TRIM(Table1[[#This Row],[Budget Code]]))</f>
        <v/>
      </c>
      <c r="AU617" s="46" t="str">
        <f>IF(Table1[[#This Row],[Line Description]]&lt;&gt;"",Table1[[#This Row],[Line Description]],"")</f>
        <v/>
      </c>
      <c r="AV617" s="46" t="str">
        <f>IF(Table1[[#This Row],[Cur_Amount Debit]]&gt;0,ROUND(Table1[[#This Row],[Cur_Amount Debit]],2),"")</f>
        <v/>
      </c>
      <c r="AW617" s="46" t="str">
        <f>IF(Table1[[#This Row],[Cur_Amount Credit]]&gt;0,ROUND(Table1[[#This Row],[Cur_Amount Credit]],2),"")</f>
        <v/>
      </c>
      <c r="AX617" s="46" t="str">
        <f>LEFT(Table1[[#This Row],[Cur]],3)</f>
        <v/>
      </c>
      <c r="AY617" s="59"/>
      <c r="AZ617" s="46"/>
      <c r="BA617" s="46" t="str">
        <f>IF(Table1[[#This Row],[Cur]]&lt;&gt;"",IF(Table1[[#This Row],[Cur]]="USD","",ExchangeRate),"")</f>
        <v/>
      </c>
      <c r="BB617" s="46" t="str">
        <f>IF(Table1[[#This Row],[Grant]]&lt;&gt;"",VLOOKUP(Table1[[#This Row],[Grant]],Grants!B:D,3),"")</f>
        <v/>
      </c>
      <c r="BC617" s="46" t="str">
        <f>TRIM(Table1[[#This Row],[Vendor ID]])</f>
        <v/>
      </c>
      <c r="BD617">
        <f>IF(Table1[[#This Row],[Reference Number]]=Q616,BD616,BD616+1)</f>
        <v>0</v>
      </c>
    </row>
    <row r="618" spans="1:56" ht="11.25" customHeight="1" x14ac:dyDescent="0.25">
      <c r="A618" s="1"/>
      <c r="B618" s="88" t="str">
        <f>IF(Table1[[#This Row],[Posting Date]]&lt;&gt;"",IF(Table1[[#This Row],[Reference Number]]=Q617,B617+1,1),"")</f>
        <v/>
      </c>
      <c r="C618" s="61"/>
      <c r="D618" s="61"/>
      <c r="E618" s="138"/>
      <c r="F618" s="141" t="str">
        <f>IFERROR(IF(VLOOKUP(Table1[[#This Row],[Budget Code Description]],Dimentions!$X$6:$AC$139,2,FALSE)="","",VLOOKUP(Table1[[#This Row],[Budget Code Description]],Dimentions!$X$6:$AC$139,2,FALSE)),"")</f>
        <v/>
      </c>
      <c r="G618" s="141"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1" t="str">
        <f>IFERROR(VLOOKUP(Table1[[#This Row],[Budget Code Description]],Table6[#All],8,FALSE),"")</f>
        <v/>
      </c>
      <c r="L618" s="63"/>
      <c r="M618" s="65" t="str">
        <f>IFERROR(VLOOKUP(Table1[[#This Row],[Staff ID]],Table2[],2,FALSE),"")</f>
        <v/>
      </c>
      <c r="N618" s="209" t="str">
        <f>IFERROR(IF(VLOOKUP(Table1[[#This Row],[Budget Code Description]],Dimentions!$X$6:$AC$134,4,FALSE)="","",VLOOKUP(Table1[[#This Row],[Budget Code Description]],Dimentions!$X$6:$AC$134,4,FALSE)),"")</f>
        <v/>
      </c>
      <c r="O618" s="65" t="str">
        <f>IFERROR(VLOOKUP(Table1[[#This Row],[Vendor ID]],Table549[],2,FALSE),"")</f>
        <v/>
      </c>
      <c r="P618" s="63"/>
      <c r="Q618" s="141" t="str">
        <f>IF(Table1[[#This Row],[Posting Date]]&lt;&gt;"",$D$9,"")</f>
        <v/>
      </c>
      <c r="R618" s="157" t="str">
        <f>IF(Table1[[#This Row],[Posting Date]]&lt;&gt;"",$D$10,"")</f>
        <v/>
      </c>
      <c r="S618" s="66"/>
      <c r="T618" s="63"/>
      <c r="U618" s="67"/>
      <c r="V618" s="67"/>
      <c r="W618" s="67" t="str">
        <f t="shared" si="13"/>
        <v/>
      </c>
      <c r="X618" s="159" t="str">
        <f>IF(E618="","",(IF(Table1[[#This Row],[Cur]]="USD",Table1[[#This Row],[Cur_Amount Debit]],Table1[[#This Row],[Cur_Amount Debit]]/Table1[[#This Row],[Exchange Rate]])))</f>
        <v/>
      </c>
      <c r="Y618" s="159" t="str">
        <f>IF(E618="","",(IF(Table1[[#This Row],[Cur]]="USD",Table1[[#This Row],[Cur_Amount Credit]],Table1[[#This Row],[Cur_Amount Credit]]/ExchangeRate)))</f>
        <v/>
      </c>
      <c r="Z618" s="201" t="str">
        <f>IF(E618="","",(Table1[[#This Row],[Debit USD]]-Table1[[#This Row],[Credit USD]]))</f>
        <v/>
      </c>
      <c r="AA618" s="226"/>
      <c r="AB618" s="255"/>
      <c r="AC618" s="1"/>
      <c r="AD618" s="15"/>
      <c r="AE618" s="15" t="str">
        <f>IF(AND(OR(Table1[[#This Row],[Account]]="15030",Table1[[#This Row],[Account]]="15035",Table1[[#This Row],[Account]]="20150"),Table1[[#This Row],[Vendor ID]]=""),1,"")</f>
        <v/>
      </c>
      <c r="AF618" s="15"/>
      <c r="AG618" s="15"/>
      <c r="AH618" s="15"/>
      <c r="AI618" s="46" t="str">
        <f>IF(Table1[[#This Row],[Posting Date]]&lt;&gt;"","GJ-"&amp;CountryID,"")</f>
        <v/>
      </c>
      <c r="AJ618" s="59" t="str">
        <f>IF(Table1[[#This Row],[Posting Date]]&lt;&gt;"",Table1[[#This Row],[Posting Date]],"")</f>
        <v/>
      </c>
      <c r="AK618" s="46"/>
      <c r="AL618" s="46" t="str">
        <f>IF(Table1[[#This Row],[Description]]&lt;&gt;"",Table1[[#This Row],[Description]],"")</f>
        <v/>
      </c>
      <c r="AM618" s="46" t="str">
        <f>IF(Table1[[#This Row],[Posting Date]]&lt;&gt;"",Table1[[#This Row],[Reference Number]],"")</f>
        <v/>
      </c>
      <c r="AN618" s="46" t="str">
        <f>TRIM(Table1[[#This Row],[Line '#]])</f>
        <v/>
      </c>
      <c r="AO618" s="46" t="str">
        <f>TRIM(Table1[[#This Row],[Account]])</f>
        <v/>
      </c>
      <c r="AP618" s="46" t="str">
        <f>IF(Table1[[#This Row],[Posting Date]]&lt;&gt;"",$D$5,"")</f>
        <v/>
      </c>
      <c r="AQ618" s="46" t="str">
        <f>TRIM(Table1[[#This Row],[Departments-Prgrams]])</f>
        <v/>
      </c>
      <c r="AR618" s="46" t="str">
        <f>TRIM(Table1[[#This Row],[Grant]])</f>
        <v/>
      </c>
      <c r="AS618" s="46" t="str">
        <f>TRIM(Table1[[#This Row],[Staff ID]])</f>
        <v/>
      </c>
      <c r="AT618" s="46" t="str">
        <f>IF(TRIM(Table1[[#This Row],[Budget Code]])=0,"",TRIM(Table1[[#This Row],[Budget Code]]))</f>
        <v/>
      </c>
      <c r="AU618" s="46" t="str">
        <f>IF(Table1[[#This Row],[Line Description]]&lt;&gt;"",Table1[[#This Row],[Line Description]],"")</f>
        <v/>
      </c>
      <c r="AV618" s="46" t="str">
        <f>IF(Table1[[#This Row],[Cur_Amount Debit]]&gt;0,ROUND(Table1[[#This Row],[Cur_Amount Debit]],2),"")</f>
        <v/>
      </c>
      <c r="AW618" s="46" t="str">
        <f>IF(Table1[[#This Row],[Cur_Amount Credit]]&gt;0,ROUND(Table1[[#This Row],[Cur_Amount Credit]],2),"")</f>
        <v/>
      </c>
      <c r="AX618" s="46" t="str">
        <f>LEFT(Table1[[#This Row],[Cur]],3)</f>
        <v/>
      </c>
      <c r="AY618" s="59"/>
      <c r="AZ618" s="46"/>
      <c r="BA618" s="46" t="str">
        <f>IF(Table1[[#This Row],[Cur]]&lt;&gt;"",IF(Table1[[#This Row],[Cur]]="USD","",ExchangeRate),"")</f>
        <v/>
      </c>
      <c r="BB618" s="46" t="str">
        <f>IF(Table1[[#This Row],[Grant]]&lt;&gt;"",VLOOKUP(Table1[[#This Row],[Grant]],Grants!B:D,3),"")</f>
        <v/>
      </c>
      <c r="BC618" s="46" t="str">
        <f>TRIM(Table1[[#This Row],[Vendor ID]])</f>
        <v/>
      </c>
      <c r="BD618">
        <f>IF(Table1[[#This Row],[Reference Number]]=Q617,BD617,BD617+1)</f>
        <v>0</v>
      </c>
    </row>
    <row r="619" spans="1:56" ht="11.25" customHeight="1" x14ac:dyDescent="0.25">
      <c r="A619" s="1"/>
      <c r="B619" s="88" t="str">
        <f>IF(Table1[[#This Row],[Posting Date]]&lt;&gt;"",IF(Table1[[#This Row],[Reference Number]]=Q618,B618+1,1),"")</f>
        <v/>
      </c>
      <c r="C619" s="61"/>
      <c r="D619" s="61"/>
      <c r="E619" s="138"/>
      <c r="F619" s="141" t="str">
        <f>IFERROR(IF(VLOOKUP(Table1[[#This Row],[Budget Code Description]],Dimentions!$X$6:$AC$139,2,FALSE)="","",VLOOKUP(Table1[[#This Row],[Budget Code Description]],Dimentions!$X$6:$AC$139,2,FALSE)),"")</f>
        <v/>
      </c>
      <c r="G619" s="141"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1" t="str">
        <f>IFERROR(VLOOKUP(Table1[[#This Row],[Budget Code Description]],Table6[#All],8,FALSE),"")</f>
        <v/>
      </c>
      <c r="L619" s="63"/>
      <c r="M619" s="65" t="str">
        <f>IFERROR(VLOOKUP(Table1[[#This Row],[Staff ID]],Table2[],2,FALSE),"")</f>
        <v/>
      </c>
      <c r="N619" s="209" t="str">
        <f>IFERROR(IF(VLOOKUP(Table1[[#This Row],[Budget Code Description]],Dimentions!$X$6:$AC$134,4,FALSE)="","",VLOOKUP(Table1[[#This Row],[Budget Code Description]],Dimentions!$X$6:$AC$134,4,FALSE)),"")</f>
        <v/>
      </c>
      <c r="O619" s="65" t="str">
        <f>IFERROR(VLOOKUP(Table1[[#This Row],[Vendor ID]],Table549[],2,FALSE),"")</f>
        <v/>
      </c>
      <c r="P619" s="63"/>
      <c r="Q619" s="141" t="str">
        <f>IF(Table1[[#This Row],[Posting Date]]&lt;&gt;"",$D$9,"")</f>
        <v/>
      </c>
      <c r="R619" s="157" t="str">
        <f>IF(Table1[[#This Row],[Posting Date]]&lt;&gt;"",$D$10,"")</f>
        <v/>
      </c>
      <c r="S619" s="66"/>
      <c r="T619" s="63"/>
      <c r="U619" s="67"/>
      <c r="V619" s="67"/>
      <c r="W619" s="67" t="str">
        <f t="shared" si="13"/>
        <v/>
      </c>
      <c r="X619" s="159" t="str">
        <f>IF(E619="","",(IF(Table1[[#This Row],[Cur]]="USD",Table1[[#This Row],[Cur_Amount Debit]],Table1[[#This Row],[Cur_Amount Debit]]/Table1[[#This Row],[Exchange Rate]])))</f>
        <v/>
      </c>
      <c r="Y619" s="159" t="str">
        <f>IF(E619="","",(IF(Table1[[#This Row],[Cur]]="USD",Table1[[#This Row],[Cur_Amount Credit]],Table1[[#This Row],[Cur_Amount Credit]]/ExchangeRate)))</f>
        <v/>
      </c>
      <c r="Z619" s="201" t="str">
        <f>IF(E619="","",(Table1[[#This Row],[Debit USD]]-Table1[[#This Row],[Credit USD]]))</f>
        <v/>
      </c>
      <c r="AA619" s="226"/>
      <c r="AB619" s="255"/>
      <c r="AC619" s="1"/>
      <c r="AD619" s="15"/>
      <c r="AE619" s="15" t="str">
        <f>IF(AND(OR(Table1[[#This Row],[Account]]="15030",Table1[[#This Row],[Account]]="15035",Table1[[#This Row],[Account]]="20150"),Table1[[#This Row],[Vendor ID]]=""),1,"")</f>
        <v/>
      </c>
      <c r="AF619" s="15"/>
      <c r="AG619" s="15"/>
      <c r="AH619" s="15"/>
      <c r="AI619" s="46" t="str">
        <f>IF(Table1[[#This Row],[Posting Date]]&lt;&gt;"","GJ-"&amp;CountryID,"")</f>
        <v/>
      </c>
      <c r="AJ619" s="59" t="str">
        <f>IF(Table1[[#This Row],[Posting Date]]&lt;&gt;"",Table1[[#This Row],[Posting Date]],"")</f>
        <v/>
      </c>
      <c r="AK619" s="46"/>
      <c r="AL619" s="46" t="str">
        <f>IF(Table1[[#This Row],[Description]]&lt;&gt;"",Table1[[#This Row],[Description]],"")</f>
        <v/>
      </c>
      <c r="AM619" s="46" t="str">
        <f>IF(Table1[[#This Row],[Posting Date]]&lt;&gt;"",Table1[[#This Row],[Reference Number]],"")</f>
        <v/>
      </c>
      <c r="AN619" s="46" t="str">
        <f>TRIM(Table1[[#This Row],[Line '#]])</f>
        <v/>
      </c>
      <c r="AO619" s="46" t="str">
        <f>TRIM(Table1[[#This Row],[Account]])</f>
        <v/>
      </c>
      <c r="AP619" s="46" t="str">
        <f>IF(Table1[[#This Row],[Posting Date]]&lt;&gt;"",$D$5,"")</f>
        <v/>
      </c>
      <c r="AQ619" s="46" t="str">
        <f>TRIM(Table1[[#This Row],[Departments-Prgrams]])</f>
        <v/>
      </c>
      <c r="AR619" s="46" t="str">
        <f>TRIM(Table1[[#This Row],[Grant]])</f>
        <v/>
      </c>
      <c r="AS619" s="46" t="str">
        <f>TRIM(Table1[[#This Row],[Staff ID]])</f>
        <v/>
      </c>
      <c r="AT619" s="46" t="str">
        <f>IF(TRIM(Table1[[#This Row],[Budget Code]])=0,"",TRIM(Table1[[#This Row],[Budget Code]]))</f>
        <v/>
      </c>
      <c r="AU619" s="46" t="str">
        <f>IF(Table1[[#This Row],[Line Description]]&lt;&gt;"",Table1[[#This Row],[Line Description]],"")</f>
        <v/>
      </c>
      <c r="AV619" s="46" t="str">
        <f>IF(Table1[[#This Row],[Cur_Amount Debit]]&gt;0,ROUND(Table1[[#This Row],[Cur_Amount Debit]],2),"")</f>
        <v/>
      </c>
      <c r="AW619" s="46" t="str">
        <f>IF(Table1[[#This Row],[Cur_Amount Credit]]&gt;0,ROUND(Table1[[#This Row],[Cur_Amount Credit]],2),"")</f>
        <v/>
      </c>
      <c r="AX619" s="46" t="str">
        <f>LEFT(Table1[[#This Row],[Cur]],3)</f>
        <v/>
      </c>
      <c r="AY619" s="59"/>
      <c r="AZ619" s="46"/>
      <c r="BA619" s="46" t="str">
        <f>IF(Table1[[#This Row],[Cur]]&lt;&gt;"",IF(Table1[[#This Row],[Cur]]="USD","",ExchangeRate),"")</f>
        <v/>
      </c>
      <c r="BB619" s="46" t="str">
        <f>IF(Table1[[#This Row],[Grant]]&lt;&gt;"",VLOOKUP(Table1[[#This Row],[Grant]],Grants!B:D,3),"")</f>
        <v/>
      </c>
      <c r="BC619" s="46" t="str">
        <f>TRIM(Table1[[#This Row],[Vendor ID]])</f>
        <v/>
      </c>
      <c r="BD619">
        <f>IF(Table1[[#This Row],[Reference Number]]=Q618,BD618,BD618+1)</f>
        <v>0</v>
      </c>
    </row>
    <row r="620" spans="1:56" ht="11.25" customHeight="1" x14ac:dyDescent="0.25">
      <c r="A620" s="1"/>
      <c r="B620" s="88" t="str">
        <f>IF(Table1[[#This Row],[Posting Date]]&lt;&gt;"",IF(Table1[[#This Row],[Reference Number]]=Q619,B619+1,1),"")</f>
        <v/>
      </c>
      <c r="C620" s="61"/>
      <c r="D620" s="61"/>
      <c r="E620" s="138"/>
      <c r="F620" s="141" t="str">
        <f>IFERROR(IF(VLOOKUP(Table1[[#This Row],[Budget Code Description]],Dimentions!$X$6:$AC$139,2,FALSE)="","",VLOOKUP(Table1[[#This Row],[Budget Code Description]],Dimentions!$X$6:$AC$139,2,FALSE)),"")</f>
        <v/>
      </c>
      <c r="G620" s="141"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1" t="str">
        <f>IFERROR(VLOOKUP(Table1[[#This Row],[Budget Code Description]],Table6[#All],8,FALSE),"")</f>
        <v/>
      </c>
      <c r="L620" s="63"/>
      <c r="M620" s="65" t="str">
        <f>IFERROR(VLOOKUP(Table1[[#This Row],[Staff ID]],Table2[],2,FALSE),"")</f>
        <v/>
      </c>
      <c r="N620" s="209" t="str">
        <f>IFERROR(IF(VLOOKUP(Table1[[#This Row],[Budget Code Description]],Dimentions!$X$6:$AC$134,4,FALSE)="","",VLOOKUP(Table1[[#This Row],[Budget Code Description]],Dimentions!$X$6:$AC$134,4,FALSE)),"")</f>
        <v/>
      </c>
      <c r="O620" s="65" t="str">
        <f>IFERROR(VLOOKUP(Table1[[#This Row],[Vendor ID]],Table549[],2,FALSE),"")</f>
        <v/>
      </c>
      <c r="P620" s="63"/>
      <c r="Q620" s="141" t="str">
        <f>IF(Table1[[#This Row],[Posting Date]]&lt;&gt;"",$D$9,"")</f>
        <v/>
      </c>
      <c r="R620" s="157" t="str">
        <f>IF(Table1[[#This Row],[Posting Date]]&lt;&gt;"",$D$10,"")</f>
        <v/>
      </c>
      <c r="S620" s="66"/>
      <c r="T620" s="63"/>
      <c r="U620" s="67"/>
      <c r="V620" s="67"/>
      <c r="W620" s="67" t="str">
        <f t="shared" si="13"/>
        <v/>
      </c>
      <c r="X620" s="159" t="str">
        <f>IF(E620="","",(IF(Table1[[#This Row],[Cur]]="USD",Table1[[#This Row],[Cur_Amount Debit]],Table1[[#This Row],[Cur_Amount Debit]]/Table1[[#This Row],[Exchange Rate]])))</f>
        <v/>
      </c>
      <c r="Y620" s="159" t="str">
        <f>IF(E620="","",(IF(Table1[[#This Row],[Cur]]="USD",Table1[[#This Row],[Cur_Amount Credit]],Table1[[#This Row],[Cur_Amount Credit]]/ExchangeRate)))</f>
        <v/>
      </c>
      <c r="Z620" s="201" t="str">
        <f>IF(E620="","",(Table1[[#This Row],[Debit USD]]-Table1[[#This Row],[Credit USD]]))</f>
        <v/>
      </c>
      <c r="AA620" s="226"/>
      <c r="AB620" s="255"/>
      <c r="AC620" s="1"/>
      <c r="AD620" s="15"/>
      <c r="AE620" s="15" t="str">
        <f>IF(AND(OR(Table1[[#This Row],[Account]]="15030",Table1[[#This Row],[Account]]="15035",Table1[[#This Row],[Account]]="20150"),Table1[[#This Row],[Vendor ID]]=""),1,"")</f>
        <v/>
      </c>
      <c r="AF620" s="15"/>
      <c r="AG620" s="15"/>
      <c r="AH620" s="15"/>
      <c r="AI620" s="46" t="str">
        <f>IF(Table1[[#This Row],[Posting Date]]&lt;&gt;"","GJ-"&amp;CountryID,"")</f>
        <v/>
      </c>
      <c r="AJ620" s="59" t="str">
        <f>IF(Table1[[#This Row],[Posting Date]]&lt;&gt;"",Table1[[#This Row],[Posting Date]],"")</f>
        <v/>
      </c>
      <c r="AK620" s="46"/>
      <c r="AL620" s="46" t="str">
        <f>IF(Table1[[#This Row],[Description]]&lt;&gt;"",Table1[[#This Row],[Description]],"")</f>
        <v/>
      </c>
      <c r="AM620" s="46" t="str">
        <f>IF(Table1[[#This Row],[Posting Date]]&lt;&gt;"",Table1[[#This Row],[Reference Number]],"")</f>
        <v/>
      </c>
      <c r="AN620" s="46" t="str">
        <f>TRIM(Table1[[#This Row],[Line '#]])</f>
        <v/>
      </c>
      <c r="AO620" s="46" t="str">
        <f>TRIM(Table1[[#This Row],[Account]])</f>
        <v/>
      </c>
      <c r="AP620" s="46" t="str">
        <f>IF(Table1[[#This Row],[Posting Date]]&lt;&gt;"",$D$5,"")</f>
        <v/>
      </c>
      <c r="AQ620" s="46" t="str">
        <f>TRIM(Table1[[#This Row],[Departments-Prgrams]])</f>
        <v/>
      </c>
      <c r="AR620" s="46" t="str">
        <f>TRIM(Table1[[#This Row],[Grant]])</f>
        <v/>
      </c>
      <c r="AS620" s="46" t="str">
        <f>TRIM(Table1[[#This Row],[Staff ID]])</f>
        <v/>
      </c>
      <c r="AT620" s="46" t="str">
        <f>IF(TRIM(Table1[[#This Row],[Budget Code]])=0,"",TRIM(Table1[[#This Row],[Budget Code]]))</f>
        <v/>
      </c>
      <c r="AU620" s="46" t="str">
        <f>IF(Table1[[#This Row],[Line Description]]&lt;&gt;"",Table1[[#This Row],[Line Description]],"")</f>
        <v/>
      </c>
      <c r="AV620" s="46" t="str">
        <f>IF(Table1[[#This Row],[Cur_Amount Debit]]&gt;0,ROUND(Table1[[#This Row],[Cur_Amount Debit]],2),"")</f>
        <v/>
      </c>
      <c r="AW620" s="46" t="str">
        <f>IF(Table1[[#This Row],[Cur_Amount Credit]]&gt;0,ROUND(Table1[[#This Row],[Cur_Amount Credit]],2),"")</f>
        <v/>
      </c>
      <c r="AX620" s="46" t="str">
        <f>LEFT(Table1[[#This Row],[Cur]],3)</f>
        <v/>
      </c>
      <c r="AY620" s="59"/>
      <c r="AZ620" s="46"/>
      <c r="BA620" s="46" t="str">
        <f>IF(Table1[[#This Row],[Cur]]&lt;&gt;"",IF(Table1[[#This Row],[Cur]]="USD","",ExchangeRate),"")</f>
        <v/>
      </c>
      <c r="BB620" s="46" t="str">
        <f>IF(Table1[[#This Row],[Grant]]&lt;&gt;"",VLOOKUP(Table1[[#This Row],[Grant]],Grants!B:D,3),"")</f>
        <v/>
      </c>
      <c r="BC620" s="46" t="str">
        <f>TRIM(Table1[[#This Row],[Vendor ID]])</f>
        <v/>
      </c>
      <c r="BD620">
        <f>IF(Table1[[#This Row],[Reference Number]]=Q619,BD619,BD619+1)</f>
        <v>0</v>
      </c>
    </row>
    <row r="621" spans="1:56" ht="11.25" customHeight="1" x14ac:dyDescent="0.25">
      <c r="A621" s="1"/>
      <c r="B621" s="88" t="str">
        <f>IF(Table1[[#This Row],[Posting Date]]&lt;&gt;"",IF(Table1[[#This Row],[Reference Number]]=Q620,B620+1,1),"")</f>
        <v/>
      </c>
      <c r="C621" s="61"/>
      <c r="D621" s="61"/>
      <c r="E621" s="138"/>
      <c r="F621" s="141" t="str">
        <f>IFERROR(IF(VLOOKUP(Table1[[#This Row],[Budget Code Description]],Dimentions!$X$6:$AC$139,2,FALSE)="","",VLOOKUP(Table1[[#This Row],[Budget Code Description]],Dimentions!$X$6:$AC$139,2,FALSE)),"")</f>
        <v/>
      </c>
      <c r="G621" s="141"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1" t="str">
        <f>IFERROR(VLOOKUP(Table1[[#This Row],[Budget Code Description]],Table6[#All],8,FALSE),"")</f>
        <v/>
      </c>
      <c r="L621" s="63"/>
      <c r="M621" s="65" t="str">
        <f>IFERROR(VLOOKUP(Table1[[#This Row],[Staff ID]],Table2[],2,FALSE),"")</f>
        <v/>
      </c>
      <c r="N621" s="209" t="str">
        <f>IFERROR(IF(VLOOKUP(Table1[[#This Row],[Budget Code Description]],Dimentions!$X$6:$AC$134,4,FALSE)="","",VLOOKUP(Table1[[#This Row],[Budget Code Description]],Dimentions!$X$6:$AC$134,4,FALSE)),"")</f>
        <v/>
      </c>
      <c r="O621" s="65" t="str">
        <f>IFERROR(VLOOKUP(Table1[[#This Row],[Vendor ID]],Table549[],2,FALSE),"")</f>
        <v/>
      </c>
      <c r="P621" s="63"/>
      <c r="Q621" s="141" t="str">
        <f>IF(Table1[[#This Row],[Posting Date]]&lt;&gt;"",$D$9,"")</f>
        <v/>
      </c>
      <c r="R621" s="157" t="str">
        <f>IF(Table1[[#This Row],[Posting Date]]&lt;&gt;"",$D$10,"")</f>
        <v/>
      </c>
      <c r="S621" s="66"/>
      <c r="T621" s="63"/>
      <c r="U621" s="67"/>
      <c r="V621" s="67"/>
      <c r="W621" s="67" t="str">
        <f t="shared" si="13"/>
        <v/>
      </c>
      <c r="X621" s="159" t="str">
        <f>IF(E621="","",(IF(Table1[[#This Row],[Cur]]="USD",Table1[[#This Row],[Cur_Amount Debit]],Table1[[#This Row],[Cur_Amount Debit]]/Table1[[#This Row],[Exchange Rate]])))</f>
        <v/>
      </c>
      <c r="Y621" s="159" t="str">
        <f>IF(E621="","",(IF(Table1[[#This Row],[Cur]]="USD",Table1[[#This Row],[Cur_Amount Credit]],Table1[[#This Row],[Cur_Amount Credit]]/ExchangeRate)))</f>
        <v/>
      </c>
      <c r="Z621" s="201" t="str">
        <f>IF(E621="","",(Table1[[#This Row],[Debit USD]]-Table1[[#This Row],[Credit USD]]))</f>
        <v/>
      </c>
      <c r="AA621" s="226"/>
      <c r="AB621" s="255"/>
      <c r="AC621" s="1"/>
      <c r="AD621" s="15"/>
      <c r="AE621" s="15" t="str">
        <f>IF(AND(OR(Table1[[#This Row],[Account]]="15030",Table1[[#This Row],[Account]]="15035",Table1[[#This Row],[Account]]="20150"),Table1[[#This Row],[Vendor ID]]=""),1,"")</f>
        <v/>
      </c>
      <c r="AF621" s="15"/>
      <c r="AG621" s="15"/>
      <c r="AH621" s="15"/>
      <c r="AI621" s="46" t="str">
        <f>IF(Table1[[#This Row],[Posting Date]]&lt;&gt;"","GJ-"&amp;CountryID,"")</f>
        <v/>
      </c>
      <c r="AJ621" s="59" t="str">
        <f>IF(Table1[[#This Row],[Posting Date]]&lt;&gt;"",Table1[[#This Row],[Posting Date]],"")</f>
        <v/>
      </c>
      <c r="AK621" s="46"/>
      <c r="AL621" s="46" t="str">
        <f>IF(Table1[[#This Row],[Description]]&lt;&gt;"",Table1[[#This Row],[Description]],"")</f>
        <v/>
      </c>
      <c r="AM621" s="46" t="str">
        <f>IF(Table1[[#This Row],[Posting Date]]&lt;&gt;"",Table1[[#This Row],[Reference Number]],"")</f>
        <v/>
      </c>
      <c r="AN621" s="46" t="str">
        <f>TRIM(Table1[[#This Row],[Line '#]])</f>
        <v/>
      </c>
      <c r="AO621" s="46" t="str">
        <f>TRIM(Table1[[#This Row],[Account]])</f>
        <v/>
      </c>
      <c r="AP621" s="46" t="str">
        <f>IF(Table1[[#This Row],[Posting Date]]&lt;&gt;"",$D$5,"")</f>
        <v/>
      </c>
      <c r="AQ621" s="46" t="str">
        <f>TRIM(Table1[[#This Row],[Departments-Prgrams]])</f>
        <v/>
      </c>
      <c r="AR621" s="46" t="str">
        <f>TRIM(Table1[[#This Row],[Grant]])</f>
        <v/>
      </c>
      <c r="AS621" s="46" t="str">
        <f>TRIM(Table1[[#This Row],[Staff ID]])</f>
        <v/>
      </c>
      <c r="AT621" s="46" t="str">
        <f>IF(TRIM(Table1[[#This Row],[Budget Code]])=0,"",TRIM(Table1[[#This Row],[Budget Code]]))</f>
        <v/>
      </c>
      <c r="AU621" s="46" t="str">
        <f>IF(Table1[[#This Row],[Line Description]]&lt;&gt;"",Table1[[#This Row],[Line Description]],"")</f>
        <v/>
      </c>
      <c r="AV621" s="46" t="str">
        <f>IF(Table1[[#This Row],[Cur_Amount Debit]]&gt;0,ROUND(Table1[[#This Row],[Cur_Amount Debit]],2),"")</f>
        <v/>
      </c>
      <c r="AW621" s="46" t="str">
        <f>IF(Table1[[#This Row],[Cur_Amount Credit]]&gt;0,ROUND(Table1[[#This Row],[Cur_Amount Credit]],2),"")</f>
        <v/>
      </c>
      <c r="AX621" s="46" t="str">
        <f>LEFT(Table1[[#This Row],[Cur]],3)</f>
        <v/>
      </c>
      <c r="AY621" s="59"/>
      <c r="AZ621" s="46"/>
      <c r="BA621" s="46" t="str">
        <f>IF(Table1[[#This Row],[Cur]]&lt;&gt;"",IF(Table1[[#This Row],[Cur]]="USD","",ExchangeRate),"")</f>
        <v/>
      </c>
      <c r="BB621" s="46" t="str">
        <f>IF(Table1[[#This Row],[Grant]]&lt;&gt;"",VLOOKUP(Table1[[#This Row],[Grant]],Grants!B:D,3),"")</f>
        <v/>
      </c>
      <c r="BC621" s="46" t="str">
        <f>TRIM(Table1[[#This Row],[Vendor ID]])</f>
        <v/>
      </c>
      <c r="BD621">
        <f>IF(Table1[[#This Row],[Reference Number]]=Q620,BD620,BD620+1)</f>
        <v>0</v>
      </c>
    </row>
    <row r="622" spans="1:56" ht="11.25" customHeight="1" x14ac:dyDescent="0.25">
      <c r="A622" s="1"/>
      <c r="B622" s="88" t="str">
        <f>IF(Table1[[#This Row],[Posting Date]]&lt;&gt;"",IF(Table1[[#This Row],[Reference Number]]=Q621,B621+1,1),"")</f>
        <v/>
      </c>
      <c r="C622" s="61"/>
      <c r="D622" s="61"/>
      <c r="E622" s="138"/>
      <c r="F622" s="141" t="str">
        <f>IFERROR(IF(VLOOKUP(Table1[[#This Row],[Budget Code Description]],Dimentions!$X$6:$AC$139,2,FALSE)="","",VLOOKUP(Table1[[#This Row],[Budget Code Description]],Dimentions!$X$6:$AC$139,2,FALSE)),"")</f>
        <v/>
      </c>
      <c r="G622" s="141"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1" t="str">
        <f>IFERROR(VLOOKUP(Table1[[#This Row],[Budget Code Description]],Table6[#All],8,FALSE),"")</f>
        <v/>
      </c>
      <c r="L622" s="63"/>
      <c r="M622" s="65" t="str">
        <f>IFERROR(VLOOKUP(Table1[[#This Row],[Staff ID]],Table2[],2,FALSE),"")</f>
        <v/>
      </c>
      <c r="N622" s="209" t="str">
        <f>IFERROR(IF(VLOOKUP(Table1[[#This Row],[Budget Code Description]],Dimentions!$X$6:$AC$134,4,FALSE)="","",VLOOKUP(Table1[[#This Row],[Budget Code Description]],Dimentions!$X$6:$AC$134,4,FALSE)),"")</f>
        <v/>
      </c>
      <c r="O622" s="65" t="str">
        <f>IFERROR(VLOOKUP(Table1[[#This Row],[Vendor ID]],Table549[],2,FALSE),"")</f>
        <v/>
      </c>
      <c r="P622" s="63"/>
      <c r="Q622" s="141" t="str">
        <f>IF(Table1[[#This Row],[Posting Date]]&lt;&gt;"",$D$9,"")</f>
        <v/>
      </c>
      <c r="R622" s="157" t="str">
        <f>IF(Table1[[#This Row],[Posting Date]]&lt;&gt;"",$D$10,"")</f>
        <v/>
      </c>
      <c r="S622" s="66"/>
      <c r="T622" s="63"/>
      <c r="U622" s="67"/>
      <c r="V622" s="67"/>
      <c r="W622" s="67" t="str">
        <f t="shared" si="13"/>
        <v/>
      </c>
      <c r="X622" s="159" t="str">
        <f>IF(E622="","",(IF(Table1[[#This Row],[Cur]]="USD",Table1[[#This Row],[Cur_Amount Debit]],Table1[[#This Row],[Cur_Amount Debit]]/Table1[[#This Row],[Exchange Rate]])))</f>
        <v/>
      </c>
      <c r="Y622" s="159" t="str">
        <f>IF(E622="","",(IF(Table1[[#This Row],[Cur]]="USD",Table1[[#This Row],[Cur_Amount Credit]],Table1[[#This Row],[Cur_Amount Credit]]/ExchangeRate)))</f>
        <v/>
      </c>
      <c r="Z622" s="201" t="str">
        <f>IF(E622="","",(Table1[[#This Row],[Debit USD]]-Table1[[#This Row],[Credit USD]]))</f>
        <v/>
      </c>
      <c r="AA622" s="226"/>
      <c r="AB622" s="255"/>
      <c r="AC622" s="1"/>
      <c r="AD622" s="15"/>
      <c r="AE622" s="15" t="str">
        <f>IF(AND(OR(Table1[[#This Row],[Account]]="15030",Table1[[#This Row],[Account]]="15035",Table1[[#This Row],[Account]]="20150"),Table1[[#This Row],[Vendor ID]]=""),1,"")</f>
        <v/>
      </c>
      <c r="AF622" s="15"/>
      <c r="AG622" s="15"/>
      <c r="AH622" s="15"/>
      <c r="AI622" s="46" t="str">
        <f>IF(Table1[[#This Row],[Posting Date]]&lt;&gt;"","GJ-"&amp;CountryID,"")</f>
        <v/>
      </c>
      <c r="AJ622" s="59" t="str">
        <f>IF(Table1[[#This Row],[Posting Date]]&lt;&gt;"",Table1[[#This Row],[Posting Date]],"")</f>
        <v/>
      </c>
      <c r="AK622" s="46"/>
      <c r="AL622" s="46" t="str">
        <f>IF(Table1[[#This Row],[Description]]&lt;&gt;"",Table1[[#This Row],[Description]],"")</f>
        <v/>
      </c>
      <c r="AM622" s="46" t="str">
        <f>IF(Table1[[#This Row],[Posting Date]]&lt;&gt;"",Table1[[#This Row],[Reference Number]],"")</f>
        <v/>
      </c>
      <c r="AN622" s="46" t="str">
        <f>TRIM(Table1[[#This Row],[Line '#]])</f>
        <v/>
      </c>
      <c r="AO622" s="46" t="str">
        <f>TRIM(Table1[[#This Row],[Account]])</f>
        <v/>
      </c>
      <c r="AP622" s="46" t="str">
        <f>IF(Table1[[#This Row],[Posting Date]]&lt;&gt;"",$D$5,"")</f>
        <v/>
      </c>
      <c r="AQ622" s="46" t="str">
        <f>TRIM(Table1[[#This Row],[Departments-Prgrams]])</f>
        <v/>
      </c>
      <c r="AR622" s="46" t="str">
        <f>TRIM(Table1[[#This Row],[Grant]])</f>
        <v/>
      </c>
      <c r="AS622" s="46" t="str">
        <f>TRIM(Table1[[#This Row],[Staff ID]])</f>
        <v/>
      </c>
      <c r="AT622" s="46" t="str">
        <f>IF(TRIM(Table1[[#This Row],[Budget Code]])=0,"",TRIM(Table1[[#This Row],[Budget Code]]))</f>
        <v/>
      </c>
      <c r="AU622" s="46" t="str">
        <f>IF(Table1[[#This Row],[Line Description]]&lt;&gt;"",Table1[[#This Row],[Line Description]],"")</f>
        <v/>
      </c>
      <c r="AV622" s="46" t="str">
        <f>IF(Table1[[#This Row],[Cur_Amount Debit]]&gt;0,ROUND(Table1[[#This Row],[Cur_Amount Debit]],2),"")</f>
        <v/>
      </c>
      <c r="AW622" s="46" t="str">
        <f>IF(Table1[[#This Row],[Cur_Amount Credit]]&gt;0,ROUND(Table1[[#This Row],[Cur_Amount Credit]],2),"")</f>
        <v/>
      </c>
      <c r="AX622" s="46" t="str">
        <f>LEFT(Table1[[#This Row],[Cur]],3)</f>
        <v/>
      </c>
      <c r="AY622" s="59"/>
      <c r="AZ622" s="46"/>
      <c r="BA622" s="46" t="str">
        <f>IF(Table1[[#This Row],[Cur]]&lt;&gt;"",IF(Table1[[#This Row],[Cur]]="USD","",ExchangeRate),"")</f>
        <v/>
      </c>
      <c r="BB622" s="46" t="str">
        <f>IF(Table1[[#This Row],[Grant]]&lt;&gt;"",VLOOKUP(Table1[[#This Row],[Grant]],Grants!B:D,3),"")</f>
        <v/>
      </c>
      <c r="BC622" s="46" t="str">
        <f>TRIM(Table1[[#This Row],[Vendor ID]])</f>
        <v/>
      </c>
      <c r="BD622">
        <f>IF(Table1[[#This Row],[Reference Number]]=Q621,BD621,BD621+1)</f>
        <v>0</v>
      </c>
    </row>
    <row r="623" spans="1:56" ht="11.25" customHeight="1" x14ac:dyDescent="0.25">
      <c r="A623" s="1"/>
      <c r="B623" s="88" t="str">
        <f>IF(Table1[[#This Row],[Posting Date]]&lt;&gt;"",IF(Table1[[#This Row],[Reference Number]]=Q622,B622+1,1),"")</f>
        <v/>
      </c>
      <c r="C623" s="61"/>
      <c r="D623" s="61"/>
      <c r="E623" s="138"/>
      <c r="F623" s="141" t="str">
        <f>IFERROR(IF(VLOOKUP(Table1[[#This Row],[Budget Code Description]],Dimentions!$X$6:$AC$139,2,FALSE)="","",VLOOKUP(Table1[[#This Row],[Budget Code Description]],Dimentions!$X$6:$AC$139,2,FALSE)),"")</f>
        <v/>
      </c>
      <c r="G623" s="141"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1" t="str">
        <f>IFERROR(VLOOKUP(Table1[[#This Row],[Budget Code Description]],Table6[#All],8,FALSE),"")</f>
        <v/>
      </c>
      <c r="L623" s="63"/>
      <c r="M623" s="65" t="str">
        <f>IFERROR(VLOOKUP(Table1[[#This Row],[Staff ID]],Table2[],2,FALSE),"")</f>
        <v/>
      </c>
      <c r="N623" s="209" t="str">
        <f>IFERROR(IF(VLOOKUP(Table1[[#This Row],[Budget Code Description]],Dimentions!$X$6:$AC$134,4,FALSE)="","",VLOOKUP(Table1[[#This Row],[Budget Code Description]],Dimentions!$X$6:$AC$134,4,FALSE)),"")</f>
        <v/>
      </c>
      <c r="O623" s="65" t="str">
        <f>IFERROR(VLOOKUP(Table1[[#This Row],[Vendor ID]],Table549[],2,FALSE),"")</f>
        <v/>
      </c>
      <c r="P623" s="63"/>
      <c r="Q623" s="141" t="str">
        <f>IF(Table1[[#This Row],[Posting Date]]&lt;&gt;"",$D$9,"")</f>
        <v/>
      </c>
      <c r="R623" s="157" t="str">
        <f>IF(Table1[[#This Row],[Posting Date]]&lt;&gt;"",$D$10,"")</f>
        <v/>
      </c>
      <c r="S623" s="66"/>
      <c r="T623" s="63"/>
      <c r="U623" s="67"/>
      <c r="V623" s="67"/>
      <c r="W623" s="67" t="str">
        <f t="shared" ref="W623:W686" si="14">IF(E623="","",(ExchangeRate))</f>
        <v/>
      </c>
      <c r="X623" s="159" t="str">
        <f>IF(E623="","",(IF(Table1[[#This Row],[Cur]]="USD",Table1[[#This Row],[Cur_Amount Debit]],Table1[[#This Row],[Cur_Amount Debit]]/Table1[[#This Row],[Exchange Rate]])))</f>
        <v/>
      </c>
      <c r="Y623" s="159" t="str">
        <f>IF(E623="","",(IF(Table1[[#This Row],[Cur]]="USD",Table1[[#This Row],[Cur_Amount Credit]],Table1[[#This Row],[Cur_Amount Credit]]/ExchangeRate)))</f>
        <v/>
      </c>
      <c r="Z623" s="201" t="str">
        <f>IF(E623="","",(Table1[[#This Row],[Debit USD]]-Table1[[#This Row],[Credit USD]]))</f>
        <v/>
      </c>
      <c r="AA623" s="226"/>
      <c r="AB623" s="255"/>
      <c r="AC623" s="1"/>
      <c r="AD623" s="15"/>
      <c r="AE623" s="15" t="str">
        <f>IF(AND(OR(Table1[[#This Row],[Account]]="15030",Table1[[#This Row],[Account]]="15035",Table1[[#This Row],[Account]]="20150"),Table1[[#This Row],[Vendor ID]]=""),1,"")</f>
        <v/>
      </c>
      <c r="AF623" s="15"/>
      <c r="AG623" s="15"/>
      <c r="AH623" s="15"/>
      <c r="AI623" s="46" t="str">
        <f>IF(Table1[[#This Row],[Posting Date]]&lt;&gt;"","GJ-"&amp;CountryID,"")</f>
        <v/>
      </c>
      <c r="AJ623" s="59" t="str">
        <f>IF(Table1[[#This Row],[Posting Date]]&lt;&gt;"",Table1[[#This Row],[Posting Date]],"")</f>
        <v/>
      </c>
      <c r="AK623" s="46"/>
      <c r="AL623" s="46" t="str">
        <f>IF(Table1[[#This Row],[Description]]&lt;&gt;"",Table1[[#This Row],[Description]],"")</f>
        <v/>
      </c>
      <c r="AM623" s="46" t="str">
        <f>IF(Table1[[#This Row],[Posting Date]]&lt;&gt;"",Table1[[#This Row],[Reference Number]],"")</f>
        <v/>
      </c>
      <c r="AN623" s="46" t="str">
        <f>TRIM(Table1[[#This Row],[Line '#]])</f>
        <v/>
      </c>
      <c r="AO623" s="46" t="str">
        <f>TRIM(Table1[[#This Row],[Account]])</f>
        <v/>
      </c>
      <c r="AP623" s="46" t="str">
        <f>IF(Table1[[#This Row],[Posting Date]]&lt;&gt;"",$D$5,"")</f>
        <v/>
      </c>
      <c r="AQ623" s="46" t="str">
        <f>TRIM(Table1[[#This Row],[Departments-Prgrams]])</f>
        <v/>
      </c>
      <c r="AR623" s="46" t="str">
        <f>TRIM(Table1[[#This Row],[Grant]])</f>
        <v/>
      </c>
      <c r="AS623" s="46" t="str">
        <f>TRIM(Table1[[#This Row],[Staff ID]])</f>
        <v/>
      </c>
      <c r="AT623" s="46" t="str">
        <f>IF(TRIM(Table1[[#This Row],[Budget Code]])=0,"",TRIM(Table1[[#This Row],[Budget Code]]))</f>
        <v/>
      </c>
      <c r="AU623" s="46" t="str">
        <f>IF(Table1[[#This Row],[Line Description]]&lt;&gt;"",Table1[[#This Row],[Line Description]],"")</f>
        <v/>
      </c>
      <c r="AV623" s="46" t="str">
        <f>IF(Table1[[#This Row],[Cur_Amount Debit]]&gt;0,ROUND(Table1[[#This Row],[Cur_Amount Debit]],2),"")</f>
        <v/>
      </c>
      <c r="AW623" s="46" t="str">
        <f>IF(Table1[[#This Row],[Cur_Amount Credit]]&gt;0,ROUND(Table1[[#This Row],[Cur_Amount Credit]],2),"")</f>
        <v/>
      </c>
      <c r="AX623" s="46" t="str">
        <f>LEFT(Table1[[#This Row],[Cur]],3)</f>
        <v/>
      </c>
      <c r="AY623" s="59"/>
      <c r="AZ623" s="46"/>
      <c r="BA623" s="46" t="str">
        <f>IF(Table1[[#This Row],[Cur]]&lt;&gt;"",IF(Table1[[#This Row],[Cur]]="USD","",ExchangeRate),"")</f>
        <v/>
      </c>
      <c r="BB623" s="46" t="str">
        <f>IF(Table1[[#This Row],[Grant]]&lt;&gt;"",VLOOKUP(Table1[[#This Row],[Grant]],Grants!B:D,3),"")</f>
        <v/>
      </c>
      <c r="BC623" s="46" t="str">
        <f>TRIM(Table1[[#This Row],[Vendor ID]])</f>
        <v/>
      </c>
      <c r="BD623">
        <f>IF(Table1[[#This Row],[Reference Number]]=Q622,BD622,BD622+1)</f>
        <v>0</v>
      </c>
    </row>
    <row r="624" spans="1:56" ht="11.25" customHeight="1" x14ac:dyDescent="0.25">
      <c r="A624" s="1"/>
      <c r="B624" s="88" t="str">
        <f>IF(Table1[[#This Row],[Posting Date]]&lt;&gt;"",IF(Table1[[#This Row],[Reference Number]]=Q623,B623+1,1),"")</f>
        <v/>
      </c>
      <c r="C624" s="61"/>
      <c r="D624" s="61"/>
      <c r="E624" s="138"/>
      <c r="F624" s="141" t="str">
        <f>IFERROR(IF(VLOOKUP(Table1[[#This Row],[Budget Code Description]],Dimentions!$X$6:$AC$139,2,FALSE)="","",VLOOKUP(Table1[[#This Row],[Budget Code Description]],Dimentions!$X$6:$AC$139,2,FALSE)),"")</f>
        <v/>
      </c>
      <c r="G624" s="141"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1" t="str">
        <f>IFERROR(VLOOKUP(Table1[[#This Row],[Budget Code Description]],Table6[#All],8,FALSE),"")</f>
        <v/>
      </c>
      <c r="L624" s="63"/>
      <c r="M624" s="65" t="str">
        <f>IFERROR(VLOOKUP(Table1[[#This Row],[Staff ID]],Table2[],2,FALSE),"")</f>
        <v/>
      </c>
      <c r="N624" s="209" t="str">
        <f>IFERROR(IF(VLOOKUP(Table1[[#This Row],[Budget Code Description]],Dimentions!$X$6:$AC$134,4,FALSE)="","",VLOOKUP(Table1[[#This Row],[Budget Code Description]],Dimentions!$X$6:$AC$134,4,FALSE)),"")</f>
        <v/>
      </c>
      <c r="O624" s="65" t="str">
        <f>IFERROR(VLOOKUP(Table1[[#This Row],[Vendor ID]],Table549[],2,FALSE),"")</f>
        <v/>
      </c>
      <c r="P624" s="63"/>
      <c r="Q624" s="141" t="str">
        <f>IF(Table1[[#This Row],[Posting Date]]&lt;&gt;"",$D$9,"")</f>
        <v/>
      </c>
      <c r="R624" s="157" t="str">
        <f>IF(Table1[[#This Row],[Posting Date]]&lt;&gt;"",$D$10,"")</f>
        <v/>
      </c>
      <c r="S624" s="66"/>
      <c r="T624" s="63"/>
      <c r="U624" s="67"/>
      <c r="V624" s="67"/>
      <c r="W624" s="67" t="str">
        <f t="shared" si="14"/>
        <v/>
      </c>
      <c r="X624" s="159" t="str">
        <f>IF(E624="","",(IF(Table1[[#This Row],[Cur]]="USD",Table1[[#This Row],[Cur_Amount Debit]],Table1[[#This Row],[Cur_Amount Debit]]/Table1[[#This Row],[Exchange Rate]])))</f>
        <v/>
      </c>
      <c r="Y624" s="159" t="str">
        <f>IF(E624="","",(IF(Table1[[#This Row],[Cur]]="USD",Table1[[#This Row],[Cur_Amount Credit]],Table1[[#This Row],[Cur_Amount Credit]]/ExchangeRate)))</f>
        <v/>
      </c>
      <c r="Z624" s="201" t="str">
        <f>IF(E624="","",(Table1[[#This Row],[Debit USD]]-Table1[[#This Row],[Credit USD]]))</f>
        <v/>
      </c>
      <c r="AA624" s="226"/>
      <c r="AB624" s="255"/>
      <c r="AC624" s="1"/>
      <c r="AD624" s="15"/>
      <c r="AE624" s="15" t="str">
        <f>IF(AND(OR(Table1[[#This Row],[Account]]="15030",Table1[[#This Row],[Account]]="15035",Table1[[#This Row],[Account]]="20150"),Table1[[#This Row],[Vendor ID]]=""),1,"")</f>
        <v/>
      </c>
      <c r="AF624" s="15"/>
      <c r="AG624" s="15"/>
      <c r="AH624" s="15"/>
      <c r="AI624" s="46" t="str">
        <f>IF(Table1[[#This Row],[Posting Date]]&lt;&gt;"","GJ-"&amp;CountryID,"")</f>
        <v/>
      </c>
      <c r="AJ624" s="59" t="str">
        <f>IF(Table1[[#This Row],[Posting Date]]&lt;&gt;"",Table1[[#This Row],[Posting Date]],"")</f>
        <v/>
      </c>
      <c r="AK624" s="46"/>
      <c r="AL624" s="46" t="str">
        <f>IF(Table1[[#This Row],[Description]]&lt;&gt;"",Table1[[#This Row],[Description]],"")</f>
        <v/>
      </c>
      <c r="AM624" s="46" t="str">
        <f>IF(Table1[[#This Row],[Posting Date]]&lt;&gt;"",Table1[[#This Row],[Reference Number]],"")</f>
        <v/>
      </c>
      <c r="AN624" s="46" t="str">
        <f>TRIM(Table1[[#This Row],[Line '#]])</f>
        <v/>
      </c>
      <c r="AO624" s="46" t="str">
        <f>TRIM(Table1[[#This Row],[Account]])</f>
        <v/>
      </c>
      <c r="AP624" s="46" t="str">
        <f>IF(Table1[[#This Row],[Posting Date]]&lt;&gt;"",$D$5,"")</f>
        <v/>
      </c>
      <c r="AQ624" s="46" t="str">
        <f>TRIM(Table1[[#This Row],[Departments-Prgrams]])</f>
        <v/>
      </c>
      <c r="AR624" s="46" t="str">
        <f>TRIM(Table1[[#This Row],[Grant]])</f>
        <v/>
      </c>
      <c r="AS624" s="46" t="str">
        <f>TRIM(Table1[[#This Row],[Staff ID]])</f>
        <v/>
      </c>
      <c r="AT624" s="46" t="str">
        <f>IF(TRIM(Table1[[#This Row],[Budget Code]])=0,"",TRIM(Table1[[#This Row],[Budget Code]]))</f>
        <v/>
      </c>
      <c r="AU624" s="46" t="str">
        <f>IF(Table1[[#This Row],[Line Description]]&lt;&gt;"",Table1[[#This Row],[Line Description]],"")</f>
        <v/>
      </c>
      <c r="AV624" s="46" t="str">
        <f>IF(Table1[[#This Row],[Cur_Amount Debit]]&gt;0,ROUND(Table1[[#This Row],[Cur_Amount Debit]],2),"")</f>
        <v/>
      </c>
      <c r="AW624" s="46" t="str">
        <f>IF(Table1[[#This Row],[Cur_Amount Credit]]&gt;0,ROUND(Table1[[#This Row],[Cur_Amount Credit]],2),"")</f>
        <v/>
      </c>
      <c r="AX624" s="46" t="str">
        <f>LEFT(Table1[[#This Row],[Cur]],3)</f>
        <v/>
      </c>
      <c r="AY624" s="59"/>
      <c r="AZ624" s="46"/>
      <c r="BA624" s="46" t="str">
        <f>IF(Table1[[#This Row],[Cur]]&lt;&gt;"",IF(Table1[[#This Row],[Cur]]="USD","",ExchangeRate),"")</f>
        <v/>
      </c>
      <c r="BB624" s="46" t="str">
        <f>IF(Table1[[#This Row],[Grant]]&lt;&gt;"",VLOOKUP(Table1[[#This Row],[Grant]],Grants!B:D,3),"")</f>
        <v/>
      </c>
      <c r="BC624" s="46" t="str">
        <f>TRIM(Table1[[#This Row],[Vendor ID]])</f>
        <v/>
      </c>
      <c r="BD624">
        <f>IF(Table1[[#This Row],[Reference Number]]=Q623,BD623,BD623+1)</f>
        <v>0</v>
      </c>
    </row>
    <row r="625" spans="1:56" ht="11.25" customHeight="1" x14ac:dyDescent="0.25">
      <c r="A625" s="1"/>
      <c r="B625" s="88" t="str">
        <f>IF(Table1[[#This Row],[Posting Date]]&lt;&gt;"",IF(Table1[[#This Row],[Reference Number]]=Q624,B624+1,1),"")</f>
        <v/>
      </c>
      <c r="C625" s="61"/>
      <c r="D625" s="61"/>
      <c r="E625" s="138"/>
      <c r="F625" s="141" t="str">
        <f>IFERROR(IF(VLOOKUP(Table1[[#This Row],[Budget Code Description]],Dimentions!$X$6:$AC$139,2,FALSE)="","",VLOOKUP(Table1[[#This Row],[Budget Code Description]],Dimentions!$X$6:$AC$139,2,FALSE)),"")</f>
        <v/>
      </c>
      <c r="G625" s="141"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1" t="str">
        <f>IFERROR(VLOOKUP(Table1[[#This Row],[Budget Code Description]],Table6[#All],8,FALSE),"")</f>
        <v/>
      </c>
      <c r="L625" s="63"/>
      <c r="M625" s="65" t="str">
        <f>IFERROR(VLOOKUP(Table1[[#This Row],[Staff ID]],Table2[],2,FALSE),"")</f>
        <v/>
      </c>
      <c r="N625" s="209" t="str">
        <f>IFERROR(IF(VLOOKUP(Table1[[#This Row],[Budget Code Description]],Dimentions!$X$6:$AC$134,4,FALSE)="","",VLOOKUP(Table1[[#This Row],[Budget Code Description]],Dimentions!$X$6:$AC$134,4,FALSE)),"")</f>
        <v/>
      </c>
      <c r="O625" s="65" t="str">
        <f>IFERROR(VLOOKUP(Table1[[#This Row],[Vendor ID]],Table549[],2,FALSE),"")</f>
        <v/>
      </c>
      <c r="P625" s="63"/>
      <c r="Q625" s="141" t="str">
        <f>IF(Table1[[#This Row],[Posting Date]]&lt;&gt;"",$D$9,"")</f>
        <v/>
      </c>
      <c r="R625" s="157" t="str">
        <f>IF(Table1[[#This Row],[Posting Date]]&lt;&gt;"",$D$10,"")</f>
        <v/>
      </c>
      <c r="S625" s="66"/>
      <c r="T625" s="63"/>
      <c r="U625" s="67"/>
      <c r="V625" s="67"/>
      <c r="W625" s="67" t="str">
        <f t="shared" si="14"/>
        <v/>
      </c>
      <c r="X625" s="159" t="str">
        <f>IF(E625="","",(IF(Table1[[#This Row],[Cur]]="USD",Table1[[#This Row],[Cur_Amount Debit]],Table1[[#This Row],[Cur_Amount Debit]]/Table1[[#This Row],[Exchange Rate]])))</f>
        <v/>
      </c>
      <c r="Y625" s="159" t="str">
        <f>IF(E625="","",(IF(Table1[[#This Row],[Cur]]="USD",Table1[[#This Row],[Cur_Amount Credit]],Table1[[#This Row],[Cur_Amount Credit]]/ExchangeRate)))</f>
        <v/>
      </c>
      <c r="Z625" s="201" t="str">
        <f>IF(E625="","",(Table1[[#This Row],[Debit USD]]-Table1[[#This Row],[Credit USD]]))</f>
        <v/>
      </c>
      <c r="AA625" s="226"/>
      <c r="AB625" s="255"/>
      <c r="AC625" s="1"/>
      <c r="AD625" s="15"/>
      <c r="AE625" s="15" t="str">
        <f>IF(AND(OR(Table1[[#This Row],[Account]]="15030",Table1[[#This Row],[Account]]="15035",Table1[[#This Row],[Account]]="20150"),Table1[[#This Row],[Vendor ID]]=""),1,"")</f>
        <v/>
      </c>
      <c r="AF625" s="15"/>
      <c r="AG625" s="15"/>
      <c r="AH625" s="15"/>
      <c r="AI625" s="46" t="str">
        <f>IF(Table1[[#This Row],[Posting Date]]&lt;&gt;"","GJ-"&amp;CountryID,"")</f>
        <v/>
      </c>
      <c r="AJ625" s="59" t="str">
        <f>IF(Table1[[#This Row],[Posting Date]]&lt;&gt;"",Table1[[#This Row],[Posting Date]],"")</f>
        <v/>
      </c>
      <c r="AK625" s="46"/>
      <c r="AL625" s="46" t="str">
        <f>IF(Table1[[#This Row],[Description]]&lt;&gt;"",Table1[[#This Row],[Description]],"")</f>
        <v/>
      </c>
      <c r="AM625" s="46" t="str">
        <f>IF(Table1[[#This Row],[Posting Date]]&lt;&gt;"",Table1[[#This Row],[Reference Number]],"")</f>
        <v/>
      </c>
      <c r="AN625" s="46" t="str">
        <f>TRIM(Table1[[#This Row],[Line '#]])</f>
        <v/>
      </c>
      <c r="AO625" s="46" t="str">
        <f>TRIM(Table1[[#This Row],[Account]])</f>
        <v/>
      </c>
      <c r="AP625" s="46" t="str">
        <f>IF(Table1[[#This Row],[Posting Date]]&lt;&gt;"",$D$5,"")</f>
        <v/>
      </c>
      <c r="AQ625" s="46" t="str">
        <f>TRIM(Table1[[#This Row],[Departments-Prgrams]])</f>
        <v/>
      </c>
      <c r="AR625" s="46" t="str">
        <f>TRIM(Table1[[#This Row],[Grant]])</f>
        <v/>
      </c>
      <c r="AS625" s="46" t="str">
        <f>TRIM(Table1[[#This Row],[Staff ID]])</f>
        <v/>
      </c>
      <c r="AT625" s="46" t="str">
        <f>IF(TRIM(Table1[[#This Row],[Budget Code]])=0,"",TRIM(Table1[[#This Row],[Budget Code]]))</f>
        <v/>
      </c>
      <c r="AU625" s="46" t="str">
        <f>IF(Table1[[#This Row],[Line Description]]&lt;&gt;"",Table1[[#This Row],[Line Description]],"")</f>
        <v/>
      </c>
      <c r="AV625" s="46" t="str">
        <f>IF(Table1[[#This Row],[Cur_Amount Debit]]&gt;0,ROUND(Table1[[#This Row],[Cur_Amount Debit]],2),"")</f>
        <v/>
      </c>
      <c r="AW625" s="46" t="str">
        <f>IF(Table1[[#This Row],[Cur_Amount Credit]]&gt;0,ROUND(Table1[[#This Row],[Cur_Amount Credit]],2),"")</f>
        <v/>
      </c>
      <c r="AX625" s="46" t="str">
        <f>LEFT(Table1[[#This Row],[Cur]],3)</f>
        <v/>
      </c>
      <c r="AY625" s="59"/>
      <c r="AZ625" s="46"/>
      <c r="BA625" s="46" t="str">
        <f>IF(Table1[[#This Row],[Cur]]&lt;&gt;"",IF(Table1[[#This Row],[Cur]]="USD","",ExchangeRate),"")</f>
        <v/>
      </c>
      <c r="BB625" s="46" t="str">
        <f>IF(Table1[[#This Row],[Grant]]&lt;&gt;"",VLOOKUP(Table1[[#This Row],[Grant]],Grants!B:D,3),"")</f>
        <v/>
      </c>
      <c r="BC625" s="46" t="str">
        <f>TRIM(Table1[[#This Row],[Vendor ID]])</f>
        <v/>
      </c>
      <c r="BD625">
        <f>IF(Table1[[#This Row],[Reference Number]]=Q624,BD624,BD624+1)</f>
        <v>0</v>
      </c>
    </row>
    <row r="626" spans="1:56" ht="11.25" customHeight="1" x14ac:dyDescent="0.25">
      <c r="A626" s="1"/>
      <c r="B626" s="88" t="str">
        <f>IF(Table1[[#This Row],[Posting Date]]&lt;&gt;"",IF(Table1[[#This Row],[Reference Number]]=Q625,B625+1,1),"")</f>
        <v/>
      </c>
      <c r="C626" s="61"/>
      <c r="D626" s="61"/>
      <c r="E626" s="138"/>
      <c r="F626" s="141" t="str">
        <f>IFERROR(IF(VLOOKUP(Table1[[#This Row],[Budget Code Description]],Dimentions!$X$6:$AC$139,2,FALSE)="","",VLOOKUP(Table1[[#This Row],[Budget Code Description]],Dimentions!$X$6:$AC$139,2,FALSE)),"")</f>
        <v/>
      </c>
      <c r="G626" s="141"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1" t="str">
        <f>IFERROR(VLOOKUP(Table1[[#This Row],[Budget Code Description]],Table6[#All],8,FALSE),"")</f>
        <v/>
      </c>
      <c r="L626" s="63"/>
      <c r="M626" s="65" t="str">
        <f>IFERROR(VLOOKUP(Table1[[#This Row],[Staff ID]],Table2[],2,FALSE),"")</f>
        <v/>
      </c>
      <c r="N626" s="209" t="str">
        <f>IFERROR(IF(VLOOKUP(Table1[[#This Row],[Budget Code Description]],Dimentions!$X$6:$AC$134,4,FALSE)="","",VLOOKUP(Table1[[#This Row],[Budget Code Description]],Dimentions!$X$6:$AC$134,4,FALSE)),"")</f>
        <v/>
      </c>
      <c r="O626" s="65" t="str">
        <f>IFERROR(VLOOKUP(Table1[[#This Row],[Vendor ID]],Table549[],2,FALSE),"")</f>
        <v/>
      </c>
      <c r="P626" s="63"/>
      <c r="Q626" s="141" t="str">
        <f>IF(Table1[[#This Row],[Posting Date]]&lt;&gt;"",$D$9,"")</f>
        <v/>
      </c>
      <c r="R626" s="157" t="str">
        <f>IF(Table1[[#This Row],[Posting Date]]&lt;&gt;"",$D$10,"")</f>
        <v/>
      </c>
      <c r="S626" s="66"/>
      <c r="T626" s="63"/>
      <c r="U626" s="67"/>
      <c r="V626" s="67"/>
      <c r="W626" s="67" t="str">
        <f t="shared" si="14"/>
        <v/>
      </c>
      <c r="X626" s="159" t="str">
        <f>IF(E626="","",(IF(Table1[[#This Row],[Cur]]="USD",Table1[[#This Row],[Cur_Amount Debit]],Table1[[#This Row],[Cur_Amount Debit]]/Table1[[#This Row],[Exchange Rate]])))</f>
        <v/>
      </c>
      <c r="Y626" s="159" t="str">
        <f>IF(E626="","",(IF(Table1[[#This Row],[Cur]]="USD",Table1[[#This Row],[Cur_Amount Credit]],Table1[[#This Row],[Cur_Amount Credit]]/ExchangeRate)))</f>
        <v/>
      </c>
      <c r="Z626" s="201" t="str">
        <f>IF(E626="","",(Table1[[#This Row],[Debit USD]]-Table1[[#This Row],[Credit USD]]))</f>
        <v/>
      </c>
      <c r="AA626" s="226"/>
      <c r="AB626" s="255"/>
      <c r="AC626" s="1"/>
      <c r="AD626" s="15"/>
      <c r="AE626" s="15" t="str">
        <f>IF(AND(OR(Table1[[#This Row],[Account]]="15030",Table1[[#This Row],[Account]]="15035",Table1[[#This Row],[Account]]="20150"),Table1[[#This Row],[Vendor ID]]=""),1,"")</f>
        <v/>
      </c>
      <c r="AF626" s="15"/>
      <c r="AG626" s="15"/>
      <c r="AH626" s="15"/>
      <c r="AI626" s="46" t="str">
        <f>IF(Table1[[#This Row],[Posting Date]]&lt;&gt;"","GJ-"&amp;CountryID,"")</f>
        <v/>
      </c>
      <c r="AJ626" s="59" t="str">
        <f>IF(Table1[[#This Row],[Posting Date]]&lt;&gt;"",Table1[[#This Row],[Posting Date]],"")</f>
        <v/>
      </c>
      <c r="AK626" s="46"/>
      <c r="AL626" s="46" t="str">
        <f>IF(Table1[[#This Row],[Description]]&lt;&gt;"",Table1[[#This Row],[Description]],"")</f>
        <v/>
      </c>
      <c r="AM626" s="46" t="str">
        <f>IF(Table1[[#This Row],[Posting Date]]&lt;&gt;"",Table1[[#This Row],[Reference Number]],"")</f>
        <v/>
      </c>
      <c r="AN626" s="46" t="str">
        <f>TRIM(Table1[[#This Row],[Line '#]])</f>
        <v/>
      </c>
      <c r="AO626" s="46" t="str">
        <f>TRIM(Table1[[#This Row],[Account]])</f>
        <v/>
      </c>
      <c r="AP626" s="46" t="str">
        <f>IF(Table1[[#This Row],[Posting Date]]&lt;&gt;"",$D$5,"")</f>
        <v/>
      </c>
      <c r="AQ626" s="46" t="str">
        <f>TRIM(Table1[[#This Row],[Departments-Prgrams]])</f>
        <v/>
      </c>
      <c r="AR626" s="46" t="str">
        <f>TRIM(Table1[[#This Row],[Grant]])</f>
        <v/>
      </c>
      <c r="AS626" s="46" t="str">
        <f>TRIM(Table1[[#This Row],[Staff ID]])</f>
        <v/>
      </c>
      <c r="AT626" s="46" t="str">
        <f>IF(TRIM(Table1[[#This Row],[Budget Code]])=0,"",TRIM(Table1[[#This Row],[Budget Code]]))</f>
        <v/>
      </c>
      <c r="AU626" s="46" t="str">
        <f>IF(Table1[[#This Row],[Line Description]]&lt;&gt;"",Table1[[#This Row],[Line Description]],"")</f>
        <v/>
      </c>
      <c r="AV626" s="46" t="str">
        <f>IF(Table1[[#This Row],[Cur_Amount Debit]]&gt;0,ROUND(Table1[[#This Row],[Cur_Amount Debit]],2),"")</f>
        <v/>
      </c>
      <c r="AW626" s="46" t="str">
        <f>IF(Table1[[#This Row],[Cur_Amount Credit]]&gt;0,ROUND(Table1[[#This Row],[Cur_Amount Credit]],2),"")</f>
        <v/>
      </c>
      <c r="AX626" s="46" t="str">
        <f>LEFT(Table1[[#This Row],[Cur]],3)</f>
        <v/>
      </c>
      <c r="AY626" s="59"/>
      <c r="AZ626" s="46"/>
      <c r="BA626" s="46" t="str">
        <f>IF(Table1[[#This Row],[Cur]]&lt;&gt;"",IF(Table1[[#This Row],[Cur]]="USD","",ExchangeRate),"")</f>
        <v/>
      </c>
      <c r="BB626" s="46" t="str">
        <f>IF(Table1[[#This Row],[Grant]]&lt;&gt;"",VLOOKUP(Table1[[#This Row],[Grant]],Grants!B:D,3),"")</f>
        <v/>
      </c>
      <c r="BC626" s="46" t="str">
        <f>TRIM(Table1[[#This Row],[Vendor ID]])</f>
        <v/>
      </c>
      <c r="BD626">
        <f>IF(Table1[[#This Row],[Reference Number]]=Q625,BD625,BD625+1)</f>
        <v>0</v>
      </c>
    </row>
    <row r="627" spans="1:56" ht="11.25" customHeight="1" x14ac:dyDescent="0.25">
      <c r="A627" s="1"/>
      <c r="B627" s="88" t="str">
        <f>IF(Table1[[#This Row],[Posting Date]]&lt;&gt;"",IF(Table1[[#This Row],[Reference Number]]=Q626,B626+1,1),"")</f>
        <v/>
      </c>
      <c r="C627" s="61"/>
      <c r="D627" s="61"/>
      <c r="E627" s="138"/>
      <c r="F627" s="141" t="str">
        <f>IFERROR(IF(VLOOKUP(Table1[[#This Row],[Budget Code Description]],Dimentions!$X$6:$AC$139,2,FALSE)="","",VLOOKUP(Table1[[#This Row],[Budget Code Description]],Dimentions!$X$6:$AC$139,2,FALSE)),"")</f>
        <v/>
      </c>
      <c r="G627" s="141"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1" t="str">
        <f>IFERROR(VLOOKUP(Table1[[#This Row],[Budget Code Description]],Table6[#All],8,FALSE),"")</f>
        <v/>
      </c>
      <c r="L627" s="63"/>
      <c r="M627" s="65" t="str">
        <f>IFERROR(VLOOKUP(Table1[[#This Row],[Staff ID]],Table2[],2,FALSE),"")</f>
        <v/>
      </c>
      <c r="N627" s="209" t="str">
        <f>IFERROR(IF(VLOOKUP(Table1[[#This Row],[Budget Code Description]],Dimentions!$X$6:$AC$134,4,FALSE)="","",VLOOKUP(Table1[[#This Row],[Budget Code Description]],Dimentions!$X$6:$AC$134,4,FALSE)),"")</f>
        <v/>
      </c>
      <c r="O627" s="65" t="str">
        <f>IFERROR(VLOOKUP(Table1[[#This Row],[Vendor ID]],Table549[],2,FALSE),"")</f>
        <v/>
      </c>
      <c r="P627" s="63"/>
      <c r="Q627" s="141" t="str">
        <f>IF(Table1[[#This Row],[Posting Date]]&lt;&gt;"",$D$9,"")</f>
        <v/>
      </c>
      <c r="R627" s="157" t="str">
        <f>IF(Table1[[#This Row],[Posting Date]]&lt;&gt;"",$D$10,"")</f>
        <v/>
      </c>
      <c r="S627" s="66"/>
      <c r="T627" s="63"/>
      <c r="U627" s="67"/>
      <c r="V627" s="67"/>
      <c r="W627" s="67" t="str">
        <f t="shared" si="14"/>
        <v/>
      </c>
      <c r="X627" s="159" t="str">
        <f>IF(E627="","",(IF(Table1[[#This Row],[Cur]]="USD",Table1[[#This Row],[Cur_Amount Debit]],Table1[[#This Row],[Cur_Amount Debit]]/Table1[[#This Row],[Exchange Rate]])))</f>
        <v/>
      </c>
      <c r="Y627" s="159" t="str">
        <f>IF(E627="","",(IF(Table1[[#This Row],[Cur]]="USD",Table1[[#This Row],[Cur_Amount Credit]],Table1[[#This Row],[Cur_Amount Credit]]/ExchangeRate)))</f>
        <v/>
      </c>
      <c r="Z627" s="201" t="str">
        <f>IF(E627="","",(Table1[[#This Row],[Debit USD]]-Table1[[#This Row],[Credit USD]]))</f>
        <v/>
      </c>
      <c r="AA627" s="226"/>
      <c r="AB627" s="255"/>
      <c r="AC627" s="1"/>
      <c r="AD627" s="15"/>
      <c r="AE627" s="15" t="str">
        <f>IF(AND(OR(Table1[[#This Row],[Account]]="15030",Table1[[#This Row],[Account]]="15035",Table1[[#This Row],[Account]]="20150"),Table1[[#This Row],[Vendor ID]]=""),1,"")</f>
        <v/>
      </c>
      <c r="AF627" s="15"/>
      <c r="AG627" s="15"/>
      <c r="AH627" s="15"/>
      <c r="AI627" s="46" t="str">
        <f>IF(Table1[[#This Row],[Posting Date]]&lt;&gt;"","GJ-"&amp;CountryID,"")</f>
        <v/>
      </c>
      <c r="AJ627" s="59" t="str">
        <f>IF(Table1[[#This Row],[Posting Date]]&lt;&gt;"",Table1[[#This Row],[Posting Date]],"")</f>
        <v/>
      </c>
      <c r="AK627" s="46"/>
      <c r="AL627" s="46" t="str">
        <f>IF(Table1[[#This Row],[Description]]&lt;&gt;"",Table1[[#This Row],[Description]],"")</f>
        <v/>
      </c>
      <c r="AM627" s="46" t="str">
        <f>IF(Table1[[#This Row],[Posting Date]]&lt;&gt;"",Table1[[#This Row],[Reference Number]],"")</f>
        <v/>
      </c>
      <c r="AN627" s="46" t="str">
        <f>TRIM(Table1[[#This Row],[Line '#]])</f>
        <v/>
      </c>
      <c r="AO627" s="46" t="str">
        <f>TRIM(Table1[[#This Row],[Account]])</f>
        <v/>
      </c>
      <c r="AP627" s="46" t="str">
        <f>IF(Table1[[#This Row],[Posting Date]]&lt;&gt;"",$D$5,"")</f>
        <v/>
      </c>
      <c r="AQ627" s="46" t="str">
        <f>TRIM(Table1[[#This Row],[Departments-Prgrams]])</f>
        <v/>
      </c>
      <c r="AR627" s="46" t="str">
        <f>TRIM(Table1[[#This Row],[Grant]])</f>
        <v/>
      </c>
      <c r="AS627" s="46" t="str">
        <f>TRIM(Table1[[#This Row],[Staff ID]])</f>
        <v/>
      </c>
      <c r="AT627" s="46" t="str">
        <f>IF(TRIM(Table1[[#This Row],[Budget Code]])=0,"",TRIM(Table1[[#This Row],[Budget Code]]))</f>
        <v/>
      </c>
      <c r="AU627" s="46" t="str">
        <f>IF(Table1[[#This Row],[Line Description]]&lt;&gt;"",Table1[[#This Row],[Line Description]],"")</f>
        <v/>
      </c>
      <c r="AV627" s="46" t="str">
        <f>IF(Table1[[#This Row],[Cur_Amount Debit]]&gt;0,ROUND(Table1[[#This Row],[Cur_Amount Debit]],2),"")</f>
        <v/>
      </c>
      <c r="AW627" s="46" t="str">
        <f>IF(Table1[[#This Row],[Cur_Amount Credit]]&gt;0,ROUND(Table1[[#This Row],[Cur_Amount Credit]],2),"")</f>
        <v/>
      </c>
      <c r="AX627" s="46" t="str">
        <f>LEFT(Table1[[#This Row],[Cur]],3)</f>
        <v/>
      </c>
      <c r="AY627" s="59"/>
      <c r="AZ627" s="46"/>
      <c r="BA627" s="46" t="str">
        <f>IF(Table1[[#This Row],[Cur]]&lt;&gt;"",IF(Table1[[#This Row],[Cur]]="USD","",ExchangeRate),"")</f>
        <v/>
      </c>
      <c r="BB627" s="46" t="str">
        <f>IF(Table1[[#This Row],[Grant]]&lt;&gt;"",VLOOKUP(Table1[[#This Row],[Grant]],Grants!B:D,3),"")</f>
        <v/>
      </c>
      <c r="BC627" s="46" t="str">
        <f>TRIM(Table1[[#This Row],[Vendor ID]])</f>
        <v/>
      </c>
      <c r="BD627">
        <f>IF(Table1[[#This Row],[Reference Number]]=Q626,BD626,BD626+1)</f>
        <v>0</v>
      </c>
    </row>
    <row r="628" spans="1:56" ht="11.25" customHeight="1" x14ac:dyDescent="0.25">
      <c r="A628" s="1"/>
      <c r="B628" s="88" t="str">
        <f>IF(Table1[[#This Row],[Posting Date]]&lt;&gt;"",IF(Table1[[#This Row],[Reference Number]]=Q627,B627+1,1),"")</f>
        <v/>
      </c>
      <c r="C628" s="61"/>
      <c r="D628" s="61"/>
      <c r="E628" s="138"/>
      <c r="F628" s="141" t="str">
        <f>IFERROR(IF(VLOOKUP(Table1[[#This Row],[Budget Code Description]],Dimentions!$X$6:$AC$139,2,FALSE)="","",VLOOKUP(Table1[[#This Row],[Budget Code Description]],Dimentions!$X$6:$AC$139,2,FALSE)),"")</f>
        <v/>
      </c>
      <c r="G628" s="141"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1" t="str">
        <f>IFERROR(VLOOKUP(Table1[[#This Row],[Budget Code Description]],Table6[#All],8,FALSE),"")</f>
        <v/>
      </c>
      <c r="L628" s="63"/>
      <c r="M628" s="65" t="str">
        <f>IFERROR(VLOOKUP(Table1[[#This Row],[Staff ID]],Table2[],2,FALSE),"")</f>
        <v/>
      </c>
      <c r="N628" s="209" t="str">
        <f>IFERROR(IF(VLOOKUP(Table1[[#This Row],[Budget Code Description]],Dimentions!$X$6:$AC$134,4,FALSE)="","",VLOOKUP(Table1[[#This Row],[Budget Code Description]],Dimentions!$X$6:$AC$134,4,FALSE)),"")</f>
        <v/>
      </c>
      <c r="O628" s="65" t="str">
        <f>IFERROR(VLOOKUP(Table1[[#This Row],[Vendor ID]],Table549[],2,FALSE),"")</f>
        <v/>
      </c>
      <c r="P628" s="63"/>
      <c r="Q628" s="141" t="str">
        <f>IF(Table1[[#This Row],[Posting Date]]&lt;&gt;"",$D$9,"")</f>
        <v/>
      </c>
      <c r="R628" s="157" t="str">
        <f>IF(Table1[[#This Row],[Posting Date]]&lt;&gt;"",$D$10,"")</f>
        <v/>
      </c>
      <c r="S628" s="66"/>
      <c r="T628" s="63"/>
      <c r="U628" s="67"/>
      <c r="V628" s="67"/>
      <c r="W628" s="67" t="str">
        <f t="shared" si="14"/>
        <v/>
      </c>
      <c r="X628" s="159" t="str">
        <f>IF(E628="","",(IF(Table1[[#This Row],[Cur]]="USD",Table1[[#This Row],[Cur_Amount Debit]],Table1[[#This Row],[Cur_Amount Debit]]/Table1[[#This Row],[Exchange Rate]])))</f>
        <v/>
      </c>
      <c r="Y628" s="159" t="str">
        <f>IF(E628="","",(IF(Table1[[#This Row],[Cur]]="USD",Table1[[#This Row],[Cur_Amount Credit]],Table1[[#This Row],[Cur_Amount Credit]]/ExchangeRate)))</f>
        <v/>
      </c>
      <c r="Z628" s="201" t="str">
        <f>IF(E628="","",(Table1[[#This Row],[Debit USD]]-Table1[[#This Row],[Credit USD]]))</f>
        <v/>
      </c>
      <c r="AA628" s="226"/>
      <c r="AB628" s="255"/>
      <c r="AC628" s="1"/>
      <c r="AD628" s="15"/>
      <c r="AE628" s="15" t="str">
        <f>IF(AND(OR(Table1[[#This Row],[Account]]="15030",Table1[[#This Row],[Account]]="15035",Table1[[#This Row],[Account]]="20150"),Table1[[#This Row],[Vendor ID]]=""),1,"")</f>
        <v/>
      </c>
      <c r="AF628" s="15"/>
      <c r="AG628" s="15"/>
      <c r="AH628" s="15"/>
      <c r="AI628" s="46" t="str">
        <f>IF(Table1[[#This Row],[Posting Date]]&lt;&gt;"","GJ-"&amp;CountryID,"")</f>
        <v/>
      </c>
      <c r="AJ628" s="59" t="str">
        <f>IF(Table1[[#This Row],[Posting Date]]&lt;&gt;"",Table1[[#This Row],[Posting Date]],"")</f>
        <v/>
      </c>
      <c r="AK628" s="46"/>
      <c r="AL628" s="46" t="str">
        <f>IF(Table1[[#This Row],[Description]]&lt;&gt;"",Table1[[#This Row],[Description]],"")</f>
        <v/>
      </c>
      <c r="AM628" s="46" t="str">
        <f>IF(Table1[[#This Row],[Posting Date]]&lt;&gt;"",Table1[[#This Row],[Reference Number]],"")</f>
        <v/>
      </c>
      <c r="AN628" s="46" t="str">
        <f>TRIM(Table1[[#This Row],[Line '#]])</f>
        <v/>
      </c>
      <c r="AO628" s="46" t="str">
        <f>TRIM(Table1[[#This Row],[Account]])</f>
        <v/>
      </c>
      <c r="AP628" s="46" t="str">
        <f>IF(Table1[[#This Row],[Posting Date]]&lt;&gt;"",$D$5,"")</f>
        <v/>
      </c>
      <c r="AQ628" s="46" t="str">
        <f>TRIM(Table1[[#This Row],[Departments-Prgrams]])</f>
        <v/>
      </c>
      <c r="AR628" s="46" t="str">
        <f>TRIM(Table1[[#This Row],[Grant]])</f>
        <v/>
      </c>
      <c r="AS628" s="46" t="str">
        <f>TRIM(Table1[[#This Row],[Staff ID]])</f>
        <v/>
      </c>
      <c r="AT628" s="46" t="str">
        <f>IF(TRIM(Table1[[#This Row],[Budget Code]])=0,"",TRIM(Table1[[#This Row],[Budget Code]]))</f>
        <v/>
      </c>
      <c r="AU628" s="46" t="str">
        <f>IF(Table1[[#This Row],[Line Description]]&lt;&gt;"",Table1[[#This Row],[Line Description]],"")</f>
        <v/>
      </c>
      <c r="AV628" s="46" t="str">
        <f>IF(Table1[[#This Row],[Cur_Amount Debit]]&gt;0,ROUND(Table1[[#This Row],[Cur_Amount Debit]],2),"")</f>
        <v/>
      </c>
      <c r="AW628" s="46" t="str">
        <f>IF(Table1[[#This Row],[Cur_Amount Credit]]&gt;0,ROUND(Table1[[#This Row],[Cur_Amount Credit]],2),"")</f>
        <v/>
      </c>
      <c r="AX628" s="46" t="str">
        <f>LEFT(Table1[[#This Row],[Cur]],3)</f>
        <v/>
      </c>
      <c r="AY628" s="59"/>
      <c r="AZ628" s="46"/>
      <c r="BA628" s="46" t="str">
        <f>IF(Table1[[#This Row],[Cur]]&lt;&gt;"",IF(Table1[[#This Row],[Cur]]="USD","",ExchangeRate),"")</f>
        <v/>
      </c>
      <c r="BB628" s="46" t="str">
        <f>IF(Table1[[#This Row],[Grant]]&lt;&gt;"",VLOOKUP(Table1[[#This Row],[Grant]],Grants!B:D,3),"")</f>
        <v/>
      </c>
      <c r="BC628" s="46" t="str">
        <f>TRIM(Table1[[#This Row],[Vendor ID]])</f>
        <v/>
      </c>
      <c r="BD628">
        <f>IF(Table1[[#This Row],[Reference Number]]=Q627,BD627,BD627+1)</f>
        <v>0</v>
      </c>
    </row>
    <row r="629" spans="1:56" ht="11.25" customHeight="1" x14ac:dyDescent="0.25">
      <c r="A629" s="1"/>
      <c r="B629" s="88" t="str">
        <f>IF(Table1[[#This Row],[Posting Date]]&lt;&gt;"",IF(Table1[[#This Row],[Reference Number]]=Q628,B628+1,1),"")</f>
        <v/>
      </c>
      <c r="C629" s="61"/>
      <c r="D629" s="61"/>
      <c r="E629" s="138"/>
      <c r="F629" s="141" t="str">
        <f>IFERROR(IF(VLOOKUP(Table1[[#This Row],[Budget Code Description]],Dimentions!$X$6:$AC$139,2,FALSE)="","",VLOOKUP(Table1[[#This Row],[Budget Code Description]],Dimentions!$X$6:$AC$139,2,FALSE)),"")</f>
        <v/>
      </c>
      <c r="G629" s="141"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1" t="str">
        <f>IFERROR(VLOOKUP(Table1[[#This Row],[Budget Code Description]],Table6[#All],8,FALSE),"")</f>
        <v/>
      </c>
      <c r="L629" s="63"/>
      <c r="M629" s="65" t="str">
        <f>IFERROR(VLOOKUP(Table1[[#This Row],[Staff ID]],Table2[],2,FALSE),"")</f>
        <v/>
      </c>
      <c r="N629" s="209" t="str">
        <f>IFERROR(IF(VLOOKUP(Table1[[#This Row],[Budget Code Description]],Dimentions!$X$6:$AC$134,4,FALSE)="","",VLOOKUP(Table1[[#This Row],[Budget Code Description]],Dimentions!$X$6:$AC$134,4,FALSE)),"")</f>
        <v/>
      </c>
      <c r="O629" s="65" t="str">
        <f>IFERROR(VLOOKUP(Table1[[#This Row],[Vendor ID]],Table549[],2,FALSE),"")</f>
        <v/>
      </c>
      <c r="P629" s="63"/>
      <c r="Q629" s="141" t="str">
        <f>IF(Table1[[#This Row],[Posting Date]]&lt;&gt;"",$D$9,"")</f>
        <v/>
      </c>
      <c r="R629" s="157" t="str">
        <f>IF(Table1[[#This Row],[Posting Date]]&lt;&gt;"",$D$10,"")</f>
        <v/>
      </c>
      <c r="S629" s="66"/>
      <c r="T629" s="63"/>
      <c r="U629" s="67"/>
      <c r="V629" s="67"/>
      <c r="W629" s="67" t="str">
        <f t="shared" si="14"/>
        <v/>
      </c>
      <c r="X629" s="159" t="str">
        <f>IF(E629="","",(IF(Table1[[#This Row],[Cur]]="USD",Table1[[#This Row],[Cur_Amount Debit]],Table1[[#This Row],[Cur_Amount Debit]]/Table1[[#This Row],[Exchange Rate]])))</f>
        <v/>
      </c>
      <c r="Y629" s="159" t="str">
        <f>IF(E629="","",(IF(Table1[[#This Row],[Cur]]="USD",Table1[[#This Row],[Cur_Amount Credit]],Table1[[#This Row],[Cur_Amount Credit]]/ExchangeRate)))</f>
        <v/>
      </c>
      <c r="Z629" s="201" t="str">
        <f>IF(E629="","",(Table1[[#This Row],[Debit USD]]-Table1[[#This Row],[Credit USD]]))</f>
        <v/>
      </c>
      <c r="AA629" s="226"/>
      <c r="AB629" s="255"/>
      <c r="AC629" s="1"/>
      <c r="AD629" s="15"/>
      <c r="AE629" s="15" t="str">
        <f>IF(AND(OR(Table1[[#This Row],[Account]]="15030",Table1[[#This Row],[Account]]="15035",Table1[[#This Row],[Account]]="20150"),Table1[[#This Row],[Vendor ID]]=""),1,"")</f>
        <v/>
      </c>
      <c r="AF629" s="15"/>
      <c r="AG629" s="15"/>
      <c r="AH629" s="15"/>
      <c r="AI629" s="46" t="str">
        <f>IF(Table1[[#This Row],[Posting Date]]&lt;&gt;"","GJ-"&amp;CountryID,"")</f>
        <v/>
      </c>
      <c r="AJ629" s="59" t="str">
        <f>IF(Table1[[#This Row],[Posting Date]]&lt;&gt;"",Table1[[#This Row],[Posting Date]],"")</f>
        <v/>
      </c>
      <c r="AK629" s="46"/>
      <c r="AL629" s="46" t="str">
        <f>IF(Table1[[#This Row],[Description]]&lt;&gt;"",Table1[[#This Row],[Description]],"")</f>
        <v/>
      </c>
      <c r="AM629" s="46" t="str">
        <f>IF(Table1[[#This Row],[Posting Date]]&lt;&gt;"",Table1[[#This Row],[Reference Number]],"")</f>
        <v/>
      </c>
      <c r="AN629" s="46" t="str">
        <f>TRIM(Table1[[#This Row],[Line '#]])</f>
        <v/>
      </c>
      <c r="AO629" s="46" t="str">
        <f>TRIM(Table1[[#This Row],[Account]])</f>
        <v/>
      </c>
      <c r="AP629" s="46" t="str">
        <f>IF(Table1[[#This Row],[Posting Date]]&lt;&gt;"",$D$5,"")</f>
        <v/>
      </c>
      <c r="AQ629" s="46" t="str">
        <f>TRIM(Table1[[#This Row],[Departments-Prgrams]])</f>
        <v/>
      </c>
      <c r="AR629" s="46" t="str">
        <f>TRIM(Table1[[#This Row],[Grant]])</f>
        <v/>
      </c>
      <c r="AS629" s="46" t="str">
        <f>TRIM(Table1[[#This Row],[Staff ID]])</f>
        <v/>
      </c>
      <c r="AT629" s="46" t="str">
        <f>IF(TRIM(Table1[[#This Row],[Budget Code]])=0,"",TRIM(Table1[[#This Row],[Budget Code]]))</f>
        <v/>
      </c>
      <c r="AU629" s="46" t="str">
        <f>IF(Table1[[#This Row],[Line Description]]&lt;&gt;"",Table1[[#This Row],[Line Description]],"")</f>
        <v/>
      </c>
      <c r="AV629" s="46" t="str">
        <f>IF(Table1[[#This Row],[Cur_Amount Debit]]&gt;0,ROUND(Table1[[#This Row],[Cur_Amount Debit]],2),"")</f>
        <v/>
      </c>
      <c r="AW629" s="46" t="str">
        <f>IF(Table1[[#This Row],[Cur_Amount Credit]]&gt;0,ROUND(Table1[[#This Row],[Cur_Amount Credit]],2),"")</f>
        <v/>
      </c>
      <c r="AX629" s="46" t="str">
        <f>LEFT(Table1[[#This Row],[Cur]],3)</f>
        <v/>
      </c>
      <c r="AY629" s="59"/>
      <c r="AZ629" s="46"/>
      <c r="BA629" s="46" t="str">
        <f>IF(Table1[[#This Row],[Cur]]&lt;&gt;"",IF(Table1[[#This Row],[Cur]]="USD","",ExchangeRate),"")</f>
        <v/>
      </c>
      <c r="BB629" s="46" t="str">
        <f>IF(Table1[[#This Row],[Grant]]&lt;&gt;"",VLOOKUP(Table1[[#This Row],[Grant]],Grants!B:D,3),"")</f>
        <v/>
      </c>
      <c r="BC629" s="46" t="str">
        <f>TRIM(Table1[[#This Row],[Vendor ID]])</f>
        <v/>
      </c>
      <c r="BD629">
        <f>IF(Table1[[#This Row],[Reference Number]]=Q628,BD628,BD628+1)</f>
        <v>0</v>
      </c>
    </row>
    <row r="630" spans="1:56" ht="11.25" customHeight="1" x14ac:dyDescent="0.25">
      <c r="A630" s="1"/>
      <c r="B630" s="88" t="str">
        <f>IF(Table1[[#This Row],[Posting Date]]&lt;&gt;"",IF(Table1[[#This Row],[Reference Number]]=Q629,B629+1,1),"")</f>
        <v/>
      </c>
      <c r="C630" s="61"/>
      <c r="D630" s="61"/>
      <c r="E630" s="138"/>
      <c r="F630" s="141" t="str">
        <f>IFERROR(IF(VLOOKUP(Table1[[#This Row],[Budget Code Description]],Dimentions!$X$6:$AC$139,2,FALSE)="","",VLOOKUP(Table1[[#This Row],[Budget Code Description]],Dimentions!$X$6:$AC$139,2,FALSE)),"")</f>
        <v/>
      </c>
      <c r="G630" s="141"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1" t="str">
        <f>IFERROR(VLOOKUP(Table1[[#This Row],[Budget Code Description]],Table6[#All],8,FALSE),"")</f>
        <v/>
      </c>
      <c r="L630" s="63"/>
      <c r="M630" s="65" t="str">
        <f>IFERROR(VLOOKUP(Table1[[#This Row],[Staff ID]],Table2[],2,FALSE),"")</f>
        <v/>
      </c>
      <c r="N630" s="209" t="str">
        <f>IFERROR(IF(VLOOKUP(Table1[[#This Row],[Budget Code Description]],Dimentions!$X$6:$AC$134,4,FALSE)="","",VLOOKUP(Table1[[#This Row],[Budget Code Description]],Dimentions!$X$6:$AC$134,4,FALSE)),"")</f>
        <v/>
      </c>
      <c r="O630" s="65" t="str">
        <f>IFERROR(VLOOKUP(Table1[[#This Row],[Vendor ID]],Table549[],2,FALSE),"")</f>
        <v/>
      </c>
      <c r="P630" s="63"/>
      <c r="Q630" s="141" t="str">
        <f>IF(Table1[[#This Row],[Posting Date]]&lt;&gt;"",$D$9,"")</f>
        <v/>
      </c>
      <c r="R630" s="157" t="str">
        <f>IF(Table1[[#This Row],[Posting Date]]&lt;&gt;"",$D$10,"")</f>
        <v/>
      </c>
      <c r="S630" s="66"/>
      <c r="T630" s="63"/>
      <c r="U630" s="67"/>
      <c r="V630" s="67"/>
      <c r="W630" s="67" t="str">
        <f t="shared" si="14"/>
        <v/>
      </c>
      <c r="X630" s="159" t="str">
        <f>IF(E630="","",(IF(Table1[[#This Row],[Cur]]="USD",Table1[[#This Row],[Cur_Amount Debit]],Table1[[#This Row],[Cur_Amount Debit]]/Table1[[#This Row],[Exchange Rate]])))</f>
        <v/>
      </c>
      <c r="Y630" s="159" t="str">
        <f>IF(E630="","",(IF(Table1[[#This Row],[Cur]]="USD",Table1[[#This Row],[Cur_Amount Credit]],Table1[[#This Row],[Cur_Amount Credit]]/ExchangeRate)))</f>
        <v/>
      </c>
      <c r="Z630" s="201" t="str">
        <f>IF(E630="","",(Table1[[#This Row],[Debit USD]]-Table1[[#This Row],[Credit USD]]))</f>
        <v/>
      </c>
      <c r="AA630" s="226"/>
      <c r="AB630" s="255"/>
      <c r="AC630" s="1"/>
      <c r="AD630" s="15"/>
      <c r="AE630" s="15" t="str">
        <f>IF(AND(OR(Table1[[#This Row],[Account]]="15030",Table1[[#This Row],[Account]]="15035",Table1[[#This Row],[Account]]="20150"),Table1[[#This Row],[Vendor ID]]=""),1,"")</f>
        <v/>
      </c>
      <c r="AF630" s="15"/>
      <c r="AG630" s="15"/>
      <c r="AH630" s="15"/>
      <c r="AI630" s="46" t="str">
        <f>IF(Table1[[#This Row],[Posting Date]]&lt;&gt;"","GJ-"&amp;CountryID,"")</f>
        <v/>
      </c>
      <c r="AJ630" s="59" t="str">
        <f>IF(Table1[[#This Row],[Posting Date]]&lt;&gt;"",Table1[[#This Row],[Posting Date]],"")</f>
        <v/>
      </c>
      <c r="AK630" s="46"/>
      <c r="AL630" s="46" t="str">
        <f>IF(Table1[[#This Row],[Description]]&lt;&gt;"",Table1[[#This Row],[Description]],"")</f>
        <v/>
      </c>
      <c r="AM630" s="46" t="str">
        <f>IF(Table1[[#This Row],[Posting Date]]&lt;&gt;"",Table1[[#This Row],[Reference Number]],"")</f>
        <v/>
      </c>
      <c r="AN630" s="46" t="str">
        <f>TRIM(Table1[[#This Row],[Line '#]])</f>
        <v/>
      </c>
      <c r="AO630" s="46" t="str">
        <f>TRIM(Table1[[#This Row],[Account]])</f>
        <v/>
      </c>
      <c r="AP630" s="46" t="str">
        <f>IF(Table1[[#This Row],[Posting Date]]&lt;&gt;"",$D$5,"")</f>
        <v/>
      </c>
      <c r="AQ630" s="46" t="str">
        <f>TRIM(Table1[[#This Row],[Departments-Prgrams]])</f>
        <v/>
      </c>
      <c r="AR630" s="46" t="str">
        <f>TRIM(Table1[[#This Row],[Grant]])</f>
        <v/>
      </c>
      <c r="AS630" s="46" t="str">
        <f>TRIM(Table1[[#This Row],[Staff ID]])</f>
        <v/>
      </c>
      <c r="AT630" s="46" t="str">
        <f>IF(TRIM(Table1[[#This Row],[Budget Code]])=0,"",TRIM(Table1[[#This Row],[Budget Code]]))</f>
        <v/>
      </c>
      <c r="AU630" s="46" t="str">
        <f>IF(Table1[[#This Row],[Line Description]]&lt;&gt;"",Table1[[#This Row],[Line Description]],"")</f>
        <v/>
      </c>
      <c r="AV630" s="46" t="str">
        <f>IF(Table1[[#This Row],[Cur_Amount Debit]]&gt;0,ROUND(Table1[[#This Row],[Cur_Amount Debit]],2),"")</f>
        <v/>
      </c>
      <c r="AW630" s="46" t="str">
        <f>IF(Table1[[#This Row],[Cur_Amount Credit]]&gt;0,ROUND(Table1[[#This Row],[Cur_Amount Credit]],2),"")</f>
        <v/>
      </c>
      <c r="AX630" s="46" t="str">
        <f>LEFT(Table1[[#This Row],[Cur]],3)</f>
        <v/>
      </c>
      <c r="AY630" s="59"/>
      <c r="AZ630" s="46"/>
      <c r="BA630" s="46" t="str">
        <f>IF(Table1[[#This Row],[Cur]]&lt;&gt;"",IF(Table1[[#This Row],[Cur]]="USD","",ExchangeRate),"")</f>
        <v/>
      </c>
      <c r="BB630" s="46" t="str">
        <f>IF(Table1[[#This Row],[Grant]]&lt;&gt;"",VLOOKUP(Table1[[#This Row],[Grant]],Grants!B:D,3),"")</f>
        <v/>
      </c>
      <c r="BC630" s="46" t="str">
        <f>TRIM(Table1[[#This Row],[Vendor ID]])</f>
        <v/>
      </c>
      <c r="BD630">
        <f>IF(Table1[[#This Row],[Reference Number]]=Q629,BD629,BD629+1)</f>
        <v>0</v>
      </c>
    </row>
    <row r="631" spans="1:56" ht="11.25" customHeight="1" x14ac:dyDescent="0.25">
      <c r="A631" s="1"/>
      <c r="B631" s="88" t="str">
        <f>IF(Table1[[#This Row],[Posting Date]]&lt;&gt;"",IF(Table1[[#This Row],[Reference Number]]=Q630,B630+1,1),"")</f>
        <v/>
      </c>
      <c r="C631" s="61"/>
      <c r="D631" s="61"/>
      <c r="E631" s="138"/>
      <c r="F631" s="141" t="str">
        <f>IFERROR(IF(VLOOKUP(Table1[[#This Row],[Budget Code Description]],Dimentions!$X$6:$AC$139,2,FALSE)="","",VLOOKUP(Table1[[#This Row],[Budget Code Description]],Dimentions!$X$6:$AC$139,2,FALSE)),"")</f>
        <v/>
      </c>
      <c r="G631" s="141"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1" t="str">
        <f>IFERROR(VLOOKUP(Table1[[#This Row],[Budget Code Description]],Table6[#All],8,FALSE),"")</f>
        <v/>
      </c>
      <c r="L631" s="63"/>
      <c r="M631" s="65" t="str">
        <f>IFERROR(VLOOKUP(Table1[[#This Row],[Staff ID]],Table2[],2,FALSE),"")</f>
        <v/>
      </c>
      <c r="N631" s="209" t="str">
        <f>IFERROR(IF(VLOOKUP(Table1[[#This Row],[Budget Code Description]],Dimentions!$X$6:$AC$134,4,FALSE)="","",VLOOKUP(Table1[[#This Row],[Budget Code Description]],Dimentions!$X$6:$AC$134,4,FALSE)),"")</f>
        <v/>
      </c>
      <c r="O631" s="65" t="str">
        <f>IFERROR(VLOOKUP(Table1[[#This Row],[Vendor ID]],Table549[],2,FALSE),"")</f>
        <v/>
      </c>
      <c r="P631" s="63"/>
      <c r="Q631" s="141" t="str">
        <f>IF(Table1[[#This Row],[Posting Date]]&lt;&gt;"",$D$9,"")</f>
        <v/>
      </c>
      <c r="R631" s="157" t="str">
        <f>IF(Table1[[#This Row],[Posting Date]]&lt;&gt;"",$D$10,"")</f>
        <v/>
      </c>
      <c r="S631" s="66"/>
      <c r="T631" s="63"/>
      <c r="U631" s="67"/>
      <c r="V631" s="67"/>
      <c r="W631" s="67" t="str">
        <f t="shared" si="14"/>
        <v/>
      </c>
      <c r="X631" s="159" t="str">
        <f>IF(E631="","",(IF(Table1[[#This Row],[Cur]]="USD",Table1[[#This Row],[Cur_Amount Debit]],Table1[[#This Row],[Cur_Amount Debit]]/Table1[[#This Row],[Exchange Rate]])))</f>
        <v/>
      </c>
      <c r="Y631" s="159" t="str">
        <f>IF(E631="","",(IF(Table1[[#This Row],[Cur]]="USD",Table1[[#This Row],[Cur_Amount Credit]],Table1[[#This Row],[Cur_Amount Credit]]/ExchangeRate)))</f>
        <v/>
      </c>
      <c r="Z631" s="201" t="str">
        <f>IF(E631="","",(Table1[[#This Row],[Debit USD]]-Table1[[#This Row],[Credit USD]]))</f>
        <v/>
      </c>
      <c r="AA631" s="226"/>
      <c r="AB631" s="255"/>
      <c r="AC631" s="1"/>
      <c r="AD631" s="15"/>
      <c r="AE631" s="15" t="str">
        <f>IF(AND(OR(Table1[[#This Row],[Account]]="15030",Table1[[#This Row],[Account]]="15035",Table1[[#This Row],[Account]]="20150"),Table1[[#This Row],[Vendor ID]]=""),1,"")</f>
        <v/>
      </c>
      <c r="AF631" s="15"/>
      <c r="AG631" s="15"/>
      <c r="AH631" s="15"/>
      <c r="AI631" s="46" t="str">
        <f>IF(Table1[[#This Row],[Posting Date]]&lt;&gt;"","GJ-"&amp;CountryID,"")</f>
        <v/>
      </c>
      <c r="AJ631" s="59" t="str">
        <f>IF(Table1[[#This Row],[Posting Date]]&lt;&gt;"",Table1[[#This Row],[Posting Date]],"")</f>
        <v/>
      </c>
      <c r="AK631" s="46"/>
      <c r="AL631" s="46" t="str">
        <f>IF(Table1[[#This Row],[Description]]&lt;&gt;"",Table1[[#This Row],[Description]],"")</f>
        <v/>
      </c>
      <c r="AM631" s="46" t="str">
        <f>IF(Table1[[#This Row],[Posting Date]]&lt;&gt;"",Table1[[#This Row],[Reference Number]],"")</f>
        <v/>
      </c>
      <c r="AN631" s="46" t="str">
        <f>TRIM(Table1[[#This Row],[Line '#]])</f>
        <v/>
      </c>
      <c r="AO631" s="46" t="str">
        <f>TRIM(Table1[[#This Row],[Account]])</f>
        <v/>
      </c>
      <c r="AP631" s="46" t="str">
        <f>IF(Table1[[#This Row],[Posting Date]]&lt;&gt;"",$D$5,"")</f>
        <v/>
      </c>
      <c r="AQ631" s="46" t="str">
        <f>TRIM(Table1[[#This Row],[Departments-Prgrams]])</f>
        <v/>
      </c>
      <c r="AR631" s="46" t="str">
        <f>TRIM(Table1[[#This Row],[Grant]])</f>
        <v/>
      </c>
      <c r="AS631" s="46" t="str">
        <f>TRIM(Table1[[#This Row],[Staff ID]])</f>
        <v/>
      </c>
      <c r="AT631" s="46" t="str">
        <f>IF(TRIM(Table1[[#This Row],[Budget Code]])=0,"",TRIM(Table1[[#This Row],[Budget Code]]))</f>
        <v/>
      </c>
      <c r="AU631" s="46" t="str">
        <f>IF(Table1[[#This Row],[Line Description]]&lt;&gt;"",Table1[[#This Row],[Line Description]],"")</f>
        <v/>
      </c>
      <c r="AV631" s="46" t="str">
        <f>IF(Table1[[#This Row],[Cur_Amount Debit]]&gt;0,ROUND(Table1[[#This Row],[Cur_Amount Debit]],2),"")</f>
        <v/>
      </c>
      <c r="AW631" s="46" t="str">
        <f>IF(Table1[[#This Row],[Cur_Amount Credit]]&gt;0,ROUND(Table1[[#This Row],[Cur_Amount Credit]],2),"")</f>
        <v/>
      </c>
      <c r="AX631" s="46" t="str">
        <f>LEFT(Table1[[#This Row],[Cur]],3)</f>
        <v/>
      </c>
      <c r="AY631" s="59"/>
      <c r="AZ631" s="46"/>
      <c r="BA631" s="46" t="str">
        <f>IF(Table1[[#This Row],[Cur]]&lt;&gt;"",IF(Table1[[#This Row],[Cur]]="USD","",ExchangeRate),"")</f>
        <v/>
      </c>
      <c r="BB631" s="46" t="str">
        <f>IF(Table1[[#This Row],[Grant]]&lt;&gt;"",VLOOKUP(Table1[[#This Row],[Grant]],Grants!B:D,3),"")</f>
        <v/>
      </c>
      <c r="BC631" s="46" t="str">
        <f>TRIM(Table1[[#This Row],[Vendor ID]])</f>
        <v/>
      </c>
      <c r="BD631">
        <f>IF(Table1[[#This Row],[Reference Number]]=Q630,BD630,BD630+1)</f>
        <v>0</v>
      </c>
    </row>
    <row r="632" spans="1:56" ht="11.25" customHeight="1" x14ac:dyDescent="0.25">
      <c r="A632" s="1"/>
      <c r="B632" s="88" t="str">
        <f>IF(Table1[[#This Row],[Posting Date]]&lt;&gt;"",IF(Table1[[#This Row],[Reference Number]]=Q631,B631+1,1),"")</f>
        <v/>
      </c>
      <c r="C632" s="61"/>
      <c r="D632" s="61"/>
      <c r="E632" s="138"/>
      <c r="F632" s="141" t="str">
        <f>IFERROR(IF(VLOOKUP(Table1[[#This Row],[Budget Code Description]],Dimentions!$X$6:$AC$139,2,FALSE)="","",VLOOKUP(Table1[[#This Row],[Budget Code Description]],Dimentions!$X$6:$AC$139,2,FALSE)),"")</f>
        <v/>
      </c>
      <c r="G632" s="141"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1" t="str">
        <f>IFERROR(VLOOKUP(Table1[[#This Row],[Budget Code Description]],Table6[#All],8,FALSE),"")</f>
        <v/>
      </c>
      <c r="L632" s="63"/>
      <c r="M632" s="65" t="str">
        <f>IFERROR(VLOOKUP(Table1[[#This Row],[Staff ID]],Table2[],2,FALSE),"")</f>
        <v/>
      </c>
      <c r="N632" s="209" t="str">
        <f>IFERROR(IF(VLOOKUP(Table1[[#This Row],[Budget Code Description]],Dimentions!$X$6:$AC$134,4,FALSE)="","",VLOOKUP(Table1[[#This Row],[Budget Code Description]],Dimentions!$X$6:$AC$134,4,FALSE)),"")</f>
        <v/>
      </c>
      <c r="O632" s="65" t="str">
        <f>IFERROR(VLOOKUP(Table1[[#This Row],[Vendor ID]],Table549[],2,FALSE),"")</f>
        <v/>
      </c>
      <c r="P632" s="63"/>
      <c r="Q632" s="141" t="str">
        <f>IF(Table1[[#This Row],[Posting Date]]&lt;&gt;"",$D$9,"")</f>
        <v/>
      </c>
      <c r="R632" s="157" t="str">
        <f>IF(Table1[[#This Row],[Posting Date]]&lt;&gt;"",$D$10,"")</f>
        <v/>
      </c>
      <c r="S632" s="66"/>
      <c r="T632" s="63"/>
      <c r="U632" s="67"/>
      <c r="V632" s="67"/>
      <c r="W632" s="67" t="str">
        <f t="shared" si="14"/>
        <v/>
      </c>
      <c r="X632" s="159" t="str">
        <f>IF(E632="","",(IF(Table1[[#This Row],[Cur]]="USD",Table1[[#This Row],[Cur_Amount Debit]],Table1[[#This Row],[Cur_Amount Debit]]/Table1[[#This Row],[Exchange Rate]])))</f>
        <v/>
      </c>
      <c r="Y632" s="159" t="str">
        <f>IF(E632="","",(IF(Table1[[#This Row],[Cur]]="USD",Table1[[#This Row],[Cur_Amount Credit]],Table1[[#This Row],[Cur_Amount Credit]]/ExchangeRate)))</f>
        <v/>
      </c>
      <c r="Z632" s="201" t="str">
        <f>IF(E632="","",(Table1[[#This Row],[Debit USD]]-Table1[[#This Row],[Credit USD]]))</f>
        <v/>
      </c>
      <c r="AA632" s="226"/>
      <c r="AB632" s="255"/>
      <c r="AC632" s="1"/>
      <c r="AD632" s="15"/>
      <c r="AE632" s="15" t="str">
        <f>IF(AND(OR(Table1[[#This Row],[Account]]="15030",Table1[[#This Row],[Account]]="15035",Table1[[#This Row],[Account]]="20150"),Table1[[#This Row],[Vendor ID]]=""),1,"")</f>
        <v/>
      </c>
      <c r="AF632" s="15"/>
      <c r="AG632" s="15"/>
      <c r="AH632" s="15"/>
      <c r="AI632" s="46" t="str">
        <f>IF(Table1[[#This Row],[Posting Date]]&lt;&gt;"","GJ-"&amp;CountryID,"")</f>
        <v/>
      </c>
      <c r="AJ632" s="59" t="str">
        <f>IF(Table1[[#This Row],[Posting Date]]&lt;&gt;"",Table1[[#This Row],[Posting Date]],"")</f>
        <v/>
      </c>
      <c r="AK632" s="46"/>
      <c r="AL632" s="46" t="str">
        <f>IF(Table1[[#This Row],[Description]]&lt;&gt;"",Table1[[#This Row],[Description]],"")</f>
        <v/>
      </c>
      <c r="AM632" s="46" t="str">
        <f>IF(Table1[[#This Row],[Posting Date]]&lt;&gt;"",Table1[[#This Row],[Reference Number]],"")</f>
        <v/>
      </c>
      <c r="AN632" s="46" t="str">
        <f>TRIM(Table1[[#This Row],[Line '#]])</f>
        <v/>
      </c>
      <c r="AO632" s="46" t="str">
        <f>TRIM(Table1[[#This Row],[Account]])</f>
        <v/>
      </c>
      <c r="AP632" s="46" t="str">
        <f>IF(Table1[[#This Row],[Posting Date]]&lt;&gt;"",$D$5,"")</f>
        <v/>
      </c>
      <c r="AQ632" s="46" t="str">
        <f>TRIM(Table1[[#This Row],[Departments-Prgrams]])</f>
        <v/>
      </c>
      <c r="AR632" s="46" t="str">
        <f>TRIM(Table1[[#This Row],[Grant]])</f>
        <v/>
      </c>
      <c r="AS632" s="46" t="str">
        <f>TRIM(Table1[[#This Row],[Staff ID]])</f>
        <v/>
      </c>
      <c r="AT632" s="46" t="str">
        <f>IF(TRIM(Table1[[#This Row],[Budget Code]])=0,"",TRIM(Table1[[#This Row],[Budget Code]]))</f>
        <v/>
      </c>
      <c r="AU632" s="46" t="str">
        <f>IF(Table1[[#This Row],[Line Description]]&lt;&gt;"",Table1[[#This Row],[Line Description]],"")</f>
        <v/>
      </c>
      <c r="AV632" s="46" t="str">
        <f>IF(Table1[[#This Row],[Cur_Amount Debit]]&gt;0,ROUND(Table1[[#This Row],[Cur_Amount Debit]],2),"")</f>
        <v/>
      </c>
      <c r="AW632" s="46" t="str">
        <f>IF(Table1[[#This Row],[Cur_Amount Credit]]&gt;0,ROUND(Table1[[#This Row],[Cur_Amount Credit]],2),"")</f>
        <v/>
      </c>
      <c r="AX632" s="46" t="str">
        <f>LEFT(Table1[[#This Row],[Cur]],3)</f>
        <v/>
      </c>
      <c r="AY632" s="59"/>
      <c r="AZ632" s="46"/>
      <c r="BA632" s="46" t="str">
        <f>IF(Table1[[#This Row],[Cur]]&lt;&gt;"",IF(Table1[[#This Row],[Cur]]="USD","",ExchangeRate),"")</f>
        <v/>
      </c>
      <c r="BB632" s="46" t="str">
        <f>IF(Table1[[#This Row],[Grant]]&lt;&gt;"",VLOOKUP(Table1[[#This Row],[Grant]],Grants!B:D,3),"")</f>
        <v/>
      </c>
      <c r="BC632" s="46" t="str">
        <f>TRIM(Table1[[#This Row],[Vendor ID]])</f>
        <v/>
      </c>
      <c r="BD632">
        <f>IF(Table1[[#This Row],[Reference Number]]=Q631,BD631,BD631+1)</f>
        <v>0</v>
      </c>
    </row>
    <row r="633" spans="1:56" ht="11.25" customHeight="1" x14ac:dyDescent="0.25">
      <c r="A633" s="1"/>
      <c r="B633" s="88" t="str">
        <f>IF(Table1[[#This Row],[Posting Date]]&lt;&gt;"",IF(Table1[[#This Row],[Reference Number]]=Q632,B632+1,1),"")</f>
        <v/>
      </c>
      <c r="C633" s="61"/>
      <c r="D633" s="61"/>
      <c r="E633" s="138"/>
      <c r="F633" s="141" t="str">
        <f>IFERROR(IF(VLOOKUP(Table1[[#This Row],[Budget Code Description]],Dimentions!$X$6:$AC$139,2,FALSE)="","",VLOOKUP(Table1[[#This Row],[Budget Code Description]],Dimentions!$X$6:$AC$139,2,FALSE)),"")</f>
        <v/>
      </c>
      <c r="G633" s="141"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1" t="str">
        <f>IFERROR(VLOOKUP(Table1[[#This Row],[Budget Code Description]],Table6[#All],8,FALSE),"")</f>
        <v/>
      </c>
      <c r="L633" s="63"/>
      <c r="M633" s="65" t="str">
        <f>IFERROR(VLOOKUP(Table1[[#This Row],[Staff ID]],Table2[],2,FALSE),"")</f>
        <v/>
      </c>
      <c r="N633" s="209" t="str">
        <f>IFERROR(IF(VLOOKUP(Table1[[#This Row],[Budget Code Description]],Dimentions!$X$6:$AC$134,4,FALSE)="","",VLOOKUP(Table1[[#This Row],[Budget Code Description]],Dimentions!$X$6:$AC$134,4,FALSE)),"")</f>
        <v/>
      </c>
      <c r="O633" s="65" t="str">
        <f>IFERROR(VLOOKUP(Table1[[#This Row],[Vendor ID]],Table549[],2,FALSE),"")</f>
        <v/>
      </c>
      <c r="P633" s="63"/>
      <c r="Q633" s="141" t="str">
        <f>IF(Table1[[#This Row],[Posting Date]]&lt;&gt;"",$D$9,"")</f>
        <v/>
      </c>
      <c r="R633" s="157" t="str">
        <f>IF(Table1[[#This Row],[Posting Date]]&lt;&gt;"",$D$10,"")</f>
        <v/>
      </c>
      <c r="S633" s="66"/>
      <c r="T633" s="63"/>
      <c r="U633" s="67"/>
      <c r="V633" s="67"/>
      <c r="W633" s="67" t="str">
        <f t="shared" si="14"/>
        <v/>
      </c>
      <c r="X633" s="159" t="str">
        <f>IF(E633="","",(IF(Table1[[#This Row],[Cur]]="USD",Table1[[#This Row],[Cur_Amount Debit]],Table1[[#This Row],[Cur_Amount Debit]]/Table1[[#This Row],[Exchange Rate]])))</f>
        <v/>
      </c>
      <c r="Y633" s="159" t="str">
        <f>IF(E633="","",(IF(Table1[[#This Row],[Cur]]="USD",Table1[[#This Row],[Cur_Amount Credit]],Table1[[#This Row],[Cur_Amount Credit]]/ExchangeRate)))</f>
        <v/>
      </c>
      <c r="Z633" s="201" t="str">
        <f>IF(E633="","",(Table1[[#This Row],[Debit USD]]-Table1[[#This Row],[Credit USD]]))</f>
        <v/>
      </c>
      <c r="AA633" s="226"/>
      <c r="AB633" s="255"/>
      <c r="AC633" s="1"/>
      <c r="AD633" s="15"/>
      <c r="AE633" s="15" t="str">
        <f>IF(AND(OR(Table1[[#This Row],[Account]]="15030",Table1[[#This Row],[Account]]="15035",Table1[[#This Row],[Account]]="20150"),Table1[[#This Row],[Vendor ID]]=""),1,"")</f>
        <v/>
      </c>
      <c r="AF633" s="15"/>
      <c r="AG633" s="15"/>
      <c r="AH633" s="15"/>
      <c r="AI633" s="46" t="str">
        <f>IF(Table1[[#This Row],[Posting Date]]&lt;&gt;"","GJ-"&amp;CountryID,"")</f>
        <v/>
      </c>
      <c r="AJ633" s="59" t="str">
        <f>IF(Table1[[#This Row],[Posting Date]]&lt;&gt;"",Table1[[#This Row],[Posting Date]],"")</f>
        <v/>
      </c>
      <c r="AK633" s="46"/>
      <c r="AL633" s="46" t="str">
        <f>IF(Table1[[#This Row],[Description]]&lt;&gt;"",Table1[[#This Row],[Description]],"")</f>
        <v/>
      </c>
      <c r="AM633" s="46" t="str">
        <f>IF(Table1[[#This Row],[Posting Date]]&lt;&gt;"",Table1[[#This Row],[Reference Number]],"")</f>
        <v/>
      </c>
      <c r="AN633" s="46" t="str">
        <f>TRIM(Table1[[#This Row],[Line '#]])</f>
        <v/>
      </c>
      <c r="AO633" s="46" t="str">
        <f>TRIM(Table1[[#This Row],[Account]])</f>
        <v/>
      </c>
      <c r="AP633" s="46" t="str">
        <f>IF(Table1[[#This Row],[Posting Date]]&lt;&gt;"",$D$5,"")</f>
        <v/>
      </c>
      <c r="AQ633" s="46" t="str">
        <f>TRIM(Table1[[#This Row],[Departments-Prgrams]])</f>
        <v/>
      </c>
      <c r="AR633" s="46" t="str">
        <f>TRIM(Table1[[#This Row],[Grant]])</f>
        <v/>
      </c>
      <c r="AS633" s="46" t="str">
        <f>TRIM(Table1[[#This Row],[Staff ID]])</f>
        <v/>
      </c>
      <c r="AT633" s="46" t="str">
        <f>IF(TRIM(Table1[[#This Row],[Budget Code]])=0,"",TRIM(Table1[[#This Row],[Budget Code]]))</f>
        <v/>
      </c>
      <c r="AU633" s="46" t="str">
        <f>IF(Table1[[#This Row],[Line Description]]&lt;&gt;"",Table1[[#This Row],[Line Description]],"")</f>
        <v/>
      </c>
      <c r="AV633" s="46" t="str">
        <f>IF(Table1[[#This Row],[Cur_Amount Debit]]&gt;0,ROUND(Table1[[#This Row],[Cur_Amount Debit]],2),"")</f>
        <v/>
      </c>
      <c r="AW633" s="46" t="str">
        <f>IF(Table1[[#This Row],[Cur_Amount Credit]]&gt;0,ROUND(Table1[[#This Row],[Cur_Amount Credit]],2),"")</f>
        <v/>
      </c>
      <c r="AX633" s="46" t="str">
        <f>LEFT(Table1[[#This Row],[Cur]],3)</f>
        <v/>
      </c>
      <c r="AY633" s="59"/>
      <c r="AZ633" s="46"/>
      <c r="BA633" s="46" t="str">
        <f>IF(Table1[[#This Row],[Cur]]&lt;&gt;"",IF(Table1[[#This Row],[Cur]]="USD","",ExchangeRate),"")</f>
        <v/>
      </c>
      <c r="BB633" s="46" t="str">
        <f>IF(Table1[[#This Row],[Grant]]&lt;&gt;"",VLOOKUP(Table1[[#This Row],[Grant]],Grants!B:D,3),"")</f>
        <v/>
      </c>
      <c r="BC633" s="46" t="str">
        <f>TRIM(Table1[[#This Row],[Vendor ID]])</f>
        <v/>
      </c>
      <c r="BD633">
        <f>IF(Table1[[#This Row],[Reference Number]]=Q632,BD632,BD632+1)</f>
        <v>0</v>
      </c>
    </row>
    <row r="634" spans="1:56" ht="11.25" customHeight="1" x14ac:dyDescent="0.25">
      <c r="A634" s="1"/>
      <c r="B634" s="88" t="str">
        <f>IF(Table1[[#This Row],[Posting Date]]&lt;&gt;"",IF(Table1[[#This Row],[Reference Number]]=Q633,B633+1,1),"")</f>
        <v/>
      </c>
      <c r="C634" s="61"/>
      <c r="D634" s="61"/>
      <c r="E634" s="138"/>
      <c r="F634" s="141" t="str">
        <f>IFERROR(IF(VLOOKUP(Table1[[#This Row],[Budget Code Description]],Dimentions!$X$6:$AC$139,2,FALSE)="","",VLOOKUP(Table1[[#This Row],[Budget Code Description]],Dimentions!$X$6:$AC$139,2,FALSE)),"")</f>
        <v/>
      </c>
      <c r="G634" s="141"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1" t="str">
        <f>IFERROR(VLOOKUP(Table1[[#This Row],[Budget Code Description]],Table6[#All],8,FALSE),"")</f>
        <v/>
      </c>
      <c r="L634" s="63"/>
      <c r="M634" s="65" t="str">
        <f>IFERROR(VLOOKUP(Table1[[#This Row],[Staff ID]],Table2[],2,FALSE),"")</f>
        <v/>
      </c>
      <c r="N634" s="209" t="str">
        <f>IFERROR(IF(VLOOKUP(Table1[[#This Row],[Budget Code Description]],Dimentions!$X$6:$AC$134,4,FALSE)="","",VLOOKUP(Table1[[#This Row],[Budget Code Description]],Dimentions!$X$6:$AC$134,4,FALSE)),"")</f>
        <v/>
      </c>
      <c r="O634" s="65" t="str">
        <f>IFERROR(VLOOKUP(Table1[[#This Row],[Vendor ID]],Table549[],2,FALSE),"")</f>
        <v/>
      </c>
      <c r="P634" s="63"/>
      <c r="Q634" s="141" t="str">
        <f>IF(Table1[[#This Row],[Posting Date]]&lt;&gt;"",$D$9,"")</f>
        <v/>
      </c>
      <c r="R634" s="157" t="str">
        <f>IF(Table1[[#This Row],[Posting Date]]&lt;&gt;"",$D$10,"")</f>
        <v/>
      </c>
      <c r="S634" s="66"/>
      <c r="T634" s="63"/>
      <c r="U634" s="67"/>
      <c r="V634" s="67"/>
      <c r="W634" s="67" t="str">
        <f t="shared" si="14"/>
        <v/>
      </c>
      <c r="X634" s="159" t="str">
        <f>IF(E634="","",(IF(Table1[[#This Row],[Cur]]="USD",Table1[[#This Row],[Cur_Amount Debit]],Table1[[#This Row],[Cur_Amount Debit]]/Table1[[#This Row],[Exchange Rate]])))</f>
        <v/>
      </c>
      <c r="Y634" s="159" t="str">
        <f>IF(E634="","",(IF(Table1[[#This Row],[Cur]]="USD",Table1[[#This Row],[Cur_Amount Credit]],Table1[[#This Row],[Cur_Amount Credit]]/ExchangeRate)))</f>
        <v/>
      </c>
      <c r="Z634" s="201" t="str">
        <f>IF(E634="","",(Table1[[#This Row],[Debit USD]]-Table1[[#This Row],[Credit USD]]))</f>
        <v/>
      </c>
      <c r="AA634" s="226"/>
      <c r="AB634" s="255"/>
      <c r="AC634" s="1"/>
      <c r="AD634" s="15"/>
      <c r="AE634" s="15" t="str">
        <f>IF(AND(OR(Table1[[#This Row],[Account]]="15030",Table1[[#This Row],[Account]]="15035",Table1[[#This Row],[Account]]="20150"),Table1[[#This Row],[Vendor ID]]=""),1,"")</f>
        <v/>
      </c>
      <c r="AF634" s="15"/>
      <c r="AG634" s="15"/>
      <c r="AH634" s="15"/>
      <c r="AI634" s="46" t="str">
        <f>IF(Table1[[#This Row],[Posting Date]]&lt;&gt;"","GJ-"&amp;CountryID,"")</f>
        <v/>
      </c>
      <c r="AJ634" s="59" t="str">
        <f>IF(Table1[[#This Row],[Posting Date]]&lt;&gt;"",Table1[[#This Row],[Posting Date]],"")</f>
        <v/>
      </c>
      <c r="AK634" s="46"/>
      <c r="AL634" s="46" t="str">
        <f>IF(Table1[[#This Row],[Description]]&lt;&gt;"",Table1[[#This Row],[Description]],"")</f>
        <v/>
      </c>
      <c r="AM634" s="46" t="str">
        <f>IF(Table1[[#This Row],[Posting Date]]&lt;&gt;"",Table1[[#This Row],[Reference Number]],"")</f>
        <v/>
      </c>
      <c r="AN634" s="46" t="str">
        <f>TRIM(Table1[[#This Row],[Line '#]])</f>
        <v/>
      </c>
      <c r="AO634" s="46" t="str">
        <f>TRIM(Table1[[#This Row],[Account]])</f>
        <v/>
      </c>
      <c r="AP634" s="46" t="str">
        <f>IF(Table1[[#This Row],[Posting Date]]&lt;&gt;"",$D$5,"")</f>
        <v/>
      </c>
      <c r="AQ634" s="46" t="str">
        <f>TRIM(Table1[[#This Row],[Departments-Prgrams]])</f>
        <v/>
      </c>
      <c r="AR634" s="46" t="str">
        <f>TRIM(Table1[[#This Row],[Grant]])</f>
        <v/>
      </c>
      <c r="AS634" s="46" t="str">
        <f>TRIM(Table1[[#This Row],[Staff ID]])</f>
        <v/>
      </c>
      <c r="AT634" s="46" t="str">
        <f>IF(TRIM(Table1[[#This Row],[Budget Code]])=0,"",TRIM(Table1[[#This Row],[Budget Code]]))</f>
        <v/>
      </c>
      <c r="AU634" s="46" t="str">
        <f>IF(Table1[[#This Row],[Line Description]]&lt;&gt;"",Table1[[#This Row],[Line Description]],"")</f>
        <v/>
      </c>
      <c r="AV634" s="46" t="str">
        <f>IF(Table1[[#This Row],[Cur_Amount Debit]]&gt;0,ROUND(Table1[[#This Row],[Cur_Amount Debit]],2),"")</f>
        <v/>
      </c>
      <c r="AW634" s="46" t="str">
        <f>IF(Table1[[#This Row],[Cur_Amount Credit]]&gt;0,ROUND(Table1[[#This Row],[Cur_Amount Credit]],2),"")</f>
        <v/>
      </c>
      <c r="AX634" s="46" t="str">
        <f>LEFT(Table1[[#This Row],[Cur]],3)</f>
        <v/>
      </c>
      <c r="AY634" s="59"/>
      <c r="AZ634" s="46"/>
      <c r="BA634" s="46" t="str">
        <f>IF(Table1[[#This Row],[Cur]]&lt;&gt;"",IF(Table1[[#This Row],[Cur]]="USD","",ExchangeRate),"")</f>
        <v/>
      </c>
      <c r="BB634" s="46" t="str">
        <f>IF(Table1[[#This Row],[Grant]]&lt;&gt;"",VLOOKUP(Table1[[#This Row],[Grant]],Grants!B:D,3),"")</f>
        <v/>
      </c>
      <c r="BC634" s="46" t="str">
        <f>TRIM(Table1[[#This Row],[Vendor ID]])</f>
        <v/>
      </c>
      <c r="BD634">
        <f>IF(Table1[[#This Row],[Reference Number]]=Q633,BD633,BD633+1)</f>
        <v>0</v>
      </c>
    </row>
    <row r="635" spans="1:56" ht="11.25" customHeight="1" x14ac:dyDescent="0.25">
      <c r="A635" s="1"/>
      <c r="B635" s="88" t="str">
        <f>IF(Table1[[#This Row],[Posting Date]]&lt;&gt;"",IF(Table1[[#This Row],[Reference Number]]=Q634,B634+1,1),"")</f>
        <v/>
      </c>
      <c r="C635" s="61"/>
      <c r="D635" s="61"/>
      <c r="E635" s="138"/>
      <c r="F635" s="141" t="str">
        <f>IFERROR(IF(VLOOKUP(Table1[[#This Row],[Budget Code Description]],Dimentions!$X$6:$AC$139,2,FALSE)="","",VLOOKUP(Table1[[#This Row],[Budget Code Description]],Dimentions!$X$6:$AC$139,2,FALSE)),"")</f>
        <v/>
      </c>
      <c r="G635" s="141"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1" t="str">
        <f>IFERROR(VLOOKUP(Table1[[#This Row],[Budget Code Description]],Table6[#All],8,FALSE),"")</f>
        <v/>
      </c>
      <c r="L635" s="63"/>
      <c r="M635" s="65" t="str">
        <f>IFERROR(VLOOKUP(Table1[[#This Row],[Staff ID]],Table2[],2,FALSE),"")</f>
        <v/>
      </c>
      <c r="N635" s="209" t="str">
        <f>IFERROR(IF(VLOOKUP(Table1[[#This Row],[Budget Code Description]],Dimentions!$X$6:$AC$134,4,FALSE)="","",VLOOKUP(Table1[[#This Row],[Budget Code Description]],Dimentions!$X$6:$AC$134,4,FALSE)),"")</f>
        <v/>
      </c>
      <c r="O635" s="65" t="str">
        <f>IFERROR(VLOOKUP(Table1[[#This Row],[Vendor ID]],Table549[],2,FALSE),"")</f>
        <v/>
      </c>
      <c r="P635" s="63"/>
      <c r="Q635" s="141" t="str">
        <f>IF(Table1[[#This Row],[Posting Date]]&lt;&gt;"",$D$9,"")</f>
        <v/>
      </c>
      <c r="R635" s="157" t="str">
        <f>IF(Table1[[#This Row],[Posting Date]]&lt;&gt;"",$D$10,"")</f>
        <v/>
      </c>
      <c r="S635" s="66"/>
      <c r="T635" s="63"/>
      <c r="U635" s="67"/>
      <c r="V635" s="67"/>
      <c r="W635" s="67" t="str">
        <f t="shared" si="14"/>
        <v/>
      </c>
      <c r="X635" s="159" t="str">
        <f>IF(E635="","",(IF(Table1[[#This Row],[Cur]]="USD",Table1[[#This Row],[Cur_Amount Debit]],Table1[[#This Row],[Cur_Amount Debit]]/Table1[[#This Row],[Exchange Rate]])))</f>
        <v/>
      </c>
      <c r="Y635" s="159" t="str">
        <f>IF(E635="","",(IF(Table1[[#This Row],[Cur]]="USD",Table1[[#This Row],[Cur_Amount Credit]],Table1[[#This Row],[Cur_Amount Credit]]/ExchangeRate)))</f>
        <v/>
      </c>
      <c r="Z635" s="201" t="str">
        <f>IF(E635="","",(Table1[[#This Row],[Debit USD]]-Table1[[#This Row],[Credit USD]]))</f>
        <v/>
      </c>
      <c r="AA635" s="226"/>
      <c r="AB635" s="255"/>
      <c r="AC635" s="1"/>
      <c r="AD635" s="15"/>
      <c r="AE635" s="15" t="str">
        <f>IF(AND(OR(Table1[[#This Row],[Account]]="15030",Table1[[#This Row],[Account]]="15035",Table1[[#This Row],[Account]]="20150"),Table1[[#This Row],[Vendor ID]]=""),1,"")</f>
        <v/>
      </c>
      <c r="AF635" s="15"/>
      <c r="AG635" s="15"/>
      <c r="AH635" s="15"/>
      <c r="AI635" s="46" t="str">
        <f>IF(Table1[[#This Row],[Posting Date]]&lt;&gt;"","GJ-"&amp;CountryID,"")</f>
        <v/>
      </c>
      <c r="AJ635" s="59" t="str">
        <f>IF(Table1[[#This Row],[Posting Date]]&lt;&gt;"",Table1[[#This Row],[Posting Date]],"")</f>
        <v/>
      </c>
      <c r="AK635" s="46"/>
      <c r="AL635" s="46" t="str">
        <f>IF(Table1[[#This Row],[Description]]&lt;&gt;"",Table1[[#This Row],[Description]],"")</f>
        <v/>
      </c>
      <c r="AM635" s="46" t="str">
        <f>IF(Table1[[#This Row],[Posting Date]]&lt;&gt;"",Table1[[#This Row],[Reference Number]],"")</f>
        <v/>
      </c>
      <c r="AN635" s="46" t="str">
        <f>TRIM(Table1[[#This Row],[Line '#]])</f>
        <v/>
      </c>
      <c r="AO635" s="46" t="str">
        <f>TRIM(Table1[[#This Row],[Account]])</f>
        <v/>
      </c>
      <c r="AP635" s="46" t="str">
        <f>IF(Table1[[#This Row],[Posting Date]]&lt;&gt;"",$D$5,"")</f>
        <v/>
      </c>
      <c r="AQ635" s="46" t="str">
        <f>TRIM(Table1[[#This Row],[Departments-Prgrams]])</f>
        <v/>
      </c>
      <c r="AR635" s="46" t="str">
        <f>TRIM(Table1[[#This Row],[Grant]])</f>
        <v/>
      </c>
      <c r="AS635" s="46" t="str">
        <f>TRIM(Table1[[#This Row],[Staff ID]])</f>
        <v/>
      </c>
      <c r="AT635" s="46" t="str">
        <f>IF(TRIM(Table1[[#This Row],[Budget Code]])=0,"",TRIM(Table1[[#This Row],[Budget Code]]))</f>
        <v/>
      </c>
      <c r="AU635" s="46" t="str">
        <f>IF(Table1[[#This Row],[Line Description]]&lt;&gt;"",Table1[[#This Row],[Line Description]],"")</f>
        <v/>
      </c>
      <c r="AV635" s="46" t="str">
        <f>IF(Table1[[#This Row],[Cur_Amount Debit]]&gt;0,ROUND(Table1[[#This Row],[Cur_Amount Debit]],2),"")</f>
        <v/>
      </c>
      <c r="AW635" s="46" t="str">
        <f>IF(Table1[[#This Row],[Cur_Amount Credit]]&gt;0,ROUND(Table1[[#This Row],[Cur_Amount Credit]],2),"")</f>
        <v/>
      </c>
      <c r="AX635" s="46" t="str">
        <f>LEFT(Table1[[#This Row],[Cur]],3)</f>
        <v/>
      </c>
      <c r="AY635" s="59"/>
      <c r="AZ635" s="46"/>
      <c r="BA635" s="46" t="str">
        <f>IF(Table1[[#This Row],[Cur]]&lt;&gt;"",IF(Table1[[#This Row],[Cur]]="USD","",ExchangeRate),"")</f>
        <v/>
      </c>
      <c r="BB635" s="46" t="str">
        <f>IF(Table1[[#This Row],[Grant]]&lt;&gt;"",VLOOKUP(Table1[[#This Row],[Grant]],Grants!B:D,3),"")</f>
        <v/>
      </c>
      <c r="BC635" s="46" t="str">
        <f>TRIM(Table1[[#This Row],[Vendor ID]])</f>
        <v/>
      </c>
      <c r="BD635">
        <f>IF(Table1[[#This Row],[Reference Number]]=Q634,BD634,BD634+1)</f>
        <v>0</v>
      </c>
    </row>
    <row r="636" spans="1:56" ht="11.25" customHeight="1" x14ac:dyDescent="0.25">
      <c r="A636" s="1"/>
      <c r="B636" s="88" t="str">
        <f>IF(Table1[[#This Row],[Posting Date]]&lt;&gt;"",IF(Table1[[#This Row],[Reference Number]]=Q635,B635+1,1),"")</f>
        <v/>
      </c>
      <c r="C636" s="61"/>
      <c r="D636" s="61"/>
      <c r="E636" s="138"/>
      <c r="F636" s="141" t="str">
        <f>IFERROR(IF(VLOOKUP(Table1[[#This Row],[Budget Code Description]],Dimentions!$X$6:$AC$139,2,FALSE)="","",VLOOKUP(Table1[[#This Row],[Budget Code Description]],Dimentions!$X$6:$AC$139,2,FALSE)),"")</f>
        <v/>
      </c>
      <c r="G636" s="141"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1" t="str">
        <f>IFERROR(VLOOKUP(Table1[[#This Row],[Budget Code Description]],Table6[#All],8,FALSE),"")</f>
        <v/>
      </c>
      <c r="L636" s="63"/>
      <c r="M636" s="65" t="str">
        <f>IFERROR(VLOOKUP(Table1[[#This Row],[Staff ID]],Table2[],2,FALSE),"")</f>
        <v/>
      </c>
      <c r="N636" s="209" t="str">
        <f>IFERROR(IF(VLOOKUP(Table1[[#This Row],[Budget Code Description]],Dimentions!$X$6:$AC$134,4,FALSE)="","",VLOOKUP(Table1[[#This Row],[Budget Code Description]],Dimentions!$X$6:$AC$134,4,FALSE)),"")</f>
        <v/>
      </c>
      <c r="O636" s="65" t="str">
        <f>IFERROR(VLOOKUP(Table1[[#This Row],[Vendor ID]],Table549[],2,FALSE),"")</f>
        <v/>
      </c>
      <c r="P636" s="63"/>
      <c r="Q636" s="141" t="str">
        <f>IF(Table1[[#This Row],[Posting Date]]&lt;&gt;"",$D$9,"")</f>
        <v/>
      </c>
      <c r="R636" s="157" t="str">
        <f>IF(Table1[[#This Row],[Posting Date]]&lt;&gt;"",$D$10,"")</f>
        <v/>
      </c>
      <c r="S636" s="66"/>
      <c r="T636" s="63"/>
      <c r="U636" s="67"/>
      <c r="V636" s="67"/>
      <c r="W636" s="67" t="str">
        <f t="shared" si="14"/>
        <v/>
      </c>
      <c r="X636" s="159" t="str">
        <f>IF(E636="","",(IF(Table1[[#This Row],[Cur]]="USD",Table1[[#This Row],[Cur_Amount Debit]],Table1[[#This Row],[Cur_Amount Debit]]/Table1[[#This Row],[Exchange Rate]])))</f>
        <v/>
      </c>
      <c r="Y636" s="159" t="str">
        <f>IF(E636="","",(IF(Table1[[#This Row],[Cur]]="USD",Table1[[#This Row],[Cur_Amount Credit]],Table1[[#This Row],[Cur_Amount Credit]]/ExchangeRate)))</f>
        <v/>
      </c>
      <c r="Z636" s="201" t="str">
        <f>IF(E636="","",(Table1[[#This Row],[Debit USD]]-Table1[[#This Row],[Credit USD]]))</f>
        <v/>
      </c>
      <c r="AA636" s="226"/>
      <c r="AB636" s="255"/>
      <c r="AC636" s="1"/>
      <c r="AD636" s="15"/>
      <c r="AE636" s="15" t="str">
        <f>IF(AND(OR(Table1[[#This Row],[Account]]="15030",Table1[[#This Row],[Account]]="15035",Table1[[#This Row],[Account]]="20150"),Table1[[#This Row],[Vendor ID]]=""),1,"")</f>
        <v/>
      </c>
      <c r="AF636" s="15"/>
      <c r="AG636" s="15"/>
      <c r="AH636" s="15"/>
      <c r="AI636" s="46" t="str">
        <f>IF(Table1[[#This Row],[Posting Date]]&lt;&gt;"","GJ-"&amp;CountryID,"")</f>
        <v/>
      </c>
      <c r="AJ636" s="59" t="str">
        <f>IF(Table1[[#This Row],[Posting Date]]&lt;&gt;"",Table1[[#This Row],[Posting Date]],"")</f>
        <v/>
      </c>
      <c r="AK636" s="46"/>
      <c r="AL636" s="46" t="str">
        <f>IF(Table1[[#This Row],[Description]]&lt;&gt;"",Table1[[#This Row],[Description]],"")</f>
        <v/>
      </c>
      <c r="AM636" s="46" t="str">
        <f>IF(Table1[[#This Row],[Posting Date]]&lt;&gt;"",Table1[[#This Row],[Reference Number]],"")</f>
        <v/>
      </c>
      <c r="AN636" s="46" t="str">
        <f>TRIM(Table1[[#This Row],[Line '#]])</f>
        <v/>
      </c>
      <c r="AO636" s="46" t="str">
        <f>TRIM(Table1[[#This Row],[Account]])</f>
        <v/>
      </c>
      <c r="AP636" s="46" t="str">
        <f>IF(Table1[[#This Row],[Posting Date]]&lt;&gt;"",$D$5,"")</f>
        <v/>
      </c>
      <c r="AQ636" s="46" t="str">
        <f>TRIM(Table1[[#This Row],[Departments-Prgrams]])</f>
        <v/>
      </c>
      <c r="AR636" s="46" t="str">
        <f>TRIM(Table1[[#This Row],[Grant]])</f>
        <v/>
      </c>
      <c r="AS636" s="46" t="str">
        <f>TRIM(Table1[[#This Row],[Staff ID]])</f>
        <v/>
      </c>
      <c r="AT636" s="46" t="str">
        <f>IF(TRIM(Table1[[#This Row],[Budget Code]])=0,"",TRIM(Table1[[#This Row],[Budget Code]]))</f>
        <v/>
      </c>
      <c r="AU636" s="46" t="str">
        <f>IF(Table1[[#This Row],[Line Description]]&lt;&gt;"",Table1[[#This Row],[Line Description]],"")</f>
        <v/>
      </c>
      <c r="AV636" s="46" t="str">
        <f>IF(Table1[[#This Row],[Cur_Amount Debit]]&gt;0,ROUND(Table1[[#This Row],[Cur_Amount Debit]],2),"")</f>
        <v/>
      </c>
      <c r="AW636" s="46" t="str">
        <f>IF(Table1[[#This Row],[Cur_Amount Credit]]&gt;0,ROUND(Table1[[#This Row],[Cur_Amount Credit]],2),"")</f>
        <v/>
      </c>
      <c r="AX636" s="46" t="str">
        <f>LEFT(Table1[[#This Row],[Cur]],3)</f>
        <v/>
      </c>
      <c r="AY636" s="59"/>
      <c r="AZ636" s="46"/>
      <c r="BA636" s="46" t="str">
        <f>IF(Table1[[#This Row],[Cur]]&lt;&gt;"",IF(Table1[[#This Row],[Cur]]="USD","",ExchangeRate),"")</f>
        <v/>
      </c>
      <c r="BB636" s="46" t="str">
        <f>IF(Table1[[#This Row],[Grant]]&lt;&gt;"",VLOOKUP(Table1[[#This Row],[Grant]],Grants!B:D,3),"")</f>
        <v/>
      </c>
      <c r="BC636" s="46" t="str">
        <f>TRIM(Table1[[#This Row],[Vendor ID]])</f>
        <v/>
      </c>
      <c r="BD636">
        <f>IF(Table1[[#This Row],[Reference Number]]=Q635,BD635,BD635+1)</f>
        <v>0</v>
      </c>
    </row>
    <row r="637" spans="1:56" ht="11.25" customHeight="1" x14ac:dyDescent="0.25">
      <c r="A637" s="1"/>
      <c r="B637" s="88" t="str">
        <f>IF(Table1[[#This Row],[Posting Date]]&lt;&gt;"",IF(Table1[[#This Row],[Reference Number]]=Q636,B636+1,1),"")</f>
        <v/>
      </c>
      <c r="C637" s="61"/>
      <c r="D637" s="61"/>
      <c r="E637" s="138"/>
      <c r="F637" s="141" t="str">
        <f>IFERROR(IF(VLOOKUP(Table1[[#This Row],[Budget Code Description]],Dimentions!$X$6:$AC$139,2,FALSE)="","",VLOOKUP(Table1[[#This Row],[Budget Code Description]],Dimentions!$X$6:$AC$139,2,FALSE)),"")</f>
        <v/>
      </c>
      <c r="G637" s="141"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1" t="str">
        <f>IFERROR(VLOOKUP(Table1[[#This Row],[Budget Code Description]],Table6[#All],8,FALSE),"")</f>
        <v/>
      </c>
      <c r="L637" s="63"/>
      <c r="M637" s="65" t="str">
        <f>IFERROR(VLOOKUP(Table1[[#This Row],[Staff ID]],Table2[],2,FALSE),"")</f>
        <v/>
      </c>
      <c r="N637" s="209" t="str">
        <f>IFERROR(IF(VLOOKUP(Table1[[#This Row],[Budget Code Description]],Dimentions!$X$6:$AC$134,4,FALSE)="","",VLOOKUP(Table1[[#This Row],[Budget Code Description]],Dimentions!$X$6:$AC$134,4,FALSE)),"")</f>
        <v/>
      </c>
      <c r="O637" s="65" t="str">
        <f>IFERROR(VLOOKUP(Table1[[#This Row],[Vendor ID]],Table549[],2,FALSE),"")</f>
        <v/>
      </c>
      <c r="P637" s="63"/>
      <c r="Q637" s="141" t="str">
        <f>IF(Table1[[#This Row],[Posting Date]]&lt;&gt;"",$D$9,"")</f>
        <v/>
      </c>
      <c r="R637" s="157" t="str">
        <f>IF(Table1[[#This Row],[Posting Date]]&lt;&gt;"",$D$10,"")</f>
        <v/>
      </c>
      <c r="S637" s="66"/>
      <c r="T637" s="63"/>
      <c r="U637" s="67"/>
      <c r="V637" s="67"/>
      <c r="W637" s="67" t="str">
        <f t="shared" si="14"/>
        <v/>
      </c>
      <c r="X637" s="159" t="str">
        <f>IF(E637="","",(IF(Table1[[#This Row],[Cur]]="USD",Table1[[#This Row],[Cur_Amount Debit]],Table1[[#This Row],[Cur_Amount Debit]]/Table1[[#This Row],[Exchange Rate]])))</f>
        <v/>
      </c>
      <c r="Y637" s="159" t="str">
        <f>IF(E637="","",(IF(Table1[[#This Row],[Cur]]="USD",Table1[[#This Row],[Cur_Amount Credit]],Table1[[#This Row],[Cur_Amount Credit]]/ExchangeRate)))</f>
        <v/>
      </c>
      <c r="Z637" s="201" t="str">
        <f>IF(E637="","",(Table1[[#This Row],[Debit USD]]-Table1[[#This Row],[Credit USD]]))</f>
        <v/>
      </c>
      <c r="AA637" s="226"/>
      <c r="AB637" s="255"/>
      <c r="AC637" s="1"/>
      <c r="AD637" s="15"/>
      <c r="AE637" s="15" t="str">
        <f>IF(AND(OR(Table1[[#This Row],[Account]]="15030",Table1[[#This Row],[Account]]="15035",Table1[[#This Row],[Account]]="20150"),Table1[[#This Row],[Vendor ID]]=""),1,"")</f>
        <v/>
      </c>
      <c r="AF637" s="15"/>
      <c r="AG637" s="15"/>
      <c r="AH637" s="15"/>
      <c r="AI637" s="46" t="str">
        <f>IF(Table1[[#This Row],[Posting Date]]&lt;&gt;"","GJ-"&amp;CountryID,"")</f>
        <v/>
      </c>
      <c r="AJ637" s="59" t="str">
        <f>IF(Table1[[#This Row],[Posting Date]]&lt;&gt;"",Table1[[#This Row],[Posting Date]],"")</f>
        <v/>
      </c>
      <c r="AK637" s="46"/>
      <c r="AL637" s="46" t="str">
        <f>IF(Table1[[#This Row],[Description]]&lt;&gt;"",Table1[[#This Row],[Description]],"")</f>
        <v/>
      </c>
      <c r="AM637" s="46" t="str">
        <f>IF(Table1[[#This Row],[Posting Date]]&lt;&gt;"",Table1[[#This Row],[Reference Number]],"")</f>
        <v/>
      </c>
      <c r="AN637" s="46" t="str">
        <f>TRIM(Table1[[#This Row],[Line '#]])</f>
        <v/>
      </c>
      <c r="AO637" s="46" t="str">
        <f>TRIM(Table1[[#This Row],[Account]])</f>
        <v/>
      </c>
      <c r="AP637" s="46" t="str">
        <f>IF(Table1[[#This Row],[Posting Date]]&lt;&gt;"",$D$5,"")</f>
        <v/>
      </c>
      <c r="AQ637" s="46" t="str">
        <f>TRIM(Table1[[#This Row],[Departments-Prgrams]])</f>
        <v/>
      </c>
      <c r="AR637" s="46" t="str">
        <f>TRIM(Table1[[#This Row],[Grant]])</f>
        <v/>
      </c>
      <c r="AS637" s="46" t="str">
        <f>TRIM(Table1[[#This Row],[Staff ID]])</f>
        <v/>
      </c>
      <c r="AT637" s="46" t="str">
        <f>IF(TRIM(Table1[[#This Row],[Budget Code]])=0,"",TRIM(Table1[[#This Row],[Budget Code]]))</f>
        <v/>
      </c>
      <c r="AU637" s="46" t="str">
        <f>IF(Table1[[#This Row],[Line Description]]&lt;&gt;"",Table1[[#This Row],[Line Description]],"")</f>
        <v/>
      </c>
      <c r="AV637" s="46" t="str">
        <f>IF(Table1[[#This Row],[Cur_Amount Debit]]&gt;0,ROUND(Table1[[#This Row],[Cur_Amount Debit]],2),"")</f>
        <v/>
      </c>
      <c r="AW637" s="46" t="str">
        <f>IF(Table1[[#This Row],[Cur_Amount Credit]]&gt;0,ROUND(Table1[[#This Row],[Cur_Amount Credit]],2),"")</f>
        <v/>
      </c>
      <c r="AX637" s="46" t="str">
        <f>LEFT(Table1[[#This Row],[Cur]],3)</f>
        <v/>
      </c>
      <c r="AY637" s="59"/>
      <c r="AZ637" s="46"/>
      <c r="BA637" s="46" t="str">
        <f>IF(Table1[[#This Row],[Cur]]&lt;&gt;"",IF(Table1[[#This Row],[Cur]]="USD","",ExchangeRate),"")</f>
        <v/>
      </c>
      <c r="BB637" s="46" t="str">
        <f>IF(Table1[[#This Row],[Grant]]&lt;&gt;"",VLOOKUP(Table1[[#This Row],[Grant]],Grants!B:D,3),"")</f>
        <v/>
      </c>
      <c r="BC637" s="46" t="str">
        <f>TRIM(Table1[[#This Row],[Vendor ID]])</f>
        <v/>
      </c>
      <c r="BD637">
        <f>IF(Table1[[#This Row],[Reference Number]]=Q636,BD636,BD636+1)</f>
        <v>0</v>
      </c>
    </row>
    <row r="638" spans="1:56" ht="11.25" customHeight="1" x14ac:dyDescent="0.25">
      <c r="A638" s="1"/>
      <c r="B638" s="88" t="str">
        <f>IF(Table1[[#This Row],[Posting Date]]&lt;&gt;"",IF(Table1[[#This Row],[Reference Number]]=Q637,B637+1,1),"")</f>
        <v/>
      </c>
      <c r="C638" s="61"/>
      <c r="D638" s="61"/>
      <c r="E638" s="138"/>
      <c r="F638" s="141" t="str">
        <f>IFERROR(IF(VLOOKUP(Table1[[#This Row],[Budget Code Description]],Dimentions!$X$6:$AC$139,2,FALSE)="","",VLOOKUP(Table1[[#This Row],[Budget Code Description]],Dimentions!$X$6:$AC$139,2,FALSE)),"")</f>
        <v/>
      </c>
      <c r="G638" s="141"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1" t="str">
        <f>IFERROR(VLOOKUP(Table1[[#This Row],[Budget Code Description]],Table6[#All],8,FALSE),"")</f>
        <v/>
      </c>
      <c r="L638" s="63"/>
      <c r="M638" s="65" t="str">
        <f>IFERROR(VLOOKUP(Table1[[#This Row],[Staff ID]],Table2[],2,FALSE),"")</f>
        <v/>
      </c>
      <c r="N638" s="209" t="str">
        <f>IFERROR(IF(VLOOKUP(Table1[[#This Row],[Budget Code Description]],Dimentions!$X$6:$AC$134,4,FALSE)="","",VLOOKUP(Table1[[#This Row],[Budget Code Description]],Dimentions!$X$6:$AC$134,4,FALSE)),"")</f>
        <v/>
      </c>
      <c r="O638" s="65" t="str">
        <f>IFERROR(VLOOKUP(Table1[[#This Row],[Vendor ID]],Table549[],2,FALSE),"")</f>
        <v/>
      </c>
      <c r="P638" s="63"/>
      <c r="Q638" s="141" t="str">
        <f>IF(Table1[[#This Row],[Posting Date]]&lt;&gt;"",$D$9,"")</f>
        <v/>
      </c>
      <c r="R638" s="157" t="str">
        <f>IF(Table1[[#This Row],[Posting Date]]&lt;&gt;"",$D$10,"")</f>
        <v/>
      </c>
      <c r="S638" s="66"/>
      <c r="T638" s="63"/>
      <c r="U638" s="67"/>
      <c r="V638" s="67"/>
      <c r="W638" s="67" t="str">
        <f t="shared" si="14"/>
        <v/>
      </c>
      <c r="X638" s="159" t="str">
        <f>IF(E638="","",(IF(Table1[[#This Row],[Cur]]="USD",Table1[[#This Row],[Cur_Amount Debit]],Table1[[#This Row],[Cur_Amount Debit]]/Table1[[#This Row],[Exchange Rate]])))</f>
        <v/>
      </c>
      <c r="Y638" s="159" t="str">
        <f>IF(E638="","",(IF(Table1[[#This Row],[Cur]]="USD",Table1[[#This Row],[Cur_Amount Credit]],Table1[[#This Row],[Cur_Amount Credit]]/ExchangeRate)))</f>
        <v/>
      </c>
      <c r="Z638" s="201" t="str">
        <f>IF(E638="","",(Table1[[#This Row],[Debit USD]]-Table1[[#This Row],[Credit USD]]))</f>
        <v/>
      </c>
      <c r="AA638" s="226"/>
      <c r="AB638" s="255"/>
      <c r="AC638" s="1"/>
      <c r="AD638" s="15"/>
      <c r="AE638" s="15" t="str">
        <f>IF(AND(OR(Table1[[#This Row],[Account]]="15030",Table1[[#This Row],[Account]]="15035",Table1[[#This Row],[Account]]="20150"),Table1[[#This Row],[Vendor ID]]=""),1,"")</f>
        <v/>
      </c>
      <c r="AF638" s="15"/>
      <c r="AG638" s="15"/>
      <c r="AH638" s="15"/>
      <c r="AI638" s="46" t="str">
        <f>IF(Table1[[#This Row],[Posting Date]]&lt;&gt;"","GJ-"&amp;CountryID,"")</f>
        <v/>
      </c>
      <c r="AJ638" s="59" t="str">
        <f>IF(Table1[[#This Row],[Posting Date]]&lt;&gt;"",Table1[[#This Row],[Posting Date]],"")</f>
        <v/>
      </c>
      <c r="AK638" s="46"/>
      <c r="AL638" s="46" t="str">
        <f>IF(Table1[[#This Row],[Description]]&lt;&gt;"",Table1[[#This Row],[Description]],"")</f>
        <v/>
      </c>
      <c r="AM638" s="46" t="str">
        <f>IF(Table1[[#This Row],[Posting Date]]&lt;&gt;"",Table1[[#This Row],[Reference Number]],"")</f>
        <v/>
      </c>
      <c r="AN638" s="46" t="str">
        <f>TRIM(Table1[[#This Row],[Line '#]])</f>
        <v/>
      </c>
      <c r="AO638" s="46" t="str">
        <f>TRIM(Table1[[#This Row],[Account]])</f>
        <v/>
      </c>
      <c r="AP638" s="46" t="str">
        <f>IF(Table1[[#This Row],[Posting Date]]&lt;&gt;"",$D$5,"")</f>
        <v/>
      </c>
      <c r="AQ638" s="46" t="str">
        <f>TRIM(Table1[[#This Row],[Departments-Prgrams]])</f>
        <v/>
      </c>
      <c r="AR638" s="46" t="str">
        <f>TRIM(Table1[[#This Row],[Grant]])</f>
        <v/>
      </c>
      <c r="AS638" s="46" t="str">
        <f>TRIM(Table1[[#This Row],[Staff ID]])</f>
        <v/>
      </c>
      <c r="AT638" s="46" t="str">
        <f>IF(TRIM(Table1[[#This Row],[Budget Code]])=0,"",TRIM(Table1[[#This Row],[Budget Code]]))</f>
        <v/>
      </c>
      <c r="AU638" s="46" t="str">
        <f>IF(Table1[[#This Row],[Line Description]]&lt;&gt;"",Table1[[#This Row],[Line Description]],"")</f>
        <v/>
      </c>
      <c r="AV638" s="46" t="str">
        <f>IF(Table1[[#This Row],[Cur_Amount Debit]]&gt;0,ROUND(Table1[[#This Row],[Cur_Amount Debit]],2),"")</f>
        <v/>
      </c>
      <c r="AW638" s="46" t="str">
        <f>IF(Table1[[#This Row],[Cur_Amount Credit]]&gt;0,ROUND(Table1[[#This Row],[Cur_Amount Credit]],2),"")</f>
        <v/>
      </c>
      <c r="AX638" s="46" t="str">
        <f>LEFT(Table1[[#This Row],[Cur]],3)</f>
        <v/>
      </c>
      <c r="AY638" s="59"/>
      <c r="AZ638" s="46"/>
      <c r="BA638" s="46" t="str">
        <f>IF(Table1[[#This Row],[Cur]]&lt;&gt;"",IF(Table1[[#This Row],[Cur]]="USD","",ExchangeRate),"")</f>
        <v/>
      </c>
      <c r="BB638" s="46" t="str">
        <f>IF(Table1[[#This Row],[Grant]]&lt;&gt;"",VLOOKUP(Table1[[#This Row],[Grant]],Grants!B:D,3),"")</f>
        <v/>
      </c>
      <c r="BC638" s="46" t="str">
        <f>TRIM(Table1[[#This Row],[Vendor ID]])</f>
        <v/>
      </c>
      <c r="BD638">
        <f>IF(Table1[[#This Row],[Reference Number]]=Q637,BD637,BD637+1)</f>
        <v>0</v>
      </c>
    </row>
    <row r="639" spans="1:56" ht="11.25" customHeight="1" x14ac:dyDescent="0.25">
      <c r="A639" s="1"/>
      <c r="B639" s="88" t="str">
        <f>IF(Table1[[#This Row],[Posting Date]]&lt;&gt;"",IF(Table1[[#This Row],[Reference Number]]=Q638,B638+1,1),"")</f>
        <v/>
      </c>
      <c r="C639" s="61"/>
      <c r="D639" s="61"/>
      <c r="E639" s="138"/>
      <c r="F639" s="141" t="str">
        <f>IFERROR(IF(VLOOKUP(Table1[[#This Row],[Budget Code Description]],Dimentions!$X$6:$AC$139,2,FALSE)="","",VLOOKUP(Table1[[#This Row],[Budget Code Description]],Dimentions!$X$6:$AC$139,2,FALSE)),"")</f>
        <v/>
      </c>
      <c r="G639" s="141"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1" t="str">
        <f>IFERROR(VLOOKUP(Table1[[#This Row],[Budget Code Description]],Table6[#All],8,FALSE),"")</f>
        <v/>
      </c>
      <c r="L639" s="63"/>
      <c r="M639" s="65" t="str">
        <f>IFERROR(VLOOKUP(Table1[[#This Row],[Staff ID]],Table2[],2,FALSE),"")</f>
        <v/>
      </c>
      <c r="N639" s="209" t="str">
        <f>IFERROR(IF(VLOOKUP(Table1[[#This Row],[Budget Code Description]],Dimentions!$X$6:$AC$134,4,FALSE)="","",VLOOKUP(Table1[[#This Row],[Budget Code Description]],Dimentions!$X$6:$AC$134,4,FALSE)),"")</f>
        <v/>
      </c>
      <c r="O639" s="65" t="str">
        <f>IFERROR(VLOOKUP(Table1[[#This Row],[Vendor ID]],Table549[],2,FALSE),"")</f>
        <v/>
      </c>
      <c r="P639" s="63"/>
      <c r="Q639" s="141" t="str">
        <f>IF(Table1[[#This Row],[Posting Date]]&lt;&gt;"",$D$9,"")</f>
        <v/>
      </c>
      <c r="R639" s="157" t="str">
        <f>IF(Table1[[#This Row],[Posting Date]]&lt;&gt;"",$D$10,"")</f>
        <v/>
      </c>
      <c r="S639" s="66"/>
      <c r="T639" s="63"/>
      <c r="U639" s="67"/>
      <c r="V639" s="67"/>
      <c r="W639" s="67" t="str">
        <f t="shared" si="14"/>
        <v/>
      </c>
      <c r="X639" s="159" t="str">
        <f>IF(E639="","",(IF(Table1[[#This Row],[Cur]]="USD",Table1[[#This Row],[Cur_Amount Debit]],Table1[[#This Row],[Cur_Amount Debit]]/Table1[[#This Row],[Exchange Rate]])))</f>
        <v/>
      </c>
      <c r="Y639" s="159" t="str">
        <f>IF(E639="","",(IF(Table1[[#This Row],[Cur]]="USD",Table1[[#This Row],[Cur_Amount Credit]],Table1[[#This Row],[Cur_Amount Credit]]/ExchangeRate)))</f>
        <v/>
      </c>
      <c r="Z639" s="201" t="str">
        <f>IF(E639="","",(Table1[[#This Row],[Debit USD]]-Table1[[#This Row],[Credit USD]]))</f>
        <v/>
      </c>
      <c r="AA639" s="226"/>
      <c r="AB639" s="255"/>
      <c r="AC639" s="1"/>
      <c r="AD639" s="15"/>
      <c r="AE639" s="15" t="str">
        <f>IF(AND(OR(Table1[[#This Row],[Account]]="15030",Table1[[#This Row],[Account]]="15035",Table1[[#This Row],[Account]]="20150"),Table1[[#This Row],[Vendor ID]]=""),1,"")</f>
        <v/>
      </c>
      <c r="AF639" s="15"/>
      <c r="AG639" s="15"/>
      <c r="AH639" s="15"/>
      <c r="AI639" s="46" t="str">
        <f>IF(Table1[[#This Row],[Posting Date]]&lt;&gt;"","GJ-"&amp;CountryID,"")</f>
        <v/>
      </c>
      <c r="AJ639" s="59" t="str">
        <f>IF(Table1[[#This Row],[Posting Date]]&lt;&gt;"",Table1[[#This Row],[Posting Date]],"")</f>
        <v/>
      </c>
      <c r="AK639" s="46"/>
      <c r="AL639" s="46" t="str">
        <f>IF(Table1[[#This Row],[Description]]&lt;&gt;"",Table1[[#This Row],[Description]],"")</f>
        <v/>
      </c>
      <c r="AM639" s="46" t="str">
        <f>IF(Table1[[#This Row],[Posting Date]]&lt;&gt;"",Table1[[#This Row],[Reference Number]],"")</f>
        <v/>
      </c>
      <c r="AN639" s="46" t="str">
        <f>TRIM(Table1[[#This Row],[Line '#]])</f>
        <v/>
      </c>
      <c r="AO639" s="46" t="str">
        <f>TRIM(Table1[[#This Row],[Account]])</f>
        <v/>
      </c>
      <c r="AP639" s="46" t="str">
        <f>IF(Table1[[#This Row],[Posting Date]]&lt;&gt;"",$D$5,"")</f>
        <v/>
      </c>
      <c r="AQ639" s="46" t="str">
        <f>TRIM(Table1[[#This Row],[Departments-Prgrams]])</f>
        <v/>
      </c>
      <c r="AR639" s="46" t="str">
        <f>TRIM(Table1[[#This Row],[Grant]])</f>
        <v/>
      </c>
      <c r="AS639" s="46" t="str">
        <f>TRIM(Table1[[#This Row],[Staff ID]])</f>
        <v/>
      </c>
      <c r="AT639" s="46" t="str">
        <f>IF(TRIM(Table1[[#This Row],[Budget Code]])=0,"",TRIM(Table1[[#This Row],[Budget Code]]))</f>
        <v/>
      </c>
      <c r="AU639" s="46" t="str">
        <f>IF(Table1[[#This Row],[Line Description]]&lt;&gt;"",Table1[[#This Row],[Line Description]],"")</f>
        <v/>
      </c>
      <c r="AV639" s="46" t="str">
        <f>IF(Table1[[#This Row],[Cur_Amount Debit]]&gt;0,ROUND(Table1[[#This Row],[Cur_Amount Debit]],2),"")</f>
        <v/>
      </c>
      <c r="AW639" s="46" t="str">
        <f>IF(Table1[[#This Row],[Cur_Amount Credit]]&gt;0,ROUND(Table1[[#This Row],[Cur_Amount Credit]],2),"")</f>
        <v/>
      </c>
      <c r="AX639" s="46" t="str">
        <f>LEFT(Table1[[#This Row],[Cur]],3)</f>
        <v/>
      </c>
      <c r="AY639" s="59"/>
      <c r="AZ639" s="46"/>
      <c r="BA639" s="46" t="str">
        <f>IF(Table1[[#This Row],[Cur]]&lt;&gt;"",IF(Table1[[#This Row],[Cur]]="USD","",ExchangeRate),"")</f>
        <v/>
      </c>
      <c r="BB639" s="46" t="str">
        <f>IF(Table1[[#This Row],[Grant]]&lt;&gt;"",VLOOKUP(Table1[[#This Row],[Grant]],Grants!B:D,3),"")</f>
        <v/>
      </c>
      <c r="BC639" s="46" t="str">
        <f>TRIM(Table1[[#This Row],[Vendor ID]])</f>
        <v/>
      </c>
      <c r="BD639">
        <f>IF(Table1[[#This Row],[Reference Number]]=Q638,BD638,BD638+1)</f>
        <v>0</v>
      </c>
    </row>
    <row r="640" spans="1:56" ht="11.25" customHeight="1" x14ac:dyDescent="0.25">
      <c r="A640" s="1"/>
      <c r="B640" s="88" t="str">
        <f>IF(Table1[[#This Row],[Posting Date]]&lt;&gt;"",IF(Table1[[#This Row],[Reference Number]]=Q639,B639+1,1),"")</f>
        <v/>
      </c>
      <c r="C640" s="61"/>
      <c r="D640" s="61"/>
      <c r="E640" s="138"/>
      <c r="F640" s="141" t="str">
        <f>IFERROR(IF(VLOOKUP(Table1[[#This Row],[Budget Code Description]],Dimentions!$X$6:$AC$139,2,FALSE)="","",VLOOKUP(Table1[[#This Row],[Budget Code Description]],Dimentions!$X$6:$AC$139,2,FALSE)),"")</f>
        <v/>
      </c>
      <c r="G640" s="141"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1" t="str">
        <f>IFERROR(VLOOKUP(Table1[[#This Row],[Budget Code Description]],Table6[#All],8,FALSE),"")</f>
        <v/>
      </c>
      <c r="L640" s="63"/>
      <c r="M640" s="65" t="str">
        <f>IFERROR(VLOOKUP(Table1[[#This Row],[Staff ID]],Table2[],2,FALSE),"")</f>
        <v/>
      </c>
      <c r="N640" s="209" t="str">
        <f>IFERROR(IF(VLOOKUP(Table1[[#This Row],[Budget Code Description]],Dimentions!$X$6:$AC$134,4,FALSE)="","",VLOOKUP(Table1[[#This Row],[Budget Code Description]],Dimentions!$X$6:$AC$134,4,FALSE)),"")</f>
        <v/>
      </c>
      <c r="O640" s="65" t="str">
        <f>IFERROR(VLOOKUP(Table1[[#This Row],[Vendor ID]],Table549[],2,FALSE),"")</f>
        <v/>
      </c>
      <c r="P640" s="63"/>
      <c r="Q640" s="141" t="str">
        <f>IF(Table1[[#This Row],[Posting Date]]&lt;&gt;"",$D$9,"")</f>
        <v/>
      </c>
      <c r="R640" s="157" t="str">
        <f>IF(Table1[[#This Row],[Posting Date]]&lt;&gt;"",$D$10,"")</f>
        <v/>
      </c>
      <c r="S640" s="66"/>
      <c r="T640" s="63"/>
      <c r="U640" s="67"/>
      <c r="V640" s="67"/>
      <c r="W640" s="67" t="str">
        <f t="shared" si="14"/>
        <v/>
      </c>
      <c r="X640" s="159" t="str">
        <f>IF(E640="","",(IF(Table1[[#This Row],[Cur]]="USD",Table1[[#This Row],[Cur_Amount Debit]],Table1[[#This Row],[Cur_Amount Debit]]/Table1[[#This Row],[Exchange Rate]])))</f>
        <v/>
      </c>
      <c r="Y640" s="159" t="str">
        <f>IF(E640="","",(IF(Table1[[#This Row],[Cur]]="USD",Table1[[#This Row],[Cur_Amount Credit]],Table1[[#This Row],[Cur_Amount Credit]]/ExchangeRate)))</f>
        <v/>
      </c>
      <c r="Z640" s="201" t="str">
        <f>IF(E640="","",(Table1[[#This Row],[Debit USD]]-Table1[[#This Row],[Credit USD]]))</f>
        <v/>
      </c>
      <c r="AA640" s="226"/>
      <c r="AB640" s="255"/>
      <c r="AC640" s="1"/>
      <c r="AD640" s="15"/>
      <c r="AE640" s="15" t="str">
        <f>IF(AND(OR(Table1[[#This Row],[Account]]="15030",Table1[[#This Row],[Account]]="15035",Table1[[#This Row],[Account]]="20150"),Table1[[#This Row],[Vendor ID]]=""),1,"")</f>
        <v/>
      </c>
      <c r="AF640" s="15"/>
      <c r="AG640" s="15"/>
      <c r="AH640" s="15"/>
      <c r="AI640" s="46" t="str">
        <f>IF(Table1[[#This Row],[Posting Date]]&lt;&gt;"","GJ-"&amp;CountryID,"")</f>
        <v/>
      </c>
      <c r="AJ640" s="59" t="str">
        <f>IF(Table1[[#This Row],[Posting Date]]&lt;&gt;"",Table1[[#This Row],[Posting Date]],"")</f>
        <v/>
      </c>
      <c r="AK640" s="46"/>
      <c r="AL640" s="46" t="str">
        <f>IF(Table1[[#This Row],[Description]]&lt;&gt;"",Table1[[#This Row],[Description]],"")</f>
        <v/>
      </c>
      <c r="AM640" s="46" t="str">
        <f>IF(Table1[[#This Row],[Posting Date]]&lt;&gt;"",Table1[[#This Row],[Reference Number]],"")</f>
        <v/>
      </c>
      <c r="AN640" s="46" t="str">
        <f>TRIM(Table1[[#This Row],[Line '#]])</f>
        <v/>
      </c>
      <c r="AO640" s="46" t="str">
        <f>TRIM(Table1[[#This Row],[Account]])</f>
        <v/>
      </c>
      <c r="AP640" s="46" t="str">
        <f>IF(Table1[[#This Row],[Posting Date]]&lt;&gt;"",$D$5,"")</f>
        <v/>
      </c>
      <c r="AQ640" s="46" t="str">
        <f>TRIM(Table1[[#This Row],[Departments-Prgrams]])</f>
        <v/>
      </c>
      <c r="AR640" s="46" t="str">
        <f>TRIM(Table1[[#This Row],[Grant]])</f>
        <v/>
      </c>
      <c r="AS640" s="46" t="str">
        <f>TRIM(Table1[[#This Row],[Staff ID]])</f>
        <v/>
      </c>
      <c r="AT640" s="46" t="str">
        <f>IF(TRIM(Table1[[#This Row],[Budget Code]])=0,"",TRIM(Table1[[#This Row],[Budget Code]]))</f>
        <v/>
      </c>
      <c r="AU640" s="46" t="str">
        <f>IF(Table1[[#This Row],[Line Description]]&lt;&gt;"",Table1[[#This Row],[Line Description]],"")</f>
        <v/>
      </c>
      <c r="AV640" s="46" t="str">
        <f>IF(Table1[[#This Row],[Cur_Amount Debit]]&gt;0,ROUND(Table1[[#This Row],[Cur_Amount Debit]],2),"")</f>
        <v/>
      </c>
      <c r="AW640" s="46" t="str">
        <f>IF(Table1[[#This Row],[Cur_Amount Credit]]&gt;0,ROUND(Table1[[#This Row],[Cur_Amount Credit]],2),"")</f>
        <v/>
      </c>
      <c r="AX640" s="46" t="str">
        <f>LEFT(Table1[[#This Row],[Cur]],3)</f>
        <v/>
      </c>
      <c r="AY640" s="59"/>
      <c r="AZ640" s="46"/>
      <c r="BA640" s="46" t="str">
        <f>IF(Table1[[#This Row],[Cur]]&lt;&gt;"",IF(Table1[[#This Row],[Cur]]="USD","",ExchangeRate),"")</f>
        <v/>
      </c>
      <c r="BB640" s="46" t="str">
        <f>IF(Table1[[#This Row],[Grant]]&lt;&gt;"",VLOOKUP(Table1[[#This Row],[Grant]],Grants!B:D,3),"")</f>
        <v/>
      </c>
      <c r="BC640" s="46" t="str">
        <f>TRIM(Table1[[#This Row],[Vendor ID]])</f>
        <v/>
      </c>
      <c r="BD640">
        <f>IF(Table1[[#This Row],[Reference Number]]=Q639,BD639,BD639+1)</f>
        <v>0</v>
      </c>
    </row>
    <row r="641" spans="1:56" ht="11.25" customHeight="1" x14ac:dyDescent="0.25">
      <c r="A641" s="1"/>
      <c r="B641" s="88" t="str">
        <f>IF(Table1[[#This Row],[Posting Date]]&lt;&gt;"",IF(Table1[[#This Row],[Reference Number]]=Q640,B640+1,1),"")</f>
        <v/>
      </c>
      <c r="C641" s="61"/>
      <c r="D641" s="61"/>
      <c r="E641" s="138"/>
      <c r="F641" s="141" t="str">
        <f>IFERROR(IF(VLOOKUP(Table1[[#This Row],[Budget Code Description]],Dimentions!$X$6:$AC$139,2,FALSE)="","",VLOOKUP(Table1[[#This Row],[Budget Code Description]],Dimentions!$X$6:$AC$139,2,FALSE)),"")</f>
        <v/>
      </c>
      <c r="G641" s="141"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1" t="str">
        <f>IFERROR(VLOOKUP(Table1[[#This Row],[Budget Code Description]],Table6[#All],8,FALSE),"")</f>
        <v/>
      </c>
      <c r="L641" s="63"/>
      <c r="M641" s="65" t="str">
        <f>IFERROR(VLOOKUP(Table1[[#This Row],[Staff ID]],Table2[],2,FALSE),"")</f>
        <v/>
      </c>
      <c r="N641" s="209" t="str">
        <f>IFERROR(IF(VLOOKUP(Table1[[#This Row],[Budget Code Description]],Dimentions!$X$6:$AC$134,4,FALSE)="","",VLOOKUP(Table1[[#This Row],[Budget Code Description]],Dimentions!$X$6:$AC$134,4,FALSE)),"")</f>
        <v/>
      </c>
      <c r="O641" s="65" t="str">
        <f>IFERROR(VLOOKUP(Table1[[#This Row],[Vendor ID]],Table549[],2,FALSE),"")</f>
        <v/>
      </c>
      <c r="P641" s="63"/>
      <c r="Q641" s="141" t="str">
        <f>IF(Table1[[#This Row],[Posting Date]]&lt;&gt;"",$D$9,"")</f>
        <v/>
      </c>
      <c r="R641" s="157" t="str">
        <f>IF(Table1[[#This Row],[Posting Date]]&lt;&gt;"",$D$10,"")</f>
        <v/>
      </c>
      <c r="S641" s="66"/>
      <c r="T641" s="63"/>
      <c r="U641" s="67"/>
      <c r="V641" s="67"/>
      <c r="W641" s="67" t="str">
        <f t="shared" si="14"/>
        <v/>
      </c>
      <c r="X641" s="159" t="str">
        <f>IF(E641="","",(IF(Table1[[#This Row],[Cur]]="USD",Table1[[#This Row],[Cur_Amount Debit]],Table1[[#This Row],[Cur_Amount Debit]]/Table1[[#This Row],[Exchange Rate]])))</f>
        <v/>
      </c>
      <c r="Y641" s="159" t="str">
        <f>IF(E641="","",(IF(Table1[[#This Row],[Cur]]="USD",Table1[[#This Row],[Cur_Amount Credit]],Table1[[#This Row],[Cur_Amount Credit]]/ExchangeRate)))</f>
        <v/>
      </c>
      <c r="Z641" s="201" t="str">
        <f>IF(E641="","",(Table1[[#This Row],[Debit USD]]-Table1[[#This Row],[Credit USD]]))</f>
        <v/>
      </c>
      <c r="AA641" s="226"/>
      <c r="AB641" s="255"/>
      <c r="AC641" s="1"/>
      <c r="AD641" s="15"/>
      <c r="AE641" s="15" t="str">
        <f>IF(AND(OR(Table1[[#This Row],[Account]]="15030",Table1[[#This Row],[Account]]="15035",Table1[[#This Row],[Account]]="20150"),Table1[[#This Row],[Vendor ID]]=""),1,"")</f>
        <v/>
      </c>
      <c r="AF641" s="15"/>
      <c r="AG641" s="15"/>
      <c r="AH641" s="15"/>
      <c r="AI641" s="46" t="str">
        <f>IF(Table1[[#This Row],[Posting Date]]&lt;&gt;"","GJ-"&amp;CountryID,"")</f>
        <v/>
      </c>
      <c r="AJ641" s="59" t="str">
        <f>IF(Table1[[#This Row],[Posting Date]]&lt;&gt;"",Table1[[#This Row],[Posting Date]],"")</f>
        <v/>
      </c>
      <c r="AK641" s="46"/>
      <c r="AL641" s="46" t="str">
        <f>IF(Table1[[#This Row],[Description]]&lt;&gt;"",Table1[[#This Row],[Description]],"")</f>
        <v/>
      </c>
      <c r="AM641" s="46" t="str">
        <f>IF(Table1[[#This Row],[Posting Date]]&lt;&gt;"",Table1[[#This Row],[Reference Number]],"")</f>
        <v/>
      </c>
      <c r="AN641" s="46" t="str">
        <f>TRIM(Table1[[#This Row],[Line '#]])</f>
        <v/>
      </c>
      <c r="AO641" s="46" t="str">
        <f>TRIM(Table1[[#This Row],[Account]])</f>
        <v/>
      </c>
      <c r="AP641" s="46" t="str">
        <f>IF(Table1[[#This Row],[Posting Date]]&lt;&gt;"",$D$5,"")</f>
        <v/>
      </c>
      <c r="AQ641" s="46" t="str">
        <f>TRIM(Table1[[#This Row],[Departments-Prgrams]])</f>
        <v/>
      </c>
      <c r="AR641" s="46" t="str">
        <f>TRIM(Table1[[#This Row],[Grant]])</f>
        <v/>
      </c>
      <c r="AS641" s="46" t="str">
        <f>TRIM(Table1[[#This Row],[Staff ID]])</f>
        <v/>
      </c>
      <c r="AT641" s="46" t="str">
        <f>IF(TRIM(Table1[[#This Row],[Budget Code]])=0,"",TRIM(Table1[[#This Row],[Budget Code]]))</f>
        <v/>
      </c>
      <c r="AU641" s="46" t="str">
        <f>IF(Table1[[#This Row],[Line Description]]&lt;&gt;"",Table1[[#This Row],[Line Description]],"")</f>
        <v/>
      </c>
      <c r="AV641" s="46" t="str">
        <f>IF(Table1[[#This Row],[Cur_Amount Debit]]&gt;0,ROUND(Table1[[#This Row],[Cur_Amount Debit]],2),"")</f>
        <v/>
      </c>
      <c r="AW641" s="46" t="str">
        <f>IF(Table1[[#This Row],[Cur_Amount Credit]]&gt;0,ROUND(Table1[[#This Row],[Cur_Amount Credit]],2),"")</f>
        <v/>
      </c>
      <c r="AX641" s="46" t="str">
        <f>LEFT(Table1[[#This Row],[Cur]],3)</f>
        <v/>
      </c>
      <c r="AY641" s="59"/>
      <c r="AZ641" s="46"/>
      <c r="BA641" s="46" t="str">
        <f>IF(Table1[[#This Row],[Cur]]&lt;&gt;"",IF(Table1[[#This Row],[Cur]]="USD","",ExchangeRate),"")</f>
        <v/>
      </c>
      <c r="BB641" s="46" t="str">
        <f>IF(Table1[[#This Row],[Grant]]&lt;&gt;"",VLOOKUP(Table1[[#This Row],[Grant]],Grants!B:D,3),"")</f>
        <v/>
      </c>
      <c r="BC641" s="46" t="str">
        <f>TRIM(Table1[[#This Row],[Vendor ID]])</f>
        <v/>
      </c>
      <c r="BD641">
        <f>IF(Table1[[#This Row],[Reference Number]]=Q640,BD640,BD640+1)</f>
        <v>0</v>
      </c>
    </row>
    <row r="642" spans="1:56" ht="11.25" customHeight="1" x14ac:dyDescent="0.25">
      <c r="A642" s="1"/>
      <c r="B642" s="88" t="str">
        <f>IF(Table1[[#This Row],[Posting Date]]&lt;&gt;"",IF(Table1[[#This Row],[Reference Number]]=Q641,B641+1,1),"")</f>
        <v/>
      </c>
      <c r="C642" s="61"/>
      <c r="D642" s="61"/>
      <c r="E642" s="138"/>
      <c r="F642" s="141" t="str">
        <f>IFERROR(IF(VLOOKUP(Table1[[#This Row],[Budget Code Description]],Dimentions!$X$6:$AC$139,2,FALSE)="","",VLOOKUP(Table1[[#This Row],[Budget Code Description]],Dimentions!$X$6:$AC$139,2,FALSE)),"")</f>
        <v/>
      </c>
      <c r="G642" s="141"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1" t="str">
        <f>IFERROR(VLOOKUP(Table1[[#This Row],[Budget Code Description]],Table6[#All],8,FALSE),"")</f>
        <v/>
      </c>
      <c r="L642" s="63"/>
      <c r="M642" s="65" t="str">
        <f>IFERROR(VLOOKUP(Table1[[#This Row],[Staff ID]],Table2[],2,FALSE),"")</f>
        <v/>
      </c>
      <c r="N642" s="209" t="str">
        <f>IFERROR(IF(VLOOKUP(Table1[[#This Row],[Budget Code Description]],Dimentions!$X$6:$AC$134,4,FALSE)="","",VLOOKUP(Table1[[#This Row],[Budget Code Description]],Dimentions!$X$6:$AC$134,4,FALSE)),"")</f>
        <v/>
      </c>
      <c r="O642" s="65" t="str">
        <f>IFERROR(VLOOKUP(Table1[[#This Row],[Vendor ID]],Table549[],2,FALSE),"")</f>
        <v/>
      </c>
      <c r="P642" s="63"/>
      <c r="Q642" s="141" t="str">
        <f>IF(Table1[[#This Row],[Posting Date]]&lt;&gt;"",$D$9,"")</f>
        <v/>
      </c>
      <c r="R642" s="157" t="str">
        <f>IF(Table1[[#This Row],[Posting Date]]&lt;&gt;"",$D$10,"")</f>
        <v/>
      </c>
      <c r="S642" s="66"/>
      <c r="T642" s="63"/>
      <c r="U642" s="67"/>
      <c r="V642" s="67"/>
      <c r="W642" s="67" t="str">
        <f t="shared" si="14"/>
        <v/>
      </c>
      <c r="X642" s="159" t="str">
        <f>IF(E642="","",(IF(Table1[[#This Row],[Cur]]="USD",Table1[[#This Row],[Cur_Amount Debit]],Table1[[#This Row],[Cur_Amount Debit]]/Table1[[#This Row],[Exchange Rate]])))</f>
        <v/>
      </c>
      <c r="Y642" s="159" t="str">
        <f>IF(E642="","",(IF(Table1[[#This Row],[Cur]]="USD",Table1[[#This Row],[Cur_Amount Credit]],Table1[[#This Row],[Cur_Amount Credit]]/ExchangeRate)))</f>
        <v/>
      </c>
      <c r="Z642" s="201" t="str">
        <f>IF(E642="","",(Table1[[#This Row],[Debit USD]]-Table1[[#This Row],[Credit USD]]))</f>
        <v/>
      </c>
      <c r="AA642" s="226"/>
      <c r="AB642" s="255"/>
      <c r="AC642" s="1"/>
      <c r="AD642" s="15"/>
      <c r="AE642" s="15" t="str">
        <f>IF(AND(OR(Table1[[#This Row],[Account]]="15030",Table1[[#This Row],[Account]]="15035",Table1[[#This Row],[Account]]="20150"),Table1[[#This Row],[Vendor ID]]=""),1,"")</f>
        <v/>
      </c>
      <c r="AF642" s="15"/>
      <c r="AG642" s="15"/>
      <c r="AH642" s="15"/>
      <c r="AI642" s="46" t="str">
        <f>IF(Table1[[#This Row],[Posting Date]]&lt;&gt;"","GJ-"&amp;CountryID,"")</f>
        <v/>
      </c>
      <c r="AJ642" s="59" t="str">
        <f>IF(Table1[[#This Row],[Posting Date]]&lt;&gt;"",Table1[[#This Row],[Posting Date]],"")</f>
        <v/>
      </c>
      <c r="AK642" s="46"/>
      <c r="AL642" s="46" t="str">
        <f>IF(Table1[[#This Row],[Description]]&lt;&gt;"",Table1[[#This Row],[Description]],"")</f>
        <v/>
      </c>
      <c r="AM642" s="46" t="str">
        <f>IF(Table1[[#This Row],[Posting Date]]&lt;&gt;"",Table1[[#This Row],[Reference Number]],"")</f>
        <v/>
      </c>
      <c r="AN642" s="46" t="str">
        <f>TRIM(Table1[[#This Row],[Line '#]])</f>
        <v/>
      </c>
      <c r="AO642" s="46" t="str">
        <f>TRIM(Table1[[#This Row],[Account]])</f>
        <v/>
      </c>
      <c r="AP642" s="46" t="str">
        <f>IF(Table1[[#This Row],[Posting Date]]&lt;&gt;"",$D$5,"")</f>
        <v/>
      </c>
      <c r="AQ642" s="46" t="str">
        <f>TRIM(Table1[[#This Row],[Departments-Prgrams]])</f>
        <v/>
      </c>
      <c r="AR642" s="46" t="str">
        <f>TRIM(Table1[[#This Row],[Grant]])</f>
        <v/>
      </c>
      <c r="AS642" s="46" t="str">
        <f>TRIM(Table1[[#This Row],[Staff ID]])</f>
        <v/>
      </c>
      <c r="AT642" s="46" t="str">
        <f>IF(TRIM(Table1[[#This Row],[Budget Code]])=0,"",TRIM(Table1[[#This Row],[Budget Code]]))</f>
        <v/>
      </c>
      <c r="AU642" s="46" t="str">
        <f>IF(Table1[[#This Row],[Line Description]]&lt;&gt;"",Table1[[#This Row],[Line Description]],"")</f>
        <v/>
      </c>
      <c r="AV642" s="46" t="str">
        <f>IF(Table1[[#This Row],[Cur_Amount Debit]]&gt;0,ROUND(Table1[[#This Row],[Cur_Amount Debit]],2),"")</f>
        <v/>
      </c>
      <c r="AW642" s="46" t="str">
        <f>IF(Table1[[#This Row],[Cur_Amount Credit]]&gt;0,ROUND(Table1[[#This Row],[Cur_Amount Credit]],2),"")</f>
        <v/>
      </c>
      <c r="AX642" s="46" t="str">
        <f>LEFT(Table1[[#This Row],[Cur]],3)</f>
        <v/>
      </c>
      <c r="AY642" s="59"/>
      <c r="AZ642" s="46"/>
      <c r="BA642" s="46" t="str">
        <f>IF(Table1[[#This Row],[Cur]]&lt;&gt;"",IF(Table1[[#This Row],[Cur]]="USD","",ExchangeRate),"")</f>
        <v/>
      </c>
      <c r="BB642" s="46" t="str">
        <f>IF(Table1[[#This Row],[Grant]]&lt;&gt;"",VLOOKUP(Table1[[#This Row],[Grant]],Grants!B:D,3),"")</f>
        <v/>
      </c>
      <c r="BC642" s="46" t="str">
        <f>TRIM(Table1[[#This Row],[Vendor ID]])</f>
        <v/>
      </c>
      <c r="BD642">
        <f>IF(Table1[[#This Row],[Reference Number]]=Q641,BD641,BD641+1)</f>
        <v>0</v>
      </c>
    </row>
    <row r="643" spans="1:56" ht="11.25" customHeight="1" x14ac:dyDescent="0.25">
      <c r="A643" s="1"/>
      <c r="B643" s="88" t="str">
        <f>IF(Table1[[#This Row],[Posting Date]]&lt;&gt;"",IF(Table1[[#This Row],[Reference Number]]=Q642,B642+1,1),"")</f>
        <v/>
      </c>
      <c r="C643" s="61"/>
      <c r="D643" s="61"/>
      <c r="E643" s="138"/>
      <c r="F643" s="141" t="str">
        <f>IFERROR(IF(VLOOKUP(Table1[[#This Row],[Budget Code Description]],Dimentions!$X$6:$AC$139,2,FALSE)="","",VLOOKUP(Table1[[#This Row],[Budget Code Description]],Dimentions!$X$6:$AC$139,2,FALSE)),"")</f>
        <v/>
      </c>
      <c r="G643" s="141"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1" t="str">
        <f>IFERROR(VLOOKUP(Table1[[#This Row],[Budget Code Description]],Table6[#All],8,FALSE),"")</f>
        <v/>
      </c>
      <c r="L643" s="63"/>
      <c r="M643" s="65" t="str">
        <f>IFERROR(VLOOKUP(Table1[[#This Row],[Staff ID]],Table2[],2,FALSE),"")</f>
        <v/>
      </c>
      <c r="N643" s="209" t="str">
        <f>IFERROR(IF(VLOOKUP(Table1[[#This Row],[Budget Code Description]],Dimentions!$X$6:$AC$134,4,FALSE)="","",VLOOKUP(Table1[[#This Row],[Budget Code Description]],Dimentions!$X$6:$AC$134,4,FALSE)),"")</f>
        <v/>
      </c>
      <c r="O643" s="65" t="str">
        <f>IFERROR(VLOOKUP(Table1[[#This Row],[Vendor ID]],Table549[],2,FALSE),"")</f>
        <v/>
      </c>
      <c r="P643" s="63"/>
      <c r="Q643" s="141" t="str">
        <f>IF(Table1[[#This Row],[Posting Date]]&lt;&gt;"",$D$9,"")</f>
        <v/>
      </c>
      <c r="R643" s="157" t="str">
        <f>IF(Table1[[#This Row],[Posting Date]]&lt;&gt;"",$D$10,"")</f>
        <v/>
      </c>
      <c r="S643" s="66"/>
      <c r="T643" s="63"/>
      <c r="U643" s="67"/>
      <c r="V643" s="67"/>
      <c r="W643" s="67" t="str">
        <f t="shared" si="14"/>
        <v/>
      </c>
      <c r="X643" s="159" t="str">
        <f>IF(E643="","",(IF(Table1[[#This Row],[Cur]]="USD",Table1[[#This Row],[Cur_Amount Debit]],Table1[[#This Row],[Cur_Amount Debit]]/Table1[[#This Row],[Exchange Rate]])))</f>
        <v/>
      </c>
      <c r="Y643" s="159" t="str">
        <f>IF(E643="","",(IF(Table1[[#This Row],[Cur]]="USD",Table1[[#This Row],[Cur_Amount Credit]],Table1[[#This Row],[Cur_Amount Credit]]/ExchangeRate)))</f>
        <v/>
      </c>
      <c r="Z643" s="201" t="str">
        <f>IF(E643="","",(Table1[[#This Row],[Debit USD]]-Table1[[#This Row],[Credit USD]]))</f>
        <v/>
      </c>
      <c r="AA643" s="226"/>
      <c r="AB643" s="255"/>
      <c r="AC643" s="1"/>
      <c r="AD643" s="15"/>
      <c r="AE643" s="15" t="str">
        <f>IF(AND(OR(Table1[[#This Row],[Account]]="15030",Table1[[#This Row],[Account]]="15035",Table1[[#This Row],[Account]]="20150"),Table1[[#This Row],[Vendor ID]]=""),1,"")</f>
        <v/>
      </c>
      <c r="AF643" s="15"/>
      <c r="AG643" s="15"/>
      <c r="AH643" s="15"/>
      <c r="AI643" s="46" t="str">
        <f>IF(Table1[[#This Row],[Posting Date]]&lt;&gt;"","GJ-"&amp;CountryID,"")</f>
        <v/>
      </c>
      <c r="AJ643" s="59" t="str">
        <f>IF(Table1[[#This Row],[Posting Date]]&lt;&gt;"",Table1[[#This Row],[Posting Date]],"")</f>
        <v/>
      </c>
      <c r="AK643" s="46"/>
      <c r="AL643" s="46" t="str">
        <f>IF(Table1[[#This Row],[Description]]&lt;&gt;"",Table1[[#This Row],[Description]],"")</f>
        <v/>
      </c>
      <c r="AM643" s="46" t="str">
        <f>IF(Table1[[#This Row],[Posting Date]]&lt;&gt;"",Table1[[#This Row],[Reference Number]],"")</f>
        <v/>
      </c>
      <c r="AN643" s="46" t="str">
        <f>TRIM(Table1[[#This Row],[Line '#]])</f>
        <v/>
      </c>
      <c r="AO643" s="46" t="str">
        <f>TRIM(Table1[[#This Row],[Account]])</f>
        <v/>
      </c>
      <c r="AP643" s="46" t="str">
        <f>IF(Table1[[#This Row],[Posting Date]]&lt;&gt;"",$D$5,"")</f>
        <v/>
      </c>
      <c r="AQ643" s="46" t="str">
        <f>TRIM(Table1[[#This Row],[Departments-Prgrams]])</f>
        <v/>
      </c>
      <c r="AR643" s="46" t="str">
        <f>TRIM(Table1[[#This Row],[Grant]])</f>
        <v/>
      </c>
      <c r="AS643" s="46" t="str">
        <f>TRIM(Table1[[#This Row],[Staff ID]])</f>
        <v/>
      </c>
      <c r="AT643" s="46" t="str">
        <f>IF(TRIM(Table1[[#This Row],[Budget Code]])=0,"",TRIM(Table1[[#This Row],[Budget Code]]))</f>
        <v/>
      </c>
      <c r="AU643" s="46" t="str">
        <f>IF(Table1[[#This Row],[Line Description]]&lt;&gt;"",Table1[[#This Row],[Line Description]],"")</f>
        <v/>
      </c>
      <c r="AV643" s="46" t="str">
        <f>IF(Table1[[#This Row],[Cur_Amount Debit]]&gt;0,ROUND(Table1[[#This Row],[Cur_Amount Debit]],2),"")</f>
        <v/>
      </c>
      <c r="AW643" s="46" t="str">
        <f>IF(Table1[[#This Row],[Cur_Amount Credit]]&gt;0,ROUND(Table1[[#This Row],[Cur_Amount Credit]],2),"")</f>
        <v/>
      </c>
      <c r="AX643" s="46" t="str">
        <f>LEFT(Table1[[#This Row],[Cur]],3)</f>
        <v/>
      </c>
      <c r="AY643" s="59"/>
      <c r="AZ643" s="46"/>
      <c r="BA643" s="46" t="str">
        <f>IF(Table1[[#This Row],[Cur]]&lt;&gt;"",IF(Table1[[#This Row],[Cur]]="USD","",ExchangeRate),"")</f>
        <v/>
      </c>
      <c r="BB643" s="46" t="str">
        <f>IF(Table1[[#This Row],[Grant]]&lt;&gt;"",VLOOKUP(Table1[[#This Row],[Grant]],Grants!B:D,3),"")</f>
        <v/>
      </c>
      <c r="BC643" s="46" t="str">
        <f>TRIM(Table1[[#This Row],[Vendor ID]])</f>
        <v/>
      </c>
      <c r="BD643">
        <f>IF(Table1[[#This Row],[Reference Number]]=Q642,BD642,BD642+1)</f>
        <v>0</v>
      </c>
    </row>
    <row r="644" spans="1:56" ht="11.25" customHeight="1" x14ac:dyDescent="0.25">
      <c r="A644" s="1"/>
      <c r="B644" s="88" t="str">
        <f>IF(Table1[[#This Row],[Posting Date]]&lt;&gt;"",IF(Table1[[#This Row],[Reference Number]]=Q643,B643+1,1),"")</f>
        <v/>
      </c>
      <c r="C644" s="61"/>
      <c r="D644" s="61"/>
      <c r="E644" s="138"/>
      <c r="F644" s="141" t="str">
        <f>IFERROR(IF(VLOOKUP(Table1[[#This Row],[Budget Code Description]],Dimentions!$X$6:$AC$139,2,FALSE)="","",VLOOKUP(Table1[[#This Row],[Budget Code Description]],Dimentions!$X$6:$AC$139,2,FALSE)),"")</f>
        <v/>
      </c>
      <c r="G644" s="141"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1" t="str">
        <f>IFERROR(VLOOKUP(Table1[[#This Row],[Budget Code Description]],Table6[#All],8,FALSE),"")</f>
        <v/>
      </c>
      <c r="L644" s="63"/>
      <c r="M644" s="65" t="str">
        <f>IFERROR(VLOOKUP(Table1[[#This Row],[Staff ID]],Table2[],2,FALSE),"")</f>
        <v/>
      </c>
      <c r="N644" s="209" t="str">
        <f>IFERROR(IF(VLOOKUP(Table1[[#This Row],[Budget Code Description]],Dimentions!$X$6:$AC$134,4,FALSE)="","",VLOOKUP(Table1[[#This Row],[Budget Code Description]],Dimentions!$X$6:$AC$134,4,FALSE)),"")</f>
        <v/>
      </c>
      <c r="O644" s="65" t="str">
        <f>IFERROR(VLOOKUP(Table1[[#This Row],[Vendor ID]],Table549[],2,FALSE),"")</f>
        <v/>
      </c>
      <c r="P644" s="63"/>
      <c r="Q644" s="141" t="str">
        <f>IF(Table1[[#This Row],[Posting Date]]&lt;&gt;"",$D$9,"")</f>
        <v/>
      </c>
      <c r="R644" s="157" t="str">
        <f>IF(Table1[[#This Row],[Posting Date]]&lt;&gt;"",$D$10,"")</f>
        <v/>
      </c>
      <c r="S644" s="66"/>
      <c r="T644" s="63"/>
      <c r="U644" s="67"/>
      <c r="V644" s="67"/>
      <c r="W644" s="67" t="str">
        <f t="shared" si="14"/>
        <v/>
      </c>
      <c r="X644" s="159" t="str">
        <f>IF(E644="","",(IF(Table1[[#This Row],[Cur]]="USD",Table1[[#This Row],[Cur_Amount Debit]],Table1[[#This Row],[Cur_Amount Debit]]/Table1[[#This Row],[Exchange Rate]])))</f>
        <v/>
      </c>
      <c r="Y644" s="159" t="str">
        <f>IF(E644="","",(IF(Table1[[#This Row],[Cur]]="USD",Table1[[#This Row],[Cur_Amount Credit]],Table1[[#This Row],[Cur_Amount Credit]]/ExchangeRate)))</f>
        <v/>
      </c>
      <c r="Z644" s="201" t="str">
        <f>IF(E644="","",(Table1[[#This Row],[Debit USD]]-Table1[[#This Row],[Credit USD]]))</f>
        <v/>
      </c>
      <c r="AA644" s="226"/>
      <c r="AB644" s="255"/>
      <c r="AC644" s="1"/>
      <c r="AD644" s="15"/>
      <c r="AE644" s="15" t="str">
        <f>IF(AND(OR(Table1[[#This Row],[Account]]="15030",Table1[[#This Row],[Account]]="15035",Table1[[#This Row],[Account]]="20150"),Table1[[#This Row],[Vendor ID]]=""),1,"")</f>
        <v/>
      </c>
      <c r="AF644" s="15"/>
      <c r="AG644" s="15"/>
      <c r="AH644" s="15"/>
      <c r="AI644" s="46" t="str">
        <f>IF(Table1[[#This Row],[Posting Date]]&lt;&gt;"","GJ-"&amp;CountryID,"")</f>
        <v/>
      </c>
      <c r="AJ644" s="59" t="str">
        <f>IF(Table1[[#This Row],[Posting Date]]&lt;&gt;"",Table1[[#This Row],[Posting Date]],"")</f>
        <v/>
      </c>
      <c r="AK644" s="46"/>
      <c r="AL644" s="46" t="str">
        <f>IF(Table1[[#This Row],[Description]]&lt;&gt;"",Table1[[#This Row],[Description]],"")</f>
        <v/>
      </c>
      <c r="AM644" s="46" t="str">
        <f>IF(Table1[[#This Row],[Posting Date]]&lt;&gt;"",Table1[[#This Row],[Reference Number]],"")</f>
        <v/>
      </c>
      <c r="AN644" s="46" t="str">
        <f>TRIM(Table1[[#This Row],[Line '#]])</f>
        <v/>
      </c>
      <c r="AO644" s="46" t="str">
        <f>TRIM(Table1[[#This Row],[Account]])</f>
        <v/>
      </c>
      <c r="AP644" s="46" t="str">
        <f>IF(Table1[[#This Row],[Posting Date]]&lt;&gt;"",$D$5,"")</f>
        <v/>
      </c>
      <c r="AQ644" s="46" t="str">
        <f>TRIM(Table1[[#This Row],[Departments-Prgrams]])</f>
        <v/>
      </c>
      <c r="AR644" s="46" t="str">
        <f>TRIM(Table1[[#This Row],[Grant]])</f>
        <v/>
      </c>
      <c r="AS644" s="46" t="str">
        <f>TRIM(Table1[[#This Row],[Staff ID]])</f>
        <v/>
      </c>
      <c r="AT644" s="46" t="str">
        <f>IF(TRIM(Table1[[#This Row],[Budget Code]])=0,"",TRIM(Table1[[#This Row],[Budget Code]]))</f>
        <v/>
      </c>
      <c r="AU644" s="46" t="str">
        <f>IF(Table1[[#This Row],[Line Description]]&lt;&gt;"",Table1[[#This Row],[Line Description]],"")</f>
        <v/>
      </c>
      <c r="AV644" s="46" t="str">
        <f>IF(Table1[[#This Row],[Cur_Amount Debit]]&gt;0,ROUND(Table1[[#This Row],[Cur_Amount Debit]],2),"")</f>
        <v/>
      </c>
      <c r="AW644" s="46" t="str">
        <f>IF(Table1[[#This Row],[Cur_Amount Credit]]&gt;0,ROUND(Table1[[#This Row],[Cur_Amount Credit]],2),"")</f>
        <v/>
      </c>
      <c r="AX644" s="46" t="str">
        <f>LEFT(Table1[[#This Row],[Cur]],3)</f>
        <v/>
      </c>
      <c r="AY644" s="59"/>
      <c r="AZ644" s="46"/>
      <c r="BA644" s="46" t="str">
        <f>IF(Table1[[#This Row],[Cur]]&lt;&gt;"",IF(Table1[[#This Row],[Cur]]="USD","",ExchangeRate),"")</f>
        <v/>
      </c>
      <c r="BB644" s="46" t="str">
        <f>IF(Table1[[#This Row],[Grant]]&lt;&gt;"",VLOOKUP(Table1[[#This Row],[Grant]],Grants!B:D,3),"")</f>
        <v/>
      </c>
      <c r="BC644" s="46" t="str">
        <f>TRIM(Table1[[#This Row],[Vendor ID]])</f>
        <v/>
      </c>
      <c r="BD644">
        <f>IF(Table1[[#This Row],[Reference Number]]=Q643,BD643,BD643+1)</f>
        <v>0</v>
      </c>
    </row>
    <row r="645" spans="1:56" ht="11.25" customHeight="1" x14ac:dyDescent="0.25">
      <c r="A645" s="1"/>
      <c r="B645" s="88" t="str">
        <f>IF(Table1[[#This Row],[Posting Date]]&lt;&gt;"",IF(Table1[[#This Row],[Reference Number]]=Q644,B644+1,1),"")</f>
        <v/>
      </c>
      <c r="C645" s="61"/>
      <c r="D645" s="61"/>
      <c r="E645" s="138"/>
      <c r="F645" s="141" t="str">
        <f>IFERROR(IF(VLOOKUP(Table1[[#This Row],[Budget Code Description]],Dimentions!$X$6:$AC$139,2,FALSE)="","",VLOOKUP(Table1[[#This Row],[Budget Code Description]],Dimentions!$X$6:$AC$139,2,FALSE)),"")</f>
        <v/>
      </c>
      <c r="G645" s="141"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1" t="str">
        <f>IFERROR(VLOOKUP(Table1[[#This Row],[Budget Code Description]],Table6[#All],8,FALSE),"")</f>
        <v/>
      </c>
      <c r="L645" s="63"/>
      <c r="M645" s="65" t="str">
        <f>IFERROR(VLOOKUP(Table1[[#This Row],[Staff ID]],Table2[],2,FALSE),"")</f>
        <v/>
      </c>
      <c r="N645" s="209" t="str">
        <f>IFERROR(IF(VLOOKUP(Table1[[#This Row],[Budget Code Description]],Dimentions!$X$6:$AC$134,4,FALSE)="","",VLOOKUP(Table1[[#This Row],[Budget Code Description]],Dimentions!$X$6:$AC$134,4,FALSE)),"")</f>
        <v/>
      </c>
      <c r="O645" s="65" t="str">
        <f>IFERROR(VLOOKUP(Table1[[#This Row],[Vendor ID]],Table549[],2,FALSE),"")</f>
        <v/>
      </c>
      <c r="P645" s="63"/>
      <c r="Q645" s="141" t="str">
        <f>IF(Table1[[#This Row],[Posting Date]]&lt;&gt;"",$D$9,"")</f>
        <v/>
      </c>
      <c r="R645" s="157" t="str">
        <f>IF(Table1[[#This Row],[Posting Date]]&lt;&gt;"",$D$10,"")</f>
        <v/>
      </c>
      <c r="S645" s="66"/>
      <c r="T645" s="63"/>
      <c r="U645" s="67"/>
      <c r="V645" s="67"/>
      <c r="W645" s="67" t="str">
        <f t="shared" si="14"/>
        <v/>
      </c>
      <c r="X645" s="159" t="str">
        <f>IF(E645="","",(IF(Table1[[#This Row],[Cur]]="USD",Table1[[#This Row],[Cur_Amount Debit]],Table1[[#This Row],[Cur_Amount Debit]]/Table1[[#This Row],[Exchange Rate]])))</f>
        <v/>
      </c>
      <c r="Y645" s="159" t="str">
        <f>IF(E645="","",(IF(Table1[[#This Row],[Cur]]="USD",Table1[[#This Row],[Cur_Amount Credit]],Table1[[#This Row],[Cur_Amount Credit]]/ExchangeRate)))</f>
        <v/>
      </c>
      <c r="Z645" s="201" t="str">
        <f>IF(E645="","",(Table1[[#This Row],[Debit USD]]-Table1[[#This Row],[Credit USD]]))</f>
        <v/>
      </c>
      <c r="AA645" s="226"/>
      <c r="AB645" s="255"/>
      <c r="AC645" s="1"/>
      <c r="AD645" s="15"/>
      <c r="AE645" s="15" t="str">
        <f>IF(AND(OR(Table1[[#This Row],[Account]]="15030",Table1[[#This Row],[Account]]="15035",Table1[[#This Row],[Account]]="20150"),Table1[[#This Row],[Vendor ID]]=""),1,"")</f>
        <v/>
      </c>
      <c r="AF645" s="15"/>
      <c r="AG645" s="15"/>
      <c r="AH645" s="15"/>
      <c r="AI645" s="46" t="str">
        <f>IF(Table1[[#This Row],[Posting Date]]&lt;&gt;"","GJ-"&amp;CountryID,"")</f>
        <v/>
      </c>
      <c r="AJ645" s="59" t="str">
        <f>IF(Table1[[#This Row],[Posting Date]]&lt;&gt;"",Table1[[#This Row],[Posting Date]],"")</f>
        <v/>
      </c>
      <c r="AK645" s="46"/>
      <c r="AL645" s="46" t="str">
        <f>IF(Table1[[#This Row],[Description]]&lt;&gt;"",Table1[[#This Row],[Description]],"")</f>
        <v/>
      </c>
      <c r="AM645" s="46" t="str">
        <f>IF(Table1[[#This Row],[Posting Date]]&lt;&gt;"",Table1[[#This Row],[Reference Number]],"")</f>
        <v/>
      </c>
      <c r="AN645" s="46" t="str">
        <f>TRIM(Table1[[#This Row],[Line '#]])</f>
        <v/>
      </c>
      <c r="AO645" s="46" t="str">
        <f>TRIM(Table1[[#This Row],[Account]])</f>
        <v/>
      </c>
      <c r="AP645" s="46" t="str">
        <f>IF(Table1[[#This Row],[Posting Date]]&lt;&gt;"",$D$5,"")</f>
        <v/>
      </c>
      <c r="AQ645" s="46" t="str">
        <f>TRIM(Table1[[#This Row],[Departments-Prgrams]])</f>
        <v/>
      </c>
      <c r="AR645" s="46" t="str">
        <f>TRIM(Table1[[#This Row],[Grant]])</f>
        <v/>
      </c>
      <c r="AS645" s="46" t="str">
        <f>TRIM(Table1[[#This Row],[Staff ID]])</f>
        <v/>
      </c>
      <c r="AT645" s="46" t="str">
        <f>IF(TRIM(Table1[[#This Row],[Budget Code]])=0,"",TRIM(Table1[[#This Row],[Budget Code]]))</f>
        <v/>
      </c>
      <c r="AU645" s="46" t="str">
        <f>IF(Table1[[#This Row],[Line Description]]&lt;&gt;"",Table1[[#This Row],[Line Description]],"")</f>
        <v/>
      </c>
      <c r="AV645" s="46" t="str">
        <f>IF(Table1[[#This Row],[Cur_Amount Debit]]&gt;0,ROUND(Table1[[#This Row],[Cur_Amount Debit]],2),"")</f>
        <v/>
      </c>
      <c r="AW645" s="46" t="str">
        <f>IF(Table1[[#This Row],[Cur_Amount Credit]]&gt;0,ROUND(Table1[[#This Row],[Cur_Amount Credit]],2),"")</f>
        <v/>
      </c>
      <c r="AX645" s="46" t="str">
        <f>LEFT(Table1[[#This Row],[Cur]],3)</f>
        <v/>
      </c>
      <c r="AY645" s="59"/>
      <c r="AZ645" s="46"/>
      <c r="BA645" s="46" t="str">
        <f>IF(Table1[[#This Row],[Cur]]&lt;&gt;"",IF(Table1[[#This Row],[Cur]]="USD","",ExchangeRate),"")</f>
        <v/>
      </c>
      <c r="BB645" s="46" t="str">
        <f>IF(Table1[[#This Row],[Grant]]&lt;&gt;"",VLOOKUP(Table1[[#This Row],[Grant]],Grants!B:D,3),"")</f>
        <v/>
      </c>
      <c r="BC645" s="46" t="str">
        <f>TRIM(Table1[[#This Row],[Vendor ID]])</f>
        <v/>
      </c>
      <c r="BD645">
        <f>IF(Table1[[#This Row],[Reference Number]]=Q644,BD644,BD644+1)</f>
        <v>0</v>
      </c>
    </row>
    <row r="646" spans="1:56" ht="11.25" customHeight="1" x14ac:dyDescent="0.25">
      <c r="A646" s="1"/>
      <c r="B646" s="88" t="str">
        <f>IF(Table1[[#This Row],[Posting Date]]&lt;&gt;"",IF(Table1[[#This Row],[Reference Number]]=Q645,B645+1,1),"")</f>
        <v/>
      </c>
      <c r="C646" s="61"/>
      <c r="D646" s="61"/>
      <c r="E646" s="138"/>
      <c r="F646" s="141" t="str">
        <f>IFERROR(IF(VLOOKUP(Table1[[#This Row],[Budget Code Description]],Dimentions!$X$6:$AC$139,2,FALSE)="","",VLOOKUP(Table1[[#This Row],[Budget Code Description]],Dimentions!$X$6:$AC$139,2,FALSE)),"")</f>
        <v/>
      </c>
      <c r="G646" s="141"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1" t="str">
        <f>IFERROR(VLOOKUP(Table1[[#This Row],[Budget Code Description]],Table6[#All],8,FALSE),"")</f>
        <v/>
      </c>
      <c r="L646" s="63"/>
      <c r="M646" s="65" t="str">
        <f>IFERROR(VLOOKUP(Table1[[#This Row],[Staff ID]],Table2[],2,FALSE),"")</f>
        <v/>
      </c>
      <c r="N646" s="209" t="str">
        <f>IFERROR(IF(VLOOKUP(Table1[[#This Row],[Budget Code Description]],Dimentions!$X$6:$AC$134,4,FALSE)="","",VLOOKUP(Table1[[#This Row],[Budget Code Description]],Dimentions!$X$6:$AC$134,4,FALSE)),"")</f>
        <v/>
      </c>
      <c r="O646" s="65" t="str">
        <f>IFERROR(VLOOKUP(Table1[[#This Row],[Vendor ID]],Table549[],2,FALSE),"")</f>
        <v/>
      </c>
      <c r="P646" s="63"/>
      <c r="Q646" s="141" t="str">
        <f>IF(Table1[[#This Row],[Posting Date]]&lt;&gt;"",$D$9,"")</f>
        <v/>
      </c>
      <c r="R646" s="157" t="str">
        <f>IF(Table1[[#This Row],[Posting Date]]&lt;&gt;"",$D$10,"")</f>
        <v/>
      </c>
      <c r="S646" s="66"/>
      <c r="T646" s="63"/>
      <c r="U646" s="67"/>
      <c r="V646" s="67"/>
      <c r="W646" s="67" t="str">
        <f t="shared" si="14"/>
        <v/>
      </c>
      <c r="X646" s="159" t="str">
        <f>IF(E646="","",(IF(Table1[[#This Row],[Cur]]="USD",Table1[[#This Row],[Cur_Amount Debit]],Table1[[#This Row],[Cur_Amount Debit]]/Table1[[#This Row],[Exchange Rate]])))</f>
        <v/>
      </c>
      <c r="Y646" s="159" t="str">
        <f>IF(E646="","",(IF(Table1[[#This Row],[Cur]]="USD",Table1[[#This Row],[Cur_Amount Credit]],Table1[[#This Row],[Cur_Amount Credit]]/ExchangeRate)))</f>
        <v/>
      </c>
      <c r="Z646" s="201" t="str">
        <f>IF(E646="","",(Table1[[#This Row],[Debit USD]]-Table1[[#This Row],[Credit USD]]))</f>
        <v/>
      </c>
      <c r="AA646" s="226"/>
      <c r="AB646" s="255"/>
      <c r="AC646" s="1"/>
      <c r="AD646" s="15"/>
      <c r="AE646" s="15" t="str">
        <f>IF(AND(OR(Table1[[#This Row],[Account]]="15030",Table1[[#This Row],[Account]]="15035",Table1[[#This Row],[Account]]="20150"),Table1[[#This Row],[Vendor ID]]=""),1,"")</f>
        <v/>
      </c>
      <c r="AF646" s="15"/>
      <c r="AG646" s="15"/>
      <c r="AH646" s="15"/>
      <c r="AI646" s="46" t="str">
        <f>IF(Table1[[#This Row],[Posting Date]]&lt;&gt;"","GJ-"&amp;CountryID,"")</f>
        <v/>
      </c>
      <c r="AJ646" s="59" t="str">
        <f>IF(Table1[[#This Row],[Posting Date]]&lt;&gt;"",Table1[[#This Row],[Posting Date]],"")</f>
        <v/>
      </c>
      <c r="AK646" s="46"/>
      <c r="AL646" s="46" t="str">
        <f>IF(Table1[[#This Row],[Description]]&lt;&gt;"",Table1[[#This Row],[Description]],"")</f>
        <v/>
      </c>
      <c r="AM646" s="46" t="str">
        <f>IF(Table1[[#This Row],[Posting Date]]&lt;&gt;"",Table1[[#This Row],[Reference Number]],"")</f>
        <v/>
      </c>
      <c r="AN646" s="46" t="str">
        <f>TRIM(Table1[[#This Row],[Line '#]])</f>
        <v/>
      </c>
      <c r="AO646" s="46" t="str">
        <f>TRIM(Table1[[#This Row],[Account]])</f>
        <v/>
      </c>
      <c r="AP646" s="46" t="str">
        <f>IF(Table1[[#This Row],[Posting Date]]&lt;&gt;"",$D$5,"")</f>
        <v/>
      </c>
      <c r="AQ646" s="46" t="str">
        <f>TRIM(Table1[[#This Row],[Departments-Prgrams]])</f>
        <v/>
      </c>
      <c r="AR646" s="46" t="str">
        <f>TRIM(Table1[[#This Row],[Grant]])</f>
        <v/>
      </c>
      <c r="AS646" s="46" t="str">
        <f>TRIM(Table1[[#This Row],[Staff ID]])</f>
        <v/>
      </c>
      <c r="AT646" s="46" t="str">
        <f>IF(TRIM(Table1[[#This Row],[Budget Code]])=0,"",TRIM(Table1[[#This Row],[Budget Code]]))</f>
        <v/>
      </c>
      <c r="AU646" s="46" t="str">
        <f>IF(Table1[[#This Row],[Line Description]]&lt;&gt;"",Table1[[#This Row],[Line Description]],"")</f>
        <v/>
      </c>
      <c r="AV646" s="46" t="str">
        <f>IF(Table1[[#This Row],[Cur_Amount Debit]]&gt;0,ROUND(Table1[[#This Row],[Cur_Amount Debit]],2),"")</f>
        <v/>
      </c>
      <c r="AW646" s="46" t="str">
        <f>IF(Table1[[#This Row],[Cur_Amount Credit]]&gt;0,ROUND(Table1[[#This Row],[Cur_Amount Credit]],2),"")</f>
        <v/>
      </c>
      <c r="AX646" s="46" t="str">
        <f>LEFT(Table1[[#This Row],[Cur]],3)</f>
        <v/>
      </c>
      <c r="AY646" s="59"/>
      <c r="AZ646" s="46"/>
      <c r="BA646" s="46" t="str">
        <f>IF(Table1[[#This Row],[Cur]]&lt;&gt;"",IF(Table1[[#This Row],[Cur]]="USD","",ExchangeRate),"")</f>
        <v/>
      </c>
      <c r="BB646" s="46" t="str">
        <f>IF(Table1[[#This Row],[Grant]]&lt;&gt;"",VLOOKUP(Table1[[#This Row],[Grant]],Grants!B:D,3),"")</f>
        <v/>
      </c>
      <c r="BC646" s="46" t="str">
        <f>TRIM(Table1[[#This Row],[Vendor ID]])</f>
        <v/>
      </c>
      <c r="BD646">
        <f>IF(Table1[[#This Row],[Reference Number]]=Q645,BD645,BD645+1)</f>
        <v>0</v>
      </c>
    </row>
    <row r="647" spans="1:56" ht="11.25" customHeight="1" x14ac:dyDescent="0.25">
      <c r="A647" s="1"/>
      <c r="B647" s="88" t="str">
        <f>IF(Table1[[#This Row],[Posting Date]]&lt;&gt;"",IF(Table1[[#This Row],[Reference Number]]=Q646,B646+1,1),"")</f>
        <v/>
      </c>
      <c r="C647" s="61"/>
      <c r="D647" s="61"/>
      <c r="E647" s="138"/>
      <c r="F647" s="141" t="str">
        <f>IFERROR(IF(VLOOKUP(Table1[[#This Row],[Budget Code Description]],Dimentions!$X$6:$AC$139,2,FALSE)="","",VLOOKUP(Table1[[#This Row],[Budget Code Description]],Dimentions!$X$6:$AC$139,2,FALSE)),"")</f>
        <v/>
      </c>
      <c r="G647" s="141"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1" t="str">
        <f>IFERROR(VLOOKUP(Table1[[#This Row],[Budget Code Description]],Table6[#All],8,FALSE),"")</f>
        <v/>
      </c>
      <c r="L647" s="63"/>
      <c r="M647" s="65" t="str">
        <f>IFERROR(VLOOKUP(Table1[[#This Row],[Staff ID]],Table2[],2,FALSE),"")</f>
        <v/>
      </c>
      <c r="N647" s="209" t="str">
        <f>IFERROR(IF(VLOOKUP(Table1[[#This Row],[Budget Code Description]],Dimentions!$X$6:$AC$134,4,FALSE)="","",VLOOKUP(Table1[[#This Row],[Budget Code Description]],Dimentions!$X$6:$AC$134,4,FALSE)),"")</f>
        <v/>
      </c>
      <c r="O647" s="65" t="str">
        <f>IFERROR(VLOOKUP(Table1[[#This Row],[Vendor ID]],Table549[],2,FALSE),"")</f>
        <v/>
      </c>
      <c r="P647" s="63"/>
      <c r="Q647" s="141" t="str">
        <f>IF(Table1[[#This Row],[Posting Date]]&lt;&gt;"",$D$9,"")</f>
        <v/>
      </c>
      <c r="R647" s="157" t="str">
        <f>IF(Table1[[#This Row],[Posting Date]]&lt;&gt;"",$D$10,"")</f>
        <v/>
      </c>
      <c r="S647" s="66"/>
      <c r="T647" s="63"/>
      <c r="U647" s="67"/>
      <c r="V647" s="67"/>
      <c r="W647" s="67" t="str">
        <f t="shared" si="14"/>
        <v/>
      </c>
      <c r="X647" s="159" t="str">
        <f>IF(E647="","",(IF(Table1[[#This Row],[Cur]]="USD",Table1[[#This Row],[Cur_Amount Debit]],Table1[[#This Row],[Cur_Amount Debit]]/Table1[[#This Row],[Exchange Rate]])))</f>
        <v/>
      </c>
      <c r="Y647" s="159" t="str">
        <f>IF(E647="","",(IF(Table1[[#This Row],[Cur]]="USD",Table1[[#This Row],[Cur_Amount Credit]],Table1[[#This Row],[Cur_Amount Credit]]/ExchangeRate)))</f>
        <v/>
      </c>
      <c r="Z647" s="201" t="str">
        <f>IF(E647="","",(Table1[[#This Row],[Debit USD]]-Table1[[#This Row],[Credit USD]]))</f>
        <v/>
      </c>
      <c r="AA647" s="226"/>
      <c r="AB647" s="255"/>
      <c r="AC647" s="1"/>
      <c r="AD647" s="15"/>
      <c r="AE647" s="15" t="str">
        <f>IF(AND(OR(Table1[[#This Row],[Account]]="15030",Table1[[#This Row],[Account]]="15035",Table1[[#This Row],[Account]]="20150"),Table1[[#This Row],[Vendor ID]]=""),1,"")</f>
        <v/>
      </c>
      <c r="AF647" s="15"/>
      <c r="AG647" s="15"/>
      <c r="AH647" s="15"/>
      <c r="AI647" s="46" t="str">
        <f>IF(Table1[[#This Row],[Posting Date]]&lt;&gt;"","GJ-"&amp;CountryID,"")</f>
        <v/>
      </c>
      <c r="AJ647" s="59" t="str">
        <f>IF(Table1[[#This Row],[Posting Date]]&lt;&gt;"",Table1[[#This Row],[Posting Date]],"")</f>
        <v/>
      </c>
      <c r="AK647" s="46"/>
      <c r="AL647" s="46" t="str">
        <f>IF(Table1[[#This Row],[Description]]&lt;&gt;"",Table1[[#This Row],[Description]],"")</f>
        <v/>
      </c>
      <c r="AM647" s="46" t="str">
        <f>IF(Table1[[#This Row],[Posting Date]]&lt;&gt;"",Table1[[#This Row],[Reference Number]],"")</f>
        <v/>
      </c>
      <c r="AN647" s="46" t="str">
        <f>TRIM(Table1[[#This Row],[Line '#]])</f>
        <v/>
      </c>
      <c r="AO647" s="46" t="str">
        <f>TRIM(Table1[[#This Row],[Account]])</f>
        <v/>
      </c>
      <c r="AP647" s="46" t="str">
        <f>IF(Table1[[#This Row],[Posting Date]]&lt;&gt;"",$D$5,"")</f>
        <v/>
      </c>
      <c r="AQ647" s="46" t="str">
        <f>TRIM(Table1[[#This Row],[Departments-Prgrams]])</f>
        <v/>
      </c>
      <c r="AR647" s="46" t="str">
        <f>TRIM(Table1[[#This Row],[Grant]])</f>
        <v/>
      </c>
      <c r="AS647" s="46" t="str">
        <f>TRIM(Table1[[#This Row],[Staff ID]])</f>
        <v/>
      </c>
      <c r="AT647" s="46" t="str">
        <f>IF(TRIM(Table1[[#This Row],[Budget Code]])=0,"",TRIM(Table1[[#This Row],[Budget Code]]))</f>
        <v/>
      </c>
      <c r="AU647" s="46" t="str">
        <f>IF(Table1[[#This Row],[Line Description]]&lt;&gt;"",Table1[[#This Row],[Line Description]],"")</f>
        <v/>
      </c>
      <c r="AV647" s="46" t="str">
        <f>IF(Table1[[#This Row],[Cur_Amount Debit]]&gt;0,ROUND(Table1[[#This Row],[Cur_Amount Debit]],2),"")</f>
        <v/>
      </c>
      <c r="AW647" s="46" t="str">
        <f>IF(Table1[[#This Row],[Cur_Amount Credit]]&gt;0,ROUND(Table1[[#This Row],[Cur_Amount Credit]],2),"")</f>
        <v/>
      </c>
      <c r="AX647" s="46" t="str">
        <f>LEFT(Table1[[#This Row],[Cur]],3)</f>
        <v/>
      </c>
      <c r="AY647" s="59"/>
      <c r="AZ647" s="46"/>
      <c r="BA647" s="46" t="str">
        <f>IF(Table1[[#This Row],[Cur]]&lt;&gt;"",IF(Table1[[#This Row],[Cur]]="USD","",ExchangeRate),"")</f>
        <v/>
      </c>
      <c r="BB647" s="46" t="str">
        <f>IF(Table1[[#This Row],[Grant]]&lt;&gt;"",VLOOKUP(Table1[[#This Row],[Grant]],Grants!B:D,3),"")</f>
        <v/>
      </c>
      <c r="BC647" s="46" t="str">
        <f>TRIM(Table1[[#This Row],[Vendor ID]])</f>
        <v/>
      </c>
      <c r="BD647">
        <f>IF(Table1[[#This Row],[Reference Number]]=Q646,BD646,BD646+1)</f>
        <v>0</v>
      </c>
    </row>
    <row r="648" spans="1:56" ht="11.25" customHeight="1" x14ac:dyDescent="0.25">
      <c r="A648" s="1"/>
      <c r="B648" s="88" t="str">
        <f>IF(Table1[[#This Row],[Posting Date]]&lt;&gt;"",IF(Table1[[#This Row],[Reference Number]]=Q647,B647+1,1),"")</f>
        <v/>
      </c>
      <c r="C648" s="61"/>
      <c r="D648" s="61"/>
      <c r="E648" s="138"/>
      <c r="F648" s="141" t="str">
        <f>IFERROR(IF(VLOOKUP(Table1[[#This Row],[Budget Code Description]],Dimentions!$X$6:$AC$139,2,FALSE)="","",VLOOKUP(Table1[[#This Row],[Budget Code Description]],Dimentions!$X$6:$AC$139,2,FALSE)),"")</f>
        <v/>
      </c>
      <c r="G648" s="141"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1" t="str">
        <f>IFERROR(VLOOKUP(Table1[[#This Row],[Budget Code Description]],Table6[#All],8,FALSE),"")</f>
        <v/>
      </c>
      <c r="L648" s="63"/>
      <c r="M648" s="65" t="str">
        <f>IFERROR(VLOOKUP(Table1[[#This Row],[Staff ID]],Table2[],2,FALSE),"")</f>
        <v/>
      </c>
      <c r="N648" s="209" t="str">
        <f>IFERROR(IF(VLOOKUP(Table1[[#This Row],[Budget Code Description]],Dimentions!$X$6:$AC$134,4,FALSE)="","",VLOOKUP(Table1[[#This Row],[Budget Code Description]],Dimentions!$X$6:$AC$134,4,FALSE)),"")</f>
        <v/>
      </c>
      <c r="O648" s="65" t="str">
        <f>IFERROR(VLOOKUP(Table1[[#This Row],[Vendor ID]],Table549[],2,FALSE),"")</f>
        <v/>
      </c>
      <c r="P648" s="63"/>
      <c r="Q648" s="141" t="str">
        <f>IF(Table1[[#This Row],[Posting Date]]&lt;&gt;"",$D$9,"")</f>
        <v/>
      </c>
      <c r="R648" s="157" t="str">
        <f>IF(Table1[[#This Row],[Posting Date]]&lt;&gt;"",$D$10,"")</f>
        <v/>
      </c>
      <c r="S648" s="66"/>
      <c r="T648" s="63"/>
      <c r="U648" s="67"/>
      <c r="V648" s="67"/>
      <c r="W648" s="67" t="str">
        <f t="shared" si="14"/>
        <v/>
      </c>
      <c r="X648" s="159" t="str">
        <f>IF(E648="","",(IF(Table1[[#This Row],[Cur]]="USD",Table1[[#This Row],[Cur_Amount Debit]],Table1[[#This Row],[Cur_Amount Debit]]/Table1[[#This Row],[Exchange Rate]])))</f>
        <v/>
      </c>
      <c r="Y648" s="159" t="str">
        <f>IF(E648="","",(IF(Table1[[#This Row],[Cur]]="USD",Table1[[#This Row],[Cur_Amount Credit]],Table1[[#This Row],[Cur_Amount Credit]]/ExchangeRate)))</f>
        <v/>
      </c>
      <c r="Z648" s="201" t="str">
        <f>IF(E648="","",(Table1[[#This Row],[Debit USD]]-Table1[[#This Row],[Credit USD]]))</f>
        <v/>
      </c>
      <c r="AA648" s="226"/>
      <c r="AB648" s="255"/>
      <c r="AC648" s="1"/>
      <c r="AD648" s="15"/>
      <c r="AE648" s="15" t="str">
        <f>IF(AND(OR(Table1[[#This Row],[Account]]="15030",Table1[[#This Row],[Account]]="15035",Table1[[#This Row],[Account]]="20150"),Table1[[#This Row],[Vendor ID]]=""),1,"")</f>
        <v/>
      </c>
      <c r="AF648" s="15"/>
      <c r="AG648" s="15"/>
      <c r="AH648" s="15"/>
      <c r="AI648" s="46" t="str">
        <f>IF(Table1[[#This Row],[Posting Date]]&lt;&gt;"","GJ-"&amp;CountryID,"")</f>
        <v/>
      </c>
      <c r="AJ648" s="59" t="str">
        <f>IF(Table1[[#This Row],[Posting Date]]&lt;&gt;"",Table1[[#This Row],[Posting Date]],"")</f>
        <v/>
      </c>
      <c r="AK648" s="46"/>
      <c r="AL648" s="46" t="str">
        <f>IF(Table1[[#This Row],[Description]]&lt;&gt;"",Table1[[#This Row],[Description]],"")</f>
        <v/>
      </c>
      <c r="AM648" s="46" t="str">
        <f>IF(Table1[[#This Row],[Posting Date]]&lt;&gt;"",Table1[[#This Row],[Reference Number]],"")</f>
        <v/>
      </c>
      <c r="AN648" s="46" t="str">
        <f>TRIM(Table1[[#This Row],[Line '#]])</f>
        <v/>
      </c>
      <c r="AO648" s="46" t="str">
        <f>TRIM(Table1[[#This Row],[Account]])</f>
        <v/>
      </c>
      <c r="AP648" s="46" t="str">
        <f>IF(Table1[[#This Row],[Posting Date]]&lt;&gt;"",$D$5,"")</f>
        <v/>
      </c>
      <c r="AQ648" s="46" t="str">
        <f>TRIM(Table1[[#This Row],[Departments-Prgrams]])</f>
        <v/>
      </c>
      <c r="AR648" s="46" t="str">
        <f>TRIM(Table1[[#This Row],[Grant]])</f>
        <v/>
      </c>
      <c r="AS648" s="46" t="str">
        <f>TRIM(Table1[[#This Row],[Staff ID]])</f>
        <v/>
      </c>
      <c r="AT648" s="46" t="str">
        <f>IF(TRIM(Table1[[#This Row],[Budget Code]])=0,"",TRIM(Table1[[#This Row],[Budget Code]]))</f>
        <v/>
      </c>
      <c r="AU648" s="46" t="str">
        <f>IF(Table1[[#This Row],[Line Description]]&lt;&gt;"",Table1[[#This Row],[Line Description]],"")</f>
        <v/>
      </c>
      <c r="AV648" s="46" t="str">
        <f>IF(Table1[[#This Row],[Cur_Amount Debit]]&gt;0,ROUND(Table1[[#This Row],[Cur_Amount Debit]],2),"")</f>
        <v/>
      </c>
      <c r="AW648" s="46" t="str">
        <f>IF(Table1[[#This Row],[Cur_Amount Credit]]&gt;0,ROUND(Table1[[#This Row],[Cur_Amount Credit]],2),"")</f>
        <v/>
      </c>
      <c r="AX648" s="46" t="str">
        <f>LEFT(Table1[[#This Row],[Cur]],3)</f>
        <v/>
      </c>
      <c r="AY648" s="59"/>
      <c r="AZ648" s="46"/>
      <c r="BA648" s="46" t="str">
        <f>IF(Table1[[#This Row],[Cur]]&lt;&gt;"",IF(Table1[[#This Row],[Cur]]="USD","",ExchangeRate),"")</f>
        <v/>
      </c>
      <c r="BB648" s="46" t="str">
        <f>IF(Table1[[#This Row],[Grant]]&lt;&gt;"",VLOOKUP(Table1[[#This Row],[Grant]],Grants!B:D,3),"")</f>
        <v/>
      </c>
      <c r="BC648" s="46" t="str">
        <f>TRIM(Table1[[#This Row],[Vendor ID]])</f>
        <v/>
      </c>
      <c r="BD648">
        <f>IF(Table1[[#This Row],[Reference Number]]=Q647,BD647,BD647+1)</f>
        <v>0</v>
      </c>
    </row>
    <row r="649" spans="1:56" ht="11.25" customHeight="1" x14ac:dyDescent="0.25">
      <c r="A649" s="1"/>
      <c r="B649" s="88" t="str">
        <f>IF(Table1[[#This Row],[Posting Date]]&lt;&gt;"",IF(Table1[[#This Row],[Reference Number]]=Q648,B648+1,1),"")</f>
        <v/>
      </c>
      <c r="C649" s="61"/>
      <c r="D649" s="61"/>
      <c r="E649" s="138"/>
      <c r="F649" s="141" t="str">
        <f>IFERROR(IF(VLOOKUP(Table1[[#This Row],[Budget Code Description]],Dimentions!$X$6:$AC$139,2,FALSE)="","",VLOOKUP(Table1[[#This Row],[Budget Code Description]],Dimentions!$X$6:$AC$139,2,FALSE)),"")</f>
        <v/>
      </c>
      <c r="G649" s="141"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1" t="str">
        <f>IFERROR(VLOOKUP(Table1[[#This Row],[Budget Code Description]],Table6[#All],8,FALSE),"")</f>
        <v/>
      </c>
      <c r="L649" s="63"/>
      <c r="M649" s="65" t="str">
        <f>IFERROR(VLOOKUP(Table1[[#This Row],[Staff ID]],Table2[],2,FALSE),"")</f>
        <v/>
      </c>
      <c r="N649" s="209" t="str">
        <f>IFERROR(IF(VLOOKUP(Table1[[#This Row],[Budget Code Description]],Dimentions!$X$6:$AC$134,4,FALSE)="","",VLOOKUP(Table1[[#This Row],[Budget Code Description]],Dimentions!$X$6:$AC$134,4,FALSE)),"")</f>
        <v/>
      </c>
      <c r="O649" s="65" t="str">
        <f>IFERROR(VLOOKUP(Table1[[#This Row],[Vendor ID]],Table549[],2,FALSE),"")</f>
        <v/>
      </c>
      <c r="P649" s="63"/>
      <c r="Q649" s="141" t="str">
        <f>IF(Table1[[#This Row],[Posting Date]]&lt;&gt;"",$D$9,"")</f>
        <v/>
      </c>
      <c r="R649" s="157" t="str">
        <f>IF(Table1[[#This Row],[Posting Date]]&lt;&gt;"",$D$10,"")</f>
        <v/>
      </c>
      <c r="S649" s="66"/>
      <c r="T649" s="63"/>
      <c r="U649" s="67"/>
      <c r="V649" s="67"/>
      <c r="W649" s="67" t="str">
        <f t="shared" si="14"/>
        <v/>
      </c>
      <c r="X649" s="159" t="str">
        <f>IF(E649="","",(IF(Table1[[#This Row],[Cur]]="USD",Table1[[#This Row],[Cur_Amount Debit]],Table1[[#This Row],[Cur_Amount Debit]]/Table1[[#This Row],[Exchange Rate]])))</f>
        <v/>
      </c>
      <c r="Y649" s="159" t="str">
        <f>IF(E649="","",(IF(Table1[[#This Row],[Cur]]="USD",Table1[[#This Row],[Cur_Amount Credit]],Table1[[#This Row],[Cur_Amount Credit]]/ExchangeRate)))</f>
        <v/>
      </c>
      <c r="Z649" s="201" t="str">
        <f>IF(E649="","",(Table1[[#This Row],[Debit USD]]-Table1[[#This Row],[Credit USD]]))</f>
        <v/>
      </c>
      <c r="AA649" s="226"/>
      <c r="AB649" s="255"/>
      <c r="AC649" s="1"/>
      <c r="AD649" s="15"/>
      <c r="AE649" s="15" t="str">
        <f>IF(AND(OR(Table1[[#This Row],[Account]]="15030",Table1[[#This Row],[Account]]="15035",Table1[[#This Row],[Account]]="20150"),Table1[[#This Row],[Vendor ID]]=""),1,"")</f>
        <v/>
      </c>
      <c r="AF649" s="15"/>
      <c r="AG649" s="15"/>
      <c r="AH649" s="15"/>
      <c r="AI649" s="46" t="str">
        <f>IF(Table1[[#This Row],[Posting Date]]&lt;&gt;"","GJ-"&amp;CountryID,"")</f>
        <v/>
      </c>
      <c r="AJ649" s="59" t="str">
        <f>IF(Table1[[#This Row],[Posting Date]]&lt;&gt;"",Table1[[#This Row],[Posting Date]],"")</f>
        <v/>
      </c>
      <c r="AK649" s="46"/>
      <c r="AL649" s="46" t="str">
        <f>IF(Table1[[#This Row],[Description]]&lt;&gt;"",Table1[[#This Row],[Description]],"")</f>
        <v/>
      </c>
      <c r="AM649" s="46" t="str">
        <f>IF(Table1[[#This Row],[Posting Date]]&lt;&gt;"",Table1[[#This Row],[Reference Number]],"")</f>
        <v/>
      </c>
      <c r="AN649" s="46" t="str">
        <f>TRIM(Table1[[#This Row],[Line '#]])</f>
        <v/>
      </c>
      <c r="AO649" s="46" t="str">
        <f>TRIM(Table1[[#This Row],[Account]])</f>
        <v/>
      </c>
      <c r="AP649" s="46" t="str">
        <f>IF(Table1[[#This Row],[Posting Date]]&lt;&gt;"",$D$5,"")</f>
        <v/>
      </c>
      <c r="AQ649" s="46" t="str">
        <f>TRIM(Table1[[#This Row],[Departments-Prgrams]])</f>
        <v/>
      </c>
      <c r="AR649" s="46" t="str">
        <f>TRIM(Table1[[#This Row],[Grant]])</f>
        <v/>
      </c>
      <c r="AS649" s="46" t="str">
        <f>TRIM(Table1[[#This Row],[Staff ID]])</f>
        <v/>
      </c>
      <c r="AT649" s="46" t="str">
        <f>IF(TRIM(Table1[[#This Row],[Budget Code]])=0,"",TRIM(Table1[[#This Row],[Budget Code]]))</f>
        <v/>
      </c>
      <c r="AU649" s="46" t="str">
        <f>IF(Table1[[#This Row],[Line Description]]&lt;&gt;"",Table1[[#This Row],[Line Description]],"")</f>
        <v/>
      </c>
      <c r="AV649" s="46" t="str">
        <f>IF(Table1[[#This Row],[Cur_Amount Debit]]&gt;0,ROUND(Table1[[#This Row],[Cur_Amount Debit]],2),"")</f>
        <v/>
      </c>
      <c r="AW649" s="46" t="str">
        <f>IF(Table1[[#This Row],[Cur_Amount Credit]]&gt;0,ROUND(Table1[[#This Row],[Cur_Amount Credit]],2),"")</f>
        <v/>
      </c>
      <c r="AX649" s="46" t="str">
        <f>LEFT(Table1[[#This Row],[Cur]],3)</f>
        <v/>
      </c>
      <c r="AY649" s="59"/>
      <c r="AZ649" s="46"/>
      <c r="BA649" s="46" t="str">
        <f>IF(Table1[[#This Row],[Cur]]&lt;&gt;"",IF(Table1[[#This Row],[Cur]]="USD","",ExchangeRate),"")</f>
        <v/>
      </c>
      <c r="BB649" s="46" t="str">
        <f>IF(Table1[[#This Row],[Grant]]&lt;&gt;"",VLOOKUP(Table1[[#This Row],[Grant]],Grants!B:D,3),"")</f>
        <v/>
      </c>
      <c r="BC649" s="46" t="str">
        <f>TRIM(Table1[[#This Row],[Vendor ID]])</f>
        <v/>
      </c>
      <c r="BD649">
        <f>IF(Table1[[#This Row],[Reference Number]]=Q648,BD648,BD648+1)</f>
        <v>0</v>
      </c>
    </row>
    <row r="650" spans="1:56" ht="11.25" customHeight="1" x14ac:dyDescent="0.25">
      <c r="A650" s="1"/>
      <c r="B650" s="88" t="str">
        <f>IF(Table1[[#This Row],[Posting Date]]&lt;&gt;"",IF(Table1[[#This Row],[Reference Number]]=Q649,B649+1,1),"")</f>
        <v/>
      </c>
      <c r="C650" s="61"/>
      <c r="D650" s="61"/>
      <c r="E650" s="138"/>
      <c r="F650" s="141" t="str">
        <f>IFERROR(IF(VLOOKUP(Table1[[#This Row],[Budget Code Description]],Dimentions!$X$6:$AC$139,2,FALSE)="","",VLOOKUP(Table1[[#This Row],[Budget Code Description]],Dimentions!$X$6:$AC$139,2,FALSE)),"")</f>
        <v/>
      </c>
      <c r="G650" s="141"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1" t="str">
        <f>IFERROR(VLOOKUP(Table1[[#This Row],[Budget Code Description]],Table6[#All],8,FALSE),"")</f>
        <v/>
      </c>
      <c r="L650" s="63"/>
      <c r="M650" s="65" t="str">
        <f>IFERROR(VLOOKUP(Table1[[#This Row],[Staff ID]],Table2[],2,FALSE),"")</f>
        <v/>
      </c>
      <c r="N650" s="209" t="str">
        <f>IFERROR(IF(VLOOKUP(Table1[[#This Row],[Budget Code Description]],Dimentions!$X$6:$AC$134,4,FALSE)="","",VLOOKUP(Table1[[#This Row],[Budget Code Description]],Dimentions!$X$6:$AC$134,4,FALSE)),"")</f>
        <v/>
      </c>
      <c r="O650" s="65" t="str">
        <f>IFERROR(VLOOKUP(Table1[[#This Row],[Vendor ID]],Table549[],2,FALSE),"")</f>
        <v/>
      </c>
      <c r="P650" s="63"/>
      <c r="Q650" s="141" t="str">
        <f>IF(Table1[[#This Row],[Posting Date]]&lt;&gt;"",$D$9,"")</f>
        <v/>
      </c>
      <c r="R650" s="157" t="str">
        <f>IF(Table1[[#This Row],[Posting Date]]&lt;&gt;"",$D$10,"")</f>
        <v/>
      </c>
      <c r="S650" s="66"/>
      <c r="T650" s="63"/>
      <c r="U650" s="67"/>
      <c r="V650" s="67"/>
      <c r="W650" s="67" t="str">
        <f t="shared" si="14"/>
        <v/>
      </c>
      <c r="X650" s="159" t="str">
        <f>IF(E650="","",(IF(Table1[[#This Row],[Cur]]="USD",Table1[[#This Row],[Cur_Amount Debit]],Table1[[#This Row],[Cur_Amount Debit]]/Table1[[#This Row],[Exchange Rate]])))</f>
        <v/>
      </c>
      <c r="Y650" s="159" t="str">
        <f>IF(E650="","",(IF(Table1[[#This Row],[Cur]]="USD",Table1[[#This Row],[Cur_Amount Credit]],Table1[[#This Row],[Cur_Amount Credit]]/ExchangeRate)))</f>
        <v/>
      </c>
      <c r="Z650" s="201" t="str">
        <f>IF(E650="","",(Table1[[#This Row],[Debit USD]]-Table1[[#This Row],[Credit USD]]))</f>
        <v/>
      </c>
      <c r="AA650" s="226"/>
      <c r="AB650" s="255"/>
      <c r="AC650" s="1"/>
      <c r="AD650" s="15"/>
      <c r="AE650" s="15" t="str">
        <f>IF(AND(OR(Table1[[#This Row],[Account]]="15030",Table1[[#This Row],[Account]]="15035",Table1[[#This Row],[Account]]="20150"),Table1[[#This Row],[Vendor ID]]=""),1,"")</f>
        <v/>
      </c>
      <c r="AF650" s="15"/>
      <c r="AG650" s="15"/>
      <c r="AH650" s="15"/>
      <c r="AI650" s="46" t="str">
        <f>IF(Table1[[#This Row],[Posting Date]]&lt;&gt;"","GJ-"&amp;CountryID,"")</f>
        <v/>
      </c>
      <c r="AJ650" s="59" t="str">
        <f>IF(Table1[[#This Row],[Posting Date]]&lt;&gt;"",Table1[[#This Row],[Posting Date]],"")</f>
        <v/>
      </c>
      <c r="AK650" s="46"/>
      <c r="AL650" s="46" t="str">
        <f>IF(Table1[[#This Row],[Description]]&lt;&gt;"",Table1[[#This Row],[Description]],"")</f>
        <v/>
      </c>
      <c r="AM650" s="46" t="str">
        <f>IF(Table1[[#This Row],[Posting Date]]&lt;&gt;"",Table1[[#This Row],[Reference Number]],"")</f>
        <v/>
      </c>
      <c r="AN650" s="46" t="str">
        <f>TRIM(Table1[[#This Row],[Line '#]])</f>
        <v/>
      </c>
      <c r="AO650" s="46" t="str">
        <f>TRIM(Table1[[#This Row],[Account]])</f>
        <v/>
      </c>
      <c r="AP650" s="46" t="str">
        <f>IF(Table1[[#This Row],[Posting Date]]&lt;&gt;"",$D$5,"")</f>
        <v/>
      </c>
      <c r="AQ650" s="46" t="str">
        <f>TRIM(Table1[[#This Row],[Departments-Prgrams]])</f>
        <v/>
      </c>
      <c r="AR650" s="46" t="str">
        <f>TRIM(Table1[[#This Row],[Grant]])</f>
        <v/>
      </c>
      <c r="AS650" s="46" t="str">
        <f>TRIM(Table1[[#This Row],[Staff ID]])</f>
        <v/>
      </c>
      <c r="AT650" s="46" t="str">
        <f>IF(TRIM(Table1[[#This Row],[Budget Code]])=0,"",TRIM(Table1[[#This Row],[Budget Code]]))</f>
        <v/>
      </c>
      <c r="AU650" s="46" t="str">
        <f>IF(Table1[[#This Row],[Line Description]]&lt;&gt;"",Table1[[#This Row],[Line Description]],"")</f>
        <v/>
      </c>
      <c r="AV650" s="46" t="str">
        <f>IF(Table1[[#This Row],[Cur_Amount Debit]]&gt;0,ROUND(Table1[[#This Row],[Cur_Amount Debit]],2),"")</f>
        <v/>
      </c>
      <c r="AW650" s="46" t="str">
        <f>IF(Table1[[#This Row],[Cur_Amount Credit]]&gt;0,ROUND(Table1[[#This Row],[Cur_Amount Credit]],2),"")</f>
        <v/>
      </c>
      <c r="AX650" s="46" t="str">
        <f>LEFT(Table1[[#This Row],[Cur]],3)</f>
        <v/>
      </c>
      <c r="AY650" s="59"/>
      <c r="AZ650" s="46"/>
      <c r="BA650" s="46" t="str">
        <f>IF(Table1[[#This Row],[Cur]]&lt;&gt;"",IF(Table1[[#This Row],[Cur]]="USD","",ExchangeRate),"")</f>
        <v/>
      </c>
      <c r="BB650" s="46" t="str">
        <f>IF(Table1[[#This Row],[Grant]]&lt;&gt;"",VLOOKUP(Table1[[#This Row],[Grant]],Grants!B:D,3),"")</f>
        <v/>
      </c>
      <c r="BC650" s="46" t="str">
        <f>TRIM(Table1[[#This Row],[Vendor ID]])</f>
        <v/>
      </c>
      <c r="BD650">
        <f>IF(Table1[[#This Row],[Reference Number]]=Q649,BD649,BD649+1)</f>
        <v>0</v>
      </c>
    </row>
    <row r="651" spans="1:56" ht="11.25" customHeight="1" x14ac:dyDescent="0.25">
      <c r="A651" s="1"/>
      <c r="B651" s="88" t="str">
        <f>IF(Table1[[#This Row],[Posting Date]]&lt;&gt;"",IF(Table1[[#This Row],[Reference Number]]=Q650,B650+1,1),"")</f>
        <v/>
      </c>
      <c r="C651" s="61"/>
      <c r="D651" s="61"/>
      <c r="E651" s="138"/>
      <c r="F651" s="141" t="str">
        <f>IFERROR(IF(VLOOKUP(Table1[[#This Row],[Budget Code Description]],Dimentions!$X$6:$AC$139,2,FALSE)="","",VLOOKUP(Table1[[#This Row],[Budget Code Description]],Dimentions!$X$6:$AC$139,2,FALSE)),"")</f>
        <v/>
      </c>
      <c r="G651" s="141"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1" t="str">
        <f>IFERROR(VLOOKUP(Table1[[#This Row],[Budget Code Description]],Table6[#All],8,FALSE),"")</f>
        <v/>
      </c>
      <c r="L651" s="63"/>
      <c r="M651" s="65" t="str">
        <f>IFERROR(VLOOKUP(Table1[[#This Row],[Staff ID]],Table2[],2,FALSE),"")</f>
        <v/>
      </c>
      <c r="N651" s="209" t="str">
        <f>IFERROR(IF(VLOOKUP(Table1[[#This Row],[Budget Code Description]],Dimentions!$X$6:$AC$134,4,FALSE)="","",VLOOKUP(Table1[[#This Row],[Budget Code Description]],Dimentions!$X$6:$AC$134,4,FALSE)),"")</f>
        <v/>
      </c>
      <c r="O651" s="65" t="str">
        <f>IFERROR(VLOOKUP(Table1[[#This Row],[Vendor ID]],Table549[],2,FALSE),"")</f>
        <v/>
      </c>
      <c r="P651" s="63"/>
      <c r="Q651" s="141" t="str">
        <f>IF(Table1[[#This Row],[Posting Date]]&lt;&gt;"",$D$9,"")</f>
        <v/>
      </c>
      <c r="R651" s="157" t="str">
        <f>IF(Table1[[#This Row],[Posting Date]]&lt;&gt;"",$D$10,"")</f>
        <v/>
      </c>
      <c r="S651" s="66"/>
      <c r="T651" s="63"/>
      <c r="U651" s="67"/>
      <c r="V651" s="67"/>
      <c r="W651" s="67" t="str">
        <f t="shared" si="14"/>
        <v/>
      </c>
      <c r="X651" s="159" t="str">
        <f>IF(E651="","",(IF(Table1[[#This Row],[Cur]]="USD",Table1[[#This Row],[Cur_Amount Debit]],Table1[[#This Row],[Cur_Amount Debit]]/Table1[[#This Row],[Exchange Rate]])))</f>
        <v/>
      </c>
      <c r="Y651" s="159" t="str">
        <f>IF(E651="","",(IF(Table1[[#This Row],[Cur]]="USD",Table1[[#This Row],[Cur_Amount Credit]],Table1[[#This Row],[Cur_Amount Credit]]/ExchangeRate)))</f>
        <v/>
      </c>
      <c r="Z651" s="201" t="str">
        <f>IF(E651="","",(Table1[[#This Row],[Debit USD]]-Table1[[#This Row],[Credit USD]]))</f>
        <v/>
      </c>
      <c r="AA651" s="226"/>
      <c r="AB651" s="255"/>
      <c r="AC651" s="1"/>
      <c r="AD651" s="15"/>
      <c r="AE651" s="15" t="str">
        <f>IF(AND(OR(Table1[[#This Row],[Account]]="15030",Table1[[#This Row],[Account]]="15035",Table1[[#This Row],[Account]]="20150"),Table1[[#This Row],[Vendor ID]]=""),1,"")</f>
        <v/>
      </c>
      <c r="AF651" s="15"/>
      <c r="AG651" s="15"/>
      <c r="AH651" s="15"/>
      <c r="AI651" s="46" t="str">
        <f>IF(Table1[[#This Row],[Posting Date]]&lt;&gt;"","GJ-"&amp;CountryID,"")</f>
        <v/>
      </c>
      <c r="AJ651" s="59" t="str">
        <f>IF(Table1[[#This Row],[Posting Date]]&lt;&gt;"",Table1[[#This Row],[Posting Date]],"")</f>
        <v/>
      </c>
      <c r="AK651" s="46"/>
      <c r="AL651" s="46" t="str">
        <f>IF(Table1[[#This Row],[Description]]&lt;&gt;"",Table1[[#This Row],[Description]],"")</f>
        <v/>
      </c>
      <c r="AM651" s="46" t="str">
        <f>IF(Table1[[#This Row],[Posting Date]]&lt;&gt;"",Table1[[#This Row],[Reference Number]],"")</f>
        <v/>
      </c>
      <c r="AN651" s="46" t="str">
        <f>TRIM(Table1[[#This Row],[Line '#]])</f>
        <v/>
      </c>
      <c r="AO651" s="46" t="str">
        <f>TRIM(Table1[[#This Row],[Account]])</f>
        <v/>
      </c>
      <c r="AP651" s="46" t="str">
        <f>IF(Table1[[#This Row],[Posting Date]]&lt;&gt;"",$D$5,"")</f>
        <v/>
      </c>
      <c r="AQ651" s="46" t="str">
        <f>TRIM(Table1[[#This Row],[Departments-Prgrams]])</f>
        <v/>
      </c>
      <c r="AR651" s="46" t="str">
        <f>TRIM(Table1[[#This Row],[Grant]])</f>
        <v/>
      </c>
      <c r="AS651" s="46" t="str">
        <f>TRIM(Table1[[#This Row],[Staff ID]])</f>
        <v/>
      </c>
      <c r="AT651" s="46" t="str">
        <f>IF(TRIM(Table1[[#This Row],[Budget Code]])=0,"",TRIM(Table1[[#This Row],[Budget Code]]))</f>
        <v/>
      </c>
      <c r="AU651" s="46" t="str">
        <f>IF(Table1[[#This Row],[Line Description]]&lt;&gt;"",Table1[[#This Row],[Line Description]],"")</f>
        <v/>
      </c>
      <c r="AV651" s="46" t="str">
        <f>IF(Table1[[#This Row],[Cur_Amount Debit]]&gt;0,ROUND(Table1[[#This Row],[Cur_Amount Debit]],2),"")</f>
        <v/>
      </c>
      <c r="AW651" s="46" t="str">
        <f>IF(Table1[[#This Row],[Cur_Amount Credit]]&gt;0,ROUND(Table1[[#This Row],[Cur_Amount Credit]],2),"")</f>
        <v/>
      </c>
      <c r="AX651" s="46" t="str">
        <f>LEFT(Table1[[#This Row],[Cur]],3)</f>
        <v/>
      </c>
      <c r="AY651" s="59"/>
      <c r="AZ651" s="46"/>
      <c r="BA651" s="46" t="str">
        <f>IF(Table1[[#This Row],[Cur]]&lt;&gt;"",IF(Table1[[#This Row],[Cur]]="USD","",ExchangeRate),"")</f>
        <v/>
      </c>
      <c r="BB651" s="46" t="str">
        <f>IF(Table1[[#This Row],[Grant]]&lt;&gt;"",VLOOKUP(Table1[[#This Row],[Grant]],Grants!B:D,3),"")</f>
        <v/>
      </c>
      <c r="BC651" s="46" t="str">
        <f>TRIM(Table1[[#This Row],[Vendor ID]])</f>
        <v/>
      </c>
      <c r="BD651">
        <f>IF(Table1[[#This Row],[Reference Number]]=Q650,BD650,BD650+1)</f>
        <v>0</v>
      </c>
    </row>
    <row r="652" spans="1:56" ht="11.25" customHeight="1" x14ac:dyDescent="0.25">
      <c r="A652" s="1"/>
      <c r="B652" s="88" t="str">
        <f>IF(Table1[[#This Row],[Posting Date]]&lt;&gt;"",IF(Table1[[#This Row],[Reference Number]]=Q651,B651+1,1),"")</f>
        <v/>
      </c>
      <c r="C652" s="61"/>
      <c r="D652" s="61"/>
      <c r="E652" s="138"/>
      <c r="F652" s="141" t="str">
        <f>IFERROR(IF(VLOOKUP(Table1[[#This Row],[Budget Code Description]],Dimentions!$X$6:$AC$139,2,FALSE)="","",VLOOKUP(Table1[[#This Row],[Budget Code Description]],Dimentions!$X$6:$AC$139,2,FALSE)),"")</f>
        <v/>
      </c>
      <c r="G652" s="141"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1" t="str">
        <f>IFERROR(VLOOKUP(Table1[[#This Row],[Budget Code Description]],Table6[#All],8,FALSE),"")</f>
        <v/>
      </c>
      <c r="L652" s="63"/>
      <c r="M652" s="65" t="str">
        <f>IFERROR(VLOOKUP(Table1[[#This Row],[Staff ID]],Table2[],2,FALSE),"")</f>
        <v/>
      </c>
      <c r="N652" s="209" t="str">
        <f>IFERROR(IF(VLOOKUP(Table1[[#This Row],[Budget Code Description]],Dimentions!$X$6:$AC$134,4,FALSE)="","",VLOOKUP(Table1[[#This Row],[Budget Code Description]],Dimentions!$X$6:$AC$134,4,FALSE)),"")</f>
        <v/>
      </c>
      <c r="O652" s="65" t="str">
        <f>IFERROR(VLOOKUP(Table1[[#This Row],[Vendor ID]],Table549[],2,FALSE),"")</f>
        <v/>
      </c>
      <c r="P652" s="63"/>
      <c r="Q652" s="141" t="str">
        <f>IF(Table1[[#This Row],[Posting Date]]&lt;&gt;"",$D$9,"")</f>
        <v/>
      </c>
      <c r="R652" s="157" t="str">
        <f>IF(Table1[[#This Row],[Posting Date]]&lt;&gt;"",$D$10,"")</f>
        <v/>
      </c>
      <c r="S652" s="66"/>
      <c r="T652" s="63"/>
      <c r="U652" s="67"/>
      <c r="V652" s="67"/>
      <c r="W652" s="67" t="str">
        <f t="shared" si="14"/>
        <v/>
      </c>
      <c r="X652" s="159" t="str">
        <f>IF(E652="","",(IF(Table1[[#This Row],[Cur]]="USD",Table1[[#This Row],[Cur_Amount Debit]],Table1[[#This Row],[Cur_Amount Debit]]/Table1[[#This Row],[Exchange Rate]])))</f>
        <v/>
      </c>
      <c r="Y652" s="159" t="str">
        <f>IF(E652="","",(IF(Table1[[#This Row],[Cur]]="USD",Table1[[#This Row],[Cur_Amount Credit]],Table1[[#This Row],[Cur_Amount Credit]]/ExchangeRate)))</f>
        <v/>
      </c>
      <c r="Z652" s="201" t="str">
        <f>IF(E652="","",(Table1[[#This Row],[Debit USD]]-Table1[[#This Row],[Credit USD]]))</f>
        <v/>
      </c>
      <c r="AA652" s="226"/>
      <c r="AB652" s="255"/>
      <c r="AC652" s="1"/>
      <c r="AD652" s="15"/>
      <c r="AE652" s="15" t="str">
        <f>IF(AND(OR(Table1[[#This Row],[Account]]="15030",Table1[[#This Row],[Account]]="15035",Table1[[#This Row],[Account]]="20150"),Table1[[#This Row],[Vendor ID]]=""),1,"")</f>
        <v/>
      </c>
      <c r="AF652" s="15"/>
      <c r="AG652" s="15"/>
      <c r="AH652" s="15"/>
      <c r="AI652" s="46" t="str">
        <f>IF(Table1[[#This Row],[Posting Date]]&lt;&gt;"","GJ-"&amp;CountryID,"")</f>
        <v/>
      </c>
      <c r="AJ652" s="59" t="str">
        <f>IF(Table1[[#This Row],[Posting Date]]&lt;&gt;"",Table1[[#This Row],[Posting Date]],"")</f>
        <v/>
      </c>
      <c r="AK652" s="46"/>
      <c r="AL652" s="46" t="str">
        <f>IF(Table1[[#This Row],[Description]]&lt;&gt;"",Table1[[#This Row],[Description]],"")</f>
        <v/>
      </c>
      <c r="AM652" s="46" t="str">
        <f>IF(Table1[[#This Row],[Posting Date]]&lt;&gt;"",Table1[[#This Row],[Reference Number]],"")</f>
        <v/>
      </c>
      <c r="AN652" s="46" t="str">
        <f>TRIM(Table1[[#This Row],[Line '#]])</f>
        <v/>
      </c>
      <c r="AO652" s="46" t="str">
        <f>TRIM(Table1[[#This Row],[Account]])</f>
        <v/>
      </c>
      <c r="AP652" s="46" t="str">
        <f>IF(Table1[[#This Row],[Posting Date]]&lt;&gt;"",$D$5,"")</f>
        <v/>
      </c>
      <c r="AQ652" s="46" t="str">
        <f>TRIM(Table1[[#This Row],[Departments-Prgrams]])</f>
        <v/>
      </c>
      <c r="AR652" s="46" t="str">
        <f>TRIM(Table1[[#This Row],[Grant]])</f>
        <v/>
      </c>
      <c r="AS652" s="46" t="str">
        <f>TRIM(Table1[[#This Row],[Staff ID]])</f>
        <v/>
      </c>
      <c r="AT652" s="46" t="str">
        <f>IF(TRIM(Table1[[#This Row],[Budget Code]])=0,"",TRIM(Table1[[#This Row],[Budget Code]]))</f>
        <v/>
      </c>
      <c r="AU652" s="46" t="str">
        <f>IF(Table1[[#This Row],[Line Description]]&lt;&gt;"",Table1[[#This Row],[Line Description]],"")</f>
        <v/>
      </c>
      <c r="AV652" s="46" t="str">
        <f>IF(Table1[[#This Row],[Cur_Amount Debit]]&gt;0,ROUND(Table1[[#This Row],[Cur_Amount Debit]],2),"")</f>
        <v/>
      </c>
      <c r="AW652" s="46" t="str">
        <f>IF(Table1[[#This Row],[Cur_Amount Credit]]&gt;0,ROUND(Table1[[#This Row],[Cur_Amount Credit]],2),"")</f>
        <v/>
      </c>
      <c r="AX652" s="46" t="str">
        <f>LEFT(Table1[[#This Row],[Cur]],3)</f>
        <v/>
      </c>
      <c r="AY652" s="59"/>
      <c r="AZ652" s="46"/>
      <c r="BA652" s="46" t="str">
        <f>IF(Table1[[#This Row],[Cur]]&lt;&gt;"",IF(Table1[[#This Row],[Cur]]="USD","",ExchangeRate),"")</f>
        <v/>
      </c>
      <c r="BB652" s="46" t="str">
        <f>IF(Table1[[#This Row],[Grant]]&lt;&gt;"",VLOOKUP(Table1[[#This Row],[Grant]],Grants!B:D,3),"")</f>
        <v/>
      </c>
      <c r="BC652" s="46" t="str">
        <f>TRIM(Table1[[#This Row],[Vendor ID]])</f>
        <v/>
      </c>
      <c r="BD652">
        <f>IF(Table1[[#This Row],[Reference Number]]=Q651,BD651,BD651+1)</f>
        <v>0</v>
      </c>
    </row>
    <row r="653" spans="1:56" ht="11.25" customHeight="1" x14ac:dyDescent="0.25">
      <c r="A653" s="1"/>
      <c r="B653" s="88" t="str">
        <f>IF(Table1[[#This Row],[Posting Date]]&lt;&gt;"",IF(Table1[[#This Row],[Reference Number]]=Q652,B652+1,1),"")</f>
        <v/>
      </c>
      <c r="C653" s="61"/>
      <c r="D653" s="61"/>
      <c r="E653" s="138"/>
      <c r="F653" s="141" t="str">
        <f>IFERROR(IF(VLOOKUP(Table1[[#This Row],[Budget Code Description]],Dimentions!$X$6:$AC$139,2,FALSE)="","",VLOOKUP(Table1[[#This Row],[Budget Code Description]],Dimentions!$X$6:$AC$139,2,FALSE)),"")</f>
        <v/>
      </c>
      <c r="G653" s="141"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1" t="str">
        <f>IFERROR(VLOOKUP(Table1[[#This Row],[Budget Code Description]],Table6[#All],8,FALSE),"")</f>
        <v/>
      </c>
      <c r="L653" s="63"/>
      <c r="M653" s="65" t="str">
        <f>IFERROR(VLOOKUP(Table1[[#This Row],[Staff ID]],Table2[],2,FALSE),"")</f>
        <v/>
      </c>
      <c r="N653" s="209" t="str">
        <f>IFERROR(IF(VLOOKUP(Table1[[#This Row],[Budget Code Description]],Dimentions!$X$6:$AC$134,4,FALSE)="","",VLOOKUP(Table1[[#This Row],[Budget Code Description]],Dimentions!$X$6:$AC$134,4,FALSE)),"")</f>
        <v/>
      </c>
      <c r="O653" s="65" t="str">
        <f>IFERROR(VLOOKUP(Table1[[#This Row],[Vendor ID]],Table549[],2,FALSE),"")</f>
        <v/>
      </c>
      <c r="P653" s="63"/>
      <c r="Q653" s="141" t="str">
        <f>IF(Table1[[#This Row],[Posting Date]]&lt;&gt;"",$D$9,"")</f>
        <v/>
      </c>
      <c r="R653" s="157" t="str">
        <f>IF(Table1[[#This Row],[Posting Date]]&lt;&gt;"",$D$10,"")</f>
        <v/>
      </c>
      <c r="S653" s="66"/>
      <c r="T653" s="63"/>
      <c r="U653" s="67"/>
      <c r="V653" s="67"/>
      <c r="W653" s="67" t="str">
        <f t="shared" si="14"/>
        <v/>
      </c>
      <c r="X653" s="159" t="str">
        <f>IF(E653="","",(IF(Table1[[#This Row],[Cur]]="USD",Table1[[#This Row],[Cur_Amount Debit]],Table1[[#This Row],[Cur_Amount Debit]]/Table1[[#This Row],[Exchange Rate]])))</f>
        <v/>
      </c>
      <c r="Y653" s="159" t="str">
        <f>IF(E653="","",(IF(Table1[[#This Row],[Cur]]="USD",Table1[[#This Row],[Cur_Amount Credit]],Table1[[#This Row],[Cur_Amount Credit]]/ExchangeRate)))</f>
        <v/>
      </c>
      <c r="Z653" s="201" t="str">
        <f>IF(E653="","",(Table1[[#This Row],[Debit USD]]-Table1[[#This Row],[Credit USD]]))</f>
        <v/>
      </c>
      <c r="AA653" s="226"/>
      <c r="AB653" s="255"/>
      <c r="AC653" s="1"/>
      <c r="AD653" s="15"/>
      <c r="AE653" s="15" t="str">
        <f>IF(AND(OR(Table1[[#This Row],[Account]]="15030",Table1[[#This Row],[Account]]="15035",Table1[[#This Row],[Account]]="20150"),Table1[[#This Row],[Vendor ID]]=""),1,"")</f>
        <v/>
      </c>
      <c r="AF653" s="15"/>
      <c r="AG653" s="15"/>
      <c r="AH653" s="15"/>
      <c r="AI653" s="46" t="str">
        <f>IF(Table1[[#This Row],[Posting Date]]&lt;&gt;"","GJ-"&amp;CountryID,"")</f>
        <v/>
      </c>
      <c r="AJ653" s="59" t="str">
        <f>IF(Table1[[#This Row],[Posting Date]]&lt;&gt;"",Table1[[#This Row],[Posting Date]],"")</f>
        <v/>
      </c>
      <c r="AK653" s="46"/>
      <c r="AL653" s="46" t="str">
        <f>IF(Table1[[#This Row],[Description]]&lt;&gt;"",Table1[[#This Row],[Description]],"")</f>
        <v/>
      </c>
      <c r="AM653" s="46" t="str">
        <f>IF(Table1[[#This Row],[Posting Date]]&lt;&gt;"",Table1[[#This Row],[Reference Number]],"")</f>
        <v/>
      </c>
      <c r="AN653" s="46" t="str">
        <f>TRIM(Table1[[#This Row],[Line '#]])</f>
        <v/>
      </c>
      <c r="AO653" s="46" t="str">
        <f>TRIM(Table1[[#This Row],[Account]])</f>
        <v/>
      </c>
      <c r="AP653" s="46" t="str">
        <f>IF(Table1[[#This Row],[Posting Date]]&lt;&gt;"",$D$5,"")</f>
        <v/>
      </c>
      <c r="AQ653" s="46" t="str">
        <f>TRIM(Table1[[#This Row],[Departments-Prgrams]])</f>
        <v/>
      </c>
      <c r="AR653" s="46" t="str">
        <f>TRIM(Table1[[#This Row],[Grant]])</f>
        <v/>
      </c>
      <c r="AS653" s="46" t="str">
        <f>TRIM(Table1[[#This Row],[Staff ID]])</f>
        <v/>
      </c>
      <c r="AT653" s="46" t="str">
        <f>IF(TRIM(Table1[[#This Row],[Budget Code]])=0,"",TRIM(Table1[[#This Row],[Budget Code]]))</f>
        <v/>
      </c>
      <c r="AU653" s="46" t="str">
        <f>IF(Table1[[#This Row],[Line Description]]&lt;&gt;"",Table1[[#This Row],[Line Description]],"")</f>
        <v/>
      </c>
      <c r="AV653" s="46" t="str">
        <f>IF(Table1[[#This Row],[Cur_Amount Debit]]&gt;0,ROUND(Table1[[#This Row],[Cur_Amount Debit]],2),"")</f>
        <v/>
      </c>
      <c r="AW653" s="46" t="str">
        <f>IF(Table1[[#This Row],[Cur_Amount Credit]]&gt;0,ROUND(Table1[[#This Row],[Cur_Amount Credit]],2),"")</f>
        <v/>
      </c>
      <c r="AX653" s="46" t="str">
        <f>LEFT(Table1[[#This Row],[Cur]],3)</f>
        <v/>
      </c>
      <c r="AY653" s="59"/>
      <c r="AZ653" s="46"/>
      <c r="BA653" s="46" t="str">
        <f>IF(Table1[[#This Row],[Cur]]&lt;&gt;"",IF(Table1[[#This Row],[Cur]]="USD","",ExchangeRate),"")</f>
        <v/>
      </c>
      <c r="BB653" s="46" t="str">
        <f>IF(Table1[[#This Row],[Grant]]&lt;&gt;"",VLOOKUP(Table1[[#This Row],[Grant]],Grants!B:D,3),"")</f>
        <v/>
      </c>
      <c r="BC653" s="46" t="str">
        <f>TRIM(Table1[[#This Row],[Vendor ID]])</f>
        <v/>
      </c>
      <c r="BD653">
        <f>IF(Table1[[#This Row],[Reference Number]]=Q652,BD652,BD652+1)</f>
        <v>0</v>
      </c>
    </row>
    <row r="654" spans="1:56" ht="11.25" customHeight="1" x14ac:dyDescent="0.25">
      <c r="A654" s="1"/>
      <c r="B654" s="88" t="str">
        <f>IF(Table1[[#This Row],[Posting Date]]&lt;&gt;"",IF(Table1[[#This Row],[Reference Number]]=Q653,B653+1,1),"")</f>
        <v/>
      </c>
      <c r="C654" s="61"/>
      <c r="D654" s="61"/>
      <c r="E654" s="138"/>
      <c r="F654" s="141" t="str">
        <f>IFERROR(IF(VLOOKUP(Table1[[#This Row],[Budget Code Description]],Dimentions!$X$6:$AC$139,2,FALSE)="","",VLOOKUP(Table1[[#This Row],[Budget Code Description]],Dimentions!$X$6:$AC$139,2,FALSE)),"")</f>
        <v/>
      </c>
      <c r="G654" s="141"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1" t="str">
        <f>IFERROR(VLOOKUP(Table1[[#This Row],[Budget Code Description]],Table6[#All],8,FALSE),"")</f>
        <v/>
      </c>
      <c r="L654" s="63"/>
      <c r="M654" s="65" t="str">
        <f>IFERROR(VLOOKUP(Table1[[#This Row],[Staff ID]],Table2[],2,FALSE),"")</f>
        <v/>
      </c>
      <c r="N654" s="209" t="str">
        <f>IFERROR(IF(VLOOKUP(Table1[[#This Row],[Budget Code Description]],Dimentions!$X$6:$AC$134,4,FALSE)="","",VLOOKUP(Table1[[#This Row],[Budget Code Description]],Dimentions!$X$6:$AC$134,4,FALSE)),"")</f>
        <v/>
      </c>
      <c r="O654" s="65" t="str">
        <f>IFERROR(VLOOKUP(Table1[[#This Row],[Vendor ID]],Table549[],2,FALSE),"")</f>
        <v/>
      </c>
      <c r="P654" s="63"/>
      <c r="Q654" s="141" t="str">
        <f>IF(Table1[[#This Row],[Posting Date]]&lt;&gt;"",$D$9,"")</f>
        <v/>
      </c>
      <c r="R654" s="157" t="str">
        <f>IF(Table1[[#This Row],[Posting Date]]&lt;&gt;"",$D$10,"")</f>
        <v/>
      </c>
      <c r="S654" s="66"/>
      <c r="T654" s="63"/>
      <c r="U654" s="67"/>
      <c r="V654" s="67"/>
      <c r="W654" s="67" t="str">
        <f t="shared" si="14"/>
        <v/>
      </c>
      <c r="X654" s="159" t="str">
        <f>IF(E654="","",(IF(Table1[[#This Row],[Cur]]="USD",Table1[[#This Row],[Cur_Amount Debit]],Table1[[#This Row],[Cur_Amount Debit]]/Table1[[#This Row],[Exchange Rate]])))</f>
        <v/>
      </c>
      <c r="Y654" s="159" t="str">
        <f>IF(E654="","",(IF(Table1[[#This Row],[Cur]]="USD",Table1[[#This Row],[Cur_Amount Credit]],Table1[[#This Row],[Cur_Amount Credit]]/ExchangeRate)))</f>
        <v/>
      </c>
      <c r="Z654" s="201" t="str">
        <f>IF(E654="","",(Table1[[#This Row],[Debit USD]]-Table1[[#This Row],[Credit USD]]))</f>
        <v/>
      </c>
      <c r="AA654" s="226"/>
      <c r="AB654" s="255"/>
      <c r="AC654" s="1"/>
      <c r="AD654" s="15"/>
      <c r="AE654" s="15" t="str">
        <f>IF(AND(OR(Table1[[#This Row],[Account]]="15030",Table1[[#This Row],[Account]]="15035",Table1[[#This Row],[Account]]="20150"),Table1[[#This Row],[Vendor ID]]=""),1,"")</f>
        <v/>
      </c>
      <c r="AF654" s="15"/>
      <c r="AG654" s="15"/>
      <c r="AH654" s="15"/>
      <c r="AI654" s="46" t="str">
        <f>IF(Table1[[#This Row],[Posting Date]]&lt;&gt;"","GJ-"&amp;CountryID,"")</f>
        <v/>
      </c>
      <c r="AJ654" s="59" t="str">
        <f>IF(Table1[[#This Row],[Posting Date]]&lt;&gt;"",Table1[[#This Row],[Posting Date]],"")</f>
        <v/>
      </c>
      <c r="AK654" s="46"/>
      <c r="AL654" s="46" t="str">
        <f>IF(Table1[[#This Row],[Description]]&lt;&gt;"",Table1[[#This Row],[Description]],"")</f>
        <v/>
      </c>
      <c r="AM654" s="46" t="str">
        <f>IF(Table1[[#This Row],[Posting Date]]&lt;&gt;"",Table1[[#This Row],[Reference Number]],"")</f>
        <v/>
      </c>
      <c r="AN654" s="46" t="str">
        <f>TRIM(Table1[[#This Row],[Line '#]])</f>
        <v/>
      </c>
      <c r="AO654" s="46" t="str">
        <f>TRIM(Table1[[#This Row],[Account]])</f>
        <v/>
      </c>
      <c r="AP654" s="46" t="str">
        <f>IF(Table1[[#This Row],[Posting Date]]&lt;&gt;"",$D$5,"")</f>
        <v/>
      </c>
      <c r="AQ654" s="46" t="str">
        <f>TRIM(Table1[[#This Row],[Departments-Prgrams]])</f>
        <v/>
      </c>
      <c r="AR654" s="46" t="str">
        <f>TRIM(Table1[[#This Row],[Grant]])</f>
        <v/>
      </c>
      <c r="AS654" s="46" t="str">
        <f>TRIM(Table1[[#This Row],[Staff ID]])</f>
        <v/>
      </c>
      <c r="AT654" s="46" t="str">
        <f>IF(TRIM(Table1[[#This Row],[Budget Code]])=0,"",TRIM(Table1[[#This Row],[Budget Code]]))</f>
        <v/>
      </c>
      <c r="AU654" s="46" t="str">
        <f>IF(Table1[[#This Row],[Line Description]]&lt;&gt;"",Table1[[#This Row],[Line Description]],"")</f>
        <v/>
      </c>
      <c r="AV654" s="46" t="str">
        <f>IF(Table1[[#This Row],[Cur_Amount Debit]]&gt;0,ROUND(Table1[[#This Row],[Cur_Amount Debit]],2),"")</f>
        <v/>
      </c>
      <c r="AW654" s="46" t="str">
        <f>IF(Table1[[#This Row],[Cur_Amount Credit]]&gt;0,ROUND(Table1[[#This Row],[Cur_Amount Credit]],2),"")</f>
        <v/>
      </c>
      <c r="AX654" s="46" t="str">
        <f>LEFT(Table1[[#This Row],[Cur]],3)</f>
        <v/>
      </c>
      <c r="AY654" s="59"/>
      <c r="AZ654" s="46"/>
      <c r="BA654" s="46" t="str">
        <f>IF(Table1[[#This Row],[Cur]]&lt;&gt;"",IF(Table1[[#This Row],[Cur]]="USD","",ExchangeRate),"")</f>
        <v/>
      </c>
      <c r="BB654" s="46" t="str">
        <f>IF(Table1[[#This Row],[Grant]]&lt;&gt;"",VLOOKUP(Table1[[#This Row],[Grant]],Grants!B:D,3),"")</f>
        <v/>
      </c>
      <c r="BC654" s="46" t="str">
        <f>TRIM(Table1[[#This Row],[Vendor ID]])</f>
        <v/>
      </c>
      <c r="BD654">
        <f>IF(Table1[[#This Row],[Reference Number]]=Q653,BD653,BD653+1)</f>
        <v>0</v>
      </c>
    </row>
    <row r="655" spans="1:56" ht="11.25" customHeight="1" x14ac:dyDescent="0.25">
      <c r="A655" s="1"/>
      <c r="B655" s="88" t="str">
        <f>IF(Table1[[#This Row],[Posting Date]]&lt;&gt;"",IF(Table1[[#This Row],[Reference Number]]=Q654,B654+1,1),"")</f>
        <v/>
      </c>
      <c r="C655" s="61"/>
      <c r="D655" s="61"/>
      <c r="E655" s="138"/>
      <c r="F655" s="141" t="str">
        <f>IFERROR(IF(VLOOKUP(Table1[[#This Row],[Budget Code Description]],Dimentions!$X$6:$AC$139,2,FALSE)="","",VLOOKUP(Table1[[#This Row],[Budget Code Description]],Dimentions!$X$6:$AC$139,2,FALSE)),"")</f>
        <v/>
      </c>
      <c r="G655" s="141"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1" t="str">
        <f>IFERROR(VLOOKUP(Table1[[#This Row],[Budget Code Description]],Table6[#All],8,FALSE),"")</f>
        <v/>
      </c>
      <c r="L655" s="63"/>
      <c r="M655" s="65" t="str">
        <f>IFERROR(VLOOKUP(Table1[[#This Row],[Staff ID]],Table2[],2,FALSE),"")</f>
        <v/>
      </c>
      <c r="N655" s="209" t="str">
        <f>IFERROR(IF(VLOOKUP(Table1[[#This Row],[Budget Code Description]],Dimentions!$X$6:$AC$134,4,FALSE)="","",VLOOKUP(Table1[[#This Row],[Budget Code Description]],Dimentions!$X$6:$AC$134,4,FALSE)),"")</f>
        <v/>
      </c>
      <c r="O655" s="65" t="str">
        <f>IFERROR(VLOOKUP(Table1[[#This Row],[Vendor ID]],Table549[],2,FALSE),"")</f>
        <v/>
      </c>
      <c r="P655" s="63"/>
      <c r="Q655" s="141" t="str">
        <f>IF(Table1[[#This Row],[Posting Date]]&lt;&gt;"",$D$9,"")</f>
        <v/>
      </c>
      <c r="R655" s="157" t="str">
        <f>IF(Table1[[#This Row],[Posting Date]]&lt;&gt;"",$D$10,"")</f>
        <v/>
      </c>
      <c r="S655" s="66"/>
      <c r="T655" s="63"/>
      <c r="U655" s="67"/>
      <c r="V655" s="67"/>
      <c r="W655" s="67" t="str">
        <f t="shared" si="14"/>
        <v/>
      </c>
      <c r="X655" s="159" t="str">
        <f>IF(E655="","",(IF(Table1[[#This Row],[Cur]]="USD",Table1[[#This Row],[Cur_Amount Debit]],Table1[[#This Row],[Cur_Amount Debit]]/Table1[[#This Row],[Exchange Rate]])))</f>
        <v/>
      </c>
      <c r="Y655" s="159" t="str">
        <f>IF(E655="","",(IF(Table1[[#This Row],[Cur]]="USD",Table1[[#This Row],[Cur_Amount Credit]],Table1[[#This Row],[Cur_Amount Credit]]/ExchangeRate)))</f>
        <v/>
      </c>
      <c r="Z655" s="201" t="str">
        <f>IF(E655="","",(Table1[[#This Row],[Debit USD]]-Table1[[#This Row],[Credit USD]]))</f>
        <v/>
      </c>
      <c r="AA655" s="226"/>
      <c r="AB655" s="255"/>
      <c r="AC655" s="1"/>
      <c r="AD655" s="15"/>
      <c r="AE655" s="15" t="str">
        <f>IF(AND(OR(Table1[[#This Row],[Account]]="15030",Table1[[#This Row],[Account]]="15035",Table1[[#This Row],[Account]]="20150"),Table1[[#This Row],[Vendor ID]]=""),1,"")</f>
        <v/>
      </c>
      <c r="AF655" s="15"/>
      <c r="AG655" s="15"/>
      <c r="AH655" s="15"/>
      <c r="AI655" s="46" t="str">
        <f>IF(Table1[[#This Row],[Posting Date]]&lt;&gt;"","GJ-"&amp;CountryID,"")</f>
        <v/>
      </c>
      <c r="AJ655" s="59" t="str">
        <f>IF(Table1[[#This Row],[Posting Date]]&lt;&gt;"",Table1[[#This Row],[Posting Date]],"")</f>
        <v/>
      </c>
      <c r="AK655" s="46"/>
      <c r="AL655" s="46" t="str">
        <f>IF(Table1[[#This Row],[Description]]&lt;&gt;"",Table1[[#This Row],[Description]],"")</f>
        <v/>
      </c>
      <c r="AM655" s="46" t="str">
        <f>IF(Table1[[#This Row],[Posting Date]]&lt;&gt;"",Table1[[#This Row],[Reference Number]],"")</f>
        <v/>
      </c>
      <c r="AN655" s="46" t="str">
        <f>TRIM(Table1[[#This Row],[Line '#]])</f>
        <v/>
      </c>
      <c r="AO655" s="46" t="str">
        <f>TRIM(Table1[[#This Row],[Account]])</f>
        <v/>
      </c>
      <c r="AP655" s="46" t="str">
        <f>IF(Table1[[#This Row],[Posting Date]]&lt;&gt;"",$D$5,"")</f>
        <v/>
      </c>
      <c r="AQ655" s="46" t="str">
        <f>TRIM(Table1[[#This Row],[Departments-Prgrams]])</f>
        <v/>
      </c>
      <c r="AR655" s="46" t="str">
        <f>TRIM(Table1[[#This Row],[Grant]])</f>
        <v/>
      </c>
      <c r="AS655" s="46" t="str">
        <f>TRIM(Table1[[#This Row],[Staff ID]])</f>
        <v/>
      </c>
      <c r="AT655" s="46" t="str">
        <f>IF(TRIM(Table1[[#This Row],[Budget Code]])=0,"",TRIM(Table1[[#This Row],[Budget Code]]))</f>
        <v/>
      </c>
      <c r="AU655" s="46" t="str">
        <f>IF(Table1[[#This Row],[Line Description]]&lt;&gt;"",Table1[[#This Row],[Line Description]],"")</f>
        <v/>
      </c>
      <c r="AV655" s="46" t="str">
        <f>IF(Table1[[#This Row],[Cur_Amount Debit]]&gt;0,ROUND(Table1[[#This Row],[Cur_Amount Debit]],2),"")</f>
        <v/>
      </c>
      <c r="AW655" s="46" t="str">
        <f>IF(Table1[[#This Row],[Cur_Amount Credit]]&gt;0,ROUND(Table1[[#This Row],[Cur_Amount Credit]],2),"")</f>
        <v/>
      </c>
      <c r="AX655" s="46" t="str">
        <f>LEFT(Table1[[#This Row],[Cur]],3)</f>
        <v/>
      </c>
      <c r="AY655" s="59"/>
      <c r="AZ655" s="46"/>
      <c r="BA655" s="46" t="str">
        <f>IF(Table1[[#This Row],[Cur]]&lt;&gt;"",IF(Table1[[#This Row],[Cur]]="USD","",ExchangeRate),"")</f>
        <v/>
      </c>
      <c r="BB655" s="46" t="str">
        <f>IF(Table1[[#This Row],[Grant]]&lt;&gt;"",VLOOKUP(Table1[[#This Row],[Grant]],Grants!B:D,3),"")</f>
        <v/>
      </c>
      <c r="BC655" s="46" t="str">
        <f>TRIM(Table1[[#This Row],[Vendor ID]])</f>
        <v/>
      </c>
      <c r="BD655">
        <f>IF(Table1[[#This Row],[Reference Number]]=Q654,BD654,BD654+1)</f>
        <v>0</v>
      </c>
    </row>
    <row r="656" spans="1:56" ht="11.25" customHeight="1" x14ac:dyDescent="0.25">
      <c r="A656" s="1"/>
      <c r="B656" s="88" t="str">
        <f>IF(Table1[[#This Row],[Posting Date]]&lt;&gt;"",IF(Table1[[#This Row],[Reference Number]]=Q655,B655+1,1),"")</f>
        <v/>
      </c>
      <c r="C656" s="61"/>
      <c r="D656" s="61"/>
      <c r="E656" s="138"/>
      <c r="F656" s="141" t="str">
        <f>IFERROR(IF(VLOOKUP(Table1[[#This Row],[Budget Code Description]],Dimentions!$X$6:$AC$139,2,FALSE)="","",VLOOKUP(Table1[[#This Row],[Budget Code Description]],Dimentions!$X$6:$AC$139,2,FALSE)),"")</f>
        <v/>
      </c>
      <c r="G656" s="141"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1" t="str">
        <f>IFERROR(VLOOKUP(Table1[[#This Row],[Budget Code Description]],Table6[#All],8,FALSE),"")</f>
        <v/>
      </c>
      <c r="L656" s="63"/>
      <c r="M656" s="65" t="str">
        <f>IFERROR(VLOOKUP(Table1[[#This Row],[Staff ID]],Table2[],2,FALSE),"")</f>
        <v/>
      </c>
      <c r="N656" s="209" t="str">
        <f>IFERROR(IF(VLOOKUP(Table1[[#This Row],[Budget Code Description]],Dimentions!$X$6:$AC$134,4,FALSE)="","",VLOOKUP(Table1[[#This Row],[Budget Code Description]],Dimentions!$X$6:$AC$134,4,FALSE)),"")</f>
        <v/>
      </c>
      <c r="O656" s="65" t="str">
        <f>IFERROR(VLOOKUP(Table1[[#This Row],[Vendor ID]],Table549[],2,FALSE),"")</f>
        <v/>
      </c>
      <c r="P656" s="63"/>
      <c r="Q656" s="141" t="str">
        <f>IF(Table1[[#This Row],[Posting Date]]&lt;&gt;"",$D$9,"")</f>
        <v/>
      </c>
      <c r="R656" s="157" t="str">
        <f>IF(Table1[[#This Row],[Posting Date]]&lt;&gt;"",$D$10,"")</f>
        <v/>
      </c>
      <c r="S656" s="66"/>
      <c r="T656" s="63"/>
      <c r="U656" s="67"/>
      <c r="V656" s="67"/>
      <c r="W656" s="67" t="str">
        <f t="shared" si="14"/>
        <v/>
      </c>
      <c r="X656" s="159" t="str">
        <f>IF(E656="","",(IF(Table1[[#This Row],[Cur]]="USD",Table1[[#This Row],[Cur_Amount Debit]],Table1[[#This Row],[Cur_Amount Debit]]/Table1[[#This Row],[Exchange Rate]])))</f>
        <v/>
      </c>
      <c r="Y656" s="159" t="str">
        <f>IF(E656="","",(IF(Table1[[#This Row],[Cur]]="USD",Table1[[#This Row],[Cur_Amount Credit]],Table1[[#This Row],[Cur_Amount Credit]]/ExchangeRate)))</f>
        <v/>
      </c>
      <c r="Z656" s="201" t="str">
        <f>IF(E656="","",(Table1[[#This Row],[Debit USD]]-Table1[[#This Row],[Credit USD]]))</f>
        <v/>
      </c>
      <c r="AA656" s="226"/>
      <c r="AB656" s="255"/>
      <c r="AC656" s="1"/>
      <c r="AD656" s="15"/>
      <c r="AE656" s="15" t="str">
        <f>IF(AND(OR(Table1[[#This Row],[Account]]="15030",Table1[[#This Row],[Account]]="15035",Table1[[#This Row],[Account]]="20150"),Table1[[#This Row],[Vendor ID]]=""),1,"")</f>
        <v/>
      </c>
      <c r="AF656" s="15"/>
      <c r="AG656" s="15"/>
      <c r="AH656" s="15"/>
      <c r="AI656" s="46" t="str">
        <f>IF(Table1[[#This Row],[Posting Date]]&lt;&gt;"","GJ-"&amp;CountryID,"")</f>
        <v/>
      </c>
      <c r="AJ656" s="59" t="str">
        <f>IF(Table1[[#This Row],[Posting Date]]&lt;&gt;"",Table1[[#This Row],[Posting Date]],"")</f>
        <v/>
      </c>
      <c r="AK656" s="46"/>
      <c r="AL656" s="46" t="str">
        <f>IF(Table1[[#This Row],[Description]]&lt;&gt;"",Table1[[#This Row],[Description]],"")</f>
        <v/>
      </c>
      <c r="AM656" s="46" t="str">
        <f>IF(Table1[[#This Row],[Posting Date]]&lt;&gt;"",Table1[[#This Row],[Reference Number]],"")</f>
        <v/>
      </c>
      <c r="AN656" s="46" t="str">
        <f>TRIM(Table1[[#This Row],[Line '#]])</f>
        <v/>
      </c>
      <c r="AO656" s="46" t="str">
        <f>TRIM(Table1[[#This Row],[Account]])</f>
        <v/>
      </c>
      <c r="AP656" s="46" t="str">
        <f>IF(Table1[[#This Row],[Posting Date]]&lt;&gt;"",$D$5,"")</f>
        <v/>
      </c>
      <c r="AQ656" s="46" t="str">
        <f>TRIM(Table1[[#This Row],[Departments-Prgrams]])</f>
        <v/>
      </c>
      <c r="AR656" s="46" t="str">
        <f>TRIM(Table1[[#This Row],[Grant]])</f>
        <v/>
      </c>
      <c r="AS656" s="46" t="str">
        <f>TRIM(Table1[[#This Row],[Staff ID]])</f>
        <v/>
      </c>
      <c r="AT656" s="46" t="str">
        <f>IF(TRIM(Table1[[#This Row],[Budget Code]])=0,"",TRIM(Table1[[#This Row],[Budget Code]]))</f>
        <v/>
      </c>
      <c r="AU656" s="46" t="str">
        <f>IF(Table1[[#This Row],[Line Description]]&lt;&gt;"",Table1[[#This Row],[Line Description]],"")</f>
        <v/>
      </c>
      <c r="AV656" s="46" t="str">
        <f>IF(Table1[[#This Row],[Cur_Amount Debit]]&gt;0,ROUND(Table1[[#This Row],[Cur_Amount Debit]],2),"")</f>
        <v/>
      </c>
      <c r="AW656" s="46" t="str">
        <f>IF(Table1[[#This Row],[Cur_Amount Credit]]&gt;0,ROUND(Table1[[#This Row],[Cur_Amount Credit]],2),"")</f>
        <v/>
      </c>
      <c r="AX656" s="46" t="str">
        <f>LEFT(Table1[[#This Row],[Cur]],3)</f>
        <v/>
      </c>
      <c r="AY656" s="59"/>
      <c r="AZ656" s="46"/>
      <c r="BA656" s="46" t="str">
        <f>IF(Table1[[#This Row],[Cur]]&lt;&gt;"",IF(Table1[[#This Row],[Cur]]="USD","",ExchangeRate),"")</f>
        <v/>
      </c>
      <c r="BB656" s="46" t="str">
        <f>IF(Table1[[#This Row],[Grant]]&lt;&gt;"",VLOOKUP(Table1[[#This Row],[Grant]],Grants!B:D,3),"")</f>
        <v/>
      </c>
      <c r="BC656" s="46" t="str">
        <f>TRIM(Table1[[#This Row],[Vendor ID]])</f>
        <v/>
      </c>
      <c r="BD656">
        <f>IF(Table1[[#This Row],[Reference Number]]=Q655,BD655,BD655+1)</f>
        <v>0</v>
      </c>
    </row>
    <row r="657" spans="1:56" ht="11.25" customHeight="1" x14ac:dyDescent="0.25">
      <c r="A657" s="1"/>
      <c r="B657" s="88" t="str">
        <f>IF(Table1[[#This Row],[Posting Date]]&lt;&gt;"",IF(Table1[[#This Row],[Reference Number]]=Q656,B656+1,1),"")</f>
        <v/>
      </c>
      <c r="C657" s="61"/>
      <c r="D657" s="61"/>
      <c r="E657" s="138"/>
      <c r="F657" s="141" t="str">
        <f>IFERROR(IF(VLOOKUP(Table1[[#This Row],[Budget Code Description]],Dimentions!$X$6:$AC$139,2,FALSE)="","",VLOOKUP(Table1[[#This Row],[Budget Code Description]],Dimentions!$X$6:$AC$139,2,FALSE)),"")</f>
        <v/>
      </c>
      <c r="G657" s="141"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1" t="str">
        <f>IFERROR(VLOOKUP(Table1[[#This Row],[Budget Code Description]],Table6[#All],8,FALSE),"")</f>
        <v/>
      </c>
      <c r="L657" s="63"/>
      <c r="M657" s="65" t="str">
        <f>IFERROR(VLOOKUP(Table1[[#This Row],[Staff ID]],Table2[],2,FALSE),"")</f>
        <v/>
      </c>
      <c r="N657" s="209" t="str">
        <f>IFERROR(IF(VLOOKUP(Table1[[#This Row],[Budget Code Description]],Dimentions!$X$6:$AC$134,4,FALSE)="","",VLOOKUP(Table1[[#This Row],[Budget Code Description]],Dimentions!$X$6:$AC$134,4,FALSE)),"")</f>
        <v/>
      </c>
      <c r="O657" s="65" t="str">
        <f>IFERROR(VLOOKUP(Table1[[#This Row],[Vendor ID]],Table549[],2,FALSE),"")</f>
        <v/>
      </c>
      <c r="P657" s="63"/>
      <c r="Q657" s="141" t="str">
        <f>IF(Table1[[#This Row],[Posting Date]]&lt;&gt;"",$D$9,"")</f>
        <v/>
      </c>
      <c r="R657" s="157" t="str">
        <f>IF(Table1[[#This Row],[Posting Date]]&lt;&gt;"",$D$10,"")</f>
        <v/>
      </c>
      <c r="S657" s="66"/>
      <c r="T657" s="63"/>
      <c r="U657" s="67"/>
      <c r="V657" s="67"/>
      <c r="W657" s="67" t="str">
        <f t="shared" si="14"/>
        <v/>
      </c>
      <c r="X657" s="159" t="str">
        <f>IF(E657="","",(IF(Table1[[#This Row],[Cur]]="USD",Table1[[#This Row],[Cur_Amount Debit]],Table1[[#This Row],[Cur_Amount Debit]]/Table1[[#This Row],[Exchange Rate]])))</f>
        <v/>
      </c>
      <c r="Y657" s="159" t="str">
        <f>IF(E657="","",(IF(Table1[[#This Row],[Cur]]="USD",Table1[[#This Row],[Cur_Amount Credit]],Table1[[#This Row],[Cur_Amount Credit]]/ExchangeRate)))</f>
        <v/>
      </c>
      <c r="Z657" s="201" t="str">
        <f>IF(E657="","",(Table1[[#This Row],[Debit USD]]-Table1[[#This Row],[Credit USD]]))</f>
        <v/>
      </c>
      <c r="AA657" s="226"/>
      <c r="AB657" s="255"/>
      <c r="AC657" s="1"/>
      <c r="AD657" s="15"/>
      <c r="AE657" s="15" t="str">
        <f>IF(AND(OR(Table1[[#This Row],[Account]]="15030",Table1[[#This Row],[Account]]="15035",Table1[[#This Row],[Account]]="20150"),Table1[[#This Row],[Vendor ID]]=""),1,"")</f>
        <v/>
      </c>
      <c r="AF657" s="15"/>
      <c r="AG657" s="15"/>
      <c r="AH657" s="15"/>
      <c r="AI657" s="46" t="str">
        <f>IF(Table1[[#This Row],[Posting Date]]&lt;&gt;"","GJ-"&amp;CountryID,"")</f>
        <v/>
      </c>
      <c r="AJ657" s="59" t="str">
        <f>IF(Table1[[#This Row],[Posting Date]]&lt;&gt;"",Table1[[#This Row],[Posting Date]],"")</f>
        <v/>
      </c>
      <c r="AK657" s="46"/>
      <c r="AL657" s="46" t="str">
        <f>IF(Table1[[#This Row],[Description]]&lt;&gt;"",Table1[[#This Row],[Description]],"")</f>
        <v/>
      </c>
      <c r="AM657" s="46" t="str">
        <f>IF(Table1[[#This Row],[Posting Date]]&lt;&gt;"",Table1[[#This Row],[Reference Number]],"")</f>
        <v/>
      </c>
      <c r="AN657" s="46" t="str">
        <f>TRIM(Table1[[#This Row],[Line '#]])</f>
        <v/>
      </c>
      <c r="AO657" s="46" t="str">
        <f>TRIM(Table1[[#This Row],[Account]])</f>
        <v/>
      </c>
      <c r="AP657" s="46" t="str">
        <f>IF(Table1[[#This Row],[Posting Date]]&lt;&gt;"",$D$5,"")</f>
        <v/>
      </c>
      <c r="AQ657" s="46" t="str">
        <f>TRIM(Table1[[#This Row],[Departments-Prgrams]])</f>
        <v/>
      </c>
      <c r="AR657" s="46" t="str">
        <f>TRIM(Table1[[#This Row],[Grant]])</f>
        <v/>
      </c>
      <c r="AS657" s="46" t="str">
        <f>TRIM(Table1[[#This Row],[Staff ID]])</f>
        <v/>
      </c>
      <c r="AT657" s="46" t="str">
        <f>IF(TRIM(Table1[[#This Row],[Budget Code]])=0,"",TRIM(Table1[[#This Row],[Budget Code]]))</f>
        <v/>
      </c>
      <c r="AU657" s="46" t="str">
        <f>IF(Table1[[#This Row],[Line Description]]&lt;&gt;"",Table1[[#This Row],[Line Description]],"")</f>
        <v/>
      </c>
      <c r="AV657" s="46" t="str">
        <f>IF(Table1[[#This Row],[Cur_Amount Debit]]&gt;0,ROUND(Table1[[#This Row],[Cur_Amount Debit]],2),"")</f>
        <v/>
      </c>
      <c r="AW657" s="46" t="str">
        <f>IF(Table1[[#This Row],[Cur_Amount Credit]]&gt;0,ROUND(Table1[[#This Row],[Cur_Amount Credit]],2),"")</f>
        <v/>
      </c>
      <c r="AX657" s="46" t="str">
        <f>LEFT(Table1[[#This Row],[Cur]],3)</f>
        <v/>
      </c>
      <c r="AY657" s="59"/>
      <c r="AZ657" s="46"/>
      <c r="BA657" s="46" t="str">
        <f>IF(Table1[[#This Row],[Cur]]&lt;&gt;"",IF(Table1[[#This Row],[Cur]]="USD","",ExchangeRate),"")</f>
        <v/>
      </c>
      <c r="BB657" s="46" t="str">
        <f>IF(Table1[[#This Row],[Grant]]&lt;&gt;"",VLOOKUP(Table1[[#This Row],[Grant]],Grants!B:D,3),"")</f>
        <v/>
      </c>
      <c r="BC657" s="46" t="str">
        <f>TRIM(Table1[[#This Row],[Vendor ID]])</f>
        <v/>
      </c>
      <c r="BD657">
        <f>IF(Table1[[#This Row],[Reference Number]]=Q656,BD656,BD656+1)</f>
        <v>0</v>
      </c>
    </row>
    <row r="658" spans="1:56" ht="11.25" customHeight="1" x14ac:dyDescent="0.25">
      <c r="A658" s="1"/>
      <c r="B658" s="88" t="str">
        <f>IF(Table1[[#This Row],[Posting Date]]&lt;&gt;"",IF(Table1[[#This Row],[Reference Number]]=Q657,B657+1,1),"")</f>
        <v/>
      </c>
      <c r="C658" s="61"/>
      <c r="D658" s="61"/>
      <c r="E658" s="138"/>
      <c r="F658" s="141" t="str">
        <f>IFERROR(IF(VLOOKUP(Table1[[#This Row],[Budget Code Description]],Dimentions!$X$6:$AC$139,2,FALSE)="","",VLOOKUP(Table1[[#This Row],[Budget Code Description]],Dimentions!$X$6:$AC$139,2,FALSE)),"")</f>
        <v/>
      </c>
      <c r="G658" s="141"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1" t="str">
        <f>IFERROR(VLOOKUP(Table1[[#This Row],[Budget Code Description]],Table6[#All],8,FALSE),"")</f>
        <v/>
      </c>
      <c r="L658" s="63"/>
      <c r="M658" s="65" t="str">
        <f>IFERROR(VLOOKUP(Table1[[#This Row],[Staff ID]],Table2[],2,FALSE),"")</f>
        <v/>
      </c>
      <c r="N658" s="209" t="str">
        <f>IFERROR(IF(VLOOKUP(Table1[[#This Row],[Budget Code Description]],Dimentions!$X$6:$AC$134,4,FALSE)="","",VLOOKUP(Table1[[#This Row],[Budget Code Description]],Dimentions!$X$6:$AC$134,4,FALSE)),"")</f>
        <v/>
      </c>
      <c r="O658" s="65" t="str">
        <f>IFERROR(VLOOKUP(Table1[[#This Row],[Vendor ID]],Table549[],2,FALSE),"")</f>
        <v/>
      </c>
      <c r="P658" s="63"/>
      <c r="Q658" s="141" t="str">
        <f>IF(Table1[[#This Row],[Posting Date]]&lt;&gt;"",$D$9,"")</f>
        <v/>
      </c>
      <c r="R658" s="157" t="str">
        <f>IF(Table1[[#This Row],[Posting Date]]&lt;&gt;"",$D$10,"")</f>
        <v/>
      </c>
      <c r="S658" s="66"/>
      <c r="T658" s="63"/>
      <c r="U658" s="67"/>
      <c r="V658" s="67"/>
      <c r="W658" s="67" t="str">
        <f t="shared" si="14"/>
        <v/>
      </c>
      <c r="X658" s="159" t="str">
        <f>IF(E658="","",(IF(Table1[[#This Row],[Cur]]="USD",Table1[[#This Row],[Cur_Amount Debit]],Table1[[#This Row],[Cur_Amount Debit]]/Table1[[#This Row],[Exchange Rate]])))</f>
        <v/>
      </c>
      <c r="Y658" s="159" t="str">
        <f>IF(E658="","",(IF(Table1[[#This Row],[Cur]]="USD",Table1[[#This Row],[Cur_Amount Credit]],Table1[[#This Row],[Cur_Amount Credit]]/ExchangeRate)))</f>
        <v/>
      </c>
      <c r="Z658" s="201" t="str">
        <f>IF(E658="","",(Table1[[#This Row],[Debit USD]]-Table1[[#This Row],[Credit USD]]))</f>
        <v/>
      </c>
      <c r="AA658" s="226"/>
      <c r="AB658" s="255"/>
      <c r="AC658" s="1"/>
      <c r="AD658" s="15"/>
      <c r="AE658" s="15" t="str">
        <f>IF(AND(OR(Table1[[#This Row],[Account]]="15030",Table1[[#This Row],[Account]]="15035",Table1[[#This Row],[Account]]="20150"),Table1[[#This Row],[Vendor ID]]=""),1,"")</f>
        <v/>
      </c>
      <c r="AF658" s="15"/>
      <c r="AG658" s="15"/>
      <c r="AH658" s="15"/>
      <c r="AI658" s="46" t="str">
        <f>IF(Table1[[#This Row],[Posting Date]]&lt;&gt;"","GJ-"&amp;CountryID,"")</f>
        <v/>
      </c>
      <c r="AJ658" s="59" t="str">
        <f>IF(Table1[[#This Row],[Posting Date]]&lt;&gt;"",Table1[[#This Row],[Posting Date]],"")</f>
        <v/>
      </c>
      <c r="AK658" s="46"/>
      <c r="AL658" s="46" t="str">
        <f>IF(Table1[[#This Row],[Description]]&lt;&gt;"",Table1[[#This Row],[Description]],"")</f>
        <v/>
      </c>
      <c r="AM658" s="46" t="str">
        <f>IF(Table1[[#This Row],[Posting Date]]&lt;&gt;"",Table1[[#This Row],[Reference Number]],"")</f>
        <v/>
      </c>
      <c r="AN658" s="46" t="str">
        <f>TRIM(Table1[[#This Row],[Line '#]])</f>
        <v/>
      </c>
      <c r="AO658" s="46" t="str">
        <f>TRIM(Table1[[#This Row],[Account]])</f>
        <v/>
      </c>
      <c r="AP658" s="46" t="str">
        <f>IF(Table1[[#This Row],[Posting Date]]&lt;&gt;"",$D$5,"")</f>
        <v/>
      </c>
      <c r="AQ658" s="46" t="str">
        <f>TRIM(Table1[[#This Row],[Departments-Prgrams]])</f>
        <v/>
      </c>
      <c r="AR658" s="46" t="str">
        <f>TRIM(Table1[[#This Row],[Grant]])</f>
        <v/>
      </c>
      <c r="AS658" s="46" t="str">
        <f>TRIM(Table1[[#This Row],[Staff ID]])</f>
        <v/>
      </c>
      <c r="AT658" s="46" t="str">
        <f>IF(TRIM(Table1[[#This Row],[Budget Code]])=0,"",TRIM(Table1[[#This Row],[Budget Code]]))</f>
        <v/>
      </c>
      <c r="AU658" s="46" t="str">
        <f>IF(Table1[[#This Row],[Line Description]]&lt;&gt;"",Table1[[#This Row],[Line Description]],"")</f>
        <v/>
      </c>
      <c r="AV658" s="46" t="str">
        <f>IF(Table1[[#This Row],[Cur_Amount Debit]]&gt;0,ROUND(Table1[[#This Row],[Cur_Amount Debit]],2),"")</f>
        <v/>
      </c>
      <c r="AW658" s="46" t="str">
        <f>IF(Table1[[#This Row],[Cur_Amount Credit]]&gt;0,ROUND(Table1[[#This Row],[Cur_Amount Credit]],2),"")</f>
        <v/>
      </c>
      <c r="AX658" s="46" t="str">
        <f>LEFT(Table1[[#This Row],[Cur]],3)</f>
        <v/>
      </c>
      <c r="AY658" s="59"/>
      <c r="AZ658" s="46"/>
      <c r="BA658" s="46" t="str">
        <f>IF(Table1[[#This Row],[Cur]]&lt;&gt;"",IF(Table1[[#This Row],[Cur]]="USD","",ExchangeRate),"")</f>
        <v/>
      </c>
      <c r="BB658" s="46" t="str">
        <f>IF(Table1[[#This Row],[Grant]]&lt;&gt;"",VLOOKUP(Table1[[#This Row],[Grant]],Grants!B:D,3),"")</f>
        <v/>
      </c>
      <c r="BC658" s="46" t="str">
        <f>TRIM(Table1[[#This Row],[Vendor ID]])</f>
        <v/>
      </c>
      <c r="BD658">
        <f>IF(Table1[[#This Row],[Reference Number]]=Q657,BD657,BD657+1)</f>
        <v>0</v>
      </c>
    </row>
    <row r="659" spans="1:56" ht="11.25" customHeight="1" x14ac:dyDescent="0.25">
      <c r="A659" s="1"/>
      <c r="B659" s="88" t="str">
        <f>IF(Table1[[#This Row],[Posting Date]]&lt;&gt;"",IF(Table1[[#This Row],[Reference Number]]=Q658,B658+1,1),"")</f>
        <v/>
      </c>
      <c r="C659" s="61"/>
      <c r="D659" s="61"/>
      <c r="E659" s="138"/>
      <c r="F659" s="141" t="str">
        <f>IFERROR(IF(VLOOKUP(Table1[[#This Row],[Budget Code Description]],Dimentions!$X$6:$AC$139,2,FALSE)="","",VLOOKUP(Table1[[#This Row],[Budget Code Description]],Dimentions!$X$6:$AC$139,2,FALSE)),"")</f>
        <v/>
      </c>
      <c r="G659" s="141"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1" t="str">
        <f>IFERROR(VLOOKUP(Table1[[#This Row],[Budget Code Description]],Table6[#All],8,FALSE),"")</f>
        <v/>
      </c>
      <c r="L659" s="63"/>
      <c r="M659" s="65" t="str">
        <f>IFERROR(VLOOKUP(Table1[[#This Row],[Staff ID]],Table2[],2,FALSE),"")</f>
        <v/>
      </c>
      <c r="N659" s="209" t="str">
        <f>IFERROR(IF(VLOOKUP(Table1[[#This Row],[Budget Code Description]],Dimentions!$X$6:$AC$134,4,FALSE)="","",VLOOKUP(Table1[[#This Row],[Budget Code Description]],Dimentions!$X$6:$AC$134,4,FALSE)),"")</f>
        <v/>
      </c>
      <c r="O659" s="65" t="str">
        <f>IFERROR(VLOOKUP(Table1[[#This Row],[Vendor ID]],Table549[],2,FALSE),"")</f>
        <v/>
      </c>
      <c r="P659" s="63"/>
      <c r="Q659" s="141" t="str">
        <f>IF(Table1[[#This Row],[Posting Date]]&lt;&gt;"",$D$9,"")</f>
        <v/>
      </c>
      <c r="R659" s="157" t="str">
        <f>IF(Table1[[#This Row],[Posting Date]]&lt;&gt;"",$D$10,"")</f>
        <v/>
      </c>
      <c r="S659" s="66"/>
      <c r="T659" s="63"/>
      <c r="U659" s="67"/>
      <c r="V659" s="67"/>
      <c r="W659" s="67" t="str">
        <f t="shared" si="14"/>
        <v/>
      </c>
      <c r="X659" s="159" t="str">
        <f>IF(E659="","",(IF(Table1[[#This Row],[Cur]]="USD",Table1[[#This Row],[Cur_Amount Debit]],Table1[[#This Row],[Cur_Amount Debit]]/Table1[[#This Row],[Exchange Rate]])))</f>
        <v/>
      </c>
      <c r="Y659" s="159" t="str">
        <f>IF(E659="","",(IF(Table1[[#This Row],[Cur]]="USD",Table1[[#This Row],[Cur_Amount Credit]],Table1[[#This Row],[Cur_Amount Credit]]/ExchangeRate)))</f>
        <v/>
      </c>
      <c r="Z659" s="201" t="str">
        <f>IF(E659="","",(Table1[[#This Row],[Debit USD]]-Table1[[#This Row],[Credit USD]]))</f>
        <v/>
      </c>
      <c r="AA659" s="226"/>
      <c r="AB659" s="255"/>
      <c r="AC659" s="1"/>
      <c r="AD659" s="15"/>
      <c r="AE659" s="15" t="str">
        <f>IF(AND(OR(Table1[[#This Row],[Account]]="15030",Table1[[#This Row],[Account]]="15035",Table1[[#This Row],[Account]]="20150"),Table1[[#This Row],[Vendor ID]]=""),1,"")</f>
        <v/>
      </c>
      <c r="AF659" s="15"/>
      <c r="AG659" s="15"/>
      <c r="AH659" s="15"/>
      <c r="AI659" s="46" t="str">
        <f>IF(Table1[[#This Row],[Posting Date]]&lt;&gt;"","GJ-"&amp;CountryID,"")</f>
        <v/>
      </c>
      <c r="AJ659" s="59" t="str">
        <f>IF(Table1[[#This Row],[Posting Date]]&lt;&gt;"",Table1[[#This Row],[Posting Date]],"")</f>
        <v/>
      </c>
      <c r="AK659" s="46"/>
      <c r="AL659" s="46" t="str">
        <f>IF(Table1[[#This Row],[Description]]&lt;&gt;"",Table1[[#This Row],[Description]],"")</f>
        <v/>
      </c>
      <c r="AM659" s="46" t="str">
        <f>IF(Table1[[#This Row],[Posting Date]]&lt;&gt;"",Table1[[#This Row],[Reference Number]],"")</f>
        <v/>
      </c>
      <c r="AN659" s="46" t="str">
        <f>TRIM(Table1[[#This Row],[Line '#]])</f>
        <v/>
      </c>
      <c r="AO659" s="46" t="str">
        <f>TRIM(Table1[[#This Row],[Account]])</f>
        <v/>
      </c>
      <c r="AP659" s="46" t="str">
        <f>IF(Table1[[#This Row],[Posting Date]]&lt;&gt;"",$D$5,"")</f>
        <v/>
      </c>
      <c r="AQ659" s="46" t="str">
        <f>TRIM(Table1[[#This Row],[Departments-Prgrams]])</f>
        <v/>
      </c>
      <c r="AR659" s="46" t="str">
        <f>TRIM(Table1[[#This Row],[Grant]])</f>
        <v/>
      </c>
      <c r="AS659" s="46" t="str">
        <f>TRIM(Table1[[#This Row],[Staff ID]])</f>
        <v/>
      </c>
      <c r="AT659" s="46" t="str">
        <f>IF(TRIM(Table1[[#This Row],[Budget Code]])=0,"",TRIM(Table1[[#This Row],[Budget Code]]))</f>
        <v/>
      </c>
      <c r="AU659" s="46" t="str">
        <f>IF(Table1[[#This Row],[Line Description]]&lt;&gt;"",Table1[[#This Row],[Line Description]],"")</f>
        <v/>
      </c>
      <c r="AV659" s="46" t="str">
        <f>IF(Table1[[#This Row],[Cur_Amount Debit]]&gt;0,ROUND(Table1[[#This Row],[Cur_Amount Debit]],2),"")</f>
        <v/>
      </c>
      <c r="AW659" s="46" t="str">
        <f>IF(Table1[[#This Row],[Cur_Amount Credit]]&gt;0,ROUND(Table1[[#This Row],[Cur_Amount Credit]],2),"")</f>
        <v/>
      </c>
      <c r="AX659" s="46" t="str">
        <f>LEFT(Table1[[#This Row],[Cur]],3)</f>
        <v/>
      </c>
      <c r="AY659" s="59"/>
      <c r="AZ659" s="46"/>
      <c r="BA659" s="46" t="str">
        <f>IF(Table1[[#This Row],[Cur]]&lt;&gt;"",IF(Table1[[#This Row],[Cur]]="USD","",ExchangeRate),"")</f>
        <v/>
      </c>
      <c r="BB659" s="46" t="str">
        <f>IF(Table1[[#This Row],[Grant]]&lt;&gt;"",VLOOKUP(Table1[[#This Row],[Grant]],Grants!B:D,3),"")</f>
        <v/>
      </c>
      <c r="BC659" s="46" t="str">
        <f>TRIM(Table1[[#This Row],[Vendor ID]])</f>
        <v/>
      </c>
      <c r="BD659">
        <f>IF(Table1[[#This Row],[Reference Number]]=Q658,BD658,BD658+1)</f>
        <v>0</v>
      </c>
    </row>
    <row r="660" spans="1:56" ht="11.25" customHeight="1" x14ac:dyDescent="0.25">
      <c r="A660" s="1"/>
      <c r="B660" s="88" t="str">
        <f>IF(Table1[[#This Row],[Posting Date]]&lt;&gt;"",IF(Table1[[#This Row],[Reference Number]]=Q659,B659+1,1),"")</f>
        <v/>
      </c>
      <c r="C660" s="61"/>
      <c r="D660" s="61"/>
      <c r="E660" s="138"/>
      <c r="F660" s="141" t="str">
        <f>IFERROR(IF(VLOOKUP(Table1[[#This Row],[Budget Code Description]],Dimentions!$X$6:$AC$139,2,FALSE)="","",VLOOKUP(Table1[[#This Row],[Budget Code Description]],Dimentions!$X$6:$AC$139,2,FALSE)),"")</f>
        <v/>
      </c>
      <c r="G660" s="141"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1" t="str">
        <f>IFERROR(VLOOKUP(Table1[[#This Row],[Budget Code Description]],Table6[#All],8,FALSE),"")</f>
        <v/>
      </c>
      <c r="L660" s="63"/>
      <c r="M660" s="65" t="str">
        <f>IFERROR(VLOOKUP(Table1[[#This Row],[Staff ID]],Table2[],2,FALSE),"")</f>
        <v/>
      </c>
      <c r="N660" s="209" t="str">
        <f>IFERROR(IF(VLOOKUP(Table1[[#This Row],[Budget Code Description]],Dimentions!$X$6:$AC$134,4,FALSE)="","",VLOOKUP(Table1[[#This Row],[Budget Code Description]],Dimentions!$X$6:$AC$134,4,FALSE)),"")</f>
        <v/>
      </c>
      <c r="O660" s="65" t="str">
        <f>IFERROR(VLOOKUP(Table1[[#This Row],[Vendor ID]],Table549[],2,FALSE),"")</f>
        <v/>
      </c>
      <c r="P660" s="63"/>
      <c r="Q660" s="141" t="str">
        <f>IF(Table1[[#This Row],[Posting Date]]&lt;&gt;"",$D$9,"")</f>
        <v/>
      </c>
      <c r="R660" s="157" t="str">
        <f>IF(Table1[[#This Row],[Posting Date]]&lt;&gt;"",$D$10,"")</f>
        <v/>
      </c>
      <c r="S660" s="66"/>
      <c r="T660" s="63"/>
      <c r="U660" s="67"/>
      <c r="V660" s="67"/>
      <c r="W660" s="67" t="str">
        <f t="shared" si="14"/>
        <v/>
      </c>
      <c r="X660" s="159" t="str">
        <f>IF(E660="","",(IF(Table1[[#This Row],[Cur]]="USD",Table1[[#This Row],[Cur_Amount Debit]],Table1[[#This Row],[Cur_Amount Debit]]/Table1[[#This Row],[Exchange Rate]])))</f>
        <v/>
      </c>
      <c r="Y660" s="159" t="str">
        <f>IF(E660="","",(IF(Table1[[#This Row],[Cur]]="USD",Table1[[#This Row],[Cur_Amount Credit]],Table1[[#This Row],[Cur_Amount Credit]]/ExchangeRate)))</f>
        <v/>
      </c>
      <c r="Z660" s="201" t="str">
        <f>IF(E660="","",(Table1[[#This Row],[Debit USD]]-Table1[[#This Row],[Credit USD]]))</f>
        <v/>
      </c>
      <c r="AA660" s="226"/>
      <c r="AB660" s="255"/>
      <c r="AC660" s="1"/>
      <c r="AD660" s="15"/>
      <c r="AE660" s="15" t="str">
        <f>IF(AND(OR(Table1[[#This Row],[Account]]="15030",Table1[[#This Row],[Account]]="15035",Table1[[#This Row],[Account]]="20150"),Table1[[#This Row],[Vendor ID]]=""),1,"")</f>
        <v/>
      </c>
      <c r="AF660" s="15"/>
      <c r="AG660" s="15"/>
      <c r="AH660" s="15"/>
      <c r="AI660" s="46" t="str">
        <f>IF(Table1[[#This Row],[Posting Date]]&lt;&gt;"","GJ-"&amp;CountryID,"")</f>
        <v/>
      </c>
      <c r="AJ660" s="59" t="str">
        <f>IF(Table1[[#This Row],[Posting Date]]&lt;&gt;"",Table1[[#This Row],[Posting Date]],"")</f>
        <v/>
      </c>
      <c r="AK660" s="46"/>
      <c r="AL660" s="46" t="str">
        <f>IF(Table1[[#This Row],[Description]]&lt;&gt;"",Table1[[#This Row],[Description]],"")</f>
        <v/>
      </c>
      <c r="AM660" s="46" t="str">
        <f>IF(Table1[[#This Row],[Posting Date]]&lt;&gt;"",Table1[[#This Row],[Reference Number]],"")</f>
        <v/>
      </c>
      <c r="AN660" s="46" t="str">
        <f>TRIM(Table1[[#This Row],[Line '#]])</f>
        <v/>
      </c>
      <c r="AO660" s="46" t="str">
        <f>TRIM(Table1[[#This Row],[Account]])</f>
        <v/>
      </c>
      <c r="AP660" s="46" t="str">
        <f>IF(Table1[[#This Row],[Posting Date]]&lt;&gt;"",$D$5,"")</f>
        <v/>
      </c>
      <c r="AQ660" s="46" t="str">
        <f>TRIM(Table1[[#This Row],[Departments-Prgrams]])</f>
        <v/>
      </c>
      <c r="AR660" s="46" t="str">
        <f>TRIM(Table1[[#This Row],[Grant]])</f>
        <v/>
      </c>
      <c r="AS660" s="46" t="str">
        <f>TRIM(Table1[[#This Row],[Staff ID]])</f>
        <v/>
      </c>
      <c r="AT660" s="46" t="str">
        <f>IF(TRIM(Table1[[#This Row],[Budget Code]])=0,"",TRIM(Table1[[#This Row],[Budget Code]]))</f>
        <v/>
      </c>
      <c r="AU660" s="46" t="str">
        <f>IF(Table1[[#This Row],[Line Description]]&lt;&gt;"",Table1[[#This Row],[Line Description]],"")</f>
        <v/>
      </c>
      <c r="AV660" s="46" t="str">
        <f>IF(Table1[[#This Row],[Cur_Amount Debit]]&gt;0,ROUND(Table1[[#This Row],[Cur_Amount Debit]],2),"")</f>
        <v/>
      </c>
      <c r="AW660" s="46" t="str">
        <f>IF(Table1[[#This Row],[Cur_Amount Credit]]&gt;0,ROUND(Table1[[#This Row],[Cur_Amount Credit]],2),"")</f>
        <v/>
      </c>
      <c r="AX660" s="46" t="str">
        <f>LEFT(Table1[[#This Row],[Cur]],3)</f>
        <v/>
      </c>
      <c r="AY660" s="59"/>
      <c r="AZ660" s="46"/>
      <c r="BA660" s="46" t="str">
        <f>IF(Table1[[#This Row],[Cur]]&lt;&gt;"",IF(Table1[[#This Row],[Cur]]="USD","",ExchangeRate),"")</f>
        <v/>
      </c>
      <c r="BB660" s="46" t="str">
        <f>IF(Table1[[#This Row],[Grant]]&lt;&gt;"",VLOOKUP(Table1[[#This Row],[Grant]],Grants!B:D,3),"")</f>
        <v/>
      </c>
      <c r="BC660" s="46" t="str">
        <f>TRIM(Table1[[#This Row],[Vendor ID]])</f>
        <v/>
      </c>
      <c r="BD660">
        <f>IF(Table1[[#This Row],[Reference Number]]=Q659,BD659,BD659+1)</f>
        <v>0</v>
      </c>
    </row>
    <row r="661" spans="1:56" ht="11.25" customHeight="1" x14ac:dyDescent="0.25">
      <c r="A661" s="1"/>
      <c r="B661" s="88" t="str">
        <f>IF(Table1[[#This Row],[Posting Date]]&lt;&gt;"",IF(Table1[[#This Row],[Reference Number]]=Q660,B660+1,1),"")</f>
        <v/>
      </c>
      <c r="C661" s="61"/>
      <c r="D661" s="61"/>
      <c r="E661" s="138"/>
      <c r="F661" s="141" t="str">
        <f>IFERROR(IF(VLOOKUP(Table1[[#This Row],[Budget Code Description]],Dimentions!$X$6:$AC$139,2,FALSE)="","",VLOOKUP(Table1[[#This Row],[Budget Code Description]],Dimentions!$X$6:$AC$139,2,FALSE)),"")</f>
        <v/>
      </c>
      <c r="G661" s="141"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1" t="str">
        <f>IFERROR(VLOOKUP(Table1[[#This Row],[Budget Code Description]],Table6[#All],8,FALSE),"")</f>
        <v/>
      </c>
      <c r="L661" s="63"/>
      <c r="M661" s="65" t="str">
        <f>IFERROR(VLOOKUP(Table1[[#This Row],[Staff ID]],Table2[],2,FALSE),"")</f>
        <v/>
      </c>
      <c r="N661" s="209" t="str">
        <f>IFERROR(IF(VLOOKUP(Table1[[#This Row],[Budget Code Description]],Dimentions!$X$6:$AC$134,4,FALSE)="","",VLOOKUP(Table1[[#This Row],[Budget Code Description]],Dimentions!$X$6:$AC$134,4,FALSE)),"")</f>
        <v/>
      </c>
      <c r="O661" s="65" t="str">
        <f>IFERROR(VLOOKUP(Table1[[#This Row],[Vendor ID]],Table549[],2,FALSE),"")</f>
        <v/>
      </c>
      <c r="P661" s="63"/>
      <c r="Q661" s="141" t="str">
        <f>IF(Table1[[#This Row],[Posting Date]]&lt;&gt;"",$D$9,"")</f>
        <v/>
      </c>
      <c r="R661" s="157" t="str">
        <f>IF(Table1[[#This Row],[Posting Date]]&lt;&gt;"",$D$10,"")</f>
        <v/>
      </c>
      <c r="S661" s="66"/>
      <c r="T661" s="63"/>
      <c r="U661" s="67"/>
      <c r="V661" s="67"/>
      <c r="W661" s="67" t="str">
        <f t="shared" si="14"/>
        <v/>
      </c>
      <c r="X661" s="159" t="str">
        <f>IF(E661="","",(IF(Table1[[#This Row],[Cur]]="USD",Table1[[#This Row],[Cur_Amount Debit]],Table1[[#This Row],[Cur_Amount Debit]]/Table1[[#This Row],[Exchange Rate]])))</f>
        <v/>
      </c>
      <c r="Y661" s="159" t="str">
        <f>IF(E661="","",(IF(Table1[[#This Row],[Cur]]="USD",Table1[[#This Row],[Cur_Amount Credit]],Table1[[#This Row],[Cur_Amount Credit]]/ExchangeRate)))</f>
        <v/>
      </c>
      <c r="Z661" s="201" t="str">
        <f>IF(E661="","",(Table1[[#This Row],[Debit USD]]-Table1[[#This Row],[Credit USD]]))</f>
        <v/>
      </c>
      <c r="AA661" s="226"/>
      <c r="AB661" s="255"/>
      <c r="AC661" s="1"/>
      <c r="AD661" s="15"/>
      <c r="AE661" s="15" t="str">
        <f>IF(AND(OR(Table1[[#This Row],[Account]]="15030",Table1[[#This Row],[Account]]="15035",Table1[[#This Row],[Account]]="20150"),Table1[[#This Row],[Vendor ID]]=""),1,"")</f>
        <v/>
      </c>
      <c r="AF661" s="15"/>
      <c r="AG661" s="15"/>
      <c r="AH661" s="15"/>
      <c r="AI661" s="46" t="str">
        <f>IF(Table1[[#This Row],[Posting Date]]&lt;&gt;"","GJ-"&amp;CountryID,"")</f>
        <v/>
      </c>
      <c r="AJ661" s="59" t="str">
        <f>IF(Table1[[#This Row],[Posting Date]]&lt;&gt;"",Table1[[#This Row],[Posting Date]],"")</f>
        <v/>
      </c>
      <c r="AK661" s="46"/>
      <c r="AL661" s="46" t="str">
        <f>IF(Table1[[#This Row],[Description]]&lt;&gt;"",Table1[[#This Row],[Description]],"")</f>
        <v/>
      </c>
      <c r="AM661" s="46" t="str">
        <f>IF(Table1[[#This Row],[Posting Date]]&lt;&gt;"",Table1[[#This Row],[Reference Number]],"")</f>
        <v/>
      </c>
      <c r="AN661" s="46" t="str">
        <f>TRIM(Table1[[#This Row],[Line '#]])</f>
        <v/>
      </c>
      <c r="AO661" s="46" t="str">
        <f>TRIM(Table1[[#This Row],[Account]])</f>
        <v/>
      </c>
      <c r="AP661" s="46" t="str">
        <f>IF(Table1[[#This Row],[Posting Date]]&lt;&gt;"",$D$5,"")</f>
        <v/>
      </c>
      <c r="AQ661" s="46" t="str">
        <f>TRIM(Table1[[#This Row],[Departments-Prgrams]])</f>
        <v/>
      </c>
      <c r="AR661" s="46" t="str">
        <f>TRIM(Table1[[#This Row],[Grant]])</f>
        <v/>
      </c>
      <c r="AS661" s="46" t="str">
        <f>TRIM(Table1[[#This Row],[Staff ID]])</f>
        <v/>
      </c>
      <c r="AT661" s="46" t="str">
        <f>IF(TRIM(Table1[[#This Row],[Budget Code]])=0,"",TRIM(Table1[[#This Row],[Budget Code]]))</f>
        <v/>
      </c>
      <c r="AU661" s="46" t="str">
        <f>IF(Table1[[#This Row],[Line Description]]&lt;&gt;"",Table1[[#This Row],[Line Description]],"")</f>
        <v/>
      </c>
      <c r="AV661" s="46" t="str">
        <f>IF(Table1[[#This Row],[Cur_Amount Debit]]&gt;0,ROUND(Table1[[#This Row],[Cur_Amount Debit]],2),"")</f>
        <v/>
      </c>
      <c r="AW661" s="46" t="str">
        <f>IF(Table1[[#This Row],[Cur_Amount Credit]]&gt;0,ROUND(Table1[[#This Row],[Cur_Amount Credit]],2),"")</f>
        <v/>
      </c>
      <c r="AX661" s="46" t="str">
        <f>LEFT(Table1[[#This Row],[Cur]],3)</f>
        <v/>
      </c>
      <c r="AY661" s="59"/>
      <c r="AZ661" s="46"/>
      <c r="BA661" s="46" t="str">
        <f>IF(Table1[[#This Row],[Cur]]&lt;&gt;"",IF(Table1[[#This Row],[Cur]]="USD","",ExchangeRate),"")</f>
        <v/>
      </c>
      <c r="BB661" s="46" t="str">
        <f>IF(Table1[[#This Row],[Grant]]&lt;&gt;"",VLOOKUP(Table1[[#This Row],[Grant]],Grants!B:D,3),"")</f>
        <v/>
      </c>
      <c r="BC661" s="46" t="str">
        <f>TRIM(Table1[[#This Row],[Vendor ID]])</f>
        <v/>
      </c>
      <c r="BD661">
        <f>IF(Table1[[#This Row],[Reference Number]]=Q660,BD660,BD660+1)</f>
        <v>0</v>
      </c>
    </row>
    <row r="662" spans="1:56" ht="11.25" customHeight="1" x14ac:dyDescent="0.25">
      <c r="A662" s="1"/>
      <c r="B662" s="88" t="str">
        <f>IF(Table1[[#This Row],[Posting Date]]&lt;&gt;"",IF(Table1[[#This Row],[Reference Number]]=Q661,B661+1,1),"")</f>
        <v/>
      </c>
      <c r="C662" s="61"/>
      <c r="D662" s="61"/>
      <c r="E662" s="138"/>
      <c r="F662" s="141" t="str">
        <f>IFERROR(IF(VLOOKUP(Table1[[#This Row],[Budget Code Description]],Dimentions!$X$6:$AC$139,2,FALSE)="","",VLOOKUP(Table1[[#This Row],[Budget Code Description]],Dimentions!$X$6:$AC$139,2,FALSE)),"")</f>
        <v/>
      </c>
      <c r="G662" s="141"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1" t="str">
        <f>IFERROR(VLOOKUP(Table1[[#This Row],[Budget Code Description]],Table6[#All],8,FALSE),"")</f>
        <v/>
      </c>
      <c r="L662" s="63"/>
      <c r="M662" s="65" t="str">
        <f>IFERROR(VLOOKUP(Table1[[#This Row],[Staff ID]],Table2[],2,FALSE),"")</f>
        <v/>
      </c>
      <c r="N662" s="209" t="str">
        <f>IFERROR(IF(VLOOKUP(Table1[[#This Row],[Budget Code Description]],Dimentions!$X$6:$AC$134,4,FALSE)="","",VLOOKUP(Table1[[#This Row],[Budget Code Description]],Dimentions!$X$6:$AC$134,4,FALSE)),"")</f>
        <v/>
      </c>
      <c r="O662" s="65" t="str">
        <f>IFERROR(VLOOKUP(Table1[[#This Row],[Vendor ID]],Table549[],2,FALSE),"")</f>
        <v/>
      </c>
      <c r="P662" s="63"/>
      <c r="Q662" s="141" t="str">
        <f>IF(Table1[[#This Row],[Posting Date]]&lt;&gt;"",$D$9,"")</f>
        <v/>
      </c>
      <c r="R662" s="157" t="str">
        <f>IF(Table1[[#This Row],[Posting Date]]&lt;&gt;"",$D$10,"")</f>
        <v/>
      </c>
      <c r="S662" s="66"/>
      <c r="T662" s="63"/>
      <c r="U662" s="67"/>
      <c r="V662" s="67"/>
      <c r="W662" s="67" t="str">
        <f t="shared" si="14"/>
        <v/>
      </c>
      <c r="X662" s="159" t="str">
        <f>IF(E662="","",(IF(Table1[[#This Row],[Cur]]="USD",Table1[[#This Row],[Cur_Amount Debit]],Table1[[#This Row],[Cur_Amount Debit]]/Table1[[#This Row],[Exchange Rate]])))</f>
        <v/>
      </c>
      <c r="Y662" s="159" t="str">
        <f>IF(E662="","",(IF(Table1[[#This Row],[Cur]]="USD",Table1[[#This Row],[Cur_Amount Credit]],Table1[[#This Row],[Cur_Amount Credit]]/ExchangeRate)))</f>
        <v/>
      </c>
      <c r="Z662" s="201" t="str">
        <f>IF(E662="","",(Table1[[#This Row],[Debit USD]]-Table1[[#This Row],[Credit USD]]))</f>
        <v/>
      </c>
      <c r="AA662" s="226"/>
      <c r="AB662" s="255"/>
      <c r="AC662" s="1"/>
      <c r="AD662" s="15"/>
      <c r="AE662" s="15" t="str">
        <f>IF(AND(OR(Table1[[#This Row],[Account]]="15030",Table1[[#This Row],[Account]]="15035",Table1[[#This Row],[Account]]="20150"),Table1[[#This Row],[Vendor ID]]=""),1,"")</f>
        <v/>
      </c>
      <c r="AF662" s="15"/>
      <c r="AG662" s="15"/>
      <c r="AH662" s="15"/>
      <c r="AI662" s="46" t="str">
        <f>IF(Table1[[#This Row],[Posting Date]]&lt;&gt;"","GJ-"&amp;CountryID,"")</f>
        <v/>
      </c>
      <c r="AJ662" s="59" t="str">
        <f>IF(Table1[[#This Row],[Posting Date]]&lt;&gt;"",Table1[[#This Row],[Posting Date]],"")</f>
        <v/>
      </c>
      <c r="AK662" s="46"/>
      <c r="AL662" s="46" t="str">
        <f>IF(Table1[[#This Row],[Description]]&lt;&gt;"",Table1[[#This Row],[Description]],"")</f>
        <v/>
      </c>
      <c r="AM662" s="46" t="str">
        <f>IF(Table1[[#This Row],[Posting Date]]&lt;&gt;"",Table1[[#This Row],[Reference Number]],"")</f>
        <v/>
      </c>
      <c r="AN662" s="46" t="str">
        <f>TRIM(Table1[[#This Row],[Line '#]])</f>
        <v/>
      </c>
      <c r="AO662" s="46" t="str">
        <f>TRIM(Table1[[#This Row],[Account]])</f>
        <v/>
      </c>
      <c r="AP662" s="46" t="str">
        <f>IF(Table1[[#This Row],[Posting Date]]&lt;&gt;"",$D$5,"")</f>
        <v/>
      </c>
      <c r="AQ662" s="46" t="str">
        <f>TRIM(Table1[[#This Row],[Departments-Prgrams]])</f>
        <v/>
      </c>
      <c r="AR662" s="46" t="str">
        <f>TRIM(Table1[[#This Row],[Grant]])</f>
        <v/>
      </c>
      <c r="AS662" s="46" t="str">
        <f>TRIM(Table1[[#This Row],[Staff ID]])</f>
        <v/>
      </c>
      <c r="AT662" s="46" t="str">
        <f>IF(TRIM(Table1[[#This Row],[Budget Code]])=0,"",TRIM(Table1[[#This Row],[Budget Code]]))</f>
        <v/>
      </c>
      <c r="AU662" s="46" t="str">
        <f>IF(Table1[[#This Row],[Line Description]]&lt;&gt;"",Table1[[#This Row],[Line Description]],"")</f>
        <v/>
      </c>
      <c r="AV662" s="46" t="str">
        <f>IF(Table1[[#This Row],[Cur_Amount Debit]]&gt;0,ROUND(Table1[[#This Row],[Cur_Amount Debit]],2),"")</f>
        <v/>
      </c>
      <c r="AW662" s="46" t="str">
        <f>IF(Table1[[#This Row],[Cur_Amount Credit]]&gt;0,ROUND(Table1[[#This Row],[Cur_Amount Credit]],2),"")</f>
        <v/>
      </c>
      <c r="AX662" s="46" t="str">
        <f>LEFT(Table1[[#This Row],[Cur]],3)</f>
        <v/>
      </c>
      <c r="AY662" s="59"/>
      <c r="AZ662" s="46"/>
      <c r="BA662" s="46" t="str">
        <f>IF(Table1[[#This Row],[Cur]]&lt;&gt;"",IF(Table1[[#This Row],[Cur]]="USD","",ExchangeRate),"")</f>
        <v/>
      </c>
      <c r="BB662" s="46" t="str">
        <f>IF(Table1[[#This Row],[Grant]]&lt;&gt;"",VLOOKUP(Table1[[#This Row],[Grant]],Grants!B:D,3),"")</f>
        <v/>
      </c>
      <c r="BC662" s="46" t="str">
        <f>TRIM(Table1[[#This Row],[Vendor ID]])</f>
        <v/>
      </c>
      <c r="BD662">
        <f>IF(Table1[[#This Row],[Reference Number]]=Q661,BD661,BD661+1)</f>
        <v>0</v>
      </c>
    </row>
    <row r="663" spans="1:56" ht="11.25" customHeight="1" x14ac:dyDescent="0.25">
      <c r="A663" s="1"/>
      <c r="B663" s="88" t="str">
        <f>IF(Table1[[#This Row],[Posting Date]]&lt;&gt;"",IF(Table1[[#This Row],[Reference Number]]=Q662,B662+1,1),"")</f>
        <v/>
      </c>
      <c r="C663" s="61"/>
      <c r="D663" s="61"/>
      <c r="E663" s="138"/>
      <c r="F663" s="141" t="str">
        <f>IFERROR(IF(VLOOKUP(Table1[[#This Row],[Budget Code Description]],Dimentions!$X$6:$AC$139,2,FALSE)="","",VLOOKUP(Table1[[#This Row],[Budget Code Description]],Dimentions!$X$6:$AC$139,2,FALSE)),"")</f>
        <v/>
      </c>
      <c r="G663" s="141"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1" t="str">
        <f>IFERROR(VLOOKUP(Table1[[#This Row],[Budget Code Description]],Table6[#All],8,FALSE),"")</f>
        <v/>
      </c>
      <c r="L663" s="63"/>
      <c r="M663" s="65" t="str">
        <f>IFERROR(VLOOKUP(Table1[[#This Row],[Staff ID]],Table2[],2,FALSE),"")</f>
        <v/>
      </c>
      <c r="N663" s="209" t="str">
        <f>IFERROR(IF(VLOOKUP(Table1[[#This Row],[Budget Code Description]],Dimentions!$X$6:$AC$134,4,FALSE)="","",VLOOKUP(Table1[[#This Row],[Budget Code Description]],Dimentions!$X$6:$AC$134,4,FALSE)),"")</f>
        <v/>
      </c>
      <c r="O663" s="65" t="str">
        <f>IFERROR(VLOOKUP(Table1[[#This Row],[Vendor ID]],Table549[],2,FALSE),"")</f>
        <v/>
      </c>
      <c r="P663" s="63"/>
      <c r="Q663" s="141" t="str">
        <f>IF(Table1[[#This Row],[Posting Date]]&lt;&gt;"",$D$9,"")</f>
        <v/>
      </c>
      <c r="R663" s="157" t="str">
        <f>IF(Table1[[#This Row],[Posting Date]]&lt;&gt;"",$D$10,"")</f>
        <v/>
      </c>
      <c r="S663" s="66"/>
      <c r="T663" s="63"/>
      <c r="U663" s="67"/>
      <c r="V663" s="67"/>
      <c r="W663" s="67" t="str">
        <f t="shared" si="14"/>
        <v/>
      </c>
      <c r="X663" s="159" t="str">
        <f>IF(E663="","",(IF(Table1[[#This Row],[Cur]]="USD",Table1[[#This Row],[Cur_Amount Debit]],Table1[[#This Row],[Cur_Amount Debit]]/Table1[[#This Row],[Exchange Rate]])))</f>
        <v/>
      </c>
      <c r="Y663" s="159" t="str">
        <f>IF(E663="","",(IF(Table1[[#This Row],[Cur]]="USD",Table1[[#This Row],[Cur_Amount Credit]],Table1[[#This Row],[Cur_Amount Credit]]/ExchangeRate)))</f>
        <v/>
      </c>
      <c r="Z663" s="201" t="str">
        <f>IF(E663="","",(Table1[[#This Row],[Debit USD]]-Table1[[#This Row],[Credit USD]]))</f>
        <v/>
      </c>
      <c r="AA663" s="226"/>
      <c r="AB663" s="255"/>
      <c r="AC663" s="1"/>
      <c r="AD663" s="15"/>
      <c r="AE663" s="15" t="str">
        <f>IF(AND(OR(Table1[[#This Row],[Account]]="15030",Table1[[#This Row],[Account]]="15035",Table1[[#This Row],[Account]]="20150"),Table1[[#This Row],[Vendor ID]]=""),1,"")</f>
        <v/>
      </c>
      <c r="AF663" s="15"/>
      <c r="AG663" s="15"/>
      <c r="AH663" s="15"/>
      <c r="AI663" s="46" t="str">
        <f>IF(Table1[[#This Row],[Posting Date]]&lt;&gt;"","GJ-"&amp;CountryID,"")</f>
        <v/>
      </c>
      <c r="AJ663" s="59" t="str">
        <f>IF(Table1[[#This Row],[Posting Date]]&lt;&gt;"",Table1[[#This Row],[Posting Date]],"")</f>
        <v/>
      </c>
      <c r="AK663" s="46"/>
      <c r="AL663" s="46" t="str">
        <f>IF(Table1[[#This Row],[Description]]&lt;&gt;"",Table1[[#This Row],[Description]],"")</f>
        <v/>
      </c>
      <c r="AM663" s="46" t="str">
        <f>IF(Table1[[#This Row],[Posting Date]]&lt;&gt;"",Table1[[#This Row],[Reference Number]],"")</f>
        <v/>
      </c>
      <c r="AN663" s="46" t="str">
        <f>TRIM(Table1[[#This Row],[Line '#]])</f>
        <v/>
      </c>
      <c r="AO663" s="46" t="str">
        <f>TRIM(Table1[[#This Row],[Account]])</f>
        <v/>
      </c>
      <c r="AP663" s="46" t="str">
        <f>IF(Table1[[#This Row],[Posting Date]]&lt;&gt;"",$D$5,"")</f>
        <v/>
      </c>
      <c r="AQ663" s="46" t="str">
        <f>TRIM(Table1[[#This Row],[Departments-Prgrams]])</f>
        <v/>
      </c>
      <c r="AR663" s="46" t="str">
        <f>TRIM(Table1[[#This Row],[Grant]])</f>
        <v/>
      </c>
      <c r="AS663" s="46" t="str">
        <f>TRIM(Table1[[#This Row],[Staff ID]])</f>
        <v/>
      </c>
      <c r="AT663" s="46" t="str">
        <f>IF(TRIM(Table1[[#This Row],[Budget Code]])=0,"",TRIM(Table1[[#This Row],[Budget Code]]))</f>
        <v/>
      </c>
      <c r="AU663" s="46" t="str">
        <f>IF(Table1[[#This Row],[Line Description]]&lt;&gt;"",Table1[[#This Row],[Line Description]],"")</f>
        <v/>
      </c>
      <c r="AV663" s="46" t="str">
        <f>IF(Table1[[#This Row],[Cur_Amount Debit]]&gt;0,ROUND(Table1[[#This Row],[Cur_Amount Debit]],2),"")</f>
        <v/>
      </c>
      <c r="AW663" s="46" t="str">
        <f>IF(Table1[[#This Row],[Cur_Amount Credit]]&gt;0,ROUND(Table1[[#This Row],[Cur_Amount Credit]],2),"")</f>
        <v/>
      </c>
      <c r="AX663" s="46" t="str">
        <f>LEFT(Table1[[#This Row],[Cur]],3)</f>
        <v/>
      </c>
      <c r="AY663" s="59"/>
      <c r="AZ663" s="46"/>
      <c r="BA663" s="46" t="str">
        <f>IF(Table1[[#This Row],[Cur]]&lt;&gt;"",IF(Table1[[#This Row],[Cur]]="USD","",ExchangeRate),"")</f>
        <v/>
      </c>
      <c r="BB663" s="46" t="str">
        <f>IF(Table1[[#This Row],[Grant]]&lt;&gt;"",VLOOKUP(Table1[[#This Row],[Grant]],Grants!B:D,3),"")</f>
        <v/>
      </c>
      <c r="BC663" s="46" t="str">
        <f>TRIM(Table1[[#This Row],[Vendor ID]])</f>
        <v/>
      </c>
      <c r="BD663">
        <f>IF(Table1[[#This Row],[Reference Number]]=Q662,BD662,BD662+1)</f>
        <v>0</v>
      </c>
    </row>
    <row r="664" spans="1:56" ht="11.25" customHeight="1" x14ac:dyDescent="0.25">
      <c r="A664" s="1"/>
      <c r="B664" s="88" t="str">
        <f>IF(Table1[[#This Row],[Posting Date]]&lt;&gt;"",IF(Table1[[#This Row],[Reference Number]]=Q663,B663+1,1),"")</f>
        <v/>
      </c>
      <c r="C664" s="61"/>
      <c r="D664" s="61"/>
      <c r="E664" s="138"/>
      <c r="F664" s="141" t="str">
        <f>IFERROR(IF(VLOOKUP(Table1[[#This Row],[Budget Code Description]],Dimentions!$X$6:$AC$139,2,FALSE)="","",VLOOKUP(Table1[[#This Row],[Budget Code Description]],Dimentions!$X$6:$AC$139,2,FALSE)),"")</f>
        <v/>
      </c>
      <c r="G664" s="141"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1" t="str">
        <f>IFERROR(VLOOKUP(Table1[[#This Row],[Budget Code Description]],Table6[#All],8,FALSE),"")</f>
        <v/>
      </c>
      <c r="L664" s="63"/>
      <c r="M664" s="65" t="str">
        <f>IFERROR(VLOOKUP(Table1[[#This Row],[Staff ID]],Table2[],2,FALSE),"")</f>
        <v/>
      </c>
      <c r="N664" s="209" t="str">
        <f>IFERROR(IF(VLOOKUP(Table1[[#This Row],[Budget Code Description]],Dimentions!$X$6:$AC$134,4,FALSE)="","",VLOOKUP(Table1[[#This Row],[Budget Code Description]],Dimentions!$X$6:$AC$134,4,FALSE)),"")</f>
        <v/>
      </c>
      <c r="O664" s="65" t="str">
        <f>IFERROR(VLOOKUP(Table1[[#This Row],[Vendor ID]],Table549[],2,FALSE),"")</f>
        <v/>
      </c>
      <c r="P664" s="63"/>
      <c r="Q664" s="141" t="str">
        <f>IF(Table1[[#This Row],[Posting Date]]&lt;&gt;"",$D$9,"")</f>
        <v/>
      </c>
      <c r="R664" s="157" t="str">
        <f>IF(Table1[[#This Row],[Posting Date]]&lt;&gt;"",$D$10,"")</f>
        <v/>
      </c>
      <c r="S664" s="66"/>
      <c r="T664" s="63"/>
      <c r="U664" s="67"/>
      <c r="V664" s="67"/>
      <c r="W664" s="67" t="str">
        <f t="shared" si="14"/>
        <v/>
      </c>
      <c r="X664" s="159" t="str">
        <f>IF(E664="","",(IF(Table1[[#This Row],[Cur]]="USD",Table1[[#This Row],[Cur_Amount Debit]],Table1[[#This Row],[Cur_Amount Debit]]/Table1[[#This Row],[Exchange Rate]])))</f>
        <v/>
      </c>
      <c r="Y664" s="159" t="str">
        <f>IF(E664="","",(IF(Table1[[#This Row],[Cur]]="USD",Table1[[#This Row],[Cur_Amount Credit]],Table1[[#This Row],[Cur_Amount Credit]]/ExchangeRate)))</f>
        <v/>
      </c>
      <c r="Z664" s="201" t="str">
        <f>IF(E664="","",(Table1[[#This Row],[Debit USD]]-Table1[[#This Row],[Credit USD]]))</f>
        <v/>
      </c>
      <c r="AA664" s="226"/>
      <c r="AB664" s="255"/>
      <c r="AC664" s="1"/>
      <c r="AD664" s="15"/>
      <c r="AE664" s="15" t="str">
        <f>IF(AND(OR(Table1[[#This Row],[Account]]="15030",Table1[[#This Row],[Account]]="15035",Table1[[#This Row],[Account]]="20150"),Table1[[#This Row],[Vendor ID]]=""),1,"")</f>
        <v/>
      </c>
      <c r="AF664" s="15"/>
      <c r="AG664" s="15"/>
      <c r="AH664" s="15"/>
      <c r="AI664" s="46" t="str">
        <f>IF(Table1[[#This Row],[Posting Date]]&lt;&gt;"","GJ-"&amp;CountryID,"")</f>
        <v/>
      </c>
      <c r="AJ664" s="59" t="str">
        <f>IF(Table1[[#This Row],[Posting Date]]&lt;&gt;"",Table1[[#This Row],[Posting Date]],"")</f>
        <v/>
      </c>
      <c r="AK664" s="46"/>
      <c r="AL664" s="46" t="str">
        <f>IF(Table1[[#This Row],[Description]]&lt;&gt;"",Table1[[#This Row],[Description]],"")</f>
        <v/>
      </c>
      <c r="AM664" s="46" t="str">
        <f>IF(Table1[[#This Row],[Posting Date]]&lt;&gt;"",Table1[[#This Row],[Reference Number]],"")</f>
        <v/>
      </c>
      <c r="AN664" s="46" t="str">
        <f>TRIM(Table1[[#This Row],[Line '#]])</f>
        <v/>
      </c>
      <c r="AO664" s="46" t="str">
        <f>TRIM(Table1[[#This Row],[Account]])</f>
        <v/>
      </c>
      <c r="AP664" s="46" t="str">
        <f>IF(Table1[[#This Row],[Posting Date]]&lt;&gt;"",$D$5,"")</f>
        <v/>
      </c>
      <c r="AQ664" s="46" t="str">
        <f>TRIM(Table1[[#This Row],[Departments-Prgrams]])</f>
        <v/>
      </c>
      <c r="AR664" s="46" t="str">
        <f>TRIM(Table1[[#This Row],[Grant]])</f>
        <v/>
      </c>
      <c r="AS664" s="46" t="str">
        <f>TRIM(Table1[[#This Row],[Staff ID]])</f>
        <v/>
      </c>
      <c r="AT664" s="46" t="str">
        <f>IF(TRIM(Table1[[#This Row],[Budget Code]])=0,"",TRIM(Table1[[#This Row],[Budget Code]]))</f>
        <v/>
      </c>
      <c r="AU664" s="46" t="str">
        <f>IF(Table1[[#This Row],[Line Description]]&lt;&gt;"",Table1[[#This Row],[Line Description]],"")</f>
        <v/>
      </c>
      <c r="AV664" s="46" t="str">
        <f>IF(Table1[[#This Row],[Cur_Amount Debit]]&gt;0,ROUND(Table1[[#This Row],[Cur_Amount Debit]],2),"")</f>
        <v/>
      </c>
      <c r="AW664" s="46" t="str">
        <f>IF(Table1[[#This Row],[Cur_Amount Credit]]&gt;0,ROUND(Table1[[#This Row],[Cur_Amount Credit]],2),"")</f>
        <v/>
      </c>
      <c r="AX664" s="46" t="str">
        <f>LEFT(Table1[[#This Row],[Cur]],3)</f>
        <v/>
      </c>
      <c r="AY664" s="59"/>
      <c r="AZ664" s="46"/>
      <c r="BA664" s="46" t="str">
        <f>IF(Table1[[#This Row],[Cur]]&lt;&gt;"",IF(Table1[[#This Row],[Cur]]="USD","",ExchangeRate),"")</f>
        <v/>
      </c>
      <c r="BB664" s="46" t="str">
        <f>IF(Table1[[#This Row],[Grant]]&lt;&gt;"",VLOOKUP(Table1[[#This Row],[Grant]],Grants!B:D,3),"")</f>
        <v/>
      </c>
      <c r="BC664" s="46" t="str">
        <f>TRIM(Table1[[#This Row],[Vendor ID]])</f>
        <v/>
      </c>
      <c r="BD664">
        <f>IF(Table1[[#This Row],[Reference Number]]=Q663,BD663,BD663+1)</f>
        <v>0</v>
      </c>
    </row>
    <row r="665" spans="1:56" ht="11.25" customHeight="1" x14ac:dyDescent="0.25">
      <c r="A665" s="1"/>
      <c r="B665" s="88" t="str">
        <f>IF(Table1[[#This Row],[Posting Date]]&lt;&gt;"",IF(Table1[[#This Row],[Reference Number]]=Q664,B664+1,1),"")</f>
        <v/>
      </c>
      <c r="C665" s="61"/>
      <c r="D665" s="61"/>
      <c r="E665" s="138"/>
      <c r="F665" s="141" t="str">
        <f>IFERROR(IF(VLOOKUP(Table1[[#This Row],[Budget Code Description]],Dimentions!$X$6:$AC$139,2,FALSE)="","",VLOOKUP(Table1[[#This Row],[Budget Code Description]],Dimentions!$X$6:$AC$139,2,FALSE)),"")</f>
        <v/>
      </c>
      <c r="G665" s="141"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1" t="str">
        <f>IFERROR(VLOOKUP(Table1[[#This Row],[Budget Code Description]],Table6[#All],8,FALSE),"")</f>
        <v/>
      </c>
      <c r="L665" s="63"/>
      <c r="M665" s="65" t="str">
        <f>IFERROR(VLOOKUP(Table1[[#This Row],[Staff ID]],Table2[],2,FALSE),"")</f>
        <v/>
      </c>
      <c r="N665" s="209" t="str">
        <f>IFERROR(IF(VLOOKUP(Table1[[#This Row],[Budget Code Description]],Dimentions!$X$6:$AC$134,4,FALSE)="","",VLOOKUP(Table1[[#This Row],[Budget Code Description]],Dimentions!$X$6:$AC$134,4,FALSE)),"")</f>
        <v/>
      </c>
      <c r="O665" s="65" t="str">
        <f>IFERROR(VLOOKUP(Table1[[#This Row],[Vendor ID]],Table549[],2,FALSE),"")</f>
        <v/>
      </c>
      <c r="P665" s="63"/>
      <c r="Q665" s="141" t="str">
        <f>IF(Table1[[#This Row],[Posting Date]]&lt;&gt;"",$D$9,"")</f>
        <v/>
      </c>
      <c r="R665" s="157" t="str">
        <f>IF(Table1[[#This Row],[Posting Date]]&lt;&gt;"",$D$10,"")</f>
        <v/>
      </c>
      <c r="S665" s="66"/>
      <c r="T665" s="63"/>
      <c r="U665" s="67"/>
      <c r="V665" s="67"/>
      <c r="W665" s="67" t="str">
        <f t="shared" si="14"/>
        <v/>
      </c>
      <c r="X665" s="159" t="str">
        <f>IF(E665="","",(IF(Table1[[#This Row],[Cur]]="USD",Table1[[#This Row],[Cur_Amount Debit]],Table1[[#This Row],[Cur_Amount Debit]]/Table1[[#This Row],[Exchange Rate]])))</f>
        <v/>
      </c>
      <c r="Y665" s="159" t="str">
        <f>IF(E665="","",(IF(Table1[[#This Row],[Cur]]="USD",Table1[[#This Row],[Cur_Amount Credit]],Table1[[#This Row],[Cur_Amount Credit]]/ExchangeRate)))</f>
        <v/>
      </c>
      <c r="Z665" s="201" t="str">
        <f>IF(E665="","",(Table1[[#This Row],[Debit USD]]-Table1[[#This Row],[Credit USD]]))</f>
        <v/>
      </c>
      <c r="AA665" s="226"/>
      <c r="AB665" s="255"/>
      <c r="AC665" s="1"/>
      <c r="AD665" s="15"/>
      <c r="AE665" s="15" t="str">
        <f>IF(AND(OR(Table1[[#This Row],[Account]]="15030",Table1[[#This Row],[Account]]="15035",Table1[[#This Row],[Account]]="20150"),Table1[[#This Row],[Vendor ID]]=""),1,"")</f>
        <v/>
      </c>
      <c r="AF665" s="15"/>
      <c r="AG665" s="15"/>
      <c r="AH665" s="15"/>
      <c r="AI665" s="46" t="str">
        <f>IF(Table1[[#This Row],[Posting Date]]&lt;&gt;"","GJ-"&amp;CountryID,"")</f>
        <v/>
      </c>
      <c r="AJ665" s="59" t="str">
        <f>IF(Table1[[#This Row],[Posting Date]]&lt;&gt;"",Table1[[#This Row],[Posting Date]],"")</f>
        <v/>
      </c>
      <c r="AK665" s="46"/>
      <c r="AL665" s="46" t="str">
        <f>IF(Table1[[#This Row],[Description]]&lt;&gt;"",Table1[[#This Row],[Description]],"")</f>
        <v/>
      </c>
      <c r="AM665" s="46" t="str">
        <f>IF(Table1[[#This Row],[Posting Date]]&lt;&gt;"",Table1[[#This Row],[Reference Number]],"")</f>
        <v/>
      </c>
      <c r="AN665" s="46" t="str">
        <f>TRIM(Table1[[#This Row],[Line '#]])</f>
        <v/>
      </c>
      <c r="AO665" s="46" t="str">
        <f>TRIM(Table1[[#This Row],[Account]])</f>
        <v/>
      </c>
      <c r="AP665" s="46" t="str">
        <f>IF(Table1[[#This Row],[Posting Date]]&lt;&gt;"",$D$5,"")</f>
        <v/>
      </c>
      <c r="AQ665" s="46" t="str">
        <f>TRIM(Table1[[#This Row],[Departments-Prgrams]])</f>
        <v/>
      </c>
      <c r="AR665" s="46" t="str">
        <f>TRIM(Table1[[#This Row],[Grant]])</f>
        <v/>
      </c>
      <c r="AS665" s="46" t="str">
        <f>TRIM(Table1[[#This Row],[Staff ID]])</f>
        <v/>
      </c>
      <c r="AT665" s="46" t="str">
        <f>IF(TRIM(Table1[[#This Row],[Budget Code]])=0,"",TRIM(Table1[[#This Row],[Budget Code]]))</f>
        <v/>
      </c>
      <c r="AU665" s="46" t="str">
        <f>IF(Table1[[#This Row],[Line Description]]&lt;&gt;"",Table1[[#This Row],[Line Description]],"")</f>
        <v/>
      </c>
      <c r="AV665" s="46" t="str">
        <f>IF(Table1[[#This Row],[Cur_Amount Debit]]&gt;0,ROUND(Table1[[#This Row],[Cur_Amount Debit]],2),"")</f>
        <v/>
      </c>
      <c r="AW665" s="46" t="str">
        <f>IF(Table1[[#This Row],[Cur_Amount Credit]]&gt;0,ROUND(Table1[[#This Row],[Cur_Amount Credit]],2),"")</f>
        <v/>
      </c>
      <c r="AX665" s="46" t="str">
        <f>LEFT(Table1[[#This Row],[Cur]],3)</f>
        <v/>
      </c>
      <c r="AY665" s="59"/>
      <c r="AZ665" s="46"/>
      <c r="BA665" s="46" t="str">
        <f>IF(Table1[[#This Row],[Cur]]&lt;&gt;"",IF(Table1[[#This Row],[Cur]]="USD","",ExchangeRate),"")</f>
        <v/>
      </c>
      <c r="BB665" s="46" t="str">
        <f>IF(Table1[[#This Row],[Grant]]&lt;&gt;"",VLOOKUP(Table1[[#This Row],[Grant]],Grants!B:D,3),"")</f>
        <v/>
      </c>
      <c r="BC665" s="46" t="str">
        <f>TRIM(Table1[[#This Row],[Vendor ID]])</f>
        <v/>
      </c>
      <c r="BD665">
        <f>IF(Table1[[#This Row],[Reference Number]]=Q664,BD664,BD664+1)</f>
        <v>0</v>
      </c>
    </row>
    <row r="666" spans="1:56" ht="11.25" customHeight="1" x14ac:dyDescent="0.25">
      <c r="A666" s="1"/>
      <c r="B666" s="88" t="str">
        <f>IF(Table1[[#This Row],[Posting Date]]&lt;&gt;"",IF(Table1[[#This Row],[Reference Number]]=Q665,B665+1,1),"")</f>
        <v/>
      </c>
      <c r="C666" s="61"/>
      <c r="D666" s="61"/>
      <c r="E666" s="138"/>
      <c r="F666" s="141" t="str">
        <f>IFERROR(IF(VLOOKUP(Table1[[#This Row],[Budget Code Description]],Dimentions!$X$6:$AC$139,2,FALSE)="","",VLOOKUP(Table1[[#This Row],[Budget Code Description]],Dimentions!$X$6:$AC$139,2,FALSE)),"")</f>
        <v/>
      </c>
      <c r="G666" s="141"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1" t="str">
        <f>IFERROR(VLOOKUP(Table1[[#This Row],[Budget Code Description]],Table6[#All],8,FALSE),"")</f>
        <v/>
      </c>
      <c r="L666" s="63"/>
      <c r="M666" s="65" t="str">
        <f>IFERROR(VLOOKUP(Table1[[#This Row],[Staff ID]],Table2[],2,FALSE),"")</f>
        <v/>
      </c>
      <c r="N666" s="209" t="str">
        <f>IFERROR(IF(VLOOKUP(Table1[[#This Row],[Budget Code Description]],Dimentions!$X$6:$AC$134,4,FALSE)="","",VLOOKUP(Table1[[#This Row],[Budget Code Description]],Dimentions!$X$6:$AC$134,4,FALSE)),"")</f>
        <v/>
      </c>
      <c r="O666" s="65" t="str">
        <f>IFERROR(VLOOKUP(Table1[[#This Row],[Vendor ID]],Table549[],2,FALSE),"")</f>
        <v/>
      </c>
      <c r="P666" s="63"/>
      <c r="Q666" s="141" t="str">
        <f>IF(Table1[[#This Row],[Posting Date]]&lt;&gt;"",$D$9,"")</f>
        <v/>
      </c>
      <c r="R666" s="157" t="str">
        <f>IF(Table1[[#This Row],[Posting Date]]&lt;&gt;"",$D$10,"")</f>
        <v/>
      </c>
      <c r="S666" s="66"/>
      <c r="T666" s="63"/>
      <c r="U666" s="67"/>
      <c r="V666" s="67"/>
      <c r="W666" s="67" t="str">
        <f t="shared" si="14"/>
        <v/>
      </c>
      <c r="X666" s="159" t="str">
        <f>IF(E666="","",(IF(Table1[[#This Row],[Cur]]="USD",Table1[[#This Row],[Cur_Amount Debit]],Table1[[#This Row],[Cur_Amount Debit]]/Table1[[#This Row],[Exchange Rate]])))</f>
        <v/>
      </c>
      <c r="Y666" s="159" t="str">
        <f>IF(E666="","",(IF(Table1[[#This Row],[Cur]]="USD",Table1[[#This Row],[Cur_Amount Credit]],Table1[[#This Row],[Cur_Amount Credit]]/ExchangeRate)))</f>
        <v/>
      </c>
      <c r="Z666" s="201" t="str">
        <f>IF(E666="","",(Table1[[#This Row],[Debit USD]]-Table1[[#This Row],[Credit USD]]))</f>
        <v/>
      </c>
      <c r="AA666" s="226"/>
      <c r="AB666" s="255"/>
      <c r="AC666" s="1"/>
      <c r="AD666" s="15"/>
      <c r="AE666" s="15" t="str">
        <f>IF(AND(OR(Table1[[#This Row],[Account]]="15030",Table1[[#This Row],[Account]]="15035",Table1[[#This Row],[Account]]="20150"),Table1[[#This Row],[Vendor ID]]=""),1,"")</f>
        <v/>
      </c>
      <c r="AF666" s="15"/>
      <c r="AG666" s="15"/>
      <c r="AH666" s="15"/>
      <c r="AI666" s="46" t="str">
        <f>IF(Table1[[#This Row],[Posting Date]]&lt;&gt;"","GJ-"&amp;CountryID,"")</f>
        <v/>
      </c>
      <c r="AJ666" s="59" t="str">
        <f>IF(Table1[[#This Row],[Posting Date]]&lt;&gt;"",Table1[[#This Row],[Posting Date]],"")</f>
        <v/>
      </c>
      <c r="AK666" s="46"/>
      <c r="AL666" s="46" t="str">
        <f>IF(Table1[[#This Row],[Description]]&lt;&gt;"",Table1[[#This Row],[Description]],"")</f>
        <v/>
      </c>
      <c r="AM666" s="46" t="str">
        <f>IF(Table1[[#This Row],[Posting Date]]&lt;&gt;"",Table1[[#This Row],[Reference Number]],"")</f>
        <v/>
      </c>
      <c r="AN666" s="46" t="str">
        <f>TRIM(Table1[[#This Row],[Line '#]])</f>
        <v/>
      </c>
      <c r="AO666" s="46" t="str">
        <f>TRIM(Table1[[#This Row],[Account]])</f>
        <v/>
      </c>
      <c r="AP666" s="46" t="str">
        <f>IF(Table1[[#This Row],[Posting Date]]&lt;&gt;"",$D$5,"")</f>
        <v/>
      </c>
      <c r="AQ666" s="46" t="str">
        <f>TRIM(Table1[[#This Row],[Departments-Prgrams]])</f>
        <v/>
      </c>
      <c r="AR666" s="46" t="str">
        <f>TRIM(Table1[[#This Row],[Grant]])</f>
        <v/>
      </c>
      <c r="AS666" s="46" t="str">
        <f>TRIM(Table1[[#This Row],[Staff ID]])</f>
        <v/>
      </c>
      <c r="AT666" s="46" t="str">
        <f>IF(TRIM(Table1[[#This Row],[Budget Code]])=0,"",TRIM(Table1[[#This Row],[Budget Code]]))</f>
        <v/>
      </c>
      <c r="AU666" s="46" t="str">
        <f>IF(Table1[[#This Row],[Line Description]]&lt;&gt;"",Table1[[#This Row],[Line Description]],"")</f>
        <v/>
      </c>
      <c r="AV666" s="46" t="str">
        <f>IF(Table1[[#This Row],[Cur_Amount Debit]]&gt;0,ROUND(Table1[[#This Row],[Cur_Amount Debit]],2),"")</f>
        <v/>
      </c>
      <c r="AW666" s="46" t="str">
        <f>IF(Table1[[#This Row],[Cur_Amount Credit]]&gt;0,ROUND(Table1[[#This Row],[Cur_Amount Credit]],2),"")</f>
        <v/>
      </c>
      <c r="AX666" s="46" t="str">
        <f>LEFT(Table1[[#This Row],[Cur]],3)</f>
        <v/>
      </c>
      <c r="AY666" s="59"/>
      <c r="AZ666" s="46"/>
      <c r="BA666" s="46" t="str">
        <f>IF(Table1[[#This Row],[Cur]]&lt;&gt;"",IF(Table1[[#This Row],[Cur]]="USD","",ExchangeRate),"")</f>
        <v/>
      </c>
      <c r="BB666" s="46" t="str">
        <f>IF(Table1[[#This Row],[Grant]]&lt;&gt;"",VLOOKUP(Table1[[#This Row],[Grant]],Grants!B:D,3),"")</f>
        <v/>
      </c>
      <c r="BC666" s="46" t="str">
        <f>TRIM(Table1[[#This Row],[Vendor ID]])</f>
        <v/>
      </c>
      <c r="BD666">
        <f>IF(Table1[[#This Row],[Reference Number]]=Q665,BD665,BD665+1)</f>
        <v>0</v>
      </c>
    </row>
    <row r="667" spans="1:56" ht="11.25" customHeight="1" x14ac:dyDescent="0.25">
      <c r="A667" s="1"/>
      <c r="B667" s="88" t="str">
        <f>IF(Table1[[#This Row],[Posting Date]]&lt;&gt;"",IF(Table1[[#This Row],[Reference Number]]=Q666,B666+1,1),"")</f>
        <v/>
      </c>
      <c r="C667" s="61"/>
      <c r="D667" s="61"/>
      <c r="E667" s="138"/>
      <c r="F667" s="141" t="str">
        <f>IFERROR(IF(VLOOKUP(Table1[[#This Row],[Budget Code Description]],Dimentions!$X$6:$AC$139,2,FALSE)="","",VLOOKUP(Table1[[#This Row],[Budget Code Description]],Dimentions!$X$6:$AC$139,2,FALSE)),"")</f>
        <v/>
      </c>
      <c r="G667" s="141"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1" t="str">
        <f>IFERROR(VLOOKUP(Table1[[#This Row],[Budget Code Description]],Table6[#All],8,FALSE),"")</f>
        <v/>
      </c>
      <c r="L667" s="63"/>
      <c r="M667" s="65" t="str">
        <f>IFERROR(VLOOKUP(Table1[[#This Row],[Staff ID]],Table2[],2,FALSE),"")</f>
        <v/>
      </c>
      <c r="N667" s="209" t="str">
        <f>IFERROR(IF(VLOOKUP(Table1[[#This Row],[Budget Code Description]],Dimentions!$X$6:$AC$134,4,FALSE)="","",VLOOKUP(Table1[[#This Row],[Budget Code Description]],Dimentions!$X$6:$AC$134,4,FALSE)),"")</f>
        <v/>
      </c>
      <c r="O667" s="65" t="str">
        <f>IFERROR(VLOOKUP(Table1[[#This Row],[Vendor ID]],Table549[],2,FALSE),"")</f>
        <v/>
      </c>
      <c r="P667" s="63"/>
      <c r="Q667" s="141" t="str">
        <f>IF(Table1[[#This Row],[Posting Date]]&lt;&gt;"",$D$9,"")</f>
        <v/>
      </c>
      <c r="R667" s="157" t="str">
        <f>IF(Table1[[#This Row],[Posting Date]]&lt;&gt;"",$D$10,"")</f>
        <v/>
      </c>
      <c r="S667" s="66"/>
      <c r="T667" s="63"/>
      <c r="U667" s="67"/>
      <c r="V667" s="67"/>
      <c r="W667" s="67" t="str">
        <f t="shared" si="14"/>
        <v/>
      </c>
      <c r="X667" s="159" t="str">
        <f>IF(E667="","",(IF(Table1[[#This Row],[Cur]]="USD",Table1[[#This Row],[Cur_Amount Debit]],Table1[[#This Row],[Cur_Amount Debit]]/Table1[[#This Row],[Exchange Rate]])))</f>
        <v/>
      </c>
      <c r="Y667" s="159" t="str">
        <f>IF(E667="","",(IF(Table1[[#This Row],[Cur]]="USD",Table1[[#This Row],[Cur_Amount Credit]],Table1[[#This Row],[Cur_Amount Credit]]/ExchangeRate)))</f>
        <v/>
      </c>
      <c r="Z667" s="201" t="str">
        <f>IF(E667="","",(Table1[[#This Row],[Debit USD]]-Table1[[#This Row],[Credit USD]]))</f>
        <v/>
      </c>
      <c r="AA667" s="226"/>
      <c r="AB667" s="255"/>
      <c r="AC667" s="1"/>
      <c r="AD667" s="15"/>
      <c r="AE667" s="15" t="str">
        <f>IF(AND(OR(Table1[[#This Row],[Account]]="15030",Table1[[#This Row],[Account]]="15035",Table1[[#This Row],[Account]]="20150"),Table1[[#This Row],[Vendor ID]]=""),1,"")</f>
        <v/>
      </c>
      <c r="AF667" s="15"/>
      <c r="AG667" s="15"/>
      <c r="AH667" s="15"/>
      <c r="AI667" s="46" t="str">
        <f>IF(Table1[[#This Row],[Posting Date]]&lt;&gt;"","GJ-"&amp;CountryID,"")</f>
        <v/>
      </c>
      <c r="AJ667" s="59" t="str">
        <f>IF(Table1[[#This Row],[Posting Date]]&lt;&gt;"",Table1[[#This Row],[Posting Date]],"")</f>
        <v/>
      </c>
      <c r="AK667" s="46"/>
      <c r="AL667" s="46" t="str">
        <f>IF(Table1[[#This Row],[Description]]&lt;&gt;"",Table1[[#This Row],[Description]],"")</f>
        <v/>
      </c>
      <c r="AM667" s="46" t="str">
        <f>IF(Table1[[#This Row],[Posting Date]]&lt;&gt;"",Table1[[#This Row],[Reference Number]],"")</f>
        <v/>
      </c>
      <c r="AN667" s="46" t="str">
        <f>TRIM(Table1[[#This Row],[Line '#]])</f>
        <v/>
      </c>
      <c r="AO667" s="46" t="str">
        <f>TRIM(Table1[[#This Row],[Account]])</f>
        <v/>
      </c>
      <c r="AP667" s="46" t="str">
        <f>IF(Table1[[#This Row],[Posting Date]]&lt;&gt;"",$D$5,"")</f>
        <v/>
      </c>
      <c r="AQ667" s="46" t="str">
        <f>TRIM(Table1[[#This Row],[Departments-Prgrams]])</f>
        <v/>
      </c>
      <c r="AR667" s="46" t="str">
        <f>TRIM(Table1[[#This Row],[Grant]])</f>
        <v/>
      </c>
      <c r="AS667" s="46" t="str">
        <f>TRIM(Table1[[#This Row],[Staff ID]])</f>
        <v/>
      </c>
      <c r="AT667" s="46" t="str">
        <f>IF(TRIM(Table1[[#This Row],[Budget Code]])=0,"",TRIM(Table1[[#This Row],[Budget Code]]))</f>
        <v/>
      </c>
      <c r="AU667" s="46" t="str">
        <f>IF(Table1[[#This Row],[Line Description]]&lt;&gt;"",Table1[[#This Row],[Line Description]],"")</f>
        <v/>
      </c>
      <c r="AV667" s="46" t="str">
        <f>IF(Table1[[#This Row],[Cur_Amount Debit]]&gt;0,ROUND(Table1[[#This Row],[Cur_Amount Debit]],2),"")</f>
        <v/>
      </c>
      <c r="AW667" s="46" t="str">
        <f>IF(Table1[[#This Row],[Cur_Amount Credit]]&gt;0,ROUND(Table1[[#This Row],[Cur_Amount Credit]],2),"")</f>
        <v/>
      </c>
      <c r="AX667" s="46" t="str">
        <f>LEFT(Table1[[#This Row],[Cur]],3)</f>
        <v/>
      </c>
      <c r="AY667" s="59"/>
      <c r="AZ667" s="46"/>
      <c r="BA667" s="46" t="str">
        <f>IF(Table1[[#This Row],[Cur]]&lt;&gt;"",IF(Table1[[#This Row],[Cur]]="USD","",ExchangeRate),"")</f>
        <v/>
      </c>
      <c r="BB667" s="46" t="str">
        <f>IF(Table1[[#This Row],[Grant]]&lt;&gt;"",VLOOKUP(Table1[[#This Row],[Grant]],Grants!B:D,3),"")</f>
        <v/>
      </c>
      <c r="BC667" s="46" t="str">
        <f>TRIM(Table1[[#This Row],[Vendor ID]])</f>
        <v/>
      </c>
      <c r="BD667">
        <f>IF(Table1[[#This Row],[Reference Number]]=Q666,BD666,BD666+1)</f>
        <v>0</v>
      </c>
    </row>
    <row r="668" spans="1:56" ht="11.25" customHeight="1" x14ac:dyDescent="0.25">
      <c r="A668" s="1"/>
      <c r="B668" s="88" t="str">
        <f>IF(Table1[[#This Row],[Posting Date]]&lt;&gt;"",IF(Table1[[#This Row],[Reference Number]]=Q667,B667+1,1),"")</f>
        <v/>
      </c>
      <c r="C668" s="61"/>
      <c r="D668" s="61"/>
      <c r="E668" s="138"/>
      <c r="F668" s="141" t="str">
        <f>IFERROR(IF(VLOOKUP(Table1[[#This Row],[Budget Code Description]],Dimentions!$X$6:$AC$139,2,FALSE)="","",VLOOKUP(Table1[[#This Row],[Budget Code Description]],Dimentions!$X$6:$AC$139,2,FALSE)),"")</f>
        <v/>
      </c>
      <c r="G668" s="141"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1" t="str">
        <f>IFERROR(VLOOKUP(Table1[[#This Row],[Budget Code Description]],Table6[#All],8,FALSE),"")</f>
        <v/>
      </c>
      <c r="L668" s="63"/>
      <c r="M668" s="65" t="str">
        <f>IFERROR(VLOOKUP(Table1[[#This Row],[Staff ID]],Table2[],2,FALSE),"")</f>
        <v/>
      </c>
      <c r="N668" s="209" t="str">
        <f>IFERROR(IF(VLOOKUP(Table1[[#This Row],[Budget Code Description]],Dimentions!$X$6:$AC$134,4,FALSE)="","",VLOOKUP(Table1[[#This Row],[Budget Code Description]],Dimentions!$X$6:$AC$134,4,FALSE)),"")</f>
        <v/>
      </c>
      <c r="O668" s="65" t="str">
        <f>IFERROR(VLOOKUP(Table1[[#This Row],[Vendor ID]],Table549[],2,FALSE),"")</f>
        <v/>
      </c>
      <c r="P668" s="63"/>
      <c r="Q668" s="141" t="str">
        <f>IF(Table1[[#This Row],[Posting Date]]&lt;&gt;"",$D$9,"")</f>
        <v/>
      </c>
      <c r="R668" s="157" t="str">
        <f>IF(Table1[[#This Row],[Posting Date]]&lt;&gt;"",$D$10,"")</f>
        <v/>
      </c>
      <c r="S668" s="66"/>
      <c r="T668" s="63"/>
      <c r="U668" s="67"/>
      <c r="V668" s="67"/>
      <c r="W668" s="67" t="str">
        <f t="shared" si="14"/>
        <v/>
      </c>
      <c r="X668" s="159" t="str">
        <f>IF(E668="","",(IF(Table1[[#This Row],[Cur]]="USD",Table1[[#This Row],[Cur_Amount Debit]],Table1[[#This Row],[Cur_Amount Debit]]/Table1[[#This Row],[Exchange Rate]])))</f>
        <v/>
      </c>
      <c r="Y668" s="159" t="str">
        <f>IF(E668="","",(IF(Table1[[#This Row],[Cur]]="USD",Table1[[#This Row],[Cur_Amount Credit]],Table1[[#This Row],[Cur_Amount Credit]]/ExchangeRate)))</f>
        <v/>
      </c>
      <c r="Z668" s="201" t="str">
        <f>IF(E668="","",(Table1[[#This Row],[Debit USD]]-Table1[[#This Row],[Credit USD]]))</f>
        <v/>
      </c>
      <c r="AA668" s="226"/>
      <c r="AB668" s="255"/>
      <c r="AC668" s="1"/>
      <c r="AD668" s="15"/>
      <c r="AE668" s="15" t="str">
        <f>IF(AND(OR(Table1[[#This Row],[Account]]="15030",Table1[[#This Row],[Account]]="15035",Table1[[#This Row],[Account]]="20150"),Table1[[#This Row],[Vendor ID]]=""),1,"")</f>
        <v/>
      </c>
      <c r="AF668" s="15"/>
      <c r="AG668" s="15"/>
      <c r="AH668" s="15"/>
      <c r="AI668" s="46" t="str">
        <f>IF(Table1[[#This Row],[Posting Date]]&lt;&gt;"","GJ-"&amp;CountryID,"")</f>
        <v/>
      </c>
      <c r="AJ668" s="59" t="str">
        <f>IF(Table1[[#This Row],[Posting Date]]&lt;&gt;"",Table1[[#This Row],[Posting Date]],"")</f>
        <v/>
      </c>
      <c r="AK668" s="46"/>
      <c r="AL668" s="46" t="str">
        <f>IF(Table1[[#This Row],[Description]]&lt;&gt;"",Table1[[#This Row],[Description]],"")</f>
        <v/>
      </c>
      <c r="AM668" s="46" t="str">
        <f>IF(Table1[[#This Row],[Posting Date]]&lt;&gt;"",Table1[[#This Row],[Reference Number]],"")</f>
        <v/>
      </c>
      <c r="AN668" s="46" t="str">
        <f>TRIM(Table1[[#This Row],[Line '#]])</f>
        <v/>
      </c>
      <c r="AO668" s="46" t="str">
        <f>TRIM(Table1[[#This Row],[Account]])</f>
        <v/>
      </c>
      <c r="AP668" s="46" t="str">
        <f>IF(Table1[[#This Row],[Posting Date]]&lt;&gt;"",$D$5,"")</f>
        <v/>
      </c>
      <c r="AQ668" s="46" t="str">
        <f>TRIM(Table1[[#This Row],[Departments-Prgrams]])</f>
        <v/>
      </c>
      <c r="AR668" s="46" t="str">
        <f>TRIM(Table1[[#This Row],[Grant]])</f>
        <v/>
      </c>
      <c r="AS668" s="46" t="str">
        <f>TRIM(Table1[[#This Row],[Staff ID]])</f>
        <v/>
      </c>
      <c r="AT668" s="46" t="str">
        <f>IF(TRIM(Table1[[#This Row],[Budget Code]])=0,"",TRIM(Table1[[#This Row],[Budget Code]]))</f>
        <v/>
      </c>
      <c r="AU668" s="46" t="str">
        <f>IF(Table1[[#This Row],[Line Description]]&lt;&gt;"",Table1[[#This Row],[Line Description]],"")</f>
        <v/>
      </c>
      <c r="AV668" s="46" t="str">
        <f>IF(Table1[[#This Row],[Cur_Amount Debit]]&gt;0,ROUND(Table1[[#This Row],[Cur_Amount Debit]],2),"")</f>
        <v/>
      </c>
      <c r="AW668" s="46" t="str">
        <f>IF(Table1[[#This Row],[Cur_Amount Credit]]&gt;0,ROUND(Table1[[#This Row],[Cur_Amount Credit]],2),"")</f>
        <v/>
      </c>
      <c r="AX668" s="46" t="str">
        <f>LEFT(Table1[[#This Row],[Cur]],3)</f>
        <v/>
      </c>
      <c r="AY668" s="59"/>
      <c r="AZ668" s="46"/>
      <c r="BA668" s="46" t="str">
        <f>IF(Table1[[#This Row],[Cur]]&lt;&gt;"",IF(Table1[[#This Row],[Cur]]="USD","",ExchangeRate),"")</f>
        <v/>
      </c>
      <c r="BB668" s="46" t="str">
        <f>IF(Table1[[#This Row],[Grant]]&lt;&gt;"",VLOOKUP(Table1[[#This Row],[Grant]],Grants!B:D,3),"")</f>
        <v/>
      </c>
      <c r="BC668" s="46" t="str">
        <f>TRIM(Table1[[#This Row],[Vendor ID]])</f>
        <v/>
      </c>
      <c r="BD668">
        <f>IF(Table1[[#This Row],[Reference Number]]=Q667,BD667,BD667+1)</f>
        <v>0</v>
      </c>
    </row>
    <row r="669" spans="1:56" ht="11.25" customHeight="1" x14ac:dyDescent="0.25">
      <c r="A669" s="1"/>
      <c r="B669" s="88" t="str">
        <f>IF(Table1[[#This Row],[Posting Date]]&lt;&gt;"",IF(Table1[[#This Row],[Reference Number]]=Q668,B668+1,1),"")</f>
        <v/>
      </c>
      <c r="C669" s="61"/>
      <c r="D669" s="61"/>
      <c r="E669" s="138"/>
      <c r="F669" s="141" t="str">
        <f>IFERROR(IF(VLOOKUP(Table1[[#This Row],[Budget Code Description]],Dimentions!$X$6:$AC$139,2,FALSE)="","",VLOOKUP(Table1[[#This Row],[Budget Code Description]],Dimentions!$X$6:$AC$139,2,FALSE)),"")</f>
        <v/>
      </c>
      <c r="G669" s="141"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1" t="str">
        <f>IFERROR(VLOOKUP(Table1[[#This Row],[Budget Code Description]],Table6[#All],8,FALSE),"")</f>
        <v/>
      </c>
      <c r="L669" s="63"/>
      <c r="M669" s="65" t="str">
        <f>IFERROR(VLOOKUP(Table1[[#This Row],[Staff ID]],Table2[],2,FALSE),"")</f>
        <v/>
      </c>
      <c r="N669" s="209" t="str">
        <f>IFERROR(IF(VLOOKUP(Table1[[#This Row],[Budget Code Description]],Dimentions!$X$6:$AC$134,4,FALSE)="","",VLOOKUP(Table1[[#This Row],[Budget Code Description]],Dimentions!$X$6:$AC$134,4,FALSE)),"")</f>
        <v/>
      </c>
      <c r="O669" s="65" t="str">
        <f>IFERROR(VLOOKUP(Table1[[#This Row],[Vendor ID]],Table549[],2,FALSE),"")</f>
        <v/>
      </c>
      <c r="P669" s="63"/>
      <c r="Q669" s="141" t="str">
        <f>IF(Table1[[#This Row],[Posting Date]]&lt;&gt;"",$D$9,"")</f>
        <v/>
      </c>
      <c r="R669" s="157" t="str">
        <f>IF(Table1[[#This Row],[Posting Date]]&lt;&gt;"",$D$10,"")</f>
        <v/>
      </c>
      <c r="S669" s="66"/>
      <c r="T669" s="63"/>
      <c r="U669" s="67"/>
      <c r="V669" s="67"/>
      <c r="W669" s="67" t="str">
        <f t="shared" si="14"/>
        <v/>
      </c>
      <c r="X669" s="159" t="str">
        <f>IF(E669="","",(IF(Table1[[#This Row],[Cur]]="USD",Table1[[#This Row],[Cur_Amount Debit]],Table1[[#This Row],[Cur_Amount Debit]]/Table1[[#This Row],[Exchange Rate]])))</f>
        <v/>
      </c>
      <c r="Y669" s="159" t="str">
        <f>IF(E669="","",(IF(Table1[[#This Row],[Cur]]="USD",Table1[[#This Row],[Cur_Amount Credit]],Table1[[#This Row],[Cur_Amount Credit]]/ExchangeRate)))</f>
        <v/>
      </c>
      <c r="Z669" s="201" t="str">
        <f>IF(E669="","",(Table1[[#This Row],[Debit USD]]-Table1[[#This Row],[Credit USD]]))</f>
        <v/>
      </c>
      <c r="AA669" s="226"/>
      <c r="AB669" s="255"/>
      <c r="AC669" s="1"/>
      <c r="AD669" s="15"/>
      <c r="AE669" s="15" t="str">
        <f>IF(AND(OR(Table1[[#This Row],[Account]]="15030",Table1[[#This Row],[Account]]="15035",Table1[[#This Row],[Account]]="20150"),Table1[[#This Row],[Vendor ID]]=""),1,"")</f>
        <v/>
      </c>
      <c r="AF669" s="15"/>
      <c r="AG669" s="15"/>
      <c r="AH669" s="15"/>
      <c r="AI669" s="46" t="str">
        <f>IF(Table1[[#This Row],[Posting Date]]&lt;&gt;"","GJ-"&amp;CountryID,"")</f>
        <v/>
      </c>
      <c r="AJ669" s="59" t="str">
        <f>IF(Table1[[#This Row],[Posting Date]]&lt;&gt;"",Table1[[#This Row],[Posting Date]],"")</f>
        <v/>
      </c>
      <c r="AK669" s="46"/>
      <c r="AL669" s="46" t="str">
        <f>IF(Table1[[#This Row],[Description]]&lt;&gt;"",Table1[[#This Row],[Description]],"")</f>
        <v/>
      </c>
      <c r="AM669" s="46" t="str">
        <f>IF(Table1[[#This Row],[Posting Date]]&lt;&gt;"",Table1[[#This Row],[Reference Number]],"")</f>
        <v/>
      </c>
      <c r="AN669" s="46" t="str">
        <f>TRIM(Table1[[#This Row],[Line '#]])</f>
        <v/>
      </c>
      <c r="AO669" s="46" t="str">
        <f>TRIM(Table1[[#This Row],[Account]])</f>
        <v/>
      </c>
      <c r="AP669" s="46" t="str">
        <f>IF(Table1[[#This Row],[Posting Date]]&lt;&gt;"",$D$5,"")</f>
        <v/>
      </c>
      <c r="AQ669" s="46" t="str">
        <f>TRIM(Table1[[#This Row],[Departments-Prgrams]])</f>
        <v/>
      </c>
      <c r="AR669" s="46" t="str">
        <f>TRIM(Table1[[#This Row],[Grant]])</f>
        <v/>
      </c>
      <c r="AS669" s="46" t="str">
        <f>TRIM(Table1[[#This Row],[Staff ID]])</f>
        <v/>
      </c>
      <c r="AT669" s="46" t="str">
        <f>IF(TRIM(Table1[[#This Row],[Budget Code]])=0,"",TRIM(Table1[[#This Row],[Budget Code]]))</f>
        <v/>
      </c>
      <c r="AU669" s="46" t="str">
        <f>IF(Table1[[#This Row],[Line Description]]&lt;&gt;"",Table1[[#This Row],[Line Description]],"")</f>
        <v/>
      </c>
      <c r="AV669" s="46" t="str">
        <f>IF(Table1[[#This Row],[Cur_Amount Debit]]&gt;0,ROUND(Table1[[#This Row],[Cur_Amount Debit]],2),"")</f>
        <v/>
      </c>
      <c r="AW669" s="46" t="str">
        <f>IF(Table1[[#This Row],[Cur_Amount Credit]]&gt;0,ROUND(Table1[[#This Row],[Cur_Amount Credit]],2),"")</f>
        <v/>
      </c>
      <c r="AX669" s="46" t="str">
        <f>LEFT(Table1[[#This Row],[Cur]],3)</f>
        <v/>
      </c>
      <c r="AY669" s="59"/>
      <c r="AZ669" s="46"/>
      <c r="BA669" s="46" t="str">
        <f>IF(Table1[[#This Row],[Cur]]&lt;&gt;"",IF(Table1[[#This Row],[Cur]]="USD","",ExchangeRate),"")</f>
        <v/>
      </c>
      <c r="BB669" s="46" t="str">
        <f>IF(Table1[[#This Row],[Grant]]&lt;&gt;"",VLOOKUP(Table1[[#This Row],[Grant]],Grants!B:D,3),"")</f>
        <v/>
      </c>
      <c r="BC669" s="46" t="str">
        <f>TRIM(Table1[[#This Row],[Vendor ID]])</f>
        <v/>
      </c>
      <c r="BD669">
        <f>IF(Table1[[#This Row],[Reference Number]]=Q668,BD668,BD668+1)</f>
        <v>0</v>
      </c>
    </row>
    <row r="670" spans="1:56" ht="11.25" customHeight="1" x14ac:dyDescent="0.25">
      <c r="A670" s="1"/>
      <c r="B670" s="88" t="str">
        <f>IF(Table1[[#This Row],[Posting Date]]&lt;&gt;"",IF(Table1[[#This Row],[Reference Number]]=Q669,B669+1,1),"")</f>
        <v/>
      </c>
      <c r="C670" s="61"/>
      <c r="D670" s="61"/>
      <c r="E670" s="138"/>
      <c r="F670" s="141" t="str">
        <f>IFERROR(IF(VLOOKUP(Table1[[#This Row],[Budget Code Description]],Dimentions!$X$6:$AC$139,2,FALSE)="","",VLOOKUP(Table1[[#This Row],[Budget Code Description]],Dimentions!$X$6:$AC$139,2,FALSE)),"")</f>
        <v/>
      </c>
      <c r="G670" s="141"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1" t="str">
        <f>IFERROR(VLOOKUP(Table1[[#This Row],[Budget Code Description]],Table6[#All],8,FALSE),"")</f>
        <v/>
      </c>
      <c r="L670" s="63"/>
      <c r="M670" s="65" t="str">
        <f>IFERROR(VLOOKUP(Table1[[#This Row],[Staff ID]],Table2[],2,FALSE),"")</f>
        <v/>
      </c>
      <c r="N670" s="209" t="str">
        <f>IFERROR(IF(VLOOKUP(Table1[[#This Row],[Budget Code Description]],Dimentions!$X$6:$AC$134,4,FALSE)="","",VLOOKUP(Table1[[#This Row],[Budget Code Description]],Dimentions!$X$6:$AC$134,4,FALSE)),"")</f>
        <v/>
      </c>
      <c r="O670" s="65" t="str">
        <f>IFERROR(VLOOKUP(Table1[[#This Row],[Vendor ID]],Table549[],2,FALSE),"")</f>
        <v/>
      </c>
      <c r="P670" s="63"/>
      <c r="Q670" s="141" t="str">
        <f>IF(Table1[[#This Row],[Posting Date]]&lt;&gt;"",$D$9,"")</f>
        <v/>
      </c>
      <c r="R670" s="157" t="str">
        <f>IF(Table1[[#This Row],[Posting Date]]&lt;&gt;"",$D$10,"")</f>
        <v/>
      </c>
      <c r="S670" s="66"/>
      <c r="T670" s="63"/>
      <c r="U670" s="67"/>
      <c r="V670" s="67"/>
      <c r="W670" s="67" t="str">
        <f t="shared" si="14"/>
        <v/>
      </c>
      <c r="X670" s="159" t="str">
        <f>IF(E670="","",(IF(Table1[[#This Row],[Cur]]="USD",Table1[[#This Row],[Cur_Amount Debit]],Table1[[#This Row],[Cur_Amount Debit]]/Table1[[#This Row],[Exchange Rate]])))</f>
        <v/>
      </c>
      <c r="Y670" s="159" t="str">
        <f>IF(E670="","",(IF(Table1[[#This Row],[Cur]]="USD",Table1[[#This Row],[Cur_Amount Credit]],Table1[[#This Row],[Cur_Amount Credit]]/ExchangeRate)))</f>
        <v/>
      </c>
      <c r="Z670" s="201" t="str">
        <f>IF(E670="","",(Table1[[#This Row],[Debit USD]]-Table1[[#This Row],[Credit USD]]))</f>
        <v/>
      </c>
      <c r="AA670" s="226"/>
      <c r="AB670" s="255"/>
      <c r="AC670" s="1"/>
      <c r="AD670" s="15"/>
      <c r="AE670" s="15" t="str">
        <f>IF(AND(OR(Table1[[#This Row],[Account]]="15030",Table1[[#This Row],[Account]]="15035",Table1[[#This Row],[Account]]="20150"),Table1[[#This Row],[Vendor ID]]=""),1,"")</f>
        <v/>
      </c>
      <c r="AF670" s="15"/>
      <c r="AG670" s="15"/>
      <c r="AH670" s="15"/>
      <c r="AI670" s="46" t="str">
        <f>IF(Table1[[#This Row],[Posting Date]]&lt;&gt;"","GJ-"&amp;CountryID,"")</f>
        <v/>
      </c>
      <c r="AJ670" s="59" t="str">
        <f>IF(Table1[[#This Row],[Posting Date]]&lt;&gt;"",Table1[[#This Row],[Posting Date]],"")</f>
        <v/>
      </c>
      <c r="AK670" s="46"/>
      <c r="AL670" s="46" t="str">
        <f>IF(Table1[[#This Row],[Description]]&lt;&gt;"",Table1[[#This Row],[Description]],"")</f>
        <v/>
      </c>
      <c r="AM670" s="46" t="str">
        <f>IF(Table1[[#This Row],[Posting Date]]&lt;&gt;"",Table1[[#This Row],[Reference Number]],"")</f>
        <v/>
      </c>
      <c r="AN670" s="46" t="str">
        <f>TRIM(Table1[[#This Row],[Line '#]])</f>
        <v/>
      </c>
      <c r="AO670" s="46" t="str">
        <f>TRIM(Table1[[#This Row],[Account]])</f>
        <v/>
      </c>
      <c r="AP670" s="46" t="str">
        <f>IF(Table1[[#This Row],[Posting Date]]&lt;&gt;"",$D$5,"")</f>
        <v/>
      </c>
      <c r="AQ670" s="46" t="str">
        <f>TRIM(Table1[[#This Row],[Departments-Prgrams]])</f>
        <v/>
      </c>
      <c r="AR670" s="46" t="str">
        <f>TRIM(Table1[[#This Row],[Grant]])</f>
        <v/>
      </c>
      <c r="AS670" s="46" t="str">
        <f>TRIM(Table1[[#This Row],[Staff ID]])</f>
        <v/>
      </c>
      <c r="AT670" s="46" t="str">
        <f>IF(TRIM(Table1[[#This Row],[Budget Code]])=0,"",TRIM(Table1[[#This Row],[Budget Code]]))</f>
        <v/>
      </c>
      <c r="AU670" s="46" t="str">
        <f>IF(Table1[[#This Row],[Line Description]]&lt;&gt;"",Table1[[#This Row],[Line Description]],"")</f>
        <v/>
      </c>
      <c r="AV670" s="46" t="str">
        <f>IF(Table1[[#This Row],[Cur_Amount Debit]]&gt;0,ROUND(Table1[[#This Row],[Cur_Amount Debit]],2),"")</f>
        <v/>
      </c>
      <c r="AW670" s="46" t="str">
        <f>IF(Table1[[#This Row],[Cur_Amount Credit]]&gt;0,ROUND(Table1[[#This Row],[Cur_Amount Credit]],2),"")</f>
        <v/>
      </c>
      <c r="AX670" s="46" t="str">
        <f>LEFT(Table1[[#This Row],[Cur]],3)</f>
        <v/>
      </c>
      <c r="AY670" s="59"/>
      <c r="AZ670" s="46"/>
      <c r="BA670" s="46" t="str">
        <f>IF(Table1[[#This Row],[Cur]]&lt;&gt;"",IF(Table1[[#This Row],[Cur]]="USD","",ExchangeRate),"")</f>
        <v/>
      </c>
      <c r="BB670" s="46" t="str">
        <f>IF(Table1[[#This Row],[Grant]]&lt;&gt;"",VLOOKUP(Table1[[#This Row],[Grant]],Grants!B:D,3),"")</f>
        <v/>
      </c>
      <c r="BC670" s="46" t="str">
        <f>TRIM(Table1[[#This Row],[Vendor ID]])</f>
        <v/>
      </c>
      <c r="BD670">
        <f>IF(Table1[[#This Row],[Reference Number]]=Q669,BD669,BD669+1)</f>
        <v>0</v>
      </c>
    </row>
    <row r="671" spans="1:56" ht="11.25" customHeight="1" x14ac:dyDescent="0.25">
      <c r="A671" s="1"/>
      <c r="B671" s="88" t="str">
        <f>IF(Table1[[#This Row],[Posting Date]]&lt;&gt;"",IF(Table1[[#This Row],[Reference Number]]=Q670,B670+1,1),"")</f>
        <v/>
      </c>
      <c r="C671" s="61"/>
      <c r="D671" s="61"/>
      <c r="E671" s="138"/>
      <c r="F671" s="141" t="str">
        <f>IFERROR(IF(VLOOKUP(Table1[[#This Row],[Budget Code Description]],Dimentions!$X$6:$AC$139,2,FALSE)="","",VLOOKUP(Table1[[#This Row],[Budget Code Description]],Dimentions!$X$6:$AC$139,2,FALSE)),"")</f>
        <v/>
      </c>
      <c r="G671" s="141"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1" t="str">
        <f>IFERROR(VLOOKUP(Table1[[#This Row],[Budget Code Description]],Table6[#All],8,FALSE),"")</f>
        <v/>
      </c>
      <c r="L671" s="63"/>
      <c r="M671" s="65" t="str">
        <f>IFERROR(VLOOKUP(Table1[[#This Row],[Staff ID]],Table2[],2,FALSE),"")</f>
        <v/>
      </c>
      <c r="N671" s="209" t="str">
        <f>IFERROR(IF(VLOOKUP(Table1[[#This Row],[Budget Code Description]],Dimentions!$X$6:$AC$134,4,FALSE)="","",VLOOKUP(Table1[[#This Row],[Budget Code Description]],Dimentions!$X$6:$AC$134,4,FALSE)),"")</f>
        <v/>
      </c>
      <c r="O671" s="65" t="str">
        <f>IFERROR(VLOOKUP(Table1[[#This Row],[Vendor ID]],Table549[],2,FALSE),"")</f>
        <v/>
      </c>
      <c r="P671" s="63"/>
      <c r="Q671" s="141" t="str">
        <f>IF(Table1[[#This Row],[Posting Date]]&lt;&gt;"",$D$9,"")</f>
        <v/>
      </c>
      <c r="R671" s="157" t="str">
        <f>IF(Table1[[#This Row],[Posting Date]]&lt;&gt;"",$D$10,"")</f>
        <v/>
      </c>
      <c r="S671" s="66"/>
      <c r="T671" s="63"/>
      <c r="U671" s="67"/>
      <c r="V671" s="67"/>
      <c r="W671" s="67" t="str">
        <f t="shared" si="14"/>
        <v/>
      </c>
      <c r="X671" s="159" t="str">
        <f>IF(E671="","",(IF(Table1[[#This Row],[Cur]]="USD",Table1[[#This Row],[Cur_Amount Debit]],Table1[[#This Row],[Cur_Amount Debit]]/Table1[[#This Row],[Exchange Rate]])))</f>
        <v/>
      </c>
      <c r="Y671" s="159" t="str">
        <f>IF(E671="","",(IF(Table1[[#This Row],[Cur]]="USD",Table1[[#This Row],[Cur_Amount Credit]],Table1[[#This Row],[Cur_Amount Credit]]/ExchangeRate)))</f>
        <v/>
      </c>
      <c r="Z671" s="201" t="str">
        <f>IF(E671="","",(Table1[[#This Row],[Debit USD]]-Table1[[#This Row],[Credit USD]]))</f>
        <v/>
      </c>
      <c r="AA671" s="226"/>
      <c r="AB671" s="255"/>
      <c r="AC671" s="1"/>
      <c r="AD671" s="15"/>
      <c r="AE671" s="15" t="str">
        <f>IF(AND(OR(Table1[[#This Row],[Account]]="15030",Table1[[#This Row],[Account]]="15035",Table1[[#This Row],[Account]]="20150"),Table1[[#This Row],[Vendor ID]]=""),1,"")</f>
        <v/>
      </c>
      <c r="AF671" s="15"/>
      <c r="AG671" s="15"/>
      <c r="AH671" s="15"/>
      <c r="AI671" s="46" t="str">
        <f>IF(Table1[[#This Row],[Posting Date]]&lt;&gt;"","GJ-"&amp;CountryID,"")</f>
        <v/>
      </c>
      <c r="AJ671" s="59" t="str">
        <f>IF(Table1[[#This Row],[Posting Date]]&lt;&gt;"",Table1[[#This Row],[Posting Date]],"")</f>
        <v/>
      </c>
      <c r="AK671" s="46"/>
      <c r="AL671" s="46" t="str">
        <f>IF(Table1[[#This Row],[Description]]&lt;&gt;"",Table1[[#This Row],[Description]],"")</f>
        <v/>
      </c>
      <c r="AM671" s="46" t="str">
        <f>IF(Table1[[#This Row],[Posting Date]]&lt;&gt;"",Table1[[#This Row],[Reference Number]],"")</f>
        <v/>
      </c>
      <c r="AN671" s="46" t="str">
        <f>TRIM(Table1[[#This Row],[Line '#]])</f>
        <v/>
      </c>
      <c r="AO671" s="46" t="str">
        <f>TRIM(Table1[[#This Row],[Account]])</f>
        <v/>
      </c>
      <c r="AP671" s="46" t="str">
        <f>IF(Table1[[#This Row],[Posting Date]]&lt;&gt;"",$D$5,"")</f>
        <v/>
      </c>
      <c r="AQ671" s="46" t="str">
        <f>TRIM(Table1[[#This Row],[Departments-Prgrams]])</f>
        <v/>
      </c>
      <c r="AR671" s="46" t="str">
        <f>TRIM(Table1[[#This Row],[Grant]])</f>
        <v/>
      </c>
      <c r="AS671" s="46" t="str">
        <f>TRIM(Table1[[#This Row],[Staff ID]])</f>
        <v/>
      </c>
      <c r="AT671" s="46" t="str">
        <f>IF(TRIM(Table1[[#This Row],[Budget Code]])=0,"",TRIM(Table1[[#This Row],[Budget Code]]))</f>
        <v/>
      </c>
      <c r="AU671" s="46" t="str">
        <f>IF(Table1[[#This Row],[Line Description]]&lt;&gt;"",Table1[[#This Row],[Line Description]],"")</f>
        <v/>
      </c>
      <c r="AV671" s="46" t="str">
        <f>IF(Table1[[#This Row],[Cur_Amount Debit]]&gt;0,ROUND(Table1[[#This Row],[Cur_Amount Debit]],2),"")</f>
        <v/>
      </c>
      <c r="AW671" s="46" t="str">
        <f>IF(Table1[[#This Row],[Cur_Amount Credit]]&gt;0,ROUND(Table1[[#This Row],[Cur_Amount Credit]],2),"")</f>
        <v/>
      </c>
      <c r="AX671" s="46" t="str">
        <f>LEFT(Table1[[#This Row],[Cur]],3)</f>
        <v/>
      </c>
      <c r="AY671" s="59"/>
      <c r="AZ671" s="46"/>
      <c r="BA671" s="46" t="str">
        <f>IF(Table1[[#This Row],[Cur]]&lt;&gt;"",IF(Table1[[#This Row],[Cur]]="USD","",ExchangeRate),"")</f>
        <v/>
      </c>
      <c r="BB671" s="46" t="str">
        <f>IF(Table1[[#This Row],[Grant]]&lt;&gt;"",VLOOKUP(Table1[[#This Row],[Grant]],Grants!B:D,3),"")</f>
        <v/>
      </c>
      <c r="BC671" s="46" t="str">
        <f>TRIM(Table1[[#This Row],[Vendor ID]])</f>
        <v/>
      </c>
      <c r="BD671">
        <f>IF(Table1[[#This Row],[Reference Number]]=Q670,BD670,BD670+1)</f>
        <v>0</v>
      </c>
    </row>
    <row r="672" spans="1:56" ht="11.25" customHeight="1" x14ac:dyDescent="0.25">
      <c r="A672" s="1"/>
      <c r="B672" s="88" t="str">
        <f>IF(Table1[[#This Row],[Posting Date]]&lt;&gt;"",IF(Table1[[#This Row],[Reference Number]]=Q671,B671+1,1),"")</f>
        <v/>
      </c>
      <c r="C672" s="61"/>
      <c r="D672" s="61"/>
      <c r="E672" s="138"/>
      <c r="F672" s="141" t="str">
        <f>IFERROR(IF(VLOOKUP(Table1[[#This Row],[Budget Code Description]],Dimentions!$X$6:$AC$139,2,FALSE)="","",VLOOKUP(Table1[[#This Row],[Budget Code Description]],Dimentions!$X$6:$AC$139,2,FALSE)),"")</f>
        <v/>
      </c>
      <c r="G672" s="141"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1" t="str">
        <f>IFERROR(VLOOKUP(Table1[[#This Row],[Budget Code Description]],Table6[#All],8,FALSE),"")</f>
        <v/>
      </c>
      <c r="L672" s="63"/>
      <c r="M672" s="65" t="str">
        <f>IFERROR(VLOOKUP(Table1[[#This Row],[Staff ID]],Table2[],2,FALSE),"")</f>
        <v/>
      </c>
      <c r="N672" s="209" t="str">
        <f>IFERROR(IF(VLOOKUP(Table1[[#This Row],[Budget Code Description]],Dimentions!$X$6:$AC$134,4,FALSE)="","",VLOOKUP(Table1[[#This Row],[Budget Code Description]],Dimentions!$X$6:$AC$134,4,FALSE)),"")</f>
        <v/>
      </c>
      <c r="O672" s="65" t="str">
        <f>IFERROR(VLOOKUP(Table1[[#This Row],[Vendor ID]],Table549[],2,FALSE),"")</f>
        <v/>
      </c>
      <c r="P672" s="63"/>
      <c r="Q672" s="141" t="str">
        <f>IF(Table1[[#This Row],[Posting Date]]&lt;&gt;"",$D$9,"")</f>
        <v/>
      </c>
      <c r="R672" s="157" t="str">
        <f>IF(Table1[[#This Row],[Posting Date]]&lt;&gt;"",$D$10,"")</f>
        <v/>
      </c>
      <c r="S672" s="66"/>
      <c r="T672" s="63"/>
      <c r="U672" s="67"/>
      <c r="V672" s="67"/>
      <c r="W672" s="67" t="str">
        <f t="shared" si="14"/>
        <v/>
      </c>
      <c r="X672" s="159" t="str">
        <f>IF(E672="","",(IF(Table1[[#This Row],[Cur]]="USD",Table1[[#This Row],[Cur_Amount Debit]],Table1[[#This Row],[Cur_Amount Debit]]/Table1[[#This Row],[Exchange Rate]])))</f>
        <v/>
      </c>
      <c r="Y672" s="159" t="str">
        <f>IF(E672="","",(IF(Table1[[#This Row],[Cur]]="USD",Table1[[#This Row],[Cur_Amount Credit]],Table1[[#This Row],[Cur_Amount Credit]]/ExchangeRate)))</f>
        <v/>
      </c>
      <c r="Z672" s="201" t="str">
        <f>IF(E672="","",(Table1[[#This Row],[Debit USD]]-Table1[[#This Row],[Credit USD]]))</f>
        <v/>
      </c>
      <c r="AA672" s="226"/>
      <c r="AB672" s="255"/>
      <c r="AC672" s="1"/>
      <c r="AD672" s="15"/>
      <c r="AE672" s="15" t="str">
        <f>IF(AND(OR(Table1[[#This Row],[Account]]="15030",Table1[[#This Row],[Account]]="15035",Table1[[#This Row],[Account]]="20150"),Table1[[#This Row],[Vendor ID]]=""),1,"")</f>
        <v/>
      </c>
      <c r="AF672" s="15"/>
      <c r="AG672" s="15"/>
      <c r="AH672" s="15"/>
      <c r="AI672" s="46" t="str">
        <f>IF(Table1[[#This Row],[Posting Date]]&lt;&gt;"","GJ-"&amp;CountryID,"")</f>
        <v/>
      </c>
      <c r="AJ672" s="59" t="str">
        <f>IF(Table1[[#This Row],[Posting Date]]&lt;&gt;"",Table1[[#This Row],[Posting Date]],"")</f>
        <v/>
      </c>
      <c r="AK672" s="46"/>
      <c r="AL672" s="46" t="str">
        <f>IF(Table1[[#This Row],[Description]]&lt;&gt;"",Table1[[#This Row],[Description]],"")</f>
        <v/>
      </c>
      <c r="AM672" s="46" t="str">
        <f>IF(Table1[[#This Row],[Posting Date]]&lt;&gt;"",Table1[[#This Row],[Reference Number]],"")</f>
        <v/>
      </c>
      <c r="AN672" s="46" t="str">
        <f>TRIM(Table1[[#This Row],[Line '#]])</f>
        <v/>
      </c>
      <c r="AO672" s="46" t="str">
        <f>TRIM(Table1[[#This Row],[Account]])</f>
        <v/>
      </c>
      <c r="AP672" s="46" t="str">
        <f>IF(Table1[[#This Row],[Posting Date]]&lt;&gt;"",$D$5,"")</f>
        <v/>
      </c>
      <c r="AQ672" s="46" t="str">
        <f>TRIM(Table1[[#This Row],[Departments-Prgrams]])</f>
        <v/>
      </c>
      <c r="AR672" s="46" t="str">
        <f>TRIM(Table1[[#This Row],[Grant]])</f>
        <v/>
      </c>
      <c r="AS672" s="46" t="str">
        <f>TRIM(Table1[[#This Row],[Staff ID]])</f>
        <v/>
      </c>
      <c r="AT672" s="46" t="str">
        <f>IF(TRIM(Table1[[#This Row],[Budget Code]])=0,"",TRIM(Table1[[#This Row],[Budget Code]]))</f>
        <v/>
      </c>
      <c r="AU672" s="46" t="str">
        <f>IF(Table1[[#This Row],[Line Description]]&lt;&gt;"",Table1[[#This Row],[Line Description]],"")</f>
        <v/>
      </c>
      <c r="AV672" s="46" t="str">
        <f>IF(Table1[[#This Row],[Cur_Amount Debit]]&gt;0,ROUND(Table1[[#This Row],[Cur_Amount Debit]],2),"")</f>
        <v/>
      </c>
      <c r="AW672" s="46" t="str">
        <f>IF(Table1[[#This Row],[Cur_Amount Credit]]&gt;0,ROUND(Table1[[#This Row],[Cur_Amount Credit]],2),"")</f>
        <v/>
      </c>
      <c r="AX672" s="46" t="str">
        <f>LEFT(Table1[[#This Row],[Cur]],3)</f>
        <v/>
      </c>
      <c r="AY672" s="59"/>
      <c r="AZ672" s="46"/>
      <c r="BA672" s="46" t="str">
        <f>IF(Table1[[#This Row],[Cur]]&lt;&gt;"",IF(Table1[[#This Row],[Cur]]="USD","",ExchangeRate),"")</f>
        <v/>
      </c>
      <c r="BB672" s="46" t="str">
        <f>IF(Table1[[#This Row],[Grant]]&lt;&gt;"",VLOOKUP(Table1[[#This Row],[Grant]],Grants!B:D,3),"")</f>
        <v/>
      </c>
      <c r="BC672" s="46" t="str">
        <f>TRIM(Table1[[#This Row],[Vendor ID]])</f>
        <v/>
      </c>
      <c r="BD672">
        <f>IF(Table1[[#This Row],[Reference Number]]=Q671,BD671,BD671+1)</f>
        <v>0</v>
      </c>
    </row>
    <row r="673" spans="1:56" ht="11.25" customHeight="1" x14ac:dyDescent="0.25">
      <c r="A673" s="1"/>
      <c r="B673" s="88" t="str">
        <f>IF(Table1[[#This Row],[Posting Date]]&lt;&gt;"",IF(Table1[[#This Row],[Reference Number]]=Q672,B672+1,1),"")</f>
        <v/>
      </c>
      <c r="C673" s="61"/>
      <c r="D673" s="61"/>
      <c r="E673" s="138"/>
      <c r="F673" s="141" t="str">
        <f>IFERROR(IF(VLOOKUP(Table1[[#This Row],[Budget Code Description]],Dimentions!$X$6:$AC$139,2,FALSE)="","",VLOOKUP(Table1[[#This Row],[Budget Code Description]],Dimentions!$X$6:$AC$139,2,FALSE)),"")</f>
        <v/>
      </c>
      <c r="G673" s="141"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1" t="str">
        <f>IFERROR(VLOOKUP(Table1[[#This Row],[Budget Code Description]],Table6[#All],8,FALSE),"")</f>
        <v/>
      </c>
      <c r="L673" s="63"/>
      <c r="M673" s="65" t="str">
        <f>IFERROR(VLOOKUP(Table1[[#This Row],[Staff ID]],Table2[],2,FALSE),"")</f>
        <v/>
      </c>
      <c r="N673" s="209" t="str">
        <f>IFERROR(IF(VLOOKUP(Table1[[#This Row],[Budget Code Description]],Dimentions!$X$6:$AC$134,4,FALSE)="","",VLOOKUP(Table1[[#This Row],[Budget Code Description]],Dimentions!$X$6:$AC$134,4,FALSE)),"")</f>
        <v/>
      </c>
      <c r="O673" s="65" t="str">
        <f>IFERROR(VLOOKUP(Table1[[#This Row],[Vendor ID]],Table549[],2,FALSE),"")</f>
        <v/>
      </c>
      <c r="P673" s="63"/>
      <c r="Q673" s="141" t="str">
        <f>IF(Table1[[#This Row],[Posting Date]]&lt;&gt;"",$D$9,"")</f>
        <v/>
      </c>
      <c r="R673" s="157" t="str">
        <f>IF(Table1[[#This Row],[Posting Date]]&lt;&gt;"",$D$10,"")</f>
        <v/>
      </c>
      <c r="S673" s="66"/>
      <c r="T673" s="63"/>
      <c r="U673" s="67"/>
      <c r="V673" s="67"/>
      <c r="W673" s="67" t="str">
        <f t="shared" si="14"/>
        <v/>
      </c>
      <c r="X673" s="159" t="str">
        <f>IF(E673="","",(IF(Table1[[#This Row],[Cur]]="USD",Table1[[#This Row],[Cur_Amount Debit]],Table1[[#This Row],[Cur_Amount Debit]]/Table1[[#This Row],[Exchange Rate]])))</f>
        <v/>
      </c>
      <c r="Y673" s="159" t="str">
        <f>IF(E673="","",(IF(Table1[[#This Row],[Cur]]="USD",Table1[[#This Row],[Cur_Amount Credit]],Table1[[#This Row],[Cur_Amount Credit]]/ExchangeRate)))</f>
        <v/>
      </c>
      <c r="Z673" s="201" t="str">
        <f>IF(E673="","",(Table1[[#This Row],[Debit USD]]-Table1[[#This Row],[Credit USD]]))</f>
        <v/>
      </c>
      <c r="AA673" s="226"/>
      <c r="AB673" s="255"/>
      <c r="AC673" s="1"/>
      <c r="AD673" s="15"/>
      <c r="AE673" s="15" t="str">
        <f>IF(AND(OR(Table1[[#This Row],[Account]]="15030",Table1[[#This Row],[Account]]="15035",Table1[[#This Row],[Account]]="20150"),Table1[[#This Row],[Vendor ID]]=""),1,"")</f>
        <v/>
      </c>
      <c r="AF673" s="15"/>
      <c r="AG673" s="15"/>
      <c r="AH673" s="15"/>
      <c r="AI673" s="46" t="str">
        <f>IF(Table1[[#This Row],[Posting Date]]&lt;&gt;"","GJ-"&amp;CountryID,"")</f>
        <v/>
      </c>
      <c r="AJ673" s="59" t="str">
        <f>IF(Table1[[#This Row],[Posting Date]]&lt;&gt;"",Table1[[#This Row],[Posting Date]],"")</f>
        <v/>
      </c>
      <c r="AK673" s="46"/>
      <c r="AL673" s="46" t="str">
        <f>IF(Table1[[#This Row],[Description]]&lt;&gt;"",Table1[[#This Row],[Description]],"")</f>
        <v/>
      </c>
      <c r="AM673" s="46" t="str">
        <f>IF(Table1[[#This Row],[Posting Date]]&lt;&gt;"",Table1[[#This Row],[Reference Number]],"")</f>
        <v/>
      </c>
      <c r="AN673" s="46" t="str">
        <f>TRIM(Table1[[#This Row],[Line '#]])</f>
        <v/>
      </c>
      <c r="AO673" s="46" t="str">
        <f>TRIM(Table1[[#This Row],[Account]])</f>
        <v/>
      </c>
      <c r="AP673" s="46" t="str">
        <f>IF(Table1[[#This Row],[Posting Date]]&lt;&gt;"",$D$5,"")</f>
        <v/>
      </c>
      <c r="AQ673" s="46" t="str">
        <f>TRIM(Table1[[#This Row],[Departments-Prgrams]])</f>
        <v/>
      </c>
      <c r="AR673" s="46" t="str">
        <f>TRIM(Table1[[#This Row],[Grant]])</f>
        <v/>
      </c>
      <c r="AS673" s="46" t="str">
        <f>TRIM(Table1[[#This Row],[Staff ID]])</f>
        <v/>
      </c>
      <c r="AT673" s="46" t="str">
        <f>IF(TRIM(Table1[[#This Row],[Budget Code]])=0,"",TRIM(Table1[[#This Row],[Budget Code]]))</f>
        <v/>
      </c>
      <c r="AU673" s="46" t="str">
        <f>IF(Table1[[#This Row],[Line Description]]&lt;&gt;"",Table1[[#This Row],[Line Description]],"")</f>
        <v/>
      </c>
      <c r="AV673" s="46" t="str">
        <f>IF(Table1[[#This Row],[Cur_Amount Debit]]&gt;0,ROUND(Table1[[#This Row],[Cur_Amount Debit]],2),"")</f>
        <v/>
      </c>
      <c r="AW673" s="46" t="str">
        <f>IF(Table1[[#This Row],[Cur_Amount Credit]]&gt;0,ROUND(Table1[[#This Row],[Cur_Amount Credit]],2),"")</f>
        <v/>
      </c>
      <c r="AX673" s="46" t="str">
        <f>LEFT(Table1[[#This Row],[Cur]],3)</f>
        <v/>
      </c>
      <c r="AY673" s="59"/>
      <c r="AZ673" s="46"/>
      <c r="BA673" s="46" t="str">
        <f>IF(Table1[[#This Row],[Cur]]&lt;&gt;"",IF(Table1[[#This Row],[Cur]]="USD","",ExchangeRate),"")</f>
        <v/>
      </c>
      <c r="BB673" s="46" t="str">
        <f>IF(Table1[[#This Row],[Grant]]&lt;&gt;"",VLOOKUP(Table1[[#This Row],[Grant]],Grants!B:D,3),"")</f>
        <v/>
      </c>
      <c r="BC673" s="46" t="str">
        <f>TRIM(Table1[[#This Row],[Vendor ID]])</f>
        <v/>
      </c>
      <c r="BD673">
        <f>IF(Table1[[#This Row],[Reference Number]]=Q672,BD672,BD672+1)</f>
        <v>0</v>
      </c>
    </row>
    <row r="674" spans="1:56" ht="11.25" customHeight="1" x14ac:dyDescent="0.25">
      <c r="A674" s="1"/>
      <c r="B674" s="88" t="str">
        <f>IF(Table1[[#This Row],[Posting Date]]&lt;&gt;"",IF(Table1[[#This Row],[Reference Number]]=Q673,B673+1,1),"")</f>
        <v/>
      </c>
      <c r="C674" s="61"/>
      <c r="D674" s="61"/>
      <c r="E674" s="138"/>
      <c r="F674" s="141" t="str">
        <f>IFERROR(IF(VLOOKUP(Table1[[#This Row],[Budget Code Description]],Dimentions!$X$6:$AC$139,2,FALSE)="","",VLOOKUP(Table1[[#This Row],[Budget Code Description]],Dimentions!$X$6:$AC$139,2,FALSE)),"")</f>
        <v/>
      </c>
      <c r="G674" s="141"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1" t="str">
        <f>IFERROR(VLOOKUP(Table1[[#This Row],[Budget Code Description]],Table6[#All],8,FALSE),"")</f>
        <v/>
      </c>
      <c r="L674" s="63"/>
      <c r="M674" s="65" t="str">
        <f>IFERROR(VLOOKUP(Table1[[#This Row],[Staff ID]],Table2[],2,FALSE),"")</f>
        <v/>
      </c>
      <c r="N674" s="209" t="str">
        <f>IFERROR(IF(VLOOKUP(Table1[[#This Row],[Budget Code Description]],Dimentions!$X$6:$AC$134,4,FALSE)="","",VLOOKUP(Table1[[#This Row],[Budget Code Description]],Dimentions!$X$6:$AC$134,4,FALSE)),"")</f>
        <v/>
      </c>
      <c r="O674" s="65" t="str">
        <f>IFERROR(VLOOKUP(Table1[[#This Row],[Vendor ID]],Table549[],2,FALSE),"")</f>
        <v/>
      </c>
      <c r="P674" s="63"/>
      <c r="Q674" s="141" t="str">
        <f>IF(Table1[[#This Row],[Posting Date]]&lt;&gt;"",$D$9,"")</f>
        <v/>
      </c>
      <c r="R674" s="157" t="str">
        <f>IF(Table1[[#This Row],[Posting Date]]&lt;&gt;"",$D$10,"")</f>
        <v/>
      </c>
      <c r="S674" s="66"/>
      <c r="T674" s="63"/>
      <c r="U674" s="67"/>
      <c r="V674" s="67"/>
      <c r="W674" s="67" t="str">
        <f t="shared" si="14"/>
        <v/>
      </c>
      <c r="X674" s="159" t="str">
        <f>IF(E674="","",(IF(Table1[[#This Row],[Cur]]="USD",Table1[[#This Row],[Cur_Amount Debit]],Table1[[#This Row],[Cur_Amount Debit]]/Table1[[#This Row],[Exchange Rate]])))</f>
        <v/>
      </c>
      <c r="Y674" s="159" t="str">
        <f>IF(E674="","",(IF(Table1[[#This Row],[Cur]]="USD",Table1[[#This Row],[Cur_Amount Credit]],Table1[[#This Row],[Cur_Amount Credit]]/ExchangeRate)))</f>
        <v/>
      </c>
      <c r="Z674" s="201" t="str">
        <f>IF(E674="","",(Table1[[#This Row],[Debit USD]]-Table1[[#This Row],[Credit USD]]))</f>
        <v/>
      </c>
      <c r="AA674" s="226"/>
      <c r="AB674" s="255"/>
      <c r="AC674" s="1"/>
      <c r="AD674" s="15"/>
      <c r="AE674" s="15" t="str">
        <f>IF(AND(OR(Table1[[#This Row],[Account]]="15030",Table1[[#This Row],[Account]]="15035",Table1[[#This Row],[Account]]="20150"),Table1[[#This Row],[Vendor ID]]=""),1,"")</f>
        <v/>
      </c>
      <c r="AF674" s="15"/>
      <c r="AG674" s="15"/>
      <c r="AH674" s="15"/>
      <c r="AI674" s="46" t="str">
        <f>IF(Table1[[#This Row],[Posting Date]]&lt;&gt;"","GJ-"&amp;CountryID,"")</f>
        <v/>
      </c>
      <c r="AJ674" s="59" t="str">
        <f>IF(Table1[[#This Row],[Posting Date]]&lt;&gt;"",Table1[[#This Row],[Posting Date]],"")</f>
        <v/>
      </c>
      <c r="AK674" s="46"/>
      <c r="AL674" s="46" t="str">
        <f>IF(Table1[[#This Row],[Description]]&lt;&gt;"",Table1[[#This Row],[Description]],"")</f>
        <v/>
      </c>
      <c r="AM674" s="46" t="str">
        <f>IF(Table1[[#This Row],[Posting Date]]&lt;&gt;"",Table1[[#This Row],[Reference Number]],"")</f>
        <v/>
      </c>
      <c r="AN674" s="46" t="str">
        <f>TRIM(Table1[[#This Row],[Line '#]])</f>
        <v/>
      </c>
      <c r="AO674" s="46" t="str">
        <f>TRIM(Table1[[#This Row],[Account]])</f>
        <v/>
      </c>
      <c r="AP674" s="46" t="str">
        <f>IF(Table1[[#This Row],[Posting Date]]&lt;&gt;"",$D$5,"")</f>
        <v/>
      </c>
      <c r="AQ674" s="46" t="str">
        <f>TRIM(Table1[[#This Row],[Departments-Prgrams]])</f>
        <v/>
      </c>
      <c r="AR674" s="46" t="str">
        <f>TRIM(Table1[[#This Row],[Grant]])</f>
        <v/>
      </c>
      <c r="AS674" s="46" t="str">
        <f>TRIM(Table1[[#This Row],[Staff ID]])</f>
        <v/>
      </c>
      <c r="AT674" s="46" t="str">
        <f>IF(TRIM(Table1[[#This Row],[Budget Code]])=0,"",TRIM(Table1[[#This Row],[Budget Code]]))</f>
        <v/>
      </c>
      <c r="AU674" s="46" t="str">
        <f>IF(Table1[[#This Row],[Line Description]]&lt;&gt;"",Table1[[#This Row],[Line Description]],"")</f>
        <v/>
      </c>
      <c r="AV674" s="46" t="str">
        <f>IF(Table1[[#This Row],[Cur_Amount Debit]]&gt;0,ROUND(Table1[[#This Row],[Cur_Amount Debit]],2),"")</f>
        <v/>
      </c>
      <c r="AW674" s="46" t="str">
        <f>IF(Table1[[#This Row],[Cur_Amount Credit]]&gt;0,ROUND(Table1[[#This Row],[Cur_Amount Credit]],2),"")</f>
        <v/>
      </c>
      <c r="AX674" s="46" t="str">
        <f>LEFT(Table1[[#This Row],[Cur]],3)</f>
        <v/>
      </c>
      <c r="AY674" s="59"/>
      <c r="AZ674" s="46"/>
      <c r="BA674" s="46" t="str">
        <f>IF(Table1[[#This Row],[Cur]]&lt;&gt;"",IF(Table1[[#This Row],[Cur]]="USD","",ExchangeRate),"")</f>
        <v/>
      </c>
      <c r="BB674" s="46" t="str">
        <f>IF(Table1[[#This Row],[Grant]]&lt;&gt;"",VLOOKUP(Table1[[#This Row],[Grant]],Grants!B:D,3),"")</f>
        <v/>
      </c>
      <c r="BC674" s="46" t="str">
        <f>TRIM(Table1[[#This Row],[Vendor ID]])</f>
        <v/>
      </c>
      <c r="BD674">
        <f>IF(Table1[[#This Row],[Reference Number]]=Q673,BD673,BD673+1)</f>
        <v>0</v>
      </c>
    </row>
    <row r="675" spans="1:56" ht="11.25" customHeight="1" x14ac:dyDescent="0.25">
      <c r="A675" s="1"/>
      <c r="B675" s="88" t="str">
        <f>IF(Table1[[#This Row],[Posting Date]]&lt;&gt;"",IF(Table1[[#This Row],[Reference Number]]=Q674,B674+1,1),"")</f>
        <v/>
      </c>
      <c r="C675" s="61"/>
      <c r="D675" s="61"/>
      <c r="E675" s="138"/>
      <c r="F675" s="141" t="str">
        <f>IFERROR(IF(VLOOKUP(Table1[[#This Row],[Budget Code Description]],Dimentions!$X$6:$AC$139,2,FALSE)="","",VLOOKUP(Table1[[#This Row],[Budget Code Description]],Dimentions!$X$6:$AC$139,2,FALSE)),"")</f>
        <v/>
      </c>
      <c r="G675" s="141"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1" t="str">
        <f>IFERROR(VLOOKUP(Table1[[#This Row],[Budget Code Description]],Table6[#All],8,FALSE),"")</f>
        <v/>
      </c>
      <c r="L675" s="63"/>
      <c r="M675" s="65" t="str">
        <f>IFERROR(VLOOKUP(Table1[[#This Row],[Staff ID]],Table2[],2,FALSE),"")</f>
        <v/>
      </c>
      <c r="N675" s="209" t="str">
        <f>IFERROR(IF(VLOOKUP(Table1[[#This Row],[Budget Code Description]],Dimentions!$X$6:$AC$134,4,FALSE)="","",VLOOKUP(Table1[[#This Row],[Budget Code Description]],Dimentions!$X$6:$AC$134,4,FALSE)),"")</f>
        <v/>
      </c>
      <c r="O675" s="65" t="str">
        <f>IFERROR(VLOOKUP(Table1[[#This Row],[Vendor ID]],Table549[],2,FALSE),"")</f>
        <v/>
      </c>
      <c r="P675" s="63"/>
      <c r="Q675" s="141" t="str">
        <f>IF(Table1[[#This Row],[Posting Date]]&lt;&gt;"",$D$9,"")</f>
        <v/>
      </c>
      <c r="R675" s="157" t="str">
        <f>IF(Table1[[#This Row],[Posting Date]]&lt;&gt;"",$D$10,"")</f>
        <v/>
      </c>
      <c r="S675" s="66"/>
      <c r="T675" s="63"/>
      <c r="U675" s="67"/>
      <c r="V675" s="67"/>
      <c r="W675" s="67" t="str">
        <f t="shared" si="14"/>
        <v/>
      </c>
      <c r="X675" s="159" t="str">
        <f>IF(E675="","",(IF(Table1[[#This Row],[Cur]]="USD",Table1[[#This Row],[Cur_Amount Debit]],Table1[[#This Row],[Cur_Amount Debit]]/Table1[[#This Row],[Exchange Rate]])))</f>
        <v/>
      </c>
      <c r="Y675" s="159" t="str">
        <f>IF(E675="","",(IF(Table1[[#This Row],[Cur]]="USD",Table1[[#This Row],[Cur_Amount Credit]],Table1[[#This Row],[Cur_Amount Credit]]/ExchangeRate)))</f>
        <v/>
      </c>
      <c r="Z675" s="201" t="str">
        <f>IF(E675="","",(Table1[[#This Row],[Debit USD]]-Table1[[#This Row],[Credit USD]]))</f>
        <v/>
      </c>
      <c r="AA675" s="226"/>
      <c r="AB675" s="255"/>
      <c r="AC675" s="1"/>
      <c r="AD675" s="15"/>
      <c r="AE675" s="15" t="str">
        <f>IF(AND(OR(Table1[[#This Row],[Account]]="15030",Table1[[#This Row],[Account]]="15035",Table1[[#This Row],[Account]]="20150"),Table1[[#This Row],[Vendor ID]]=""),1,"")</f>
        <v/>
      </c>
      <c r="AF675" s="15"/>
      <c r="AG675" s="15"/>
      <c r="AH675" s="15"/>
      <c r="AI675" s="46" t="str">
        <f>IF(Table1[[#This Row],[Posting Date]]&lt;&gt;"","GJ-"&amp;CountryID,"")</f>
        <v/>
      </c>
      <c r="AJ675" s="59" t="str">
        <f>IF(Table1[[#This Row],[Posting Date]]&lt;&gt;"",Table1[[#This Row],[Posting Date]],"")</f>
        <v/>
      </c>
      <c r="AK675" s="46"/>
      <c r="AL675" s="46" t="str">
        <f>IF(Table1[[#This Row],[Description]]&lt;&gt;"",Table1[[#This Row],[Description]],"")</f>
        <v/>
      </c>
      <c r="AM675" s="46" t="str">
        <f>IF(Table1[[#This Row],[Posting Date]]&lt;&gt;"",Table1[[#This Row],[Reference Number]],"")</f>
        <v/>
      </c>
      <c r="AN675" s="46" t="str">
        <f>TRIM(Table1[[#This Row],[Line '#]])</f>
        <v/>
      </c>
      <c r="AO675" s="46" t="str">
        <f>TRIM(Table1[[#This Row],[Account]])</f>
        <v/>
      </c>
      <c r="AP675" s="46" t="str">
        <f>IF(Table1[[#This Row],[Posting Date]]&lt;&gt;"",$D$5,"")</f>
        <v/>
      </c>
      <c r="AQ675" s="46" t="str">
        <f>TRIM(Table1[[#This Row],[Departments-Prgrams]])</f>
        <v/>
      </c>
      <c r="AR675" s="46" t="str">
        <f>TRIM(Table1[[#This Row],[Grant]])</f>
        <v/>
      </c>
      <c r="AS675" s="46" t="str">
        <f>TRIM(Table1[[#This Row],[Staff ID]])</f>
        <v/>
      </c>
      <c r="AT675" s="46" t="str">
        <f>IF(TRIM(Table1[[#This Row],[Budget Code]])=0,"",TRIM(Table1[[#This Row],[Budget Code]]))</f>
        <v/>
      </c>
      <c r="AU675" s="46" t="str">
        <f>IF(Table1[[#This Row],[Line Description]]&lt;&gt;"",Table1[[#This Row],[Line Description]],"")</f>
        <v/>
      </c>
      <c r="AV675" s="46" t="str">
        <f>IF(Table1[[#This Row],[Cur_Amount Debit]]&gt;0,ROUND(Table1[[#This Row],[Cur_Amount Debit]],2),"")</f>
        <v/>
      </c>
      <c r="AW675" s="46" t="str">
        <f>IF(Table1[[#This Row],[Cur_Amount Credit]]&gt;0,ROUND(Table1[[#This Row],[Cur_Amount Credit]],2),"")</f>
        <v/>
      </c>
      <c r="AX675" s="46" t="str">
        <f>LEFT(Table1[[#This Row],[Cur]],3)</f>
        <v/>
      </c>
      <c r="AY675" s="59"/>
      <c r="AZ675" s="46"/>
      <c r="BA675" s="46" t="str">
        <f>IF(Table1[[#This Row],[Cur]]&lt;&gt;"",IF(Table1[[#This Row],[Cur]]="USD","",ExchangeRate),"")</f>
        <v/>
      </c>
      <c r="BB675" s="46" t="str">
        <f>IF(Table1[[#This Row],[Grant]]&lt;&gt;"",VLOOKUP(Table1[[#This Row],[Grant]],Grants!B:D,3),"")</f>
        <v/>
      </c>
      <c r="BC675" s="46" t="str">
        <f>TRIM(Table1[[#This Row],[Vendor ID]])</f>
        <v/>
      </c>
      <c r="BD675">
        <f>IF(Table1[[#This Row],[Reference Number]]=Q674,BD674,BD674+1)</f>
        <v>0</v>
      </c>
    </row>
    <row r="676" spans="1:56" ht="11.25" customHeight="1" x14ac:dyDescent="0.25">
      <c r="A676" s="1"/>
      <c r="B676" s="88" t="str">
        <f>IF(Table1[[#This Row],[Posting Date]]&lt;&gt;"",IF(Table1[[#This Row],[Reference Number]]=Q675,B675+1,1),"")</f>
        <v/>
      </c>
      <c r="C676" s="61"/>
      <c r="D676" s="61"/>
      <c r="E676" s="138"/>
      <c r="F676" s="141" t="str">
        <f>IFERROR(IF(VLOOKUP(Table1[[#This Row],[Budget Code Description]],Dimentions!$X$6:$AC$139,2,FALSE)="","",VLOOKUP(Table1[[#This Row],[Budget Code Description]],Dimentions!$X$6:$AC$139,2,FALSE)),"")</f>
        <v/>
      </c>
      <c r="G676" s="141"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1" t="str">
        <f>IFERROR(VLOOKUP(Table1[[#This Row],[Budget Code Description]],Table6[#All],8,FALSE),"")</f>
        <v/>
      </c>
      <c r="L676" s="63"/>
      <c r="M676" s="65" t="str">
        <f>IFERROR(VLOOKUP(Table1[[#This Row],[Staff ID]],Table2[],2,FALSE),"")</f>
        <v/>
      </c>
      <c r="N676" s="209" t="str">
        <f>IFERROR(IF(VLOOKUP(Table1[[#This Row],[Budget Code Description]],Dimentions!$X$6:$AC$134,4,FALSE)="","",VLOOKUP(Table1[[#This Row],[Budget Code Description]],Dimentions!$X$6:$AC$134,4,FALSE)),"")</f>
        <v/>
      </c>
      <c r="O676" s="65" t="str">
        <f>IFERROR(VLOOKUP(Table1[[#This Row],[Vendor ID]],Table549[],2,FALSE),"")</f>
        <v/>
      </c>
      <c r="P676" s="63"/>
      <c r="Q676" s="141" t="str">
        <f>IF(Table1[[#This Row],[Posting Date]]&lt;&gt;"",$D$9,"")</f>
        <v/>
      </c>
      <c r="R676" s="157" t="str">
        <f>IF(Table1[[#This Row],[Posting Date]]&lt;&gt;"",$D$10,"")</f>
        <v/>
      </c>
      <c r="S676" s="66"/>
      <c r="T676" s="63"/>
      <c r="U676" s="67"/>
      <c r="V676" s="67"/>
      <c r="W676" s="67" t="str">
        <f t="shared" si="14"/>
        <v/>
      </c>
      <c r="X676" s="159" t="str">
        <f>IF(E676="","",(IF(Table1[[#This Row],[Cur]]="USD",Table1[[#This Row],[Cur_Amount Debit]],Table1[[#This Row],[Cur_Amount Debit]]/Table1[[#This Row],[Exchange Rate]])))</f>
        <v/>
      </c>
      <c r="Y676" s="159" t="str">
        <f>IF(E676="","",(IF(Table1[[#This Row],[Cur]]="USD",Table1[[#This Row],[Cur_Amount Credit]],Table1[[#This Row],[Cur_Amount Credit]]/ExchangeRate)))</f>
        <v/>
      </c>
      <c r="Z676" s="201" t="str">
        <f>IF(E676="","",(Table1[[#This Row],[Debit USD]]-Table1[[#This Row],[Credit USD]]))</f>
        <v/>
      </c>
      <c r="AA676" s="226"/>
      <c r="AB676" s="255"/>
      <c r="AC676" s="1"/>
      <c r="AD676" s="15"/>
      <c r="AE676" s="15" t="str">
        <f>IF(AND(OR(Table1[[#This Row],[Account]]="15030",Table1[[#This Row],[Account]]="15035",Table1[[#This Row],[Account]]="20150"),Table1[[#This Row],[Vendor ID]]=""),1,"")</f>
        <v/>
      </c>
      <c r="AF676" s="15"/>
      <c r="AG676" s="15"/>
      <c r="AH676" s="15"/>
      <c r="AI676" s="46" t="str">
        <f>IF(Table1[[#This Row],[Posting Date]]&lt;&gt;"","GJ-"&amp;CountryID,"")</f>
        <v/>
      </c>
      <c r="AJ676" s="59" t="str">
        <f>IF(Table1[[#This Row],[Posting Date]]&lt;&gt;"",Table1[[#This Row],[Posting Date]],"")</f>
        <v/>
      </c>
      <c r="AK676" s="46"/>
      <c r="AL676" s="46" t="str">
        <f>IF(Table1[[#This Row],[Description]]&lt;&gt;"",Table1[[#This Row],[Description]],"")</f>
        <v/>
      </c>
      <c r="AM676" s="46" t="str">
        <f>IF(Table1[[#This Row],[Posting Date]]&lt;&gt;"",Table1[[#This Row],[Reference Number]],"")</f>
        <v/>
      </c>
      <c r="AN676" s="46" t="str">
        <f>TRIM(Table1[[#This Row],[Line '#]])</f>
        <v/>
      </c>
      <c r="AO676" s="46" t="str">
        <f>TRIM(Table1[[#This Row],[Account]])</f>
        <v/>
      </c>
      <c r="AP676" s="46" t="str">
        <f>IF(Table1[[#This Row],[Posting Date]]&lt;&gt;"",$D$5,"")</f>
        <v/>
      </c>
      <c r="AQ676" s="46" t="str">
        <f>TRIM(Table1[[#This Row],[Departments-Prgrams]])</f>
        <v/>
      </c>
      <c r="AR676" s="46" t="str">
        <f>TRIM(Table1[[#This Row],[Grant]])</f>
        <v/>
      </c>
      <c r="AS676" s="46" t="str">
        <f>TRIM(Table1[[#This Row],[Staff ID]])</f>
        <v/>
      </c>
      <c r="AT676" s="46" t="str">
        <f>IF(TRIM(Table1[[#This Row],[Budget Code]])=0,"",TRIM(Table1[[#This Row],[Budget Code]]))</f>
        <v/>
      </c>
      <c r="AU676" s="46" t="str">
        <f>IF(Table1[[#This Row],[Line Description]]&lt;&gt;"",Table1[[#This Row],[Line Description]],"")</f>
        <v/>
      </c>
      <c r="AV676" s="46" t="str">
        <f>IF(Table1[[#This Row],[Cur_Amount Debit]]&gt;0,ROUND(Table1[[#This Row],[Cur_Amount Debit]],2),"")</f>
        <v/>
      </c>
      <c r="AW676" s="46" t="str">
        <f>IF(Table1[[#This Row],[Cur_Amount Credit]]&gt;0,ROUND(Table1[[#This Row],[Cur_Amount Credit]],2),"")</f>
        <v/>
      </c>
      <c r="AX676" s="46" t="str">
        <f>LEFT(Table1[[#This Row],[Cur]],3)</f>
        <v/>
      </c>
      <c r="AY676" s="59"/>
      <c r="AZ676" s="46"/>
      <c r="BA676" s="46" t="str">
        <f>IF(Table1[[#This Row],[Cur]]&lt;&gt;"",IF(Table1[[#This Row],[Cur]]="USD","",ExchangeRate),"")</f>
        <v/>
      </c>
      <c r="BB676" s="46" t="str">
        <f>IF(Table1[[#This Row],[Grant]]&lt;&gt;"",VLOOKUP(Table1[[#This Row],[Grant]],Grants!B:D,3),"")</f>
        <v/>
      </c>
      <c r="BC676" s="46" t="str">
        <f>TRIM(Table1[[#This Row],[Vendor ID]])</f>
        <v/>
      </c>
      <c r="BD676">
        <f>IF(Table1[[#This Row],[Reference Number]]=Q675,BD675,BD675+1)</f>
        <v>0</v>
      </c>
    </row>
    <row r="677" spans="1:56" ht="11.25" customHeight="1" x14ac:dyDescent="0.25">
      <c r="A677" s="1"/>
      <c r="B677" s="88" t="str">
        <f>IF(Table1[[#This Row],[Posting Date]]&lt;&gt;"",IF(Table1[[#This Row],[Reference Number]]=Q676,B676+1,1),"")</f>
        <v/>
      </c>
      <c r="C677" s="61"/>
      <c r="D677" s="61"/>
      <c r="E677" s="138"/>
      <c r="F677" s="141" t="str">
        <f>IFERROR(IF(VLOOKUP(Table1[[#This Row],[Budget Code Description]],Dimentions!$X$6:$AC$139,2,FALSE)="","",VLOOKUP(Table1[[#This Row],[Budget Code Description]],Dimentions!$X$6:$AC$139,2,FALSE)),"")</f>
        <v/>
      </c>
      <c r="G677" s="141"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1" t="str">
        <f>IFERROR(VLOOKUP(Table1[[#This Row],[Budget Code Description]],Table6[#All],8,FALSE),"")</f>
        <v/>
      </c>
      <c r="L677" s="63"/>
      <c r="M677" s="65" t="str">
        <f>IFERROR(VLOOKUP(Table1[[#This Row],[Staff ID]],Table2[],2,FALSE),"")</f>
        <v/>
      </c>
      <c r="N677" s="209" t="str">
        <f>IFERROR(IF(VLOOKUP(Table1[[#This Row],[Budget Code Description]],Dimentions!$X$6:$AC$134,4,FALSE)="","",VLOOKUP(Table1[[#This Row],[Budget Code Description]],Dimentions!$X$6:$AC$134,4,FALSE)),"")</f>
        <v/>
      </c>
      <c r="O677" s="65" t="str">
        <f>IFERROR(VLOOKUP(Table1[[#This Row],[Vendor ID]],Table549[],2,FALSE),"")</f>
        <v/>
      </c>
      <c r="P677" s="63"/>
      <c r="Q677" s="141" t="str">
        <f>IF(Table1[[#This Row],[Posting Date]]&lt;&gt;"",$D$9,"")</f>
        <v/>
      </c>
      <c r="R677" s="157" t="str">
        <f>IF(Table1[[#This Row],[Posting Date]]&lt;&gt;"",$D$10,"")</f>
        <v/>
      </c>
      <c r="S677" s="66"/>
      <c r="T677" s="63"/>
      <c r="U677" s="67"/>
      <c r="V677" s="67"/>
      <c r="W677" s="67" t="str">
        <f t="shared" si="14"/>
        <v/>
      </c>
      <c r="X677" s="159" t="str">
        <f>IF(E677="","",(IF(Table1[[#This Row],[Cur]]="USD",Table1[[#This Row],[Cur_Amount Debit]],Table1[[#This Row],[Cur_Amount Debit]]/Table1[[#This Row],[Exchange Rate]])))</f>
        <v/>
      </c>
      <c r="Y677" s="159" t="str">
        <f>IF(E677="","",(IF(Table1[[#This Row],[Cur]]="USD",Table1[[#This Row],[Cur_Amount Credit]],Table1[[#This Row],[Cur_Amount Credit]]/ExchangeRate)))</f>
        <v/>
      </c>
      <c r="Z677" s="201" t="str">
        <f>IF(E677="","",(Table1[[#This Row],[Debit USD]]-Table1[[#This Row],[Credit USD]]))</f>
        <v/>
      </c>
      <c r="AA677" s="226"/>
      <c r="AB677" s="255"/>
      <c r="AC677" s="1"/>
      <c r="AD677" s="15"/>
      <c r="AE677" s="15" t="str">
        <f>IF(AND(OR(Table1[[#This Row],[Account]]="15030",Table1[[#This Row],[Account]]="15035",Table1[[#This Row],[Account]]="20150"),Table1[[#This Row],[Vendor ID]]=""),1,"")</f>
        <v/>
      </c>
      <c r="AF677" s="15"/>
      <c r="AG677" s="15"/>
      <c r="AH677" s="15"/>
      <c r="AI677" s="46" t="str">
        <f>IF(Table1[[#This Row],[Posting Date]]&lt;&gt;"","GJ-"&amp;CountryID,"")</f>
        <v/>
      </c>
      <c r="AJ677" s="59" t="str">
        <f>IF(Table1[[#This Row],[Posting Date]]&lt;&gt;"",Table1[[#This Row],[Posting Date]],"")</f>
        <v/>
      </c>
      <c r="AK677" s="46"/>
      <c r="AL677" s="46" t="str">
        <f>IF(Table1[[#This Row],[Description]]&lt;&gt;"",Table1[[#This Row],[Description]],"")</f>
        <v/>
      </c>
      <c r="AM677" s="46" t="str">
        <f>IF(Table1[[#This Row],[Posting Date]]&lt;&gt;"",Table1[[#This Row],[Reference Number]],"")</f>
        <v/>
      </c>
      <c r="AN677" s="46" t="str">
        <f>TRIM(Table1[[#This Row],[Line '#]])</f>
        <v/>
      </c>
      <c r="AO677" s="46" t="str">
        <f>TRIM(Table1[[#This Row],[Account]])</f>
        <v/>
      </c>
      <c r="AP677" s="46" t="str">
        <f>IF(Table1[[#This Row],[Posting Date]]&lt;&gt;"",$D$5,"")</f>
        <v/>
      </c>
      <c r="AQ677" s="46" t="str">
        <f>TRIM(Table1[[#This Row],[Departments-Prgrams]])</f>
        <v/>
      </c>
      <c r="AR677" s="46" t="str">
        <f>TRIM(Table1[[#This Row],[Grant]])</f>
        <v/>
      </c>
      <c r="AS677" s="46" t="str">
        <f>TRIM(Table1[[#This Row],[Staff ID]])</f>
        <v/>
      </c>
      <c r="AT677" s="46" t="str">
        <f>IF(TRIM(Table1[[#This Row],[Budget Code]])=0,"",TRIM(Table1[[#This Row],[Budget Code]]))</f>
        <v/>
      </c>
      <c r="AU677" s="46" t="str">
        <f>IF(Table1[[#This Row],[Line Description]]&lt;&gt;"",Table1[[#This Row],[Line Description]],"")</f>
        <v/>
      </c>
      <c r="AV677" s="46" t="str">
        <f>IF(Table1[[#This Row],[Cur_Amount Debit]]&gt;0,ROUND(Table1[[#This Row],[Cur_Amount Debit]],2),"")</f>
        <v/>
      </c>
      <c r="AW677" s="46" t="str">
        <f>IF(Table1[[#This Row],[Cur_Amount Credit]]&gt;0,ROUND(Table1[[#This Row],[Cur_Amount Credit]],2),"")</f>
        <v/>
      </c>
      <c r="AX677" s="46" t="str">
        <f>LEFT(Table1[[#This Row],[Cur]],3)</f>
        <v/>
      </c>
      <c r="AY677" s="59"/>
      <c r="AZ677" s="46"/>
      <c r="BA677" s="46" t="str">
        <f>IF(Table1[[#This Row],[Cur]]&lt;&gt;"",IF(Table1[[#This Row],[Cur]]="USD","",ExchangeRate),"")</f>
        <v/>
      </c>
      <c r="BB677" s="46" t="str">
        <f>IF(Table1[[#This Row],[Grant]]&lt;&gt;"",VLOOKUP(Table1[[#This Row],[Grant]],Grants!B:D,3),"")</f>
        <v/>
      </c>
      <c r="BC677" s="46" t="str">
        <f>TRIM(Table1[[#This Row],[Vendor ID]])</f>
        <v/>
      </c>
      <c r="BD677">
        <f>IF(Table1[[#This Row],[Reference Number]]=Q676,BD676,BD676+1)</f>
        <v>0</v>
      </c>
    </row>
    <row r="678" spans="1:56" ht="11.25" customHeight="1" x14ac:dyDescent="0.25">
      <c r="A678" s="1"/>
      <c r="B678" s="88" t="str">
        <f>IF(Table1[[#This Row],[Posting Date]]&lt;&gt;"",IF(Table1[[#This Row],[Reference Number]]=Q677,B677+1,1),"")</f>
        <v/>
      </c>
      <c r="C678" s="61"/>
      <c r="D678" s="61"/>
      <c r="E678" s="138"/>
      <c r="F678" s="141" t="str">
        <f>IFERROR(IF(VLOOKUP(Table1[[#This Row],[Budget Code Description]],Dimentions!$X$6:$AC$139,2,FALSE)="","",VLOOKUP(Table1[[#This Row],[Budget Code Description]],Dimentions!$X$6:$AC$139,2,FALSE)),"")</f>
        <v/>
      </c>
      <c r="G678" s="141"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1" t="str">
        <f>IFERROR(VLOOKUP(Table1[[#This Row],[Budget Code Description]],Table6[#All],8,FALSE),"")</f>
        <v/>
      </c>
      <c r="L678" s="63"/>
      <c r="M678" s="65" t="str">
        <f>IFERROR(VLOOKUP(Table1[[#This Row],[Staff ID]],Table2[],2,FALSE),"")</f>
        <v/>
      </c>
      <c r="N678" s="209" t="str">
        <f>IFERROR(IF(VLOOKUP(Table1[[#This Row],[Budget Code Description]],Dimentions!$X$6:$AC$134,4,FALSE)="","",VLOOKUP(Table1[[#This Row],[Budget Code Description]],Dimentions!$X$6:$AC$134,4,FALSE)),"")</f>
        <v/>
      </c>
      <c r="O678" s="65" t="str">
        <f>IFERROR(VLOOKUP(Table1[[#This Row],[Vendor ID]],Table549[],2,FALSE),"")</f>
        <v/>
      </c>
      <c r="P678" s="63"/>
      <c r="Q678" s="141" t="str">
        <f>IF(Table1[[#This Row],[Posting Date]]&lt;&gt;"",$D$9,"")</f>
        <v/>
      </c>
      <c r="R678" s="157" t="str">
        <f>IF(Table1[[#This Row],[Posting Date]]&lt;&gt;"",$D$10,"")</f>
        <v/>
      </c>
      <c r="S678" s="66"/>
      <c r="T678" s="63"/>
      <c r="U678" s="67"/>
      <c r="V678" s="67"/>
      <c r="W678" s="67" t="str">
        <f t="shared" si="14"/>
        <v/>
      </c>
      <c r="X678" s="159" t="str">
        <f>IF(E678="","",(IF(Table1[[#This Row],[Cur]]="USD",Table1[[#This Row],[Cur_Amount Debit]],Table1[[#This Row],[Cur_Amount Debit]]/Table1[[#This Row],[Exchange Rate]])))</f>
        <v/>
      </c>
      <c r="Y678" s="159" t="str">
        <f>IF(E678="","",(IF(Table1[[#This Row],[Cur]]="USD",Table1[[#This Row],[Cur_Amount Credit]],Table1[[#This Row],[Cur_Amount Credit]]/ExchangeRate)))</f>
        <v/>
      </c>
      <c r="Z678" s="201" t="str">
        <f>IF(E678="","",(Table1[[#This Row],[Debit USD]]-Table1[[#This Row],[Credit USD]]))</f>
        <v/>
      </c>
      <c r="AA678" s="226"/>
      <c r="AB678" s="255"/>
      <c r="AC678" s="1"/>
      <c r="AD678" s="15"/>
      <c r="AE678" s="15" t="str">
        <f>IF(AND(OR(Table1[[#This Row],[Account]]="15030",Table1[[#This Row],[Account]]="15035",Table1[[#This Row],[Account]]="20150"),Table1[[#This Row],[Vendor ID]]=""),1,"")</f>
        <v/>
      </c>
      <c r="AF678" s="15"/>
      <c r="AG678" s="15"/>
      <c r="AH678" s="15"/>
      <c r="AI678" s="46" t="str">
        <f>IF(Table1[[#This Row],[Posting Date]]&lt;&gt;"","GJ-"&amp;CountryID,"")</f>
        <v/>
      </c>
      <c r="AJ678" s="59" t="str">
        <f>IF(Table1[[#This Row],[Posting Date]]&lt;&gt;"",Table1[[#This Row],[Posting Date]],"")</f>
        <v/>
      </c>
      <c r="AK678" s="46"/>
      <c r="AL678" s="46" t="str">
        <f>IF(Table1[[#This Row],[Description]]&lt;&gt;"",Table1[[#This Row],[Description]],"")</f>
        <v/>
      </c>
      <c r="AM678" s="46" t="str">
        <f>IF(Table1[[#This Row],[Posting Date]]&lt;&gt;"",Table1[[#This Row],[Reference Number]],"")</f>
        <v/>
      </c>
      <c r="AN678" s="46" t="str">
        <f>TRIM(Table1[[#This Row],[Line '#]])</f>
        <v/>
      </c>
      <c r="AO678" s="46" t="str">
        <f>TRIM(Table1[[#This Row],[Account]])</f>
        <v/>
      </c>
      <c r="AP678" s="46" t="str">
        <f>IF(Table1[[#This Row],[Posting Date]]&lt;&gt;"",$D$5,"")</f>
        <v/>
      </c>
      <c r="AQ678" s="46" t="str">
        <f>TRIM(Table1[[#This Row],[Departments-Prgrams]])</f>
        <v/>
      </c>
      <c r="AR678" s="46" t="str">
        <f>TRIM(Table1[[#This Row],[Grant]])</f>
        <v/>
      </c>
      <c r="AS678" s="46" t="str">
        <f>TRIM(Table1[[#This Row],[Staff ID]])</f>
        <v/>
      </c>
      <c r="AT678" s="46" t="str">
        <f>IF(TRIM(Table1[[#This Row],[Budget Code]])=0,"",TRIM(Table1[[#This Row],[Budget Code]]))</f>
        <v/>
      </c>
      <c r="AU678" s="46" t="str">
        <f>IF(Table1[[#This Row],[Line Description]]&lt;&gt;"",Table1[[#This Row],[Line Description]],"")</f>
        <v/>
      </c>
      <c r="AV678" s="46" t="str">
        <f>IF(Table1[[#This Row],[Cur_Amount Debit]]&gt;0,ROUND(Table1[[#This Row],[Cur_Amount Debit]],2),"")</f>
        <v/>
      </c>
      <c r="AW678" s="46" t="str">
        <f>IF(Table1[[#This Row],[Cur_Amount Credit]]&gt;0,ROUND(Table1[[#This Row],[Cur_Amount Credit]],2),"")</f>
        <v/>
      </c>
      <c r="AX678" s="46" t="str">
        <f>LEFT(Table1[[#This Row],[Cur]],3)</f>
        <v/>
      </c>
      <c r="AY678" s="59"/>
      <c r="AZ678" s="46"/>
      <c r="BA678" s="46" t="str">
        <f>IF(Table1[[#This Row],[Cur]]&lt;&gt;"",IF(Table1[[#This Row],[Cur]]="USD","",ExchangeRate),"")</f>
        <v/>
      </c>
      <c r="BB678" s="46" t="str">
        <f>IF(Table1[[#This Row],[Grant]]&lt;&gt;"",VLOOKUP(Table1[[#This Row],[Grant]],Grants!B:D,3),"")</f>
        <v/>
      </c>
      <c r="BC678" s="46" t="str">
        <f>TRIM(Table1[[#This Row],[Vendor ID]])</f>
        <v/>
      </c>
      <c r="BD678">
        <f>IF(Table1[[#This Row],[Reference Number]]=Q677,BD677,BD677+1)</f>
        <v>0</v>
      </c>
    </row>
    <row r="679" spans="1:56" ht="11.25" customHeight="1" x14ac:dyDescent="0.25">
      <c r="A679" s="1"/>
      <c r="B679" s="88" t="str">
        <f>IF(Table1[[#This Row],[Posting Date]]&lt;&gt;"",IF(Table1[[#This Row],[Reference Number]]=Q678,B678+1,1),"")</f>
        <v/>
      </c>
      <c r="C679" s="61"/>
      <c r="D679" s="61"/>
      <c r="E679" s="138"/>
      <c r="F679" s="141" t="str">
        <f>IFERROR(IF(VLOOKUP(Table1[[#This Row],[Budget Code Description]],Dimentions!$X$6:$AC$139,2,FALSE)="","",VLOOKUP(Table1[[#This Row],[Budget Code Description]],Dimentions!$X$6:$AC$139,2,FALSE)),"")</f>
        <v/>
      </c>
      <c r="G679" s="141"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1" t="str">
        <f>IFERROR(VLOOKUP(Table1[[#This Row],[Budget Code Description]],Table6[#All],8,FALSE),"")</f>
        <v/>
      </c>
      <c r="L679" s="63"/>
      <c r="M679" s="65" t="str">
        <f>IFERROR(VLOOKUP(Table1[[#This Row],[Staff ID]],Table2[],2,FALSE),"")</f>
        <v/>
      </c>
      <c r="N679" s="209" t="str">
        <f>IFERROR(IF(VLOOKUP(Table1[[#This Row],[Budget Code Description]],Dimentions!$X$6:$AC$134,4,FALSE)="","",VLOOKUP(Table1[[#This Row],[Budget Code Description]],Dimentions!$X$6:$AC$134,4,FALSE)),"")</f>
        <v/>
      </c>
      <c r="O679" s="65" t="str">
        <f>IFERROR(VLOOKUP(Table1[[#This Row],[Vendor ID]],Table549[],2,FALSE),"")</f>
        <v/>
      </c>
      <c r="P679" s="63"/>
      <c r="Q679" s="141" t="str">
        <f>IF(Table1[[#This Row],[Posting Date]]&lt;&gt;"",$D$9,"")</f>
        <v/>
      </c>
      <c r="R679" s="157" t="str">
        <f>IF(Table1[[#This Row],[Posting Date]]&lt;&gt;"",$D$10,"")</f>
        <v/>
      </c>
      <c r="S679" s="66"/>
      <c r="T679" s="63"/>
      <c r="U679" s="67"/>
      <c r="V679" s="67"/>
      <c r="W679" s="67" t="str">
        <f t="shared" si="14"/>
        <v/>
      </c>
      <c r="X679" s="159" t="str">
        <f>IF(E679="","",(IF(Table1[[#This Row],[Cur]]="USD",Table1[[#This Row],[Cur_Amount Debit]],Table1[[#This Row],[Cur_Amount Debit]]/Table1[[#This Row],[Exchange Rate]])))</f>
        <v/>
      </c>
      <c r="Y679" s="159" t="str">
        <f>IF(E679="","",(IF(Table1[[#This Row],[Cur]]="USD",Table1[[#This Row],[Cur_Amount Credit]],Table1[[#This Row],[Cur_Amount Credit]]/ExchangeRate)))</f>
        <v/>
      </c>
      <c r="Z679" s="201" t="str">
        <f>IF(E679="","",(Table1[[#This Row],[Debit USD]]-Table1[[#This Row],[Credit USD]]))</f>
        <v/>
      </c>
      <c r="AA679" s="226"/>
      <c r="AB679" s="255"/>
      <c r="AC679" s="1"/>
      <c r="AD679" s="15"/>
      <c r="AE679" s="15" t="str">
        <f>IF(AND(OR(Table1[[#This Row],[Account]]="15030",Table1[[#This Row],[Account]]="15035",Table1[[#This Row],[Account]]="20150"),Table1[[#This Row],[Vendor ID]]=""),1,"")</f>
        <v/>
      </c>
      <c r="AF679" s="15"/>
      <c r="AG679" s="15"/>
      <c r="AH679" s="15"/>
      <c r="AI679" s="46" t="str">
        <f>IF(Table1[[#This Row],[Posting Date]]&lt;&gt;"","GJ-"&amp;CountryID,"")</f>
        <v/>
      </c>
      <c r="AJ679" s="59" t="str">
        <f>IF(Table1[[#This Row],[Posting Date]]&lt;&gt;"",Table1[[#This Row],[Posting Date]],"")</f>
        <v/>
      </c>
      <c r="AK679" s="46"/>
      <c r="AL679" s="46" t="str">
        <f>IF(Table1[[#This Row],[Description]]&lt;&gt;"",Table1[[#This Row],[Description]],"")</f>
        <v/>
      </c>
      <c r="AM679" s="46" t="str">
        <f>IF(Table1[[#This Row],[Posting Date]]&lt;&gt;"",Table1[[#This Row],[Reference Number]],"")</f>
        <v/>
      </c>
      <c r="AN679" s="46" t="str">
        <f>TRIM(Table1[[#This Row],[Line '#]])</f>
        <v/>
      </c>
      <c r="AO679" s="46" t="str">
        <f>TRIM(Table1[[#This Row],[Account]])</f>
        <v/>
      </c>
      <c r="AP679" s="46" t="str">
        <f>IF(Table1[[#This Row],[Posting Date]]&lt;&gt;"",$D$5,"")</f>
        <v/>
      </c>
      <c r="AQ679" s="46" t="str">
        <f>TRIM(Table1[[#This Row],[Departments-Prgrams]])</f>
        <v/>
      </c>
      <c r="AR679" s="46" t="str">
        <f>TRIM(Table1[[#This Row],[Grant]])</f>
        <v/>
      </c>
      <c r="AS679" s="46" t="str">
        <f>TRIM(Table1[[#This Row],[Staff ID]])</f>
        <v/>
      </c>
      <c r="AT679" s="46" t="str">
        <f>IF(TRIM(Table1[[#This Row],[Budget Code]])=0,"",TRIM(Table1[[#This Row],[Budget Code]]))</f>
        <v/>
      </c>
      <c r="AU679" s="46" t="str">
        <f>IF(Table1[[#This Row],[Line Description]]&lt;&gt;"",Table1[[#This Row],[Line Description]],"")</f>
        <v/>
      </c>
      <c r="AV679" s="46" t="str">
        <f>IF(Table1[[#This Row],[Cur_Amount Debit]]&gt;0,ROUND(Table1[[#This Row],[Cur_Amount Debit]],2),"")</f>
        <v/>
      </c>
      <c r="AW679" s="46" t="str">
        <f>IF(Table1[[#This Row],[Cur_Amount Credit]]&gt;0,ROUND(Table1[[#This Row],[Cur_Amount Credit]],2),"")</f>
        <v/>
      </c>
      <c r="AX679" s="46" t="str">
        <f>LEFT(Table1[[#This Row],[Cur]],3)</f>
        <v/>
      </c>
      <c r="AY679" s="59"/>
      <c r="AZ679" s="46"/>
      <c r="BA679" s="46" t="str">
        <f>IF(Table1[[#This Row],[Cur]]&lt;&gt;"",IF(Table1[[#This Row],[Cur]]="USD","",ExchangeRate),"")</f>
        <v/>
      </c>
      <c r="BB679" s="46" t="str">
        <f>IF(Table1[[#This Row],[Grant]]&lt;&gt;"",VLOOKUP(Table1[[#This Row],[Grant]],Grants!B:D,3),"")</f>
        <v/>
      </c>
      <c r="BC679" s="46" t="str">
        <f>TRIM(Table1[[#This Row],[Vendor ID]])</f>
        <v/>
      </c>
      <c r="BD679">
        <f>IF(Table1[[#This Row],[Reference Number]]=Q678,BD678,BD678+1)</f>
        <v>0</v>
      </c>
    </row>
    <row r="680" spans="1:56" ht="11.25" customHeight="1" x14ac:dyDescent="0.25">
      <c r="A680" s="1"/>
      <c r="B680" s="88" t="str">
        <f>IF(Table1[[#This Row],[Posting Date]]&lt;&gt;"",IF(Table1[[#This Row],[Reference Number]]=Q679,B679+1,1),"")</f>
        <v/>
      </c>
      <c r="C680" s="61"/>
      <c r="D680" s="61"/>
      <c r="E680" s="138"/>
      <c r="F680" s="141" t="str">
        <f>IFERROR(IF(VLOOKUP(Table1[[#This Row],[Budget Code Description]],Dimentions!$X$6:$AC$139,2,FALSE)="","",VLOOKUP(Table1[[#This Row],[Budget Code Description]],Dimentions!$X$6:$AC$139,2,FALSE)),"")</f>
        <v/>
      </c>
      <c r="G680" s="141"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1" t="str">
        <f>IFERROR(VLOOKUP(Table1[[#This Row],[Budget Code Description]],Table6[#All],8,FALSE),"")</f>
        <v/>
      </c>
      <c r="L680" s="63"/>
      <c r="M680" s="65" t="str">
        <f>IFERROR(VLOOKUP(Table1[[#This Row],[Staff ID]],Table2[],2,FALSE),"")</f>
        <v/>
      </c>
      <c r="N680" s="209" t="str">
        <f>IFERROR(IF(VLOOKUP(Table1[[#This Row],[Budget Code Description]],Dimentions!$X$6:$AC$134,4,FALSE)="","",VLOOKUP(Table1[[#This Row],[Budget Code Description]],Dimentions!$X$6:$AC$134,4,FALSE)),"")</f>
        <v/>
      </c>
      <c r="O680" s="65" t="str">
        <f>IFERROR(VLOOKUP(Table1[[#This Row],[Vendor ID]],Table549[],2,FALSE),"")</f>
        <v/>
      </c>
      <c r="P680" s="63"/>
      <c r="Q680" s="141" t="str">
        <f>IF(Table1[[#This Row],[Posting Date]]&lt;&gt;"",$D$9,"")</f>
        <v/>
      </c>
      <c r="R680" s="157" t="str">
        <f>IF(Table1[[#This Row],[Posting Date]]&lt;&gt;"",$D$10,"")</f>
        <v/>
      </c>
      <c r="S680" s="66"/>
      <c r="T680" s="63"/>
      <c r="U680" s="67"/>
      <c r="V680" s="67"/>
      <c r="W680" s="67" t="str">
        <f t="shared" si="14"/>
        <v/>
      </c>
      <c r="X680" s="159" t="str">
        <f>IF(E680="","",(IF(Table1[[#This Row],[Cur]]="USD",Table1[[#This Row],[Cur_Amount Debit]],Table1[[#This Row],[Cur_Amount Debit]]/Table1[[#This Row],[Exchange Rate]])))</f>
        <v/>
      </c>
      <c r="Y680" s="159" t="str">
        <f>IF(E680="","",(IF(Table1[[#This Row],[Cur]]="USD",Table1[[#This Row],[Cur_Amount Credit]],Table1[[#This Row],[Cur_Amount Credit]]/ExchangeRate)))</f>
        <v/>
      </c>
      <c r="Z680" s="201" t="str">
        <f>IF(E680="","",(Table1[[#This Row],[Debit USD]]-Table1[[#This Row],[Credit USD]]))</f>
        <v/>
      </c>
      <c r="AA680" s="226"/>
      <c r="AB680" s="255"/>
      <c r="AC680" s="1"/>
      <c r="AD680" s="15"/>
      <c r="AE680" s="15" t="str">
        <f>IF(AND(OR(Table1[[#This Row],[Account]]="15030",Table1[[#This Row],[Account]]="15035",Table1[[#This Row],[Account]]="20150"),Table1[[#This Row],[Vendor ID]]=""),1,"")</f>
        <v/>
      </c>
      <c r="AF680" s="15"/>
      <c r="AG680" s="15"/>
      <c r="AH680" s="15"/>
      <c r="AI680" s="46" t="str">
        <f>IF(Table1[[#This Row],[Posting Date]]&lt;&gt;"","GJ-"&amp;CountryID,"")</f>
        <v/>
      </c>
      <c r="AJ680" s="59" t="str">
        <f>IF(Table1[[#This Row],[Posting Date]]&lt;&gt;"",Table1[[#This Row],[Posting Date]],"")</f>
        <v/>
      </c>
      <c r="AK680" s="46"/>
      <c r="AL680" s="46" t="str">
        <f>IF(Table1[[#This Row],[Description]]&lt;&gt;"",Table1[[#This Row],[Description]],"")</f>
        <v/>
      </c>
      <c r="AM680" s="46" t="str">
        <f>IF(Table1[[#This Row],[Posting Date]]&lt;&gt;"",Table1[[#This Row],[Reference Number]],"")</f>
        <v/>
      </c>
      <c r="AN680" s="46" t="str">
        <f>TRIM(Table1[[#This Row],[Line '#]])</f>
        <v/>
      </c>
      <c r="AO680" s="46" t="str">
        <f>TRIM(Table1[[#This Row],[Account]])</f>
        <v/>
      </c>
      <c r="AP680" s="46" t="str">
        <f>IF(Table1[[#This Row],[Posting Date]]&lt;&gt;"",$D$5,"")</f>
        <v/>
      </c>
      <c r="AQ680" s="46" t="str">
        <f>TRIM(Table1[[#This Row],[Departments-Prgrams]])</f>
        <v/>
      </c>
      <c r="AR680" s="46" t="str">
        <f>TRIM(Table1[[#This Row],[Grant]])</f>
        <v/>
      </c>
      <c r="AS680" s="46" t="str">
        <f>TRIM(Table1[[#This Row],[Staff ID]])</f>
        <v/>
      </c>
      <c r="AT680" s="46" t="str">
        <f>IF(TRIM(Table1[[#This Row],[Budget Code]])=0,"",TRIM(Table1[[#This Row],[Budget Code]]))</f>
        <v/>
      </c>
      <c r="AU680" s="46" t="str">
        <f>IF(Table1[[#This Row],[Line Description]]&lt;&gt;"",Table1[[#This Row],[Line Description]],"")</f>
        <v/>
      </c>
      <c r="AV680" s="46" t="str">
        <f>IF(Table1[[#This Row],[Cur_Amount Debit]]&gt;0,ROUND(Table1[[#This Row],[Cur_Amount Debit]],2),"")</f>
        <v/>
      </c>
      <c r="AW680" s="46" t="str">
        <f>IF(Table1[[#This Row],[Cur_Amount Credit]]&gt;0,ROUND(Table1[[#This Row],[Cur_Amount Credit]],2),"")</f>
        <v/>
      </c>
      <c r="AX680" s="46" t="str">
        <f>LEFT(Table1[[#This Row],[Cur]],3)</f>
        <v/>
      </c>
      <c r="AY680" s="59"/>
      <c r="AZ680" s="46"/>
      <c r="BA680" s="46" t="str">
        <f>IF(Table1[[#This Row],[Cur]]&lt;&gt;"",IF(Table1[[#This Row],[Cur]]="USD","",ExchangeRate),"")</f>
        <v/>
      </c>
      <c r="BB680" s="46" t="str">
        <f>IF(Table1[[#This Row],[Grant]]&lt;&gt;"",VLOOKUP(Table1[[#This Row],[Grant]],Grants!B:D,3),"")</f>
        <v/>
      </c>
      <c r="BC680" s="46" t="str">
        <f>TRIM(Table1[[#This Row],[Vendor ID]])</f>
        <v/>
      </c>
      <c r="BD680">
        <f>IF(Table1[[#This Row],[Reference Number]]=Q679,BD679,BD679+1)</f>
        <v>0</v>
      </c>
    </row>
    <row r="681" spans="1:56" ht="11.25" customHeight="1" x14ac:dyDescent="0.25">
      <c r="A681" s="1"/>
      <c r="B681" s="88" t="str">
        <f>IF(Table1[[#This Row],[Posting Date]]&lt;&gt;"",IF(Table1[[#This Row],[Reference Number]]=Q680,B680+1,1),"")</f>
        <v/>
      </c>
      <c r="C681" s="61"/>
      <c r="D681" s="61"/>
      <c r="E681" s="138"/>
      <c r="F681" s="141" t="str">
        <f>IFERROR(IF(VLOOKUP(Table1[[#This Row],[Budget Code Description]],Dimentions!$X$6:$AC$139,2,FALSE)="","",VLOOKUP(Table1[[#This Row],[Budget Code Description]],Dimentions!$X$6:$AC$139,2,FALSE)),"")</f>
        <v/>
      </c>
      <c r="G681" s="141"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1" t="str">
        <f>IFERROR(VLOOKUP(Table1[[#This Row],[Budget Code Description]],Table6[#All],8,FALSE),"")</f>
        <v/>
      </c>
      <c r="L681" s="63"/>
      <c r="M681" s="65" t="str">
        <f>IFERROR(VLOOKUP(Table1[[#This Row],[Staff ID]],Table2[],2,FALSE),"")</f>
        <v/>
      </c>
      <c r="N681" s="209" t="str">
        <f>IFERROR(IF(VLOOKUP(Table1[[#This Row],[Budget Code Description]],Dimentions!$X$6:$AC$134,4,FALSE)="","",VLOOKUP(Table1[[#This Row],[Budget Code Description]],Dimentions!$X$6:$AC$134,4,FALSE)),"")</f>
        <v/>
      </c>
      <c r="O681" s="65" t="str">
        <f>IFERROR(VLOOKUP(Table1[[#This Row],[Vendor ID]],Table549[],2,FALSE),"")</f>
        <v/>
      </c>
      <c r="P681" s="63"/>
      <c r="Q681" s="141" t="str">
        <f>IF(Table1[[#This Row],[Posting Date]]&lt;&gt;"",$D$9,"")</f>
        <v/>
      </c>
      <c r="R681" s="157" t="str">
        <f>IF(Table1[[#This Row],[Posting Date]]&lt;&gt;"",$D$10,"")</f>
        <v/>
      </c>
      <c r="S681" s="66"/>
      <c r="T681" s="63"/>
      <c r="U681" s="67"/>
      <c r="V681" s="67"/>
      <c r="W681" s="67" t="str">
        <f t="shared" si="14"/>
        <v/>
      </c>
      <c r="X681" s="159" t="str">
        <f>IF(E681="","",(IF(Table1[[#This Row],[Cur]]="USD",Table1[[#This Row],[Cur_Amount Debit]],Table1[[#This Row],[Cur_Amount Debit]]/Table1[[#This Row],[Exchange Rate]])))</f>
        <v/>
      </c>
      <c r="Y681" s="159" t="str">
        <f>IF(E681="","",(IF(Table1[[#This Row],[Cur]]="USD",Table1[[#This Row],[Cur_Amount Credit]],Table1[[#This Row],[Cur_Amount Credit]]/ExchangeRate)))</f>
        <v/>
      </c>
      <c r="Z681" s="201" t="str">
        <f>IF(E681="","",(Table1[[#This Row],[Debit USD]]-Table1[[#This Row],[Credit USD]]))</f>
        <v/>
      </c>
      <c r="AA681" s="226"/>
      <c r="AB681" s="255"/>
      <c r="AC681" s="1"/>
      <c r="AD681" s="15"/>
      <c r="AE681" s="15" t="str">
        <f>IF(AND(OR(Table1[[#This Row],[Account]]="15030",Table1[[#This Row],[Account]]="15035",Table1[[#This Row],[Account]]="20150"),Table1[[#This Row],[Vendor ID]]=""),1,"")</f>
        <v/>
      </c>
      <c r="AF681" s="15"/>
      <c r="AG681" s="15"/>
      <c r="AH681" s="15"/>
      <c r="AI681" s="46" t="str">
        <f>IF(Table1[[#This Row],[Posting Date]]&lt;&gt;"","GJ-"&amp;CountryID,"")</f>
        <v/>
      </c>
      <c r="AJ681" s="59" t="str">
        <f>IF(Table1[[#This Row],[Posting Date]]&lt;&gt;"",Table1[[#This Row],[Posting Date]],"")</f>
        <v/>
      </c>
      <c r="AK681" s="46"/>
      <c r="AL681" s="46" t="str">
        <f>IF(Table1[[#This Row],[Description]]&lt;&gt;"",Table1[[#This Row],[Description]],"")</f>
        <v/>
      </c>
      <c r="AM681" s="46" t="str">
        <f>IF(Table1[[#This Row],[Posting Date]]&lt;&gt;"",Table1[[#This Row],[Reference Number]],"")</f>
        <v/>
      </c>
      <c r="AN681" s="46" t="str">
        <f>TRIM(Table1[[#This Row],[Line '#]])</f>
        <v/>
      </c>
      <c r="AO681" s="46" t="str">
        <f>TRIM(Table1[[#This Row],[Account]])</f>
        <v/>
      </c>
      <c r="AP681" s="46" t="str">
        <f>IF(Table1[[#This Row],[Posting Date]]&lt;&gt;"",$D$5,"")</f>
        <v/>
      </c>
      <c r="AQ681" s="46" t="str">
        <f>TRIM(Table1[[#This Row],[Departments-Prgrams]])</f>
        <v/>
      </c>
      <c r="AR681" s="46" t="str">
        <f>TRIM(Table1[[#This Row],[Grant]])</f>
        <v/>
      </c>
      <c r="AS681" s="46" t="str">
        <f>TRIM(Table1[[#This Row],[Staff ID]])</f>
        <v/>
      </c>
      <c r="AT681" s="46" t="str">
        <f>IF(TRIM(Table1[[#This Row],[Budget Code]])=0,"",TRIM(Table1[[#This Row],[Budget Code]]))</f>
        <v/>
      </c>
      <c r="AU681" s="46" t="str">
        <f>IF(Table1[[#This Row],[Line Description]]&lt;&gt;"",Table1[[#This Row],[Line Description]],"")</f>
        <v/>
      </c>
      <c r="AV681" s="46" t="str">
        <f>IF(Table1[[#This Row],[Cur_Amount Debit]]&gt;0,ROUND(Table1[[#This Row],[Cur_Amount Debit]],2),"")</f>
        <v/>
      </c>
      <c r="AW681" s="46" t="str">
        <f>IF(Table1[[#This Row],[Cur_Amount Credit]]&gt;0,ROUND(Table1[[#This Row],[Cur_Amount Credit]],2),"")</f>
        <v/>
      </c>
      <c r="AX681" s="46" t="str">
        <f>LEFT(Table1[[#This Row],[Cur]],3)</f>
        <v/>
      </c>
      <c r="AY681" s="59"/>
      <c r="AZ681" s="46"/>
      <c r="BA681" s="46" t="str">
        <f>IF(Table1[[#This Row],[Cur]]&lt;&gt;"",IF(Table1[[#This Row],[Cur]]="USD","",ExchangeRate),"")</f>
        <v/>
      </c>
      <c r="BB681" s="46" t="str">
        <f>IF(Table1[[#This Row],[Grant]]&lt;&gt;"",VLOOKUP(Table1[[#This Row],[Grant]],Grants!B:D,3),"")</f>
        <v/>
      </c>
      <c r="BC681" s="46" t="str">
        <f>TRIM(Table1[[#This Row],[Vendor ID]])</f>
        <v/>
      </c>
      <c r="BD681">
        <f>IF(Table1[[#This Row],[Reference Number]]=Q680,BD680,BD680+1)</f>
        <v>0</v>
      </c>
    </row>
    <row r="682" spans="1:56" ht="11.25" customHeight="1" x14ac:dyDescent="0.25">
      <c r="A682" s="1"/>
      <c r="B682" s="88" t="str">
        <f>IF(Table1[[#This Row],[Posting Date]]&lt;&gt;"",IF(Table1[[#This Row],[Reference Number]]=Q681,B681+1,1),"")</f>
        <v/>
      </c>
      <c r="C682" s="61"/>
      <c r="D682" s="61"/>
      <c r="E682" s="138"/>
      <c r="F682" s="141" t="str">
        <f>IFERROR(IF(VLOOKUP(Table1[[#This Row],[Budget Code Description]],Dimentions!$X$6:$AC$139,2,FALSE)="","",VLOOKUP(Table1[[#This Row],[Budget Code Description]],Dimentions!$X$6:$AC$139,2,FALSE)),"")</f>
        <v/>
      </c>
      <c r="G682" s="141"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1" t="str">
        <f>IFERROR(VLOOKUP(Table1[[#This Row],[Budget Code Description]],Table6[#All],8,FALSE),"")</f>
        <v/>
      </c>
      <c r="L682" s="63"/>
      <c r="M682" s="65" t="str">
        <f>IFERROR(VLOOKUP(Table1[[#This Row],[Staff ID]],Table2[],2,FALSE),"")</f>
        <v/>
      </c>
      <c r="N682" s="209" t="str">
        <f>IFERROR(IF(VLOOKUP(Table1[[#This Row],[Budget Code Description]],Dimentions!$X$6:$AC$134,4,FALSE)="","",VLOOKUP(Table1[[#This Row],[Budget Code Description]],Dimentions!$X$6:$AC$134,4,FALSE)),"")</f>
        <v/>
      </c>
      <c r="O682" s="65" t="str">
        <f>IFERROR(VLOOKUP(Table1[[#This Row],[Vendor ID]],Table549[],2,FALSE),"")</f>
        <v/>
      </c>
      <c r="P682" s="63"/>
      <c r="Q682" s="141" t="str">
        <f>IF(Table1[[#This Row],[Posting Date]]&lt;&gt;"",$D$9,"")</f>
        <v/>
      </c>
      <c r="R682" s="157" t="str">
        <f>IF(Table1[[#This Row],[Posting Date]]&lt;&gt;"",$D$10,"")</f>
        <v/>
      </c>
      <c r="S682" s="66"/>
      <c r="T682" s="63"/>
      <c r="U682" s="67"/>
      <c r="V682" s="67"/>
      <c r="W682" s="67" t="str">
        <f t="shared" si="14"/>
        <v/>
      </c>
      <c r="X682" s="159" t="str">
        <f>IF(E682="","",(IF(Table1[[#This Row],[Cur]]="USD",Table1[[#This Row],[Cur_Amount Debit]],Table1[[#This Row],[Cur_Amount Debit]]/Table1[[#This Row],[Exchange Rate]])))</f>
        <v/>
      </c>
      <c r="Y682" s="159" t="str">
        <f>IF(E682="","",(IF(Table1[[#This Row],[Cur]]="USD",Table1[[#This Row],[Cur_Amount Credit]],Table1[[#This Row],[Cur_Amount Credit]]/ExchangeRate)))</f>
        <v/>
      </c>
      <c r="Z682" s="201" t="str">
        <f>IF(E682="","",(Table1[[#This Row],[Debit USD]]-Table1[[#This Row],[Credit USD]]))</f>
        <v/>
      </c>
      <c r="AA682" s="226"/>
      <c r="AB682" s="255"/>
      <c r="AC682" s="1"/>
      <c r="AD682" s="15"/>
      <c r="AE682" s="15" t="str">
        <f>IF(AND(OR(Table1[[#This Row],[Account]]="15030",Table1[[#This Row],[Account]]="15035",Table1[[#This Row],[Account]]="20150"),Table1[[#This Row],[Vendor ID]]=""),1,"")</f>
        <v/>
      </c>
      <c r="AF682" s="15"/>
      <c r="AG682" s="15"/>
      <c r="AH682" s="15"/>
      <c r="AI682" s="46" t="str">
        <f>IF(Table1[[#This Row],[Posting Date]]&lt;&gt;"","GJ-"&amp;CountryID,"")</f>
        <v/>
      </c>
      <c r="AJ682" s="59" t="str">
        <f>IF(Table1[[#This Row],[Posting Date]]&lt;&gt;"",Table1[[#This Row],[Posting Date]],"")</f>
        <v/>
      </c>
      <c r="AK682" s="46"/>
      <c r="AL682" s="46" t="str">
        <f>IF(Table1[[#This Row],[Description]]&lt;&gt;"",Table1[[#This Row],[Description]],"")</f>
        <v/>
      </c>
      <c r="AM682" s="46" t="str">
        <f>IF(Table1[[#This Row],[Posting Date]]&lt;&gt;"",Table1[[#This Row],[Reference Number]],"")</f>
        <v/>
      </c>
      <c r="AN682" s="46" t="str">
        <f>TRIM(Table1[[#This Row],[Line '#]])</f>
        <v/>
      </c>
      <c r="AO682" s="46" t="str">
        <f>TRIM(Table1[[#This Row],[Account]])</f>
        <v/>
      </c>
      <c r="AP682" s="46" t="str">
        <f>IF(Table1[[#This Row],[Posting Date]]&lt;&gt;"",$D$5,"")</f>
        <v/>
      </c>
      <c r="AQ682" s="46" t="str">
        <f>TRIM(Table1[[#This Row],[Departments-Prgrams]])</f>
        <v/>
      </c>
      <c r="AR682" s="46" t="str">
        <f>TRIM(Table1[[#This Row],[Grant]])</f>
        <v/>
      </c>
      <c r="AS682" s="46" t="str">
        <f>TRIM(Table1[[#This Row],[Staff ID]])</f>
        <v/>
      </c>
      <c r="AT682" s="46" t="str">
        <f>IF(TRIM(Table1[[#This Row],[Budget Code]])=0,"",TRIM(Table1[[#This Row],[Budget Code]]))</f>
        <v/>
      </c>
      <c r="AU682" s="46" t="str">
        <f>IF(Table1[[#This Row],[Line Description]]&lt;&gt;"",Table1[[#This Row],[Line Description]],"")</f>
        <v/>
      </c>
      <c r="AV682" s="46" t="str">
        <f>IF(Table1[[#This Row],[Cur_Amount Debit]]&gt;0,ROUND(Table1[[#This Row],[Cur_Amount Debit]],2),"")</f>
        <v/>
      </c>
      <c r="AW682" s="46" t="str">
        <f>IF(Table1[[#This Row],[Cur_Amount Credit]]&gt;0,ROUND(Table1[[#This Row],[Cur_Amount Credit]],2),"")</f>
        <v/>
      </c>
      <c r="AX682" s="46" t="str">
        <f>LEFT(Table1[[#This Row],[Cur]],3)</f>
        <v/>
      </c>
      <c r="AY682" s="59"/>
      <c r="AZ682" s="46"/>
      <c r="BA682" s="46" t="str">
        <f>IF(Table1[[#This Row],[Cur]]&lt;&gt;"",IF(Table1[[#This Row],[Cur]]="USD","",ExchangeRate),"")</f>
        <v/>
      </c>
      <c r="BB682" s="46" t="str">
        <f>IF(Table1[[#This Row],[Grant]]&lt;&gt;"",VLOOKUP(Table1[[#This Row],[Grant]],Grants!B:D,3),"")</f>
        <v/>
      </c>
      <c r="BC682" s="46" t="str">
        <f>TRIM(Table1[[#This Row],[Vendor ID]])</f>
        <v/>
      </c>
      <c r="BD682">
        <f>IF(Table1[[#This Row],[Reference Number]]=Q681,BD681,BD681+1)</f>
        <v>0</v>
      </c>
    </row>
    <row r="683" spans="1:56" ht="11.25" customHeight="1" x14ac:dyDescent="0.25">
      <c r="A683" s="1"/>
      <c r="B683" s="88" t="str">
        <f>IF(Table1[[#This Row],[Posting Date]]&lt;&gt;"",IF(Table1[[#This Row],[Reference Number]]=Q682,B682+1,1),"")</f>
        <v/>
      </c>
      <c r="C683" s="61"/>
      <c r="D683" s="61"/>
      <c r="E683" s="138"/>
      <c r="F683" s="141" t="str">
        <f>IFERROR(IF(VLOOKUP(Table1[[#This Row],[Budget Code Description]],Dimentions!$X$6:$AC$139,2,FALSE)="","",VLOOKUP(Table1[[#This Row],[Budget Code Description]],Dimentions!$X$6:$AC$139,2,FALSE)),"")</f>
        <v/>
      </c>
      <c r="G683" s="141"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1" t="str">
        <f>IFERROR(VLOOKUP(Table1[[#This Row],[Budget Code Description]],Table6[#All],8,FALSE),"")</f>
        <v/>
      </c>
      <c r="L683" s="63"/>
      <c r="M683" s="65" t="str">
        <f>IFERROR(VLOOKUP(Table1[[#This Row],[Staff ID]],Table2[],2,FALSE),"")</f>
        <v/>
      </c>
      <c r="N683" s="209" t="str">
        <f>IFERROR(IF(VLOOKUP(Table1[[#This Row],[Budget Code Description]],Dimentions!$X$6:$AC$134,4,FALSE)="","",VLOOKUP(Table1[[#This Row],[Budget Code Description]],Dimentions!$X$6:$AC$134,4,FALSE)),"")</f>
        <v/>
      </c>
      <c r="O683" s="65" t="str">
        <f>IFERROR(VLOOKUP(Table1[[#This Row],[Vendor ID]],Table549[],2,FALSE),"")</f>
        <v/>
      </c>
      <c r="P683" s="63"/>
      <c r="Q683" s="141" t="str">
        <f>IF(Table1[[#This Row],[Posting Date]]&lt;&gt;"",$D$9,"")</f>
        <v/>
      </c>
      <c r="R683" s="157" t="str">
        <f>IF(Table1[[#This Row],[Posting Date]]&lt;&gt;"",$D$10,"")</f>
        <v/>
      </c>
      <c r="S683" s="66"/>
      <c r="T683" s="63"/>
      <c r="U683" s="67"/>
      <c r="V683" s="67"/>
      <c r="W683" s="67" t="str">
        <f t="shared" si="14"/>
        <v/>
      </c>
      <c r="X683" s="159" t="str">
        <f>IF(E683="","",(IF(Table1[[#This Row],[Cur]]="USD",Table1[[#This Row],[Cur_Amount Debit]],Table1[[#This Row],[Cur_Amount Debit]]/Table1[[#This Row],[Exchange Rate]])))</f>
        <v/>
      </c>
      <c r="Y683" s="159" t="str">
        <f>IF(E683="","",(IF(Table1[[#This Row],[Cur]]="USD",Table1[[#This Row],[Cur_Amount Credit]],Table1[[#This Row],[Cur_Amount Credit]]/ExchangeRate)))</f>
        <v/>
      </c>
      <c r="Z683" s="201" t="str">
        <f>IF(E683="","",(Table1[[#This Row],[Debit USD]]-Table1[[#This Row],[Credit USD]]))</f>
        <v/>
      </c>
      <c r="AA683" s="226"/>
      <c r="AB683" s="255"/>
      <c r="AC683" s="1"/>
      <c r="AD683" s="15"/>
      <c r="AE683" s="15" t="str">
        <f>IF(AND(OR(Table1[[#This Row],[Account]]="15030",Table1[[#This Row],[Account]]="15035",Table1[[#This Row],[Account]]="20150"),Table1[[#This Row],[Vendor ID]]=""),1,"")</f>
        <v/>
      </c>
      <c r="AF683" s="15"/>
      <c r="AG683" s="15"/>
      <c r="AH683" s="15"/>
      <c r="AI683" s="46" t="str">
        <f>IF(Table1[[#This Row],[Posting Date]]&lt;&gt;"","GJ-"&amp;CountryID,"")</f>
        <v/>
      </c>
      <c r="AJ683" s="59" t="str">
        <f>IF(Table1[[#This Row],[Posting Date]]&lt;&gt;"",Table1[[#This Row],[Posting Date]],"")</f>
        <v/>
      </c>
      <c r="AK683" s="46"/>
      <c r="AL683" s="46" t="str">
        <f>IF(Table1[[#This Row],[Description]]&lt;&gt;"",Table1[[#This Row],[Description]],"")</f>
        <v/>
      </c>
      <c r="AM683" s="46" t="str">
        <f>IF(Table1[[#This Row],[Posting Date]]&lt;&gt;"",Table1[[#This Row],[Reference Number]],"")</f>
        <v/>
      </c>
      <c r="AN683" s="46" t="str">
        <f>TRIM(Table1[[#This Row],[Line '#]])</f>
        <v/>
      </c>
      <c r="AO683" s="46" t="str">
        <f>TRIM(Table1[[#This Row],[Account]])</f>
        <v/>
      </c>
      <c r="AP683" s="46" t="str">
        <f>IF(Table1[[#This Row],[Posting Date]]&lt;&gt;"",$D$5,"")</f>
        <v/>
      </c>
      <c r="AQ683" s="46" t="str">
        <f>TRIM(Table1[[#This Row],[Departments-Prgrams]])</f>
        <v/>
      </c>
      <c r="AR683" s="46" t="str">
        <f>TRIM(Table1[[#This Row],[Grant]])</f>
        <v/>
      </c>
      <c r="AS683" s="46" t="str">
        <f>TRIM(Table1[[#This Row],[Staff ID]])</f>
        <v/>
      </c>
      <c r="AT683" s="46" t="str">
        <f>IF(TRIM(Table1[[#This Row],[Budget Code]])=0,"",TRIM(Table1[[#This Row],[Budget Code]]))</f>
        <v/>
      </c>
      <c r="AU683" s="46" t="str">
        <f>IF(Table1[[#This Row],[Line Description]]&lt;&gt;"",Table1[[#This Row],[Line Description]],"")</f>
        <v/>
      </c>
      <c r="AV683" s="46" t="str">
        <f>IF(Table1[[#This Row],[Cur_Amount Debit]]&gt;0,ROUND(Table1[[#This Row],[Cur_Amount Debit]],2),"")</f>
        <v/>
      </c>
      <c r="AW683" s="46" t="str">
        <f>IF(Table1[[#This Row],[Cur_Amount Credit]]&gt;0,ROUND(Table1[[#This Row],[Cur_Amount Credit]],2),"")</f>
        <v/>
      </c>
      <c r="AX683" s="46" t="str">
        <f>LEFT(Table1[[#This Row],[Cur]],3)</f>
        <v/>
      </c>
      <c r="AY683" s="59"/>
      <c r="AZ683" s="46"/>
      <c r="BA683" s="46" t="str">
        <f>IF(Table1[[#This Row],[Cur]]&lt;&gt;"",IF(Table1[[#This Row],[Cur]]="USD","",ExchangeRate),"")</f>
        <v/>
      </c>
      <c r="BB683" s="46" t="str">
        <f>IF(Table1[[#This Row],[Grant]]&lt;&gt;"",VLOOKUP(Table1[[#This Row],[Grant]],Grants!B:D,3),"")</f>
        <v/>
      </c>
      <c r="BC683" s="46" t="str">
        <f>TRIM(Table1[[#This Row],[Vendor ID]])</f>
        <v/>
      </c>
      <c r="BD683">
        <f>IF(Table1[[#This Row],[Reference Number]]=Q682,BD682,BD682+1)</f>
        <v>0</v>
      </c>
    </row>
    <row r="684" spans="1:56" ht="11.25" customHeight="1" x14ac:dyDescent="0.25">
      <c r="A684" s="1"/>
      <c r="B684" s="88" t="str">
        <f>IF(Table1[[#This Row],[Posting Date]]&lt;&gt;"",IF(Table1[[#This Row],[Reference Number]]=Q683,B683+1,1),"")</f>
        <v/>
      </c>
      <c r="C684" s="61"/>
      <c r="D684" s="61"/>
      <c r="E684" s="138"/>
      <c r="F684" s="141" t="str">
        <f>IFERROR(IF(VLOOKUP(Table1[[#This Row],[Budget Code Description]],Dimentions!$X$6:$AC$139,2,FALSE)="","",VLOOKUP(Table1[[#This Row],[Budget Code Description]],Dimentions!$X$6:$AC$139,2,FALSE)),"")</f>
        <v/>
      </c>
      <c r="G684" s="141"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1" t="str">
        <f>IFERROR(VLOOKUP(Table1[[#This Row],[Budget Code Description]],Table6[#All],8,FALSE),"")</f>
        <v/>
      </c>
      <c r="L684" s="63"/>
      <c r="M684" s="65" t="str">
        <f>IFERROR(VLOOKUP(Table1[[#This Row],[Staff ID]],Table2[],2,FALSE),"")</f>
        <v/>
      </c>
      <c r="N684" s="209" t="str">
        <f>IFERROR(IF(VLOOKUP(Table1[[#This Row],[Budget Code Description]],Dimentions!$X$6:$AC$134,4,FALSE)="","",VLOOKUP(Table1[[#This Row],[Budget Code Description]],Dimentions!$X$6:$AC$134,4,FALSE)),"")</f>
        <v/>
      </c>
      <c r="O684" s="65" t="str">
        <f>IFERROR(VLOOKUP(Table1[[#This Row],[Vendor ID]],Table549[],2,FALSE),"")</f>
        <v/>
      </c>
      <c r="P684" s="63"/>
      <c r="Q684" s="141" t="str">
        <f>IF(Table1[[#This Row],[Posting Date]]&lt;&gt;"",$D$9,"")</f>
        <v/>
      </c>
      <c r="R684" s="157" t="str">
        <f>IF(Table1[[#This Row],[Posting Date]]&lt;&gt;"",$D$10,"")</f>
        <v/>
      </c>
      <c r="S684" s="66"/>
      <c r="T684" s="63"/>
      <c r="U684" s="67"/>
      <c r="V684" s="67"/>
      <c r="W684" s="67" t="str">
        <f t="shared" si="14"/>
        <v/>
      </c>
      <c r="X684" s="159" t="str">
        <f>IF(E684="","",(IF(Table1[[#This Row],[Cur]]="USD",Table1[[#This Row],[Cur_Amount Debit]],Table1[[#This Row],[Cur_Amount Debit]]/Table1[[#This Row],[Exchange Rate]])))</f>
        <v/>
      </c>
      <c r="Y684" s="159" t="str">
        <f>IF(E684="","",(IF(Table1[[#This Row],[Cur]]="USD",Table1[[#This Row],[Cur_Amount Credit]],Table1[[#This Row],[Cur_Amount Credit]]/ExchangeRate)))</f>
        <v/>
      </c>
      <c r="Z684" s="201" t="str">
        <f>IF(E684="","",(Table1[[#This Row],[Debit USD]]-Table1[[#This Row],[Credit USD]]))</f>
        <v/>
      </c>
      <c r="AA684" s="226"/>
      <c r="AB684" s="255"/>
      <c r="AC684" s="1"/>
      <c r="AD684" s="15"/>
      <c r="AE684" s="15" t="str">
        <f>IF(AND(OR(Table1[[#This Row],[Account]]="15030",Table1[[#This Row],[Account]]="15035",Table1[[#This Row],[Account]]="20150"),Table1[[#This Row],[Vendor ID]]=""),1,"")</f>
        <v/>
      </c>
      <c r="AF684" s="15"/>
      <c r="AG684" s="15"/>
      <c r="AH684" s="15"/>
      <c r="AI684" s="46" t="str">
        <f>IF(Table1[[#This Row],[Posting Date]]&lt;&gt;"","GJ-"&amp;CountryID,"")</f>
        <v/>
      </c>
      <c r="AJ684" s="59" t="str">
        <f>IF(Table1[[#This Row],[Posting Date]]&lt;&gt;"",Table1[[#This Row],[Posting Date]],"")</f>
        <v/>
      </c>
      <c r="AK684" s="46"/>
      <c r="AL684" s="46" t="str">
        <f>IF(Table1[[#This Row],[Description]]&lt;&gt;"",Table1[[#This Row],[Description]],"")</f>
        <v/>
      </c>
      <c r="AM684" s="46" t="str">
        <f>IF(Table1[[#This Row],[Posting Date]]&lt;&gt;"",Table1[[#This Row],[Reference Number]],"")</f>
        <v/>
      </c>
      <c r="AN684" s="46" t="str">
        <f>TRIM(Table1[[#This Row],[Line '#]])</f>
        <v/>
      </c>
      <c r="AO684" s="46" t="str">
        <f>TRIM(Table1[[#This Row],[Account]])</f>
        <v/>
      </c>
      <c r="AP684" s="46" t="str">
        <f>IF(Table1[[#This Row],[Posting Date]]&lt;&gt;"",$D$5,"")</f>
        <v/>
      </c>
      <c r="AQ684" s="46" t="str">
        <f>TRIM(Table1[[#This Row],[Departments-Prgrams]])</f>
        <v/>
      </c>
      <c r="AR684" s="46" t="str">
        <f>TRIM(Table1[[#This Row],[Grant]])</f>
        <v/>
      </c>
      <c r="AS684" s="46" t="str">
        <f>TRIM(Table1[[#This Row],[Staff ID]])</f>
        <v/>
      </c>
      <c r="AT684" s="46" t="str">
        <f>IF(TRIM(Table1[[#This Row],[Budget Code]])=0,"",TRIM(Table1[[#This Row],[Budget Code]]))</f>
        <v/>
      </c>
      <c r="AU684" s="46" t="str">
        <f>IF(Table1[[#This Row],[Line Description]]&lt;&gt;"",Table1[[#This Row],[Line Description]],"")</f>
        <v/>
      </c>
      <c r="AV684" s="46" t="str">
        <f>IF(Table1[[#This Row],[Cur_Amount Debit]]&gt;0,ROUND(Table1[[#This Row],[Cur_Amount Debit]],2),"")</f>
        <v/>
      </c>
      <c r="AW684" s="46" t="str">
        <f>IF(Table1[[#This Row],[Cur_Amount Credit]]&gt;0,ROUND(Table1[[#This Row],[Cur_Amount Credit]],2),"")</f>
        <v/>
      </c>
      <c r="AX684" s="46" t="str">
        <f>LEFT(Table1[[#This Row],[Cur]],3)</f>
        <v/>
      </c>
      <c r="AY684" s="59"/>
      <c r="AZ684" s="46"/>
      <c r="BA684" s="46" t="str">
        <f>IF(Table1[[#This Row],[Cur]]&lt;&gt;"",IF(Table1[[#This Row],[Cur]]="USD","",ExchangeRate),"")</f>
        <v/>
      </c>
      <c r="BB684" s="46" t="str">
        <f>IF(Table1[[#This Row],[Grant]]&lt;&gt;"",VLOOKUP(Table1[[#This Row],[Grant]],Grants!B:D,3),"")</f>
        <v/>
      </c>
      <c r="BC684" s="46" t="str">
        <f>TRIM(Table1[[#This Row],[Vendor ID]])</f>
        <v/>
      </c>
      <c r="BD684">
        <f>IF(Table1[[#This Row],[Reference Number]]=Q683,BD683,BD683+1)</f>
        <v>0</v>
      </c>
    </row>
    <row r="685" spans="1:56" ht="11.25" customHeight="1" x14ac:dyDescent="0.25">
      <c r="A685" s="1"/>
      <c r="B685" s="88" t="str">
        <f>IF(Table1[[#This Row],[Posting Date]]&lt;&gt;"",IF(Table1[[#This Row],[Reference Number]]=Q684,B684+1,1),"")</f>
        <v/>
      </c>
      <c r="C685" s="61"/>
      <c r="D685" s="61"/>
      <c r="E685" s="138"/>
      <c r="F685" s="141" t="str">
        <f>IFERROR(IF(VLOOKUP(Table1[[#This Row],[Budget Code Description]],Dimentions!$X$6:$AC$139,2,FALSE)="","",VLOOKUP(Table1[[#This Row],[Budget Code Description]],Dimentions!$X$6:$AC$139,2,FALSE)),"")</f>
        <v/>
      </c>
      <c r="G685" s="141"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1" t="str">
        <f>IFERROR(VLOOKUP(Table1[[#This Row],[Budget Code Description]],Table6[#All],8,FALSE),"")</f>
        <v/>
      </c>
      <c r="L685" s="63"/>
      <c r="M685" s="65" t="str">
        <f>IFERROR(VLOOKUP(Table1[[#This Row],[Staff ID]],Table2[],2,FALSE),"")</f>
        <v/>
      </c>
      <c r="N685" s="209" t="str">
        <f>IFERROR(IF(VLOOKUP(Table1[[#This Row],[Budget Code Description]],Dimentions!$X$6:$AC$134,4,FALSE)="","",VLOOKUP(Table1[[#This Row],[Budget Code Description]],Dimentions!$X$6:$AC$134,4,FALSE)),"")</f>
        <v/>
      </c>
      <c r="O685" s="65" t="str">
        <f>IFERROR(VLOOKUP(Table1[[#This Row],[Vendor ID]],Table549[],2,FALSE),"")</f>
        <v/>
      </c>
      <c r="P685" s="63"/>
      <c r="Q685" s="141" t="str">
        <f>IF(Table1[[#This Row],[Posting Date]]&lt;&gt;"",$D$9,"")</f>
        <v/>
      </c>
      <c r="R685" s="157" t="str">
        <f>IF(Table1[[#This Row],[Posting Date]]&lt;&gt;"",$D$10,"")</f>
        <v/>
      </c>
      <c r="S685" s="66"/>
      <c r="T685" s="63"/>
      <c r="U685" s="67"/>
      <c r="V685" s="67"/>
      <c r="W685" s="67" t="str">
        <f t="shared" si="14"/>
        <v/>
      </c>
      <c r="X685" s="159" t="str">
        <f>IF(E685="","",(IF(Table1[[#This Row],[Cur]]="USD",Table1[[#This Row],[Cur_Amount Debit]],Table1[[#This Row],[Cur_Amount Debit]]/Table1[[#This Row],[Exchange Rate]])))</f>
        <v/>
      </c>
      <c r="Y685" s="159" t="str">
        <f>IF(E685="","",(IF(Table1[[#This Row],[Cur]]="USD",Table1[[#This Row],[Cur_Amount Credit]],Table1[[#This Row],[Cur_Amount Credit]]/ExchangeRate)))</f>
        <v/>
      </c>
      <c r="Z685" s="201" t="str">
        <f>IF(E685="","",(Table1[[#This Row],[Debit USD]]-Table1[[#This Row],[Credit USD]]))</f>
        <v/>
      </c>
      <c r="AA685" s="226"/>
      <c r="AB685" s="255"/>
      <c r="AC685" s="1"/>
      <c r="AD685" s="15"/>
      <c r="AE685" s="15" t="str">
        <f>IF(AND(OR(Table1[[#This Row],[Account]]="15030",Table1[[#This Row],[Account]]="15035",Table1[[#This Row],[Account]]="20150"),Table1[[#This Row],[Vendor ID]]=""),1,"")</f>
        <v/>
      </c>
      <c r="AF685" s="15"/>
      <c r="AG685" s="15"/>
      <c r="AH685" s="15"/>
      <c r="AI685" s="46" t="str">
        <f>IF(Table1[[#This Row],[Posting Date]]&lt;&gt;"","GJ-"&amp;CountryID,"")</f>
        <v/>
      </c>
      <c r="AJ685" s="59" t="str">
        <f>IF(Table1[[#This Row],[Posting Date]]&lt;&gt;"",Table1[[#This Row],[Posting Date]],"")</f>
        <v/>
      </c>
      <c r="AK685" s="46"/>
      <c r="AL685" s="46" t="str">
        <f>IF(Table1[[#This Row],[Description]]&lt;&gt;"",Table1[[#This Row],[Description]],"")</f>
        <v/>
      </c>
      <c r="AM685" s="46" t="str">
        <f>IF(Table1[[#This Row],[Posting Date]]&lt;&gt;"",Table1[[#This Row],[Reference Number]],"")</f>
        <v/>
      </c>
      <c r="AN685" s="46" t="str">
        <f>TRIM(Table1[[#This Row],[Line '#]])</f>
        <v/>
      </c>
      <c r="AO685" s="46" t="str">
        <f>TRIM(Table1[[#This Row],[Account]])</f>
        <v/>
      </c>
      <c r="AP685" s="46" t="str">
        <f>IF(Table1[[#This Row],[Posting Date]]&lt;&gt;"",$D$5,"")</f>
        <v/>
      </c>
      <c r="AQ685" s="46" t="str">
        <f>TRIM(Table1[[#This Row],[Departments-Prgrams]])</f>
        <v/>
      </c>
      <c r="AR685" s="46" t="str">
        <f>TRIM(Table1[[#This Row],[Grant]])</f>
        <v/>
      </c>
      <c r="AS685" s="46" t="str">
        <f>TRIM(Table1[[#This Row],[Staff ID]])</f>
        <v/>
      </c>
      <c r="AT685" s="46" t="str">
        <f>IF(TRIM(Table1[[#This Row],[Budget Code]])=0,"",TRIM(Table1[[#This Row],[Budget Code]]))</f>
        <v/>
      </c>
      <c r="AU685" s="46" t="str">
        <f>IF(Table1[[#This Row],[Line Description]]&lt;&gt;"",Table1[[#This Row],[Line Description]],"")</f>
        <v/>
      </c>
      <c r="AV685" s="46" t="str">
        <f>IF(Table1[[#This Row],[Cur_Amount Debit]]&gt;0,ROUND(Table1[[#This Row],[Cur_Amount Debit]],2),"")</f>
        <v/>
      </c>
      <c r="AW685" s="46" t="str">
        <f>IF(Table1[[#This Row],[Cur_Amount Credit]]&gt;0,ROUND(Table1[[#This Row],[Cur_Amount Credit]],2),"")</f>
        <v/>
      </c>
      <c r="AX685" s="46" t="str">
        <f>LEFT(Table1[[#This Row],[Cur]],3)</f>
        <v/>
      </c>
      <c r="AY685" s="59"/>
      <c r="AZ685" s="46"/>
      <c r="BA685" s="46" t="str">
        <f>IF(Table1[[#This Row],[Cur]]&lt;&gt;"",IF(Table1[[#This Row],[Cur]]="USD","",ExchangeRate),"")</f>
        <v/>
      </c>
      <c r="BB685" s="46" t="str">
        <f>IF(Table1[[#This Row],[Grant]]&lt;&gt;"",VLOOKUP(Table1[[#This Row],[Grant]],Grants!B:D,3),"")</f>
        <v/>
      </c>
      <c r="BC685" s="46" t="str">
        <f>TRIM(Table1[[#This Row],[Vendor ID]])</f>
        <v/>
      </c>
      <c r="BD685">
        <f>IF(Table1[[#This Row],[Reference Number]]=Q684,BD684,BD684+1)</f>
        <v>0</v>
      </c>
    </row>
    <row r="686" spans="1:56" ht="11.25" customHeight="1" x14ac:dyDescent="0.25">
      <c r="A686" s="1"/>
      <c r="B686" s="88" t="str">
        <f>IF(Table1[[#This Row],[Posting Date]]&lt;&gt;"",IF(Table1[[#This Row],[Reference Number]]=Q685,B685+1,1),"")</f>
        <v/>
      </c>
      <c r="C686" s="61"/>
      <c r="D686" s="61"/>
      <c r="E686" s="138"/>
      <c r="F686" s="141" t="str">
        <f>IFERROR(IF(VLOOKUP(Table1[[#This Row],[Budget Code Description]],Dimentions!$X$6:$AC$139,2,FALSE)="","",VLOOKUP(Table1[[#This Row],[Budget Code Description]],Dimentions!$X$6:$AC$139,2,FALSE)),"")</f>
        <v/>
      </c>
      <c r="G686" s="141"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1" t="str">
        <f>IFERROR(VLOOKUP(Table1[[#This Row],[Budget Code Description]],Table6[#All],8,FALSE),"")</f>
        <v/>
      </c>
      <c r="L686" s="63"/>
      <c r="M686" s="65" t="str">
        <f>IFERROR(VLOOKUP(Table1[[#This Row],[Staff ID]],Table2[],2,FALSE),"")</f>
        <v/>
      </c>
      <c r="N686" s="209" t="str">
        <f>IFERROR(IF(VLOOKUP(Table1[[#This Row],[Budget Code Description]],Dimentions!$X$6:$AC$134,4,FALSE)="","",VLOOKUP(Table1[[#This Row],[Budget Code Description]],Dimentions!$X$6:$AC$134,4,FALSE)),"")</f>
        <v/>
      </c>
      <c r="O686" s="65" t="str">
        <f>IFERROR(VLOOKUP(Table1[[#This Row],[Vendor ID]],Table549[],2,FALSE),"")</f>
        <v/>
      </c>
      <c r="P686" s="63"/>
      <c r="Q686" s="141" t="str">
        <f>IF(Table1[[#This Row],[Posting Date]]&lt;&gt;"",$D$9,"")</f>
        <v/>
      </c>
      <c r="R686" s="157" t="str">
        <f>IF(Table1[[#This Row],[Posting Date]]&lt;&gt;"",$D$10,"")</f>
        <v/>
      </c>
      <c r="S686" s="66"/>
      <c r="T686" s="63"/>
      <c r="U686" s="67"/>
      <c r="V686" s="67"/>
      <c r="W686" s="67" t="str">
        <f t="shared" si="14"/>
        <v/>
      </c>
      <c r="X686" s="159" t="str">
        <f>IF(E686="","",(IF(Table1[[#This Row],[Cur]]="USD",Table1[[#This Row],[Cur_Amount Debit]],Table1[[#This Row],[Cur_Amount Debit]]/Table1[[#This Row],[Exchange Rate]])))</f>
        <v/>
      </c>
      <c r="Y686" s="159" t="str">
        <f>IF(E686="","",(IF(Table1[[#This Row],[Cur]]="USD",Table1[[#This Row],[Cur_Amount Credit]],Table1[[#This Row],[Cur_Amount Credit]]/ExchangeRate)))</f>
        <v/>
      </c>
      <c r="Z686" s="201" t="str">
        <f>IF(E686="","",(Table1[[#This Row],[Debit USD]]-Table1[[#This Row],[Credit USD]]))</f>
        <v/>
      </c>
      <c r="AA686" s="226"/>
      <c r="AB686" s="255"/>
      <c r="AC686" s="1"/>
      <c r="AD686" s="15"/>
      <c r="AE686" s="15" t="str">
        <f>IF(AND(OR(Table1[[#This Row],[Account]]="15030",Table1[[#This Row],[Account]]="15035",Table1[[#This Row],[Account]]="20150"),Table1[[#This Row],[Vendor ID]]=""),1,"")</f>
        <v/>
      </c>
      <c r="AF686" s="15"/>
      <c r="AG686" s="15"/>
      <c r="AH686" s="15"/>
      <c r="AI686" s="46" t="str">
        <f>IF(Table1[[#This Row],[Posting Date]]&lt;&gt;"","GJ-"&amp;CountryID,"")</f>
        <v/>
      </c>
      <c r="AJ686" s="59" t="str">
        <f>IF(Table1[[#This Row],[Posting Date]]&lt;&gt;"",Table1[[#This Row],[Posting Date]],"")</f>
        <v/>
      </c>
      <c r="AK686" s="46"/>
      <c r="AL686" s="46" t="str">
        <f>IF(Table1[[#This Row],[Description]]&lt;&gt;"",Table1[[#This Row],[Description]],"")</f>
        <v/>
      </c>
      <c r="AM686" s="46" t="str">
        <f>IF(Table1[[#This Row],[Posting Date]]&lt;&gt;"",Table1[[#This Row],[Reference Number]],"")</f>
        <v/>
      </c>
      <c r="AN686" s="46" t="str">
        <f>TRIM(Table1[[#This Row],[Line '#]])</f>
        <v/>
      </c>
      <c r="AO686" s="46" t="str">
        <f>TRIM(Table1[[#This Row],[Account]])</f>
        <v/>
      </c>
      <c r="AP686" s="46" t="str">
        <f>IF(Table1[[#This Row],[Posting Date]]&lt;&gt;"",$D$5,"")</f>
        <v/>
      </c>
      <c r="AQ686" s="46" t="str">
        <f>TRIM(Table1[[#This Row],[Departments-Prgrams]])</f>
        <v/>
      </c>
      <c r="AR686" s="46" t="str">
        <f>TRIM(Table1[[#This Row],[Grant]])</f>
        <v/>
      </c>
      <c r="AS686" s="46" t="str">
        <f>TRIM(Table1[[#This Row],[Staff ID]])</f>
        <v/>
      </c>
      <c r="AT686" s="46" t="str">
        <f>IF(TRIM(Table1[[#This Row],[Budget Code]])=0,"",TRIM(Table1[[#This Row],[Budget Code]]))</f>
        <v/>
      </c>
      <c r="AU686" s="46" t="str">
        <f>IF(Table1[[#This Row],[Line Description]]&lt;&gt;"",Table1[[#This Row],[Line Description]],"")</f>
        <v/>
      </c>
      <c r="AV686" s="46" t="str">
        <f>IF(Table1[[#This Row],[Cur_Amount Debit]]&gt;0,ROUND(Table1[[#This Row],[Cur_Amount Debit]],2),"")</f>
        <v/>
      </c>
      <c r="AW686" s="46" t="str">
        <f>IF(Table1[[#This Row],[Cur_Amount Credit]]&gt;0,ROUND(Table1[[#This Row],[Cur_Amount Credit]],2),"")</f>
        <v/>
      </c>
      <c r="AX686" s="46" t="str">
        <f>LEFT(Table1[[#This Row],[Cur]],3)</f>
        <v/>
      </c>
      <c r="AY686" s="59"/>
      <c r="AZ686" s="46"/>
      <c r="BA686" s="46" t="str">
        <f>IF(Table1[[#This Row],[Cur]]&lt;&gt;"",IF(Table1[[#This Row],[Cur]]="USD","",ExchangeRate),"")</f>
        <v/>
      </c>
      <c r="BB686" s="46" t="str">
        <f>IF(Table1[[#This Row],[Grant]]&lt;&gt;"",VLOOKUP(Table1[[#This Row],[Grant]],Grants!B:D,3),"")</f>
        <v/>
      </c>
      <c r="BC686" s="46" t="str">
        <f>TRIM(Table1[[#This Row],[Vendor ID]])</f>
        <v/>
      </c>
      <c r="BD686">
        <f>IF(Table1[[#This Row],[Reference Number]]=Q685,BD685,BD685+1)</f>
        <v>0</v>
      </c>
    </row>
    <row r="687" spans="1:56" ht="11.25" customHeight="1" x14ac:dyDescent="0.25">
      <c r="A687" s="1"/>
      <c r="B687" s="88" t="str">
        <f>IF(Table1[[#This Row],[Posting Date]]&lt;&gt;"",IF(Table1[[#This Row],[Reference Number]]=Q686,B686+1,1),"")</f>
        <v/>
      </c>
      <c r="C687" s="61"/>
      <c r="D687" s="61"/>
      <c r="E687" s="138"/>
      <c r="F687" s="141" t="str">
        <f>IFERROR(IF(VLOOKUP(Table1[[#This Row],[Budget Code Description]],Dimentions!$X$6:$AC$139,2,FALSE)="","",VLOOKUP(Table1[[#This Row],[Budget Code Description]],Dimentions!$X$6:$AC$139,2,FALSE)),"")</f>
        <v/>
      </c>
      <c r="G687" s="141"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1" t="str">
        <f>IFERROR(VLOOKUP(Table1[[#This Row],[Budget Code Description]],Table6[#All],8,FALSE),"")</f>
        <v/>
      </c>
      <c r="L687" s="63"/>
      <c r="M687" s="65" t="str">
        <f>IFERROR(VLOOKUP(Table1[[#This Row],[Staff ID]],Table2[],2,FALSE),"")</f>
        <v/>
      </c>
      <c r="N687" s="209" t="str">
        <f>IFERROR(IF(VLOOKUP(Table1[[#This Row],[Budget Code Description]],Dimentions!$X$6:$AC$134,4,FALSE)="","",VLOOKUP(Table1[[#This Row],[Budget Code Description]],Dimentions!$X$6:$AC$134,4,FALSE)),"")</f>
        <v/>
      </c>
      <c r="O687" s="65" t="str">
        <f>IFERROR(VLOOKUP(Table1[[#This Row],[Vendor ID]],Table549[],2,FALSE),"")</f>
        <v/>
      </c>
      <c r="P687" s="63"/>
      <c r="Q687" s="141" t="str">
        <f>IF(Table1[[#This Row],[Posting Date]]&lt;&gt;"",$D$9,"")</f>
        <v/>
      </c>
      <c r="R687" s="157" t="str">
        <f>IF(Table1[[#This Row],[Posting Date]]&lt;&gt;"",$D$10,"")</f>
        <v/>
      </c>
      <c r="S687" s="66"/>
      <c r="T687" s="63"/>
      <c r="U687" s="67"/>
      <c r="V687" s="67"/>
      <c r="W687" s="67" t="str">
        <f t="shared" ref="W687:W750" si="15">IF(E687="","",(ExchangeRate))</f>
        <v/>
      </c>
      <c r="X687" s="159" t="str">
        <f>IF(E687="","",(IF(Table1[[#This Row],[Cur]]="USD",Table1[[#This Row],[Cur_Amount Debit]],Table1[[#This Row],[Cur_Amount Debit]]/Table1[[#This Row],[Exchange Rate]])))</f>
        <v/>
      </c>
      <c r="Y687" s="159" t="str">
        <f>IF(E687="","",(IF(Table1[[#This Row],[Cur]]="USD",Table1[[#This Row],[Cur_Amount Credit]],Table1[[#This Row],[Cur_Amount Credit]]/ExchangeRate)))</f>
        <v/>
      </c>
      <c r="Z687" s="201" t="str">
        <f>IF(E687="","",(Table1[[#This Row],[Debit USD]]-Table1[[#This Row],[Credit USD]]))</f>
        <v/>
      </c>
      <c r="AA687" s="226"/>
      <c r="AB687" s="255"/>
      <c r="AC687" s="1"/>
      <c r="AD687" s="15"/>
      <c r="AE687" s="15" t="str">
        <f>IF(AND(OR(Table1[[#This Row],[Account]]="15030",Table1[[#This Row],[Account]]="15035",Table1[[#This Row],[Account]]="20150"),Table1[[#This Row],[Vendor ID]]=""),1,"")</f>
        <v/>
      </c>
      <c r="AF687" s="15"/>
      <c r="AG687" s="15"/>
      <c r="AH687" s="15"/>
      <c r="AI687" s="46" t="str">
        <f>IF(Table1[[#This Row],[Posting Date]]&lt;&gt;"","GJ-"&amp;CountryID,"")</f>
        <v/>
      </c>
      <c r="AJ687" s="59" t="str">
        <f>IF(Table1[[#This Row],[Posting Date]]&lt;&gt;"",Table1[[#This Row],[Posting Date]],"")</f>
        <v/>
      </c>
      <c r="AK687" s="46"/>
      <c r="AL687" s="46" t="str">
        <f>IF(Table1[[#This Row],[Description]]&lt;&gt;"",Table1[[#This Row],[Description]],"")</f>
        <v/>
      </c>
      <c r="AM687" s="46" t="str">
        <f>IF(Table1[[#This Row],[Posting Date]]&lt;&gt;"",Table1[[#This Row],[Reference Number]],"")</f>
        <v/>
      </c>
      <c r="AN687" s="46" t="str">
        <f>TRIM(Table1[[#This Row],[Line '#]])</f>
        <v/>
      </c>
      <c r="AO687" s="46" t="str">
        <f>TRIM(Table1[[#This Row],[Account]])</f>
        <v/>
      </c>
      <c r="AP687" s="46" t="str">
        <f>IF(Table1[[#This Row],[Posting Date]]&lt;&gt;"",$D$5,"")</f>
        <v/>
      </c>
      <c r="AQ687" s="46" t="str">
        <f>TRIM(Table1[[#This Row],[Departments-Prgrams]])</f>
        <v/>
      </c>
      <c r="AR687" s="46" t="str">
        <f>TRIM(Table1[[#This Row],[Grant]])</f>
        <v/>
      </c>
      <c r="AS687" s="46" t="str">
        <f>TRIM(Table1[[#This Row],[Staff ID]])</f>
        <v/>
      </c>
      <c r="AT687" s="46" t="str">
        <f>IF(TRIM(Table1[[#This Row],[Budget Code]])=0,"",TRIM(Table1[[#This Row],[Budget Code]]))</f>
        <v/>
      </c>
      <c r="AU687" s="46" t="str">
        <f>IF(Table1[[#This Row],[Line Description]]&lt;&gt;"",Table1[[#This Row],[Line Description]],"")</f>
        <v/>
      </c>
      <c r="AV687" s="46" t="str">
        <f>IF(Table1[[#This Row],[Cur_Amount Debit]]&gt;0,ROUND(Table1[[#This Row],[Cur_Amount Debit]],2),"")</f>
        <v/>
      </c>
      <c r="AW687" s="46" t="str">
        <f>IF(Table1[[#This Row],[Cur_Amount Credit]]&gt;0,ROUND(Table1[[#This Row],[Cur_Amount Credit]],2),"")</f>
        <v/>
      </c>
      <c r="AX687" s="46" t="str">
        <f>LEFT(Table1[[#This Row],[Cur]],3)</f>
        <v/>
      </c>
      <c r="AY687" s="59"/>
      <c r="AZ687" s="46"/>
      <c r="BA687" s="46" t="str">
        <f>IF(Table1[[#This Row],[Cur]]&lt;&gt;"",IF(Table1[[#This Row],[Cur]]="USD","",ExchangeRate),"")</f>
        <v/>
      </c>
      <c r="BB687" s="46" t="str">
        <f>IF(Table1[[#This Row],[Grant]]&lt;&gt;"",VLOOKUP(Table1[[#This Row],[Grant]],Grants!B:D,3),"")</f>
        <v/>
      </c>
      <c r="BC687" s="46" t="str">
        <f>TRIM(Table1[[#This Row],[Vendor ID]])</f>
        <v/>
      </c>
      <c r="BD687">
        <f>IF(Table1[[#This Row],[Reference Number]]=Q686,BD686,BD686+1)</f>
        <v>0</v>
      </c>
    </row>
    <row r="688" spans="1:56" ht="11.25" customHeight="1" x14ac:dyDescent="0.25">
      <c r="A688" s="1"/>
      <c r="B688" s="88" t="str">
        <f>IF(Table1[[#This Row],[Posting Date]]&lt;&gt;"",IF(Table1[[#This Row],[Reference Number]]=Q687,B687+1,1),"")</f>
        <v/>
      </c>
      <c r="C688" s="61"/>
      <c r="D688" s="61"/>
      <c r="E688" s="138"/>
      <c r="F688" s="141" t="str">
        <f>IFERROR(IF(VLOOKUP(Table1[[#This Row],[Budget Code Description]],Dimentions!$X$6:$AC$139,2,FALSE)="","",VLOOKUP(Table1[[#This Row],[Budget Code Description]],Dimentions!$X$6:$AC$139,2,FALSE)),"")</f>
        <v/>
      </c>
      <c r="G688" s="141"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1" t="str">
        <f>IFERROR(VLOOKUP(Table1[[#This Row],[Budget Code Description]],Table6[#All],8,FALSE),"")</f>
        <v/>
      </c>
      <c r="L688" s="63"/>
      <c r="M688" s="65" t="str">
        <f>IFERROR(VLOOKUP(Table1[[#This Row],[Staff ID]],Table2[],2,FALSE),"")</f>
        <v/>
      </c>
      <c r="N688" s="209" t="str">
        <f>IFERROR(IF(VLOOKUP(Table1[[#This Row],[Budget Code Description]],Dimentions!$X$6:$AC$134,4,FALSE)="","",VLOOKUP(Table1[[#This Row],[Budget Code Description]],Dimentions!$X$6:$AC$134,4,FALSE)),"")</f>
        <v/>
      </c>
      <c r="O688" s="65" t="str">
        <f>IFERROR(VLOOKUP(Table1[[#This Row],[Vendor ID]],Table549[],2,FALSE),"")</f>
        <v/>
      </c>
      <c r="P688" s="63"/>
      <c r="Q688" s="141" t="str">
        <f>IF(Table1[[#This Row],[Posting Date]]&lt;&gt;"",$D$9,"")</f>
        <v/>
      </c>
      <c r="R688" s="157" t="str">
        <f>IF(Table1[[#This Row],[Posting Date]]&lt;&gt;"",$D$10,"")</f>
        <v/>
      </c>
      <c r="S688" s="66"/>
      <c r="T688" s="63"/>
      <c r="U688" s="67"/>
      <c r="V688" s="67"/>
      <c r="W688" s="67" t="str">
        <f t="shared" si="15"/>
        <v/>
      </c>
      <c r="X688" s="159" t="str">
        <f>IF(E688="","",(IF(Table1[[#This Row],[Cur]]="USD",Table1[[#This Row],[Cur_Amount Debit]],Table1[[#This Row],[Cur_Amount Debit]]/Table1[[#This Row],[Exchange Rate]])))</f>
        <v/>
      </c>
      <c r="Y688" s="159" t="str">
        <f>IF(E688="","",(IF(Table1[[#This Row],[Cur]]="USD",Table1[[#This Row],[Cur_Amount Credit]],Table1[[#This Row],[Cur_Amount Credit]]/ExchangeRate)))</f>
        <v/>
      </c>
      <c r="Z688" s="201" t="str">
        <f>IF(E688="","",(Table1[[#This Row],[Debit USD]]-Table1[[#This Row],[Credit USD]]))</f>
        <v/>
      </c>
      <c r="AA688" s="226"/>
      <c r="AB688" s="255"/>
      <c r="AC688" s="1"/>
      <c r="AD688" s="15"/>
      <c r="AE688" s="15" t="str">
        <f>IF(AND(OR(Table1[[#This Row],[Account]]="15030",Table1[[#This Row],[Account]]="15035",Table1[[#This Row],[Account]]="20150"),Table1[[#This Row],[Vendor ID]]=""),1,"")</f>
        <v/>
      </c>
      <c r="AF688" s="15"/>
      <c r="AG688" s="15"/>
      <c r="AH688" s="15"/>
      <c r="AI688" s="46" t="str">
        <f>IF(Table1[[#This Row],[Posting Date]]&lt;&gt;"","GJ-"&amp;CountryID,"")</f>
        <v/>
      </c>
      <c r="AJ688" s="59" t="str">
        <f>IF(Table1[[#This Row],[Posting Date]]&lt;&gt;"",Table1[[#This Row],[Posting Date]],"")</f>
        <v/>
      </c>
      <c r="AK688" s="46"/>
      <c r="AL688" s="46" t="str">
        <f>IF(Table1[[#This Row],[Description]]&lt;&gt;"",Table1[[#This Row],[Description]],"")</f>
        <v/>
      </c>
      <c r="AM688" s="46" t="str">
        <f>IF(Table1[[#This Row],[Posting Date]]&lt;&gt;"",Table1[[#This Row],[Reference Number]],"")</f>
        <v/>
      </c>
      <c r="AN688" s="46" t="str">
        <f>TRIM(Table1[[#This Row],[Line '#]])</f>
        <v/>
      </c>
      <c r="AO688" s="46" t="str">
        <f>TRIM(Table1[[#This Row],[Account]])</f>
        <v/>
      </c>
      <c r="AP688" s="46" t="str">
        <f>IF(Table1[[#This Row],[Posting Date]]&lt;&gt;"",$D$5,"")</f>
        <v/>
      </c>
      <c r="AQ688" s="46" t="str">
        <f>TRIM(Table1[[#This Row],[Departments-Prgrams]])</f>
        <v/>
      </c>
      <c r="AR688" s="46" t="str">
        <f>TRIM(Table1[[#This Row],[Grant]])</f>
        <v/>
      </c>
      <c r="AS688" s="46" t="str">
        <f>TRIM(Table1[[#This Row],[Staff ID]])</f>
        <v/>
      </c>
      <c r="AT688" s="46" t="str">
        <f>IF(TRIM(Table1[[#This Row],[Budget Code]])=0,"",TRIM(Table1[[#This Row],[Budget Code]]))</f>
        <v/>
      </c>
      <c r="AU688" s="46" t="str">
        <f>IF(Table1[[#This Row],[Line Description]]&lt;&gt;"",Table1[[#This Row],[Line Description]],"")</f>
        <v/>
      </c>
      <c r="AV688" s="46" t="str">
        <f>IF(Table1[[#This Row],[Cur_Amount Debit]]&gt;0,ROUND(Table1[[#This Row],[Cur_Amount Debit]],2),"")</f>
        <v/>
      </c>
      <c r="AW688" s="46" t="str">
        <f>IF(Table1[[#This Row],[Cur_Amount Credit]]&gt;0,ROUND(Table1[[#This Row],[Cur_Amount Credit]],2),"")</f>
        <v/>
      </c>
      <c r="AX688" s="46" t="str">
        <f>LEFT(Table1[[#This Row],[Cur]],3)</f>
        <v/>
      </c>
      <c r="AY688" s="59"/>
      <c r="AZ688" s="46"/>
      <c r="BA688" s="46" t="str">
        <f>IF(Table1[[#This Row],[Cur]]&lt;&gt;"",IF(Table1[[#This Row],[Cur]]="USD","",ExchangeRate),"")</f>
        <v/>
      </c>
      <c r="BB688" s="46" t="str">
        <f>IF(Table1[[#This Row],[Grant]]&lt;&gt;"",VLOOKUP(Table1[[#This Row],[Grant]],Grants!B:D,3),"")</f>
        <v/>
      </c>
      <c r="BC688" s="46" t="str">
        <f>TRIM(Table1[[#This Row],[Vendor ID]])</f>
        <v/>
      </c>
      <c r="BD688">
        <f>IF(Table1[[#This Row],[Reference Number]]=Q687,BD687,BD687+1)</f>
        <v>0</v>
      </c>
    </row>
    <row r="689" spans="1:56" ht="11.25" customHeight="1" x14ac:dyDescent="0.25">
      <c r="A689" s="1"/>
      <c r="B689" s="88" t="str">
        <f>IF(Table1[[#This Row],[Posting Date]]&lt;&gt;"",IF(Table1[[#This Row],[Reference Number]]=Q688,B688+1,1),"")</f>
        <v/>
      </c>
      <c r="C689" s="61"/>
      <c r="D689" s="61"/>
      <c r="E689" s="138"/>
      <c r="F689" s="141" t="str">
        <f>IFERROR(IF(VLOOKUP(Table1[[#This Row],[Budget Code Description]],Dimentions!$X$6:$AC$139,2,FALSE)="","",VLOOKUP(Table1[[#This Row],[Budget Code Description]],Dimentions!$X$6:$AC$139,2,FALSE)),"")</f>
        <v/>
      </c>
      <c r="G689" s="141"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1" t="str">
        <f>IFERROR(VLOOKUP(Table1[[#This Row],[Budget Code Description]],Table6[#All],8,FALSE),"")</f>
        <v/>
      </c>
      <c r="L689" s="63"/>
      <c r="M689" s="65" t="str">
        <f>IFERROR(VLOOKUP(Table1[[#This Row],[Staff ID]],Table2[],2,FALSE),"")</f>
        <v/>
      </c>
      <c r="N689" s="209" t="str">
        <f>IFERROR(IF(VLOOKUP(Table1[[#This Row],[Budget Code Description]],Dimentions!$X$6:$AC$134,4,FALSE)="","",VLOOKUP(Table1[[#This Row],[Budget Code Description]],Dimentions!$X$6:$AC$134,4,FALSE)),"")</f>
        <v/>
      </c>
      <c r="O689" s="65" t="str">
        <f>IFERROR(VLOOKUP(Table1[[#This Row],[Vendor ID]],Table549[],2,FALSE),"")</f>
        <v/>
      </c>
      <c r="P689" s="63"/>
      <c r="Q689" s="141" t="str">
        <f>IF(Table1[[#This Row],[Posting Date]]&lt;&gt;"",$D$9,"")</f>
        <v/>
      </c>
      <c r="R689" s="157" t="str">
        <f>IF(Table1[[#This Row],[Posting Date]]&lt;&gt;"",$D$10,"")</f>
        <v/>
      </c>
      <c r="S689" s="66"/>
      <c r="T689" s="63"/>
      <c r="U689" s="67"/>
      <c r="V689" s="67"/>
      <c r="W689" s="67" t="str">
        <f t="shared" si="15"/>
        <v/>
      </c>
      <c r="X689" s="159" t="str">
        <f>IF(E689="","",(IF(Table1[[#This Row],[Cur]]="USD",Table1[[#This Row],[Cur_Amount Debit]],Table1[[#This Row],[Cur_Amount Debit]]/Table1[[#This Row],[Exchange Rate]])))</f>
        <v/>
      </c>
      <c r="Y689" s="159" t="str">
        <f>IF(E689="","",(IF(Table1[[#This Row],[Cur]]="USD",Table1[[#This Row],[Cur_Amount Credit]],Table1[[#This Row],[Cur_Amount Credit]]/ExchangeRate)))</f>
        <v/>
      </c>
      <c r="Z689" s="201" t="str">
        <f>IF(E689="","",(Table1[[#This Row],[Debit USD]]-Table1[[#This Row],[Credit USD]]))</f>
        <v/>
      </c>
      <c r="AA689" s="226"/>
      <c r="AB689" s="255"/>
      <c r="AC689" s="1"/>
      <c r="AD689" s="15"/>
      <c r="AE689" s="15" t="str">
        <f>IF(AND(OR(Table1[[#This Row],[Account]]="15030",Table1[[#This Row],[Account]]="15035",Table1[[#This Row],[Account]]="20150"),Table1[[#This Row],[Vendor ID]]=""),1,"")</f>
        <v/>
      </c>
      <c r="AF689" s="15"/>
      <c r="AG689" s="15"/>
      <c r="AH689" s="15"/>
      <c r="AI689" s="46" t="str">
        <f>IF(Table1[[#This Row],[Posting Date]]&lt;&gt;"","GJ-"&amp;CountryID,"")</f>
        <v/>
      </c>
      <c r="AJ689" s="59" t="str">
        <f>IF(Table1[[#This Row],[Posting Date]]&lt;&gt;"",Table1[[#This Row],[Posting Date]],"")</f>
        <v/>
      </c>
      <c r="AK689" s="46"/>
      <c r="AL689" s="46" t="str">
        <f>IF(Table1[[#This Row],[Description]]&lt;&gt;"",Table1[[#This Row],[Description]],"")</f>
        <v/>
      </c>
      <c r="AM689" s="46" t="str">
        <f>IF(Table1[[#This Row],[Posting Date]]&lt;&gt;"",Table1[[#This Row],[Reference Number]],"")</f>
        <v/>
      </c>
      <c r="AN689" s="46" t="str">
        <f>TRIM(Table1[[#This Row],[Line '#]])</f>
        <v/>
      </c>
      <c r="AO689" s="46" t="str">
        <f>TRIM(Table1[[#This Row],[Account]])</f>
        <v/>
      </c>
      <c r="AP689" s="46" t="str">
        <f>IF(Table1[[#This Row],[Posting Date]]&lt;&gt;"",$D$5,"")</f>
        <v/>
      </c>
      <c r="AQ689" s="46" t="str">
        <f>TRIM(Table1[[#This Row],[Departments-Prgrams]])</f>
        <v/>
      </c>
      <c r="AR689" s="46" t="str">
        <f>TRIM(Table1[[#This Row],[Grant]])</f>
        <v/>
      </c>
      <c r="AS689" s="46" t="str">
        <f>TRIM(Table1[[#This Row],[Staff ID]])</f>
        <v/>
      </c>
      <c r="AT689" s="46" t="str">
        <f>IF(TRIM(Table1[[#This Row],[Budget Code]])=0,"",TRIM(Table1[[#This Row],[Budget Code]]))</f>
        <v/>
      </c>
      <c r="AU689" s="46" t="str">
        <f>IF(Table1[[#This Row],[Line Description]]&lt;&gt;"",Table1[[#This Row],[Line Description]],"")</f>
        <v/>
      </c>
      <c r="AV689" s="46" t="str">
        <f>IF(Table1[[#This Row],[Cur_Amount Debit]]&gt;0,ROUND(Table1[[#This Row],[Cur_Amount Debit]],2),"")</f>
        <v/>
      </c>
      <c r="AW689" s="46" t="str">
        <f>IF(Table1[[#This Row],[Cur_Amount Credit]]&gt;0,ROUND(Table1[[#This Row],[Cur_Amount Credit]],2),"")</f>
        <v/>
      </c>
      <c r="AX689" s="46" t="str">
        <f>LEFT(Table1[[#This Row],[Cur]],3)</f>
        <v/>
      </c>
      <c r="AY689" s="59"/>
      <c r="AZ689" s="46"/>
      <c r="BA689" s="46" t="str">
        <f>IF(Table1[[#This Row],[Cur]]&lt;&gt;"",IF(Table1[[#This Row],[Cur]]="USD","",ExchangeRate),"")</f>
        <v/>
      </c>
      <c r="BB689" s="46" t="str">
        <f>IF(Table1[[#This Row],[Grant]]&lt;&gt;"",VLOOKUP(Table1[[#This Row],[Grant]],Grants!B:D,3),"")</f>
        <v/>
      </c>
      <c r="BC689" s="46" t="str">
        <f>TRIM(Table1[[#This Row],[Vendor ID]])</f>
        <v/>
      </c>
      <c r="BD689">
        <f>IF(Table1[[#This Row],[Reference Number]]=Q688,BD688,BD688+1)</f>
        <v>0</v>
      </c>
    </row>
    <row r="690" spans="1:56" ht="11.25" customHeight="1" x14ac:dyDescent="0.25">
      <c r="A690" s="1"/>
      <c r="B690" s="88" t="str">
        <f>IF(Table1[[#This Row],[Posting Date]]&lt;&gt;"",IF(Table1[[#This Row],[Reference Number]]=Q689,B689+1,1),"")</f>
        <v/>
      </c>
      <c r="C690" s="61"/>
      <c r="D690" s="61"/>
      <c r="E690" s="138"/>
      <c r="F690" s="141" t="str">
        <f>IFERROR(IF(VLOOKUP(Table1[[#This Row],[Budget Code Description]],Dimentions!$X$6:$AC$139,2,FALSE)="","",VLOOKUP(Table1[[#This Row],[Budget Code Description]],Dimentions!$X$6:$AC$139,2,FALSE)),"")</f>
        <v/>
      </c>
      <c r="G690" s="141"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1" t="str">
        <f>IFERROR(VLOOKUP(Table1[[#This Row],[Budget Code Description]],Table6[#All],8,FALSE),"")</f>
        <v/>
      </c>
      <c r="L690" s="63"/>
      <c r="M690" s="65" t="str">
        <f>IFERROR(VLOOKUP(Table1[[#This Row],[Staff ID]],Table2[],2,FALSE),"")</f>
        <v/>
      </c>
      <c r="N690" s="209" t="str">
        <f>IFERROR(IF(VLOOKUP(Table1[[#This Row],[Budget Code Description]],Dimentions!$X$6:$AC$134,4,FALSE)="","",VLOOKUP(Table1[[#This Row],[Budget Code Description]],Dimentions!$X$6:$AC$134,4,FALSE)),"")</f>
        <v/>
      </c>
      <c r="O690" s="65" t="str">
        <f>IFERROR(VLOOKUP(Table1[[#This Row],[Vendor ID]],Table549[],2,FALSE),"")</f>
        <v/>
      </c>
      <c r="P690" s="63"/>
      <c r="Q690" s="141" t="str">
        <f>IF(Table1[[#This Row],[Posting Date]]&lt;&gt;"",$D$9,"")</f>
        <v/>
      </c>
      <c r="R690" s="157" t="str">
        <f>IF(Table1[[#This Row],[Posting Date]]&lt;&gt;"",$D$10,"")</f>
        <v/>
      </c>
      <c r="S690" s="66"/>
      <c r="T690" s="63"/>
      <c r="U690" s="67"/>
      <c r="V690" s="67"/>
      <c r="W690" s="67" t="str">
        <f t="shared" si="15"/>
        <v/>
      </c>
      <c r="X690" s="159" t="str">
        <f>IF(E690="","",(IF(Table1[[#This Row],[Cur]]="USD",Table1[[#This Row],[Cur_Amount Debit]],Table1[[#This Row],[Cur_Amount Debit]]/Table1[[#This Row],[Exchange Rate]])))</f>
        <v/>
      </c>
      <c r="Y690" s="159" t="str">
        <f>IF(E690="","",(IF(Table1[[#This Row],[Cur]]="USD",Table1[[#This Row],[Cur_Amount Credit]],Table1[[#This Row],[Cur_Amount Credit]]/ExchangeRate)))</f>
        <v/>
      </c>
      <c r="Z690" s="201" t="str">
        <f>IF(E690="","",(Table1[[#This Row],[Debit USD]]-Table1[[#This Row],[Credit USD]]))</f>
        <v/>
      </c>
      <c r="AA690" s="226"/>
      <c r="AB690" s="255"/>
      <c r="AC690" s="1"/>
      <c r="AD690" s="15"/>
      <c r="AE690" s="15" t="str">
        <f>IF(AND(OR(Table1[[#This Row],[Account]]="15030",Table1[[#This Row],[Account]]="15035",Table1[[#This Row],[Account]]="20150"),Table1[[#This Row],[Vendor ID]]=""),1,"")</f>
        <v/>
      </c>
      <c r="AF690" s="15"/>
      <c r="AG690" s="15"/>
      <c r="AH690" s="15"/>
      <c r="AI690" s="46" t="str">
        <f>IF(Table1[[#This Row],[Posting Date]]&lt;&gt;"","GJ-"&amp;CountryID,"")</f>
        <v/>
      </c>
      <c r="AJ690" s="59" t="str">
        <f>IF(Table1[[#This Row],[Posting Date]]&lt;&gt;"",Table1[[#This Row],[Posting Date]],"")</f>
        <v/>
      </c>
      <c r="AK690" s="46"/>
      <c r="AL690" s="46" t="str">
        <f>IF(Table1[[#This Row],[Description]]&lt;&gt;"",Table1[[#This Row],[Description]],"")</f>
        <v/>
      </c>
      <c r="AM690" s="46" t="str">
        <f>IF(Table1[[#This Row],[Posting Date]]&lt;&gt;"",Table1[[#This Row],[Reference Number]],"")</f>
        <v/>
      </c>
      <c r="AN690" s="46" t="str">
        <f>TRIM(Table1[[#This Row],[Line '#]])</f>
        <v/>
      </c>
      <c r="AO690" s="46" t="str">
        <f>TRIM(Table1[[#This Row],[Account]])</f>
        <v/>
      </c>
      <c r="AP690" s="46" t="str">
        <f>IF(Table1[[#This Row],[Posting Date]]&lt;&gt;"",$D$5,"")</f>
        <v/>
      </c>
      <c r="AQ690" s="46" t="str">
        <f>TRIM(Table1[[#This Row],[Departments-Prgrams]])</f>
        <v/>
      </c>
      <c r="AR690" s="46" t="str">
        <f>TRIM(Table1[[#This Row],[Grant]])</f>
        <v/>
      </c>
      <c r="AS690" s="46" t="str">
        <f>TRIM(Table1[[#This Row],[Staff ID]])</f>
        <v/>
      </c>
      <c r="AT690" s="46" t="str">
        <f>IF(TRIM(Table1[[#This Row],[Budget Code]])=0,"",TRIM(Table1[[#This Row],[Budget Code]]))</f>
        <v/>
      </c>
      <c r="AU690" s="46" t="str">
        <f>IF(Table1[[#This Row],[Line Description]]&lt;&gt;"",Table1[[#This Row],[Line Description]],"")</f>
        <v/>
      </c>
      <c r="AV690" s="46" t="str">
        <f>IF(Table1[[#This Row],[Cur_Amount Debit]]&gt;0,ROUND(Table1[[#This Row],[Cur_Amount Debit]],2),"")</f>
        <v/>
      </c>
      <c r="AW690" s="46" t="str">
        <f>IF(Table1[[#This Row],[Cur_Amount Credit]]&gt;0,ROUND(Table1[[#This Row],[Cur_Amount Credit]],2),"")</f>
        <v/>
      </c>
      <c r="AX690" s="46" t="str">
        <f>LEFT(Table1[[#This Row],[Cur]],3)</f>
        <v/>
      </c>
      <c r="AY690" s="59"/>
      <c r="AZ690" s="46"/>
      <c r="BA690" s="46" t="str">
        <f>IF(Table1[[#This Row],[Cur]]&lt;&gt;"",IF(Table1[[#This Row],[Cur]]="USD","",ExchangeRate),"")</f>
        <v/>
      </c>
      <c r="BB690" s="46" t="str">
        <f>IF(Table1[[#This Row],[Grant]]&lt;&gt;"",VLOOKUP(Table1[[#This Row],[Grant]],Grants!B:D,3),"")</f>
        <v/>
      </c>
      <c r="BC690" s="46" t="str">
        <f>TRIM(Table1[[#This Row],[Vendor ID]])</f>
        <v/>
      </c>
      <c r="BD690">
        <f>IF(Table1[[#This Row],[Reference Number]]=Q689,BD689,BD689+1)</f>
        <v>0</v>
      </c>
    </row>
    <row r="691" spans="1:56" ht="11.25" customHeight="1" x14ac:dyDescent="0.25">
      <c r="A691" s="1"/>
      <c r="B691" s="88" t="str">
        <f>IF(Table1[[#This Row],[Posting Date]]&lt;&gt;"",IF(Table1[[#This Row],[Reference Number]]=Q690,B690+1,1),"")</f>
        <v/>
      </c>
      <c r="C691" s="61"/>
      <c r="D691" s="61"/>
      <c r="E691" s="138"/>
      <c r="F691" s="141" t="str">
        <f>IFERROR(IF(VLOOKUP(Table1[[#This Row],[Budget Code Description]],Dimentions!$X$6:$AC$139,2,FALSE)="","",VLOOKUP(Table1[[#This Row],[Budget Code Description]],Dimentions!$X$6:$AC$139,2,FALSE)),"")</f>
        <v/>
      </c>
      <c r="G691" s="141"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1" t="str">
        <f>IFERROR(VLOOKUP(Table1[[#This Row],[Budget Code Description]],Table6[#All],8,FALSE),"")</f>
        <v/>
      </c>
      <c r="L691" s="63"/>
      <c r="M691" s="65" t="str">
        <f>IFERROR(VLOOKUP(Table1[[#This Row],[Staff ID]],Table2[],2,FALSE),"")</f>
        <v/>
      </c>
      <c r="N691" s="209" t="str">
        <f>IFERROR(IF(VLOOKUP(Table1[[#This Row],[Budget Code Description]],Dimentions!$X$6:$AC$134,4,FALSE)="","",VLOOKUP(Table1[[#This Row],[Budget Code Description]],Dimentions!$X$6:$AC$134,4,FALSE)),"")</f>
        <v/>
      </c>
      <c r="O691" s="65" t="str">
        <f>IFERROR(VLOOKUP(Table1[[#This Row],[Vendor ID]],Table549[],2,FALSE),"")</f>
        <v/>
      </c>
      <c r="P691" s="63"/>
      <c r="Q691" s="141" t="str">
        <f>IF(Table1[[#This Row],[Posting Date]]&lt;&gt;"",$D$9,"")</f>
        <v/>
      </c>
      <c r="R691" s="157" t="str">
        <f>IF(Table1[[#This Row],[Posting Date]]&lt;&gt;"",$D$10,"")</f>
        <v/>
      </c>
      <c r="S691" s="66"/>
      <c r="T691" s="63"/>
      <c r="U691" s="67"/>
      <c r="V691" s="67"/>
      <c r="W691" s="67" t="str">
        <f t="shared" si="15"/>
        <v/>
      </c>
      <c r="X691" s="159" t="str">
        <f>IF(E691="","",(IF(Table1[[#This Row],[Cur]]="USD",Table1[[#This Row],[Cur_Amount Debit]],Table1[[#This Row],[Cur_Amount Debit]]/Table1[[#This Row],[Exchange Rate]])))</f>
        <v/>
      </c>
      <c r="Y691" s="159" t="str">
        <f>IF(E691="","",(IF(Table1[[#This Row],[Cur]]="USD",Table1[[#This Row],[Cur_Amount Credit]],Table1[[#This Row],[Cur_Amount Credit]]/ExchangeRate)))</f>
        <v/>
      </c>
      <c r="Z691" s="201" t="str">
        <f>IF(E691="","",(Table1[[#This Row],[Debit USD]]-Table1[[#This Row],[Credit USD]]))</f>
        <v/>
      </c>
      <c r="AA691" s="226"/>
      <c r="AB691" s="255"/>
      <c r="AC691" s="1"/>
      <c r="AD691" s="15"/>
      <c r="AE691" s="15" t="str">
        <f>IF(AND(OR(Table1[[#This Row],[Account]]="15030",Table1[[#This Row],[Account]]="15035",Table1[[#This Row],[Account]]="20150"),Table1[[#This Row],[Vendor ID]]=""),1,"")</f>
        <v/>
      </c>
      <c r="AF691" s="15"/>
      <c r="AG691" s="15"/>
      <c r="AH691" s="15"/>
      <c r="AI691" s="46" t="str">
        <f>IF(Table1[[#This Row],[Posting Date]]&lt;&gt;"","GJ-"&amp;CountryID,"")</f>
        <v/>
      </c>
      <c r="AJ691" s="59" t="str">
        <f>IF(Table1[[#This Row],[Posting Date]]&lt;&gt;"",Table1[[#This Row],[Posting Date]],"")</f>
        <v/>
      </c>
      <c r="AK691" s="46"/>
      <c r="AL691" s="46" t="str">
        <f>IF(Table1[[#This Row],[Description]]&lt;&gt;"",Table1[[#This Row],[Description]],"")</f>
        <v/>
      </c>
      <c r="AM691" s="46" t="str">
        <f>IF(Table1[[#This Row],[Posting Date]]&lt;&gt;"",Table1[[#This Row],[Reference Number]],"")</f>
        <v/>
      </c>
      <c r="AN691" s="46" t="str">
        <f>TRIM(Table1[[#This Row],[Line '#]])</f>
        <v/>
      </c>
      <c r="AO691" s="46" t="str">
        <f>TRIM(Table1[[#This Row],[Account]])</f>
        <v/>
      </c>
      <c r="AP691" s="46" t="str">
        <f>IF(Table1[[#This Row],[Posting Date]]&lt;&gt;"",$D$5,"")</f>
        <v/>
      </c>
      <c r="AQ691" s="46" t="str">
        <f>TRIM(Table1[[#This Row],[Departments-Prgrams]])</f>
        <v/>
      </c>
      <c r="AR691" s="46" t="str">
        <f>TRIM(Table1[[#This Row],[Grant]])</f>
        <v/>
      </c>
      <c r="AS691" s="46" t="str">
        <f>TRIM(Table1[[#This Row],[Staff ID]])</f>
        <v/>
      </c>
      <c r="AT691" s="46" t="str">
        <f>IF(TRIM(Table1[[#This Row],[Budget Code]])=0,"",TRIM(Table1[[#This Row],[Budget Code]]))</f>
        <v/>
      </c>
      <c r="AU691" s="46" t="str">
        <f>IF(Table1[[#This Row],[Line Description]]&lt;&gt;"",Table1[[#This Row],[Line Description]],"")</f>
        <v/>
      </c>
      <c r="AV691" s="46" t="str">
        <f>IF(Table1[[#This Row],[Cur_Amount Debit]]&gt;0,ROUND(Table1[[#This Row],[Cur_Amount Debit]],2),"")</f>
        <v/>
      </c>
      <c r="AW691" s="46" t="str">
        <f>IF(Table1[[#This Row],[Cur_Amount Credit]]&gt;0,ROUND(Table1[[#This Row],[Cur_Amount Credit]],2),"")</f>
        <v/>
      </c>
      <c r="AX691" s="46" t="str">
        <f>LEFT(Table1[[#This Row],[Cur]],3)</f>
        <v/>
      </c>
      <c r="AY691" s="59"/>
      <c r="AZ691" s="46"/>
      <c r="BA691" s="46" t="str">
        <f>IF(Table1[[#This Row],[Cur]]&lt;&gt;"",IF(Table1[[#This Row],[Cur]]="USD","",ExchangeRate),"")</f>
        <v/>
      </c>
      <c r="BB691" s="46" t="str">
        <f>IF(Table1[[#This Row],[Grant]]&lt;&gt;"",VLOOKUP(Table1[[#This Row],[Grant]],Grants!B:D,3),"")</f>
        <v/>
      </c>
      <c r="BC691" s="46" t="str">
        <f>TRIM(Table1[[#This Row],[Vendor ID]])</f>
        <v/>
      </c>
      <c r="BD691">
        <f>IF(Table1[[#This Row],[Reference Number]]=Q690,BD690,BD690+1)</f>
        <v>0</v>
      </c>
    </row>
    <row r="692" spans="1:56" ht="11.25" customHeight="1" x14ac:dyDescent="0.25">
      <c r="A692" s="1"/>
      <c r="B692" s="88" t="str">
        <f>IF(Table1[[#This Row],[Posting Date]]&lt;&gt;"",IF(Table1[[#This Row],[Reference Number]]=Q691,B691+1,1),"")</f>
        <v/>
      </c>
      <c r="C692" s="61"/>
      <c r="D692" s="61"/>
      <c r="E692" s="138"/>
      <c r="F692" s="141" t="str">
        <f>IFERROR(IF(VLOOKUP(Table1[[#This Row],[Budget Code Description]],Dimentions!$X$6:$AC$139,2,FALSE)="","",VLOOKUP(Table1[[#This Row],[Budget Code Description]],Dimentions!$X$6:$AC$139,2,FALSE)),"")</f>
        <v/>
      </c>
      <c r="G692" s="141"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1" t="str">
        <f>IFERROR(VLOOKUP(Table1[[#This Row],[Budget Code Description]],Table6[#All],8,FALSE),"")</f>
        <v/>
      </c>
      <c r="L692" s="63"/>
      <c r="M692" s="65" t="str">
        <f>IFERROR(VLOOKUP(Table1[[#This Row],[Staff ID]],Table2[],2,FALSE),"")</f>
        <v/>
      </c>
      <c r="N692" s="209" t="str">
        <f>IFERROR(IF(VLOOKUP(Table1[[#This Row],[Budget Code Description]],Dimentions!$X$6:$AC$134,4,FALSE)="","",VLOOKUP(Table1[[#This Row],[Budget Code Description]],Dimentions!$X$6:$AC$134,4,FALSE)),"")</f>
        <v/>
      </c>
      <c r="O692" s="65" t="str">
        <f>IFERROR(VLOOKUP(Table1[[#This Row],[Vendor ID]],Table549[],2,FALSE),"")</f>
        <v/>
      </c>
      <c r="P692" s="63"/>
      <c r="Q692" s="141" t="str">
        <f>IF(Table1[[#This Row],[Posting Date]]&lt;&gt;"",$D$9,"")</f>
        <v/>
      </c>
      <c r="R692" s="157" t="str">
        <f>IF(Table1[[#This Row],[Posting Date]]&lt;&gt;"",$D$10,"")</f>
        <v/>
      </c>
      <c r="S692" s="66"/>
      <c r="T692" s="63"/>
      <c r="U692" s="67"/>
      <c r="V692" s="67"/>
      <c r="W692" s="67" t="str">
        <f t="shared" si="15"/>
        <v/>
      </c>
      <c r="X692" s="159" t="str">
        <f>IF(E692="","",(IF(Table1[[#This Row],[Cur]]="USD",Table1[[#This Row],[Cur_Amount Debit]],Table1[[#This Row],[Cur_Amount Debit]]/Table1[[#This Row],[Exchange Rate]])))</f>
        <v/>
      </c>
      <c r="Y692" s="159" t="str">
        <f>IF(E692="","",(IF(Table1[[#This Row],[Cur]]="USD",Table1[[#This Row],[Cur_Amount Credit]],Table1[[#This Row],[Cur_Amount Credit]]/ExchangeRate)))</f>
        <v/>
      </c>
      <c r="Z692" s="201" t="str">
        <f>IF(E692="","",(Table1[[#This Row],[Debit USD]]-Table1[[#This Row],[Credit USD]]))</f>
        <v/>
      </c>
      <c r="AA692" s="226"/>
      <c r="AB692" s="255"/>
      <c r="AC692" s="1"/>
      <c r="AD692" s="15"/>
      <c r="AE692" s="15" t="str">
        <f>IF(AND(OR(Table1[[#This Row],[Account]]="15030",Table1[[#This Row],[Account]]="15035",Table1[[#This Row],[Account]]="20150"),Table1[[#This Row],[Vendor ID]]=""),1,"")</f>
        <v/>
      </c>
      <c r="AF692" s="15"/>
      <c r="AG692" s="15"/>
      <c r="AH692" s="15"/>
      <c r="AI692" s="46" t="str">
        <f>IF(Table1[[#This Row],[Posting Date]]&lt;&gt;"","GJ-"&amp;CountryID,"")</f>
        <v/>
      </c>
      <c r="AJ692" s="59" t="str">
        <f>IF(Table1[[#This Row],[Posting Date]]&lt;&gt;"",Table1[[#This Row],[Posting Date]],"")</f>
        <v/>
      </c>
      <c r="AK692" s="46"/>
      <c r="AL692" s="46" t="str">
        <f>IF(Table1[[#This Row],[Description]]&lt;&gt;"",Table1[[#This Row],[Description]],"")</f>
        <v/>
      </c>
      <c r="AM692" s="46" t="str">
        <f>IF(Table1[[#This Row],[Posting Date]]&lt;&gt;"",Table1[[#This Row],[Reference Number]],"")</f>
        <v/>
      </c>
      <c r="AN692" s="46" t="str">
        <f>TRIM(Table1[[#This Row],[Line '#]])</f>
        <v/>
      </c>
      <c r="AO692" s="46" t="str">
        <f>TRIM(Table1[[#This Row],[Account]])</f>
        <v/>
      </c>
      <c r="AP692" s="46" t="str">
        <f>IF(Table1[[#This Row],[Posting Date]]&lt;&gt;"",$D$5,"")</f>
        <v/>
      </c>
      <c r="AQ692" s="46" t="str">
        <f>TRIM(Table1[[#This Row],[Departments-Prgrams]])</f>
        <v/>
      </c>
      <c r="AR692" s="46" t="str">
        <f>TRIM(Table1[[#This Row],[Grant]])</f>
        <v/>
      </c>
      <c r="AS692" s="46" t="str">
        <f>TRIM(Table1[[#This Row],[Staff ID]])</f>
        <v/>
      </c>
      <c r="AT692" s="46" t="str">
        <f>IF(TRIM(Table1[[#This Row],[Budget Code]])=0,"",TRIM(Table1[[#This Row],[Budget Code]]))</f>
        <v/>
      </c>
      <c r="AU692" s="46" t="str">
        <f>IF(Table1[[#This Row],[Line Description]]&lt;&gt;"",Table1[[#This Row],[Line Description]],"")</f>
        <v/>
      </c>
      <c r="AV692" s="46" t="str">
        <f>IF(Table1[[#This Row],[Cur_Amount Debit]]&gt;0,ROUND(Table1[[#This Row],[Cur_Amount Debit]],2),"")</f>
        <v/>
      </c>
      <c r="AW692" s="46" t="str">
        <f>IF(Table1[[#This Row],[Cur_Amount Credit]]&gt;0,ROUND(Table1[[#This Row],[Cur_Amount Credit]],2),"")</f>
        <v/>
      </c>
      <c r="AX692" s="46" t="str">
        <f>LEFT(Table1[[#This Row],[Cur]],3)</f>
        <v/>
      </c>
      <c r="AY692" s="59"/>
      <c r="AZ692" s="46"/>
      <c r="BA692" s="46" t="str">
        <f>IF(Table1[[#This Row],[Cur]]&lt;&gt;"",IF(Table1[[#This Row],[Cur]]="USD","",ExchangeRate),"")</f>
        <v/>
      </c>
      <c r="BB692" s="46" t="str">
        <f>IF(Table1[[#This Row],[Grant]]&lt;&gt;"",VLOOKUP(Table1[[#This Row],[Grant]],Grants!B:D,3),"")</f>
        <v/>
      </c>
      <c r="BC692" s="46" t="str">
        <f>TRIM(Table1[[#This Row],[Vendor ID]])</f>
        <v/>
      </c>
      <c r="BD692">
        <f>IF(Table1[[#This Row],[Reference Number]]=Q691,BD691,BD691+1)</f>
        <v>0</v>
      </c>
    </row>
    <row r="693" spans="1:56" ht="11.25" customHeight="1" x14ac:dyDescent="0.25">
      <c r="A693" s="1"/>
      <c r="B693" s="88" t="str">
        <f>IF(Table1[[#This Row],[Posting Date]]&lt;&gt;"",IF(Table1[[#This Row],[Reference Number]]=Q692,B692+1,1),"")</f>
        <v/>
      </c>
      <c r="C693" s="61"/>
      <c r="D693" s="61"/>
      <c r="E693" s="138"/>
      <c r="F693" s="141" t="str">
        <f>IFERROR(IF(VLOOKUP(Table1[[#This Row],[Budget Code Description]],Dimentions!$X$6:$AC$139,2,FALSE)="","",VLOOKUP(Table1[[#This Row],[Budget Code Description]],Dimentions!$X$6:$AC$139,2,FALSE)),"")</f>
        <v/>
      </c>
      <c r="G693" s="141"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1" t="str">
        <f>IFERROR(VLOOKUP(Table1[[#This Row],[Budget Code Description]],Table6[#All],8,FALSE),"")</f>
        <v/>
      </c>
      <c r="L693" s="63"/>
      <c r="M693" s="65" t="str">
        <f>IFERROR(VLOOKUP(Table1[[#This Row],[Staff ID]],Table2[],2,FALSE),"")</f>
        <v/>
      </c>
      <c r="N693" s="209" t="str">
        <f>IFERROR(IF(VLOOKUP(Table1[[#This Row],[Budget Code Description]],Dimentions!$X$6:$AC$134,4,FALSE)="","",VLOOKUP(Table1[[#This Row],[Budget Code Description]],Dimentions!$X$6:$AC$134,4,FALSE)),"")</f>
        <v/>
      </c>
      <c r="O693" s="65" t="str">
        <f>IFERROR(VLOOKUP(Table1[[#This Row],[Vendor ID]],Table549[],2,FALSE),"")</f>
        <v/>
      </c>
      <c r="P693" s="63"/>
      <c r="Q693" s="141" t="str">
        <f>IF(Table1[[#This Row],[Posting Date]]&lt;&gt;"",$D$9,"")</f>
        <v/>
      </c>
      <c r="R693" s="157" t="str">
        <f>IF(Table1[[#This Row],[Posting Date]]&lt;&gt;"",$D$10,"")</f>
        <v/>
      </c>
      <c r="S693" s="66"/>
      <c r="T693" s="63"/>
      <c r="U693" s="67"/>
      <c r="V693" s="67"/>
      <c r="W693" s="67" t="str">
        <f t="shared" si="15"/>
        <v/>
      </c>
      <c r="X693" s="159" t="str">
        <f>IF(E693="","",(IF(Table1[[#This Row],[Cur]]="USD",Table1[[#This Row],[Cur_Amount Debit]],Table1[[#This Row],[Cur_Amount Debit]]/Table1[[#This Row],[Exchange Rate]])))</f>
        <v/>
      </c>
      <c r="Y693" s="159" t="str">
        <f>IF(E693="","",(IF(Table1[[#This Row],[Cur]]="USD",Table1[[#This Row],[Cur_Amount Credit]],Table1[[#This Row],[Cur_Amount Credit]]/ExchangeRate)))</f>
        <v/>
      </c>
      <c r="Z693" s="201" t="str">
        <f>IF(E693="","",(Table1[[#This Row],[Debit USD]]-Table1[[#This Row],[Credit USD]]))</f>
        <v/>
      </c>
      <c r="AA693" s="226"/>
      <c r="AB693" s="255"/>
      <c r="AC693" s="1"/>
      <c r="AD693" s="15"/>
      <c r="AE693" s="15" t="str">
        <f>IF(AND(OR(Table1[[#This Row],[Account]]="15030",Table1[[#This Row],[Account]]="15035",Table1[[#This Row],[Account]]="20150"),Table1[[#This Row],[Vendor ID]]=""),1,"")</f>
        <v/>
      </c>
      <c r="AF693" s="15"/>
      <c r="AG693" s="15"/>
      <c r="AH693" s="15"/>
      <c r="AI693" s="46" t="str">
        <f>IF(Table1[[#This Row],[Posting Date]]&lt;&gt;"","GJ-"&amp;CountryID,"")</f>
        <v/>
      </c>
      <c r="AJ693" s="59" t="str">
        <f>IF(Table1[[#This Row],[Posting Date]]&lt;&gt;"",Table1[[#This Row],[Posting Date]],"")</f>
        <v/>
      </c>
      <c r="AK693" s="46"/>
      <c r="AL693" s="46" t="str">
        <f>IF(Table1[[#This Row],[Description]]&lt;&gt;"",Table1[[#This Row],[Description]],"")</f>
        <v/>
      </c>
      <c r="AM693" s="46" t="str">
        <f>IF(Table1[[#This Row],[Posting Date]]&lt;&gt;"",Table1[[#This Row],[Reference Number]],"")</f>
        <v/>
      </c>
      <c r="AN693" s="46" t="str">
        <f>TRIM(Table1[[#This Row],[Line '#]])</f>
        <v/>
      </c>
      <c r="AO693" s="46" t="str">
        <f>TRIM(Table1[[#This Row],[Account]])</f>
        <v/>
      </c>
      <c r="AP693" s="46" t="str">
        <f>IF(Table1[[#This Row],[Posting Date]]&lt;&gt;"",$D$5,"")</f>
        <v/>
      </c>
      <c r="AQ693" s="46" t="str">
        <f>TRIM(Table1[[#This Row],[Departments-Prgrams]])</f>
        <v/>
      </c>
      <c r="AR693" s="46" t="str">
        <f>TRIM(Table1[[#This Row],[Grant]])</f>
        <v/>
      </c>
      <c r="AS693" s="46" t="str">
        <f>TRIM(Table1[[#This Row],[Staff ID]])</f>
        <v/>
      </c>
      <c r="AT693" s="46" t="str">
        <f>IF(TRIM(Table1[[#This Row],[Budget Code]])=0,"",TRIM(Table1[[#This Row],[Budget Code]]))</f>
        <v/>
      </c>
      <c r="AU693" s="46" t="str">
        <f>IF(Table1[[#This Row],[Line Description]]&lt;&gt;"",Table1[[#This Row],[Line Description]],"")</f>
        <v/>
      </c>
      <c r="AV693" s="46" t="str">
        <f>IF(Table1[[#This Row],[Cur_Amount Debit]]&gt;0,ROUND(Table1[[#This Row],[Cur_Amount Debit]],2),"")</f>
        <v/>
      </c>
      <c r="AW693" s="46" t="str">
        <f>IF(Table1[[#This Row],[Cur_Amount Credit]]&gt;0,ROUND(Table1[[#This Row],[Cur_Amount Credit]],2),"")</f>
        <v/>
      </c>
      <c r="AX693" s="46" t="str">
        <f>LEFT(Table1[[#This Row],[Cur]],3)</f>
        <v/>
      </c>
      <c r="AY693" s="59"/>
      <c r="AZ693" s="46"/>
      <c r="BA693" s="46" t="str">
        <f>IF(Table1[[#This Row],[Cur]]&lt;&gt;"",IF(Table1[[#This Row],[Cur]]="USD","",ExchangeRate),"")</f>
        <v/>
      </c>
      <c r="BB693" s="46" t="str">
        <f>IF(Table1[[#This Row],[Grant]]&lt;&gt;"",VLOOKUP(Table1[[#This Row],[Grant]],Grants!B:D,3),"")</f>
        <v/>
      </c>
      <c r="BC693" s="46" t="str">
        <f>TRIM(Table1[[#This Row],[Vendor ID]])</f>
        <v/>
      </c>
      <c r="BD693">
        <f>IF(Table1[[#This Row],[Reference Number]]=Q692,BD692,BD692+1)</f>
        <v>0</v>
      </c>
    </row>
    <row r="694" spans="1:56" ht="11.25" customHeight="1" x14ac:dyDescent="0.25">
      <c r="A694" s="1"/>
      <c r="B694" s="88" t="str">
        <f>IF(Table1[[#This Row],[Posting Date]]&lt;&gt;"",IF(Table1[[#This Row],[Reference Number]]=Q693,B693+1,1),"")</f>
        <v/>
      </c>
      <c r="C694" s="61"/>
      <c r="D694" s="61"/>
      <c r="E694" s="138"/>
      <c r="F694" s="141" t="str">
        <f>IFERROR(IF(VLOOKUP(Table1[[#This Row],[Budget Code Description]],Dimentions!$X$6:$AC$139,2,FALSE)="","",VLOOKUP(Table1[[#This Row],[Budget Code Description]],Dimentions!$X$6:$AC$139,2,FALSE)),"")</f>
        <v/>
      </c>
      <c r="G694" s="141"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1" t="str">
        <f>IFERROR(VLOOKUP(Table1[[#This Row],[Budget Code Description]],Table6[#All],8,FALSE),"")</f>
        <v/>
      </c>
      <c r="L694" s="63"/>
      <c r="M694" s="65" t="str">
        <f>IFERROR(VLOOKUP(Table1[[#This Row],[Staff ID]],Table2[],2,FALSE),"")</f>
        <v/>
      </c>
      <c r="N694" s="209" t="str">
        <f>IFERROR(IF(VLOOKUP(Table1[[#This Row],[Budget Code Description]],Dimentions!$X$6:$AC$134,4,FALSE)="","",VLOOKUP(Table1[[#This Row],[Budget Code Description]],Dimentions!$X$6:$AC$134,4,FALSE)),"")</f>
        <v/>
      </c>
      <c r="O694" s="65" t="str">
        <f>IFERROR(VLOOKUP(Table1[[#This Row],[Vendor ID]],Table549[],2,FALSE),"")</f>
        <v/>
      </c>
      <c r="P694" s="63"/>
      <c r="Q694" s="141" t="str">
        <f>IF(Table1[[#This Row],[Posting Date]]&lt;&gt;"",$D$9,"")</f>
        <v/>
      </c>
      <c r="R694" s="157" t="str">
        <f>IF(Table1[[#This Row],[Posting Date]]&lt;&gt;"",$D$10,"")</f>
        <v/>
      </c>
      <c r="S694" s="66"/>
      <c r="T694" s="63"/>
      <c r="U694" s="67"/>
      <c r="V694" s="67"/>
      <c r="W694" s="67" t="str">
        <f t="shared" si="15"/>
        <v/>
      </c>
      <c r="X694" s="159" t="str">
        <f>IF(E694="","",(IF(Table1[[#This Row],[Cur]]="USD",Table1[[#This Row],[Cur_Amount Debit]],Table1[[#This Row],[Cur_Amount Debit]]/Table1[[#This Row],[Exchange Rate]])))</f>
        <v/>
      </c>
      <c r="Y694" s="159" t="str">
        <f>IF(E694="","",(IF(Table1[[#This Row],[Cur]]="USD",Table1[[#This Row],[Cur_Amount Credit]],Table1[[#This Row],[Cur_Amount Credit]]/ExchangeRate)))</f>
        <v/>
      </c>
      <c r="Z694" s="201" t="str">
        <f>IF(E694="","",(Table1[[#This Row],[Debit USD]]-Table1[[#This Row],[Credit USD]]))</f>
        <v/>
      </c>
      <c r="AA694" s="226"/>
      <c r="AB694" s="255"/>
      <c r="AC694" s="1"/>
      <c r="AD694" s="15"/>
      <c r="AE694" s="15" t="str">
        <f>IF(AND(OR(Table1[[#This Row],[Account]]="15030",Table1[[#This Row],[Account]]="15035",Table1[[#This Row],[Account]]="20150"),Table1[[#This Row],[Vendor ID]]=""),1,"")</f>
        <v/>
      </c>
      <c r="AF694" s="15"/>
      <c r="AG694" s="15"/>
      <c r="AH694" s="15"/>
      <c r="AI694" s="46" t="str">
        <f>IF(Table1[[#This Row],[Posting Date]]&lt;&gt;"","GJ-"&amp;CountryID,"")</f>
        <v/>
      </c>
      <c r="AJ694" s="59" t="str">
        <f>IF(Table1[[#This Row],[Posting Date]]&lt;&gt;"",Table1[[#This Row],[Posting Date]],"")</f>
        <v/>
      </c>
      <c r="AK694" s="46"/>
      <c r="AL694" s="46" t="str">
        <f>IF(Table1[[#This Row],[Description]]&lt;&gt;"",Table1[[#This Row],[Description]],"")</f>
        <v/>
      </c>
      <c r="AM694" s="46" t="str">
        <f>IF(Table1[[#This Row],[Posting Date]]&lt;&gt;"",Table1[[#This Row],[Reference Number]],"")</f>
        <v/>
      </c>
      <c r="AN694" s="46" t="str">
        <f>TRIM(Table1[[#This Row],[Line '#]])</f>
        <v/>
      </c>
      <c r="AO694" s="46" t="str">
        <f>TRIM(Table1[[#This Row],[Account]])</f>
        <v/>
      </c>
      <c r="AP694" s="46" t="str">
        <f>IF(Table1[[#This Row],[Posting Date]]&lt;&gt;"",$D$5,"")</f>
        <v/>
      </c>
      <c r="AQ694" s="46" t="str">
        <f>TRIM(Table1[[#This Row],[Departments-Prgrams]])</f>
        <v/>
      </c>
      <c r="AR694" s="46" t="str">
        <f>TRIM(Table1[[#This Row],[Grant]])</f>
        <v/>
      </c>
      <c r="AS694" s="46" t="str">
        <f>TRIM(Table1[[#This Row],[Staff ID]])</f>
        <v/>
      </c>
      <c r="AT694" s="46" t="str">
        <f>IF(TRIM(Table1[[#This Row],[Budget Code]])=0,"",TRIM(Table1[[#This Row],[Budget Code]]))</f>
        <v/>
      </c>
      <c r="AU694" s="46" t="str">
        <f>IF(Table1[[#This Row],[Line Description]]&lt;&gt;"",Table1[[#This Row],[Line Description]],"")</f>
        <v/>
      </c>
      <c r="AV694" s="46" t="str">
        <f>IF(Table1[[#This Row],[Cur_Amount Debit]]&gt;0,ROUND(Table1[[#This Row],[Cur_Amount Debit]],2),"")</f>
        <v/>
      </c>
      <c r="AW694" s="46" t="str">
        <f>IF(Table1[[#This Row],[Cur_Amount Credit]]&gt;0,ROUND(Table1[[#This Row],[Cur_Amount Credit]],2),"")</f>
        <v/>
      </c>
      <c r="AX694" s="46" t="str">
        <f>LEFT(Table1[[#This Row],[Cur]],3)</f>
        <v/>
      </c>
      <c r="AY694" s="59"/>
      <c r="AZ694" s="46"/>
      <c r="BA694" s="46" t="str">
        <f>IF(Table1[[#This Row],[Cur]]&lt;&gt;"",IF(Table1[[#This Row],[Cur]]="USD","",ExchangeRate),"")</f>
        <v/>
      </c>
      <c r="BB694" s="46" t="str">
        <f>IF(Table1[[#This Row],[Grant]]&lt;&gt;"",VLOOKUP(Table1[[#This Row],[Grant]],Grants!B:D,3),"")</f>
        <v/>
      </c>
      <c r="BC694" s="46" t="str">
        <f>TRIM(Table1[[#This Row],[Vendor ID]])</f>
        <v/>
      </c>
      <c r="BD694">
        <f>IF(Table1[[#This Row],[Reference Number]]=Q693,BD693,BD693+1)</f>
        <v>0</v>
      </c>
    </row>
    <row r="695" spans="1:56" ht="11.25" customHeight="1" x14ac:dyDescent="0.25">
      <c r="A695" s="1"/>
      <c r="B695" s="88" t="str">
        <f>IF(Table1[[#This Row],[Posting Date]]&lt;&gt;"",IF(Table1[[#This Row],[Reference Number]]=Q694,B694+1,1),"")</f>
        <v/>
      </c>
      <c r="C695" s="61"/>
      <c r="D695" s="61"/>
      <c r="E695" s="138"/>
      <c r="F695" s="141" t="str">
        <f>IFERROR(IF(VLOOKUP(Table1[[#This Row],[Budget Code Description]],Dimentions!$X$6:$AC$139,2,FALSE)="","",VLOOKUP(Table1[[#This Row],[Budget Code Description]],Dimentions!$X$6:$AC$139,2,FALSE)),"")</f>
        <v/>
      </c>
      <c r="G695" s="141"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1" t="str">
        <f>IFERROR(VLOOKUP(Table1[[#This Row],[Budget Code Description]],Table6[#All],8,FALSE),"")</f>
        <v/>
      </c>
      <c r="L695" s="63"/>
      <c r="M695" s="65" t="str">
        <f>IFERROR(VLOOKUP(Table1[[#This Row],[Staff ID]],Table2[],2,FALSE),"")</f>
        <v/>
      </c>
      <c r="N695" s="209" t="str">
        <f>IFERROR(IF(VLOOKUP(Table1[[#This Row],[Budget Code Description]],Dimentions!$X$6:$AC$134,4,FALSE)="","",VLOOKUP(Table1[[#This Row],[Budget Code Description]],Dimentions!$X$6:$AC$134,4,FALSE)),"")</f>
        <v/>
      </c>
      <c r="O695" s="65" t="str">
        <f>IFERROR(VLOOKUP(Table1[[#This Row],[Vendor ID]],Table549[],2,FALSE),"")</f>
        <v/>
      </c>
      <c r="P695" s="63"/>
      <c r="Q695" s="141" t="str">
        <f>IF(Table1[[#This Row],[Posting Date]]&lt;&gt;"",$D$9,"")</f>
        <v/>
      </c>
      <c r="R695" s="157" t="str">
        <f>IF(Table1[[#This Row],[Posting Date]]&lt;&gt;"",$D$10,"")</f>
        <v/>
      </c>
      <c r="S695" s="66"/>
      <c r="T695" s="63"/>
      <c r="U695" s="67"/>
      <c r="V695" s="67"/>
      <c r="W695" s="67" t="str">
        <f t="shared" si="15"/>
        <v/>
      </c>
      <c r="X695" s="159" t="str">
        <f>IF(E695="","",(IF(Table1[[#This Row],[Cur]]="USD",Table1[[#This Row],[Cur_Amount Debit]],Table1[[#This Row],[Cur_Amount Debit]]/Table1[[#This Row],[Exchange Rate]])))</f>
        <v/>
      </c>
      <c r="Y695" s="159" t="str">
        <f>IF(E695="","",(IF(Table1[[#This Row],[Cur]]="USD",Table1[[#This Row],[Cur_Amount Credit]],Table1[[#This Row],[Cur_Amount Credit]]/ExchangeRate)))</f>
        <v/>
      </c>
      <c r="Z695" s="201" t="str">
        <f>IF(E695="","",(Table1[[#This Row],[Debit USD]]-Table1[[#This Row],[Credit USD]]))</f>
        <v/>
      </c>
      <c r="AA695" s="226"/>
      <c r="AB695" s="255"/>
      <c r="AC695" s="1"/>
      <c r="AD695" s="15"/>
      <c r="AE695" s="15" t="str">
        <f>IF(AND(OR(Table1[[#This Row],[Account]]="15030",Table1[[#This Row],[Account]]="15035",Table1[[#This Row],[Account]]="20150"),Table1[[#This Row],[Vendor ID]]=""),1,"")</f>
        <v/>
      </c>
      <c r="AF695" s="15"/>
      <c r="AG695" s="15"/>
      <c r="AH695" s="15"/>
      <c r="AI695" s="46" t="str">
        <f>IF(Table1[[#This Row],[Posting Date]]&lt;&gt;"","GJ-"&amp;CountryID,"")</f>
        <v/>
      </c>
      <c r="AJ695" s="59" t="str">
        <f>IF(Table1[[#This Row],[Posting Date]]&lt;&gt;"",Table1[[#This Row],[Posting Date]],"")</f>
        <v/>
      </c>
      <c r="AK695" s="46"/>
      <c r="AL695" s="46" t="str">
        <f>IF(Table1[[#This Row],[Description]]&lt;&gt;"",Table1[[#This Row],[Description]],"")</f>
        <v/>
      </c>
      <c r="AM695" s="46" t="str">
        <f>IF(Table1[[#This Row],[Posting Date]]&lt;&gt;"",Table1[[#This Row],[Reference Number]],"")</f>
        <v/>
      </c>
      <c r="AN695" s="46" t="str">
        <f>TRIM(Table1[[#This Row],[Line '#]])</f>
        <v/>
      </c>
      <c r="AO695" s="46" t="str">
        <f>TRIM(Table1[[#This Row],[Account]])</f>
        <v/>
      </c>
      <c r="AP695" s="46" t="str">
        <f>IF(Table1[[#This Row],[Posting Date]]&lt;&gt;"",$D$5,"")</f>
        <v/>
      </c>
      <c r="AQ695" s="46" t="str">
        <f>TRIM(Table1[[#This Row],[Departments-Prgrams]])</f>
        <v/>
      </c>
      <c r="AR695" s="46" t="str">
        <f>TRIM(Table1[[#This Row],[Grant]])</f>
        <v/>
      </c>
      <c r="AS695" s="46" t="str">
        <f>TRIM(Table1[[#This Row],[Staff ID]])</f>
        <v/>
      </c>
      <c r="AT695" s="46" t="str">
        <f>IF(TRIM(Table1[[#This Row],[Budget Code]])=0,"",TRIM(Table1[[#This Row],[Budget Code]]))</f>
        <v/>
      </c>
      <c r="AU695" s="46" t="str">
        <f>IF(Table1[[#This Row],[Line Description]]&lt;&gt;"",Table1[[#This Row],[Line Description]],"")</f>
        <v/>
      </c>
      <c r="AV695" s="46" t="str">
        <f>IF(Table1[[#This Row],[Cur_Amount Debit]]&gt;0,ROUND(Table1[[#This Row],[Cur_Amount Debit]],2),"")</f>
        <v/>
      </c>
      <c r="AW695" s="46" t="str">
        <f>IF(Table1[[#This Row],[Cur_Amount Credit]]&gt;0,ROUND(Table1[[#This Row],[Cur_Amount Credit]],2),"")</f>
        <v/>
      </c>
      <c r="AX695" s="46" t="str">
        <f>LEFT(Table1[[#This Row],[Cur]],3)</f>
        <v/>
      </c>
      <c r="AY695" s="59"/>
      <c r="AZ695" s="46"/>
      <c r="BA695" s="46" t="str">
        <f>IF(Table1[[#This Row],[Cur]]&lt;&gt;"",IF(Table1[[#This Row],[Cur]]="USD","",ExchangeRate),"")</f>
        <v/>
      </c>
      <c r="BB695" s="46" t="str">
        <f>IF(Table1[[#This Row],[Grant]]&lt;&gt;"",VLOOKUP(Table1[[#This Row],[Grant]],Grants!B:D,3),"")</f>
        <v/>
      </c>
      <c r="BC695" s="46" t="str">
        <f>TRIM(Table1[[#This Row],[Vendor ID]])</f>
        <v/>
      </c>
      <c r="BD695">
        <f>IF(Table1[[#This Row],[Reference Number]]=Q694,BD694,BD694+1)</f>
        <v>0</v>
      </c>
    </row>
    <row r="696" spans="1:56" ht="11.25" customHeight="1" x14ac:dyDescent="0.25">
      <c r="A696" s="1"/>
      <c r="B696" s="88" t="str">
        <f>IF(Table1[[#This Row],[Posting Date]]&lt;&gt;"",IF(Table1[[#This Row],[Reference Number]]=Q695,B695+1,1),"")</f>
        <v/>
      </c>
      <c r="C696" s="61"/>
      <c r="D696" s="61"/>
      <c r="E696" s="138"/>
      <c r="F696" s="141" t="str">
        <f>IFERROR(IF(VLOOKUP(Table1[[#This Row],[Budget Code Description]],Dimentions!$X$6:$AC$139,2,FALSE)="","",VLOOKUP(Table1[[#This Row],[Budget Code Description]],Dimentions!$X$6:$AC$139,2,FALSE)),"")</f>
        <v/>
      </c>
      <c r="G696" s="141"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1" t="str">
        <f>IFERROR(VLOOKUP(Table1[[#This Row],[Budget Code Description]],Table6[#All],8,FALSE),"")</f>
        <v/>
      </c>
      <c r="L696" s="63"/>
      <c r="M696" s="65" t="str">
        <f>IFERROR(VLOOKUP(Table1[[#This Row],[Staff ID]],Table2[],2,FALSE),"")</f>
        <v/>
      </c>
      <c r="N696" s="209" t="str">
        <f>IFERROR(IF(VLOOKUP(Table1[[#This Row],[Budget Code Description]],Dimentions!$X$6:$AC$134,4,FALSE)="","",VLOOKUP(Table1[[#This Row],[Budget Code Description]],Dimentions!$X$6:$AC$134,4,FALSE)),"")</f>
        <v/>
      </c>
      <c r="O696" s="65" t="str">
        <f>IFERROR(VLOOKUP(Table1[[#This Row],[Vendor ID]],Table549[],2,FALSE),"")</f>
        <v/>
      </c>
      <c r="P696" s="63"/>
      <c r="Q696" s="141" t="str">
        <f>IF(Table1[[#This Row],[Posting Date]]&lt;&gt;"",$D$9,"")</f>
        <v/>
      </c>
      <c r="R696" s="157" t="str">
        <f>IF(Table1[[#This Row],[Posting Date]]&lt;&gt;"",$D$10,"")</f>
        <v/>
      </c>
      <c r="S696" s="66"/>
      <c r="T696" s="63"/>
      <c r="U696" s="67"/>
      <c r="V696" s="67"/>
      <c r="W696" s="67" t="str">
        <f t="shared" si="15"/>
        <v/>
      </c>
      <c r="X696" s="159" t="str">
        <f>IF(E696="","",(IF(Table1[[#This Row],[Cur]]="USD",Table1[[#This Row],[Cur_Amount Debit]],Table1[[#This Row],[Cur_Amount Debit]]/Table1[[#This Row],[Exchange Rate]])))</f>
        <v/>
      </c>
      <c r="Y696" s="159" t="str">
        <f>IF(E696="","",(IF(Table1[[#This Row],[Cur]]="USD",Table1[[#This Row],[Cur_Amount Credit]],Table1[[#This Row],[Cur_Amount Credit]]/ExchangeRate)))</f>
        <v/>
      </c>
      <c r="Z696" s="201" t="str">
        <f>IF(E696="","",(Table1[[#This Row],[Debit USD]]-Table1[[#This Row],[Credit USD]]))</f>
        <v/>
      </c>
      <c r="AA696" s="226"/>
      <c r="AB696" s="255"/>
      <c r="AC696" s="1"/>
      <c r="AD696" s="15"/>
      <c r="AE696" s="15" t="str">
        <f>IF(AND(OR(Table1[[#This Row],[Account]]="15030",Table1[[#This Row],[Account]]="15035",Table1[[#This Row],[Account]]="20150"),Table1[[#This Row],[Vendor ID]]=""),1,"")</f>
        <v/>
      </c>
      <c r="AF696" s="15"/>
      <c r="AG696" s="15"/>
      <c r="AH696" s="15"/>
      <c r="AI696" s="46" t="str">
        <f>IF(Table1[[#This Row],[Posting Date]]&lt;&gt;"","GJ-"&amp;CountryID,"")</f>
        <v/>
      </c>
      <c r="AJ696" s="59" t="str">
        <f>IF(Table1[[#This Row],[Posting Date]]&lt;&gt;"",Table1[[#This Row],[Posting Date]],"")</f>
        <v/>
      </c>
      <c r="AK696" s="46"/>
      <c r="AL696" s="46" t="str">
        <f>IF(Table1[[#This Row],[Description]]&lt;&gt;"",Table1[[#This Row],[Description]],"")</f>
        <v/>
      </c>
      <c r="AM696" s="46" t="str">
        <f>IF(Table1[[#This Row],[Posting Date]]&lt;&gt;"",Table1[[#This Row],[Reference Number]],"")</f>
        <v/>
      </c>
      <c r="AN696" s="46" t="str">
        <f>TRIM(Table1[[#This Row],[Line '#]])</f>
        <v/>
      </c>
      <c r="AO696" s="46" t="str">
        <f>TRIM(Table1[[#This Row],[Account]])</f>
        <v/>
      </c>
      <c r="AP696" s="46" t="str">
        <f>IF(Table1[[#This Row],[Posting Date]]&lt;&gt;"",$D$5,"")</f>
        <v/>
      </c>
      <c r="AQ696" s="46" t="str">
        <f>TRIM(Table1[[#This Row],[Departments-Prgrams]])</f>
        <v/>
      </c>
      <c r="AR696" s="46" t="str">
        <f>TRIM(Table1[[#This Row],[Grant]])</f>
        <v/>
      </c>
      <c r="AS696" s="46" t="str">
        <f>TRIM(Table1[[#This Row],[Staff ID]])</f>
        <v/>
      </c>
      <c r="AT696" s="46" t="str">
        <f>IF(TRIM(Table1[[#This Row],[Budget Code]])=0,"",TRIM(Table1[[#This Row],[Budget Code]]))</f>
        <v/>
      </c>
      <c r="AU696" s="46" t="str">
        <f>IF(Table1[[#This Row],[Line Description]]&lt;&gt;"",Table1[[#This Row],[Line Description]],"")</f>
        <v/>
      </c>
      <c r="AV696" s="46" t="str">
        <f>IF(Table1[[#This Row],[Cur_Amount Debit]]&gt;0,ROUND(Table1[[#This Row],[Cur_Amount Debit]],2),"")</f>
        <v/>
      </c>
      <c r="AW696" s="46" t="str">
        <f>IF(Table1[[#This Row],[Cur_Amount Credit]]&gt;0,ROUND(Table1[[#This Row],[Cur_Amount Credit]],2),"")</f>
        <v/>
      </c>
      <c r="AX696" s="46" t="str">
        <f>LEFT(Table1[[#This Row],[Cur]],3)</f>
        <v/>
      </c>
      <c r="AY696" s="59"/>
      <c r="AZ696" s="46"/>
      <c r="BA696" s="46" t="str">
        <f>IF(Table1[[#This Row],[Cur]]&lt;&gt;"",IF(Table1[[#This Row],[Cur]]="USD","",ExchangeRate),"")</f>
        <v/>
      </c>
      <c r="BB696" s="46" t="str">
        <f>IF(Table1[[#This Row],[Grant]]&lt;&gt;"",VLOOKUP(Table1[[#This Row],[Grant]],Grants!B:D,3),"")</f>
        <v/>
      </c>
      <c r="BC696" s="46" t="str">
        <f>TRIM(Table1[[#This Row],[Vendor ID]])</f>
        <v/>
      </c>
      <c r="BD696">
        <f>IF(Table1[[#This Row],[Reference Number]]=Q695,BD695,BD695+1)</f>
        <v>0</v>
      </c>
    </row>
    <row r="697" spans="1:56" ht="11.25" customHeight="1" x14ac:dyDescent="0.25">
      <c r="A697" s="1"/>
      <c r="B697" s="88" t="str">
        <f>IF(Table1[[#This Row],[Posting Date]]&lt;&gt;"",IF(Table1[[#This Row],[Reference Number]]=Q696,B696+1,1),"")</f>
        <v/>
      </c>
      <c r="C697" s="61"/>
      <c r="D697" s="61"/>
      <c r="E697" s="138"/>
      <c r="F697" s="141" t="str">
        <f>IFERROR(IF(VLOOKUP(Table1[[#This Row],[Budget Code Description]],Dimentions!$X$6:$AC$139,2,FALSE)="","",VLOOKUP(Table1[[#This Row],[Budget Code Description]],Dimentions!$X$6:$AC$139,2,FALSE)),"")</f>
        <v/>
      </c>
      <c r="G697" s="141"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1" t="str">
        <f>IFERROR(VLOOKUP(Table1[[#This Row],[Budget Code Description]],Table6[#All],8,FALSE),"")</f>
        <v/>
      </c>
      <c r="L697" s="63"/>
      <c r="M697" s="65" t="str">
        <f>IFERROR(VLOOKUP(Table1[[#This Row],[Staff ID]],Table2[],2,FALSE),"")</f>
        <v/>
      </c>
      <c r="N697" s="209" t="str">
        <f>IFERROR(IF(VLOOKUP(Table1[[#This Row],[Budget Code Description]],Dimentions!$X$6:$AC$134,4,FALSE)="","",VLOOKUP(Table1[[#This Row],[Budget Code Description]],Dimentions!$X$6:$AC$134,4,FALSE)),"")</f>
        <v/>
      </c>
      <c r="O697" s="65" t="str">
        <f>IFERROR(VLOOKUP(Table1[[#This Row],[Vendor ID]],Table549[],2,FALSE),"")</f>
        <v/>
      </c>
      <c r="P697" s="63"/>
      <c r="Q697" s="141" t="str">
        <f>IF(Table1[[#This Row],[Posting Date]]&lt;&gt;"",$D$9,"")</f>
        <v/>
      </c>
      <c r="R697" s="157" t="str">
        <f>IF(Table1[[#This Row],[Posting Date]]&lt;&gt;"",$D$10,"")</f>
        <v/>
      </c>
      <c r="S697" s="66"/>
      <c r="T697" s="63"/>
      <c r="U697" s="67"/>
      <c r="V697" s="67"/>
      <c r="W697" s="67" t="str">
        <f t="shared" si="15"/>
        <v/>
      </c>
      <c r="X697" s="159" t="str">
        <f>IF(E697="","",(IF(Table1[[#This Row],[Cur]]="USD",Table1[[#This Row],[Cur_Amount Debit]],Table1[[#This Row],[Cur_Amount Debit]]/Table1[[#This Row],[Exchange Rate]])))</f>
        <v/>
      </c>
      <c r="Y697" s="159" t="str">
        <f>IF(E697="","",(IF(Table1[[#This Row],[Cur]]="USD",Table1[[#This Row],[Cur_Amount Credit]],Table1[[#This Row],[Cur_Amount Credit]]/ExchangeRate)))</f>
        <v/>
      </c>
      <c r="Z697" s="201" t="str">
        <f>IF(E697="","",(Table1[[#This Row],[Debit USD]]-Table1[[#This Row],[Credit USD]]))</f>
        <v/>
      </c>
      <c r="AA697" s="226"/>
      <c r="AB697" s="255"/>
      <c r="AC697" s="1"/>
      <c r="AD697" s="15"/>
      <c r="AE697" s="15" t="str">
        <f>IF(AND(OR(Table1[[#This Row],[Account]]="15030",Table1[[#This Row],[Account]]="15035",Table1[[#This Row],[Account]]="20150"),Table1[[#This Row],[Vendor ID]]=""),1,"")</f>
        <v/>
      </c>
      <c r="AF697" s="15"/>
      <c r="AG697" s="15"/>
      <c r="AH697" s="15"/>
      <c r="AI697" s="46" t="str">
        <f>IF(Table1[[#This Row],[Posting Date]]&lt;&gt;"","GJ-"&amp;CountryID,"")</f>
        <v/>
      </c>
      <c r="AJ697" s="59" t="str">
        <f>IF(Table1[[#This Row],[Posting Date]]&lt;&gt;"",Table1[[#This Row],[Posting Date]],"")</f>
        <v/>
      </c>
      <c r="AK697" s="46"/>
      <c r="AL697" s="46" t="str">
        <f>IF(Table1[[#This Row],[Description]]&lt;&gt;"",Table1[[#This Row],[Description]],"")</f>
        <v/>
      </c>
      <c r="AM697" s="46" t="str">
        <f>IF(Table1[[#This Row],[Posting Date]]&lt;&gt;"",Table1[[#This Row],[Reference Number]],"")</f>
        <v/>
      </c>
      <c r="AN697" s="46" t="str">
        <f>TRIM(Table1[[#This Row],[Line '#]])</f>
        <v/>
      </c>
      <c r="AO697" s="46" t="str">
        <f>TRIM(Table1[[#This Row],[Account]])</f>
        <v/>
      </c>
      <c r="AP697" s="46" t="str">
        <f>IF(Table1[[#This Row],[Posting Date]]&lt;&gt;"",$D$5,"")</f>
        <v/>
      </c>
      <c r="AQ697" s="46" t="str">
        <f>TRIM(Table1[[#This Row],[Departments-Prgrams]])</f>
        <v/>
      </c>
      <c r="AR697" s="46" t="str">
        <f>TRIM(Table1[[#This Row],[Grant]])</f>
        <v/>
      </c>
      <c r="AS697" s="46" t="str">
        <f>TRIM(Table1[[#This Row],[Staff ID]])</f>
        <v/>
      </c>
      <c r="AT697" s="46" t="str">
        <f>IF(TRIM(Table1[[#This Row],[Budget Code]])=0,"",TRIM(Table1[[#This Row],[Budget Code]]))</f>
        <v/>
      </c>
      <c r="AU697" s="46" t="str">
        <f>IF(Table1[[#This Row],[Line Description]]&lt;&gt;"",Table1[[#This Row],[Line Description]],"")</f>
        <v/>
      </c>
      <c r="AV697" s="46" t="str">
        <f>IF(Table1[[#This Row],[Cur_Amount Debit]]&gt;0,ROUND(Table1[[#This Row],[Cur_Amount Debit]],2),"")</f>
        <v/>
      </c>
      <c r="AW697" s="46" t="str">
        <f>IF(Table1[[#This Row],[Cur_Amount Credit]]&gt;0,ROUND(Table1[[#This Row],[Cur_Amount Credit]],2),"")</f>
        <v/>
      </c>
      <c r="AX697" s="46" t="str">
        <f>LEFT(Table1[[#This Row],[Cur]],3)</f>
        <v/>
      </c>
      <c r="AY697" s="59"/>
      <c r="AZ697" s="46"/>
      <c r="BA697" s="46" t="str">
        <f>IF(Table1[[#This Row],[Cur]]&lt;&gt;"",IF(Table1[[#This Row],[Cur]]="USD","",ExchangeRate),"")</f>
        <v/>
      </c>
      <c r="BB697" s="46" t="str">
        <f>IF(Table1[[#This Row],[Grant]]&lt;&gt;"",VLOOKUP(Table1[[#This Row],[Grant]],Grants!B:D,3),"")</f>
        <v/>
      </c>
      <c r="BC697" s="46" t="str">
        <f>TRIM(Table1[[#This Row],[Vendor ID]])</f>
        <v/>
      </c>
      <c r="BD697">
        <f>IF(Table1[[#This Row],[Reference Number]]=Q696,BD696,BD696+1)</f>
        <v>0</v>
      </c>
    </row>
    <row r="698" spans="1:56" ht="11.25" customHeight="1" x14ac:dyDescent="0.25">
      <c r="A698" s="1"/>
      <c r="B698" s="88" t="str">
        <f>IF(Table1[[#This Row],[Posting Date]]&lt;&gt;"",IF(Table1[[#This Row],[Reference Number]]=Q697,B697+1,1),"")</f>
        <v/>
      </c>
      <c r="C698" s="61"/>
      <c r="D698" s="61"/>
      <c r="E698" s="138"/>
      <c r="F698" s="141" t="str">
        <f>IFERROR(IF(VLOOKUP(Table1[[#This Row],[Budget Code Description]],Dimentions!$X$6:$AC$139,2,FALSE)="","",VLOOKUP(Table1[[#This Row],[Budget Code Description]],Dimentions!$X$6:$AC$139,2,FALSE)),"")</f>
        <v/>
      </c>
      <c r="G698" s="141"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1" t="str">
        <f>IFERROR(VLOOKUP(Table1[[#This Row],[Budget Code Description]],Table6[#All],8,FALSE),"")</f>
        <v/>
      </c>
      <c r="L698" s="63"/>
      <c r="M698" s="65" t="str">
        <f>IFERROR(VLOOKUP(Table1[[#This Row],[Staff ID]],Table2[],2,FALSE),"")</f>
        <v/>
      </c>
      <c r="N698" s="209" t="str">
        <f>IFERROR(IF(VLOOKUP(Table1[[#This Row],[Budget Code Description]],Dimentions!$X$6:$AC$134,4,FALSE)="","",VLOOKUP(Table1[[#This Row],[Budget Code Description]],Dimentions!$X$6:$AC$134,4,FALSE)),"")</f>
        <v/>
      </c>
      <c r="O698" s="65" t="str">
        <f>IFERROR(VLOOKUP(Table1[[#This Row],[Vendor ID]],Table549[],2,FALSE),"")</f>
        <v/>
      </c>
      <c r="P698" s="63"/>
      <c r="Q698" s="141" t="str">
        <f>IF(Table1[[#This Row],[Posting Date]]&lt;&gt;"",$D$9,"")</f>
        <v/>
      </c>
      <c r="R698" s="157" t="str">
        <f>IF(Table1[[#This Row],[Posting Date]]&lt;&gt;"",$D$10,"")</f>
        <v/>
      </c>
      <c r="S698" s="66"/>
      <c r="T698" s="63"/>
      <c r="U698" s="67"/>
      <c r="V698" s="67"/>
      <c r="W698" s="67" t="str">
        <f t="shared" si="15"/>
        <v/>
      </c>
      <c r="X698" s="159" t="str">
        <f>IF(E698="","",(IF(Table1[[#This Row],[Cur]]="USD",Table1[[#This Row],[Cur_Amount Debit]],Table1[[#This Row],[Cur_Amount Debit]]/Table1[[#This Row],[Exchange Rate]])))</f>
        <v/>
      </c>
      <c r="Y698" s="159" t="str">
        <f>IF(E698="","",(IF(Table1[[#This Row],[Cur]]="USD",Table1[[#This Row],[Cur_Amount Credit]],Table1[[#This Row],[Cur_Amount Credit]]/ExchangeRate)))</f>
        <v/>
      </c>
      <c r="Z698" s="201" t="str">
        <f>IF(E698="","",(Table1[[#This Row],[Debit USD]]-Table1[[#This Row],[Credit USD]]))</f>
        <v/>
      </c>
      <c r="AA698" s="226"/>
      <c r="AB698" s="255"/>
      <c r="AC698" s="1"/>
      <c r="AD698" s="15"/>
      <c r="AE698" s="15" t="str">
        <f>IF(AND(OR(Table1[[#This Row],[Account]]="15030",Table1[[#This Row],[Account]]="15035",Table1[[#This Row],[Account]]="20150"),Table1[[#This Row],[Vendor ID]]=""),1,"")</f>
        <v/>
      </c>
      <c r="AF698" s="15"/>
      <c r="AG698" s="15"/>
      <c r="AH698" s="15"/>
      <c r="AI698" s="46" t="str">
        <f>IF(Table1[[#This Row],[Posting Date]]&lt;&gt;"","GJ-"&amp;CountryID,"")</f>
        <v/>
      </c>
      <c r="AJ698" s="59" t="str">
        <f>IF(Table1[[#This Row],[Posting Date]]&lt;&gt;"",Table1[[#This Row],[Posting Date]],"")</f>
        <v/>
      </c>
      <c r="AK698" s="46"/>
      <c r="AL698" s="46" t="str">
        <f>IF(Table1[[#This Row],[Description]]&lt;&gt;"",Table1[[#This Row],[Description]],"")</f>
        <v/>
      </c>
      <c r="AM698" s="46" t="str">
        <f>IF(Table1[[#This Row],[Posting Date]]&lt;&gt;"",Table1[[#This Row],[Reference Number]],"")</f>
        <v/>
      </c>
      <c r="AN698" s="46" t="str">
        <f>TRIM(Table1[[#This Row],[Line '#]])</f>
        <v/>
      </c>
      <c r="AO698" s="46" t="str">
        <f>TRIM(Table1[[#This Row],[Account]])</f>
        <v/>
      </c>
      <c r="AP698" s="46" t="str">
        <f>IF(Table1[[#This Row],[Posting Date]]&lt;&gt;"",$D$5,"")</f>
        <v/>
      </c>
      <c r="AQ698" s="46" t="str">
        <f>TRIM(Table1[[#This Row],[Departments-Prgrams]])</f>
        <v/>
      </c>
      <c r="AR698" s="46" t="str">
        <f>TRIM(Table1[[#This Row],[Grant]])</f>
        <v/>
      </c>
      <c r="AS698" s="46" t="str">
        <f>TRIM(Table1[[#This Row],[Staff ID]])</f>
        <v/>
      </c>
      <c r="AT698" s="46" t="str">
        <f>IF(TRIM(Table1[[#This Row],[Budget Code]])=0,"",TRIM(Table1[[#This Row],[Budget Code]]))</f>
        <v/>
      </c>
      <c r="AU698" s="46" t="str">
        <f>IF(Table1[[#This Row],[Line Description]]&lt;&gt;"",Table1[[#This Row],[Line Description]],"")</f>
        <v/>
      </c>
      <c r="AV698" s="46" t="str">
        <f>IF(Table1[[#This Row],[Cur_Amount Debit]]&gt;0,ROUND(Table1[[#This Row],[Cur_Amount Debit]],2),"")</f>
        <v/>
      </c>
      <c r="AW698" s="46" t="str">
        <f>IF(Table1[[#This Row],[Cur_Amount Credit]]&gt;0,ROUND(Table1[[#This Row],[Cur_Amount Credit]],2),"")</f>
        <v/>
      </c>
      <c r="AX698" s="46" t="str">
        <f>LEFT(Table1[[#This Row],[Cur]],3)</f>
        <v/>
      </c>
      <c r="AY698" s="59"/>
      <c r="AZ698" s="46"/>
      <c r="BA698" s="46" t="str">
        <f>IF(Table1[[#This Row],[Cur]]&lt;&gt;"",IF(Table1[[#This Row],[Cur]]="USD","",ExchangeRate),"")</f>
        <v/>
      </c>
      <c r="BB698" s="46" t="str">
        <f>IF(Table1[[#This Row],[Grant]]&lt;&gt;"",VLOOKUP(Table1[[#This Row],[Grant]],Grants!B:D,3),"")</f>
        <v/>
      </c>
      <c r="BC698" s="46" t="str">
        <f>TRIM(Table1[[#This Row],[Vendor ID]])</f>
        <v/>
      </c>
      <c r="BD698">
        <f>IF(Table1[[#This Row],[Reference Number]]=Q697,BD697,BD697+1)</f>
        <v>0</v>
      </c>
    </row>
    <row r="699" spans="1:56" ht="11.25" customHeight="1" x14ac:dyDescent="0.25">
      <c r="A699" s="1"/>
      <c r="B699" s="88" t="str">
        <f>IF(Table1[[#This Row],[Posting Date]]&lt;&gt;"",IF(Table1[[#This Row],[Reference Number]]=Q698,B698+1,1),"")</f>
        <v/>
      </c>
      <c r="C699" s="61"/>
      <c r="D699" s="61"/>
      <c r="E699" s="138"/>
      <c r="F699" s="141" t="str">
        <f>IFERROR(IF(VLOOKUP(Table1[[#This Row],[Budget Code Description]],Dimentions!$X$6:$AC$139,2,FALSE)="","",VLOOKUP(Table1[[#This Row],[Budget Code Description]],Dimentions!$X$6:$AC$139,2,FALSE)),"")</f>
        <v/>
      </c>
      <c r="G699" s="141"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1" t="str">
        <f>IFERROR(VLOOKUP(Table1[[#This Row],[Budget Code Description]],Table6[#All],8,FALSE),"")</f>
        <v/>
      </c>
      <c r="L699" s="63"/>
      <c r="M699" s="65" t="str">
        <f>IFERROR(VLOOKUP(Table1[[#This Row],[Staff ID]],Table2[],2,FALSE),"")</f>
        <v/>
      </c>
      <c r="N699" s="209" t="str">
        <f>IFERROR(IF(VLOOKUP(Table1[[#This Row],[Budget Code Description]],Dimentions!$X$6:$AC$134,4,FALSE)="","",VLOOKUP(Table1[[#This Row],[Budget Code Description]],Dimentions!$X$6:$AC$134,4,FALSE)),"")</f>
        <v/>
      </c>
      <c r="O699" s="65" t="str">
        <f>IFERROR(VLOOKUP(Table1[[#This Row],[Vendor ID]],Table549[],2,FALSE),"")</f>
        <v/>
      </c>
      <c r="P699" s="63"/>
      <c r="Q699" s="141" t="str">
        <f>IF(Table1[[#This Row],[Posting Date]]&lt;&gt;"",$D$9,"")</f>
        <v/>
      </c>
      <c r="R699" s="157" t="str">
        <f>IF(Table1[[#This Row],[Posting Date]]&lt;&gt;"",$D$10,"")</f>
        <v/>
      </c>
      <c r="S699" s="66"/>
      <c r="T699" s="63"/>
      <c r="U699" s="67"/>
      <c r="V699" s="67"/>
      <c r="W699" s="67" t="str">
        <f t="shared" si="15"/>
        <v/>
      </c>
      <c r="X699" s="159" t="str">
        <f>IF(E699="","",(IF(Table1[[#This Row],[Cur]]="USD",Table1[[#This Row],[Cur_Amount Debit]],Table1[[#This Row],[Cur_Amount Debit]]/Table1[[#This Row],[Exchange Rate]])))</f>
        <v/>
      </c>
      <c r="Y699" s="159" t="str">
        <f>IF(E699="","",(IF(Table1[[#This Row],[Cur]]="USD",Table1[[#This Row],[Cur_Amount Credit]],Table1[[#This Row],[Cur_Amount Credit]]/ExchangeRate)))</f>
        <v/>
      </c>
      <c r="Z699" s="201" t="str">
        <f>IF(E699="","",(Table1[[#This Row],[Debit USD]]-Table1[[#This Row],[Credit USD]]))</f>
        <v/>
      </c>
      <c r="AA699" s="226"/>
      <c r="AB699" s="255"/>
      <c r="AC699" s="1"/>
      <c r="AD699" s="15"/>
      <c r="AE699" s="15" t="str">
        <f>IF(AND(OR(Table1[[#This Row],[Account]]="15030",Table1[[#This Row],[Account]]="15035",Table1[[#This Row],[Account]]="20150"),Table1[[#This Row],[Vendor ID]]=""),1,"")</f>
        <v/>
      </c>
      <c r="AF699" s="15"/>
      <c r="AG699" s="15"/>
      <c r="AH699" s="15"/>
      <c r="AI699" s="46" t="str">
        <f>IF(Table1[[#This Row],[Posting Date]]&lt;&gt;"","GJ-"&amp;CountryID,"")</f>
        <v/>
      </c>
      <c r="AJ699" s="59" t="str">
        <f>IF(Table1[[#This Row],[Posting Date]]&lt;&gt;"",Table1[[#This Row],[Posting Date]],"")</f>
        <v/>
      </c>
      <c r="AK699" s="46"/>
      <c r="AL699" s="46" t="str">
        <f>IF(Table1[[#This Row],[Description]]&lt;&gt;"",Table1[[#This Row],[Description]],"")</f>
        <v/>
      </c>
      <c r="AM699" s="46" t="str">
        <f>IF(Table1[[#This Row],[Posting Date]]&lt;&gt;"",Table1[[#This Row],[Reference Number]],"")</f>
        <v/>
      </c>
      <c r="AN699" s="46" t="str">
        <f>TRIM(Table1[[#This Row],[Line '#]])</f>
        <v/>
      </c>
      <c r="AO699" s="46" t="str">
        <f>TRIM(Table1[[#This Row],[Account]])</f>
        <v/>
      </c>
      <c r="AP699" s="46" t="str">
        <f>IF(Table1[[#This Row],[Posting Date]]&lt;&gt;"",$D$5,"")</f>
        <v/>
      </c>
      <c r="AQ699" s="46" t="str">
        <f>TRIM(Table1[[#This Row],[Departments-Prgrams]])</f>
        <v/>
      </c>
      <c r="AR699" s="46" t="str">
        <f>TRIM(Table1[[#This Row],[Grant]])</f>
        <v/>
      </c>
      <c r="AS699" s="46" t="str">
        <f>TRIM(Table1[[#This Row],[Staff ID]])</f>
        <v/>
      </c>
      <c r="AT699" s="46" t="str">
        <f>IF(TRIM(Table1[[#This Row],[Budget Code]])=0,"",TRIM(Table1[[#This Row],[Budget Code]]))</f>
        <v/>
      </c>
      <c r="AU699" s="46" t="str">
        <f>IF(Table1[[#This Row],[Line Description]]&lt;&gt;"",Table1[[#This Row],[Line Description]],"")</f>
        <v/>
      </c>
      <c r="AV699" s="46" t="str">
        <f>IF(Table1[[#This Row],[Cur_Amount Debit]]&gt;0,ROUND(Table1[[#This Row],[Cur_Amount Debit]],2),"")</f>
        <v/>
      </c>
      <c r="AW699" s="46" t="str">
        <f>IF(Table1[[#This Row],[Cur_Amount Credit]]&gt;0,ROUND(Table1[[#This Row],[Cur_Amount Credit]],2),"")</f>
        <v/>
      </c>
      <c r="AX699" s="46" t="str">
        <f>LEFT(Table1[[#This Row],[Cur]],3)</f>
        <v/>
      </c>
      <c r="AY699" s="59"/>
      <c r="AZ699" s="46"/>
      <c r="BA699" s="46" t="str">
        <f>IF(Table1[[#This Row],[Cur]]&lt;&gt;"",IF(Table1[[#This Row],[Cur]]="USD","",ExchangeRate),"")</f>
        <v/>
      </c>
      <c r="BB699" s="46" t="str">
        <f>IF(Table1[[#This Row],[Grant]]&lt;&gt;"",VLOOKUP(Table1[[#This Row],[Grant]],Grants!B:D,3),"")</f>
        <v/>
      </c>
      <c r="BC699" s="46" t="str">
        <f>TRIM(Table1[[#This Row],[Vendor ID]])</f>
        <v/>
      </c>
      <c r="BD699">
        <f>IF(Table1[[#This Row],[Reference Number]]=Q698,BD698,BD698+1)</f>
        <v>0</v>
      </c>
    </row>
    <row r="700" spans="1:56" ht="11.25" customHeight="1" x14ac:dyDescent="0.25">
      <c r="A700" s="1"/>
      <c r="B700" s="88" t="str">
        <f>IF(Table1[[#This Row],[Posting Date]]&lt;&gt;"",IF(Table1[[#This Row],[Reference Number]]=Q699,B699+1,1),"")</f>
        <v/>
      </c>
      <c r="C700" s="61"/>
      <c r="D700" s="61"/>
      <c r="E700" s="138"/>
      <c r="F700" s="141" t="str">
        <f>IFERROR(IF(VLOOKUP(Table1[[#This Row],[Budget Code Description]],Dimentions!$X$6:$AC$139,2,FALSE)="","",VLOOKUP(Table1[[#This Row],[Budget Code Description]],Dimentions!$X$6:$AC$139,2,FALSE)),"")</f>
        <v/>
      </c>
      <c r="G700" s="141"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1" t="str">
        <f>IFERROR(VLOOKUP(Table1[[#This Row],[Budget Code Description]],Table6[#All],8,FALSE),"")</f>
        <v/>
      </c>
      <c r="L700" s="63"/>
      <c r="M700" s="65" t="str">
        <f>IFERROR(VLOOKUP(Table1[[#This Row],[Staff ID]],Table2[],2,FALSE),"")</f>
        <v/>
      </c>
      <c r="N700" s="209" t="str">
        <f>IFERROR(IF(VLOOKUP(Table1[[#This Row],[Budget Code Description]],Dimentions!$X$6:$AC$134,4,FALSE)="","",VLOOKUP(Table1[[#This Row],[Budget Code Description]],Dimentions!$X$6:$AC$134,4,FALSE)),"")</f>
        <v/>
      </c>
      <c r="O700" s="65" t="str">
        <f>IFERROR(VLOOKUP(Table1[[#This Row],[Vendor ID]],Table549[],2,FALSE),"")</f>
        <v/>
      </c>
      <c r="P700" s="63"/>
      <c r="Q700" s="141" t="str">
        <f>IF(Table1[[#This Row],[Posting Date]]&lt;&gt;"",$D$9,"")</f>
        <v/>
      </c>
      <c r="R700" s="157" t="str">
        <f>IF(Table1[[#This Row],[Posting Date]]&lt;&gt;"",$D$10,"")</f>
        <v/>
      </c>
      <c r="S700" s="66"/>
      <c r="T700" s="63"/>
      <c r="U700" s="67"/>
      <c r="V700" s="67"/>
      <c r="W700" s="67" t="str">
        <f t="shared" si="15"/>
        <v/>
      </c>
      <c r="X700" s="159" t="str">
        <f>IF(E700="","",(IF(Table1[[#This Row],[Cur]]="USD",Table1[[#This Row],[Cur_Amount Debit]],Table1[[#This Row],[Cur_Amount Debit]]/Table1[[#This Row],[Exchange Rate]])))</f>
        <v/>
      </c>
      <c r="Y700" s="159" t="str">
        <f>IF(E700="","",(IF(Table1[[#This Row],[Cur]]="USD",Table1[[#This Row],[Cur_Amount Credit]],Table1[[#This Row],[Cur_Amount Credit]]/ExchangeRate)))</f>
        <v/>
      </c>
      <c r="Z700" s="201" t="str">
        <f>IF(E700="","",(Table1[[#This Row],[Debit USD]]-Table1[[#This Row],[Credit USD]]))</f>
        <v/>
      </c>
      <c r="AA700" s="226"/>
      <c r="AB700" s="255"/>
      <c r="AC700" s="1"/>
      <c r="AD700" s="15"/>
      <c r="AE700" s="15" t="str">
        <f>IF(AND(OR(Table1[[#This Row],[Account]]="15030",Table1[[#This Row],[Account]]="15035",Table1[[#This Row],[Account]]="20150"),Table1[[#This Row],[Vendor ID]]=""),1,"")</f>
        <v/>
      </c>
      <c r="AF700" s="15"/>
      <c r="AG700" s="15"/>
      <c r="AH700" s="15"/>
      <c r="AI700" s="46" t="str">
        <f>IF(Table1[[#This Row],[Posting Date]]&lt;&gt;"","GJ-"&amp;CountryID,"")</f>
        <v/>
      </c>
      <c r="AJ700" s="59" t="str">
        <f>IF(Table1[[#This Row],[Posting Date]]&lt;&gt;"",Table1[[#This Row],[Posting Date]],"")</f>
        <v/>
      </c>
      <c r="AK700" s="46"/>
      <c r="AL700" s="46" t="str">
        <f>IF(Table1[[#This Row],[Description]]&lt;&gt;"",Table1[[#This Row],[Description]],"")</f>
        <v/>
      </c>
      <c r="AM700" s="46" t="str">
        <f>IF(Table1[[#This Row],[Posting Date]]&lt;&gt;"",Table1[[#This Row],[Reference Number]],"")</f>
        <v/>
      </c>
      <c r="AN700" s="46" t="str">
        <f>TRIM(Table1[[#This Row],[Line '#]])</f>
        <v/>
      </c>
      <c r="AO700" s="46" t="str">
        <f>TRIM(Table1[[#This Row],[Account]])</f>
        <v/>
      </c>
      <c r="AP700" s="46" t="str">
        <f>IF(Table1[[#This Row],[Posting Date]]&lt;&gt;"",$D$5,"")</f>
        <v/>
      </c>
      <c r="AQ700" s="46" t="str">
        <f>TRIM(Table1[[#This Row],[Departments-Prgrams]])</f>
        <v/>
      </c>
      <c r="AR700" s="46" t="str">
        <f>TRIM(Table1[[#This Row],[Grant]])</f>
        <v/>
      </c>
      <c r="AS700" s="46" t="str">
        <f>TRIM(Table1[[#This Row],[Staff ID]])</f>
        <v/>
      </c>
      <c r="AT700" s="46" t="str">
        <f>IF(TRIM(Table1[[#This Row],[Budget Code]])=0,"",TRIM(Table1[[#This Row],[Budget Code]]))</f>
        <v/>
      </c>
      <c r="AU700" s="46" t="str">
        <f>IF(Table1[[#This Row],[Line Description]]&lt;&gt;"",Table1[[#This Row],[Line Description]],"")</f>
        <v/>
      </c>
      <c r="AV700" s="46" t="str">
        <f>IF(Table1[[#This Row],[Cur_Amount Debit]]&gt;0,ROUND(Table1[[#This Row],[Cur_Amount Debit]],2),"")</f>
        <v/>
      </c>
      <c r="AW700" s="46" t="str">
        <f>IF(Table1[[#This Row],[Cur_Amount Credit]]&gt;0,ROUND(Table1[[#This Row],[Cur_Amount Credit]],2),"")</f>
        <v/>
      </c>
      <c r="AX700" s="46" t="str">
        <f>LEFT(Table1[[#This Row],[Cur]],3)</f>
        <v/>
      </c>
      <c r="AY700" s="59"/>
      <c r="AZ700" s="46"/>
      <c r="BA700" s="46" t="str">
        <f>IF(Table1[[#This Row],[Cur]]&lt;&gt;"",IF(Table1[[#This Row],[Cur]]="USD","",ExchangeRate),"")</f>
        <v/>
      </c>
      <c r="BB700" s="46" t="str">
        <f>IF(Table1[[#This Row],[Grant]]&lt;&gt;"",VLOOKUP(Table1[[#This Row],[Grant]],Grants!B:D,3),"")</f>
        <v/>
      </c>
      <c r="BC700" s="46" t="str">
        <f>TRIM(Table1[[#This Row],[Vendor ID]])</f>
        <v/>
      </c>
      <c r="BD700">
        <f>IF(Table1[[#This Row],[Reference Number]]=Q699,BD699,BD699+1)</f>
        <v>0</v>
      </c>
    </row>
    <row r="701" spans="1:56" ht="11.25" customHeight="1" x14ac:dyDescent="0.25">
      <c r="A701" s="1"/>
      <c r="B701" s="88" t="str">
        <f>IF(Table1[[#This Row],[Posting Date]]&lt;&gt;"",IF(Table1[[#This Row],[Reference Number]]=Q700,B700+1,1),"")</f>
        <v/>
      </c>
      <c r="C701" s="61"/>
      <c r="D701" s="61"/>
      <c r="E701" s="138"/>
      <c r="F701" s="141" t="str">
        <f>IFERROR(IF(VLOOKUP(Table1[[#This Row],[Budget Code Description]],Dimentions!$X$6:$AC$139,2,FALSE)="","",VLOOKUP(Table1[[#This Row],[Budget Code Description]],Dimentions!$X$6:$AC$139,2,FALSE)),"")</f>
        <v/>
      </c>
      <c r="G701" s="141"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1" t="str">
        <f>IFERROR(VLOOKUP(Table1[[#This Row],[Budget Code Description]],Table6[#All],8,FALSE),"")</f>
        <v/>
      </c>
      <c r="L701" s="63"/>
      <c r="M701" s="65" t="str">
        <f>IFERROR(VLOOKUP(Table1[[#This Row],[Staff ID]],Table2[],2,FALSE),"")</f>
        <v/>
      </c>
      <c r="N701" s="209" t="str">
        <f>IFERROR(IF(VLOOKUP(Table1[[#This Row],[Budget Code Description]],Dimentions!$X$6:$AC$134,4,FALSE)="","",VLOOKUP(Table1[[#This Row],[Budget Code Description]],Dimentions!$X$6:$AC$134,4,FALSE)),"")</f>
        <v/>
      </c>
      <c r="O701" s="65" t="str">
        <f>IFERROR(VLOOKUP(Table1[[#This Row],[Vendor ID]],Table549[],2,FALSE),"")</f>
        <v/>
      </c>
      <c r="P701" s="63"/>
      <c r="Q701" s="141" t="str">
        <f>IF(Table1[[#This Row],[Posting Date]]&lt;&gt;"",$D$9,"")</f>
        <v/>
      </c>
      <c r="R701" s="157" t="str">
        <f>IF(Table1[[#This Row],[Posting Date]]&lt;&gt;"",$D$10,"")</f>
        <v/>
      </c>
      <c r="S701" s="66"/>
      <c r="T701" s="63"/>
      <c r="U701" s="67"/>
      <c r="V701" s="67"/>
      <c r="W701" s="67" t="str">
        <f t="shared" si="15"/>
        <v/>
      </c>
      <c r="X701" s="159" t="str">
        <f>IF(E701="","",(IF(Table1[[#This Row],[Cur]]="USD",Table1[[#This Row],[Cur_Amount Debit]],Table1[[#This Row],[Cur_Amount Debit]]/Table1[[#This Row],[Exchange Rate]])))</f>
        <v/>
      </c>
      <c r="Y701" s="159" t="str">
        <f>IF(E701="","",(IF(Table1[[#This Row],[Cur]]="USD",Table1[[#This Row],[Cur_Amount Credit]],Table1[[#This Row],[Cur_Amount Credit]]/ExchangeRate)))</f>
        <v/>
      </c>
      <c r="Z701" s="201" t="str">
        <f>IF(E701="","",(Table1[[#This Row],[Debit USD]]-Table1[[#This Row],[Credit USD]]))</f>
        <v/>
      </c>
      <c r="AA701" s="226"/>
      <c r="AB701" s="255"/>
      <c r="AC701" s="1"/>
      <c r="AD701" s="15"/>
      <c r="AE701" s="15" t="str">
        <f>IF(AND(OR(Table1[[#This Row],[Account]]="15030",Table1[[#This Row],[Account]]="15035",Table1[[#This Row],[Account]]="20150"),Table1[[#This Row],[Vendor ID]]=""),1,"")</f>
        <v/>
      </c>
      <c r="AF701" s="15"/>
      <c r="AG701" s="15"/>
      <c r="AH701" s="15"/>
      <c r="AI701" s="46" t="str">
        <f>IF(Table1[[#This Row],[Posting Date]]&lt;&gt;"","GJ-"&amp;CountryID,"")</f>
        <v/>
      </c>
      <c r="AJ701" s="59" t="str">
        <f>IF(Table1[[#This Row],[Posting Date]]&lt;&gt;"",Table1[[#This Row],[Posting Date]],"")</f>
        <v/>
      </c>
      <c r="AK701" s="46"/>
      <c r="AL701" s="46" t="str">
        <f>IF(Table1[[#This Row],[Description]]&lt;&gt;"",Table1[[#This Row],[Description]],"")</f>
        <v/>
      </c>
      <c r="AM701" s="46" t="str">
        <f>IF(Table1[[#This Row],[Posting Date]]&lt;&gt;"",Table1[[#This Row],[Reference Number]],"")</f>
        <v/>
      </c>
      <c r="AN701" s="46" t="str">
        <f>TRIM(Table1[[#This Row],[Line '#]])</f>
        <v/>
      </c>
      <c r="AO701" s="46" t="str">
        <f>TRIM(Table1[[#This Row],[Account]])</f>
        <v/>
      </c>
      <c r="AP701" s="46" t="str">
        <f>IF(Table1[[#This Row],[Posting Date]]&lt;&gt;"",$D$5,"")</f>
        <v/>
      </c>
      <c r="AQ701" s="46" t="str">
        <f>TRIM(Table1[[#This Row],[Departments-Prgrams]])</f>
        <v/>
      </c>
      <c r="AR701" s="46" t="str">
        <f>TRIM(Table1[[#This Row],[Grant]])</f>
        <v/>
      </c>
      <c r="AS701" s="46" t="str">
        <f>TRIM(Table1[[#This Row],[Staff ID]])</f>
        <v/>
      </c>
      <c r="AT701" s="46" t="str">
        <f>IF(TRIM(Table1[[#This Row],[Budget Code]])=0,"",TRIM(Table1[[#This Row],[Budget Code]]))</f>
        <v/>
      </c>
      <c r="AU701" s="46" t="str">
        <f>IF(Table1[[#This Row],[Line Description]]&lt;&gt;"",Table1[[#This Row],[Line Description]],"")</f>
        <v/>
      </c>
      <c r="AV701" s="46" t="str">
        <f>IF(Table1[[#This Row],[Cur_Amount Debit]]&gt;0,ROUND(Table1[[#This Row],[Cur_Amount Debit]],2),"")</f>
        <v/>
      </c>
      <c r="AW701" s="46" t="str">
        <f>IF(Table1[[#This Row],[Cur_Amount Credit]]&gt;0,ROUND(Table1[[#This Row],[Cur_Amount Credit]],2),"")</f>
        <v/>
      </c>
      <c r="AX701" s="46" t="str">
        <f>LEFT(Table1[[#This Row],[Cur]],3)</f>
        <v/>
      </c>
      <c r="AY701" s="59"/>
      <c r="AZ701" s="46"/>
      <c r="BA701" s="46" t="str">
        <f>IF(Table1[[#This Row],[Cur]]&lt;&gt;"",IF(Table1[[#This Row],[Cur]]="USD","",ExchangeRate),"")</f>
        <v/>
      </c>
      <c r="BB701" s="46" t="str">
        <f>IF(Table1[[#This Row],[Grant]]&lt;&gt;"",VLOOKUP(Table1[[#This Row],[Grant]],Grants!B:D,3),"")</f>
        <v/>
      </c>
      <c r="BC701" s="46" t="str">
        <f>TRIM(Table1[[#This Row],[Vendor ID]])</f>
        <v/>
      </c>
      <c r="BD701">
        <f>IF(Table1[[#This Row],[Reference Number]]=Q700,BD700,BD700+1)</f>
        <v>0</v>
      </c>
    </row>
    <row r="702" spans="1:56" ht="11.25" customHeight="1" x14ac:dyDescent="0.25">
      <c r="A702" s="1"/>
      <c r="B702" s="88" t="str">
        <f>IF(Table1[[#This Row],[Posting Date]]&lt;&gt;"",IF(Table1[[#This Row],[Reference Number]]=Q701,B701+1,1),"")</f>
        <v/>
      </c>
      <c r="C702" s="61"/>
      <c r="D702" s="61"/>
      <c r="E702" s="138"/>
      <c r="F702" s="141" t="str">
        <f>IFERROR(IF(VLOOKUP(Table1[[#This Row],[Budget Code Description]],Dimentions!$X$6:$AC$139,2,FALSE)="","",VLOOKUP(Table1[[#This Row],[Budget Code Description]],Dimentions!$X$6:$AC$139,2,FALSE)),"")</f>
        <v/>
      </c>
      <c r="G702" s="141"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1" t="str">
        <f>IFERROR(VLOOKUP(Table1[[#This Row],[Budget Code Description]],Table6[#All],8,FALSE),"")</f>
        <v/>
      </c>
      <c r="L702" s="63"/>
      <c r="M702" s="65" t="str">
        <f>IFERROR(VLOOKUP(Table1[[#This Row],[Staff ID]],Table2[],2,FALSE),"")</f>
        <v/>
      </c>
      <c r="N702" s="209" t="str">
        <f>IFERROR(IF(VLOOKUP(Table1[[#This Row],[Budget Code Description]],Dimentions!$X$6:$AC$134,4,FALSE)="","",VLOOKUP(Table1[[#This Row],[Budget Code Description]],Dimentions!$X$6:$AC$134,4,FALSE)),"")</f>
        <v/>
      </c>
      <c r="O702" s="65" t="str">
        <f>IFERROR(VLOOKUP(Table1[[#This Row],[Vendor ID]],Table549[],2,FALSE),"")</f>
        <v/>
      </c>
      <c r="P702" s="63"/>
      <c r="Q702" s="141" t="str">
        <f>IF(Table1[[#This Row],[Posting Date]]&lt;&gt;"",$D$9,"")</f>
        <v/>
      </c>
      <c r="R702" s="157" t="str">
        <f>IF(Table1[[#This Row],[Posting Date]]&lt;&gt;"",$D$10,"")</f>
        <v/>
      </c>
      <c r="S702" s="66"/>
      <c r="T702" s="63"/>
      <c r="U702" s="67"/>
      <c r="V702" s="67"/>
      <c r="W702" s="67" t="str">
        <f t="shared" si="15"/>
        <v/>
      </c>
      <c r="X702" s="159" t="str">
        <f>IF(E702="","",(IF(Table1[[#This Row],[Cur]]="USD",Table1[[#This Row],[Cur_Amount Debit]],Table1[[#This Row],[Cur_Amount Debit]]/Table1[[#This Row],[Exchange Rate]])))</f>
        <v/>
      </c>
      <c r="Y702" s="159" t="str">
        <f>IF(E702="","",(IF(Table1[[#This Row],[Cur]]="USD",Table1[[#This Row],[Cur_Amount Credit]],Table1[[#This Row],[Cur_Amount Credit]]/ExchangeRate)))</f>
        <v/>
      </c>
      <c r="Z702" s="201" t="str">
        <f>IF(E702="","",(Table1[[#This Row],[Debit USD]]-Table1[[#This Row],[Credit USD]]))</f>
        <v/>
      </c>
      <c r="AA702" s="226"/>
      <c r="AB702" s="255"/>
      <c r="AC702" s="1"/>
      <c r="AD702" s="15"/>
      <c r="AE702" s="15" t="str">
        <f>IF(AND(OR(Table1[[#This Row],[Account]]="15030",Table1[[#This Row],[Account]]="15035",Table1[[#This Row],[Account]]="20150"),Table1[[#This Row],[Vendor ID]]=""),1,"")</f>
        <v/>
      </c>
      <c r="AF702" s="15"/>
      <c r="AG702" s="15"/>
      <c r="AH702" s="15"/>
      <c r="AI702" s="46" t="str">
        <f>IF(Table1[[#This Row],[Posting Date]]&lt;&gt;"","GJ-"&amp;CountryID,"")</f>
        <v/>
      </c>
      <c r="AJ702" s="59" t="str">
        <f>IF(Table1[[#This Row],[Posting Date]]&lt;&gt;"",Table1[[#This Row],[Posting Date]],"")</f>
        <v/>
      </c>
      <c r="AK702" s="46"/>
      <c r="AL702" s="46" t="str">
        <f>IF(Table1[[#This Row],[Description]]&lt;&gt;"",Table1[[#This Row],[Description]],"")</f>
        <v/>
      </c>
      <c r="AM702" s="46" t="str">
        <f>IF(Table1[[#This Row],[Posting Date]]&lt;&gt;"",Table1[[#This Row],[Reference Number]],"")</f>
        <v/>
      </c>
      <c r="AN702" s="46" t="str">
        <f>TRIM(Table1[[#This Row],[Line '#]])</f>
        <v/>
      </c>
      <c r="AO702" s="46" t="str">
        <f>TRIM(Table1[[#This Row],[Account]])</f>
        <v/>
      </c>
      <c r="AP702" s="46" t="str">
        <f>IF(Table1[[#This Row],[Posting Date]]&lt;&gt;"",$D$5,"")</f>
        <v/>
      </c>
      <c r="AQ702" s="46" t="str">
        <f>TRIM(Table1[[#This Row],[Departments-Prgrams]])</f>
        <v/>
      </c>
      <c r="AR702" s="46" t="str">
        <f>TRIM(Table1[[#This Row],[Grant]])</f>
        <v/>
      </c>
      <c r="AS702" s="46" t="str">
        <f>TRIM(Table1[[#This Row],[Staff ID]])</f>
        <v/>
      </c>
      <c r="AT702" s="46" t="str">
        <f>IF(TRIM(Table1[[#This Row],[Budget Code]])=0,"",TRIM(Table1[[#This Row],[Budget Code]]))</f>
        <v/>
      </c>
      <c r="AU702" s="46" t="str">
        <f>IF(Table1[[#This Row],[Line Description]]&lt;&gt;"",Table1[[#This Row],[Line Description]],"")</f>
        <v/>
      </c>
      <c r="AV702" s="46" t="str">
        <f>IF(Table1[[#This Row],[Cur_Amount Debit]]&gt;0,ROUND(Table1[[#This Row],[Cur_Amount Debit]],2),"")</f>
        <v/>
      </c>
      <c r="AW702" s="46" t="str">
        <f>IF(Table1[[#This Row],[Cur_Amount Credit]]&gt;0,ROUND(Table1[[#This Row],[Cur_Amount Credit]],2),"")</f>
        <v/>
      </c>
      <c r="AX702" s="46" t="str">
        <f>LEFT(Table1[[#This Row],[Cur]],3)</f>
        <v/>
      </c>
      <c r="AY702" s="59"/>
      <c r="AZ702" s="46"/>
      <c r="BA702" s="46" t="str">
        <f>IF(Table1[[#This Row],[Cur]]&lt;&gt;"",IF(Table1[[#This Row],[Cur]]="USD","",ExchangeRate),"")</f>
        <v/>
      </c>
      <c r="BB702" s="46" t="str">
        <f>IF(Table1[[#This Row],[Grant]]&lt;&gt;"",VLOOKUP(Table1[[#This Row],[Grant]],Grants!B:D,3),"")</f>
        <v/>
      </c>
      <c r="BC702" s="46" t="str">
        <f>TRIM(Table1[[#This Row],[Vendor ID]])</f>
        <v/>
      </c>
      <c r="BD702">
        <f>IF(Table1[[#This Row],[Reference Number]]=Q701,BD701,BD701+1)</f>
        <v>0</v>
      </c>
    </row>
    <row r="703" spans="1:56" ht="11.25" customHeight="1" x14ac:dyDescent="0.25">
      <c r="A703" s="1"/>
      <c r="B703" s="88" t="str">
        <f>IF(Table1[[#This Row],[Posting Date]]&lt;&gt;"",IF(Table1[[#This Row],[Reference Number]]=Q702,B702+1,1),"")</f>
        <v/>
      </c>
      <c r="C703" s="61"/>
      <c r="D703" s="61"/>
      <c r="E703" s="138"/>
      <c r="F703" s="141" t="str">
        <f>IFERROR(IF(VLOOKUP(Table1[[#This Row],[Budget Code Description]],Dimentions!$X$6:$AC$139,2,FALSE)="","",VLOOKUP(Table1[[#This Row],[Budget Code Description]],Dimentions!$X$6:$AC$139,2,FALSE)),"")</f>
        <v/>
      </c>
      <c r="G703" s="141"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1" t="str">
        <f>IFERROR(VLOOKUP(Table1[[#This Row],[Budget Code Description]],Table6[#All],8,FALSE),"")</f>
        <v/>
      </c>
      <c r="L703" s="63"/>
      <c r="M703" s="65" t="str">
        <f>IFERROR(VLOOKUP(Table1[[#This Row],[Staff ID]],Table2[],2,FALSE),"")</f>
        <v/>
      </c>
      <c r="N703" s="209" t="str">
        <f>IFERROR(IF(VLOOKUP(Table1[[#This Row],[Budget Code Description]],Dimentions!$X$6:$AC$134,4,FALSE)="","",VLOOKUP(Table1[[#This Row],[Budget Code Description]],Dimentions!$X$6:$AC$134,4,FALSE)),"")</f>
        <v/>
      </c>
      <c r="O703" s="65" t="str">
        <f>IFERROR(VLOOKUP(Table1[[#This Row],[Vendor ID]],Table549[],2,FALSE),"")</f>
        <v/>
      </c>
      <c r="P703" s="63"/>
      <c r="Q703" s="141" t="str">
        <f>IF(Table1[[#This Row],[Posting Date]]&lt;&gt;"",$D$9,"")</f>
        <v/>
      </c>
      <c r="R703" s="157" t="str">
        <f>IF(Table1[[#This Row],[Posting Date]]&lt;&gt;"",$D$10,"")</f>
        <v/>
      </c>
      <c r="S703" s="66"/>
      <c r="T703" s="63"/>
      <c r="U703" s="67"/>
      <c r="V703" s="67"/>
      <c r="W703" s="67" t="str">
        <f t="shared" si="15"/>
        <v/>
      </c>
      <c r="X703" s="159" t="str">
        <f>IF(E703="","",(IF(Table1[[#This Row],[Cur]]="USD",Table1[[#This Row],[Cur_Amount Debit]],Table1[[#This Row],[Cur_Amount Debit]]/Table1[[#This Row],[Exchange Rate]])))</f>
        <v/>
      </c>
      <c r="Y703" s="159" t="str">
        <f>IF(E703="","",(IF(Table1[[#This Row],[Cur]]="USD",Table1[[#This Row],[Cur_Amount Credit]],Table1[[#This Row],[Cur_Amount Credit]]/ExchangeRate)))</f>
        <v/>
      </c>
      <c r="Z703" s="201" t="str">
        <f>IF(E703="","",(Table1[[#This Row],[Debit USD]]-Table1[[#This Row],[Credit USD]]))</f>
        <v/>
      </c>
      <c r="AA703" s="226"/>
      <c r="AB703" s="255"/>
      <c r="AC703" s="1"/>
      <c r="AD703" s="15"/>
      <c r="AE703" s="15" t="str">
        <f>IF(AND(OR(Table1[[#This Row],[Account]]="15030",Table1[[#This Row],[Account]]="15035",Table1[[#This Row],[Account]]="20150"),Table1[[#This Row],[Vendor ID]]=""),1,"")</f>
        <v/>
      </c>
      <c r="AF703" s="15"/>
      <c r="AG703" s="15"/>
      <c r="AH703" s="15"/>
      <c r="AI703" s="46" t="str">
        <f>IF(Table1[[#This Row],[Posting Date]]&lt;&gt;"","GJ-"&amp;CountryID,"")</f>
        <v/>
      </c>
      <c r="AJ703" s="59" t="str">
        <f>IF(Table1[[#This Row],[Posting Date]]&lt;&gt;"",Table1[[#This Row],[Posting Date]],"")</f>
        <v/>
      </c>
      <c r="AK703" s="46"/>
      <c r="AL703" s="46" t="str">
        <f>IF(Table1[[#This Row],[Description]]&lt;&gt;"",Table1[[#This Row],[Description]],"")</f>
        <v/>
      </c>
      <c r="AM703" s="46" t="str">
        <f>IF(Table1[[#This Row],[Posting Date]]&lt;&gt;"",Table1[[#This Row],[Reference Number]],"")</f>
        <v/>
      </c>
      <c r="AN703" s="46" t="str">
        <f>TRIM(Table1[[#This Row],[Line '#]])</f>
        <v/>
      </c>
      <c r="AO703" s="46" t="str">
        <f>TRIM(Table1[[#This Row],[Account]])</f>
        <v/>
      </c>
      <c r="AP703" s="46" t="str">
        <f>IF(Table1[[#This Row],[Posting Date]]&lt;&gt;"",$D$5,"")</f>
        <v/>
      </c>
      <c r="AQ703" s="46" t="str">
        <f>TRIM(Table1[[#This Row],[Departments-Prgrams]])</f>
        <v/>
      </c>
      <c r="AR703" s="46" t="str">
        <f>TRIM(Table1[[#This Row],[Grant]])</f>
        <v/>
      </c>
      <c r="AS703" s="46" t="str">
        <f>TRIM(Table1[[#This Row],[Staff ID]])</f>
        <v/>
      </c>
      <c r="AT703" s="46" t="str">
        <f>IF(TRIM(Table1[[#This Row],[Budget Code]])=0,"",TRIM(Table1[[#This Row],[Budget Code]]))</f>
        <v/>
      </c>
      <c r="AU703" s="46" t="str">
        <f>IF(Table1[[#This Row],[Line Description]]&lt;&gt;"",Table1[[#This Row],[Line Description]],"")</f>
        <v/>
      </c>
      <c r="AV703" s="46" t="str">
        <f>IF(Table1[[#This Row],[Cur_Amount Debit]]&gt;0,ROUND(Table1[[#This Row],[Cur_Amount Debit]],2),"")</f>
        <v/>
      </c>
      <c r="AW703" s="46" t="str">
        <f>IF(Table1[[#This Row],[Cur_Amount Credit]]&gt;0,ROUND(Table1[[#This Row],[Cur_Amount Credit]],2),"")</f>
        <v/>
      </c>
      <c r="AX703" s="46" t="str">
        <f>LEFT(Table1[[#This Row],[Cur]],3)</f>
        <v/>
      </c>
      <c r="AY703" s="59"/>
      <c r="AZ703" s="46"/>
      <c r="BA703" s="46" t="str">
        <f>IF(Table1[[#This Row],[Cur]]&lt;&gt;"",IF(Table1[[#This Row],[Cur]]="USD","",ExchangeRate),"")</f>
        <v/>
      </c>
      <c r="BB703" s="46" t="str">
        <f>IF(Table1[[#This Row],[Grant]]&lt;&gt;"",VLOOKUP(Table1[[#This Row],[Grant]],Grants!B:D,3),"")</f>
        <v/>
      </c>
      <c r="BC703" s="46" t="str">
        <f>TRIM(Table1[[#This Row],[Vendor ID]])</f>
        <v/>
      </c>
      <c r="BD703">
        <f>IF(Table1[[#This Row],[Reference Number]]=Q702,BD702,BD702+1)</f>
        <v>0</v>
      </c>
    </row>
    <row r="704" spans="1:56" ht="11.25" customHeight="1" x14ac:dyDescent="0.25">
      <c r="A704" s="1"/>
      <c r="B704" s="88" t="str">
        <f>IF(Table1[[#This Row],[Posting Date]]&lt;&gt;"",IF(Table1[[#This Row],[Reference Number]]=Q703,B703+1,1),"")</f>
        <v/>
      </c>
      <c r="C704" s="61"/>
      <c r="D704" s="61"/>
      <c r="E704" s="138"/>
      <c r="F704" s="141" t="str">
        <f>IFERROR(IF(VLOOKUP(Table1[[#This Row],[Budget Code Description]],Dimentions!$X$6:$AC$139,2,FALSE)="","",VLOOKUP(Table1[[#This Row],[Budget Code Description]],Dimentions!$X$6:$AC$139,2,FALSE)),"")</f>
        <v/>
      </c>
      <c r="G704" s="141"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1" t="str">
        <f>IFERROR(VLOOKUP(Table1[[#This Row],[Budget Code Description]],Table6[#All],8,FALSE),"")</f>
        <v/>
      </c>
      <c r="L704" s="63"/>
      <c r="M704" s="65" t="str">
        <f>IFERROR(VLOOKUP(Table1[[#This Row],[Staff ID]],Table2[],2,FALSE),"")</f>
        <v/>
      </c>
      <c r="N704" s="209" t="str">
        <f>IFERROR(IF(VLOOKUP(Table1[[#This Row],[Budget Code Description]],Dimentions!$X$6:$AC$134,4,FALSE)="","",VLOOKUP(Table1[[#This Row],[Budget Code Description]],Dimentions!$X$6:$AC$134,4,FALSE)),"")</f>
        <v/>
      </c>
      <c r="O704" s="65" t="str">
        <f>IFERROR(VLOOKUP(Table1[[#This Row],[Vendor ID]],Table549[],2,FALSE),"")</f>
        <v/>
      </c>
      <c r="P704" s="63"/>
      <c r="Q704" s="141" t="str">
        <f>IF(Table1[[#This Row],[Posting Date]]&lt;&gt;"",$D$9,"")</f>
        <v/>
      </c>
      <c r="R704" s="157" t="str">
        <f>IF(Table1[[#This Row],[Posting Date]]&lt;&gt;"",$D$10,"")</f>
        <v/>
      </c>
      <c r="S704" s="66"/>
      <c r="T704" s="63"/>
      <c r="U704" s="67"/>
      <c r="V704" s="67"/>
      <c r="W704" s="67" t="str">
        <f t="shared" si="15"/>
        <v/>
      </c>
      <c r="X704" s="159" t="str">
        <f>IF(E704="","",(IF(Table1[[#This Row],[Cur]]="USD",Table1[[#This Row],[Cur_Amount Debit]],Table1[[#This Row],[Cur_Amount Debit]]/Table1[[#This Row],[Exchange Rate]])))</f>
        <v/>
      </c>
      <c r="Y704" s="159" t="str">
        <f>IF(E704="","",(IF(Table1[[#This Row],[Cur]]="USD",Table1[[#This Row],[Cur_Amount Credit]],Table1[[#This Row],[Cur_Amount Credit]]/ExchangeRate)))</f>
        <v/>
      </c>
      <c r="Z704" s="201" t="str">
        <f>IF(E704="","",(Table1[[#This Row],[Debit USD]]-Table1[[#This Row],[Credit USD]]))</f>
        <v/>
      </c>
      <c r="AA704" s="226"/>
      <c r="AB704" s="255"/>
      <c r="AC704" s="1"/>
      <c r="AD704" s="15"/>
      <c r="AE704" s="15" t="str">
        <f>IF(AND(OR(Table1[[#This Row],[Account]]="15030",Table1[[#This Row],[Account]]="15035",Table1[[#This Row],[Account]]="20150"),Table1[[#This Row],[Vendor ID]]=""),1,"")</f>
        <v/>
      </c>
      <c r="AF704" s="15"/>
      <c r="AG704" s="15"/>
      <c r="AH704" s="15"/>
      <c r="AI704" s="46" t="str">
        <f>IF(Table1[[#This Row],[Posting Date]]&lt;&gt;"","GJ-"&amp;CountryID,"")</f>
        <v/>
      </c>
      <c r="AJ704" s="59" t="str">
        <f>IF(Table1[[#This Row],[Posting Date]]&lt;&gt;"",Table1[[#This Row],[Posting Date]],"")</f>
        <v/>
      </c>
      <c r="AK704" s="46"/>
      <c r="AL704" s="46" t="str">
        <f>IF(Table1[[#This Row],[Description]]&lt;&gt;"",Table1[[#This Row],[Description]],"")</f>
        <v/>
      </c>
      <c r="AM704" s="46" t="str">
        <f>IF(Table1[[#This Row],[Posting Date]]&lt;&gt;"",Table1[[#This Row],[Reference Number]],"")</f>
        <v/>
      </c>
      <c r="AN704" s="46" t="str">
        <f>TRIM(Table1[[#This Row],[Line '#]])</f>
        <v/>
      </c>
      <c r="AO704" s="46" t="str">
        <f>TRIM(Table1[[#This Row],[Account]])</f>
        <v/>
      </c>
      <c r="AP704" s="46" t="str">
        <f>IF(Table1[[#This Row],[Posting Date]]&lt;&gt;"",$D$5,"")</f>
        <v/>
      </c>
      <c r="AQ704" s="46" t="str">
        <f>TRIM(Table1[[#This Row],[Departments-Prgrams]])</f>
        <v/>
      </c>
      <c r="AR704" s="46" t="str">
        <f>TRIM(Table1[[#This Row],[Grant]])</f>
        <v/>
      </c>
      <c r="AS704" s="46" t="str">
        <f>TRIM(Table1[[#This Row],[Staff ID]])</f>
        <v/>
      </c>
      <c r="AT704" s="46" t="str">
        <f>IF(TRIM(Table1[[#This Row],[Budget Code]])=0,"",TRIM(Table1[[#This Row],[Budget Code]]))</f>
        <v/>
      </c>
      <c r="AU704" s="46" t="str">
        <f>IF(Table1[[#This Row],[Line Description]]&lt;&gt;"",Table1[[#This Row],[Line Description]],"")</f>
        <v/>
      </c>
      <c r="AV704" s="46" t="str">
        <f>IF(Table1[[#This Row],[Cur_Amount Debit]]&gt;0,ROUND(Table1[[#This Row],[Cur_Amount Debit]],2),"")</f>
        <v/>
      </c>
      <c r="AW704" s="46" t="str">
        <f>IF(Table1[[#This Row],[Cur_Amount Credit]]&gt;0,ROUND(Table1[[#This Row],[Cur_Amount Credit]],2),"")</f>
        <v/>
      </c>
      <c r="AX704" s="46" t="str">
        <f>LEFT(Table1[[#This Row],[Cur]],3)</f>
        <v/>
      </c>
      <c r="AY704" s="59"/>
      <c r="AZ704" s="46"/>
      <c r="BA704" s="46" t="str">
        <f>IF(Table1[[#This Row],[Cur]]&lt;&gt;"",IF(Table1[[#This Row],[Cur]]="USD","",ExchangeRate),"")</f>
        <v/>
      </c>
      <c r="BB704" s="46" t="str">
        <f>IF(Table1[[#This Row],[Grant]]&lt;&gt;"",VLOOKUP(Table1[[#This Row],[Grant]],Grants!B:D,3),"")</f>
        <v/>
      </c>
      <c r="BC704" s="46" t="str">
        <f>TRIM(Table1[[#This Row],[Vendor ID]])</f>
        <v/>
      </c>
      <c r="BD704">
        <f>IF(Table1[[#This Row],[Reference Number]]=Q703,BD703,BD703+1)</f>
        <v>0</v>
      </c>
    </row>
    <row r="705" spans="1:56" ht="11.25" customHeight="1" x14ac:dyDescent="0.25">
      <c r="A705" s="1"/>
      <c r="B705" s="88" t="str">
        <f>IF(Table1[[#This Row],[Posting Date]]&lt;&gt;"",IF(Table1[[#This Row],[Reference Number]]=Q704,B704+1,1),"")</f>
        <v/>
      </c>
      <c r="C705" s="61"/>
      <c r="D705" s="61"/>
      <c r="E705" s="138"/>
      <c r="F705" s="141" t="str">
        <f>IFERROR(IF(VLOOKUP(Table1[[#This Row],[Budget Code Description]],Dimentions!$X$6:$AC$139,2,FALSE)="","",VLOOKUP(Table1[[#This Row],[Budget Code Description]],Dimentions!$X$6:$AC$139,2,FALSE)),"")</f>
        <v/>
      </c>
      <c r="G705" s="141"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1" t="str">
        <f>IFERROR(VLOOKUP(Table1[[#This Row],[Budget Code Description]],Table6[#All],8,FALSE),"")</f>
        <v/>
      </c>
      <c r="L705" s="63"/>
      <c r="M705" s="65" t="str">
        <f>IFERROR(VLOOKUP(Table1[[#This Row],[Staff ID]],Table2[],2,FALSE),"")</f>
        <v/>
      </c>
      <c r="N705" s="209" t="str">
        <f>IFERROR(IF(VLOOKUP(Table1[[#This Row],[Budget Code Description]],Dimentions!$X$6:$AC$134,4,FALSE)="","",VLOOKUP(Table1[[#This Row],[Budget Code Description]],Dimentions!$X$6:$AC$134,4,FALSE)),"")</f>
        <v/>
      </c>
      <c r="O705" s="65" t="str">
        <f>IFERROR(VLOOKUP(Table1[[#This Row],[Vendor ID]],Table549[],2,FALSE),"")</f>
        <v/>
      </c>
      <c r="P705" s="63"/>
      <c r="Q705" s="141" t="str">
        <f>IF(Table1[[#This Row],[Posting Date]]&lt;&gt;"",$D$9,"")</f>
        <v/>
      </c>
      <c r="R705" s="157" t="str">
        <f>IF(Table1[[#This Row],[Posting Date]]&lt;&gt;"",$D$10,"")</f>
        <v/>
      </c>
      <c r="S705" s="66"/>
      <c r="T705" s="63"/>
      <c r="U705" s="67"/>
      <c r="V705" s="67"/>
      <c r="W705" s="67" t="str">
        <f t="shared" si="15"/>
        <v/>
      </c>
      <c r="X705" s="159" t="str">
        <f>IF(E705="","",(IF(Table1[[#This Row],[Cur]]="USD",Table1[[#This Row],[Cur_Amount Debit]],Table1[[#This Row],[Cur_Amount Debit]]/Table1[[#This Row],[Exchange Rate]])))</f>
        <v/>
      </c>
      <c r="Y705" s="159" t="str">
        <f>IF(E705="","",(IF(Table1[[#This Row],[Cur]]="USD",Table1[[#This Row],[Cur_Amount Credit]],Table1[[#This Row],[Cur_Amount Credit]]/ExchangeRate)))</f>
        <v/>
      </c>
      <c r="Z705" s="201" t="str">
        <f>IF(E705="","",(Table1[[#This Row],[Debit USD]]-Table1[[#This Row],[Credit USD]]))</f>
        <v/>
      </c>
      <c r="AA705" s="226"/>
      <c r="AB705" s="255"/>
      <c r="AC705" s="1"/>
      <c r="AD705" s="15"/>
      <c r="AE705" s="15" t="str">
        <f>IF(AND(OR(Table1[[#This Row],[Account]]="15030",Table1[[#This Row],[Account]]="15035",Table1[[#This Row],[Account]]="20150"),Table1[[#This Row],[Vendor ID]]=""),1,"")</f>
        <v/>
      </c>
      <c r="AF705" s="15"/>
      <c r="AG705" s="15"/>
      <c r="AH705" s="15"/>
      <c r="AI705" s="46" t="str">
        <f>IF(Table1[[#This Row],[Posting Date]]&lt;&gt;"","GJ-"&amp;CountryID,"")</f>
        <v/>
      </c>
      <c r="AJ705" s="59" t="str">
        <f>IF(Table1[[#This Row],[Posting Date]]&lt;&gt;"",Table1[[#This Row],[Posting Date]],"")</f>
        <v/>
      </c>
      <c r="AK705" s="46"/>
      <c r="AL705" s="46" t="str">
        <f>IF(Table1[[#This Row],[Description]]&lt;&gt;"",Table1[[#This Row],[Description]],"")</f>
        <v/>
      </c>
      <c r="AM705" s="46" t="str">
        <f>IF(Table1[[#This Row],[Posting Date]]&lt;&gt;"",Table1[[#This Row],[Reference Number]],"")</f>
        <v/>
      </c>
      <c r="AN705" s="46" t="str">
        <f>TRIM(Table1[[#This Row],[Line '#]])</f>
        <v/>
      </c>
      <c r="AO705" s="46" t="str">
        <f>TRIM(Table1[[#This Row],[Account]])</f>
        <v/>
      </c>
      <c r="AP705" s="46" t="str">
        <f>IF(Table1[[#This Row],[Posting Date]]&lt;&gt;"",$D$5,"")</f>
        <v/>
      </c>
      <c r="AQ705" s="46" t="str">
        <f>TRIM(Table1[[#This Row],[Departments-Prgrams]])</f>
        <v/>
      </c>
      <c r="AR705" s="46" t="str">
        <f>TRIM(Table1[[#This Row],[Grant]])</f>
        <v/>
      </c>
      <c r="AS705" s="46" t="str">
        <f>TRIM(Table1[[#This Row],[Staff ID]])</f>
        <v/>
      </c>
      <c r="AT705" s="46" t="str">
        <f>IF(TRIM(Table1[[#This Row],[Budget Code]])=0,"",TRIM(Table1[[#This Row],[Budget Code]]))</f>
        <v/>
      </c>
      <c r="AU705" s="46" t="str">
        <f>IF(Table1[[#This Row],[Line Description]]&lt;&gt;"",Table1[[#This Row],[Line Description]],"")</f>
        <v/>
      </c>
      <c r="AV705" s="46" t="str">
        <f>IF(Table1[[#This Row],[Cur_Amount Debit]]&gt;0,ROUND(Table1[[#This Row],[Cur_Amount Debit]],2),"")</f>
        <v/>
      </c>
      <c r="AW705" s="46" t="str">
        <f>IF(Table1[[#This Row],[Cur_Amount Credit]]&gt;0,ROUND(Table1[[#This Row],[Cur_Amount Credit]],2),"")</f>
        <v/>
      </c>
      <c r="AX705" s="46" t="str">
        <f>LEFT(Table1[[#This Row],[Cur]],3)</f>
        <v/>
      </c>
      <c r="AY705" s="59"/>
      <c r="AZ705" s="46"/>
      <c r="BA705" s="46" t="str">
        <f>IF(Table1[[#This Row],[Cur]]&lt;&gt;"",IF(Table1[[#This Row],[Cur]]="USD","",ExchangeRate),"")</f>
        <v/>
      </c>
      <c r="BB705" s="46" t="str">
        <f>IF(Table1[[#This Row],[Grant]]&lt;&gt;"",VLOOKUP(Table1[[#This Row],[Grant]],Grants!B:D,3),"")</f>
        <v/>
      </c>
      <c r="BC705" s="46" t="str">
        <f>TRIM(Table1[[#This Row],[Vendor ID]])</f>
        <v/>
      </c>
      <c r="BD705">
        <f>IF(Table1[[#This Row],[Reference Number]]=Q704,BD704,BD704+1)</f>
        <v>0</v>
      </c>
    </row>
    <row r="706" spans="1:56" ht="11.25" customHeight="1" x14ac:dyDescent="0.25">
      <c r="A706" s="1"/>
      <c r="B706" s="88" t="str">
        <f>IF(Table1[[#This Row],[Posting Date]]&lt;&gt;"",IF(Table1[[#This Row],[Reference Number]]=Q705,B705+1,1),"")</f>
        <v/>
      </c>
      <c r="C706" s="61"/>
      <c r="D706" s="61"/>
      <c r="E706" s="138"/>
      <c r="F706" s="141" t="str">
        <f>IFERROR(IF(VLOOKUP(Table1[[#This Row],[Budget Code Description]],Dimentions!$X$6:$AC$139,2,FALSE)="","",VLOOKUP(Table1[[#This Row],[Budget Code Description]],Dimentions!$X$6:$AC$139,2,FALSE)),"")</f>
        <v/>
      </c>
      <c r="G706" s="141"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1" t="str">
        <f>IFERROR(VLOOKUP(Table1[[#This Row],[Budget Code Description]],Table6[#All],8,FALSE),"")</f>
        <v/>
      </c>
      <c r="L706" s="63"/>
      <c r="M706" s="65" t="str">
        <f>IFERROR(VLOOKUP(Table1[[#This Row],[Staff ID]],Table2[],2,FALSE),"")</f>
        <v/>
      </c>
      <c r="N706" s="209" t="str">
        <f>IFERROR(IF(VLOOKUP(Table1[[#This Row],[Budget Code Description]],Dimentions!$X$6:$AC$134,4,FALSE)="","",VLOOKUP(Table1[[#This Row],[Budget Code Description]],Dimentions!$X$6:$AC$134,4,FALSE)),"")</f>
        <v/>
      </c>
      <c r="O706" s="65" t="str">
        <f>IFERROR(VLOOKUP(Table1[[#This Row],[Vendor ID]],Table549[],2,FALSE),"")</f>
        <v/>
      </c>
      <c r="P706" s="63"/>
      <c r="Q706" s="141" t="str">
        <f>IF(Table1[[#This Row],[Posting Date]]&lt;&gt;"",$D$9,"")</f>
        <v/>
      </c>
      <c r="R706" s="157" t="str">
        <f>IF(Table1[[#This Row],[Posting Date]]&lt;&gt;"",$D$10,"")</f>
        <v/>
      </c>
      <c r="S706" s="66"/>
      <c r="T706" s="63"/>
      <c r="U706" s="67"/>
      <c r="V706" s="67"/>
      <c r="W706" s="67" t="str">
        <f t="shared" si="15"/>
        <v/>
      </c>
      <c r="X706" s="159" t="str">
        <f>IF(E706="","",(IF(Table1[[#This Row],[Cur]]="USD",Table1[[#This Row],[Cur_Amount Debit]],Table1[[#This Row],[Cur_Amount Debit]]/Table1[[#This Row],[Exchange Rate]])))</f>
        <v/>
      </c>
      <c r="Y706" s="159" t="str">
        <f>IF(E706="","",(IF(Table1[[#This Row],[Cur]]="USD",Table1[[#This Row],[Cur_Amount Credit]],Table1[[#This Row],[Cur_Amount Credit]]/ExchangeRate)))</f>
        <v/>
      </c>
      <c r="Z706" s="201" t="str">
        <f>IF(E706="","",(Table1[[#This Row],[Debit USD]]-Table1[[#This Row],[Credit USD]]))</f>
        <v/>
      </c>
      <c r="AA706" s="226"/>
      <c r="AB706" s="255"/>
      <c r="AC706" s="1"/>
      <c r="AD706" s="15"/>
      <c r="AE706" s="15" t="str">
        <f>IF(AND(OR(Table1[[#This Row],[Account]]="15030",Table1[[#This Row],[Account]]="15035",Table1[[#This Row],[Account]]="20150"),Table1[[#This Row],[Vendor ID]]=""),1,"")</f>
        <v/>
      </c>
      <c r="AF706" s="15"/>
      <c r="AG706" s="15"/>
      <c r="AH706" s="15"/>
      <c r="AI706" s="46" t="str">
        <f>IF(Table1[[#This Row],[Posting Date]]&lt;&gt;"","GJ-"&amp;CountryID,"")</f>
        <v/>
      </c>
      <c r="AJ706" s="59" t="str">
        <f>IF(Table1[[#This Row],[Posting Date]]&lt;&gt;"",Table1[[#This Row],[Posting Date]],"")</f>
        <v/>
      </c>
      <c r="AK706" s="46"/>
      <c r="AL706" s="46" t="str">
        <f>IF(Table1[[#This Row],[Description]]&lt;&gt;"",Table1[[#This Row],[Description]],"")</f>
        <v/>
      </c>
      <c r="AM706" s="46" t="str">
        <f>IF(Table1[[#This Row],[Posting Date]]&lt;&gt;"",Table1[[#This Row],[Reference Number]],"")</f>
        <v/>
      </c>
      <c r="AN706" s="46" t="str">
        <f>TRIM(Table1[[#This Row],[Line '#]])</f>
        <v/>
      </c>
      <c r="AO706" s="46" t="str">
        <f>TRIM(Table1[[#This Row],[Account]])</f>
        <v/>
      </c>
      <c r="AP706" s="46" t="str">
        <f>IF(Table1[[#This Row],[Posting Date]]&lt;&gt;"",$D$5,"")</f>
        <v/>
      </c>
      <c r="AQ706" s="46" t="str">
        <f>TRIM(Table1[[#This Row],[Departments-Prgrams]])</f>
        <v/>
      </c>
      <c r="AR706" s="46" t="str">
        <f>TRIM(Table1[[#This Row],[Grant]])</f>
        <v/>
      </c>
      <c r="AS706" s="46" t="str">
        <f>TRIM(Table1[[#This Row],[Staff ID]])</f>
        <v/>
      </c>
      <c r="AT706" s="46" t="str">
        <f>IF(TRIM(Table1[[#This Row],[Budget Code]])=0,"",TRIM(Table1[[#This Row],[Budget Code]]))</f>
        <v/>
      </c>
      <c r="AU706" s="46" t="str">
        <f>IF(Table1[[#This Row],[Line Description]]&lt;&gt;"",Table1[[#This Row],[Line Description]],"")</f>
        <v/>
      </c>
      <c r="AV706" s="46" t="str">
        <f>IF(Table1[[#This Row],[Cur_Amount Debit]]&gt;0,ROUND(Table1[[#This Row],[Cur_Amount Debit]],2),"")</f>
        <v/>
      </c>
      <c r="AW706" s="46" t="str">
        <f>IF(Table1[[#This Row],[Cur_Amount Credit]]&gt;0,ROUND(Table1[[#This Row],[Cur_Amount Credit]],2),"")</f>
        <v/>
      </c>
      <c r="AX706" s="46" t="str">
        <f>LEFT(Table1[[#This Row],[Cur]],3)</f>
        <v/>
      </c>
      <c r="AY706" s="59"/>
      <c r="AZ706" s="46"/>
      <c r="BA706" s="46" t="str">
        <f>IF(Table1[[#This Row],[Cur]]&lt;&gt;"",IF(Table1[[#This Row],[Cur]]="USD","",ExchangeRate),"")</f>
        <v/>
      </c>
      <c r="BB706" s="46" t="str">
        <f>IF(Table1[[#This Row],[Grant]]&lt;&gt;"",VLOOKUP(Table1[[#This Row],[Grant]],Grants!B:D,3),"")</f>
        <v/>
      </c>
      <c r="BC706" s="46" t="str">
        <f>TRIM(Table1[[#This Row],[Vendor ID]])</f>
        <v/>
      </c>
      <c r="BD706">
        <f>IF(Table1[[#This Row],[Reference Number]]=Q705,BD705,BD705+1)</f>
        <v>0</v>
      </c>
    </row>
    <row r="707" spans="1:56" ht="11.25" customHeight="1" x14ac:dyDescent="0.25">
      <c r="A707" s="1"/>
      <c r="B707" s="88" t="str">
        <f>IF(Table1[[#This Row],[Posting Date]]&lt;&gt;"",IF(Table1[[#This Row],[Reference Number]]=Q706,B706+1,1),"")</f>
        <v/>
      </c>
      <c r="C707" s="61"/>
      <c r="D707" s="61"/>
      <c r="E707" s="138"/>
      <c r="F707" s="141" t="str">
        <f>IFERROR(IF(VLOOKUP(Table1[[#This Row],[Budget Code Description]],Dimentions!$X$6:$AC$139,2,FALSE)="","",VLOOKUP(Table1[[#This Row],[Budget Code Description]],Dimentions!$X$6:$AC$139,2,FALSE)),"")</f>
        <v/>
      </c>
      <c r="G707" s="141"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1" t="str">
        <f>IFERROR(VLOOKUP(Table1[[#This Row],[Budget Code Description]],Table6[#All],8,FALSE),"")</f>
        <v/>
      </c>
      <c r="L707" s="63"/>
      <c r="M707" s="65" t="str">
        <f>IFERROR(VLOOKUP(Table1[[#This Row],[Staff ID]],Table2[],2,FALSE),"")</f>
        <v/>
      </c>
      <c r="N707" s="209" t="str">
        <f>IFERROR(IF(VLOOKUP(Table1[[#This Row],[Budget Code Description]],Dimentions!$X$6:$AC$134,4,FALSE)="","",VLOOKUP(Table1[[#This Row],[Budget Code Description]],Dimentions!$X$6:$AC$134,4,FALSE)),"")</f>
        <v/>
      </c>
      <c r="O707" s="65" t="str">
        <f>IFERROR(VLOOKUP(Table1[[#This Row],[Vendor ID]],Table549[],2,FALSE),"")</f>
        <v/>
      </c>
      <c r="P707" s="63"/>
      <c r="Q707" s="141" t="str">
        <f>IF(Table1[[#This Row],[Posting Date]]&lt;&gt;"",$D$9,"")</f>
        <v/>
      </c>
      <c r="R707" s="157" t="str">
        <f>IF(Table1[[#This Row],[Posting Date]]&lt;&gt;"",$D$10,"")</f>
        <v/>
      </c>
      <c r="S707" s="66"/>
      <c r="T707" s="63"/>
      <c r="U707" s="67"/>
      <c r="V707" s="67"/>
      <c r="W707" s="67" t="str">
        <f t="shared" si="15"/>
        <v/>
      </c>
      <c r="X707" s="159" t="str">
        <f>IF(E707="","",(IF(Table1[[#This Row],[Cur]]="USD",Table1[[#This Row],[Cur_Amount Debit]],Table1[[#This Row],[Cur_Amount Debit]]/Table1[[#This Row],[Exchange Rate]])))</f>
        <v/>
      </c>
      <c r="Y707" s="159" t="str">
        <f>IF(E707="","",(IF(Table1[[#This Row],[Cur]]="USD",Table1[[#This Row],[Cur_Amount Credit]],Table1[[#This Row],[Cur_Amount Credit]]/ExchangeRate)))</f>
        <v/>
      </c>
      <c r="Z707" s="201" t="str">
        <f>IF(E707="","",(Table1[[#This Row],[Debit USD]]-Table1[[#This Row],[Credit USD]]))</f>
        <v/>
      </c>
      <c r="AA707" s="226"/>
      <c r="AB707" s="255"/>
      <c r="AC707" s="1"/>
      <c r="AD707" s="15"/>
      <c r="AE707" s="15" t="str">
        <f>IF(AND(OR(Table1[[#This Row],[Account]]="15030",Table1[[#This Row],[Account]]="15035",Table1[[#This Row],[Account]]="20150"),Table1[[#This Row],[Vendor ID]]=""),1,"")</f>
        <v/>
      </c>
      <c r="AF707" s="15"/>
      <c r="AG707" s="15"/>
      <c r="AH707" s="15"/>
      <c r="AI707" s="46" t="str">
        <f>IF(Table1[[#This Row],[Posting Date]]&lt;&gt;"","GJ-"&amp;CountryID,"")</f>
        <v/>
      </c>
      <c r="AJ707" s="59" t="str">
        <f>IF(Table1[[#This Row],[Posting Date]]&lt;&gt;"",Table1[[#This Row],[Posting Date]],"")</f>
        <v/>
      </c>
      <c r="AK707" s="46"/>
      <c r="AL707" s="46" t="str">
        <f>IF(Table1[[#This Row],[Description]]&lt;&gt;"",Table1[[#This Row],[Description]],"")</f>
        <v/>
      </c>
      <c r="AM707" s="46" t="str">
        <f>IF(Table1[[#This Row],[Posting Date]]&lt;&gt;"",Table1[[#This Row],[Reference Number]],"")</f>
        <v/>
      </c>
      <c r="AN707" s="46" t="str">
        <f>TRIM(Table1[[#This Row],[Line '#]])</f>
        <v/>
      </c>
      <c r="AO707" s="46" t="str">
        <f>TRIM(Table1[[#This Row],[Account]])</f>
        <v/>
      </c>
      <c r="AP707" s="46" t="str">
        <f>IF(Table1[[#This Row],[Posting Date]]&lt;&gt;"",$D$5,"")</f>
        <v/>
      </c>
      <c r="AQ707" s="46" t="str">
        <f>TRIM(Table1[[#This Row],[Departments-Prgrams]])</f>
        <v/>
      </c>
      <c r="AR707" s="46" t="str">
        <f>TRIM(Table1[[#This Row],[Grant]])</f>
        <v/>
      </c>
      <c r="AS707" s="46" t="str">
        <f>TRIM(Table1[[#This Row],[Staff ID]])</f>
        <v/>
      </c>
      <c r="AT707" s="46" t="str">
        <f>IF(TRIM(Table1[[#This Row],[Budget Code]])=0,"",TRIM(Table1[[#This Row],[Budget Code]]))</f>
        <v/>
      </c>
      <c r="AU707" s="46" t="str">
        <f>IF(Table1[[#This Row],[Line Description]]&lt;&gt;"",Table1[[#This Row],[Line Description]],"")</f>
        <v/>
      </c>
      <c r="AV707" s="46" t="str">
        <f>IF(Table1[[#This Row],[Cur_Amount Debit]]&gt;0,ROUND(Table1[[#This Row],[Cur_Amount Debit]],2),"")</f>
        <v/>
      </c>
      <c r="AW707" s="46" t="str">
        <f>IF(Table1[[#This Row],[Cur_Amount Credit]]&gt;0,ROUND(Table1[[#This Row],[Cur_Amount Credit]],2),"")</f>
        <v/>
      </c>
      <c r="AX707" s="46" t="str">
        <f>LEFT(Table1[[#This Row],[Cur]],3)</f>
        <v/>
      </c>
      <c r="AY707" s="59"/>
      <c r="AZ707" s="46"/>
      <c r="BA707" s="46" t="str">
        <f>IF(Table1[[#This Row],[Cur]]&lt;&gt;"",IF(Table1[[#This Row],[Cur]]="USD","",ExchangeRate),"")</f>
        <v/>
      </c>
      <c r="BB707" s="46" t="str">
        <f>IF(Table1[[#This Row],[Grant]]&lt;&gt;"",VLOOKUP(Table1[[#This Row],[Grant]],Grants!B:D,3),"")</f>
        <v/>
      </c>
      <c r="BC707" s="46" t="str">
        <f>TRIM(Table1[[#This Row],[Vendor ID]])</f>
        <v/>
      </c>
      <c r="BD707">
        <f>IF(Table1[[#This Row],[Reference Number]]=Q706,BD706,BD706+1)</f>
        <v>0</v>
      </c>
    </row>
    <row r="708" spans="1:56" ht="11.25" customHeight="1" x14ac:dyDescent="0.25">
      <c r="A708" s="1"/>
      <c r="B708" s="88" t="str">
        <f>IF(Table1[[#This Row],[Posting Date]]&lt;&gt;"",IF(Table1[[#This Row],[Reference Number]]=Q707,B707+1,1),"")</f>
        <v/>
      </c>
      <c r="C708" s="61"/>
      <c r="D708" s="61"/>
      <c r="E708" s="138"/>
      <c r="F708" s="141" t="str">
        <f>IFERROR(IF(VLOOKUP(Table1[[#This Row],[Budget Code Description]],Dimentions!$X$6:$AC$139,2,FALSE)="","",VLOOKUP(Table1[[#This Row],[Budget Code Description]],Dimentions!$X$6:$AC$139,2,FALSE)),"")</f>
        <v/>
      </c>
      <c r="G708" s="141"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1" t="str">
        <f>IFERROR(VLOOKUP(Table1[[#This Row],[Budget Code Description]],Table6[#All],8,FALSE),"")</f>
        <v/>
      </c>
      <c r="L708" s="63"/>
      <c r="M708" s="65" t="str">
        <f>IFERROR(VLOOKUP(Table1[[#This Row],[Staff ID]],Table2[],2,FALSE),"")</f>
        <v/>
      </c>
      <c r="N708" s="209" t="str">
        <f>IFERROR(IF(VLOOKUP(Table1[[#This Row],[Budget Code Description]],Dimentions!$X$6:$AC$134,4,FALSE)="","",VLOOKUP(Table1[[#This Row],[Budget Code Description]],Dimentions!$X$6:$AC$134,4,FALSE)),"")</f>
        <v/>
      </c>
      <c r="O708" s="65" t="str">
        <f>IFERROR(VLOOKUP(Table1[[#This Row],[Vendor ID]],Table549[],2,FALSE),"")</f>
        <v/>
      </c>
      <c r="P708" s="63"/>
      <c r="Q708" s="141" t="str">
        <f>IF(Table1[[#This Row],[Posting Date]]&lt;&gt;"",$D$9,"")</f>
        <v/>
      </c>
      <c r="R708" s="157" t="str">
        <f>IF(Table1[[#This Row],[Posting Date]]&lt;&gt;"",$D$10,"")</f>
        <v/>
      </c>
      <c r="S708" s="66"/>
      <c r="T708" s="63"/>
      <c r="U708" s="67"/>
      <c r="V708" s="67"/>
      <c r="W708" s="67" t="str">
        <f t="shared" si="15"/>
        <v/>
      </c>
      <c r="X708" s="159" t="str">
        <f>IF(E708="","",(IF(Table1[[#This Row],[Cur]]="USD",Table1[[#This Row],[Cur_Amount Debit]],Table1[[#This Row],[Cur_Amount Debit]]/Table1[[#This Row],[Exchange Rate]])))</f>
        <v/>
      </c>
      <c r="Y708" s="159" t="str">
        <f>IF(E708="","",(IF(Table1[[#This Row],[Cur]]="USD",Table1[[#This Row],[Cur_Amount Credit]],Table1[[#This Row],[Cur_Amount Credit]]/ExchangeRate)))</f>
        <v/>
      </c>
      <c r="Z708" s="201" t="str">
        <f>IF(E708="","",(Table1[[#This Row],[Debit USD]]-Table1[[#This Row],[Credit USD]]))</f>
        <v/>
      </c>
      <c r="AA708" s="226"/>
      <c r="AB708" s="255"/>
      <c r="AC708" s="1"/>
      <c r="AD708" s="15"/>
      <c r="AE708" s="15" t="str">
        <f>IF(AND(OR(Table1[[#This Row],[Account]]="15030",Table1[[#This Row],[Account]]="15035",Table1[[#This Row],[Account]]="20150"),Table1[[#This Row],[Vendor ID]]=""),1,"")</f>
        <v/>
      </c>
      <c r="AF708" s="15"/>
      <c r="AG708" s="15"/>
      <c r="AH708" s="15"/>
      <c r="AI708" s="46" t="str">
        <f>IF(Table1[[#This Row],[Posting Date]]&lt;&gt;"","GJ-"&amp;CountryID,"")</f>
        <v/>
      </c>
      <c r="AJ708" s="59" t="str">
        <f>IF(Table1[[#This Row],[Posting Date]]&lt;&gt;"",Table1[[#This Row],[Posting Date]],"")</f>
        <v/>
      </c>
      <c r="AK708" s="46"/>
      <c r="AL708" s="46" t="str">
        <f>IF(Table1[[#This Row],[Description]]&lt;&gt;"",Table1[[#This Row],[Description]],"")</f>
        <v/>
      </c>
      <c r="AM708" s="46" t="str">
        <f>IF(Table1[[#This Row],[Posting Date]]&lt;&gt;"",Table1[[#This Row],[Reference Number]],"")</f>
        <v/>
      </c>
      <c r="AN708" s="46" t="str">
        <f>TRIM(Table1[[#This Row],[Line '#]])</f>
        <v/>
      </c>
      <c r="AO708" s="46" t="str">
        <f>TRIM(Table1[[#This Row],[Account]])</f>
        <v/>
      </c>
      <c r="AP708" s="46" t="str">
        <f>IF(Table1[[#This Row],[Posting Date]]&lt;&gt;"",$D$5,"")</f>
        <v/>
      </c>
      <c r="AQ708" s="46" t="str">
        <f>TRIM(Table1[[#This Row],[Departments-Prgrams]])</f>
        <v/>
      </c>
      <c r="AR708" s="46" t="str">
        <f>TRIM(Table1[[#This Row],[Grant]])</f>
        <v/>
      </c>
      <c r="AS708" s="46" t="str">
        <f>TRIM(Table1[[#This Row],[Staff ID]])</f>
        <v/>
      </c>
      <c r="AT708" s="46" t="str">
        <f>IF(TRIM(Table1[[#This Row],[Budget Code]])=0,"",TRIM(Table1[[#This Row],[Budget Code]]))</f>
        <v/>
      </c>
      <c r="AU708" s="46" t="str">
        <f>IF(Table1[[#This Row],[Line Description]]&lt;&gt;"",Table1[[#This Row],[Line Description]],"")</f>
        <v/>
      </c>
      <c r="AV708" s="46" t="str">
        <f>IF(Table1[[#This Row],[Cur_Amount Debit]]&gt;0,ROUND(Table1[[#This Row],[Cur_Amount Debit]],2),"")</f>
        <v/>
      </c>
      <c r="AW708" s="46" t="str">
        <f>IF(Table1[[#This Row],[Cur_Amount Credit]]&gt;0,ROUND(Table1[[#This Row],[Cur_Amount Credit]],2),"")</f>
        <v/>
      </c>
      <c r="AX708" s="46" t="str">
        <f>LEFT(Table1[[#This Row],[Cur]],3)</f>
        <v/>
      </c>
      <c r="AY708" s="59"/>
      <c r="AZ708" s="46"/>
      <c r="BA708" s="46" t="str">
        <f>IF(Table1[[#This Row],[Cur]]&lt;&gt;"",IF(Table1[[#This Row],[Cur]]="USD","",ExchangeRate),"")</f>
        <v/>
      </c>
      <c r="BB708" s="46" t="str">
        <f>IF(Table1[[#This Row],[Grant]]&lt;&gt;"",VLOOKUP(Table1[[#This Row],[Grant]],Grants!B:D,3),"")</f>
        <v/>
      </c>
      <c r="BC708" s="46" t="str">
        <f>TRIM(Table1[[#This Row],[Vendor ID]])</f>
        <v/>
      </c>
      <c r="BD708">
        <f>IF(Table1[[#This Row],[Reference Number]]=Q707,BD707,BD707+1)</f>
        <v>0</v>
      </c>
    </row>
    <row r="709" spans="1:56" ht="11.25" customHeight="1" x14ac:dyDescent="0.25">
      <c r="A709" s="1"/>
      <c r="B709" s="88" t="str">
        <f>IF(Table1[[#This Row],[Posting Date]]&lt;&gt;"",IF(Table1[[#This Row],[Reference Number]]=Q708,B708+1,1),"")</f>
        <v/>
      </c>
      <c r="C709" s="61"/>
      <c r="D709" s="61"/>
      <c r="E709" s="138"/>
      <c r="F709" s="141" t="str">
        <f>IFERROR(IF(VLOOKUP(Table1[[#This Row],[Budget Code Description]],Dimentions!$X$6:$AC$139,2,FALSE)="","",VLOOKUP(Table1[[#This Row],[Budget Code Description]],Dimentions!$X$6:$AC$139,2,FALSE)),"")</f>
        <v/>
      </c>
      <c r="G709" s="141"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1" t="str">
        <f>IFERROR(VLOOKUP(Table1[[#This Row],[Budget Code Description]],Table6[#All],8,FALSE),"")</f>
        <v/>
      </c>
      <c r="L709" s="63"/>
      <c r="M709" s="65" t="str">
        <f>IFERROR(VLOOKUP(Table1[[#This Row],[Staff ID]],Table2[],2,FALSE),"")</f>
        <v/>
      </c>
      <c r="N709" s="209" t="str">
        <f>IFERROR(IF(VLOOKUP(Table1[[#This Row],[Budget Code Description]],Dimentions!$X$6:$AC$134,4,FALSE)="","",VLOOKUP(Table1[[#This Row],[Budget Code Description]],Dimentions!$X$6:$AC$134,4,FALSE)),"")</f>
        <v/>
      </c>
      <c r="O709" s="65" t="str">
        <f>IFERROR(VLOOKUP(Table1[[#This Row],[Vendor ID]],Table549[],2,FALSE),"")</f>
        <v/>
      </c>
      <c r="P709" s="63"/>
      <c r="Q709" s="141" t="str">
        <f>IF(Table1[[#This Row],[Posting Date]]&lt;&gt;"",$D$9,"")</f>
        <v/>
      </c>
      <c r="R709" s="157" t="str">
        <f>IF(Table1[[#This Row],[Posting Date]]&lt;&gt;"",$D$10,"")</f>
        <v/>
      </c>
      <c r="S709" s="66"/>
      <c r="T709" s="63"/>
      <c r="U709" s="67"/>
      <c r="V709" s="67"/>
      <c r="W709" s="67" t="str">
        <f t="shared" si="15"/>
        <v/>
      </c>
      <c r="X709" s="159" t="str">
        <f>IF(E709="","",(IF(Table1[[#This Row],[Cur]]="USD",Table1[[#This Row],[Cur_Amount Debit]],Table1[[#This Row],[Cur_Amount Debit]]/Table1[[#This Row],[Exchange Rate]])))</f>
        <v/>
      </c>
      <c r="Y709" s="159" t="str">
        <f>IF(E709="","",(IF(Table1[[#This Row],[Cur]]="USD",Table1[[#This Row],[Cur_Amount Credit]],Table1[[#This Row],[Cur_Amount Credit]]/ExchangeRate)))</f>
        <v/>
      </c>
      <c r="Z709" s="201" t="str">
        <f>IF(E709="","",(Table1[[#This Row],[Debit USD]]-Table1[[#This Row],[Credit USD]]))</f>
        <v/>
      </c>
      <c r="AA709" s="226"/>
      <c r="AB709" s="255"/>
      <c r="AC709" s="1"/>
      <c r="AD709" s="15"/>
      <c r="AE709" s="15" t="str">
        <f>IF(AND(OR(Table1[[#This Row],[Account]]="15030",Table1[[#This Row],[Account]]="15035",Table1[[#This Row],[Account]]="20150"),Table1[[#This Row],[Vendor ID]]=""),1,"")</f>
        <v/>
      </c>
      <c r="AF709" s="15"/>
      <c r="AG709" s="15"/>
      <c r="AH709" s="15"/>
      <c r="AI709" s="46" t="str">
        <f>IF(Table1[[#This Row],[Posting Date]]&lt;&gt;"","GJ-"&amp;CountryID,"")</f>
        <v/>
      </c>
      <c r="AJ709" s="59" t="str">
        <f>IF(Table1[[#This Row],[Posting Date]]&lt;&gt;"",Table1[[#This Row],[Posting Date]],"")</f>
        <v/>
      </c>
      <c r="AK709" s="46"/>
      <c r="AL709" s="46" t="str">
        <f>IF(Table1[[#This Row],[Description]]&lt;&gt;"",Table1[[#This Row],[Description]],"")</f>
        <v/>
      </c>
      <c r="AM709" s="46" t="str">
        <f>IF(Table1[[#This Row],[Posting Date]]&lt;&gt;"",Table1[[#This Row],[Reference Number]],"")</f>
        <v/>
      </c>
      <c r="AN709" s="46" t="str">
        <f>TRIM(Table1[[#This Row],[Line '#]])</f>
        <v/>
      </c>
      <c r="AO709" s="46" t="str">
        <f>TRIM(Table1[[#This Row],[Account]])</f>
        <v/>
      </c>
      <c r="AP709" s="46" t="str">
        <f>IF(Table1[[#This Row],[Posting Date]]&lt;&gt;"",$D$5,"")</f>
        <v/>
      </c>
      <c r="AQ709" s="46" t="str">
        <f>TRIM(Table1[[#This Row],[Departments-Prgrams]])</f>
        <v/>
      </c>
      <c r="AR709" s="46" t="str">
        <f>TRIM(Table1[[#This Row],[Grant]])</f>
        <v/>
      </c>
      <c r="AS709" s="46" t="str">
        <f>TRIM(Table1[[#This Row],[Staff ID]])</f>
        <v/>
      </c>
      <c r="AT709" s="46" t="str">
        <f>IF(TRIM(Table1[[#This Row],[Budget Code]])=0,"",TRIM(Table1[[#This Row],[Budget Code]]))</f>
        <v/>
      </c>
      <c r="AU709" s="46" t="str">
        <f>IF(Table1[[#This Row],[Line Description]]&lt;&gt;"",Table1[[#This Row],[Line Description]],"")</f>
        <v/>
      </c>
      <c r="AV709" s="46" t="str">
        <f>IF(Table1[[#This Row],[Cur_Amount Debit]]&gt;0,ROUND(Table1[[#This Row],[Cur_Amount Debit]],2),"")</f>
        <v/>
      </c>
      <c r="AW709" s="46" t="str">
        <f>IF(Table1[[#This Row],[Cur_Amount Credit]]&gt;0,ROUND(Table1[[#This Row],[Cur_Amount Credit]],2),"")</f>
        <v/>
      </c>
      <c r="AX709" s="46" t="str">
        <f>LEFT(Table1[[#This Row],[Cur]],3)</f>
        <v/>
      </c>
      <c r="AY709" s="59"/>
      <c r="AZ709" s="46"/>
      <c r="BA709" s="46" t="str">
        <f>IF(Table1[[#This Row],[Cur]]&lt;&gt;"",IF(Table1[[#This Row],[Cur]]="USD","",ExchangeRate),"")</f>
        <v/>
      </c>
      <c r="BB709" s="46" t="str">
        <f>IF(Table1[[#This Row],[Grant]]&lt;&gt;"",VLOOKUP(Table1[[#This Row],[Grant]],Grants!B:D,3),"")</f>
        <v/>
      </c>
      <c r="BC709" s="46" t="str">
        <f>TRIM(Table1[[#This Row],[Vendor ID]])</f>
        <v/>
      </c>
      <c r="BD709">
        <f>IF(Table1[[#This Row],[Reference Number]]=Q708,BD708,BD708+1)</f>
        <v>0</v>
      </c>
    </row>
    <row r="710" spans="1:56" ht="11.25" customHeight="1" x14ac:dyDescent="0.25">
      <c r="A710" s="1"/>
      <c r="B710" s="88" t="str">
        <f>IF(Table1[[#This Row],[Posting Date]]&lt;&gt;"",IF(Table1[[#This Row],[Reference Number]]=Q709,B709+1,1),"")</f>
        <v/>
      </c>
      <c r="C710" s="61"/>
      <c r="D710" s="61"/>
      <c r="E710" s="138"/>
      <c r="F710" s="141" t="str">
        <f>IFERROR(IF(VLOOKUP(Table1[[#This Row],[Budget Code Description]],Dimentions!$X$6:$AC$139,2,FALSE)="","",VLOOKUP(Table1[[#This Row],[Budget Code Description]],Dimentions!$X$6:$AC$139,2,FALSE)),"")</f>
        <v/>
      </c>
      <c r="G710" s="141"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1" t="str">
        <f>IFERROR(VLOOKUP(Table1[[#This Row],[Budget Code Description]],Table6[#All],8,FALSE),"")</f>
        <v/>
      </c>
      <c r="L710" s="63"/>
      <c r="M710" s="65" t="str">
        <f>IFERROR(VLOOKUP(Table1[[#This Row],[Staff ID]],Table2[],2,FALSE),"")</f>
        <v/>
      </c>
      <c r="N710" s="209" t="str">
        <f>IFERROR(IF(VLOOKUP(Table1[[#This Row],[Budget Code Description]],Dimentions!$X$6:$AC$134,4,FALSE)="","",VLOOKUP(Table1[[#This Row],[Budget Code Description]],Dimentions!$X$6:$AC$134,4,FALSE)),"")</f>
        <v/>
      </c>
      <c r="O710" s="65" t="str">
        <f>IFERROR(VLOOKUP(Table1[[#This Row],[Vendor ID]],Table549[],2,FALSE),"")</f>
        <v/>
      </c>
      <c r="P710" s="63"/>
      <c r="Q710" s="141" t="str">
        <f>IF(Table1[[#This Row],[Posting Date]]&lt;&gt;"",$D$9,"")</f>
        <v/>
      </c>
      <c r="R710" s="157" t="str">
        <f>IF(Table1[[#This Row],[Posting Date]]&lt;&gt;"",$D$10,"")</f>
        <v/>
      </c>
      <c r="S710" s="66"/>
      <c r="T710" s="63"/>
      <c r="U710" s="67"/>
      <c r="V710" s="67"/>
      <c r="W710" s="67" t="str">
        <f t="shared" si="15"/>
        <v/>
      </c>
      <c r="X710" s="159" t="str">
        <f>IF(E710="","",(IF(Table1[[#This Row],[Cur]]="USD",Table1[[#This Row],[Cur_Amount Debit]],Table1[[#This Row],[Cur_Amount Debit]]/Table1[[#This Row],[Exchange Rate]])))</f>
        <v/>
      </c>
      <c r="Y710" s="159" t="str">
        <f>IF(E710="","",(IF(Table1[[#This Row],[Cur]]="USD",Table1[[#This Row],[Cur_Amount Credit]],Table1[[#This Row],[Cur_Amount Credit]]/ExchangeRate)))</f>
        <v/>
      </c>
      <c r="Z710" s="201" t="str">
        <f>IF(E710="","",(Table1[[#This Row],[Debit USD]]-Table1[[#This Row],[Credit USD]]))</f>
        <v/>
      </c>
      <c r="AA710" s="226"/>
      <c r="AB710" s="255"/>
      <c r="AC710" s="1"/>
      <c r="AD710" s="15"/>
      <c r="AE710" s="15" t="str">
        <f>IF(AND(OR(Table1[[#This Row],[Account]]="15030",Table1[[#This Row],[Account]]="15035",Table1[[#This Row],[Account]]="20150"),Table1[[#This Row],[Vendor ID]]=""),1,"")</f>
        <v/>
      </c>
      <c r="AF710" s="15"/>
      <c r="AG710" s="15"/>
      <c r="AH710" s="15"/>
      <c r="AI710" s="46" t="str">
        <f>IF(Table1[[#This Row],[Posting Date]]&lt;&gt;"","GJ-"&amp;CountryID,"")</f>
        <v/>
      </c>
      <c r="AJ710" s="59" t="str">
        <f>IF(Table1[[#This Row],[Posting Date]]&lt;&gt;"",Table1[[#This Row],[Posting Date]],"")</f>
        <v/>
      </c>
      <c r="AK710" s="46"/>
      <c r="AL710" s="46" t="str">
        <f>IF(Table1[[#This Row],[Description]]&lt;&gt;"",Table1[[#This Row],[Description]],"")</f>
        <v/>
      </c>
      <c r="AM710" s="46" t="str">
        <f>IF(Table1[[#This Row],[Posting Date]]&lt;&gt;"",Table1[[#This Row],[Reference Number]],"")</f>
        <v/>
      </c>
      <c r="AN710" s="46" t="str">
        <f>TRIM(Table1[[#This Row],[Line '#]])</f>
        <v/>
      </c>
      <c r="AO710" s="46" t="str">
        <f>TRIM(Table1[[#This Row],[Account]])</f>
        <v/>
      </c>
      <c r="AP710" s="46" t="str">
        <f>IF(Table1[[#This Row],[Posting Date]]&lt;&gt;"",$D$5,"")</f>
        <v/>
      </c>
      <c r="AQ710" s="46" t="str">
        <f>TRIM(Table1[[#This Row],[Departments-Prgrams]])</f>
        <v/>
      </c>
      <c r="AR710" s="46" t="str">
        <f>TRIM(Table1[[#This Row],[Grant]])</f>
        <v/>
      </c>
      <c r="AS710" s="46" t="str">
        <f>TRIM(Table1[[#This Row],[Staff ID]])</f>
        <v/>
      </c>
      <c r="AT710" s="46" t="str">
        <f>IF(TRIM(Table1[[#This Row],[Budget Code]])=0,"",TRIM(Table1[[#This Row],[Budget Code]]))</f>
        <v/>
      </c>
      <c r="AU710" s="46" t="str">
        <f>IF(Table1[[#This Row],[Line Description]]&lt;&gt;"",Table1[[#This Row],[Line Description]],"")</f>
        <v/>
      </c>
      <c r="AV710" s="46" t="str">
        <f>IF(Table1[[#This Row],[Cur_Amount Debit]]&gt;0,ROUND(Table1[[#This Row],[Cur_Amount Debit]],2),"")</f>
        <v/>
      </c>
      <c r="AW710" s="46" t="str">
        <f>IF(Table1[[#This Row],[Cur_Amount Credit]]&gt;0,ROUND(Table1[[#This Row],[Cur_Amount Credit]],2),"")</f>
        <v/>
      </c>
      <c r="AX710" s="46" t="str">
        <f>LEFT(Table1[[#This Row],[Cur]],3)</f>
        <v/>
      </c>
      <c r="AY710" s="59"/>
      <c r="AZ710" s="46"/>
      <c r="BA710" s="46" t="str">
        <f>IF(Table1[[#This Row],[Cur]]&lt;&gt;"",IF(Table1[[#This Row],[Cur]]="USD","",ExchangeRate),"")</f>
        <v/>
      </c>
      <c r="BB710" s="46" t="str">
        <f>IF(Table1[[#This Row],[Grant]]&lt;&gt;"",VLOOKUP(Table1[[#This Row],[Grant]],Grants!B:D,3),"")</f>
        <v/>
      </c>
      <c r="BC710" s="46" t="str">
        <f>TRIM(Table1[[#This Row],[Vendor ID]])</f>
        <v/>
      </c>
      <c r="BD710">
        <f>IF(Table1[[#This Row],[Reference Number]]=Q709,BD709,BD709+1)</f>
        <v>0</v>
      </c>
    </row>
    <row r="711" spans="1:56" ht="11.25" customHeight="1" x14ac:dyDescent="0.25">
      <c r="A711" s="1"/>
      <c r="B711" s="88" t="str">
        <f>IF(Table1[[#This Row],[Posting Date]]&lt;&gt;"",IF(Table1[[#This Row],[Reference Number]]=Q710,B710+1,1),"")</f>
        <v/>
      </c>
      <c r="C711" s="61"/>
      <c r="D711" s="61"/>
      <c r="E711" s="138"/>
      <c r="F711" s="141" t="str">
        <f>IFERROR(IF(VLOOKUP(Table1[[#This Row],[Budget Code Description]],Dimentions!$X$6:$AC$139,2,FALSE)="","",VLOOKUP(Table1[[#This Row],[Budget Code Description]],Dimentions!$X$6:$AC$139,2,FALSE)),"")</f>
        <v/>
      </c>
      <c r="G711" s="141"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1" t="str">
        <f>IFERROR(VLOOKUP(Table1[[#This Row],[Budget Code Description]],Table6[#All],8,FALSE),"")</f>
        <v/>
      </c>
      <c r="L711" s="63"/>
      <c r="M711" s="65" t="str">
        <f>IFERROR(VLOOKUP(Table1[[#This Row],[Staff ID]],Table2[],2,FALSE),"")</f>
        <v/>
      </c>
      <c r="N711" s="209" t="str">
        <f>IFERROR(IF(VLOOKUP(Table1[[#This Row],[Budget Code Description]],Dimentions!$X$6:$AC$134,4,FALSE)="","",VLOOKUP(Table1[[#This Row],[Budget Code Description]],Dimentions!$X$6:$AC$134,4,FALSE)),"")</f>
        <v/>
      </c>
      <c r="O711" s="65" t="str">
        <f>IFERROR(VLOOKUP(Table1[[#This Row],[Vendor ID]],Table549[],2,FALSE),"")</f>
        <v/>
      </c>
      <c r="P711" s="63"/>
      <c r="Q711" s="141" t="str">
        <f>IF(Table1[[#This Row],[Posting Date]]&lt;&gt;"",$D$9,"")</f>
        <v/>
      </c>
      <c r="R711" s="157" t="str">
        <f>IF(Table1[[#This Row],[Posting Date]]&lt;&gt;"",$D$10,"")</f>
        <v/>
      </c>
      <c r="S711" s="66"/>
      <c r="T711" s="63"/>
      <c r="U711" s="67"/>
      <c r="V711" s="67"/>
      <c r="W711" s="67" t="str">
        <f t="shared" si="15"/>
        <v/>
      </c>
      <c r="X711" s="159" t="str">
        <f>IF(E711="","",(IF(Table1[[#This Row],[Cur]]="USD",Table1[[#This Row],[Cur_Amount Debit]],Table1[[#This Row],[Cur_Amount Debit]]/Table1[[#This Row],[Exchange Rate]])))</f>
        <v/>
      </c>
      <c r="Y711" s="159" t="str">
        <f>IF(E711="","",(IF(Table1[[#This Row],[Cur]]="USD",Table1[[#This Row],[Cur_Amount Credit]],Table1[[#This Row],[Cur_Amount Credit]]/ExchangeRate)))</f>
        <v/>
      </c>
      <c r="Z711" s="201" t="str">
        <f>IF(E711="","",(Table1[[#This Row],[Debit USD]]-Table1[[#This Row],[Credit USD]]))</f>
        <v/>
      </c>
      <c r="AA711" s="226"/>
      <c r="AB711" s="255"/>
      <c r="AC711" s="1"/>
      <c r="AD711" s="15"/>
      <c r="AE711" s="15" t="str">
        <f>IF(AND(OR(Table1[[#This Row],[Account]]="15030",Table1[[#This Row],[Account]]="15035",Table1[[#This Row],[Account]]="20150"),Table1[[#This Row],[Vendor ID]]=""),1,"")</f>
        <v/>
      </c>
      <c r="AF711" s="15"/>
      <c r="AG711" s="15"/>
      <c r="AH711" s="15"/>
      <c r="AI711" s="46" t="str">
        <f>IF(Table1[[#This Row],[Posting Date]]&lt;&gt;"","GJ-"&amp;CountryID,"")</f>
        <v/>
      </c>
      <c r="AJ711" s="59" t="str">
        <f>IF(Table1[[#This Row],[Posting Date]]&lt;&gt;"",Table1[[#This Row],[Posting Date]],"")</f>
        <v/>
      </c>
      <c r="AK711" s="46"/>
      <c r="AL711" s="46" t="str">
        <f>IF(Table1[[#This Row],[Description]]&lt;&gt;"",Table1[[#This Row],[Description]],"")</f>
        <v/>
      </c>
      <c r="AM711" s="46" t="str">
        <f>IF(Table1[[#This Row],[Posting Date]]&lt;&gt;"",Table1[[#This Row],[Reference Number]],"")</f>
        <v/>
      </c>
      <c r="AN711" s="46" t="str">
        <f>TRIM(Table1[[#This Row],[Line '#]])</f>
        <v/>
      </c>
      <c r="AO711" s="46" t="str">
        <f>TRIM(Table1[[#This Row],[Account]])</f>
        <v/>
      </c>
      <c r="AP711" s="46" t="str">
        <f>IF(Table1[[#This Row],[Posting Date]]&lt;&gt;"",$D$5,"")</f>
        <v/>
      </c>
      <c r="AQ711" s="46" t="str">
        <f>TRIM(Table1[[#This Row],[Departments-Prgrams]])</f>
        <v/>
      </c>
      <c r="AR711" s="46" t="str">
        <f>TRIM(Table1[[#This Row],[Grant]])</f>
        <v/>
      </c>
      <c r="AS711" s="46" t="str">
        <f>TRIM(Table1[[#This Row],[Staff ID]])</f>
        <v/>
      </c>
      <c r="AT711" s="46" t="str">
        <f>IF(TRIM(Table1[[#This Row],[Budget Code]])=0,"",TRIM(Table1[[#This Row],[Budget Code]]))</f>
        <v/>
      </c>
      <c r="AU711" s="46" t="str">
        <f>IF(Table1[[#This Row],[Line Description]]&lt;&gt;"",Table1[[#This Row],[Line Description]],"")</f>
        <v/>
      </c>
      <c r="AV711" s="46" t="str">
        <f>IF(Table1[[#This Row],[Cur_Amount Debit]]&gt;0,ROUND(Table1[[#This Row],[Cur_Amount Debit]],2),"")</f>
        <v/>
      </c>
      <c r="AW711" s="46" t="str">
        <f>IF(Table1[[#This Row],[Cur_Amount Credit]]&gt;0,ROUND(Table1[[#This Row],[Cur_Amount Credit]],2),"")</f>
        <v/>
      </c>
      <c r="AX711" s="46" t="str">
        <f>LEFT(Table1[[#This Row],[Cur]],3)</f>
        <v/>
      </c>
      <c r="AY711" s="59"/>
      <c r="AZ711" s="46"/>
      <c r="BA711" s="46" t="str">
        <f>IF(Table1[[#This Row],[Cur]]&lt;&gt;"",IF(Table1[[#This Row],[Cur]]="USD","",ExchangeRate),"")</f>
        <v/>
      </c>
      <c r="BB711" s="46" t="str">
        <f>IF(Table1[[#This Row],[Grant]]&lt;&gt;"",VLOOKUP(Table1[[#This Row],[Grant]],Grants!B:D,3),"")</f>
        <v/>
      </c>
      <c r="BC711" s="46" t="str">
        <f>TRIM(Table1[[#This Row],[Vendor ID]])</f>
        <v/>
      </c>
      <c r="BD711">
        <f>IF(Table1[[#This Row],[Reference Number]]=Q710,BD710,BD710+1)</f>
        <v>0</v>
      </c>
    </row>
    <row r="712" spans="1:56" ht="11.25" customHeight="1" x14ac:dyDescent="0.25">
      <c r="A712" s="1"/>
      <c r="B712" s="88" t="str">
        <f>IF(Table1[[#This Row],[Posting Date]]&lt;&gt;"",IF(Table1[[#This Row],[Reference Number]]=Q711,B711+1,1),"")</f>
        <v/>
      </c>
      <c r="C712" s="61"/>
      <c r="D712" s="61"/>
      <c r="E712" s="138"/>
      <c r="F712" s="141" t="str">
        <f>IFERROR(IF(VLOOKUP(Table1[[#This Row],[Budget Code Description]],Dimentions!$X$6:$AC$139,2,FALSE)="","",VLOOKUP(Table1[[#This Row],[Budget Code Description]],Dimentions!$X$6:$AC$139,2,FALSE)),"")</f>
        <v/>
      </c>
      <c r="G712" s="141"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1" t="str">
        <f>IFERROR(VLOOKUP(Table1[[#This Row],[Budget Code Description]],Table6[#All],8,FALSE),"")</f>
        <v/>
      </c>
      <c r="L712" s="63"/>
      <c r="M712" s="65" t="str">
        <f>IFERROR(VLOOKUP(Table1[[#This Row],[Staff ID]],Table2[],2,FALSE),"")</f>
        <v/>
      </c>
      <c r="N712" s="209" t="str">
        <f>IFERROR(IF(VLOOKUP(Table1[[#This Row],[Budget Code Description]],Dimentions!$X$6:$AC$134,4,FALSE)="","",VLOOKUP(Table1[[#This Row],[Budget Code Description]],Dimentions!$X$6:$AC$134,4,FALSE)),"")</f>
        <v/>
      </c>
      <c r="O712" s="65" t="str">
        <f>IFERROR(VLOOKUP(Table1[[#This Row],[Vendor ID]],Table549[],2,FALSE),"")</f>
        <v/>
      </c>
      <c r="P712" s="63"/>
      <c r="Q712" s="141" t="str">
        <f>IF(Table1[[#This Row],[Posting Date]]&lt;&gt;"",$D$9,"")</f>
        <v/>
      </c>
      <c r="R712" s="157" t="str">
        <f>IF(Table1[[#This Row],[Posting Date]]&lt;&gt;"",$D$10,"")</f>
        <v/>
      </c>
      <c r="S712" s="66"/>
      <c r="T712" s="63"/>
      <c r="U712" s="67"/>
      <c r="V712" s="67"/>
      <c r="W712" s="67" t="str">
        <f t="shared" si="15"/>
        <v/>
      </c>
      <c r="X712" s="159" t="str">
        <f>IF(E712="","",(IF(Table1[[#This Row],[Cur]]="USD",Table1[[#This Row],[Cur_Amount Debit]],Table1[[#This Row],[Cur_Amount Debit]]/Table1[[#This Row],[Exchange Rate]])))</f>
        <v/>
      </c>
      <c r="Y712" s="159" t="str">
        <f>IF(E712="","",(IF(Table1[[#This Row],[Cur]]="USD",Table1[[#This Row],[Cur_Amount Credit]],Table1[[#This Row],[Cur_Amount Credit]]/ExchangeRate)))</f>
        <v/>
      </c>
      <c r="Z712" s="201" t="str">
        <f>IF(E712="","",(Table1[[#This Row],[Debit USD]]-Table1[[#This Row],[Credit USD]]))</f>
        <v/>
      </c>
      <c r="AA712" s="226"/>
      <c r="AB712" s="255"/>
      <c r="AC712" s="1"/>
      <c r="AD712" s="15"/>
      <c r="AE712" s="15" t="str">
        <f>IF(AND(OR(Table1[[#This Row],[Account]]="15030",Table1[[#This Row],[Account]]="15035",Table1[[#This Row],[Account]]="20150"),Table1[[#This Row],[Vendor ID]]=""),1,"")</f>
        <v/>
      </c>
      <c r="AF712" s="15"/>
      <c r="AG712" s="15"/>
      <c r="AH712" s="15"/>
      <c r="AI712" s="46" t="str">
        <f>IF(Table1[[#This Row],[Posting Date]]&lt;&gt;"","GJ-"&amp;CountryID,"")</f>
        <v/>
      </c>
      <c r="AJ712" s="59" t="str">
        <f>IF(Table1[[#This Row],[Posting Date]]&lt;&gt;"",Table1[[#This Row],[Posting Date]],"")</f>
        <v/>
      </c>
      <c r="AK712" s="46"/>
      <c r="AL712" s="46" t="str">
        <f>IF(Table1[[#This Row],[Description]]&lt;&gt;"",Table1[[#This Row],[Description]],"")</f>
        <v/>
      </c>
      <c r="AM712" s="46" t="str">
        <f>IF(Table1[[#This Row],[Posting Date]]&lt;&gt;"",Table1[[#This Row],[Reference Number]],"")</f>
        <v/>
      </c>
      <c r="AN712" s="46" t="str">
        <f>TRIM(Table1[[#This Row],[Line '#]])</f>
        <v/>
      </c>
      <c r="AO712" s="46" t="str">
        <f>TRIM(Table1[[#This Row],[Account]])</f>
        <v/>
      </c>
      <c r="AP712" s="46" t="str">
        <f>IF(Table1[[#This Row],[Posting Date]]&lt;&gt;"",$D$5,"")</f>
        <v/>
      </c>
      <c r="AQ712" s="46" t="str">
        <f>TRIM(Table1[[#This Row],[Departments-Prgrams]])</f>
        <v/>
      </c>
      <c r="AR712" s="46" t="str">
        <f>TRIM(Table1[[#This Row],[Grant]])</f>
        <v/>
      </c>
      <c r="AS712" s="46" t="str">
        <f>TRIM(Table1[[#This Row],[Staff ID]])</f>
        <v/>
      </c>
      <c r="AT712" s="46" t="str">
        <f>IF(TRIM(Table1[[#This Row],[Budget Code]])=0,"",TRIM(Table1[[#This Row],[Budget Code]]))</f>
        <v/>
      </c>
      <c r="AU712" s="46" t="str">
        <f>IF(Table1[[#This Row],[Line Description]]&lt;&gt;"",Table1[[#This Row],[Line Description]],"")</f>
        <v/>
      </c>
      <c r="AV712" s="46" t="str">
        <f>IF(Table1[[#This Row],[Cur_Amount Debit]]&gt;0,ROUND(Table1[[#This Row],[Cur_Amount Debit]],2),"")</f>
        <v/>
      </c>
      <c r="AW712" s="46" t="str">
        <f>IF(Table1[[#This Row],[Cur_Amount Credit]]&gt;0,ROUND(Table1[[#This Row],[Cur_Amount Credit]],2),"")</f>
        <v/>
      </c>
      <c r="AX712" s="46" t="str">
        <f>LEFT(Table1[[#This Row],[Cur]],3)</f>
        <v/>
      </c>
      <c r="AY712" s="59"/>
      <c r="AZ712" s="46"/>
      <c r="BA712" s="46" t="str">
        <f>IF(Table1[[#This Row],[Cur]]&lt;&gt;"",IF(Table1[[#This Row],[Cur]]="USD","",ExchangeRate),"")</f>
        <v/>
      </c>
      <c r="BB712" s="46" t="str">
        <f>IF(Table1[[#This Row],[Grant]]&lt;&gt;"",VLOOKUP(Table1[[#This Row],[Grant]],Grants!B:D,3),"")</f>
        <v/>
      </c>
      <c r="BC712" s="46" t="str">
        <f>TRIM(Table1[[#This Row],[Vendor ID]])</f>
        <v/>
      </c>
      <c r="BD712">
        <f>IF(Table1[[#This Row],[Reference Number]]=Q711,BD711,BD711+1)</f>
        <v>0</v>
      </c>
    </row>
    <row r="713" spans="1:56" ht="11.25" customHeight="1" x14ac:dyDescent="0.25">
      <c r="A713" s="1"/>
      <c r="B713" s="88" t="str">
        <f>IF(Table1[[#This Row],[Posting Date]]&lt;&gt;"",IF(Table1[[#This Row],[Reference Number]]=Q712,B712+1,1),"")</f>
        <v/>
      </c>
      <c r="C713" s="61"/>
      <c r="D713" s="61"/>
      <c r="E713" s="138"/>
      <c r="F713" s="141" t="str">
        <f>IFERROR(IF(VLOOKUP(Table1[[#This Row],[Budget Code Description]],Dimentions!$X$6:$AC$139,2,FALSE)="","",VLOOKUP(Table1[[#This Row],[Budget Code Description]],Dimentions!$X$6:$AC$139,2,FALSE)),"")</f>
        <v/>
      </c>
      <c r="G713" s="141"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1" t="str">
        <f>IFERROR(VLOOKUP(Table1[[#This Row],[Budget Code Description]],Table6[#All],8,FALSE),"")</f>
        <v/>
      </c>
      <c r="L713" s="63"/>
      <c r="M713" s="65" t="str">
        <f>IFERROR(VLOOKUP(Table1[[#This Row],[Staff ID]],Table2[],2,FALSE),"")</f>
        <v/>
      </c>
      <c r="N713" s="209" t="str">
        <f>IFERROR(IF(VLOOKUP(Table1[[#This Row],[Budget Code Description]],Dimentions!$X$6:$AC$134,4,FALSE)="","",VLOOKUP(Table1[[#This Row],[Budget Code Description]],Dimentions!$X$6:$AC$134,4,FALSE)),"")</f>
        <v/>
      </c>
      <c r="O713" s="65" t="str">
        <f>IFERROR(VLOOKUP(Table1[[#This Row],[Vendor ID]],Table549[],2,FALSE),"")</f>
        <v/>
      </c>
      <c r="P713" s="63"/>
      <c r="Q713" s="141" t="str">
        <f>IF(Table1[[#This Row],[Posting Date]]&lt;&gt;"",$D$9,"")</f>
        <v/>
      </c>
      <c r="R713" s="157" t="str">
        <f>IF(Table1[[#This Row],[Posting Date]]&lt;&gt;"",$D$10,"")</f>
        <v/>
      </c>
      <c r="S713" s="66"/>
      <c r="T713" s="63"/>
      <c r="U713" s="67"/>
      <c r="V713" s="67"/>
      <c r="W713" s="67" t="str">
        <f t="shared" si="15"/>
        <v/>
      </c>
      <c r="X713" s="159" t="str">
        <f>IF(E713="","",(IF(Table1[[#This Row],[Cur]]="USD",Table1[[#This Row],[Cur_Amount Debit]],Table1[[#This Row],[Cur_Amount Debit]]/Table1[[#This Row],[Exchange Rate]])))</f>
        <v/>
      </c>
      <c r="Y713" s="159" t="str">
        <f>IF(E713="","",(IF(Table1[[#This Row],[Cur]]="USD",Table1[[#This Row],[Cur_Amount Credit]],Table1[[#This Row],[Cur_Amount Credit]]/ExchangeRate)))</f>
        <v/>
      </c>
      <c r="Z713" s="201" t="str">
        <f>IF(E713="","",(Table1[[#This Row],[Debit USD]]-Table1[[#This Row],[Credit USD]]))</f>
        <v/>
      </c>
      <c r="AA713" s="226"/>
      <c r="AB713" s="255"/>
      <c r="AC713" s="1"/>
      <c r="AD713" s="15"/>
      <c r="AE713" s="15" t="str">
        <f>IF(AND(OR(Table1[[#This Row],[Account]]="15030",Table1[[#This Row],[Account]]="15035",Table1[[#This Row],[Account]]="20150"),Table1[[#This Row],[Vendor ID]]=""),1,"")</f>
        <v/>
      </c>
      <c r="AF713" s="15"/>
      <c r="AG713" s="15"/>
      <c r="AH713" s="15"/>
      <c r="AI713" s="46" t="str">
        <f>IF(Table1[[#This Row],[Posting Date]]&lt;&gt;"","GJ-"&amp;CountryID,"")</f>
        <v/>
      </c>
      <c r="AJ713" s="59" t="str">
        <f>IF(Table1[[#This Row],[Posting Date]]&lt;&gt;"",Table1[[#This Row],[Posting Date]],"")</f>
        <v/>
      </c>
      <c r="AK713" s="46"/>
      <c r="AL713" s="46" t="str">
        <f>IF(Table1[[#This Row],[Description]]&lt;&gt;"",Table1[[#This Row],[Description]],"")</f>
        <v/>
      </c>
      <c r="AM713" s="46" t="str">
        <f>IF(Table1[[#This Row],[Posting Date]]&lt;&gt;"",Table1[[#This Row],[Reference Number]],"")</f>
        <v/>
      </c>
      <c r="AN713" s="46" t="str">
        <f>TRIM(Table1[[#This Row],[Line '#]])</f>
        <v/>
      </c>
      <c r="AO713" s="46" t="str">
        <f>TRIM(Table1[[#This Row],[Account]])</f>
        <v/>
      </c>
      <c r="AP713" s="46" t="str">
        <f>IF(Table1[[#This Row],[Posting Date]]&lt;&gt;"",$D$5,"")</f>
        <v/>
      </c>
      <c r="AQ713" s="46" t="str">
        <f>TRIM(Table1[[#This Row],[Departments-Prgrams]])</f>
        <v/>
      </c>
      <c r="AR713" s="46" t="str">
        <f>TRIM(Table1[[#This Row],[Grant]])</f>
        <v/>
      </c>
      <c r="AS713" s="46" t="str">
        <f>TRIM(Table1[[#This Row],[Staff ID]])</f>
        <v/>
      </c>
      <c r="AT713" s="46" t="str">
        <f>IF(TRIM(Table1[[#This Row],[Budget Code]])=0,"",TRIM(Table1[[#This Row],[Budget Code]]))</f>
        <v/>
      </c>
      <c r="AU713" s="46" t="str">
        <f>IF(Table1[[#This Row],[Line Description]]&lt;&gt;"",Table1[[#This Row],[Line Description]],"")</f>
        <v/>
      </c>
      <c r="AV713" s="46" t="str">
        <f>IF(Table1[[#This Row],[Cur_Amount Debit]]&gt;0,ROUND(Table1[[#This Row],[Cur_Amount Debit]],2),"")</f>
        <v/>
      </c>
      <c r="AW713" s="46" t="str">
        <f>IF(Table1[[#This Row],[Cur_Amount Credit]]&gt;0,ROUND(Table1[[#This Row],[Cur_Amount Credit]],2),"")</f>
        <v/>
      </c>
      <c r="AX713" s="46" t="str">
        <f>LEFT(Table1[[#This Row],[Cur]],3)</f>
        <v/>
      </c>
      <c r="AY713" s="59"/>
      <c r="AZ713" s="46"/>
      <c r="BA713" s="46" t="str">
        <f>IF(Table1[[#This Row],[Cur]]&lt;&gt;"",IF(Table1[[#This Row],[Cur]]="USD","",ExchangeRate),"")</f>
        <v/>
      </c>
      <c r="BB713" s="46" t="str">
        <f>IF(Table1[[#This Row],[Grant]]&lt;&gt;"",VLOOKUP(Table1[[#This Row],[Grant]],Grants!B:D,3),"")</f>
        <v/>
      </c>
      <c r="BC713" s="46" t="str">
        <f>TRIM(Table1[[#This Row],[Vendor ID]])</f>
        <v/>
      </c>
      <c r="BD713">
        <f>IF(Table1[[#This Row],[Reference Number]]=Q712,BD712,BD712+1)</f>
        <v>0</v>
      </c>
    </row>
    <row r="714" spans="1:56" ht="11.25" customHeight="1" x14ac:dyDescent="0.25">
      <c r="A714" s="1"/>
      <c r="B714" s="88" t="str">
        <f>IF(Table1[[#This Row],[Posting Date]]&lt;&gt;"",IF(Table1[[#This Row],[Reference Number]]=Q713,B713+1,1),"")</f>
        <v/>
      </c>
      <c r="C714" s="61"/>
      <c r="D714" s="61"/>
      <c r="E714" s="138"/>
      <c r="F714" s="141" t="str">
        <f>IFERROR(IF(VLOOKUP(Table1[[#This Row],[Budget Code Description]],Dimentions!$X$6:$AC$139,2,FALSE)="","",VLOOKUP(Table1[[#This Row],[Budget Code Description]],Dimentions!$X$6:$AC$139,2,FALSE)),"")</f>
        <v/>
      </c>
      <c r="G714" s="141"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1" t="str">
        <f>IFERROR(VLOOKUP(Table1[[#This Row],[Budget Code Description]],Table6[#All],8,FALSE),"")</f>
        <v/>
      </c>
      <c r="L714" s="63"/>
      <c r="M714" s="65" t="str">
        <f>IFERROR(VLOOKUP(Table1[[#This Row],[Staff ID]],Table2[],2,FALSE),"")</f>
        <v/>
      </c>
      <c r="N714" s="209" t="str">
        <f>IFERROR(IF(VLOOKUP(Table1[[#This Row],[Budget Code Description]],Dimentions!$X$6:$AC$134,4,FALSE)="","",VLOOKUP(Table1[[#This Row],[Budget Code Description]],Dimentions!$X$6:$AC$134,4,FALSE)),"")</f>
        <v/>
      </c>
      <c r="O714" s="65" t="str">
        <f>IFERROR(VLOOKUP(Table1[[#This Row],[Vendor ID]],Table549[],2,FALSE),"")</f>
        <v/>
      </c>
      <c r="P714" s="63"/>
      <c r="Q714" s="141" t="str">
        <f>IF(Table1[[#This Row],[Posting Date]]&lt;&gt;"",$D$9,"")</f>
        <v/>
      </c>
      <c r="R714" s="157" t="str">
        <f>IF(Table1[[#This Row],[Posting Date]]&lt;&gt;"",$D$10,"")</f>
        <v/>
      </c>
      <c r="S714" s="66"/>
      <c r="T714" s="63"/>
      <c r="U714" s="67"/>
      <c r="V714" s="67"/>
      <c r="W714" s="67" t="str">
        <f t="shared" si="15"/>
        <v/>
      </c>
      <c r="X714" s="159" t="str">
        <f>IF(E714="","",(IF(Table1[[#This Row],[Cur]]="USD",Table1[[#This Row],[Cur_Amount Debit]],Table1[[#This Row],[Cur_Amount Debit]]/Table1[[#This Row],[Exchange Rate]])))</f>
        <v/>
      </c>
      <c r="Y714" s="159" t="str">
        <f>IF(E714="","",(IF(Table1[[#This Row],[Cur]]="USD",Table1[[#This Row],[Cur_Amount Credit]],Table1[[#This Row],[Cur_Amount Credit]]/ExchangeRate)))</f>
        <v/>
      </c>
      <c r="Z714" s="201" t="str">
        <f>IF(E714="","",(Table1[[#This Row],[Debit USD]]-Table1[[#This Row],[Credit USD]]))</f>
        <v/>
      </c>
      <c r="AA714" s="226"/>
      <c r="AB714" s="255"/>
      <c r="AC714" s="1"/>
      <c r="AD714" s="15"/>
      <c r="AE714" s="15" t="str">
        <f>IF(AND(OR(Table1[[#This Row],[Account]]="15030",Table1[[#This Row],[Account]]="15035",Table1[[#This Row],[Account]]="20150"),Table1[[#This Row],[Vendor ID]]=""),1,"")</f>
        <v/>
      </c>
      <c r="AF714" s="15"/>
      <c r="AG714" s="15"/>
      <c r="AH714" s="15"/>
      <c r="AI714" s="46" t="str">
        <f>IF(Table1[[#This Row],[Posting Date]]&lt;&gt;"","GJ-"&amp;CountryID,"")</f>
        <v/>
      </c>
      <c r="AJ714" s="59" t="str">
        <f>IF(Table1[[#This Row],[Posting Date]]&lt;&gt;"",Table1[[#This Row],[Posting Date]],"")</f>
        <v/>
      </c>
      <c r="AK714" s="46"/>
      <c r="AL714" s="46" t="str">
        <f>IF(Table1[[#This Row],[Description]]&lt;&gt;"",Table1[[#This Row],[Description]],"")</f>
        <v/>
      </c>
      <c r="AM714" s="46" t="str">
        <f>IF(Table1[[#This Row],[Posting Date]]&lt;&gt;"",Table1[[#This Row],[Reference Number]],"")</f>
        <v/>
      </c>
      <c r="AN714" s="46" t="str">
        <f>TRIM(Table1[[#This Row],[Line '#]])</f>
        <v/>
      </c>
      <c r="AO714" s="46" t="str">
        <f>TRIM(Table1[[#This Row],[Account]])</f>
        <v/>
      </c>
      <c r="AP714" s="46" t="str">
        <f>IF(Table1[[#This Row],[Posting Date]]&lt;&gt;"",$D$5,"")</f>
        <v/>
      </c>
      <c r="AQ714" s="46" t="str">
        <f>TRIM(Table1[[#This Row],[Departments-Prgrams]])</f>
        <v/>
      </c>
      <c r="AR714" s="46" t="str">
        <f>TRIM(Table1[[#This Row],[Grant]])</f>
        <v/>
      </c>
      <c r="AS714" s="46" t="str">
        <f>TRIM(Table1[[#This Row],[Staff ID]])</f>
        <v/>
      </c>
      <c r="AT714" s="46" t="str">
        <f>IF(TRIM(Table1[[#This Row],[Budget Code]])=0,"",TRIM(Table1[[#This Row],[Budget Code]]))</f>
        <v/>
      </c>
      <c r="AU714" s="46" t="str">
        <f>IF(Table1[[#This Row],[Line Description]]&lt;&gt;"",Table1[[#This Row],[Line Description]],"")</f>
        <v/>
      </c>
      <c r="AV714" s="46" t="str">
        <f>IF(Table1[[#This Row],[Cur_Amount Debit]]&gt;0,ROUND(Table1[[#This Row],[Cur_Amount Debit]],2),"")</f>
        <v/>
      </c>
      <c r="AW714" s="46" t="str">
        <f>IF(Table1[[#This Row],[Cur_Amount Credit]]&gt;0,ROUND(Table1[[#This Row],[Cur_Amount Credit]],2),"")</f>
        <v/>
      </c>
      <c r="AX714" s="46" t="str">
        <f>LEFT(Table1[[#This Row],[Cur]],3)</f>
        <v/>
      </c>
      <c r="AY714" s="59"/>
      <c r="AZ714" s="46"/>
      <c r="BA714" s="46" t="str">
        <f>IF(Table1[[#This Row],[Cur]]&lt;&gt;"",IF(Table1[[#This Row],[Cur]]="USD","",ExchangeRate),"")</f>
        <v/>
      </c>
      <c r="BB714" s="46" t="str">
        <f>IF(Table1[[#This Row],[Grant]]&lt;&gt;"",VLOOKUP(Table1[[#This Row],[Grant]],Grants!B:D,3),"")</f>
        <v/>
      </c>
      <c r="BC714" s="46" t="str">
        <f>TRIM(Table1[[#This Row],[Vendor ID]])</f>
        <v/>
      </c>
      <c r="BD714">
        <f>IF(Table1[[#This Row],[Reference Number]]=Q713,BD713,BD713+1)</f>
        <v>0</v>
      </c>
    </row>
    <row r="715" spans="1:56" ht="11.25" customHeight="1" x14ac:dyDescent="0.25">
      <c r="A715" s="1"/>
      <c r="B715" s="88" t="str">
        <f>IF(Table1[[#This Row],[Posting Date]]&lt;&gt;"",IF(Table1[[#This Row],[Reference Number]]=Q714,B714+1,1),"")</f>
        <v/>
      </c>
      <c r="C715" s="61"/>
      <c r="D715" s="61"/>
      <c r="E715" s="138"/>
      <c r="F715" s="141" t="str">
        <f>IFERROR(IF(VLOOKUP(Table1[[#This Row],[Budget Code Description]],Dimentions!$X$6:$AC$139,2,FALSE)="","",VLOOKUP(Table1[[#This Row],[Budget Code Description]],Dimentions!$X$6:$AC$139,2,FALSE)),"")</f>
        <v/>
      </c>
      <c r="G715" s="141"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1" t="str">
        <f>IFERROR(VLOOKUP(Table1[[#This Row],[Budget Code Description]],Table6[#All],8,FALSE),"")</f>
        <v/>
      </c>
      <c r="L715" s="63"/>
      <c r="M715" s="65" t="str">
        <f>IFERROR(VLOOKUP(Table1[[#This Row],[Staff ID]],Table2[],2,FALSE),"")</f>
        <v/>
      </c>
      <c r="N715" s="209" t="str">
        <f>IFERROR(IF(VLOOKUP(Table1[[#This Row],[Budget Code Description]],Dimentions!$X$6:$AC$134,4,FALSE)="","",VLOOKUP(Table1[[#This Row],[Budget Code Description]],Dimentions!$X$6:$AC$134,4,FALSE)),"")</f>
        <v/>
      </c>
      <c r="O715" s="65" t="str">
        <f>IFERROR(VLOOKUP(Table1[[#This Row],[Vendor ID]],Table549[],2,FALSE),"")</f>
        <v/>
      </c>
      <c r="P715" s="63"/>
      <c r="Q715" s="141" t="str">
        <f>IF(Table1[[#This Row],[Posting Date]]&lt;&gt;"",$D$9,"")</f>
        <v/>
      </c>
      <c r="R715" s="157" t="str">
        <f>IF(Table1[[#This Row],[Posting Date]]&lt;&gt;"",$D$10,"")</f>
        <v/>
      </c>
      <c r="S715" s="66"/>
      <c r="T715" s="63"/>
      <c r="U715" s="67"/>
      <c r="V715" s="67"/>
      <c r="W715" s="67" t="str">
        <f t="shared" si="15"/>
        <v/>
      </c>
      <c r="X715" s="159" t="str">
        <f>IF(E715="","",(IF(Table1[[#This Row],[Cur]]="USD",Table1[[#This Row],[Cur_Amount Debit]],Table1[[#This Row],[Cur_Amount Debit]]/Table1[[#This Row],[Exchange Rate]])))</f>
        <v/>
      </c>
      <c r="Y715" s="159" t="str">
        <f>IF(E715="","",(IF(Table1[[#This Row],[Cur]]="USD",Table1[[#This Row],[Cur_Amount Credit]],Table1[[#This Row],[Cur_Amount Credit]]/ExchangeRate)))</f>
        <v/>
      </c>
      <c r="Z715" s="201" t="str">
        <f>IF(E715="","",(Table1[[#This Row],[Debit USD]]-Table1[[#This Row],[Credit USD]]))</f>
        <v/>
      </c>
      <c r="AA715" s="226"/>
      <c r="AB715" s="255"/>
      <c r="AC715" s="1"/>
      <c r="AD715" s="15"/>
      <c r="AE715" s="15" t="str">
        <f>IF(AND(OR(Table1[[#This Row],[Account]]="15030",Table1[[#This Row],[Account]]="15035",Table1[[#This Row],[Account]]="20150"),Table1[[#This Row],[Vendor ID]]=""),1,"")</f>
        <v/>
      </c>
      <c r="AF715" s="15"/>
      <c r="AG715" s="15"/>
      <c r="AH715" s="15"/>
      <c r="AI715" s="46" t="str">
        <f>IF(Table1[[#This Row],[Posting Date]]&lt;&gt;"","GJ-"&amp;CountryID,"")</f>
        <v/>
      </c>
      <c r="AJ715" s="59" t="str">
        <f>IF(Table1[[#This Row],[Posting Date]]&lt;&gt;"",Table1[[#This Row],[Posting Date]],"")</f>
        <v/>
      </c>
      <c r="AK715" s="46"/>
      <c r="AL715" s="46" t="str">
        <f>IF(Table1[[#This Row],[Description]]&lt;&gt;"",Table1[[#This Row],[Description]],"")</f>
        <v/>
      </c>
      <c r="AM715" s="46" t="str">
        <f>IF(Table1[[#This Row],[Posting Date]]&lt;&gt;"",Table1[[#This Row],[Reference Number]],"")</f>
        <v/>
      </c>
      <c r="AN715" s="46" t="str">
        <f>TRIM(Table1[[#This Row],[Line '#]])</f>
        <v/>
      </c>
      <c r="AO715" s="46" t="str">
        <f>TRIM(Table1[[#This Row],[Account]])</f>
        <v/>
      </c>
      <c r="AP715" s="46" t="str">
        <f>IF(Table1[[#This Row],[Posting Date]]&lt;&gt;"",$D$5,"")</f>
        <v/>
      </c>
      <c r="AQ715" s="46" t="str">
        <f>TRIM(Table1[[#This Row],[Departments-Prgrams]])</f>
        <v/>
      </c>
      <c r="AR715" s="46" t="str">
        <f>TRIM(Table1[[#This Row],[Grant]])</f>
        <v/>
      </c>
      <c r="AS715" s="46" t="str">
        <f>TRIM(Table1[[#This Row],[Staff ID]])</f>
        <v/>
      </c>
      <c r="AT715" s="46" t="str">
        <f>IF(TRIM(Table1[[#This Row],[Budget Code]])=0,"",TRIM(Table1[[#This Row],[Budget Code]]))</f>
        <v/>
      </c>
      <c r="AU715" s="46" t="str">
        <f>IF(Table1[[#This Row],[Line Description]]&lt;&gt;"",Table1[[#This Row],[Line Description]],"")</f>
        <v/>
      </c>
      <c r="AV715" s="46" t="str">
        <f>IF(Table1[[#This Row],[Cur_Amount Debit]]&gt;0,ROUND(Table1[[#This Row],[Cur_Amount Debit]],2),"")</f>
        <v/>
      </c>
      <c r="AW715" s="46" t="str">
        <f>IF(Table1[[#This Row],[Cur_Amount Credit]]&gt;0,ROUND(Table1[[#This Row],[Cur_Amount Credit]],2),"")</f>
        <v/>
      </c>
      <c r="AX715" s="46" t="str">
        <f>LEFT(Table1[[#This Row],[Cur]],3)</f>
        <v/>
      </c>
      <c r="AY715" s="59"/>
      <c r="AZ715" s="46"/>
      <c r="BA715" s="46" t="str">
        <f>IF(Table1[[#This Row],[Cur]]&lt;&gt;"",IF(Table1[[#This Row],[Cur]]="USD","",ExchangeRate),"")</f>
        <v/>
      </c>
      <c r="BB715" s="46" t="str">
        <f>IF(Table1[[#This Row],[Grant]]&lt;&gt;"",VLOOKUP(Table1[[#This Row],[Grant]],Grants!B:D,3),"")</f>
        <v/>
      </c>
      <c r="BC715" s="46" t="str">
        <f>TRIM(Table1[[#This Row],[Vendor ID]])</f>
        <v/>
      </c>
      <c r="BD715">
        <f>IF(Table1[[#This Row],[Reference Number]]=Q714,BD714,BD714+1)</f>
        <v>0</v>
      </c>
    </row>
    <row r="716" spans="1:56" ht="11.25" customHeight="1" x14ac:dyDescent="0.25">
      <c r="A716" s="1"/>
      <c r="B716" s="88" t="str">
        <f>IF(Table1[[#This Row],[Posting Date]]&lt;&gt;"",IF(Table1[[#This Row],[Reference Number]]=Q715,B715+1,1),"")</f>
        <v/>
      </c>
      <c r="C716" s="61"/>
      <c r="D716" s="61"/>
      <c r="E716" s="138"/>
      <c r="F716" s="141" t="str">
        <f>IFERROR(IF(VLOOKUP(Table1[[#This Row],[Budget Code Description]],Dimentions!$X$6:$AC$139,2,FALSE)="","",VLOOKUP(Table1[[#This Row],[Budget Code Description]],Dimentions!$X$6:$AC$139,2,FALSE)),"")</f>
        <v/>
      </c>
      <c r="G716" s="141"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1" t="str">
        <f>IFERROR(VLOOKUP(Table1[[#This Row],[Budget Code Description]],Table6[#All],8,FALSE),"")</f>
        <v/>
      </c>
      <c r="L716" s="63"/>
      <c r="M716" s="65" t="str">
        <f>IFERROR(VLOOKUP(Table1[[#This Row],[Staff ID]],Table2[],2,FALSE),"")</f>
        <v/>
      </c>
      <c r="N716" s="209" t="str">
        <f>IFERROR(IF(VLOOKUP(Table1[[#This Row],[Budget Code Description]],Dimentions!$X$6:$AC$134,4,FALSE)="","",VLOOKUP(Table1[[#This Row],[Budget Code Description]],Dimentions!$X$6:$AC$134,4,FALSE)),"")</f>
        <v/>
      </c>
      <c r="O716" s="65" t="str">
        <f>IFERROR(VLOOKUP(Table1[[#This Row],[Vendor ID]],Table549[],2,FALSE),"")</f>
        <v/>
      </c>
      <c r="P716" s="63"/>
      <c r="Q716" s="141" t="str">
        <f>IF(Table1[[#This Row],[Posting Date]]&lt;&gt;"",$D$9,"")</f>
        <v/>
      </c>
      <c r="R716" s="157" t="str">
        <f>IF(Table1[[#This Row],[Posting Date]]&lt;&gt;"",$D$10,"")</f>
        <v/>
      </c>
      <c r="S716" s="66"/>
      <c r="T716" s="63"/>
      <c r="U716" s="67"/>
      <c r="V716" s="67"/>
      <c r="W716" s="67" t="str">
        <f t="shared" si="15"/>
        <v/>
      </c>
      <c r="X716" s="159" t="str">
        <f>IF(E716="","",(IF(Table1[[#This Row],[Cur]]="USD",Table1[[#This Row],[Cur_Amount Debit]],Table1[[#This Row],[Cur_Amount Debit]]/Table1[[#This Row],[Exchange Rate]])))</f>
        <v/>
      </c>
      <c r="Y716" s="159" t="str">
        <f>IF(E716="","",(IF(Table1[[#This Row],[Cur]]="USD",Table1[[#This Row],[Cur_Amount Credit]],Table1[[#This Row],[Cur_Amount Credit]]/ExchangeRate)))</f>
        <v/>
      </c>
      <c r="Z716" s="201" t="str">
        <f>IF(E716="","",(Table1[[#This Row],[Debit USD]]-Table1[[#This Row],[Credit USD]]))</f>
        <v/>
      </c>
      <c r="AA716" s="226"/>
      <c r="AB716" s="255"/>
      <c r="AC716" s="1"/>
      <c r="AD716" s="15"/>
      <c r="AE716" s="15" t="str">
        <f>IF(AND(OR(Table1[[#This Row],[Account]]="15030",Table1[[#This Row],[Account]]="15035",Table1[[#This Row],[Account]]="20150"),Table1[[#This Row],[Vendor ID]]=""),1,"")</f>
        <v/>
      </c>
      <c r="AF716" s="15"/>
      <c r="AG716" s="15"/>
      <c r="AH716" s="15"/>
      <c r="AI716" s="46" t="str">
        <f>IF(Table1[[#This Row],[Posting Date]]&lt;&gt;"","GJ-"&amp;CountryID,"")</f>
        <v/>
      </c>
      <c r="AJ716" s="59" t="str">
        <f>IF(Table1[[#This Row],[Posting Date]]&lt;&gt;"",Table1[[#This Row],[Posting Date]],"")</f>
        <v/>
      </c>
      <c r="AK716" s="46"/>
      <c r="AL716" s="46" t="str">
        <f>IF(Table1[[#This Row],[Description]]&lt;&gt;"",Table1[[#This Row],[Description]],"")</f>
        <v/>
      </c>
      <c r="AM716" s="46" t="str">
        <f>IF(Table1[[#This Row],[Posting Date]]&lt;&gt;"",Table1[[#This Row],[Reference Number]],"")</f>
        <v/>
      </c>
      <c r="AN716" s="46" t="str">
        <f>TRIM(Table1[[#This Row],[Line '#]])</f>
        <v/>
      </c>
      <c r="AO716" s="46" t="str">
        <f>TRIM(Table1[[#This Row],[Account]])</f>
        <v/>
      </c>
      <c r="AP716" s="46" t="str">
        <f>IF(Table1[[#This Row],[Posting Date]]&lt;&gt;"",$D$5,"")</f>
        <v/>
      </c>
      <c r="AQ716" s="46" t="str">
        <f>TRIM(Table1[[#This Row],[Departments-Prgrams]])</f>
        <v/>
      </c>
      <c r="AR716" s="46" t="str">
        <f>TRIM(Table1[[#This Row],[Grant]])</f>
        <v/>
      </c>
      <c r="AS716" s="46" t="str">
        <f>TRIM(Table1[[#This Row],[Staff ID]])</f>
        <v/>
      </c>
      <c r="AT716" s="46" t="str">
        <f>IF(TRIM(Table1[[#This Row],[Budget Code]])=0,"",TRIM(Table1[[#This Row],[Budget Code]]))</f>
        <v/>
      </c>
      <c r="AU716" s="46" t="str">
        <f>IF(Table1[[#This Row],[Line Description]]&lt;&gt;"",Table1[[#This Row],[Line Description]],"")</f>
        <v/>
      </c>
      <c r="AV716" s="46" t="str">
        <f>IF(Table1[[#This Row],[Cur_Amount Debit]]&gt;0,ROUND(Table1[[#This Row],[Cur_Amount Debit]],2),"")</f>
        <v/>
      </c>
      <c r="AW716" s="46" t="str">
        <f>IF(Table1[[#This Row],[Cur_Amount Credit]]&gt;0,ROUND(Table1[[#This Row],[Cur_Amount Credit]],2),"")</f>
        <v/>
      </c>
      <c r="AX716" s="46" t="str">
        <f>LEFT(Table1[[#This Row],[Cur]],3)</f>
        <v/>
      </c>
      <c r="AY716" s="59"/>
      <c r="AZ716" s="46"/>
      <c r="BA716" s="46" t="str">
        <f>IF(Table1[[#This Row],[Cur]]&lt;&gt;"",IF(Table1[[#This Row],[Cur]]="USD","",ExchangeRate),"")</f>
        <v/>
      </c>
      <c r="BB716" s="46" t="str">
        <f>IF(Table1[[#This Row],[Grant]]&lt;&gt;"",VLOOKUP(Table1[[#This Row],[Grant]],Grants!B:D,3),"")</f>
        <v/>
      </c>
      <c r="BC716" s="46" t="str">
        <f>TRIM(Table1[[#This Row],[Vendor ID]])</f>
        <v/>
      </c>
      <c r="BD716">
        <f>IF(Table1[[#This Row],[Reference Number]]=Q715,BD715,BD715+1)</f>
        <v>0</v>
      </c>
    </row>
    <row r="717" spans="1:56" ht="11.25" customHeight="1" x14ac:dyDescent="0.25">
      <c r="A717" s="1"/>
      <c r="B717" s="88" t="str">
        <f>IF(Table1[[#This Row],[Posting Date]]&lt;&gt;"",IF(Table1[[#This Row],[Reference Number]]=Q716,B716+1,1),"")</f>
        <v/>
      </c>
      <c r="C717" s="61"/>
      <c r="D717" s="61"/>
      <c r="E717" s="138"/>
      <c r="F717" s="141" t="str">
        <f>IFERROR(IF(VLOOKUP(Table1[[#This Row],[Budget Code Description]],Dimentions!$X$6:$AC$139,2,FALSE)="","",VLOOKUP(Table1[[#This Row],[Budget Code Description]],Dimentions!$X$6:$AC$139,2,FALSE)),"")</f>
        <v/>
      </c>
      <c r="G717" s="141"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1" t="str">
        <f>IFERROR(VLOOKUP(Table1[[#This Row],[Budget Code Description]],Table6[#All],8,FALSE),"")</f>
        <v/>
      </c>
      <c r="L717" s="63"/>
      <c r="M717" s="65" t="str">
        <f>IFERROR(VLOOKUP(Table1[[#This Row],[Staff ID]],Table2[],2,FALSE),"")</f>
        <v/>
      </c>
      <c r="N717" s="209" t="str">
        <f>IFERROR(IF(VLOOKUP(Table1[[#This Row],[Budget Code Description]],Dimentions!$X$6:$AC$134,4,FALSE)="","",VLOOKUP(Table1[[#This Row],[Budget Code Description]],Dimentions!$X$6:$AC$134,4,FALSE)),"")</f>
        <v/>
      </c>
      <c r="O717" s="65" t="str">
        <f>IFERROR(VLOOKUP(Table1[[#This Row],[Vendor ID]],Table549[],2,FALSE),"")</f>
        <v/>
      </c>
      <c r="P717" s="63"/>
      <c r="Q717" s="141" t="str">
        <f>IF(Table1[[#This Row],[Posting Date]]&lt;&gt;"",$D$9,"")</f>
        <v/>
      </c>
      <c r="R717" s="157" t="str">
        <f>IF(Table1[[#This Row],[Posting Date]]&lt;&gt;"",$D$10,"")</f>
        <v/>
      </c>
      <c r="S717" s="66"/>
      <c r="T717" s="63"/>
      <c r="U717" s="67"/>
      <c r="V717" s="67"/>
      <c r="W717" s="67" t="str">
        <f t="shared" si="15"/>
        <v/>
      </c>
      <c r="X717" s="159" t="str">
        <f>IF(E717="","",(IF(Table1[[#This Row],[Cur]]="USD",Table1[[#This Row],[Cur_Amount Debit]],Table1[[#This Row],[Cur_Amount Debit]]/Table1[[#This Row],[Exchange Rate]])))</f>
        <v/>
      </c>
      <c r="Y717" s="159" t="str">
        <f>IF(E717="","",(IF(Table1[[#This Row],[Cur]]="USD",Table1[[#This Row],[Cur_Amount Credit]],Table1[[#This Row],[Cur_Amount Credit]]/ExchangeRate)))</f>
        <v/>
      </c>
      <c r="Z717" s="201" t="str">
        <f>IF(E717="","",(Table1[[#This Row],[Debit USD]]-Table1[[#This Row],[Credit USD]]))</f>
        <v/>
      </c>
      <c r="AA717" s="226"/>
      <c r="AB717" s="255"/>
      <c r="AC717" s="1"/>
      <c r="AD717" s="15"/>
      <c r="AE717" s="15" t="str">
        <f>IF(AND(OR(Table1[[#This Row],[Account]]="15030",Table1[[#This Row],[Account]]="15035",Table1[[#This Row],[Account]]="20150"),Table1[[#This Row],[Vendor ID]]=""),1,"")</f>
        <v/>
      </c>
      <c r="AF717" s="15"/>
      <c r="AG717" s="15"/>
      <c r="AH717" s="15"/>
      <c r="AI717" s="46" t="str">
        <f>IF(Table1[[#This Row],[Posting Date]]&lt;&gt;"","GJ-"&amp;CountryID,"")</f>
        <v/>
      </c>
      <c r="AJ717" s="59" t="str">
        <f>IF(Table1[[#This Row],[Posting Date]]&lt;&gt;"",Table1[[#This Row],[Posting Date]],"")</f>
        <v/>
      </c>
      <c r="AK717" s="46"/>
      <c r="AL717" s="46" t="str">
        <f>IF(Table1[[#This Row],[Description]]&lt;&gt;"",Table1[[#This Row],[Description]],"")</f>
        <v/>
      </c>
      <c r="AM717" s="46" t="str">
        <f>IF(Table1[[#This Row],[Posting Date]]&lt;&gt;"",Table1[[#This Row],[Reference Number]],"")</f>
        <v/>
      </c>
      <c r="AN717" s="46" t="str">
        <f>TRIM(Table1[[#This Row],[Line '#]])</f>
        <v/>
      </c>
      <c r="AO717" s="46" t="str">
        <f>TRIM(Table1[[#This Row],[Account]])</f>
        <v/>
      </c>
      <c r="AP717" s="46" t="str">
        <f>IF(Table1[[#This Row],[Posting Date]]&lt;&gt;"",$D$5,"")</f>
        <v/>
      </c>
      <c r="AQ717" s="46" t="str">
        <f>TRIM(Table1[[#This Row],[Departments-Prgrams]])</f>
        <v/>
      </c>
      <c r="AR717" s="46" t="str">
        <f>TRIM(Table1[[#This Row],[Grant]])</f>
        <v/>
      </c>
      <c r="AS717" s="46" t="str">
        <f>TRIM(Table1[[#This Row],[Staff ID]])</f>
        <v/>
      </c>
      <c r="AT717" s="46" t="str">
        <f>IF(TRIM(Table1[[#This Row],[Budget Code]])=0,"",TRIM(Table1[[#This Row],[Budget Code]]))</f>
        <v/>
      </c>
      <c r="AU717" s="46" t="str">
        <f>IF(Table1[[#This Row],[Line Description]]&lt;&gt;"",Table1[[#This Row],[Line Description]],"")</f>
        <v/>
      </c>
      <c r="AV717" s="46" t="str">
        <f>IF(Table1[[#This Row],[Cur_Amount Debit]]&gt;0,ROUND(Table1[[#This Row],[Cur_Amount Debit]],2),"")</f>
        <v/>
      </c>
      <c r="AW717" s="46" t="str">
        <f>IF(Table1[[#This Row],[Cur_Amount Credit]]&gt;0,ROUND(Table1[[#This Row],[Cur_Amount Credit]],2),"")</f>
        <v/>
      </c>
      <c r="AX717" s="46" t="str">
        <f>LEFT(Table1[[#This Row],[Cur]],3)</f>
        <v/>
      </c>
      <c r="AY717" s="59"/>
      <c r="AZ717" s="46"/>
      <c r="BA717" s="46" t="str">
        <f>IF(Table1[[#This Row],[Cur]]&lt;&gt;"",IF(Table1[[#This Row],[Cur]]="USD","",ExchangeRate),"")</f>
        <v/>
      </c>
      <c r="BB717" s="46" t="str">
        <f>IF(Table1[[#This Row],[Grant]]&lt;&gt;"",VLOOKUP(Table1[[#This Row],[Grant]],Grants!B:D,3),"")</f>
        <v/>
      </c>
      <c r="BC717" s="46" t="str">
        <f>TRIM(Table1[[#This Row],[Vendor ID]])</f>
        <v/>
      </c>
      <c r="BD717">
        <f>IF(Table1[[#This Row],[Reference Number]]=Q716,BD716,BD716+1)</f>
        <v>0</v>
      </c>
    </row>
    <row r="718" spans="1:56" ht="11.25" customHeight="1" x14ac:dyDescent="0.25">
      <c r="A718" s="1"/>
      <c r="B718" s="88" t="str">
        <f>IF(Table1[[#This Row],[Posting Date]]&lt;&gt;"",IF(Table1[[#This Row],[Reference Number]]=Q717,B717+1,1),"")</f>
        <v/>
      </c>
      <c r="C718" s="61"/>
      <c r="D718" s="61"/>
      <c r="E718" s="138"/>
      <c r="F718" s="141" t="str">
        <f>IFERROR(IF(VLOOKUP(Table1[[#This Row],[Budget Code Description]],Dimentions!$X$6:$AC$139,2,FALSE)="","",VLOOKUP(Table1[[#This Row],[Budget Code Description]],Dimentions!$X$6:$AC$139,2,FALSE)),"")</f>
        <v/>
      </c>
      <c r="G718" s="141"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1" t="str">
        <f>IFERROR(VLOOKUP(Table1[[#This Row],[Budget Code Description]],Table6[#All],8,FALSE),"")</f>
        <v/>
      </c>
      <c r="L718" s="63"/>
      <c r="M718" s="65" t="str">
        <f>IFERROR(VLOOKUP(Table1[[#This Row],[Staff ID]],Table2[],2,FALSE),"")</f>
        <v/>
      </c>
      <c r="N718" s="209" t="str">
        <f>IFERROR(IF(VLOOKUP(Table1[[#This Row],[Budget Code Description]],Dimentions!$X$6:$AC$134,4,FALSE)="","",VLOOKUP(Table1[[#This Row],[Budget Code Description]],Dimentions!$X$6:$AC$134,4,FALSE)),"")</f>
        <v/>
      </c>
      <c r="O718" s="65" t="str">
        <f>IFERROR(VLOOKUP(Table1[[#This Row],[Vendor ID]],Table549[],2,FALSE),"")</f>
        <v/>
      </c>
      <c r="P718" s="63"/>
      <c r="Q718" s="141" t="str">
        <f>IF(Table1[[#This Row],[Posting Date]]&lt;&gt;"",$D$9,"")</f>
        <v/>
      </c>
      <c r="R718" s="157" t="str">
        <f>IF(Table1[[#This Row],[Posting Date]]&lt;&gt;"",$D$10,"")</f>
        <v/>
      </c>
      <c r="S718" s="66"/>
      <c r="T718" s="63"/>
      <c r="U718" s="67"/>
      <c r="V718" s="67"/>
      <c r="W718" s="67" t="str">
        <f t="shared" si="15"/>
        <v/>
      </c>
      <c r="X718" s="159" t="str">
        <f>IF(E718="","",(IF(Table1[[#This Row],[Cur]]="USD",Table1[[#This Row],[Cur_Amount Debit]],Table1[[#This Row],[Cur_Amount Debit]]/Table1[[#This Row],[Exchange Rate]])))</f>
        <v/>
      </c>
      <c r="Y718" s="159" t="str">
        <f>IF(E718="","",(IF(Table1[[#This Row],[Cur]]="USD",Table1[[#This Row],[Cur_Amount Credit]],Table1[[#This Row],[Cur_Amount Credit]]/ExchangeRate)))</f>
        <v/>
      </c>
      <c r="Z718" s="201" t="str">
        <f>IF(E718="","",(Table1[[#This Row],[Debit USD]]-Table1[[#This Row],[Credit USD]]))</f>
        <v/>
      </c>
      <c r="AA718" s="226"/>
      <c r="AB718" s="255"/>
      <c r="AC718" s="1"/>
      <c r="AD718" s="15"/>
      <c r="AE718" s="15" t="str">
        <f>IF(AND(OR(Table1[[#This Row],[Account]]="15030",Table1[[#This Row],[Account]]="15035",Table1[[#This Row],[Account]]="20150"),Table1[[#This Row],[Vendor ID]]=""),1,"")</f>
        <v/>
      </c>
      <c r="AF718" s="15"/>
      <c r="AG718" s="15"/>
      <c r="AH718" s="15"/>
      <c r="AI718" s="46" t="str">
        <f>IF(Table1[[#This Row],[Posting Date]]&lt;&gt;"","GJ-"&amp;CountryID,"")</f>
        <v/>
      </c>
      <c r="AJ718" s="59" t="str">
        <f>IF(Table1[[#This Row],[Posting Date]]&lt;&gt;"",Table1[[#This Row],[Posting Date]],"")</f>
        <v/>
      </c>
      <c r="AK718" s="46"/>
      <c r="AL718" s="46" t="str">
        <f>IF(Table1[[#This Row],[Description]]&lt;&gt;"",Table1[[#This Row],[Description]],"")</f>
        <v/>
      </c>
      <c r="AM718" s="46" t="str">
        <f>IF(Table1[[#This Row],[Posting Date]]&lt;&gt;"",Table1[[#This Row],[Reference Number]],"")</f>
        <v/>
      </c>
      <c r="AN718" s="46" t="str">
        <f>TRIM(Table1[[#This Row],[Line '#]])</f>
        <v/>
      </c>
      <c r="AO718" s="46" t="str">
        <f>TRIM(Table1[[#This Row],[Account]])</f>
        <v/>
      </c>
      <c r="AP718" s="46" t="str">
        <f>IF(Table1[[#This Row],[Posting Date]]&lt;&gt;"",$D$5,"")</f>
        <v/>
      </c>
      <c r="AQ718" s="46" t="str">
        <f>TRIM(Table1[[#This Row],[Departments-Prgrams]])</f>
        <v/>
      </c>
      <c r="AR718" s="46" t="str">
        <f>TRIM(Table1[[#This Row],[Grant]])</f>
        <v/>
      </c>
      <c r="AS718" s="46" t="str">
        <f>TRIM(Table1[[#This Row],[Staff ID]])</f>
        <v/>
      </c>
      <c r="AT718" s="46" t="str">
        <f>IF(TRIM(Table1[[#This Row],[Budget Code]])=0,"",TRIM(Table1[[#This Row],[Budget Code]]))</f>
        <v/>
      </c>
      <c r="AU718" s="46" t="str">
        <f>IF(Table1[[#This Row],[Line Description]]&lt;&gt;"",Table1[[#This Row],[Line Description]],"")</f>
        <v/>
      </c>
      <c r="AV718" s="46" t="str">
        <f>IF(Table1[[#This Row],[Cur_Amount Debit]]&gt;0,ROUND(Table1[[#This Row],[Cur_Amount Debit]],2),"")</f>
        <v/>
      </c>
      <c r="AW718" s="46" t="str">
        <f>IF(Table1[[#This Row],[Cur_Amount Credit]]&gt;0,ROUND(Table1[[#This Row],[Cur_Amount Credit]],2),"")</f>
        <v/>
      </c>
      <c r="AX718" s="46" t="str">
        <f>LEFT(Table1[[#This Row],[Cur]],3)</f>
        <v/>
      </c>
      <c r="AY718" s="59"/>
      <c r="AZ718" s="46"/>
      <c r="BA718" s="46" t="str">
        <f>IF(Table1[[#This Row],[Cur]]&lt;&gt;"",IF(Table1[[#This Row],[Cur]]="USD","",ExchangeRate),"")</f>
        <v/>
      </c>
      <c r="BB718" s="46" t="str">
        <f>IF(Table1[[#This Row],[Grant]]&lt;&gt;"",VLOOKUP(Table1[[#This Row],[Grant]],Grants!B:D,3),"")</f>
        <v/>
      </c>
      <c r="BC718" s="46" t="str">
        <f>TRIM(Table1[[#This Row],[Vendor ID]])</f>
        <v/>
      </c>
      <c r="BD718">
        <f>IF(Table1[[#This Row],[Reference Number]]=Q717,BD717,BD717+1)</f>
        <v>0</v>
      </c>
    </row>
    <row r="719" spans="1:56" ht="11.25" customHeight="1" x14ac:dyDescent="0.25">
      <c r="A719" s="1"/>
      <c r="B719" s="88" t="str">
        <f>IF(Table1[[#This Row],[Posting Date]]&lt;&gt;"",IF(Table1[[#This Row],[Reference Number]]=Q718,B718+1,1),"")</f>
        <v/>
      </c>
      <c r="C719" s="61"/>
      <c r="D719" s="61"/>
      <c r="E719" s="138"/>
      <c r="F719" s="141" t="str">
        <f>IFERROR(IF(VLOOKUP(Table1[[#This Row],[Budget Code Description]],Dimentions!$X$6:$AC$139,2,FALSE)="","",VLOOKUP(Table1[[#This Row],[Budget Code Description]],Dimentions!$X$6:$AC$139,2,FALSE)),"")</f>
        <v/>
      </c>
      <c r="G719" s="141"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1" t="str">
        <f>IFERROR(VLOOKUP(Table1[[#This Row],[Budget Code Description]],Table6[#All],8,FALSE),"")</f>
        <v/>
      </c>
      <c r="L719" s="63"/>
      <c r="M719" s="65" t="str">
        <f>IFERROR(VLOOKUP(Table1[[#This Row],[Staff ID]],Table2[],2,FALSE),"")</f>
        <v/>
      </c>
      <c r="N719" s="209" t="str">
        <f>IFERROR(IF(VLOOKUP(Table1[[#This Row],[Budget Code Description]],Dimentions!$X$6:$AC$134,4,FALSE)="","",VLOOKUP(Table1[[#This Row],[Budget Code Description]],Dimentions!$X$6:$AC$134,4,FALSE)),"")</f>
        <v/>
      </c>
      <c r="O719" s="65" t="str">
        <f>IFERROR(VLOOKUP(Table1[[#This Row],[Vendor ID]],Table549[],2,FALSE),"")</f>
        <v/>
      </c>
      <c r="P719" s="63"/>
      <c r="Q719" s="141" t="str">
        <f>IF(Table1[[#This Row],[Posting Date]]&lt;&gt;"",$D$9,"")</f>
        <v/>
      </c>
      <c r="R719" s="157" t="str">
        <f>IF(Table1[[#This Row],[Posting Date]]&lt;&gt;"",$D$10,"")</f>
        <v/>
      </c>
      <c r="S719" s="66"/>
      <c r="T719" s="63"/>
      <c r="U719" s="67"/>
      <c r="V719" s="67"/>
      <c r="W719" s="67" t="str">
        <f t="shared" si="15"/>
        <v/>
      </c>
      <c r="X719" s="159" t="str">
        <f>IF(E719="","",(IF(Table1[[#This Row],[Cur]]="USD",Table1[[#This Row],[Cur_Amount Debit]],Table1[[#This Row],[Cur_Amount Debit]]/Table1[[#This Row],[Exchange Rate]])))</f>
        <v/>
      </c>
      <c r="Y719" s="159" t="str">
        <f>IF(E719="","",(IF(Table1[[#This Row],[Cur]]="USD",Table1[[#This Row],[Cur_Amount Credit]],Table1[[#This Row],[Cur_Amount Credit]]/ExchangeRate)))</f>
        <v/>
      </c>
      <c r="Z719" s="201" t="str">
        <f>IF(E719="","",(Table1[[#This Row],[Debit USD]]-Table1[[#This Row],[Credit USD]]))</f>
        <v/>
      </c>
      <c r="AA719" s="226"/>
      <c r="AB719" s="255"/>
      <c r="AC719" s="1"/>
      <c r="AD719" s="15"/>
      <c r="AE719" s="15" t="str">
        <f>IF(AND(OR(Table1[[#This Row],[Account]]="15030",Table1[[#This Row],[Account]]="15035",Table1[[#This Row],[Account]]="20150"),Table1[[#This Row],[Vendor ID]]=""),1,"")</f>
        <v/>
      </c>
      <c r="AF719" s="15"/>
      <c r="AG719" s="15"/>
      <c r="AH719" s="15"/>
      <c r="AI719" s="46" t="str">
        <f>IF(Table1[[#This Row],[Posting Date]]&lt;&gt;"","GJ-"&amp;CountryID,"")</f>
        <v/>
      </c>
      <c r="AJ719" s="59" t="str">
        <f>IF(Table1[[#This Row],[Posting Date]]&lt;&gt;"",Table1[[#This Row],[Posting Date]],"")</f>
        <v/>
      </c>
      <c r="AK719" s="46"/>
      <c r="AL719" s="46" t="str">
        <f>IF(Table1[[#This Row],[Description]]&lt;&gt;"",Table1[[#This Row],[Description]],"")</f>
        <v/>
      </c>
      <c r="AM719" s="46" t="str">
        <f>IF(Table1[[#This Row],[Posting Date]]&lt;&gt;"",Table1[[#This Row],[Reference Number]],"")</f>
        <v/>
      </c>
      <c r="AN719" s="46" t="str">
        <f>TRIM(Table1[[#This Row],[Line '#]])</f>
        <v/>
      </c>
      <c r="AO719" s="46" t="str">
        <f>TRIM(Table1[[#This Row],[Account]])</f>
        <v/>
      </c>
      <c r="AP719" s="46" t="str">
        <f>IF(Table1[[#This Row],[Posting Date]]&lt;&gt;"",$D$5,"")</f>
        <v/>
      </c>
      <c r="AQ719" s="46" t="str">
        <f>TRIM(Table1[[#This Row],[Departments-Prgrams]])</f>
        <v/>
      </c>
      <c r="AR719" s="46" t="str">
        <f>TRIM(Table1[[#This Row],[Grant]])</f>
        <v/>
      </c>
      <c r="AS719" s="46" t="str">
        <f>TRIM(Table1[[#This Row],[Staff ID]])</f>
        <v/>
      </c>
      <c r="AT719" s="46" t="str">
        <f>IF(TRIM(Table1[[#This Row],[Budget Code]])=0,"",TRIM(Table1[[#This Row],[Budget Code]]))</f>
        <v/>
      </c>
      <c r="AU719" s="46" t="str">
        <f>IF(Table1[[#This Row],[Line Description]]&lt;&gt;"",Table1[[#This Row],[Line Description]],"")</f>
        <v/>
      </c>
      <c r="AV719" s="46" t="str">
        <f>IF(Table1[[#This Row],[Cur_Amount Debit]]&gt;0,ROUND(Table1[[#This Row],[Cur_Amount Debit]],2),"")</f>
        <v/>
      </c>
      <c r="AW719" s="46" t="str">
        <f>IF(Table1[[#This Row],[Cur_Amount Credit]]&gt;0,ROUND(Table1[[#This Row],[Cur_Amount Credit]],2),"")</f>
        <v/>
      </c>
      <c r="AX719" s="46" t="str">
        <f>LEFT(Table1[[#This Row],[Cur]],3)</f>
        <v/>
      </c>
      <c r="AY719" s="59"/>
      <c r="AZ719" s="46"/>
      <c r="BA719" s="46" t="str">
        <f>IF(Table1[[#This Row],[Cur]]&lt;&gt;"",IF(Table1[[#This Row],[Cur]]="USD","",ExchangeRate),"")</f>
        <v/>
      </c>
      <c r="BB719" s="46" t="str">
        <f>IF(Table1[[#This Row],[Grant]]&lt;&gt;"",VLOOKUP(Table1[[#This Row],[Grant]],Grants!B:D,3),"")</f>
        <v/>
      </c>
      <c r="BC719" s="46" t="str">
        <f>TRIM(Table1[[#This Row],[Vendor ID]])</f>
        <v/>
      </c>
      <c r="BD719">
        <f>IF(Table1[[#This Row],[Reference Number]]=Q718,BD718,BD718+1)</f>
        <v>0</v>
      </c>
    </row>
    <row r="720" spans="1:56" ht="11.25" customHeight="1" x14ac:dyDescent="0.25">
      <c r="A720" s="1"/>
      <c r="B720" s="88" t="str">
        <f>IF(Table1[[#This Row],[Posting Date]]&lt;&gt;"",IF(Table1[[#This Row],[Reference Number]]=Q719,B719+1,1),"")</f>
        <v/>
      </c>
      <c r="C720" s="61"/>
      <c r="D720" s="61"/>
      <c r="E720" s="138"/>
      <c r="F720" s="141" t="str">
        <f>IFERROR(IF(VLOOKUP(Table1[[#This Row],[Budget Code Description]],Dimentions!$X$6:$AC$139,2,FALSE)="","",VLOOKUP(Table1[[#This Row],[Budget Code Description]],Dimentions!$X$6:$AC$139,2,FALSE)),"")</f>
        <v/>
      </c>
      <c r="G720" s="141"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1" t="str">
        <f>IFERROR(VLOOKUP(Table1[[#This Row],[Budget Code Description]],Table6[#All],8,FALSE),"")</f>
        <v/>
      </c>
      <c r="L720" s="63"/>
      <c r="M720" s="65" t="str">
        <f>IFERROR(VLOOKUP(Table1[[#This Row],[Staff ID]],Table2[],2,FALSE),"")</f>
        <v/>
      </c>
      <c r="N720" s="209" t="str">
        <f>IFERROR(IF(VLOOKUP(Table1[[#This Row],[Budget Code Description]],Dimentions!$X$6:$AC$134,4,FALSE)="","",VLOOKUP(Table1[[#This Row],[Budget Code Description]],Dimentions!$X$6:$AC$134,4,FALSE)),"")</f>
        <v/>
      </c>
      <c r="O720" s="65" t="str">
        <f>IFERROR(VLOOKUP(Table1[[#This Row],[Vendor ID]],Table549[],2,FALSE),"")</f>
        <v/>
      </c>
      <c r="P720" s="63"/>
      <c r="Q720" s="141" t="str">
        <f>IF(Table1[[#This Row],[Posting Date]]&lt;&gt;"",$D$9,"")</f>
        <v/>
      </c>
      <c r="R720" s="157" t="str">
        <f>IF(Table1[[#This Row],[Posting Date]]&lt;&gt;"",$D$10,"")</f>
        <v/>
      </c>
      <c r="S720" s="66"/>
      <c r="T720" s="63"/>
      <c r="U720" s="67"/>
      <c r="V720" s="67"/>
      <c r="W720" s="67" t="str">
        <f t="shared" si="15"/>
        <v/>
      </c>
      <c r="X720" s="159" t="str">
        <f>IF(E720="","",(IF(Table1[[#This Row],[Cur]]="USD",Table1[[#This Row],[Cur_Amount Debit]],Table1[[#This Row],[Cur_Amount Debit]]/Table1[[#This Row],[Exchange Rate]])))</f>
        <v/>
      </c>
      <c r="Y720" s="159" t="str">
        <f>IF(E720="","",(IF(Table1[[#This Row],[Cur]]="USD",Table1[[#This Row],[Cur_Amount Credit]],Table1[[#This Row],[Cur_Amount Credit]]/ExchangeRate)))</f>
        <v/>
      </c>
      <c r="Z720" s="201" t="str">
        <f>IF(E720="","",(Table1[[#This Row],[Debit USD]]-Table1[[#This Row],[Credit USD]]))</f>
        <v/>
      </c>
      <c r="AA720" s="226"/>
      <c r="AB720" s="255"/>
      <c r="AC720" s="1"/>
      <c r="AD720" s="15"/>
      <c r="AE720" s="15" t="str">
        <f>IF(AND(OR(Table1[[#This Row],[Account]]="15030",Table1[[#This Row],[Account]]="15035",Table1[[#This Row],[Account]]="20150"),Table1[[#This Row],[Vendor ID]]=""),1,"")</f>
        <v/>
      </c>
      <c r="AF720" s="15"/>
      <c r="AG720" s="15"/>
      <c r="AH720" s="15"/>
      <c r="AI720" s="46" t="str">
        <f>IF(Table1[[#This Row],[Posting Date]]&lt;&gt;"","GJ-"&amp;CountryID,"")</f>
        <v/>
      </c>
      <c r="AJ720" s="59" t="str">
        <f>IF(Table1[[#This Row],[Posting Date]]&lt;&gt;"",Table1[[#This Row],[Posting Date]],"")</f>
        <v/>
      </c>
      <c r="AK720" s="46"/>
      <c r="AL720" s="46" t="str">
        <f>IF(Table1[[#This Row],[Description]]&lt;&gt;"",Table1[[#This Row],[Description]],"")</f>
        <v/>
      </c>
      <c r="AM720" s="46" t="str">
        <f>IF(Table1[[#This Row],[Posting Date]]&lt;&gt;"",Table1[[#This Row],[Reference Number]],"")</f>
        <v/>
      </c>
      <c r="AN720" s="46" t="str">
        <f>TRIM(Table1[[#This Row],[Line '#]])</f>
        <v/>
      </c>
      <c r="AO720" s="46" t="str">
        <f>TRIM(Table1[[#This Row],[Account]])</f>
        <v/>
      </c>
      <c r="AP720" s="46" t="str">
        <f>IF(Table1[[#This Row],[Posting Date]]&lt;&gt;"",$D$5,"")</f>
        <v/>
      </c>
      <c r="AQ720" s="46" t="str">
        <f>TRIM(Table1[[#This Row],[Departments-Prgrams]])</f>
        <v/>
      </c>
      <c r="AR720" s="46" t="str">
        <f>TRIM(Table1[[#This Row],[Grant]])</f>
        <v/>
      </c>
      <c r="AS720" s="46" t="str">
        <f>TRIM(Table1[[#This Row],[Staff ID]])</f>
        <v/>
      </c>
      <c r="AT720" s="46" t="str">
        <f>IF(TRIM(Table1[[#This Row],[Budget Code]])=0,"",TRIM(Table1[[#This Row],[Budget Code]]))</f>
        <v/>
      </c>
      <c r="AU720" s="46" t="str">
        <f>IF(Table1[[#This Row],[Line Description]]&lt;&gt;"",Table1[[#This Row],[Line Description]],"")</f>
        <v/>
      </c>
      <c r="AV720" s="46" t="str">
        <f>IF(Table1[[#This Row],[Cur_Amount Debit]]&gt;0,ROUND(Table1[[#This Row],[Cur_Amount Debit]],2),"")</f>
        <v/>
      </c>
      <c r="AW720" s="46" t="str">
        <f>IF(Table1[[#This Row],[Cur_Amount Credit]]&gt;0,ROUND(Table1[[#This Row],[Cur_Amount Credit]],2),"")</f>
        <v/>
      </c>
      <c r="AX720" s="46" t="str">
        <f>LEFT(Table1[[#This Row],[Cur]],3)</f>
        <v/>
      </c>
      <c r="AY720" s="59"/>
      <c r="AZ720" s="46"/>
      <c r="BA720" s="46" t="str">
        <f>IF(Table1[[#This Row],[Cur]]&lt;&gt;"",IF(Table1[[#This Row],[Cur]]="USD","",ExchangeRate),"")</f>
        <v/>
      </c>
      <c r="BB720" s="46" t="str">
        <f>IF(Table1[[#This Row],[Grant]]&lt;&gt;"",VLOOKUP(Table1[[#This Row],[Grant]],Grants!B:D,3),"")</f>
        <v/>
      </c>
      <c r="BC720" s="46" t="str">
        <f>TRIM(Table1[[#This Row],[Vendor ID]])</f>
        <v/>
      </c>
      <c r="BD720">
        <f>IF(Table1[[#This Row],[Reference Number]]=Q719,BD719,BD719+1)</f>
        <v>0</v>
      </c>
    </row>
    <row r="721" spans="1:56" ht="11.25" customHeight="1" x14ac:dyDescent="0.25">
      <c r="A721" s="1"/>
      <c r="B721" s="88" t="str">
        <f>IF(Table1[[#This Row],[Posting Date]]&lt;&gt;"",IF(Table1[[#This Row],[Reference Number]]=Q720,B720+1,1),"")</f>
        <v/>
      </c>
      <c r="C721" s="61"/>
      <c r="D721" s="61"/>
      <c r="E721" s="138"/>
      <c r="F721" s="141" t="str">
        <f>IFERROR(IF(VLOOKUP(Table1[[#This Row],[Budget Code Description]],Dimentions!$X$6:$AC$139,2,FALSE)="","",VLOOKUP(Table1[[#This Row],[Budget Code Description]],Dimentions!$X$6:$AC$139,2,FALSE)),"")</f>
        <v/>
      </c>
      <c r="G721" s="141"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1" t="str">
        <f>IFERROR(VLOOKUP(Table1[[#This Row],[Budget Code Description]],Table6[#All],8,FALSE),"")</f>
        <v/>
      </c>
      <c r="L721" s="63"/>
      <c r="M721" s="65" t="str">
        <f>IFERROR(VLOOKUP(Table1[[#This Row],[Staff ID]],Table2[],2,FALSE),"")</f>
        <v/>
      </c>
      <c r="N721" s="209" t="str">
        <f>IFERROR(IF(VLOOKUP(Table1[[#This Row],[Budget Code Description]],Dimentions!$X$6:$AC$134,4,FALSE)="","",VLOOKUP(Table1[[#This Row],[Budget Code Description]],Dimentions!$X$6:$AC$134,4,FALSE)),"")</f>
        <v/>
      </c>
      <c r="O721" s="65" t="str">
        <f>IFERROR(VLOOKUP(Table1[[#This Row],[Vendor ID]],Table549[],2,FALSE),"")</f>
        <v/>
      </c>
      <c r="P721" s="63"/>
      <c r="Q721" s="141" t="str">
        <f>IF(Table1[[#This Row],[Posting Date]]&lt;&gt;"",$D$9,"")</f>
        <v/>
      </c>
      <c r="R721" s="157" t="str">
        <f>IF(Table1[[#This Row],[Posting Date]]&lt;&gt;"",$D$10,"")</f>
        <v/>
      </c>
      <c r="S721" s="66"/>
      <c r="T721" s="63"/>
      <c r="U721" s="67"/>
      <c r="V721" s="67"/>
      <c r="W721" s="67" t="str">
        <f t="shared" si="15"/>
        <v/>
      </c>
      <c r="X721" s="159" t="str">
        <f>IF(E721="","",(IF(Table1[[#This Row],[Cur]]="USD",Table1[[#This Row],[Cur_Amount Debit]],Table1[[#This Row],[Cur_Amount Debit]]/Table1[[#This Row],[Exchange Rate]])))</f>
        <v/>
      </c>
      <c r="Y721" s="159" t="str">
        <f>IF(E721="","",(IF(Table1[[#This Row],[Cur]]="USD",Table1[[#This Row],[Cur_Amount Credit]],Table1[[#This Row],[Cur_Amount Credit]]/ExchangeRate)))</f>
        <v/>
      </c>
      <c r="Z721" s="201" t="str">
        <f>IF(E721="","",(Table1[[#This Row],[Debit USD]]-Table1[[#This Row],[Credit USD]]))</f>
        <v/>
      </c>
      <c r="AA721" s="226"/>
      <c r="AB721" s="255"/>
      <c r="AC721" s="1"/>
      <c r="AD721" s="15"/>
      <c r="AE721" s="15" t="str">
        <f>IF(AND(OR(Table1[[#This Row],[Account]]="15030",Table1[[#This Row],[Account]]="15035",Table1[[#This Row],[Account]]="20150"),Table1[[#This Row],[Vendor ID]]=""),1,"")</f>
        <v/>
      </c>
      <c r="AF721" s="15"/>
      <c r="AG721" s="15"/>
      <c r="AH721" s="15"/>
      <c r="AI721" s="46" t="str">
        <f>IF(Table1[[#This Row],[Posting Date]]&lt;&gt;"","GJ-"&amp;CountryID,"")</f>
        <v/>
      </c>
      <c r="AJ721" s="59" t="str">
        <f>IF(Table1[[#This Row],[Posting Date]]&lt;&gt;"",Table1[[#This Row],[Posting Date]],"")</f>
        <v/>
      </c>
      <c r="AK721" s="46"/>
      <c r="AL721" s="46" t="str">
        <f>IF(Table1[[#This Row],[Description]]&lt;&gt;"",Table1[[#This Row],[Description]],"")</f>
        <v/>
      </c>
      <c r="AM721" s="46" t="str">
        <f>IF(Table1[[#This Row],[Posting Date]]&lt;&gt;"",Table1[[#This Row],[Reference Number]],"")</f>
        <v/>
      </c>
      <c r="AN721" s="46" t="str">
        <f>TRIM(Table1[[#This Row],[Line '#]])</f>
        <v/>
      </c>
      <c r="AO721" s="46" t="str">
        <f>TRIM(Table1[[#This Row],[Account]])</f>
        <v/>
      </c>
      <c r="AP721" s="46" t="str">
        <f>IF(Table1[[#This Row],[Posting Date]]&lt;&gt;"",$D$5,"")</f>
        <v/>
      </c>
      <c r="AQ721" s="46" t="str">
        <f>TRIM(Table1[[#This Row],[Departments-Prgrams]])</f>
        <v/>
      </c>
      <c r="AR721" s="46" t="str">
        <f>TRIM(Table1[[#This Row],[Grant]])</f>
        <v/>
      </c>
      <c r="AS721" s="46" t="str">
        <f>TRIM(Table1[[#This Row],[Staff ID]])</f>
        <v/>
      </c>
      <c r="AT721" s="46" t="str">
        <f>IF(TRIM(Table1[[#This Row],[Budget Code]])=0,"",TRIM(Table1[[#This Row],[Budget Code]]))</f>
        <v/>
      </c>
      <c r="AU721" s="46" t="str">
        <f>IF(Table1[[#This Row],[Line Description]]&lt;&gt;"",Table1[[#This Row],[Line Description]],"")</f>
        <v/>
      </c>
      <c r="AV721" s="46" t="str">
        <f>IF(Table1[[#This Row],[Cur_Amount Debit]]&gt;0,ROUND(Table1[[#This Row],[Cur_Amount Debit]],2),"")</f>
        <v/>
      </c>
      <c r="AW721" s="46" t="str">
        <f>IF(Table1[[#This Row],[Cur_Amount Credit]]&gt;0,ROUND(Table1[[#This Row],[Cur_Amount Credit]],2),"")</f>
        <v/>
      </c>
      <c r="AX721" s="46" t="str">
        <f>LEFT(Table1[[#This Row],[Cur]],3)</f>
        <v/>
      </c>
      <c r="AY721" s="59"/>
      <c r="AZ721" s="46"/>
      <c r="BA721" s="46" t="str">
        <f>IF(Table1[[#This Row],[Cur]]&lt;&gt;"",IF(Table1[[#This Row],[Cur]]="USD","",ExchangeRate),"")</f>
        <v/>
      </c>
      <c r="BB721" s="46" t="str">
        <f>IF(Table1[[#This Row],[Grant]]&lt;&gt;"",VLOOKUP(Table1[[#This Row],[Grant]],Grants!B:D,3),"")</f>
        <v/>
      </c>
      <c r="BC721" s="46" t="str">
        <f>TRIM(Table1[[#This Row],[Vendor ID]])</f>
        <v/>
      </c>
      <c r="BD721">
        <f>IF(Table1[[#This Row],[Reference Number]]=Q720,BD720,BD720+1)</f>
        <v>0</v>
      </c>
    </row>
    <row r="722" spans="1:56" ht="11.25" customHeight="1" x14ac:dyDescent="0.25">
      <c r="A722" s="1"/>
      <c r="B722" s="88" t="str">
        <f>IF(Table1[[#This Row],[Posting Date]]&lt;&gt;"",IF(Table1[[#This Row],[Reference Number]]=Q721,B721+1,1),"")</f>
        <v/>
      </c>
      <c r="C722" s="61"/>
      <c r="D722" s="61"/>
      <c r="E722" s="138"/>
      <c r="F722" s="141" t="str">
        <f>IFERROR(IF(VLOOKUP(Table1[[#This Row],[Budget Code Description]],Dimentions!$X$6:$AC$139,2,FALSE)="","",VLOOKUP(Table1[[#This Row],[Budget Code Description]],Dimentions!$X$6:$AC$139,2,FALSE)),"")</f>
        <v/>
      </c>
      <c r="G722" s="141"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1" t="str">
        <f>IFERROR(VLOOKUP(Table1[[#This Row],[Budget Code Description]],Table6[#All],8,FALSE),"")</f>
        <v/>
      </c>
      <c r="L722" s="63"/>
      <c r="M722" s="65" t="str">
        <f>IFERROR(VLOOKUP(Table1[[#This Row],[Staff ID]],Table2[],2,FALSE),"")</f>
        <v/>
      </c>
      <c r="N722" s="209" t="str">
        <f>IFERROR(IF(VLOOKUP(Table1[[#This Row],[Budget Code Description]],Dimentions!$X$6:$AC$134,4,FALSE)="","",VLOOKUP(Table1[[#This Row],[Budget Code Description]],Dimentions!$X$6:$AC$134,4,FALSE)),"")</f>
        <v/>
      </c>
      <c r="O722" s="65" t="str">
        <f>IFERROR(VLOOKUP(Table1[[#This Row],[Vendor ID]],Table549[],2,FALSE),"")</f>
        <v/>
      </c>
      <c r="P722" s="63"/>
      <c r="Q722" s="141" t="str">
        <f>IF(Table1[[#This Row],[Posting Date]]&lt;&gt;"",$D$9,"")</f>
        <v/>
      </c>
      <c r="R722" s="157" t="str">
        <f>IF(Table1[[#This Row],[Posting Date]]&lt;&gt;"",$D$10,"")</f>
        <v/>
      </c>
      <c r="S722" s="66"/>
      <c r="T722" s="63"/>
      <c r="U722" s="67"/>
      <c r="V722" s="67"/>
      <c r="W722" s="67" t="str">
        <f t="shared" si="15"/>
        <v/>
      </c>
      <c r="X722" s="159" t="str">
        <f>IF(E722="","",(IF(Table1[[#This Row],[Cur]]="USD",Table1[[#This Row],[Cur_Amount Debit]],Table1[[#This Row],[Cur_Amount Debit]]/Table1[[#This Row],[Exchange Rate]])))</f>
        <v/>
      </c>
      <c r="Y722" s="159" t="str">
        <f>IF(E722="","",(IF(Table1[[#This Row],[Cur]]="USD",Table1[[#This Row],[Cur_Amount Credit]],Table1[[#This Row],[Cur_Amount Credit]]/ExchangeRate)))</f>
        <v/>
      </c>
      <c r="Z722" s="201" t="str">
        <f>IF(E722="","",(Table1[[#This Row],[Debit USD]]-Table1[[#This Row],[Credit USD]]))</f>
        <v/>
      </c>
      <c r="AA722" s="226"/>
      <c r="AB722" s="255"/>
      <c r="AC722" s="1"/>
      <c r="AD722" s="15"/>
      <c r="AE722" s="15" t="str">
        <f>IF(AND(OR(Table1[[#This Row],[Account]]="15030",Table1[[#This Row],[Account]]="15035",Table1[[#This Row],[Account]]="20150"),Table1[[#This Row],[Vendor ID]]=""),1,"")</f>
        <v/>
      </c>
      <c r="AF722" s="15"/>
      <c r="AG722" s="15"/>
      <c r="AH722" s="15"/>
      <c r="AI722" s="46" t="str">
        <f>IF(Table1[[#This Row],[Posting Date]]&lt;&gt;"","GJ-"&amp;CountryID,"")</f>
        <v/>
      </c>
      <c r="AJ722" s="59" t="str">
        <f>IF(Table1[[#This Row],[Posting Date]]&lt;&gt;"",Table1[[#This Row],[Posting Date]],"")</f>
        <v/>
      </c>
      <c r="AK722" s="46"/>
      <c r="AL722" s="46" t="str">
        <f>IF(Table1[[#This Row],[Description]]&lt;&gt;"",Table1[[#This Row],[Description]],"")</f>
        <v/>
      </c>
      <c r="AM722" s="46" t="str">
        <f>IF(Table1[[#This Row],[Posting Date]]&lt;&gt;"",Table1[[#This Row],[Reference Number]],"")</f>
        <v/>
      </c>
      <c r="AN722" s="46" t="str">
        <f>TRIM(Table1[[#This Row],[Line '#]])</f>
        <v/>
      </c>
      <c r="AO722" s="46" t="str">
        <f>TRIM(Table1[[#This Row],[Account]])</f>
        <v/>
      </c>
      <c r="AP722" s="46" t="str">
        <f>IF(Table1[[#This Row],[Posting Date]]&lt;&gt;"",$D$5,"")</f>
        <v/>
      </c>
      <c r="AQ722" s="46" t="str">
        <f>TRIM(Table1[[#This Row],[Departments-Prgrams]])</f>
        <v/>
      </c>
      <c r="AR722" s="46" t="str">
        <f>TRIM(Table1[[#This Row],[Grant]])</f>
        <v/>
      </c>
      <c r="AS722" s="46" t="str">
        <f>TRIM(Table1[[#This Row],[Staff ID]])</f>
        <v/>
      </c>
      <c r="AT722" s="46" t="str">
        <f>IF(TRIM(Table1[[#This Row],[Budget Code]])=0,"",TRIM(Table1[[#This Row],[Budget Code]]))</f>
        <v/>
      </c>
      <c r="AU722" s="46" t="str">
        <f>IF(Table1[[#This Row],[Line Description]]&lt;&gt;"",Table1[[#This Row],[Line Description]],"")</f>
        <v/>
      </c>
      <c r="AV722" s="46" t="str">
        <f>IF(Table1[[#This Row],[Cur_Amount Debit]]&gt;0,ROUND(Table1[[#This Row],[Cur_Amount Debit]],2),"")</f>
        <v/>
      </c>
      <c r="AW722" s="46" t="str">
        <f>IF(Table1[[#This Row],[Cur_Amount Credit]]&gt;0,ROUND(Table1[[#This Row],[Cur_Amount Credit]],2),"")</f>
        <v/>
      </c>
      <c r="AX722" s="46" t="str">
        <f>LEFT(Table1[[#This Row],[Cur]],3)</f>
        <v/>
      </c>
      <c r="AY722" s="59"/>
      <c r="AZ722" s="46"/>
      <c r="BA722" s="46" t="str">
        <f>IF(Table1[[#This Row],[Cur]]&lt;&gt;"",IF(Table1[[#This Row],[Cur]]="USD","",ExchangeRate),"")</f>
        <v/>
      </c>
      <c r="BB722" s="46" t="str">
        <f>IF(Table1[[#This Row],[Grant]]&lt;&gt;"",VLOOKUP(Table1[[#This Row],[Grant]],Grants!B:D,3),"")</f>
        <v/>
      </c>
      <c r="BC722" s="46" t="str">
        <f>TRIM(Table1[[#This Row],[Vendor ID]])</f>
        <v/>
      </c>
      <c r="BD722">
        <f>IF(Table1[[#This Row],[Reference Number]]=Q721,BD721,BD721+1)</f>
        <v>0</v>
      </c>
    </row>
    <row r="723" spans="1:56" ht="11.25" customHeight="1" x14ac:dyDescent="0.25">
      <c r="A723" s="1"/>
      <c r="B723" s="88" t="str">
        <f>IF(Table1[[#This Row],[Posting Date]]&lt;&gt;"",IF(Table1[[#This Row],[Reference Number]]=Q722,B722+1,1),"")</f>
        <v/>
      </c>
      <c r="C723" s="61"/>
      <c r="D723" s="61"/>
      <c r="E723" s="138"/>
      <c r="F723" s="141" t="str">
        <f>IFERROR(IF(VLOOKUP(Table1[[#This Row],[Budget Code Description]],Dimentions!$X$6:$AC$139,2,FALSE)="","",VLOOKUP(Table1[[#This Row],[Budget Code Description]],Dimentions!$X$6:$AC$139,2,FALSE)),"")</f>
        <v/>
      </c>
      <c r="G723" s="141"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1" t="str">
        <f>IFERROR(VLOOKUP(Table1[[#This Row],[Budget Code Description]],Table6[#All],8,FALSE),"")</f>
        <v/>
      </c>
      <c r="L723" s="63"/>
      <c r="M723" s="65" t="str">
        <f>IFERROR(VLOOKUP(Table1[[#This Row],[Staff ID]],Table2[],2,FALSE),"")</f>
        <v/>
      </c>
      <c r="N723" s="209" t="str">
        <f>IFERROR(IF(VLOOKUP(Table1[[#This Row],[Budget Code Description]],Dimentions!$X$6:$AC$134,4,FALSE)="","",VLOOKUP(Table1[[#This Row],[Budget Code Description]],Dimentions!$X$6:$AC$134,4,FALSE)),"")</f>
        <v/>
      </c>
      <c r="O723" s="65" t="str">
        <f>IFERROR(VLOOKUP(Table1[[#This Row],[Vendor ID]],Table549[],2,FALSE),"")</f>
        <v/>
      </c>
      <c r="P723" s="63"/>
      <c r="Q723" s="141" t="str">
        <f>IF(Table1[[#This Row],[Posting Date]]&lt;&gt;"",$D$9,"")</f>
        <v/>
      </c>
      <c r="R723" s="157" t="str">
        <f>IF(Table1[[#This Row],[Posting Date]]&lt;&gt;"",$D$10,"")</f>
        <v/>
      </c>
      <c r="S723" s="66"/>
      <c r="T723" s="63"/>
      <c r="U723" s="67"/>
      <c r="V723" s="67"/>
      <c r="W723" s="67" t="str">
        <f t="shared" si="15"/>
        <v/>
      </c>
      <c r="X723" s="159" t="str">
        <f>IF(E723="","",(IF(Table1[[#This Row],[Cur]]="USD",Table1[[#This Row],[Cur_Amount Debit]],Table1[[#This Row],[Cur_Amount Debit]]/Table1[[#This Row],[Exchange Rate]])))</f>
        <v/>
      </c>
      <c r="Y723" s="159" t="str">
        <f>IF(E723="","",(IF(Table1[[#This Row],[Cur]]="USD",Table1[[#This Row],[Cur_Amount Credit]],Table1[[#This Row],[Cur_Amount Credit]]/ExchangeRate)))</f>
        <v/>
      </c>
      <c r="Z723" s="201" t="str">
        <f>IF(E723="","",(Table1[[#This Row],[Debit USD]]-Table1[[#This Row],[Credit USD]]))</f>
        <v/>
      </c>
      <c r="AA723" s="226"/>
      <c r="AB723" s="255"/>
      <c r="AC723" s="1"/>
      <c r="AD723" s="15"/>
      <c r="AE723" s="15" t="str">
        <f>IF(AND(OR(Table1[[#This Row],[Account]]="15030",Table1[[#This Row],[Account]]="15035",Table1[[#This Row],[Account]]="20150"),Table1[[#This Row],[Vendor ID]]=""),1,"")</f>
        <v/>
      </c>
      <c r="AF723" s="15"/>
      <c r="AG723" s="15"/>
      <c r="AH723" s="15"/>
      <c r="AI723" s="46" t="str">
        <f>IF(Table1[[#This Row],[Posting Date]]&lt;&gt;"","GJ-"&amp;CountryID,"")</f>
        <v/>
      </c>
      <c r="AJ723" s="59" t="str">
        <f>IF(Table1[[#This Row],[Posting Date]]&lt;&gt;"",Table1[[#This Row],[Posting Date]],"")</f>
        <v/>
      </c>
      <c r="AK723" s="46"/>
      <c r="AL723" s="46" t="str">
        <f>IF(Table1[[#This Row],[Description]]&lt;&gt;"",Table1[[#This Row],[Description]],"")</f>
        <v/>
      </c>
      <c r="AM723" s="46" t="str">
        <f>IF(Table1[[#This Row],[Posting Date]]&lt;&gt;"",Table1[[#This Row],[Reference Number]],"")</f>
        <v/>
      </c>
      <c r="AN723" s="46" t="str">
        <f>TRIM(Table1[[#This Row],[Line '#]])</f>
        <v/>
      </c>
      <c r="AO723" s="46" t="str">
        <f>TRIM(Table1[[#This Row],[Account]])</f>
        <v/>
      </c>
      <c r="AP723" s="46" t="str">
        <f>IF(Table1[[#This Row],[Posting Date]]&lt;&gt;"",$D$5,"")</f>
        <v/>
      </c>
      <c r="AQ723" s="46" t="str">
        <f>TRIM(Table1[[#This Row],[Departments-Prgrams]])</f>
        <v/>
      </c>
      <c r="AR723" s="46" t="str">
        <f>TRIM(Table1[[#This Row],[Grant]])</f>
        <v/>
      </c>
      <c r="AS723" s="46" t="str">
        <f>TRIM(Table1[[#This Row],[Staff ID]])</f>
        <v/>
      </c>
      <c r="AT723" s="46" t="str">
        <f>IF(TRIM(Table1[[#This Row],[Budget Code]])=0,"",TRIM(Table1[[#This Row],[Budget Code]]))</f>
        <v/>
      </c>
      <c r="AU723" s="46" t="str">
        <f>IF(Table1[[#This Row],[Line Description]]&lt;&gt;"",Table1[[#This Row],[Line Description]],"")</f>
        <v/>
      </c>
      <c r="AV723" s="46" t="str">
        <f>IF(Table1[[#This Row],[Cur_Amount Debit]]&gt;0,ROUND(Table1[[#This Row],[Cur_Amount Debit]],2),"")</f>
        <v/>
      </c>
      <c r="AW723" s="46" t="str">
        <f>IF(Table1[[#This Row],[Cur_Amount Credit]]&gt;0,ROUND(Table1[[#This Row],[Cur_Amount Credit]],2),"")</f>
        <v/>
      </c>
      <c r="AX723" s="46" t="str">
        <f>LEFT(Table1[[#This Row],[Cur]],3)</f>
        <v/>
      </c>
      <c r="AY723" s="59"/>
      <c r="AZ723" s="46"/>
      <c r="BA723" s="46" t="str">
        <f>IF(Table1[[#This Row],[Cur]]&lt;&gt;"",IF(Table1[[#This Row],[Cur]]="USD","",ExchangeRate),"")</f>
        <v/>
      </c>
      <c r="BB723" s="46" t="str">
        <f>IF(Table1[[#This Row],[Grant]]&lt;&gt;"",VLOOKUP(Table1[[#This Row],[Grant]],Grants!B:D,3),"")</f>
        <v/>
      </c>
      <c r="BC723" s="46" t="str">
        <f>TRIM(Table1[[#This Row],[Vendor ID]])</f>
        <v/>
      </c>
      <c r="BD723">
        <f>IF(Table1[[#This Row],[Reference Number]]=Q722,BD722,BD722+1)</f>
        <v>0</v>
      </c>
    </row>
    <row r="724" spans="1:56" ht="11.25" customHeight="1" x14ac:dyDescent="0.25">
      <c r="A724" s="1"/>
      <c r="B724" s="88" t="str">
        <f>IF(Table1[[#This Row],[Posting Date]]&lt;&gt;"",IF(Table1[[#This Row],[Reference Number]]=Q723,B723+1,1),"")</f>
        <v/>
      </c>
      <c r="C724" s="61"/>
      <c r="D724" s="61"/>
      <c r="E724" s="138"/>
      <c r="F724" s="141" t="str">
        <f>IFERROR(IF(VLOOKUP(Table1[[#This Row],[Budget Code Description]],Dimentions!$X$6:$AC$139,2,FALSE)="","",VLOOKUP(Table1[[#This Row],[Budget Code Description]],Dimentions!$X$6:$AC$139,2,FALSE)),"")</f>
        <v/>
      </c>
      <c r="G724" s="141"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1" t="str">
        <f>IFERROR(VLOOKUP(Table1[[#This Row],[Budget Code Description]],Table6[#All],8,FALSE),"")</f>
        <v/>
      </c>
      <c r="L724" s="63"/>
      <c r="M724" s="65" t="str">
        <f>IFERROR(VLOOKUP(Table1[[#This Row],[Staff ID]],Table2[],2,FALSE),"")</f>
        <v/>
      </c>
      <c r="N724" s="209" t="str">
        <f>IFERROR(IF(VLOOKUP(Table1[[#This Row],[Budget Code Description]],Dimentions!$X$6:$AC$134,4,FALSE)="","",VLOOKUP(Table1[[#This Row],[Budget Code Description]],Dimentions!$X$6:$AC$134,4,FALSE)),"")</f>
        <v/>
      </c>
      <c r="O724" s="65" t="str">
        <f>IFERROR(VLOOKUP(Table1[[#This Row],[Vendor ID]],Table549[],2,FALSE),"")</f>
        <v/>
      </c>
      <c r="P724" s="63"/>
      <c r="Q724" s="141" t="str">
        <f>IF(Table1[[#This Row],[Posting Date]]&lt;&gt;"",$D$9,"")</f>
        <v/>
      </c>
      <c r="R724" s="157" t="str">
        <f>IF(Table1[[#This Row],[Posting Date]]&lt;&gt;"",$D$10,"")</f>
        <v/>
      </c>
      <c r="S724" s="66"/>
      <c r="T724" s="63"/>
      <c r="U724" s="67"/>
      <c r="V724" s="67"/>
      <c r="W724" s="67" t="str">
        <f t="shared" si="15"/>
        <v/>
      </c>
      <c r="X724" s="159" t="str">
        <f>IF(E724="","",(IF(Table1[[#This Row],[Cur]]="USD",Table1[[#This Row],[Cur_Amount Debit]],Table1[[#This Row],[Cur_Amount Debit]]/Table1[[#This Row],[Exchange Rate]])))</f>
        <v/>
      </c>
      <c r="Y724" s="159" t="str">
        <f>IF(E724="","",(IF(Table1[[#This Row],[Cur]]="USD",Table1[[#This Row],[Cur_Amount Credit]],Table1[[#This Row],[Cur_Amount Credit]]/ExchangeRate)))</f>
        <v/>
      </c>
      <c r="Z724" s="201" t="str">
        <f>IF(E724="","",(Table1[[#This Row],[Debit USD]]-Table1[[#This Row],[Credit USD]]))</f>
        <v/>
      </c>
      <c r="AA724" s="226"/>
      <c r="AB724" s="255"/>
      <c r="AC724" s="1"/>
      <c r="AD724" s="15"/>
      <c r="AE724" s="15" t="str">
        <f>IF(AND(OR(Table1[[#This Row],[Account]]="15030",Table1[[#This Row],[Account]]="15035",Table1[[#This Row],[Account]]="20150"),Table1[[#This Row],[Vendor ID]]=""),1,"")</f>
        <v/>
      </c>
      <c r="AF724" s="15"/>
      <c r="AG724" s="15"/>
      <c r="AH724" s="15"/>
      <c r="AI724" s="46" t="str">
        <f>IF(Table1[[#This Row],[Posting Date]]&lt;&gt;"","GJ-"&amp;CountryID,"")</f>
        <v/>
      </c>
      <c r="AJ724" s="59" t="str">
        <f>IF(Table1[[#This Row],[Posting Date]]&lt;&gt;"",Table1[[#This Row],[Posting Date]],"")</f>
        <v/>
      </c>
      <c r="AK724" s="46"/>
      <c r="AL724" s="46" t="str">
        <f>IF(Table1[[#This Row],[Description]]&lt;&gt;"",Table1[[#This Row],[Description]],"")</f>
        <v/>
      </c>
      <c r="AM724" s="46" t="str">
        <f>IF(Table1[[#This Row],[Posting Date]]&lt;&gt;"",Table1[[#This Row],[Reference Number]],"")</f>
        <v/>
      </c>
      <c r="AN724" s="46" t="str">
        <f>TRIM(Table1[[#This Row],[Line '#]])</f>
        <v/>
      </c>
      <c r="AO724" s="46" t="str">
        <f>TRIM(Table1[[#This Row],[Account]])</f>
        <v/>
      </c>
      <c r="AP724" s="46" t="str">
        <f>IF(Table1[[#This Row],[Posting Date]]&lt;&gt;"",$D$5,"")</f>
        <v/>
      </c>
      <c r="AQ724" s="46" t="str">
        <f>TRIM(Table1[[#This Row],[Departments-Prgrams]])</f>
        <v/>
      </c>
      <c r="AR724" s="46" t="str">
        <f>TRIM(Table1[[#This Row],[Grant]])</f>
        <v/>
      </c>
      <c r="AS724" s="46" t="str">
        <f>TRIM(Table1[[#This Row],[Staff ID]])</f>
        <v/>
      </c>
      <c r="AT724" s="46" t="str">
        <f>IF(TRIM(Table1[[#This Row],[Budget Code]])=0,"",TRIM(Table1[[#This Row],[Budget Code]]))</f>
        <v/>
      </c>
      <c r="AU724" s="46" t="str">
        <f>IF(Table1[[#This Row],[Line Description]]&lt;&gt;"",Table1[[#This Row],[Line Description]],"")</f>
        <v/>
      </c>
      <c r="AV724" s="46" t="str">
        <f>IF(Table1[[#This Row],[Cur_Amount Debit]]&gt;0,ROUND(Table1[[#This Row],[Cur_Amount Debit]],2),"")</f>
        <v/>
      </c>
      <c r="AW724" s="46" t="str">
        <f>IF(Table1[[#This Row],[Cur_Amount Credit]]&gt;0,ROUND(Table1[[#This Row],[Cur_Amount Credit]],2),"")</f>
        <v/>
      </c>
      <c r="AX724" s="46" t="str">
        <f>LEFT(Table1[[#This Row],[Cur]],3)</f>
        <v/>
      </c>
      <c r="AY724" s="59"/>
      <c r="AZ724" s="46"/>
      <c r="BA724" s="46" t="str">
        <f>IF(Table1[[#This Row],[Cur]]&lt;&gt;"",IF(Table1[[#This Row],[Cur]]="USD","",ExchangeRate),"")</f>
        <v/>
      </c>
      <c r="BB724" s="46" t="str">
        <f>IF(Table1[[#This Row],[Grant]]&lt;&gt;"",VLOOKUP(Table1[[#This Row],[Grant]],Grants!B:D,3),"")</f>
        <v/>
      </c>
      <c r="BC724" s="46" t="str">
        <f>TRIM(Table1[[#This Row],[Vendor ID]])</f>
        <v/>
      </c>
      <c r="BD724">
        <f>IF(Table1[[#This Row],[Reference Number]]=Q723,BD723,BD723+1)</f>
        <v>0</v>
      </c>
    </row>
    <row r="725" spans="1:56" ht="11.25" customHeight="1" x14ac:dyDescent="0.25">
      <c r="A725" s="1"/>
      <c r="B725" s="88" t="str">
        <f>IF(Table1[[#This Row],[Posting Date]]&lt;&gt;"",IF(Table1[[#This Row],[Reference Number]]=Q724,B724+1,1),"")</f>
        <v/>
      </c>
      <c r="C725" s="61"/>
      <c r="D725" s="61"/>
      <c r="E725" s="138"/>
      <c r="F725" s="141" t="str">
        <f>IFERROR(IF(VLOOKUP(Table1[[#This Row],[Budget Code Description]],Dimentions!$X$6:$AC$139,2,FALSE)="","",VLOOKUP(Table1[[#This Row],[Budget Code Description]],Dimentions!$X$6:$AC$139,2,FALSE)),"")</f>
        <v/>
      </c>
      <c r="G725" s="141"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1" t="str">
        <f>IFERROR(VLOOKUP(Table1[[#This Row],[Budget Code Description]],Table6[#All],8,FALSE),"")</f>
        <v/>
      </c>
      <c r="L725" s="63"/>
      <c r="M725" s="65" t="str">
        <f>IFERROR(VLOOKUP(Table1[[#This Row],[Staff ID]],Table2[],2,FALSE),"")</f>
        <v/>
      </c>
      <c r="N725" s="209" t="str">
        <f>IFERROR(IF(VLOOKUP(Table1[[#This Row],[Budget Code Description]],Dimentions!$X$6:$AC$134,4,FALSE)="","",VLOOKUP(Table1[[#This Row],[Budget Code Description]],Dimentions!$X$6:$AC$134,4,FALSE)),"")</f>
        <v/>
      </c>
      <c r="O725" s="65" t="str">
        <f>IFERROR(VLOOKUP(Table1[[#This Row],[Vendor ID]],Table549[],2,FALSE),"")</f>
        <v/>
      </c>
      <c r="P725" s="63"/>
      <c r="Q725" s="141" t="str">
        <f>IF(Table1[[#This Row],[Posting Date]]&lt;&gt;"",$D$9,"")</f>
        <v/>
      </c>
      <c r="R725" s="157" t="str">
        <f>IF(Table1[[#This Row],[Posting Date]]&lt;&gt;"",$D$10,"")</f>
        <v/>
      </c>
      <c r="S725" s="66"/>
      <c r="T725" s="63"/>
      <c r="U725" s="67"/>
      <c r="V725" s="67"/>
      <c r="W725" s="67" t="str">
        <f t="shared" si="15"/>
        <v/>
      </c>
      <c r="X725" s="159" t="str">
        <f>IF(E725="","",(IF(Table1[[#This Row],[Cur]]="USD",Table1[[#This Row],[Cur_Amount Debit]],Table1[[#This Row],[Cur_Amount Debit]]/Table1[[#This Row],[Exchange Rate]])))</f>
        <v/>
      </c>
      <c r="Y725" s="159" t="str">
        <f>IF(E725="","",(IF(Table1[[#This Row],[Cur]]="USD",Table1[[#This Row],[Cur_Amount Credit]],Table1[[#This Row],[Cur_Amount Credit]]/ExchangeRate)))</f>
        <v/>
      </c>
      <c r="Z725" s="201" t="str">
        <f>IF(E725="","",(Table1[[#This Row],[Debit USD]]-Table1[[#This Row],[Credit USD]]))</f>
        <v/>
      </c>
      <c r="AA725" s="226"/>
      <c r="AB725" s="255"/>
      <c r="AC725" s="1"/>
      <c r="AD725" s="15"/>
      <c r="AE725" s="15" t="str">
        <f>IF(AND(OR(Table1[[#This Row],[Account]]="15030",Table1[[#This Row],[Account]]="15035",Table1[[#This Row],[Account]]="20150"),Table1[[#This Row],[Vendor ID]]=""),1,"")</f>
        <v/>
      </c>
      <c r="AF725" s="15"/>
      <c r="AG725" s="15"/>
      <c r="AH725" s="15"/>
      <c r="AI725" s="46" t="str">
        <f>IF(Table1[[#This Row],[Posting Date]]&lt;&gt;"","GJ-"&amp;CountryID,"")</f>
        <v/>
      </c>
      <c r="AJ725" s="59" t="str">
        <f>IF(Table1[[#This Row],[Posting Date]]&lt;&gt;"",Table1[[#This Row],[Posting Date]],"")</f>
        <v/>
      </c>
      <c r="AK725" s="46"/>
      <c r="AL725" s="46" t="str">
        <f>IF(Table1[[#This Row],[Description]]&lt;&gt;"",Table1[[#This Row],[Description]],"")</f>
        <v/>
      </c>
      <c r="AM725" s="46" t="str">
        <f>IF(Table1[[#This Row],[Posting Date]]&lt;&gt;"",Table1[[#This Row],[Reference Number]],"")</f>
        <v/>
      </c>
      <c r="AN725" s="46" t="str">
        <f>TRIM(Table1[[#This Row],[Line '#]])</f>
        <v/>
      </c>
      <c r="AO725" s="46" t="str">
        <f>TRIM(Table1[[#This Row],[Account]])</f>
        <v/>
      </c>
      <c r="AP725" s="46" t="str">
        <f>IF(Table1[[#This Row],[Posting Date]]&lt;&gt;"",$D$5,"")</f>
        <v/>
      </c>
      <c r="AQ725" s="46" t="str">
        <f>TRIM(Table1[[#This Row],[Departments-Prgrams]])</f>
        <v/>
      </c>
      <c r="AR725" s="46" t="str">
        <f>TRIM(Table1[[#This Row],[Grant]])</f>
        <v/>
      </c>
      <c r="AS725" s="46" t="str">
        <f>TRIM(Table1[[#This Row],[Staff ID]])</f>
        <v/>
      </c>
      <c r="AT725" s="46" t="str">
        <f>IF(TRIM(Table1[[#This Row],[Budget Code]])=0,"",TRIM(Table1[[#This Row],[Budget Code]]))</f>
        <v/>
      </c>
      <c r="AU725" s="46" t="str">
        <f>IF(Table1[[#This Row],[Line Description]]&lt;&gt;"",Table1[[#This Row],[Line Description]],"")</f>
        <v/>
      </c>
      <c r="AV725" s="46" t="str">
        <f>IF(Table1[[#This Row],[Cur_Amount Debit]]&gt;0,ROUND(Table1[[#This Row],[Cur_Amount Debit]],2),"")</f>
        <v/>
      </c>
      <c r="AW725" s="46" t="str">
        <f>IF(Table1[[#This Row],[Cur_Amount Credit]]&gt;0,ROUND(Table1[[#This Row],[Cur_Amount Credit]],2),"")</f>
        <v/>
      </c>
      <c r="AX725" s="46" t="str">
        <f>LEFT(Table1[[#This Row],[Cur]],3)</f>
        <v/>
      </c>
      <c r="AY725" s="59"/>
      <c r="AZ725" s="46"/>
      <c r="BA725" s="46" t="str">
        <f>IF(Table1[[#This Row],[Cur]]&lt;&gt;"",IF(Table1[[#This Row],[Cur]]="USD","",ExchangeRate),"")</f>
        <v/>
      </c>
      <c r="BB725" s="46" t="str">
        <f>IF(Table1[[#This Row],[Grant]]&lt;&gt;"",VLOOKUP(Table1[[#This Row],[Grant]],Grants!B:D,3),"")</f>
        <v/>
      </c>
      <c r="BC725" s="46" t="str">
        <f>TRIM(Table1[[#This Row],[Vendor ID]])</f>
        <v/>
      </c>
      <c r="BD725">
        <f>IF(Table1[[#This Row],[Reference Number]]=Q724,BD724,BD724+1)</f>
        <v>0</v>
      </c>
    </row>
    <row r="726" spans="1:56" ht="11.25" customHeight="1" x14ac:dyDescent="0.25">
      <c r="A726" s="1"/>
      <c r="B726" s="88" t="str">
        <f>IF(Table1[[#This Row],[Posting Date]]&lt;&gt;"",IF(Table1[[#This Row],[Reference Number]]=Q725,B725+1,1),"")</f>
        <v/>
      </c>
      <c r="C726" s="61"/>
      <c r="D726" s="61"/>
      <c r="E726" s="138"/>
      <c r="F726" s="141" t="str">
        <f>IFERROR(IF(VLOOKUP(Table1[[#This Row],[Budget Code Description]],Dimentions!$X$6:$AC$139,2,FALSE)="","",VLOOKUP(Table1[[#This Row],[Budget Code Description]],Dimentions!$X$6:$AC$139,2,FALSE)),"")</f>
        <v/>
      </c>
      <c r="G726" s="141"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1" t="str">
        <f>IFERROR(VLOOKUP(Table1[[#This Row],[Budget Code Description]],Table6[#All],8,FALSE),"")</f>
        <v/>
      </c>
      <c r="L726" s="63"/>
      <c r="M726" s="65" t="str">
        <f>IFERROR(VLOOKUP(Table1[[#This Row],[Staff ID]],Table2[],2,FALSE),"")</f>
        <v/>
      </c>
      <c r="N726" s="209" t="str">
        <f>IFERROR(IF(VLOOKUP(Table1[[#This Row],[Budget Code Description]],Dimentions!$X$6:$AC$134,4,FALSE)="","",VLOOKUP(Table1[[#This Row],[Budget Code Description]],Dimentions!$X$6:$AC$134,4,FALSE)),"")</f>
        <v/>
      </c>
      <c r="O726" s="65" t="str">
        <f>IFERROR(VLOOKUP(Table1[[#This Row],[Vendor ID]],Table549[],2,FALSE),"")</f>
        <v/>
      </c>
      <c r="P726" s="63"/>
      <c r="Q726" s="141" t="str">
        <f>IF(Table1[[#This Row],[Posting Date]]&lt;&gt;"",$D$9,"")</f>
        <v/>
      </c>
      <c r="R726" s="157" t="str">
        <f>IF(Table1[[#This Row],[Posting Date]]&lt;&gt;"",$D$10,"")</f>
        <v/>
      </c>
      <c r="S726" s="66"/>
      <c r="T726" s="63"/>
      <c r="U726" s="67"/>
      <c r="V726" s="67"/>
      <c r="W726" s="67" t="str">
        <f t="shared" si="15"/>
        <v/>
      </c>
      <c r="X726" s="159" t="str">
        <f>IF(E726="","",(IF(Table1[[#This Row],[Cur]]="USD",Table1[[#This Row],[Cur_Amount Debit]],Table1[[#This Row],[Cur_Amount Debit]]/Table1[[#This Row],[Exchange Rate]])))</f>
        <v/>
      </c>
      <c r="Y726" s="159" t="str">
        <f>IF(E726="","",(IF(Table1[[#This Row],[Cur]]="USD",Table1[[#This Row],[Cur_Amount Credit]],Table1[[#This Row],[Cur_Amount Credit]]/ExchangeRate)))</f>
        <v/>
      </c>
      <c r="Z726" s="201" t="str">
        <f>IF(E726="","",(Table1[[#This Row],[Debit USD]]-Table1[[#This Row],[Credit USD]]))</f>
        <v/>
      </c>
      <c r="AA726" s="226"/>
      <c r="AB726" s="255"/>
      <c r="AC726" s="1"/>
      <c r="AD726" s="15"/>
      <c r="AE726" s="15" t="str">
        <f>IF(AND(OR(Table1[[#This Row],[Account]]="15030",Table1[[#This Row],[Account]]="15035",Table1[[#This Row],[Account]]="20150"),Table1[[#This Row],[Vendor ID]]=""),1,"")</f>
        <v/>
      </c>
      <c r="AF726" s="15"/>
      <c r="AG726" s="15"/>
      <c r="AH726" s="15"/>
      <c r="AI726" s="46" t="str">
        <f>IF(Table1[[#This Row],[Posting Date]]&lt;&gt;"","GJ-"&amp;CountryID,"")</f>
        <v/>
      </c>
      <c r="AJ726" s="59" t="str">
        <f>IF(Table1[[#This Row],[Posting Date]]&lt;&gt;"",Table1[[#This Row],[Posting Date]],"")</f>
        <v/>
      </c>
      <c r="AK726" s="46"/>
      <c r="AL726" s="46" t="str">
        <f>IF(Table1[[#This Row],[Description]]&lt;&gt;"",Table1[[#This Row],[Description]],"")</f>
        <v/>
      </c>
      <c r="AM726" s="46" t="str">
        <f>IF(Table1[[#This Row],[Posting Date]]&lt;&gt;"",Table1[[#This Row],[Reference Number]],"")</f>
        <v/>
      </c>
      <c r="AN726" s="46" t="str">
        <f>TRIM(Table1[[#This Row],[Line '#]])</f>
        <v/>
      </c>
      <c r="AO726" s="46" t="str">
        <f>TRIM(Table1[[#This Row],[Account]])</f>
        <v/>
      </c>
      <c r="AP726" s="46" t="str">
        <f>IF(Table1[[#This Row],[Posting Date]]&lt;&gt;"",$D$5,"")</f>
        <v/>
      </c>
      <c r="AQ726" s="46" t="str">
        <f>TRIM(Table1[[#This Row],[Departments-Prgrams]])</f>
        <v/>
      </c>
      <c r="AR726" s="46" t="str">
        <f>TRIM(Table1[[#This Row],[Grant]])</f>
        <v/>
      </c>
      <c r="AS726" s="46" t="str">
        <f>TRIM(Table1[[#This Row],[Staff ID]])</f>
        <v/>
      </c>
      <c r="AT726" s="46" t="str">
        <f>IF(TRIM(Table1[[#This Row],[Budget Code]])=0,"",TRIM(Table1[[#This Row],[Budget Code]]))</f>
        <v/>
      </c>
      <c r="AU726" s="46" t="str">
        <f>IF(Table1[[#This Row],[Line Description]]&lt;&gt;"",Table1[[#This Row],[Line Description]],"")</f>
        <v/>
      </c>
      <c r="AV726" s="46" t="str">
        <f>IF(Table1[[#This Row],[Cur_Amount Debit]]&gt;0,ROUND(Table1[[#This Row],[Cur_Amount Debit]],2),"")</f>
        <v/>
      </c>
      <c r="AW726" s="46" t="str">
        <f>IF(Table1[[#This Row],[Cur_Amount Credit]]&gt;0,ROUND(Table1[[#This Row],[Cur_Amount Credit]],2),"")</f>
        <v/>
      </c>
      <c r="AX726" s="46" t="str">
        <f>LEFT(Table1[[#This Row],[Cur]],3)</f>
        <v/>
      </c>
      <c r="AY726" s="59"/>
      <c r="AZ726" s="46"/>
      <c r="BA726" s="46" t="str">
        <f>IF(Table1[[#This Row],[Cur]]&lt;&gt;"",IF(Table1[[#This Row],[Cur]]="USD","",ExchangeRate),"")</f>
        <v/>
      </c>
      <c r="BB726" s="46" t="str">
        <f>IF(Table1[[#This Row],[Grant]]&lt;&gt;"",VLOOKUP(Table1[[#This Row],[Grant]],Grants!B:D,3),"")</f>
        <v/>
      </c>
      <c r="BC726" s="46" t="str">
        <f>TRIM(Table1[[#This Row],[Vendor ID]])</f>
        <v/>
      </c>
      <c r="BD726">
        <f>IF(Table1[[#This Row],[Reference Number]]=Q725,BD725,BD725+1)</f>
        <v>0</v>
      </c>
    </row>
    <row r="727" spans="1:56" ht="11.25" customHeight="1" x14ac:dyDescent="0.25">
      <c r="A727" s="1"/>
      <c r="B727" s="88" t="str">
        <f>IF(Table1[[#This Row],[Posting Date]]&lt;&gt;"",IF(Table1[[#This Row],[Reference Number]]=Q726,B726+1,1),"")</f>
        <v/>
      </c>
      <c r="C727" s="61"/>
      <c r="D727" s="61"/>
      <c r="E727" s="138"/>
      <c r="F727" s="141" t="str">
        <f>IFERROR(IF(VLOOKUP(Table1[[#This Row],[Budget Code Description]],Dimentions!$X$6:$AC$139,2,FALSE)="","",VLOOKUP(Table1[[#This Row],[Budget Code Description]],Dimentions!$X$6:$AC$139,2,FALSE)),"")</f>
        <v/>
      </c>
      <c r="G727" s="141"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1" t="str">
        <f>IFERROR(VLOOKUP(Table1[[#This Row],[Budget Code Description]],Table6[#All],8,FALSE),"")</f>
        <v/>
      </c>
      <c r="L727" s="63"/>
      <c r="M727" s="65" t="str">
        <f>IFERROR(VLOOKUP(Table1[[#This Row],[Staff ID]],Table2[],2,FALSE),"")</f>
        <v/>
      </c>
      <c r="N727" s="209" t="str">
        <f>IFERROR(IF(VLOOKUP(Table1[[#This Row],[Budget Code Description]],Dimentions!$X$6:$AC$134,4,FALSE)="","",VLOOKUP(Table1[[#This Row],[Budget Code Description]],Dimentions!$X$6:$AC$134,4,FALSE)),"")</f>
        <v/>
      </c>
      <c r="O727" s="65" t="str">
        <f>IFERROR(VLOOKUP(Table1[[#This Row],[Vendor ID]],Table549[],2,FALSE),"")</f>
        <v/>
      </c>
      <c r="P727" s="63"/>
      <c r="Q727" s="141" t="str">
        <f>IF(Table1[[#This Row],[Posting Date]]&lt;&gt;"",$D$9,"")</f>
        <v/>
      </c>
      <c r="R727" s="157" t="str">
        <f>IF(Table1[[#This Row],[Posting Date]]&lt;&gt;"",$D$10,"")</f>
        <v/>
      </c>
      <c r="S727" s="66"/>
      <c r="T727" s="63"/>
      <c r="U727" s="67"/>
      <c r="V727" s="67"/>
      <c r="W727" s="67" t="str">
        <f t="shared" si="15"/>
        <v/>
      </c>
      <c r="X727" s="159" t="str">
        <f>IF(E727="","",(IF(Table1[[#This Row],[Cur]]="USD",Table1[[#This Row],[Cur_Amount Debit]],Table1[[#This Row],[Cur_Amount Debit]]/Table1[[#This Row],[Exchange Rate]])))</f>
        <v/>
      </c>
      <c r="Y727" s="159" t="str">
        <f>IF(E727="","",(IF(Table1[[#This Row],[Cur]]="USD",Table1[[#This Row],[Cur_Amount Credit]],Table1[[#This Row],[Cur_Amount Credit]]/ExchangeRate)))</f>
        <v/>
      </c>
      <c r="Z727" s="201" t="str">
        <f>IF(E727="","",(Table1[[#This Row],[Debit USD]]-Table1[[#This Row],[Credit USD]]))</f>
        <v/>
      </c>
      <c r="AA727" s="226"/>
      <c r="AB727" s="255"/>
      <c r="AC727" s="1"/>
      <c r="AD727" s="15"/>
      <c r="AE727" s="15" t="str">
        <f>IF(AND(OR(Table1[[#This Row],[Account]]="15030",Table1[[#This Row],[Account]]="15035",Table1[[#This Row],[Account]]="20150"),Table1[[#This Row],[Vendor ID]]=""),1,"")</f>
        <v/>
      </c>
      <c r="AF727" s="15"/>
      <c r="AG727" s="15"/>
      <c r="AH727" s="15"/>
      <c r="AI727" s="46" t="str">
        <f>IF(Table1[[#This Row],[Posting Date]]&lt;&gt;"","GJ-"&amp;CountryID,"")</f>
        <v/>
      </c>
      <c r="AJ727" s="59" t="str">
        <f>IF(Table1[[#This Row],[Posting Date]]&lt;&gt;"",Table1[[#This Row],[Posting Date]],"")</f>
        <v/>
      </c>
      <c r="AK727" s="46"/>
      <c r="AL727" s="46" t="str">
        <f>IF(Table1[[#This Row],[Description]]&lt;&gt;"",Table1[[#This Row],[Description]],"")</f>
        <v/>
      </c>
      <c r="AM727" s="46" t="str">
        <f>IF(Table1[[#This Row],[Posting Date]]&lt;&gt;"",Table1[[#This Row],[Reference Number]],"")</f>
        <v/>
      </c>
      <c r="AN727" s="46" t="str">
        <f>TRIM(Table1[[#This Row],[Line '#]])</f>
        <v/>
      </c>
      <c r="AO727" s="46" t="str">
        <f>TRIM(Table1[[#This Row],[Account]])</f>
        <v/>
      </c>
      <c r="AP727" s="46" t="str">
        <f>IF(Table1[[#This Row],[Posting Date]]&lt;&gt;"",$D$5,"")</f>
        <v/>
      </c>
      <c r="AQ727" s="46" t="str">
        <f>TRIM(Table1[[#This Row],[Departments-Prgrams]])</f>
        <v/>
      </c>
      <c r="AR727" s="46" t="str">
        <f>TRIM(Table1[[#This Row],[Grant]])</f>
        <v/>
      </c>
      <c r="AS727" s="46" t="str">
        <f>TRIM(Table1[[#This Row],[Staff ID]])</f>
        <v/>
      </c>
      <c r="AT727" s="46" t="str">
        <f>IF(TRIM(Table1[[#This Row],[Budget Code]])=0,"",TRIM(Table1[[#This Row],[Budget Code]]))</f>
        <v/>
      </c>
      <c r="AU727" s="46" t="str">
        <f>IF(Table1[[#This Row],[Line Description]]&lt;&gt;"",Table1[[#This Row],[Line Description]],"")</f>
        <v/>
      </c>
      <c r="AV727" s="46" t="str">
        <f>IF(Table1[[#This Row],[Cur_Amount Debit]]&gt;0,ROUND(Table1[[#This Row],[Cur_Amount Debit]],2),"")</f>
        <v/>
      </c>
      <c r="AW727" s="46" t="str">
        <f>IF(Table1[[#This Row],[Cur_Amount Credit]]&gt;0,ROUND(Table1[[#This Row],[Cur_Amount Credit]],2),"")</f>
        <v/>
      </c>
      <c r="AX727" s="46" t="str">
        <f>LEFT(Table1[[#This Row],[Cur]],3)</f>
        <v/>
      </c>
      <c r="AY727" s="59"/>
      <c r="AZ727" s="46"/>
      <c r="BA727" s="46" t="str">
        <f>IF(Table1[[#This Row],[Cur]]&lt;&gt;"",IF(Table1[[#This Row],[Cur]]="USD","",ExchangeRate),"")</f>
        <v/>
      </c>
      <c r="BB727" s="46" t="str">
        <f>IF(Table1[[#This Row],[Grant]]&lt;&gt;"",VLOOKUP(Table1[[#This Row],[Grant]],Grants!B:D,3),"")</f>
        <v/>
      </c>
      <c r="BC727" s="46" t="str">
        <f>TRIM(Table1[[#This Row],[Vendor ID]])</f>
        <v/>
      </c>
      <c r="BD727">
        <f>IF(Table1[[#This Row],[Reference Number]]=Q726,BD726,BD726+1)</f>
        <v>0</v>
      </c>
    </row>
    <row r="728" spans="1:56" ht="11.25" customHeight="1" x14ac:dyDescent="0.25">
      <c r="A728" s="1"/>
      <c r="B728" s="88" t="str">
        <f>IF(Table1[[#This Row],[Posting Date]]&lt;&gt;"",IF(Table1[[#This Row],[Reference Number]]=Q727,B727+1,1),"")</f>
        <v/>
      </c>
      <c r="C728" s="61"/>
      <c r="D728" s="61"/>
      <c r="E728" s="138"/>
      <c r="F728" s="141" t="str">
        <f>IFERROR(IF(VLOOKUP(Table1[[#This Row],[Budget Code Description]],Dimentions!$X$6:$AC$139,2,FALSE)="","",VLOOKUP(Table1[[#This Row],[Budget Code Description]],Dimentions!$X$6:$AC$139,2,FALSE)),"")</f>
        <v/>
      </c>
      <c r="G728" s="141"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1" t="str">
        <f>IFERROR(VLOOKUP(Table1[[#This Row],[Budget Code Description]],Table6[#All],8,FALSE),"")</f>
        <v/>
      </c>
      <c r="L728" s="63"/>
      <c r="M728" s="65" t="str">
        <f>IFERROR(VLOOKUP(Table1[[#This Row],[Staff ID]],Table2[],2,FALSE),"")</f>
        <v/>
      </c>
      <c r="N728" s="209" t="str">
        <f>IFERROR(IF(VLOOKUP(Table1[[#This Row],[Budget Code Description]],Dimentions!$X$6:$AC$134,4,FALSE)="","",VLOOKUP(Table1[[#This Row],[Budget Code Description]],Dimentions!$X$6:$AC$134,4,FALSE)),"")</f>
        <v/>
      </c>
      <c r="O728" s="65" t="str">
        <f>IFERROR(VLOOKUP(Table1[[#This Row],[Vendor ID]],Table549[],2,FALSE),"")</f>
        <v/>
      </c>
      <c r="P728" s="63"/>
      <c r="Q728" s="141" t="str">
        <f>IF(Table1[[#This Row],[Posting Date]]&lt;&gt;"",$D$9,"")</f>
        <v/>
      </c>
      <c r="R728" s="157" t="str">
        <f>IF(Table1[[#This Row],[Posting Date]]&lt;&gt;"",$D$10,"")</f>
        <v/>
      </c>
      <c r="S728" s="66"/>
      <c r="T728" s="63"/>
      <c r="U728" s="67"/>
      <c r="V728" s="67"/>
      <c r="W728" s="67" t="str">
        <f t="shared" si="15"/>
        <v/>
      </c>
      <c r="X728" s="159" t="str">
        <f>IF(E728="","",(IF(Table1[[#This Row],[Cur]]="USD",Table1[[#This Row],[Cur_Amount Debit]],Table1[[#This Row],[Cur_Amount Debit]]/Table1[[#This Row],[Exchange Rate]])))</f>
        <v/>
      </c>
      <c r="Y728" s="159" t="str">
        <f>IF(E728="","",(IF(Table1[[#This Row],[Cur]]="USD",Table1[[#This Row],[Cur_Amount Credit]],Table1[[#This Row],[Cur_Amount Credit]]/ExchangeRate)))</f>
        <v/>
      </c>
      <c r="Z728" s="201" t="str">
        <f>IF(E728="","",(Table1[[#This Row],[Debit USD]]-Table1[[#This Row],[Credit USD]]))</f>
        <v/>
      </c>
      <c r="AA728" s="226"/>
      <c r="AB728" s="255"/>
      <c r="AC728" s="1"/>
      <c r="AD728" s="15"/>
      <c r="AE728" s="15" t="str">
        <f>IF(AND(OR(Table1[[#This Row],[Account]]="15030",Table1[[#This Row],[Account]]="15035",Table1[[#This Row],[Account]]="20150"),Table1[[#This Row],[Vendor ID]]=""),1,"")</f>
        <v/>
      </c>
      <c r="AF728" s="15"/>
      <c r="AG728" s="15"/>
      <c r="AH728" s="15"/>
      <c r="AI728" s="46" t="str">
        <f>IF(Table1[[#This Row],[Posting Date]]&lt;&gt;"","GJ-"&amp;CountryID,"")</f>
        <v/>
      </c>
      <c r="AJ728" s="59" t="str">
        <f>IF(Table1[[#This Row],[Posting Date]]&lt;&gt;"",Table1[[#This Row],[Posting Date]],"")</f>
        <v/>
      </c>
      <c r="AK728" s="46"/>
      <c r="AL728" s="46" t="str">
        <f>IF(Table1[[#This Row],[Description]]&lt;&gt;"",Table1[[#This Row],[Description]],"")</f>
        <v/>
      </c>
      <c r="AM728" s="46" t="str">
        <f>IF(Table1[[#This Row],[Posting Date]]&lt;&gt;"",Table1[[#This Row],[Reference Number]],"")</f>
        <v/>
      </c>
      <c r="AN728" s="46" t="str">
        <f>TRIM(Table1[[#This Row],[Line '#]])</f>
        <v/>
      </c>
      <c r="AO728" s="46" t="str">
        <f>TRIM(Table1[[#This Row],[Account]])</f>
        <v/>
      </c>
      <c r="AP728" s="46" t="str">
        <f>IF(Table1[[#This Row],[Posting Date]]&lt;&gt;"",$D$5,"")</f>
        <v/>
      </c>
      <c r="AQ728" s="46" t="str">
        <f>TRIM(Table1[[#This Row],[Departments-Prgrams]])</f>
        <v/>
      </c>
      <c r="AR728" s="46" t="str">
        <f>TRIM(Table1[[#This Row],[Grant]])</f>
        <v/>
      </c>
      <c r="AS728" s="46" t="str">
        <f>TRIM(Table1[[#This Row],[Staff ID]])</f>
        <v/>
      </c>
      <c r="AT728" s="46" t="str">
        <f>IF(TRIM(Table1[[#This Row],[Budget Code]])=0,"",TRIM(Table1[[#This Row],[Budget Code]]))</f>
        <v/>
      </c>
      <c r="AU728" s="46" t="str">
        <f>IF(Table1[[#This Row],[Line Description]]&lt;&gt;"",Table1[[#This Row],[Line Description]],"")</f>
        <v/>
      </c>
      <c r="AV728" s="46" t="str">
        <f>IF(Table1[[#This Row],[Cur_Amount Debit]]&gt;0,ROUND(Table1[[#This Row],[Cur_Amount Debit]],2),"")</f>
        <v/>
      </c>
      <c r="AW728" s="46" t="str">
        <f>IF(Table1[[#This Row],[Cur_Amount Credit]]&gt;0,ROUND(Table1[[#This Row],[Cur_Amount Credit]],2),"")</f>
        <v/>
      </c>
      <c r="AX728" s="46" t="str">
        <f>LEFT(Table1[[#This Row],[Cur]],3)</f>
        <v/>
      </c>
      <c r="AY728" s="59"/>
      <c r="AZ728" s="46"/>
      <c r="BA728" s="46" t="str">
        <f>IF(Table1[[#This Row],[Cur]]&lt;&gt;"",IF(Table1[[#This Row],[Cur]]="USD","",ExchangeRate),"")</f>
        <v/>
      </c>
      <c r="BB728" s="46" t="str">
        <f>IF(Table1[[#This Row],[Grant]]&lt;&gt;"",VLOOKUP(Table1[[#This Row],[Grant]],Grants!B:D,3),"")</f>
        <v/>
      </c>
      <c r="BC728" s="46" t="str">
        <f>TRIM(Table1[[#This Row],[Vendor ID]])</f>
        <v/>
      </c>
      <c r="BD728">
        <f>IF(Table1[[#This Row],[Reference Number]]=Q727,BD727,BD727+1)</f>
        <v>0</v>
      </c>
    </row>
    <row r="729" spans="1:56" ht="11.25" customHeight="1" x14ac:dyDescent="0.25">
      <c r="A729" s="1"/>
      <c r="B729" s="88" t="str">
        <f>IF(Table1[[#This Row],[Posting Date]]&lt;&gt;"",IF(Table1[[#This Row],[Reference Number]]=Q728,B728+1,1),"")</f>
        <v/>
      </c>
      <c r="C729" s="61"/>
      <c r="D729" s="61"/>
      <c r="E729" s="138"/>
      <c r="F729" s="141" t="str">
        <f>IFERROR(IF(VLOOKUP(Table1[[#This Row],[Budget Code Description]],Dimentions!$X$6:$AC$139,2,FALSE)="","",VLOOKUP(Table1[[#This Row],[Budget Code Description]],Dimentions!$X$6:$AC$139,2,FALSE)),"")</f>
        <v/>
      </c>
      <c r="G729" s="141"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1" t="str">
        <f>IFERROR(VLOOKUP(Table1[[#This Row],[Budget Code Description]],Table6[#All],8,FALSE),"")</f>
        <v/>
      </c>
      <c r="L729" s="63"/>
      <c r="M729" s="65" t="str">
        <f>IFERROR(VLOOKUP(Table1[[#This Row],[Staff ID]],Table2[],2,FALSE),"")</f>
        <v/>
      </c>
      <c r="N729" s="209" t="str">
        <f>IFERROR(IF(VLOOKUP(Table1[[#This Row],[Budget Code Description]],Dimentions!$X$6:$AC$134,4,FALSE)="","",VLOOKUP(Table1[[#This Row],[Budget Code Description]],Dimentions!$X$6:$AC$134,4,FALSE)),"")</f>
        <v/>
      </c>
      <c r="O729" s="65" t="str">
        <f>IFERROR(VLOOKUP(Table1[[#This Row],[Vendor ID]],Table549[],2,FALSE),"")</f>
        <v/>
      </c>
      <c r="P729" s="63"/>
      <c r="Q729" s="141" t="str">
        <f>IF(Table1[[#This Row],[Posting Date]]&lt;&gt;"",$D$9,"")</f>
        <v/>
      </c>
      <c r="R729" s="157" t="str">
        <f>IF(Table1[[#This Row],[Posting Date]]&lt;&gt;"",$D$10,"")</f>
        <v/>
      </c>
      <c r="S729" s="66"/>
      <c r="T729" s="63"/>
      <c r="U729" s="67"/>
      <c r="V729" s="67"/>
      <c r="W729" s="67" t="str">
        <f t="shared" si="15"/>
        <v/>
      </c>
      <c r="X729" s="159" t="str">
        <f>IF(E729="","",(IF(Table1[[#This Row],[Cur]]="USD",Table1[[#This Row],[Cur_Amount Debit]],Table1[[#This Row],[Cur_Amount Debit]]/Table1[[#This Row],[Exchange Rate]])))</f>
        <v/>
      </c>
      <c r="Y729" s="159" t="str">
        <f>IF(E729="","",(IF(Table1[[#This Row],[Cur]]="USD",Table1[[#This Row],[Cur_Amount Credit]],Table1[[#This Row],[Cur_Amount Credit]]/ExchangeRate)))</f>
        <v/>
      </c>
      <c r="Z729" s="201" t="str">
        <f>IF(E729="","",(Table1[[#This Row],[Debit USD]]-Table1[[#This Row],[Credit USD]]))</f>
        <v/>
      </c>
      <c r="AA729" s="226"/>
      <c r="AB729" s="255"/>
      <c r="AC729" s="1"/>
      <c r="AD729" s="15"/>
      <c r="AE729" s="15" t="str">
        <f>IF(AND(OR(Table1[[#This Row],[Account]]="15030",Table1[[#This Row],[Account]]="15035",Table1[[#This Row],[Account]]="20150"),Table1[[#This Row],[Vendor ID]]=""),1,"")</f>
        <v/>
      </c>
      <c r="AF729" s="15"/>
      <c r="AG729" s="15"/>
      <c r="AH729" s="15"/>
      <c r="AI729" s="46" t="str">
        <f>IF(Table1[[#This Row],[Posting Date]]&lt;&gt;"","GJ-"&amp;CountryID,"")</f>
        <v/>
      </c>
      <c r="AJ729" s="59" t="str">
        <f>IF(Table1[[#This Row],[Posting Date]]&lt;&gt;"",Table1[[#This Row],[Posting Date]],"")</f>
        <v/>
      </c>
      <c r="AK729" s="46"/>
      <c r="AL729" s="46" t="str">
        <f>IF(Table1[[#This Row],[Description]]&lt;&gt;"",Table1[[#This Row],[Description]],"")</f>
        <v/>
      </c>
      <c r="AM729" s="46" t="str">
        <f>IF(Table1[[#This Row],[Posting Date]]&lt;&gt;"",Table1[[#This Row],[Reference Number]],"")</f>
        <v/>
      </c>
      <c r="AN729" s="46" t="str">
        <f>TRIM(Table1[[#This Row],[Line '#]])</f>
        <v/>
      </c>
      <c r="AO729" s="46" t="str">
        <f>TRIM(Table1[[#This Row],[Account]])</f>
        <v/>
      </c>
      <c r="AP729" s="46" t="str">
        <f>IF(Table1[[#This Row],[Posting Date]]&lt;&gt;"",$D$5,"")</f>
        <v/>
      </c>
      <c r="AQ729" s="46" t="str">
        <f>TRIM(Table1[[#This Row],[Departments-Prgrams]])</f>
        <v/>
      </c>
      <c r="AR729" s="46" t="str">
        <f>TRIM(Table1[[#This Row],[Grant]])</f>
        <v/>
      </c>
      <c r="AS729" s="46" t="str">
        <f>TRIM(Table1[[#This Row],[Staff ID]])</f>
        <v/>
      </c>
      <c r="AT729" s="46" t="str">
        <f>IF(TRIM(Table1[[#This Row],[Budget Code]])=0,"",TRIM(Table1[[#This Row],[Budget Code]]))</f>
        <v/>
      </c>
      <c r="AU729" s="46" t="str">
        <f>IF(Table1[[#This Row],[Line Description]]&lt;&gt;"",Table1[[#This Row],[Line Description]],"")</f>
        <v/>
      </c>
      <c r="AV729" s="46" t="str">
        <f>IF(Table1[[#This Row],[Cur_Amount Debit]]&gt;0,ROUND(Table1[[#This Row],[Cur_Amount Debit]],2),"")</f>
        <v/>
      </c>
      <c r="AW729" s="46" t="str">
        <f>IF(Table1[[#This Row],[Cur_Amount Credit]]&gt;0,ROUND(Table1[[#This Row],[Cur_Amount Credit]],2),"")</f>
        <v/>
      </c>
      <c r="AX729" s="46" t="str">
        <f>LEFT(Table1[[#This Row],[Cur]],3)</f>
        <v/>
      </c>
      <c r="AY729" s="59"/>
      <c r="AZ729" s="46"/>
      <c r="BA729" s="46" t="str">
        <f>IF(Table1[[#This Row],[Cur]]&lt;&gt;"",IF(Table1[[#This Row],[Cur]]="USD","",ExchangeRate),"")</f>
        <v/>
      </c>
      <c r="BB729" s="46" t="str">
        <f>IF(Table1[[#This Row],[Grant]]&lt;&gt;"",VLOOKUP(Table1[[#This Row],[Grant]],Grants!B:D,3),"")</f>
        <v/>
      </c>
      <c r="BC729" s="46" t="str">
        <f>TRIM(Table1[[#This Row],[Vendor ID]])</f>
        <v/>
      </c>
      <c r="BD729">
        <f>IF(Table1[[#This Row],[Reference Number]]=Q728,BD728,BD728+1)</f>
        <v>0</v>
      </c>
    </row>
    <row r="730" spans="1:56" ht="11.25" customHeight="1" x14ac:dyDescent="0.25">
      <c r="A730" s="1"/>
      <c r="B730" s="88" t="str">
        <f>IF(Table1[[#This Row],[Posting Date]]&lt;&gt;"",IF(Table1[[#This Row],[Reference Number]]=Q729,B729+1,1),"")</f>
        <v/>
      </c>
      <c r="C730" s="61"/>
      <c r="D730" s="61"/>
      <c r="E730" s="138"/>
      <c r="F730" s="141" t="str">
        <f>IFERROR(IF(VLOOKUP(Table1[[#This Row],[Budget Code Description]],Dimentions!$X$6:$AC$139,2,FALSE)="","",VLOOKUP(Table1[[#This Row],[Budget Code Description]],Dimentions!$X$6:$AC$139,2,FALSE)),"")</f>
        <v/>
      </c>
      <c r="G730" s="141"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1" t="str">
        <f>IFERROR(VLOOKUP(Table1[[#This Row],[Budget Code Description]],Table6[#All],8,FALSE),"")</f>
        <v/>
      </c>
      <c r="L730" s="63"/>
      <c r="M730" s="65" t="str">
        <f>IFERROR(VLOOKUP(Table1[[#This Row],[Staff ID]],Table2[],2,FALSE),"")</f>
        <v/>
      </c>
      <c r="N730" s="209" t="str">
        <f>IFERROR(IF(VLOOKUP(Table1[[#This Row],[Budget Code Description]],Dimentions!$X$6:$AC$134,4,FALSE)="","",VLOOKUP(Table1[[#This Row],[Budget Code Description]],Dimentions!$X$6:$AC$134,4,FALSE)),"")</f>
        <v/>
      </c>
      <c r="O730" s="65" t="str">
        <f>IFERROR(VLOOKUP(Table1[[#This Row],[Vendor ID]],Table549[],2,FALSE),"")</f>
        <v/>
      </c>
      <c r="P730" s="63"/>
      <c r="Q730" s="141" t="str">
        <f>IF(Table1[[#This Row],[Posting Date]]&lt;&gt;"",$D$9,"")</f>
        <v/>
      </c>
      <c r="R730" s="157" t="str">
        <f>IF(Table1[[#This Row],[Posting Date]]&lt;&gt;"",$D$10,"")</f>
        <v/>
      </c>
      <c r="S730" s="66"/>
      <c r="T730" s="63"/>
      <c r="U730" s="67"/>
      <c r="V730" s="67"/>
      <c r="W730" s="67" t="str">
        <f t="shared" si="15"/>
        <v/>
      </c>
      <c r="X730" s="159" t="str">
        <f>IF(E730="","",(IF(Table1[[#This Row],[Cur]]="USD",Table1[[#This Row],[Cur_Amount Debit]],Table1[[#This Row],[Cur_Amount Debit]]/Table1[[#This Row],[Exchange Rate]])))</f>
        <v/>
      </c>
      <c r="Y730" s="159" t="str">
        <f>IF(E730="","",(IF(Table1[[#This Row],[Cur]]="USD",Table1[[#This Row],[Cur_Amount Credit]],Table1[[#This Row],[Cur_Amount Credit]]/ExchangeRate)))</f>
        <v/>
      </c>
      <c r="Z730" s="201" t="str">
        <f>IF(E730="","",(Table1[[#This Row],[Debit USD]]-Table1[[#This Row],[Credit USD]]))</f>
        <v/>
      </c>
      <c r="AA730" s="226"/>
      <c r="AB730" s="255"/>
      <c r="AC730" s="1"/>
      <c r="AD730" s="15"/>
      <c r="AE730" s="15" t="str">
        <f>IF(AND(OR(Table1[[#This Row],[Account]]="15030",Table1[[#This Row],[Account]]="15035",Table1[[#This Row],[Account]]="20150"),Table1[[#This Row],[Vendor ID]]=""),1,"")</f>
        <v/>
      </c>
      <c r="AF730" s="15"/>
      <c r="AG730" s="15"/>
      <c r="AH730" s="15"/>
      <c r="AI730" s="46" t="str">
        <f>IF(Table1[[#This Row],[Posting Date]]&lt;&gt;"","GJ-"&amp;CountryID,"")</f>
        <v/>
      </c>
      <c r="AJ730" s="59" t="str">
        <f>IF(Table1[[#This Row],[Posting Date]]&lt;&gt;"",Table1[[#This Row],[Posting Date]],"")</f>
        <v/>
      </c>
      <c r="AK730" s="46"/>
      <c r="AL730" s="46" t="str">
        <f>IF(Table1[[#This Row],[Description]]&lt;&gt;"",Table1[[#This Row],[Description]],"")</f>
        <v/>
      </c>
      <c r="AM730" s="46" t="str">
        <f>IF(Table1[[#This Row],[Posting Date]]&lt;&gt;"",Table1[[#This Row],[Reference Number]],"")</f>
        <v/>
      </c>
      <c r="AN730" s="46" t="str">
        <f>TRIM(Table1[[#This Row],[Line '#]])</f>
        <v/>
      </c>
      <c r="AO730" s="46" t="str">
        <f>TRIM(Table1[[#This Row],[Account]])</f>
        <v/>
      </c>
      <c r="AP730" s="46" t="str">
        <f>IF(Table1[[#This Row],[Posting Date]]&lt;&gt;"",$D$5,"")</f>
        <v/>
      </c>
      <c r="AQ730" s="46" t="str">
        <f>TRIM(Table1[[#This Row],[Departments-Prgrams]])</f>
        <v/>
      </c>
      <c r="AR730" s="46" t="str">
        <f>TRIM(Table1[[#This Row],[Grant]])</f>
        <v/>
      </c>
      <c r="AS730" s="46" t="str">
        <f>TRIM(Table1[[#This Row],[Staff ID]])</f>
        <v/>
      </c>
      <c r="AT730" s="46" t="str">
        <f>IF(TRIM(Table1[[#This Row],[Budget Code]])=0,"",TRIM(Table1[[#This Row],[Budget Code]]))</f>
        <v/>
      </c>
      <c r="AU730" s="46" t="str">
        <f>IF(Table1[[#This Row],[Line Description]]&lt;&gt;"",Table1[[#This Row],[Line Description]],"")</f>
        <v/>
      </c>
      <c r="AV730" s="46" t="str">
        <f>IF(Table1[[#This Row],[Cur_Amount Debit]]&gt;0,ROUND(Table1[[#This Row],[Cur_Amount Debit]],2),"")</f>
        <v/>
      </c>
      <c r="AW730" s="46" t="str">
        <f>IF(Table1[[#This Row],[Cur_Amount Credit]]&gt;0,ROUND(Table1[[#This Row],[Cur_Amount Credit]],2),"")</f>
        <v/>
      </c>
      <c r="AX730" s="46" t="str">
        <f>LEFT(Table1[[#This Row],[Cur]],3)</f>
        <v/>
      </c>
      <c r="AY730" s="59"/>
      <c r="AZ730" s="46"/>
      <c r="BA730" s="46" t="str">
        <f>IF(Table1[[#This Row],[Cur]]&lt;&gt;"",IF(Table1[[#This Row],[Cur]]="USD","",ExchangeRate),"")</f>
        <v/>
      </c>
      <c r="BB730" s="46" t="str">
        <f>IF(Table1[[#This Row],[Grant]]&lt;&gt;"",VLOOKUP(Table1[[#This Row],[Grant]],Grants!B:D,3),"")</f>
        <v/>
      </c>
      <c r="BC730" s="46" t="str">
        <f>TRIM(Table1[[#This Row],[Vendor ID]])</f>
        <v/>
      </c>
      <c r="BD730">
        <f>IF(Table1[[#This Row],[Reference Number]]=Q729,BD729,BD729+1)</f>
        <v>0</v>
      </c>
    </row>
    <row r="731" spans="1:56" ht="11.25" customHeight="1" x14ac:dyDescent="0.25">
      <c r="A731" s="1"/>
      <c r="B731" s="88" t="str">
        <f>IF(Table1[[#This Row],[Posting Date]]&lt;&gt;"",IF(Table1[[#This Row],[Reference Number]]=Q730,B730+1,1),"")</f>
        <v/>
      </c>
      <c r="C731" s="61"/>
      <c r="D731" s="61"/>
      <c r="E731" s="138"/>
      <c r="F731" s="141" t="str">
        <f>IFERROR(IF(VLOOKUP(Table1[[#This Row],[Budget Code Description]],Dimentions!$X$6:$AC$139,2,FALSE)="","",VLOOKUP(Table1[[#This Row],[Budget Code Description]],Dimentions!$X$6:$AC$139,2,FALSE)),"")</f>
        <v/>
      </c>
      <c r="G731" s="141"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1" t="str">
        <f>IFERROR(VLOOKUP(Table1[[#This Row],[Budget Code Description]],Table6[#All],8,FALSE),"")</f>
        <v/>
      </c>
      <c r="L731" s="63"/>
      <c r="M731" s="65" t="str">
        <f>IFERROR(VLOOKUP(Table1[[#This Row],[Staff ID]],Table2[],2,FALSE),"")</f>
        <v/>
      </c>
      <c r="N731" s="209" t="str">
        <f>IFERROR(IF(VLOOKUP(Table1[[#This Row],[Budget Code Description]],Dimentions!$X$6:$AC$134,4,FALSE)="","",VLOOKUP(Table1[[#This Row],[Budget Code Description]],Dimentions!$X$6:$AC$134,4,FALSE)),"")</f>
        <v/>
      </c>
      <c r="O731" s="65" t="str">
        <f>IFERROR(VLOOKUP(Table1[[#This Row],[Vendor ID]],Table549[],2,FALSE),"")</f>
        <v/>
      </c>
      <c r="P731" s="63"/>
      <c r="Q731" s="141" t="str">
        <f>IF(Table1[[#This Row],[Posting Date]]&lt;&gt;"",$D$9,"")</f>
        <v/>
      </c>
      <c r="R731" s="157" t="str">
        <f>IF(Table1[[#This Row],[Posting Date]]&lt;&gt;"",$D$10,"")</f>
        <v/>
      </c>
      <c r="S731" s="66"/>
      <c r="T731" s="63"/>
      <c r="U731" s="67"/>
      <c r="V731" s="67"/>
      <c r="W731" s="67" t="str">
        <f t="shared" si="15"/>
        <v/>
      </c>
      <c r="X731" s="159" t="str">
        <f>IF(E731="","",(IF(Table1[[#This Row],[Cur]]="USD",Table1[[#This Row],[Cur_Amount Debit]],Table1[[#This Row],[Cur_Amount Debit]]/Table1[[#This Row],[Exchange Rate]])))</f>
        <v/>
      </c>
      <c r="Y731" s="159" t="str">
        <f>IF(E731="","",(IF(Table1[[#This Row],[Cur]]="USD",Table1[[#This Row],[Cur_Amount Credit]],Table1[[#This Row],[Cur_Amount Credit]]/ExchangeRate)))</f>
        <v/>
      </c>
      <c r="Z731" s="201" t="str">
        <f>IF(E731="","",(Table1[[#This Row],[Debit USD]]-Table1[[#This Row],[Credit USD]]))</f>
        <v/>
      </c>
      <c r="AA731" s="226"/>
      <c r="AB731" s="255"/>
      <c r="AC731" s="1"/>
      <c r="AD731" s="15"/>
      <c r="AE731" s="15" t="str">
        <f>IF(AND(OR(Table1[[#This Row],[Account]]="15030",Table1[[#This Row],[Account]]="15035",Table1[[#This Row],[Account]]="20150"),Table1[[#This Row],[Vendor ID]]=""),1,"")</f>
        <v/>
      </c>
      <c r="AF731" s="15"/>
      <c r="AG731" s="15"/>
      <c r="AH731" s="15"/>
      <c r="AI731" s="46" t="str">
        <f>IF(Table1[[#This Row],[Posting Date]]&lt;&gt;"","GJ-"&amp;CountryID,"")</f>
        <v/>
      </c>
      <c r="AJ731" s="59" t="str">
        <f>IF(Table1[[#This Row],[Posting Date]]&lt;&gt;"",Table1[[#This Row],[Posting Date]],"")</f>
        <v/>
      </c>
      <c r="AK731" s="46"/>
      <c r="AL731" s="46" t="str">
        <f>IF(Table1[[#This Row],[Description]]&lt;&gt;"",Table1[[#This Row],[Description]],"")</f>
        <v/>
      </c>
      <c r="AM731" s="46" t="str">
        <f>IF(Table1[[#This Row],[Posting Date]]&lt;&gt;"",Table1[[#This Row],[Reference Number]],"")</f>
        <v/>
      </c>
      <c r="AN731" s="46" t="str">
        <f>TRIM(Table1[[#This Row],[Line '#]])</f>
        <v/>
      </c>
      <c r="AO731" s="46" t="str">
        <f>TRIM(Table1[[#This Row],[Account]])</f>
        <v/>
      </c>
      <c r="AP731" s="46" t="str">
        <f>IF(Table1[[#This Row],[Posting Date]]&lt;&gt;"",$D$5,"")</f>
        <v/>
      </c>
      <c r="AQ731" s="46" t="str">
        <f>TRIM(Table1[[#This Row],[Departments-Prgrams]])</f>
        <v/>
      </c>
      <c r="AR731" s="46" t="str">
        <f>TRIM(Table1[[#This Row],[Grant]])</f>
        <v/>
      </c>
      <c r="AS731" s="46" t="str">
        <f>TRIM(Table1[[#This Row],[Staff ID]])</f>
        <v/>
      </c>
      <c r="AT731" s="46" t="str">
        <f>IF(TRIM(Table1[[#This Row],[Budget Code]])=0,"",TRIM(Table1[[#This Row],[Budget Code]]))</f>
        <v/>
      </c>
      <c r="AU731" s="46" t="str">
        <f>IF(Table1[[#This Row],[Line Description]]&lt;&gt;"",Table1[[#This Row],[Line Description]],"")</f>
        <v/>
      </c>
      <c r="AV731" s="46" t="str">
        <f>IF(Table1[[#This Row],[Cur_Amount Debit]]&gt;0,ROUND(Table1[[#This Row],[Cur_Amount Debit]],2),"")</f>
        <v/>
      </c>
      <c r="AW731" s="46" t="str">
        <f>IF(Table1[[#This Row],[Cur_Amount Credit]]&gt;0,ROUND(Table1[[#This Row],[Cur_Amount Credit]],2),"")</f>
        <v/>
      </c>
      <c r="AX731" s="46" t="str">
        <f>LEFT(Table1[[#This Row],[Cur]],3)</f>
        <v/>
      </c>
      <c r="AY731" s="59"/>
      <c r="AZ731" s="46"/>
      <c r="BA731" s="46" t="str">
        <f>IF(Table1[[#This Row],[Cur]]&lt;&gt;"",IF(Table1[[#This Row],[Cur]]="USD","",ExchangeRate),"")</f>
        <v/>
      </c>
      <c r="BB731" s="46" t="str">
        <f>IF(Table1[[#This Row],[Grant]]&lt;&gt;"",VLOOKUP(Table1[[#This Row],[Grant]],Grants!B:D,3),"")</f>
        <v/>
      </c>
      <c r="BC731" s="46" t="str">
        <f>TRIM(Table1[[#This Row],[Vendor ID]])</f>
        <v/>
      </c>
      <c r="BD731">
        <f>IF(Table1[[#This Row],[Reference Number]]=Q730,BD730,BD730+1)</f>
        <v>0</v>
      </c>
    </row>
    <row r="732" spans="1:56" ht="11.25" customHeight="1" x14ac:dyDescent="0.25">
      <c r="A732" s="1"/>
      <c r="B732" s="88" t="str">
        <f>IF(Table1[[#This Row],[Posting Date]]&lt;&gt;"",IF(Table1[[#This Row],[Reference Number]]=Q731,B731+1,1),"")</f>
        <v/>
      </c>
      <c r="C732" s="61"/>
      <c r="D732" s="61"/>
      <c r="E732" s="138"/>
      <c r="F732" s="141" t="str">
        <f>IFERROR(IF(VLOOKUP(Table1[[#This Row],[Budget Code Description]],Dimentions!$X$6:$AC$139,2,FALSE)="","",VLOOKUP(Table1[[#This Row],[Budget Code Description]],Dimentions!$X$6:$AC$139,2,FALSE)),"")</f>
        <v/>
      </c>
      <c r="G732" s="141"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1" t="str">
        <f>IFERROR(VLOOKUP(Table1[[#This Row],[Budget Code Description]],Table6[#All],8,FALSE),"")</f>
        <v/>
      </c>
      <c r="L732" s="63"/>
      <c r="M732" s="65" t="str">
        <f>IFERROR(VLOOKUP(Table1[[#This Row],[Staff ID]],Table2[],2,FALSE),"")</f>
        <v/>
      </c>
      <c r="N732" s="209" t="str">
        <f>IFERROR(IF(VLOOKUP(Table1[[#This Row],[Budget Code Description]],Dimentions!$X$6:$AC$134,4,FALSE)="","",VLOOKUP(Table1[[#This Row],[Budget Code Description]],Dimentions!$X$6:$AC$134,4,FALSE)),"")</f>
        <v/>
      </c>
      <c r="O732" s="65" t="str">
        <f>IFERROR(VLOOKUP(Table1[[#This Row],[Vendor ID]],Table549[],2,FALSE),"")</f>
        <v/>
      </c>
      <c r="P732" s="63"/>
      <c r="Q732" s="141" t="str">
        <f>IF(Table1[[#This Row],[Posting Date]]&lt;&gt;"",$D$9,"")</f>
        <v/>
      </c>
      <c r="R732" s="157" t="str">
        <f>IF(Table1[[#This Row],[Posting Date]]&lt;&gt;"",$D$10,"")</f>
        <v/>
      </c>
      <c r="S732" s="66"/>
      <c r="T732" s="63"/>
      <c r="U732" s="67"/>
      <c r="V732" s="67"/>
      <c r="W732" s="67" t="str">
        <f t="shared" si="15"/>
        <v/>
      </c>
      <c r="X732" s="159" t="str">
        <f>IF(E732="","",(IF(Table1[[#This Row],[Cur]]="USD",Table1[[#This Row],[Cur_Amount Debit]],Table1[[#This Row],[Cur_Amount Debit]]/Table1[[#This Row],[Exchange Rate]])))</f>
        <v/>
      </c>
      <c r="Y732" s="159" t="str">
        <f>IF(E732="","",(IF(Table1[[#This Row],[Cur]]="USD",Table1[[#This Row],[Cur_Amount Credit]],Table1[[#This Row],[Cur_Amount Credit]]/ExchangeRate)))</f>
        <v/>
      </c>
      <c r="Z732" s="201" t="str">
        <f>IF(E732="","",(Table1[[#This Row],[Debit USD]]-Table1[[#This Row],[Credit USD]]))</f>
        <v/>
      </c>
      <c r="AA732" s="226"/>
      <c r="AB732" s="255"/>
      <c r="AC732" s="1"/>
      <c r="AD732" s="15"/>
      <c r="AE732" s="15" t="str">
        <f>IF(AND(OR(Table1[[#This Row],[Account]]="15030",Table1[[#This Row],[Account]]="15035",Table1[[#This Row],[Account]]="20150"),Table1[[#This Row],[Vendor ID]]=""),1,"")</f>
        <v/>
      </c>
      <c r="AF732" s="15"/>
      <c r="AG732" s="15"/>
      <c r="AH732" s="15"/>
      <c r="AI732" s="46" t="str">
        <f>IF(Table1[[#This Row],[Posting Date]]&lt;&gt;"","GJ-"&amp;CountryID,"")</f>
        <v/>
      </c>
      <c r="AJ732" s="59" t="str">
        <f>IF(Table1[[#This Row],[Posting Date]]&lt;&gt;"",Table1[[#This Row],[Posting Date]],"")</f>
        <v/>
      </c>
      <c r="AK732" s="46"/>
      <c r="AL732" s="46" t="str">
        <f>IF(Table1[[#This Row],[Description]]&lt;&gt;"",Table1[[#This Row],[Description]],"")</f>
        <v/>
      </c>
      <c r="AM732" s="46" t="str">
        <f>IF(Table1[[#This Row],[Posting Date]]&lt;&gt;"",Table1[[#This Row],[Reference Number]],"")</f>
        <v/>
      </c>
      <c r="AN732" s="46" t="str">
        <f>TRIM(Table1[[#This Row],[Line '#]])</f>
        <v/>
      </c>
      <c r="AO732" s="46" t="str">
        <f>TRIM(Table1[[#This Row],[Account]])</f>
        <v/>
      </c>
      <c r="AP732" s="46" t="str">
        <f>IF(Table1[[#This Row],[Posting Date]]&lt;&gt;"",$D$5,"")</f>
        <v/>
      </c>
      <c r="AQ732" s="46" t="str">
        <f>TRIM(Table1[[#This Row],[Departments-Prgrams]])</f>
        <v/>
      </c>
      <c r="AR732" s="46" t="str">
        <f>TRIM(Table1[[#This Row],[Grant]])</f>
        <v/>
      </c>
      <c r="AS732" s="46" t="str">
        <f>TRIM(Table1[[#This Row],[Staff ID]])</f>
        <v/>
      </c>
      <c r="AT732" s="46" t="str">
        <f>IF(TRIM(Table1[[#This Row],[Budget Code]])=0,"",TRIM(Table1[[#This Row],[Budget Code]]))</f>
        <v/>
      </c>
      <c r="AU732" s="46" t="str">
        <f>IF(Table1[[#This Row],[Line Description]]&lt;&gt;"",Table1[[#This Row],[Line Description]],"")</f>
        <v/>
      </c>
      <c r="AV732" s="46" t="str">
        <f>IF(Table1[[#This Row],[Cur_Amount Debit]]&gt;0,ROUND(Table1[[#This Row],[Cur_Amount Debit]],2),"")</f>
        <v/>
      </c>
      <c r="AW732" s="46" t="str">
        <f>IF(Table1[[#This Row],[Cur_Amount Credit]]&gt;0,ROUND(Table1[[#This Row],[Cur_Amount Credit]],2),"")</f>
        <v/>
      </c>
      <c r="AX732" s="46" t="str">
        <f>LEFT(Table1[[#This Row],[Cur]],3)</f>
        <v/>
      </c>
      <c r="AY732" s="59"/>
      <c r="AZ732" s="46"/>
      <c r="BA732" s="46" t="str">
        <f>IF(Table1[[#This Row],[Cur]]&lt;&gt;"",IF(Table1[[#This Row],[Cur]]="USD","",ExchangeRate),"")</f>
        <v/>
      </c>
      <c r="BB732" s="46" t="str">
        <f>IF(Table1[[#This Row],[Grant]]&lt;&gt;"",VLOOKUP(Table1[[#This Row],[Grant]],Grants!B:D,3),"")</f>
        <v/>
      </c>
      <c r="BC732" s="46" t="str">
        <f>TRIM(Table1[[#This Row],[Vendor ID]])</f>
        <v/>
      </c>
      <c r="BD732">
        <f>IF(Table1[[#This Row],[Reference Number]]=Q731,BD731,BD731+1)</f>
        <v>0</v>
      </c>
    </row>
    <row r="733" spans="1:56" ht="11.25" customHeight="1" x14ac:dyDescent="0.25">
      <c r="A733" s="1"/>
      <c r="B733" s="88" t="str">
        <f>IF(Table1[[#This Row],[Posting Date]]&lt;&gt;"",IF(Table1[[#This Row],[Reference Number]]=Q732,B732+1,1),"")</f>
        <v/>
      </c>
      <c r="C733" s="61"/>
      <c r="D733" s="61"/>
      <c r="E733" s="138"/>
      <c r="F733" s="141" t="str">
        <f>IFERROR(IF(VLOOKUP(Table1[[#This Row],[Budget Code Description]],Dimentions!$X$6:$AC$139,2,FALSE)="","",VLOOKUP(Table1[[#This Row],[Budget Code Description]],Dimentions!$X$6:$AC$139,2,FALSE)),"")</f>
        <v/>
      </c>
      <c r="G733" s="141"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1" t="str">
        <f>IFERROR(VLOOKUP(Table1[[#This Row],[Budget Code Description]],Table6[#All],8,FALSE),"")</f>
        <v/>
      </c>
      <c r="L733" s="63"/>
      <c r="M733" s="65" t="str">
        <f>IFERROR(VLOOKUP(Table1[[#This Row],[Staff ID]],Table2[],2,FALSE),"")</f>
        <v/>
      </c>
      <c r="N733" s="209" t="str">
        <f>IFERROR(IF(VLOOKUP(Table1[[#This Row],[Budget Code Description]],Dimentions!$X$6:$AC$134,4,FALSE)="","",VLOOKUP(Table1[[#This Row],[Budget Code Description]],Dimentions!$X$6:$AC$134,4,FALSE)),"")</f>
        <v/>
      </c>
      <c r="O733" s="65" t="str">
        <f>IFERROR(VLOOKUP(Table1[[#This Row],[Vendor ID]],Table549[],2,FALSE),"")</f>
        <v/>
      </c>
      <c r="P733" s="63"/>
      <c r="Q733" s="141" t="str">
        <f>IF(Table1[[#This Row],[Posting Date]]&lt;&gt;"",$D$9,"")</f>
        <v/>
      </c>
      <c r="R733" s="157" t="str">
        <f>IF(Table1[[#This Row],[Posting Date]]&lt;&gt;"",$D$10,"")</f>
        <v/>
      </c>
      <c r="S733" s="66"/>
      <c r="T733" s="63"/>
      <c r="U733" s="67"/>
      <c r="V733" s="67"/>
      <c r="W733" s="67" t="str">
        <f t="shared" si="15"/>
        <v/>
      </c>
      <c r="X733" s="159" t="str">
        <f>IF(E733="","",(IF(Table1[[#This Row],[Cur]]="USD",Table1[[#This Row],[Cur_Amount Debit]],Table1[[#This Row],[Cur_Amount Debit]]/Table1[[#This Row],[Exchange Rate]])))</f>
        <v/>
      </c>
      <c r="Y733" s="159" t="str">
        <f>IF(E733="","",(IF(Table1[[#This Row],[Cur]]="USD",Table1[[#This Row],[Cur_Amount Credit]],Table1[[#This Row],[Cur_Amount Credit]]/ExchangeRate)))</f>
        <v/>
      </c>
      <c r="Z733" s="201" t="str">
        <f>IF(E733="","",(Table1[[#This Row],[Debit USD]]-Table1[[#This Row],[Credit USD]]))</f>
        <v/>
      </c>
      <c r="AA733" s="226"/>
      <c r="AB733" s="255"/>
      <c r="AC733" s="1"/>
      <c r="AD733" s="15"/>
      <c r="AE733" s="15" t="str">
        <f>IF(AND(OR(Table1[[#This Row],[Account]]="15030",Table1[[#This Row],[Account]]="15035",Table1[[#This Row],[Account]]="20150"),Table1[[#This Row],[Vendor ID]]=""),1,"")</f>
        <v/>
      </c>
      <c r="AF733" s="15"/>
      <c r="AG733" s="15"/>
      <c r="AH733" s="15"/>
      <c r="AI733" s="46" t="str">
        <f>IF(Table1[[#This Row],[Posting Date]]&lt;&gt;"","GJ-"&amp;CountryID,"")</f>
        <v/>
      </c>
      <c r="AJ733" s="59" t="str">
        <f>IF(Table1[[#This Row],[Posting Date]]&lt;&gt;"",Table1[[#This Row],[Posting Date]],"")</f>
        <v/>
      </c>
      <c r="AK733" s="46"/>
      <c r="AL733" s="46" t="str">
        <f>IF(Table1[[#This Row],[Description]]&lt;&gt;"",Table1[[#This Row],[Description]],"")</f>
        <v/>
      </c>
      <c r="AM733" s="46" t="str">
        <f>IF(Table1[[#This Row],[Posting Date]]&lt;&gt;"",Table1[[#This Row],[Reference Number]],"")</f>
        <v/>
      </c>
      <c r="AN733" s="46" t="str">
        <f>TRIM(Table1[[#This Row],[Line '#]])</f>
        <v/>
      </c>
      <c r="AO733" s="46" t="str">
        <f>TRIM(Table1[[#This Row],[Account]])</f>
        <v/>
      </c>
      <c r="AP733" s="46" t="str">
        <f>IF(Table1[[#This Row],[Posting Date]]&lt;&gt;"",$D$5,"")</f>
        <v/>
      </c>
      <c r="AQ733" s="46" t="str">
        <f>TRIM(Table1[[#This Row],[Departments-Prgrams]])</f>
        <v/>
      </c>
      <c r="AR733" s="46" t="str">
        <f>TRIM(Table1[[#This Row],[Grant]])</f>
        <v/>
      </c>
      <c r="AS733" s="46" t="str">
        <f>TRIM(Table1[[#This Row],[Staff ID]])</f>
        <v/>
      </c>
      <c r="AT733" s="46" t="str">
        <f>IF(TRIM(Table1[[#This Row],[Budget Code]])=0,"",TRIM(Table1[[#This Row],[Budget Code]]))</f>
        <v/>
      </c>
      <c r="AU733" s="46" t="str">
        <f>IF(Table1[[#This Row],[Line Description]]&lt;&gt;"",Table1[[#This Row],[Line Description]],"")</f>
        <v/>
      </c>
      <c r="AV733" s="46" t="str">
        <f>IF(Table1[[#This Row],[Cur_Amount Debit]]&gt;0,ROUND(Table1[[#This Row],[Cur_Amount Debit]],2),"")</f>
        <v/>
      </c>
      <c r="AW733" s="46" t="str">
        <f>IF(Table1[[#This Row],[Cur_Amount Credit]]&gt;0,ROUND(Table1[[#This Row],[Cur_Amount Credit]],2),"")</f>
        <v/>
      </c>
      <c r="AX733" s="46" t="str">
        <f>LEFT(Table1[[#This Row],[Cur]],3)</f>
        <v/>
      </c>
      <c r="AY733" s="59"/>
      <c r="AZ733" s="46"/>
      <c r="BA733" s="46" t="str">
        <f>IF(Table1[[#This Row],[Cur]]&lt;&gt;"",IF(Table1[[#This Row],[Cur]]="USD","",ExchangeRate),"")</f>
        <v/>
      </c>
      <c r="BB733" s="46" t="str">
        <f>IF(Table1[[#This Row],[Grant]]&lt;&gt;"",VLOOKUP(Table1[[#This Row],[Grant]],Grants!B:D,3),"")</f>
        <v/>
      </c>
      <c r="BC733" s="46" t="str">
        <f>TRIM(Table1[[#This Row],[Vendor ID]])</f>
        <v/>
      </c>
      <c r="BD733">
        <f>IF(Table1[[#This Row],[Reference Number]]=Q732,BD732,BD732+1)</f>
        <v>0</v>
      </c>
    </row>
    <row r="734" spans="1:56" ht="11.25" customHeight="1" x14ac:dyDescent="0.25">
      <c r="A734" s="1"/>
      <c r="B734" s="88" t="str">
        <f>IF(Table1[[#This Row],[Posting Date]]&lt;&gt;"",IF(Table1[[#This Row],[Reference Number]]=Q733,B733+1,1),"")</f>
        <v/>
      </c>
      <c r="C734" s="61"/>
      <c r="D734" s="61"/>
      <c r="E734" s="138"/>
      <c r="F734" s="141" t="str">
        <f>IFERROR(IF(VLOOKUP(Table1[[#This Row],[Budget Code Description]],Dimentions!$X$6:$AC$139,2,FALSE)="","",VLOOKUP(Table1[[#This Row],[Budget Code Description]],Dimentions!$X$6:$AC$139,2,FALSE)),"")</f>
        <v/>
      </c>
      <c r="G734" s="141"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1" t="str">
        <f>IFERROR(VLOOKUP(Table1[[#This Row],[Budget Code Description]],Table6[#All],8,FALSE),"")</f>
        <v/>
      </c>
      <c r="L734" s="63"/>
      <c r="M734" s="65" t="str">
        <f>IFERROR(VLOOKUP(Table1[[#This Row],[Staff ID]],Table2[],2,FALSE),"")</f>
        <v/>
      </c>
      <c r="N734" s="209" t="str">
        <f>IFERROR(IF(VLOOKUP(Table1[[#This Row],[Budget Code Description]],Dimentions!$X$6:$AC$134,4,FALSE)="","",VLOOKUP(Table1[[#This Row],[Budget Code Description]],Dimentions!$X$6:$AC$134,4,FALSE)),"")</f>
        <v/>
      </c>
      <c r="O734" s="65" t="str">
        <f>IFERROR(VLOOKUP(Table1[[#This Row],[Vendor ID]],Table549[],2,FALSE),"")</f>
        <v/>
      </c>
      <c r="P734" s="63"/>
      <c r="Q734" s="141" t="str">
        <f>IF(Table1[[#This Row],[Posting Date]]&lt;&gt;"",$D$9,"")</f>
        <v/>
      </c>
      <c r="R734" s="157" t="str">
        <f>IF(Table1[[#This Row],[Posting Date]]&lt;&gt;"",$D$10,"")</f>
        <v/>
      </c>
      <c r="S734" s="66"/>
      <c r="T734" s="63"/>
      <c r="U734" s="67"/>
      <c r="V734" s="67"/>
      <c r="W734" s="67" t="str">
        <f t="shared" si="15"/>
        <v/>
      </c>
      <c r="X734" s="159" t="str">
        <f>IF(E734="","",(IF(Table1[[#This Row],[Cur]]="USD",Table1[[#This Row],[Cur_Amount Debit]],Table1[[#This Row],[Cur_Amount Debit]]/Table1[[#This Row],[Exchange Rate]])))</f>
        <v/>
      </c>
      <c r="Y734" s="159" t="str">
        <f>IF(E734="","",(IF(Table1[[#This Row],[Cur]]="USD",Table1[[#This Row],[Cur_Amount Credit]],Table1[[#This Row],[Cur_Amount Credit]]/ExchangeRate)))</f>
        <v/>
      </c>
      <c r="Z734" s="201" t="str">
        <f>IF(E734="","",(Table1[[#This Row],[Debit USD]]-Table1[[#This Row],[Credit USD]]))</f>
        <v/>
      </c>
      <c r="AA734" s="226"/>
      <c r="AB734" s="255"/>
      <c r="AC734" s="1"/>
      <c r="AD734" s="15"/>
      <c r="AE734" s="15" t="str">
        <f>IF(AND(OR(Table1[[#This Row],[Account]]="15030",Table1[[#This Row],[Account]]="15035",Table1[[#This Row],[Account]]="20150"),Table1[[#This Row],[Vendor ID]]=""),1,"")</f>
        <v/>
      </c>
      <c r="AF734" s="15"/>
      <c r="AG734" s="15"/>
      <c r="AH734" s="15"/>
      <c r="AI734" s="46" t="str">
        <f>IF(Table1[[#This Row],[Posting Date]]&lt;&gt;"","GJ-"&amp;CountryID,"")</f>
        <v/>
      </c>
      <c r="AJ734" s="59" t="str">
        <f>IF(Table1[[#This Row],[Posting Date]]&lt;&gt;"",Table1[[#This Row],[Posting Date]],"")</f>
        <v/>
      </c>
      <c r="AK734" s="46"/>
      <c r="AL734" s="46" t="str">
        <f>IF(Table1[[#This Row],[Description]]&lt;&gt;"",Table1[[#This Row],[Description]],"")</f>
        <v/>
      </c>
      <c r="AM734" s="46" t="str">
        <f>IF(Table1[[#This Row],[Posting Date]]&lt;&gt;"",Table1[[#This Row],[Reference Number]],"")</f>
        <v/>
      </c>
      <c r="AN734" s="46" t="str">
        <f>TRIM(Table1[[#This Row],[Line '#]])</f>
        <v/>
      </c>
      <c r="AO734" s="46" t="str">
        <f>TRIM(Table1[[#This Row],[Account]])</f>
        <v/>
      </c>
      <c r="AP734" s="46" t="str">
        <f>IF(Table1[[#This Row],[Posting Date]]&lt;&gt;"",$D$5,"")</f>
        <v/>
      </c>
      <c r="AQ734" s="46" t="str">
        <f>TRIM(Table1[[#This Row],[Departments-Prgrams]])</f>
        <v/>
      </c>
      <c r="AR734" s="46" t="str">
        <f>TRIM(Table1[[#This Row],[Grant]])</f>
        <v/>
      </c>
      <c r="AS734" s="46" t="str">
        <f>TRIM(Table1[[#This Row],[Staff ID]])</f>
        <v/>
      </c>
      <c r="AT734" s="46" t="str">
        <f>IF(TRIM(Table1[[#This Row],[Budget Code]])=0,"",TRIM(Table1[[#This Row],[Budget Code]]))</f>
        <v/>
      </c>
      <c r="AU734" s="46" t="str">
        <f>IF(Table1[[#This Row],[Line Description]]&lt;&gt;"",Table1[[#This Row],[Line Description]],"")</f>
        <v/>
      </c>
      <c r="AV734" s="46" t="str">
        <f>IF(Table1[[#This Row],[Cur_Amount Debit]]&gt;0,ROUND(Table1[[#This Row],[Cur_Amount Debit]],2),"")</f>
        <v/>
      </c>
      <c r="AW734" s="46" t="str">
        <f>IF(Table1[[#This Row],[Cur_Amount Credit]]&gt;0,ROUND(Table1[[#This Row],[Cur_Amount Credit]],2),"")</f>
        <v/>
      </c>
      <c r="AX734" s="46" t="str">
        <f>LEFT(Table1[[#This Row],[Cur]],3)</f>
        <v/>
      </c>
      <c r="AY734" s="59"/>
      <c r="AZ734" s="46"/>
      <c r="BA734" s="46" t="str">
        <f>IF(Table1[[#This Row],[Cur]]&lt;&gt;"",IF(Table1[[#This Row],[Cur]]="USD","",ExchangeRate),"")</f>
        <v/>
      </c>
      <c r="BB734" s="46" t="str">
        <f>IF(Table1[[#This Row],[Grant]]&lt;&gt;"",VLOOKUP(Table1[[#This Row],[Grant]],Grants!B:D,3),"")</f>
        <v/>
      </c>
      <c r="BC734" s="46" t="str">
        <f>TRIM(Table1[[#This Row],[Vendor ID]])</f>
        <v/>
      </c>
      <c r="BD734">
        <f>IF(Table1[[#This Row],[Reference Number]]=Q733,BD733,BD733+1)</f>
        <v>0</v>
      </c>
    </row>
    <row r="735" spans="1:56" ht="11.25" customHeight="1" x14ac:dyDescent="0.25">
      <c r="A735" s="1"/>
      <c r="B735" s="88" t="str">
        <f>IF(Table1[[#This Row],[Posting Date]]&lt;&gt;"",IF(Table1[[#This Row],[Reference Number]]=Q734,B734+1,1),"")</f>
        <v/>
      </c>
      <c r="C735" s="61"/>
      <c r="D735" s="61"/>
      <c r="E735" s="138"/>
      <c r="F735" s="141" t="str">
        <f>IFERROR(IF(VLOOKUP(Table1[[#This Row],[Budget Code Description]],Dimentions!$X$6:$AC$139,2,FALSE)="","",VLOOKUP(Table1[[#This Row],[Budget Code Description]],Dimentions!$X$6:$AC$139,2,FALSE)),"")</f>
        <v/>
      </c>
      <c r="G735" s="141"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1" t="str">
        <f>IFERROR(VLOOKUP(Table1[[#This Row],[Budget Code Description]],Table6[#All],8,FALSE),"")</f>
        <v/>
      </c>
      <c r="L735" s="63"/>
      <c r="M735" s="65" t="str">
        <f>IFERROR(VLOOKUP(Table1[[#This Row],[Staff ID]],Table2[],2,FALSE),"")</f>
        <v/>
      </c>
      <c r="N735" s="209" t="str">
        <f>IFERROR(IF(VLOOKUP(Table1[[#This Row],[Budget Code Description]],Dimentions!$X$6:$AC$134,4,FALSE)="","",VLOOKUP(Table1[[#This Row],[Budget Code Description]],Dimentions!$X$6:$AC$134,4,FALSE)),"")</f>
        <v/>
      </c>
      <c r="O735" s="65" t="str">
        <f>IFERROR(VLOOKUP(Table1[[#This Row],[Vendor ID]],Table549[],2,FALSE),"")</f>
        <v/>
      </c>
      <c r="P735" s="63"/>
      <c r="Q735" s="141" t="str">
        <f>IF(Table1[[#This Row],[Posting Date]]&lt;&gt;"",$D$9,"")</f>
        <v/>
      </c>
      <c r="R735" s="157" t="str">
        <f>IF(Table1[[#This Row],[Posting Date]]&lt;&gt;"",$D$10,"")</f>
        <v/>
      </c>
      <c r="S735" s="66"/>
      <c r="T735" s="63"/>
      <c r="U735" s="67"/>
      <c r="V735" s="67"/>
      <c r="W735" s="67" t="str">
        <f t="shared" si="15"/>
        <v/>
      </c>
      <c r="X735" s="159" t="str">
        <f>IF(E735="","",(IF(Table1[[#This Row],[Cur]]="USD",Table1[[#This Row],[Cur_Amount Debit]],Table1[[#This Row],[Cur_Amount Debit]]/Table1[[#This Row],[Exchange Rate]])))</f>
        <v/>
      </c>
      <c r="Y735" s="159" t="str">
        <f>IF(E735="","",(IF(Table1[[#This Row],[Cur]]="USD",Table1[[#This Row],[Cur_Amount Credit]],Table1[[#This Row],[Cur_Amount Credit]]/ExchangeRate)))</f>
        <v/>
      </c>
      <c r="Z735" s="201" t="str">
        <f>IF(E735="","",(Table1[[#This Row],[Debit USD]]-Table1[[#This Row],[Credit USD]]))</f>
        <v/>
      </c>
      <c r="AA735" s="226"/>
      <c r="AB735" s="255"/>
      <c r="AC735" s="1"/>
      <c r="AD735" s="15"/>
      <c r="AE735" s="15" t="str">
        <f>IF(AND(OR(Table1[[#This Row],[Account]]="15030",Table1[[#This Row],[Account]]="15035",Table1[[#This Row],[Account]]="20150"),Table1[[#This Row],[Vendor ID]]=""),1,"")</f>
        <v/>
      </c>
      <c r="AF735" s="15"/>
      <c r="AG735" s="15"/>
      <c r="AH735" s="15"/>
      <c r="AI735" s="46" t="str">
        <f>IF(Table1[[#This Row],[Posting Date]]&lt;&gt;"","GJ-"&amp;CountryID,"")</f>
        <v/>
      </c>
      <c r="AJ735" s="59" t="str">
        <f>IF(Table1[[#This Row],[Posting Date]]&lt;&gt;"",Table1[[#This Row],[Posting Date]],"")</f>
        <v/>
      </c>
      <c r="AK735" s="46"/>
      <c r="AL735" s="46" t="str">
        <f>IF(Table1[[#This Row],[Description]]&lt;&gt;"",Table1[[#This Row],[Description]],"")</f>
        <v/>
      </c>
      <c r="AM735" s="46" t="str">
        <f>IF(Table1[[#This Row],[Posting Date]]&lt;&gt;"",Table1[[#This Row],[Reference Number]],"")</f>
        <v/>
      </c>
      <c r="AN735" s="46" t="str">
        <f>TRIM(Table1[[#This Row],[Line '#]])</f>
        <v/>
      </c>
      <c r="AO735" s="46" t="str">
        <f>TRIM(Table1[[#This Row],[Account]])</f>
        <v/>
      </c>
      <c r="AP735" s="46" t="str">
        <f>IF(Table1[[#This Row],[Posting Date]]&lt;&gt;"",$D$5,"")</f>
        <v/>
      </c>
      <c r="AQ735" s="46" t="str">
        <f>TRIM(Table1[[#This Row],[Departments-Prgrams]])</f>
        <v/>
      </c>
      <c r="AR735" s="46" t="str">
        <f>TRIM(Table1[[#This Row],[Grant]])</f>
        <v/>
      </c>
      <c r="AS735" s="46" t="str">
        <f>TRIM(Table1[[#This Row],[Staff ID]])</f>
        <v/>
      </c>
      <c r="AT735" s="46" t="str">
        <f>IF(TRIM(Table1[[#This Row],[Budget Code]])=0,"",TRIM(Table1[[#This Row],[Budget Code]]))</f>
        <v/>
      </c>
      <c r="AU735" s="46" t="str">
        <f>IF(Table1[[#This Row],[Line Description]]&lt;&gt;"",Table1[[#This Row],[Line Description]],"")</f>
        <v/>
      </c>
      <c r="AV735" s="46" t="str">
        <f>IF(Table1[[#This Row],[Cur_Amount Debit]]&gt;0,ROUND(Table1[[#This Row],[Cur_Amount Debit]],2),"")</f>
        <v/>
      </c>
      <c r="AW735" s="46" t="str">
        <f>IF(Table1[[#This Row],[Cur_Amount Credit]]&gt;0,ROUND(Table1[[#This Row],[Cur_Amount Credit]],2),"")</f>
        <v/>
      </c>
      <c r="AX735" s="46" t="str">
        <f>LEFT(Table1[[#This Row],[Cur]],3)</f>
        <v/>
      </c>
      <c r="AY735" s="59"/>
      <c r="AZ735" s="46"/>
      <c r="BA735" s="46" t="str">
        <f>IF(Table1[[#This Row],[Cur]]&lt;&gt;"",IF(Table1[[#This Row],[Cur]]="USD","",ExchangeRate),"")</f>
        <v/>
      </c>
      <c r="BB735" s="46" t="str">
        <f>IF(Table1[[#This Row],[Grant]]&lt;&gt;"",VLOOKUP(Table1[[#This Row],[Grant]],Grants!B:D,3),"")</f>
        <v/>
      </c>
      <c r="BC735" s="46" t="str">
        <f>TRIM(Table1[[#This Row],[Vendor ID]])</f>
        <v/>
      </c>
      <c r="BD735">
        <f>IF(Table1[[#This Row],[Reference Number]]=Q734,BD734,BD734+1)</f>
        <v>0</v>
      </c>
    </row>
    <row r="736" spans="1:56" ht="11.25" customHeight="1" x14ac:dyDescent="0.25">
      <c r="A736" s="1"/>
      <c r="B736" s="88" t="str">
        <f>IF(Table1[[#This Row],[Posting Date]]&lt;&gt;"",IF(Table1[[#This Row],[Reference Number]]=Q735,B735+1,1),"")</f>
        <v/>
      </c>
      <c r="C736" s="61"/>
      <c r="D736" s="61"/>
      <c r="E736" s="138"/>
      <c r="F736" s="141" t="str">
        <f>IFERROR(IF(VLOOKUP(Table1[[#This Row],[Budget Code Description]],Dimentions!$X$6:$AC$139,2,FALSE)="","",VLOOKUP(Table1[[#This Row],[Budget Code Description]],Dimentions!$X$6:$AC$139,2,FALSE)),"")</f>
        <v/>
      </c>
      <c r="G736" s="141"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1" t="str">
        <f>IFERROR(VLOOKUP(Table1[[#This Row],[Budget Code Description]],Table6[#All],8,FALSE),"")</f>
        <v/>
      </c>
      <c r="L736" s="63"/>
      <c r="M736" s="65" t="str">
        <f>IFERROR(VLOOKUP(Table1[[#This Row],[Staff ID]],Table2[],2,FALSE),"")</f>
        <v/>
      </c>
      <c r="N736" s="209" t="str">
        <f>IFERROR(IF(VLOOKUP(Table1[[#This Row],[Budget Code Description]],Dimentions!$X$6:$AC$134,4,FALSE)="","",VLOOKUP(Table1[[#This Row],[Budget Code Description]],Dimentions!$X$6:$AC$134,4,FALSE)),"")</f>
        <v/>
      </c>
      <c r="O736" s="65" t="str">
        <f>IFERROR(VLOOKUP(Table1[[#This Row],[Vendor ID]],Table549[],2,FALSE),"")</f>
        <v/>
      </c>
      <c r="P736" s="63"/>
      <c r="Q736" s="141" t="str">
        <f>IF(Table1[[#This Row],[Posting Date]]&lt;&gt;"",$D$9,"")</f>
        <v/>
      </c>
      <c r="R736" s="157" t="str">
        <f>IF(Table1[[#This Row],[Posting Date]]&lt;&gt;"",$D$10,"")</f>
        <v/>
      </c>
      <c r="S736" s="66"/>
      <c r="T736" s="63"/>
      <c r="U736" s="67"/>
      <c r="V736" s="67"/>
      <c r="W736" s="67" t="str">
        <f t="shared" si="15"/>
        <v/>
      </c>
      <c r="X736" s="159" t="str">
        <f>IF(E736="","",(IF(Table1[[#This Row],[Cur]]="USD",Table1[[#This Row],[Cur_Amount Debit]],Table1[[#This Row],[Cur_Amount Debit]]/Table1[[#This Row],[Exchange Rate]])))</f>
        <v/>
      </c>
      <c r="Y736" s="159" t="str">
        <f>IF(E736="","",(IF(Table1[[#This Row],[Cur]]="USD",Table1[[#This Row],[Cur_Amount Credit]],Table1[[#This Row],[Cur_Amount Credit]]/ExchangeRate)))</f>
        <v/>
      </c>
      <c r="Z736" s="201" t="str">
        <f>IF(E736="","",(Table1[[#This Row],[Debit USD]]-Table1[[#This Row],[Credit USD]]))</f>
        <v/>
      </c>
      <c r="AA736" s="226"/>
      <c r="AB736" s="255"/>
      <c r="AC736" s="1"/>
      <c r="AD736" s="15"/>
      <c r="AE736" s="15" t="str">
        <f>IF(AND(OR(Table1[[#This Row],[Account]]="15030",Table1[[#This Row],[Account]]="15035",Table1[[#This Row],[Account]]="20150"),Table1[[#This Row],[Vendor ID]]=""),1,"")</f>
        <v/>
      </c>
      <c r="AF736" s="15"/>
      <c r="AG736" s="15"/>
      <c r="AH736" s="15"/>
      <c r="AI736" s="46" t="str">
        <f>IF(Table1[[#This Row],[Posting Date]]&lt;&gt;"","GJ-"&amp;CountryID,"")</f>
        <v/>
      </c>
      <c r="AJ736" s="59" t="str">
        <f>IF(Table1[[#This Row],[Posting Date]]&lt;&gt;"",Table1[[#This Row],[Posting Date]],"")</f>
        <v/>
      </c>
      <c r="AK736" s="46"/>
      <c r="AL736" s="46" t="str">
        <f>IF(Table1[[#This Row],[Description]]&lt;&gt;"",Table1[[#This Row],[Description]],"")</f>
        <v/>
      </c>
      <c r="AM736" s="46" t="str">
        <f>IF(Table1[[#This Row],[Posting Date]]&lt;&gt;"",Table1[[#This Row],[Reference Number]],"")</f>
        <v/>
      </c>
      <c r="AN736" s="46" t="str">
        <f>TRIM(Table1[[#This Row],[Line '#]])</f>
        <v/>
      </c>
      <c r="AO736" s="46" t="str">
        <f>TRIM(Table1[[#This Row],[Account]])</f>
        <v/>
      </c>
      <c r="AP736" s="46" t="str">
        <f>IF(Table1[[#This Row],[Posting Date]]&lt;&gt;"",$D$5,"")</f>
        <v/>
      </c>
      <c r="AQ736" s="46" t="str">
        <f>TRIM(Table1[[#This Row],[Departments-Prgrams]])</f>
        <v/>
      </c>
      <c r="AR736" s="46" t="str">
        <f>TRIM(Table1[[#This Row],[Grant]])</f>
        <v/>
      </c>
      <c r="AS736" s="46" t="str">
        <f>TRIM(Table1[[#This Row],[Staff ID]])</f>
        <v/>
      </c>
      <c r="AT736" s="46" t="str">
        <f>IF(TRIM(Table1[[#This Row],[Budget Code]])=0,"",TRIM(Table1[[#This Row],[Budget Code]]))</f>
        <v/>
      </c>
      <c r="AU736" s="46" t="str">
        <f>IF(Table1[[#This Row],[Line Description]]&lt;&gt;"",Table1[[#This Row],[Line Description]],"")</f>
        <v/>
      </c>
      <c r="AV736" s="46" t="str">
        <f>IF(Table1[[#This Row],[Cur_Amount Debit]]&gt;0,ROUND(Table1[[#This Row],[Cur_Amount Debit]],2),"")</f>
        <v/>
      </c>
      <c r="AW736" s="46" t="str">
        <f>IF(Table1[[#This Row],[Cur_Amount Credit]]&gt;0,ROUND(Table1[[#This Row],[Cur_Amount Credit]],2),"")</f>
        <v/>
      </c>
      <c r="AX736" s="46" t="str">
        <f>LEFT(Table1[[#This Row],[Cur]],3)</f>
        <v/>
      </c>
      <c r="AY736" s="59"/>
      <c r="AZ736" s="46"/>
      <c r="BA736" s="46" t="str">
        <f>IF(Table1[[#This Row],[Cur]]&lt;&gt;"",IF(Table1[[#This Row],[Cur]]="USD","",ExchangeRate),"")</f>
        <v/>
      </c>
      <c r="BB736" s="46" t="str">
        <f>IF(Table1[[#This Row],[Grant]]&lt;&gt;"",VLOOKUP(Table1[[#This Row],[Grant]],Grants!B:D,3),"")</f>
        <v/>
      </c>
      <c r="BC736" s="46" t="str">
        <f>TRIM(Table1[[#This Row],[Vendor ID]])</f>
        <v/>
      </c>
      <c r="BD736">
        <f>IF(Table1[[#This Row],[Reference Number]]=Q735,BD735,BD735+1)</f>
        <v>0</v>
      </c>
    </row>
    <row r="737" spans="1:56" ht="11.25" customHeight="1" x14ac:dyDescent="0.25">
      <c r="A737" s="1"/>
      <c r="B737" s="88" t="str">
        <f>IF(Table1[[#This Row],[Posting Date]]&lt;&gt;"",IF(Table1[[#This Row],[Reference Number]]=Q736,B736+1,1),"")</f>
        <v/>
      </c>
      <c r="C737" s="61"/>
      <c r="D737" s="61"/>
      <c r="E737" s="138"/>
      <c r="F737" s="141" t="str">
        <f>IFERROR(IF(VLOOKUP(Table1[[#This Row],[Budget Code Description]],Dimentions!$X$6:$AC$139,2,FALSE)="","",VLOOKUP(Table1[[#This Row],[Budget Code Description]],Dimentions!$X$6:$AC$139,2,FALSE)),"")</f>
        <v/>
      </c>
      <c r="G737" s="141"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1" t="str">
        <f>IFERROR(VLOOKUP(Table1[[#This Row],[Budget Code Description]],Table6[#All],8,FALSE),"")</f>
        <v/>
      </c>
      <c r="L737" s="63"/>
      <c r="M737" s="65" t="str">
        <f>IFERROR(VLOOKUP(Table1[[#This Row],[Staff ID]],Table2[],2,FALSE),"")</f>
        <v/>
      </c>
      <c r="N737" s="209" t="str">
        <f>IFERROR(IF(VLOOKUP(Table1[[#This Row],[Budget Code Description]],Dimentions!$X$6:$AC$134,4,FALSE)="","",VLOOKUP(Table1[[#This Row],[Budget Code Description]],Dimentions!$X$6:$AC$134,4,FALSE)),"")</f>
        <v/>
      </c>
      <c r="O737" s="65" t="str">
        <f>IFERROR(VLOOKUP(Table1[[#This Row],[Vendor ID]],Table549[],2,FALSE),"")</f>
        <v/>
      </c>
      <c r="P737" s="63"/>
      <c r="Q737" s="141" t="str">
        <f>IF(Table1[[#This Row],[Posting Date]]&lt;&gt;"",$D$9,"")</f>
        <v/>
      </c>
      <c r="R737" s="157" t="str">
        <f>IF(Table1[[#This Row],[Posting Date]]&lt;&gt;"",$D$10,"")</f>
        <v/>
      </c>
      <c r="S737" s="66"/>
      <c r="T737" s="63"/>
      <c r="U737" s="67"/>
      <c r="V737" s="67"/>
      <c r="W737" s="67" t="str">
        <f t="shared" si="15"/>
        <v/>
      </c>
      <c r="X737" s="159" t="str">
        <f>IF(E737="","",(IF(Table1[[#This Row],[Cur]]="USD",Table1[[#This Row],[Cur_Amount Debit]],Table1[[#This Row],[Cur_Amount Debit]]/Table1[[#This Row],[Exchange Rate]])))</f>
        <v/>
      </c>
      <c r="Y737" s="159" t="str">
        <f>IF(E737="","",(IF(Table1[[#This Row],[Cur]]="USD",Table1[[#This Row],[Cur_Amount Credit]],Table1[[#This Row],[Cur_Amount Credit]]/ExchangeRate)))</f>
        <v/>
      </c>
      <c r="Z737" s="201" t="str">
        <f>IF(E737="","",(Table1[[#This Row],[Debit USD]]-Table1[[#This Row],[Credit USD]]))</f>
        <v/>
      </c>
      <c r="AA737" s="226"/>
      <c r="AB737" s="255"/>
      <c r="AC737" s="1"/>
      <c r="AD737" s="15"/>
      <c r="AE737" s="15" t="str">
        <f>IF(AND(OR(Table1[[#This Row],[Account]]="15030",Table1[[#This Row],[Account]]="15035",Table1[[#This Row],[Account]]="20150"),Table1[[#This Row],[Vendor ID]]=""),1,"")</f>
        <v/>
      </c>
      <c r="AF737" s="15"/>
      <c r="AG737" s="15"/>
      <c r="AH737" s="15"/>
      <c r="AI737" s="46" t="str">
        <f>IF(Table1[[#This Row],[Posting Date]]&lt;&gt;"","GJ-"&amp;CountryID,"")</f>
        <v/>
      </c>
      <c r="AJ737" s="59" t="str">
        <f>IF(Table1[[#This Row],[Posting Date]]&lt;&gt;"",Table1[[#This Row],[Posting Date]],"")</f>
        <v/>
      </c>
      <c r="AK737" s="46"/>
      <c r="AL737" s="46" t="str">
        <f>IF(Table1[[#This Row],[Description]]&lt;&gt;"",Table1[[#This Row],[Description]],"")</f>
        <v/>
      </c>
      <c r="AM737" s="46" t="str">
        <f>IF(Table1[[#This Row],[Posting Date]]&lt;&gt;"",Table1[[#This Row],[Reference Number]],"")</f>
        <v/>
      </c>
      <c r="AN737" s="46" t="str">
        <f>TRIM(Table1[[#This Row],[Line '#]])</f>
        <v/>
      </c>
      <c r="AO737" s="46" t="str">
        <f>TRIM(Table1[[#This Row],[Account]])</f>
        <v/>
      </c>
      <c r="AP737" s="46" t="str">
        <f>IF(Table1[[#This Row],[Posting Date]]&lt;&gt;"",$D$5,"")</f>
        <v/>
      </c>
      <c r="AQ737" s="46" t="str">
        <f>TRIM(Table1[[#This Row],[Departments-Prgrams]])</f>
        <v/>
      </c>
      <c r="AR737" s="46" t="str">
        <f>TRIM(Table1[[#This Row],[Grant]])</f>
        <v/>
      </c>
      <c r="AS737" s="46" t="str">
        <f>TRIM(Table1[[#This Row],[Staff ID]])</f>
        <v/>
      </c>
      <c r="AT737" s="46" t="str">
        <f>IF(TRIM(Table1[[#This Row],[Budget Code]])=0,"",TRIM(Table1[[#This Row],[Budget Code]]))</f>
        <v/>
      </c>
      <c r="AU737" s="46" t="str">
        <f>IF(Table1[[#This Row],[Line Description]]&lt;&gt;"",Table1[[#This Row],[Line Description]],"")</f>
        <v/>
      </c>
      <c r="AV737" s="46" t="str">
        <f>IF(Table1[[#This Row],[Cur_Amount Debit]]&gt;0,ROUND(Table1[[#This Row],[Cur_Amount Debit]],2),"")</f>
        <v/>
      </c>
      <c r="AW737" s="46" t="str">
        <f>IF(Table1[[#This Row],[Cur_Amount Credit]]&gt;0,ROUND(Table1[[#This Row],[Cur_Amount Credit]],2),"")</f>
        <v/>
      </c>
      <c r="AX737" s="46" t="str">
        <f>LEFT(Table1[[#This Row],[Cur]],3)</f>
        <v/>
      </c>
      <c r="AY737" s="59"/>
      <c r="AZ737" s="46"/>
      <c r="BA737" s="46" t="str">
        <f>IF(Table1[[#This Row],[Cur]]&lt;&gt;"",IF(Table1[[#This Row],[Cur]]="USD","",ExchangeRate),"")</f>
        <v/>
      </c>
      <c r="BB737" s="46" t="str">
        <f>IF(Table1[[#This Row],[Grant]]&lt;&gt;"",VLOOKUP(Table1[[#This Row],[Grant]],Grants!B:D,3),"")</f>
        <v/>
      </c>
      <c r="BC737" s="46" t="str">
        <f>TRIM(Table1[[#This Row],[Vendor ID]])</f>
        <v/>
      </c>
      <c r="BD737">
        <f>IF(Table1[[#This Row],[Reference Number]]=Q736,BD736,BD736+1)</f>
        <v>0</v>
      </c>
    </row>
    <row r="738" spans="1:56" ht="11.25" customHeight="1" x14ac:dyDescent="0.25">
      <c r="A738" s="1"/>
      <c r="B738" s="88" t="str">
        <f>IF(Table1[[#This Row],[Posting Date]]&lt;&gt;"",IF(Table1[[#This Row],[Reference Number]]=Q737,B737+1,1),"")</f>
        <v/>
      </c>
      <c r="C738" s="61"/>
      <c r="D738" s="61"/>
      <c r="E738" s="138"/>
      <c r="F738" s="141" t="str">
        <f>IFERROR(IF(VLOOKUP(Table1[[#This Row],[Budget Code Description]],Dimentions!$X$6:$AC$139,2,FALSE)="","",VLOOKUP(Table1[[#This Row],[Budget Code Description]],Dimentions!$X$6:$AC$139,2,FALSE)),"")</f>
        <v/>
      </c>
      <c r="G738" s="141"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1" t="str">
        <f>IFERROR(VLOOKUP(Table1[[#This Row],[Budget Code Description]],Table6[#All],8,FALSE),"")</f>
        <v/>
      </c>
      <c r="L738" s="63"/>
      <c r="M738" s="65" t="str">
        <f>IFERROR(VLOOKUP(Table1[[#This Row],[Staff ID]],Table2[],2,FALSE),"")</f>
        <v/>
      </c>
      <c r="N738" s="209" t="str">
        <f>IFERROR(IF(VLOOKUP(Table1[[#This Row],[Budget Code Description]],Dimentions!$X$6:$AC$134,4,FALSE)="","",VLOOKUP(Table1[[#This Row],[Budget Code Description]],Dimentions!$X$6:$AC$134,4,FALSE)),"")</f>
        <v/>
      </c>
      <c r="O738" s="65" t="str">
        <f>IFERROR(VLOOKUP(Table1[[#This Row],[Vendor ID]],Table549[],2,FALSE),"")</f>
        <v/>
      </c>
      <c r="P738" s="63"/>
      <c r="Q738" s="141" t="str">
        <f>IF(Table1[[#This Row],[Posting Date]]&lt;&gt;"",$D$9,"")</f>
        <v/>
      </c>
      <c r="R738" s="157" t="str">
        <f>IF(Table1[[#This Row],[Posting Date]]&lt;&gt;"",$D$10,"")</f>
        <v/>
      </c>
      <c r="S738" s="66"/>
      <c r="T738" s="63"/>
      <c r="U738" s="67"/>
      <c r="V738" s="67"/>
      <c r="W738" s="67" t="str">
        <f t="shared" si="15"/>
        <v/>
      </c>
      <c r="X738" s="159" t="str">
        <f>IF(E738="","",(IF(Table1[[#This Row],[Cur]]="USD",Table1[[#This Row],[Cur_Amount Debit]],Table1[[#This Row],[Cur_Amount Debit]]/Table1[[#This Row],[Exchange Rate]])))</f>
        <v/>
      </c>
      <c r="Y738" s="159" t="str">
        <f>IF(E738="","",(IF(Table1[[#This Row],[Cur]]="USD",Table1[[#This Row],[Cur_Amount Credit]],Table1[[#This Row],[Cur_Amount Credit]]/ExchangeRate)))</f>
        <v/>
      </c>
      <c r="Z738" s="201" t="str">
        <f>IF(E738="","",(Table1[[#This Row],[Debit USD]]-Table1[[#This Row],[Credit USD]]))</f>
        <v/>
      </c>
      <c r="AA738" s="226"/>
      <c r="AB738" s="255"/>
      <c r="AC738" s="1"/>
      <c r="AD738" s="15"/>
      <c r="AE738" s="15" t="str">
        <f>IF(AND(OR(Table1[[#This Row],[Account]]="15030",Table1[[#This Row],[Account]]="15035",Table1[[#This Row],[Account]]="20150"),Table1[[#This Row],[Vendor ID]]=""),1,"")</f>
        <v/>
      </c>
      <c r="AF738" s="15"/>
      <c r="AG738" s="15"/>
      <c r="AH738" s="15"/>
      <c r="AI738" s="46" t="str">
        <f>IF(Table1[[#This Row],[Posting Date]]&lt;&gt;"","GJ-"&amp;CountryID,"")</f>
        <v/>
      </c>
      <c r="AJ738" s="59" t="str">
        <f>IF(Table1[[#This Row],[Posting Date]]&lt;&gt;"",Table1[[#This Row],[Posting Date]],"")</f>
        <v/>
      </c>
      <c r="AK738" s="46"/>
      <c r="AL738" s="46" t="str">
        <f>IF(Table1[[#This Row],[Description]]&lt;&gt;"",Table1[[#This Row],[Description]],"")</f>
        <v/>
      </c>
      <c r="AM738" s="46" t="str">
        <f>IF(Table1[[#This Row],[Posting Date]]&lt;&gt;"",Table1[[#This Row],[Reference Number]],"")</f>
        <v/>
      </c>
      <c r="AN738" s="46" t="str">
        <f>TRIM(Table1[[#This Row],[Line '#]])</f>
        <v/>
      </c>
      <c r="AO738" s="46" t="str">
        <f>TRIM(Table1[[#This Row],[Account]])</f>
        <v/>
      </c>
      <c r="AP738" s="46" t="str">
        <f>IF(Table1[[#This Row],[Posting Date]]&lt;&gt;"",$D$5,"")</f>
        <v/>
      </c>
      <c r="AQ738" s="46" t="str">
        <f>TRIM(Table1[[#This Row],[Departments-Prgrams]])</f>
        <v/>
      </c>
      <c r="AR738" s="46" t="str">
        <f>TRIM(Table1[[#This Row],[Grant]])</f>
        <v/>
      </c>
      <c r="AS738" s="46" t="str">
        <f>TRIM(Table1[[#This Row],[Staff ID]])</f>
        <v/>
      </c>
      <c r="AT738" s="46" t="str">
        <f>IF(TRIM(Table1[[#This Row],[Budget Code]])=0,"",TRIM(Table1[[#This Row],[Budget Code]]))</f>
        <v/>
      </c>
      <c r="AU738" s="46" t="str">
        <f>IF(Table1[[#This Row],[Line Description]]&lt;&gt;"",Table1[[#This Row],[Line Description]],"")</f>
        <v/>
      </c>
      <c r="AV738" s="46" t="str">
        <f>IF(Table1[[#This Row],[Cur_Amount Debit]]&gt;0,ROUND(Table1[[#This Row],[Cur_Amount Debit]],2),"")</f>
        <v/>
      </c>
      <c r="AW738" s="46" t="str">
        <f>IF(Table1[[#This Row],[Cur_Amount Credit]]&gt;0,ROUND(Table1[[#This Row],[Cur_Amount Credit]],2),"")</f>
        <v/>
      </c>
      <c r="AX738" s="46" t="str">
        <f>LEFT(Table1[[#This Row],[Cur]],3)</f>
        <v/>
      </c>
      <c r="AY738" s="59"/>
      <c r="AZ738" s="46"/>
      <c r="BA738" s="46" t="str">
        <f>IF(Table1[[#This Row],[Cur]]&lt;&gt;"",IF(Table1[[#This Row],[Cur]]="USD","",ExchangeRate),"")</f>
        <v/>
      </c>
      <c r="BB738" s="46" t="str">
        <f>IF(Table1[[#This Row],[Grant]]&lt;&gt;"",VLOOKUP(Table1[[#This Row],[Grant]],Grants!B:D,3),"")</f>
        <v/>
      </c>
      <c r="BC738" s="46" t="str">
        <f>TRIM(Table1[[#This Row],[Vendor ID]])</f>
        <v/>
      </c>
      <c r="BD738">
        <f>IF(Table1[[#This Row],[Reference Number]]=Q737,BD737,BD737+1)</f>
        <v>0</v>
      </c>
    </row>
    <row r="739" spans="1:56" ht="11.25" customHeight="1" x14ac:dyDescent="0.25">
      <c r="A739" s="1"/>
      <c r="B739" s="88" t="str">
        <f>IF(Table1[[#This Row],[Posting Date]]&lt;&gt;"",IF(Table1[[#This Row],[Reference Number]]=Q738,B738+1,1),"")</f>
        <v/>
      </c>
      <c r="C739" s="61"/>
      <c r="D739" s="61"/>
      <c r="E739" s="138"/>
      <c r="F739" s="141" t="str">
        <f>IFERROR(IF(VLOOKUP(Table1[[#This Row],[Budget Code Description]],Dimentions!$X$6:$AC$139,2,FALSE)="","",VLOOKUP(Table1[[#This Row],[Budget Code Description]],Dimentions!$X$6:$AC$139,2,FALSE)),"")</f>
        <v/>
      </c>
      <c r="G739" s="141"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1" t="str">
        <f>IFERROR(VLOOKUP(Table1[[#This Row],[Budget Code Description]],Table6[#All],8,FALSE),"")</f>
        <v/>
      </c>
      <c r="L739" s="63"/>
      <c r="M739" s="65" t="str">
        <f>IFERROR(VLOOKUP(Table1[[#This Row],[Staff ID]],Table2[],2,FALSE),"")</f>
        <v/>
      </c>
      <c r="N739" s="209" t="str">
        <f>IFERROR(IF(VLOOKUP(Table1[[#This Row],[Budget Code Description]],Dimentions!$X$6:$AC$134,4,FALSE)="","",VLOOKUP(Table1[[#This Row],[Budget Code Description]],Dimentions!$X$6:$AC$134,4,FALSE)),"")</f>
        <v/>
      </c>
      <c r="O739" s="65" t="str">
        <f>IFERROR(VLOOKUP(Table1[[#This Row],[Vendor ID]],Table549[],2,FALSE),"")</f>
        <v/>
      </c>
      <c r="P739" s="63"/>
      <c r="Q739" s="141" t="str">
        <f>IF(Table1[[#This Row],[Posting Date]]&lt;&gt;"",$D$9,"")</f>
        <v/>
      </c>
      <c r="R739" s="157" t="str">
        <f>IF(Table1[[#This Row],[Posting Date]]&lt;&gt;"",$D$10,"")</f>
        <v/>
      </c>
      <c r="S739" s="66"/>
      <c r="T739" s="63"/>
      <c r="U739" s="67"/>
      <c r="V739" s="67"/>
      <c r="W739" s="67" t="str">
        <f t="shared" si="15"/>
        <v/>
      </c>
      <c r="X739" s="159" t="str">
        <f>IF(E739="","",(IF(Table1[[#This Row],[Cur]]="USD",Table1[[#This Row],[Cur_Amount Debit]],Table1[[#This Row],[Cur_Amount Debit]]/Table1[[#This Row],[Exchange Rate]])))</f>
        <v/>
      </c>
      <c r="Y739" s="159" t="str">
        <f>IF(E739="","",(IF(Table1[[#This Row],[Cur]]="USD",Table1[[#This Row],[Cur_Amount Credit]],Table1[[#This Row],[Cur_Amount Credit]]/ExchangeRate)))</f>
        <v/>
      </c>
      <c r="Z739" s="201" t="str">
        <f>IF(E739="","",(Table1[[#This Row],[Debit USD]]-Table1[[#This Row],[Credit USD]]))</f>
        <v/>
      </c>
      <c r="AA739" s="226"/>
      <c r="AB739" s="255"/>
      <c r="AC739" s="1"/>
      <c r="AD739" s="15"/>
      <c r="AE739" s="15" t="str">
        <f>IF(AND(OR(Table1[[#This Row],[Account]]="15030",Table1[[#This Row],[Account]]="15035",Table1[[#This Row],[Account]]="20150"),Table1[[#This Row],[Vendor ID]]=""),1,"")</f>
        <v/>
      </c>
      <c r="AF739" s="15"/>
      <c r="AG739" s="15"/>
      <c r="AH739" s="15"/>
      <c r="AI739" s="46" t="str">
        <f>IF(Table1[[#This Row],[Posting Date]]&lt;&gt;"","GJ-"&amp;CountryID,"")</f>
        <v/>
      </c>
      <c r="AJ739" s="59" t="str">
        <f>IF(Table1[[#This Row],[Posting Date]]&lt;&gt;"",Table1[[#This Row],[Posting Date]],"")</f>
        <v/>
      </c>
      <c r="AK739" s="46"/>
      <c r="AL739" s="46" t="str">
        <f>IF(Table1[[#This Row],[Description]]&lt;&gt;"",Table1[[#This Row],[Description]],"")</f>
        <v/>
      </c>
      <c r="AM739" s="46" t="str">
        <f>IF(Table1[[#This Row],[Posting Date]]&lt;&gt;"",Table1[[#This Row],[Reference Number]],"")</f>
        <v/>
      </c>
      <c r="AN739" s="46" t="str">
        <f>TRIM(Table1[[#This Row],[Line '#]])</f>
        <v/>
      </c>
      <c r="AO739" s="46" t="str">
        <f>TRIM(Table1[[#This Row],[Account]])</f>
        <v/>
      </c>
      <c r="AP739" s="46" t="str">
        <f>IF(Table1[[#This Row],[Posting Date]]&lt;&gt;"",$D$5,"")</f>
        <v/>
      </c>
      <c r="AQ739" s="46" t="str">
        <f>TRIM(Table1[[#This Row],[Departments-Prgrams]])</f>
        <v/>
      </c>
      <c r="AR739" s="46" t="str">
        <f>TRIM(Table1[[#This Row],[Grant]])</f>
        <v/>
      </c>
      <c r="AS739" s="46" t="str">
        <f>TRIM(Table1[[#This Row],[Staff ID]])</f>
        <v/>
      </c>
      <c r="AT739" s="46" t="str">
        <f>IF(TRIM(Table1[[#This Row],[Budget Code]])=0,"",TRIM(Table1[[#This Row],[Budget Code]]))</f>
        <v/>
      </c>
      <c r="AU739" s="46" t="str">
        <f>IF(Table1[[#This Row],[Line Description]]&lt;&gt;"",Table1[[#This Row],[Line Description]],"")</f>
        <v/>
      </c>
      <c r="AV739" s="46" t="str">
        <f>IF(Table1[[#This Row],[Cur_Amount Debit]]&gt;0,ROUND(Table1[[#This Row],[Cur_Amount Debit]],2),"")</f>
        <v/>
      </c>
      <c r="AW739" s="46" t="str">
        <f>IF(Table1[[#This Row],[Cur_Amount Credit]]&gt;0,ROUND(Table1[[#This Row],[Cur_Amount Credit]],2),"")</f>
        <v/>
      </c>
      <c r="AX739" s="46" t="str">
        <f>LEFT(Table1[[#This Row],[Cur]],3)</f>
        <v/>
      </c>
      <c r="AY739" s="59"/>
      <c r="AZ739" s="46"/>
      <c r="BA739" s="46" t="str">
        <f>IF(Table1[[#This Row],[Cur]]&lt;&gt;"",IF(Table1[[#This Row],[Cur]]="USD","",ExchangeRate),"")</f>
        <v/>
      </c>
      <c r="BB739" s="46" t="str">
        <f>IF(Table1[[#This Row],[Grant]]&lt;&gt;"",VLOOKUP(Table1[[#This Row],[Grant]],Grants!B:D,3),"")</f>
        <v/>
      </c>
      <c r="BC739" s="46" t="str">
        <f>TRIM(Table1[[#This Row],[Vendor ID]])</f>
        <v/>
      </c>
      <c r="BD739">
        <f>IF(Table1[[#This Row],[Reference Number]]=Q738,BD738,BD738+1)</f>
        <v>0</v>
      </c>
    </row>
    <row r="740" spans="1:56" ht="11.25" customHeight="1" x14ac:dyDescent="0.25">
      <c r="A740" s="1"/>
      <c r="B740" s="88" t="str">
        <f>IF(Table1[[#This Row],[Posting Date]]&lt;&gt;"",IF(Table1[[#This Row],[Reference Number]]=Q739,B739+1,1),"")</f>
        <v/>
      </c>
      <c r="C740" s="61"/>
      <c r="D740" s="61"/>
      <c r="E740" s="138"/>
      <c r="F740" s="141" t="str">
        <f>IFERROR(IF(VLOOKUP(Table1[[#This Row],[Budget Code Description]],Dimentions!$X$6:$AC$139,2,FALSE)="","",VLOOKUP(Table1[[#This Row],[Budget Code Description]],Dimentions!$X$6:$AC$139,2,FALSE)),"")</f>
        <v/>
      </c>
      <c r="G740" s="141"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1" t="str">
        <f>IFERROR(VLOOKUP(Table1[[#This Row],[Budget Code Description]],Table6[#All],8,FALSE),"")</f>
        <v/>
      </c>
      <c r="L740" s="63"/>
      <c r="M740" s="65" t="str">
        <f>IFERROR(VLOOKUP(Table1[[#This Row],[Staff ID]],Table2[],2,FALSE),"")</f>
        <v/>
      </c>
      <c r="N740" s="209" t="str">
        <f>IFERROR(IF(VLOOKUP(Table1[[#This Row],[Budget Code Description]],Dimentions!$X$6:$AC$134,4,FALSE)="","",VLOOKUP(Table1[[#This Row],[Budget Code Description]],Dimentions!$X$6:$AC$134,4,FALSE)),"")</f>
        <v/>
      </c>
      <c r="O740" s="65" t="str">
        <f>IFERROR(VLOOKUP(Table1[[#This Row],[Vendor ID]],Table549[],2,FALSE),"")</f>
        <v/>
      </c>
      <c r="P740" s="63"/>
      <c r="Q740" s="141" t="str">
        <f>IF(Table1[[#This Row],[Posting Date]]&lt;&gt;"",$D$9,"")</f>
        <v/>
      </c>
      <c r="R740" s="157" t="str">
        <f>IF(Table1[[#This Row],[Posting Date]]&lt;&gt;"",$D$10,"")</f>
        <v/>
      </c>
      <c r="S740" s="66"/>
      <c r="T740" s="63"/>
      <c r="U740" s="67"/>
      <c r="V740" s="67"/>
      <c r="W740" s="67" t="str">
        <f t="shared" si="15"/>
        <v/>
      </c>
      <c r="X740" s="159" t="str">
        <f>IF(E740="","",(IF(Table1[[#This Row],[Cur]]="USD",Table1[[#This Row],[Cur_Amount Debit]],Table1[[#This Row],[Cur_Amount Debit]]/Table1[[#This Row],[Exchange Rate]])))</f>
        <v/>
      </c>
      <c r="Y740" s="159" t="str">
        <f>IF(E740="","",(IF(Table1[[#This Row],[Cur]]="USD",Table1[[#This Row],[Cur_Amount Credit]],Table1[[#This Row],[Cur_Amount Credit]]/ExchangeRate)))</f>
        <v/>
      </c>
      <c r="Z740" s="201" t="str">
        <f>IF(E740="","",(Table1[[#This Row],[Debit USD]]-Table1[[#This Row],[Credit USD]]))</f>
        <v/>
      </c>
      <c r="AA740" s="226"/>
      <c r="AB740" s="255"/>
      <c r="AC740" s="1"/>
      <c r="AD740" s="15"/>
      <c r="AE740" s="15" t="str">
        <f>IF(AND(OR(Table1[[#This Row],[Account]]="15030",Table1[[#This Row],[Account]]="15035",Table1[[#This Row],[Account]]="20150"),Table1[[#This Row],[Vendor ID]]=""),1,"")</f>
        <v/>
      </c>
      <c r="AF740" s="15"/>
      <c r="AG740" s="15"/>
      <c r="AH740" s="15"/>
      <c r="AI740" s="46" t="str">
        <f>IF(Table1[[#This Row],[Posting Date]]&lt;&gt;"","GJ-"&amp;CountryID,"")</f>
        <v/>
      </c>
      <c r="AJ740" s="59" t="str">
        <f>IF(Table1[[#This Row],[Posting Date]]&lt;&gt;"",Table1[[#This Row],[Posting Date]],"")</f>
        <v/>
      </c>
      <c r="AK740" s="46"/>
      <c r="AL740" s="46" t="str">
        <f>IF(Table1[[#This Row],[Description]]&lt;&gt;"",Table1[[#This Row],[Description]],"")</f>
        <v/>
      </c>
      <c r="AM740" s="46" t="str">
        <f>IF(Table1[[#This Row],[Posting Date]]&lt;&gt;"",Table1[[#This Row],[Reference Number]],"")</f>
        <v/>
      </c>
      <c r="AN740" s="46" t="str">
        <f>TRIM(Table1[[#This Row],[Line '#]])</f>
        <v/>
      </c>
      <c r="AO740" s="46" t="str">
        <f>TRIM(Table1[[#This Row],[Account]])</f>
        <v/>
      </c>
      <c r="AP740" s="46" t="str">
        <f>IF(Table1[[#This Row],[Posting Date]]&lt;&gt;"",$D$5,"")</f>
        <v/>
      </c>
      <c r="AQ740" s="46" t="str">
        <f>TRIM(Table1[[#This Row],[Departments-Prgrams]])</f>
        <v/>
      </c>
      <c r="AR740" s="46" t="str">
        <f>TRIM(Table1[[#This Row],[Grant]])</f>
        <v/>
      </c>
      <c r="AS740" s="46" t="str">
        <f>TRIM(Table1[[#This Row],[Staff ID]])</f>
        <v/>
      </c>
      <c r="AT740" s="46" t="str">
        <f>IF(TRIM(Table1[[#This Row],[Budget Code]])=0,"",TRIM(Table1[[#This Row],[Budget Code]]))</f>
        <v/>
      </c>
      <c r="AU740" s="46" t="str">
        <f>IF(Table1[[#This Row],[Line Description]]&lt;&gt;"",Table1[[#This Row],[Line Description]],"")</f>
        <v/>
      </c>
      <c r="AV740" s="46" t="str">
        <f>IF(Table1[[#This Row],[Cur_Amount Debit]]&gt;0,ROUND(Table1[[#This Row],[Cur_Amount Debit]],2),"")</f>
        <v/>
      </c>
      <c r="AW740" s="46" t="str">
        <f>IF(Table1[[#This Row],[Cur_Amount Credit]]&gt;0,ROUND(Table1[[#This Row],[Cur_Amount Credit]],2),"")</f>
        <v/>
      </c>
      <c r="AX740" s="46" t="str">
        <f>LEFT(Table1[[#This Row],[Cur]],3)</f>
        <v/>
      </c>
      <c r="AY740" s="59"/>
      <c r="AZ740" s="46"/>
      <c r="BA740" s="46" t="str">
        <f>IF(Table1[[#This Row],[Cur]]&lt;&gt;"",IF(Table1[[#This Row],[Cur]]="USD","",ExchangeRate),"")</f>
        <v/>
      </c>
      <c r="BB740" s="46" t="str">
        <f>IF(Table1[[#This Row],[Grant]]&lt;&gt;"",VLOOKUP(Table1[[#This Row],[Grant]],Grants!B:D,3),"")</f>
        <v/>
      </c>
      <c r="BC740" s="46" t="str">
        <f>TRIM(Table1[[#This Row],[Vendor ID]])</f>
        <v/>
      </c>
      <c r="BD740">
        <f>IF(Table1[[#This Row],[Reference Number]]=Q739,BD739,BD739+1)</f>
        <v>0</v>
      </c>
    </row>
    <row r="741" spans="1:56" ht="11.25" customHeight="1" x14ac:dyDescent="0.25">
      <c r="A741" s="1"/>
      <c r="B741" s="88" t="str">
        <f>IF(Table1[[#This Row],[Posting Date]]&lt;&gt;"",IF(Table1[[#This Row],[Reference Number]]=Q740,B740+1,1),"")</f>
        <v/>
      </c>
      <c r="C741" s="61"/>
      <c r="D741" s="61"/>
      <c r="E741" s="138"/>
      <c r="F741" s="141" t="str">
        <f>IFERROR(IF(VLOOKUP(Table1[[#This Row],[Budget Code Description]],Dimentions!$X$6:$AC$139,2,FALSE)="","",VLOOKUP(Table1[[#This Row],[Budget Code Description]],Dimentions!$X$6:$AC$139,2,FALSE)),"")</f>
        <v/>
      </c>
      <c r="G741" s="141"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1" t="str">
        <f>IFERROR(VLOOKUP(Table1[[#This Row],[Budget Code Description]],Table6[#All],8,FALSE),"")</f>
        <v/>
      </c>
      <c r="L741" s="63"/>
      <c r="M741" s="65" t="str">
        <f>IFERROR(VLOOKUP(Table1[[#This Row],[Staff ID]],Table2[],2,FALSE),"")</f>
        <v/>
      </c>
      <c r="N741" s="209" t="str">
        <f>IFERROR(IF(VLOOKUP(Table1[[#This Row],[Budget Code Description]],Dimentions!$X$6:$AC$134,4,FALSE)="","",VLOOKUP(Table1[[#This Row],[Budget Code Description]],Dimentions!$X$6:$AC$134,4,FALSE)),"")</f>
        <v/>
      </c>
      <c r="O741" s="65" t="str">
        <f>IFERROR(VLOOKUP(Table1[[#This Row],[Vendor ID]],Table549[],2,FALSE),"")</f>
        <v/>
      </c>
      <c r="P741" s="63"/>
      <c r="Q741" s="141" t="str">
        <f>IF(Table1[[#This Row],[Posting Date]]&lt;&gt;"",$D$9,"")</f>
        <v/>
      </c>
      <c r="R741" s="157" t="str">
        <f>IF(Table1[[#This Row],[Posting Date]]&lt;&gt;"",$D$10,"")</f>
        <v/>
      </c>
      <c r="S741" s="66"/>
      <c r="T741" s="63"/>
      <c r="U741" s="67"/>
      <c r="V741" s="67"/>
      <c r="W741" s="67" t="str">
        <f t="shared" si="15"/>
        <v/>
      </c>
      <c r="X741" s="159" t="str">
        <f>IF(E741="","",(IF(Table1[[#This Row],[Cur]]="USD",Table1[[#This Row],[Cur_Amount Debit]],Table1[[#This Row],[Cur_Amount Debit]]/Table1[[#This Row],[Exchange Rate]])))</f>
        <v/>
      </c>
      <c r="Y741" s="159" t="str">
        <f>IF(E741="","",(IF(Table1[[#This Row],[Cur]]="USD",Table1[[#This Row],[Cur_Amount Credit]],Table1[[#This Row],[Cur_Amount Credit]]/ExchangeRate)))</f>
        <v/>
      </c>
      <c r="Z741" s="201" t="str">
        <f>IF(E741="","",(Table1[[#This Row],[Debit USD]]-Table1[[#This Row],[Credit USD]]))</f>
        <v/>
      </c>
      <c r="AA741" s="226"/>
      <c r="AB741" s="255"/>
      <c r="AC741" s="1"/>
      <c r="AD741" s="15"/>
      <c r="AE741" s="15" t="str">
        <f>IF(AND(OR(Table1[[#This Row],[Account]]="15030",Table1[[#This Row],[Account]]="15035",Table1[[#This Row],[Account]]="20150"),Table1[[#This Row],[Vendor ID]]=""),1,"")</f>
        <v/>
      </c>
      <c r="AF741" s="15"/>
      <c r="AG741" s="15"/>
      <c r="AH741" s="15"/>
      <c r="AI741" s="46" t="str">
        <f>IF(Table1[[#This Row],[Posting Date]]&lt;&gt;"","GJ-"&amp;CountryID,"")</f>
        <v/>
      </c>
      <c r="AJ741" s="59" t="str">
        <f>IF(Table1[[#This Row],[Posting Date]]&lt;&gt;"",Table1[[#This Row],[Posting Date]],"")</f>
        <v/>
      </c>
      <c r="AK741" s="46"/>
      <c r="AL741" s="46" t="str">
        <f>IF(Table1[[#This Row],[Description]]&lt;&gt;"",Table1[[#This Row],[Description]],"")</f>
        <v/>
      </c>
      <c r="AM741" s="46" t="str">
        <f>IF(Table1[[#This Row],[Posting Date]]&lt;&gt;"",Table1[[#This Row],[Reference Number]],"")</f>
        <v/>
      </c>
      <c r="AN741" s="46" t="str">
        <f>TRIM(Table1[[#This Row],[Line '#]])</f>
        <v/>
      </c>
      <c r="AO741" s="46" t="str">
        <f>TRIM(Table1[[#This Row],[Account]])</f>
        <v/>
      </c>
      <c r="AP741" s="46" t="str">
        <f>IF(Table1[[#This Row],[Posting Date]]&lt;&gt;"",$D$5,"")</f>
        <v/>
      </c>
      <c r="AQ741" s="46" t="str">
        <f>TRIM(Table1[[#This Row],[Departments-Prgrams]])</f>
        <v/>
      </c>
      <c r="AR741" s="46" t="str">
        <f>TRIM(Table1[[#This Row],[Grant]])</f>
        <v/>
      </c>
      <c r="AS741" s="46" t="str">
        <f>TRIM(Table1[[#This Row],[Staff ID]])</f>
        <v/>
      </c>
      <c r="AT741" s="46" t="str">
        <f>IF(TRIM(Table1[[#This Row],[Budget Code]])=0,"",TRIM(Table1[[#This Row],[Budget Code]]))</f>
        <v/>
      </c>
      <c r="AU741" s="46" t="str">
        <f>IF(Table1[[#This Row],[Line Description]]&lt;&gt;"",Table1[[#This Row],[Line Description]],"")</f>
        <v/>
      </c>
      <c r="AV741" s="46" t="str">
        <f>IF(Table1[[#This Row],[Cur_Amount Debit]]&gt;0,ROUND(Table1[[#This Row],[Cur_Amount Debit]],2),"")</f>
        <v/>
      </c>
      <c r="AW741" s="46" t="str">
        <f>IF(Table1[[#This Row],[Cur_Amount Credit]]&gt;0,ROUND(Table1[[#This Row],[Cur_Amount Credit]],2),"")</f>
        <v/>
      </c>
      <c r="AX741" s="46" t="str">
        <f>LEFT(Table1[[#This Row],[Cur]],3)</f>
        <v/>
      </c>
      <c r="AY741" s="59"/>
      <c r="AZ741" s="46"/>
      <c r="BA741" s="46" t="str">
        <f>IF(Table1[[#This Row],[Cur]]&lt;&gt;"",IF(Table1[[#This Row],[Cur]]="USD","",ExchangeRate),"")</f>
        <v/>
      </c>
      <c r="BB741" s="46" t="str">
        <f>IF(Table1[[#This Row],[Grant]]&lt;&gt;"",VLOOKUP(Table1[[#This Row],[Grant]],Grants!B:D,3),"")</f>
        <v/>
      </c>
      <c r="BC741" s="46" t="str">
        <f>TRIM(Table1[[#This Row],[Vendor ID]])</f>
        <v/>
      </c>
      <c r="BD741">
        <f>IF(Table1[[#This Row],[Reference Number]]=Q740,BD740,BD740+1)</f>
        <v>0</v>
      </c>
    </row>
    <row r="742" spans="1:56" ht="11.25" customHeight="1" x14ac:dyDescent="0.25">
      <c r="A742" s="1"/>
      <c r="B742" s="88" t="str">
        <f>IF(Table1[[#This Row],[Posting Date]]&lt;&gt;"",IF(Table1[[#This Row],[Reference Number]]=Q741,B741+1,1),"")</f>
        <v/>
      </c>
      <c r="C742" s="61"/>
      <c r="D742" s="61"/>
      <c r="E742" s="138"/>
      <c r="F742" s="141" t="str">
        <f>IFERROR(IF(VLOOKUP(Table1[[#This Row],[Budget Code Description]],Dimentions!$X$6:$AC$139,2,FALSE)="","",VLOOKUP(Table1[[#This Row],[Budget Code Description]],Dimentions!$X$6:$AC$139,2,FALSE)),"")</f>
        <v/>
      </c>
      <c r="G742" s="141"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1" t="str">
        <f>IFERROR(VLOOKUP(Table1[[#This Row],[Budget Code Description]],Table6[#All],8,FALSE),"")</f>
        <v/>
      </c>
      <c r="L742" s="63"/>
      <c r="M742" s="65" t="str">
        <f>IFERROR(VLOOKUP(Table1[[#This Row],[Staff ID]],Table2[],2,FALSE),"")</f>
        <v/>
      </c>
      <c r="N742" s="209" t="str">
        <f>IFERROR(IF(VLOOKUP(Table1[[#This Row],[Budget Code Description]],Dimentions!$X$6:$AC$134,4,FALSE)="","",VLOOKUP(Table1[[#This Row],[Budget Code Description]],Dimentions!$X$6:$AC$134,4,FALSE)),"")</f>
        <v/>
      </c>
      <c r="O742" s="65" t="str">
        <f>IFERROR(VLOOKUP(Table1[[#This Row],[Vendor ID]],Table549[],2,FALSE),"")</f>
        <v/>
      </c>
      <c r="P742" s="63"/>
      <c r="Q742" s="141" t="str">
        <f>IF(Table1[[#This Row],[Posting Date]]&lt;&gt;"",$D$9,"")</f>
        <v/>
      </c>
      <c r="R742" s="157" t="str">
        <f>IF(Table1[[#This Row],[Posting Date]]&lt;&gt;"",$D$10,"")</f>
        <v/>
      </c>
      <c r="S742" s="66"/>
      <c r="T742" s="63"/>
      <c r="U742" s="67"/>
      <c r="V742" s="67"/>
      <c r="W742" s="67" t="str">
        <f t="shared" si="15"/>
        <v/>
      </c>
      <c r="X742" s="159" t="str">
        <f>IF(E742="","",(IF(Table1[[#This Row],[Cur]]="USD",Table1[[#This Row],[Cur_Amount Debit]],Table1[[#This Row],[Cur_Amount Debit]]/Table1[[#This Row],[Exchange Rate]])))</f>
        <v/>
      </c>
      <c r="Y742" s="159" t="str">
        <f>IF(E742="","",(IF(Table1[[#This Row],[Cur]]="USD",Table1[[#This Row],[Cur_Amount Credit]],Table1[[#This Row],[Cur_Amount Credit]]/ExchangeRate)))</f>
        <v/>
      </c>
      <c r="Z742" s="201" t="str">
        <f>IF(E742="","",(Table1[[#This Row],[Debit USD]]-Table1[[#This Row],[Credit USD]]))</f>
        <v/>
      </c>
      <c r="AA742" s="226"/>
      <c r="AB742" s="255"/>
      <c r="AC742" s="1"/>
      <c r="AD742" s="15"/>
      <c r="AE742" s="15" t="str">
        <f>IF(AND(OR(Table1[[#This Row],[Account]]="15030",Table1[[#This Row],[Account]]="15035",Table1[[#This Row],[Account]]="20150"),Table1[[#This Row],[Vendor ID]]=""),1,"")</f>
        <v/>
      </c>
      <c r="AF742" s="15"/>
      <c r="AG742" s="15"/>
      <c r="AH742" s="15"/>
      <c r="AI742" s="46" t="str">
        <f>IF(Table1[[#This Row],[Posting Date]]&lt;&gt;"","GJ-"&amp;CountryID,"")</f>
        <v/>
      </c>
      <c r="AJ742" s="59" t="str">
        <f>IF(Table1[[#This Row],[Posting Date]]&lt;&gt;"",Table1[[#This Row],[Posting Date]],"")</f>
        <v/>
      </c>
      <c r="AK742" s="46"/>
      <c r="AL742" s="46" t="str">
        <f>IF(Table1[[#This Row],[Description]]&lt;&gt;"",Table1[[#This Row],[Description]],"")</f>
        <v/>
      </c>
      <c r="AM742" s="46" t="str">
        <f>IF(Table1[[#This Row],[Posting Date]]&lt;&gt;"",Table1[[#This Row],[Reference Number]],"")</f>
        <v/>
      </c>
      <c r="AN742" s="46" t="str">
        <f>TRIM(Table1[[#This Row],[Line '#]])</f>
        <v/>
      </c>
      <c r="AO742" s="46" t="str">
        <f>TRIM(Table1[[#This Row],[Account]])</f>
        <v/>
      </c>
      <c r="AP742" s="46" t="str">
        <f>IF(Table1[[#This Row],[Posting Date]]&lt;&gt;"",$D$5,"")</f>
        <v/>
      </c>
      <c r="AQ742" s="46" t="str">
        <f>TRIM(Table1[[#This Row],[Departments-Prgrams]])</f>
        <v/>
      </c>
      <c r="AR742" s="46" t="str">
        <f>TRIM(Table1[[#This Row],[Grant]])</f>
        <v/>
      </c>
      <c r="AS742" s="46" t="str">
        <f>TRIM(Table1[[#This Row],[Staff ID]])</f>
        <v/>
      </c>
      <c r="AT742" s="46" t="str">
        <f>IF(TRIM(Table1[[#This Row],[Budget Code]])=0,"",TRIM(Table1[[#This Row],[Budget Code]]))</f>
        <v/>
      </c>
      <c r="AU742" s="46" t="str">
        <f>IF(Table1[[#This Row],[Line Description]]&lt;&gt;"",Table1[[#This Row],[Line Description]],"")</f>
        <v/>
      </c>
      <c r="AV742" s="46" t="str">
        <f>IF(Table1[[#This Row],[Cur_Amount Debit]]&gt;0,ROUND(Table1[[#This Row],[Cur_Amount Debit]],2),"")</f>
        <v/>
      </c>
      <c r="AW742" s="46" t="str">
        <f>IF(Table1[[#This Row],[Cur_Amount Credit]]&gt;0,ROUND(Table1[[#This Row],[Cur_Amount Credit]],2),"")</f>
        <v/>
      </c>
      <c r="AX742" s="46" t="str">
        <f>LEFT(Table1[[#This Row],[Cur]],3)</f>
        <v/>
      </c>
      <c r="AY742" s="59"/>
      <c r="AZ742" s="46"/>
      <c r="BA742" s="46" t="str">
        <f>IF(Table1[[#This Row],[Cur]]&lt;&gt;"",IF(Table1[[#This Row],[Cur]]="USD","",ExchangeRate),"")</f>
        <v/>
      </c>
      <c r="BB742" s="46" t="str">
        <f>IF(Table1[[#This Row],[Grant]]&lt;&gt;"",VLOOKUP(Table1[[#This Row],[Grant]],Grants!B:D,3),"")</f>
        <v/>
      </c>
      <c r="BC742" s="46" t="str">
        <f>TRIM(Table1[[#This Row],[Vendor ID]])</f>
        <v/>
      </c>
      <c r="BD742">
        <f>IF(Table1[[#This Row],[Reference Number]]=Q741,BD741,BD741+1)</f>
        <v>0</v>
      </c>
    </row>
    <row r="743" spans="1:56" ht="11.25" customHeight="1" x14ac:dyDescent="0.25">
      <c r="A743" s="1"/>
      <c r="B743" s="88" t="str">
        <f>IF(Table1[[#This Row],[Posting Date]]&lt;&gt;"",IF(Table1[[#This Row],[Reference Number]]=Q742,B742+1,1),"")</f>
        <v/>
      </c>
      <c r="C743" s="61"/>
      <c r="D743" s="61"/>
      <c r="E743" s="138"/>
      <c r="F743" s="141" t="str">
        <f>IFERROR(IF(VLOOKUP(Table1[[#This Row],[Budget Code Description]],Dimentions!$X$6:$AC$139,2,FALSE)="","",VLOOKUP(Table1[[#This Row],[Budget Code Description]],Dimentions!$X$6:$AC$139,2,FALSE)),"")</f>
        <v/>
      </c>
      <c r="G743" s="141"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1" t="str">
        <f>IFERROR(VLOOKUP(Table1[[#This Row],[Budget Code Description]],Table6[#All],8,FALSE),"")</f>
        <v/>
      </c>
      <c r="L743" s="63"/>
      <c r="M743" s="65" t="str">
        <f>IFERROR(VLOOKUP(Table1[[#This Row],[Staff ID]],Table2[],2,FALSE),"")</f>
        <v/>
      </c>
      <c r="N743" s="209" t="str">
        <f>IFERROR(IF(VLOOKUP(Table1[[#This Row],[Budget Code Description]],Dimentions!$X$6:$AC$134,4,FALSE)="","",VLOOKUP(Table1[[#This Row],[Budget Code Description]],Dimentions!$X$6:$AC$134,4,FALSE)),"")</f>
        <v/>
      </c>
      <c r="O743" s="65" t="str">
        <f>IFERROR(VLOOKUP(Table1[[#This Row],[Vendor ID]],Table549[],2,FALSE),"")</f>
        <v/>
      </c>
      <c r="P743" s="63"/>
      <c r="Q743" s="141" t="str">
        <f>IF(Table1[[#This Row],[Posting Date]]&lt;&gt;"",$D$9,"")</f>
        <v/>
      </c>
      <c r="R743" s="157" t="str">
        <f>IF(Table1[[#This Row],[Posting Date]]&lt;&gt;"",$D$10,"")</f>
        <v/>
      </c>
      <c r="S743" s="66"/>
      <c r="T743" s="63"/>
      <c r="U743" s="67"/>
      <c r="V743" s="67"/>
      <c r="W743" s="67" t="str">
        <f t="shared" si="15"/>
        <v/>
      </c>
      <c r="X743" s="159" t="str">
        <f>IF(E743="","",(IF(Table1[[#This Row],[Cur]]="USD",Table1[[#This Row],[Cur_Amount Debit]],Table1[[#This Row],[Cur_Amount Debit]]/Table1[[#This Row],[Exchange Rate]])))</f>
        <v/>
      </c>
      <c r="Y743" s="159" t="str">
        <f>IF(E743="","",(IF(Table1[[#This Row],[Cur]]="USD",Table1[[#This Row],[Cur_Amount Credit]],Table1[[#This Row],[Cur_Amount Credit]]/ExchangeRate)))</f>
        <v/>
      </c>
      <c r="Z743" s="201" t="str">
        <f>IF(E743="","",(Table1[[#This Row],[Debit USD]]-Table1[[#This Row],[Credit USD]]))</f>
        <v/>
      </c>
      <c r="AA743" s="226"/>
      <c r="AB743" s="255"/>
      <c r="AC743" s="1"/>
      <c r="AD743" s="15"/>
      <c r="AE743" s="15" t="str">
        <f>IF(AND(OR(Table1[[#This Row],[Account]]="15030",Table1[[#This Row],[Account]]="15035",Table1[[#This Row],[Account]]="20150"),Table1[[#This Row],[Vendor ID]]=""),1,"")</f>
        <v/>
      </c>
      <c r="AF743" s="15"/>
      <c r="AG743" s="15"/>
      <c r="AH743" s="15"/>
      <c r="AI743" s="46" t="str">
        <f>IF(Table1[[#This Row],[Posting Date]]&lt;&gt;"","GJ-"&amp;CountryID,"")</f>
        <v/>
      </c>
      <c r="AJ743" s="59" t="str">
        <f>IF(Table1[[#This Row],[Posting Date]]&lt;&gt;"",Table1[[#This Row],[Posting Date]],"")</f>
        <v/>
      </c>
      <c r="AK743" s="46"/>
      <c r="AL743" s="46" t="str">
        <f>IF(Table1[[#This Row],[Description]]&lt;&gt;"",Table1[[#This Row],[Description]],"")</f>
        <v/>
      </c>
      <c r="AM743" s="46" t="str">
        <f>IF(Table1[[#This Row],[Posting Date]]&lt;&gt;"",Table1[[#This Row],[Reference Number]],"")</f>
        <v/>
      </c>
      <c r="AN743" s="46" t="str">
        <f>TRIM(Table1[[#This Row],[Line '#]])</f>
        <v/>
      </c>
      <c r="AO743" s="46" t="str">
        <f>TRIM(Table1[[#This Row],[Account]])</f>
        <v/>
      </c>
      <c r="AP743" s="46" t="str">
        <f>IF(Table1[[#This Row],[Posting Date]]&lt;&gt;"",$D$5,"")</f>
        <v/>
      </c>
      <c r="AQ743" s="46" t="str">
        <f>TRIM(Table1[[#This Row],[Departments-Prgrams]])</f>
        <v/>
      </c>
      <c r="AR743" s="46" t="str">
        <f>TRIM(Table1[[#This Row],[Grant]])</f>
        <v/>
      </c>
      <c r="AS743" s="46" t="str">
        <f>TRIM(Table1[[#This Row],[Staff ID]])</f>
        <v/>
      </c>
      <c r="AT743" s="46" t="str">
        <f>IF(TRIM(Table1[[#This Row],[Budget Code]])=0,"",TRIM(Table1[[#This Row],[Budget Code]]))</f>
        <v/>
      </c>
      <c r="AU743" s="46" t="str">
        <f>IF(Table1[[#This Row],[Line Description]]&lt;&gt;"",Table1[[#This Row],[Line Description]],"")</f>
        <v/>
      </c>
      <c r="AV743" s="46" t="str">
        <f>IF(Table1[[#This Row],[Cur_Amount Debit]]&gt;0,ROUND(Table1[[#This Row],[Cur_Amount Debit]],2),"")</f>
        <v/>
      </c>
      <c r="AW743" s="46" t="str">
        <f>IF(Table1[[#This Row],[Cur_Amount Credit]]&gt;0,ROUND(Table1[[#This Row],[Cur_Amount Credit]],2),"")</f>
        <v/>
      </c>
      <c r="AX743" s="46" t="str">
        <f>LEFT(Table1[[#This Row],[Cur]],3)</f>
        <v/>
      </c>
      <c r="AY743" s="59"/>
      <c r="AZ743" s="46"/>
      <c r="BA743" s="46" t="str">
        <f>IF(Table1[[#This Row],[Cur]]&lt;&gt;"",IF(Table1[[#This Row],[Cur]]="USD","",ExchangeRate),"")</f>
        <v/>
      </c>
      <c r="BB743" s="46" t="str">
        <f>IF(Table1[[#This Row],[Grant]]&lt;&gt;"",VLOOKUP(Table1[[#This Row],[Grant]],Grants!B:D,3),"")</f>
        <v/>
      </c>
      <c r="BC743" s="46" t="str">
        <f>TRIM(Table1[[#This Row],[Vendor ID]])</f>
        <v/>
      </c>
      <c r="BD743">
        <f>IF(Table1[[#This Row],[Reference Number]]=Q742,BD742,BD742+1)</f>
        <v>0</v>
      </c>
    </row>
    <row r="744" spans="1:56" ht="11.25" customHeight="1" x14ac:dyDescent="0.25">
      <c r="A744" s="1"/>
      <c r="B744" s="88" t="str">
        <f>IF(Table1[[#This Row],[Posting Date]]&lt;&gt;"",IF(Table1[[#This Row],[Reference Number]]=Q743,B743+1,1),"")</f>
        <v/>
      </c>
      <c r="C744" s="61"/>
      <c r="D744" s="61"/>
      <c r="E744" s="138"/>
      <c r="F744" s="141" t="str">
        <f>IFERROR(IF(VLOOKUP(Table1[[#This Row],[Budget Code Description]],Dimentions!$X$6:$AC$139,2,FALSE)="","",VLOOKUP(Table1[[#This Row],[Budget Code Description]],Dimentions!$X$6:$AC$139,2,FALSE)),"")</f>
        <v/>
      </c>
      <c r="G744" s="141"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1" t="str">
        <f>IFERROR(VLOOKUP(Table1[[#This Row],[Budget Code Description]],Table6[#All],8,FALSE),"")</f>
        <v/>
      </c>
      <c r="L744" s="63"/>
      <c r="M744" s="65" t="str">
        <f>IFERROR(VLOOKUP(Table1[[#This Row],[Staff ID]],Table2[],2,FALSE),"")</f>
        <v/>
      </c>
      <c r="N744" s="209" t="str">
        <f>IFERROR(IF(VLOOKUP(Table1[[#This Row],[Budget Code Description]],Dimentions!$X$6:$AC$134,4,FALSE)="","",VLOOKUP(Table1[[#This Row],[Budget Code Description]],Dimentions!$X$6:$AC$134,4,FALSE)),"")</f>
        <v/>
      </c>
      <c r="O744" s="65" t="str">
        <f>IFERROR(VLOOKUP(Table1[[#This Row],[Vendor ID]],Table549[],2,FALSE),"")</f>
        <v/>
      </c>
      <c r="P744" s="63"/>
      <c r="Q744" s="141" t="str">
        <f>IF(Table1[[#This Row],[Posting Date]]&lt;&gt;"",$D$9,"")</f>
        <v/>
      </c>
      <c r="R744" s="157" t="str">
        <f>IF(Table1[[#This Row],[Posting Date]]&lt;&gt;"",$D$10,"")</f>
        <v/>
      </c>
      <c r="S744" s="66"/>
      <c r="T744" s="63"/>
      <c r="U744" s="67"/>
      <c r="V744" s="67"/>
      <c r="W744" s="67" t="str">
        <f t="shared" si="15"/>
        <v/>
      </c>
      <c r="X744" s="159" t="str">
        <f>IF(E744="","",(IF(Table1[[#This Row],[Cur]]="USD",Table1[[#This Row],[Cur_Amount Debit]],Table1[[#This Row],[Cur_Amount Debit]]/Table1[[#This Row],[Exchange Rate]])))</f>
        <v/>
      </c>
      <c r="Y744" s="159" t="str">
        <f>IF(E744="","",(IF(Table1[[#This Row],[Cur]]="USD",Table1[[#This Row],[Cur_Amount Credit]],Table1[[#This Row],[Cur_Amount Credit]]/ExchangeRate)))</f>
        <v/>
      </c>
      <c r="Z744" s="201" t="str">
        <f>IF(E744="","",(Table1[[#This Row],[Debit USD]]-Table1[[#This Row],[Credit USD]]))</f>
        <v/>
      </c>
      <c r="AA744" s="226"/>
      <c r="AB744" s="255"/>
      <c r="AC744" s="1"/>
      <c r="AD744" s="15"/>
      <c r="AE744" s="15" t="str">
        <f>IF(AND(OR(Table1[[#This Row],[Account]]="15030",Table1[[#This Row],[Account]]="15035",Table1[[#This Row],[Account]]="20150"),Table1[[#This Row],[Vendor ID]]=""),1,"")</f>
        <v/>
      </c>
      <c r="AF744" s="15"/>
      <c r="AG744" s="15"/>
      <c r="AH744" s="15"/>
      <c r="AI744" s="46" t="str">
        <f>IF(Table1[[#This Row],[Posting Date]]&lt;&gt;"","GJ-"&amp;CountryID,"")</f>
        <v/>
      </c>
      <c r="AJ744" s="59" t="str">
        <f>IF(Table1[[#This Row],[Posting Date]]&lt;&gt;"",Table1[[#This Row],[Posting Date]],"")</f>
        <v/>
      </c>
      <c r="AK744" s="46"/>
      <c r="AL744" s="46" t="str">
        <f>IF(Table1[[#This Row],[Description]]&lt;&gt;"",Table1[[#This Row],[Description]],"")</f>
        <v/>
      </c>
      <c r="AM744" s="46" t="str">
        <f>IF(Table1[[#This Row],[Posting Date]]&lt;&gt;"",Table1[[#This Row],[Reference Number]],"")</f>
        <v/>
      </c>
      <c r="AN744" s="46" t="str">
        <f>TRIM(Table1[[#This Row],[Line '#]])</f>
        <v/>
      </c>
      <c r="AO744" s="46" t="str">
        <f>TRIM(Table1[[#This Row],[Account]])</f>
        <v/>
      </c>
      <c r="AP744" s="46" t="str">
        <f>IF(Table1[[#This Row],[Posting Date]]&lt;&gt;"",$D$5,"")</f>
        <v/>
      </c>
      <c r="AQ744" s="46" t="str">
        <f>TRIM(Table1[[#This Row],[Departments-Prgrams]])</f>
        <v/>
      </c>
      <c r="AR744" s="46" t="str">
        <f>TRIM(Table1[[#This Row],[Grant]])</f>
        <v/>
      </c>
      <c r="AS744" s="46" t="str">
        <f>TRIM(Table1[[#This Row],[Staff ID]])</f>
        <v/>
      </c>
      <c r="AT744" s="46" t="str">
        <f>IF(TRIM(Table1[[#This Row],[Budget Code]])=0,"",TRIM(Table1[[#This Row],[Budget Code]]))</f>
        <v/>
      </c>
      <c r="AU744" s="46" t="str">
        <f>IF(Table1[[#This Row],[Line Description]]&lt;&gt;"",Table1[[#This Row],[Line Description]],"")</f>
        <v/>
      </c>
      <c r="AV744" s="46" t="str">
        <f>IF(Table1[[#This Row],[Cur_Amount Debit]]&gt;0,ROUND(Table1[[#This Row],[Cur_Amount Debit]],2),"")</f>
        <v/>
      </c>
      <c r="AW744" s="46" t="str">
        <f>IF(Table1[[#This Row],[Cur_Amount Credit]]&gt;0,ROUND(Table1[[#This Row],[Cur_Amount Credit]],2),"")</f>
        <v/>
      </c>
      <c r="AX744" s="46" t="str">
        <f>LEFT(Table1[[#This Row],[Cur]],3)</f>
        <v/>
      </c>
      <c r="AY744" s="59"/>
      <c r="AZ744" s="46"/>
      <c r="BA744" s="46" t="str">
        <f>IF(Table1[[#This Row],[Cur]]&lt;&gt;"",IF(Table1[[#This Row],[Cur]]="USD","",ExchangeRate),"")</f>
        <v/>
      </c>
      <c r="BB744" s="46" t="str">
        <f>IF(Table1[[#This Row],[Grant]]&lt;&gt;"",VLOOKUP(Table1[[#This Row],[Grant]],Grants!B:D,3),"")</f>
        <v/>
      </c>
      <c r="BC744" s="46" t="str">
        <f>TRIM(Table1[[#This Row],[Vendor ID]])</f>
        <v/>
      </c>
      <c r="BD744">
        <f>IF(Table1[[#This Row],[Reference Number]]=Q743,BD743,BD743+1)</f>
        <v>0</v>
      </c>
    </row>
    <row r="745" spans="1:56" ht="11.25" customHeight="1" x14ac:dyDescent="0.25">
      <c r="A745" s="1"/>
      <c r="B745" s="88" t="str">
        <f>IF(Table1[[#This Row],[Posting Date]]&lt;&gt;"",IF(Table1[[#This Row],[Reference Number]]=Q744,B744+1,1),"")</f>
        <v/>
      </c>
      <c r="C745" s="61"/>
      <c r="D745" s="61"/>
      <c r="E745" s="138"/>
      <c r="F745" s="141" t="str">
        <f>IFERROR(IF(VLOOKUP(Table1[[#This Row],[Budget Code Description]],Dimentions!$X$6:$AC$139,2,FALSE)="","",VLOOKUP(Table1[[#This Row],[Budget Code Description]],Dimentions!$X$6:$AC$139,2,FALSE)),"")</f>
        <v/>
      </c>
      <c r="G745" s="141"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1" t="str">
        <f>IFERROR(VLOOKUP(Table1[[#This Row],[Budget Code Description]],Table6[#All],8,FALSE),"")</f>
        <v/>
      </c>
      <c r="L745" s="63"/>
      <c r="M745" s="65" t="str">
        <f>IFERROR(VLOOKUP(Table1[[#This Row],[Staff ID]],Table2[],2,FALSE),"")</f>
        <v/>
      </c>
      <c r="N745" s="209" t="str">
        <f>IFERROR(IF(VLOOKUP(Table1[[#This Row],[Budget Code Description]],Dimentions!$X$6:$AC$134,4,FALSE)="","",VLOOKUP(Table1[[#This Row],[Budget Code Description]],Dimentions!$X$6:$AC$134,4,FALSE)),"")</f>
        <v/>
      </c>
      <c r="O745" s="65" t="str">
        <f>IFERROR(VLOOKUP(Table1[[#This Row],[Vendor ID]],Table549[],2,FALSE),"")</f>
        <v/>
      </c>
      <c r="P745" s="63"/>
      <c r="Q745" s="141" t="str">
        <f>IF(Table1[[#This Row],[Posting Date]]&lt;&gt;"",$D$9,"")</f>
        <v/>
      </c>
      <c r="R745" s="157" t="str">
        <f>IF(Table1[[#This Row],[Posting Date]]&lt;&gt;"",$D$10,"")</f>
        <v/>
      </c>
      <c r="S745" s="66"/>
      <c r="T745" s="63"/>
      <c r="U745" s="67"/>
      <c r="V745" s="67"/>
      <c r="W745" s="67" t="str">
        <f t="shared" si="15"/>
        <v/>
      </c>
      <c r="X745" s="159" t="str">
        <f>IF(E745="","",(IF(Table1[[#This Row],[Cur]]="USD",Table1[[#This Row],[Cur_Amount Debit]],Table1[[#This Row],[Cur_Amount Debit]]/Table1[[#This Row],[Exchange Rate]])))</f>
        <v/>
      </c>
      <c r="Y745" s="159" t="str">
        <f>IF(E745="","",(IF(Table1[[#This Row],[Cur]]="USD",Table1[[#This Row],[Cur_Amount Credit]],Table1[[#This Row],[Cur_Amount Credit]]/ExchangeRate)))</f>
        <v/>
      </c>
      <c r="Z745" s="201" t="str">
        <f>IF(E745="","",(Table1[[#This Row],[Debit USD]]-Table1[[#This Row],[Credit USD]]))</f>
        <v/>
      </c>
      <c r="AA745" s="226"/>
      <c r="AB745" s="255"/>
      <c r="AC745" s="1"/>
      <c r="AD745" s="15"/>
      <c r="AE745" s="15" t="str">
        <f>IF(AND(OR(Table1[[#This Row],[Account]]="15030",Table1[[#This Row],[Account]]="15035",Table1[[#This Row],[Account]]="20150"),Table1[[#This Row],[Vendor ID]]=""),1,"")</f>
        <v/>
      </c>
      <c r="AF745" s="15"/>
      <c r="AG745" s="15"/>
      <c r="AH745" s="15"/>
      <c r="AI745" s="46" t="str">
        <f>IF(Table1[[#This Row],[Posting Date]]&lt;&gt;"","GJ-"&amp;CountryID,"")</f>
        <v/>
      </c>
      <c r="AJ745" s="59" t="str">
        <f>IF(Table1[[#This Row],[Posting Date]]&lt;&gt;"",Table1[[#This Row],[Posting Date]],"")</f>
        <v/>
      </c>
      <c r="AK745" s="46"/>
      <c r="AL745" s="46" t="str">
        <f>IF(Table1[[#This Row],[Description]]&lt;&gt;"",Table1[[#This Row],[Description]],"")</f>
        <v/>
      </c>
      <c r="AM745" s="46" t="str">
        <f>IF(Table1[[#This Row],[Posting Date]]&lt;&gt;"",Table1[[#This Row],[Reference Number]],"")</f>
        <v/>
      </c>
      <c r="AN745" s="46" t="str">
        <f>TRIM(Table1[[#This Row],[Line '#]])</f>
        <v/>
      </c>
      <c r="AO745" s="46" t="str">
        <f>TRIM(Table1[[#This Row],[Account]])</f>
        <v/>
      </c>
      <c r="AP745" s="46" t="str">
        <f>IF(Table1[[#This Row],[Posting Date]]&lt;&gt;"",$D$5,"")</f>
        <v/>
      </c>
      <c r="AQ745" s="46" t="str">
        <f>TRIM(Table1[[#This Row],[Departments-Prgrams]])</f>
        <v/>
      </c>
      <c r="AR745" s="46" t="str">
        <f>TRIM(Table1[[#This Row],[Grant]])</f>
        <v/>
      </c>
      <c r="AS745" s="46" t="str">
        <f>TRIM(Table1[[#This Row],[Staff ID]])</f>
        <v/>
      </c>
      <c r="AT745" s="46" t="str">
        <f>IF(TRIM(Table1[[#This Row],[Budget Code]])=0,"",TRIM(Table1[[#This Row],[Budget Code]]))</f>
        <v/>
      </c>
      <c r="AU745" s="46" t="str">
        <f>IF(Table1[[#This Row],[Line Description]]&lt;&gt;"",Table1[[#This Row],[Line Description]],"")</f>
        <v/>
      </c>
      <c r="AV745" s="46" t="str">
        <f>IF(Table1[[#This Row],[Cur_Amount Debit]]&gt;0,ROUND(Table1[[#This Row],[Cur_Amount Debit]],2),"")</f>
        <v/>
      </c>
      <c r="AW745" s="46" t="str">
        <f>IF(Table1[[#This Row],[Cur_Amount Credit]]&gt;0,ROUND(Table1[[#This Row],[Cur_Amount Credit]],2),"")</f>
        <v/>
      </c>
      <c r="AX745" s="46" t="str">
        <f>LEFT(Table1[[#This Row],[Cur]],3)</f>
        <v/>
      </c>
      <c r="AY745" s="59"/>
      <c r="AZ745" s="46"/>
      <c r="BA745" s="46" t="str">
        <f>IF(Table1[[#This Row],[Cur]]&lt;&gt;"",IF(Table1[[#This Row],[Cur]]="USD","",ExchangeRate),"")</f>
        <v/>
      </c>
      <c r="BB745" s="46" t="str">
        <f>IF(Table1[[#This Row],[Grant]]&lt;&gt;"",VLOOKUP(Table1[[#This Row],[Grant]],Grants!B:D,3),"")</f>
        <v/>
      </c>
      <c r="BC745" s="46" t="str">
        <f>TRIM(Table1[[#This Row],[Vendor ID]])</f>
        <v/>
      </c>
      <c r="BD745">
        <f>IF(Table1[[#This Row],[Reference Number]]=Q744,BD744,BD744+1)</f>
        <v>0</v>
      </c>
    </row>
    <row r="746" spans="1:56" ht="11.25" customHeight="1" x14ac:dyDescent="0.25">
      <c r="A746" s="1"/>
      <c r="B746" s="88" t="str">
        <f>IF(Table1[[#This Row],[Posting Date]]&lt;&gt;"",IF(Table1[[#This Row],[Reference Number]]=Q745,B745+1,1),"")</f>
        <v/>
      </c>
      <c r="C746" s="61"/>
      <c r="D746" s="61"/>
      <c r="E746" s="138"/>
      <c r="F746" s="141" t="str">
        <f>IFERROR(IF(VLOOKUP(Table1[[#This Row],[Budget Code Description]],Dimentions!$X$6:$AC$139,2,FALSE)="","",VLOOKUP(Table1[[#This Row],[Budget Code Description]],Dimentions!$X$6:$AC$139,2,FALSE)),"")</f>
        <v/>
      </c>
      <c r="G746" s="141"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1" t="str">
        <f>IFERROR(VLOOKUP(Table1[[#This Row],[Budget Code Description]],Table6[#All],8,FALSE),"")</f>
        <v/>
      </c>
      <c r="L746" s="63"/>
      <c r="M746" s="65" t="str">
        <f>IFERROR(VLOOKUP(Table1[[#This Row],[Staff ID]],Table2[],2,FALSE),"")</f>
        <v/>
      </c>
      <c r="N746" s="209" t="str">
        <f>IFERROR(IF(VLOOKUP(Table1[[#This Row],[Budget Code Description]],Dimentions!$X$6:$AC$134,4,FALSE)="","",VLOOKUP(Table1[[#This Row],[Budget Code Description]],Dimentions!$X$6:$AC$134,4,FALSE)),"")</f>
        <v/>
      </c>
      <c r="O746" s="65" t="str">
        <f>IFERROR(VLOOKUP(Table1[[#This Row],[Vendor ID]],Table549[],2,FALSE),"")</f>
        <v/>
      </c>
      <c r="P746" s="63"/>
      <c r="Q746" s="141" t="str">
        <f>IF(Table1[[#This Row],[Posting Date]]&lt;&gt;"",$D$9,"")</f>
        <v/>
      </c>
      <c r="R746" s="157" t="str">
        <f>IF(Table1[[#This Row],[Posting Date]]&lt;&gt;"",$D$10,"")</f>
        <v/>
      </c>
      <c r="S746" s="66"/>
      <c r="T746" s="63"/>
      <c r="U746" s="67"/>
      <c r="V746" s="67"/>
      <c r="W746" s="67" t="str">
        <f t="shared" si="15"/>
        <v/>
      </c>
      <c r="X746" s="159" t="str">
        <f>IF(E746="","",(IF(Table1[[#This Row],[Cur]]="USD",Table1[[#This Row],[Cur_Amount Debit]],Table1[[#This Row],[Cur_Amount Debit]]/Table1[[#This Row],[Exchange Rate]])))</f>
        <v/>
      </c>
      <c r="Y746" s="159" t="str">
        <f>IF(E746="","",(IF(Table1[[#This Row],[Cur]]="USD",Table1[[#This Row],[Cur_Amount Credit]],Table1[[#This Row],[Cur_Amount Credit]]/ExchangeRate)))</f>
        <v/>
      </c>
      <c r="Z746" s="201" t="str">
        <f>IF(E746="","",(Table1[[#This Row],[Debit USD]]-Table1[[#This Row],[Credit USD]]))</f>
        <v/>
      </c>
      <c r="AA746" s="226"/>
      <c r="AB746" s="255"/>
      <c r="AC746" s="1"/>
      <c r="AD746" s="15"/>
      <c r="AE746" s="15" t="str">
        <f>IF(AND(OR(Table1[[#This Row],[Account]]="15030",Table1[[#This Row],[Account]]="15035",Table1[[#This Row],[Account]]="20150"),Table1[[#This Row],[Vendor ID]]=""),1,"")</f>
        <v/>
      </c>
      <c r="AF746" s="15"/>
      <c r="AG746" s="15"/>
      <c r="AH746" s="15"/>
      <c r="AI746" s="46" t="str">
        <f>IF(Table1[[#This Row],[Posting Date]]&lt;&gt;"","GJ-"&amp;CountryID,"")</f>
        <v/>
      </c>
      <c r="AJ746" s="59" t="str">
        <f>IF(Table1[[#This Row],[Posting Date]]&lt;&gt;"",Table1[[#This Row],[Posting Date]],"")</f>
        <v/>
      </c>
      <c r="AK746" s="46"/>
      <c r="AL746" s="46" t="str">
        <f>IF(Table1[[#This Row],[Description]]&lt;&gt;"",Table1[[#This Row],[Description]],"")</f>
        <v/>
      </c>
      <c r="AM746" s="46" t="str">
        <f>IF(Table1[[#This Row],[Posting Date]]&lt;&gt;"",Table1[[#This Row],[Reference Number]],"")</f>
        <v/>
      </c>
      <c r="AN746" s="46" t="str">
        <f>TRIM(Table1[[#This Row],[Line '#]])</f>
        <v/>
      </c>
      <c r="AO746" s="46" t="str">
        <f>TRIM(Table1[[#This Row],[Account]])</f>
        <v/>
      </c>
      <c r="AP746" s="46" t="str">
        <f>IF(Table1[[#This Row],[Posting Date]]&lt;&gt;"",$D$5,"")</f>
        <v/>
      </c>
      <c r="AQ746" s="46" t="str">
        <f>TRIM(Table1[[#This Row],[Departments-Prgrams]])</f>
        <v/>
      </c>
      <c r="AR746" s="46" t="str">
        <f>TRIM(Table1[[#This Row],[Grant]])</f>
        <v/>
      </c>
      <c r="AS746" s="46" t="str">
        <f>TRIM(Table1[[#This Row],[Staff ID]])</f>
        <v/>
      </c>
      <c r="AT746" s="46" t="str">
        <f>IF(TRIM(Table1[[#This Row],[Budget Code]])=0,"",TRIM(Table1[[#This Row],[Budget Code]]))</f>
        <v/>
      </c>
      <c r="AU746" s="46" t="str">
        <f>IF(Table1[[#This Row],[Line Description]]&lt;&gt;"",Table1[[#This Row],[Line Description]],"")</f>
        <v/>
      </c>
      <c r="AV746" s="46" t="str">
        <f>IF(Table1[[#This Row],[Cur_Amount Debit]]&gt;0,ROUND(Table1[[#This Row],[Cur_Amount Debit]],2),"")</f>
        <v/>
      </c>
      <c r="AW746" s="46" t="str">
        <f>IF(Table1[[#This Row],[Cur_Amount Credit]]&gt;0,ROUND(Table1[[#This Row],[Cur_Amount Credit]],2),"")</f>
        <v/>
      </c>
      <c r="AX746" s="46" t="str">
        <f>LEFT(Table1[[#This Row],[Cur]],3)</f>
        <v/>
      </c>
      <c r="AY746" s="59"/>
      <c r="AZ746" s="46"/>
      <c r="BA746" s="46" t="str">
        <f>IF(Table1[[#This Row],[Cur]]&lt;&gt;"",IF(Table1[[#This Row],[Cur]]="USD","",ExchangeRate),"")</f>
        <v/>
      </c>
      <c r="BB746" s="46" t="str">
        <f>IF(Table1[[#This Row],[Grant]]&lt;&gt;"",VLOOKUP(Table1[[#This Row],[Grant]],Grants!B:D,3),"")</f>
        <v/>
      </c>
      <c r="BC746" s="46" t="str">
        <f>TRIM(Table1[[#This Row],[Vendor ID]])</f>
        <v/>
      </c>
      <c r="BD746">
        <f>IF(Table1[[#This Row],[Reference Number]]=Q745,BD745,BD745+1)</f>
        <v>0</v>
      </c>
    </row>
    <row r="747" spans="1:56" ht="11.25" customHeight="1" x14ac:dyDescent="0.25">
      <c r="A747" s="1"/>
      <c r="B747" s="88" t="str">
        <f>IF(Table1[[#This Row],[Posting Date]]&lt;&gt;"",IF(Table1[[#This Row],[Reference Number]]=Q746,B746+1,1),"")</f>
        <v/>
      </c>
      <c r="C747" s="61"/>
      <c r="D747" s="61"/>
      <c r="E747" s="138"/>
      <c r="F747" s="141" t="str">
        <f>IFERROR(IF(VLOOKUP(Table1[[#This Row],[Budget Code Description]],Dimentions!$X$6:$AC$139,2,FALSE)="","",VLOOKUP(Table1[[#This Row],[Budget Code Description]],Dimentions!$X$6:$AC$139,2,FALSE)),"")</f>
        <v/>
      </c>
      <c r="G747" s="141"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1" t="str">
        <f>IFERROR(VLOOKUP(Table1[[#This Row],[Budget Code Description]],Table6[#All],8,FALSE),"")</f>
        <v/>
      </c>
      <c r="L747" s="63"/>
      <c r="M747" s="65" t="str">
        <f>IFERROR(VLOOKUP(Table1[[#This Row],[Staff ID]],Table2[],2,FALSE),"")</f>
        <v/>
      </c>
      <c r="N747" s="209" t="str">
        <f>IFERROR(IF(VLOOKUP(Table1[[#This Row],[Budget Code Description]],Dimentions!$X$6:$AC$134,4,FALSE)="","",VLOOKUP(Table1[[#This Row],[Budget Code Description]],Dimentions!$X$6:$AC$134,4,FALSE)),"")</f>
        <v/>
      </c>
      <c r="O747" s="65" t="str">
        <f>IFERROR(VLOOKUP(Table1[[#This Row],[Vendor ID]],Table549[],2,FALSE),"")</f>
        <v/>
      </c>
      <c r="P747" s="63"/>
      <c r="Q747" s="141" t="str">
        <f>IF(Table1[[#This Row],[Posting Date]]&lt;&gt;"",$D$9,"")</f>
        <v/>
      </c>
      <c r="R747" s="157" t="str">
        <f>IF(Table1[[#This Row],[Posting Date]]&lt;&gt;"",$D$10,"")</f>
        <v/>
      </c>
      <c r="S747" s="66"/>
      <c r="T747" s="63"/>
      <c r="U747" s="67"/>
      <c r="V747" s="67"/>
      <c r="W747" s="67" t="str">
        <f t="shared" si="15"/>
        <v/>
      </c>
      <c r="X747" s="159" t="str">
        <f>IF(E747="","",(IF(Table1[[#This Row],[Cur]]="USD",Table1[[#This Row],[Cur_Amount Debit]],Table1[[#This Row],[Cur_Amount Debit]]/Table1[[#This Row],[Exchange Rate]])))</f>
        <v/>
      </c>
      <c r="Y747" s="159" t="str">
        <f>IF(E747="","",(IF(Table1[[#This Row],[Cur]]="USD",Table1[[#This Row],[Cur_Amount Credit]],Table1[[#This Row],[Cur_Amount Credit]]/ExchangeRate)))</f>
        <v/>
      </c>
      <c r="Z747" s="201" t="str">
        <f>IF(E747="","",(Table1[[#This Row],[Debit USD]]-Table1[[#This Row],[Credit USD]]))</f>
        <v/>
      </c>
      <c r="AA747" s="226"/>
      <c r="AB747" s="255"/>
      <c r="AC747" s="1"/>
      <c r="AD747" s="15"/>
      <c r="AE747" s="15" t="str">
        <f>IF(AND(OR(Table1[[#This Row],[Account]]="15030",Table1[[#This Row],[Account]]="15035",Table1[[#This Row],[Account]]="20150"),Table1[[#This Row],[Vendor ID]]=""),1,"")</f>
        <v/>
      </c>
      <c r="AF747" s="15"/>
      <c r="AG747" s="15"/>
      <c r="AH747" s="15"/>
      <c r="AI747" s="46" t="str">
        <f>IF(Table1[[#This Row],[Posting Date]]&lt;&gt;"","GJ-"&amp;CountryID,"")</f>
        <v/>
      </c>
      <c r="AJ747" s="59" t="str">
        <f>IF(Table1[[#This Row],[Posting Date]]&lt;&gt;"",Table1[[#This Row],[Posting Date]],"")</f>
        <v/>
      </c>
      <c r="AK747" s="46"/>
      <c r="AL747" s="46" t="str">
        <f>IF(Table1[[#This Row],[Description]]&lt;&gt;"",Table1[[#This Row],[Description]],"")</f>
        <v/>
      </c>
      <c r="AM747" s="46" t="str">
        <f>IF(Table1[[#This Row],[Posting Date]]&lt;&gt;"",Table1[[#This Row],[Reference Number]],"")</f>
        <v/>
      </c>
      <c r="AN747" s="46" t="str">
        <f>TRIM(Table1[[#This Row],[Line '#]])</f>
        <v/>
      </c>
      <c r="AO747" s="46" t="str">
        <f>TRIM(Table1[[#This Row],[Account]])</f>
        <v/>
      </c>
      <c r="AP747" s="46" t="str">
        <f>IF(Table1[[#This Row],[Posting Date]]&lt;&gt;"",$D$5,"")</f>
        <v/>
      </c>
      <c r="AQ747" s="46" t="str">
        <f>TRIM(Table1[[#This Row],[Departments-Prgrams]])</f>
        <v/>
      </c>
      <c r="AR747" s="46" t="str">
        <f>TRIM(Table1[[#This Row],[Grant]])</f>
        <v/>
      </c>
      <c r="AS747" s="46" t="str">
        <f>TRIM(Table1[[#This Row],[Staff ID]])</f>
        <v/>
      </c>
      <c r="AT747" s="46" t="str">
        <f>IF(TRIM(Table1[[#This Row],[Budget Code]])=0,"",TRIM(Table1[[#This Row],[Budget Code]]))</f>
        <v/>
      </c>
      <c r="AU747" s="46" t="str">
        <f>IF(Table1[[#This Row],[Line Description]]&lt;&gt;"",Table1[[#This Row],[Line Description]],"")</f>
        <v/>
      </c>
      <c r="AV747" s="46" t="str">
        <f>IF(Table1[[#This Row],[Cur_Amount Debit]]&gt;0,ROUND(Table1[[#This Row],[Cur_Amount Debit]],2),"")</f>
        <v/>
      </c>
      <c r="AW747" s="46" t="str">
        <f>IF(Table1[[#This Row],[Cur_Amount Credit]]&gt;0,ROUND(Table1[[#This Row],[Cur_Amount Credit]],2),"")</f>
        <v/>
      </c>
      <c r="AX747" s="46" t="str">
        <f>LEFT(Table1[[#This Row],[Cur]],3)</f>
        <v/>
      </c>
      <c r="AY747" s="59"/>
      <c r="AZ747" s="46"/>
      <c r="BA747" s="46" t="str">
        <f>IF(Table1[[#This Row],[Cur]]&lt;&gt;"",IF(Table1[[#This Row],[Cur]]="USD","",ExchangeRate),"")</f>
        <v/>
      </c>
      <c r="BB747" s="46" t="str">
        <f>IF(Table1[[#This Row],[Grant]]&lt;&gt;"",VLOOKUP(Table1[[#This Row],[Grant]],Grants!B:D,3),"")</f>
        <v/>
      </c>
      <c r="BC747" s="46" t="str">
        <f>TRIM(Table1[[#This Row],[Vendor ID]])</f>
        <v/>
      </c>
      <c r="BD747">
        <f>IF(Table1[[#This Row],[Reference Number]]=Q746,BD746,BD746+1)</f>
        <v>0</v>
      </c>
    </row>
    <row r="748" spans="1:56" ht="11.25" customHeight="1" x14ac:dyDescent="0.25">
      <c r="A748" s="1"/>
      <c r="B748" s="88" t="str">
        <f>IF(Table1[[#This Row],[Posting Date]]&lt;&gt;"",IF(Table1[[#This Row],[Reference Number]]=Q747,B747+1,1),"")</f>
        <v/>
      </c>
      <c r="C748" s="61"/>
      <c r="D748" s="61"/>
      <c r="E748" s="138"/>
      <c r="F748" s="141" t="str">
        <f>IFERROR(IF(VLOOKUP(Table1[[#This Row],[Budget Code Description]],Dimentions!$X$6:$AC$139,2,FALSE)="","",VLOOKUP(Table1[[#This Row],[Budget Code Description]],Dimentions!$X$6:$AC$139,2,FALSE)),"")</f>
        <v/>
      </c>
      <c r="G748" s="141"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1" t="str">
        <f>IFERROR(VLOOKUP(Table1[[#This Row],[Budget Code Description]],Table6[#All],8,FALSE),"")</f>
        <v/>
      </c>
      <c r="L748" s="63"/>
      <c r="M748" s="65" t="str">
        <f>IFERROR(VLOOKUP(Table1[[#This Row],[Staff ID]],Table2[],2,FALSE),"")</f>
        <v/>
      </c>
      <c r="N748" s="209" t="str">
        <f>IFERROR(IF(VLOOKUP(Table1[[#This Row],[Budget Code Description]],Dimentions!$X$6:$AC$134,4,FALSE)="","",VLOOKUP(Table1[[#This Row],[Budget Code Description]],Dimentions!$X$6:$AC$134,4,FALSE)),"")</f>
        <v/>
      </c>
      <c r="O748" s="65" t="str">
        <f>IFERROR(VLOOKUP(Table1[[#This Row],[Vendor ID]],Table549[],2,FALSE),"")</f>
        <v/>
      </c>
      <c r="P748" s="63"/>
      <c r="Q748" s="141" t="str">
        <f>IF(Table1[[#This Row],[Posting Date]]&lt;&gt;"",$D$9,"")</f>
        <v/>
      </c>
      <c r="R748" s="157" t="str">
        <f>IF(Table1[[#This Row],[Posting Date]]&lt;&gt;"",$D$10,"")</f>
        <v/>
      </c>
      <c r="S748" s="66"/>
      <c r="T748" s="63"/>
      <c r="U748" s="67"/>
      <c r="V748" s="67"/>
      <c r="W748" s="67" t="str">
        <f t="shared" si="15"/>
        <v/>
      </c>
      <c r="X748" s="159" t="str">
        <f>IF(E748="","",(IF(Table1[[#This Row],[Cur]]="USD",Table1[[#This Row],[Cur_Amount Debit]],Table1[[#This Row],[Cur_Amount Debit]]/Table1[[#This Row],[Exchange Rate]])))</f>
        <v/>
      </c>
      <c r="Y748" s="159" t="str">
        <f>IF(E748="","",(IF(Table1[[#This Row],[Cur]]="USD",Table1[[#This Row],[Cur_Amount Credit]],Table1[[#This Row],[Cur_Amount Credit]]/ExchangeRate)))</f>
        <v/>
      </c>
      <c r="Z748" s="201" t="str">
        <f>IF(E748="","",(Table1[[#This Row],[Debit USD]]-Table1[[#This Row],[Credit USD]]))</f>
        <v/>
      </c>
      <c r="AA748" s="226"/>
      <c r="AB748" s="255"/>
      <c r="AC748" s="1"/>
      <c r="AD748" s="15"/>
      <c r="AE748" s="15" t="str">
        <f>IF(AND(OR(Table1[[#This Row],[Account]]="15030",Table1[[#This Row],[Account]]="15035",Table1[[#This Row],[Account]]="20150"),Table1[[#This Row],[Vendor ID]]=""),1,"")</f>
        <v/>
      </c>
      <c r="AF748" s="15"/>
      <c r="AG748" s="15"/>
      <c r="AH748" s="15"/>
      <c r="AI748" s="46" t="str">
        <f>IF(Table1[[#This Row],[Posting Date]]&lt;&gt;"","GJ-"&amp;CountryID,"")</f>
        <v/>
      </c>
      <c r="AJ748" s="59" t="str">
        <f>IF(Table1[[#This Row],[Posting Date]]&lt;&gt;"",Table1[[#This Row],[Posting Date]],"")</f>
        <v/>
      </c>
      <c r="AK748" s="46"/>
      <c r="AL748" s="46" t="str">
        <f>IF(Table1[[#This Row],[Description]]&lt;&gt;"",Table1[[#This Row],[Description]],"")</f>
        <v/>
      </c>
      <c r="AM748" s="46" t="str">
        <f>IF(Table1[[#This Row],[Posting Date]]&lt;&gt;"",Table1[[#This Row],[Reference Number]],"")</f>
        <v/>
      </c>
      <c r="AN748" s="46" t="str">
        <f>TRIM(Table1[[#This Row],[Line '#]])</f>
        <v/>
      </c>
      <c r="AO748" s="46" t="str">
        <f>TRIM(Table1[[#This Row],[Account]])</f>
        <v/>
      </c>
      <c r="AP748" s="46" t="str">
        <f>IF(Table1[[#This Row],[Posting Date]]&lt;&gt;"",$D$5,"")</f>
        <v/>
      </c>
      <c r="AQ748" s="46" t="str">
        <f>TRIM(Table1[[#This Row],[Departments-Prgrams]])</f>
        <v/>
      </c>
      <c r="AR748" s="46" t="str">
        <f>TRIM(Table1[[#This Row],[Grant]])</f>
        <v/>
      </c>
      <c r="AS748" s="46" t="str">
        <f>TRIM(Table1[[#This Row],[Staff ID]])</f>
        <v/>
      </c>
      <c r="AT748" s="46" t="str">
        <f>IF(TRIM(Table1[[#This Row],[Budget Code]])=0,"",TRIM(Table1[[#This Row],[Budget Code]]))</f>
        <v/>
      </c>
      <c r="AU748" s="46" t="str">
        <f>IF(Table1[[#This Row],[Line Description]]&lt;&gt;"",Table1[[#This Row],[Line Description]],"")</f>
        <v/>
      </c>
      <c r="AV748" s="46" t="str">
        <f>IF(Table1[[#This Row],[Cur_Amount Debit]]&gt;0,ROUND(Table1[[#This Row],[Cur_Amount Debit]],2),"")</f>
        <v/>
      </c>
      <c r="AW748" s="46" t="str">
        <f>IF(Table1[[#This Row],[Cur_Amount Credit]]&gt;0,ROUND(Table1[[#This Row],[Cur_Amount Credit]],2),"")</f>
        <v/>
      </c>
      <c r="AX748" s="46" t="str">
        <f>LEFT(Table1[[#This Row],[Cur]],3)</f>
        <v/>
      </c>
      <c r="AY748" s="59"/>
      <c r="AZ748" s="46"/>
      <c r="BA748" s="46" t="str">
        <f>IF(Table1[[#This Row],[Cur]]&lt;&gt;"",IF(Table1[[#This Row],[Cur]]="USD","",ExchangeRate),"")</f>
        <v/>
      </c>
      <c r="BB748" s="46" t="str">
        <f>IF(Table1[[#This Row],[Grant]]&lt;&gt;"",VLOOKUP(Table1[[#This Row],[Grant]],Grants!B:D,3),"")</f>
        <v/>
      </c>
      <c r="BC748" s="46" t="str">
        <f>TRIM(Table1[[#This Row],[Vendor ID]])</f>
        <v/>
      </c>
      <c r="BD748">
        <f>IF(Table1[[#This Row],[Reference Number]]=Q747,BD747,BD747+1)</f>
        <v>0</v>
      </c>
    </row>
    <row r="749" spans="1:56" ht="11.25" customHeight="1" x14ac:dyDescent="0.25">
      <c r="A749" s="1"/>
      <c r="B749" s="88" t="str">
        <f>IF(Table1[[#This Row],[Posting Date]]&lt;&gt;"",IF(Table1[[#This Row],[Reference Number]]=Q748,B748+1,1),"")</f>
        <v/>
      </c>
      <c r="C749" s="61"/>
      <c r="D749" s="61"/>
      <c r="E749" s="138"/>
      <c r="F749" s="141" t="str">
        <f>IFERROR(IF(VLOOKUP(Table1[[#This Row],[Budget Code Description]],Dimentions!$X$6:$AC$139,2,FALSE)="","",VLOOKUP(Table1[[#This Row],[Budget Code Description]],Dimentions!$X$6:$AC$139,2,FALSE)),"")</f>
        <v/>
      </c>
      <c r="G749" s="141"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1" t="str">
        <f>IFERROR(VLOOKUP(Table1[[#This Row],[Budget Code Description]],Table6[#All],8,FALSE),"")</f>
        <v/>
      </c>
      <c r="L749" s="63"/>
      <c r="M749" s="65" t="str">
        <f>IFERROR(VLOOKUP(Table1[[#This Row],[Staff ID]],Table2[],2,FALSE),"")</f>
        <v/>
      </c>
      <c r="N749" s="209" t="str">
        <f>IFERROR(IF(VLOOKUP(Table1[[#This Row],[Budget Code Description]],Dimentions!$X$6:$AC$134,4,FALSE)="","",VLOOKUP(Table1[[#This Row],[Budget Code Description]],Dimentions!$X$6:$AC$134,4,FALSE)),"")</f>
        <v/>
      </c>
      <c r="O749" s="65" t="str">
        <f>IFERROR(VLOOKUP(Table1[[#This Row],[Vendor ID]],Table549[],2,FALSE),"")</f>
        <v/>
      </c>
      <c r="P749" s="63"/>
      <c r="Q749" s="141" t="str">
        <f>IF(Table1[[#This Row],[Posting Date]]&lt;&gt;"",$D$9,"")</f>
        <v/>
      </c>
      <c r="R749" s="157" t="str">
        <f>IF(Table1[[#This Row],[Posting Date]]&lt;&gt;"",$D$10,"")</f>
        <v/>
      </c>
      <c r="S749" s="66"/>
      <c r="T749" s="63"/>
      <c r="U749" s="67"/>
      <c r="V749" s="67"/>
      <c r="W749" s="67" t="str">
        <f t="shared" si="15"/>
        <v/>
      </c>
      <c r="X749" s="159" t="str">
        <f>IF(E749="","",(IF(Table1[[#This Row],[Cur]]="USD",Table1[[#This Row],[Cur_Amount Debit]],Table1[[#This Row],[Cur_Amount Debit]]/Table1[[#This Row],[Exchange Rate]])))</f>
        <v/>
      </c>
      <c r="Y749" s="159" t="str">
        <f>IF(E749="","",(IF(Table1[[#This Row],[Cur]]="USD",Table1[[#This Row],[Cur_Amount Credit]],Table1[[#This Row],[Cur_Amount Credit]]/ExchangeRate)))</f>
        <v/>
      </c>
      <c r="Z749" s="201" t="str">
        <f>IF(E749="","",(Table1[[#This Row],[Debit USD]]-Table1[[#This Row],[Credit USD]]))</f>
        <v/>
      </c>
      <c r="AA749" s="226"/>
      <c r="AB749" s="255"/>
      <c r="AC749" s="1"/>
      <c r="AD749" s="15"/>
      <c r="AE749" s="15" t="str">
        <f>IF(AND(OR(Table1[[#This Row],[Account]]="15030",Table1[[#This Row],[Account]]="15035",Table1[[#This Row],[Account]]="20150"),Table1[[#This Row],[Vendor ID]]=""),1,"")</f>
        <v/>
      </c>
      <c r="AF749" s="15"/>
      <c r="AG749" s="15"/>
      <c r="AH749" s="15"/>
      <c r="AI749" s="46" t="str">
        <f>IF(Table1[[#This Row],[Posting Date]]&lt;&gt;"","GJ-"&amp;CountryID,"")</f>
        <v/>
      </c>
      <c r="AJ749" s="59" t="str">
        <f>IF(Table1[[#This Row],[Posting Date]]&lt;&gt;"",Table1[[#This Row],[Posting Date]],"")</f>
        <v/>
      </c>
      <c r="AK749" s="46"/>
      <c r="AL749" s="46" t="str">
        <f>IF(Table1[[#This Row],[Description]]&lt;&gt;"",Table1[[#This Row],[Description]],"")</f>
        <v/>
      </c>
      <c r="AM749" s="46" t="str">
        <f>IF(Table1[[#This Row],[Posting Date]]&lt;&gt;"",Table1[[#This Row],[Reference Number]],"")</f>
        <v/>
      </c>
      <c r="AN749" s="46" t="str">
        <f>TRIM(Table1[[#This Row],[Line '#]])</f>
        <v/>
      </c>
      <c r="AO749" s="46" t="str">
        <f>TRIM(Table1[[#This Row],[Account]])</f>
        <v/>
      </c>
      <c r="AP749" s="46" t="str">
        <f>IF(Table1[[#This Row],[Posting Date]]&lt;&gt;"",$D$5,"")</f>
        <v/>
      </c>
      <c r="AQ749" s="46" t="str">
        <f>TRIM(Table1[[#This Row],[Departments-Prgrams]])</f>
        <v/>
      </c>
      <c r="AR749" s="46" t="str">
        <f>TRIM(Table1[[#This Row],[Grant]])</f>
        <v/>
      </c>
      <c r="AS749" s="46" t="str">
        <f>TRIM(Table1[[#This Row],[Staff ID]])</f>
        <v/>
      </c>
      <c r="AT749" s="46" t="str">
        <f>IF(TRIM(Table1[[#This Row],[Budget Code]])=0,"",TRIM(Table1[[#This Row],[Budget Code]]))</f>
        <v/>
      </c>
      <c r="AU749" s="46" t="str">
        <f>IF(Table1[[#This Row],[Line Description]]&lt;&gt;"",Table1[[#This Row],[Line Description]],"")</f>
        <v/>
      </c>
      <c r="AV749" s="46" t="str">
        <f>IF(Table1[[#This Row],[Cur_Amount Debit]]&gt;0,ROUND(Table1[[#This Row],[Cur_Amount Debit]],2),"")</f>
        <v/>
      </c>
      <c r="AW749" s="46" t="str">
        <f>IF(Table1[[#This Row],[Cur_Amount Credit]]&gt;0,ROUND(Table1[[#This Row],[Cur_Amount Credit]],2),"")</f>
        <v/>
      </c>
      <c r="AX749" s="46" t="str">
        <f>LEFT(Table1[[#This Row],[Cur]],3)</f>
        <v/>
      </c>
      <c r="AY749" s="59"/>
      <c r="AZ749" s="46"/>
      <c r="BA749" s="46" t="str">
        <f>IF(Table1[[#This Row],[Cur]]&lt;&gt;"",IF(Table1[[#This Row],[Cur]]="USD","",ExchangeRate),"")</f>
        <v/>
      </c>
      <c r="BB749" s="46" t="str">
        <f>IF(Table1[[#This Row],[Grant]]&lt;&gt;"",VLOOKUP(Table1[[#This Row],[Grant]],Grants!B:D,3),"")</f>
        <v/>
      </c>
      <c r="BC749" s="46" t="str">
        <f>TRIM(Table1[[#This Row],[Vendor ID]])</f>
        <v/>
      </c>
      <c r="BD749">
        <f>IF(Table1[[#This Row],[Reference Number]]=Q748,BD748,BD748+1)</f>
        <v>0</v>
      </c>
    </row>
    <row r="750" spans="1:56" ht="11.25" customHeight="1" x14ac:dyDescent="0.25">
      <c r="A750" s="1"/>
      <c r="B750" s="88" t="str">
        <f>IF(Table1[[#This Row],[Posting Date]]&lt;&gt;"",IF(Table1[[#This Row],[Reference Number]]=Q749,B749+1,1),"")</f>
        <v/>
      </c>
      <c r="C750" s="61"/>
      <c r="D750" s="61"/>
      <c r="E750" s="138"/>
      <c r="F750" s="141" t="str">
        <f>IFERROR(IF(VLOOKUP(Table1[[#This Row],[Budget Code Description]],Dimentions!$X$6:$AC$139,2,FALSE)="","",VLOOKUP(Table1[[#This Row],[Budget Code Description]],Dimentions!$X$6:$AC$139,2,FALSE)),"")</f>
        <v/>
      </c>
      <c r="G750" s="141"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1" t="str">
        <f>IFERROR(VLOOKUP(Table1[[#This Row],[Budget Code Description]],Table6[#All],8,FALSE),"")</f>
        <v/>
      </c>
      <c r="L750" s="63"/>
      <c r="M750" s="65" t="str">
        <f>IFERROR(VLOOKUP(Table1[[#This Row],[Staff ID]],Table2[],2,FALSE),"")</f>
        <v/>
      </c>
      <c r="N750" s="209" t="str">
        <f>IFERROR(IF(VLOOKUP(Table1[[#This Row],[Budget Code Description]],Dimentions!$X$6:$AC$134,4,FALSE)="","",VLOOKUP(Table1[[#This Row],[Budget Code Description]],Dimentions!$X$6:$AC$134,4,FALSE)),"")</f>
        <v/>
      </c>
      <c r="O750" s="65" t="str">
        <f>IFERROR(VLOOKUP(Table1[[#This Row],[Vendor ID]],Table549[],2,FALSE),"")</f>
        <v/>
      </c>
      <c r="P750" s="63"/>
      <c r="Q750" s="141" t="str">
        <f>IF(Table1[[#This Row],[Posting Date]]&lt;&gt;"",$D$9,"")</f>
        <v/>
      </c>
      <c r="R750" s="157" t="str">
        <f>IF(Table1[[#This Row],[Posting Date]]&lt;&gt;"",$D$10,"")</f>
        <v/>
      </c>
      <c r="S750" s="66"/>
      <c r="T750" s="63"/>
      <c r="U750" s="67"/>
      <c r="V750" s="67"/>
      <c r="W750" s="67" t="str">
        <f t="shared" si="15"/>
        <v/>
      </c>
      <c r="X750" s="159" t="str">
        <f>IF(E750="","",(IF(Table1[[#This Row],[Cur]]="USD",Table1[[#This Row],[Cur_Amount Debit]],Table1[[#This Row],[Cur_Amount Debit]]/Table1[[#This Row],[Exchange Rate]])))</f>
        <v/>
      </c>
      <c r="Y750" s="159" t="str">
        <f>IF(E750="","",(IF(Table1[[#This Row],[Cur]]="USD",Table1[[#This Row],[Cur_Amount Credit]],Table1[[#This Row],[Cur_Amount Credit]]/ExchangeRate)))</f>
        <v/>
      </c>
      <c r="Z750" s="201" t="str">
        <f>IF(E750="","",(Table1[[#This Row],[Debit USD]]-Table1[[#This Row],[Credit USD]]))</f>
        <v/>
      </c>
      <c r="AA750" s="226"/>
      <c r="AB750" s="255"/>
      <c r="AC750" s="1"/>
      <c r="AD750" s="15"/>
      <c r="AE750" s="15" t="str">
        <f>IF(AND(OR(Table1[[#This Row],[Account]]="15030",Table1[[#This Row],[Account]]="15035",Table1[[#This Row],[Account]]="20150"),Table1[[#This Row],[Vendor ID]]=""),1,"")</f>
        <v/>
      </c>
      <c r="AF750" s="15"/>
      <c r="AG750" s="15"/>
      <c r="AH750" s="15"/>
      <c r="AI750" s="46" t="str">
        <f>IF(Table1[[#This Row],[Posting Date]]&lt;&gt;"","GJ-"&amp;CountryID,"")</f>
        <v/>
      </c>
      <c r="AJ750" s="59" t="str">
        <f>IF(Table1[[#This Row],[Posting Date]]&lt;&gt;"",Table1[[#This Row],[Posting Date]],"")</f>
        <v/>
      </c>
      <c r="AK750" s="46"/>
      <c r="AL750" s="46" t="str">
        <f>IF(Table1[[#This Row],[Description]]&lt;&gt;"",Table1[[#This Row],[Description]],"")</f>
        <v/>
      </c>
      <c r="AM750" s="46" t="str">
        <f>IF(Table1[[#This Row],[Posting Date]]&lt;&gt;"",Table1[[#This Row],[Reference Number]],"")</f>
        <v/>
      </c>
      <c r="AN750" s="46" t="str">
        <f>TRIM(Table1[[#This Row],[Line '#]])</f>
        <v/>
      </c>
      <c r="AO750" s="46" t="str">
        <f>TRIM(Table1[[#This Row],[Account]])</f>
        <v/>
      </c>
      <c r="AP750" s="46" t="str">
        <f>IF(Table1[[#This Row],[Posting Date]]&lt;&gt;"",$D$5,"")</f>
        <v/>
      </c>
      <c r="AQ750" s="46" t="str">
        <f>TRIM(Table1[[#This Row],[Departments-Prgrams]])</f>
        <v/>
      </c>
      <c r="AR750" s="46" t="str">
        <f>TRIM(Table1[[#This Row],[Grant]])</f>
        <v/>
      </c>
      <c r="AS750" s="46" t="str">
        <f>TRIM(Table1[[#This Row],[Staff ID]])</f>
        <v/>
      </c>
      <c r="AT750" s="46" t="str">
        <f>IF(TRIM(Table1[[#This Row],[Budget Code]])=0,"",TRIM(Table1[[#This Row],[Budget Code]]))</f>
        <v/>
      </c>
      <c r="AU750" s="46" t="str">
        <f>IF(Table1[[#This Row],[Line Description]]&lt;&gt;"",Table1[[#This Row],[Line Description]],"")</f>
        <v/>
      </c>
      <c r="AV750" s="46" t="str">
        <f>IF(Table1[[#This Row],[Cur_Amount Debit]]&gt;0,ROUND(Table1[[#This Row],[Cur_Amount Debit]],2),"")</f>
        <v/>
      </c>
      <c r="AW750" s="46" t="str">
        <f>IF(Table1[[#This Row],[Cur_Amount Credit]]&gt;0,ROUND(Table1[[#This Row],[Cur_Amount Credit]],2),"")</f>
        <v/>
      </c>
      <c r="AX750" s="46" t="str">
        <f>LEFT(Table1[[#This Row],[Cur]],3)</f>
        <v/>
      </c>
      <c r="AY750" s="59"/>
      <c r="AZ750" s="46"/>
      <c r="BA750" s="46" t="str">
        <f>IF(Table1[[#This Row],[Cur]]&lt;&gt;"",IF(Table1[[#This Row],[Cur]]="USD","",ExchangeRate),"")</f>
        <v/>
      </c>
      <c r="BB750" s="46" t="str">
        <f>IF(Table1[[#This Row],[Grant]]&lt;&gt;"",VLOOKUP(Table1[[#This Row],[Grant]],Grants!B:D,3),"")</f>
        <v/>
      </c>
      <c r="BC750" s="46" t="str">
        <f>TRIM(Table1[[#This Row],[Vendor ID]])</f>
        <v/>
      </c>
      <c r="BD750">
        <f>IF(Table1[[#This Row],[Reference Number]]=Q749,BD749,BD749+1)</f>
        <v>0</v>
      </c>
    </row>
    <row r="751" spans="1:56" ht="11.25" customHeight="1" x14ac:dyDescent="0.25">
      <c r="A751" s="1"/>
      <c r="B751" s="88" t="str">
        <f>IF(Table1[[#This Row],[Posting Date]]&lt;&gt;"",IF(Table1[[#This Row],[Reference Number]]=Q750,B750+1,1),"")</f>
        <v/>
      </c>
      <c r="C751" s="61"/>
      <c r="D751" s="61"/>
      <c r="E751" s="138"/>
      <c r="F751" s="141" t="str">
        <f>IFERROR(IF(VLOOKUP(Table1[[#This Row],[Budget Code Description]],Dimentions!$X$6:$AC$139,2,FALSE)="","",VLOOKUP(Table1[[#This Row],[Budget Code Description]],Dimentions!$X$6:$AC$139,2,FALSE)),"")</f>
        <v/>
      </c>
      <c r="G751" s="141"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1" t="str">
        <f>IFERROR(VLOOKUP(Table1[[#This Row],[Budget Code Description]],Table6[#All],8,FALSE),"")</f>
        <v/>
      </c>
      <c r="L751" s="63"/>
      <c r="M751" s="65" t="str">
        <f>IFERROR(VLOOKUP(Table1[[#This Row],[Staff ID]],Table2[],2,FALSE),"")</f>
        <v/>
      </c>
      <c r="N751" s="209" t="str">
        <f>IFERROR(IF(VLOOKUP(Table1[[#This Row],[Budget Code Description]],Dimentions!$X$6:$AC$134,4,FALSE)="","",VLOOKUP(Table1[[#This Row],[Budget Code Description]],Dimentions!$X$6:$AC$134,4,FALSE)),"")</f>
        <v/>
      </c>
      <c r="O751" s="65" t="str">
        <f>IFERROR(VLOOKUP(Table1[[#This Row],[Vendor ID]],Table549[],2,FALSE),"")</f>
        <v/>
      </c>
      <c r="P751" s="63"/>
      <c r="Q751" s="141" t="str">
        <f>IF(Table1[[#This Row],[Posting Date]]&lt;&gt;"",$D$9,"")</f>
        <v/>
      </c>
      <c r="R751" s="157" t="str">
        <f>IF(Table1[[#This Row],[Posting Date]]&lt;&gt;"",$D$10,"")</f>
        <v/>
      </c>
      <c r="S751" s="66"/>
      <c r="T751" s="63"/>
      <c r="U751" s="67"/>
      <c r="V751" s="67"/>
      <c r="W751" s="67" t="str">
        <f t="shared" ref="W751:W814" si="16">IF(E751="","",(ExchangeRate))</f>
        <v/>
      </c>
      <c r="X751" s="159" t="str">
        <f>IF(E751="","",(IF(Table1[[#This Row],[Cur]]="USD",Table1[[#This Row],[Cur_Amount Debit]],Table1[[#This Row],[Cur_Amount Debit]]/Table1[[#This Row],[Exchange Rate]])))</f>
        <v/>
      </c>
      <c r="Y751" s="159" t="str">
        <f>IF(E751="","",(IF(Table1[[#This Row],[Cur]]="USD",Table1[[#This Row],[Cur_Amount Credit]],Table1[[#This Row],[Cur_Amount Credit]]/ExchangeRate)))</f>
        <v/>
      </c>
      <c r="Z751" s="201" t="str">
        <f>IF(E751="","",(Table1[[#This Row],[Debit USD]]-Table1[[#This Row],[Credit USD]]))</f>
        <v/>
      </c>
      <c r="AA751" s="226"/>
      <c r="AB751" s="255"/>
      <c r="AC751" s="1"/>
      <c r="AD751" s="15"/>
      <c r="AE751" s="15" t="str">
        <f>IF(AND(OR(Table1[[#This Row],[Account]]="15030",Table1[[#This Row],[Account]]="15035",Table1[[#This Row],[Account]]="20150"),Table1[[#This Row],[Vendor ID]]=""),1,"")</f>
        <v/>
      </c>
      <c r="AF751" s="15"/>
      <c r="AG751" s="15"/>
      <c r="AH751" s="15"/>
      <c r="AI751" s="46" t="str">
        <f>IF(Table1[[#This Row],[Posting Date]]&lt;&gt;"","GJ-"&amp;CountryID,"")</f>
        <v/>
      </c>
      <c r="AJ751" s="59" t="str">
        <f>IF(Table1[[#This Row],[Posting Date]]&lt;&gt;"",Table1[[#This Row],[Posting Date]],"")</f>
        <v/>
      </c>
      <c r="AK751" s="46"/>
      <c r="AL751" s="46" t="str">
        <f>IF(Table1[[#This Row],[Description]]&lt;&gt;"",Table1[[#This Row],[Description]],"")</f>
        <v/>
      </c>
      <c r="AM751" s="46" t="str">
        <f>IF(Table1[[#This Row],[Posting Date]]&lt;&gt;"",Table1[[#This Row],[Reference Number]],"")</f>
        <v/>
      </c>
      <c r="AN751" s="46" t="str">
        <f>TRIM(Table1[[#This Row],[Line '#]])</f>
        <v/>
      </c>
      <c r="AO751" s="46" t="str">
        <f>TRIM(Table1[[#This Row],[Account]])</f>
        <v/>
      </c>
      <c r="AP751" s="46" t="str">
        <f>IF(Table1[[#This Row],[Posting Date]]&lt;&gt;"",$D$5,"")</f>
        <v/>
      </c>
      <c r="AQ751" s="46" t="str">
        <f>TRIM(Table1[[#This Row],[Departments-Prgrams]])</f>
        <v/>
      </c>
      <c r="AR751" s="46" t="str">
        <f>TRIM(Table1[[#This Row],[Grant]])</f>
        <v/>
      </c>
      <c r="AS751" s="46" t="str">
        <f>TRIM(Table1[[#This Row],[Staff ID]])</f>
        <v/>
      </c>
      <c r="AT751" s="46" t="str">
        <f>IF(TRIM(Table1[[#This Row],[Budget Code]])=0,"",TRIM(Table1[[#This Row],[Budget Code]]))</f>
        <v/>
      </c>
      <c r="AU751" s="46" t="str">
        <f>IF(Table1[[#This Row],[Line Description]]&lt;&gt;"",Table1[[#This Row],[Line Description]],"")</f>
        <v/>
      </c>
      <c r="AV751" s="46" t="str">
        <f>IF(Table1[[#This Row],[Cur_Amount Debit]]&gt;0,ROUND(Table1[[#This Row],[Cur_Amount Debit]],2),"")</f>
        <v/>
      </c>
      <c r="AW751" s="46" t="str">
        <f>IF(Table1[[#This Row],[Cur_Amount Credit]]&gt;0,ROUND(Table1[[#This Row],[Cur_Amount Credit]],2),"")</f>
        <v/>
      </c>
      <c r="AX751" s="46" t="str">
        <f>LEFT(Table1[[#This Row],[Cur]],3)</f>
        <v/>
      </c>
      <c r="AY751" s="59"/>
      <c r="AZ751" s="46"/>
      <c r="BA751" s="46" t="str">
        <f>IF(Table1[[#This Row],[Cur]]&lt;&gt;"",IF(Table1[[#This Row],[Cur]]="USD","",ExchangeRate),"")</f>
        <v/>
      </c>
      <c r="BB751" s="46" t="str">
        <f>IF(Table1[[#This Row],[Grant]]&lt;&gt;"",VLOOKUP(Table1[[#This Row],[Grant]],Grants!B:D,3),"")</f>
        <v/>
      </c>
      <c r="BC751" s="46" t="str">
        <f>TRIM(Table1[[#This Row],[Vendor ID]])</f>
        <v/>
      </c>
      <c r="BD751">
        <f>IF(Table1[[#This Row],[Reference Number]]=Q750,BD750,BD750+1)</f>
        <v>0</v>
      </c>
    </row>
    <row r="752" spans="1:56" ht="11.25" customHeight="1" x14ac:dyDescent="0.25">
      <c r="A752" s="1"/>
      <c r="B752" s="88" t="str">
        <f>IF(Table1[[#This Row],[Posting Date]]&lt;&gt;"",IF(Table1[[#This Row],[Reference Number]]=Q751,B751+1,1),"")</f>
        <v/>
      </c>
      <c r="C752" s="61"/>
      <c r="D752" s="61"/>
      <c r="E752" s="138"/>
      <c r="F752" s="141" t="str">
        <f>IFERROR(IF(VLOOKUP(Table1[[#This Row],[Budget Code Description]],Dimentions!$X$6:$AC$139,2,FALSE)="","",VLOOKUP(Table1[[#This Row],[Budget Code Description]],Dimentions!$X$6:$AC$139,2,FALSE)),"")</f>
        <v/>
      </c>
      <c r="G752" s="141"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1" t="str">
        <f>IFERROR(VLOOKUP(Table1[[#This Row],[Budget Code Description]],Table6[#All],8,FALSE),"")</f>
        <v/>
      </c>
      <c r="L752" s="63"/>
      <c r="M752" s="65" t="str">
        <f>IFERROR(VLOOKUP(Table1[[#This Row],[Staff ID]],Table2[],2,FALSE),"")</f>
        <v/>
      </c>
      <c r="N752" s="209" t="str">
        <f>IFERROR(IF(VLOOKUP(Table1[[#This Row],[Budget Code Description]],Dimentions!$X$6:$AC$134,4,FALSE)="","",VLOOKUP(Table1[[#This Row],[Budget Code Description]],Dimentions!$X$6:$AC$134,4,FALSE)),"")</f>
        <v/>
      </c>
      <c r="O752" s="65" t="str">
        <f>IFERROR(VLOOKUP(Table1[[#This Row],[Vendor ID]],Table549[],2,FALSE),"")</f>
        <v/>
      </c>
      <c r="P752" s="63"/>
      <c r="Q752" s="141" t="str">
        <f>IF(Table1[[#This Row],[Posting Date]]&lt;&gt;"",$D$9,"")</f>
        <v/>
      </c>
      <c r="R752" s="157" t="str">
        <f>IF(Table1[[#This Row],[Posting Date]]&lt;&gt;"",$D$10,"")</f>
        <v/>
      </c>
      <c r="S752" s="66"/>
      <c r="T752" s="63"/>
      <c r="U752" s="67"/>
      <c r="V752" s="67"/>
      <c r="W752" s="67" t="str">
        <f t="shared" si="16"/>
        <v/>
      </c>
      <c r="X752" s="159" t="str">
        <f>IF(E752="","",(IF(Table1[[#This Row],[Cur]]="USD",Table1[[#This Row],[Cur_Amount Debit]],Table1[[#This Row],[Cur_Amount Debit]]/Table1[[#This Row],[Exchange Rate]])))</f>
        <v/>
      </c>
      <c r="Y752" s="159" t="str">
        <f>IF(E752="","",(IF(Table1[[#This Row],[Cur]]="USD",Table1[[#This Row],[Cur_Amount Credit]],Table1[[#This Row],[Cur_Amount Credit]]/ExchangeRate)))</f>
        <v/>
      </c>
      <c r="Z752" s="201" t="str">
        <f>IF(E752="","",(Table1[[#This Row],[Debit USD]]-Table1[[#This Row],[Credit USD]]))</f>
        <v/>
      </c>
      <c r="AA752" s="226"/>
      <c r="AB752" s="255"/>
      <c r="AC752" s="1"/>
      <c r="AD752" s="15"/>
      <c r="AE752" s="15" t="str">
        <f>IF(AND(OR(Table1[[#This Row],[Account]]="15030",Table1[[#This Row],[Account]]="15035",Table1[[#This Row],[Account]]="20150"),Table1[[#This Row],[Vendor ID]]=""),1,"")</f>
        <v/>
      </c>
      <c r="AF752" s="15"/>
      <c r="AG752" s="15"/>
      <c r="AH752" s="15"/>
      <c r="AI752" s="46" t="str">
        <f>IF(Table1[[#This Row],[Posting Date]]&lt;&gt;"","GJ-"&amp;CountryID,"")</f>
        <v/>
      </c>
      <c r="AJ752" s="59" t="str">
        <f>IF(Table1[[#This Row],[Posting Date]]&lt;&gt;"",Table1[[#This Row],[Posting Date]],"")</f>
        <v/>
      </c>
      <c r="AK752" s="46"/>
      <c r="AL752" s="46" t="str">
        <f>IF(Table1[[#This Row],[Description]]&lt;&gt;"",Table1[[#This Row],[Description]],"")</f>
        <v/>
      </c>
      <c r="AM752" s="46" t="str">
        <f>IF(Table1[[#This Row],[Posting Date]]&lt;&gt;"",Table1[[#This Row],[Reference Number]],"")</f>
        <v/>
      </c>
      <c r="AN752" s="46" t="str">
        <f>TRIM(Table1[[#This Row],[Line '#]])</f>
        <v/>
      </c>
      <c r="AO752" s="46" t="str">
        <f>TRIM(Table1[[#This Row],[Account]])</f>
        <v/>
      </c>
      <c r="AP752" s="46" t="str">
        <f>IF(Table1[[#This Row],[Posting Date]]&lt;&gt;"",$D$5,"")</f>
        <v/>
      </c>
      <c r="AQ752" s="46" t="str">
        <f>TRIM(Table1[[#This Row],[Departments-Prgrams]])</f>
        <v/>
      </c>
      <c r="AR752" s="46" t="str">
        <f>TRIM(Table1[[#This Row],[Grant]])</f>
        <v/>
      </c>
      <c r="AS752" s="46" t="str">
        <f>TRIM(Table1[[#This Row],[Staff ID]])</f>
        <v/>
      </c>
      <c r="AT752" s="46" t="str">
        <f>IF(TRIM(Table1[[#This Row],[Budget Code]])=0,"",TRIM(Table1[[#This Row],[Budget Code]]))</f>
        <v/>
      </c>
      <c r="AU752" s="46" t="str">
        <f>IF(Table1[[#This Row],[Line Description]]&lt;&gt;"",Table1[[#This Row],[Line Description]],"")</f>
        <v/>
      </c>
      <c r="AV752" s="46" t="str">
        <f>IF(Table1[[#This Row],[Cur_Amount Debit]]&gt;0,ROUND(Table1[[#This Row],[Cur_Amount Debit]],2),"")</f>
        <v/>
      </c>
      <c r="AW752" s="46" t="str">
        <f>IF(Table1[[#This Row],[Cur_Amount Credit]]&gt;0,ROUND(Table1[[#This Row],[Cur_Amount Credit]],2),"")</f>
        <v/>
      </c>
      <c r="AX752" s="46" t="str">
        <f>LEFT(Table1[[#This Row],[Cur]],3)</f>
        <v/>
      </c>
      <c r="AY752" s="59"/>
      <c r="AZ752" s="46"/>
      <c r="BA752" s="46" t="str">
        <f>IF(Table1[[#This Row],[Cur]]&lt;&gt;"",IF(Table1[[#This Row],[Cur]]="USD","",ExchangeRate),"")</f>
        <v/>
      </c>
      <c r="BB752" s="46" t="str">
        <f>IF(Table1[[#This Row],[Grant]]&lt;&gt;"",VLOOKUP(Table1[[#This Row],[Grant]],Grants!B:D,3),"")</f>
        <v/>
      </c>
      <c r="BC752" s="46" t="str">
        <f>TRIM(Table1[[#This Row],[Vendor ID]])</f>
        <v/>
      </c>
      <c r="BD752">
        <f>IF(Table1[[#This Row],[Reference Number]]=Q751,BD751,BD751+1)</f>
        <v>0</v>
      </c>
    </row>
    <row r="753" spans="1:56" ht="11.25" customHeight="1" x14ac:dyDescent="0.25">
      <c r="A753" s="1"/>
      <c r="B753" s="88" t="str">
        <f>IF(Table1[[#This Row],[Posting Date]]&lt;&gt;"",IF(Table1[[#This Row],[Reference Number]]=Q752,B752+1,1),"")</f>
        <v/>
      </c>
      <c r="C753" s="61"/>
      <c r="D753" s="61"/>
      <c r="E753" s="138"/>
      <c r="F753" s="141" t="str">
        <f>IFERROR(IF(VLOOKUP(Table1[[#This Row],[Budget Code Description]],Dimentions!$X$6:$AC$139,2,FALSE)="","",VLOOKUP(Table1[[#This Row],[Budget Code Description]],Dimentions!$X$6:$AC$139,2,FALSE)),"")</f>
        <v/>
      </c>
      <c r="G753" s="141"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1" t="str">
        <f>IFERROR(VLOOKUP(Table1[[#This Row],[Budget Code Description]],Table6[#All],8,FALSE),"")</f>
        <v/>
      </c>
      <c r="L753" s="63"/>
      <c r="M753" s="65" t="str">
        <f>IFERROR(VLOOKUP(Table1[[#This Row],[Staff ID]],Table2[],2,FALSE),"")</f>
        <v/>
      </c>
      <c r="N753" s="209" t="str">
        <f>IFERROR(IF(VLOOKUP(Table1[[#This Row],[Budget Code Description]],Dimentions!$X$6:$AC$134,4,FALSE)="","",VLOOKUP(Table1[[#This Row],[Budget Code Description]],Dimentions!$X$6:$AC$134,4,FALSE)),"")</f>
        <v/>
      </c>
      <c r="O753" s="65" t="str">
        <f>IFERROR(VLOOKUP(Table1[[#This Row],[Vendor ID]],Table549[],2,FALSE),"")</f>
        <v/>
      </c>
      <c r="P753" s="63"/>
      <c r="Q753" s="141" t="str">
        <f>IF(Table1[[#This Row],[Posting Date]]&lt;&gt;"",$D$9,"")</f>
        <v/>
      </c>
      <c r="R753" s="157" t="str">
        <f>IF(Table1[[#This Row],[Posting Date]]&lt;&gt;"",$D$10,"")</f>
        <v/>
      </c>
      <c r="S753" s="66"/>
      <c r="T753" s="63"/>
      <c r="U753" s="67"/>
      <c r="V753" s="67"/>
      <c r="W753" s="67" t="str">
        <f t="shared" si="16"/>
        <v/>
      </c>
      <c r="X753" s="159" t="str">
        <f>IF(E753="","",(IF(Table1[[#This Row],[Cur]]="USD",Table1[[#This Row],[Cur_Amount Debit]],Table1[[#This Row],[Cur_Amount Debit]]/Table1[[#This Row],[Exchange Rate]])))</f>
        <v/>
      </c>
      <c r="Y753" s="159" t="str">
        <f>IF(E753="","",(IF(Table1[[#This Row],[Cur]]="USD",Table1[[#This Row],[Cur_Amount Credit]],Table1[[#This Row],[Cur_Amount Credit]]/ExchangeRate)))</f>
        <v/>
      </c>
      <c r="Z753" s="201" t="str">
        <f>IF(E753="","",(Table1[[#This Row],[Debit USD]]-Table1[[#This Row],[Credit USD]]))</f>
        <v/>
      </c>
      <c r="AA753" s="226"/>
      <c r="AB753" s="255"/>
      <c r="AC753" s="1"/>
      <c r="AD753" s="15"/>
      <c r="AE753" s="15" t="str">
        <f>IF(AND(OR(Table1[[#This Row],[Account]]="15030",Table1[[#This Row],[Account]]="15035",Table1[[#This Row],[Account]]="20150"),Table1[[#This Row],[Vendor ID]]=""),1,"")</f>
        <v/>
      </c>
      <c r="AF753" s="15"/>
      <c r="AG753" s="15"/>
      <c r="AH753" s="15"/>
      <c r="AI753" s="46" t="str">
        <f>IF(Table1[[#This Row],[Posting Date]]&lt;&gt;"","GJ-"&amp;CountryID,"")</f>
        <v/>
      </c>
      <c r="AJ753" s="59" t="str">
        <f>IF(Table1[[#This Row],[Posting Date]]&lt;&gt;"",Table1[[#This Row],[Posting Date]],"")</f>
        <v/>
      </c>
      <c r="AK753" s="46"/>
      <c r="AL753" s="46" t="str">
        <f>IF(Table1[[#This Row],[Description]]&lt;&gt;"",Table1[[#This Row],[Description]],"")</f>
        <v/>
      </c>
      <c r="AM753" s="46" t="str">
        <f>IF(Table1[[#This Row],[Posting Date]]&lt;&gt;"",Table1[[#This Row],[Reference Number]],"")</f>
        <v/>
      </c>
      <c r="AN753" s="46" t="str">
        <f>TRIM(Table1[[#This Row],[Line '#]])</f>
        <v/>
      </c>
      <c r="AO753" s="46" t="str">
        <f>TRIM(Table1[[#This Row],[Account]])</f>
        <v/>
      </c>
      <c r="AP753" s="46" t="str">
        <f>IF(Table1[[#This Row],[Posting Date]]&lt;&gt;"",$D$5,"")</f>
        <v/>
      </c>
      <c r="AQ753" s="46" t="str">
        <f>TRIM(Table1[[#This Row],[Departments-Prgrams]])</f>
        <v/>
      </c>
      <c r="AR753" s="46" t="str">
        <f>TRIM(Table1[[#This Row],[Grant]])</f>
        <v/>
      </c>
      <c r="AS753" s="46" t="str">
        <f>TRIM(Table1[[#This Row],[Staff ID]])</f>
        <v/>
      </c>
      <c r="AT753" s="46" t="str">
        <f>IF(TRIM(Table1[[#This Row],[Budget Code]])=0,"",TRIM(Table1[[#This Row],[Budget Code]]))</f>
        <v/>
      </c>
      <c r="AU753" s="46" t="str">
        <f>IF(Table1[[#This Row],[Line Description]]&lt;&gt;"",Table1[[#This Row],[Line Description]],"")</f>
        <v/>
      </c>
      <c r="AV753" s="46" t="str">
        <f>IF(Table1[[#This Row],[Cur_Amount Debit]]&gt;0,ROUND(Table1[[#This Row],[Cur_Amount Debit]],2),"")</f>
        <v/>
      </c>
      <c r="AW753" s="46" t="str">
        <f>IF(Table1[[#This Row],[Cur_Amount Credit]]&gt;0,ROUND(Table1[[#This Row],[Cur_Amount Credit]],2),"")</f>
        <v/>
      </c>
      <c r="AX753" s="46" t="str">
        <f>LEFT(Table1[[#This Row],[Cur]],3)</f>
        <v/>
      </c>
      <c r="AY753" s="59"/>
      <c r="AZ753" s="46"/>
      <c r="BA753" s="46" t="str">
        <f>IF(Table1[[#This Row],[Cur]]&lt;&gt;"",IF(Table1[[#This Row],[Cur]]="USD","",ExchangeRate),"")</f>
        <v/>
      </c>
      <c r="BB753" s="46" t="str">
        <f>IF(Table1[[#This Row],[Grant]]&lt;&gt;"",VLOOKUP(Table1[[#This Row],[Grant]],Grants!B:D,3),"")</f>
        <v/>
      </c>
      <c r="BC753" s="46" t="str">
        <f>TRIM(Table1[[#This Row],[Vendor ID]])</f>
        <v/>
      </c>
      <c r="BD753">
        <f>IF(Table1[[#This Row],[Reference Number]]=Q752,BD752,BD752+1)</f>
        <v>0</v>
      </c>
    </row>
    <row r="754" spans="1:56" ht="11.25" customHeight="1" x14ac:dyDescent="0.25">
      <c r="A754" s="1"/>
      <c r="B754" s="88" t="str">
        <f>IF(Table1[[#This Row],[Posting Date]]&lt;&gt;"",IF(Table1[[#This Row],[Reference Number]]=Q753,B753+1,1),"")</f>
        <v/>
      </c>
      <c r="C754" s="61"/>
      <c r="D754" s="61"/>
      <c r="E754" s="138"/>
      <c r="F754" s="141" t="str">
        <f>IFERROR(IF(VLOOKUP(Table1[[#This Row],[Budget Code Description]],Dimentions!$X$6:$AC$139,2,FALSE)="","",VLOOKUP(Table1[[#This Row],[Budget Code Description]],Dimentions!$X$6:$AC$139,2,FALSE)),"")</f>
        <v/>
      </c>
      <c r="G754" s="141"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1" t="str">
        <f>IFERROR(VLOOKUP(Table1[[#This Row],[Budget Code Description]],Table6[#All],8,FALSE),"")</f>
        <v/>
      </c>
      <c r="L754" s="63"/>
      <c r="M754" s="65" t="str">
        <f>IFERROR(VLOOKUP(Table1[[#This Row],[Staff ID]],Table2[],2,FALSE),"")</f>
        <v/>
      </c>
      <c r="N754" s="209" t="str">
        <f>IFERROR(IF(VLOOKUP(Table1[[#This Row],[Budget Code Description]],Dimentions!$X$6:$AC$134,4,FALSE)="","",VLOOKUP(Table1[[#This Row],[Budget Code Description]],Dimentions!$X$6:$AC$134,4,FALSE)),"")</f>
        <v/>
      </c>
      <c r="O754" s="65" t="str">
        <f>IFERROR(VLOOKUP(Table1[[#This Row],[Vendor ID]],Table549[],2,FALSE),"")</f>
        <v/>
      </c>
      <c r="P754" s="63"/>
      <c r="Q754" s="141" t="str">
        <f>IF(Table1[[#This Row],[Posting Date]]&lt;&gt;"",$D$9,"")</f>
        <v/>
      </c>
      <c r="R754" s="157" t="str">
        <f>IF(Table1[[#This Row],[Posting Date]]&lt;&gt;"",$D$10,"")</f>
        <v/>
      </c>
      <c r="S754" s="66"/>
      <c r="T754" s="63"/>
      <c r="U754" s="67"/>
      <c r="V754" s="67"/>
      <c r="W754" s="67" t="str">
        <f t="shared" si="16"/>
        <v/>
      </c>
      <c r="X754" s="159" t="str">
        <f>IF(E754="","",(IF(Table1[[#This Row],[Cur]]="USD",Table1[[#This Row],[Cur_Amount Debit]],Table1[[#This Row],[Cur_Amount Debit]]/Table1[[#This Row],[Exchange Rate]])))</f>
        <v/>
      </c>
      <c r="Y754" s="159" t="str">
        <f>IF(E754="","",(IF(Table1[[#This Row],[Cur]]="USD",Table1[[#This Row],[Cur_Amount Credit]],Table1[[#This Row],[Cur_Amount Credit]]/ExchangeRate)))</f>
        <v/>
      </c>
      <c r="Z754" s="201" t="str">
        <f>IF(E754="","",(Table1[[#This Row],[Debit USD]]-Table1[[#This Row],[Credit USD]]))</f>
        <v/>
      </c>
      <c r="AA754" s="226"/>
      <c r="AB754" s="255"/>
      <c r="AC754" s="1"/>
      <c r="AD754" s="15"/>
      <c r="AE754" s="15" t="str">
        <f>IF(AND(OR(Table1[[#This Row],[Account]]="15030",Table1[[#This Row],[Account]]="15035",Table1[[#This Row],[Account]]="20150"),Table1[[#This Row],[Vendor ID]]=""),1,"")</f>
        <v/>
      </c>
      <c r="AF754" s="15"/>
      <c r="AG754" s="15"/>
      <c r="AH754" s="15"/>
      <c r="AI754" s="46" t="str">
        <f>IF(Table1[[#This Row],[Posting Date]]&lt;&gt;"","GJ-"&amp;CountryID,"")</f>
        <v/>
      </c>
      <c r="AJ754" s="59" t="str">
        <f>IF(Table1[[#This Row],[Posting Date]]&lt;&gt;"",Table1[[#This Row],[Posting Date]],"")</f>
        <v/>
      </c>
      <c r="AK754" s="46"/>
      <c r="AL754" s="46" t="str">
        <f>IF(Table1[[#This Row],[Description]]&lt;&gt;"",Table1[[#This Row],[Description]],"")</f>
        <v/>
      </c>
      <c r="AM754" s="46" t="str">
        <f>IF(Table1[[#This Row],[Posting Date]]&lt;&gt;"",Table1[[#This Row],[Reference Number]],"")</f>
        <v/>
      </c>
      <c r="AN754" s="46" t="str">
        <f>TRIM(Table1[[#This Row],[Line '#]])</f>
        <v/>
      </c>
      <c r="AO754" s="46" t="str">
        <f>TRIM(Table1[[#This Row],[Account]])</f>
        <v/>
      </c>
      <c r="AP754" s="46" t="str">
        <f>IF(Table1[[#This Row],[Posting Date]]&lt;&gt;"",$D$5,"")</f>
        <v/>
      </c>
      <c r="AQ754" s="46" t="str">
        <f>TRIM(Table1[[#This Row],[Departments-Prgrams]])</f>
        <v/>
      </c>
      <c r="AR754" s="46" t="str">
        <f>TRIM(Table1[[#This Row],[Grant]])</f>
        <v/>
      </c>
      <c r="AS754" s="46" t="str">
        <f>TRIM(Table1[[#This Row],[Staff ID]])</f>
        <v/>
      </c>
      <c r="AT754" s="46" t="str">
        <f>IF(TRIM(Table1[[#This Row],[Budget Code]])=0,"",TRIM(Table1[[#This Row],[Budget Code]]))</f>
        <v/>
      </c>
      <c r="AU754" s="46" t="str">
        <f>IF(Table1[[#This Row],[Line Description]]&lt;&gt;"",Table1[[#This Row],[Line Description]],"")</f>
        <v/>
      </c>
      <c r="AV754" s="46" t="str">
        <f>IF(Table1[[#This Row],[Cur_Amount Debit]]&gt;0,ROUND(Table1[[#This Row],[Cur_Amount Debit]],2),"")</f>
        <v/>
      </c>
      <c r="AW754" s="46" t="str">
        <f>IF(Table1[[#This Row],[Cur_Amount Credit]]&gt;0,ROUND(Table1[[#This Row],[Cur_Amount Credit]],2),"")</f>
        <v/>
      </c>
      <c r="AX754" s="46" t="str">
        <f>LEFT(Table1[[#This Row],[Cur]],3)</f>
        <v/>
      </c>
      <c r="AY754" s="59"/>
      <c r="AZ754" s="46"/>
      <c r="BA754" s="46" t="str">
        <f>IF(Table1[[#This Row],[Cur]]&lt;&gt;"",IF(Table1[[#This Row],[Cur]]="USD","",ExchangeRate),"")</f>
        <v/>
      </c>
      <c r="BB754" s="46" t="str">
        <f>IF(Table1[[#This Row],[Grant]]&lt;&gt;"",VLOOKUP(Table1[[#This Row],[Grant]],Grants!B:D,3),"")</f>
        <v/>
      </c>
      <c r="BC754" s="46" t="str">
        <f>TRIM(Table1[[#This Row],[Vendor ID]])</f>
        <v/>
      </c>
      <c r="BD754">
        <f>IF(Table1[[#This Row],[Reference Number]]=Q753,BD753,BD753+1)</f>
        <v>0</v>
      </c>
    </row>
    <row r="755" spans="1:56" ht="11.25" customHeight="1" x14ac:dyDescent="0.25">
      <c r="A755" s="1"/>
      <c r="B755" s="88" t="str">
        <f>IF(Table1[[#This Row],[Posting Date]]&lt;&gt;"",IF(Table1[[#This Row],[Reference Number]]=Q754,B754+1,1),"")</f>
        <v/>
      </c>
      <c r="C755" s="61"/>
      <c r="D755" s="61"/>
      <c r="E755" s="138"/>
      <c r="F755" s="141" t="str">
        <f>IFERROR(IF(VLOOKUP(Table1[[#This Row],[Budget Code Description]],Dimentions!$X$6:$AC$139,2,FALSE)="","",VLOOKUP(Table1[[#This Row],[Budget Code Description]],Dimentions!$X$6:$AC$139,2,FALSE)),"")</f>
        <v/>
      </c>
      <c r="G755" s="141"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1" t="str">
        <f>IFERROR(VLOOKUP(Table1[[#This Row],[Budget Code Description]],Table6[#All],8,FALSE),"")</f>
        <v/>
      </c>
      <c r="L755" s="63"/>
      <c r="M755" s="65" t="str">
        <f>IFERROR(VLOOKUP(Table1[[#This Row],[Staff ID]],Table2[],2,FALSE),"")</f>
        <v/>
      </c>
      <c r="N755" s="209" t="str">
        <f>IFERROR(IF(VLOOKUP(Table1[[#This Row],[Budget Code Description]],Dimentions!$X$6:$AC$134,4,FALSE)="","",VLOOKUP(Table1[[#This Row],[Budget Code Description]],Dimentions!$X$6:$AC$134,4,FALSE)),"")</f>
        <v/>
      </c>
      <c r="O755" s="65" t="str">
        <f>IFERROR(VLOOKUP(Table1[[#This Row],[Vendor ID]],Table549[],2,FALSE),"")</f>
        <v/>
      </c>
      <c r="P755" s="63"/>
      <c r="Q755" s="141" t="str">
        <f>IF(Table1[[#This Row],[Posting Date]]&lt;&gt;"",$D$9,"")</f>
        <v/>
      </c>
      <c r="R755" s="157" t="str">
        <f>IF(Table1[[#This Row],[Posting Date]]&lt;&gt;"",$D$10,"")</f>
        <v/>
      </c>
      <c r="S755" s="66"/>
      <c r="T755" s="63"/>
      <c r="U755" s="67"/>
      <c r="V755" s="67"/>
      <c r="W755" s="67" t="str">
        <f t="shared" si="16"/>
        <v/>
      </c>
      <c r="X755" s="159" t="str">
        <f>IF(E755="","",(IF(Table1[[#This Row],[Cur]]="USD",Table1[[#This Row],[Cur_Amount Debit]],Table1[[#This Row],[Cur_Amount Debit]]/Table1[[#This Row],[Exchange Rate]])))</f>
        <v/>
      </c>
      <c r="Y755" s="159" t="str">
        <f>IF(E755="","",(IF(Table1[[#This Row],[Cur]]="USD",Table1[[#This Row],[Cur_Amount Credit]],Table1[[#This Row],[Cur_Amount Credit]]/ExchangeRate)))</f>
        <v/>
      </c>
      <c r="Z755" s="201" t="str">
        <f>IF(E755="","",(Table1[[#This Row],[Debit USD]]-Table1[[#This Row],[Credit USD]]))</f>
        <v/>
      </c>
      <c r="AA755" s="226"/>
      <c r="AB755" s="255"/>
      <c r="AC755" s="1"/>
      <c r="AD755" s="15"/>
      <c r="AE755" s="15" t="str">
        <f>IF(AND(OR(Table1[[#This Row],[Account]]="15030",Table1[[#This Row],[Account]]="15035",Table1[[#This Row],[Account]]="20150"),Table1[[#This Row],[Vendor ID]]=""),1,"")</f>
        <v/>
      </c>
      <c r="AF755" s="15"/>
      <c r="AG755" s="15"/>
      <c r="AH755" s="15"/>
      <c r="AI755" s="46" t="str">
        <f>IF(Table1[[#This Row],[Posting Date]]&lt;&gt;"","GJ-"&amp;CountryID,"")</f>
        <v/>
      </c>
      <c r="AJ755" s="59" t="str">
        <f>IF(Table1[[#This Row],[Posting Date]]&lt;&gt;"",Table1[[#This Row],[Posting Date]],"")</f>
        <v/>
      </c>
      <c r="AK755" s="46"/>
      <c r="AL755" s="46" t="str">
        <f>IF(Table1[[#This Row],[Description]]&lt;&gt;"",Table1[[#This Row],[Description]],"")</f>
        <v/>
      </c>
      <c r="AM755" s="46" t="str">
        <f>IF(Table1[[#This Row],[Posting Date]]&lt;&gt;"",Table1[[#This Row],[Reference Number]],"")</f>
        <v/>
      </c>
      <c r="AN755" s="46" t="str">
        <f>TRIM(Table1[[#This Row],[Line '#]])</f>
        <v/>
      </c>
      <c r="AO755" s="46" t="str">
        <f>TRIM(Table1[[#This Row],[Account]])</f>
        <v/>
      </c>
      <c r="AP755" s="46" t="str">
        <f>IF(Table1[[#This Row],[Posting Date]]&lt;&gt;"",$D$5,"")</f>
        <v/>
      </c>
      <c r="AQ755" s="46" t="str">
        <f>TRIM(Table1[[#This Row],[Departments-Prgrams]])</f>
        <v/>
      </c>
      <c r="AR755" s="46" t="str">
        <f>TRIM(Table1[[#This Row],[Grant]])</f>
        <v/>
      </c>
      <c r="AS755" s="46" t="str">
        <f>TRIM(Table1[[#This Row],[Staff ID]])</f>
        <v/>
      </c>
      <c r="AT755" s="46" t="str">
        <f>IF(TRIM(Table1[[#This Row],[Budget Code]])=0,"",TRIM(Table1[[#This Row],[Budget Code]]))</f>
        <v/>
      </c>
      <c r="AU755" s="46" t="str">
        <f>IF(Table1[[#This Row],[Line Description]]&lt;&gt;"",Table1[[#This Row],[Line Description]],"")</f>
        <v/>
      </c>
      <c r="AV755" s="46" t="str">
        <f>IF(Table1[[#This Row],[Cur_Amount Debit]]&gt;0,ROUND(Table1[[#This Row],[Cur_Amount Debit]],2),"")</f>
        <v/>
      </c>
      <c r="AW755" s="46" t="str">
        <f>IF(Table1[[#This Row],[Cur_Amount Credit]]&gt;0,ROUND(Table1[[#This Row],[Cur_Amount Credit]],2),"")</f>
        <v/>
      </c>
      <c r="AX755" s="46" t="str">
        <f>LEFT(Table1[[#This Row],[Cur]],3)</f>
        <v/>
      </c>
      <c r="AY755" s="59"/>
      <c r="AZ755" s="46"/>
      <c r="BA755" s="46" t="str">
        <f>IF(Table1[[#This Row],[Cur]]&lt;&gt;"",IF(Table1[[#This Row],[Cur]]="USD","",ExchangeRate),"")</f>
        <v/>
      </c>
      <c r="BB755" s="46" t="str">
        <f>IF(Table1[[#This Row],[Grant]]&lt;&gt;"",VLOOKUP(Table1[[#This Row],[Grant]],Grants!B:D,3),"")</f>
        <v/>
      </c>
      <c r="BC755" s="46" t="str">
        <f>TRIM(Table1[[#This Row],[Vendor ID]])</f>
        <v/>
      </c>
      <c r="BD755">
        <f>IF(Table1[[#This Row],[Reference Number]]=Q754,BD754,BD754+1)</f>
        <v>0</v>
      </c>
    </row>
    <row r="756" spans="1:56" ht="11.25" customHeight="1" x14ac:dyDescent="0.25">
      <c r="A756" s="1"/>
      <c r="B756" s="88" t="str">
        <f>IF(Table1[[#This Row],[Posting Date]]&lt;&gt;"",IF(Table1[[#This Row],[Reference Number]]=Q755,B755+1,1),"")</f>
        <v/>
      </c>
      <c r="C756" s="61"/>
      <c r="D756" s="61"/>
      <c r="E756" s="138"/>
      <c r="F756" s="141" t="str">
        <f>IFERROR(IF(VLOOKUP(Table1[[#This Row],[Budget Code Description]],Dimentions!$X$6:$AC$139,2,FALSE)="","",VLOOKUP(Table1[[#This Row],[Budget Code Description]],Dimentions!$X$6:$AC$139,2,FALSE)),"")</f>
        <v/>
      </c>
      <c r="G756" s="141"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1" t="str">
        <f>IFERROR(VLOOKUP(Table1[[#This Row],[Budget Code Description]],Table6[#All],8,FALSE),"")</f>
        <v/>
      </c>
      <c r="L756" s="63"/>
      <c r="M756" s="65" t="str">
        <f>IFERROR(VLOOKUP(Table1[[#This Row],[Staff ID]],Table2[],2,FALSE),"")</f>
        <v/>
      </c>
      <c r="N756" s="209" t="str">
        <f>IFERROR(IF(VLOOKUP(Table1[[#This Row],[Budget Code Description]],Dimentions!$X$6:$AC$134,4,FALSE)="","",VLOOKUP(Table1[[#This Row],[Budget Code Description]],Dimentions!$X$6:$AC$134,4,FALSE)),"")</f>
        <v/>
      </c>
      <c r="O756" s="65" t="str">
        <f>IFERROR(VLOOKUP(Table1[[#This Row],[Vendor ID]],Table549[],2,FALSE),"")</f>
        <v/>
      </c>
      <c r="P756" s="63"/>
      <c r="Q756" s="141" t="str">
        <f>IF(Table1[[#This Row],[Posting Date]]&lt;&gt;"",$D$9,"")</f>
        <v/>
      </c>
      <c r="R756" s="157" t="str">
        <f>IF(Table1[[#This Row],[Posting Date]]&lt;&gt;"",$D$10,"")</f>
        <v/>
      </c>
      <c r="S756" s="66"/>
      <c r="T756" s="63"/>
      <c r="U756" s="67"/>
      <c r="V756" s="67"/>
      <c r="W756" s="67" t="str">
        <f t="shared" si="16"/>
        <v/>
      </c>
      <c r="X756" s="159" t="str">
        <f>IF(E756="","",(IF(Table1[[#This Row],[Cur]]="USD",Table1[[#This Row],[Cur_Amount Debit]],Table1[[#This Row],[Cur_Amount Debit]]/Table1[[#This Row],[Exchange Rate]])))</f>
        <v/>
      </c>
      <c r="Y756" s="159" t="str">
        <f>IF(E756="","",(IF(Table1[[#This Row],[Cur]]="USD",Table1[[#This Row],[Cur_Amount Credit]],Table1[[#This Row],[Cur_Amount Credit]]/ExchangeRate)))</f>
        <v/>
      </c>
      <c r="Z756" s="201" t="str">
        <f>IF(E756="","",(Table1[[#This Row],[Debit USD]]-Table1[[#This Row],[Credit USD]]))</f>
        <v/>
      </c>
      <c r="AA756" s="226"/>
      <c r="AB756" s="255"/>
      <c r="AC756" s="1"/>
      <c r="AD756" s="15"/>
      <c r="AE756" s="15" t="str">
        <f>IF(AND(OR(Table1[[#This Row],[Account]]="15030",Table1[[#This Row],[Account]]="15035",Table1[[#This Row],[Account]]="20150"),Table1[[#This Row],[Vendor ID]]=""),1,"")</f>
        <v/>
      </c>
      <c r="AF756" s="15"/>
      <c r="AG756" s="15"/>
      <c r="AH756" s="15"/>
      <c r="AI756" s="46" t="str">
        <f>IF(Table1[[#This Row],[Posting Date]]&lt;&gt;"","GJ-"&amp;CountryID,"")</f>
        <v/>
      </c>
      <c r="AJ756" s="59" t="str">
        <f>IF(Table1[[#This Row],[Posting Date]]&lt;&gt;"",Table1[[#This Row],[Posting Date]],"")</f>
        <v/>
      </c>
      <c r="AK756" s="46"/>
      <c r="AL756" s="46" t="str">
        <f>IF(Table1[[#This Row],[Description]]&lt;&gt;"",Table1[[#This Row],[Description]],"")</f>
        <v/>
      </c>
      <c r="AM756" s="46" t="str">
        <f>IF(Table1[[#This Row],[Posting Date]]&lt;&gt;"",Table1[[#This Row],[Reference Number]],"")</f>
        <v/>
      </c>
      <c r="AN756" s="46" t="str">
        <f>TRIM(Table1[[#This Row],[Line '#]])</f>
        <v/>
      </c>
      <c r="AO756" s="46" t="str">
        <f>TRIM(Table1[[#This Row],[Account]])</f>
        <v/>
      </c>
      <c r="AP756" s="46" t="str">
        <f>IF(Table1[[#This Row],[Posting Date]]&lt;&gt;"",$D$5,"")</f>
        <v/>
      </c>
      <c r="AQ756" s="46" t="str">
        <f>TRIM(Table1[[#This Row],[Departments-Prgrams]])</f>
        <v/>
      </c>
      <c r="AR756" s="46" t="str">
        <f>TRIM(Table1[[#This Row],[Grant]])</f>
        <v/>
      </c>
      <c r="AS756" s="46" t="str">
        <f>TRIM(Table1[[#This Row],[Staff ID]])</f>
        <v/>
      </c>
      <c r="AT756" s="46" t="str">
        <f>IF(TRIM(Table1[[#This Row],[Budget Code]])=0,"",TRIM(Table1[[#This Row],[Budget Code]]))</f>
        <v/>
      </c>
      <c r="AU756" s="46" t="str">
        <f>IF(Table1[[#This Row],[Line Description]]&lt;&gt;"",Table1[[#This Row],[Line Description]],"")</f>
        <v/>
      </c>
      <c r="AV756" s="46" t="str">
        <f>IF(Table1[[#This Row],[Cur_Amount Debit]]&gt;0,ROUND(Table1[[#This Row],[Cur_Amount Debit]],2),"")</f>
        <v/>
      </c>
      <c r="AW756" s="46" t="str">
        <f>IF(Table1[[#This Row],[Cur_Amount Credit]]&gt;0,ROUND(Table1[[#This Row],[Cur_Amount Credit]],2),"")</f>
        <v/>
      </c>
      <c r="AX756" s="46" t="str">
        <f>LEFT(Table1[[#This Row],[Cur]],3)</f>
        <v/>
      </c>
      <c r="AY756" s="59"/>
      <c r="AZ756" s="46"/>
      <c r="BA756" s="46" t="str">
        <f>IF(Table1[[#This Row],[Cur]]&lt;&gt;"",IF(Table1[[#This Row],[Cur]]="USD","",ExchangeRate),"")</f>
        <v/>
      </c>
      <c r="BB756" s="46" t="str">
        <f>IF(Table1[[#This Row],[Grant]]&lt;&gt;"",VLOOKUP(Table1[[#This Row],[Grant]],Grants!B:D,3),"")</f>
        <v/>
      </c>
      <c r="BC756" s="46" t="str">
        <f>TRIM(Table1[[#This Row],[Vendor ID]])</f>
        <v/>
      </c>
      <c r="BD756">
        <f>IF(Table1[[#This Row],[Reference Number]]=Q755,BD755,BD755+1)</f>
        <v>0</v>
      </c>
    </row>
    <row r="757" spans="1:56" ht="11.25" customHeight="1" x14ac:dyDescent="0.25">
      <c r="A757" s="1"/>
      <c r="B757" s="88" t="str">
        <f>IF(Table1[[#This Row],[Posting Date]]&lt;&gt;"",IF(Table1[[#This Row],[Reference Number]]=Q756,B756+1,1),"")</f>
        <v/>
      </c>
      <c r="C757" s="61"/>
      <c r="D757" s="61"/>
      <c r="E757" s="138"/>
      <c r="F757" s="141" t="str">
        <f>IFERROR(IF(VLOOKUP(Table1[[#This Row],[Budget Code Description]],Dimentions!$X$6:$AC$139,2,FALSE)="","",VLOOKUP(Table1[[#This Row],[Budget Code Description]],Dimentions!$X$6:$AC$139,2,FALSE)),"")</f>
        <v/>
      </c>
      <c r="G757" s="141"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1" t="str">
        <f>IFERROR(VLOOKUP(Table1[[#This Row],[Budget Code Description]],Table6[#All],8,FALSE),"")</f>
        <v/>
      </c>
      <c r="L757" s="63"/>
      <c r="M757" s="65" t="str">
        <f>IFERROR(VLOOKUP(Table1[[#This Row],[Staff ID]],Table2[],2,FALSE),"")</f>
        <v/>
      </c>
      <c r="N757" s="209" t="str">
        <f>IFERROR(IF(VLOOKUP(Table1[[#This Row],[Budget Code Description]],Dimentions!$X$6:$AC$134,4,FALSE)="","",VLOOKUP(Table1[[#This Row],[Budget Code Description]],Dimentions!$X$6:$AC$134,4,FALSE)),"")</f>
        <v/>
      </c>
      <c r="O757" s="65" t="str">
        <f>IFERROR(VLOOKUP(Table1[[#This Row],[Vendor ID]],Table549[],2,FALSE),"")</f>
        <v/>
      </c>
      <c r="P757" s="63"/>
      <c r="Q757" s="141" t="str">
        <f>IF(Table1[[#This Row],[Posting Date]]&lt;&gt;"",$D$9,"")</f>
        <v/>
      </c>
      <c r="R757" s="157" t="str">
        <f>IF(Table1[[#This Row],[Posting Date]]&lt;&gt;"",$D$10,"")</f>
        <v/>
      </c>
      <c r="S757" s="66"/>
      <c r="T757" s="63"/>
      <c r="U757" s="67"/>
      <c r="V757" s="67"/>
      <c r="W757" s="67" t="str">
        <f t="shared" si="16"/>
        <v/>
      </c>
      <c r="X757" s="159" t="str">
        <f>IF(E757="","",(IF(Table1[[#This Row],[Cur]]="USD",Table1[[#This Row],[Cur_Amount Debit]],Table1[[#This Row],[Cur_Amount Debit]]/Table1[[#This Row],[Exchange Rate]])))</f>
        <v/>
      </c>
      <c r="Y757" s="159" t="str">
        <f>IF(E757="","",(IF(Table1[[#This Row],[Cur]]="USD",Table1[[#This Row],[Cur_Amount Credit]],Table1[[#This Row],[Cur_Amount Credit]]/ExchangeRate)))</f>
        <v/>
      </c>
      <c r="Z757" s="201" t="str">
        <f>IF(E757="","",(Table1[[#This Row],[Debit USD]]-Table1[[#This Row],[Credit USD]]))</f>
        <v/>
      </c>
      <c r="AA757" s="226"/>
      <c r="AB757" s="255"/>
      <c r="AC757" s="1"/>
      <c r="AD757" s="15"/>
      <c r="AE757" s="15" t="str">
        <f>IF(AND(OR(Table1[[#This Row],[Account]]="15030",Table1[[#This Row],[Account]]="15035",Table1[[#This Row],[Account]]="20150"),Table1[[#This Row],[Vendor ID]]=""),1,"")</f>
        <v/>
      </c>
      <c r="AF757" s="15"/>
      <c r="AG757" s="15"/>
      <c r="AH757" s="15"/>
      <c r="AI757" s="46" t="str">
        <f>IF(Table1[[#This Row],[Posting Date]]&lt;&gt;"","GJ-"&amp;CountryID,"")</f>
        <v/>
      </c>
      <c r="AJ757" s="59" t="str">
        <f>IF(Table1[[#This Row],[Posting Date]]&lt;&gt;"",Table1[[#This Row],[Posting Date]],"")</f>
        <v/>
      </c>
      <c r="AK757" s="46"/>
      <c r="AL757" s="46" t="str">
        <f>IF(Table1[[#This Row],[Description]]&lt;&gt;"",Table1[[#This Row],[Description]],"")</f>
        <v/>
      </c>
      <c r="AM757" s="46" t="str">
        <f>IF(Table1[[#This Row],[Posting Date]]&lt;&gt;"",Table1[[#This Row],[Reference Number]],"")</f>
        <v/>
      </c>
      <c r="AN757" s="46" t="str">
        <f>TRIM(Table1[[#This Row],[Line '#]])</f>
        <v/>
      </c>
      <c r="AO757" s="46" t="str">
        <f>TRIM(Table1[[#This Row],[Account]])</f>
        <v/>
      </c>
      <c r="AP757" s="46" t="str">
        <f>IF(Table1[[#This Row],[Posting Date]]&lt;&gt;"",$D$5,"")</f>
        <v/>
      </c>
      <c r="AQ757" s="46" t="str">
        <f>TRIM(Table1[[#This Row],[Departments-Prgrams]])</f>
        <v/>
      </c>
      <c r="AR757" s="46" t="str">
        <f>TRIM(Table1[[#This Row],[Grant]])</f>
        <v/>
      </c>
      <c r="AS757" s="46" t="str">
        <f>TRIM(Table1[[#This Row],[Staff ID]])</f>
        <v/>
      </c>
      <c r="AT757" s="46" t="str">
        <f>IF(TRIM(Table1[[#This Row],[Budget Code]])=0,"",TRIM(Table1[[#This Row],[Budget Code]]))</f>
        <v/>
      </c>
      <c r="AU757" s="46" t="str">
        <f>IF(Table1[[#This Row],[Line Description]]&lt;&gt;"",Table1[[#This Row],[Line Description]],"")</f>
        <v/>
      </c>
      <c r="AV757" s="46" t="str">
        <f>IF(Table1[[#This Row],[Cur_Amount Debit]]&gt;0,ROUND(Table1[[#This Row],[Cur_Amount Debit]],2),"")</f>
        <v/>
      </c>
      <c r="AW757" s="46" t="str">
        <f>IF(Table1[[#This Row],[Cur_Amount Credit]]&gt;0,ROUND(Table1[[#This Row],[Cur_Amount Credit]],2),"")</f>
        <v/>
      </c>
      <c r="AX757" s="46" t="str">
        <f>LEFT(Table1[[#This Row],[Cur]],3)</f>
        <v/>
      </c>
      <c r="AY757" s="59"/>
      <c r="AZ757" s="46"/>
      <c r="BA757" s="46" t="str">
        <f>IF(Table1[[#This Row],[Cur]]&lt;&gt;"",IF(Table1[[#This Row],[Cur]]="USD","",ExchangeRate),"")</f>
        <v/>
      </c>
      <c r="BB757" s="46" t="str">
        <f>IF(Table1[[#This Row],[Grant]]&lt;&gt;"",VLOOKUP(Table1[[#This Row],[Grant]],Grants!B:D,3),"")</f>
        <v/>
      </c>
      <c r="BC757" s="46" t="str">
        <f>TRIM(Table1[[#This Row],[Vendor ID]])</f>
        <v/>
      </c>
      <c r="BD757">
        <f>IF(Table1[[#This Row],[Reference Number]]=Q756,BD756,BD756+1)</f>
        <v>0</v>
      </c>
    </row>
    <row r="758" spans="1:56" ht="11.25" customHeight="1" x14ac:dyDescent="0.25">
      <c r="A758" s="1"/>
      <c r="B758" s="88" t="str">
        <f>IF(Table1[[#This Row],[Posting Date]]&lt;&gt;"",IF(Table1[[#This Row],[Reference Number]]=Q757,B757+1,1),"")</f>
        <v/>
      </c>
      <c r="C758" s="61"/>
      <c r="D758" s="61"/>
      <c r="E758" s="138"/>
      <c r="F758" s="141" t="str">
        <f>IFERROR(IF(VLOOKUP(Table1[[#This Row],[Budget Code Description]],Dimentions!$X$6:$AC$139,2,FALSE)="","",VLOOKUP(Table1[[#This Row],[Budget Code Description]],Dimentions!$X$6:$AC$139,2,FALSE)),"")</f>
        <v/>
      </c>
      <c r="G758" s="141"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1" t="str">
        <f>IFERROR(VLOOKUP(Table1[[#This Row],[Budget Code Description]],Table6[#All],8,FALSE),"")</f>
        <v/>
      </c>
      <c r="L758" s="63"/>
      <c r="M758" s="65" t="str">
        <f>IFERROR(VLOOKUP(Table1[[#This Row],[Staff ID]],Table2[],2,FALSE),"")</f>
        <v/>
      </c>
      <c r="N758" s="209" t="str">
        <f>IFERROR(IF(VLOOKUP(Table1[[#This Row],[Budget Code Description]],Dimentions!$X$6:$AC$134,4,FALSE)="","",VLOOKUP(Table1[[#This Row],[Budget Code Description]],Dimentions!$X$6:$AC$134,4,FALSE)),"")</f>
        <v/>
      </c>
      <c r="O758" s="65" t="str">
        <f>IFERROR(VLOOKUP(Table1[[#This Row],[Vendor ID]],Table549[],2,FALSE),"")</f>
        <v/>
      </c>
      <c r="P758" s="63"/>
      <c r="Q758" s="141" t="str">
        <f>IF(Table1[[#This Row],[Posting Date]]&lt;&gt;"",$D$9,"")</f>
        <v/>
      </c>
      <c r="R758" s="157" t="str">
        <f>IF(Table1[[#This Row],[Posting Date]]&lt;&gt;"",$D$10,"")</f>
        <v/>
      </c>
      <c r="S758" s="66"/>
      <c r="T758" s="63"/>
      <c r="U758" s="67"/>
      <c r="V758" s="67"/>
      <c r="W758" s="67" t="str">
        <f t="shared" si="16"/>
        <v/>
      </c>
      <c r="X758" s="159" t="str">
        <f>IF(E758="","",(IF(Table1[[#This Row],[Cur]]="USD",Table1[[#This Row],[Cur_Amount Debit]],Table1[[#This Row],[Cur_Amount Debit]]/Table1[[#This Row],[Exchange Rate]])))</f>
        <v/>
      </c>
      <c r="Y758" s="159" t="str">
        <f>IF(E758="","",(IF(Table1[[#This Row],[Cur]]="USD",Table1[[#This Row],[Cur_Amount Credit]],Table1[[#This Row],[Cur_Amount Credit]]/ExchangeRate)))</f>
        <v/>
      </c>
      <c r="Z758" s="201" t="str">
        <f>IF(E758="","",(Table1[[#This Row],[Debit USD]]-Table1[[#This Row],[Credit USD]]))</f>
        <v/>
      </c>
      <c r="AA758" s="226"/>
      <c r="AB758" s="255"/>
      <c r="AC758" s="1"/>
      <c r="AD758" s="15"/>
      <c r="AE758" s="15" t="str">
        <f>IF(AND(OR(Table1[[#This Row],[Account]]="15030",Table1[[#This Row],[Account]]="15035",Table1[[#This Row],[Account]]="20150"),Table1[[#This Row],[Vendor ID]]=""),1,"")</f>
        <v/>
      </c>
      <c r="AF758" s="15"/>
      <c r="AG758" s="15"/>
      <c r="AH758" s="15"/>
      <c r="AI758" s="46" t="str">
        <f>IF(Table1[[#This Row],[Posting Date]]&lt;&gt;"","GJ-"&amp;CountryID,"")</f>
        <v/>
      </c>
      <c r="AJ758" s="59" t="str">
        <f>IF(Table1[[#This Row],[Posting Date]]&lt;&gt;"",Table1[[#This Row],[Posting Date]],"")</f>
        <v/>
      </c>
      <c r="AK758" s="46"/>
      <c r="AL758" s="46" t="str">
        <f>IF(Table1[[#This Row],[Description]]&lt;&gt;"",Table1[[#This Row],[Description]],"")</f>
        <v/>
      </c>
      <c r="AM758" s="46" t="str">
        <f>IF(Table1[[#This Row],[Posting Date]]&lt;&gt;"",Table1[[#This Row],[Reference Number]],"")</f>
        <v/>
      </c>
      <c r="AN758" s="46" t="str">
        <f>TRIM(Table1[[#This Row],[Line '#]])</f>
        <v/>
      </c>
      <c r="AO758" s="46" t="str">
        <f>TRIM(Table1[[#This Row],[Account]])</f>
        <v/>
      </c>
      <c r="AP758" s="46" t="str">
        <f>IF(Table1[[#This Row],[Posting Date]]&lt;&gt;"",$D$5,"")</f>
        <v/>
      </c>
      <c r="AQ758" s="46" t="str">
        <f>TRIM(Table1[[#This Row],[Departments-Prgrams]])</f>
        <v/>
      </c>
      <c r="AR758" s="46" t="str">
        <f>TRIM(Table1[[#This Row],[Grant]])</f>
        <v/>
      </c>
      <c r="AS758" s="46" t="str">
        <f>TRIM(Table1[[#This Row],[Staff ID]])</f>
        <v/>
      </c>
      <c r="AT758" s="46" t="str">
        <f>IF(TRIM(Table1[[#This Row],[Budget Code]])=0,"",TRIM(Table1[[#This Row],[Budget Code]]))</f>
        <v/>
      </c>
      <c r="AU758" s="46" t="str">
        <f>IF(Table1[[#This Row],[Line Description]]&lt;&gt;"",Table1[[#This Row],[Line Description]],"")</f>
        <v/>
      </c>
      <c r="AV758" s="46" t="str">
        <f>IF(Table1[[#This Row],[Cur_Amount Debit]]&gt;0,ROUND(Table1[[#This Row],[Cur_Amount Debit]],2),"")</f>
        <v/>
      </c>
      <c r="AW758" s="46" t="str">
        <f>IF(Table1[[#This Row],[Cur_Amount Credit]]&gt;0,ROUND(Table1[[#This Row],[Cur_Amount Credit]],2),"")</f>
        <v/>
      </c>
      <c r="AX758" s="46" t="str">
        <f>LEFT(Table1[[#This Row],[Cur]],3)</f>
        <v/>
      </c>
      <c r="AY758" s="59"/>
      <c r="AZ758" s="46"/>
      <c r="BA758" s="46" t="str">
        <f>IF(Table1[[#This Row],[Cur]]&lt;&gt;"",IF(Table1[[#This Row],[Cur]]="USD","",ExchangeRate),"")</f>
        <v/>
      </c>
      <c r="BB758" s="46" t="str">
        <f>IF(Table1[[#This Row],[Grant]]&lt;&gt;"",VLOOKUP(Table1[[#This Row],[Grant]],Grants!B:D,3),"")</f>
        <v/>
      </c>
      <c r="BC758" s="46" t="str">
        <f>TRIM(Table1[[#This Row],[Vendor ID]])</f>
        <v/>
      </c>
      <c r="BD758">
        <f>IF(Table1[[#This Row],[Reference Number]]=Q757,BD757,BD757+1)</f>
        <v>0</v>
      </c>
    </row>
    <row r="759" spans="1:56" ht="11.25" customHeight="1" x14ac:dyDescent="0.25">
      <c r="A759" s="1"/>
      <c r="B759" s="88" t="str">
        <f>IF(Table1[[#This Row],[Posting Date]]&lt;&gt;"",IF(Table1[[#This Row],[Reference Number]]=Q758,B758+1,1),"")</f>
        <v/>
      </c>
      <c r="C759" s="61"/>
      <c r="D759" s="61"/>
      <c r="E759" s="138"/>
      <c r="F759" s="141" t="str">
        <f>IFERROR(IF(VLOOKUP(Table1[[#This Row],[Budget Code Description]],Dimentions!$X$6:$AC$139,2,FALSE)="","",VLOOKUP(Table1[[#This Row],[Budget Code Description]],Dimentions!$X$6:$AC$139,2,FALSE)),"")</f>
        <v/>
      </c>
      <c r="G759" s="141"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1" t="str">
        <f>IFERROR(VLOOKUP(Table1[[#This Row],[Budget Code Description]],Table6[#All],8,FALSE),"")</f>
        <v/>
      </c>
      <c r="L759" s="63"/>
      <c r="M759" s="65" t="str">
        <f>IFERROR(VLOOKUP(Table1[[#This Row],[Staff ID]],Table2[],2,FALSE),"")</f>
        <v/>
      </c>
      <c r="N759" s="209" t="str">
        <f>IFERROR(IF(VLOOKUP(Table1[[#This Row],[Budget Code Description]],Dimentions!$X$6:$AC$134,4,FALSE)="","",VLOOKUP(Table1[[#This Row],[Budget Code Description]],Dimentions!$X$6:$AC$134,4,FALSE)),"")</f>
        <v/>
      </c>
      <c r="O759" s="65" t="str">
        <f>IFERROR(VLOOKUP(Table1[[#This Row],[Vendor ID]],Table549[],2,FALSE),"")</f>
        <v/>
      </c>
      <c r="P759" s="63"/>
      <c r="Q759" s="141" t="str">
        <f>IF(Table1[[#This Row],[Posting Date]]&lt;&gt;"",$D$9,"")</f>
        <v/>
      </c>
      <c r="R759" s="157" t="str">
        <f>IF(Table1[[#This Row],[Posting Date]]&lt;&gt;"",$D$10,"")</f>
        <v/>
      </c>
      <c r="S759" s="66"/>
      <c r="T759" s="63"/>
      <c r="U759" s="67"/>
      <c r="V759" s="67"/>
      <c r="W759" s="67" t="str">
        <f t="shared" si="16"/>
        <v/>
      </c>
      <c r="X759" s="159" t="str">
        <f>IF(E759="","",(IF(Table1[[#This Row],[Cur]]="USD",Table1[[#This Row],[Cur_Amount Debit]],Table1[[#This Row],[Cur_Amount Debit]]/Table1[[#This Row],[Exchange Rate]])))</f>
        <v/>
      </c>
      <c r="Y759" s="159" t="str">
        <f>IF(E759="","",(IF(Table1[[#This Row],[Cur]]="USD",Table1[[#This Row],[Cur_Amount Credit]],Table1[[#This Row],[Cur_Amount Credit]]/ExchangeRate)))</f>
        <v/>
      </c>
      <c r="Z759" s="201" t="str">
        <f>IF(E759="","",(Table1[[#This Row],[Debit USD]]-Table1[[#This Row],[Credit USD]]))</f>
        <v/>
      </c>
      <c r="AA759" s="226"/>
      <c r="AB759" s="255"/>
      <c r="AC759" s="1"/>
      <c r="AD759" s="15"/>
      <c r="AE759" s="15" t="str">
        <f>IF(AND(OR(Table1[[#This Row],[Account]]="15030",Table1[[#This Row],[Account]]="15035",Table1[[#This Row],[Account]]="20150"),Table1[[#This Row],[Vendor ID]]=""),1,"")</f>
        <v/>
      </c>
      <c r="AF759" s="15"/>
      <c r="AG759" s="15"/>
      <c r="AH759" s="15"/>
      <c r="AI759" s="46" t="str">
        <f>IF(Table1[[#This Row],[Posting Date]]&lt;&gt;"","GJ-"&amp;CountryID,"")</f>
        <v/>
      </c>
      <c r="AJ759" s="59" t="str">
        <f>IF(Table1[[#This Row],[Posting Date]]&lt;&gt;"",Table1[[#This Row],[Posting Date]],"")</f>
        <v/>
      </c>
      <c r="AK759" s="46"/>
      <c r="AL759" s="46" t="str">
        <f>IF(Table1[[#This Row],[Description]]&lt;&gt;"",Table1[[#This Row],[Description]],"")</f>
        <v/>
      </c>
      <c r="AM759" s="46" t="str">
        <f>IF(Table1[[#This Row],[Posting Date]]&lt;&gt;"",Table1[[#This Row],[Reference Number]],"")</f>
        <v/>
      </c>
      <c r="AN759" s="46" t="str">
        <f>TRIM(Table1[[#This Row],[Line '#]])</f>
        <v/>
      </c>
      <c r="AO759" s="46" t="str">
        <f>TRIM(Table1[[#This Row],[Account]])</f>
        <v/>
      </c>
      <c r="AP759" s="46" t="str">
        <f>IF(Table1[[#This Row],[Posting Date]]&lt;&gt;"",$D$5,"")</f>
        <v/>
      </c>
      <c r="AQ759" s="46" t="str">
        <f>TRIM(Table1[[#This Row],[Departments-Prgrams]])</f>
        <v/>
      </c>
      <c r="AR759" s="46" t="str">
        <f>TRIM(Table1[[#This Row],[Grant]])</f>
        <v/>
      </c>
      <c r="AS759" s="46" t="str">
        <f>TRIM(Table1[[#This Row],[Staff ID]])</f>
        <v/>
      </c>
      <c r="AT759" s="46" t="str">
        <f>IF(TRIM(Table1[[#This Row],[Budget Code]])=0,"",TRIM(Table1[[#This Row],[Budget Code]]))</f>
        <v/>
      </c>
      <c r="AU759" s="46" t="str">
        <f>IF(Table1[[#This Row],[Line Description]]&lt;&gt;"",Table1[[#This Row],[Line Description]],"")</f>
        <v/>
      </c>
      <c r="AV759" s="46" t="str">
        <f>IF(Table1[[#This Row],[Cur_Amount Debit]]&gt;0,ROUND(Table1[[#This Row],[Cur_Amount Debit]],2),"")</f>
        <v/>
      </c>
      <c r="AW759" s="46" t="str">
        <f>IF(Table1[[#This Row],[Cur_Amount Credit]]&gt;0,ROUND(Table1[[#This Row],[Cur_Amount Credit]],2),"")</f>
        <v/>
      </c>
      <c r="AX759" s="46" t="str">
        <f>LEFT(Table1[[#This Row],[Cur]],3)</f>
        <v/>
      </c>
      <c r="AY759" s="59"/>
      <c r="AZ759" s="46"/>
      <c r="BA759" s="46" t="str">
        <f>IF(Table1[[#This Row],[Cur]]&lt;&gt;"",IF(Table1[[#This Row],[Cur]]="USD","",ExchangeRate),"")</f>
        <v/>
      </c>
      <c r="BB759" s="46" t="str">
        <f>IF(Table1[[#This Row],[Grant]]&lt;&gt;"",VLOOKUP(Table1[[#This Row],[Grant]],Grants!B:D,3),"")</f>
        <v/>
      </c>
      <c r="BC759" s="46" t="str">
        <f>TRIM(Table1[[#This Row],[Vendor ID]])</f>
        <v/>
      </c>
      <c r="BD759">
        <f>IF(Table1[[#This Row],[Reference Number]]=Q758,BD758,BD758+1)</f>
        <v>0</v>
      </c>
    </row>
    <row r="760" spans="1:56" ht="11.25" customHeight="1" x14ac:dyDescent="0.25">
      <c r="A760" s="1"/>
      <c r="B760" s="88" t="str">
        <f>IF(Table1[[#This Row],[Posting Date]]&lt;&gt;"",IF(Table1[[#This Row],[Reference Number]]=Q759,B759+1,1),"")</f>
        <v/>
      </c>
      <c r="C760" s="61"/>
      <c r="D760" s="61"/>
      <c r="E760" s="138"/>
      <c r="F760" s="141" t="str">
        <f>IFERROR(IF(VLOOKUP(Table1[[#This Row],[Budget Code Description]],Dimentions!$X$6:$AC$139,2,FALSE)="","",VLOOKUP(Table1[[#This Row],[Budget Code Description]],Dimentions!$X$6:$AC$139,2,FALSE)),"")</f>
        <v/>
      </c>
      <c r="G760" s="141"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1" t="str">
        <f>IFERROR(VLOOKUP(Table1[[#This Row],[Budget Code Description]],Table6[#All],8,FALSE),"")</f>
        <v/>
      </c>
      <c r="L760" s="63"/>
      <c r="M760" s="65" t="str">
        <f>IFERROR(VLOOKUP(Table1[[#This Row],[Staff ID]],Table2[],2,FALSE),"")</f>
        <v/>
      </c>
      <c r="N760" s="209" t="str">
        <f>IFERROR(IF(VLOOKUP(Table1[[#This Row],[Budget Code Description]],Dimentions!$X$6:$AC$134,4,FALSE)="","",VLOOKUP(Table1[[#This Row],[Budget Code Description]],Dimentions!$X$6:$AC$134,4,FALSE)),"")</f>
        <v/>
      </c>
      <c r="O760" s="65" t="str">
        <f>IFERROR(VLOOKUP(Table1[[#This Row],[Vendor ID]],Table549[],2,FALSE),"")</f>
        <v/>
      </c>
      <c r="P760" s="63"/>
      <c r="Q760" s="141" t="str">
        <f>IF(Table1[[#This Row],[Posting Date]]&lt;&gt;"",$D$9,"")</f>
        <v/>
      </c>
      <c r="R760" s="157" t="str">
        <f>IF(Table1[[#This Row],[Posting Date]]&lt;&gt;"",$D$10,"")</f>
        <v/>
      </c>
      <c r="S760" s="66"/>
      <c r="T760" s="63"/>
      <c r="U760" s="67"/>
      <c r="V760" s="67"/>
      <c r="W760" s="67" t="str">
        <f t="shared" si="16"/>
        <v/>
      </c>
      <c r="X760" s="159" t="str">
        <f>IF(E760="","",(IF(Table1[[#This Row],[Cur]]="USD",Table1[[#This Row],[Cur_Amount Debit]],Table1[[#This Row],[Cur_Amount Debit]]/Table1[[#This Row],[Exchange Rate]])))</f>
        <v/>
      </c>
      <c r="Y760" s="159" t="str">
        <f>IF(E760="","",(IF(Table1[[#This Row],[Cur]]="USD",Table1[[#This Row],[Cur_Amount Credit]],Table1[[#This Row],[Cur_Amount Credit]]/ExchangeRate)))</f>
        <v/>
      </c>
      <c r="Z760" s="201" t="str">
        <f>IF(E760="","",(Table1[[#This Row],[Debit USD]]-Table1[[#This Row],[Credit USD]]))</f>
        <v/>
      </c>
      <c r="AA760" s="226"/>
      <c r="AB760" s="255"/>
      <c r="AC760" s="1"/>
      <c r="AD760" s="15"/>
      <c r="AE760" s="15" t="str">
        <f>IF(AND(OR(Table1[[#This Row],[Account]]="15030",Table1[[#This Row],[Account]]="15035",Table1[[#This Row],[Account]]="20150"),Table1[[#This Row],[Vendor ID]]=""),1,"")</f>
        <v/>
      </c>
      <c r="AF760" s="15"/>
      <c r="AG760" s="15"/>
      <c r="AH760" s="15"/>
      <c r="AI760" s="46" t="str">
        <f>IF(Table1[[#This Row],[Posting Date]]&lt;&gt;"","GJ-"&amp;CountryID,"")</f>
        <v/>
      </c>
      <c r="AJ760" s="59" t="str">
        <f>IF(Table1[[#This Row],[Posting Date]]&lt;&gt;"",Table1[[#This Row],[Posting Date]],"")</f>
        <v/>
      </c>
      <c r="AK760" s="46"/>
      <c r="AL760" s="46" t="str">
        <f>IF(Table1[[#This Row],[Description]]&lt;&gt;"",Table1[[#This Row],[Description]],"")</f>
        <v/>
      </c>
      <c r="AM760" s="46" t="str">
        <f>IF(Table1[[#This Row],[Posting Date]]&lt;&gt;"",Table1[[#This Row],[Reference Number]],"")</f>
        <v/>
      </c>
      <c r="AN760" s="46" t="str">
        <f>TRIM(Table1[[#This Row],[Line '#]])</f>
        <v/>
      </c>
      <c r="AO760" s="46" t="str">
        <f>TRIM(Table1[[#This Row],[Account]])</f>
        <v/>
      </c>
      <c r="AP760" s="46" t="str">
        <f>IF(Table1[[#This Row],[Posting Date]]&lt;&gt;"",$D$5,"")</f>
        <v/>
      </c>
      <c r="AQ760" s="46" t="str">
        <f>TRIM(Table1[[#This Row],[Departments-Prgrams]])</f>
        <v/>
      </c>
      <c r="AR760" s="46" t="str">
        <f>TRIM(Table1[[#This Row],[Grant]])</f>
        <v/>
      </c>
      <c r="AS760" s="46" t="str">
        <f>TRIM(Table1[[#This Row],[Staff ID]])</f>
        <v/>
      </c>
      <c r="AT760" s="46" t="str">
        <f>IF(TRIM(Table1[[#This Row],[Budget Code]])=0,"",TRIM(Table1[[#This Row],[Budget Code]]))</f>
        <v/>
      </c>
      <c r="AU760" s="46" t="str">
        <f>IF(Table1[[#This Row],[Line Description]]&lt;&gt;"",Table1[[#This Row],[Line Description]],"")</f>
        <v/>
      </c>
      <c r="AV760" s="46" t="str">
        <f>IF(Table1[[#This Row],[Cur_Amount Debit]]&gt;0,ROUND(Table1[[#This Row],[Cur_Amount Debit]],2),"")</f>
        <v/>
      </c>
      <c r="AW760" s="46" t="str">
        <f>IF(Table1[[#This Row],[Cur_Amount Credit]]&gt;0,ROUND(Table1[[#This Row],[Cur_Amount Credit]],2),"")</f>
        <v/>
      </c>
      <c r="AX760" s="46" t="str">
        <f>LEFT(Table1[[#This Row],[Cur]],3)</f>
        <v/>
      </c>
      <c r="AY760" s="59"/>
      <c r="AZ760" s="46"/>
      <c r="BA760" s="46" t="str">
        <f>IF(Table1[[#This Row],[Cur]]&lt;&gt;"",IF(Table1[[#This Row],[Cur]]="USD","",ExchangeRate),"")</f>
        <v/>
      </c>
      <c r="BB760" s="46" t="str">
        <f>IF(Table1[[#This Row],[Grant]]&lt;&gt;"",VLOOKUP(Table1[[#This Row],[Grant]],Grants!B:D,3),"")</f>
        <v/>
      </c>
      <c r="BC760" s="46" t="str">
        <f>TRIM(Table1[[#This Row],[Vendor ID]])</f>
        <v/>
      </c>
      <c r="BD760">
        <f>IF(Table1[[#This Row],[Reference Number]]=Q759,BD759,BD759+1)</f>
        <v>0</v>
      </c>
    </row>
    <row r="761" spans="1:56" ht="11.25" customHeight="1" x14ac:dyDescent="0.25">
      <c r="A761" s="1"/>
      <c r="B761" s="88" t="str">
        <f>IF(Table1[[#This Row],[Posting Date]]&lt;&gt;"",IF(Table1[[#This Row],[Reference Number]]=Q760,B760+1,1),"")</f>
        <v/>
      </c>
      <c r="C761" s="61"/>
      <c r="D761" s="61"/>
      <c r="E761" s="138"/>
      <c r="F761" s="141" t="str">
        <f>IFERROR(IF(VLOOKUP(Table1[[#This Row],[Budget Code Description]],Dimentions!$X$6:$AC$139,2,FALSE)="","",VLOOKUP(Table1[[#This Row],[Budget Code Description]],Dimentions!$X$6:$AC$139,2,FALSE)),"")</f>
        <v/>
      </c>
      <c r="G761" s="141"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1" t="str">
        <f>IFERROR(VLOOKUP(Table1[[#This Row],[Budget Code Description]],Table6[#All],8,FALSE),"")</f>
        <v/>
      </c>
      <c r="L761" s="63"/>
      <c r="M761" s="65" t="str">
        <f>IFERROR(VLOOKUP(Table1[[#This Row],[Staff ID]],Table2[],2,FALSE),"")</f>
        <v/>
      </c>
      <c r="N761" s="209" t="str">
        <f>IFERROR(IF(VLOOKUP(Table1[[#This Row],[Budget Code Description]],Dimentions!$X$6:$AC$134,4,FALSE)="","",VLOOKUP(Table1[[#This Row],[Budget Code Description]],Dimentions!$X$6:$AC$134,4,FALSE)),"")</f>
        <v/>
      </c>
      <c r="O761" s="65" t="str">
        <f>IFERROR(VLOOKUP(Table1[[#This Row],[Vendor ID]],Table549[],2,FALSE),"")</f>
        <v/>
      </c>
      <c r="P761" s="63"/>
      <c r="Q761" s="141" t="str">
        <f>IF(Table1[[#This Row],[Posting Date]]&lt;&gt;"",$D$9,"")</f>
        <v/>
      </c>
      <c r="R761" s="157" t="str">
        <f>IF(Table1[[#This Row],[Posting Date]]&lt;&gt;"",$D$10,"")</f>
        <v/>
      </c>
      <c r="S761" s="66"/>
      <c r="T761" s="63"/>
      <c r="U761" s="67"/>
      <c r="V761" s="67"/>
      <c r="W761" s="67" t="str">
        <f t="shared" si="16"/>
        <v/>
      </c>
      <c r="X761" s="159" t="str">
        <f>IF(E761="","",(IF(Table1[[#This Row],[Cur]]="USD",Table1[[#This Row],[Cur_Amount Debit]],Table1[[#This Row],[Cur_Amount Debit]]/Table1[[#This Row],[Exchange Rate]])))</f>
        <v/>
      </c>
      <c r="Y761" s="159" t="str">
        <f>IF(E761="","",(IF(Table1[[#This Row],[Cur]]="USD",Table1[[#This Row],[Cur_Amount Credit]],Table1[[#This Row],[Cur_Amount Credit]]/ExchangeRate)))</f>
        <v/>
      </c>
      <c r="Z761" s="201" t="str">
        <f>IF(E761="","",(Table1[[#This Row],[Debit USD]]-Table1[[#This Row],[Credit USD]]))</f>
        <v/>
      </c>
      <c r="AA761" s="226"/>
      <c r="AB761" s="255"/>
      <c r="AC761" s="1"/>
      <c r="AD761" s="15"/>
      <c r="AE761" s="15" t="str">
        <f>IF(AND(OR(Table1[[#This Row],[Account]]="15030",Table1[[#This Row],[Account]]="15035",Table1[[#This Row],[Account]]="20150"),Table1[[#This Row],[Vendor ID]]=""),1,"")</f>
        <v/>
      </c>
      <c r="AF761" s="15"/>
      <c r="AG761" s="15"/>
      <c r="AH761" s="15"/>
      <c r="AI761" s="46" t="str">
        <f>IF(Table1[[#This Row],[Posting Date]]&lt;&gt;"","GJ-"&amp;CountryID,"")</f>
        <v/>
      </c>
      <c r="AJ761" s="59" t="str">
        <f>IF(Table1[[#This Row],[Posting Date]]&lt;&gt;"",Table1[[#This Row],[Posting Date]],"")</f>
        <v/>
      </c>
      <c r="AK761" s="46"/>
      <c r="AL761" s="46" t="str">
        <f>IF(Table1[[#This Row],[Description]]&lt;&gt;"",Table1[[#This Row],[Description]],"")</f>
        <v/>
      </c>
      <c r="AM761" s="46" t="str">
        <f>IF(Table1[[#This Row],[Posting Date]]&lt;&gt;"",Table1[[#This Row],[Reference Number]],"")</f>
        <v/>
      </c>
      <c r="AN761" s="46" t="str">
        <f>TRIM(Table1[[#This Row],[Line '#]])</f>
        <v/>
      </c>
      <c r="AO761" s="46" t="str">
        <f>TRIM(Table1[[#This Row],[Account]])</f>
        <v/>
      </c>
      <c r="AP761" s="46" t="str">
        <f>IF(Table1[[#This Row],[Posting Date]]&lt;&gt;"",$D$5,"")</f>
        <v/>
      </c>
      <c r="AQ761" s="46" t="str">
        <f>TRIM(Table1[[#This Row],[Departments-Prgrams]])</f>
        <v/>
      </c>
      <c r="AR761" s="46" t="str">
        <f>TRIM(Table1[[#This Row],[Grant]])</f>
        <v/>
      </c>
      <c r="AS761" s="46" t="str">
        <f>TRIM(Table1[[#This Row],[Staff ID]])</f>
        <v/>
      </c>
      <c r="AT761" s="46" t="str">
        <f>IF(TRIM(Table1[[#This Row],[Budget Code]])=0,"",TRIM(Table1[[#This Row],[Budget Code]]))</f>
        <v/>
      </c>
      <c r="AU761" s="46" t="str">
        <f>IF(Table1[[#This Row],[Line Description]]&lt;&gt;"",Table1[[#This Row],[Line Description]],"")</f>
        <v/>
      </c>
      <c r="AV761" s="46" t="str">
        <f>IF(Table1[[#This Row],[Cur_Amount Debit]]&gt;0,ROUND(Table1[[#This Row],[Cur_Amount Debit]],2),"")</f>
        <v/>
      </c>
      <c r="AW761" s="46" t="str">
        <f>IF(Table1[[#This Row],[Cur_Amount Credit]]&gt;0,ROUND(Table1[[#This Row],[Cur_Amount Credit]],2),"")</f>
        <v/>
      </c>
      <c r="AX761" s="46" t="str">
        <f>LEFT(Table1[[#This Row],[Cur]],3)</f>
        <v/>
      </c>
      <c r="AY761" s="59"/>
      <c r="AZ761" s="46"/>
      <c r="BA761" s="46" t="str">
        <f>IF(Table1[[#This Row],[Cur]]&lt;&gt;"",IF(Table1[[#This Row],[Cur]]="USD","",ExchangeRate),"")</f>
        <v/>
      </c>
      <c r="BB761" s="46" t="str">
        <f>IF(Table1[[#This Row],[Grant]]&lt;&gt;"",VLOOKUP(Table1[[#This Row],[Grant]],Grants!B:D,3),"")</f>
        <v/>
      </c>
      <c r="BC761" s="46" t="str">
        <f>TRIM(Table1[[#This Row],[Vendor ID]])</f>
        <v/>
      </c>
      <c r="BD761">
        <f>IF(Table1[[#This Row],[Reference Number]]=Q760,BD760,BD760+1)</f>
        <v>0</v>
      </c>
    </row>
    <row r="762" spans="1:56" ht="11.25" customHeight="1" x14ac:dyDescent="0.25">
      <c r="A762" s="1"/>
      <c r="B762" s="88" t="str">
        <f>IF(Table1[[#This Row],[Posting Date]]&lt;&gt;"",IF(Table1[[#This Row],[Reference Number]]=Q761,B761+1,1),"")</f>
        <v/>
      </c>
      <c r="C762" s="61"/>
      <c r="D762" s="61"/>
      <c r="E762" s="138"/>
      <c r="F762" s="141" t="str">
        <f>IFERROR(IF(VLOOKUP(Table1[[#This Row],[Budget Code Description]],Dimentions!$X$6:$AC$139,2,FALSE)="","",VLOOKUP(Table1[[#This Row],[Budget Code Description]],Dimentions!$X$6:$AC$139,2,FALSE)),"")</f>
        <v/>
      </c>
      <c r="G762" s="141"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1" t="str">
        <f>IFERROR(VLOOKUP(Table1[[#This Row],[Budget Code Description]],Table6[#All],8,FALSE),"")</f>
        <v/>
      </c>
      <c r="L762" s="63"/>
      <c r="M762" s="65" t="str">
        <f>IFERROR(VLOOKUP(Table1[[#This Row],[Staff ID]],Table2[],2,FALSE),"")</f>
        <v/>
      </c>
      <c r="N762" s="209" t="str">
        <f>IFERROR(IF(VLOOKUP(Table1[[#This Row],[Budget Code Description]],Dimentions!$X$6:$AC$134,4,FALSE)="","",VLOOKUP(Table1[[#This Row],[Budget Code Description]],Dimentions!$X$6:$AC$134,4,FALSE)),"")</f>
        <v/>
      </c>
      <c r="O762" s="65" t="str">
        <f>IFERROR(VLOOKUP(Table1[[#This Row],[Vendor ID]],Table549[],2,FALSE),"")</f>
        <v/>
      </c>
      <c r="P762" s="63"/>
      <c r="Q762" s="141" t="str">
        <f>IF(Table1[[#This Row],[Posting Date]]&lt;&gt;"",$D$9,"")</f>
        <v/>
      </c>
      <c r="R762" s="157" t="str">
        <f>IF(Table1[[#This Row],[Posting Date]]&lt;&gt;"",$D$10,"")</f>
        <v/>
      </c>
      <c r="S762" s="66"/>
      <c r="T762" s="63"/>
      <c r="U762" s="67"/>
      <c r="V762" s="67"/>
      <c r="W762" s="67" t="str">
        <f t="shared" si="16"/>
        <v/>
      </c>
      <c r="X762" s="159" t="str">
        <f>IF(E762="","",(IF(Table1[[#This Row],[Cur]]="USD",Table1[[#This Row],[Cur_Amount Debit]],Table1[[#This Row],[Cur_Amount Debit]]/Table1[[#This Row],[Exchange Rate]])))</f>
        <v/>
      </c>
      <c r="Y762" s="159" t="str">
        <f>IF(E762="","",(IF(Table1[[#This Row],[Cur]]="USD",Table1[[#This Row],[Cur_Amount Credit]],Table1[[#This Row],[Cur_Amount Credit]]/ExchangeRate)))</f>
        <v/>
      </c>
      <c r="Z762" s="201" t="str">
        <f>IF(E762="","",(Table1[[#This Row],[Debit USD]]-Table1[[#This Row],[Credit USD]]))</f>
        <v/>
      </c>
      <c r="AA762" s="226"/>
      <c r="AB762" s="255"/>
      <c r="AC762" s="1"/>
      <c r="AD762" s="15"/>
      <c r="AE762" s="15" t="str">
        <f>IF(AND(OR(Table1[[#This Row],[Account]]="15030",Table1[[#This Row],[Account]]="15035",Table1[[#This Row],[Account]]="20150"),Table1[[#This Row],[Vendor ID]]=""),1,"")</f>
        <v/>
      </c>
      <c r="AF762" s="15"/>
      <c r="AG762" s="15"/>
      <c r="AH762" s="15"/>
      <c r="AI762" s="46" t="str">
        <f>IF(Table1[[#This Row],[Posting Date]]&lt;&gt;"","GJ-"&amp;CountryID,"")</f>
        <v/>
      </c>
      <c r="AJ762" s="59" t="str">
        <f>IF(Table1[[#This Row],[Posting Date]]&lt;&gt;"",Table1[[#This Row],[Posting Date]],"")</f>
        <v/>
      </c>
      <c r="AK762" s="46"/>
      <c r="AL762" s="46" t="str">
        <f>IF(Table1[[#This Row],[Description]]&lt;&gt;"",Table1[[#This Row],[Description]],"")</f>
        <v/>
      </c>
      <c r="AM762" s="46" t="str">
        <f>IF(Table1[[#This Row],[Posting Date]]&lt;&gt;"",Table1[[#This Row],[Reference Number]],"")</f>
        <v/>
      </c>
      <c r="AN762" s="46" t="str">
        <f>TRIM(Table1[[#This Row],[Line '#]])</f>
        <v/>
      </c>
      <c r="AO762" s="46" t="str">
        <f>TRIM(Table1[[#This Row],[Account]])</f>
        <v/>
      </c>
      <c r="AP762" s="46" t="str">
        <f>IF(Table1[[#This Row],[Posting Date]]&lt;&gt;"",$D$5,"")</f>
        <v/>
      </c>
      <c r="AQ762" s="46" t="str">
        <f>TRIM(Table1[[#This Row],[Departments-Prgrams]])</f>
        <v/>
      </c>
      <c r="AR762" s="46" t="str">
        <f>TRIM(Table1[[#This Row],[Grant]])</f>
        <v/>
      </c>
      <c r="AS762" s="46" t="str">
        <f>TRIM(Table1[[#This Row],[Staff ID]])</f>
        <v/>
      </c>
      <c r="AT762" s="46" t="str">
        <f>IF(TRIM(Table1[[#This Row],[Budget Code]])=0,"",TRIM(Table1[[#This Row],[Budget Code]]))</f>
        <v/>
      </c>
      <c r="AU762" s="46" t="str">
        <f>IF(Table1[[#This Row],[Line Description]]&lt;&gt;"",Table1[[#This Row],[Line Description]],"")</f>
        <v/>
      </c>
      <c r="AV762" s="46" t="str">
        <f>IF(Table1[[#This Row],[Cur_Amount Debit]]&gt;0,ROUND(Table1[[#This Row],[Cur_Amount Debit]],2),"")</f>
        <v/>
      </c>
      <c r="AW762" s="46" t="str">
        <f>IF(Table1[[#This Row],[Cur_Amount Credit]]&gt;0,ROUND(Table1[[#This Row],[Cur_Amount Credit]],2),"")</f>
        <v/>
      </c>
      <c r="AX762" s="46" t="str">
        <f>LEFT(Table1[[#This Row],[Cur]],3)</f>
        <v/>
      </c>
      <c r="AY762" s="59"/>
      <c r="AZ762" s="46"/>
      <c r="BA762" s="46" t="str">
        <f>IF(Table1[[#This Row],[Cur]]&lt;&gt;"",IF(Table1[[#This Row],[Cur]]="USD","",ExchangeRate),"")</f>
        <v/>
      </c>
      <c r="BB762" s="46" t="str">
        <f>IF(Table1[[#This Row],[Grant]]&lt;&gt;"",VLOOKUP(Table1[[#This Row],[Grant]],Grants!B:D,3),"")</f>
        <v/>
      </c>
      <c r="BC762" s="46" t="str">
        <f>TRIM(Table1[[#This Row],[Vendor ID]])</f>
        <v/>
      </c>
      <c r="BD762">
        <f>IF(Table1[[#This Row],[Reference Number]]=Q761,BD761,BD761+1)</f>
        <v>0</v>
      </c>
    </row>
    <row r="763" spans="1:56" ht="11.25" customHeight="1" x14ac:dyDescent="0.25">
      <c r="A763" s="1"/>
      <c r="B763" s="88" t="str">
        <f>IF(Table1[[#This Row],[Posting Date]]&lt;&gt;"",IF(Table1[[#This Row],[Reference Number]]=Q762,B762+1,1),"")</f>
        <v/>
      </c>
      <c r="C763" s="61"/>
      <c r="D763" s="61"/>
      <c r="E763" s="138"/>
      <c r="F763" s="141" t="str">
        <f>IFERROR(IF(VLOOKUP(Table1[[#This Row],[Budget Code Description]],Dimentions!$X$6:$AC$139,2,FALSE)="","",VLOOKUP(Table1[[#This Row],[Budget Code Description]],Dimentions!$X$6:$AC$139,2,FALSE)),"")</f>
        <v/>
      </c>
      <c r="G763" s="141"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1" t="str">
        <f>IFERROR(VLOOKUP(Table1[[#This Row],[Budget Code Description]],Table6[#All],8,FALSE),"")</f>
        <v/>
      </c>
      <c r="L763" s="63"/>
      <c r="M763" s="65" t="str">
        <f>IFERROR(VLOOKUP(Table1[[#This Row],[Staff ID]],Table2[],2,FALSE),"")</f>
        <v/>
      </c>
      <c r="N763" s="209" t="str">
        <f>IFERROR(IF(VLOOKUP(Table1[[#This Row],[Budget Code Description]],Dimentions!$X$6:$AC$134,4,FALSE)="","",VLOOKUP(Table1[[#This Row],[Budget Code Description]],Dimentions!$X$6:$AC$134,4,FALSE)),"")</f>
        <v/>
      </c>
      <c r="O763" s="65" t="str">
        <f>IFERROR(VLOOKUP(Table1[[#This Row],[Vendor ID]],Table549[],2,FALSE),"")</f>
        <v/>
      </c>
      <c r="P763" s="63"/>
      <c r="Q763" s="141" t="str">
        <f>IF(Table1[[#This Row],[Posting Date]]&lt;&gt;"",$D$9,"")</f>
        <v/>
      </c>
      <c r="R763" s="157" t="str">
        <f>IF(Table1[[#This Row],[Posting Date]]&lt;&gt;"",$D$10,"")</f>
        <v/>
      </c>
      <c r="S763" s="66"/>
      <c r="T763" s="63"/>
      <c r="U763" s="67"/>
      <c r="V763" s="67"/>
      <c r="W763" s="67" t="str">
        <f t="shared" si="16"/>
        <v/>
      </c>
      <c r="X763" s="159" t="str">
        <f>IF(E763="","",(IF(Table1[[#This Row],[Cur]]="USD",Table1[[#This Row],[Cur_Amount Debit]],Table1[[#This Row],[Cur_Amount Debit]]/Table1[[#This Row],[Exchange Rate]])))</f>
        <v/>
      </c>
      <c r="Y763" s="159" t="str">
        <f>IF(E763="","",(IF(Table1[[#This Row],[Cur]]="USD",Table1[[#This Row],[Cur_Amount Credit]],Table1[[#This Row],[Cur_Amount Credit]]/ExchangeRate)))</f>
        <v/>
      </c>
      <c r="Z763" s="201" t="str">
        <f>IF(E763="","",(Table1[[#This Row],[Debit USD]]-Table1[[#This Row],[Credit USD]]))</f>
        <v/>
      </c>
      <c r="AA763" s="226"/>
      <c r="AB763" s="255"/>
      <c r="AC763" s="1"/>
      <c r="AD763" s="15"/>
      <c r="AE763" s="15" t="str">
        <f>IF(AND(OR(Table1[[#This Row],[Account]]="15030",Table1[[#This Row],[Account]]="15035",Table1[[#This Row],[Account]]="20150"),Table1[[#This Row],[Vendor ID]]=""),1,"")</f>
        <v/>
      </c>
      <c r="AF763" s="15"/>
      <c r="AG763" s="15"/>
      <c r="AH763" s="15"/>
      <c r="AI763" s="46" t="str">
        <f>IF(Table1[[#This Row],[Posting Date]]&lt;&gt;"","GJ-"&amp;CountryID,"")</f>
        <v/>
      </c>
      <c r="AJ763" s="59" t="str">
        <f>IF(Table1[[#This Row],[Posting Date]]&lt;&gt;"",Table1[[#This Row],[Posting Date]],"")</f>
        <v/>
      </c>
      <c r="AK763" s="46"/>
      <c r="AL763" s="46" t="str">
        <f>IF(Table1[[#This Row],[Description]]&lt;&gt;"",Table1[[#This Row],[Description]],"")</f>
        <v/>
      </c>
      <c r="AM763" s="46" t="str">
        <f>IF(Table1[[#This Row],[Posting Date]]&lt;&gt;"",Table1[[#This Row],[Reference Number]],"")</f>
        <v/>
      </c>
      <c r="AN763" s="46" t="str">
        <f>TRIM(Table1[[#This Row],[Line '#]])</f>
        <v/>
      </c>
      <c r="AO763" s="46" t="str">
        <f>TRIM(Table1[[#This Row],[Account]])</f>
        <v/>
      </c>
      <c r="AP763" s="46" t="str">
        <f>IF(Table1[[#This Row],[Posting Date]]&lt;&gt;"",$D$5,"")</f>
        <v/>
      </c>
      <c r="AQ763" s="46" t="str">
        <f>TRIM(Table1[[#This Row],[Departments-Prgrams]])</f>
        <v/>
      </c>
      <c r="AR763" s="46" t="str">
        <f>TRIM(Table1[[#This Row],[Grant]])</f>
        <v/>
      </c>
      <c r="AS763" s="46" t="str">
        <f>TRIM(Table1[[#This Row],[Staff ID]])</f>
        <v/>
      </c>
      <c r="AT763" s="46" t="str">
        <f>IF(TRIM(Table1[[#This Row],[Budget Code]])=0,"",TRIM(Table1[[#This Row],[Budget Code]]))</f>
        <v/>
      </c>
      <c r="AU763" s="46" t="str">
        <f>IF(Table1[[#This Row],[Line Description]]&lt;&gt;"",Table1[[#This Row],[Line Description]],"")</f>
        <v/>
      </c>
      <c r="AV763" s="46" t="str">
        <f>IF(Table1[[#This Row],[Cur_Amount Debit]]&gt;0,ROUND(Table1[[#This Row],[Cur_Amount Debit]],2),"")</f>
        <v/>
      </c>
      <c r="AW763" s="46" t="str">
        <f>IF(Table1[[#This Row],[Cur_Amount Credit]]&gt;0,ROUND(Table1[[#This Row],[Cur_Amount Credit]],2),"")</f>
        <v/>
      </c>
      <c r="AX763" s="46" t="str">
        <f>LEFT(Table1[[#This Row],[Cur]],3)</f>
        <v/>
      </c>
      <c r="AY763" s="59"/>
      <c r="AZ763" s="46"/>
      <c r="BA763" s="46" t="str">
        <f>IF(Table1[[#This Row],[Cur]]&lt;&gt;"",IF(Table1[[#This Row],[Cur]]="USD","",ExchangeRate),"")</f>
        <v/>
      </c>
      <c r="BB763" s="46" t="str">
        <f>IF(Table1[[#This Row],[Grant]]&lt;&gt;"",VLOOKUP(Table1[[#This Row],[Grant]],Grants!B:D,3),"")</f>
        <v/>
      </c>
      <c r="BC763" s="46" t="str">
        <f>TRIM(Table1[[#This Row],[Vendor ID]])</f>
        <v/>
      </c>
      <c r="BD763">
        <f>IF(Table1[[#This Row],[Reference Number]]=Q762,BD762,BD762+1)</f>
        <v>0</v>
      </c>
    </row>
    <row r="764" spans="1:56" ht="11.25" customHeight="1" x14ac:dyDescent="0.25">
      <c r="A764" s="1"/>
      <c r="B764" s="88" t="str">
        <f>IF(Table1[[#This Row],[Posting Date]]&lt;&gt;"",IF(Table1[[#This Row],[Reference Number]]=Q763,B763+1,1),"")</f>
        <v/>
      </c>
      <c r="C764" s="61"/>
      <c r="D764" s="61"/>
      <c r="E764" s="138"/>
      <c r="F764" s="141" t="str">
        <f>IFERROR(IF(VLOOKUP(Table1[[#This Row],[Budget Code Description]],Dimentions!$X$6:$AC$139,2,FALSE)="","",VLOOKUP(Table1[[#This Row],[Budget Code Description]],Dimentions!$X$6:$AC$139,2,FALSE)),"")</f>
        <v/>
      </c>
      <c r="G764" s="141"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1" t="str">
        <f>IFERROR(VLOOKUP(Table1[[#This Row],[Budget Code Description]],Table6[#All],8,FALSE),"")</f>
        <v/>
      </c>
      <c r="L764" s="63"/>
      <c r="M764" s="65" t="str">
        <f>IFERROR(VLOOKUP(Table1[[#This Row],[Staff ID]],Table2[],2,FALSE),"")</f>
        <v/>
      </c>
      <c r="N764" s="209" t="str">
        <f>IFERROR(IF(VLOOKUP(Table1[[#This Row],[Budget Code Description]],Dimentions!$X$6:$AC$134,4,FALSE)="","",VLOOKUP(Table1[[#This Row],[Budget Code Description]],Dimentions!$X$6:$AC$134,4,FALSE)),"")</f>
        <v/>
      </c>
      <c r="O764" s="65" t="str">
        <f>IFERROR(VLOOKUP(Table1[[#This Row],[Vendor ID]],Table549[],2,FALSE),"")</f>
        <v/>
      </c>
      <c r="P764" s="63"/>
      <c r="Q764" s="141" t="str">
        <f>IF(Table1[[#This Row],[Posting Date]]&lt;&gt;"",$D$9,"")</f>
        <v/>
      </c>
      <c r="R764" s="157" t="str">
        <f>IF(Table1[[#This Row],[Posting Date]]&lt;&gt;"",$D$10,"")</f>
        <v/>
      </c>
      <c r="S764" s="66"/>
      <c r="T764" s="63"/>
      <c r="U764" s="67"/>
      <c r="V764" s="67"/>
      <c r="W764" s="67" t="str">
        <f t="shared" si="16"/>
        <v/>
      </c>
      <c r="X764" s="159" t="str">
        <f>IF(E764="","",(IF(Table1[[#This Row],[Cur]]="USD",Table1[[#This Row],[Cur_Amount Debit]],Table1[[#This Row],[Cur_Amount Debit]]/Table1[[#This Row],[Exchange Rate]])))</f>
        <v/>
      </c>
      <c r="Y764" s="159" t="str">
        <f>IF(E764="","",(IF(Table1[[#This Row],[Cur]]="USD",Table1[[#This Row],[Cur_Amount Credit]],Table1[[#This Row],[Cur_Amount Credit]]/ExchangeRate)))</f>
        <v/>
      </c>
      <c r="Z764" s="201" t="str">
        <f>IF(E764="","",(Table1[[#This Row],[Debit USD]]-Table1[[#This Row],[Credit USD]]))</f>
        <v/>
      </c>
      <c r="AA764" s="226"/>
      <c r="AB764" s="255"/>
      <c r="AC764" s="1"/>
      <c r="AD764" s="15"/>
      <c r="AE764" s="15" t="str">
        <f>IF(AND(OR(Table1[[#This Row],[Account]]="15030",Table1[[#This Row],[Account]]="15035",Table1[[#This Row],[Account]]="20150"),Table1[[#This Row],[Vendor ID]]=""),1,"")</f>
        <v/>
      </c>
      <c r="AF764" s="15"/>
      <c r="AG764" s="15"/>
      <c r="AH764" s="15"/>
      <c r="AI764" s="46" t="str">
        <f>IF(Table1[[#This Row],[Posting Date]]&lt;&gt;"","GJ-"&amp;CountryID,"")</f>
        <v/>
      </c>
      <c r="AJ764" s="59" t="str">
        <f>IF(Table1[[#This Row],[Posting Date]]&lt;&gt;"",Table1[[#This Row],[Posting Date]],"")</f>
        <v/>
      </c>
      <c r="AK764" s="46"/>
      <c r="AL764" s="46" t="str">
        <f>IF(Table1[[#This Row],[Description]]&lt;&gt;"",Table1[[#This Row],[Description]],"")</f>
        <v/>
      </c>
      <c r="AM764" s="46" t="str">
        <f>IF(Table1[[#This Row],[Posting Date]]&lt;&gt;"",Table1[[#This Row],[Reference Number]],"")</f>
        <v/>
      </c>
      <c r="AN764" s="46" t="str">
        <f>TRIM(Table1[[#This Row],[Line '#]])</f>
        <v/>
      </c>
      <c r="AO764" s="46" t="str">
        <f>TRIM(Table1[[#This Row],[Account]])</f>
        <v/>
      </c>
      <c r="AP764" s="46" t="str">
        <f>IF(Table1[[#This Row],[Posting Date]]&lt;&gt;"",$D$5,"")</f>
        <v/>
      </c>
      <c r="AQ764" s="46" t="str">
        <f>TRIM(Table1[[#This Row],[Departments-Prgrams]])</f>
        <v/>
      </c>
      <c r="AR764" s="46" t="str">
        <f>TRIM(Table1[[#This Row],[Grant]])</f>
        <v/>
      </c>
      <c r="AS764" s="46" t="str">
        <f>TRIM(Table1[[#This Row],[Staff ID]])</f>
        <v/>
      </c>
      <c r="AT764" s="46" t="str">
        <f>IF(TRIM(Table1[[#This Row],[Budget Code]])=0,"",TRIM(Table1[[#This Row],[Budget Code]]))</f>
        <v/>
      </c>
      <c r="AU764" s="46" t="str">
        <f>IF(Table1[[#This Row],[Line Description]]&lt;&gt;"",Table1[[#This Row],[Line Description]],"")</f>
        <v/>
      </c>
      <c r="AV764" s="46" t="str">
        <f>IF(Table1[[#This Row],[Cur_Amount Debit]]&gt;0,ROUND(Table1[[#This Row],[Cur_Amount Debit]],2),"")</f>
        <v/>
      </c>
      <c r="AW764" s="46" t="str">
        <f>IF(Table1[[#This Row],[Cur_Amount Credit]]&gt;0,ROUND(Table1[[#This Row],[Cur_Amount Credit]],2),"")</f>
        <v/>
      </c>
      <c r="AX764" s="46" t="str">
        <f>LEFT(Table1[[#This Row],[Cur]],3)</f>
        <v/>
      </c>
      <c r="AY764" s="59"/>
      <c r="AZ764" s="46"/>
      <c r="BA764" s="46" t="str">
        <f>IF(Table1[[#This Row],[Cur]]&lt;&gt;"",IF(Table1[[#This Row],[Cur]]="USD","",ExchangeRate),"")</f>
        <v/>
      </c>
      <c r="BB764" s="46" t="str">
        <f>IF(Table1[[#This Row],[Grant]]&lt;&gt;"",VLOOKUP(Table1[[#This Row],[Grant]],Grants!B:D,3),"")</f>
        <v/>
      </c>
      <c r="BC764" s="46" t="str">
        <f>TRIM(Table1[[#This Row],[Vendor ID]])</f>
        <v/>
      </c>
      <c r="BD764">
        <f>IF(Table1[[#This Row],[Reference Number]]=Q763,BD763,BD763+1)</f>
        <v>0</v>
      </c>
    </row>
    <row r="765" spans="1:56" ht="11.25" customHeight="1" x14ac:dyDescent="0.25">
      <c r="A765" s="1"/>
      <c r="B765" s="88" t="str">
        <f>IF(Table1[[#This Row],[Posting Date]]&lt;&gt;"",IF(Table1[[#This Row],[Reference Number]]=Q764,B764+1,1),"")</f>
        <v/>
      </c>
      <c r="C765" s="61"/>
      <c r="D765" s="61"/>
      <c r="E765" s="138"/>
      <c r="F765" s="141" t="str">
        <f>IFERROR(IF(VLOOKUP(Table1[[#This Row],[Budget Code Description]],Dimentions!$X$6:$AC$139,2,FALSE)="","",VLOOKUP(Table1[[#This Row],[Budget Code Description]],Dimentions!$X$6:$AC$139,2,FALSE)),"")</f>
        <v/>
      </c>
      <c r="G765" s="141"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1" t="str">
        <f>IFERROR(VLOOKUP(Table1[[#This Row],[Budget Code Description]],Table6[#All],8,FALSE),"")</f>
        <v/>
      </c>
      <c r="L765" s="63"/>
      <c r="M765" s="65" t="str">
        <f>IFERROR(VLOOKUP(Table1[[#This Row],[Staff ID]],Table2[],2,FALSE),"")</f>
        <v/>
      </c>
      <c r="N765" s="209" t="str">
        <f>IFERROR(IF(VLOOKUP(Table1[[#This Row],[Budget Code Description]],Dimentions!$X$6:$AC$134,4,FALSE)="","",VLOOKUP(Table1[[#This Row],[Budget Code Description]],Dimentions!$X$6:$AC$134,4,FALSE)),"")</f>
        <v/>
      </c>
      <c r="O765" s="65" t="str">
        <f>IFERROR(VLOOKUP(Table1[[#This Row],[Vendor ID]],Table549[],2,FALSE),"")</f>
        <v/>
      </c>
      <c r="P765" s="63"/>
      <c r="Q765" s="141" t="str">
        <f>IF(Table1[[#This Row],[Posting Date]]&lt;&gt;"",$D$9,"")</f>
        <v/>
      </c>
      <c r="R765" s="157" t="str">
        <f>IF(Table1[[#This Row],[Posting Date]]&lt;&gt;"",$D$10,"")</f>
        <v/>
      </c>
      <c r="S765" s="66"/>
      <c r="T765" s="63"/>
      <c r="U765" s="67"/>
      <c r="V765" s="67"/>
      <c r="W765" s="67" t="str">
        <f t="shared" si="16"/>
        <v/>
      </c>
      <c r="X765" s="159" t="str">
        <f>IF(E765="","",(IF(Table1[[#This Row],[Cur]]="USD",Table1[[#This Row],[Cur_Amount Debit]],Table1[[#This Row],[Cur_Amount Debit]]/Table1[[#This Row],[Exchange Rate]])))</f>
        <v/>
      </c>
      <c r="Y765" s="159" t="str">
        <f>IF(E765="","",(IF(Table1[[#This Row],[Cur]]="USD",Table1[[#This Row],[Cur_Amount Credit]],Table1[[#This Row],[Cur_Amount Credit]]/ExchangeRate)))</f>
        <v/>
      </c>
      <c r="Z765" s="201" t="str">
        <f>IF(E765="","",(Table1[[#This Row],[Debit USD]]-Table1[[#This Row],[Credit USD]]))</f>
        <v/>
      </c>
      <c r="AA765" s="226"/>
      <c r="AB765" s="255"/>
      <c r="AC765" s="1"/>
      <c r="AD765" s="15"/>
      <c r="AE765" s="15" t="str">
        <f>IF(AND(OR(Table1[[#This Row],[Account]]="15030",Table1[[#This Row],[Account]]="15035",Table1[[#This Row],[Account]]="20150"),Table1[[#This Row],[Vendor ID]]=""),1,"")</f>
        <v/>
      </c>
      <c r="AF765" s="15"/>
      <c r="AG765" s="15"/>
      <c r="AH765" s="15"/>
      <c r="AI765" s="46" t="str">
        <f>IF(Table1[[#This Row],[Posting Date]]&lt;&gt;"","GJ-"&amp;CountryID,"")</f>
        <v/>
      </c>
      <c r="AJ765" s="59" t="str">
        <f>IF(Table1[[#This Row],[Posting Date]]&lt;&gt;"",Table1[[#This Row],[Posting Date]],"")</f>
        <v/>
      </c>
      <c r="AK765" s="46"/>
      <c r="AL765" s="46" t="str">
        <f>IF(Table1[[#This Row],[Description]]&lt;&gt;"",Table1[[#This Row],[Description]],"")</f>
        <v/>
      </c>
      <c r="AM765" s="46" t="str">
        <f>IF(Table1[[#This Row],[Posting Date]]&lt;&gt;"",Table1[[#This Row],[Reference Number]],"")</f>
        <v/>
      </c>
      <c r="AN765" s="46" t="str">
        <f>TRIM(Table1[[#This Row],[Line '#]])</f>
        <v/>
      </c>
      <c r="AO765" s="46" t="str">
        <f>TRIM(Table1[[#This Row],[Account]])</f>
        <v/>
      </c>
      <c r="AP765" s="46" t="str">
        <f>IF(Table1[[#This Row],[Posting Date]]&lt;&gt;"",$D$5,"")</f>
        <v/>
      </c>
      <c r="AQ765" s="46" t="str">
        <f>TRIM(Table1[[#This Row],[Departments-Prgrams]])</f>
        <v/>
      </c>
      <c r="AR765" s="46" t="str">
        <f>TRIM(Table1[[#This Row],[Grant]])</f>
        <v/>
      </c>
      <c r="AS765" s="46" t="str">
        <f>TRIM(Table1[[#This Row],[Staff ID]])</f>
        <v/>
      </c>
      <c r="AT765" s="46" t="str">
        <f>IF(TRIM(Table1[[#This Row],[Budget Code]])=0,"",TRIM(Table1[[#This Row],[Budget Code]]))</f>
        <v/>
      </c>
      <c r="AU765" s="46" t="str">
        <f>IF(Table1[[#This Row],[Line Description]]&lt;&gt;"",Table1[[#This Row],[Line Description]],"")</f>
        <v/>
      </c>
      <c r="AV765" s="46" t="str">
        <f>IF(Table1[[#This Row],[Cur_Amount Debit]]&gt;0,ROUND(Table1[[#This Row],[Cur_Amount Debit]],2),"")</f>
        <v/>
      </c>
      <c r="AW765" s="46" t="str">
        <f>IF(Table1[[#This Row],[Cur_Amount Credit]]&gt;0,ROUND(Table1[[#This Row],[Cur_Amount Credit]],2),"")</f>
        <v/>
      </c>
      <c r="AX765" s="46" t="str">
        <f>LEFT(Table1[[#This Row],[Cur]],3)</f>
        <v/>
      </c>
      <c r="AY765" s="59"/>
      <c r="AZ765" s="46"/>
      <c r="BA765" s="46" t="str">
        <f>IF(Table1[[#This Row],[Cur]]&lt;&gt;"",IF(Table1[[#This Row],[Cur]]="USD","",ExchangeRate),"")</f>
        <v/>
      </c>
      <c r="BB765" s="46" t="str">
        <f>IF(Table1[[#This Row],[Grant]]&lt;&gt;"",VLOOKUP(Table1[[#This Row],[Grant]],Grants!B:D,3),"")</f>
        <v/>
      </c>
      <c r="BC765" s="46" t="str">
        <f>TRIM(Table1[[#This Row],[Vendor ID]])</f>
        <v/>
      </c>
      <c r="BD765">
        <f>IF(Table1[[#This Row],[Reference Number]]=Q764,BD764,BD764+1)</f>
        <v>0</v>
      </c>
    </row>
    <row r="766" spans="1:56" ht="11.25" customHeight="1" x14ac:dyDescent="0.25">
      <c r="A766" s="1"/>
      <c r="B766" s="88" t="str">
        <f>IF(Table1[[#This Row],[Posting Date]]&lt;&gt;"",IF(Table1[[#This Row],[Reference Number]]=Q765,B765+1,1),"")</f>
        <v/>
      </c>
      <c r="C766" s="61"/>
      <c r="D766" s="61"/>
      <c r="E766" s="138"/>
      <c r="F766" s="141" t="str">
        <f>IFERROR(IF(VLOOKUP(Table1[[#This Row],[Budget Code Description]],Dimentions!$X$6:$AC$139,2,FALSE)="","",VLOOKUP(Table1[[#This Row],[Budget Code Description]],Dimentions!$X$6:$AC$139,2,FALSE)),"")</f>
        <v/>
      </c>
      <c r="G766" s="141"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1" t="str">
        <f>IFERROR(VLOOKUP(Table1[[#This Row],[Budget Code Description]],Table6[#All],8,FALSE),"")</f>
        <v/>
      </c>
      <c r="L766" s="63"/>
      <c r="M766" s="65" t="str">
        <f>IFERROR(VLOOKUP(Table1[[#This Row],[Staff ID]],Table2[],2,FALSE),"")</f>
        <v/>
      </c>
      <c r="N766" s="209" t="str">
        <f>IFERROR(IF(VLOOKUP(Table1[[#This Row],[Budget Code Description]],Dimentions!$X$6:$AC$134,4,FALSE)="","",VLOOKUP(Table1[[#This Row],[Budget Code Description]],Dimentions!$X$6:$AC$134,4,FALSE)),"")</f>
        <v/>
      </c>
      <c r="O766" s="65" t="str">
        <f>IFERROR(VLOOKUP(Table1[[#This Row],[Vendor ID]],Table549[],2,FALSE),"")</f>
        <v/>
      </c>
      <c r="P766" s="63"/>
      <c r="Q766" s="141" t="str">
        <f>IF(Table1[[#This Row],[Posting Date]]&lt;&gt;"",$D$9,"")</f>
        <v/>
      </c>
      <c r="R766" s="157" t="str">
        <f>IF(Table1[[#This Row],[Posting Date]]&lt;&gt;"",$D$10,"")</f>
        <v/>
      </c>
      <c r="S766" s="66"/>
      <c r="T766" s="63"/>
      <c r="U766" s="67"/>
      <c r="V766" s="67"/>
      <c r="W766" s="67" t="str">
        <f t="shared" si="16"/>
        <v/>
      </c>
      <c r="X766" s="159" t="str">
        <f>IF(E766="","",(IF(Table1[[#This Row],[Cur]]="USD",Table1[[#This Row],[Cur_Amount Debit]],Table1[[#This Row],[Cur_Amount Debit]]/Table1[[#This Row],[Exchange Rate]])))</f>
        <v/>
      </c>
      <c r="Y766" s="159" t="str">
        <f>IF(E766="","",(IF(Table1[[#This Row],[Cur]]="USD",Table1[[#This Row],[Cur_Amount Credit]],Table1[[#This Row],[Cur_Amount Credit]]/ExchangeRate)))</f>
        <v/>
      </c>
      <c r="Z766" s="201" t="str">
        <f>IF(E766="","",(Table1[[#This Row],[Debit USD]]-Table1[[#This Row],[Credit USD]]))</f>
        <v/>
      </c>
      <c r="AA766" s="226"/>
      <c r="AB766" s="255"/>
      <c r="AC766" s="1"/>
      <c r="AD766" s="15"/>
      <c r="AE766" s="15" t="str">
        <f>IF(AND(OR(Table1[[#This Row],[Account]]="15030",Table1[[#This Row],[Account]]="15035",Table1[[#This Row],[Account]]="20150"),Table1[[#This Row],[Vendor ID]]=""),1,"")</f>
        <v/>
      </c>
      <c r="AF766" s="15"/>
      <c r="AG766" s="15"/>
      <c r="AH766" s="15"/>
      <c r="AI766" s="46" t="str">
        <f>IF(Table1[[#This Row],[Posting Date]]&lt;&gt;"","GJ-"&amp;CountryID,"")</f>
        <v/>
      </c>
      <c r="AJ766" s="59" t="str">
        <f>IF(Table1[[#This Row],[Posting Date]]&lt;&gt;"",Table1[[#This Row],[Posting Date]],"")</f>
        <v/>
      </c>
      <c r="AK766" s="46"/>
      <c r="AL766" s="46" t="str">
        <f>IF(Table1[[#This Row],[Description]]&lt;&gt;"",Table1[[#This Row],[Description]],"")</f>
        <v/>
      </c>
      <c r="AM766" s="46" t="str">
        <f>IF(Table1[[#This Row],[Posting Date]]&lt;&gt;"",Table1[[#This Row],[Reference Number]],"")</f>
        <v/>
      </c>
      <c r="AN766" s="46" t="str">
        <f>TRIM(Table1[[#This Row],[Line '#]])</f>
        <v/>
      </c>
      <c r="AO766" s="46" t="str">
        <f>TRIM(Table1[[#This Row],[Account]])</f>
        <v/>
      </c>
      <c r="AP766" s="46" t="str">
        <f>IF(Table1[[#This Row],[Posting Date]]&lt;&gt;"",$D$5,"")</f>
        <v/>
      </c>
      <c r="AQ766" s="46" t="str">
        <f>TRIM(Table1[[#This Row],[Departments-Prgrams]])</f>
        <v/>
      </c>
      <c r="AR766" s="46" t="str">
        <f>TRIM(Table1[[#This Row],[Grant]])</f>
        <v/>
      </c>
      <c r="AS766" s="46" t="str">
        <f>TRIM(Table1[[#This Row],[Staff ID]])</f>
        <v/>
      </c>
      <c r="AT766" s="46" t="str">
        <f>IF(TRIM(Table1[[#This Row],[Budget Code]])=0,"",TRIM(Table1[[#This Row],[Budget Code]]))</f>
        <v/>
      </c>
      <c r="AU766" s="46" t="str">
        <f>IF(Table1[[#This Row],[Line Description]]&lt;&gt;"",Table1[[#This Row],[Line Description]],"")</f>
        <v/>
      </c>
      <c r="AV766" s="46" t="str">
        <f>IF(Table1[[#This Row],[Cur_Amount Debit]]&gt;0,ROUND(Table1[[#This Row],[Cur_Amount Debit]],2),"")</f>
        <v/>
      </c>
      <c r="AW766" s="46" t="str">
        <f>IF(Table1[[#This Row],[Cur_Amount Credit]]&gt;0,ROUND(Table1[[#This Row],[Cur_Amount Credit]],2),"")</f>
        <v/>
      </c>
      <c r="AX766" s="46" t="str">
        <f>LEFT(Table1[[#This Row],[Cur]],3)</f>
        <v/>
      </c>
      <c r="AY766" s="59"/>
      <c r="AZ766" s="46"/>
      <c r="BA766" s="46" t="str">
        <f>IF(Table1[[#This Row],[Cur]]&lt;&gt;"",IF(Table1[[#This Row],[Cur]]="USD","",ExchangeRate),"")</f>
        <v/>
      </c>
      <c r="BB766" s="46" t="str">
        <f>IF(Table1[[#This Row],[Grant]]&lt;&gt;"",VLOOKUP(Table1[[#This Row],[Grant]],Grants!B:D,3),"")</f>
        <v/>
      </c>
      <c r="BC766" s="46" t="str">
        <f>TRIM(Table1[[#This Row],[Vendor ID]])</f>
        <v/>
      </c>
      <c r="BD766">
        <f>IF(Table1[[#This Row],[Reference Number]]=Q765,BD765,BD765+1)</f>
        <v>0</v>
      </c>
    </row>
    <row r="767" spans="1:56" ht="11.25" customHeight="1" x14ac:dyDescent="0.25">
      <c r="A767" s="1"/>
      <c r="B767" s="88" t="str">
        <f>IF(Table1[[#This Row],[Posting Date]]&lt;&gt;"",IF(Table1[[#This Row],[Reference Number]]=Q766,B766+1,1),"")</f>
        <v/>
      </c>
      <c r="C767" s="61"/>
      <c r="D767" s="61"/>
      <c r="E767" s="138"/>
      <c r="F767" s="141" t="str">
        <f>IFERROR(IF(VLOOKUP(Table1[[#This Row],[Budget Code Description]],Dimentions!$X$6:$AC$139,2,FALSE)="","",VLOOKUP(Table1[[#This Row],[Budget Code Description]],Dimentions!$X$6:$AC$139,2,FALSE)),"")</f>
        <v/>
      </c>
      <c r="G767" s="141"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1" t="str">
        <f>IFERROR(VLOOKUP(Table1[[#This Row],[Budget Code Description]],Table6[#All],8,FALSE),"")</f>
        <v/>
      </c>
      <c r="L767" s="63"/>
      <c r="M767" s="65" t="str">
        <f>IFERROR(VLOOKUP(Table1[[#This Row],[Staff ID]],Table2[],2,FALSE),"")</f>
        <v/>
      </c>
      <c r="N767" s="209" t="str">
        <f>IFERROR(IF(VLOOKUP(Table1[[#This Row],[Budget Code Description]],Dimentions!$X$6:$AC$134,4,FALSE)="","",VLOOKUP(Table1[[#This Row],[Budget Code Description]],Dimentions!$X$6:$AC$134,4,FALSE)),"")</f>
        <v/>
      </c>
      <c r="O767" s="65" t="str">
        <f>IFERROR(VLOOKUP(Table1[[#This Row],[Vendor ID]],Table549[],2,FALSE),"")</f>
        <v/>
      </c>
      <c r="P767" s="63"/>
      <c r="Q767" s="141" t="str">
        <f>IF(Table1[[#This Row],[Posting Date]]&lt;&gt;"",$D$9,"")</f>
        <v/>
      </c>
      <c r="R767" s="157" t="str">
        <f>IF(Table1[[#This Row],[Posting Date]]&lt;&gt;"",$D$10,"")</f>
        <v/>
      </c>
      <c r="S767" s="66"/>
      <c r="T767" s="63"/>
      <c r="U767" s="67"/>
      <c r="V767" s="67"/>
      <c r="W767" s="67" t="str">
        <f t="shared" si="16"/>
        <v/>
      </c>
      <c r="X767" s="159" t="str">
        <f>IF(E767="","",(IF(Table1[[#This Row],[Cur]]="USD",Table1[[#This Row],[Cur_Amount Debit]],Table1[[#This Row],[Cur_Amount Debit]]/Table1[[#This Row],[Exchange Rate]])))</f>
        <v/>
      </c>
      <c r="Y767" s="159" t="str">
        <f>IF(E767="","",(IF(Table1[[#This Row],[Cur]]="USD",Table1[[#This Row],[Cur_Amount Credit]],Table1[[#This Row],[Cur_Amount Credit]]/ExchangeRate)))</f>
        <v/>
      </c>
      <c r="Z767" s="201" t="str">
        <f>IF(E767="","",(Table1[[#This Row],[Debit USD]]-Table1[[#This Row],[Credit USD]]))</f>
        <v/>
      </c>
      <c r="AA767" s="226"/>
      <c r="AB767" s="255"/>
      <c r="AC767" s="1"/>
      <c r="AD767" s="15"/>
      <c r="AE767" s="15" t="str">
        <f>IF(AND(OR(Table1[[#This Row],[Account]]="15030",Table1[[#This Row],[Account]]="15035",Table1[[#This Row],[Account]]="20150"),Table1[[#This Row],[Vendor ID]]=""),1,"")</f>
        <v/>
      </c>
      <c r="AF767" s="15"/>
      <c r="AG767" s="15"/>
      <c r="AH767" s="15"/>
      <c r="AI767" s="46" t="str">
        <f>IF(Table1[[#This Row],[Posting Date]]&lt;&gt;"","GJ-"&amp;CountryID,"")</f>
        <v/>
      </c>
      <c r="AJ767" s="59" t="str">
        <f>IF(Table1[[#This Row],[Posting Date]]&lt;&gt;"",Table1[[#This Row],[Posting Date]],"")</f>
        <v/>
      </c>
      <c r="AK767" s="46"/>
      <c r="AL767" s="46" t="str">
        <f>IF(Table1[[#This Row],[Description]]&lt;&gt;"",Table1[[#This Row],[Description]],"")</f>
        <v/>
      </c>
      <c r="AM767" s="46" t="str">
        <f>IF(Table1[[#This Row],[Posting Date]]&lt;&gt;"",Table1[[#This Row],[Reference Number]],"")</f>
        <v/>
      </c>
      <c r="AN767" s="46" t="str">
        <f>TRIM(Table1[[#This Row],[Line '#]])</f>
        <v/>
      </c>
      <c r="AO767" s="46" t="str">
        <f>TRIM(Table1[[#This Row],[Account]])</f>
        <v/>
      </c>
      <c r="AP767" s="46" t="str">
        <f>IF(Table1[[#This Row],[Posting Date]]&lt;&gt;"",$D$5,"")</f>
        <v/>
      </c>
      <c r="AQ767" s="46" t="str">
        <f>TRIM(Table1[[#This Row],[Departments-Prgrams]])</f>
        <v/>
      </c>
      <c r="AR767" s="46" t="str">
        <f>TRIM(Table1[[#This Row],[Grant]])</f>
        <v/>
      </c>
      <c r="AS767" s="46" t="str">
        <f>TRIM(Table1[[#This Row],[Staff ID]])</f>
        <v/>
      </c>
      <c r="AT767" s="46" t="str">
        <f>IF(TRIM(Table1[[#This Row],[Budget Code]])=0,"",TRIM(Table1[[#This Row],[Budget Code]]))</f>
        <v/>
      </c>
      <c r="AU767" s="46" t="str">
        <f>IF(Table1[[#This Row],[Line Description]]&lt;&gt;"",Table1[[#This Row],[Line Description]],"")</f>
        <v/>
      </c>
      <c r="AV767" s="46" t="str">
        <f>IF(Table1[[#This Row],[Cur_Amount Debit]]&gt;0,ROUND(Table1[[#This Row],[Cur_Amount Debit]],2),"")</f>
        <v/>
      </c>
      <c r="AW767" s="46" t="str">
        <f>IF(Table1[[#This Row],[Cur_Amount Credit]]&gt;0,ROUND(Table1[[#This Row],[Cur_Amount Credit]],2),"")</f>
        <v/>
      </c>
      <c r="AX767" s="46" t="str">
        <f>LEFT(Table1[[#This Row],[Cur]],3)</f>
        <v/>
      </c>
      <c r="AY767" s="59"/>
      <c r="AZ767" s="46"/>
      <c r="BA767" s="46" t="str">
        <f>IF(Table1[[#This Row],[Cur]]&lt;&gt;"",IF(Table1[[#This Row],[Cur]]="USD","",ExchangeRate),"")</f>
        <v/>
      </c>
      <c r="BB767" s="46" t="str">
        <f>IF(Table1[[#This Row],[Grant]]&lt;&gt;"",VLOOKUP(Table1[[#This Row],[Grant]],Grants!B:D,3),"")</f>
        <v/>
      </c>
      <c r="BC767" s="46" t="str">
        <f>TRIM(Table1[[#This Row],[Vendor ID]])</f>
        <v/>
      </c>
      <c r="BD767">
        <f>IF(Table1[[#This Row],[Reference Number]]=Q766,BD766,BD766+1)</f>
        <v>0</v>
      </c>
    </row>
    <row r="768" spans="1:56" ht="11.25" customHeight="1" x14ac:dyDescent="0.25">
      <c r="A768" s="1"/>
      <c r="B768" s="88" t="str">
        <f>IF(Table1[[#This Row],[Posting Date]]&lt;&gt;"",IF(Table1[[#This Row],[Reference Number]]=Q767,B767+1,1),"")</f>
        <v/>
      </c>
      <c r="C768" s="61"/>
      <c r="D768" s="61"/>
      <c r="E768" s="138"/>
      <c r="F768" s="141" t="str">
        <f>IFERROR(IF(VLOOKUP(Table1[[#This Row],[Budget Code Description]],Dimentions!$X$6:$AC$139,2,FALSE)="","",VLOOKUP(Table1[[#This Row],[Budget Code Description]],Dimentions!$X$6:$AC$139,2,FALSE)),"")</f>
        <v/>
      </c>
      <c r="G768" s="141"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1" t="str">
        <f>IFERROR(VLOOKUP(Table1[[#This Row],[Budget Code Description]],Table6[#All],8,FALSE),"")</f>
        <v/>
      </c>
      <c r="L768" s="63"/>
      <c r="M768" s="65" t="str">
        <f>IFERROR(VLOOKUP(Table1[[#This Row],[Staff ID]],Table2[],2,FALSE),"")</f>
        <v/>
      </c>
      <c r="N768" s="209" t="str">
        <f>IFERROR(IF(VLOOKUP(Table1[[#This Row],[Budget Code Description]],Dimentions!$X$6:$AC$134,4,FALSE)="","",VLOOKUP(Table1[[#This Row],[Budget Code Description]],Dimentions!$X$6:$AC$134,4,FALSE)),"")</f>
        <v/>
      </c>
      <c r="O768" s="65" t="str">
        <f>IFERROR(VLOOKUP(Table1[[#This Row],[Vendor ID]],Table549[],2,FALSE),"")</f>
        <v/>
      </c>
      <c r="P768" s="63"/>
      <c r="Q768" s="141" t="str">
        <f>IF(Table1[[#This Row],[Posting Date]]&lt;&gt;"",$D$9,"")</f>
        <v/>
      </c>
      <c r="R768" s="157" t="str">
        <f>IF(Table1[[#This Row],[Posting Date]]&lt;&gt;"",$D$10,"")</f>
        <v/>
      </c>
      <c r="S768" s="66"/>
      <c r="T768" s="63"/>
      <c r="U768" s="67"/>
      <c r="V768" s="67"/>
      <c r="W768" s="67" t="str">
        <f t="shared" si="16"/>
        <v/>
      </c>
      <c r="X768" s="159" t="str">
        <f>IF(E768="","",(IF(Table1[[#This Row],[Cur]]="USD",Table1[[#This Row],[Cur_Amount Debit]],Table1[[#This Row],[Cur_Amount Debit]]/Table1[[#This Row],[Exchange Rate]])))</f>
        <v/>
      </c>
      <c r="Y768" s="159" t="str">
        <f>IF(E768="","",(IF(Table1[[#This Row],[Cur]]="USD",Table1[[#This Row],[Cur_Amount Credit]],Table1[[#This Row],[Cur_Amount Credit]]/ExchangeRate)))</f>
        <v/>
      </c>
      <c r="Z768" s="201" t="str">
        <f>IF(E768="","",(Table1[[#This Row],[Debit USD]]-Table1[[#This Row],[Credit USD]]))</f>
        <v/>
      </c>
      <c r="AA768" s="226"/>
      <c r="AB768" s="255"/>
      <c r="AC768" s="1"/>
      <c r="AD768" s="15"/>
      <c r="AE768" s="15" t="str">
        <f>IF(AND(OR(Table1[[#This Row],[Account]]="15030",Table1[[#This Row],[Account]]="15035",Table1[[#This Row],[Account]]="20150"),Table1[[#This Row],[Vendor ID]]=""),1,"")</f>
        <v/>
      </c>
      <c r="AF768" s="15"/>
      <c r="AG768" s="15"/>
      <c r="AH768" s="15"/>
      <c r="AI768" s="46" t="str">
        <f>IF(Table1[[#This Row],[Posting Date]]&lt;&gt;"","GJ-"&amp;CountryID,"")</f>
        <v/>
      </c>
      <c r="AJ768" s="59" t="str">
        <f>IF(Table1[[#This Row],[Posting Date]]&lt;&gt;"",Table1[[#This Row],[Posting Date]],"")</f>
        <v/>
      </c>
      <c r="AK768" s="46"/>
      <c r="AL768" s="46" t="str">
        <f>IF(Table1[[#This Row],[Description]]&lt;&gt;"",Table1[[#This Row],[Description]],"")</f>
        <v/>
      </c>
      <c r="AM768" s="46" t="str">
        <f>IF(Table1[[#This Row],[Posting Date]]&lt;&gt;"",Table1[[#This Row],[Reference Number]],"")</f>
        <v/>
      </c>
      <c r="AN768" s="46" t="str">
        <f>TRIM(Table1[[#This Row],[Line '#]])</f>
        <v/>
      </c>
      <c r="AO768" s="46" t="str">
        <f>TRIM(Table1[[#This Row],[Account]])</f>
        <v/>
      </c>
      <c r="AP768" s="46" t="str">
        <f>IF(Table1[[#This Row],[Posting Date]]&lt;&gt;"",$D$5,"")</f>
        <v/>
      </c>
      <c r="AQ768" s="46" t="str">
        <f>TRIM(Table1[[#This Row],[Departments-Prgrams]])</f>
        <v/>
      </c>
      <c r="AR768" s="46" t="str">
        <f>TRIM(Table1[[#This Row],[Grant]])</f>
        <v/>
      </c>
      <c r="AS768" s="46" t="str">
        <f>TRIM(Table1[[#This Row],[Staff ID]])</f>
        <v/>
      </c>
      <c r="AT768" s="46" t="str">
        <f>IF(TRIM(Table1[[#This Row],[Budget Code]])=0,"",TRIM(Table1[[#This Row],[Budget Code]]))</f>
        <v/>
      </c>
      <c r="AU768" s="46" t="str">
        <f>IF(Table1[[#This Row],[Line Description]]&lt;&gt;"",Table1[[#This Row],[Line Description]],"")</f>
        <v/>
      </c>
      <c r="AV768" s="46" t="str">
        <f>IF(Table1[[#This Row],[Cur_Amount Debit]]&gt;0,ROUND(Table1[[#This Row],[Cur_Amount Debit]],2),"")</f>
        <v/>
      </c>
      <c r="AW768" s="46" t="str">
        <f>IF(Table1[[#This Row],[Cur_Amount Credit]]&gt;0,ROUND(Table1[[#This Row],[Cur_Amount Credit]],2),"")</f>
        <v/>
      </c>
      <c r="AX768" s="46" t="str">
        <f>LEFT(Table1[[#This Row],[Cur]],3)</f>
        <v/>
      </c>
      <c r="AY768" s="59"/>
      <c r="AZ768" s="46"/>
      <c r="BA768" s="46" t="str">
        <f>IF(Table1[[#This Row],[Cur]]&lt;&gt;"",IF(Table1[[#This Row],[Cur]]="USD","",ExchangeRate),"")</f>
        <v/>
      </c>
      <c r="BB768" s="46" t="str">
        <f>IF(Table1[[#This Row],[Grant]]&lt;&gt;"",VLOOKUP(Table1[[#This Row],[Grant]],Grants!B:D,3),"")</f>
        <v/>
      </c>
      <c r="BC768" s="46" t="str">
        <f>TRIM(Table1[[#This Row],[Vendor ID]])</f>
        <v/>
      </c>
      <c r="BD768">
        <f>IF(Table1[[#This Row],[Reference Number]]=Q767,BD767,BD767+1)</f>
        <v>0</v>
      </c>
    </row>
    <row r="769" spans="1:56" ht="11.25" customHeight="1" x14ac:dyDescent="0.25">
      <c r="A769" s="1"/>
      <c r="B769" s="88" t="str">
        <f>IF(Table1[[#This Row],[Posting Date]]&lt;&gt;"",IF(Table1[[#This Row],[Reference Number]]=Q768,B768+1,1),"")</f>
        <v/>
      </c>
      <c r="C769" s="61"/>
      <c r="D769" s="61"/>
      <c r="E769" s="138"/>
      <c r="F769" s="141" t="str">
        <f>IFERROR(IF(VLOOKUP(Table1[[#This Row],[Budget Code Description]],Dimentions!$X$6:$AC$139,2,FALSE)="","",VLOOKUP(Table1[[#This Row],[Budget Code Description]],Dimentions!$X$6:$AC$139,2,FALSE)),"")</f>
        <v/>
      </c>
      <c r="G769" s="141"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1" t="str">
        <f>IFERROR(VLOOKUP(Table1[[#This Row],[Budget Code Description]],Table6[#All],8,FALSE),"")</f>
        <v/>
      </c>
      <c r="L769" s="63"/>
      <c r="M769" s="65" t="str">
        <f>IFERROR(VLOOKUP(Table1[[#This Row],[Staff ID]],Table2[],2,FALSE),"")</f>
        <v/>
      </c>
      <c r="N769" s="209" t="str">
        <f>IFERROR(IF(VLOOKUP(Table1[[#This Row],[Budget Code Description]],Dimentions!$X$6:$AC$134,4,FALSE)="","",VLOOKUP(Table1[[#This Row],[Budget Code Description]],Dimentions!$X$6:$AC$134,4,FALSE)),"")</f>
        <v/>
      </c>
      <c r="O769" s="65" t="str">
        <f>IFERROR(VLOOKUP(Table1[[#This Row],[Vendor ID]],Table549[],2,FALSE),"")</f>
        <v/>
      </c>
      <c r="P769" s="63"/>
      <c r="Q769" s="141" t="str">
        <f>IF(Table1[[#This Row],[Posting Date]]&lt;&gt;"",$D$9,"")</f>
        <v/>
      </c>
      <c r="R769" s="157" t="str">
        <f>IF(Table1[[#This Row],[Posting Date]]&lt;&gt;"",$D$10,"")</f>
        <v/>
      </c>
      <c r="S769" s="66"/>
      <c r="T769" s="63"/>
      <c r="U769" s="67"/>
      <c r="V769" s="67"/>
      <c r="W769" s="67" t="str">
        <f t="shared" si="16"/>
        <v/>
      </c>
      <c r="X769" s="159" t="str">
        <f>IF(E769="","",(IF(Table1[[#This Row],[Cur]]="USD",Table1[[#This Row],[Cur_Amount Debit]],Table1[[#This Row],[Cur_Amount Debit]]/Table1[[#This Row],[Exchange Rate]])))</f>
        <v/>
      </c>
      <c r="Y769" s="159" t="str">
        <f>IF(E769="","",(IF(Table1[[#This Row],[Cur]]="USD",Table1[[#This Row],[Cur_Amount Credit]],Table1[[#This Row],[Cur_Amount Credit]]/ExchangeRate)))</f>
        <v/>
      </c>
      <c r="Z769" s="201" t="str">
        <f>IF(E769="","",(Table1[[#This Row],[Debit USD]]-Table1[[#This Row],[Credit USD]]))</f>
        <v/>
      </c>
      <c r="AA769" s="226"/>
      <c r="AB769" s="255"/>
      <c r="AC769" s="1"/>
      <c r="AD769" s="15"/>
      <c r="AE769" s="15" t="str">
        <f>IF(AND(OR(Table1[[#This Row],[Account]]="15030",Table1[[#This Row],[Account]]="15035",Table1[[#This Row],[Account]]="20150"),Table1[[#This Row],[Vendor ID]]=""),1,"")</f>
        <v/>
      </c>
      <c r="AF769" s="15"/>
      <c r="AG769" s="15"/>
      <c r="AH769" s="15"/>
      <c r="AI769" s="46" t="str">
        <f>IF(Table1[[#This Row],[Posting Date]]&lt;&gt;"","GJ-"&amp;CountryID,"")</f>
        <v/>
      </c>
      <c r="AJ769" s="59" t="str">
        <f>IF(Table1[[#This Row],[Posting Date]]&lt;&gt;"",Table1[[#This Row],[Posting Date]],"")</f>
        <v/>
      </c>
      <c r="AK769" s="46"/>
      <c r="AL769" s="46" t="str">
        <f>IF(Table1[[#This Row],[Description]]&lt;&gt;"",Table1[[#This Row],[Description]],"")</f>
        <v/>
      </c>
      <c r="AM769" s="46" t="str">
        <f>IF(Table1[[#This Row],[Posting Date]]&lt;&gt;"",Table1[[#This Row],[Reference Number]],"")</f>
        <v/>
      </c>
      <c r="AN769" s="46" t="str">
        <f>TRIM(Table1[[#This Row],[Line '#]])</f>
        <v/>
      </c>
      <c r="AO769" s="46" t="str">
        <f>TRIM(Table1[[#This Row],[Account]])</f>
        <v/>
      </c>
      <c r="AP769" s="46" t="str">
        <f>IF(Table1[[#This Row],[Posting Date]]&lt;&gt;"",$D$5,"")</f>
        <v/>
      </c>
      <c r="AQ769" s="46" t="str">
        <f>TRIM(Table1[[#This Row],[Departments-Prgrams]])</f>
        <v/>
      </c>
      <c r="AR769" s="46" t="str">
        <f>TRIM(Table1[[#This Row],[Grant]])</f>
        <v/>
      </c>
      <c r="AS769" s="46" t="str">
        <f>TRIM(Table1[[#This Row],[Staff ID]])</f>
        <v/>
      </c>
      <c r="AT769" s="46" t="str">
        <f>IF(TRIM(Table1[[#This Row],[Budget Code]])=0,"",TRIM(Table1[[#This Row],[Budget Code]]))</f>
        <v/>
      </c>
      <c r="AU769" s="46" t="str">
        <f>IF(Table1[[#This Row],[Line Description]]&lt;&gt;"",Table1[[#This Row],[Line Description]],"")</f>
        <v/>
      </c>
      <c r="AV769" s="46" t="str">
        <f>IF(Table1[[#This Row],[Cur_Amount Debit]]&gt;0,ROUND(Table1[[#This Row],[Cur_Amount Debit]],2),"")</f>
        <v/>
      </c>
      <c r="AW769" s="46" t="str">
        <f>IF(Table1[[#This Row],[Cur_Amount Credit]]&gt;0,ROUND(Table1[[#This Row],[Cur_Amount Credit]],2),"")</f>
        <v/>
      </c>
      <c r="AX769" s="46" t="str">
        <f>LEFT(Table1[[#This Row],[Cur]],3)</f>
        <v/>
      </c>
      <c r="AY769" s="59"/>
      <c r="AZ769" s="46"/>
      <c r="BA769" s="46" t="str">
        <f>IF(Table1[[#This Row],[Cur]]&lt;&gt;"",IF(Table1[[#This Row],[Cur]]="USD","",ExchangeRate),"")</f>
        <v/>
      </c>
      <c r="BB769" s="46" t="str">
        <f>IF(Table1[[#This Row],[Grant]]&lt;&gt;"",VLOOKUP(Table1[[#This Row],[Grant]],Grants!B:D,3),"")</f>
        <v/>
      </c>
      <c r="BC769" s="46" t="str">
        <f>TRIM(Table1[[#This Row],[Vendor ID]])</f>
        <v/>
      </c>
      <c r="BD769">
        <f>IF(Table1[[#This Row],[Reference Number]]=Q768,BD768,BD768+1)</f>
        <v>0</v>
      </c>
    </row>
    <row r="770" spans="1:56" ht="11.25" customHeight="1" x14ac:dyDescent="0.25">
      <c r="A770" s="1"/>
      <c r="B770" s="88" t="str">
        <f>IF(Table1[[#This Row],[Posting Date]]&lt;&gt;"",IF(Table1[[#This Row],[Reference Number]]=Q769,B769+1,1),"")</f>
        <v/>
      </c>
      <c r="C770" s="61"/>
      <c r="D770" s="61"/>
      <c r="E770" s="138"/>
      <c r="F770" s="141" t="str">
        <f>IFERROR(IF(VLOOKUP(Table1[[#This Row],[Budget Code Description]],Dimentions!$X$6:$AC$139,2,FALSE)="","",VLOOKUP(Table1[[#This Row],[Budget Code Description]],Dimentions!$X$6:$AC$139,2,FALSE)),"")</f>
        <v/>
      </c>
      <c r="G770" s="141"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1" t="str">
        <f>IFERROR(VLOOKUP(Table1[[#This Row],[Budget Code Description]],Table6[#All],8,FALSE),"")</f>
        <v/>
      </c>
      <c r="L770" s="63"/>
      <c r="M770" s="65" t="str">
        <f>IFERROR(VLOOKUP(Table1[[#This Row],[Staff ID]],Table2[],2,FALSE),"")</f>
        <v/>
      </c>
      <c r="N770" s="209" t="str">
        <f>IFERROR(IF(VLOOKUP(Table1[[#This Row],[Budget Code Description]],Dimentions!$X$6:$AC$134,4,FALSE)="","",VLOOKUP(Table1[[#This Row],[Budget Code Description]],Dimentions!$X$6:$AC$134,4,FALSE)),"")</f>
        <v/>
      </c>
      <c r="O770" s="65" t="str">
        <f>IFERROR(VLOOKUP(Table1[[#This Row],[Vendor ID]],Table549[],2,FALSE),"")</f>
        <v/>
      </c>
      <c r="P770" s="63"/>
      <c r="Q770" s="141" t="str">
        <f>IF(Table1[[#This Row],[Posting Date]]&lt;&gt;"",$D$9,"")</f>
        <v/>
      </c>
      <c r="R770" s="157" t="str">
        <f>IF(Table1[[#This Row],[Posting Date]]&lt;&gt;"",$D$10,"")</f>
        <v/>
      </c>
      <c r="S770" s="66"/>
      <c r="T770" s="63"/>
      <c r="U770" s="67"/>
      <c r="V770" s="67"/>
      <c r="W770" s="67" t="str">
        <f t="shared" si="16"/>
        <v/>
      </c>
      <c r="X770" s="159" t="str">
        <f>IF(E770="","",(IF(Table1[[#This Row],[Cur]]="USD",Table1[[#This Row],[Cur_Amount Debit]],Table1[[#This Row],[Cur_Amount Debit]]/Table1[[#This Row],[Exchange Rate]])))</f>
        <v/>
      </c>
      <c r="Y770" s="159" t="str">
        <f>IF(E770="","",(IF(Table1[[#This Row],[Cur]]="USD",Table1[[#This Row],[Cur_Amount Credit]],Table1[[#This Row],[Cur_Amount Credit]]/ExchangeRate)))</f>
        <v/>
      </c>
      <c r="Z770" s="201" t="str">
        <f>IF(E770="","",(Table1[[#This Row],[Debit USD]]-Table1[[#This Row],[Credit USD]]))</f>
        <v/>
      </c>
      <c r="AA770" s="226"/>
      <c r="AB770" s="255"/>
      <c r="AC770" s="1"/>
      <c r="AD770" s="15"/>
      <c r="AE770" s="15" t="str">
        <f>IF(AND(OR(Table1[[#This Row],[Account]]="15030",Table1[[#This Row],[Account]]="15035",Table1[[#This Row],[Account]]="20150"),Table1[[#This Row],[Vendor ID]]=""),1,"")</f>
        <v/>
      </c>
      <c r="AF770" s="15"/>
      <c r="AG770" s="15"/>
      <c r="AH770" s="15"/>
      <c r="AI770" s="46" t="str">
        <f>IF(Table1[[#This Row],[Posting Date]]&lt;&gt;"","GJ-"&amp;CountryID,"")</f>
        <v/>
      </c>
      <c r="AJ770" s="59" t="str">
        <f>IF(Table1[[#This Row],[Posting Date]]&lt;&gt;"",Table1[[#This Row],[Posting Date]],"")</f>
        <v/>
      </c>
      <c r="AK770" s="46"/>
      <c r="AL770" s="46" t="str">
        <f>IF(Table1[[#This Row],[Description]]&lt;&gt;"",Table1[[#This Row],[Description]],"")</f>
        <v/>
      </c>
      <c r="AM770" s="46" t="str">
        <f>IF(Table1[[#This Row],[Posting Date]]&lt;&gt;"",Table1[[#This Row],[Reference Number]],"")</f>
        <v/>
      </c>
      <c r="AN770" s="46" t="str">
        <f>TRIM(Table1[[#This Row],[Line '#]])</f>
        <v/>
      </c>
      <c r="AO770" s="46" t="str">
        <f>TRIM(Table1[[#This Row],[Account]])</f>
        <v/>
      </c>
      <c r="AP770" s="46" t="str">
        <f>IF(Table1[[#This Row],[Posting Date]]&lt;&gt;"",$D$5,"")</f>
        <v/>
      </c>
      <c r="AQ770" s="46" t="str">
        <f>TRIM(Table1[[#This Row],[Departments-Prgrams]])</f>
        <v/>
      </c>
      <c r="AR770" s="46" t="str">
        <f>TRIM(Table1[[#This Row],[Grant]])</f>
        <v/>
      </c>
      <c r="AS770" s="46" t="str">
        <f>TRIM(Table1[[#This Row],[Staff ID]])</f>
        <v/>
      </c>
      <c r="AT770" s="46" t="str">
        <f>IF(TRIM(Table1[[#This Row],[Budget Code]])=0,"",TRIM(Table1[[#This Row],[Budget Code]]))</f>
        <v/>
      </c>
      <c r="AU770" s="46" t="str">
        <f>IF(Table1[[#This Row],[Line Description]]&lt;&gt;"",Table1[[#This Row],[Line Description]],"")</f>
        <v/>
      </c>
      <c r="AV770" s="46" t="str">
        <f>IF(Table1[[#This Row],[Cur_Amount Debit]]&gt;0,ROUND(Table1[[#This Row],[Cur_Amount Debit]],2),"")</f>
        <v/>
      </c>
      <c r="AW770" s="46" t="str">
        <f>IF(Table1[[#This Row],[Cur_Amount Credit]]&gt;0,ROUND(Table1[[#This Row],[Cur_Amount Credit]],2),"")</f>
        <v/>
      </c>
      <c r="AX770" s="46" t="str">
        <f>LEFT(Table1[[#This Row],[Cur]],3)</f>
        <v/>
      </c>
      <c r="AY770" s="59"/>
      <c r="AZ770" s="46"/>
      <c r="BA770" s="46" t="str">
        <f>IF(Table1[[#This Row],[Cur]]&lt;&gt;"",IF(Table1[[#This Row],[Cur]]="USD","",ExchangeRate),"")</f>
        <v/>
      </c>
      <c r="BB770" s="46" t="str">
        <f>IF(Table1[[#This Row],[Grant]]&lt;&gt;"",VLOOKUP(Table1[[#This Row],[Grant]],Grants!B:D,3),"")</f>
        <v/>
      </c>
      <c r="BC770" s="46" t="str">
        <f>TRIM(Table1[[#This Row],[Vendor ID]])</f>
        <v/>
      </c>
      <c r="BD770">
        <f>IF(Table1[[#This Row],[Reference Number]]=Q769,BD769,BD769+1)</f>
        <v>0</v>
      </c>
    </row>
    <row r="771" spans="1:56" ht="11.25" customHeight="1" x14ac:dyDescent="0.25">
      <c r="A771" s="1"/>
      <c r="B771" s="88" t="str">
        <f>IF(Table1[[#This Row],[Posting Date]]&lt;&gt;"",IF(Table1[[#This Row],[Reference Number]]=Q770,B770+1,1),"")</f>
        <v/>
      </c>
      <c r="C771" s="61"/>
      <c r="D771" s="61"/>
      <c r="E771" s="138"/>
      <c r="F771" s="141" t="str">
        <f>IFERROR(IF(VLOOKUP(Table1[[#This Row],[Budget Code Description]],Dimentions!$X$6:$AC$139,2,FALSE)="","",VLOOKUP(Table1[[#This Row],[Budget Code Description]],Dimentions!$X$6:$AC$139,2,FALSE)),"")</f>
        <v/>
      </c>
      <c r="G771" s="141"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1" t="str">
        <f>IFERROR(VLOOKUP(Table1[[#This Row],[Budget Code Description]],Table6[#All],8,FALSE),"")</f>
        <v/>
      </c>
      <c r="L771" s="63"/>
      <c r="M771" s="65" t="str">
        <f>IFERROR(VLOOKUP(Table1[[#This Row],[Staff ID]],Table2[],2,FALSE),"")</f>
        <v/>
      </c>
      <c r="N771" s="209" t="str">
        <f>IFERROR(IF(VLOOKUP(Table1[[#This Row],[Budget Code Description]],Dimentions!$X$6:$AC$134,4,FALSE)="","",VLOOKUP(Table1[[#This Row],[Budget Code Description]],Dimentions!$X$6:$AC$134,4,FALSE)),"")</f>
        <v/>
      </c>
      <c r="O771" s="65" t="str">
        <f>IFERROR(VLOOKUP(Table1[[#This Row],[Vendor ID]],Table549[],2,FALSE),"")</f>
        <v/>
      </c>
      <c r="P771" s="63"/>
      <c r="Q771" s="141" t="str">
        <f>IF(Table1[[#This Row],[Posting Date]]&lt;&gt;"",$D$9,"")</f>
        <v/>
      </c>
      <c r="R771" s="157" t="str">
        <f>IF(Table1[[#This Row],[Posting Date]]&lt;&gt;"",$D$10,"")</f>
        <v/>
      </c>
      <c r="S771" s="66"/>
      <c r="T771" s="63"/>
      <c r="U771" s="67"/>
      <c r="V771" s="67"/>
      <c r="W771" s="67" t="str">
        <f t="shared" si="16"/>
        <v/>
      </c>
      <c r="X771" s="159" t="str">
        <f>IF(E771="","",(IF(Table1[[#This Row],[Cur]]="USD",Table1[[#This Row],[Cur_Amount Debit]],Table1[[#This Row],[Cur_Amount Debit]]/Table1[[#This Row],[Exchange Rate]])))</f>
        <v/>
      </c>
      <c r="Y771" s="159" t="str">
        <f>IF(E771="","",(IF(Table1[[#This Row],[Cur]]="USD",Table1[[#This Row],[Cur_Amount Credit]],Table1[[#This Row],[Cur_Amount Credit]]/ExchangeRate)))</f>
        <v/>
      </c>
      <c r="Z771" s="201" t="str">
        <f>IF(E771="","",(Table1[[#This Row],[Debit USD]]-Table1[[#This Row],[Credit USD]]))</f>
        <v/>
      </c>
      <c r="AA771" s="226"/>
      <c r="AB771" s="255"/>
      <c r="AC771" s="1"/>
      <c r="AD771" s="15"/>
      <c r="AE771" s="15" t="str">
        <f>IF(AND(OR(Table1[[#This Row],[Account]]="15030",Table1[[#This Row],[Account]]="15035",Table1[[#This Row],[Account]]="20150"),Table1[[#This Row],[Vendor ID]]=""),1,"")</f>
        <v/>
      </c>
      <c r="AF771" s="15"/>
      <c r="AG771" s="15"/>
      <c r="AH771" s="15"/>
      <c r="AI771" s="46" t="str">
        <f>IF(Table1[[#This Row],[Posting Date]]&lt;&gt;"","GJ-"&amp;CountryID,"")</f>
        <v/>
      </c>
      <c r="AJ771" s="59" t="str">
        <f>IF(Table1[[#This Row],[Posting Date]]&lt;&gt;"",Table1[[#This Row],[Posting Date]],"")</f>
        <v/>
      </c>
      <c r="AK771" s="46"/>
      <c r="AL771" s="46" t="str">
        <f>IF(Table1[[#This Row],[Description]]&lt;&gt;"",Table1[[#This Row],[Description]],"")</f>
        <v/>
      </c>
      <c r="AM771" s="46" t="str">
        <f>IF(Table1[[#This Row],[Posting Date]]&lt;&gt;"",Table1[[#This Row],[Reference Number]],"")</f>
        <v/>
      </c>
      <c r="AN771" s="46" t="str">
        <f>TRIM(Table1[[#This Row],[Line '#]])</f>
        <v/>
      </c>
      <c r="AO771" s="46" t="str">
        <f>TRIM(Table1[[#This Row],[Account]])</f>
        <v/>
      </c>
      <c r="AP771" s="46" t="str">
        <f>IF(Table1[[#This Row],[Posting Date]]&lt;&gt;"",$D$5,"")</f>
        <v/>
      </c>
      <c r="AQ771" s="46" t="str">
        <f>TRIM(Table1[[#This Row],[Departments-Prgrams]])</f>
        <v/>
      </c>
      <c r="AR771" s="46" t="str">
        <f>TRIM(Table1[[#This Row],[Grant]])</f>
        <v/>
      </c>
      <c r="AS771" s="46" t="str">
        <f>TRIM(Table1[[#This Row],[Staff ID]])</f>
        <v/>
      </c>
      <c r="AT771" s="46" t="str">
        <f>IF(TRIM(Table1[[#This Row],[Budget Code]])=0,"",TRIM(Table1[[#This Row],[Budget Code]]))</f>
        <v/>
      </c>
      <c r="AU771" s="46" t="str">
        <f>IF(Table1[[#This Row],[Line Description]]&lt;&gt;"",Table1[[#This Row],[Line Description]],"")</f>
        <v/>
      </c>
      <c r="AV771" s="46" t="str">
        <f>IF(Table1[[#This Row],[Cur_Amount Debit]]&gt;0,ROUND(Table1[[#This Row],[Cur_Amount Debit]],2),"")</f>
        <v/>
      </c>
      <c r="AW771" s="46" t="str">
        <f>IF(Table1[[#This Row],[Cur_Amount Credit]]&gt;0,ROUND(Table1[[#This Row],[Cur_Amount Credit]],2),"")</f>
        <v/>
      </c>
      <c r="AX771" s="46" t="str">
        <f>LEFT(Table1[[#This Row],[Cur]],3)</f>
        <v/>
      </c>
      <c r="AY771" s="59"/>
      <c r="AZ771" s="46"/>
      <c r="BA771" s="46" t="str">
        <f>IF(Table1[[#This Row],[Cur]]&lt;&gt;"",IF(Table1[[#This Row],[Cur]]="USD","",ExchangeRate),"")</f>
        <v/>
      </c>
      <c r="BB771" s="46" t="str">
        <f>IF(Table1[[#This Row],[Grant]]&lt;&gt;"",VLOOKUP(Table1[[#This Row],[Grant]],Grants!B:D,3),"")</f>
        <v/>
      </c>
      <c r="BC771" s="46" t="str">
        <f>TRIM(Table1[[#This Row],[Vendor ID]])</f>
        <v/>
      </c>
      <c r="BD771">
        <f>IF(Table1[[#This Row],[Reference Number]]=Q770,BD770,BD770+1)</f>
        <v>0</v>
      </c>
    </row>
    <row r="772" spans="1:56" ht="11.25" customHeight="1" x14ac:dyDescent="0.25">
      <c r="A772" s="1"/>
      <c r="B772" s="88" t="str">
        <f>IF(Table1[[#This Row],[Posting Date]]&lt;&gt;"",IF(Table1[[#This Row],[Reference Number]]=Q771,B771+1,1),"")</f>
        <v/>
      </c>
      <c r="C772" s="61"/>
      <c r="D772" s="61"/>
      <c r="E772" s="138"/>
      <c r="F772" s="141" t="str">
        <f>IFERROR(IF(VLOOKUP(Table1[[#This Row],[Budget Code Description]],Dimentions!$X$6:$AC$139,2,FALSE)="","",VLOOKUP(Table1[[#This Row],[Budget Code Description]],Dimentions!$X$6:$AC$139,2,FALSE)),"")</f>
        <v/>
      </c>
      <c r="G772" s="141"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1" t="str">
        <f>IFERROR(VLOOKUP(Table1[[#This Row],[Budget Code Description]],Table6[#All],8,FALSE),"")</f>
        <v/>
      </c>
      <c r="L772" s="63"/>
      <c r="M772" s="65" t="str">
        <f>IFERROR(VLOOKUP(Table1[[#This Row],[Staff ID]],Table2[],2,FALSE),"")</f>
        <v/>
      </c>
      <c r="N772" s="209" t="str">
        <f>IFERROR(IF(VLOOKUP(Table1[[#This Row],[Budget Code Description]],Dimentions!$X$6:$AC$134,4,FALSE)="","",VLOOKUP(Table1[[#This Row],[Budget Code Description]],Dimentions!$X$6:$AC$134,4,FALSE)),"")</f>
        <v/>
      </c>
      <c r="O772" s="65" t="str">
        <f>IFERROR(VLOOKUP(Table1[[#This Row],[Vendor ID]],Table549[],2,FALSE),"")</f>
        <v/>
      </c>
      <c r="P772" s="63"/>
      <c r="Q772" s="141" t="str">
        <f>IF(Table1[[#This Row],[Posting Date]]&lt;&gt;"",$D$9,"")</f>
        <v/>
      </c>
      <c r="R772" s="157" t="str">
        <f>IF(Table1[[#This Row],[Posting Date]]&lt;&gt;"",$D$10,"")</f>
        <v/>
      </c>
      <c r="S772" s="66"/>
      <c r="T772" s="63"/>
      <c r="U772" s="67"/>
      <c r="V772" s="67"/>
      <c r="W772" s="67" t="str">
        <f t="shared" si="16"/>
        <v/>
      </c>
      <c r="X772" s="159" t="str">
        <f>IF(E772="","",(IF(Table1[[#This Row],[Cur]]="USD",Table1[[#This Row],[Cur_Amount Debit]],Table1[[#This Row],[Cur_Amount Debit]]/Table1[[#This Row],[Exchange Rate]])))</f>
        <v/>
      </c>
      <c r="Y772" s="159" t="str">
        <f>IF(E772="","",(IF(Table1[[#This Row],[Cur]]="USD",Table1[[#This Row],[Cur_Amount Credit]],Table1[[#This Row],[Cur_Amount Credit]]/ExchangeRate)))</f>
        <v/>
      </c>
      <c r="Z772" s="201" t="str">
        <f>IF(E772="","",(Table1[[#This Row],[Debit USD]]-Table1[[#This Row],[Credit USD]]))</f>
        <v/>
      </c>
      <c r="AA772" s="226"/>
      <c r="AB772" s="255"/>
      <c r="AC772" s="1"/>
      <c r="AD772" s="15"/>
      <c r="AE772" s="15" t="str">
        <f>IF(AND(OR(Table1[[#This Row],[Account]]="15030",Table1[[#This Row],[Account]]="15035",Table1[[#This Row],[Account]]="20150"),Table1[[#This Row],[Vendor ID]]=""),1,"")</f>
        <v/>
      </c>
      <c r="AF772" s="15"/>
      <c r="AG772" s="15"/>
      <c r="AH772" s="15"/>
      <c r="AI772" s="46" t="str">
        <f>IF(Table1[[#This Row],[Posting Date]]&lt;&gt;"","GJ-"&amp;CountryID,"")</f>
        <v/>
      </c>
      <c r="AJ772" s="59" t="str">
        <f>IF(Table1[[#This Row],[Posting Date]]&lt;&gt;"",Table1[[#This Row],[Posting Date]],"")</f>
        <v/>
      </c>
      <c r="AK772" s="46"/>
      <c r="AL772" s="46" t="str">
        <f>IF(Table1[[#This Row],[Description]]&lt;&gt;"",Table1[[#This Row],[Description]],"")</f>
        <v/>
      </c>
      <c r="AM772" s="46" t="str">
        <f>IF(Table1[[#This Row],[Posting Date]]&lt;&gt;"",Table1[[#This Row],[Reference Number]],"")</f>
        <v/>
      </c>
      <c r="AN772" s="46" t="str">
        <f>TRIM(Table1[[#This Row],[Line '#]])</f>
        <v/>
      </c>
      <c r="AO772" s="46" t="str">
        <f>TRIM(Table1[[#This Row],[Account]])</f>
        <v/>
      </c>
      <c r="AP772" s="46" t="str">
        <f>IF(Table1[[#This Row],[Posting Date]]&lt;&gt;"",$D$5,"")</f>
        <v/>
      </c>
      <c r="AQ772" s="46" t="str">
        <f>TRIM(Table1[[#This Row],[Departments-Prgrams]])</f>
        <v/>
      </c>
      <c r="AR772" s="46" t="str">
        <f>TRIM(Table1[[#This Row],[Grant]])</f>
        <v/>
      </c>
      <c r="AS772" s="46" t="str">
        <f>TRIM(Table1[[#This Row],[Staff ID]])</f>
        <v/>
      </c>
      <c r="AT772" s="46" t="str">
        <f>IF(TRIM(Table1[[#This Row],[Budget Code]])=0,"",TRIM(Table1[[#This Row],[Budget Code]]))</f>
        <v/>
      </c>
      <c r="AU772" s="46" t="str">
        <f>IF(Table1[[#This Row],[Line Description]]&lt;&gt;"",Table1[[#This Row],[Line Description]],"")</f>
        <v/>
      </c>
      <c r="AV772" s="46" t="str">
        <f>IF(Table1[[#This Row],[Cur_Amount Debit]]&gt;0,ROUND(Table1[[#This Row],[Cur_Amount Debit]],2),"")</f>
        <v/>
      </c>
      <c r="AW772" s="46" t="str">
        <f>IF(Table1[[#This Row],[Cur_Amount Credit]]&gt;0,ROUND(Table1[[#This Row],[Cur_Amount Credit]],2),"")</f>
        <v/>
      </c>
      <c r="AX772" s="46" t="str">
        <f>LEFT(Table1[[#This Row],[Cur]],3)</f>
        <v/>
      </c>
      <c r="AY772" s="59"/>
      <c r="AZ772" s="46"/>
      <c r="BA772" s="46" t="str">
        <f>IF(Table1[[#This Row],[Cur]]&lt;&gt;"",IF(Table1[[#This Row],[Cur]]="USD","",ExchangeRate),"")</f>
        <v/>
      </c>
      <c r="BB772" s="46" t="str">
        <f>IF(Table1[[#This Row],[Grant]]&lt;&gt;"",VLOOKUP(Table1[[#This Row],[Grant]],Grants!B:D,3),"")</f>
        <v/>
      </c>
      <c r="BC772" s="46" t="str">
        <f>TRIM(Table1[[#This Row],[Vendor ID]])</f>
        <v/>
      </c>
      <c r="BD772">
        <f>IF(Table1[[#This Row],[Reference Number]]=Q771,BD771,BD771+1)</f>
        <v>0</v>
      </c>
    </row>
    <row r="773" spans="1:56" ht="11.25" customHeight="1" x14ac:dyDescent="0.25">
      <c r="A773" s="1"/>
      <c r="B773" s="88" t="str">
        <f>IF(Table1[[#This Row],[Posting Date]]&lt;&gt;"",IF(Table1[[#This Row],[Reference Number]]=Q772,B772+1,1),"")</f>
        <v/>
      </c>
      <c r="C773" s="61"/>
      <c r="D773" s="61"/>
      <c r="E773" s="138"/>
      <c r="F773" s="141" t="str">
        <f>IFERROR(IF(VLOOKUP(Table1[[#This Row],[Budget Code Description]],Dimentions!$X$6:$AC$139,2,FALSE)="","",VLOOKUP(Table1[[#This Row],[Budget Code Description]],Dimentions!$X$6:$AC$139,2,FALSE)),"")</f>
        <v/>
      </c>
      <c r="G773" s="141"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1" t="str">
        <f>IFERROR(VLOOKUP(Table1[[#This Row],[Budget Code Description]],Table6[#All],8,FALSE),"")</f>
        <v/>
      </c>
      <c r="L773" s="63"/>
      <c r="M773" s="65" t="str">
        <f>IFERROR(VLOOKUP(Table1[[#This Row],[Staff ID]],Table2[],2,FALSE),"")</f>
        <v/>
      </c>
      <c r="N773" s="209" t="str">
        <f>IFERROR(IF(VLOOKUP(Table1[[#This Row],[Budget Code Description]],Dimentions!$X$6:$AC$134,4,FALSE)="","",VLOOKUP(Table1[[#This Row],[Budget Code Description]],Dimentions!$X$6:$AC$134,4,FALSE)),"")</f>
        <v/>
      </c>
      <c r="O773" s="65" t="str">
        <f>IFERROR(VLOOKUP(Table1[[#This Row],[Vendor ID]],Table549[],2,FALSE),"")</f>
        <v/>
      </c>
      <c r="P773" s="63"/>
      <c r="Q773" s="141" t="str">
        <f>IF(Table1[[#This Row],[Posting Date]]&lt;&gt;"",$D$9,"")</f>
        <v/>
      </c>
      <c r="R773" s="157" t="str">
        <f>IF(Table1[[#This Row],[Posting Date]]&lt;&gt;"",$D$10,"")</f>
        <v/>
      </c>
      <c r="S773" s="66"/>
      <c r="T773" s="63"/>
      <c r="U773" s="67"/>
      <c r="V773" s="67"/>
      <c r="W773" s="67" t="str">
        <f t="shared" si="16"/>
        <v/>
      </c>
      <c r="X773" s="159" t="str">
        <f>IF(E773="","",(IF(Table1[[#This Row],[Cur]]="USD",Table1[[#This Row],[Cur_Amount Debit]],Table1[[#This Row],[Cur_Amount Debit]]/Table1[[#This Row],[Exchange Rate]])))</f>
        <v/>
      </c>
      <c r="Y773" s="159" t="str">
        <f>IF(E773="","",(IF(Table1[[#This Row],[Cur]]="USD",Table1[[#This Row],[Cur_Amount Credit]],Table1[[#This Row],[Cur_Amount Credit]]/ExchangeRate)))</f>
        <v/>
      </c>
      <c r="Z773" s="201" t="str">
        <f>IF(E773="","",(Table1[[#This Row],[Debit USD]]-Table1[[#This Row],[Credit USD]]))</f>
        <v/>
      </c>
      <c r="AA773" s="226"/>
      <c r="AB773" s="255"/>
      <c r="AC773" s="1"/>
      <c r="AD773" s="15"/>
      <c r="AE773" s="15" t="str">
        <f>IF(AND(OR(Table1[[#This Row],[Account]]="15030",Table1[[#This Row],[Account]]="15035",Table1[[#This Row],[Account]]="20150"),Table1[[#This Row],[Vendor ID]]=""),1,"")</f>
        <v/>
      </c>
      <c r="AF773" s="15"/>
      <c r="AG773" s="15"/>
      <c r="AH773" s="15"/>
      <c r="AI773" s="46" t="str">
        <f>IF(Table1[[#This Row],[Posting Date]]&lt;&gt;"","GJ-"&amp;CountryID,"")</f>
        <v/>
      </c>
      <c r="AJ773" s="59" t="str">
        <f>IF(Table1[[#This Row],[Posting Date]]&lt;&gt;"",Table1[[#This Row],[Posting Date]],"")</f>
        <v/>
      </c>
      <c r="AK773" s="46"/>
      <c r="AL773" s="46" t="str">
        <f>IF(Table1[[#This Row],[Description]]&lt;&gt;"",Table1[[#This Row],[Description]],"")</f>
        <v/>
      </c>
      <c r="AM773" s="46" t="str">
        <f>IF(Table1[[#This Row],[Posting Date]]&lt;&gt;"",Table1[[#This Row],[Reference Number]],"")</f>
        <v/>
      </c>
      <c r="AN773" s="46" t="str">
        <f>TRIM(Table1[[#This Row],[Line '#]])</f>
        <v/>
      </c>
      <c r="AO773" s="46" t="str">
        <f>TRIM(Table1[[#This Row],[Account]])</f>
        <v/>
      </c>
      <c r="AP773" s="46" t="str">
        <f>IF(Table1[[#This Row],[Posting Date]]&lt;&gt;"",$D$5,"")</f>
        <v/>
      </c>
      <c r="AQ773" s="46" t="str">
        <f>TRIM(Table1[[#This Row],[Departments-Prgrams]])</f>
        <v/>
      </c>
      <c r="AR773" s="46" t="str">
        <f>TRIM(Table1[[#This Row],[Grant]])</f>
        <v/>
      </c>
      <c r="AS773" s="46" t="str">
        <f>TRIM(Table1[[#This Row],[Staff ID]])</f>
        <v/>
      </c>
      <c r="AT773" s="46" t="str">
        <f>IF(TRIM(Table1[[#This Row],[Budget Code]])=0,"",TRIM(Table1[[#This Row],[Budget Code]]))</f>
        <v/>
      </c>
      <c r="AU773" s="46" t="str">
        <f>IF(Table1[[#This Row],[Line Description]]&lt;&gt;"",Table1[[#This Row],[Line Description]],"")</f>
        <v/>
      </c>
      <c r="AV773" s="46" t="str">
        <f>IF(Table1[[#This Row],[Cur_Amount Debit]]&gt;0,ROUND(Table1[[#This Row],[Cur_Amount Debit]],2),"")</f>
        <v/>
      </c>
      <c r="AW773" s="46" t="str">
        <f>IF(Table1[[#This Row],[Cur_Amount Credit]]&gt;0,ROUND(Table1[[#This Row],[Cur_Amount Credit]],2),"")</f>
        <v/>
      </c>
      <c r="AX773" s="46" t="str">
        <f>LEFT(Table1[[#This Row],[Cur]],3)</f>
        <v/>
      </c>
      <c r="AY773" s="59"/>
      <c r="AZ773" s="46"/>
      <c r="BA773" s="46" t="str">
        <f>IF(Table1[[#This Row],[Cur]]&lt;&gt;"",IF(Table1[[#This Row],[Cur]]="USD","",ExchangeRate),"")</f>
        <v/>
      </c>
      <c r="BB773" s="46" t="str">
        <f>IF(Table1[[#This Row],[Grant]]&lt;&gt;"",VLOOKUP(Table1[[#This Row],[Grant]],Grants!B:D,3),"")</f>
        <v/>
      </c>
      <c r="BC773" s="46" t="str">
        <f>TRIM(Table1[[#This Row],[Vendor ID]])</f>
        <v/>
      </c>
      <c r="BD773">
        <f>IF(Table1[[#This Row],[Reference Number]]=Q772,BD772,BD772+1)</f>
        <v>0</v>
      </c>
    </row>
    <row r="774" spans="1:56" ht="11.25" customHeight="1" x14ac:dyDescent="0.25">
      <c r="A774" s="1"/>
      <c r="B774" s="88" t="str">
        <f>IF(Table1[[#This Row],[Posting Date]]&lt;&gt;"",IF(Table1[[#This Row],[Reference Number]]=Q773,B773+1,1),"")</f>
        <v/>
      </c>
      <c r="C774" s="61"/>
      <c r="D774" s="61"/>
      <c r="E774" s="138"/>
      <c r="F774" s="141" t="str">
        <f>IFERROR(IF(VLOOKUP(Table1[[#This Row],[Budget Code Description]],Dimentions!$X$6:$AC$139,2,FALSE)="","",VLOOKUP(Table1[[#This Row],[Budget Code Description]],Dimentions!$X$6:$AC$139,2,FALSE)),"")</f>
        <v/>
      </c>
      <c r="G774" s="141"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1" t="str">
        <f>IFERROR(VLOOKUP(Table1[[#This Row],[Budget Code Description]],Table6[#All],8,FALSE),"")</f>
        <v/>
      </c>
      <c r="L774" s="63"/>
      <c r="M774" s="65" t="str">
        <f>IFERROR(VLOOKUP(Table1[[#This Row],[Staff ID]],Table2[],2,FALSE),"")</f>
        <v/>
      </c>
      <c r="N774" s="209" t="str">
        <f>IFERROR(IF(VLOOKUP(Table1[[#This Row],[Budget Code Description]],Dimentions!$X$6:$AC$134,4,FALSE)="","",VLOOKUP(Table1[[#This Row],[Budget Code Description]],Dimentions!$X$6:$AC$134,4,FALSE)),"")</f>
        <v/>
      </c>
      <c r="O774" s="65" t="str">
        <f>IFERROR(VLOOKUP(Table1[[#This Row],[Vendor ID]],Table549[],2,FALSE),"")</f>
        <v/>
      </c>
      <c r="P774" s="63"/>
      <c r="Q774" s="141" t="str">
        <f>IF(Table1[[#This Row],[Posting Date]]&lt;&gt;"",$D$9,"")</f>
        <v/>
      </c>
      <c r="R774" s="157" t="str">
        <f>IF(Table1[[#This Row],[Posting Date]]&lt;&gt;"",$D$10,"")</f>
        <v/>
      </c>
      <c r="S774" s="66"/>
      <c r="T774" s="63"/>
      <c r="U774" s="67"/>
      <c r="V774" s="67"/>
      <c r="W774" s="67" t="str">
        <f t="shared" si="16"/>
        <v/>
      </c>
      <c r="X774" s="159" t="str">
        <f>IF(E774="","",(IF(Table1[[#This Row],[Cur]]="USD",Table1[[#This Row],[Cur_Amount Debit]],Table1[[#This Row],[Cur_Amount Debit]]/Table1[[#This Row],[Exchange Rate]])))</f>
        <v/>
      </c>
      <c r="Y774" s="159" t="str">
        <f>IF(E774="","",(IF(Table1[[#This Row],[Cur]]="USD",Table1[[#This Row],[Cur_Amount Credit]],Table1[[#This Row],[Cur_Amount Credit]]/ExchangeRate)))</f>
        <v/>
      </c>
      <c r="Z774" s="201" t="str">
        <f>IF(E774="","",(Table1[[#This Row],[Debit USD]]-Table1[[#This Row],[Credit USD]]))</f>
        <v/>
      </c>
      <c r="AA774" s="226"/>
      <c r="AB774" s="255"/>
      <c r="AC774" s="1"/>
      <c r="AD774" s="15"/>
      <c r="AE774" s="15" t="str">
        <f>IF(AND(OR(Table1[[#This Row],[Account]]="15030",Table1[[#This Row],[Account]]="15035",Table1[[#This Row],[Account]]="20150"),Table1[[#This Row],[Vendor ID]]=""),1,"")</f>
        <v/>
      </c>
      <c r="AF774" s="15"/>
      <c r="AG774" s="15"/>
      <c r="AH774" s="15"/>
      <c r="AI774" s="46" t="str">
        <f>IF(Table1[[#This Row],[Posting Date]]&lt;&gt;"","GJ-"&amp;CountryID,"")</f>
        <v/>
      </c>
      <c r="AJ774" s="59" t="str">
        <f>IF(Table1[[#This Row],[Posting Date]]&lt;&gt;"",Table1[[#This Row],[Posting Date]],"")</f>
        <v/>
      </c>
      <c r="AK774" s="46"/>
      <c r="AL774" s="46" t="str">
        <f>IF(Table1[[#This Row],[Description]]&lt;&gt;"",Table1[[#This Row],[Description]],"")</f>
        <v/>
      </c>
      <c r="AM774" s="46" t="str">
        <f>IF(Table1[[#This Row],[Posting Date]]&lt;&gt;"",Table1[[#This Row],[Reference Number]],"")</f>
        <v/>
      </c>
      <c r="AN774" s="46" t="str">
        <f>TRIM(Table1[[#This Row],[Line '#]])</f>
        <v/>
      </c>
      <c r="AO774" s="46" t="str">
        <f>TRIM(Table1[[#This Row],[Account]])</f>
        <v/>
      </c>
      <c r="AP774" s="46" t="str">
        <f>IF(Table1[[#This Row],[Posting Date]]&lt;&gt;"",$D$5,"")</f>
        <v/>
      </c>
      <c r="AQ774" s="46" t="str">
        <f>TRIM(Table1[[#This Row],[Departments-Prgrams]])</f>
        <v/>
      </c>
      <c r="AR774" s="46" t="str">
        <f>TRIM(Table1[[#This Row],[Grant]])</f>
        <v/>
      </c>
      <c r="AS774" s="46" t="str">
        <f>TRIM(Table1[[#This Row],[Staff ID]])</f>
        <v/>
      </c>
      <c r="AT774" s="46" t="str">
        <f>IF(TRIM(Table1[[#This Row],[Budget Code]])=0,"",TRIM(Table1[[#This Row],[Budget Code]]))</f>
        <v/>
      </c>
      <c r="AU774" s="46" t="str">
        <f>IF(Table1[[#This Row],[Line Description]]&lt;&gt;"",Table1[[#This Row],[Line Description]],"")</f>
        <v/>
      </c>
      <c r="AV774" s="46" t="str">
        <f>IF(Table1[[#This Row],[Cur_Amount Debit]]&gt;0,ROUND(Table1[[#This Row],[Cur_Amount Debit]],2),"")</f>
        <v/>
      </c>
      <c r="AW774" s="46" t="str">
        <f>IF(Table1[[#This Row],[Cur_Amount Credit]]&gt;0,ROUND(Table1[[#This Row],[Cur_Amount Credit]],2),"")</f>
        <v/>
      </c>
      <c r="AX774" s="46" t="str">
        <f>LEFT(Table1[[#This Row],[Cur]],3)</f>
        <v/>
      </c>
      <c r="AY774" s="59"/>
      <c r="AZ774" s="46"/>
      <c r="BA774" s="46" t="str">
        <f>IF(Table1[[#This Row],[Cur]]&lt;&gt;"",IF(Table1[[#This Row],[Cur]]="USD","",ExchangeRate),"")</f>
        <v/>
      </c>
      <c r="BB774" s="46" t="str">
        <f>IF(Table1[[#This Row],[Grant]]&lt;&gt;"",VLOOKUP(Table1[[#This Row],[Grant]],Grants!B:D,3),"")</f>
        <v/>
      </c>
      <c r="BC774" s="46" t="str">
        <f>TRIM(Table1[[#This Row],[Vendor ID]])</f>
        <v/>
      </c>
      <c r="BD774">
        <f>IF(Table1[[#This Row],[Reference Number]]=Q773,BD773,BD773+1)</f>
        <v>0</v>
      </c>
    </row>
    <row r="775" spans="1:56" ht="11.25" customHeight="1" x14ac:dyDescent="0.25">
      <c r="A775" s="1"/>
      <c r="B775" s="88" t="str">
        <f>IF(Table1[[#This Row],[Posting Date]]&lt;&gt;"",IF(Table1[[#This Row],[Reference Number]]=Q774,B774+1,1),"")</f>
        <v/>
      </c>
      <c r="C775" s="61"/>
      <c r="D775" s="61"/>
      <c r="E775" s="138"/>
      <c r="F775" s="141" t="str">
        <f>IFERROR(IF(VLOOKUP(Table1[[#This Row],[Budget Code Description]],Dimentions!$X$6:$AC$139,2,FALSE)="","",VLOOKUP(Table1[[#This Row],[Budget Code Description]],Dimentions!$X$6:$AC$139,2,FALSE)),"")</f>
        <v/>
      </c>
      <c r="G775" s="141"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1" t="str">
        <f>IFERROR(VLOOKUP(Table1[[#This Row],[Budget Code Description]],Table6[#All],8,FALSE),"")</f>
        <v/>
      </c>
      <c r="L775" s="63"/>
      <c r="M775" s="65" t="str">
        <f>IFERROR(VLOOKUP(Table1[[#This Row],[Staff ID]],Table2[],2,FALSE),"")</f>
        <v/>
      </c>
      <c r="N775" s="209" t="str">
        <f>IFERROR(IF(VLOOKUP(Table1[[#This Row],[Budget Code Description]],Dimentions!$X$6:$AC$134,4,FALSE)="","",VLOOKUP(Table1[[#This Row],[Budget Code Description]],Dimentions!$X$6:$AC$134,4,FALSE)),"")</f>
        <v/>
      </c>
      <c r="O775" s="65" t="str">
        <f>IFERROR(VLOOKUP(Table1[[#This Row],[Vendor ID]],Table549[],2,FALSE),"")</f>
        <v/>
      </c>
      <c r="P775" s="63"/>
      <c r="Q775" s="141" t="str">
        <f>IF(Table1[[#This Row],[Posting Date]]&lt;&gt;"",$D$9,"")</f>
        <v/>
      </c>
      <c r="R775" s="157" t="str">
        <f>IF(Table1[[#This Row],[Posting Date]]&lt;&gt;"",$D$10,"")</f>
        <v/>
      </c>
      <c r="S775" s="66"/>
      <c r="T775" s="63"/>
      <c r="U775" s="67"/>
      <c r="V775" s="67"/>
      <c r="W775" s="67" t="str">
        <f t="shared" si="16"/>
        <v/>
      </c>
      <c r="X775" s="159" t="str">
        <f>IF(E775="","",(IF(Table1[[#This Row],[Cur]]="USD",Table1[[#This Row],[Cur_Amount Debit]],Table1[[#This Row],[Cur_Amount Debit]]/Table1[[#This Row],[Exchange Rate]])))</f>
        <v/>
      </c>
      <c r="Y775" s="159" t="str">
        <f>IF(E775="","",(IF(Table1[[#This Row],[Cur]]="USD",Table1[[#This Row],[Cur_Amount Credit]],Table1[[#This Row],[Cur_Amount Credit]]/ExchangeRate)))</f>
        <v/>
      </c>
      <c r="Z775" s="201" t="str">
        <f>IF(E775="","",(Table1[[#This Row],[Debit USD]]-Table1[[#This Row],[Credit USD]]))</f>
        <v/>
      </c>
      <c r="AA775" s="226"/>
      <c r="AB775" s="255"/>
      <c r="AC775" s="1"/>
      <c r="AD775" s="15"/>
      <c r="AE775" s="15" t="str">
        <f>IF(AND(OR(Table1[[#This Row],[Account]]="15030",Table1[[#This Row],[Account]]="15035",Table1[[#This Row],[Account]]="20150"),Table1[[#This Row],[Vendor ID]]=""),1,"")</f>
        <v/>
      </c>
      <c r="AF775" s="15"/>
      <c r="AG775" s="15"/>
      <c r="AH775" s="15"/>
      <c r="AI775" s="46" t="str">
        <f>IF(Table1[[#This Row],[Posting Date]]&lt;&gt;"","GJ-"&amp;CountryID,"")</f>
        <v/>
      </c>
      <c r="AJ775" s="59" t="str">
        <f>IF(Table1[[#This Row],[Posting Date]]&lt;&gt;"",Table1[[#This Row],[Posting Date]],"")</f>
        <v/>
      </c>
      <c r="AK775" s="46"/>
      <c r="AL775" s="46" t="str">
        <f>IF(Table1[[#This Row],[Description]]&lt;&gt;"",Table1[[#This Row],[Description]],"")</f>
        <v/>
      </c>
      <c r="AM775" s="46" t="str">
        <f>IF(Table1[[#This Row],[Posting Date]]&lt;&gt;"",Table1[[#This Row],[Reference Number]],"")</f>
        <v/>
      </c>
      <c r="AN775" s="46" t="str">
        <f>TRIM(Table1[[#This Row],[Line '#]])</f>
        <v/>
      </c>
      <c r="AO775" s="46" t="str">
        <f>TRIM(Table1[[#This Row],[Account]])</f>
        <v/>
      </c>
      <c r="AP775" s="46" t="str">
        <f>IF(Table1[[#This Row],[Posting Date]]&lt;&gt;"",$D$5,"")</f>
        <v/>
      </c>
      <c r="AQ775" s="46" t="str">
        <f>TRIM(Table1[[#This Row],[Departments-Prgrams]])</f>
        <v/>
      </c>
      <c r="AR775" s="46" t="str">
        <f>TRIM(Table1[[#This Row],[Grant]])</f>
        <v/>
      </c>
      <c r="AS775" s="46" t="str">
        <f>TRIM(Table1[[#This Row],[Staff ID]])</f>
        <v/>
      </c>
      <c r="AT775" s="46" t="str">
        <f>IF(TRIM(Table1[[#This Row],[Budget Code]])=0,"",TRIM(Table1[[#This Row],[Budget Code]]))</f>
        <v/>
      </c>
      <c r="AU775" s="46" t="str">
        <f>IF(Table1[[#This Row],[Line Description]]&lt;&gt;"",Table1[[#This Row],[Line Description]],"")</f>
        <v/>
      </c>
      <c r="AV775" s="46" t="str">
        <f>IF(Table1[[#This Row],[Cur_Amount Debit]]&gt;0,ROUND(Table1[[#This Row],[Cur_Amount Debit]],2),"")</f>
        <v/>
      </c>
      <c r="AW775" s="46" t="str">
        <f>IF(Table1[[#This Row],[Cur_Amount Credit]]&gt;0,ROUND(Table1[[#This Row],[Cur_Amount Credit]],2),"")</f>
        <v/>
      </c>
      <c r="AX775" s="46" t="str">
        <f>LEFT(Table1[[#This Row],[Cur]],3)</f>
        <v/>
      </c>
      <c r="AY775" s="59"/>
      <c r="AZ775" s="46"/>
      <c r="BA775" s="46" t="str">
        <f>IF(Table1[[#This Row],[Cur]]&lt;&gt;"",IF(Table1[[#This Row],[Cur]]="USD","",ExchangeRate),"")</f>
        <v/>
      </c>
      <c r="BB775" s="46" t="str">
        <f>IF(Table1[[#This Row],[Grant]]&lt;&gt;"",VLOOKUP(Table1[[#This Row],[Grant]],Grants!B:D,3),"")</f>
        <v/>
      </c>
      <c r="BC775" s="46" t="str">
        <f>TRIM(Table1[[#This Row],[Vendor ID]])</f>
        <v/>
      </c>
      <c r="BD775">
        <f>IF(Table1[[#This Row],[Reference Number]]=Q774,BD774,BD774+1)</f>
        <v>0</v>
      </c>
    </row>
    <row r="776" spans="1:56" ht="11.25" customHeight="1" x14ac:dyDescent="0.25">
      <c r="A776" s="1"/>
      <c r="B776" s="88" t="str">
        <f>IF(Table1[[#This Row],[Posting Date]]&lt;&gt;"",IF(Table1[[#This Row],[Reference Number]]=Q775,B775+1,1),"")</f>
        <v/>
      </c>
      <c r="C776" s="61"/>
      <c r="D776" s="61"/>
      <c r="E776" s="138"/>
      <c r="F776" s="141" t="str">
        <f>IFERROR(IF(VLOOKUP(Table1[[#This Row],[Budget Code Description]],Dimentions!$X$6:$AC$139,2,FALSE)="","",VLOOKUP(Table1[[#This Row],[Budget Code Description]],Dimentions!$X$6:$AC$139,2,FALSE)),"")</f>
        <v/>
      </c>
      <c r="G776" s="141"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1" t="str">
        <f>IFERROR(VLOOKUP(Table1[[#This Row],[Budget Code Description]],Table6[#All],8,FALSE),"")</f>
        <v/>
      </c>
      <c r="L776" s="63"/>
      <c r="M776" s="65" t="str">
        <f>IFERROR(VLOOKUP(Table1[[#This Row],[Staff ID]],Table2[],2,FALSE),"")</f>
        <v/>
      </c>
      <c r="N776" s="209" t="str">
        <f>IFERROR(IF(VLOOKUP(Table1[[#This Row],[Budget Code Description]],Dimentions!$X$6:$AC$134,4,FALSE)="","",VLOOKUP(Table1[[#This Row],[Budget Code Description]],Dimentions!$X$6:$AC$134,4,FALSE)),"")</f>
        <v/>
      </c>
      <c r="O776" s="65" t="str">
        <f>IFERROR(VLOOKUP(Table1[[#This Row],[Vendor ID]],Table549[],2,FALSE),"")</f>
        <v/>
      </c>
      <c r="P776" s="63"/>
      <c r="Q776" s="141" t="str">
        <f>IF(Table1[[#This Row],[Posting Date]]&lt;&gt;"",$D$9,"")</f>
        <v/>
      </c>
      <c r="R776" s="157" t="str">
        <f>IF(Table1[[#This Row],[Posting Date]]&lt;&gt;"",$D$10,"")</f>
        <v/>
      </c>
      <c r="S776" s="66"/>
      <c r="T776" s="63"/>
      <c r="U776" s="67"/>
      <c r="V776" s="67"/>
      <c r="W776" s="67" t="str">
        <f t="shared" si="16"/>
        <v/>
      </c>
      <c r="X776" s="159" t="str">
        <f>IF(E776="","",(IF(Table1[[#This Row],[Cur]]="USD",Table1[[#This Row],[Cur_Amount Debit]],Table1[[#This Row],[Cur_Amount Debit]]/Table1[[#This Row],[Exchange Rate]])))</f>
        <v/>
      </c>
      <c r="Y776" s="159" t="str">
        <f>IF(E776="","",(IF(Table1[[#This Row],[Cur]]="USD",Table1[[#This Row],[Cur_Amount Credit]],Table1[[#This Row],[Cur_Amount Credit]]/ExchangeRate)))</f>
        <v/>
      </c>
      <c r="Z776" s="201" t="str">
        <f>IF(E776="","",(Table1[[#This Row],[Debit USD]]-Table1[[#This Row],[Credit USD]]))</f>
        <v/>
      </c>
      <c r="AA776" s="226"/>
      <c r="AB776" s="255"/>
      <c r="AC776" s="1"/>
      <c r="AD776" s="15"/>
      <c r="AE776" s="15" t="str">
        <f>IF(AND(OR(Table1[[#This Row],[Account]]="15030",Table1[[#This Row],[Account]]="15035",Table1[[#This Row],[Account]]="20150"),Table1[[#This Row],[Vendor ID]]=""),1,"")</f>
        <v/>
      </c>
      <c r="AF776" s="15"/>
      <c r="AG776" s="15"/>
      <c r="AH776" s="15"/>
      <c r="AI776" s="46" t="str">
        <f>IF(Table1[[#This Row],[Posting Date]]&lt;&gt;"","GJ-"&amp;CountryID,"")</f>
        <v/>
      </c>
      <c r="AJ776" s="59" t="str">
        <f>IF(Table1[[#This Row],[Posting Date]]&lt;&gt;"",Table1[[#This Row],[Posting Date]],"")</f>
        <v/>
      </c>
      <c r="AK776" s="46"/>
      <c r="AL776" s="46" t="str">
        <f>IF(Table1[[#This Row],[Description]]&lt;&gt;"",Table1[[#This Row],[Description]],"")</f>
        <v/>
      </c>
      <c r="AM776" s="46" t="str">
        <f>IF(Table1[[#This Row],[Posting Date]]&lt;&gt;"",Table1[[#This Row],[Reference Number]],"")</f>
        <v/>
      </c>
      <c r="AN776" s="46" t="str">
        <f>TRIM(Table1[[#This Row],[Line '#]])</f>
        <v/>
      </c>
      <c r="AO776" s="46" t="str">
        <f>TRIM(Table1[[#This Row],[Account]])</f>
        <v/>
      </c>
      <c r="AP776" s="46" t="str">
        <f>IF(Table1[[#This Row],[Posting Date]]&lt;&gt;"",$D$5,"")</f>
        <v/>
      </c>
      <c r="AQ776" s="46" t="str">
        <f>TRIM(Table1[[#This Row],[Departments-Prgrams]])</f>
        <v/>
      </c>
      <c r="AR776" s="46" t="str">
        <f>TRIM(Table1[[#This Row],[Grant]])</f>
        <v/>
      </c>
      <c r="AS776" s="46" t="str">
        <f>TRIM(Table1[[#This Row],[Staff ID]])</f>
        <v/>
      </c>
      <c r="AT776" s="46" t="str">
        <f>IF(TRIM(Table1[[#This Row],[Budget Code]])=0,"",TRIM(Table1[[#This Row],[Budget Code]]))</f>
        <v/>
      </c>
      <c r="AU776" s="46" t="str">
        <f>IF(Table1[[#This Row],[Line Description]]&lt;&gt;"",Table1[[#This Row],[Line Description]],"")</f>
        <v/>
      </c>
      <c r="AV776" s="46" t="str">
        <f>IF(Table1[[#This Row],[Cur_Amount Debit]]&gt;0,ROUND(Table1[[#This Row],[Cur_Amount Debit]],2),"")</f>
        <v/>
      </c>
      <c r="AW776" s="46" t="str">
        <f>IF(Table1[[#This Row],[Cur_Amount Credit]]&gt;0,ROUND(Table1[[#This Row],[Cur_Amount Credit]],2),"")</f>
        <v/>
      </c>
      <c r="AX776" s="46" t="str">
        <f>LEFT(Table1[[#This Row],[Cur]],3)</f>
        <v/>
      </c>
      <c r="AY776" s="59"/>
      <c r="AZ776" s="46"/>
      <c r="BA776" s="46" t="str">
        <f>IF(Table1[[#This Row],[Cur]]&lt;&gt;"",IF(Table1[[#This Row],[Cur]]="USD","",ExchangeRate),"")</f>
        <v/>
      </c>
      <c r="BB776" s="46" t="str">
        <f>IF(Table1[[#This Row],[Grant]]&lt;&gt;"",VLOOKUP(Table1[[#This Row],[Grant]],Grants!B:D,3),"")</f>
        <v/>
      </c>
      <c r="BC776" s="46" t="str">
        <f>TRIM(Table1[[#This Row],[Vendor ID]])</f>
        <v/>
      </c>
      <c r="BD776">
        <f>IF(Table1[[#This Row],[Reference Number]]=Q775,BD775,BD775+1)</f>
        <v>0</v>
      </c>
    </row>
    <row r="777" spans="1:56" ht="11.25" customHeight="1" x14ac:dyDescent="0.25">
      <c r="A777" s="1"/>
      <c r="B777" s="88" t="str">
        <f>IF(Table1[[#This Row],[Posting Date]]&lt;&gt;"",IF(Table1[[#This Row],[Reference Number]]=Q776,B776+1,1),"")</f>
        <v/>
      </c>
      <c r="C777" s="61"/>
      <c r="D777" s="61"/>
      <c r="E777" s="138"/>
      <c r="F777" s="141" t="str">
        <f>IFERROR(IF(VLOOKUP(Table1[[#This Row],[Budget Code Description]],Dimentions!$X$6:$AC$139,2,FALSE)="","",VLOOKUP(Table1[[#This Row],[Budget Code Description]],Dimentions!$X$6:$AC$139,2,FALSE)),"")</f>
        <v/>
      </c>
      <c r="G777" s="141"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1" t="str">
        <f>IFERROR(VLOOKUP(Table1[[#This Row],[Budget Code Description]],Table6[#All],8,FALSE),"")</f>
        <v/>
      </c>
      <c r="L777" s="63"/>
      <c r="M777" s="65" t="str">
        <f>IFERROR(VLOOKUP(Table1[[#This Row],[Staff ID]],Table2[],2,FALSE),"")</f>
        <v/>
      </c>
      <c r="N777" s="209" t="str">
        <f>IFERROR(IF(VLOOKUP(Table1[[#This Row],[Budget Code Description]],Dimentions!$X$6:$AC$134,4,FALSE)="","",VLOOKUP(Table1[[#This Row],[Budget Code Description]],Dimentions!$X$6:$AC$134,4,FALSE)),"")</f>
        <v/>
      </c>
      <c r="O777" s="65" t="str">
        <f>IFERROR(VLOOKUP(Table1[[#This Row],[Vendor ID]],Table549[],2,FALSE),"")</f>
        <v/>
      </c>
      <c r="P777" s="63"/>
      <c r="Q777" s="141" t="str">
        <f>IF(Table1[[#This Row],[Posting Date]]&lt;&gt;"",$D$9,"")</f>
        <v/>
      </c>
      <c r="R777" s="157" t="str">
        <f>IF(Table1[[#This Row],[Posting Date]]&lt;&gt;"",$D$10,"")</f>
        <v/>
      </c>
      <c r="S777" s="66"/>
      <c r="T777" s="63"/>
      <c r="U777" s="67"/>
      <c r="V777" s="67"/>
      <c r="W777" s="67" t="str">
        <f t="shared" si="16"/>
        <v/>
      </c>
      <c r="X777" s="159" t="str">
        <f>IF(E777="","",(IF(Table1[[#This Row],[Cur]]="USD",Table1[[#This Row],[Cur_Amount Debit]],Table1[[#This Row],[Cur_Amount Debit]]/Table1[[#This Row],[Exchange Rate]])))</f>
        <v/>
      </c>
      <c r="Y777" s="159" t="str">
        <f>IF(E777="","",(IF(Table1[[#This Row],[Cur]]="USD",Table1[[#This Row],[Cur_Amount Credit]],Table1[[#This Row],[Cur_Amount Credit]]/ExchangeRate)))</f>
        <v/>
      </c>
      <c r="Z777" s="201" t="str">
        <f>IF(E777="","",(Table1[[#This Row],[Debit USD]]-Table1[[#This Row],[Credit USD]]))</f>
        <v/>
      </c>
      <c r="AA777" s="226"/>
      <c r="AB777" s="255"/>
      <c r="AC777" s="1"/>
      <c r="AD777" s="15"/>
      <c r="AE777" s="15" t="str">
        <f>IF(AND(OR(Table1[[#This Row],[Account]]="15030",Table1[[#This Row],[Account]]="15035",Table1[[#This Row],[Account]]="20150"),Table1[[#This Row],[Vendor ID]]=""),1,"")</f>
        <v/>
      </c>
      <c r="AF777" s="15"/>
      <c r="AG777" s="15"/>
      <c r="AH777" s="15"/>
      <c r="AI777" s="46" t="str">
        <f>IF(Table1[[#This Row],[Posting Date]]&lt;&gt;"","GJ-"&amp;CountryID,"")</f>
        <v/>
      </c>
      <c r="AJ777" s="59" t="str">
        <f>IF(Table1[[#This Row],[Posting Date]]&lt;&gt;"",Table1[[#This Row],[Posting Date]],"")</f>
        <v/>
      </c>
      <c r="AK777" s="46"/>
      <c r="AL777" s="46" t="str">
        <f>IF(Table1[[#This Row],[Description]]&lt;&gt;"",Table1[[#This Row],[Description]],"")</f>
        <v/>
      </c>
      <c r="AM777" s="46" t="str">
        <f>IF(Table1[[#This Row],[Posting Date]]&lt;&gt;"",Table1[[#This Row],[Reference Number]],"")</f>
        <v/>
      </c>
      <c r="AN777" s="46" t="str">
        <f>TRIM(Table1[[#This Row],[Line '#]])</f>
        <v/>
      </c>
      <c r="AO777" s="46" t="str">
        <f>TRIM(Table1[[#This Row],[Account]])</f>
        <v/>
      </c>
      <c r="AP777" s="46" t="str">
        <f>IF(Table1[[#This Row],[Posting Date]]&lt;&gt;"",$D$5,"")</f>
        <v/>
      </c>
      <c r="AQ777" s="46" t="str">
        <f>TRIM(Table1[[#This Row],[Departments-Prgrams]])</f>
        <v/>
      </c>
      <c r="AR777" s="46" t="str">
        <f>TRIM(Table1[[#This Row],[Grant]])</f>
        <v/>
      </c>
      <c r="AS777" s="46" t="str">
        <f>TRIM(Table1[[#This Row],[Staff ID]])</f>
        <v/>
      </c>
      <c r="AT777" s="46" t="str">
        <f>IF(TRIM(Table1[[#This Row],[Budget Code]])=0,"",TRIM(Table1[[#This Row],[Budget Code]]))</f>
        <v/>
      </c>
      <c r="AU777" s="46" t="str">
        <f>IF(Table1[[#This Row],[Line Description]]&lt;&gt;"",Table1[[#This Row],[Line Description]],"")</f>
        <v/>
      </c>
      <c r="AV777" s="46" t="str">
        <f>IF(Table1[[#This Row],[Cur_Amount Debit]]&gt;0,ROUND(Table1[[#This Row],[Cur_Amount Debit]],2),"")</f>
        <v/>
      </c>
      <c r="AW777" s="46" t="str">
        <f>IF(Table1[[#This Row],[Cur_Amount Credit]]&gt;0,ROUND(Table1[[#This Row],[Cur_Amount Credit]],2),"")</f>
        <v/>
      </c>
      <c r="AX777" s="46" t="str">
        <f>LEFT(Table1[[#This Row],[Cur]],3)</f>
        <v/>
      </c>
      <c r="AY777" s="59"/>
      <c r="AZ777" s="46"/>
      <c r="BA777" s="46" t="str">
        <f>IF(Table1[[#This Row],[Cur]]&lt;&gt;"",IF(Table1[[#This Row],[Cur]]="USD","",ExchangeRate),"")</f>
        <v/>
      </c>
      <c r="BB777" s="46" t="str">
        <f>IF(Table1[[#This Row],[Grant]]&lt;&gt;"",VLOOKUP(Table1[[#This Row],[Grant]],Grants!B:D,3),"")</f>
        <v/>
      </c>
      <c r="BC777" s="46" t="str">
        <f>TRIM(Table1[[#This Row],[Vendor ID]])</f>
        <v/>
      </c>
      <c r="BD777">
        <f>IF(Table1[[#This Row],[Reference Number]]=Q776,BD776,BD776+1)</f>
        <v>0</v>
      </c>
    </row>
    <row r="778" spans="1:56" ht="11.25" customHeight="1" x14ac:dyDescent="0.25">
      <c r="A778" s="1"/>
      <c r="B778" s="88" t="str">
        <f>IF(Table1[[#This Row],[Posting Date]]&lt;&gt;"",IF(Table1[[#This Row],[Reference Number]]=Q777,B777+1,1),"")</f>
        <v/>
      </c>
      <c r="C778" s="61"/>
      <c r="D778" s="61"/>
      <c r="E778" s="138"/>
      <c r="F778" s="141" t="str">
        <f>IFERROR(IF(VLOOKUP(Table1[[#This Row],[Budget Code Description]],Dimentions!$X$6:$AC$139,2,FALSE)="","",VLOOKUP(Table1[[#This Row],[Budget Code Description]],Dimentions!$X$6:$AC$139,2,FALSE)),"")</f>
        <v/>
      </c>
      <c r="G778" s="141"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1" t="str">
        <f>IFERROR(VLOOKUP(Table1[[#This Row],[Budget Code Description]],Table6[#All],8,FALSE),"")</f>
        <v/>
      </c>
      <c r="L778" s="63"/>
      <c r="M778" s="65" t="str">
        <f>IFERROR(VLOOKUP(Table1[[#This Row],[Staff ID]],Table2[],2,FALSE),"")</f>
        <v/>
      </c>
      <c r="N778" s="209" t="str">
        <f>IFERROR(IF(VLOOKUP(Table1[[#This Row],[Budget Code Description]],Dimentions!$X$6:$AC$134,4,FALSE)="","",VLOOKUP(Table1[[#This Row],[Budget Code Description]],Dimentions!$X$6:$AC$134,4,FALSE)),"")</f>
        <v/>
      </c>
      <c r="O778" s="65" t="str">
        <f>IFERROR(VLOOKUP(Table1[[#This Row],[Vendor ID]],Table549[],2,FALSE),"")</f>
        <v/>
      </c>
      <c r="P778" s="63"/>
      <c r="Q778" s="141" t="str">
        <f>IF(Table1[[#This Row],[Posting Date]]&lt;&gt;"",$D$9,"")</f>
        <v/>
      </c>
      <c r="R778" s="157" t="str">
        <f>IF(Table1[[#This Row],[Posting Date]]&lt;&gt;"",$D$10,"")</f>
        <v/>
      </c>
      <c r="S778" s="66"/>
      <c r="T778" s="63"/>
      <c r="U778" s="67"/>
      <c r="V778" s="67"/>
      <c r="W778" s="67" t="str">
        <f t="shared" si="16"/>
        <v/>
      </c>
      <c r="X778" s="159" t="str">
        <f>IF(E778="","",(IF(Table1[[#This Row],[Cur]]="USD",Table1[[#This Row],[Cur_Amount Debit]],Table1[[#This Row],[Cur_Amount Debit]]/Table1[[#This Row],[Exchange Rate]])))</f>
        <v/>
      </c>
      <c r="Y778" s="159" t="str">
        <f>IF(E778="","",(IF(Table1[[#This Row],[Cur]]="USD",Table1[[#This Row],[Cur_Amount Credit]],Table1[[#This Row],[Cur_Amount Credit]]/ExchangeRate)))</f>
        <v/>
      </c>
      <c r="Z778" s="201" t="str">
        <f>IF(E778="","",(Table1[[#This Row],[Debit USD]]-Table1[[#This Row],[Credit USD]]))</f>
        <v/>
      </c>
      <c r="AA778" s="226"/>
      <c r="AB778" s="255"/>
      <c r="AC778" s="1"/>
      <c r="AD778" s="15"/>
      <c r="AE778" s="15" t="str">
        <f>IF(AND(OR(Table1[[#This Row],[Account]]="15030",Table1[[#This Row],[Account]]="15035",Table1[[#This Row],[Account]]="20150"),Table1[[#This Row],[Vendor ID]]=""),1,"")</f>
        <v/>
      </c>
      <c r="AF778" s="15"/>
      <c r="AG778" s="15"/>
      <c r="AH778" s="15"/>
      <c r="AI778" s="46" t="str">
        <f>IF(Table1[[#This Row],[Posting Date]]&lt;&gt;"","GJ-"&amp;CountryID,"")</f>
        <v/>
      </c>
      <c r="AJ778" s="59" t="str">
        <f>IF(Table1[[#This Row],[Posting Date]]&lt;&gt;"",Table1[[#This Row],[Posting Date]],"")</f>
        <v/>
      </c>
      <c r="AK778" s="46"/>
      <c r="AL778" s="46" t="str">
        <f>IF(Table1[[#This Row],[Description]]&lt;&gt;"",Table1[[#This Row],[Description]],"")</f>
        <v/>
      </c>
      <c r="AM778" s="46" t="str">
        <f>IF(Table1[[#This Row],[Posting Date]]&lt;&gt;"",Table1[[#This Row],[Reference Number]],"")</f>
        <v/>
      </c>
      <c r="AN778" s="46" t="str">
        <f>TRIM(Table1[[#This Row],[Line '#]])</f>
        <v/>
      </c>
      <c r="AO778" s="46" t="str">
        <f>TRIM(Table1[[#This Row],[Account]])</f>
        <v/>
      </c>
      <c r="AP778" s="46" t="str">
        <f>IF(Table1[[#This Row],[Posting Date]]&lt;&gt;"",$D$5,"")</f>
        <v/>
      </c>
      <c r="AQ778" s="46" t="str">
        <f>TRIM(Table1[[#This Row],[Departments-Prgrams]])</f>
        <v/>
      </c>
      <c r="AR778" s="46" t="str">
        <f>TRIM(Table1[[#This Row],[Grant]])</f>
        <v/>
      </c>
      <c r="AS778" s="46" t="str">
        <f>TRIM(Table1[[#This Row],[Staff ID]])</f>
        <v/>
      </c>
      <c r="AT778" s="46" t="str">
        <f>IF(TRIM(Table1[[#This Row],[Budget Code]])=0,"",TRIM(Table1[[#This Row],[Budget Code]]))</f>
        <v/>
      </c>
      <c r="AU778" s="46" t="str">
        <f>IF(Table1[[#This Row],[Line Description]]&lt;&gt;"",Table1[[#This Row],[Line Description]],"")</f>
        <v/>
      </c>
      <c r="AV778" s="46" t="str">
        <f>IF(Table1[[#This Row],[Cur_Amount Debit]]&gt;0,ROUND(Table1[[#This Row],[Cur_Amount Debit]],2),"")</f>
        <v/>
      </c>
      <c r="AW778" s="46" t="str">
        <f>IF(Table1[[#This Row],[Cur_Amount Credit]]&gt;0,ROUND(Table1[[#This Row],[Cur_Amount Credit]],2),"")</f>
        <v/>
      </c>
      <c r="AX778" s="46" t="str">
        <f>LEFT(Table1[[#This Row],[Cur]],3)</f>
        <v/>
      </c>
      <c r="AY778" s="59"/>
      <c r="AZ778" s="46"/>
      <c r="BA778" s="46" t="str">
        <f>IF(Table1[[#This Row],[Cur]]&lt;&gt;"",IF(Table1[[#This Row],[Cur]]="USD","",ExchangeRate),"")</f>
        <v/>
      </c>
      <c r="BB778" s="46" t="str">
        <f>IF(Table1[[#This Row],[Grant]]&lt;&gt;"",VLOOKUP(Table1[[#This Row],[Grant]],Grants!B:D,3),"")</f>
        <v/>
      </c>
      <c r="BC778" s="46" t="str">
        <f>TRIM(Table1[[#This Row],[Vendor ID]])</f>
        <v/>
      </c>
      <c r="BD778">
        <f>IF(Table1[[#This Row],[Reference Number]]=Q777,BD777,BD777+1)</f>
        <v>0</v>
      </c>
    </row>
    <row r="779" spans="1:56" ht="11.25" customHeight="1" x14ac:dyDescent="0.25">
      <c r="A779" s="1"/>
      <c r="B779" s="88" t="str">
        <f>IF(Table1[[#This Row],[Posting Date]]&lt;&gt;"",IF(Table1[[#This Row],[Reference Number]]=Q778,B778+1,1),"")</f>
        <v/>
      </c>
      <c r="C779" s="61"/>
      <c r="D779" s="61"/>
      <c r="E779" s="138"/>
      <c r="F779" s="141" t="str">
        <f>IFERROR(IF(VLOOKUP(Table1[[#This Row],[Budget Code Description]],Dimentions!$X$6:$AC$139,2,FALSE)="","",VLOOKUP(Table1[[#This Row],[Budget Code Description]],Dimentions!$X$6:$AC$139,2,FALSE)),"")</f>
        <v/>
      </c>
      <c r="G779" s="141"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1" t="str">
        <f>IFERROR(VLOOKUP(Table1[[#This Row],[Budget Code Description]],Table6[#All],8,FALSE),"")</f>
        <v/>
      </c>
      <c r="L779" s="63"/>
      <c r="M779" s="65" t="str">
        <f>IFERROR(VLOOKUP(Table1[[#This Row],[Staff ID]],Table2[],2,FALSE),"")</f>
        <v/>
      </c>
      <c r="N779" s="209" t="str">
        <f>IFERROR(IF(VLOOKUP(Table1[[#This Row],[Budget Code Description]],Dimentions!$X$6:$AC$134,4,FALSE)="","",VLOOKUP(Table1[[#This Row],[Budget Code Description]],Dimentions!$X$6:$AC$134,4,FALSE)),"")</f>
        <v/>
      </c>
      <c r="O779" s="65" t="str">
        <f>IFERROR(VLOOKUP(Table1[[#This Row],[Vendor ID]],Table549[],2,FALSE),"")</f>
        <v/>
      </c>
      <c r="P779" s="63"/>
      <c r="Q779" s="141" t="str">
        <f>IF(Table1[[#This Row],[Posting Date]]&lt;&gt;"",$D$9,"")</f>
        <v/>
      </c>
      <c r="R779" s="157" t="str">
        <f>IF(Table1[[#This Row],[Posting Date]]&lt;&gt;"",$D$10,"")</f>
        <v/>
      </c>
      <c r="S779" s="66"/>
      <c r="T779" s="63"/>
      <c r="U779" s="67"/>
      <c r="V779" s="67"/>
      <c r="W779" s="67" t="str">
        <f t="shared" si="16"/>
        <v/>
      </c>
      <c r="X779" s="159" t="str">
        <f>IF(E779="","",(IF(Table1[[#This Row],[Cur]]="USD",Table1[[#This Row],[Cur_Amount Debit]],Table1[[#This Row],[Cur_Amount Debit]]/Table1[[#This Row],[Exchange Rate]])))</f>
        <v/>
      </c>
      <c r="Y779" s="159" t="str">
        <f>IF(E779="","",(IF(Table1[[#This Row],[Cur]]="USD",Table1[[#This Row],[Cur_Amount Credit]],Table1[[#This Row],[Cur_Amount Credit]]/ExchangeRate)))</f>
        <v/>
      </c>
      <c r="Z779" s="201" t="str">
        <f>IF(E779="","",(Table1[[#This Row],[Debit USD]]-Table1[[#This Row],[Credit USD]]))</f>
        <v/>
      </c>
      <c r="AA779" s="226"/>
      <c r="AB779" s="255"/>
      <c r="AC779" s="1"/>
      <c r="AD779" s="15"/>
      <c r="AE779" s="15" t="str">
        <f>IF(AND(OR(Table1[[#This Row],[Account]]="15030",Table1[[#This Row],[Account]]="15035",Table1[[#This Row],[Account]]="20150"),Table1[[#This Row],[Vendor ID]]=""),1,"")</f>
        <v/>
      </c>
      <c r="AF779" s="15"/>
      <c r="AG779" s="15"/>
      <c r="AH779" s="15"/>
      <c r="AI779" s="46" t="str">
        <f>IF(Table1[[#This Row],[Posting Date]]&lt;&gt;"","GJ-"&amp;CountryID,"")</f>
        <v/>
      </c>
      <c r="AJ779" s="59" t="str">
        <f>IF(Table1[[#This Row],[Posting Date]]&lt;&gt;"",Table1[[#This Row],[Posting Date]],"")</f>
        <v/>
      </c>
      <c r="AK779" s="46"/>
      <c r="AL779" s="46" t="str">
        <f>IF(Table1[[#This Row],[Description]]&lt;&gt;"",Table1[[#This Row],[Description]],"")</f>
        <v/>
      </c>
      <c r="AM779" s="46" t="str">
        <f>IF(Table1[[#This Row],[Posting Date]]&lt;&gt;"",Table1[[#This Row],[Reference Number]],"")</f>
        <v/>
      </c>
      <c r="AN779" s="46" t="str">
        <f>TRIM(Table1[[#This Row],[Line '#]])</f>
        <v/>
      </c>
      <c r="AO779" s="46" t="str">
        <f>TRIM(Table1[[#This Row],[Account]])</f>
        <v/>
      </c>
      <c r="AP779" s="46" t="str">
        <f>IF(Table1[[#This Row],[Posting Date]]&lt;&gt;"",$D$5,"")</f>
        <v/>
      </c>
      <c r="AQ779" s="46" t="str">
        <f>TRIM(Table1[[#This Row],[Departments-Prgrams]])</f>
        <v/>
      </c>
      <c r="AR779" s="46" t="str">
        <f>TRIM(Table1[[#This Row],[Grant]])</f>
        <v/>
      </c>
      <c r="AS779" s="46" t="str">
        <f>TRIM(Table1[[#This Row],[Staff ID]])</f>
        <v/>
      </c>
      <c r="AT779" s="46" t="str">
        <f>IF(TRIM(Table1[[#This Row],[Budget Code]])=0,"",TRIM(Table1[[#This Row],[Budget Code]]))</f>
        <v/>
      </c>
      <c r="AU779" s="46" t="str">
        <f>IF(Table1[[#This Row],[Line Description]]&lt;&gt;"",Table1[[#This Row],[Line Description]],"")</f>
        <v/>
      </c>
      <c r="AV779" s="46" t="str">
        <f>IF(Table1[[#This Row],[Cur_Amount Debit]]&gt;0,ROUND(Table1[[#This Row],[Cur_Amount Debit]],2),"")</f>
        <v/>
      </c>
      <c r="AW779" s="46" t="str">
        <f>IF(Table1[[#This Row],[Cur_Amount Credit]]&gt;0,ROUND(Table1[[#This Row],[Cur_Amount Credit]],2),"")</f>
        <v/>
      </c>
      <c r="AX779" s="46" t="str">
        <f>LEFT(Table1[[#This Row],[Cur]],3)</f>
        <v/>
      </c>
      <c r="AY779" s="59"/>
      <c r="AZ779" s="46"/>
      <c r="BA779" s="46" t="str">
        <f>IF(Table1[[#This Row],[Cur]]&lt;&gt;"",IF(Table1[[#This Row],[Cur]]="USD","",ExchangeRate),"")</f>
        <v/>
      </c>
      <c r="BB779" s="46" t="str">
        <f>IF(Table1[[#This Row],[Grant]]&lt;&gt;"",VLOOKUP(Table1[[#This Row],[Grant]],Grants!B:D,3),"")</f>
        <v/>
      </c>
      <c r="BC779" s="46" t="str">
        <f>TRIM(Table1[[#This Row],[Vendor ID]])</f>
        <v/>
      </c>
      <c r="BD779">
        <f>IF(Table1[[#This Row],[Reference Number]]=Q778,BD778,BD778+1)</f>
        <v>0</v>
      </c>
    </row>
    <row r="780" spans="1:56" ht="11.25" customHeight="1" x14ac:dyDescent="0.25">
      <c r="A780" s="1"/>
      <c r="B780" s="88" t="str">
        <f>IF(Table1[[#This Row],[Posting Date]]&lt;&gt;"",IF(Table1[[#This Row],[Reference Number]]=Q779,B779+1,1),"")</f>
        <v/>
      </c>
      <c r="C780" s="61"/>
      <c r="D780" s="61"/>
      <c r="E780" s="138"/>
      <c r="F780" s="141" t="str">
        <f>IFERROR(IF(VLOOKUP(Table1[[#This Row],[Budget Code Description]],Dimentions!$X$6:$AC$139,2,FALSE)="","",VLOOKUP(Table1[[#This Row],[Budget Code Description]],Dimentions!$X$6:$AC$139,2,FALSE)),"")</f>
        <v/>
      </c>
      <c r="G780" s="141"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1" t="str">
        <f>IFERROR(VLOOKUP(Table1[[#This Row],[Budget Code Description]],Table6[#All],8,FALSE),"")</f>
        <v/>
      </c>
      <c r="L780" s="63"/>
      <c r="M780" s="65" t="str">
        <f>IFERROR(VLOOKUP(Table1[[#This Row],[Staff ID]],Table2[],2,FALSE),"")</f>
        <v/>
      </c>
      <c r="N780" s="209" t="str">
        <f>IFERROR(IF(VLOOKUP(Table1[[#This Row],[Budget Code Description]],Dimentions!$X$6:$AC$134,4,FALSE)="","",VLOOKUP(Table1[[#This Row],[Budget Code Description]],Dimentions!$X$6:$AC$134,4,FALSE)),"")</f>
        <v/>
      </c>
      <c r="O780" s="65" t="str">
        <f>IFERROR(VLOOKUP(Table1[[#This Row],[Vendor ID]],Table549[],2,FALSE),"")</f>
        <v/>
      </c>
      <c r="P780" s="63"/>
      <c r="Q780" s="141" t="str">
        <f>IF(Table1[[#This Row],[Posting Date]]&lt;&gt;"",$D$9,"")</f>
        <v/>
      </c>
      <c r="R780" s="157" t="str">
        <f>IF(Table1[[#This Row],[Posting Date]]&lt;&gt;"",$D$10,"")</f>
        <v/>
      </c>
      <c r="S780" s="66"/>
      <c r="T780" s="63"/>
      <c r="U780" s="67"/>
      <c r="V780" s="67"/>
      <c r="W780" s="67" t="str">
        <f t="shared" si="16"/>
        <v/>
      </c>
      <c r="X780" s="159" t="str">
        <f>IF(E780="","",(IF(Table1[[#This Row],[Cur]]="USD",Table1[[#This Row],[Cur_Amount Debit]],Table1[[#This Row],[Cur_Amount Debit]]/Table1[[#This Row],[Exchange Rate]])))</f>
        <v/>
      </c>
      <c r="Y780" s="159" t="str">
        <f>IF(E780="","",(IF(Table1[[#This Row],[Cur]]="USD",Table1[[#This Row],[Cur_Amount Credit]],Table1[[#This Row],[Cur_Amount Credit]]/ExchangeRate)))</f>
        <v/>
      </c>
      <c r="Z780" s="201" t="str">
        <f>IF(E780="","",(Table1[[#This Row],[Debit USD]]-Table1[[#This Row],[Credit USD]]))</f>
        <v/>
      </c>
      <c r="AA780" s="226"/>
      <c r="AB780" s="255"/>
      <c r="AC780" s="1"/>
      <c r="AD780" s="15"/>
      <c r="AE780" s="15" t="str">
        <f>IF(AND(OR(Table1[[#This Row],[Account]]="15030",Table1[[#This Row],[Account]]="15035",Table1[[#This Row],[Account]]="20150"),Table1[[#This Row],[Vendor ID]]=""),1,"")</f>
        <v/>
      </c>
      <c r="AF780" s="15"/>
      <c r="AG780" s="15"/>
      <c r="AH780" s="15"/>
      <c r="AI780" s="46" t="str">
        <f>IF(Table1[[#This Row],[Posting Date]]&lt;&gt;"","GJ-"&amp;CountryID,"")</f>
        <v/>
      </c>
      <c r="AJ780" s="59" t="str">
        <f>IF(Table1[[#This Row],[Posting Date]]&lt;&gt;"",Table1[[#This Row],[Posting Date]],"")</f>
        <v/>
      </c>
      <c r="AK780" s="46"/>
      <c r="AL780" s="46" t="str">
        <f>IF(Table1[[#This Row],[Description]]&lt;&gt;"",Table1[[#This Row],[Description]],"")</f>
        <v/>
      </c>
      <c r="AM780" s="46" t="str">
        <f>IF(Table1[[#This Row],[Posting Date]]&lt;&gt;"",Table1[[#This Row],[Reference Number]],"")</f>
        <v/>
      </c>
      <c r="AN780" s="46" t="str">
        <f>TRIM(Table1[[#This Row],[Line '#]])</f>
        <v/>
      </c>
      <c r="AO780" s="46" t="str">
        <f>TRIM(Table1[[#This Row],[Account]])</f>
        <v/>
      </c>
      <c r="AP780" s="46" t="str">
        <f>IF(Table1[[#This Row],[Posting Date]]&lt;&gt;"",$D$5,"")</f>
        <v/>
      </c>
      <c r="AQ780" s="46" t="str">
        <f>TRIM(Table1[[#This Row],[Departments-Prgrams]])</f>
        <v/>
      </c>
      <c r="AR780" s="46" t="str">
        <f>TRIM(Table1[[#This Row],[Grant]])</f>
        <v/>
      </c>
      <c r="AS780" s="46" t="str">
        <f>TRIM(Table1[[#This Row],[Staff ID]])</f>
        <v/>
      </c>
      <c r="AT780" s="46" t="str">
        <f>IF(TRIM(Table1[[#This Row],[Budget Code]])=0,"",TRIM(Table1[[#This Row],[Budget Code]]))</f>
        <v/>
      </c>
      <c r="AU780" s="46" t="str">
        <f>IF(Table1[[#This Row],[Line Description]]&lt;&gt;"",Table1[[#This Row],[Line Description]],"")</f>
        <v/>
      </c>
      <c r="AV780" s="46" t="str">
        <f>IF(Table1[[#This Row],[Cur_Amount Debit]]&gt;0,ROUND(Table1[[#This Row],[Cur_Amount Debit]],2),"")</f>
        <v/>
      </c>
      <c r="AW780" s="46" t="str">
        <f>IF(Table1[[#This Row],[Cur_Amount Credit]]&gt;0,ROUND(Table1[[#This Row],[Cur_Amount Credit]],2),"")</f>
        <v/>
      </c>
      <c r="AX780" s="46" t="str">
        <f>LEFT(Table1[[#This Row],[Cur]],3)</f>
        <v/>
      </c>
      <c r="AY780" s="59"/>
      <c r="AZ780" s="46"/>
      <c r="BA780" s="46" t="str">
        <f>IF(Table1[[#This Row],[Cur]]&lt;&gt;"",IF(Table1[[#This Row],[Cur]]="USD","",ExchangeRate),"")</f>
        <v/>
      </c>
      <c r="BB780" s="46" t="str">
        <f>IF(Table1[[#This Row],[Grant]]&lt;&gt;"",VLOOKUP(Table1[[#This Row],[Grant]],Grants!B:D,3),"")</f>
        <v/>
      </c>
      <c r="BC780" s="46" t="str">
        <f>TRIM(Table1[[#This Row],[Vendor ID]])</f>
        <v/>
      </c>
      <c r="BD780">
        <f>IF(Table1[[#This Row],[Reference Number]]=Q779,BD779,BD779+1)</f>
        <v>0</v>
      </c>
    </row>
    <row r="781" spans="1:56" ht="11.25" customHeight="1" x14ac:dyDescent="0.25">
      <c r="A781" s="1"/>
      <c r="B781" s="88" t="str">
        <f>IF(Table1[[#This Row],[Posting Date]]&lt;&gt;"",IF(Table1[[#This Row],[Reference Number]]=Q780,B780+1,1),"")</f>
        <v/>
      </c>
      <c r="C781" s="61"/>
      <c r="D781" s="61"/>
      <c r="E781" s="138"/>
      <c r="F781" s="141" t="str">
        <f>IFERROR(IF(VLOOKUP(Table1[[#This Row],[Budget Code Description]],Dimentions!$X$6:$AC$139,2,FALSE)="","",VLOOKUP(Table1[[#This Row],[Budget Code Description]],Dimentions!$X$6:$AC$139,2,FALSE)),"")</f>
        <v/>
      </c>
      <c r="G781" s="141"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1" t="str">
        <f>IFERROR(VLOOKUP(Table1[[#This Row],[Budget Code Description]],Table6[#All],8,FALSE),"")</f>
        <v/>
      </c>
      <c r="L781" s="63"/>
      <c r="M781" s="65" t="str">
        <f>IFERROR(VLOOKUP(Table1[[#This Row],[Staff ID]],Table2[],2,FALSE),"")</f>
        <v/>
      </c>
      <c r="N781" s="209" t="str">
        <f>IFERROR(IF(VLOOKUP(Table1[[#This Row],[Budget Code Description]],Dimentions!$X$6:$AC$134,4,FALSE)="","",VLOOKUP(Table1[[#This Row],[Budget Code Description]],Dimentions!$X$6:$AC$134,4,FALSE)),"")</f>
        <v/>
      </c>
      <c r="O781" s="65" t="str">
        <f>IFERROR(VLOOKUP(Table1[[#This Row],[Vendor ID]],Table549[],2,FALSE),"")</f>
        <v/>
      </c>
      <c r="P781" s="63"/>
      <c r="Q781" s="141" t="str">
        <f>IF(Table1[[#This Row],[Posting Date]]&lt;&gt;"",$D$9,"")</f>
        <v/>
      </c>
      <c r="R781" s="157" t="str">
        <f>IF(Table1[[#This Row],[Posting Date]]&lt;&gt;"",$D$10,"")</f>
        <v/>
      </c>
      <c r="S781" s="66"/>
      <c r="T781" s="63"/>
      <c r="U781" s="67"/>
      <c r="V781" s="67"/>
      <c r="W781" s="67" t="str">
        <f t="shared" si="16"/>
        <v/>
      </c>
      <c r="X781" s="159" t="str">
        <f>IF(E781="","",(IF(Table1[[#This Row],[Cur]]="USD",Table1[[#This Row],[Cur_Amount Debit]],Table1[[#This Row],[Cur_Amount Debit]]/Table1[[#This Row],[Exchange Rate]])))</f>
        <v/>
      </c>
      <c r="Y781" s="159" t="str">
        <f>IF(E781="","",(IF(Table1[[#This Row],[Cur]]="USD",Table1[[#This Row],[Cur_Amount Credit]],Table1[[#This Row],[Cur_Amount Credit]]/ExchangeRate)))</f>
        <v/>
      </c>
      <c r="Z781" s="201" t="str">
        <f>IF(E781="","",(Table1[[#This Row],[Debit USD]]-Table1[[#This Row],[Credit USD]]))</f>
        <v/>
      </c>
      <c r="AA781" s="226"/>
      <c r="AB781" s="255"/>
      <c r="AC781" s="1"/>
      <c r="AD781" s="15"/>
      <c r="AE781" s="15" t="str">
        <f>IF(AND(OR(Table1[[#This Row],[Account]]="15030",Table1[[#This Row],[Account]]="15035",Table1[[#This Row],[Account]]="20150"),Table1[[#This Row],[Vendor ID]]=""),1,"")</f>
        <v/>
      </c>
      <c r="AF781" s="15"/>
      <c r="AG781" s="15"/>
      <c r="AH781" s="15"/>
      <c r="AI781" s="46" t="str">
        <f>IF(Table1[[#This Row],[Posting Date]]&lt;&gt;"","GJ-"&amp;CountryID,"")</f>
        <v/>
      </c>
      <c r="AJ781" s="59" t="str">
        <f>IF(Table1[[#This Row],[Posting Date]]&lt;&gt;"",Table1[[#This Row],[Posting Date]],"")</f>
        <v/>
      </c>
      <c r="AK781" s="46"/>
      <c r="AL781" s="46" t="str">
        <f>IF(Table1[[#This Row],[Description]]&lt;&gt;"",Table1[[#This Row],[Description]],"")</f>
        <v/>
      </c>
      <c r="AM781" s="46" t="str">
        <f>IF(Table1[[#This Row],[Posting Date]]&lt;&gt;"",Table1[[#This Row],[Reference Number]],"")</f>
        <v/>
      </c>
      <c r="AN781" s="46" t="str">
        <f>TRIM(Table1[[#This Row],[Line '#]])</f>
        <v/>
      </c>
      <c r="AO781" s="46" t="str">
        <f>TRIM(Table1[[#This Row],[Account]])</f>
        <v/>
      </c>
      <c r="AP781" s="46" t="str">
        <f>IF(Table1[[#This Row],[Posting Date]]&lt;&gt;"",$D$5,"")</f>
        <v/>
      </c>
      <c r="AQ781" s="46" t="str">
        <f>TRIM(Table1[[#This Row],[Departments-Prgrams]])</f>
        <v/>
      </c>
      <c r="AR781" s="46" t="str">
        <f>TRIM(Table1[[#This Row],[Grant]])</f>
        <v/>
      </c>
      <c r="AS781" s="46" t="str">
        <f>TRIM(Table1[[#This Row],[Staff ID]])</f>
        <v/>
      </c>
      <c r="AT781" s="46" t="str">
        <f>IF(TRIM(Table1[[#This Row],[Budget Code]])=0,"",TRIM(Table1[[#This Row],[Budget Code]]))</f>
        <v/>
      </c>
      <c r="AU781" s="46" t="str">
        <f>IF(Table1[[#This Row],[Line Description]]&lt;&gt;"",Table1[[#This Row],[Line Description]],"")</f>
        <v/>
      </c>
      <c r="AV781" s="46" t="str">
        <f>IF(Table1[[#This Row],[Cur_Amount Debit]]&gt;0,ROUND(Table1[[#This Row],[Cur_Amount Debit]],2),"")</f>
        <v/>
      </c>
      <c r="AW781" s="46" t="str">
        <f>IF(Table1[[#This Row],[Cur_Amount Credit]]&gt;0,ROUND(Table1[[#This Row],[Cur_Amount Credit]],2),"")</f>
        <v/>
      </c>
      <c r="AX781" s="46" t="str">
        <f>LEFT(Table1[[#This Row],[Cur]],3)</f>
        <v/>
      </c>
      <c r="AY781" s="59"/>
      <c r="AZ781" s="46"/>
      <c r="BA781" s="46" t="str">
        <f>IF(Table1[[#This Row],[Cur]]&lt;&gt;"",IF(Table1[[#This Row],[Cur]]="USD","",ExchangeRate),"")</f>
        <v/>
      </c>
      <c r="BB781" s="46" t="str">
        <f>IF(Table1[[#This Row],[Grant]]&lt;&gt;"",VLOOKUP(Table1[[#This Row],[Grant]],Grants!B:D,3),"")</f>
        <v/>
      </c>
      <c r="BC781" s="46" t="str">
        <f>TRIM(Table1[[#This Row],[Vendor ID]])</f>
        <v/>
      </c>
      <c r="BD781">
        <f>IF(Table1[[#This Row],[Reference Number]]=Q780,BD780,BD780+1)</f>
        <v>0</v>
      </c>
    </row>
    <row r="782" spans="1:56" ht="11.25" customHeight="1" x14ac:dyDescent="0.25">
      <c r="A782" s="1"/>
      <c r="B782" s="88" t="str">
        <f>IF(Table1[[#This Row],[Posting Date]]&lt;&gt;"",IF(Table1[[#This Row],[Reference Number]]=Q781,B781+1,1),"")</f>
        <v/>
      </c>
      <c r="C782" s="61"/>
      <c r="D782" s="61"/>
      <c r="E782" s="138"/>
      <c r="F782" s="141" t="str">
        <f>IFERROR(IF(VLOOKUP(Table1[[#This Row],[Budget Code Description]],Dimentions!$X$6:$AC$139,2,FALSE)="","",VLOOKUP(Table1[[#This Row],[Budget Code Description]],Dimentions!$X$6:$AC$139,2,FALSE)),"")</f>
        <v/>
      </c>
      <c r="G782" s="141"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1" t="str">
        <f>IFERROR(VLOOKUP(Table1[[#This Row],[Budget Code Description]],Table6[#All],8,FALSE),"")</f>
        <v/>
      </c>
      <c r="L782" s="63"/>
      <c r="M782" s="65" t="str">
        <f>IFERROR(VLOOKUP(Table1[[#This Row],[Staff ID]],Table2[],2,FALSE),"")</f>
        <v/>
      </c>
      <c r="N782" s="209" t="str">
        <f>IFERROR(IF(VLOOKUP(Table1[[#This Row],[Budget Code Description]],Dimentions!$X$6:$AC$134,4,FALSE)="","",VLOOKUP(Table1[[#This Row],[Budget Code Description]],Dimentions!$X$6:$AC$134,4,FALSE)),"")</f>
        <v/>
      </c>
      <c r="O782" s="65" t="str">
        <f>IFERROR(VLOOKUP(Table1[[#This Row],[Vendor ID]],Table549[],2,FALSE),"")</f>
        <v/>
      </c>
      <c r="P782" s="63"/>
      <c r="Q782" s="141" t="str">
        <f>IF(Table1[[#This Row],[Posting Date]]&lt;&gt;"",$D$9,"")</f>
        <v/>
      </c>
      <c r="R782" s="157" t="str">
        <f>IF(Table1[[#This Row],[Posting Date]]&lt;&gt;"",$D$10,"")</f>
        <v/>
      </c>
      <c r="S782" s="66"/>
      <c r="T782" s="63"/>
      <c r="U782" s="67"/>
      <c r="V782" s="67"/>
      <c r="W782" s="67" t="str">
        <f t="shared" si="16"/>
        <v/>
      </c>
      <c r="X782" s="159" t="str">
        <f>IF(E782="","",(IF(Table1[[#This Row],[Cur]]="USD",Table1[[#This Row],[Cur_Amount Debit]],Table1[[#This Row],[Cur_Amount Debit]]/Table1[[#This Row],[Exchange Rate]])))</f>
        <v/>
      </c>
      <c r="Y782" s="159" t="str">
        <f>IF(E782="","",(IF(Table1[[#This Row],[Cur]]="USD",Table1[[#This Row],[Cur_Amount Credit]],Table1[[#This Row],[Cur_Amount Credit]]/ExchangeRate)))</f>
        <v/>
      </c>
      <c r="Z782" s="201" t="str">
        <f>IF(E782="","",(Table1[[#This Row],[Debit USD]]-Table1[[#This Row],[Credit USD]]))</f>
        <v/>
      </c>
      <c r="AA782" s="226"/>
      <c r="AB782" s="255"/>
      <c r="AC782" s="1"/>
      <c r="AD782" s="15"/>
      <c r="AE782" s="15" t="str">
        <f>IF(AND(OR(Table1[[#This Row],[Account]]="15030",Table1[[#This Row],[Account]]="15035",Table1[[#This Row],[Account]]="20150"),Table1[[#This Row],[Vendor ID]]=""),1,"")</f>
        <v/>
      </c>
      <c r="AF782" s="15"/>
      <c r="AG782" s="15"/>
      <c r="AH782" s="15"/>
      <c r="AI782" s="46" t="str">
        <f>IF(Table1[[#This Row],[Posting Date]]&lt;&gt;"","GJ-"&amp;CountryID,"")</f>
        <v/>
      </c>
      <c r="AJ782" s="59" t="str">
        <f>IF(Table1[[#This Row],[Posting Date]]&lt;&gt;"",Table1[[#This Row],[Posting Date]],"")</f>
        <v/>
      </c>
      <c r="AK782" s="46"/>
      <c r="AL782" s="46" t="str">
        <f>IF(Table1[[#This Row],[Description]]&lt;&gt;"",Table1[[#This Row],[Description]],"")</f>
        <v/>
      </c>
      <c r="AM782" s="46" t="str">
        <f>IF(Table1[[#This Row],[Posting Date]]&lt;&gt;"",Table1[[#This Row],[Reference Number]],"")</f>
        <v/>
      </c>
      <c r="AN782" s="46" t="str">
        <f>TRIM(Table1[[#This Row],[Line '#]])</f>
        <v/>
      </c>
      <c r="AO782" s="46" t="str">
        <f>TRIM(Table1[[#This Row],[Account]])</f>
        <v/>
      </c>
      <c r="AP782" s="46" t="str">
        <f>IF(Table1[[#This Row],[Posting Date]]&lt;&gt;"",$D$5,"")</f>
        <v/>
      </c>
      <c r="AQ782" s="46" t="str">
        <f>TRIM(Table1[[#This Row],[Departments-Prgrams]])</f>
        <v/>
      </c>
      <c r="AR782" s="46" t="str">
        <f>TRIM(Table1[[#This Row],[Grant]])</f>
        <v/>
      </c>
      <c r="AS782" s="46" t="str">
        <f>TRIM(Table1[[#This Row],[Staff ID]])</f>
        <v/>
      </c>
      <c r="AT782" s="46" t="str">
        <f>IF(TRIM(Table1[[#This Row],[Budget Code]])=0,"",TRIM(Table1[[#This Row],[Budget Code]]))</f>
        <v/>
      </c>
      <c r="AU782" s="46" t="str">
        <f>IF(Table1[[#This Row],[Line Description]]&lt;&gt;"",Table1[[#This Row],[Line Description]],"")</f>
        <v/>
      </c>
      <c r="AV782" s="46" t="str">
        <f>IF(Table1[[#This Row],[Cur_Amount Debit]]&gt;0,ROUND(Table1[[#This Row],[Cur_Amount Debit]],2),"")</f>
        <v/>
      </c>
      <c r="AW782" s="46" t="str">
        <f>IF(Table1[[#This Row],[Cur_Amount Credit]]&gt;0,ROUND(Table1[[#This Row],[Cur_Amount Credit]],2),"")</f>
        <v/>
      </c>
      <c r="AX782" s="46" t="str">
        <f>LEFT(Table1[[#This Row],[Cur]],3)</f>
        <v/>
      </c>
      <c r="AY782" s="59"/>
      <c r="AZ782" s="46"/>
      <c r="BA782" s="46" t="str">
        <f>IF(Table1[[#This Row],[Cur]]&lt;&gt;"",IF(Table1[[#This Row],[Cur]]="USD","",ExchangeRate),"")</f>
        <v/>
      </c>
      <c r="BB782" s="46" t="str">
        <f>IF(Table1[[#This Row],[Grant]]&lt;&gt;"",VLOOKUP(Table1[[#This Row],[Grant]],Grants!B:D,3),"")</f>
        <v/>
      </c>
      <c r="BC782" s="46" t="str">
        <f>TRIM(Table1[[#This Row],[Vendor ID]])</f>
        <v/>
      </c>
      <c r="BD782">
        <f>IF(Table1[[#This Row],[Reference Number]]=Q781,BD781,BD781+1)</f>
        <v>0</v>
      </c>
    </row>
    <row r="783" spans="1:56" ht="11.25" customHeight="1" x14ac:dyDescent="0.25">
      <c r="A783" s="1"/>
      <c r="B783" s="88" t="str">
        <f>IF(Table1[[#This Row],[Posting Date]]&lt;&gt;"",IF(Table1[[#This Row],[Reference Number]]=Q782,B782+1,1),"")</f>
        <v/>
      </c>
      <c r="C783" s="61"/>
      <c r="D783" s="61"/>
      <c r="E783" s="138"/>
      <c r="F783" s="141" t="str">
        <f>IFERROR(IF(VLOOKUP(Table1[[#This Row],[Budget Code Description]],Dimentions!$X$6:$AC$139,2,FALSE)="","",VLOOKUP(Table1[[#This Row],[Budget Code Description]],Dimentions!$X$6:$AC$139,2,FALSE)),"")</f>
        <v/>
      </c>
      <c r="G783" s="141"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1" t="str">
        <f>IFERROR(VLOOKUP(Table1[[#This Row],[Budget Code Description]],Table6[#All],8,FALSE),"")</f>
        <v/>
      </c>
      <c r="L783" s="63"/>
      <c r="M783" s="65" t="str">
        <f>IFERROR(VLOOKUP(Table1[[#This Row],[Staff ID]],Table2[],2,FALSE),"")</f>
        <v/>
      </c>
      <c r="N783" s="209" t="str">
        <f>IFERROR(IF(VLOOKUP(Table1[[#This Row],[Budget Code Description]],Dimentions!$X$6:$AC$134,4,FALSE)="","",VLOOKUP(Table1[[#This Row],[Budget Code Description]],Dimentions!$X$6:$AC$134,4,FALSE)),"")</f>
        <v/>
      </c>
      <c r="O783" s="65" t="str">
        <f>IFERROR(VLOOKUP(Table1[[#This Row],[Vendor ID]],Table549[],2,FALSE),"")</f>
        <v/>
      </c>
      <c r="P783" s="63"/>
      <c r="Q783" s="141" t="str">
        <f>IF(Table1[[#This Row],[Posting Date]]&lt;&gt;"",$D$9,"")</f>
        <v/>
      </c>
      <c r="R783" s="157" t="str">
        <f>IF(Table1[[#This Row],[Posting Date]]&lt;&gt;"",$D$10,"")</f>
        <v/>
      </c>
      <c r="S783" s="66"/>
      <c r="T783" s="63"/>
      <c r="U783" s="67"/>
      <c r="V783" s="67"/>
      <c r="W783" s="67" t="str">
        <f t="shared" si="16"/>
        <v/>
      </c>
      <c r="X783" s="159" t="str">
        <f>IF(E783="","",(IF(Table1[[#This Row],[Cur]]="USD",Table1[[#This Row],[Cur_Amount Debit]],Table1[[#This Row],[Cur_Amount Debit]]/Table1[[#This Row],[Exchange Rate]])))</f>
        <v/>
      </c>
      <c r="Y783" s="159" t="str">
        <f>IF(E783="","",(IF(Table1[[#This Row],[Cur]]="USD",Table1[[#This Row],[Cur_Amount Credit]],Table1[[#This Row],[Cur_Amount Credit]]/ExchangeRate)))</f>
        <v/>
      </c>
      <c r="Z783" s="201" t="str">
        <f>IF(E783="","",(Table1[[#This Row],[Debit USD]]-Table1[[#This Row],[Credit USD]]))</f>
        <v/>
      </c>
      <c r="AA783" s="226"/>
      <c r="AB783" s="255"/>
      <c r="AC783" s="1"/>
      <c r="AD783" s="15"/>
      <c r="AE783" s="15" t="str">
        <f>IF(AND(OR(Table1[[#This Row],[Account]]="15030",Table1[[#This Row],[Account]]="15035",Table1[[#This Row],[Account]]="20150"),Table1[[#This Row],[Vendor ID]]=""),1,"")</f>
        <v/>
      </c>
      <c r="AF783" s="15"/>
      <c r="AG783" s="15"/>
      <c r="AH783" s="15"/>
      <c r="AI783" s="46" t="str">
        <f>IF(Table1[[#This Row],[Posting Date]]&lt;&gt;"","GJ-"&amp;CountryID,"")</f>
        <v/>
      </c>
      <c r="AJ783" s="59" t="str">
        <f>IF(Table1[[#This Row],[Posting Date]]&lt;&gt;"",Table1[[#This Row],[Posting Date]],"")</f>
        <v/>
      </c>
      <c r="AK783" s="46"/>
      <c r="AL783" s="46" t="str">
        <f>IF(Table1[[#This Row],[Description]]&lt;&gt;"",Table1[[#This Row],[Description]],"")</f>
        <v/>
      </c>
      <c r="AM783" s="46" t="str">
        <f>IF(Table1[[#This Row],[Posting Date]]&lt;&gt;"",Table1[[#This Row],[Reference Number]],"")</f>
        <v/>
      </c>
      <c r="AN783" s="46" t="str">
        <f>TRIM(Table1[[#This Row],[Line '#]])</f>
        <v/>
      </c>
      <c r="AO783" s="46" t="str">
        <f>TRIM(Table1[[#This Row],[Account]])</f>
        <v/>
      </c>
      <c r="AP783" s="46" t="str">
        <f>IF(Table1[[#This Row],[Posting Date]]&lt;&gt;"",$D$5,"")</f>
        <v/>
      </c>
      <c r="AQ783" s="46" t="str">
        <f>TRIM(Table1[[#This Row],[Departments-Prgrams]])</f>
        <v/>
      </c>
      <c r="AR783" s="46" t="str">
        <f>TRIM(Table1[[#This Row],[Grant]])</f>
        <v/>
      </c>
      <c r="AS783" s="46" t="str">
        <f>TRIM(Table1[[#This Row],[Staff ID]])</f>
        <v/>
      </c>
      <c r="AT783" s="46" t="str">
        <f>IF(TRIM(Table1[[#This Row],[Budget Code]])=0,"",TRIM(Table1[[#This Row],[Budget Code]]))</f>
        <v/>
      </c>
      <c r="AU783" s="46" t="str">
        <f>IF(Table1[[#This Row],[Line Description]]&lt;&gt;"",Table1[[#This Row],[Line Description]],"")</f>
        <v/>
      </c>
      <c r="AV783" s="46" t="str">
        <f>IF(Table1[[#This Row],[Cur_Amount Debit]]&gt;0,ROUND(Table1[[#This Row],[Cur_Amount Debit]],2),"")</f>
        <v/>
      </c>
      <c r="AW783" s="46" t="str">
        <f>IF(Table1[[#This Row],[Cur_Amount Credit]]&gt;0,ROUND(Table1[[#This Row],[Cur_Amount Credit]],2),"")</f>
        <v/>
      </c>
      <c r="AX783" s="46" t="str">
        <f>LEFT(Table1[[#This Row],[Cur]],3)</f>
        <v/>
      </c>
      <c r="AY783" s="59"/>
      <c r="AZ783" s="46"/>
      <c r="BA783" s="46" t="str">
        <f>IF(Table1[[#This Row],[Cur]]&lt;&gt;"",IF(Table1[[#This Row],[Cur]]="USD","",ExchangeRate),"")</f>
        <v/>
      </c>
      <c r="BB783" s="46" t="str">
        <f>IF(Table1[[#This Row],[Grant]]&lt;&gt;"",VLOOKUP(Table1[[#This Row],[Grant]],Grants!B:D,3),"")</f>
        <v/>
      </c>
      <c r="BC783" s="46" t="str">
        <f>TRIM(Table1[[#This Row],[Vendor ID]])</f>
        <v/>
      </c>
      <c r="BD783">
        <f>IF(Table1[[#This Row],[Reference Number]]=Q782,BD782,BD782+1)</f>
        <v>0</v>
      </c>
    </row>
    <row r="784" spans="1:56" ht="11.25" customHeight="1" x14ac:dyDescent="0.25">
      <c r="A784" s="1"/>
      <c r="B784" s="88" t="str">
        <f>IF(Table1[[#This Row],[Posting Date]]&lt;&gt;"",IF(Table1[[#This Row],[Reference Number]]=Q783,B783+1,1),"")</f>
        <v/>
      </c>
      <c r="C784" s="61"/>
      <c r="D784" s="61"/>
      <c r="E784" s="138"/>
      <c r="F784" s="141" t="str">
        <f>IFERROR(IF(VLOOKUP(Table1[[#This Row],[Budget Code Description]],Dimentions!$X$6:$AC$139,2,FALSE)="","",VLOOKUP(Table1[[#This Row],[Budget Code Description]],Dimentions!$X$6:$AC$139,2,FALSE)),"")</f>
        <v/>
      </c>
      <c r="G784" s="141"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1" t="str">
        <f>IFERROR(VLOOKUP(Table1[[#This Row],[Budget Code Description]],Table6[#All],8,FALSE),"")</f>
        <v/>
      </c>
      <c r="L784" s="63"/>
      <c r="M784" s="65" t="str">
        <f>IFERROR(VLOOKUP(Table1[[#This Row],[Staff ID]],Table2[],2,FALSE),"")</f>
        <v/>
      </c>
      <c r="N784" s="209" t="str">
        <f>IFERROR(IF(VLOOKUP(Table1[[#This Row],[Budget Code Description]],Dimentions!$X$6:$AC$134,4,FALSE)="","",VLOOKUP(Table1[[#This Row],[Budget Code Description]],Dimentions!$X$6:$AC$134,4,FALSE)),"")</f>
        <v/>
      </c>
      <c r="O784" s="65" t="str">
        <f>IFERROR(VLOOKUP(Table1[[#This Row],[Vendor ID]],Table549[],2,FALSE),"")</f>
        <v/>
      </c>
      <c r="P784" s="63"/>
      <c r="Q784" s="141" t="str">
        <f>IF(Table1[[#This Row],[Posting Date]]&lt;&gt;"",$D$9,"")</f>
        <v/>
      </c>
      <c r="R784" s="157" t="str">
        <f>IF(Table1[[#This Row],[Posting Date]]&lt;&gt;"",$D$10,"")</f>
        <v/>
      </c>
      <c r="S784" s="66"/>
      <c r="T784" s="63"/>
      <c r="U784" s="67"/>
      <c r="V784" s="67"/>
      <c r="W784" s="67" t="str">
        <f t="shared" si="16"/>
        <v/>
      </c>
      <c r="X784" s="159" t="str">
        <f>IF(E784="","",(IF(Table1[[#This Row],[Cur]]="USD",Table1[[#This Row],[Cur_Amount Debit]],Table1[[#This Row],[Cur_Amount Debit]]/Table1[[#This Row],[Exchange Rate]])))</f>
        <v/>
      </c>
      <c r="Y784" s="159" t="str">
        <f>IF(E784="","",(IF(Table1[[#This Row],[Cur]]="USD",Table1[[#This Row],[Cur_Amount Credit]],Table1[[#This Row],[Cur_Amount Credit]]/ExchangeRate)))</f>
        <v/>
      </c>
      <c r="Z784" s="201" t="str">
        <f>IF(E784="","",(Table1[[#This Row],[Debit USD]]-Table1[[#This Row],[Credit USD]]))</f>
        <v/>
      </c>
      <c r="AA784" s="226"/>
      <c r="AB784" s="255"/>
      <c r="AC784" s="1"/>
      <c r="AD784" s="15"/>
      <c r="AE784" s="15" t="str">
        <f>IF(AND(OR(Table1[[#This Row],[Account]]="15030",Table1[[#This Row],[Account]]="15035",Table1[[#This Row],[Account]]="20150"),Table1[[#This Row],[Vendor ID]]=""),1,"")</f>
        <v/>
      </c>
      <c r="AF784" s="15"/>
      <c r="AG784" s="15"/>
      <c r="AH784" s="15"/>
      <c r="AI784" s="46" t="str">
        <f>IF(Table1[[#This Row],[Posting Date]]&lt;&gt;"","GJ-"&amp;CountryID,"")</f>
        <v/>
      </c>
      <c r="AJ784" s="59" t="str">
        <f>IF(Table1[[#This Row],[Posting Date]]&lt;&gt;"",Table1[[#This Row],[Posting Date]],"")</f>
        <v/>
      </c>
      <c r="AK784" s="46"/>
      <c r="AL784" s="46" t="str">
        <f>IF(Table1[[#This Row],[Description]]&lt;&gt;"",Table1[[#This Row],[Description]],"")</f>
        <v/>
      </c>
      <c r="AM784" s="46" t="str">
        <f>IF(Table1[[#This Row],[Posting Date]]&lt;&gt;"",Table1[[#This Row],[Reference Number]],"")</f>
        <v/>
      </c>
      <c r="AN784" s="46" t="str">
        <f>TRIM(Table1[[#This Row],[Line '#]])</f>
        <v/>
      </c>
      <c r="AO784" s="46" t="str">
        <f>TRIM(Table1[[#This Row],[Account]])</f>
        <v/>
      </c>
      <c r="AP784" s="46" t="str">
        <f>IF(Table1[[#This Row],[Posting Date]]&lt;&gt;"",$D$5,"")</f>
        <v/>
      </c>
      <c r="AQ784" s="46" t="str">
        <f>TRIM(Table1[[#This Row],[Departments-Prgrams]])</f>
        <v/>
      </c>
      <c r="AR784" s="46" t="str">
        <f>TRIM(Table1[[#This Row],[Grant]])</f>
        <v/>
      </c>
      <c r="AS784" s="46" t="str">
        <f>TRIM(Table1[[#This Row],[Staff ID]])</f>
        <v/>
      </c>
      <c r="AT784" s="46" t="str">
        <f>IF(TRIM(Table1[[#This Row],[Budget Code]])=0,"",TRIM(Table1[[#This Row],[Budget Code]]))</f>
        <v/>
      </c>
      <c r="AU784" s="46" t="str">
        <f>IF(Table1[[#This Row],[Line Description]]&lt;&gt;"",Table1[[#This Row],[Line Description]],"")</f>
        <v/>
      </c>
      <c r="AV784" s="46" t="str">
        <f>IF(Table1[[#This Row],[Cur_Amount Debit]]&gt;0,ROUND(Table1[[#This Row],[Cur_Amount Debit]],2),"")</f>
        <v/>
      </c>
      <c r="AW784" s="46" t="str">
        <f>IF(Table1[[#This Row],[Cur_Amount Credit]]&gt;0,ROUND(Table1[[#This Row],[Cur_Amount Credit]],2),"")</f>
        <v/>
      </c>
      <c r="AX784" s="46" t="str">
        <f>LEFT(Table1[[#This Row],[Cur]],3)</f>
        <v/>
      </c>
      <c r="AY784" s="59"/>
      <c r="AZ784" s="46"/>
      <c r="BA784" s="46" t="str">
        <f>IF(Table1[[#This Row],[Cur]]&lt;&gt;"",IF(Table1[[#This Row],[Cur]]="USD","",ExchangeRate),"")</f>
        <v/>
      </c>
      <c r="BB784" s="46" t="str">
        <f>IF(Table1[[#This Row],[Grant]]&lt;&gt;"",VLOOKUP(Table1[[#This Row],[Grant]],Grants!B:D,3),"")</f>
        <v/>
      </c>
      <c r="BC784" s="46" t="str">
        <f>TRIM(Table1[[#This Row],[Vendor ID]])</f>
        <v/>
      </c>
      <c r="BD784">
        <f>IF(Table1[[#This Row],[Reference Number]]=Q783,BD783,BD783+1)</f>
        <v>0</v>
      </c>
    </row>
    <row r="785" spans="1:56" ht="11.25" customHeight="1" x14ac:dyDescent="0.25">
      <c r="A785" s="1"/>
      <c r="B785" s="88" t="str">
        <f>IF(Table1[[#This Row],[Posting Date]]&lt;&gt;"",IF(Table1[[#This Row],[Reference Number]]=Q784,B784+1,1),"")</f>
        <v/>
      </c>
      <c r="C785" s="61"/>
      <c r="D785" s="61"/>
      <c r="E785" s="138"/>
      <c r="F785" s="141" t="str">
        <f>IFERROR(IF(VLOOKUP(Table1[[#This Row],[Budget Code Description]],Dimentions!$X$6:$AC$139,2,FALSE)="","",VLOOKUP(Table1[[#This Row],[Budget Code Description]],Dimentions!$X$6:$AC$139,2,FALSE)),"")</f>
        <v/>
      </c>
      <c r="G785" s="141"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1" t="str">
        <f>IFERROR(VLOOKUP(Table1[[#This Row],[Budget Code Description]],Table6[#All],8,FALSE),"")</f>
        <v/>
      </c>
      <c r="L785" s="63"/>
      <c r="M785" s="65" t="str">
        <f>IFERROR(VLOOKUP(Table1[[#This Row],[Staff ID]],Table2[],2,FALSE),"")</f>
        <v/>
      </c>
      <c r="N785" s="209" t="str">
        <f>IFERROR(IF(VLOOKUP(Table1[[#This Row],[Budget Code Description]],Dimentions!$X$6:$AC$134,4,FALSE)="","",VLOOKUP(Table1[[#This Row],[Budget Code Description]],Dimentions!$X$6:$AC$134,4,FALSE)),"")</f>
        <v/>
      </c>
      <c r="O785" s="65" t="str">
        <f>IFERROR(VLOOKUP(Table1[[#This Row],[Vendor ID]],Table549[],2,FALSE),"")</f>
        <v/>
      </c>
      <c r="P785" s="63"/>
      <c r="Q785" s="141" t="str">
        <f>IF(Table1[[#This Row],[Posting Date]]&lt;&gt;"",$D$9,"")</f>
        <v/>
      </c>
      <c r="R785" s="157" t="str">
        <f>IF(Table1[[#This Row],[Posting Date]]&lt;&gt;"",$D$10,"")</f>
        <v/>
      </c>
      <c r="S785" s="66"/>
      <c r="T785" s="63"/>
      <c r="U785" s="67"/>
      <c r="V785" s="67"/>
      <c r="W785" s="67" t="str">
        <f t="shared" si="16"/>
        <v/>
      </c>
      <c r="X785" s="159" t="str">
        <f>IF(E785="","",(IF(Table1[[#This Row],[Cur]]="USD",Table1[[#This Row],[Cur_Amount Debit]],Table1[[#This Row],[Cur_Amount Debit]]/Table1[[#This Row],[Exchange Rate]])))</f>
        <v/>
      </c>
      <c r="Y785" s="159" t="str">
        <f>IF(E785="","",(IF(Table1[[#This Row],[Cur]]="USD",Table1[[#This Row],[Cur_Amount Credit]],Table1[[#This Row],[Cur_Amount Credit]]/ExchangeRate)))</f>
        <v/>
      </c>
      <c r="Z785" s="201" t="str">
        <f>IF(E785="","",(Table1[[#This Row],[Debit USD]]-Table1[[#This Row],[Credit USD]]))</f>
        <v/>
      </c>
      <c r="AA785" s="226"/>
      <c r="AB785" s="255"/>
      <c r="AC785" s="1"/>
      <c r="AD785" s="15"/>
      <c r="AE785" s="15" t="str">
        <f>IF(AND(OR(Table1[[#This Row],[Account]]="15030",Table1[[#This Row],[Account]]="15035",Table1[[#This Row],[Account]]="20150"),Table1[[#This Row],[Vendor ID]]=""),1,"")</f>
        <v/>
      </c>
      <c r="AF785" s="15"/>
      <c r="AG785" s="15"/>
      <c r="AH785" s="15"/>
      <c r="AI785" s="46" t="str">
        <f>IF(Table1[[#This Row],[Posting Date]]&lt;&gt;"","GJ-"&amp;CountryID,"")</f>
        <v/>
      </c>
      <c r="AJ785" s="59" t="str">
        <f>IF(Table1[[#This Row],[Posting Date]]&lt;&gt;"",Table1[[#This Row],[Posting Date]],"")</f>
        <v/>
      </c>
      <c r="AK785" s="46"/>
      <c r="AL785" s="46" t="str">
        <f>IF(Table1[[#This Row],[Description]]&lt;&gt;"",Table1[[#This Row],[Description]],"")</f>
        <v/>
      </c>
      <c r="AM785" s="46" t="str">
        <f>IF(Table1[[#This Row],[Posting Date]]&lt;&gt;"",Table1[[#This Row],[Reference Number]],"")</f>
        <v/>
      </c>
      <c r="AN785" s="46" t="str">
        <f>TRIM(Table1[[#This Row],[Line '#]])</f>
        <v/>
      </c>
      <c r="AO785" s="46" t="str">
        <f>TRIM(Table1[[#This Row],[Account]])</f>
        <v/>
      </c>
      <c r="AP785" s="46" t="str">
        <f>IF(Table1[[#This Row],[Posting Date]]&lt;&gt;"",$D$5,"")</f>
        <v/>
      </c>
      <c r="AQ785" s="46" t="str">
        <f>TRIM(Table1[[#This Row],[Departments-Prgrams]])</f>
        <v/>
      </c>
      <c r="AR785" s="46" t="str">
        <f>TRIM(Table1[[#This Row],[Grant]])</f>
        <v/>
      </c>
      <c r="AS785" s="46" t="str">
        <f>TRIM(Table1[[#This Row],[Staff ID]])</f>
        <v/>
      </c>
      <c r="AT785" s="46" t="str">
        <f>IF(TRIM(Table1[[#This Row],[Budget Code]])=0,"",TRIM(Table1[[#This Row],[Budget Code]]))</f>
        <v/>
      </c>
      <c r="AU785" s="46" t="str">
        <f>IF(Table1[[#This Row],[Line Description]]&lt;&gt;"",Table1[[#This Row],[Line Description]],"")</f>
        <v/>
      </c>
      <c r="AV785" s="46" t="str">
        <f>IF(Table1[[#This Row],[Cur_Amount Debit]]&gt;0,ROUND(Table1[[#This Row],[Cur_Amount Debit]],2),"")</f>
        <v/>
      </c>
      <c r="AW785" s="46" t="str">
        <f>IF(Table1[[#This Row],[Cur_Amount Credit]]&gt;0,ROUND(Table1[[#This Row],[Cur_Amount Credit]],2),"")</f>
        <v/>
      </c>
      <c r="AX785" s="46" t="str">
        <f>LEFT(Table1[[#This Row],[Cur]],3)</f>
        <v/>
      </c>
      <c r="AY785" s="59"/>
      <c r="AZ785" s="46"/>
      <c r="BA785" s="46" t="str">
        <f>IF(Table1[[#This Row],[Cur]]&lt;&gt;"",IF(Table1[[#This Row],[Cur]]="USD","",ExchangeRate),"")</f>
        <v/>
      </c>
      <c r="BB785" s="46" t="str">
        <f>IF(Table1[[#This Row],[Grant]]&lt;&gt;"",VLOOKUP(Table1[[#This Row],[Grant]],Grants!B:D,3),"")</f>
        <v/>
      </c>
      <c r="BC785" s="46" t="str">
        <f>TRIM(Table1[[#This Row],[Vendor ID]])</f>
        <v/>
      </c>
      <c r="BD785">
        <f>IF(Table1[[#This Row],[Reference Number]]=Q784,BD784,BD784+1)</f>
        <v>0</v>
      </c>
    </row>
    <row r="786" spans="1:56" ht="11.25" customHeight="1" x14ac:dyDescent="0.25">
      <c r="A786" s="1"/>
      <c r="B786" s="88" t="str">
        <f>IF(Table1[[#This Row],[Posting Date]]&lt;&gt;"",IF(Table1[[#This Row],[Reference Number]]=Q785,B785+1,1),"")</f>
        <v/>
      </c>
      <c r="C786" s="61"/>
      <c r="D786" s="61"/>
      <c r="E786" s="138"/>
      <c r="F786" s="141" t="str">
        <f>IFERROR(IF(VLOOKUP(Table1[[#This Row],[Budget Code Description]],Dimentions!$X$6:$AC$139,2,FALSE)="","",VLOOKUP(Table1[[#This Row],[Budget Code Description]],Dimentions!$X$6:$AC$139,2,FALSE)),"")</f>
        <v/>
      </c>
      <c r="G786" s="141"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1" t="str">
        <f>IFERROR(VLOOKUP(Table1[[#This Row],[Budget Code Description]],Table6[#All],8,FALSE),"")</f>
        <v/>
      </c>
      <c r="L786" s="63"/>
      <c r="M786" s="65" t="str">
        <f>IFERROR(VLOOKUP(Table1[[#This Row],[Staff ID]],Table2[],2,FALSE),"")</f>
        <v/>
      </c>
      <c r="N786" s="209" t="str">
        <f>IFERROR(IF(VLOOKUP(Table1[[#This Row],[Budget Code Description]],Dimentions!$X$6:$AC$134,4,FALSE)="","",VLOOKUP(Table1[[#This Row],[Budget Code Description]],Dimentions!$X$6:$AC$134,4,FALSE)),"")</f>
        <v/>
      </c>
      <c r="O786" s="65" t="str">
        <f>IFERROR(VLOOKUP(Table1[[#This Row],[Vendor ID]],Table549[],2,FALSE),"")</f>
        <v/>
      </c>
      <c r="P786" s="63"/>
      <c r="Q786" s="141" t="str">
        <f>IF(Table1[[#This Row],[Posting Date]]&lt;&gt;"",$D$9,"")</f>
        <v/>
      </c>
      <c r="R786" s="157" t="str">
        <f>IF(Table1[[#This Row],[Posting Date]]&lt;&gt;"",$D$10,"")</f>
        <v/>
      </c>
      <c r="S786" s="66"/>
      <c r="T786" s="63"/>
      <c r="U786" s="67"/>
      <c r="V786" s="67"/>
      <c r="W786" s="67" t="str">
        <f t="shared" si="16"/>
        <v/>
      </c>
      <c r="X786" s="159" t="str">
        <f>IF(E786="","",(IF(Table1[[#This Row],[Cur]]="USD",Table1[[#This Row],[Cur_Amount Debit]],Table1[[#This Row],[Cur_Amount Debit]]/Table1[[#This Row],[Exchange Rate]])))</f>
        <v/>
      </c>
      <c r="Y786" s="159" t="str">
        <f>IF(E786="","",(IF(Table1[[#This Row],[Cur]]="USD",Table1[[#This Row],[Cur_Amount Credit]],Table1[[#This Row],[Cur_Amount Credit]]/ExchangeRate)))</f>
        <v/>
      </c>
      <c r="Z786" s="201" t="str">
        <f>IF(E786="","",(Table1[[#This Row],[Debit USD]]-Table1[[#This Row],[Credit USD]]))</f>
        <v/>
      </c>
      <c r="AA786" s="226"/>
      <c r="AB786" s="255"/>
      <c r="AC786" s="1"/>
      <c r="AD786" s="15"/>
      <c r="AE786" s="15" t="str">
        <f>IF(AND(OR(Table1[[#This Row],[Account]]="15030",Table1[[#This Row],[Account]]="15035",Table1[[#This Row],[Account]]="20150"),Table1[[#This Row],[Vendor ID]]=""),1,"")</f>
        <v/>
      </c>
      <c r="AF786" s="15"/>
      <c r="AG786" s="15"/>
      <c r="AH786" s="15"/>
      <c r="AI786" s="46" t="str">
        <f>IF(Table1[[#This Row],[Posting Date]]&lt;&gt;"","GJ-"&amp;CountryID,"")</f>
        <v/>
      </c>
      <c r="AJ786" s="59" t="str">
        <f>IF(Table1[[#This Row],[Posting Date]]&lt;&gt;"",Table1[[#This Row],[Posting Date]],"")</f>
        <v/>
      </c>
      <c r="AK786" s="46"/>
      <c r="AL786" s="46" t="str">
        <f>IF(Table1[[#This Row],[Description]]&lt;&gt;"",Table1[[#This Row],[Description]],"")</f>
        <v/>
      </c>
      <c r="AM786" s="46" t="str">
        <f>IF(Table1[[#This Row],[Posting Date]]&lt;&gt;"",Table1[[#This Row],[Reference Number]],"")</f>
        <v/>
      </c>
      <c r="AN786" s="46" t="str">
        <f>TRIM(Table1[[#This Row],[Line '#]])</f>
        <v/>
      </c>
      <c r="AO786" s="46" t="str">
        <f>TRIM(Table1[[#This Row],[Account]])</f>
        <v/>
      </c>
      <c r="AP786" s="46" t="str">
        <f>IF(Table1[[#This Row],[Posting Date]]&lt;&gt;"",$D$5,"")</f>
        <v/>
      </c>
      <c r="AQ786" s="46" t="str">
        <f>TRIM(Table1[[#This Row],[Departments-Prgrams]])</f>
        <v/>
      </c>
      <c r="AR786" s="46" t="str">
        <f>TRIM(Table1[[#This Row],[Grant]])</f>
        <v/>
      </c>
      <c r="AS786" s="46" t="str">
        <f>TRIM(Table1[[#This Row],[Staff ID]])</f>
        <v/>
      </c>
      <c r="AT786" s="46" t="str">
        <f>IF(TRIM(Table1[[#This Row],[Budget Code]])=0,"",TRIM(Table1[[#This Row],[Budget Code]]))</f>
        <v/>
      </c>
      <c r="AU786" s="46" t="str">
        <f>IF(Table1[[#This Row],[Line Description]]&lt;&gt;"",Table1[[#This Row],[Line Description]],"")</f>
        <v/>
      </c>
      <c r="AV786" s="46" t="str">
        <f>IF(Table1[[#This Row],[Cur_Amount Debit]]&gt;0,ROUND(Table1[[#This Row],[Cur_Amount Debit]],2),"")</f>
        <v/>
      </c>
      <c r="AW786" s="46" t="str">
        <f>IF(Table1[[#This Row],[Cur_Amount Credit]]&gt;0,ROUND(Table1[[#This Row],[Cur_Amount Credit]],2),"")</f>
        <v/>
      </c>
      <c r="AX786" s="46" t="str">
        <f>LEFT(Table1[[#This Row],[Cur]],3)</f>
        <v/>
      </c>
      <c r="AY786" s="59"/>
      <c r="AZ786" s="46"/>
      <c r="BA786" s="46" t="str">
        <f>IF(Table1[[#This Row],[Cur]]&lt;&gt;"",IF(Table1[[#This Row],[Cur]]="USD","",ExchangeRate),"")</f>
        <v/>
      </c>
      <c r="BB786" s="46" t="str">
        <f>IF(Table1[[#This Row],[Grant]]&lt;&gt;"",VLOOKUP(Table1[[#This Row],[Grant]],Grants!B:D,3),"")</f>
        <v/>
      </c>
      <c r="BC786" s="46" t="str">
        <f>TRIM(Table1[[#This Row],[Vendor ID]])</f>
        <v/>
      </c>
      <c r="BD786">
        <f>IF(Table1[[#This Row],[Reference Number]]=Q785,BD785,BD785+1)</f>
        <v>0</v>
      </c>
    </row>
    <row r="787" spans="1:56" ht="11.25" customHeight="1" x14ac:dyDescent="0.25">
      <c r="A787" s="1"/>
      <c r="B787" s="88" t="str">
        <f>IF(Table1[[#This Row],[Posting Date]]&lt;&gt;"",IF(Table1[[#This Row],[Reference Number]]=Q786,B786+1,1),"")</f>
        <v/>
      </c>
      <c r="C787" s="61"/>
      <c r="D787" s="61"/>
      <c r="E787" s="138"/>
      <c r="F787" s="141" t="str">
        <f>IFERROR(IF(VLOOKUP(Table1[[#This Row],[Budget Code Description]],Dimentions!$X$6:$AC$139,2,FALSE)="","",VLOOKUP(Table1[[#This Row],[Budget Code Description]],Dimentions!$X$6:$AC$139,2,FALSE)),"")</f>
        <v/>
      </c>
      <c r="G787" s="141"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1" t="str">
        <f>IFERROR(VLOOKUP(Table1[[#This Row],[Budget Code Description]],Table6[#All],8,FALSE),"")</f>
        <v/>
      </c>
      <c r="L787" s="63"/>
      <c r="M787" s="65" t="str">
        <f>IFERROR(VLOOKUP(Table1[[#This Row],[Staff ID]],Table2[],2,FALSE),"")</f>
        <v/>
      </c>
      <c r="N787" s="209" t="str">
        <f>IFERROR(IF(VLOOKUP(Table1[[#This Row],[Budget Code Description]],Dimentions!$X$6:$AC$134,4,FALSE)="","",VLOOKUP(Table1[[#This Row],[Budget Code Description]],Dimentions!$X$6:$AC$134,4,FALSE)),"")</f>
        <v/>
      </c>
      <c r="O787" s="65" t="str">
        <f>IFERROR(VLOOKUP(Table1[[#This Row],[Vendor ID]],Table549[],2,FALSE),"")</f>
        <v/>
      </c>
      <c r="P787" s="63"/>
      <c r="Q787" s="141" t="str">
        <f>IF(Table1[[#This Row],[Posting Date]]&lt;&gt;"",$D$9,"")</f>
        <v/>
      </c>
      <c r="R787" s="157" t="str">
        <f>IF(Table1[[#This Row],[Posting Date]]&lt;&gt;"",$D$10,"")</f>
        <v/>
      </c>
      <c r="S787" s="66"/>
      <c r="T787" s="63"/>
      <c r="U787" s="67"/>
      <c r="V787" s="67"/>
      <c r="W787" s="67" t="str">
        <f t="shared" si="16"/>
        <v/>
      </c>
      <c r="X787" s="159" t="str">
        <f>IF(E787="","",(IF(Table1[[#This Row],[Cur]]="USD",Table1[[#This Row],[Cur_Amount Debit]],Table1[[#This Row],[Cur_Amount Debit]]/Table1[[#This Row],[Exchange Rate]])))</f>
        <v/>
      </c>
      <c r="Y787" s="159" t="str">
        <f>IF(E787="","",(IF(Table1[[#This Row],[Cur]]="USD",Table1[[#This Row],[Cur_Amount Credit]],Table1[[#This Row],[Cur_Amount Credit]]/ExchangeRate)))</f>
        <v/>
      </c>
      <c r="Z787" s="201" t="str">
        <f>IF(E787="","",(Table1[[#This Row],[Debit USD]]-Table1[[#This Row],[Credit USD]]))</f>
        <v/>
      </c>
      <c r="AA787" s="226"/>
      <c r="AB787" s="255"/>
      <c r="AC787" s="1"/>
      <c r="AD787" s="15"/>
      <c r="AE787" s="15" t="str">
        <f>IF(AND(OR(Table1[[#This Row],[Account]]="15030",Table1[[#This Row],[Account]]="15035",Table1[[#This Row],[Account]]="20150"),Table1[[#This Row],[Vendor ID]]=""),1,"")</f>
        <v/>
      </c>
      <c r="AF787" s="15"/>
      <c r="AG787" s="15"/>
      <c r="AH787" s="15"/>
      <c r="AI787" s="46" t="str">
        <f>IF(Table1[[#This Row],[Posting Date]]&lt;&gt;"","GJ-"&amp;CountryID,"")</f>
        <v/>
      </c>
      <c r="AJ787" s="59" t="str">
        <f>IF(Table1[[#This Row],[Posting Date]]&lt;&gt;"",Table1[[#This Row],[Posting Date]],"")</f>
        <v/>
      </c>
      <c r="AK787" s="46"/>
      <c r="AL787" s="46" t="str">
        <f>IF(Table1[[#This Row],[Description]]&lt;&gt;"",Table1[[#This Row],[Description]],"")</f>
        <v/>
      </c>
      <c r="AM787" s="46" t="str">
        <f>IF(Table1[[#This Row],[Posting Date]]&lt;&gt;"",Table1[[#This Row],[Reference Number]],"")</f>
        <v/>
      </c>
      <c r="AN787" s="46" t="str">
        <f>TRIM(Table1[[#This Row],[Line '#]])</f>
        <v/>
      </c>
      <c r="AO787" s="46" t="str">
        <f>TRIM(Table1[[#This Row],[Account]])</f>
        <v/>
      </c>
      <c r="AP787" s="46" t="str">
        <f>IF(Table1[[#This Row],[Posting Date]]&lt;&gt;"",$D$5,"")</f>
        <v/>
      </c>
      <c r="AQ787" s="46" t="str">
        <f>TRIM(Table1[[#This Row],[Departments-Prgrams]])</f>
        <v/>
      </c>
      <c r="AR787" s="46" t="str">
        <f>TRIM(Table1[[#This Row],[Grant]])</f>
        <v/>
      </c>
      <c r="AS787" s="46" t="str">
        <f>TRIM(Table1[[#This Row],[Staff ID]])</f>
        <v/>
      </c>
      <c r="AT787" s="46" t="str">
        <f>IF(TRIM(Table1[[#This Row],[Budget Code]])=0,"",TRIM(Table1[[#This Row],[Budget Code]]))</f>
        <v/>
      </c>
      <c r="AU787" s="46" t="str">
        <f>IF(Table1[[#This Row],[Line Description]]&lt;&gt;"",Table1[[#This Row],[Line Description]],"")</f>
        <v/>
      </c>
      <c r="AV787" s="46" t="str">
        <f>IF(Table1[[#This Row],[Cur_Amount Debit]]&gt;0,ROUND(Table1[[#This Row],[Cur_Amount Debit]],2),"")</f>
        <v/>
      </c>
      <c r="AW787" s="46" t="str">
        <f>IF(Table1[[#This Row],[Cur_Amount Credit]]&gt;0,ROUND(Table1[[#This Row],[Cur_Amount Credit]],2),"")</f>
        <v/>
      </c>
      <c r="AX787" s="46" t="str">
        <f>LEFT(Table1[[#This Row],[Cur]],3)</f>
        <v/>
      </c>
      <c r="AY787" s="59"/>
      <c r="AZ787" s="46"/>
      <c r="BA787" s="46" t="str">
        <f>IF(Table1[[#This Row],[Cur]]&lt;&gt;"",IF(Table1[[#This Row],[Cur]]="USD","",ExchangeRate),"")</f>
        <v/>
      </c>
      <c r="BB787" s="46" t="str">
        <f>IF(Table1[[#This Row],[Grant]]&lt;&gt;"",VLOOKUP(Table1[[#This Row],[Grant]],Grants!B:D,3),"")</f>
        <v/>
      </c>
      <c r="BC787" s="46" t="str">
        <f>TRIM(Table1[[#This Row],[Vendor ID]])</f>
        <v/>
      </c>
      <c r="BD787">
        <f>IF(Table1[[#This Row],[Reference Number]]=Q786,BD786,BD786+1)</f>
        <v>0</v>
      </c>
    </row>
    <row r="788" spans="1:56" ht="11.25" customHeight="1" x14ac:dyDescent="0.25">
      <c r="A788" s="1"/>
      <c r="B788" s="88" t="str">
        <f>IF(Table1[[#This Row],[Posting Date]]&lt;&gt;"",IF(Table1[[#This Row],[Reference Number]]=Q787,B787+1,1),"")</f>
        <v/>
      </c>
      <c r="C788" s="61"/>
      <c r="D788" s="61"/>
      <c r="E788" s="138"/>
      <c r="F788" s="141" t="str">
        <f>IFERROR(IF(VLOOKUP(Table1[[#This Row],[Budget Code Description]],Dimentions!$X$6:$AC$139,2,FALSE)="","",VLOOKUP(Table1[[#This Row],[Budget Code Description]],Dimentions!$X$6:$AC$139,2,FALSE)),"")</f>
        <v/>
      </c>
      <c r="G788" s="141"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1" t="str">
        <f>IFERROR(VLOOKUP(Table1[[#This Row],[Budget Code Description]],Table6[#All],8,FALSE),"")</f>
        <v/>
      </c>
      <c r="L788" s="63"/>
      <c r="M788" s="65" t="str">
        <f>IFERROR(VLOOKUP(Table1[[#This Row],[Staff ID]],Table2[],2,FALSE),"")</f>
        <v/>
      </c>
      <c r="N788" s="209" t="str">
        <f>IFERROR(IF(VLOOKUP(Table1[[#This Row],[Budget Code Description]],Dimentions!$X$6:$AC$134,4,FALSE)="","",VLOOKUP(Table1[[#This Row],[Budget Code Description]],Dimentions!$X$6:$AC$134,4,FALSE)),"")</f>
        <v/>
      </c>
      <c r="O788" s="65" t="str">
        <f>IFERROR(VLOOKUP(Table1[[#This Row],[Vendor ID]],Table549[],2,FALSE),"")</f>
        <v/>
      </c>
      <c r="P788" s="63"/>
      <c r="Q788" s="141" t="str">
        <f>IF(Table1[[#This Row],[Posting Date]]&lt;&gt;"",$D$9,"")</f>
        <v/>
      </c>
      <c r="R788" s="157" t="str">
        <f>IF(Table1[[#This Row],[Posting Date]]&lt;&gt;"",$D$10,"")</f>
        <v/>
      </c>
      <c r="S788" s="66"/>
      <c r="T788" s="63"/>
      <c r="U788" s="67"/>
      <c r="V788" s="67"/>
      <c r="W788" s="67" t="str">
        <f t="shared" si="16"/>
        <v/>
      </c>
      <c r="X788" s="159" t="str">
        <f>IF(E788="","",(IF(Table1[[#This Row],[Cur]]="USD",Table1[[#This Row],[Cur_Amount Debit]],Table1[[#This Row],[Cur_Amount Debit]]/Table1[[#This Row],[Exchange Rate]])))</f>
        <v/>
      </c>
      <c r="Y788" s="159" t="str">
        <f>IF(E788="","",(IF(Table1[[#This Row],[Cur]]="USD",Table1[[#This Row],[Cur_Amount Credit]],Table1[[#This Row],[Cur_Amount Credit]]/ExchangeRate)))</f>
        <v/>
      </c>
      <c r="Z788" s="201" t="str">
        <f>IF(E788="","",(Table1[[#This Row],[Debit USD]]-Table1[[#This Row],[Credit USD]]))</f>
        <v/>
      </c>
      <c r="AA788" s="226"/>
      <c r="AB788" s="255"/>
      <c r="AC788" s="1"/>
      <c r="AD788" s="15"/>
      <c r="AE788" s="15" t="str">
        <f>IF(AND(OR(Table1[[#This Row],[Account]]="15030",Table1[[#This Row],[Account]]="15035",Table1[[#This Row],[Account]]="20150"),Table1[[#This Row],[Vendor ID]]=""),1,"")</f>
        <v/>
      </c>
      <c r="AF788" s="15"/>
      <c r="AG788" s="15"/>
      <c r="AH788" s="15"/>
      <c r="AI788" s="46" t="str">
        <f>IF(Table1[[#This Row],[Posting Date]]&lt;&gt;"","GJ-"&amp;CountryID,"")</f>
        <v/>
      </c>
      <c r="AJ788" s="59" t="str">
        <f>IF(Table1[[#This Row],[Posting Date]]&lt;&gt;"",Table1[[#This Row],[Posting Date]],"")</f>
        <v/>
      </c>
      <c r="AK788" s="46"/>
      <c r="AL788" s="46" t="str">
        <f>IF(Table1[[#This Row],[Description]]&lt;&gt;"",Table1[[#This Row],[Description]],"")</f>
        <v/>
      </c>
      <c r="AM788" s="46" t="str">
        <f>IF(Table1[[#This Row],[Posting Date]]&lt;&gt;"",Table1[[#This Row],[Reference Number]],"")</f>
        <v/>
      </c>
      <c r="AN788" s="46" t="str">
        <f>TRIM(Table1[[#This Row],[Line '#]])</f>
        <v/>
      </c>
      <c r="AO788" s="46" t="str">
        <f>TRIM(Table1[[#This Row],[Account]])</f>
        <v/>
      </c>
      <c r="AP788" s="46" t="str">
        <f>IF(Table1[[#This Row],[Posting Date]]&lt;&gt;"",$D$5,"")</f>
        <v/>
      </c>
      <c r="AQ788" s="46" t="str">
        <f>TRIM(Table1[[#This Row],[Departments-Prgrams]])</f>
        <v/>
      </c>
      <c r="AR788" s="46" t="str">
        <f>TRIM(Table1[[#This Row],[Grant]])</f>
        <v/>
      </c>
      <c r="AS788" s="46" t="str">
        <f>TRIM(Table1[[#This Row],[Staff ID]])</f>
        <v/>
      </c>
      <c r="AT788" s="46" t="str">
        <f>IF(TRIM(Table1[[#This Row],[Budget Code]])=0,"",TRIM(Table1[[#This Row],[Budget Code]]))</f>
        <v/>
      </c>
      <c r="AU788" s="46" t="str">
        <f>IF(Table1[[#This Row],[Line Description]]&lt;&gt;"",Table1[[#This Row],[Line Description]],"")</f>
        <v/>
      </c>
      <c r="AV788" s="46" t="str">
        <f>IF(Table1[[#This Row],[Cur_Amount Debit]]&gt;0,ROUND(Table1[[#This Row],[Cur_Amount Debit]],2),"")</f>
        <v/>
      </c>
      <c r="AW788" s="46" t="str">
        <f>IF(Table1[[#This Row],[Cur_Amount Credit]]&gt;0,ROUND(Table1[[#This Row],[Cur_Amount Credit]],2),"")</f>
        <v/>
      </c>
      <c r="AX788" s="46" t="str">
        <f>LEFT(Table1[[#This Row],[Cur]],3)</f>
        <v/>
      </c>
      <c r="AY788" s="59"/>
      <c r="AZ788" s="46"/>
      <c r="BA788" s="46" t="str">
        <f>IF(Table1[[#This Row],[Cur]]&lt;&gt;"",IF(Table1[[#This Row],[Cur]]="USD","",ExchangeRate),"")</f>
        <v/>
      </c>
      <c r="BB788" s="46" t="str">
        <f>IF(Table1[[#This Row],[Grant]]&lt;&gt;"",VLOOKUP(Table1[[#This Row],[Grant]],Grants!B:D,3),"")</f>
        <v/>
      </c>
      <c r="BC788" s="46" t="str">
        <f>TRIM(Table1[[#This Row],[Vendor ID]])</f>
        <v/>
      </c>
      <c r="BD788">
        <f>IF(Table1[[#This Row],[Reference Number]]=Q787,BD787,BD787+1)</f>
        <v>0</v>
      </c>
    </row>
    <row r="789" spans="1:56" ht="11.25" customHeight="1" x14ac:dyDescent="0.25">
      <c r="A789" s="1"/>
      <c r="B789" s="88" t="str">
        <f>IF(Table1[[#This Row],[Posting Date]]&lt;&gt;"",IF(Table1[[#This Row],[Reference Number]]=Q788,B788+1,1),"")</f>
        <v/>
      </c>
      <c r="C789" s="61"/>
      <c r="D789" s="61"/>
      <c r="E789" s="138"/>
      <c r="F789" s="141" t="str">
        <f>IFERROR(IF(VLOOKUP(Table1[[#This Row],[Budget Code Description]],Dimentions!$X$6:$AC$139,2,FALSE)="","",VLOOKUP(Table1[[#This Row],[Budget Code Description]],Dimentions!$X$6:$AC$139,2,FALSE)),"")</f>
        <v/>
      </c>
      <c r="G789" s="141"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1" t="str">
        <f>IFERROR(VLOOKUP(Table1[[#This Row],[Budget Code Description]],Table6[#All],8,FALSE),"")</f>
        <v/>
      </c>
      <c r="L789" s="63"/>
      <c r="M789" s="65" t="str">
        <f>IFERROR(VLOOKUP(Table1[[#This Row],[Staff ID]],Table2[],2,FALSE),"")</f>
        <v/>
      </c>
      <c r="N789" s="209" t="str">
        <f>IFERROR(IF(VLOOKUP(Table1[[#This Row],[Budget Code Description]],Dimentions!$X$6:$AC$134,4,FALSE)="","",VLOOKUP(Table1[[#This Row],[Budget Code Description]],Dimentions!$X$6:$AC$134,4,FALSE)),"")</f>
        <v/>
      </c>
      <c r="O789" s="65" t="str">
        <f>IFERROR(VLOOKUP(Table1[[#This Row],[Vendor ID]],Table549[],2,FALSE),"")</f>
        <v/>
      </c>
      <c r="P789" s="63"/>
      <c r="Q789" s="141" t="str">
        <f>IF(Table1[[#This Row],[Posting Date]]&lt;&gt;"",$D$9,"")</f>
        <v/>
      </c>
      <c r="R789" s="157" t="str">
        <f>IF(Table1[[#This Row],[Posting Date]]&lt;&gt;"",$D$10,"")</f>
        <v/>
      </c>
      <c r="S789" s="66"/>
      <c r="T789" s="63"/>
      <c r="U789" s="67"/>
      <c r="V789" s="67"/>
      <c r="W789" s="67" t="str">
        <f t="shared" si="16"/>
        <v/>
      </c>
      <c r="X789" s="159" t="str">
        <f>IF(E789="","",(IF(Table1[[#This Row],[Cur]]="USD",Table1[[#This Row],[Cur_Amount Debit]],Table1[[#This Row],[Cur_Amount Debit]]/Table1[[#This Row],[Exchange Rate]])))</f>
        <v/>
      </c>
      <c r="Y789" s="159" t="str">
        <f>IF(E789="","",(IF(Table1[[#This Row],[Cur]]="USD",Table1[[#This Row],[Cur_Amount Credit]],Table1[[#This Row],[Cur_Amount Credit]]/ExchangeRate)))</f>
        <v/>
      </c>
      <c r="Z789" s="201" t="str">
        <f>IF(E789="","",(Table1[[#This Row],[Debit USD]]-Table1[[#This Row],[Credit USD]]))</f>
        <v/>
      </c>
      <c r="AA789" s="226"/>
      <c r="AB789" s="255"/>
      <c r="AC789" s="1"/>
      <c r="AD789" s="15"/>
      <c r="AE789" s="15" t="str">
        <f>IF(AND(OR(Table1[[#This Row],[Account]]="15030",Table1[[#This Row],[Account]]="15035",Table1[[#This Row],[Account]]="20150"),Table1[[#This Row],[Vendor ID]]=""),1,"")</f>
        <v/>
      </c>
      <c r="AF789" s="15"/>
      <c r="AG789" s="15"/>
      <c r="AH789" s="15"/>
      <c r="AI789" s="46" t="str">
        <f>IF(Table1[[#This Row],[Posting Date]]&lt;&gt;"","GJ-"&amp;CountryID,"")</f>
        <v/>
      </c>
      <c r="AJ789" s="59" t="str">
        <f>IF(Table1[[#This Row],[Posting Date]]&lt;&gt;"",Table1[[#This Row],[Posting Date]],"")</f>
        <v/>
      </c>
      <c r="AK789" s="46"/>
      <c r="AL789" s="46" t="str">
        <f>IF(Table1[[#This Row],[Description]]&lt;&gt;"",Table1[[#This Row],[Description]],"")</f>
        <v/>
      </c>
      <c r="AM789" s="46" t="str">
        <f>IF(Table1[[#This Row],[Posting Date]]&lt;&gt;"",Table1[[#This Row],[Reference Number]],"")</f>
        <v/>
      </c>
      <c r="AN789" s="46" t="str">
        <f>TRIM(Table1[[#This Row],[Line '#]])</f>
        <v/>
      </c>
      <c r="AO789" s="46" t="str">
        <f>TRIM(Table1[[#This Row],[Account]])</f>
        <v/>
      </c>
      <c r="AP789" s="46" t="str">
        <f>IF(Table1[[#This Row],[Posting Date]]&lt;&gt;"",$D$5,"")</f>
        <v/>
      </c>
      <c r="AQ789" s="46" t="str">
        <f>TRIM(Table1[[#This Row],[Departments-Prgrams]])</f>
        <v/>
      </c>
      <c r="AR789" s="46" t="str">
        <f>TRIM(Table1[[#This Row],[Grant]])</f>
        <v/>
      </c>
      <c r="AS789" s="46" t="str">
        <f>TRIM(Table1[[#This Row],[Staff ID]])</f>
        <v/>
      </c>
      <c r="AT789" s="46" t="str">
        <f>IF(TRIM(Table1[[#This Row],[Budget Code]])=0,"",TRIM(Table1[[#This Row],[Budget Code]]))</f>
        <v/>
      </c>
      <c r="AU789" s="46" t="str">
        <f>IF(Table1[[#This Row],[Line Description]]&lt;&gt;"",Table1[[#This Row],[Line Description]],"")</f>
        <v/>
      </c>
      <c r="AV789" s="46" t="str">
        <f>IF(Table1[[#This Row],[Cur_Amount Debit]]&gt;0,ROUND(Table1[[#This Row],[Cur_Amount Debit]],2),"")</f>
        <v/>
      </c>
      <c r="AW789" s="46" t="str">
        <f>IF(Table1[[#This Row],[Cur_Amount Credit]]&gt;0,ROUND(Table1[[#This Row],[Cur_Amount Credit]],2),"")</f>
        <v/>
      </c>
      <c r="AX789" s="46" t="str">
        <f>LEFT(Table1[[#This Row],[Cur]],3)</f>
        <v/>
      </c>
      <c r="AY789" s="59"/>
      <c r="AZ789" s="46"/>
      <c r="BA789" s="46" t="str">
        <f>IF(Table1[[#This Row],[Cur]]&lt;&gt;"",IF(Table1[[#This Row],[Cur]]="USD","",ExchangeRate),"")</f>
        <v/>
      </c>
      <c r="BB789" s="46" t="str">
        <f>IF(Table1[[#This Row],[Grant]]&lt;&gt;"",VLOOKUP(Table1[[#This Row],[Grant]],Grants!B:D,3),"")</f>
        <v/>
      </c>
      <c r="BC789" s="46" t="str">
        <f>TRIM(Table1[[#This Row],[Vendor ID]])</f>
        <v/>
      </c>
      <c r="BD789">
        <f>IF(Table1[[#This Row],[Reference Number]]=Q788,BD788,BD788+1)</f>
        <v>0</v>
      </c>
    </row>
    <row r="790" spans="1:56" ht="11.25" customHeight="1" x14ac:dyDescent="0.25">
      <c r="A790" s="1"/>
      <c r="B790" s="88" t="str">
        <f>IF(Table1[[#This Row],[Posting Date]]&lt;&gt;"",IF(Table1[[#This Row],[Reference Number]]=Q789,B789+1,1),"")</f>
        <v/>
      </c>
      <c r="C790" s="61"/>
      <c r="D790" s="61"/>
      <c r="E790" s="138"/>
      <c r="F790" s="141" t="str">
        <f>IFERROR(IF(VLOOKUP(Table1[[#This Row],[Budget Code Description]],Dimentions!$X$6:$AC$139,2,FALSE)="","",VLOOKUP(Table1[[#This Row],[Budget Code Description]],Dimentions!$X$6:$AC$139,2,FALSE)),"")</f>
        <v/>
      </c>
      <c r="G790" s="141"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1" t="str">
        <f>IFERROR(VLOOKUP(Table1[[#This Row],[Budget Code Description]],Table6[#All],8,FALSE),"")</f>
        <v/>
      </c>
      <c r="L790" s="63"/>
      <c r="M790" s="65" t="str">
        <f>IFERROR(VLOOKUP(Table1[[#This Row],[Staff ID]],Table2[],2,FALSE),"")</f>
        <v/>
      </c>
      <c r="N790" s="209" t="str">
        <f>IFERROR(IF(VLOOKUP(Table1[[#This Row],[Budget Code Description]],Dimentions!$X$6:$AC$134,4,FALSE)="","",VLOOKUP(Table1[[#This Row],[Budget Code Description]],Dimentions!$X$6:$AC$134,4,FALSE)),"")</f>
        <v/>
      </c>
      <c r="O790" s="65" t="str">
        <f>IFERROR(VLOOKUP(Table1[[#This Row],[Vendor ID]],Table549[],2,FALSE),"")</f>
        <v/>
      </c>
      <c r="P790" s="63"/>
      <c r="Q790" s="141" t="str">
        <f>IF(Table1[[#This Row],[Posting Date]]&lt;&gt;"",$D$9,"")</f>
        <v/>
      </c>
      <c r="R790" s="157" t="str">
        <f>IF(Table1[[#This Row],[Posting Date]]&lt;&gt;"",$D$10,"")</f>
        <v/>
      </c>
      <c r="S790" s="66"/>
      <c r="T790" s="63"/>
      <c r="U790" s="67"/>
      <c r="V790" s="67"/>
      <c r="W790" s="67" t="str">
        <f t="shared" si="16"/>
        <v/>
      </c>
      <c r="X790" s="159" t="str">
        <f>IF(E790="","",(IF(Table1[[#This Row],[Cur]]="USD",Table1[[#This Row],[Cur_Amount Debit]],Table1[[#This Row],[Cur_Amount Debit]]/Table1[[#This Row],[Exchange Rate]])))</f>
        <v/>
      </c>
      <c r="Y790" s="159" t="str">
        <f>IF(E790="","",(IF(Table1[[#This Row],[Cur]]="USD",Table1[[#This Row],[Cur_Amount Credit]],Table1[[#This Row],[Cur_Amount Credit]]/ExchangeRate)))</f>
        <v/>
      </c>
      <c r="Z790" s="201" t="str">
        <f>IF(E790="","",(Table1[[#This Row],[Debit USD]]-Table1[[#This Row],[Credit USD]]))</f>
        <v/>
      </c>
      <c r="AA790" s="226"/>
      <c r="AB790" s="255"/>
      <c r="AC790" s="1"/>
      <c r="AD790" s="15"/>
      <c r="AE790" s="15" t="str">
        <f>IF(AND(OR(Table1[[#This Row],[Account]]="15030",Table1[[#This Row],[Account]]="15035",Table1[[#This Row],[Account]]="20150"),Table1[[#This Row],[Vendor ID]]=""),1,"")</f>
        <v/>
      </c>
      <c r="AF790" s="15"/>
      <c r="AG790" s="15"/>
      <c r="AH790" s="15"/>
      <c r="AI790" s="46" t="str">
        <f>IF(Table1[[#This Row],[Posting Date]]&lt;&gt;"","GJ-"&amp;CountryID,"")</f>
        <v/>
      </c>
      <c r="AJ790" s="59" t="str">
        <f>IF(Table1[[#This Row],[Posting Date]]&lt;&gt;"",Table1[[#This Row],[Posting Date]],"")</f>
        <v/>
      </c>
      <c r="AK790" s="46"/>
      <c r="AL790" s="46" t="str">
        <f>IF(Table1[[#This Row],[Description]]&lt;&gt;"",Table1[[#This Row],[Description]],"")</f>
        <v/>
      </c>
      <c r="AM790" s="46" t="str">
        <f>IF(Table1[[#This Row],[Posting Date]]&lt;&gt;"",Table1[[#This Row],[Reference Number]],"")</f>
        <v/>
      </c>
      <c r="AN790" s="46" t="str">
        <f>TRIM(Table1[[#This Row],[Line '#]])</f>
        <v/>
      </c>
      <c r="AO790" s="46" t="str">
        <f>TRIM(Table1[[#This Row],[Account]])</f>
        <v/>
      </c>
      <c r="AP790" s="46" t="str">
        <f>IF(Table1[[#This Row],[Posting Date]]&lt;&gt;"",$D$5,"")</f>
        <v/>
      </c>
      <c r="AQ790" s="46" t="str">
        <f>TRIM(Table1[[#This Row],[Departments-Prgrams]])</f>
        <v/>
      </c>
      <c r="AR790" s="46" t="str">
        <f>TRIM(Table1[[#This Row],[Grant]])</f>
        <v/>
      </c>
      <c r="AS790" s="46" t="str">
        <f>TRIM(Table1[[#This Row],[Staff ID]])</f>
        <v/>
      </c>
      <c r="AT790" s="46" t="str">
        <f>IF(TRIM(Table1[[#This Row],[Budget Code]])=0,"",TRIM(Table1[[#This Row],[Budget Code]]))</f>
        <v/>
      </c>
      <c r="AU790" s="46" t="str">
        <f>IF(Table1[[#This Row],[Line Description]]&lt;&gt;"",Table1[[#This Row],[Line Description]],"")</f>
        <v/>
      </c>
      <c r="AV790" s="46" t="str">
        <f>IF(Table1[[#This Row],[Cur_Amount Debit]]&gt;0,ROUND(Table1[[#This Row],[Cur_Amount Debit]],2),"")</f>
        <v/>
      </c>
      <c r="AW790" s="46" t="str">
        <f>IF(Table1[[#This Row],[Cur_Amount Credit]]&gt;0,ROUND(Table1[[#This Row],[Cur_Amount Credit]],2),"")</f>
        <v/>
      </c>
      <c r="AX790" s="46" t="str">
        <f>LEFT(Table1[[#This Row],[Cur]],3)</f>
        <v/>
      </c>
      <c r="AY790" s="59"/>
      <c r="AZ790" s="46"/>
      <c r="BA790" s="46" t="str">
        <f>IF(Table1[[#This Row],[Cur]]&lt;&gt;"",IF(Table1[[#This Row],[Cur]]="USD","",ExchangeRate),"")</f>
        <v/>
      </c>
      <c r="BB790" s="46" t="str">
        <f>IF(Table1[[#This Row],[Grant]]&lt;&gt;"",VLOOKUP(Table1[[#This Row],[Grant]],Grants!B:D,3),"")</f>
        <v/>
      </c>
      <c r="BC790" s="46" t="str">
        <f>TRIM(Table1[[#This Row],[Vendor ID]])</f>
        <v/>
      </c>
      <c r="BD790">
        <f>IF(Table1[[#This Row],[Reference Number]]=Q789,BD789,BD789+1)</f>
        <v>0</v>
      </c>
    </row>
    <row r="791" spans="1:56" ht="11.25" customHeight="1" x14ac:dyDescent="0.25">
      <c r="A791" s="1"/>
      <c r="B791" s="88" t="str">
        <f>IF(Table1[[#This Row],[Posting Date]]&lt;&gt;"",IF(Table1[[#This Row],[Reference Number]]=Q790,B790+1,1),"")</f>
        <v/>
      </c>
      <c r="C791" s="61"/>
      <c r="D791" s="61"/>
      <c r="E791" s="138"/>
      <c r="F791" s="141" t="str">
        <f>IFERROR(IF(VLOOKUP(Table1[[#This Row],[Budget Code Description]],Dimentions!$X$6:$AC$139,2,FALSE)="","",VLOOKUP(Table1[[#This Row],[Budget Code Description]],Dimentions!$X$6:$AC$139,2,FALSE)),"")</f>
        <v/>
      </c>
      <c r="G791" s="141"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1" t="str">
        <f>IFERROR(VLOOKUP(Table1[[#This Row],[Budget Code Description]],Table6[#All],8,FALSE),"")</f>
        <v/>
      </c>
      <c r="L791" s="63"/>
      <c r="M791" s="65" t="str">
        <f>IFERROR(VLOOKUP(Table1[[#This Row],[Staff ID]],Table2[],2,FALSE),"")</f>
        <v/>
      </c>
      <c r="N791" s="209" t="str">
        <f>IFERROR(IF(VLOOKUP(Table1[[#This Row],[Budget Code Description]],Dimentions!$X$6:$AC$134,4,FALSE)="","",VLOOKUP(Table1[[#This Row],[Budget Code Description]],Dimentions!$X$6:$AC$134,4,FALSE)),"")</f>
        <v/>
      </c>
      <c r="O791" s="65" t="str">
        <f>IFERROR(VLOOKUP(Table1[[#This Row],[Vendor ID]],Table549[],2,FALSE),"")</f>
        <v/>
      </c>
      <c r="P791" s="63"/>
      <c r="Q791" s="141" t="str">
        <f>IF(Table1[[#This Row],[Posting Date]]&lt;&gt;"",$D$9,"")</f>
        <v/>
      </c>
      <c r="R791" s="157" t="str">
        <f>IF(Table1[[#This Row],[Posting Date]]&lt;&gt;"",$D$10,"")</f>
        <v/>
      </c>
      <c r="S791" s="66"/>
      <c r="T791" s="63"/>
      <c r="U791" s="67"/>
      <c r="V791" s="67"/>
      <c r="W791" s="67" t="str">
        <f t="shared" si="16"/>
        <v/>
      </c>
      <c r="X791" s="159" t="str">
        <f>IF(E791="","",(IF(Table1[[#This Row],[Cur]]="USD",Table1[[#This Row],[Cur_Amount Debit]],Table1[[#This Row],[Cur_Amount Debit]]/Table1[[#This Row],[Exchange Rate]])))</f>
        <v/>
      </c>
      <c r="Y791" s="159" t="str">
        <f>IF(E791="","",(IF(Table1[[#This Row],[Cur]]="USD",Table1[[#This Row],[Cur_Amount Credit]],Table1[[#This Row],[Cur_Amount Credit]]/ExchangeRate)))</f>
        <v/>
      </c>
      <c r="Z791" s="201" t="str">
        <f>IF(E791="","",(Table1[[#This Row],[Debit USD]]-Table1[[#This Row],[Credit USD]]))</f>
        <v/>
      </c>
      <c r="AA791" s="226"/>
      <c r="AB791" s="255"/>
      <c r="AC791" s="1"/>
      <c r="AD791" s="15"/>
      <c r="AE791" s="15" t="str">
        <f>IF(AND(OR(Table1[[#This Row],[Account]]="15030",Table1[[#This Row],[Account]]="15035",Table1[[#This Row],[Account]]="20150"),Table1[[#This Row],[Vendor ID]]=""),1,"")</f>
        <v/>
      </c>
      <c r="AF791" s="15"/>
      <c r="AG791" s="15"/>
      <c r="AH791" s="15"/>
      <c r="AI791" s="46" t="str">
        <f>IF(Table1[[#This Row],[Posting Date]]&lt;&gt;"","GJ-"&amp;CountryID,"")</f>
        <v/>
      </c>
      <c r="AJ791" s="59" t="str">
        <f>IF(Table1[[#This Row],[Posting Date]]&lt;&gt;"",Table1[[#This Row],[Posting Date]],"")</f>
        <v/>
      </c>
      <c r="AK791" s="46"/>
      <c r="AL791" s="46" t="str">
        <f>IF(Table1[[#This Row],[Description]]&lt;&gt;"",Table1[[#This Row],[Description]],"")</f>
        <v/>
      </c>
      <c r="AM791" s="46" t="str">
        <f>IF(Table1[[#This Row],[Posting Date]]&lt;&gt;"",Table1[[#This Row],[Reference Number]],"")</f>
        <v/>
      </c>
      <c r="AN791" s="46" t="str">
        <f>TRIM(Table1[[#This Row],[Line '#]])</f>
        <v/>
      </c>
      <c r="AO791" s="46" t="str">
        <f>TRIM(Table1[[#This Row],[Account]])</f>
        <v/>
      </c>
      <c r="AP791" s="46" t="str">
        <f>IF(Table1[[#This Row],[Posting Date]]&lt;&gt;"",$D$5,"")</f>
        <v/>
      </c>
      <c r="AQ791" s="46" t="str">
        <f>TRIM(Table1[[#This Row],[Departments-Prgrams]])</f>
        <v/>
      </c>
      <c r="AR791" s="46" t="str">
        <f>TRIM(Table1[[#This Row],[Grant]])</f>
        <v/>
      </c>
      <c r="AS791" s="46" t="str">
        <f>TRIM(Table1[[#This Row],[Staff ID]])</f>
        <v/>
      </c>
      <c r="AT791" s="46" t="str">
        <f>IF(TRIM(Table1[[#This Row],[Budget Code]])=0,"",TRIM(Table1[[#This Row],[Budget Code]]))</f>
        <v/>
      </c>
      <c r="AU791" s="46" t="str">
        <f>IF(Table1[[#This Row],[Line Description]]&lt;&gt;"",Table1[[#This Row],[Line Description]],"")</f>
        <v/>
      </c>
      <c r="AV791" s="46" t="str">
        <f>IF(Table1[[#This Row],[Cur_Amount Debit]]&gt;0,ROUND(Table1[[#This Row],[Cur_Amount Debit]],2),"")</f>
        <v/>
      </c>
      <c r="AW791" s="46" t="str">
        <f>IF(Table1[[#This Row],[Cur_Amount Credit]]&gt;0,ROUND(Table1[[#This Row],[Cur_Amount Credit]],2),"")</f>
        <v/>
      </c>
      <c r="AX791" s="46" t="str">
        <f>LEFT(Table1[[#This Row],[Cur]],3)</f>
        <v/>
      </c>
      <c r="AY791" s="59"/>
      <c r="AZ791" s="46"/>
      <c r="BA791" s="46" t="str">
        <f>IF(Table1[[#This Row],[Cur]]&lt;&gt;"",IF(Table1[[#This Row],[Cur]]="USD","",ExchangeRate),"")</f>
        <v/>
      </c>
      <c r="BB791" s="46" t="str">
        <f>IF(Table1[[#This Row],[Grant]]&lt;&gt;"",VLOOKUP(Table1[[#This Row],[Grant]],Grants!B:D,3),"")</f>
        <v/>
      </c>
      <c r="BC791" s="46" t="str">
        <f>TRIM(Table1[[#This Row],[Vendor ID]])</f>
        <v/>
      </c>
      <c r="BD791">
        <f>IF(Table1[[#This Row],[Reference Number]]=Q790,BD790,BD790+1)</f>
        <v>0</v>
      </c>
    </row>
    <row r="792" spans="1:56" ht="11.25" customHeight="1" x14ac:dyDescent="0.25">
      <c r="A792" s="1"/>
      <c r="B792" s="88" t="str">
        <f>IF(Table1[[#This Row],[Posting Date]]&lt;&gt;"",IF(Table1[[#This Row],[Reference Number]]=Q791,B791+1,1),"")</f>
        <v/>
      </c>
      <c r="C792" s="61"/>
      <c r="D792" s="61"/>
      <c r="E792" s="138"/>
      <c r="F792" s="141" t="str">
        <f>IFERROR(IF(VLOOKUP(Table1[[#This Row],[Budget Code Description]],Dimentions!$X$6:$AC$139,2,FALSE)="","",VLOOKUP(Table1[[#This Row],[Budget Code Description]],Dimentions!$X$6:$AC$139,2,FALSE)),"")</f>
        <v/>
      </c>
      <c r="G792" s="141"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1" t="str">
        <f>IFERROR(VLOOKUP(Table1[[#This Row],[Budget Code Description]],Table6[#All],8,FALSE),"")</f>
        <v/>
      </c>
      <c r="L792" s="63"/>
      <c r="M792" s="65" t="str">
        <f>IFERROR(VLOOKUP(Table1[[#This Row],[Staff ID]],Table2[],2,FALSE),"")</f>
        <v/>
      </c>
      <c r="N792" s="209" t="str">
        <f>IFERROR(IF(VLOOKUP(Table1[[#This Row],[Budget Code Description]],Dimentions!$X$6:$AC$134,4,FALSE)="","",VLOOKUP(Table1[[#This Row],[Budget Code Description]],Dimentions!$X$6:$AC$134,4,FALSE)),"")</f>
        <v/>
      </c>
      <c r="O792" s="65" t="str">
        <f>IFERROR(VLOOKUP(Table1[[#This Row],[Vendor ID]],Table549[],2,FALSE),"")</f>
        <v/>
      </c>
      <c r="P792" s="63"/>
      <c r="Q792" s="141" t="str">
        <f>IF(Table1[[#This Row],[Posting Date]]&lt;&gt;"",$D$9,"")</f>
        <v/>
      </c>
      <c r="R792" s="157" t="str">
        <f>IF(Table1[[#This Row],[Posting Date]]&lt;&gt;"",$D$10,"")</f>
        <v/>
      </c>
      <c r="S792" s="66"/>
      <c r="T792" s="63"/>
      <c r="U792" s="67"/>
      <c r="V792" s="67"/>
      <c r="W792" s="67" t="str">
        <f t="shared" si="16"/>
        <v/>
      </c>
      <c r="X792" s="159" t="str">
        <f>IF(E792="","",(IF(Table1[[#This Row],[Cur]]="USD",Table1[[#This Row],[Cur_Amount Debit]],Table1[[#This Row],[Cur_Amount Debit]]/Table1[[#This Row],[Exchange Rate]])))</f>
        <v/>
      </c>
      <c r="Y792" s="159" t="str">
        <f>IF(E792="","",(IF(Table1[[#This Row],[Cur]]="USD",Table1[[#This Row],[Cur_Amount Credit]],Table1[[#This Row],[Cur_Amount Credit]]/ExchangeRate)))</f>
        <v/>
      </c>
      <c r="Z792" s="201" t="str">
        <f>IF(E792="","",(Table1[[#This Row],[Debit USD]]-Table1[[#This Row],[Credit USD]]))</f>
        <v/>
      </c>
      <c r="AA792" s="226"/>
      <c r="AB792" s="255"/>
      <c r="AC792" s="1"/>
      <c r="AD792" s="15"/>
      <c r="AE792" s="15" t="str">
        <f>IF(AND(OR(Table1[[#This Row],[Account]]="15030",Table1[[#This Row],[Account]]="15035",Table1[[#This Row],[Account]]="20150"),Table1[[#This Row],[Vendor ID]]=""),1,"")</f>
        <v/>
      </c>
      <c r="AF792" s="15"/>
      <c r="AG792" s="15"/>
      <c r="AH792" s="15"/>
      <c r="AI792" s="46" t="str">
        <f>IF(Table1[[#This Row],[Posting Date]]&lt;&gt;"","GJ-"&amp;CountryID,"")</f>
        <v/>
      </c>
      <c r="AJ792" s="59" t="str">
        <f>IF(Table1[[#This Row],[Posting Date]]&lt;&gt;"",Table1[[#This Row],[Posting Date]],"")</f>
        <v/>
      </c>
      <c r="AK792" s="46"/>
      <c r="AL792" s="46" t="str">
        <f>IF(Table1[[#This Row],[Description]]&lt;&gt;"",Table1[[#This Row],[Description]],"")</f>
        <v/>
      </c>
      <c r="AM792" s="46" t="str">
        <f>IF(Table1[[#This Row],[Posting Date]]&lt;&gt;"",Table1[[#This Row],[Reference Number]],"")</f>
        <v/>
      </c>
      <c r="AN792" s="46" t="str">
        <f>TRIM(Table1[[#This Row],[Line '#]])</f>
        <v/>
      </c>
      <c r="AO792" s="46" t="str">
        <f>TRIM(Table1[[#This Row],[Account]])</f>
        <v/>
      </c>
      <c r="AP792" s="46" t="str">
        <f>IF(Table1[[#This Row],[Posting Date]]&lt;&gt;"",$D$5,"")</f>
        <v/>
      </c>
      <c r="AQ792" s="46" t="str">
        <f>TRIM(Table1[[#This Row],[Departments-Prgrams]])</f>
        <v/>
      </c>
      <c r="AR792" s="46" t="str">
        <f>TRIM(Table1[[#This Row],[Grant]])</f>
        <v/>
      </c>
      <c r="AS792" s="46" t="str">
        <f>TRIM(Table1[[#This Row],[Staff ID]])</f>
        <v/>
      </c>
      <c r="AT792" s="46" t="str">
        <f>IF(TRIM(Table1[[#This Row],[Budget Code]])=0,"",TRIM(Table1[[#This Row],[Budget Code]]))</f>
        <v/>
      </c>
      <c r="AU792" s="46" t="str">
        <f>IF(Table1[[#This Row],[Line Description]]&lt;&gt;"",Table1[[#This Row],[Line Description]],"")</f>
        <v/>
      </c>
      <c r="AV792" s="46" t="str">
        <f>IF(Table1[[#This Row],[Cur_Amount Debit]]&gt;0,ROUND(Table1[[#This Row],[Cur_Amount Debit]],2),"")</f>
        <v/>
      </c>
      <c r="AW792" s="46" t="str">
        <f>IF(Table1[[#This Row],[Cur_Amount Credit]]&gt;0,ROUND(Table1[[#This Row],[Cur_Amount Credit]],2),"")</f>
        <v/>
      </c>
      <c r="AX792" s="46" t="str">
        <f>LEFT(Table1[[#This Row],[Cur]],3)</f>
        <v/>
      </c>
      <c r="AY792" s="59"/>
      <c r="AZ792" s="46"/>
      <c r="BA792" s="46" t="str">
        <f>IF(Table1[[#This Row],[Cur]]&lt;&gt;"",IF(Table1[[#This Row],[Cur]]="USD","",ExchangeRate),"")</f>
        <v/>
      </c>
      <c r="BB792" s="46" t="str">
        <f>IF(Table1[[#This Row],[Grant]]&lt;&gt;"",VLOOKUP(Table1[[#This Row],[Grant]],Grants!B:D,3),"")</f>
        <v/>
      </c>
      <c r="BC792" s="46" t="str">
        <f>TRIM(Table1[[#This Row],[Vendor ID]])</f>
        <v/>
      </c>
      <c r="BD792">
        <f>IF(Table1[[#This Row],[Reference Number]]=Q791,BD791,BD791+1)</f>
        <v>0</v>
      </c>
    </row>
    <row r="793" spans="1:56" ht="11.25" customHeight="1" x14ac:dyDescent="0.25">
      <c r="A793" s="1"/>
      <c r="B793" s="88" t="str">
        <f>IF(Table1[[#This Row],[Posting Date]]&lt;&gt;"",IF(Table1[[#This Row],[Reference Number]]=Q792,B792+1,1),"")</f>
        <v/>
      </c>
      <c r="C793" s="61"/>
      <c r="D793" s="61"/>
      <c r="E793" s="138"/>
      <c r="F793" s="141" t="str">
        <f>IFERROR(IF(VLOOKUP(Table1[[#This Row],[Budget Code Description]],Dimentions!$X$6:$AC$139,2,FALSE)="","",VLOOKUP(Table1[[#This Row],[Budget Code Description]],Dimentions!$X$6:$AC$139,2,FALSE)),"")</f>
        <v/>
      </c>
      <c r="G793" s="141"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1" t="str">
        <f>IFERROR(VLOOKUP(Table1[[#This Row],[Budget Code Description]],Table6[#All],8,FALSE),"")</f>
        <v/>
      </c>
      <c r="L793" s="63"/>
      <c r="M793" s="65" t="str">
        <f>IFERROR(VLOOKUP(Table1[[#This Row],[Staff ID]],Table2[],2,FALSE),"")</f>
        <v/>
      </c>
      <c r="N793" s="209" t="str">
        <f>IFERROR(IF(VLOOKUP(Table1[[#This Row],[Budget Code Description]],Dimentions!$X$6:$AC$134,4,FALSE)="","",VLOOKUP(Table1[[#This Row],[Budget Code Description]],Dimentions!$X$6:$AC$134,4,FALSE)),"")</f>
        <v/>
      </c>
      <c r="O793" s="65" t="str">
        <f>IFERROR(VLOOKUP(Table1[[#This Row],[Vendor ID]],Table549[],2,FALSE),"")</f>
        <v/>
      </c>
      <c r="P793" s="63"/>
      <c r="Q793" s="141" t="str">
        <f>IF(Table1[[#This Row],[Posting Date]]&lt;&gt;"",$D$9,"")</f>
        <v/>
      </c>
      <c r="R793" s="157" t="str">
        <f>IF(Table1[[#This Row],[Posting Date]]&lt;&gt;"",$D$10,"")</f>
        <v/>
      </c>
      <c r="S793" s="66"/>
      <c r="T793" s="63"/>
      <c r="U793" s="67"/>
      <c r="V793" s="67"/>
      <c r="W793" s="67" t="str">
        <f t="shared" si="16"/>
        <v/>
      </c>
      <c r="X793" s="159" t="str">
        <f>IF(E793="","",(IF(Table1[[#This Row],[Cur]]="USD",Table1[[#This Row],[Cur_Amount Debit]],Table1[[#This Row],[Cur_Amount Debit]]/Table1[[#This Row],[Exchange Rate]])))</f>
        <v/>
      </c>
      <c r="Y793" s="159" t="str">
        <f>IF(E793="","",(IF(Table1[[#This Row],[Cur]]="USD",Table1[[#This Row],[Cur_Amount Credit]],Table1[[#This Row],[Cur_Amount Credit]]/ExchangeRate)))</f>
        <v/>
      </c>
      <c r="Z793" s="201" t="str">
        <f>IF(E793="","",(Table1[[#This Row],[Debit USD]]-Table1[[#This Row],[Credit USD]]))</f>
        <v/>
      </c>
      <c r="AA793" s="226"/>
      <c r="AB793" s="255"/>
      <c r="AC793" s="1"/>
      <c r="AD793" s="15"/>
      <c r="AE793" s="15" t="str">
        <f>IF(AND(OR(Table1[[#This Row],[Account]]="15030",Table1[[#This Row],[Account]]="15035",Table1[[#This Row],[Account]]="20150"),Table1[[#This Row],[Vendor ID]]=""),1,"")</f>
        <v/>
      </c>
      <c r="AF793" s="15"/>
      <c r="AG793" s="15"/>
      <c r="AH793" s="15"/>
      <c r="AI793" s="46" t="str">
        <f>IF(Table1[[#This Row],[Posting Date]]&lt;&gt;"","GJ-"&amp;CountryID,"")</f>
        <v/>
      </c>
      <c r="AJ793" s="59" t="str">
        <f>IF(Table1[[#This Row],[Posting Date]]&lt;&gt;"",Table1[[#This Row],[Posting Date]],"")</f>
        <v/>
      </c>
      <c r="AK793" s="46"/>
      <c r="AL793" s="46" t="str">
        <f>IF(Table1[[#This Row],[Description]]&lt;&gt;"",Table1[[#This Row],[Description]],"")</f>
        <v/>
      </c>
      <c r="AM793" s="46" t="str">
        <f>IF(Table1[[#This Row],[Posting Date]]&lt;&gt;"",Table1[[#This Row],[Reference Number]],"")</f>
        <v/>
      </c>
      <c r="AN793" s="46" t="str">
        <f>TRIM(Table1[[#This Row],[Line '#]])</f>
        <v/>
      </c>
      <c r="AO793" s="46" t="str">
        <f>TRIM(Table1[[#This Row],[Account]])</f>
        <v/>
      </c>
      <c r="AP793" s="46" t="str">
        <f>IF(Table1[[#This Row],[Posting Date]]&lt;&gt;"",$D$5,"")</f>
        <v/>
      </c>
      <c r="AQ793" s="46" t="str">
        <f>TRIM(Table1[[#This Row],[Departments-Prgrams]])</f>
        <v/>
      </c>
      <c r="AR793" s="46" t="str">
        <f>TRIM(Table1[[#This Row],[Grant]])</f>
        <v/>
      </c>
      <c r="AS793" s="46" t="str">
        <f>TRIM(Table1[[#This Row],[Staff ID]])</f>
        <v/>
      </c>
      <c r="AT793" s="46" t="str">
        <f>IF(TRIM(Table1[[#This Row],[Budget Code]])=0,"",TRIM(Table1[[#This Row],[Budget Code]]))</f>
        <v/>
      </c>
      <c r="AU793" s="46" t="str">
        <f>IF(Table1[[#This Row],[Line Description]]&lt;&gt;"",Table1[[#This Row],[Line Description]],"")</f>
        <v/>
      </c>
      <c r="AV793" s="46" t="str">
        <f>IF(Table1[[#This Row],[Cur_Amount Debit]]&gt;0,ROUND(Table1[[#This Row],[Cur_Amount Debit]],2),"")</f>
        <v/>
      </c>
      <c r="AW793" s="46" t="str">
        <f>IF(Table1[[#This Row],[Cur_Amount Credit]]&gt;0,ROUND(Table1[[#This Row],[Cur_Amount Credit]],2),"")</f>
        <v/>
      </c>
      <c r="AX793" s="46" t="str">
        <f>LEFT(Table1[[#This Row],[Cur]],3)</f>
        <v/>
      </c>
      <c r="AY793" s="59"/>
      <c r="AZ793" s="46"/>
      <c r="BA793" s="46" t="str">
        <f>IF(Table1[[#This Row],[Cur]]&lt;&gt;"",IF(Table1[[#This Row],[Cur]]="USD","",ExchangeRate),"")</f>
        <v/>
      </c>
      <c r="BB793" s="46" t="str">
        <f>IF(Table1[[#This Row],[Grant]]&lt;&gt;"",VLOOKUP(Table1[[#This Row],[Grant]],Grants!B:D,3),"")</f>
        <v/>
      </c>
      <c r="BC793" s="46" t="str">
        <f>TRIM(Table1[[#This Row],[Vendor ID]])</f>
        <v/>
      </c>
      <c r="BD793">
        <f>IF(Table1[[#This Row],[Reference Number]]=Q792,BD792,BD792+1)</f>
        <v>0</v>
      </c>
    </row>
    <row r="794" spans="1:56" ht="11.25" customHeight="1" x14ac:dyDescent="0.25">
      <c r="A794" s="1"/>
      <c r="B794" s="88" t="str">
        <f>IF(Table1[[#This Row],[Posting Date]]&lt;&gt;"",IF(Table1[[#This Row],[Reference Number]]=Q793,B793+1,1),"")</f>
        <v/>
      </c>
      <c r="C794" s="61"/>
      <c r="D794" s="61"/>
      <c r="E794" s="138"/>
      <c r="F794" s="141" t="str">
        <f>IFERROR(IF(VLOOKUP(Table1[[#This Row],[Budget Code Description]],Dimentions!$X$6:$AC$139,2,FALSE)="","",VLOOKUP(Table1[[#This Row],[Budget Code Description]],Dimentions!$X$6:$AC$139,2,FALSE)),"")</f>
        <v/>
      </c>
      <c r="G794" s="141"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1" t="str">
        <f>IFERROR(VLOOKUP(Table1[[#This Row],[Budget Code Description]],Table6[#All],8,FALSE),"")</f>
        <v/>
      </c>
      <c r="L794" s="63"/>
      <c r="M794" s="65" t="str">
        <f>IFERROR(VLOOKUP(Table1[[#This Row],[Staff ID]],Table2[],2,FALSE),"")</f>
        <v/>
      </c>
      <c r="N794" s="209" t="str">
        <f>IFERROR(IF(VLOOKUP(Table1[[#This Row],[Budget Code Description]],Dimentions!$X$6:$AC$134,4,FALSE)="","",VLOOKUP(Table1[[#This Row],[Budget Code Description]],Dimentions!$X$6:$AC$134,4,FALSE)),"")</f>
        <v/>
      </c>
      <c r="O794" s="65" t="str">
        <f>IFERROR(VLOOKUP(Table1[[#This Row],[Vendor ID]],Table549[],2,FALSE),"")</f>
        <v/>
      </c>
      <c r="P794" s="63"/>
      <c r="Q794" s="141" t="str">
        <f>IF(Table1[[#This Row],[Posting Date]]&lt;&gt;"",$D$9,"")</f>
        <v/>
      </c>
      <c r="R794" s="157" t="str">
        <f>IF(Table1[[#This Row],[Posting Date]]&lt;&gt;"",$D$10,"")</f>
        <v/>
      </c>
      <c r="S794" s="66"/>
      <c r="T794" s="63"/>
      <c r="U794" s="67"/>
      <c r="V794" s="67"/>
      <c r="W794" s="67" t="str">
        <f t="shared" si="16"/>
        <v/>
      </c>
      <c r="X794" s="159" t="str">
        <f>IF(E794="","",(IF(Table1[[#This Row],[Cur]]="USD",Table1[[#This Row],[Cur_Amount Debit]],Table1[[#This Row],[Cur_Amount Debit]]/Table1[[#This Row],[Exchange Rate]])))</f>
        <v/>
      </c>
      <c r="Y794" s="159" t="str">
        <f>IF(E794="","",(IF(Table1[[#This Row],[Cur]]="USD",Table1[[#This Row],[Cur_Amount Credit]],Table1[[#This Row],[Cur_Amount Credit]]/ExchangeRate)))</f>
        <v/>
      </c>
      <c r="Z794" s="201" t="str">
        <f>IF(E794="","",(Table1[[#This Row],[Debit USD]]-Table1[[#This Row],[Credit USD]]))</f>
        <v/>
      </c>
      <c r="AA794" s="226"/>
      <c r="AB794" s="255"/>
      <c r="AC794" s="1"/>
      <c r="AD794" s="15"/>
      <c r="AE794" s="15" t="str">
        <f>IF(AND(OR(Table1[[#This Row],[Account]]="15030",Table1[[#This Row],[Account]]="15035",Table1[[#This Row],[Account]]="20150"),Table1[[#This Row],[Vendor ID]]=""),1,"")</f>
        <v/>
      </c>
      <c r="AF794" s="15"/>
      <c r="AG794" s="15"/>
      <c r="AH794" s="15"/>
      <c r="AI794" s="46" t="str">
        <f>IF(Table1[[#This Row],[Posting Date]]&lt;&gt;"","GJ-"&amp;CountryID,"")</f>
        <v/>
      </c>
      <c r="AJ794" s="59" t="str">
        <f>IF(Table1[[#This Row],[Posting Date]]&lt;&gt;"",Table1[[#This Row],[Posting Date]],"")</f>
        <v/>
      </c>
      <c r="AK794" s="46"/>
      <c r="AL794" s="46" t="str">
        <f>IF(Table1[[#This Row],[Description]]&lt;&gt;"",Table1[[#This Row],[Description]],"")</f>
        <v/>
      </c>
      <c r="AM794" s="46" t="str">
        <f>IF(Table1[[#This Row],[Posting Date]]&lt;&gt;"",Table1[[#This Row],[Reference Number]],"")</f>
        <v/>
      </c>
      <c r="AN794" s="46" t="str">
        <f>TRIM(Table1[[#This Row],[Line '#]])</f>
        <v/>
      </c>
      <c r="AO794" s="46" t="str">
        <f>TRIM(Table1[[#This Row],[Account]])</f>
        <v/>
      </c>
      <c r="AP794" s="46" t="str">
        <f>IF(Table1[[#This Row],[Posting Date]]&lt;&gt;"",$D$5,"")</f>
        <v/>
      </c>
      <c r="AQ794" s="46" t="str">
        <f>TRIM(Table1[[#This Row],[Departments-Prgrams]])</f>
        <v/>
      </c>
      <c r="AR794" s="46" t="str">
        <f>TRIM(Table1[[#This Row],[Grant]])</f>
        <v/>
      </c>
      <c r="AS794" s="46" t="str">
        <f>TRIM(Table1[[#This Row],[Staff ID]])</f>
        <v/>
      </c>
      <c r="AT794" s="46" t="str">
        <f>IF(TRIM(Table1[[#This Row],[Budget Code]])=0,"",TRIM(Table1[[#This Row],[Budget Code]]))</f>
        <v/>
      </c>
      <c r="AU794" s="46" t="str">
        <f>IF(Table1[[#This Row],[Line Description]]&lt;&gt;"",Table1[[#This Row],[Line Description]],"")</f>
        <v/>
      </c>
      <c r="AV794" s="46" t="str">
        <f>IF(Table1[[#This Row],[Cur_Amount Debit]]&gt;0,ROUND(Table1[[#This Row],[Cur_Amount Debit]],2),"")</f>
        <v/>
      </c>
      <c r="AW794" s="46" t="str">
        <f>IF(Table1[[#This Row],[Cur_Amount Credit]]&gt;0,ROUND(Table1[[#This Row],[Cur_Amount Credit]],2),"")</f>
        <v/>
      </c>
      <c r="AX794" s="46" t="str">
        <f>LEFT(Table1[[#This Row],[Cur]],3)</f>
        <v/>
      </c>
      <c r="AY794" s="59"/>
      <c r="AZ794" s="46"/>
      <c r="BA794" s="46" t="str">
        <f>IF(Table1[[#This Row],[Cur]]&lt;&gt;"",IF(Table1[[#This Row],[Cur]]="USD","",ExchangeRate),"")</f>
        <v/>
      </c>
      <c r="BB794" s="46" t="str">
        <f>IF(Table1[[#This Row],[Grant]]&lt;&gt;"",VLOOKUP(Table1[[#This Row],[Grant]],Grants!B:D,3),"")</f>
        <v/>
      </c>
      <c r="BC794" s="46" t="str">
        <f>TRIM(Table1[[#This Row],[Vendor ID]])</f>
        <v/>
      </c>
      <c r="BD794">
        <f>IF(Table1[[#This Row],[Reference Number]]=Q793,BD793,BD793+1)</f>
        <v>0</v>
      </c>
    </row>
    <row r="795" spans="1:56" ht="11.25" customHeight="1" x14ac:dyDescent="0.25">
      <c r="A795" s="1"/>
      <c r="B795" s="88" t="str">
        <f>IF(Table1[[#This Row],[Posting Date]]&lt;&gt;"",IF(Table1[[#This Row],[Reference Number]]=Q794,B794+1,1),"")</f>
        <v/>
      </c>
      <c r="C795" s="61"/>
      <c r="D795" s="61"/>
      <c r="E795" s="138"/>
      <c r="F795" s="141" t="str">
        <f>IFERROR(IF(VLOOKUP(Table1[[#This Row],[Budget Code Description]],Dimentions!$X$6:$AC$139,2,FALSE)="","",VLOOKUP(Table1[[#This Row],[Budget Code Description]],Dimentions!$X$6:$AC$139,2,FALSE)),"")</f>
        <v/>
      </c>
      <c r="G795" s="141"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1" t="str">
        <f>IFERROR(VLOOKUP(Table1[[#This Row],[Budget Code Description]],Table6[#All],8,FALSE),"")</f>
        <v/>
      </c>
      <c r="L795" s="63"/>
      <c r="M795" s="65" t="str">
        <f>IFERROR(VLOOKUP(Table1[[#This Row],[Staff ID]],Table2[],2,FALSE),"")</f>
        <v/>
      </c>
      <c r="N795" s="209" t="str">
        <f>IFERROR(IF(VLOOKUP(Table1[[#This Row],[Budget Code Description]],Dimentions!$X$6:$AC$134,4,FALSE)="","",VLOOKUP(Table1[[#This Row],[Budget Code Description]],Dimentions!$X$6:$AC$134,4,FALSE)),"")</f>
        <v/>
      </c>
      <c r="O795" s="65" t="str">
        <f>IFERROR(VLOOKUP(Table1[[#This Row],[Vendor ID]],Table549[],2,FALSE),"")</f>
        <v/>
      </c>
      <c r="P795" s="63"/>
      <c r="Q795" s="141" t="str">
        <f>IF(Table1[[#This Row],[Posting Date]]&lt;&gt;"",$D$9,"")</f>
        <v/>
      </c>
      <c r="R795" s="157" t="str">
        <f>IF(Table1[[#This Row],[Posting Date]]&lt;&gt;"",$D$10,"")</f>
        <v/>
      </c>
      <c r="S795" s="66"/>
      <c r="T795" s="63"/>
      <c r="U795" s="67"/>
      <c r="V795" s="67"/>
      <c r="W795" s="67" t="str">
        <f t="shared" si="16"/>
        <v/>
      </c>
      <c r="X795" s="159" t="str">
        <f>IF(E795="","",(IF(Table1[[#This Row],[Cur]]="USD",Table1[[#This Row],[Cur_Amount Debit]],Table1[[#This Row],[Cur_Amount Debit]]/Table1[[#This Row],[Exchange Rate]])))</f>
        <v/>
      </c>
      <c r="Y795" s="159" t="str">
        <f>IF(E795="","",(IF(Table1[[#This Row],[Cur]]="USD",Table1[[#This Row],[Cur_Amount Credit]],Table1[[#This Row],[Cur_Amount Credit]]/ExchangeRate)))</f>
        <v/>
      </c>
      <c r="Z795" s="201" t="str">
        <f>IF(E795="","",(Table1[[#This Row],[Debit USD]]-Table1[[#This Row],[Credit USD]]))</f>
        <v/>
      </c>
      <c r="AA795" s="226"/>
      <c r="AB795" s="255"/>
      <c r="AC795" s="1"/>
      <c r="AD795" s="15"/>
      <c r="AE795" s="15" t="str">
        <f>IF(AND(OR(Table1[[#This Row],[Account]]="15030",Table1[[#This Row],[Account]]="15035",Table1[[#This Row],[Account]]="20150"),Table1[[#This Row],[Vendor ID]]=""),1,"")</f>
        <v/>
      </c>
      <c r="AF795" s="15"/>
      <c r="AG795" s="15"/>
      <c r="AH795" s="15"/>
      <c r="AI795" s="46" t="str">
        <f>IF(Table1[[#This Row],[Posting Date]]&lt;&gt;"","GJ-"&amp;CountryID,"")</f>
        <v/>
      </c>
      <c r="AJ795" s="59" t="str">
        <f>IF(Table1[[#This Row],[Posting Date]]&lt;&gt;"",Table1[[#This Row],[Posting Date]],"")</f>
        <v/>
      </c>
      <c r="AK795" s="46"/>
      <c r="AL795" s="46" t="str">
        <f>IF(Table1[[#This Row],[Description]]&lt;&gt;"",Table1[[#This Row],[Description]],"")</f>
        <v/>
      </c>
      <c r="AM795" s="46" t="str">
        <f>IF(Table1[[#This Row],[Posting Date]]&lt;&gt;"",Table1[[#This Row],[Reference Number]],"")</f>
        <v/>
      </c>
      <c r="AN795" s="46" t="str">
        <f>TRIM(Table1[[#This Row],[Line '#]])</f>
        <v/>
      </c>
      <c r="AO795" s="46" t="str">
        <f>TRIM(Table1[[#This Row],[Account]])</f>
        <v/>
      </c>
      <c r="AP795" s="46" t="str">
        <f>IF(Table1[[#This Row],[Posting Date]]&lt;&gt;"",$D$5,"")</f>
        <v/>
      </c>
      <c r="AQ795" s="46" t="str">
        <f>TRIM(Table1[[#This Row],[Departments-Prgrams]])</f>
        <v/>
      </c>
      <c r="AR795" s="46" t="str">
        <f>TRIM(Table1[[#This Row],[Grant]])</f>
        <v/>
      </c>
      <c r="AS795" s="46" t="str">
        <f>TRIM(Table1[[#This Row],[Staff ID]])</f>
        <v/>
      </c>
      <c r="AT795" s="46" t="str">
        <f>IF(TRIM(Table1[[#This Row],[Budget Code]])=0,"",TRIM(Table1[[#This Row],[Budget Code]]))</f>
        <v/>
      </c>
      <c r="AU795" s="46" t="str">
        <f>IF(Table1[[#This Row],[Line Description]]&lt;&gt;"",Table1[[#This Row],[Line Description]],"")</f>
        <v/>
      </c>
      <c r="AV795" s="46" t="str">
        <f>IF(Table1[[#This Row],[Cur_Amount Debit]]&gt;0,ROUND(Table1[[#This Row],[Cur_Amount Debit]],2),"")</f>
        <v/>
      </c>
      <c r="AW795" s="46" t="str">
        <f>IF(Table1[[#This Row],[Cur_Amount Credit]]&gt;0,ROUND(Table1[[#This Row],[Cur_Amount Credit]],2),"")</f>
        <v/>
      </c>
      <c r="AX795" s="46" t="str">
        <f>LEFT(Table1[[#This Row],[Cur]],3)</f>
        <v/>
      </c>
      <c r="AY795" s="59"/>
      <c r="AZ795" s="46"/>
      <c r="BA795" s="46" t="str">
        <f>IF(Table1[[#This Row],[Cur]]&lt;&gt;"",IF(Table1[[#This Row],[Cur]]="USD","",ExchangeRate),"")</f>
        <v/>
      </c>
      <c r="BB795" s="46" t="str">
        <f>IF(Table1[[#This Row],[Grant]]&lt;&gt;"",VLOOKUP(Table1[[#This Row],[Grant]],Grants!B:D,3),"")</f>
        <v/>
      </c>
      <c r="BC795" s="46" t="str">
        <f>TRIM(Table1[[#This Row],[Vendor ID]])</f>
        <v/>
      </c>
      <c r="BD795">
        <f>IF(Table1[[#This Row],[Reference Number]]=Q794,BD794,BD794+1)</f>
        <v>0</v>
      </c>
    </row>
    <row r="796" spans="1:56" ht="11.25" customHeight="1" x14ac:dyDescent="0.25">
      <c r="A796" s="1"/>
      <c r="B796" s="88" t="str">
        <f>IF(Table1[[#This Row],[Posting Date]]&lt;&gt;"",IF(Table1[[#This Row],[Reference Number]]=Q795,B795+1,1),"")</f>
        <v/>
      </c>
      <c r="C796" s="61"/>
      <c r="D796" s="61"/>
      <c r="E796" s="138"/>
      <c r="F796" s="141" t="str">
        <f>IFERROR(IF(VLOOKUP(Table1[[#This Row],[Budget Code Description]],Dimentions!$X$6:$AC$139,2,FALSE)="","",VLOOKUP(Table1[[#This Row],[Budget Code Description]],Dimentions!$X$6:$AC$139,2,FALSE)),"")</f>
        <v/>
      </c>
      <c r="G796" s="141"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1" t="str">
        <f>IFERROR(VLOOKUP(Table1[[#This Row],[Budget Code Description]],Table6[#All],8,FALSE),"")</f>
        <v/>
      </c>
      <c r="L796" s="63"/>
      <c r="M796" s="65" t="str">
        <f>IFERROR(VLOOKUP(Table1[[#This Row],[Staff ID]],Table2[],2,FALSE),"")</f>
        <v/>
      </c>
      <c r="N796" s="209" t="str">
        <f>IFERROR(IF(VLOOKUP(Table1[[#This Row],[Budget Code Description]],Dimentions!$X$6:$AC$134,4,FALSE)="","",VLOOKUP(Table1[[#This Row],[Budget Code Description]],Dimentions!$X$6:$AC$134,4,FALSE)),"")</f>
        <v/>
      </c>
      <c r="O796" s="65" t="str">
        <f>IFERROR(VLOOKUP(Table1[[#This Row],[Vendor ID]],Table549[],2,FALSE),"")</f>
        <v/>
      </c>
      <c r="P796" s="63"/>
      <c r="Q796" s="141" t="str">
        <f>IF(Table1[[#This Row],[Posting Date]]&lt;&gt;"",$D$9,"")</f>
        <v/>
      </c>
      <c r="R796" s="157" t="str">
        <f>IF(Table1[[#This Row],[Posting Date]]&lt;&gt;"",$D$10,"")</f>
        <v/>
      </c>
      <c r="S796" s="66"/>
      <c r="T796" s="63"/>
      <c r="U796" s="67"/>
      <c r="V796" s="67"/>
      <c r="W796" s="67" t="str">
        <f t="shared" si="16"/>
        <v/>
      </c>
      <c r="X796" s="159" t="str">
        <f>IF(E796="","",(IF(Table1[[#This Row],[Cur]]="USD",Table1[[#This Row],[Cur_Amount Debit]],Table1[[#This Row],[Cur_Amount Debit]]/Table1[[#This Row],[Exchange Rate]])))</f>
        <v/>
      </c>
      <c r="Y796" s="159" t="str">
        <f>IF(E796="","",(IF(Table1[[#This Row],[Cur]]="USD",Table1[[#This Row],[Cur_Amount Credit]],Table1[[#This Row],[Cur_Amount Credit]]/ExchangeRate)))</f>
        <v/>
      </c>
      <c r="Z796" s="201" t="str">
        <f>IF(E796="","",(Table1[[#This Row],[Debit USD]]-Table1[[#This Row],[Credit USD]]))</f>
        <v/>
      </c>
      <c r="AA796" s="226"/>
      <c r="AB796" s="255"/>
      <c r="AC796" s="1"/>
      <c r="AD796" s="15"/>
      <c r="AE796" s="15" t="str">
        <f>IF(AND(OR(Table1[[#This Row],[Account]]="15030",Table1[[#This Row],[Account]]="15035",Table1[[#This Row],[Account]]="20150"),Table1[[#This Row],[Vendor ID]]=""),1,"")</f>
        <v/>
      </c>
      <c r="AF796" s="15"/>
      <c r="AG796" s="15"/>
      <c r="AH796" s="15"/>
      <c r="AI796" s="46" t="str">
        <f>IF(Table1[[#This Row],[Posting Date]]&lt;&gt;"","GJ-"&amp;CountryID,"")</f>
        <v/>
      </c>
      <c r="AJ796" s="59" t="str">
        <f>IF(Table1[[#This Row],[Posting Date]]&lt;&gt;"",Table1[[#This Row],[Posting Date]],"")</f>
        <v/>
      </c>
      <c r="AK796" s="46"/>
      <c r="AL796" s="46" t="str">
        <f>IF(Table1[[#This Row],[Description]]&lt;&gt;"",Table1[[#This Row],[Description]],"")</f>
        <v/>
      </c>
      <c r="AM796" s="46" t="str">
        <f>IF(Table1[[#This Row],[Posting Date]]&lt;&gt;"",Table1[[#This Row],[Reference Number]],"")</f>
        <v/>
      </c>
      <c r="AN796" s="46" t="str">
        <f>TRIM(Table1[[#This Row],[Line '#]])</f>
        <v/>
      </c>
      <c r="AO796" s="46" t="str">
        <f>TRIM(Table1[[#This Row],[Account]])</f>
        <v/>
      </c>
      <c r="AP796" s="46" t="str">
        <f>IF(Table1[[#This Row],[Posting Date]]&lt;&gt;"",$D$5,"")</f>
        <v/>
      </c>
      <c r="AQ796" s="46" t="str">
        <f>TRIM(Table1[[#This Row],[Departments-Prgrams]])</f>
        <v/>
      </c>
      <c r="AR796" s="46" t="str">
        <f>TRIM(Table1[[#This Row],[Grant]])</f>
        <v/>
      </c>
      <c r="AS796" s="46" t="str">
        <f>TRIM(Table1[[#This Row],[Staff ID]])</f>
        <v/>
      </c>
      <c r="AT796" s="46" t="str">
        <f>IF(TRIM(Table1[[#This Row],[Budget Code]])=0,"",TRIM(Table1[[#This Row],[Budget Code]]))</f>
        <v/>
      </c>
      <c r="AU796" s="46" t="str">
        <f>IF(Table1[[#This Row],[Line Description]]&lt;&gt;"",Table1[[#This Row],[Line Description]],"")</f>
        <v/>
      </c>
      <c r="AV796" s="46" t="str">
        <f>IF(Table1[[#This Row],[Cur_Amount Debit]]&gt;0,ROUND(Table1[[#This Row],[Cur_Amount Debit]],2),"")</f>
        <v/>
      </c>
      <c r="AW796" s="46" t="str">
        <f>IF(Table1[[#This Row],[Cur_Amount Credit]]&gt;0,ROUND(Table1[[#This Row],[Cur_Amount Credit]],2),"")</f>
        <v/>
      </c>
      <c r="AX796" s="46" t="str">
        <f>LEFT(Table1[[#This Row],[Cur]],3)</f>
        <v/>
      </c>
      <c r="AY796" s="59"/>
      <c r="AZ796" s="46"/>
      <c r="BA796" s="46" t="str">
        <f>IF(Table1[[#This Row],[Cur]]&lt;&gt;"",IF(Table1[[#This Row],[Cur]]="USD","",ExchangeRate),"")</f>
        <v/>
      </c>
      <c r="BB796" s="46" t="str">
        <f>IF(Table1[[#This Row],[Grant]]&lt;&gt;"",VLOOKUP(Table1[[#This Row],[Grant]],Grants!B:D,3),"")</f>
        <v/>
      </c>
      <c r="BC796" s="46" t="str">
        <f>TRIM(Table1[[#This Row],[Vendor ID]])</f>
        <v/>
      </c>
      <c r="BD796">
        <f>IF(Table1[[#This Row],[Reference Number]]=Q795,BD795,BD795+1)</f>
        <v>0</v>
      </c>
    </row>
    <row r="797" spans="1:56" ht="11.25" customHeight="1" x14ac:dyDescent="0.25">
      <c r="A797" s="1"/>
      <c r="B797" s="88" t="str">
        <f>IF(Table1[[#This Row],[Posting Date]]&lt;&gt;"",IF(Table1[[#This Row],[Reference Number]]=Q796,B796+1,1),"")</f>
        <v/>
      </c>
      <c r="C797" s="61"/>
      <c r="D797" s="61"/>
      <c r="E797" s="138"/>
      <c r="F797" s="141" t="str">
        <f>IFERROR(IF(VLOOKUP(Table1[[#This Row],[Budget Code Description]],Dimentions!$X$6:$AC$139,2,FALSE)="","",VLOOKUP(Table1[[#This Row],[Budget Code Description]],Dimentions!$X$6:$AC$139,2,FALSE)),"")</f>
        <v/>
      </c>
      <c r="G797" s="141"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1" t="str">
        <f>IFERROR(VLOOKUP(Table1[[#This Row],[Budget Code Description]],Table6[#All],8,FALSE),"")</f>
        <v/>
      </c>
      <c r="L797" s="63"/>
      <c r="M797" s="65" t="str">
        <f>IFERROR(VLOOKUP(Table1[[#This Row],[Staff ID]],Table2[],2,FALSE),"")</f>
        <v/>
      </c>
      <c r="N797" s="209" t="str">
        <f>IFERROR(IF(VLOOKUP(Table1[[#This Row],[Budget Code Description]],Dimentions!$X$6:$AC$134,4,FALSE)="","",VLOOKUP(Table1[[#This Row],[Budget Code Description]],Dimentions!$X$6:$AC$134,4,FALSE)),"")</f>
        <v/>
      </c>
      <c r="O797" s="65" t="str">
        <f>IFERROR(VLOOKUP(Table1[[#This Row],[Vendor ID]],Table549[],2,FALSE),"")</f>
        <v/>
      </c>
      <c r="P797" s="63"/>
      <c r="Q797" s="141" t="str">
        <f>IF(Table1[[#This Row],[Posting Date]]&lt;&gt;"",$D$9,"")</f>
        <v/>
      </c>
      <c r="R797" s="157" t="str">
        <f>IF(Table1[[#This Row],[Posting Date]]&lt;&gt;"",$D$10,"")</f>
        <v/>
      </c>
      <c r="S797" s="66"/>
      <c r="T797" s="63"/>
      <c r="U797" s="67"/>
      <c r="V797" s="67"/>
      <c r="W797" s="67" t="str">
        <f t="shared" si="16"/>
        <v/>
      </c>
      <c r="X797" s="159" t="str">
        <f>IF(E797="","",(IF(Table1[[#This Row],[Cur]]="USD",Table1[[#This Row],[Cur_Amount Debit]],Table1[[#This Row],[Cur_Amount Debit]]/Table1[[#This Row],[Exchange Rate]])))</f>
        <v/>
      </c>
      <c r="Y797" s="159" t="str">
        <f>IF(E797="","",(IF(Table1[[#This Row],[Cur]]="USD",Table1[[#This Row],[Cur_Amount Credit]],Table1[[#This Row],[Cur_Amount Credit]]/ExchangeRate)))</f>
        <v/>
      </c>
      <c r="Z797" s="201" t="str">
        <f>IF(E797="","",(Table1[[#This Row],[Debit USD]]-Table1[[#This Row],[Credit USD]]))</f>
        <v/>
      </c>
      <c r="AA797" s="226"/>
      <c r="AB797" s="255"/>
      <c r="AC797" s="1"/>
      <c r="AD797" s="15"/>
      <c r="AE797" s="15" t="str">
        <f>IF(AND(OR(Table1[[#This Row],[Account]]="15030",Table1[[#This Row],[Account]]="15035",Table1[[#This Row],[Account]]="20150"),Table1[[#This Row],[Vendor ID]]=""),1,"")</f>
        <v/>
      </c>
      <c r="AF797" s="15"/>
      <c r="AG797" s="15"/>
      <c r="AH797" s="15"/>
      <c r="AI797" s="46" t="str">
        <f>IF(Table1[[#This Row],[Posting Date]]&lt;&gt;"","GJ-"&amp;CountryID,"")</f>
        <v/>
      </c>
      <c r="AJ797" s="59" t="str">
        <f>IF(Table1[[#This Row],[Posting Date]]&lt;&gt;"",Table1[[#This Row],[Posting Date]],"")</f>
        <v/>
      </c>
      <c r="AK797" s="46"/>
      <c r="AL797" s="46" t="str">
        <f>IF(Table1[[#This Row],[Description]]&lt;&gt;"",Table1[[#This Row],[Description]],"")</f>
        <v/>
      </c>
      <c r="AM797" s="46" t="str">
        <f>IF(Table1[[#This Row],[Posting Date]]&lt;&gt;"",Table1[[#This Row],[Reference Number]],"")</f>
        <v/>
      </c>
      <c r="AN797" s="46" t="str">
        <f>TRIM(Table1[[#This Row],[Line '#]])</f>
        <v/>
      </c>
      <c r="AO797" s="46" t="str">
        <f>TRIM(Table1[[#This Row],[Account]])</f>
        <v/>
      </c>
      <c r="AP797" s="46" t="str">
        <f>IF(Table1[[#This Row],[Posting Date]]&lt;&gt;"",$D$5,"")</f>
        <v/>
      </c>
      <c r="AQ797" s="46" t="str">
        <f>TRIM(Table1[[#This Row],[Departments-Prgrams]])</f>
        <v/>
      </c>
      <c r="AR797" s="46" t="str">
        <f>TRIM(Table1[[#This Row],[Grant]])</f>
        <v/>
      </c>
      <c r="AS797" s="46" t="str">
        <f>TRIM(Table1[[#This Row],[Staff ID]])</f>
        <v/>
      </c>
      <c r="AT797" s="46" t="str">
        <f>IF(TRIM(Table1[[#This Row],[Budget Code]])=0,"",TRIM(Table1[[#This Row],[Budget Code]]))</f>
        <v/>
      </c>
      <c r="AU797" s="46" t="str">
        <f>IF(Table1[[#This Row],[Line Description]]&lt;&gt;"",Table1[[#This Row],[Line Description]],"")</f>
        <v/>
      </c>
      <c r="AV797" s="46" t="str">
        <f>IF(Table1[[#This Row],[Cur_Amount Debit]]&gt;0,ROUND(Table1[[#This Row],[Cur_Amount Debit]],2),"")</f>
        <v/>
      </c>
      <c r="AW797" s="46" t="str">
        <f>IF(Table1[[#This Row],[Cur_Amount Credit]]&gt;0,ROUND(Table1[[#This Row],[Cur_Amount Credit]],2),"")</f>
        <v/>
      </c>
      <c r="AX797" s="46" t="str">
        <f>LEFT(Table1[[#This Row],[Cur]],3)</f>
        <v/>
      </c>
      <c r="AY797" s="59"/>
      <c r="AZ797" s="46"/>
      <c r="BA797" s="46" t="str">
        <f>IF(Table1[[#This Row],[Cur]]&lt;&gt;"",IF(Table1[[#This Row],[Cur]]="USD","",ExchangeRate),"")</f>
        <v/>
      </c>
      <c r="BB797" s="46" t="str">
        <f>IF(Table1[[#This Row],[Grant]]&lt;&gt;"",VLOOKUP(Table1[[#This Row],[Grant]],Grants!B:D,3),"")</f>
        <v/>
      </c>
      <c r="BC797" s="46" t="str">
        <f>TRIM(Table1[[#This Row],[Vendor ID]])</f>
        <v/>
      </c>
      <c r="BD797">
        <f>IF(Table1[[#This Row],[Reference Number]]=Q796,BD796,BD796+1)</f>
        <v>0</v>
      </c>
    </row>
    <row r="798" spans="1:56" ht="11.25" customHeight="1" x14ac:dyDescent="0.25">
      <c r="A798" s="1"/>
      <c r="B798" s="88" t="str">
        <f>IF(Table1[[#This Row],[Posting Date]]&lt;&gt;"",IF(Table1[[#This Row],[Reference Number]]=Q797,B797+1,1),"")</f>
        <v/>
      </c>
      <c r="C798" s="61"/>
      <c r="D798" s="61"/>
      <c r="E798" s="138"/>
      <c r="F798" s="141" t="str">
        <f>IFERROR(IF(VLOOKUP(Table1[[#This Row],[Budget Code Description]],Dimentions!$X$6:$AC$139,2,FALSE)="","",VLOOKUP(Table1[[#This Row],[Budget Code Description]],Dimentions!$X$6:$AC$139,2,FALSE)),"")</f>
        <v/>
      </c>
      <c r="G798" s="141"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1" t="str">
        <f>IFERROR(VLOOKUP(Table1[[#This Row],[Budget Code Description]],Table6[#All],8,FALSE),"")</f>
        <v/>
      </c>
      <c r="L798" s="63"/>
      <c r="M798" s="65" t="str">
        <f>IFERROR(VLOOKUP(Table1[[#This Row],[Staff ID]],Table2[],2,FALSE),"")</f>
        <v/>
      </c>
      <c r="N798" s="209" t="str">
        <f>IFERROR(IF(VLOOKUP(Table1[[#This Row],[Budget Code Description]],Dimentions!$X$6:$AC$134,4,FALSE)="","",VLOOKUP(Table1[[#This Row],[Budget Code Description]],Dimentions!$X$6:$AC$134,4,FALSE)),"")</f>
        <v/>
      </c>
      <c r="O798" s="65" t="str">
        <f>IFERROR(VLOOKUP(Table1[[#This Row],[Vendor ID]],Table549[],2,FALSE),"")</f>
        <v/>
      </c>
      <c r="P798" s="63"/>
      <c r="Q798" s="141" t="str">
        <f>IF(Table1[[#This Row],[Posting Date]]&lt;&gt;"",$D$9,"")</f>
        <v/>
      </c>
      <c r="R798" s="157" t="str">
        <f>IF(Table1[[#This Row],[Posting Date]]&lt;&gt;"",$D$10,"")</f>
        <v/>
      </c>
      <c r="S798" s="66"/>
      <c r="T798" s="63"/>
      <c r="U798" s="67"/>
      <c r="V798" s="67"/>
      <c r="W798" s="67" t="str">
        <f t="shared" si="16"/>
        <v/>
      </c>
      <c r="X798" s="159" t="str">
        <f>IF(E798="","",(IF(Table1[[#This Row],[Cur]]="USD",Table1[[#This Row],[Cur_Amount Debit]],Table1[[#This Row],[Cur_Amount Debit]]/Table1[[#This Row],[Exchange Rate]])))</f>
        <v/>
      </c>
      <c r="Y798" s="159" t="str">
        <f>IF(E798="","",(IF(Table1[[#This Row],[Cur]]="USD",Table1[[#This Row],[Cur_Amount Credit]],Table1[[#This Row],[Cur_Amount Credit]]/ExchangeRate)))</f>
        <v/>
      </c>
      <c r="Z798" s="201" t="str">
        <f>IF(E798="","",(Table1[[#This Row],[Debit USD]]-Table1[[#This Row],[Credit USD]]))</f>
        <v/>
      </c>
      <c r="AA798" s="226"/>
      <c r="AB798" s="255"/>
      <c r="AC798" s="1"/>
      <c r="AD798" s="15"/>
      <c r="AE798" s="15" t="str">
        <f>IF(AND(OR(Table1[[#This Row],[Account]]="15030",Table1[[#This Row],[Account]]="15035",Table1[[#This Row],[Account]]="20150"),Table1[[#This Row],[Vendor ID]]=""),1,"")</f>
        <v/>
      </c>
      <c r="AF798" s="15"/>
      <c r="AG798" s="15"/>
      <c r="AH798" s="15"/>
      <c r="AI798" s="46" t="str">
        <f>IF(Table1[[#This Row],[Posting Date]]&lt;&gt;"","GJ-"&amp;CountryID,"")</f>
        <v/>
      </c>
      <c r="AJ798" s="59" t="str">
        <f>IF(Table1[[#This Row],[Posting Date]]&lt;&gt;"",Table1[[#This Row],[Posting Date]],"")</f>
        <v/>
      </c>
      <c r="AK798" s="46"/>
      <c r="AL798" s="46" t="str">
        <f>IF(Table1[[#This Row],[Description]]&lt;&gt;"",Table1[[#This Row],[Description]],"")</f>
        <v/>
      </c>
      <c r="AM798" s="46" t="str">
        <f>IF(Table1[[#This Row],[Posting Date]]&lt;&gt;"",Table1[[#This Row],[Reference Number]],"")</f>
        <v/>
      </c>
      <c r="AN798" s="46" t="str">
        <f>TRIM(Table1[[#This Row],[Line '#]])</f>
        <v/>
      </c>
      <c r="AO798" s="46" t="str">
        <f>TRIM(Table1[[#This Row],[Account]])</f>
        <v/>
      </c>
      <c r="AP798" s="46" t="str">
        <f>IF(Table1[[#This Row],[Posting Date]]&lt;&gt;"",$D$5,"")</f>
        <v/>
      </c>
      <c r="AQ798" s="46" t="str">
        <f>TRIM(Table1[[#This Row],[Departments-Prgrams]])</f>
        <v/>
      </c>
      <c r="AR798" s="46" t="str">
        <f>TRIM(Table1[[#This Row],[Grant]])</f>
        <v/>
      </c>
      <c r="AS798" s="46" t="str">
        <f>TRIM(Table1[[#This Row],[Staff ID]])</f>
        <v/>
      </c>
      <c r="AT798" s="46" t="str">
        <f>IF(TRIM(Table1[[#This Row],[Budget Code]])=0,"",TRIM(Table1[[#This Row],[Budget Code]]))</f>
        <v/>
      </c>
      <c r="AU798" s="46" t="str">
        <f>IF(Table1[[#This Row],[Line Description]]&lt;&gt;"",Table1[[#This Row],[Line Description]],"")</f>
        <v/>
      </c>
      <c r="AV798" s="46" t="str">
        <f>IF(Table1[[#This Row],[Cur_Amount Debit]]&gt;0,ROUND(Table1[[#This Row],[Cur_Amount Debit]],2),"")</f>
        <v/>
      </c>
      <c r="AW798" s="46" t="str">
        <f>IF(Table1[[#This Row],[Cur_Amount Credit]]&gt;0,ROUND(Table1[[#This Row],[Cur_Amount Credit]],2),"")</f>
        <v/>
      </c>
      <c r="AX798" s="46" t="str">
        <f>LEFT(Table1[[#This Row],[Cur]],3)</f>
        <v/>
      </c>
      <c r="AY798" s="59"/>
      <c r="AZ798" s="46"/>
      <c r="BA798" s="46" t="str">
        <f>IF(Table1[[#This Row],[Cur]]&lt;&gt;"",IF(Table1[[#This Row],[Cur]]="USD","",ExchangeRate),"")</f>
        <v/>
      </c>
      <c r="BB798" s="46" t="str">
        <f>IF(Table1[[#This Row],[Grant]]&lt;&gt;"",VLOOKUP(Table1[[#This Row],[Grant]],Grants!B:D,3),"")</f>
        <v/>
      </c>
      <c r="BC798" s="46" t="str">
        <f>TRIM(Table1[[#This Row],[Vendor ID]])</f>
        <v/>
      </c>
      <c r="BD798">
        <f>IF(Table1[[#This Row],[Reference Number]]=Q797,BD797,BD797+1)</f>
        <v>0</v>
      </c>
    </row>
    <row r="799" spans="1:56" ht="11.25" customHeight="1" x14ac:dyDescent="0.25">
      <c r="A799" s="1"/>
      <c r="B799" s="88" t="str">
        <f>IF(Table1[[#This Row],[Posting Date]]&lt;&gt;"",IF(Table1[[#This Row],[Reference Number]]=Q798,B798+1,1),"")</f>
        <v/>
      </c>
      <c r="C799" s="61"/>
      <c r="D799" s="61"/>
      <c r="E799" s="138"/>
      <c r="F799" s="141" t="str">
        <f>IFERROR(IF(VLOOKUP(Table1[[#This Row],[Budget Code Description]],Dimentions!$X$6:$AC$139,2,FALSE)="","",VLOOKUP(Table1[[#This Row],[Budget Code Description]],Dimentions!$X$6:$AC$139,2,FALSE)),"")</f>
        <v/>
      </c>
      <c r="G799" s="141"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1" t="str">
        <f>IFERROR(VLOOKUP(Table1[[#This Row],[Budget Code Description]],Table6[#All],8,FALSE),"")</f>
        <v/>
      </c>
      <c r="L799" s="63"/>
      <c r="M799" s="65" t="str">
        <f>IFERROR(VLOOKUP(Table1[[#This Row],[Staff ID]],Table2[],2,FALSE),"")</f>
        <v/>
      </c>
      <c r="N799" s="209" t="str">
        <f>IFERROR(IF(VLOOKUP(Table1[[#This Row],[Budget Code Description]],Dimentions!$X$6:$AC$134,4,FALSE)="","",VLOOKUP(Table1[[#This Row],[Budget Code Description]],Dimentions!$X$6:$AC$134,4,FALSE)),"")</f>
        <v/>
      </c>
      <c r="O799" s="65" t="str">
        <f>IFERROR(VLOOKUP(Table1[[#This Row],[Vendor ID]],Table549[],2,FALSE),"")</f>
        <v/>
      </c>
      <c r="P799" s="63"/>
      <c r="Q799" s="141" t="str">
        <f>IF(Table1[[#This Row],[Posting Date]]&lt;&gt;"",$D$9,"")</f>
        <v/>
      </c>
      <c r="R799" s="157" t="str">
        <f>IF(Table1[[#This Row],[Posting Date]]&lt;&gt;"",$D$10,"")</f>
        <v/>
      </c>
      <c r="S799" s="66"/>
      <c r="T799" s="63"/>
      <c r="U799" s="67"/>
      <c r="V799" s="67"/>
      <c r="W799" s="67" t="str">
        <f t="shared" si="16"/>
        <v/>
      </c>
      <c r="X799" s="159" t="str">
        <f>IF(E799="","",(IF(Table1[[#This Row],[Cur]]="USD",Table1[[#This Row],[Cur_Amount Debit]],Table1[[#This Row],[Cur_Amount Debit]]/Table1[[#This Row],[Exchange Rate]])))</f>
        <v/>
      </c>
      <c r="Y799" s="159" t="str">
        <f>IF(E799="","",(IF(Table1[[#This Row],[Cur]]="USD",Table1[[#This Row],[Cur_Amount Credit]],Table1[[#This Row],[Cur_Amount Credit]]/ExchangeRate)))</f>
        <v/>
      </c>
      <c r="Z799" s="201" t="str">
        <f>IF(E799="","",(Table1[[#This Row],[Debit USD]]-Table1[[#This Row],[Credit USD]]))</f>
        <v/>
      </c>
      <c r="AA799" s="226"/>
      <c r="AB799" s="255"/>
      <c r="AC799" s="1"/>
      <c r="AD799" s="15"/>
      <c r="AE799" s="15" t="str">
        <f>IF(AND(OR(Table1[[#This Row],[Account]]="15030",Table1[[#This Row],[Account]]="15035",Table1[[#This Row],[Account]]="20150"),Table1[[#This Row],[Vendor ID]]=""),1,"")</f>
        <v/>
      </c>
      <c r="AF799" s="15"/>
      <c r="AG799" s="15"/>
      <c r="AH799" s="15"/>
      <c r="AI799" s="46" t="str">
        <f>IF(Table1[[#This Row],[Posting Date]]&lt;&gt;"","GJ-"&amp;CountryID,"")</f>
        <v/>
      </c>
      <c r="AJ799" s="59" t="str">
        <f>IF(Table1[[#This Row],[Posting Date]]&lt;&gt;"",Table1[[#This Row],[Posting Date]],"")</f>
        <v/>
      </c>
      <c r="AK799" s="46"/>
      <c r="AL799" s="46" t="str">
        <f>IF(Table1[[#This Row],[Description]]&lt;&gt;"",Table1[[#This Row],[Description]],"")</f>
        <v/>
      </c>
      <c r="AM799" s="46" t="str">
        <f>IF(Table1[[#This Row],[Posting Date]]&lt;&gt;"",Table1[[#This Row],[Reference Number]],"")</f>
        <v/>
      </c>
      <c r="AN799" s="46" t="str">
        <f>TRIM(Table1[[#This Row],[Line '#]])</f>
        <v/>
      </c>
      <c r="AO799" s="46" t="str">
        <f>TRIM(Table1[[#This Row],[Account]])</f>
        <v/>
      </c>
      <c r="AP799" s="46" t="str">
        <f>IF(Table1[[#This Row],[Posting Date]]&lt;&gt;"",$D$5,"")</f>
        <v/>
      </c>
      <c r="AQ799" s="46" t="str">
        <f>TRIM(Table1[[#This Row],[Departments-Prgrams]])</f>
        <v/>
      </c>
      <c r="AR799" s="46" t="str">
        <f>TRIM(Table1[[#This Row],[Grant]])</f>
        <v/>
      </c>
      <c r="AS799" s="46" t="str">
        <f>TRIM(Table1[[#This Row],[Staff ID]])</f>
        <v/>
      </c>
      <c r="AT799" s="46" t="str">
        <f>IF(TRIM(Table1[[#This Row],[Budget Code]])=0,"",TRIM(Table1[[#This Row],[Budget Code]]))</f>
        <v/>
      </c>
      <c r="AU799" s="46" t="str">
        <f>IF(Table1[[#This Row],[Line Description]]&lt;&gt;"",Table1[[#This Row],[Line Description]],"")</f>
        <v/>
      </c>
      <c r="AV799" s="46" t="str">
        <f>IF(Table1[[#This Row],[Cur_Amount Debit]]&gt;0,ROUND(Table1[[#This Row],[Cur_Amount Debit]],2),"")</f>
        <v/>
      </c>
      <c r="AW799" s="46" t="str">
        <f>IF(Table1[[#This Row],[Cur_Amount Credit]]&gt;0,ROUND(Table1[[#This Row],[Cur_Amount Credit]],2),"")</f>
        <v/>
      </c>
      <c r="AX799" s="46" t="str">
        <f>LEFT(Table1[[#This Row],[Cur]],3)</f>
        <v/>
      </c>
      <c r="AY799" s="59"/>
      <c r="AZ799" s="46"/>
      <c r="BA799" s="46" t="str">
        <f>IF(Table1[[#This Row],[Cur]]&lt;&gt;"",IF(Table1[[#This Row],[Cur]]="USD","",ExchangeRate),"")</f>
        <v/>
      </c>
      <c r="BB799" s="46" t="str">
        <f>IF(Table1[[#This Row],[Grant]]&lt;&gt;"",VLOOKUP(Table1[[#This Row],[Grant]],Grants!B:D,3),"")</f>
        <v/>
      </c>
      <c r="BC799" s="46" t="str">
        <f>TRIM(Table1[[#This Row],[Vendor ID]])</f>
        <v/>
      </c>
      <c r="BD799">
        <f>IF(Table1[[#This Row],[Reference Number]]=Q798,BD798,BD798+1)</f>
        <v>0</v>
      </c>
    </row>
    <row r="800" spans="1:56" ht="11.25" customHeight="1" x14ac:dyDescent="0.25">
      <c r="A800" s="1"/>
      <c r="B800" s="88" t="str">
        <f>IF(Table1[[#This Row],[Posting Date]]&lt;&gt;"",IF(Table1[[#This Row],[Reference Number]]=Q799,B799+1,1),"")</f>
        <v/>
      </c>
      <c r="C800" s="61"/>
      <c r="D800" s="61"/>
      <c r="E800" s="138"/>
      <c r="F800" s="141" t="str">
        <f>IFERROR(IF(VLOOKUP(Table1[[#This Row],[Budget Code Description]],Dimentions!$X$6:$AC$139,2,FALSE)="","",VLOOKUP(Table1[[#This Row],[Budget Code Description]],Dimentions!$X$6:$AC$139,2,FALSE)),"")</f>
        <v/>
      </c>
      <c r="G800" s="141"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1" t="str">
        <f>IFERROR(VLOOKUP(Table1[[#This Row],[Budget Code Description]],Table6[#All],8,FALSE),"")</f>
        <v/>
      </c>
      <c r="L800" s="63"/>
      <c r="M800" s="65" t="str">
        <f>IFERROR(VLOOKUP(Table1[[#This Row],[Staff ID]],Table2[],2,FALSE),"")</f>
        <v/>
      </c>
      <c r="N800" s="209" t="str">
        <f>IFERROR(IF(VLOOKUP(Table1[[#This Row],[Budget Code Description]],Dimentions!$X$6:$AC$134,4,FALSE)="","",VLOOKUP(Table1[[#This Row],[Budget Code Description]],Dimentions!$X$6:$AC$134,4,FALSE)),"")</f>
        <v/>
      </c>
      <c r="O800" s="65" t="str">
        <f>IFERROR(VLOOKUP(Table1[[#This Row],[Vendor ID]],Table549[],2,FALSE),"")</f>
        <v/>
      </c>
      <c r="P800" s="63"/>
      <c r="Q800" s="141" t="str">
        <f>IF(Table1[[#This Row],[Posting Date]]&lt;&gt;"",$D$9,"")</f>
        <v/>
      </c>
      <c r="R800" s="157" t="str">
        <f>IF(Table1[[#This Row],[Posting Date]]&lt;&gt;"",$D$10,"")</f>
        <v/>
      </c>
      <c r="S800" s="66"/>
      <c r="T800" s="63"/>
      <c r="U800" s="67"/>
      <c r="V800" s="67"/>
      <c r="W800" s="67" t="str">
        <f t="shared" si="16"/>
        <v/>
      </c>
      <c r="X800" s="159" t="str">
        <f>IF(E800="","",(IF(Table1[[#This Row],[Cur]]="USD",Table1[[#This Row],[Cur_Amount Debit]],Table1[[#This Row],[Cur_Amount Debit]]/Table1[[#This Row],[Exchange Rate]])))</f>
        <v/>
      </c>
      <c r="Y800" s="159" t="str">
        <f>IF(E800="","",(IF(Table1[[#This Row],[Cur]]="USD",Table1[[#This Row],[Cur_Amount Credit]],Table1[[#This Row],[Cur_Amount Credit]]/ExchangeRate)))</f>
        <v/>
      </c>
      <c r="Z800" s="201" t="str">
        <f>IF(E800="","",(Table1[[#This Row],[Debit USD]]-Table1[[#This Row],[Credit USD]]))</f>
        <v/>
      </c>
      <c r="AA800" s="226"/>
      <c r="AB800" s="255"/>
      <c r="AC800" s="1"/>
      <c r="AD800" s="15"/>
      <c r="AE800" s="15" t="str">
        <f>IF(AND(OR(Table1[[#This Row],[Account]]="15030",Table1[[#This Row],[Account]]="15035",Table1[[#This Row],[Account]]="20150"),Table1[[#This Row],[Vendor ID]]=""),1,"")</f>
        <v/>
      </c>
      <c r="AF800" s="15"/>
      <c r="AG800" s="15"/>
      <c r="AH800" s="15"/>
      <c r="AI800" s="46" t="str">
        <f>IF(Table1[[#This Row],[Posting Date]]&lt;&gt;"","GJ-"&amp;CountryID,"")</f>
        <v/>
      </c>
      <c r="AJ800" s="59" t="str">
        <f>IF(Table1[[#This Row],[Posting Date]]&lt;&gt;"",Table1[[#This Row],[Posting Date]],"")</f>
        <v/>
      </c>
      <c r="AK800" s="46"/>
      <c r="AL800" s="46" t="str">
        <f>IF(Table1[[#This Row],[Description]]&lt;&gt;"",Table1[[#This Row],[Description]],"")</f>
        <v/>
      </c>
      <c r="AM800" s="46" t="str">
        <f>IF(Table1[[#This Row],[Posting Date]]&lt;&gt;"",Table1[[#This Row],[Reference Number]],"")</f>
        <v/>
      </c>
      <c r="AN800" s="46" t="str">
        <f>TRIM(Table1[[#This Row],[Line '#]])</f>
        <v/>
      </c>
      <c r="AO800" s="46" t="str">
        <f>TRIM(Table1[[#This Row],[Account]])</f>
        <v/>
      </c>
      <c r="AP800" s="46" t="str">
        <f>IF(Table1[[#This Row],[Posting Date]]&lt;&gt;"",$D$5,"")</f>
        <v/>
      </c>
      <c r="AQ800" s="46" t="str">
        <f>TRIM(Table1[[#This Row],[Departments-Prgrams]])</f>
        <v/>
      </c>
      <c r="AR800" s="46" t="str">
        <f>TRIM(Table1[[#This Row],[Grant]])</f>
        <v/>
      </c>
      <c r="AS800" s="46" t="str">
        <f>TRIM(Table1[[#This Row],[Staff ID]])</f>
        <v/>
      </c>
      <c r="AT800" s="46" t="str">
        <f>IF(TRIM(Table1[[#This Row],[Budget Code]])=0,"",TRIM(Table1[[#This Row],[Budget Code]]))</f>
        <v/>
      </c>
      <c r="AU800" s="46" t="str">
        <f>IF(Table1[[#This Row],[Line Description]]&lt;&gt;"",Table1[[#This Row],[Line Description]],"")</f>
        <v/>
      </c>
      <c r="AV800" s="46" t="str">
        <f>IF(Table1[[#This Row],[Cur_Amount Debit]]&gt;0,ROUND(Table1[[#This Row],[Cur_Amount Debit]],2),"")</f>
        <v/>
      </c>
      <c r="AW800" s="46" t="str">
        <f>IF(Table1[[#This Row],[Cur_Amount Credit]]&gt;0,ROUND(Table1[[#This Row],[Cur_Amount Credit]],2),"")</f>
        <v/>
      </c>
      <c r="AX800" s="46" t="str">
        <f>LEFT(Table1[[#This Row],[Cur]],3)</f>
        <v/>
      </c>
      <c r="AY800" s="59"/>
      <c r="AZ800" s="46"/>
      <c r="BA800" s="46" t="str">
        <f>IF(Table1[[#This Row],[Cur]]&lt;&gt;"",IF(Table1[[#This Row],[Cur]]="USD","",ExchangeRate),"")</f>
        <v/>
      </c>
      <c r="BB800" s="46" t="str">
        <f>IF(Table1[[#This Row],[Grant]]&lt;&gt;"",VLOOKUP(Table1[[#This Row],[Grant]],Grants!B:D,3),"")</f>
        <v/>
      </c>
      <c r="BC800" s="46" t="str">
        <f>TRIM(Table1[[#This Row],[Vendor ID]])</f>
        <v/>
      </c>
      <c r="BD800">
        <f>IF(Table1[[#This Row],[Reference Number]]=Q799,BD799,BD799+1)</f>
        <v>0</v>
      </c>
    </row>
    <row r="801" spans="1:56" ht="11.25" customHeight="1" x14ac:dyDescent="0.25">
      <c r="A801" s="1"/>
      <c r="B801" s="88" t="str">
        <f>IF(Table1[[#This Row],[Posting Date]]&lt;&gt;"",IF(Table1[[#This Row],[Reference Number]]=Q800,B800+1,1),"")</f>
        <v/>
      </c>
      <c r="C801" s="61"/>
      <c r="D801" s="61"/>
      <c r="E801" s="138"/>
      <c r="F801" s="141" t="str">
        <f>IFERROR(IF(VLOOKUP(Table1[[#This Row],[Budget Code Description]],Dimentions!$X$6:$AC$139,2,FALSE)="","",VLOOKUP(Table1[[#This Row],[Budget Code Description]],Dimentions!$X$6:$AC$139,2,FALSE)),"")</f>
        <v/>
      </c>
      <c r="G801" s="141"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1" t="str">
        <f>IFERROR(VLOOKUP(Table1[[#This Row],[Budget Code Description]],Table6[#All],8,FALSE),"")</f>
        <v/>
      </c>
      <c r="L801" s="63"/>
      <c r="M801" s="65" t="str">
        <f>IFERROR(VLOOKUP(Table1[[#This Row],[Staff ID]],Table2[],2,FALSE),"")</f>
        <v/>
      </c>
      <c r="N801" s="209" t="str">
        <f>IFERROR(IF(VLOOKUP(Table1[[#This Row],[Budget Code Description]],Dimentions!$X$6:$AC$134,4,FALSE)="","",VLOOKUP(Table1[[#This Row],[Budget Code Description]],Dimentions!$X$6:$AC$134,4,FALSE)),"")</f>
        <v/>
      </c>
      <c r="O801" s="65" t="str">
        <f>IFERROR(VLOOKUP(Table1[[#This Row],[Vendor ID]],Table549[],2,FALSE),"")</f>
        <v/>
      </c>
      <c r="P801" s="63"/>
      <c r="Q801" s="141" t="str">
        <f>IF(Table1[[#This Row],[Posting Date]]&lt;&gt;"",$D$9,"")</f>
        <v/>
      </c>
      <c r="R801" s="157" t="str">
        <f>IF(Table1[[#This Row],[Posting Date]]&lt;&gt;"",$D$10,"")</f>
        <v/>
      </c>
      <c r="S801" s="66"/>
      <c r="T801" s="63"/>
      <c r="U801" s="67"/>
      <c r="V801" s="67"/>
      <c r="W801" s="67" t="str">
        <f t="shared" si="16"/>
        <v/>
      </c>
      <c r="X801" s="159" t="str">
        <f>IF(E801="","",(IF(Table1[[#This Row],[Cur]]="USD",Table1[[#This Row],[Cur_Amount Debit]],Table1[[#This Row],[Cur_Amount Debit]]/Table1[[#This Row],[Exchange Rate]])))</f>
        <v/>
      </c>
      <c r="Y801" s="159" t="str">
        <f>IF(E801="","",(IF(Table1[[#This Row],[Cur]]="USD",Table1[[#This Row],[Cur_Amount Credit]],Table1[[#This Row],[Cur_Amount Credit]]/ExchangeRate)))</f>
        <v/>
      </c>
      <c r="Z801" s="201" t="str">
        <f>IF(E801="","",(Table1[[#This Row],[Debit USD]]-Table1[[#This Row],[Credit USD]]))</f>
        <v/>
      </c>
      <c r="AA801" s="226"/>
      <c r="AB801" s="255"/>
      <c r="AC801" s="1"/>
      <c r="AD801" s="15"/>
      <c r="AE801" s="15" t="str">
        <f>IF(AND(OR(Table1[[#This Row],[Account]]="15030",Table1[[#This Row],[Account]]="15035",Table1[[#This Row],[Account]]="20150"),Table1[[#This Row],[Vendor ID]]=""),1,"")</f>
        <v/>
      </c>
      <c r="AF801" s="15"/>
      <c r="AG801" s="15"/>
      <c r="AH801" s="15"/>
      <c r="AI801" s="46" t="str">
        <f>IF(Table1[[#This Row],[Posting Date]]&lt;&gt;"","GJ-"&amp;CountryID,"")</f>
        <v/>
      </c>
      <c r="AJ801" s="59" t="str">
        <f>IF(Table1[[#This Row],[Posting Date]]&lt;&gt;"",Table1[[#This Row],[Posting Date]],"")</f>
        <v/>
      </c>
      <c r="AK801" s="46"/>
      <c r="AL801" s="46" t="str">
        <f>IF(Table1[[#This Row],[Description]]&lt;&gt;"",Table1[[#This Row],[Description]],"")</f>
        <v/>
      </c>
      <c r="AM801" s="46" t="str">
        <f>IF(Table1[[#This Row],[Posting Date]]&lt;&gt;"",Table1[[#This Row],[Reference Number]],"")</f>
        <v/>
      </c>
      <c r="AN801" s="46" t="str">
        <f>TRIM(Table1[[#This Row],[Line '#]])</f>
        <v/>
      </c>
      <c r="AO801" s="46" t="str">
        <f>TRIM(Table1[[#This Row],[Account]])</f>
        <v/>
      </c>
      <c r="AP801" s="46" t="str">
        <f>IF(Table1[[#This Row],[Posting Date]]&lt;&gt;"",$D$5,"")</f>
        <v/>
      </c>
      <c r="AQ801" s="46" t="str">
        <f>TRIM(Table1[[#This Row],[Departments-Prgrams]])</f>
        <v/>
      </c>
      <c r="AR801" s="46" t="str">
        <f>TRIM(Table1[[#This Row],[Grant]])</f>
        <v/>
      </c>
      <c r="AS801" s="46" t="str">
        <f>TRIM(Table1[[#This Row],[Staff ID]])</f>
        <v/>
      </c>
      <c r="AT801" s="46" t="str">
        <f>IF(TRIM(Table1[[#This Row],[Budget Code]])=0,"",TRIM(Table1[[#This Row],[Budget Code]]))</f>
        <v/>
      </c>
      <c r="AU801" s="46" t="str">
        <f>IF(Table1[[#This Row],[Line Description]]&lt;&gt;"",Table1[[#This Row],[Line Description]],"")</f>
        <v/>
      </c>
      <c r="AV801" s="46" t="str">
        <f>IF(Table1[[#This Row],[Cur_Amount Debit]]&gt;0,ROUND(Table1[[#This Row],[Cur_Amount Debit]],2),"")</f>
        <v/>
      </c>
      <c r="AW801" s="46" t="str">
        <f>IF(Table1[[#This Row],[Cur_Amount Credit]]&gt;0,ROUND(Table1[[#This Row],[Cur_Amount Credit]],2),"")</f>
        <v/>
      </c>
      <c r="AX801" s="46" t="str">
        <f>LEFT(Table1[[#This Row],[Cur]],3)</f>
        <v/>
      </c>
      <c r="AY801" s="59"/>
      <c r="AZ801" s="46"/>
      <c r="BA801" s="46" t="str">
        <f>IF(Table1[[#This Row],[Cur]]&lt;&gt;"",IF(Table1[[#This Row],[Cur]]="USD","",ExchangeRate),"")</f>
        <v/>
      </c>
      <c r="BB801" s="46" t="str">
        <f>IF(Table1[[#This Row],[Grant]]&lt;&gt;"",VLOOKUP(Table1[[#This Row],[Grant]],Grants!B:D,3),"")</f>
        <v/>
      </c>
      <c r="BC801" s="46" t="str">
        <f>TRIM(Table1[[#This Row],[Vendor ID]])</f>
        <v/>
      </c>
      <c r="BD801">
        <f>IF(Table1[[#This Row],[Reference Number]]=Q800,BD800,BD800+1)</f>
        <v>0</v>
      </c>
    </row>
    <row r="802" spans="1:56" ht="11.25" customHeight="1" x14ac:dyDescent="0.25">
      <c r="A802" s="1"/>
      <c r="B802" s="88" t="str">
        <f>IF(Table1[[#This Row],[Posting Date]]&lt;&gt;"",IF(Table1[[#This Row],[Reference Number]]=Q801,B801+1,1),"")</f>
        <v/>
      </c>
      <c r="C802" s="61"/>
      <c r="D802" s="61"/>
      <c r="E802" s="138"/>
      <c r="F802" s="141" t="str">
        <f>IFERROR(IF(VLOOKUP(Table1[[#This Row],[Budget Code Description]],Dimentions!$X$6:$AC$139,2,FALSE)="","",VLOOKUP(Table1[[#This Row],[Budget Code Description]],Dimentions!$X$6:$AC$139,2,FALSE)),"")</f>
        <v/>
      </c>
      <c r="G802" s="141"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1" t="str">
        <f>IFERROR(VLOOKUP(Table1[[#This Row],[Budget Code Description]],Table6[#All],8,FALSE),"")</f>
        <v/>
      </c>
      <c r="L802" s="63"/>
      <c r="M802" s="65" t="str">
        <f>IFERROR(VLOOKUP(Table1[[#This Row],[Staff ID]],Table2[],2,FALSE),"")</f>
        <v/>
      </c>
      <c r="N802" s="209" t="str">
        <f>IFERROR(IF(VLOOKUP(Table1[[#This Row],[Budget Code Description]],Dimentions!$X$6:$AC$134,4,FALSE)="","",VLOOKUP(Table1[[#This Row],[Budget Code Description]],Dimentions!$X$6:$AC$134,4,FALSE)),"")</f>
        <v/>
      </c>
      <c r="O802" s="65" t="str">
        <f>IFERROR(VLOOKUP(Table1[[#This Row],[Vendor ID]],Table549[],2,FALSE),"")</f>
        <v/>
      </c>
      <c r="P802" s="63"/>
      <c r="Q802" s="141" t="str">
        <f>IF(Table1[[#This Row],[Posting Date]]&lt;&gt;"",$D$9,"")</f>
        <v/>
      </c>
      <c r="R802" s="157" t="str">
        <f>IF(Table1[[#This Row],[Posting Date]]&lt;&gt;"",$D$10,"")</f>
        <v/>
      </c>
      <c r="S802" s="66"/>
      <c r="T802" s="63"/>
      <c r="U802" s="67"/>
      <c r="V802" s="67"/>
      <c r="W802" s="67" t="str">
        <f t="shared" si="16"/>
        <v/>
      </c>
      <c r="X802" s="159" t="str">
        <f>IF(E802="","",(IF(Table1[[#This Row],[Cur]]="USD",Table1[[#This Row],[Cur_Amount Debit]],Table1[[#This Row],[Cur_Amount Debit]]/Table1[[#This Row],[Exchange Rate]])))</f>
        <v/>
      </c>
      <c r="Y802" s="159" t="str">
        <f>IF(E802="","",(IF(Table1[[#This Row],[Cur]]="USD",Table1[[#This Row],[Cur_Amount Credit]],Table1[[#This Row],[Cur_Amount Credit]]/ExchangeRate)))</f>
        <v/>
      </c>
      <c r="Z802" s="201" t="str">
        <f>IF(E802="","",(Table1[[#This Row],[Debit USD]]-Table1[[#This Row],[Credit USD]]))</f>
        <v/>
      </c>
      <c r="AA802" s="226"/>
      <c r="AB802" s="255"/>
      <c r="AC802" s="1"/>
      <c r="AD802" s="15"/>
      <c r="AE802" s="15" t="str">
        <f>IF(AND(OR(Table1[[#This Row],[Account]]="15030",Table1[[#This Row],[Account]]="15035",Table1[[#This Row],[Account]]="20150"),Table1[[#This Row],[Vendor ID]]=""),1,"")</f>
        <v/>
      </c>
      <c r="AF802" s="15"/>
      <c r="AG802" s="15"/>
      <c r="AH802" s="15"/>
      <c r="AI802" s="46" t="str">
        <f>IF(Table1[[#This Row],[Posting Date]]&lt;&gt;"","GJ-"&amp;CountryID,"")</f>
        <v/>
      </c>
      <c r="AJ802" s="59" t="str">
        <f>IF(Table1[[#This Row],[Posting Date]]&lt;&gt;"",Table1[[#This Row],[Posting Date]],"")</f>
        <v/>
      </c>
      <c r="AK802" s="46"/>
      <c r="AL802" s="46" t="str">
        <f>IF(Table1[[#This Row],[Description]]&lt;&gt;"",Table1[[#This Row],[Description]],"")</f>
        <v/>
      </c>
      <c r="AM802" s="46" t="str">
        <f>IF(Table1[[#This Row],[Posting Date]]&lt;&gt;"",Table1[[#This Row],[Reference Number]],"")</f>
        <v/>
      </c>
      <c r="AN802" s="46" t="str">
        <f>TRIM(Table1[[#This Row],[Line '#]])</f>
        <v/>
      </c>
      <c r="AO802" s="46" t="str">
        <f>TRIM(Table1[[#This Row],[Account]])</f>
        <v/>
      </c>
      <c r="AP802" s="46" t="str">
        <f>IF(Table1[[#This Row],[Posting Date]]&lt;&gt;"",$D$5,"")</f>
        <v/>
      </c>
      <c r="AQ802" s="46" t="str">
        <f>TRIM(Table1[[#This Row],[Departments-Prgrams]])</f>
        <v/>
      </c>
      <c r="AR802" s="46" t="str">
        <f>TRIM(Table1[[#This Row],[Grant]])</f>
        <v/>
      </c>
      <c r="AS802" s="46" t="str">
        <f>TRIM(Table1[[#This Row],[Staff ID]])</f>
        <v/>
      </c>
      <c r="AT802" s="46" t="str">
        <f>IF(TRIM(Table1[[#This Row],[Budget Code]])=0,"",TRIM(Table1[[#This Row],[Budget Code]]))</f>
        <v/>
      </c>
      <c r="AU802" s="46" t="str">
        <f>IF(Table1[[#This Row],[Line Description]]&lt;&gt;"",Table1[[#This Row],[Line Description]],"")</f>
        <v/>
      </c>
      <c r="AV802" s="46" t="str">
        <f>IF(Table1[[#This Row],[Cur_Amount Debit]]&gt;0,ROUND(Table1[[#This Row],[Cur_Amount Debit]],2),"")</f>
        <v/>
      </c>
      <c r="AW802" s="46" t="str">
        <f>IF(Table1[[#This Row],[Cur_Amount Credit]]&gt;0,ROUND(Table1[[#This Row],[Cur_Amount Credit]],2),"")</f>
        <v/>
      </c>
      <c r="AX802" s="46" t="str">
        <f>LEFT(Table1[[#This Row],[Cur]],3)</f>
        <v/>
      </c>
      <c r="AY802" s="59"/>
      <c r="AZ802" s="46"/>
      <c r="BA802" s="46" t="str">
        <f>IF(Table1[[#This Row],[Cur]]&lt;&gt;"",IF(Table1[[#This Row],[Cur]]="USD","",ExchangeRate),"")</f>
        <v/>
      </c>
      <c r="BB802" s="46" t="str">
        <f>IF(Table1[[#This Row],[Grant]]&lt;&gt;"",VLOOKUP(Table1[[#This Row],[Grant]],Grants!B:D,3),"")</f>
        <v/>
      </c>
      <c r="BC802" s="46" t="str">
        <f>TRIM(Table1[[#This Row],[Vendor ID]])</f>
        <v/>
      </c>
      <c r="BD802">
        <f>IF(Table1[[#This Row],[Reference Number]]=Q801,BD801,BD801+1)</f>
        <v>0</v>
      </c>
    </row>
    <row r="803" spans="1:56" ht="11.25" customHeight="1" x14ac:dyDescent="0.25">
      <c r="A803" s="1"/>
      <c r="B803" s="88" t="str">
        <f>IF(Table1[[#This Row],[Posting Date]]&lt;&gt;"",IF(Table1[[#This Row],[Reference Number]]=Q802,B802+1,1),"")</f>
        <v/>
      </c>
      <c r="C803" s="61"/>
      <c r="D803" s="61"/>
      <c r="E803" s="138"/>
      <c r="F803" s="141" t="str">
        <f>IFERROR(IF(VLOOKUP(Table1[[#This Row],[Budget Code Description]],Dimentions!$X$6:$AC$139,2,FALSE)="","",VLOOKUP(Table1[[#This Row],[Budget Code Description]],Dimentions!$X$6:$AC$139,2,FALSE)),"")</f>
        <v/>
      </c>
      <c r="G803" s="141"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1" t="str">
        <f>IFERROR(VLOOKUP(Table1[[#This Row],[Budget Code Description]],Table6[#All],8,FALSE),"")</f>
        <v/>
      </c>
      <c r="L803" s="63"/>
      <c r="M803" s="65" t="str">
        <f>IFERROR(VLOOKUP(Table1[[#This Row],[Staff ID]],Table2[],2,FALSE),"")</f>
        <v/>
      </c>
      <c r="N803" s="209" t="str">
        <f>IFERROR(IF(VLOOKUP(Table1[[#This Row],[Budget Code Description]],Dimentions!$X$6:$AC$134,4,FALSE)="","",VLOOKUP(Table1[[#This Row],[Budget Code Description]],Dimentions!$X$6:$AC$134,4,FALSE)),"")</f>
        <v/>
      </c>
      <c r="O803" s="65" t="str">
        <f>IFERROR(VLOOKUP(Table1[[#This Row],[Vendor ID]],Table549[],2,FALSE),"")</f>
        <v/>
      </c>
      <c r="P803" s="63"/>
      <c r="Q803" s="141" t="str">
        <f>IF(Table1[[#This Row],[Posting Date]]&lt;&gt;"",$D$9,"")</f>
        <v/>
      </c>
      <c r="R803" s="157" t="str">
        <f>IF(Table1[[#This Row],[Posting Date]]&lt;&gt;"",$D$10,"")</f>
        <v/>
      </c>
      <c r="S803" s="66"/>
      <c r="T803" s="63"/>
      <c r="U803" s="67"/>
      <c r="V803" s="67"/>
      <c r="W803" s="67" t="str">
        <f t="shared" si="16"/>
        <v/>
      </c>
      <c r="X803" s="159" t="str">
        <f>IF(E803="","",(IF(Table1[[#This Row],[Cur]]="USD",Table1[[#This Row],[Cur_Amount Debit]],Table1[[#This Row],[Cur_Amount Debit]]/Table1[[#This Row],[Exchange Rate]])))</f>
        <v/>
      </c>
      <c r="Y803" s="159" t="str">
        <f>IF(E803="","",(IF(Table1[[#This Row],[Cur]]="USD",Table1[[#This Row],[Cur_Amount Credit]],Table1[[#This Row],[Cur_Amount Credit]]/ExchangeRate)))</f>
        <v/>
      </c>
      <c r="Z803" s="201" t="str">
        <f>IF(E803="","",(Table1[[#This Row],[Debit USD]]-Table1[[#This Row],[Credit USD]]))</f>
        <v/>
      </c>
      <c r="AA803" s="226"/>
      <c r="AB803" s="255"/>
      <c r="AC803" s="1"/>
      <c r="AD803" s="15"/>
      <c r="AE803" s="15" t="str">
        <f>IF(AND(OR(Table1[[#This Row],[Account]]="15030",Table1[[#This Row],[Account]]="15035",Table1[[#This Row],[Account]]="20150"),Table1[[#This Row],[Vendor ID]]=""),1,"")</f>
        <v/>
      </c>
      <c r="AF803" s="15"/>
      <c r="AG803" s="15"/>
      <c r="AH803" s="15"/>
      <c r="AI803" s="46" t="str">
        <f>IF(Table1[[#This Row],[Posting Date]]&lt;&gt;"","GJ-"&amp;CountryID,"")</f>
        <v/>
      </c>
      <c r="AJ803" s="59" t="str">
        <f>IF(Table1[[#This Row],[Posting Date]]&lt;&gt;"",Table1[[#This Row],[Posting Date]],"")</f>
        <v/>
      </c>
      <c r="AK803" s="46"/>
      <c r="AL803" s="46" t="str">
        <f>IF(Table1[[#This Row],[Description]]&lt;&gt;"",Table1[[#This Row],[Description]],"")</f>
        <v/>
      </c>
      <c r="AM803" s="46" t="str">
        <f>IF(Table1[[#This Row],[Posting Date]]&lt;&gt;"",Table1[[#This Row],[Reference Number]],"")</f>
        <v/>
      </c>
      <c r="AN803" s="46" t="str">
        <f>TRIM(Table1[[#This Row],[Line '#]])</f>
        <v/>
      </c>
      <c r="AO803" s="46" t="str">
        <f>TRIM(Table1[[#This Row],[Account]])</f>
        <v/>
      </c>
      <c r="AP803" s="46" t="str">
        <f>IF(Table1[[#This Row],[Posting Date]]&lt;&gt;"",$D$5,"")</f>
        <v/>
      </c>
      <c r="AQ803" s="46" t="str">
        <f>TRIM(Table1[[#This Row],[Departments-Prgrams]])</f>
        <v/>
      </c>
      <c r="AR803" s="46" t="str">
        <f>TRIM(Table1[[#This Row],[Grant]])</f>
        <v/>
      </c>
      <c r="AS803" s="46" t="str">
        <f>TRIM(Table1[[#This Row],[Staff ID]])</f>
        <v/>
      </c>
      <c r="AT803" s="46" t="str">
        <f>IF(TRIM(Table1[[#This Row],[Budget Code]])=0,"",TRIM(Table1[[#This Row],[Budget Code]]))</f>
        <v/>
      </c>
      <c r="AU803" s="46" t="str">
        <f>IF(Table1[[#This Row],[Line Description]]&lt;&gt;"",Table1[[#This Row],[Line Description]],"")</f>
        <v/>
      </c>
      <c r="AV803" s="46" t="str">
        <f>IF(Table1[[#This Row],[Cur_Amount Debit]]&gt;0,ROUND(Table1[[#This Row],[Cur_Amount Debit]],2),"")</f>
        <v/>
      </c>
      <c r="AW803" s="46" t="str">
        <f>IF(Table1[[#This Row],[Cur_Amount Credit]]&gt;0,ROUND(Table1[[#This Row],[Cur_Amount Credit]],2),"")</f>
        <v/>
      </c>
      <c r="AX803" s="46" t="str">
        <f>LEFT(Table1[[#This Row],[Cur]],3)</f>
        <v/>
      </c>
      <c r="AY803" s="59"/>
      <c r="AZ803" s="46"/>
      <c r="BA803" s="46" t="str">
        <f>IF(Table1[[#This Row],[Cur]]&lt;&gt;"",IF(Table1[[#This Row],[Cur]]="USD","",ExchangeRate),"")</f>
        <v/>
      </c>
      <c r="BB803" s="46" t="str">
        <f>IF(Table1[[#This Row],[Grant]]&lt;&gt;"",VLOOKUP(Table1[[#This Row],[Grant]],Grants!B:D,3),"")</f>
        <v/>
      </c>
      <c r="BC803" s="46" t="str">
        <f>TRIM(Table1[[#This Row],[Vendor ID]])</f>
        <v/>
      </c>
      <c r="BD803">
        <f>IF(Table1[[#This Row],[Reference Number]]=Q802,BD802,BD802+1)</f>
        <v>0</v>
      </c>
    </row>
    <row r="804" spans="1:56" ht="11.25" customHeight="1" x14ac:dyDescent="0.25">
      <c r="A804" s="1"/>
      <c r="B804" s="88" t="str">
        <f>IF(Table1[[#This Row],[Posting Date]]&lt;&gt;"",IF(Table1[[#This Row],[Reference Number]]=Q803,B803+1,1),"")</f>
        <v/>
      </c>
      <c r="C804" s="61"/>
      <c r="D804" s="61"/>
      <c r="E804" s="138"/>
      <c r="F804" s="141" t="str">
        <f>IFERROR(IF(VLOOKUP(Table1[[#This Row],[Budget Code Description]],Dimentions!$X$6:$AC$139,2,FALSE)="","",VLOOKUP(Table1[[#This Row],[Budget Code Description]],Dimentions!$X$6:$AC$139,2,FALSE)),"")</f>
        <v/>
      </c>
      <c r="G804" s="141"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1" t="str">
        <f>IFERROR(VLOOKUP(Table1[[#This Row],[Budget Code Description]],Table6[#All],8,FALSE),"")</f>
        <v/>
      </c>
      <c r="L804" s="63"/>
      <c r="M804" s="65" t="str">
        <f>IFERROR(VLOOKUP(Table1[[#This Row],[Staff ID]],Table2[],2,FALSE),"")</f>
        <v/>
      </c>
      <c r="N804" s="209" t="str">
        <f>IFERROR(IF(VLOOKUP(Table1[[#This Row],[Budget Code Description]],Dimentions!$X$6:$AC$134,4,FALSE)="","",VLOOKUP(Table1[[#This Row],[Budget Code Description]],Dimentions!$X$6:$AC$134,4,FALSE)),"")</f>
        <v/>
      </c>
      <c r="O804" s="65" t="str">
        <f>IFERROR(VLOOKUP(Table1[[#This Row],[Vendor ID]],Table549[],2,FALSE),"")</f>
        <v/>
      </c>
      <c r="P804" s="63"/>
      <c r="Q804" s="141" t="str">
        <f>IF(Table1[[#This Row],[Posting Date]]&lt;&gt;"",$D$9,"")</f>
        <v/>
      </c>
      <c r="R804" s="157" t="str">
        <f>IF(Table1[[#This Row],[Posting Date]]&lt;&gt;"",$D$10,"")</f>
        <v/>
      </c>
      <c r="S804" s="66"/>
      <c r="T804" s="63"/>
      <c r="U804" s="67"/>
      <c r="V804" s="67"/>
      <c r="W804" s="67" t="str">
        <f t="shared" si="16"/>
        <v/>
      </c>
      <c r="X804" s="159" t="str">
        <f>IF(E804="","",(IF(Table1[[#This Row],[Cur]]="USD",Table1[[#This Row],[Cur_Amount Debit]],Table1[[#This Row],[Cur_Amount Debit]]/Table1[[#This Row],[Exchange Rate]])))</f>
        <v/>
      </c>
      <c r="Y804" s="159" t="str">
        <f>IF(E804="","",(IF(Table1[[#This Row],[Cur]]="USD",Table1[[#This Row],[Cur_Amount Credit]],Table1[[#This Row],[Cur_Amount Credit]]/ExchangeRate)))</f>
        <v/>
      </c>
      <c r="Z804" s="201" t="str">
        <f>IF(E804="","",(Table1[[#This Row],[Debit USD]]-Table1[[#This Row],[Credit USD]]))</f>
        <v/>
      </c>
      <c r="AA804" s="226"/>
      <c r="AB804" s="255"/>
      <c r="AC804" s="1"/>
      <c r="AD804" s="15"/>
      <c r="AE804" s="15" t="str">
        <f>IF(AND(OR(Table1[[#This Row],[Account]]="15030",Table1[[#This Row],[Account]]="15035",Table1[[#This Row],[Account]]="20150"),Table1[[#This Row],[Vendor ID]]=""),1,"")</f>
        <v/>
      </c>
      <c r="AF804" s="15"/>
      <c r="AG804" s="15"/>
      <c r="AH804" s="15"/>
      <c r="AI804" s="46" t="str">
        <f>IF(Table1[[#This Row],[Posting Date]]&lt;&gt;"","GJ-"&amp;CountryID,"")</f>
        <v/>
      </c>
      <c r="AJ804" s="59" t="str">
        <f>IF(Table1[[#This Row],[Posting Date]]&lt;&gt;"",Table1[[#This Row],[Posting Date]],"")</f>
        <v/>
      </c>
      <c r="AK804" s="46"/>
      <c r="AL804" s="46" t="str">
        <f>IF(Table1[[#This Row],[Description]]&lt;&gt;"",Table1[[#This Row],[Description]],"")</f>
        <v/>
      </c>
      <c r="AM804" s="46" t="str">
        <f>IF(Table1[[#This Row],[Posting Date]]&lt;&gt;"",Table1[[#This Row],[Reference Number]],"")</f>
        <v/>
      </c>
      <c r="AN804" s="46" t="str">
        <f>TRIM(Table1[[#This Row],[Line '#]])</f>
        <v/>
      </c>
      <c r="AO804" s="46" t="str">
        <f>TRIM(Table1[[#This Row],[Account]])</f>
        <v/>
      </c>
      <c r="AP804" s="46" t="str">
        <f>IF(Table1[[#This Row],[Posting Date]]&lt;&gt;"",$D$5,"")</f>
        <v/>
      </c>
      <c r="AQ804" s="46" t="str">
        <f>TRIM(Table1[[#This Row],[Departments-Prgrams]])</f>
        <v/>
      </c>
      <c r="AR804" s="46" t="str">
        <f>TRIM(Table1[[#This Row],[Grant]])</f>
        <v/>
      </c>
      <c r="AS804" s="46" t="str">
        <f>TRIM(Table1[[#This Row],[Staff ID]])</f>
        <v/>
      </c>
      <c r="AT804" s="46" t="str">
        <f>IF(TRIM(Table1[[#This Row],[Budget Code]])=0,"",TRIM(Table1[[#This Row],[Budget Code]]))</f>
        <v/>
      </c>
      <c r="AU804" s="46" t="str">
        <f>IF(Table1[[#This Row],[Line Description]]&lt;&gt;"",Table1[[#This Row],[Line Description]],"")</f>
        <v/>
      </c>
      <c r="AV804" s="46" t="str">
        <f>IF(Table1[[#This Row],[Cur_Amount Debit]]&gt;0,ROUND(Table1[[#This Row],[Cur_Amount Debit]],2),"")</f>
        <v/>
      </c>
      <c r="AW804" s="46" t="str">
        <f>IF(Table1[[#This Row],[Cur_Amount Credit]]&gt;0,ROUND(Table1[[#This Row],[Cur_Amount Credit]],2),"")</f>
        <v/>
      </c>
      <c r="AX804" s="46" t="str">
        <f>LEFT(Table1[[#This Row],[Cur]],3)</f>
        <v/>
      </c>
      <c r="AY804" s="59"/>
      <c r="AZ804" s="46"/>
      <c r="BA804" s="46" t="str">
        <f>IF(Table1[[#This Row],[Cur]]&lt;&gt;"",IF(Table1[[#This Row],[Cur]]="USD","",ExchangeRate),"")</f>
        <v/>
      </c>
      <c r="BB804" s="46" t="str">
        <f>IF(Table1[[#This Row],[Grant]]&lt;&gt;"",VLOOKUP(Table1[[#This Row],[Grant]],Grants!B:D,3),"")</f>
        <v/>
      </c>
      <c r="BC804" s="46" t="str">
        <f>TRIM(Table1[[#This Row],[Vendor ID]])</f>
        <v/>
      </c>
      <c r="BD804">
        <f>IF(Table1[[#This Row],[Reference Number]]=Q803,BD803,BD803+1)</f>
        <v>0</v>
      </c>
    </row>
    <row r="805" spans="1:56" ht="11.25" customHeight="1" x14ac:dyDescent="0.25">
      <c r="A805" s="1"/>
      <c r="B805" s="88" t="str">
        <f>IF(Table1[[#This Row],[Posting Date]]&lt;&gt;"",IF(Table1[[#This Row],[Reference Number]]=Q804,B804+1,1),"")</f>
        <v/>
      </c>
      <c r="C805" s="61"/>
      <c r="D805" s="61"/>
      <c r="E805" s="138"/>
      <c r="F805" s="141" t="str">
        <f>IFERROR(IF(VLOOKUP(Table1[[#This Row],[Budget Code Description]],Dimentions!$X$6:$AC$139,2,FALSE)="","",VLOOKUP(Table1[[#This Row],[Budget Code Description]],Dimentions!$X$6:$AC$139,2,FALSE)),"")</f>
        <v/>
      </c>
      <c r="G805" s="141"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1" t="str">
        <f>IFERROR(VLOOKUP(Table1[[#This Row],[Budget Code Description]],Table6[#All],8,FALSE),"")</f>
        <v/>
      </c>
      <c r="L805" s="63"/>
      <c r="M805" s="65" t="str">
        <f>IFERROR(VLOOKUP(Table1[[#This Row],[Staff ID]],Table2[],2,FALSE),"")</f>
        <v/>
      </c>
      <c r="N805" s="209" t="str">
        <f>IFERROR(IF(VLOOKUP(Table1[[#This Row],[Budget Code Description]],Dimentions!$X$6:$AC$134,4,FALSE)="","",VLOOKUP(Table1[[#This Row],[Budget Code Description]],Dimentions!$X$6:$AC$134,4,FALSE)),"")</f>
        <v/>
      </c>
      <c r="O805" s="65" t="str">
        <f>IFERROR(VLOOKUP(Table1[[#This Row],[Vendor ID]],Table549[],2,FALSE),"")</f>
        <v/>
      </c>
      <c r="P805" s="63"/>
      <c r="Q805" s="141" t="str">
        <f>IF(Table1[[#This Row],[Posting Date]]&lt;&gt;"",$D$9,"")</f>
        <v/>
      </c>
      <c r="R805" s="157" t="str">
        <f>IF(Table1[[#This Row],[Posting Date]]&lt;&gt;"",$D$10,"")</f>
        <v/>
      </c>
      <c r="S805" s="66"/>
      <c r="T805" s="63"/>
      <c r="U805" s="67"/>
      <c r="V805" s="67"/>
      <c r="W805" s="67" t="str">
        <f t="shared" si="16"/>
        <v/>
      </c>
      <c r="X805" s="159" t="str">
        <f>IF(E805="","",(IF(Table1[[#This Row],[Cur]]="USD",Table1[[#This Row],[Cur_Amount Debit]],Table1[[#This Row],[Cur_Amount Debit]]/Table1[[#This Row],[Exchange Rate]])))</f>
        <v/>
      </c>
      <c r="Y805" s="159" t="str">
        <f>IF(E805="","",(IF(Table1[[#This Row],[Cur]]="USD",Table1[[#This Row],[Cur_Amount Credit]],Table1[[#This Row],[Cur_Amount Credit]]/ExchangeRate)))</f>
        <v/>
      </c>
      <c r="Z805" s="201" t="str">
        <f>IF(E805="","",(Table1[[#This Row],[Debit USD]]-Table1[[#This Row],[Credit USD]]))</f>
        <v/>
      </c>
      <c r="AA805" s="226"/>
      <c r="AB805" s="255"/>
      <c r="AC805" s="1"/>
      <c r="AD805" s="15"/>
      <c r="AE805" s="15" t="str">
        <f>IF(AND(OR(Table1[[#This Row],[Account]]="15030",Table1[[#This Row],[Account]]="15035",Table1[[#This Row],[Account]]="20150"),Table1[[#This Row],[Vendor ID]]=""),1,"")</f>
        <v/>
      </c>
      <c r="AF805" s="15"/>
      <c r="AG805" s="15"/>
      <c r="AH805" s="15"/>
      <c r="AI805" s="46" t="str">
        <f>IF(Table1[[#This Row],[Posting Date]]&lt;&gt;"","GJ-"&amp;CountryID,"")</f>
        <v/>
      </c>
      <c r="AJ805" s="59" t="str">
        <f>IF(Table1[[#This Row],[Posting Date]]&lt;&gt;"",Table1[[#This Row],[Posting Date]],"")</f>
        <v/>
      </c>
      <c r="AK805" s="46"/>
      <c r="AL805" s="46" t="str">
        <f>IF(Table1[[#This Row],[Description]]&lt;&gt;"",Table1[[#This Row],[Description]],"")</f>
        <v/>
      </c>
      <c r="AM805" s="46" t="str">
        <f>IF(Table1[[#This Row],[Posting Date]]&lt;&gt;"",Table1[[#This Row],[Reference Number]],"")</f>
        <v/>
      </c>
      <c r="AN805" s="46" t="str">
        <f>TRIM(Table1[[#This Row],[Line '#]])</f>
        <v/>
      </c>
      <c r="AO805" s="46" t="str">
        <f>TRIM(Table1[[#This Row],[Account]])</f>
        <v/>
      </c>
      <c r="AP805" s="46" t="str">
        <f>IF(Table1[[#This Row],[Posting Date]]&lt;&gt;"",$D$5,"")</f>
        <v/>
      </c>
      <c r="AQ805" s="46" t="str">
        <f>TRIM(Table1[[#This Row],[Departments-Prgrams]])</f>
        <v/>
      </c>
      <c r="AR805" s="46" t="str">
        <f>TRIM(Table1[[#This Row],[Grant]])</f>
        <v/>
      </c>
      <c r="AS805" s="46" t="str">
        <f>TRIM(Table1[[#This Row],[Staff ID]])</f>
        <v/>
      </c>
      <c r="AT805" s="46" t="str">
        <f>IF(TRIM(Table1[[#This Row],[Budget Code]])=0,"",TRIM(Table1[[#This Row],[Budget Code]]))</f>
        <v/>
      </c>
      <c r="AU805" s="46" t="str">
        <f>IF(Table1[[#This Row],[Line Description]]&lt;&gt;"",Table1[[#This Row],[Line Description]],"")</f>
        <v/>
      </c>
      <c r="AV805" s="46" t="str">
        <f>IF(Table1[[#This Row],[Cur_Amount Debit]]&gt;0,ROUND(Table1[[#This Row],[Cur_Amount Debit]],2),"")</f>
        <v/>
      </c>
      <c r="AW805" s="46" t="str">
        <f>IF(Table1[[#This Row],[Cur_Amount Credit]]&gt;0,ROUND(Table1[[#This Row],[Cur_Amount Credit]],2),"")</f>
        <v/>
      </c>
      <c r="AX805" s="46" t="str">
        <f>LEFT(Table1[[#This Row],[Cur]],3)</f>
        <v/>
      </c>
      <c r="AY805" s="59"/>
      <c r="AZ805" s="46"/>
      <c r="BA805" s="46" t="str">
        <f>IF(Table1[[#This Row],[Cur]]&lt;&gt;"",IF(Table1[[#This Row],[Cur]]="USD","",ExchangeRate),"")</f>
        <v/>
      </c>
      <c r="BB805" s="46" t="str">
        <f>IF(Table1[[#This Row],[Grant]]&lt;&gt;"",VLOOKUP(Table1[[#This Row],[Grant]],Grants!B:D,3),"")</f>
        <v/>
      </c>
      <c r="BC805" s="46" t="str">
        <f>TRIM(Table1[[#This Row],[Vendor ID]])</f>
        <v/>
      </c>
      <c r="BD805">
        <f>IF(Table1[[#This Row],[Reference Number]]=Q804,BD804,BD804+1)</f>
        <v>0</v>
      </c>
    </row>
    <row r="806" spans="1:56" ht="11.25" customHeight="1" x14ac:dyDescent="0.25">
      <c r="A806" s="1"/>
      <c r="B806" s="88" t="str">
        <f>IF(Table1[[#This Row],[Posting Date]]&lt;&gt;"",IF(Table1[[#This Row],[Reference Number]]=Q805,B805+1,1),"")</f>
        <v/>
      </c>
      <c r="C806" s="61"/>
      <c r="D806" s="61"/>
      <c r="E806" s="138"/>
      <c r="F806" s="141" t="str">
        <f>IFERROR(IF(VLOOKUP(Table1[[#This Row],[Budget Code Description]],Dimentions!$X$6:$AC$139,2,FALSE)="","",VLOOKUP(Table1[[#This Row],[Budget Code Description]],Dimentions!$X$6:$AC$139,2,FALSE)),"")</f>
        <v/>
      </c>
      <c r="G806" s="141"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1" t="str">
        <f>IFERROR(VLOOKUP(Table1[[#This Row],[Budget Code Description]],Table6[#All],8,FALSE),"")</f>
        <v/>
      </c>
      <c r="L806" s="63"/>
      <c r="M806" s="65" t="str">
        <f>IFERROR(VLOOKUP(Table1[[#This Row],[Staff ID]],Table2[],2,FALSE),"")</f>
        <v/>
      </c>
      <c r="N806" s="209" t="str">
        <f>IFERROR(IF(VLOOKUP(Table1[[#This Row],[Budget Code Description]],Dimentions!$X$6:$AC$134,4,FALSE)="","",VLOOKUP(Table1[[#This Row],[Budget Code Description]],Dimentions!$X$6:$AC$134,4,FALSE)),"")</f>
        <v/>
      </c>
      <c r="O806" s="65" t="str">
        <f>IFERROR(VLOOKUP(Table1[[#This Row],[Vendor ID]],Table549[],2,FALSE),"")</f>
        <v/>
      </c>
      <c r="P806" s="63"/>
      <c r="Q806" s="141" t="str">
        <f>IF(Table1[[#This Row],[Posting Date]]&lt;&gt;"",$D$9,"")</f>
        <v/>
      </c>
      <c r="R806" s="157" t="str">
        <f>IF(Table1[[#This Row],[Posting Date]]&lt;&gt;"",$D$10,"")</f>
        <v/>
      </c>
      <c r="S806" s="66"/>
      <c r="T806" s="63"/>
      <c r="U806" s="67"/>
      <c r="V806" s="67"/>
      <c r="W806" s="67" t="str">
        <f t="shared" si="16"/>
        <v/>
      </c>
      <c r="X806" s="159" t="str">
        <f>IF(E806="","",(IF(Table1[[#This Row],[Cur]]="USD",Table1[[#This Row],[Cur_Amount Debit]],Table1[[#This Row],[Cur_Amount Debit]]/Table1[[#This Row],[Exchange Rate]])))</f>
        <v/>
      </c>
      <c r="Y806" s="159" t="str">
        <f>IF(E806="","",(IF(Table1[[#This Row],[Cur]]="USD",Table1[[#This Row],[Cur_Amount Credit]],Table1[[#This Row],[Cur_Amount Credit]]/ExchangeRate)))</f>
        <v/>
      </c>
      <c r="Z806" s="201" t="str">
        <f>IF(E806="","",(Table1[[#This Row],[Debit USD]]-Table1[[#This Row],[Credit USD]]))</f>
        <v/>
      </c>
      <c r="AA806" s="226"/>
      <c r="AB806" s="255"/>
      <c r="AC806" s="1"/>
      <c r="AD806" s="15"/>
      <c r="AE806" s="15" t="str">
        <f>IF(AND(OR(Table1[[#This Row],[Account]]="15030",Table1[[#This Row],[Account]]="15035",Table1[[#This Row],[Account]]="20150"),Table1[[#This Row],[Vendor ID]]=""),1,"")</f>
        <v/>
      </c>
      <c r="AF806" s="15"/>
      <c r="AG806" s="15"/>
      <c r="AH806" s="15"/>
      <c r="AI806" s="46" t="str">
        <f>IF(Table1[[#This Row],[Posting Date]]&lt;&gt;"","GJ-"&amp;CountryID,"")</f>
        <v/>
      </c>
      <c r="AJ806" s="59" t="str">
        <f>IF(Table1[[#This Row],[Posting Date]]&lt;&gt;"",Table1[[#This Row],[Posting Date]],"")</f>
        <v/>
      </c>
      <c r="AK806" s="46"/>
      <c r="AL806" s="46" t="str">
        <f>IF(Table1[[#This Row],[Description]]&lt;&gt;"",Table1[[#This Row],[Description]],"")</f>
        <v/>
      </c>
      <c r="AM806" s="46" t="str">
        <f>IF(Table1[[#This Row],[Posting Date]]&lt;&gt;"",Table1[[#This Row],[Reference Number]],"")</f>
        <v/>
      </c>
      <c r="AN806" s="46" t="str">
        <f>TRIM(Table1[[#This Row],[Line '#]])</f>
        <v/>
      </c>
      <c r="AO806" s="46" t="str">
        <f>TRIM(Table1[[#This Row],[Account]])</f>
        <v/>
      </c>
      <c r="AP806" s="46" t="str">
        <f>IF(Table1[[#This Row],[Posting Date]]&lt;&gt;"",$D$5,"")</f>
        <v/>
      </c>
      <c r="AQ806" s="46" t="str">
        <f>TRIM(Table1[[#This Row],[Departments-Prgrams]])</f>
        <v/>
      </c>
      <c r="AR806" s="46" t="str">
        <f>TRIM(Table1[[#This Row],[Grant]])</f>
        <v/>
      </c>
      <c r="AS806" s="46" t="str">
        <f>TRIM(Table1[[#This Row],[Staff ID]])</f>
        <v/>
      </c>
      <c r="AT806" s="46" t="str">
        <f>IF(TRIM(Table1[[#This Row],[Budget Code]])=0,"",TRIM(Table1[[#This Row],[Budget Code]]))</f>
        <v/>
      </c>
      <c r="AU806" s="46" t="str">
        <f>IF(Table1[[#This Row],[Line Description]]&lt;&gt;"",Table1[[#This Row],[Line Description]],"")</f>
        <v/>
      </c>
      <c r="AV806" s="46" t="str">
        <f>IF(Table1[[#This Row],[Cur_Amount Debit]]&gt;0,ROUND(Table1[[#This Row],[Cur_Amount Debit]],2),"")</f>
        <v/>
      </c>
      <c r="AW806" s="46" t="str">
        <f>IF(Table1[[#This Row],[Cur_Amount Credit]]&gt;0,ROUND(Table1[[#This Row],[Cur_Amount Credit]],2),"")</f>
        <v/>
      </c>
      <c r="AX806" s="46" t="str">
        <f>LEFT(Table1[[#This Row],[Cur]],3)</f>
        <v/>
      </c>
      <c r="AY806" s="59"/>
      <c r="AZ806" s="46"/>
      <c r="BA806" s="46" t="str">
        <f>IF(Table1[[#This Row],[Cur]]&lt;&gt;"",IF(Table1[[#This Row],[Cur]]="USD","",ExchangeRate),"")</f>
        <v/>
      </c>
      <c r="BB806" s="46" t="str">
        <f>IF(Table1[[#This Row],[Grant]]&lt;&gt;"",VLOOKUP(Table1[[#This Row],[Grant]],Grants!B:D,3),"")</f>
        <v/>
      </c>
      <c r="BC806" s="46" t="str">
        <f>TRIM(Table1[[#This Row],[Vendor ID]])</f>
        <v/>
      </c>
      <c r="BD806">
        <f>IF(Table1[[#This Row],[Reference Number]]=Q805,BD805,BD805+1)</f>
        <v>0</v>
      </c>
    </row>
    <row r="807" spans="1:56" ht="11.25" customHeight="1" x14ac:dyDescent="0.25">
      <c r="A807" s="1"/>
      <c r="B807" s="88" t="str">
        <f>IF(Table1[[#This Row],[Posting Date]]&lt;&gt;"",IF(Table1[[#This Row],[Reference Number]]=Q806,B806+1,1),"")</f>
        <v/>
      </c>
      <c r="C807" s="61"/>
      <c r="D807" s="61"/>
      <c r="E807" s="138"/>
      <c r="F807" s="141" t="str">
        <f>IFERROR(IF(VLOOKUP(Table1[[#This Row],[Budget Code Description]],Dimentions!$X$6:$AC$139,2,FALSE)="","",VLOOKUP(Table1[[#This Row],[Budget Code Description]],Dimentions!$X$6:$AC$139,2,FALSE)),"")</f>
        <v/>
      </c>
      <c r="G807" s="141"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1" t="str">
        <f>IFERROR(VLOOKUP(Table1[[#This Row],[Budget Code Description]],Table6[#All],8,FALSE),"")</f>
        <v/>
      </c>
      <c r="L807" s="63"/>
      <c r="M807" s="65" t="str">
        <f>IFERROR(VLOOKUP(Table1[[#This Row],[Staff ID]],Table2[],2,FALSE),"")</f>
        <v/>
      </c>
      <c r="N807" s="209" t="str">
        <f>IFERROR(IF(VLOOKUP(Table1[[#This Row],[Budget Code Description]],Dimentions!$X$6:$AC$134,4,FALSE)="","",VLOOKUP(Table1[[#This Row],[Budget Code Description]],Dimentions!$X$6:$AC$134,4,FALSE)),"")</f>
        <v/>
      </c>
      <c r="O807" s="65" t="str">
        <f>IFERROR(VLOOKUP(Table1[[#This Row],[Vendor ID]],Table549[],2,FALSE),"")</f>
        <v/>
      </c>
      <c r="P807" s="63"/>
      <c r="Q807" s="141" t="str">
        <f>IF(Table1[[#This Row],[Posting Date]]&lt;&gt;"",$D$9,"")</f>
        <v/>
      </c>
      <c r="R807" s="157" t="str">
        <f>IF(Table1[[#This Row],[Posting Date]]&lt;&gt;"",$D$10,"")</f>
        <v/>
      </c>
      <c r="S807" s="66"/>
      <c r="T807" s="63"/>
      <c r="U807" s="67"/>
      <c r="V807" s="67"/>
      <c r="W807" s="67" t="str">
        <f t="shared" si="16"/>
        <v/>
      </c>
      <c r="X807" s="159" t="str">
        <f>IF(E807="","",(IF(Table1[[#This Row],[Cur]]="USD",Table1[[#This Row],[Cur_Amount Debit]],Table1[[#This Row],[Cur_Amount Debit]]/Table1[[#This Row],[Exchange Rate]])))</f>
        <v/>
      </c>
      <c r="Y807" s="159" t="str">
        <f>IF(E807="","",(IF(Table1[[#This Row],[Cur]]="USD",Table1[[#This Row],[Cur_Amount Credit]],Table1[[#This Row],[Cur_Amount Credit]]/ExchangeRate)))</f>
        <v/>
      </c>
      <c r="Z807" s="201" t="str">
        <f>IF(E807="","",(Table1[[#This Row],[Debit USD]]-Table1[[#This Row],[Credit USD]]))</f>
        <v/>
      </c>
      <c r="AA807" s="226"/>
      <c r="AB807" s="255"/>
      <c r="AC807" s="1"/>
      <c r="AD807" s="15"/>
      <c r="AE807" s="15" t="str">
        <f>IF(AND(OR(Table1[[#This Row],[Account]]="15030",Table1[[#This Row],[Account]]="15035",Table1[[#This Row],[Account]]="20150"),Table1[[#This Row],[Vendor ID]]=""),1,"")</f>
        <v/>
      </c>
      <c r="AF807" s="15"/>
      <c r="AG807" s="15"/>
      <c r="AH807" s="15"/>
      <c r="AI807" s="46" t="str">
        <f>IF(Table1[[#This Row],[Posting Date]]&lt;&gt;"","GJ-"&amp;CountryID,"")</f>
        <v/>
      </c>
      <c r="AJ807" s="59" t="str">
        <f>IF(Table1[[#This Row],[Posting Date]]&lt;&gt;"",Table1[[#This Row],[Posting Date]],"")</f>
        <v/>
      </c>
      <c r="AK807" s="46"/>
      <c r="AL807" s="46" t="str">
        <f>IF(Table1[[#This Row],[Description]]&lt;&gt;"",Table1[[#This Row],[Description]],"")</f>
        <v/>
      </c>
      <c r="AM807" s="46" t="str">
        <f>IF(Table1[[#This Row],[Posting Date]]&lt;&gt;"",Table1[[#This Row],[Reference Number]],"")</f>
        <v/>
      </c>
      <c r="AN807" s="46" t="str">
        <f>TRIM(Table1[[#This Row],[Line '#]])</f>
        <v/>
      </c>
      <c r="AO807" s="46" t="str">
        <f>TRIM(Table1[[#This Row],[Account]])</f>
        <v/>
      </c>
      <c r="AP807" s="46" t="str">
        <f>IF(Table1[[#This Row],[Posting Date]]&lt;&gt;"",$D$5,"")</f>
        <v/>
      </c>
      <c r="AQ807" s="46" t="str">
        <f>TRIM(Table1[[#This Row],[Departments-Prgrams]])</f>
        <v/>
      </c>
      <c r="AR807" s="46" t="str">
        <f>TRIM(Table1[[#This Row],[Grant]])</f>
        <v/>
      </c>
      <c r="AS807" s="46" t="str">
        <f>TRIM(Table1[[#This Row],[Staff ID]])</f>
        <v/>
      </c>
      <c r="AT807" s="46" t="str">
        <f>IF(TRIM(Table1[[#This Row],[Budget Code]])=0,"",TRIM(Table1[[#This Row],[Budget Code]]))</f>
        <v/>
      </c>
      <c r="AU807" s="46" t="str">
        <f>IF(Table1[[#This Row],[Line Description]]&lt;&gt;"",Table1[[#This Row],[Line Description]],"")</f>
        <v/>
      </c>
      <c r="AV807" s="46" t="str">
        <f>IF(Table1[[#This Row],[Cur_Amount Debit]]&gt;0,ROUND(Table1[[#This Row],[Cur_Amount Debit]],2),"")</f>
        <v/>
      </c>
      <c r="AW807" s="46" t="str">
        <f>IF(Table1[[#This Row],[Cur_Amount Credit]]&gt;0,ROUND(Table1[[#This Row],[Cur_Amount Credit]],2),"")</f>
        <v/>
      </c>
      <c r="AX807" s="46" t="str">
        <f>LEFT(Table1[[#This Row],[Cur]],3)</f>
        <v/>
      </c>
      <c r="AY807" s="59"/>
      <c r="AZ807" s="46"/>
      <c r="BA807" s="46" t="str">
        <f>IF(Table1[[#This Row],[Cur]]&lt;&gt;"",IF(Table1[[#This Row],[Cur]]="USD","",ExchangeRate),"")</f>
        <v/>
      </c>
      <c r="BB807" s="46" t="str">
        <f>IF(Table1[[#This Row],[Grant]]&lt;&gt;"",VLOOKUP(Table1[[#This Row],[Grant]],Grants!B:D,3),"")</f>
        <v/>
      </c>
      <c r="BC807" s="46" t="str">
        <f>TRIM(Table1[[#This Row],[Vendor ID]])</f>
        <v/>
      </c>
      <c r="BD807">
        <f>IF(Table1[[#This Row],[Reference Number]]=Q806,BD806,BD806+1)</f>
        <v>0</v>
      </c>
    </row>
    <row r="808" spans="1:56" ht="11.25" customHeight="1" x14ac:dyDescent="0.25">
      <c r="A808" s="1"/>
      <c r="B808" s="88" t="str">
        <f>IF(Table1[[#This Row],[Posting Date]]&lt;&gt;"",IF(Table1[[#This Row],[Reference Number]]=Q807,B807+1,1),"")</f>
        <v/>
      </c>
      <c r="C808" s="61"/>
      <c r="D808" s="61"/>
      <c r="E808" s="138"/>
      <c r="F808" s="141" t="str">
        <f>IFERROR(IF(VLOOKUP(Table1[[#This Row],[Budget Code Description]],Dimentions!$X$6:$AC$139,2,FALSE)="","",VLOOKUP(Table1[[#This Row],[Budget Code Description]],Dimentions!$X$6:$AC$139,2,FALSE)),"")</f>
        <v/>
      </c>
      <c r="G808" s="141"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1" t="str">
        <f>IFERROR(VLOOKUP(Table1[[#This Row],[Budget Code Description]],Table6[#All],8,FALSE),"")</f>
        <v/>
      </c>
      <c r="L808" s="63"/>
      <c r="M808" s="65" t="str">
        <f>IFERROR(VLOOKUP(Table1[[#This Row],[Staff ID]],Table2[],2,FALSE),"")</f>
        <v/>
      </c>
      <c r="N808" s="209" t="str">
        <f>IFERROR(IF(VLOOKUP(Table1[[#This Row],[Budget Code Description]],Dimentions!$X$6:$AC$134,4,FALSE)="","",VLOOKUP(Table1[[#This Row],[Budget Code Description]],Dimentions!$X$6:$AC$134,4,FALSE)),"")</f>
        <v/>
      </c>
      <c r="O808" s="65" t="str">
        <f>IFERROR(VLOOKUP(Table1[[#This Row],[Vendor ID]],Table549[],2,FALSE),"")</f>
        <v/>
      </c>
      <c r="P808" s="63"/>
      <c r="Q808" s="141" t="str">
        <f>IF(Table1[[#This Row],[Posting Date]]&lt;&gt;"",$D$9,"")</f>
        <v/>
      </c>
      <c r="R808" s="157" t="str">
        <f>IF(Table1[[#This Row],[Posting Date]]&lt;&gt;"",$D$10,"")</f>
        <v/>
      </c>
      <c r="S808" s="66"/>
      <c r="T808" s="63"/>
      <c r="U808" s="67"/>
      <c r="V808" s="67"/>
      <c r="W808" s="67" t="str">
        <f t="shared" si="16"/>
        <v/>
      </c>
      <c r="X808" s="159" t="str">
        <f>IF(E808="","",(IF(Table1[[#This Row],[Cur]]="USD",Table1[[#This Row],[Cur_Amount Debit]],Table1[[#This Row],[Cur_Amount Debit]]/Table1[[#This Row],[Exchange Rate]])))</f>
        <v/>
      </c>
      <c r="Y808" s="159" t="str">
        <f>IF(E808="","",(IF(Table1[[#This Row],[Cur]]="USD",Table1[[#This Row],[Cur_Amount Credit]],Table1[[#This Row],[Cur_Amount Credit]]/ExchangeRate)))</f>
        <v/>
      </c>
      <c r="Z808" s="201" t="str">
        <f>IF(E808="","",(Table1[[#This Row],[Debit USD]]-Table1[[#This Row],[Credit USD]]))</f>
        <v/>
      </c>
      <c r="AA808" s="226"/>
      <c r="AB808" s="255"/>
      <c r="AC808" s="1"/>
      <c r="AD808" s="15"/>
      <c r="AE808" s="15" t="str">
        <f>IF(AND(OR(Table1[[#This Row],[Account]]="15030",Table1[[#This Row],[Account]]="15035",Table1[[#This Row],[Account]]="20150"),Table1[[#This Row],[Vendor ID]]=""),1,"")</f>
        <v/>
      </c>
      <c r="AF808" s="15"/>
      <c r="AG808" s="15"/>
      <c r="AH808" s="15"/>
      <c r="AI808" s="46" t="str">
        <f>IF(Table1[[#This Row],[Posting Date]]&lt;&gt;"","GJ-"&amp;CountryID,"")</f>
        <v/>
      </c>
      <c r="AJ808" s="59" t="str">
        <f>IF(Table1[[#This Row],[Posting Date]]&lt;&gt;"",Table1[[#This Row],[Posting Date]],"")</f>
        <v/>
      </c>
      <c r="AK808" s="46"/>
      <c r="AL808" s="46" t="str">
        <f>IF(Table1[[#This Row],[Description]]&lt;&gt;"",Table1[[#This Row],[Description]],"")</f>
        <v/>
      </c>
      <c r="AM808" s="46" t="str">
        <f>IF(Table1[[#This Row],[Posting Date]]&lt;&gt;"",Table1[[#This Row],[Reference Number]],"")</f>
        <v/>
      </c>
      <c r="AN808" s="46" t="str">
        <f>TRIM(Table1[[#This Row],[Line '#]])</f>
        <v/>
      </c>
      <c r="AO808" s="46" t="str">
        <f>TRIM(Table1[[#This Row],[Account]])</f>
        <v/>
      </c>
      <c r="AP808" s="46" t="str">
        <f>IF(Table1[[#This Row],[Posting Date]]&lt;&gt;"",$D$5,"")</f>
        <v/>
      </c>
      <c r="AQ808" s="46" t="str">
        <f>TRIM(Table1[[#This Row],[Departments-Prgrams]])</f>
        <v/>
      </c>
      <c r="AR808" s="46" t="str">
        <f>TRIM(Table1[[#This Row],[Grant]])</f>
        <v/>
      </c>
      <c r="AS808" s="46" t="str">
        <f>TRIM(Table1[[#This Row],[Staff ID]])</f>
        <v/>
      </c>
      <c r="AT808" s="46" t="str">
        <f>IF(TRIM(Table1[[#This Row],[Budget Code]])=0,"",TRIM(Table1[[#This Row],[Budget Code]]))</f>
        <v/>
      </c>
      <c r="AU808" s="46" t="str">
        <f>IF(Table1[[#This Row],[Line Description]]&lt;&gt;"",Table1[[#This Row],[Line Description]],"")</f>
        <v/>
      </c>
      <c r="AV808" s="46" t="str">
        <f>IF(Table1[[#This Row],[Cur_Amount Debit]]&gt;0,ROUND(Table1[[#This Row],[Cur_Amount Debit]],2),"")</f>
        <v/>
      </c>
      <c r="AW808" s="46" t="str">
        <f>IF(Table1[[#This Row],[Cur_Amount Credit]]&gt;0,ROUND(Table1[[#This Row],[Cur_Amount Credit]],2),"")</f>
        <v/>
      </c>
      <c r="AX808" s="46" t="str">
        <f>LEFT(Table1[[#This Row],[Cur]],3)</f>
        <v/>
      </c>
      <c r="AY808" s="59"/>
      <c r="AZ808" s="46"/>
      <c r="BA808" s="46" t="str">
        <f>IF(Table1[[#This Row],[Cur]]&lt;&gt;"",IF(Table1[[#This Row],[Cur]]="USD","",ExchangeRate),"")</f>
        <v/>
      </c>
      <c r="BB808" s="46" t="str">
        <f>IF(Table1[[#This Row],[Grant]]&lt;&gt;"",VLOOKUP(Table1[[#This Row],[Grant]],Grants!B:D,3),"")</f>
        <v/>
      </c>
      <c r="BC808" s="46" t="str">
        <f>TRIM(Table1[[#This Row],[Vendor ID]])</f>
        <v/>
      </c>
      <c r="BD808">
        <f>IF(Table1[[#This Row],[Reference Number]]=Q807,BD807,BD807+1)</f>
        <v>0</v>
      </c>
    </row>
    <row r="809" spans="1:56" ht="11.25" customHeight="1" x14ac:dyDescent="0.25">
      <c r="A809" s="1"/>
      <c r="B809" s="88" t="str">
        <f>IF(Table1[[#This Row],[Posting Date]]&lt;&gt;"",IF(Table1[[#This Row],[Reference Number]]=Q808,B808+1,1),"")</f>
        <v/>
      </c>
      <c r="C809" s="61"/>
      <c r="D809" s="61"/>
      <c r="E809" s="138"/>
      <c r="F809" s="141" t="str">
        <f>IFERROR(IF(VLOOKUP(Table1[[#This Row],[Budget Code Description]],Dimentions!$X$6:$AC$139,2,FALSE)="","",VLOOKUP(Table1[[#This Row],[Budget Code Description]],Dimentions!$X$6:$AC$139,2,FALSE)),"")</f>
        <v/>
      </c>
      <c r="G809" s="141"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1" t="str">
        <f>IFERROR(VLOOKUP(Table1[[#This Row],[Budget Code Description]],Table6[#All],8,FALSE),"")</f>
        <v/>
      </c>
      <c r="L809" s="63"/>
      <c r="M809" s="65" t="str">
        <f>IFERROR(VLOOKUP(Table1[[#This Row],[Staff ID]],Table2[],2,FALSE),"")</f>
        <v/>
      </c>
      <c r="N809" s="209" t="str">
        <f>IFERROR(IF(VLOOKUP(Table1[[#This Row],[Budget Code Description]],Dimentions!$X$6:$AC$134,4,FALSE)="","",VLOOKUP(Table1[[#This Row],[Budget Code Description]],Dimentions!$X$6:$AC$134,4,FALSE)),"")</f>
        <v/>
      </c>
      <c r="O809" s="65" t="str">
        <f>IFERROR(VLOOKUP(Table1[[#This Row],[Vendor ID]],Table549[],2,FALSE),"")</f>
        <v/>
      </c>
      <c r="P809" s="63"/>
      <c r="Q809" s="141" t="str">
        <f>IF(Table1[[#This Row],[Posting Date]]&lt;&gt;"",$D$9,"")</f>
        <v/>
      </c>
      <c r="R809" s="157" t="str">
        <f>IF(Table1[[#This Row],[Posting Date]]&lt;&gt;"",$D$10,"")</f>
        <v/>
      </c>
      <c r="S809" s="66"/>
      <c r="T809" s="63"/>
      <c r="U809" s="67"/>
      <c r="V809" s="67"/>
      <c r="W809" s="67" t="str">
        <f t="shared" si="16"/>
        <v/>
      </c>
      <c r="X809" s="159" t="str">
        <f>IF(E809="","",(IF(Table1[[#This Row],[Cur]]="USD",Table1[[#This Row],[Cur_Amount Debit]],Table1[[#This Row],[Cur_Amount Debit]]/Table1[[#This Row],[Exchange Rate]])))</f>
        <v/>
      </c>
      <c r="Y809" s="159" t="str">
        <f>IF(E809="","",(IF(Table1[[#This Row],[Cur]]="USD",Table1[[#This Row],[Cur_Amount Credit]],Table1[[#This Row],[Cur_Amount Credit]]/ExchangeRate)))</f>
        <v/>
      </c>
      <c r="Z809" s="201" t="str">
        <f>IF(E809="","",(Table1[[#This Row],[Debit USD]]-Table1[[#This Row],[Credit USD]]))</f>
        <v/>
      </c>
      <c r="AA809" s="226"/>
      <c r="AB809" s="255"/>
      <c r="AC809" s="1"/>
      <c r="AD809" s="15"/>
      <c r="AE809" s="15" t="str">
        <f>IF(AND(OR(Table1[[#This Row],[Account]]="15030",Table1[[#This Row],[Account]]="15035",Table1[[#This Row],[Account]]="20150"),Table1[[#This Row],[Vendor ID]]=""),1,"")</f>
        <v/>
      </c>
      <c r="AF809" s="15"/>
      <c r="AG809" s="15"/>
      <c r="AH809" s="15"/>
      <c r="AI809" s="46" t="str">
        <f>IF(Table1[[#This Row],[Posting Date]]&lt;&gt;"","GJ-"&amp;CountryID,"")</f>
        <v/>
      </c>
      <c r="AJ809" s="59" t="str">
        <f>IF(Table1[[#This Row],[Posting Date]]&lt;&gt;"",Table1[[#This Row],[Posting Date]],"")</f>
        <v/>
      </c>
      <c r="AK809" s="46"/>
      <c r="AL809" s="46" t="str">
        <f>IF(Table1[[#This Row],[Description]]&lt;&gt;"",Table1[[#This Row],[Description]],"")</f>
        <v/>
      </c>
      <c r="AM809" s="46" t="str">
        <f>IF(Table1[[#This Row],[Posting Date]]&lt;&gt;"",Table1[[#This Row],[Reference Number]],"")</f>
        <v/>
      </c>
      <c r="AN809" s="46" t="str">
        <f>TRIM(Table1[[#This Row],[Line '#]])</f>
        <v/>
      </c>
      <c r="AO809" s="46" t="str">
        <f>TRIM(Table1[[#This Row],[Account]])</f>
        <v/>
      </c>
      <c r="AP809" s="46" t="str">
        <f>IF(Table1[[#This Row],[Posting Date]]&lt;&gt;"",$D$5,"")</f>
        <v/>
      </c>
      <c r="AQ809" s="46" t="str">
        <f>TRIM(Table1[[#This Row],[Departments-Prgrams]])</f>
        <v/>
      </c>
      <c r="AR809" s="46" t="str">
        <f>TRIM(Table1[[#This Row],[Grant]])</f>
        <v/>
      </c>
      <c r="AS809" s="46" t="str">
        <f>TRIM(Table1[[#This Row],[Staff ID]])</f>
        <v/>
      </c>
      <c r="AT809" s="46" t="str">
        <f>IF(TRIM(Table1[[#This Row],[Budget Code]])=0,"",TRIM(Table1[[#This Row],[Budget Code]]))</f>
        <v/>
      </c>
      <c r="AU809" s="46" t="str">
        <f>IF(Table1[[#This Row],[Line Description]]&lt;&gt;"",Table1[[#This Row],[Line Description]],"")</f>
        <v/>
      </c>
      <c r="AV809" s="46" t="str">
        <f>IF(Table1[[#This Row],[Cur_Amount Debit]]&gt;0,ROUND(Table1[[#This Row],[Cur_Amount Debit]],2),"")</f>
        <v/>
      </c>
      <c r="AW809" s="46" t="str">
        <f>IF(Table1[[#This Row],[Cur_Amount Credit]]&gt;0,ROUND(Table1[[#This Row],[Cur_Amount Credit]],2),"")</f>
        <v/>
      </c>
      <c r="AX809" s="46" t="str">
        <f>LEFT(Table1[[#This Row],[Cur]],3)</f>
        <v/>
      </c>
      <c r="AY809" s="59"/>
      <c r="AZ809" s="46"/>
      <c r="BA809" s="46" t="str">
        <f>IF(Table1[[#This Row],[Cur]]&lt;&gt;"",IF(Table1[[#This Row],[Cur]]="USD","",ExchangeRate),"")</f>
        <v/>
      </c>
      <c r="BB809" s="46" t="str">
        <f>IF(Table1[[#This Row],[Grant]]&lt;&gt;"",VLOOKUP(Table1[[#This Row],[Grant]],Grants!B:D,3),"")</f>
        <v/>
      </c>
      <c r="BC809" s="46" t="str">
        <f>TRIM(Table1[[#This Row],[Vendor ID]])</f>
        <v/>
      </c>
      <c r="BD809">
        <f>IF(Table1[[#This Row],[Reference Number]]=Q808,BD808,BD808+1)</f>
        <v>0</v>
      </c>
    </row>
    <row r="810" spans="1:56" ht="11.25" customHeight="1" x14ac:dyDescent="0.25">
      <c r="A810" s="1"/>
      <c r="B810" s="88" t="str">
        <f>IF(Table1[[#This Row],[Posting Date]]&lt;&gt;"",IF(Table1[[#This Row],[Reference Number]]=Q809,B809+1,1),"")</f>
        <v/>
      </c>
      <c r="C810" s="61"/>
      <c r="D810" s="61"/>
      <c r="E810" s="138"/>
      <c r="F810" s="141" t="str">
        <f>IFERROR(IF(VLOOKUP(Table1[[#This Row],[Budget Code Description]],Dimentions!$X$6:$AC$139,2,FALSE)="","",VLOOKUP(Table1[[#This Row],[Budget Code Description]],Dimentions!$X$6:$AC$139,2,FALSE)),"")</f>
        <v/>
      </c>
      <c r="G810" s="141"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1" t="str">
        <f>IFERROR(VLOOKUP(Table1[[#This Row],[Budget Code Description]],Table6[#All],8,FALSE),"")</f>
        <v/>
      </c>
      <c r="L810" s="63"/>
      <c r="M810" s="65" t="str">
        <f>IFERROR(VLOOKUP(Table1[[#This Row],[Staff ID]],Table2[],2,FALSE),"")</f>
        <v/>
      </c>
      <c r="N810" s="209" t="str">
        <f>IFERROR(IF(VLOOKUP(Table1[[#This Row],[Budget Code Description]],Dimentions!$X$6:$AC$134,4,FALSE)="","",VLOOKUP(Table1[[#This Row],[Budget Code Description]],Dimentions!$X$6:$AC$134,4,FALSE)),"")</f>
        <v/>
      </c>
      <c r="O810" s="65" t="str">
        <f>IFERROR(VLOOKUP(Table1[[#This Row],[Vendor ID]],Table549[],2,FALSE),"")</f>
        <v/>
      </c>
      <c r="P810" s="63"/>
      <c r="Q810" s="141" t="str">
        <f>IF(Table1[[#This Row],[Posting Date]]&lt;&gt;"",$D$9,"")</f>
        <v/>
      </c>
      <c r="R810" s="157" t="str">
        <f>IF(Table1[[#This Row],[Posting Date]]&lt;&gt;"",$D$10,"")</f>
        <v/>
      </c>
      <c r="S810" s="66"/>
      <c r="T810" s="63"/>
      <c r="U810" s="67"/>
      <c r="V810" s="67"/>
      <c r="W810" s="67" t="str">
        <f t="shared" si="16"/>
        <v/>
      </c>
      <c r="X810" s="159" t="str">
        <f>IF(E810="","",(IF(Table1[[#This Row],[Cur]]="USD",Table1[[#This Row],[Cur_Amount Debit]],Table1[[#This Row],[Cur_Amount Debit]]/Table1[[#This Row],[Exchange Rate]])))</f>
        <v/>
      </c>
      <c r="Y810" s="159" t="str">
        <f>IF(E810="","",(IF(Table1[[#This Row],[Cur]]="USD",Table1[[#This Row],[Cur_Amount Credit]],Table1[[#This Row],[Cur_Amount Credit]]/ExchangeRate)))</f>
        <v/>
      </c>
      <c r="Z810" s="201" t="str">
        <f>IF(E810="","",(Table1[[#This Row],[Debit USD]]-Table1[[#This Row],[Credit USD]]))</f>
        <v/>
      </c>
      <c r="AA810" s="226"/>
      <c r="AB810" s="255"/>
      <c r="AC810" s="1"/>
      <c r="AD810" s="15"/>
      <c r="AE810" s="15" t="str">
        <f>IF(AND(OR(Table1[[#This Row],[Account]]="15030",Table1[[#This Row],[Account]]="15035",Table1[[#This Row],[Account]]="20150"),Table1[[#This Row],[Vendor ID]]=""),1,"")</f>
        <v/>
      </c>
      <c r="AF810" s="15"/>
      <c r="AG810" s="15"/>
      <c r="AH810" s="15"/>
      <c r="AI810" s="46" t="str">
        <f>IF(Table1[[#This Row],[Posting Date]]&lt;&gt;"","GJ-"&amp;CountryID,"")</f>
        <v/>
      </c>
      <c r="AJ810" s="59" t="str">
        <f>IF(Table1[[#This Row],[Posting Date]]&lt;&gt;"",Table1[[#This Row],[Posting Date]],"")</f>
        <v/>
      </c>
      <c r="AK810" s="46"/>
      <c r="AL810" s="46" t="str">
        <f>IF(Table1[[#This Row],[Description]]&lt;&gt;"",Table1[[#This Row],[Description]],"")</f>
        <v/>
      </c>
      <c r="AM810" s="46" t="str">
        <f>IF(Table1[[#This Row],[Posting Date]]&lt;&gt;"",Table1[[#This Row],[Reference Number]],"")</f>
        <v/>
      </c>
      <c r="AN810" s="46" t="str">
        <f>TRIM(Table1[[#This Row],[Line '#]])</f>
        <v/>
      </c>
      <c r="AO810" s="46" t="str">
        <f>TRIM(Table1[[#This Row],[Account]])</f>
        <v/>
      </c>
      <c r="AP810" s="46" t="str">
        <f>IF(Table1[[#This Row],[Posting Date]]&lt;&gt;"",$D$5,"")</f>
        <v/>
      </c>
      <c r="AQ810" s="46" t="str">
        <f>TRIM(Table1[[#This Row],[Departments-Prgrams]])</f>
        <v/>
      </c>
      <c r="AR810" s="46" t="str">
        <f>TRIM(Table1[[#This Row],[Grant]])</f>
        <v/>
      </c>
      <c r="AS810" s="46" t="str">
        <f>TRIM(Table1[[#This Row],[Staff ID]])</f>
        <v/>
      </c>
      <c r="AT810" s="46" t="str">
        <f>IF(TRIM(Table1[[#This Row],[Budget Code]])=0,"",TRIM(Table1[[#This Row],[Budget Code]]))</f>
        <v/>
      </c>
      <c r="AU810" s="46" t="str">
        <f>IF(Table1[[#This Row],[Line Description]]&lt;&gt;"",Table1[[#This Row],[Line Description]],"")</f>
        <v/>
      </c>
      <c r="AV810" s="46" t="str">
        <f>IF(Table1[[#This Row],[Cur_Amount Debit]]&gt;0,ROUND(Table1[[#This Row],[Cur_Amount Debit]],2),"")</f>
        <v/>
      </c>
      <c r="AW810" s="46" t="str">
        <f>IF(Table1[[#This Row],[Cur_Amount Credit]]&gt;0,ROUND(Table1[[#This Row],[Cur_Amount Credit]],2),"")</f>
        <v/>
      </c>
      <c r="AX810" s="46" t="str">
        <f>LEFT(Table1[[#This Row],[Cur]],3)</f>
        <v/>
      </c>
      <c r="AY810" s="59"/>
      <c r="AZ810" s="46"/>
      <c r="BA810" s="46" t="str">
        <f>IF(Table1[[#This Row],[Cur]]&lt;&gt;"",IF(Table1[[#This Row],[Cur]]="USD","",ExchangeRate),"")</f>
        <v/>
      </c>
      <c r="BB810" s="46" t="str">
        <f>IF(Table1[[#This Row],[Grant]]&lt;&gt;"",VLOOKUP(Table1[[#This Row],[Grant]],Grants!B:D,3),"")</f>
        <v/>
      </c>
      <c r="BC810" s="46" t="str">
        <f>TRIM(Table1[[#This Row],[Vendor ID]])</f>
        <v/>
      </c>
      <c r="BD810">
        <f>IF(Table1[[#This Row],[Reference Number]]=Q809,BD809,BD809+1)</f>
        <v>0</v>
      </c>
    </row>
    <row r="811" spans="1:56" ht="11.25" customHeight="1" x14ac:dyDescent="0.25">
      <c r="A811" s="1"/>
      <c r="B811" s="88" t="str">
        <f>IF(Table1[[#This Row],[Posting Date]]&lt;&gt;"",IF(Table1[[#This Row],[Reference Number]]=Q810,B810+1,1),"")</f>
        <v/>
      </c>
      <c r="C811" s="61"/>
      <c r="D811" s="61"/>
      <c r="E811" s="138"/>
      <c r="F811" s="141" t="str">
        <f>IFERROR(IF(VLOOKUP(Table1[[#This Row],[Budget Code Description]],Dimentions!$X$6:$AC$139,2,FALSE)="","",VLOOKUP(Table1[[#This Row],[Budget Code Description]],Dimentions!$X$6:$AC$139,2,FALSE)),"")</f>
        <v/>
      </c>
      <c r="G811" s="141"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1" t="str">
        <f>IFERROR(VLOOKUP(Table1[[#This Row],[Budget Code Description]],Table6[#All],8,FALSE),"")</f>
        <v/>
      </c>
      <c r="L811" s="63"/>
      <c r="M811" s="65" t="str">
        <f>IFERROR(VLOOKUP(Table1[[#This Row],[Staff ID]],Table2[],2,FALSE),"")</f>
        <v/>
      </c>
      <c r="N811" s="209" t="str">
        <f>IFERROR(IF(VLOOKUP(Table1[[#This Row],[Budget Code Description]],Dimentions!$X$6:$AC$134,4,FALSE)="","",VLOOKUP(Table1[[#This Row],[Budget Code Description]],Dimentions!$X$6:$AC$134,4,FALSE)),"")</f>
        <v/>
      </c>
      <c r="O811" s="65" t="str">
        <f>IFERROR(VLOOKUP(Table1[[#This Row],[Vendor ID]],Table549[],2,FALSE),"")</f>
        <v/>
      </c>
      <c r="P811" s="63"/>
      <c r="Q811" s="141" t="str">
        <f>IF(Table1[[#This Row],[Posting Date]]&lt;&gt;"",$D$9,"")</f>
        <v/>
      </c>
      <c r="R811" s="157" t="str">
        <f>IF(Table1[[#This Row],[Posting Date]]&lt;&gt;"",$D$10,"")</f>
        <v/>
      </c>
      <c r="S811" s="66"/>
      <c r="T811" s="63"/>
      <c r="U811" s="67"/>
      <c r="V811" s="67"/>
      <c r="W811" s="67" t="str">
        <f t="shared" si="16"/>
        <v/>
      </c>
      <c r="X811" s="159" t="str">
        <f>IF(E811="","",(IF(Table1[[#This Row],[Cur]]="USD",Table1[[#This Row],[Cur_Amount Debit]],Table1[[#This Row],[Cur_Amount Debit]]/Table1[[#This Row],[Exchange Rate]])))</f>
        <v/>
      </c>
      <c r="Y811" s="159" t="str">
        <f>IF(E811="","",(IF(Table1[[#This Row],[Cur]]="USD",Table1[[#This Row],[Cur_Amount Credit]],Table1[[#This Row],[Cur_Amount Credit]]/ExchangeRate)))</f>
        <v/>
      </c>
      <c r="Z811" s="201" t="str">
        <f>IF(E811="","",(Table1[[#This Row],[Debit USD]]-Table1[[#This Row],[Credit USD]]))</f>
        <v/>
      </c>
      <c r="AA811" s="226"/>
      <c r="AB811" s="255"/>
      <c r="AC811" s="1"/>
      <c r="AD811" s="15"/>
      <c r="AE811" s="15" t="str">
        <f>IF(AND(OR(Table1[[#This Row],[Account]]="15030",Table1[[#This Row],[Account]]="15035",Table1[[#This Row],[Account]]="20150"),Table1[[#This Row],[Vendor ID]]=""),1,"")</f>
        <v/>
      </c>
      <c r="AF811" s="15"/>
      <c r="AG811" s="15"/>
      <c r="AH811" s="15"/>
      <c r="AI811" s="46" t="str">
        <f>IF(Table1[[#This Row],[Posting Date]]&lt;&gt;"","GJ-"&amp;CountryID,"")</f>
        <v/>
      </c>
      <c r="AJ811" s="59" t="str">
        <f>IF(Table1[[#This Row],[Posting Date]]&lt;&gt;"",Table1[[#This Row],[Posting Date]],"")</f>
        <v/>
      </c>
      <c r="AK811" s="46"/>
      <c r="AL811" s="46" t="str">
        <f>IF(Table1[[#This Row],[Description]]&lt;&gt;"",Table1[[#This Row],[Description]],"")</f>
        <v/>
      </c>
      <c r="AM811" s="46" t="str">
        <f>IF(Table1[[#This Row],[Posting Date]]&lt;&gt;"",Table1[[#This Row],[Reference Number]],"")</f>
        <v/>
      </c>
      <c r="AN811" s="46" t="str">
        <f>TRIM(Table1[[#This Row],[Line '#]])</f>
        <v/>
      </c>
      <c r="AO811" s="46" t="str">
        <f>TRIM(Table1[[#This Row],[Account]])</f>
        <v/>
      </c>
      <c r="AP811" s="46" t="str">
        <f>IF(Table1[[#This Row],[Posting Date]]&lt;&gt;"",$D$5,"")</f>
        <v/>
      </c>
      <c r="AQ811" s="46" t="str">
        <f>TRIM(Table1[[#This Row],[Departments-Prgrams]])</f>
        <v/>
      </c>
      <c r="AR811" s="46" t="str">
        <f>TRIM(Table1[[#This Row],[Grant]])</f>
        <v/>
      </c>
      <c r="AS811" s="46" t="str">
        <f>TRIM(Table1[[#This Row],[Staff ID]])</f>
        <v/>
      </c>
      <c r="AT811" s="46" t="str">
        <f>IF(TRIM(Table1[[#This Row],[Budget Code]])=0,"",TRIM(Table1[[#This Row],[Budget Code]]))</f>
        <v/>
      </c>
      <c r="AU811" s="46" t="str">
        <f>IF(Table1[[#This Row],[Line Description]]&lt;&gt;"",Table1[[#This Row],[Line Description]],"")</f>
        <v/>
      </c>
      <c r="AV811" s="46" t="str">
        <f>IF(Table1[[#This Row],[Cur_Amount Debit]]&gt;0,ROUND(Table1[[#This Row],[Cur_Amount Debit]],2),"")</f>
        <v/>
      </c>
      <c r="AW811" s="46" t="str">
        <f>IF(Table1[[#This Row],[Cur_Amount Credit]]&gt;0,ROUND(Table1[[#This Row],[Cur_Amount Credit]],2),"")</f>
        <v/>
      </c>
      <c r="AX811" s="46" t="str">
        <f>LEFT(Table1[[#This Row],[Cur]],3)</f>
        <v/>
      </c>
      <c r="AY811" s="59"/>
      <c r="AZ811" s="46"/>
      <c r="BA811" s="46" t="str">
        <f>IF(Table1[[#This Row],[Cur]]&lt;&gt;"",IF(Table1[[#This Row],[Cur]]="USD","",ExchangeRate),"")</f>
        <v/>
      </c>
      <c r="BB811" s="46" t="str">
        <f>IF(Table1[[#This Row],[Grant]]&lt;&gt;"",VLOOKUP(Table1[[#This Row],[Grant]],Grants!B:D,3),"")</f>
        <v/>
      </c>
      <c r="BC811" s="46" t="str">
        <f>TRIM(Table1[[#This Row],[Vendor ID]])</f>
        <v/>
      </c>
      <c r="BD811">
        <f>IF(Table1[[#This Row],[Reference Number]]=Q810,BD810,BD810+1)</f>
        <v>0</v>
      </c>
    </row>
    <row r="812" spans="1:56" ht="11.25" customHeight="1" x14ac:dyDescent="0.25">
      <c r="A812" s="1"/>
      <c r="B812" s="88" t="str">
        <f>IF(Table1[[#This Row],[Posting Date]]&lt;&gt;"",IF(Table1[[#This Row],[Reference Number]]=Q811,B811+1,1),"")</f>
        <v/>
      </c>
      <c r="C812" s="61"/>
      <c r="D812" s="61"/>
      <c r="E812" s="138"/>
      <c r="F812" s="141" t="str">
        <f>IFERROR(IF(VLOOKUP(Table1[[#This Row],[Budget Code Description]],Dimentions!$X$6:$AC$139,2,FALSE)="","",VLOOKUP(Table1[[#This Row],[Budget Code Description]],Dimentions!$X$6:$AC$139,2,FALSE)),"")</f>
        <v/>
      </c>
      <c r="G812" s="141"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1" t="str">
        <f>IFERROR(VLOOKUP(Table1[[#This Row],[Budget Code Description]],Table6[#All],8,FALSE),"")</f>
        <v/>
      </c>
      <c r="L812" s="63"/>
      <c r="M812" s="65" t="str">
        <f>IFERROR(VLOOKUP(Table1[[#This Row],[Staff ID]],Table2[],2,FALSE),"")</f>
        <v/>
      </c>
      <c r="N812" s="209" t="str">
        <f>IFERROR(IF(VLOOKUP(Table1[[#This Row],[Budget Code Description]],Dimentions!$X$6:$AC$134,4,FALSE)="","",VLOOKUP(Table1[[#This Row],[Budget Code Description]],Dimentions!$X$6:$AC$134,4,FALSE)),"")</f>
        <v/>
      </c>
      <c r="O812" s="65" t="str">
        <f>IFERROR(VLOOKUP(Table1[[#This Row],[Vendor ID]],Table549[],2,FALSE),"")</f>
        <v/>
      </c>
      <c r="P812" s="63"/>
      <c r="Q812" s="141" t="str">
        <f>IF(Table1[[#This Row],[Posting Date]]&lt;&gt;"",$D$9,"")</f>
        <v/>
      </c>
      <c r="R812" s="157" t="str">
        <f>IF(Table1[[#This Row],[Posting Date]]&lt;&gt;"",$D$10,"")</f>
        <v/>
      </c>
      <c r="S812" s="66"/>
      <c r="T812" s="63"/>
      <c r="U812" s="67"/>
      <c r="V812" s="67"/>
      <c r="W812" s="67" t="str">
        <f t="shared" si="16"/>
        <v/>
      </c>
      <c r="X812" s="159" t="str">
        <f>IF(E812="","",(IF(Table1[[#This Row],[Cur]]="USD",Table1[[#This Row],[Cur_Amount Debit]],Table1[[#This Row],[Cur_Amount Debit]]/Table1[[#This Row],[Exchange Rate]])))</f>
        <v/>
      </c>
      <c r="Y812" s="159" t="str">
        <f>IF(E812="","",(IF(Table1[[#This Row],[Cur]]="USD",Table1[[#This Row],[Cur_Amount Credit]],Table1[[#This Row],[Cur_Amount Credit]]/ExchangeRate)))</f>
        <v/>
      </c>
      <c r="Z812" s="201" t="str">
        <f>IF(E812="","",(Table1[[#This Row],[Debit USD]]-Table1[[#This Row],[Credit USD]]))</f>
        <v/>
      </c>
      <c r="AA812" s="226"/>
      <c r="AB812" s="255"/>
      <c r="AC812" s="1"/>
      <c r="AD812" s="15"/>
      <c r="AE812" s="15" t="str">
        <f>IF(AND(OR(Table1[[#This Row],[Account]]="15030",Table1[[#This Row],[Account]]="15035",Table1[[#This Row],[Account]]="20150"),Table1[[#This Row],[Vendor ID]]=""),1,"")</f>
        <v/>
      </c>
      <c r="AF812" s="15"/>
      <c r="AG812" s="15"/>
      <c r="AH812" s="15"/>
      <c r="AI812" s="46" t="str">
        <f>IF(Table1[[#This Row],[Posting Date]]&lt;&gt;"","GJ-"&amp;CountryID,"")</f>
        <v/>
      </c>
      <c r="AJ812" s="59" t="str">
        <f>IF(Table1[[#This Row],[Posting Date]]&lt;&gt;"",Table1[[#This Row],[Posting Date]],"")</f>
        <v/>
      </c>
      <c r="AK812" s="46"/>
      <c r="AL812" s="46" t="str">
        <f>IF(Table1[[#This Row],[Description]]&lt;&gt;"",Table1[[#This Row],[Description]],"")</f>
        <v/>
      </c>
      <c r="AM812" s="46" t="str">
        <f>IF(Table1[[#This Row],[Posting Date]]&lt;&gt;"",Table1[[#This Row],[Reference Number]],"")</f>
        <v/>
      </c>
      <c r="AN812" s="46" t="str">
        <f>TRIM(Table1[[#This Row],[Line '#]])</f>
        <v/>
      </c>
      <c r="AO812" s="46" t="str">
        <f>TRIM(Table1[[#This Row],[Account]])</f>
        <v/>
      </c>
      <c r="AP812" s="46" t="str">
        <f>IF(Table1[[#This Row],[Posting Date]]&lt;&gt;"",$D$5,"")</f>
        <v/>
      </c>
      <c r="AQ812" s="46" t="str">
        <f>TRIM(Table1[[#This Row],[Departments-Prgrams]])</f>
        <v/>
      </c>
      <c r="AR812" s="46" t="str">
        <f>TRIM(Table1[[#This Row],[Grant]])</f>
        <v/>
      </c>
      <c r="AS812" s="46" t="str">
        <f>TRIM(Table1[[#This Row],[Staff ID]])</f>
        <v/>
      </c>
      <c r="AT812" s="46" t="str">
        <f>IF(TRIM(Table1[[#This Row],[Budget Code]])=0,"",TRIM(Table1[[#This Row],[Budget Code]]))</f>
        <v/>
      </c>
      <c r="AU812" s="46" t="str">
        <f>IF(Table1[[#This Row],[Line Description]]&lt;&gt;"",Table1[[#This Row],[Line Description]],"")</f>
        <v/>
      </c>
      <c r="AV812" s="46" t="str">
        <f>IF(Table1[[#This Row],[Cur_Amount Debit]]&gt;0,ROUND(Table1[[#This Row],[Cur_Amount Debit]],2),"")</f>
        <v/>
      </c>
      <c r="AW812" s="46" t="str">
        <f>IF(Table1[[#This Row],[Cur_Amount Credit]]&gt;0,ROUND(Table1[[#This Row],[Cur_Amount Credit]],2),"")</f>
        <v/>
      </c>
      <c r="AX812" s="46" t="str">
        <f>LEFT(Table1[[#This Row],[Cur]],3)</f>
        <v/>
      </c>
      <c r="AY812" s="59"/>
      <c r="AZ812" s="46"/>
      <c r="BA812" s="46" t="str">
        <f>IF(Table1[[#This Row],[Cur]]&lt;&gt;"",IF(Table1[[#This Row],[Cur]]="USD","",ExchangeRate),"")</f>
        <v/>
      </c>
      <c r="BB812" s="46" t="str">
        <f>IF(Table1[[#This Row],[Grant]]&lt;&gt;"",VLOOKUP(Table1[[#This Row],[Grant]],Grants!B:D,3),"")</f>
        <v/>
      </c>
      <c r="BC812" s="46" t="str">
        <f>TRIM(Table1[[#This Row],[Vendor ID]])</f>
        <v/>
      </c>
      <c r="BD812">
        <f>IF(Table1[[#This Row],[Reference Number]]=Q811,BD811,BD811+1)</f>
        <v>0</v>
      </c>
    </row>
    <row r="813" spans="1:56" ht="11.25" customHeight="1" x14ac:dyDescent="0.25">
      <c r="A813" s="1"/>
      <c r="B813" s="88" t="str">
        <f>IF(Table1[[#This Row],[Posting Date]]&lt;&gt;"",IF(Table1[[#This Row],[Reference Number]]=Q812,B812+1,1),"")</f>
        <v/>
      </c>
      <c r="C813" s="61"/>
      <c r="D813" s="61"/>
      <c r="E813" s="138"/>
      <c r="F813" s="141" t="str">
        <f>IFERROR(IF(VLOOKUP(Table1[[#This Row],[Budget Code Description]],Dimentions!$X$6:$AC$139,2,FALSE)="","",VLOOKUP(Table1[[#This Row],[Budget Code Description]],Dimentions!$X$6:$AC$139,2,FALSE)),"")</f>
        <v/>
      </c>
      <c r="G813" s="141"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1" t="str">
        <f>IFERROR(VLOOKUP(Table1[[#This Row],[Budget Code Description]],Table6[#All],8,FALSE),"")</f>
        <v/>
      </c>
      <c r="L813" s="63"/>
      <c r="M813" s="65" t="str">
        <f>IFERROR(VLOOKUP(Table1[[#This Row],[Staff ID]],Table2[],2,FALSE),"")</f>
        <v/>
      </c>
      <c r="N813" s="209" t="str">
        <f>IFERROR(IF(VLOOKUP(Table1[[#This Row],[Budget Code Description]],Dimentions!$X$6:$AC$134,4,FALSE)="","",VLOOKUP(Table1[[#This Row],[Budget Code Description]],Dimentions!$X$6:$AC$134,4,FALSE)),"")</f>
        <v/>
      </c>
      <c r="O813" s="65" t="str">
        <f>IFERROR(VLOOKUP(Table1[[#This Row],[Vendor ID]],Table549[],2,FALSE),"")</f>
        <v/>
      </c>
      <c r="P813" s="63"/>
      <c r="Q813" s="141" t="str">
        <f>IF(Table1[[#This Row],[Posting Date]]&lt;&gt;"",$D$9,"")</f>
        <v/>
      </c>
      <c r="R813" s="157" t="str">
        <f>IF(Table1[[#This Row],[Posting Date]]&lt;&gt;"",$D$10,"")</f>
        <v/>
      </c>
      <c r="S813" s="66"/>
      <c r="T813" s="63"/>
      <c r="U813" s="67"/>
      <c r="V813" s="67"/>
      <c r="W813" s="67" t="str">
        <f t="shared" si="16"/>
        <v/>
      </c>
      <c r="X813" s="159" t="str">
        <f>IF(E813="","",(IF(Table1[[#This Row],[Cur]]="USD",Table1[[#This Row],[Cur_Amount Debit]],Table1[[#This Row],[Cur_Amount Debit]]/Table1[[#This Row],[Exchange Rate]])))</f>
        <v/>
      </c>
      <c r="Y813" s="159" t="str">
        <f>IF(E813="","",(IF(Table1[[#This Row],[Cur]]="USD",Table1[[#This Row],[Cur_Amount Credit]],Table1[[#This Row],[Cur_Amount Credit]]/ExchangeRate)))</f>
        <v/>
      </c>
      <c r="Z813" s="201" t="str">
        <f>IF(E813="","",(Table1[[#This Row],[Debit USD]]-Table1[[#This Row],[Credit USD]]))</f>
        <v/>
      </c>
      <c r="AA813" s="226"/>
      <c r="AB813" s="255"/>
      <c r="AC813" s="1"/>
      <c r="AD813" s="15"/>
      <c r="AE813" s="15" t="str">
        <f>IF(AND(OR(Table1[[#This Row],[Account]]="15030",Table1[[#This Row],[Account]]="15035",Table1[[#This Row],[Account]]="20150"),Table1[[#This Row],[Vendor ID]]=""),1,"")</f>
        <v/>
      </c>
      <c r="AF813" s="15"/>
      <c r="AG813" s="15"/>
      <c r="AH813" s="15"/>
      <c r="AI813" s="46" t="str">
        <f>IF(Table1[[#This Row],[Posting Date]]&lt;&gt;"","GJ-"&amp;CountryID,"")</f>
        <v/>
      </c>
      <c r="AJ813" s="59" t="str">
        <f>IF(Table1[[#This Row],[Posting Date]]&lt;&gt;"",Table1[[#This Row],[Posting Date]],"")</f>
        <v/>
      </c>
      <c r="AK813" s="46"/>
      <c r="AL813" s="46" t="str">
        <f>IF(Table1[[#This Row],[Description]]&lt;&gt;"",Table1[[#This Row],[Description]],"")</f>
        <v/>
      </c>
      <c r="AM813" s="46" t="str">
        <f>IF(Table1[[#This Row],[Posting Date]]&lt;&gt;"",Table1[[#This Row],[Reference Number]],"")</f>
        <v/>
      </c>
      <c r="AN813" s="46" t="str">
        <f>TRIM(Table1[[#This Row],[Line '#]])</f>
        <v/>
      </c>
      <c r="AO813" s="46" t="str">
        <f>TRIM(Table1[[#This Row],[Account]])</f>
        <v/>
      </c>
      <c r="AP813" s="46" t="str">
        <f>IF(Table1[[#This Row],[Posting Date]]&lt;&gt;"",$D$5,"")</f>
        <v/>
      </c>
      <c r="AQ813" s="46" t="str">
        <f>TRIM(Table1[[#This Row],[Departments-Prgrams]])</f>
        <v/>
      </c>
      <c r="AR813" s="46" t="str">
        <f>TRIM(Table1[[#This Row],[Grant]])</f>
        <v/>
      </c>
      <c r="AS813" s="46" t="str">
        <f>TRIM(Table1[[#This Row],[Staff ID]])</f>
        <v/>
      </c>
      <c r="AT813" s="46" t="str">
        <f>IF(TRIM(Table1[[#This Row],[Budget Code]])=0,"",TRIM(Table1[[#This Row],[Budget Code]]))</f>
        <v/>
      </c>
      <c r="AU813" s="46" t="str">
        <f>IF(Table1[[#This Row],[Line Description]]&lt;&gt;"",Table1[[#This Row],[Line Description]],"")</f>
        <v/>
      </c>
      <c r="AV813" s="46" t="str">
        <f>IF(Table1[[#This Row],[Cur_Amount Debit]]&gt;0,ROUND(Table1[[#This Row],[Cur_Amount Debit]],2),"")</f>
        <v/>
      </c>
      <c r="AW813" s="46" t="str">
        <f>IF(Table1[[#This Row],[Cur_Amount Credit]]&gt;0,ROUND(Table1[[#This Row],[Cur_Amount Credit]],2),"")</f>
        <v/>
      </c>
      <c r="AX813" s="46" t="str">
        <f>LEFT(Table1[[#This Row],[Cur]],3)</f>
        <v/>
      </c>
      <c r="AY813" s="59"/>
      <c r="AZ813" s="46"/>
      <c r="BA813" s="46" t="str">
        <f>IF(Table1[[#This Row],[Cur]]&lt;&gt;"",IF(Table1[[#This Row],[Cur]]="USD","",ExchangeRate),"")</f>
        <v/>
      </c>
      <c r="BB813" s="46" t="str">
        <f>IF(Table1[[#This Row],[Grant]]&lt;&gt;"",VLOOKUP(Table1[[#This Row],[Grant]],Grants!B:D,3),"")</f>
        <v/>
      </c>
      <c r="BC813" s="46" t="str">
        <f>TRIM(Table1[[#This Row],[Vendor ID]])</f>
        <v/>
      </c>
      <c r="BD813">
        <f>IF(Table1[[#This Row],[Reference Number]]=Q812,BD812,BD812+1)</f>
        <v>0</v>
      </c>
    </row>
    <row r="814" spans="1:56" ht="11.25" customHeight="1" x14ac:dyDescent="0.25">
      <c r="A814" s="1"/>
      <c r="B814" s="88" t="str">
        <f>IF(Table1[[#This Row],[Posting Date]]&lt;&gt;"",IF(Table1[[#This Row],[Reference Number]]=Q813,B813+1,1),"")</f>
        <v/>
      </c>
      <c r="C814" s="61"/>
      <c r="D814" s="61"/>
      <c r="E814" s="138"/>
      <c r="F814" s="141" t="str">
        <f>IFERROR(IF(VLOOKUP(Table1[[#This Row],[Budget Code Description]],Dimentions!$X$6:$AC$139,2,FALSE)="","",VLOOKUP(Table1[[#This Row],[Budget Code Description]],Dimentions!$X$6:$AC$139,2,FALSE)),"")</f>
        <v/>
      </c>
      <c r="G814" s="141"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1" t="str">
        <f>IFERROR(VLOOKUP(Table1[[#This Row],[Budget Code Description]],Table6[#All],8,FALSE),"")</f>
        <v/>
      </c>
      <c r="L814" s="63"/>
      <c r="M814" s="65" t="str">
        <f>IFERROR(VLOOKUP(Table1[[#This Row],[Staff ID]],Table2[],2,FALSE),"")</f>
        <v/>
      </c>
      <c r="N814" s="209" t="str">
        <f>IFERROR(IF(VLOOKUP(Table1[[#This Row],[Budget Code Description]],Dimentions!$X$6:$AC$134,4,FALSE)="","",VLOOKUP(Table1[[#This Row],[Budget Code Description]],Dimentions!$X$6:$AC$134,4,FALSE)),"")</f>
        <v/>
      </c>
      <c r="O814" s="65" t="str">
        <f>IFERROR(VLOOKUP(Table1[[#This Row],[Vendor ID]],Table549[],2,FALSE),"")</f>
        <v/>
      </c>
      <c r="P814" s="63"/>
      <c r="Q814" s="141" t="str">
        <f>IF(Table1[[#This Row],[Posting Date]]&lt;&gt;"",$D$9,"")</f>
        <v/>
      </c>
      <c r="R814" s="157" t="str">
        <f>IF(Table1[[#This Row],[Posting Date]]&lt;&gt;"",$D$10,"")</f>
        <v/>
      </c>
      <c r="S814" s="66"/>
      <c r="T814" s="63"/>
      <c r="U814" s="67"/>
      <c r="V814" s="67"/>
      <c r="W814" s="67" t="str">
        <f t="shared" si="16"/>
        <v/>
      </c>
      <c r="X814" s="159" t="str">
        <f>IF(E814="","",(IF(Table1[[#This Row],[Cur]]="USD",Table1[[#This Row],[Cur_Amount Debit]],Table1[[#This Row],[Cur_Amount Debit]]/Table1[[#This Row],[Exchange Rate]])))</f>
        <v/>
      </c>
      <c r="Y814" s="159" t="str">
        <f>IF(E814="","",(IF(Table1[[#This Row],[Cur]]="USD",Table1[[#This Row],[Cur_Amount Credit]],Table1[[#This Row],[Cur_Amount Credit]]/ExchangeRate)))</f>
        <v/>
      </c>
      <c r="Z814" s="201" t="str">
        <f>IF(E814="","",(Table1[[#This Row],[Debit USD]]-Table1[[#This Row],[Credit USD]]))</f>
        <v/>
      </c>
      <c r="AA814" s="226"/>
      <c r="AB814" s="255"/>
      <c r="AC814" s="1"/>
      <c r="AD814" s="15"/>
      <c r="AE814" s="15" t="str">
        <f>IF(AND(OR(Table1[[#This Row],[Account]]="15030",Table1[[#This Row],[Account]]="15035",Table1[[#This Row],[Account]]="20150"),Table1[[#This Row],[Vendor ID]]=""),1,"")</f>
        <v/>
      </c>
      <c r="AF814" s="15"/>
      <c r="AG814" s="15"/>
      <c r="AH814" s="15"/>
      <c r="AI814" s="46" t="str">
        <f>IF(Table1[[#This Row],[Posting Date]]&lt;&gt;"","GJ-"&amp;CountryID,"")</f>
        <v/>
      </c>
      <c r="AJ814" s="59" t="str">
        <f>IF(Table1[[#This Row],[Posting Date]]&lt;&gt;"",Table1[[#This Row],[Posting Date]],"")</f>
        <v/>
      </c>
      <c r="AK814" s="46"/>
      <c r="AL814" s="46" t="str">
        <f>IF(Table1[[#This Row],[Description]]&lt;&gt;"",Table1[[#This Row],[Description]],"")</f>
        <v/>
      </c>
      <c r="AM814" s="46" t="str">
        <f>IF(Table1[[#This Row],[Posting Date]]&lt;&gt;"",Table1[[#This Row],[Reference Number]],"")</f>
        <v/>
      </c>
      <c r="AN814" s="46" t="str">
        <f>TRIM(Table1[[#This Row],[Line '#]])</f>
        <v/>
      </c>
      <c r="AO814" s="46" t="str">
        <f>TRIM(Table1[[#This Row],[Account]])</f>
        <v/>
      </c>
      <c r="AP814" s="46" t="str">
        <f>IF(Table1[[#This Row],[Posting Date]]&lt;&gt;"",$D$5,"")</f>
        <v/>
      </c>
      <c r="AQ814" s="46" t="str">
        <f>TRIM(Table1[[#This Row],[Departments-Prgrams]])</f>
        <v/>
      </c>
      <c r="AR814" s="46" t="str">
        <f>TRIM(Table1[[#This Row],[Grant]])</f>
        <v/>
      </c>
      <c r="AS814" s="46" t="str">
        <f>TRIM(Table1[[#This Row],[Staff ID]])</f>
        <v/>
      </c>
      <c r="AT814" s="46" t="str">
        <f>IF(TRIM(Table1[[#This Row],[Budget Code]])=0,"",TRIM(Table1[[#This Row],[Budget Code]]))</f>
        <v/>
      </c>
      <c r="AU814" s="46" t="str">
        <f>IF(Table1[[#This Row],[Line Description]]&lt;&gt;"",Table1[[#This Row],[Line Description]],"")</f>
        <v/>
      </c>
      <c r="AV814" s="46" t="str">
        <f>IF(Table1[[#This Row],[Cur_Amount Debit]]&gt;0,ROUND(Table1[[#This Row],[Cur_Amount Debit]],2),"")</f>
        <v/>
      </c>
      <c r="AW814" s="46" t="str">
        <f>IF(Table1[[#This Row],[Cur_Amount Credit]]&gt;0,ROUND(Table1[[#This Row],[Cur_Amount Credit]],2),"")</f>
        <v/>
      </c>
      <c r="AX814" s="46" t="str">
        <f>LEFT(Table1[[#This Row],[Cur]],3)</f>
        <v/>
      </c>
      <c r="AY814" s="59"/>
      <c r="AZ814" s="46"/>
      <c r="BA814" s="46" t="str">
        <f>IF(Table1[[#This Row],[Cur]]&lt;&gt;"",IF(Table1[[#This Row],[Cur]]="USD","",ExchangeRate),"")</f>
        <v/>
      </c>
      <c r="BB814" s="46" t="str">
        <f>IF(Table1[[#This Row],[Grant]]&lt;&gt;"",VLOOKUP(Table1[[#This Row],[Grant]],Grants!B:D,3),"")</f>
        <v/>
      </c>
      <c r="BC814" s="46" t="str">
        <f>TRIM(Table1[[#This Row],[Vendor ID]])</f>
        <v/>
      </c>
      <c r="BD814">
        <f>IF(Table1[[#This Row],[Reference Number]]=Q813,BD813,BD813+1)</f>
        <v>0</v>
      </c>
    </row>
    <row r="815" spans="1:56" ht="11.25" customHeight="1" x14ac:dyDescent="0.25">
      <c r="A815" s="1"/>
      <c r="B815" s="88" t="str">
        <f>IF(Table1[[#This Row],[Posting Date]]&lt;&gt;"",IF(Table1[[#This Row],[Reference Number]]=Q814,B814+1,1),"")</f>
        <v/>
      </c>
      <c r="C815" s="61"/>
      <c r="D815" s="61"/>
      <c r="E815" s="138"/>
      <c r="F815" s="141" t="str">
        <f>IFERROR(IF(VLOOKUP(Table1[[#This Row],[Budget Code Description]],Dimentions!$X$6:$AC$139,2,FALSE)="","",VLOOKUP(Table1[[#This Row],[Budget Code Description]],Dimentions!$X$6:$AC$139,2,FALSE)),"")</f>
        <v/>
      </c>
      <c r="G815" s="141"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1" t="str">
        <f>IFERROR(VLOOKUP(Table1[[#This Row],[Budget Code Description]],Table6[#All],8,FALSE),"")</f>
        <v/>
      </c>
      <c r="L815" s="63"/>
      <c r="M815" s="65" t="str">
        <f>IFERROR(VLOOKUP(Table1[[#This Row],[Staff ID]],Table2[],2,FALSE),"")</f>
        <v/>
      </c>
      <c r="N815" s="209" t="str">
        <f>IFERROR(IF(VLOOKUP(Table1[[#This Row],[Budget Code Description]],Dimentions!$X$6:$AC$134,4,FALSE)="","",VLOOKUP(Table1[[#This Row],[Budget Code Description]],Dimentions!$X$6:$AC$134,4,FALSE)),"")</f>
        <v/>
      </c>
      <c r="O815" s="65" t="str">
        <f>IFERROR(VLOOKUP(Table1[[#This Row],[Vendor ID]],Table549[],2,FALSE),"")</f>
        <v/>
      </c>
      <c r="P815" s="63"/>
      <c r="Q815" s="141" t="str">
        <f>IF(Table1[[#This Row],[Posting Date]]&lt;&gt;"",$D$9,"")</f>
        <v/>
      </c>
      <c r="R815" s="157" t="str">
        <f>IF(Table1[[#This Row],[Posting Date]]&lt;&gt;"",$D$10,"")</f>
        <v/>
      </c>
      <c r="S815" s="66"/>
      <c r="T815" s="63"/>
      <c r="U815" s="67"/>
      <c r="V815" s="67"/>
      <c r="W815" s="67" t="str">
        <f t="shared" ref="W815:W878" si="17">IF(E815="","",(ExchangeRate))</f>
        <v/>
      </c>
      <c r="X815" s="159" t="str">
        <f>IF(E815="","",(IF(Table1[[#This Row],[Cur]]="USD",Table1[[#This Row],[Cur_Amount Debit]],Table1[[#This Row],[Cur_Amount Debit]]/Table1[[#This Row],[Exchange Rate]])))</f>
        <v/>
      </c>
      <c r="Y815" s="159" t="str">
        <f>IF(E815="","",(IF(Table1[[#This Row],[Cur]]="USD",Table1[[#This Row],[Cur_Amount Credit]],Table1[[#This Row],[Cur_Amount Credit]]/ExchangeRate)))</f>
        <v/>
      </c>
      <c r="Z815" s="201" t="str">
        <f>IF(E815="","",(Table1[[#This Row],[Debit USD]]-Table1[[#This Row],[Credit USD]]))</f>
        <v/>
      </c>
      <c r="AA815" s="226"/>
      <c r="AB815" s="255"/>
      <c r="AC815" s="1"/>
      <c r="AD815" s="15"/>
      <c r="AE815" s="15" t="str">
        <f>IF(AND(OR(Table1[[#This Row],[Account]]="15030",Table1[[#This Row],[Account]]="15035",Table1[[#This Row],[Account]]="20150"),Table1[[#This Row],[Vendor ID]]=""),1,"")</f>
        <v/>
      </c>
      <c r="AF815" s="15"/>
      <c r="AG815" s="15"/>
      <c r="AH815" s="15"/>
      <c r="AI815" s="46" t="str">
        <f>IF(Table1[[#This Row],[Posting Date]]&lt;&gt;"","GJ-"&amp;CountryID,"")</f>
        <v/>
      </c>
      <c r="AJ815" s="59" t="str">
        <f>IF(Table1[[#This Row],[Posting Date]]&lt;&gt;"",Table1[[#This Row],[Posting Date]],"")</f>
        <v/>
      </c>
      <c r="AK815" s="46"/>
      <c r="AL815" s="46" t="str">
        <f>IF(Table1[[#This Row],[Description]]&lt;&gt;"",Table1[[#This Row],[Description]],"")</f>
        <v/>
      </c>
      <c r="AM815" s="46" t="str">
        <f>IF(Table1[[#This Row],[Posting Date]]&lt;&gt;"",Table1[[#This Row],[Reference Number]],"")</f>
        <v/>
      </c>
      <c r="AN815" s="46" t="str">
        <f>TRIM(Table1[[#This Row],[Line '#]])</f>
        <v/>
      </c>
      <c r="AO815" s="46" t="str">
        <f>TRIM(Table1[[#This Row],[Account]])</f>
        <v/>
      </c>
      <c r="AP815" s="46" t="str">
        <f>IF(Table1[[#This Row],[Posting Date]]&lt;&gt;"",$D$5,"")</f>
        <v/>
      </c>
      <c r="AQ815" s="46" t="str">
        <f>TRIM(Table1[[#This Row],[Departments-Prgrams]])</f>
        <v/>
      </c>
      <c r="AR815" s="46" t="str">
        <f>TRIM(Table1[[#This Row],[Grant]])</f>
        <v/>
      </c>
      <c r="AS815" s="46" t="str">
        <f>TRIM(Table1[[#This Row],[Staff ID]])</f>
        <v/>
      </c>
      <c r="AT815" s="46" t="str">
        <f>IF(TRIM(Table1[[#This Row],[Budget Code]])=0,"",TRIM(Table1[[#This Row],[Budget Code]]))</f>
        <v/>
      </c>
      <c r="AU815" s="46" t="str">
        <f>IF(Table1[[#This Row],[Line Description]]&lt;&gt;"",Table1[[#This Row],[Line Description]],"")</f>
        <v/>
      </c>
      <c r="AV815" s="46" t="str">
        <f>IF(Table1[[#This Row],[Cur_Amount Debit]]&gt;0,ROUND(Table1[[#This Row],[Cur_Amount Debit]],2),"")</f>
        <v/>
      </c>
      <c r="AW815" s="46" t="str">
        <f>IF(Table1[[#This Row],[Cur_Amount Credit]]&gt;0,ROUND(Table1[[#This Row],[Cur_Amount Credit]],2),"")</f>
        <v/>
      </c>
      <c r="AX815" s="46" t="str">
        <f>LEFT(Table1[[#This Row],[Cur]],3)</f>
        <v/>
      </c>
      <c r="AY815" s="59"/>
      <c r="AZ815" s="46"/>
      <c r="BA815" s="46" t="str">
        <f>IF(Table1[[#This Row],[Cur]]&lt;&gt;"",IF(Table1[[#This Row],[Cur]]="USD","",ExchangeRate),"")</f>
        <v/>
      </c>
      <c r="BB815" s="46" t="str">
        <f>IF(Table1[[#This Row],[Grant]]&lt;&gt;"",VLOOKUP(Table1[[#This Row],[Grant]],Grants!B:D,3),"")</f>
        <v/>
      </c>
      <c r="BC815" s="46" t="str">
        <f>TRIM(Table1[[#This Row],[Vendor ID]])</f>
        <v/>
      </c>
      <c r="BD815">
        <f>IF(Table1[[#This Row],[Reference Number]]=Q814,BD814,BD814+1)</f>
        <v>0</v>
      </c>
    </row>
    <row r="816" spans="1:56" ht="11.25" customHeight="1" x14ac:dyDescent="0.25">
      <c r="A816" s="1"/>
      <c r="B816" s="88" t="str">
        <f>IF(Table1[[#This Row],[Posting Date]]&lt;&gt;"",IF(Table1[[#This Row],[Reference Number]]=Q815,B815+1,1),"")</f>
        <v/>
      </c>
      <c r="C816" s="61"/>
      <c r="D816" s="61"/>
      <c r="E816" s="138"/>
      <c r="F816" s="141" t="str">
        <f>IFERROR(IF(VLOOKUP(Table1[[#This Row],[Budget Code Description]],Dimentions!$X$6:$AC$139,2,FALSE)="","",VLOOKUP(Table1[[#This Row],[Budget Code Description]],Dimentions!$X$6:$AC$139,2,FALSE)),"")</f>
        <v/>
      </c>
      <c r="G816" s="141"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1" t="str">
        <f>IFERROR(VLOOKUP(Table1[[#This Row],[Budget Code Description]],Table6[#All],8,FALSE),"")</f>
        <v/>
      </c>
      <c r="L816" s="63"/>
      <c r="M816" s="65" t="str">
        <f>IFERROR(VLOOKUP(Table1[[#This Row],[Staff ID]],Table2[],2,FALSE),"")</f>
        <v/>
      </c>
      <c r="N816" s="209" t="str">
        <f>IFERROR(IF(VLOOKUP(Table1[[#This Row],[Budget Code Description]],Dimentions!$X$6:$AC$134,4,FALSE)="","",VLOOKUP(Table1[[#This Row],[Budget Code Description]],Dimentions!$X$6:$AC$134,4,FALSE)),"")</f>
        <v/>
      </c>
      <c r="O816" s="65" t="str">
        <f>IFERROR(VLOOKUP(Table1[[#This Row],[Vendor ID]],Table549[],2,FALSE),"")</f>
        <v/>
      </c>
      <c r="P816" s="63"/>
      <c r="Q816" s="141" t="str">
        <f>IF(Table1[[#This Row],[Posting Date]]&lt;&gt;"",$D$9,"")</f>
        <v/>
      </c>
      <c r="R816" s="157" t="str">
        <f>IF(Table1[[#This Row],[Posting Date]]&lt;&gt;"",$D$10,"")</f>
        <v/>
      </c>
      <c r="S816" s="66"/>
      <c r="T816" s="63"/>
      <c r="U816" s="67"/>
      <c r="V816" s="67"/>
      <c r="W816" s="67" t="str">
        <f t="shared" si="17"/>
        <v/>
      </c>
      <c r="X816" s="159" t="str">
        <f>IF(E816="","",(IF(Table1[[#This Row],[Cur]]="USD",Table1[[#This Row],[Cur_Amount Debit]],Table1[[#This Row],[Cur_Amount Debit]]/Table1[[#This Row],[Exchange Rate]])))</f>
        <v/>
      </c>
      <c r="Y816" s="159" t="str">
        <f>IF(E816="","",(IF(Table1[[#This Row],[Cur]]="USD",Table1[[#This Row],[Cur_Amount Credit]],Table1[[#This Row],[Cur_Amount Credit]]/ExchangeRate)))</f>
        <v/>
      </c>
      <c r="Z816" s="201" t="str">
        <f>IF(E816="","",(Table1[[#This Row],[Debit USD]]-Table1[[#This Row],[Credit USD]]))</f>
        <v/>
      </c>
      <c r="AA816" s="226"/>
      <c r="AB816" s="255"/>
      <c r="AC816" s="1"/>
      <c r="AD816" s="15"/>
      <c r="AE816" s="15" t="str">
        <f>IF(AND(OR(Table1[[#This Row],[Account]]="15030",Table1[[#This Row],[Account]]="15035",Table1[[#This Row],[Account]]="20150"),Table1[[#This Row],[Vendor ID]]=""),1,"")</f>
        <v/>
      </c>
      <c r="AF816" s="15"/>
      <c r="AG816" s="15"/>
      <c r="AH816" s="15"/>
      <c r="AI816" s="46" t="str">
        <f>IF(Table1[[#This Row],[Posting Date]]&lt;&gt;"","GJ-"&amp;CountryID,"")</f>
        <v/>
      </c>
      <c r="AJ816" s="59" t="str">
        <f>IF(Table1[[#This Row],[Posting Date]]&lt;&gt;"",Table1[[#This Row],[Posting Date]],"")</f>
        <v/>
      </c>
      <c r="AK816" s="46"/>
      <c r="AL816" s="46" t="str">
        <f>IF(Table1[[#This Row],[Description]]&lt;&gt;"",Table1[[#This Row],[Description]],"")</f>
        <v/>
      </c>
      <c r="AM816" s="46" t="str">
        <f>IF(Table1[[#This Row],[Posting Date]]&lt;&gt;"",Table1[[#This Row],[Reference Number]],"")</f>
        <v/>
      </c>
      <c r="AN816" s="46" t="str">
        <f>TRIM(Table1[[#This Row],[Line '#]])</f>
        <v/>
      </c>
      <c r="AO816" s="46" t="str">
        <f>TRIM(Table1[[#This Row],[Account]])</f>
        <v/>
      </c>
      <c r="AP816" s="46" t="str">
        <f>IF(Table1[[#This Row],[Posting Date]]&lt;&gt;"",$D$5,"")</f>
        <v/>
      </c>
      <c r="AQ816" s="46" t="str">
        <f>TRIM(Table1[[#This Row],[Departments-Prgrams]])</f>
        <v/>
      </c>
      <c r="AR816" s="46" t="str">
        <f>TRIM(Table1[[#This Row],[Grant]])</f>
        <v/>
      </c>
      <c r="AS816" s="46" t="str">
        <f>TRIM(Table1[[#This Row],[Staff ID]])</f>
        <v/>
      </c>
      <c r="AT816" s="46" t="str">
        <f>IF(TRIM(Table1[[#This Row],[Budget Code]])=0,"",TRIM(Table1[[#This Row],[Budget Code]]))</f>
        <v/>
      </c>
      <c r="AU816" s="46" t="str">
        <f>IF(Table1[[#This Row],[Line Description]]&lt;&gt;"",Table1[[#This Row],[Line Description]],"")</f>
        <v/>
      </c>
      <c r="AV816" s="46" t="str">
        <f>IF(Table1[[#This Row],[Cur_Amount Debit]]&gt;0,ROUND(Table1[[#This Row],[Cur_Amount Debit]],2),"")</f>
        <v/>
      </c>
      <c r="AW816" s="46" t="str">
        <f>IF(Table1[[#This Row],[Cur_Amount Credit]]&gt;0,ROUND(Table1[[#This Row],[Cur_Amount Credit]],2),"")</f>
        <v/>
      </c>
      <c r="AX816" s="46" t="str">
        <f>LEFT(Table1[[#This Row],[Cur]],3)</f>
        <v/>
      </c>
      <c r="AY816" s="59"/>
      <c r="AZ816" s="46"/>
      <c r="BA816" s="46" t="str">
        <f>IF(Table1[[#This Row],[Cur]]&lt;&gt;"",IF(Table1[[#This Row],[Cur]]="USD","",ExchangeRate),"")</f>
        <v/>
      </c>
      <c r="BB816" s="46" t="str">
        <f>IF(Table1[[#This Row],[Grant]]&lt;&gt;"",VLOOKUP(Table1[[#This Row],[Grant]],Grants!B:D,3),"")</f>
        <v/>
      </c>
      <c r="BC816" s="46" t="str">
        <f>TRIM(Table1[[#This Row],[Vendor ID]])</f>
        <v/>
      </c>
      <c r="BD816">
        <f>IF(Table1[[#This Row],[Reference Number]]=Q815,BD815,BD815+1)</f>
        <v>0</v>
      </c>
    </row>
    <row r="817" spans="1:56" ht="11.25" customHeight="1" x14ac:dyDescent="0.25">
      <c r="A817" s="1"/>
      <c r="B817" s="88" t="str">
        <f>IF(Table1[[#This Row],[Posting Date]]&lt;&gt;"",IF(Table1[[#This Row],[Reference Number]]=Q816,B816+1,1),"")</f>
        <v/>
      </c>
      <c r="C817" s="61"/>
      <c r="D817" s="61"/>
      <c r="E817" s="138"/>
      <c r="F817" s="141" t="str">
        <f>IFERROR(IF(VLOOKUP(Table1[[#This Row],[Budget Code Description]],Dimentions!$X$6:$AC$139,2,FALSE)="","",VLOOKUP(Table1[[#This Row],[Budget Code Description]],Dimentions!$X$6:$AC$139,2,FALSE)),"")</f>
        <v/>
      </c>
      <c r="G817" s="141"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1" t="str">
        <f>IFERROR(VLOOKUP(Table1[[#This Row],[Budget Code Description]],Table6[#All],8,FALSE),"")</f>
        <v/>
      </c>
      <c r="L817" s="63"/>
      <c r="M817" s="65" t="str">
        <f>IFERROR(VLOOKUP(Table1[[#This Row],[Staff ID]],Table2[],2,FALSE),"")</f>
        <v/>
      </c>
      <c r="N817" s="209" t="str">
        <f>IFERROR(IF(VLOOKUP(Table1[[#This Row],[Budget Code Description]],Dimentions!$X$6:$AC$134,4,FALSE)="","",VLOOKUP(Table1[[#This Row],[Budget Code Description]],Dimentions!$X$6:$AC$134,4,FALSE)),"")</f>
        <v/>
      </c>
      <c r="O817" s="65" t="str">
        <f>IFERROR(VLOOKUP(Table1[[#This Row],[Vendor ID]],Table549[],2,FALSE),"")</f>
        <v/>
      </c>
      <c r="P817" s="63"/>
      <c r="Q817" s="141" t="str">
        <f>IF(Table1[[#This Row],[Posting Date]]&lt;&gt;"",$D$9,"")</f>
        <v/>
      </c>
      <c r="R817" s="157" t="str">
        <f>IF(Table1[[#This Row],[Posting Date]]&lt;&gt;"",$D$10,"")</f>
        <v/>
      </c>
      <c r="S817" s="66"/>
      <c r="T817" s="63"/>
      <c r="U817" s="67"/>
      <c r="V817" s="67"/>
      <c r="W817" s="67" t="str">
        <f t="shared" si="17"/>
        <v/>
      </c>
      <c r="X817" s="159" t="str">
        <f>IF(E817="","",(IF(Table1[[#This Row],[Cur]]="USD",Table1[[#This Row],[Cur_Amount Debit]],Table1[[#This Row],[Cur_Amount Debit]]/Table1[[#This Row],[Exchange Rate]])))</f>
        <v/>
      </c>
      <c r="Y817" s="159" t="str">
        <f>IF(E817="","",(IF(Table1[[#This Row],[Cur]]="USD",Table1[[#This Row],[Cur_Amount Credit]],Table1[[#This Row],[Cur_Amount Credit]]/ExchangeRate)))</f>
        <v/>
      </c>
      <c r="Z817" s="201" t="str">
        <f>IF(E817="","",(Table1[[#This Row],[Debit USD]]-Table1[[#This Row],[Credit USD]]))</f>
        <v/>
      </c>
      <c r="AA817" s="226"/>
      <c r="AB817" s="255"/>
      <c r="AC817" s="1"/>
      <c r="AD817" s="15"/>
      <c r="AE817" s="15" t="str">
        <f>IF(AND(OR(Table1[[#This Row],[Account]]="15030",Table1[[#This Row],[Account]]="15035",Table1[[#This Row],[Account]]="20150"),Table1[[#This Row],[Vendor ID]]=""),1,"")</f>
        <v/>
      </c>
      <c r="AF817" s="15"/>
      <c r="AG817" s="15"/>
      <c r="AH817" s="15"/>
      <c r="AI817" s="46" t="str">
        <f>IF(Table1[[#This Row],[Posting Date]]&lt;&gt;"","GJ-"&amp;CountryID,"")</f>
        <v/>
      </c>
      <c r="AJ817" s="59" t="str">
        <f>IF(Table1[[#This Row],[Posting Date]]&lt;&gt;"",Table1[[#This Row],[Posting Date]],"")</f>
        <v/>
      </c>
      <c r="AK817" s="46"/>
      <c r="AL817" s="46" t="str">
        <f>IF(Table1[[#This Row],[Description]]&lt;&gt;"",Table1[[#This Row],[Description]],"")</f>
        <v/>
      </c>
      <c r="AM817" s="46" t="str">
        <f>IF(Table1[[#This Row],[Posting Date]]&lt;&gt;"",Table1[[#This Row],[Reference Number]],"")</f>
        <v/>
      </c>
      <c r="AN817" s="46" t="str">
        <f>TRIM(Table1[[#This Row],[Line '#]])</f>
        <v/>
      </c>
      <c r="AO817" s="46" t="str">
        <f>TRIM(Table1[[#This Row],[Account]])</f>
        <v/>
      </c>
      <c r="AP817" s="46" t="str">
        <f>IF(Table1[[#This Row],[Posting Date]]&lt;&gt;"",$D$5,"")</f>
        <v/>
      </c>
      <c r="AQ817" s="46" t="str">
        <f>TRIM(Table1[[#This Row],[Departments-Prgrams]])</f>
        <v/>
      </c>
      <c r="AR817" s="46" t="str">
        <f>TRIM(Table1[[#This Row],[Grant]])</f>
        <v/>
      </c>
      <c r="AS817" s="46" t="str">
        <f>TRIM(Table1[[#This Row],[Staff ID]])</f>
        <v/>
      </c>
      <c r="AT817" s="46" t="str">
        <f>IF(TRIM(Table1[[#This Row],[Budget Code]])=0,"",TRIM(Table1[[#This Row],[Budget Code]]))</f>
        <v/>
      </c>
      <c r="AU817" s="46" t="str">
        <f>IF(Table1[[#This Row],[Line Description]]&lt;&gt;"",Table1[[#This Row],[Line Description]],"")</f>
        <v/>
      </c>
      <c r="AV817" s="46" t="str">
        <f>IF(Table1[[#This Row],[Cur_Amount Debit]]&gt;0,ROUND(Table1[[#This Row],[Cur_Amount Debit]],2),"")</f>
        <v/>
      </c>
      <c r="AW817" s="46" t="str">
        <f>IF(Table1[[#This Row],[Cur_Amount Credit]]&gt;0,ROUND(Table1[[#This Row],[Cur_Amount Credit]],2),"")</f>
        <v/>
      </c>
      <c r="AX817" s="46" t="str">
        <f>LEFT(Table1[[#This Row],[Cur]],3)</f>
        <v/>
      </c>
      <c r="AY817" s="59"/>
      <c r="AZ817" s="46"/>
      <c r="BA817" s="46" t="str">
        <f>IF(Table1[[#This Row],[Cur]]&lt;&gt;"",IF(Table1[[#This Row],[Cur]]="USD","",ExchangeRate),"")</f>
        <v/>
      </c>
      <c r="BB817" s="46" t="str">
        <f>IF(Table1[[#This Row],[Grant]]&lt;&gt;"",VLOOKUP(Table1[[#This Row],[Grant]],Grants!B:D,3),"")</f>
        <v/>
      </c>
      <c r="BC817" s="46" t="str">
        <f>TRIM(Table1[[#This Row],[Vendor ID]])</f>
        <v/>
      </c>
      <c r="BD817">
        <f>IF(Table1[[#This Row],[Reference Number]]=Q816,BD816,BD816+1)</f>
        <v>0</v>
      </c>
    </row>
    <row r="818" spans="1:56" ht="11.25" customHeight="1" x14ac:dyDescent="0.25">
      <c r="A818" s="1"/>
      <c r="B818" s="88" t="str">
        <f>IF(Table1[[#This Row],[Posting Date]]&lt;&gt;"",IF(Table1[[#This Row],[Reference Number]]=Q817,B817+1,1),"")</f>
        <v/>
      </c>
      <c r="C818" s="61"/>
      <c r="D818" s="61"/>
      <c r="E818" s="138"/>
      <c r="F818" s="141" t="str">
        <f>IFERROR(IF(VLOOKUP(Table1[[#This Row],[Budget Code Description]],Dimentions!$X$6:$AC$139,2,FALSE)="","",VLOOKUP(Table1[[#This Row],[Budget Code Description]],Dimentions!$X$6:$AC$139,2,FALSE)),"")</f>
        <v/>
      </c>
      <c r="G818" s="141"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1" t="str">
        <f>IFERROR(VLOOKUP(Table1[[#This Row],[Budget Code Description]],Table6[#All],8,FALSE),"")</f>
        <v/>
      </c>
      <c r="L818" s="63"/>
      <c r="M818" s="65" t="str">
        <f>IFERROR(VLOOKUP(Table1[[#This Row],[Staff ID]],Table2[],2,FALSE),"")</f>
        <v/>
      </c>
      <c r="N818" s="209" t="str">
        <f>IFERROR(IF(VLOOKUP(Table1[[#This Row],[Budget Code Description]],Dimentions!$X$6:$AC$134,4,FALSE)="","",VLOOKUP(Table1[[#This Row],[Budget Code Description]],Dimentions!$X$6:$AC$134,4,FALSE)),"")</f>
        <v/>
      </c>
      <c r="O818" s="65" t="str">
        <f>IFERROR(VLOOKUP(Table1[[#This Row],[Vendor ID]],Table549[],2,FALSE),"")</f>
        <v/>
      </c>
      <c r="P818" s="63"/>
      <c r="Q818" s="141" t="str">
        <f>IF(Table1[[#This Row],[Posting Date]]&lt;&gt;"",$D$9,"")</f>
        <v/>
      </c>
      <c r="R818" s="157" t="str">
        <f>IF(Table1[[#This Row],[Posting Date]]&lt;&gt;"",$D$10,"")</f>
        <v/>
      </c>
      <c r="S818" s="66"/>
      <c r="T818" s="63"/>
      <c r="U818" s="67"/>
      <c r="V818" s="67"/>
      <c r="W818" s="67" t="str">
        <f t="shared" si="17"/>
        <v/>
      </c>
      <c r="X818" s="159" t="str">
        <f>IF(E818="","",(IF(Table1[[#This Row],[Cur]]="USD",Table1[[#This Row],[Cur_Amount Debit]],Table1[[#This Row],[Cur_Amount Debit]]/Table1[[#This Row],[Exchange Rate]])))</f>
        <v/>
      </c>
      <c r="Y818" s="159" t="str">
        <f>IF(E818="","",(IF(Table1[[#This Row],[Cur]]="USD",Table1[[#This Row],[Cur_Amount Credit]],Table1[[#This Row],[Cur_Amount Credit]]/ExchangeRate)))</f>
        <v/>
      </c>
      <c r="Z818" s="201" t="str">
        <f>IF(E818="","",(Table1[[#This Row],[Debit USD]]-Table1[[#This Row],[Credit USD]]))</f>
        <v/>
      </c>
      <c r="AA818" s="226"/>
      <c r="AB818" s="255"/>
      <c r="AC818" s="1"/>
      <c r="AD818" s="15"/>
      <c r="AE818" s="15" t="str">
        <f>IF(AND(OR(Table1[[#This Row],[Account]]="15030",Table1[[#This Row],[Account]]="15035",Table1[[#This Row],[Account]]="20150"),Table1[[#This Row],[Vendor ID]]=""),1,"")</f>
        <v/>
      </c>
      <c r="AF818" s="15"/>
      <c r="AG818" s="15"/>
      <c r="AH818" s="15"/>
      <c r="AI818" s="46" t="str">
        <f>IF(Table1[[#This Row],[Posting Date]]&lt;&gt;"","GJ-"&amp;CountryID,"")</f>
        <v/>
      </c>
      <c r="AJ818" s="59" t="str">
        <f>IF(Table1[[#This Row],[Posting Date]]&lt;&gt;"",Table1[[#This Row],[Posting Date]],"")</f>
        <v/>
      </c>
      <c r="AK818" s="46"/>
      <c r="AL818" s="46" t="str">
        <f>IF(Table1[[#This Row],[Description]]&lt;&gt;"",Table1[[#This Row],[Description]],"")</f>
        <v/>
      </c>
      <c r="AM818" s="46" t="str">
        <f>IF(Table1[[#This Row],[Posting Date]]&lt;&gt;"",Table1[[#This Row],[Reference Number]],"")</f>
        <v/>
      </c>
      <c r="AN818" s="46" t="str">
        <f>TRIM(Table1[[#This Row],[Line '#]])</f>
        <v/>
      </c>
      <c r="AO818" s="46" t="str">
        <f>TRIM(Table1[[#This Row],[Account]])</f>
        <v/>
      </c>
      <c r="AP818" s="46" t="str">
        <f>IF(Table1[[#This Row],[Posting Date]]&lt;&gt;"",$D$5,"")</f>
        <v/>
      </c>
      <c r="AQ818" s="46" t="str">
        <f>TRIM(Table1[[#This Row],[Departments-Prgrams]])</f>
        <v/>
      </c>
      <c r="AR818" s="46" t="str">
        <f>TRIM(Table1[[#This Row],[Grant]])</f>
        <v/>
      </c>
      <c r="AS818" s="46" t="str">
        <f>TRIM(Table1[[#This Row],[Staff ID]])</f>
        <v/>
      </c>
      <c r="AT818" s="46" t="str">
        <f>IF(TRIM(Table1[[#This Row],[Budget Code]])=0,"",TRIM(Table1[[#This Row],[Budget Code]]))</f>
        <v/>
      </c>
      <c r="AU818" s="46" t="str">
        <f>IF(Table1[[#This Row],[Line Description]]&lt;&gt;"",Table1[[#This Row],[Line Description]],"")</f>
        <v/>
      </c>
      <c r="AV818" s="46" t="str">
        <f>IF(Table1[[#This Row],[Cur_Amount Debit]]&gt;0,ROUND(Table1[[#This Row],[Cur_Amount Debit]],2),"")</f>
        <v/>
      </c>
      <c r="AW818" s="46" t="str">
        <f>IF(Table1[[#This Row],[Cur_Amount Credit]]&gt;0,ROUND(Table1[[#This Row],[Cur_Amount Credit]],2),"")</f>
        <v/>
      </c>
      <c r="AX818" s="46" t="str">
        <f>LEFT(Table1[[#This Row],[Cur]],3)</f>
        <v/>
      </c>
      <c r="AY818" s="59"/>
      <c r="AZ818" s="46"/>
      <c r="BA818" s="46" t="str">
        <f>IF(Table1[[#This Row],[Cur]]&lt;&gt;"",IF(Table1[[#This Row],[Cur]]="USD","",ExchangeRate),"")</f>
        <v/>
      </c>
      <c r="BB818" s="46" t="str">
        <f>IF(Table1[[#This Row],[Grant]]&lt;&gt;"",VLOOKUP(Table1[[#This Row],[Grant]],Grants!B:D,3),"")</f>
        <v/>
      </c>
      <c r="BC818" s="46" t="str">
        <f>TRIM(Table1[[#This Row],[Vendor ID]])</f>
        <v/>
      </c>
      <c r="BD818">
        <f>IF(Table1[[#This Row],[Reference Number]]=Q817,BD817,BD817+1)</f>
        <v>0</v>
      </c>
    </row>
    <row r="819" spans="1:56" ht="11.25" customHeight="1" x14ac:dyDescent="0.25">
      <c r="A819" s="1"/>
      <c r="B819" s="88" t="str">
        <f>IF(Table1[[#This Row],[Posting Date]]&lt;&gt;"",IF(Table1[[#This Row],[Reference Number]]=Q818,B818+1,1),"")</f>
        <v/>
      </c>
      <c r="C819" s="61"/>
      <c r="D819" s="61"/>
      <c r="E819" s="138"/>
      <c r="F819" s="141" t="str">
        <f>IFERROR(IF(VLOOKUP(Table1[[#This Row],[Budget Code Description]],Dimentions!$X$6:$AC$139,2,FALSE)="","",VLOOKUP(Table1[[#This Row],[Budget Code Description]],Dimentions!$X$6:$AC$139,2,FALSE)),"")</f>
        <v/>
      </c>
      <c r="G819" s="141"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1" t="str">
        <f>IFERROR(VLOOKUP(Table1[[#This Row],[Budget Code Description]],Table6[#All],8,FALSE),"")</f>
        <v/>
      </c>
      <c r="L819" s="63"/>
      <c r="M819" s="65" t="str">
        <f>IFERROR(VLOOKUP(Table1[[#This Row],[Staff ID]],Table2[],2,FALSE),"")</f>
        <v/>
      </c>
      <c r="N819" s="209" t="str">
        <f>IFERROR(IF(VLOOKUP(Table1[[#This Row],[Budget Code Description]],Dimentions!$X$6:$AC$134,4,FALSE)="","",VLOOKUP(Table1[[#This Row],[Budget Code Description]],Dimentions!$X$6:$AC$134,4,FALSE)),"")</f>
        <v/>
      </c>
      <c r="O819" s="65" t="str">
        <f>IFERROR(VLOOKUP(Table1[[#This Row],[Vendor ID]],Table549[],2,FALSE),"")</f>
        <v/>
      </c>
      <c r="P819" s="63"/>
      <c r="Q819" s="141" t="str">
        <f>IF(Table1[[#This Row],[Posting Date]]&lt;&gt;"",$D$9,"")</f>
        <v/>
      </c>
      <c r="R819" s="157" t="str">
        <f>IF(Table1[[#This Row],[Posting Date]]&lt;&gt;"",$D$10,"")</f>
        <v/>
      </c>
      <c r="S819" s="66"/>
      <c r="T819" s="63"/>
      <c r="U819" s="67"/>
      <c r="V819" s="67"/>
      <c r="W819" s="67" t="str">
        <f t="shared" si="17"/>
        <v/>
      </c>
      <c r="X819" s="159" t="str">
        <f>IF(E819="","",(IF(Table1[[#This Row],[Cur]]="USD",Table1[[#This Row],[Cur_Amount Debit]],Table1[[#This Row],[Cur_Amount Debit]]/Table1[[#This Row],[Exchange Rate]])))</f>
        <v/>
      </c>
      <c r="Y819" s="159" t="str">
        <f>IF(E819="","",(IF(Table1[[#This Row],[Cur]]="USD",Table1[[#This Row],[Cur_Amount Credit]],Table1[[#This Row],[Cur_Amount Credit]]/ExchangeRate)))</f>
        <v/>
      </c>
      <c r="Z819" s="201" t="str">
        <f>IF(E819="","",(Table1[[#This Row],[Debit USD]]-Table1[[#This Row],[Credit USD]]))</f>
        <v/>
      </c>
      <c r="AA819" s="226"/>
      <c r="AB819" s="255"/>
      <c r="AC819" s="1"/>
      <c r="AD819" s="15"/>
      <c r="AE819" s="15" t="str">
        <f>IF(AND(OR(Table1[[#This Row],[Account]]="15030",Table1[[#This Row],[Account]]="15035",Table1[[#This Row],[Account]]="20150"),Table1[[#This Row],[Vendor ID]]=""),1,"")</f>
        <v/>
      </c>
      <c r="AF819" s="15"/>
      <c r="AG819" s="15"/>
      <c r="AH819" s="15"/>
      <c r="AI819" s="46" t="str">
        <f>IF(Table1[[#This Row],[Posting Date]]&lt;&gt;"","GJ-"&amp;CountryID,"")</f>
        <v/>
      </c>
      <c r="AJ819" s="59" t="str">
        <f>IF(Table1[[#This Row],[Posting Date]]&lt;&gt;"",Table1[[#This Row],[Posting Date]],"")</f>
        <v/>
      </c>
      <c r="AK819" s="46"/>
      <c r="AL819" s="46" t="str">
        <f>IF(Table1[[#This Row],[Description]]&lt;&gt;"",Table1[[#This Row],[Description]],"")</f>
        <v/>
      </c>
      <c r="AM819" s="46" t="str">
        <f>IF(Table1[[#This Row],[Posting Date]]&lt;&gt;"",Table1[[#This Row],[Reference Number]],"")</f>
        <v/>
      </c>
      <c r="AN819" s="46" t="str">
        <f>TRIM(Table1[[#This Row],[Line '#]])</f>
        <v/>
      </c>
      <c r="AO819" s="46" t="str">
        <f>TRIM(Table1[[#This Row],[Account]])</f>
        <v/>
      </c>
      <c r="AP819" s="46" t="str">
        <f>IF(Table1[[#This Row],[Posting Date]]&lt;&gt;"",$D$5,"")</f>
        <v/>
      </c>
      <c r="AQ819" s="46" t="str">
        <f>TRIM(Table1[[#This Row],[Departments-Prgrams]])</f>
        <v/>
      </c>
      <c r="AR819" s="46" t="str">
        <f>TRIM(Table1[[#This Row],[Grant]])</f>
        <v/>
      </c>
      <c r="AS819" s="46" t="str">
        <f>TRIM(Table1[[#This Row],[Staff ID]])</f>
        <v/>
      </c>
      <c r="AT819" s="46" t="str">
        <f>IF(TRIM(Table1[[#This Row],[Budget Code]])=0,"",TRIM(Table1[[#This Row],[Budget Code]]))</f>
        <v/>
      </c>
      <c r="AU819" s="46" t="str">
        <f>IF(Table1[[#This Row],[Line Description]]&lt;&gt;"",Table1[[#This Row],[Line Description]],"")</f>
        <v/>
      </c>
      <c r="AV819" s="46" t="str">
        <f>IF(Table1[[#This Row],[Cur_Amount Debit]]&gt;0,ROUND(Table1[[#This Row],[Cur_Amount Debit]],2),"")</f>
        <v/>
      </c>
      <c r="AW819" s="46" t="str">
        <f>IF(Table1[[#This Row],[Cur_Amount Credit]]&gt;0,ROUND(Table1[[#This Row],[Cur_Amount Credit]],2),"")</f>
        <v/>
      </c>
      <c r="AX819" s="46" t="str">
        <f>LEFT(Table1[[#This Row],[Cur]],3)</f>
        <v/>
      </c>
      <c r="AY819" s="59"/>
      <c r="AZ819" s="46"/>
      <c r="BA819" s="46" t="str">
        <f>IF(Table1[[#This Row],[Cur]]&lt;&gt;"",IF(Table1[[#This Row],[Cur]]="USD","",ExchangeRate),"")</f>
        <v/>
      </c>
      <c r="BB819" s="46" t="str">
        <f>IF(Table1[[#This Row],[Grant]]&lt;&gt;"",VLOOKUP(Table1[[#This Row],[Grant]],Grants!B:D,3),"")</f>
        <v/>
      </c>
      <c r="BC819" s="46" t="str">
        <f>TRIM(Table1[[#This Row],[Vendor ID]])</f>
        <v/>
      </c>
      <c r="BD819">
        <f>IF(Table1[[#This Row],[Reference Number]]=Q818,BD818,BD818+1)</f>
        <v>0</v>
      </c>
    </row>
    <row r="820" spans="1:56" ht="11.25" customHeight="1" x14ac:dyDescent="0.25">
      <c r="A820" s="1"/>
      <c r="B820" s="88" t="str">
        <f>IF(Table1[[#This Row],[Posting Date]]&lt;&gt;"",IF(Table1[[#This Row],[Reference Number]]=Q819,B819+1,1),"")</f>
        <v/>
      </c>
      <c r="C820" s="61"/>
      <c r="D820" s="61"/>
      <c r="E820" s="138"/>
      <c r="F820" s="141" t="str">
        <f>IFERROR(IF(VLOOKUP(Table1[[#This Row],[Budget Code Description]],Dimentions!$X$6:$AC$139,2,FALSE)="","",VLOOKUP(Table1[[#This Row],[Budget Code Description]],Dimentions!$X$6:$AC$139,2,FALSE)),"")</f>
        <v/>
      </c>
      <c r="G820" s="141"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1" t="str">
        <f>IFERROR(VLOOKUP(Table1[[#This Row],[Budget Code Description]],Table6[#All],8,FALSE),"")</f>
        <v/>
      </c>
      <c r="L820" s="63"/>
      <c r="M820" s="65" t="str">
        <f>IFERROR(VLOOKUP(Table1[[#This Row],[Staff ID]],Table2[],2,FALSE),"")</f>
        <v/>
      </c>
      <c r="N820" s="209" t="str">
        <f>IFERROR(IF(VLOOKUP(Table1[[#This Row],[Budget Code Description]],Dimentions!$X$6:$AC$134,4,FALSE)="","",VLOOKUP(Table1[[#This Row],[Budget Code Description]],Dimentions!$X$6:$AC$134,4,FALSE)),"")</f>
        <v/>
      </c>
      <c r="O820" s="65" t="str">
        <f>IFERROR(VLOOKUP(Table1[[#This Row],[Vendor ID]],Table549[],2,FALSE),"")</f>
        <v/>
      </c>
      <c r="P820" s="63"/>
      <c r="Q820" s="141" t="str">
        <f>IF(Table1[[#This Row],[Posting Date]]&lt;&gt;"",$D$9,"")</f>
        <v/>
      </c>
      <c r="R820" s="157" t="str">
        <f>IF(Table1[[#This Row],[Posting Date]]&lt;&gt;"",$D$10,"")</f>
        <v/>
      </c>
      <c r="S820" s="66"/>
      <c r="T820" s="63"/>
      <c r="U820" s="67"/>
      <c r="V820" s="67"/>
      <c r="W820" s="67" t="str">
        <f t="shared" si="17"/>
        <v/>
      </c>
      <c r="X820" s="159" t="str">
        <f>IF(E820="","",(IF(Table1[[#This Row],[Cur]]="USD",Table1[[#This Row],[Cur_Amount Debit]],Table1[[#This Row],[Cur_Amount Debit]]/Table1[[#This Row],[Exchange Rate]])))</f>
        <v/>
      </c>
      <c r="Y820" s="159" t="str">
        <f>IF(E820="","",(IF(Table1[[#This Row],[Cur]]="USD",Table1[[#This Row],[Cur_Amount Credit]],Table1[[#This Row],[Cur_Amount Credit]]/ExchangeRate)))</f>
        <v/>
      </c>
      <c r="Z820" s="201" t="str">
        <f>IF(E820="","",(Table1[[#This Row],[Debit USD]]-Table1[[#This Row],[Credit USD]]))</f>
        <v/>
      </c>
      <c r="AA820" s="226"/>
      <c r="AB820" s="255"/>
      <c r="AC820" s="1"/>
      <c r="AD820" s="15"/>
      <c r="AE820" s="15" t="str">
        <f>IF(AND(OR(Table1[[#This Row],[Account]]="15030",Table1[[#This Row],[Account]]="15035",Table1[[#This Row],[Account]]="20150"),Table1[[#This Row],[Vendor ID]]=""),1,"")</f>
        <v/>
      </c>
      <c r="AF820" s="15"/>
      <c r="AG820" s="15"/>
      <c r="AH820" s="15"/>
      <c r="AI820" s="46" t="str">
        <f>IF(Table1[[#This Row],[Posting Date]]&lt;&gt;"","GJ-"&amp;CountryID,"")</f>
        <v/>
      </c>
      <c r="AJ820" s="59" t="str">
        <f>IF(Table1[[#This Row],[Posting Date]]&lt;&gt;"",Table1[[#This Row],[Posting Date]],"")</f>
        <v/>
      </c>
      <c r="AK820" s="46"/>
      <c r="AL820" s="46" t="str">
        <f>IF(Table1[[#This Row],[Description]]&lt;&gt;"",Table1[[#This Row],[Description]],"")</f>
        <v/>
      </c>
      <c r="AM820" s="46" t="str">
        <f>IF(Table1[[#This Row],[Posting Date]]&lt;&gt;"",Table1[[#This Row],[Reference Number]],"")</f>
        <v/>
      </c>
      <c r="AN820" s="46" t="str">
        <f>TRIM(Table1[[#This Row],[Line '#]])</f>
        <v/>
      </c>
      <c r="AO820" s="46" t="str">
        <f>TRIM(Table1[[#This Row],[Account]])</f>
        <v/>
      </c>
      <c r="AP820" s="46" t="str">
        <f>IF(Table1[[#This Row],[Posting Date]]&lt;&gt;"",$D$5,"")</f>
        <v/>
      </c>
      <c r="AQ820" s="46" t="str">
        <f>TRIM(Table1[[#This Row],[Departments-Prgrams]])</f>
        <v/>
      </c>
      <c r="AR820" s="46" t="str">
        <f>TRIM(Table1[[#This Row],[Grant]])</f>
        <v/>
      </c>
      <c r="AS820" s="46" t="str">
        <f>TRIM(Table1[[#This Row],[Staff ID]])</f>
        <v/>
      </c>
      <c r="AT820" s="46" t="str">
        <f>IF(TRIM(Table1[[#This Row],[Budget Code]])=0,"",TRIM(Table1[[#This Row],[Budget Code]]))</f>
        <v/>
      </c>
      <c r="AU820" s="46" t="str">
        <f>IF(Table1[[#This Row],[Line Description]]&lt;&gt;"",Table1[[#This Row],[Line Description]],"")</f>
        <v/>
      </c>
      <c r="AV820" s="46" t="str">
        <f>IF(Table1[[#This Row],[Cur_Amount Debit]]&gt;0,ROUND(Table1[[#This Row],[Cur_Amount Debit]],2),"")</f>
        <v/>
      </c>
      <c r="AW820" s="46" t="str">
        <f>IF(Table1[[#This Row],[Cur_Amount Credit]]&gt;0,ROUND(Table1[[#This Row],[Cur_Amount Credit]],2),"")</f>
        <v/>
      </c>
      <c r="AX820" s="46" t="str">
        <f>LEFT(Table1[[#This Row],[Cur]],3)</f>
        <v/>
      </c>
      <c r="AY820" s="59"/>
      <c r="AZ820" s="46"/>
      <c r="BA820" s="46" t="str">
        <f>IF(Table1[[#This Row],[Cur]]&lt;&gt;"",IF(Table1[[#This Row],[Cur]]="USD","",ExchangeRate),"")</f>
        <v/>
      </c>
      <c r="BB820" s="46" t="str">
        <f>IF(Table1[[#This Row],[Grant]]&lt;&gt;"",VLOOKUP(Table1[[#This Row],[Grant]],Grants!B:D,3),"")</f>
        <v/>
      </c>
      <c r="BC820" s="46" t="str">
        <f>TRIM(Table1[[#This Row],[Vendor ID]])</f>
        <v/>
      </c>
      <c r="BD820">
        <f>IF(Table1[[#This Row],[Reference Number]]=Q819,BD819,BD819+1)</f>
        <v>0</v>
      </c>
    </row>
    <row r="821" spans="1:56" ht="11.25" customHeight="1" x14ac:dyDescent="0.25">
      <c r="A821" s="1"/>
      <c r="B821" s="88" t="str">
        <f>IF(Table1[[#This Row],[Posting Date]]&lt;&gt;"",IF(Table1[[#This Row],[Reference Number]]=Q820,B820+1,1),"")</f>
        <v/>
      </c>
      <c r="C821" s="61"/>
      <c r="D821" s="61"/>
      <c r="E821" s="138"/>
      <c r="F821" s="141" t="str">
        <f>IFERROR(IF(VLOOKUP(Table1[[#This Row],[Budget Code Description]],Dimentions!$X$6:$AC$139,2,FALSE)="","",VLOOKUP(Table1[[#This Row],[Budget Code Description]],Dimentions!$X$6:$AC$139,2,FALSE)),"")</f>
        <v/>
      </c>
      <c r="G821" s="141"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1" t="str">
        <f>IFERROR(VLOOKUP(Table1[[#This Row],[Budget Code Description]],Table6[#All],8,FALSE),"")</f>
        <v/>
      </c>
      <c r="L821" s="63"/>
      <c r="M821" s="65" t="str">
        <f>IFERROR(VLOOKUP(Table1[[#This Row],[Staff ID]],Table2[],2,FALSE),"")</f>
        <v/>
      </c>
      <c r="N821" s="209" t="str">
        <f>IFERROR(IF(VLOOKUP(Table1[[#This Row],[Budget Code Description]],Dimentions!$X$6:$AC$134,4,FALSE)="","",VLOOKUP(Table1[[#This Row],[Budget Code Description]],Dimentions!$X$6:$AC$134,4,FALSE)),"")</f>
        <v/>
      </c>
      <c r="O821" s="65" t="str">
        <f>IFERROR(VLOOKUP(Table1[[#This Row],[Vendor ID]],Table549[],2,FALSE),"")</f>
        <v/>
      </c>
      <c r="P821" s="63"/>
      <c r="Q821" s="141" t="str">
        <f>IF(Table1[[#This Row],[Posting Date]]&lt;&gt;"",$D$9,"")</f>
        <v/>
      </c>
      <c r="R821" s="157" t="str">
        <f>IF(Table1[[#This Row],[Posting Date]]&lt;&gt;"",$D$10,"")</f>
        <v/>
      </c>
      <c r="S821" s="66"/>
      <c r="T821" s="63"/>
      <c r="U821" s="67"/>
      <c r="V821" s="67"/>
      <c r="W821" s="67" t="str">
        <f t="shared" si="17"/>
        <v/>
      </c>
      <c r="X821" s="159" t="str">
        <f>IF(E821="","",(IF(Table1[[#This Row],[Cur]]="USD",Table1[[#This Row],[Cur_Amount Debit]],Table1[[#This Row],[Cur_Amount Debit]]/Table1[[#This Row],[Exchange Rate]])))</f>
        <v/>
      </c>
      <c r="Y821" s="159" t="str">
        <f>IF(E821="","",(IF(Table1[[#This Row],[Cur]]="USD",Table1[[#This Row],[Cur_Amount Credit]],Table1[[#This Row],[Cur_Amount Credit]]/ExchangeRate)))</f>
        <v/>
      </c>
      <c r="Z821" s="201" t="str">
        <f>IF(E821="","",(Table1[[#This Row],[Debit USD]]-Table1[[#This Row],[Credit USD]]))</f>
        <v/>
      </c>
      <c r="AA821" s="226"/>
      <c r="AB821" s="255"/>
      <c r="AC821" s="1"/>
      <c r="AD821" s="15"/>
      <c r="AE821" s="15" t="str">
        <f>IF(AND(OR(Table1[[#This Row],[Account]]="15030",Table1[[#This Row],[Account]]="15035",Table1[[#This Row],[Account]]="20150"),Table1[[#This Row],[Vendor ID]]=""),1,"")</f>
        <v/>
      </c>
      <c r="AF821" s="15"/>
      <c r="AG821" s="15"/>
      <c r="AH821" s="15"/>
      <c r="AI821" s="46" t="str">
        <f>IF(Table1[[#This Row],[Posting Date]]&lt;&gt;"","GJ-"&amp;CountryID,"")</f>
        <v/>
      </c>
      <c r="AJ821" s="59" t="str">
        <f>IF(Table1[[#This Row],[Posting Date]]&lt;&gt;"",Table1[[#This Row],[Posting Date]],"")</f>
        <v/>
      </c>
      <c r="AK821" s="46"/>
      <c r="AL821" s="46" t="str">
        <f>IF(Table1[[#This Row],[Description]]&lt;&gt;"",Table1[[#This Row],[Description]],"")</f>
        <v/>
      </c>
      <c r="AM821" s="46" t="str">
        <f>IF(Table1[[#This Row],[Posting Date]]&lt;&gt;"",Table1[[#This Row],[Reference Number]],"")</f>
        <v/>
      </c>
      <c r="AN821" s="46" t="str">
        <f>TRIM(Table1[[#This Row],[Line '#]])</f>
        <v/>
      </c>
      <c r="AO821" s="46" t="str">
        <f>TRIM(Table1[[#This Row],[Account]])</f>
        <v/>
      </c>
      <c r="AP821" s="46" t="str">
        <f>IF(Table1[[#This Row],[Posting Date]]&lt;&gt;"",$D$5,"")</f>
        <v/>
      </c>
      <c r="AQ821" s="46" t="str">
        <f>TRIM(Table1[[#This Row],[Departments-Prgrams]])</f>
        <v/>
      </c>
      <c r="AR821" s="46" t="str">
        <f>TRIM(Table1[[#This Row],[Grant]])</f>
        <v/>
      </c>
      <c r="AS821" s="46" t="str">
        <f>TRIM(Table1[[#This Row],[Staff ID]])</f>
        <v/>
      </c>
      <c r="AT821" s="46" t="str">
        <f>IF(TRIM(Table1[[#This Row],[Budget Code]])=0,"",TRIM(Table1[[#This Row],[Budget Code]]))</f>
        <v/>
      </c>
      <c r="AU821" s="46" t="str">
        <f>IF(Table1[[#This Row],[Line Description]]&lt;&gt;"",Table1[[#This Row],[Line Description]],"")</f>
        <v/>
      </c>
      <c r="AV821" s="46" t="str">
        <f>IF(Table1[[#This Row],[Cur_Amount Debit]]&gt;0,ROUND(Table1[[#This Row],[Cur_Amount Debit]],2),"")</f>
        <v/>
      </c>
      <c r="AW821" s="46" t="str">
        <f>IF(Table1[[#This Row],[Cur_Amount Credit]]&gt;0,ROUND(Table1[[#This Row],[Cur_Amount Credit]],2),"")</f>
        <v/>
      </c>
      <c r="AX821" s="46" t="str">
        <f>LEFT(Table1[[#This Row],[Cur]],3)</f>
        <v/>
      </c>
      <c r="AY821" s="59"/>
      <c r="AZ821" s="46"/>
      <c r="BA821" s="46" t="str">
        <f>IF(Table1[[#This Row],[Cur]]&lt;&gt;"",IF(Table1[[#This Row],[Cur]]="USD","",ExchangeRate),"")</f>
        <v/>
      </c>
      <c r="BB821" s="46" t="str">
        <f>IF(Table1[[#This Row],[Grant]]&lt;&gt;"",VLOOKUP(Table1[[#This Row],[Grant]],Grants!B:D,3),"")</f>
        <v/>
      </c>
      <c r="BC821" s="46" t="str">
        <f>TRIM(Table1[[#This Row],[Vendor ID]])</f>
        <v/>
      </c>
      <c r="BD821">
        <f>IF(Table1[[#This Row],[Reference Number]]=Q820,BD820,BD820+1)</f>
        <v>0</v>
      </c>
    </row>
    <row r="822" spans="1:56" ht="11.25" customHeight="1" x14ac:dyDescent="0.25">
      <c r="A822" s="1"/>
      <c r="B822" s="88" t="str">
        <f>IF(Table1[[#This Row],[Posting Date]]&lt;&gt;"",IF(Table1[[#This Row],[Reference Number]]=Q821,B821+1,1),"")</f>
        <v/>
      </c>
      <c r="C822" s="61"/>
      <c r="D822" s="61"/>
      <c r="E822" s="138"/>
      <c r="F822" s="141" t="str">
        <f>IFERROR(IF(VLOOKUP(Table1[[#This Row],[Budget Code Description]],Dimentions!$X$6:$AC$139,2,FALSE)="","",VLOOKUP(Table1[[#This Row],[Budget Code Description]],Dimentions!$X$6:$AC$139,2,FALSE)),"")</f>
        <v/>
      </c>
      <c r="G822" s="141"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1" t="str">
        <f>IFERROR(VLOOKUP(Table1[[#This Row],[Budget Code Description]],Table6[#All],8,FALSE),"")</f>
        <v/>
      </c>
      <c r="L822" s="63"/>
      <c r="M822" s="65" t="str">
        <f>IFERROR(VLOOKUP(Table1[[#This Row],[Staff ID]],Table2[],2,FALSE),"")</f>
        <v/>
      </c>
      <c r="N822" s="209" t="str">
        <f>IFERROR(IF(VLOOKUP(Table1[[#This Row],[Budget Code Description]],Dimentions!$X$6:$AC$134,4,FALSE)="","",VLOOKUP(Table1[[#This Row],[Budget Code Description]],Dimentions!$X$6:$AC$134,4,FALSE)),"")</f>
        <v/>
      </c>
      <c r="O822" s="65" t="str">
        <f>IFERROR(VLOOKUP(Table1[[#This Row],[Vendor ID]],Table549[],2,FALSE),"")</f>
        <v/>
      </c>
      <c r="P822" s="63"/>
      <c r="Q822" s="141" t="str">
        <f>IF(Table1[[#This Row],[Posting Date]]&lt;&gt;"",$D$9,"")</f>
        <v/>
      </c>
      <c r="R822" s="157" t="str">
        <f>IF(Table1[[#This Row],[Posting Date]]&lt;&gt;"",$D$10,"")</f>
        <v/>
      </c>
      <c r="S822" s="66"/>
      <c r="T822" s="63"/>
      <c r="U822" s="67"/>
      <c r="V822" s="67"/>
      <c r="W822" s="67" t="str">
        <f t="shared" si="17"/>
        <v/>
      </c>
      <c r="X822" s="159" t="str">
        <f>IF(E822="","",(IF(Table1[[#This Row],[Cur]]="USD",Table1[[#This Row],[Cur_Amount Debit]],Table1[[#This Row],[Cur_Amount Debit]]/Table1[[#This Row],[Exchange Rate]])))</f>
        <v/>
      </c>
      <c r="Y822" s="159" t="str">
        <f>IF(E822="","",(IF(Table1[[#This Row],[Cur]]="USD",Table1[[#This Row],[Cur_Amount Credit]],Table1[[#This Row],[Cur_Amount Credit]]/ExchangeRate)))</f>
        <v/>
      </c>
      <c r="Z822" s="201" t="str">
        <f>IF(E822="","",(Table1[[#This Row],[Debit USD]]-Table1[[#This Row],[Credit USD]]))</f>
        <v/>
      </c>
      <c r="AA822" s="226"/>
      <c r="AB822" s="255"/>
      <c r="AC822" s="1"/>
      <c r="AD822" s="15"/>
      <c r="AE822" s="15" t="str">
        <f>IF(AND(OR(Table1[[#This Row],[Account]]="15030",Table1[[#This Row],[Account]]="15035",Table1[[#This Row],[Account]]="20150"),Table1[[#This Row],[Vendor ID]]=""),1,"")</f>
        <v/>
      </c>
      <c r="AF822" s="15"/>
      <c r="AG822" s="15"/>
      <c r="AH822" s="15"/>
      <c r="AI822" s="46" t="str">
        <f>IF(Table1[[#This Row],[Posting Date]]&lt;&gt;"","GJ-"&amp;CountryID,"")</f>
        <v/>
      </c>
      <c r="AJ822" s="59" t="str">
        <f>IF(Table1[[#This Row],[Posting Date]]&lt;&gt;"",Table1[[#This Row],[Posting Date]],"")</f>
        <v/>
      </c>
      <c r="AK822" s="46"/>
      <c r="AL822" s="46" t="str">
        <f>IF(Table1[[#This Row],[Description]]&lt;&gt;"",Table1[[#This Row],[Description]],"")</f>
        <v/>
      </c>
      <c r="AM822" s="46" t="str">
        <f>IF(Table1[[#This Row],[Posting Date]]&lt;&gt;"",Table1[[#This Row],[Reference Number]],"")</f>
        <v/>
      </c>
      <c r="AN822" s="46" t="str">
        <f>TRIM(Table1[[#This Row],[Line '#]])</f>
        <v/>
      </c>
      <c r="AO822" s="46" t="str">
        <f>TRIM(Table1[[#This Row],[Account]])</f>
        <v/>
      </c>
      <c r="AP822" s="46" t="str">
        <f>IF(Table1[[#This Row],[Posting Date]]&lt;&gt;"",$D$5,"")</f>
        <v/>
      </c>
      <c r="AQ822" s="46" t="str">
        <f>TRIM(Table1[[#This Row],[Departments-Prgrams]])</f>
        <v/>
      </c>
      <c r="AR822" s="46" t="str">
        <f>TRIM(Table1[[#This Row],[Grant]])</f>
        <v/>
      </c>
      <c r="AS822" s="46" t="str">
        <f>TRIM(Table1[[#This Row],[Staff ID]])</f>
        <v/>
      </c>
      <c r="AT822" s="46" t="str">
        <f>IF(TRIM(Table1[[#This Row],[Budget Code]])=0,"",TRIM(Table1[[#This Row],[Budget Code]]))</f>
        <v/>
      </c>
      <c r="AU822" s="46" t="str">
        <f>IF(Table1[[#This Row],[Line Description]]&lt;&gt;"",Table1[[#This Row],[Line Description]],"")</f>
        <v/>
      </c>
      <c r="AV822" s="46" t="str">
        <f>IF(Table1[[#This Row],[Cur_Amount Debit]]&gt;0,ROUND(Table1[[#This Row],[Cur_Amount Debit]],2),"")</f>
        <v/>
      </c>
      <c r="AW822" s="46" t="str">
        <f>IF(Table1[[#This Row],[Cur_Amount Credit]]&gt;0,ROUND(Table1[[#This Row],[Cur_Amount Credit]],2),"")</f>
        <v/>
      </c>
      <c r="AX822" s="46" t="str">
        <f>LEFT(Table1[[#This Row],[Cur]],3)</f>
        <v/>
      </c>
      <c r="AY822" s="59"/>
      <c r="AZ822" s="46"/>
      <c r="BA822" s="46" t="str">
        <f>IF(Table1[[#This Row],[Cur]]&lt;&gt;"",IF(Table1[[#This Row],[Cur]]="USD","",ExchangeRate),"")</f>
        <v/>
      </c>
      <c r="BB822" s="46" t="str">
        <f>IF(Table1[[#This Row],[Grant]]&lt;&gt;"",VLOOKUP(Table1[[#This Row],[Grant]],Grants!B:D,3),"")</f>
        <v/>
      </c>
      <c r="BC822" s="46" t="str">
        <f>TRIM(Table1[[#This Row],[Vendor ID]])</f>
        <v/>
      </c>
      <c r="BD822">
        <f>IF(Table1[[#This Row],[Reference Number]]=Q821,BD821,BD821+1)</f>
        <v>0</v>
      </c>
    </row>
    <row r="823" spans="1:56" ht="11.25" customHeight="1" x14ac:dyDescent="0.25">
      <c r="A823" s="1"/>
      <c r="B823" s="88" t="str">
        <f>IF(Table1[[#This Row],[Posting Date]]&lt;&gt;"",IF(Table1[[#This Row],[Reference Number]]=Q822,B822+1,1),"")</f>
        <v/>
      </c>
      <c r="C823" s="61"/>
      <c r="D823" s="61"/>
      <c r="E823" s="138"/>
      <c r="F823" s="141" t="str">
        <f>IFERROR(IF(VLOOKUP(Table1[[#This Row],[Budget Code Description]],Dimentions!$X$6:$AC$139,2,FALSE)="","",VLOOKUP(Table1[[#This Row],[Budget Code Description]],Dimentions!$X$6:$AC$139,2,FALSE)),"")</f>
        <v/>
      </c>
      <c r="G823" s="141"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1" t="str">
        <f>IFERROR(VLOOKUP(Table1[[#This Row],[Budget Code Description]],Table6[#All],8,FALSE),"")</f>
        <v/>
      </c>
      <c r="L823" s="63"/>
      <c r="M823" s="65" t="str">
        <f>IFERROR(VLOOKUP(Table1[[#This Row],[Staff ID]],Table2[],2,FALSE),"")</f>
        <v/>
      </c>
      <c r="N823" s="209" t="str">
        <f>IFERROR(IF(VLOOKUP(Table1[[#This Row],[Budget Code Description]],Dimentions!$X$6:$AC$134,4,FALSE)="","",VLOOKUP(Table1[[#This Row],[Budget Code Description]],Dimentions!$X$6:$AC$134,4,FALSE)),"")</f>
        <v/>
      </c>
      <c r="O823" s="65" t="str">
        <f>IFERROR(VLOOKUP(Table1[[#This Row],[Vendor ID]],Table549[],2,FALSE),"")</f>
        <v/>
      </c>
      <c r="P823" s="63"/>
      <c r="Q823" s="141" t="str">
        <f>IF(Table1[[#This Row],[Posting Date]]&lt;&gt;"",$D$9,"")</f>
        <v/>
      </c>
      <c r="R823" s="157" t="str">
        <f>IF(Table1[[#This Row],[Posting Date]]&lt;&gt;"",$D$10,"")</f>
        <v/>
      </c>
      <c r="S823" s="66"/>
      <c r="T823" s="63"/>
      <c r="U823" s="67"/>
      <c r="V823" s="67"/>
      <c r="W823" s="67" t="str">
        <f t="shared" si="17"/>
        <v/>
      </c>
      <c r="X823" s="159" t="str">
        <f>IF(E823="","",(IF(Table1[[#This Row],[Cur]]="USD",Table1[[#This Row],[Cur_Amount Debit]],Table1[[#This Row],[Cur_Amount Debit]]/Table1[[#This Row],[Exchange Rate]])))</f>
        <v/>
      </c>
      <c r="Y823" s="159" t="str">
        <f>IF(E823="","",(IF(Table1[[#This Row],[Cur]]="USD",Table1[[#This Row],[Cur_Amount Credit]],Table1[[#This Row],[Cur_Amount Credit]]/ExchangeRate)))</f>
        <v/>
      </c>
      <c r="Z823" s="201" t="str">
        <f>IF(E823="","",(Table1[[#This Row],[Debit USD]]-Table1[[#This Row],[Credit USD]]))</f>
        <v/>
      </c>
      <c r="AA823" s="226"/>
      <c r="AB823" s="255"/>
      <c r="AC823" s="1"/>
      <c r="AD823" s="15"/>
      <c r="AE823" s="15" t="str">
        <f>IF(AND(OR(Table1[[#This Row],[Account]]="15030",Table1[[#This Row],[Account]]="15035",Table1[[#This Row],[Account]]="20150"),Table1[[#This Row],[Vendor ID]]=""),1,"")</f>
        <v/>
      </c>
      <c r="AF823" s="15"/>
      <c r="AG823" s="15"/>
      <c r="AH823" s="15"/>
      <c r="AI823" s="46" t="str">
        <f>IF(Table1[[#This Row],[Posting Date]]&lt;&gt;"","GJ-"&amp;CountryID,"")</f>
        <v/>
      </c>
      <c r="AJ823" s="59" t="str">
        <f>IF(Table1[[#This Row],[Posting Date]]&lt;&gt;"",Table1[[#This Row],[Posting Date]],"")</f>
        <v/>
      </c>
      <c r="AK823" s="46"/>
      <c r="AL823" s="46" t="str">
        <f>IF(Table1[[#This Row],[Description]]&lt;&gt;"",Table1[[#This Row],[Description]],"")</f>
        <v/>
      </c>
      <c r="AM823" s="46" t="str">
        <f>IF(Table1[[#This Row],[Posting Date]]&lt;&gt;"",Table1[[#This Row],[Reference Number]],"")</f>
        <v/>
      </c>
      <c r="AN823" s="46" t="str">
        <f>TRIM(Table1[[#This Row],[Line '#]])</f>
        <v/>
      </c>
      <c r="AO823" s="46" t="str">
        <f>TRIM(Table1[[#This Row],[Account]])</f>
        <v/>
      </c>
      <c r="AP823" s="46" t="str">
        <f>IF(Table1[[#This Row],[Posting Date]]&lt;&gt;"",$D$5,"")</f>
        <v/>
      </c>
      <c r="AQ823" s="46" t="str">
        <f>TRIM(Table1[[#This Row],[Departments-Prgrams]])</f>
        <v/>
      </c>
      <c r="AR823" s="46" t="str">
        <f>TRIM(Table1[[#This Row],[Grant]])</f>
        <v/>
      </c>
      <c r="AS823" s="46" t="str">
        <f>TRIM(Table1[[#This Row],[Staff ID]])</f>
        <v/>
      </c>
      <c r="AT823" s="46" t="str">
        <f>IF(TRIM(Table1[[#This Row],[Budget Code]])=0,"",TRIM(Table1[[#This Row],[Budget Code]]))</f>
        <v/>
      </c>
      <c r="AU823" s="46" t="str">
        <f>IF(Table1[[#This Row],[Line Description]]&lt;&gt;"",Table1[[#This Row],[Line Description]],"")</f>
        <v/>
      </c>
      <c r="AV823" s="46" t="str">
        <f>IF(Table1[[#This Row],[Cur_Amount Debit]]&gt;0,ROUND(Table1[[#This Row],[Cur_Amount Debit]],2),"")</f>
        <v/>
      </c>
      <c r="AW823" s="46" t="str">
        <f>IF(Table1[[#This Row],[Cur_Amount Credit]]&gt;0,ROUND(Table1[[#This Row],[Cur_Amount Credit]],2),"")</f>
        <v/>
      </c>
      <c r="AX823" s="46" t="str">
        <f>LEFT(Table1[[#This Row],[Cur]],3)</f>
        <v/>
      </c>
      <c r="AY823" s="59"/>
      <c r="AZ823" s="46"/>
      <c r="BA823" s="46" t="str">
        <f>IF(Table1[[#This Row],[Cur]]&lt;&gt;"",IF(Table1[[#This Row],[Cur]]="USD","",ExchangeRate),"")</f>
        <v/>
      </c>
      <c r="BB823" s="46" t="str">
        <f>IF(Table1[[#This Row],[Grant]]&lt;&gt;"",VLOOKUP(Table1[[#This Row],[Grant]],Grants!B:D,3),"")</f>
        <v/>
      </c>
      <c r="BC823" s="46" t="str">
        <f>TRIM(Table1[[#This Row],[Vendor ID]])</f>
        <v/>
      </c>
      <c r="BD823">
        <f>IF(Table1[[#This Row],[Reference Number]]=Q822,BD822,BD822+1)</f>
        <v>0</v>
      </c>
    </row>
    <row r="824" spans="1:56" ht="11.25" customHeight="1" x14ac:dyDescent="0.25">
      <c r="A824" s="1"/>
      <c r="B824" s="88" t="str">
        <f>IF(Table1[[#This Row],[Posting Date]]&lt;&gt;"",IF(Table1[[#This Row],[Reference Number]]=Q823,B823+1,1),"")</f>
        <v/>
      </c>
      <c r="C824" s="61"/>
      <c r="D824" s="61"/>
      <c r="E824" s="138"/>
      <c r="F824" s="141" t="str">
        <f>IFERROR(IF(VLOOKUP(Table1[[#This Row],[Budget Code Description]],Dimentions!$X$6:$AC$139,2,FALSE)="","",VLOOKUP(Table1[[#This Row],[Budget Code Description]],Dimentions!$X$6:$AC$139,2,FALSE)),"")</f>
        <v/>
      </c>
      <c r="G824" s="141"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1" t="str">
        <f>IFERROR(VLOOKUP(Table1[[#This Row],[Budget Code Description]],Table6[#All],8,FALSE),"")</f>
        <v/>
      </c>
      <c r="L824" s="63"/>
      <c r="M824" s="65" t="str">
        <f>IFERROR(VLOOKUP(Table1[[#This Row],[Staff ID]],Table2[],2,FALSE),"")</f>
        <v/>
      </c>
      <c r="N824" s="209" t="str">
        <f>IFERROR(IF(VLOOKUP(Table1[[#This Row],[Budget Code Description]],Dimentions!$X$6:$AC$134,4,FALSE)="","",VLOOKUP(Table1[[#This Row],[Budget Code Description]],Dimentions!$X$6:$AC$134,4,FALSE)),"")</f>
        <v/>
      </c>
      <c r="O824" s="65" t="str">
        <f>IFERROR(VLOOKUP(Table1[[#This Row],[Vendor ID]],Table549[],2,FALSE),"")</f>
        <v/>
      </c>
      <c r="P824" s="63"/>
      <c r="Q824" s="141" t="str">
        <f>IF(Table1[[#This Row],[Posting Date]]&lt;&gt;"",$D$9,"")</f>
        <v/>
      </c>
      <c r="R824" s="157" t="str">
        <f>IF(Table1[[#This Row],[Posting Date]]&lt;&gt;"",$D$10,"")</f>
        <v/>
      </c>
      <c r="S824" s="66"/>
      <c r="T824" s="63"/>
      <c r="U824" s="67"/>
      <c r="V824" s="67"/>
      <c r="W824" s="67" t="str">
        <f t="shared" si="17"/>
        <v/>
      </c>
      <c r="X824" s="159" t="str">
        <f>IF(E824="","",(IF(Table1[[#This Row],[Cur]]="USD",Table1[[#This Row],[Cur_Amount Debit]],Table1[[#This Row],[Cur_Amount Debit]]/Table1[[#This Row],[Exchange Rate]])))</f>
        <v/>
      </c>
      <c r="Y824" s="159" t="str">
        <f>IF(E824="","",(IF(Table1[[#This Row],[Cur]]="USD",Table1[[#This Row],[Cur_Amount Credit]],Table1[[#This Row],[Cur_Amount Credit]]/ExchangeRate)))</f>
        <v/>
      </c>
      <c r="Z824" s="201" t="str">
        <f>IF(E824="","",(Table1[[#This Row],[Debit USD]]-Table1[[#This Row],[Credit USD]]))</f>
        <v/>
      </c>
      <c r="AA824" s="226"/>
      <c r="AB824" s="255"/>
      <c r="AC824" s="1"/>
      <c r="AD824" s="15"/>
      <c r="AE824" s="15" t="str">
        <f>IF(AND(OR(Table1[[#This Row],[Account]]="15030",Table1[[#This Row],[Account]]="15035",Table1[[#This Row],[Account]]="20150"),Table1[[#This Row],[Vendor ID]]=""),1,"")</f>
        <v/>
      </c>
      <c r="AF824" s="15"/>
      <c r="AG824" s="15"/>
      <c r="AH824" s="15"/>
      <c r="AI824" s="46" t="str">
        <f>IF(Table1[[#This Row],[Posting Date]]&lt;&gt;"","GJ-"&amp;CountryID,"")</f>
        <v/>
      </c>
      <c r="AJ824" s="59" t="str">
        <f>IF(Table1[[#This Row],[Posting Date]]&lt;&gt;"",Table1[[#This Row],[Posting Date]],"")</f>
        <v/>
      </c>
      <c r="AK824" s="46"/>
      <c r="AL824" s="46" t="str">
        <f>IF(Table1[[#This Row],[Description]]&lt;&gt;"",Table1[[#This Row],[Description]],"")</f>
        <v/>
      </c>
      <c r="AM824" s="46" t="str">
        <f>IF(Table1[[#This Row],[Posting Date]]&lt;&gt;"",Table1[[#This Row],[Reference Number]],"")</f>
        <v/>
      </c>
      <c r="AN824" s="46" t="str">
        <f>TRIM(Table1[[#This Row],[Line '#]])</f>
        <v/>
      </c>
      <c r="AO824" s="46" t="str">
        <f>TRIM(Table1[[#This Row],[Account]])</f>
        <v/>
      </c>
      <c r="AP824" s="46" t="str">
        <f>IF(Table1[[#This Row],[Posting Date]]&lt;&gt;"",$D$5,"")</f>
        <v/>
      </c>
      <c r="AQ824" s="46" t="str">
        <f>TRIM(Table1[[#This Row],[Departments-Prgrams]])</f>
        <v/>
      </c>
      <c r="AR824" s="46" t="str">
        <f>TRIM(Table1[[#This Row],[Grant]])</f>
        <v/>
      </c>
      <c r="AS824" s="46" t="str">
        <f>TRIM(Table1[[#This Row],[Staff ID]])</f>
        <v/>
      </c>
      <c r="AT824" s="46" t="str">
        <f>IF(TRIM(Table1[[#This Row],[Budget Code]])=0,"",TRIM(Table1[[#This Row],[Budget Code]]))</f>
        <v/>
      </c>
      <c r="AU824" s="46" t="str">
        <f>IF(Table1[[#This Row],[Line Description]]&lt;&gt;"",Table1[[#This Row],[Line Description]],"")</f>
        <v/>
      </c>
      <c r="AV824" s="46" t="str">
        <f>IF(Table1[[#This Row],[Cur_Amount Debit]]&gt;0,ROUND(Table1[[#This Row],[Cur_Amount Debit]],2),"")</f>
        <v/>
      </c>
      <c r="AW824" s="46" t="str">
        <f>IF(Table1[[#This Row],[Cur_Amount Credit]]&gt;0,ROUND(Table1[[#This Row],[Cur_Amount Credit]],2),"")</f>
        <v/>
      </c>
      <c r="AX824" s="46" t="str">
        <f>LEFT(Table1[[#This Row],[Cur]],3)</f>
        <v/>
      </c>
      <c r="AY824" s="59"/>
      <c r="AZ824" s="46"/>
      <c r="BA824" s="46" t="str">
        <f>IF(Table1[[#This Row],[Cur]]&lt;&gt;"",IF(Table1[[#This Row],[Cur]]="USD","",ExchangeRate),"")</f>
        <v/>
      </c>
      <c r="BB824" s="46" t="str">
        <f>IF(Table1[[#This Row],[Grant]]&lt;&gt;"",VLOOKUP(Table1[[#This Row],[Grant]],Grants!B:D,3),"")</f>
        <v/>
      </c>
      <c r="BC824" s="46" t="str">
        <f>TRIM(Table1[[#This Row],[Vendor ID]])</f>
        <v/>
      </c>
      <c r="BD824">
        <f>IF(Table1[[#This Row],[Reference Number]]=Q823,BD823,BD823+1)</f>
        <v>0</v>
      </c>
    </row>
    <row r="825" spans="1:56" ht="11.25" customHeight="1" x14ac:dyDescent="0.25">
      <c r="A825" s="1"/>
      <c r="B825" s="88" t="str">
        <f>IF(Table1[[#This Row],[Posting Date]]&lt;&gt;"",IF(Table1[[#This Row],[Reference Number]]=Q824,B824+1,1),"")</f>
        <v/>
      </c>
      <c r="C825" s="61"/>
      <c r="D825" s="61"/>
      <c r="E825" s="138"/>
      <c r="F825" s="141" t="str">
        <f>IFERROR(IF(VLOOKUP(Table1[[#This Row],[Budget Code Description]],Dimentions!$X$6:$AC$139,2,FALSE)="","",VLOOKUP(Table1[[#This Row],[Budget Code Description]],Dimentions!$X$6:$AC$139,2,FALSE)),"")</f>
        <v/>
      </c>
      <c r="G825" s="141"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1" t="str">
        <f>IFERROR(VLOOKUP(Table1[[#This Row],[Budget Code Description]],Table6[#All],8,FALSE),"")</f>
        <v/>
      </c>
      <c r="L825" s="63"/>
      <c r="M825" s="65" t="str">
        <f>IFERROR(VLOOKUP(Table1[[#This Row],[Staff ID]],Table2[],2,FALSE),"")</f>
        <v/>
      </c>
      <c r="N825" s="209" t="str">
        <f>IFERROR(IF(VLOOKUP(Table1[[#This Row],[Budget Code Description]],Dimentions!$X$6:$AC$134,4,FALSE)="","",VLOOKUP(Table1[[#This Row],[Budget Code Description]],Dimentions!$X$6:$AC$134,4,FALSE)),"")</f>
        <v/>
      </c>
      <c r="O825" s="65" t="str">
        <f>IFERROR(VLOOKUP(Table1[[#This Row],[Vendor ID]],Table549[],2,FALSE),"")</f>
        <v/>
      </c>
      <c r="P825" s="63"/>
      <c r="Q825" s="141" t="str">
        <f>IF(Table1[[#This Row],[Posting Date]]&lt;&gt;"",$D$9,"")</f>
        <v/>
      </c>
      <c r="R825" s="157" t="str">
        <f>IF(Table1[[#This Row],[Posting Date]]&lt;&gt;"",$D$10,"")</f>
        <v/>
      </c>
      <c r="S825" s="66"/>
      <c r="T825" s="63"/>
      <c r="U825" s="67"/>
      <c r="V825" s="67"/>
      <c r="W825" s="67" t="str">
        <f t="shared" si="17"/>
        <v/>
      </c>
      <c r="X825" s="159" t="str">
        <f>IF(E825="","",(IF(Table1[[#This Row],[Cur]]="USD",Table1[[#This Row],[Cur_Amount Debit]],Table1[[#This Row],[Cur_Amount Debit]]/Table1[[#This Row],[Exchange Rate]])))</f>
        <v/>
      </c>
      <c r="Y825" s="159" t="str">
        <f>IF(E825="","",(IF(Table1[[#This Row],[Cur]]="USD",Table1[[#This Row],[Cur_Amount Credit]],Table1[[#This Row],[Cur_Amount Credit]]/ExchangeRate)))</f>
        <v/>
      </c>
      <c r="Z825" s="201" t="str">
        <f>IF(E825="","",(Table1[[#This Row],[Debit USD]]-Table1[[#This Row],[Credit USD]]))</f>
        <v/>
      </c>
      <c r="AA825" s="226"/>
      <c r="AB825" s="255"/>
      <c r="AC825" s="1"/>
      <c r="AD825" s="15"/>
      <c r="AE825" s="15" t="str">
        <f>IF(AND(OR(Table1[[#This Row],[Account]]="15030",Table1[[#This Row],[Account]]="15035",Table1[[#This Row],[Account]]="20150"),Table1[[#This Row],[Vendor ID]]=""),1,"")</f>
        <v/>
      </c>
      <c r="AF825" s="15"/>
      <c r="AG825" s="15"/>
      <c r="AH825" s="15"/>
      <c r="AI825" s="46" t="str">
        <f>IF(Table1[[#This Row],[Posting Date]]&lt;&gt;"","GJ-"&amp;CountryID,"")</f>
        <v/>
      </c>
      <c r="AJ825" s="59" t="str">
        <f>IF(Table1[[#This Row],[Posting Date]]&lt;&gt;"",Table1[[#This Row],[Posting Date]],"")</f>
        <v/>
      </c>
      <c r="AK825" s="46"/>
      <c r="AL825" s="46" t="str">
        <f>IF(Table1[[#This Row],[Description]]&lt;&gt;"",Table1[[#This Row],[Description]],"")</f>
        <v/>
      </c>
      <c r="AM825" s="46" t="str">
        <f>IF(Table1[[#This Row],[Posting Date]]&lt;&gt;"",Table1[[#This Row],[Reference Number]],"")</f>
        <v/>
      </c>
      <c r="AN825" s="46" t="str">
        <f>TRIM(Table1[[#This Row],[Line '#]])</f>
        <v/>
      </c>
      <c r="AO825" s="46" t="str">
        <f>TRIM(Table1[[#This Row],[Account]])</f>
        <v/>
      </c>
      <c r="AP825" s="46" t="str">
        <f>IF(Table1[[#This Row],[Posting Date]]&lt;&gt;"",$D$5,"")</f>
        <v/>
      </c>
      <c r="AQ825" s="46" t="str">
        <f>TRIM(Table1[[#This Row],[Departments-Prgrams]])</f>
        <v/>
      </c>
      <c r="AR825" s="46" t="str">
        <f>TRIM(Table1[[#This Row],[Grant]])</f>
        <v/>
      </c>
      <c r="AS825" s="46" t="str">
        <f>TRIM(Table1[[#This Row],[Staff ID]])</f>
        <v/>
      </c>
      <c r="AT825" s="46" t="str">
        <f>IF(TRIM(Table1[[#This Row],[Budget Code]])=0,"",TRIM(Table1[[#This Row],[Budget Code]]))</f>
        <v/>
      </c>
      <c r="AU825" s="46" t="str">
        <f>IF(Table1[[#This Row],[Line Description]]&lt;&gt;"",Table1[[#This Row],[Line Description]],"")</f>
        <v/>
      </c>
      <c r="AV825" s="46" t="str">
        <f>IF(Table1[[#This Row],[Cur_Amount Debit]]&gt;0,ROUND(Table1[[#This Row],[Cur_Amount Debit]],2),"")</f>
        <v/>
      </c>
      <c r="AW825" s="46" t="str">
        <f>IF(Table1[[#This Row],[Cur_Amount Credit]]&gt;0,ROUND(Table1[[#This Row],[Cur_Amount Credit]],2),"")</f>
        <v/>
      </c>
      <c r="AX825" s="46" t="str">
        <f>LEFT(Table1[[#This Row],[Cur]],3)</f>
        <v/>
      </c>
      <c r="AY825" s="59"/>
      <c r="AZ825" s="46"/>
      <c r="BA825" s="46" t="str">
        <f>IF(Table1[[#This Row],[Cur]]&lt;&gt;"",IF(Table1[[#This Row],[Cur]]="USD","",ExchangeRate),"")</f>
        <v/>
      </c>
      <c r="BB825" s="46" t="str">
        <f>IF(Table1[[#This Row],[Grant]]&lt;&gt;"",VLOOKUP(Table1[[#This Row],[Grant]],Grants!B:D,3),"")</f>
        <v/>
      </c>
      <c r="BC825" s="46" t="str">
        <f>TRIM(Table1[[#This Row],[Vendor ID]])</f>
        <v/>
      </c>
      <c r="BD825">
        <f>IF(Table1[[#This Row],[Reference Number]]=Q824,BD824,BD824+1)</f>
        <v>0</v>
      </c>
    </row>
    <row r="826" spans="1:56" ht="11.25" customHeight="1" x14ac:dyDescent="0.25">
      <c r="A826" s="1"/>
      <c r="B826" s="88" t="str">
        <f>IF(Table1[[#This Row],[Posting Date]]&lt;&gt;"",IF(Table1[[#This Row],[Reference Number]]=Q825,B825+1,1),"")</f>
        <v/>
      </c>
      <c r="C826" s="61"/>
      <c r="D826" s="61"/>
      <c r="E826" s="138"/>
      <c r="F826" s="141" t="str">
        <f>IFERROR(IF(VLOOKUP(Table1[[#This Row],[Budget Code Description]],Dimentions!$X$6:$AC$139,2,FALSE)="","",VLOOKUP(Table1[[#This Row],[Budget Code Description]],Dimentions!$X$6:$AC$139,2,FALSE)),"")</f>
        <v/>
      </c>
      <c r="G826" s="141"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1" t="str">
        <f>IFERROR(VLOOKUP(Table1[[#This Row],[Budget Code Description]],Table6[#All],8,FALSE),"")</f>
        <v/>
      </c>
      <c r="L826" s="63"/>
      <c r="M826" s="65" t="str">
        <f>IFERROR(VLOOKUP(Table1[[#This Row],[Staff ID]],Table2[],2,FALSE),"")</f>
        <v/>
      </c>
      <c r="N826" s="209" t="str">
        <f>IFERROR(IF(VLOOKUP(Table1[[#This Row],[Budget Code Description]],Dimentions!$X$6:$AC$134,4,FALSE)="","",VLOOKUP(Table1[[#This Row],[Budget Code Description]],Dimentions!$X$6:$AC$134,4,FALSE)),"")</f>
        <v/>
      </c>
      <c r="O826" s="65" t="str">
        <f>IFERROR(VLOOKUP(Table1[[#This Row],[Vendor ID]],Table549[],2,FALSE),"")</f>
        <v/>
      </c>
      <c r="P826" s="63"/>
      <c r="Q826" s="141" t="str">
        <f>IF(Table1[[#This Row],[Posting Date]]&lt;&gt;"",$D$9,"")</f>
        <v/>
      </c>
      <c r="R826" s="157" t="str">
        <f>IF(Table1[[#This Row],[Posting Date]]&lt;&gt;"",$D$10,"")</f>
        <v/>
      </c>
      <c r="S826" s="66"/>
      <c r="T826" s="63"/>
      <c r="U826" s="67"/>
      <c r="V826" s="67"/>
      <c r="W826" s="67" t="str">
        <f t="shared" si="17"/>
        <v/>
      </c>
      <c r="X826" s="159" t="str">
        <f>IF(E826="","",(IF(Table1[[#This Row],[Cur]]="USD",Table1[[#This Row],[Cur_Amount Debit]],Table1[[#This Row],[Cur_Amount Debit]]/Table1[[#This Row],[Exchange Rate]])))</f>
        <v/>
      </c>
      <c r="Y826" s="159" t="str">
        <f>IF(E826="","",(IF(Table1[[#This Row],[Cur]]="USD",Table1[[#This Row],[Cur_Amount Credit]],Table1[[#This Row],[Cur_Amount Credit]]/ExchangeRate)))</f>
        <v/>
      </c>
      <c r="Z826" s="201" t="str">
        <f>IF(E826="","",(Table1[[#This Row],[Debit USD]]-Table1[[#This Row],[Credit USD]]))</f>
        <v/>
      </c>
      <c r="AA826" s="226"/>
      <c r="AB826" s="255"/>
      <c r="AC826" s="1"/>
      <c r="AD826" s="15"/>
      <c r="AE826" s="15" t="str">
        <f>IF(AND(OR(Table1[[#This Row],[Account]]="15030",Table1[[#This Row],[Account]]="15035",Table1[[#This Row],[Account]]="20150"),Table1[[#This Row],[Vendor ID]]=""),1,"")</f>
        <v/>
      </c>
      <c r="AF826" s="15"/>
      <c r="AG826" s="15"/>
      <c r="AH826" s="15"/>
      <c r="AI826" s="46" t="str">
        <f>IF(Table1[[#This Row],[Posting Date]]&lt;&gt;"","GJ-"&amp;CountryID,"")</f>
        <v/>
      </c>
      <c r="AJ826" s="59" t="str">
        <f>IF(Table1[[#This Row],[Posting Date]]&lt;&gt;"",Table1[[#This Row],[Posting Date]],"")</f>
        <v/>
      </c>
      <c r="AK826" s="46"/>
      <c r="AL826" s="46" t="str">
        <f>IF(Table1[[#This Row],[Description]]&lt;&gt;"",Table1[[#This Row],[Description]],"")</f>
        <v/>
      </c>
      <c r="AM826" s="46" t="str">
        <f>IF(Table1[[#This Row],[Posting Date]]&lt;&gt;"",Table1[[#This Row],[Reference Number]],"")</f>
        <v/>
      </c>
      <c r="AN826" s="46" t="str">
        <f>TRIM(Table1[[#This Row],[Line '#]])</f>
        <v/>
      </c>
      <c r="AO826" s="46" t="str">
        <f>TRIM(Table1[[#This Row],[Account]])</f>
        <v/>
      </c>
      <c r="AP826" s="46" t="str">
        <f>IF(Table1[[#This Row],[Posting Date]]&lt;&gt;"",$D$5,"")</f>
        <v/>
      </c>
      <c r="AQ826" s="46" t="str">
        <f>TRIM(Table1[[#This Row],[Departments-Prgrams]])</f>
        <v/>
      </c>
      <c r="AR826" s="46" t="str">
        <f>TRIM(Table1[[#This Row],[Grant]])</f>
        <v/>
      </c>
      <c r="AS826" s="46" t="str">
        <f>TRIM(Table1[[#This Row],[Staff ID]])</f>
        <v/>
      </c>
      <c r="AT826" s="46" t="str">
        <f>IF(TRIM(Table1[[#This Row],[Budget Code]])=0,"",TRIM(Table1[[#This Row],[Budget Code]]))</f>
        <v/>
      </c>
      <c r="AU826" s="46" t="str">
        <f>IF(Table1[[#This Row],[Line Description]]&lt;&gt;"",Table1[[#This Row],[Line Description]],"")</f>
        <v/>
      </c>
      <c r="AV826" s="46" t="str">
        <f>IF(Table1[[#This Row],[Cur_Amount Debit]]&gt;0,ROUND(Table1[[#This Row],[Cur_Amount Debit]],2),"")</f>
        <v/>
      </c>
      <c r="AW826" s="46" t="str">
        <f>IF(Table1[[#This Row],[Cur_Amount Credit]]&gt;0,ROUND(Table1[[#This Row],[Cur_Amount Credit]],2),"")</f>
        <v/>
      </c>
      <c r="AX826" s="46" t="str">
        <f>LEFT(Table1[[#This Row],[Cur]],3)</f>
        <v/>
      </c>
      <c r="AY826" s="59"/>
      <c r="AZ826" s="46"/>
      <c r="BA826" s="46" t="str">
        <f>IF(Table1[[#This Row],[Cur]]&lt;&gt;"",IF(Table1[[#This Row],[Cur]]="USD","",ExchangeRate),"")</f>
        <v/>
      </c>
      <c r="BB826" s="46" t="str">
        <f>IF(Table1[[#This Row],[Grant]]&lt;&gt;"",VLOOKUP(Table1[[#This Row],[Grant]],Grants!B:D,3),"")</f>
        <v/>
      </c>
      <c r="BC826" s="46" t="str">
        <f>TRIM(Table1[[#This Row],[Vendor ID]])</f>
        <v/>
      </c>
      <c r="BD826">
        <f>IF(Table1[[#This Row],[Reference Number]]=Q825,BD825,BD825+1)</f>
        <v>0</v>
      </c>
    </row>
    <row r="827" spans="1:56" ht="11.25" customHeight="1" x14ac:dyDescent="0.25">
      <c r="A827" s="1"/>
      <c r="B827" s="88" t="str">
        <f>IF(Table1[[#This Row],[Posting Date]]&lt;&gt;"",IF(Table1[[#This Row],[Reference Number]]=Q826,B826+1,1),"")</f>
        <v/>
      </c>
      <c r="C827" s="61"/>
      <c r="D827" s="61"/>
      <c r="E827" s="138"/>
      <c r="F827" s="141" t="str">
        <f>IFERROR(IF(VLOOKUP(Table1[[#This Row],[Budget Code Description]],Dimentions!$X$6:$AC$139,2,FALSE)="","",VLOOKUP(Table1[[#This Row],[Budget Code Description]],Dimentions!$X$6:$AC$139,2,FALSE)),"")</f>
        <v/>
      </c>
      <c r="G827" s="141"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1" t="str">
        <f>IFERROR(VLOOKUP(Table1[[#This Row],[Budget Code Description]],Table6[#All],8,FALSE),"")</f>
        <v/>
      </c>
      <c r="L827" s="63"/>
      <c r="M827" s="65" t="str">
        <f>IFERROR(VLOOKUP(Table1[[#This Row],[Staff ID]],Table2[],2,FALSE),"")</f>
        <v/>
      </c>
      <c r="N827" s="209" t="str">
        <f>IFERROR(IF(VLOOKUP(Table1[[#This Row],[Budget Code Description]],Dimentions!$X$6:$AC$134,4,FALSE)="","",VLOOKUP(Table1[[#This Row],[Budget Code Description]],Dimentions!$X$6:$AC$134,4,FALSE)),"")</f>
        <v/>
      </c>
      <c r="O827" s="65" t="str">
        <f>IFERROR(VLOOKUP(Table1[[#This Row],[Vendor ID]],Table549[],2,FALSE),"")</f>
        <v/>
      </c>
      <c r="P827" s="63"/>
      <c r="Q827" s="141" t="str">
        <f>IF(Table1[[#This Row],[Posting Date]]&lt;&gt;"",$D$9,"")</f>
        <v/>
      </c>
      <c r="R827" s="157" t="str">
        <f>IF(Table1[[#This Row],[Posting Date]]&lt;&gt;"",$D$10,"")</f>
        <v/>
      </c>
      <c r="S827" s="66"/>
      <c r="T827" s="63"/>
      <c r="U827" s="67"/>
      <c r="V827" s="67"/>
      <c r="W827" s="67" t="str">
        <f t="shared" si="17"/>
        <v/>
      </c>
      <c r="X827" s="159" t="str">
        <f>IF(E827="","",(IF(Table1[[#This Row],[Cur]]="USD",Table1[[#This Row],[Cur_Amount Debit]],Table1[[#This Row],[Cur_Amount Debit]]/Table1[[#This Row],[Exchange Rate]])))</f>
        <v/>
      </c>
      <c r="Y827" s="159" t="str">
        <f>IF(E827="","",(IF(Table1[[#This Row],[Cur]]="USD",Table1[[#This Row],[Cur_Amount Credit]],Table1[[#This Row],[Cur_Amount Credit]]/ExchangeRate)))</f>
        <v/>
      </c>
      <c r="Z827" s="201" t="str">
        <f>IF(E827="","",(Table1[[#This Row],[Debit USD]]-Table1[[#This Row],[Credit USD]]))</f>
        <v/>
      </c>
      <c r="AA827" s="226"/>
      <c r="AB827" s="255"/>
      <c r="AC827" s="1"/>
      <c r="AD827" s="15"/>
      <c r="AE827" s="15" t="str">
        <f>IF(AND(OR(Table1[[#This Row],[Account]]="15030",Table1[[#This Row],[Account]]="15035",Table1[[#This Row],[Account]]="20150"),Table1[[#This Row],[Vendor ID]]=""),1,"")</f>
        <v/>
      </c>
      <c r="AF827" s="15"/>
      <c r="AG827" s="15"/>
      <c r="AH827" s="15"/>
      <c r="AI827" s="46" t="str">
        <f>IF(Table1[[#This Row],[Posting Date]]&lt;&gt;"","GJ-"&amp;CountryID,"")</f>
        <v/>
      </c>
      <c r="AJ827" s="59" t="str">
        <f>IF(Table1[[#This Row],[Posting Date]]&lt;&gt;"",Table1[[#This Row],[Posting Date]],"")</f>
        <v/>
      </c>
      <c r="AK827" s="46"/>
      <c r="AL827" s="46" t="str">
        <f>IF(Table1[[#This Row],[Description]]&lt;&gt;"",Table1[[#This Row],[Description]],"")</f>
        <v/>
      </c>
      <c r="AM827" s="46" t="str">
        <f>IF(Table1[[#This Row],[Posting Date]]&lt;&gt;"",Table1[[#This Row],[Reference Number]],"")</f>
        <v/>
      </c>
      <c r="AN827" s="46" t="str">
        <f>TRIM(Table1[[#This Row],[Line '#]])</f>
        <v/>
      </c>
      <c r="AO827" s="46" t="str">
        <f>TRIM(Table1[[#This Row],[Account]])</f>
        <v/>
      </c>
      <c r="AP827" s="46" t="str">
        <f>IF(Table1[[#This Row],[Posting Date]]&lt;&gt;"",$D$5,"")</f>
        <v/>
      </c>
      <c r="AQ827" s="46" t="str">
        <f>TRIM(Table1[[#This Row],[Departments-Prgrams]])</f>
        <v/>
      </c>
      <c r="AR827" s="46" t="str">
        <f>TRIM(Table1[[#This Row],[Grant]])</f>
        <v/>
      </c>
      <c r="AS827" s="46" t="str">
        <f>TRIM(Table1[[#This Row],[Staff ID]])</f>
        <v/>
      </c>
      <c r="AT827" s="46" t="str">
        <f>IF(TRIM(Table1[[#This Row],[Budget Code]])=0,"",TRIM(Table1[[#This Row],[Budget Code]]))</f>
        <v/>
      </c>
      <c r="AU827" s="46" t="str">
        <f>IF(Table1[[#This Row],[Line Description]]&lt;&gt;"",Table1[[#This Row],[Line Description]],"")</f>
        <v/>
      </c>
      <c r="AV827" s="46" t="str">
        <f>IF(Table1[[#This Row],[Cur_Amount Debit]]&gt;0,ROUND(Table1[[#This Row],[Cur_Amount Debit]],2),"")</f>
        <v/>
      </c>
      <c r="AW827" s="46" t="str">
        <f>IF(Table1[[#This Row],[Cur_Amount Credit]]&gt;0,ROUND(Table1[[#This Row],[Cur_Amount Credit]],2),"")</f>
        <v/>
      </c>
      <c r="AX827" s="46" t="str">
        <f>LEFT(Table1[[#This Row],[Cur]],3)</f>
        <v/>
      </c>
      <c r="AY827" s="59"/>
      <c r="AZ827" s="46"/>
      <c r="BA827" s="46" t="str">
        <f>IF(Table1[[#This Row],[Cur]]&lt;&gt;"",IF(Table1[[#This Row],[Cur]]="USD","",ExchangeRate),"")</f>
        <v/>
      </c>
      <c r="BB827" s="46" t="str">
        <f>IF(Table1[[#This Row],[Grant]]&lt;&gt;"",VLOOKUP(Table1[[#This Row],[Grant]],Grants!B:D,3),"")</f>
        <v/>
      </c>
      <c r="BC827" s="46" t="str">
        <f>TRIM(Table1[[#This Row],[Vendor ID]])</f>
        <v/>
      </c>
      <c r="BD827">
        <f>IF(Table1[[#This Row],[Reference Number]]=Q826,BD826,BD826+1)</f>
        <v>0</v>
      </c>
    </row>
    <row r="828" spans="1:56" ht="11.25" customHeight="1" x14ac:dyDescent="0.25">
      <c r="A828" s="1"/>
      <c r="B828" s="88" t="str">
        <f>IF(Table1[[#This Row],[Posting Date]]&lt;&gt;"",IF(Table1[[#This Row],[Reference Number]]=Q827,B827+1,1),"")</f>
        <v/>
      </c>
      <c r="C828" s="61"/>
      <c r="D828" s="61"/>
      <c r="E828" s="138"/>
      <c r="F828" s="141" t="str">
        <f>IFERROR(IF(VLOOKUP(Table1[[#This Row],[Budget Code Description]],Dimentions!$X$6:$AC$139,2,FALSE)="","",VLOOKUP(Table1[[#This Row],[Budget Code Description]],Dimentions!$X$6:$AC$139,2,FALSE)),"")</f>
        <v/>
      </c>
      <c r="G828" s="141"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1" t="str">
        <f>IFERROR(VLOOKUP(Table1[[#This Row],[Budget Code Description]],Table6[#All],8,FALSE),"")</f>
        <v/>
      </c>
      <c r="L828" s="63"/>
      <c r="M828" s="65" t="str">
        <f>IFERROR(VLOOKUP(Table1[[#This Row],[Staff ID]],Table2[],2,FALSE),"")</f>
        <v/>
      </c>
      <c r="N828" s="209" t="str">
        <f>IFERROR(IF(VLOOKUP(Table1[[#This Row],[Budget Code Description]],Dimentions!$X$6:$AC$134,4,FALSE)="","",VLOOKUP(Table1[[#This Row],[Budget Code Description]],Dimentions!$X$6:$AC$134,4,FALSE)),"")</f>
        <v/>
      </c>
      <c r="O828" s="65" t="str">
        <f>IFERROR(VLOOKUP(Table1[[#This Row],[Vendor ID]],Table549[],2,FALSE),"")</f>
        <v/>
      </c>
      <c r="P828" s="63"/>
      <c r="Q828" s="141" t="str">
        <f>IF(Table1[[#This Row],[Posting Date]]&lt;&gt;"",$D$9,"")</f>
        <v/>
      </c>
      <c r="R828" s="157" t="str">
        <f>IF(Table1[[#This Row],[Posting Date]]&lt;&gt;"",$D$10,"")</f>
        <v/>
      </c>
      <c r="S828" s="66"/>
      <c r="T828" s="63"/>
      <c r="U828" s="67"/>
      <c r="V828" s="67"/>
      <c r="W828" s="67" t="str">
        <f t="shared" si="17"/>
        <v/>
      </c>
      <c r="X828" s="159" t="str">
        <f>IF(E828="","",(IF(Table1[[#This Row],[Cur]]="USD",Table1[[#This Row],[Cur_Amount Debit]],Table1[[#This Row],[Cur_Amount Debit]]/Table1[[#This Row],[Exchange Rate]])))</f>
        <v/>
      </c>
      <c r="Y828" s="159" t="str">
        <f>IF(E828="","",(IF(Table1[[#This Row],[Cur]]="USD",Table1[[#This Row],[Cur_Amount Credit]],Table1[[#This Row],[Cur_Amount Credit]]/ExchangeRate)))</f>
        <v/>
      </c>
      <c r="Z828" s="201" t="str">
        <f>IF(E828="","",(Table1[[#This Row],[Debit USD]]-Table1[[#This Row],[Credit USD]]))</f>
        <v/>
      </c>
      <c r="AA828" s="226"/>
      <c r="AB828" s="255"/>
      <c r="AC828" s="1"/>
      <c r="AD828" s="15"/>
      <c r="AE828" s="15" t="str">
        <f>IF(AND(OR(Table1[[#This Row],[Account]]="15030",Table1[[#This Row],[Account]]="15035",Table1[[#This Row],[Account]]="20150"),Table1[[#This Row],[Vendor ID]]=""),1,"")</f>
        <v/>
      </c>
      <c r="AF828" s="15"/>
      <c r="AG828" s="15"/>
      <c r="AH828" s="15"/>
      <c r="AI828" s="46" t="str">
        <f>IF(Table1[[#This Row],[Posting Date]]&lt;&gt;"","GJ-"&amp;CountryID,"")</f>
        <v/>
      </c>
      <c r="AJ828" s="59" t="str">
        <f>IF(Table1[[#This Row],[Posting Date]]&lt;&gt;"",Table1[[#This Row],[Posting Date]],"")</f>
        <v/>
      </c>
      <c r="AK828" s="46"/>
      <c r="AL828" s="46" t="str">
        <f>IF(Table1[[#This Row],[Description]]&lt;&gt;"",Table1[[#This Row],[Description]],"")</f>
        <v/>
      </c>
      <c r="AM828" s="46" t="str">
        <f>IF(Table1[[#This Row],[Posting Date]]&lt;&gt;"",Table1[[#This Row],[Reference Number]],"")</f>
        <v/>
      </c>
      <c r="AN828" s="46" t="str">
        <f>TRIM(Table1[[#This Row],[Line '#]])</f>
        <v/>
      </c>
      <c r="AO828" s="46" t="str">
        <f>TRIM(Table1[[#This Row],[Account]])</f>
        <v/>
      </c>
      <c r="AP828" s="46" t="str">
        <f>IF(Table1[[#This Row],[Posting Date]]&lt;&gt;"",$D$5,"")</f>
        <v/>
      </c>
      <c r="AQ828" s="46" t="str">
        <f>TRIM(Table1[[#This Row],[Departments-Prgrams]])</f>
        <v/>
      </c>
      <c r="AR828" s="46" t="str">
        <f>TRIM(Table1[[#This Row],[Grant]])</f>
        <v/>
      </c>
      <c r="AS828" s="46" t="str">
        <f>TRIM(Table1[[#This Row],[Staff ID]])</f>
        <v/>
      </c>
      <c r="AT828" s="46" t="str">
        <f>IF(TRIM(Table1[[#This Row],[Budget Code]])=0,"",TRIM(Table1[[#This Row],[Budget Code]]))</f>
        <v/>
      </c>
      <c r="AU828" s="46" t="str">
        <f>IF(Table1[[#This Row],[Line Description]]&lt;&gt;"",Table1[[#This Row],[Line Description]],"")</f>
        <v/>
      </c>
      <c r="AV828" s="46" t="str">
        <f>IF(Table1[[#This Row],[Cur_Amount Debit]]&gt;0,ROUND(Table1[[#This Row],[Cur_Amount Debit]],2),"")</f>
        <v/>
      </c>
      <c r="AW828" s="46" t="str">
        <f>IF(Table1[[#This Row],[Cur_Amount Credit]]&gt;0,ROUND(Table1[[#This Row],[Cur_Amount Credit]],2),"")</f>
        <v/>
      </c>
      <c r="AX828" s="46" t="str">
        <f>LEFT(Table1[[#This Row],[Cur]],3)</f>
        <v/>
      </c>
      <c r="AY828" s="59"/>
      <c r="AZ828" s="46"/>
      <c r="BA828" s="46" t="str">
        <f>IF(Table1[[#This Row],[Cur]]&lt;&gt;"",IF(Table1[[#This Row],[Cur]]="USD","",ExchangeRate),"")</f>
        <v/>
      </c>
      <c r="BB828" s="46" t="str">
        <f>IF(Table1[[#This Row],[Grant]]&lt;&gt;"",VLOOKUP(Table1[[#This Row],[Grant]],Grants!B:D,3),"")</f>
        <v/>
      </c>
      <c r="BC828" s="46" t="str">
        <f>TRIM(Table1[[#This Row],[Vendor ID]])</f>
        <v/>
      </c>
      <c r="BD828">
        <f>IF(Table1[[#This Row],[Reference Number]]=Q827,BD827,BD827+1)</f>
        <v>0</v>
      </c>
    </row>
    <row r="829" spans="1:56" ht="11.25" customHeight="1" x14ac:dyDescent="0.25">
      <c r="A829" s="1"/>
      <c r="B829" s="88" t="str">
        <f>IF(Table1[[#This Row],[Posting Date]]&lt;&gt;"",IF(Table1[[#This Row],[Reference Number]]=Q828,B828+1,1),"")</f>
        <v/>
      </c>
      <c r="C829" s="61"/>
      <c r="D829" s="61"/>
      <c r="E829" s="138"/>
      <c r="F829" s="141" t="str">
        <f>IFERROR(IF(VLOOKUP(Table1[[#This Row],[Budget Code Description]],Dimentions!$X$6:$AC$139,2,FALSE)="","",VLOOKUP(Table1[[#This Row],[Budget Code Description]],Dimentions!$X$6:$AC$139,2,FALSE)),"")</f>
        <v/>
      </c>
      <c r="G829" s="141"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1" t="str">
        <f>IFERROR(VLOOKUP(Table1[[#This Row],[Budget Code Description]],Table6[#All],8,FALSE),"")</f>
        <v/>
      </c>
      <c r="L829" s="63"/>
      <c r="M829" s="65" t="str">
        <f>IFERROR(VLOOKUP(Table1[[#This Row],[Staff ID]],Table2[],2,FALSE),"")</f>
        <v/>
      </c>
      <c r="N829" s="209" t="str">
        <f>IFERROR(IF(VLOOKUP(Table1[[#This Row],[Budget Code Description]],Dimentions!$X$6:$AC$134,4,FALSE)="","",VLOOKUP(Table1[[#This Row],[Budget Code Description]],Dimentions!$X$6:$AC$134,4,FALSE)),"")</f>
        <v/>
      </c>
      <c r="O829" s="65" t="str">
        <f>IFERROR(VLOOKUP(Table1[[#This Row],[Vendor ID]],Table549[],2,FALSE),"")</f>
        <v/>
      </c>
      <c r="P829" s="63"/>
      <c r="Q829" s="141" t="str">
        <f>IF(Table1[[#This Row],[Posting Date]]&lt;&gt;"",$D$9,"")</f>
        <v/>
      </c>
      <c r="R829" s="157" t="str">
        <f>IF(Table1[[#This Row],[Posting Date]]&lt;&gt;"",$D$10,"")</f>
        <v/>
      </c>
      <c r="S829" s="66"/>
      <c r="T829" s="63"/>
      <c r="U829" s="67"/>
      <c r="V829" s="67"/>
      <c r="W829" s="67" t="str">
        <f t="shared" si="17"/>
        <v/>
      </c>
      <c r="X829" s="159" t="str">
        <f>IF(E829="","",(IF(Table1[[#This Row],[Cur]]="USD",Table1[[#This Row],[Cur_Amount Debit]],Table1[[#This Row],[Cur_Amount Debit]]/Table1[[#This Row],[Exchange Rate]])))</f>
        <v/>
      </c>
      <c r="Y829" s="159" t="str">
        <f>IF(E829="","",(IF(Table1[[#This Row],[Cur]]="USD",Table1[[#This Row],[Cur_Amount Credit]],Table1[[#This Row],[Cur_Amount Credit]]/ExchangeRate)))</f>
        <v/>
      </c>
      <c r="Z829" s="201" t="str">
        <f>IF(E829="","",(Table1[[#This Row],[Debit USD]]-Table1[[#This Row],[Credit USD]]))</f>
        <v/>
      </c>
      <c r="AA829" s="226"/>
      <c r="AB829" s="255"/>
      <c r="AC829" s="1"/>
      <c r="AD829" s="15"/>
      <c r="AE829" s="15" t="str">
        <f>IF(AND(OR(Table1[[#This Row],[Account]]="15030",Table1[[#This Row],[Account]]="15035",Table1[[#This Row],[Account]]="20150"),Table1[[#This Row],[Vendor ID]]=""),1,"")</f>
        <v/>
      </c>
      <c r="AF829" s="15"/>
      <c r="AG829" s="15"/>
      <c r="AH829" s="15"/>
      <c r="AI829" s="46" t="str">
        <f>IF(Table1[[#This Row],[Posting Date]]&lt;&gt;"","GJ-"&amp;CountryID,"")</f>
        <v/>
      </c>
      <c r="AJ829" s="59" t="str">
        <f>IF(Table1[[#This Row],[Posting Date]]&lt;&gt;"",Table1[[#This Row],[Posting Date]],"")</f>
        <v/>
      </c>
      <c r="AK829" s="46"/>
      <c r="AL829" s="46" t="str">
        <f>IF(Table1[[#This Row],[Description]]&lt;&gt;"",Table1[[#This Row],[Description]],"")</f>
        <v/>
      </c>
      <c r="AM829" s="46" t="str">
        <f>IF(Table1[[#This Row],[Posting Date]]&lt;&gt;"",Table1[[#This Row],[Reference Number]],"")</f>
        <v/>
      </c>
      <c r="AN829" s="46" t="str">
        <f>TRIM(Table1[[#This Row],[Line '#]])</f>
        <v/>
      </c>
      <c r="AO829" s="46" t="str">
        <f>TRIM(Table1[[#This Row],[Account]])</f>
        <v/>
      </c>
      <c r="AP829" s="46" t="str">
        <f>IF(Table1[[#This Row],[Posting Date]]&lt;&gt;"",$D$5,"")</f>
        <v/>
      </c>
      <c r="AQ829" s="46" t="str">
        <f>TRIM(Table1[[#This Row],[Departments-Prgrams]])</f>
        <v/>
      </c>
      <c r="AR829" s="46" t="str">
        <f>TRIM(Table1[[#This Row],[Grant]])</f>
        <v/>
      </c>
      <c r="AS829" s="46" t="str">
        <f>TRIM(Table1[[#This Row],[Staff ID]])</f>
        <v/>
      </c>
      <c r="AT829" s="46" t="str">
        <f>IF(TRIM(Table1[[#This Row],[Budget Code]])=0,"",TRIM(Table1[[#This Row],[Budget Code]]))</f>
        <v/>
      </c>
      <c r="AU829" s="46" t="str">
        <f>IF(Table1[[#This Row],[Line Description]]&lt;&gt;"",Table1[[#This Row],[Line Description]],"")</f>
        <v/>
      </c>
      <c r="AV829" s="46" t="str">
        <f>IF(Table1[[#This Row],[Cur_Amount Debit]]&gt;0,ROUND(Table1[[#This Row],[Cur_Amount Debit]],2),"")</f>
        <v/>
      </c>
      <c r="AW829" s="46" t="str">
        <f>IF(Table1[[#This Row],[Cur_Amount Credit]]&gt;0,ROUND(Table1[[#This Row],[Cur_Amount Credit]],2),"")</f>
        <v/>
      </c>
      <c r="AX829" s="46" t="str">
        <f>LEFT(Table1[[#This Row],[Cur]],3)</f>
        <v/>
      </c>
      <c r="AY829" s="59"/>
      <c r="AZ829" s="46"/>
      <c r="BA829" s="46" t="str">
        <f>IF(Table1[[#This Row],[Cur]]&lt;&gt;"",IF(Table1[[#This Row],[Cur]]="USD","",ExchangeRate),"")</f>
        <v/>
      </c>
      <c r="BB829" s="46" t="str">
        <f>IF(Table1[[#This Row],[Grant]]&lt;&gt;"",VLOOKUP(Table1[[#This Row],[Grant]],Grants!B:D,3),"")</f>
        <v/>
      </c>
      <c r="BC829" s="46" t="str">
        <f>TRIM(Table1[[#This Row],[Vendor ID]])</f>
        <v/>
      </c>
      <c r="BD829">
        <f>IF(Table1[[#This Row],[Reference Number]]=Q828,BD828,BD828+1)</f>
        <v>0</v>
      </c>
    </row>
    <row r="830" spans="1:56" ht="11.25" customHeight="1" x14ac:dyDescent="0.25">
      <c r="A830" s="1"/>
      <c r="B830" s="88" t="str">
        <f>IF(Table1[[#This Row],[Posting Date]]&lt;&gt;"",IF(Table1[[#This Row],[Reference Number]]=Q829,B829+1,1),"")</f>
        <v/>
      </c>
      <c r="C830" s="61"/>
      <c r="D830" s="61"/>
      <c r="E830" s="138"/>
      <c r="F830" s="141" t="str">
        <f>IFERROR(IF(VLOOKUP(Table1[[#This Row],[Budget Code Description]],Dimentions!$X$6:$AC$139,2,FALSE)="","",VLOOKUP(Table1[[#This Row],[Budget Code Description]],Dimentions!$X$6:$AC$139,2,FALSE)),"")</f>
        <v/>
      </c>
      <c r="G830" s="141"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1" t="str">
        <f>IFERROR(VLOOKUP(Table1[[#This Row],[Budget Code Description]],Table6[#All],8,FALSE),"")</f>
        <v/>
      </c>
      <c r="L830" s="63"/>
      <c r="M830" s="65" t="str">
        <f>IFERROR(VLOOKUP(Table1[[#This Row],[Staff ID]],Table2[],2,FALSE),"")</f>
        <v/>
      </c>
      <c r="N830" s="209" t="str">
        <f>IFERROR(IF(VLOOKUP(Table1[[#This Row],[Budget Code Description]],Dimentions!$X$6:$AC$134,4,FALSE)="","",VLOOKUP(Table1[[#This Row],[Budget Code Description]],Dimentions!$X$6:$AC$134,4,FALSE)),"")</f>
        <v/>
      </c>
      <c r="O830" s="65" t="str">
        <f>IFERROR(VLOOKUP(Table1[[#This Row],[Vendor ID]],Table549[],2,FALSE),"")</f>
        <v/>
      </c>
      <c r="P830" s="63"/>
      <c r="Q830" s="141" t="str">
        <f>IF(Table1[[#This Row],[Posting Date]]&lt;&gt;"",$D$9,"")</f>
        <v/>
      </c>
      <c r="R830" s="157" t="str">
        <f>IF(Table1[[#This Row],[Posting Date]]&lt;&gt;"",$D$10,"")</f>
        <v/>
      </c>
      <c r="S830" s="66"/>
      <c r="T830" s="63"/>
      <c r="U830" s="67"/>
      <c r="V830" s="67"/>
      <c r="W830" s="67" t="str">
        <f t="shared" si="17"/>
        <v/>
      </c>
      <c r="X830" s="159" t="str">
        <f>IF(E830="","",(IF(Table1[[#This Row],[Cur]]="USD",Table1[[#This Row],[Cur_Amount Debit]],Table1[[#This Row],[Cur_Amount Debit]]/Table1[[#This Row],[Exchange Rate]])))</f>
        <v/>
      </c>
      <c r="Y830" s="159" t="str">
        <f>IF(E830="","",(IF(Table1[[#This Row],[Cur]]="USD",Table1[[#This Row],[Cur_Amount Credit]],Table1[[#This Row],[Cur_Amount Credit]]/ExchangeRate)))</f>
        <v/>
      </c>
      <c r="Z830" s="201" t="str">
        <f>IF(E830="","",(Table1[[#This Row],[Debit USD]]-Table1[[#This Row],[Credit USD]]))</f>
        <v/>
      </c>
      <c r="AA830" s="226"/>
      <c r="AB830" s="255"/>
      <c r="AC830" s="1"/>
      <c r="AD830" s="15"/>
      <c r="AE830" s="15" t="str">
        <f>IF(AND(OR(Table1[[#This Row],[Account]]="15030",Table1[[#This Row],[Account]]="15035",Table1[[#This Row],[Account]]="20150"),Table1[[#This Row],[Vendor ID]]=""),1,"")</f>
        <v/>
      </c>
      <c r="AF830" s="15"/>
      <c r="AG830" s="15"/>
      <c r="AH830" s="15"/>
      <c r="AI830" s="46" t="str">
        <f>IF(Table1[[#This Row],[Posting Date]]&lt;&gt;"","GJ-"&amp;CountryID,"")</f>
        <v/>
      </c>
      <c r="AJ830" s="59" t="str">
        <f>IF(Table1[[#This Row],[Posting Date]]&lt;&gt;"",Table1[[#This Row],[Posting Date]],"")</f>
        <v/>
      </c>
      <c r="AK830" s="46"/>
      <c r="AL830" s="46" t="str">
        <f>IF(Table1[[#This Row],[Description]]&lt;&gt;"",Table1[[#This Row],[Description]],"")</f>
        <v/>
      </c>
      <c r="AM830" s="46" t="str">
        <f>IF(Table1[[#This Row],[Posting Date]]&lt;&gt;"",Table1[[#This Row],[Reference Number]],"")</f>
        <v/>
      </c>
      <c r="AN830" s="46" t="str">
        <f>TRIM(Table1[[#This Row],[Line '#]])</f>
        <v/>
      </c>
      <c r="AO830" s="46" t="str">
        <f>TRIM(Table1[[#This Row],[Account]])</f>
        <v/>
      </c>
      <c r="AP830" s="46" t="str">
        <f>IF(Table1[[#This Row],[Posting Date]]&lt;&gt;"",$D$5,"")</f>
        <v/>
      </c>
      <c r="AQ830" s="46" t="str">
        <f>TRIM(Table1[[#This Row],[Departments-Prgrams]])</f>
        <v/>
      </c>
      <c r="AR830" s="46" t="str">
        <f>TRIM(Table1[[#This Row],[Grant]])</f>
        <v/>
      </c>
      <c r="AS830" s="46" t="str">
        <f>TRIM(Table1[[#This Row],[Staff ID]])</f>
        <v/>
      </c>
      <c r="AT830" s="46" t="str">
        <f>IF(TRIM(Table1[[#This Row],[Budget Code]])=0,"",TRIM(Table1[[#This Row],[Budget Code]]))</f>
        <v/>
      </c>
      <c r="AU830" s="46" t="str">
        <f>IF(Table1[[#This Row],[Line Description]]&lt;&gt;"",Table1[[#This Row],[Line Description]],"")</f>
        <v/>
      </c>
      <c r="AV830" s="46" t="str">
        <f>IF(Table1[[#This Row],[Cur_Amount Debit]]&gt;0,ROUND(Table1[[#This Row],[Cur_Amount Debit]],2),"")</f>
        <v/>
      </c>
      <c r="AW830" s="46" t="str">
        <f>IF(Table1[[#This Row],[Cur_Amount Credit]]&gt;0,ROUND(Table1[[#This Row],[Cur_Amount Credit]],2),"")</f>
        <v/>
      </c>
      <c r="AX830" s="46" t="str">
        <f>LEFT(Table1[[#This Row],[Cur]],3)</f>
        <v/>
      </c>
      <c r="AY830" s="59"/>
      <c r="AZ830" s="46"/>
      <c r="BA830" s="46" t="str">
        <f>IF(Table1[[#This Row],[Cur]]&lt;&gt;"",IF(Table1[[#This Row],[Cur]]="USD","",ExchangeRate),"")</f>
        <v/>
      </c>
      <c r="BB830" s="46" t="str">
        <f>IF(Table1[[#This Row],[Grant]]&lt;&gt;"",VLOOKUP(Table1[[#This Row],[Grant]],Grants!B:D,3),"")</f>
        <v/>
      </c>
      <c r="BC830" s="46" t="str">
        <f>TRIM(Table1[[#This Row],[Vendor ID]])</f>
        <v/>
      </c>
      <c r="BD830">
        <f>IF(Table1[[#This Row],[Reference Number]]=Q829,BD829,BD829+1)</f>
        <v>0</v>
      </c>
    </row>
    <row r="831" spans="1:56" ht="11.25" customHeight="1" x14ac:dyDescent="0.25">
      <c r="A831" s="1"/>
      <c r="B831" s="88" t="str">
        <f>IF(Table1[[#This Row],[Posting Date]]&lt;&gt;"",IF(Table1[[#This Row],[Reference Number]]=Q830,B830+1,1),"")</f>
        <v/>
      </c>
      <c r="C831" s="61"/>
      <c r="D831" s="61"/>
      <c r="E831" s="138"/>
      <c r="F831" s="141" t="str">
        <f>IFERROR(IF(VLOOKUP(Table1[[#This Row],[Budget Code Description]],Dimentions!$X$6:$AC$139,2,FALSE)="","",VLOOKUP(Table1[[#This Row],[Budget Code Description]],Dimentions!$X$6:$AC$139,2,FALSE)),"")</f>
        <v/>
      </c>
      <c r="G831" s="141"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1" t="str">
        <f>IFERROR(VLOOKUP(Table1[[#This Row],[Budget Code Description]],Table6[#All],8,FALSE),"")</f>
        <v/>
      </c>
      <c r="L831" s="63"/>
      <c r="M831" s="65" t="str">
        <f>IFERROR(VLOOKUP(Table1[[#This Row],[Staff ID]],Table2[],2,FALSE),"")</f>
        <v/>
      </c>
      <c r="N831" s="209" t="str">
        <f>IFERROR(IF(VLOOKUP(Table1[[#This Row],[Budget Code Description]],Dimentions!$X$6:$AC$134,4,FALSE)="","",VLOOKUP(Table1[[#This Row],[Budget Code Description]],Dimentions!$X$6:$AC$134,4,FALSE)),"")</f>
        <v/>
      </c>
      <c r="O831" s="65" t="str">
        <f>IFERROR(VLOOKUP(Table1[[#This Row],[Vendor ID]],Table549[],2,FALSE),"")</f>
        <v/>
      </c>
      <c r="P831" s="63"/>
      <c r="Q831" s="141" t="str">
        <f>IF(Table1[[#This Row],[Posting Date]]&lt;&gt;"",$D$9,"")</f>
        <v/>
      </c>
      <c r="R831" s="157" t="str">
        <f>IF(Table1[[#This Row],[Posting Date]]&lt;&gt;"",$D$10,"")</f>
        <v/>
      </c>
      <c r="S831" s="66"/>
      <c r="T831" s="63"/>
      <c r="U831" s="67"/>
      <c r="V831" s="67"/>
      <c r="W831" s="67" t="str">
        <f t="shared" si="17"/>
        <v/>
      </c>
      <c r="X831" s="159" t="str">
        <f>IF(E831="","",(IF(Table1[[#This Row],[Cur]]="USD",Table1[[#This Row],[Cur_Amount Debit]],Table1[[#This Row],[Cur_Amount Debit]]/Table1[[#This Row],[Exchange Rate]])))</f>
        <v/>
      </c>
      <c r="Y831" s="159" t="str">
        <f>IF(E831="","",(IF(Table1[[#This Row],[Cur]]="USD",Table1[[#This Row],[Cur_Amount Credit]],Table1[[#This Row],[Cur_Amount Credit]]/ExchangeRate)))</f>
        <v/>
      </c>
      <c r="Z831" s="201" t="str">
        <f>IF(E831="","",(Table1[[#This Row],[Debit USD]]-Table1[[#This Row],[Credit USD]]))</f>
        <v/>
      </c>
      <c r="AA831" s="226"/>
      <c r="AB831" s="255"/>
      <c r="AC831" s="1"/>
      <c r="AD831" s="15"/>
      <c r="AE831" s="15" t="str">
        <f>IF(AND(OR(Table1[[#This Row],[Account]]="15030",Table1[[#This Row],[Account]]="15035",Table1[[#This Row],[Account]]="20150"),Table1[[#This Row],[Vendor ID]]=""),1,"")</f>
        <v/>
      </c>
      <c r="AF831" s="15"/>
      <c r="AG831" s="15"/>
      <c r="AH831" s="15"/>
      <c r="AI831" s="46" t="str">
        <f>IF(Table1[[#This Row],[Posting Date]]&lt;&gt;"","GJ-"&amp;CountryID,"")</f>
        <v/>
      </c>
      <c r="AJ831" s="59" t="str">
        <f>IF(Table1[[#This Row],[Posting Date]]&lt;&gt;"",Table1[[#This Row],[Posting Date]],"")</f>
        <v/>
      </c>
      <c r="AK831" s="46"/>
      <c r="AL831" s="46" t="str">
        <f>IF(Table1[[#This Row],[Description]]&lt;&gt;"",Table1[[#This Row],[Description]],"")</f>
        <v/>
      </c>
      <c r="AM831" s="46" t="str">
        <f>IF(Table1[[#This Row],[Posting Date]]&lt;&gt;"",Table1[[#This Row],[Reference Number]],"")</f>
        <v/>
      </c>
      <c r="AN831" s="46" t="str">
        <f>TRIM(Table1[[#This Row],[Line '#]])</f>
        <v/>
      </c>
      <c r="AO831" s="46" t="str">
        <f>TRIM(Table1[[#This Row],[Account]])</f>
        <v/>
      </c>
      <c r="AP831" s="46" t="str">
        <f>IF(Table1[[#This Row],[Posting Date]]&lt;&gt;"",$D$5,"")</f>
        <v/>
      </c>
      <c r="AQ831" s="46" t="str">
        <f>TRIM(Table1[[#This Row],[Departments-Prgrams]])</f>
        <v/>
      </c>
      <c r="AR831" s="46" t="str">
        <f>TRIM(Table1[[#This Row],[Grant]])</f>
        <v/>
      </c>
      <c r="AS831" s="46" t="str">
        <f>TRIM(Table1[[#This Row],[Staff ID]])</f>
        <v/>
      </c>
      <c r="AT831" s="46" t="str">
        <f>IF(TRIM(Table1[[#This Row],[Budget Code]])=0,"",TRIM(Table1[[#This Row],[Budget Code]]))</f>
        <v/>
      </c>
      <c r="AU831" s="46" t="str">
        <f>IF(Table1[[#This Row],[Line Description]]&lt;&gt;"",Table1[[#This Row],[Line Description]],"")</f>
        <v/>
      </c>
      <c r="AV831" s="46" t="str">
        <f>IF(Table1[[#This Row],[Cur_Amount Debit]]&gt;0,ROUND(Table1[[#This Row],[Cur_Amount Debit]],2),"")</f>
        <v/>
      </c>
      <c r="AW831" s="46" t="str">
        <f>IF(Table1[[#This Row],[Cur_Amount Credit]]&gt;0,ROUND(Table1[[#This Row],[Cur_Amount Credit]],2),"")</f>
        <v/>
      </c>
      <c r="AX831" s="46" t="str">
        <f>LEFT(Table1[[#This Row],[Cur]],3)</f>
        <v/>
      </c>
      <c r="AY831" s="59"/>
      <c r="AZ831" s="46"/>
      <c r="BA831" s="46" t="str">
        <f>IF(Table1[[#This Row],[Cur]]&lt;&gt;"",IF(Table1[[#This Row],[Cur]]="USD","",ExchangeRate),"")</f>
        <v/>
      </c>
      <c r="BB831" s="46" t="str">
        <f>IF(Table1[[#This Row],[Grant]]&lt;&gt;"",VLOOKUP(Table1[[#This Row],[Grant]],Grants!B:D,3),"")</f>
        <v/>
      </c>
      <c r="BC831" s="46" t="str">
        <f>TRIM(Table1[[#This Row],[Vendor ID]])</f>
        <v/>
      </c>
      <c r="BD831">
        <f>IF(Table1[[#This Row],[Reference Number]]=Q830,BD830,BD830+1)</f>
        <v>0</v>
      </c>
    </row>
    <row r="832" spans="1:56" ht="11.25" customHeight="1" x14ac:dyDescent="0.25">
      <c r="A832" s="1"/>
      <c r="B832" s="88" t="str">
        <f>IF(Table1[[#This Row],[Posting Date]]&lt;&gt;"",IF(Table1[[#This Row],[Reference Number]]=Q831,B831+1,1),"")</f>
        <v/>
      </c>
      <c r="C832" s="61"/>
      <c r="D832" s="61"/>
      <c r="E832" s="138"/>
      <c r="F832" s="141" t="str">
        <f>IFERROR(IF(VLOOKUP(Table1[[#This Row],[Budget Code Description]],Dimentions!$X$6:$AC$139,2,FALSE)="","",VLOOKUP(Table1[[#This Row],[Budget Code Description]],Dimentions!$X$6:$AC$139,2,FALSE)),"")</f>
        <v/>
      </c>
      <c r="G832" s="141"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1" t="str">
        <f>IFERROR(VLOOKUP(Table1[[#This Row],[Budget Code Description]],Table6[#All],8,FALSE),"")</f>
        <v/>
      </c>
      <c r="L832" s="63"/>
      <c r="M832" s="65" t="str">
        <f>IFERROR(VLOOKUP(Table1[[#This Row],[Staff ID]],Table2[],2,FALSE),"")</f>
        <v/>
      </c>
      <c r="N832" s="209" t="str">
        <f>IFERROR(IF(VLOOKUP(Table1[[#This Row],[Budget Code Description]],Dimentions!$X$6:$AC$134,4,FALSE)="","",VLOOKUP(Table1[[#This Row],[Budget Code Description]],Dimentions!$X$6:$AC$134,4,FALSE)),"")</f>
        <v/>
      </c>
      <c r="O832" s="65" t="str">
        <f>IFERROR(VLOOKUP(Table1[[#This Row],[Vendor ID]],Table549[],2,FALSE),"")</f>
        <v/>
      </c>
      <c r="P832" s="63"/>
      <c r="Q832" s="141" t="str">
        <f>IF(Table1[[#This Row],[Posting Date]]&lt;&gt;"",$D$9,"")</f>
        <v/>
      </c>
      <c r="R832" s="157" t="str">
        <f>IF(Table1[[#This Row],[Posting Date]]&lt;&gt;"",$D$10,"")</f>
        <v/>
      </c>
      <c r="S832" s="66"/>
      <c r="T832" s="63"/>
      <c r="U832" s="67"/>
      <c r="V832" s="67"/>
      <c r="W832" s="67" t="str">
        <f t="shared" si="17"/>
        <v/>
      </c>
      <c r="X832" s="159" t="str">
        <f>IF(E832="","",(IF(Table1[[#This Row],[Cur]]="USD",Table1[[#This Row],[Cur_Amount Debit]],Table1[[#This Row],[Cur_Amount Debit]]/Table1[[#This Row],[Exchange Rate]])))</f>
        <v/>
      </c>
      <c r="Y832" s="159" t="str">
        <f>IF(E832="","",(IF(Table1[[#This Row],[Cur]]="USD",Table1[[#This Row],[Cur_Amount Credit]],Table1[[#This Row],[Cur_Amount Credit]]/ExchangeRate)))</f>
        <v/>
      </c>
      <c r="Z832" s="201" t="str">
        <f>IF(E832="","",(Table1[[#This Row],[Debit USD]]-Table1[[#This Row],[Credit USD]]))</f>
        <v/>
      </c>
      <c r="AA832" s="226"/>
      <c r="AB832" s="255"/>
      <c r="AC832" s="1"/>
      <c r="AD832" s="15"/>
      <c r="AE832" s="15" t="str">
        <f>IF(AND(OR(Table1[[#This Row],[Account]]="15030",Table1[[#This Row],[Account]]="15035",Table1[[#This Row],[Account]]="20150"),Table1[[#This Row],[Vendor ID]]=""),1,"")</f>
        <v/>
      </c>
      <c r="AF832" s="15"/>
      <c r="AG832" s="15"/>
      <c r="AH832" s="15"/>
      <c r="AI832" s="46" t="str">
        <f>IF(Table1[[#This Row],[Posting Date]]&lt;&gt;"","GJ-"&amp;CountryID,"")</f>
        <v/>
      </c>
      <c r="AJ832" s="59" t="str">
        <f>IF(Table1[[#This Row],[Posting Date]]&lt;&gt;"",Table1[[#This Row],[Posting Date]],"")</f>
        <v/>
      </c>
      <c r="AK832" s="46"/>
      <c r="AL832" s="46" t="str">
        <f>IF(Table1[[#This Row],[Description]]&lt;&gt;"",Table1[[#This Row],[Description]],"")</f>
        <v/>
      </c>
      <c r="AM832" s="46" t="str">
        <f>IF(Table1[[#This Row],[Posting Date]]&lt;&gt;"",Table1[[#This Row],[Reference Number]],"")</f>
        <v/>
      </c>
      <c r="AN832" s="46" t="str">
        <f>TRIM(Table1[[#This Row],[Line '#]])</f>
        <v/>
      </c>
      <c r="AO832" s="46" t="str">
        <f>TRIM(Table1[[#This Row],[Account]])</f>
        <v/>
      </c>
      <c r="AP832" s="46" t="str">
        <f>IF(Table1[[#This Row],[Posting Date]]&lt;&gt;"",$D$5,"")</f>
        <v/>
      </c>
      <c r="AQ832" s="46" t="str">
        <f>TRIM(Table1[[#This Row],[Departments-Prgrams]])</f>
        <v/>
      </c>
      <c r="AR832" s="46" t="str">
        <f>TRIM(Table1[[#This Row],[Grant]])</f>
        <v/>
      </c>
      <c r="AS832" s="46" t="str">
        <f>TRIM(Table1[[#This Row],[Staff ID]])</f>
        <v/>
      </c>
      <c r="AT832" s="46" t="str">
        <f>IF(TRIM(Table1[[#This Row],[Budget Code]])=0,"",TRIM(Table1[[#This Row],[Budget Code]]))</f>
        <v/>
      </c>
      <c r="AU832" s="46" t="str">
        <f>IF(Table1[[#This Row],[Line Description]]&lt;&gt;"",Table1[[#This Row],[Line Description]],"")</f>
        <v/>
      </c>
      <c r="AV832" s="46" t="str">
        <f>IF(Table1[[#This Row],[Cur_Amount Debit]]&gt;0,ROUND(Table1[[#This Row],[Cur_Amount Debit]],2),"")</f>
        <v/>
      </c>
      <c r="AW832" s="46" t="str">
        <f>IF(Table1[[#This Row],[Cur_Amount Credit]]&gt;0,ROUND(Table1[[#This Row],[Cur_Amount Credit]],2),"")</f>
        <v/>
      </c>
      <c r="AX832" s="46" t="str">
        <f>LEFT(Table1[[#This Row],[Cur]],3)</f>
        <v/>
      </c>
      <c r="AY832" s="59"/>
      <c r="AZ832" s="46"/>
      <c r="BA832" s="46" t="str">
        <f>IF(Table1[[#This Row],[Cur]]&lt;&gt;"",IF(Table1[[#This Row],[Cur]]="USD","",ExchangeRate),"")</f>
        <v/>
      </c>
      <c r="BB832" s="46" t="str">
        <f>IF(Table1[[#This Row],[Grant]]&lt;&gt;"",VLOOKUP(Table1[[#This Row],[Grant]],Grants!B:D,3),"")</f>
        <v/>
      </c>
      <c r="BC832" s="46" t="str">
        <f>TRIM(Table1[[#This Row],[Vendor ID]])</f>
        <v/>
      </c>
      <c r="BD832">
        <f>IF(Table1[[#This Row],[Reference Number]]=Q831,BD831,BD831+1)</f>
        <v>0</v>
      </c>
    </row>
    <row r="833" spans="1:56" ht="11.25" customHeight="1" x14ac:dyDescent="0.25">
      <c r="A833" s="1"/>
      <c r="B833" s="88" t="str">
        <f>IF(Table1[[#This Row],[Posting Date]]&lt;&gt;"",IF(Table1[[#This Row],[Reference Number]]=Q832,B832+1,1),"")</f>
        <v/>
      </c>
      <c r="C833" s="61"/>
      <c r="D833" s="61"/>
      <c r="E833" s="138"/>
      <c r="F833" s="141" t="str">
        <f>IFERROR(IF(VLOOKUP(Table1[[#This Row],[Budget Code Description]],Dimentions!$X$6:$AC$139,2,FALSE)="","",VLOOKUP(Table1[[#This Row],[Budget Code Description]],Dimentions!$X$6:$AC$139,2,FALSE)),"")</f>
        <v/>
      </c>
      <c r="G833" s="141"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1" t="str">
        <f>IFERROR(VLOOKUP(Table1[[#This Row],[Budget Code Description]],Table6[#All],8,FALSE),"")</f>
        <v/>
      </c>
      <c r="L833" s="63"/>
      <c r="M833" s="65" t="str">
        <f>IFERROR(VLOOKUP(Table1[[#This Row],[Staff ID]],Table2[],2,FALSE),"")</f>
        <v/>
      </c>
      <c r="N833" s="209" t="str">
        <f>IFERROR(IF(VLOOKUP(Table1[[#This Row],[Budget Code Description]],Dimentions!$X$6:$AC$134,4,FALSE)="","",VLOOKUP(Table1[[#This Row],[Budget Code Description]],Dimentions!$X$6:$AC$134,4,FALSE)),"")</f>
        <v/>
      </c>
      <c r="O833" s="65" t="str">
        <f>IFERROR(VLOOKUP(Table1[[#This Row],[Vendor ID]],Table549[],2,FALSE),"")</f>
        <v/>
      </c>
      <c r="P833" s="63"/>
      <c r="Q833" s="141" t="str">
        <f>IF(Table1[[#This Row],[Posting Date]]&lt;&gt;"",$D$9,"")</f>
        <v/>
      </c>
      <c r="R833" s="157" t="str">
        <f>IF(Table1[[#This Row],[Posting Date]]&lt;&gt;"",$D$10,"")</f>
        <v/>
      </c>
      <c r="S833" s="66"/>
      <c r="T833" s="63"/>
      <c r="U833" s="67"/>
      <c r="V833" s="67"/>
      <c r="W833" s="67" t="str">
        <f t="shared" si="17"/>
        <v/>
      </c>
      <c r="X833" s="159" t="str">
        <f>IF(E833="","",(IF(Table1[[#This Row],[Cur]]="USD",Table1[[#This Row],[Cur_Amount Debit]],Table1[[#This Row],[Cur_Amount Debit]]/Table1[[#This Row],[Exchange Rate]])))</f>
        <v/>
      </c>
      <c r="Y833" s="159" t="str">
        <f>IF(E833="","",(IF(Table1[[#This Row],[Cur]]="USD",Table1[[#This Row],[Cur_Amount Credit]],Table1[[#This Row],[Cur_Amount Credit]]/ExchangeRate)))</f>
        <v/>
      </c>
      <c r="Z833" s="201" t="str">
        <f>IF(E833="","",(Table1[[#This Row],[Debit USD]]-Table1[[#This Row],[Credit USD]]))</f>
        <v/>
      </c>
      <c r="AA833" s="226"/>
      <c r="AB833" s="255"/>
      <c r="AC833" s="1"/>
      <c r="AD833" s="15"/>
      <c r="AE833" s="15" t="str">
        <f>IF(AND(OR(Table1[[#This Row],[Account]]="15030",Table1[[#This Row],[Account]]="15035",Table1[[#This Row],[Account]]="20150"),Table1[[#This Row],[Vendor ID]]=""),1,"")</f>
        <v/>
      </c>
      <c r="AF833" s="15"/>
      <c r="AG833" s="15"/>
      <c r="AH833" s="15"/>
      <c r="AI833" s="46" t="str">
        <f>IF(Table1[[#This Row],[Posting Date]]&lt;&gt;"","GJ-"&amp;CountryID,"")</f>
        <v/>
      </c>
      <c r="AJ833" s="59" t="str">
        <f>IF(Table1[[#This Row],[Posting Date]]&lt;&gt;"",Table1[[#This Row],[Posting Date]],"")</f>
        <v/>
      </c>
      <c r="AK833" s="46"/>
      <c r="AL833" s="46" t="str">
        <f>IF(Table1[[#This Row],[Description]]&lt;&gt;"",Table1[[#This Row],[Description]],"")</f>
        <v/>
      </c>
      <c r="AM833" s="46" t="str">
        <f>IF(Table1[[#This Row],[Posting Date]]&lt;&gt;"",Table1[[#This Row],[Reference Number]],"")</f>
        <v/>
      </c>
      <c r="AN833" s="46" t="str">
        <f>TRIM(Table1[[#This Row],[Line '#]])</f>
        <v/>
      </c>
      <c r="AO833" s="46" t="str">
        <f>TRIM(Table1[[#This Row],[Account]])</f>
        <v/>
      </c>
      <c r="AP833" s="46" t="str">
        <f>IF(Table1[[#This Row],[Posting Date]]&lt;&gt;"",$D$5,"")</f>
        <v/>
      </c>
      <c r="AQ833" s="46" t="str">
        <f>TRIM(Table1[[#This Row],[Departments-Prgrams]])</f>
        <v/>
      </c>
      <c r="AR833" s="46" t="str">
        <f>TRIM(Table1[[#This Row],[Grant]])</f>
        <v/>
      </c>
      <c r="AS833" s="46" t="str">
        <f>TRIM(Table1[[#This Row],[Staff ID]])</f>
        <v/>
      </c>
      <c r="AT833" s="46" t="str">
        <f>IF(TRIM(Table1[[#This Row],[Budget Code]])=0,"",TRIM(Table1[[#This Row],[Budget Code]]))</f>
        <v/>
      </c>
      <c r="AU833" s="46" t="str">
        <f>IF(Table1[[#This Row],[Line Description]]&lt;&gt;"",Table1[[#This Row],[Line Description]],"")</f>
        <v/>
      </c>
      <c r="AV833" s="46" t="str">
        <f>IF(Table1[[#This Row],[Cur_Amount Debit]]&gt;0,ROUND(Table1[[#This Row],[Cur_Amount Debit]],2),"")</f>
        <v/>
      </c>
      <c r="AW833" s="46" t="str">
        <f>IF(Table1[[#This Row],[Cur_Amount Credit]]&gt;0,ROUND(Table1[[#This Row],[Cur_Amount Credit]],2),"")</f>
        <v/>
      </c>
      <c r="AX833" s="46" t="str">
        <f>LEFT(Table1[[#This Row],[Cur]],3)</f>
        <v/>
      </c>
      <c r="AY833" s="59"/>
      <c r="AZ833" s="46"/>
      <c r="BA833" s="46" t="str">
        <f>IF(Table1[[#This Row],[Cur]]&lt;&gt;"",IF(Table1[[#This Row],[Cur]]="USD","",ExchangeRate),"")</f>
        <v/>
      </c>
      <c r="BB833" s="46" t="str">
        <f>IF(Table1[[#This Row],[Grant]]&lt;&gt;"",VLOOKUP(Table1[[#This Row],[Grant]],Grants!B:D,3),"")</f>
        <v/>
      </c>
      <c r="BC833" s="46" t="str">
        <f>TRIM(Table1[[#This Row],[Vendor ID]])</f>
        <v/>
      </c>
      <c r="BD833">
        <f>IF(Table1[[#This Row],[Reference Number]]=Q832,BD832,BD832+1)</f>
        <v>0</v>
      </c>
    </row>
    <row r="834" spans="1:56" ht="11.25" customHeight="1" x14ac:dyDescent="0.25">
      <c r="A834" s="1"/>
      <c r="B834" s="88" t="str">
        <f>IF(Table1[[#This Row],[Posting Date]]&lt;&gt;"",IF(Table1[[#This Row],[Reference Number]]=Q833,B833+1,1),"")</f>
        <v/>
      </c>
      <c r="C834" s="61"/>
      <c r="D834" s="61"/>
      <c r="E834" s="138"/>
      <c r="F834" s="141" t="str">
        <f>IFERROR(IF(VLOOKUP(Table1[[#This Row],[Budget Code Description]],Dimentions!$X$6:$AC$139,2,FALSE)="","",VLOOKUP(Table1[[#This Row],[Budget Code Description]],Dimentions!$X$6:$AC$139,2,FALSE)),"")</f>
        <v/>
      </c>
      <c r="G834" s="141"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1" t="str">
        <f>IFERROR(VLOOKUP(Table1[[#This Row],[Budget Code Description]],Table6[#All],8,FALSE),"")</f>
        <v/>
      </c>
      <c r="L834" s="63"/>
      <c r="M834" s="65" t="str">
        <f>IFERROR(VLOOKUP(Table1[[#This Row],[Staff ID]],Table2[],2,FALSE),"")</f>
        <v/>
      </c>
      <c r="N834" s="209" t="str">
        <f>IFERROR(IF(VLOOKUP(Table1[[#This Row],[Budget Code Description]],Dimentions!$X$6:$AC$134,4,FALSE)="","",VLOOKUP(Table1[[#This Row],[Budget Code Description]],Dimentions!$X$6:$AC$134,4,FALSE)),"")</f>
        <v/>
      </c>
      <c r="O834" s="65" t="str">
        <f>IFERROR(VLOOKUP(Table1[[#This Row],[Vendor ID]],Table549[],2,FALSE),"")</f>
        <v/>
      </c>
      <c r="P834" s="63"/>
      <c r="Q834" s="141" t="str">
        <f>IF(Table1[[#This Row],[Posting Date]]&lt;&gt;"",$D$9,"")</f>
        <v/>
      </c>
      <c r="R834" s="157" t="str">
        <f>IF(Table1[[#This Row],[Posting Date]]&lt;&gt;"",$D$10,"")</f>
        <v/>
      </c>
      <c r="S834" s="66"/>
      <c r="T834" s="63"/>
      <c r="U834" s="67"/>
      <c r="V834" s="67"/>
      <c r="W834" s="67" t="str">
        <f t="shared" si="17"/>
        <v/>
      </c>
      <c r="X834" s="159" t="str">
        <f>IF(E834="","",(IF(Table1[[#This Row],[Cur]]="USD",Table1[[#This Row],[Cur_Amount Debit]],Table1[[#This Row],[Cur_Amount Debit]]/Table1[[#This Row],[Exchange Rate]])))</f>
        <v/>
      </c>
      <c r="Y834" s="159" t="str">
        <f>IF(E834="","",(IF(Table1[[#This Row],[Cur]]="USD",Table1[[#This Row],[Cur_Amount Credit]],Table1[[#This Row],[Cur_Amount Credit]]/ExchangeRate)))</f>
        <v/>
      </c>
      <c r="Z834" s="201" t="str">
        <f>IF(E834="","",(Table1[[#This Row],[Debit USD]]-Table1[[#This Row],[Credit USD]]))</f>
        <v/>
      </c>
      <c r="AA834" s="226"/>
      <c r="AB834" s="255"/>
      <c r="AC834" s="1"/>
      <c r="AD834" s="15"/>
      <c r="AE834" s="15" t="str">
        <f>IF(AND(OR(Table1[[#This Row],[Account]]="15030",Table1[[#This Row],[Account]]="15035",Table1[[#This Row],[Account]]="20150"),Table1[[#This Row],[Vendor ID]]=""),1,"")</f>
        <v/>
      </c>
      <c r="AF834" s="15"/>
      <c r="AG834" s="15"/>
      <c r="AH834" s="15"/>
      <c r="AI834" s="46" t="str">
        <f>IF(Table1[[#This Row],[Posting Date]]&lt;&gt;"","GJ-"&amp;CountryID,"")</f>
        <v/>
      </c>
      <c r="AJ834" s="59" t="str">
        <f>IF(Table1[[#This Row],[Posting Date]]&lt;&gt;"",Table1[[#This Row],[Posting Date]],"")</f>
        <v/>
      </c>
      <c r="AK834" s="46"/>
      <c r="AL834" s="46" t="str">
        <f>IF(Table1[[#This Row],[Description]]&lt;&gt;"",Table1[[#This Row],[Description]],"")</f>
        <v/>
      </c>
      <c r="AM834" s="46" t="str">
        <f>IF(Table1[[#This Row],[Posting Date]]&lt;&gt;"",Table1[[#This Row],[Reference Number]],"")</f>
        <v/>
      </c>
      <c r="AN834" s="46" t="str">
        <f>TRIM(Table1[[#This Row],[Line '#]])</f>
        <v/>
      </c>
      <c r="AO834" s="46" t="str">
        <f>TRIM(Table1[[#This Row],[Account]])</f>
        <v/>
      </c>
      <c r="AP834" s="46" t="str">
        <f>IF(Table1[[#This Row],[Posting Date]]&lt;&gt;"",$D$5,"")</f>
        <v/>
      </c>
      <c r="AQ834" s="46" t="str">
        <f>TRIM(Table1[[#This Row],[Departments-Prgrams]])</f>
        <v/>
      </c>
      <c r="AR834" s="46" t="str">
        <f>TRIM(Table1[[#This Row],[Grant]])</f>
        <v/>
      </c>
      <c r="AS834" s="46" t="str">
        <f>TRIM(Table1[[#This Row],[Staff ID]])</f>
        <v/>
      </c>
      <c r="AT834" s="46" t="str">
        <f>IF(TRIM(Table1[[#This Row],[Budget Code]])=0,"",TRIM(Table1[[#This Row],[Budget Code]]))</f>
        <v/>
      </c>
      <c r="AU834" s="46" t="str">
        <f>IF(Table1[[#This Row],[Line Description]]&lt;&gt;"",Table1[[#This Row],[Line Description]],"")</f>
        <v/>
      </c>
      <c r="AV834" s="46" t="str">
        <f>IF(Table1[[#This Row],[Cur_Amount Debit]]&gt;0,ROUND(Table1[[#This Row],[Cur_Amount Debit]],2),"")</f>
        <v/>
      </c>
      <c r="AW834" s="46" t="str">
        <f>IF(Table1[[#This Row],[Cur_Amount Credit]]&gt;0,ROUND(Table1[[#This Row],[Cur_Amount Credit]],2),"")</f>
        <v/>
      </c>
      <c r="AX834" s="46" t="str">
        <f>LEFT(Table1[[#This Row],[Cur]],3)</f>
        <v/>
      </c>
      <c r="AY834" s="59"/>
      <c r="AZ834" s="46"/>
      <c r="BA834" s="46" t="str">
        <f>IF(Table1[[#This Row],[Cur]]&lt;&gt;"",IF(Table1[[#This Row],[Cur]]="USD","",ExchangeRate),"")</f>
        <v/>
      </c>
      <c r="BB834" s="46" t="str">
        <f>IF(Table1[[#This Row],[Grant]]&lt;&gt;"",VLOOKUP(Table1[[#This Row],[Grant]],Grants!B:D,3),"")</f>
        <v/>
      </c>
      <c r="BC834" s="46" t="str">
        <f>TRIM(Table1[[#This Row],[Vendor ID]])</f>
        <v/>
      </c>
      <c r="BD834">
        <f>IF(Table1[[#This Row],[Reference Number]]=Q833,BD833,BD833+1)</f>
        <v>0</v>
      </c>
    </row>
    <row r="835" spans="1:56" ht="11.25" customHeight="1" x14ac:dyDescent="0.25">
      <c r="A835" s="1"/>
      <c r="B835" s="88" t="str">
        <f>IF(Table1[[#This Row],[Posting Date]]&lt;&gt;"",IF(Table1[[#This Row],[Reference Number]]=Q834,B834+1,1),"")</f>
        <v/>
      </c>
      <c r="C835" s="61"/>
      <c r="D835" s="61"/>
      <c r="E835" s="138"/>
      <c r="F835" s="141" t="str">
        <f>IFERROR(IF(VLOOKUP(Table1[[#This Row],[Budget Code Description]],Dimentions!$X$6:$AC$139,2,FALSE)="","",VLOOKUP(Table1[[#This Row],[Budget Code Description]],Dimentions!$X$6:$AC$139,2,FALSE)),"")</f>
        <v/>
      </c>
      <c r="G835" s="141"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1" t="str">
        <f>IFERROR(VLOOKUP(Table1[[#This Row],[Budget Code Description]],Table6[#All],8,FALSE),"")</f>
        <v/>
      </c>
      <c r="L835" s="63"/>
      <c r="M835" s="65" t="str">
        <f>IFERROR(VLOOKUP(Table1[[#This Row],[Staff ID]],Table2[],2,FALSE),"")</f>
        <v/>
      </c>
      <c r="N835" s="209" t="str">
        <f>IFERROR(IF(VLOOKUP(Table1[[#This Row],[Budget Code Description]],Dimentions!$X$6:$AC$134,4,FALSE)="","",VLOOKUP(Table1[[#This Row],[Budget Code Description]],Dimentions!$X$6:$AC$134,4,FALSE)),"")</f>
        <v/>
      </c>
      <c r="O835" s="65" t="str">
        <f>IFERROR(VLOOKUP(Table1[[#This Row],[Vendor ID]],Table549[],2,FALSE),"")</f>
        <v/>
      </c>
      <c r="P835" s="63"/>
      <c r="Q835" s="141" t="str">
        <f>IF(Table1[[#This Row],[Posting Date]]&lt;&gt;"",$D$9,"")</f>
        <v/>
      </c>
      <c r="R835" s="157" t="str">
        <f>IF(Table1[[#This Row],[Posting Date]]&lt;&gt;"",$D$10,"")</f>
        <v/>
      </c>
      <c r="S835" s="66"/>
      <c r="T835" s="63"/>
      <c r="U835" s="67"/>
      <c r="V835" s="67"/>
      <c r="W835" s="67" t="str">
        <f t="shared" si="17"/>
        <v/>
      </c>
      <c r="X835" s="159" t="str">
        <f>IF(E835="","",(IF(Table1[[#This Row],[Cur]]="USD",Table1[[#This Row],[Cur_Amount Debit]],Table1[[#This Row],[Cur_Amount Debit]]/Table1[[#This Row],[Exchange Rate]])))</f>
        <v/>
      </c>
      <c r="Y835" s="159" t="str">
        <f>IF(E835="","",(IF(Table1[[#This Row],[Cur]]="USD",Table1[[#This Row],[Cur_Amount Credit]],Table1[[#This Row],[Cur_Amount Credit]]/ExchangeRate)))</f>
        <v/>
      </c>
      <c r="Z835" s="201" t="str">
        <f>IF(E835="","",(Table1[[#This Row],[Debit USD]]-Table1[[#This Row],[Credit USD]]))</f>
        <v/>
      </c>
      <c r="AA835" s="226"/>
      <c r="AB835" s="255"/>
      <c r="AC835" s="1"/>
      <c r="AD835" s="15"/>
      <c r="AE835" s="15" t="str">
        <f>IF(AND(OR(Table1[[#This Row],[Account]]="15030",Table1[[#This Row],[Account]]="15035",Table1[[#This Row],[Account]]="20150"),Table1[[#This Row],[Vendor ID]]=""),1,"")</f>
        <v/>
      </c>
      <c r="AF835" s="15"/>
      <c r="AG835" s="15"/>
      <c r="AH835" s="15"/>
      <c r="AI835" s="46" t="str">
        <f>IF(Table1[[#This Row],[Posting Date]]&lt;&gt;"","GJ-"&amp;CountryID,"")</f>
        <v/>
      </c>
      <c r="AJ835" s="59" t="str">
        <f>IF(Table1[[#This Row],[Posting Date]]&lt;&gt;"",Table1[[#This Row],[Posting Date]],"")</f>
        <v/>
      </c>
      <c r="AK835" s="46"/>
      <c r="AL835" s="46" t="str">
        <f>IF(Table1[[#This Row],[Description]]&lt;&gt;"",Table1[[#This Row],[Description]],"")</f>
        <v/>
      </c>
      <c r="AM835" s="46" t="str">
        <f>IF(Table1[[#This Row],[Posting Date]]&lt;&gt;"",Table1[[#This Row],[Reference Number]],"")</f>
        <v/>
      </c>
      <c r="AN835" s="46" t="str">
        <f>TRIM(Table1[[#This Row],[Line '#]])</f>
        <v/>
      </c>
      <c r="AO835" s="46" t="str">
        <f>TRIM(Table1[[#This Row],[Account]])</f>
        <v/>
      </c>
      <c r="AP835" s="46" t="str">
        <f>IF(Table1[[#This Row],[Posting Date]]&lt;&gt;"",$D$5,"")</f>
        <v/>
      </c>
      <c r="AQ835" s="46" t="str">
        <f>TRIM(Table1[[#This Row],[Departments-Prgrams]])</f>
        <v/>
      </c>
      <c r="AR835" s="46" t="str">
        <f>TRIM(Table1[[#This Row],[Grant]])</f>
        <v/>
      </c>
      <c r="AS835" s="46" t="str">
        <f>TRIM(Table1[[#This Row],[Staff ID]])</f>
        <v/>
      </c>
      <c r="AT835" s="46" t="str">
        <f>IF(TRIM(Table1[[#This Row],[Budget Code]])=0,"",TRIM(Table1[[#This Row],[Budget Code]]))</f>
        <v/>
      </c>
      <c r="AU835" s="46" t="str">
        <f>IF(Table1[[#This Row],[Line Description]]&lt;&gt;"",Table1[[#This Row],[Line Description]],"")</f>
        <v/>
      </c>
      <c r="AV835" s="46" t="str">
        <f>IF(Table1[[#This Row],[Cur_Amount Debit]]&gt;0,ROUND(Table1[[#This Row],[Cur_Amount Debit]],2),"")</f>
        <v/>
      </c>
      <c r="AW835" s="46" t="str">
        <f>IF(Table1[[#This Row],[Cur_Amount Credit]]&gt;0,ROUND(Table1[[#This Row],[Cur_Amount Credit]],2),"")</f>
        <v/>
      </c>
      <c r="AX835" s="46" t="str">
        <f>LEFT(Table1[[#This Row],[Cur]],3)</f>
        <v/>
      </c>
      <c r="AY835" s="59"/>
      <c r="AZ835" s="46"/>
      <c r="BA835" s="46" t="str">
        <f>IF(Table1[[#This Row],[Cur]]&lt;&gt;"",IF(Table1[[#This Row],[Cur]]="USD","",ExchangeRate),"")</f>
        <v/>
      </c>
      <c r="BB835" s="46" t="str">
        <f>IF(Table1[[#This Row],[Grant]]&lt;&gt;"",VLOOKUP(Table1[[#This Row],[Grant]],Grants!B:D,3),"")</f>
        <v/>
      </c>
      <c r="BC835" s="46" t="str">
        <f>TRIM(Table1[[#This Row],[Vendor ID]])</f>
        <v/>
      </c>
      <c r="BD835">
        <f>IF(Table1[[#This Row],[Reference Number]]=Q834,BD834,BD834+1)</f>
        <v>0</v>
      </c>
    </row>
    <row r="836" spans="1:56" ht="11.25" customHeight="1" x14ac:dyDescent="0.25">
      <c r="A836" s="1"/>
      <c r="B836" s="88" t="str">
        <f>IF(Table1[[#This Row],[Posting Date]]&lt;&gt;"",IF(Table1[[#This Row],[Reference Number]]=Q835,B835+1,1),"")</f>
        <v/>
      </c>
      <c r="C836" s="61"/>
      <c r="D836" s="61"/>
      <c r="E836" s="138"/>
      <c r="F836" s="141" t="str">
        <f>IFERROR(IF(VLOOKUP(Table1[[#This Row],[Budget Code Description]],Dimentions!$X$6:$AC$139,2,FALSE)="","",VLOOKUP(Table1[[#This Row],[Budget Code Description]],Dimentions!$X$6:$AC$139,2,FALSE)),"")</f>
        <v/>
      </c>
      <c r="G836" s="141"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1" t="str">
        <f>IFERROR(VLOOKUP(Table1[[#This Row],[Budget Code Description]],Table6[#All],8,FALSE),"")</f>
        <v/>
      </c>
      <c r="L836" s="63"/>
      <c r="M836" s="65" t="str">
        <f>IFERROR(VLOOKUP(Table1[[#This Row],[Staff ID]],Table2[],2,FALSE),"")</f>
        <v/>
      </c>
      <c r="N836" s="209" t="str">
        <f>IFERROR(IF(VLOOKUP(Table1[[#This Row],[Budget Code Description]],Dimentions!$X$6:$AC$134,4,FALSE)="","",VLOOKUP(Table1[[#This Row],[Budget Code Description]],Dimentions!$X$6:$AC$134,4,FALSE)),"")</f>
        <v/>
      </c>
      <c r="O836" s="65" t="str">
        <f>IFERROR(VLOOKUP(Table1[[#This Row],[Vendor ID]],Table549[],2,FALSE),"")</f>
        <v/>
      </c>
      <c r="P836" s="63"/>
      <c r="Q836" s="141" t="str">
        <f>IF(Table1[[#This Row],[Posting Date]]&lt;&gt;"",$D$9,"")</f>
        <v/>
      </c>
      <c r="R836" s="157" t="str">
        <f>IF(Table1[[#This Row],[Posting Date]]&lt;&gt;"",$D$10,"")</f>
        <v/>
      </c>
      <c r="S836" s="66"/>
      <c r="T836" s="63"/>
      <c r="U836" s="67"/>
      <c r="V836" s="67"/>
      <c r="W836" s="67" t="str">
        <f t="shared" si="17"/>
        <v/>
      </c>
      <c r="X836" s="159" t="str">
        <f>IF(E836="","",(IF(Table1[[#This Row],[Cur]]="USD",Table1[[#This Row],[Cur_Amount Debit]],Table1[[#This Row],[Cur_Amount Debit]]/Table1[[#This Row],[Exchange Rate]])))</f>
        <v/>
      </c>
      <c r="Y836" s="159" t="str">
        <f>IF(E836="","",(IF(Table1[[#This Row],[Cur]]="USD",Table1[[#This Row],[Cur_Amount Credit]],Table1[[#This Row],[Cur_Amount Credit]]/ExchangeRate)))</f>
        <v/>
      </c>
      <c r="Z836" s="201" t="str">
        <f>IF(E836="","",(Table1[[#This Row],[Debit USD]]-Table1[[#This Row],[Credit USD]]))</f>
        <v/>
      </c>
      <c r="AA836" s="226"/>
      <c r="AB836" s="255"/>
      <c r="AC836" s="1"/>
      <c r="AD836" s="15"/>
      <c r="AE836" s="15" t="str">
        <f>IF(AND(OR(Table1[[#This Row],[Account]]="15030",Table1[[#This Row],[Account]]="15035",Table1[[#This Row],[Account]]="20150"),Table1[[#This Row],[Vendor ID]]=""),1,"")</f>
        <v/>
      </c>
      <c r="AF836" s="15"/>
      <c r="AG836" s="15"/>
      <c r="AH836" s="15"/>
      <c r="AI836" s="46" t="str">
        <f>IF(Table1[[#This Row],[Posting Date]]&lt;&gt;"","GJ-"&amp;CountryID,"")</f>
        <v/>
      </c>
      <c r="AJ836" s="59" t="str">
        <f>IF(Table1[[#This Row],[Posting Date]]&lt;&gt;"",Table1[[#This Row],[Posting Date]],"")</f>
        <v/>
      </c>
      <c r="AK836" s="46"/>
      <c r="AL836" s="46" t="str">
        <f>IF(Table1[[#This Row],[Description]]&lt;&gt;"",Table1[[#This Row],[Description]],"")</f>
        <v/>
      </c>
      <c r="AM836" s="46" t="str">
        <f>IF(Table1[[#This Row],[Posting Date]]&lt;&gt;"",Table1[[#This Row],[Reference Number]],"")</f>
        <v/>
      </c>
      <c r="AN836" s="46" t="str">
        <f>TRIM(Table1[[#This Row],[Line '#]])</f>
        <v/>
      </c>
      <c r="AO836" s="46" t="str">
        <f>TRIM(Table1[[#This Row],[Account]])</f>
        <v/>
      </c>
      <c r="AP836" s="46" t="str">
        <f>IF(Table1[[#This Row],[Posting Date]]&lt;&gt;"",$D$5,"")</f>
        <v/>
      </c>
      <c r="AQ836" s="46" t="str">
        <f>TRIM(Table1[[#This Row],[Departments-Prgrams]])</f>
        <v/>
      </c>
      <c r="AR836" s="46" t="str">
        <f>TRIM(Table1[[#This Row],[Grant]])</f>
        <v/>
      </c>
      <c r="AS836" s="46" t="str">
        <f>TRIM(Table1[[#This Row],[Staff ID]])</f>
        <v/>
      </c>
      <c r="AT836" s="46" t="str">
        <f>IF(TRIM(Table1[[#This Row],[Budget Code]])=0,"",TRIM(Table1[[#This Row],[Budget Code]]))</f>
        <v/>
      </c>
      <c r="AU836" s="46" t="str">
        <f>IF(Table1[[#This Row],[Line Description]]&lt;&gt;"",Table1[[#This Row],[Line Description]],"")</f>
        <v/>
      </c>
      <c r="AV836" s="46" t="str">
        <f>IF(Table1[[#This Row],[Cur_Amount Debit]]&gt;0,ROUND(Table1[[#This Row],[Cur_Amount Debit]],2),"")</f>
        <v/>
      </c>
      <c r="AW836" s="46" t="str">
        <f>IF(Table1[[#This Row],[Cur_Amount Credit]]&gt;0,ROUND(Table1[[#This Row],[Cur_Amount Credit]],2),"")</f>
        <v/>
      </c>
      <c r="AX836" s="46" t="str">
        <f>LEFT(Table1[[#This Row],[Cur]],3)</f>
        <v/>
      </c>
      <c r="AY836" s="59"/>
      <c r="AZ836" s="46"/>
      <c r="BA836" s="46" t="str">
        <f>IF(Table1[[#This Row],[Cur]]&lt;&gt;"",IF(Table1[[#This Row],[Cur]]="USD","",ExchangeRate),"")</f>
        <v/>
      </c>
      <c r="BB836" s="46" t="str">
        <f>IF(Table1[[#This Row],[Grant]]&lt;&gt;"",VLOOKUP(Table1[[#This Row],[Grant]],Grants!B:D,3),"")</f>
        <v/>
      </c>
      <c r="BC836" s="46" t="str">
        <f>TRIM(Table1[[#This Row],[Vendor ID]])</f>
        <v/>
      </c>
      <c r="BD836">
        <f>IF(Table1[[#This Row],[Reference Number]]=Q835,BD835,BD835+1)</f>
        <v>0</v>
      </c>
    </row>
    <row r="837" spans="1:56" ht="11.25" customHeight="1" x14ac:dyDescent="0.25">
      <c r="A837" s="1"/>
      <c r="B837" s="88" t="str">
        <f>IF(Table1[[#This Row],[Posting Date]]&lt;&gt;"",IF(Table1[[#This Row],[Reference Number]]=Q836,B836+1,1),"")</f>
        <v/>
      </c>
      <c r="C837" s="61"/>
      <c r="D837" s="61"/>
      <c r="E837" s="138"/>
      <c r="F837" s="141" t="str">
        <f>IFERROR(IF(VLOOKUP(Table1[[#This Row],[Budget Code Description]],Dimentions!$X$6:$AC$139,2,FALSE)="","",VLOOKUP(Table1[[#This Row],[Budget Code Description]],Dimentions!$X$6:$AC$139,2,FALSE)),"")</f>
        <v/>
      </c>
      <c r="G837" s="141"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1" t="str">
        <f>IFERROR(VLOOKUP(Table1[[#This Row],[Budget Code Description]],Table6[#All],8,FALSE),"")</f>
        <v/>
      </c>
      <c r="L837" s="63"/>
      <c r="M837" s="65" t="str">
        <f>IFERROR(VLOOKUP(Table1[[#This Row],[Staff ID]],Table2[],2,FALSE),"")</f>
        <v/>
      </c>
      <c r="N837" s="209" t="str">
        <f>IFERROR(IF(VLOOKUP(Table1[[#This Row],[Budget Code Description]],Dimentions!$X$6:$AC$134,4,FALSE)="","",VLOOKUP(Table1[[#This Row],[Budget Code Description]],Dimentions!$X$6:$AC$134,4,FALSE)),"")</f>
        <v/>
      </c>
      <c r="O837" s="65" t="str">
        <f>IFERROR(VLOOKUP(Table1[[#This Row],[Vendor ID]],Table549[],2,FALSE),"")</f>
        <v/>
      </c>
      <c r="P837" s="63"/>
      <c r="Q837" s="141" t="str">
        <f>IF(Table1[[#This Row],[Posting Date]]&lt;&gt;"",$D$9,"")</f>
        <v/>
      </c>
      <c r="R837" s="157" t="str">
        <f>IF(Table1[[#This Row],[Posting Date]]&lt;&gt;"",$D$10,"")</f>
        <v/>
      </c>
      <c r="S837" s="66"/>
      <c r="T837" s="63"/>
      <c r="U837" s="67"/>
      <c r="V837" s="67"/>
      <c r="W837" s="67" t="str">
        <f t="shared" si="17"/>
        <v/>
      </c>
      <c r="X837" s="159" t="str">
        <f>IF(E837="","",(IF(Table1[[#This Row],[Cur]]="USD",Table1[[#This Row],[Cur_Amount Debit]],Table1[[#This Row],[Cur_Amount Debit]]/Table1[[#This Row],[Exchange Rate]])))</f>
        <v/>
      </c>
      <c r="Y837" s="159" t="str">
        <f>IF(E837="","",(IF(Table1[[#This Row],[Cur]]="USD",Table1[[#This Row],[Cur_Amount Credit]],Table1[[#This Row],[Cur_Amount Credit]]/ExchangeRate)))</f>
        <v/>
      </c>
      <c r="Z837" s="201" t="str">
        <f>IF(E837="","",(Table1[[#This Row],[Debit USD]]-Table1[[#This Row],[Credit USD]]))</f>
        <v/>
      </c>
      <c r="AA837" s="226"/>
      <c r="AB837" s="255"/>
      <c r="AC837" s="1"/>
      <c r="AD837" s="15"/>
      <c r="AE837" s="15" t="str">
        <f>IF(AND(OR(Table1[[#This Row],[Account]]="15030",Table1[[#This Row],[Account]]="15035",Table1[[#This Row],[Account]]="20150"),Table1[[#This Row],[Vendor ID]]=""),1,"")</f>
        <v/>
      </c>
      <c r="AF837" s="15"/>
      <c r="AG837" s="15"/>
      <c r="AH837" s="15"/>
      <c r="AI837" s="46" t="str">
        <f>IF(Table1[[#This Row],[Posting Date]]&lt;&gt;"","GJ-"&amp;CountryID,"")</f>
        <v/>
      </c>
      <c r="AJ837" s="59" t="str">
        <f>IF(Table1[[#This Row],[Posting Date]]&lt;&gt;"",Table1[[#This Row],[Posting Date]],"")</f>
        <v/>
      </c>
      <c r="AK837" s="46"/>
      <c r="AL837" s="46" t="str">
        <f>IF(Table1[[#This Row],[Description]]&lt;&gt;"",Table1[[#This Row],[Description]],"")</f>
        <v/>
      </c>
      <c r="AM837" s="46" t="str">
        <f>IF(Table1[[#This Row],[Posting Date]]&lt;&gt;"",Table1[[#This Row],[Reference Number]],"")</f>
        <v/>
      </c>
      <c r="AN837" s="46" t="str">
        <f>TRIM(Table1[[#This Row],[Line '#]])</f>
        <v/>
      </c>
      <c r="AO837" s="46" t="str">
        <f>TRIM(Table1[[#This Row],[Account]])</f>
        <v/>
      </c>
      <c r="AP837" s="46" t="str">
        <f>IF(Table1[[#This Row],[Posting Date]]&lt;&gt;"",$D$5,"")</f>
        <v/>
      </c>
      <c r="AQ837" s="46" t="str">
        <f>TRIM(Table1[[#This Row],[Departments-Prgrams]])</f>
        <v/>
      </c>
      <c r="AR837" s="46" t="str">
        <f>TRIM(Table1[[#This Row],[Grant]])</f>
        <v/>
      </c>
      <c r="AS837" s="46" t="str">
        <f>TRIM(Table1[[#This Row],[Staff ID]])</f>
        <v/>
      </c>
      <c r="AT837" s="46" t="str">
        <f>IF(TRIM(Table1[[#This Row],[Budget Code]])=0,"",TRIM(Table1[[#This Row],[Budget Code]]))</f>
        <v/>
      </c>
      <c r="AU837" s="46" t="str">
        <f>IF(Table1[[#This Row],[Line Description]]&lt;&gt;"",Table1[[#This Row],[Line Description]],"")</f>
        <v/>
      </c>
      <c r="AV837" s="46" t="str">
        <f>IF(Table1[[#This Row],[Cur_Amount Debit]]&gt;0,ROUND(Table1[[#This Row],[Cur_Amount Debit]],2),"")</f>
        <v/>
      </c>
      <c r="AW837" s="46" t="str">
        <f>IF(Table1[[#This Row],[Cur_Amount Credit]]&gt;0,ROUND(Table1[[#This Row],[Cur_Amount Credit]],2),"")</f>
        <v/>
      </c>
      <c r="AX837" s="46" t="str">
        <f>LEFT(Table1[[#This Row],[Cur]],3)</f>
        <v/>
      </c>
      <c r="AY837" s="59"/>
      <c r="AZ837" s="46"/>
      <c r="BA837" s="46" t="str">
        <f>IF(Table1[[#This Row],[Cur]]&lt;&gt;"",IF(Table1[[#This Row],[Cur]]="USD","",ExchangeRate),"")</f>
        <v/>
      </c>
      <c r="BB837" s="46" t="str">
        <f>IF(Table1[[#This Row],[Grant]]&lt;&gt;"",VLOOKUP(Table1[[#This Row],[Grant]],Grants!B:D,3),"")</f>
        <v/>
      </c>
      <c r="BC837" s="46" t="str">
        <f>TRIM(Table1[[#This Row],[Vendor ID]])</f>
        <v/>
      </c>
      <c r="BD837">
        <f>IF(Table1[[#This Row],[Reference Number]]=Q836,BD836,BD836+1)</f>
        <v>0</v>
      </c>
    </row>
    <row r="838" spans="1:56" ht="11.25" customHeight="1" x14ac:dyDescent="0.25">
      <c r="A838" s="1"/>
      <c r="B838" s="88" t="str">
        <f>IF(Table1[[#This Row],[Posting Date]]&lt;&gt;"",IF(Table1[[#This Row],[Reference Number]]=Q837,B837+1,1),"")</f>
        <v/>
      </c>
      <c r="C838" s="61"/>
      <c r="D838" s="61"/>
      <c r="E838" s="138"/>
      <c r="F838" s="141" t="str">
        <f>IFERROR(IF(VLOOKUP(Table1[[#This Row],[Budget Code Description]],Dimentions!$X$6:$AC$139,2,FALSE)="","",VLOOKUP(Table1[[#This Row],[Budget Code Description]],Dimentions!$X$6:$AC$139,2,FALSE)),"")</f>
        <v/>
      </c>
      <c r="G838" s="141"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1" t="str">
        <f>IFERROR(VLOOKUP(Table1[[#This Row],[Budget Code Description]],Table6[#All],8,FALSE),"")</f>
        <v/>
      </c>
      <c r="L838" s="63"/>
      <c r="M838" s="65" t="str">
        <f>IFERROR(VLOOKUP(Table1[[#This Row],[Staff ID]],Table2[],2,FALSE),"")</f>
        <v/>
      </c>
      <c r="N838" s="209" t="str">
        <f>IFERROR(IF(VLOOKUP(Table1[[#This Row],[Budget Code Description]],Dimentions!$X$6:$AC$134,4,FALSE)="","",VLOOKUP(Table1[[#This Row],[Budget Code Description]],Dimentions!$X$6:$AC$134,4,FALSE)),"")</f>
        <v/>
      </c>
      <c r="O838" s="65" t="str">
        <f>IFERROR(VLOOKUP(Table1[[#This Row],[Vendor ID]],Table549[],2,FALSE),"")</f>
        <v/>
      </c>
      <c r="P838" s="63"/>
      <c r="Q838" s="141" t="str">
        <f>IF(Table1[[#This Row],[Posting Date]]&lt;&gt;"",$D$9,"")</f>
        <v/>
      </c>
      <c r="R838" s="157" t="str">
        <f>IF(Table1[[#This Row],[Posting Date]]&lt;&gt;"",$D$10,"")</f>
        <v/>
      </c>
      <c r="S838" s="66"/>
      <c r="T838" s="63"/>
      <c r="U838" s="67"/>
      <c r="V838" s="67"/>
      <c r="W838" s="67" t="str">
        <f t="shared" si="17"/>
        <v/>
      </c>
      <c r="X838" s="159" t="str">
        <f>IF(E838="","",(IF(Table1[[#This Row],[Cur]]="USD",Table1[[#This Row],[Cur_Amount Debit]],Table1[[#This Row],[Cur_Amount Debit]]/Table1[[#This Row],[Exchange Rate]])))</f>
        <v/>
      </c>
      <c r="Y838" s="159" t="str">
        <f>IF(E838="","",(IF(Table1[[#This Row],[Cur]]="USD",Table1[[#This Row],[Cur_Amount Credit]],Table1[[#This Row],[Cur_Amount Credit]]/ExchangeRate)))</f>
        <v/>
      </c>
      <c r="Z838" s="201" t="str">
        <f>IF(E838="","",(Table1[[#This Row],[Debit USD]]-Table1[[#This Row],[Credit USD]]))</f>
        <v/>
      </c>
      <c r="AA838" s="226"/>
      <c r="AB838" s="255"/>
      <c r="AC838" s="1"/>
      <c r="AD838" s="15"/>
      <c r="AE838" s="15" t="str">
        <f>IF(AND(OR(Table1[[#This Row],[Account]]="15030",Table1[[#This Row],[Account]]="15035",Table1[[#This Row],[Account]]="20150"),Table1[[#This Row],[Vendor ID]]=""),1,"")</f>
        <v/>
      </c>
      <c r="AF838" s="15"/>
      <c r="AG838" s="15"/>
      <c r="AH838" s="15"/>
      <c r="AI838" s="46" t="str">
        <f>IF(Table1[[#This Row],[Posting Date]]&lt;&gt;"","GJ-"&amp;CountryID,"")</f>
        <v/>
      </c>
      <c r="AJ838" s="59" t="str">
        <f>IF(Table1[[#This Row],[Posting Date]]&lt;&gt;"",Table1[[#This Row],[Posting Date]],"")</f>
        <v/>
      </c>
      <c r="AK838" s="46"/>
      <c r="AL838" s="46" t="str">
        <f>IF(Table1[[#This Row],[Description]]&lt;&gt;"",Table1[[#This Row],[Description]],"")</f>
        <v/>
      </c>
      <c r="AM838" s="46" t="str">
        <f>IF(Table1[[#This Row],[Posting Date]]&lt;&gt;"",Table1[[#This Row],[Reference Number]],"")</f>
        <v/>
      </c>
      <c r="AN838" s="46" t="str">
        <f>TRIM(Table1[[#This Row],[Line '#]])</f>
        <v/>
      </c>
      <c r="AO838" s="46" t="str">
        <f>TRIM(Table1[[#This Row],[Account]])</f>
        <v/>
      </c>
      <c r="AP838" s="46" t="str">
        <f>IF(Table1[[#This Row],[Posting Date]]&lt;&gt;"",$D$5,"")</f>
        <v/>
      </c>
      <c r="AQ838" s="46" t="str">
        <f>TRIM(Table1[[#This Row],[Departments-Prgrams]])</f>
        <v/>
      </c>
      <c r="AR838" s="46" t="str">
        <f>TRIM(Table1[[#This Row],[Grant]])</f>
        <v/>
      </c>
      <c r="AS838" s="46" t="str">
        <f>TRIM(Table1[[#This Row],[Staff ID]])</f>
        <v/>
      </c>
      <c r="AT838" s="46" t="str">
        <f>IF(TRIM(Table1[[#This Row],[Budget Code]])=0,"",TRIM(Table1[[#This Row],[Budget Code]]))</f>
        <v/>
      </c>
      <c r="AU838" s="46" t="str">
        <f>IF(Table1[[#This Row],[Line Description]]&lt;&gt;"",Table1[[#This Row],[Line Description]],"")</f>
        <v/>
      </c>
      <c r="AV838" s="46" t="str">
        <f>IF(Table1[[#This Row],[Cur_Amount Debit]]&gt;0,ROUND(Table1[[#This Row],[Cur_Amount Debit]],2),"")</f>
        <v/>
      </c>
      <c r="AW838" s="46" t="str">
        <f>IF(Table1[[#This Row],[Cur_Amount Credit]]&gt;0,ROUND(Table1[[#This Row],[Cur_Amount Credit]],2),"")</f>
        <v/>
      </c>
      <c r="AX838" s="46" t="str">
        <f>LEFT(Table1[[#This Row],[Cur]],3)</f>
        <v/>
      </c>
      <c r="AY838" s="59"/>
      <c r="AZ838" s="46"/>
      <c r="BA838" s="46" t="str">
        <f>IF(Table1[[#This Row],[Cur]]&lt;&gt;"",IF(Table1[[#This Row],[Cur]]="USD","",ExchangeRate),"")</f>
        <v/>
      </c>
      <c r="BB838" s="46" t="str">
        <f>IF(Table1[[#This Row],[Grant]]&lt;&gt;"",VLOOKUP(Table1[[#This Row],[Grant]],Grants!B:D,3),"")</f>
        <v/>
      </c>
      <c r="BC838" s="46" t="str">
        <f>TRIM(Table1[[#This Row],[Vendor ID]])</f>
        <v/>
      </c>
      <c r="BD838">
        <f>IF(Table1[[#This Row],[Reference Number]]=Q837,BD837,BD837+1)</f>
        <v>0</v>
      </c>
    </row>
    <row r="839" spans="1:56" ht="11.25" customHeight="1" x14ac:dyDescent="0.25">
      <c r="A839" s="1"/>
      <c r="B839" s="88" t="str">
        <f>IF(Table1[[#This Row],[Posting Date]]&lt;&gt;"",IF(Table1[[#This Row],[Reference Number]]=Q838,B838+1,1),"")</f>
        <v/>
      </c>
      <c r="C839" s="61"/>
      <c r="D839" s="61"/>
      <c r="E839" s="138"/>
      <c r="F839" s="141" t="str">
        <f>IFERROR(IF(VLOOKUP(Table1[[#This Row],[Budget Code Description]],Dimentions!$X$6:$AC$139,2,FALSE)="","",VLOOKUP(Table1[[#This Row],[Budget Code Description]],Dimentions!$X$6:$AC$139,2,FALSE)),"")</f>
        <v/>
      </c>
      <c r="G839" s="141"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1" t="str">
        <f>IFERROR(VLOOKUP(Table1[[#This Row],[Budget Code Description]],Table6[#All],8,FALSE),"")</f>
        <v/>
      </c>
      <c r="L839" s="63"/>
      <c r="M839" s="65" t="str">
        <f>IFERROR(VLOOKUP(Table1[[#This Row],[Staff ID]],Table2[],2,FALSE),"")</f>
        <v/>
      </c>
      <c r="N839" s="209" t="str">
        <f>IFERROR(IF(VLOOKUP(Table1[[#This Row],[Budget Code Description]],Dimentions!$X$6:$AC$134,4,FALSE)="","",VLOOKUP(Table1[[#This Row],[Budget Code Description]],Dimentions!$X$6:$AC$134,4,FALSE)),"")</f>
        <v/>
      </c>
      <c r="O839" s="65" t="str">
        <f>IFERROR(VLOOKUP(Table1[[#This Row],[Vendor ID]],Table549[],2,FALSE),"")</f>
        <v/>
      </c>
      <c r="P839" s="63"/>
      <c r="Q839" s="141" t="str">
        <f>IF(Table1[[#This Row],[Posting Date]]&lt;&gt;"",$D$9,"")</f>
        <v/>
      </c>
      <c r="R839" s="157" t="str">
        <f>IF(Table1[[#This Row],[Posting Date]]&lt;&gt;"",$D$10,"")</f>
        <v/>
      </c>
      <c r="S839" s="66"/>
      <c r="T839" s="63"/>
      <c r="U839" s="67"/>
      <c r="V839" s="67"/>
      <c r="W839" s="67" t="str">
        <f t="shared" si="17"/>
        <v/>
      </c>
      <c r="X839" s="159" t="str">
        <f>IF(E839="","",(IF(Table1[[#This Row],[Cur]]="USD",Table1[[#This Row],[Cur_Amount Debit]],Table1[[#This Row],[Cur_Amount Debit]]/Table1[[#This Row],[Exchange Rate]])))</f>
        <v/>
      </c>
      <c r="Y839" s="159" t="str">
        <f>IF(E839="","",(IF(Table1[[#This Row],[Cur]]="USD",Table1[[#This Row],[Cur_Amount Credit]],Table1[[#This Row],[Cur_Amount Credit]]/ExchangeRate)))</f>
        <v/>
      </c>
      <c r="Z839" s="201" t="str">
        <f>IF(E839="","",(Table1[[#This Row],[Debit USD]]-Table1[[#This Row],[Credit USD]]))</f>
        <v/>
      </c>
      <c r="AA839" s="226"/>
      <c r="AB839" s="255"/>
      <c r="AC839" s="1"/>
      <c r="AD839" s="15"/>
      <c r="AE839" s="15" t="str">
        <f>IF(AND(OR(Table1[[#This Row],[Account]]="15030",Table1[[#This Row],[Account]]="15035",Table1[[#This Row],[Account]]="20150"),Table1[[#This Row],[Vendor ID]]=""),1,"")</f>
        <v/>
      </c>
      <c r="AF839" s="15"/>
      <c r="AG839" s="15"/>
      <c r="AH839" s="15"/>
      <c r="AI839" s="46" t="str">
        <f>IF(Table1[[#This Row],[Posting Date]]&lt;&gt;"","GJ-"&amp;CountryID,"")</f>
        <v/>
      </c>
      <c r="AJ839" s="59" t="str">
        <f>IF(Table1[[#This Row],[Posting Date]]&lt;&gt;"",Table1[[#This Row],[Posting Date]],"")</f>
        <v/>
      </c>
      <c r="AK839" s="46"/>
      <c r="AL839" s="46" t="str">
        <f>IF(Table1[[#This Row],[Description]]&lt;&gt;"",Table1[[#This Row],[Description]],"")</f>
        <v/>
      </c>
      <c r="AM839" s="46" t="str">
        <f>IF(Table1[[#This Row],[Posting Date]]&lt;&gt;"",Table1[[#This Row],[Reference Number]],"")</f>
        <v/>
      </c>
      <c r="AN839" s="46" t="str">
        <f>TRIM(Table1[[#This Row],[Line '#]])</f>
        <v/>
      </c>
      <c r="AO839" s="46" t="str">
        <f>TRIM(Table1[[#This Row],[Account]])</f>
        <v/>
      </c>
      <c r="AP839" s="46" t="str">
        <f>IF(Table1[[#This Row],[Posting Date]]&lt;&gt;"",$D$5,"")</f>
        <v/>
      </c>
      <c r="AQ839" s="46" t="str">
        <f>TRIM(Table1[[#This Row],[Departments-Prgrams]])</f>
        <v/>
      </c>
      <c r="AR839" s="46" t="str">
        <f>TRIM(Table1[[#This Row],[Grant]])</f>
        <v/>
      </c>
      <c r="AS839" s="46" t="str">
        <f>TRIM(Table1[[#This Row],[Staff ID]])</f>
        <v/>
      </c>
      <c r="AT839" s="46" t="str">
        <f>IF(TRIM(Table1[[#This Row],[Budget Code]])=0,"",TRIM(Table1[[#This Row],[Budget Code]]))</f>
        <v/>
      </c>
      <c r="AU839" s="46" t="str">
        <f>IF(Table1[[#This Row],[Line Description]]&lt;&gt;"",Table1[[#This Row],[Line Description]],"")</f>
        <v/>
      </c>
      <c r="AV839" s="46" t="str">
        <f>IF(Table1[[#This Row],[Cur_Amount Debit]]&gt;0,ROUND(Table1[[#This Row],[Cur_Amount Debit]],2),"")</f>
        <v/>
      </c>
      <c r="AW839" s="46" t="str">
        <f>IF(Table1[[#This Row],[Cur_Amount Credit]]&gt;0,ROUND(Table1[[#This Row],[Cur_Amount Credit]],2),"")</f>
        <v/>
      </c>
      <c r="AX839" s="46" t="str">
        <f>LEFT(Table1[[#This Row],[Cur]],3)</f>
        <v/>
      </c>
      <c r="AY839" s="59"/>
      <c r="AZ839" s="46"/>
      <c r="BA839" s="46" t="str">
        <f>IF(Table1[[#This Row],[Cur]]&lt;&gt;"",IF(Table1[[#This Row],[Cur]]="USD","",ExchangeRate),"")</f>
        <v/>
      </c>
      <c r="BB839" s="46" t="str">
        <f>IF(Table1[[#This Row],[Grant]]&lt;&gt;"",VLOOKUP(Table1[[#This Row],[Grant]],Grants!B:D,3),"")</f>
        <v/>
      </c>
      <c r="BC839" s="46" t="str">
        <f>TRIM(Table1[[#This Row],[Vendor ID]])</f>
        <v/>
      </c>
      <c r="BD839">
        <f>IF(Table1[[#This Row],[Reference Number]]=Q838,BD838,BD838+1)</f>
        <v>0</v>
      </c>
    </row>
    <row r="840" spans="1:56" ht="11.25" customHeight="1" x14ac:dyDescent="0.25">
      <c r="A840" s="1"/>
      <c r="B840" s="88" t="str">
        <f>IF(Table1[[#This Row],[Posting Date]]&lt;&gt;"",IF(Table1[[#This Row],[Reference Number]]=Q839,B839+1,1),"")</f>
        <v/>
      </c>
      <c r="C840" s="61"/>
      <c r="D840" s="61"/>
      <c r="E840" s="138"/>
      <c r="F840" s="141" t="str">
        <f>IFERROR(IF(VLOOKUP(Table1[[#This Row],[Budget Code Description]],Dimentions!$X$6:$AC$139,2,FALSE)="","",VLOOKUP(Table1[[#This Row],[Budget Code Description]],Dimentions!$X$6:$AC$139,2,FALSE)),"")</f>
        <v/>
      </c>
      <c r="G840" s="141"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1" t="str">
        <f>IFERROR(VLOOKUP(Table1[[#This Row],[Budget Code Description]],Table6[#All],8,FALSE),"")</f>
        <v/>
      </c>
      <c r="L840" s="63"/>
      <c r="M840" s="65" t="str">
        <f>IFERROR(VLOOKUP(Table1[[#This Row],[Staff ID]],Table2[],2,FALSE),"")</f>
        <v/>
      </c>
      <c r="N840" s="209" t="str">
        <f>IFERROR(IF(VLOOKUP(Table1[[#This Row],[Budget Code Description]],Dimentions!$X$6:$AC$134,4,FALSE)="","",VLOOKUP(Table1[[#This Row],[Budget Code Description]],Dimentions!$X$6:$AC$134,4,FALSE)),"")</f>
        <v/>
      </c>
      <c r="O840" s="65" t="str">
        <f>IFERROR(VLOOKUP(Table1[[#This Row],[Vendor ID]],Table549[],2,FALSE),"")</f>
        <v/>
      </c>
      <c r="P840" s="63"/>
      <c r="Q840" s="141" t="str">
        <f>IF(Table1[[#This Row],[Posting Date]]&lt;&gt;"",$D$9,"")</f>
        <v/>
      </c>
      <c r="R840" s="157" t="str">
        <f>IF(Table1[[#This Row],[Posting Date]]&lt;&gt;"",$D$10,"")</f>
        <v/>
      </c>
      <c r="S840" s="66"/>
      <c r="T840" s="63"/>
      <c r="U840" s="67"/>
      <c r="V840" s="67"/>
      <c r="W840" s="67" t="str">
        <f t="shared" si="17"/>
        <v/>
      </c>
      <c r="X840" s="159" t="str">
        <f>IF(E840="","",(IF(Table1[[#This Row],[Cur]]="USD",Table1[[#This Row],[Cur_Amount Debit]],Table1[[#This Row],[Cur_Amount Debit]]/Table1[[#This Row],[Exchange Rate]])))</f>
        <v/>
      </c>
      <c r="Y840" s="159" t="str">
        <f>IF(E840="","",(IF(Table1[[#This Row],[Cur]]="USD",Table1[[#This Row],[Cur_Amount Credit]],Table1[[#This Row],[Cur_Amount Credit]]/ExchangeRate)))</f>
        <v/>
      </c>
      <c r="Z840" s="201" t="str">
        <f>IF(E840="","",(Table1[[#This Row],[Debit USD]]-Table1[[#This Row],[Credit USD]]))</f>
        <v/>
      </c>
      <c r="AA840" s="226"/>
      <c r="AB840" s="255"/>
      <c r="AC840" s="1"/>
      <c r="AD840" s="15"/>
      <c r="AE840" s="15" t="str">
        <f>IF(AND(OR(Table1[[#This Row],[Account]]="15030",Table1[[#This Row],[Account]]="15035",Table1[[#This Row],[Account]]="20150"),Table1[[#This Row],[Vendor ID]]=""),1,"")</f>
        <v/>
      </c>
      <c r="AF840" s="15"/>
      <c r="AG840" s="15"/>
      <c r="AH840" s="15"/>
      <c r="AI840" s="46" t="str">
        <f>IF(Table1[[#This Row],[Posting Date]]&lt;&gt;"","GJ-"&amp;CountryID,"")</f>
        <v/>
      </c>
      <c r="AJ840" s="59" t="str">
        <f>IF(Table1[[#This Row],[Posting Date]]&lt;&gt;"",Table1[[#This Row],[Posting Date]],"")</f>
        <v/>
      </c>
      <c r="AK840" s="46"/>
      <c r="AL840" s="46" t="str">
        <f>IF(Table1[[#This Row],[Description]]&lt;&gt;"",Table1[[#This Row],[Description]],"")</f>
        <v/>
      </c>
      <c r="AM840" s="46" t="str">
        <f>IF(Table1[[#This Row],[Posting Date]]&lt;&gt;"",Table1[[#This Row],[Reference Number]],"")</f>
        <v/>
      </c>
      <c r="AN840" s="46" t="str">
        <f>TRIM(Table1[[#This Row],[Line '#]])</f>
        <v/>
      </c>
      <c r="AO840" s="46" t="str">
        <f>TRIM(Table1[[#This Row],[Account]])</f>
        <v/>
      </c>
      <c r="AP840" s="46" t="str">
        <f>IF(Table1[[#This Row],[Posting Date]]&lt;&gt;"",$D$5,"")</f>
        <v/>
      </c>
      <c r="AQ840" s="46" t="str">
        <f>TRIM(Table1[[#This Row],[Departments-Prgrams]])</f>
        <v/>
      </c>
      <c r="AR840" s="46" t="str">
        <f>TRIM(Table1[[#This Row],[Grant]])</f>
        <v/>
      </c>
      <c r="AS840" s="46" t="str">
        <f>TRIM(Table1[[#This Row],[Staff ID]])</f>
        <v/>
      </c>
      <c r="AT840" s="46" t="str">
        <f>IF(TRIM(Table1[[#This Row],[Budget Code]])=0,"",TRIM(Table1[[#This Row],[Budget Code]]))</f>
        <v/>
      </c>
      <c r="AU840" s="46" t="str">
        <f>IF(Table1[[#This Row],[Line Description]]&lt;&gt;"",Table1[[#This Row],[Line Description]],"")</f>
        <v/>
      </c>
      <c r="AV840" s="46" t="str">
        <f>IF(Table1[[#This Row],[Cur_Amount Debit]]&gt;0,ROUND(Table1[[#This Row],[Cur_Amount Debit]],2),"")</f>
        <v/>
      </c>
      <c r="AW840" s="46" t="str">
        <f>IF(Table1[[#This Row],[Cur_Amount Credit]]&gt;0,ROUND(Table1[[#This Row],[Cur_Amount Credit]],2),"")</f>
        <v/>
      </c>
      <c r="AX840" s="46" t="str">
        <f>LEFT(Table1[[#This Row],[Cur]],3)</f>
        <v/>
      </c>
      <c r="AY840" s="59"/>
      <c r="AZ840" s="46"/>
      <c r="BA840" s="46" t="str">
        <f>IF(Table1[[#This Row],[Cur]]&lt;&gt;"",IF(Table1[[#This Row],[Cur]]="USD","",ExchangeRate),"")</f>
        <v/>
      </c>
      <c r="BB840" s="46" t="str">
        <f>IF(Table1[[#This Row],[Grant]]&lt;&gt;"",VLOOKUP(Table1[[#This Row],[Grant]],Grants!B:D,3),"")</f>
        <v/>
      </c>
      <c r="BC840" s="46" t="str">
        <f>TRIM(Table1[[#This Row],[Vendor ID]])</f>
        <v/>
      </c>
      <c r="BD840">
        <f>IF(Table1[[#This Row],[Reference Number]]=Q839,BD839,BD839+1)</f>
        <v>0</v>
      </c>
    </row>
    <row r="841" spans="1:56" ht="11.25" customHeight="1" x14ac:dyDescent="0.25">
      <c r="A841" s="1"/>
      <c r="B841" s="88" t="str">
        <f>IF(Table1[[#This Row],[Posting Date]]&lt;&gt;"",IF(Table1[[#This Row],[Reference Number]]=Q840,B840+1,1),"")</f>
        <v/>
      </c>
      <c r="C841" s="61"/>
      <c r="D841" s="61"/>
      <c r="E841" s="138"/>
      <c r="F841" s="141" t="str">
        <f>IFERROR(IF(VLOOKUP(Table1[[#This Row],[Budget Code Description]],Dimentions!$X$6:$AC$139,2,FALSE)="","",VLOOKUP(Table1[[#This Row],[Budget Code Description]],Dimentions!$X$6:$AC$139,2,FALSE)),"")</f>
        <v/>
      </c>
      <c r="G841" s="141"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1" t="str">
        <f>IFERROR(VLOOKUP(Table1[[#This Row],[Budget Code Description]],Table6[#All],8,FALSE),"")</f>
        <v/>
      </c>
      <c r="L841" s="63"/>
      <c r="M841" s="65" t="str">
        <f>IFERROR(VLOOKUP(Table1[[#This Row],[Staff ID]],Table2[],2,FALSE),"")</f>
        <v/>
      </c>
      <c r="N841" s="209" t="str">
        <f>IFERROR(IF(VLOOKUP(Table1[[#This Row],[Budget Code Description]],Dimentions!$X$6:$AC$134,4,FALSE)="","",VLOOKUP(Table1[[#This Row],[Budget Code Description]],Dimentions!$X$6:$AC$134,4,FALSE)),"")</f>
        <v/>
      </c>
      <c r="O841" s="65" t="str">
        <f>IFERROR(VLOOKUP(Table1[[#This Row],[Vendor ID]],Table549[],2,FALSE),"")</f>
        <v/>
      </c>
      <c r="P841" s="63"/>
      <c r="Q841" s="141" t="str">
        <f>IF(Table1[[#This Row],[Posting Date]]&lt;&gt;"",$D$9,"")</f>
        <v/>
      </c>
      <c r="R841" s="157" t="str">
        <f>IF(Table1[[#This Row],[Posting Date]]&lt;&gt;"",$D$10,"")</f>
        <v/>
      </c>
      <c r="S841" s="66"/>
      <c r="T841" s="63"/>
      <c r="U841" s="67"/>
      <c r="V841" s="67"/>
      <c r="W841" s="67" t="str">
        <f t="shared" si="17"/>
        <v/>
      </c>
      <c r="X841" s="159" t="str">
        <f>IF(E841="","",(IF(Table1[[#This Row],[Cur]]="USD",Table1[[#This Row],[Cur_Amount Debit]],Table1[[#This Row],[Cur_Amount Debit]]/Table1[[#This Row],[Exchange Rate]])))</f>
        <v/>
      </c>
      <c r="Y841" s="159" t="str">
        <f>IF(E841="","",(IF(Table1[[#This Row],[Cur]]="USD",Table1[[#This Row],[Cur_Amount Credit]],Table1[[#This Row],[Cur_Amount Credit]]/ExchangeRate)))</f>
        <v/>
      </c>
      <c r="Z841" s="201" t="str">
        <f>IF(E841="","",(Table1[[#This Row],[Debit USD]]-Table1[[#This Row],[Credit USD]]))</f>
        <v/>
      </c>
      <c r="AA841" s="226"/>
      <c r="AB841" s="255"/>
      <c r="AC841" s="1"/>
      <c r="AD841" s="15"/>
      <c r="AE841" s="15" t="str">
        <f>IF(AND(OR(Table1[[#This Row],[Account]]="15030",Table1[[#This Row],[Account]]="15035",Table1[[#This Row],[Account]]="20150"),Table1[[#This Row],[Vendor ID]]=""),1,"")</f>
        <v/>
      </c>
      <c r="AF841" s="15"/>
      <c r="AG841" s="15"/>
      <c r="AH841" s="15"/>
      <c r="AI841" s="46" t="str">
        <f>IF(Table1[[#This Row],[Posting Date]]&lt;&gt;"","GJ-"&amp;CountryID,"")</f>
        <v/>
      </c>
      <c r="AJ841" s="59" t="str">
        <f>IF(Table1[[#This Row],[Posting Date]]&lt;&gt;"",Table1[[#This Row],[Posting Date]],"")</f>
        <v/>
      </c>
      <c r="AK841" s="46"/>
      <c r="AL841" s="46" t="str">
        <f>IF(Table1[[#This Row],[Description]]&lt;&gt;"",Table1[[#This Row],[Description]],"")</f>
        <v/>
      </c>
      <c r="AM841" s="46" t="str">
        <f>IF(Table1[[#This Row],[Posting Date]]&lt;&gt;"",Table1[[#This Row],[Reference Number]],"")</f>
        <v/>
      </c>
      <c r="AN841" s="46" t="str">
        <f>TRIM(Table1[[#This Row],[Line '#]])</f>
        <v/>
      </c>
      <c r="AO841" s="46" t="str">
        <f>TRIM(Table1[[#This Row],[Account]])</f>
        <v/>
      </c>
      <c r="AP841" s="46" t="str">
        <f>IF(Table1[[#This Row],[Posting Date]]&lt;&gt;"",$D$5,"")</f>
        <v/>
      </c>
      <c r="AQ841" s="46" t="str">
        <f>TRIM(Table1[[#This Row],[Departments-Prgrams]])</f>
        <v/>
      </c>
      <c r="AR841" s="46" t="str">
        <f>TRIM(Table1[[#This Row],[Grant]])</f>
        <v/>
      </c>
      <c r="AS841" s="46" t="str">
        <f>TRIM(Table1[[#This Row],[Staff ID]])</f>
        <v/>
      </c>
      <c r="AT841" s="46" t="str">
        <f>IF(TRIM(Table1[[#This Row],[Budget Code]])=0,"",TRIM(Table1[[#This Row],[Budget Code]]))</f>
        <v/>
      </c>
      <c r="AU841" s="46" t="str">
        <f>IF(Table1[[#This Row],[Line Description]]&lt;&gt;"",Table1[[#This Row],[Line Description]],"")</f>
        <v/>
      </c>
      <c r="AV841" s="46" t="str">
        <f>IF(Table1[[#This Row],[Cur_Amount Debit]]&gt;0,ROUND(Table1[[#This Row],[Cur_Amount Debit]],2),"")</f>
        <v/>
      </c>
      <c r="AW841" s="46" t="str">
        <f>IF(Table1[[#This Row],[Cur_Amount Credit]]&gt;0,ROUND(Table1[[#This Row],[Cur_Amount Credit]],2),"")</f>
        <v/>
      </c>
      <c r="AX841" s="46" t="str">
        <f>LEFT(Table1[[#This Row],[Cur]],3)</f>
        <v/>
      </c>
      <c r="AY841" s="59"/>
      <c r="AZ841" s="46"/>
      <c r="BA841" s="46" t="str">
        <f>IF(Table1[[#This Row],[Cur]]&lt;&gt;"",IF(Table1[[#This Row],[Cur]]="USD","",ExchangeRate),"")</f>
        <v/>
      </c>
      <c r="BB841" s="46" t="str">
        <f>IF(Table1[[#This Row],[Grant]]&lt;&gt;"",VLOOKUP(Table1[[#This Row],[Grant]],Grants!B:D,3),"")</f>
        <v/>
      </c>
      <c r="BC841" s="46" t="str">
        <f>TRIM(Table1[[#This Row],[Vendor ID]])</f>
        <v/>
      </c>
      <c r="BD841">
        <f>IF(Table1[[#This Row],[Reference Number]]=Q840,BD840,BD840+1)</f>
        <v>0</v>
      </c>
    </row>
    <row r="842" spans="1:56" ht="11.25" customHeight="1" x14ac:dyDescent="0.25">
      <c r="A842" s="1"/>
      <c r="B842" s="88" t="str">
        <f>IF(Table1[[#This Row],[Posting Date]]&lt;&gt;"",IF(Table1[[#This Row],[Reference Number]]=Q841,B841+1,1),"")</f>
        <v/>
      </c>
      <c r="C842" s="61"/>
      <c r="D842" s="61"/>
      <c r="E842" s="138"/>
      <c r="F842" s="141" t="str">
        <f>IFERROR(IF(VLOOKUP(Table1[[#This Row],[Budget Code Description]],Dimentions!$X$6:$AC$139,2,FALSE)="","",VLOOKUP(Table1[[#This Row],[Budget Code Description]],Dimentions!$X$6:$AC$139,2,FALSE)),"")</f>
        <v/>
      </c>
      <c r="G842" s="141"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1" t="str">
        <f>IFERROR(VLOOKUP(Table1[[#This Row],[Budget Code Description]],Table6[#All],8,FALSE),"")</f>
        <v/>
      </c>
      <c r="L842" s="63"/>
      <c r="M842" s="65" t="str">
        <f>IFERROR(VLOOKUP(Table1[[#This Row],[Staff ID]],Table2[],2,FALSE),"")</f>
        <v/>
      </c>
      <c r="N842" s="209" t="str">
        <f>IFERROR(IF(VLOOKUP(Table1[[#This Row],[Budget Code Description]],Dimentions!$X$6:$AC$134,4,FALSE)="","",VLOOKUP(Table1[[#This Row],[Budget Code Description]],Dimentions!$X$6:$AC$134,4,FALSE)),"")</f>
        <v/>
      </c>
      <c r="O842" s="65" t="str">
        <f>IFERROR(VLOOKUP(Table1[[#This Row],[Vendor ID]],Table549[],2,FALSE),"")</f>
        <v/>
      </c>
      <c r="P842" s="63"/>
      <c r="Q842" s="141" t="str">
        <f>IF(Table1[[#This Row],[Posting Date]]&lt;&gt;"",$D$9,"")</f>
        <v/>
      </c>
      <c r="R842" s="157" t="str">
        <f>IF(Table1[[#This Row],[Posting Date]]&lt;&gt;"",$D$10,"")</f>
        <v/>
      </c>
      <c r="S842" s="66"/>
      <c r="T842" s="63"/>
      <c r="U842" s="67"/>
      <c r="V842" s="67"/>
      <c r="W842" s="67" t="str">
        <f t="shared" si="17"/>
        <v/>
      </c>
      <c r="X842" s="159" t="str">
        <f>IF(E842="","",(IF(Table1[[#This Row],[Cur]]="USD",Table1[[#This Row],[Cur_Amount Debit]],Table1[[#This Row],[Cur_Amount Debit]]/Table1[[#This Row],[Exchange Rate]])))</f>
        <v/>
      </c>
      <c r="Y842" s="159" t="str">
        <f>IF(E842="","",(IF(Table1[[#This Row],[Cur]]="USD",Table1[[#This Row],[Cur_Amount Credit]],Table1[[#This Row],[Cur_Amount Credit]]/ExchangeRate)))</f>
        <v/>
      </c>
      <c r="Z842" s="201" t="str">
        <f>IF(E842="","",(Table1[[#This Row],[Debit USD]]-Table1[[#This Row],[Credit USD]]))</f>
        <v/>
      </c>
      <c r="AA842" s="226"/>
      <c r="AB842" s="255"/>
      <c r="AC842" s="1"/>
      <c r="AD842" s="15"/>
      <c r="AE842" s="15" t="str">
        <f>IF(AND(OR(Table1[[#This Row],[Account]]="15030",Table1[[#This Row],[Account]]="15035",Table1[[#This Row],[Account]]="20150"),Table1[[#This Row],[Vendor ID]]=""),1,"")</f>
        <v/>
      </c>
      <c r="AF842" s="15"/>
      <c r="AG842" s="15"/>
      <c r="AH842" s="15"/>
      <c r="AI842" s="46" t="str">
        <f>IF(Table1[[#This Row],[Posting Date]]&lt;&gt;"","GJ-"&amp;CountryID,"")</f>
        <v/>
      </c>
      <c r="AJ842" s="59" t="str">
        <f>IF(Table1[[#This Row],[Posting Date]]&lt;&gt;"",Table1[[#This Row],[Posting Date]],"")</f>
        <v/>
      </c>
      <c r="AK842" s="46"/>
      <c r="AL842" s="46" t="str">
        <f>IF(Table1[[#This Row],[Description]]&lt;&gt;"",Table1[[#This Row],[Description]],"")</f>
        <v/>
      </c>
      <c r="AM842" s="46" t="str">
        <f>IF(Table1[[#This Row],[Posting Date]]&lt;&gt;"",Table1[[#This Row],[Reference Number]],"")</f>
        <v/>
      </c>
      <c r="AN842" s="46" t="str">
        <f>TRIM(Table1[[#This Row],[Line '#]])</f>
        <v/>
      </c>
      <c r="AO842" s="46" t="str">
        <f>TRIM(Table1[[#This Row],[Account]])</f>
        <v/>
      </c>
      <c r="AP842" s="46" t="str">
        <f>IF(Table1[[#This Row],[Posting Date]]&lt;&gt;"",$D$5,"")</f>
        <v/>
      </c>
      <c r="AQ842" s="46" t="str">
        <f>TRIM(Table1[[#This Row],[Departments-Prgrams]])</f>
        <v/>
      </c>
      <c r="AR842" s="46" t="str">
        <f>TRIM(Table1[[#This Row],[Grant]])</f>
        <v/>
      </c>
      <c r="AS842" s="46" t="str">
        <f>TRIM(Table1[[#This Row],[Staff ID]])</f>
        <v/>
      </c>
      <c r="AT842" s="46" t="str">
        <f>IF(TRIM(Table1[[#This Row],[Budget Code]])=0,"",TRIM(Table1[[#This Row],[Budget Code]]))</f>
        <v/>
      </c>
      <c r="AU842" s="46" t="str">
        <f>IF(Table1[[#This Row],[Line Description]]&lt;&gt;"",Table1[[#This Row],[Line Description]],"")</f>
        <v/>
      </c>
      <c r="AV842" s="46" t="str">
        <f>IF(Table1[[#This Row],[Cur_Amount Debit]]&gt;0,ROUND(Table1[[#This Row],[Cur_Amount Debit]],2),"")</f>
        <v/>
      </c>
      <c r="AW842" s="46" t="str">
        <f>IF(Table1[[#This Row],[Cur_Amount Credit]]&gt;0,ROUND(Table1[[#This Row],[Cur_Amount Credit]],2),"")</f>
        <v/>
      </c>
      <c r="AX842" s="46" t="str">
        <f>LEFT(Table1[[#This Row],[Cur]],3)</f>
        <v/>
      </c>
      <c r="AY842" s="59"/>
      <c r="AZ842" s="46"/>
      <c r="BA842" s="46" t="str">
        <f>IF(Table1[[#This Row],[Cur]]&lt;&gt;"",IF(Table1[[#This Row],[Cur]]="USD","",ExchangeRate),"")</f>
        <v/>
      </c>
      <c r="BB842" s="46" t="str">
        <f>IF(Table1[[#This Row],[Grant]]&lt;&gt;"",VLOOKUP(Table1[[#This Row],[Grant]],Grants!B:D,3),"")</f>
        <v/>
      </c>
      <c r="BC842" s="46" t="str">
        <f>TRIM(Table1[[#This Row],[Vendor ID]])</f>
        <v/>
      </c>
      <c r="BD842">
        <f>IF(Table1[[#This Row],[Reference Number]]=Q841,BD841,BD841+1)</f>
        <v>0</v>
      </c>
    </row>
    <row r="843" spans="1:56" ht="11.25" customHeight="1" x14ac:dyDescent="0.25">
      <c r="A843" s="1"/>
      <c r="B843" s="88" t="str">
        <f>IF(Table1[[#This Row],[Posting Date]]&lt;&gt;"",IF(Table1[[#This Row],[Reference Number]]=Q842,B842+1,1),"")</f>
        <v/>
      </c>
      <c r="C843" s="61"/>
      <c r="D843" s="61"/>
      <c r="E843" s="138"/>
      <c r="F843" s="141" t="str">
        <f>IFERROR(IF(VLOOKUP(Table1[[#This Row],[Budget Code Description]],Dimentions!$X$6:$AC$139,2,FALSE)="","",VLOOKUP(Table1[[#This Row],[Budget Code Description]],Dimentions!$X$6:$AC$139,2,FALSE)),"")</f>
        <v/>
      </c>
      <c r="G843" s="141"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1" t="str">
        <f>IFERROR(VLOOKUP(Table1[[#This Row],[Budget Code Description]],Table6[#All],8,FALSE),"")</f>
        <v/>
      </c>
      <c r="L843" s="63"/>
      <c r="M843" s="65" t="str">
        <f>IFERROR(VLOOKUP(Table1[[#This Row],[Staff ID]],Table2[],2,FALSE),"")</f>
        <v/>
      </c>
      <c r="N843" s="209" t="str">
        <f>IFERROR(IF(VLOOKUP(Table1[[#This Row],[Budget Code Description]],Dimentions!$X$6:$AC$134,4,FALSE)="","",VLOOKUP(Table1[[#This Row],[Budget Code Description]],Dimentions!$X$6:$AC$134,4,FALSE)),"")</f>
        <v/>
      </c>
      <c r="O843" s="65" t="str">
        <f>IFERROR(VLOOKUP(Table1[[#This Row],[Vendor ID]],Table549[],2,FALSE),"")</f>
        <v/>
      </c>
      <c r="P843" s="63"/>
      <c r="Q843" s="141" t="str">
        <f>IF(Table1[[#This Row],[Posting Date]]&lt;&gt;"",$D$9,"")</f>
        <v/>
      </c>
      <c r="R843" s="157" t="str">
        <f>IF(Table1[[#This Row],[Posting Date]]&lt;&gt;"",$D$10,"")</f>
        <v/>
      </c>
      <c r="S843" s="66"/>
      <c r="T843" s="63"/>
      <c r="U843" s="67"/>
      <c r="V843" s="67"/>
      <c r="W843" s="67" t="str">
        <f t="shared" si="17"/>
        <v/>
      </c>
      <c r="X843" s="159" t="str">
        <f>IF(E843="","",(IF(Table1[[#This Row],[Cur]]="USD",Table1[[#This Row],[Cur_Amount Debit]],Table1[[#This Row],[Cur_Amount Debit]]/Table1[[#This Row],[Exchange Rate]])))</f>
        <v/>
      </c>
      <c r="Y843" s="159" t="str">
        <f>IF(E843="","",(IF(Table1[[#This Row],[Cur]]="USD",Table1[[#This Row],[Cur_Amount Credit]],Table1[[#This Row],[Cur_Amount Credit]]/ExchangeRate)))</f>
        <v/>
      </c>
      <c r="Z843" s="201" t="str">
        <f>IF(E843="","",(Table1[[#This Row],[Debit USD]]-Table1[[#This Row],[Credit USD]]))</f>
        <v/>
      </c>
      <c r="AA843" s="226"/>
      <c r="AB843" s="255"/>
      <c r="AC843" s="1"/>
      <c r="AD843" s="15"/>
      <c r="AE843" s="15" t="str">
        <f>IF(AND(OR(Table1[[#This Row],[Account]]="15030",Table1[[#This Row],[Account]]="15035",Table1[[#This Row],[Account]]="20150"),Table1[[#This Row],[Vendor ID]]=""),1,"")</f>
        <v/>
      </c>
      <c r="AF843" s="15"/>
      <c r="AG843" s="15"/>
      <c r="AH843" s="15"/>
      <c r="AI843" s="46" t="str">
        <f>IF(Table1[[#This Row],[Posting Date]]&lt;&gt;"","GJ-"&amp;CountryID,"")</f>
        <v/>
      </c>
      <c r="AJ843" s="59" t="str">
        <f>IF(Table1[[#This Row],[Posting Date]]&lt;&gt;"",Table1[[#This Row],[Posting Date]],"")</f>
        <v/>
      </c>
      <c r="AK843" s="46"/>
      <c r="AL843" s="46" t="str">
        <f>IF(Table1[[#This Row],[Description]]&lt;&gt;"",Table1[[#This Row],[Description]],"")</f>
        <v/>
      </c>
      <c r="AM843" s="46" t="str">
        <f>IF(Table1[[#This Row],[Posting Date]]&lt;&gt;"",Table1[[#This Row],[Reference Number]],"")</f>
        <v/>
      </c>
      <c r="AN843" s="46" t="str">
        <f>TRIM(Table1[[#This Row],[Line '#]])</f>
        <v/>
      </c>
      <c r="AO843" s="46" t="str">
        <f>TRIM(Table1[[#This Row],[Account]])</f>
        <v/>
      </c>
      <c r="AP843" s="46" t="str">
        <f>IF(Table1[[#This Row],[Posting Date]]&lt;&gt;"",$D$5,"")</f>
        <v/>
      </c>
      <c r="AQ843" s="46" t="str">
        <f>TRIM(Table1[[#This Row],[Departments-Prgrams]])</f>
        <v/>
      </c>
      <c r="AR843" s="46" t="str">
        <f>TRIM(Table1[[#This Row],[Grant]])</f>
        <v/>
      </c>
      <c r="AS843" s="46" t="str">
        <f>TRIM(Table1[[#This Row],[Staff ID]])</f>
        <v/>
      </c>
      <c r="AT843" s="46" t="str">
        <f>IF(TRIM(Table1[[#This Row],[Budget Code]])=0,"",TRIM(Table1[[#This Row],[Budget Code]]))</f>
        <v/>
      </c>
      <c r="AU843" s="46" t="str">
        <f>IF(Table1[[#This Row],[Line Description]]&lt;&gt;"",Table1[[#This Row],[Line Description]],"")</f>
        <v/>
      </c>
      <c r="AV843" s="46" t="str">
        <f>IF(Table1[[#This Row],[Cur_Amount Debit]]&gt;0,ROUND(Table1[[#This Row],[Cur_Amount Debit]],2),"")</f>
        <v/>
      </c>
      <c r="AW843" s="46" t="str">
        <f>IF(Table1[[#This Row],[Cur_Amount Credit]]&gt;0,ROUND(Table1[[#This Row],[Cur_Amount Credit]],2),"")</f>
        <v/>
      </c>
      <c r="AX843" s="46" t="str">
        <f>LEFT(Table1[[#This Row],[Cur]],3)</f>
        <v/>
      </c>
      <c r="AY843" s="59"/>
      <c r="AZ843" s="46"/>
      <c r="BA843" s="46" t="str">
        <f>IF(Table1[[#This Row],[Cur]]&lt;&gt;"",IF(Table1[[#This Row],[Cur]]="USD","",ExchangeRate),"")</f>
        <v/>
      </c>
      <c r="BB843" s="46" t="str">
        <f>IF(Table1[[#This Row],[Grant]]&lt;&gt;"",VLOOKUP(Table1[[#This Row],[Grant]],Grants!B:D,3),"")</f>
        <v/>
      </c>
      <c r="BC843" s="46" t="str">
        <f>TRIM(Table1[[#This Row],[Vendor ID]])</f>
        <v/>
      </c>
      <c r="BD843">
        <f>IF(Table1[[#This Row],[Reference Number]]=Q842,BD842,BD842+1)</f>
        <v>0</v>
      </c>
    </row>
    <row r="844" spans="1:56" ht="11.25" customHeight="1" x14ac:dyDescent="0.25">
      <c r="A844" s="1"/>
      <c r="B844" s="88" t="str">
        <f>IF(Table1[[#This Row],[Posting Date]]&lt;&gt;"",IF(Table1[[#This Row],[Reference Number]]=Q843,B843+1,1),"")</f>
        <v/>
      </c>
      <c r="C844" s="61"/>
      <c r="D844" s="61"/>
      <c r="E844" s="138"/>
      <c r="F844" s="141" t="str">
        <f>IFERROR(IF(VLOOKUP(Table1[[#This Row],[Budget Code Description]],Dimentions!$X$6:$AC$139,2,FALSE)="","",VLOOKUP(Table1[[#This Row],[Budget Code Description]],Dimentions!$X$6:$AC$139,2,FALSE)),"")</f>
        <v/>
      </c>
      <c r="G844" s="141"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1" t="str">
        <f>IFERROR(VLOOKUP(Table1[[#This Row],[Budget Code Description]],Table6[#All],8,FALSE),"")</f>
        <v/>
      </c>
      <c r="L844" s="63"/>
      <c r="M844" s="65" t="str">
        <f>IFERROR(VLOOKUP(Table1[[#This Row],[Staff ID]],Table2[],2,FALSE),"")</f>
        <v/>
      </c>
      <c r="N844" s="209" t="str">
        <f>IFERROR(IF(VLOOKUP(Table1[[#This Row],[Budget Code Description]],Dimentions!$X$6:$AC$134,4,FALSE)="","",VLOOKUP(Table1[[#This Row],[Budget Code Description]],Dimentions!$X$6:$AC$134,4,FALSE)),"")</f>
        <v/>
      </c>
      <c r="O844" s="65" t="str">
        <f>IFERROR(VLOOKUP(Table1[[#This Row],[Vendor ID]],Table549[],2,FALSE),"")</f>
        <v/>
      </c>
      <c r="P844" s="63"/>
      <c r="Q844" s="141" t="str">
        <f>IF(Table1[[#This Row],[Posting Date]]&lt;&gt;"",$D$9,"")</f>
        <v/>
      </c>
      <c r="R844" s="157" t="str">
        <f>IF(Table1[[#This Row],[Posting Date]]&lt;&gt;"",$D$10,"")</f>
        <v/>
      </c>
      <c r="S844" s="66"/>
      <c r="T844" s="63"/>
      <c r="U844" s="67"/>
      <c r="V844" s="67"/>
      <c r="W844" s="67" t="str">
        <f t="shared" si="17"/>
        <v/>
      </c>
      <c r="X844" s="159" t="str">
        <f>IF(E844="","",(IF(Table1[[#This Row],[Cur]]="USD",Table1[[#This Row],[Cur_Amount Debit]],Table1[[#This Row],[Cur_Amount Debit]]/Table1[[#This Row],[Exchange Rate]])))</f>
        <v/>
      </c>
      <c r="Y844" s="159" t="str">
        <f>IF(E844="","",(IF(Table1[[#This Row],[Cur]]="USD",Table1[[#This Row],[Cur_Amount Credit]],Table1[[#This Row],[Cur_Amount Credit]]/ExchangeRate)))</f>
        <v/>
      </c>
      <c r="Z844" s="201" t="str">
        <f>IF(E844="","",(Table1[[#This Row],[Debit USD]]-Table1[[#This Row],[Credit USD]]))</f>
        <v/>
      </c>
      <c r="AA844" s="226"/>
      <c r="AB844" s="255"/>
      <c r="AC844" s="1"/>
      <c r="AD844" s="15"/>
      <c r="AE844" s="15" t="str">
        <f>IF(AND(OR(Table1[[#This Row],[Account]]="15030",Table1[[#This Row],[Account]]="15035",Table1[[#This Row],[Account]]="20150"),Table1[[#This Row],[Vendor ID]]=""),1,"")</f>
        <v/>
      </c>
      <c r="AF844" s="15"/>
      <c r="AG844" s="15"/>
      <c r="AH844" s="15"/>
      <c r="AI844" s="46" t="str">
        <f>IF(Table1[[#This Row],[Posting Date]]&lt;&gt;"","GJ-"&amp;CountryID,"")</f>
        <v/>
      </c>
      <c r="AJ844" s="59" t="str">
        <f>IF(Table1[[#This Row],[Posting Date]]&lt;&gt;"",Table1[[#This Row],[Posting Date]],"")</f>
        <v/>
      </c>
      <c r="AK844" s="46"/>
      <c r="AL844" s="46" t="str">
        <f>IF(Table1[[#This Row],[Description]]&lt;&gt;"",Table1[[#This Row],[Description]],"")</f>
        <v/>
      </c>
      <c r="AM844" s="46" t="str">
        <f>IF(Table1[[#This Row],[Posting Date]]&lt;&gt;"",Table1[[#This Row],[Reference Number]],"")</f>
        <v/>
      </c>
      <c r="AN844" s="46" t="str">
        <f>TRIM(Table1[[#This Row],[Line '#]])</f>
        <v/>
      </c>
      <c r="AO844" s="46" t="str">
        <f>TRIM(Table1[[#This Row],[Account]])</f>
        <v/>
      </c>
      <c r="AP844" s="46" t="str">
        <f>IF(Table1[[#This Row],[Posting Date]]&lt;&gt;"",$D$5,"")</f>
        <v/>
      </c>
      <c r="AQ844" s="46" t="str">
        <f>TRIM(Table1[[#This Row],[Departments-Prgrams]])</f>
        <v/>
      </c>
      <c r="AR844" s="46" t="str">
        <f>TRIM(Table1[[#This Row],[Grant]])</f>
        <v/>
      </c>
      <c r="AS844" s="46" t="str">
        <f>TRIM(Table1[[#This Row],[Staff ID]])</f>
        <v/>
      </c>
      <c r="AT844" s="46" t="str">
        <f>IF(TRIM(Table1[[#This Row],[Budget Code]])=0,"",TRIM(Table1[[#This Row],[Budget Code]]))</f>
        <v/>
      </c>
      <c r="AU844" s="46" t="str">
        <f>IF(Table1[[#This Row],[Line Description]]&lt;&gt;"",Table1[[#This Row],[Line Description]],"")</f>
        <v/>
      </c>
      <c r="AV844" s="46" t="str">
        <f>IF(Table1[[#This Row],[Cur_Amount Debit]]&gt;0,ROUND(Table1[[#This Row],[Cur_Amount Debit]],2),"")</f>
        <v/>
      </c>
      <c r="AW844" s="46" t="str">
        <f>IF(Table1[[#This Row],[Cur_Amount Credit]]&gt;0,ROUND(Table1[[#This Row],[Cur_Amount Credit]],2),"")</f>
        <v/>
      </c>
      <c r="AX844" s="46" t="str">
        <f>LEFT(Table1[[#This Row],[Cur]],3)</f>
        <v/>
      </c>
      <c r="AY844" s="59"/>
      <c r="AZ844" s="46"/>
      <c r="BA844" s="46" t="str">
        <f>IF(Table1[[#This Row],[Cur]]&lt;&gt;"",IF(Table1[[#This Row],[Cur]]="USD","",ExchangeRate),"")</f>
        <v/>
      </c>
      <c r="BB844" s="46" t="str">
        <f>IF(Table1[[#This Row],[Grant]]&lt;&gt;"",VLOOKUP(Table1[[#This Row],[Grant]],Grants!B:D,3),"")</f>
        <v/>
      </c>
      <c r="BC844" s="46" t="str">
        <f>TRIM(Table1[[#This Row],[Vendor ID]])</f>
        <v/>
      </c>
      <c r="BD844">
        <f>IF(Table1[[#This Row],[Reference Number]]=Q843,BD843,BD843+1)</f>
        <v>0</v>
      </c>
    </row>
    <row r="845" spans="1:56" ht="11.25" customHeight="1" x14ac:dyDescent="0.25">
      <c r="A845" s="1"/>
      <c r="B845" s="88" t="str">
        <f>IF(Table1[[#This Row],[Posting Date]]&lt;&gt;"",IF(Table1[[#This Row],[Reference Number]]=Q844,B844+1,1),"")</f>
        <v/>
      </c>
      <c r="C845" s="61"/>
      <c r="D845" s="61"/>
      <c r="E845" s="138"/>
      <c r="F845" s="141" t="str">
        <f>IFERROR(IF(VLOOKUP(Table1[[#This Row],[Budget Code Description]],Dimentions!$X$6:$AC$139,2,FALSE)="","",VLOOKUP(Table1[[#This Row],[Budget Code Description]],Dimentions!$X$6:$AC$139,2,FALSE)),"")</f>
        <v/>
      </c>
      <c r="G845" s="141"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1" t="str">
        <f>IFERROR(VLOOKUP(Table1[[#This Row],[Budget Code Description]],Table6[#All],8,FALSE),"")</f>
        <v/>
      </c>
      <c r="L845" s="63"/>
      <c r="M845" s="65" t="str">
        <f>IFERROR(VLOOKUP(Table1[[#This Row],[Staff ID]],Table2[],2,FALSE),"")</f>
        <v/>
      </c>
      <c r="N845" s="209" t="str">
        <f>IFERROR(IF(VLOOKUP(Table1[[#This Row],[Budget Code Description]],Dimentions!$X$6:$AC$134,4,FALSE)="","",VLOOKUP(Table1[[#This Row],[Budget Code Description]],Dimentions!$X$6:$AC$134,4,FALSE)),"")</f>
        <v/>
      </c>
      <c r="O845" s="65" t="str">
        <f>IFERROR(VLOOKUP(Table1[[#This Row],[Vendor ID]],Table549[],2,FALSE),"")</f>
        <v/>
      </c>
      <c r="P845" s="63"/>
      <c r="Q845" s="141" t="str">
        <f>IF(Table1[[#This Row],[Posting Date]]&lt;&gt;"",$D$9,"")</f>
        <v/>
      </c>
      <c r="R845" s="157" t="str">
        <f>IF(Table1[[#This Row],[Posting Date]]&lt;&gt;"",$D$10,"")</f>
        <v/>
      </c>
      <c r="S845" s="66"/>
      <c r="T845" s="63"/>
      <c r="U845" s="67"/>
      <c r="V845" s="67"/>
      <c r="W845" s="67" t="str">
        <f t="shared" si="17"/>
        <v/>
      </c>
      <c r="X845" s="159" t="str">
        <f>IF(E845="","",(IF(Table1[[#This Row],[Cur]]="USD",Table1[[#This Row],[Cur_Amount Debit]],Table1[[#This Row],[Cur_Amount Debit]]/Table1[[#This Row],[Exchange Rate]])))</f>
        <v/>
      </c>
      <c r="Y845" s="159" t="str">
        <f>IF(E845="","",(IF(Table1[[#This Row],[Cur]]="USD",Table1[[#This Row],[Cur_Amount Credit]],Table1[[#This Row],[Cur_Amount Credit]]/ExchangeRate)))</f>
        <v/>
      </c>
      <c r="Z845" s="201" t="str">
        <f>IF(E845="","",(Table1[[#This Row],[Debit USD]]-Table1[[#This Row],[Credit USD]]))</f>
        <v/>
      </c>
      <c r="AA845" s="226"/>
      <c r="AB845" s="255"/>
      <c r="AC845" s="1"/>
      <c r="AD845" s="15"/>
      <c r="AE845" s="15" t="str">
        <f>IF(AND(OR(Table1[[#This Row],[Account]]="15030",Table1[[#This Row],[Account]]="15035",Table1[[#This Row],[Account]]="20150"),Table1[[#This Row],[Vendor ID]]=""),1,"")</f>
        <v/>
      </c>
      <c r="AF845" s="15"/>
      <c r="AG845" s="15"/>
      <c r="AH845" s="15"/>
      <c r="AI845" s="46" t="str">
        <f>IF(Table1[[#This Row],[Posting Date]]&lt;&gt;"","GJ-"&amp;CountryID,"")</f>
        <v/>
      </c>
      <c r="AJ845" s="59" t="str">
        <f>IF(Table1[[#This Row],[Posting Date]]&lt;&gt;"",Table1[[#This Row],[Posting Date]],"")</f>
        <v/>
      </c>
      <c r="AK845" s="46"/>
      <c r="AL845" s="46" t="str">
        <f>IF(Table1[[#This Row],[Description]]&lt;&gt;"",Table1[[#This Row],[Description]],"")</f>
        <v/>
      </c>
      <c r="AM845" s="46" t="str">
        <f>IF(Table1[[#This Row],[Posting Date]]&lt;&gt;"",Table1[[#This Row],[Reference Number]],"")</f>
        <v/>
      </c>
      <c r="AN845" s="46" t="str">
        <f>TRIM(Table1[[#This Row],[Line '#]])</f>
        <v/>
      </c>
      <c r="AO845" s="46" t="str">
        <f>TRIM(Table1[[#This Row],[Account]])</f>
        <v/>
      </c>
      <c r="AP845" s="46" t="str">
        <f>IF(Table1[[#This Row],[Posting Date]]&lt;&gt;"",$D$5,"")</f>
        <v/>
      </c>
      <c r="AQ845" s="46" t="str">
        <f>TRIM(Table1[[#This Row],[Departments-Prgrams]])</f>
        <v/>
      </c>
      <c r="AR845" s="46" t="str">
        <f>TRIM(Table1[[#This Row],[Grant]])</f>
        <v/>
      </c>
      <c r="AS845" s="46" t="str">
        <f>TRIM(Table1[[#This Row],[Staff ID]])</f>
        <v/>
      </c>
      <c r="AT845" s="46" t="str">
        <f>IF(TRIM(Table1[[#This Row],[Budget Code]])=0,"",TRIM(Table1[[#This Row],[Budget Code]]))</f>
        <v/>
      </c>
      <c r="AU845" s="46" t="str">
        <f>IF(Table1[[#This Row],[Line Description]]&lt;&gt;"",Table1[[#This Row],[Line Description]],"")</f>
        <v/>
      </c>
      <c r="AV845" s="46" t="str">
        <f>IF(Table1[[#This Row],[Cur_Amount Debit]]&gt;0,ROUND(Table1[[#This Row],[Cur_Amount Debit]],2),"")</f>
        <v/>
      </c>
      <c r="AW845" s="46" t="str">
        <f>IF(Table1[[#This Row],[Cur_Amount Credit]]&gt;0,ROUND(Table1[[#This Row],[Cur_Amount Credit]],2),"")</f>
        <v/>
      </c>
      <c r="AX845" s="46" t="str">
        <f>LEFT(Table1[[#This Row],[Cur]],3)</f>
        <v/>
      </c>
      <c r="AY845" s="59"/>
      <c r="AZ845" s="46"/>
      <c r="BA845" s="46" t="str">
        <f>IF(Table1[[#This Row],[Cur]]&lt;&gt;"",IF(Table1[[#This Row],[Cur]]="USD","",ExchangeRate),"")</f>
        <v/>
      </c>
      <c r="BB845" s="46" t="str">
        <f>IF(Table1[[#This Row],[Grant]]&lt;&gt;"",VLOOKUP(Table1[[#This Row],[Grant]],Grants!B:D,3),"")</f>
        <v/>
      </c>
      <c r="BC845" s="46" t="str">
        <f>TRIM(Table1[[#This Row],[Vendor ID]])</f>
        <v/>
      </c>
      <c r="BD845">
        <f>IF(Table1[[#This Row],[Reference Number]]=Q844,BD844,BD844+1)</f>
        <v>0</v>
      </c>
    </row>
    <row r="846" spans="1:56" ht="11.25" customHeight="1" x14ac:dyDescent="0.25">
      <c r="A846" s="1"/>
      <c r="B846" s="88" t="str">
        <f>IF(Table1[[#This Row],[Posting Date]]&lt;&gt;"",IF(Table1[[#This Row],[Reference Number]]=Q845,B845+1,1),"")</f>
        <v/>
      </c>
      <c r="C846" s="61"/>
      <c r="D846" s="61"/>
      <c r="E846" s="138"/>
      <c r="F846" s="141" t="str">
        <f>IFERROR(IF(VLOOKUP(Table1[[#This Row],[Budget Code Description]],Dimentions!$X$6:$AC$139,2,FALSE)="","",VLOOKUP(Table1[[#This Row],[Budget Code Description]],Dimentions!$X$6:$AC$139,2,FALSE)),"")</f>
        <v/>
      </c>
      <c r="G846" s="141"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1" t="str">
        <f>IFERROR(VLOOKUP(Table1[[#This Row],[Budget Code Description]],Table6[#All],8,FALSE),"")</f>
        <v/>
      </c>
      <c r="L846" s="63"/>
      <c r="M846" s="65" t="str">
        <f>IFERROR(VLOOKUP(Table1[[#This Row],[Staff ID]],Table2[],2,FALSE),"")</f>
        <v/>
      </c>
      <c r="N846" s="209" t="str">
        <f>IFERROR(IF(VLOOKUP(Table1[[#This Row],[Budget Code Description]],Dimentions!$X$6:$AC$134,4,FALSE)="","",VLOOKUP(Table1[[#This Row],[Budget Code Description]],Dimentions!$X$6:$AC$134,4,FALSE)),"")</f>
        <v/>
      </c>
      <c r="O846" s="65" t="str">
        <f>IFERROR(VLOOKUP(Table1[[#This Row],[Vendor ID]],Table549[],2,FALSE),"")</f>
        <v/>
      </c>
      <c r="P846" s="63"/>
      <c r="Q846" s="141" t="str">
        <f>IF(Table1[[#This Row],[Posting Date]]&lt;&gt;"",$D$9,"")</f>
        <v/>
      </c>
      <c r="R846" s="157" t="str">
        <f>IF(Table1[[#This Row],[Posting Date]]&lt;&gt;"",$D$10,"")</f>
        <v/>
      </c>
      <c r="S846" s="66"/>
      <c r="T846" s="63"/>
      <c r="U846" s="67"/>
      <c r="V846" s="67"/>
      <c r="W846" s="67" t="str">
        <f t="shared" si="17"/>
        <v/>
      </c>
      <c r="X846" s="159" t="str">
        <f>IF(E846="","",(IF(Table1[[#This Row],[Cur]]="USD",Table1[[#This Row],[Cur_Amount Debit]],Table1[[#This Row],[Cur_Amount Debit]]/Table1[[#This Row],[Exchange Rate]])))</f>
        <v/>
      </c>
      <c r="Y846" s="159" t="str">
        <f>IF(E846="","",(IF(Table1[[#This Row],[Cur]]="USD",Table1[[#This Row],[Cur_Amount Credit]],Table1[[#This Row],[Cur_Amount Credit]]/ExchangeRate)))</f>
        <v/>
      </c>
      <c r="Z846" s="201" t="str">
        <f>IF(E846="","",(Table1[[#This Row],[Debit USD]]-Table1[[#This Row],[Credit USD]]))</f>
        <v/>
      </c>
      <c r="AA846" s="226"/>
      <c r="AB846" s="255"/>
      <c r="AC846" s="1"/>
      <c r="AD846" s="15"/>
      <c r="AE846" s="15" t="str">
        <f>IF(AND(OR(Table1[[#This Row],[Account]]="15030",Table1[[#This Row],[Account]]="15035",Table1[[#This Row],[Account]]="20150"),Table1[[#This Row],[Vendor ID]]=""),1,"")</f>
        <v/>
      </c>
      <c r="AF846" s="15"/>
      <c r="AG846" s="15"/>
      <c r="AH846" s="15"/>
      <c r="AI846" s="46" t="str">
        <f>IF(Table1[[#This Row],[Posting Date]]&lt;&gt;"","GJ-"&amp;CountryID,"")</f>
        <v/>
      </c>
      <c r="AJ846" s="59" t="str">
        <f>IF(Table1[[#This Row],[Posting Date]]&lt;&gt;"",Table1[[#This Row],[Posting Date]],"")</f>
        <v/>
      </c>
      <c r="AK846" s="46"/>
      <c r="AL846" s="46" t="str">
        <f>IF(Table1[[#This Row],[Description]]&lt;&gt;"",Table1[[#This Row],[Description]],"")</f>
        <v/>
      </c>
      <c r="AM846" s="46" t="str">
        <f>IF(Table1[[#This Row],[Posting Date]]&lt;&gt;"",Table1[[#This Row],[Reference Number]],"")</f>
        <v/>
      </c>
      <c r="AN846" s="46" t="str">
        <f>TRIM(Table1[[#This Row],[Line '#]])</f>
        <v/>
      </c>
      <c r="AO846" s="46" t="str">
        <f>TRIM(Table1[[#This Row],[Account]])</f>
        <v/>
      </c>
      <c r="AP846" s="46" t="str">
        <f>IF(Table1[[#This Row],[Posting Date]]&lt;&gt;"",$D$5,"")</f>
        <v/>
      </c>
      <c r="AQ846" s="46" t="str">
        <f>TRIM(Table1[[#This Row],[Departments-Prgrams]])</f>
        <v/>
      </c>
      <c r="AR846" s="46" t="str">
        <f>TRIM(Table1[[#This Row],[Grant]])</f>
        <v/>
      </c>
      <c r="AS846" s="46" t="str">
        <f>TRIM(Table1[[#This Row],[Staff ID]])</f>
        <v/>
      </c>
      <c r="AT846" s="46" t="str">
        <f>IF(TRIM(Table1[[#This Row],[Budget Code]])=0,"",TRIM(Table1[[#This Row],[Budget Code]]))</f>
        <v/>
      </c>
      <c r="AU846" s="46" t="str">
        <f>IF(Table1[[#This Row],[Line Description]]&lt;&gt;"",Table1[[#This Row],[Line Description]],"")</f>
        <v/>
      </c>
      <c r="AV846" s="46" t="str">
        <f>IF(Table1[[#This Row],[Cur_Amount Debit]]&gt;0,ROUND(Table1[[#This Row],[Cur_Amount Debit]],2),"")</f>
        <v/>
      </c>
      <c r="AW846" s="46" t="str">
        <f>IF(Table1[[#This Row],[Cur_Amount Credit]]&gt;0,ROUND(Table1[[#This Row],[Cur_Amount Credit]],2),"")</f>
        <v/>
      </c>
      <c r="AX846" s="46" t="str">
        <f>LEFT(Table1[[#This Row],[Cur]],3)</f>
        <v/>
      </c>
      <c r="AY846" s="59"/>
      <c r="AZ846" s="46"/>
      <c r="BA846" s="46" t="str">
        <f>IF(Table1[[#This Row],[Cur]]&lt;&gt;"",IF(Table1[[#This Row],[Cur]]="USD","",ExchangeRate),"")</f>
        <v/>
      </c>
      <c r="BB846" s="46" t="str">
        <f>IF(Table1[[#This Row],[Grant]]&lt;&gt;"",VLOOKUP(Table1[[#This Row],[Grant]],Grants!B:D,3),"")</f>
        <v/>
      </c>
      <c r="BC846" s="46" t="str">
        <f>TRIM(Table1[[#This Row],[Vendor ID]])</f>
        <v/>
      </c>
      <c r="BD846">
        <f>IF(Table1[[#This Row],[Reference Number]]=Q845,BD845,BD845+1)</f>
        <v>0</v>
      </c>
    </row>
    <row r="847" spans="1:56" ht="11.25" customHeight="1" x14ac:dyDescent="0.25">
      <c r="A847" s="1"/>
      <c r="B847" s="88" t="str">
        <f>IF(Table1[[#This Row],[Posting Date]]&lt;&gt;"",IF(Table1[[#This Row],[Reference Number]]=Q846,B846+1,1),"")</f>
        <v/>
      </c>
      <c r="C847" s="61"/>
      <c r="D847" s="61"/>
      <c r="E847" s="138"/>
      <c r="F847" s="141" t="str">
        <f>IFERROR(IF(VLOOKUP(Table1[[#This Row],[Budget Code Description]],Dimentions!$X$6:$AC$139,2,FALSE)="","",VLOOKUP(Table1[[#This Row],[Budget Code Description]],Dimentions!$X$6:$AC$139,2,FALSE)),"")</f>
        <v/>
      </c>
      <c r="G847" s="141"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1" t="str">
        <f>IFERROR(VLOOKUP(Table1[[#This Row],[Budget Code Description]],Table6[#All],8,FALSE),"")</f>
        <v/>
      </c>
      <c r="L847" s="63"/>
      <c r="M847" s="65" t="str">
        <f>IFERROR(VLOOKUP(Table1[[#This Row],[Staff ID]],Table2[],2,FALSE),"")</f>
        <v/>
      </c>
      <c r="N847" s="209" t="str">
        <f>IFERROR(IF(VLOOKUP(Table1[[#This Row],[Budget Code Description]],Dimentions!$X$6:$AC$134,4,FALSE)="","",VLOOKUP(Table1[[#This Row],[Budget Code Description]],Dimentions!$X$6:$AC$134,4,FALSE)),"")</f>
        <v/>
      </c>
      <c r="O847" s="65" t="str">
        <f>IFERROR(VLOOKUP(Table1[[#This Row],[Vendor ID]],Table549[],2,FALSE),"")</f>
        <v/>
      </c>
      <c r="P847" s="63"/>
      <c r="Q847" s="141" t="str">
        <f>IF(Table1[[#This Row],[Posting Date]]&lt;&gt;"",$D$9,"")</f>
        <v/>
      </c>
      <c r="R847" s="157" t="str">
        <f>IF(Table1[[#This Row],[Posting Date]]&lt;&gt;"",$D$10,"")</f>
        <v/>
      </c>
      <c r="S847" s="66"/>
      <c r="T847" s="63"/>
      <c r="U847" s="67"/>
      <c r="V847" s="67"/>
      <c r="W847" s="67" t="str">
        <f t="shared" si="17"/>
        <v/>
      </c>
      <c r="X847" s="159" t="str">
        <f>IF(E847="","",(IF(Table1[[#This Row],[Cur]]="USD",Table1[[#This Row],[Cur_Amount Debit]],Table1[[#This Row],[Cur_Amount Debit]]/Table1[[#This Row],[Exchange Rate]])))</f>
        <v/>
      </c>
      <c r="Y847" s="159" t="str">
        <f>IF(E847="","",(IF(Table1[[#This Row],[Cur]]="USD",Table1[[#This Row],[Cur_Amount Credit]],Table1[[#This Row],[Cur_Amount Credit]]/ExchangeRate)))</f>
        <v/>
      </c>
      <c r="Z847" s="201" t="str">
        <f>IF(E847="","",(Table1[[#This Row],[Debit USD]]-Table1[[#This Row],[Credit USD]]))</f>
        <v/>
      </c>
      <c r="AA847" s="226"/>
      <c r="AB847" s="255"/>
      <c r="AC847" s="1"/>
      <c r="AD847" s="15"/>
      <c r="AE847" s="15" t="str">
        <f>IF(AND(OR(Table1[[#This Row],[Account]]="15030",Table1[[#This Row],[Account]]="15035",Table1[[#This Row],[Account]]="20150"),Table1[[#This Row],[Vendor ID]]=""),1,"")</f>
        <v/>
      </c>
      <c r="AF847" s="15"/>
      <c r="AG847" s="15"/>
      <c r="AH847" s="15"/>
      <c r="AI847" s="46" t="str">
        <f>IF(Table1[[#This Row],[Posting Date]]&lt;&gt;"","GJ-"&amp;CountryID,"")</f>
        <v/>
      </c>
      <c r="AJ847" s="59" t="str">
        <f>IF(Table1[[#This Row],[Posting Date]]&lt;&gt;"",Table1[[#This Row],[Posting Date]],"")</f>
        <v/>
      </c>
      <c r="AK847" s="46"/>
      <c r="AL847" s="46" t="str">
        <f>IF(Table1[[#This Row],[Description]]&lt;&gt;"",Table1[[#This Row],[Description]],"")</f>
        <v/>
      </c>
      <c r="AM847" s="46" t="str">
        <f>IF(Table1[[#This Row],[Posting Date]]&lt;&gt;"",Table1[[#This Row],[Reference Number]],"")</f>
        <v/>
      </c>
      <c r="AN847" s="46" t="str">
        <f>TRIM(Table1[[#This Row],[Line '#]])</f>
        <v/>
      </c>
      <c r="AO847" s="46" t="str">
        <f>TRIM(Table1[[#This Row],[Account]])</f>
        <v/>
      </c>
      <c r="AP847" s="46" t="str">
        <f>IF(Table1[[#This Row],[Posting Date]]&lt;&gt;"",$D$5,"")</f>
        <v/>
      </c>
      <c r="AQ847" s="46" t="str">
        <f>TRIM(Table1[[#This Row],[Departments-Prgrams]])</f>
        <v/>
      </c>
      <c r="AR847" s="46" t="str">
        <f>TRIM(Table1[[#This Row],[Grant]])</f>
        <v/>
      </c>
      <c r="AS847" s="46" t="str">
        <f>TRIM(Table1[[#This Row],[Staff ID]])</f>
        <v/>
      </c>
      <c r="AT847" s="46" t="str">
        <f>IF(TRIM(Table1[[#This Row],[Budget Code]])=0,"",TRIM(Table1[[#This Row],[Budget Code]]))</f>
        <v/>
      </c>
      <c r="AU847" s="46" t="str">
        <f>IF(Table1[[#This Row],[Line Description]]&lt;&gt;"",Table1[[#This Row],[Line Description]],"")</f>
        <v/>
      </c>
      <c r="AV847" s="46" t="str">
        <f>IF(Table1[[#This Row],[Cur_Amount Debit]]&gt;0,ROUND(Table1[[#This Row],[Cur_Amount Debit]],2),"")</f>
        <v/>
      </c>
      <c r="AW847" s="46" t="str">
        <f>IF(Table1[[#This Row],[Cur_Amount Credit]]&gt;0,ROUND(Table1[[#This Row],[Cur_Amount Credit]],2),"")</f>
        <v/>
      </c>
      <c r="AX847" s="46" t="str">
        <f>LEFT(Table1[[#This Row],[Cur]],3)</f>
        <v/>
      </c>
      <c r="AY847" s="59"/>
      <c r="AZ847" s="46"/>
      <c r="BA847" s="46" t="str">
        <f>IF(Table1[[#This Row],[Cur]]&lt;&gt;"",IF(Table1[[#This Row],[Cur]]="USD","",ExchangeRate),"")</f>
        <v/>
      </c>
      <c r="BB847" s="46" t="str">
        <f>IF(Table1[[#This Row],[Grant]]&lt;&gt;"",VLOOKUP(Table1[[#This Row],[Grant]],Grants!B:D,3),"")</f>
        <v/>
      </c>
      <c r="BC847" s="46" t="str">
        <f>TRIM(Table1[[#This Row],[Vendor ID]])</f>
        <v/>
      </c>
      <c r="BD847">
        <f>IF(Table1[[#This Row],[Reference Number]]=Q846,BD846,BD846+1)</f>
        <v>0</v>
      </c>
    </row>
    <row r="848" spans="1:56" ht="11.25" customHeight="1" x14ac:dyDescent="0.25">
      <c r="A848" s="1"/>
      <c r="B848" s="88" t="str">
        <f>IF(Table1[[#This Row],[Posting Date]]&lt;&gt;"",IF(Table1[[#This Row],[Reference Number]]=Q847,B847+1,1),"")</f>
        <v/>
      </c>
      <c r="C848" s="61"/>
      <c r="D848" s="61"/>
      <c r="E848" s="138"/>
      <c r="F848" s="141" t="str">
        <f>IFERROR(IF(VLOOKUP(Table1[[#This Row],[Budget Code Description]],Dimentions!$X$6:$AC$139,2,FALSE)="","",VLOOKUP(Table1[[#This Row],[Budget Code Description]],Dimentions!$X$6:$AC$139,2,FALSE)),"")</f>
        <v/>
      </c>
      <c r="G848" s="141"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1" t="str">
        <f>IFERROR(VLOOKUP(Table1[[#This Row],[Budget Code Description]],Table6[#All],8,FALSE),"")</f>
        <v/>
      </c>
      <c r="L848" s="63"/>
      <c r="M848" s="65" t="str">
        <f>IFERROR(VLOOKUP(Table1[[#This Row],[Staff ID]],Table2[],2,FALSE),"")</f>
        <v/>
      </c>
      <c r="N848" s="209" t="str">
        <f>IFERROR(IF(VLOOKUP(Table1[[#This Row],[Budget Code Description]],Dimentions!$X$6:$AC$134,4,FALSE)="","",VLOOKUP(Table1[[#This Row],[Budget Code Description]],Dimentions!$X$6:$AC$134,4,FALSE)),"")</f>
        <v/>
      </c>
      <c r="O848" s="65" t="str">
        <f>IFERROR(VLOOKUP(Table1[[#This Row],[Vendor ID]],Table549[],2,FALSE),"")</f>
        <v/>
      </c>
      <c r="P848" s="63"/>
      <c r="Q848" s="141" t="str">
        <f>IF(Table1[[#This Row],[Posting Date]]&lt;&gt;"",$D$9,"")</f>
        <v/>
      </c>
      <c r="R848" s="157" t="str">
        <f>IF(Table1[[#This Row],[Posting Date]]&lt;&gt;"",$D$10,"")</f>
        <v/>
      </c>
      <c r="S848" s="66"/>
      <c r="T848" s="63"/>
      <c r="U848" s="67"/>
      <c r="V848" s="67"/>
      <c r="W848" s="67" t="str">
        <f t="shared" si="17"/>
        <v/>
      </c>
      <c r="X848" s="159" t="str">
        <f>IF(E848="","",(IF(Table1[[#This Row],[Cur]]="USD",Table1[[#This Row],[Cur_Amount Debit]],Table1[[#This Row],[Cur_Amount Debit]]/Table1[[#This Row],[Exchange Rate]])))</f>
        <v/>
      </c>
      <c r="Y848" s="159" t="str">
        <f>IF(E848="","",(IF(Table1[[#This Row],[Cur]]="USD",Table1[[#This Row],[Cur_Amount Credit]],Table1[[#This Row],[Cur_Amount Credit]]/ExchangeRate)))</f>
        <v/>
      </c>
      <c r="Z848" s="201" t="str">
        <f>IF(E848="","",(Table1[[#This Row],[Debit USD]]-Table1[[#This Row],[Credit USD]]))</f>
        <v/>
      </c>
      <c r="AA848" s="226"/>
      <c r="AB848" s="255"/>
      <c r="AC848" s="1"/>
      <c r="AD848" s="15"/>
      <c r="AE848" s="15" t="str">
        <f>IF(AND(OR(Table1[[#This Row],[Account]]="15030",Table1[[#This Row],[Account]]="15035",Table1[[#This Row],[Account]]="20150"),Table1[[#This Row],[Vendor ID]]=""),1,"")</f>
        <v/>
      </c>
      <c r="AF848" s="15"/>
      <c r="AG848" s="15"/>
      <c r="AH848" s="15"/>
      <c r="AI848" s="46" t="str">
        <f>IF(Table1[[#This Row],[Posting Date]]&lt;&gt;"","GJ-"&amp;CountryID,"")</f>
        <v/>
      </c>
      <c r="AJ848" s="59" t="str">
        <f>IF(Table1[[#This Row],[Posting Date]]&lt;&gt;"",Table1[[#This Row],[Posting Date]],"")</f>
        <v/>
      </c>
      <c r="AK848" s="46"/>
      <c r="AL848" s="46" t="str">
        <f>IF(Table1[[#This Row],[Description]]&lt;&gt;"",Table1[[#This Row],[Description]],"")</f>
        <v/>
      </c>
      <c r="AM848" s="46" t="str">
        <f>IF(Table1[[#This Row],[Posting Date]]&lt;&gt;"",Table1[[#This Row],[Reference Number]],"")</f>
        <v/>
      </c>
      <c r="AN848" s="46" t="str">
        <f>TRIM(Table1[[#This Row],[Line '#]])</f>
        <v/>
      </c>
      <c r="AO848" s="46" t="str">
        <f>TRIM(Table1[[#This Row],[Account]])</f>
        <v/>
      </c>
      <c r="AP848" s="46" t="str">
        <f>IF(Table1[[#This Row],[Posting Date]]&lt;&gt;"",$D$5,"")</f>
        <v/>
      </c>
      <c r="AQ848" s="46" t="str">
        <f>TRIM(Table1[[#This Row],[Departments-Prgrams]])</f>
        <v/>
      </c>
      <c r="AR848" s="46" t="str">
        <f>TRIM(Table1[[#This Row],[Grant]])</f>
        <v/>
      </c>
      <c r="AS848" s="46" t="str">
        <f>TRIM(Table1[[#This Row],[Staff ID]])</f>
        <v/>
      </c>
      <c r="AT848" s="46" t="str">
        <f>IF(TRIM(Table1[[#This Row],[Budget Code]])=0,"",TRIM(Table1[[#This Row],[Budget Code]]))</f>
        <v/>
      </c>
      <c r="AU848" s="46" t="str">
        <f>IF(Table1[[#This Row],[Line Description]]&lt;&gt;"",Table1[[#This Row],[Line Description]],"")</f>
        <v/>
      </c>
      <c r="AV848" s="46" t="str">
        <f>IF(Table1[[#This Row],[Cur_Amount Debit]]&gt;0,ROUND(Table1[[#This Row],[Cur_Amount Debit]],2),"")</f>
        <v/>
      </c>
      <c r="AW848" s="46" t="str">
        <f>IF(Table1[[#This Row],[Cur_Amount Credit]]&gt;0,ROUND(Table1[[#This Row],[Cur_Amount Credit]],2),"")</f>
        <v/>
      </c>
      <c r="AX848" s="46" t="str">
        <f>LEFT(Table1[[#This Row],[Cur]],3)</f>
        <v/>
      </c>
      <c r="AY848" s="59"/>
      <c r="AZ848" s="46"/>
      <c r="BA848" s="46" t="str">
        <f>IF(Table1[[#This Row],[Cur]]&lt;&gt;"",IF(Table1[[#This Row],[Cur]]="USD","",ExchangeRate),"")</f>
        <v/>
      </c>
      <c r="BB848" s="46" t="str">
        <f>IF(Table1[[#This Row],[Grant]]&lt;&gt;"",VLOOKUP(Table1[[#This Row],[Grant]],Grants!B:D,3),"")</f>
        <v/>
      </c>
      <c r="BC848" s="46" t="str">
        <f>TRIM(Table1[[#This Row],[Vendor ID]])</f>
        <v/>
      </c>
      <c r="BD848">
        <f>IF(Table1[[#This Row],[Reference Number]]=Q847,BD847,BD847+1)</f>
        <v>0</v>
      </c>
    </row>
    <row r="849" spans="1:56" ht="11.25" customHeight="1" x14ac:dyDescent="0.25">
      <c r="A849" s="1"/>
      <c r="B849" s="88" t="str">
        <f>IF(Table1[[#This Row],[Posting Date]]&lt;&gt;"",IF(Table1[[#This Row],[Reference Number]]=Q848,B848+1,1),"")</f>
        <v/>
      </c>
      <c r="C849" s="61"/>
      <c r="D849" s="61"/>
      <c r="E849" s="138"/>
      <c r="F849" s="141" t="str">
        <f>IFERROR(IF(VLOOKUP(Table1[[#This Row],[Budget Code Description]],Dimentions!$X$6:$AC$139,2,FALSE)="","",VLOOKUP(Table1[[#This Row],[Budget Code Description]],Dimentions!$X$6:$AC$139,2,FALSE)),"")</f>
        <v/>
      </c>
      <c r="G849" s="141"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1" t="str">
        <f>IFERROR(VLOOKUP(Table1[[#This Row],[Budget Code Description]],Table6[#All],8,FALSE),"")</f>
        <v/>
      </c>
      <c r="L849" s="63"/>
      <c r="M849" s="65" t="str">
        <f>IFERROR(VLOOKUP(Table1[[#This Row],[Staff ID]],Table2[],2,FALSE),"")</f>
        <v/>
      </c>
      <c r="N849" s="209" t="str">
        <f>IFERROR(IF(VLOOKUP(Table1[[#This Row],[Budget Code Description]],Dimentions!$X$6:$AC$134,4,FALSE)="","",VLOOKUP(Table1[[#This Row],[Budget Code Description]],Dimentions!$X$6:$AC$134,4,FALSE)),"")</f>
        <v/>
      </c>
      <c r="O849" s="65" t="str">
        <f>IFERROR(VLOOKUP(Table1[[#This Row],[Vendor ID]],Table549[],2,FALSE),"")</f>
        <v/>
      </c>
      <c r="P849" s="63"/>
      <c r="Q849" s="141" t="str">
        <f>IF(Table1[[#This Row],[Posting Date]]&lt;&gt;"",$D$9,"")</f>
        <v/>
      </c>
      <c r="R849" s="157" t="str">
        <f>IF(Table1[[#This Row],[Posting Date]]&lt;&gt;"",$D$10,"")</f>
        <v/>
      </c>
      <c r="S849" s="66"/>
      <c r="T849" s="63"/>
      <c r="U849" s="67"/>
      <c r="V849" s="67"/>
      <c r="W849" s="67" t="str">
        <f t="shared" si="17"/>
        <v/>
      </c>
      <c r="X849" s="159" t="str">
        <f>IF(E849="","",(IF(Table1[[#This Row],[Cur]]="USD",Table1[[#This Row],[Cur_Amount Debit]],Table1[[#This Row],[Cur_Amount Debit]]/Table1[[#This Row],[Exchange Rate]])))</f>
        <v/>
      </c>
      <c r="Y849" s="159" t="str">
        <f>IF(E849="","",(IF(Table1[[#This Row],[Cur]]="USD",Table1[[#This Row],[Cur_Amount Credit]],Table1[[#This Row],[Cur_Amount Credit]]/ExchangeRate)))</f>
        <v/>
      </c>
      <c r="Z849" s="201" t="str">
        <f>IF(E849="","",(Table1[[#This Row],[Debit USD]]-Table1[[#This Row],[Credit USD]]))</f>
        <v/>
      </c>
      <c r="AA849" s="226"/>
      <c r="AB849" s="255"/>
      <c r="AC849" s="1"/>
      <c r="AD849" s="15"/>
      <c r="AE849" s="15" t="str">
        <f>IF(AND(OR(Table1[[#This Row],[Account]]="15030",Table1[[#This Row],[Account]]="15035",Table1[[#This Row],[Account]]="20150"),Table1[[#This Row],[Vendor ID]]=""),1,"")</f>
        <v/>
      </c>
      <c r="AF849" s="15"/>
      <c r="AG849" s="15"/>
      <c r="AH849" s="15"/>
      <c r="AI849" s="46" t="str">
        <f>IF(Table1[[#This Row],[Posting Date]]&lt;&gt;"","GJ-"&amp;CountryID,"")</f>
        <v/>
      </c>
      <c r="AJ849" s="59" t="str">
        <f>IF(Table1[[#This Row],[Posting Date]]&lt;&gt;"",Table1[[#This Row],[Posting Date]],"")</f>
        <v/>
      </c>
      <c r="AK849" s="46"/>
      <c r="AL849" s="46" t="str">
        <f>IF(Table1[[#This Row],[Description]]&lt;&gt;"",Table1[[#This Row],[Description]],"")</f>
        <v/>
      </c>
      <c r="AM849" s="46" t="str">
        <f>IF(Table1[[#This Row],[Posting Date]]&lt;&gt;"",Table1[[#This Row],[Reference Number]],"")</f>
        <v/>
      </c>
      <c r="AN849" s="46" t="str">
        <f>TRIM(Table1[[#This Row],[Line '#]])</f>
        <v/>
      </c>
      <c r="AO849" s="46" t="str">
        <f>TRIM(Table1[[#This Row],[Account]])</f>
        <v/>
      </c>
      <c r="AP849" s="46" t="str">
        <f>IF(Table1[[#This Row],[Posting Date]]&lt;&gt;"",$D$5,"")</f>
        <v/>
      </c>
      <c r="AQ849" s="46" t="str">
        <f>TRIM(Table1[[#This Row],[Departments-Prgrams]])</f>
        <v/>
      </c>
      <c r="AR849" s="46" t="str">
        <f>TRIM(Table1[[#This Row],[Grant]])</f>
        <v/>
      </c>
      <c r="AS849" s="46" t="str">
        <f>TRIM(Table1[[#This Row],[Staff ID]])</f>
        <v/>
      </c>
      <c r="AT849" s="46" t="str">
        <f>IF(TRIM(Table1[[#This Row],[Budget Code]])=0,"",TRIM(Table1[[#This Row],[Budget Code]]))</f>
        <v/>
      </c>
      <c r="AU849" s="46" t="str">
        <f>IF(Table1[[#This Row],[Line Description]]&lt;&gt;"",Table1[[#This Row],[Line Description]],"")</f>
        <v/>
      </c>
      <c r="AV849" s="46" t="str">
        <f>IF(Table1[[#This Row],[Cur_Amount Debit]]&gt;0,ROUND(Table1[[#This Row],[Cur_Amount Debit]],2),"")</f>
        <v/>
      </c>
      <c r="AW849" s="46" t="str">
        <f>IF(Table1[[#This Row],[Cur_Amount Credit]]&gt;0,ROUND(Table1[[#This Row],[Cur_Amount Credit]],2),"")</f>
        <v/>
      </c>
      <c r="AX849" s="46" t="str">
        <f>LEFT(Table1[[#This Row],[Cur]],3)</f>
        <v/>
      </c>
      <c r="AY849" s="59"/>
      <c r="AZ849" s="46"/>
      <c r="BA849" s="46" t="str">
        <f>IF(Table1[[#This Row],[Cur]]&lt;&gt;"",IF(Table1[[#This Row],[Cur]]="USD","",ExchangeRate),"")</f>
        <v/>
      </c>
      <c r="BB849" s="46" t="str">
        <f>IF(Table1[[#This Row],[Grant]]&lt;&gt;"",VLOOKUP(Table1[[#This Row],[Grant]],Grants!B:D,3),"")</f>
        <v/>
      </c>
      <c r="BC849" s="46" t="str">
        <f>TRIM(Table1[[#This Row],[Vendor ID]])</f>
        <v/>
      </c>
      <c r="BD849">
        <f>IF(Table1[[#This Row],[Reference Number]]=Q848,BD848,BD848+1)</f>
        <v>0</v>
      </c>
    </row>
    <row r="850" spans="1:56" ht="11.25" customHeight="1" x14ac:dyDescent="0.25">
      <c r="A850" s="1"/>
      <c r="B850" s="88" t="str">
        <f>IF(Table1[[#This Row],[Posting Date]]&lt;&gt;"",IF(Table1[[#This Row],[Reference Number]]=Q849,B849+1,1),"")</f>
        <v/>
      </c>
      <c r="C850" s="61"/>
      <c r="D850" s="61"/>
      <c r="E850" s="138"/>
      <c r="F850" s="141" t="str">
        <f>IFERROR(IF(VLOOKUP(Table1[[#This Row],[Budget Code Description]],Dimentions!$X$6:$AC$139,2,FALSE)="","",VLOOKUP(Table1[[#This Row],[Budget Code Description]],Dimentions!$X$6:$AC$139,2,FALSE)),"")</f>
        <v/>
      </c>
      <c r="G850" s="141"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1" t="str">
        <f>IFERROR(VLOOKUP(Table1[[#This Row],[Budget Code Description]],Table6[#All],8,FALSE),"")</f>
        <v/>
      </c>
      <c r="L850" s="63"/>
      <c r="M850" s="65" t="str">
        <f>IFERROR(VLOOKUP(Table1[[#This Row],[Staff ID]],Table2[],2,FALSE),"")</f>
        <v/>
      </c>
      <c r="N850" s="209" t="str">
        <f>IFERROR(IF(VLOOKUP(Table1[[#This Row],[Budget Code Description]],Dimentions!$X$6:$AC$134,4,FALSE)="","",VLOOKUP(Table1[[#This Row],[Budget Code Description]],Dimentions!$X$6:$AC$134,4,FALSE)),"")</f>
        <v/>
      </c>
      <c r="O850" s="65" t="str">
        <f>IFERROR(VLOOKUP(Table1[[#This Row],[Vendor ID]],Table549[],2,FALSE),"")</f>
        <v/>
      </c>
      <c r="P850" s="63"/>
      <c r="Q850" s="141" t="str">
        <f>IF(Table1[[#This Row],[Posting Date]]&lt;&gt;"",$D$9,"")</f>
        <v/>
      </c>
      <c r="R850" s="157" t="str">
        <f>IF(Table1[[#This Row],[Posting Date]]&lt;&gt;"",$D$10,"")</f>
        <v/>
      </c>
      <c r="S850" s="66"/>
      <c r="T850" s="63"/>
      <c r="U850" s="67"/>
      <c r="V850" s="67"/>
      <c r="W850" s="67" t="str">
        <f t="shared" si="17"/>
        <v/>
      </c>
      <c r="X850" s="159" t="str">
        <f>IF(E850="","",(IF(Table1[[#This Row],[Cur]]="USD",Table1[[#This Row],[Cur_Amount Debit]],Table1[[#This Row],[Cur_Amount Debit]]/Table1[[#This Row],[Exchange Rate]])))</f>
        <v/>
      </c>
      <c r="Y850" s="159" t="str">
        <f>IF(E850="","",(IF(Table1[[#This Row],[Cur]]="USD",Table1[[#This Row],[Cur_Amount Credit]],Table1[[#This Row],[Cur_Amount Credit]]/ExchangeRate)))</f>
        <v/>
      </c>
      <c r="Z850" s="201" t="str">
        <f>IF(E850="","",(Table1[[#This Row],[Debit USD]]-Table1[[#This Row],[Credit USD]]))</f>
        <v/>
      </c>
      <c r="AA850" s="226"/>
      <c r="AB850" s="255"/>
      <c r="AC850" s="1"/>
      <c r="AD850" s="15"/>
      <c r="AE850" s="15" t="str">
        <f>IF(AND(OR(Table1[[#This Row],[Account]]="15030",Table1[[#This Row],[Account]]="15035",Table1[[#This Row],[Account]]="20150"),Table1[[#This Row],[Vendor ID]]=""),1,"")</f>
        <v/>
      </c>
      <c r="AF850" s="15"/>
      <c r="AG850" s="15"/>
      <c r="AH850" s="15"/>
      <c r="AI850" s="46" t="str">
        <f>IF(Table1[[#This Row],[Posting Date]]&lt;&gt;"","GJ-"&amp;CountryID,"")</f>
        <v/>
      </c>
      <c r="AJ850" s="59" t="str">
        <f>IF(Table1[[#This Row],[Posting Date]]&lt;&gt;"",Table1[[#This Row],[Posting Date]],"")</f>
        <v/>
      </c>
      <c r="AK850" s="46"/>
      <c r="AL850" s="46" t="str">
        <f>IF(Table1[[#This Row],[Description]]&lt;&gt;"",Table1[[#This Row],[Description]],"")</f>
        <v/>
      </c>
      <c r="AM850" s="46" t="str">
        <f>IF(Table1[[#This Row],[Posting Date]]&lt;&gt;"",Table1[[#This Row],[Reference Number]],"")</f>
        <v/>
      </c>
      <c r="AN850" s="46" t="str">
        <f>TRIM(Table1[[#This Row],[Line '#]])</f>
        <v/>
      </c>
      <c r="AO850" s="46" t="str">
        <f>TRIM(Table1[[#This Row],[Account]])</f>
        <v/>
      </c>
      <c r="AP850" s="46" t="str">
        <f>IF(Table1[[#This Row],[Posting Date]]&lt;&gt;"",$D$5,"")</f>
        <v/>
      </c>
      <c r="AQ850" s="46" t="str">
        <f>TRIM(Table1[[#This Row],[Departments-Prgrams]])</f>
        <v/>
      </c>
      <c r="AR850" s="46" t="str">
        <f>TRIM(Table1[[#This Row],[Grant]])</f>
        <v/>
      </c>
      <c r="AS850" s="46" t="str">
        <f>TRIM(Table1[[#This Row],[Staff ID]])</f>
        <v/>
      </c>
      <c r="AT850" s="46" t="str">
        <f>IF(TRIM(Table1[[#This Row],[Budget Code]])=0,"",TRIM(Table1[[#This Row],[Budget Code]]))</f>
        <v/>
      </c>
      <c r="AU850" s="46" t="str">
        <f>IF(Table1[[#This Row],[Line Description]]&lt;&gt;"",Table1[[#This Row],[Line Description]],"")</f>
        <v/>
      </c>
      <c r="AV850" s="46" t="str">
        <f>IF(Table1[[#This Row],[Cur_Amount Debit]]&gt;0,ROUND(Table1[[#This Row],[Cur_Amount Debit]],2),"")</f>
        <v/>
      </c>
      <c r="AW850" s="46" t="str">
        <f>IF(Table1[[#This Row],[Cur_Amount Credit]]&gt;0,ROUND(Table1[[#This Row],[Cur_Amount Credit]],2),"")</f>
        <v/>
      </c>
      <c r="AX850" s="46" t="str">
        <f>LEFT(Table1[[#This Row],[Cur]],3)</f>
        <v/>
      </c>
      <c r="AY850" s="59"/>
      <c r="AZ850" s="46"/>
      <c r="BA850" s="46" t="str">
        <f>IF(Table1[[#This Row],[Cur]]&lt;&gt;"",IF(Table1[[#This Row],[Cur]]="USD","",ExchangeRate),"")</f>
        <v/>
      </c>
      <c r="BB850" s="46" t="str">
        <f>IF(Table1[[#This Row],[Grant]]&lt;&gt;"",VLOOKUP(Table1[[#This Row],[Grant]],Grants!B:D,3),"")</f>
        <v/>
      </c>
      <c r="BC850" s="46" t="str">
        <f>TRIM(Table1[[#This Row],[Vendor ID]])</f>
        <v/>
      </c>
      <c r="BD850">
        <f>IF(Table1[[#This Row],[Reference Number]]=Q849,BD849,BD849+1)</f>
        <v>0</v>
      </c>
    </row>
    <row r="851" spans="1:56" ht="11.25" customHeight="1" x14ac:dyDescent="0.25">
      <c r="A851" s="1"/>
      <c r="B851" s="88" t="str">
        <f>IF(Table1[[#This Row],[Posting Date]]&lt;&gt;"",IF(Table1[[#This Row],[Reference Number]]=Q850,B850+1,1),"")</f>
        <v/>
      </c>
      <c r="C851" s="61"/>
      <c r="D851" s="61"/>
      <c r="E851" s="138"/>
      <c r="F851" s="141" t="str">
        <f>IFERROR(IF(VLOOKUP(Table1[[#This Row],[Budget Code Description]],Dimentions!$X$6:$AC$139,2,FALSE)="","",VLOOKUP(Table1[[#This Row],[Budget Code Description]],Dimentions!$X$6:$AC$139,2,FALSE)),"")</f>
        <v/>
      </c>
      <c r="G851" s="141"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1" t="str">
        <f>IFERROR(VLOOKUP(Table1[[#This Row],[Budget Code Description]],Table6[#All],8,FALSE),"")</f>
        <v/>
      </c>
      <c r="L851" s="63"/>
      <c r="M851" s="65" t="str">
        <f>IFERROR(VLOOKUP(Table1[[#This Row],[Staff ID]],Table2[],2,FALSE),"")</f>
        <v/>
      </c>
      <c r="N851" s="209" t="str">
        <f>IFERROR(IF(VLOOKUP(Table1[[#This Row],[Budget Code Description]],Dimentions!$X$6:$AC$134,4,FALSE)="","",VLOOKUP(Table1[[#This Row],[Budget Code Description]],Dimentions!$X$6:$AC$134,4,FALSE)),"")</f>
        <v/>
      </c>
      <c r="O851" s="65" t="str">
        <f>IFERROR(VLOOKUP(Table1[[#This Row],[Vendor ID]],Table549[],2,FALSE),"")</f>
        <v/>
      </c>
      <c r="P851" s="63"/>
      <c r="Q851" s="141" t="str">
        <f>IF(Table1[[#This Row],[Posting Date]]&lt;&gt;"",$D$9,"")</f>
        <v/>
      </c>
      <c r="R851" s="157" t="str">
        <f>IF(Table1[[#This Row],[Posting Date]]&lt;&gt;"",$D$10,"")</f>
        <v/>
      </c>
      <c r="S851" s="66"/>
      <c r="T851" s="63"/>
      <c r="U851" s="67"/>
      <c r="V851" s="67"/>
      <c r="W851" s="67" t="str">
        <f t="shared" si="17"/>
        <v/>
      </c>
      <c r="X851" s="159" t="str">
        <f>IF(E851="","",(IF(Table1[[#This Row],[Cur]]="USD",Table1[[#This Row],[Cur_Amount Debit]],Table1[[#This Row],[Cur_Amount Debit]]/Table1[[#This Row],[Exchange Rate]])))</f>
        <v/>
      </c>
      <c r="Y851" s="159" t="str">
        <f>IF(E851="","",(IF(Table1[[#This Row],[Cur]]="USD",Table1[[#This Row],[Cur_Amount Credit]],Table1[[#This Row],[Cur_Amount Credit]]/ExchangeRate)))</f>
        <v/>
      </c>
      <c r="Z851" s="201" t="str">
        <f>IF(E851="","",(Table1[[#This Row],[Debit USD]]-Table1[[#This Row],[Credit USD]]))</f>
        <v/>
      </c>
      <c r="AA851" s="226"/>
      <c r="AB851" s="255"/>
      <c r="AC851" s="1"/>
      <c r="AD851" s="15"/>
      <c r="AE851" s="15" t="str">
        <f>IF(AND(OR(Table1[[#This Row],[Account]]="15030",Table1[[#This Row],[Account]]="15035",Table1[[#This Row],[Account]]="20150"),Table1[[#This Row],[Vendor ID]]=""),1,"")</f>
        <v/>
      </c>
      <c r="AF851" s="15"/>
      <c r="AG851" s="15"/>
      <c r="AH851" s="15"/>
      <c r="AI851" s="46" t="str">
        <f>IF(Table1[[#This Row],[Posting Date]]&lt;&gt;"","GJ-"&amp;CountryID,"")</f>
        <v/>
      </c>
      <c r="AJ851" s="59" t="str">
        <f>IF(Table1[[#This Row],[Posting Date]]&lt;&gt;"",Table1[[#This Row],[Posting Date]],"")</f>
        <v/>
      </c>
      <c r="AK851" s="46"/>
      <c r="AL851" s="46" t="str">
        <f>IF(Table1[[#This Row],[Description]]&lt;&gt;"",Table1[[#This Row],[Description]],"")</f>
        <v/>
      </c>
      <c r="AM851" s="46" t="str">
        <f>IF(Table1[[#This Row],[Posting Date]]&lt;&gt;"",Table1[[#This Row],[Reference Number]],"")</f>
        <v/>
      </c>
      <c r="AN851" s="46" t="str">
        <f>TRIM(Table1[[#This Row],[Line '#]])</f>
        <v/>
      </c>
      <c r="AO851" s="46" t="str">
        <f>TRIM(Table1[[#This Row],[Account]])</f>
        <v/>
      </c>
      <c r="AP851" s="46" t="str">
        <f>IF(Table1[[#This Row],[Posting Date]]&lt;&gt;"",$D$5,"")</f>
        <v/>
      </c>
      <c r="AQ851" s="46" t="str">
        <f>TRIM(Table1[[#This Row],[Departments-Prgrams]])</f>
        <v/>
      </c>
      <c r="AR851" s="46" t="str">
        <f>TRIM(Table1[[#This Row],[Grant]])</f>
        <v/>
      </c>
      <c r="AS851" s="46" t="str">
        <f>TRIM(Table1[[#This Row],[Staff ID]])</f>
        <v/>
      </c>
      <c r="AT851" s="46" t="str">
        <f>IF(TRIM(Table1[[#This Row],[Budget Code]])=0,"",TRIM(Table1[[#This Row],[Budget Code]]))</f>
        <v/>
      </c>
      <c r="AU851" s="46" t="str">
        <f>IF(Table1[[#This Row],[Line Description]]&lt;&gt;"",Table1[[#This Row],[Line Description]],"")</f>
        <v/>
      </c>
      <c r="AV851" s="46" t="str">
        <f>IF(Table1[[#This Row],[Cur_Amount Debit]]&gt;0,ROUND(Table1[[#This Row],[Cur_Amount Debit]],2),"")</f>
        <v/>
      </c>
      <c r="AW851" s="46" t="str">
        <f>IF(Table1[[#This Row],[Cur_Amount Credit]]&gt;0,ROUND(Table1[[#This Row],[Cur_Amount Credit]],2),"")</f>
        <v/>
      </c>
      <c r="AX851" s="46" t="str">
        <f>LEFT(Table1[[#This Row],[Cur]],3)</f>
        <v/>
      </c>
      <c r="AY851" s="59"/>
      <c r="AZ851" s="46"/>
      <c r="BA851" s="46" t="str">
        <f>IF(Table1[[#This Row],[Cur]]&lt;&gt;"",IF(Table1[[#This Row],[Cur]]="USD","",ExchangeRate),"")</f>
        <v/>
      </c>
      <c r="BB851" s="46" t="str">
        <f>IF(Table1[[#This Row],[Grant]]&lt;&gt;"",VLOOKUP(Table1[[#This Row],[Grant]],Grants!B:D,3),"")</f>
        <v/>
      </c>
      <c r="BC851" s="46" t="str">
        <f>TRIM(Table1[[#This Row],[Vendor ID]])</f>
        <v/>
      </c>
      <c r="BD851">
        <f>IF(Table1[[#This Row],[Reference Number]]=Q850,BD850,BD850+1)</f>
        <v>0</v>
      </c>
    </row>
    <row r="852" spans="1:56" ht="11.25" customHeight="1" x14ac:dyDescent="0.25">
      <c r="A852" s="1"/>
      <c r="B852" s="88" t="str">
        <f>IF(Table1[[#This Row],[Posting Date]]&lt;&gt;"",IF(Table1[[#This Row],[Reference Number]]=Q851,B851+1,1),"")</f>
        <v/>
      </c>
      <c r="C852" s="61"/>
      <c r="D852" s="61"/>
      <c r="E852" s="138"/>
      <c r="F852" s="141" t="str">
        <f>IFERROR(IF(VLOOKUP(Table1[[#This Row],[Budget Code Description]],Dimentions!$X$6:$AC$139,2,FALSE)="","",VLOOKUP(Table1[[#This Row],[Budget Code Description]],Dimentions!$X$6:$AC$139,2,FALSE)),"")</f>
        <v/>
      </c>
      <c r="G852" s="141"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1" t="str">
        <f>IFERROR(VLOOKUP(Table1[[#This Row],[Budget Code Description]],Table6[#All],8,FALSE),"")</f>
        <v/>
      </c>
      <c r="L852" s="63"/>
      <c r="M852" s="65" t="str">
        <f>IFERROR(VLOOKUP(Table1[[#This Row],[Staff ID]],Table2[],2,FALSE),"")</f>
        <v/>
      </c>
      <c r="N852" s="209" t="str">
        <f>IFERROR(IF(VLOOKUP(Table1[[#This Row],[Budget Code Description]],Dimentions!$X$6:$AC$134,4,FALSE)="","",VLOOKUP(Table1[[#This Row],[Budget Code Description]],Dimentions!$X$6:$AC$134,4,FALSE)),"")</f>
        <v/>
      </c>
      <c r="O852" s="65" t="str">
        <f>IFERROR(VLOOKUP(Table1[[#This Row],[Vendor ID]],Table549[],2,FALSE),"")</f>
        <v/>
      </c>
      <c r="P852" s="63"/>
      <c r="Q852" s="141" t="str">
        <f>IF(Table1[[#This Row],[Posting Date]]&lt;&gt;"",$D$9,"")</f>
        <v/>
      </c>
      <c r="R852" s="157" t="str">
        <f>IF(Table1[[#This Row],[Posting Date]]&lt;&gt;"",$D$10,"")</f>
        <v/>
      </c>
      <c r="S852" s="66"/>
      <c r="T852" s="63"/>
      <c r="U852" s="67"/>
      <c r="V852" s="67"/>
      <c r="W852" s="67" t="str">
        <f t="shared" si="17"/>
        <v/>
      </c>
      <c r="X852" s="159" t="str">
        <f>IF(E852="","",(IF(Table1[[#This Row],[Cur]]="USD",Table1[[#This Row],[Cur_Amount Debit]],Table1[[#This Row],[Cur_Amount Debit]]/Table1[[#This Row],[Exchange Rate]])))</f>
        <v/>
      </c>
      <c r="Y852" s="159" t="str">
        <f>IF(E852="","",(IF(Table1[[#This Row],[Cur]]="USD",Table1[[#This Row],[Cur_Amount Credit]],Table1[[#This Row],[Cur_Amount Credit]]/ExchangeRate)))</f>
        <v/>
      </c>
      <c r="Z852" s="201" t="str">
        <f>IF(E852="","",(Table1[[#This Row],[Debit USD]]-Table1[[#This Row],[Credit USD]]))</f>
        <v/>
      </c>
      <c r="AA852" s="226"/>
      <c r="AB852" s="255"/>
      <c r="AC852" s="1"/>
      <c r="AD852" s="15"/>
      <c r="AE852" s="15" t="str">
        <f>IF(AND(OR(Table1[[#This Row],[Account]]="15030",Table1[[#This Row],[Account]]="15035",Table1[[#This Row],[Account]]="20150"),Table1[[#This Row],[Vendor ID]]=""),1,"")</f>
        <v/>
      </c>
      <c r="AF852" s="15"/>
      <c r="AG852" s="15"/>
      <c r="AH852" s="15"/>
      <c r="AI852" s="46" t="str">
        <f>IF(Table1[[#This Row],[Posting Date]]&lt;&gt;"","GJ-"&amp;CountryID,"")</f>
        <v/>
      </c>
      <c r="AJ852" s="59" t="str">
        <f>IF(Table1[[#This Row],[Posting Date]]&lt;&gt;"",Table1[[#This Row],[Posting Date]],"")</f>
        <v/>
      </c>
      <c r="AK852" s="46"/>
      <c r="AL852" s="46" t="str">
        <f>IF(Table1[[#This Row],[Description]]&lt;&gt;"",Table1[[#This Row],[Description]],"")</f>
        <v/>
      </c>
      <c r="AM852" s="46" t="str">
        <f>IF(Table1[[#This Row],[Posting Date]]&lt;&gt;"",Table1[[#This Row],[Reference Number]],"")</f>
        <v/>
      </c>
      <c r="AN852" s="46" t="str">
        <f>TRIM(Table1[[#This Row],[Line '#]])</f>
        <v/>
      </c>
      <c r="AO852" s="46" t="str">
        <f>TRIM(Table1[[#This Row],[Account]])</f>
        <v/>
      </c>
      <c r="AP852" s="46" t="str">
        <f>IF(Table1[[#This Row],[Posting Date]]&lt;&gt;"",$D$5,"")</f>
        <v/>
      </c>
      <c r="AQ852" s="46" t="str">
        <f>TRIM(Table1[[#This Row],[Departments-Prgrams]])</f>
        <v/>
      </c>
      <c r="AR852" s="46" t="str">
        <f>TRIM(Table1[[#This Row],[Grant]])</f>
        <v/>
      </c>
      <c r="AS852" s="46" t="str">
        <f>TRIM(Table1[[#This Row],[Staff ID]])</f>
        <v/>
      </c>
      <c r="AT852" s="46" t="str">
        <f>IF(TRIM(Table1[[#This Row],[Budget Code]])=0,"",TRIM(Table1[[#This Row],[Budget Code]]))</f>
        <v/>
      </c>
      <c r="AU852" s="46" t="str">
        <f>IF(Table1[[#This Row],[Line Description]]&lt;&gt;"",Table1[[#This Row],[Line Description]],"")</f>
        <v/>
      </c>
      <c r="AV852" s="46" t="str">
        <f>IF(Table1[[#This Row],[Cur_Amount Debit]]&gt;0,ROUND(Table1[[#This Row],[Cur_Amount Debit]],2),"")</f>
        <v/>
      </c>
      <c r="AW852" s="46" t="str">
        <f>IF(Table1[[#This Row],[Cur_Amount Credit]]&gt;0,ROUND(Table1[[#This Row],[Cur_Amount Credit]],2),"")</f>
        <v/>
      </c>
      <c r="AX852" s="46" t="str">
        <f>LEFT(Table1[[#This Row],[Cur]],3)</f>
        <v/>
      </c>
      <c r="AY852" s="59"/>
      <c r="AZ852" s="46"/>
      <c r="BA852" s="46" t="str">
        <f>IF(Table1[[#This Row],[Cur]]&lt;&gt;"",IF(Table1[[#This Row],[Cur]]="USD","",ExchangeRate),"")</f>
        <v/>
      </c>
      <c r="BB852" s="46" t="str">
        <f>IF(Table1[[#This Row],[Grant]]&lt;&gt;"",VLOOKUP(Table1[[#This Row],[Grant]],Grants!B:D,3),"")</f>
        <v/>
      </c>
      <c r="BC852" s="46" t="str">
        <f>TRIM(Table1[[#This Row],[Vendor ID]])</f>
        <v/>
      </c>
      <c r="BD852">
        <f>IF(Table1[[#This Row],[Reference Number]]=Q851,BD851,BD851+1)</f>
        <v>0</v>
      </c>
    </row>
    <row r="853" spans="1:56" ht="11.25" customHeight="1" x14ac:dyDescent="0.25">
      <c r="A853" s="1"/>
      <c r="B853" s="88" t="str">
        <f>IF(Table1[[#This Row],[Posting Date]]&lt;&gt;"",IF(Table1[[#This Row],[Reference Number]]=Q852,B852+1,1),"")</f>
        <v/>
      </c>
      <c r="C853" s="61"/>
      <c r="D853" s="61"/>
      <c r="E853" s="138"/>
      <c r="F853" s="141" t="str">
        <f>IFERROR(IF(VLOOKUP(Table1[[#This Row],[Budget Code Description]],Dimentions!$X$6:$AC$139,2,FALSE)="","",VLOOKUP(Table1[[#This Row],[Budget Code Description]],Dimentions!$X$6:$AC$139,2,FALSE)),"")</f>
        <v/>
      </c>
      <c r="G853" s="141"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1" t="str">
        <f>IFERROR(VLOOKUP(Table1[[#This Row],[Budget Code Description]],Table6[#All],8,FALSE),"")</f>
        <v/>
      </c>
      <c r="L853" s="63"/>
      <c r="M853" s="65" t="str">
        <f>IFERROR(VLOOKUP(Table1[[#This Row],[Staff ID]],Table2[],2,FALSE),"")</f>
        <v/>
      </c>
      <c r="N853" s="209" t="str">
        <f>IFERROR(IF(VLOOKUP(Table1[[#This Row],[Budget Code Description]],Dimentions!$X$6:$AC$134,4,FALSE)="","",VLOOKUP(Table1[[#This Row],[Budget Code Description]],Dimentions!$X$6:$AC$134,4,FALSE)),"")</f>
        <v/>
      </c>
      <c r="O853" s="65" t="str">
        <f>IFERROR(VLOOKUP(Table1[[#This Row],[Vendor ID]],Table549[],2,FALSE),"")</f>
        <v/>
      </c>
      <c r="P853" s="63"/>
      <c r="Q853" s="141" t="str">
        <f>IF(Table1[[#This Row],[Posting Date]]&lt;&gt;"",$D$9,"")</f>
        <v/>
      </c>
      <c r="R853" s="157" t="str">
        <f>IF(Table1[[#This Row],[Posting Date]]&lt;&gt;"",$D$10,"")</f>
        <v/>
      </c>
      <c r="S853" s="66"/>
      <c r="T853" s="63"/>
      <c r="U853" s="67"/>
      <c r="V853" s="67"/>
      <c r="W853" s="67" t="str">
        <f t="shared" si="17"/>
        <v/>
      </c>
      <c r="X853" s="159" t="str">
        <f>IF(E853="","",(IF(Table1[[#This Row],[Cur]]="USD",Table1[[#This Row],[Cur_Amount Debit]],Table1[[#This Row],[Cur_Amount Debit]]/Table1[[#This Row],[Exchange Rate]])))</f>
        <v/>
      </c>
      <c r="Y853" s="159" t="str">
        <f>IF(E853="","",(IF(Table1[[#This Row],[Cur]]="USD",Table1[[#This Row],[Cur_Amount Credit]],Table1[[#This Row],[Cur_Amount Credit]]/ExchangeRate)))</f>
        <v/>
      </c>
      <c r="Z853" s="201" t="str">
        <f>IF(E853="","",(Table1[[#This Row],[Debit USD]]-Table1[[#This Row],[Credit USD]]))</f>
        <v/>
      </c>
      <c r="AA853" s="226"/>
      <c r="AB853" s="255"/>
      <c r="AC853" s="1"/>
      <c r="AD853" s="15"/>
      <c r="AE853" s="15" t="str">
        <f>IF(AND(OR(Table1[[#This Row],[Account]]="15030",Table1[[#This Row],[Account]]="15035",Table1[[#This Row],[Account]]="20150"),Table1[[#This Row],[Vendor ID]]=""),1,"")</f>
        <v/>
      </c>
      <c r="AF853" s="15"/>
      <c r="AG853" s="15"/>
      <c r="AH853" s="15"/>
      <c r="AI853" s="46" t="str">
        <f>IF(Table1[[#This Row],[Posting Date]]&lt;&gt;"","GJ-"&amp;CountryID,"")</f>
        <v/>
      </c>
      <c r="AJ853" s="59" t="str">
        <f>IF(Table1[[#This Row],[Posting Date]]&lt;&gt;"",Table1[[#This Row],[Posting Date]],"")</f>
        <v/>
      </c>
      <c r="AK853" s="46"/>
      <c r="AL853" s="46" t="str">
        <f>IF(Table1[[#This Row],[Description]]&lt;&gt;"",Table1[[#This Row],[Description]],"")</f>
        <v/>
      </c>
      <c r="AM853" s="46" t="str">
        <f>IF(Table1[[#This Row],[Posting Date]]&lt;&gt;"",Table1[[#This Row],[Reference Number]],"")</f>
        <v/>
      </c>
      <c r="AN853" s="46" t="str">
        <f>TRIM(Table1[[#This Row],[Line '#]])</f>
        <v/>
      </c>
      <c r="AO853" s="46" t="str">
        <f>TRIM(Table1[[#This Row],[Account]])</f>
        <v/>
      </c>
      <c r="AP853" s="46" t="str">
        <f>IF(Table1[[#This Row],[Posting Date]]&lt;&gt;"",$D$5,"")</f>
        <v/>
      </c>
      <c r="AQ853" s="46" t="str">
        <f>TRIM(Table1[[#This Row],[Departments-Prgrams]])</f>
        <v/>
      </c>
      <c r="AR853" s="46" t="str">
        <f>TRIM(Table1[[#This Row],[Grant]])</f>
        <v/>
      </c>
      <c r="AS853" s="46" t="str">
        <f>TRIM(Table1[[#This Row],[Staff ID]])</f>
        <v/>
      </c>
      <c r="AT853" s="46" t="str">
        <f>IF(TRIM(Table1[[#This Row],[Budget Code]])=0,"",TRIM(Table1[[#This Row],[Budget Code]]))</f>
        <v/>
      </c>
      <c r="AU853" s="46" t="str">
        <f>IF(Table1[[#This Row],[Line Description]]&lt;&gt;"",Table1[[#This Row],[Line Description]],"")</f>
        <v/>
      </c>
      <c r="AV853" s="46" t="str">
        <f>IF(Table1[[#This Row],[Cur_Amount Debit]]&gt;0,ROUND(Table1[[#This Row],[Cur_Amount Debit]],2),"")</f>
        <v/>
      </c>
      <c r="AW853" s="46" t="str">
        <f>IF(Table1[[#This Row],[Cur_Amount Credit]]&gt;0,ROUND(Table1[[#This Row],[Cur_Amount Credit]],2),"")</f>
        <v/>
      </c>
      <c r="AX853" s="46" t="str">
        <f>LEFT(Table1[[#This Row],[Cur]],3)</f>
        <v/>
      </c>
      <c r="AY853" s="59"/>
      <c r="AZ853" s="46"/>
      <c r="BA853" s="46" t="str">
        <f>IF(Table1[[#This Row],[Cur]]&lt;&gt;"",IF(Table1[[#This Row],[Cur]]="USD","",ExchangeRate),"")</f>
        <v/>
      </c>
      <c r="BB853" s="46" t="str">
        <f>IF(Table1[[#This Row],[Grant]]&lt;&gt;"",VLOOKUP(Table1[[#This Row],[Grant]],Grants!B:D,3),"")</f>
        <v/>
      </c>
      <c r="BC853" s="46" t="str">
        <f>TRIM(Table1[[#This Row],[Vendor ID]])</f>
        <v/>
      </c>
      <c r="BD853">
        <f>IF(Table1[[#This Row],[Reference Number]]=Q852,BD852,BD852+1)</f>
        <v>0</v>
      </c>
    </row>
    <row r="854" spans="1:56" ht="11.25" customHeight="1" x14ac:dyDescent="0.25">
      <c r="A854" s="1"/>
      <c r="B854" s="88" t="str">
        <f>IF(Table1[[#This Row],[Posting Date]]&lt;&gt;"",IF(Table1[[#This Row],[Reference Number]]=Q853,B853+1,1),"")</f>
        <v/>
      </c>
      <c r="C854" s="61"/>
      <c r="D854" s="61"/>
      <c r="E854" s="138"/>
      <c r="F854" s="141" t="str">
        <f>IFERROR(IF(VLOOKUP(Table1[[#This Row],[Budget Code Description]],Dimentions!$X$6:$AC$139,2,FALSE)="","",VLOOKUP(Table1[[#This Row],[Budget Code Description]],Dimentions!$X$6:$AC$139,2,FALSE)),"")</f>
        <v/>
      </c>
      <c r="G854" s="141"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1" t="str">
        <f>IFERROR(VLOOKUP(Table1[[#This Row],[Budget Code Description]],Table6[#All],8,FALSE),"")</f>
        <v/>
      </c>
      <c r="L854" s="63"/>
      <c r="M854" s="65" t="str">
        <f>IFERROR(VLOOKUP(Table1[[#This Row],[Staff ID]],Table2[],2,FALSE),"")</f>
        <v/>
      </c>
      <c r="N854" s="209" t="str">
        <f>IFERROR(IF(VLOOKUP(Table1[[#This Row],[Budget Code Description]],Dimentions!$X$6:$AC$134,4,FALSE)="","",VLOOKUP(Table1[[#This Row],[Budget Code Description]],Dimentions!$X$6:$AC$134,4,FALSE)),"")</f>
        <v/>
      </c>
      <c r="O854" s="65" t="str">
        <f>IFERROR(VLOOKUP(Table1[[#This Row],[Vendor ID]],Table549[],2,FALSE),"")</f>
        <v/>
      </c>
      <c r="P854" s="63"/>
      <c r="Q854" s="141" t="str">
        <f>IF(Table1[[#This Row],[Posting Date]]&lt;&gt;"",$D$9,"")</f>
        <v/>
      </c>
      <c r="R854" s="157" t="str">
        <f>IF(Table1[[#This Row],[Posting Date]]&lt;&gt;"",$D$10,"")</f>
        <v/>
      </c>
      <c r="S854" s="66"/>
      <c r="T854" s="63"/>
      <c r="U854" s="67"/>
      <c r="V854" s="67"/>
      <c r="W854" s="67" t="str">
        <f t="shared" si="17"/>
        <v/>
      </c>
      <c r="X854" s="159" t="str">
        <f>IF(E854="","",(IF(Table1[[#This Row],[Cur]]="USD",Table1[[#This Row],[Cur_Amount Debit]],Table1[[#This Row],[Cur_Amount Debit]]/Table1[[#This Row],[Exchange Rate]])))</f>
        <v/>
      </c>
      <c r="Y854" s="159" t="str">
        <f>IF(E854="","",(IF(Table1[[#This Row],[Cur]]="USD",Table1[[#This Row],[Cur_Amount Credit]],Table1[[#This Row],[Cur_Amount Credit]]/ExchangeRate)))</f>
        <v/>
      </c>
      <c r="Z854" s="201" t="str">
        <f>IF(E854="","",(Table1[[#This Row],[Debit USD]]-Table1[[#This Row],[Credit USD]]))</f>
        <v/>
      </c>
      <c r="AA854" s="226"/>
      <c r="AB854" s="255"/>
      <c r="AC854" s="1"/>
      <c r="AD854" s="15"/>
      <c r="AE854" s="15" t="str">
        <f>IF(AND(OR(Table1[[#This Row],[Account]]="15030",Table1[[#This Row],[Account]]="15035",Table1[[#This Row],[Account]]="20150"),Table1[[#This Row],[Vendor ID]]=""),1,"")</f>
        <v/>
      </c>
      <c r="AF854" s="15"/>
      <c r="AG854" s="15"/>
      <c r="AH854" s="15"/>
      <c r="AI854" s="46" t="str">
        <f>IF(Table1[[#This Row],[Posting Date]]&lt;&gt;"","GJ-"&amp;CountryID,"")</f>
        <v/>
      </c>
      <c r="AJ854" s="59" t="str">
        <f>IF(Table1[[#This Row],[Posting Date]]&lt;&gt;"",Table1[[#This Row],[Posting Date]],"")</f>
        <v/>
      </c>
      <c r="AK854" s="46"/>
      <c r="AL854" s="46" t="str">
        <f>IF(Table1[[#This Row],[Description]]&lt;&gt;"",Table1[[#This Row],[Description]],"")</f>
        <v/>
      </c>
      <c r="AM854" s="46" t="str">
        <f>IF(Table1[[#This Row],[Posting Date]]&lt;&gt;"",Table1[[#This Row],[Reference Number]],"")</f>
        <v/>
      </c>
      <c r="AN854" s="46" t="str">
        <f>TRIM(Table1[[#This Row],[Line '#]])</f>
        <v/>
      </c>
      <c r="AO854" s="46" t="str">
        <f>TRIM(Table1[[#This Row],[Account]])</f>
        <v/>
      </c>
      <c r="AP854" s="46" t="str">
        <f>IF(Table1[[#This Row],[Posting Date]]&lt;&gt;"",$D$5,"")</f>
        <v/>
      </c>
      <c r="AQ854" s="46" t="str">
        <f>TRIM(Table1[[#This Row],[Departments-Prgrams]])</f>
        <v/>
      </c>
      <c r="AR854" s="46" t="str">
        <f>TRIM(Table1[[#This Row],[Grant]])</f>
        <v/>
      </c>
      <c r="AS854" s="46" t="str">
        <f>TRIM(Table1[[#This Row],[Staff ID]])</f>
        <v/>
      </c>
      <c r="AT854" s="46" t="str">
        <f>IF(TRIM(Table1[[#This Row],[Budget Code]])=0,"",TRIM(Table1[[#This Row],[Budget Code]]))</f>
        <v/>
      </c>
      <c r="AU854" s="46" t="str">
        <f>IF(Table1[[#This Row],[Line Description]]&lt;&gt;"",Table1[[#This Row],[Line Description]],"")</f>
        <v/>
      </c>
      <c r="AV854" s="46" t="str">
        <f>IF(Table1[[#This Row],[Cur_Amount Debit]]&gt;0,ROUND(Table1[[#This Row],[Cur_Amount Debit]],2),"")</f>
        <v/>
      </c>
      <c r="AW854" s="46" t="str">
        <f>IF(Table1[[#This Row],[Cur_Amount Credit]]&gt;0,ROUND(Table1[[#This Row],[Cur_Amount Credit]],2),"")</f>
        <v/>
      </c>
      <c r="AX854" s="46" t="str">
        <f>LEFT(Table1[[#This Row],[Cur]],3)</f>
        <v/>
      </c>
      <c r="AY854" s="59"/>
      <c r="AZ854" s="46"/>
      <c r="BA854" s="46" t="str">
        <f>IF(Table1[[#This Row],[Cur]]&lt;&gt;"",IF(Table1[[#This Row],[Cur]]="USD","",ExchangeRate),"")</f>
        <v/>
      </c>
      <c r="BB854" s="46" t="str">
        <f>IF(Table1[[#This Row],[Grant]]&lt;&gt;"",VLOOKUP(Table1[[#This Row],[Grant]],Grants!B:D,3),"")</f>
        <v/>
      </c>
      <c r="BC854" s="46" t="str">
        <f>TRIM(Table1[[#This Row],[Vendor ID]])</f>
        <v/>
      </c>
      <c r="BD854">
        <f>IF(Table1[[#This Row],[Reference Number]]=Q853,BD853,BD853+1)</f>
        <v>0</v>
      </c>
    </row>
    <row r="855" spans="1:56" ht="11.25" customHeight="1" x14ac:dyDescent="0.25">
      <c r="A855" s="1"/>
      <c r="B855" s="88" t="str">
        <f>IF(Table1[[#This Row],[Posting Date]]&lt;&gt;"",IF(Table1[[#This Row],[Reference Number]]=Q854,B854+1,1),"")</f>
        <v/>
      </c>
      <c r="C855" s="61"/>
      <c r="D855" s="61"/>
      <c r="E855" s="138"/>
      <c r="F855" s="141" t="str">
        <f>IFERROR(IF(VLOOKUP(Table1[[#This Row],[Budget Code Description]],Dimentions!$X$6:$AC$139,2,FALSE)="","",VLOOKUP(Table1[[#This Row],[Budget Code Description]],Dimentions!$X$6:$AC$139,2,FALSE)),"")</f>
        <v/>
      </c>
      <c r="G855" s="141"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1" t="str">
        <f>IFERROR(VLOOKUP(Table1[[#This Row],[Budget Code Description]],Table6[#All],8,FALSE),"")</f>
        <v/>
      </c>
      <c r="L855" s="63"/>
      <c r="M855" s="65" t="str">
        <f>IFERROR(VLOOKUP(Table1[[#This Row],[Staff ID]],Table2[],2,FALSE),"")</f>
        <v/>
      </c>
      <c r="N855" s="209" t="str">
        <f>IFERROR(IF(VLOOKUP(Table1[[#This Row],[Budget Code Description]],Dimentions!$X$6:$AC$134,4,FALSE)="","",VLOOKUP(Table1[[#This Row],[Budget Code Description]],Dimentions!$X$6:$AC$134,4,FALSE)),"")</f>
        <v/>
      </c>
      <c r="O855" s="65" t="str">
        <f>IFERROR(VLOOKUP(Table1[[#This Row],[Vendor ID]],Table549[],2,FALSE),"")</f>
        <v/>
      </c>
      <c r="P855" s="63"/>
      <c r="Q855" s="141" t="str">
        <f>IF(Table1[[#This Row],[Posting Date]]&lt;&gt;"",$D$9,"")</f>
        <v/>
      </c>
      <c r="R855" s="157" t="str">
        <f>IF(Table1[[#This Row],[Posting Date]]&lt;&gt;"",$D$10,"")</f>
        <v/>
      </c>
      <c r="S855" s="66"/>
      <c r="T855" s="63"/>
      <c r="U855" s="67"/>
      <c r="V855" s="67"/>
      <c r="W855" s="67" t="str">
        <f t="shared" si="17"/>
        <v/>
      </c>
      <c r="X855" s="159" t="str">
        <f>IF(E855="","",(IF(Table1[[#This Row],[Cur]]="USD",Table1[[#This Row],[Cur_Amount Debit]],Table1[[#This Row],[Cur_Amount Debit]]/Table1[[#This Row],[Exchange Rate]])))</f>
        <v/>
      </c>
      <c r="Y855" s="159" t="str">
        <f>IF(E855="","",(IF(Table1[[#This Row],[Cur]]="USD",Table1[[#This Row],[Cur_Amount Credit]],Table1[[#This Row],[Cur_Amount Credit]]/ExchangeRate)))</f>
        <v/>
      </c>
      <c r="Z855" s="201" t="str">
        <f>IF(E855="","",(Table1[[#This Row],[Debit USD]]-Table1[[#This Row],[Credit USD]]))</f>
        <v/>
      </c>
      <c r="AA855" s="226"/>
      <c r="AB855" s="255"/>
      <c r="AC855" s="1"/>
      <c r="AD855" s="15"/>
      <c r="AE855" s="15" t="str">
        <f>IF(AND(OR(Table1[[#This Row],[Account]]="15030",Table1[[#This Row],[Account]]="15035",Table1[[#This Row],[Account]]="20150"),Table1[[#This Row],[Vendor ID]]=""),1,"")</f>
        <v/>
      </c>
      <c r="AF855" s="15"/>
      <c r="AG855" s="15"/>
      <c r="AH855" s="15"/>
      <c r="AI855" s="46" t="str">
        <f>IF(Table1[[#This Row],[Posting Date]]&lt;&gt;"","GJ-"&amp;CountryID,"")</f>
        <v/>
      </c>
      <c r="AJ855" s="59" t="str">
        <f>IF(Table1[[#This Row],[Posting Date]]&lt;&gt;"",Table1[[#This Row],[Posting Date]],"")</f>
        <v/>
      </c>
      <c r="AK855" s="46"/>
      <c r="AL855" s="46" t="str">
        <f>IF(Table1[[#This Row],[Description]]&lt;&gt;"",Table1[[#This Row],[Description]],"")</f>
        <v/>
      </c>
      <c r="AM855" s="46" t="str">
        <f>IF(Table1[[#This Row],[Posting Date]]&lt;&gt;"",Table1[[#This Row],[Reference Number]],"")</f>
        <v/>
      </c>
      <c r="AN855" s="46" t="str">
        <f>TRIM(Table1[[#This Row],[Line '#]])</f>
        <v/>
      </c>
      <c r="AO855" s="46" t="str">
        <f>TRIM(Table1[[#This Row],[Account]])</f>
        <v/>
      </c>
      <c r="AP855" s="46" t="str">
        <f>IF(Table1[[#This Row],[Posting Date]]&lt;&gt;"",$D$5,"")</f>
        <v/>
      </c>
      <c r="AQ855" s="46" t="str">
        <f>TRIM(Table1[[#This Row],[Departments-Prgrams]])</f>
        <v/>
      </c>
      <c r="AR855" s="46" t="str">
        <f>TRIM(Table1[[#This Row],[Grant]])</f>
        <v/>
      </c>
      <c r="AS855" s="46" t="str">
        <f>TRIM(Table1[[#This Row],[Staff ID]])</f>
        <v/>
      </c>
      <c r="AT855" s="46" t="str">
        <f>IF(TRIM(Table1[[#This Row],[Budget Code]])=0,"",TRIM(Table1[[#This Row],[Budget Code]]))</f>
        <v/>
      </c>
      <c r="AU855" s="46" t="str">
        <f>IF(Table1[[#This Row],[Line Description]]&lt;&gt;"",Table1[[#This Row],[Line Description]],"")</f>
        <v/>
      </c>
      <c r="AV855" s="46" t="str">
        <f>IF(Table1[[#This Row],[Cur_Amount Debit]]&gt;0,ROUND(Table1[[#This Row],[Cur_Amount Debit]],2),"")</f>
        <v/>
      </c>
      <c r="AW855" s="46" t="str">
        <f>IF(Table1[[#This Row],[Cur_Amount Credit]]&gt;0,ROUND(Table1[[#This Row],[Cur_Amount Credit]],2),"")</f>
        <v/>
      </c>
      <c r="AX855" s="46" t="str">
        <f>LEFT(Table1[[#This Row],[Cur]],3)</f>
        <v/>
      </c>
      <c r="AY855" s="59"/>
      <c r="AZ855" s="46"/>
      <c r="BA855" s="46" t="str">
        <f>IF(Table1[[#This Row],[Cur]]&lt;&gt;"",IF(Table1[[#This Row],[Cur]]="USD","",ExchangeRate),"")</f>
        <v/>
      </c>
      <c r="BB855" s="46" t="str">
        <f>IF(Table1[[#This Row],[Grant]]&lt;&gt;"",VLOOKUP(Table1[[#This Row],[Grant]],Grants!B:D,3),"")</f>
        <v/>
      </c>
      <c r="BC855" s="46" t="str">
        <f>TRIM(Table1[[#This Row],[Vendor ID]])</f>
        <v/>
      </c>
      <c r="BD855">
        <f>IF(Table1[[#This Row],[Reference Number]]=Q854,BD854,BD854+1)</f>
        <v>0</v>
      </c>
    </row>
    <row r="856" spans="1:56" ht="11.25" customHeight="1" x14ac:dyDescent="0.25">
      <c r="A856" s="1"/>
      <c r="B856" s="88" t="str">
        <f>IF(Table1[[#This Row],[Posting Date]]&lt;&gt;"",IF(Table1[[#This Row],[Reference Number]]=Q855,B855+1,1),"")</f>
        <v/>
      </c>
      <c r="C856" s="61"/>
      <c r="D856" s="61"/>
      <c r="E856" s="138"/>
      <c r="F856" s="141" t="str">
        <f>IFERROR(IF(VLOOKUP(Table1[[#This Row],[Budget Code Description]],Dimentions!$X$6:$AC$139,2,FALSE)="","",VLOOKUP(Table1[[#This Row],[Budget Code Description]],Dimentions!$X$6:$AC$139,2,FALSE)),"")</f>
        <v/>
      </c>
      <c r="G856" s="141"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1" t="str">
        <f>IFERROR(VLOOKUP(Table1[[#This Row],[Budget Code Description]],Table6[#All],8,FALSE),"")</f>
        <v/>
      </c>
      <c r="L856" s="63"/>
      <c r="M856" s="65" t="str">
        <f>IFERROR(VLOOKUP(Table1[[#This Row],[Staff ID]],Table2[],2,FALSE),"")</f>
        <v/>
      </c>
      <c r="N856" s="209" t="str">
        <f>IFERROR(IF(VLOOKUP(Table1[[#This Row],[Budget Code Description]],Dimentions!$X$6:$AC$134,4,FALSE)="","",VLOOKUP(Table1[[#This Row],[Budget Code Description]],Dimentions!$X$6:$AC$134,4,FALSE)),"")</f>
        <v/>
      </c>
      <c r="O856" s="65" t="str">
        <f>IFERROR(VLOOKUP(Table1[[#This Row],[Vendor ID]],Table549[],2,FALSE),"")</f>
        <v/>
      </c>
      <c r="P856" s="63"/>
      <c r="Q856" s="141" t="str">
        <f>IF(Table1[[#This Row],[Posting Date]]&lt;&gt;"",$D$9,"")</f>
        <v/>
      </c>
      <c r="R856" s="157" t="str">
        <f>IF(Table1[[#This Row],[Posting Date]]&lt;&gt;"",$D$10,"")</f>
        <v/>
      </c>
      <c r="S856" s="66"/>
      <c r="T856" s="63"/>
      <c r="U856" s="67"/>
      <c r="V856" s="67"/>
      <c r="W856" s="67" t="str">
        <f t="shared" si="17"/>
        <v/>
      </c>
      <c r="X856" s="159" t="str">
        <f>IF(E856="","",(IF(Table1[[#This Row],[Cur]]="USD",Table1[[#This Row],[Cur_Amount Debit]],Table1[[#This Row],[Cur_Amount Debit]]/Table1[[#This Row],[Exchange Rate]])))</f>
        <v/>
      </c>
      <c r="Y856" s="159" t="str">
        <f>IF(E856="","",(IF(Table1[[#This Row],[Cur]]="USD",Table1[[#This Row],[Cur_Amount Credit]],Table1[[#This Row],[Cur_Amount Credit]]/ExchangeRate)))</f>
        <v/>
      </c>
      <c r="Z856" s="201" t="str">
        <f>IF(E856="","",(Table1[[#This Row],[Debit USD]]-Table1[[#This Row],[Credit USD]]))</f>
        <v/>
      </c>
      <c r="AA856" s="226"/>
      <c r="AB856" s="255"/>
      <c r="AC856" s="1"/>
      <c r="AD856" s="15"/>
      <c r="AE856" s="15" t="str">
        <f>IF(AND(OR(Table1[[#This Row],[Account]]="15030",Table1[[#This Row],[Account]]="15035",Table1[[#This Row],[Account]]="20150"),Table1[[#This Row],[Vendor ID]]=""),1,"")</f>
        <v/>
      </c>
      <c r="AF856" s="15"/>
      <c r="AG856" s="15"/>
      <c r="AH856" s="15"/>
      <c r="AI856" s="46" t="str">
        <f>IF(Table1[[#This Row],[Posting Date]]&lt;&gt;"","GJ-"&amp;CountryID,"")</f>
        <v/>
      </c>
      <c r="AJ856" s="59" t="str">
        <f>IF(Table1[[#This Row],[Posting Date]]&lt;&gt;"",Table1[[#This Row],[Posting Date]],"")</f>
        <v/>
      </c>
      <c r="AK856" s="46"/>
      <c r="AL856" s="46" t="str">
        <f>IF(Table1[[#This Row],[Description]]&lt;&gt;"",Table1[[#This Row],[Description]],"")</f>
        <v/>
      </c>
      <c r="AM856" s="46" t="str">
        <f>IF(Table1[[#This Row],[Posting Date]]&lt;&gt;"",Table1[[#This Row],[Reference Number]],"")</f>
        <v/>
      </c>
      <c r="AN856" s="46" t="str">
        <f>TRIM(Table1[[#This Row],[Line '#]])</f>
        <v/>
      </c>
      <c r="AO856" s="46" t="str">
        <f>TRIM(Table1[[#This Row],[Account]])</f>
        <v/>
      </c>
      <c r="AP856" s="46" t="str">
        <f>IF(Table1[[#This Row],[Posting Date]]&lt;&gt;"",$D$5,"")</f>
        <v/>
      </c>
      <c r="AQ856" s="46" t="str">
        <f>TRIM(Table1[[#This Row],[Departments-Prgrams]])</f>
        <v/>
      </c>
      <c r="AR856" s="46" t="str">
        <f>TRIM(Table1[[#This Row],[Grant]])</f>
        <v/>
      </c>
      <c r="AS856" s="46" t="str">
        <f>TRIM(Table1[[#This Row],[Staff ID]])</f>
        <v/>
      </c>
      <c r="AT856" s="46" t="str">
        <f>IF(TRIM(Table1[[#This Row],[Budget Code]])=0,"",TRIM(Table1[[#This Row],[Budget Code]]))</f>
        <v/>
      </c>
      <c r="AU856" s="46" t="str">
        <f>IF(Table1[[#This Row],[Line Description]]&lt;&gt;"",Table1[[#This Row],[Line Description]],"")</f>
        <v/>
      </c>
      <c r="AV856" s="46" t="str">
        <f>IF(Table1[[#This Row],[Cur_Amount Debit]]&gt;0,ROUND(Table1[[#This Row],[Cur_Amount Debit]],2),"")</f>
        <v/>
      </c>
      <c r="AW856" s="46" t="str">
        <f>IF(Table1[[#This Row],[Cur_Amount Credit]]&gt;0,ROUND(Table1[[#This Row],[Cur_Amount Credit]],2),"")</f>
        <v/>
      </c>
      <c r="AX856" s="46" t="str">
        <f>LEFT(Table1[[#This Row],[Cur]],3)</f>
        <v/>
      </c>
      <c r="AY856" s="59"/>
      <c r="AZ856" s="46"/>
      <c r="BA856" s="46" t="str">
        <f>IF(Table1[[#This Row],[Cur]]&lt;&gt;"",IF(Table1[[#This Row],[Cur]]="USD","",ExchangeRate),"")</f>
        <v/>
      </c>
      <c r="BB856" s="46" t="str">
        <f>IF(Table1[[#This Row],[Grant]]&lt;&gt;"",VLOOKUP(Table1[[#This Row],[Grant]],Grants!B:D,3),"")</f>
        <v/>
      </c>
      <c r="BC856" s="46" t="str">
        <f>TRIM(Table1[[#This Row],[Vendor ID]])</f>
        <v/>
      </c>
      <c r="BD856">
        <f>IF(Table1[[#This Row],[Reference Number]]=Q855,BD855,BD855+1)</f>
        <v>0</v>
      </c>
    </row>
    <row r="857" spans="1:56" ht="11.25" customHeight="1" x14ac:dyDescent="0.25">
      <c r="A857" s="1"/>
      <c r="B857" s="88" t="str">
        <f>IF(Table1[[#This Row],[Posting Date]]&lt;&gt;"",IF(Table1[[#This Row],[Reference Number]]=Q856,B856+1,1),"")</f>
        <v/>
      </c>
      <c r="C857" s="61"/>
      <c r="D857" s="61"/>
      <c r="E857" s="138"/>
      <c r="F857" s="141" t="str">
        <f>IFERROR(IF(VLOOKUP(Table1[[#This Row],[Budget Code Description]],Dimentions!$X$6:$AC$139,2,FALSE)="","",VLOOKUP(Table1[[#This Row],[Budget Code Description]],Dimentions!$X$6:$AC$139,2,FALSE)),"")</f>
        <v/>
      </c>
      <c r="G857" s="141"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1" t="str">
        <f>IFERROR(VLOOKUP(Table1[[#This Row],[Budget Code Description]],Table6[#All],8,FALSE),"")</f>
        <v/>
      </c>
      <c r="L857" s="63"/>
      <c r="M857" s="65" t="str">
        <f>IFERROR(VLOOKUP(Table1[[#This Row],[Staff ID]],Table2[],2,FALSE),"")</f>
        <v/>
      </c>
      <c r="N857" s="209" t="str">
        <f>IFERROR(IF(VLOOKUP(Table1[[#This Row],[Budget Code Description]],Dimentions!$X$6:$AC$134,4,FALSE)="","",VLOOKUP(Table1[[#This Row],[Budget Code Description]],Dimentions!$X$6:$AC$134,4,FALSE)),"")</f>
        <v/>
      </c>
      <c r="O857" s="65" t="str">
        <f>IFERROR(VLOOKUP(Table1[[#This Row],[Vendor ID]],Table549[],2,FALSE),"")</f>
        <v/>
      </c>
      <c r="P857" s="63"/>
      <c r="Q857" s="141" t="str">
        <f>IF(Table1[[#This Row],[Posting Date]]&lt;&gt;"",$D$9,"")</f>
        <v/>
      </c>
      <c r="R857" s="157" t="str">
        <f>IF(Table1[[#This Row],[Posting Date]]&lt;&gt;"",$D$10,"")</f>
        <v/>
      </c>
      <c r="S857" s="66"/>
      <c r="T857" s="63"/>
      <c r="U857" s="67"/>
      <c r="V857" s="67"/>
      <c r="W857" s="67" t="str">
        <f t="shared" si="17"/>
        <v/>
      </c>
      <c r="X857" s="159" t="str">
        <f>IF(E857="","",(IF(Table1[[#This Row],[Cur]]="USD",Table1[[#This Row],[Cur_Amount Debit]],Table1[[#This Row],[Cur_Amount Debit]]/Table1[[#This Row],[Exchange Rate]])))</f>
        <v/>
      </c>
      <c r="Y857" s="159" t="str">
        <f>IF(E857="","",(IF(Table1[[#This Row],[Cur]]="USD",Table1[[#This Row],[Cur_Amount Credit]],Table1[[#This Row],[Cur_Amount Credit]]/ExchangeRate)))</f>
        <v/>
      </c>
      <c r="Z857" s="201" t="str">
        <f>IF(E857="","",(Table1[[#This Row],[Debit USD]]-Table1[[#This Row],[Credit USD]]))</f>
        <v/>
      </c>
      <c r="AA857" s="226"/>
      <c r="AB857" s="255"/>
      <c r="AC857" s="1"/>
      <c r="AD857" s="15"/>
      <c r="AE857" s="15" t="str">
        <f>IF(AND(OR(Table1[[#This Row],[Account]]="15030",Table1[[#This Row],[Account]]="15035",Table1[[#This Row],[Account]]="20150"),Table1[[#This Row],[Vendor ID]]=""),1,"")</f>
        <v/>
      </c>
      <c r="AF857" s="15"/>
      <c r="AG857" s="15"/>
      <c r="AH857" s="15"/>
      <c r="AI857" s="46" t="str">
        <f>IF(Table1[[#This Row],[Posting Date]]&lt;&gt;"","GJ-"&amp;CountryID,"")</f>
        <v/>
      </c>
      <c r="AJ857" s="59" t="str">
        <f>IF(Table1[[#This Row],[Posting Date]]&lt;&gt;"",Table1[[#This Row],[Posting Date]],"")</f>
        <v/>
      </c>
      <c r="AK857" s="46"/>
      <c r="AL857" s="46" t="str">
        <f>IF(Table1[[#This Row],[Description]]&lt;&gt;"",Table1[[#This Row],[Description]],"")</f>
        <v/>
      </c>
      <c r="AM857" s="46" t="str">
        <f>IF(Table1[[#This Row],[Posting Date]]&lt;&gt;"",Table1[[#This Row],[Reference Number]],"")</f>
        <v/>
      </c>
      <c r="AN857" s="46" t="str">
        <f>TRIM(Table1[[#This Row],[Line '#]])</f>
        <v/>
      </c>
      <c r="AO857" s="46" t="str">
        <f>TRIM(Table1[[#This Row],[Account]])</f>
        <v/>
      </c>
      <c r="AP857" s="46" t="str">
        <f>IF(Table1[[#This Row],[Posting Date]]&lt;&gt;"",$D$5,"")</f>
        <v/>
      </c>
      <c r="AQ857" s="46" t="str">
        <f>TRIM(Table1[[#This Row],[Departments-Prgrams]])</f>
        <v/>
      </c>
      <c r="AR857" s="46" t="str">
        <f>TRIM(Table1[[#This Row],[Grant]])</f>
        <v/>
      </c>
      <c r="AS857" s="46" t="str">
        <f>TRIM(Table1[[#This Row],[Staff ID]])</f>
        <v/>
      </c>
      <c r="AT857" s="46" t="str">
        <f>IF(TRIM(Table1[[#This Row],[Budget Code]])=0,"",TRIM(Table1[[#This Row],[Budget Code]]))</f>
        <v/>
      </c>
      <c r="AU857" s="46" t="str">
        <f>IF(Table1[[#This Row],[Line Description]]&lt;&gt;"",Table1[[#This Row],[Line Description]],"")</f>
        <v/>
      </c>
      <c r="AV857" s="46" t="str">
        <f>IF(Table1[[#This Row],[Cur_Amount Debit]]&gt;0,ROUND(Table1[[#This Row],[Cur_Amount Debit]],2),"")</f>
        <v/>
      </c>
      <c r="AW857" s="46" t="str">
        <f>IF(Table1[[#This Row],[Cur_Amount Credit]]&gt;0,ROUND(Table1[[#This Row],[Cur_Amount Credit]],2),"")</f>
        <v/>
      </c>
      <c r="AX857" s="46" t="str">
        <f>LEFT(Table1[[#This Row],[Cur]],3)</f>
        <v/>
      </c>
      <c r="AY857" s="59"/>
      <c r="AZ857" s="46"/>
      <c r="BA857" s="46" t="str">
        <f>IF(Table1[[#This Row],[Cur]]&lt;&gt;"",IF(Table1[[#This Row],[Cur]]="USD","",ExchangeRate),"")</f>
        <v/>
      </c>
      <c r="BB857" s="46" t="str">
        <f>IF(Table1[[#This Row],[Grant]]&lt;&gt;"",VLOOKUP(Table1[[#This Row],[Grant]],Grants!B:D,3),"")</f>
        <v/>
      </c>
      <c r="BC857" s="46" t="str">
        <f>TRIM(Table1[[#This Row],[Vendor ID]])</f>
        <v/>
      </c>
      <c r="BD857">
        <f>IF(Table1[[#This Row],[Reference Number]]=Q856,BD856,BD856+1)</f>
        <v>0</v>
      </c>
    </row>
    <row r="858" spans="1:56" ht="11.25" customHeight="1" x14ac:dyDescent="0.25">
      <c r="A858" s="1"/>
      <c r="B858" s="88" t="str">
        <f>IF(Table1[[#This Row],[Posting Date]]&lt;&gt;"",IF(Table1[[#This Row],[Reference Number]]=Q857,B857+1,1),"")</f>
        <v/>
      </c>
      <c r="C858" s="61"/>
      <c r="D858" s="61"/>
      <c r="E858" s="138"/>
      <c r="F858" s="141" t="str">
        <f>IFERROR(IF(VLOOKUP(Table1[[#This Row],[Budget Code Description]],Dimentions!$X$6:$AC$139,2,FALSE)="","",VLOOKUP(Table1[[#This Row],[Budget Code Description]],Dimentions!$X$6:$AC$139,2,FALSE)),"")</f>
        <v/>
      </c>
      <c r="G858" s="141"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1" t="str">
        <f>IFERROR(VLOOKUP(Table1[[#This Row],[Budget Code Description]],Table6[#All],8,FALSE),"")</f>
        <v/>
      </c>
      <c r="L858" s="63"/>
      <c r="M858" s="65" t="str">
        <f>IFERROR(VLOOKUP(Table1[[#This Row],[Staff ID]],Table2[],2,FALSE),"")</f>
        <v/>
      </c>
      <c r="N858" s="209" t="str">
        <f>IFERROR(IF(VLOOKUP(Table1[[#This Row],[Budget Code Description]],Dimentions!$X$6:$AC$134,4,FALSE)="","",VLOOKUP(Table1[[#This Row],[Budget Code Description]],Dimentions!$X$6:$AC$134,4,FALSE)),"")</f>
        <v/>
      </c>
      <c r="O858" s="65" t="str">
        <f>IFERROR(VLOOKUP(Table1[[#This Row],[Vendor ID]],Table549[],2,FALSE),"")</f>
        <v/>
      </c>
      <c r="P858" s="63"/>
      <c r="Q858" s="141" t="str">
        <f>IF(Table1[[#This Row],[Posting Date]]&lt;&gt;"",$D$9,"")</f>
        <v/>
      </c>
      <c r="R858" s="157" t="str">
        <f>IF(Table1[[#This Row],[Posting Date]]&lt;&gt;"",$D$10,"")</f>
        <v/>
      </c>
      <c r="S858" s="66"/>
      <c r="T858" s="63"/>
      <c r="U858" s="67"/>
      <c r="V858" s="67"/>
      <c r="W858" s="67" t="str">
        <f t="shared" si="17"/>
        <v/>
      </c>
      <c r="X858" s="159" t="str">
        <f>IF(E858="","",(IF(Table1[[#This Row],[Cur]]="USD",Table1[[#This Row],[Cur_Amount Debit]],Table1[[#This Row],[Cur_Amount Debit]]/Table1[[#This Row],[Exchange Rate]])))</f>
        <v/>
      </c>
      <c r="Y858" s="159" t="str">
        <f>IF(E858="","",(IF(Table1[[#This Row],[Cur]]="USD",Table1[[#This Row],[Cur_Amount Credit]],Table1[[#This Row],[Cur_Amount Credit]]/ExchangeRate)))</f>
        <v/>
      </c>
      <c r="Z858" s="201" t="str">
        <f>IF(E858="","",(Table1[[#This Row],[Debit USD]]-Table1[[#This Row],[Credit USD]]))</f>
        <v/>
      </c>
      <c r="AA858" s="226"/>
      <c r="AB858" s="255"/>
      <c r="AC858" s="1"/>
      <c r="AD858" s="15"/>
      <c r="AE858" s="15" t="str">
        <f>IF(AND(OR(Table1[[#This Row],[Account]]="15030",Table1[[#This Row],[Account]]="15035",Table1[[#This Row],[Account]]="20150"),Table1[[#This Row],[Vendor ID]]=""),1,"")</f>
        <v/>
      </c>
      <c r="AF858" s="15"/>
      <c r="AG858" s="15"/>
      <c r="AH858" s="15"/>
      <c r="AI858" s="46" t="str">
        <f>IF(Table1[[#This Row],[Posting Date]]&lt;&gt;"","GJ-"&amp;CountryID,"")</f>
        <v/>
      </c>
      <c r="AJ858" s="59" t="str">
        <f>IF(Table1[[#This Row],[Posting Date]]&lt;&gt;"",Table1[[#This Row],[Posting Date]],"")</f>
        <v/>
      </c>
      <c r="AK858" s="46"/>
      <c r="AL858" s="46" t="str">
        <f>IF(Table1[[#This Row],[Description]]&lt;&gt;"",Table1[[#This Row],[Description]],"")</f>
        <v/>
      </c>
      <c r="AM858" s="46" t="str">
        <f>IF(Table1[[#This Row],[Posting Date]]&lt;&gt;"",Table1[[#This Row],[Reference Number]],"")</f>
        <v/>
      </c>
      <c r="AN858" s="46" t="str">
        <f>TRIM(Table1[[#This Row],[Line '#]])</f>
        <v/>
      </c>
      <c r="AO858" s="46" t="str">
        <f>TRIM(Table1[[#This Row],[Account]])</f>
        <v/>
      </c>
      <c r="AP858" s="46" t="str">
        <f>IF(Table1[[#This Row],[Posting Date]]&lt;&gt;"",$D$5,"")</f>
        <v/>
      </c>
      <c r="AQ858" s="46" t="str">
        <f>TRIM(Table1[[#This Row],[Departments-Prgrams]])</f>
        <v/>
      </c>
      <c r="AR858" s="46" t="str">
        <f>TRIM(Table1[[#This Row],[Grant]])</f>
        <v/>
      </c>
      <c r="AS858" s="46" t="str">
        <f>TRIM(Table1[[#This Row],[Staff ID]])</f>
        <v/>
      </c>
      <c r="AT858" s="46" t="str">
        <f>IF(TRIM(Table1[[#This Row],[Budget Code]])=0,"",TRIM(Table1[[#This Row],[Budget Code]]))</f>
        <v/>
      </c>
      <c r="AU858" s="46" t="str">
        <f>IF(Table1[[#This Row],[Line Description]]&lt;&gt;"",Table1[[#This Row],[Line Description]],"")</f>
        <v/>
      </c>
      <c r="AV858" s="46" t="str">
        <f>IF(Table1[[#This Row],[Cur_Amount Debit]]&gt;0,ROUND(Table1[[#This Row],[Cur_Amount Debit]],2),"")</f>
        <v/>
      </c>
      <c r="AW858" s="46" t="str">
        <f>IF(Table1[[#This Row],[Cur_Amount Credit]]&gt;0,ROUND(Table1[[#This Row],[Cur_Amount Credit]],2),"")</f>
        <v/>
      </c>
      <c r="AX858" s="46" t="str">
        <f>LEFT(Table1[[#This Row],[Cur]],3)</f>
        <v/>
      </c>
      <c r="AY858" s="59"/>
      <c r="AZ858" s="46"/>
      <c r="BA858" s="46" t="str">
        <f>IF(Table1[[#This Row],[Cur]]&lt;&gt;"",IF(Table1[[#This Row],[Cur]]="USD","",ExchangeRate),"")</f>
        <v/>
      </c>
      <c r="BB858" s="46" t="str">
        <f>IF(Table1[[#This Row],[Grant]]&lt;&gt;"",VLOOKUP(Table1[[#This Row],[Grant]],Grants!B:D,3),"")</f>
        <v/>
      </c>
      <c r="BC858" s="46" t="str">
        <f>TRIM(Table1[[#This Row],[Vendor ID]])</f>
        <v/>
      </c>
      <c r="BD858">
        <f>IF(Table1[[#This Row],[Reference Number]]=Q857,BD857,BD857+1)</f>
        <v>0</v>
      </c>
    </row>
    <row r="859" spans="1:56" ht="11.25" customHeight="1" x14ac:dyDescent="0.25">
      <c r="A859" s="1"/>
      <c r="B859" s="88" t="str">
        <f>IF(Table1[[#This Row],[Posting Date]]&lt;&gt;"",IF(Table1[[#This Row],[Reference Number]]=Q858,B858+1,1),"")</f>
        <v/>
      </c>
      <c r="C859" s="61"/>
      <c r="D859" s="61"/>
      <c r="E859" s="138"/>
      <c r="F859" s="141" t="str">
        <f>IFERROR(IF(VLOOKUP(Table1[[#This Row],[Budget Code Description]],Dimentions!$X$6:$AC$139,2,FALSE)="","",VLOOKUP(Table1[[#This Row],[Budget Code Description]],Dimentions!$X$6:$AC$139,2,FALSE)),"")</f>
        <v/>
      </c>
      <c r="G859" s="141"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1" t="str">
        <f>IFERROR(VLOOKUP(Table1[[#This Row],[Budget Code Description]],Table6[#All],8,FALSE),"")</f>
        <v/>
      </c>
      <c r="L859" s="63"/>
      <c r="M859" s="65" t="str">
        <f>IFERROR(VLOOKUP(Table1[[#This Row],[Staff ID]],Table2[],2,FALSE),"")</f>
        <v/>
      </c>
      <c r="N859" s="209" t="str">
        <f>IFERROR(IF(VLOOKUP(Table1[[#This Row],[Budget Code Description]],Dimentions!$X$6:$AC$134,4,FALSE)="","",VLOOKUP(Table1[[#This Row],[Budget Code Description]],Dimentions!$X$6:$AC$134,4,FALSE)),"")</f>
        <v/>
      </c>
      <c r="O859" s="65" t="str">
        <f>IFERROR(VLOOKUP(Table1[[#This Row],[Vendor ID]],Table549[],2,FALSE),"")</f>
        <v/>
      </c>
      <c r="P859" s="63"/>
      <c r="Q859" s="141" t="str">
        <f>IF(Table1[[#This Row],[Posting Date]]&lt;&gt;"",$D$9,"")</f>
        <v/>
      </c>
      <c r="R859" s="157" t="str">
        <f>IF(Table1[[#This Row],[Posting Date]]&lt;&gt;"",$D$10,"")</f>
        <v/>
      </c>
      <c r="S859" s="66"/>
      <c r="T859" s="63"/>
      <c r="U859" s="67"/>
      <c r="V859" s="67"/>
      <c r="W859" s="67" t="str">
        <f t="shared" si="17"/>
        <v/>
      </c>
      <c r="X859" s="159" t="str">
        <f>IF(E859="","",(IF(Table1[[#This Row],[Cur]]="USD",Table1[[#This Row],[Cur_Amount Debit]],Table1[[#This Row],[Cur_Amount Debit]]/Table1[[#This Row],[Exchange Rate]])))</f>
        <v/>
      </c>
      <c r="Y859" s="159" t="str">
        <f>IF(E859="","",(IF(Table1[[#This Row],[Cur]]="USD",Table1[[#This Row],[Cur_Amount Credit]],Table1[[#This Row],[Cur_Amount Credit]]/ExchangeRate)))</f>
        <v/>
      </c>
      <c r="Z859" s="201" t="str">
        <f>IF(E859="","",(Table1[[#This Row],[Debit USD]]-Table1[[#This Row],[Credit USD]]))</f>
        <v/>
      </c>
      <c r="AA859" s="226"/>
      <c r="AB859" s="255"/>
      <c r="AC859" s="1"/>
      <c r="AD859" s="15"/>
      <c r="AE859" s="15" t="str">
        <f>IF(AND(OR(Table1[[#This Row],[Account]]="15030",Table1[[#This Row],[Account]]="15035",Table1[[#This Row],[Account]]="20150"),Table1[[#This Row],[Vendor ID]]=""),1,"")</f>
        <v/>
      </c>
      <c r="AF859" s="15"/>
      <c r="AG859" s="15"/>
      <c r="AH859" s="15"/>
      <c r="AI859" s="46" t="str">
        <f>IF(Table1[[#This Row],[Posting Date]]&lt;&gt;"","GJ-"&amp;CountryID,"")</f>
        <v/>
      </c>
      <c r="AJ859" s="59" t="str">
        <f>IF(Table1[[#This Row],[Posting Date]]&lt;&gt;"",Table1[[#This Row],[Posting Date]],"")</f>
        <v/>
      </c>
      <c r="AK859" s="46"/>
      <c r="AL859" s="46" t="str">
        <f>IF(Table1[[#This Row],[Description]]&lt;&gt;"",Table1[[#This Row],[Description]],"")</f>
        <v/>
      </c>
      <c r="AM859" s="46" t="str">
        <f>IF(Table1[[#This Row],[Posting Date]]&lt;&gt;"",Table1[[#This Row],[Reference Number]],"")</f>
        <v/>
      </c>
      <c r="AN859" s="46" t="str">
        <f>TRIM(Table1[[#This Row],[Line '#]])</f>
        <v/>
      </c>
      <c r="AO859" s="46" t="str">
        <f>TRIM(Table1[[#This Row],[Account]])</f>
        <v/>
      </c>
      <c r="AP859" s="46" t="str">
        <f>IF(Table1[[#This Row],[Posting Date]]&lt;&gt;"",$D$5,"")</f>
        <v/>
      </c>
      <c r="AQ859" s="46" t="str">
        <f>TRIM(Table1[[#This Row],[Departments-Prgrams]])</f>
        <v/>
      </c>
      <c r="AR859" s="46" t="str">
        <f>TRIM(Table1[[#This Row],[Grant]])</f>
        <v/>
      </c>
      <c r="AS859" s="46" t="str">
        <f>TRIM(Table1[[#This Row],[Staff ID]])</f>
        <v/>
      </c>
      <c r="AT859" s="46" t="str">
        <f>IF(TRIM(Table1[[#This Row],[Budget Code]])=0,"",TRIM(Table1[[#This Row],[Budget Code]]))</f>
        <v/>
      </c>
      <c r="AU859" s="46" t="str">
        <f>IF(Table1[[#This Row],[Line Description]]&lt;&gt;"",Table1[[#This Row],[Line Description]],"")</f>
        <v/>
      </c>
      <c r="AV859" s="46" t="str">
        <f>IF(Table1[[#This Row],[Cur_Amount Debit]]&gt;0,ROUND(Table1[[#This Row],[Cur_Amount Debit]],2),"")</f>
        <v/>
      </c>
      <c r="AW859" s="46" t="str">
        <f>IF(Table1[[#This Row],[Cur_Amount Credit]]&gt;0,ROUND(Table1[[#This Row],[Cur_Amount Credit]],2),"")</f>
        <v/>
      </c>
      <c r="AX859" s="46" t="str">
        <f>LEFT(Table1[[#This Row],[Cur]],3)</f>
        <v/>
      </c>
      <c r="AY859" s="59"/>
      <c r="AZ859" s="46"/>
      <c r="BA859" s="46" t="str">
        <f>IF(Table1[[#This Row],[Cur]]&lt;&gt;"",IF(Table1[[#This Row],[Cur]]="USD","",ExchangeRate),"")</f>
        <v/>
      </c>
      <c r="BB859" s="46" t="str">
        <f>IF(Table1[[#This Row],[Grant]]&lt;&gt;"",VLOOKUP(Table1[[#This Row],[Grant]],Grants!B:D,3),"")</f>
        <v/>
      </c>
      <c r="BC859" s="46" t="str">
        <f>TRIM(Table1[[#This Row],[Vendor ID]])</f>
        <v/>
      </c>
      <c r="BD859">
        <f>IF(Table1[[#This Row],[Reference Number]]=Q858,BD858,BD858+1)</f>
        <v>0</v>
      </c>
    </row>
    <row r="860" spans="1:56" ht="11.25" customHeight="1" x14ac:dyDescent="0.25">
      <c r="A860" s="1"/>
      <c r="B860" s="88" t="str">
        <f>IF(Table1[[#This Row],[Posting Date]]&lt;&gt;"",IF(Table1[[#This Row],[Reference Number]]=Q859,B859+1,1),"")</f>
        <v/>
      </c>
      <c r="C860" s="61"/>
      <c r="D860" s="61"/>
      <c r="E860" s="138"/>
      <c r="F860" s="141" t="str">
        <f>IFERROR(IF(VLOOKUP(Table1[[#This Row],[Budget Code Description]],Dimentions!$X$6:$AC$139,2,FALSE)="","",VLOOKUP(Table1[[#This Row],[Budget Code Description]],Dimentions!$X$6:$AC$139,2,FALSE)),"")</f>
        <v/>
      </c>
      <c r="G860" s="141"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1" t="str">
        <f>IFERROR(VLOOKUP(Table1[[#This Row],[Budget Code Description]],Table6[#All],8,FALSE),"")</f>
        <v/>
      </c>
      <c r="L860" s="63"/>
      <c r="M860" s="65" t="str">
        <f>IFERROR(VLOOKUP(Table1[[#This Row],[Staff ID]],Table2[],2,FALSE),"")</f>
        <v/>
      </c>
      <c r="N860" s="209" t="str">
        <f>IFERROR(IF(VLOOKUP(Table1[[#This Row],[Budget Code Description]],Dimentions!$X$6:$AC$134,4,FALSE)="","",VLOOKUP(Table1[[#This Row],[Budget Code Description]],Dimentions!$X$6:$AC$134,4,FALSE)),"")</f>
        <v/>
      </c>
      <c r="O860" s="65" t="str">
        <f>IFERROR(VLOOKUP(Table1[[#This Row],[Vendor ID]],Table549[],2,FALSE),"")</f>
        <v/>
      </c>
      <c r="P860" s="63"/>
      <c r="Q860" s="141" t="str">
        <f>IF(Table1[[#This Row],[Posting Date]]&lt;&gt;"",$D$9,"")</f>
        <v/>
      </c>
      <c r="R860" s="157" t="str">
        <f>IF(Table1[[#This Row],[Posting Date]]&lt;&gt;"",$D$10,"")</f>
        <v/>
      </c>
      <c r="S860" s="66"/>
      <c r="T860" s="63"/>
      <c r="U860" s="67"/>
      <c r="V860" s="67"/>
      <c r="W860" s="67" t="str">
        <f t="shared" si="17"/>
        <v/>
      </c>
      <c r="X860" s="159" t="str">
        <f>IF(E860="","",(IF(Table1[[#This Row],[Cur]]="USD",Table1[[#This Row],[Cur_Amount Debit]],Table1[[#This Row],[Cur_Amount Debit]]/Table1[[#This Row],[Exchange Rate]])))</f>
        <v/>
      </c>
      <c r="Y860" s="159" t="str">
        <f>IF(E860="","",(IF(Table1[[#This Row],[Cur]]="USD",Table1[[#This Row],[Cur_Amount Credit]],Table1[[#This Row],[Cur_Amount Credit]]/ExchangeRate)))</f>
        <v/>
      </c>
      <c r="Z860" s="201" t="str">
        <f>IF(E860="","",(Table1[[#This Row],[Debit USD]]-Table1[[#This Row],[Credit USD]]))</f>
        <v/>
      </c>
      <c r="AA860" s="226"/>
      <c r="AB860" s="255"/>
      <c r="AC860" s="1"/>
      <c r="AD860" s="15"/>
      <c r="AE860" s="15" t="str">
        <f>IF(AND(OR(Table1[[#This Row],[Account]]="15030",Table1[[#This Row],[Account]]="15035",Table1[[#This Row],[Account]]="20150"),Table1[[#This Row],[Vendor ID]]=""),1,"")</f>
        <v/>
      </c>
      <c r="AF860" s="15"/>
      <c r="AG860" s="15"/>
      <c r="AH860" s="15"/>
      <c r="AI860" s="46" t="str">
        <f>IF(Table1[[#This Row],[Posting Date]]&lt;&gt;"","GJ-"&amp;CountryID,"")</f>
        <v/>
      </c>
      <c r="AJ860" s="59" t="str">
        <f>IF(Table1[[#This Row],[Posting Date]]&lt;&gt;"",Table1[[#This Row],[Posting Date]],"")</f>
        <v/>
      </c>
      <c r="AK860" s="46"/>
      <c r="AL860" s="46" t="str">
        <f>IF(Table1[[#This Row],[Description]]&lt;&gt;"",Table1[[#This Row],[Description]],"")</f>
        <v/>
      </c>
      <c r="AM860" s="46" t="str">
        <f>IF(Table1[[#This Row],[Posting Date]]&lt;&gt;"",Table1[[#This Row],[Reference Number]],"")</f>
        <v/>
      </c>
      <c r="AN860" s="46" t="str">
        <f>TRIM(Table1[[#This Row],[Line '#]])</f>
        <v/>
      </c>
      <c r="AO860" s="46" t="str">
        <f>TRIM(Table1[[#This Row],[Account]])</f>
        <v/>
      </c>
      <c r="AP860" s="46" t="str">
        <f>IF(Table1[[#This Row],[Posting Date]]&lt;&gt;"",$D$5,"")</f>
        <v/>
      </c>
      <c r="AQ860" s="46" t="str">
        <f>TRIM(Table1[[#This Row],[Departments-Prgrams]])</f>
        <v/>
      </c>
      <c r="AR860" s="46" t="str">
        <f>TRIM(Table1[[#This Row],[Grant]])</f>
        <v/>
      </c>
      <c r="AS860" s="46" t="str">
        <f>TRIM(Table1[[#This Row],[Staff ID]])</f>
        <v/>
      </c>
      <c r="AT860" s="46" t="str">
        <f>IF(TRIM(Table1[[#This Row],[Budget Code]])=0,"",TRIM(Table1[[#This Row],[Budget Code]]))</f>
        <v/>
      </c>
      <c r="AU860" s="46" t="str">
        <f>IF(Table1[[#This Row],[Line Description]]&lt;&gt;"",Table1[[#This Row],[Line Description]],"")</f>
        <v/>
      </c>
      <c r="AV860" s="46" t="str">
        <f>IF(Table1[[#This Row],[Cur_Amount Debit]]&gt;0,ROUND(Table1[[#This Row],[Cur_Amount Debit]],2),"")</f>
        <v/>
      </c>
      <c r="AW860" s="46" t="str">
        <f>IF(Table1[[#This Row],[Cur_Amount Credit]]&gt;0,ROUND(Table1[[#This Row],[Cur_Amount Credit]],2),"")</f>
        <v/>
      </c>
      <c r="AX860" s="46" t="str">
        <f>LEFT(Table1[[#This Row],[Cur]],3)</f>
        <v/>
      </c>
      <c r="AY860" s="59"/>
      <c r="AZ860" s="46"/>
      <c r="BA860" s="46" t="str">
        <f>IF(Table1[[#This Row],[Cur]]&lt;&gt;"",IF(Table1[[#This Row],[Cur]]="USD","",ExchangeRate),"")</f>
        <v/>
      </c>
      <c r="BB860" s="46" t="str">
        <f>IF(Table1[[#This Row],[Grant]]&lt;&gt;"",VLOOKUP(Table1[[#This Row],[Grant]],Grants!B:D,3),"")</f>
        <v/>
      </c>
      <c r="BC860" s="46" t="str">
        <f>TRIM(Table1[[#This Row],[Vendor ID]])</f>
        <v/>
      </c>
      <c r="BD860">
        <f>IF(Table1[[#This Row],[Reference Number]]=Q859,BD859,BD859+1)</f>
        <v>0</v>
      </c>
    </row>
    <row r="861" spans="1:56" ht="11.25" customHeight="1" x14ac:dyDescent="0.25">
      <c r="A861" s="1"/>
      <c r="B861" s="88" t="str">
        <f>IF(Table1[[#This Row],[Posting Date]]&lt;&gt;"",IF(Table1[[#This Row],[Reference Number]]=Q860,B860+1,1),"")</f>
        <v/>
      </c>
      <c r="C861" s="61"/>
      <c r="D861" s="61"/>
      <c r="E861" s="138"/>
      <c r="F861" s="141" t="str">
        <f>IFERROR(IF(VLOOKUP(Table1[[#This Row],[Budget Code Description]],Dimentions!$X$6:$AC$139,2,FALSE)="","",VLOOKUP(Table1[[#This Row],[Budget Code Description]],Dimentions!$X$6:$AC$139,2,FALSE)),"")</f>
        <v/>
      </c>
      <c r="G861" s="141"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1" t="str">
        <f>IFERROR(VLOOKUP(Table1[[#This Row],[Budget Code Description]],Table6[#All],8,FALSE),"")</f>
        <v/>
      </c>
      <c r="L861" s="63"/>
      <c r="M861" s="65" t="str">
        <f>IFERROR(VLOOKUP(Table1[[#This Row],[Staff ID]],Table2[],2,FALSE),"")</f>
        <v/>
      </c>
      <c r="N861" s="209" t="str">
        <f>IFERROR(IF(VLOOKUP(Table1[[#This Row],[Budget Code Description]],Dimentions!$X$6:$AC$134,4,FALSE)="","",VLOOKUP(Table1[[#This Row],[Budget Code Description]],Dimentions!$X$6:$AC$134,4,FALSE)),"")</f>
        <v/>
      </c>
      <c r="O861" s="65" t="str">
        <f>IFERROR(VLOOKUP(Table1[[#This Row],[Vendor ID]],Table549[],2,FALSE),"")</f>
        <v/>
      </c>
      <c r="P861" s="63"/>
      <c r="Q861" s="141" t="str">
        <f>IF(Table1[[#This Row],[Posting Date]]&lt;&gt;"",$D$9,"")</f>
        <v/>
      </c>
      <c r="R861" s="157" t="str">
        <f>IF(Table1[[#This Row],[Posting Date]]&lt;&gt;"",$D$10,"")</f>
        <v/>
      </c>
      <c r="S861" s="66"/>
      <c r="T861" s="63"/>
      <c r="U861" s="67"/>
      <c r="V861" s="67"/>
      <c r="W861" s="67" t="str">
        <f t="shared" si="17"/>
        <v/>
      </c>
      <c r="X861" s="159" t="str">
        <f>IF(E861="","",(IF(Table1[[#This Row],[Cur]]="USD",Table1[[#This Row],[Cur_Amount Debit]],Table1[[#This Row],[Cur_Amount Debit]]/Table1[[#This Row],[Exchange Rate]])))</f>
        <v/>
      </c>
      <c r="Y861" s="159" t="str">
        <f>IF(E861="","",(IF(Table1[[#This Row],[Cur]]="USD",Table1[[#This Row],[Cur_Amount Credit]],Table1[[#This Row],[Cur_Amount Credit]]/ExchangeRate)))</f>
        <v/>
      </c>
      <c r="Z861" s="201" t="str">
        <f>IF(E861="","",(Table1[[#This Row],[Debit USD]]-Table1[[#This Row],[Credit USD]]))</f>
        <v/>
      </c>
      <c r="AA861" s="226"/>
      <c r="AB861" s="255"/>
      <c r="AC861" s="1"/>
      <c r="AD861" s="15"/>
      <c r="AE861" s="15" t="str">
        <f>IF(AND(OR(Table1[[#This Row],[Account]]="15030",Table1[[#This Row],[Account]]="15035",Table1[[#This Row],[Account]]="20150"),Table1[[#This Row],[Vendor ID]]=""),1,"")</f>
        <v/>
      </c>
      <c r="AF861" s="15"/>
      <c r="AG861" s="15"/>
      <c r="AH861" s="15"/>
      <c r="AI861" s="46" t="str">
        <f>IF(Table1[[#This Row],[Posting Date]]&lt;&gt;"","GJ-"&amp;CountryID,"")</f>
        <v/>
      </c>
      <c r="AJ861" s="59" t="str">
        <f>IF(Table1[[#This Row],[Posting Date]]&lt;&gt;"",Table1[[#This Row],[Posting Date]],"")</f>
        <v/>
      </c>
      <c r="AK861" s="46"/>
      <c r="AL861" s="46" t="str">
        <f>IF(Table1[[#This Row],[Description]]&lt;&gt;"",Table1[[#This Row],[Description]],"")</f>
        <v/>
      </c>
      <c r="AM861" s="46" t="str">
        <f>IF(Table1[[#This Row],[Posting Date]]&lt;&gt;"",Table1[[#This Row],[Reference Number]],"")</f>
        <v/>
      </c>
      <c r="AN861" s="46" t="str">
        <f>TRIM(Table1[[#This Row],[Line '#]])</f>
        <v/>
      </c>
      <c r="AO861" s="46" t="str">
        <f>TRIM(Table1[[#This Row],[Account]])</f>
        <v/>
      </c>
      <c r="AP861" s="46" t="str">
        <f>IF(Table1[[#This Row],[Posting Date]]&lt;&gt;"",$D$5,"")</f>
        <v/>
      </c>
      <c r="AQ861" s="46" t="str">
        <f>TRIM(Table1[[#This Row],[Departments-Prgrams]])</f>
        <v/>
      </c>
      <c r="AR861" s="46" t="str">
        <f>TRIM(Table1[[#This Row],[Grant]])</f>
        <v/>
      </c>
      <c r="AS861" s="46" t="str">
        <f>TRIM(Table1[[#This Row],[Staff ID]])</f>
        <v/>
      </c>
      <c r="AT861" s="46" t="str">
        <f>IF(TRIM(Table1[[#This Row],[Budget Code]])=0,"",TRIM(Table1[[#This Row],[Budget Code]]))</f>
        <v/>
      </c>
      <c r="AU861" s="46" t="str">
        <f>IF(Table1[[#This Row],[Line Description]]&lt;&gt;"",Table1[[#This Row],[Line Description]],"")</f>
        <v/>
      </c>
      <c r="AV861" s="46" t="str">
        <f>IF(Table1[[#This Row],[Cur_Amount Debit]]&gt;0,ROUND(Table1[[#This Row],[Cur_Amount Debit]],2),"")</f>
        <v/>
      </c>
      <c r="AW861" s="46" t="str">
        <f>IF(Table1[[#This Row],[Cur_Amount Credit]]&gt;0,ROUND(Table1[[#This Row],[Cur_Amount Credit]],2),"")</f>
        <v/>
      </c>
      <c r="AX861" s="46" t="str">
        <f>LEFT(Table1[[#This Row],[Cur]],3)</f>
        <v/>
      </c>
      <c r="AY861" s="59"/>
      <c r="AZ861" s="46"/>
      <c r="BA861" s="46" t="str">
        <f>IF(Table1[[#This Row],[Cur]]&lt;&gt;"",IF(Table1[[#This Row],[Cur]]="USD","",ExchangeRate),"")</f>
        <v/>
      </c>
      <c r="BB861" s="46" t="str">
        <f>IF(Table1[[#This Row],[Grant]]&lt;&gt;"",VLOOKUP(Table1[[#This Row],[Grant]],Grants!B:D,3),"")</f>
        <v/>
      </c>
      <c r="BC861" s="46" t="str">
        <f>TRIM(Table1[[#This Row],[Vendor ID]])</f>
        <v/>
      </c>
      <c r="BD861">
        <f>IF(Table1[[#This Row],[Reference Number]]=Q860,BD860,BD860+1)</f>
        <v>0</v>
      </c>
    </row>
    <row r="862" spans="1:56" ht="11.25" customHeight="1" x14ac:dyDescent="0.25">
      <c r="A862" s="1"/>
      <c r="B862" s="88" t="str">
        <f>IF(Table1[[#This Row],[Posting Date]]&lt;&gt;"",IF(Table1[[#This Row],[Reference Number]]=Q861,B861+1,1),"")</f>
        <v/>
      </c>
      <c r="C862" s="61"/>
      <c r="D862" s="61"/>
      <c r="E862" s="138"/>
      <c r="F862" s="141" t="str">
        <f>IFERROR(IF(VLOOKUP(Table1[[#This Row],[Budget Code Description]],Dimentions!$X$6:$AC$139,2,FALSE)="","",VLOOKUP(Table1[[#This Row],[Budget Code Description]],Dimentions!$X$6:$AC$139,2,FALSE)),"")</f>
        <v/>
      </c>
      <c r="G862" s="141"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1" t="str">
        <f>IFERROR(VLOOKUP(Table1[[#This Row],[Budget Code Description]],Table6[#All],8,FALSE),"")</f>
        <v/>
      </c>
      <c r="L862" s="63"/>
      <c r="M862" s="65" t="str">
        <f>IFERROR(VLOOKUP(Table1[[#This Row],[Staff ID]],Table2[],2,FALSE),"")</f>
        <v/>
      </c>
      <c r="N862" s="209" t="str">
        <f>IFERROR(IF(VLOOKUP(Table1[[#This Row],[Budget Code Description]],Dimentions!$X$6:$AC$134,4,FALSE)="","",VLOOKUP(Table1[[#This Row],[Budget Code Description]],Dimentions!$X$6:$AC$134,4,FALSE)),"")</f>
        <v/>
      </c>
      <c r="O862" s="65" t="str">
        <f>IFERROR(VLOOKUP(Table1[[#This Row],[Vendor ID]],Table549[],2,FALSE),"")</f>
        <v/>
      </c>
      <c r="P862" s="63"/>
      <c r="Q862" s="141" t="str">
        <f>IF(Table1[[#This Row],[Posting Date]]&lt;&gt;"",$D$9,"")</f>
        <v/>
      </c>
      <c r="R862" s="157" t="str">
        <f>IF(Table1[[#This Row],[Posting Date]]&lt;&gt;"",$D$10,"")</f>
        <v/>
      </c>
      <c r="S862" s="66"/>
      <c r="T862" s="63"/>
      <c r="U862" s="67"/>
      <c r="V862" s="67"/>
      <c r="W862" s="67" t="str">
        <f t="shared" si="17"/>
        <v/>
      </c>
      <c r="X862" s="159" t="str">
        <f>IF(E862="","",(IF(Table1[[#This Row],[Cur]]="USD",Table1[[#This Row],[Cur_Amount Debit]],Table1[[#This Row],[Cur_Amount Debit]]/Table1[[#This Row],[Exchange Rate]])))</f>
        <v/>
      </c>
      <c r="Y862" s="159" t="str">
        <f>IF(E862="","",(IF(Table1[[#This Row],[Cur]]="USD",Table1[[#This Row],[Cur_Amount Credit]],Table1[[#This Row],[Cur_Amount Credit]]/ExchangeRate)))</f>
        <v/>
      </c>
      <c r="Z862" s="201" t="str">
        <f>IF(E862="","",(Table1[[#This Row],[Debit USD]]-Table1[[#This Row],[Credit USD]]))</f>
        <v/>
      </c>
      <c r="AA862" s="226"/>
      <c r="AB862" s="255"/>
      <c r="AC862" s="1"/>
      <c r="AD862" s="15"/>
      <c r="AE862" s="15" t="str">
        <f>IF(AND(OR(Table1[[#This Row],[Account]]="15030",Table1[[#This Row],[Account]]="15035",Table1[[#This Row],[Account]]="20150"),Table1[[#This Row],[Vendor ID]]=""),1,"")</f>
        <v/>
      </c>
      <c r="AF862" s="15"/>
      <c r="AG862" s="15"/>
      <c r="AH862" s="15"/>
      <c r="AI862" s="46" t="str">
        <f>IF(Table1[[#This Row],[Posting Date]]&lt;&gt;"","GJ-"&amp;CountryID,"")</f>
        <v/>
      </c>
      <c r="AJ862" s="59" t="str">
        <f>IF(Table1[[#This Row],[Posting Date]]&lt;&gt;"",Table1[[#This Row],[Posting Date]],"")</f>
        <v/>
      </c>
      <c r="AK862" s="46"/>
      <c r="AL862" s="46" t="str">
        <f>IF(Table1[[#This Row],[Description]]&lt;&gt;"",Table1[[#This Row],[Description]],"")</f>
        <v/>
      </c>
      <c r="AM862" s="46" t="str">
        <f>IF(Table1[[#This Row],[Posting Date]]&lt;&gt;"",Table1[[#This Row],[Reference Number]],"")</f>
        <v/>
      </c>
      <c r="AN862" s="46" t="str">
        <f>TRIM(Table1[[#This Row],[Line '#]])</f>
        <v/>
      </c>
      <c r="AO862" s="46" t="str">
        <f>TRIM(Table1[[#This Row],[Account]])</f>
        <v/>
      </c>
      <c r="AP862" s="46" t="str">
        <f>IF(Table1[[#This Row],[Posting Date]]&lt;&gt;"",$D$5,"")</f>
        <v/>
      </c>
      <c r="AQ862" s="46" t="str">
        <f>TRIM(Table1[[#This Row],[Departments-Prgrams]])</f>
        <v/>
      </c>
      <c r="AR862" s="46" t="str">
        <f>TRIM(Table1[[#This Row],[Grant]])</f>
        <v/>
      </c>
      <c r="AS862" s="46" t="str">
        <f>TRIM(Table1[[#This Row],[Staff ID]])</f>
        <v/>
      </c>
      <c r="AT862" s="46" t="str">
        <f>IF(TRIM(Table1[[#This Row],[Budget Code]])=0,"",TRIM(Table1[[#This Row],[Budget Code]]))</f>
        <v/>
      </c>
      <c r="AU862" s="46" t="str">
        <f>IF(Table1[[#This Row],[Line Description]]&lt;&gt;"",Table1[[#This Row],[Line Description]],"")</f>
        <v/>
      </c>
      <c r="AV862" s="46" t="str">
        <f>IF(Table1[[#This Row],[Cur_Amount Debit]]&gt;0,ROUND(Table1[[#This Row],[Cur_Amount Debit]],2),"")</f>
        <v/>
      </c>
      <c r="AW862" s="46" t="str">
        <f>IF(Table1[[#This Row],[Cur_Amount Credit]]&gt;0,ROUND(Table1[[#This Row],[Cur_Amount Credit]],2),"")</f>
        <v/>
      </c>
      <c r="AX862" s="46" t="str">
        <f>LEFT(Table1[[#This Row],[Cur]],3)</f>
        <v/>
      </c>
      <c r="AY862" s="59"/>
      <c r="AZ862" s="46"/>
      <c r="BA862" s="46" t="str">
        <f>IF(Table1[[#This Row],[Cur]]&lt;&gt;"",IF(Table1[[#This Row],[Cur]]="USD","",ExchangeRate),"")</f>
        <v/>
      </c>
      <c r="BB862" s="46" t="str">
        <f>IF(Table1[[#This Row],[Grant]]&lt;&gt;"",VLOOKUP(Table1[[#This Row],[Grant]],Grants!B:D,3),"")</f>
        <v/>
      </c>
      <c r="BC862" s="46" t="str">
        <f>TRIM(Table1[[#This Row],[Vendor ID]])</f>
        <v/>
      </c>
      <c r="BD862">
        <f>IF(Table1[[#This Row],[Reference Number]]=Q861,BD861,BD861+1)</f>
        <v>0</v>
      </c>
    </row>
    <row r="863" spans="1:56" ht="11.25" customHeight="1" x14ac:dyDescent="0.25">
      <c r="A863" s="1"/>
      <c r="B863" s="88" t="str">
        <f>IF(Table1[[#This Row],[Posting Date]]&lt;&gt;"",IF(Table1[[#This Row],[Reference Number]]=Q862,B862+1,1),"")</f>
        <v/>
      </c>
      <c r="C863" s="61"/>
      <c r="D863" s="61"/>
      <c r="E863" s="138"/>
      <c r="F863" s="141" t="str">
        <f>IFERROR(IF(VLOOKUP(Table1[[#This Row],[Budget Code Description]],Dimentions!$X$6:$AC$139,2,FALSE)="","",VLOOKUP(Table1[[#This Row],[Budget Code Description]],Dimentions!$X$6:$AC$139,2,FALSE)),"")</f>
        <v/>
      </c>
      <c r="G863" s="141"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1" t="str">
        <f>IFERROR(VLOOKUP(Table1[[#This Row],[Budget Code Description]],Table6[#All],8,FALSE),"")</f>
        <v/>
      </c>
      <c r="L863" s="63"/>
      <c r="M863" s="65" t="str">
        <f>IFERROR(VLOOKUP(Table1[[#This Row],[Staff ID]],Table2[],2,FALSE),"")</f>
        <v/>
      </c>
      <c r="N863" s="209" t="str">
        <f>IFERROR(IF(VLOOKUP(Table1[[#This Row],[Budget Code Description]],Dimentions!$X$6:$AC$134,4,FALSE)="","",VLOOKUP(Table1[[#This Row],[Budget Code Description]],Dimentions!$X$6:$AC$134,4,FALSE)),"")</f>
        <v/>
      </c>
      <c r="O863" s="65" t="str">
        <f>IFERROR(VLOOKUP(Table1[[#This Row],[Vendor ID]],Table549[],2,FALSE),"")</f>
        <v/>
      </c>
      <c r="P863" s="63"/>
      <c r="Q863" s="141" t="str">
        <f>IF(Table1[[#This Row],[Posting Date]]&lt;&gt;"",$D$9,"")</f>
        <v/>
      </c>
      <c r="R863" s="157" t="str">
        <f>IF(Table1[[#This Row],[Posting Date]]&lt;&gt;"",$D$10,"")</f>
        <v/>
      </c>
      <c r="S863" s="66"/>
      <c r="T863" s="63"/>
      <c r="U863" s="67"/>
      <c r="V863" s="67"/>
      <c r="W863" s="67" t="str">
        <f t="shared" si="17"/>
        <v/>
      </c>
      <c r="X863" s="159" t="str">
        <f>IF(E863="","",(IF(Table1[[#This Row],[Cur]]="USD",Table1[[#This Row],[Cur_Amount Debit]],Table1[[#This Row],[Cur_Amount Debit]]/Table1[[#This Row],[Exchange Rate]])))</f>
        <v/>
      </c>
      <c r="Y863" s="159" t="str">
        <f>IF(E863="","",(IF(Table1[[#This Row],[Cur]]="USD",Table1[[#This Row],[Cur_Amount Credit]],Table1[[#This Row],[Cur_Amount Credit]]/ExchangeRate)))</f>
        <v/>
      </c>
      <c r="Z863" s="201" t="str">
        <f>IF(E863="","",(Table1[[#This Row],[Debit USD]]-Table1[[#This Row],[Credit USD]]))</f>
        <v/>
      </c>
      <c r="AA863" s="226"/>
      <c r="AB863" s="255"/>
      <c r="AC863" s="1"/>
      <c r="AD863" s="15"/>
      <c r="AE863" s="15" t="str">
        <f>IF(AND(OR(Table1[[#This Row],[Account]]="15030",Table1[[#This Row],[Account]]="15035",Table1[[#This Row],[Account]]="20150"),Table1[[#This Row],[Vendor ID]]=""),1,"")</f>
        <v/>
      </c>
      <c r="AF863" s="15"/>
      <c r="AG863" s="15"/>
      <c r="AH863" s="15"/>
      <c r="AI863" s="46" t="str">
        <f>IF(Table1[[#This Row],[Posting Date]]&lt;&gt;"","GJ-"&amp;CountryID,"")</f>
        <v/>
      </c>
      <c r="AJ863" s="59" t="str">
        <f>IF(Table1[[#This Row],[Posting Date]]&lt;&gt;"",Table1[[#This Row],[Posting Date]],"")</f>
        <v/>
      </c>
      <c r="AK863" s="46"/>
      <c r="AL863" s="46" t="str">
        <f>IF(Table1[[#This Row],[Description]]&lt;&gt;"",Table1[[#This Row],[Description]],"")</f>
        <v/>
      </c>
      <c r="AM863" s="46" t="str">
        <f>IF(Table1[[#This Row],[Posting Date]]&lt;&gt;"",Table1[[#This Row],[Reference Number]],"")</f>
        <v/>
      </c>
      <c r="AN863" s="46" t="str">
        <f>TRIM(Table1[[#This Row],[Line '#]])</f>
        <v/>
      </c>
      <c r="AO863" s="46" t="str">
        <f>TRIM(Table1[[#This Row],[Account]])</f>
        <v/>
      </c>
      <c r="AP863" s="46" t="str">
        <f>IF(Table1[[#This Row],[Posting Date]]&lt;&gt;"",$D$5,"")</f>
        <v/>
      </c>
      <c r="AQ863" s="46" t="str">
        <f>TRIM(Table1[[#This Row],[Departments-Prgrams]])</f>
        <v/>
      </c>
      <c r="AR863" s="46" t="str">
        <f>TRIM(Table1[[#This Row],[Grant]])</f>
        <v/>
      </c>
      <c r="AS863" s="46" t="str">
        <f>TRIM(Table1[[#This Row],[Staff ID]])</f>
        <v/>
      </c>
      <c r="AT863" s="46" t="str">
        <f>IF(TRIM(Table1[[#This Row],[Budget Code]])=0,"",TRIM(Table1[[#This Row],[Budget Code]]))</f>
        <v/>
      </c>
      <c r="AU863" s="46" t="str">
        <f>IF(Table1[[#This Row],[Line Description]]&lt;&gt;"",Table1[[#This Row],[Line Description]],"")</f>
        <v/>
      </c>
      <c r="AV863" s="46" t="str">
        <f>IF(Table1[[#This Row],[Cur_Amount Debit]]&gt;0,ROUND(Table1[[#This Row],[Cur_Amount Debit]],2),"")</f>
        <v/>
      </c>
      <c r="AW863" s="46" t="str">
        <f>IF(Table1[[#This Row],[Cur_Amount Credit]]&gt;0,ROUND(Table1[[#This Row],[Cur_Amount Credit]],2),"")</f>
        <v/>
      </c>
      <c r="AX863" s="46" t="str">
        <f>LEFT(Table1[[#This Row],[Cur]],3)</f>
        <v/>
      </c>
      <c r="AY863" s="59"/>
      <c r="AZ863" s="46"/>
      <c r="BA863" s="46" t="str">
        <f>IF(Table1[[#This Row],[Cur]]&lt;&gt;"",IF(Table1[[#This Row],[Cur]]="USD","",ExchangeRate),"")</f>
        <v/>
      </c>
      <c r="BB863" s="46" t="str">
        <f>IF(Table1[[#This Row],[Grant]]&lt;&gt;"",VLOOKUP(Table1[[#This Row],[Grant]],Grants!B:D,3),"")</f>
        <v/>
      </c>
      <c r="BC863" s="46" t="str">
        <f>TRIM(Table1[[#This Row],[Vendor ID]])</f>
        <v/>
      </c>
      <c r="BD863">
        <f>IF(Table1[[#This Row],[Reference Number]]=Q862,BD862,BD862+1)</f>
        <v>0</v>
      </c>
    </row>
    <row r="864" spans="1:56" ht="11.25" customHeight="1" x14ac:dyDescent="0.25">
      <c r="A864" s="1"/>
      <c r="B864" s="88" t="str">
        <f>IF(Table1[[#This Row],[Posting Date]]&lt;&gt;"",IF(Table1[[#This Row],[Reference Number]]=Q863,B863+1,1),"")</f>
        <v/>
      </c>
      <c r="C864" s="61"/>
      <c r="D864" s="61"/>
      <c r="E864" s="138"/>
      <c r="F864" s="141" t="str">
        <f>IFERROR(IF(VLOOKUP(Table1[[#This Row],[Budget Code Description]],Dimentions!$X$6:$AC$139,2,FALSE)="","",VLOOKUP(Table1[[#This Row],[Budget Code Description]],Dimentions!$X$6:$AC$139,2,FALSE)),"")</f>
        <v/>
      </c>
      <c r="G864" s="141"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1" t="str">
        <f>IFERROR(VLOOKUP(Table1[[#This Row],[Budget Code Description]],Table6[#All],8,FALSE),"")</f>
        <v/>
      </c>
      <c r="L864" s="63"/>
      <c r="M864" s="65" t="str">
        <f>IFERROR(VLOOKUP(Table1[[#This Row],[Staff ID]],Table2[],2,FALSE),"")</f>
        <v/>
      </c>
      <c r="N864" s="209" t="str">
        <f>IFERROR(IF(VLOOKUP(Table1[[#This Row],[Budget Code Description]],Dimentions!$X$6:$AC$134,4,FALSE)="","",VLOOKUP(Table1[[#This Row],[Budget Code Description]],Dimentions!$X$6:$AC$134,4,FALSE)),"")</f>
        <v/>
      </c>
      <c r="O864" s="65" t="str">
        <f>IFERROR(VLOOKUP(Table1[[#This Row],[Vendor ID]],Table549[],2,FALSE),"")</f>
        <v/>
      </c>
      <c r="P864" s="63"/>
      <c r="Q864" s="141" t="str">
        <f>IF(Table1[[#This Row],[Posting Date]]&lt;&gt;"",$D$9,"")</f>
        <v/>
      </c>
      <c r="R864" s="157" t="str">
        <f>IF(Table1[[#This Row],[Posting Date]]&lt;&gt;"",$D$10,"")</f>
        <v/>
      </c>
      <c r="S864" s="66"/>
      <c r="T864" s="63"/>
      <c r="U864" s="67"/>
      <c r="V864" s="67"/>
      <c r="W864" s="67" t="str">
        <f t="shared" si="17"/>
        <v/>
      </c>
      <c r="X864" s="159" t="str">
        <f>IF(E864="","",(IF(Table1[[#This Row],[Cur]]="USD",Table1[[#This Row],[Cur_Amount Debit]],Table1[[#This Row],[Cur_Amount Debit]]/Table1[[#This Row],[Exchange Rate]])))</f>
        <v/>
      </c>
      <c r="Y864" s="159" t="str">
        <f>IF(E864="","",(IF(Table1[[#This Row],[Cur]]="USD",Table1[[#This Row],[Cur_Amount Credit]],Table1[[#This Row],[Cur_Amount Credit]]/ExchangeRate)))</f>
        <v/>
      </c>
      <c r="Z864" s="201" t="str">
        <f>IF(E864="","",(Table1[[#This Row],[Debit USD]]-Table1[[#This Row],[Credit USD]]))</f>
        <v/>
      </c>
      <c r="AA864" s="226"/>
      <c r="AB864" s="255"/>
      <c r="AC864" s="1"/>
      <c r="AD864" s="15"/>
      <c r="AE864" s="15" t="str">
        <f>IF(AND(OR(Table1[[#This Row],[Account]]="15030",Table1[[#This Row],[Account]]="15035",Table1[[#This Row],[Account]]="20150"),Table1[[#This Row],[Vendor ID]]=""),1,"")</f>
        <v/>
      </c>
      <c r="AF864" s="15"/>
      <c r="AG864" s="15"/>
      <c r="AH864" s="15"/>
      <c r="AI864" s="46" t="str">
        <f>IF(Table1[[#This Row],[Posting Date]]&lt;&gt;"","GJ-"&amp;CountryID,"")</f>
        <v/>
      </c>
      <c r="AJ864" s="59" t="str">
        <f>IF(Table1[[#This Row],[Posting Date]]&lt;&gt;"",Table1[[#This Row],[Posting Date]],"")</f>
        <v/>
      </c>
      <c r="AK864" s="46"/>
      <c r="AL864" s="46" t="str">
        <f>IF(Table1[[#This Row],[Description]]&lt;&gt;"",Table1[[#This Row],[Description]],"")</f>
        <v/>
      </c>
      <c r="AM864" s="46" t="str">
        <f>IF(Table1[[#This Row],[Posting Date]]&lt;&gt;"",Table1[[#This Row],[Reference Number]],"")</f>
        <v/>
      </c>
      <c r="AN864" s="46" t="str">
        <f>TRIM(Table1[[#This Row],[Line '#]])</f>
        <v/>
      </c>
      <c r="AO864" s="46" t="str">
        <f>TRIM(Table1[[#This Row],[Account]])</f>
        <v/>
      </c>
      <c r="AP864" s="46" t="str">
        <f>IF(Table1[[#This Row],[Posting Date]]&lt;&gt;"",$D$5,"")</f>
        <v/>
      </c>
      <c r="AQ864" s="46" t="str">
        <f>TRIM(Table1[[#This Row],[Departments-Prgrams]])</f>
        <v/>
      </c>
      <c r="AR864" s="46" t="str">
        <f>TRIM(Table1[[#This Row],[Grant]])</f>
        <v/>
      </c>
      <c r="AS864" s="46" t="str">
        <f>TRIM(Table1[[#This Row],[Staff ID]])</f>
        <v/>
      </c>
      <c r="AT864" s="46" t="str">
        <f>IF(TRIM(Table1[[#This Row],[Budget Code]])=0,"",TRIM(Table1[[#This Row],[Budget Code]]))</f>
        <v/>
      </c>
      <c r="AU864" s="46" t="str">
        <f>IF(Table1[[#This Row],[Line Description]]&lt;&gt;"",Table1[[#This Row],[Line Description]],"")</f>
        <v/>
      </c>
      <c r="AV864" s="46" t="str">
        <f>IF(Table1[[#This Row],[Cur_Amount Debit]]&gt;0,ROUND(Table1[[#This Row],[Cur_Amount Debit]],2),"")</f>
        <v/>
      </c>
      <c r="AW864" s="46" t="str">
        <f>IF(Table1[[#This Row],[Cur_Amount Credit]]&gt;0,ROUND(Table1[[#This Row],[Cur_Amount Credit]],2),"")</f>
        <v/>
      </c>
      <c r="AX864" s="46" t="str">
        <f>LEFT(Table1[[#This Row],[Cur]],3)</f>
        <v/>
      </c>
      <c r="AY864" s="59"/>
      <c r="AZ864" s="46"/>
      <c r="BA864" s="46" t="str">
        <f>IF(Table1[[#This Row],[Cur]]&lt;&gt;"",IF(Table1[[#This Row],[Cur]]="USD","",ExchangeRate),"")</f>
        <v/>
      </c>
      <c r="BB864" s="46" t="str">
        <f>IF(Table1[[#This Row],[Grant]]&lt;&gt;"",VLOOKUP(Table1[[#This Row],[Grant]],Grants!B:D,3),"")</f>
        <v/>
      </c>
      <c r="BC864" s="46" t="str">
        <f>TRIM(Table1[[#This Row],[Vendor ID]])</f>
        <v/>
      </c>
      <c r="BD864">
        <f>IF(Table1[[#This Row],[Reference Number]]=Q863,BD863,BD863+1)</f>
        <v>0</v>
      </c>
    </row>
    <row r="865" spans="1:56" ht="11.25" customHeight="1" x14ac:dyDescent="0.25">
      <c r="A865" s="1"/>
      <c r="B865" s="88" t="str">
        <f>IF(Table1[[#This Row],[Posting Date]]&lt;&gt;"",IF(Table1[[#This Row],[Reference Number]]=Q864,B864+1,1),"")</f>
        <v/>
      </c>
      <c r="C865" s="61"/>
      <c r="D865" s="61"/>
      <c r="E865" s="138"/>
      <c r="F865" s="141" t="str">
        <f>IFERROR(IF(VLOOKUP(Table1[[#This Row],[Budget Code Description]],Dimentions!$X$6:$AC$139,2,FALSE)="","",VLOOKUP(Table1[[#This Row],[Budget Code Description]],Dimentions!$X$6:$AC$139,2,FALSE)),"")</f>
        <v/>
      </c>
      <c r="G865" s="141"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1" t="str">
        <f>IFERROR(VLOOKUP(Table1[[#This Row],[Budget Code Description]],Table6[#All],8,FALSE),"")</f>
        <v/>
      </c>
      <c r="L865" s="63"/>
      <c r="M865" s="65" t="str">
        <f>IFERROR(VLOOKUP(Table1[[#This Row],[Staff ID]],Table2[],2,FALSE),"")</f>
        <v/>
      </c>
      <c r="N865" s="209" t="str">
        <f>IFERROR(IF(VLOOKUP(Table1[[#This Row],[Budget Code Description]],Dimentions!$X$6:$AC$134,4,FALSE)="","",VLOOKUP(Table1[[#This Row],[Budget Code Description]],Dimentions!$X$6:$AC$134,4,FALSE)),"")</f>
        <v/>
      </c>
      <c r="O865" s="65" t="str">
        <f>IFERROR(VLOOKUP(Table1[[#This Row],[Vendor ID]],Table549[],2,FALSE),"")</f>
        <v/>
      </c>
      <c r="P865" s="63"/>
      <c r="Q865" s="141" t="str">
        <f>IF(Table1[[#This Row],[Posting Date]]&lt;&gt;"",$D$9,"")</f>
        <v/>
      </c>
      <c r="R865" s="157" t="str">
        <f>IF(Table1[[#This Row],[Posting Date]]&lt;&gt;"",$D$10,"")</f>
        <v/>
      </c>
      <c r="S865" s="66"/>
      <c r="T865" s="63"/>
      <c r="U865" s="67"/>
      <c r="V865" s="67"/>
      <c r="W865" s="67" t="str">
        <f t="shared" si="17"/>
        <v/>
      </c>
      <c r="X865" s="159" t="str">
        <f>IF(E865="","",(IF(Table1[[#This Row],[Cur]]="USD",Table1[[#This Row],[Cur_Amount Debit]],Table1[[#This Row],[Cur_Amount Debit]]/Table1[[#This Row],[Exchange Rate]])))</f>
        <v/>
      </c>
      <c r="Y865" s="159" t="str">
        <f>IF(E865="","",(IF(Table1[[#This Row],[Cur]]="USD",Table1[[#This Row],[Cur_Amount Credit]],Table1[[#This Row],[Cur_Amount Credit]]/ExchangeRate)))</f>
        <v/>
      </c>
      <c r="Z865" s="201" t="str">
        <f>IF(E865="","",(Table1[[#This Row],[Debit USD]]-Table1[[#This Row],[Credit USD]]))</f>
        <v/>
      </c>
      <c r="AA865" s="226"/>
      <c r="AB865" s="255"/>
      <c r="AC865" s="1"/>
      <c r="AD865" s="15"/>
      <c r="AE865" s="15" t="str">
        <f>IF(AND(OR(Table1[[#This Row],[Account]]="15030",Table1[[#This Row],[Account]]="15035",Table1[[#This Row],[Account]]="20150"),Table1[[#This Row],[Vendor ID]]=""),1,"")</f>
        <v/>
      </c>
      <c r="AF865" s="15"/>
      <c r="AG865" s="15"/>
      <c r="AH865" s="15"/>
      <c r="AI865" s="46" t="str">
        <f>IF(Table1[[#This Row],[Posting Date]]&lt;&gt;"","GJ-"&amp;CountryID,"")</f>
        <v/>
      </c>
      <c r="AJ865" s="59" t="str">
        <f>IF(Table1[[#This Row],[Posting Date]]&lt;&gt;"",Table1[[#This Row],[Posting Date]],"")</f>
        <v/>
      </c>
      <c r="AK865" s="46"/>
      <c r="AL865" s="46" t="str">
        <f>IF(Table1[[#This Row],[Description]]&lt;&gt;"",Table1[[#This Row],[Description]],"")</f>
        <v/>
      </c>
      <c r="AM865" s="46" t="str">
        <f>IF(Table1[[#This Row],[Posting Date]]&lt;&gt;"",Table1[[#This Row],[Reference Number]],"")</f>
        <v/>
      </c>
      <c r="AN865" s="46" t="str">
        <f>TRIM(Table1[[#This Row],[Line '#]])</f>
        <v/>
      </c>
      <c r="AO865" s="46" t="str">
        <f>TRIM(Table1[[#This Row],[Account]])</f>
        <v/>
      </c>
      <c r="AP865" s="46" t="str">
        <f>IF(Table1[[#This Row],[Posting Date]]&lt;&gt;"",$D$5,"")</f>
        <v/>
      </c>
      <c r="AQ865" s="46" t="str">
        <f>TRIM(Table1[[#This Row],[Departments-Prgrams]])</f>
        <v/>
      </c>
      <c r="AR865" s="46" t="str">
        <f>TRIM(Table1[[#This Row],[Grant]])</f>
        <v/>
      </c>
      <c r="AS865" s="46" t="str">
        <f>TRIM(Table1[[#This Row],[Staff ID]])</f>
        <v/>
      </c>
      <c r="AT865" s="46" t="str">
        <f>IF(TRIM(Table1[[#This Row],[Budget Code]])=0,"",TRIM(Table1[[#This Row],[Budget Code]]))</f>
        <v/>
      </c>
      <c r="AU865" s="46" t="str">
        <f>IF(Table1[[#This Row],[Line Description]]&lt;&gt;"",Table1[[#This Row],[Line Description]],"")</f>
        <v/>
      </c>
      <c r="AV865" s="46" t="str">
        <f>IF(Table1[[#This Row],[Cur_Amount Debit]]&gt;0,ROUND(Table1[[#This Row],[Cur_Amount Debit]],2),"")</f>
        <v/>
      </c>
      <c r="AW865" s="46" t="str">
        <f>IF(Table1[[#This Row],[Cur_Amount Credit]]&gt;0,ROUND(Table1[[#This Row],[Cur_Amount Credit]],2),"")</f>
        <v/>
      </c>
      <c r="AX865" s="46" t="str">
        <f>LEFT(Table1[[#This Row],[Cur]],3)</f>
        <v/>
      </c>
      <c r="AY865" s="59"/>
      <c r="AZ865" s="46"/>
      <c r="BA865" s="46" t="str">
        <f>IF(Table1[[#This Row],[Cur]]&lt;&gt;"",IF(Table1[[#This Row],[Cur]]="USD","",ExchangeRate),"")</f>
        <v/>
      </c>
      <c r="BB865" s="46" t="str">
        <f>IF(Table1[[#This Row],[Grant]]&lt;&gt;"",VLOOKUP(Table1[[#This Row],[Grant]],Grants!B:D,3),"")</f>
        <v/>
      </c>
      <c r="BC865" s="46" t="str">
        <f>TRIM(Table1[[#This Row],[Vendor ID]])</f>
        <v/>
      </c>
      <c r="BD865">
        <f>IF(Table1[[#This Row],[Reference Number]]=Q864,BD864,BD864+1)</f>
        <v>0</v>
      </c>
    </row>
    <row r="866" spans="1:56" ht="11.25" customHeight="1" x14ac:dyDescent="0.25">
      <c r="A866" s="1"/>
      <c r="B866" s="88" t="str">
        <f>IF(Table1[[#This Row],[Posting Date]]&lt;&gt;"",IF(Table1[[#This Row],[Reference Number]]=Q865,B865+1,1),"")</f>
        <v/>
      </c>
      <c r="C866" s="61"/>
      <c r="D866" s="61"/>
      <c r="E866" s="138"/>
      <c r="F866" s="141" t="str">
        <f>IFERROR(IF(VLOOKUP(Table1[[#This Row],[Budget Code Description]],Dimentions!$X$6:$AC$139,2,FALSE)="","",VLOOKUP(Table1[[#This Row],[Budget Code Description]],Dimentions!$X$6:$AC$139,2,FALSE)),"")</f>
        <v/>
      </c>
      <c r="G866" s="141"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1" t="str">
        <f>IFERROR(VLOOKUP(Table1[[#This Row],[Budget Code Description]],Table6[#All],8,FALSE),"")</f>
        <v/>
      </c>
      <c r="L866" s="63"/>
      <c r="M866" s="65" t="str">
        <f>IFERROR(VLOOKUP(Table1[[#This Row],[Staff ID]],Table2[],2,FALSE),"")</f>
        <v/>
      </c>
      <c r="N866" s="209" t="str">
        <f>IFERROR(IF(VLOOKUP(Table1[[#This Row],[Budget Code Description]],Dimentions!$X$6:$AC$134,4,FALSE)="","",VLOOKUP(Table1[[#This Row],[Budget Code Description]],Dimentions!$X$6:$AC$134,4,FALSE)),"")</f>
        <v/>
      </c>
      <c r="O866" s="65" t="str">
        <f>IFERROR(VLOOKUP(Table1[[#This Row],[Vendor ID]],Table549[],2,FALSE),"")</f>
        <v/>
      </c>
      <c r="P866" s="63"/>
      <c r="Q866" s="141" t="str">
        <f>IF(Table1[[#This Row],[Posting Date]]&lt;&gt;"",$D$9,"")</f>
        <v/>
      </c>
      <c r="R866" s="157" t="str">
        <f>IF(Table1[[#This Row],[Posting Date]]&lt;&gt;"",$D$10,"")</f>
        <v/>
      </c>
      <c r="S866" s="66"/>
      <c r="T866" s="63"/>
      <c r="U866" s="67"/>
      <c r="V866" s="67"/>
      <c r="W866" s="67" t="str">
        <f t="shared" si="17"/>
        <v/>
      </c>
      <c r="X866" s="159" t="str">
        <f>IF(E866="","",(IF(Table1[[#This Row],[Cur]]="USD",Table1[[#This Row],[Cur_Amount Debit]],Table1[[#This Row],[Cur_Amount Debit]]/Table1[[#This Row],[Exchange Rate]])))</f>
        <v/>
      </c>
      <c r="Y866" s="159" t="str">
        <f>IF(E866="","",(IF(Table1[[#This Row],[Cur]]="USD",Table1[[#This Row],[Cur_Amount Credit]],Table1[[#This Row],[Cur_Amount Credit]]/ExchangeRate)))</f>
        <v/>
      </c>
      <c r="Z866" s="201" t="str">
        <f>IF(E866="","",(Table1[[#This Row],[Debit USD]]-Table1[[#This Row],[Credit USD]]))</f>
        <v/>
      </c>
      <c r="AA866" s="226"/>
      <c r="AB866" s="255"/>
      <c r="AC866" s="1"/>
      <c r="AD866" s="15"/>
      <c r="AE866" s="15" t="str">
        <f>IF(AND(OR(Table1[[#This Row],[Account]]="15030",Table1[[#This Row],[Account]]="15035",Table1[[#This Row],[Account]]="20150"),Table1[[#This Row],[Vendor ID]]=""),1,"")</f>
        <v/>
      </c>
      <c r="AF866" s="15"/>
      <c r="AG866" s="15"/>
      <c r="AH866" s="15"/>
      <c r="AI866" s="46" t="str">
        <f>IF(Table1[[#This Row],[Posting Date]]&lt;&gt;"","GJ-"&amp;CountryID,"")</f>
        <v/>
      </c>
      <c r="AJ866" s="59" t="str">
        <f>IF(Table1[[#This Row],[Posting Date]]&lt;&gt;"",Table1[[#This Row],[Posting Date]],"")</f>
        <v/>
      </c>
      <c r="AK866" s="46"/>
      <c r="AL866" s="46" t="str">
        <f>IF(Table1[[#This Row],[Description]]&lt;&gt;"",Table1[[#This Row],[Description]],"")</f>
        <v/>
      </c>
      <c r="AM866" s="46" t="str">
        <f>IF(Table1[[#This Row],[Posting Date]]&lt;&gt;"",Table1[[#This Row],[Reference Number]],"")</f>
        <v/>
      </c>
      <c r="AN866" s="46" t="str">
        <f>TRIM(Table1[[#This Row],[Line '#]])</f>
        <v/>
      </c>
      <c r="AO866" s="46" t="str">
        <f>TRIM(Table1[[#This Row],[Account]])</f>
        <v/>
      </c>
      <c r="AP866" s="46" t="str">
        <f>IF(Table1[[#This Row],[Posting Date]]&lt;&gt;"",$D$5,"")</f>
        <v/>
      </c>
      <c r="AQ866" s="46" t="str">
        <f>TRIM(Table1[[#This Row],[Departments-Prgrams]])</f>
        <v/>
      </c>
      <c r="AR866" s="46" t="str">
        <f>TRIM(Table1[[#This Row],[Grant]])</f>
        <v/>
      </c>
      <c r="AS866" s="46" t="str">
        <f>TRIM(Table1[[#This Row],[Staff ID]])</f>
        <v/>
      </c>
      <c r="AT866" s="46" t="str">
        <f>IF(TRIM(Table1[[#This Row],[Budget Code]])=0,"",TRIM(Table1[[#This Row],[Budget Code]]))</f>
        <v/>
      </c>
      <c r="AU866" s="46" t="str">
        <f>IF(Table1[[#This Row],[Line Description]]&lt;&gt;"",Table1[[#This Row],[Line Description]],"")</f>
        <v/>
      </c>
      <c r="AV866" s="46" t="str">
        <f>IF(Table1[[#This Row],[Cur_Amount Debit]]&gt;0,ROUND(Table1[[#This Row],[Cur_Amount Debit]],2),"")</f>
        <v/>
      </c>
      <c r="AW866" s="46" t="str">
        <f>IF(Table1[[#This Row],[Cur_Amount Credit]]&gt;0,ROUND(Table1[[#This Row],[Cur_Amount Credit]],2),"")</f>
        <v/>
      </c>
      <c r="AX866" s="46" t="str">
        <f>LEFT(Table1[[#This Row],[Cur]],3)</f>
        <v/>
      </c>
      <c r="AY866" s="59"/>
      <c r="AZ866" s="46"/>
      <c r="BA866" s="46" t="str">
        <f>IF(Table1[[#This Row],[Cur]]&lt;&gt;"",IF(Table1[[#This Row],[Cur]]="USD","",ExchangeRate),"")</f>
        <v/>
      </c>
      <c r="BB866" s="46" t="str">
        <f>IF(Table1[[#This Row],[Grant]]&lt;&gt;"",VLOOKUP(Table1[[#This Row],[Grant]],Grants!B:D,3),"")</f>
        <v/>
      </c>
      <c r="BC866" s="46" t="str">
        <f>TRIM(Table1[[#This Row],[Vendor ID]])</f>
        <v/>
      </c>
      <c r="BD866">
        <f>IF(Table1[[#This Row],[Reference Number]]=Q865,BD865,BD865+1)</f>
        <v>0</v>
      </c>
    </row>
    <row r="867" spans="1:56" ht="11.25" customHeight="1" x14ac:dyDescent="0.25">
      <c r="A867" s="1"/>
      <c r="B867" s="88" t="str">
        <f>IF(Table1[[#This Row],[Posting Date]]&lt;&gt;"",IF(Table1[[#This Row],[Reference Number]]=Q866,B866+1,1),"")</f>
        <v/>
      </c>
      <c r="C867" s="61"/>
      <c r="D867" s="61"/>
      <c r="E867" s="138"/>
      <c r="F867" s="141" t="str">
        <f>IFERROR(IF(VLOOKUP(Table1[[#This Row],[Budget Code Description]],Dimentions!$X$6:$AC$139,2,FALSE)="","",VLOOKUP(Table1[[#This Row],[Budget Code Description]],Dimentions!$X$6:$AC$139,2,FALSE)),"")</f>
        <v/>
      </c>
      <c r="G867" s="141"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1" t="str">
        <f>IFERROR(VLOOKUP(Table1[[#This Row],[Budget Code Description]],Table6[#All],8,FALSE),"")</f>
        <v/>
      </c>
      <c r="L867" s="63"/>
      <c r="M867" s="65" t="str">
        <f>IFERROR(VLOOKUP(Table1[[#This Row],[Staff ID]],Table2[],2,FALSE),"")</f>
        <v/>
      </c>
      <c r="N867" s="209" t="str">
        <f>IFERROR(IF(VLOOKUP(Table1[[#This Row],[Budget Code Description]],Dimentions!$X$6:$AC$134,4,FALSE)="","",VLOOKUP(Table1[[#This Row],[Budget Code Description]],Dimentions!$X$6:$AC$134,4,FALSE)),"")</f>
        <v/>
      </c>
      <c r="O867" s="65" t="str">
        <f>IFERROR(VLOOKUP(Table1[[#This Row],[Vendor ID]],Table549[],2,FALSE),"")</f>
        <v/>
      </c>
      <c r="P867" s="63"/>
      <c r="Q867" s="141" t="str">
        <f>IF(Table1[[#This Row],[Posting Date]]&lt;&gt;"",$D$9,"")</f>
        <v/>
      </c>
      <c r="R867" s="157" t="str">
        <f>IF(Table1[[#This Row],[Posting Date]]&lt;&gt;"",$D$10,"")</f>
        <v/>
      </c>
      <c r="S867" s="66"/>
      <c r="T867" s="63"/>
      <c r="U867" s="67"/>
      <c r="V867" s="67"/>
      <c r="W867" s="67" t="str">
        <f t="shared" si="17"/>
        <v/>
      </c>
      <c r="X867" s="159" t="str">
        <f>IF(E867="","",(IF(Table1[[#This Row],[Cur]]="USD",Table1[[#This Row],[Cur_Amount Debit]],Table1[[#This Row],[Cur_Amount Debit]]/Table1[[#This Row],[Exchange Rate]])))</f>
        <v/>
      </c>
      <c r="Y867" s="159" t="str">
        <f>IF(E867="","",(IF(Table1[[#This Row],[Cur]]="USD",Table1[[#This Row],[Cur_Amount Credit]],Table1[[#This Row],[Cur_Amount Credit]]/ExchangeRate)))</f>
        <v/>
      </c>
      <c r="Z867" s="201" t="str">
        <f>IF(E867="","",(Table1[[#This Row],[Debit USD]]-Table1[[#This Row],[Credit USD]]))</f>
        <v/>
      </c>
      <c r="AA867" s="226"/>
      <c r="AB867" s="255"/>
      <c r="AC867" s="1"/>
      <c r="AD867" s="15"/>
      <c r="AE867" s="15" t="str">
        <f>IF(AND(OR(Table1[[#This Row],[Account]]="15030",Table1[[#This Row],[Account]]="15035",Table1[[#This Row],[Account]]="20150"),Table1[[#This Row],[Vendor ID]]=""),1,"")</f>
        <v/>
      </c>
      <c r="AF867" s="15"/>
      <c r="AG867" s="15"/>
      <c r="AH867" s="15"/>
      <c r="AI867" s="46" t="str">
        <f>IF(Table1[[#This Row],[Posting Date]]&lt;&gt;"","GJ-"&amp;CountryID,"")</f>
        <v/>
      </c>
      <c r="AJ867" s="59" t="str">
        <f>IF(Table1[[#This Row],[Posting Date]]&lt;&gt;"",Table1[[#This Row],[Posting Date]],"")</f>
        <v/>
      </c>
      <c r="AK867" s="46"/>
      <c r="AL867" s="46" t="str">
        <f>IF(Table1[[#This Row],[Description]]&lt;&gt;"",Table1[[#This Row],[Description]],"")</f>
        <v/>
      </c>
      <c r="AM867" s="46" t="str">
        <f>IF(Table1[[#This Row],[Posting Date]]&lt;&gt;"",Table1[[#This Row],[Reference Number]],"")</f>
        <v/>
      </c>
      <c r="AN867" s="46" t="str">
        <f>TRIM(Table1[[#This Row],[Line '#]])</f>
        <v/>
      </c>
      <c r="AO867" s="46" t="str">
        <f>TRIM(Table1[[#This Row],[Account]])</f>
        <v/>
      </c>
      <c r="AP867" s="46" t="str">
        <f>IF(Table1[[#This Row],[Posting Date]]&lt;&gt;"",$D$5,"")</f>
        <v/>
      </c>
      <c r="AQ867" s="46" t="str">
        <f>TRIM(Table1[[#This Row],[Departments-Prgrams]])</f>
        <v/>
      </c>
      <c r="AR867" s="46" t="str">
        <f>TRIM(Table1[[#This Row],[Grant]])</f>
        <v/>
      </c>
      <c r="AS867" s="46" t="str">
        <f>TRIM(Table1[[#This Row],[Staff ID]])</f>
        <v/>
      </c>
      <c r="AT867" s="46" t="str">
        <f>IF(TRIM(Table1[[#This Row],[Budget Code]])=0,"",TRIM(Table1[[#This Row],[Budget Code]]))</f>
        <v/>
      </c>
      <c r="AU867" s="46" t="str">
        <f>IF(Table1[[#This Row],[Line Description]]&lt;&gt;"",Table1[[#This Row],[Line Description]],"")</f>
        <v/>
      </c>
      <c r="AV867" s="46" t="str">
        <f>IF(Table1[[#This Row],[Cur_Amount Debit]]&gt;0,ROUND(Table1[[#This Row],[Cur_Amount Debit]],2),"")</f>
        <v/>
      </c>
      <c r="AW867" s="46" t="str">
        <f>IF(Table1[[#This Row],[Cur_Amount Credit]]&gt;0,ROUND(Table1[[#This Row],[Cur_Amount Credit]],2),"")</f>
        <v/>
      </c>
      <c r="AX867" s="46" t="str">
        <f>LEFT(Table1[[#This Row],[Cur]],3)</f>
        <v/>
      </c>
      <c r="AY867" s="59"/>
      <c r="AZ867" s="46"/>
      <c r="BA867" s="46" t="str">
        <f>IF(Table1[[#This Row],[Cur]]&lt;&gt;"",IF(Table1[[#This Row],[Cur]]="USD","",ExchangeRate),"")</f>
        <v/>
      </c>
      <c r="BB867" s="46" t="str">
        <f>IF(Table1[[#This Row],[Grant]]&lt;&gt;"",VLOOKUP(Table1[[#This Row],[Grant]],Grants!B:D,3),"")</f>
        <v/>
      </c>
      <c r="BC867" s="46" t="str">
        <f>TRIM(Table1[[#This Row],[Vendor ID]])</f>
        <v/>
      </c>
      <c r="BD867">
        <f>IF(Table1[[#This Row],[Reference Number]]=Q866,BD866,BD866+1)</f>
        <v>0</v>
      </c>
    </row>
    <row r="868" spans="1:56" ht="11.25" customHeight="1" x14ac:dyDescent="0.25">
      <c r="A868" s="1"/>
      <c r="B868" s="88" t="str">
        <f>IF(Table1[[#This Row],[Posting Date]]&lt;&gt;"",IF(Table1[[#This Row],[Reference Number]]=Q867,B867+1,1),"")</f>
        <v/>
      </c>
      <c r="C868" s="61"/>
      <c r="D868" s="61"/>
      <c r="E868" s="138"/>
      <c r="F868" s="141" t="str">
        <f>IFERROR(IF(VLOOKUP(Table1[[#This Row],[Budget Code Description]],Dimentions!$X$6:$AC$139,2,FALSE)="","",VLOOKUP(Table1[[#This Row],[Budget Code Description]],Dimentions!$X$6:$AC$139,2,FALSE)),"")</f>
        <v/>
      </c>
      <c r="G868" s="141"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1" t="str">
        <f>IFERROR(VLOOKUP(Table1[[#This Row],[Budget Code Description]],Table6[#All],8,FALSE),"")</f>
        <v/>
      </c>
      <c r="L868" s="63"/>
      <c r="M868" s="65" t="str">
        <f>IFERROR(VLOOKUP(Table1[[#This Row],[Staff ID]],Table2[],2,FALSE),"")</f>
        <v/>
      </c>
      <c r="N868" s="209" t="str">
        <f>IFERROR(IF(VLOOKUP(Table1[[#This Row],[Budget Code Description]],Dimentions!$X$6:$AC$134,4,FALSE)="","",VLOOKUP(Table1[[#This Row],[Budget Code Description]],Dimentions!$X$6:$AC$134,4,FALSE)),"")</f>
        <v/>
      </c>
      <c r="O868" s="65" t="str">
        <f>IFERROR(VLOOKUP(Table1[[#This Row],[Vendor ID]],Table549[],2,FALSE),"")</f>
        <v/>
      </c>
      <c r="P868" s="63"/>
      <c r="Q868" s="141" t="str">
        <f>IF(Table1[[#This Row],[Posting Date]]&lt;&gt;"",$D$9,"")</f>
        <v/>
      </c>
      <c r="R868" s="157" t="str">
        <f>IF(Table1[[#This Row],[Posting Date]]&lt;&gt;"",$D$10,"")</f>
        <v/>
      </c>
      <c r="S868" s="66"/>
      <c r="T868" s="63"/>
      <c r="U868" s="67"/>
      <c r="V868" s="67"/>
      <c r="W868" s="67" t="str">
        <f t="shared" si="17"/>
        <v/>
      </c>
      <c r="X868" s="159" t="str">
        <f>IF(E868="","",(IF(Table1[[#This Row],[Cur]]="USD",Table1[[#This Row],[Cur_Amount Debit]],Table1[[#This Row],[Cur_Amount Debit]]/Table1[[#This Row],[Exchange Rate]])))</f>
        <v/>
      </c>
      <c r="Y868" s="159" t="str">
        <f>IF(E868="","",(IF(Table1[[#This Row],[Cur]]="USD",Table1[[#This Row],[Cur_Amount Credit]],Table1[[#This Row],[Cur_Amount Credit]]/ExchangeRate)))</f>
        <v/>
      </c>
      <c r="Z868" s="201" t="str">
        <f>IF(E868="","",(Table1[[#This Row],[Debit USD]]-Table1[[#This Row],[Credit USD]]))</f>
        <v/>
      </c>
      <c r="AA868" s="226"/>
      <c r="AB868" s="255"/>
      <c r="AC868" s="1"/>
      <c r="AD868" s="15"/>
      <c r="AE868" s="15" t="str">
        <f>IF(AND(OR(Table1[[#This Row],[Account]]="15030",Table1[[#This Row],[Account]]="15035",Table1[[#This Row],[Account]]="20150"),Table1[[#This Row],[Vendor ID]]=""),1,"")</f>
        <v/>
      </c>
      <c r="AF868" s="15"/>
      <c r="AG868" s="15"/>
      <c r="AH868" s="15"/>
      <c r="AI868" s="46" t="str">
        <f>IF(Table1[[#This Row],[Posting Date]]&lt;&gt;"","GJ-"&amp;CountryID,"")</f>
        <v/>
      </c>
      <c r="AJ868" s="59" t="str">
        <f>IF(Table1[[#This Row],[Posting Date]]&lt;&gt;"",Table1[[#This Row],[Posting Date]],"")</f>
        <v/>
      </c>
      <c r="AK868" s="46"/>
      <c r="AL868" s="46" t="str">
        <f>IF(Table1[[#This Row],[Description]]&lt;&gt;"",Table1[[#This Row],[Description]],"")</f>
        <v/>
      </c>
      <c r="AM868" s="46" t="str">
        <f>IF(Table1[[#This Row],[Posting Date]]&lt;&gt;"",Table1[[#This Row],[Reference Number]],"")</f>
        <v/>
      </c>
      <c r="AN868" s="46" t="str">
        <f>TRIM(Table1[[#This Row],[Line '#]])</f>
        <v/>
      </c>
      <c r="AO868" s="46" t="str">
        <f>TRIM(Table1[[#This Row],[Account]])</f>
        <v/>
      </c>
      <c r="AP868" s="46" t="str">
        <f>IF(Table1[[#This Row],[Posting Date]]&lt;&gt;"",$D$5,"")</f>
        <v/>
      </c>
      <c r="AQ868" s="46" t="str">
        <f>TRIM(Table1[[#This Row],[Departments-Prgrams]])</f>
        <v/>
      </c>
      <c r="AR868" s="46" t="str">
        <f>TRIM(Table1[[#This Row],[Grant]])</f>
        <v/>
      </c>
      <c r="AS868" s="46" t="str">
        <f>TRIM(Table1[[#This Row],[Staff ID]])</f>
        <v/>
      </c>
      <c r="AT868" s="46" t="str">
        <f>IF(TRIM(Table1[[#This Row],[Budget Code]])=0,"",TRIM(Table1[[#This Row],[Budget Code]]))</f>
        <v/>
      </c>
      <c r="AU868" s="46" t="str">
        <f>IF(Table1[[#This Row],[Line Description]]&lt;&gt;"",Table1[[#This Row],[Line Description]],"")</f>
        <v/>
      </c>
      <c r="AV868" s="46" t="str">
        <f>IF(Table1[[#This Row],[Cur_Amount Debit]]&gt;0,ROUND(Table1[[#This Row],[Cur_Amount Debit]],2),"")</f>
        <v/>
      </c>
      <c r="AW868" s="46" t="str">
        <f>IF(Table1[[#This Row],[Cur_Amount Credit]]&gt;0,ROUND(Table1[[#This Row],[Cur_Amount Credit]],2),"")</f>
        <v/>
      </c>
      <c r="AX868" s="46" t="str">
        <f>LEFT(Table1[[#This Row],[Cur]],3)</f>
        <v/>
      </c>
      <c r="AY868" s="59"/>
      <c r="AZ868" s="46"/>
      <c r="BA868" s="46" t="str">
        <f>IF(Table1[[#This Row],[Cur]]&lt;&gt;"",IF(Table1[[#This Row],[Cur]]="USD","",ExchangeRate),"")</f>
        <v/>
      </c>
      <c r="BB868" s="46" t="str">
        <f>IF(Table1[[#This Row],[Grant]]&lt;&gt;"",VLOOKUP(Table1[[#This Row],[Grant]],Grants!B:D,3),"")</f>
        <v/>
      </c>
      <c r="BC868" s="46" t="str">
        <f>TRIM(Table1[[#This Row],[Vendor ID]])</f>
        <v/>
      </c>
      <c r="BD868">
        <f>IF(Table1[[#This Row],[Reference Number]]=Q867,BD867,BD867+1)</f>
        <v>0</v>
      </c>
    </row>
    <row r="869" spans="1:56" ht="11.25" customHeight="1" x14ac:dyDescent="0.25">
      <c r="A869" s="1"/>
      <c r="B869" s="88" t="str">
        <f>IF(Table1[[#This Row],[Posting Date]]&lt;&gt;"",IF(Table1[[#This Row],[Reference Number]]=Q868,B868+1,1),"")</f>
        <v/>
      </c>
      <c r="C869" s="61"/>
      <c r="D869" s="61"/>
      <c r="E869" s="138"/>
      <c r="F869" s="141" t="str">
        <f>IFERROR(IF(VLOOKUP(Table1[[#This Row],[Budget Code Description]],Dimentions!$X$6:$AC$139,2,FALSE)="","",VLOOKUP(Table1[[#This Row],[Budget Code Description]],Dimentions!$X$6:$AC$139,2,FALSE)),"")</f>
        <v/>
      </c>
      <c r="G869" s="141"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1" t="str">
        <f>IFERROR(VLOOKUP(Table1[[#This Row],[Budget Code Description]],Table6[#All],8,FALSE),"")</f>
        <v/>
      </c>
      <c r="L869" s="63"/>
      <c r="M869" s="65" t="str">
        <f>IFERROR(VLOOKUP(Table1[[#This Row],[Staff ID]],Table2[],2,FALSE),"")</f>
        <v/>
      </c>
      <c r="N869" s="209" t="str">
        <f>IFERROR(IF(VLOOKUP(Table1[[#This Row],[Budget Code Description]],Dimentions!$X$6:$AC$134,4,FALSE)="","",VLOOKUP(Table1[[#This Row],[Budget Code Description]],Dimentions!$X$6:$AC$134,4,FALSE)),"")</f>
        <v/>
      </c>
      <c r="O869" s="65" t="str">
        <f>IFERROR(VLOOKUP(Table1[[#This Row],[Vendor ID]],Table549[],2,FALSE),"")</f>
        <v/>
      </c>
      <c r="P869" s="63"/>
      <c r="Q869" s="141" t="str">
        <f>IF(Table1[[#This Row],[Posting Date]]&lt;&gt;"",$D$9,"")</f>
        <v/>
      </c>
      <c r="R869" s="157" t="str">
        <f>IF(Table1[[#This Row],[Posting Date]]&lt;&gt;"",$D$10,"")</f>
        <v/>
      </c>
      <c r="S869" s="66"/>
      <c r="T869" s="63"/>
      <c r="U869" s="67"/>
      <c r="V869" s="67"/>
      <c r="W869" s="67" t="str">
        <f t="shared" si="17"/>
        <v/>
      </c>
      <c r="X869" s="159" t="str">
        <f>IF(E869="","",(IF(Table1[[#This Row],[Cur]]="USD",Table1[[#This Row],[Cur_Amount Debit]],Table1[[#This Row],[Cur_Amount Debit]]/Table1[[#This Row],[Exchange Rate]])))</f>
        <v/>
      </c>
      <c r="Y869" s="159" t="str">
        <f>IF(E869="","",(IF(Table1[[#This Row],[Cur]]="USD",Table1[[#This Row],[Cur_Amount Credit]],Table1[[#This Row],[Cur_Amount Credit]]/ExchangeRate)))</f>
        <v/>
      </c>
      <c r="Z869" s="201" t="str">
        <f>IF(E869="","",(Table1[[#This Row],[Debit USD]]-Table1[[#This Row],[Credit USD]]))</f>
        <v/>
      </c>
      <c r="AA869" s="226"/>
      <c r="AB869" s="255"/>
      <c r="AC869" s="1"/>
      <c r="AD869" s="15"/>
      <c r="AE869" s="15" t="str">
        <f>IF(AND(OR(Table1[[#This Row],[Account]]="15030",Table1[[#This Row],[Account]]="15035",Table1[[#This Row],[Account]]="20150"),Table1[[#This Row],[Vendor ID]]=""),1,"")</f>
        <v/>
      </c>
      <c r="AF869" s="15"/>
      <c r="AG869" s="15"/>
      <c r="AH869" s="15"/>
      <c r="AI869" s="46" t="str">
        <f>IF(Table1[[#This Row],[Posting Date]]&lt;&gt;"","GJ-"&amp;CountryID,"")</f>
        <v/>
      </c>
      <c r="AJ869" s="59" t="str">
        <f>IF(Table1[[#This Row],[Posting Date]]&lt;&gt;"",Table1[[#This Row],[Posting Date]],"")</f>
        <v/>
      </c>
      <c r="AK869" s="46"/>
      <c r="AL869" s="46" t="str">
        <f>IF(Table1[[#This Row],[Description]]&lt;&gt;"",Table1[[#This Row],[Description]],"")</f>
        <v/>
      </c>
      <c r="AM869" s="46" t="str">
        <f>IF(Table1[[#This Row],[Posting Date]]&lt;&gt;"",Table1[[#This Row],[Reference Number]],"")</f>
        <v/>
      </c>
      <c r="AN869" s="46" t="str">
        <f>TRIM(Table1[[#This Row],[Line '#]])</f>
        <v/>
      </c>
      <c r="AO869" s="46" t="str">
        <f>TRIM(Table1[[#This Row],[Account]])</f>
        <v/>
      </c>
      <c r="AP869" s="46" t="str">
        <f>IF(Table1[[#This Row],[Posting Date]]&lt;&gt;"",$D$5,"")</f>
        <v/>
      </c>
      <c r="AQ869" s="46" t="str">
        <f>TRIM(Table1[[#This Row],[Departments-Prgrams]])</f>
        <v/>
      </c>
      <c r="AR869" s="46" t="str">
        <f>TRIM(Table1[[#This Row],[Grant]])</f>
        <v/>
      </c>
      <c r="AS869" s="46" t="str">
        <f>TRIM(Table1[[#This Row],[Staff ID]])</f>
        <v/>
      </c>
      <c r="AT869" s="46" t="str">
        <f>IF(TRIM(Table1[[#This Row],[Budget Code]])=0,"",TRIM(Table1[[#This Row],[Budget Code]]))</f>
        <v/>
      </c>
      <c r="AU869" s="46" t="str">
        <f>IF(Table1[[#This Row],[Line Description]]&lt;&gt;"",Table1[[#This Row],[Line Description]],"")</f>
        <v/>
      </c>
      <c r="AV869" s="46" t="str">
        <f>IF(Table1[[#This Row],[Cur_Amount Debit]]&gt;0,ROUND(Table1[[#This Row],[Cur_Amount Debit]],2),"")</f>
        <v/>
      </c>
      <c r="AW869" s="46" t="str">
        <f>IF(Table1[[#This Row],[Cur_Amount Credit]]&gt;0,ROUND(Table1[[#This Row],[Cur_Amount Credit]],2),"")</f>
        <v/>
      </c>
      <c r="AX869" s="46" t="str">
        <f>LEFT(Table1[[#This Row],[Cur]],3)</f>
        <v/>
      </c>
      <c r="AY869" s="59"/>
      <c r="AZ869" s="46"/>
      <c r="BA869" s="46" t="str">
        <f>IF(Table1[[#This Row],[Cur]]&lt;&gt;"",IF(Table1[[#This Row],[Cur]]="USD","",ExchangeRate),"")</f>
        <v/>
      </c>
      <c r="BB869" s="46" t="str">
        <f>IF(Table1[[#This Row],[Grant]]&lt;&gt;"",VLOOKUP(Table1[[#This Row],[Grant]],Grants!B:D,3),"")</f>
        <v/>
      </c>
      <c r="BC869" s="46" t="str">
        <f>TRIM(Table1[[#This Row],[Vendor ID]])</f>
        <v/>
      </c>
      <c r="BD869">
        <f>IF(Table1[[#This Row],[Reference Number]]=Q868,BD868,BD868+1)</f>
        <v>0</v>
      </c>
    </row>
    <row r="870" spans="1:56" ht="11.25" customHeight="1" x14ac:dyDescent="0.25">
      <c r="A870" s="1"/>
      <c r="B870" s="88" t="str">
        <f>IF(Table1[[#This Row],[Posting Date]]&lt;&gt;"",IF(Table1[[#This Row],[Reference Number]]=Q869,B869+1,1),"")</f>
        <v/>
      </c>
      <c r="C870" s="61"/>
      <c r="D870" s="61"/>
      <c r="E870" s="138"/>
      <c r="F870" s="141" t="str">
        <f>IFERROR(IF(VLOOKUP(Table1[[#This Row],[Budget Code Description]],Dimentions!$X$6:$AC$139,2,FALSE)="","",VLOOKUP(Table1[[#This Row],[Budget Code Description]],Dimentions!$X$6:$AC$139,2,FALSE)),"")</f>
        <v/>
      </c>
      <c r="G870" s="141"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1" t="str">
        <f>IFERROR(VLOOKUP(Table1[[#This Row],[Budget Code Description]],Table6[#All],8,FALSE),"")</f>
        <v/>
      </c>
      <c r="L870" s="63"/>
      <c r="M870" s="65" t="str">
        <f>IFERROR(VLOOKUP(Table1[[#This Row],[Staff ID]],Table2[],2,FALSE),"")</f>
        <v/>
      </c>
      <c r="N870" s="209" t="str">
        <f>IFERROR(IF(VLOOKUP(Table1[[#This Row],[Budget Code Description]],Dimentions!$X$6:$AC$134,4,FALSE)="","",VLOOKUP(Table1[[#This Row],[Budget Code Description]],Dimentions!$X$6:$AC$134,4,FALSE)),"")</f>
        <v/>
      </c>
      <c r="O870" s="65" t="str">
        <f>IFERROR(VLOOKUP(Table1[[#This Row],[Vendor ID]],Table549[],2,FALSE),"")</f>
        <v/>
      </c>
      <c r="P870" s="63"/>
      <c r="Q870" s="141" t="str">
        <f>IF(Table1[[#This Row],[Posting Date]]&lt;&gt;"",$D$9,"")</f>
        <v/>
      </c>
      <c r="R870" s="157" t="str">
        <f>IF(Table1[[#This Row],[Posting Date]]&lt;&gt;"",$D$10,"")</f>
        <v/>
      </c>
      <c r="S870" s="66"/>
      <c r="T870" s="63"/>
      <c r="U870" s="67"/>
      <c r="V870" s="67"/>
      <c r="W870" s="67" t="str">
        <f t="shared" si="17"/>
        <v/>
      </c>
      <c r="X870" s="159" t="str">
        <f>IF(E870="","",(IF(Table1[[#This Row],[Cur]]="USD",Table1[[#This Row],[Cur_Amount Debit]],Table1[[#This Row],[Cur_Amount Debit]]/Table1[[#This Row],[Exchange Rate]])))</f>
        <v/>
      </c>
      <c r="Y870" s="159" t="str">
        <f>IF(E870="","",(IF(Table1[[#This Row],[Cur]]="USD",Table1[[#This Row],[Cur_Amount Credit]],Table1[[#This Row],[Cur_Amount Credit]]/ExchangeRate)))</f>
        <v/>
      </c>
      <c r="Z870" s="201" t="str">
        <f>IF(E870="","",(Table1[[#This Row],[Debit USD]]-Table1[[#This Row],[Credit USD]]))</f>
        <v/>
      </c>
      <c r="AA870" s="226"/>
      <c r="AB870" s="255"/>
      <c r="AC870" s="1"/>
      <c r="AD870" s="15"/>
      <c r="AE870" s="15" t="str">
        <f>IF(AND(OR(Table1[[#This Row],[Account]]="15030",Table1[[#This Row],[Account]]="15035",Table1[[#This Row],[Account]]="20150"),Table1[[#This Row],[Vendor ID]]=""),1,"")</f>
        <v/>
      </c>
      <c r="AF870" s="15"/>
      <c r="AG870" s="15"/>
      <c r="AH870" s="15"/>
      <c r="AI870" s="46" t="str">
        <f>IF(Table1[[#This Row],[Posting Date]]&lt;&gt;"","GJ-"&amp;CountryID,"")</f>
        <v/>
      </c>
      <c r="AJ870" s="59" t="str">
        <f>IF(Table1[[#This Row],[Posting Date]]&lt;&gt;"",Table1[[#This Row],[Posting Date]],"")</f>
        <v/>
      </c>
      <c r="AK870" s="46"/>
      <c r="AL870" s="46" t="str">
        <f>IF(Table1[[#This Row],[Description]]&lt;&gt;"",Table1[[#This Row],[Description]],"")</f>
        <v/>
      </c>
      <c r="AM870" s="46" t="str">
        <f>IF(Table1[[#This Row],[Posting Date]]&lt;&gt;"",Table1[[#This Row],[Reference Number]],"")</f>
        <v/>
      </c>
      <c r="AN870" s="46" t="str">
        <f>TRIM(Table1[[#This Row],[Line '#]])</f>
        <v/>
      </c>
      <c r="AO870" s="46" t="str">
        <f>TRIM(Table1[[#This Row],[Account]])</f>
        <v/>
      </c>
      <c r="AP870" s="46" t="str">
        <f>IF(Table1[[#This Row],[Posting Date]]&lt;&gt;"",$D$5,"")</f>
        <v/>
      </c>
      <c r="AQ870" s="46" t="str">
        <f>TRIM(Table1[[#This Row],[Departments-Prgrams]])</f>
        <v/>
      </c>
      <c r="AR870" s="46" t="str">
        <f>TRIM(Table1[[#This Row],[Grant]])</f>
        <v/>
      </c>
      <c r="AS870" s="46" t="str">
        <f>TRIM(Table1[[#This Row],[Staff ID]])</f>
        <v/>
      </c>
      <c r="AT870" s="46" t="str">
        <f>IF(TRIM(Table1[[#This Row],[Budget Code]])=0,"",TRIM(Table1[[#This Row],[Budget Code]]))</f>
        <v/>
      </c>
      <c r="AU870" s="46" t="str">
        <f>IF(Table1[[#This Row],[Line Description]]&lt;&gt;"",Table1[[#This Row],[Line Description]],"")</f>
        <v/>
      </c>
      <c r="AV870" s="46" t="str">
        <f>IF(Table1[[#This Row],[Cur_Amount Debit]]&gt;0,ROUND(Table1[[#This Row],[Cur_Amount Debit]],2),"")</f>
        <v/>
      </c>
      <c r="AW870" s="46" t="str">
        <f>IF(Table1[[#This Row],[Cur_Amount Credit]]&gt;0,ROUND(Table1[[#This Row],[Cur_Amount Credit]],2),"")</f>
        <v/>
      </c>
      <c r="AX870" s="46" t="str">
        <f>LEFT(Table1[[#This Row],[Cur]],3)</f>
        <v/>
      </c>
      <c r="AY870" s="59"/>
      <c r="AZ870" s="46"/>
      <c r="BA870" s="46" t="str">
        <f>IF(Table1[[#This Row],[Cur]]&lt;&gt;"",IF(Table1[[#This Row],[Cur]]="USD","",ExchangeRate),"")</f>
        <v/>
      </c>
      <c r="BB870" s="46" t="str">
        <f>IF(Table1[[#This Row],[Grant]]&lt;&gt;"",VLOOKUP(Table1[[#This Row],[Grant]],Grants!B:D,3),"")</f>
        <v/>
      </c>
      <c r="BC870" s="46" t="str">
        <f>TRIM(Table1[[#This Row],[Vendor ID]])</f>
        <v/>
      </c>
      <c r="BD870">
        <f>IF(Table1[[#This Row],[Reference Number]]=Q869,BD869,BD869+1)</f>
        <v>0</v>
      </c>
    </row>
    <row r="871" spans="1:56" ht="11.25" customHeight="1" x14ac:dyDescent="0.25">
      <c r="A871" s="1"/>
      <c r="B871" s="88" t="str">
        <f>IF(Table1[[#This Row],[Posting Date]]&lt;&gt;"",IF(Table1[[#This Row],[Reference Number]]=Q870,B870+1,1),"")</f>
        <v/>
      </c>
      <c r="C871" s="61"/>
      <c r="D871" s="61"/>
      <c r="E871" s="138"/>
      <c r="F871" s="141" t="str">
        <f>IFERROR(IF(VLOOKUP(Table1[[#This Row],[Budget Code Description]],Dimentions!$X$6:$AC$139,2,FALSE)="","",VLOOKUP(Table1[[#This Row],[Budget Code Description]],Dimentions!$X$6:$AC$139,2,FALSE)),"")</f>
        <v/>
      </c>
      <c r="G871" s="141"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1" t="str">
        <f>IFERROR(VLOOKUP(Table1[[#This Row],[Budget Code Description]],Table6[#All],8,FALSE),"")</f>
        <v/>
      </c>
      <c r="L871" s="63"/>
      <c r="M871" s="65" t="str">
        <f>IFERROR(VLOOKUP(Table1[[#This Row],[Staff ID]],Table2[],2,FALSE),"")</f>
        <v/>
      </c>
      <c r="N871" s="209" t="str">
        <f>IFERROR(IF(VLOOKUP(Table1[[#This Row],[Budget Code Description]],Dimentions!$X$6:$AC$134,4,FALSE)="","",VLOOKUP(Table1[[#This Row],[Budget Code Description]],Dimentions!$X$6:$AC$134,4,FALSE)),"")</f>
        <v/>
      </c>
      <c r="O871" s="65" t="str">
        <f>IFERROR(VLOOKUP(Table1[[#This Row],[Vendor ID]],Table549[],2,FALSE),"")</f>
        <v/>
      </c>
      <c r="P871" s="63"/>
      <c r="Q871" s="141" t="str">
        <f>IF(Table1[[#This Row],[Posting Date]]&lt;&gt;"",$D$9,"")</f>
        <v/>
      </c>
      <c r="R871" s="157" t="str">
        <f>IF(Table1[[#This Row],[Posting Date]]&lt;&gt;"",$D$10,"")</f>
        <v/>
      </c>
      <c r="S871" s="66"/>
      <c r="T871" s="63"/>
      <c r="U871" s="67"/>
      <c r="V871" s="67"/>
      <c r="W871" s="67" t="str">
        <f t="shared" si="17"/>
        <v/>
      </c>
      <c r="X871" s="159" t="str">
        <f>IF(E871="","",(IF(Table1[[#This Row],[Cur]]="USD",Table1[[#This Row],[Cur_Amount Debit]],Table1[[#This Row],[Cur_Amount Debit]]/Table1[[#This Row],[Exchange Rate]])))</f>
        <v/>
      </c>
      <c r="Y871" s="159" t="str">
        <f>IF(E871="","",(IF(Table1[[#This Row],[Cur]]="USD",Table1[[#This Row],[Cur_Amount Credit]],Table1[[#This Row],[Cur_Amount Credit]]/ExchangeRate)))</f>
        <v/>
      </c>
      <c r="Z871" s="201" t="str">
        <f>IF(E871="","",(Table1[[#This Row],[Debit USD]]-Table1[[#This Row],[Credit USD]]))</f>
        <v/>
      </c>
      <c r="AA871" s="226"/>
      <c r="AB871" s="255"/>
      <c r="AC871" s="1"/>
      <c r="AD871" s="15"/>
      <c r="AE871" s="15" t="str">
        <f>IF(AND(OR(Table1[[#This Row],[Account]]="15030",Table1[[#This Row],[Account]]="15035",Table1[[#This Row],[Account]]="20150"),Table1[[#This Row],[Vendor ID]]=""),1,"")</f>
        <v/>
      </c>
      <c r="AF871" s="15"/>
      <c r="AG871" s="15"/>
      <c r="AH871" s="15"/>
      <c r="AI871" s="46" t="str">
        <f>IF(Table1[[#This Row],[Posting Date]]&lt;&gt;"","GJ-"&amp;CountryID,"")</f>
        <v/>
      </c>
      <c r="AJ871" s="59" t="str">
        <f>IF(Table1[[#This Row],[Posting Date]]&lt;&gt;"",Table1[[#This Row],[Posting Date]],"")</f>
        <v/>
      </c>
      <c r="AK871" s="46"/>
      <c r="AL871" s="46" t="str">
        <f>IF(Table1[[#This Row],[Description]]&lt;&gt;"",Table1[[#This Row],[Description]],"")</f>
        <v/>
      </c>
      <c r="AM871" s="46" t="str">
        <f>IF(Table1[[#This Row],[Posting Date]]&lt;&gt;"",Table1[[#This Row],[Reference Number]],"")</f>
        <v/>
      </c>
      <c r="AN871" s="46" t="str">
        <f>TRIM(Table1[[#This Row],[Line '#]])</f>
        <v/>
      </c>
      <c r="AO871" s="46" t="str">
        <f>TRIM(Table1[[#This Row],[Account]])</f>
        <v/>
      </c>
      <c r="AP871" s="46" t="str">
        <f>IF(Table1[[#This Row],[Posting Date]]&lt;&gt;"",$D$5,"")</f>
        <v/>
      </c>
      <c r="AQ871" s="46" t="str">
        <f>TRIM(Table1[[#This Row],[Departments-Prgrams]])</f>
        <v/>
      </c>
      <c r="AR871" s="46" t="str">
        <f>TRIM(Table1[[#This Row],[Grant]])</f>
        <v/>
      </c>
      <c r="AS871" s="46" t="str">
        <f>TRIM(Table1[[#This Row],[Staff ID]])</f>
        <v/>
      </c>
      <c r="AT871" s="46" t="str">
        <f>IF(TRIM(Table1[[#This Row],[Budget Code]])=0,"",TRIM(Table1[[#This Row],[Budget Code]]))</f>
        <v/>
      </c>
      <c r="AU871" s="46" t="str">
        <f>IF(Table1[[#This Row],[Line Description]]&lt;&gt;"",Table1[[#This Row],[Line Description]],"")</f>
        <v/>
      </c>
      <c r="AV871" s="46" t="str">
        <f>IF(Table1[[#This Row],[Cur_Amount Debit]]&gt;0,ROUND(Table1[[#This Row],[Cur_Amount Debit]],2),"")</f>
        <v/>
      </c>
      <c r="AW871" s="46" t="str">
        <f>IF(Table1[[#This Row],[Cur_Amount Credit]]&gt;0,ROUND(Table1[[#This Row],[Cur_Amount Credit]],2),"")</f>
        <v/>
      </c>
      <c r="AX871" s="46" t="str">
        <f>LEFT(Table1[[#This Row],[Cur]],3)</f>
        <v/>
      </c>
      <c r="AY871" s="59"/>
      <c r="AZ871" s="46"/>
      <c r="BA871" s="46" t="str">
        <f>IF(Table1[[#This Row],[Cur]]&lt;&gt;"",IF(Table1[[#This Row],[Cur]]="USD","",ExchangeRate),"")</f>
        <v/>
      </c>
      <c r="BB871" s="46" t="str">
        <f>IF(Table1[[#This Row],[Grant]]&lt;&gt;"",VLOOKUP(Table1[[#This Row],[Grant]],Grants!B:D,3),"")</f>
        <v/>
      </c>
      <c r="BC871" s="46" t="str">
        <f>TRIM(Table1[[#This Row],[Vendor ID]])</f>
        <v/>
      </c>
      <c r="BD871">
        <f>IF(Table1[[#This Row],[Reference Number]]=Q870,BD870,BD870+1)</f>
        <v>0</v>
      </c>
    </row>
    <row r="872" spans="1:56" ht="11.25" customHeight="1" x14ac:dyDescent="0.25">
      <c r="A872" s="1"/>
      <c r="B872" s="88" t="str">
        <f>IF(Table1[[#This Row],[Posting Date]]&lt;&gt;"",IF(Table1[[#This Row],[Reference Number]]=Q871,B871+1,1),"")</f>
        <v/>
      </c>
      <c r="C872" s="61"/>
      <c r="D872" s="61"/>
      <c r="E872" s="138"/>
      <c r="F872" s="141" t="str">
        <f>IFERROR(IF(VLOOKUP(Table1[[#This Row],[Budget Code Description]],Dimentions!$X$6:$AC$139,2,FALSE)="","",VLOOKUP(Table1[[#This Row],[Budget Code Description]],Dimentions!$X$6:$AC$139,2,FALSE)),"")</f>
        <v/>
      </c>
      <c r="G872" s="141"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1" t="str">
        <f>IFERROR(VLOOKUP(Table1[[#This Row],[Budget Code Description]],Table6[#All],8,FALSE),"")</f>
        <v/>
      </c>
      <c r="L872" s="63"/>
      <c r="M872" s="65" t="str">
        <f>IFERROR(VLOOKUP(Table1[[#This Row],[Staff ID]],Table2[],2,FALSE),"")</f>
        <v/>
      </c>
      <c r="N872" s="209" t="str">
        <f>IFERROR(IF(VLOOKUP(Table1[[#This Row],[Budget Code Description]],Dimentions!$X$6:$AC$134,4,FALSE)="","",VLOOKUP(Table1[[#This Row],[Budget Code Description]],Dimentions!$X$6:$AC$134,4,FALSE)),"")</f>
        <v/>
      </c>
      <c r="O872" s="65" t="str">
        <f>IFERROR(VLOOKUP(Table1[[#This Row],[Vendor ID]],Table549[],2,FALSE),"")</f>
        <v/>
      </c>
      <c r="P872" s="63"/>
      <c r="Q872" s="141" t="str">
        <f>IF(Table1[[#This Row],[Posting Date]]&lt;&gt;"",$D$9,"")</f>
        <v/>
      </c>
      <c r="R872" s="157" t="str">
        <f>IF(Table1[[#This Row],[Posting Date]]&lt;&gt;"",$D$10,"")</f>
        <v/>
      </c>
      <c r="S872" s="66"/>
      <c r="T872" s="63"/>
      <c r="U872" s="67"/>
      <c r="V872" s="67"/>
      <c r="W872" s="67" t="str">
        <f t="shared" si="17"/>
        <v/>
      </c>
      <c r="X872" s="159" t="str">
        <f>IF(E872="","",(IF(Table1[[#This Row],[Cur]]="USD",Table1[[#This Row],[Cur_Amount Debit]],Table1[[#This Row],[Cur_Amount Debit]]/Table1[[#This Row],[Exchange Rate]])))</f>
        <v/>
      </c>
      <c r="Y872" s="159" t="str">
        <f>IF(E872="","",(IF(Table1[[#This Row],[Cur]]="USD",Table1[[#This Row],[Cur_Amount Credit]],Table1[[#This Row],[Cur_Amount Credit]]/ExchangeRate)))</f>
        <v/>
      </c>
      <c r="Z872" s="201" t="str">
        <f>IF(E872="","",(Table1[[#This Row],[Debit USD]]-Table1[[#This Row],[Credit USD]]))</f>
        <v/>
      </c>
      <c r="AA872" s="226"/>
      <c r="AB872" s="255"/>
      <c r="AC872" s="1"/>
      <c r="AD872" s="15"/>
      <c r="AE872" s="15" t="str">
        <f>IF(AND(OR(Table1[[#This Row],[Account]]="15030",Table1[[#This Row],[Account]]="15035",Table1[[#This Row],[Account]]="20150"),Table1[[#This Row],[Vendor ID]]=""),1,"")</f>
        <v/>
      </c>
      <c r="AF872" s="15"/>
      <c r="AG872" s="15"/>
      <c r="AH872" s="15"/>
      <c r="AI872" s="46" t="str">
        <f>IF(Table1[[#This Row],[Posting Date]]&lt;&gt;"","GJ-"&amp;CountryID,"")</f>
        <v/>
      </c>
      <c r="AJ872" s="59" t="str">
        <f>IF(Table1[[#This Row],[Posting Date]]&lt;&gt;"",Table1[[#This Row],[Posting Date]],"")</f>
        <v/>
      </c>
      <c r="AK872" s="46"/>
      <c r="AL872" s="46" t="str">
        <f>IF(Table1[[#This Row],[Description]]&lt;&gt;"",Table1[[#This Row],[Description]],"")</f>
        <v/>
      </c>
      <c r="AM872" s="46" t="str">
        <f>IF(Table1[[#This Row],[Posting Date]]&lt;&gt;"",Table1[[#This Row],[Reference Number]],"")</f>
        <v/>
      </c>
      <c r="AN872" s="46" t="str">
        <f>TRIM(Table1[[#This Row],[Line '#]])</f>
        <v/>
      </c>
      <c r="AO872" s="46" t="str">
        <f>TRIM(Table1[[#This Row],[Account]])</f>
        <v/>
      </c>
      <c r="AP872" s="46" t="str">
        <f>IF(Table1[[#This Row],[Posting Date]]&lt;&gt;"",$D$5,"")</f>
        <v/>
      </c>
      <c r="AQ872" s="46" t="str">
        <f>TRIM(Table1[[#This Row],[Departments-Prgrams]])</f>
        <v/>
      </c>
      <c r="AR872" s="46" t="str">
        <f>TRIM(Table1[[#This Row],[Grant]])</f>
        <v/>
      </c>
      <c r="AS872" s="46" t="str">
        <f>TRIM(Table1[[#This Row],[Staff ID]])</f>
        <v/>
      </c>
      <c r="AT872" s="46" t="str">
        <f>IF(TRIM(Table1[[#This Row],[Budget Code]])=0,"",TRIM(Table1[[#This Row],[Budget Code]]))</f>
        <v/>
      </c>
      <c r="AU872" s="46" t="str">
        <f>IF(Table1[[#This Row],[Line Description]]&lt;&gt;"",Table1[[#This Row],[Line Description]],"")</f>
        <v/>
      </c>
      <c r="AV872" s="46" t="str">
        <f>IF(Table1[[#This Row],[Cur_Amount Debit]]&gt;0,ROUND(Table1[[#This Row],[Cur_Amount Debit]],2),"")</f>
        <v/>
      </c>
      <c r="AW872" s="46" t="str">
        <f>IF(Table1[[#This Row],[Cur_Amount Credit]]&gt;0,ROUND(Table1[[#This Row],[Cur_Amount Credit]],2),"")</f>
        <v/>
      </c>
      <c r="AX872" s="46" t="str">
        <f>LEFT(Table1[[#This Row],[Cur]],3)</f>
        <v/>
      </c>
      <c r="AY872" s="59"/>
      <c r="AZ872" s="46"/>
      <c r="BA872" s="46" t="str">
        <f>IF(Table1[[#This Row],[Cur]]&lt;&gt;"",IF(Table1[[#This Row],[Cur]]="USD","",ExchangeRate),"")</f>
        <v/>
      </c>
      <c r="BB872" s="46" t="str">
        <f>IF(Table1[[#This Row],[Grant]]&lt;&gt;"",VLOOKUP(Table1[[#This Row],[Grant]],Grants!B:D,3),"")</f>
        <v/>
      </c>
      <c r="BC872" s="46" t="str">
        <f>TRIM(Table1[[#This Row],[Vendor ID]])</f>
        <v/>
      </c>
      <c r="BD872">
        <f>IF(Table1[[#This Row],[Reference Number]]=Q871,BD871,BD871+1)</f>
        <v>0</v>
      </c>
    </row>
    <row r="873" spans="1:56" ht="11.25" customHeight="1" x14ac:dyDescent="0.25">
      <c r="A873" s="1"/>
      <c r="B873" s="88" t="str">
        <f>IF(Table1[[#This Row],[Posting Date]]&lt;&gt;"",IF(Table1[[#This Row],[Reference Number]]=Q872,B872+1,1),"")</f>
        <v/>
      </c>
      <c r="C873" s="61"/>
      <c r="D873" s="61"/>
      <c r="E873" s="138"/>
      <c r="F873" s="141" t="str">
        <f>IFERROR(IF(VLOOKUP(Table1[[#This Row],[Budget Code Description]],Dimentions!$X$6:$AC$139,2,FALSE)="","",VLOOKUP(Table1[[#This Row],[Budget Code Description]],Dimentions!$X$6:$AC$139,2,FALSE)),"")</f>
        <v/>
      </c>
      <c r="G873" s="141"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1" t="str">
        <f>IFERROR(VLOOKUP(Table1[[#This Row],[Budget Code Description]],Table6[#All],8,FALSE),"")</f>
        <v/>
      </c>
      <c r="L873" s="63"/>
      <c r="M873" s="65" t="str">
        <f>IFERROR(VLOOKUP(Table1[[#This Row],[Staff ID]],Table2[],2,FALSE),"")</f>
        <v/>
      </c>
      <c r="N873" s="209" t="str">
        <f>IFERROR(IF(VLOOKUP(Table1[[#This Row],[Budget Code Description]],Dimentions!$X$6:$AC$134,4,FALSE)="","",VLOOKUP(Table1[[#This Row],[Budget Code Description]],Dimentions!$X$6:$AC$134,4,FALSE)),"")</f>
        <v/>
      </c>
      <c r="O873" s="65" t="str">
        <f>IFERROR(VLOOKUP(Table1[[#This Row],[Vendor ID]],Table549[],2,FALSE),"")</f>
        <v/>
      </c>
      <c r="P873" s="63"/>
      <c r="Q873" s="141" t="str">
        <f>IF(Table1[[#This Row],[Posting Date]]&lt;&gt;"",$D$9,"")</f>
        <v/>
      </c>
      <c r="R873" s="157" t="str">
        <f>IF(Table1[[#This Row],[Posting Date]]&lt;&gt;"",$D$10,"")</f>
        <v/>
      </c>
      <c r="S873" s="66"/>
      <c r="T873" s="63"/>
      <c r="U873" s="67"/>
      <c r="V873" s="67"/>
      <c r="W873" s="67" t="str">
        <f t="shared" si="17"/>
        <v/>
      </c>
      <c r="X873" s="159" t="str">
        <f>IF(E873="","",(IF(Table1[[#This Row],[Cur]]="USD",Table1[[#This Row],[Cur_Amount Debit]],Table1[[#This Row],[Cur_Amount Debit]]/Table1[[#This Row],[Exchange Rate]])))</f>
        <v/>
      </c>
      <c r="Y873" s="159" t="str">
        <f>IF(E873="","",(IF(Table1[[#This Row],[Cur]]="USD",Table1[[#This Row],[Cur_Amount Credit]],Table1[[#This Row],[Cur_Amount Credit]]/ExchangeRate)))</f>
        <v/>
      </c>
      <c r="Z873" s="201" t="str">
        <f>IF(E873="","",(Table1[[#This Row],[Debit USD]]-Table1[[#This Row],[Credit USD]]))</f>
        <v/>
      </c>
      <c r="AA873" s="226"/>
      <c r="AB873" s="255"/>
      <c r="AC873" s="1"/>
      <c r="AD873" s="15"/>
      <c r="AE873" s="15" t="str">
        <f>IF(AND(OR(Table1[[#This Row],[Account]]="15030",Table1[[#This Row],[Account]]="15035",Table1[[#This Row],[Account]]="20150"),Table1[[#This Row],[Vendor ID]]=""),1,"")</f>
        <v/>
      </c>
      <c r="AF873" s="15"/>
      <c r="AG873" s="15"/>
      <c r="AH873" s="15"/>
      <c r="AI873" s="46" t="str">
        <f>IF(Table1[[#This Row],[Posting Date]]&lt;&gt;"","GJ-"&amp;CountryID,"")</f>
        <v/>
      </c>
      <c r="AJ873" s="59" t="str">
        <f>IF(Table1[[#This Row],[Posting Date]]&lt;&gt;"",Table1[[#This Row],[Posting Date]],"")</f>
        <v/>
      </c>
      <c r="AK873" s="46"/>
      <c r="AL873" s="46" t="str">
        <f>IF(Table1[[#This Row],[Description]]&lt;&gt;"",Table1[[#This Row],[Description]],"")</f>
        <v/>
      </c>
      <c r="AM873" s="46" t="str">
        <f>IF(Table1[[#This Row],[Posting Date]]&lt;&gt;"",Table1[[#This Row],[Reference Number]],"")</f>
        <v/>
      </c>
      <c r="AN873" s="46" t="str">
        <f>TRIM(Table1[[#This Row],[Line '#]])</f>
        <v/>
      </c>
      <c r="AO873" s="46" t="str">
        <f>TRIM(Table1[[#This Row],[Account]])</f>
        <v/>
      </c>
      <c r="AP873" s="46" t="str">
        <f>IF(Table1[[#This Row],[Posting Date]]&lt;&gt;"",$D$5,"")</f>
        <v/>
      </c>
      <c r="AQ873" s="46" t="str">
        <f>TRIM(Table1[[#This Row],[Departments-Prgrams]])</f>
        <v/>
      </c>
      <c r="AR873" s="46" t="str">
        <f>TRIM(Table1[[#This Row],[Grant]])</f>
        <v/>
      </c>
      <c r="AS873" s="46" t="str">
        <f>TRIM(Table1[[#This Row],[Staff ID]])</f>
        <v/>
      </c>
      <c r="AT873" s="46" t="str">
        <f>IF(TRIM(Table1[[#This Row],[Budget Code]])=0,"",TRIM(Table1[[#This Row],[Budget Code]]))</f>
        <v/>
      </c>
      <c r="AU873" s="46" t="str">
        <f>IF(Table1[[#This Row],[Line Description]]&lt;&gt;"",Table1[[#This Row],[Line Description]],"")</f>
        <v/>
      </c>
      <c r="AV873" s="46" t="str">
        <f>IF(Table1[[#This Row],[Cur_Amount Debit]]&gt;0,ROUND(Table1[[#This Row],[Cur_Amount Debit]],2),"")</f>
        <v/>
      </c>
      <c r="AW873" s="46" t="str">
        <f>IF(Table1[[#This Row],[Cur_Amount Credit]]&gt;0,ROUND(Table1[[#This Row],[Cur_Amount Credit]],2),"")</f>
        <v/>
      </c>
      <c r="AX873" s="46" t="str">
        <f>LEFT(Table1[[#This Row],[Cur]],3)</f>
        <v/>
      </c>
      <c r="AY873" s="59"/>
      <c r="AZ873" s="46"/>
      <c r="BA873" s="46" t="str">
        <f>IF(Table1[[#This Row],[Cur]]&lt;&gt;"",IF(Table1[[#This Row],[Cur]]="USD","",ExchangeRate),"")</f>
        <v/>
      </c>
      <c r="BB873" s="46" t="str">
        <f>IF(Table1[[#This Row],[Grant]]&lt;&gt;"",VLOOKUP(Table1[[#This Row],[Grant]],Grants!B:D,3),"")</f>
        <v/>
      </c>
      <c r="BC873" s="46" t="str">
        <f>TRIM(Table1[[#This Row],[Vendor ID]])</f>
        <v/>
      </c>
      <c r="BD873">
        <f>IF(Table1[[#This Row],[Reference Number]]=Q872,BD872,BD872+1)</f>
        <v>0</v>
      </c>
    </row>
    <row r="874" spans="1:56" ht="11.25" customHeight="1" x14ac:dyDescent="0.25">
      <c r="A874" s="1"/>
      <c r="B874" s="88" t="str">
        <f>IF(Table1[[#This Row],[Posting Date]]&lt;&gt;"",IF(Table1[[#This Row],[Reference Number]]=Q873,B873+1,1),"")</f>
        <v/>
      </c>
      <c r="C874" s="61"/>
      <c r="D874" s="61"/>
      <c r="E874" s="138"/>
      <c r="F874" s="141" t="str">
        <f>IFERROR(IF(VLOOKUP(Table1[[#This Row],[Budget Code Description]],Dimentions!$X$6:$AC$139,2,FALSE)="","",VLOOKUP(Table1[[#This Row],[Budget Code Description]],Dimentions!$X$6:$AC$139,2,FALSE)),"")</f>
        <v/>
      </c>
      <c r="G874" s="141"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1" t="str">
        <f>IFERROR(VLOOKUP(Table1[[#This Row],[Budget Code Description]],Table6[#All],8,FALSE),"")</f>
        <v/>
      </c>
      <c r="L874" s="63"/>
      <c r="M874" s="65" t="str">
        <f>IFERROR(VLOOKUP(Table1[[#This Row],[Staff ID]],Table2[],2,FALSE),"")</f>
        <v/>
      </c>
      <c r="N874" s="209" t="str">
        <f>IFERROR(IF(VLOOKUP(Table1[[#This Row],[Budget Code Description]],Dimentions!$X$6:$AC$134,4,FALSE)="","",VLOOKUP(Table1[[#This Row],[Budget Code Description]],Dimentions!$X$6:$AC$134,4,FALSE)),"")</f>
        <v/>
      </c>
      <c r="O874" s="65" t="str">
        <f>IFERROR(VLOOKUP(Table1[[#This Row],[Vendor ID]],Table549[],2,FALSE),"")</f>
        <v/>
      </c>
      <c r="P874" s="63"/>
      <c r="Q874" s="141" t="str">
        <f>IF(Table1[[#This Row],[Posting Date]]&lt;&gt;"",$D$9,"")</f>
        <v/>
      </c>
      <c r="R874" s="157" t="str">
        <f>IF(Table1[[#This Row],[Posting Date]]&lt;&gt;"",$D$10,"")</f>
        <v/>
      </c>
      <c r="S874" s="66"/>
      <c r="T874" s="63"/>
      <c r="U874" s="67"/>
      <c r="V874" s="67"/>
      <c r="W874" s="67" t="str">
        <f t="shared" si="17"/>
        <v/>
      </c>
      <c r="X874" s="159" t="str">
        <f>IF(E874="","",(IF(Table1[[#This Row],[Cur]]="USD",Table1[[#This Row],[Cur_Amount Debit]],Table1[[#This Row],[Cur_Amount Debit]]/Table1[[#This Row],[Exchange Rate]])))</f>
        <v/>
      </c>
      <c r="Y874" s="159" t="str">
        <f>IF(E874="","",(IF(Table1[[#This Row],[Cur]]="USD",Table1[[#This Row],[Cur_Amount Credit]],Table1[[#This Row],[Cur_Amount Credit]]/ExchangeRate)))</f>
        <v/>
      </c>
      <c r="Z874" s="201" t="str">
        <f>IF(E874="","",(Table1[[#This Row],[Debit USD]]-Table1[[#This Row],[Credit USD]]))</f>
        <v/>
      </c>
      <c r="AA874" s="226"/>
      <c r="AB874" s="255"/>
      <c r="AC874" s="1"/>
      <c r="AD874" s="15"/>
      <c r="AE874" s="15" t="str">
        <f>IF(AND(OR(Table1[[#This Row],[Account]]="15030",Table1[[#This Row],[Account]]="15035",Table1[[#This Row],[Account]]="20150"),Table1[[#This Row],[Vendor ID]]=""),1,"")</f>
        <v/>
      </c>
      <c r="AF874" s="15"/>
      <c r="AG874" s="15"/>
      <c r="AH874" s="15"/>
      <c r="AI874" s="46" t="str">
        <f>IF(Table1[[#This Row],[Posting Date]]&lt;&gt;"","GJ-"&amp;CountryID,"")</f>
        <v/>
      </c>
      <c r="AJ874" s="59" t="str">
        <f>IF(Table1[[#This Row],[Posting Date]]&lt;&gt;"",Table1[[#This Row],[Posting Date]],"")</f>
        <v/>
      </c>
      <c r="AK874" s="46"/>
      <c r="AL874" s="46" t="str">
        <f>IF(Table1[[#This Row],[Description]]&lt;&gt;"",Table1[[#This Row],[Description]],"")</f>
        <v/>
      </c>
      <c r="AM874" s="46" t="str">
        <f>IF(Table1[[#This Row],[Posting Date]]&lt;&gt;"",Table1[[#This Row],[Reference Number]],"")</f>
        <v/>
      </c>
      <c r="AN874" s="46" t="str">
        <f>TRIM(Table1[[#This Row],[Line '#]])</f>
        <v/>
      </c>
      <c r="AO874" s="46" t="str">
        <f>TRIM(Table1[[#This Row],[Account]])</f>
        <v/>
      </c>
      <c r="AP874" s="46" t="str">
        <f>IF(Table1[[#This Row],[Posting Date]]&lt;&gt;"",$D$5,"")</f>
        <v/>
      </c>
      <c r="AQ874" s="46" t="str">
        <f>TRIM(Table1[[#This Row],[Departments-Prgrams]])</f>
        <v/>
      </c>
      <c r="AR874" s="46" t="str">
        <f>TRIM(Table1[[#This Row],[Grant]])</f>
        <v/>
      </c>
      <c r="AS874" s="46" t="str">
        <f>TRIM(Table1[[#This Row],[Staff ID]])</f>
        <v/>
      </c>
      <c r="AT874" s="46" t="str">
        <f>IF(TRIM(Table1[[#This Row],[Budget Code]])=0,"",TRIM(Table1[[#This Row],[Budget Code]]))</f>
        <v/>
      </c>
      <c r="AU874" s="46" t="str">
        <f>IF(Table1[[#This Row],[Line Description]]&lt;&gt;"",Table1[[#This Row],[Line Description]],"")</f>
        <v/>
      </c>
      <c r="AV874" s="46" t="str">
        <f>IF(Table1[[#This Row],[Cur_Amount Debit]]&gt;0,ROUND(Table1[[#This Row],[Cur_Amount Debit]],2),"")</f>
        <v/>
      </c>
      <c r="AW874" s="46" t="str">
        <f>IF(Table1[[#This Row],[Cur_Amount Credit]]&gt;0,ROUND(Table1[[#This Row],[Cur_Amount Credit]],2),"")</f>
        <v/>
      </c>
      <c r="AX874" s="46" t="str">
        <f>LEFT(Table1[[#This Row],[Cur]],3)</f>
        <v/>
      </c>
      <c r="AY874" s="59"/>
      <c r="AZ874" s="46"/>
      <c r="BA874" s="46" t="str">
        <f>IF(Table1[[#This Row],[Cur]]&lt;&gt;"",IF(Table1[[#This Row],[Cur]]="USD","",ExchangeRate),"")</f>
        <v/>
      </c>
      <c r="BB874" s="46" t="str">
        <f>IF(Table1[[#This Row],[Grant]]&lt;&gt;"",VLOOKUP(Table1[[#This Row],[Grant]],Grants!B:D,3),"")</f>
        <v/>
      </c>
      <c r="BC874" s="46" t="str">
        <f>TRIM(Table1[[#This Row],[Vendor ID]])</f>
        <v/>
      </c>
      <c r="BD874">
        <f>IF(Table1[[#This Row],[Reference Number]]=Q873,BD873,BD873+1)</f>
        <v>0</v>
      </c>
    </row>
    <row r="875" spans="1:56" ht="11.25" customHeight="1" x14ac:dyDescent="0.25">
      <c r="A875" s="1"/>
      <c r="B875" s="88" t="str">
        <f>IF(Table1[[#This Row],[Posting Date]]&lt;&gt;"",IF(Table1[[#This Row],[Reference Number]]=Q874,B874+1,1),"")</f>
        <v/>
      </c>
      <c r="C875" s="61"/>
      <c r="D875" s="61"/>
      <c r="E875" s="138"/>
      <c r="F875" s="141" t="str">
        <f>IFERROR(IF(VLOOKUP(Table1[[#This Row],[Budget Code Description]],Dimentions!$X$6:$AC$139,2,FALSE)="","",VLOOKUP(Table1[[#This Row],[Budget Code Description]],Dimentions!$X$6:$AC$139,2,FALSE)),"")</f>
        <v/>
      </c>
      <c r="G875" s="141"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1" t="str">
        <f>IFERROR(VLOOKUP(Table1[[#This Row],[Budget Code Description]],Table6[#All],8,FALSE),"")</f>
        <v/>
      </c>
      <c r="L875" s="63"/>
      <c r="M875" s="65" t="str">
        <f>IFERROR(VLOOKUP(Table1[[#This Row],[Staff ID]],Table2[],2,FALSE),"")</f>
        <v/>
      </c>
      <c r="N875" s="209" t="str">
        <f>IFERROR(IF(VLOOKUP(Table1[[#This Row],[Budget Code Description]],Dimentions!$X$6:$AC$134,4,FALSE)="","",VLOOKUP(Table1[[#This Row],[Budget Code Description]],Dimentions!$X$6:$AC$134,4,FALSE)),"")</f>
        <v/>
      </c>
      <c r="O875" s="65" t="str">
        <f>IFERROR(VLOOKUP(Table1[[#This Row],[Vendor ID]],Table549[],2,FALSE),"")</f>
        <v/>
      </c>
      <c r="P875" s="63"/>
      <c r="Q875" s="141" t="str">
        <f>IF(Table1[[#This Row],[Posting Date]]&lt;&gt;"",$D$9,"")</f>
        <v/>
      </c>
      <c r="R875" s="157" t="str">
        <f>IF(Table1[[#This Row],[Posting Date]]&lt;&gt;"",$D$10,"")</f>
        <v/>
      </c>
      <c r="S875" s="66"/>
      <c r="T875" s="63"/>
      <c r="U875" s="67"/>
      <c r="V875" s="67"/>
      <c r="W875" s="67" t="str">
        <f t="shared" si="17"/>
        <v/>
      </c>
      <c r="X875" s="159" t="str">
        <f>IF(E875="","",(IF(Table1[[#This Row],[Cur]]="USD",Table1[[#This Row],[Cur_Amount Debit]],Table1[[#This Row],[Cur_Amount Debit]]/Table1[[#This Row],[Exchange Rate]])))</f>
        <v/>
      </c>
      <c r="Y875" s="159" t="str">
        <f>IF(E875="","",(IF(Table1[[#This Row],[Cur]]="USD",Table1[[#This Row],[Cur_Amount Credit]],Table1[[#This Row],[Cur_Amount Credit]]/ExchangeRate)))</f>
        <v/>
      </c>
      <c r="Z875" s="201" t="str">
        <f>IF(E875="","",(Table1[[#This Row],[Debit USD]]-Table1[[#This Row],[Credit USD]]))</f>
        <v/>
      </c>
      <c r="AA875" s="226"/>
      <c r="AB875" s="255"/>
      <c r="AC875" s="1"/>
      <c r="AD875" s="15"/>
      <c r="AE875" s="15" t="str">
        <f>IF(AND(OR(Table1[[#This Row],[Account]]="15030",Table1[[#This Row],[Account]]="15035",Table1[[#This Row],[Account]]="20150"),Table1[[#This Row],[Vendor ID]]=""),1,"")</f>
        <v/>
      </c>
      <c r="AF875" s="15"/>
      <c r="AG875" s="15"/>
      <c r="AH875" s="15"/>
      <c r="AI875" s="46" t="str">
        <f>IF(Table1[[#This Row],[Posting Date]]&lt;&gt;"","GJ-"&amp;CountryID,"")</f>
        <v/>
      </c>
      <c r="AJ875" s="59" t="str">
        <f>IF(Table1[[#This Row],[Posting Date]]&lt;&gt;"",Table1[[#This Row],[Posting Date]],"")</f>
        <v/>
      </c>
      <c r="AK875" s="46"/>
      <c r="AL875" s="46" t="str">
        <f>IF(Table1[[#This Row],[Description]]&lt;&gt;"",Table1[[#This Row],[Description]],"")</f>
        <v/>
      </c>
      <c r="AM875" s="46" t="str">
        <f>IF(Table1[[#This Row],[Posting Date]]&lt;&gt;"",Table1[[#This Row],[Reference Number]],"")</f>
        <v/>
      </c>
      <c r="AN875" s="46" t="str">
        <f>TRIM(Table1[[#This Row],[Line '#]])</f>
        <v/>
      </c>
      <c r="AO875" s="46" t="str">
        <f>TRIM(Table1[[#This Row],[Account]])</f>
        <v/>
      </c>
      <c r="AP875" s="46" t="str">
        <f>IF(Table1[[#This Row],[Posting Date]]&lt;&gt;"",$D$5,"")</f>
        <v/>
      </c>
      <c r="AQ875" s="46" t="str">
        <f>TRIM(Table1[[#This Row],[Departments-Prgrams]])</f>
        <v/>
      </c>
      <c r="AR875" s="46" t="str">
        <f>TRIM(Table1[[#This Row],[Grant]])</f>
        <v/>
      </c>
      <c r="AS875" s="46" t="str">
        <f>TRIM(Table1[[#This Row],[Staff ID]])</f>
        <v/>
      </c>
      <c r="AT875" s="46" t="str">
        <f>IF(TRIM(Table1[[#This Row],[Budget Code]])=0,"",TRIM(Table1[[#This Row],[Budget Code]]))</f>
        <v/>
      </c>
      <c r="AU875" s="46" t="str">
        <f>IF(Table1[[#This Row],[Line Description]]&lt;&gt;"",Table1[[#This Row],[Line Description]],"")</f>
        <v/>
      </c>
      <c r="AV875" s="46" t="str">
        <f>IF(Table1[[#This Row],[Cur_Amount Debit]]&gt;0,ROUND(Table1[[#This Row],[Cur_Amount Debit]],2),"")</f>
        <v/>
      </c>
      <c r="AW875" s="46" t="str">
        <f>IF(Table1[[#This Row],[Cur_Amount Credit]]&gt;0,ROUND(Table1[[#This Row],[Cur_Amount Credit]],2),"")</f>
        <v/>
      </c>
      <c r="AX875" s="46" t="str">
        <f>LEFT(Table1[[#This Row],[Cur]],3)</f>
        <v/>
      </c>
      <c r="AY875" s="59"/>
      <c r="AZ875" s="46"/>
      <c r="BA875" s="46" t="str">
        <f>IF(Table1[[#This Row],[Cur]]&lt;&gt;"",IF(Table1[[#This Row],[Cur]]="USD","",ExchangeRate),"")</f>
        <v/>
      </c>
      <c r="BB875" s="46" t="str">
        <f>IF(Table1[[#This Row],[Grant]]&lt;&gt;"",VLOOKUP(Table1[[#This Row],[Grant]],Grants!B:D,3),"")</f>
        <v/>
      </c>
      <c r="BC875" s="46" t="str">
        <f>TRIM(Table1[[#This Row],[Vendor ID]])</f>
        <v/>
      </c>
      <c r="BD875">
        <f>IF(Table1[[#This Row],[Reference Number]]=Q874,BD874,BD874+1)</f>
        <v>0</v>
      </c>
    </row>
    <row r="876" spans="1:56" ht="11.25" customHeight="1" x14ac:dyDescent="0.25">
      <c r="A876" s="1"/>
      <c r="B876" s="88" t="str">
        <f>IF(Table1[[#This Row],[Posting Date]]&lt;&gt;"",IF(Table1[[#This Row],[Reference Number]]=Q875,B875+1,1),"")</f>
        <v/>
      </c>
      <c r="C876" s="61"/>
      <c r="D876" s="61"/>
      <c r="E876" s="138"/>
      <c r="F876" s="141" t="str">
        <f>IFERROR(IF(VLOOKUP(Table1[[#This Row],[Budget Code Description]],Dimentions!$X$6:$AC$139,2,FALSE)="","",VLOOKUP(Table1[[#This Row],[Budget Code Description]],Dimentions!$X$6:$AC$139,2,FALSE)),"")</f>
        <v/>
      </c>
      <c r="G876" s="141"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1" t="str">
        <f>IFERROR(VLOOKUP(Table1[[#This Row],[Budget Code Description]],Table6[#All],8,FALSE),"")</f>
        <v/>
      </c>
      <c r="L876" s="63"/>
      <c r="M876" s="65" t="str">
        <f>IFERROR(VLOOKUP(Table1[[#This Row],[Staff ID]],Table2[],2,FALSE),"")</f>
        <v/>
      </c>
      <c r="N876" s="209" t="str">
        <f>IFERROR(IF(VLOOKUP(Table1[[#This Row],[Budget Code Description]],Dimentions!$X$6:$AC$134,4,FALSE)="","",VLOOKUP(Table1[[#This Row],[Budget Code Description]],Dimentions!$X$6:$AC$134,4,FALSE)),"")</f>
        <v/>
      </c>
      <c r="O876" s="65" t="str">
        <f>IFERROR(VLOOKUP(Table1[[#This Row],[Vendor ID]],Table549[],2,FALSE),"")</f>
        <v/>
      </c>
      <c r="P876" s="63"/>
      <c r="Q876" s="141" t="str">
        <f>IF(Table1[[#This Row],[Posting Date]]&lt;&gt;"",$D$9,"")</f>
        <v/>
      </c>
      <c r="R876" s="157" t="str">
        <f>IF(Table1[[#This Row],[Posting Date]]&lt;&gt;"",$D$10,"")</f>
        <v/>
      </c>
      <c r="S876" s="66"/>
      <c r="T876" s="63"/>
      <c r="U876" s="67"/>
      <c r="V876" s="67"/>
      <c r="W876" s="67" t="str">
        <f t="shared" si="17"/>
        <v/>
      </c>
      <c r="X876" s="159" t="str">
        <f>IF(E876="","",(IF(Table1[[#This Row],[Cur]]="USD",Table1[[#This Row],[Cur_Amount Debit]],Table1[[#This Row],[Cur_Amount Debit]]/Table1[[#This Row],[Exchange Rate]])))</f>
        <v/>
      </c>
      <c r="Y876" s="159" t="str">
        <f>IF(E876="","",(IF(Table1[[#This Row],[Cur]]="USD",Table1[[#This Row],[Cur_Amount Credit]],Table1[[#This Row],[Cur_Amount Credit]]/ExchangeRate)))</f>
        <v/>
      </c>
      <c r="Z876" s="201" t="str">
        <f>IF(E876="","",(Table1[[#This Row],[Debit USD]]-Table1[[#This Row],[Credit USD]]))</f>
        <v/>
      </c>
      <c r="AA876" s="226"/>
      <c r="AB876" s="255"/>
      <c r="AC876" s="1"/>
      <c r="AD876" s="15"/>
      <c r="AE876" s="15" t="str">
        <f>IF(AND(OR(Table1[[#This Row],[Account]]="15030",Table1[[#This Row],[Account]]="15035",Table1[[#This Row],[Account]]="20150"),Table1[[#This Row],[Vendor ID]]=""),1,"")</f>
        <v/>
      </c>
      <c r="AF876" s="15"/>
      <c r="AG876" s="15"/>
      <c r="AH876" s="15"/>
      <c r="AI876" s="46" t="str">
        <f>IF(Table1[[#This Row],[Posting Date]]&lt;&gt;"","GJ-"&amp;CountryID,"")</f>
        <v/>
      </c>
      <c r="AJ876" s="59" t="str">
        <f>IF(Table1[[#This Row],[Posting Date]]&lt;&gt;"",Table1[[#This Row],[Posting Date]],"")</f>
        <v/>
      </c>
      <c r="AK876" s="46"/>
      <c r="AL876" s="46" t="str">
        <f>IF(Table1[[#This Row],[Description]]&lt;&gt;"",Table1[[#This Row],[Description]],"")</f>
        <v/>
      </c>
      <c r="AM876" s="46" t="str">
        <f>IF(Table1[[#This Row],[Posting Date]]&lt;&gt;"",Table1[[#This Row],[Reference Number]],"")</f>
        <v/>
      </c>
      <c r="AN876" s="46" t="str">
        <f>TRIM(Table1[[#This Row],[Line '#]])</f>
        <v/>
      </c>
      <c r="AO876" s="46" t="str">
        <f>TRIM(Table1[[#This Row],[Account]])</f>
        <v/>
      </c>
      <c r="AP876" s="46" t="str">
        <f>IF(Table1[[#This Row],[Posting Date]]&lt;&gt;"",$D$5,"")</f>
        <v/>
      </c>
      <c r="AQ876" s="46" t="str">
        <f>TRIM(Table1[[#This Row],[Departments-Prgrams]])</f>
        <v/>
      </c>
      <c r="AR876" s="46" t="str">
        <f>TRIM(Table1[[#This Row],[Grant]])</f>
        <v/>
      </c>
      <c r="AS876" s="46" t="str">
        <f>TRIM(Table1[[#This Row],[Staff ID]])</f>
        <v/>
      </c>
      <c r="AT876" s="46" t="str">
        <f>IF(TRIM(Table1[[#This Row],[Budget Code]])=0,"",TRIM(Table1[[#This Row],[Budget Code]]))</f>
        <v/>
      </c>
      <c r="AU876" s="46" t="str">
        <f>IF(Table1[[#This Row],[Line Description]]&lt;&gt;"",Table1[[#This Row],[Line Description]],"")</f>
        <v/>
      </c>
      <c r="AV876" s="46" t="str">
        <f>IF(Table1[[#This Row],[Cur_Amount Debit]]&gt;0,ROUND(Table1[[#This Row],[Cur_Amount Debit]],2),"")</f>
        <v/>
      </c>
      <c r="AW876" s="46" t="str">
        <f>IF(Table1[[#This Row],[Cur_Amount Credit]]&gt;0,ROUND(Table1[[#This Row],[Cur_Amount Credit]],2),"")</f>
        <v/>
      </c>
      <c r="AX876" s="46" t="str">
        <f>LEFT(Table1[[#This Row],[Cur]],3)</f>
        <v/>
      </c>
      <c r="AY876" s="59"/>
      <c r="AZ876" s="46"/>
      <c r="BA876" s="46" t="str">
        <f>IF(Table1[[#This Row],[Cur]]&lt;&gt;"",IF(Table1[[#This Row],[Cur]]="USD","",ExchangeRate),"")</f>
        <v/>
      </c>
      <c r="BB876" s="46" t="str">
        <f>IF(Table1[[#This Row],[Grant]]&lt;&gt;"",VLOOKUP(Table1[[#This Row],[Grant]],Grants!B:D,3),"")</f>
        <v/>
      </c>
      <c r="BC876" s="46" t="str">
        <f>TRIM(Table1[[#This Row],[Vendor ID]])</f>
        <v/>
      </c>
      <c r="BD876">
        <f>IF(Table1[[#This Row],[Reference Number]]=Q875,BD875,BD875+1)</f>
        <v>0</v>
      </c>
    </row>
    <row r="877" spans="1:56" ht="11.25" customHeight="1" x14ac:dyDescent="0.25">
      <c r="A877" s="1"/>
      <c r="B877" s="88" t="str">
        <f>IF(Table1[[#This Row],[Posting Date]]&lt;&gt;"",IF(Table1[[#This Row],[Reference Number]]=Q876,B876+1,1),"")</f>
        <v/>
      </c>
      <c r="C877" s="61"/>
      <c r="D877" s="61"/>
      <c r="E877" s="138"/>
      <c r="F877" s="141" t="str">
        <f>IFERROR(IF(VLOOKUP(Table1[[#This Row],[Budget Code Description]],Dimentions!$X$6:$AC$139,2,FALSE)="","",VLOOKUP(Table1[[#This Row],[Budget Code Description]],Dimentions!$X$6:$AC$139,2,FALSE)),"")</f>
        <v/>
      </c>
      <c r="G877" s="141"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1" t="str">
        <f>IFERROR(VLOOKUP(Table1[[#This Row],[Budget Code Description]],Table6[#All],8,FALSE),"")</f>
        <v/>
      </c>
      <c r="L877" s="63"/>
      <c r="M877" s="65" t="str">
        <f>IFERROR(VLOOKUP(Table1[[#This Row],[Staff ID]],Table2[],2,FALSE),"")</f>
        <v/>
      </c>
      <c r="N877" s="209" t="str">
        <f>IFERROR(IF(VLOOKUP(Table1[[#This Row],[Budget Code Description]],Dimentions!$X$6:$AC$134,4,FALSE)="","",VLOOKUP(Table1[[#This Row],[Budget Code Description]],Dimentions!$X$6:$AC$134,4,FALSE)),"")</f>
        <v/>
      </c>
      <c r="O877" s="65" t="str">
        <f>IFERROR(VLOOKUP(Table1[[#This Row],[Vendor ID]],Table549[],2,FALSE),"")</f>
        <v/>
      </c>
      <c r="P877" s="63"/>
      <c r="Q877" s="141" t="str">
        <f>IF(Table1[[#This Row],[Posting Date]]&lt;&gt;"",$D$9,"")</f>
        <v/>
      </c>
      <c r="R877" s="157" t="str">
        <f>IF(Table1[[#This Row],[Posting Date]]&lt;&gt;"",$D$10,"")</f>
        <v/>
      </c>
      <c r="S877" s="66"/>
      <c r="T877" s="63"/>
      <c r="U877" s="67"/>
      <c r="V877" s="67"/>
      <c r="W877" s="67" t="str">
        <f t="shared" si="17"/>
        <v/>
      </c>
      <c r="X877" s="159" t="str">
        <f>IF(E877="","",(IF(Table1[[#This Row],[Cur]]="USD",Table1[[#This Row],[Cur_Amount Debit]],Table1[[#This Row],[Cur_Amount Debit]]/Table1[[#This Row],[Exchange Rate]])))</f>
        <v/>
      </c>
      <c r="Y877" s="159" t="str">
        <f>IF(E877="","",(IF(Table1[[#This Row],[Cur]]="USD",Table1[[#This Row],[Cur_Amount Credit]],Table1[[#This Row],[Cur_Amount Credit]]/ExchangeRate)))</f>
        <v/>
      </c>
      <c r="Z877" s="201" t="str">
        <f>IF(E877="","",(Table1[[#This Row],[Debit USD]]-Table1[[#This Row],[Credit USD]]))</f>
        <v/>
      </c>
      <c r="AA877" s="226"/>
      <c r="AB877" s="255"/>
      <c r="AC877" s="1"/>
      <c r="AD877" s="15"/>
      <c r="AE877" s="15" t="str">
        <f>IF(AND(OR(Table1[[#This Row],[Account]]="15030",Table1[[#This Row],[Account]]="15035",Table1[[#This Row],[Account]]="20150"),Table1[[#This Row],[Vendor ID]]=""),1,"")</f>
        <v/>
      </c>
      <c r="AF877" s="15"/>
      <c r="AG877" s="15"/>
      <c r="AH877" s="15"/>
      <c r="AI877" s="46" t="str">
        <f>IF(Table1[[#This Row],[Posting Date]]&lt;&gt;"","GJ-"&amp;CountryID,"")</f>
        <v/>
      </c>
      <c r="AJ877" s="59" t="str">
        <f>IF(Table1[[#This Row],[Posting Date]]&lt;&gt;"",Table1[[#This Row],[Posting Date]],"")</f>
        <v/>
      </c>
      <c r="AK877" s="46"/>
      <c r="AL877" s="46" t="str">
        <f>IF(Table1[[#This Row],[Description]]&lt;&gt;"",Table1[[#This Row],[Description]],"")</f>
        <v/>
      </c>
      <c r="AM877" s="46" t="str">
        <f>IF(Table1[[#This Row],[Posting Date]]&lt;&gt;"",Table1[[#This Row],[Reference Number]],"")</f>
        <v/>
      </c>
      <c r="AN877" s="46" t="str">
        <f>TRIM(Table1[[#This Row],[Line '#]])</f>
        <v/>
      </c>
      <c r="AO877" s="46" t="str">
        <f>TRIM(Table1[[#This Row],[Account]])</f>
        <v/>
      </c>
      <c r="AP877" s="46" t="str">
        <f>IF(Table1[[#This Row],[Posting Date]]&lt;&gt;"",$D$5,"")</f>
        <v/>
      </c>
      <c r="AQ877" s="46" t="str">
        <f>TRIM(Table1[[#This Row],[Departments-Prgrams]])</f>
        <v/>
      </c>
      <c r="AR877" s="46" t="str">
        <f>TRIM(Table1[[#This Row],[Grant]])</f>
        <v/>
      </c>
      <c r="AS877" s="46" t="str">
        <f>TRIM(Table1[[#This Row],[Staff ID]])</f>
        <v/>
      </c>
      <c r="AT877" s="46" t="str">
        <f>IF(TRIM(Table1[[#This Row],[Budget Code]])=0,"",TRIM(Table1[[#This Row],[Budget Code]]))</f>
        <v/>
      </c>
      <c r="AU877" s="46" t="str">
        <f>IF(Table1[[#This Row],[Line Description]]&lt;&gt;"",Table1[[#This Row],[Line Description]],"")</f>
        <v/>
      </c>
      <c r="AV877" s="46" t="str">
        <f>IF(Table1[[#This Row],[Cur_Amount Debit]]&gt;0,ROUND(Table1[[#This Row],[Cur_Amount Debit]],2),"")</f>
        <v/>
      </c>
      <c r="AW877" s="46" t="str">
        <f>IF(Table1[[#This Row],[Cur_Amount Credit]]&gt;0,ROUND(Table1[[#This Row],[Cur_Amount Credit]],2),"")</f>
        <v/>
      </c>
      <c r="AX877" s="46" t="str">
        <f>LEFT(Table1[[#This Row],[Cur]],3)</f>
        <v/>
      </c>
      <c r="AY877" s="59"/>
      <c r="AZ877" s="46"/>
      <c r="BA877" s="46" t="str">
        <f>IF(Table1[[#This Row],[Cur]]&lt;&gt;"",IF(Table1[[#This Row],[Cur]]="USD","",ExchangeRate),"")</f>
        <v/>
      </c>
      <c r="BB877" s="46" t="str">
        <f>IF(Table1[[#This Row],[Grant]]&lt;&gt;"",VLOOKUP(Table1[[#This Row],[Grant]],Grants!B:D,3),"")</f>
        <v/>
      </c>
      <c r="BC877" s="46" t="str">
        <f>TRIM(Table1[[#This Row],[Vendor ID]])</f>
        <v/>
      </c>
      <c r="BD877">
        <f>IF(Table1[[#This Row],[Reference Number]]=Q876,BD876,BD876+1)</f>
        <v>0</v>
      </c>
    </row>
    <row r="878" spans="1:56" ht="11.25" customHeight="1" x14ac:dyDescent="0.25">
      <c r="A878" s="1"/>
      <c r="B878" s="88" t="str">
        <f>IF(Table1[[#This Row],[Posting Date]]&lt;&gt;"",IF(Table1[[#This Row],[Reference Number]]=Q877,B877+1,1),"")</f>
        <v/>
      </c>
      <c r="C878" s="61"/>
      <c r="D878" s="61"/>
      <c r="E878" s="138"/>
      <c r="F878" s="141" t="str">
        <f>IFERROR(IF(VLOOKUP(Table1[[#This Row],[Budget Code Description]],Dimentions!$X$6:$AC$139,2,FALSE)="","",VLOOKUP(Table1[[#This Row],[Budget Code Description]],Dimentions!$X$6:$AC$139,2,FALSE)),"")</f>
        <v/>
      </c>
      <c r="G878" s="141"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1" t="str">
        <f>IFERROR(VLOOKUP(Table1[[#This Row],[Budget Code Description]],Table6[#All],8,FALSE),"")</f>
        <v/>
      </c>
      <c r="L878" s="63"/>
      <c r="M878" s="65" t="str">
        <f>IFERROR(VLOOKUP(Table1[[#This Row],[Staff ID]],Table2[],2,FALSE),"")</f>
        <v/>
      </c>
      <c r="N878" s="209" t="str">
        <f>IFERROR(IF(VLOOKUP(Table1[[#This Row],[Budget Code Description]],Dimentions!$X$6:$AC$134,4,FALSE)="","",VLOOKUP(Table1[[#This Row],[Budget Code Description]],Dimentions!$X$6:$AC$134,4,FALSE)),"")</f>
        <v/>
      </c>
      <c r="O878" s="65" t="str">
        <f>IFERROR(VLOOKUP(Table1[[#This Row],[Vendor ID]],Table549[],2,FALSE),"")</f>
        <v/>
      </c>
      <c r="P878" s="63"/>
      <c r="Q878" s="141" t="str">
        <f>IF(Table1[[#This Row],[Posting Date]]&lt;&gt;"",$D$9,"")</f>
        <v/>
      </c>
      <c r="R878" s="157" t="str">
        <f>IF(Table1[[#This Row],[Posting Date]]&lt;&gt;"",$D$10,"")</f>
        <v/>
      </c>
      <c r="S878" s="66"/>
      <c r="T878" s="63"/>
      <c r="U878" s="67"/>
      <c r="V878" s="67"/>
      <c r="W878" s="67" t="str">
        <f t="shared" si="17"/>
        <v/>
      </c>
      <c r="X878" s="159" t="str">
        <f>IF(E878="","",(IF(Table1[[#This Row],[Cur]]="USD",Table1[[#This Row],[Cur_Amount Debit]],Table1[[#This Row],[Cur_Amount Debit]]/Table1[[#This Row],[Exchange Rate]])))</f>
        <v/>
      </c>
      <c r="Y878" s="159" t="str">
        <f>IF(E878="","",(IF(Table1[[#This Row],[Cur]]="USD",Table1[[#This Row],[Cur_Amount Credit]],Table1[[#This Row],[Cur_Amount Credit]]/ExchangeRate)))</f>
        <v/>
      </c>
      <c r="Z878" s="201" t="str">
        <f>IF(E878="","",(Table1[[#This Row],[Debit USD]]-Table1[[#This Row],[Credit USD]]))</f>
        <v/>
      </c>
      <c r="AA878" s="226"/>
      <c r="AB878" s="255"/>
      <c r="AC878" s="1"/>
      <c r="AD878" s="15"/>
      <c r="AE878" s="15" t="str">
        <f>IF(AND(OR(Table1[[#This Row],[Account]]="15030",Table1[[#This Row],[Account]]="15035",Table1[[#This Row],[Account]]="20150"),Table1[[#This Row],[Vendor ID]]=""),1,"")</f>
        <v/>
      </c>
      <c r="AF878" s="15"/>
      <c r="AG878" s="15"/>
      <c r="AH878" s="15"/>
      <c r="AI878" s="46" t="str">
        <f>IF(Table1[[#This Row],[Posting Date]]&lt;&gt;"","GJ-"&amp;CountryID,"")</f>
        <v/>
      </c>
      <c r="AJ878" s="59" t="str">
        <f>IF(Table1[[#This Row],[Posting Date]]&lt;&gt;"",Table1[[#This Row],[Posting Date]],"")</f>
        <v/>
      </c>
      <c r="AK878" s="46"/>
      <c r="AL878" s="46" t="str">
        <f>IF(Table1[[#This Row],[Description]]&lt;&gt;"",Table1[[#This Row],[Description]],"")</f>
        <v/>
      </c>
      <c r="AM878" s="46" t="str">
        <f>IF(Table1[[#This Row],[Posting Date]]&lt;&gt;"",Table1[[#This Row],[Reference Number]],"")</f>
        <v/>
      </c>
      <c r="AN878" s="46" t="str">
        <f>TRIM(Table1[[#This Row],[Line '#]])</f>
        <v/>
      </c>
      <c r="AO878" s="46" t="str">
        <f>TRIM(Table1[[#This Row],[Account]])</f>
        <v/>
      </c>
      <c r="AP878" s="46" t="str">
        <f>IF(Table1[[#This Row],[Posting Date]]&lt;&gt;"",$D$5,"")</f>
        <v/>
      </c>
      <c r="AQ878" s="46" t="str">
        <f>TRIM(Table1[[#This Row],[Departments-Prgrams]])</f>
        <v/>
      </c>
      <c r="AR878" s="46" t="str">
        <f>TRIM(Table1[[#This Row],[Grant]])</f>
        <v/>
      </c>
      <c r="AS878" s="46" t="str">
        <f>TRIM(Table1[[#This Row],[Staff ID]])</f>
        <v/>
      </c>
      <c r="AT878" s="46" t="str">
        <f>IF(TRIM(Table1[[#This Row],[Budget Code]])=0,"",TRIM(Table1[[#This Row],[Budget Code]]))</f>
        <v/>
      </c>
      <c r="AU878" s="46" t="str">
        <f>IF(Table1[[#This Row],[Line Description]]&lt;&gt;"",Table1[[#This Row],[Line Description]],"")</f>
        <v/>
      </c>
      <c r="AV878" s="46" t="str">
        <f>IF(Table1[[#This Row],[Cur_Amount Debit]]&gt;0,ROUND(Table1[[#This Row],[Cur_Amount Debit]],2),"")</f>
        <v/>
      </c>
      <c r="AW878" s="46" t="str">
        <f>IF(Table1[[#This Row],[Cur_Amount Credit]]&gt;0,ROUND(Table1[[#This Row],[Cur_Amount Credit]],2),"")</f>
        <v/>
      </c>
      <c r="AX878" s="46" t="str">
        <f>LEFT(Table1[[#This Row],[Cur]],3)</f>
        <v/>
      </c>
      <c r="AY878" s="59"/>
      <c r="AZ878" s="46"/>
      <c r="BA878" s="46" t="str">
        <f>IF(Table1[[#This Row],[Cur]]&lt;&gt;"",IF(Table1[[#This Row],[Cur]]="USD","",ExchangeRate),"")</f>
        <v/>
      </c>
      <c r="BB878" s="46" t="str">
        <f>IF(Table1[[#This Row],[Grant]]&lt;&gt;"",VLOOKUP(Table1[[#This Row],[Grant]],Grants!B:D,3),"")</f>
        <v/>
      </c>
      <c r="BC878" s="46" t="str">
        <f>TRIM(Table1[[#This Row],[Vendor ID]])</f>
        <v/>
      </c>
      <c r="BD878">
        <f>IF(Table1[[#This Row],[Reference Number]]=Q877,BD877,BD877+1)</f>
        <v>0</v>
      </c>
    </row>
    <row r="879" spans="1:56" ht="11.25" customHeight="1" x14ac:dyDescent="0.25">
      <c r="A879" s="1"/>
      <c r="B879" s="88" t="str">
        <f>IF(Table1[[#This Row],[Posting Date]]&lt;&gt;"",IF(Table1[[#This Row],[Reference Number]]=Q878,B878+1,1),"")</f>
        <v/>
      </c>
      <c r="C879" s="61"/>
      <c r="D879" s="61"/>
      <c r="E879" s="138"/>
      <c r="F879" s="141" t="str">
        <f>IFERROR(IF(VLOOKUP(Table1[[#This Row],[Budget Code Description]],Dimentions!$X$6:$AC$139,2,FALSE)="","",VLOOKUP(Table1[[#This Row],[Budget Code Description]],Dimentions!$X$6:$AC$139,2,FALSE)),"")</f>
        <v/>
      </c>
      <c r="G879" s="141"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1" t="str">
        <f>IFERROR(VLOOKUP(Table1[[#This Row],[Budget Code Description]],Table6[#All],8,FALSE),"")</f>
        <v/>
      </c>
      <c r="L879" s="63"/>
      <c r="M879" s="65" t="str">
        <f>IFERROR(VLOOKUP(Table1[[#This Row],[Staff ID]],Table2[],2,FALSE),"")</f>
        <v/>
      </c>
      <c r="N879" s="209" t="str">
        <f>IFERROR(IF(VLOOKUP(Table1[[#This Row],[Budget Code Description]],Dimentions!$X$6:$AC$134,4,FALSE)="","",VLOOKUP(Table1[[#This Row],[Budget Code Description]],Dimentions!$X$6:$AC$134,4,FALSE)),"")</f>
        <v/>
      </c>
      <c r="O879" s="65" t="str">
        <f>IFERROR(VLOOKUP(Table1[[#This Row],[Vendor ID]],Table549[],2,FALSE),"")</f>
        <v/>
      </c>
      <c r="P879" s="63"/>
      <c r="Q879" s="141" t="str">
        <f>IF(Table1[[#This Row],[Posting Date]]&lt;&gt;"",$D$9,"")</f>
        <v/>
      </c>
      <c r="R879" s="157" t="str">
        <f>IF(Table1[[#This Row],[Posting Date]]&lt;&gt;"",$D$10,"")</f>
        <v/>
      </c>
      <c r="S879" s="66"/>
      <c r="T879" s="63"/>
      <c r="U879" s="67"/>
      <c r="V879" s="67"/>
      <c r="W879" s="67" t="str">
        <f t="shared" ref="W879:W942" si="18">IF(E879="","",(ExchangeRate))</f>
        <v/>
      </c>
      <c r="X879" s="159" t="str">
        <f>IF(E879="","",(IF(Table1[[#This Row],[Cur]]="USD",Table1[[#This Row],[Cur_Amount Debit]],Table1[[#This Row],[Cur_Amount Debit]]/Table1[[#This Row],[Exchange Rate]])))</f>
        <v/>
      </c>
      <c r="Y879" s="159" t="str">
        <f>IF(E879="","",(IF(Table1[[#This Row],[Cur]]="USD",Table1[[#This Row],[Cur_Amount Credit]],Table1[[#This Row],[Cur_Amount Credit]]/ExchangeRate)))</f>
        <v/>
      </c>
      <c r="Z879" s="201" t="str">
        <f>IF(E879="","",(Table1[[#This Row],[Debit USD]]-Table1[[#This Row],[Credit USD]]))</f>
        <v/>
      </c>
      <c r="AA879" s="226"/>
      <c r="AB879" s="255"/>
      <c r="AC879" s="1"/>
      <c r="AD879" s="15"/>
      <c r="AE879" s="15" t="str">
        <f>IF(AND(OR(Table1[[#This Row],[Account]]="15030",Table1[[#This Row],[Account]]="15035",Table1[[#This Row],[Account]]="20150"),Table1[[#This Row],[Vendor ID]]=""),1,"")</f>
        <v/>
      </c>
      <c r="AF879" s="15"/>
      <c r="AG879" s="15"/>
      <c r="AH879" s="15"/>
      <c r="AI879" s="46" t="str">
        <f>IF(Table1[[#This Row],[Posting Date]]&lt;&gt;"","GJ-"&amp;CountryID,"")</f>
        <v/>
      </c>
      <c r="AJ879" s="59" t="str">
        <f>IF(Table1[[#This Row],[Posting Date]]&lt;&gt;"",Table1[[#This Row],[Posting Date]],"")</f>
        <v/>
      </c>
      <c r="AK879" s="46"/>
      <c r="AL879" s="46" t="str">
        <f>IF(Table1[[#This Row],[Description]]&lt;&gt;"",Table1[[#This Row],[Description]],"")</f>
        <v/>
      </c>
      <c r="AM879" s="46" t="str">
        <f>IF(Table1[[#This Row],[Posting Date]]&lt;&gt;"",Table1[[#This Row],[Reference Number]],"")</f>
        <v/>
      </c>
      <c r="AN879" s="46" t="str">
        <f>TRIM(Table1[[#This Row],[Line '#]])</f>
        <v/>
      </c>
      <c r="AO879" s="46" t="str">
        <f>TRIM(Table1[[#This Row],[Account]])</f>
        <v/>
      </c>
      <c r="AP879" s="46" t="str">
        <f>IF(Table1[[#This Row],[Posting Date]]&lt;&gt;"",$D$5,"")</f>
        <v/>
      </c>
      <c r="AQ879" s="46" t="str">
        <f>TRIM(Table1[[#This Row],[Departments-Prgrams]])</f>
        <v/>
      </c>
      <c r="AR879" s="46" t="str">
        <f>TRIM(Table1[[#This Row],[Grant]])</f>
        <v/>
      </c>
      <c r="AS879" s="46" t="str">
        <f>TRIM(Table1[[#This Row],[Staff ID]])</f>
        <v/>
      </c>
      <c r="AT879" s="46" t="str">
        <f>IF(TRIM(Table1[[#This Row],[Budget Code]])=0,"",TRIM(Table1[[#This Row],[Budget Code]]))</f>
        <v/>
      </c>
      <c r="AU879" s="46" t="str">
        <f>IF(Table1[[#This Row],[Line Description]]&lt;&gt;"",Table1[[#This Row],[Line Description]],"")</f>
        <v/>
      </c>
      <c r="AV879" s="46" t="str">
        <f>IF(Table1[[#This Row],[Cur_Amount Debit]]&gt;0,ROUND(Table1[[#This Row],[Cur_Amount Debit]],2),"")</f>
        <v/>
      </c>
      <c r="AW879" s="46" t="str">
        <f>IF(Table1[[#This Row],[Cur_Amount Credit]]&gt;0,ROUND(Table1[[#This Row],[Cur_Amount Credit]],2),"")</f>
        <v/>
      </c>
      <c r="AX879" s="46" t="str">
        <f>LEFT(Table1[[#This Row],[Cur]],3)</f>
        <v/>
      </c>
      <c r="AY879" s="59"/>
      <c r="AZ879" s="46"/>
      <c r="BA879" s="46" t="str">
        <f>IF(Table1[[#This Row],[Cur]]&lt;&gt;"",IF(Table1[[#This Row],[Cur]]="USD","",ExchangeRate),"")</f>
        <v/>
      </c>
      <c r="BB879" s="46" t="str">
        <f>IF(Table1[[#This Row],[Grant]]&lt;&gt;"",VLOOKUP(Table1[[#This Row],[Grant]],Grants!B:D,3),"")</f>
        <v/>
      </c>
      <c r="BC879" s="46" t="str">
        <f>TRIM(Table1[[#This Row],[Vendor ID]])</f>
        <v/>
      </c>
      <c r="BD879">
        <f>IF(Table1[[#This Row],[Reference Number]]=Q878,BD878,BD878+1)</f>
        <v>0</v>
      </c>
    </row>
    <row r="880" spans="1:56" ht="11.25" customHeight="1" x14ac:dyDescent="0.25">
      <c r="A880" s="1"/>
      <c r="B880" s="88" t="str">
        <f>IF(Table1[[#This Row],[Posting Date]]&lt;&gt;"",IF(Table1[[#This Row],[Reference Number]]=Q879,B879+1,1),"")</f>
        <v/>
      </c>
      <c r="C880" s="61"/>
      <c r="D880" s="61"/>
      <c r="E880" s="138"/>
      <c r="F880" s="141" t="str">
        <f>IFERROR(IF(VLOOKUP(Table1[[#This Row],[Budget Code Description]],Dimentions!$X$6:$AC$139,2,FALSE)="","",VLOOKUP(Table1[[#This Row],[Budget Code Description]],Dimentions!$X$6:$AC$139,2,FALSE)),"")</f>
        <v/>
      </c>
      <c r="G880" s="141"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1" t="str">
        <f>IFERROR(VLOOKUP(Table1[[#This Row],[Budget Code Description]],Table6[#All],8,FALSE),"")</f>
        <v/>
      </c>
      <c r="L880" s="63"/>
      <c r="M880" s="65" t="str">
        <f>IFERROR(VLOOKUP(Table1[[#This Row],[Staff ID]],Table2[],2,FALSE),"")</f>
        <v/>
      </c>
      <c r="N880" s="209" t="str">
        <f>IFERROR(IF(VLOOKUP(Table1[[#This Row],[Budget Code Description]],Dimentions!$X$6:$AC$134,4,FALSE)="","",VLOOKUP(Table1[[#This Row],[Budget Code Description]],Dimentions!$X$6:$AC$134,4,FALSE)),"")</f>
        <v/>
      </c>
      <c r="O880" s="65" t="str">
        <f>IFERROR(VLOOKUP(Table1[[#This Row],[Vendor ID]],Table549[],2,FALSE),"")</f>
        <v/>
      </c>
      <c r="P880" s="63"/>
      <c r="Q880" s="141" t="str">
        <f>IF(Table1[[#This Row],[Posting Date]]&lt;&gt;"",$D$9,"")</f>
        <v/>
      </c>
      <c r="R880" s="157" t="str">
        <f>IF(Table1[[#This Row],[Posting Date]]&lt;&gt;"",$D$10,"")</f>
        <v/>
      </c>
      <c r="S880" s="66"/>
      <c r="T880" s="63"/>
      <c r="U880" s="67"/>
      <c r="V880" s="67"/>
      <c r="W880" s="67" t="str">
        <f t="shared" si="18"/>
        <v/>
      </c>
      <c r="X880" s="159" t="str">
        <f>IF(E880="","",(IF(Table1[[#This Row],[Cur]]="USD",Table1[[#This Row],[Cur_Amount Debit]],Table1[[#This Row],[Cur_Amount Debit]]/Table1[[#This Row],[Exchange Rate]])))</f>
        <v/>
      </c>
      <c r="Y880" s="159" t="str">
        <f>IF(E880="","",(IF(Table1[[#This Row],[Cur]]="USD",Table1[[#This Row],[Cur_Amount Credit]],Table1[[#This Row],[Cur_Amount Credit]]/ExchangeRate)))</f>
        <v/>
      </c>
      <c r="Z880" s="201" t="str">
        <f>IF(E880="","",(Table1[[#This Row],[Debit USD]]-Table1[[#This Row],[Credit USD]]))</f>
        <v/>
      </c>
      <c r="AA880" s="226"/>
      <c r="AB880" s="255"/>
      <c r="AC880" s="1"/>
      <c r="AD880" s="15"/>
      <c r="AE880" s="15" t="str">
        <f>IF(AND(OR(Table1[[#This Row],[Account]]="15030",Table1[[#This Row],[Account]]="15035",Table1[[#This Row],[Account]]="20150"),Table1[[#This Row],[Vendor ID]]=""),1,"")</f>
        <v/>
      </c>
      <c r="AF880" s="15"/>
      <c r="AG880" s="15"/>
      <c r="AH880" s="15"/>
      <c r="AI880" s="46" t="str">
        <f>IF(Table1[[#This Row],[Posting Date]]&lt;&gt;"","GJ-"&amp;CountryID,"")</f>
        <v/>
      </c>
      <c r="AJ880" s="59" t="str">
        <f>IF(Table1[[#This Row],[Posting Date]]&lt;&gt;"",Table1[[#This Row],[Posting Date]],"")</f>
        <v/>
      </c>
      <c r="AK880" s="46"/>
      <c r="AL880" s="46" t="str">
        <f>IF(Table1[[#This Row],[Description]]&lt;&gt;"",Table1[[#This Row],[Description]],"")</f>
        <v/>
      </c>
      <c r="AM880" s="46" t="str">
        <f>IF(Table1[[#This Row],[Posting Date]]&lt;&gt;"",Table1[[#This Row],[Reference Number]],"")</f>
        <v/>
      </c>
      <c r="AN880" s="46" t="str">
        <f>TRIM(Table1[[#This Row],[Line '#]])</f>
        <v/>
      </c>
      <c r="AO880" s="46" t="str">
        <f>TRIM(Table1[[#This Row],[Account]])</f>
        <v/>
      </c>
      <c r="AP880" s="46" t="str">
        <f>IF(Table1[[#This Row],[Posting Date]]&lt;&gt;"",$D$5,"")</f>
        <v/>
      </c>
      <c r="AQ880" s="46" t="str">
        <f>TRIM(Table1[[#This Row],[Departments-Prgrams]])</f>
        <v/>
      </c>
      <c r="AR880" s="46" t="str">
        <f>TRIM(Table1[[#This Row],[Grant]])</f>
        <v/>
      </c>
      <c r="AS880" s="46" t="str">
        <f>TRIM(Table1[[#This Row],[Staff ID]])</f>
        <v/>
      </c>
      <c r="AT880" s="46" t="str">
        <f>IF(TRIM(Table1[[#This Row],[Budget Code]])=0,"",TRIM(Table1[[#This Row],[Budget Code]]))</f>
        <v/>
      </c>
      <c r="AU880" s="46" t="str">
        <f>IF(Table1[[#This Row],[Line Description]]&lt;&gt;"",Table1[[#This Row],[Line Description]],"")</f>
        <v/>
      </c>
      <c r="AV880" s="46" t="str">
        <f>IF(Table1[[#This Row],[Cur_Amount Debit]]&gt;0,ROUND(Table1[[#This Row],[Cur_Amount Debit]],2),"")</f>
        <v/>
      </c>
      <c r="AW880" s="46" t="str">
        <f>IF(Table1[[#This Row],[Cur_Amount Credit]]&gt;0,ROUND(Table1[[#This Row],[Cur_Amount Credit]],2),"")</f>
        <v/>
      </c>
      <c r="AX880" s="46" t="str">
        <f>LEFT(Table1[[#This Row],[Cur]],3)</f>
        <v/>
      </c>
      <c r="AY880" s="59"/>
      <c r="AZ880" s="46"/>
      <c r="BA880" s="46" t="str">
        <f>IF(Table1[[#This Row],[Cur]]&lt;&gt;"",IF(Table1[[#This Row],[Cur]]="USD","",ExchangeRate),"")</f>
        <v/>
      </c>
      <c r="BB880" s="46" t="str">
        <f>IF(Table1[[#This Row],[Grant]]&lt;&gt;"",VLOOKUP(Table1[[#This Row],[Grant]],Grants!B:D,3),"")</f>
        <v/>
      </c>
      <c r="BC880" s="46" t="str">
        <f>TRIM(Table1[[#This Row],[Vendor ID]])</f>
        <v/>
      </c>
      <c r="BD880">
        <f>IF(Table1[[#This Row],[Reference Number]]=Q879,BD879,BD879+1)</f>
        <v>0</v>
      </c>
    </row>
    <row r="881" spans="1:56" ht="11.25" customHeight="1" x14ac:dyDescent="0.25">
      <c r="A881" s="1"/>
      <c r="B881" s="88" t="str">
        <f>IF(Table1[[#This Row],[Posting Date]]&lt;&gt;"",IF(Table1[[#This Row],[Reference Number]]=Q880,B880+1,1),"")</f>
        <v/>
      </c>
      <c r="C881" s="61"/>
      <c r="D881" s="61"/>
      <c r="E881" s="138"/>
      <c r="F881" s="141" t="str">
        <f>IFERROR(IF(VLOOKUP(Table1[[#This Row],[Budget Code Description]],Dimentions!$X$6:$AC$139,2,FALSE)="","",VLOOKUP(Table1[[#This Row],[Budget Code Description]],Dimentions!$X$6:$AC$139,2,FALSE)),"")</f>
        <v/>
      </c>
      <c r="G881" s="141"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1" t="str">
        <f>IFERROR(VLOOKUP(Table1[[#This Row],[Budget Code Description]],Table6[#All],8,FALSE),"")</f>
        <v/>
      </c>
      <c r="L881" s="63"/>
      <c r="M881" s="65" t="str">
        <f>IFERROR(VLOOKUP(Table1[[#This Row],[Staff ID]],Table2[],2,FALSE),"")</f>
        <v/>
      </c>
      <c r="N881" s="209" t="str">
        <f>IFERROR(IF(VLOOKUP(Table1[[#This Row],[Budget Code Description]],Dimentions!$X$6:$AC$134,4,FALSE)="","",VLOOKUP(Table1[[#This Row],[Budget Code Description]],Dimentions!$X$6:$AC$134,4,FALSE)),"")</f>
        <v/>
      </c>
      <c r="O881" s="65" t="str">
        <f>IFERROR(VLOOKUP(Table1[[#This Row],[Vendor ID]],Table549[],2,FALSE),"")</f>
        <v/>
      </c>
      <c r="P881" s="63"/>
      <c r="Q881" s="141" t="str">
        <f>IF(Table1[[#This Row],[Posting Date]]&lt;&gt;"",$D$9,"")</f>
        <v/>
      </c>
      <c r="R881" s="157" t="str">
        <f>IF(Table1[[#This Row],[Posting Date]]&lt;&gt;"",$D$10,"")</f>
        <v/>
      </c>
      <c r="S881" s="66"/>
      <c r="T881" s="63"/>
      <c r="U881" s="67"/>
      <c r="V881" s="67"/>
      <c r="W881" s="67" t="str">
        <f t="shared" si="18"/>
        <v/>
      </c>
      <c r="X881" s="159" t="str">
        <f>IF(E881="","",(IF(Table1[[#This Row],[Cur]]="USD",Table1[[#This Row],[Cur_Amount Debit]],Table1[[#This Row],[Cur_Amount Debit]]/Table1[[#This Row],[Exchange Rate]])))</f>
        <v/>
      </c>
      <c r="Y881" s="159" t="str">
        <f>IF(E881="","",(IF(Table1[[#This Row],[Cur]]="USD",Table1[[#This Row],[Cur_Amount Credit]],Table1[[#This Row],[Cur_Amount Credit]]/ExchangeRate)))</f>
        <v/>
      </c>
      <c r="Z881" s="201" t="str">
        <f>IF(E881="","",(Table1[[#This Row],[Debit USD]]-Table1[[#This Row],[Credit USD]]))</f>
        <v/>
      </c>
      <c r="AA881" s="226"/>
      <c r="AB881" s="255"/>
      <c r="AC881" s="1"/>
      <c r="AD881" s="15"/>
      <c r="AE881" s="15" t="str">
        <f>IF(AND(OR(Table1[[#This Row],[Account]]="15030",Table1[[#This Row],[Account]]="15035",Table1[[#This Row],[Account]]="20150"),Table1[[#This Row],[Vendor ID]]=""),1,"")</f>
        <v/>
      </c>
      <c r="AF881" s="15"/>
      <c r="AG881" s="15"/>
      <c r="AH881" s="15"/>
      <c r="AI881" s="46" t="str">
        <f>IF(Table1[[#This Row],[Posting Date]]&lt;&gt;"","GJ-"&amp;CountryID,"")</f>
        <v/>
      </c>
      <c r="AJ881" s="59" t="str">
        <f>IF(Table1[[#This Row],[Posting Date]]&lt;&gt;"",Table1[[#This Row],[Posting Date]],"")</f>
        <v/>
      </c>
      <c r="AK881" s="46"/>
      <c r="AL881" s="46" t="str">
        <f>IF(Table1[[#This Row],[Description]]&lt;&gt;"",Table1[[#This Row],[Description]],"")</f>
        <v/>
      </c>
      <c r="AM881" s="46" t="str">
        <f>IF(Table1[[#This Row],[Posting Date]]&lt;&gt;"",Table1[[#This Row],[Reference Number]],"")</f>
        <v/>
      </c>
      <c r="AN881" s="46" t="str">
        <f>TRIM(Table1[[#This Row],[Line '#]])</f>
        <v/>
      </c>
      <c r="AO881" s="46" t="str">
        <f>TRIM(Table1[[#This Row],[Account]])</f>
        <v/>
      </c>
      <c r="AP881" s="46" t="str">
        <f>IF(Table1[[#This Row],[Posting Date]]&lt;&gt;"",$D$5,"")</f>
        <v/>
      </c>
      <c r="AQ881" s="46" t="str">
        <f>TRIM(Table1[[#This Row],[Departments-Prgrams]])</f>
        <v/>
      </c>
      <c r="AR881" s="46" t="str">
        <f>TRIM(Table1[[#This Row],[Grant]])</f>
        <v/>
      </c>
      <c r="AS881" s="46" t="str">
        <f>TRIM(Table1[[#This Row],[Staff ID]])</f>
        <v/>
      </c>
      <c r="AT881" s="46" t="str">
        <f>IF(TRIM(Table1[[#This Row],[Budget Code]])=0,"",TRIM(Table1[[#This Row],[Budget Code]]))</f>
        <v/>
      </c>
      <c r="AU881" s="46" t="str">
        <f>IF(Table1[[#This Row],[Line Description]]&lt;&gt;"",Table1[[#This Row],[Line Description]],"")</f>
        <v/>
      </c>
      <c r="AV881" s="46" t="str">
        <f>IF(Table1[[#This Row],[Cur_Amount Debit]]&gt;0,ROUND(Table1[[#This Row],[Cur_Amount Debit]],2),"")</f>
        <v/>
      </c>
      <c r="AW881" s="46" t="str">
        <f>IF(Table1[[#This Row],[Cur_Amount Credit]]&gt;0,ROUND(Table1[[#This Row],[Cur_Amount Credit]],2),"")</f>
        <v/>
      </c>
      <c r="AX881" s="46" t="str">
        <f>LEFT(Table1[[#This Row],[Cur]],3)</f>
        <v/>
      </c>
      <c r="AY881" s="59"/>
      <c r="AZ881" s="46"/>
      <c r="BA881" s="46" t="str">
        <f>IF(Table1[[#This Row],[Cur]]&lt;&gt;"",IF(Table1[[#This Row],[Cur]]="USD","",ExchangeRate),"")</f>
        <v/>
      </c>
      <c r="BB881" s="46" t="str">
        <f>IF(Table1[[#This Row],[Grant]]&lt;&gt;"",VLOOKUP(Table1[[#This Row],[Grant]],Grants!B:D,3),"")</f>
        <v/>
      </c>
      <c r="BC881" s="46" t="str">
        <f>TRIM(Table1[[#This Row],[Vendor ID]])</f>
        <v/>
      </c>
      <c r="BD881">
        <f>IF(Table1[[#This Row],[Reference Number]]=Q880,BD880,BD880+1)</f>
        <v>0</v>
      </c>
    </row>
    <row r="882" spans="1:56" ht="11.25" customHeight="1" x14ac:dyDescent="0.25">
      <c r="A882" s="1"/>
      <c r="B882" s="88" t="str">
        <f>IF(Table1[[#This Row],[Posting Date]]&lt;&gt;"",IF(Table1[[#This Row],[Reference Number]]=Q881,B881+1,1),"")</f>
        <v/>
      </c>
      <c r="C882" s="61"/>
      <c r="D882" s="61"/>
      <c r="E882" s="138"/>
      <c r="F882" s="141" t="str">
        <f>IFERROR(IF(VLOOKUP(Table1[[#This Row],[Budget Code Description]],Dimentions!$X$6:$AC$139,2,FALSE)="","",VLOOKUP(Table1[[#This Row],[Budget Code Description]],Dimentions!$X$6:$AC$139,2,FALSE)),"")</f>
        <v/>
      </c>
      <c r="G882" s="141"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1" t="str">
        <f>IFERROR(VLOOKUP(Table1[[#This Row],[Budget Code Description]],Table6[#All],8,FALSE),"")</f>
        <v/>
      </c>
      <c r="L882" s="63"/>
      <c r="M882" s="65" t="str">
        <f>IFERROR(VLOOKUP(Table1[[#This Row],[Staff ID]],Table2[],2,FALSE),"")</f>
        <v/>
      </c>
      <c r="N882" s="209" t="str">
        <f>IFERROR(IF(VLOOKUP(Table1[[#This Row],[Budget Code Description]],Dimentions!$X$6:$AC$134,4,FALSE)="","",VLOOKUP(Table1[[#This Row],[Budget Code Description]],Dimentions!$X$6:$AC$134,4,FALSE)),"")</f>
        <v/>
      </c>
      <c r="O882" s="65" t="str">
        <f>IFERROR(VLOOKUP(Table1[[#This Row],[Vendor ID]],Table549[],2,FALSE),"")</f>
        <v/>
      </c>
      <c r="P882" s="63"/>
      <c r="Q882" s="141" t="str">
        <f>IF(Table1[[#This Row],[Posting Date]]&lt;&gt;"",$D$9,"")</f>
        <v/>
      </c>
      <c r="R882" s="157" t="str">
        <f>IF(Table1[[#This Row],[Posting Date]]&lt;&gt;"",$D$10,"")</f>
        <v/>
      </c>
      <c r="S882" s="66"/>
      <c r="T882" s="63"/>
      <c r="U882" s="67"/>
      <c r="V882" s="67"/>
      <c r="W882" s="67" t="str">
        <f t="shared" si="18"/>
        <v/>
      </c>
      <c r="X882" s="159" t="str">
        <f>IF(E882="","",(IF(Table1[[#This Row],[Cur]]="USD",Table1[[#This Row],[Cur_Amount Debit]],Table1[[#This Row],[Cur_Amount Debit]]/Table1[[#This Row],[Exchange Rate]])))</f>
        <v/>
      </c>
      <c r="Y882" s="159" t="str">
        <f>IF(E882="","",(IF(Table1[[#This Row],[Cur]]="USD",Table1[[#This Row],[Cur_Amount Credit]],Table1[[#This Row],[Cur_Amount Credit]]/ExchangeRate)))</f>
        <v/>
      </c>
      <c r="Z882" s="201" t="str">
        <f>IF(E882="","",(Table1[[#This Row],[Debit USD]]-Table1[[#This Row],[Credit USD]]))</f>
        <v/>
      </c>
      <c r="AA882" s="226"/>
      <c r="AB882" s="255"/>
      <c r="AC882" s="1"/>
      <c r="AD882" s="15"/>
      <c r="AE882" s="15" t="str">
        <f>IF(AND(OR(Table1[[#This Row],[Account]]="15030",Table1[[#This Row],[Account]]="15035",Table1[[#This Row],[Account]]="20150"),Table1[[#This Row],[Vendor ID]]=""),1,"")</f>
        <v/>
      </c>
      <c r="AF882" s="15"/>
      <c r="AG882" s="15"/>
      <c r="AH882" s="15"/>
      <c r="AI882" s="46" t="str">
        <f>IF(Table1[[#This Row],[Posting Date]]&lt;&gt;"","GJ-"&amp;CountryID,"")</f>
        <v/>
      </c>
      <c r="AJ882" s="59" t="str">
        <f>IF(Table1[[#This Row],[Posting Date]]&lt;&gt;"",Table1[[#This Row],[Posting Date]],"")</f>
        <v/>
      </c>
      <c r="AK882" s="46"/>
      <c r="AL882" s="46" t="str">
        <f>IF(Table1[[#This Row],[Description]]&lt;&gt;"",Table1[[#This Row],[Description]],"")</f>
        <v/>
      </c>
      <c r="AM882" s="46" t="str">
        <f>IF(Table1[[#This Row],[Posting Date]]&lt;&gt;"",Table1[[#This Row],[Reference Number]],"")</f>
        <v/>
      </c>
      <c r="AN882" s="46" t="str">
        <f>TRIM(Table1[[#This Row],[Line '#]])</f>
        <v/>
      </c>
      <c r="AO882" s="46" t="str">
        <f>TRIM(Table1[[#This Row],[Account]])</f>
        <v/>
      </c>
      <c r="AP882" s="46" t="str">
        <f>IF(Table1[[#This Row],[Posting Date]]&lt;&gt;"",$D$5,"")</f>
        <v/>
      </c>
      <c r="AQ882" s="46" t="str">
        <f>TRIM(Table1[[#This Row],[Departments-Prgrams]])</f>
        <v/>
      </c>
      <c r="AR882" s="46" t="str">
        <f>TRIM(Table1[[#This Row],[Grant]])</f>
        <v/>
      </c>
      <c r="AS882" s="46" t="str">
        <f>TRIM(Table1[[#This Row],[Staff ID]])</f>
        <v/>
      </c>
      <c r="AT882" s="46" t="str">
        <f>IF(TRIM(Table1[[#This Row],[Budget Code]])=0,"",TRIM(Table1[[#This Row],[Budget Code]]))</f>
        <v/>
      </c>
      <c r="AU882" s="46" t="str">
        <f>IF(Table1[[#This Row],[Line Description]]&lt;&gt;"",Table1[[#This Row],[Line Description]],"")</f>
        <v/>
      </c>
      <c r="AV882" s="46" t="str">
        <f>IF(Table1[[#This Row],[Cur_Amount Debit]]&gt;0,ROUND(Table1[[#This Row],[Cur_Amount Debit]],2),"")</f>
        <v/>
      </c>
      <c r="AW882" s="46" t="str">
        <f>IF(Table1[[#This Row],[Cur_Amount Credit]]&gt;0,ROUND(Table1[[#This Row],[Cur_Amount Credit]],2),"")</f>
        <v/>
      </c>
      <c r="AX882" s="46" t="str">
        <f>LEFT(Table1[[#This Row],[Cur]],3)</f>
        <v/>
      </c>
      <c r="AY882" s="59"/>
      <c r="AZ882" s="46"/>
      <c r="BA882" s="46" t="str">
        <f>IF(Table1[[#This Row],[Cur]]&lt;&gt;"",IF(Table1[[#This Row],[Cur]]="USD","",ExchangeRate),"")</f>
        <v/>
      </c>
      <c r="BB882" s="46" t="str">
        <f>IF(Table1[[#This Row],[Grant]]&lt;&gt;"",VLOOKUP(Table1[[#This Row],[Grant]],Grants!B:D,3),"")</f>
        <v/>
      </c>
      <c r="BC882" s="46" t="str">
        <f>TRIM(Table1[[#This Row],[Vendor ID]])</f>
        <v/>
      </c>
      <c r="BD882">
        <f>IF(Table1[[#This Row],[Reference Number]]=Q881,BD881,BD881+1)</f>
        <v>0</v>
      </c>
    </row>
    <row r="883" spans="1:56" ht="11.25" customHeight="1" x14ac:dyDescent="0.25">
      <c r="A883" s="1"/>
      <c r="B883" s="88" t="str">
        <f>IF(Table1[[#This Row],[Posting Date]]&lt;&gt;"",IF(Table1[[#This Row],[Reference Number]]=Q882,B882+1,1),"")</f>
        <v/>
      </c>
      <c r="C883" s="61"/>
      <c r="D883" s="61"/>
      <c r="E883" s="138"/>
      <c r="F883" s="141" t="str">
        <f>IFERROR(IF(VLOOKUP(Table1[[#This Row],[Budget Code Description]],Dimentions!$X$6:$AC$139,2,FALSE)="","",VLOOKUP(Table1[[#This Row],[Budget Code Description]],Dimentions!$X$6:$AC$139,2,FALSE)),"")</f>
        <v/>
      </c>
      <c r="G883" s="141"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1" t="str">
        <f>IFERROR(VLOOKUP(Table1[[#This Row],[Budget Code Description]],Table6[#All],8,FALSE),"")</f>
        <v/>
      </c>
      <c r="L883" s="63"/>
      <c r="M883" s="65" t="str">
        <f>IFERROR(VLOOKUP(Table1[[#This Row],[Staff ID]],Table2[],2,FALSE),"")</f>
        <v/>
      </c>
      <c r="N883" s="209" t="str">
        <f>IFERROR(IF(VLOOKUP(Table1[[#This Row],[Budget Code Description]],Dimentions!$X$6:$AC$134,4,FALSE)="","",VLOOKUP(Table1[[#This Row],[Budget Code Description]],Dimentions!$X$6:$AC$134,4,FALSE)),"")</f>
        <v/>
      </c>
      <c r="O883" s="65" t="str">
        <f>IFERROR(VLOOKUP(Table1[[#This Row],[Vendor ID]],Table549[],2,FALSE),"")</f>
        <v/>
      </c>
      <c r="P883" s="63"/>
      <c r="Q883" s="141" t="str">
        <f>IF(Table1[[#This Row],[Posting Date]]&lt;&gt;"",$D$9,"")</f>
        <v/>
      </c>
      <c r="R883" s="157" t="str">
        <f>IF(Table1[[#This Row],[Posting Date]]&lt;&gt;"",$D$10,"")</f>
        <v/>
      </c>
      <c r="S883" s="66"/>
      <c r="T883" s="63"/>
      <c r="U883" s="67"/>
      <c r="V883" s="67"/>
      <c r="W883" s="67" t="str">
        <f t="shared" si="18"/>
        <v/>
      </c>
      <c r="X883" s="159" t="str">
        <f>IF(E883="","",(IF(Table1[[#This Row],[Cur]]="USD",Table1[[#This Row],[Cur_Amount Debit]],Table1[[#This Row],[Cur_Amount Debit]]/Table1[[#This Row],[Exchange Rate]])))</f>
        <v/>
      </c>
      <c r="Y883" s="159" t="str">
        <f>IF(E883="","",(IF(Table1[[#This Row],[Cur]]="USD",Table1[[#This Row],[Cur_Amount Credit]],Table1[[#This Row],[Cur_Amount Credit]]/ExchangeRate)))</f>
        <v/>
      </c>
      <c r="Z883" s="201" t="str">
        <f>IF(E883="","",(Table1[[#This Row],[Debit USD]]-Table1[[#This Row],[Credit USD]]))</f>
        <v/>
      </c>
      <c r="AA883" s="226"/>
      <c r="AB883" s="255"/>
      <c r="AC883" s="1"/>
      <c r="AD883" s="15"/>
      <c r="AE883" s="15" t="str">
        <f>IF(AND(OR(Table1[[#This Row],[Account]]="15030",Table1[[#This Row],[Account]]="15035",Table1[[#This Row],[Account]]="20150"),Table1[[#This Row],[Vendor ID]]=""),1,"")</f>
        <v/>
      </c>
      <c r="AF883" s="15"/>
      <c r="AG883" s="15"/>
      <c r="AH883" s="15"/>
      <c r="AI883" s="46" t="str">
        <f>IF(Table1[[#This Row],[Posting Date]]&lt;&gt;"","GJ-"&amp;CountryID,"")</f>
        <v/>
      </c>
      <c r="AJ883" s="59" t="str">
        <f>IF(Table1[[#This Row],[Posting Date]]&lt;&gt;"",Table1[[#This Row],[Posting Date]],"")</f>
        <v/>
      </c>
      <c r="AK883" s="46"/>
      <c r="AL883" s="46" t="str">
        <f>IF(Table1[[#This Row],[Description]]&lt;&gt;"",Table1[[#This Row],[Description]],"")</f>
        <v/>
      </c>
      <c r="AM883" s="46" t="str">
        <f>IF(Table1[[#This Row],[Posting Date]]&lt;&gt;"",Table1[[#This Row],[Reference Number]],"")</f>
        <v/>
      </c>
      <c r="AN883" s="46" t="str">
        <f>TRIM(Table1[[#This Row],[Line '#]])</f>
        <v/>
      </c>
      <c r="AO883" s="46" t="str">
        <f>TRIM(Table1[[#This Row],[Account]])</f>
        <v/>
      </c>
      <c r="AP883" s="46" t="str">
        <f>IF(Table1[[#This Row],[Posting Date]]&lt;&gt;"",$D$5,"")</f>
        <v/>
      </c>
      <c r="AQ883" s="46" t="str">
        <f>TRIM(Table1[[#This Row],[Departments-Prgrams]])</f>
        <v/>
      </c>
      <c r="AR883" s="46" t="str">
        <f>TRIM(Table1[[#This Row],[Grant]])</f>
        <v/>
      </c>
      <c r="AS883" s="46" t="str">
        <f>TRIM(Table1[[#This Row],[Staff ID]])</f>
        <v/>
      </c>
      <c r="AT883" s="46" t="str">
        <f>IF(TRIM(Table1[[#This Row],[Budget Code]])=0,"",TRIM(Table1[[#This Row],[Budget Code]]))</f>
        <v/>
      </c>
      <c r="AU883" s="46" t="str">
        <f>IF(Table1[[#This Row],[Line Description]]&lt;&gt;"",Table1[[#This Row],[Line Description]],"")</f>
        <v/>
      </c>
      <c r="AV883" s="46" t="str">
        <f>IF(Table1[[#This Row],[Cur_Amount Debit]]&gt;0,ROUND(Table1[[#This Row],[Cur_Amount Debit]],2),"")</f>
        <v/>
      </c>
      <c r="AW883" s="46" t="str">
        <f>IF(Table1[[#This Row],[Cur_Amount Credit]]&gt;0,ROUND(Table1[[#This Row],[Cur_Amount Credit]],2),"")</f>
        <v/>
      </c>
      <c r="AX883" s="46" t="str">
        <f>LEFT(Table1[[#This Row],[Cur]],3)</f>
        <v/>
      </c>
      <c r="AY883" s="59"/>
      <c r="AZ883" s="46"/>
      <c r="BA883" s="46" t="str">
        <f>IF(Table1[[#This Row],[Cur]]&lt;&gt;"",IF(Table1[[#This Row],[Cur]]="USD","",ExchangeRate),"")</f>
        <v/>
      </c>
      <c r="BB883" s="46" t="str">
        <f>IF(Table1[[#This Row],[Grant]]&lt;&gt;"",VLOOKUP(Table1[[#This Row],[Grant]],Grants!B:D,3),"")</f>
        <v/>
      </c>
      <c r="BC883" s="46" t="str">
        <f>TRIM(Table1[[#This Row],[Vendor ID]])</f>
        <v/>
      </c>
      <c r="BD883">
        <f>IF(Table1[[#This Row],[Reference Number]]=Q882,BD882,BD882+1)</f>
        <v>0</v>
      </c>
    </row>
    <row r="884" spans="1:56" ht="11.25" customHeight="1" x14ac:dyDescent="0.25">
      <c r="A884" s="1"/>
      <c r="B884" s="88" t="str">
        <f>IF(Table1[[#This Row],[Posting Date]]&lt;&gt;"",IF(Table1[[#This Row],[Reference Number]]=Q883,B883+1,1),"")</f>
        <v/>
      </c>
      <c r="C884" s="61"/>
      <c r="D884" s="61"/>
      <c r="E884" s="138"/>
      <c r="F884" s="141" t="str">
        <f>IFERROR(IF(VLOOKUP(Table1[[#This Row],[Budget Code Description]],Dimentions!$X$6:$AC$139,2,FALSE)="","",VLOOKUP(Table1[[#This Row],[Budget Code Description]],Dimentions!$X$6:$AC$139,2,FALSE)),"")</f>
        <v/>
      </c>
      <c r="G884" s="141"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1" t="str">
        <f>IFERROR(VLOOKUP(Table1[[#This Row],[Budget Code Description]],Table6[#All],8,FALSE),"")</f>
        <v/>
      </c>
      <c r="L884" s="63"/>
      <c r="M884" s="65" t="str">
        <f>IFERROR(VLOOKUP(Table1[[#This Row],[Staff ID]],Table2[],2,FALSE),"")</f>
        <v/>
      </c>
      <c r="N884" s="209" t="str">
        <f>IFERROR(IF(VLOOKUP(Table1[[#This Row],[Budget Code Description]],Dimentions!$X$6:$AC$134,4,FALSE)="","",VLOOKUP(Table1[[#This Row],[Budget Code Description]],Dimentions!$X$6:$AC$134,4,FALSE)),"")</f>
        <v/>
      </c>
      <c r="O884" s="65" t="str">
        <f>IFERROR(VLOOKUP(Table1[[#This Row],[Vendor ID]],Table549[],2,FALSE),"")</f>
        <v/>
      </c>
      <c r="P884" s="63"/>
      <c r="Q884" s="141" t="str">
        <f>IF(Table1[[#This Row],[Posting Date]]&lt;&gt;"",$D$9,"")</f>
        <v/>
      </c>
      <c r="R884" s="157" t="str">
        <f>IF(Table1[[#This Row],[Posting Date]]&lt;&gt;"",$D$10,"")</f>
        <v/>
      </c>
      <c r="S884" s="66"/>
      <c r="T884" s="63"/>
      <c r="U884" s="67"/>
      <c r="V884" s="67"/>
      <c r="W884" s="67" t="str">
        <f t="shared" si="18"/>
        <v/>
      </c>
      <c r="X884" s="159" t="str">
        <f>IF(E884="","",(IF(Table1[[#This Row],[Cur]]="USD",Table1[[#This Row],[Cur_Amount Debit]],Table1[[#This Row],[Cur_Amount Debit]]/Table1[[#This Row],[Exchange Rate]])))</f>
        <v/>
      </c>
      <c r="Y884" s="159" t="str">
        <f>IF(E884="","",(IF(Table1[[#This Row],[Cur]]="USD",Table1[[#This Row],[Cur_Amount Credit]],Table1[[#This Row],[Cur_Amount Credit]]/ExchangeRate)))</f>
        <v/>
      </c>
      <c r="Z884" s="201" t="str">
        <f>IF(E884="","",(Table1[[#This Row],[Debit USD]]-Table1[[#This Row],[Credit USD]]))</f>
        <v/>
      </c>
      <c r="AA884" s="226"/>
      <c r="AB884" s="255"/>
      <c r="AC884" s="1"/>
      <c r="AD884" s="15"/>
      <c r="AE884" s="15" t="str">
        <f>IF(AND(OR(Table1[[#This Row],[Account]]="15030",Table1[[#This Row],[Account]]="15035",Table1[[#This Row],[Account]]="20150"),Table1[[#This Row],[Vendor ID]]=""),1,"")</f>
        <v/>
      </c>
      <c r="AF884" s="15"/>
      <c r="AG884" s="15"/>
      <c r="AH884" s="15"/>
      <c r="AI884" s="46" t="str">
        <f>IF(Table1[[#This Row],[Posting Date]]&lt;&gt;"","GJ-"&amp;CountryID,"")</f>
        <v/>
      </c>
      <c r="AJ884" s="59" t="str">
        <f>IF(Table1[[#This Row],[Posting Date]]&lt;&gt;"",Table1[[#This Row],[Posting Date]],"")</f>
        <v/>
      </c>
      <c r="AK884" s="46"/>
      <c r="AL884" s="46" t="str">
        <f>IF(Table1[[#This Row],[Description]]&lt;&gt;"",Table1[[#This Row],[Description]],"")</f>
        <v/>
      </c>
      <c r="AM884" s="46" t="str">
        <f>IF(Table1[[#This Row],[Posting Date]]&lt;&gt;"",Table1[[#This Row],[Reference Number]],"")</f>
        <v/>
      </c>
      <c r="AN884" s="46" t="str">
        <f>TRIM(Table1[[#This Row],[Line '#]])</f>
        <v/>
      </c>
      <c r="AO884" s="46" t="str">
        <f>TRIM(Table1[[#This Row],[Account]])</f>
        <v/>
      </c>
      <c r="AP884" s="46" t="str">
        <f>IF(Table1[[#This Row],[Posting Date]]&lt;&gt;"",$D$5,"")</f>
        <v/>
      </c>
      <c r="AQ884" s="46" t="str">
        <f>TRIM(Table1[[#This Row],[Departments-Prgrams]])</f>
        <v/>
      </c>
      <c r="AR884" s="46" t="str">
        <f>TRIM(Table1[[#This Row],[Grant]])</f>
        <v/>
      </c>
      <c r="AS884" s="46" t="str">
        <f>TRIM(Table1[[#This Row],[Staff ID]])</f>
        <v/>
      </c>
      <c r="AT884" s="46" t="str">
        <f>IF(TRIM(Table1[[#This Row],[Budget Code]])=0,"",TRIM(Table1[[#This Row],[Budget Code]]))</f>
        <v/>
      </c>
      <c r="AU884" s="46" t="str">
        <f>IF(Table1[[#This Row],[Line Description]]&lt;&gt;"",Table1[[#This Row],[Line Description]],"")</f>
        <v/>
      </c>
      <c r="AV884" s="46" t="str">
        <f>IF(Table1[[#This Row],[Cur_Amount Debit]]&gt;0,ROUND(Table1[[#This Row],[Cur_Amount Debit]],2),"")</f>
        <v/>
      </c>
      <c r="AW884" s="46" t="str">
        <f>IF(Table1[[#This Row],[Cur_Amount Credit]]&gt;0,ROUND(Table1[[#This Row],[Cur_Amount Credit]],2),"")</f>
        <v/>
      </c>
      <c r="AX884" s="46" t="str">
        <f>LEFT(Table1[[#This Row],[Cur]],3)</f>
        <v/>
      </c>
      <c r="AY884" s="59"/>
      <c r="AZ884" s="46"/>
      <c r="BA884" s="46" t="str">
        <f>IF(Table1[[#This Row],[Cur]]&lt;&gt;"",IF(Table1[[#This Row],[Cur]]="USD","",ExchangeRate),"")</f>
        <v/>
      </c>
      <c r="BB884" s="46" t="str">
        <f>IF(Table1[[#This Row],[Grant]]&lt;&gt;"",VLOOKUP(Table1[[#This Row],[Grant]],Grants!B:D,3),"")</f>
        <v/>
      </c>
      <c r="BC884" s="46" t="str">
        <f>TRIM(Table1[[#This Row],[Vendor ID]])</f>
        <v/>
      </c>
      <c r="BD884">
        <f>IF(Table1[[#This Row],[Reference Number]]=Q883,BD883,BD883+1)</f>
        <v>0</v>
      </c>
    </row>
    <row r="885" spans="1:56" ht="11.25" customHeight="1" x14ac:dyDescent="0.25">
      <c r="A885" s="1"/>
      <c r="B885" s="88" t="str">
        <f>IF(Table1[[#This Row],[Posting Date]]&lt;&gt;"",IF(Table1[[#This Row],[Reference Number]]=Q884,B884+1,1),"")</f>
        <v/>
      </c>
      <c r="C885" s="61"/>
      <c r="D885" s="61"/>
      <c r="E885" s="138"/>
      <c r="F885" s="141" t="str">
        <f>IFERROR(IF(VLOOKUP(Table1[[#This Row],[Budget Code Description]],Dimentions!$X$6:$AC$139,2,FALSE)="","",VLOOKUP(Table1[[#This Row],[Budget Code Description]],Dimentions!$X$6:$AC$139,2,FALSE)),"")</f>
        <v/>
      </c>
      <c r="G885" s="141"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1" t="str">
        <f>IFERROR(VLOOKUP(Table1[[#This Row],[Budget Code Description]],Table6[#All],8,FALSE),"")</f>
        <v/>
      </c>
      <c r="L885" s="63"/>
      <c r="M885" s="65" t="str">
        <f>IFERROR(VLOOKUP(Table1[[#This Row],[Staff ID]],Table2[],2,FALSE),"")</f>
        <v/>
      </c>
      <c r="N885" s="209" t="str">
        <f>IFERROR(IF(VLOOKUP(Table1[[#This Row],[Budget Code Description]],Dimentions!$X$6:$AC$134,4,FALSE)="","",VLOOKUP(Table1[[#This Row],[Budget Code Description]],Dimentions!$X$6:$AC$134,4,FALSE)),"")</f>
        <v/>
      </c>
      <c r="O885" s="65" t="str">
        <f>IFERROR(VLOOKUP(Table1[[#This Row],[Vendor ID]],Table549[],2,FALSE),"")</f>
        <v/>
      </c>
      <c r="P885" s="63"/>
      <c r="Q885" s="141" t="str">
        <f>IF(Table1[[#This Row],[Posting Date]]&lt;&gt;"",$D$9,"")</f>
        <v/>
      </c>
      <c r="R885" s="157" t="str">
        <f>IF(Table1[[#This Row],[Posting Date]]&lt;&gt;"",$D$10,"")</f>
        <v/>
      </c>
      <c r="S885" s="66"/>
      <c r="T885" s="63"/>
      <c r="U885" s="67"/>
      <c r="V885" s="67"/>
      <c r="W885" s="67" t="str">
        <f t="shared" si="18"/>
        <v/>
      </c>
      <c r="X885" s="159" t="str">
        <f>IF(E885="","",(IF(Table1[[#This Row],[Cur]]="USD",Table1[[#This Row],[Cur_Amount Debit]],Table1[[#This Row],[Cur_Amount Debit]]/Table1[[#This Row],[Exchange Rate]])))</f>
        <v/>
      </c>
      <c r="Y885" s="159" t="str">
        <f>IF(E885="","",(IF(Table1[[#This Row],[Cur]]="USD",Table1[[#This Row],[Cur_Amount Credit]],Table1[[#This Row],[Cur_Amount Credit]]/ExchangeRate)))</f>
        <v/>
      </c>
      <c r="Z885" s="201" t="str">
        <f>IF(E885="","",(Table1[[#This Row],[Debit USD]]-Table1[[#This Row],[Credit USD]]))</f>
        <v/>
      </c>
      <c r="AA885" s="226"/>
      <c r="AB885" s="255"/>
      <c r="AC885" s="1"/>
      <c r="AD885" s="15"/>
      <c r="AE885" s="15" t="str">
        <f>IF(AND(OR(Table1[[#This Row],[Account]]="15030",Table1[[#This Row],[Account]]="15035",Table1[[#This Row],[Account]]="20150"),Table1[[#This Row],[Vendor ID]]=""),1,"")</f>
        <v/>
      </c>
      <c r="AF885" s="15"/>
      <c r="AG885" s="15"/>
      <c r="AH885" s="15"/>
      <c r="AI885" s="46" t="str">
        <f>IF(Table1[[#This Row],[Posting Date]]&lt;&gt;"","GJ-"&amp;CountryID,"")</f>
        <v/>
      </c>
      <c r="AJ885" s="59" t="str">
        <f>IF(Table1[[#This Row],[Posting Date]]&lt;&gt;"",Table1[[#This Row],[Posting Date]],"")</f>
        <v/>
      </c>
      <c r="AK885" s="46"/>
      <c r="AL885" s="46" t="str">
        <f>IF(Table1[[#This Row],[Description]]&lt;&gt;"",Table1[[#This Row],[Description]],"")</f>
        <v/>
      </c>
      <c r="AM885" s="46" t="str">
        <f>IF(Table1[[#This Row],[Posting Date]]&lt;&gt;"",Table1[[#This Row],[Reference Number]],"")</f>
        <v/>
      </c>
      <c r="AN885" s="46" t="str">
        <f>TRIM(Table1[[#This Row],[Line '#]])</f>
        <v/>
      </c>
      <c r="AO885" s="46" t="str">
        <f>TRIM(Table1[[#This Row],[Account]])</f>
        <v/>
      </c>
      <c r="AP885" s="46" t="str">
        <f>IF(Table1[[#This Row],[Posting Date]]&lt;&gt;"",$D$5,"")</f>
        <v/>
      </c>
      <c r="AQ885" s="46" t="str">
        <f>TRIM(Table1[[#This Row],[Departments-Prgrams]])</f>
        <v/>
      </c>
      <c r="AR885" s="46" t="str">
        <f>TRIM(Table1[[#This Row],[Grant]])</f>
        <v/>
      </c>
      <c r="AS885" s="46" t="str">
        <f>TRIM(Table1[[#This Row],[Staff ID]])</f>
        <v/>
      </c>
      <c r="AT885" s="46" t="str">
        <f>IF(TRIM(Table1[[#This Row],[Budget Code]])=0,"",TRIM(Table1[[#This Row],[Budget Code]]))</f>
        <v/>
      </c>
      <c r="AU885" s="46" t="str">
        <f>IF(Table1[[#This Row],[Line Description]]&lt;&gt;"",Table1[[#This Row],[Line Description]],"")</f>
        <v/>
      </c>
      <c r="AV885" s="46" t="str">
        <f>IF(Table1[[#This Row],[Cur_Amount Debit]]&gt;0,ROUND(Table1[[#This Row],[Cur_Amount Debit]],2),"")</f>
        <v/>
      </c>
      <c r="AW885" s="46" t="str">
        <f>IF(Table1[[#This Row],[Cur_Amount Credit]]&gt;0,ROUND(Table1[[#This Row],[Cur_Amount Credit]],2),"")</f>
        <v/>
      </c>
      <c r="AX885" s="46" t="str">
        <f>LEFT(Table1[[#This Row],[Cur]],3)</f>
        <v/>
      </c>
      <c r="AY885" s="59"/>
      <c r="AZ885" s="46"/>
      <c r="BA885" s="46" t="str">
        <f>IF(Table1[[#This Row],[Cur]]&lt;&gt;"",IF(Table1[[#This Row],[Cur]]="USD","",ExchangeRate),"")</f>
        <v/>
      </c>
      <c r="BB885" s="46" t="str">
        <f>IF(Table1[[#This Row],[Grant]]&lt;&gt;"",VLOOKUP(Table1[[#This Row],[Grant]],Grants!B:D,3),"")</f>
        <v/>
      </c>
      <c r="BC885" s="46" t="str">
        <f>TRIM(Table1[[#This Row],[Vendor ID]])</f>
        <v/>
      </c>
      <c r="BD885">
        <f>IF(Table1[[#This Row],[Reference Number]]=Q884,BD884,BD884+1)</f>
        <v>0</v>
      </c>
    </row>
    <row r="886" spans="1:56" ht="11.25" customHeight="1" x14ac:dyDescent="0.25">
      <c r="A886" s="1"/>
      <c r="B886" s="88" t="str">
        <f>IF(Table1[[#This Row],[Posting Date]]&lt;&gt;"",IF(Table1[[#This Row],[Reference Number]]=Q885,B885+1,1),"")</f>
        <v/>
      </c>
      <c r="C886" s="61"/>
      <c r="D886" s="61"/>
      <c r="E886" s="138"/>
      <c r="F886" s="141" t="str">
        <f>IFERROR(IF(VLOOKUP(Table1[[#This Row],[Budget Code Description]],Dimentions!$X$6:$AC$139,2,FALSE)="","",VLOOKUP(Table1[[#This Row],[Budget Code Description]],Dimentions!$X$6:$AC$139,2,FALSE)),"")</f>
        <v/>
      </c>
      <c r="G886" s="141"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1" t="str">
        <f>IFERROR(VLOOKUP(Table1[[#This Row],[Budget Code Description]],Table6[#All],8,FALSE),"")</f>
        <v/>
      </c>
      <c r="L886" s="63"/>
      <c r="M886" s="65" t="str">
        <f>IFERROR(VLOOKUP(Table1[[#This Row],[Staff ID]],Table2[],2,FALSE),"")</f>
        <v/>
      </c>
      <c r="N886" s="209" t="str">
        <f>IFERROR(IF(VLOOKUP(Table1[[#This Row],[Budget Code Description]],Dimentions!$X$6:$AC$134,4,FALSE)="","",VLOOKUP(Table1[[#This Row],[Budget Code Description]],Dimentions!$X$6:$AC$134,4,FALSE)),"")</f>
        <v/>
      </c>
      <c r="O886" s="65" t="str">
        <f>IFERROR(VLOOKUP(Table1[[#This Row],[Vendor ID]],Table549[],2,FALSE),"")</f>
        <v/>
      </c>
      <c r="P886" s="63"/>
      <c r="Q886" s="141" t="str">
        <f>IF(Table1[[#This Row],[Posting Date]]&lt;&gt;"",$D$9,"")</f>
        <v/>
      </c>
      <c r="R886" s="157" t="str">
        <f>IF(Table1[[#This Row],[Posting Date]]&lt;&gt;"",$D$10,"")</f>
        <v/>
      </c>
      <c r="S886" s="66"/>
      <c r="T886" s="63"/>
      <c r="U886" s="67"/>
      <c r="V886" s="67"/>
      <c r="W886" s="67" t="str">
        <f t="shared" si="18"/>
        <v/>
      </c>
      <c r="X886" s="159" t="str">
        <f>IF(E886="","",(IF(Table1[[#This Row],[Cur]]="USD",Table1[[#This Row],[Cur_Amount Debit]],Table1[[#This Row],[Cur_Amount Debit]]/Table1[[#This Row],[Exchange Rate]])))</f>
        <v/>
      </c>
      <c r="Y886" s="159" t="str">
        <f>IF(E886="","",(IF(Table1[[#This Row],[Cur]]="USD",Table1[[#This Row],[Cur_Amount Credit]],Table1[[#This Row],[Cur_Amount Credit]]/ExchangeRate)))</f>
        <v/>
      </c>
      <c r="Z886" s="201" t="str">
        <f>IF(E886="","",(Table1[[#This Row],[Debit USD]]-Table1[[#This Row],[Credit USD]]))</f>
        <v/>
      </c>
      <c r="AA886" s="226"/>
      <c r="AB886" s="255"/>
      <c r="AC886" s="1"/>
      <c r="AD886" s="15"/>
      <c r="AE886" s="15" t="str">
        <f>IF(AND(OR(Table1[[#This Row],[Account]]="15030",Table1[[#This Row],[Account]]="15035",Table1[[#This Row],[Account]]="20150"),Table1[[#This Row],[Vendor ID]]=""),1,"")</f>
        <v/>
      </c>
      <c r="AF886" s="15"/>
      <c r="AG886" s="15"/>
      <c r="AH886" s="15"/>
      <c r="AI886" s="46" t="str">
        <f>IF(Table1[[#This Row],[Posting Date]]&lt;&gt;"","GJ-"&amp;CountryID,"")</f>
        <v/>
      </c>
      <c r="AJ886" s="59" t="str">
        <f>IF(Table1[[#This Row],[Posting Date]]&lt;&gt;"",Table1[[#This Row],[Posting Date]],"")</f>
        <v/>
      </c>
      <c r="AK886" s="46"/>
      <c r="AL886" s="46" t="str">
        <f>IF(Table1[[#This Row],[Description]]&lt;&gt;"",Table1[[#This Row],[Description]],"")</f>
        <v/>
      </c>
      <c r="AM886" s="46" t="str">
        <f>IF(Table1[[#This Row],[Posting Date]]&lt;&gt;"",Table1[[#This Row],[Reference Number]],"")</f>
        <v/>
      </c>
      <c r="AN886" s="46" t="str">
        <f>TRIM(Table1[[#This Row],[Line '#]])</f>
        <v/>
      </c>
      <c r="AO886" s="46" t="str">
        <f>TRIM(Table1[[#This Row],[Account]])</f>
        <v/>
      </c>
      <c r="AP886" s="46" t="str">
        <f>IF(Table1[[#This Row],[Posting Date]]&lt;&gt;"",$D$5,"")</f>
        <v/>
      </c>
      <c r="AQ886" s="46" t="str">
        <f>TRIM(Table1[[#This Row],[Departments-Prgrams]])</f>
        <v/>
      </c>
      <c r="AR886" s="46" t="str">
        <f>TRIM(Table1[[#This Row],[Grant]])</f>
        <v/>
      </c>
      <c r="AS886" s="46" t="str">
        <f>TRIM(Table1[[#This Row],[Staff ID]])</f>
        <v/>
      </c>
      <c r="AT886" s="46" t="str">
        <f>IF(TRIM(Table1[[#This Row],[Budget Code]])=0,"",TRIM(Table1[[#This Row],[Budget Code]]))</f>
        <v/>
      </c>
      <c r="AU886" s="46" t="str">
        <f>IF(Table1[[#This Row],[Line Description]]&lt;&gt;"",Table1[[#This Row],[Line Description]],"")</f>
        <v/>
      </c>
      <c r="AV886" s="46" t="str">
        <f>IF(Table1[[#This Row],[Cur_Amount Debit]]&gt;0,ROUND(Table1[[#This Row],[Cur_Amount Debit]],2),"")</f>
        <v/>
      </c>
      <c r="AW886" s="46" t="str">
        <f>IF(Table1[[#This Row],[Cur_Amount Credit]]&gt;0,ROUND(Table1[[#This Row],[Cur_Amount Credit]],2),"")</f>
        <v/>
      </c>
      <c r="AX886" s="46" t="str">
        <f>LEFT(Table1[[#This Row],[Cur]],3)</f>
        <v/>
      </c>
      <c r="AY886" s="59"/>
      <c r="AZ886" s="46"/>
      <c r="BA886" s="46" t="str">
        <f>IF(Table1[[#This Row],[Cur]]&lt;&gt;"",IF(Table1[[#This Row],[Cur]]="USD","",ExchangeRate),"")</f>
        <v/>
      </c>
      <c r="BB886" s="46" t="str">
        <f>IF(Table1[[#This Row],[Grant]]&lt;&gt;"",VLOOKUP(Table1[[#This Row],[Grant]],Grants!B:D,3),"")</f>
        <v/>
      </c>
      <c r="BC886" s="46" t="str">
        <f>TRIM(Table1[[#This Row],[Vendor ID]])</f>
        <v/>
      </c>
      <c r="BD886">
        <f>IF(Table1[[#This Row],[Reference Number]]=Q885,BD885,BD885+1)</f>
        <v>0</v>
      </c>
    </row>
    <row r="887" spans="1:56" ht="11.25" customHeight="1" x14ac:dyDescent="0.25">
      <c r="A887" s="1"/>
      <c r="B887" s="88" t="str">
        <f>IF(Table1[[#This Row],[Posting Date]]&lt;&gt;"",IF(Table1[[#This Row],[Reference Number]]=Q886,B886+1,1),"")</f>
        <v/>
      </c>
      <c r="C887" s="61"/>
      <c r="D887" s="61"/>
      <c r="E887" s="138"/>
      <c r="F887" s="141" t="str">
        <f>IFERROR(IF(VLOOKUP(Table1[[#This Row],[Budget Code Description]],Dimentions!$X$6:$AC$139,2,FALSE)="","",VLOOKUP(Table1[[#This Row],[Budget Code Description]],Dimentions!$X$6:$AC$139,2,FALSE)),"")</f>
        <v/>
      </c>
      <c r="G887" s="141"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1" t="str">
        <f>IFERROR(VLOOKUP(Table1[[#This Row],[Budget Code Description]],Table6[#All],8,FALSE),"")</f>
        <v/>
      </c>
      <c r="L887" s="63"/>
      <c r="M887" s="65" t="str">
        <f>IFERROR(VLOOKUP(Table1[[#This Row],[Staff ID]],Table2[],2,FALSE),"")</f>
        <v/>
      </c>
      <c r="N887" s="209" t="str">
        <f>IFERROR(IF(VLOOKUP(Table1[[#This Row],[Budget Code Description]],Dimentions!$X$6:$AC$134,4,FALSE)="","",VLOOKUP(Table1[[#This Row],[Budget Code Description]],Dimentions!$X$6:$AC$134,4,FALSE)),"")</f>
        <v/>
      </c>
      <c r="O887" s="65" t="str">
        <f>IFERROR(VLOOKUP(Table1[[#This Row],[Vendor ID]],Table549[],2,FALSE),"")</f>
        <v/>
      </c>
      <c r="P887" s="63"/>
      <c r="Q887" s="141" t="str">
        <f>IF(Table1[[#This Row],[Posting Date]]&lt;&gt;"",$D$9,"")</f>
        <v/>
      </c>
      <c r="R887" s="157" t="str">
        <f>IF(Table1[[#This Row],[Posting Date]]&lt;&gt;"",$D$10,"")</f>
        <v/>
      </c>
      <c r="S887" s="66"/>
      <c r="T887" s="63"/>
      <c r="U887" s="67"/>
      <c r="V887" s="67"/>
      <c r="W887" s="67" t="str">
        <f t="shared" si="18"/>
        <v/>
      </c>
      <c r="X887" s="159" t="str">
        <f>IF(E887="","",(IF(Table1[[#This Row],[Cur]]="USD",Table1[[#This Row],[Cur_Amount Debit]],Table1[[#This Row],[Cur_Amount Debit]]/Table1[[#This Row],[Exchange Rate]])))</f>
        <v/>
      </c>
      <c r="Y887" s="159" t="str">
        <f>IF(E887="","",(IF(Table1[[#This Row],[Cur]]="USD",Table1[[#This Row],[Cur_Amount Credit]],Table1[[#This Row],[Cur_Amount Credit]]/ExchangeRate)))</f>
        <v/>
      </c>
      <c r="Z887" s="201" t="str">
        <f>IF(E887="","",(Table1[[#This Row],[Debit USD]]-Table1[[#This Row],[Credit USD]]))</f>
        <v/>
      </c>
      <c r="AA887" s="226"/>
      <c r="AB887" s="255"/>
      <c r="AC887" s="1"/>
      <c r="AD887" s="15"/>
      <c r="AE887" s="15" t="str">
        <f>IF(AND(OR(Table1[[#This Row],[Account]]="15030",Table1[[#This Row],[Account]]="15035",Table1[[#This Row],[Account]]="20150"),Table1[[#This Row],[Vendor ID]]=""),1,"")</f>
        <v/>
      </c>
      <c r="AF887" s="15"/>
      <c r="AG887" s="15"/>
      <c r="AH887" s="15"/>
      <c r="AI887" s="46" t="str">
        <f>IF(Table1[[#This Row],[Posting Date]]&lt;&gt;"","GJ-"&amp;CountryID,"")</f>
        <v/>
      </c>
      <c r="AJ887" s="59" t="str">
        <f>IF(Table1[[#This Row],[Posting Date]]&lt;&gt;"",Table1[[#This Row],[Posting Date]],"")</f>
        <v/>
      </c>
      <c r="AK887" s="46"/>
      <c r="AL887" s="46" t="str">
        <f>IF(Table1[[#This Row],[Description]]&lt;&gt;"",Table1[[#This Row],[Description]],"")</f>
        <v/>
      </c>
      <c r="AM887" s="46" t="str">
        <f>IF(Table1[[#This Row],[Posting Date]]&lt;&gt;"",Table1[[#This Row],[Reference Number]],"")</f>
        <v/>
      </c>
      <c r="AN887" s="46" t="str">
        <f>TRIM(Table1[[#This Row],[Line '#]])</f>
        <v/>
      </c>
      <c r="AO887" s="46" t="str">
        <f>TRIM(Table1[[#This Row],[Account]])</f>
        <v/>
      </c>
      <c r="AP887" s="46" t="str">
        <f>IF(Table1[[#This Row],[Posting Date]]&lt;&gt;"",$D$5,"")</f>
        <v/>
      </c>
      <c r="AQ887" s="46" t="str">
        <f>TRIM(Table1[[#This Row],[Departments-Prgrams]])</f>
        <v/>
      </c>
      <c r="AR887" s="46" t="str">
        <f>TRIM(Table1[[#This Row],[Grant]])</f>
        <v/>
      </c>
      <c r="AS887" s="46" t="str">
        <f>TRIM(Table1[[#This Row],[Staff ID]])</f>
        <v/>
      </c>
      <c r="AT887" s="46" t="str">
        <f>IF(TRIM(Table1[[#This Row],[Budget Code]])=0,"",TRIM(Table1[[#This Row],[Budget Code]]))</f>
        <v/>
      </c>
      <c r="AU887" s="46" t="str">
        <f>IF(Table1[[#This Row],[Line Description]]&lt;&gt;"",Table1[[#This Row],[Line Description]],"")</f>
        <v/>
      </c>
      <c r="AV887" s="46" t="str">
        <f>IF(Table1[[#This Row],[Cur_Amount Debit]]&gt;0,ROUND(Table1[[#This Row],[Cur_Amount Debit]],2),"")</f>
        <v/>
      </c>
      <c r="AW887" s="46" t="str">
        <f>IF(Table1[[#This Row],[Cur_Amount Credit]]&gt;0,ROUND(Table1[[#This Row],[Cur_Amount Credit]],2),"")</f>
        <v/>
      </c>
      <c r="AX887" s="46" t="str">
        <f>LEFT(Table1[[#This Row],[Cur]],3)</f>
        <v/>
      </c>
      <c r="AY887" s="59"/>
      <c r="AZ887" s="46"/>
      <c r="BA887" s="46" t="str">
        <f>IF(Table1[[#This Row],[Cur]]&lt;&gt;"",IF(Table1[[#This Row],[Cur]]="USD","",ExchangeRate),"")</f>
        <v/>
      </c>
      <c r="BB887" s="46" t="str">
        <f>IF(Table1[[#This Row],[Grant]]&lt;&gt;"",VLOOKUP(Table1[[#This Row],[Grant]],Grants!B:D,3),"")</f>
        <v/>
      </c>
      <c r="BC887" s="46" t="str">
        <f>TRIM(Table1[[#This Row],[Vendor ID]])</f>
        <v/>
      </c>
      <c r="BD887">
        <f>IF(Table1[[#This Row],[Reference Number]]=Q886,BD886,BD886+1)</f>
        <v>0</v>
      </c>
    </row>
    <row r="888" spans="1:56" ht="11.25" customHeight="1" x14ac:dyDescent="0.25">
      <c r="A888" s="1"/>
      <c r="B888" s="88" t="str">
        <f>IF(Table1[[#This Row],[Posting Date]]&lt;&gt;"",IF(Table1[[#This Row],[Reference Number]]=Q887,B887+1,1),"")</f>
        <v/>
      </c>
      <c r="C888" s="61"/>
      <c r="D888" s="61"/>
      <c r="E888" s="138"/>
      <c r="F888" s="141" t="str">
        <f>IFERROR(IF(VLOOKUP(Table1[[#This Row],[Budget Code Description]],Dimentions!$X$6:$AC$139,2,FALSE)="","",VLOOKUP(Table1[[#This Row],[Budget Code Description]],Dimentions!$X$6:$AC$139,2,FALSE)),"")</f>
        <v/>
      </c>
      <c r="G888" s="141"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1" t="str">
        <f>IFERROR(VLOOKUP(Table1[[#This Row],[Budget Code Description]],Table6[#All],8,FALSE),"")</f>
        <v/>
      </c>
      <c r="L888" s="63"/>
      <c r="M888" s="65" t="str">
        <f>IFERROR(VLOOKUP(Table1[[#This Row],[Staff ID]],Table2[],2,FALSE),"")</f>
        <v/>
      </c>
      <c r="N888" s="209" t="str">
        <f>IFERROR(IF(VLOOKUP(Table1[[#This Row],[Budget Code Description]],Dimentions!$X$6:$AC$134,4,FALSE)="","",VLOOKUP(Table1[[#This Row],[Budget Code Description]],Dimentions!$X$6:$AC$134,4,FALSE)),"")</f>
        <v/>
      </c>
      <c r="O888" s="65" t="str">
        <f>IFERROR(VLOOKUP(Table1[[#This Row],[Vendor ID]],Table549[],2,FALSE),"")</f>
        <v/>
      </c>
      <c r="P888" s="63"/>
      <c r="Q888" s="141" t="str">
        <f>IF(Table1[[#This Row],[Posting Date]]&lt;&gt;"",$D$9,"")</f>
        <v/>
      </c>
      <c r="R888" s="157" t="str">
        <f>IF(Table1[[#This Row],[Posting Date]]&lt;&gt;"",$D$10,"")</f>
        <v/>
      </c>
      <c r="S888" s="66"/>
      <c r="T888" s="63"/>
      <c r="U888" s="67"/>
      <c r="V888" s="67"/>
      <c r="W888" s="67" t="str">
        <f t="shared" si="18"/>
        <v/>
      </c>
      <c r="X888" s="159" t="str">
        <f>IF(E888="","",(IF(Table1[[#This Row],[Cur]]="USD",Table1[[#This Row],[Cur_Amount Debit]],Table1[[#This Row],[Cur_Amount Debit]]/Table1[[#This Row],[Exchange Rate]])))</f>
        <v/>
      </c>
      <c r="Y888" s="159" t="str">
        <f>IF(E888="","",(IF(Table1[[#This Row],[Cur]]="USD",Table1[[#This Row],[Cur_Amount Credit]],Table1[[#This Row],[Cur_Amount Credit]]/ExchangeRate)))</f>
        <v/>
      </c>
      <c r="Z888" s="201" t="str">
        <f>IF(E888="","",(Table1[[#This Row],[Debit USD]]-Table1[[#This Row],[Credit USD]]))</f>
        <v/>
      </c>
      <c r="AA888" s="226"/>
      <c r="AB888" s="255"/>
      <c r="AC888" s="1"/>
      <c r="AD888" s="15"/>
      <c r="AE888" s="15" t="str">
        <f>IF(AND(OR(Table1[[#This Row],[Account]]="15030",Table1[[#This Row],[Account]]="15035",Table1[[#This Row],[Account]]="20150"),Table1[[#This Row],[Vendor ID]]=""),1,"")</f>
        <v/>
      </c>
      <c r="AF888" s="15"/>
      <c r="AG888" s="15"/>
      <c r="AH888" s="15"/>
      <c r="AI888" s="46" t="str">
        <f>IF(Table1[[#This Row],[Posting Date]]&lt;&gt;"","GJ-"&amp;CountryID,"")</f>
        <v/>
      </c>
      <c r="AJ888" s="59" t="str">
        <f>IF(Table1[[#This Row],[Posting Date]]&lt;&gt;"",Table1[[#This Row],[Posting Date]],"")</f>
        <v/>
      </c>
      <c r="AK888" s="46"/>
      <c r="AL888" s="46" t="str">
        <f>IF(Table1[[#This Row],[Description]]&lt;&gt;"",Table1[[#This Row],[Description]],"")</f>
        <v/>
      </c>
      <c r="AM888" s="46" t="str">
        <f>IF(Table1[[#This Row],[Posting Date]]&lt;&gt;"",Table1[[#This Row],[Reference Number]],"")</f>
        <v/>
      </c>
      <c r="AN888" s="46" t="str">
        <f>TRIM(Table1[[#This Row],[Line '#]])</f>
        <v/>
      </c>
      <c r="AO888" s="46" t="str">
        <f>TRIM(Table1[[#This Row],[Account]])</f>
        <v/>
      </c>
      <c r="AP888" s="46" t="str">
        <f>IF(Table1[[#This Row],[Posting Date]]&lt;&gt;"",$D$5,"")</f>
        <v/>
      </c>
      <c r="AQ888" s="46" t="str">
        <f>TRIM(Table1[[#This Row],[Departments-Prgrams]])</f>
        <v/>
      </c>
      <c r="AR888" s="46" t="str">
        <f>TRIM(Table1[[#This Row],[Grant]])</f>
        <v/>
      </c>
      <c r="AS888" s="46" t="str">
        <f>TRIM(Table1[[#This Row],[Staff ID]])</f>
        <v/>
      </c>
      <c r="AT888" s="46" t="str">
        <f>IF(TRIM(Table1[[#This Row],[Budget Code]])=0,"",TRIM(Table1[[#This Row],[Budget Code]]))</f>
        <v/>
      </c>
      <c r="AU888" s="46" t="str">
        <f>IF(Table1[[#This Row],[Line Description]]&lt;&gt;"",Table1[[#This Row],[Line Description]],"")</f>
        <v/>
      </c>
      <c r="AV888" s="46" t="str">
        <f>IF(Table1[[#This Row],[Cur_Amount Debit]]&gt;0,ROUND(Table1[[#This Row],[Cur_Amount Debit]],2),"")</f>
        <v/>
      </c>
      <c r="AW888" s="46" t="str">
        <f>IF(Table1[[#This Row],[Cur_Amount Credit]]&gt;0,ROUND(Table1[[#This Row],[Cur_Amount Credit]],2),"")</f>
        <v/>
      </c>
      <c r="AX888" s="46" t="str">
        <f>LEFT(Table1[[#This Row],[Cur]],3)</f>
        <v/>
      </c>
      <c r="AY888" s="59"/>
      <c r="AZ888" s="46"/>
      <c r="BA888" s="46" t="str">
        <f>IF(Table1[[#This Row],[Cur]]&lt;&gt;"",IF(Table1[[#This Row],[Cur]]="USD","",ExchangeRate),"")</f>
        <v/>
      </c>
      <c r="BB888" s="46" t="str">
        <f>IF(Table1[[#This Row],[Grant]]&lt;&gt;"",VLOOKUP(Table1[[#This Row],[Grant]],Grants!B:D,3),"")</f>
        <v/>
      </c>
      <c r="BC888" s="46" t="str">
        <f>TRIM(Table1[[#This Row],[Vendor ID]])</f>
        <v/>
      </c>
      <c r="BD888">
        <f>IF(Table1[[#This Row],[Reference Number]]=Q887,BD887,BD887+1)</f>
        <v>0</v>
      </c>
    </row>
    <row r="889" spans="1:56" ht="11.25" customHeight="1" x14ac:dyDescent="0.25">
      <c r="A889" s="1"/>
      <c r="B889" s="88" t="str">
        <f>IF(Table1[[#This Row],[Posting Date]]&lt;&gt;"",IF(Table1[[#This Row],[Reference Number]]=Q888,B888+1,1),"")</f>
        <v/>
      </c>
      <c r="C889" s="61"/>
      <c r="D889" s="61"/>
      <c r="E889" s="138"/>
      <c r="F889" s="141" t="str">
        <f>IFERROR(IF(VLOOKUP(Table1[[#This Row],[Budget Code Description]],Dimentions!$X$6:$AC$139,2,FALSE)="","",VLOOKUP(Table1[[#This Row],[Budget Code Description]],Dimentions!$X$6:$AC$139,2,FALSE)),"")</f>
        <v/>
      </c>
      <c r="G889" s="141"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1" t="str">
        <f>IFERROR(VLOOKUP(Table1[[#This Row],[Budget Code Description]],Table6[#All],8,FALSE),"")</f>
        <v/>
      </c>
      <c r="L889" s="63"/>
      <c r="M889" s="65" t="str">
        <f>IFERROR(VLOOKUP(Table1[[#This Row],[Staff ID]],Table2[],2,FALSE),"")</f>
        <v/>
      </c>
      <c r="N889" s="209" t="str">
        <f>IFERROR(IF(VLOOKUP(Table1[[#This Row],[Budget Code Description]],Dimentions!$X$6:$AC$134,4,FALSE)="","",VLOOKUP(Table1[[#This Row],[Budget Code Description]],Dimentions!$X$6:$AC$134,4,FALSE)),"")</f>
        <v/>
      </c>
      <c r="O889" s="65" t="str">
        <f>IFERROR(VLOOKUP(Table1[[#This Row],[Vendor ID]],Table549[],2,FALSE),"")</f>
        <v/>
      </c>
      <c r="P889" s="63"/>
      <c r="Q889" s="141" t="str">
        <f>IF(Table1[[#This Row],[Posting Date]]&lt;&gt;"",$D$9,"")</f>
        <v/>
      </c>
      <c r="R889" s="157" t="str">
        <f>IF(Table1[[#This Row],[Posting Date]]&lt;&gt;"",$D$10,"")</f>
        <v/>
      </c>
      <c r="S889" s="66"/>
      <c r="T889" s="63"/>
      <c r="U889" s="67"/>
      <c r="V889" s="67"/>
      <c r="W889" s="67" t="str">
        <f t="shared" si="18"/>
        <v/>
      </c>
      <c r="X889" s="159" t="str">
        <f>IF(E889="","",(IF(Table1[[#This Row],[Cur]]="USD",Table1[[#This Row],[Cur_Amount Debit]],Table1[[#This Row],[Cur_Amount Debit]]/Table1[[#This Row],[Exchange Rate]])))</f>
        <v/>
      </c>
      <c r="Y889" s="159" t="str">
        <f>IF(E889="","",(IF(Table1[[#This Row],[Cur]]="USD",Table1[[#This Row],[Cur_Amount Credit]],Table1[[#This Row],[Cur_Amount Credit]]/ExchangeRate)))</f>
        <v/>
      </c>
      <c r="Z889" s="201" t="str">
        <f>IF(E889="","",(Table1[[#This Row],[Debit USD]]-Table1[[#This Row],[Credit USD]]))</f>
        <v/>
      </c>
      <c r="AA889" s="226"/>
      <c r="AB889" s="255"/>
      <c r="AC889" s="1"/>
      <c r="AD889" s="15"/>
      <c r="AE889" s="15" t="str">
        <f>IF(AND(OR(Table1[[#This Row],[Account]]="15030",Table1[[#This Row],[Account]]="15035",Table1[[#This Row],[Account]]="20150"),Table1[[#This Row],[Vendor ID]]=""),1,"")</f>
        <v/>
      </c>
      <c r="AF889" s="15"/>
      <c r="AG889" s="15"/>
      <c r="AH889" s="15"/>
      <c r="AI889" s="46" t="str">
        <f>IF(Table1[[#This Row],[Posting Date]]&lt;&gt;"","GJ-"&amp;CountryID,"")</f>
        <v/>
      </c>
      <c r="AJ889" s="59" t="str">
        <f>IF(Table1[[#This Row],[Posting Date]]&lt;&gt;"",Table1[[#This Row],[Posting Date]],"")</f>
        <v/>
      </c>
      <c r="AK889" s="46"/>
      <c r="AL889" s="46" t="str">
        <f>IF(Table1[[#This Row],[Description]]&lt;&gt;"",Table1[[#This Row],[Description]],"")</f>
        <v/>
      </c>
      <c r="AM889" s="46" t="str">
        <f>IF(Table1[[#This Row],[Posting Date]]&lt;&gt;"",Table1[[#This Row],[Reference Number]],"")</f>
        <v/>
      </c>
      <c r="AN889" s="46" t="str">
        <f>TRIM(Table1[[#This Row],[Line '#]])</f>
        <v/>
      </c>
      <c r="AO889" s="46" t="str">
        <f>TRIM(Table1[[#This Row],[Account]])</f>
        <v/>
      </c>
      <c r="AP889" s="46" t="str">
        <f>IF(Table1[[#This Row],[Posting Date]]&lt;&gt;"",$D$5,"")</f>
        <v/>
      </c>
      <c r="AQ889" s="46" t="str">
        <f>TRIM(Table1[[#This Row],[Departments-Prgrams]])</f>
        <v/>
      </c>
      <c r="AR889" s="46" t="str">
        <f>TRIM(Table1[[#This Row],[Grant]])</f>
        <v/>
      </c>
      <c r="AS889" s="46" t="str">
        <f>TRIM(Table1[[#This Row],[Staff ID]])</f>
        <v/>
      </c>
      <c r="AT889" s="46" t="str">
        <f>IF(TRIM(Table1[[#This Row],[Budget Code]])=0,"",TRIM(Table1[[#This Row],[Budget Code]]))</f>
        <v/>
      </c>
      <c r="AU889" s="46" t="str">
        <f>IF(Table1[[#This Row],[Line Description]]&lt;&gt;"",Table1[[#This Row],[Line Description]],"")</f>
        <v/>
      </c>
      <c r="AV889" s="46" t="str">
        <f>IF(Table1[[#This Row],[Cur_Amount Debit]]&gt;0,ROUND(Table1[[#This Row],[Cur_Amount Debit]],2),"")</f>
        <v/>
      </c>
      <c r="AW889" s="46" t="str">
        <f>IF(Table1[[#This Row],[Cur_Amount Credit]]&gt;0,ROUND(Table1[[#This Row],[Cur_Amount Credit]],2),"")</f>
        <v/>
      </c>
      <c r="AX889" s="46" t="str">
        <f>LEFT(Table1[[#This Row],[Cur]],3)</f>
        <v/>
      </c>
      <c r="AY889" s="59"/>
      <c r="AZ889" s="46"/>
      <c r="BA889" s="46" t="str">
        <f>IF(Table1[[#This Row],[Cur]]&lt;&gt;"",IF(Table1[[#This Row],[Cur]]="USD","",ExchangeRate),"")</f>
        <v/>
      </c>
      <c r="BB889" s="46" t="str">
        <f>IF(Table1[[#This Row],[Grant]]&lt;&gt;"",VLOOKUP(Table1[[#This Row],[Grant]],Grants!B:D,3),"")</f>
        <v/>
      </c>
      <c r="BC889" s="46" t="str">
        <f>TRIM(Table1[[#This Row],[Vendor ID]])</f>
        <v/>
      </c>
      <c r="BD889">
        <f>IF(Table1[[#This Row],[Reference Number]]=Q888,BD888,BD888+1)</f>
        <v>0</v>
      </c>
    </row>
    <row r="890" spans="1:56" ht="11.25" customHeight="1" x14ac:dyDescent="0.25">
      <c r="A890" s="1"/>
      <c r="B890" s="88" t="str">
        <f>IF(Table1[[#This Row],[Posting Date]]&lt;&gt;"",IF(Table1[[#This Row],[Reference Number]]=Q889,B889+1,1),"")</f>
        <v/>
      </c>
      <c r="C890" s="61"/>
      <c r="D890" s="61"/>
      <c r="E890" s="138"/>
      <c r="F890" s="141" t="str">
        <f>IFERROR(IF(VLOOKUP(Table1[[#This Row],[Budget Code Description]],Dimentions!$X$6:$AC$139,2,FALSE)="","",VLOOKUP(Table1[[#This Row],[Budget Code Description]],Dimentions!$X$6:$AC$139,2,FALSE)),"")</f>
        <v/>
      </c>
      <c r="G890" s="141"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1" t="str">
        <f>IFERROR(VLOOKUP(Table1[[#This Row],[Budget Code Description]],Table6[#All],8,FALSE),"")</f>
        <v/>
      </c>
      <c r="L890" s="63"/>
      <c r="M890" s="65" t="str">
        <f>IFERROR(VLOOKUP(Table1[[#This Row],[Staff ID]],Table2[],2,FALSE),"")</f>
        <v/>
      </c>
      <c r="N890" s="209" t="str">
        <f>IFERROR(IF(VLOOKUP(Table1[[#This Row],[Budget Code Description]],Dimentions!$X$6:$AC$134,4,FALSE)="","",VLOOKUP(Table1[[#This Row],[Budget Code Description]],Dimentions!$X$6:$AC$134,4,FALSE)),"")</f>
        <v/>
      </c>
      <c r="O890" s="65" t="str">
        <f>IFERROR(VLOOKUP(Table1[[#This Row],[Vendor ID]],Table549[],2,FALSE),"")</f>
        <v/>
      </c>
      <c r="P890" s="63"/>
      <c r="Q890" s="141" t="str">
        <f>IF(Table1[[#This Row],[Posting Date]]&lt;&gt;"",$D$9,"")</f>
        <v/>
      </c>
      <c r="R890" s="157" t="str">
        <f>IF(Table1[[#This Row],[Posting Date]]&lt;&gt;"",$D$10,"")</f>
        <v/>
      </c>
      <c r="S890" s="66"/>
      <c r="T890" s="63"/>
      <c r="U890" s="67"/>
      <c r="V890" s="67"/>
      <c r="W890" s="67" t="str">
        <f t="shared" si="18"/>
        <v/>
      </c>
      <c r="X890" s="159" t="str">
        <f>IF(E890="","",(IF(Table1[[#This Row],[Cur]]="USD",Table1[[#This Row],[Cur_Amount Debit]],Table1[[#This Row],[Cur_Amount Debit]]/Table1[[#This Row],[Exchange Rate]])))</f>
        <v/>
      </c>
      <c r="Y890" s="159" t="str">
        <f>IF(E890="","",(IF(Table1[[#This Row],[Cur]]="USD",Table1[[#This Row],[Cur_Amount Credit]],Table1[[#This Row],[Cur_Amount Credit]]/ExchangeRate)))</f>
        <v/>
      </c>
      <c r="Z890" s="201" t="str">
        <f>IF(E890="","",(Table1[[#This Row],[Debit USD]]-Table1[[#This Row],[Credit USD]]))</f>
        <v/>
      </c>
      <c r="AA890" s="226"/>
      <c r="AB890" s="255"/>
      <c r="AC890" s="1"/>
      <c r="AD890" s="15"/>
      <c r="AE890" s="15" t="str">
        <f>IF(AND(OR(Table1[[#This Row],[Account]]="15030",Table1[[#This Row],[Account]]="15035",Table1[[#This Row],[Account]]="20150"),Table1[[#This Row],[Vendor ID]]=""),1,"")</f>
        <v/>
      </c>
      <c r="AF890" s="15"/>
      <c r="AG890" s="15"/>
      <c r="AH890" s="15"/>
      <c r="AI890" s="46" t="str">
        <f>IF(Table1[[#This Row],[Posting Date]]&lt;&gt;"","GJ-"&amp;CountryID,"")</f>
        <v/>
      </c>
      <c r="AJ890" s="59" t="str">
        <f>IF(Table1[[#This Row],[Posting Date]]&lt;&gt;"",Table1[[#This Row],[Posting Date]],"")</f>
        <v/>
      </c>
      <c r="AK890" s="46"/>
      <c r="AL890" s="46" t="str">
        <f>IF(Table1[[#This Row],[Description]]&lt;&gt;"",Table1[[#This Row],[Description]],"")</f>
        <v/>
      </c>
      <c r="AM890" s="46" t="str">
        <f>IF(Table1[[#This Row],[Posting Date]]&lt;&gt;"",Table1[[#This Row],[Reference Number]],"")</f>
        <v/>
      </c>
      <c r="AN890" s="46" t="str">
        <f>TRIM(Table1[[#This Row],[Line '#]])</f>
        <v/>
      </c>
      <c r="AO890" s="46" t="str">
        <f>TRIM(Table1[[#This Row],[Account]])</f>
        <v/>
      </c>
      <c r="AP890" s="46" t="str">
        <f>IF(Table1[[#This Row],[Posting Date]]&lt;&gt;"",$D$5,"")</f>
        <v/>
      </c>
      <c r="AQ890" s="46" t="str">
        <f>TRIM(Table1[[#This Row],[Departments-Prgrams]])</f>
        <v/>
      </c>
      <c r="AR890" s="46" t="str">
        <f>TRIM(Table1[[#This Row],[Grant]])</f>
        <v/>
      </c>
      <c r="AS890" s="46" t="str">
        <f>TRIM(Table1[[#This Row],[Staff ID]])</f>
        <v/>
      </c>
      <c r="AT890" s="46" t="str">
        <f>IF(TRIM(Table1[[#This Row],[Budget Code]])=0,"",TRIM(Table1[[#This Row],[Budget Code]]))</f>
        <v/>
      </c>
      <c r="AU890" s="46" t="str">
        <f>IF(Table1[[#This Row],[Line Description]]&lt;&gt;"",Table1[[#This Row],[Line Description]],"")</f>
        <v/>
      </c>
      <c r="AV890" s="46" t="str">
        <f>IF(Table1[[#This Row],[Cur_Amount Debit]]&gt;0,ROUND(Table1[[#This Row],[Cur_Amount Debit]],2),"")</f>
        <v/>
      </c>
      <c r="AW890" s="46" t="str">
        <f>IF(Table1[[#This Row],[Cur_Amount Credit]]&gt;0,ROUND(Table1[[#This Row],[Cur_Amount Credit]],2),"")</f>
        <v/>
      </c>
      <c r="AX890" s="46" t="str">
        <f>LEFT(Table1[[#This Row],[Cur]],3)</f>
        <v/>
      </c>
      <c r="AY890" s="59"/>
      <c r="AZ890" s="46"/>
      <c r="BA890" s="46" t="str">
        <f>IF(Table1[[#This Row],[Cur]]&lt;&gt;"",IF(Table1[[#This Row],[Cur]]="USD","",ExchangeRate),"")</f>
        <v/>
      </c>
      <c r="BB890" s="46" t="str">
        <f>IF(Table1[[#This Row],[Grant]]&lt;&gt;"",VLOOKUP(Table1[[#This Row],[Grant]],Grants!B:D,3),"")</f>
        <v/>
      </c>
      <c r="BC890" s="46" t="str">
        <f>TRIM(Table1[[#This Row],[Vendor ID]])</f>
        <v/>
      </c>
      <c r="BD890">
        <f>IF(Table1[[#This Row],[Reference Number]]=Q889,BD889,BD889+1)</f>
        <v>0</v>
      </c>
    </row>
    <row r="891" spans="1:56" ht="11.25" customHeight="1" x14ac:dyDescent="0.25">
      <c r="A891" s="1"/>
      <c r="B891" s="88" t="str">
        <f>IF(Table1[[#This Row],[Posting Date]]&lt;&gt;"",IF(Table1[[#This Row],[Reference Number]]=Q890,B890+1,1),"")</f>
        <v/>
      </c>
      <c r="C891" s="61"/>
      <c r="D891" s="61"/>
      <c r="E891" s="138"/>
      <c r="F891" s="141" t="str">
        <f>IFERROR(IF(VLOOKUP(Table1[[#This Row],[Budget Code Description]],Dimentions!$X$6:$AC$139,2,FALSE)="","",VLOOKUP(Table1[[#This Row],[Budget Code Description]],Dimentions!$X$6:$AC$139,2,FALSE)),"")</f>
        <v/>
      </c>
      <c r="G891" s="141"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1" t="str">
        <f>IFERROR(VLOOKUP(Table1[[#This Row],[Budget Code Description]],Table6[#All],8,FALSE),"")</f>
        <v/>
      </c>
      <c r="L891" s="63"/>
      <c r="M891" s="65" t="str">
        <f>IFERROR(VLOOKUP(Table1[[#This Row],[Staff ID]],Table2[],2,FALSE),"")</f>
        <v/>
      </c>
      <c r="N891" s="209" t="str">
        <f>IFERROR(IF(VLOOKUP(Table1[[#This Row],[Budget Code Description]],Dimentions!$X$6:$AC$134,4,FALSE)="","",VLOOKUP(Table1[[#This Row],[Budget Code Description]],Dimentions!$X$6:$AC$134,4,FALSE)),"")</f>
        <v/>
      </c>
      <c r="O891" s="65" t="str">
        <f>IFERROR(VLOOKUP(Table1[[#This Row],[Vendor ID]],Table549[],2,FALSE),"")</f>
        <v/>
      </c>
      <c r="P891" s="63"/>
      <c r="Q891" s="141" t="str">
        <f>IF(Table1[[#This Row],[Posting Date]]&lt;&gt;"",$D$9,"")</f>
        <v/>
      </c>
      <c r="R891" s="157" t="str">
        <f>IF(Table1[[#This Row],[Posting Date]]&lt;&gt;"",$D$10,"")</f>
        <v/>
      </c>
      <c r="S891" s="66"/>
      <c r="T891" s="63"/>
      <c r="U891" s="67"/>
      <c r="V891" s="67"/>
      <c r="W891" s="67" t="str">
        <f t="shared" si="18"/>
        <v/>
      </c>
      <c r="X891" s="159" t="str">
        <f>IF(E891="","",(IF(Table1[[#This Row],[Cur]]="USD",Table1[[#This Row],[Cur_Amount Debit]],Table1[[#This Row],[Cur_Amount Debit]]/Table1[[#This Row],[Exchange Rate]])))</f>
        <v/>
      </c>
      <c r="Y891" s="159" t="str">
        <f>IF(E891="","",(IF(Table1[[#This Row],[Cur]]="USD",Table1[[#This Row],[Cur_Amount Credit]],Table1[[#This Row],[Cur_Amount Credit]]/ExchangeRate)))</f>
        <v/>
      </c>
      <c r="Z891" s="201" t="str">
        <f>IF(E891="","",(Table1[[#This Row],[Debit USD]]-Table1[[#This Row],[Credit USD]]))</f>
        <v/>
      </c>
      <c r="AA891" s="226"/>
      <c r="AB891" s="255"/>
      <c r="AC891" s="1"/>
      <c r="AD891" s="15"/>
      <c r="AE891" s="15" t="str">
        <f>IF(AND(OR(Table1[[#This Row],[Account]]="15030",Table1[[#This Row],[Account]]="15035",Table1[[#This Row],[Account]]="20150"),Table1[[#This Row],[Vendor ID]]=""),1,"")</f>
        <v/>
      </c>
      <c r="AF891" s="15"/>
      <c r="AG891" s="15"/>
      <c r="AH891" s="15"/>
      <c r="AI891" s="46" t="str">
        <f>IF(Table1[[#This Row],[Posting Date]]&lt;&gt;"","GJ-"&amp;CountryID,"")</f>
        <v/>
      </c>
      <c r="AJ891" s="59" t="str">
        <f>IF(Table1[[#This Row],[Posting Date]]&lt;&gt;"",Table1[[#This Row],[Posting Date]],"")</f>
        <v/>
      </c>
      <c r="AK891" s="46"/>
      <c r="AL891" s="46" t="str">
        <f>IF(Table1[[#This Row],[Description]]&lt;&gt;"",Table1[[#This Row],[Description]],"")</f>
        <v/>
      </c>
      <c r="AM891" s="46" t="str">
        <f>IF(Table1[[#This Row],[Posting Date]]&lt;&gt;"",Table1[[#This Row],[Reference Number]],"")</f>
        <v/>
      </c>
      <c r="AN891" s="46" t="str">
        <f>TRIM(Table1[[#This Row],[Line '#]])</f>
        <v/>
      </c>
      <c r="AO891" s="46" t="str">
        <f>TRIM(Table1[[#This Row],[Account]])</f>
        <v/>
      </c>
      <c r="AP891" s="46" t="str">
        <f>IF(Table1[[#This Row],[Posting Date]]&lt;&gt;"",$D$5,"")</f>
        <v/>
      </c>
      <c r="AQ891" s="46" t="str">
        <f>TRIM(Table1[[#This Row],[Departments-Prgrams]])</f>
        <v/>
      </c>
      <c r="AR891" s="46" t="str">
        <f>TRIM(Table1[[#This Row],[Grant]])</f>
        <v/>
      </c>
      <c r="AS891" s="46" t="str">
        <f>TRIM(Table1[[#This Row],[Staff ID]])</f>
        <v/>
      </c>
      <c r="AT891" s="46" t="str">
        <f>IF(TRIM(Table1[[#This Row],[Budget Code]])=0,"",TRIM(Table1[[#This Row],[Budget Code]]))</f>
        <v/>
      </c>
      <c r="AU891" s="46" t="str">
        <f>IF(Table1[[#This Row],[Line Description]]&lt;&gt;"",Table1[[#This Row],[Line Description]],"")</f>
        <v/>
      </c>
      <c r="AV891" s="46" t="str">
        <f>IF(Table1[[#This Row],[Cur_Amount Debit]]&gt;0,ROUND(Table1[[#This Row],[Cur_Amount Debit]],2),"")</f>
        <v/>
      </c>
      <c r="AW891" s="46" t="str">
        <f>IF(Table1[[#This Row],[Cur_Amount Credit]]&gt;0,ROUND(Table1[[#This Row],[Cur_Amount Credit]],2),"")</f>
        <v/>
      </c>
      <c r="AX891" s="46" t="str">
        <f>LEFT(Table1[[#This Row],[Cur]],3)</f>
        <v/>
      </c>
      <c r="AY891" s="59"/>
      <c r="AZ891" s="46"/>
      <c r="BA891" s="46" t="str">
        <f>IF(Table1[[#This Row],[Cur]]&lt;&gt;"",IF(Table1[[#This Row],[Cur]]="USD","",ExchangeRate),"")</f>
        <v/>
      </c>
      <c r="BB891" s="46" t="str">
        <f>IF(Table1[[#This Row],[Grant]]&lt;&gt;"",VLOOKUP(Table1[[#This Row],[Grant]],Grants!B:D,3),"")</f>
        <v/>
      </c>
      <c r="BC891" s="46" t="str">
        <f>TRIM(Table1[[#This Row],[Vendor ID]])</f>
        <v/>
      </c>
      <c r="BD891">
        <f>IF(Table1[[#This Row],[Reference Number]]=Q890,BD890,BD890+1)</f>
        <v>0</v>
      </c>
    </row>
    <row r="892" spans="1:56" ht="11.25" customHeight="1" x14ac:dyDescent="0.25">
      <c r="A892" s="1"/>
      <c r="B892" s="88" t="str">
        <f>IF(Table1[[#This Row],[Posting Date]]&lt;&gt;"",IF(Table1[[#This Row],[Reference Number]]=Q891,B891+1,1),"")</f>
        <v/>
      </c>
      <c r="C892" s="61"/>
      <c r="D892" s="61"/>
      <c r="E892" s="138"/>
      <c r="F892" s="141" t="str">
        <f>IFERROR(IF(VLOOKUP(Table1[[#This Row],[Budget Code Description]],Dimentions!$X$6:$AC$139,2,FALSE)="","",VLOOKUP(Table1[[#This Row],[Budget Code Description]],Dimentions!$X$6:$AC$139,2,FALSE)),"")</f>
        <v/>
      </c>
      <c r="G892" s="141"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1" t="str">
        <f>IFERROR(VLOOKUP(Table1[[#This Row],[Budget Code Description]],Table6[#All],8,FALSE),"")</f>
        <v/>
      </c>
      <c r="L892" s="63"/>
      <c r="M892" s="65" t="str">
        <f>IFERROR(VLOOKUP(Table1[[#This Row],[Staff ID]],Table2[],2,FALSE),"")</f>
        <v/>
      </c>
      <c r="N892" s="209" t="str">
        <f>IFERROR(IF(VLOOKUP(Table1[[#This Row],[Budget Code Description]],Dimentions!$X$6:$AC$134,4,FALSE)="","",VLOOKUP(Table1[[#This Row],[Budget Code Description]],Dimentions!$X$6:$AC$134,4,FALSE)),"")</f>
        <v/>
      </c>
      <c r="O892" s="65" t="str">
        <f>IFERROR(VLOOKUP(Table1[[#This Row],[Vendor ID]],Table549[],2,FALSE),"")</f>
        <v/>
      </c>
      <c r="P892" s="63"/>
      <c r="Q892" s="141" t="str">
        <f>IF(Table1[[#This Row],[Posting Date]]&lt;&gt;"",$D$9,"")</f>
        <v/>
      </c>
      <c r="R892" s="157" t="str">
        <f>IF(Table1[[#This Row],[Posting Date]]&lt;&gt;"",$D$10,"")</f>
        <v/>
      </c>
      <c r="S892" s="66"/>
      <c r="T892" s="63"/>
      <c r="U892" s="67"/>
      <c r="V892" s="67"/>
      <c r="W892" s="67" t="str">
        <f t="shared" si="18"/>
        <v/>
      </c>
      <c r="X892" s="159" t="str">
        <f>IF(E892="","",(IF(Table1[[#This Row],[Cur]]="USD",Table1[[#This Row],[Cur_Amount Debit]],Table1[[#This Row],[Cur_Amount Debit]]/Table1[[#This Row],[Exchange Rate]])))</f>
        <v/>
      </c>
      <c r="Y892" s="159" t="str">
        <f>IF(E892="","",(IF(Table1[[#This Row],[Cur]]="USD",Table1[[#This Row],[Cur_Amount Credit]],Table1[[#This Row],[Cur_Amount Credit]]/ExchangeRate)))</f>
        <v/>
      </c>
      <c r="Z892" s="201" t="str">
        <f>IF(E892="","",(Table1[[#This Row],[Debit USD]]-Table1[[#This Row],[Credit USD]]))</f>
        <v/>
      </c>
      <c r="AA892" s="226"/>
      <c r="AB892" s="255"/>
      <c r="AC892" s="1"/>
      <c r="AD892" s="15"/>
      <c r="AE892" s="15" t="str">
        <f>IF(AND(OR(Table1[[#This Row],[Account]]="15030",Table1[[#This Row],[Account]]="15035",Table1[[#This Row],[Account]]="20150"),Table1[[#This Row],[Vendor ID]]=""),1,"")</f>
        <v/>
      </c>
      <c r="AF892" s="15"/>
      <c r="AG892" s="15"/>
      <c r="AH892" s="15"/>
      <c r="AI892" s="46" t="str">
        <f>IF(Table1[[#This Row],[Posting Date]]&lt;&gt;"","GJ-"&amp;CountryID,"")</f>
        <v/>
      </c>
      <c r="AJ892" s="59" t="str">
        <f>IF(Table1[[#This Row],[Posting Date]]&lt;&gt;"",Table1[[#This Row],[Posting Date]],"")</f>
        <v/>
      </c>
      <c r="AK892" s="46"/>
      <c r="AL892" s="46" t="str">
        <f>IF(Table1[[#This Row],[Description]]&lt;&gt;"",Table1[[#This Row],[Description]],"")</f>
        <v/>
      </c>
      <c r="AM892" s="46" t="str">
        <f>IF(Table1[[#This Row],[Posting Date]]&lt;&gt;"",Table1[[#This Row],[Reference Number]],"")</f>
        <v/>
      </c>
      <c r="AN892" s="46" t="str">
        <f>TRIM(Table1[[#This Row],[Line '#]])</f>
        <v/>
      </c>
      <c r="AO892" s="46" t="str">
        <f>TRIM(Table1[[#This Row],[Account]])</f>
        <v/>
      </c>
      <c r="AP892" s="46" t="str">
        <f>IF(Table1[[#This Row],[Posting Date]]&lt;&gt;"",$D$5,"")</f>
        <v/>
      </c>
      <c r="AQ892" s="46" t="str">
        <f>TRIM(Table1[[#This Row],[Departments-Prgrams]])</f>
        <v/>
      </c>
      <c r="AR892" s="46" t="str">
        <f>TRIM(Table1[[#This Row],[Grant]])</f>
        <v/>
      </c>
      <c r="AS892" s="46" t="str">
        <f>TRIM(Table1[[#This Row],[Staff ID]])</f>
        <v/>
      </c>
      <c r="AT892" s="46" t="str">
        <f>IF(TRIM(Table1[[#This Row],[Budget Code]])=0,"",TRIM(Table1[[#This Row],[Budget Code]]))</f>
        <v/>
      </c>
      <c r="AU892" s="46" t="str">
        <f>IF(Table1[[#This Row],[Line Description]]&lt;&gt;"",Table1[[#This Row],[Line Description]],"")</f>
        <v/>
      </c>
      <c r="AV892" s="46" t="str">
        <f>IF(Table1[[#This Row],[Cur_Amount Debit]]&gt;0,ROUND(Table1[[#This Row],[Cur_Amount Debit]],2),"")</f>
        <v/>
      </c>
      <c r="AW892" s="46" t="str">
        <f>IF(Table1[[#This Row],[Cur_Amount Credit]]&gt;0,ROUND(Table1[[#This Row],[Cur_Amount Credit]],2),"")</f>
        <v/>
      </c>
      <c r="AX892" s="46" t="str">
        <f>LEFT(Table1[[#This Row],[Cur]],3)</f>
        <v/>
      </c>
      <c r="AY892" s="59"/>
      <c r="AZ892" s="46"/>
      <c r="BA892" s="46" t="str">
        <f>IF(Table1[[#This Row],[Cur]]&lt;&gt;"",IF(Table1[[#This Row],[Cur]]="USD","",ExchangeRate),"")</f>
        <v/>
      </c>
      <c r="BB892" s="46" t="str">
        <f>IF(Table1[[#This Row],[Grant]]&lt;&gt;"",VLOOKUP(Table1[[#This Row],[Grant]],Grants!B:D,3),"")</f>
        <v/>
      </c>
      <c r="BC892" s="46" t="str">
        <f>TRIM(Table1[[#This Row],[Vendor ID]])</f>
        <v/>
      </c>
      <c r="BD892">
        <f>IF(Table1[[#This Row],[Reference Number]]=Q891,BD891,BD891+1)</f>
        <v>0</v>
      </c>
    </row>
    <row r="893" spans="1:56" ht="11.25" customHeight="1" x14ac:dyDescent="0.25">
      <c r="A893" s="1"/>
      <c r="B893" s="88" t="str">
        <f>IF(Table1[[#This Row],[Posting Date]]&lt;&gt;"",IF(Table1[[#This Row],[Reference Number]]=Q892,B892+1,1),"")</f>
        <v/>
      </c>
      <c r="C893" s="61"/>
      <c r="D893" s="61"/>
      <c r="E893" s="138"/>
      <c r="F893" s="141" t="str">
        <f>IFERROR(IF(VLOOKUP(Table1[[#This Row],[Budget Code Description]],Dimentions!$X$6:$AC$139,2,FALSE)="","",VLOOKUP(Table1[[#This Row],[Budget Code Description]],Dimentions!$X$6:$AC$139,2,FALSE)),"")</f>
        <v/>
      </c>
      <c r="G893" s="141"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1" t="str">
        <f>IFERROR(VLOOKUP(Table1[[#This Row],[Budget Code Description]],Table6[#All],8,FALSE),"")</f>
        <v/>
      </c>
      <c r="L893" s="63"/>
      <c r="M893" s="65" t="str">
        <f>IFERROR(VLOOKUP(Table1[[#This Row],[Staff ID]],Table2[],2,FALSE),"")</f>
        <v/>
      </c>
      <c r="N893" s="209" t="str">
        <f>IFERROR(IF(VLOOKUP(Table1[[#This Row],[Budget Code Description]],Dimentions!$X$6:$AC$134,4,FALSE)="","",VLOOKUP(Table1[[#This Row],[Budget Code Description]],Dimentions!$X$6:$AC$134,4,FALSE)),"")</f>
        <v/>
      </c>
      <c r="O893" s="65" t="str">
        <f>IFERROR(VLOOKUP(Table1[[#This Row],[Vendor ID]],Table549[],2,FALSE),"")</f>
        <v/>
      </c>
      <c r="P893" s="63"/>
      <c r="Q893" s="141" t="str">
        <f>IF(Table1[[#This Row],[Posting Date]]&lt;&gt;"",$D$9,"")</f>
        <v/>
      </c>
      <c r="R893" s="157" t="str">
        <f>IF(Table1[[#This Row],[Posting Date]]&lt;&gt;"",$D$10,"")</f>
        <v/>
      </c>
      <c r="S893" s="66"/>
      <c r="T893" s="63"/>
      <c r="U893" s="67"/>
      <c r="V893" s="67"/>
      <c r="W893" s="67" t="str">
        <f t="shared" si="18"/>
        <v/>
      </c>
      <c r="X893" s="159" t="str">
        <f>IF(E893="","",(IF(Table1[[#This Row],[Cur]]="USD",Table1[[#This Row],[Cur_Amount Debit]],Table1[[#This Row],[Cur_Amount Debit]]/Table1[[#This Row],[Exchange Rate]])))</f>
        <v/>
      </c>
      <c r="Y893" s="159" t="str">
        <f>IF(E893="","",(IF(Table1[[#This Row],[Cur]]="USD",Table1[[#This Row],[Cur_Amount Credit]],Table1[[#This Row],[Cur_Amount Credit]]/ExchangeRate)))</f>
        <v/>
      </c>
      <c r="Z893" s="201" t="str">
        <f>IF(E893="","",(Table1[[#This Row],[Debit USD]]-Table1[[#This Row],[Credit USD]]))</f>
        <v/>
      </c>
      <c r="AA893" s="226"/>
      <c r="AB893" s="255"/>
      <c r="AC893" s="1"/>
      <c r="AD893" s="15"/>
      <c r="AE893" s="15" t="str">
        <f>IF(AND(OR(Table1[[#This Row],[Account]]="15030",Table1[[#This Row],[Account]]="15035",Table1[[#This Row],[Account]]="20150"),Table1[[#This Row],[Vendor ID]]=""),1,"")</f>
        <v/>
      </c>
      <c r="AF893" s="15"/>
      <c r="AG893" s="15"/>
      <c r="AH893" s="15"/>
      <c r="AI893" s="46" t="str">
        <f>IF(Table1[[#This Row],[Posting Date]]&lt;&gt;"","GJ-"&amp;CountryID,"")</f>
        <v/>
      </c>
      <c r="AJ893" s="59" t="str">
        <f>IF(Table1[[#This Row],[Posting Date]]&lt;&gt;"",Table1[[#This Row],[Posting Date]],"")</f>
        <v/>
      </c>
      <c r="AK893" s="46"/>
      <c r="AL893" s="46" t="str">
        <f>IF(Table1[[#This Row],[Description]]&lt;&gt;"",Table1[[#This Row],[Description]],"")</f>
        <v/>
      </c>
      <c r="AM893" s="46" t="str">
        <f>IF(Table1[[#This Row],[Posting Date]]&lt;&gt;"",Table1[[#This Row],[Reference Number]],"")</f>
        <v/>
      </c>
      <c r="AN893" s="46" t="str">
        <f>TRIM(Table1[[#This Row],[Line '#]])</f>
        <v/>
      </c>
      <c r="AO893" s="46" t="str">
        <f>TRIM(Table1[[#This Row],[Account]])</f>
        <v/>
      </c>
      <c r="AP893" s="46" t="str">
        <f>IF(Table1[[#This Row],[Posting Date]]&lt;&gt;"",$D$5,"")</f>
        <v/>
      </c>
      <c r="AQ893" s="46" t="str">
        <f>TRIM(Table1[[#This Row],[Departments-Prgrams]])</f>
        <v/>
      </c>
      <c r="AR893" s="46" t="str">
        <f>TRIM(Table1[[#This Row],[Grant]])</f>
        <v/>
      </c>
      <c r="AS893" s="46" t="str">
        <f>TRIM(Table1[[#This Row],[Staff ID]])</f>
        <v/>
      </c>
      <c r="AT893" s="46" t="str">
        <f>IF(TRIM(Table1[[#This Row],[Budget Code]])=0,"",TRIM(Table1[[#This Row],[Budget Code]]))</f>
        <v/>
      </c>
      <c r="AU893" s="46" t="str">
        <f>IF(Table1[[#This Row],[Line Description]]&lt;&gt;"",Table1[[#This Row],[Line Description]],"")</f>
        <v/>
      </c>
      <c r="AV893" s="46" t="str">
        <f>IF(Table1[[#This Row],[Cur_Amount Debit]]&gt;0,ROUND(Table1[[#This Row],[Cur_Amount Debit]],2),"")</f>
        <v/>
      </c>
      <c r="AW893" s="46" t="str">
        <f>IF(Table1[[#This Row],[Cur_Amount Credit]]&gt;0,ROUND(Table1[[#This Row],[Cur_Amount Credit]],2),"")</f>
        <v/>
      </c>
      <c r="AX893" s="46" t="str">
        <f>LEFT(Table1[[#This Row],[Cur]],3)</f>
        <v/>
      </c>
      <c r="AY893" s="59"/>
      <c r="AZ893" s="46"/>
      <c r="BA893" s="46" t="str">
        <f>IF(Table1[[#This Row],[Cur]]&lt;&gt;"",IF(Table1[[#This Row],[Cur]]="USD","",ExchangeRate),"")</f>
        <v/>
      </c>
      <c r="BB893" s="46" t="str">
        <f>IF(Table1[[#This Row],[Grant]]&lt;&gt;"",VLOOKUP(Table1[[#This Row],[Grant]],Grants!B:D,3),"")</f>
        <v/>
      </c>
      <c r="BC893" s="46" t="str">
        <f>TRIM(Table1[[#This Row],[Vendor ID]])</f>
        <v/>
      </c>
      <c r="BD893">
        <f>IF(Table1[[#This Row],[Reference Number]]=Q892,BD892,BD892+1)</f>
        <v>0</v>
      </c>
    </row>
    <row r="894" spans="1:56" ht="11.25" customHeight="1" x14ac:dyDescent="0.25">
      <c r="A894" s="1"/>
      <c r="B894" s="88" t="str">
        <f>IF(Table1[[#This Row],[Posting Date]]&lt;&gt;"",IF(Table1[[#This Row],[Reference Number]]=Q893,B893+1,1),"")</f>
        <v/>
      </c>
      <c r="C894" s="61"/>
      <c r="D894" s="61"/>
      <c r="E894" s="138"/>
      <c r="F894" s="141" t="str">
        <f>IFERROR(IF(VLOOKUP(Table1[[#This Row],[Budget Code Description]],Dimentions!$X$6:$AC$139,2,FALSE)="","",VLOOKUP(Table1[[#This Row],[Budget Code Description]],Dimentions!$X$6:$AC$139,2,FALSE)),"")</f>
        <v/>
      </c>
      <c r="G894" s="141"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1" t="str">
        <f>IFERROR(VLOOKUP(Table1[[#This Row],[Budget Code Description]],Table6[#All],8,FALSE),"")</f>
        <v/>
      </c>
      <c r="L894" s="63"/>
      <c r="M894" s="65" t="str">
        <f>IFERROR(VLOOKUP(Table1[[#This Row],[Staff ID]],Table2[],2,FALSE),"")</f>
        <v/>
      </c>
      <c r="N894" s="209" t="str">
        <f>IFERROR(IF(VLOOKUP(Table1[[#This Row],[Budget Code Description]],Dimentions!$X$6:$AC$134,4,FALSE)="","",VLOOKUP(Table1[[#This Row],[Budget Code Description]],Dimentions!$X$6:$AC$134,4,FALSE)),"")</f>
        <v/>
      </c>
      <c r="O894" s="65" t="str">
        <f>IFERROR(VLOOKUP(Table1[[#This Row],[Vendor ID]],Table549[],2,FALSE),"")</f>
        <v/>
      </c>
      <c r="P894" s="63"/>
      <c r="Q894" s="141" t="str">
        <f>IF(Table1[[#This Row],[Posting Date]]&lt;&gt;"",$D$9,"")</f>
        <v/>
      </c>
      <c r="R894" s="157" t="str">
        <f>IF(Table1[[#This Row],[Posting Date]]&lt;&gt;"",$D$10,"")</f>
        <v/>
      </c>
      <c r="S894" s="66"/>
      <c r="T894" s="63"/>
      <c r="U894" s="67"/>
      <c r="V894" s="67"/>
      <c r="W894" s="67" t="str">
        <f t="shared" si="18"/>
        <v/>
      </c>
      <c r="X894" s="159" t="str">
        <f>IF(E894="","",(IF(Table1[[#This Row],[Cur]]="USD",Table1[[#This Row],[Cur_Amount Debit]],Table1[[#This Row],[Cur_Amount Debit]]/Table1[[#This Row],[Exchange Rate]])))</f>
        <v/>
      </c>
      <c r="Y894" s="159" t="str">
        <f>IF(E894="","",(IF(Table1[[#This Row],[Cur]]="USD",Table1[[#This Row],[Cur_Amount Credit]],Table1[[#This Row],[Cur_Amount Credit]]/ExchangeRate)))</f>
        <v/>
      </c>
      <c r="Z894" s="201" t="str">
        <f>IF(E894="","",(Table1[[#This Row],[Debit USD]]-Table1[[#This Row],[Credit USD]]))</f>
        <v/>
      </c>
      <c r="AA894" s="226"/>
      <c r="AB894" s="255"/>
      <c r="AC894" s="1"/>
      <c r="AD894" s="15"/>
      <c r="AE894" s="15" t="str">
        <f>IF(AND(OR(Table1[[#This Row],[Account]]="15030",Table1[[#This Row],[Account]]="15035",Table1[[#This Row],[Account]]="20150"),Table1[[#This Row],[Vendor ID]]=""),1,"")</f>
        <v/>
      </c>
      <c r="AF894" s="15"/>
      <c r="AG894" s="15"/>
      <c r="AH894" s="15"/>
      <c r="AI894" s="46" t="str">
        <f>IF(Table1[[#This Row],[Posting Date]]&lt;&gt;"","GJ-"&amp;CountryID,"")</f>
        <v/>
      </c>
      <c r="AJ894" s="59" t="str">
        <f>IF(Table1[[#This Row],[Posting Date]]&lt;&gt;"",Table1[[#This Row],[Posting Date]],"")</f>
        <v/>
      </c>
      <c r="AK894" s="46"/>
      <c r="AL894" s="46" t="str">
        <f>IF(Table1[[#This Row],[Description]]&lt;&gt;"",Table1[[#This Row],[Description]],"")</f>
        <v/>
      </c>
      <c r="AM894" s="46" t="str">
        <f>IF(Table1[[#This Row],[Posting Date]]&lt;&gt;"",Table1[[#This Row],[Reference Number]],"")</f>
        <v/>
      </c>
      <c r="AN894" s="46" t="str">
        <f>TRIM(Table1[[#This Row],[Line '#]])</f>
        <v/>
      </c>
      <c r="AO894" s="46" t="str">
        <f>TRIM(Table1[[#This Row],[Account]])</f>
        <v/>
      </c>
      <c r="AP894" s="46" t="str">
        <f>IF(Table1[[#This Row],[Posting Date]]&lt;&gt;"",$D$5,"")</f>
        <v/>
      </c>
      <c r="AQ894" s="46" t="str">
        <f>TRIM(Table1[[#This Row],[Departments-Prgrams]])</f>
        <v/>
      </c>
      <c r="AR894" s="46" t="str">
        <f>TRIM(Table1[[#This Row],[Grant]])</f>
        <v/>
      </c>
      <c r="AS894" s="46" t="str">
        <f>TRIM(Table1[[#This Row],[Staff ID]])</f>
        <v/>
      </c>
      <c r="AT894" s="46" t="str">
        <f>IF(TRIM(Table1[[#This Row],[Budget Code]])=0,"",TRIM(Table1[[#This Row],[Budget Code]]))</f>
        <v/>
      </c>
      <c r="AU894" s="46" t="str">
        <f>IF(Table1[[#This Row],[Line Description]]&lt;&gt;"",Table1[[#This Row],[Line Description]],"")</f>
        <v/>
      </c>
      <c r="AV894" s="46" t="str">
        <f>IF(Table1[[#This Row],[Cur_Amount Debit]]&gt;0,ROUND(Table1[[#This Row],[Cur_Amount Debit]],2),"")</f>
        <v/>
      </c>
      <c r="AW894" s="46" t="str">
        <f>IF(Table1[[#This Row],[Cur_Amount Credit]]&gt;0,ROUND(Table1[[#This Row],[Cur_Amount Credit]],2),"")</f>
        <v/>
      </c>
      <c r="AX894" s="46" t="str">
        <f>LEFT(Table1[[#This Row],[Cur]],3)</f>
        <v/>
      </c>
      <c r="AY894" s="59"/>
      <c r="AZ894" s="46"/>
      <c r="BA894" s="46" t="str">
        <f>IF(Table1[[#This Row],[Cur]]&lt;&gt;"",IF(Table1[[#This Row],[Cur]]="USD","",ExchangeRate),"")</f>
        <v/>
      </c>
      <c r="BB894" s="46" t="str">
        <f>IF(Table1[[#This Row],[Grant]]&lt;&gt;"",VLOOKUP(Table1[[#This Row],[Grant]],Grants!B:D,3),"")</f>
        <v/>
      </c>
      <c r="BC894" s="46" t="str">
        <f>TRIM(Table1[[#This Row],[Vendor ID]])</f>
        <v/>
      </c>
      <c r="BD894">
        <f>IF(Table1[[#This Row],[Reference Number]]=Q893,BD893,BD893+1)</f>
        <v>0</v>
      </c>
    </row>
    <row r="895" spans="1:56" ht="11.25" customHeight="1" x14ac:dyDescent="0.25">
      <c r="A895" s="1"/>
      <c r="B895" s="88" t="str">
        <f>IF(Table1[[#This Row],[Posting Date]]&lt;&gt;"",IF(Table1[[#This Row],[Reference Number]]=Q894,B894+1,1),"")</f>
        <v/>
      </c>
      <c r="C895" s="61"/>
      <c r="D895" s="61"/>
      <c r="E895" s="138"/>
      <c r="F895" s="141" t="str">
        <f>IFERROR(IF(VLOOKUP(Table1[[#This Row],[Budget Code Description]],Dimentions!$X$6:$AC$139,2,FALSE)="","",VLOOKUP(Table1[[#This Row],[Budget Code Description]],Dimentions!$X$6:$AC$139,2,FALSE)),"")</f>
        <v/>
      </c>
      <c r="G895" s="141"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1" t="str">
        <f>IFERROR(VLOOKUP(Table1[[#This Row],[Budget Code Description]],Table6[#All],8,FALSE),"")</f>
        <v/>
      </c>
      <c r="L895" s="63"/>
      <c r="M895" s="65" t="str">
        <f>IFERROR(VLOOKUP(Table1[[#This Row],[Staff ID]],Table2[],2,FALSE),"")</f>
        <v/>
      </c>
      <c r="N895" s="209" t="str">
        <f>IFERROR(IF(VLOOKUP(Table1[[#This Row],[Budget Code Description]],Dimentions!$X$6:$AC$134,4,FALSE)="","",VLOOKUP(Table1[[#This Row],[Budget Code Description]],Dimentions!$X$6:$AC$134,4,FALSE)),"")</f>
        <v/>
      </c>
      <c r="O895" s="65" t="str">
        <f>IFERROR(VLOOKUP(Table1[[#This Row],[Vendor ID]],Table549[],2,FALSE),"")</f>
        <v/>
      </c>
      <c r="P895" s="63"/>
      <c r="Q895" s="141" t="str">
        <f>IF(Table1[[#This Row],[Posting Date]]&lt;&gt;"",$D$9,"")</f>
        <v/>
      </c>
      <c r="R895" s="157" t="str">
        <f>IF(Table1[[#This Row],[Posting Date]]&lt;&gt;"",$D$10,"")</f>
        <v/>
      </c>
      <c r="S895" s="66"/>
      <c r="T895" s="63"/>
      <c r="U895" s="67"/>
      <c r="V895" s="67"/>
      <c r="W895" s="67" t="str">
        <f t="shared" si="18"/>
        <v/>
      </c>
      <c r="X895" s="159" t="str">
        <f>IF(E895="","",(IF(Table1[[#This Row],[Cur]]="USD",Table1[[#This Row],[Cur_Amount Debit]],Table1[[#This Row],[Cur_Amount Debit]]/Table1[[#This Row],[Exchange Rate]])))</f>
        <v/>
      </c>
      <c r="Y895" s="159" t="str">
        <f>IF(E895="","",(IF(Table1[[#This Row],[Cur]]="USD",Table1[[#This Row],[Cur_Amount Credit]],Table1[[#This Row],[Cur_Amount Credit]]/ExchangeRate)))</f>
        <v/>
      </c>
      <c r="Z895" s="201" t="str">
        <f>IF(E895="","",(Table1[[#This Row],[Debit USD]]-Table1[[#This Row],[Credit USD]]))</f>
        <v/>
      </c>
      <c r="AA895" s="226"/>
      <c r="AB895" s="255"/>
      <c r="AC895" s="1"/>
      <c r="AD895" s="15"/>
      <c r="AE895" s="15" t="str">
        <f>IF(AND(OR(Table1[[#This Row],[Account]]="15030",Table1[[#This Row],[Account]]="15035",Table1[[#This Row],[Account]]="20150"),Table1[[#This Row],[Vendor ID]]=""),1,"")</f>
        <v/>
      </c>
      <c r="AF895" s="15"/>
      <c r="AG895" s="15"/>
      <c r="AH895" s="15"/>
      <c r="AI895" s="46" t="str">
        <f>IF(Table1[[#This Row],[Posting Date]]&lt;&gt;"","GJ-"&amp;CountryID,"")</f>
        <v/>
      </c>
      <c r="AJ895" s="59" t="str">
        <f>IF(Table1[[#This Row],[Posting Date]]&lt;&gt;"",Table1[[#This Row],[Posting Date]],"")</f>
        <v/>
      </c>
      <c r="AK895" s="46"/>
      <c r="AL895" s="46" t="str">
        <f>IF(Table1[[#This Row],[Description]]&lt;&gt;"",Table1[[#This Row],[Description]],"")</f>
        <v/>
      </c>
      <c r="AM895" s="46" t="str">
        <f>IF(Table1[[#This Row],[Posting Date]]&lt;&gt;"",Table1[[#This Row],[Reference Number]],"")</f>
        <v/>
      </c>
      <c r="AN895" s="46" t="str">
        <f>TRIM(Table1[[#This Row],[Line '#]])</f>
        <v/>
      </c>
      <c r="AO895" s="46" t="str">
        <f>TRIM(Table1[[#This Row],[Account]])</f>
        <v/>
      </c>
      <c r="AP895" s="46" t="str">
        <f>IF(Table1[[#This Row],[Posting Date]]&lt;&gt;"",$D$5,"")</f>
        <v/>
      </c>
      <c r="AQ895" s="46" t="str">
        <f>TRIM(Table1[[#This Row],[Departments-Prgrams]])</f>
        <v/>
      </c>
      <c r="AR895" s="46" t="str">
        <f>TRIM(Table1[[#This Row],[Grant]])</f>
        <v/>
      </c>
      <c r="AS895" s="46" t="str">
        <f>TRIM(Table1[[#This Row],[Staff ID]])</f>
        <v/>
      </c>
      <c r="AT895" s="46" t="str">
        <f>IF(TRIM(Table1[[#This Row],[Budget Code]])=0,"",TRIM(Table1[[#This Row],[Budget Code]]))</f>
        <v/>
      </c>
      <c r="AU895" s="46" t="str">
        <f>IF(Table1[[#This Row],[Line Description]]&lt;&gt;"",Table1[[#This Row],[Line Description]],"")</f>
        <v/>
      </c>
      <c r="AV895" s="46" t="str">
        <f>IF(Table1[[#This Row],[Cur_Amount Debit]]&gt;0,ROUND(Table1[[#This Row],[Cur_Amount Debit]],2),"")</f>
        <v/>
      </c>
      <c r="AW895" s="46" t="str">
        <f>IF(Table1[[#This Row],[Cur_Amount Credit]]&gt;0,ROUND(Table1[[#This Row],[Cur_Amount Credit]],2),"")</f>
        <v/>
      </c>
      <c r="AX895" s="46" t="str">
        <f>LEFT(Table1[[#This Row],[Cur]],3)</f>
        <v/>
      </c>
      <c r="AY895" s="59"/>
      <c r="AZ895" s="46"/>
      <c r="BA895" s="46" t="str">
        <f>IF(Table1[[#This Row],[Cur]]&lt;&gt;"",IF(Table1[[#This Row],[Cur]]="USD","",ExchangeRate),"")</f>
        <v/>
      </c>
      <c r="BB895" s="46" t="str">
        <f>IF(Table1[[#This Row],[Grant]]&lt;&gt;"",VLOOKUP(Table1[[#This Row],[Grant]],Grants!B:D,3),"")</f>
        <v/>
      </c>
      <c r="BC895" s="46" t="str">
        <f>TRIM(Table1[[#This Row],[Vendor ID]])</f>
        <v/>
      </c>
      <c r="BD895">
        <f>IF(Table1[[#This Row],[Reference Number]]=Q894,BD894,BD894+1)</f>
        <v>0</v>
      </c>
    </row>
    <row r="896" spans="1:56" ht="11.25" customHeight="1" x14ac:dyDescent="0.25">
      <c r="A896" s="1"/>
      <c r="B896" s="88" t="str">
        <f>IF(Table1[[#This Row],[Posting Date]]&lt;&gt;"",IF(Table1[[#This Row],[Reference Number]]=Q895,B895+1,1),"")</f>
        <v/>
      </c>
      <c r="C896" s="61"/>
      <c r="D896" s="61"/>
      <c r="E896" s="138"/>
      <c r="F896" s="141" t="str">
        <f>IFERROR(IF(VLOOKUP(Table1[[#This Row],[Budget Code Description]],Dimentions!$X$6:$AC$139,2,FALSE)="","",VLOOKUP(Table1[[#This Row],[Budget Code Description]],Dimentions!$X$6:$AC$139,2,FALSE)),"")</f>
        <v/>
      </c>
      <c r="G896" s="141"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1" t="str">
        <f>IFERROR(VLOOKUP(Table1[[#This Row],[Budget Code Description]],Table6[#All],8,FALSE),"")</f>
        <v/>
      </c>
      <c r="L896" s="63"/>
      <c r="M896" s="65" t="str">
        <f>IFERROR(VLOOKUP(Table1[[#This Row],[Staff ID]],Table2[],2,FALSE),"")</f>
        <v/>
      </c>
      <c r="N896" s="209" t="str">
        <f>IFERROR(IF(VLOOKUP(Table1[[#This Row],[Budget Code Description]],Dimentions!$X$6:$AC$134,4,FALSE)="","",VLOOKUP(Table1[[#This Row],[Budget Code Description]],Dimentions!$X$6:$AC$134,4,FALSE)),"")</f>
        <v/>
      </c>
      <c r="O896" s="65" t="str">
        <f>IFERROR(VLOOKUP(Table1[[#This Row],[Vendor ID]],Table549[],2,FALSE),"")</f>
        <v/>
      </c>
      <c r="P896" s="63"/>
      <c r="Q896" s="141" t="str">
        <f>IF(Table1[[#This Row],[Posting Date]]&lt;&gt;"",$D$9,"")</f>
        <v/>
      </c>
      <c r="R896" s="157" t="str">
        <f>IF(Table1[[#This Row],[Posting Date]]&lt;&gt;"",$D$10,"")</f>
        <v/>
      </c>
      <c r="S896" s="66"/>
      <c r="T896" s="63"/>
      <c r="U896" s="67"/>
      <c r="V896" s="67"/>
      <c r="W896" s="67" t="str">
        <f t="shared" si="18"/>
        <v/>
      </c>
      <c r="X896" s="159" t="str">
        <f>IF(E896="","",(IF(Table1[[#This Row],[Cur]]="USD",Table1[[#This Row],[Cur_Amount Debit]],Table1[[#This Row],[Cur_Amount Debit]]/Table1[[#This Row],[Exchange Rate]])))</f>
        <v/>
      </c>
      <c r="Y896" s="159" t="str">
        <f>IF(E896="","",(IF(Table1[[#This Row],[Cur]]="USD",Table1[[#This Row],[Cur_Amount Credit]],Table1[[#This Row],[Cur_Amount Credit]]/ExchangeRate)))</f>
        <v/>
      </c>
      <c r="Z896" s="201" t="str">
        <f>IF(E896="","",(Table1[[#This Row],[Debit USD]]-Table1[[#This Row],[Credit USD]]))</f>
        <v/>
      </c>
      <c r="AA896" s="226"/>
      <c r="AB896" s="255"/>
      <c r="AC896" s="1"/>
      <c r="AD896" s="15"/>
      <c r="AE896" s="15" t="str">
        <f>IF(AND(OR(Table1[[#This Row],[Account]]="15030",Table1[[#This Row],[Account]]="15035",Table1[[#This Row],[Account]]="20150"),Table1[[#This Row],[Vendor ID]]=""),1,"")</f>
        <v/>
      </c>
      <c r="AF896" s="15"/>
      <c r="AG896" s="15"/>
      <c r="AH896" s="15"/>
      <c r="AI896" s="46" t="str">
        <f>IF(Table1[[#This Row],[Posting Date]]&lt;&gt;"","GJ-"&amp;CountryID,"")</f>
        <v/>
      </c>
      <c r="AJ896" s="59" t="str">
        <f>IF(Table1[[#This Row],[Posting Date]]&lt;&gt;"",Table1[[#This Row],[Posting Date]],"")</f>
        <v/>
      </c>
      <c r="AK896" s="46"/>
      <c r="AL896" s="46" t="str">
        <f>IF(Table1[[#This Row],[Description]]&lt;&gt;"",Table1[[#This Row],[Description]],"")</f>
        <v/>
      </c>
      <c r="AM896" s="46" t="str">
        <f>IF(Table1[[#This Row],[Posting Date]]&lt;&gt;"",Table1[[#This Row],[Reference Number]],"")</f>
        <v/>
      </c>
      <c r="AN896" s="46" t="str">
        <f>TRIM(Table1[[#This Row],[Line '#]])</f>
        <v/>
      </c>
      <c r="AO896" s="46" t="str">
        <f>TRIM(Table1[[#This Row],[Account]])</f>
        <v/>
      </c>
      <c r="AP896" s="46" t="str">
        <f>IF(Table1[[#This Row],[Posting Date]]&lt;&gt;"",$D$5,"")</f>
        <v/>
      </c>
      <c r="AQ896" s="46" t="str">
        <f>TRIM(Table1[[#This Row],[Departments-Prgrams]])</f>
        <v/>
      </c>
      <c r="AR896" s="46" t="str">
        <f>TRIM(Table1[[#This Row],[Grant]])</f>
        <v/>
      </c>
      <c r="AS896" s="46" t="str">
        <f>TRIM(Table1[[#This Row],[Staff ID]])</f>
        <v/>
      </c>
      <c r="AT896" s="46" t="str">
        <f>IF(TRIM(Table1[[#This Row],[Budget Code]])=0,"",TRIM(Table1[[#This Row],[Budget Code]]))</f>
        <v/>
      </c>
      <c r="AU896" s="46" t="str">
        <f>IF(Table1[[#This Row],[Line Description]]&lt;&gt;"",Table1[[#This Row],[Line Description]],"")</f>
        <v/>
      </c>
      <c r="AV896" s="46" t="str">
        <f>IF(Table1[[#This Row],[Cur_Amount Debit]]&gt;0,ROUND(Table1[[#This Row],[Cur_Amount Debit]],2),"")</f>
        <v/>
      </c>
      <c r="AW896" s="46" t="str">
        <f>IF(Table1[[#This Row],[Cur_Amount Credit]]&gt;0,ROUND(Table1[[#This Row],[Cur_Amount Credit]],2),"")</f>
        <v/>
      </c>
      <c r="AX896" s="46" t="str">
        <f>LEFT(Table1[[#This Row],[Cur]],3)</f>
        <v/>
      </c>
      <c r="AY896" s="59"/>
      <c r="AZ896" s="46"/>
      <c r="BA896" s="46" t="str">
        <f>IF(Table1[[#This Row],[Cur]]&lt;&gt;"",IF(Table1[[#This Row],[Cur]]="USD","",ExchangeRate),"")</f>
        <v/>
      </c>
      <c r="BB896" s="46" t="str">
        <f>IF(Table1[[#This Row],[Grant]]&lt;&gt;"",VLOOKUP(Table1[[#This Row],[Grant]],Grants!B:D,3),"")</f>
        <v/>
      </c>
      <c r="BC896" s="46" t="str">
        <f>TRIM(Table1[[#This Row],[Vendor ID]])</f>
        <v/>
      </c>
      <c r="BD896">
        <f>IF(Table1[[#This Row],[Reference Number]]=Q895,BD895,BD895+1)</f>
        <v>0</v>
      </c>
    </row>
    <row r="897" spans="1:56" ht="11.25" customHeight="1" x14ac:dyDescent="0.25">
      <c r="A897" s="1"/>
      <c r="B897" s="88" t="str">
        <f>IF(Table1[[#This Row],[Posting Date]]&lt;&gt;"",IF(Table1[[#This Row],[Reference Number]]=Q896,B896+1,1),"")</f>
        <v/>
      </c>
      <c r="C897" s="61"/>
      <c r="D897" s="61"/>
      <c r="E897" s="138"/>
      <c r="F897" s="141" t="str">
        <f>IFERROR(IF(VLOOKUP(Table1[[#This Row],[Budget Code Description]],Dimentions!$X$6:$AC$139,2,FALSE)="","",VLOOKUP(Table1[[#This Row],[Budget Code Description]],Dimentions!$X$6:$AC$139,2,FALSE)),"")</f>
        <v/>
      </c>
      <c r="G897" s="141"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1" t="str">
        <f>IFERROR(VLOOKUP(Table1[[#This Row],[Budget Code Description]],Table6[#All],8,FALSE),"")</f>
        <v/>
      </c>
      <c r="L897" s="63"/>
      <c r="M897" s="65" t="str">
        <f>IFERROR(VLOOKUP(Table1[[#This Row],[Staff ID]],Table2[],2,FALSE),"")</f>
        <v/>
      </c>
      <c r="N897" s="209" t="str">
        <f>IFERROR(IF(VLOOKUP(Table1[[#This Row],[Budget Code Description]],Dimentions!$X$6:$AC$134,4,FALSE)="","",VLOOKUP(Table1[[#This Row],[Budget Code Description]],Dimentions!$X$6:$AC$134,4,FALSE)),"")</f>
        <v/>
      </c>
      <c r="O897" s="65" t="str">
        <f>IFERROR(VLOOKUP(Table1[[#This Row],[Vendor ID]],Table549[],2,FALSE),"")</f>
        <v/>
      </c>
      <c r="P897" s="63"/>
      <c r="Q897" s="141" t="str">
        <f>IF(Table1[[#This Row],[Posting Date]]&lt;&gt;"",$D$9,"")</f>
        <v/>
      </c>
      <c r="R897" s="157" t="str">
        <f>IF(Table1[[#This Row],[Posting Date]]&lt;&gt;"",$D$10,"")</f>
        <v/>
      </c>
      <c r="S897" s="66"/>
      <c r="T897" s="63"/>
      <c r="U897" s="67"/>
      <c r="V897" s="67"/>
      <c r="W897" s="67" t="str">
        <f t="shared" si="18"/>
        <v/>
      </c>
      <c r="X897" s="159" t="str">
        <f>IF(E897="","",(IF(Table1[[#This Row],[Cur]]="USD",Table1[[#This Row],[Cur_Amount Debit]],Table1[[#This Row],[Cur_Amount Debit]]/Table1[[#This Row],[Exchange Rate]])))</f>
        <v/>
      </c>
      <c r="Y897" s="159" t="str">
        <f>IF(E897="","",(IF(Table1[[#This Row],[Cur]]="USD",Table1[[#This Row],[Cur_Amount Credit]],Table1[[#This Row],[Cur_Amount Credit]]/ExchangeRate)))</f>
        <v/>
      </c>
      <c r="Z897" s="201" t="str">
        <f>IF(E897="","",(Table1[[#This Row],[Debit USD]]-Table1[[#This Row],[Credit USD]]))</f>
        <v/>
      </c>
      <c r="AA897" s="226"/>
      <c r="AB897" s="255"/>
      <c r="AC897" s="1"/>
      <c r="AD897" s="15"/>
      <c r="AE897" s="15" t="str">
        <f>IF(AND(OR(Table1[[#This Row],[Account]]="15030",Table1[[#This Row],[Account]]="15035",Table1[[#This Row],[Account]]="20150"),Table1[[#This Row],[Vendor ID]]=""),1,"")</f>
        <v/>
      </c>
      <c r="AF897" s="15"/>
      <c r="AG897" s="15"/>
      <c r="AH897" s="15"/>
      <c r="AI897" s="46" t="str">
        <f>IF(Table1[[#This Row],[Posting Date]]&lt;&gt;"","GJ-"&amp;CountryID,"")</f>
        <v/>
      </c>
      <c r="AJ897" s="59" t="str">
        <f>IF(Table1[[#This Row],[Posting Date]]&lt;&gt;"",Table1[[#This Row],[Posting Date]],"")</f>
        <v/>
      </c>
      <c r="AK897" s="46"/>
      <c r="AL897" s="46" t="str">
        <f>IF(Table1[[#This Row],[Description]]&lt;&gt;"",Table1[[#This Row],[Description]],"")</f>
        <v/>
      </c>
      <c r="AM897" s="46" t="str">
        <f>IF(Table1[[#This Row],[Posting Date]]&lt;&gt;"",Table1[[#This Row],[Reference Number]],"")</f>
        <v/>
      </c>
      <c r="AN897" s="46" t="str">
        <f>TRIM(Table1[[#This Row],[Line '#]])</f>
        <v/>
      </c>
      <c r="AO897" s="46" t="str">
        <f>TRIM(Table1[[#This Row],[Account]])</f>
        <v/>
      </c>
      <c r="AP897" s="46" t="str">
        <f>IF(Table1[[#This Row],[Posting Date]]&lt;&gt;"",$D$5,"")</f>
        <v/>
      </c>
      <c r="AQ897" s="46" t="str">
        <f>TRIM(Table1[[#This Row],[Departments-Prgrams]])</f>
        <v/>
      </c>
      <c r="AR897" s="46" t="str">
        <f>TRIM(Table1[[#This Row],[Grant]])</f>
        <v/>
      </c>
      <c r="AS897" s="46" t="str">
        <f>TRIM(Table1[[#This Row],[Staff ID]])</f>
        <v/>
      </c>
      <c r="AT897" s="46" t="str">
        <f>IF(TRIM(Table1[[#This Row],[Budget Code]])=0,"",TRIM(Table1[[#This Row],[Budget Code]]))</f>
        <v/>
      </c>
      <c r="AU897" s="46" t="str">
        <f>IF(Table1[[#This Row],[Line Description]]&lt;&gt;"",Table1[[#This Row],[Line Description]],"")</f>
        <v/>
      </c>
      <c r="AV897" s="46" t="str">
        <f>IF(Table1[[#This Row],[Cur_Amount Debit]]&gt;0,ROUND(Table1[[#This Row],[Cur_Amount Debit]],2),"")</f>
        <v/>
      </c>
      <c r="AW897" s="46" t="str">
        <f>IF(Table1[[#This Row],[Cur_Amount Credit]]&gt;0,ROUND(Table1[[#This Row],[Cur_Amount Credit]],2),"")</f>
        <v/>
      </c>
      <c r="AX897" s="46" t="str">
        <f>LEFT(Table1[[#This Row],[Cur]],3)</f>
        <v/>
      </c>
      <c r="AY897" s="59"/>
      <c r="AZ897" s="46"/>
      <c r="BA897" s="46" t="str">
        <f>IF(Table1[[#This Row],[Cur]]&lt;&gt;"",IF(Table1[[#This Row],[Cur]]="USD","",ExchangeRate),"")</f>
        <v/>
      </c>
      <c r="BB897" s="46" t="str">
        <f>IF(Table1[[#This Row],[Grant]]&lt;&gt;"",VLOOKUP(Table1[[#This Row],[Grant]],Grants!B:D,3),"")</f>
        <v/>
      </c>
      <c r="BC897" s="46" t="str">
        <f>TRIM(Table1[[#This Row],[Vendor ID]])</f>
        <v/>
      </c>
      <c r="BD897">
        <f>IF(Table1[[#This Row],[Reference Number]]=Q896,BD896,BD896+1)</f>
        <v>0</v>
      </c>
    </row>
    <row r="898" spans="1:56" ht="11.25" customHeight="1" x14ac:dyDescent="0.25">
      <c r="A898" s="1"/>
      <c r="B898" s="88" t="str">
        <f>IF(Table1[[#This Row],[Posting Date]]&lt;&gt;"",IF(Table1[[#This Row],[Reference Number]]=Q897,B897+1,1),"")</f>
        <v/>
      </c>
      <c r="C898" s="61"/>
      <c r="D898" s="61"/>
      <c r="E898" s="138"/>
      <c r="F898" s="141" t="str">
        <f>IFERROR(IF(VLOOKUP(Table1[[#This Row],[Budget Code Description]],Dimentions!$X$6:$AC$139,2,FALSE)="","",VLOOKUP(Table1[[#This Row],[Budget Code Description]],Dimentions!$X$6:$AC$139,2,FALSE)),"")</f>
        <v/>
      </c>
      <c r="G898" s="141"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1" t="str">
        <f>IFERROR(VLOOKUP(Table1[[#This Row],[Budget Code Description]],Table6[#All],8,FALSE),"")</f>
        <v/>
      </c>
      <c r="L898" s="63"/>
      <c r="M898" s="65" t="str">
        <f>IFERROR(VLOOKUP(Table1[[#This Row],[Staff ID]],Table2[],2,FALSE),"")</f>
        <v/>
      </c>
      <c r="N898" s="209" t="str">
        <f>IFERROR(IF(VLOOKUP(Table1[[#This Row],[Budget Code Description]],Dimentions!$X$6:$AC$134,4,FALSE)="","",VLOOKUP(Table1[[#This Row],[Budget Code Description]],Dimentions!$X$6:$AC$134,4,FALSE)),"")</f>
        <v/>
      </c>
      <c r="O898" s="65" t="str">
        <f>IFERROR(VLOOKUP(Table1[[#This Row],[Vendor ID]],Table549[],2,FALSE),"")</f>
        <v/>
      </c>
      <c r="P898" s="63"/>
      <c r="Q898" s="141" t="str">
        <f>IF(Table1[[#This Row],[Posting Date]]&lt;&gt;"",$D$9,"")</f>
        <v/>
      </c>
      <c r="R898" s="157" t="str">
        <f>IF(Table1[[#This Row],[Posting Date]]&lt;&gt;"",$D$10,"")</f>
        <v/>
      </c>
      <c r="S898" s="66"/>
      <c r="T898" s="63"/>
      <c r="U898" s="67"/>
      <c r="V898" s="67"/>
      <c r="W898" s="67" t="str">
        <f t="shared" si="18"/>
        <v/>
      </c>
      <c r="X898" s="159" t="str">
        <f>IF(E898="","",(IF(Table1[[#This Row],[Cur]]="USD",Table1[[#This Row],[Cur_Amount Debit]],Table1[[#This Row],[Cur_Amount Debit]]/Table1[[#This Row],[Exchange Rate]])))</f>
        <v/>
      </c>
      <c r="Y898" s="159" t="str">
        <f>IF(E898="","",(IF(Table1[[#This Row],[Cur]]="USD",Table1[[#This Row],[Cur_Amount Credit]],Table1[[#This Row],[Cur_Amount Credit]]/ExchangeRate)))</f>
        <v/>
      </c>
      <c r="Z898" s="201" t="str">
        <f>IF(E898="","",(Table1[[#This Row],[Debit USD]]-Table1[[#This Row],[Credit USD]]))</f>
        <v/>
      </c>
      <c r="AA898" s="226"/>
      <c r="AB898" s="255"/>
      <c r="AC898" s="1"/>
      <c r="AD898" s="15"/>
      <c r="AE898" s="15" t="str">
        <f>IF(AND(OR(Table1[[#This Row],[Account]]="15030",Table1[[#This Row],[Account]]="15035",Table1[[#This Row],[Account]]="20150"),Table1[[#This Row],[Vendor ID]]=""),1,"")</f>
        <v/>
      </c>
      <c r="AF898" s="15"/>
      <c r="AG898" s="15"/>
      <c r="AH898" s="15"/>
      <c r="AI898" s="46" t="str">
        <f>IF(Table1[[#This Row],[Posting Date]]&lt;&gt;"","GJ-"&amp;CountryID,"")</f>
        <v/>
      </c>
      <c r="AJ898" s="59" t="str">
        <f>IF(Table1[[#This Row],[Posting Date]]&lt;&gt;"",Table1[[#This Row],[Posting Date]],"")</f>
        <v/>
      </c>
      <c r="AK898" s="46"/>
      <c r="AL898" s="46" t="str">
        <f>IF(Table1[[#This Row],[Description]]&lt;&gt;"",Table1[[#This Row],[Description]],"")</f>
        <v/>
      </c>
      <c r="AM898" s="46" t="str">
        <f>IF(Table1[[#This Row],[Posting Date]]&lt;&gt;"",Table1[[#This Row],[Reference Number]],"")</f>
        <v/>
      </c>
      <c r="AN898" s="46" t="str">
        <f>TRIM(Table1[[#This Row],[Line '#]])</f>
        <v/>
      </c>
      <c r="AO898" s="46" t="str">
        <f>TRIM(Table1[[#This Row],[Account]])</f>
        <v/>
      </c>
      <c r="AP898" s="46" t="str">
        <f>IF(Table1[[#This Row],[Posting Date]]&lt;&gt;"",$D$5,"")</f>
        <v/>
      </c>
      <c r="AQ898" s="46" t="str">
        <f>TRIM(Table1[[#This Row],[Departments-Prgrams]])</f>
        <v/>
      </c>
      <c r="AR898" s="46" t="str">
        <f>TRIM(Table1[[#This Row],[Grant]])</f>
        <v/>
      </c>
      <c r="AS898" s="46" t="str">
        <f>TRIM(Table1[[#This Row],[Staff ID]])</f>
        <v/>
      </c>
      <c r="AT898" s="46" t="str">
        <f>IF(TRIM(Table1[[#This Row],[Budget Code]])=0,"",TRIM(Table1[[#This Row],[Budget Code]]))</f>
        <v/>
      </c>
      <c r="AU898" s="46" t="str">
        <f>IF(Table1[[#This Row],[Line Description]]&lt;&gt;"",Table1[[#This Row],[Line Description]],"")</f>
        <v/>
      </c>
      <c r="AV898" s="46" t="str">
        <f>IF(Table1[[#This Row],[Cur_Amount Debit]]&gt;0,ROUND(Table1[[#This Row],[Cur_Amount Debit]],2),"")</f>
        <v/>
      </c>
      <c r="AW898" s="46" t="str">
        <f>IF(Table1[[#This Row],[Cur_Amount Credit]]&gt;0,ROUND(Table1[[#This Row],[Cur_Amount Credit]],2),"")</f>
        <v/>
      </c>
      <c r="AX898" s="46" t="str">
        <f>LEFT(Table1[[#This Row],[Cur]],3)</f>
        <v/>
      </c>
      <c r="AY898" s="59"/>
      <c r="AZ898" s="46"/>
      <c r="BA898" s="46" t="str">
        <f>IF(Table1[[#This Row],[Cur]]&lt;&gt;"",IF(Table1[[#This Row],[Cur]]="USD","",ExchangeRate),"")</f>
        <v/>
      </c>
      <c r="BB898" s="46" t="str">
        <f>IF(Table1[[#This Row],[Grant]]&lt;&gt;"",VLOOKUP(Table1[[#This Row],[Grant]],Grants!B:D,3),"")</f>
        <v/>
      </c>
      <c r="BC898" s="46" t="str">
        <f>TRIM(Table1[[#This Row],[Vendor ID]])</f>
        <v/>
      </c>
      <c r="BD898">
        <f>IF(Table1[[#This Row],[Reference Number]]=Q897,BD897,BD897+1)</f>
        <v>0</v>
      </c>
    </row>
    <row r="899" spans="1:56" ht="11.25" customHeight="1" x14ac:dyDescent="0.25">
      <c r="A899" s="1"/>
      <c r="B899" s="88" t="str">
        <f>IF(Table1[[#This Row],[Posting Date]]&lt;&gt;"",IF(Table1[[#This Row],[Reference Number]]=Q898,B898+1,1),"")</f>
        <v/>
      </c>
      <c r="C899" s="61"/>
      <c r="D899" s="61"/>
      <c r="E899" s="138"/>
      <c r="F899" s="141" t="str">
        <f>IFERROR(IF(VLOOKUP(Table1[[#This Row],[Budget Code Description]],Dimentions!$X$6:$AC$139,2,FALSE)="","",VLOOKUP(Table1[[#This Row],[Budget Code Description]],Dimentions!$X$6:$AC$139,2,FALSE)),"")</f>
        <v/>
      </c>
      <c r="G899" s="141"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1" t="str">
        <f>IFERROR(VLOOKUP(Table1[[#This Row],[Budget Code Description]],Table6[#All],8,FALSE),"")</f>
        <v/>
      </c>
      <c r="L899" s="63"/>
      <c r="M899" s="65" t="str">
        <f>IFERROR(VLOOKUP(Table1[[#This Row],[Staff ID]],Table2[],2,FALSE),"")</f>
        <v/>
      </c>
      <c r="N899" s="209" t="str">
        <f>IFERROR(IF(VLOOKUP(Table1[[#This Row],[Budget Code Description]],Dimentions!$X$6:$AC$134,4,FALSE)="","",VLOOKUP(Table1[[#This Row],[Budget Code Description]],Dimentions!$X$6:$AC$134,4,FALSE)),"")</f>
        <v/>
      </c>
      <c r="O899" s="65" t="str">
        <f>IFERROR(VLOOKUP(Table1[[#This Row],[Vendor ID]],Table549[],2,FALSE),"")</f>
        <v/>
      </c>
      <c r="P899" s="63"/>
      <c r="Q899" s="141" t="str">
        <f>IF(Table1[[#This Row],[Posting Date]]&lt;&gt;"",$D$9,"")</f>
        <v/>
      </c>
      <c r="R899" s="157" t="str">
        <f>IF(Table1[[#This Row],[Posting Date]]&lt;&gt;"",$D$10,"")</f>
        <v/>
      </c>
      <c r="S899" s="66"/>
      <c r="T899" s="63"/>
      <c r="U899" s="67"/>
      <c r="V899" s="67"/>
      <c r="W899" s="67" t="str">
        <f t="shared" si="18"/>
        <v/>
      </c>
      <c r="X899" s="159" t="str">
        <f>IF(E899="","",(IF(Table1[[#This Row],[Cur]]="USD",Table1[[#This Row],[Cur_Amount Debit]],Table1[[#This Row],[Cur_Amount Debit]]/Table1[[#This Row],[Exchange Rate]])))</f>
        <v/>
      </c>
      <c r="Y899" s="159" t="str">
        <f>IF(E899="","",(IF(Table1[[#This Row],[Cur]]="USD",Table1[[#This Row],[Cur_Amount Credit]],Table1[[#This Row],[Cur_Amount Credit]]/ExchangeRate)))</f>
        <v/>
      </c>
      <c r="Z899" s="201" t="str">
        <f>IF(E899="","",(Table1[[#This Row],[Debit USD]]-Table1[[#This Row],[Credit USD]]))</f>
        <v/>
      </c>
      <c r="AA899" s="226"/>
      <c r="AB899" s="255"/>
      <c r="AC899" s="1"/>
      <c r="AD899" s="15"/>
      <c r="AE899" s="15" t="str">
        <f>IF(AND(OR(Table1[[#This Row],[Account]]="15030",Table1[[#This Row],[Account]]="15035",Table1[[#This Row],[Account]]="20150"),Table1[[#This Row],[Vendor ID]]=""),1,"")</f>
        <v/>
      </c>
      <c r="AF899" s="15"/>
      <c r="AG899" s="15"/>
      <c r="AH899" s="15"/>
      <c r="AI899" s="46" t="str">
        <f>IF(Table1[[#This Row],[Posting Date]]&lt;&gt;"","GJ-"&amp;CountryID,"")</f>
        <v/>
      </c>
      <c r="AJ899" s="59" t="str">
        <f>IF(Table1[[#This Row],[Posting Date]]&lt;&gt;"",Table1[[#This Row],[Posting Date]],"")</f>
        <v/>
      </c>
      <c r="AK899" s="46"/>
      <c r="AL899" s="46" t="str">
        <f>IF(Table1[[#This Row],[Description]]&lt;&gt;"",Table1[[#This Row],[Description]],"")</f>
        <v/>
      </c>
      <c r="AM899" s="46" t="str">
        <f>IF(Table1[[#This Row],[Posting Date]]&lt;&gt;"",Table1[[#This Row],[Reference Number]],"")</f>
        <v/>
      </c>
      <c r="AN899" s="46" t="str">
        <f>TRIM(Table1[[#This Row],[Line '#]])</f>
        <v/>
      </c>
      <c r="AO899" s="46" t="str">
        <f>TRIM(Table1[[#This Row],[Account]])</f>
        <v/>
      </c>
      <c r="AP899" s="46" t="str">
        <f>IF(Table1[[#This Row],[Posting Date]]&lt;&gt;"",$D$5,"")</f>
        <v/>
      </c>
      <c r="AQ899" s="46" t="str">
        <f>TRIM(Table1[[#This Row],[Departments-Prgrams]])</f>
        <v/>
      </c>
      <c r="AR899" s="46" t="str">
        <f>TRIM(Table1[[#This Row],[Grant]])</f>
        <v/>
      </c>
      <c r="AS899" s="46" t="str">
        <f>TRIM(Table1[[#This Row],[Staff ID]])</f>
        <v/>
      </c>
      <c r="AT899" s="46" t="str">
        <f>IF(TRIM(Table1[[#This Row],[Budget Code]])=0,"",TRIM(Table1[[#This Row],[Budget Code]]))</f>
        <v/>
      </c>
      <c r="AU899" s="46" t="str">
        <f>IF(Table1[[#This Row],[Line Description]]&lt;&gt;"",Table1[[#This Row],[Line Description]],"")</f>
        <v/>
      </c>
      <c r="AV899" s="46" t="str">
        <f>IF(Table1[[#This Row],[Cur_Amount Debit]]&gt;0,ROUND(Table1[[#This Row],[Cur_Amount Debit]],2),"")</f>
        <v/>
      </c>
      <c r="AW899" s="46" t="str">
        <f>IF(Table1[[#This Row],[Cur_Amount Credit]]&gt;0,ROUND(Table1[[#This Row],[Cur_Amount Credit]],2),"")</f>
        <v/>
      </c>
      <c r="AX899" s="46" t="str">
        <f>LEFT(Table1[[#This Row],[Cur]],3)</f>
        <v/>
      </c>
      <c r="AY899" s="59"/>
      <c r="AZ899" s="46"/>
      <c r="BA899" s="46" t="str">
        <f>IF(Table1[[#This Row],[Cur]]&lt;&gt;"",IF(Table1[[#This Row],[Cur]]="USD","",ExchangeRate),"")</f>
        <v/>
      </c>
      <c r="BB899" s="46" t="str">
        <f>IF(Table1[[#This Row],[Grant]]&lt;&gt;"",VLOOKUP(Table1[[#This Row],[Grant]],Grants!B:D,3),"")</f>
        <v/>
      </c>
      <c r="BC899" s="46" t="str">
        <f>TRIM(Table1[[#This Row],[Vendor ID]])</f>
        <v/>
      </c>
      <c r="BD899">
        <f>IF(Table1[[#This Row],[Reference Number]]=Q898,BD898,BD898+1)</f>
        <v>0</v>
      </c>
    </row>
    <row r="900" spans="1:56" ht="11.25" customHeight="1" x14ac:dyDescent="0.25">
      <c r="A900" s="1"/>
      <c r="B900" s="88" t="str">
        <f>IF(Table1[[#This Row],[Posting Date]]&lt;&gt;"",IF(Table1[[#This Row],[Reference Number]]=Q899,B899+1,1),"")</f>
        <v/>
      </c>
      <c r="C900" s="61"/>
      <c r="D900" s="61"/>
      <c r="E900" s="138"/>
      <c r="F900" s="141" t="str">
        <f>IFERROR(IF(VLOOKUP(Table1[[#This Row],[Budget Code Description]],Dimentions!$X$6:$AC$139,2,FALSE)="","",VLOOKUP(Table1[[#This Row],[Budget Code Description]],Dimentions!$X$6:$AC$139,2,FALSE)),"")</f>
        <v/>
      </c>
      <c r="G900" s="141"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1" t="str">
        <f>IFERROR(VLOOKUP(Table1[[#This Row],[Budget Code Description]],Table6[#All],8,FALSE),"")</f>
        <v/>
      </c>
      <c r="L900" s="63"/>
      <c r="M900" s="65" t="str">
        <f>IFERROR(VLOOKUP(Table1[[#This Row],[Staff ID]],Table2[],2,FALSE),"")</f>
        <v/>
      </c>
      <c r="N900" s="209" t="str">
        <f>IFERROR(IF(VLOOKUP(Table1[[#This Row],[Budget Code Description]],Dimentions!$X$6:$AC$134,4,FALSE)="","",VLOOKUP(Table1[[#This Row],[Budget Code Description]],Dimentions!$X$6:$AC$134,4,FALSE)),"")</f>
        <v/>
      </c>
      <c r="O900" s="65" t="str">
        <f>IFERROR(VLOOKUP(Table1[[#This Row],[Vendor ID]],Table549[],2,FALSE),"")</f>
        <v/>
      </c>
      <c r="P900" s="63"/>
      <c r="Q900" s="141" t="str">
        <f>IF(Table1[[#This Row],[Posting Date]]&lt;&gt;"",$D$9,"")</f>
        <v/>
      </c>
      <c r="R900" s="157" t="str">
        <f>IF(Table1[[#This Row],[Posting Date]]&lt;&gt;"",$D$10,"")</f>
        <v/>
      </c>
      <c r="S900" s="66"/>
      <c r="T900" s="63"/>
      <c r="U900" s="67"/>
      <c r="V900" s="67"/>
      <c r="W900" s="67" t="str">
        <f t="shared" si="18"/>
        <v/>
      </c>
      <c r="X900" s="159" t="str">
        <f>IF(E900="","",(IF(Table1[[#This Row],[Cur]]="USD",Table1[[#This Row],[Cur_Amount Debit]],Table1[[#This Row],[Cur_Amount Debit]]/Table1[[#This Row],[Exchange Rate]])))</f>
        <v/>
      </c>
      <c r="Y900" s="159" t="str">
        <f>IF(E900="","",(IF(Table1[[#This Row],[Cur]]="USD",Table1[[#This Row],[Cur_Amount Credit]],Table1[[#This Row],[Cur_Amount Credit]]/ExchangeRate)))</f>
        <v/>
      </c>
      <c r="Z900" s="201" t="str">
        <f>IF(E900="","",(Table1[[#This Row],[Debit USD]]-Table1[[#This Row],[Credit USD]]))</f>
        <v/>
      </c>
      <c r="AA900" s="226"/>
      <c r="AB900" s="255"/>
      <c r="AC900" s="1"/>
      <c r="AD900" s="15"/>
      <c r="AE900" s="15" t="str">
        <f>IF(AND(OR(Table1[[#This Row],[Account]]="15030",Table1[[#This Row],[Account]]="15035",Table1[[#This Row],[Account]]="20150"),Table1[[#This Row],[Vendor ID]]=""),1,"")</f>
        <v/>
      </c>
      <c r="AF900" s="15"/>
      <c r="AG900" s="15"/>
      <c r="AH900" s="15"/>
      <c r="AI900" s="46" t="str">
        <f>IF(Table1[[#This Row],[Posting Date]]&lt;&gt;"","GJ-"&amp;CountryID,"")</f>
        <v/>
      </c>
      <c r="AJ900" s="59" t="str">
        <f>IF(Table1[[#This Row],[Posting Date]]&lt;&gt;"",Table1[[#This Row],[Posting Date]],"")</f>
        <v/>
      </c>
      <c r="AK900" s="46"/>
      <c r="AL900" s="46" t="str">
        <f>IF(Table1[[#This Row],[Description]]&lt;&gt;"",Table1[[#This Row],[Description]],"")</f>
        <v/>
      </c>
      <c r="AM900" s="46" t="str">
        <f>IF(Table1[[#This Row],[Posting Date]]&lt;&gt;"",Table1[[#This Row],[Reference Number]],"")</f>
        <v/>
      </c>
      <c r="AN900" s="46" t="str">
        <f>TRIM(Table1[[#This Row],[Line '#]])</f>
        <v/>
      </c>
      <c r="AO900" s="46" t="str">
        <f>TRIM(Table1[[#This Row],[Account]])</f>
        <v/>
      </c>
      <c r="AP900" s="46" t="str">
        <f>IF(Table1[[#This Row],[Posting Date]]&lt;&gt;"",$D$5,"")</f>
        <v/>
      </c>
      <c r="AQ900" s="46" t="str">
        <f>TRIM(Table1[[#This Row],[Departments-Prgrams]])</f>
        <v/>
      </c>
      <c r="AR900" s="46" t="str">
        <f>TRIM(Table1[[#This Row],[Grant]])</f>
        <v/>
      </c>
      <c r="AS900" s="46" t="str">
        <f>TRIM(Table1[[#This Row],[Staff ID]])</f>
        <v/>
      </c>
      <c r="AT900" s="46" t="str">
        <f>IF(TRIM(Table1[[#This Row],[Budget Code]])=0,"",TRIM(Table1[[#This Row],[Budget Code]]))</f>
        <v/>
      </c>
      <c r="AU900" s="46" t="str">
        <f>IF(Table1[[#This Row],[Line Description]]&lt;&gt;"",Table1[[#This Row],[Line Description]],"")</f>
        <v/>
      </c>
      <c r="AV900" s="46" t="str">
        <f>IF(Table1[[#This Row],[Cur_Amount Debit]]&gt;0,ROUND(Table1[[#This Row],[Cur_Amount Debit]],2),"")</f>
        <v/>
      </c>
      <c r="AW900" s="46" t="str">
        <f>IF(Table1[[#This Row],[Cur_Amount Credit]]&gt;0,ROUND(Table1[[#This Row],[Cur_Amount Credit]],2),"")</f>
        <v/>
      </c>
      <c r="AX900" s="46" t="str">
        <f>LEFT(Table1[[#This Row],[Cur]],3)</f>
        <v/>
      </c>
      <c r="AY900" s="59"/>
      <c r="AZ900" s="46"/>
      <c r="BA900" s="46" t="str">
        <f>IF(Table1[[#This Row],[Cur]]&lt;&gt;"",IF(Table1[[#This Row],[Cur]]="USD","",ExchangeRate),"")</f>
        <v/>
      </c>
      <c r="BB900" s="46" t="str">
        <f>IF(Table1[[#This Row],[Grant]]&lt;&gt;"",VLOOKUP(Table1[[#This Row],[Grant]],Grants!B:D,3),"")</f>
        <v/>
      </c>
      <c r="BC900" s="46" t="str">
        <f>TRIM(Table1[[#This Row],[Vendor ID]])</f>
        <v/>
      </c>
      <c r="BD900">
        <f>IF(Table1[[#This Row],[Reference Number]]=Q899,BD899,BD899+1)</f>
        <v>0</v>
      </c>
    </row>
    <row r="901" spans="1:56" ht="11.25" customHeight="1" x14ac:dyDescent="0.25">
      <c r="A901" s="1"/>
      <c r="B901" s="88" t="str">
        <f>IF(Table1[[#This Row],[Posting Date]]&lt;&gt;"",IF(Table1[[#This Row],[Reference Number]]=Q900,B900+1,1),"")</f>
        <v/>
      </c>
      <c r="C901" s="61"/>
      <c r="D901" s="61"/>
      <c r="E901" s="138"/>
      <c r="F901" s="141" t="str">
        <f>IFERROR(IF(VLOOKUP(Table1[[#This Row],[Budget Code Description]],Dimentions!$X$6:$AC$139,2,FALSE)="","",VLOOKUP(Table1[[#This Row],[Budget Code Description]],Dimentions!$X$6:$AC$139,2,FALSE)),"")</f>
        <v/>
      </c>
      <c r="G901" s="141"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1" t="str">
        <f>IFERROR(VLOOKUP(Table1[[#This Row],[Budget Code Description]],Table6[#All],8,FALSE),"")</f>
        <v/>
      </c>
      <c r="L901" s="63"/>
      <c r="M901" s="65" t="str">
        <f>IFERROR(VLOOKUP(Table1[[#This Row],[Staff ID]],Table2[],2,FALSE),"")</f>
        <v/>
      </c>
      <c r="N901" s="209" t="str">
        <f>IFERROR(IF(VLOOKUP(Table1[[#This Row],[Budget Code Description]],Dimentions!$X$6:$AC$134,4,FALSE)="","",VLOOKUP(Table1[[#This Row],[Budget Code Description]],Dimentions!$X$6:$AC$134,4,FALSE)),"")</f>
        <v/>
      </c>
      <c r="O901" s="65" t="str">
        <f>IFERROR(VLOOKUP(Table1[[#This Row],[Vendor ID]],Table549[],2,FALSE),"")</f>
        <v/>
      </c>
      <c r="P901" s="63"/>
      <c r="Q901" s="141" t="str">
        <f>IF(Table1[[#This Row],[Posting Date]]&lt;&gt;"",$D$9,"")</f>
        <v/>
      </c>
      <c r="R901" s="157" t="str">
        <f>IF(Table1[[#This Row],[Posting Date]]&lt;&gt;"",$D$10,"")</f>
        <v/>
      </c>
      <c r="S901" s="66"/>
      <c r="T901" s="63"/>
      <c r="U901" s="67"/>
      <c r="V901" s="67"/>
      <c r="W901" s="67" t="str">
        <f t="shared" si="18"/>
        <v/>
      </c>
      <c r="X901" s="159" t="str">
        <f>IF(E901="","",(IF(Table1[[#This Row],[Cur]]="USD",Table1[[#This Row],[Cur_Amount Debit]],Table1[[#This Row],[Cur_Amount Debit]]/Table1[[#This Row],[Exchange Rate]])))</f>
        <v/>
      </c>
      <c r="Y901" s="159" t="str">
        <f>IF(E901="","",(IF(Table1[[#This Row],[Cur]]="USD",Table1[[#This Row],[Cur_Amount Credit]],Table1[[#This Row],[Cur_Amount Credit]]/ExchangeRate)))</f>
        <v/>
      </c>
      <c r="Z901" s="201" t="str">
        <f>IF(E901="","",(Table1[[#This Row],[Debit USD]]-Table1[[#This Row],[Credit USD]]))</f>
        <v/>
      </c>
      <c r="AA901" s="226"/>
      <c r="AB901" s="255"/>
      <c r="AC901" s="1"/>
      <c r="AD901" s="15"/>
      <c r="AE901" s="15" t="str">
        <f>IF(AND(OR(Table1[[#This Row],[Account]]="15030",Table1[[#This Row],[Account]]="15035",Table1[[#This Row],[Account]]="20150"),Table1[[#This Row],[Vendor ID]]=""),1,"")</f>
        <v/>
      </c>
      <c r="AF901" s="15"/>
      <c r="AG901" s="15"/>
      <c r="AH901" s="15"/>
      <c r="AI901" s="46" t="str">
        <f>IF(Table1[[#This Row],[Posting Date]]&lt;&gt;"","GJ-"&amp;CountryID,"")</f>
        <v/>
      </c>
      <c r="AJ901" s="59" t="str">
        <f>IF(Table1[[#This Row],[Posting Date]]&lt;&gt;"",Table1[[#This Row],[Posting Date]],"")</f>
        <v/>
      </c>
      <c r="AK901" s="46"/>
      <c r="AL901" s="46" t="str">
        <f>IF(Table1[[#This Row],[Description]]&lt;&gt;"",Table1[[#This Row],[Description]],"")</f>
        <v/>
      </c>
      <c r="AM901" s="46" t="str">
        <f>IF(Table1[[#This Row],[Posting Date]]&lt;&gt;"",Table1[[#This Row],[Reference Number]],"")</f>
        <v/>
      </c>
      <c r="AN901" s="46" t="str">
        <f>TRIM(Table1[[#This Row],[Line '#]])</f>
        <v/>
      </c>
      <c r="AO901" s="46" t="str">
        <f>TRIM(Table1[[#This Row],[Account]])</f>
        <v/>
      </c>
      <c r="AP901" s="46" t="str">
        <f>IF(Table1[[#This Row],[Posting Date]]&lt;&gt;"",$D$5,"")</f>
        <v/>
      </c>
      <c r="AQ901" s="46" t="str">
        <f>TRIM(Table1[[#This Row],[Departments-Prgrams]])</f>
        <v/>
      </c>
      <c r="AR901" s="46" t="str">
        <f>TRIM(Table1[[#This Row],[Grant]])</f>
        <v/>
      </c>
      <c r="AS901" s="46" t="str">
        <f>TRIM(Table1[[#This Row],[Staff ID]])</f>
        <v/>
      </c>
      <c r="AT901" s="46" t="str">
        <f>IF(TRIM(Table1[[#This Row],[Budget Code]])=0,"",TRIM(Table1[[#This Row],[Budget Code]]))</f>
        <v/>
      </c>
      <c r="AU901" s="46" t="str">
        <f>IF(Table1[[#This Row],[Line Description]]&lt;&gt;"",Table1[[#This Row],[Line Description]],"")</f>
        <v/>
      </c>
      <c r="AV901" s="46" t="str">
        <f>IF(Table1[[#This Row],[Cur_Amount Debit]]&gt;0,ROUND(Table1[[#This Row],[Cur_Amount Debit]],2),"")</f>
        <v/>
      </c>
      <c r="AW901" s="46" t="str">
        <f>IF(Table1[[#This Row],[Cur_Amount Credit]]&gt;0,ROUND(Table1[[#This Row],[Cur_Amount Credit]],2),"")</f>
        <v/>
      </c>
      <c r="AX901" s="46" t="str">
        <f>LEFT(Table1[[#This Row],[Cur]],3)</f>
        <v/>
      </c>
      <c r="AY901" s="59"/>
      <c r="AZ901" s="46"/>
      <c r="BA901" s="46" t="str">
        <f>IF(Table1[[#This Row],[Cur]]&lt;&gt;"",IF(Table1[[#This Row],[Cur]]="USD","",ExchangeRate),"")</f>
        <v/>
      </c>
      <c r="BB901" s="46" t="str">
        <f>IF(Table1[[#This Row],[Grant]]&lt;&gt;"",VLOOKUP(Table1[[#This Row],[Grant]],Grants!B:D,3),"")</f>
        <v/>
      </c>
      <c r="BC901" s="46" t="str">
        <f>TRIM(Table1[[#This Row],[Vendor ID]])</f>
        <v/>
      </c>
      <c r="BD901">
        <f>IF(Table1[[#This Row],[Reference Number]]=Q900,BD900,BD900+1)</f>
        <v>0</v>
      </c>
    </row>
    <row r="902" spans="1:56" ht="11.25" customHeight="1" x14ac:dyDescent="0.25">
      <c r="A902" s="1"/>
      <c r="B902" s="88" t="str">
        <f>IF(Table1[[#This Row],[Posting Date]]&lt;&gt;"",IF(Table1[[#This Row],[Reference Number]]=Q901,B901+1,1),"")</f>
        <v/>
      </c>
      <c r="C902" s="61"/>
      <c r="D902" s="61"/>
      <c r="E902" s="138"/>
      <c r="F902" s="141" t="str">
        <f>IFERROR(IF(VLOOKUP(Table1[[#This Row],[Budget Code Description]],Dimentions!$X$6:$AC$139,2,FALSE)="","",VLOOKUP(Table1[[#This Row],[Budget Code Description]],Dimentions!$X$6:$AC$139,2,FALSE)),"")</f>
        <v/>
      </c>
      <c r="G902" s="141"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1" t="str">
        <f>IFERROR(VLOOKUP(Table1[[#This Row],[Budget Code Description]],Table6[#All],8,FALSE),"")</f>
        <v/>
      </c>
      <c r="L902" s="63"/>
      <c r="M902" s="65" t="str">
        <f>IFERROR(VLOOKUP(Table1[[#This Row],[Staff ID]],Table2[],2,FALSE),"")</f>
        <v/>
      </c>
      <c r="N902" s="209" t="str">
        <f>IFERROR(IF(VLOOKUP(Table1[[#This Row],[Budget Code Description]],Dimentions!$X$6:$AC$134,4,FALSE)="","",VLOOKUP(Table1[[#This Row],[Budget Code Description]],Dimentions!$X$6:$AC$134,4,FALSE)),"")</f>
        <v/>
      </c>
      <c r="O902" s="65" t="str">
        <f>IFERROR(VLOOKUP(Table1[[#This Row],[Vendor ID]],Table549[],2,FALSE),"")</f>
        <v/>
      </c>
      <c r="P902" s="63"/>
      <c r="Q902" s="141" t="str">
        <f>IF(Table1[[#This Row],[Posting Date]]&lt;&gt;"",$D$9,"")</f>
        <v/>
      </c>
      <c r="R902" s="157" t="str">
        <f>IF(Table1[[#This Row],[Posting Date]]&lt;&gt;"",$D$10,"")</f>
        <v/>
      </c>
      <c r="S902" s="66"/>
      <c r="T902" s="63"/>
      <c r="U902" s="67"/>
      <c r="V902" s="67"/>
      <c r="W902" s="67" t="str">
        <f t="shared" si="18"/>
        <v/>
      </c>
      <c r="X902" s="159" t="str">
        <f>IF(E902="","",(IF(Table1[[#This Row],[Cur]]="USD",Table1[[#This Row],[Cur_Amount Debit]],Table1[[#This Row],[Cur_Amount Debit]]/Table1[[#This Row],[Exchange Rate]])))</f>
        <v/>
      </c>
      <c r="Y902" s="159" t="str">
        <f>IF(E902="","",(IF(Table1[[#This Row],[Cur]]="USD",Table1[[#This Row],[Cur_Amount Credit]],Table1[[#This Row],[Cur_Amount Credit]]/ExchangeRate)))</f>
        <v/>
      </c>
      <c r="Z902" s="201" t="str">
        <f>IF(E902="","",(Table1[[#This Row],[Debit USD]]-Table1[[#This Row],[Credit USD]]))</f>
        <v/>
      </c>
      <c r="AA902" s="226"/>
      <c r="AB902" s="255"/>
      <c r="AC902" s="1"/>
      <c r="AD902" s="15"/>
      <c r="AE902" s="15" t="str">
        <f>IF(AND(OR(Table1[[#This Row],[Account]]="15030",Table1[[#This Row],[Account]]="15035",Table1[[#This Row],[Account]]="20150"),Table1[[#This Row],[Vendor ID]]=""),1,"")</f>
        <v/>
      </c>
      <c r="AF902" s="15"/>
      <c r="AG902" s="15"/>
      <c r="AH902" s="15"/>
      <c r="AI902" s="46" t="str">
        <f>IF(Table1[[#This Row],[Posting Date]]&lt;&gt;"","GJ-"&amp;CountryID,"")</f>
        <v/>
      </c>
      <c r="AJ902" s="59" t="str">
        <f>IF(Table1[[#This Row],[Posting Date]]&lt;&gt;"",Table1[[#This Row],[Posting Date]],"")</f>
        <v/>
      </c>
      <c r="AK902" s="46"/>
      <c r="AL902" s="46" t="str">
        <f>IF(Table1[[#This Row],[Description]]&lt;&gt;"",Table1[[#This Row],[Description]],"")</f>
        <v/>
      </c>
      <c r="AM902" s="46" t="str">
        <f>IF(Table1[[#This Row],[Posting Date]]&lt;&gt;"",Table1[[#This Row],[Reference Number]],"")</f>
        <v/>
      </c>
      <c r="AN902" s="46" t="str">
        <f>TRIM(Table1[[#This Row],[Line '#]])</f>
        <v/>
      </c>
      <c r="AO902" s="46" t="str">
        <f>TRIM(Table1[[#This Row],[Account]])</f>
        <v/>
      </c>
      <c r="AP902" s="46" t="str">
        <f>IF(Table1[[#This Row],[Posting Date]]&lt;&gt;"",$D$5,"")</f>
        <v/>
      </c>
      <c r="AQ902" s="46" t="str">
        <f>TRIM(Table1[[#This Row],[Departments-Prgrams]])</f>
        <v/>
      </c>
      <c r="AR902" s="46" t="str">
        <f>TRIM(Table1[[#This Row],[Grant]])</f>
        <v/>
      </c>
      <c r="AS902" s="46" t="str">
        <f>TRIM(Table1[[#This Row],[Staff ID]])</f>
        <v/>
      </c>
      <c r="AT902" s="46" t="str">
        <f>IF(TRIM(Table1[[#This Row],[Budget Code]])=0,"",TRIM(Table1[[#This Row],[Budget Code]]))</f>
        <v/>
      </c>
      <c r="AU902" s="46" t="str">
        <f>IF(Table1[[#This Row],[Line Description]]&lt;&gt;"",Table1[[#This Row],[Line Description]],"")</f>
        <v/>
      </c>
      <c r="AV902" s="46" t="str">
        <f>IF(Table1[[#This Row],[Cur_Amount Debit]]&gt;0,ROUND(Table1[[#This Row],[Cur_Amount Debit]],2),"")</f>
        <v/>
      </c>
      <c r="AW902" s="46" t="str">
        <f>IF(Table1[[#This Row],[Cur_Amount Credit]]&gt;0,ROUND(Table1[[#This Row],[Cur_Amount Credit]],2),"")</f>
        <v/>
      </c>
      <c r="AX902" s="46" t="str">
        <f>LEFT(Table1[[#This Row],[Cur]],3)</f>
        <v/>
      </c>
      <c r="AY902" s="59"/>
      <c r="AZ902" s="46"/>
      <c r="BA902" s="46" t="str">
        <f>IF(Table1[[#This Row],[Cur]]&lt;&gt;"",IF(Table1[[#This Row],[Cur]]="USD","",ExchangeRate),"")</f>
        <v/>
      </c>
      <c r="BB902" s="46" t="str">
        <f>IF(Table1[[#This Row],[Grant]]&lt;&gt;"",VLOOKUP(Table1[[#This Row],[Grant]],Grants!B:D,3),"")</f>
        <v/>
      </c>
      <c r="BC902" s="46" t="str">
        <f>TRIM(Table1[[#This Row],[Vendor ID]])</f>
        <v/>
      </c>
      <c r="BD902">
        <f>IF(Table1[[#This Row],[Reference Number]]=Q901,BD901,BD901+1)</f>
        <v>0</v>
      </c>
    </row>
    <row r="903" spans="1:56" ht="11.25" customHeight="1" x14ac:dyDescent="0.25">
      <c r="A903" s="1"/>
      <c r="B903" s="88" t="str">
        <f>IF(Table1[[#This Row],[Posting Date]]&lt;&gt;"",IF(Table1[[#This Row],[Reference Number]]=Q902,B902+1,1),"")</f>
        <v/>
      </c>
      <c r="C903" s="61"/>
      <c r="D903" s="61"/>
      <c r="E903" s="138"/>
      <c r="F903" s="141" t="str">
        <f>IFERROR(IF(VLOOKUP(Table1[[#This Row],[Budget Code Description]],Dimentions!$X$6:$AC$139,2,FALSE)="","",VLOOKUP(Table1[[#This Row],[Budget Code Description]],Dimentions!$X$6:$AC$139,2,FALSE)),"")</f>
        <v/>
      </c>
      <c r="G903" s="141"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1" t="str">
        <f>IFERROR(VLOOKUP(Table1[[#This Row],[Budget Code Description]],Table6[#All],8,FALSE),"")</f>
        <v/>
      </c>
      <c r="L903" s="63"/>
      <c r="M903" s="65" t="str">
        <f>IFERROR(VLOOKUP(Table1[[#This Row],[Staff ID]],Table2[],2,FALSE),"")</f>
        <v/>
      </c>
      <c r="N903" s="209" t="str">
        <f>IFERROR(IF(VLOOKUP(Table1[[#This Row],[Budget Code Description]],Dimentions!$X$6:$AC$134,4,FALSE)="","",VLOOKUP(Table1[[#This Row],[Budget Code Description]],Dimentions!$X$6:$AC$134,4,FALSE)),"")</f>
        <v/>
      </c>
      <c r="O903" s="65" t="str">
        <f>IFERROR(VLOOKUP(Table1[[#This Row],[Vendor ID]],Table549[],2,FALSE),"")</f>
        <v/>
      </c>
      <c r="P903" s="63"/>
      <c r="Q903" s="141" t="str">
        <f>IF(Table1[[#This Row],[Posting Date]]&lt;&gt;"",$D$9,"")</f>
        <v/>
      </c>
      <c r="R903" s="157" t="str">
        <f>IF(Table1[[#This Row],[Posting Date]]&lt;&gt;"",$D$10,"")</f>
        <v/>
      </c>
      <c r="S903" s="66"/>
      <c r="T903" s="63"/>
      <c r="U903" s="67"/>
      <c r="V903" s="67"/>
      <c r="W903" s="67" t="str">
        <f t="shared" si="18"/>
        <v/>
      </c>
      <c r="X903" s="159" t="str">
        <f>IF(E903="","",(IF(Table1[[#This Row],[Cur]]="USD",Table1[[#This Row],[Cur_Amount Debit]],Table1[[#This Row],[Cur_Amount Debit]]/Table1[[#This Row],[Exchange Rate]])))</f>
        <v/>
      </c>
      <c r="Y903" s="159" t="str">
        <f>IF(E903="","",(IF(Table1[[#This Row],[Cur]]="USD",Table1[[#This Row],[Cur_Amount Credit]],Table1[[#This Row],[Cur_Amount Credit]]/ExchangeRate)))</f>
        <v/>
      </c>
      <c r="Z903" s="201" t="str">
        <f>IF(E903="","",(Table1[[#This Row],[Debit USD]]-Table1[[#This Row],[Credit USD]]))</f>
        <v/>
      </c>
      <c r="AA903" s="226"/>
      <c r="AB903" s="255"/>
      <c r="AC903" s="1"/>
      <c r="AD903" s="15"/>
      <c r="AE903" s="15" t="str">
        <f>IF(AND(OR(Table1[[#This Row],[Account]]="15030",Table1[[#This Row],[Account]]="15035",Table1[[#This Row],[Account]]="20150"),Table1[[#This Row],[Vendor ID]]=""),1,"")</f>
        <v/>
      </c>
      <c r="AF903" s="15"/>
      <c r="AG903" s="15"/>
      <c r="AH903" s="15"/>
      <c r="AI903" s="46" t="str">
        <f>IF(Table1[[#This Row],[Posting Date]]&lt;&gt;"","GJ-"&amp;CountryID,"")</f>
        <v/>
      </c>
      <c r="AJ903" s="59" t="str">
        <f>IF(Table1[[#This Row],[Posting Date]]&lt;&gt;"",Table1[[#This Row],[Posting Date]],"")</f>
        <v/>
      </c>
      <c r="AK903" s="46"/>
      <c r="AL903" s="46" t="str">
        <f>IF(Table1[[#This Row],[Description]]&lt;&gt;"",Table1[[#This Row],[Description]],"")</f>
        <v/>
      </c>
      <c r="AM903" s="46" t="str">
        <f>IF(Table1[[#This Row],[Posting Date]]&lt;&gt;"",Table1[[#This Row],[Reference Number]],"")</f>
        <v/>
      </c>
      <c r="AN903" s="46" t="str">
        <f>TRIM(Table1[[#This Row],[Line '#]])</f>
        <v/>
      </c>
      <c r="AO903" s="46" t="str">
        <f>TRIM(Table1[[#This Row],[Account]])</f>
        <v/>
      </c>
      <c r="AP903" s="46" t="str">
        <f>IF(Table1[[#This Row],[Posting Date]]&lt;&gt;"",$D$5,"")</f>
        <v/>
      </c>
      <c r="AQ903" s="46" t="str">
        <f>TRIM(Table1[[#This Row],[Departments-Prgrams]])</f>
        <v/>
      </c>
      <c r="AR903" s="46" t="str">
        <f>TRIM(Table1[[#This Row],[Grant]])</f>
        <v/>
      </c>
      <c r="AS903" s="46" t="str">
        <f>TRIM(Table1[[#This Row],[Staff ID]])</f>
        <v/>
      </c>
      <c r="AT903" s="46" t="str">
        <f>IF(TRIM(Table1[[#This Row],[Budget Code]])=0,"",TRIM(Table1[[#This Row],[Budget Code]]))</f>
        <v/>
      </c>
      <c r="AU903" s="46" t="str">
        <f>IF(Table1[[#This Row],[Line Description]]&lt;&gt;"",Table1[[#This Row],[Line Description]],"")</f>
        <v/>
      </c>
      <c r="AV903" s="46" t="str">
        <f>IF(Table1[[#This Row],[Cur_Amount Debit]]&gt;0,ROUND(Table1[[#This Row],[Cur_Amount Debit]],2),"")</f>
        <v/>
      </c>
      <c r="AW903" s="46" t="str">
        <f>IF(Table1[[#This Row],[Cur_Amount Credit]]&gt;0,ROUND(Table1[[#This Row],[Cur_Amount Credit]],2),"")</f>
        <v/>
      </c>
      <c r="AX903" s="46" t="str">
        <f>LEFT(Table1[[#This Row],[Cur]],3)</f>
        <v/>
      </c>
      <c r="AY903" s="59"/>
      <c r="AZ903" s="46"/>
      <c r="BA903" s="46" t="str">
        <f>IF(Table1[[#This Row],[Cur]]&lt;&gt;"",IF(Table1[[#This Row],[Cur]]="USD","",ExchangeRate),"")</f>
        <v/>
      </c>
      <c r="BB903" s="46" t="str">
        <f>IF(Table1[[#This Row],[Grant]]&lt;&gt;"",VLOOKUP(Table1[[#This Row],[Grant]],Grants!B:D,3),"")</f>
        <v/>
      </c>
      <c r="BC903" s="46" t="str">
        <f>TRIM(Table1[[#This Row],[Vendor ID]])</f>
        <v/>
      </c>
      <c r="BD903">
        <f>IF(Table1[[#This Row],[Reference Number]]=Q902,BD902,BD902+1)</f>
        <v>0</v>
      </c>
    </row>
    <row r="904" spans="1:56" ht="11.25" customHeight="1" x14ac:dyDescent="0.25">
      <c r="A904" s="1"/>
      <c r="B904" s="88" t="str">
        <f>IF(Table1[[#This Row],[Posting Date]]&lt;&gt;"",IF(Table1[[#This Row],[Reference Number]]=Q903,B903+1,1),"")</f>
        <v/>
      </c>
      <c r="C904" s="61"/>
      <c r="D904" s="61"/>
      <c r="E904" s="138"/>
      <c r="F904" s="141" t="str">
        <f>IFERROR(IF(VLOOKUP(Table1[[#This Row],[Budget Code Description]],Dimentions!$X$6:$AC$139,2,FALSE)="","",VLOOKUP(Table1[[#This Row],[Budget Code Description]],Dimentions!$X$6:$AC$139,2,FALSE)),"")</f>
        <v/>
      </c>
      <c r="G904" s="141"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1" t="str">
        <f>IFERROR(VLOOKUP(Table1[[#This Row],[Budget Code Description]],Table6[#All],8,FALSE),"")</f>
        <v/>
      </c>
      <c r="L904" s="63"/>
      <c r="M904" s="65" t="str">
        <f>IFERROR(VLOOKUP(Table1[[#This Row],[Staff ID]],Table2[],2,FALSE),"")</f>
        <v/>
      </c>
      <c r="N904" s="209" t="str">
        <f>IFERROR(IF(VLOOKUP(Table1[[#This Row],[Budget Code Description]],Dimentions!$X$6:$AC$134,4,FALSE)="","",VLOOKUP(Table1[[#This Row],[Budget Code Description]],Dimentions!$X$6:$AC$134,4,FALSE)),"")</f>
        <v/>
      </c>
      <c r="O904" s="65" t="str">
        <f>IFERROR(VLOOKUP(Table1[[#This Row],[Vendor ID]],Table549[],2,FALSE),"")</f>
        <v/>
      </c>
      <c r="P904" s="63"/>
      <c r="Q904" s="141" t="str">
        <f>IF(Table1[[#This Row],[Posting Date]]&lt;&gt;"",$D$9,"")</f>
        <v/>
      </c>
      <c r="R904" s="157" t="str">
        <f>IF(Table1[[#This Row],[Posting Date]]&lt;&gt;"",$D$10,"")</f>
        <v/>
      </c>
      <c r="S904" s="66"/>
      <c r="T904" s="63"/>
      <c r="U904" s="67"/>
      <c r="V904" s="67"/>
      <c r="W904" s="67" t="str">
        <f t="shared" si="18"/>
        <v/>
      </c>
      <c r="X904" s="159" t="str">
        <f>IF(E904="","",(IF(Table1[[#This Row],[Cur]]="USD",Table1[[#This Row],[Cur_Amount Debit]],Table1[[#This Row],[Cur_Amount Debit]]/Table1[[#This Row],[Exchange Rate]])))</f>
        <v/>
      </c>
      <c r="Y904" s="159" t="str">
        <f>IF(E904="","",(IF(Table1[[#This Row],[Cur]]="USD",Table1[[#This Row],[Cur_Amount Credit]],Table1[[#This Row],[Cur_Amount Credit]]/ExchangeRate)))</f>
        <v/>
      </c>
      <c r="Z904" s="201" t="str">
        <f>IF(E904="","",(Table1[[#This Row],[Debit USD]]-Table1[[#This Row],[Credit USD]]))</f>
        <v/>
      </c>
      <c r="AA904" s="226"/>
      <c r="AB904" s="255"/>
      <c r="AC904" s="1"/>
      <c r="AD904" s="15"/>
      <c r="AE904" s="15" t="str">
        <f>IF(AND(OR(Table1[[#This Row],[Account]]="15030",Table1[[#This Row],[Account]]="15035",Table1[[#This Row],[Account]]="20150"),Table1[[#This Row],[Vendor ID]]=""),1,"")</f>
        <v/>
      </c>
      <c r="AF904" s="15"/>
      <c r="AG904" s="15"/>
      <c r="AH904" s="15"/>
      <c r="AI904" s="46" t="str">
        <f>IF(Table1[[#This Row],[Posting Date]]&lt;&gt;"","GJ-"&amp;CountryID,"")</f>
        <v/>
      </c>
      <c r="AJ904" s="59" t="str">
        <f>IF(Table1[[#This Row],[Posting Date]]&lt;&gt;"",Table1[[#This Row],[Posting Date]],"")</f>
        <v/>
      </c>
      <c r="AK904" s="46"/>
      <c r="AL904" s="46" t="str">
        <f>IF(Table1[[#This Row],[Description]]&lt;&gt;"",Table1[[#This Row],[Description]],"")</f>
        <v/>
      </c>
      <c r="AM904" s="46" t="str">
        <f>IF(Table1[[#This Row],[Posting Date]]&lt;&gt;"",Table1[[#This Row],[Reference Number]],"")</f>
        <v/>
      </c>
      <c r="AN904" s="46" t="str">
        <f>TRIM(Table1[[#This Row],[Line '#]])</f>
        <v/>
      </c>
      <c r="AO904" s="46" t="str">
        <f>TRIM(Table1[[#This Row],[Account]])</f>
        <v/>
      </c>
      <c r="AP904" s="46" t="str">
        <f>IF(Table1[[#This Row],[Posting Date]]&lt;&gt;"",$D$5,"")</f>
        <v/>
      </c>
      <c r="AQ904" s="46" t="str">
        <f>TRIM(Table1[[#This Row],[Departments-Prgrams]])</f>
        <v/>
      </c>
      <c r="AR904" s="46" t="str">
        <f>TRIM(Table1[[#This Row],[Grant]])</f>
        <v/>
      </c>
      <c r="AS904" s="46" t="str">
        <f>TRIM(Table1[[#This Row],[Staff ID]])</f>
        <v/>
      </c>
      <c r="AT904" s="46" t="str">
        <f>IF(TRIM(Table1[[#This Row],[Budget Code]])=0,"",TRIM(Table1[[#This Row],[Budget Code]]))</f>
        <v/>
      </c>
      <c r="AU904" s="46" t="str">
        <f>IF(Table1[[#This Row],[Line Description]]&lt;&gt;"",Table1[[#This Row],[Line Description]],"")</f>
        <v/>
      </c>
      <c r="AV904" s="46" t="str">
        <f>IF(Table1[[#This Row],[Cur_Amount Debit]]&gt;0,ROUND(Table1[[#This Row],[Cur_Amount Debit]],2),"")</f>
        <v/>
      </c>
      <c r="AW904" s="46" t="str">
        <f>IF(Table1[[#This Row],[Cur_Amount Credit]]&gt;0,ROUND(Table1[[#This Row],[Cur_Amount Credit]],2),"")</f>
        <v/>
      </c>
      <c r="AX904" s="46" t="str">
        <f>LEFT(Table1[[#This Row],[Cur]],3)</f>
        <v/>
      </c>
      <c r="AY904" s="59"/>
      <c r="AZ904" s="46"/>
      <c r="BA904" s="46" t="str">
        <f>IF(Table1[[#This Row],[Cur]]&lt;&gt;"",IF(Table1[[#This Row],[Cur]]="USD","",ExchangeRate),"")</f>
        <v/>
      </c>
      <c r="BB904" s="46" t="str">
        <f>IF(Table1[[#This Row],[Grant]]&lt;&gt;"",VLOOKUP(Table1[[#This Row],[Grant]],Grants!B:D,3),"")</f>
        <v/>
      </c>
      <c r="BC904" s="46" t="str">
        <f>TRIM(Table1[[#This Row],[Vendor ID]])</f>
        <v/>
      </c>
      <c r="BD904">
        <f>IF(Table1[[#This Row],[Reference Number]]=Q903,BD903,BD903+1)</f>
        <v>0</v>
      </c>
    </row>
    <row r="905" spans="1:56" ht="11.25" customHeight="1" x14ac:dyDescent="0.25">
      <c r="A905" s="1"/>
      <c r="B905" s="88" t="str">
        <f>IF(Table1[[#This Row],[Posting Date]]&lt;&gt;"",IF(Table1[[#This Row],[Reference Number]]=Q904,B904+1,1),"")</f>
        <v/>
      </c>
      <c r="C905" s="61"/>
      <c r="D905" s="61"/>
      <c r="E905" s="138"/>
      <c r="F905" s="141" t="str">
        <f>IFERROR(IF(VLOOKUP(Table1[[#This Row],[Budget Code Description]],Dimentions!$X$6:$AC$139,2,FALSE)="","",VLOOKUP(Table1[[#This Row],[Budget Code Description]],Dimentions!$X$6:$AC$139,2,FALSE)),"")</f>
        <v/>
      </c>
      <c r="G905" s="141"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1" t="str">
        <f>IFERROR(VLOOKUP(Table1[[#This Row],[Budget Code Description]],Table6[#All],8,FALSE),"")</f>
        <v/>
      </c>
      <c r="L905" s="63"/>
      <c r="M905" s="65" t="str">
        <f>IFERROR(VLOOKUP(Table1[[#This Row],[Staff ID]],Table2[],2,FALSE),"")</f>
        <v/>
      </c>
      <c r="N905" s="209" t="str">
        <f>IFERROR(IF(VLOOKUP(Table1[[#This Row],[Budget Code Description]],Dimentions!$X$6:$AC$134,4,FALSE)="","",VLOOKUP(Table1[[#This Row],[Budget Code Description]],Dimentions!$X$6:$AC$134,4,FALSE)),"")</f>
        <v/>
      </c>
      <c r="O905" s="65" t="str">
        <f>IFERROR(VLOOKUP(Table1[[#This Row],[Vendor ID]],Table549[],2,FALSE),"")</f>
        <v/>
      </c>
      <c r="P905" s="63"/>
      <c r="Q905" s="141" t="str">
        <f>IF(Table1[[#This Row],[Posting Date]]&lt;&gt;"",$D$9,"")</f>
        <v/>
      </c>
      <c r="R905" s="157" t="str">
        <f>IF(Table1[[#This Row],[Posting Date]]&lt;&gt;"",$D$10,"")</f>
        <v/>
      </c>
      <c r="S905" s="66"/>
      <c r="T905" s="63"/>
      <c r="U905" s="67"/>
      <c r="V905" s="67"/>
      <c r="W905" s="67" t="str">
        <f t="shared" si="18"/>
        <v/>
      </c>
      <c r="X905" s="159" t="str">
        <f>IF(E905="","",(IF(Table1[[#This Row],[Cur]]="USD",Table1[[#This Row],[Cur_Amount Debit]],Table1[[#This Row],[Cur_Amount Debit]]/Table1[[#This Row],[Exchange Rate]])))</f>
        <v/>
      </c>
      <c r="Y905" s="159" t="str">
        <f>IF(E905="","",(IF(Table1[[#This Row],[Cur]]="USD",Table1[[#This Row],[Cur_Amount Credit]],Table1[[#This Row],[Cur_Amount Credit]]/ExchangeRate)))</f>
        <v/>
      </c>
      <c r="Z905" s="201" t="str">
        <f>IF(E905="","",(Table1[[#This Row],[Debit USD]]-Table1[[#This Row],[Credit USD]]))</f>
        <v/>
      </c>
      <c r="AA905" s="226"/>
      <c r="AB905" s="255"/>
      <c r="AC905" s="1"/>
      <c r="AD905" s="15"/>
      <c r="AE905" s="15" t="str">
        <f>IF(AND(OR(Table1[[#This Row],[Account]]="15030",Table1[[#This Row],[Account]]="15035",Table1[[#This Row],[Account]]="20150"),Table1[[#This Row],[Vendor ID]]=""),1,"")</f>
        <v/>
      </c>
      <c r="AF905" s="15"/>
      <c r="AG905" s="15"/>
      <c r="AH905" s="15"/>
      <c r="AI905" s="46" t="str">
        <f>IF(Table1[[#This Row],[Posting Date]]&lt;&gt;"","GJ-"&amp;CountryID,"")</f>
        <v/>
      </c>
      <c r="AJ905" s="59" t="str">
        <f>IF(Table1[[#This Row],[Posting Date]]&lt;&gt;"",Table1[[#This Row],[Posting Date]],"")</f>
        <v/>
      </c>
      <c r="AK905" s="46"/>
      <c r="AL905" s="46" t="str">
        <f>IF(Table1[[#This Row],[Description]]&lt;&gt;"",Table1[[#This Row],[Description]],"")</f>
        <v/>
      </c>
      <c r="AM905" s="46" t="str">
        <f>IF(Table1[[#This Row],[Posting Date]]&lt;&gt;"",Table1[[#This Row],[Reference Number]],"")</f>
        <v/>
      </c>
      <c r="AN905" s="46" t="str">
        <f>TRIM(Table1[[#This Row],[Line '#]])</f>
        <v/>
      </c>
      <c r="AO905" s="46" t="str">
        <f>TRIM(Table1[[#This Row],[Account]])</f>
        <v/>
      </c>
      <c r="AP905" s="46" t="str">
        <f>IF(Table1[[#This Row],[Posting Date]]&lt;&gt;"",$D$5,"")</f>
        <v/>
      </c>
      <c r="AQ905" s="46" t="str">
        <f>TRIM(Table1[[#This Row],[Departments-Prgrams]])</f>
        <v/>
      </c>
      <c r="AR905" s="46" t="str">
        <f>TRIM(Table1[[#This Row],[Grant]])</f>
        <v/>
      </c>
      <c r="AS905" s="46" t="str">
        <f>TRIM(Table1[[#This Row],[Staff ID]])</f>
        <v/>
      </c>
      <c r="AT905" s="46" t="str">
        <f>IF(TRIM(Table1[[#This Row],[Budget Code]])=0,"",TRIM(Table1[[#This Row],[Budget Code]]))</f>
        <v/>
      </c>
      <c r="AU905" s="46" t="str">
        <f>IF(Table1[[#This Row],[Line Description]]&lt;&gt;"",Table1[[#This Row],[Line Description]],"")</f>
        <v/>
      </c>
      <c r="AV905" s="46" t="str">
        <f>IF(Table1[[#This Row],[Cur_Amount Debit]]&gt;0,ROUND(Table1[[#This Row],[Cur_Amount Debit]],2),"")</f>
        <v/>
      </c>
      <c r="AW905" s="46" t="str">
        <f>IF(Table1[[#This Row],[Cur_Amount Credit]]&gt;0,ROUND(Table1[[#This Row],[Cur_Amount Credit]],2),"")</f>
        <v/>
      </c>
      <c r="AX905" s="46" t="str">
        <f>LEFT(Table1[[#This Row],[Cur]],3)</f>
        <v/>
      </c>
      <c r="AY905" s="59"/>
      <c r="AZ905" s="46"/>
      <c r="BA905" s="46" t="str">
        <f>IF(Table1[[#This Row],[Cur]]&lt;&gt;"",IF(Table1[[#This Row],[Cur]]="USD","",ExchangeRate),"")</f>
        <v/>
      </c>
      <c r="BB905" s="46" t="str">
        <f>IF(Table1[[#This Row],[Grant]]&lt;&gt;"",VLOOKUP(Table1[[#This Row],[Grant]],Grants!B:D,3),"")</f>
        <v/>
      </c>
      <c r="BC905" s="46" t="str">
        <f>TRIM(Table1[[#This Row],[Vendor ID]])</f>
        <v/>
      </c>
      <c r="BD905">
        <f>IF(Table1[[#This Row],[Reference Number]]=Q904,BD904,BD904+1)</f>
        <v>0</v>
      </c>
    </row>
    <row r="906" spans="1:56" ht="11.25" customHeight="1" x14ac:dyDescent="0.25">
      <c r="A906" s="1"/>
      <c r="B906" s="88" t="str">
        <f>IF(Table1[[#This Row],[Posting Date]]&lt;&gt;"",IF(Table1[[#This Row],[Reference Number]]=Q905,B905+1,1),"")</f>
        <v/>
      </c>
      <c r="C906" s="61"/>
      <c r="D906" s="61"/>
      <c r="E906" s="138"/>
      <c r="F906" s="141" t="str">
        <f>IFERROR(IF(VLOOKUP(Table1[[#This Row],[Budget Code Description]],Dimentions!$X$6:$AC$139,2,FALSE)="","",VLOOKUP(Table1[[#This Row],[Budget Code Description]],Dimentions!$X$6:$AC$139,2,FALSE)),"")</f>
        <v/>
      </c>
      <c r="G906" s="141"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1" t="str">
        <f>IFERROR(VLOOKUP(Table1[[#This Row],[Budget Code Description]],Table6[#All],8,FALSE),"")</f>
        <v/>
      </c>
      <c r="L906" s="63"/>
      <c r="M906" s="65" t="str">
        <f>IFERROR(VLOOKUP(Table1[[#This Row],[Staff ID]],Table2[],2,FALSE),"")</f>
        <v/>
      </c>
      <c r="N906" s="209" t="str">
        <f>IFERROR(IF(VLOOKUP(Table1[[#This Row],[Budget Code Description]],Dimentions!$X$6:$AC$134,4,FALSE)="","",VLOOKUP(Table1[[#This Row],[Budget Code Description]],Dimentions!$X$6:$AC$134,4,FALSE)),"")</f>
        <v/>
      </c>
      <c r="O906" s="65" t="str">
        <f>IFERROR(VLOOKUP(Table1[[#This Row],[Vendor ID]],Table549[],2,FALSE),"")</f>
        <v/>
      </c>
      <c r="P906" s="63"/>
      <c r="Q906" s="141" t="str">
        <f>IF(Table1[[#This Row],[Posting Date]]&lt;&gt;"",$D$9,"")</f>
        <v/>
      </c>
      <c r="R906" s="157" t="str">
        <f>IF(Table1[[#This Row],[Posting Date]]&lt;&gt;"",$D$10,"")</f>
        <v/>
      </c>
      <c r="S906" s="66"/>
      <c r="T906" s="63"/>
      <c r="U906" s="67"/>
      <c r="V906" s="67"/>
      <c r="W906" s="67" t="str">
        <f t="shared" si="18"/>
        <v/>
      </c>
      <c r="X906" s="159" t="str">
        <f>IF(E906="","",(IF(Table1[[#This Row],[Cur]]="USD",Table1[[#This Row],[Cur_Amount Debit]],Table1[[#This Row],[Cur_Amount Debit]]/Table1[[#This Row],[Exchange Rate]])))</f>
        <v/>
      </c>
      <c r="Y906" s="159" t="str">
        <f>IF(E906="","",(IF(Table1[[#This Row],[Cur]]="USD",Table1[[#This Row],[Cur_Amount Credit]],Table1[[#This Row],[Cur_Amount Credit]]/ExchangeRate)))</f>
        <v/>
      </c>
      <c r="Z906" s="201" t="str">
        <f>IF(E906="","",(Table1[[#This Row],[Debit USD]]-Table1[[#This Row],[Credit USD]]))</f>
        <v/>
      </c>
      <c r="AA906" s="226"/>
      <c r="AB906" s="255"/>
      <c r="AC906" s="1"/>
      <c r="AD906" s="15"/>
      <c r="AE906" s="15" t="str">
        <f>IF(AND(OR(Table1[[#This Row],[Account]]="15030",Table1[[#This Row],[Account]]="15035",Table1[[#This Row],[Account]]="20150"),Table1[[#This Row],[Vendor ID]]=""),1,"")</f>
        <v/>
      </c>
      <c r="AF906" s="15"/>
      <c r="AG906" s="15"/>
      <c r="AH906" s="15"/>
      <c r="AI906" s="46" t="str">
        <f>IF(Table1[[#This Row],[Posting Date]]&lt;&gt;"","GJ-"&amp;CountryID,"")</f>
        <v/>
      </c>
      <c r="AJ906" s="59" t="str">
        <f>IF(Table1[[#This Row],[Posting Date]]&lt;&gt;"",Table1[[#This Row],[Posting Date]],"")</f>
        <v/>
      </c>
      <c r="AK906" s="46"/>
      <c r="AL906" s="46" t="str">
        <f>IF(Table1[[#This Row],[Description]]&lt;&gt;"",Table1[[#This Row],[Description]],"")</f>
        <v/>
      </c>
      <c r="AM906" s="46" t="str">
        <f>IF(Table1[[#This Row],[Posting Date]]&lt;&gt;"",Table1[[#This Row],[Reference Number]],"")</f>
        <v/>
      </c>
      <c r="AN906" s="46" t="str">
        <f>TRIM(Table1[[#This Row],[Line '#]])</f>
        <v/>
      </c>
      <c r="AO906" s="46" t="str">
        <f>TRIM(Table1[[#This Row],[Account]])</f>
        <v/>
      </c>
      <c r="AP906" s="46" t="str">
        <f>IF(Table1[[#This Row],[Posting Date]]&lt;&gt;"",$D$5,"")</f>
        <v/>
      </c>
      <c r="AQ906" s="46" t="str">
        <f>TRIM(Table1[[#This Row],[Departments-Prgrams]])</f>
        <v/>
      </c>
      <c r="AR906" s="46" t="str">
        <f>TRIM(Table1[[#This Row],[Grant]])</f>
        <v/>
      </c>
      <c r="AS906" s="46" t="str">
        <f>TRIM(Table1[[#This Row],[Staff ID]])</f>
        <v/>
      </c>
      <c r="AT906" s="46" t="str">
        <f>IF(TRIM(Table1[[#This Row],[Budget Code]])=0,"",TRIM(Table1[[#This Row],[Budget Code]]))</f>
        <v/>
      </c>
      <c r="AU906" s="46" t="str">
        <f>IF(Table1[[#This Row],[Line Description]]&lt;&gt;"",Table1[[#This Row],[Line Description]],"")</f>
        <v/>
      </c>
      <c r="AV906" s="46" t="str">
        <f>IF(Table1[[#This Row],[Cur_Amount Debit]]&gt;0,ROUND(Table1[[#This Row],[Cur_Amount Debit]],2),"")</f>
        <v/>
      </c>
      <c r="AW906" s="46" t="str">
        <f>IF(Table1[[#This Row],[Cur_Amount Credit]]&gt;0,ROUND(Table1[[#This Row],[Cur_Amount Credit]],2),"")</f>
        <v/>
      </c>
      <c r="AX906" s="46" t="str">
        <f>LEFT(Table1[[#This Row],[Cur]],3)</f>
        <v/>
      </c>
      <c r="AY906" s="59"/>
      <c r="AZ906" s="46"/>
      <c r="BA906" s="46" t="str">
        <f>IF(Table1[[#This Row],[Cur]]&lt;&gt;"",IF(Table1[[#This Row],[Cur]]="USD","",ExchangeRate),"")</f>
        <v/>
      </c>
      <c r="BB906" s="46" t="str">
        <f>IF(Table1[[#This Row],[Grant]]&lt;&gt;"",VLOOKUP(Table1[[#This Row],[Grant]],Grants!B:D,3),"")</f>
        <v/>
      </c>
      <c r="BC906" s="46" t="str">
        <f>TRIM(Table1[[#This Row],[Vendor ID]])</f>
        <v/>
      </c>
      <c r="BD906">
        <f>IF(Table1[[#This Row],[Reference Number]]=Q905,BD905,BD905+1)</f>
        <v>0</v>
      </c>
    </row>
    <row r="907" spans="1:56" ht="11.25" customHeight="1" x14ac:dyDescent="0.25">
      <c r="A907" s="1"/>
      <c r="B907" s="88" t="str">
        <f>IF(Table1[[#This Row],[Posting Date]]&lt;&gt;"",IF(Table1[[#This Row],[Reference Number]]=Q906,B906+1,1),"")</f>
        <v/>
      </c>
      <c r="C907" s="61"/>
      <c r="D907" s="61"/>
      <c r="E907" s="138"/>
      <c r="F907" s="141" t="str">
        <f>IFERROR(IF(VLOOKUP(Table1[[#This Row],[Budget Code Description]],Dimentions!$X$6:$AC$139,2,FALSE)="","",VLOOKUP(Table1[[#This Row],[Budget Code Description]],Dimentions!$X$6:$AC$139,2,FALSE)),"")</f>
        <v/>
      </c>
      <c r="G907" s="141"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1" t="str">
        <f>IFERROR(VLOOKUP(Table1[[#This Row],[Budget Code Description]],Table6[#All],8,FALSE),"")</f>
        <v/>
      </c>
      <c r="L907" s="63"/>
      <c r="M907" s="65" t="str">
        <f>IFERROR(VLOOKUP(Table1[[#This Row],[Staff ID]],Table2[],2,FALSE),"")</f>
        <v/>
      </c>
      <c r="N907" s="209" t="str">
        <f>IFERROR(IF(VLOOKUP(Table1[[#This Row],[Budget Code Description]],Dimentions!$X$6:$AC$134,4,FALSE)="","",VLOOKUP(Table1[[#This Row],[Budget Code Description]],Dimentions!$X$6:$AC$134,4,FALSE)),"")</f>
        <v/>
      </c>
      <c r="O907" s="65" t="str">
        <f>IFERROR(VLOOKUP(Table1[[#This Row],[Vendor ID]],Table549[],2,FALSE),"")</f>
        <v/>
      </c>
      <c r="P907" s="63"/>
      <c r="Q907" s="141" t="str">
        <f>IF(Table1[[#This Row],[Posting Date]]&lt;&gt;"",$D$9,"")</f>
        <v/>
      </c>
      <c r="R907" s="157" t="str">
        <f>IF(Table1[[#This Row],[Posting Date]]&lt;&gt;"",$D$10,"")</f>
        <v/>
      </c>
      <c r="S907" s="66"/>
      <c r="T907" s="63"/>
      <c r="U907" s="67"/>
      <c r="V907" s="67"/>
      <c r="W907" s="67" t="str">
        <f t="shared" si="18"/>
        <v/>
      </c>
      <c r="X907" s="159" t="str">
        <f>IF(E907="","",(IF(Table1[[#This Row],[Cur]]="USD",Table1[[#This Row],[Cur_Amount Debit]],Table1[[#This Row],[Cur_Amount Debit]]/Table1[[#This Row],[Exchange Rate]])))</f>
        <v/>
      </c>
      <c r="Y907" s="159" t="str">
        <f>IF(E907="","",(IF(Table1[[#This Row],[Cur]]="USD",Table1[[#This Row],[Cur_Amount Credit]],Table1[[#This Row],[Cur_Amount Credit]]/ExchangeRate)))</f>
        <v/>
      </c>
      <c r="Z907" s="201" t="str">
        <f>IF(E907="","",(Table1[[#This Row],[Debit USD]]-Table1[[#This Row],[Credit USD]]))</f>
        <v/>
      </c>
      <c r="AA907" s="226"/>
      <c r="AB907" s="255"/>
      <c r="AC907" s="1"/>
      <c r="AD907" s="15"/>
      <c r="AE907" s="15" t="str">
        <f>IF(AND(OR(Table1[[#This Row],[Account]]="15030",Table1[[#This Row],[Account]]="15035",Table1[[#This Row],[Account]]="20150"),Table1[[#This Row],[Vendor ID]]=""),1,"")</f>
        <v/>
      </c>
      <c r="AF907" s="15"/>
      <c r="AG907" s="15"/>
      <c r="AH907" s="15"/>
      <c r="AI907" s="46" t="str">
        <f>IF(Table1[[#This Row],[Posting Date]]&lt;&gt;"","GJ-"&amp;CountryID,"")</f>
        <v/>
      </c>
      <c r="AJ907" s="59" t="str">
        <f>IF(Table1[[#This Row],[Posting Date]]&lt;&gt;"",Table1[[#This Row],[Posting Date]],"")</f>
        <v/>
      </c>
      <c r="AK907" s="46"/>
      <c r="AL907" s="46" t="str">
        <f>IF(Table1[[#This Row],[Description]]&lt;&gt;"",Table1[[#This Row],[Description]],"")</f>
        <v/>
      </c>
      <c r="AM907" s="46" t="str">
        <f>IF(Table1[[#This Row],[Posting Date]]&lt;&gt;"",Table1[[#This Row],[Reference Number]],"")</f>
        <v/>
      </c>
      <c r="AN907" s="46" t="str">
        <f>TRIM(Table1[[#This Row],[Line '#]])</f>
        <v/>
      </c>
      <c r="AO907" s="46" t="str">
        <f>TRIM(Table1[[#This Row],[Account]])</f>
        <v/>
      </c>
      <c r="AP907" s="46" t="str">
        <f>IF(Table1[[#This Row],[Posting Date]]&lt;&gt;"",$D$5,"")</f>
        <v/>
      </c>
      <c r="AQ907" s="46" t="str">
        <f>TRIM(Table1[[#This Row],[Departments-Prgrams]])</f>
        <v/>
      </c>
      <c r="AR907" s="46" t="str">
        <f>TRIM(Table1[[#This Row],[Grant]])</f>
        <v/>
      </c>
      <c r="AS907" s="46" t="str">
        <f>TRIM(Table1[[#This Row],[Staff ID]])</f>
        <v/>
      </c>
      <c r="AT907" s="46" t="str">
        <f>IF(TRIM(Table1[[#This Row],[Budget Code]])=0,"",TRIM(Table1[[#This Row],[Budget Code]]))</f>
        <v/>
      </c>
      <c r="AU907" s="46" t="str">
        <f>IF(Table1[[#This Row],[Line Description]]&lt;&gt;"",Table1[[#This Row],[Line Description]],"")</f>
        <v/>
      </c>
      <c r="AV907" s="46" t="str">
        <f>IF(Table1[[#This Row],[Cur_Amount Debit]]&gt;0,ROUND(Table1[[#This Row],[Cur_Amount Debit]],2),"")</f>
        <v/>
      </c>
      <c r="AW907" s="46" t="str">
        <f>IF(Table1[[#This Row],[Cur_Amount Credit]]&gt;0,ROUND(Table1[[#This Row],[Cur_Amount Credit]],2),"")</f>
        <v/>
      </c>
      <c r="AX907" s="46" t="str">
        <f>LEFT(Table1[[#This Row],[Cur]],3)</f>
        <v/>
      </c>
      <c r="AY907" s="59"/>
      <c r="AZ907" s="46"/>
      <c r="BA907" s="46" t="str">
        <f>IF(Table1[[#This Row],[Cur]]&lt;&gt;"",IF(Table1[[#This Row],[Cur]]="USD","",ExchangeRate),"")</f>
        <v/>
      </c>
      <c r="BB907" s="46" t="str">
        <f>IF(Table1[[#This Row],[Grant]]&lt;&gt;"",VLOOKUP(Table1[[#This Row],[Grant]],Grants!B:D,3),"")</f>
        <v/>
      </c>
      <c r="BC907" s="46" t="str">
        <f>TRIM(Table1[[#This Row],[Vendor ID]])</f>
        <v/>
      </c>
      <c r="BD907">
        <f>IF(Table1[[#This Row],[Reference Number]]=Q906,BD906,BD906+1)</f>
        <v>0</v>
      </c>
    </row>
    <row r="908" spans="1:56" ht="11.25" customHeight="1" x14ac:dyDescent="0.25">
      <c r="A908" s="1"/>
      <c r="B908" s="88" t="str">
        <f>IF(Table1[[#This Row],[Posting Date]]&lt;&gt;"",IF(Table1[[#This Row],[Reference Number]]=Q907,B907+1,1),"")</f>
        <v/>
      </c>
      <c r="C908" s="61"/>
      <c r="D908" s="61"/>
      <c r="E908" s="138"/>
      <c r="F908" s="141" t="str">
        <f>IFERROR(IF(VLOOKUP(Table1[[#This Row],[Budget Code Description]],Dimentions!$X$6:$AC$139,2,FALSE)="","",VLOOKUP(Table1[[#This Row],[Budget Code Description]],Dimentions!$X$6:$AC$139,2,FALSE)),"")</f>
        <v/>
      </c>
      <c r="G908" s="141"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1" t="str">
        <f>IFERROR(VLOOKUP(Table1[[#This Row],[Budget Code Description]],Table6[#All],8,FALSE),"")</f>
        <v/>
      </c>
      <c r="L908" s="63"/>
      <c r="M908" s="65" t="str">
        <f>IFERROR(VLOOKUP(Table1[[#This Row],[Staff ID]],Table2[],2,FALSE),"")</f>
        <v/>
      </c>
      <c r="N908" s="209" t="str">
        <f>IFERROR(IF(VLOOKUP(Table1[[#This Row],[Budget Code Description]],Dimentions!$X$6:$AC$134,4,FALSE)="","",VLOOKUP(Table1[[#This Row],[Budget Code Description]],Dimentions!$X$6:$AC$134,4,FALSE)),"")</f>
        <v/>
      </c>
      <c r="O908" s="65" t="str">
        <f>IFERROR(VLOOKUP(Table1[[#This Row],[Vendor ID]],Table549[],2,FALSE),"")</f>
        <v/>
      </c>
      <c r="P908" s="63"/>
      <c r="Q908" s="141" t="str">
        <f>IF(Table1[[#This Row],[Posting Date]]&lt;&gt;"",$D$9,"")</f>
        <v/>
      </c>
      <c r="R908" s="157" t="str">
        <f>IF(Table1[[#This Row],[Posting Date]]&lt;&gt;"",$D$10,"")</f>
        <v/>
      </c>
      <c r="S908" s="66"/>
      <c r="T908" s="63"/>
      <c r="U908" s="67"/>
      <c r="V908" s="67"/>
      <c r="W908" s="67" t="str">
        <f t="shared" si="18"/>
        <v/>
      </c>
      <c r="X908" s="159" t="str">
        <f>IF(E908="","",(IF(Table1[[#This Row],[Cur]]="USD",Table1[[#This Row],[Cur_Amount Debit]],Table1[[#This Row],[Cur_Amount Debit]]/Table1[[#This Row],[Exchange Rate]])))</f>
        <v/>
      </c>
      <c r="Y908" s="159" t="str">
        <f>IF(E908="","",(IF(Table1[[#This Row],[Cur]]="USD",Table1[[#This Row],[Cur_Amount Credit]],Table1[[#This Row],[Cur_Amount Credit]]/ExchangeRate)))</f>
        <v/>
      </c>
      <c r="Z908" s="201" t="str">
        <f>IF(E908="","",(Table1[[#This Row],[Debit USD]]-Table1[[#This Row],[Credit USD]]))</f>
        <v/>
      </c>
      <c r="AA908" s="226"/>
      <c r="AB908" s="255"/>
      <c r="AC908" s="1"/>
      <c r="AD908" s="15"/>
      <c r="AE908" s="15" t="str">
        <f>IF(AND(OR(Table1[[#This Row],[Account]]="15030",Table1[[#This Row],[Account]]="15035",Table1[[#This Row],[Account]]="20150"),Table1[[#This Row],[Vendor ID]]=""),1,"")</f>
        <v/>
      </c>
      <c r="AF908" s="15"/>
      <c r="AG908" s="15"/>
      <c r="AH908" s="15"/>
      <c r="AI908" s="46" t="str">
        <f>IF(Table1[[#This Row],[Posting Date]]&lt;&gt;"","GJ-"&amp;CountryID,"")</f>
        <v/>
      </c>
      <c r="AJ908" s="59" t="str">
        <f>IF(Table1[[#This Row],[Posting Date]]&lt;&gt;"",Table1[[#This Row],[Posting Date]],"")</f>
        <v/>
      </c>
      <c r="AK908" s="46"/>
      <c r="AL908" s="46" t="str">
        <f>IF(Table1[[#This Row],[Description]]&lt;&gt;"",Table1[[#This Row],[Description]],"")</f>
        <v/>
      </c>
      <c r="AM908" s="46" t="str">
        <f>IF(Table1[[#This Row],[Posting Date]]&lt;&gt;"",Table1[[#This Row],[Reference Number]],"")</f>
        <v/>
      </c>
      <c r="AN908" s="46" t="str">
        <f>TRIM(Table1[[#This Row],[Line '#]])</f>
        <v/>
      </c>
      <c r="AO908" s="46" t="str">
        <f>TRIM(Table1[[#This Row],[Account]])</f>
        <v/>
      </c>
      <c r="AP908" s="46" t="str">
        <f>IF(Table1[[#This Row],[Posting Date]]&lt;&gt;"",$D$5,"")</f>
        <v/>
      </c>
      <c r="AQ908" s="46" t="str">
        <f>TRIM(Table1[[#This Row],[Departments-Prgrams]])</f>
        <v/>
      </c>
      <c r="AR908" s="46" t="str">
        <f>TRIM(Table1[[#This Row],[Grant]])</f>
        <v/>
      </c>
      <c r="AS908" s="46" t="str">
        <f>TRIM(Table1[[#This Row],[Staff ID]])</f>
        <v/>
      </c>
      <c r="AT908" s="46" t="str">
        <f>IF(TRIM(Table1[[#This Row],[Budget Code]])=0,"",TRIM(Table1[[#This Row],[Budget Code]]))</f>
        <v/>
      </c>
      <c r="AU908" s="46" t="str">
        <f>IF(Table1[[#This Row],[Line Description]]&lt;&gt;"",Table1[[#This Row],[Line Description]],"")</f>
        <v/>
      </c>
      <c r="AV908" s="46" t="str">
        <f>IF(Table1[[#This Row],[Cur_Amount Debit]]&gt;0,ROUND(Table1[[#This Row],[Cur_Amount Debit]],2),"")</f>
        <v/>
      </c>
      <c r="AW908" s="46" t="str">
        <f>IF(Table1[[#This Row],[Cur_Amount Credit]]&gt;0,ROUND(Table1[[#This Row],[Cur_Amount Credit]],2),"")</f>
        <v/>
      </c>
      <c r="AX908" s="46" t="str">
        <f>LEFT(Table1[[#This Row],[Cur]],3)</f>
        <v/>
      </c>
      <c r="AY908" s="59"/>
      <c r="AZ908" s="46"/>
      <c r="BA908" s="46" t="str">
        <f>IF(Table1[[#This Row],[Cur]]&lt;&gt;"",IF(Table1[[#This Row],[Cur]]="USD","",ExchangeRate),"")</f>
        <v/>
      </c>
      <c r="BB908" s="46" t="str">
        <f>IF(Table1[[#This Row],[Grant]]&lt;&gt;"",VLOOKUP(Table1[[#This Row],[Grant]],Grants!B:D,3),"")</f>
        <v/>
      </c>
      <c r="BC908" s="46" t="str">
        <f>TRIM(Table1[[#This Row],[Vendor ID]])</f>
        <v/>
      </c>
      <c r="BD908">
        <f>IF(Table1[[#This Row],[Reference Number]]=Q907,BD907,BD907+1)</f>
        <v>0</v>
      </c>
    </row>
    <row r="909" spans="1:56" ht="11.25" customHeight="1" x14ac:dyDescent="0.25">
      <c r="A909" s="1"/>
      <c r="B909" s="88" t="str">
        <f>IF(Table1[[#This Row],[Posting Date]]&lt;&gt;"",IF(Table1[[#This Row],[Reference Number]]=Q908,B908+1,1),"")</f>
        <v/>
      </c>
      <c r="C909" s="61"/>
      <c r="D909" s="61"/>
      <c r="E909" s="138"/>
      <c r="F909" s="141" t="str">
        <f>IFERROR(IF(VLOOKUP(Table1[[#This Row],[Budget Code Description]],Dimentions!$X$6:$AC$139,2,FALSE)="","",VLOOKUP(Table1[[#This Row],[Budget Code Description]],Dimentions!$X$6:$AC$139,2,FALSE)),"")</f>
        <v/>
      </c>
      <c r="G909" s="141"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1" t="str">
        <f>IFERROR(VLOOKUP(Table1[[#This Row],[Budget Code Description]],Table6[#All],8,FALSE),"")</f>
        <v/>
      </c>
      <c r="L909" s="63"/>
      <c r="M909" s="65" t="str">
        <f>IFERROR(VLOOKUP(Table1[[#This Row],[Staff ID]],Table2[],2,FALSE),"")</f>
        <v/>
      </c>
      <c r="N909" s="209" t="str">
        <f>IFERROR(IF(VLOOKUP(Table1[[#This Row],[Budget Code Description]],Dimentions!$X$6:$AC$134,4,FALSE)="","",VLOOKUP(Table1[[#This Row],[Budget Code Description]],Dimentions!$X$6:$AC$134,4,FALSE)),"")</f>
        <v/>
      </c>
      <c r="O909" s="65" t="str">
        <f>IFERROR(VLOOKUP(Table1[[#This Row],[Vendor ID]],Table549[],2,FALSE),"")</f>
        <v/>
      </c>
      <c r="P909" s="63"/>
      <c r="Q909" s="141" t="str">
        <f>IF(Table1[[#This Row],[Posting Date]]&lt;&gt;"",$D$9,"")</f>
        <v/>
      </c>
      <c r="R909" s="157" t="str">
        <f>IF(Table1[[#This Row],[Posting Date]]&lt;&gt;"",$D$10,"")</f>
        <v/>
      </c>
      <c r="S909" s="66"/>
      <c r="T909" s="63"/>
      <c r="U909" s="67"/>
      <c r="V909" s="67"/>
      <c r="W909" s="67" t="str">
        <f t="shared" si="18"/>
        <v/>
      </c>
      <c r="X909" s="159" t="str">
        <f>IF(E909="","",(IF(Table1[[#This Row],[Cur]]="USD",Table1[[#This Row],[Cur_Amount Debit]],Table1[[#This Row],[Cur_Amount Debit]]/Table1[[#This Row],[Exchange Rate]])))</f>
        <v/>
      </c>
      <c r="Y909" s="159" t="str">
        <f>IF(E909="","",(IF(Table1[[#This Row],[Cur]]="USD",Table1[[#This Row],[Cur_Amount Credit]],Table1[[#This Row],[Cur_Amount Credit]]/ExchangeRate)))</f>
        <v/>
      </c>
      <c r="Z909" s="201" t="str">
        <f>IF(E909="","",(Table1[[#This Row],[Debit USD]]-Table1[[#This Row],[Credit USD]]))</f>
        <v/>
      </c>
      <c r="AA909" s="226"/>
      <c r="AB909" s="255"/>
      <c r="AC909" s="1"/>
      <c r="AD909" s="15"/>
      <c r="AE909" s="15" t="str">
        <f>IF(AND(OR(Table1[[#This Row],[Account]]="15030",Table1[[#This Row],[Account]]="15035",Table1[[#This Row],[Account]]="20150"),Table1[[#This Row],[Vendor ID]]=""),1,"")</f>
        <v/>
      </c>
      <c r="AF909" s="15"/>
      <c r="AG909" s="15"/>
      <c r="AH909" s="15"/>
      <c r="AI909" s="46" t="str">
        <f>IF(Table1[[#This Row],[Posting Date]]&lt;&gt;"","GJ-"&amp;CountryID,"")</f>
        <v/>
      </c>
      <c r="AJ909" s="59" t="str">
        <f>IF(Table1[[#This Row],[Posting Date]]&lt;&gt;"",Table1[[#This Row],[Posting Date]],"")</f>
        <v/>
      </c>
      <c r="AK909" s="46"/>
      <c r="AL909" s="46" t="str">
        <f>IF(Table1[[#This Row],[Description]]&lt;&gt;"",Table1[[#This Row],[Description]],"")</f>
        <v/>
      </c>
      <c r="AM909" s="46" t="str">
        <f>IF(Table1[[#This Row],[Posting Date]]&lt;&gt;"",Table1[[#This Row],[Reference Number]],"")</f>
        <v/>
      </c>
      <c r="AN909" s="46" t="str">
        <f>TRIM(Table1[[#This Row],[Line '#]])</f>
        <v/>
      </c>
      <c r="AO909" s="46" t="str">
        <f>TRIM(Table1[[#This Row],[Account]])</f>
        <v/>
      </c>
      <c r="AP909" s="46" t="str">
        <f>IF(Table1[[#This Row],[Posting Date]]&lt;&gt;"",$D$5,"")</f>
        <v/>
      </c>
      <c r="AQ909" s="46" t="str">
        <f>TRIM(Table1[[#This Row],[Departments-Prgrams]])</f>
        <v/>
      </c>
      <c r="AR909" s="46" t="str">
        <f>TRIM(Table1[[#This Row],[Grant]])</f>
        <v/>
      </c>
      <c r="AS909" s="46" t="str">
        <f>TRIM(Table1[[#This Row],[Staff ID]])</f>
        <v/>
      </c>
      <c r="AT909" s="46" t="str">
        <f>IF(TRIM(Table1[[#This Row],[Budget Code]])=0,"",TRIM(Table1[[#This Row],[Budget Code]]))</f>
        <v/>
      </c>
      <c r="AU909" s="46" t="str">
        <f>IF(Table1[[#This Row],[Line Description]]&lt;&gt;"",Table1[[#This Row],[Line Description]],"")</f>
        <v/>
      </c>
      <c r="AV909" s="46" t="str">
        <f>IF(Table1[[#This Row],[Cur_Amount Debit]]&gt;0,ROUND(Table1[[#This Row],[Cur_Amount Debit]],2),"")</f>
        <v/>
      </c>
      <c r="AW909" s="46" t="str">
        <f>IF(Table1[[#This Row],[Cur_Amount Credit]]&gt;0,ROUND(Table1[[#This Row],[Cur_Amount Credit]],2),"")</f>
        <v/>
      </c>
      <c r="AX909" s="46" t="str">
        <f>LEFT(Table1[[#This Row],[Cur]],3)</f>
        <v/>
      </c>
      <c r="AY909" s="59"/>
      <c r="AZ909" s="46"/>
      <c r="BA909" s="46" t="str">
        <f>IF(Table1[[#This Row],[Cur]]&lt;&gt;"",IF(Table1[[#This Row],[Cur]]="USD","",ExchangeRate),"")</f>
        <v/>
      </c>
      <c r="BB909" s="46" t="str">
        <f>IF(Table1[[#This Row],[Grant]]&lt;&gt;"",VLOOKUP(Table1[[#This Row],[Grant]],Grants!B:D,3),"")</f>
        <v/>
      </c>
      <c r="BC909" s="46" t="str">
        <f>TRIM(Table1[[#This Row],[Vendor ID]])</f>
        <v/>
      </c>
      <c r="BD909">
        <f>IF(Table1[[#This Row],[Reference Number]]=Q908,BD908,BD908+1)</f>
        <v>0</v>
      </c>
    </row>
    <row r="910" spans="1:56" ht="11.25" customHeight="1" x14ac:dyDescent="0.25">
      <c r="A910" s="1"/>
      <c r="B910" s="88" t="str">
        <f>IF(Table1[[#This Row],[Posting Date]]&lt;&gt;"",IF(Table1[[#This Row],[Reference Number]]=Q909,B909+1,1),"")</f>
        <v/>
      </c>
      <c r="C910" s="61"/>
      <c r="D910" s="61"/>
      <c r="E910" s="138"/>
      <c r="F910" s="141" t="str">
        <f>IFERROR(IF(VLOOKUP(Table1[[#This Row],[Budget Code Description]],Dimentions!$X$6:$AC$139,2,FALSE)="","",VLOOKUP(Table1[[#This Row],[Budget Code Description]],Dimentions!$X$6:$AC$139,2,FALSE)),"")</f>
        <v/>
      </c>
      <c r="G910" s="141"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1" t="str">
        <f>IFERROR(VLOOKUP(Table1[[#This Row],[Budget Code Description]],Table6[#All],8,FALSE),"")</f>
        <v/>
      </c>
      <c r="L910" s="63"/>
      <c r="M910" s="65" t="str">
        <f>IFERROR(VLOOKUP(Table1[[#This Row],[Staff ID]],Table2[],2,FALSE),"")</f>
        <v/>
      </c>
      <c r="N910" s="209" t="str">
        <f>IFERROR(IF(VLOOKUP(Table1[[#This Row],[Budget Code Description]],Dimentions!$X$6:$AC$134,4,FALSE)="","",VLOOKUP(Table1[[#This Row],[Budget Code Description]],Dimentions!$X$6:$AC$134,4,FALSE)),"")</f>
        <v/>
      </c>
      <c r="O910" s="65" t="str">
        <f>IFERROR(VLOOKUP(Table1[[#This Row],[Vendor ID]],Table549[],2,FALSE),"")</f>
        <v/>
      </c>
      <c r="P910" s="63"/>
      <c r="Q910" s="141" t="str">
        <f>IF(Table1[[#This Row],[Posting Date]]&lt;&gt;"",$D$9,"")</f>
        <v/>
      </c>
      <c r="R910" s="157" t="str">
        <f>IF(Table1[[#This Row],[Posting Date]]&lt;&gt;"",$D$10,"")</f>
        <v/>
      </c>
      <c r="S910" s="66"/>
      <c r="T910" s="63"/>
      <c r="U910" s="67"/>
      <c r="V910" s="67"/>
      <c r="W910" s="67" t="str">
        <f t="shared" si="18"/>
        <v/>
      </c>
      <c r="X910" s="159" t="str">
        <f>IF(E910="","",(IF(Table1[[#This Row],[Cur]]="USD",Table1[[#This Row],[Cur_Amount Debit]],Table1[[#This Row],[Cur_Amount Debit]]/Table1[[#This Row],[Exchange Rate]])))</f>
        <v/>
      </c>
      <c r="Y910" s="159" t="str">
        <f>IF(E910="","",(IF(Table1[[#This Row],[Cur]]="USD",Table1[[#This Row],[Cur_Amount Credit]],Table1[[#This Row],[Cur_Amount Credit]]/ExchangeRate)))</f>
        <v/>
      </c>
      <c r="Z910" s="201" t="str">
        <f>IF(E910="","",(Table1[[#This Row],[Debit USD]]-Table1[[#This Row],[Credit USD]]))</f>
        <v/>
      </c>
      <c r="AA910" s="226"/>
      <c r="AB910" s="255"/>
      <c r="AC910" s="1"/>
      <c r="AD910" s="15"/>
      <c r="AE910" s="15" t="str">
        <f>IF(AND(OR(Table1[[#This Row],[Account]]="15030",Table1[[#This Row],[Account]]="15035",Table1[[#This Row],[Account]]="20150"),Table1[[#This Row],[Vendor ID]]=""),1,"")</f>
        <v/>
      </c>
      <c r="AF910" s="15"/>
      <c r="AG910" s="15"/>
      <c r="AH910" s="15"/>
      <c r="AI910" s="46" t="str">
        <f>IF(Table1[[#This Row],[Posting Date]]&lt;&gt;"","GJ-"&amp;CountryID,"")</f>
        <v/>
      </c>
      <c r="AJ910" s="59" t="str">
        <f>IF(Table1[[#This Row],[Posting Date]]&lt;&gt;"",Table1[[#This Row],[Posting Date]],"")</f>
        <v/>
      </c>
      <c r="AK910" s="46"/>
      <c r="AL910" s="46" t="str">
        <f>IF(Table1[[#This Row],[Description]]&lt;&gt;"",Table1[[#This Row],[Description]],"")</f>
        <v/>
      </c>
      <c r="AM910" s="46" t="str">
        <f>IF(Table1[[#This Row],[Posting Date]]&lt;&gt;"",Table1[[#This Row],[Reference Number]],"")</f>
        <v/>
      </c>
      <c r="AN910" s="46" t="str">
        <f>TRIM(Table1[[#This Row],[Line '#]])</f>
        <v/>
      </c>
      <c r="AO910" s="46" t="str">
        <f>TRIM(Table1[[#This Row],[Account]])</f>
        <v/>
      </c>
      <c r="AP910" s="46" t="str">
        <f>IF(Table1[[#This Row],[Posting Date]]&lt;&gt;"",$D$5,"")</f>
        <v/>
      </c>
      <c r="AQ910" s="46" t="str">
        <f>TRIM(Table1[[#This Row],[Departments-Prgrams]])</f>
        <v/>
      </c>
      <c r="AR910" s="46" t="str">
        <f>TRIM(Table1[[#This Row],[Grant]])</f>
        <v/>
      </c>
      <c r="AS910" s="46" t="str">
        <f>TRIM(Table1[[#This Row],[Staff ID]])</f>
        <v/>
      </c>
      <c r="AT910" s="46" t="str">
        <f>IF(TRIM(Table1[[#This Row],[Budget Code]])=0,"",TRIM(Table1[[#This Row],[Budget Code]]))</f>
        <v/>
      </c>
      <c r="AU910" s="46" t="str">
        <f>IF(Table1[[#This Row],[Line Description]]&lt;&gt;"",Table1[[#This Row],[Line Description]],"")</f>
        <v/>
      </c>
      <c r="AV910" s="46" t="str">
        <f>IF(Table1[[#This Row],[Cur_Amount Debit]]&gt;0,ROUND(Table1[[#This Row],[Cur_Amount Debit]],2),"")</f>
        <v/>
      </c>
      <c r="AW910" s="46" t="str">
        <f>IF(Table1[[#This Row],[Cur_Amount Credit]]&gt;0,ROUND(Table1[[#This Row],[Cur_Amount Credit]],2),"")</f>
        <v/>
      </c>
      <c r="AX910" s="46" t="str">
        <f>LEFT(Table1[[#This Row],[Cur]],3)</f>
        <v/>
      </c>
      <c r="AY910" s="59"/>
      <c r="AZ910" s="46"/>
      <c r="BA910" s="46" t="str">
        <f>IF(Table1[[#This Row],[Cur]]&lt;&gt;"",IF(Table1[[#This Row],[Cur]]="USD","",ExchangeRate),"")</f>
        <v/>
      </c>
      <c r="BB910" s="46" t="str">
        <f>IF(Table1[[#This Row],[Grant]]&lt;&gt;"",VLOOKUP(Table1[[#This Row],[Grant]],Grants!B:D,3),"")</f>
        <v/>
      </c>
      <c r="BC910" s="46" t="str">
        <f>TRIM(Table1[[#This Row],[Vendor ID]])</f>
        <v/>
      </c>
      <c r="BD910">
        <f>IF(Table1[[#This Row],[Reference Number]]=Q909,BD909,BD909+1)</f>
        <v>0</v>
      </c>
    </row>
    <row r="911" spans="1:56" ht="11.25" customHeight="1" x14ac:dyDescent="0.25">
      <c r="A911" s="1"/>
      <c r="B911" s="88" t="str">
        <f>IF(Table1[[#This Row],[Posting Date]]&lt;&gt;"",IF(Table1[[#This Row],[Reference Number]]=Q910,B910+1,1),"")</f>
        <v/>
      </c>
      <c r="C911" s="61"/>
      <c r="D911" s="61"/>
      <c r="E911" s="138"/>
      <c r="F911" s="141" t="str">
        <f>IFERROR(IF(VLOOKUP(Table1[[#This Row],[Budget Code Description]],Dimentions!$X$6:$AC$139,2,FALSE)="","",VLOOKUP(Table1[[#This Row],[Budget Code Description]],Dimentions!$X$6:$AC$139,2,FALSE)),"")</f>
        <v/>
      </c>
      <c r="G911" s="141"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1" t="str">
        <f>IFERROR(VLOOKUP(Table1[[#This Row],[Budget Code Description]],Table6[#All],8,FALSE),"")</f>
        <v/>
      </c>
      <c r="L911" s="63"/>
      <c r="M911" s="65" t="str">
        <f>IFERROR(VLOOKUP(Table1[[#This Row],[Staff ID]],Table2[],2,FALSE),"")</f>
        <v/>
      </c>
      <c r="N911" s="209" t="str">
        <f>IFERROR(IF(VLOOKUP(Table1[[#This Row],[Budget Code Description]],Dimentions!$X$6:$AC$134,4,FALSE)="","",VLOOKUP(Table1[[#This Row],[Budget Code Description]],Dimentions!$X$6:$AC$134,4,FALSE)),"")</f>
        <v/>
      </c>
      <c r="O911" s="65" t="str">
        <f>IFERROR(VLOOKUP(Table1[[#This Row],[Vendor ID]],Table549[],2,FALSE),"")</f>
        <v/>
      </c>
      <c r="P911" s="63"/>
      <c r="Q911" s="141" t="str">
        <f>IF(Table1[[#This Row],[Posting Date]]&lt;&gt;"",$D$9,"")</f>
        <v/>
      </c>
      <c r="R911" s="157" t="str">
        <f>IF(Table1[[#This Row],[Posting Date]]&lt;&gt;"",$D$10,"")</f>
        <v/>
      </c>
      <c r="S911" s="66"/>
      <c r="T911" s="63"/>
      <c r="U911" s="67"/>
      <c r="V911" s="67"/>
      <c r="W911" s="67" t="str">
        <f t="shared" si="18"/>
        <v/>
      </c>
      <c r="X911" s="159" t="str">
        <f>IF(E911="","",(IF(Table1[[#This Row],[Cur]]="USD",Table1[[#This Row],[Cur_Amount Debit]],Table1[[#This Row],[Cur_Amount Debit]]/Table1[[#This Row],[Exchange Rate]])))</f>
        <v/>
      </c>
      <c r="Y911" s="159" t="str">
        <f>IF(E911="","",(IF(Table1[[#This Row],[Cur]]="USD",Table1[[#This Row],[Cur_Amount Credit]],Table1[[#This Row],[Cur_Amount Credit]]/ExchangeRate)))</f>
        <v/>
      </c>
      <c r="Z911" s="201" t="str">
        <f>IF(E911="","",(Table1[[#This Row],[Debit USD]]-Table1[[#This Row],[Credit USD]]))</f>
        <v/>
      </c>
      <c r="AA911" s="226"/>
      <c r="AB911" s="255"/>
      <c r="AC911" s="1"/>
      <c r="AD911" s="15"/>
      <c r="AE911" s="15" t="str">
        <f>IF(AND(OR(Table1[[#This Row],[Account]]="15030",Table1[[#This Row],[Account]]="15035",Table1[[#This Row],[Account]]="20150"),Table1[[#This Row],[Vendor ID]]=""),1,"")</f>
        <v/>
      </c>
      <c r="AF911" s="15"/>
      <c r="AG911" s="15"/>
      <c r="AH911" s="15"/>
      <c r="AI911" s="46" t="str">
        <f>IF(Table1[[#This Row],[Posting Date]]&lt;&gt;"","GJ-"&amp;CountryID,"")</f>
        <v/>
      </c>
      <c r="AJ911" s="59" t="str">
        <f>IF(Table1[[#This Row],[Posting Date]]&lt;&gt;"",Table1[[#This Row],[Posting Date]],"")</f>
        <v/>
      </c>
      <c r="AK911" s="46"/>
      <c r="AL911" s="46" t="str">
        <f>IF(Table1[[#This Row],[Description]]&lt;&gt;"",Table1[[#This Row],[Description]],"")</f>
        <v/>
      </c>
      <c r="AM911" s="46" t="str">
        <f>IF(Table1[[#This Row],[Posting Date]]&lt;&gt;"",Table1[[#This Row],[Reference Number]],"")</f>
        <v/>
      </c>
      <c r="AN911" s="46" t="str">
        <f>TRIM(Table1[[#This Row],[Line '#]])</f>
        <v/>
      </c>
      <c r="AO911" s="46" t="str">
        <f>TRIM(Table1[[#This Row],[Account]])</f>
        <v/>
      </c>
      <c r="AP911" s="46" t="str">
        <f>IF(Table1[[#This Row],[Posting Date]]&lt;&gt;"",$D$5,"")</f>
        <v/>
      </c>
      <c r="AQ911" s="46" t="str">
        <f>TRIM(Table1[[#This Row],[Departments-Prgrams]])</f>
        <v/>
      </c>
      <c r="AR911" s="46" t="str">
        <f>TRIM(Table1[[#This Row],[Grant]])</f>
        <v/>
      </c>
      <c r="AS911" s="46" t="str">
        <f>TRIM(Table1[[#This Row],[Staff ID]])</f>
        <v/>
      </c>
      <c r="AT911" s="46" t="str">
        <f>IF(TRIM(Table1[[#This Row],[Budget Code]])=0,"",TRIM(Table1[[#This Row],[Budget Code]]))</f>
        <v/>
      </c>
      <c r="AU911" s="46" t="str">
        <f>IF(Table1[[#This Row],[Line Description]]&lt;&gt;"",Table1[[#This Row],[Line Description]],"")</f>
        <v/>
      </c>
      <c r="AV911" s="46" t="str">
        <f>IF(Table1[[#This Row],[Cur_Amount Debit]]&gt;0,ROUND(Table1[[#This Row],[Cur_Amount Debit]],2),"")</f>
        <v/>
      </c>
      <c r="AW911" s="46" t="str">
        <f>IF(Table1[[#This Row],[Cur_Amount Credit]]&gt;0,ROUND(Table1[[#This Row],[Cur_Amount Credit]],2),"")</f>
        <v/>
      </c>
      <c r="AX911" s="46" t="str">
        <f>LEFT(Table1[[#This Row],[Cur]],3)</f>
        <v/>
      </c>
      <c r="AY911" s="59"/>
      <c r="AZ911" s="46"/>
      <c r="BA911" s="46" t="str">
        <f>IF(Table1[[#This Row],[Cur]]&lt;&gt;"",IF(Table1[[#This Row],[Cur]]="USD","",ExchangeRate),"")</f>
        <v/>
      </c>
      <c r="BB911" s="46" t="str">
        <f>IF(Table1[[#This Row],[Grant]]&lt;&gt;"",VLOOKUP(Table1[[#This Row],[Grant]],Grants!B:D,3),"")</f>
        <v/>
      </c>
      <c r="BC911" s="46" t="str">
        <f>TRIM(Table1[[#This Row],[Vendor ID]])</f>
        <v/>
      </c>
      <c r="BD911">
        <f>IF(Table1[[#This Row],[Reference Number]]=Q910,BD910,BD910+1)</f>
        <v>0</v>
      </c>
    </row>
    <row r="912" spans="1:56" ht="11.25" customHeight="1" x14ac:dyDescent="0.25">
      <c r="A912" s="1"/>
      <c r="B912" s="88" t="str">
        <f>IF(Table1[[#This Row],[Posting Date]]&lt;&gt;"",IF(Table1[[#This Row],[Reference Number]]=Q911,B911+1,1),"")</f>
        <v/>
      </c>
      <c r="C912" s="61"/>
      <c r="D912" s="61"/>
      <c r="E912" s="138"/>
      <c r="F912" s="141" t="str">
        <f>IFERROR(IF(VLOOKUP(Table1[[#This Row],[Budget Code Description]],Dimentions!$X$6:$AC$139,2,FALSE)="","",VLOOKUP(Table1[[#This Row],[Budget Code Description]],Dimentions!$X$6:$AC$139,2,FALSE)),"")</f>
        <v/>
      </c>
      <c r="G912" s="141"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1" t="str">
        <f>IFERROR(VLOOKUP(Table1[[#This Row],[Budget Code Description]],Table6[#All],8,FALSE),"")</f>
        <v/>
      </c>
      <c r="L912" s="63"/>
      <c r="M912" s="65" t="str">
        <f>IFERROR(VLOOKUP(Table1[[#This Row],[Staff ID]],Table2[],2,FALSE),"")</f>
        <v/>
      </c>
      <c r="N912" s="209" t="str">
        <f>IFERROR(IF(VLOOKUP(Table1[[#This Row],[Budget Code Description]],Dimentions!$X$6:$AC$134,4,FALSE)="","",VLOOKUP(Table1[[#This Row],[Budget Code Description]],Dimentions!$X$6:$AC$134,4,FALSE)),"")</f>
        <v/>
      </c>
      <c r="O912" s="65" t="str">
        <f>IFERROR(VLOOKUP(Table1[[#This Row],[Vendor ID]],Table549[],2,FALSE),"")</f>
        <v/>
      </c>
      <c r="P912" s="63"/>
      <c r="Q912" s="141" t="str">
        <f>IF(Table1[[#This Row],[Posting Date]]&lt;&gt;"",$D$9,"")</f>
        <v/>
      </c>
      <c r="R912" s="157" t="str">
        <f>IF(Table1[[#This Row],[Posting Date]]&lt;&gt;"",$D$10,"")</f>
        <v/>
      </c>
      <c r="S912" s="66"/>
      <c r="T912" s="63"/>
      <c r="U912" s="67"/>
      <c r="V912" s="67"/>
      <c r="W912" s="67" t="str">
        <f t="shared" si="18"/>
        <v/>
      </c>
      <c r="X912" s="159" t="str">
        <f>IF(E912="","",(IF(Table1[[#This Row],[Cur]]="USD",Table1[[#This Row],[Cur_Amount Debit]],Table1[[#This Row],[Cur_Amount Debit]]/Table1[[#This Row],[Exchange Rate]])))</f>
        <v/>
      </c>
      <c r="Y912" s="159" t="str">
        <f>IF(E912="","",(IF(Table1[[#This Row],[Cur]]="USD",Table1[[#This Row],[Cur_Amount Credit]],Table1[[#This Row],[Cur_Amount Credit]]/ExchangeRate)))</f>
        <v/>
      </c>
      <c r="Z912" s="201" t="str">
        <f>IF(E912="","",(Table1[[#This Row],[Debit USD]]-Table1[[#This Row],[Credit USD]]))</f>
        <v/>
      </c>
      <c r="AA912" s="226"/>
      <c r="AB912" s="255"/>
      <c r="AC912" s="1"/>
      <c r="AD912" s="15"/>
      <c r="AE912" s="15" t="str">
        <f>IF(AND(OR(Table1[[#This Row],[Account]]="15030",Table1[[#This Row],[Account]]="15035",Table1[[#This Row],[Account]]="20150"),Table1[[#This Row],[Vendor ID]]=""),1,"")</f>
        <v/>
      </c>
      <c r="AF912" s="15"/>
      <c r="AG912" s="15"/>
      <c r="AH912" s="15"/>
      <c r="AI912" s="46" t="str">
        <f>IF(Table1[[#This Row],[Posting Date]]&lt;&gt;"","GJ-"&amp;CountryID,"")</f>
        <v/>
      </c>
      <c r="AJ912" s="59" t="str">
        <f>IF(Table1[[#This Row],[Posting Date]]&lt;&gt;"",Table1[[#This Row],[Posting Date]],"")</f>
        <v/>
      </c>
      <c r="AK912" s="46"/>
      <c r="AL912" s="46" t="str">
        <f>IF(Table1[[#This Row],[Description]]&lt;&gt;"",Table1[[#This Row],[Description]],"")</f>
        <v/>
      </c>
      <c r="AM912" s="46" t="str">
        <f>IF(Table1[[#This Row],[Posting Date]]&lt;&gt;"",Table1[[#This Row],[Reference Number]],"")</f>
        <v/>
      </c>
      <c r="AN912" s="46" t="str">
        <f>TRIM(Table1[[#This Row],[Line '#]])</f>
        <v/>
      </c>
      <c r="AO912" s="46" t="str">
        <f>TRIM(Table1[[#This Row],[Account]])</f>
        <v/>
      </c>
      <c r="AP912" s="46" t="str">
        <f>IF(Table1[[#This Row],[Posting Date]]&lt;&gt;"",$D$5,"")</f>
        <v/>
      </c>
      <c r="AQ912" s="46" t="str">
        <f>TRIM(Table1[[#This Row],[Departments-Prgrams]])</f>
        <v/>
      </c>
      <c r="AR912" s="46" t="str">
        <f>TRIM(Table1[[#This Row],[Grant]])</f>
        <v/>
      </c>
      <c r="AS912" s="46" t="str">
        <f>TRIM(Table1[[#This Row],[Staff ID]])</f>
        <v/>
      </c>
      <c r="AT912" s="46" t="str">
        <f>IF(TRIM(Table1[[#This Row],[Budget Code]])=0,"",TRIM(Table1[[#This Row],[Budget Code]]))</f>
        <v/>
      </c>
      <c r="AU912" s="46" t="str">
        <f>IF(Table1[[#This Row],[Line Description]]&lt;&gt;"",Table1[[#This Row],[Line Description]],"")</f>
        <v/>
      </c>
      <c r="AV912" s="46" t="str">
        <f>IF(Table1[[#This Row],[Cur_Amount Debit]]&gt;0,ROUND(Table1[[#This Row],[Cur_Amount Debit]],2),"")</f>
        <v/>
      </c>
      <c r="AW912" s="46" t="str">
        <f>IF(Table1[[#This Row],[Cur_Amount Credit]]&gt;0,ROUND(Table1[[#This Row],[Cur_Amount Credit]],2),"")</f>
        <v/>
      </c>
      <c r="AX912" s="46" t="str">
        <f>LEFT(Table1[[#This Row],[Cur]],3)</f>
        <v/>
      </c>
      <c r="AY912" s="59"/>
      <c r="AZ912" s="46"/>
      <c r="BA912" s="46" t="str">
        <f>IF(Table1[[#This Row],[Cur]]&lt;&gt;"",IF(Table1[[#This Row],[Cur]]="USD","",ExchangeRate),"")</f>
        <v/>
      </c>
      <c r="BB912" s="46" t="str">
        <f>IF(Table1[[#This Row],[Grant]]&lt;&gt;"",VLOOKUP(Table1[[#This Row],[Grant]],Grants!B:D,3),"")</f>
        <v/>
      </c>
      <c r="BC912" s="46" t="str">
        <f>TRIM(Table1[[#This Row],[Vendor ID]])</f>
        <v/>
      </c>
      <c r="BD912">
        <f>IF(Table1[[#This Row],[Reference Number]]=Q911,BD911,BD911+1)</f>
        <v>0</v>
      </c>
    </row>
    <row r="913" spans="1:56" ht="11.25" customHeight="1" x14ac:dyDescent="0.25">
      <c r="A913" s="1"/>
      <c r="B913" s="88" t="str">
        <f>IF(Table1[[#This Row],[Posting Date]]&lt;&gt;"",IF(Table1[[#This Row],[Reference Number]]=Q912,B912+1,1),"")</f>
        <v/>
      </c>
      <c r="C913" s="61"/>
      <c r="D913" s="61"/>
      <c r="E913" s="138"/>
      <c r="F913" s="141" t="str">
        <f>IFERROR(IF(VLOOKUP(Table1[[#This Row],[Budget Code Description]],Dimentions!$X$6:$AC$139,2,FALSE)="","",VLOOKUP(Table1[[#This Row],[Budget Code Description]],Dimentions!$X$6:$AC$139,2,FALSE)),"")</f>
        <v/>
      </c>
      <c r="G913" s="141"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1" t="str">
        <f>IFERROR(VLOOKUP(Table1[[#This Row],[Budget Code Description]],Table6[#All],8,FALSE),"")</f>
        <v/>
      </c>
      <c r="L913" s="63"/>
      <c r="M913" s="65" t="str">
        <f>IFERROR(VLOOKUP(Table1[[#This Row],[Staff ID]],Table2[],2,FALSE),"")</f>
        <v/>
      </c>
      <c r="N913" s="209" t="str">
        <f>IFERROR(IF(VLOOKUP(Table1[[#This Row],[Budget Code Description]],Dimentions!$X$6:$AC$134,4,FALSE)="","",VLOOKUP(Table1[[#This Row],[Budget Code Description]],Dimentions!$X$6:$AC$134,4,FALSE)),"")</f>
        <v/>
      </c>
      <c r="O913" s="65" t="str">
        <f>IFERROR(VLOOKUP(Table1[[#This Row],[Vendor ID]],Table549[],2,FALSE),"")</f>
        <v/>
      </c>
      <c r="P913" s="63"/>
      <c r="Q913" s="141" t="str">
        <f>IF(Table1[[#This Row],[Posting Date]]&lt;&gt;"",$D$9,"")</f>
        <v/>
      </c>
      <c r="R913" s="157" t="str">
        <f>IF(Table1[[#This Row],[Posting Date]]&lt;&gt;"",$D$10,"")</f>
        <v/>
      </c>
      <c r="S913" s="66"/>
      <c r="T913" s="63"/>
      <c r="U913" s="67"/>
      <c r="V913" s="67"/>
      <c r="W913" s="67" t="str">
        <f t="shared" si="18"/>
        <v/>
      </c>
      <c r="X913" s="159" t="str">
        <f>IF(E913="","",(IF(Table1[[#This Row],[Cur]]="USD",Table1[[#This Row],[Cur_Amount Debit]],Table1[[#This Row],[Cur_Amount Debit]]/Table1[[#This Row],[Exchange Rate]])))</f>
        <v/>
      </c>
      <c r="Y913" s="159" t="str">
        <f>IF(E913="","",(IF(Table1[[#This Row],[Cur]]="USD",Table1[[#This Row],[Cur_Amount Credit]],Table1[[#This Row],[Cur_Amount Credit]]/ExchangeRate)))</f>
        <v/>
      </c>
      <c r="Z913" s="201" t="str">
        <f>IF(E913="","",(Table1[[#This Row],[Debit USD]]-Table1[[#This Row],[Credit USD]]))</f>
        <v/>
      </c>
      <c r="AA913" s="226"/>
      <c r="AB913" s="255"/>
      <c r="AC913" s="1"/>
      <c r="AD913" s="15"/>
      <c r="AE913" s="15" t="str">
        <f>IF(AND(OR(Table1[[#This Row],[Account]]="15030",Table1[[#This Row],[Account]]="15035",Table1[[#This Row],[Account]]="20150"),Table1[[#This Row],[Vendor ID]]=""),1,"")</f>
        <v/>
      </c>
      <c r="AF913" s="15"/>
      <c r="AG913" s="15"/>
      <c r="AH913" s="15"/>
      <c r="AI913" s="46" t="str">
        <f>IF(Table1[[#This Row],[Posting Date]]&lt;&gt;"","GJ-"&amp;CountryID,"")</f>
        <v/>
      </c>
      <c r="AJ913" s="59" t="str">
        <f>IF(Table1[[#This Row],[Posting Date]]&lt;&gt;"",Table1[[#This Row],[Posting Date]],"")</f>
        <v/>
      </c>
      <c r="AK913" s="46"/>
      <c r="AL913" s="46" t="str">
        <f>IF(Table1[[#This Row],[Description]]&lt;&gt;"",Table1[[#This Row],[Description]],"")</f>
        <v/>
      </c>
      <c r="AM913" s="46" t="str">
        <f>IF(Table1[[#This Row],[Posting Date]]&lt;&gt;"",Table1[[#This Row],[Reference Number]],"")</f>
        <v/>
      </c>
      <c r="AN913" s="46" t="str">
        <f>TRIM(Table1[[#This Row],[Line '#]])</f>
        <v/>
      </c>
      <c r="AO913" s="46" t="str">
        <f>TRIM(Table1[[#This Row],[Account]])</f>
        <v/>
      </c>
      <c r="AP913" s="46" t="str">
        <f>IF(Table1[[#This Row],[Posting Date]]&lt;&gt;"",$D$5,"")</f>
        <v/>
      </c>
      <c r="AQ913" s="46" t="str">
        <f>TRIM(Table1[[#This Row],[Departments-Prgrams]])</f>
        <v/>
      </c>
      <c r="AR913" s="46" t="str">
        <f>TRIM(Table1[[#This Row],[Grant]])</f>
        <v/>
      </c>
      <c r="AS913" s="46" t="str">
        <f>TRIM(Table1[[#This Row],[Staff ID]])</f>
        <v/>
      </c>
      <c r="AT913" s="46" t="str">
        <f>IF(TRIM(Table1[[#This Row],[Budget Code]])=0,"",TRIM(Table1[[#This Row],[Budget Code]]))</f>
        <v/>
      </c>
      <c r="AU913" s="46" t="str">
        <f>IF(Table1[[#This Row],[Line Description]]&lt;&gt;"",Table1[[#This Row],[Line Description]],"")</f>
        <v/>
      </c>
      <c r="AV913" s="46" t="str">
        <f>IF(Table1[[#This Row],[Cur_Amount Debit]]&gt;0,ROUND(Table1[[#This Row],[Cur_Amount Debit]],2),"")</f>
        <v/>
      </c>
      <c r="AW913" s="46" t="str">
        <f>IF(Table1[[#This Row],[Cur_Amount Credit]]&gt;0,ROUND(Table1[[#This Row],[Cur_Amount Credit]],2),"")</f>
        <v/>
      </c>
      <c r="AX913" s="46" t="str">
        <f>LEFT(Table1[[#This Row],[Cur]],3)</f>
        <v/>
      </c>
      <c r="AY913" s="59"/>
      <c r="AZ913" s="46"/>
      <c r="BA913" s="46" t="str">
        <f>IF(Table1[[#This Row],[Cur]]&lt;&gt;"",IF(Table1[[#This Row],[Cur]]="USD","",ExchangeRate),"")</f>
        <v/>
      </c>
      <c r="BB913" s="46" t="str">
        <f>IF(Table1[[#This Row],[Grant]]&lt;&gt;"",VLOOKUP(Table1[[#This Row],[Grant]],Grants!B:D,3),"")</f>
        <v/>
      </c>
      <c r="BC913" s="46" t="str">
        <f>TRIM(Table1[[#This Row],[Vendor ID]])</f>
        <v/>
      </c>
      <c r="BD913">
        <f>IF(Table1[[#This Row],[Reference Number]]=Q912,BD912,BD912+1)</f>
        <v>0</v>
      </c>
    </row>
    <row r="914" spans="1:56" ht="11.25" customHeight="1" x14ac:dyDescent="0.25">
      <c r="A914" s="1"/>
      <c r="B914" s="88" t="str">
        <f>IF(Table1[[#This Row],[Posting Date]]&lt;&gt;"",IF(Table1[[#This Row],[Reference Number]]=Q913,B913+1,1),"")</f>
        <v/>
      </c>
      <c r="C914" s="61"/>
      <c r="D914" s="61"/>
      <c r="E914" s="138"/>
      <c r="F914" s="141" t="str">
        <f>IFERROR(IF(VLOOKUP(Table1[[#This Row],[Budget Code Description]],Dimentions!$X$6:$AC$139,2,FALSE)="","",VLOOKUP(Table1[[#This Row],[Budget Code Description]],Dimentions!$X$6:$AC$139,2,FALSE)),"")</f>
        <v/>
      </c>
      <c r="G914" s="141"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1" t="str">
        <f>IFERROR(VLOOKUP(Table1[[#This Row],[Budget Code Description]],Table6[#All],8,FALSE),"")</f>
        <v/>
      </c>
      <c r="L914" s="63"/>
      <c r="M914" s="65" t="str">
        <f>IFERROR(VLOOKUP(Table1[[#This Row],[Staff ID]],Table2[],2,FALSE),"")</f>
        <v/>
      </c>
      <c r="N914" s="209" t="str">
        <f>IFERROR(IF(VLOOKUP(Table1[[#This Row],[Budget Code Description]],Dimentions!$X$6:$AC$134,4,FALSE)="","",VLOOKUP(Table1[[#This Row],[Budget Code Description]],Dimentions!$X$6:$AC$134,4,FALSE)),"")</f>
        <v/>
      </c>
      <c r="O914" s="65" t="str">
        <f>IFERROR(VLOOKUP(Table1[[#This Row],[Vendor ID]],Table549[],2,FALSE),"")</f>
        <v/>
      </c>
      <c r="P914" s="63"/>
      <c r="Q914" s="141" t="str">
        <f>IF(Table1[[#This Row],[Posting Date]]&lt;&gt;"",$D$9,"")</f>
        <v/>
      </c>
      <c r="R914" s="157" t="str">
        <f>IF(Table1[[#This Row],[Posting Date]]&lt;&gt;"",$D$10,"")</f>
        <v/>
      </c>
      <c r="S914" s="66"/>
      <c r="T914" s="63"/>
      <c r="U914" s="67"/>
      <c r="V914" s="67"/>
      <c r="W914" s="67" t="str">
        <f t="shared" si="18"/>
        <v/>
      </c>
      <c r="X914" s="159" t="str">
        <f>IF(E914="","",(IF(Table1[[#This Row],[Cur]]="USD",Table1[[#This Row],[Cur_Amount Debit]],Table1[[#This Row],[Cur_Amount Debit]]/Table1[[#This Row],[Exchange Rate]])))</f>
        <v/>
      </c>
      <c r="Y914" s="159" t="str">
        <f>IF(E914="","",(IF(Table1[[#This Row],[Cur]]="USD",Table1[[#This Row],[Cur_Amount Credit]],Table1[[#This Row],[Cur_Amount Credit]]/ExchangeRate)))</f>
        <v/>
      </c>
      <c r="Z914" s="201" t="str">
        <f>IF(E914="","",(Table1[[#This Row],[Debit USD]]-Table1[[#This Row],[Credit USD]]))</f>
        <v/>
      </c>
      <c r="AA914" s="226"/>
      <c r="AB914" s="255"/>
      <c r="AC914" s="1"/>
      <c r="AD914" s="15"/>
      <c r="AE914" s="15" t="str">
        <f>IF(AND(OR(Table1[[#This Row],[Account]]="15030",Table1[[#This Row],[Account]]="15035",Table1[[#This Row],[Account]]="20150"),Table1[[#This Row],[Vendor ID]]=""),1,"")</f>
        <v/>
      </c>
      <c r="AF914" s="15"/>
      <c r="AG914" s="15"/>
      <c r="AH914" s="15"/>
      <c r="AI914" s="46" t="str">
        <f>IF(Table1[[#This Row],[Posting Date]]&lt;&gt;"","GJ-"&amp;CountryID,"")</f>
        <v/>
      </c>
      <c r="AJ914" s="59" t="str">
        <f>IF(Table1[[#This Row],[Posting Date]]&lt;&gt;"",Table1[[#This Row],[Posting Date]],"")</f>
        <v/>
      </c>
      <c r="AK914" s="46"/>
      <c r="AL914" s="46" t="str">
        <f>IF(Table1[[#This Row],[Description]]&lt;&gt;"",Table1[[#This Row],[Description]],"")</f>
        <v/>
      </c>
      <c r="AM914" s="46" t="str">
        <f>IF(Table1[[#This Row],[Posting Date]]&lt;&gt;"",Table1[[#This Row],[Reference Number]],"")</f>
        <v/>
      </c>
      <c r="AN914" s="46" t="str">
        <f>TRIM(Table1[[#This Row],[Line '#]])</f>
        <v/>
      </c>
      <c r="AO914" s="46" t="str">
        <f>TRIM(Table1[[#This Row],[Account]])</f>
        <v/>
      </c>
      <c r="AP914" s="46" t="str">
        <f>IF(Table1[[#This Row],[Posting Date]]&lt;&gt;"",$D$5,"")</f>
        <v/>
      </c>
      <c r="AQ914" s="46" t="str">
        <f>TRIM(Table1[[#This Row],[Departments-Prgrams]])</f>
        <v/>
      </c>
      <c r="AR914" s="46" t="str">
        <f>TRIM(Table1[[#This Row],[Grant]])</f>
        <v/>
      </c>
      <c r="AS914" s="46" t="str">
        <f>TRIM(Table1[[#This Row],[Staff ID]])</f>
        <v/>
      </c>
      <c r="AT914" s="46" t="str">
        <f>IF(TRIM(Table1[[#This Row],[Budget Code]])=0,"",TRIM(Table1[[#This Row],[Budget Code]]))</f>
        <v/>
      </c>
      <c r="AU914" s="46" t="str">
        <f>IF(Table1[[#This Row],[Line Description]]&lt;&gt;"",Table1[[#This Row],[Line Description]],"")</f>
        <v/>
      </c>
      <c r="AV914" s="46" t="str">
        <f>IF(Table1[[#This Row],[Cur_Amount Debit]]&gt;0,ROUND(Table1[[#This Row],[Cur_Amount Debit]],2),"")</f>
        <v/>
      </c>
      <c r="AW914" s="46" t="str">
        <f>IF(Table1[[#This Row],[Cur_Amount Credit]]&gt;0,ROUND(Table1[[#This Row],[Cur_Amount Credit]],2),"")</f>
        <v/>
      </c>
      <c r="AX914" s="46" t="str">
        <f>LEFT(Table1[[#This Row],[Cur]],3)</f>
        <v/>
      </c>
      <c r="AY914" s="59"/>
      <c r="AZ914" s="46"/>
      <c r="BA914" s="46" t="str">
        <f>IF(Table1[[#This Row],[Cur]]&lt;&gt;"",IF(Table1[[#This Row],[Cur]]="USD","",ExchangeRate),"")</f>
        <v/>
      </c>
      <c r="BB914" s="46" t="str">
        <f>IF(Table1[[#This Row],[Grant]]&lt;&gt;"",VLOOKUP(Table1[[#This Row],[Grant]],Grants!B:D,3),"")</f>
        <v/>
      </c>
      <c r="BC914" s="46" t="str">
        <f>TRIM(Table1[[#This Row],[Vendor ID]])</f>
        <v/>
      </c>
      <c r="BD914">
        <f>IF(Table1[[#This Row],[Reference Number]]=Q913,BD913,BD913+1)</f>
        <v>0</v>
      </c>
    </row>
    <row r="915" spans="1:56" ht="11.25" customHeight="1" x14ac:dyDescent="0.25">
      <c r="A915" s="1"/>
      <c r="B915" s="88" t="str">
        <f>IF(Table1[[#This Row],[Posting Date]]&lt;&gt;"",IF(Table1[[#This Row],[Reference Number]]=Q914,B914+1,1),"")</f>
        <v/>
      </c>
      <c r="C915" s="61"/>
      <c r="D915" s="61"/>
      <c r="E915" s="138"/>
      <c r="F915" s="141" t="str">
        <f>IFERROR(IF(VLOOKUP(Table1[[#This Row],[Budget Code Description]],Dimentions!$X$6:$AC$139,2,FALSE)="","",VLOOKUP(Table1[[#This Row],[Budget Code Description]],Dimentions!$X$6:$AC$139,2,FALSE)),"")</f>
        <v/>
      </c>
      <c r="G915" s="141"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1" t="str">
        <f>IFERROR(VLOOKUP(Table1[[#This Row],[Budget Code Description]],Table6[#All],8,FALSE),"")</f>
        <v/>
      </c>
      <c r="L915" s="63"/>
      <c r="M915" s="65" t="str">
        <f>IFERROR(VLOOKUP(Table1[[#This Row],[Staff ID]],Table2[],2,FALSE),"")</f>
        <v/>
      </c>
      <c r="N915" s="209" t="str">
        <f>IFERROR(IF(VLOOKUP(Table1[[#This Row],[Budget Code Description]],Dimentions!$X$6:$AC$134,4,FALSE)="","",VLOOKUP(Table1[[#This Row],[Budget Code Description]],Dimentions!$X$6:$AC$134,4,FALSE)),"")</f>
        <v/>
      </c>
      <c r="O915" s="65" t="str">
        <f>IFERROR(VLOOKUP(Table1[[#This Row],[Vendor ID]],Table549[],2,FALSE),"")</f>
        <v/>
      </c>
      <c r="P915" s="63"/>
      <c r="Q915" s="141" t="str">
        <f>IF(Table1[[#This Row],[Posting Date]]&lt;&gt;"",$D$9,"")</f>
        <v/>
      </c>
      <c r="R915" s="157" t="str">
        <f>IF(Table1[[#This Row],[Posting Date]]&lt;&gt;"",$D$10,"")</f>
        <v/>
      </c>
      <c r="S915" s="66"/>
      <c r="T915" s="63"/>
      <c r="U915" s="67"/>
      <c r="V915" s="67"/>
      <c r="W915" s="67" t="str">
        <f t="shared" si="18"/>
        <v/>
      </c>
      <c r="X915" s="159" t="str">
        <f>IF(E915="","",(IF(Table1[[#This Row],[Cur]]="USD",Table1[[#This Row],[Cur_Amount Debit]],Table1[[#This Row],[Cur_Amount Debit]]/Table1[[#This Row],[Exchange Rate]])))</f>
        <v/>
      </c>
      <c r="Y915" s="159" t="str">
        <f>IF(E915="","",(IF(Table1[[#This Row],[Cur]]="USD",Table1[[#This Row],[Cur_Amount Credit]],Table1[[#This Row],[Cur_Amount Credit]]/ExchangeRate)))</f>
        <v/>
      </c>
      <c r="Z915" s="201" t="str">
        <f>IF(E915="","",(Table1[[#This Row],[Debit USD]]-Table1[[#This Row],[Credit USD]]))</f>
        <v/>
      </c>
      <c r="AA915" s="226"/>
      <c r="AB915" s="255"/>
      <c r="AC915" s="1"/>
      <c r="AD915" s="15"/>
      <c r="AE915" s="15" t="str">
        <f>IF(AND(OR(Table1[[#This Row],[Account]]="15030",Table1[[#This Row],[Account]]="15035",Table1[[#This Row],[Account]]="20150"),Table1[[#This Row],[Vendor ID]]=""),1,"")</f>
        <v/>
      </c>
      <c r="AF915" s="15"/>
      <c r="AG915" s="15"/>
      <c r="AH915" s="15"/>
      <c r="AI915" s="46" t="str">
        <f>IF(Table1[[#This Row],[Posting Date]]&lt;&gt;"","GJ-"&amp;CountryID,"")</f>
        <v/>
      </c>
      <c r="AJ915" s="59" t="str">
        <f>IF(Table1[[#This Row],[Posting Date]]&lt;&gt;"",Table1[[#This Row],[Posting Date]],"")</f>
        <v/>
      </c>
      <c r="AK915" s="46"/>
      <c r="AL915" s="46" t="str">
        <f>IF(Table1[[#This Row],[Description]]&lt;&gt;"",Table1[[#This Row],[Description]],"")</f>
        <v/>
      </c>
      <c r="AM915" s="46" t="str">
        <f>IF(Table1[[#This Row],[Posting Date]]&lt;&gt;"",Table1[[#This Row],[Reference Number]],"")</f>
        <v/>
      </c>
      <c r="AN915" s="46" t="str">
        <f>TRIM(Table1[[#This Row],[Line '#]])</f>
        <v/>
      </c>
      <c r="AO915" s="46" t="str">
        <f>TRIM(Table1[[#This Row],[Account]])</f>
        <v/>
      </c>
      <c r="AP915" s="46" t="str">
        <f>IF(Table1[[#This Row],[Posting Date]]&lt;&gt;"",$D$5,"")</f>
        <v/>
      </c>
      <c r="AQ915" s="46" t="str">
        <f>TRIM(Table1[[#This Row],[Departments-Prgrams]])</f>
        <v/>
      </c>
      <c r="AR915" s="46" t="str">
        <f>TRIM(Table1[[#This Row],[Grant]])</f>
        <v/>
      </c>
      <c r="AS915" s="46" t="str">
        <f>TRIM(Table1[[#This Row],[Staff ID]])</f>
        <v/>
      </c>
      <c r="AT915" s="46" t="str">
        <f>IF(TRIM(Table1[[#This Row],[Budget Code]])=0,"",TRIM(Table1[[#This Row],[Budget Code]]))</f>
        <v/>
      </c>
      <c r="AU915" s="46" t="str">
        <f>IF(Table1[[#This Row],[Line Description]]&lt;&gt;"",Table1[[#This Row],[Line Description]],"")</f>
        <v/>
      </c>
      <c r="AV915" s="46" t="str">
        <f>IF(Table1[[#This Row],[Cur_Amount Debit]]&gt;0,ROUND(Table1[[#This Row],[Cur_Amount Debit]],2),"")</f>
        <v/>
      </c>
      <c r="AW915" s="46" t="str">
        <f>IF(Table1[[#This Row],[Cur_Amount Credit]]&gt;0,ROUND(Table1[[#This Row],[Cur_Amount Credit]],2),"")</f>
        <v/>
      </c>
      <c r="AX915" s="46" t="str">
        <f>LEFT(Table1[[#This Row],[Cur]],3)</f>
        <v/>
      </c>
      <c r="AY915" s="59"/>
      <c r="AZ915" s="46"/>
      <c r="BA915" s="46" t="str">
        <f>IF(Table1[[#This Row],[Cur]]&lt;&gt;"",IF(Table1[[#This Row],[Cur]]="USD","",ExchangeRate),"")</f>
        <v/>
      </c>
      <c r="BB915" s="46" t="str">
        <f>IF(Table1[[#This Row],[Grant]]&lt;&gt;"",VLOOKUP(Table1[[#This Row],[Grant]],Grants!B:D,3),"")</f>
        <v/>
      </c>
      <c r="BC915" s="46" t="str">
        <f>TRIM(Table1[[#This Row],[Vendor ID]])</f>
        <v/>
      </c>
      <c r="BD915">
        <f>IF(Table1[[#This Row],[Reference Number]]=Q914,BD914,BD914+1)</f>
        <v>0</v>
      </c>
    </row>
    <row r="916" spans="1:56" ht="11.25" customHeight="1" x14ac:dyDescent="0.25">
      <c r="A916" s="1"/>
      <c r="B916" s="88" t="str">
        <f>IF(Table1[[#This Row],[Posting Date]]&lt;&gt;"",IF(Table1[[#This Row],[Reference Number]]=Q915,B915+1,1),"")</f>
        <v/>
      </c>
      <c r="C916" s="61"/>
      <c r="D916" s="61"/>
      <c r="E916" s="138"/>
      <c r="F916" s="141" t="str">
        <f>IFERROR(IF(VLOOKUP(Table1[[#This Row],[Budget Code Description]],Dimentions!$X$6:$AC$139,2,FALSE)="","",VLOOKUP(Table1[[#This Row],[Budget Code Description]],Dimentions!$X$6:$AC$139,2,FALSE)),"")</f>
        <v/>
      </c>
      <c r="G916" s="141"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1" t="str">
        <f>IFERROR(VLOOKUP(Table1[[#This Row],[Budget Code Description]],Table6[#All],8,FALSE),"")</f>
        <v/>
      </c>
      <c r="L916" s="63"/>
      <c r="M916" s="65" t="str">
        <f>IFERROR(VLOOKUP(Table1[[#This Row],[Staff ID]],Table2[],2,FALSE),"")</f>
        <v/>
      </c>
      <c r="N916" s="209" t="str">
        <f>IFERROR(IF(VLOOKUP(Table1[[#This Row],[Budget Code Description]],Dimentions!$X$6:$AC$134,4,FALSE)="","",VLOOKUP(Table1[[#This Row],[Budget Code Description]],Dimentions!$X$6:$AC$134,4,FALSE)),"")</f>
        <v/>
      </c>
      <c r="O916" s="65" t="str">
        <f>IFERROR(VLOOKUP(Table1[[#This Row],[Vendor ID]],Table549[],2,FALSE),"")</f>
        <v/>
      </c>
      <c r="P916" s="63"/>
      <c r="Q916" s="141" t="str">
        <f>IF(Table1[[#This Row],[Posting Date]]&lt;&gt;"",$D$9,"")</f>
        <v/>
      </c>
      <c r="R916" s="157" t="str">
        <f>IF(Table1[[#This Row],[Posting Date]]&lt;&gt;"",$D$10,"")</f>
        <v/>
      </c>
      <c r="S916" s="66"/>
      <c r="T916" s="63"/>
      <c r="U916" s="67"/>
      <c r="V916" s="67"/>
      <c r="W916" s="67" t="str">
        <f t="shared" si="18"/>
        <v/>
      </c>
      <c r="X916" s="159" t="str">
        <f>IF(E916="","",(IF(Table1[[#This Row],[Cur]]="USD",Table1[[#This Row],[Cur_Amount Debit]],Table1[[#This Row],[Cur_Amount Debit]]/Table1[[#This Row],[Exchange Rate]])))</f>
        <v/>
      </c>
      <c r="Y916" s="159" t="str">
        <f>IF(E916="","",(IF(Table1[[#This Row],[Cur]]="USD",Table1[[#This Row],[Cur_Amount Credit]],Table1[[#This Row],[Cur_Amount Credit]]/ExchangeRate)))</f>
        <v/>
      </c>
      <c r="Z916" s="201" t="str">
        <f>IF(E916="","",(Table1[[#This Row],[Debit USD]]-Table1[[#This Row],[Credit USD]]))</f>
        <v/>
      </c>
      <c r="AA916" s="226"/>
      <c r="AB916" s="255"/>
      <c r="AC916" s="1"/>
      <c r="AD916" s="15"/>
      <c r="AE916" s="15" t="str">
        <f>IF(AND(OR(Table1[[#This Row],[Account]]="15030",Table1[[#This Row],[Account]]="15035",Table1[[#This Row],[Account]]="20150"),Table1[[#This Row],[Vendor ID]]=""),1,"")</f>
        <v/>
      </c>
      <c r="AF916" s="15"/>
      <c r="AG916" s="15"/>
      <c r="AH916" s="15"/>
      <c r="AI916" s="46" t="str">
        <f>IF(Table1[[#This Row],[Posting Date]]&lt;&gt;"","GJ-"&amp;CountryID,"")</f>
        <v/>
      </c>
      <c r="AJ916" s="59" t="str">
        <f>IF(Table1[[#This Row],[Posting Date]]&lt;&gt;"",Table1[[#This Row],[Posting Date]],"")</f>
        <v/>
      </c>
      <c r="AK916" s="46"/>
      <c r="AL916" s="46" t="str">
        <f>IF(Table1[[#This Row],[Description]]&lt;&gt;"",Table1[[#This Row],[Description]],"")</f>
        <v/>
      </c>
      <c r="AM916" s="46" t="str">
        <f>IF(Table1[[#This Row],[Posting Date]]&lt;&gt;"",Table1[[#This Row],[Reference Number]],"")</f>
        <v/>
      </c>
      <c r="AN916" s="46" t="str">
        <f>TRIM(Table1[[#This Row],[Line '#]])</f>
        <v/>
      </c>
      <c r="AO916" s="46" t="str">
        <f>TRIM(Table1[[#This Row],[Account]])</f>
        <v/>
      </c>
      <c r="AP916" s="46" t="str">
        <f>IF(Table1[[#This Row],[Posting Date]]&lt;&gt;"",$D$5,"")</f>
        <v/>
      </c>
      <c r="AQ916" s="46" t="str">
        <f>TRIM(Table1[[#This Row],[Departments-Prgrams]])</f>
        <v/>
      </c>
      <c r="AR916" s="46" t="str">
        <f>TRIM(Table1[[#This Row],[Grant]])</f>
        <v/>
      </c>
      <c r="AS916" s="46" t="str">
        <f>TRIM(Table1[[#This Row],[Staff ID]])</f>
        <v/>
      </c>
      <c r="AT916" s="46" t="str">
        <f>IF(TRIM(Table1[[#This Row],[Budget Code]])=0,"",TRIM(Table1[[#This Row],[Budget Code]]))</f>
        <v/>
      </c>
      <c r="AU916" s="46" t="str">
        <f>IF(Table1[[#This Row],[Line Description]]&lt;&gt;"",Table1[[#This Row],[Line Description]],"")</f>
        <v/>
      </c>
      <c r="AV916" s="46" t="str">
        <f>IF(Table1[[#This Row],[Cur_Amount Debit]]&gt;0,ROUND(Table1[[#This Row],[Cur_Amount Debit]],2),"")</f>
        <v/>
      </c>
      <c r="AW916" s="46" t="str">
        <f>IF(Table1[[#This Row],[Cur_Amount Credit]]&gt;0,ROUND(Table1[[#This Row],[Cur_Amount Credit]],2),"")</f>
        <v/>
      </c>
      <c r="AX916" s="46" t="str">
        <f>LEFT(Table1[[#This Row],[Cur]],3)</f>
        <v/>
      </c>
      <c r="AY916" s="59"/>
      <c r="AZ916" s="46"/>
      <c r="BA916" s="46" t="str">
        <f>IF(Table1[[#This Row],[Cur]]&lt;&gt;"",IF(Table1[[#This Row],[Cur]]="USD","",ExchangeRate),"")</f>
        <v/>
      </c>
      <c r="BB916" s="46" t="str">
        <f>IF(Table1[[#This Row],[Grant]]&lt;&gt;"",VLOOKUP(Table1[[#This Row],[Grant]],Grants!B:D,3),"")</f>
        <v/>
      </c>
      <c r="BC916" s="46" t="str">
        <f>TRIM(Table1[[#This Row],[Vendor ID]])</f>
        <v/>
      </c>
      <c r="BD916">
        <f>IF(Table1[[#This Row],[Reference Number]]=Q915,BD915,BD915+1)</f>
        <v>0</v>
      </c>
    </row>
    <row r="917" spans="1:56" ht="11.25" customHeight="1" x14ac:dyDescent="0.25">
      <c r="A917" s="1"/>
      <c r="B917" s="88" t="str">
        <f>IF(Table1[[#This Row],[Posting Date]]&lt;&gt;"",IF(Table1[[#This Row],[Reference Number]]=Q916,B916+1,1),"")</f>
        <v/>
      </c>
      <c r="C917" s="61"/>
      <c r="D917" s="61"/>
      <c r="E917" s="138"/>
      <c r="F917" s="141" t="str">
        <f>IFERROR(IF(VLOOKUP(Table1[[#This Row],[Budget Code Description]],Dimentions!$X$6:$AC$139,2,FALSE)="","",VLOOKUP(Table1[[#This Row],[Budget Code Description]],Dimentions!$X$6:$AC$139,2,FALSE)),"")</f>
        <v/>
      </c>
      <c r="G917" s="141"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1" t="str">
        <f>IFERROR(VLOOKUP(Table1[[#This Row],[Budget Code Description]],Table6[#All],8,FALSE),"")</f>
        <v/>
      </c>
      <c r="L917" s="63"/>
      <c r="M917" s="65" t="str">
        <f>IFERROR(VLOOKUP(Table1[[#This Row],[Staff ID]],Table2[],2,FALSE),"")</f>
        <v/>
      </c>
      <c r="N917" s="209" t="str">
        <f>IFERROR(IF(VLOOKUP(Table1[[#This Row],[Budget Code Description]],Dimentions!$X$6:$AC$134,4,FALSE)="","",VLOOKUP(Table1[[#This Row],[Budget Code Description]],Dimentions!$X$6:$AC$134,4,FALSE)),"")</f>
        <v/>
      </c>
      <c r="O917" s="65" t="str">
        <f>IFERROR(VLOOKUP(Table1[[#This Row],[Vendor ID]],Table549[],2,FALSE),"")</f>
        <v/>
      </c>
      <c r="P917" s="63"/>
      <c r="Q917" s="141" t="str">
        <f>IF(Table1[[#This Row],[Posting Date]]&lt;&gt;"",$D$9,"")</f>
        <v/>
      </c>
      <c r="R917" s="157" t="str">
        <f>IF(Table1[[#This Row],[Posting Date]]&lt;&gt;"",$D$10,"")</f>
        <v/>
      </c>
      <c r="S917" s="66"/>
      <c r="T917" s="63"/>
      <c r="U917" s="67"/>
      <c r="V917" s="67"/>
      <c r="W917" s="67" t="str">
        <f t="shared" si="18"/>
        <v/>
      </c>
      <c r="X917" s="159" t="str">
        <f>IF(E917="","",(IF(Table1[[#This Row],[Cur]]="USD",Table1[[#This Row],[Cur_Amount Debit]],Table1[[#This Row],[Cur_Amount Debit]]/Table1[[#This Row],[Exchange Rate]])))</f>
        <v/>
      </c>
      <c r="Y917" s="159" t="str">
        <f>IF(E917="","",(IF(Table1[[#This Row],[Cur]]="USD",Table1[[#This Row],[Cur_Amount Credit]],Table1[[#This Row],[Cur_Amount Credit]]/ExchangeRate)))</f>
        <v/>
      </c>
      <c r="Z917" s="201" t="str">
        <f>IF(E917="","",(Table1[[#This Row],[Debit USD]]-Table1[[#This Row],[Credit USD]]))</f>
        <v/>
      </c>
      <c r="AA917" s="226"/>
      <c r="AB917" s="255"/>
      <c r="AC917" s="1"/>
      <c r="AD917" s="15"/>
      <c r="AE917" s="15" t="str">
        <f>IF(AND(OR(Table1[[#This Row],[Account]]="15030",Table1[[#This Row],[Account]]="15035",Table1[[#This Row],[Account]]="20150"),Table1[[#This Row],[Vendor ID]]=""),1,"")</f>
        <v/>
      </c>
      <c r="AF917" s="15"/>
      <c r="AG917" s="15"/>
      <c r="AH917" s="15"/>
      <c r="AI917" s="46" t="str">
        <f>IF(Table1[[#This Row],[Posting Date]]&lt;&gt;"","GJ-"&amp;CountryID,"")</f>
        <v/>
      </c>
      <c r="AJ917" s="59" t="str">
        <f>IF(Table1[[#This Row],[Posting Date]]&lt;&gt;"",Table1[[#This Row],[Posting Date]],"")</f>
        <v/>
      </c>
      <c r="AK917" s="46"/>
      <c r="AL917" s="46" t="str">
        <f>IF(Table1[[#This Row],[Description]]&lt;&gt;"",Table1[[#This Row],[Description]],"")</f>
        <v/>
      </c>
      <c r="AM917" s="46" t="str">
        <f>IF(Table1[[#This Row],[Posting Date]]&lt;&gt;"",Table1[[#This Row],[Reference Number]],"")</f>
        <v/>
      </c>
      <c r="AN917" s="46" t="str">
        <f>TRIM(Table1[[#This Row],[Line '#]])</f>
        <v/>
      </c>
      <c r="AO917" s="46" t="str">
        <f>TRIM(Table1[[#This Row],[Account]])</f>
        <v/>
      </c>
      <c r="AP917" s="46" t="str">
        <f>IF(Table1[[#This Row],[Posting Date]]&lt;&gt;"",$D$5,"")</f>
        <v/>
      </c>
      <c r="AQ917" s="46" t="str">
        <f>TRIM(Table1[[#This Row],[Departments-Prgrams]])</f>
        <v/>
      </c>
      <c r="AR917" s="46" t="str">
        <f>TRIM(Table1[[#This Row],[Grant]])</f>
        <v/>
      </c>
      <c r="AS917" s="46" t="str">
        <f>TRIM(Table1[[#This Row],[Staff ID]])</f>
        <v/>
      </c>
      <c r="AT917" s="46" t="str">
        <f>IF(TRIM(Table1[[#This Row],[Budget Code]])=0,"",TRIM(Table1[[#This Row],[Budget Code]]))</f>
        <v/>
      </c>
      <c r="AU917" s="46" t="str">
        <f>IF(Table1[[#This Row],[Line Description]]&lt;&gt;"",Table1[[#This Row],[Line Description]],"")</f>
        <v/>
      </c>
      <c r="AV917" s="46" t="str">
        <f>IF(Table1[[#This Row],[Cur_Amount Debit]]&gt;0,ROUND(Table1[[#This Row],[Cur_Amount Debit]],2),"")</f>
        <v/>
      </c>
      <c r="AW917" s="46" t="str">
        <f>IF(Table1[[#This Row],[Cur_Amount Credit]]&gt;0,ROUND(Table1[[#This Row],[Cur_Amount Credit]],2),"")</f>
        <v/>
      </c>
      <c r="AX917" s="46" t="str">
        <f>LEFT(Table1[[#This Row],[Cur]],3)</f>
        <v/>
      </c>
      <c r="AY917" s="59"/>
      <c r="AZ917" s="46"/>
      <c r="BA917" s="46" t="str">
        <f>IF(Table1[[#This Row],[Cur]]&lt;&gt;"",IF(Table1[[#This Row],[Cur]]="USD","",ExchangeRate),"")</f>
        <v/>
      </c>
      <c r="BB917" s="46" t="str">
        <f>IF(Table1[[#This Row],[Grant]]&lt;&gt;"",VLOOKUP(Table1[[#This Row],[Grant]],Grants!B:D,3),"")</f>
        <v/>
      </c>
      <c r="BC917" s="46" t="str">
        <f>TRIM(Table1[[#This Row],[Vendor ID]])</f>
        <v/>
      </c>
      <c r="BD917">
        <f>IF(Table1[[#This Row],[Reference Number]]=Q916,BD916,BD916+1)</f>
        <v>0</v>
      </c>
    </row>
    <row r="918" spans="1:56" ht="11.25" customHeight="1" x14ac:dyDescent="0.25">
      <c r="A918" s="1"/>
      <c r="B918" s="88" t="str">
        <f>IF(Table1[[#This Row],[Posting Date]]&lt;&gt;"",IF(Table1[[#This Row],[Reference Number]]=Q917,B917+1,1),"")</f>
        <v/>
      </c>
      <c r="C918" s="61"/>
      <c r="D918" s="61"/>
      <c r="E918" s="138"/>
      <c r="F918" s="141" t="str">
        <f>IFERROR(IF(VLOOKUP(Table1[[#This Row],[Budget Code Description]],Dimentions!$X$6:$AC$139,2,FALSE)="","",VLOOKUP(Table1[[#This Row],[Budget Code Description]],Dimentions!$X$6:$AC$139,2,FALSE)),"")</f>
        <v/>
      </c>
      <c r="G918" s="141"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1" t="str">
        <f>IFERROR(VLOOKUP(Table1[[#This Row],[Budget Code Description]],Table6[#All],8,FALSE),"")</f>
        <v/>
      </c>
      <c r="L918" s="63"/>
      <c r="M918" s="65" t="str">
        <f>IFERROR(VLOOKUP(Table1[[#This Row],[Staff ID]],Table2[],2,FALSE),"")</f>
        <v/>
      </c>
      <c r="N918" s="209" t="str">
        <f>IFERROR(IF(VLOOKUP(Table1[[#This Row],[Budget Code Description]],Dimentions!$X$6:$AC$134,4,FALSE)="","",VLOOKUP(Table1[[#This Row],[Budget Code Description]],Dimentions!$X$6:$AC$134,4,FALSE)),"")</f>
        <v/>
      </c>
      <c r="O918" s="65" t="str">
        <f>IFERROR(VLOOKUP(Table1[[#This Row],[Vendor ID]],Table549[],2,FALSE),"")</f>
        <v/>
      </c>
      <c r="P918" s="63"/>
      <c r="Q918" s="141" t="str">
        <f>IF(Table1[[#This Row],[Posting Date]]&lt;&gt;"",$D$9,"")</f>
        <v/>
      </c>
      <c r="R918" s="157" t="str">
        <f>IF(Table1[[#This Row],[Posting Date]]&lt;&gt;"",$D$10,"")</f>
        <v/>
      </c>
      <c r="S918" s="66"/>
      <c r="T918" s="63"/>
      <c r="U918" s="67"/>
      <c r="V918" s="67"/>
      <c r="W918" s="67" t="str">
        <f t="shared" si="18"/>
        <v/>
      </c>
      <c r="X918" s="159" t="str">
        <f>IF(E918="","",(IF(Table1[[#This Row],[Cur]]="USD",Table1[[#This Row],[Cur_Amount Debit]],Table1[[#This Row],[Cur_Amount Debit]]/Table1[[#This Row],[Exchange Rate]])))</f>
        <v/>
      </c>
      <c r="Y918" s="159" t="str">
        <f>IF(E918="","",(IF(Table1[[#This Row],[Cur]]="USD",Table1[[#This Row],[Cur_Amount Credit]],Table1[[#This Row],[Cur_Amount Credit]]/ExchangeRate)))</f>
        <v/>
      </c>
      <c r="Z918" s="201" t="str">
        <f>IF(E918="","",(Table1[[#This Row],[Debit USD]]-Table1[[#This Row],[Credit USD]]))</f>
        <v/>
      </c>
      <c r="AA918" s="226"/>
      <c r="AB918" s="255"/>
      <c r="AC918" s="1"/>
      <c r="AD918" s="15"/>
      <c r="AE918" s="15" t="str">
        <f>IF(AND(OR(Table1[[#This Row],[Account]]="15030",Table1[[#This Row],[Account]]="15035",Table1[[#This Row],[Account]]="20150"),Table1[[#This Row],[Vendor ID]]=""),1,"")</f>
        <v/>
      </c>
      <c r="AF918" s="15"/>
      <c r="AG918" s="15"/>
      <c r="AH918" s="15"/>
      <c r="AI918" s="46" t="str">
        <f>IF(Table1[[#This Row],[Posting Date]]&lt;&gt;"","GJ-"&amp;CountryID,"")</f>
        <v/>
      </c>
      <c r="AJ918" s="59" t="str">
        <f>IF(Table1[[#This Row],[Posting Date]]&lt;&gt;"",Table1[[#This Row],[Posting Date]],"")</f>
        <v/>
      </c>
      <c r="AK918" s="46"/>
      <c r="AL918" s="46" t="str">
        <f>IF(Table1[[#This Row],[Description]]&lt;&gt;"",Table1[[#This Row],[Description]],"")</f>
        <v/>
      </c>
      <c r="AM918" s="46" t="str">
        <f>IF(Table1[[#This Row],[Posting Date]]&lt;&gt;"",Table1[[#This Row],[Reference Number]],"")</f>
        <v/>
      </c>
      <c r="AN918" s="46" t="str">
        <f>TRIM(Table1[[#This Row],[Line '#]])</f>
        <v/>
      </c>
      <c r="AO918" s="46" t="str">
        <f>TRIM(Table1[[#This Row],[Account]])</f>
        <v/>
      </c>
      <c r="AP918" s="46" t="str">
        <f>IF(Table1[[#This Row],[Posting Date]]&lt;&gt;"",$D$5,"")</f>
        <v/>
      </c>
      <c r="AQ918" s="46" t="str">
        <f>TRIM(Table1[[#This Row],[Departments-Prgrams]])</f>
        <v/>
      </c>
      <c r="AR918" s="46" t="str">
        <f>TRIM(Table1[[#This Row],[Grant]])</f>
        <v/>
      </c>
      <c r="AS918" s="46" t="str">
        <f>TRIM(Table1[[#This Row],[Staff ID]])</f>
        <v/>
      </c>
      <c r="AT918" s="46" t="str">
        <f>IF(TRIM(Table1[[#This Row],[Budget Code]])=0,"",TRIM(Table1[[#This Row],[Budget Code]]))</f>
        <v/>
      </c>
      <c r="AU918" s="46" t="str">
        <f>IF(Table1[[#This Row],[Line Description]]&lt;&gt;"",Table1[[#This Row],[Line Description]],"")</f>
        <v/>
      </c>
      <c r="AV918" s="46" t="str">
        <f>IF(Table1[[#This Row],[Cur_Amount Debit]]&gt;0,ROUND(Table1[[#This Row],[Cur_Amount Debit]],2),"")</f>
        <v/>
      </c>
      <c r="AW918" s="46" t="str">
        <f>IF(Table1[[#This Row],[Cur_Amount Credit]]&gt;0,ROUND(Table1[[#This Row],[Cur_Amount Credit]],2),"")</f>
        <v/>
      </c>
      <c r="AX918" s="46" t="str">
        <f>LEFT(Table1[[#This Row],[Cur]],3)</f>
        <v/>
      </c>
      <c r="AY918" s="59"/>
      <c r="AZ918" s="46"/>
      <c r="BA918" s="46" t="str">
        <f>IF(Table1[[#This Row],[Cur]]&lt;&gt;"",IF(Table1[[#This Row],[Cur]]="USD","",ExchangeRate),"")</f>
        <v/>
      </c>
      <c r="BB918" s="46" t="str">
        <f>IF(Table1[[#This Row],[Grant]]&lt;&gt;"",VLOOKUP(Table1[[#This Row],[Grant]],Grants!B:D,3),"")</f>
        <v/>
      </c>
      <c r="BC918" s="46" t="str">
        <f>TRIM(Table1[[#This Row],[Vendor ID]])</f>
        <v/>
      </c>
      <c r="BD918">
        <f>IF(Table1[[#This Row],[Reference Number]]=Q917,BD917,BD917+1)</f>
        <v>0</v>
      </c>
    </row>
    <row r="919" spans="1:56" ht="11.25" customHeight="1" x14ac:dyDescent="0.25">
      <c r="A919" s="1"/>
      <c r="B919" s="88" t="str">
        <f>IF(Table1[[#This Row],[Posting Date]]&lt;&gt;"",IF(Table1[[#This Row],[Reference Number]]=Q918,B918+1,1),"")</f>
        <v/>
      </c>
      <c r="C919" s="61"/>
      <c r="D919" s="61"/>
      <c r="E919" s="138"/>
      <c r="F919" s="141" t="str">
        <f>IFERROR(IF(VLOOKUP(Table1[[#This Row],[Budget Code Description]],Dimentions!$X$6:$AC$139,2,FALSE)="","",VLOOKUP(Table1[[#This Row],[Budget Code Description]],Dimentions!$X$6:$AC$139,2,FALSE)),"")</f>
        <v/>
      </c>
      <c r="G919" s="141"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1" t="str">
        <f>IFERROR(VLOOKUP(Table1[[#This Row],[Budget Code Description]],Table6[#All],8,FALSE),"")</f>
        <v/>
      </c>
      <c r="L919" s="63"/>
      <c r="M919" s="65" t="str">
        <f>IFERROR(VLOOKUP(Table1[[#This Row],[Staff ID]],Table2[],2,FALSE),"")</f>
        <v/>
      </c>
      <c r="N919" s="209" t="str">
        <f>IFERROR(IF(VLOOKUP(Table1[[#This Row],[Budget Code Description]],Dimentions!$X$6:$AC$134,4,FALSE)="","",VLOOKUP(Table1[[#This Row],[Budget Code Description]],Dimentions!$X$6:$AC$134,4,FALSE)),"")</f>
        <v/>
      </c>
      <c r="O919" s="65" t="str">
        <f>IFERROR(VLOOKUP(Table1[[#This Row],[Vendor ID]],Table549[],2,FALSE),"")</f>
        <v/>
      </c>
      <c r="P919" s="63"/>
      <c r="Q919" s="141" t="str">
        <f>IF(Table1[[#This Row],[Posting Date]]&lt;&gt;"",$D$9,"")</f>
        <v/>
      </c>
      <c r="R919" s="157" t="str">
        <f>IF(Table1[[#This Row],[Posting Date]]&lt;&gt;"",$D$10,"")</f>
        <v/>
      </c>
      <c r="S919" s="66"/>
      <c r="T919" s="63"/>
      <c r="U919" s="67"/>
      <c r="V919" s="67"/>
      <c r="W919" s="67" t="str">
        <f t="shared" si="18"/>
        <v/>
      </c>
      <c r="X919" s="159" t="str">
        <f>IF(E919="","",(IF(Table1[[#This Row],[Cur]]="USD",Table1[[#This Row],[Cur_Amount Debit]],Table1[[#This Row],[Cur_Amount Debit]]/Table1[[#This Row],[Exchange Rate]])))</f>
        <v/>
      </c>
      <c r="Y919" s="159" t="str">
        <f>IF(E919="","",(IF(Table1[[#This Row],[Cur]]="USD",Table1[[#This Row],[Cur_Amount Credit]],Table1[[#This Row],[Cur_Amount Credit]]/ExchangeRate)))</f>
        <v/>
      </c>
      <c r="Z919" s="201" t="str">
        <f>IF(E919="","",(Table1[[#This Row],[Debit USD]]-Table1[[#This Row],[Credit USD]]))</f>
        <v/>
      </c>
      <c r="AA919" s="226"/>
      <c r="AB919" s="255"/>
      <c r="AC919" s="1"/>
      <c r="AD919" s="15"/>
      <c r="AE919" s="15" t="str">
        <f>IF(AND(OR(Table1[[#This Row],[Account]]="15030",Table1[[#This Row],[Account]]="15035",Table1[[#This Row],[Account]]="20150"),Table1[[#This Row],[Vendor ID]]=""),1,"")</f>
        <v/>
      </c>
      <c r="AF919" s="15"/>
      <c r="AG919" s="15"/>
      <c r="AH919" s="15"/>
      <c r="AI919" s="46" t="str">
        <f>IF(Table1[[#This Row],[Posting Date]]&lt;&gt;"","GJ-"&amp;CountryID,"")</f>
        <v/>
      </c>
      <c r="AJ919" s="59" t="str">
        <f>IF(Table1[[#This Row],[Posting Date]]&lt;&gt;"",Table1[[#This Row],[Posting Date]],"")</f>
        <v/>
      </c>
      <c r="AK919" s="46"/>
      <c r="AL919" s="46" t="str">
        <f>IF(Table1[[#This Row],[Description]]&lt;&gt;"",Table1[[#This Row],[Description]],"")</f>
        <v/>
      </c>
      <c r="AM919" s="46" t="str">
        <f>IF(Table1[[#This Row],[Posting Date]]&lt;&gt;"",Table1[[#This Row],[Reference Number]],"")</f>
        <v/>
      </c>
      <c r="AN919" s="46" t="str">
        <f>TRIM(Table1[[#This Row],[Line '#]])</f>
        <v/>
      </c>
      <c r="AO919" s="46" t="str">
        <f>TRIM(Table1[[#This Row],[Account]])</f>
        <v/>
      </c>
      <c r="AP919" s="46" t="str">
        <f>IF(Table1[[#This Row],[Posting Date]]&lt;&gt;"",$D$5,"")</f>
        <v/>
      </c>
      <c r="AQ919" s="46" t="str">
        <f>TRIM(Table1[[#This Row],[Departments-Prgrams]])</f>
        <v/>
      </c>
      <c r="AR919" s="46" t="str">
        <f>TRIM(Table1[[#This Row],[Grant]])</f>
        <v/>
      </c>
      <c r="AS919" s="46" t="str">
        <f>TRIM(Table1[[#This Row],[Staff ID]])</f>
        <v/>
      </c>
      <c r="AT919" s="46" t="str">
        <f>IF(TRIM(Table1[[#This Row],[Budget Code]])=0,"",TRIM(Table1[[#This Row],[Budget Code]]))</f>
        <v/>
      </c>
      <c r="AU919" s="46" t="str">
        <f>IF(Table1[[#This Row],[Line Description]]&lt;&gt;"",Table1[[#This Row],[Line Description]],"")</f>
        <v/>
      </c>
      <c r="AV919" s="46" t="str">
        <f>IF(Table1[[#This Row],[Cur_Amount Debit]]&gt;0,ROUND(Table1[[#This Row],[Cur_Amount Debit]],2),"")</f>
        <v/>
      </c>
      <c r="AW919" s="46" t="str">
        <f>IF(Table1[[#This Row],[Cur_Amount Credit]]&gt;0,ROUND(Table1[[#This Row],[Cur_Amount Credit]],2),"")</f>
        <v/>
      </c>
      <c r="AX919" s="46" t="str">
        <f>LEFT(Table1[[#This Row],[Cur]],3)</f>
        <v/>
      </c>
      <c r="AY919" s="59"/>
      <c r="AZ919" s="46"/>
      <c r="BA919" s="46" t="str">
        <f>IF(Table1[[#This Row],[Cur]]&lt;&gt;"",IF(Table1[[#This Row],[Cur]]="USD","",ExchangeRate),"")</f>
        <v/>
      </c>
      <c r="BB919" s="46" t="str">
        <f>IF(Table1[[#This Row],[Grant]]&lt;&gt;"",VLOOKUP(Table1[[#This Row],[Grant]],Grants!B:D,3),"")</f>
        <v/>
      </c>
      <c r="BC919" s="46" t="str">
        <f>TRIM(Table1[[#This Row],[Vendor ID]])</f>
        <v/>
      </c>
      <c r="BD919">
        <f>IF(Table1[[#This Row],[Reference Number]]=Q918,BD918,BD918+1)</f>
        <v>0</v>
      </c>
    </row>
    <row r="920" spans="1:56" ht="11.25" customHeight="1" x14ac:dyDescent="0.25">
      <c r="A920" s="1"/>
      <c r="B920" s="88" t="str">
        <f>IF(Table1[[#This Row],[Posting Date]]&lt;&gt;"",IF(Table1[[#This Row],[Reference Number]]=Q919,B919+1,1),"")</f>
        <v/>
      </c>
      <c r="C920" s="61"/>
      <c r="D920" s="61"/>
      <c r="E920" s="138"/>
      <c r="F920" s="141" t="str">
        <f>IFERROR(IF(VLOOKUP(Table1[[#This Row],[Budget Code Description]],Dimentions!$X$6:$AC$139,2,FALSE)="","",VLOOKUP(Table1[[#This Row],[Budget Code Description]],Dimentions!$X$6:$AC$139,2,FALSE)),"")</f>
        <v/>
      </c>
      <c r="G920" s="141"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1" t="str">
        <f>IFERROR(VLOOKUP(Table1[[#This Row],[Budget Code Description]],Table6[#All],8,FALSE),"")</f>
        <v/>
      </c>
      <c r="L920" s="63"/>
      <c r="M920" s="65" t="str">
        <f>IFERROR(VLOOKUP(Table1[[#This Row],[Staff ID]],Table2[],2,FALSE),"")</f>
        <v/>
      </c>
      <c r="N920" s="209" t="str">
        <f>IFERROR(IF(VLOOKUP(Table1[[#This Row],[Budget Code Description]],Dimentions!$X$6:$AC$134,4,FALSE)="","",VLOOKUP(Table1[[#This Row],[Budget Code Description]],Dimentions!$X$6:$AC$134,4,FALSE)),"")</f>
        <v/>
      </c>
      <c r="O920" s="65" t="str">
        <f>IFERROR(VLOOKUP(Table1[[#This Row],[Vendor ID]],Table549[],2,FALSE),"")</f>
        <v/>
      </c>
      <c r="P920" s="63"/>
      <c r="Q920" s="141" t="str">
        <f>IF(Table1[[#This Row],[Posting Date]]&lt;&gt;"",$D$9,"")</f>
        <v/>
      </c>
      <c r="R920" s="157" t="str">
        <f>IF(Table1[[#This Row],[Posting Date]]&lt;&gt;"",$D$10,"")</f>
        <v/>
      </c>
      <c r="S920" s="66"/>
      <c r="T920" s="63"/>
      <c r="U920" s="67"/>
      <c r="V920" s="67"/>
      <c r="W920" s="67" t="str">
        <f t="shared" si="18"/>
        <v/>
      </c>
      <c r="X920" s="159" t="str">
        <f>IF(E920="","",(IF(Table1[[#This Row],[Cur]]="USD",Table1[[#This Row],[Cur_Amount Debit]],Table1[[#This Row],[Cur_Amount Debit]]/Table1[[#This Row],[Exchange Rate]])))</f>
        <v/>
      </c>
      <c r="Y920" s="159" t="str">
        <f>IF(E920="","",(IF(Table1[[#This Row],[Cur]]="USD",Table1[[#This Row],[Cur_Amount Credit]],Table1[[#This Row],[Cur_Amount Credit]]/ExchangeRate)))</f>
        <v/>
      </c>
      <c r="Z920" s="201" t="str">
        <f>IF(E920="","",(Table1[[#This Row],[Debit USD]]-Table1[[#This Row],[Credit USD]]))</f>
        <v/>
      </c>
      <c r="AA920" s="226"/>
      <c r="AB920" s="255"/>
      <c r="AC920" s="1"/>
      <c r="AD920" s="15"/>
      <c r="AE920" s="15" t="str">
        <f>IF(AND(OR(Table1[[#This Row],[Account]]="15030",Table1[[#This Row],[Account]]="15035",Table1[[#This Row],[Account]]="20150"),Table1[[#This Row],[Vendor ID]]=""),1,"")</f>
        <v/>
      </c>
      <c r="AF920" s="15"/>
      <c r="AG920" s="15"/>
      <c r="AH920" s="15"/>
      <c r="AI920" s="46" t="str">
        <f>IF(Table1[[#This Row],[Posting Date]]&lt;&gt;"","GJ-"&amp;CountryID,"")</f>
        <v/>
      </c>
      <c r="AJ920" s="59" t="str">
        <f>IF(Table1[[#This Row],[Posting Date]]&lt;&gt;"",Table1[[#This Row],[Posting Date]],"")</f>
        <v/>
      </c>
      <c r="AK920" s="46"/>
      <c r="AL920" s="46" t="str">
        <f>IF(Table1[[#This Row],[Description]]&lt;&gt;"",Table1[[#This Row],[Description]],"")</f>
        <v/>
      </c>
      <c r="AM920" s="46" t="str">
        <f>IF(Table1[[#This Row],[Posting Date]]&lt;&gt;"",Table1[[#This Row],[Reference Number]],"")</f>
        <v/>
      </c>
      <c r="AN920" s="46" t="str">
        <f>TRIM(Table1[[#This Row],[Line '#]])</f>
        <v/>
      </c>
      <c r="AO920" s="46" t="str">
        <f>TRIM(Table1[[#This Row],[Account]])</f>
        <v/>
      </c>
      <c r="AP920" s="46" t="str">
        <f>IF(Table1[[#This Row],[Posting Date]]&lt;&gt;"",$D$5,"")</f>
        <v/>
      </c>
      <c r="AQ920" s="46" t="str">
        <f>TRIM(Table1[[#This Row],[Departments-Prgrams]])</f>
        <v/>
      </c>
      <c r="AR920" s="46" t="str">
        <f>TRIM(Table1[[#This Row],[Grant]])</f>
        <v/>
      </c>
      <c r="AS920" s="46" t="str">
        <f>TRIM(Table1[[#This Row],[Staff ID]])</f>
        <v/>
      </c>
      <c r="AT920" s="46" t="str">
        <f>IF(TRIM(Table1[[#This Row],[Budget Code]])=0,"",TRIM(Table1[[#This Row],[Budget Code]]))</f>
        <v/>
      </c>
      <c r="AU920" s="46" t="str">
        <f>IF(Table1[[#This Row],[Line Description]]&lt;&gt;"",Table1[[#This Row],[Line Description]],"")</f>
        <v/>
      </c>
      <c r="AV920" s="46" t="str">
        <f>IF(Table1[[#This Row],[Cur_Amount Debit]]&gt;0,ROUND(Table1[[#This Row],[Cur_Amount Debit]],2),"")</f>
        <v/>
      </c>
      <c r="AW920" s="46" t="str">
        <f>IF(Table1[[#This Row],[Cur_Amount Credit]]&gt;0,ROUND(Table1[[#This Row],[Cur_Amount Credit]],2),"")</f>
        <v/>
      </c>
      <c r="AX920" s="46" t="str">
        <f>LEFT(Table1[[#This Row],[Cur]],3)</f>
        <v/>
      </c>
      <c r="AY920" s="59"/>
      <c r="AZ920" s="46"/>
      <c r="BA920" s="46" t="str">
        <f>IF(Table1[[#This Row],[Cur]]&lt;&gt;"",IF(Table1[[#This Row],[Cur]]="USD","",ExchangeRate),"")</f>
        <v/>
      </c>
      <c r="BB920" s="46" t="str">
        <f>IF(Table1[[#This Row],[Grant]]&lt;&gt;"",VLOOKUP(Table1[[#This Row],[Grant]],Grants!B:D,3),"")</f>
        <v/>
      </c>
      <c r="BC920" s="46" t="str">
        <f>TRIM(Table1[[#This Row],[Vendor ID]])</f>
        <v/>
      </c>
      <c r="BD920">
        <f>IF(Table1[[#This Row],[Reference Number]]=Q919,BD919,BD919+1)</f>
        <v>0</v>
      </c>
    </row>
    <row r="921" spans="1:56" ht="11.25" customHeight="1" x14ac:dyDescent="0.25">
      <c r="A921" s="1"/>
      <c r="B921" s="88" t="str">
        <f>IF(Table1[[#This Row],[Posting Date]]&lt;&gt;"",IF(Table1[[#This Row],[Reference Number]]=Q920,B920+1,1),"")</f>
        <v/>
      </c>
      <c r="C921" s="61"/>
      <c r="D921" s="61"/>
      <c r="E921" s="138"/>
      <c r="F921" s="141" t="str">
        <f>IFERROR(IF(VLOOKUP(Table1[[#This Row],[Budget Code Description]],Dimentions!$X$6:$AC$139,2,FALSE)="","",VLOOKUP(Table1[[#This Row],[Budget Code Description]],Dimentions!$X$6:$AC$139,2,FALSE)),"")</f>
        <v/>
      </c>
      <c r="G921" s="141"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1" t="str">
        <f>IFERROR(VLOOKUP(Table1[[#This Row],[Budget Code Description]],Table6[#All],8,FALSE),"")</f>
        <v/>
      </c>
      <c r="L921" s="63"/>
      <c r="M921" s="65" t="str">
        <f>IFERROR(VLOOKUP(Table1[[#This Row],[Staff ID]],Table2[],2,FALSE),"")</f>
        <v/>
      </c>
      <c r="N921" s="209" t="str">
        <f>IFERROR(IF(VLOOKUP(Table1[[#This Row],[Budget Code Description]],Dimentions!$X$6:$AC$134,4,FALSE)="","",VLOOKUP(Table1[[#This Row],[Budget Code Description]],Dimentions!$X$6:$AC$134,4,FALSE)),"")</f>
        <v/>
      </c>
      <c r="O921" s="65" t="str">
        <f>IFERROR(VLOOKUP(Table1[[#This Row],[Vendor ID]],Table549[],2,FALSE),"")</f>
        <v/>
      </c>
      <c r="P921" s="63"/>
      <c r="Q921" s="141" t="str">
        <f>IF(Table1[[#This Row],[Posting Date]]&lt;&gt;"",$D$9,"")</f>
        <v/>
      </c>
      <c r="R921" s="157" t="str">
        <f>IF(Table1[[#This Row],[Posting Date]]&lt;&gt;"",$D$10,"")</f>
        <v/>
      </c>
      <c r="S921" s="66"/>
      <c r="T921" s="63"/>
      <c r="U921" s="67"/>
      <c r="V921" s="67"/>
      <c r="W921" s="67" t="str">
        <f t="shared" si="18"/>
        <v/>
      </c>
      <c r="X921" s="159" t="str">
        <f>IF(E921="","",(IF(Table1[[#This Row],[Cur]]="USD",Table1[[#This Row],[Cur_Amount Debit]],Table1[[#This Row],[Cur_Amount Debit]]/Table1[[#This Row],[Exchange Rate]])))</f>
        <v/>
      </c>
      <c r="Y921" s="159" t="str">
        <f>IF(E921="","",(IF(Table1[[#This Row],[Cur]]="USD",Table1[[#This Row],[Cur_Amount Credit]],Table1[[#This Row],[Cur_Amount Credit]]/ExchangeRate)))</f>
        <v/>
      </c>
      <c r="Z921" s="201" t="str">
        <f>IF(E921="","",(Table1[[#This Row],[Debit USD]]-Table1[[#This Row],[Credit USD]]))</f>
        <v/>
      </c>
      <c r="AA921" s="226"/>
      <c r="AB921" s="255"/>
      <c r="AC921" s="1"/>
      <c r="AD921" s="15"/>
      <c r="AE921" s="15" t="str">
        <f>IF(AND(OR(Table1[[#This Row],[Account]]="15030",Table1[[#This Row],[Account]]="15035",Table1[[#This Row],[Account]]="20150"),Table1[[#This Row],[Vendor ID]]=""),1,"")</f>
        <v/>
      </c>
      <c r="AF921" s="15"/>
      <c r="AG921" s="15"/>
      <c r="AH921" s="15"/>
      <c r="AI921" s="46" t="str">
        <f>IF(Table1[[#This Row],[Posting Date]]&lt;&gt;"","GJ-"&amp;CountryID,"")</f>
        <v/>
      </c>
      <c r="AJ921" s="59" t="str">
        <f>IF(Table1[[#This Row],[Posting Date]]&lt;&gt;"",Table1[[#This Row],[Posting Date]],"")</f>
        <v/>
      </c>
      <c r="AK921" s="46"/>
      <c r="AL921" s="46" t="str">
        <f>IF(Table1[[#This Row],[Description]]&lt;&gt;"",Table1[[#This Row],[Description]],"")</f>
        <v/>
      </c>
      <c r="AM921" s="46" t="str">
        <f>IF(Table1[[#This Row],[Posting Date]]&lt;&gt;"",Table1[[#This Row],[Reference Number]],"")</f>
        <v/>
      </c>
      <c r="AN921" s="46" t="str">
        <f>TRIM(Table1[[#This Row],[Line '#]])</f>
        <v/>
      </c>
      <c r="AO921" s="46" t="str">
        <f>TRIM(Table1[[#This Row],[Account]])</f>
        <v/>
      </c>
      <c r="AP921" s="46" t="str">
        <f>IF(Table1[[#This Row],[Posting Date]]&lt;&gt;"",$D$5,"")</f>
        <v/>
      </c>
      <c r="AQ921" s="46" t="str">
        <f>TRIM(Table1[[#This Row],[Departments-Prgrams]])</f>
        <v/>
      </c>
      <c r="AR921" s="46" t="str">
        <f>TRIM(Table1[[#This Row],[Grant]])</f>
        <v/>
      </c>
      <c r="AS921" s="46" t="str">
        <f>TRIM(Table1[[#This Row],[Staff ID]])</f>
        <v/>
      </c>
      <c r="AT921" s="46" t="str">
        <f>IF(TRIM(Table1[[#This Row],[Budget Code]])=0,"",TRIM(Table1[[#This Row],[Budget Code]]))</f>
        <v/>
      </c>
      <c r="AU921" s="46" t="str">
        <f>IF(Table1[[#This Row],[Line Description]]&lt;&gt;"",Table1[[#This Row],[Line Description]],"")</f>
        <v/>
      </c>
      <c r="AV921" s="46" t="str">
        <f>IF(Table1[[#This Row],[Cur_Amount Debit]]&gt;0,ROUND(Table1[[#This Row],[Cur_Amount Debit]],2),"")</f>
        <v/>
      </c>
      <c r="AW921" s="46" t="str">
        <f>IF(Table1[[#This Row],[Cur_Amount Credit]]&gt;0,ROUND(Table1[[#This Row],[Cur_Amount Credit]],2),"")</f>
        <v/>
      </c>
      <c r="AX921" s="46" t="str">
        <f>LEFT(Table1[[#This Row],[Cur]],3)</f>
        <v/>
      </c>
      <c r="AY921" s="59"/>
      <c r="AZ921" s="46"/>
      <c r="BA921" s="46" t="str">
        <f>IF(Table1[[#This Row],[Cur]]&lt;&gt;"",IF(Table1[[#This Row],[Cur]]="USD","",ExchangeRate),"")</f>
        <v/>
      </c>
      <c r="BB921" s="46" t="str">
        <f>IF(Table1[[#This Row],[Grant]]&lt;&gt;"",VLOOKUP(Table1[[#This Row],[Grant]],Grants!B:D,3),"")</f>
        <v/>
      </c>
      <c r="BC921" s="46" t="str">
        <f>TRIM(Table1[[#This Row],[Vendor ID]])</f>
        <v/>
      </c>
      <c r="BD921">
        <f>IF(Table1[[#This Row],[Reference Number]]=Q920,BD920,BD920+1)</f>
        <v>0</v>
      </c>
    </row>
    <row r="922" spans="1:56" ht="11.25" customHeight="1" x14ac:dyDescent="0.25">
      <c r="A922" s="1"/>
      <c r="B922" s="88" t="str">
        <f>IF(Table1[[#This Row],[Posting Date]]&lt;&gt;"",IF(Table1[[#This Row],[Reference Number]]=Q921,B921+1,1),"")</f>
        <v/>
      </c>
      <c r="C922" s="61"/>
      <c r="D922" s="61"/>
      <c r="E922" s="138"/>
      <c r="F922" s="141" t="str">
        <f>IFERROR(IF(VLOOKUP(Table1[[#This Row],[Budget Code Description]],Dimentions!$X$6:$AC$139,2,FALSE)="","",VLOOKUP(Table1[[#This Row],[Budget Code Description]],Dimentions!$X$6:$AC$139,2,FALSE)),"")</f>
        <v/>
      </c>
      <c r="G922" s="141"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1" t="str">
        <f>IFERROR(VLOOKUP(Table1[[#This Row],[Budget Code Description]],Table6[#All],8,FALSE),"")</f>
        <v/>
      </c>
      <c r="L922" s="63"/>
      <c r="M922" s="65" t="str">
        <f>IFERROR(VLOOKUP(Table1[[#This Row],[Staff ID]],Table2[],2,FALSE),"")</f>
        <v/>
      </c>
      <c r="N922" s="209" t="str">
        <f>IFERROR(IF(VLOOKUP(Table1[[#This Row],[Budget Code Description]],Dimentions!$X$6:$AC$134,4,FALSE)="","",VLOOKUP(Table1[[#This Row],[Budget Code Description]],Dimentions!$X$6:$AC$134,4,FALSE)),"")</f>
        <v/>
      </c>
      <c r="O922" s="65" t="str">
        <f>IFERROR(VLOOKUP(Table1[[#This Row],[Vendor ID]],Table549[],2,FALSE),"")</f>
        <v/>
      </c>
      <c r="P922" s="63"/>
      <c r="Q922" s="141" t="str">
        <f>IF(Table1[[#This Row],[Posting Date]]&lt;&gt;"",$D$9,"")</f>
        <v/>
      </c>
      <c r="R922" s="157" t="str">
        <f>IF(Table1[[#This Row],[Posting Date]]&lt;&gt;"",$D$10,"")</f>
        <v/>
      </c>
      <c r="S922" s="66"/>
      <c r="T922" s="63"/>
      <c r="U922" s="67"/>
      <c r="V922" s="67"/>
      <c r="W922" s="67" t="str">
        <f t="shared" si="18"/>
        <v/>
      </c>
      <c r="X922" s="159" t="str">
        <f>IF(E922="","",(IF(Table1[[#This Row],[Cur]]="USD",Table1[[#This Row],[Cur_Amount Debit]],Table1[[#This Row],[Cur_Amount Debit]]/Table1[[#This Row],[Exchange Rate]])))</f>
        <v/>
      </c>
      <c r="Y922" s="159" t="str">
        <f>IF(E922="","",(IF(Table1[[#This Row],[Cur]]="USD",Table1[[#This Row],[Cur_Amount Credit]],Table1[[#This Row],[Cur_Amount Credit]]/ExchangeRate)))</f>
        <v/>
      </c>
      <c r="Z922" s="201" t="str">
        <f>IF(E922="","",(Table1[[#This Row],[Debit USD]]-Table1[[#This Row],[Credit USD]]))</f>
        <v/>
      </c>
      <c r="AA922" s="226"/>
      <c r="AB922" s="255"/>
      <c r="AC922" s="1"/>
      <c r="AD922" s="15"/>
      <c r="AE922" s="15" t="str">
        <f>IF(AND(OR(Table1[[#This Row],[Account]]="15030",Table1[[#This Row],[Account]]="15035",Table1[[#This Row],[Account]]="20150"),Table1[[#This Row],[Vendor ID]]=""),1,"")</f>
        <v/>
      </c>
      <c r="AF922" s="15"/>
      <c r="AG922" s="15"/>
      <c r="AH922" s="15"/>
      <c r="AI922" s="46" t="str">
        <f>IF(Table1[[#This Row],[Posting Date]]&lt;&gt;"","GJ-"&amp;CountryID,"")</f>
        <v/>
      </c>
      <c r="AJ922" s="59" t="str">
        <f>IF(Table1[[#This Row],[Posting Date]]&lt;&gt;"",Table1[[#This Row],[Posting Date]],"")</f>
        <v/>
      </c>
      <c r="AK922" s="46"/>
      <c r="AL922" s="46" t="str">
        <f>IF(Table1[[#This Row],[Description]]&lt;&gt;"",Table1[[#This Row],[Description]],"")</f>
        <v/>
      </c>
      <c r="AM922" s="46" t="str">
        <f>IF(Table1[[#This Row],[Posting Date]]&lt;&gt;"",Table1[[#This Row],[Reference Number]],"")</f>
        <v/>
      </c>
      <c r="AN922" s="46" t="str">
        <f>TRIM(Table1[[#This Row],[Line '#]])</f>
        <v/>
      </c>
      <c r="AO922" s="46" t="str">
        <f>TRIM(Table1[[#This Row],[Account]])</f>
        <v/>
      </c>
      <c r="AP922" s="46" t="str">
        <f>IF(Table1[[#This Row],[Posting Date]]&lt;&gt;"",$D$5,"")</f>
        <v/>
      </c>
      <c r="AQ922" s="46" t="str">
        <f>TRIM(Table1[[#This Row],[Departments-Prgrams]])</f>
        <v/>
      </c>
      <c r="AR922" s="46" t="str">
        <f>TRIM(Table1[[#This Row],[Grant]])</f>
        <v/>
      </c>
      <c r="AS922" s="46" t="str">
        <f>TRIM(Table1[[#This Row],[Staff ID]])</f>
        <v/>
      </c>
      <c r="AT922" s="46" t="str">
        <f>IF(TRIM(Table1[[#This Row],[Budget Code]])=0,"",TRIM(Table1[[#This Row],[Budget Code]]))</f>
        <v/>
      </c>
      <c r="AU922" s="46" t="str">
        <f>IF(Table1[[#This Row],[Line Description]]&lt;&gt;"",Table1[[#This Row],[Line Description]],"")</f>
        <v/>
      </c>
      <c r="AV922" s="46" t="str">
        <f>IF(Table1[[#This Row],[Cur_Amount Debit]]&gt;0,ROUND(Table1[[#This Row],[Cur_Amount Debit]],2),"")</f>
        <v/>
      </c>
      <c r="AW922" s="46" t="str">
        <f>IF(Table1[[#This Row],[Cur_Amount Credit]]&gt;0,ROUND(Table1[[#This Row],[Cur_Amount Credit]],2),"")</f>
        <v/>
      </c>
      <c r="AX922" s="46" t="str">
        <f>LEFT(Table1[[#This Row],[Cur]],3)</f>
        <v/>
      </c>
      <c r="AY922" s="59"/>
      <c r="AZ922" s="46"/>
      <c r="BA922" s="46" t="str">
        <f>IF(Table1[[#This Row],[Cur]]&lt;&gt;"",IF(Table1[[#This Row],[Cur]]="USD","",ExchangeRate),"")</f>
        <v/>
      </c>
      <c r="BB922" s="46" t="str">
        <f>IF(Table1[[#This Row],[Grant]]&lt;&gt;"",VLOOKUP(Table1[[#This Row],[Grant]],Grants!B:D,3),"")</f>
        <v/>
      </c>
      <c r="BC922" s="46" t="str">
        <f>TRIM(Table1[[#This Row],[Vendor ID]])</f>
        <v/>
      </c>
      <c r="BD922">
        <f>IF(Table1[[#This Row],[Reference Number]]=Q921,BD921,BD921+1)</f>
        <v>0</v>
      </c>
    </row>
    <row r="923" spans="1:56" ht="11.25" customHeight="1" x14ac:dyDescent="0.25">
      <c r="A923" s="1"/>
      <c r="B923" s="88" t="str">
        <f>IF(Table1[[#This Row],[Posting Date]]&lt;&gt;"",IF(Table1[[#This Row],[Reference Number]]=Q922,B922+1,1),"")</f>
        <v/>
      </c>
      <c r="C923" s="61"/>
      <c r="D923" s="61"/>
      <c r="E923" s="138"/>
      <c r="F923" s="141" t="str">
        <f>IFERROR(IF(VLOOKUP(Table1[[#This Row],[Budget Code Description]],Dimentions!$X$6:$AC$139,2,FALSE)="","",VLOOKUP(Table1[[#This Row],[Budget Code Description]],Dimentions!$X$6:$AC$139,2,FALSE)),"")</f>
        <v/>
      </c>
      <c r="G923" s="141"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1" t="str">
        <f>IFERROR(VLOOKUP(Table1[[#This Row],[Budget Code Description]],Table6[#All],8,FALSE),"")</f>
        <v/>
      </c>
      <c r="L923" s="63"/>
      <c r="M923" s="65" t="str">
        <f>IFERROR(VLOOKUP(Table1[[#This Row],[Staff ID]],Table2[],2,FALSE),"")</f>
        <v/>
      </c>
      <c r="N923" s="209" t="str">
        <f>IFERROR(IF(VLOOKUP(Table1[[#This Row],[Budget Code Description]],Dimentions!$X$6:$AC$134,4,FALSE)="","",VLOOKUP(Table1[[#This Row],[Budget Code Description]],Dimentions!$X$6:$AC$134,4,FALSE)),"")</f>
        <v/>
      </c>
      <c r="O923" s="65" t="str">
        <f>IFERROR(VLOOKUP(Table1[[#This Row],[Vendor ID]],Table549[],2,FALSE),"")</f>
        <v/>
      </c>
      <c r="P923" s="63"/>
      <c r="Q923" s="141" t="str">
        <f>IF(Table1[[#This Row],[Posting Date]]&lt;&gt;"",$D$9,"")</f>
        <v/>
      </c>
      <c r="R923" s="157" t="str">
        <f>IF(Table1[[#This Row],[Posting Date]]&lt;&gt;"",$D$10,"")</f>
        <v/>
      </c>
      <c r="S923" s="66"/>
      <c r="T923" s="63"/>
      <c r="U923" s="67"/>
      <c r="V923" s="67"/>
      <c r="W923" s="67" t="str">
        <f t="shared" si="18"/>
        <v/>
      </c>
      <c r="X923" s="159" t="str">
        <f>IF(E923="","",(IF(Table1[[#This Row],[Cur]]="USD",Table1[[#This Row],[Cur_Amount Debit]],Table1[[#This Row],[Cur_Amount Debit]]/Table1[[#This Row],[Exchange Rate]])))</f>
        <v/>
      </c>
      <c r="Y923" s="159" t="str">
        <f>IF(E923="","",(IF(Table1[[#This Row],[Cur]]="USD",Table1[[#This Row],[Cur_Amount Credit]],Table1[[#This Row],[Cur_Amount Credit]]/ExchangeRate)))</f>
        <v/>
      </c>
      <c r="Z923" s="201" t="str">
        <f>IF(E923="","",(Table1[[#This Row],[Debit USD]]-Table1[[#This Row],[Credit USD]]))</f>
        <v/>
      </c>
      <c r="AA923" s="226"/>
      <c r="AB923" s="255"/>
      <c r="AC923" s="1"/>
      <c r="AD923" s="15"/>
      <c r="AE923" s="15" t="str">
        <f>IF(AND(OR(Table1[[#This Row],[Account]]="15030",Table1[[#This Row],[Account]]="15035",Table1[[#This Row],[Account]]="20150"),Table1[[#This Row],[Vendor ID]]=""),1,"")</f>
        <v/>
      </c>
      <c r="AF923" s="15"/>
      <c r="AG923" s="15"/>
      <c r="AH923" s="15"/>
      <c r="AI923" s="46" t="str">
        <f>IF(Table1[[#This Row],[Posting Date]]&lt;&gt;"","GJ-"&amp;CountryID,"")</f>
        <v/>
      </c>
      <c r="AJ923" s="59" t="str">
        <f>IF(Table1[[#This Row],[Posting Date]]&lt;&gt;"",Table1[[#This Row],[Posting Date]],"")</f>
        <v/>
      </c>
      <c r="AK923" s="46"/>
      <c r="AL923" s="46" t="str">
        <f>IF(Table1[[#This Row],[Description]]&lt;&gt;"",Table1[[#This Row],[Description]],"")</f>
        <v/>
      </c>
      <c r="AM923" s="46" t="str">
        <f>IF(Table1[[#This Row],[Posting Date]]&lt;&gt;"",Table1[[#This Row],[Reference Number]],"")</f>
        <v/>
      </c>
      <c r="AN923" s="46" t="str">
        <f>TRIM(Table1[[#This Row],[Line '#]])</f>
        <v/>
      </c>
      <c r="AO923" s="46" t="str">
        <f>TRIM(Table1[[#This Row],[Account]])</f>
        <v/>
      </c>
      <c r="AP923" s="46" t="str">
        <f>IF(Table1[[#This Row],[Posting Date]]&lt;&gt;"",$D$5,"")</f>
        <v/>
      </c>
      <c r="AQ923" s="46" t="str">
        <f>TRIM(Table1[[#This Row],[Departments-Prgrams]])</f>
        <v/>
      </c>
      <c r="AR923" s="46" t="str">
        <f>TRIM(Table1[[#This Row],[Grant]])</f>
        <v/>
      </c>
      <c r="AS923" s="46" t="str">
        <f>TRIM(Table1[[#This Row],[Staff ID]])</f>
        <v/>
      </c>
      <c r="AT923" s="46" t="str">
        <f>IF(TRIM(Table1[[#This Row],[Budget Code]])=0,"",TRIM(Table1[[#This Row],[Budget Code]]))</f>
        <v/>
      </c>
      <c r="AU923" s="46" t="str">
        <f>IF(Table1[[#This Row],[Line Description]]&lt;&gt;"",Table1[[#This Row],[Line Description]],"")</f>
        <v/>
      </c>
      <c r="AV923" s="46" t="str">
        <f>IF(Table1[[#This Row],[Cur_Amount Debit]]&gt;0,ROUND(Table1[[#This Row],[Cur_Amount Debit]],2),"")</f>
        <v/>
      </c>
      <c r="AW923" s="46" t="str">
        <f>IF(Table1[[#This Row],[Cur_Amount Credit]]&gt;0,ROUND(Table1[[#This Row],[Cur_Amount Credit]],2),"")</f>
        <v/>
      </c>
      <c r="AX923" s="46" t="str">
        <f>LEFT(Table1[[#This Row],[Cur]],3)</f>
        <v/>
      </c>
      <c r="AY923" s="59"/>
      <c r="AZ923" s="46"/>
      <c r="BA923" s="46" t="str">
        <f>IF(Table1[[#This Row],[Cur]]&lt;&gt;"",IF(Table1[[#This Row],[Cur]]="USD","",ExchangeRate),"")</f>
        <v/>
      </c>
      <c r="BB923" s="46" t="str">
        <f>IF(Table1[[#This Row],[Grant]]&lt;&gt;"",VLOOKUP(Table1[[#This Row],[Grant]],Grants!B:D,3),"")</f>
        <v/>
      </c>
      <c r="BC923" s="46" t="str">
        <f>TRIM(Table1[[#This Row],[Vendor ID]])</f>
        <v/>
      </c>
      <c r="BD923">
        <f>IF(Table1[[#This Row],[Reference Number]]=Q922,BD922,BD922+1)</f>
        <v>0</v>
      </c>
    </row>
    <row r="924" spans="1:56" ht="11.25" customHeight="1" x14ac:dyDescent="0.25">
      <c r="A924" s="1"/>
      <c r="B924" s="88" t="str">
        <f>IF(Table1[[#This Row],[Posting Date]]&lt;&gt;"",IF(Table1[[#This Row],[Reference Number]]=Q923,B923+1,1),"")</f>
        <v/>
      </c>
      <c r="C924" s="61"/>
      <c r="D924" s="61"/>
      <c r="E924" s="138"/>
      <c r="F924" s="141" t="str">
        <f>IFERROR(IF(VLOOKUP(Table1[[#This Row],[Budget Code Description]],Dimentions!$X$6:$AC$139,2,FALSE)="","",VLOOKUP(Table1[[#This Row],[Budget Code Description]],Dimentions!$X$6:$AC$139,2,FALSE)),"")</f>
        <v/>
      </c>
      <c r="G924" s="141"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1" t="str">
        <f>IFERROR(VLOOKUP(Table1[[#This Row],[Budget Code Description]],Table6[#All],8,FALSE),"")</f>
        <v/>
      </c>
      <c r="L924" s="63"/>
      <c r="M924" s="65" t="str">
        <f>IFERROR(VLOOKUP(Table1[[#This Row],[Staff ID]],Table2[],2,FALSE),"")</f>
        <v/>
      </c>
      <c r="N924" s="209" t="str">
        <f>IFERROR(IF(VLOOKUP(Table1[[#This Row],[Budget Code Description]],Dimentions!$X$6:$AC$134,4,FALSE)="","",VLOOKUP(Table1[[#This Row],[Budget Code Description]],Dimentions!$X$6:$AC$134,4,FALSE)),"")</f>
        <v/>
      </c>
      <c r="O924" s="65" t="str">
        <f>IFERROR(VLOOKUP(Table1[[#This Row],[Vendor ID]],Table549[],2,FALSE),"")</f>
        <v/>
      </c>
      <c r="P924" s="63"/>
      <c r="Q924" s="141" t="str">
        <f>IF(Table1[[#This Row],[Posting Date]]&lt;&gt;"",$D$9,"")</f>
        <v/>
      </c>
      <c r="R924" s="157" t="str">
        <f>IF(Table1[[#This Row],[Posting Date]]&lt;&gt;"",$D$10,"")</f>
        <v/>
      </c>
      <c r="S924" s="66"/>
      <c r="T924" s="63"/>
      <c r="U924" s="67"/>
      <c r="V924" s="67"/>
      <c r="W924" s="67" t="str">
        <f t="shared" si="18"/>
        <v/>
      </c>
      <c r="X924" s="159" t="str">
        <f>IF(E924="","",(IF(Table1[[#This Row],[Cur]]="USD",Table1[[#This Row],[Cur_Amount Debit]],Table1[[#This Row],[Cur_Amount Debit]]/Table1[[#This Row],[Exchange Rate]])))</f>
        <v/>
      </c>
      <c r="Y924" s="159" t="str">
        <f>IF(E924="","",(IF(Table1[[#This Row],[Cur]]="USD",Table1[[#This Row],[Cur_Amount Credit]],Table1[[#This Row],[Cur_Amount Credit]]/ExchangeRate)))</f>
        <v/>
      </c>
      <c r="Z924" s="201" t="str">
        <f>IF(E924="","",(Table1[[#This Row],[Debit USD]]-Table1[[#This Row],[Credit USD]]))</f>
        <v/>
      </c>
      <c r="AA924" s="226"/>
      <c r="AB924" s="255"/>
      <c r="AC924" s="1"/>
      <c r="AD924" s="15"/>
      <c r="AE924" s="15" t="str">
        <f>IF(AND(OR(Table1[[#This Row],[Account]]="15030",Table1[[#This Row],[Account]]="15035",Table1[[#This Row],[Account]]="20150"),Table1[[#This Row],[Vendor ID]]=""),1,"")</f>
        <v/>
      </c>
      <c r="AF924" s="15"/>
      <c r="AG924" s="15"/>
      <c r="AH924" s="15"/>
      <c r="AI924" s="46" t="str">
        <f>IF(Table1[[#This Row],[Posting Date]]&lt;&gt;"","GJ-"&amp;CountryID,"")</f>
        <v/>
      </c>
      <c r="AJ924" s="59" t="str">
        <f>IF(Table1[[#This Row],[Posting Date]]&lt;&gt;"",Table1[[#This Row],[Posting Date]],"")</f>
        <v/>
      </c>
      <c r="AK924" s="46"/>
      <c r="AL924" s="46" t="str">
        <f>IF(Table1[[#This Row],[Description]]&lt;&gt;"",Table1[[#This Row],[Description]],"")</f>
        <v/>
      </c>
      <c r="AM924" s="46" t="str">
        <f>IF(Table1[[#This Row],[Posting Date]]&lt;&gt;"",Table1[[#This Row],[Reference Number]],"")</f>
        <v/>
      </c>
      <c r="AN924" s="46" t="str">
        <f>TRIM(Table1[[#This Row],[Line '#]])</f>
        <v/>
      </c>
      <c r="AO924" s="46" t="str">
        <f>TRIM(Table1[[#This Row],[Account]])</f>
        <v/>
      </c>
      <c r="AP924" s="46" t="str">
        <f>IF(Table1[[#This Row],[Posting Date]]&lt;&gt;"",$D$5,"")</f>
        <v/>
      </c>
      <c r="AQ924" s="46" t="str">
        <f>TRIM(Table1[[#This Row],[Departments-Prgrams]])</f>
        <v/>
      </c>
      <c r="AR924" s="46" t="str">
        <f>TRIM(Table1[[#This Row],[Grant]])</f>
        <v/>
      </c>
      <c r="AS924" s="46" t="str">
        <f>TRIM(Table1[[#This Row],[Staff ID]])</f>
        <v/>
      </c>
      <c r="AT924" s="46" t="str">
        <f>IF(TRIM(Table1[[#This Row],[Budget Code]])=0,"",TRIM(Table1[[#This Row],[Budget Code]]))</f>
        <v/>
      </c>
      <c r="AU924" s="46" t="str">
        <f>IF(Table1[[#This Row],[Line Description]]&lt;&gt;"",Table1[[#This Row],[Line Description]],"")</f>
        <v/>
      </c>
      <c r="AV924" s="46" t="str">
        <f>IF(Table1[[#This Row],[Cur_Amount Debit]]&gt;0,ROUND(Table1[[#This Row],[Cur_Amount Debit]],2),"")</f>
        <v/>
      </c>
      <c r="AW924" s="46" t="str">
        <f>IF(Table1[[#This Row],[Cur_Amount Credit]]&gt;0,ROUND(Table1[[#This Row],[Cur_Amount Credit]],2),"")</f>
        <v/>
      </c>
      <c r="AX924" s="46" t="str">
        <f>LEFT(Table1[[#This Row],[Cur]],3)</f>
        <v/>
      </c>
      <c r="AY924" s="59"/>
      <c r="AZ924" s="46"/>
      <c r="BA924" s="46" t="str">
        <f>IF(Table1[[#This Row],[Cur]]&lt;&gt;"",IF(Table1[[#This Row],[Cur]]="USD","",ExchangeRate),"")</f>
        <v/>
      </c>
      <c r="BB924" s="46" t="str">
        <f>IF(Table1[[#This Row],[Grant]]&lt;&gt;"",VLOOKUP(Table1[[#This Row],[Grant]],Grants!B:D,3),"")</f>
        <v/>
      </c>
      <c r="BC924" s="46" t="str">
        <f>TRIM(Table1[[#This Row],[Vendor ID]])</f>
        <v/>
      </c>
      <c r="BD924">
        <f>IF(Table1[[#This Row],[Reference Number]]=Q923,BD923,BD923+1)</f>
        <v>0</v>
      </c>
    </row>
    <row r="925" spans="1:56" ht="11.25" customHeight="1" x14ac:dyDescent="0.25">
      <c r="A925" s="1"/>
      <c r="B925" s="88" t="str">
        <f>IF(Table1[[#This Row],[Posting Date]]&lt;&gt;"",IF(Table1[[#This Row],[Reference Number]]=Q924,B924+1,1),"")</f>
        <v/>
      </c>
      <c r="C925" s="61"/>
      <c r="D925" s="61"/>
      <c r="E925" s="138"/>
      <c r="F925" s="141" t="str">
        <f>IFERROR(IF(VLOOKUP(Table1[[#This Row],[Budget Code Description]],Dimentions!$X$6:$AC$139,2,FALSE)="","",VLOOKUP(Table1[[#This Row],[Budget Code Description]],Dimentions!$X$6:$AC$139,2,FALSE)),"")</f>
        <v/>
      </c>
      <c r="G925" s="141"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1" t="str">
        <f>IFERROR(VLOOKUP(Table1[[#This Row],[Budget Code Description]],Table6[#All],8,FALSE),"")</f>
        <v/>
      </c>
      <c r="L925" s="63"/>
      <c r="M925" s="65" t="str">
        <f>IFERROR(VLOOKUP(Table1[[#This Row],[Staff ID]],Table2[],2,FALSE),"")</f>
        <v/>
      </c>
      <c r="N925" s="209" t="str">
        <f>IFERROR(IF(VLOOKUP(Table1[[#This Row],[Budget Code Description]],Dimentions!$X$6:$AC$134,4,FALSE)="","",VLOOKUP(Table1[[#This Row],[Budget Code Description]],Dimentions!$X$6:$AC$134,4,FALSE)),"")</f>
        <v/>
      </c>
      <c r="O925" s="65" t="str">
        <f>IFERROR(VLOOKUP(Table1[[#This Row],[Vendor ID]],Table549[],2,FALSE),"")</f>
        <v/>
      </c>
      <c r="P925" s="63"/>
      <c r="Q925" s="141" t="str">
        <f>IF(Table1[[#This Row],[Posting Date]]&lt;&gt;"",$D$9,"")</f>
        <v/>
      </c>
      <c r="R925" s="157" t="str">
        <f>IF(Table1[[#This Row],[Posting Date]]&lt;&gt;"",$D$10,"")</f>
        <v/>
      </c>
      <c r="S925" s="66"/>
      <c r="T925" s="63"/>
      <c r="U925" s="67"/>
      <c r="V925" s="67"/>
      <c r="W925" s="67" t="str">
        <f t="shared" si="18"/>
        <v/>
      </c>
      <c r="X925" s="159" t="str">
        <f>IF(E925="","",(IF(Table1[[#This Row],[Cur]]="USD",Table1[[#This Row],[Cur_Amount Debit]],Table1[[#This Row],[Cur_Amount Debit]]/Table1[[#This Row],[Exchange Rate]])))</f>
        <v/>
      </c>
      <c r="Y925" s="159" t="str">
        <f>IF(E925="","",(IF(Table1[[#This Row],[Cur]]="USD",Table1[[#This Row],[Cur_Amount Credit]],Table1[[#This Row],[Cur_Amount Credit]]/ExchangeRate)))</f>
        <v/>
      </c>
      <c r="Z925" s="201" t="str">
        <f>IF(E925="","",(Table1[[#This Row],[Debit USD]]-Table1[[#This Row],[Credit USD]]))</f>
        <v/>
      </c>
      <c r="AA925" s="226"/>
      <c r="AB925" s="255"/>
      <c r="AC925" s="1"/>
      <c r="AD925" s="15"/>
      <c r="AE925" s="15" t="str">
        <f>IF(AND(OR(Table1[[#This Row],[Account]]="15030",Table1[[#This Row],[Account]]="15035",Table1[[#This Row],[Account]]="20150"),Table1[[#This Row],[Vendor ID]]=""),1,"")</f>
        <v/>
      </c>
      <c r="AF925" s="15"/>
      <c r="AG925" s="15"/>
      <c r="AH925" s="15"/>
      <c r="AI925" s="46" t="str">
        <f>IF(Table1[[#This Row],[Posting Date]]&lt;&gt;"","GJ-"&amp;CountryID,"")</f>
        <v/>
      </c>
      <c r="AJ925" s="59" t="str">
        <f>IF(Table1[[#This Row],[Posting Date]]&lt;&gt;"",Table1[[#This Row],[Posting Date]],"")</f>
        <v/>
      </c>
      <c r="AK925" s="46"/>
      <c r="AL925" s="46" t="str">
        <f>IF(Table1[[#This Row],[Description]]&lt;&gt;"",Table1[[#This Row],[Description]],"")</f>
        <v/>
      </c>
      <c r="AM925" s="46" t="str">
        <f>IF(Table1[[#This Row],[Posting Date]]&lt;&gt;"",Table1[[#This Row],[Reference Number]],"")</f>
        <v/>
      </c>
      <c r="AN925" s="46" t="str">
        <f>TRIM(Table1[[#This Row],[Line '#]])</f>
        <v/>
      </c>
      <c r="AO925" s="46" t="str">
        <f>TRIM(Table1[[#This Row],[Account]])</f>
        <v/>
      </c>
      <c r="AP925" s="46" t="str">
        <f>IF(Table1[[#This Row],[Posting Date]]&lt;&gt;"",$D$5,"")</f>
        <v/>
      </c>
      <c r="AQ925" s="46" t="str">
        <f>TRIM(Table1[[#This Row],[Departments-Prgrams]])</f>
        <v/>
      </c>
      <c r="AR925" s="46" t="str">
        <f>TRIM(Table1[[#This Row],[Grant]])</f>
        <v/>
      </c>
      <c r="AS925" s="46" t="str">
        <f>TRIM(Table1[[#This Row],[Staff ID]])</f>
        <v/>
      </c>
      <c r="AT925" s="46" t="str">
        <f>IF(TRIM(Table1[[#This Row],[Budget Code]])=0,"",TRIM(Table1[[#This Row],[Budget Code]]))</f>
        <v/>
      </c>
      <c r="AU925" s="46" t="str">
        <f>IF(Table1[[#This Row],[Line Description]]&lt;&gt;"",Table1[[#This Row],[Line Description]],"")</f>
        <v/>
      </c>
      <c r="AV925" s="46" t="str">
        <f>IF(Table1[[#This Row],[Cur_Amount Debit]]&gt;0,ROUND(Table1[[#This Row],[Cur_Amount Debit]],2),"")</f>
        <v/>
      </c>
      <c r="AW925" s="46" t="str">
        <f>IF(Table1[[#This Row],[Cur_Amount Credit]]&gt;0,ROUND(Table1[[#This Row],[Cur_Amount Credit]],2),"")</f>
        <v/>
      </c>
      <c r="AX925" s="46" t="str">
        <f>LEFT(Table1[[#This Row],[Cur]],3)</f>
        <v/>
      </c>
      <c r="AY925" s="59"/>
      <c r="AZ925" s="46"/>
      <c r="BA925" s="46" t="str">
        <f>IF(Table1[[#This Row],[Cur]]&lt;&gt;"",IF(Table1[[#This Row],[Cur]]="USD","",ExchangeRate),"")</f>
        <v/>
      </c>
      <c r="BB925" s="46" t="str">
        <f>IF(Table1[[#This Row],[Grant]]&lt;&gt;"",VLOOKUP(Table1[[#This Row],[Grant]],Grants!B:D,3),"")</f>
        <v/>
      </c>
      <c r="BC925" s="46" t="str">
        <f>TRIM(Table1[[#This Row],[Vendor ID]])</f>
        <v/>
      </c>
      <c r="BD925">
        <f>IF(Table1[[#This Row],[Reference Number]]=Q924,BD924,BD924+1)</f>
        <v>0</v>
      </c>
    </row>
    <row r="926" spans="1:56" ht="11.25" customHeight="1" x14ac:dyDescent="0.25">
      <c r="A926" s="1"/>
      <c r="B926" s="88" t="str">
        <f>IF(Table1[[#This Row],[Posting Date]]&lt;&gt;"",IF(Table1[[#This Row],[Reference Number]]=Q925,B925+1,1),"")</f>
        <v/>
      </c>
      <c r="C926" s="61"/>
      <c r="D926" s="61"/>
      <c r="E926" s="138"/>
      <c r="F926" s="141" t="str">
        <f>IFERROR(IF(VLOOKUP(Table1[[#This Row],[Budget Code Description]],Dimentions!$X$6:$AC$139,2,FALSE)="","",VLOOKUP(Table1[[#This Row],[Budget Code Description]],Dimentions!$X$6:$AC$139,2,FALSE)),"")</f>
        <v/>
      </c>
      <c r="G926" s="141"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1" t="str">
        <f>IFERROR(VLOOKUP(Table1[[#This Row],[Budget Code Description]],Table6[#All],8,FALSE),"")</f>
        <v/>
      </c>
      <c r="L926" s="63"/>
      <c r="M926" s="65" t="str">
        <f>IFERROR(VLOOKUP(Table1[[#This Row],[Staff ID]],Table2[],2,FALSE),"")</f>
        <v/>
      </c>
      <c r="N926" s="209" t="str">
        <f>IFERROR(IF(VLOOKUP(Table1[[#This Row],[Budget Code Description]],Dimentions!$X$6:$AC$134,4,FALSE)="","",VLOOKUP(Table1[[#This Row],[Budget Code Description]],Dimentions!$X$6:$AC$134,4,FALSE)),"")</f>
        <v/>
      </c>
      <c r="O926" s="65" t="str">
        <f>IFERROR(VLOOKUP(Table1[[#This Row],[Vendor ID]],Table549[],2,FALSE),"")</f>
        <v/>
      </c>
      <c r="P926" s="63"/>
      <c r="Q926" s="141" t="str">
        <f>IF(Table1[[#This Row],[Posting Date]]&lt;&gt;"",$D$9,"")</f>
        <v/>
      </c>
      <c r="R926" s="157" t="str">
        <f>IF(Table1[[#This Row],[Posting Date]]&lt;&gt;"",$D$10,"")</f>
        <v/>
      </c>
      <c r="S926" s="66"/>
      <c r="T926" s="63"/>
      <c r="U926" s="67"/>
      <c r="V926" s="67"/>
      <c r="W926" s="67" t="str">
        <f t="shared" si="18"/>
        <v/>
      </c>
      <c r="X926" s="159" t="str">
        <f>IF(E926="","",(IF(Table1[[#This Row],[Cur]]="USD",Table1[[#This Row],[Cur_Amount Debit]],Table1[[#This Row],[Cur_Amount Debit]]/Table1[[#This Row],[Exchange Rate]])))</f>
        <v/>
      </c>
      <c r="Y926" s="159" t="str">
        <f>IF(E926="","",(IF(Table1[[#This Row],[Cur]]="USD",Table1[[#This Row],[Cur_Amount Credit]],Table1[[#This Row],[Cur_Amount Credit]]/ExchangeRate)))</f>
        <v/>
      </c>
      <c r="Z926" s="201" t="str">
        <f>IF(E926="","",(Table1[[#This Row],[Debit USD]]-Table1[[#This Row],[Credit USD]]))</f>
        <v/>
      </c>
      <c r="AA926" s="226"/>
      <c r="AB926" s="255"/>
      <c r="AC926" s="1"/>
      <c r="AD926" s="15"/>
      <c r="AE926" s="15" t="str">
        <f>IF(AND(OR(Table1[[#This Row],[Account]]="15030",Table1[[#This Row],[Account]]="15035",Table1[[#This Row],[Account]]="20150"),Table1[[#This Row],[Vendor ID]]=""),1,"")</f>
        <v/>
      </c>
      <c r="AF926" s="15"/>
      <c r="AG926" s="15"/>
      <c r="AH926" s="15"/>
      <c r="AI926" s="46" t="str">
        <f>IF(Table1[[#This Row],[Posting Date]]&lt;&gt;"","GJ-"&amp;CountryID,"")</f>
        <v/>
      </c>
      <c r="AJ926" s="59" t="str">
        <f>IF(Table1[[#This Row],[Posting Date]]&lt;&gt;"",Table1[[#This Row],[Posting Date]],"")</f>
        <v/>
      </c>
      <c r="AK926" s="46"/>
      <c r="AL926" s="46" t="str">
        <f>IF(Table1[[#This Row],[Description]]&lt;&gt;"",Table1[[#This Row],[Description]],"")</f>
        <v/>
      </c>
      <c r="AM926" s="46" t="str">
        <f>IF(Table1[[#This Row],[Posting Date]]&lt;&gt;"",Table1[[#This Row],[Reference Number]],"")</f>
        <v/>
      </c>
      <c r="AN926" s="46" t="str">
        <f>TRIM(Table1[[#This Row],[Line '#]])</f>
        <v/>
      </c>
      <c r="AO926" s="46" t="str">
        <f>TRIM(Table1[[#This Row],[Account]])</f>
        <v/>
      </c>
      <c r="AP926" s="46" t="str">
        <f>IF(Table1[[#This Row],[Posting Date]]&lt;&gt;"",$D$5,"")</f>
        <v/>
      </c>
      <c r="AQ926" s="46" t="str">
        <f>TRIM(Table1[[#This Row],[Departments-Prgrams]])</f>
        <v/>
      </c>
      <c r="AR926" s="46" t="str">
        <f>TRIM(Table1[[#This Row],[Grant]])</f>
        <v/>
      </c>
      <c r="AS926" s="46" t="str">
        <f>TRIM(Table1[[#This Row],[Staff ID]])</f>
        <v/>
      </c>
      <c r="AT926" s="46" t="str">
        <f>IF(TRIM(Table1[[#This Row],[Budget Code]])=0,"",TRIM(Table1[[#This Row],[Budget Code]]))</f>
        <v/>
      </c>
      <c r="AU926" s="46" t="str">
        <f>IF(Table1[[#This Row],[Line Description]]&lt;&gt;"",Table1[[#This Row],[Line Description]],"")</f>
        <v/>
      </c>
      <c r="AV926" s="46" t="str">
        <f>IF(Table1[[#This Row],[Cur_Amount Debit]]&gt;0,ROUND(Table1[[#This Row],[Cur_Amount Debit]],2),"")</f>
        <v/>
      </c>
      <c r="AW926" s="46" t="str">
        <f>IF(Table1[[#This Row],[Cur_Amount Credit]]&gt;0,ROUND(Table1[[#This Row],[Cur_Amount Credit]],2),"")</f>
        <v/>
      </c>
      <c r="AX926" s="46" t="str">
        <f>LEFT(Table1[[#This Row],[Cur]],3)</f>
        <v/>
      </c>
      <c r="AY926" s="59"/>
      <c r="AZ926" s="46"/>
      <c r="BA926" s="46" t="str">
        <f>IF(Table1[[#This Row],[Cur]]&lt;&gt;"",IF(Table1[[#This Row],[Cur]]="USD","",ExchangeRate),"")</f>
        <v/>
      </c>
      <c r="BB926" s="46" t="str">
        <f>IF(Table1[[#This Row],[Grant]]&lt;&gt;"",VLOOKUP(Table1[[#This Row],[Grant]],Grants!B:D,3),"")</f>
        <v/>
      </c>
      <c r="BC926" s="46" t="str">
        <f>TRIM(Table1[[#This Row],[Vendor ID]])</f>
        <v/>
      </c>
      <c r="BD926">
        <f>IF(Table1[[#This Row],[Reference Number]]=Q925,BD925,BD925+1)</f>
        <v>0</v>
      </c>
    </row>
    <row r="927" spans="1:56" ht="11.25" customHeight="1" x14ac:dyDescent="0.25">
      <c r="A927" s="1"/>
      <c r="B927" s="88" t="str">
        <f>IF(Table1[[#This Row],[Posting Date]]&lt;&gt;"",IF(Table1[[#This Row],[Reference Number]]=Q926,B926+1,1),"")</f>
        <v/>
      </c>
      <c r="C927" s="61"/>
      <c r="D927" s="61"/>
      <c r="E927" s="138"/>
      <c r="F927" s="141" t="str">
        <f>IFERROR(IF(VLOOKUP(Table1[[#This Row],[Budget Code Description]],Dimentions!$X$6:$AC$139,2,FALSE)="","",VLOOKUP(Table1[[#This Row],[Budget Code Description]],Dimentions!$X$6:$AC$139,2,FALSE)),"")</f>
        <v/>
      </c>
      <c r="G927" s="141"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1" t="str">
        <f>IFERROR(VLOOKUP(Table1[[#This Row],[Budget Code Description]],Table6[#All],8,FALSE),"")</f>
        <v/>
      </c>
      <c r="L927" s="63"/>
      <c r="M927" s="65" t="str">
        <f>IFERROR(VLOOKUP(Table1[[#This Row],[Staff ID]],Table2[],2,FALSE),"")</f>
        <v/>
      </c>
      <c r="N927" s="209" t="str">
        <f>IFERROR(IF(VLOOKUP(Table1[[#This Row],[Budget Code Description]],Dimentions!$X$6:$AC$134,4,FALSE)="","",VLOOKUP(Table1[[#This Row],[Budget Code Description]],Dimentions!$X$6:$AC$134,4,FALSE)),"")</f>
        <v/>
      </c>
      <c r="O927" s="65" t="str">
        <f>IFERROR(VLOOKUP(Table1[[#This Row],[Vendor ID]],Table549[],2,FALSE),"")</f>
        <v/>
      </c>
      <c r="P927" s="63"/>
      <c r="Q927" s="141" t="str">
        <f>IF(Table1[[#This Row],[Posting Date]]&lt;&gt;"",$D$9,"")</f>
        <v/>
      </c>
      <c r="R927" s="157" t="str">
        <f>IF(Table1[[#This Row],[Posting Date]]&lt;&gt;"",$D$10,"")</f>
        <v/>
      </c>
      <c r="S927" s="66"/>
      <c r="T927" s="63"/>
      <c r="U927" s="67"/>
      <c r="V927" s="67"/>
      <c r="W927" s="67" t="str">
        <f t="shared" si="18"/>
        <v/>
      </c>
      <c r="X927" s="159" t="str">
        <f>IF(E927="","",(IF(Table1[[#This Row],[Cur]]="USD",Table1[[#This Row],[Cur_Amount Debit]],Table1[[#This Row],[Cur_Amount Debit]]/Table1[[#This Row],[Exchange Rate]])))</f>
        <v/>
      </c>
      <c r="Y927" s="159" t="str">
        <f>IF(E927="","",(IF(Table1[[#This Row],[Cur]]="USD",Table1[[#This Row],[Cur_Amount Credit]],Table1[[#This Row],[Cur_Amount Credit]]/ExchangeRate)))</f>
        <v/>
      </c>
      <c r="Z927" s="201" t="str">
        <f>IF(E927="","",(Table1[[#This Row],[Debit USD]]-Table1[[#This Row],[Credit USD]]))</f>
        <v/>
      </c>
      <c r="AA927" s="226"/>
      <c r="AB927" s="255"/>
      <c r="AC927" s="1"/>
      <c r="AD927" s="15"/>
      <c r="AE927" s="15" t="str">
        <f>IF(AND(OR(Table1[[#This Row],[Account]]="15030",Table1[[#This Row],[Account]]="15035",Table1[[#This Row],[Account]]="20150"),Table1[[#This Row],[Vendor ID]]=""),1,"")</f>
        <v/>
      </c>
      <c r="AF927" s="15"/>
      <c r="AG927" s="15"/>
      <c r="AH927" s="15"/>
      <c r="AI927" s="46" t="str">
        <f>IF(Table1[[#This Row],[Posting Date]]&lt;&gt;"","GJ-"&amp;CountryID,"")</f>
        <v/>
      </c>
      <c r="AJ927" s="59" t="str">
        <f>IF(Table1[[#This Row],[Posting Date]]&lt;&gt;"",Table1[[#This Row],[Posting Date]],"")</f>
        <v/>
      </c>
      <c r="AK927" s="46"/>
      <c r="AL927" s="46" t="str">
        <f>IF(Table1[[#This Row],[Description]]&lt;&gt;"",Table1[[#This Row],[Description]],"")</f>
        <v/>
      </c>
      <c r="AM927" s="46" t="str">
        <f>IF(Table1[[#This Row],[Posting Date]]&lt;&gt;"",Table1[[#This Row],[Reference Number]],"")</f>
        <v/>
      </c>
      <c r="AN927" s="46" t="str">
        <f>TRIM(Table1[[#This Row],[Line '#]])</f>
        <v/>
      </c>
      <c r="AO927" s="46" t="str">
        <f>TRIM(Table1[[#This Row],[Account]])</f>
        <v/>
      </c>
      <c r="AP927" s="46" t="str">
        <f>IF(Table1[[#This Row],[Posting Date]]&lt;&gt;"",$D$5,"")</f>
        <v/>
      </c>
      <c r="AQ927" s="46" t="str">
        <f>TRIM(Table1[[#This Row],[Departments-Prgrams]])</f>
        <v/>
      </c>
      <c r="AR927" s="46" t="str">
        <f>TRIM(Table1[[#This Row],[Grant]])</f>
        <v/>
      </c>
      <c r="AS927" s="46" t="str">
        <f>TRIM(Table1[[#This Row],[Staff ID]])</f>
        <v/>
      </c>
      <c r="AT927" s="46" t="str">
        <f>IF(TRIM(Table1[[#This Row],[Budget Code]])=0,"",TRIM(Table1[[#This Row],[Budget Code]]))</f>
        <v/>
      </c>
      <c r="AU927" s="46" t="str">
        <f>IF(Table1[[#This Row],[Line Description]]&lt;&gt;"",Table1[[#This Row],[Line Description]],"")</f>
        <v/>
      </c>
      <c r="AV927" s="46" t="str">
        <f>IF(Table1[[#This Row],[Cur_Amount Debit]]&gt;0,ROUND(Table1[[#This Row],[Cur_Amount Debit]],2),"")</f>
        <v/>
      </c>
      <c r="AW927" s="46" t="str">
        <f>IF(Table1[[#This Row],[Cur_Amount Credit]]&gt;0,ROUND(Table1[[#This Row],[Cur_Amount Credit]],2),"")</f>
        <v/>
      </c>
      <c r="AX927" s="46" t="str">
        <f>LEFT(Table1[[#This Row],[Cur]],3)</f>
        <v/>
      </c>
      <c r="AY927" s="59"/>
      <c r="AZ927" s="46"/>
      <c r="BA927" s="46" t="str">
        <f>IF(Table1[[#This Row],[Cur]]&lt;&gt;"",IF(Table1[[#This Row],[Cur]]="USD","",ExchangeRate),"")</f>
        <v/>
      </c>
      <c r="BB927" s="46" t="str">
        <f>IF(Table1[[#This Row],[Grant]]&lt;&gt;"",VLOOKUP(Table1[[#This Row],[Grant]],Grants!B:D,3),"")</f>
        <v/>
      </c>
      <c r="BC927" s="46" t="str">
        <f>TRIM(Table1[[#This Row],[Vendor ID]])</f>
        <v/>
      </c>
      <c r="BD927">
        <f>IF(Table1[[#This Row],[Reference Number]]=Q926,BD926,BD926+1)</f>
        <v>0</v>
      </c>
    </row>
    <row r="928" spans="1:56" ht="11.25" customHeight="1" x14ac:dyDescent="0.25">
      <c r="A928" s="1"/>
      <c r="B928" s="88" t="str">
        <f>IF(Table1[[#This Row],[Posting Date]]&lt;&gt;"",IF(Table1[[#This Row],[Reference Number]]=Q927,B927+1,1),"")</f>
        <v/>
      </c>
      <c r="C928" s="61"/>
      <c r="D928" s="61"/>
      <c r="E928" s="138"/>
      <c r="F928" s="141" t="str">
        <f>IFERROR(IF(VLOOKUP(Table1[[#This Row],[Budget Code Description]],Dimentions!$X$6:$AC$139,2,FALSE)="","",VLOOKUP(Table1[[#This Row],[Budget Code Description]],Dimentions!$X$6:$AC$139,2,FALSE)),"")</f>
        <v/>
      </c>
      <c r="G928" s="141"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1" t="str">
        <f>IFERROR(VLOOKUP(Table1[[#This Row],[Budget Code Description]],Table6[#All],8,FALSE),"")</f>
        <v/>
      </c>
      <c r="L928" s="63"/>
      <c r="M928" s="65" t="str">
        <f>IFERROR(VLOOKUP(Table1[[#This Row],[Staff ID]],Table2[],2,FALSE),"")</f>
        <v/>
      </c>
      <c r="N928" s="209" t="str">
        <f>IFERROR(IF(VLOOKUP(Table1[[#This Row],[Budget Code Description]],Dimentions!$X$6:$AC$134,4,FALSE)="","",VLOOKUP(Table1[[#This Row],[Budget Code Description]],Dimentions!$X$6:$AC$134,4,FALSE)),"")</f>
        <v/>
      </c>
      <c r="O928" s="65" t="str">
        <f>IFERROR(VLOOKUP(Table1[[#This Row],[Vendor ID]],Table549[],2,FALSE),"")</f>
        <v/>
      </c>
      <c r="P928" s="63"/>
      <c r="Q928" s="141" t="str">
        <f>IF(Table1[[#This Row],[Posting Date]]&lt;&gt;"",$D$9,"")</f>
        <v/>
      </c>
      <c r="R928" s="157" t="str">
        <f>IF(Table1[[#This Row],[Posting Date]]&lt;&gt;"",$D$10,"")</f>
        <v/>
      </c>
      <c r="S928" s="66"/>
      <c r="T928" s="63"/>
      <c r="U928" s="67"/>
      <c r="V928" s="67"/>
      <c r="W928" s="67" t="str">
        <f t="shared" si="18"/>
        <v/>
      </c>
      <c r="X928" s="159" t="str">
        <f>IF(E928="","",(IF(Table1[[#This Row],[Cur]]="USD",Table1[[#This Row],[Cur_Amount Debit]],Table1[[#This Row],[Cur_Amount Debit]]/Table1[[#This Row],[Exchange Rate]])))</f>
        <v/>
      </c>
      <c r="Y928" s="159" t="str">
        <f>IF(E928="","",(IF(Table1[[#This Row],[Cur]]="USD",Table1[[#This Row],[Cur_Amount Credit]],Table1[[#This Row],[Cur_Amount Credit]]/ExchangeRate)))</f>
        <v/>
      </c>
      <c r="Z928" s="201" t="str">
        <f>IF(E928="","",(Table1[[#This Row],[Debit USD]]-Table1[[#This Row],[Credit USD]]))</f>
        <v/>
      </c>
      <c r="AA928" s="226"/>
      <c r="AB928" s="255"/>
      <c r="AC928" s="1"/>
      <c r="AD928" s="15"/>
      <c r="AE928" s="15" t="str">
        <f>IF(AND(OR(Table1[[#This Row],[Account]]="15030",Table1[[#This Row],[Account]]="15035",Table1[[#This Row],[Account]]="20150"),Table1[[#This Row],[Vendor ID]]=""),1,"")</f>
        <v/>
      </c>
      <c r="AF928" s="15"/>
      <c r="AG928" s="15"/>
      <c r="AH928" s="15"/>
      <c r="AI928" s="46" t="str">
        <f>IF(Table1[[#This Row],[Posting Date]]&lt;&gt;"","GJ-"&amp;CountryID,"")</f>
        <v/>
      </c>
      <c r="AJ928" s="59" t="str">
        <f>IF(Table1[[#This Row],[Posting Date]]&lt;&gt;"",Table1[[#This Row],[Posting Date]],"")</f>
        <v/>
      </c>
      <c r="AK928" s="46"/>
      <c r="AL928" s="46" t="str">
        <f>IF(Table1[[#This Row],[Description]]&lt;&gt;"",Table1[[#This Row],[Description]],"")</f>
        <v/>
      </c>
      <c r="AM928" s="46" t="str">
        <f>IF(Table1[[#This Row],[Posting Date]]&lt;&gt;"",Table1[[#This Row],[Reference Number]],"")</f>
        <v/>
      </c>
      <c r="AN928" s="46" t="str">
        <f>TRIM(Table1[[#This Row],[Line '#]])</f>
        <v/>
      </c>
      <c r="AO928" s="46" t="str">
        <f>TRIM(Table1[[#This Row],[Account]])</f>
        <v/>
      </c>
      <c r="AP928" s="46" t="str">
        <f>IF(Table1[[#This Row],[Posting Date]]&lt;&gt;"",$D$5,"")</f>
        <v/>
      </c>
      <c r="AQ928" s="46" t="str">
        <f>TRIM(Table1[[#This Row],[Departments-Prgrams]])</f>
        <v/>
      </c>
      <c r="AR928" s="46" t="str">
        <f>TRIM(Table1[[#This Row],[Grant]])</f>
        <v/>
      </c>
      <c r="AS928" s="46" t="str">
        <f>TRIM(Table1[[#This Row],[Staff ID]])</f>
        <v/>
      </c>
      <c r="AT928" s="46" t="str">
        <f>IF(TRIM(Table1[[#This Row],[Budget Code]])=0,"",TRIM(Table1[[#This Row],[Budget Code]]))</f>
        <v/>
      </c>
      <c r="AU928" s="46" t="str">
        <f>IF(Table1[[#This Row],[Line Description]]&lt;&gt;"",Table1[[#This Row],[Line Description]],"")</f>
        <v/>
      </c>
      <c r="AV928" s="46" t="str">
        <f>IF(Table1[[#This Row],[Cur_Amount Debit]]&gt;0,ROUND(Table1[[#This Row],[Cur_Amount Debit]],2),"")</f>
        <v/>
      </c>
      <c r="AW928" s="46" t="str">
        <f>IF(Table1[[#This Row],[Cur_Amount Credit]]&gt;0,ROUND(Table1[[#This Row],[Cur_Amount Credit]],2),"")</f>
        <v/>
      </c>
      <c r="AX928" s="46" t="str">
        <f>LEFT(Table1[[#This Row],[Cur]],3)</f>
        <v/>
      </c>
      <c r="AY928" s="59"/>
      <c r="AZ928" s="46"/>
      <c r="BA928" s="46" t="str">
        <f>IF(Table1[[#This Row],[Cur]]&lt;&gt;"",IF(Table1[[#This Row],[Cur]]="USD","",ExchangeRate),"")</f>
        <v/>
      </c>
      <c r="BB928" s="46" t="str">
        <f>IF(Table1[[#This Row],[Grant]]&lt;&gt;"",VLOOKUP(Table1[[#This Row],[Grant]],Grants!B:D,3),"")</f>
        <v/>
      </c>
      <c r="BC928" s="46" t="str">
        <f>TRIM(Table1[[#This Row],[Vendor ID]])</f>
        <v/>
      </c>
      <c r="BD928">
        <f>IF(Table1[[#This Row],[Reference Number]]=Q927,BD927,BD927+1)</f>
        <v>0</v>
      </c>
    </row>
    <row r="929" spans="1:56" ht="11.25" customHeight="1" x14ac:dyDescent="0.25">
      <c r="A929" s="1"/>
      <c r="B929" s="88" t="str">
        <f>IF(Table1[[#This Row],[Posting Date]]&lt;&gt;"",IF(Table1[[#This Row],[Reference Number]]=Q928,B928+1,1),"")</f>
        <v/>
      </c>
      <c r="C929" s="61"/>
      <c r="D929" s="61"/>
      <c r="E929" s="138"/>
      <c r="F929" s="141" t="str">
        <f>IFERROR(IF(VLOOKUP(Table1[[#This Row],[Budget Code Description]],Dimentions!$X$6:$AC$139,2,FALSE)="","",VLOOKUP(Table1[[#This Row],[Budget Code Description]],Dimentions!$X$6:$AC$139,2,FALSE)),"")</f>
        <v/>
      </c>
      <c r="G929" s="141"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1" t="str">
        <f>IFERROR(VLOOKUP(Table1[[#This Row],[Budget Code Description]],Table6[#All],8,FALSE),"")</f>
        <v/>
      </c>
      <c r="L929" s="63"/>
      <c r="M929" s="65" t="str">
        <f>IFERROR(VLOOKUP(Table1[[#This Row],[Staff ID]],Table2[],2,FALSE),"")</f>
        <v/>
      </c>
      <c r="N929" s="209" t="str">
        <f>IFERROR(IF(VLOOKUP(Table1[[#This Row],[Budget Code Description]],Dimentions!$X$6:$AC$134,4,FALSE)="","",VLOOKUP(Table1[[#This Row],[Budget Code Description]],Dimentions!$X$6:$AC$134,4,FALSE)),"")</f>
        <v/>
      </c>
      <c r="O929" s="65" t="str">
        <f>IFERROR(VLOOKUP(Table1[[#This Row],[Vendor ID]],Table549[],2,FALSE),"")</f>
        <v/>
      </c>
      <c r="P929" s="63"/>
      <c r="Q929" s="141" t="str">
        <f>IF(Table1[[#This Row],[Posting Date]]&lt;&gt;"",$D$9,"")</f>
        <v/>
      </c>
      <c r="R929" s="157" t="str">
        <f>IF(Table1[[#This Row],[Posting Date]]&lt;&gt;"",$D$10,"")</f>
        <v/>
      </c>
      <c r="S929" s="66"/>
      <c r="T929" s="63"/>
      <c r="U929" s="67"/>
      <c r="V929" s="67"/>
      <c r="W929" s="67" t="str">
        <f t="shared" si="18"/>
        <v/>
      </c>
      <c r="X929" s="159" t="str">
        <f>IF(E929="","",(IF(Table1[[#This Row],[Cur]]="USD",Table1[[#This Row],[Cur_Amount Debit]],Table1[[#This Row],[Cur_Amount Debit]]/Table1[[#This Row],[Exchange Rate]])))</f>
        <v/>
      </c>
      <c r="Y929" s="159" t="str">
        <f>IF(E929="","",(IF(Table1[[#This Row],[Cur]]="USD",Table1[[#This Row],[Cur_Amount Credit]],Table1[[#This Row],[Cur_Amount Credit]]/ExchangeRate)))</f>
        <v/>
      </c>
      <c r="Z929" s="201" t="str">
        <f>IF(E929="","",(Table1[[#This Row],[Debit USD]]-Table1[[#This Row],[Credit USD]]))</f>
        <v/>
      </c>
      <c r="AA929" s="226"/>
      <c r="AB929" s="255"/>
      <c r="AC929" s="1"/>
      <c r="AD929" s="15"/>
      <c r="AE929" s="15" t="str">
        <f>IF(AND(OR(Table1[[#This Row],[Account]]="15030",Table1[[#This Row],[Account]]="15035",Table1[[#This Row],[Account]]="20150"),Table1[[#This Row],[Vendor ID]]=""),1,"")</f>
        <v/>
      </c>
      <c r="AF929" s="15"/>
      <c r="AG929" s="15"/>
      <c r="AH929" s="15"/>
      <c r="AI929" s="46" t="str">
        <f>IF(Table1[[#This Row],[Posting Date]]&lt;&gt;"","GJ-"&amp;CountryID,"")</f>
        <v/>
      </c>
      <c r="AJ929" s="59" t="str">
        <f>IF(Table1[[#This Row],[Posting Date]]&lt;&gt;"",Table1[[#This Row],[Posting Date]],"")</f>
        <v/>
      </c>
      <c r="AK929" s="46"/>
      <c r="AL929" s="46" t="str">
        <f>IF(Table1[[#This Row],[Description]]&lt;&gt;"",Table1[[#This Row],[Description]],"")</f>
        <v/>
      </c>
      <c r="AM929" s="46" t="str">
        <f>IF(Table1[[#This Row],[Posting Date]]&lt;&gt;"",Table1[[#This Row],[Reference Number]],"")</f>
        <v/>
      </c>
      <c r="AN929" s="46" t="str">
        <f>TRIM(Table1[[#This Row],[Line '#]])</f>
        <v/>
      </c>
      <c r="AO929" s="46" t="str">
        <f>TRIM(Table1[[#This Row],[Account]])</f>
        <v/>
      </c>
      <c r="AP929" s="46" t="str">
        <f>IF(Table1[[#This Row],[Posting Date]]&lt;&gt;"",$D$5,"")</f>
        <v/>
      </c>
      <c r="AQ929" s="46" t="str">
        <f>TRIM(Table1[[#This Row],[Departments-Prgrams]])</f>
        <v/>
      </c>
      <c r="AR929" s="46" t="str">
        <f>TRIM(Table1[[#This Row],[Grant]])</f>
        <v/>
      </c>
      <c r="AS929" s="46" t="str">
        <f>TRIM(Table1[[#This Row],[Staff ID]])</f>
        <v/>
      </c>
      <c r="AT929" s="46" t="str">
        <f>IF(TRIM(Table1[[#This Row],[Budget Code]])=0,"",TRIM(Table1[[#This Row],[Budget Code]]))</f>
        <v/>
      </c>
      <c r="AU929" s="46" t="str">
        <f>IF(Table1[[#This Row],[Line Description]]&lt;&gt;"",Table1[[#This Row],[Line Description]],"")</f>
        <v/>
      </c>
      <c r="AV929" s="46" t="str">
        <f>IF(Table1[[#This Row],[Cur_Amount Debit]]&gt;0,ROUND(Table1[[#This Row],[Cur_Amount Debit]],2),"")</f>
        <v/>
      </c>
      <c r="AW929" s="46" t="str">
        <f>IF(Table1[[#This Row],[Cur_Amount Credit]]&gt;0,ROUND(Table1[[#This Row],[Cur_Amount Credit]],2),"")</f>
        <v/>
      </c>
      <c r="AX929" s="46" t="str">
        <f>LEFT(Table1[[#This Row],[Cur]],3)</f>
        <v/>
      </c>
      <c r="AY929" s="59"/>
      <c r="AZ929" s="46"/>
      <c r="BA929" s="46" t="str">
        <f>IF(Table1[[#This Row],[Cur]]&lt;&gt;"",IF(Table1[[#This Row],[Cur]]="USD","",ExchangeRate),"")</f>
        <v/>
      </c>
      <c r="BB929" s="46" t="str">
        <f>IF(Table1[[#This Row],[Grant]]&lt;&gt;"",VLOOKUP(Table1[[#This Row],[Grant]],Grants!B:D,3),"")</f>
        <v/>
      </c>
      <c r="BC929" s="46" t="str">
        <f>TRIM(Table1[[#This Row],[Vendor ID]])</f>
        <v/>
      </c>
      <c r="BD929">
        <f>IF(Table1[[#This Row],[Reference Number]]=Q928,BD928,BD928+1)</f>
        <v>0</v>
      </c>
    </row>
    <row r="930" spans="1:56" ht="11.25" customHeight="1" x14ac:dyDescent="0.25">
      <c r="A930" s="1"/>
      <c r="B930" s="88" t="str">
        <f>IF(Table1[[#This Row],[Posting Date]]&lt;&gt;"",IF(Table1[[#This Row],[Reference Number]]=Q929,B929+1,1),"")</f>
        <v/>
      </c>
      <c r="C930" s="61"/>
      <c r="D930" s="61"/>
      <c r="E930" s="138"/>
      <c r="F930" s="141" t="str">
        <f>IFERROR(IF(VLOOKUP(Table1[[#This Row],[Budget Code Description]],Dimentions!$X$6:$AC$139,2,FALSE)="","",VLOOKUP(Table1[[#This Row],[Budget Code Description]],Dimentions!$X$6:$AC$139,2,FALSE)),"")</f>
        <v/>
      </c>
      <c r="G930" s="141"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1" t="str">
        <f>IFERROR(VLOOKUP(Table1[[#This Row],[Budget Code Description]],Table6[#All],8,FALSE),"")</f>
        <v/>
      </c>
      <c r="L930" s="63"/>
      <c r="M930" s="65" t="str">
        <f>IFERROR(VLOOKUP(Table1[[#This Row],[Staff ID]],Table2[],2,FALSE),"")</f>
        <v/>
      </c>
      <c r="N930" s="209" t="str">
        <f>IFERROR(IF(VLOOKUP(Table1[[#This Row],[Budget Code Description]],Dimentions!$X$6:$AC$134,4,FALSE)="","",VLOOKUP(Table1[[#This Row],[Budget Code Description]],Dimentions!$X$6:$AC$134,4,FALSE)),"")</f>
        <v/>
      </c>
      <c r="O930" s="65" t="str">
        <f>IFERROR(VLOOKUP(Table1[[#This Row],[Vendor ID]],Table549[],2,FALSE),"")</f>
        <v/>
      </c>
      <c r="P930" s="63"/>
      <c r="Q930" s="141" t="str">
        <f>IF(Table1[[#This Row],[Posting Date]]&lt;&gt;"",$D$9,"")</f>
        <v/>
      </c>
      <c r="R930" s="157" t="str">
        <f>IF(Table1[[#This Row],[Posting Date]]&lt;&gt;"",$D$10,"")</f>
        <v/>
      </c>
      <c r="S930" s="66"/>
      <c r="T930" s="63"/>
      <c r="U930" s="67"/>
      <c r="V930" s="67"/>
      <c r="W930" s="67" t="str">
        <f t="shared" si="18"/>
        <v/>
      </c>
      <c r="X930" s="159" t="str">
        <f>IF(E930="","",(IF(Table1[[#This Row],[Cur]]="USD",Table1[[#This Row],[Cur_Amount Debit]],Table1[[#This Row],[Cur_Amount Debit]]/Table1[[#This Row],[Exchange Rate]])))</f>
        <v/>
      </c>
      <c r="Y930" s="159" t="str">
        <f>IF(E930="","",(IF(Table1[[#This Row],[Cur]]="USD",Table1[[#This Row],[Cur_Amount Credit]],Table1[[#This Row],[Cur_Amount Credit]]/ExchangeRate)))</f>
        <v/>
      </c>
      <c r="Z930" s="201" t="str">
        <f>IF(E930="","",(Table1[[#This Row],[Debit USD]]-Table1[[#This Row],[Credit USD]]))</f>
        <v/>
      </c>
      <c r="AA930" s="226"/>
      <c r="AB930" s="255"/>
      <c r="AC930" s="1"/>
      <c r="AD930" s="15"/>
      <c r="AE930" s="15" t="str">
        <f>IF(AND(OR(Table1[[#This Row],[Account]]="15030",Table1[[#This Row],[Account]]="15035",Table1[[#This Row],[Account]]="20150"),Table1[[#This Row],[Vendor ID]]=""),1,"")</f>
        <v/>
      </c>
      <c r="AF930" s="15"/>
      <c r="AG930" s="15"/>
      <c r="AH930" s="15"/>
      <c r="AI930" s="46" t="str">
        <f>IF(Table1[[#This Row],[Posting Date]]&lt;&gt;"","GJ-"&amp;CountryID,"")</f>
        <v/>
      </c>
      <c r="AJ930" s="59" t="str">
        <f>IF(Table1[[#This Row],[Posting Date]]&lt;&gt;"",Table1[[#This Row],[Posting Date]],"")</f>
        <v/>
      </c>
      <c r="AK930" s="46"/>
      <c r="AL930" s="46" t="str">
        <f>IF(Table1[[#This Row],[Description]]&lt;&gt;"",Table1[[#This Row],[Description]],"")</f>
        <v/>
      </c>
      <c r="AM930" s="46" t="str">
        <f>IF(Table1[[#This Row],[Posting Date]]&lt;&gt;"",Table1[[#This Row],[Reference Number]],"")</f>
        <v/>
      </c>
      <c r="AN930" s="46" t="str">
        <f>TRIM(Table1[[#This Row],[Line '#]])</f>
        <v/>
      </c>
      <c r="AO930" s="46" t="str">
        <f>TRIM(Table1[[#This Row],[Account]])</f>
        <v/>
      </c>
      <c r="AP930" s="46" t="str">
        <f>IF(Table1[[#This Row],[Posting Date]]&lt;&gt;"",$D$5,"")</f>
        <v/>
      </c>
      <c r="AQ930" s="46" t="str">
        <f>TRIM(Table1[[#This Row],[Departments-Prgrams]])</f>
        <v/>
      </c>
      <c r="AR930" s="46" t="str">
        <f>TRIM(Table1[[#This Row],[Grant]])</f>
        <v/>
      </c>
      <c r="AS930" s="46" t="str">
        <f>TRIM(Table1[[#This Row],[Staff ID]])</f>
        <v/>
      </c>
      <c r="AT930" s="46" t="str">
        <f>IF(TRIM(Table1[[#This Row],[Budget Code]])=0,"",TRIM(Table1[[#This Row],[Budget Code]]))</f>
        <v/>
      </c>
      <c r="AU930" s="46" t="str">
        <f>IF(Table1[[#This Row],[Line Description]]&lt;&gt;"",Table1[[#This Row],[Line Description]],"")</f>
        <v/>
      </c>
      <c r="AV930" s="46" t="str">
        <f>IF(Table1[[#This Row],[Cur_Amount Debit]]&gt;0,ROUND(Table1[[#This Row],[Cur_Amount Debit]],2),"")</f>
        <v/>
      </c>
      <c r="AW930" s="46" t="str">
        <f>IF(Table1[[#This Row],[Cur_Amount Credit]]&gt;0,ROUND(Table1[[#This Row],[Cur_Amount Credit]],2),"")</f>
        <v/>
      </c>
      <c r="AX930" s="46" t="str">
        <f>LEFT(Table1[[#This Row],[Cur]],3)</f>
        <v/>
      </c>
      <c r="AY930" s="59"/>
      <c r="AZ930" s="46"/>
      <c r="BA930" s="46" t="str">
        <f>IF(Table1[[#This Row],[Cur]]&lt;&gt;"",IF(Table1[[#This Row],[Cur]]="USD","",ExchangeRate),"")</f>
        <v/>
      </c>
      <c r="BB930" s="46" t="str">
        <f>IF(Table1[[#This Row],[Grant]]&lt;&gt;"",VLOOKUP(Table1[[#This Row],[Grant]],Grants!B:D,3),"")</f>
        <v/>
      </c>
      <c r="BC930" s="46" t="str">
        <f>TRIM(Table1[[#This Row],[Vendor ID]])</f>
        <v/>
      </c>
      <c r="BD930">
        <f>IF(Table1[[#This Row],[Reference Number]]=Q929,BD929,BD929+1)</f>
        <v>0</v>
      </c>
    </row>
    <row r="931" spans="1:56" ht="11.25" customHeight="1" x14ac:dyDescent="0.25">
      <c r="A931" s="1"/>
      <c r="B931" s="88" t="str">
        <f>IF(Table1[[#This Row],[Posting Date]]&lt;&gt;"",IF(Table1[[#This Row],[Reference Number]]=Q930,B930+1,1),"")</f>
        <v/>
      </c>
      <c r="C931" s="61"/>
      <c r="D931" s="61"/>
      <c r="E931" s="138"/>
      <c r="F931" s="141" t="str">
        <f>IFERROR(IF(VLOOKUP(Table1[[#This Row],[Budget Code Description]],Dimentions!$X$6:$AC$139,2,FALSE)="","",VLOOKUP(Table1[[#This Row],[Budget Code Description]],Dimentions!$X$6:$AC$139,2,FALSE)),"")</f>
        <v/>
      </c>
      <c r="G931" s="141"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1" t="str">
        <f>IFERROR(VLOOKUP(Table1[[#This Row],[Budget Code Description]],Table6[#All],8,FALSE),"")</f>
        <v/>
      </c>
      <c r="L931" s="63"/>
      <c r="M931" s="65" t="str">
        <f>IFERROR(VLOOKUP(Table1[[#This Row],[Staff ID]],Table2[],2,FALSE),"")</f>
        <v/>
      </c>
      <c r="N931" s="209" t="str">
        <f>IFERROR(IF(VLOOKUP(Table1[[#This Row],[Budget Code Description]],Dimentions!$X$6:$AC$134,4,FALSE)="","",VLOOKUP(Table1[[#This Row],[Budget Code Description]],Dimentions!$X$6:$AC$134,4,FALSE)),"")</f>
        <v/>
      </c>
      <c r="O931" s="65" t="str">
        <f>IFERROR(VLOOKUP(Table1[[#This Row],[Vendor ID]],Table549[],2,FALSE),"")</f>
        <v/>
      </c>
      <c r="P931" s="63"/>
      <c r="Q931" s="141" t="str">
        <f>IF(Table1[[#This Row],[Posting Date]]&lt;&gt;"",$D$9,"")</f>
        <v/>
      </c>
      <c r="R931" s="157" t="str">
        <f>IF(Table1[[#This Row],[Posting Date]]&lt;&gt;"",$D$10,"")</f>
        <v/>
      </c>
      <c r="S931" s="66"/>
      <c r="T931" s="63"/>
      <c r="U931" s="67"/>
      <c r="V931" s="67"/>
      <c r="W931" s="67" t="str">
        <f t="shared" si="18"/>
        <v/>
      </c>
      <c r="X931" s="159" t="str">
        <f>IF(E931="","",(IF(Table1[[#This Row],[Cur]]="USD",Table1[[#This Row],[Cur_Amount Debit]],Table1[[#This Row],[Cur_Amount Debit]]/Table1[[#This Row],[Exchange Rate]])))</f>
        <v/>
      </c>
      <c r="Y931" s="159" t="str">
        <f>IF(E931="","",(IF(Table1[[#This Row],[Cur]]="USD",Table1[[#This Row],[Cur_Amount Credit]],Table1[[#This Row],[Cur_Amount Credit]]/ExchangeRate)))</f>
        <v/>
      </c>
      <c r="Z931" s="201" t="str">
        <f>IF(E931="","",(Table1[[#This Row],[Debit USD]]-Table1[[#This Row],[Credit USD]]))</f>
        <v/>
      </c>
      <c r="AA931" s="226"/>
      <c r="AB931" s="255"/>
      <c r="AC931" s="1"/>
      <c r="AD931" s="15"/>
      <c r="AE931" s="15" t="str">
        <f>IF(AND(OR(Table1[[#This Row],[Account]]="15030",Table1[[#This Row],[Account]]="15035",Table1[[#This Row],[Account]]="20150"),Table1[[#This Row],[Vendor ID]]=""),1,"")</f>
        <v/>
      </c>
      <c r="AF931" s="15"/>
      <c r="AG931" s="15"/>
      <c r="AH931" s="15"/>
      <c r="AI931" s="46" t="str">
        <f>IF(Table1[[#This Row],[Posting Date]]&lt;&gt;"","GJ-"&amp;CountryID,"")</f>
        <v/>
      </c>
      <c r="AJ931" s="59" t="str">
        <f>IF(Table1[[#This Row],[Posting Date]]&lt;&gt;"",Table1[[#This Row],[Posting Date]],"")</f>
        <v/>
      </c>
      <c r="AK931" s="46"/>
      <c r="AL931" s="46" t="str">
        <f>IF(Table1[[#This Row],[Description]]&lt;&gt;"",Table1[[#This Row],[Description]],"")</f>
        <v/>
      </c>
      <c r="AM931" s="46" t="str">
        <f>IF(Table1[[#This Row],[Posting Date]]&lt;&gt;"",Table1[[#This Row],[Reference Number]],"")</f>
        <v/>
      </c>
      <c r="AN931" s="46" t="str">
        <f>TRIM(Table1[[#This Row],[Line '#]])</f>
        <v/>
      </c>
      <c r="AO931" s="46" t="str">
        <f>TRIM(Table1[[#This Row],[Account]])</f>
        <v/>
      </c>
      <c r="AP931" s="46" t="str">
        <f>IF(Table1[[#This Row],[Posting Date]]&lt;&gt;"",$D$5,"")</f>
        <v/>
      </c>
      <c r="AQ931" s="46" t="str">
        <f>TRIM(Table1[[#This Row],[Departments-Prgrams]])</f>
        <v/>
      </c>
      <c r="AR931" s="46" t="str">
        <f>TRIM(Table1[[#This Row],[Grant]])</f>
        <v/>
      </c>
      <c r="AS931" s="46" t="str">
        <f>TRIM(Table1[[#This Row],[Staff ID]])</f>
        <v/>
      </c>
      <c r="AT931" s="46" t="str">
        <f>IF(TRIM(Table1[[#This Row],[Budget Code]])=0,"",TRIM(Table1[[#This Row],[Budget Code]]))</f>
        <v/>
      </c>
      <c r="AU931" s="46" t="str">
        <f>IF(Table1[[#This Row],[Line Description]]&lt;&gt;"",Table1[[#This Row],[Line Description]],"")</f>
        <v/>
      </c>
      <c r="AV931" s="46" t="str">
        <f>IF(Table1[[#This Row],[Cur_Amount Debit]]&gt;0,ROUND(Table1[[#This Row],[Cur_Amount Debit]],2),"")</f>
        <v/>
      </c>
      <c r="AW931" s="46" t="str">
        <f>IF(Table1[[#This Row],[Cur_Amount Credit]]&gt;0,ROUND(Table1[[#This Row],[Cur_Amount Credit]],2),"")</f>
        <v/>
      </c>
      <c r="AX931" s="46" t="str">
        <f>LEFT(Table1[[#This Row],[Cur]],3)</f>
        <v/>
      </c>
      <c r="AY931" s="59"/>
      <c r="AZ931" s="46"/>
      <c r="BA931" s="46" t="str">
        <f>IF(Table1[[#This Row],[Cur]]&lt;&gt;"",IF(Table1[[#This Row],[Cur]]="USD","",ExchangeRate),"")</f>
        <v/>
      </c>
      <c r="BB931" s="46" t="str">
        <f>IF(Table1[[#This Row],[Grant]]&lt;&gt;"",VLOOKUP(Table1[[#This Row],[Grant]],Grants!B:D,3),"")</f>
        <v/>
      </c>
      <c r="BC931" s="46" t="str">
        <f>TRIM(Table1[[#This Row],[Vendor ID]])</f>
        <v/>
      </c>
      <c r="BD931">
        <f>IF(Table1[[#This Row],[Reference Number]]=Q930,BD930,BD930+1)</f>
        <v>0</v>
      </c>
    </row>
    <row r="932" spans="1:56" ht="11.25" customHeight="1" x14ac:dyDescent="0.25">
      <c r="A932" s="1"/>
      <c r="B932" s="88" t="str">
        <f>IF(Table1[[#This Row],[Posting Date]]&lt;&gt;"",IF(Table1[[#This Row],[Reference Number]]=Q931,B931+1,1),"")</f>
        <v/>
      </c>
      <c r="C932" s="61"/>
      <c r="D932" s="61"/>
      <c r="E932" s="138"/>
      <c r="F932" s="141" t="str">
        <f>IFERROR(IF(VLOOKUP(Table1[[#This Row],[Budget Code Description]],Dimentions!$X$6:$AC$139,2,FALSE)="","",VLOOKUP(Table1[[#This Row],[Budget Code Description]],Dimentions!$X$6:$AC$139,2,FALSE)),"")</f>
        <v/>
      </c>
      <c r="G932" s="141"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1" t="str">
        <f>IFERROR(VLOOKUP(Table1[[#This Row],[Budget Code Description]],Table6[#All],8,FALSE),"")</f>
        <v/>
      </c>
      <c r="L932" s="63"/>
      <c r="M932" s="65" t="str">
        <f>IFERROR(VLOOKUP(Table1[[#This Row],[Staff ID]],Table2[],2,FALSE),"")</f>
        <v/>
      </c>
      <c r="N932" s="209" t="str">
        <f>IFERROR(IF(VLOOKUP(Table1[[#This Row],[Budget Code Description]],Dimentions!$X$6:$AC$134,4,FALSE)="","",VLOOKUP(Table1[[#This Row],[Budget Code Description]],Dimentions!$X$6:$AC$134,4,FALSE)),"")</f>
        <v/>
      </c>
      <c r="O932" s="65" t="str">
        <f>IFERROR(VLOOKUP(Table1[[#This Row],[Vendor ID]],Table549[],2,FALSE),"")</f>
        <v/>
      </c>
      <c r="P932" s="63"/>
      <c r="Q932" s="141" t="str">
        <f>IF(Table1[[#This Row],[Posting Date]]&lt;&gt;"",$D$9,"")</f>
        <v/>
      </c>
      <c r="R932" s="157" t="str">
        <f>IF(Table1[[#This Row],[Posting Date]]&lt;&gt;"",$D$10,"")</f>
        <v/>
      </c>
      <c r="S932" s="66"/>
      <c r="T932" s="63"/>
      <c r="U932" s="67"/>
      <c r="V932" s="67"/>
      <c r="W932" s="67" t="str">
        <f t="shared" si="18"/>
        <v/>
      </c>
      <c r="X932" s="159" t="str">
        <f>IF(E932="","",(IF(Table1[[#This Row],[Cur]]="USD",Table1[[#This Row],[Cur_Amount Debit]],Table1[[#This Row],[Cur_Amount Debit]]/Table1[[#This Row],[Exchange Rate]])))</f>
        <v/>
      </c>
      <c r="Y932" s="159" t="str">
        <f>IF(E932="","",(IF(Table1[[#This Row],[Cur]]="USD",Table1[[#This Row],[Cur_Amount Credit]],Table1[[#This Row],[Cur_Amount Credit]]/ExchangeRate)))</f>
        <v/>
      </c>
      <c r="Z932" s="201" t="str">
        <f>IF(E932="","",(Table1[[#This Row],[Debit USD]]-Table1[[#This Row],[Credit USD]]))</f>
        <v/>
      </c>
      <c r="AA932" s="226"/>
      <c r="AB932" s="255"/>
      <c r="AC932" s="1"/>
      <c r="AD932" s="15"/>
      <c r="AE932" s="15" t="str">
        <f>IF(AND(OR(Table1[[#This Row],[Account]]="15030",Table1[[#This Row],[Account]]="15035",Table1[[#This Row],[Account]]="20150"),Table1[[#This Row],[Vendor ID]]=""),1,"")</f>
        <v/>
      </c>
      <c r="AF932" s="15"/>
      <c r="AG932" s="15"/>
      <c r="AH932" s="15"/>
      <c r="AI932" s="46" t="str">
        <f>IF(Table1[[#This Row],[Posting Date]]&lt;&gt;"","GJ-"&amp;CountryID,"")</f>
        <v/>
      </c>
      <c r="AJ932" s="59" t="str">
        <f>IF(Table1[[#This Row],[Posting Date]]&lt;&gt;"",Table1[[#This Row],[Posting Date]],"")</f>
        <v/>
      </c>
      <c r="AK932" s="46"/>
      <c r="AL932" s="46" t="str">
        <f>IF(Table1[[#This Row],[Description]]&lt;&gt;"",Table1[[#This Row],[Description]],"")</f>
        <v/>
      </c>
      <c r="AM932" s="46" t="str">
        <f>IF(Table1[[#This Row],[Posting Date]]&lt;&gt;"",Table1[[#This Row],[Reference Number]],"")</f>
        <v/>
      </c>
      <c r="AN932" s="46" t="str">
        <f>TRIM(Table1[[#This Row],[Line '#]])</f>
        <v/>
      </c>
      <c r="AO932" s="46" t="str">
        <f>TRIM(Table1[[#This Row],[Account]])</f>
        <v/>
      </c>
      <c r="AP932" s="46" t="str">
        <f>IF(Table1[[#This Row],[Posting Date]]&lt;&gt;"",$D$5,"")</f>
        <v/>
      </c>
      <c r="AQ932" s="46" t="str">
        <f>TRIM(Table1[[#This Row],[Departments-Prgrams]])</f>
        <v/>
      </c>
      <c r="AR932" s="46" t="str">
        <f>TRIM(Table1[[#This Row],[Grant]])</f>
        <v/>
      </c>
      <c r="AS932" s="46" t="str">
        <f>TRIM(Table1[[#This Row],[Staff ID]])</f>
        <v/>
      </c>
      <c r="AT932" s="46" t="str">
        <f>IF(TRIM(Table1[[#This Row],[Budget Code]])=0,"",TRIM(Table1[[#This Row],[Budget Code]]))</f>
        <v/>
      </c>
      <c r="AU932" s="46" t="str">
        <f>IF(Table1[[#This Row],[Line Description]]&lt;&gt;"",Table1[[#This Row],[Line Description]],"")</f>
        <v/>
      </c>
      <c r="AV932" s="46" t="str">
        <f>IF(Table1[[#This Row],[Cur_Amount Debit]]&gt;0,ROUND(Table1[[#This Row],[Cur_Amount Debit]],2),"")</f>
        <v/>
      </c>
      <c r="AW932" s="46" t="str">
        <f>IF(Table1[[#This Row],[Cur_Amount Credit]]&gt;0,ROUND(Table1[[#This Row],[Cur_Amount Credit]],2),"")</f>
        <v/>
      </c>
      <c r="AX932" s="46" t="str">
        <f>LEFT(Table1[[#This Row],[Cur]],3)</f>
        <v/>
      </c>
      <c r="AY932" s="59"/>
      <c r="AZ932" s="46"/>
      <c r="BA932" s="46" t="str">
        <f>IF(Table1[[#This Row],[Cur]]&lt;&gt;"",IF(Table1[[#This Row],[Cur]]="USD","",ExchangeRate),"")</f>
        <v/>
      </c>
      <c r="BB932" s="46" t="str">
        <f>IF(Table1[[#This Row],[Grant]]&lt;&gt;"",VLOOKUP(Table1[[#This Row],[Grant]],Grants!B:D,3),"")</f>
        <v/>
      </c>
      <c r="BC932" s="46" t="str">
        <f>TRIM(Table1[[#This Row],[Vendor ID]])</f>
        <v/>
      </c>
      <c r="BD932">
        <f>IF(Table1[[#This Row],[Reference Number]]=Q931,BD931,BD931+1)</f>
        <v>0</v>
      </c>
    </row>
    <row r="933" spans="1:56" ht="11.25" customHeight="1" x14ac:dyDescent="0.25">
      <c r="A933" s="1"/>
      <c r="B933" s="88" t="str">
        <f>IF(Table1[[#This Row],[Posting Date]]&lt;&gt;"",IF(Table1[[#This Row],[Reference Number]]=Q932,B932+1,1),"")</f>
        <v/>
      </c>
      <c r="C933" s="61"/>
      <c r="D933" s="61"/>
      <c r="E933" s="138"/>
      <c r="F933" s="141" t="str">
        <f>IFERROR(IF(VLOOKUP(Table1[[#This Row],[Budget Code Description]],Dimentions!$X$6:$AC$139,2,FALSE)="","",VLOOKUP(Table1[[#This Row],[Budget Code Description]],Dimentions!$X$6:$AC$139,2,FALSE)),"")</f>
        <v/>
      </c>
      <c r="G933" s="141"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1" t="str">
        <f>IFERROR(VLOOKUP(Table1[[#This Row],[Budget Code Description]],Table6[#All],8,FALSE),"")</f>
        <v/>
      </c>
      <c r="L933" s="63"/>
      <c r="M933" s="65" t="str">
        <f>IFERROR(VLOOKUP(Table1[[#This Row],[Staff ID]],Table2[],2,FALSE),"")</f>
        <v/>
      </c>
      <c r="N933" s="209" t="str">
        <f>IFERROR(IF(VLOOKUP(Table1[[#This Row],[Budget Code Description]],Dimentions!$X$6:$AC$134,4,FALSE)="","",VLOOKUP(Table1[[#This Row],[Budget Code Description]],Dimentions!$X$6:$AC$134,4,FALSE)),"")</f>
        <v/>
      </c>
      <c r="O933" s="65" t="str">
        <f>IFERROR(VLOOKUP(Table1[[#This Row],[Vendor ID]],Table549[],2,FALSE),"")</f>
        <v/>
      </c>
      <c r="P933" s="63"/>
      <c r="Q933" s="141" t="str">
        <f>IF(Table1[[#This Row],[Posting Date]]&lt;&gt;"",$D$9,"")</f>
        <v/>
      </c>
      <c r="R933" s="157" t="str">
        <f>IF(Table1[[#This Row],[Posting Date]]&lt;&gt;"",$D$10,"")</f>
        <v/>
      </c>
      <c r="S933" s="66"/>
      <c r="T933" s="63"/>
      <c r="U933" s="67"/>
      <c r="V933" s="67"/>
      <c r="W933" s="67" t="str">
        <f t="shared" si="18"/>
        <v/>
      </c>
      <c r="X933" s="159" t="str">
        <f>IF(E933="","",(IF(Table1[[#This Row],[Cur]]="USD",Table1[[#This Row],[Cur_Amount Debit]],Table1[[#This Row],[Cur_Amount Debit]]/Table1[[#This Row],[Exchange Rate]])))</f>
        <v/>
      </c>
      <c r="Y933" s="159" t="str">
        <f>IF(E933="","",(IF(Table1[[#This Row],[Cur]]="USD",Table1[[#This Row],[Cur_Amount Credit]],Table1[[#This Row],[Cur_Amount Credit]]/ExchangeRate)))</f>
        <v/>
      </c>
      <c r="Z933" s="201" t="str">
        <f>IF(E933="","",(Table1[[#This Row],[Debit USD]]-Table1[[#This Row],[Credit USD]]))</f>
        <v/>
      </c>
      <c r="AA933" s="226"/>
      <c r="AB933" s="255"/>
      <c r="AC933" s="1"/>
      <c r="AD933" s="15"/>
      <c r="AE933" s="15" t="str">
        <f>IF(AND(OR(Table1[[#This Row],[Account]]="15030",Table1[[#This Row],[Account]]="15035",Table1[[#This Row],[Account]]="20150"),Table1[[#This Row],[Vendor ID]]=""),1,"")</f>
        <v/>
      </c>
      <c r="AF933" s="15"/>
      <c r="AG933" s="15"/>
      <c r="AH933" s="15"/>
      <c r="AI933" s="46" t="str">
        <f>IF(Table1[[#This Row],[Posting Date]]&lt;&gt;"","GJ-"&amp;CountryID,"")</f>
        <v/>
      </c>
      <c r="AJ933" s="59" t="str">
        <f>IF(Table1[[#This Row],[Posting Date]]&lt;&gt;"",Table1[[#This Row],[Posting Date]],"")</f>
        <v/>
      </c>
      <c r="AK933" s="46"/>
      <c r="AL933" s="46" t="str">
        <f>IF(Table1[[#This Row],[Description]]&lt;&gt;"",Table1[[#This Row],[Description]],"")</f>
        <v/>
      </c>
      <c r="AM933" s="46" t="str">
        <f>IF(Table1[[#This Row],[Posting Date]]&lt;&gt;"",Table1[[#This Row],[Reference Number]],"")</f>
        <v/>
      </c>
      <c r="AN933" s="46" t="str">
        <f>TRIM(Table1[[#This Row],[Line '#]])</f>
        <v/>
      </c>
      <c r="AO933" s="46" t="str">
        <f>TRIM(Table1[[#This Row],[Account]])</f>
        <v/>
      </c>
      <c r="AP933" s="46" t="str">
        <f>IF(Table1[[#This Row],[Posting Date]]&lt;&gt;"",$D$5,"")</f>
        <v/>
      </c>
      <c r="AQ933" s="46" t="str">
        <f>TRIM(Table1[[#This Row],[Departments-Prgrams]])</f>
        <v/>
      </c>
      <c r="AR933" s="46" t="str">
        <f>TRIM(Table1[[#This Row],[Grant]])</f>
        <v/>
      </c>
      <c r="AS933" s="46" t="str">
        <f>TRIM(Table1[[#This Row],[Staff ID]])</f>
        <v/>
      </c>
      <c r="AT933" s="46" t="str">
        <f>IF(TRIM(Table1[[#This Row],[Budget Code]])=0,"",TRIM(Table1[[#This Row],[Budget Code]]))</f>
        <v/>
      </c>
      <c r="AU933" s="46" t="str">
        <f>IF(Table1[[#This Row],[Line Description]]&lt;&gt;"",Table1[[#This Row],[Line Description]],"")</f>
        <v/>
      </c>
      <c r="AV933" s="46" t="str">
        <f>IF(Table1[[#This Row],[Cur_Amount Debit]]&gt;0,ROUND(Table1[[#This Row],[Cur_Amount Debit]],2),"")</f>
        <v/>
      </c>
      <c r="AW933" s="46" t="str">
        <f>IF(Table1[[#This Row],[Cur_Amount Credit]]&gt;0,ROUND(Table1[[#This Row],[Cur_Amount Credit]],2),"")</f>
        <v/>
      </c>
      <c r="AX933" s="46" t="str">
        <f>LEFT(Table1[[#This Row],[Cur]],3)</f>
        <v/>
      </c>
      <c r="AY933" s="59"/>
      <c r="AZ933" s="46"/>
      <c r="BA933" s="46" t="str">
        <f>IF(Table1[[#This Row],[Cur]]&lt;&gt;"",IF(Table1[[#This Row],[Cur]]="USD","",ExchangeRate),"")</f>
        <v/>
      </c>
      <c r="BB933" s="46" t="str">
        <f>IF(Table1[[#This Row],[Grant]]&lt;&gt;"",VLOOKUP(Table1[[#This Row],[Grant]],Grants!B:D,3),"")</f>
        <v/>
      </c>
      <c r="BC933" s="46" t="str">
        <f>TRIM(Table1[[#This Row],[Vendor ID]])</f>
        <v/>
      </c>
      <c r="BD933">
        <f>IF(Table1[[#This Row],[Reference Number]]=Q932,BD932,BD932+1)</f>
        <v>0</v>
      </c>
    </row>
    <row r="934" spans="1:56" ht="11.25" customHeight="1" x14ac:dyDescent="0.25">
      <c r="A934" s="1"/>
      <c r="B934" s="88" t="str">
        <f>IF(Table1[[#This Row],[Posting Date]]&lt;&gt;"",IF(Table1[[#This Row],[Reference Number]]=Q933,B933+1,1),"")</f>
        <v/>
      </c>
      <c r="C934" s="61"/>
      <c r="D934" s="61"/>
      <c r="E934" s="138"/>
      <c r="F934" s="141" t="str">
        <f>IFERROR(IF(VLOOKUP(Table1[[#This Row],[Budget Code Description]],Dimentions!$X$6:$AC$139,2,FALSE)="","",VLOOKUP(Table1[[#This Row],[Budget Code Description]],Dimentions!$X$6:$AC$139,2,FALSE)),"")</f>
        <v/>
      </c>
      <c r="G934" s="141"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1" t="str">
        <f>IFERROR(VLOOKUP(Table1[[#This Row],[Budget Code Description]],Table6[#All],8,FALSE),"")</f>
        <v/>
      </c>
      <c r="L934" s="63"/>
      <c r="M934" s="65" t="str">
        <f>IFERROR(VLOOKUP(Table1[[#This Row],[Staff ID]],Table2[],2,FALSE),"")</f>
        <v/>
      </c>
      <c r="N934" s="209" t="str">
        <f>IFERROR(IF(VLOOKUP(Table1[[#This Row],[Budget Code Description]],Dimentions!$X$6:$AC$134,4,FALSE)="","",VLOOKUP(Table1[[#This Row],[Budget Code Description]],Dimentions!$X$6:$AC$134,4,FALSE)),"")</f>
        <v/>
      </c>
      <c r="O934" s="65" t="str">
        <f>IFERROR(VLOOKUP(Table1[[#This Row],[Vendor ID]],Table549[],2,FALSE),"")</f>
        <v/>
      </c>
      <c r="P934" s="63"/>
      <c r="Q934" s="141" t="str">
        <f>IF(Table1[[#This Row],[Posting Date]]&lt;&gt;"",$D$9,"")</f>
        <v/>
      </c>
      <c r="R934" s="157" t="str">
        <f>IF(Table1[[#This Row],[Posting Date]]&lt;&gt;"",$D$10,"")</f>
        <v/>
      </c>
      <c r="S934" s="66"/>
      <c r="T934" s="63"/>
      <c r="U934" s="67"/>
      <c r="V934" s="67"/>
      <c r="W934" s="67" t="str">
        <f t="shared" si="18"/>
        <v/>
      </c>
      <c r="X934" s="159" t="str">
        <f>IF(E934="","",(IF(Table1[[#This Row],[Cur]]="USD",Table1[[#This Row],[Cur_Amount Debit]],Table1[[#This Row],[Cur_Amount Debit]]/Table1[[#This Row],[Exchange Rate]])))</f>
        <v/>
      </c>
      <c r="Y934" s="159" t="str">
        <f>IF(E934="","",(IF(Table1[[#This Row],[Cur]]="USD",Table1[[#This Row],[Cur_Amount Credit]],Table1[[#This Row],[Cur_Amount Credit]]/ExchangeRate)))</f>
        <v/>
      </c>
      <c r="Z934" s="201" t="str">
        <f>IF(E934="","",(Table1[[#This Row],[Debit USD]]-Table1[[#This Row],[Credit USD]]))</f>
        <v/>
      </c>
      <c r="AA934" s="226"/>
      <c r="AB934" s="255"/>
      <c r="AC934" s="1"/>
      <c r="AD934" s="15"/>
      <c r="AE934" s="15" t="str">
        <f>IF(AND(OR(Table1[[#This Row],[Account]]="15030",Table1[[#This Row],[Account]]="15035",Table1[[#This Row],[Account]]="20150"),Table1[[#This Row],[Vendor ID]]=""),1,"")</f>
        <v/>
      </c>
      <c r="AF934" s="15"/>
      <c r="AG934" s="15"/>
      <c r="AH934" s="15"/>
      <c r="AI934" s="46" t="str">
        <f>IF(Table1[[#This Row],[Posting Date]]&lt;&gt;"","GJ-"&amp;CountryID,"")</f>
        <v/>
      </c>
      <c r="AJ934" s="59" t="str">
        <f>IF(Table1[[#This Row],[Posting Date]]&lt;&gt;"",Table1[[#This Row],[Posting Date]],"")</f>
        <v/>
      </c>
      <c r="AK934" s="46"/>
      <c r="AL934" s="46" t="str">
        <f>IF(Table1[[#This Row],[Description]]&lt;&gt;"",Table1[[#This Row],[Description]],"")</f>
        <v/>
      </c>
      <c r="AM934" s="46" t="str">
        <f>IF(Table1[[#This Row],[Posting Date]]&lt;&gt;"",Table1[[#This Row],[Reference Number]],"")</f>
        <v/>
      </c>
      <c r="AN934" s="46" t="str">
        <f>TRIM(Table1[[#This Row],[Line '#]])</f>
        <v/>
      </c>
      <c r="AO934" s="46" t="str">
        <f>TRIM(Table1[[#This Row],[Account]])</f>
        <v/>
      </c>
      <c r="AP934" s="46" t="str">
        <f>IF(Table1[[#This Row],[Posting Date]]&lt;&gt;"",$D$5,"")</f>
        <v/>
      </c>
      <c r="AQ934" s="46" t="str">
        <f>TRIM(Table1[[#This Row],[Departments-Prgrams]])</f>
        <v/>
      </c>
      <c r="AR934" s="46" t="str">
        <f>TRIM(Table1[[#This Row],[Grant]])</f>
        <v/>
      </c>
      <c r="AS934" s="46" t="str">
        <f>TRIM(Table1[[#This Row],[Staff ID]])</f>
        <v/>
      </c>
      <c r="AT934" s="46" t="str">
        <f>IF(TRIM(Table1[[#This Row],[Budget Code]])=0,"",TRIM(Table1[[#This Row],[Budget Code]]))</f>
        <v/>
      </c>
      <c r="AU934" s="46" t="str">
        <f>IF(Table1[[#This Row],[Line Description]]&lt;&gt;"",Table1[[#This Row],[Line Description]],"")</f>
        <v/>
      </c>
      <c r="AV934" s="46" t="str">
        <f>IF(Table1[[#This Row],[Cur_Amount Debit]]&gt;0,ROUND(Table1[[#This Row],[Cur_Amount Debit]],2),"")</f>
        <v/>
      </c>
      <c r="AW934" s="46" t="str">
        <f>IF(Table1[[#This Row],[Cur_Amount Credit]]&gt;0,ROUND(Table1[[#This Row],[Cur_Amount Credit]],2),"")</f>
        <v/>
      </c>
      <c r="AX934" s="46" t="str">
        <f>LEFT(Table1[[#This Row],[Cur]],3)</f>
        <v/>
      </c>
      <c r="AY934" s="59"/>
      <c r="AZ934" s="46"/>
      <c r="BA934" s="46" t="str">
        <f>IF(Table1[[#This Row],[Cur]]&lt;&gt;"",IF(Table1[[#This Row],[Cur]]="USD","",ExchangeRate),"")</f>
        <v/>
      </c>
      <c r="BB934" s="46" t="str">
        <f>IF(Table1[[#This Row],[Grant]]&lt;&gt;"",VLOOKUP(Table1[[#This Row],[Grant]],Grants!B:D,3),"")</f>
        <v/>
      </c>
      <c r="BC934" s="46" t="str">
        <f>TRIM(Table1[[#This Row],[Vendor ID]])</f>
        <v/>
      </c>
      <c r="BD934">
        <f>IF(Table1[[#This Row],[Reference Number]]=Q933,BD933,BD933+1)</f>
        <v>0</v>
      </c>
    </row>
    <row r="935" spans="1:56" ht="11.25" customHeight="1" x14ac:dyDescent="0.25">
      <c r="A935" s="1"/>
      <c r="B935" s="88" t="str">
        <f>IF(Table1[[#This Row],[Posting Date]]&lt;&gt;"",IF(Table1[[#This Row],[Reference Number]]=Q934,B934+1,1),"")</f>
        <v/>
      </c>
      <c r="C935" s="61"/>
      <c r="D935" s="61"/>
      <c r="E935" s="138"/>
      <c r="F935" s="141" t="str">
        <f>IFERROR(IF(VLOOKUP(Table1[[#This Row],[Budget Code Description]],Dimentions!$X$6:$AC$139,2,FALSE)="","",VLOOKUP(Table1[[#This Row],[Budget Code Description]],Dimentions!$X$6:$AC$139,2,FALSE)),"")</f>
        <v/>
      </c>
      <c r="G935" s="141"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1" t="str">
        <f>IFERROR(VLOOKUP(Table1[[#This Row],[Budget Code Description]],Table6[#All],8,FALSE),"")</f>
        <v/>
      </c>
      <c r="L935" s="63"/>
      <c r="M935" s="65" t="str">
        <f>IFERROR(VLOOKUP(Table1[[#This Row],[Staff ID]],Table2[],2,FALSE),"")</f>
        <v/>
      </c>
      <c r="N935" s="209" t="str">
        <f>IFERROR(IF(VLOOKUP(Table1[[#This Row],[Budget Code Description]],Dimentions!$X$6:$AC$134,4,FALSE)="","",VLOOKUP(Table1[[#This Row],[Budget Code Description]],Dimentions!$X$6:$AC$134,4,FALSE)),"")</f>
        <v/>
      </c>
      <c r="O935" s="65" t="str">
        <f>IFERROR(VLOOKUP(Table1[[#This Row],[Vendor ID]],Table549[],2,FALSE),"")</f>
        <v/>
      </c>
      <c r="P935" s="63"/>
      <c r="Q935" s="141" t="str">
        <f>IF(Table1[[#This Row],[Posting Date]]&lt;&gt;"",$D$9,"")</f>
        <v/>
      </c>
      <c r="R935" s="157" t="str">
        <f>IF(Table1[[#This Row],[Posting Date]]&lt;&gt;"",$D$10,"")</f>
        <v/>
      </c>
      <c r="S935" s="66"/>
      <c r="T935" s="63"/>
      <c r="U935" s="67"/>
      <c r="V935" s="67"/>
      <c r="W935" s="67" t="str">
        <f t="shared" si="18"/>
        <v/>
      </c>
      <c r="X935" s="159" t="str">
        <f>IF(E935="","",(IF(Table1[[#This Row],[Cur]]="USD",Table1[[#This Row],[Cur_Amount Debit]],Table1[[#This Row],[Cur_Amount Debit]]/Table1[[#This Row],[Exchange Rate]])))</f>
        <v/>
      </c>
      <c r="Y935" s="159" t="str">
        <f>IF(E935="","",(IF(Table1[[#This Row],[Cur]]="USD",Table1[[#This Row],[Cur_Amount Credit]],Table1[[#This Row],[Cur_Amount Credit]]/ExchangeRate)))</f>
        <v/>
      </c>
      <c r="Z935" s="201" t="str">
        <f>IF(E935="","",(Table1[[#This Row],[Debit USD]]-Table1[[#This Row],[Credit USD]]))</f>
        <v/>
      </c>
      <c r="AA935" s="226"/>
      <c r="AB935" s="255"/>
      <c r="AC935" s="1"/>
      <c r="AD935" s="15"/>
      <c r="AE935" s="15" t="str">
        <f>IF(AND(OR(Table1[[#This Row],[Account]]="15030",Table1[[#This Row],[Account]]="15035",Table1[[#This Row],[Account]]="20150"),Table1[[#This Row],[Vendor ID]]=""),1,"")</f>
        <v/>
      </c>
      <c r="AF935" s="15"/>
      <c r="AG935" s="15"/>
      <c r="AH935" s="15"/>
      <c r="AI935" s="46" t="str">
        <f>IF(Table1[[#This Row],[Posting Date]]&lt;&gt;"","GJ-"&amp;CountryID,"")</f>
        <v/>
      </c>
      <c r="AJ935" s="59" t="str">
        <f>IF(Table1[[#This Row],[Posting Date]]&lt;&gt;"",Table1[[#This Row],[Posting Date]],"")</f>
        <v/>
      </c>
      <c r="AK935" s="46"/>
      <c r="AL935" s="46" t="str">
        <f>IF(Table1[[#This Row],[Description]]&lt;&gt;"",Table1[[#This Row],[Description]],"")</f>
        <v/>
      </c>
      <c r="AM935" s="46" t="str">
        <f>IF(Table1[[#This Row],[Posting Date]]&lt;&gt;"",Table1[[#This Row],[Reference Number]],"")</f>
        <v/>
      </c>
      <c r="AN935" s="46" t="str">
        <f>TRIM(Table1[[#This Row],[Line '#]])</f>
        <v/>
      </c>
      <c r="AO935" s="46" t="str">
        <f>TRIM(Table1[[#This Row],[Account]])</f>
        <v/>
      </c>
      <c r="AP935" s="46" t="str">
        <f>IF(Table1[[#This Row],[Posting Date]]&lt;&gt;"",$D$5,"")</f>
        <v/>
      </c>
      <c r="AQ935" s="46" t="str">
        <f>TRIM(Table1[[#This Row],[Departments-Prgrams]])</f>
        <v/>
      </c>
      <c r="AR935" s="46" t="str">
        <f>TRIM(Table1[[#This Row],[Grant]])</f>
        <v/>
      </c>
      <c r="AS935" s="46" t="str">
        <f>TRIM(Table1[[#This Row],[Staff ID]])</f>
        <v/>
      </c>
      <c r="AT935" s="46" t="str">
        <f>IF(TRIM(Table1[[#This Row],[Budget Code]])=0,"",TRIM(Table1[[#This Row],[Budget Code]]))</f>
        <v/>
      </c>
      <c r="AU935" s="46" t="str">
        <f>IF(Table1[[#This Row],[Line Description]]&lt;&gt;"",Table1[[#This Row],[Line Description]],"")</f>
        <v/>
      </c>
      <c r="AV935" s="46" t="str">
        <f>IF(Table1[[#This Row],[Cur_Amount Debit]]&gt;0,ROUND(Table1[[#This Row],[Cur_Amount Debit]],2),"")</f>
        <v/>
      </c>
      <c r="AW935" s="46" t="str">
        <f>IF(Table1[[#This Row],[Cur_Amount Credit]]&gt;0,ROUND(Table1[[#This Row],[Cur_Amount Credit]],2),"")</f>
        <v/>
      </c>
      <c r="AX935" s="46" t="str">
        <f>LEFT(Table1[[#This Row],[Cur]],3)</f>
        <v/>
      </c>
      <c r="AY935" s="59"/>
      <c r="AZ935" s="46"/>
      <c r="BA935" s="46" t="str">
        <f>IF(Table1[[#This Row],[Cur]]&lt;&gt;"",IF(Table1[[#This Row],[Cur]]="USD","",ExchangeRate),"")</f>
        <v/>
      </c>
      <c r="BB935" s="46" t="str">
        <f>IF(Table1[[#This Row],[Grant]]&lt;&gt;"",VLOOKUP(Table1[[#This Row],[Grant]],Grants!B:D,3),"")</f>
        <v/>
      </c>
      <c r="BC935" s="46" t="str">
        <f>TRIM(Table1[[#This Row],[Vendor ID]])</f>
        <v/>
      </c>
      <c r="BD935">
        <f>IF(Table1[[#This Row],[Reference Number]]=Q934,BD934,BD934+1)</f>
        <v>0</v>
      </c>
    </row>
    <row r="936" spans="1:56" ht="11.25" customHeight="1" x14ac:dyDescent="0.25">
      <c r="A936" s="1"/>
      <c r="B936" s="88" t="str">
        <f>IF(Table1[[#This Row],[Posting Date]]&lt;&gt;"",IF(Table1[[#This Row],[Reference Number]]=Q935,B935+1,1),"")</f>
        <v/>
      </c>
      <c r="C936" s="61"/>
      <c r="D936" s="61"/>
      <c r="E936" s="138"/>
      <c r="F936" s="141" t="str">
        <f>IFERROR(IF(VLOOKUP(Table1[[#This Row],[Budget Code Description]],Dimentions!$X$6:$AC$139,2,FALSE)="","",VLOOKUP(Table1[[#This Row],[Budget Code Description]],Dimentions!$X$6:$AC$139,2,FALSE)),"")</f>
        <v/>
      </c>
      <c r="G936" s="141"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1" t="str">
        <f>IFERROR(VLOOKUP(Table1[[#This Row],[Budget Code Description]],Table6[#All],8,FALSE),"")</f>
        <v/>
      </c>
      <c r="L936" s="63"/>
      <c r="M936" s="65" t="str">
        <f>IFERROR(VLOOKUP(Table1[[#This Row],[Staff ID]],Table2[],2,FALSE),"")</f>
        <v/>
      </c>
      <c r="N936" s="209" t="str">
        <f>IFERROR(IF(VLOOKUP(Table1[[#This Row],[Budget Code Description]],Dimentions!$X$6:$AC$134,4,FALSE)="","",VLOOKUP(Table1[[#This Row],[Budget Code Description]],Dimentions!$X$6:$AC$134,4,FALSE)),"")</f>
        <v/>
      </c>
      <c r="O936" s="65" t="str">
        <f>IFERROR(VLOOKUP(Table1[[#This Row],[Vendor ID]],Table549[],2,FALSE),"")</f>
        <v/>
      </c>
      <c r="P936" s="63"/>
      <c r="Q936" s="141" t="str">
        <f>IF(Table1[[#This Row],[Posting Date]]&lt;&gt;"",$D$9,"")</f>
        <v/>
      </c>
      <c r="R936" s="157" t="str">
        <f>IF(Table1[[#This Row],[Posting Date]]&lt;&gt;"",$D$10,"")</f>
        <v/>
      </c>
      <c r="S936" s="66"/>
      <c r="T936" s="63"/>
      <c r="U936" s="67"/>
      <c r="V936" s="67"/>
      <c r="W936" s="67" t="str">
        <f t="shared" si="18"/>
        <v/>
      </c>
      <c r="X936" s="159" t="str">
        <f>IF(E936="","",(IF(Table1[[#This Row],[Cur]]="USD",Table1[[#This Row],[Cur_Amount Debit]],Table1[[#This Row],[Cur_Amount Debit]]/Table1[[#This Row],[Exchange Rate]])))</f>
        <v/>
      </c>
      <c r="Y936" s="159" t="str">
        <f>IF(E936="","",(IF(Table1[[#This Row],[Cur]]="USD",Table1[[#This Row],[Cur_Amount Credit]],Table1[[#This Row],[Cur_Amount Credit]]/ExchangeRate)))</f>
        <v/>
      </c>
      <c r="Z936" s="201" t="str">
        <f>IF(E936="","",(Table1[[#This Row],[Debit USD]]-Table1[[#This Row],[Credit USD]]))</f>
        <v/>
      </c>
      <c r="AA936" s="226"/>
      <c r="AB936" s="255"/>
      <c r="AC936" s="1"/>
      <c r="AD936" s="15"/>
      <c r="AE936" s="15" t="str">
        <f>IF(AND(OR(Table1[[#This Row],[Account]]="15030",Table1[[#This Row],[Account]]="15035",Table1[[#This Row],[Account]]="20150"),Table1[[#This Row],[Vendor ID]]=""),1,"")</f>
        <v/>
      </c>
      <c r="AF936" s="15"/>
      <c r="AG936" s="15"/>
      <c r="AH936" s="15"/>
      <c r="AI936" s="46" t="str">
        <f>IF(Table1[[#This Row],[Posting Date]]&lt;&gt;"","GJ-"&amp;CountryID,"")</f>
        <v/>
      </c>
      <c r="AJ936" s="59" t="str">
        <f>IF(Table1[[#This Row],[Posting Date]]&lt;&gt;"",Table1[[#This Row],[Posting Date]],"")</f>
        <v/>
      </c>
      <c r="AK936" s="46"/>
      <c r="AL936" s="46" t="str">
        <f>IF(Table1[[#This Row],[Description]]&lt;&gt;"",Table1[[#This Row],[Description]],"")</f>
        <v/>
      </c>
      <c r="AM936" s="46" t="str">
        <f>IF(Table1[[#This Row],[Posting Date]]&lt;&gt;"",Table1[[#This Row],[Reference Number]],"")</f>
        <v/>
      </c>
      <c r="AN936" s="46" t="str">
        <f>TRIM(Table1[[#This Row],[Line '#]])</f>
        <v/>
      </c>
      <c r="AO936" s="46" t="str">
        <f>TRIM(Table1[[#This Row],[Account]])</f>
        <v/>
      </c>
      <c r="AP936" s="46" t="str">
        <f>IF(Table1[[#This Row],[Posting Date]]&lt;&gt;"",$D$5,"")</f>
        <v/>
      </c>
      <c r="AQ936" s="46" t="str">
        <f>TRIM(Table1[[#This Row],[Departments-Prgrams]])</f>
        <v/>
      </c>
      <c r="AR936" s="46" t="str">
        <f>TRIM(Table1[[#This Row],[Grant]])</f>
        <v/>
      </c>
      <c r="AS936" s="46" t="str">
        <f>TRIM(Table1[[#This Row],[Staff ID]])</f>
        <v/>
      </c>
      <c r="AT936" s="46" t="str">
        <f>IF(TRIM(Table1[[#This Row],[Budget Code]])=0,"",TRIM(Table1[[#This Row],[Budget Code]]))</f>
        <v/>
      </c>
      <c r="AU936" s="46" t="str">
        <f>IF(Table1[[#This Row],[Line Description]]&lt;&gt;"",Table1[[#This Row],[Line Description]],"")</f>
        <v/>
      </c>
      <c r="AV936" s="46" t="str">
        <f>IF(Table1[[#This Row],[Cur_Amount Debit]]&gt;0,ROUND(Table1[[#This Row],[Cur_Amount Debit]],2),"")</f>
        <v/>
      </c>
      <c r="AW936" s="46" t="str">
        <f>IF(Table1[[#This Row],[Cur_Amount Credit]]&gt;0,ROUND(Table1[[#This Row],[Cur_Amount Credit]],2),"")</f>
        <v/>
      </c>
      <c r="AX936" s="46" t="str">
        <f>LEFT(Table1[[#This Row],[Cur]],3)</f>
        <v/>
      </c>
      <c r="AY936" s="59"/>
      <c r="AZ936" s="46"/>
      <c r="BA936" s="46" t="str">
        <f>IF(Table1[[#This Row],[Cur]]&lt;&gt;"",IF(Table1[[#This Row],[Cur]]="USD","",ExchangeRate),"")</f>
        <v/>
      </c>
      <c r="BB936" s="46" t="str">
        <f>IF(Table1[[#This Row],[Grant]]&lt;&gt;"",VLOOKUP(Table1[[#This Row],[Grant]],Grants!B:D,3),"")</f>
        <v/>
      </c>
      <c r="BC936" s="46" t="str">
        <f>TRIM(Table1[[#This Row],[Vendor ID]])</f>
        <v/>
      </c>
      <c r="BD936">
        <f>IF(Table1[[#This Row],[Reference Number]]=Q935,BD935,BD935+1)</f>
        <v>0</v>
      </c>
    </row>
    <row r="937" spans="1:56" ht="11.25" customHeight="1" x14ac:dyDescent="0.25">
      <c r="A937" s="1"/>
      <c r="B937" s="88" t="str">
        <f>IF(Table1[[#This Row],[Posting Date]]&lt;&gt;"",IF(Table1[[#This Row],[Reference Number]]=Q936,B936+1,1),"")</f>
        <v/>
      </c>
      <c r="C937" s="61"/>
      <c r="D937" s="61"/>
      <c r="E937" s="138"/>
      <c r="F937" s="141" t="str">
        <f>IFERROR(IF(VLOOKUP(Table1[[#This Row],[Budget Code Description]],Dimentions!$X$6:$AC$139,2,FALSE)="","",VLOOKUP(Table1[[#This Row],[Budget Code Description]],Dimentions!$X$6:$AC$139,2,FALSE)),"")</f>
        <v/>
      </c>
      <c r="G937" s="141"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1" t="str">
        <f>IFERROR(VLOOKUP(Table1[[#This Row],[Budget Code Description]],Table6[#All],8,FALSE),"")</f>
        <v/>
      </c>
      <c r="L937" s="63"/>
      <c r="M937" s="65" t="str">
        <f>IFERROR(VLOOKUP(Table1[[#This Row],[Staff ID]],Table2[],2,FALSE),"")</f>
        <v/>
      </c>
      <c r="N937" s="209" t="str">
        <f>IFERROR(IF(VLOOKUP(Table1[[#This Row],[Budget Code Description]],Dimentions!$X$6:$AC$134,4,FALSE)="","",VLOOKUP(Table1[[#This Row],[Budget Code Description]],Dimentions!$X$6:$AC$134,4,FALSE)),"")</f>
        <v/>
      </c>
      <c r="O937" s="65" t="str">
        <f>IFERROR(VLOOKUP(Table1[[#This Row],[Vendor ID]],Table549[],2,FALSE),"")</f>
        <v/>
      </c>
      <c r="P937" s="63"/>
      <c r="Q937" s="141" t="str">
        <f>IF(Table1[[#This Row],[Posting Date]]&lt;&gt;"",$D$9,"")</f>
        <v/>
      </c>
      <c r="R937" s="157" t="str">
        <f>IF(Table1[[#This Row],[Posting Date]]&lt;&gt;"",$D$10,"")</f>
        <v/>
      </c>
      <c r="S937" s="66"/>
      <c r="T937" s="63"/>
      <c r="U937" s="67"/>
      <c r="V937" s="67"/>
      <c r="W937" s="67" t="str">
        <f t="shared" si="18"/>
        <v/>
      </c>
      <c r="X937" s="159" t="str">
        <f>IF(E937="","",(IF(Table1[[#This Row],[Cur]]="USD",Table1[[#This Row],[Cur_Amount Debit]],Table1[[#This Row],[Cur_Amount Debit]]/Table1[[#This Row],[Exchange Rate]])))</f>
        <v/>
      </c>
      <c r="Y937" s="159" t="str">
        <f>IF(E937="","",(IF(Table1[[#This Row],[Cur]]="USD",Table1[[#This Row],[Cur_Amount Credit]],Table1[[#This Row],[Cur_Amount Credit]]/ExchangeRate)))</f>
        <v/>
      </c>
      <c r="Z937" s="201" t="str">
        <f>IF(E937="","",(Table1[[#This Row],[Debit USD]]-Table1[[#This Row],[Credit USD]]))</f>
        <v/>
      </c>
      <c r="AA937" s="226"/>
      <c r="AB937" s="255"/>
      <c r="AC937" s="1"/>
      <c r="AD937" s="15"/>
      <c r="AE937" s="15" t="str">
        <f>IF(AND(OR(Table1[[#This Row],[Account]]="15030",Table1[[#This Row],[Account]]="15035",Table1[[#This Row],[Account]]="20150"),Table1[[#This Row],[Vendor ID]]=""),1,"")</f>
        <v/>
      </c>
      <c r="AF937" s="15"/>
      <c r="AG937" s="15"/>
      <c r="AH937" s="15"/>
      <c r="AI937" s="46" t="str">
        <f>IF(Table1[[#This Row],[Posting Date]]&lt;&gt;"","GJ-"&amp;CountryID,"")</f>
        <v/>
      </c>
      <c r="AJ937" s="59" t="str">
        <f>IF(Table1[[#This Row],[Posting Date]]&lt;&gt;"",Table1[[#This Row],[Posting Date]],"")</f>
        <v/>
      </c>
      <c r="AK937" s="46"/>
      <c r="AL937" s="46" t="str">
        <f>IF(Table1[[#This Row],[Description]]&lt;&gt;"",Table1[[#This Row],[Description]],"")</f>
        <v/>
      </c>
      <c r="AM937" s="46" t="str">
        <f>IF(Table1[[#This Row],[Posting Date]]&lt;&gt;"",Table1[[#This Row],[Reference Number]],"")</f>
        <v/>
      </c>
      <c r="AN937" s="46" t="str">
        <f>TRIM(Table1[[#This Row],[Line '#]])</f>
        <v/>
      </c>
      <c r="AO937" s="46" t="str">
        <f>TRIM(Table1[[#This Row],[Account]])</f>
        <v/>
      </c>
      <c r="AP937" s="46" t="str">
        <f>IF(Table1[[#This Row],[Posting Date]]&lt;&gt;"",$D$5,"")</f>
        <v/>
      </c>
      <c r="AQ937" s="46" t="str">
        <f>TRIM(Table1[[#This Row],[Departments-Prgrams]])</f>
        <v/>
      </c>
      <c r="AR937" s="46" t="str">
        <f>TRIM(Table1[[#This Row],[Grant]])</f>
        <v/>
      </c>
      <c r="AS937" s="46" t="str">
        <f>TRIM(Table1[[#This Row],[Staff ID]])</f>
        <v/>
      </c>
      <c r="AT937" s="46" t="str">
        <f>IF(TRIM(Table1[[#This Row],[Budget Code]])=0,"",TRIM(Table1[[#This Row],[Budget Code]]))</f>
        <v/>
      </c>
      <c r="AU937" s="46" t="str">
        <f>IF(Table1[[#This Row],[Line Description]]&lt;&gt;"",Table1[[#This Row],[Line Description]],"")</f>
        <v/>
      </c>
      <c r="AV937" s="46" t="str">
        <f>IF(Table1[[#This Row],[Cur_Amount Debit]]&gt;0,ROUND(Table1[[#This Row],[Cur_Amount Debit]],2),"")</f>
        <v/>
      </c>
      <c r="AW937" s="46" t="str">
        <f>IF(Table1[[#This Row],[Cur_Amount Credit]]&gt;0,ROUND(Table1[[#This Row],[Cur_Amount Credit]],2),"")</f>
        <v/>
      </c>
      <c r="AX937" s="46" t="str">
        <f>LEFT(Table1[[#This Row],[Cur]],3)</f>
        <v/>
      </c>
      <c r="AY937" s="59"/>
      <c r="AZ937" s="46"/>
      <c r="BA937" s="46" t="str">
        <f>IF(Table1[[#This Row],[Cur]]&lt;&gt;"",IF(Table1[[#This Row],[Cur]]="USD","",ExchangeRate),"")</f>
        <v/>
      </c>
      <c r="BB937" s="46" t="str">
        <f>IF(Table1[[#This Row],[Grant]]&lt;&gt;"",VLOOKUP(Table1[[#This Row],[Grant]],Grants!B:D,3),"")</f>
        <v/>
      </c>
      <c r="BC937" s="46" t="str">
        <f>TRIM(Table1[[#This Row],[Vendor ID]])</f>
        <v/>
      </c>
      <c r="BD937">
        <f>IF(Table1[[#This Row],[Reference Number]]=Q936,BD936,BD936+1)</f>
        <v>0</v>
      </c>
    </row>
    <row r="938" spans="1:56" ht="11.25" customHeight="1" x14ac:dyDescent="0.25">
      <c r="A938" s="1"/>
      <c r="B938" s="88" t="str">
        <f>IF(Table1[[#This Row],[Posting Date]]&lt;&gt;"",IF(Table1[[#This Row],[Reference Number]]=Q937,B937+1,1),"")</f>
        <v/>
      </c>
      <c r="C938" s="61"/>
      <c r="D938" s="61"/>
      <c r="E938" s="138"/>
      <c r="F938" s="141" t="str">
        <f>IFERROR(IF(VLOOKUP(Table1[[#This Row],[Budget Code Description]],Dimentions!$X$6:$AC$139,2,FALSE)="","",VLOOKUP(Table1[[#This Row],[Budget Code Description]],Dimentions!$X$6:$AC$139,2,FALSE)),"")</f>
        <v/>
      </c>
      <c r="G938" s="141"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1" t="str">
        <f>IFERROR(VLOOKUP(Table1[[#This Row],[Budget Code Description]],Table6[#All],8,FALSE),"")</f>
        <v/>
      </c>
      <c r="L938" s="63"/>
      <c r="M938" s="65" t="str">
        <f>IFERROR(VLOOKUP(Table1[[#This Row],[Staff ID]],Table2[],2,FALSE),"")</f>
        <v/>
      </c>
      <c r="N938" s="209" t="str">
        <f>IFERROR(IF(VLOOKUP(Table1[[#This Row],[Budget Code Description]],Dimentions!$X$6:$AC$134,4,FALSE)="","",VLOOKUP(Table1[[#This Row],[Budget Code Description]],Dimentions!$X$6:$AC$134,4,FALSE)),"")</f>
        <v/>
      </c>
      <c r="O938" s="65" t="str">
        <f>IFERROR(VLOOKUP(Table1[[#This Row],[Vendor ID]],Table549[],2,FALSE),"")</f>
        <v/>
      </c>
      <c r="P938" s="63"/>
      <c r="Q938" s="141" t="str">
        <f>IF(Table1[[#This Row],[Posting Date]]&lt;&gt;"",$D$9,"")</f>
        <v/>
      </c>
      <c r="R938" s="157" t="str">
        <f>IF(Table1[[#This Row],[Posting Date]]&lt;&gt;"",$D$10,"")</f>
        <v/>
      </c>
      <c r="S938" s="66"/>
      <c r="T938" s="63"/>
      <c r="U938" s="67"/>
      <c r="V938" s="67"/>
      <c r="W938" s="67" t="str">
        <f t="shared" si="18"/>
        <v/>
      </c>
      <c r="X938" s="159" t="str">
        <f>IF(E938="","",(IF(Table1[[#This Row],[Cur]]="USD",Table1[[#This Row],[Cur_Amount Debit]],Table1[[#This Row],[Cur_Amount Debit]]/Table1[[#This Row],[Exchange Rate]])))</f>
        <v/>
      </c>
      <c r="Y938" s="159" t="str">
        <f>IF(E938="","",(IF(Table1[[#This Row],[Cur]]="USD",Table1[[#This Row],[Cur_Amount Credit]],Table1[[#This Row],[Cur_Amount Credit]]/ExchangeRate)))</f>
        <v/>
      </c>
      <c r="Z938" s="201" t="str">
        <f>IF(E938="","",(Table1[[#This Row],[Debit USD]]-Table1[[#This Row],[Credit USD]]))</f>
        <v/>
      </c>
      <c r="AA938" s="226"/>
      <c r="AB938" s="255"/>
      <c r="AC938" s="1"/>
      <c r="AD938" s="15"/>
      <c r="AE938" s="15" t="str">
        <f>IF(AND(OR(Table1[[#This Row],[Account]]="15030",Table1[[#This Row],[Account]]="15035",Table1[[#This Row],[Account]]="20150"),Table1[[#This Row],[Vendor ID]]=""),1,"")</f>
        <v/>
      </c>
      <c r="AF938" s="15"/>
      <c r="AG938" s="15"/>
      <c r="AH938" s="15"/>
      <c r="AI938" s="46" t="str">
        <f>IF(Table1[[#This Row],[Posting Date]]&lt;&gt;"","GJ-"&amp;CountryID,"")</f>
        <v/>
      </c>
      <c r="AJ938" s="59" t="str">
        <f>IF(Table1[[#This Row],[Posting Date]]&lt;&gt;"",Table1[[#This Row],[Posting Date]],"")</f>
        <v/>
      </c>
      <c r="AK938" s="46"/>
      <c r="AL938" s="46" t="str">
        <f>IF(Table1[[#This Row],[Description]]&lt;&gt;"",Table1[[#This Row],[Description]],"")</f>
        <v/>
      </c>
      <c r="AM938" s="46" t="str">
        <f>IF(Table1[[#This Row],[Posting Date]]&lt;&gt;"",Table1[[#This Row],[Reference Number]],"")</f>
        <v/>
      </c>
      <c r="AN938" s="46" t="str">
        <f>TRIM(Table1[[#This Row],[Line '#]])</f>
        <v/>
      </c>
      <c r="AO938" s="46" t="str">
        <f>TRIM(Table1[[#This Row],[Account]])</f>
        <v/>
      </c>
      <c r="AP938" s="46" t="str">
        <f>IF(Table1[[#This Row],[Posting Date]]&lt;&gt;"",$D$5,"")</f>
        <v/>
      </c>
      <c r="AQ938" s="46" t="str">
        <f>TRIM(Table1[[#This Row],[Departments-Prgrams]])</f>
        <v/>
      </c>
      <c r="AR938" s="46" t="str">
        <f>TRIM(Table1[[#This Row],[Grant]])</f>
        <v/>
      </c>
      <c r="AS938" s="46" t="str">
        <f>TRIM(Table1[[#This Row],[Staff ID]])</f>
        <v/>
      </c>
      <c r="AT938" s="46" t="str">
        <f>IF(TRIM(Table1[[#This Row],[Budget Code]])=0,"",TRIM(Table1[[#This Row],[Budget Code]]))</f>
        <v/>
      </c>
      <c r="AU938" s="46" t="str">
        <f>IF(Table1[[#This Row],[Line Description]]&lt;&gt;"",Table1[[#This Row],[Line Description]],"")</f>
        <v/>
      </c>
      <c r="AV938" s="46" t="str">
        <f>IF(Table1[[#This Row],[Cur_Amount Debit]]&gt;0,ROUND(Table1[[#This Row],[Cur_Amount Debit]],2),"")</f>
        <v/>
      </c>
      <c r="AW938" s="46" t="str">
        <f>IF(Table1[[#This Row],[Cur_Amount Credit]]&gt;0,ROUND(Table1[[#This Row],[Cur_Amount Credit]],2),"")</f>
        <v/>
      </c>
      <c r="AX938" s="46" t="str">
        <f>LEFT(Table1[[#This Row],[Cur]],3)</f>
        <v/>
      </c>
      <c r="AY938" s="59"/>
      <c r="AZ938" s="46"/>
      <c r="BA938" s="46" t="str">
        <f>IF(Table1[[#This Row],[Cur]]&lt;&gt;"",IF(Table1[[#This Row],[Cur]]="USD","",ExchangeRate),"")</f>
        <v/>
      </c>
      <c r="BB938" s="46" t="str">
        <f>IF(Table1[[#This Row],[Grant]]&lt;&gt;"",VLOOKUP(Table1[[#This Row],[Grant]],Grants!B:D,3),"")</f>
        <v/>
      </c>
      <c r="BC938" s="46" t="str">
        <f>TRIM(Table1[[#This Row],[Vendor ID]])</f>
        <v/>
      </c>
      <c r="BD938">
        <f>IF(Table1[[#This Row],[Reference Number]]=Q937,BD937,BD937+1)</f>
        <v>0</v>
      </c>
    </row>
    <row r="939" spans="1:56" ht="11.25" customHeight="1" x14ac:dyDescent="0.25">
      <c r="A939" s="1"/>
      <c r="B939" s="88" t="str">
        <f>IF(Table1[[#This Row],[Posting Date]]&lt;&gt;"",IF(Table1[[#This Row],[Reference Number]]=Q938,B938+1,1),"")</f>
        <v/>
      </c>
      <c r="C939" s="61"/>
      <c r="D939" s="61"/>
      <c r="E939" s="138"/>
      <c r="F939" s="141" t="str">
        <f>IFERROR(IF(VLOOKUP(Table1[[#This Row],[Budget Code Description]],Dimentions!$X$6:$AC$139,2,FALSE)="","",VLOOKUP(Table1[[#This Row],[Budget Code Description]],Dimentions!$X$6:$AC$139,2,FALSE)),"")</f>
        <v/>
      </c>
      <c r="G939" s="141"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1" t="str">
        <f>IFERROR(VLOOKUP(Table1[[#This Row],[Budget Code Description]],Table6[#All],8,FALSE),"")</f>
        <v/>
      </c>
      <c r="L939" s="63"/>
      <c r="M939" s="65" t="str">
        <f>IFERROR(VLOOKUP(Table1[[#This Row],[Staff ID]],Table2[],2,FALSE),"")</f>
        <v/>
      </c>
      <c r="N939" s="209" t="str">
        <f>IFERROR(IF(VLOOKUP(Table1[[#This Row],[Budget Code Description]],Dimentions!$X$6:$AC$134,4,FALSE)="","",VLOOKUP(Table1[[#This Row],[Budget Code Description]],Dimentions!$X$6:$AC$134,4,FALSE)),"")</f>
        <v/>
      </c>
      <c r="O939" s="65" t="str">
        <f>IFERROR(VLOOKUP(Table1[[#This Row],[Vendor ID]],Table549[],2,FALSE),"")</f>
        <v/>
      </c>
      <c r="P939" s="63"/>
      <c r="Q939" s="141" t="str">
        <f>IF(Table1[[#This Row],[Posting Date]]&lt;&gt;"",$D$9,"")</f>
        <v/>
      </c>
      <c r="R939" s="157" t="str">
        <f>IF(Table1[[#This Row],[Posting Date]]&lt;&gt;"",$D$10,"")</f>
        <v/>
      </c>
      <c r="S939" s="66"/>
      <c r="T939" s="63"/>
      <c r="U939" s="67"/>
      <c r="V939" s="67"/>
      <c r="W939" s="67" t="str">
        <f t="shared" si="18"/>
        <v/>
      </c>
      <c r="X939" s="159" t="str">
        <f>IF(E939="","",(IF(Table1[[#This Row],[Cur]]="USD",Table1[[#This Row],[Cur_Amount Debit]],Table1[[#This Row],[Cur_Amount Debit]]/Table1[[#This Row],[Exchange Rate]])))</f>
        <v/>
      </c>
      <c r="Y939" s="159" t="str">
        <f>IF(E939="","",(IF(Table1[[#This Row],[Cur]]="USD",Table1[[#This Row],[Cur_Amount Credit]],Table1[[#This Row],[Cur_Amount Credit]]/ExchangeRate)))</f>
        <v/>
      </c>
      <c r="Z939" s="201" t="str">
        <f>IF(E939="","",(Table1[[#This Row],[Debit USD]]-Table1[[#This Row],[Credit USD]]))</f>
        <v/>
      </c>
      <c r="AA939" s="226"/>
      <c r="AB939" s="255"/>
      <c r="AC939" s="1"/>
      <c r="AD939" s="15"/>
      <c r="AE939" s="15" t="str">
        <f>IF(AND(OR(Table1[[#This Row],[Account]]="15030",Table1[[#This Row],[Account]]="15035",Table1[[#This Row],[Account]]="20150"),Table1[[#This Row],[Vendor ID]]=""),1,"")</f>
        <v/>
      </c>
      <c r="AF939" s="15"/>
      <c r="AG939" s="15"/>
      <c r="AH939" s="15"/>
      <c r="AI939" s="46" t="str">
        <f>IF(Table1[[#This Row],[Posting Date]]&lt;&gt;"","GJ-"&amp;CountryID,"")</f>
        <v/>
      </c>
      <c r="AJ939" s="59" t="str">
        <f>IF(Table1[[#This Row],[Posting Date]]&lt;&gt;"",Table1[[#This Row],[Posting Date]],"")</f>
        <v/>
      </c>
      <c r="AK939" s="46"/>
      <c r="AL939" s="46" t="str">
        <f>IF(Table1[[#This Row],[Description]]&lt;&gt;"",Table1[[#This Row],[Description]],"")</f>
        <v/>
      </c>
      <c r="AM939" s="46" t="str">
        <f>IF(Table1[[#This Row],[Posting Date]]&lt;&gt;"",Table1[[#This Row],[Reference Number]],"")</f>
        <v/>
      </c>
      <c r="AN939" s="46" t="str">
        <f>TRIM(Table1[[#This Row],[Line '#]])</f>
        <v/>
      </c>
      <c r="AO939" s="46" t="str">
        <f>TRIM(Table1[[#This Row],[Account]])</f>
        <v/>
      </c>
      <c r="AP939" s="46" t="str">
        <f>IF(Table1[[#This Row],[Posting Date]]&lt;&gt;"",$D$5,"")</f>
        <v/>
      </c>
      <c r="AQ939" s="46" t="str">
        <f>TRIM(Table1[[#This Row],[Departments-Prgrams]])</f>
        <v/>
      </c>
      <c r="AR939" s="46" t="str">
        <f>TRIM(Table1[[#This Row],[Grant]])</f>
        <v/>
      </c>
      <c r="AS939" s="46" t="str">
        <f>TRIM(Table1[[#This Row],[Staff ID]])</f>
        <v/>
      </c>
      <c r="AT939" s="46" t="str">
        <f>IF(TRIM(Table1[[#This Row],[Budget Code]])=0,"",TRIM(Table1[[#This Row],[Budget Code]]))</f>
        <v/>
      </c>
      <c r="AU939" s="46" t="str">
        <f>IF(Table1[[#This Row],[Line Description]]&lt;&gt;"",Table1[[#This Row],[Line Description]],"")</f>
        <v/>
      </c>
      <c r="AV939" s="46" t="str">
        <f>IF(Table1[[#This Row],[Cur_Amount Debit]]&gt;0,ROUND(Table1[[#This Row],[Cur_Amount Debit]],2),"")</f>
        <v/>
      </c>
      <c r="AW939" s="46" t="str">
        <f>IF(Table1[[#This Row],[Cur_Amount Credit]]&gt;0,ROUND(Table1[[#This Row],[Cur_Amount Credit]],2),"")</f>
        <v/>
      </c>
      <c r="AX939" s="46" t="str">
        <f>LEFT(Table1[[#This Row],[Cur]],3)</f>
        <v/>
      </c>
      <c r="AY939" s="59"/>
      <c r="AZ939" s="46"/>
      <c r="BA939" s="46" t="str">
        <f>IF(Table1[[#This Row],[Cur]]&lt;&gt;"",IF(Table1[[#This Row],[Cur]]="USD","",ExchangeRate),"")</f>
        <v/>
      </c>
      <c r="BB939" s="46" t="str">
        <f>IF(Table1[[#This Row],[Grant]]&lt;&gt;"",VLOOKUP(Table1[[#This Row],[Grant]],Grants!B:D,3),"")</f>
        <v/>
      </c>
      <c r="BC939" s="46" t="str">
        <f>TRIM(Table1[[#This Row],[Vendor ID]])</f>
        <v/>
      </c>
      <c r="BD939">
        <f>IF(Table1[[#This Row],[Reference Number]]=Q938,BD938,BD938+1)</f>
        <v>0</v>
      </c>
    </row>
    <row r="940" spans="1:56" ht="11.25" customHeight="1" x14ac:dyDescent="0.25">
      <c r="A940" s="1"/>
      <c r="B940" s="88" t="str">
        <f>IF(Table1[[#This Row],[Posting Date]]&lt;&gt;"",IF(Table1[[#This Row],[Reference Number]]=Q939,B939+1,1),"")</f>
        <v/>
      </c>
      <c r="C940" s="61"/>
      <c r="D940" s="61"/>
      <c r="E940" s="138"/>
      <c r="F940" s="141" t="str">
        <f>IFERROR(IF(VLOOKUP(Table1[[#This Row],[Budget Code Description]],Dimentions!$X$6:$AC$139,2,FALSE)="","",VLOOKUP(Table1[[#This Row],[Budget Code Description]],Dimentions!$X$6:$AC$139,2,FALSE)),"")</f>
        <v/>
      </c>
      <c r="G940" s="141"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1" t="str">
        <f>IFERROR(VLOOKUP(Table1[[#This Row],[Budget Code Description]],Table6[#All],8,FALSE),"")</f>
        <v/>
      </c>
      <c r="L940" s="63"/>
      <c r="M940" s="65" t="str">
        <f>IFERROR(VLOOKUP(Table1[[#This Row],[Staff ID]],Table2[],2,FALSE),"")</f>
        <v/>
      </c>
      <c r="N940" s="209" t="str">
        <f>IFERROR(IF(VLOOKUP(Table1[[#This Row],[Budget Code Description]],Dimentions!$X$6:$AC$134,4,FALSE)="","",VLOOKUP(Table1[[#This Row],[Budget Code Description]],Dimentions!$X$6:$AC$134,4,FALSE)),"")</f>
        <v/>
      </c>
      <c r="O940" s="65" t="str">
        <f>IFERROR(VLOOKUP(Table1[[#This Row],[Vendor ID]],Table549[],2,FALSE),"")</f>
        <v/>
      </c>
      <c r="P940" s="63"/>
      <c r="Q940" s="141" t="str">
        <f>IF(Table1[[#This Row],[Posting Date]]&lt;&gt;"",$D$9,"")</f>
        <v/>
      </c>
      <c r="R940" s="157" t="str">
        <f>IF(Table1[[#This Row],[Posting Date]]&lt;&gt;"",$D$10,"")</f>
        <v/>
      </c>
      <c r="S940" s="66"/>
      <c r="T940" s="63"/>
      <c r="U940" s="67"/>
      <c r="V940" s="67"/>
      <c r="W940" s="67" t="str">
        <f t="shared" si="18"/>
        <v/>
      </c>
      <c r="X940" s="159" t="str">
        <f>IF(E940="","",(IF(Table1[[#This Row],[Cur]]="USD",Table1[[#This Row],[Cur_Amount Debit]],Table1[[#This Row],[Cur_Amount Debit]]/Table1[[#This Row],[Exchange Rate]])))</f>
        <v/>
      </c>
      <c r="Y940" s="159" t="str">
        <f>IF(E940="","",(IF(Table1[[#This Row],[Cur]]="USD",Table1[[#This Row],[Cur_Amount Credit]],Table1[[#This Row],[Cur_Amount Credit]]/ExchangeRate)))</f>
        <v/>
      </c>
      <c r="Z940" s="201" t="str">
        <f>IF(E940="","",(Table1[[#This Row],[Debit USD]]-Table1[[#This Row],[Credit USD]]))</f>
        <v/>
      </c>
      <c r="AA940" s="226"/>
      <c r="AB940" s="255"/>
      <c r="AC940" s="1"/>
      <c r="AD940" s="15"/>
      <c r="AE940" s="15" t="str">
        <f>IF(AND(OR(Table1[[#This Row],[Account]]="15030",Table1[[#This Row],[Account]]="15035",Table1[[#This Row],[Account]]="20150"),Table1[[#This Row],[Vendor ID]]=""),1,"")</f>
        <v/>
      </c>
      <c r="AF940" s="15"/>
      <c r="AG940" s="15"/>
      <c r="AH940" s="15"/>
      <c r="AI940" s="46" t="str">
        <f>IF(Table1[[#This Row],[Posting Date]]&lt;&gt;"","GJ-"&amp;CountryID,"")</f>
        <v/>
      </c>
      <c r="AJ940" s="59" t="str">
        <f>IF(Table1[[#This Row],[Posting Date]]&lt;&gt;"",Table1[[#This Row],[Posting Date]],"")</f>
        <v/>
      </c>
      <c r="AK940" s="46"/>
      <c r="AL940" s="46" t="str">
        <f>IF(Table1[[#This Row],[Description]]&lt;&gt;"",Table1[[#This Row],[Description]],"")</f>
        <v/>
      </c>
      <c r="AM940" s="46" t="str">
        <f>IF(Table1[[#This Row],[Posting Date]]&lt;&gt;"",Table1[[#This Row],[Reference Number]],"")</f>
        <v/>
      </c>
      <c r="AN940" s="46" t="str">
        <f>TRIM(Table1[[#This Row],[Line '#]])</f>
        <v/>
      </c>
      <c r="AO940" s="46" t="str">
        <f>TRIM(Table1[[#This Row],[Account]])</f>
        <v/>
      </c>
      <c r="AP940" s="46" t="str">
        <f>IF(Table1[[#This Row],[Posting Date]]&lt;&gt;"",$D$5,"")</f>
        <v/>
      </c>
      <c r="AQ940" s="46" t="str">
        <f>TRIM(Table1[[#This Row],[Departments-Prgrams]])</f>
        <v/>
      </c>
      <c r="AR940" s="46" t="str">
        <f>TRIM(Table1[[#This Row],[Grant]])</f>
        <v/>
      </c>
      <c r="AS940" s="46" t="str">
        <f>TRIM(Table1[[#This Row],[Staff ID]])</f>
        <v/>
      </c>
      <c r="AT940" s="46" t="str">
        <f>IF(TRIM(Table1[[#This Row],[Budget Code]])=0,"",TRIM(Table1[[#This Row],[Budget Code]]))</f>
        <v/>
      </c>
      <c r="AU940" s="46" t="str">
        <f>IF(Table1[[#This Row],[Line Description]]&lt;&gt;"",Table1[[#This Row],[Line Description]],"")</f>
        <v/>
      </c>
      <c r="AV940" s="46" t="str">
        <f>IF(Table1[[#This Row],[Cur_Amount Debit]]&gt;0,ROUND(Table1[[#This Row],[Cur_Amount Debit]],2),"")</f>
        <v/>
      </c>
      <c r="AW940" s="46" t="str">
        <f>IF(Table1[[#This Row],[Cur_Amount Credit]]&gt;0,ROUND(Table1[[#This Row],[Cur_Amount Credit]],2),"")</f>
        <v/>
      </c>
      <c r="AX940" s="46" t="str">
        <f>LEFT(Table1[[#This Row],[Cur]],3)</f>
        <v/>
      </c>
      <c r="AY940" s="59"/>
      <c r="AZ940" s="46"/>
      <c r="BA940" s="46" t="str">
        <f>IF(Table1[[#This Row],[Cur]]&lt;&gt;"",IF(Table1[[#This Row],[Cur]]="USD","",ExchangeRate),"")</f>
        <v/>
      </c>
      <c r="BB940" s="46" t="str">
        <f>IF(Table1[[#This Row],[Grant]]&lt;&gt;"",VLOOKUP(Table1[[#This Row],[Grant]],Grants!B:D,3),"")</f>
        <v/>
      </c>
      <c r="BC940" s="46" t="str">
        <f>TRIM(Table1[[#This Row],[Vendor ID]])</f>
        <v/>
      </c>
      <c r="BD940">
        <f>IF(Table1[[#This Row],[Reference Number]]=Q939,BD939,BD939+1)</f>
        <v>0</v>
      </c>
    </row>
    <row r="941" spans="1:56" ht="11.25" customHeight="1" x14ac:dyDescent="0.25">
      <c r="A941" s="1"/>
      <c r="B941" s="88" t="str">
        <f>IF(Table1[[#This Row],[Posting Date]]&lt;&gt;"",IF(Table1[[#This Row],[Reference Number]]=Q940,B940+1,1),"")</f>
        <v/>
      </c>
      <c r="C941" s="61"/>
      <c r="D941" s="61"/>
      <c r="E941" s="138"/>
      <c r="F941" s="141" t="str">
        <f>IFERROR(IF(VLOOKUP(Table1[[#This Row],[Budget Code Description]],Dimentions!$X$6:$AC$139,2,FALSE)="","",VLOOKUP(Table1[[#This Row],[Budget Code Description]],Dimentions!$X$6:$AC$139,2,FALSE)),"")</f>
        <v/>
      </c>
      <c r="G941" s="141"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1" t="str">
        <f>IFERROR(VLOOKUP(Table1[[#This Row],[Budget Code Description]],Table6[#All],8,FALSE),"")</f>
        <v/>
      </c>
      <c r="L941" s="63"/>
      <c r="M941" s="65" t="str">
        <f>IFERROR(VLOOKUP(Table1[[#This Row],[Staff ID]],Table2[],2,FALSE),"")</f>
        <v/>
      </c>
      <c r="N941" s="209" t="str">
        <f>IFERROR(IF(VLOOKUP(Table1[[#This Row],[Budget Code Description]],Dimentions!$X$6:$AC$134,4,FALSE)="","",VLOOKUP(Table1[[#This Row],[Budget Code Description]],Dimentions!$X$6:$AC$134,4,FALSE)),"")</f>
        <v/>
      </c>
      <c r="O941" s="65" t="str">
        <f>IFERROR(VLOOKUP(Table1[[#This Row],[Vendor ID]],Table549[],2,FALSE),"")</f>
        <v/>
      </c>
      <c r="P941" s="63"/>
      <c r="Q941" s="141" t="str">
        <f>IF(Table1[[#This Row],[Posting Date]]&lt;&gt;"",$D$9,"")</f>
        <v/>
      </c>
      <c r="R941" s="157" t="str">
        <f>IF(Table1[[#This Row],[Posting Date]]&lt;&gt;"",$D$10,"")</f>
        <v/>
      </c>
      <c r="S941" s="66"/>
      <c r="T941" s="63"/>
      <c r="U941" s="67"/>
      <c r="V941" s="67"/>
      <c r="W941" s="67" t="str">
        <f t="shared" si="18"/>
        <v/>
      </c>
      <c r="X941" s="159" t="str">
        <f>IF(E941="","",(IF(Table1[[#This Row],[Cur]]="USD",Table1[[#This Row],[Cur_Amount Debit]],Table1[[#This Row],[Cur_Amount Debit]]/Table1[[#This Row],[Exchange Rate]])))</f>
        <v/>
      </c>
      <c r="Y941" s="159" t="str">
        <f>IF(E941="","",(IF(Table1[[#This Row],[Cur]]="USD",Table1[[#This Row],[Cur_Amount Credit]],Table1[[#This Row],[Cur_Amount Credit]]/ExchangeRate)))</f>
        <v/>
      </c>
      <c r="Z941" s="201" t="str">
        <f>IF(E941="","",(Table1[[#This Row],[Debit USD]]-Table1[[#This Row],[Credit USD]]))</f>
        <v/>
      </c>
      <c r="AA941" s="226"/>
      <c r="AB941" s="255"/>
      <c r="AC941" s="1"/>
      <c r="AD941" s="15"/>
      <c r="AE941" s="15" t="str">
        <f>IF(AND(OR(Table1[[#This Row],[Account]]="15030",Table1[[#This Row],[Account]]="15035",Table1[[#This Row],[Account]]="20150"),Table1[[#This Row],[Vendor ID]]=""),1,"")</f>
        <v/>
      </c>
      <c r="AF941" s="15"/>
      <c r="AG941" s="15"/>
      <c r="AH941" s="15"/>
      <c r="AI941" s="46" t="str">
        <f>IF(Table1[[#This Row],[Posting Date]]&lt;&gt;"","GJ-"&amp;CountryID,"")</f>
        <v/>
      </c>
      <c r="AJ941" s="59" t="str">
        <f>IF(Table1[[#This Row],[Posting Date]]&lt;&gt;"",Table1[[#This Row],[Posting Date]],"")</f>
        <v/>
      </c>
      <c r="AK941" s="46"/>
      <c r="AL941" s="46" t="str">
        <f>IF(Table1[[#This Row],[Description]]&lt;&gt;"",Table1[[#This Row],[Description]],"")</f>
        <v/>
      </c>
      <c r="AM941" s="46" t="str">
        <f>IF(Table1[[#This Row],[Posting Date]]&lt;&gt;"",Table1[[#This Row],[Reference Number]],"")</f>
        <v/>
      </c>
      <c r="AN941" s="46" t="str">
        <f>TRIM(Table1[[#This Row],[Line '#]])</f>
        <v/>
      </c>
      <c r="AO941" s="46" t="str">
        <f>TRIM(Table1[[#This Row],[Account]])</f>
        <v/>
      </c>
      <c r="AP941" s="46" t="str">
        <f>IF(Table1[[#This Row],[Posting Date]]&lt;&gt;"",$D$5,"")</f>
        <v/>
      </c>
      <c r="AQ941" s="46" t="str">
        <f>TRIM(Table1[[#This Row],[Departments-Prgrams]])</f>
        <v/>
      </c>
      <c r="AR941" s="46" t="str">
        <f>TRIM(Table1[[#This Row],[Grant]])</f>
        <v/>
      </c>
      <c r="AS941" s="46" t="str">
        <f>TRIM(Table1[[#This Row],[Staff ID]])</f>
        <v/>
      </c>
      <c r="AT941" s="46" t="str">
        <f>IF(TRIM(Table1[[#This Row],[Budget Code]])=0,"",TRIM(Table1[[#This Row],[Budget Code]]))</f>
        <v/>
      </c>
      <c r="AU941" s="46" t="str">
        <f>IF(Table1[[#This Row],[Line Description]]&lt;&gt;"",Table1[[#This Row],[Line Description]],"")</f>
        <v/>
      </c>
      <c r="AV941" s="46" t="str">
        <f>IF(Table1[[#This Row],[Cur_Amount Debit]]&gt;0,ROUND(Table1[[#This Row],[Cur_Amount Debit]],2),"")</f>
        <v/>
      </c>
      <c r="AW941" s="46" t="str">
        <f>IF(Table1[[#This Row],[Cur_Amount Credit]]&gt;0,ROUND(Table1[[#This Row],[Cur_Amount Credit]],2),"")</f>
        <v/>
      </c>
      <c r="AX941" s="46" t="str">
        <f>LEFT(Table1[[#This Row],[Cur]],3)</f>
        <v/>
      </c>
      <c r="AY941" s="59"/>
      <c r="AZ941" s="46"/>
      <c r="BA941" s="46" t="str">
        <f>IF(Table1[[#This Row],[Cur]]&lt;&gt;"",IF(Table1[[#This Row],[Cur]]="USD","",ExchangeRate),"")</f>
        <v/>
      </c>
      <c r="BB941" s="46" t="str">
        <f>IF(Table1[[#This Row],[Grant]]&lt;&gt;"",VLOOKUP(Table1[[#This Row],[Grant]],Grants!B:D,3),"")</f>
        <v/>
      </c>
      <c r="BC941" s="46" t="str">
        <f>TRIM(Table1[[#This Row],[Vendor ID]])</f>
        <v/>
      </c>
      <c r="BD941">
        <f>IF(Table1[[#This Row],[Reference Number]]=Q940,BD940,BD940+1)</f>
        <v>0</v>
      </c>
    </row>
    <row r="942" spans="1:56" ht="11.25" customHeight="1" x14ac:dyDescent="0.25">
      <c r="A942" s="1"/>
      <c r="B942" s="88" t="str">
        <f>IF(Table1[[#This Row],[Posting Date]]&lt;&gt;"",IF(Table1[[#This Row],[Reference Number]]=Q941,B941+1,1),"")</f>
        <v/>
      </c>
      <c r="C942" s="61"/>
      <c r="D942" s="61"/>
      <c r="E942" s="138"/>
      <c r="F942" s="141" t="str">
        <f>IFERROR(IF(VLOOKUP(Table1[[#This Row],[Budget Code Description]],Dimentions!$X$6:$AC$139,2,FALSE)="","",VLOOKUP(Table1[[#This Row],[Budget Code Description]],Dimentions!$X$6:$AC$139,2,FALSE)),"")</f>
        <v/>
      </c>
      <c r="G942" s="141"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1" t="str">
        <f>IFERROR(VLOOKUP(Table1[[#This Row],[Budget Code Description]],Table6[#All],8,FALSE),"")</f>
        <v/>
      </c>
      <c r="L942" s="63"/>
      <c r="M942" s="65" t="str">
        <f>IFERROR(VLOOKUP(Table1[[#This Row],[Staff ID]],Table2[],2,FALSE),"")</f>
        <v/>
      </c>
      <c r="N942" s="209" t="str">
        <f>IFERROR(IF(VLOOKUP(Table1[[#This Row],[Budget Code Description]],Dimentions!$X$6:$AC$134,4,FALSE)="","",VLOOKUP(Table1[[#This Row],[Budget Code Description]],Dimentions!$X$6:$AC$134,4,FALSE)),"")</f>
        <v/>
      </c>
      <c r="O942" s="65" t="str">
        <f>IFERROR(VLOOKUP(Table1[[#This Row],[Vendor ID]],Table549[],2,FALSE),"")</f>
        <v/>
      </c>
      <c r="P942" s="63"/>
      <c r="Q942" s="141" t="str">
        <f>IF(Table1[[#This Row],[Posting Date]]&lt;&gt;"",$D$9,"")</f>
        <v/>
      </c>
      <c r="R942" s="157" t="str">
        <f>IF(Table1[[#This Row],[Posting Date]]&lt;&gt;"",$D$10,"")</f>
        <v/>
      </c>
      <c r="S942" s="66"/>
      <c r="T942" s="63"/>
      <c r="U942" s="67"/>
      <c r="V942" s="67"/>
      <c r="W942" s="67" t="str">
        <f t="shared" si="18"/>
        <v/>
      </c>
      <c r="X942" s="159" t="str">
        <f>IF(E942="","",(IF(Table1[[#This Row],[Cur]]="USD",Table1[[#This Row],[Cur_Amount Debit]],Table1[[#This Row],[Cur_Amount Debit]]/Table1[[#This Row],[Exchange Rate]])))</f>
        <v/>
      </c>
      <c r="Y942" s="159" t="str">
        <f>IF(E942="","",(IF(Table1[[#This Row],[Cur]]="USD",Table1[[#This Row],[Cur_Amount Credit]],Table1[[#This Row],[Cur_Amount Credit]]/ExchangeRate)))</f>
        <v/>
      </c>
      <c r="Z942" s="201" t="str">
        <f>IF(E942="","",(Table1[[#This Row],[Debit USD]]-Table1[[#This Row],[Credit USD]]))</f>
        <v/>
      </c>
      <c r="AA942" s="226"/>
      <c r="AB942" s="255"/>
      <c r="AC942" s="1"/>
      <c r="AD942" s="15"/>
      <c r="AE942" s="15" t="str">
        <f>IF(AND(OR(Table1[[#This Row],[Account]]="15030",Table1[[#This Row],[Account]]="15035",Table1[[#This Row],[Account]]="20150"),Table1[[#This Row],[Vendor ID]]=""),1,"")</f>
        <v/>
      </c>
      <c r="AF942" s="15"/>
      <c r="AG942" s="15"/>
      <c r="AH942" s="15"/>
      <c r="AI942" s="46" t="str">
        <f>IF(Table1[[#This Row],[Posting Date]]&lt;&gt;"","GJ-"&amp;CountryID,"")</f>
        <v/>
      </c>
      <c r="AJ942" s="59" t="str">
        <f>IF(Table1[[#This Row],[Posting Date]]&lt;&gt;"",Table1[[#This Row],[Posting Date]],"")</f>
        <v/>
      </c>
      <c r="AK942" s="46"/>
      <c r="AL942" s="46" t="str">
        <f>IF(Table1[[#This Row],[Description]]&lt;&gt;"",Table1[[#This Row],[Description]],"")</f>
        <v/>
      </c>
      <c r="AM942" s="46" t="str">
        <f>IF(Table1[[#This Row],[Posting Date]]&lt;&gt;"",Table1[[#This Row],[Reference Number]],"")</f>
        <v/>
      </c>
      <c r="AN942" s="46" t="str">
        <f>TRIM(Table1[[#This Row],[Line '#]])</f>
        <v/>
      </c>
      <c r="AO942" s="46" t="str">
        <f>TRIM(Table1[[#This Row],[Account]])</f>
        <v/>
      </c>
      <c r="AP942" s="46" t="str">
        <f>IF(Table1[[#This Row],[Posting Date]]&lt;&gt;"",$D$5,"")</f>
        <v/>
      </c>
      <c r="AQ942" s="46" t="str">
        <f>TRIM(Table1[[#This Row],[Departments-Prgrams]])</f>
        <v/>
      </c>
      <c r="AR942" s="46" t="str">
        <f>TRIM(Table1[[#This Row],[Grant]])</f>
        <v/>
      </c>
      <c r="AS942" s="46" t="str">
        <f>TRIM(Table1[[#This Row],[Staff ID]])</f>
        <v/>
      </c>
      <c r="AT942" s="46" t="str">
        <f>IF(TRIM(Table1[[#This Row],[Budget Code]])=0,"",TRIM(Table1[[#This Row],[Budget Code]]))</f>
        <v/>
      </c>
      <c r="AU942" s="46" t="str">
        <f>IF(Table1[[#This Row],[Line Description]]&lt;&gt;"",Table1[[#This Row],[Line Description]],"")</f>
        <v/>
      </c>
      <c r="AV942" s="46" t="str">
        <f>IF(Table1[[#This Row],[Cur_Amount Debit]]&gt;0,ROUND(Table1[[#This Row],[Cur_Amount Debit]],2),"")</f>
        <v/>
      </c>
      <c r="AW942" s="46" t="str">
        <f>IF(Table1[[#This Row],[Cur_Amount Credit]]&gt;0,ROUND(Table1[[#This Row],[Cur_Amount Credit]],2),"")</f>
        <v/>
      </c>
      <c r="AX942" s="46" t="str">
        <f>LEFT(Table1[[#This Row],[Cur]],3)</f>
        <v/>
      </c>
      <c r="AY942" s="59"/>
      <c r="AZ942" s="46"/>
      <c r="BA942" s="46" t="str">
        <f>IF(Table1[[#This Row],[Cur]]&lt;&gt;"",IF(Table1[[#This Row],[Cur]]="USD","",ExchangeRate),"")</f>
        <v/>
      </c>
      <c r="BB942" s="46" t="str">
        <f>IF(Table1[[#This Row],[Grant]]&lt;&gt;"",VLOOKUP(Table1[[#This Row],[Grant]],Grants!B:D,3),"")</f>
        <v/>
      </c>
      <c r="BC942" s="46" t="str">
        <f>TRIM(Table1[[#This Row],[Vendor ID]])</f>
        <v/>
      </c>
      <c r="BD942">
        <f>IF(Table1[[#This Row],[Reference Number]]=Q941,BD941,BD941+1)</f>
        <v>0</v>
      </c>
    </row>
    <row r="943" spans="1:56" ht="11.25" customHeight="1" x14ac:dyDescent="0.25">
      <c r="A943" s="1"/>
      <c r="B943" s="88" t="str">
        <f>IF(Table1[[#This Row],[Posting Date]]&lt;&gt;"",IF(Table1[[#This Row],[Reference Number]]=Q942,B942+1,1),"")</f>
        <v/>
      </c>
      <c r="C943" s="61"/>
      <c r="D943" s="61"/>
      <c r="E943" s="138"/>
      <c r="F943" s="141" t="str">
        <f>IFERROR(IF(VLOOKUP(Table1[[#This Row],[Budget Code Description]],Dimentions!$X$6:$AC$139,2,FALSE)="","",VLOOKUP(Table1[[#This Row],[Budget Code Description]],Dimentions!$X$6:$AC$139,2,FALSE)),"")</f>
        <v/>
      </c>
      <c r="G943" s="141"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1" t="str">
        <f>IFERROR(VLOOKUP(Table1[[#This Row],[Budget Code Description]],Table6[#All],8,FALSE),"")</f>
        <v/>
      </c>
      <c r="L943" s="63"/>
      <c r="M943" s="65" t="str">
        <f>IFERROR(VLOOKUP(Table1[[#This Row],[Staff ID]],Table2[],2,FALSE),"")</f>
        <v/>
      </c>
      <c r="N943" s="209" t="str">
        <f>IFERROR(IF(VLOOKUP(Table1[[#This Row],[Budget Code Description]],Dimentions!$X$6:$AC$134,4,FALSE)="","",VLOOKUP(Table1[[#This Row],[Budget Code Description]],Dimentions!$X$6:$AC$134,4,FALSE)),"")</f>
        <v/>
      </c>
      <c r="O943" s="65" t="str">
        <f>IFERROR(VLOOKUP(Table1[[#This Row],[Vendor ID]],Table549[],2,FALSE),"")</f>
        <v/>
      </c>
      <c r="P943" s="63"/>
      <c r="Q943" s="141" t="str">
        <f>IF(Table1[[#This Row],[Posting Date]]&lt;&gt;"",$D$9,"")</f>
        <v/>
      </c>
      <c r="R943" s="157" t="str">
        <f>IF(Table1[[#This Row],[Posting Date]]&lt;&gt;"",$D$10,"")</f>
        <v/>
      </c>
      <c r="S943" s="66"/>
      <c r="T943" s="63"/>
      <c r="U943" s="67"/>
      <c r="V943" s="67"/>
      <c r="W943" s="67" t="str">
        <f t="shared" ref="W943:W1006" si="19">IF(E943="","",(ExchangeRate))</f>
        <v/>
      </c>
      <c r="X943" s="159" t="str">
        <f>IF(E943="","",(IF(Table1[[#This Row],[Cur]]="USD",Table1[[#This Row],[Cur_Amount Debit]],Table1[[#This Row],[Cur_Amount Debit]]/Table1[[#This Row],[Exchange Rate]])))</f>
        <v/>
      </c>
      <c r="Y943" s="159" t="str">
        <f>IF(E943="","",(IF(Table1[[#This Row],[Cur]]="USD",Table1[[#This Row],[Cur_Amount Credit]],Table1[[#This Row],[Cur_Amount Credit]]/ExchangeRate)))</f>
        <v/>
      </c>
      <c r="Z943" s="201" t="str">
        <f>IF(E943="","",(Table1[[#This Row],[Debit USD]]-Table1[[#This Row],[Credit USD]]))</f>
        <v/>
      </c>
      <c r="AA943" s="226"/>
      <c r="AB943" s="255"/>
      <c r="AC943" s="1"/>
      <c r="AD943" s="15"/>
      <c r="AE943" s="15" t="str">
        <f>IF(AND(OR(Table1[[#This Row],[Account]]="15030",Table1[[#This Row],[Account]]="15035",Table1[[#This Row],[Account]]="20150"),Table1[[#This Row],[Vendor ID]]=""),1,"")</f>
        <v/>
      </c>
      <c r="AF943" s="15"/>
      <c r="AG943" s="15"/>
      <c r="AH943" s="15"/>
      <c r="AI943" s="46" t="str">
        <f>IF(Table1[[#This Row],[Posting Date]]&lt;&gt;"","GJ-"&amp;CountryID,"")</f>
        <v/>
      </c>
      <c r="AJ943" s="59" t="str">
        <f>IF(Table1[[#This Row],[Posting Date]]&lt;&gt;"",Table1[[#This Row],[Posting Date]],"")</f>
        <v/>
      </c>
      <c r="AK943" s="46"/>
      <c r="AL943" s="46" t="str">
        <f>IF(Table1[[#This Row],[Description]]&lt;&gt;"",Table1[[#This Row],[Description]],"")</f>
        <v/>
      </c>
      <c r="AM943" s="46" t="str">
        <f>IF(Table1[[#This Row],[Posting Date]]&lt;&gt;"",Table1[[#This Row],[Reference Number]],"")</f>
        <v/>
      </c>
      <c r="AN943" s="46" t="str">
        <f>TRIM(Table1[[#This Row],[Line '#]])</f>
        <v/>
      </c>
      <c r="AO943" s="46" t="str">
        <f>TRIM(Table1[[#This Row],[Account]])</f>
        <v/>
      </c>
      <c r="AP943" s="46" t="str">
        <f>IF(Table1[[#This Row],[Posting Date]]&lt;&gt;"",$D$5,"")</f>
        <v/>
      </c>
      <c r="AQ943" s="46" t="str">
        <f>TRIM(Table1[[#This Row],[Departments-Prgrams]])</f>
        <v/>
      </c>
      <c r="AR943" s="46" t="str">
        <f>TRIM(Table1[[#This Row],[Grant]])</f>
        <v/>
      </c>
      <c r="AS943" s="46" t="str">
        <f>TRIM(Table1[[#This Row],[Staff ID]])</f>
        <v/>
      </c>
      <c r="AT943" s="46" t="str">
        <f>IF(TRIM(Table1[[#This Row],[Budget Code]])=0,"",TRIM(Table1[[#This Row],[Budget Code]]))</f>
        <v/>
      </c>
      <c r="AU943" s="46" t="str">
        <f>IF(Table1[[#This Row],[Line Description]]&lt;&gt;"",Table1[[#This Row],[Line Description]],"")</f>
        <v/>
      </c>
      <c r="AV943" s="46" t="str">
        <f>IF(Table1[[#This Row],[Cur_Amount Debit]]&gt;0,ROUND(Table1[[#This Row],[Cur_Amount Debit]],2),"")</f>
        <v/>
      </c>
      <c r="AW943" s="46" t="str">
        <f>IF(Table1[[#This Row],[Cur_Amount Credit]]&gt;0,ROUND(Table1[[#This Row],[Cur_Amount Credit]],2),"")</f>
        <v/>
      </c>
      <c r="AX943" s="46" t="str">
        <f>LEFT(Table1[[#This Row],[Cur]],3)</f>
        <v/>
      </c>
      <c r="AY943" s="59"/>
      <c r="AZ943" s="46"/>
      <c r="BA943" s="46" t="str">
        <f>IF(Table1[[#This Row],[Cur]]&lt;&gt;"",IF(Table1[[#This Row],[Cur]]="USD","",ExchangeRate),"")</f>
        <v/>
      </c>
      <c r="BB943" s="46" t="str">
        <f>IF(Table1[[#This Row],[Grant]]&lt;&gt;"",VLOOKUP(Table1[[#This Row],[Grant]],Grants!B:D,3),"")</f>
        <v/>
      </c>
      <c r="BC943" s="46" t="str">
        <f>TRIM(Table1[[#This Row],[Vendor ID]])</f>
        <v/>
      </c>
      <c r="BD943">
        <f>IF(Table1[[#This Row],[Reference Number]]=Q942,BD942,BD942+1)</f>
        <v>0</v>
      </c>
    </row>
    <row r="944" spans="1:56" ht="11.25" customHeight="1" x14ac:dyDescent="0.25">
      <c r="A944" s="1"/>
      <c r="B944" s="88" t="str">
        <f>IF(Table1[[#This Row],[Posting Date]]&lt;&gt;"",IF(Table1[[#This Row],[Reference Number]]=Q943,B943+1,1),"")</f>
        <v/>
      </c>
      <c r="C944" s="61"/>
      <c r="D944" s="61"/>
      <c r="E944" s="138"/>
      <c r="F944" s="141" t="str">
        <f>IFERROR(IF(VLOOKUP(Table1[[#This Row],[Budget Code Description]],Dimentions!$X$6:$AC$139,2,FALSE)="","",VLOOKUP(Table1[[#This Row],[Budget Code Description]],Dimentions!$X$6:$AC$139,2,FALSE)),"")</f>
        <v/>
      </c>
      <c r="G944" s="141"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1" t="str">
        <f>IFERROR(VLOOKUP(Table1[[#This Row],[Budget Code Description]],Table6[#All],8,FALSE),"")</f>
        <v/>
      </c>
      <c r="L944" s="63"/>
      <c r="M944" s="65" t="str">
        <f>IFERROR(VLOOKUP(Table1[[#This Row],[Staff ID]],Table2[],2,FALSE),"")</f>
        <v/>
      </c>
      <c r="N944" s="209" t="str">
        <f>IFERROR(IF(VLOOKUP(Table1[[#This Row],[Budget Code Description]],Dimentions!$X$6:$AC$134,4,FALSE)="","",VLOOKUP(Table1[[#This Row],[Budget Code Description]],Dimentions!$X$6:$AC$134,4,FALSE)),"")</f>
        <v/>
      </c>
      <c r="O944" s="65" t="str">
        <f>IFERROR(VLOOKUP(Table1[[#This Row],[Vendor ID]],Table549[],2,FALSE),"")</f>
        <v/>
      </c>
      <c r="P944" s="63"/>
      <c r="Q944" s="141" t="str">
        <f>IF(Table1[[#This Row],[Posting Date]]&lt;&gt;"",$D$9,"")</f>
        <v/>
      </c>
      <c r="R944" s="157" t="str">
        <f>IF(Table1[[#This Row],[Posting Date]]&lt;&gt;"",$D$10,"")</f>
        <v/>
      </c>
      <c r="S944" s="66"/>
      <c r="T944" s="63"/>
      <c r="U944" s="67"/>
      <c r="V944" s="67"/>
      <c r="W944" s="67" t="str">
        <f t="shared" si="19"/>
        <v/>
      </c>
      <c r="X944" s="159" t="str">
        <f>IF(E944="","",(IF(Table1[[#This Row],[Cur]]="USD",Table1[[#This Row],[Cur_Amount Debit]],Table1[[#This Row],[Cur_Amount Debit]]/Table1[[#This Row],[Exchange Rate]])))</f>
        <v/>
      </c>
      <c r="Y944" s="159" t="str">
        <f>IF(E944="","",(IF(Table1[[#This Row],[Cur]]="USD",Table1[[#This Row],[Cur_Amount Credit]],Table1[[#This Row],[Cur_Amount Credit]]/ExchangeRate)))</f>
        <v/>
      </c>
      <c r="Z944" s="201" t="str">
        <f>IF(E944="","",(Table1[[#This Row],[Debit USD]]-Table1[[#This Row],[Credit USD]]))</f>
        <v/>
      </c>
      <c r="AA944" s="226"/>
      <c r="AB944" s="255"/>
      <c r="AC944" s="1"/>
      <c r="AD944" s="15"/>
      <c r="AE944" s="15" t="str">
        <f>IF(AND(OR(Table1[[#This Row],[Account]]="15030",Table1[[#This Row],[Account]]="15035",Table1[[#This Row],[Account]]="20150"),Table1[[#This Row],[Vendor ID]]=""),1,"")</f>
        <v/>
      </c>
      <c r="AF944" s="15"/>
      <c r="AG944" s="15"/>
      <c r="AH944" s="15"/>
      <c r="AI944" s="46" t="str">
        <f>IF(Table1[[#This Row],[Posting Date]]&lt;&gt;"","GJ-"&amp;CountryID,"")</f>
        <v/>
      </c>
      <c r="AJ944" s="59" t="str">
        <f>IF(Table1[[#This Row],[Posting Date]]&lt;&gt;"",Table1[[#This Row],[Posting Date]],"")</f>
        <v/>
      </c>
      <c r="AK944" s="46"/>
      <c r="AL944" s="46" t="str">
        <f>IF(Table1[[#This Row],[Description]]&lt;&gt;"",Table1[[#This Row],[Description]],"")</f>
        <v/>
      </c>
      <c r="AM944" s="46" t="str">
        <f>IF(Table1[[#This Row],[Posting Date]]&lt;&gt;"",Table1[[#This Row],[Reference Number]],"")</f>
        <v/>
      </c>
      <c r="AN944" s="46" t="str">
        <f>TRIM(Table1[[#This Row],[Line '#]])</f>
        <v/>
      </c>
      <c r="AO944" s="46" t="str">
        <f>TRIM(Table1[[#This Row],[Account]])</f>
        <v/>
      </c>
      <c r="AP944" s="46" t="str">
        <f>IF(Table1[[#This Row],[Posting Date]]&lt;&gt;"",$D$5,"")</f>
        <v/>
      </c>
      <c r="AQ944" s="46" t="str">
        <f>TRIM(Table1[[#This Row],[Departments-Prgrams]])</f>
        <v/>
      </c>
      <c r="AR944" s="46" t="str">
        <f>TRIM(Table1[[#This Row],[Grant]])</f>
        <v/>
      </c>
      <c r="AS944" s="46" t="str">
        <f>TRIM(Table1[[#This Row],[Staff ID]])</f>
        <v/>
      </c>
      <c r="AT944" s="46" t="str">
        <f>IF(TRIM(Table1[[#This Row],[Budget Code]])=0,"",TRIM(Table1[[#This Row],[Budget Code]]))</f>
        <v/>
      </c>
      <c r="AU944" s="46" t="str">
        <f>IF(Table1[[#This Row],[Line Description]]&lt;&gt;"",Table1[[#This Row],[Line Description]],"")</f>
        <v/>
      </c>
      <c r="AV944" s="46" t="str">
        <f>IF(Table1[[#This Row],[Cur_Amount Debit]]&gt;0,ROUND(Table1[[#This Row],[Cur_Amount Debit]],2),"")</f>
        <v/>
      </c>
      <c r="AW944" s="46" t="str">
        <f>IF(Table1[[#This Row],[Cur_Amount Credit]]&gt;0,ROUND(Table1[[#This Row],[Cur_Amount Credit]],2),"")</f>
        <v/>
      </c>
      <c r="AX944" s="46" t="str">
        <f>LEFT(Table1[[#This Row],[Cur]],3)</f>
        <v/>
      </c>
      <c r="AY944" s="59"/>
      <c r="AZ944" s="46"/>
      <c r="BA944" s="46" t="str">
        <f>IF(Table1[[#This Row],[Cur]]&lt;&gt;"",IF(Table1[[#This Row],[Cur]]="USD","",ExchangeRate),"")</f>
        <v/>
      </c>
      <c r="BB944" s="46" t="str">
        <f>IF(Table1[[#This Row],[Grant]]&lt;&gt;"",VLOOKUP(Table1[[#This Row],[Grant]],Grants!B:D,3),"")</f>
        <v/>
      </c>
      <c r="BC944" s="46" t="str">
        <f>TRIM(Table1[[#This Row],[Vendor ID]])</f>
        <v/>
      </c>
      <c r="BD944">
        <f>IF(Table1[[#This Row],[Reference Number]]=Q943,BD943,BD943+1)</f>
        <v>0</v>
      </c>
    </row>
    <row r="945" spans="1:56" ht="11.25" customHeight="1" x14ac:dyDescent="0.25">
      <c r="A945" s="1"/>
      <c r="B945" s="88" t="str">
        <f>IF(Table1[[#This Row],[Posting Date]]&lt;&gt;"",IF(Table1[[#This Row],[Reference Number]]=Q944,B944+1,1),"")</f>
        <v/>
      </c>
      <c r="C945" s="61"/>
      <c r="D945" s="61"/>
      <c r="E945" s="138"/>
      <c r="F945" s="141" t="str">
        <f>IFERROR(IF(VLOOKUP(Table1[[#This Row],[Budget Code Description]],Dimentions!$X$6:$AC$139,2,FALSE)="","",VLOOKUP(Table1[[#This Row],[Budget Code Description]],Dimentions!$X$6:$AC$139,2,FALSE)),"")</f>
        <v/>
      </c>
      <c r="G945" s="141"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1" t="str">
        <f>IFERROR(VLOOKUP(Table1[[#This Row],[Budget Code Description]],Table6[#All],8,FALSE),"")</f>
        <v/>
      </c>
      <c r="L945" s="63"/>
      <c r="M945" s="65" t="str">
        <f>IFERROR(VLOOKUP(Table1[[#This Row],[Staff ID]],Table2[],2,FALSE),"")</f>
        <v/>
      </c>
      <c r="N945" s="209" t="str">
        <f>IFERROR(IF(VLOOKUP(Table1[[#This Row],[Budget Code Description]],Dimentions!$X$6:$AC$134,4,FALSE)="","",VLOOKUP(Table1[[#This Row],[Budget Code Description]],Dimentions!$X$6:$AC$134,4,FALSE)),"")</f>
        <v/>
      </c>
      <c r="O945" s="65" t="str">
        <f>IFERROR(VLOOKUP(Table1[[#This Row],[Vendor ID]],Table549[],2,FALSE),"")</f>
        <v/>
      </c>
      <c r="P945" s="63"/>
      <c r="Q945" s="141" t="str">
        <f>IF(Table1[[#This Row],[Posting Date]]&lt;&gt;"",$D$9,"")</f>
        <v/>
      </c>
      <c r="R945" s="157" t="str">
        <f>IF(Table1[[#This Row],[Posting Date]]&lt;&gt;"",$D$10,"")</f>
        <v/>
      </c>
      <c r="S945" s="66"/>
      <c r="T945" s="63"/>
      <c r="U945" s="67"/>
      <c r="V945" s="67"/>
      <c r="W945" s="67" t="str">
        <f t="shared" si="19"/>
        <v/>
      </c>
      <c r="X945" s="159" t="str">
        <f>IF(E945="","",(IF(Table1[[#This Row],[Cur]]="USD",Table1[[#This Row],[Cur_Amount Debit]],Table1[[#This Row],[Cur_Amount Debit]]/Table1[[#This Row],[Exchange Rate]])))</f>
        <v/>
      </c>
      <c r="Y945" s="159" t="str">
        <f>IF(E945="","",(IF(Table1[[#This Row],[Cur]]="USD",Table1[[#This Row],[Cur_Amount Credit]],Table1[[#This Row],[Cur_Amount Credit]]/ExchangeRate)))</f>
        <v/>
      </c>
      <c r="Z945" s="201" t="str">
        <f>IF(E945="","",(Table1[[#This Row],[Debit USD]]-Table1[[#This Row],[Credit USD]]))</f>
        <v/>
      </c>
      <c r="AA945" s="226"/>
      <c r="AB945" s="255"/>
      <c r="AC945" s="1"/>
      <c r="AD945" s="15"/>
      <c r="AE945" s="15" t="str">
        <f>IF(AND(OR(Table1[[#This Row],[Account]]="15030",Table1[[#This Row],[Account]]="15035",Table1[[#This Row],[Account]]="20150"),Table1[[#This Row],[Vendor ID]]=""),1,"")</f>
        <v/>
      </c>
      <c r="AF945" s="15"/>
      <c r="AG945" s="15"/>
      <c r="AH945" s="15"/>
      <c r="AI945" s="46" t="str">
        <f>IF(Table1[[#This Row],[Posting Date]]&lt;&gt;"","GJ-"&amp;CountryID,"")</f>
        <v/>
      </c>
      <c r="AJ945" s="59" t="str">
        <f>IF(Table1[[#This Row],[Posting Date]]&lt;&gt;"",Table1[[#This Row],[Posting Date]],"")</f>
        <v/>
      </c>
      <c r="AK945" s="46"/>
      <c r="AL945" s="46" t="str">
        <f>IF(Table1[[#This Row],[Description]]&lt;&gt;"",Table1[[#This Row],[Description]],"")</f>
        <v/>
      </c>
      <c r="AM945" s="46" t="str">
        <f>IF(Table1[[#This Row],[Posting Date]]&lt;&gt;"",Table1[[#This Row],[Reference Number]],"")</f>
        <v/>
      </c>
      <c r="AN945" s="46" t="str">
        <f>TRIM(Table1[[#This Row],[Line '#]])</f>
        <v/>
      </c>
      <c r="AO945" s="46" t="str">
        <f>TRIM(Table1[[#This Row],[Account]])</f>
        <v/>
      </c>
      <c r="AP945" s="46" t="str">
        <f>IF(Table1[[#This Row],[Posting Date]]&lt;&gt;"",$D$5,"")</f>
        <v/>
      </c>
      <c r="AQ945" s="46" t="str">
        <f>TRIM(Table1[[#This Row],[Departments-Prgrams]])</f>
        <v/>
      </c>
      <c r="AR945" s="46" t="str">
        <f>TRIM(Table1[[#This Row],[Grant]])</f>
        <v/>
      </c>
      <c r="AS945" s="46" t="str">
        <f>TRIM(Table1[[#This Row],[Staff ID]])</f>
        <v/>
      </c>
      <c r="AT945" s="46" t="str">
        <f>IF(TRIM(Table1[[#This Row],[Budget Code]])=0,"",TRIM(Table1[[#This Row],[Budget Code]]))</f>
        <v/>
      </c>
      <c r="AU945" s="46" t="str">
        <f>IF(Table1[[#This Row],[Line Description]]&lt;&gt;"",Table1[[#This Row],[Line Description]],"")</f>
        <v/>
      </c>
      <c r="AV945" s="46" t="str">
        <f>IF(Table1[[#This Row],[Cur_Amount Debit]]&gt;0,ROUND(Table1[[#This Row],[Cur_Amount Debit]],2),"")</f>
        <v/>
      </c>
      <c r="AW945" s="46" t="str">
        <f>IF(Table1[[#This Row],[Cur_Amount Credit]]&gt;0,ROUND(Table1[[#This Row],[Cur_Amount Credit]],2),"")</f>
        <v/>
      </c>
      <c r="AX945" s="46" t="str">
        <f>LEFT(Table1[[#This Row],[Cur]],3)</f>
        <v/>
      </c>
      <c r="AY945" s="59"/>
      <c r="AZ945" s="46"/>
      <c r="BA945" s="46" t="str">
        <f>IF(Table1[[#This Row],[Cur]]&lt;&gt;"",IF(Table1[[#This Row],[Cur]]="USD","",ExchangeRate),"")</f>
        <v/>
      </c>
      <c r="BB945" s="46" t="str">
        <f>IF(Table1[[#This Row],[Grant]]&lt;&gt;"",VLOOKUP(Table1[[#This Row],[Grant]],Grants!B:D,3),"")</f>
        <v/>
      </c>
      <c r="BC945" s="46" t="str">
        <f>TRIM(Table1[[#This Row],[Vendor ID]])</f>
        <v/>
      </c>
      <c r="BD945">
        <f>IF(Table1[[#This Row],[Reference Number]]=Q944,BD944,BD944+1)</f>
        <v>0</v>
      </c>
    </row>
    <row r="946" spans="1:56" ht="11.25" customHeight="1" x14ac:dyDescent="0.25">
      <c r="A946" s="1"/>
      <c r="B946" s="88" t="str">
        <f>IF(Table1[[#This Row],[Posting Date]]&lt;&gt;"",IF(Table1[[#This Row],[Reference Number]]=Q945,B945+1,1),"")</f>
        <v/>
      </c>
      <c r="C946" s="61"/>
      <c r="D946" s="61"/>
      <c r="E946" s="138"/>
      <c r="F946" s="141" t="str">
        <f>IFERROR(IF(VLOOKUP(Table1[[#This Row],[Budget Code Description]],Dimentions!$X$6:$AC$139,2,FALSE)="","",VLOOKUP(Table1[[#This Row],[Budget Code Description]],Dimentions!$X$6:$AC$139,2,FALSE)),"")</f>
        <v/>
      </c>
      <c r="G946" s="141"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1" t="str">
        <f>IFERROR(VLOOKUP(Table1[[#This Row],[Budget Code Description]],Table6[#All],8,FALSE),"")</f>
        <v/>
      </c>
      <c r="L946" s="63"/>
      <c r="M946" s="65" t="str">
        <f>IFERROR(VLOOKUP(Table1[[#This Row],[Staff ID]],Table2[],2,FALSE),"")</f>
        <v/>
      </c>
      <c r="N946" s="209" t="str">
        <f>IFERROR(IF(VLOOKUP(Table1[[#This Row],[Budget Code Description]],Dimentions!$X$6:$AC$134,4,FALSE)="","",VLOOKUP(Table1[[#This Row],[Budget Code Description]],Dimentions!$X$6:$AC$134,4,FALSE)),"")</f>
        <v/>
      </c>
      <c r="O946" s="65" t="str">
        <f>IFERROR(VLOOKUP(Table1[[#This Row],[Vendor ID]],Table549[],2,FALSE),"")</f>
        <v/>
      </c>
      <c r="P946" s="63"/>
      <c r="Q946" s="141" t="str">
        <f>IF(Table1[[#This Row],[Posting Date]]&lt;&gt;"",$D$9,"")</f>
        <v/>
      </c>
      <c r="R946" s="157" t="str">
        <f>IF(Table1[[#This Row],[Posting Date]]&lt;&gt;"",$D$10,"")</f>
        <v/>
      </c>
      <c r="S946" s="66"/>
      <c r="T946" s="63"/>
      <c r="U946" s="67"/>
      <c r="V946" s="67"/>
      <c r="W946" s="67" t="str">
        <f t="shared" si="19"/>
        <v/>
      </c>
      <c r="X946" s="159" t="str">
        <f>IF(E946="","",(IF(Table1[[#This Row],[Cur]]="USD",Table1[[#This Row],[Cur_Amount Debit]],Table1[[#This Row],[Cur_Amount Debit]]/Table1[[#This Row],[Exchange Rate]])))</f>
        <v/>
      </c>
      <c r="Y946" s="159" t="str">
        <f>IF(E946="","",(IF(Table1[[#This Row],[Cur]]="USD",Table1[[#This Row],[Cur_Amount Credit]],Table1[[#This Row],[Cur_Amount Credit]]/ExchangeRate)))</f>
        <v/>
      </c>
      <c r="Z946" s="201" t="str">
        <f>IF(E946="","",(Table1[[#This Row],[Debit USD]]-Table1[[#This Row],[Credit USD]]))</f>
        <v/>
      </c>
      <c r="AA946" s="226"/>
      <c r="AB946" s="255"/>
      <c r="AC946" s="1"/>
      <c r="AD946" s="15"/>
      <c r="AE946" s="15" t="str">
        <f>IF(AND(OR(Table1[[#This Row],[Account]]="15030",Table1[[#This Row],[Account]]="15035",Table1[[#This Row],[Account]]="20150"),Table1[[#This Row],[Vendor ID]]=""),1,"")</f>
        <v/>
      </c>
      <c r="AF946" s="15"/>
      <c r="AG946" s="15"/>
      <c r="AH946" s="15"/>
      <c r="AI946" s="46" t="str">
        <f>IF(Table1[[#This Row],[Posting Date]]&lt;&gt;"","GJ-"&amp;CountryID,"")</f>
        <v/>
      </c>
      <c r="AJ946" s="59" t="str">
        <f>IF(Table1[[#This Row],[Posting Date]]&lt;&gt;"",Table1[[#This Row],[Posting Date]],"")</f>
        <v/>
      </c>
      <c r="AK946" s="46"/>
      <c r="AL946" s="46" t="str">
        <f>IF(Table1[[#This Row],[Description]]&lt;&gt;"",Table1[[#This Row],[Description]],"")</f>
        <v/>
      </c>
      <c r="AM946" s="46" t="str">
        <f>IF(Table1[[#This Row],[Posting Date]]&lt;&gt;"",Table1[[#This Row],[Reference Number]],"")</f>
        <v/>
      </c>
      <c r="AN946" s="46" t="str">
        <f>TRIM(Table1[[#This Row],[Line '#]])</f>
        <v/>
      </c>
      <c r="AO946" s="46" t="str">
        <f>TRIM(Table1[[#This Row],[Account]])</f>
        <v/>
      </c>
      <c r="AP946" s="46" t="str">
        <f>IF(Table1[[#This Row],[Posting Date]]&lt;&gt;"",$D$5,"")</f>
        <v/>
      </c>
      <c r="AQ946" s="46" t="str">
        <f>TRIM(Table1[[#This Row],[Departments-Prgrams]])</f>
        <v/>
      </c>
      <c r="AR946" s="46" t="str">
        <f>TRIM(Table1[[#This Row],[Grant]])</f>
        <v/>
      </c>
      <c r="AS946" s="46" t="str">
        <f>TRIM(Table1[[#This Row],[Staff ID]])</f>
        <v/>
      </c>
      <c r="AT946" s="46" t="str">
        <f>IF(TRIM(Table1[[#This Row],[Budget Code]])=0,"",TRIM(Table1[[#This Row],[Budget Code]]))</f>
        <v/>
      </c>
      <c r="AU946" s="46" t="str">
        <f>IF(Table1[[#This Row],[Line Description]]&lt;&gt;"",Table1[[#This Row],[Line Description]],"")</f>
        <v/>
      </c>
      <c r="AV946" s="46" t="str">
        <f>IF(Table1[[#This Row],[Cur_Amount Debit]]&gt;0,ROUND(Table1[[#This Row],[Cur_Amount Debit]],2),"")</f>
        <v/>
      </c>
      <c r="AW946" s="46" t="str">
        <f>IF(Table1[[#This Row],[Cur_Amount Credit]]&gt;0,ROUND(Table1[[#This Row],[Cur_Amount Credit]],2),"")</f>
        <v/>
      </c>
      <c r="AX946" s="46" t="str">
        <f>LEFT(Table1[[#This Row],[Cur]],3)</f>
        <v/>
      </c>
      <c r="AY946" s="59"/>
      <c r="AZ946" s="46"/>
      <c r="BA946" s="46" t="str">
        <f>IF(Table1[[#This Row],[Cur]]&lt;&gt;"",IF(Table1[[#This Row],[Cur]]="USD","",ExchangeRate),"")</f>
        <v/>
      </c>
      <c r="BB946" s="46" t="str">
        <f>IF(Table1[[#This Row],[Grant]]&lt;&gt;"",VLOOKUP(Table1[[#This Row],[Grant]],Grants!B:D,3),"")</f>
        <v/>
      </c>
      <c r="BC946" s="46" t="str">
        <f>TRIM(Table1[[#This Row],[Vendor ID]])</f>
        <v/>
      </c>
      <c r="BD946">
        <f>IF(Table1[[#This Row],[Reference Number]]=Q945,BD945,BD945+1)</f>
        <v>0</v>
      </c>
    </row>
    <row r="947" spans="1:56" ht="11.25" customHeight="1" x14ac:dyDescent="0.25">
      <c r="A947" s="1"/>
      <c r="B947" s="88" t="str">
        <f>IF(Table1[[#This Row],[Posting Date]]&lt;&gt;"",IF(Table1[[#This Row],[Reference Number]]=Q946,B946+1,1),"")</f>
        <v/>
      </c>
      <c r="C947" s="61"/>
      <c r="D947" s="61"/>
      <c r="E947" s="138"/>
      <c r="F947" s="141" t="str">
        <f>IFERROR(IF(VLOOKUP(Table1[[#This Row],[Budget Code Description]],Dimentions!$X$6:$AC$139,2,FALSE)="","",VLOOKUP(Table1[[#This Row],[Budget Code Description]],Dimentions!$X$6:$AC$139,2,FALSE)),"")</f>
        <v/>
      </c>
      <c r="G947" s="141"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1" t="str">
        <f>IFERROR(VLOOKUP(Table1[[#This Row],[Budget Code Description]],Table6[#All],8,FALSE),"")</f>
        <v/>
      </c>
      <c r="L947" s="63"/>
      <c r="M947" s="65" t="str">
        <f>IFERROR(VLOOKUP(Table1[[#This Row],[Staff ID]],Table2[],2,FALSE),"")</f>
        <v/>
      </c>
      <c r="N947" s="209" t="str">
        <f>IFERROR(IF(VLOOKUP(Table1[[#This Row],[Budget Code Description]],Dimentions!$X$6:$AC$134,4,FALSE)="","",VLOOKUP(Table1[[#This Row],[Budget Code Description]],Dimentions!$X$6:$AC$134,4,FALSE)),"")</f>
        <v/>
      </c>
      <c r="O947" s="65" t="str">
        <f>IFERROR(VLOOKUP(Table1[[#This Row],[Vendor ID]],Table549[],2,FALSE),"")</f>
        <v/>
      </c>
      <c r="P947" s="63"/>
      <c r="Q947" s="141" t="str">
        <f>IF(Table1[[#This Row],[Posting Date]]&lt;&gt;"",$D$9,"")</f>
        <v/>
      </c>
      <c r="R947" s="157" t="str">
        <f>IF(Table1[[#This Row],[Posting Date]]&lt;&gt;"",$D$10,"")</f>
        <v/>
      </c>
      <c r="S947" s="66"/>
      <c r="T947" s="63"/>
      <c r="U947" s="67"/>
      <c r="V947" s="67"/>
      <c r="W947" s="67" t="str">
        <f t="shared" si="19"/>
        <v/>
      </c>
      <c r="X947" s="159" t="str">
        <f>IF(E947="","",(IF(Table1[[#This Row],[Cur]]="USD",Table1[[#This Row],[Cur_Amount Debit]],Table1[[#This Row],[Cur_Amount Debit]]/Table1[[#This Row],[Exchange Rate]])))</f>
        <v/>
      </c>
      <c r="Y947" s="159" t="str">
        <f>IF(E947="","",(IF(Table1[[#This Row],[Cur]]="USD",Table1[[#This Row],[Cur_Amount Credit]],Table1[[#This Row],[Cur_Amount Credit]]/ExchangeRate)))</f>
        <v/>
      </c>
      <c r="Z947" s="201" t="str">
        <f>IF(E947="","",(Table1[[#This Row],[Debit USD]]-Table1[[#This Row],[Credit USD]]))</f>
        <v/>
      </c>
      <c r="AA947" s="226"/>
      <c r="AB947" s="255"/>
      <c r="AC947" s="1"/>
      <c r="AD947" s="15"/>
      <c r="AE947" s="15" t="str">
        <f>IF(AND(OR(Table1[[#This Row],[Account]]="15030",Table1[[#This Row],[Account]]="15035",Table1[[#This Row],[Account]]="20150"),Table1[[#This Row],[Vendor ID]]=""),1,"")</f>
        <v/>
      </c>
      <c r="AF947" s="15"/>
      <c r="AG947" s="15"/>
      <c r="AH947" s="15"/>
      <c r="AI947" s="46" t="str">
        <f>IF(Table1[[#This Row],[Posting Date]]&lt;&gt;"","GJ-"&amp;CountryID,"")</f>
        <v/>
      </c>
      <c r="AJ947" s="59" t="str">
        <f>IF(Table1[[#This Row],[Posting Date]]&lt;&gt;"",Table1[[#This Row],[Posting Date]],"")</f>
        <v/>
      </c>
      <c r="AK947" s="46"/>
      <c r="AL947" s="46" t="str">
        <f>IF(Table1[[#This Row],[Description]]&lt;&gt;"",Table1[[#This Row],[Description]],"")</f>
        <v/>
      </c>
      <c r="AM947" s="46" t="str">
        <f>IF(Table1[[#This Row],[Posting Date]]&lt;&gt;"",Table1[[#This Row],[Reference Number]],"")</f>
        <v/>
      </c>
      <c r="AN947" s="46" t="str">
        <f>TRIM(Table1[[#This Row],[Line '#]])</f>
        <v/>
      </c>
      <c r="AO947" s="46" t="str">
        <f>TRIM(Table1[[#This Row],[Account]])</f>
        <v/>
      </c>
      <c r="AP947" s="46" t="str">
        <f>IF(Table1[[#This Row],[Posting Date]]&lt;&gt;"",$D$5,"")</f>
        <v/>
      </c>
      <c r="AQ947" s="46" t="str">
        <f>TRIM(Table1[[#This Row],[Departments-Prgrams]])</f>
        <v/>
      </c>
      <c r="AR947" s="46" t="str">
        <f>TRIM(Table1[[#This Row],[Grant]])</f>
        <v/>
      </c>
      <c r="AS947" s="46" t="str">
        <f>TRIM(Table1[[#This Row],[Staff ID]])</f>
        <v/>
      </c>
      <c r="AT947" s="46" t="str">
        <f>IF(TRIM(Table1[[#This Row],[Budget Code]])=0,"",TRIM(Table1[[#This Row],[Budget Code]]))</f>
        <v/>
      </c>
      <c r="AU947" s="46" t="str">
        <f>IF(Table1[[#This Row],[Line Description]]&lt;&gt;"",Table1[[#This Row],[Line Description]],"")</f>
        <v/>
      </c>
      <c r="AV947" s="46" t="str">
        <f>IF(Table1[[#This Row],[Cur_Amount Debit]]&gt;0,ROUND(Table1[[#This Row],[Cur_Amount Debit]],2),"")</f>
        <v/>
      </c>
      <c r="AW947" s="46" t="str">
        <f>IF(Table1[[#This Row],[Cur_Amount Credit]]&gt;0,ROUND(Table1[[#This Row],[Cur_Amount Credit]],2),"")</f>
        <v/>
      </c>
      <c r="AX947" s="46" t="str">
        <f>LEFT(Table1[[#This Row],[Cur]],3)</f>
        <v/>
      </c>
      <c r="AY947" s="59"/>
      <c r="AZ947" s="46"/>
      <c r="BA947" s="46" t="str">
        <f>IF(Table1[[#This Row],[Cur]]&lt;&gt;"",IF(Table1[[#This Row],[Cur]]="USD","",ExchangeRate),"")</f>
        <v/>
      </c>
      <c r="BB947" s="46" t="str">
        <f>IF(Table1[[#This Row],[Grant]]&lt;&gt;"",VLOOKUP(Table1[[#This Row],[Grant]],Grants!B:D,3),"")</f>
        <v/>
      </c>
      <c r="BC947" s="46" t="str">
        <f>TRIM(Table1[[#This Row],[Vendor ID]])</f>
        <v/>
      </c>
      <c r="BD947">
        <f>IF(Table1[[#This Row],[Reference Number]]=Q946,BD946,BD946+1)</f>
        <v>0</v>
      </c>
    </row>
    <row r="948" spans="1:56" ht="11.25" customHeight="1" x14ac:dyDescent="0.25">
      <c r="A948" s="1"/>
      <c r="B948" s="88" t="str">
        <f>IF(Table1[[#This Row],[Posting Date]]&lt;&gt;"",IF(Table1[[#This Row],[Reference Number]]=Q947,B947+1,1),"")</f>
        <v/>
      </c>
      <c r="C948" s="61"/>
      <c r="D948" s="61"/>
      <c r="E948" s="138"/>
      <c r="F948" s="141" t="str">
        <f>IFERROR(IF(VLOOKUP(Table1[[#This Row],[Budget Code Description]],Dimentions!$X$6:$AC$139,2,FALSE)="","",VLOOKUP(Table1[[#This Row],[Budget Code Description]],Dimentions!$X$6:$AC$139,2,FALSE)),"")</f>
        <v/>
      </c>
      <c r="G948" s="141"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1" t="str">
        <f>IFERROR(VLOOKUP(Table1[[#This Row],[Budget Code Description]],Table6[#All],8,FALSE),"")</f>
        <v/>
      </c>
      <c r="L948" s="63"/>
      <c r="M948" s="65" t="str">
        <f>IFERROR(VLOOKUP(Table1[[#This Row],[Staff ID]],Table2[],2,FALSE),"")</f>
        <v/>
      </c>
      <c r="N948" s="209" t="str">
        <f>IFERROR(IF(VLOOKUP(Table1[[#This Row],[Budget Code Description]],Dimentions!$X$6:$AC$134,4,FALSE)="","",VLOOKUP(Table1[[#This Row],[Budget Code Description]],Dimentions!$X$6:$AC$134,4,FALSE)),"")</f>
        <v/>
      </c>
      <c r="O948" s="65" t="str">
        <f>IFERROR(VLOOKUP(Table1[[#This Row],[Vendor ID]],Table549[],2,FALSE),"")</f>
        <v/>
      </c>
      <c r="P948" s="63"/>
      <c r="Q948" s="141" t="str">
        <f>IF(Table1[[#This Row],[Posting Date]]&lt;&gt;"",$D$9,"")</f>
        <v/>
      </c>
      <c r="R948" s="157" t="str">
        <f>IF(Table1[[#This Row],[Posting Date]]&lt;&gt;"",$D$10,"")</f>
        <v/>
      </c>
      <c r="S948" s="66"/>
      <c r="T948" s="63"/>
      <c r="U948" s="67"/>
      <c r="V948" s="67"/>
      <c r="W948" s="67" t="str">
        <f t="shared" si="19"/>
        <v/>
      </c>
      <c r="X948" s="159" t="str">
        <f>IF(E948="","",(IF(Table1[[#This Row],[Cur]]="USD",Table1[[#This Row],[Cur_Amount Debit]],Table1[[#This Row],[Cur_Amount Debit]]/Table1[[#This Row],[Exchange Rate]])))</f>
        <v/>
      </c>
      <c r="Y948" s="159" t="str">
        <f>IF(E948="","",(IF(Table1[[#This Row],[Cur]]="USD",Table1[[#This Row],[Cur_Amount Credit]],Table1[[#This Row],[Cur_Amount Credit]]/ExchangeRate)))</f>
        <v/>
      </c>
      <c r="Z948" s="201" t="str">
        <f>IF(E948="","",(Table1[[#This Row],[Debit USD]]-Table1[[#This Row],[Credit USD]]))</f>
        <v/>
      </c>
      <c r="AA948" s="226"/>
      <c r="AB948" s="255"/>
      <c r="AC948" s="1"/>
      <c r="AD948" s="15"/>
      <c r="AE948" s="15" t="str">
        <f>IF(AND(OR(Table1[[#This Row],[Account]]="15030",Table1[[#This Row],[Account]]="15035",Table1[[#This Row],[Account]]="20150"),Table1[[#This Row],[Vendor ID]]=""),1,"")</f>
        <v/>
      </c>
      <c r="AF948" s="15"/>
      <c r="AG948" s="15"/>
      <c r="AH948" s="15"/>
      <c r="AI948" s="46" t="str">
        <f>IF(Table1[[#This Row],[Posting Date]]&lt;&gt;"","GJ-"&amp;CountryID,"")</f>
        <v/>
      </c>
      <c r="AJ948" s="59" t="str">
        <f>IF(Table1[[#This Row],[Posting Date]]&lt;&gt;"",Table1[[#This Row],[Posting Date]],"")</f>
        <v/>
      </c>
      <c r="AK948" s="46"/>
      <c r="AL948" s="46" t="str">
        <f>IF(Table1[[#This Row],[Description]]&lt;&gt;"",Table1[[#This Row],[Description]],"")</f>
        <v/>
      </c>
      <c r="AM948" s="46" t="str">
        <f>IF(Table1[[#This Row],[Posting Date]]&lt;&gt;"",Table1[[#This Row],[Reference Number]],"")</f>
        <v/>
      </c>
      <c r="AN948" s="46" t="str">
        <f>TRIM(Table1[[#This Row],[Line '#]])</f>
        <v/>
      </c>
      <c r="AO948" s="46" t="str">
        <f>TRIM(Table1[[#This Row],[Account]])</f>
        <v/>
      </c>
      <c r="AP948" s="46" t="str">
        <f>IF(Table1[[#This Row],[Posting Date]]&lt;&gt;"",$D$5,"")</f>
        <v/>
      </c>
      <c r="AQ948" s="46" t="str">
        <f>TRIM(Table1[[#This Row],[Departments-Prgrams]])</f>
        <v/>
      </c>
      <c r="AR948" s="46" t="str">
        <f>TRIM(Table1[[#This Row],[Grant]])</f>
        <v/>
      </c>
      <c r="AS948" s="46" t="str">
        <f>TRIM(Table1[[#This Row],[Staff ID]])</f>
        <v/>
      </c>
      <c r="AT948" s="46" t="str">
        <f>IF(TRIM(Table1[[#This Row],[Budget Code]])=0,"",TRIM(Table1[[#This Row],[Budget Code]]))</f>
        <v/>
      </c>
      <c r="AU948" s="46" t="str">
        <f>IF(Table1[[#This Row],[Line Description]]&lt;&gt;"",Table1[[#This Row],[Line Description]],"")</f>
        <v/>
      </c>
      <c r="AV948" s="46" t="str">
        <f>IF(Table1[[#This Row],[Cur_Amount Debit]]&gt;0,ROUND(Table1[[#This Row],[Cur_Amount Debit]],2),"")</f>
        <v/>
      </c>
      <c r="AW948" s="46" t="str">
        <f>IF(Table1[[#This Row],[Cur_Amount Credit]]&gt;0,ROUND(Table1[[#This Row],[Cur_Amount Credit]],2),"")</f>
        <v/>
      </c>
      <c r="AX948" s="46" t="str">
        <f>LEFT(Table1[[#This Row],[Cur]],3)</f>
        <v/>
      </c>
      <c r="AY948" s="59"/>
      <c r="AZ948" s="46"/>
      <c r="BA948" s="46" t="str">
        <f>IF(Table1[[#This Row],[Cur]]&lt;&gt;"",IF(Table1[[#This Row],[Cur]]="USD","",ExchangeRate),"")</f>
        <v/>
      </c>
      <c r="BB948" s="46" t="str">
        <f>IF(Table1[[#This Row],[Grant]]&lt;&gt;"",VLOOKUP(Table1[[#This Row],[Grant]],Grants!B:D,3),"")</f>
        <v/>
      </c>
      <c r="BC948" s="46" t="str">
        <f>TRIM(Table1[[#This Row],[Vendor ID]])</f>
        <v/>
      </c>
      <c r="BD948">
        <f>IF(Table1[[#This Row],[Reference Number]]=Q947,BD947,BD947+1)</f>
        <v>0</v>
      </c>
    </row>
    <row r="949" spans="1:56" ht="11.25" customHeight="1" x14ac:dyDescent="0.25">
      <c r="A949" s="1"/>
      <c r="B949" s="88" t="str">
        <f>IF(Table1[[#This Row],[Posting Date]]&lt;&gt;"",IF(Table1[[#This Row],[Reference Number]]=Q948,B948+1,1),"")</f>
        <v/>
      </c>
      <c r="C949" s="61"/>
      <c r="D949" s="61"/>
      <c r="E949" s="138"/>
      <c r="F949" s="141" t="str">
        <f>IFERROR(IF(VLOOKUP(Table1[[#This Row],[Budget Code Description]],Dimentions!$X$6:$AC$139,2,FALSE)="","",VLOOKUP(Table1[[#This Row],[Budget Code Description]],Dimentions!$X$6:$AC$139,2,FALSE)),"")</f>
        <v/>
      </c>
      <c r="G949" s="141"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1" t="str">
        <f>IFERROR(VLOOKUP(Table1[[#This Row],[Budget Code Description]],Table6[#All],8,FALSE),"")</f>
        <v/>
      </c>
      <c r="L949" s="63"/>
      <c r="M949" s="65" t="str">
        <f>IFERROR(VLOOKUP(Table1[[#This Row],[Staff ID]],Table2[],2,FALSE),"")</f>
        <v/>
      </c>
      <c r="N949" s="209" t="str">
        <f>IFERROR(IF(VLOOKUP(Table1[[#This Row],[Budget Code Description]],Dimentions!$X$6:$AC$134,4,FALSE)="","",VLOOKUP(Table1[[#This Row],[Budget Code Description]],Dimentions!$X$6:$AC$134,4,FALSE)),"")</f>
        <v/>
      </c>
      <c r="O949" s="65" t="str">
        <f>IFERROR(VLOOKUP(Table1[[#This Row],[Vendor ID]],Table549[],2,FALSE),"")</f>
        <v/>
      </c>
      <c r="P949" s="63"/>
      <c r="Q949" s="141" t="str">
        <f>IF(Table1[[#This Row],[Posting Date]]&lt;&gt;"",$D$9,"")</f>
        <v/>
      </c>
      <c r="R949" s="157" t="str">
        <f>IF(Table1[[#This Row],[Posting Date]]&lt;&gt;"",$D$10,"")</f>
        <v/>
      </c>
      <c r="S949" s="66"/>
      <c r="T949" s="63"/>
      <c r="U949" s="67"/>
      <c r="V949" s="67"/>
      <c r="W949" s="67" t="str">
        <f t="shared" si="19"/>
        <v/>
      </c>
      <c r="X949" s="159" t="str">
        <f>IF(E949="","",(IF(Table1[[#This Row],[Cur]]="USD",Table1[[#This Row],[Cur_Amount Debit]],Table1[[#This Row],[Cur_Amount Debit]]/Table1[[#This Row],[Exchange Rate]])))</f>
        <v/>
      </c>
      <c r="Y949" s="159" t="str">
        <f>IF(E949="","",(IF(Table1[[#This Row],[Cur]]="USD",Table1[[#This Row],[Cur_Amount Credit]],Table1[[#This Row],[Cur_Amount Credit]]/ExchangeRate)))</f>
        <v/>
      </c>
      <c r="Z949" s="201" t="str">
        <f>IF(E949="","",(Table1[[#This Row],[Debit USD]]-Table1[[#This Row],[Credit USD]]))</f>
        <v/>
      </c>
      <c r="AA949" s="226"/>
      <c r="AB949" s="255"/>
      <c r="AC949" s="1"/>
      <c r="AD949" s="15"/>
      <c r="AE949" s="15" t="str">
        <f>IF(AND(OR(Table1[[#This Row],[Account]]="15030",Table1[[#This Row],[Account]]="15035",Table1[[#This Row],[Account]]="20150"),Table1[[#This Row],[Vendor ID]]=""),1,"")</f>
        <v/>
      </c>
      <c r="AF949" s="15"/>
      <c r="AG949" s="15"/>
      <c r="AH949" s="15"/>
      <c r="AI949" s="46" t="str">
        <f>IF(Table1[[#This Row],[Posting Date]]&lt;&gt;"","GJ-"&amp;CountryID,"")</f>
        <v/>
      </c>
      <c r="AJ949" s="59" t="str">
        <f>IF(Table1[[#This Row],[Posting Date]]&lt;&gt;"",Table1[[#This Row],[Posting Date]],"")</f>
        <v/>
      </c>
      <c r="AK949" s="46"/>
      <c r="AL949" s="46" t="str">
        <f>IF(Table1[[#This Row],[Description]]&lt;&gt;"",Table1[[#This Row],[Description]],"")</f>
        <v/>
      </c>
      <c r="AM949" s="46" t="str">
        <f>IF(Table1[[#This Row],[Posting Date]]&lt;&gt;"",Table1[[#This Row],[Reference Number]],"")</f>
        <v/>
      </c>
      <c r="AN949" s="46" t="str">
        <f>TRIM(Table1[[#This Row],[Line '#]])</f>
        <v/>
      </c>
      <c r="AO949" s="46" t="str">
        <f>TRIM(Table1[[#This Row],[Account]])</f>
        <v/>
      </c>
      <c r="AP949" s="46" t="str">
        <f>IF(Table1[[#This Row],[Posting Date]]&lt;&gt;"",$D$5,"")</f>
        <v/>
      </c>
      <c r="AQ949" s="46" t="str">
        <f>TRIM(Table1[[#This Row],[Departments-Prgrams]])</f>
        <v/>
      </c>
      <c r="AR949" s="46" t="str">
        <f>TRIM(Table1[[#This Row],[Grant]])</f>
        <v/>
      </c>
      <c r="AS949" s="46" t="str">
        <f>TRIM(Table1[[#This Row],[Staff ID]])</f>
        <v/>
      </c>
      <c r="AT949" s="46" t="str">
        <f>IF(TRIM(Table1[[#This Row],[Budget Code]])=0,"",TRIM(Table1[[#This Row],[Budget Code]]))</f>
        <v/>
      </c>
      <c r="AU949" s="46" t="str">
        <f>IF(Table1[[#This Row],[Line Description]]&lt;&gt;"",Table1[[#This Row],[Line Description]],"")</f>
        <v/>
      </c>
      <c r="AV949" s="46" t="str">
        <f>IF(Table1[[#This Row],[Cur_Amount Debit]]&gt;0,ROUND(Table1[[#This Row],[Cur_Amount Debit]],2),"")</f>
        <v/>
      </c>
      <c r="AW949" s="46" t="str">
        <f>IF(Table1[[#This Row],[Cur_Amount Credit]]&gt;0,ROUND(Table1[[#This Row],[Cur_Amount Credit]],2),"")</f>
        <v/>
      </c>
      <c r="AX949" s="46" t="str">
        <f>LEFT(Table1[[#This Row],[Cur]],3)</f>
        <v/>
      </c>
      <c r="AY949" s="59"/>
      <c r="AZ949" s="46"/>
      <c r="BA949" s="46" t="str">
        <f>IF(Table1[[#This Row],[Cur]]&lt;&gt;"",IF(Table1[[#This Row],[Cur]]="USD","",ExchangeRate),"")</f>
        <v/>
      </c>
      <c r="BB949" s="46" t="str">
        <f>IF(Table1[[#This Row],[Grant]]&lt;&gt;"",VLOOKUP(Table1[[#This Row],[Grant]],Grants!B:D,3),"")</f>
        <v/>
      </c>
      <c r="BC949" s="46" t="str">
        <f>TRIM(Table1[[#This Row],[Vendor ID]])</f>
        <v/>
      </c>
      <c r="BD949">
        <f>IF(Table1[[#This Row],[Reference Number]]=Q948,BD948,BD948+1)</f>
        <v>0</v>
      </c>
    </row>
    <row r="950" spans="1:56" ht="11.25" customHeight="1" x14ac:dyDescent="0.25">
      <c r="A950" s="1"/>
      <c r="B950" s="88" t="str">
        <f>IF(Table1[[#This Row],[Posting Date]]&lt;&gt;"",IF(Table1[[#This Row],[Reference Number]]=Q949,B949+1,1),"")</f>
        <v/>
      </c>
      <c r="C950" s="61"/>
      <c r="D950" s="61"/>
      <c r="E950" s="138"/>
      <c r="F950" s="141" t="str">
        <f>IFERROR(IF(VLOOKUP(Table1[[#This Row],[Budget Code Description]],Dimentions!$X$6:$AC$139,2,FALSE)="","",VLOOKUP(Table1[[#This Row],[Budget Code Description]],Dimentions!$X$6:$AC$139,2,FALSE)),"")</f>
        <v/>
      </c>
      <c r="G950" s="141"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1" t="str">
        <f>IFERROR(VLOOKUP(Table1[[#This Row],[Budget Code Description]],Table6[#All],8,FALSE),"")</f>
        <v/>
      </c>
      <c r="L950" s="63"/>
      <c r="M950" s="65" t="str">
        <f>IFERROR(VLOOKUP(Table1[[#This Row],[Staff ID]],Table2[],2,FALSE),"")</f>
        <v/>
      </c>
      <c r="N950" s="209" t="str">
        <f>IFERROR(IF(VLOOKUP(Table1[[#This Row],[Budget Code Description]],Dimentions!$X$6:$AC$134,4,FALSE)="","",VLOOKUP(Table1[[#This Row],[Budget Code Description]],Dimentions!$X$6:$AC$134,4,FALSE)),"")</f>
        <v/>
      </c>
      <c r="O950" s="65" t="str">
        <f>IFERROR(VLOOKUP(Table1[[#This Row],[Vendor ID]],Table549[],2,FALSE),"")</f>
        <v/>
      </c>
      <c r="P950" s="63"/>
      <c r="Q950" s="141" t="str">
        <f>IF(Table1[[#This Row],[Posting Date]]&lt;&gt;"",$D$9,"")</f>
        <v/>
      </c>
      <c r="R950" s="157" t="str">
        <f>IF(Table1[[#This Row],[Posting Date]]&lt;&gt;"",$D$10,"")</f>
        <v/>
      </c>
      <c r="S950" s="66"/>
      <c r="T950" s="63"/>
      <c r="U950" s="67"/>
      <c r="V950" s="67"/>
      <c r="W950" s="67" t="str">
        <f t="shared" si="19"/>
        <v/>
      </c>
      <c r="X950" s="159" t="str">
        <f>IF(E950="","",(IF(Table1[[#This Row],[Cur]]="USD",Table1[[#This Row],[Cur_Amount Debit]],Table1[[#This Row],[Cur_Amount Debit]]/Table1[[#This Row],[Exchange Rate]])))</f>
        <v/>
      </c>
      <c r="Y950" s="159" t="str">
        <f>IF(E950="","",(IF(Table1[[#This Row],[Cur]]="USD",Table1[[#This Row],[Cur_Amount Credit]],Table1[[#This Row],[Cur_Amount Credit]]/ExchangeRate)))</f>
        <v/>
      </c>
      <c r="Z950" s="201" t="str">
        <f>IF(E950="","",(Table1[[#This Row],[Debit USD]]-Table1[[#This Row],[Credit USD]]))</f>
        <v/>
      </c>
      <c r="AA950" s="226"/>
      <c r="AB950" s="255"/>
      <c r="AC950" s="1"/>
      <c r="AD950" s="15"/>
      <c r="AE950" s="15" t="str">
        <f>IF(AND(OR(Table1[[#This Row],[Account]]="15030",Table1[[#This Row],[Account]]="15035",Table1[[#This Row],[Account]]="20150"),Table1[[#This Row],[Vendor ID]]=""),1,"")</f>
        <v/>
      </c>
      <c r="AF950" s="15"/>
      <c r="AG950" s="15"/>
      <c r="AH950" s="15"/>
      <c r="AI950" s="46" t="str">
        <f>IF(Table1[[#This Row],[Posting Date]]&lt;&gt;"","GJ-"&amp;CountryID,"")</f>
        <v/>
      </c>
      <c r="AJ950" s="59" t="str">
        <f>IF(Table1[[#This Row],[Posting Date]]&lt;&gt;"",Table1[[#This Row],[Posting Date]],"")</f>
        <v/>
      </c>
      <c r="AK950" s="46"/>
      <c r="AL950" s="46" t="str">
        <f>IF(Table1[[#This Row],[Description]]&lt;&gt;"",Table1[[#This Row],[Description]],"")</f>
        <v/>
      </c>
      <c r="AM950" s="46" t="str">
        <f>IF(Table1[[#This Row],[Posting Date]]&lt;&gt;"",Table1[[#This Row],[Reference Number]],"")</f>
        <v/>
      </c>
      <c r="AN950" s="46" t="str">
        <f>TRIM(Table1[[#This Row],[Line '#]])</f>
        <v/>
      </c>
      <c r="AO950" s="46" t="str">
        <f>TRIM(Table1[[#This Row],[Account]])</f>
        <v/>
      </c>
      <c r="AP950" s="46" t="str">
        <f>IF(Table1[[#This Row],[Posting Date]]&lt;&gt;"",$D$5,"")</f>
        <v/>
      </c>
      <c r="AQ950" s="46" t="str">
        <f>TRIM(Table1[[#This Row],[Departments-Prgrams]])</f>
        <v/>
      </c>
      <c r="AR950" s="46" t="str">
        <f>TRIM(Table1[[#This Row],[Grant]])</f>
        <v/>
      </c>
      <c r="AS950" s="46" t="str">
        <f>TRIM(Table1[[#This Row],[Staff ID]])</f>
        <v/>
      </c>
      <c r="AT950" s="46" t="str">
        <f>IF(TRIM(Table1[[#This Row],[Budget Code]])=0,"",TRIM(Table1[[#This Row],[Budget Code]]))</f>
        <v/>
      </c>
      <c r="AU950" s="46" t="str">
        <f>IF(Table1[[#This Row],[Line Description]]&lt;&gt;"",Table1[[#This Row],[Line Description]],"")</f>
        <v/>
      </c>
      <c r="AV950" s="46" t="str">
        <f>IF(Table1[[#This Row],[Cur_Amount Debit]]&gt;0,ROUND(Table1[[#This Row],[Cur_Amount Debit]],2),"")</f>
        <v/>
      </c>
      <c r="AW950" s="46" t="str">
        <f>IF(Table1[[#This Row],[Cur_Amount Credit]]&gt;0,ROUND(Table1[[#This Row],[Cur_Amount Credit]],2),"")</f>
        <v/>
      </c>
      <c r="AX950" s="46" t="str">
        <f>LEFT(Table1[[#This Row],[Cur]],3)</f>
        <v/>
      </c>
      <c r="AY950" s="59"/>
      <c r="AZ950" s="46"/>
      <c r="BA950" s="46" t="str">
        <f>IF(Table1[[#This Row],[Cur]]&lt;&gt;"",IF(Table1[[#This Row],[Cur]]="USD","",ExchangeRate),"")</f>
        <v/>
      </c>
      <c r="BB950" s="46" t="str">
        <f>IF(Table1[[#This Row],[Grant]]&lt;&gt;"",VLOOKUP(Table1[[#This Row],[Grant]],Grants!B:D,3),"")</f>
        <v/>
      </c>
      <c r="BC950" s="46" t="str">
        <f>TRIM(Table1[[#This Row],[Vendor ID]])</f>
        <v/>
      </c>
      <c r="BD950">
        <f>IF(Table1[[#This Row],[Reference Number]]=Q949,BD949,BD949+1)</f>
        <v>0</v>
      </c>
    </row>
    <row r="951" spans="1:56" ht="11.25" customHeight="1" x14ac:dyDescent="0.25">
      <c r="A951" s="1"/>
      <c r="B951" s="88" t="str">
        <f>IF(Table1[[#This Row],[Posting Date]]&lt;&gt;"",IF(Table1[[#This Row],[Reference Number]]=Q950,B950+1,1),"")</f>
        <v/>
      </c>
      <c r="C951" s="61"/>
      <c r="D951" s="61"/>
      <c r="E951" s="138"/>
      <c r="F951" s="141" t="str">
        <f>IFERROR(IF(VLOOKUP(Table1[[#This Row],[Budget Code Description]],Dimentions!$X$6:$AC$139,2,FALSE)="","",VLOOKUP(Table1[[#This Row],[Budget Code Description]],Dimentions!$X$6:$AC$139,2,FALSE)),"")</f>
        <v/>
      </c>
      <c r="G951" s="141"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1" t="str">
        <f>IFERROR(VLOOKUP(Table1[[#This Row],[Budget Code Description]],Table6[#All],8,FALSE),"")</f>
        <v/>
      </c>
      <c r="L951" s="63"/>
      <c r="M951" s="65" t="str">
        <f>IFERROR(VLOOKUP(Table1[[#This Row],[Staff ID]],Table2[],2,FALSE),"")</f>
        <v/>
      </c>
      <c r="N951" s="209" t="str">
        <f>IFERROR(IF(VLOOKUP(Table1[[#This Row],[Budget Code Description]],Dimentions!$X$6:$AC$134,4,FALSE)="","",VLOOKUP(Table1[[#This Row],[Budget Code Description]],Dimentions!$X$6:$AC$134,4,FALSE)),"")</f>
        <v/>
      </c>
      <c r="O951" s="65" t="str">
        <f>IFERROR(VLOOKUP(Table1[[#This Row],[Vendor ID]],Table549[],2,FALSE),"")</f>
        <v/>
      </c>
      <c r="P951" s="63"/>
      <c r="Q951" s="141" t="str">
        <f>IF(Table1[[#This Row],[Posting Date]]&lt;&gt;"",$D$9,"")</f>
        <v/>
      </c>
      <c r="R951" s="157" t="str">
        <f>IF(Table1[[#This Row],[Posting Date]]&lt;&gt;"",$D$10,"")</f>
        <v/>
      </c>
      <c r="S951" s="66"/>
      <c r="T951" s="63"/>
      <c r="U951" s="67"/>
      <c r="V951" s="67"/>
      <c r="W951" s="67" t="str">
        <f t="shared" si="19"/>
        <v/>
      </c>
      <c r="X951" s="159" t="str">
        <f>IF(E951="","",(IF(Table1[[#This Row],[Cur]]="USD",Table1[[#This Row],[Cur_Amount Debit]],Table1[[#This Row],[Cur_Amount Debit]]/Table1[[#This Row],[Exchange Rate]])))</f>
        <v/>
      </c>
      <c r="Y951" s="159" t="str">
        <f>IF(E951="","",(IF(Table1[[#This Row],[Cur]]="USD",Table1[[#This Row],[Cur_Amount Credit]],Table1[[#This Row],[Cur_Amount Credit]]/ExchangeRate)))</f>
        <v/>
      </c>
      <c r="Z951" s="201" t="str">
        <f>IF(E951="","",(Table1[[#This Row],[Debit USD]]-Table1[[#This Row],[Credit USD]]))</f>
        <v/>
      </c>
      <c r="AA951" s="226"/>
      <c r="AB951" s="255"/>
      <c r="AC951" s="1"/>
      <c r="AD951" s="15"/>
      <c r="AE951" s="15" t="str">
        <f>IF(AND(OR(Table1[[#This Row],[Account]]="15030",Table1[[#This Row],[Account]]="15035",Table1[[#This Row],[Account]]="20150"),Table1[[#This Row],[Vendor ID]]=""),1,"")</f>
        <v/>
      </c>
      <c r="AF951" s="15"/>
      <c r="AG951" s="15"/>
      <c r="AH951" s="15"/>
      <c r="AI951" s="46" t="str">
        <f>IF(Table1[[#This Row],[Posting Date]]&lt;&gt;"","GJ-"&amp;CountryID,"")</f>
        <v/>
      </c>
      <c r="AJ951" s="59" t="str">
        <f>IF(Table1[[#This Row],[Posting Date]]&lt;&gt;"",Table1[[#This Row],[Posting Date]],"")</f>
        <v/>
      </c>
      <c r="AK951" s="46"/>
      <c r="AL951" s="46" t="str">
        <f>IF(Table1[[#This Row],[Description]]&lt;&gt;"",Table1[[#This Row],[Description]],"")</f>
        <v/>
      </c>
      <c r="AM951" s="46" t="str">
        <f>IF(Table1[[#This Row],[Posting Date]]&lt;&gt;"",Table1[[#This Row],[Reference Number]],"")</f>
        <v/>
      </c>
      <c r="AN951" s="46" t="str">
        <f>TRIM(Table1[[#This Row],[Line '#]])</f>
        <v/>
      </c>
      <c r="AO951" s="46" t="str">
        <f>TRIM(Table1[[#This Row],[Account]])</f>
        <v/>
      </c>
      <c r="AP951" s="46" t="str">
        <f>IF(Table1[[#This Row],[Posting Date]]&lt;&gt;"",$D$5,"")</f>
        <v/>
      </c>
      <c r="AQ951" s="46" t="str">
        <f>TRIM(Table1[[#This Row],[Departments-Prgrams]])</f>
        <v/>
      </c>
      <c r="AR951" s="46" t="str">
        <f>TRIM(Table1[[#This Row],[Grant]])</f>
        <v/>
      </c>
      <c r="AS951" s="46" t="str">
        <f>TRIM(Table1[[#This Row],[Staff ID]])</f>
        <v/>
      </c>
      <c r="AT951" s="46" t="str">
        <f>IF(TRIM(Table1[[#This Row],[Budget Code]])=0,"",TRIM(Table1[[#This Row],[Budget Code]]))</f>
        <v/>
      </c>
      <c r="AU951" s="46" t="str">
        <f>IF(Table1[[#This Row],[Line Description]]&lt;&gt;"",Table1[[#This Row],[Line Description]],"")</f>
        <v/>
      </c>
      <c r="AV951" s="46" t="str">
        <f>IF(Table1[[#This Row],[Cur_Amount Debit]]&gt;0,ROUND(Table1[[#This Row],[Cur_Amount Debit]],2),"")</f>
        <v/>
      </c>
      <c r="AW951" s="46" t="str">
        <f>IF(Table1[[#This Row],[Cur_Amount Credit]]&gt;0,ROUND(Table1[[#This Row],[Cur_Amount Credit]],2),"")</f>
        <v/>
      </c>
      <c r="AX951" s="46" t="str">
        <f>LEFT(Table1[[#This Row],[Cur]],3)</f>
        <v/>
      </c>
      <c r="AY951" s="59"/>
      <c r="AZ951" s="46"/>
      <c r="BA951" s="46" t="str">
        <f>IF(Table1[[#This Row],[Cur]]&lt;&gt;"",IF(Table1[[#This Row],[Cur]]="USD","",ExchangeRate),"")</f>
        <v/>
      </c>
      <c r="BB951" s="46" t="str">
        <f>IF(Table1[[#This Row],[Grant]]&lt;&gt;"",VLOOKUP(Table1[[#This Row],[Grant]],Grants!B:D,3),"")</f>
        <v/>
      </c>
      <c r="BC951" s="46" t="str">
        <f>TRIM(Table1[[#This Row],[Vendor ID]])</f>
        <v/>
      </c>
      <c r="BD951">
        <f>IF(Table1[[#This Row],[Reference Number]]=Q950,BD950,BD950+1)</f>
        <v>0</v>
      </c>
    </row>
    <row r="952" spans="1:56" ht="11.25" customHeight="1" x14ac:dyDescent="0.25">
      <c r="A952" s="1"/>
      <c r="B952" s="88" t="str">
        <f>IF(Table1[[#This Row],[Posting Date]]&lt;&gt;"",IF(Table1[[#This Row],[Reference Number]]=Q951,B951+1,1),"")</f>
        <v/>
      </c>
      <c r="C952" s="61"/>
      <c r="D952" s="61"/>
      <c r="E952" s="138"/>
      <c r="F952" s="141" t="str">
        <f>IFERROR(IF(VLOOKUP(Table1[[#This Row],[Budget Code Description]],Dimentions!$X$6:$AC$139,2,FALSE)="","",VLOOKUP(Table1[[#This Row],[Budget Code Description]],Dimentions!$X$6:$AC$139,2,FALSE)),"")</f>
        <v/>
      </c>
      <c r="G952" s="141"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1" t="str">
        <f>IFERROR(VLOOKUP(Table1[[#This Row],[Budget Code Description]],Table6[#All],8,FALSE),"")</f>
        <v/>
      </c>
      <c r="L952" s="63"/>
      <c r="M952" s="65" t="str">
        <f>IFERROR(VLOOKUP(Table1[[#This Row],[Staff ID]],Table2[],2,FALSE),"")</f>
        <v/>
      </c>
      <c r="N952" s="209" t="str">
        <f>IFERROR(IF(VLOOKUP(Table1[[#This Row],[Budget Code Description]],Dimentions!$X$6:$AC$134,4,FALSE)="","",VLOOKUP(Table1[[#This Row],[Budget Code Description]],Dimentions!$X$6:$AC$134,4,FALSE)),"")</f>
        <v/>
      </c>
      <c r="O952" s="65" t="str">
        <f>IFERROR(VLOOKUP(Table1[[#This Row],[Vendor ID]],Table549[],2,FALSE),"")</f>
        <v/>
      </c>
      <c r="P952" s="63"/>
      <c r="Q952" s="141" t="str">
        <f>IF(Table1[[#This Row],[Posting Date]]&lt;&gt;"",$D$9,"")</f>
        <v/>
      </c>
      <c r="R952" s="157" t="str">
        <f>IF(Table1[[#This Row],[Posting Date]]&lt;&gt;"",$D$10,"")</f>
        <v/>
      </c>
      <c r="S952" s="66"/>
      <c r="T952" s="63"/>
      <c r="U952" s="67"/>
      <c r="V952" s="67"/>
      <c r="W952" s="67" t="str">
        <f t="shared" si="19"/>
        <v/>
      </c>
      <c r="X952" s="159" t="str">
        <f>IF(E952="","",(IF(Table1[[#This Row],[Cur]]="USD",Table1[[#This Row],[Cur_Amount Debit]],Table1[[#This Row],[Cur_Amount Debit]]/Table1[[#This Row],[Exchange Rate]])))</f>
        <v/>
      </c>
      <c r="Y952" s="159" t="str">
        <f>IF(E952="","",(IF(Table1[[#This Row],[Cur]]="USD",Table1[[#This Row],[Cur_Amount Credit]],Table1[[#This Row],[Cur_Amount Credit]]/ExchangeRate)))</f>
        <v/>
      </c>
      <c r="Z952" s="201" t="str">
        <f>IF(E952="","",(Table1[[#This Row],[Debit USD]]-Table1[[#This Row],[Credit USD]]))</f>
        <v/>
      </c>
      <c r="AA952" s="226"/>
      <c r="AB952" s="255"/>
      <c r="AC952" s="1"/>
      <c r="AD952" s="15"/>
      <c r="AE952" s="15" t="str">
        <f>IF(AND(OR(Table1[[#This Row],[Account]]="15030",Table1[[#This Row],[Account]]="15035",Table1[[#This Row],[Account]]="20150"),Table1[[#This Row],[Vendor ID]]=""),1,"")</f>
        <v/>
      </c>
      <c r="AF952" s="15"/>
      <c r="AG952" s="15"/>
      <c r="AH952" s="15"/>
      <c r="AI952" s="46" t="str">
        <f>IF(Table1[[#This Row],[Posting Date]]&lt;&gt;"","GJ-"&amp;CountryID,"")</f>
        <v/>
      </c>
      <c r="AJ952" s="59" t="str">
        <f>IF(Table1[[#This Row],[Posting Date]]&lt;&gt;"",Table1[[#This Row],[Posting Date]],"")</f>
        <v/>
      </c>
      <c r="AK952" s="46"/>
      <c r="AL952" s="46" t="str">
        <f>IF(Table1[[#This Row],[Description]]&lt;&gt;"",Table1[[#This Row],[Description]],"")</f>
        <v/>
      </c>
      <c r="AM952" s="46" t="str">
        <f>IF(Table1[[#This Row],[Posting Date]]&lt;&gt;"",Table1[[#This Row],[Reference Number]],"")</f>
        <v/>
      </c>
      <c r="AN952" s="46" t="str">
        <f>TRIM(Table1[[#This Row],[Line '#]])</f>
        <v/>
      </c>
      <c r="AO952" s="46" t="str">
        <f>TRIM(Table1[[#This Row],[Account]])</f>
        <v/>
      </c>
      <c r="AP952" s="46" t="str">
        <f>IF(Table1[[#This Row],[Posting Date]]&lt;&gt;"",$D$5,"")</f>
        <v/>
      </c>
      <c r="AQ952" s="46" t="str">
        <f>TRIM(Table1[[#This Row],[Departments-Prgrams]])</f>
        <v/>
      </c>
      <c r="AR952" s="46" t="str">
        <f>TRIM(Table1[[#This Row],[Grant]])</f>
        <v/>
      </c>
      <c r="AS952" s="46" t="str">
        <f>TRIM(Table1[[#This Row],[Staff ID]])</f>
        <v/>
      </c>
      <c r="AT952" s="46" t="str">
        <f>IF(TRIM(Table1[[#This Row],[Budget Code]])=0,"",TRIM(Table1[[#This Row],[Budget Code]]))</f>
        <v/>
      </c>
      <c r="AU952" s="46" t="str">
        <f>IF(Table1[[#This Row],[Line Description]]&lt;&gt;"",Table1[[#This Row],[Line Description]],"")</f>
        <v/>
      </c>
      <c r="AV952" s="46" t="str">
        <f>IF(Table1[[#This Row],[Cur_Amount Debit]]&gt;0,ROUND(Table1[[#This Row],[Cur_Amount Debit]],2),"")</f>
        <v/>
      </c>
      <c r="AW952" s="46" t="str">
        <f>IF(Table1[[#This Row],[Cur_Amount Credit]]&gt;0,ROUND(Table1[[#This Row],[Cur_Amount Credit]],2),"")</f>
        <v/>
      </c>
      <c r="AX952" s="46" t="str">
        <f>LEFT(Table1[[#This Row],[Cur]],3)</f>
        <v/>
      </c>
      <c r="AY952" s="59"/>
      <c r="AZ952" s="46"/>
      <c r="BA952" s="46" t="str">
        <f>IF(Table1[[#This Row],[Cur]]&lt;&gt;"",IF(Table1[[#This Row],[Cur]]="USD","",ExchangeRate),"")</f>
        <v/>
      </c>
      <c r="BB952" s="46" t="str">
        <f>IF(Table1[[#This Row],[Grant]]&lt;&gt;"",VLOOKUP(Table1[[#This Row],[Grant]],Grants!B:D,3),"")</f>
        <v/>
      </c>
      <c r="BC952" s="46" t="str">
        <f>TRIM(Table1[[#This Row],[Vendor ID]])</f>
        <v/>
      </c>
      <c r="BD952">
        <f>IF(Table1[[#This Row],[Reference Number]]=Q951,BD951,BD951+1)</f>
        <v>0</v>
      </c>
    </row>
    <row r="953" spans="1:56" ht="11.25" customHeight="1" x14ac:dyDescent="0.25">
      <c r="A953" s="1"/>
      <c r="B953" s="88" t="str">
        <f>IF(Table1[[#This Row],[Posting Date]]&lt;&gt;"",IF(Table1[[#This Row],[Reference Number]]=Q952,B952+1,1),"")</f>
        <v/>
      </c>
      <c r="C953" s="61"/>
      <c r="D953" s="61"/>
      <c r="E953" s="138"/>
      <c r="F953" s="141" t="str">
        <f>IFERROR(IF(VLOOKUP(Table1[[#This Row],[Budget Code Description]],Dimentions!$X$6:$AC$139,2,FALSE)="","",VLOOKUP(Table1[[#This Row],[Budget Code Description]],Dimentions!$X$6:$AC$139,2,FALSE)),"")</f>
        <v/>
      </c>
      <c r="G953" s="141"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1" t="str">
        <f>IFERROR(VLOOKUP(Table1[[#This Row],[Budget Code Description]],Table6[#All],8,FALSE),"")</f>
        <v/>
      </c>
      <c r="L953" s="63"/>
      <c r="M953" s="65" t="str">
        <f>IFERROR(VLOOKUP(Table1[[#This Row],[Staff ID]],Table2[],2,FALSE),"")</f>
        <v/>
      </c>
      <c r="N953" s="209" t="str">
        <f>IFERROR(IF(VLOOKUP(Table1[[#This Row],[Budget Code Description]],Dimentions!$X$6:$AC$134,4,FALSE)="","",VLOOKUP(Table1[[#This Row],[Budget Code Description]],Dimentions!$X$6:$AC$134,4,FALSE)),"")</f>
        <v/>
      </c>
      <c r="O953" s="65" t="str">
        <f>IFERROR(VLOOKUP(Table1[[#This Row],[Vendor ID]],Table549[],2,FALSE),"")</f>
        <v/>
      </c>
      <c r="P953" s="63"/>
      <c r="Q953" s="141" t="str">
        <f>IF(Table1[[#This Row],[Posting Date]]&lt;&gt;"",$D$9,"")</f>
        <v/>
      </c>
      <c r="R953" s="157" t="str">
        <f>IF(Table1[[#This Row],[Posting Date]]&lt;&gt;"",$D$10,"")</f>
        <v/>
      </c>
      <c r="S953" s="66"/>
      <c r="T953" s="63"/>
      <c r="U953" s="67"/>
      <c r="V953" s="67"/>
      <c r="W953" s="67" t="str">
        <f t="shared" si="19"/>
        <v/>
      </c>
      <c r="X953" s="159" t="str">
        <f>IF(E953="","",(IF(Table1[[#This Row],[Cur]]="USD",Table1[[#This Row],[Cur_Amount Debit]],Table1[[#This Row],[Cur_Amount Debit]]/Table1[[#This Row],[Exchange Rate]])))</f>
        <v/>
      </c>
      <c r="Y953" s="159" t="str">
        <f>IF(E953="","",(IF(Table1[[#This Row],[Cur]]="USD",Table1[[#This Row],[Cur_Amount Credit]],Table1[[#This Row],[Cur_Amount Credit]]/ExchangeRate)))</f>
        <v/>
      </c>
      <c r="Z953" s="201" t="str">
        <f>IF(E953="","",(Table1[[#This Row],[Debit USD]]-Table1[[#This Row],[Credit USD]]))</f>
        <v/>
      </c>
      <c r="AA953" s="226"/>
      <c r="AB953" s="255"/>
      <c r="AC953" s="1"/>
      <c r="AD953" s="15"/>
      <c r="AE953" s="15" t="str">
        <f>IF(AND(OR(Table1[[#This Row],[Account]]="15030",Table1[[#This Row],[Account]]="15035",Table1[[#This Row],[Account]]="20150"),Table1[[#This Row],[Vendor ID]]=""),1,"")</f>
        <v/>
      </c>
      <c r="AF953" s="15"/>
      <c r="AG953" s="15"/>
      <c r="AH953" s="15"/>
      <c r="AI953" s="46" t="str">
        <f>IF(Table1[[#This Row],[Posting Date]]&lt;&gt;"","GJ-"&amp;CountryID,"")</f>
        <v/>
      </c>
      <c r="AJ953" s="59" t="str">
        <f>IF(Table1[[#This Row],[Posting Date]]&lt;&gt;"",Table1[[#This Row],[Posting Date]],"")</f>
        <v/>
      </c>
      <c r="AK953" s="46"/>
      <c r="AL953" s="46" t="str">
        <f>IF(Table1[[#This Row],[Description]]&lt;&gt;"",Table1[[#This Row],[Description]],"")</f>
        <v/>
      </c>
      <c r="AM953" s="46" t="str">
        <f>IF(Table1[[#This Row],[Posting Date]]&lt;&gt;"",Table1[[#This Row],[Reference Number]],"")</f>
        <v/>
      </c>
      <c r="AN953" s="46" t="str">
        <f>TRIM(Table1[[#This Row],[Line '#]])</f>
        <v/>
      </c>
      <c r="AO953" s="46" t="str">
        <f>TRIM(Table1[[#This Row],[Account]])</f>
        <v/>
      </c>
      <c r="AP953" s="46" t="str">
        <f>IF(Table1[[#This Row],[Posting Date]]&lt;&gt;"",$D$5,"")</f>
        <v/>
      </c>
      <c r="AQ953" s="46" t="str">
        <f>TRIM(Table1[[#This Row],[Departments-Prgrams]])</f>
        <v/>
      </c>
      <c r="AR953" s="46" t="str">
        <f>TRIM(Table1[[#This Row],[Grant]])</f>
        <v/>
      </c>
      <c r="AS953" s="46" t="str">
        <f>TRIM(Table1[[#This Row],[Staff ID]])</f>
        <v/>
      </c>
      <c r="AT953" s="46" t="str">
        <f>IF(TRIM(Table1[[#This Row],[Budget Code]])=0,"",TRIM(Table1[[#This Row],[Budget Code]]))</f>
        <v/>
      </c>
      <c r="AU953" s="46" t="str">
        <f>IF(Table1[[#This Row],[Line Description]]&lt;&gt;"",Table1[[#This Row],[Line Description]],"")</f>
        <v/>
      </c>
      <c r="AV953" s="46" t="str">
        <f>IF(Table1[[#This Row],[Cur_Amount Debit]]&gt;0,ROUND(Table1[[#This Row],[Cur_Amount Debit]],2),"")</f>
        <v/>
      </c>
      <c r="AW953" s="46" t="str">
        <f>IF(Table1[[#This Row],[Cur_Amount Credit]]&gt;0,ROUND(Table1[[#This Row],[Cur_Amount Credit]],2),"")</f>
        <v/>
      </c>
      <c r="AX953" s="46" t="str">
        <f>LEFT(Table1[[#This Row],[Cur]],3)</f>
        <v/>
      </c>
      <c r="AY953" s="59"/>
      <c r="AZ953" s="46"/>
      <c r="BA953" s="46" t="str">
        <f>IF(Table1[[#This Row],[Cur]]&lt;&gt;"",IF(Table1[[#This Row],[Cur]]="USD","",ExchangeRate),"")</f>
        <v/>
      </c>
      <c r="BB953" s="46" t="str">
        <f>IF(Table1[[#This Row],[Grant]]&lt;&gt;"",VLOOKUP(Table1[[#This Row],[Grant]],Grants!B:D,3),"")</f>
        <v/>
      </c>
      <c r="BC953" s="46" t="str">
        <f>TRIM(Table1[[#This Row],[Vendor ID]])</f>
        <v/>
      </c>
      <c r="BD953">
        <f>IF(Table1[[#This Row],[Reference Number]]=Q952,BD952,BD952+1)</f>
        <v>0</v>
      </c>
    </row>
    <row r="954" spans="1:56" ht="11.25" customHeight="1" x14ac:dyDescent="0.25">
      <c r="A954" s="1"/>
      <c r="B954" s="88" t="str">
        <f>IF(Table1[[#This Row],[Posting Date]]&lt;&gt;"",IF(Table1[[#This Row],[Reference Number]]=Q953,B953+1,1),"")</f>
        <v/>
      </c>
      <c r="C954" s="61"/>
      <c r="D954" s="61"/>
      <c r="E954" s="138"/>
      <c r="F954" s="141" t="str">
        <f>IFERROR(IF(VLOOKUP(Table1[[#This Row],[Budget Code Description]],Dimentions!$X$6:$AC$139,2,FALSE)="","",VLOOKUP(Table1[[#This Row],[Budget Code Description]],Dimentions!$X$6:$AC$139,2,FALSE)),"")</f>
        <v/>
      </c>
      <c r="G954" s="141"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1" t="str">
        <f>IFERROR(VLOOKUP(Table1[[#This Row],[Budget Code Description]],Table6[#All],8,FALSE),"")</f>
        <v/>
      </c>
      <c r="L954" s="63"/>
      <c r="M954" s="65" t="str">
        <f>IFERROR(VLOOKUP(Table1[[#This Row],[Staff ID]],Table2[],2,FALSE),"")</f>
        <v/>
      </c>
      <c r="N954" s="209" t="str">
        <f>IFERROR(IF(VLOOKUP(Table1[[#This Row],[Budget Code Description]],Dimentions!$X$6:$AC$134,4,FALSE)="","",VLOOKUP(Table1[[#This Row],[Budget Code Description]],Dimentions!$X$6:$AC$134,4,FALSE)),"")</f>
        <v/>
      </c>
      <c r="O954" s="65" t="str">
        <f>IFERROR(VLOOKUP(Table1[[#This Row],[Vendor ID]],Table549[],2,FALSE),"")</f>
        <v/>
      </c>
      <c r="P954" s="63"/>
      <c r="Q954" s="141" t="str">
        <f>IF(Table1[[#This Row],[Posting Date]]&lt;&gt;"",$D$9,"")</f>
        <v/>
      </c>
      <c r="R954" s="157" t="str">
        <f>IF(Table1[[#This Row],[Posting Date]]&lt;&gt;"",$D$10,"")</f>
        <v/>
      </c>
      <c r="S954" s="66"/>
      <c r="T954" s="63"/>
      <c r="U954" s="67"/>
      <c r="V954" s="67"/>
      <c r="W954" s="67" t="str">
        <f t="shared" si="19"/>
        <v/>
      </c>
      <c r="X954" s="159" t="str">
        <f>IF(E954="","",(IF(Table1[[#This Row],[Cur]]="USD",Table1[[#This Row],[Cur_Amount Debit]],Table1[[#This Row],[Cur_Amount Debit]]/Table1[[#This Row],[Exchange Rate]])))</f>
        <v/>
      </c>
      <c r="Y954" s="159" t="str">
        <f>IF(E954="","",(IF(Table1[[#This Row],[Cur]]="USD",Table1[[#This Row],[Cur_Amount Credit]],Table1[[#This Row],[Cur_Amount Credit]]/ExchangeRate)))</f>
        <v/>
      </c>
      <c r="Z954" s="201" t="str">
        <f>IF(E954="","",(Table1[[#This Row],[Debit USD]]-Table1[[#This Row],[Credit USD]]))</f>
        <v/>
      </c>
      <c r="AA954" s="226"/>
      <c r="AB954" s="255"/>
      <c r="AC954" s="1"/>
      <c r="AD954" s="15"/>
      <c r="AE954" s="15" t="str">
        <f>IF(AND(OR(Table1[[#This Row],[Account]]="15030",Table1[[#This Row],[Account]]="15035",Table1[[#This Row],[Account]]="20150"),Table1[[#This Row],[Vendor ID]]=""),1,"")</f>
        <v/>
      </c>
      <c r="AF954" s="15"/>
      <c r="AG954" s="15"/>
      <c r="AH954" s="15"/>
      <c r="AI954" s="46" t="str">
        <f>IF(Table1[[#This Row],[Posting Date]]&lt;&gt;"","GJ-"&amp;CountryID,"")</f>
        <v/>
      </c>
      <c r="AJ954" s="59" t="str">
        <f>IF(Table1[[#This Row],[Posting Date]]&lt;&gt;"",Table1[[#This Row],[Posting Date]],"")</f>
        <v/>
      </c>
      <c r="AK954" s="46"/>
      <c r="AL954" s="46" t="str">
        <f>IF(Table1[[#This Row],[Description]]&lt;&gt;"",Table1[[#This Row],[Description]],"")</f>
        <v/>
      </c>
      <c r="AM954" s="46" t="str">
        <f>IF(Table1[[#This Row],[Posting Date]]&lt;&gt;"",Table1[[#This Row],[Reference Number]],"")</f>
        <v/>
      </c>
      <c r="AN954" s="46" t="str">
        <f>TRIM(Table1[[#This Row],[Line '#]])</f>
        <v/>
      </c>
      <c r="AO954" s="46" t="str">
        <f>TRIM(Table1[[#This Row],[Account]])</f>
        <v/>
      </c>
      <c r="AP954" s="46" t="str">
        <f>IF(Table1[[#This Row],[Posting Date]]&lt;&gt;"",$D$5,"")</f>
        <v/>
      </c>
      <c r="AQ954" s="46" t="str">
        <f>TRIM(Table1[[#This Row],[Departments-Prgrams]])</f>
        <v/>
      </c>
      <c r="AR954" s="46" t="str">
        <f>TRIM(Table1[[#This Row],[Grant]])</f>
        <v/>
      </c>
      <c r="AS954" s="46" t="str">
        <f>TRIM(Table1[[#This Row],[Staff ID]])</f>
        <v/>
      </c>
      <c r="AT954" s="46" t="str">
        <f>IF(TRIM(Table1[[#This Row],[Budget Code]])=0,"",TRIM(Table1[[#This Row],[Budget Code]]))</f>
        <v/>
      </c>
      <c r="AU954" s="46" t="str">
        <f>IF(Table1[[#This Row],[Line Description]]&lt;&gt;"",Table1[[#This Row],[Line Description]],"")</f>
        <v/>
      </c>
      <c r="AV954" s="46" t="str">
        <f>IF(Table1[[#This Row],[Cur_Amount Debit]]&gt;0,ROUND(Table1[[#This Row],[Cur_Amount Debit]],2),"")</f>
        <v/>
      </c>
      <c r="AW954" s="46" t="str">
        <f>IF(Table1[[#This Row],[Cur_Amount Credit]]&gt;0,ROUND(Table1[[#This Row],[Cur_Amount Credit]],2),"")</f>
        <v/>
      </c>
      <c r="AX954" s="46" t="str">
        <f>LEFT(Table1[[#This Row],[Cur]],3)</f>
        <v/>
      </c>
      <c r="AY954" s="59"/>
      <c r="AZ954" s="46"/>
      <c r="BA954" s="46" t="str">
        <f>IF(Table1[[#This Row],[Cur]]&lt;&gt;"",IF(Table1[[#This Row],[Cur]]="USD","",ExchangeRate),"")</f>
        <v/>
      </c>
      <c r="BB954" s="46" t="str">
        <f>IF(Table1[[#This Row],[Grant]]&lt;&gt;"",VLOOKUP(Table1[[#This Row],[Grant]],Grants!B:D,3),"")</f>
        <v/>
      </c>
      <c r="BC954" s="46" t="str">
        <f>TRIM(Table1[[#This Row],[Vendor ID]])</f>
        <v/>
      </c>
      <c r="BD954">
        <f>IF(Table1[[#This Row],[Reference Number]]=Q953,BD953,BD953+1)</f>
        <v>0</v>
      </c>
    </row>
    <row r="955" spans="1:56" ht="11.25" customHeight="1" x14ac:dyDescent="0.25">
      <c r="A955" s="1"/>
      <c r="B955" s="88" t="str">
        <f>IF(Table1[[#This Row],[Posting Date]]&lt;&gt;"",IF(Table1[[#This Row],[Reference Number]]=Q954,B954+1,1),"")</f>
        <v/>
      </c>
      <c r="C955" s="61"/>
      <c r="D955" s="61"/>
      <c r="E955" s="138"/>
      <c r="F955" s="141" t="str">
        <f>IFERROR(IF(VLOOKUP(Table1[[#This Row],[Budget Code Description]],Dimentions!$X$6:$AC$139,2,FALSE)="","",VLOOKUP(Table1[[#This Row],[Budget Code Description]],Dimentions!$X$6:$AC$139,2,FALSE)),"")</f>
        <v/>
      </c>
      <c r="G955" s="141"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1" t="str">
        <f>IFERROR(VLOOKUP(Table1[[#This Row],[Budget Code Description]],Table6[#All],8,FALSE),"")</f>
        <v/>
      </c>
      <c r="L955" s="63"/>
      <c r="M955" s="65" t="str">
        <f>IFERROR(VLOOKUP(Table1[[#This Row],[Staff ID]],Table2[],2,FALSE),"")</f>
        <v/>
      </c>
      <c r="N955" s="209" t="str">
        <f>IFERROR(IF(VLOOKUP(Table1[[#This Row],[Budget Code Description]],Dimentions!$X$6:$AC$134,4,FALSE)="","",VLOOKUP(Table1[[#This Row],[Budget Code Description]],Dimentions!$X$6:$AC$134,4,FALSE)),"")</f>
        <v/>
      </c>
      <c r="O955" s="65" t="str">
        <f>IFERROR(VLOOKUP(Table1[[#This Row],[Vendor ID]],Table549[],2,FALSE),"")</f>
        <v/>
      </c>
      <c r="P955" s="63"/>
      <c r="Q955" s="141" t="str">
        <f>IF(Table1[[#This Row],[Posting Date]]&lt;&gt;"",$D$9,"")</f>
        <v/>
      </c>
      <c r="R955" s="157" t="str">
        <f>IF(Table1[[#This Row],[Posting Date]]&lt;&gt;"",$D$10,"")</f>
        <v/>
      </c>
      <c r="S955" s="66"/>
      <c r="T955" s="63"/>
      <c r="U955" s="67"/>
      <c r="V955" s="67"/>
      <c r="W955" s="67" t="str">
        <f t="shared" si="19"/>
        <v/>
      </c>
      <c r="X955" s="159" t="str">
        <f>IF(E955="","",(IF(Table1[[#This Row],[Cur]]="USD",Table1[[#This Row],[Cur_Amount Debit]],Table1[[#This Row],[Cur_Amount Debit]]/Table1[[#This Row],[Exchange Rate]])))</f>
        <v/>
      </c>
      <c r="Y955" s="159" t="str">
        <f>IF(E955="","",(IF(Table1[[#This Row],[Cur]]="USD",Table1[[#This Row],[Cur_Amount Credit]],Table1[[#This Row],[Cur_Amount Credit]]/ExchangeRate)))</f>
        <v/>
      </c>
      <c r="Z955" s="201" t="str">
        <f>IF(E955="","",(Table1[[#This Row],[Debit USD]]-Table1[[#This Row],[Credit USD]]))</f>
        <v/>
      </c>
      <c r="AA955" s="226"/>
      <c r="AB955" s="255"/>
      <c r="AC955" s="1"/>
      <c r="AD955" s="15"/>
      <c r="AE955" s="15" t="str">
        <f>IF(AND(OR(Table1[[#This Row],[Account]]="15030",Table1[[#This Row],[Account]]="15035",Table1[[#This Row],[Account]]="20150"),Table1[[#This Row],[Vendor ID]]=""),1,"")</f>
        <v/>
      </c>
      <c r="AF955" s="15"/>
      <c r="AG955" s="15"/>
      <c r="AH955" s="15"/>
      <c r="AI955" s="46" t="str">
        <f>IF(Table1[[#This Row],[Posting Date]]&lt;&gt;"","GJ-"&amp;CountryID,"")</f>
        <v/>
      </c>
      <c r="AJ955" s="59" t="str">
        <f>IF(Table1[[#This Row],[Posting Date]]&lt;&gt;"",Table1[[#This Row],[Posting Date]],"")</f>
        <v/>
      </c>
      <c r="AK955" s="46"/>
      <c r="AL955" s="46" t="str">
        <f>IF(Table1[[#This Row],[Description]]&lt;&gt;"",Table1[[#This Row],[Description]],"")</f>
        <v/>
      </c>
      <c r="AM955" s="46" t="str">
        <f>IF(Table1[[#This Row],[Posting Date]]&lt;&gt;"",Table1[[#This Row],[Reference Number]],"")</f>
        <v/>
      </c>
      <c r="AN955" s="46" t="str">
        <f>TRIM(Table1[[#This Row],[Line '#]])</f>
        <v/>
      </c>
      <c r="AO955" s="46" t="str">
        <f>TRIM(Table1[[#This Row],[Account]])</f>
        <v/>
      </c>
      <c r="AP955" s="46" t="str">
        <f>IF(Table1[[#This Row],[Posting Date]]&lt;&gt;"",$D$5,"")</f>
        <v/>
      </c>
      <c r="AQ955" s="46" t="str">
        <f>TRIM(Table1[[#This Row],[Departments-Prgrams]])</f>
        <v/>
      </c>
      <c r="AR955" s="46" t="str">
        <f>TRIM(Table1[[#This Row],[Grant]])</f>
        <v/>
      </c>
      <c r="AS955" s="46" t="str">
        <f>TRIM(Table1[[#This Row],[Staff ID]])</f>
        <v/>
      </c>
      <c r="AT955" s="46" t="str">
        <f>IF(TRIM(Table1[[#This Row],[Budget Code]])=0,"",TRIM(Table1[[#This Row],[Budget Code]]))</f>
        <v/>
      </c>
      <c r="AU955" s="46" t="str">
        <f>IF(Table1[[#This Row],[Line Description]]&lt;&gt;"",Table1[[#This Row],[Line Description]],"")</f>
        <v/>
      </c>
      <c r="AV955" s="46" t="str">
        <f>IF(Table1[[#This Row],[Cur_Amount Debit]]&gt;0,ROUND(Table1[[#This Row],[Cur_Amount Debit]],2),"")</f>
        <v/>
      </c>
      <c r="AW955" s="46" t="str">
        <f>IF(Table1[[#This Row],[Cur_Amount Credit]]&gt;0,ROUND(Table1[[#This Row],[Cur_Amount Credit]],2),"")</f>
        <v/>
      </c>
      <c r="AX955" s="46" t="str">
        <f>LEFT(Table1[[#This Row],[Cur]],3)</f>
        <v/>
      </c>
      <c r="AY955" s="59"/>
      <c r="AZ955" s="46"/>
      <c r="BA955" s="46" t="str">
        <f>IF(Table1[[#This Row],[Cur]]&lt;&gt;"",IF(Table1[[#This Row],[Cur]]="USD","",ExchangeRate),"")</f>
        <v/>
      </c>
      <c r="BB955" s="46" t="str">
        <f>IF(Table1[[#This Row],[Grant]]&lt;&gt;"",VLOOKUP(Table1[[#This Row],[Grant]],Grants!B:D,3),"")</f>
        <v/>
      </c>
      <c r="BC955" s="46" t="str">
        <f>TRIM(Table1[[#This Row],[Vendor ID]])</f>
        <v/>
      </c>
      <c r="BD955">
        <f>IF(Table1[[#This Row],[Reference Number]]=Q954,BD954,BD954+1)</f>
        <v>0</v>
      </c>
    </row>
    <row r="956" spans="1:56" ht="11.25" customHeight="1" x14ac:dyDescent="0.25">
      <c r="A956" s="1"/>
      <c r="B956" s="88" t="str">
        <f>IF(Table1[[#This Row],[Posting Date]]&lt;&gt;"",IF(Table1[[#This Row],[Reference Number]]=Q955,B955+1,1),"")</f>
        <v/>
      </c>
      <c r="C956" s="61"/>
      <c r="D956" s="61"/>
      <c r="E956" s="138"/>
      <c r="F956" s="141" t="str">
        <f>IFERROR(IF(VLOOKUP(Table1[[#This Row],[Budget Code Description]],Dimentions!$X$6:$AC$139,2,FALSE)="","",VLOOKUP(Table1[[#This Row],[Budget Code Description]],Dimentions!$X$6:$AC$139,2,FALSE)),"")</f>
        <v/>
      </c>
      <c r="G956" s="141"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1" t="str">
        <f>IFERROR(VLOOKUP(Table1[[#This Row],[Budget Code Description]],Table6[#All],8,FALSE),"")</f>
        <v/>
      </c>
      <c r="L956" s="63"/>
      <c r="M956" s="65" t="str">
        <f>IFERROR(VLOOKUP(Table1[[#This Row],[Staff ID]],Table2[],2,FALSE),"")</f>
        <v/>
      </c>
      <c r="N956" s="209" t="str">
        <f>IFERROR(IF(VLOOKUP(Table1[[#This Row],[Budget Code Description]],Dimentions!$X$6:$AC$134,4,FALSE)="","",VLOOKUP(Table1[[#This Row],[Budget Code Description]],Dimentions!$X$6:$AC$134,4,FALSE)),"")</f>
        <v/>
      </c>
      <c r="O956" s="65" t="str">
        <f>IFERROR(VLOOKUP(Table1[[#This Row],[Vendor ID]],Table549[],2,FALSE),"")</f>
        <v/>
      </c>
      <c r="P956" s="63"/>
      <c r="Q956" s="141" t="str">
        <f>IF(Table1[[#This Row],[Posting Date]]&lt;&gt;"",$D$9,"")</f>
        <v/>
      </c>
      <c r="R956" s="157" t="str">
        <f>IF(Table1[[#This Row],[Posting Date]]&lt;&gt;"",$D$10,"")</f>
        <v/>
      </c>
      <c r="S956" s="66"/>
      <c r="T956" s="63"/>
      <c r="U956" s="67"/>
      <c r="V956" s="67"/>
      <c r="W956" s="67" t="str">
        <f t="shared" si="19"/>
        <v/>
      </c>
      <c r="X956" s="159" t="str">
        <f>IF(E956="","",(IF(Table1[[#This Row],[Cur]]="USD",Table1[[#This Row],[Cur_Amount Debit]],Table1[[#This Row],[Cur_Amount Debit]]/Table1[[#This Row],[Exchange Rate]])))</f>
        <v/>
      </c>
      <c r="Y956" s="159" t="str">
        <f>IF(E956="","",(IF(Table1[[#This Row],[Cur]]="USD",Table1[[#This Row],[Cur_Amount Credit]],Table1[[#This Row],[Cur_Amount Credit]]/ExchangeRate)))</f>
        <v/>
      </c>
      <c r="Z956" s="201" t="str">
        <f>IF(E956="","",(Table1[[#This Row],[Debit USD]]-Table1[[#This Row],[Credit USD]]))</f>
        <v/>
      </c>
      <c r="AA956" s="226"/>
      <c r="AB956" s="255"/>
      <c r="AC956" s="1"/>
      <c r="AD956" s="15"/>
      <c r="AE956" s="15" t="str">
        <f>IF(AND(OR(Table1[[#This Row],[Account]]="15030",Table1[[#This Row],[Account]]="15035",Table1[[#This Row],[Account]]="20150"),Table1[[#This Row],[Vendor ID]]=""),1,"")</f>
        <v/>
      </c>
      <c r="AF956" s="15"/>
      <c r="AG956" s="15"/>
      <c r="AH956" s="15"/>
      <c r="AI956" s="46" t="str">
        <f>IF(Table1[[#This Row],[Posting Date]]&lt;&gt;"","GJ-"&amp;CountryID,"")</f>
        <v/>
      </c>
      <c r="AJ956" s="59" t="str">
        <f>IF(Table1[[#This Row],[Posting Date]]&lt;&gt;"",Table1[[#This Row],[Posting Date]],"")</f>
        <v/>
      </c>
      <c r="AK956" s="46"/>
      <c r="AL956" s="46" t="str">
        <f>IF(Table1[[#This Row],[Description]]&lt;&gt;"",Table1[[#This Row],[Description]],"")</f>
        <v/>
      </c>
      <c r="AM956" s="46" t="str">
        <f>IF(Table1[[#This Row],[Posting Date]]&lt;&gt;"",Table1[[#This Row],[Reference Number]],"")</f>
        <v/>
      </c>
      <c r="AN956" s="46" t="str">
        <f>TRIM(Table1[[#This Row],[Line '#]])</f>
        <v/>
      </c>
      <c r="AO956" s="46" t="str">
        <f>TRIM(Table1[[#This Row],[Account]])</f>
        <v/>
      </c>
      <c r="AP956" s="46" t="str">
        <f>IF(Table1[[#This Row],[Posting Date]]&lt;&gt;"",$D$5,"")</f>
        <v/>
      </c>
      <c r="AQ956" s="46" t="str">
        <f>TRIM(Table1[[#This Row],[Departments-Prgrams]])</f>
        <v/>
      </c>
      <c r="AR956" s="46" t="str">
        <f>TRIM(Table1[[#This Row],[Grant]])</f>
        <v/>
      </c>
      <c r="AS956" s="46" t="str">
        <f>TRIM(Table1[[#This Row],[Staff ID]])</f>
        <v/>
      </c>
      <c r="AT956" s="46" t="str">
        <f>IF(TRIM(Table1[[#This Row],[Budget Code]])=0,"",TRIM(Table1[[#This Row],[Budget Code]]))</f>
        <v/>
      </c>
      <c r="AU956" s="46" t="str">
        <f>IF(Table1[[#This Row],[Line Description]]&lt;&gt;"",Table1[[#This Row],[Line Description]],"")</f>
        <v/>
      </c>
      <c r="AV956" s="46" t="str">
        <f>IF(Table1[[#This Row],[Cur_Amount Debit]]&gt;0,ROUND(Table1[[#This Row],[Cur_Amount Debit]],2),"")</f>
        <v/>
      </c>
      <c r="AW956" s="46" t="str">
        <f>IF(Table1[[#This Row],[Cur_Amount Credit]]&gt;0,ROUND(Table1[[#This Row],[Cur_Amount Credit]],2),"")</f>
        <v/>
      </c>
      <c r="AX956" s="46" t="str">
        <f>LEFT(Table1[[#This Row],[Cur]],3)</f>
        <v/>
      </c>
      <c r="AY956" s="59"/>
      <c r="AZ956" s="46"/>
      <c r="BA956" s="46" t="str">
        <f>IF(Table1[[#This Row],[Cur]]&lt;&gt;"",IF(Table1[[#This Row],[Cur]]="USD","",ExchangeRate),"")</f>
        <v/>
      </c>
      <c r="BB956" s="46" t="str">
        <f>IF(Table1[[#This Row],[Grant]]&lt;&gt;"",VLOOKUP(Table1[[#This Row],[Grant]],Grants!B:D,3),"")</f>
        <v/>
      </c>
      <c r="BC956" s="46" t="str">
        <f>TRIM(Table1[[#This Row],[Vendor ID]])</f>
        <v/>
      </c>
      <c r="BD956">
        <f>IF(Table1[[#This Row],[Reference Number]]=Q955,BD955,BD955+1)</f>
        <v>0</v>
      </c>
    </row>
    <row r="957" spans="1:56" ht="11.25" customHeight="1" x14ac:dyDescent="0.25">
      <c r="A957" s="1"/>
      <c r="B957" s="88" t="str">
        <f>IF(Table1[[#This Row],[Posting Date]]&lt;&gt;"",IF(Table1[[#This Row],[Reference Number]]=Q956,B956+1,1),"")</f>
        <v/>
      </c>
      <c r="C957" s="61"/>
      <c r="D957" s="61"/>
      <c r="E957" s="138"/>
      <c r="F957" s="141" t="str">
        <f>IFERROR(IF(VLOOKUP(Table1[[#This Row],[Budget Code Description]],Dimentions!$X$6:$AC$139,2,FALSE)="","",VLOOKUP(Table1[[#This Row],[Budget Code Description]],Dimentions!$X$6:$AC$139,2,FALSE)),"")</f>
        <v/>
      </c>
      <c r="G957" s="141"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1" t="str">
        <f>IFERROR(VLOOKUP(Table1[[#This Row],[Budget Code Description]],Table6[#All],8,FALSE),"")</f>
        <v/>
      </c>
      <c r="L957" s="63"/>
      <c r="M957" s="65" t="str">
        <f>IFERROR(VLOOKUP(Table1[[#This Row],[Staff ID]],Table2[],2,FALSE),"")</f>
        <v/>
      </c>
      <c r="N957" s="209" t="str">
        <f>IFERROR(IF(VLOOKUP(Table1[[#This Row],[Budget Code Description]],Dimentions!$X$6:$AC$134,4,FALSE)="","",VLOOKUP(Table1[[#This Row],[Budget Code Description]],Dimentions!$X$6:$AC$134,4,FALSE)),"")</f>
        <v/>
      </c>
      <c r="O957" s="65" t="str">
        <f>IFERROR(VLOOKUP(Table1[[#This Row],[Vendor ID]],Table549[],2,FALSE),"")</f>
        <v/>
      </c>
      <c r="P957" s="63"/>
      <c r="Q957" s="141" t="str">
        <f>IF(Table1[[#This Row],[Posting Date]]&lt;&gt;"",$D$9,"")</f>
        <v/>
      </c>
      <c r="R957" s="157" t="str">
        <f>IF(Table1[[#This Row],[Posting Date]]&lt;&gt;"",$D$10,"")</f>
        <v/>
      </c>
      <c r="S957" s="66"/>
      <c r="T957" s="63"/>
      <c r="U957" s="67"/>
      <c r="V957" s="67"/>
      <c r="W957" s="67" t="str">
        <f t="shared" si="19"/>
        <v/>
      </c>
      <c r="X957" s="159" t="str">
        <f>IF(E957="","",(IF(Table1[[#This Row],[Cur]]="USD",Table1[[#This Row],[Cur_Amount Debit]],Table1[[#This Row],[Cur_Amount Debit]]/Table1[[#This Row],[Exchange Rate]])))</f>
        <v/>
      </c>
      <c r="Y957" s="159" t="str">
        <f>IF(E957="","",(IF(Table1[[#This Row],[Cur]]="USD",Table1[[#This Row],[Cur_Amount Credit]],Table1[[#This Row],[Cur_Amount Credit]]/ExchangeRate)))</f>
        <v/>
      </c>
      <c r="Z957" s="201" t="str">
        <f>IF(E957="","",(Table1[[#This Row],[Debit USD]]-Table1[[#This Row],[Credit USD]]))</f>
        <v/>
      </c>
      <c r="AA957" s="226"/>
      <c r="AB957" s="255"/>
      <c r="AC957" s="1"/>
      <c r="AD957" s="15"/>
      <c r="AE957" s="15" t="str">
        <f>IF(AND(OR(Table1[[#This Row],[Account]]="15030",Table1[[#This Row],[Account]]="15035",Table1[[#This Row],[Account]]="20150"),Table1[[#This Row],[Vendor ID]]=""),1,"")</f>
        <v/>
      </c>
      <c r="AF957" s="15"/>
      <c r="AG957" s="15"/>
      <c r="AH957" s="15"/>
      <c r="AI957" s="46" t="str">
        <f>IF(Table1[[#This Row],[Posting Date]]&lt;&gt;"","GJ-"&amp;CountryID,"")</f>
        <v/>
      </c>
      <c r="AJ957" s="59" t="str">
        <f>IF(Table1[[#This Row],[Posting Date]]&lt;&gt;"",Table1[[#This Row],[Posting Date]],"")</f>
        <v/>
      </c>
      <c r="AK957" s="46"/>
      <c r="AL957" s="46" t="str">
        <f>IF(Table1[[#This Row],[Description]]&lt;&gt;"",Table1[[#This Row],[Description]],"")</f>
        <v/>
      </c>
      <c r="AM957" s="46" t="str">
        <f>IF(Table1[[#This Row],[Posting Date]]&lt;&gt;"",Table1[[#This Row],[Reference Number]],"")</f>
        <v/>
      </c>
      <c r="AN957" s="46" t="str">
        <f>TRIM(Table1[[#This Row],[Line '#]])</f>
        <v/>
      </c>
      <c r="AO957" s="46" t="str">
        <f>TRIM(Table1[[#This Row],[Account]])</f>
        <v/>
      </c>
      <c r="AP957" s="46" t="str">
        <f>IF(Table1[[#This Row],[Posting Date]]&lt;&gt;"",$D$5,"")</f>
        <v/>
      </c>
      <c r="AQ957" s="46" t="str">
        <f>TRIM(Table1[[#This Row],[Departments-Prgrams]])</f>
        <v/>
      </c>
      <c r="AR957" s="46" t="str">
        <f>TRIM(Table1[[#This Row],[Grant]])</f>
        <v/>
      </c>
      <c r="AS957" s="46" t="str">
        <f>TRIM(Table1[[#This Row],[Staff ID]])</f>
        <v/>
      </c>
      <c r="AT957" s="46" t="str">
        <f>IF(TRIM(Table1[[#This Row],[Budget Code]])=0,"",TRIM(Table1[[#This Row],[Budget Code]]))</f>
        <v/>
      </c>
      <c r="AU957" s="46" t="str">
        <f>IF(Table1[[#This Row],[Line Description]]&lt;&gt;"",Table1[[#This Row],[Line Description]],"")</f>
        <v/>
      </c>
      <c r="AV957" s="46" t="str">
        <f>IF(Table1[[#This Row],[Cur_Amount Debit]]&gt;0,ROUND(Table1[[#This Row],[Cur_Amount Debit]],2),"")</f>
        <v/>
      </c>
      <c r="AW957" s="46" t="str">
        <f>IF(Table1[[#This Row],[Cur_Amount Credit]]&gt;0,ROUND(Table1[[#This Row],[Cur_Amount Credit]],2),"")</f>
        <v/>
      </c>
      <c r="AX957" s="46" t="str">
        <f>LEFT(Table1[[#This Row],[Cur]],3)</f>
        <v/>
      </c>
      <c r="AY957" s="59"/>
      <c r="AZ957" s="46"/>
      <c r="BA957" s="46" t="str">
        <f>IF(Table1[[#This Row],[Cur]]&lt;&gt;"",IF(Table1[[#This Row],[Cur]]="USD","",ExchangeRate),"")</f>
        <v/>
      </c>
      <c r="BB957" s="46" t="str">
        <f>IF(Table1[[#This Row],[Grant]]&lt;&gt;"",VLOOKUP(Table1[[#This Row],[Grant]],Grants!B:D,3),"")</f>
        <v/>
      </c>
      <c r="BC957" s="46" t="str">
        <f>TRIM(Table1[[#This Row],[Vendor ID]])</f>
        <v/>
      </c>
      <c r="BD957">
        <f>IF(Table1[[#This Row],[Reference Number]]=Q956,BD956,BD956+1)</f>
        <v>0</v>
      </c>
    </row>
    <row r="958" spans="1:56" ht="11.25" customHeight="1" x14ac:dyDescent="0.25">
      <c r="A958" s="1"/>
      <c r="B958" s="88" t="str">
        <f>IF(Table1[[#This Row],[Posting Date]]&lt;&gt;"",IF(Table1[[#This Row],[Reference Number]]=Q957,B957+1,1),"")</f>
        <v/>
      </c>
      <c r="C958" s="61"/>
      <c r="D958" s="61"/>
      <c r="E958" s="138"/>
      <c r="F958" s="141" t="str">
        <f>IFERROR(IF(VLOOKUP(Table1[[#This Row],[Budget Code Description]],Dimentions!$X$6:$AC$139,2,FALSE)="","",VLOOKUP(Table1[[#This Row],[Budget Code Description]],Dimentions!$X$6:$AC$139,2,FALSE)),"")</f>
        <v/>
      </c>
      <c r="G958" s="141"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1" t="str">
        <f>IFERROR(VLOOKUP(Table1[[#This Row],[Budget Code Description]],Table6[#All],8,FALSE),"")</f>
        <v/>
      </c>
      <c r="L958" s="63"/>
      <c r="M958" s="65" t="str">
        <f>IFERROR(VLOOKUP(Table1[[#This Row],[Staff ID]],Table2[],2,FALSE),"")</f>
        <v/>
      </c>
      <c r="N958" s="209" t="str">
        <f>IFERROR(IF(VLOOKUP(Table1[[#This Row],[Budget Code Description]],Dimentions!$X$6:$AC$134,4,FALSE)="","",VLOOKUP(Table1[[#This Row],[Budget Code Description]],Dimentions!$X$6:$AC$134,4,FALSE)),"")</f>
        <v/>
      </c>
      <c r="O958" s="65" t="str">
        <f>IFERROR(VLOOKUP(Table1[[#This Row],[Vendor ID]],Table549[],2,FALSE),"")</f>
        <v/>
      </c>
      <c r="P958" s="63"/>
      <c r="Q958" s="141" t="str">
        <f>IF(Table1[[#This Row],[Posting Date]]&lt;&gt;"",$D$9,"")</f>
        <v/>
      </c>
      <c r="R958" s="157" t="str">
        <f>IF(Table1[[#This Row],[Posting Date]]&lt;&gt;"",$D$10,"")</f>
        <v/>
      </c>
      <c r="S958" s="66"/>
      <c r="T958" s="63"/>
      <c r="U958" s="67"/>
      <c r="V958" s="67"/>
      <c r="W958" s="67" t="str">
        <f t="shared" si="19"/>
        <v/>
      </c>
      <c r="X958" s="159" t="str">
        <f>IF(E958="","",(IF(Table1[[#This Row],[Cur]]="USD",Table1[[#This Row],[Cur_Amount Debit]],Table1[[#This Row],[Cur_Amount Debit]]/Table1[[#This Row],[Exchange Rate]])))</f>
        <v/>
      </c>
      <c r="Y958" s="159" t="str">
        <f>IF(E958="","",(IF(Table1[[#This Row],[Cur]]="USD",Table1[[#This Row],[Cur_Amount Credit]],Table1[[#This Row],[Cur_Amount Credit]]/ExchangeRate)))</f>
        <v/>
      </c>
      <c r="Z958" s="201" t="str">
        <f>IF(E958="","",(Table1[[#This Row],[Debit USD]]-Table1[[#This Row],[Credit USD]]))</f>
        <v/>
      </c>
      <c r="AA958" s="226"/>
      <c r="AB958" s="255"/>
      <c r="AC958" s="1"/>
      <c r="AD958" s="15"/>
      <c r="AE958" s="15" t="str">
        <f>IF(AND(OR(Table1[[#This Row],[Account]]="15030",Table1[[#This Row],[Account]]="15035",Table1[[#This Row],[Account]]="20150"),Table1[[#This Row],[Vendor ID]]=""),1,"")</f>
        <v/>
      </c>
      <c r="AF958" s="15"/>
      <c r="AG958" s="15"/>
      <c r="AH958" s="15"/>
      <c r="AI958" s="46" t="str">
        <f>IF(Table1[[#This Row],[Posting Date]]&lt;&gt;"","GJ-"&amp;CountryID,"")</f>
        <v/>
      </c>
      <c r="AJ958" s="59" t="str">
        <f>IF(Table1[[#This Row],[Posting Date]]&lt;&gt;"",Table1[[#This Row],[Posting Date]],"")</f>
        <v/>
      </c>
      <c r="AK958" s="46"/>
      <c r="AL958" s="46" t="str">
        <f>IF(Table1[[#This Row],[Description]]&lt;&gt;"",Table1[[#This Row],[Description]],"")</f>
        <v/>
      </c>
      <c r="AM958" s="46" t="str">
        <f>IF(Table1[[#This Row],[Posting Date]]&lt;&gt;"",Table1[[#This Row],[Reference Number]],"")</f>
        <v/>
      </c>
      <c r="AN958" s="46" t="str">
        <f>TRIM(Table1[[#This Row],[Line '#]])</f>
        <v/>
      </c>
      <c r="AO958" s="46" t="str">
        <f>TRIM(Table1[[#This Row],[Account]])</f>
        <v/>
      </c>
      <c r="AP958" s="46" t="str">
        <f>IF(Table1[[#This Row],[Posting Date]]&lt;&gt;"",$D$5,"")</f>
        <v/>
      </c>
      <c r="AQ958" s="46" t="str">
        <f>TRIM(Table1[[#This Row],[Departments-Prgrams]])</f>
        <v/>
      </c>
      <c r="AR958" s="46" t="str">
        <f>TRIM(Table1[[#This Row],[Grant]])</f>
        <v/>
      </c>
      <c r="AS958" s="46" t="str">
        <f>TRIM(Table1[[#This Row],[Staff ID]])</f>
        <v/>
      </c>
      <c r="AT958" s="46" t="str">
        <f>IF(TRIM(Table1[[#This Row],[Budget Code]])=0,"",TRIM(Table1[[#This Row],[Budget Code]]))</f>
        <v/>
      </c>
      <c r="AU958" s="46" t="str">
        <f>IF(Table1[[#This Row],[Line Description]]&lt;&gt;"",Table1[[#This Row],[Line Description]],"")</f>
        <v/>
      </c>
      <c r="AV958" s="46" t="str">
        <f>IF(Table1[[#This Row],[Cur_Amount Debit]]&gt;0,ROUND(Table1[[#This Row],[Cur_Amount Debit]],2),"")</f>
        <v/>
      </c>
      <c r="AW958" s="46" t="str">
        <f>IF(Table1[[#This Row],[Cur_Amount Credit]]&gt;0,ROUND(Table1[[#This Row],[Cur_Amount Credit]],2),"")</f>
        <v/>
      </c>
      <c r="AX958" s="46" t="str">
        <f>LEFT(Table1[[#This Row],[Cur]],3)</f>
        <v/>
      </c>
      <c r="AY958" s="59"/>
      <c r="AZ958" s="46"/>
      <c r="BA958" s="46" t="str">
        <f>IF(Table1[[#This Row],[Cur]]&lt;&gt;"",IF(Table1[[#This Row],[Cur]]="USD","",ExchangeRate),"")</f>
        <v/>
      </c>
      <c r="BB958" s="46" t="str">
        <f>IF(Table1[[#This Row],[Grant]]&lt;&gt;"",VLOOKUP(Table1[[#This Row],[Grant]],Grants!B:D,3),"")</f>
        <v/>
      </c>
      <c r="BC958" s="46" t="str">
        <f>TRIM(Table1[[#This Row],[Vendor ID]])</f>
        <v/>
      </c>
      <c r="BD958">
        <f>IF(Table1[[#This Row],[Reference Number]]=Q957,BD957,BD957+1)</f>
        <v>0</v>
      </c>
    </row>
    <row r="959" spans="1:56" ht="11.25" customHeight="1" x14ac:dyDescent="0.25">
      <c r="A959" s="1"/>
      <c r="B959" s="88" t="str">
        <f>IF(Table1[[#This Row],[Posting Date]]&lt;&gt;"",IF(Table1[[#This Row],[Reference Number]]=Q958,B958+1,1),"")</f>
        <v/>
      </c>
      <c r="C959" s="61"/>
      <c r="D959" s="61"/>
      <c r="E959" s="138"/>
      <c r="F959" s="141" t="str">
        <f>IFERROR(IF(VLOOKUP(Table1[[#This Row],[Budget Code Description]],Dimentions!$X$6:$AC$139,2,FALSE)="","",VLOOKUP(Table1[[#This Row],[Budget Code Description]],Dimentions!$X$6:$AC$139,2,FALSE)),"")</f>
        <v/>
      </c>
      <c r="G959" s="141"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1" t="str">
        <f>IFERROR(VLOOKUP(Table1[[#This Row],[Budget Code Description]],Table6[#All],8,FALSE),"")</f>
        <v/>
      </c>
      <c r="L959" s="63"/>
      <c r="M959" s="65" t="str">
        <f>IFERROR(VLOOKUP(Table1[[#This Row],[Staff ID]],Table2[],2,FALSE),"")</f>
        <v/>
      </c>
      <c r="N959" s="209" t="str">
        <f>IFERROR(IF(VLOOKUP(Table1[[#This Row],[Budget Code Description]],Dimentions!$X$6:$AC$134,4,FALSE)="","",VLOOKUP(Table1[[#This Row],[Budget Code Description]],Dimentions!$X$6:$AC$134,4,FALSE)),"")</f>
        <v/>
      </c>
      <c r="O959" s="65" t="str">
        <f>IFERROR(VLOOKUP(Table1[[#This Row],[Vendor ID]],Table549[],2,FALSE),"")</f>
        <v/>
      </c>
      <c r="P959" s="63"/>
      <c r="Q959" s="141" t="str">
        <f>IF(Table1[[#This Row],[Posting Date]]&lt;&gt;"",$D$9,"")</f>
        <v/>
      </c>
      <c r="R959" s="157" t="str">
        <f>IF(Table1[[#This Row],[Posting Date]]&lt;&gt;"",$D$10,"")</f>
        <v/>
      </c>
      <c r="S959" s="66"/>
      <c r="T959" s="63"/>
      <c r="U959" s="67"/>
      <c r="V959" s="67"/>
      <c r="W959" s="67" t="str">
        <f t="shared" si="19"/>
        <v/>
      </c>
      <c r="X959" s="159" t="str">
        <f>IF(E959="","",(IF(Table1[[#This Row],[Cur]]="USD",Table1[[#This Row],[Cur_Amount Debit]],Table1[[#This Row],[Cur_Amount Debit]]/Table1[[#This Row],[Exchange Rate]])))</f>
        <v/>
      </c>
      <c r="Y959" s="159" t="str">
        <f>IF(E959="","",(IF(Table1[[#This Row],[Cur]]="USD",Table1[[#This Row],[Cur_Amount Credit]],Table1[[#This Row],[Cur_Amount Credit]]/ExchangeRate)))</f>
        <v/>
      </c>
      <c r="Z959" s="201" t="str">
        <f>IF(E959="","",(Table1[[#This Row],[Debit USD]]-Table1[[#This Row],[Credit USD]]))</f>
        <v/>
      </c>
      <c r="AA959" s="226"/>
      <c r="AB959" s="255"/>
      <c r="AC959" s="1"/>
      <c r="AD959" s="15"/>
      <c r="AE959" s="15" t="str">
        <f>IF(AND(OR(Table1[[#This Row],[Account]]="15030",Table1[[#This Row],[Account]]="15035",Table1[[#This Row],[Account]]="20150"),Table1[[#This Row],[Vendor ID]]=""),1,"")</f>
        <v/>
      </c>
      <c r="AF959" s="15"/>
      <c r="AG959" s="15"/>
      <c r="AH959" s="15"/>
      <c r="AI959" s="46" t="str">
        <f>IF(Table1[[#This Row],[Posting Date]]&lt;&gt;"","GJ-"&amp;CountryID,"")</f>
        <v/>
      </c>
      <c r="AJ959" s="59" t="str">
        <f>IF(Table1[[#This Row],[Posting Date]]&lt;&gt;"",Table1[[#This Row],[Posting Date]],"")</f>
        <v/>
      </c>
      <c r="AK959" s="46"/>
      <c r="AL959" s="46" t="str">
        <f>IF(Table1[[#This Row],[Description]]&lt;&gt;"",Table1[[#This Row],[Description]],"")</f>
        <v/>
      </c>
      <c r="AM959" s="46" t="str">
        <f>IF(Table1[[#This Row],[Posting Date]]&lt;&gt;"",Table1[[#This Row],[Reference Number]],"")</f>
        <v/>
      </c>
      <c r="AN959" s="46" t="str">
        <f>TRIM(Table1[[#This Row],[Line '#]])</f>
        <v/>
      </c>
      <c r="AO959" s="46" t="str">
        <f>TRIM(Table1[[#This Row],[Account]])</f>
        <v/>
      </c>
      <c r="AP959" s="46" t="str">
        <f>IF(Table1[[#This Row],[Posting Date]]&lt;&gt;"",$D$5,"")</f>
        <v/>
      </c>
      <c r="AQ959" s="46" t="str">
        <f>TRIM(Table1[[#This Row],[Departments-Prgrams]])</f>
        <v/>
      </c>
      <c r="AR959" s="46" t="str">
        <f>TRIM(Table1[[#This Row],[Grant]])</f>
        <v/>
      </c>
      <c r="AS959" s="46" t="str">
        <f>TRIM(Table1[[#This Row],[Staff ID]])</f>
        <v/>
      </c>
      <c r="AT959" s="46" t="str">
        <f>IF(TRIM(Table1[[#This Row],[Budget Code]])=0,"",TRIM(Table1[[#This Row],[Budget Code]]))</f>
        <v/>
      </c>
      <c r="AU959" s="46" t="str">
        <f>IF(Table1[[#This Row],[Line Description]]&lt;&gt;"",Table1[[#This Row],[Line Description]],"")</f>
        <v/>
      </c>
      <c r="AV959" s="46" t="str">
        <f>IF(Table1[[#This Row],[Cur_Amount Debit]]&gt;0,ROUND(Table1[[#This Row],[Cur_Amount Debit]],2),"")</f>
        <v/>
      </c>
      <c r="AW959" s="46" t="str">
        <f>IF(Table1[[#This Row],[Cur_Amount Credit]]&gt;0,ROUND(Table1[[#This Row],[Cur_Amount Credit]],2),"")</f>
        <v/>
      </c>
      <c r="AX959" s="46" t="str">
        <f>LEFT(Table1[[#This Row],[Cur]],3)</f>
        <v/>
      </c>
      <c r="AY959" s="59"/>
      <c r="AZ959" s="46"/>
      <c r="BA959" s="46" t="str">
        <f>IF(Table1[[#This Row],[Cur]]&lt;&gt;"",IF(Table1[[#This Row],[Cur]]="USD","",ExchangeRate),"")</f>
        <v/>
      </c>
      <c r="BB959" s="46" t="str">
        <f>IF(Table1[[#This Row],[Grant]]&lt;&gt;"",VLOOKUP(Table1[[#This Row],[Grant]],Grants!B:D,3),"")</f>
        <v/>
      </c>
      <c r="BC959" s="46" t="str">
        <f>TRIM(Table1[[#This Row],[Vendor ID]])</f>
        <v/>
      </c>
      <c r="BD959">
        <f>IF(Table1[[#This Row],[Reference Number]]=Q958,BD958,BD958+1)</f>
        <v>0</v>
      </c>
    </row>
    <row r="960" spans="1:56" ht="11.25" customHeight="1" x14ac:dyDescent="0.25">
      <c r="A960" s="1"/>
      <c r="B960" s="88" t="str">
        <f>IF(Table1[[#This Row],[Posting Date]]&lt;&gt;"",IF(Table1[[#This Row],[Reference Number]]=Q959,B959+1,1),"")</f>
        <v/>
      </c>
      <c r="C960" s="61"/>
      <c r="D960" s="61"/>
      <c r="E960" s="138"/>
      <c r="F960" s="141" t="str">
        <f>IFERROR(IF(VLOOKUP(Table1[[#This Row],[Budget Code Description]],Dimentions!$X$6:$AC$139,2,FALSE)="","",VLOOKUP(Table1[[#This Row],[Budget Code Description]],Dimentions!$X$6:$AC$139,2,FALSE)),"")</f>
        <v/>
      </c>
      <c r="G960" s="141"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1" t="str">
        <f>IFERROR(VLOOKUP(Table1[[#This Row],[Budget Code Description]],Table6[#All],8,FALSE),"")</f>
        <v/>
      </c>
      <c r="L960" s="63"/>
      <c r="M960" s="65" t="str">
        <f>IFERROR(VLOOKUP(Table1[[#This Row],[Staff ID]],Table2[],2,FALSE),"")</f>
        <v/>
      </c>
      <c r="N960" s="209" t="str">
        <f>IFERROR(IF(VLOOKUP(Table1[[#This Row],[Budget Code Description]],Dimentions!$X$6:$AC$134,4,FALSE)="","",VLOOKUP(Table1[[#This Row],[Budget Code Description]],Dimentions!$X$6:$AC$134,4,FALSE)),"")</f>
        <v/>
      </c>
      <c r="O960" s="65" t="str">
        <f>IFERROR(VLOOKUP(Table1[[#This Row],[Vendor ID]],Table549[],2,FALSE),"")</f>
        <v/>
      </c>
      <c r="P960" s="63"/>
      <c r="Q960" s="141" t="str">
        <f>IF(Table1[[#This Row],[Posting Date]]&lt;&gt;"",$D$9,"")</f>
        <v/>
      </c>
      <c r="R960" s="157" t="str">
        <f>IF(Table1[[#This Row],[Posting Date]]&lt;&gt;"",$D$10,"")</f>
        <v/>
      </c>
      <c r="S960" s="66"/>
      <c r="T960" s="63"/>
      <c r="U960" s="67"/>
      <c r="V960" s="67"/>
      <c r="W960" s="67" t="str">
        <f t="shared" si="19"/>
        <v/>
      </c>
      <c r="X960" s="159" t="str">
        <f>IF(E960="","",(IF(Table1[[#This Row],[Cur]]="USD",Table1[[#This Row],[Cur_Amount Debit]],Table1[[#This Row],[Cur_Amount Debit]]/Table1[[#This Row],[Exchange Rate]])))</f>
        <v/>
      </c>
      <c r="Y960" s="159" t="str">
        <f>IF(E960="","",(IF(Table1[[#This Row],[Cur]]="USD",Table1[[#This Row],[Cur_Amount Credit]],Table1[[#This Row],[Cur_Amount Credit]]/ExchangeRate)))</f>
        <v/>
      </c>
      <c r="Z960" s="201" t="str">
        <f>IF(E960="","",(Table1[[#This Row],[Debit USD]]-Table1[[#This Row],[Credit USD]]))</f>
        <v/>
      </c>
      <c r="AA960" s="226"/>
      <c r="AB960" s="255"/>
      <c r="AC960" s="1"/>
      <c r="AD960" s="15"/>
      <c r="AE960" s="15" t="str">
        <f>IF(AND(OR(Table1[[#This Row],[Account]]="15030",Table1[[#This Row],[Account]]="15035",Table1[[#This Row],[Account]]="20150"),Table1[[#This Row],[Vendor ID]]=""),1,"")</f>
        <v/>
      </c>
      <c r="AF960" s="15"/>
      <c r="AG960" s="15"/>
      <c r="AH960" s="15"/>
      <c r="AI960" s="46" t="str">
        <f>IF(Table1[[#This Row],[Posting Date]]&lt;&gt;"","GJ-"&amp;CountryID,"")</f>
        <v/>
      </c>
      <c r="AJ960" s="59" t="str">
        <f>IF(Table1[[#This Row],[Posting Date]]&lt;&gt;"",Table1[[#This Row],[Posting Date]],"")</f>
        <v/>
      </c>
      <c r="AK960" s="46"/>
      <c r="AL960" s="46" t="str">
        <f>IF(Table1[[#This Row],[Description]]&lt;&gt;"",Table1[[#This Row],[Description]],"")</f>
        <v/>
      </c>
      <c r="AM960" s="46" t="str">
        <f>IF(Table1[[#This Row],[Posting Date]]&lt;&gt;"",Table1[[#This Row],[Reference Number]],"")</f>
        <v/>
      </c>
      <c r="AN960" s="46" t="str">
        <f>TRIM(Table1[[#This Row],[Line '#]])</f>
        <v/>
      </c>
      <c r="AO960" s="46" t="str">
        <f>TRIM(Table1[[#This Row],[Account]])</f>
        <v/>
      </c>
      <c r="AP960" s="46" t="str">
        <f>IF(Table1[[#This Row],[Posting Date]]&lt;&gt;"",$D$5,"")</f>
        <v/>
      </c>
      <c r="AQ960" s="46" t="str">
        <f>TRIM(Table1[[#This Row],[Departments-Prgrams]])</f>
        <v/>
      </c>
      <c r="AR960" s="46" t="str">
        <f>TRIM(Table1[[#This Row],[Grant]])</f>
        <v/>
      </c>
      <c r="AS960" s="46" t="str">
        <f>TRIM(Table1[[#This Row],[Staff ID]])</f>
        <v/>
      </c>
      <c r="AT960" s="46" t="str">
        <f>IF(TRIM(Table1[[#This Row],[Budget Code]])=0,"",TRIM(Table1[[#This Row],[Budget Code]]))</f>
        <v/>
      </c>
      <c r="AU960" s="46" t="str">
        <f>IF(Table1[[#This Row],[Line Description]]&lt;&gt;"",Table1[[#This Row],[Line Description]],"")</f>
        <v/>
      </c>
      <c r="AV960" s="46" t="str">
        <f>IF(Table1[[#This Row],[Cur_Amount Debit]]&gt;0,ROUND(Table1[[#This Row],[Cur_Amount Debit]],2),"")</f>
        <v/>
      </c>
      <c r="AW960" s="46" t="str">
        <f>IF(Table1[[#This Row],[Cur_Amount Credit]]&gt;0,ROUND(Table1[[#This Row],[Cur_Amount Credit]],2),"")</f>
        <v/>
      </c>
      <c r="AX960" s="46" t="str">
        <f>LEFT(Table1[[#This Row],[Cur]],3)</f>
        <v/>
      </c>
      <c r="AY960" s="59"/>
      <c r="AZ960" s="46"/>
      <c r="BA960" s="46" t="str">
        <f>IF(Table1[[#This Row],[Cur]]&lt;&gt;"",IF(Table1[[#This Row],[Cur]]="USD","",ExchangeRate),"")</f>
        <v/>
      </c>
      <c r="BB960" s="46" t="str">
        <f>IF(Table1[[#This Row],[Grant]]&lt;&gt;"",VLOOKUP(Table1[[#This Row],[Grant]],Grants!B:D,3),"")</f>
        <v/>
      </c>
      <c r="BC960" s="46" t="str">
        <f>TRIM(Table1[[#This Row],[Vendor ID]])</f>
        <v/>
      </c>
      <c r="BD960">
        <f>IF(Table1[[#This Row],[Reference Number]]=Q959,BD959,BD959+1)</f>
        <v>0</v>
      </c>
    </row>
    <row r="961" spans="1:56" ht="11.25" customHeight="1" x14ac:dyDescent="0.25">
      <c r="A961" s="1"/>
      <c r="B961" s="88" t="str">
        <f>IF(Table1[[#This Row],[Posting Date]]&lt;&gt;"",IF(Table1[[#This Row],[Reference Number]]=Q960,B960+1,1),"")</f>
        <v/>
      </c>
      <c r="C961" s="61"/>
      <c r="D961" s="61"/>
      <c r="E961" s="138"/>
      <c r="F961" s="141" t="str">
        <f>IFERROR(IF(VLOOKUP(Table1[[#This Row],[Budget Code Description]],Dimentions!$X$6:$AC$139,2,FALSE)="","",VLOOKUP(Table1[[#This Row],[Budget Code Description]],Dimentions!$X$6:$AC$139,2,FALSE)),"")</f>
        <v/>
      </c>
      <c r="G961" s="141"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1" t="str">
        <f>IFERROR(VLOOKUP(Table1[[#This Row],[Budget Code Description]],Table6[#All],8,FALSE),"")</f>
        <v/>
      </c>
      <c r="L961" s="63"/>
      <c r="M961" s="65" t="str">
        <f>IFERROR(VLOOKUP(Table1[[#This Row],[Staff ID]],Table2[],2,FALSE),"")</f>
        <v/>
      </c>
      <c r="N961" s="209" t="str">
        <f>IFERROR(IF(VLOOKUP(Table1[[#This Row],[Budget Code Description]],Dimentions!$X$6:$AC$134,4,FALSE)="","",VLOOKUP(Table1[[#This Row],[Budget Code Description]],Dimentions!$X$6:$AC$134,4,FALSE)),"")</f>
        <v/>
      </c>
      <c r="O961" s="65" t="str">
        <f>IFERROR(VLOOKUP(Table1[[#This Row],[Vendor ID]],Table549[],2,FALSE),"")</f>
        <v/>
      </c>
      <c r="P961" s="63"/>
      <c r="Q961" s="141" t="str">
        <f>IF(Table1[[#This Row],[Posting Date]]&lt;&gt;"",$D$9,"")</f>
        <v/>
      </c>
      <c r="R961" s="157" t="str">
        <f>IF(Table1[[#This Row],[Posting Date]]&lt;&gt;"",$D$10,"")</f>
        <v/>
      </c>
      <c r="S961" s="66"/>
      <c r="T961" s="63"/>
      <c r="U961" s="67"/>
      <c r="V961" s="67"/>
      <c r="W961" s="67" t="str">
        <f t="shared" si="19"/>
        <v/>
      </c>
      <c r="X961" s="159" t="str">
        <f>IF(E961="","",(IF(Table1[[#This Row],[Cur]]="USD",Table1[[#This Row],[Cur_Amount Debit]],Table1[[#This Row],[Cur_Amount Debit]]/Table1[[#This Row],[Exchange Rate]])))</f>
        <v/>
      </c>
      <c r="Y961" s="159" t="str">
        <f>IF(E961="","",(IF(Table1[[#This Row],[Cur]]="USD",Table1[[#This Row],[Cur_Amount Credit]],Table1[[#This Row],[Cur_Amount Credit]]/ExchangeRate)))</f>
        <v/>
      </c>
      <c r="Z961" s="201" t="str">
        <f>IF(E961="","",(Table1[[#This Row],[Debit USD]]-Table1[[#This Row],[Credit USD]]))</f>
        <v/>
      </c>
      <c r="AA961" s="226"/>
      <c r="AB961" s="255"/>
      <c r="AC961" s="1"/>
      <c r="AD961" s="15"/>
      <c r="AE961" s="15" t="str">
        <f>IF(AND(OR(Table1[[#This Row],[Account]]="15030",Table1[[#This Row],[Account]]="15035",Table1[[#This Row],[Account]]="20150"),Table1[[#This Row],[Vendor ID]]=""),1,"")</f>
        <v/>
      </c>
      <c r="AF961" s="15"/>
      <c r="AG961" s="15"/>
      <c r="AH961" s="15"/>
      <c r="AI961" s="46" t="str">
        <f>IF(Table1[[#This Row],[Posting Date]]&lt;&gt;"","GJ-"&amp;CountryID,"")</f>
        <v/>
      </c>
      <c r="AJ961" s="59" t="str">
        <f>IF(Table1[[#This Row],[Posting Date]]&lt;&gt;"",Table1[[#This Row],[Posting Date]],"")</f>
        <v/>
      </c>
      <c r="AK961" s="46"/>
      <c r="AL961" s="46" t="str">
        <f>IF(Table1[[#This Row],[Description]]&lt;&gt;"",Table1[[#This Row],[Description]],"")</f>
        <v/>
      </c>
      <c r="AM961" s="46" t="str">
        <f>IF(Table1[[#This Row],[Posting Date]]&lt;&gt;"",Table1[[#This Row],[Reference Number]],"")</f>
        <v/>
      </c>
      <c r="AN961" s="46" t="str">
        <f>TRIM(Table1[[#This Row],[Line '#]])</f>
        <v/>
      </c>
      <c r="AO961" s="46" t="str">
        <f>TRIM(Table1[[#This Row],[Account]])</f>
        <v/>
      </c>
      <c r="AP961" s="46" t="str">
        <f>IF(Table1[[#This Row],[Posting Date]]&lt;&gt;"",$D$5,"")</f>
        <v/>
      </c>
      <c r="AQ961" s="46" t="str">
        <f>TRIM(Table1[[#This Row],[Departments-Prgrams]])</f>
        <v/>
      </c>
      <c r="AR961" s="46" t="str">
        <f>TRIM(Table1[[#This Row],[Grant]])</f>
        <v/>
      </c>
      <c r="AS961" s="46" t="str">
        <f>TRIM(Table1[[#This Row],[Staff ID]])</f>
        <v/>
      </c>
      <c r="AT961" s="46" t="str">
        <f>IF(TRIM(Table1[[#This Row],[Budget Code]])=0,"",TRIM(Table1[[#This Row],[Budget Code]]))</f>
        <v/>
      </c>
      <c r="AU961" s="46" t="str">
        <f>IF(Table1[[#This Row],[Line Description]]&lt;&gt;"",Table1[[#This Row],[Line Description]],"")</f>
        <v/>
      </c>
      <c r="AV961" s="46" t="str">
        <f>IF(Table1[[#This Row],[Cur_Amount Debit]]&gt;0,ROUND(Table1[[#This Row],[Cur_Amount Debit]],2),"")</f>
        <v/>
      </c>
      <c r="AW961" s="46" t="str">
        <f>IF(Table1[[#This Row],[Cur_Amount Credit]]&gt;0,ROUND(Table1[[#This Row],[Cur_Amount Credit]],2),"")</f>
        <v/>
      </c>
      <c r="AX961" s="46" t="str">
        <f>LEFT(Table1[[#This Row],[Cur]],3)</f>
        <v/>
      </c>
      <c r="AY961" s="59"/>
      <c r="AZ961" s="46"/>
      <c r="BA961" s="46" t="str">
        <f>IF(Table1[[#This Row],[Cur]]&lt;&gt;"",IF(Table1[[#This Row],[Cur]]="USD","",ExchangeRate),"")</f>
        <v/>
      </c>
      <c r="BB961" s="46" t="str">
        <f>IF(Table1[[#This Row],[Grant]]&lt;&gt;"",VLOOKUP(Table1[[#This Row],[Grant]],Grants!B:D,3),"")</f>
        <v/>
      </c>
      <c r="BC961" s="46" t="str">
        <f>TRIM(Table1[[#This Row],[Vendor ID]])</f>
        <v/>
      </c>
      <c r="BD961">
        <f>IF(Table1[[#This Row],[Reference Number]]=Q960,BD960,BD960+1)</f>
        <v>0</v>
      </c>
    </row>
    <row r="962" spans="1:56" ht="11.25" customHeight="1" x14ac:dyDescent="0.25">
      <c r="A962" s="1"/>
      <c r="B962" s="88" t="str">
        <f>IF(Table1[[#This Row],[Posting Date]]&lt;&gt;"",IF(Table1[[#This Row],[Reference Number]]=Q961,B961+1,1),"")</f>
        <v/>
      </c>
      <c r="C962" s="61"/>
      <c r="D962" s="61"/>
      <c r="E962" s="138"/>
      <c r="F962" s="141" t="str">
        <f>IFERROR(IF(VLOOKUP(Table1[[#This Row],[Budget Code Description]],Dimentions!$X$6:$AC$139,2,FALSE)="","",VLOOKUP(Table1[[#This Row],[Budget Code Description]],Dimentions!$X$6:$AC$139,2,FALSE)),"")</f>
        <v/>
      </c>
      <c r="G962" s="141"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1" t="str">
        <f>IFERROR(VLOOKUP(Table1[[#This Row],[Budget Code Description]],Table6[#All],8,FALSE),"")</f>
        <v/>
      </c>
      <c r="L962" s="63"/>
      <c r="M962" s="65" t="str">
        <f>IFERROR(VLOOKUP(Table1[[#This Row],[Staff ID]],Table2[],2,FALSE),"")</f>
        <v/>
      </c>
      <c r="N962" s="209" t="str">
        <f>IFERROR(IF(VLOOKUP(Table1[[#This Row],[Budget Code Description]],Dimentions!$X$6:$AC$134,4,FALSE)="","",VLOOKUP(Table1[[#This Row],[Budget Code Description]],Dimentions!$X$6:$AC$134,4,FALSE)),"")</f>
        <v/>
      </c>
      <c r="O962" s="65" t="str">
        <f>IFERROR(VLOOKUP(Table1[[#This Row],[Vendor ID]],Table549[],2,FALSE),"")</f>
        <v/>
      </c>
      <c r="P962" s="63"/>
      <c r="Q962" s="141" t="str">
        <f>IF(Table1[[#This Row],[Posting Date]]&lt;&gt;"",$D$9,"")</f>
        <v/>
      </c>
      <c r="R962" s="157" t="str">
        <f>IF(Table1[[#This Row],[Posting Date]]&lt;&gt;"",$D$10,"")</f>
        <v/>
      </c>
      <c r="S962" s="66"/>
      <c r="T962" s="63"/>
      <c r="U962" s="67"/>
      <c r="V962" s="67"/>
      <c r="W962" s="67" t="str">
        <f t="shared" si="19"/>
        <v/>
      </c>
      <c r="X962" s="159" t="str">
        <f>IF(E962="","",(IF(Table1[[#This Row],[Cur]]="USD",Table1[[#This Row],[Cur_Amount Debit]],Table1[[#This Row],[Cur_Amount Debit]]/Table1[[#This Row],[Exchange Rate]])))</f>
        <v/>
      </c>
      <c r="Y962" s="159" t="str">
        <f>IF(E962="","",(IF(Table1[[#This Row],[Cur]]="USD",Table1[[#This Row],[Cur_Amount Credit]],Table1[[#This Row],[Cur_Amount Credit]]/ExchangeRate)))</f>
        <v/>
      </c>
      <c r="Z962" s="201" t="str">
        <f>IF(E962="","",(Table1[[#This Row],[Debit USD]]-Table1[[#This Row],[Credit USD]]))</f>
        <v/>
      </c>
      <c r="AA962" s="226"/>
      <c r="AB962" s="255"/>
      <c r="AC962" s="1"/>
      <c r="AD962" s="15"/>
      <c r="AE962" s="15" t="str">
        <f>IF(AND(OR(Table1[[#This Row],[Account]]="15030",Table1[[#This Row],[Account]]="15035",Table1[[#This Row],[Account]]="20150"),Table1[[#This Row],[Vendor ID]]=""),1,"")</f>
        <v/>
      </c>
      <c r="AF962" s="15"/>
      <c r="AG962" s="15"/>
      <c r="AH962" s="15"/>
      <c r="AI962" s="46" t="str">
        <f>IF(Table1[[#This Row],[Posting Date]]&lt;&gt;"","GJ-"&amp;CountryID,"")</f>
        <v/>
      </c>
      <c r="AJ962" s="59" t="str">
        <f>IF(Table1[[#This Row],[Posting Date]]&lt;&gt;"",Table1[[#This Row],[Posting Date]],"")</f>
        <v/>
      </c>
      <c r="AK962" s="46"/>
      <c r="AL962" s="46" t="str">
        <f>IF(Table1[[#This Row],[Description]]&lt;&gt;"",Table1[[#This Row],[Description]],"")</f>
        <v/>
      </c>
      <c r="AM962" s="46" t="str">
        <f>IF(Table1[[#This Row],[Posting Date]]&lt;&gt;"",Table1[[#This Row],[Reference Number]],"")</f>
        <v/>
      </c>
      <c r="AN962" s="46" t="str">
        <f>TRIM(Table1[[#This Row],[Line '#]])</f>
        <v/>
      </c>
      <c r="AO962" s="46" t="str">
        <f>TRIM(Table1[[#This Row],[Account]])</f>
        <v/>
      </c>
      <c r="AP962" s="46" t="str">
        <f>IF(Table1[[#This Row],[Posting Date]]&lt;&gt;"",$D$5,"")</f>
        <v/>
      </c>
      <c r="AQ962" s="46" t="str">
        <f>TRIM(Table1[[#This Row],[Departments-Prgrams]])</f>
        <v/>
      </c>
      <c r="AR962" s="46" t="str">
        <f>TRIM(Table1[[#This Row],[Grant]])</f>
        <v/>
      </c>
      <c r="AS962" s="46" t="str">
        <f>TRIM(Table1[[#This Row],[Staff ID]])</f>
        <v/>
      </c>
      <c r="AT962" s="46" t="str">
        <f>IF(TRIM(Table1[[#This Row],[Budget Code]])=0,"",TRIM(Table1[[#This Row],[Budget Code]]))</f>
        <v/>
      </c>
      <c r="AU962" s="46" t="str">
        <f>IF(Table1[[#This Row],[Line Description]]&lt;&gt;"",Table1[[#This Row],[Line Description]],"")</f>
        <v/>
      </c>
      <c r="AV962" s="46" t="str">
        <f>IF(Table1[[#This Row],[Cur_Amount Debit]]&gt;0,ROUND(Table1[[#This Row],[Cur_Amount Debit]],2),"")</f>
        <v/>
      </c>
      <c r="AW962" s="46" t="str">
        <f>IF(Table1[[#This Row],[Cur_Amount Credit]]&gt;0,ROUND(Table1[[#This Row],[Cur_Amount Credit]],2),"")</f>
        <v/>
      </c>
      <c r="AX962" s="46" t="str">
        <f>LEFT(Table1[[#This Row],[Cur]],3)</f>
        <v/>
      </c>
      <c r="AY962" s="59"/>
      <c r="AZ962" s="46"/>
      <c r="BA962" s="46" t="str">
        <f>IF(Table1[[#This Row],[Cur]]&lt;&gt;"",IF(Table1[[#This Row],[Cur]]="USD","",ExchangeRate),"")</f>
        <v/>
      </c>
      <c r="BB962" s="46" t="str">
        <f>IF(Table1[[#This Row],[Grant]]&lt;&gt;"",VLOOKUP(Table1[[#This Row],[Grant]],Grants!B:D,3),"")</f>
        <v/>
      </c>
      <c r="BC962" s="46" t="str">
        <f>TRIM(Table1[[#This Row],[Vendor ID]])</f>
        <v/>
      </c>
      <c r="BD962">
        <f>IF(Table1[[#This Row],[Reference Number]]=Q961,BD961,BD961+1)</f>
        <v>0</v>
      </c>
    </row>
    <row r="963" spans="1:56" ht="11.25" customHeight="1" x14ac:dyDescent="0.25">
      <c r="A963" s="1"/>
      <c r="B963" s="88" t="str">
        <f>IF(Table1[[#This Row],[Posting Date]]&lt;&gt;"",IF(Table1[[#This Row],[Reference Number]]=Q962,B962+1,1),"")</f>
        <v/>
      </c>
      <c r="C963" s="61"/>
      <c r="D963" s="61"/>
      <c r="E963" s="138"/>
      <c r="F963" s="141" t="str">
        <f>IFERROR(IF(VLOOKUP(Table1[[#This Row],[Budget Code Description]],Dimentions!$X$6:$AC$139,2,FALSE)="","",VLOOKUP(Table1[[#This Row],[Budget Code Description]],Dimentions!$X$6:$AC$139,2,FALSE)),"")</f>
        <v/>
      </c>
      <c r="G963" s="141"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1" t="str">
        <f>IFERROR(VLOOKUP(Table1[[#This Row],[Budget Code Description]],Table6[#All],8,FALSE),"")</f>
        <v/>
      </c>
      <c r="L963" s="63"/>
      <c r="M963" s="65" t="str">
        <f>IFERROR(VLOOKUP(Table1[[#This Row],[Staff ID]],Table2[],2,FALSE),"")</f>
        <v/>
      </c>
      <c r="N963" s="209" t="str">
        <f>IFERROR(IF(VLOOKUP(Table1[[#This Row],[Budget Code Description]],Dimentions!$X$6:$AC$134,4,FALSE)="","",VLOOKUP(Table1[[#This Row],[Budget Code Description]],Dimentions!$X$6:$AC$134,4,FALSE)),"")</f>
        <v/>
      </c>
      <c r="O963" s="65" t="str">
        <f>IFERROR(VLOOKUP(Table1[[#This Row],[Vendor ID]],Table549[],2,FALSE),"")</f>
        <v/>
      </c>
      <c r="P963" s="63"/>
      <c r="Q963" s="141" t="str">
        <f>IF(Table1[[#This Row],[Posting Date]]&lt;&gt;"",$D$9,"")</f>
        <v/>
      </c>
      <c r="R963" s="157" t="str">
        <f>IF(Table1[[#This Row],[Posting Date]]&lt;&gt;"",$D$10,"")</f>
        <v/>
      </c>
      <c r="S963" s="66"/>
      <c r="T963" s="63"/>
      <c r="U963" s="67"/>
      <c r="V963" s="67"/>
      <c r="W963" s="67" t="str">
        <f t="shared" si="19"/>
        <v/>
      </c>
      <c r="X963" s="159" t="str">
        <f>IF(E963="","",(IF(Table1[[#This Row],[Cur]]="USD",Table1[[#This Row],[Cur_Amount Debit]],Table1[[#This Row],[Cur_Amount Debit]]/Table1[[#This Row],[Exchange Rate]])))</f>
        <v/>
      </c>
      <c r="Y963" s="159" t="str">
        <f>IF(E963="","",(IF(Table1[[#This Row],[Cur]]="USD",Table1[[#This Row],[Cur_Amount Credit]],Table1[[#This Row],[Cur_Amount Credit]]/ExchangeRate)))</f>
        <v/>
      </c>
      <c r="Z963" s="201" t="str">
        <f>IF(E963="","",(Table1[[#This Row],[Debit USD]]-Table1[[#This Row],[Credit USD]]))</f>
        <v/>
      </c>
      <c r="AA963" s="226"/>
      <c r="AB963" s="255"/>
      <c r="AC963" s="1"/>
      <c r="AD963" s="15"/>
      <c r="AE963" s="15" t="str">
        <f>IF(AND(OR(Table1[[#This Row],[Account]]="15030",Table1[[#This Row],[Account]]="15035",Table1[[#This Row],[Account]]="20150"),Table1[[#This Row],[Vendor ID]]=""),1,"")</f>
        <v/>
      </c>
      <c r="AF963" s="15"/>
      <c r="AG963" s="15"/>
      <c r="AH963" s="15"/>
      <c r="AI963" s="46" t="str">
        <f>IF(Table1[[#This Row],[Posting Date]]&lt;&gt;"","GJ-"&amp;CountryID,"")</f>
        <v/>
      </c>
      <c r="AJ963" s="59" t="str">
        <f>IF(Table1[[#This Row],[Posting Date]]&lt;&gt;"",Table1[[#This Row],[Posting Date]],"")</f>
        <v/>
      </c>
      <c r="AK963" s="46"/>
      <c r="AL963" s="46" t="str">
        <f>IF(Table1[[#This Row],[Description]]&lt;&gt;"",Table1[[#This Row],[Description]],"")</f>
        <v/>
      </c>
      <c r="AM963" s="46" t="str">
        <f>IF(Table1[[#This Row],[Posting Date]]&lt;&gt;"",Table1[[#This Row],[Reference Number]],"")</f>
        <v/>
      </c>
      <c r="AN963" s="46" t="str">
        <f>TRIM(Table1[[#This Row],[Line '#]])</f>
        <v/>
      </c>
      <c r="AO963" s="46" t="str">
        <f>TRIM(Table1[[#This Row],[Account]])</f>
        <v/>
      </c>
      <c r="AP963" s="46" t="str">
        <f>IF(Table1[[#This Row],[Posting Date]]&lt;&gt;"",$D$5,"")</f>
        <v/>
      </c>
      <c r="AQ963" s="46" t="str">
        <f>TRIM(Table1[[#This Row],[Departments-Prgrams]])</f>
        <v/>
      </c>
      <c r="AR963" s="46" t="str">
        <f>TRIM(Table1[[#This Row],[Grant]])</f>
        <v/>
      </c>
      <c r="AS963" s="46" t="str">
        <f>TRIM(Table1[[#This Row],[Staff ID]])</f>
        <v/>
      </c>
      <c r="AT963" s="46" t="str">
        <f>IF(TRIM(Table1[[#This Row],[Budget Code]])=0,"",TRIM(Table1[[#This Row],[Budget Code]]))</f>
        <v/>
      </c>
      <c r="AU963" s="46" t="str">
        <f>IF(Table1[[#This Row],[Line Description]]&lt;&gt;"",Table1[[#This Row],[Line Description]],"")</f>
        <v/>
      </c>
      <c r="AV963" s="46" t="str">
        <f>IF(Table1[[#This Row],[Cur_Amount Debit]]&gt;0,ROUND(Table1[[#This Row],[Cur_Amount Debit]],2),"")</f>
        <v/>
      </c>
      <c r="AW963" s="46" t="str">
        <f>IF(Table1[[#This Row],[Cur_Amount Credit]]&gt;0,ROUND(Table1[[#This Row],[Cur_Amount Credit]],2),"")</f>
        <v/>
      </c>
      <c r="AX963" s="46" t="str">
        <f>LEFT(Table1[[#This Row],[Cur]],3)</f>
        <v/>
      </c>
      <c r="AY963" s="59"/>
      <c r="AZ963" s="46"/>
      <c r="BA963" s="46" t="str">
        <f>IF(Table1[[#This Row],[Cur]]&lt;&gt;"",IF(Table1[[#This Row],[Cur]]="USD","",ExchangeRate),"")</f>
        <v/>
      </c>
      <c r="BB963" s="46" t="str">
        <f>IF(Table1[[#This Row],[Grant]]&lt;&gt;"",VLOOKUP(Table1[[#This Row],[Grant]],Grants!B:D,3),"")</f>
        <v/>
      </c>
      <c r="BC963" s="46" t="str">
        <f>TRIM(Table1[[#This Row],[Vendor ID]])</f>
        <v/>
      </c>
      <c r="BD963">
        <f>IF(Table1[[#This Row],[Reference Number]]=Q962,BD962,BD962+1)</f>
        <v>0</v>
      </c>
    </row>
    <row r="964" spans="1:56" ht="11.25" customHeight="1" x14ac:dyDescent="0.25">
      <c r="A964" s="1"/>
      <c r="B964" s="88" t="str">
        <f>IF(Table1[[#This Row],[Posting Date]]&lt;&gt;"",IF(Table1[[#This Row],[Reference Number]]=Q963,B963+1,1),"")</f>
        <v/>
      </c>
      <c r="C964" s="61"/>
      <c r="D964" s="61"/>
      <c r="E964" s="138"/>
      <c r="F964" s="141" t="str">
        <f>IFERROR(IF(VLOOKUP(Table1[[#This Row],[Budget Code Description]],Dimentions!$X$6:$AC$139,2,FALSE)="","",VLOOKUP(Table1[[#This Row],[Budget Code Description]],Dimentions!$X$6:$AC$139,2,FALSE)),"")</f>
        <v/>
      </c>
      <c r="G964" s="141"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1" t="str">
        <f>IFERROR(VLOOKUP(Table1[[#This Row],[Budget Code Description]],Table6[#All],8,FALSE),"")</f>
        <v/>
      </c>
      <c r="L964" s="63"/>
      <c r="M964" s="65" t="str">
        <f>IFERROR(VLOOKUP(Table1[[#This Row],[Staff ID]],Table2[],2,FALSE),"")</f>
        <v/>
      </c>
      <c r="N964" s="209" t="str">
        <f>IFERROR(IF(VLOOKUP(Table1[[#This Row],[Budget Code Description]],Dimentions!$X$6:$AC$134,4,FALSE)="","",VLOOKUP(Table1[[#This Row],[Budget Code Description]],Dimentions!$X$6:$AC$134,4,FALSE)),"")</f>
        <v/>
      </c>
      <c r="O964" s="65" t="str">
        <f>IFERROR(VLOOKUP(Table1[[#This Row],[Vendor ID]],Table549[],2,FALSE),"")</f>
        <v/>
      </c>
      <c r="P964" s="63"/>
      <c r="Q964" s="141" t="str">
        <f>IF(Table1[[#This Row],[Posting Date]]&lt;&gt;"",$D$9,"")</f>
        <v/>
      </c>
      <c r="R964" s="157" t="str">
        <f>IF(Table1[[#This Row],[Posting Date]]&lt;&gt;"",$D$10,"")</f>
        <v/>
      </c>
      <c r="S964" s="66"/>
      <c r="T964" s="63"/>
      <c r="U964" s="67"/>
      <c r="V964" s="67"/>
      <c r="W964" s="67" t="str">
        <f t="shared" si="19"/>
        <v/>
      </c>
      <c r="X964" s="159" t="str">
        <f>IF(E964="","",(IF(Table1[[#This Row],[Cur]]="USD",Table1[[#This Row],[Cur_Amount Debit]],Table1[[#This Row],[Cur_Amount Debit]]/Table1[[#This Row],[Exchange Rate]])))</f>
        <v/>
      </c>
      <c r="Y964" s="159" t="str">
        <f>IF(E964="","",(IF(Table1[[#This Row],[Cur]]="USD",Table1[[#This Row],[Cur_Amount Credit]],Table1[[#This Row],[Cur_Amount Credit]]/ExchangeRate)))</f>
        <v/>
      </c>
      <c r="Z964" s="201" t="str">
        <f>IF(E964="","",(Table1[[#This Row],[Debit USD]]-Table1[[#This Row],[Credit USD]]))</f>
        <v/>
      </c>
      <c r="AA964" s="226"/>
      <c r="AB964" s="255"/>
      <c r="AC964" s="1"/>
      <c r="AD964" s="15"/>
      <c r="AE964" s="15" t="str">
        <f>IF(AND(OR(Table1[[#This Row],[Account]]="15030",Table1[[#This Row],[Account]]="15035",Table1[[#This Row],[Account]]="20150"),Table1[[#This Row],[Vendor ID]]=""),1,"")</f>
        <v/>
      </c>
      <c r="AF964" s="15"/>
      <c r="AG964" s="15"/>
      <c r="AH964" s="15"/>
      <c r="AI964" s="46" t="str">
        <f>IF(Table1[[#This Row],[Posting Date]]&lt;&gt;"","GJ-"&amp;CountryID,"")</f>
        <v/>
      </c>
      <c r="AJ964" s="59" t="str">
        <f>IF(Table1[[#This Row],[Posting Date]]&lt;&gt;"",Table1[[#This Row],[Posting Date]],"")</f>
        <v/>
      </c>
      <c r="AK964" s="46"/>
      <c r="AL964" s="46" t="str">
        <f>IF(Table1[[#This Row],[Description]]&lt;&gt;"",Table1[[#This Row],[Description]],"")</f>
        <v/>
      </c>
      <c r="AM964" s="46" t="str">
        <f>IF(Table1[[#This Row],[Posting Date]]&lt;&gt;"",Table1[[#This Row],[Reference Number]],"")</f>
        <v/>
      </c>
      <c r="AN964" s="46" t="str">
        <f>TRIM(Table1[[#This Row],[Line '#]])</f>
        <v/>
      </c>
      <c r="AO964" s="46" t="str">
        <f>TRIM(Table1[[#This Row],[Account]])</f>
        <v/>
      </c>
      <c r="AP964" s="46" t="str">
        <f>IF(Table1[[#This Row],[Posting Date]]&lt;&gt;"",$D$5,"")</f>
        <v/>
      </c>
      <c r="AQ964" s="46" t="str">
        <f>TRIM(Table1[[#This Row],[Departments-Prgrams]])</f>
        <v/>
      </c>
      <c r="AR964" s="46" t="str">
        <f>TRIM(Table1[[#This Row],[Grant]])</f>
        <v/>
      </c>
      <c r="AS964" s="46" t="str">
        <f>TRIM(Table1[[#This Row],[Staff ID]])</f>
        <v/>
      </c>
      <c r="AT964" s="46" t="str">
        <f>IF(TRIM(Table1[[#This Row],[Budget Code]])=0,"",TRIM(Table1[[#This Row],[Budget Code]]))</f>
        <v/>
      </c>
      <c r="AU964" s="46" t="str">
        <f>IF(Table1[[#This Row],[Line Description]]&lt;&gt;"",Table1[[#This Row],[Line Description]],"")</f>
        <v/>
      </c>
      <c r="AV964" s="46" t="str">
        <f>IF(Table1[[#This Row],[Cur_Amount Debit]]&gt;0,ROUND(Table1[[#This Row],[Cur_Amount Debit]],2),"")</f>
        <v/>
      </c>
      <c r="AW964" s="46" t="str">
        <f>IF(Table1[[#This Row],[Cur_Amount Credit]]&gt;0,ROUND(Table1[[#This Row],[Cur_Amount Credit]],2),"")</f>
        <v/>
      </c>
      <c r="AX964" s="46" t="str">
        <f>LEFT(Table1[[#This Row],[Cur]],3)</f>
        <v/>
      </c>
      <c r="AY964" s="59"/>
      <c r="AZ964" s="46"/>
      <c r="BA964" s="46" t="str">
        <f>IF(Table1[[#This Row],[Cur]]&lt;&gt;"",IF(Table1[[#This Row],[Cur]]="USD","",ExchangeRate),"")</f>
        <v/>
      </c>
      <c r="BB964" s="46" t="str">
        <f>IF(Table1[[#This Row],[Grant]]&lt;&gt;"",VLOOKUP(Table1[[#This Row],[Grant]],Grants!B:D,3),"")</f>
        <v/>
      </c>
      <c r="BC964" s="46" t="str">
        <f>TRIM(Table1[[#This Row],[Vendor ID]])</f>
        <v/>
      </c>
      <c r="BD964">
        <f>IF(Table1[[#This Row],[Reference Number]]=Q963,BD963,BD963+1)</f>
        <v>0</v>
      </c>
    </row>
    <row r="965" spans="1:56" ht="11.25" customHeight="1" x14ac:dyDescent="0.25">
      <c r="A965" s="1"/>
      <c r="B965" s="88" t="str">
        <f>IF(Table1[[#This Row],[Posting Date]]&lt;&gt;"",IF(Table1[[#This Row],[Reference Number]]=Q964,B964+1,1),"")</f>
        <v/>
      </c>
      <c r="C965" s="61"/>
      <c r="D965" s="61"/>
      <c r="E965" s="138"/>
      <c r="F965" s="141" t="str">
        <f>IFERROR(IF(VLOOKUP(Table1[[#This Row],[Budget Code Description]],Dimentions!$X$6:$AC$139,2,FALSE)="","",VLOOKUP(Table1[[#This Row],[Budget Code Description]],Dimentions!$X$6:$AC$139,2,FALSE)),"")</f>
        <v/>
      </c>
      <c r="G965" s="141"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1" t="str">
        <f>IFERROR(VLOOKUP(Table1[[#This Row],[Budget Code Description]],Table6[#All],8,FALSE),"")</f>
        <v/>
      </c>
      <c r="L965" s="63"/>
      <c r="M965" s="65" t="str">
        <f>IFERROR(VLOOKUP(Table1[[#This Row],[Staff ID]],Table2[],2,FALSE),"")</f>
        <v/>
      </c>
      <c r="N965" s="209" t="str">
        <f>IFERROR(IF(VLOOKUP(Table1[[#This Row],[Budget Code Description]],Dimentions!$X$6:$AC$134,4,FALSE)="","",VLOOKUP(Table1[[#This Row],[Budget Code Description]],Dimentions!$X$6:$AC$134,4,FALSE)),"")</f>
        <v/>
      </c>
      <c r="O965" s="65" t="str">
        <f>IFERROR(VLOOKUP(Table1[[#This Row],[Vendor ID]],Table549[],2,FALSE),"")</f>
        <v/>
      </c>
      <c r="P965" s="63"/>
      <c r="Q965" s="141" t="str">
        <f>IF(Table1[[#This Row],[Posting Date]]&lt;&gt;"",$D$9,"")</f>
        <v/>
      </c>
      <c r="R965" s="157" t="str">
        <f>IF(Table1[[#This Row],[Posting Date]]&lt;&gt;"",$D$10,"")</f>
        <v/>
      </c>
      <c r="S965" s="66"/>
      <c r="T965" s="63"/>
      <c r="U965" s="67"/>
      <c r="V965" s="67"/>
      <c r="W965" s="67" t="str">
        <f t="shared" si="19"/>
        <v/>
      </c>
      <c r="X965" s="159" t="str">
        <f>IF(E965="","",(IF(Table1[[#This Row],[Cur]]="USD",Table1[[#This Row],[Cur_Amount Debit]],Table1[[#This Row],[Cur_Amount Debit]]/Table1[[#This Row],[Exchange Rate]])))</f>
        <v/>
      </c>
      <c r="Y965" s="159" t="str">
        <f>IF(E965="","",(IF(Table1[[#This Row],[Cur]]="USD",Table1[[#This Row],[Cur_Amount Credit]],Table1[[#This Row],[Cur_Amount Credit]]/ExchangeRate)))</f>
        <v/>
      </c>
      <c r="Z965" s="201" t="str">
        <f>IF(E965="","",(Table1[[#This Row],[Debit USD]]-Table1[[#This Row],[Credit USD]]))</f>
        <v/>
      </c>
      <c r="AA965" s="226"/>
      <c r="AB965" s="255"/>
      <c r="AC965" s="1"/>
      <c r="AD965" s="15"/>
      <c r="AE965" s="15" t="str">
        <f>IF(AND(OR(Table1[[#This Row],[Account]]="15030",Table1[[#This Row],[Account]]="15035",Table1[[#This Row],[Account]]="20150"),Table1[[#This Row],[Vendor ID]]=""),1,"")</f>
        <v/>
      </c>
      <c r="AF965" s="15"/>
      <c r="AG965" s="15"/>
      <c r="AH965" s="15"/>
      <c r="AI965" s="46" t="str">
        <f>IF(Table1[[#This Row],[Posting Date]]&lt;&gt;"","GJ-"&amp;CountryID,"")</f>
        <v/>
      </c>
      <c r="AJ965" s="59" t="str">
        <f>IF(Table1[[#This Row],[Posting Date]]&lt;&gt;"",Table1[[#This Row],[Posting Date]],"")</f>
        <v/>
      </c>
      <c r="AK965" s="46"/>
      <c r="AL965" s="46" t="str">
        <f>IF(Table1[[#This Row],[Description]]&lt;&gt;"",Table1[[#This Row],[Description]],"")</f>
        <v/>
      </c>
      <c r="AM965" s="46" t="str">
        <f>IF(Table1[[#This Row],[Posting Date]]&lt;&gt;"",Table1[[#This Row],[Reference Number]],"")</f>
        <v/>
      </c>
      <c r="AN965" s="46" t="str">
        <f>TRIM(Table1[[#This Row],[Line '#]])</f>
        <v/>
      </c>
      <c r="AO965" s="46" t="str">
        <f>TRIM(Table1[[#This Row],[Account]])</f>
        <v/>
      </c>
      <c r="AP965" s="46" t="str">
        <f>IF(Table1[[#This Row],[Posting Date]]&lt;&gt;"",$D$5,"")</f>
        <v/>
      </c>
      <c r="AQ965" s="46" t="str">
        <f>TRIM(Table1[[#This Row],[Departments-Prgrams]])</f>
        <v/>
      </c>
      <c r="AR965" s="46" t="str">
        <f>TRIM(Table1[[#This Row],[Grant]])</f>
        <v/>
      </c>
      <c r="AS965" s="46" t="str">
        <f>TRIM(Table1[[#This Row],[Staff ID]])</f>
        <v/>
      </c>
      <c r="AT965" s="46" t="str">
        <f>IF(TRIM(Table1[[#This Row],[Budget Code]])=0,"",TRIM(Table1[[#This Row],[Budget Code]]))</f>
        <v/>
      </c>
      <c r="AU965" s="46" t="str">
        <f>IF(Table1[[#This Row],[Line Description]]&lt;&gt;"",Table1[[#This Row],[Line Description]],"")</f>
        <v/>
      </c>
      <c r="AV965" s="46" t="str">
        <f>IF(Table1[[#This Row],[Cur_Amount Debit]]&gt;0,ROUND(Table1[[#This Row],[Cur_Amount Debit]],2),"")</f>
        <v/>
      </c>
      <c r="AW965" s="46" t="str">
        <f>IF(Table1[[#This Row],[Cur_Amount Credit]]&gt;0,ROUND(Table1[[#This Row],[Cur_Amount Credit]],2),"")</f>
        <v/>
      </c>
      <c r="AX965" s="46" t="str">
        <f>LEFT(Table1[[#This Row],[Cur]],3)</f>
        <v/>
      </c>
      <c r="AY965" s="59"/>
      <c r="AZ965" s="46"/>
      <c r="BA965" s="46" t="str">
        <f>IF(Table1[[#This Row],[Cur]]&lt;&gt;"",IF(Table1[[#This Row],[Cur]]="USD","",ExchangeRate),"")</f>
        <v/>
      </c>
      <c r="BB965" s="46" t="str">
        <f>IF(Table1[[#This Row],[Grant]]&lt;&gt;"",VLOOKUP(Table1[[#This Row],[Grant]],Grants!B:D,3),"")</f>
        <v/>
      </c>
      <c r="BC965" s="46" t="str">
        <f>TRIM(Table1[[#This Row],[Vendor ID]])</f>
        <v/>
      </c>
      <c r="BD965">
        <f>IF(Table1[[#This Row],[Reference Number]]=Q964,BD964,BD964+1)</f>
        <v>0</v>
      </c>
    </row>
    <row r="966" spans="1:56" ht="11.25" customHeight="1" x14ac:dyDescent="0.25">
      <c r="A966" s="1"/>
      <c r="B966" s="88" t="str">
        <f>IF(Table1[[#This Row],[Posting Date]]&lt;&gt;"",IF(Table1[[#This Row],[Reference Number]]=Q965,B965+1,1),"")</f>
        <v/>
      </c>
      <c r="C966" s="61"/>
      <c r="D966" s="61"/>
      <c r="E966" s="138"/>
      <c r="F966" s="141" t="str">
        <f>IFERROR(IF(VLOOKUP(Table1[[#This Row],[Budget Code Description]],Dimentions!$X$6:$AC$139,2,FALSE)="","",VLOOKUP(Table1[[#This Row],[Budget Code Description]],Dimentions!$X$6:$AC$139,2,FALSE)),"")</f>
        <v/>
      </c>
      <c r="G966" s="141"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1" t="str">
        <f>IFERROR(VLOOKUP(Table1[[#This Row],[Budget Code Description]],Table6[#All],8,FALSE),"")</f>
        <v/>
      </c>
      <c r="L966" s="63"/>
      <c r="M966" s="65" t="str">
        <f>IFERROR(VLOOKUP(Table1[[#This Row],[Staff ID]],Table2[],2,FALSE),"")</f>
        <v/>
      </c>
      <c r="N966" s="209" t="str">
        <f>IFERROR(IF(VLOOKUP(Table1[[#This Row],[Budget Code Description]],Dimentions!$X$6:$AC$134,4,FALSE)="","",VLOOKUP(Table1[[#This Row],[Budget Code Description]],Dimentions!$X$6:$AC$134,4,FALSE)),"")</f>
        <v/>
      </c>
      <c r="O966" s="65" t="str">
        <f>IFERROR(VLOOKUP(Table1[[#This Row],[Vendor ID]],Table549[],2,FALSE),"")</f>
        <v/>
      </c>
      <c r="P966" s="63"/>
      <c r="Q966" s="141" t="str">
        <f>IF(Table1[[#This Row],[Posting Date]]&lt;&gt;"",$D$9,"")</f>
        <v/>
      </c>
      <c r="R966" s="157" t="str">
        <f>IF(Table1[[#This Row],[Posting Date]]&lt;&gt;"",$D$10,"")</f>
        <v/>
      </c>
      <c r="S966" s="66"/>
      <c r="T966" s="63"/>
      <c r="U966" s="67"/>
      <c r="V966" s="67"/>
      <c r="W966" s="67" t="str">
        <f t="shared" si="19"/>
        <v/>
      </c>
      <c r="X966" s="159" t="str">
        <f>IF(E966="","",(IF(Table1[[#This Row],[Cur]]="USD",Table1[[#This Row],[Cur_Amount Debit]],Table1[[#This Row],[Cur_Amount Debit]]/Table1[[#This Row],[Exchange Rate]])))</f>
        <v/>
      </c>
      <c r="Y966" s="159" t="str">
        <f>IF(E966="","",(IF(Table1[[#This Row],[Cur]]="USD",Table1[[#This Row],[Cur_Amount Credit]],Table1[[#This Row],[Cur_Amount Credit]]/ExchangeRate)))</f>
        <v/>
      </c>
      <c r="Z966" s="201" t="str">
        <f>IF(E966="","",(Table1[[#This Row],[Debit USD]]-Table1[[#This Row],[Credit USD]]))</f>
        <v/>
      </c>
      <c r="AA966" s="226"/>
      <c r="AB966" s="255"/>
      <c r="AC966" s="1"/>
      <c r="AD966" s="15"/>
      <c r="AE966" s="15" t="str">
        <f>IF(AND(OR(Table1[[#This Row],[Account]]="15030",Table1[[#This Row],[Account]]="15035",Table1[[#This Row],[Account]]="20150"),Table1[[#This Row],[Vendor ID]]=""),1,"")</f>
        <v/>
      </c>
      <c r="AF966" s="15"/>
      <c r="AG966" s="15"/>
      <c r="AH966" s="15"/>
      <c r="AI966" s="46" t="str">
        <f>IF(Table1[[#This Row],[Posting Date]]&lt;&gt;"","GJ-"&amp;CountryID,"")</f>
        <v/>
      </c>
      <c r="AJ966" s="59" t="str">
        <f>IF(Table1[[#This Row],[Posting Date]]&lt;&gt;"",Table1[[#This Row],[Posting Date]],"")</f>
        <v/>
      </c>
      <c r="AK966" s="46"/>
      <c r="AL966" s="46" t="str">
        <f>IF(Table1[[#This Row],[Description]]&lt;&gt;"",Table1[[#This Row],[Description]],"")</f>
        <v/>
      </c>
      <c r="AM966" s="46" t="str">
        <f>IF(Table1[[#This Row],[Posting Date]]&lt;&gt;"",Table1[[#This Row],[Reference Number]],"")</f>
        <v/>
      </c>
      <c r="AN966" s="46" t="str">
        <f>TRIM(Table1[[#This Row],[Line '#]])</f>
        <v/>
      </c>
      <c r="AO966" s="46" t="str">
        <f>TRIM(Table1[[#This Row],[Account]])</f>
        <v/>
      </c>
      <c r="AP966" s="46" t="str">
        <f>IF(Table1[[#This Row],[Posting Date]]&lt;&gt;"",$D$5,"")</f>
        <v/>
      </c>
      <c r="AQ966" s="46" t="str">
        <f>TRIM(Table1[[#This Row],[Departments-Prgrams]])</f>
        <v/>
      </c>
      <c r="AR966" s="46" t="str">
        <f>TRIM(Table1[[#This Row],[Grant]])</f>
        <v/>
      </c>
      <c r="AS966" s="46" t="str">
        <f>TRIM(Table1[[#This Row],[Staff ID]])</f>
        <v/>
      </c>
      <c r="AT966" s="46" t="str">
        <f>IF(TRIM(Table1[[#This Row],[Budget Code]])=0,"",TRIM(Table1[[#This Row],[Budget Code]]))</f>
        <v/>
      </c>
      <c r="AU966" s="46" t="str">
        <f>IF(Table1[[#This Row],[Line Description]]&lt;&gt;"",Table1[[#This Row],[Line Description]],"")</f>
        <v/>
      </c>
      <c r="AV966" s="46" t="str">
        <f>IF(Table1[[#This Row],[Cur_Amount Debit]]&gt;0,ROUND(Table1[[#This Row],[Cur_Amount Debit]],2),"")</f>
        <v/>
      </c>
      <c r="AW966" s="46" t="str">
        <f>IF(Table1[[#This Row],[Cur_Amount Credit]]&gt;0,ROUND(Table1[[#This Row],[Cur_Amount Credit]],2),"")</f>
        <v/>
      </c>
      <c r="AX966" s="46" t="str">
        <f>LEFT(Table1[[#This Row],[Cur]],3)</f>
        <v/>
      </c>
      <c r="AY966" s="59"/>
      <c r="AZ966" s="46"/>
      <c r="BA966" s="46" t="str">
        <f>IF(Table1[[#This Row],[Cur]]&lt;&gt;"",IF(Table1[[#This Row],[Cur]]="USD","",ExchangeRate),"")</f>
        <v/>
      </c>
      <c r="BB966" s="46" t="str">
        <f>IF(Table1[[#This Row],[Grant]]&lt;&gt;"",VLOOKUP(Table1[[#This Row],[Grant]],Grants!B:D,3),"")</f>
        <v/>
      </c>
      <c r="BC966" s="46" t="str">
        <f>TRIM(Table1[[#This Row],[Vendor ID]])</f>
        <v/>
      </c>
      <c r="BD966">
        <f>IF(Table1[[#This Row],[Reference Number]]=Q965,BD965,BD965+1)</f>
        <v>0</v>
      </c>
    </row>
    <row r="967" spans="1:56" ht="11.25" customHeight="1" x14ac:dyDescent="0.25">
      <c r="A967" s="1"/>
      <c r="B967" s="88" t="str">
        <f>IF(Table1[[#This Row],[Posting Date]]&lt;&gt;"",IF(Table1[[#This Row],[Reference Number]]=Q966,B966+1,1),"")</f>
        <v/>
      </c>
      <c r="C967" s="61"/>
      <c r="D967" s="61"/>
      <c r="E967" s="138"/>
      <c r="F967" s="141" t="str">
        <f>IFERROR(IF(VLOOKUP(Table1[[#This Row],[Budget Code Description]],Dimentions!$X$6:$AC$139,2,FALSE)="","",VLOOKUP(Table1[[#This Row],[Budget Code Description]],Dimentions!$X$6:$AC$139,2,FALSE)),"")</f>
        <v/>
      </c>
      <c r="G967" s="141"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1" t="str">
        <f>IFERROR(VLOOKUP(Table1[[#This Row],[Budget Code Description]],Table6[#All],8,FALSE),"")</f>
        <v/>
      </c>
      <c r="L967" s="63"/>
      <c r="M967" s="65" t="str">
        <f>IFERROR(VLOOKUP(Table1[[#This Row],[Staff ID]],Table2[],2,FALSE),"")</f>
        <v/>
      </c>
      <c r="N967" s="209" t="str">
        <f>IFERROR(IF(VLOOKUP(Table1[[#This Row],[Budget Code Description]],Dimentions!$X$6:$AC$134,4,FALSE)="","",VLOOKUP(Table1[[#This Row],[Budget Code Description]],Dimentions!$X$6:$AC$134,4,FALSE)),"")</f>
        <v/>
      </c>
      <c r="O967" s="65" t="str">
        <f>IFERROR(VLOOKUP(Table1[[#This Row],[Vendor ID]],Table549[],2,FALSE),"")</f>
        <v/>
      </c>
      <c r="P967" s="63"/>
      <c r="Q967" s="141" t="str">
        <f>IF(Table1[[#This Row],[Posting Date]]&lt;&gt;"",$D$9,"")</f>
        <v/>
      </c>
      <c r="R967" s="157" t="str">
        <f>IF(Table1[[#This Row],[Posting Date]]&lt;&gt;"",$D$10,"")</f>
        <v/>
      </c>
      <c r="S967" s="66"/>
      <c r="T967" s="63"/>
      <c r="U967" s="67"/>
      <c r="V967" s="67"/>
      <c r="W967" s="67" t="str">
        <f t="shared" si="19"/>
        <v/>
      </c>
      <c r="X967" s="159" t="str">
        <f>IF(E967="","",(IF(Table1[[#This Row],[Cur]]="USD",Table1[[#This Row],[Cur_Amount Debit]],Table1[[#This Row],[Cur_Amount Debit]]/Table1[[#This Row],[Exchange Rate]])))</f>
        <v/>
      </c>
      <c r="Y967" s="159" t="str">
        <f>IF(E967="","",(IF(Table1[[#This Row],[Cur]]="USD",Table1[[#This Row],[Cur_Amount Credit]],Table1[[#This Row],[Cur_Amount Credit]]/ExchangeRate)))</f>
        <v/>
      </c>
      <c r="Z967" s="201" t="str">
        <f>IF(E967="","",(Table1[[#This Row],[Debit USD]]-Table1[[#This Row],[Credit USD]]))</f>
        <v/>
      </c>
      <c r="AA967" s="226"/>
      <c r="AB967" s="255"/>
      <c r="AC967" s="1"/>
      <c r="AD967" s="15"/>
      <c r="AE967" s="15" t="str">
        <f>IF(AND(OR(Table1[[#This Row],[Account]]="15030",Table1[[#This Row],[Account]]="15035",Table1[[#This Row],[Account]]="20150"),Table1[[#This Row],[Vendor ID]]=""),1,"")</f>
        <v/>
      </c>
      <c r="AF967" s="15"/>
      <c r="AG967" s="15"/>
      <c r="AH967" s="15"/>
      <c r="AI967" s="46" t="str">
        <f>IF(Table1[[#This Row],[Posting Date]]&lt;&gt;"","GJ-"&amp;CountryID,"")</f>
        <v/>
      </c>
      <c r="AJ967" s="59" t="str">
        <f>IF(Table1[[#This Row],[Posting Date]]&lt;&gt;"",Table1[[#This Row],[Posting Date]],"")</f>
        <v/>
      </c>
      <c r="AK967" s="46"/>
      <c r="AL967" s="46" t="str">
        <f>IF(Table1[[#This Row],[Description]]&lt;&gt;"",Table1[[#This Row],[Description]],"")</f>
        <v/>
      </c>
      <c r="AM967" s="46" t="str">
        <f>IF(Table1[[#This Row],[Posting Date]]&lt;&gt;"",Table1[[#This Row],[Reference Number]],"")</f>
        <v/>
      </c>
      <c r="AN967" s="46" t="str">
        <f>TRIM(Table1[[#This Row],[Line '#]])</f>
        <v/>
      </c>
      <c r="AO967" s="46" t="str">
        <f>TRIM(Table1[[#This Row],[Account]])</f>
        <v/>
      </c>
      <c r="AP967" s="46" t="str">
        <f>IF(Table1[[#This Row],[Posting Date]]&lt;&gt;"",$D$5,"")</f>
        <v/>
      </c>
      <c r="AQ967" s="46" t="str">
        <f>TRIM(Table1[[#This Row],[Departments-Prgrams]])</f>
        <v/>
      </c>
      <c r="AR967" s="46" t="str">
        <f>TRIM(Table1[[#This Row],[Grant]])</f>
        <v/>
      </c>
      <c r="AS967" s="46" t="str">
        <f>TRIM(Table1[[#This Row],[Staff ID]])</f>
        <v/>
      </c>
      <c r="AT967" s="46" t="str">
        <f>IF(TRIM(Table1[[#This Row],[Budget Code]])=0,"",TRIM(Table1[[#This Row],[Budget Code]]))</f>
        <v/>
      </c>
      <c r="AU967" s="46" t="str">
        <f>IF(Table1[[#This Row],[Line Description]]&lt;&gt;"",Table1[[#This Row],[Line Description]],"")</f>
        <v/>
      </c>
      <c r="AV967" s="46" t="str">
        <f>IF(Table1[[#This Row],[Cur_Amount Debit]]&gt;0,ROUND(Table1[[#This Row],[Cur_Amount Debit]],2),"")</f>
        <v/>
      </c>
      <c r="AW967" s="46" t="str">
        <f>IF(Table1[[#This Row],[Cur_Amount Credit]]&gt;0,ROUND(Table1[[#This Row],[Cur_Amount Credit]],2),"")</f>
        <v/>
      </c>
      <c r="AX967" s="46" t="str">
        <f>LEFT(Table1[[#This Row],[Cur]],3)</f>
        <v/>
      </c>
      <c r="AY967" s="59"/>
      <c r="AZ967" s="46"/>
      <c r="BA967" s="46" t="str">
        <f>IF(Table1[[#This Row],[Cur]]&lt;&gt;"",IF(Table1[[#This Row],[Cur]]="USD","",ExchangeRate),"")</f>
        <v/>
      </c>
      <c r="BB967" s="46" t="str">
        <f>IF(Table1[[#This Row],[Grant]]&lt;&gt;"",VLOOKUP(Table1[[#This Row],[Grant]],Grants!B:D,3),"")</f>
        <v/>
      </c>
      <c r="BC967" s="46" t="str">
        <f>TRIM(Table1[[#This Row],[Vendor ID]])</f>
        <v/>
      </c>
      <c r="BD967">
        <f>IF(Table1[[#This Row],[Reference Number]]=Q966,BD966,BD966+1)</f>
        <v>0</v>
      </c>
    </row>
    <row r="968" spans="1:56" ht="11.25" customHeight="1" x14ac:dyDescent="0.25">
      <c r="A968" s="1"/>
      <c r="B968" s="88" t="str">
        <f>IF(Table1[[#This Row],[Posting Date]]&lt;&gt;"",IF(Table1[[#This Row],[Reference Number]]=Q967,B967+1,1),"")</f>
        <v/>
      </c>
      <c r="C968" s="61"/>
      <c r="D968" s="61"/>
      <c r="E968" s="138"/>
      <c r="F968" s="141" t="str">
        <f>IFERROR(IF(VLOOKUP(Table1[[#This Row],[Budget Code Description]],Dimentions!$X$6:$AC$139,2,FALSE)="","",VLOOKUP(Table1[[#This Row],[Budget Code Description]],Dimentions!$X$6:$AC$139,2,FALSE)),"")</f>
        <v/>
      </c>
      <c r="G968" s="141"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1" t="str">
        <f>IFERROR(VLOOKUP(Table1[[#This Row],[Budget Code Description]],Table6[#All],8,FALSE),"")</f>
        <v/>
      </c>
      <c r="L968" s="63"/>
      <c r="M968" s="65" t="str">
        <f>IFERROR(VLOOKUP(Table1[[#This Row],[Staff ID]],Table2[],2,FALSE),"")</f>
        <v/>
      </c>
      <c r="N968" s="209" t="str">
        <f>IFERROR(IF(VLOOKUP(Table1[[#This Row],[Budget Code Description]],Dimentions!$X$6:$AC$134,4,FALSE)="","",VLOOKUP(Table1[[#This Row],[Budget Code Description]],Dimentions!$X$6:$AC$134,4,FALSE)),"")</f>
        <v/>
      </c>
      <c r="O968" s="65" t="str">
        <f>IFERROR(VLOOKUP(Table1[[#This Row],[Vendor ID]],Table549[],2,FALSE),"")</f>
        <v/>
      </c>
      <c r="P968" s="63"/>
      <c r="Q968" s="141" t="str">
        <f>IF(Table1[[#This Row],[Posting Date]]&lt;&gt;"",$D$9,"")</f>
        <v/>
      </c>
      <c r="R968" s="157" t="str">
        <f>IF(Table1[[#This Row],[Posting Date]]&lt;&gt;"",$D$10,"")</f>
        <v/>
      </c>
      <c r="S968" s="66"/>
      <c r="T968" s="63"/>
      <c r="U968" s="67"/>
      <c r="V968" s="67"/>
      <c r="W968" s="67" t="str">
        <f t="shared" si="19"/>
        <v/>
      </c>
      <c r="X968" s="159" t="str">
        <f>IF(E968="","",(IF(Table1[[#This Row],[Cur]]="USD",Table1[[#This Row],[Cur_Amount Debit]],Table1[[#This Row],[Cur_Amount Debit]]/Table1[[#This Row],[Exchange Rate]])))</f>
        <v/>
      </c>
      <c r="Y968" s="159" t="str">
        <f>IF(E968="","",(IF(Table1[[#This Row],[Cur]]="USD",Table1[[#This Row],[Cur_Amount Credit]],Table1[[#This Row],[Cur_Amount Credit]]/ExchangeRate)))</f>
        <v/>
      </c>
      <c r="Z968" s="201" t="str">
        <f>IF(E968="","",(Table1[[#This Row],[Debit USD]]-Table1[[#This Row],[Credit USD]]))</f>
        <v/>
      </c>
      <c r="AA968" s="226"/>
      <c r="AB968" s="255"/>
      <c r="AC968" s="1"/>
      <c r="AD968" s="15"/>
      <c r="AE968" s="15" t="str">
        <f>IF(AND(OR(Table1[[#This Row],[Account]]="15030",Table1[[#This Row],[Account]]="15035",Table1[[#This Row],[Account]]="20150"),Table1[[#This Row],[Vendor ID]]=""),1,"")</f>
        <v/>
      </c>
      <c r="AF968" s="15"/>
      <c r="AG968" s="15"/>
      <c r="AH968" s="15"/>
      <c r="AI968" s="46" t="str">
        <f>IF(Table1[[#This Row],[Posting Date]]&lt;&gt;"","GJ-"&amp;CountryID,"")</f>
        <v/>
      </c>
      <c r="AJ968" s="59" t="str">
        <f>IF(Table1[[#This Row],[Posting Date]]&lt;&gt;"",Table1[[#This Row],[Posting Date]],"")</f>
        <v/>
      </c>
      <c r="AK968" s="46"/>
      <c r="AL968" s="46" t="str">
        <f>IF(Table1[[#This Row],[Description]]&lt;&gt;"",Table1[[#This Row],[Description]],"")</f>
        <v/>
      </c>
      <c r="AM968" s="46" t="str">
        <f>IF(Table1[[#This Row],[Posting Date]]&lt;&gt;"",Table1[[#This Row],[Reference Number]],"")</f>
        <v/>
      </c>
      <c r="AN968" s="46" t="str">
        <f>TRIM(Table1[[#This Row],[Line '#]])</f>
        <v/>
      </c>
      <c r="AO968" s="46" t="str">
        <f>TRIM(Table1[[#This Row],[Account]])</f>
        <v/>
      </c>
      <c r="AP968" s="46" t="str">
        <f>IF(Table1[[#This Row],[Posting Date]]&lt;&gt;"",$D$5,"")</f>
        <v/>
      </c>
      <c r="AQ968" s="46" t="str">
        <f>TRIM(Table1[[#This Row],[Departments-Prgrams]])</f>
        <v/>
      </c>
      <c r="AR968" s="46" t="str">
        <f>TRIM(Table1[[#This Row],[Grant]])</f>
        <v/>
      </c>
      <c r="AS968" s="46" t="str">
        <f>TRIM(Table1[[#This Row],[Staff ID]])</f>
        <v/>
      </c>
      <c r="AT968" s="46" t="str">
        <f>IF(TRIM(Table1[[#This Row],[Budget Code]])=0,"",TRIM(Table1[[#This Row],[Budget Code]]))</f>
        <v/>
      </c>
      <c r="AU968" s="46" t="str">
        <f>IF(Table1[[#This Row],[Line Description]]&lt;&gt;"",Table1[[#This Row],[Line Description]],"")</f>
        <v/>
      </c>
      <c r="AV968" s="46" t="str">
        <f>IF(Table1[[#This Row],[Cur_Amount Debit]]&gt;0,ROUND(Table1[[#This Row],[Cur_Amount Debit]],2),"")</f>
        <v/>
      </c>
      <c r="AW968" s="46" t="str">
        <f>IF(Table1[[#This Row],[Cur_Amount Credit]]&gt;0,ROUND(Table1[[#This Row],[Cur_Amount Credit]],2),"")</f>
        <v/>
      </c>
      <c r="AX968" s="46" t="str">
        <f>LEFT(Table1[[#This Row],[Cur]],3)</f>
        <v/>
      </c>
      <c r="AY968" s="59"/>
      <c r="AZ968" s="46"/>
      <c r="BA968" s="46" t="str">
        <f>IF(Table1[[#This Row],[Cur]]&lt;&gt;"",IF(Table1[[#This Row],[Cur]]="USD","",ExchangeRate),"")</f>
        <v/>
      </c>
      <c r="BB968" s="46" t="str">
        <f>IF(Table1[[#This Row],[Grant]]&lt;&gt;"",VLOOKUP(Table1[[#This Row],[Grant]],Grants!B:D,3),"")</f>
        <v/>
      </c>
      <c r="BC968" s="46" t="str">
        <f>TRIM(Table1[[#This Row],[Vendor ID]])</f>
        <v/>
      </c>
      <c r="BD968">
        <f>IF(Table1[[#This Row],[Reference Number]]=Q967,BD967,BD967+1)</f>
        <v>0</v>
      </c>
    </row>
    <row r="969" spans="1:56" ht="11.25" customHeight="1" x14ac:dyDescent="0.25">
      <c r="A969" s="1"/>
      <c r="B969" s="88" t="str">
        <f>IF(Table1[[#This Row],[Posting Date]]&lt;&gt;"",IF(Table1[[#This Row],[Reference Number]]=Q968,B968+1,1),"")</f>
        <v/>
      </c>
      <c r="C969" s="61"/>
      <c r="D969" s="61"/>
      <c r="E969" s="138"/>
      <c r="F969" s="141" t="str">
        <f>IFERROR(IF(VLOOKUP(Table1[[#This Row],[Budget Code Description]],Dimentions!$X$6:$AC$139,2,FALSE)="","",VLOOKUP(Table1[[#This Row],[Budget Code Description]],Dimentions!$X$6:$AC$139,2,FALSE)),"")</f>
        <v/>
      </c>
      <c r="G969" s="141"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1" t="str">
        <f>IFERROR(VLOOKUP(Table1[[#This Row],[Budget Code Description]],Table6[#All],8,FALSE),"")</f>
        <v/>
      </c>
      <c r="L969" s="63"/>
      <c r="M969" s="65" t="str">
        <f>IFERROR(VLOOKUP(Table1[[#This Row],[Staff ID]],Table2[],2,FALSE),"")</f>
        <v/>
      </c>
      <c r="N969" s="209" t="str">
        <f>IFERROR(IF(VLOOKUP(Table1[[#This Row],[Budget Code Description]],Dimentions!$X$6:$AC$134,4,FALSE)="","",VLOOKUP(Table1[[#This Row],[Budget Code Description]],Dimentions!$X$6:$AC$134,4,FALSE)),"")</f>
        <v/>
      </c>
      <c r="O969" s="65" t="str">
        <f>IFERROR(VLOOKUP(Table1[[#This Row],[Vendor ID]],Table549[],2,FALSE),"")</f>
        <v/>
      </c>
      <c r="P969" s="63"/>
      <c r="Q969" s="141" t="str">
        <f>IF(Table1[[#This Row],[Posting Date]]&lt;&gt;"",$D$9,"")</f>
        <v/>
      </c>
      <c r="R969" s="157" t="str">
        <f>IF(Table1[[#This Row],[Posting Date]]&lt;&gt;"",$D$10,"")</f>
        <v/>
      </c>
      <c r="S969" s="66"/>
      <c r="T969" s="63"/>
      <c r="U969" s="67"/>
      <c r="V969" s="67"/>
      <c r="W969" s="67" t="str">
        <f t="shared" si="19"/>
        <v/>
      </c>
      <c r="X969" s="159" t="str">
        <f>IF(E969="","",(IF(Table1[[#This Row],[Cur]]="USD",Table1[[#This Row],[Cur_Amount Debit]],Table1[[#This Row],[Cur_Amount Debit]]/Table1[[#This Row],[Exchange Rate]])))</f>
        <v/>
      </c>
      <c r="Y969" s="159" t="str">
        <f>IF(E969="","",(IF(Table1[[#This Row],[Cur]]="USD",Table1[[#This Row],[Cur_Amount Credit]],Table1[[#This Row],[Cur_Amount Credit]]/ExchangeRate)))</f>
        <v/>
      </c>
      <c r="Z969" s="201" t="str">
        <f>IF(E969="","",(Table1[[#This Row],[Debit USD]]-Table1[[#This Row],[Credit USD]]))</f>
        <v/>
      </c>
      <c r="AA969" s="226"/>
      <c r="AB969" s="255"/>
      <c r="AC969" s="1"/>
      <c r="AD969" s="15"/>
      <c r="AE969" s="15" t="str">
        <f>IF(AND(OR(Table1[[#This Row],[Account]]="15030",Table1[[#This Row],[Account]]="15035",Table1[[#This Row],[Account]]="20150"),Table1[[#This Row],[Vendor ID]]=""),1,"")</f>
        <v/>
      </c>
      <c r="AF969" s="15"/>
      <c r="AG969" s="15"/>
      <c r="AH969" s="15"/>
      <c r="AI969" s="46" t="str">
        <f>IF(Table1[[#This Row],[Posting Date]]&lt;&gt;"","GJ-"&amp;CountryID,"")</f>
        <v/>
      </c>
      <c r="AJ969" s="59" t="str">
        <f>IF(Table1[[#This Row],[Posting Date]]&lt;&gt;"",Table1[[#This Row],[Posting Date]],"")</f>
        <v/>
      </c>
      <c r="AK969" s="46"/>
      <c r="AL969" s="46" t="str">
        <f>IF(Table1[[#This Row],[Description]]&lt;&gt;"",Table1[[#This Row],[Description]],"")</f>
        <v/>
      </c>
      <c r="AM969" s="46" t="str">
        <f>IF(Table1[[#This Row],[Posting Date]]&lt;&gt;"",Table1[[#This Row],[Reference Number]],"")</f>
        <v/>
      </c>
      <c r="AN969" s="46" t="str">
        <f>TRIM(Table1[[#This Row],[Line '#]])</f>
        <v/>
      </c>
      <c r="AO969" s="46" t="str">
        <f>TRIM(Table1[[#This Row],[Account]])</f>
        <v/>
      </c>
      <c r="AP969" s="46" t="str">
        <f>IF(Table1[[#This Row],[Posting Date]]&lt;&gt;"",$D$5,"")</f>
        <v/>
      </c>
      <c r="AQ969" s="46" t="str">
        <f>TRIM(Table1[[#This Row],[Departments-Prgrams]])</f>
        <v/>
      </c>
      <c r="AR969" s="46" t="str">
        <f>TRIM(Table1[[#This Row],[Grant]])</f>
        <v/>
      </c>
      <c r="AS969" s="46" t="str">
        <f>TRIM(Table1[[#This Row],[Staff ID]])</f>
        <v/>
      </c>
      <c r="AT969" s="46" t="str">
        <f>IF(TRIM(Table1[[#This Row],[Budget Code]])=0,"",TRIM(Table1[[#This Row],[Budget Code]]))</f>
        <v/>
      </c>
      <c r="AU969" s="46" t="str">
        <f>IF(Table1[[#This Row],[Line Description]]&lt;&gt;"",Table1[[#This Row],[Line Description]],"")</f>
        <v/>
      </c>
      <c r="AV969" s="46" t="str">
        <f>IF(Table1[[#This Row],[Cur_Amount Debit]]&gt;0,ROUND(Table1[[#This Row],[Cur_Amount Debit]],2),"")</f>
        <v/>
      </c>
      <c r="AW969" s="46" t="str">
        <f>IF(Table1[[#This Row],[Cur_Amount Credit]]&gt;0,ROUND(Table1[[#This Row],[Cur_Amount Credit]],2),"")</f>
        <v/>
      </c>
      <c r="AX969" s="46" t="str">
        <f>LEFT(Table1[[#This Row],[Cur]],3)</f>
        <v/>
      </c>
      <c r="AY969" s="59"/>
      <c r="AZ969" s="46"/>
      <c r="BA969" s="46" t="str">
        <f>IF(Table1[[#This Row],[Cur]]&lt;&gt;"",IF(Table1[[#This Row],[Cur]]="USD","",ExchangeRate),"")</f>
        <v/>
      </c>
      <c r="BB969" s="46" t="str">
        <f>IF(Table1[[#This Row],[Grant]]&lt;&gt;"",VLOOKUP(Table1[[#This Row],[Grant]],Grants!B:D,3),"")</f>
        <v/>
      </c>
      <c r="BC969" s="46" t="str">
        <f>TRIM(Table1[[#This Row],[Vendor ID]])</f>
        <v/>
      </c>
      <c r="BD969">
        <f>IF(Table1[[#This Row],[Reference Number]]=Q968,BD968,BD968+1)</f>
        <v>0</v>
      </c>
    </row>
    <row r="970" spans="1:56" ht="11.25" customHeight="1" x14ac:dyDescent="0.25">
      <c r="A970" s="1"/>
      <c r="B970" s="88" t="str">
        <f>IF(Table1[[#This Row],[Posting Date]]&lt;&gt;"",IF(Table1[[#This Row],[Reference Number]]=Q969,B969+1,1),"")</f>
        <v/>
      </c>
      <c r="C970" s="61"/>
      <c r="D970" s="61"/>
      <c r="E970" s="138"/>
      <c r="F970" s="141" t="str">
        <f>IFERROR(IF(VLOOKUP(Table1[[#This Row],[Budget Code Description]],Dimentions!$X$6:$AC$139,2,FALSE)="","",VLOOKUP(Table1[[#This Row],[Budget Code Description]],Dimentions!$X$6:$AC$139,2,FALSE)),"")</f>
        <v/>
      </c>
      <c r="G970" s="141"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1" t="str">
        <f>IFERROR(VLOOKUP(Table1[[#This Row],[Budget Code Description]],Table6[#All],8,FALSE),"")</f>
        <v/>
      </c>
      <c r="L970" s="63"/>
      <c r="M970" s="65" t="str">
        <f>IFERROR(VLOOKUP(Table1[[#This Row],[Staff ID]],Table2[],2,FALSE),"")</f>
        <v/>
      </c>
      <c r="N970" s="209" t="str">
        <f>IFERROR(IF(VLOOKUP(Table1[[#This Row],[Budget Code Description]],Dimentions!$X$6:$AC$134,4,FALSE)="","",VLOOKUP(Table1[[#This Row],[Budget Code Description]],Dimentions!$X$6:$AC$134,4,FALSE)),"")</f>
        <v/>
      </c>
      <c r="O970" s="65" t="str">
        <f>IFERROR(VLOOKUP(Table1[[#This Row],[Vendor ID]],Table549[],2,FALSE),"")</f>
        <v/>
      </c>
      <c r="P970" s="63"/>
      <c r="Q970" s="141" t="str">
        <f>IF(Table1[[#This Row],[Posting Date]]&lt;&gt;"",$D$9,"")</f>
        <v/>
      </c>
      <c r="R970" s="157" t="str">
        <f>IF(Table1[[#This Row],[Posting Date]]&lt;&gt;"",$D$10,"")</f>
        <v/>
      </c>
      <c r="S970" s="66"/>
      <c r="T970" s="63"/>
      <c r="U970" s="67"/>
      <c r="V970" s="67"/>
      <c r="W970" s="67" t="str">
        <f t="shared" si="19"/>
        <v/>
      </c>
      <c r="X970" s="159" t="str">
        <f>IF(E970="","",(IF(Table1[[#This Row],[Cur]]="USD",Table1[[#This Row],[Cur_Amount Debit]],Table1[[#This Row],[Cur_Amount Debit]]/Table1[[#This Row],[Exchange Rate]])))</f>
        <v/>
      </c>
      <c r="Y970" s="159" t="str">
        <f>IF(E970="","",(IF(Table1[[#This Row],[Cur]]="USD",Table1[[#This Row],[Cur_Amount Credit]],Table1[[#This Row],[Cur_Amount Credit]]/ExchangeRate)))</f>
        <v/>
      </c>
      <c r="Z970" s="201" t="str">
        <f>IF(E970="","",(Table1[[#This Row],[Debit USD]]-Table1[[#This Row],[Credit USD]]))</f>
        <v/>
      </c>
      <c r="AA970" s="226"/>
      <c r="AB970" s="255"/>
      <c r="AC970" s="1"/>
      <c r="AD970" s="15"/>
      <c r="AE970" s="15" t="str">
        <f>IF(AND(OR(Table1[[#This Row],[Account]]="15030",Table1[[#This Row],[Account]]="15035",Table1[[#This Row],[Account]]="20150"),Table1[[#This Row],[Vendor ID]]=""),1,"")</f>
        <v/>
      </c>
      <c r="AF970" s="15"/>
      <c r="AG970" s="15"/>
      <c r="AH970" s="15"/>
      <c r="AI970" s="46" t="str">
        <f>IF(Table1[[#This Row],[Posting Date]]&lt;&gt;"","GJ-"&amp;CountryID,"")</f>
        <v/>
      </c>
      <c r="AJ970" s="59" t="str">
        <f>IF(Table1[[#This Row],[Posting Date]]&lt;&gt;"",Table1[[#This Row],[Posting Date]],"")</f>
        <v/>
      </c>
      <c r="AK970" s="46"/>
      <c r="AL970" s="46" t="str">
        <f>IF(Table1[[#This Row],[Description]]&lt;&gt;"",Table1[[#This Row],[Description]],"")</f>
        <v/>
      </c>
      <c r="AM970" s="46" t="str">
        <f>IF(Table1[[#This Row],[Posting Date]]&lt;&gt;"",Table1[[#This Row],[Reference Number]],"")</f>
        <v/>
      </c>
      <c r="AN970" s="46" t="str">
        <f>TRIM(Table1[[#This Row],[Line '#]])</f>
        <v/>
      </c>
      <c r="AO970" s="46" t="str">
        <f>TRIM(Table1[[#This Row],[Account]])</f>
        <v/>
      </c>
      <c r="AP970" s="46" t="str">
        <f>IF(Table1[[#This Row],[Posting Date]]&lt;&gt;"",$D$5,"")</f>
        <v/>
      </c>
      <c r="AQ970" s="46" t="str">
        <f>TRIM(Table1[[#This Row],[Departments-Prgrams]])</f>
        <v/>
      </c>
      <c r="AR970" s="46" t="str">
        <f>TRIM(Table1[[#This Row],[Grant]])</f>
        <v/>
      </c>
      <c r="AS970" s="46" t="str">
        <f>TRIM(Table1[[#This Row],[Staff ID]])</f>
        <v/>
      </c>
      <c r="AT970" s="46" t="str">
        <f>IF(TRIM(Table1[[#This Row],[Budget Code]])=0,"",TRIM(Table1[[#This Row],[Budget Code]]))</f>
        <v/>
      </c>
      <c r="AU970" s="46" t="str">
        <f>IF(Table1[[#This Row],[Line Description]]&lt;&gt;"",Table1[[#This Row],[Line Description]],"")</f>
        <v/>
      </c>
      <c r="AV970" s="46" t="str">
        <f>IF(Table1[[#This Row],[Cur_Amount Debit]]&gt;0,ROUND(Table1[[#This Row],[Cur_Amount Debit]],2),"")</f>
        <v/>
      </c>
      <c r="AW970" s="46" t="str">
        <f>IF(Table1[[#This Row],[Cur_Amount Credit]]&gt;0,ROUND(Table1[[#This Row],[Cur_Amount Credit]],2),"")</f>
        <v/>
      </c>
      <c r="AX970" s="46" t="str">
        <f>LEFT(Table1[[#This Row],[Cur]],3)</f>
        <v/>
      </c>
      <c r="AY970" s="59"/>
      <c r="AZ970" s="46"/>
      <c r="BA970" s="46" t="str">
        <f>IF(Table1[[#This Row],[Cur]]&lt;&gt;"",IF(Table1[[#This Row],[Cur]]="USD","",ExchangeRate),"")</f>
        <v/>
      </c>
      <c r="BB970" s="46" t="str">
        <f>IF(Table1[[#This Row],[Grant]]&lt;&gt;"",VLOOKUP(Table1[[#This Row],[Grant]],Grants!B:D,3),"")</f>
        <v/>
      </c>
      <c r="BC970" s="46" t="str">
        <f>TRIM(Table1[[#This Row],[Vendor ID]])</f>
        <v/>
      </c>
      <c r="BD970">
        <f>IF(Table1[[#This Row],[Reference Number]]=Q969,BD969,BD969+1)</f>
        <v>0</v>
      </c>
    </row>
    <row r="971" spans="1:56" ht="11.25" customHeight="1" x14ac:dyDescent="0.25">
      <c r="A971" s="1"/>
      <c r="B971" s="88" t="str">
        <f>IF(Table1[[#This Row],[Posting Date]]&lt;&gt;"",IF(Table1[[#This Row],[Reference Number]]=Q970,B970+1,1),"")</f>
        <v/>
      </c>
      <c r="C971" s="61"/>
      <c r="D971" s="61"/>
      <c r="E971" s="138"/>
      <c r="F971" s="141" t="str">
        <f>IFERROR(IF(VLOOKUP(Table1[[#This Row],[Budget Code Description]],Dimentions!$X$6:$AC$139,2,FALSE)="","",VLOOKUP(Table1[[#This Row],[Budget Code Description]],Dimentions!$X$6:$AC$139,2,FALSE)),"")</f>
        <v/>
      </c>
      <c r="G971" s="141"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1" t="str">
        <f>IFERROR(VLOOKUP(Table1[[#This Row],[Budget Code Description]],Table6[#All],8,FALSE),"")</f>
        <v/>
      </c>
      <c r="L971" s="63"/>
      <c r="M971" s="65" t="str">
        <f>IFERROR(VLOOKUP(Table1[[#This Row],[Staff ID]],Table2[],2,FALSE),"")</f>
        <v/>
      </c>
      <c r="N971" s="209" t="str">
        <f>IFERROR(IF(VLOOKUP(Table1[[#This Row],[Budget Code Description]],Dimentions!$X$6:$AC$134,4,FALSE)="","",VLOOKUP(Table1[[#This Row],[Budget Code Description]],Dimentions!$X$6:$AC$134,4,FALSE)),"")</f>
        <v/>
      </c>
      <c r="O971" s="65" t="str">
        <f>IFERROR(VLOOKUP(Table1[[#This Row],[Vendor ID]],Table549[],2,FALSE),"")</f>
        <v/>
      </c>
      <c r="P971" s="63"/>
      <c r="Q971" s="141" t="str">
        <f>IF(Table1[[#This Row],[Posting Date]]&lt;&gt;"",$D$9,"")</f>
        <v/>
      </c>
      <c r="R971" s="157" t="str">
        <f>IF(Table1[[#This Row],[Posting Date]]&lt;&gt;"",$D$10,"")</f>
        <v/>
      </c>
      <c r="S971" s="66"/>
      <c r="T971" s="63"/>
      <c r="U971" s="67"/>
      <c r="V971" s="67"/>
      <c r="W971" s="67" t="str">
        <f t="shared" si="19"/>
        <v/>
      </c>
      <c r="X971" s="159" t="str">
        <f>IF(E971="","",(IF(Table1[[#This Row],[Cur]]="USD",Table1[[#This Row],[Cur_Amount Debit]],Table1[[#This Row],[Cur_Amount Debit]]/Table1[[#This Row],[Exchange Rate]])))</f>
        <v/>
      </c>
      <c r="Y971" s="159" t="str">
        <f>IF(E971="","",(IF(Table1[[#This Row],[Cur]]="USD",Table1[[#This Row],[Cur_Amount Credit]],Table1[[#This Row],[Cur_Amount Credit]]/ExchangeRate)))</f>
        <v/>
      </c>
      <c r="Z971" s="201" t="str">
        <f>IF(E971="","",(Table1[[#This Row],[Debit USD]]-Table1[[#This Row],[Credit USD]]))</f>
        <v/>
      </c>
      <c r="AA971" s="226"/>
      <c r="AB971" s="255"/>
      <c r="AC971" s="1"/>
      <c r="AD971" s="15"/>
      <c r="AE971" s="15" t="str">
        <f>IF(AND(OR(Table1[[#This Row],[Account]]="15030",Table1[[#This Row],[Account]]="15035",Table1[[#This Row],[Account]]="20150"),Table1[[#This Row],[Vendor ID]]=""),1,"")</f>
        <v/>
      </c>
      <c r="AF971" s="15"/>
      <c r="AG971" s="15"/>
      <c r="AH971" s="15"/>
      <c r="AI971" s="46" t="str">
        <f>IF(Table1[[#This Row],[Posting Date]]&lt;&gt;"","GJ-"&amp;CountryID,"")</f>
        <v/>
      </c>
      <c r="AJ971" s="59" t="str">
        <f>IF(Table1[[#This Row],[Posting Date]]&lt;&gt;"",Table1[[#This Row],[Posting Date]],"")</f>
        <v/>
      </c>
      <c r="AK971" s="46"/>
      <c r="AL971" s="46" t="str">
        <f>IF(Table1[[#This Row],[Description]]&lt;&gt;"",Table1[[#This Row],[Description]],"")</f>
        <v/>
      </c>
      <c r="AM971" s="46" t="str">
        <f>IF(Table1[[#This Row],[Posting Date]]&lt;&gt;"",Table1[[#This Row],[Reference Number]],"")</f>
        <v/>
      </c>
      <c r="AN971" s="46" t="str">
        <f>TRIM(Table1[[#This Row],[Line '#]])</f>
        <v/>
      </c>
      <c r="AO971" s="46" t="str">
        <f>TRIM(Table1[[#This Row],[Account]])</f>
        <v/>
      </c>
      <c r="AP971" s="46" t="str">
        <f>IF(Table1[[#This Row],[Posting Date]]&lt;&gt;"",$D$5,"")</f>
        <v/>
      </c>
      <c r="AQ971" s="46" t="str">
        <f>TRIM(Table1[[#This Row],[Departments-Prgrams]])</f>
        <v/>
      </c>
      <c r="AR971" s="46" t="str">
        <f>TRIM(Table1[[#This Row],[Grant]])</f>
        <v/>
      </c>
      <c r="AS971" s="46" t="str">
        <f>TRIM(Table1[[#This Row],[Staff ID]])</f>
        <v/>
      </c>
      <c r="AT971" s="46" t="str">
        <f>IF(TRIM(Table1[[#This Row],[Budget Code]])=0,"",TRIM(Table1[[#This Row],[Budget Code]]))</f>
        <v/>
      </c>
      <c r="AU971" s="46" t="str">
        <f>IF(Table1[[#This Row],[Line Description]]&lt;&gt;"",Table1[[#This Row],[Line Description]],"")</f>
        <v/>
      </c>
      <c r="AV971" s="46" t="str">
        <f>IF(Table1[[#This Row],[Cur_Amount Debit]]&gt;0,ROUND(Table1[[#This Row],[Cur_Amount Debit]],2),"")</f>
        <v/>
      </c>
      <c r="AW971" s="46" t="str">
        <f>IF(Table1[[#This Row],[Cur_Amount Credit]]&gt;0,ROUND(Table1[[#This Row],[Cur_Amount Credit]],2),"")</f>
        <v/>
      </c>
      <c r="AX971" s="46" t="str">
        <f>LEFT(Table1[[#This Row],[Cur]],3)</f>
        <v/>
      </c>
      <c r="AY971" s="59"/>
      <c r="AZ971" s="46"/>
      <c r="BA971" s="46" t="str">
        <f>IF(Table1[[#This Row],[Cur]]&lt;&gt;"",IF(Table1[[#This Row],[Cur]]="USD","",ExchangeRate),"")</f>
        <v/>
      </c>
      <c r="BB971" s="46" t="str">
        <f>IF(Table1[[#This Row],[Grant]]&lt;&gt;"",VLOOKUP(Table1[[#This Row],[Grant]],Grants!B:D,3),"")</f>
        <v/>
      </c>
      <c r="BC971" s="46" t="str">
        <f>TRIM(Table1[[#This Row],[Vendor ID]])</f>
        <v/>
      </c>
      <c r="BD971">
        <f>IF(Table1[[#This Row],[Reference Number]]=Q970,BD970,BD970+1)</f>
        <v>0</v>
      </c>
    </row>
    <row r="972" spans="1:56" ht="11.25" customHeight="1" x14ac:dyDescent="0.25">
      <c r="A972" s="1"/>
      <c r="B972" s="88" t="str">
        <f>IF(Table1[[#This Row],[Posting Date]]&lt;&gt;"",IF(Table1[[#This Row],[Reference Number]]=Q971,B971+1,1),"")</f>
        <v/>
      </c>
      <c r="C972" s="61"/>
      <c r="D972" s="61"/>
      <c r="E972" s="138"/>
      <c r="F972" s="141" t="str">
        <f>IFERROR(IF(VLOOKUP(Table1[[#This Row],[Budget Code Description]],Dimentions!$X$6:$AC$139,2,FALSE)="","",VLOOKUP(Table1[[#This Row],[Budget Code Description]],Dimentions!$X$6:$AC$139,2,FALSE)),"")</f>
        <v/>
      </c>
      <c r="G972" s="141"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1" t="str">
        <f>IFERROR(VLOOKUP(Table1[[#This Row],[Budget Code Description]],Table6[#All],8,FALSE),"")</f>
        <v/>
      </c>
      <c r="L972" s="63"/>
      <c r="M972" s="65" t="str">
        <f>IFERROR(VLOOKUP(Table1[[#This Row],[Staff ID]],Table2[],2,FALSE),"")</f>
        <v/>
      </c>
      <c r="N972" s="209" t="str">
        <f>IFERROR(IF(VLOOKUP(Table1[[#This Row],[Budget Code Description]],Dimentions!$X$6:$AC$134,4,FALSE)="","",VLOOKUP(Table1[[#This Row],[Budget Code Description]],Dimentions!$X$6:$AC$134,4,FALSE)),"")</f>
        <v/>
      </c>
      <c r="O972" s="65" t="str">
        <f>IFERROR(VLOOKUP(Table1[[#This Row],[Vendor ID]],Table549[],2,FALSE),"")</f>
        <v/>
      </c>
      <c r="P972" s="63"/>
      <c r="Q972" s="141" t="str">
        <f>IF(Table1[[#This Row],[Posting Date]]&lt;&gt;"",$D$9,"")</f>
        <v/>
      </c>
      <c r="R972" s="157" t="str">
        <f>IF(Table1[[#This Row],[Posting Date]]&lt;&gt;"",$D$10,"")</f>
        <v/>
      </c>
      <c r="S972" s="66"/>
      <c r="T972" s="63"/>
      <c r="U972" s="67"/>
      <c r="V972" s="67"/>
      <c r="W972" s="67" t="str">
        <f t="shared" si="19"/>
        <v/>
      </c>
      <c r="X972" s="159" t="str">
        <f>IF(E972="","",(IF(Table1[[#This Row],[Cur]]="USD",Table1[[#This Row],[Cur_Amount Debit]],Table1[[#This Row],[Cur_Amount Debit]]/Table1[[#This Row],[Exchange Rate]])))</f>
        <v/>
      </c>
      <c r="Y972" s="159" t="str">
        <f>IF(E972="","",(IF(Table1[[#This Row],[Cur]]="USD",Table1[[#This Row],[Cur_Amount Credit]],Table1[[#This Row],[Cur_Amount Credit]]/ExchangeRate)))</f>
        <v/>
      </c>
      <c r="Z972" s="201" t="str">
        <f>IF(E972="","",(Table1[[#This Row],[Debit USD]]-Table1[[#This Row],[Credit USD]]))</f>
        <v/>
      </c>
      <c r="AA972" s="226"/>
      <c r="AB972" s="255"/>
      <c r="AC972" s="1"/>
      <c r="AD972" s="15"/>
      <c r="AE972" s="15" t="str">
        <f>IF(AND(OR(Table1[[#This Row],[Account]]="15030",Table1[[#This Row],[Account]]="15035",Table1[[#This Row],[Account]]="20150"),Table1[[#This Row],[Vendor ID]]=""),1,"")</f>
        <v/>
      </c>
      <c r="AF972" s="15"/>
      <c r="AG972" s="15"/>
      <c r="AH972" s="15"/>
      <c r="AI972" s="46" t="str">
        <f>IF(Table1[[#This Row],[Posting Date]]&lt;&gt;"","GJ-"&amp;CountryID,"")</f>
        <v/>
      </c>
      <c r="AJ972" s="59" t="str">
        <f>IF(Table1[[#This Row],[Posting Date]]&lt;&gt;"",Table1[[#This Row],[Posting Date]],"")</f>
        <v/>
      </c>
      <c r="AK972" s="46"/>
      <c r="AL972" s="46" t="str">
        <f>IF(Table1[[#This Row],[Description]]&lt;&gt;"",Table1[[#This Row],[Description]],"")</f>
        <v/>
      </c>
      <c r="AM972" s="46" t="str">
        <f>IF(Table1[[#This Row],[Posting Date]]&lt;&gt;"",Table1[[#This Row],[Reference Number]],"")</f>
        <v/>
      </c>
      <c r="AN972" s="46" t="str">
        <f>TRIM(Table1[[#This Row],[Line '#]])</f>
        <v/>
      </c>
      <c r="AO972" s="46" t="str">
        <f>TRIM(Table1[[#This Row],[Account]])</f>
        <v/>
      </c>
      <c r="AP972" s="46" t="str">
        <f>IF(Table1[[#This Row],[Posting Date]]&lt;&gt;"",$D$5,"")</f>
        <v/>
      </c>
      <c r="AQ972" s="46" t="str">
        <f>TRIM(Table1[[#This Row],[Departments-Prgrams]])</f>
        <v/>
      </c>
      <c r="AR972" s="46" t="str">
        <f>TRIM(Table1[[#This Row],[Grant]])</f>
        <v/>
      </c>
      <c r="AS972" s="46" t="str">
        <f>TRIM(Table1[[#This Row],[Staff ID]])</f>
        <v/>
      </c>
      <c r="AT972" s="46" t="str">
        <f>IF(TRIM(Table1[[#This Row],[Budget Code]])=0,"",TRIM(Table1[[#This Row],[Budget Code]]))</f>
        <v/>
      </c>
      <c r="AU972" s="46" t="str">
        <f>IF(Table1[[#This Row],[Line Description]]&lt;&gt;"",Table1[[#This Row],[Line Description]],"")</f>
        <v/>
      </c>
      <c r="AV972" s="46" t="str">
        <f>IF(Table1[[#This Row],[Cur_Amount Debit]]&gt;0,ROUND(Table1[[#This Row],[Cur_Amount Debit]],2),"")</f>
        <v/>
      </c>
      <c r="AW972" s="46" t="str">
        <f>IF(Table1[[#This Row],[Cur_Amount Credit]]&gt;0,ROUND(Table1[[#This Row],[Cur_Amount Credit]],2),"")</f>
        <v/>
      </c>
      <c r="AX972" s="46" t="str">
        <f>LEFT(Table1[[#This Row],[Cur]],3)</f>
        <v/>
      </c>
      <c r="AY972" s="59"/>
      <c r="AZ972" s="46"/>
      <c r="BA972" s="46" t="str">
        <f>IF(Table1[[#This Row],[Cur]]&lt;&gt;"",IF(Table1[[#This Row],[Cur]]="USD","",ExchangeRate),"")</f>
        <v/>
      </c>
      <c r="BB972" s="46" t="str">
        <f>IF(Table1[[#This Row],[Grant]]&lt;&gt;"",VLOOKUP(Table1[[#This Row],[Grant]],Grants!B:D,3),"")</f>
        <v/>
      </c>
      <c r="BC972" s="46" t="str">
        <f>TRIM(Table1[[#This Row],[Vendor ID]])</f>
        <v/>
      </c>
      <c r="BD972">
        <f>IF(Table1[[#This Row],[Reference Number]]=Q971,BD971,BD971+1)</f>
        <v>0</v>
      </c>
    </row>
    <row r="973" spans="1:56" ht="11.25" customHeight="1" x14ac:dyDescent="0.25">
      <c r="A973" s="1"/>
      <c r="B973" s="88" t="str">
        <f>IF(Table1[[#This Row],[Posting Date]]&lt;&gt;"",IF(Table1[[#This Row],[Reference Number]]=Q972,B972+1,1),"")</f>
        <v/>
      </c>
      <c r="C973" s="61"/>
      <c r="D973" s="61"/>
      <c r="E973" s="138"/>
      <c r="F973" s="141" t="str">
        <f>IFERROR(IF(VLOOKUP(Table1[[#This Row],[Budget Code Description]],Dimentions!$X$6:$AC$139,2,FALSE)="","",VLOOKUP(Table1[[#This Row],[Budget Code Description]],Dimentions!$X$6:$AC$139,2,FALSE)),"")</f>
        <v/>
      </c>
      <c r="G973" s="141"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1" t="str">
        <f>IFERROR(VLOOKUP(Table1[[#This Row],[Budget Code Description]],Table6[#All],8,FALSE),"")</f>
        <v/>
      </c>
      <c r="L973" s="63"/>
      <c r="M973" s="65" t="str">
        <f>IFERROR(VLOOKUP(Table1[[#This Row],[Staff ID]],Table2[],2,FALSE),"")</f>
        <v/>
      </c>
      <c r="N973" s="209" t="str">
        <f>IFERROR(IF(VLOOKUP(Table1[[#This Row],[Budget Code Description]],Dimentions!$X$6:$AC$134,4,FALSE)="","",VLOOKUP(Table1[[#This Row],[Budget Code Description]],Dimentions!$X$6:$AC$134,4,FALSE)),"")</f>
        <v/>
      </c>
      <c r="O973" s="65" t="str">
        <f>IFERROR(VLOOKUP(Table1[[#This Row],[Vendor ID]],Table549[],2,FALSE),"")</f>
        <v/>
      </c>
      <c r="P973" s="63"/>
      <c r="Q973" s="141" t="str">
        <f>IF(Table1[[#This Row],[Posting Date]]&lt;&gt;"",$D$9,"")</f>
        <v/>
      </c>
      <c r="R973" s="157" t="str">
        <f>IF(Table1[[#This Row],[Posting Date]]&lt;&gt;"",$D$10,"")</f>
        <v/>
      </c>
      <c r="S973" s="66"/>
      <c r="T973" s="63"/>
      <c r="U973" s="67"/>
      <c r="V973" s="67"/>
      <c r="W973" s="67" t="str">
        <f t="shared" si="19"/>
        <v/>
      </c>
      <c r="X973" s="159" t="str">
        <f>IF(E973="","",(IF(Table1[[#This Row],[Cur]]="USD",Table1[[#This Row],[Cur_Amount Debit]],Table1[[#This Row],[Cur_Amount Debit]]/Table1[[#This Row],[Exchange Rate]])))</f>
        <v/>
      </c>
      <c r="Y973" s="159" t="str">
        <f>IF(E973="","",(IF(Table1[[#This Row],[Cur]]="USD",Table1[[#This Row],[Cur_Amount Credit]],Table1[[#This Row],[Cur_Amount Credit]]/ExchangeRate)))</f>
        <v/>
      </c>
      <c r="Z973" s="201" t="str">
        <f>IF(E973="","",(Table1[[#This Row],[Debit USD]]-Table1[[#This Row],[Credit USD]]))</f>
        <v/>
      </c>
      <c r="AA973" s="226"/>
      <c r="AB973" s="255"/>
      <c r="AC973" s="1"/>
      <c r="AD973" s="15"/>
      <c r="AE973" s="15" t="str">
        <f>IF(AND(OR(Table1[[#This Row],[Account]]="15030",Table1[[#This Row],[Account]]="15035",Table1[[#This Row],[Account]]="20150"),Table1[[#This Row],[Vendor ID]]=""),1,"")</f>
        <v/>
      </c>
      <c r="AF973" s="15"/>
      <c r="AG973" s="15"/>
      <c r="AH973" s="15"/>
      <c r="AI973" s="46" t="str">
        <f>IF(Table1[[#This Row],[Posting Date]]&lt;&gt;"","GJ-"&amp;CountryID,"")</f>
        <v/>
      </c>
      <c r="AJ973" s="59" t="str">
        <f>IF(Table1[[#This Row],[Posting Date]]&lt;&gt;"",Table1[[#This Row],[Posting Date]],"")</f>
        <v/>
      </c>
      <c r="AK973" s="46"/>
      <c r="AL973" s="46" t="str">
        <f>IF(Table1[[#This Row],[Description]]&lt;&gt;"",Table1[[#This Row],[Description]],"")</f>
        <v/>
      </c>
      <c r="AM973" s="46" t="str">
        <f>IF(Table1[[#This Row],[Posting Date]]&lt;&gt;"",Table1[[#This Row],[Reference Number]],"")</f>
        <v/>
      </c>
      <c r="AN973" s="46" t="str">
        <f>TRIM(Table1[[#This Row],[Line '#]])</f>
        <v/>
      </c>
      <c r="AO973" s="46" t="str">
        <f>TRIM(Table1[[#This Row],[Account]])</f>
        <v/>
      </c>
      <c r="AP973" s="46" t="str">
        <f>IF(Table1[[#This Row],[Posting Date]]&lt;&gt;"",$D$5,"")</f>
        <v/>
      </c>
      <c r="AQ973" s="46" t="str">
        <f>TRIM(Table1[[#This Row],[Departments-Prgrams]])</f>
        <v/>
      </c>
      <c r="AR973" s="46" t="str">
        <f>TRIM(Table1[[#This Row],[Grant]])</f>
        <v/>
      </c>
      <c r="AS973" s="46" t="str">
        <f>TRIM(Table1[[#This Row],[Staff ID]])</f>
        <v/>
      </c>
      <c r="AT973" s="46" t="str">
        <f>IF(TRIM(Table1[[#This Row],[Budget Code]])=0,"",TRIM(Table1[[#This Row],[Budget Code]]))</f>
        <v/>
      </c>
      <c r="AU973" s="46" t="str">
        <f>IF(Table1[[#This Row],[Line Description]]&lt;&gt;"",Table1[[#This Row],[Line Description]],"")</f>
        <v/>
      </c>
      <c r="AV973" s="46" t="str">
        <f>IF(Table1[[#This Row],[Cur_Amount Debit]]&gt;0,ROUND(Table1[[#This Row],[Cur_Amount Debit]],2),"")</f>
        <v/>
      </c>
      <c r="AW973" s="46" t="str">
        <f>IF(Table1[[#This Row],[Cur_Amount Credit]]&gt;0,ROUND(Table1[[#This Row],[Cur_Amount Credit]],2),"")</f>
        <v/>
      </c>
      <c r="AX973" s="46" t="str">
        <f>LEFT(Table1[[#This Row],[Cur]],3)</f>
        <v/>
      </c>
      <c r="AY973" s="59"/>
      <c r="AZ973" s="46"/>
      <c r="BA973" s="46" t="str">
        <f>IF(Table1[[#This Row],[Cur]]&lt;&gt;"",IF(Table1[[#This Row],[Cur]]="USD","",ExchangeRate),"")</f>
        <v/>
      </c>
      <c r="BB973" s="46" t="str">
        <f>IF(Table1[[#This Row],[Grant]]&lt;&gt;"",VLOOKUP(Table1[[#This Row],[Grant]],Grants!B:D,3),"")</f>
        <v/>
      </c>
      <c r="BC973" s="46" t="str">
        <f>TRIM(Table1[[#This Row],[Vendor ID]])</f>
        <v/>
      </c>
      <c r="BD973">
        <f>IF(Table1[[#This Row],[Reference Number]]=Q972,BD972,BD972+1)</f>
        <v>0</v>
      </c>
    </row>
    <row r="974" spans="1:56" ht="11.25" customHeight="1" x14ac:dyDescent="0.25">
      <c r="A974" s="1"/>
      <c r="B974" s="88" t="str">
        <f>IF(Table1[[#This Row],[Posting Date]]&lt;&gt;"",IF(Table1[[#This Row],[Reference Number]]=Q973,B973+1,1),"")</f>
        <v/>
      </c>
      <c r="C974" s="61"/>
      <c r="D974" s="61"/>
      <c r="E974" s="138"/>
      <c r="F974" s="141" t="str">
        <f>IFERROR(IF(VLOOKUP(Table1[[#This Row],[Budget Code Description]],Dimentions!$X$6:$AC$139,2,FALSE)="","",VLOOKUP(Table1[[#This Row],[Budget Code Description]],Dimentions!$X$6:$AC$139,2,FALSE)),"")</f>
        <v/>
      </c>
      <c r="G974" s="141"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1" t="str">
        <f>IFERROR(VLOOKUP(Table1[[#This Row],[Budget Code Description]],Table6[#All],8,FALSE),"")</f>
        <v/>
      </c>
      <c r="L974" s="63"/>
      <c r="M974" s="65" t="str">
        <f>IFERROR(VLOOKUP(Table1[[#This Row],[Staff ID]],Table2[],2,FALSE),"")</f>
        <v/>
      </c>
      <c r="N974" s="209" t="str">
        <f>IFERROR(IF(VLOOKUP(Table1[[#This Row],[Budget Code Description]],Dimentions!$X$6:$AC$134,4,FALSE)="","",VLOOKUP(Table1[[#This Row],[Budget Code Description]],Dimentions!$X$6:$AC$134,4,FALSE)),"")</f>
        <v/>
      </c>
      <c r="O974" s="65" t="str">
        <f>IFERROR(VLOOKUP(Table1[[#This Row],[Vendor ID]],Table549[],2,FALSE),"")</f>
        <v/>
      </c>
      <c r="P974" s="63"/>
      <c r="Q974" s="141" t="str">
        <f>IF(Table1[[#This Row],[Posting Date]]&lt;&gt;"",$D$9,"")</f>
        <v/>
      </c>
      <c r="R974" s="157" t="str">
        <f>IF(Table1[[#This Row],[Posting Date]]&lt;&gt;"",$D$10,"")</f>
        <v/>
      </c>
      <c r="S974" s="66"/>
      <c r="T974" s="63"/>
      <c r="U974" s="67"/>
      <c r="V974" s="67"/>
      <c r="W974" s="67" t="str">
        <f t="shared" si="19"/>
        <v/>
      </c>
      <c r="X974" s="159" t="str">
        <f>IF(E974="","",(IF(Table1[[#This Row],[Cur]]="USD",Table1[[#This Row],[Cur_Amount Debit]],Table1[[#This Row],[Cur_Amount Debit]]/Table1[[#This Row],[Exchange Rate]])))</f>
        <v/>
      </c>
      <c r="Y974" s="159" t="str">
        <f>IF(E974="","",(IF(Table1[[#This Row],[Cur]]="USD",Table1[[#This Row],[Cur_Amount Credit]],Table1[[#This Row],[Cur_Amount Credit]]/ExchangeRate)))</f>
        <v/>
      </c>
      <c r="Z974" s="201" t="str">
        <f>IF(E974="","",(Table1[[#This Row],[Debit USD]]-Table1[[#This Row],[Credit USD]]))</f>
        <v/>
      </c>
      <c r="AA974" s="226"/>
      <c r="AB974" s="255"/>
      <c r="AC974" s="1"/>
      <c r="AD974" s="15"/>
      <c r="AE974" s="15" t="str">
        <f>IF(AND(OR(Table1[[#This Row],[Account]]="15030",Table1[[#This Row],[Account]]="15035",Table1[[#This Row],[Account]]="20150"),Table1[[#This Row],[Vendor ID]]=""),1,"")</f>
        <v/>
      </c>
      <c r="AF974" s="15"/>
      <c r="AG974" s="15"/>
      <c r="AH974" s="15"/>
      <c r="AI974" s="46" t="str">
        <f>IF(Table1[[#This Row],[Posting Date]]&lt;&gt;"","GJ-"&amp;CountryID,"")</f>
        <v/>
      </c>
      <c r="AJ974" s="59" t="str">
        <f>IF(Table1[[#This Row],[Posting Date]]&lt;&gt;"",Table1[[#This Row],[Posting Date]],"")</f>
        <v/>
      </c>
      <c r="AK974" s="46"/>
      <c r="AL974" s="46" t="str">
        <f>IF(Table1[[#This Row],[Description]]&lt;&gt;"",Table1[[#This Row],[Description]],"")</f>
        <v/>
      </c>
      <c r="AM974" s="46" t="str">
        <f>IF(Table1[[#This Row],[Posting Date]]&lt;&gt;"",Table1[[#This Row],[Reference Number]],"")</f>
        <v/>
      </c>
      <c r="AN974" s="46" t="str">
        <f>TRIM(Table1[[#This Row],[Line '#]])</f>
        <v/>
      </c>
      <c r="AO974" s="46" t="str">
        <f>TRIM(Table1[[#This Row],[Account]])</f>
        <v/>
      </c>
      <c r="AP974" s="46" t="str">
        <f>IF(Table1[[#This Row],[Posting Date]]&lt;&gt;"",$D$5,"")</f>
        <v/>
      </c>
      <c r="AQ974" s="46" t="str">
        <f>TRIM(Table1[[#This Row],[Departments-Prgrams]])</f>
        <v/>
      </c>
      <c r="AR974" s="46" t="str">
        <f>TRIM(Table1[[#This Row],[Grant]])</f>
        <v/>
      </c>
      <c r="AS974" s="46" t="str">
        <f>TRIM(Table1[[#This Row],[Staff ID]])</f>
        <v/>
      </c>
      <c r="AT974" s="46" t="str">
        <f>IF(TRIM(Table1[[#This Row],[Budget Code]])=0,"",TRIM(Table1[[#This Row],[Budget Code]]))</f>
        <v/>
      </c>
      <c r="AU974" s="46" t="str">
        <f>IF(Table1[[#This Row],[Line Description]]&lt;&gt;"",Table1[[#This Row],[Line Description]],"")</f>
        <v/>
      </c>
      <c r="AV974" s="46" t="str">
        <f>IF(Table1[[#This Row],[Cur_Amount Debit]]&gt;0,ROUND(Table1[[#This Row],[Cur_Amount Debit]],2),"")</f>
        <v/>
      </c>
      <c r="AW974" s="46" t="str">
        <f>IF(Table1[[#This Row],[Cur_Amount Credit]]&gt;0,ROUND(Table1[[#This Row],[Cur_Amount Credit]],2),"")</f>
        <v/>
      </c>
      <c r="AX974" s="46" t="str">
        <f>LEFT(Table1[[#This Row],[Cur]],3)</f>
        <v/>
      </c>
      <c r="AY974" s="59"/>
      <c r="AZ974" s="46"/>
      <c r="BA974" s="46" t="str">
        <f>IF(Table1[[#This Row],[Cur]]&lt;&gt;"",IF(Table1[[#This Row],[Cur]]="USD","",ExchangeRate),"")</f>
        <v/>
      </c>
      <c r="BB974" s="46" t="str">
        <f>IF(Table1[[#This Row],[Grant]]&lt;&gt;"",VLOOKUP(Table1[[#This Row],[Grant]],Grants!B:D,3),"")</f>
        <v/>
      </c>
      <c r="BC974" s="46" t="str">
        <f>TRIM(Table1[[#This Row],[Vendor ID]])</f>
        <v/>
      </c>
      <c r="BD974">
        <f>IF(Table1[[#This Row],[Reference Number]]=Q973,BD973,BD973+1)</f>
        <v>0</v>
      </c>
    </row>
    <row r="975" spans="1:56" ht="11.25" customHeight="1" x14ac:dyDescent="0.25">
      <c r="A975" s="1"/>
      <c r="B975" s="88" t="str">
        <f>IF(Table1[[#This Row],[Posting Date]]&lt;&gt;"",IF(Table1[[#This Row],[Reference Number]]=Q974,B974+1,1),"")</f>
        <v/>
      </c>
      <c r="C975" s="61"/>
      <c r="D975" s="61"/>
      <c r="E975" s="138"/>
      <c r="F975" s="141" t="str">
        <f>IFERROR(IF(VLOOKUP(Table1[[#This Row],[Budget Code Description]],Dimentions!$X$6:$AC$139,2,FALSE)="","",VLOOKUP(Table1[[#This Row],[Budget Code Description]],Dimentions!$X$6:$AC$139,2,FALSE)),"")</f>
        <v/>
      </c>
      <c r="G975" s="141"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1" t="str">
        <f>IFERROR(VLOOKUP(Table1[[#This Row],[Budget Code Description]],Table6[#All],8,FALSE),"")</f>
        <v/>
      </c>
      <c r="L975" s="63"/>
      <c r="M975" s="65" t="str">
        <f>IFERROR(VLOOKUP(Table1[[#This Row],[Staff ID]],Table2[],2,FALSE),"")</f>
        <v/>
      </c>
      <c r="N975" s="209" t="str">
        <f>IFERROR(IF(VLOOKUP(Table1[[#This Row],[Budget Code Description]],Dimentions!$X$6:$AC$134,4,FALSE)="","",VLOOKUP(Table1[[#This Row],[Budget Code Description]],Dimentions!$X$6:$AC$134,4,FALSE)),"")</f>
        <v/>
      </c>
      <c r="O975" s="65" t="str">
        <f>IFERROR(VLOOKUP(Table1[[#This Row],[Vendor ID]],Table549[],2,FALSE),"")</f>
        <v/>
      </c>
      <c r="P975" s="63"/>
      <c r="Q975" s="141" t="str">
        <f>IF(Table1[[#This Row],[Posting Date]]&lt;&gt;"",$D$9,"")</f>
        <v/>
      </c>
      <c r="R975" s="157" t="str">
        <f>IF(Table1[[#This Row],[Posting Date]]&lt;&gt;"",$D$10,"")</f>
        <v/>
      </c>
      <c r="S975" s="66"/>
      <c r="T975" s="63"/>
      <c r="U975" s="67"/>
      <c r="V975" s="67"/>
      <c r="W975" s="67" t="str">
        <f t="shared" si="19"/>
        <v/>
      </c>
      <c r="X975" s="159" t="str">
        <f>IF(E975="","",(IF(Table1[[#This Row],[Cur]]="USD",Table1[[#This Row],[Cur_Amount Debit]],Table1[[#This Row],[Cur_Amount Debit]]/Table1[[#This Row],[Exchange Rate]])))</f>
        <v/>
      </c>
      <c r="Y975" s="159" t="str">
        <f>IF(E975="","",(IF(Table1[[#This Row],[Cur]]="USD",Table1[[#This Row],[Cur_Amount Credit]],Table1[[#This Row],[Cur_Amount Credit]]/ExchangeRate)))</f>
        <v/>
      </c>
      <c r="Z975" s="201" t="str">
        <f>IF(E975="","",(Table1[[#This Row],[Debit USD]]-Table1[[#This Row],[Credit USD]]))</f>
        <v/>
      </c>
      <c r="AA975" s="226"/>
      <c r="AB975" s="255"/>
      <c r="AC975" s="1"/>
      <c r="AD975" s="15"/>
      <c r="AE975" s="15" t="str">
        <f>IF(AND(OR(Table1[[#This Row],[Account]]="15030",Table1[[#This Row],[Account]]="15035",Table1[[#This Row],[Account]]="20150"),Table1[[#This Row],[Vendor ID]]=""),1,"")</f>
        <v/>
      </c>
      <c r="AF975" s="15"/>
      <c r="AG975" s="15"/>
      <c r="AH975" s="15"/>
      <c r="AI975" s="46" t="str">
        <f>IF(Table1[[#This Row],[Posting Date]]&lt;&gt;"","GJ-"&amp;CountryID,"")</f>
        <v/>
      </c>
      <c r="AJ975" s="59" t="str">
        <f>IF(Table1[[#This Row],[Posting Date]]&lt;&gt;"",Table1[[#This Row],[Posting Date]],"")</f>
        <v/>
      </c>
      <c r="AK975" s="46"/>
      <c r="AL975" s="46" t="str">
        <f>IF(Table1[[#This Row],[Description]]&lt;&gt;"",Table1[[#This Row],[Description]],"")</f>
        <v/>
      </c>
      <c r="AM975" s="46" t="str">
        <f>IF(Table1[[#This Row],[Posting Date]]&lt;&gt;"",Table1[[#This Row],[Reference Number]],"")</f>
        <v/>
      </c>
      <c r="AN975" s="46" t="str">
        <f>TRIM(Table1[[#This Row],[Line '#]])</f>
        <v/>
      </c>
      <c r="AO975" s="46" t="str">
        <f>TRIM(Table1[[#This Row],[Account]])</f>
        <v/>
      </c>
      <c r="AP975" s="46" t="str">
        <f>IF(Table1[[#This Row],[Posting Date]]&lt;&gt;"",$D$5,"")</f>
        <v/>
      </c>
      <c r="AQ975" s="46" t="str">
        <f>TRIM(Table1[[#This Row],[Departments-Prgrams]])</f>
        <v/>
      </c>
      <c r="AR975" s="46" t="str">
        <f>TRIM(Table1[[#This Row],[Grant]])</f>
        <v/>
      </c>
      <c r="AS975" s="46" t="str">
        <f>TRIM(Table1[[#This Row],[Staff ID]])</f>
        <v/>
      </c>
      <c r="AT975" s="46" t="str">
        <f>IF(TRIM(Table1[[#This Row],[Budget Code]])=0,"",TRIM(Table1[[#This Row],[Budget Code]]))</f>
        <v/>
      </c>
      <c r="AU975" s="46" t="str">
        <f>IF(Table1[[#This Row],[Line Description]]&lt;&gt;"",Table1[[#This Row],[Line Description]],"")</f>
        <v/>
      </c>
      <c r="AV975" s="46" t="str">
        <f>IF(Table1[[#This Row],[Cur_Amount Debit]]&gt;0,ROUND(Table1[[#This Row],[Cur_Amount Debit]],2),"")</f>
        <v/>
      </c>
      <c r="AW975" s="46" t="str">
        <f>IF(Table1[[#This Row],[Cur_Amount Credit]]&gt;0,ROUND(Table1[[#This Row],[Cur_Amount Credit]],2),"")</f>
        <v/>
      </c>
      <c r="AX975" s="46" t="str">
        <f>LEFT(Table1[[#This Row],[Cur]],3)</f>
        <v/>
      </c>
      <c r="AY975" s="59"/>
      <c r="AZ975" s="46"/>
      <c r="BA975" s="46" t="str">
        <f>IF(Table1[[#This Row],[Cur]]&lt;&gt;"",IF(Table1[[#This Row],[Cur]]="USD","",ExchangeRate),"")</f>
        <v/>
      </c>
      <c r="BB975" s="46" t="str">
        <f>IF(Table1[[#This Row],[Grant]]&lt;&gt;"",VLOOKUP(Table1[[#This Row],[Grant]],Grants!B:D,3),"")</f>
        <v/>
      </c>
      <c r="BC975" s="46" t="str">
        <f>TRIM(Table1[[#This Row],[Vendor ID]])</f>
        <v/>
      </c>
      <c r="BD975">
        <f>IF(Table1[[#This Row],[Reference Number]]=Q974,BD974,BD974+1)</f>
        <v>0</v>
      </c>
    </row>
    <row r="976" spans="1:56" ht="11.25" customHeight="1" x14ac:dyDescent="0.25">
      <c r="A976" s="1"/>
      <c r="B976" s="88" t="str">
        <f>IF(Table1[[#This Row],[Posting Date]]&lt;&gt;"",IF(Table1[[#This Row],[Reference Number]]=Q975,B975+1,1),"")</f>
        <v/>
      </c>
      <c r="C976" s="61"/>
      <c r="D976" s="61"/>
      <c r="E976" s="138"/>
      <c r="F976" s="141" t="str">
        <f>IFERROR(IF(VLOOKUP(Table1[[#This Row],[Budget Code Description]],Dimentions!$X$6:$AC$139,2,FALSE)="","",VLOOKUP(Table1[[#This Row],[Budget Code Description]],Dimentions!$X$6:$AC$139,2,FALSE)),"")</f>
        <v/>
      </c>
      <c r="G976" s="141"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1" t="str">
        <f>IFERROR(VLOOKUP(Table1[[#This Row],[Budget Code Description]],Table6[#All],8,FALSE),"")</f>
        <v/>
      </c>
      <c r="L976" s="63"/>
      <c r="M976" s="65" t="str">
        <f>IFERROR(VLOOKUP(Table1[[#This Row],[Staff ID]],Table2[],2,FALSE),"")</f>
        <v/>
      </c>
      <c r="N976" s="209" t="str">
        <f>IFERROR(IF(VLOOKUP(Table1[[#This Row],[Budget Code Description]],Dimentions!$X$6:$AC$134,4,FALSE)="","",VLOOKUP(Table1[[#This Row],[Budget Code Description]],Dimentions!$X$6:$AC$134,4,FALSE)),"")</f>
        <v/>
      </c>
      <c r="O976" s="65" t="str">
        <f>IFERROR(VLOOKUP(Table1[[#This Row],[Vendor ID]],Table549[],2,FALSE),"")</f>
        <v/>
      </c>
      <c r="P976" s="63"/>
      <c r="Q976" s="141" t="str">
        <f>IF(Table1[[#This Row],[Posting Date]]&lt;&gt;"",$D$9,"")</f>
        <v/>
      </c>
      <c r="R976" s="157" t="str">
        <f>IF(Table1[[#This Row],[Posting Date]]&lt;&gt;"",$D$10,"")</f>
        <v/>
      </c>
      <c r="S976" s="66"/>
      <c r="T976" s="63"/>
      <c r="U976" s="67"/>
      <c r="V976" s="67"/>
      <c r="W976" s="67" t="str">
        <f t="shared" si="19"/>
        <v/>
      </c>
      <c r="X976" s="159" t="str">
        <f>IF(E976="","",(IF(Table1[[#This Row],[Cur]]="USD",Table1[[#This Row],[Cur_Amount Debit]],Table1[[#This Row],[Cur_Amount Debit]]/Table1[[#This Row],[Exchange Rate]])))</f>
        <v/>
      </c>
      <c r="Y976" s="159" t="str">
        <f>IF(E976="","",(IF(Table1[[#This Row],[Cur]]="USD",Table1[[#This Row],[Cur_Amount Credit]],Table1[[#This Row],[Cur_Amount Credit]]/ExchangeRate)))</f>
        <v/>
      </c>
      <c r="Z976" s="201" t="str">
        <f>IF(E976="","",(Table1[[#This Row],[Debit USD]]-Table1[[#This Row],[Credit USD]]))</f>
        <v/>
      </c>
      <c r="AA976" s="226"/>
      <c r="AB976" s="255"/>
      <c r="AC976" s="1"/>
      <c r="AD976" s="15"/>
      <c r="AE976" s="15" t="str">
        <f>IF(AND(OR(Table1[[#This Row],[Account]]="15030",Table1[[#This Row],[Account]]="15035",Table1[[#This Row],[Account]]="20150"),Table1[[#This Row],[Vendor ID]]=""),1,"")</f>
        <v/>
      </c>
      <c r="AF976" s="15"/>
      <c r="AG976" s="15"/>
      <c r="AH976" s="15"/>
      <c r="AI976" s="46" t="str">
        <f>IF(Table1[[#This Row],[Posting Date]]&lt;&gt;"","GJ-"&amp;CountryID,"")</f>
        <v/>
      </c>
      <c r="AJ976" s="59" t="str">
        <f>IF(Table1[[#This Row],[Posting Date]]&lt;&gt;"",Table1[[#This Row],[Posting Date]],"")</f>
        <v/>
      </c>
      <c r="AK976" s="46"/>
      <c r="AL976" s="46" t="str">
        <f>IF(Table1[[#This Row],[Description]]&lt;&gt;"",Table1[[#This Row],[Description]],"")</f>
        <v/>
      </c>
      <c r="AM976" s="46" t="str">
        <f>IF(Table1[[#This Row],[Posting Date]]&lt;&gt;"",Table1[[#This Row],[Reference Number]],"")</f>
        <v/>
      </c>
      <c r="AN976" s="46" t="str">
        <f>TRIM(Table1[[#This Row],[Line '#]])</f>
        <v/>
      </c>
      <c r="AO976" s="46" t="str">
        <f>TRIM(Table1[[#This Row],[Account]])</f>
        <v/>
      </c>
      <c r="AP976" s="46" t="str">
        <f>IF(Table1[[#This Row],[Posting Date]]&lt;&gt;"",$D$5,"")</f>
        <v/>
      </c>
      <c r="AQ976" s="46" t="str">
        <f>TRIM(Table1[[#This Row],[Departments-Prgrams]])</f>
        <v/>
      </c>
      <c r="AR976" s="46" t="str">
        <f>TRIM(Table1[[#This Row],[Grant]])</f>
        <v/>
      </c>
      <c r="AS976" s="46" t="str">
        <f>TRIM(Table1[[#This Row],[Staff ID]])</f>
        <v/>
      </c>
      <c r="AT976" s="46" t="str">
        <f>IF(TRIM(Table1[[#This Row],[Budget Code]])=0,"",TRIM(Table1[[#This Row],[Budget Code]]))</f>
        <v/>
      </c>
      <c r="AU976" s="46" t="str">
        <f>IF(Table1[[#This Row],[Line Description]]&lt;&gt;"",Table1[[#This Row],[Line Description]],"")</f>
        <v/>
      </c>
      <c r="AV976" s="46" t="str">
        <f>IF(Table1[[#This Row],[Cur_Amount Debit]]&gt;0,ROUND(Table1[[#This Row],[Cur_Amount Debit]],2),"")</f>
        <v/>
      </c>
      <c r="AW976" s="46" t="str">
        <f>IF(Table1[[#This Row],[Cur_Amount Credit]]&gt;0,ROUND(Table1[[#This Row],[Cur_Amount Credit]],2),"")</f>
        <v/>
      </c>
      <c r="AX976" s="46" t="str">
        <f>LEFT(Table1[[#This Row],[Cur]],3)</f>
        <v/>
      </c>
      <c r="AY976" s="59"/>
      <c r="AZ976" s="46"/>
      <c r="BA976" s="46" t="str">
        <f>IF(Table1[[#This Row],[Cur]]&lt;&gt;"",IF(Table1[[#This Row],[Cur]]="USD","",ExchangeRate),"")</f>
        <v/>
      </c>
      <c r="BB976" s="46" t="str">
        <f>IF(Table1[[#This Row],[Grant]]&lt;&gt;"",VLOOKUP(Table1[[#This Row],[Grant]],Grants!B:D,3),"")</f>
        <v/>
      </c>
      <c r="BC976" s="46" t="str">
        <f>TRIM(Table1[[#This Row],[Vendor ID]])</f>
        <v/>
      </c>
      <c r="BD976">
        <f>IF(Table1[[#This Row],[Reference Number]]=Q975,BD975,BD975+1)</f>
        <v>0</v>
      </c>
    </row>
    <row r="977" spans="1:56" ht="11.25" customHeight="1" x14ac:dyDescent="0.25">
      <c r="A977" s="1"/>
      <c r="B977" s="88" t="str">
        <f>IF(Table1[[#This Row],[Posting Date]]&lt;&gt;"",IF(Table1[[#This Row],[Reference Number]]=Q976,B976+1,1),"")</f>
        <v/>
      </c>
      <c r="C977" s="61"/>
      <c r="D977" s="61"/>
      <c r="E977" s="138"/>
      <c r="F977" s="141" t="str">
        <f>IFERROR(IF(VLOOKUP(Table1[[#This Row],[Budget Code Description]],Dimentions!$X$6:$AC$139,2,FALSE)="","",VLOOKUP(Table1[[#This Row],[Budget Code Description]],Dimentions!$X$6:$AC$139,2,FALSE)),"")</f>
        <v/>
      </c>
      <c r="G977" s="141"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1" t="str">
        <f>IFERROR(VLOOKUP(Table1[[#This Row],[Budget Code Description]],Table6[#All],8,FALSE),"")</f>
        <v/>
      </c>
      <c r="L977" s="63"/>
      <c r="M977" s="65" t="str">
        <f>IFERROR(VLOOKUP(Table1[[#This Row],[Staff ID]],Table2[],2,FALSE),"")</f>
        <v/>
      </c>
      <c r="N977" s="209" t="str">
        <f>IFERROR(IF(VLOOKUP(Table1[[#This Row],[Budget Code Description]],Dimentions!$X$6:$AC$134,4,FALSE)="","",VLOOKUP(Table1[[#This Row],[Budget Code Description]],Dimentions!$X$6:$AC$134,4,FALSE)),"")</f>
        <v/>
      </c>
      <c r="O977" s="65" t="str">
        <f>IFERROR(VLOOKUP(Table1[[#This Row],[Vendor ID]],Table549[],2,FALSE),"")</f>
        <v/>
      </c>
      <c r="P977" s="63"/>
      <c r="Q977" s="141" t="str">
        <f>IF(Table1[[#This Row],[Posting Date]]&lt;&gt;"",$D$9,"")</f>
        <v/>
      </c>
      <c r="R977" s="157" t="str">
        <f>IF(Table1[[#This Row],[Posting Date]]&lt;&gt;"",$D$10,"")</f>
        <v/>
      </c>
      <c r="S977" s="66"/>
      <c r="T977" s="63"/>
      <c r="U977" s="67"/>
      <c r="V977" s="67"/>
      <c r="W977" s="67" t="str">
        <f t="shared" si="19"/>
        <v/>
      </c>
      <c r="X977" s="159" t="str">
        <f>IF(E977="","",(IF(Table1[[#This Row],[Cur]]="USD",Table1[[#This Row],[Cur_Amount Debit]],Table1[[#This Row],[Cur_Amount Debit]]/Table1[[#This Row],[Exchange Rate]])))</f>
        <v/>
      </c>
      <c r="Y977" s="159" t="str">
        <f>IF(E977="","",(IF(Table1[[#This Row],[Cur]]="USD",Table1[[#This Row],[Cur_Amount Credit]],Table1[[#This Row],[Cur_Amount Credit]]/ExchangeRate)))</f>
        <v/>
      </c>
      <c r="Z977" s="201" t="str">
        <f>IF(E977="","",(Table1[[#This Row],[Debit USD]]-Table1[[#This Row],[Credit USD]]))</f>
        <v/>
      </c>
      <c r="AA977" s="226"/>
      <c r="AB977" s="255"/>
      <c r="AC977" s="1"/>
      <c r="AD977" s="15"/>
      <c r="AE977" s="15" t="str">
        <f>IF(AND(OR(Table1[[#This Row],[Account]]="15030",Table1[[#This Row],[Account]]="15035",Table1[[#This Row],[Account]]="20150"),Table1[[#This Row],[Vendor ID]]=""),1,"")</f>
        <v/>
      </c>
      <c r="AF977" s="15"/>
      <c r="AG977" s="15"/>
      <c r="AH977" s="15"/>
      <c r="AI977" s="46" t="str">
        <f>IF(Table1[[#This Row],[Posting Date]]&lt;&gt;"","GJ-"&amp;CountryID,"")</f>
        <v/>
      </c>
      <c r="AJ977" s="59" t="str">
        <f>IF(Table1[[#This Row],[Posting Date]]&lt;&gt;"",Table1[[#This Row],[Posting Date]],"")</f>
        <v/>
      </c>
      <c r="AK977" s="46"/>
      <c r="AL977" s="46" t="str">
        <f>IF(Table1[[#This Row],[Description]]&lt;&gt;"",Table1[[#This Row],[Description]],"")</f>
        <v/>
      </c>
      <c r="AM977" s="46" t="str">
        <f>IF(Table1[[#This Row],[Posting Date]]&lt;&gt;"",Table1[[#This Row],[Reference Number]],"")</f>
        <v/>
      </c>
      <c r="AN977" s="46" t="str">
        <f>TRIM(Table1[[#This Row],[Line '#]])</f>
        <v/>
      </c>
      <c r="AO977" s="46" t="str">
        <f>TRIM(Table1[[#This Row],[Account]])</f>
        <v/>
      </c>
      <c r="AP977" s="46" t="str">
        <f>IF(Table1[[#This Row],[Posting Date]]&lt;&gt;"",$D$5,"")</f>
        <v/>
      </c>
      <c r="AQ977" s="46" t="str">
        <f>TRIM(Table1[[#This Row],[Departments-Prgrams]])</f>
        <v/>
      </c>
      <c r="AR977" s="46" t="str">
        <f>TRIM(Table1[[#This Row],[Grant]])</f>
        <v/>
      </c>
      <c r="AS977" s="46" t="str">
        <f>TRIM(Table1[[#This Row],[Staff ID]])</f>
        <v/>
      </c>
      <c r="AT977" s="46" t="str">
        <f>IF(TRIM(Table1[[#This Row],[Budget Code]])=0,"",TRIM(Table1[[#This Row],[Budget Code]]))</f>
        <v/>
      </c>
      <c r="AU977" s="46" t="str">
        <f>IF(Table1[[#This Row],[Line Description]]&lt;&gt;"",Table1[[#This Row],[Line Description]],"")</f>
        <v/>
      </c>
      <c r="AV977" s="46" t="str">
        <f>IF(Table1[[#This Row],[Cur_Amount Debit]]&gt;0,ROUND(Table1[[#This Row],[Cur_Amount Debit]],2),"")</f>
        <v/>
      </c>
      <c r="AW977" s="46" t="str">
        <f>IF(Table1[[#This Row],[Cur_Amount Credit]]&gt;0,ROUND(Table1[[#This Row],[Cur_Amount Credit]],2),"")</f>
        <v/>
      </c>
      <c r="AX977" s="46" t="str">
        <f>LEFT(Table1[[#This Row],[Cur]],3)</f>
        <v/>
      </c>
      <c r="AY977" s="59"/>
      <c r="AZ977" s="46"/>
      <c r="BA977" s="46" t="str">
        <f>IF(Table1[[#This Row],[Cur]]&lt;&gt;"",IF(Table1[[#This Row],[Cur]]="USD","",ExchangeRate),"")</f>
        <v/>
      </c>
      <c r="BB977" s="46" t="str">
        <f>IF(Table1[[#This Row],[Grant]]&lt;&gt;"",VLOOKUP(Table1[[#This Row],[Grant]],Grants!B:D,3),"")</f>
        <v/>
      </c>
      <c r="BC977" s="46" t="str">
        <f>TRIM(Table1[[#This Row],[Vendor ID]])</f>
        <v/>
      </c>
      <c r="BD977">
        <f>IF(Table1[[#This Row],[Reference Number]]=Q976,BD976,BD976+1)</f>
        <v>0</v>
      </c>
    </row>
    <row r="978" spans="1:56" ht="11.25" customHeight="1" x14ac:dyDescent="0.25">
      <c r="A978" s="1"/>
      <c r="B978" s="88" t="str">
        <f>IF(Table1[[#This Row],[Posting Date]]&lt;&gt;"",IF(Table1[[#This Row],[Reference Number]]=Q977,B977+1,1),"")</f>
        <v/>
      </c>
      <c r="C978" s="61"/>
      <c r="D978" s="61"/>
      <c r="E978" s="138"/>
      <c r="F978" s="141" t="str">
        <f>IFERROR(IF(VLOOKUP(Table1[[#This Row],[Budget Code Description]],Dimentions!$X$6:$AC$139,2,FALSE)="","",VLOOKUP(Table1[[#This Row],[Budget Code Description]],Dimentions!$X$6:$AC$139,2,FALSE)),"")</f>
        <v/>
      </c>
      <c r="G978" s="141"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1" t="str">
        <f>IFERROR(VLOOKUP(Table1[[#This Row],[Budget Code Description]],Table6[#All],8,FALSE),"")</f>
        <v/>
      </c>
      <c r="L978" s="63"/>
      <c r="M978" s="65" t="str">
        <f>IFERROR(VLOOKUP(Table1[[#This Row],[Staff ID]],Table2[],2,FALSE),"")</f>
        <v/>
      </c>
      <c r="N978" s="209" t="str">
        <f>IFERROR(IF(VLOOKUP(Table1[[#This Row],[Budget Code Description]],Dimentions!$X$6:$AC$134,4,FALSE)="","",VLOOKUP(Table1[[#This Row],[Budget Code Description]],Dimentions!$X$6:$AC$134,4,FALSE)),"")</f>
        <v/>
      </c>
      <c r="O978" s="65" t="str">
        <f>IFERROR(VLOOKUP(Table1[[#This Row],[Vendor ID]],Table549[],2,FALSE),"")</f>
        <v/>
      </c>
      <c r="P978" s="63"/>
      <c r="Q978" s="141" t="str">
        <f>IF(Table1[[#This Row],[Posting Date]]&lt;&gt;"",$D$9,"")</f>
        <v/>
      </c>
      <c r="R978" s="157" t="str">
        <f>IF(Table1[[#This Row],[Posting Date]]&lt;&gt;"",$D$10,"")</f>
        <v/>
      </c>
      <c r="S978" s="66"/>
      <c r="T978" s="63"/>
      <c r="U978" s="67"/>
      <c r="V978" s="67"/>
      <c r="W978" s="67" t="str">
        <f t="shared" si="19"/>
        <v/>
      </c>
      <c r="X978" s="159" t="str">
        <f>IF(E978="","",(IF(Table1[[#This Row],[Cur]]="USD",Table1[[#This Row],[Cur_Amount Debit]],Table1[[#This Row],[Cur_Amount Debit]]/Table1[[#This Row],[Exchange Rate]])))</f>
        <v/>
      </c>
      <c r="Y978" s="159" t="str">
        <f>IF(E978="","",(IF(Table1[[#This Row],[Cur]]="USD",Table1[[#This Row],[Cur_Amount Credit]],Table1[[#This Row],[Cur_Amount Credit]]/ExchangeRate)))</f>
        <v/>
      </c>
      <c r="Z978" s="201" t="str">
        <f>IF(E978="","",(Table1[[#This Row],[Debit USD]]-Table1[[#This Row],[Credit USD]]))</f>
        <v/>
      </c>
      <c r="AA978" s="226"/>
      <c r="AB978" s="255"/>
      <c r="AC978" s="1"/>
      <c r="AD978" s="15"/>
      <c r="AE978" s="15" t="str">
        <f>IF(AND(OR(Table1[[#This Row],[Account]]="15030",Table1[[#This Row],[Account]]="15035",Table1[[#This Row],[Account]]="20150"),Table1[[#This Row],[Vendor ID]]=""),1,"")</f>
        <v/>
      </c>
      <c r="AF978" s="15"/>
      <c r="AG978" s="15"/>
      <c r="AH978" s="15"/>
      <c r="AI978" s="46" t="str">
        <f>IF(Table1[[#This Row],[Posting Date]]&lt;&gt;"","GJ-"&amp;CountryID,"")</f>
        <v/>
      </c>
      <c r="AJ978" s="59" t="str">
        <f>IF(Table1[[#This Row],[Posting Date]]&lt;&gt;"",Table1[[#This Row],[Posting Date]],"")</f>
        <v/>
      </c>
      <c r="AK978" s="46"/>
      <c r="AL978" s="46" t="str">
        <f>IF(Table1[[#This Row],[Description]]&lt;&gt;"",Table1[[#This Row],[Description]],"")</f>
        <v/>
      </c>
      <c r="AM978" s="46" t="str">
        <f>IF(Table1[[#This Row],[Posting Date]]&lt;&gt;"",Table1[[#This Row],[Reference Number]],"")</f>
        <v/>
      </c>
      <c r="AN978" s="46" t="str">
        <f>TRIM(Table1[[#This Row],[Line '#]])</f>
        <v/>
      </c>
      <c r="AO978" s="46" t="str">
        <f>TRIM(Table1[[#This Row],[Account]])</f>
        <v/>
      </c>
      <c r="AP978" s="46" t="str">
        <f>IF(Table1[[#This Row],[Posting Date]]&lt;&gt;"",$D$5,"")</f>
        <v/>
      </c>
      <c r="AQ978" s="46" t="str">
        <f>TRIM(Table1[[#This Row],[Departments-Prgrams]])</f>
        <v/>
      </c>
      <c r="AR978" s="46" t="str">
        <f>TRIM(Table1[[#This Row],[Grant]])</f>
        <v/>
      </c>
      <c r="AS978" s="46" t="str">
        <f>TRIM(Table1[[#This Row],[Staff ID]])</f>
        <v/>
      </c>
      <c r="AT978" s="46" t="str">
        <f>IF(TRIM(Table1[[#This Row],[Budget Code]])=0,"",TRIM(Table1[[#This Row],[Budget Code]]))</f>
        <v/>
      </c>
      <c r="AU978" s="46" t="str">
        <f>IF(Table1[[#This Row],[Line Description]]&lt;&gt;"",Table1[[#This Row],[Line Description]],"")</f>
        <v/>
      </c>
      <c r="AV978" s="46" t="str">
        <f>IF(Table1[[#This Row],[Cur_Amount Debit]]&gt;0,ROUND(Table1[[#This Row],[Cur_Amount Debit]],2),"")</f>
        <v/>
      </c>
      <c r="AW978" s="46" t="str">
        <f>IF(Table1[[#This Row],[Cur_Amount Credit]]&gt;0,ROUND(Table1[[#This Row],[Cur_Amount Credit]],2),"")</f>
        <v/>
      </c>
      <c r="AX978" s="46" t="str">
        <f>LEFT(Table1[[#This Row],[Cur]],3)</f>
        <v/>
      </c>
      <c r="AY978" s="59"/>
      <c r="AZ978" s="46"/>
      <c r="BA978" s="46" t="str">
        <f>IF(Table1[[#This Row],[Cur]]&lt;&gt;"",IF(Table1[[#This Row],[Cur]]="USD","",ExchangeRate),"")</f>
        <v/>
      </c>
      <c r="BB978" s="46" t="str">
        <f>IF(Table1[[#This Row],[Grant]]&lt;&gt;"",VLOOKUP(Table1[[#This Row],[Grant]],Grants!B:D,3),"")</f>
        <v/>
      </c>
      <c r="BC978" s="46" t="str">
        <f>TRIM(Table1[[#This Row],[Vendor ID]])</f>
        <v/>
      </c>
      <c r="BD978">
        <f>IF(Table1[[#This Row],[Reference Number]]=Q977,BD977,BD977+1)</f>
        <v>0</v>
      </c>
    </row>
    <row r="979" spans="1:56" ht="11.25" customHeight="1" x14ac:dyDescent="0.25">
      <c r="A979" s="1"/>
      <c r="B979" s="88" t="str">
        <f>IF(Table1[[#This Row],[Posting Date]]&lt;&gt;"",IF(Table1[[#This Row],[Reference Number]]=Q978,B978+1,1),"")</f>
        <v/>
      </c>
      <c r="C979" s="61"/>
      <c r="D979" s="61"/>
      <c r="E979" s="138"/>
      <c r="F979" s="141" t="str">
        <f>IFERROR(IF(VLOOKUP(Table1[[#This Row],[Budget Code Description]],Dimentions!$X$6:$AC$139,2,FALSE)="","",VLOOKUP(Table1[[#This Row],[Budget Code Description]],Dimentions!$X$6:$AC$139,2,FALSE)),"")</f>
        <v/>
      </c>
      <c r="G979" s="141"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1" t="str">
        <f>IFERROR(VLOOKUP(Table1[[#This Row],[Budget Code Description]],Table6[#All],8,FALSE),"")</f>
        <v/>
      </c>
      <c r="L979" s="63"/>
      <c r="M979" s="65" t="str">
        <f>IFERROR(VLOOKUP(Table1[[#This Row],[Staff ID]],Table2[],2,FALSE),"")</f>
        <v/>
      </c>
      <c r="N979" s="209" t="str">
        <f>IFERROR(IF(VLOOKUP(Table1[[#This Row],[Budget Code Description]],Dimentions!$X$6:$AC$134,4,FALSE)="","",VLOOKUP(Table1[[#This Row],[Budget Code Description]],Dimentions!$X$6:$AC$134,4,FALSE)),"")</f>
        <v/>
      </c>
      <c r="O979" s="65" t="str">
        <f>IFERROR(VLOOKUP(Table1[[#This Row],[Vendor ID]],Table549[],2,FALSE),"")</f>
        <v/>
      </c>
      <c r="P979" s="63"/>
      <c r="Q979" s="141" t="str">
        <f>IF(Table1[[#This Row],[Posting Date]]&lt;&gt;"",$D$9,"")</f>
        <v/>
      </c>
      <c r="R979" s="157" t="str">
        <f>IF(Table1[[#This Row],[Posting Date]]&lt;&gt;"",$D$10,"")</f>
        <v/>
      </c>
      <c r="S979" s="66"/>
      <c r="T979" s="63"/>
      <c r="U979" s="67"/>
      <c r="V979" s="67"/>
      <c r="W979" s="67" t="str">
        <f t="shared" si="19"/>
        <v/>
      </c>
      <c r="X979" s="159" t="str">
        <f>IF(E979="","",(IF(Table1[[#This Row],[Cur]]="USD",Table1[[#This Row],[Cur_Amount Debit]],Table1[[#This Row],[Cur_Amount Debit]]/Table1[[#This Row],[Exchange Rate]])))</f>
        <v/>
      </c>
      <c r="Y979" s="159" t="str">
        <f>IF(E979="","",(IF(Table1[[#This Row],[Cur]]="USD",Table1[[#This Row],[Cur_Amount Credit]],Table1[[#This Row],[Cur_Amount Credit]]/ExchangeRate)))</f>
        <v/>
      </c>
      <c r="Z979" s="201" t="str">
        <f>IF(E979="","",(Table1[[#This Row],[Debit USD]]-Table1[[#This Row],[Credit USD]]))</f>
        <v/>
      </c>
      <c r="AA979" s="226"/>
      <c r="AB979" s="255"/>
      <c r="AC979" s="1"/>
      <c r="AD979" s="15"/>
      <c r="AE979" s="15" t="str">
        <f>IF(AND(OR(Table1[[#This Row],[Account]]="15030",Table1[[#This Row],[Account]]="15035",Table1[[#This Row],[Account]]="20150"),Table1[[#This Row],[Vendor ID]]=""),1,"")</f>
        <v/>
      </c>
      <c r="AF979" s="15"/>
      <c r="AG979" s="15"/>
      <c r="AH979" s="15"/>
      <c r="AI979" s="46" t="str">
        <f>IF(Table1[[#This Row],[Posting Date]]&lt;&gt;"","GJ-"&amp;CountryID,"")</f>
        <v/>
      </c>
      <c r="AJ979" s="59" t="str">
        <f>IF(Table1[[#This Row],[Posting Date]]&lt;&gt;"",Table1[[#This Row],[Posting Date]],"")</f>
        <v/>
      </c>
      <c r="AK979" s="46"/>
      <c r="AL979" s="46" t="str">
        <f>IF(Table1[[#This Row],[Description]]&lt;&gt;"",Table1[[#This Row],[Description]],"")</f>
        <v/>
      </c>
      <c r="AM979" s="46" t="str">
        <f>IF(Table1[[#This Row],[Posting Date]]&lt;&gt;"",Table1[[#This Row],[Reference Number]],"")</f>
        <v/>
      </c>
      <c r="AN979" s="46" t="str">
        <f>TRIM(Table1[[#This Row],[Line '#]])</f>
        <v/>
      </c>
      <c r="AO979" s="46" t="str">
        <f>TRIM(Table1[[#This Row],[Account]])</f>
        <v/>
      </c>
      <c r="AP979" s="46" t="str">
        <f>IF(Table1[[#This Row],[Posting Date]]&lt;&gt;"",$D$5,"")</f>
        <v/>
      </c>
      <c r="AQ979" s="46" t="str">
        <f>TRIM(Table1[[#This Row],[Departments-Prgrams]])</f>
        <v/>
      </c>
      <c r="AR979" s="46" t="str">
        <f>TRIM(Table1[[#This Row],[Grant]])</f>
        <v/>
      </c>
      <c r="AS979" s="46" t="str">
        <f>TRIM(Table1[[#This Row],[Staff ID]])</f>
        <v/>
      </c>
      <c r="AT979" s="46" t="str">
        <f>IF(TRIM(Table1[[#This Row],[Budget Code]])=0,"",TRIM(Table1[[#This Row],[Budget Code]]))</f>
        <v/>
      </c>
      <c r="AU979" s="46" t="str">
        <f>IF(Table1[[#This Row],[Line Description]]&lt;&gt;"",Table1[[#This Row],[Line Description]],"")</f>
        <v/>
      </c>
      <c r="AV979" s="46" t="str">
        <f>IF(Table1[[#This Row],[Cur_Amount Debit]]&gt;0,ROUND(Table1[[#This Row],[Cur_Amount Debit]],2),"")</f>
        <v/>
      </c>
      <c r="AW979" s="46" t="str">
        <f>IF(Table1[[#This Row],[Cur_Amount Credit]]&gt;0,ROUND(Table1[[#This Row],[Cur_Amount Credit]],2),"")</f>
        <v/>
      </c>
      <c r="AX979" s="46" t="str">
        <f>LEFT(Table1[[#This Row],[Cur]],3)</f>
        <v/>
      </c>
      <c r="AY979" s="59"/>
      <c r="AZ979" s="46"/>
      <c r="BA979" s="46" t="str">
        <f>IF(Table1[[#This Row],[Cur]]&lt;&gt;"",IF(Table1[[#This Row],[Cur]]="USD","",ExchangeRate),"")</f>
        <v/>
      </c>
      <c r="BB979" s="46" t="str">
        <f>IF(Table1[[#This Row],[Grant]]&lt;&gt;"",VLOOKUP(Table1[[#This Row],[Grant]],Grants!B:D,3),"")</f>
        <v/>
      </c>
      <c r="BC979" s="46" t="str">
        <f>TRIM(Table1[[#This Row],[Vendor ID]])</f>
        <v/>
      </c>
      <c r="BD979">
        <f>IF(Table1[[#This Row],[Reference Number]]=Q978,BD978,BD978+1)</f>
        <v>0</v>
      </c>
    </row>
    <row r="980" spans="1:56" ht="11.25" customHeight="1" x14ac:dyDescent="0.25">
      <c r="A980" s="1"/>
      <c r="B980" s="88" t="str">
        <f>IF(Table1[[#This Row],[Posting Date]]&lt;&gt;"",IF(Table1[[#This Row],[Reference Number]]=Q979,B979+1,1),"")</f>
        <v/>
      </c>
      <c r="C980" s="61"/>
      <c r="D980" s="61"/>
      <c r="E980" s="138"/>
      <c r="F980" s="141" t="str">
        <f>IFERROR(IF(VLOOKUP(Table1[[#This Row],[Budget Code Description]],Dimentions!$X$6:$AC$139,2,FALSE)="","",VLOOKUP(Table1[[#This Row],[Budget Code Description]],Dimentions!$X$6:$AC$139,2,FALSE)),"")</f>
        <v/>
      </c>
      <c r="G980" s="141"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1" t="str">
        <f>IFERROR(VLOOKUP(Table1[[#This Row],[Budget Code Description]],Table6[#All],8,FALSE),"")</f>
        <v/>
      </c>
      <c r="L980" s="63"/>
      <c r="M980" s="65" t="str">
        <f>IFERROR(VLOOKUP(Table1[[#This Row],[Staff ID]],Table2[],2,FALSE),"")</f>
        <v/>
      </c>
      <c r="N980" s="209" t="str">
        <f>IFERROR(IF(VLOOKUP(Table1[[#This Row],[Budget Code Description]],Dimentions!$X$6:$AC$134,4,FALSE)="","",VLOOKUP(Table1[[#This Row],[Budget Code Description]],Dimentions!$X$6:$AC$134,4,FALSE)),"")</f>
        <v/>
      </c>
      <c r="O980" s="65" t="str">
        <f>IFERROR(VLOOKUP(Table1[[#This Row],[Vendor ID]],Table549[],2,FALSE),"")</f>
        <v/>
      </c>
      <c r="P980" s="63"/>
      <c r="Q980" s="141" t="str">
        <f>IF(Table1[[#This Row],[Posting Date]]&lt;&gt;"",$D$9,"")</f>
        <v/>
      </c>
      <c r="R980" s="157" t="str">
        <f>IF(Table1[[#This Row],[Posting Date]]&lt;&gt;"",$D$10,"")</f>
        <v/>
      </c>
      <c r="S980" s="66"/>
      <c r="T980" s="63"/>
      <c r="U980" s="67"/>
      <c r="V980" s="67"/>
      <c r="W980" s="67" t="str">
        <f t="shared" si="19"/>
        <v/>
      </c>
      <c r="X980" s="159" t="str">
        <f>IF(E980="","",(IF(Table1[[#This Row],[Cur]]="USD",Table1[[#This Row],[Cur_Amount Debit]],Table1[[#This Row],[Cur_Amount Debit]]/Table1[[#This Row],[Exchange Rate]])))</f>
        <v/>
      </c>
      <c r="Y980" s="159" t="str">
        <f>IF(E980="","",(IF(Table1[[#This Row],[Cur]]="USD",Table1[[#This Row],[Cur_Amount Credit]],Table1[[#This Row],[Cur_Amount Credit]]/ExchangeRate)))</f>
        <v/>
      </c>
      <c r="Z980" s="201" t="str">
        <f>IF(E980="","",(Table1[[#This Row],[Debit USD]]-Table1[[#This Row],[Credit USD]]))</f>
        <v/>
      </c>
      <c r="AA980" s="226"/>
      <c r="AB980" s="255"/>
      <c r="AC980" s="1"/>
      <c r="AD980" s="15"/>
      <c r="AE980" s="15" t="str">
        <f>IF(AND(OR(Table1[[#This Row],[Account]]="15030",Table1[[#This Row],[Account]]="15035",Table1[[#This Row],[Account]]="20150"),Table1[[#This Row],[Vendor ID]]=""),1,"")</f>
        <v/>
      </c>
      <c r="AF980" s="15"/>
      <c r="AG980" s="15"/>
      <c r="AH980" s="15"/>
      <c r="AI980" s="46" t="str">
        <f>IF(Table1[[#This Row],[Posting Date]]&lt;&gt;"","GJ-"&amp;CountryID,"")</f>
        <v/>
      </c>
      <c r="AJ980" s="59" t="str">
        <f>IF(Table1[[#This Row],[Posting Date]]&lt;&gt;"",Table1[[#This Row],[Posting Date]],"")</f>
        <v/>
      </c>
      <c r="AK980" s="46"/>
      <c r="AL980" s="46" t="str">
        <f>IF(Table1[[#This Row],[Description]]&lt;&gt;"",Table1[[#This Row],[Description]],"")</f>
        <v/>
      </c>
      <c r="AM980" s="46" t="str">
        <f>IF(Table1[[#This Row],[Posting Date]]&lt;&gt;"",Table1[[#This Row],[Reference Number]],"")</f>
        <v/>
      </c>
      <c r="AN980" s="46" t="str">
        <f>TRIM(Table1[[#This Row],[Line '#]])</f>
        <v/>
      </c>
      <c r="AO980" s="46" t="str">
        <f>TRIM(Table1[[#This Row],[Account]])</f>
        <v/>
      </c>
      <c r="AP980" s="46" t="str">
        <f>IF(Table1[[#This Row],[Posting Date]]&lt;&gt;"",$D$5,"")</f>
        <v/>
      </c>
      <c r="AQ980" s="46" t="str">
        <f>TRIM(Table1[[#This Row],[Departments-Prgrams]])</f>
        <v/>
      </c>
      <c r="AR980" s="46" t="str">
        <f>TRIM(Table1[[#This Row],[Grant]])</f>
        <v/>
      </c>
      <c r="AS980" s="46" t="str">
        <f>TRIM(Table1[[#This Row],[Staff ID]])</f>
        <v/>
      </c>
      <c r="AT980" s="46" t="str">
        <f>IF(TRIM(Table1[[#This Row],[Budget Code]])=0,"",TRIM(Table1[[#This Row],[Budget Code]]))</f>
        <v/>
      </c>
      <c r="AU980" s="46" t="str">
        <f>IF(Table1[[#This Row],[Line Description]]&lt;&gt;"",Table1[[#This Row],[Line Description]],"")</f>
        <v/>
      </c>
      <c r="AV980" s="46" t="str">
        <f>IF(Table1[[#This Row],[Cur_Amount Debit]]&gt;0,ROUND(Table1[[#This Row],[Cur_Amount Debit]],2),"")</f>
        <v/>
      </c>
      <c r="AW980" s="46" t="str">
        <f>IF(Table1[[#This Row],[Cur_Amount Credit]]&gt;0,ROUND(Table1[[#This Row],[Cur_Amount Credit]],2),"")</f>
        <v/>
      </c>
      <c r="AX980" s="46" t="str">
        <f>LEFT(Table1[[#This Row],[Cur]],3)</f>
        <v/>
      </c>
      <c r="AY980" s="59"/>
      <c r="AZ980" s="46"/>
      <c r="BA980" s="46" t="str">
        <f>IF(Table1[[#This Row],[Cur]]&lt;&gt;"",IF(Table1[[#This Row],[Cur]]="USD","",ExchangeRate),"")</f>
        <v/>
      </c>
      <c r="BB980" s="46" t="str">
        <f>IF(Table1[[#This Row],[Grant]]&lt;&gt;"",VLOOKUP(Table1[[#This Row],[Grant]],Grants!B:D,3),"")</f>
        <v/>
      </c>
      <c r="BC980" s="46" t="str">
        <f>TRIM(Table1[[#This Row],[Vendor ID]])</f>
        <v/>
      </c>
      <c r="BD980">
        <f>IF(Table1[[#This Row],[Reference Number]]=Q979,BD979,BD979+1)</f>
        <v>0</v>
      </c>
    </row>
    <row r="981" spans="1:56" ht="11.25" customHeight="1" x14ac:dyDescent="0.25">
      <c r="A981" s="1"/>
      <c r="B981" s="88" t="str">
        <f>IF(Table1[[#This Row],[Posting Date]]&lt;&gt;"",IF(Table1[[#This Row],[Reference Number]]=Q980,B980+1,1),"")</f>
        <v/>
      </c>
      <c r="C981" s="61"/>
      <c r="D981" s="61"/>
      <c r="E981" s="138"/>
      <c r="F981" s="141" t="str">
        <f>IFERROR(IF(VLOOKUP(Table1[[#This Row],[Budget Code Description]],Dimentions!$X$6:$AC$139,2,FALSE)="","",VLOOKUP(Table1[[#This Row],[Budget Code Description]],Dimentions!$X$6:$AC$139,2,FALSE)),"")</f>
        <v/>
      </c>
      <c r="G981" s="141"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1" t="str">
        <f>IFERROR(VLOOKUP(Table1[[#This Row],[Budget Code Description]],Table6[#All],8,FALSE),"")</f>
        <v/>
      </c>
      <c r="L981" s="63"/>
      <c r="M981" s="65" t="str">
        <f>IFERROR(VLOOKUP(Table1[[#This Row],[Staff ID]],Table2[],2,FALSE),"")</f>
        <v/>
      </c>
      <c r="N981" s="209" t="str">
        <f>IFERROR(IF(VLOOKUP(Table1[[#This Row],[Budget Code Description]],Dimentions!$X$6:$AC$134,4,FALSE)="","",VLOOKUP(Table1[[#This Row],[Budget Code Description]],Dimentions!$X$6:$AC$134,4,FALSE)),"")</f>
        <v/>
      </c>
      <c r="O981" s="65" t="str">
        <f>IFERROR(VLOOKUP(Table1[[#This Row],[Vendor ID]],Table549[],2,FALSE),"")</f>
        <v/>
      </c>
      <c r="P981" s="63"/>
      <c r="Q981" s="141" t="str">
        <f>IF(Table1[[#This Row],[Posting Date]]&lt;&gt;"",$D$9,"")</f>
        <v/>
      </c>
      <c r="R981" s="157" t="str">
        <f>IF(Table1[[#This Row],[Posting Date]]&lt;&gt;"",$D$10,"")</f>
        <v/>
      </c>
      <c r="S981" s="66"/>
      <c r="T981" s="63"/>
      <c r="U981" s="67"/>
      <c r="V981" s="67"/>
      <c r="W981" s="67" t="str">
        <f t="shared" si="19"/>
        <v/>
      </c>
      <c r="X981" s="159" t="str">
        <f>IF(E981="","",(IF(Table1[[#This Row],[Cur]]="USD",Table1[[#This Row],[Cur_Amount Debit]],Table1[[#This Row],[Cur_Amount Debit]]/Table1[[#This Row],[Exchange Rate]])))</f>
        <v/>
      </c>
      <c r="Y981" s="159" t="str">
        <f>IF(E981="","",(IF(Table1[[#This Row],[Cur]]="USD",Table1[[#This Row],[Cur_Amount Credit]],Table1[[#This Row],[Cur_Amount Credit]]/ExchangeRate)))</f>
        <v/>
      </c>
      <c r="Z981" s="201" t="str">
        <f>IF(E981="","",(Table1[[#This Row],[Debit USD]]-Table1[[#This Row],[Credit USD]]))</f>
        <v/>
      </c>
      <c r="AA981" s="226"/>
      <c r="AB981" s="255"/>
      <c r="AC981" s="1"/>
      <c r="AD981" s="15"/>
      <c r="AE981" s="15" t="str">
        <f>IF(AND(OR(Table1[[#This Row],[Account]]="15030",Table1[[#This Row],[Account]]="15035",Table1[[#This Row],[Account]]="20150"),Table1[[#This Row],[Vendor ID]]=""),1,"")</f>
        <v/>
      </c>
      <c r="AF981" s="15"/>
      <c r="AG981" s="15"/>
      <c r="AH981" s="15"/>
      <c r="AI981" s="46" t="str">
        <f>IF(Table1[[#This Row],[Posting Date]]&lt;&gt;"","GJ-"&amp;CountryID,"")</f>
        <v/>
      </c>
      <c r="AJ981" s="59" t="str">
        <f>IF(Table1[[#This Row],[Posting Date]]&lt;&gt;"",Table1[[#This Row],[Posting Date]],"")</f>
        <v/>
      </c>
      <c r="AK981" s="46"/>
      <c r="AL981" s="46" t="str">
        <f>IF(Table1[[#This Row],[Description]]&lt;&gt;"",Table1[[#This Row],[Description]],"")</f>
        <v/>
      </c>
      <c r="AM981" s="46" t="str">
        <f>IF(Table1[[#This Row],[Posting Date]]&lt;&gt;"",Table1[[#This Row],[Reference Number]],"")</f>
        <v/>
      </c>
      <c r="AN981" s="46" t="str">
        <f>TRIM(Table1[[#This Row],[Line '#]])</f>
        <v/>
      </c>
      <c r="AO981" s="46" t="str">
        <f>TRIM(Table1[[#This Row],[Account]])</f>
        <v/>
      </c>
      <c r="AP981" s="46" t="str">
        <f>IF(Table1[[#This Row],[Posting Date]]&lt;&gt;"",$D$5,"")</f>
        <v/>
      </c>
      <c r="AQ981" s="46" t="str">
        <f>TRIM(Table1[[#This Row],[Departments-Prgrams]])</f>
        <v/>
      </c>
      <c r="AR981" s="46" t="str">
        <f>TRIM(Table1[[#This Row],[Grant]])</f>
        <v/>
      </c>
      <c r="AS981" s="46" t="str">
        <f>TRIM(Table1[[#This Row],[Staff ID]])</f>
        <v/>
      </c>
      <c r="AT981" s="46" t="str">
        <f>IF(TRIM(Table1[[#This Row],[Budget Code]])=0,"",TRIM(Table1[[#This Row],[Budget Code]]))</f>
        <v/>
      </c>
      <c r="AU981" s="46" t="str">
        <f>IF(Table1[[#This Row],[Line Description]]&lt;&gt;"",Table1[[#This Row],[Line Description]],"")</f>
        <v/>
      </c>
      <c r="AV981" s="46" t="str">
        <f>IF(Table1[[#This Row],[Cur_Amount Debit]]&gt;0,ROUND(Table1[[#This Row],[Cur_Amount Debit]],2),"")</f>
        <v/>
      </c>
      <c r="AW981" s="46" t="str">
        <f>IF(Table1[[#This Row],[Cur_Amount Credit]]&gt;0,ROUND(Table1[[#This Row],[Cur_Amount Credit]],2),"")</f>
        <v/>
      </c>
      <c r="AX981" s="46" t="str">
        <f>LEFT(Table1[[#This Row],[Cur]],3)</f>
        <v/>
      </c>
      <c r="AY981" s="59"/>
      <c r="AZ981" s="46"/>
      <c r="BA981" s="46" t="str">
        <f>IF(Table1[[#This Row],[Cur]]&lt;&gt;"",IF(Table1[[#This Row],[Cur]]="USD","",ExchangeRate),"")</f>
        <v/>
      </c>
      <c r="BB981" s="46" t="str">
        <f>IF(Table1[[#This Row],[Grant]]&lt;&gt;"",VLOOKUP(Table1[[#This Row],[Grant]],Grants!B:D,3),"")</f>
        <v/>
      </c>
      <c r="BC981" s="46" t="str">
        <f>TRIM(Table1[[#This Row],[Vendor ID]])</f>
        <v/>
      </c>
      <c r="BD981">
        <f>IF(Table1[[#This Row],[Reference Number]]=Q980,BD980,BD980+1)</f>
        <v>0</v>
      </c>
    </row>
    <row r="982" spans="1:56" ht="11.25" customHeight="1" x14ac:dyDescent="0.25">
      <c r="A982" s="1"/>
      <c r="B982" s="88" t="str">
        <f>IF(Table1[[#This Row],[Posting Date]]&lt;&gt;"",IF(Table1[[#This Row],[Reference Number]]=Q981,B981+1,1),"")</f>
        <v/>
      </c>
      <c r="C982" s="61"/>
      <c r="D982" s="61"/>
      <c r="E982" s="138"/>
      <c r="F982" s="141" t="str">
        <f>IFERROR(IF(VLOOKUP(Table1[[#This Row],[Budget Code Description]],Dimentions!$X$6:$AC$139,2,FALSE)="","",VLOOKUP(Table1[[#This Row],[Budget Code Description]],Dimentions!$X$6:$AC$139,2,FALSE)),"")</f>
        <v/>
      </c>
      <c r="G982" s="141"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1" t="str">
        <f>IFERROR(VLOOKUP(Table1[[#This Row],[Budget Code Description]],Table6[#All],8,FALSE),"")</f>
        <v/>
      </c>
      <c r="L982" s="63"/>
      <c r="M982" s="65" t="str">
        <f>IFERROR(VLOOKUP(Table1[[#This Row],[Staff ID]],Table2[],2,FALSE),"")</f>
        <v/>
      </c>
      <c r="N982" s="209" t="str">
        <f>IFERROR(IF(VLOOKUP(Table1[[#This Row],[Budget Code Description]],Dimentions!$X$6:$AC$134,4,FALSE)="","",VLOOKUP(Table1[[#This Row],[Budget Code Description]],Dimentions!$X$6:$AC$134,4,FALSE)),"")</f>
        <v/>
      </c>
      <c r="O982" s="65" t="str">
        <f>IFERROR(VLOOKUP(Table1[[#This Row],[Vendor ID]],Table549[],2,FALSE),"")</f>
        <v/>
      </c>
      <c r="P982" s="63"/>
      <c r="Q982" s="141" t="str">
        <f>IF(Table1[[#This Row],[Posting Date]]&lt;&gt;"",$D$9,"")</f>
        <v/>
      </c>
      <c r="R982" s="157" t="str">
        <f>IF(Table1[[#This Row],[Posting Date]]&lt;&gt;"",$D$10,"")</f>
        <v/>
      </c>
      <c r="S982" s="66"/>
      <c r="T982" s="63"/>
      <c r="U982" s="67"/>
      <c r="V982" s="67"/>
      <c r="W982" s="67" t="str">
        <f t="shared" si="19"/>
        <v/>
      </c>
      <c r="X982" s="159" t="str">
        <f>IF(E982="","",(IF(Table1[[#This Row],[Cur]]="USD",Table1[[#This Row],[Cur_Amount Debit]],Table1[[#This Row],[Cur_Amount Debit]]/Table1[[#This Row],[Exchange Rate]])))</f>
        <v/>
      </c>
      <c r="Y982" s="159" t="str">
        <f>IF(E982="","",(IF(Table1[[#This Row],[Cur]]="USD",Table1[[#This Row],[Cur_Amount Credit]],Table1[[#This Row],[Cur_Amount Credit]]/ExchangeRate)))</f>
        <v/>
      </c>
      <c r="Z982" s="201" t="str">
        <f>IF(E982="","",(Table1[[#This Row],[Debit USD]]-Table1[[#This Row],[Credit USD]]))</f>
        <v/>
      </c>
      <c r="AA982" s="226"/>
      <c r="AB982" s="255"/>
      <c r="AC982" s="1"/>
      <c r="AD982" s="15"/>
      <c r="AE982" s="15" t="str">
        <f>IF(AND(OR(Table1[[#This Row],[Account]]="15030",Table1[[#This Row],[Account]]="15035",Table1[[#This Row],[Account]]="20150"),Table1[[#This Row],[Vendor ID]]=""),1,"")</f>
        <v/>
      </c>
      <c r="AF982" s="15"/>
      <c r="AG982" s="15"/>
      <c r="AH982" s="15"/>
      <c r="AI982" s="46" t="str">
        <f>IF(Table1[[#This Row],[Posting Date]]&lt;&gt;"","GJ-"&amp;CountryID,"")</f>
        <v/>
      </c>
      <c r="AJ982" s="59" t="str">
        <f>IF(Table1[[#This Row],[Posting Date]]&lt;&gt;"",Table1[[#This Row],[Posting Date]],"")</f>
        <v/>
      </c>
      <c r="AK982" s="46"/>
      <c r="AL982" s="46" t="str">
        <f>IF(Table1[[#This Row],[Description]]&lt;&gt;"",Table1[[#This Row],[Description]],"")</f>
        <v/>
      </c>
      <c r="AM982" s="46" t="str">
        <f>IF(Table1[[#This Row],[Posting Date]]&lt;&gt;"",Table1[[#This Row],[Reference Number]],"")</f>
        <v/>
      </c>
      <c r="AN982" s="46" t="str">
        <f>TRIM(Table1[[#This Row],[Line '#]])</f>
        <v/>
      </c>
      <c r="AO982" s="46" t="str">
        <f>TRIM(Table1[[#This Row],[Account]])</f>
        <v/>
      </c>
      <c r="AP982" s="46" t="str">
        <f>IF(Table1[[#This Row],[Posting Date]]&lt;&gt;"",$D$5,"")</f>
        <v/>
      </c>
      <c r="AQ982" s="46" t="str">
        <f>TRIM(Table1[[#This Row],[Departments-Prgrams]])</f>
        <v/>
      </c>
      <c r="AR982" s="46" t="str">
        <f>TRIM(Table1[[#This Row],[Grant]])</f>
        <v/>
      </c>
      <c r="AS982" s="46" t="str">
        <f>TRIM(Table1[[#This Row],[Staff ID]])</f>
        <v/>
      </c>
      <c r="AT982" s="46" t="str">
        <f>IF(TRIM(Table1[[#This Row],[Budget Code]])=0,"",TRIM(Table1[[#This Row],[Budget Code]]))</f>
        <v/>
      </c>
      <c r="AU982" s="46" t="str">
        <f>IF(Table1[[#This Row],[Line Description]]&lt;&gt;"",Table1[[#This Row],[Line Description]],"")</f>
        <v/>
      </c>
      <c r="AV982" s="46" t="str">
        <f>IF(Table1[[#This Row],[Cur_Amount Debit]]&gt;0,ROUND(Table1[[#This Row],[Cur_Amount Debit]],2),"")</f>
        <v/>
      </c>
      <c r="AW982" s="46" t="str">
        <f>IF(Table1[[#This Row],[Cur_Amount Credit]]&gt;0,ROUND(Table1[[#This Row],[Cur_Amount Credit]],2),"")</f>
        <v/>
      </c>
      <c r="AX982" s="46" t="str">
        <f>LEFT(Table1[[#This Row],[Cur]],3)</f>
        <v/>
      </c>
      <c r="AY982" s="59"/>
      <c r="AZ982" s="46"/>
      <c r="BA982" s="46" t="str">
        <f>IF(Table1[[#This Row],[Cur]]&lt;&gt;"",IF(Table1[[#This Row],[Cur]]="USD","",ExchangeRate),"")</f>
        <v/>
      </c>
      <c r="BB982" s="46" t="str">
        <f>IF(Table1[[#This Row],[Grant]]&lt;&gt;"",VLOOKUP(Table1[[#This Row],[Grant]],Grants!B:D,3),"")</f>
        <v/>
      </c>
      <c r="BC982" s="46" t="str">
        <f>TRIM(Table1[[#This Row],[Vendor ID]])</f>
        <v/>
      </c>
      <c r="BD982">
        <f>IF(Table1[[#This Row],[Reference Number]]=Q981,BD981,BD981+1)</f>
        <v>0</v>
      </c>
    </row>
    <row r="983" spans="1:56" ht="11.25" customHeight="1" x14ac:dyDescent="0.25">
      <c r="A983" s="1"/>
      <c r="B983" s="88" t="str">
        <f>IF(Table1[[#This Row],[Posting Date]]&lt;&gt;"",IF(Table1[[#This Row],[Reference Number]]=Q982,B982+1,1),"")</f>
        <v/>
      </c>
      <c r="C983" s="61"/>
      <c r="D983" s="61"/>
      <c r="E983" s="138"/>
      <c r="F983" s="141" t="str">
        <f>IFERROR(IF(VLOOKUP(Table1[[#This Row],[Budget Code Description]],Dimentions!$X$6:$AC$139,2,FALSE)="","",VLOOKUP(Table1[[#This Row],[Budget Code Description]],Dimentions!$X$6:$AC$139,2,FALSE)),"")</f>
        <v/>
      </c>
      <c r="G983" s="141"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1" t="str">
        <f>IFERROR(VLOOKUP(Table1[[#This Row],[Budget Code Description]],Table6[#All],8,FALSE),"")</f>
        <v/>
      </c>
      <c r="L983" s="63"/>
      <c r="M983" s="65" t="str">
        <f>IFERROR(VLOOKUP(Table1[[#This Row],[Staff ID]],Table2[],2,FALSE),"")</f>
        <v/>
      </c>
      <c r="N983" s="209" t="str">
        <f>IFERROR(IF(VLOOKUP(Table1[[#This Row],[Budget Code Description]],Dimentions!$X$6:$AC$134,4,FALSE)="","",VLOOKUP(Table1[[#This Row],[Budget Code Description]],Dimentions!$X$6:$AC$134,4,FALSE)),"")</f>
        <v/>
      </c>
      <c r="O983" s="65" t="str">
        <f>IFERROR(VLOOKUP(Table1[[#This Row],[Vendor ID]],Table549[],2,FALSE),"")</f>
        <v/>
      </c>
      <c r="P983" s="63"/>
      <c r="Q983" s="141" t="str">
        <f>IF(Table1[[#This Row],[Posting Date]]&lt;&gt;"",$D$9,"")</f>
        <v/>
      </c>
      <c r="R983" s="157" t="str">
        <f>IF(Table1[[#This Row],[Posting Date]]&lt;&gt;"",$D$10,"")</f>
        <v/>
      </c>
      <c r="S983" s="66"/>
      <c r="T983" s="63"/>
      <c r="U983" s="67"/>
      <c r="V983" s="67"/>
      <c r="W983" s="67" t="str">
        <f t="shared" si="19"/>
        <v/>
      </c>
      <c r="X983" s="159" t="str">
        <f>IF(E983="","",(IF(Table1[[#This Row],[Cur]]="USD",Table1[[#This Row],[Cur_Amount Debit]],Table1[[#This Row],[Cur_Amount Debit]]/Table1[[#This Row],[Exchange Rate]])))</f>
        <v/>
      </c>
      <c r="Y983" s="159" t="str">
        <f>IF(E983="","",(IF(Table1[[#This Row],[Cur]]="USD",Table1[[#This Row],[Cur_Amount Credit]],Table1[[#This Row],[Cur_Amount Credit]]/ExchangeRate)))</f>
        <v/>
      </c>
      <c r="Z983" s="201" t="str">
        <f>IF(E983="","",(Table1[[#This Row],[Debit USD]]-Table1[[#This Row],[Credit USD]]))</f>
        <v/>
      </c>
      <c r="AA983" s="226"/>
      <c r="AB983" s="255"/>
      <c r="AC983" s="1"/>
      <c r="AD983" s="15"/>
      <c r="AE983" s="15" t="str">
        <f>IF(AND(OR(Table1[[#This Row],[Account]]="15030",Table1[[#This Row],[Account]]="15035",Table1[[#This Row],[Account]]="20150"),Table1[[#This Row],[Vendor ID]]=""),1,"")</f>
        <v/>
      </c>
      <c r="AF983" s="15"/>
      <c r="AG983" s="15"/>
      <c r="AH983" s="15"/>
      <c r="AI983" s="46" t="str">
        <f>IF(Table1[[#This Row],[Posting Date]]&lt;&gt;"","GJ-"&amp;CountryID,"")</f>
        <v/>
      </c>
      <c r="AJ983" s="59" t="str">
        <f>IF(Table1[[#This Row],[Posting Date]]&lt;&gt;"",Table1[[#This Row],[Posting Date]],"")</f>
        <v/>
      </c>
      <c r="AK983" s="46"/>
      <c r="AL983" s="46" t="str">
        <f>IF(Table1[[#This Row],[Description]]&lt;&gt;"",Table1[[#This Row],[Description]],"")</f>
        <v/>
      </c>
      <c r="AM983" s="46" t="str">
        <f>IF(Table1[[#This Row],[Posting Date]]&lt;&gt;"",Table1[[#This Row],[Reference Number]],"")</f>
        <v/>
      </c>
      <c r="AN983" s="46" t="str">
        <f>TRIM(Table1[[#This Row],[Line '#]])</f>
        <v/>
      </c>
      <c r="AO983" s="46" t="str">
        <f>TRIM(Table1[[#This Row],[Account]])</f>
        <v/>
      </c>
      <c r="AP983" s="46" t="str">
        <f>IF(Table1[[#This Row],[Posting Date]]&lt;&gt;"",$D$5,"")</f>
        <v/>
      </c>
      <c r="AQ983" s="46" t="str">
        <f>TRIM(Table1[[#This Row],[Departments-Prgrams]])</f>
        <v/>
      </c>
      <c r="AR983" s="46" t="str">
        <f>TRIM(Table1[[#This Row],[Grant]])</f>
        <v/>
      </c>
      <c r="AS983" s="46" t="str">
        <f>TRIM(Table1[[#This Row],[Staff ID]])</f>
        <v/>
      </c>
      <c r="AT983" s="46" t="str">
        <f>IF(TRIM(Table1[[#This Row],[Budget Code]])=0,"",TRIM(Table1[[#This Row],[Budget Code]]))</f>
        <v/>
      </c>
      <c r="AU983" s="46" t="str">
        <f>IF(Table1[[#This Row],[Line Description]]&lt;&gt;"",Table1[[#This Row],[Line Description]],"")</f>
        <v/>
      </c>
      <c r="AV983" s="46" t="str">
        <f>IF(Table1[[#This Row],[Cur_Amount Debit]]&gt;0,ROUND(Table1[[#This Row],[Cur_Amount Debit]],2),"")</f>
        <v/>
      </c>
      <c r="AW983" s="46" t="str">
        <f>IF(Table1[[#This Row],[Cur_Amount Credit]]&gt;0,ROUND(Table1[[#This Row],[Cur_Amount Credit]],2),"")</f>
        <v/>
      </c>
      <c r="AX983" s="46" t="str">
        <f>LEFT(Table1[[#This Row],[Cur]],3)</f>
        <v/>
      </c>
      <c r="AY983" s="59"/>
      <c r="AZ983" s="46"/>
      <c r="BA983" s="46" t="str">
        <f>IF(Table1[[#This Row],[Cur]]&lt;&gt;"",IF(Table1[[#This Row],[Cur]]="USD","",ExchangeRate),"")</f>
        <v/>
      </c>
      <c r="BB983" s="46" t="str">
        <f>IF(Table1[[#This Row],[Grant]]&lt;&gt;"",VLOOKUP(Table1[[#This Row],[Grant]],Grants!B:D,3),"")</f>
        <v/>
      </c>
      <c r="BC983" s="46" t="str">
        <f>TRIM(Table1[[#This Row],[Vendor ID]])</f>
        <v/>
      </c>
      <c r="BD983">
        <f>IF(Table1[[#This Row],[Reference Number]]=Q982,BD982,BD982+1)</f>
        <v>0</v>
      </c>
    </row>
    <row r="984" spans="1:56" ht="11.25" customHeight="1" x14ac:dyDescent="0.25">
      <c r="A984" s="1"/>
      <c r="B984" s="88" t="str">
        <f>IF(Table1[[#This Row],[Posting Date]]&lt;&gt;"",IF(Table1[[#This Row],[Reference Number]]=Q983,B983+1,1),"")</f>
        <v/>
      </c>
      <c r="C984" s="61"/>
      <c r="D984" s="61"/>
      <c r="E984" s="138"/>
      <c r="F984" s="141" t="str">
        <f>IFERROR(IF(VLOOKUP(Table1[[#This Row],[Budget Code Description]],Dimentions!$X$6:$AC$139,2,FALSE)="","",VLOOKUP(Table1[[#This Row],[Budget Code Description]],Dimentions!$X$6:$AC$139,2,FALSE)),"")</f>
        <v/>
      </c>
      <c r="G984" s="141"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1" t="str">
        <f>IFERROR(VLOOKUP(Table1[[#This Row],[Budget Code Description]],Table6[#All],8,FALSE),"")</f>
        <v/>
      </c>
      <c r="L984" s="63"/>
      <c r="M984" s="65" t="str">
        <f>IFERROR(VLOOKUP(Table1[[#This Row],[Staff ID]],Table2[],2,FALSE),"")</f>
        <v/>
      </c>
      <c r="N984" s="209" t="str">
        <f>IFERROR(IF(VLOOKUP(Table1[[#This Row],[Budget Code Description]],Dimentions!$X$6:$AC$134,4,FALSE)="","",VLOOKUP(Table1[[#This Row],[Budget Code Description]],Dimentions!$X$6:$AC$134,4,FALSE)),"")</f>
        <v/>
      </c>
      <c r="O984" s="65" t="str">
        <f>IFERROR(VLOOKUP(Table1[[#This Row],[Vendor ID]],Table549[],2,FALSE),"")</f>
        <v/>
      </c>
      <c r="P984" s="63"/>
      <c r="Q984" s="141" t="str">
        <f>IF(Table1[[#This Row],[Posting Date]]&lt;&gt;"",$D$9,"")</f>
        <v/>
      </c>
      <c r="R984" s="157" t="str">
        <f>IF(Table1[[#This Row],[Posting Date]]&lt;&gt;"",$D$10,"")</f>
        <v/>
      </c>
      <c r="S984" s="66"/>
      <c r="T984" s="63"/>
      <c r="U984" s="67"/>
      <c r="V984" s="67"/>
      <c r="W984" s="67" t="str">
        <f t="shared" si="19"/>
        <v/>
      </c>
      <c r="X984" s="159" t="str">
        <f>IF(E984="","",(IF(Table1[[#This Row],[Cur]]="USD",Table1[[#This Row],[Cur_Amount Debit]],Table1[[#This Row],[Cur_Amount Debit]]/Table1[[#This Row],[Exchange Rate]])))</f>
        <v/>
      </c>
      <c r="Y984" s="159" t="str">
        <f>IF(E984="","",(IF(Table1[[#This Row],[Cur]]="USD",Table1[[#This Row],[Cur_Amount Credit]],Table1[[#This Row],[Cur_Amount Credit]]/ExchangeRate)))</f>
        <v/>
      </c>
      <c r="Z984" s="201" t="str">
        <f>IF(E984="","",(Table1[[#This Row],[Debit USD]]-Table1[[#This Row],[Credit USD]]))</f>
        <v/>
      </c>
      <c r="AA984" s="226"/>
      <c r="AB984" s="255"/>
      <c r="AC984" s="1"/>
      <c r="AD984" s="15"/>
      <c r="AE984" s="15" t="str">
        <f>IF(AND(OR(Table1[[#This Row],[Account]]="15030",Table1[[#This Row],[Account]]="15035",Table1[[#This Row],[Account]]="20150"),Table1[[#This Row],[Vendor ID]]=""),1,"")</f>
        <v/>
      </c>
      <c r="AF984" s="15"/>
      <c r="AG984" s="15"/>
      <c r="AH984" s="15"/>
      <c r="AI984" s="46" t="str">
        <f>IF(Table1[[#This Row],[Posting Date]]&lt;&gt;"","GJ-"&amp;CountryID,"")</f>
        <v/>
      </c>
      <c r="AJ984" s="59" t="str">
        <f>IF(Table1[[#This Row],[Posting Date]]&lt;&gt;"",Table1[[#This Row],[Posting Date]],"")</f>
        <v/>
      </c>
      <c r="AK984" s="46"/>
      <c r="AL984" s="46" t="str">
        <f>IF(Table1[[#This Row],[Description]]&lt;&gt;"",Table1[[#This Row],[Description]],"")</f>
        <v/>
      </c>
      <c r="AM984" s="46" t="str">
        <f>IF(Table1[[#This Row],[Posting Date]]&lt;&gt;"",Table1[[#This Row],[Reference Number]],"")</f>
        <v/>
      </c>
      <c r="AN984" s="46" t="str">
        <f>TRIM(Table1[[#This Row],[Line '#]])</f>
        <v/>
      </c>
      <c r="AO984" s="46" t="str">
        <f>TRIM(Table1[[#This Row],[Account]])</f>
        <v/>
      </c>
      <c r="AP984" s="46" t="str">
        <f>IF(Table1[[#This Row],[Posting Date]]&lt;&gt;"",$D$5,"")</f>
        <v/>
      </c>
      <c r="AQ984" s="46" t="str">
        <f>TRIM(Table1[[#This Row],[Departments-Prgrams]])</f>
        <v/>
      </c>
      <c r="AR984" s="46" t="str">
        <f>TRIM(Table1[[#This Row],[Grant]])</f>
        <v/>
      </c>
      <c r="AS984" s="46" t="str">
        <f>TRIM(Table1[[#This Row],[Staff ID]])</f>
        <v/>
      </c>
      <c r="AT984" s="46" t="str">
        <f>IF(TRIM(Table1[[#This Row],[Budget Code]])=0,"",TRIM(Table1[[#This Row],[Budget Code]]))</f>
        <v/>
      </c>
      <c r="AU984" s="46" t="str">
        <f>IF(Table1[[#This Row],[Line Description]]&lt;&gt;"",Table1[[#This Row],[Line Description]],"")</f>
        <v/>
      </c>
      <c r="AV984" s="46" t="str">
        <f>IF(Table1[[#This Row],[Cur_Amount Debit]]&gt;0,ROUND(Table1[[#This Row],[Cur_Amount Debit]],2),"")</f>
        <v/>
      </c>
      <c r="AW984" s="46" t="str">
        <f>IF(Table1[[#This Row],[Cur_Amount Credit]]&gt;0,ROUND(Table1[[#This Row],[Cur_Amount Credit]],2),"")</f>
        <v/>
      </c>
      <c r="AX984" s="46" t="str">
        <f>LEFT(Table1[[#This Row],[Cur]],3)</f>
        <v/>
      </c>
      <c r="AY984" s="59"/>
      <c r="AZ984" s="46"/>
      <c r="BA984" s="46" t="str">
        <f>IF(Table1[[#This Row],[Cur]]&lt;&gt;"",IF(Table1[[#This Row],[Cur]]="USD","",ExchangeRate),"")</f>
        <v/>
      </c>
      <c r="BB984" s="46" t="str">
        <f>IF(Table1[[#This Row],[Grant]]&lt;&gt;"",VLOOKUP(Table1[[#This Row],[Grant]],Grants!B:D,3),"")</f>
        <v/>
      </c>
      <c r="BC984" s="46" t="str">
        <f>TRIM(Table1[[#This Row],[Vendor ID]])</f>
        <v/>
      </c>
      <c r="BD984">
        <f>IF(Table1[[#This Row],[Reference Number]]=Q983,BD983,BD983+1)</f>
        <v>0</v>
      </c>
    </row>
    <row r="985" spans="1:56" ht="11.25" customHeight="1" x14ac:dyDescent="0.25">
      <c r="A985" s="1"/>
      <c r="B985" s="88" t="str">
        <f>IF(Table1[[#This Row],[Posting Date]]&lt;&gt;"",IF(Table1[[#This Row],[Reference Number]]=Q984,B984+1,1),"")</f>
        <v/>
      </c>
      <c r="C985" s="61"/>
      <c r="D985" s="61"/>
      <c r="E985" s="138"/>
      <c r="F985" s="141" t="str">
        <f>IFERROR(IF(VLOOKUP(Table1[[#This Row],[Budget Code Description]],Dimentions!$X$6:$AC$139,2,FALSE)="","",VLOOKUP(Table1[[#This Row],[Budget Code Description]],Dimentions!$X$6:$AC$139,2,FALSE)),"")</f>
        <v/>
      </c>
      <c r="G985" s="141"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1" t="str">
        <f>IFERROR(VLOOKUP(Table1[[#This Row],[Budget Code Description]],Table6[#All],8,FALSE),"")</f>
        <v/>
      </c>
      <c r="L985" s="63"/>
      <c r="M985" s="65" t="str">
        <f>IFERROR(VLOOKUP(Table1[[#This Row],[Staff ID]],Table2[],2,FALSE),"")</f>
        <v/>
      </c>
      <c r="N985" s="209" t="str">
        <f>IFERROR(IF(VLOOKUP(Table1[[#This Row],[Budget Code Description]],Dimentions!$X$6:$AC$134,4,FALSE)="","",VLOOKUP(Table1[[#This Row],[Budget Code Description]],Dimentions!$X$6:$AC$134,4,FALSE)),"")</f>
        <v/>
      </c>
      <c r="O985" s="65" t="str">
        <f>IFERROR(VLOOKUP(Table1[[#This Row],[Vendor ID]],Table549[],2,FALSE),"")</f>
        <v/>
      </c>
      <c r="P985" s="63"/>
      <c r="Q985" s="141" t="str">
        <f>IF(Table1[[#This Row],[Posting Date]]&lt;&gt;"",$D$9,"")</f>
        <v/>
      </c>
      <c r="R985" s="157" t="str">
        <f>IF(Table1[[#This Row],[Posting Date]]&lt;&gt;"",$D$10,"")</f>
        <v/>
      </c>
      <c r="S985" s="66"/>
      <c r="T985" s="63"/>
      <c r="U985" s="67"/>
      <c r="V985" s="67"/>
      <c r="W985" s="67" t="str">
        <f t="shared" si="19"/>
        <v/>
      </c>
      <c r="X985" s="159" t="str">
        <f>IF(E985="","",(IF(Table1[[#This Row],[Cur]]="USD",Table1[[#This Row],[Cur_Amount Debit]],Table1[[#This Row],[Cur_Amount Debit]]/Table1[[#This Row],[Exchange Rate]])))</f>
        <v/>
      </c>
      <c r="Y985" s="159" t="str">
        <f>IF(E985="","",(IF(Table1[[#This Row],[Cur]]="USD",Table1[[#This Row],[Cur_Amount Credit]],Table1[[#This Row],[Cur_Amount Credit]]/ExchangeRate)))</f>
        <v/>
      </c>
      <c r="Z985" s="201" t="str">
        <f>IF(E985="","",(Table1[[#This Row],[Debit USD]]-Table1[[#This Row],[Credit USD]]))</f>
        <v/>
      </c>
      <c r="AA985" s="226"/>
      <c r="AB985" s="255"/>
      <c r="AC985" s="1"/>
      <c r="AD985" s="15"/>
      <c r="AE985" s="15" t="str">
        <f>IF(AND(OR(Table1[[#This Row],[Account]]="15030",Table1[[#This Row],[Account]]="15035",Table1[[#This Row],[Account]]="20150"),Table1[[#This Row],[Vendor ID]]=""),1,"")</f>
        <v/>
      </c>
      <c r="AF985" s="15"/>
      <c r="AG985" s="15"/>
      <c r="AH985" s="15"/>
      <c r="AI985" s="46" t="str">
        <f>IF(Table1[[#This Row],[Posting Date]]&lt;&gt;"","GJ-"&amp;CountryID,"")</f>
        <v/>
      </c>
      <c r="AJ985" s="59" t="str">
        <f>IF(Table1[[#This Row],[Posting Date]]&lt;&gt;"",Table1[[#This Row],[Posting Date]],"")</f>
        <v/>
      </c>
      <c r="AK985" s="46"/>
      <c r="AL985" s="46" t="str">
        <f>IF(Table1[[#This Row],[Description]]&lt;&gt;"",Table1[[#This Row],[Description]],"")</f>
        <v/>
      </c>
      <c r="AM985" s="46" t="str">
        <f>IF(Table1[[#This Row],[Posting Date]]&lt;&gt;"",Table1[[#This Row],[Reference Number]],"")</f>
        <v/>
      </c>
      <c r="AN985" s="46" t="str">
        <f>TRIM(Table1[[#This Row],[Line '#]])</f>
        <v/>
      </c>
      <c r="AO985" s="46" t="str">
        <f>TRIM(Table1[[#This Row],[Account]])</f>
        <v/>
      </c>
      <c r="AP985" s="46" t="str">
        <f>IF(Table1[[#This Row],[Posting Date]]&lt;&gt;"",$D$5,"")</f>
        <v/>
      </c>
      <c r="AQ985" s="46" t="str">
        <f>TRIM(Table1[[#This Row],[Departments-Prgrams]])</f>
        <v/>
      </c>
      <c r="AR985" s="46" t="str">
        <f>TRIM(Table1[[#This Row],[Grant]])</f>
        <v/>
      </c>
      <c r="AS985" s="46" t="str">
        <f>TRIM(Table1[[#This Row],[Staff ID]])</f>
        <v/>
      </c>
      <c r="AT985" s="46" t="str">
        <f>IF(TRIM(Table1[[#This Row],[Budget Code]])=0,"",TRIM(Table1[[#This Row],[Budget Code]]))</f>
        <v/>
      </c>
      <c r="AU985" s="46" t="str">
        <f>IF(Table1[[#This Row],[Line Description]]&lt;&gt;"",Table1[[#This Row],[Line Description]],"")</f>
        <v/>
      </c>
      <c r="AV985" s="46" t="str">
        <f>IF(Table1[[#This Row],[Cur_Amount Debit]]&gt;0,ROUND(Table1[[#This Row],[Cur_Amount Debit]],2),"")</f>
        <v/>
      </c>
      <c r="AW985" s="46" t="str">
        <f>IF(Table1[[#This Row],[Cur_Amount Credit]]&gt;0,ROUND(Table1[[#This Row],[Cur_Amount Credit]],2),"")</f>
        <v/>
      </c>
      <c r="AX985" s="46" t="str">
        <f>LEFT(Table1[[#This Row],[Cur]],3)</f>
        <v/>
      </c>
      <c r="AY985" s="59"/>
      <c r="AZ985" s="46"/>
      <c r="BA985" s="46" t="str">
        <f>IF(Table1[[#This Row],[Cur]]&lt;&gt;"",IF(Table1[[#This Row],[Cur]]="USD","",ExchangeRate),"")</f>
        <v/>
      </c>
      <c r="BB985" s="46" t="str">
        <f>IF(Table1[[#This Row],[Grant]]&lt;&gt;"",VLOOKUP(Table1[[#This Row],[Grant]],Grants!B:D,3),"")</f>
        <v/>
      </c>
      <c r="BC985" s="46" t="str">
        <f>TRIM(Table1[[#This Row],[Vendor ID]])</f>
        <v/>
      </c>
      <c r="BD985">
        <f>IF(Table1[[#This Row],[Reference Number]]=Q984,BD984,BD984+1)</f>
        <v>0</v>
      </c>
    </row>
    <row r="986" spans="1:56" ht="11.25" customHeight="1" x14ac:dyDescent="0.25">
      <c r="A986" s="1"/>
      <c r="B986" s="88" t="str">
        <f>IF(Table1[[#This Row],[Posting Date]]&lt;&gt;"",IF(Table1[[#This Row],[Reference Number]]=Q985,B985+1,1),"")</f>
        <v/>
      </c>
      <c r="C986" s="61"/>
      <c r="D986" s="61"/>
      <c r="E986" s="138"/>
      <c r="F986" s="141" t="str">
        <f>IFERROR(IF(VLOOKUP(Table1[[#This Row],[Budget Code Description]],Dimentions!$X$6:$AC$139,2,FALSE)="","",VLOOKUP(Table1[[#This Row],[Budget Code Description]],Dimentions!$X$6:$AC$139,2,FALSE)),"")</f>
        <v/>
      </c>
      <c r="G986" s="141"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1" t="str">
        <f>IFERROR(VLOOKUP(Table1[[#This Row],[Budget Code Description]],Table6[#All],8,FALSE),"")</f>
        <v/>
      </c>
      <c r="L986" s="63"/>
      <c r="M986" s="65" t="str">
        <f>IFERROR(VLOOKUP(Table1[[#This Row],[Staff ID]],Table2[],2,FALSE),"")</f>
        <v/>
      </c>
      <c r="N986" s="209" t="str">
        <f>IFERROR(IF(VLOOKUP(Table1[[#This Row],[Budget Code Description]],Dimentions!$X$6:$AC$134,4,FALSE)="","",VLOOKUP(Table1[[#This Row],[Budget Code Description]],Dimentions!$X$6:$AC$134,4,FALSE)),"")</f>
        <v/>
      </c>
      <c r="O986" s="65" t="str">
        <f>IFERROR(VLOOKUP(Table1[[#This Row],[Vendor ID]],Table549[],2,FALSE),"")</f>
        <v/>
      </c>
      <c r="P986" s="63"/>
      <c r="Q986" s="141" t="str">
        <f>IF(Table1[[#This Row],[Posting Date]]&lt;&gt;"",$D$9,"")</f>
        <v/>
      </c>
      <c r="R986" s="157" t="str">
        <f>IF(Table1[[#This Row],[Posting Date]]&lt;&gt;"",$D$10,"")</f>
        <v/>
      </c>
      <c r="S986" s="66"/>
      <c r="T986" s="63"/>
      <c r="U986" s="67"/>
      <c r="V986" s="67"/>
      <c r="W986" s="67" t="str">
        <f t="shared" si="19"/>
        <v/>
      </c>
      <c r="X986" s="159" t="str">
        <f>IF(E986="","",(IF(Table1[[#This Row],[Cur]]="USD",Table1[[#This Row],[Cur_Amount Debit]],Table1[[#This Row],[Cur_Amount Debit]]/Table1[[#This Row],[Exchange Rate]])))</f>
        <v/>
      </c>
      <c r="Y986" s="159" t="str">
        <f>IF(E986="","",(IF(Table1[[#This Row],[Cur]]="USD",Table1[[#This Row],[Cur_Amount Credit]],Table1[[#This Row],[Cur_Amount Credit]]/ExchangeRate)))</f>
        <v/>
      </c>
      <c r="Z986" s="201" t="str">
        <f>IF(E986="","",(Table1[[#This Row],[Debit USD]]-Table1[[#This Row],[Credit USD]]))</f>
        <v/>
      </c>
      <c r="AA986" s="226"/>
      <c r="AB986" s="255"/>
      <c r="AC986" s="1"/>
      <c r="AD986" s="15"/>
      <c r="AE986" s="15" t="str">
        <f>IF(AND(OR(Table1[[#This Row],[Account]]="15030",Table1[[#This Row],[Account]]="15035",Table1[[#This Row],[Account]]="20150"),Table1[[#This Row],[Vendor ID]]=""),1,"")</f>
        <v/>
      </c>
      <c r="AF986" s="15"/>
      <c r="AG986" s="15"/>
      <c r="AH986" s="15"/>
      <c r="AI986" s="46" t="str">
        <f>IF(Table1[[#This Row],[Posting Date]]&lt;&gt;"","GJ-"&amp;CountryID,"")</f>
        <v/>
      </c>
      <c r="AJ986" s="59" t="str">
        <f>IF(Table1[[#This Row],[Posting Date]]&lt;&gt;"",Table1[[#This Row],[Posting Date]],"")</f>
        <v/>
      </c>
      <c r="AK986" s="46"/>
      <c r="AL986" s="46" t="str">
        <f>IF(Table1[[#This Row],[Description]]&lt;&gt;"",Table1[[#This Row],[Description]],"")</f>
        <v/>
      </c>
      <c r="AM986" s="46" t="str">
        <f>IF(Table1[[#This Row],[Posting Date]]&lt;&gt;"",Table1[[#This Row],[Reference Number]],"")</f>
        <v/>
      </c>
      <c r="AN986" s="46" t="str">
        <f>TRIM(Table1[[#This Row],[Line '#]])</f>
        <v/>
      </c>
      <c r="AO986" s="46" t="str">
        <f>TRIM(Table1[[#This Row],[Account]])</f>
        <v/>
      </c>
      <c r="AP986" s="46" t="str">
        <f>IF(Table1[[#This Row],[Posting Date]]&lt;&gt;"",$D$5,"")</f>
        <v/>
      </c>
      <c r="AQ986" s="46" t="str">
        <f>TRIM(Table1[[#This Row],[Departments-Prgrams]])</f>
        <v/>
      </c>
      <c r="AR986" s="46" t="str">
        <f>TRIM(Table1[[#This Row],[Grant]])</f>
        <v/>
      </c>
      <c r="AS986" s="46" t="str">
        <f>TRIM(Table1[[#This Row],[Staff ID]])</f>
        <v/>
      </c>
      <c r="AT986" s="46" t="str">
        <f>IF(TRIM(Table1[[#This Row],[Budget Code]])=0,"",TRIM(Table1[[#This Row],[Budget Code]]))</f>
        <v/>
      </c>
      <c r="AU986" s="46" t="str">
        <f>IF(Table1[[#This Row],[Line Description]]&lt;&gt;"",Table1[[#This Row],[Line Description]],"")</f>
        <v/>
      </c>
      <c r="AV986" s="46" t="str">
        <f>IF(Table1[[#This Row],[Cur_Amount Debit]]&gt;0,ROUND(Table1[[#This Row],[Cur_Amount Debit]],2),"")</f>
        <v/>
      </c>
      <c r="AW986" s="46" t="str">
        <f>IF(Table1[[#This Row],[Cur_Amount Credit]]&gt;0,ROUND(Table1[[#This Row],[Cur_Amount Credit]],2),"")</f>
        <v/>
      </c>
      <c r="AX986" s="46" t="str">
        <f>LEFT(Table1[[#This Row],[Cur]],3)</f>
        <v/>
      </c>
      <c r="AY986" s="59"/>
      <c r="AZ986" s="46"/>
      <c r="BA986" s="46" t="str">
        <f>IF(Table1[[#This Row],[Cur]]&lt;&gt;"",IF(Table1[[#This Row],[Cur]]="USD","",ExchangeRate),"")</f>
        <v/>
      </c>
      <c r="BB986" s="46" t="str">
        <f>IF(Table1[[#This Row],[Grant]]&lt;&gt;"",VLOOKUP(Table1[[#This Row],[Grant]],Grants!B:D,3),"")</f>
        <v/>
      </c>
      <c r="BC986" s="46" t="str">
        <f>TRIM(Table1[[#This Row],[Vendor ID]])</f>
        <v/>
      </c>
      <c r="BD986">
        <f>IF(Table1[[#This Row],[Reference Number]]=Q985,BD985,BD985+1)</f>
        <v>0</v>
      </c>
    </row>
    <row r="987" spans="1:56" ht="11.25" customHeight="1" x14ac:dyDescent="0.25">
      <c r="A987" s="1"/>
      <c r="B987" s="88" t="str">
        <f>IF(Table1[[#This Row],[Posting Date]]&lt;&gt;"",IF(Table1[[#This Row],[Reference Number]]=Q986,B986+1,1),"")</f>
        <v/>
      </c>
      <c r="C987" s="61"/>
      <c r="D987" s="61"/>
      <c r="E987" s="138"/>
      <c r="F987" s="141" t="str">
        <f>IFERROR(IF(VLOOKUP(Table1[[#This Row],[Budget Code Description]],Dimentions!$X$6:$AC$139,2,FALSE)="","",VLOOKUP(Table1[[#This Row],[Budget Code Description]],Dimentions!$X$6:$AC$139,2,FALSE)),"")</f>
        <v/>
      </c>
      <c r="G987" s="141"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1" t="str">
        <f>IFERROR(VLOOKUP(Table1[[#This Row],[Budget Code Description]],Table6[#All],8,FALSE),"")</f>
        <v/>
      </c>
      <c r="L987" s="63"/>
      <c r="M987" s="65" t="str">
        <f>IFERROR(VLOOKUP(Table1[[#This Row],[Staff ID]],Table2[],2,FALSE),"")</f>
        <v/>
      </c>
      <c r="N987" s="209" t="str">
        <f>IFERROR(IF(VLOOKUP(Table1[[#This Row],[Budget Code Description]],Dimentions!$X$6:$AC$134,4,FALSE)="","",VLOOKUP(Table1[[#This Row],[Budget Code Description]],Dimentions!$X$6:$AC$134,4,FALSE)),"")</f>
        <v/>
      </c>
      <c r="O987" s="65" t="str">
        <f>IFERROR(VLOOKUP(Table1[[#This Row],[Vendor ID]],Table549[],2,FALSE),"")</f>
        <v/>
      </c>
      <c r="P987" s="63"/>
      <c r="Q987" s="141" t="str">
        <f>IF(Table1[[#This Row],[Posting Date]]&lt;&gt;"",$D$9,"")</f>
        <v/>
      </c>
      <c r="R987" s="157" t="str">
        <f>IF(Table1[[#This Row],[Posting Date]]&lt;&gt;"",$D$10,"")</f>
        <v/>
      </c>
      <c r="S987" s="66"/>
      <c r="T987" s="63"/>
      <c r="U987" s="67"/>
      <c r="V987" s="67"/>
      <c r="W987" s="67" t="str">
        <f t="shared" si="19"/>
        <v/>
      </c>
      <c r="X987" s="159" t="str">
        <f>IF(E987="","",(IF(Table1[[#This Row],[Cur]]="USD",Table1[[#This Row],[Cur_Amount Debit]],Table1[[#This Row],[Cur_Amount Debit]]/Table1[[#This Row],[Exchange Rate]])))</f>
        <v/>
      </c>
      <c r="Y987" s="159" t="str">
        <f>IF(E987="","",(IF(Table1[[#This Row],[Cur]]="USD",Table1[[#This Row],[Cur_Amount Credit]],Table1[[#This Row],[Cur_Amount Credit]]/ExchangeRate)))</f>
        <v/>
      </c>
      <c r="Z987" s="201" t="str">
        <f>IF(E987="","",(Table1[[#This Row],[Debit USD]]-Table1[[#This Row],[Credit USD]]))</f>
        <v/>
      </c>
      <c r="AA987" s="226"/>
      <c r="AB987" s="255"/>
      <c r="AC987" s="1"/>
      <c r="AD987" s="15"/>
      <c r="AE987" s="15" t="str">
        <f>IF(AND(OR(Table1[[#This Row],[Account]]="15030",Table1[[#This Row],[Account]]="15035",Table1[[#This Row],[Account]]="20150"),Table1[[#This Row],[Vendor ID]]=""),1,"")</f>
        <v/>
      </c>
      <c r="AF987" s="15"/>
      <c r="AG987" s="15"/>
      <c r="AH987" s="15"/>
      <c r="AI987" s="46" t="str">
        <f>IF(Table1[[#This Row],[Posting Date]]&lt;&gt;"","GJ-"&amp;CountryID,"")</f>
        <v/>
      </c>
      <c r="AJ987" s="59" t="str">
        <f>IF(Table1[[#This Row],[Posting Date]]&lt;&gt;"",Table1[[#This Row],[Posting Date]],"")</f>
        <v/>
      </c>
      <c r="AK987" s="46"/>
      <c r="AL987" s="46" t="str">
        <f>IF(Table1[[#This Row],[Description]]&lt;&gt;"",Table1[[#This Row],[Description]],"")</f>
        <v/>
      </c>
      <c r="AM987" s="46" t="str">
        <f>IF(Table1[[#This Row],[Posting Date]]&lt;&gt;"",Table1[[#This Row],[Reference Number]],"")</f>
        <v/>
      </c>
      <c r="AN987" s="46" t="str">
        <f>TRIM(Table1[[#This Row],[Line '#]])</f>
        <v/>
      </c>
      <c r="AO987" s="46" t="str">
        <f>TRIM(Table1[[#This Row],[Account]])</f>
        <v/>
      </c>
      <c r="AP987" s="46" t="str">
        <f>IF(Table1[[#This Row],[Posting Date]]&lt;&gt;"",$D$5,"")</f>
        <v/>
      </c>
      <c r="AQ987" s="46" t="str">
        <f>TRIM(Table1[[#This Row],[Departments-Prgrams]])</f>
        <v/>
      </c>
      <c r="AR987" s="46" t="str">
        <f>TRIM(Table1[[#This Row],[Grant]])</f>
        <v/>
      </c>
      <c r="AS987" s="46" t="str">
        <f>TRIM(Table1[[#This Row],[Staff ID]])</f>
        <v/>
      </c>
      <c r="AT987" s="46" t="str">
        <f>IF(TRIM(Table1[[#This Row],[Budget Code]])=0,"",TRIM(Table1[[#This Row],[Budget Code]]))</f>
        <v/>
      </c>
      <c r="AU987" s="46" t="str">
        <f>IF(Table1[[#This Row],[Line Description]]&lt;&gt;"",Table1[[#This Row],[Line Description]],"")</f>
        <v/>
      </c>
      <c r="AV987" s="46" t="str">
        <f>IF(Table1[[#This Row],[Cur_Amount Debit]]&gt;0,ROUND(Table1[[#This Row],[Cur_Amount Debit]],2),"")</f>
        <v/>
      </c>
      <c r="AW987" s="46" t="str">
        <f>IF(Table1[[#This Row],[Cur_Amount Credit]]&gt;0,ROUND(Table1[[#This Row],[Cur_Amount Credit]],2),"")</f>
        <v/>
      </c>
      <c r="AX987" s="46" t="str">
        <f>LEFT(Table1[[#This Row],[Cur]],3)</f>
        <v/>
      </c>
      <c r="AY987" s="59"/>
      <c r="AZ987" s="46"/>
      <c r="BA987" s="46" t="str">
        <f>IF(Table1[[#This Row],[Cur]]&lt;&gt;"",IF(Table1[[#This Row],[Cur]]="USD","",ExchangeRate),"")</f>
        <v/>
      </c>
      <c r="BB987" s="46" t="str">
        <f>IF(Table1[[#This Row],[Grant]]&lt;&gt;"",VLOOKUP(Table1[[#This Row],[Grant]],Grants!B:D,3),"")</f>
        <v/>
      </c>
      <c r="BC987" s="46" t="str">
        <f>TRIM(Table1[[#This Row],[Vendor ID]])</f>
        <v/>
      </c>
      <c r="BD987">
        <f>IF(Table1[[#This Row],[Reference Number]]=Q986,BD986,BD986+1)</f>
        <v>0</v>
      </c>
    </row>
    <row r="988" spans="1:56" ht="11.25" customHeight="1" x14ac:dyDescent="0.25">
      <c r="A988" s="1"/>
      <c r="B988" s="88" t="str">
        <f>IF(Table1[[#This Row],[Posting Date]]&lt;&gt;"",IF(Table1[[#This Row],[Reference Number]]=Q987,B987+1,1),"")</f>
        <v/>
      </c>
      <c r="C988" s="61"/>
      <c r="D988" s="61"/>
      <c r="E988" s="138"/>
      <c r="F988" s="141" t="str">
        <f>IFERROR(IF(VLOOKUP(Table1[[#This Row],[Budget Code Description]],Dimentions!$X$6:$AC$139,2,FALSE)="","",VLOOKUP(Table1[[#This Row],[Budget Code Description]],Dimentions!$X$6:$AC$139,2,FALSE)),"")</f>
        <v/>
      </c>
      <c r="G988" s="141"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1" t="str">
        <f>IFERROR(VLOOKUP(Table1[[#This Row],[Budget Code Description]],Table6[#All],8,FALSE),"")</f>
        <v/>
      </c>
      <c r="L988" s="63"/>
      <c r="M988" s="65" t="str">
        <f>IFERROR(VLOOKUP(Table1[[#This Row],[Staff ID]],Table2[],2,FALSE),"")</f>
        <v/>
      </c>
      <c r="N988" s="209" t="str">
        <f>IFERROR(IF(VLOOKUP(Table1[[#This Row],[Budget Code Description]],Dimentions!$X$6:$AC$134,4,FALSE)="","",VLOOKUP(Table1[[#This Row],[Budget Code Description]],Dimentions!$X$6:$AC$134,4,FALSE)),"")</f>
        <v/>
      </c>
      <c r="O988" s="65" t="str">
        <f>IFERROR(VLOOKUP(Table1[[#This Row],[Vendor ID]],Table549[],2,FALSE),"")</f>
        <v/>
      </c>
      <c r="P988" s="63"/>
      <c r="Q988" s="141" t="str">
        <f>IF(Table1[[#This Row],[Posting Date]]&lt;&gt;"",$D$9,"")</f>
        <v/>
      </c>
      <c r="R988" s="157" t="str">
        <f>IF(Table1[[#This Row],[Posting Date]]&lt;&gt;"",$D$10,"")</f>
        <v/>
      </c>
      <c r="S988" s="66"/>
      <c r="T988" s="63"/>
      <c r="U988" s="67"/>
      <c r="V988" s="67"/>
      <c r="W988" s="67" t="str">
        <f t="shared" si="19"/>
        <v/>
      </c>
      <c r="X988" s="159" t="str">
        <f>IF(E988="","",(IF(Table1[[#This Row],[Cur]]="USD",Table1[[#This Row],[Cur_Amount Debit]],Table1[[#This Row],[Cur_Amount Debit]]/Table1[[#This Row],[Exchange Rate]])))</f>
        <v/>
      </c>
      <c r="Y988" s="159" t="str">
        <f>IF(E988="","",(IF(Table1[[#This Row],[Cur]]="USD",Table1[[#This Row],[Cur_Amount Credit]],Table1[[#This Row],[Cur_Amount Credit]]/ExchangeRate)))</f>
        <v/>
      </c>
      <c r="Z988" s="201" t="str">
        <f>IF(E988="","",(Table1[[#This Row],[Debit USD]]-Table1[[#This Row],[Credit USD]]))</f>
        <v/>
      </c>
      <c r="AA988" s="226"/>
      <c r="AB988" s="255"/>
      <c r="AC988" s="1"/>
      <c r="AD988" s="15"/>
      <c r="AE988" s="15" t="str">
        <f>IF(AND(OR(Table1[[#This Row],[Account]]="15030",Table1[[#This Row],[Account]]="15035",Table1[[#This Row],[Account]]="20150"),Table1[[#This Row],[Vendor ID]]=""),1,"")</f>
        <v/>
      </c>
      <c r="AF988" s="15"/>
      <c r="AG988" s="15"/>
      <c r="AH988" s="15"/>
      <c r="AI988" s="46" t="str">
        <f>IF(Table1[[#This Row],[Posting Date]]&lt;&gt;"","GJ-"&amp;CountryID,"")</f>
        <v/>
      </c>
      <c r="AJ988" s="59" t="str">
        <f>IF(Table1[[#This Row],[Posting Date]]&lt;&gt;"",Table1[[#This Row],[Posting Date]],"")</f>
        <v/>
      </c>
      <c r="AK988" s="46"/>
      <c r="AL988" s="46" t="str">
        <f>IF(Table1[[#This Row],[Description]]&lt;&gt;"",Table1[[#This Row],[Description]],"")</f>
        <v/>
      </c>
      <c r="AM988" s="46" t="str">
        <f>IF(Table1[[#This Row],[Posting Date]]&lt;&gt;"",Table1[[#This Row],[Reference Number]],"")</f>
        <v/>
      </c>
      <c r="AN988" s="46" t="str">
        <f>TRIM(Table1[[#This Row],[Line '#]])</f>
        <v/>
      </c>
      <c r="AO988" s="46" t="str">
        <f>TRIM(Table1[[#This Row],[Account]])</f>
        <v/>
      </c>
      <c r="AP988" s="46" t="str">
        <f>IF(Table1[[#This Row],[Posting Date]]&lt;&gt;"",$D$5,"")</f>
        <v/>
      </c>
      <c r="AQ988" s="46" t="str">
        <f>TRIM(Table1[[#This Row],[Departments-Prgrams]])</f>
        <v/>
      </c>
      <c r="AR988" s="46" t="str">
        <f>TRIM(Table1[[#This Row],[Grant]])</f>
        <v/>
      </c>
      <c r="AS988" s="46" t="str">
        <f>TRIM(Table1[[#This Row],[Staff ID]])</f>
        <v/>
      </c>
      <c r="AT988" s="46" t="str">
        <f>IF(TRIM(Table1[[#This Row],[Budget Code]])=0,"",TRIM(Table1[[#This Row],[Budget Code]]))</f>
        <v/>
      </c>
      <c r="AU988" s="46" t="str">
        <f>IF(Table1[[#This Row],[Line Description]]&lt;&gt;"",Table1[[#This Row],[Line Description]],"")</f>
        <v/>
      </c>
      <c r="AV988" s="46" t="str">
        <f>IF(Table1[[#This Row],[Cur_Amount Debit]]&gt;0,ROUND(Table1[[#This Row],[Cur_Amount Debit]],2),"")</f>
        <v/>
      </c>
      <c r="AW988" s="46" t="str">
        <f>IF(Table1[[#This Row],[Cur_Amount Credit]]&gt;0,ROUND(Table1[[#This Row],[Cur_Amount Credit]],2),"")</f>
        <v/>
      </c>
      <c r="AX988" s="46" t="str">
        <f>LEFT(Table1[[#This Row],[Cur]],3)</f>
        <v/>
      </c>
      <c r="AY988" s="59"/>
      <c r="AZ988" s="46"/>
      <c r="BA988" s="46" t="str">
        <f>IF(Table1[[#This Row],[Cur]]&lt;&gt;"",IF(Table1[[#This Row],[Cur]]="USD","",ExchangeRate),"")</f>
        <v/>
      </c>
      <c r="BB988" s="46" t="str">
        <f>IF(Table1[[#This Row],[Grant]]&lt;&gt;"",VLOOKUP(Table1[[#This Row],[Grant]],Grants!B:D,3),"")</f>
        <v/>
      </c>
      <c r="BC988" s="46" t="str">
        <f>TRIM(Table1[[#This Row],[Vendor ID]])</f>
        <v/>
      </c>
      <c r="BD988">
        <f>IF(Table1[[#This Row],[Reference Number]]=Q987,BD987,BD987+1)</f>
        <v>0</v>
      </c>
    </row>
    <row r="989" spans="1:56" ht="11.25" customHeight="1" x14ac:dyDescent="0.25">
      <c r="A989" s="1"/>
      <c r="B989" s="88" t="str">
        <f>IF(Table1[[#This Row],[Posting Date]]&lt;&gt;"",IF(Table1[[#This Row],[Reference Number]]=Q988,B988+1,1),"")</f>
        <v/>
      </c>
      <c r="C989" s="61"/>
      <c r="D989" s="61"/>
      <c r="E989" s="138"/>
      <c r="F989" s="141" t="str">
        <f>IFERROR(IF(VLOOKUP(Table1[[#This Row],[Budget Code Description]],Dimentions!$X$6:$AC$139,2,FALSE)="","",VLOOKUP(Table1[[#This Row],[Budget Code Description]],Dimentions!$X$6:$AC$139,2,FALSE)),"")</f>
        <v/>
      </c>
      <c r="G989" s="141"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1" t="str">
        <f>IFERROR(VLOOKUP(Table1[[#This Row],[Budget Code Description]],Table6[#All],8,FALSE),"")</f>
        <v/>
      </c>
      <c r="L989" s="63"/>
      <c r="M989" s="65" t="str">
        <f>IFERROR(VLOOKUP(Table1[[#This Row],[Staff ID]],Table2[],2,FALSE),"")</f>
        <v/>
      </c>
      <c r="N989" s="209" t="str">
        <f>IFERROR(IF(VLOOKUP(Table1[[#This Row],[Budget Code Description]],Dimentions!$X$6:$AC$134,4,FALSE)="","",VLOOKUP(Table1[[#This Row],[Budget Code Description]],Dimentions!$X$6:$AC$134,4,FALSE)),"")</f>
        <v/>
      </c>
      <c r="O989" s="65" t="str">
        <f>IFERROR(VLOOKUP(Table1[[#This Row],[Vendor ID]],Table549[],2,FALSE),"")</f>
        <v/>
      </c>
      <c r="P989" s="63"/>
      <c r="Q989" s="141" t="str">
        <f>IF(Table1[[#This Row],[Posting Date]]&lt;&gt;"",$D$9,"")</f>
        <v/>
      </c>
      <c r="R989" s="157" t="str">
        <f>IF(Table1[[#This Row],[Posting Date]]&lt;&gt;"",$D$10,"")</f>
        <v/>
      </c>
      <c r="S989" s="66"/>
      <c r="T989" s="63"/>
      <c r="U989" s="67"/>
      <c r="V989" s="67"/>
      <c r="W989" s="67" t="str">
        <f t="shared" si="19"/>
        <v/>
      </c>
      <c r="X989" s="159" t="str">
        <f>IF(E989="","",(IF(Table1[[#This Row],[Cur]]="USD",Table1[[#This Row],[Cur_Amount Debit]],Table1[[#This Row],[Cur_Amount Debit]]/Table1[[#This Row],[Exchange Rate]])))</f>
        <v/>
      </c>
      <c r="Y989" s="159" t="str">
        <f>IF(E989="","",(IF(Table1[[#This Row],[Cur]]="USD",Table1[[#This Row],[Cur_Amount Credit]],Table1[[#This Row],[Cur_Amount Credit]]/ExchangeRate)))</f>
        <v/>
      </c>
      <c r="Z989" s="201" t="str">
        <f>IF(E989="","",(Table1[[#This Row],[Debit USD]]-Table1[[#This Row],[Credit USD]]))</f>
        <v/>
      </c>
      <c r="AA989" s="226"/>
      <c r="AB989" s="255"/>
      <c r="AC989" s="1"/>
      <c r="AD989" s="15"/>
      <c r="AE989" s="15" t="str">
        <f>IF(AND(OR(Table1[[#This Row],[Account]]="15030",Table1[[#This Row],[Account]]="15035",Table1[[#This Row],[Account]]="20150"),Table1[[#This Row],[Vendor ID]]=""),1,"")</f>
        <v/>
      </c>
      <c r="AF989" s="15"/>
      <c r="AG989" s="15"/>
      <c r="AH989" s="15"/>
      <c r="AI989" s="46" t="str">
        <f>IF(Table1[[#This Row],[Posting Date]]&lt;&gt;"","GJ-"&amp;CountryID,"")</f>
        <v/>
      </c>
      <c r="AJ989" s="59" t="str">
        <f>IF(Table1[[#This Row],[Posting Date]]&lt;&gt;"",Table1[[#This Row],[Posting Date]],"")</f>
        <v/>
      </c>
      <c r="AK989" s="46"/>
      <c r="AL989" s="46" t="str">
        <f>IF(Table1[[#This Row],[Description]]&lt;&gt;"",Table1[[#This Row],[Description]],"")</f>
        <v/>
      </c>
      <c r="AM989" s="46" t="str">
        <f>IF(Table1[[#This Row],[Posting Date]]&lt;&gt;"",Table1[[#This Row],[Reference Number]],"")</f>
        <v/>
      </c>
      <c r="AN989" s="46" t="str">
        <f>TRIM(Table1[[#This Row],[Line '#]])</f>
        <v/>
      </c>
      <c r="AO989" s="46" t="str">
        <f>TRIM(Table1[[#This Row],[Account]])</f>
        <v/>
      </c>
      <c r="AP989" s="46" t="str">
        <f>IF(Table1[[#This Row],[Posting Date]]&lt;&gt;"",$D$5,"")</f>
        <v/>
      </c>
      <c r="AQ989" s="46" t="str">
        <f>TRIM(Table1[[#This Row],[Departments-Prgrams]])</f>
        <v/>
      </c>
      <c r="AR989" s="46" t="str">
        <f>TRIM(Table1[[#This Row],[Grant]])</f>
        <v/>
      </c>
      <c r="AS989" s="46" t="str">
        <f>TRIM(Table1[[#This Row],[Staff ID]])</f>
        <v/>
      </c>
      <c r="AT989" s="46" t="str">
        <f>IF(TRIM(Table1[[#This Row],[Budget Code]])=0,"",TRIM(Table1[[#This Row],[Budget Code]]))</f>
        <v/>
      </c>
      <c r="AU989" s="46" t="str">
        <f>IF(Table1[[#This Row],[Line Description]]&lt;&gt;"",Table1[[#This Row],[Line Description]],"")</f>
        <v/>
      </c>
      <c r="AV989" s="46" t="str">
        <f>IF(Table1[[#This Row],[Cur_Amount Debit]]&gt;0,ROUND(Table1[[#This Row],[Cur_Amount Debit]],2),"")</f>
        <v/>
      </c>
      <c r="AW989" s="46" t="str">
        <f>IF(Table1[[#This Row],[Cur_Amount Credit]]&gt;0,ROUND(Table1[[#This Row],[Cur_Amount Credit]],2),"")</f>
        <v/>
      </c>
      <c r="AX989" s="46" t="str">
        <f>LEFT(Table1[[#This Row],[Cur]],3)</f>
        <v/>
      </c>
      <c r="AY989" s="59"/>
      <c r="AZ989" s="46"/>
      <c r="BA989" s="46" t="str">
        <f>IF(Table1[[#This Row],[Cur]]&lt;&gt;"",IF(Table1[[#This Row],[Cur]]="USD","",ExchangeRate),"")</f>
        <v/>
      </c>
      <c r="BB989" s="46" t="str">
        <f>IF(Table1[[#This Row],[Grant]]&lt;&gt;"",VLOOKUP(Table1[[#This Row],[Grant]],Grants!B:D,3),"")</f>
        <v/>
      </c>
      <c r="BC989" s="46" t="str">
        <f>TRIM(Table1[[#This Row],[Vendor ID]])</f>
        <v/>
      </c>
      <c r="BD989">
        <f>IF(Table1[[#This Row],[Reference Number]]=Q988,BD988,BD988+1)</f>
        <v>0</v>
      </c>
    </row>
    <row r="990" spans="1:56" ht="11.25" customHeight="1" x14ac:dyDescent="0.25">
      <c r="A990" s="1"/>
      <c r="B990" s="88" t="str">
        <f>IF(Table1[[#This Row],[Posting Date]]&lt;&gt;"",IF(Table1[[#This Row],[Reference Number]]=Q989,B989+1,1),"")</f>
        <v/>
      </c>
      <c r="C990" s="61"/>
      <c r="D990" s="61"/>
      <c r="E990" s="138"/>
      <c r="F990" s="141" t="str">
        <f>IFERROR(IF(VLOOKUP(Table1[[#This Row],[Budget Code Description]],Dimentions!$X$6:$AC$139,2,FALSE)="","",VLOOKUP(Table1[[#This Row],[Budget Code Description]],Dimentions!$X$6:$AC$139,2,FALSE)),"")</f>
        <v/>
      </c>
      <c r="G990" s="141"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1" t="str">
        <f>IFERROR(VLOOKUP(Table1[[#This Row],[Budget Code Description]],Table6[#All],8,FALSE),"")</f>
        <v/>
      </c>
      <c r="L990" s="63"/>
      <c r="M990" s="65" t="str">
        <f>IFERROR(VLOOKUP(Table1[[#This Row],[Staff ID]],Table2[],2,FALSE),"")</f>
        <v/>
      </c>
      <c r="N990" s="209" t="str">
        <f>IFERROR(IF(VLOOKUP(Table1[[#This Row],[Budget Code Description]],Dimentions!$X$6:$AC$134,4,FALSE)="","",VLOOKUP(Table1[[#This Row],[Budget Code Description]],Dimentions!$X$6:$AC$134,4,FALSE)),"")</f>
        <v/>
      </c>
      <c r="O990" s="65" t="str">
        <f>IFERROR(VLOOKUP(Table1[[#This Row],[Vendor ID]],Table549[],2,FALSE),"")</f>
        <v/>
      </c>
      <c r="P990" s="63"/>
      <c r="Q990" s="141" t="str">
        <f>IF(Table1[[#This Row],[Posting Date]]&lt;&gt;"",$D$9,"")</f>
        <v/>
      </c>
      <c r="R990" s="157" t="str">
        <f>IF(Table1[[#This Row],[Posting Date]]&lt;&gt;"",$D$10,"")</f>
        <v/>
      </c>
      <c r="S990" s="66"/>
      <c r="T990" s="63"/>
      <c r="U990" s="67"/>
      <c r="V990" s="67"/>
      <c r="W990" s="67" t="str">
        <f t="shared" si="19"/>
        <v/>
      </c>
      <c r="X990" s="159" t="str">
        <f>IF(E990="","",(IF(Table1[[#This Row],[Cur]]="USD",Table1[[#This Row],[Cur_Amount Debit]],Table1[[#This Row],[Cur_Amount Debit]]/Table1[[#This Row],[Exchange Rate]])))</f>
        <v/>
      </c>
      <c r="Y990" s="159" t="str">
        <f>IF(E990="","",(IF(Table1[[#This Row],[Cur]]="USD",Table1[[#This Row],[Cur_Amount Credit]],Table1[[#This Row],[Cur_Amount Credit]]/ExchangeRate)))</f>
        <v/>
      </c>
      <c r="Z990" s="201" t="str">
        <f>IF(E990="","",(Table1[[#This Row],[Debit USD]]-Table1[[#This Row],[Credit USD]]))</f>
        <v/>
      </c>
      <c r="AA990" s="226"/>
      <c r="AB990" s="255"/>
      <c r="AC990" s="1"/>
      <c r="AD990" s="15"/>
      <c r="AE990" s="15" t="str">
        <f>IF(AND(OR(Table1[[#This Row],[Account]]="15030",Table1[[#This Row],[Account]]="15035",Table1[[#This Row],[Account]]="20150"),Table1[[#This Row],[Vendor ID]]=""),1,"")</f>
        <v/>
      </c>
      <c r="AF990" s="15"/>
      <c r="AG990" s="15"/>
      <c r="AH990" s="15"/>
      <c r="AI990" s="46" t="str">
        <f>IF(Table1[[#This Row],[Posting Date]]&lt;&gt;"","GJ-"&amp;CountryID,"")</f>
        <v/>
      </c>
      <c r="AJ990" s="59" t="str">
        <f>IF(Table1[[#This Row],[Posting Date]]&lt;&gt;"",Table1[[#This Row],[Posting Date]],"")</f>
        <v/>
      </c>
      <c r="AK990" s="46"/>
      <c r="AL990" s="46" t="str">
        <f>IF(Table1[[#This Row],[Description]]&lt;&gt;"",Table1[[#This Row],[Description]],"")</f>
        <v/>
      </c>
      <c r="AM990" s="46" t="str">
        <f>IF(Table1[[#This Row],[Posting Date]]&lt;&gt;"",Table1[[#This Row],[Reference Number]],"")</f>
        <v/>
      </c>
      <c r="AN990" s="46" t="str">
        <f>TRIM(Table1[[#This Row],[Line '#]])</f>
        <v/>
      </c>
      <c r="AO990" s="46" t="str">
        <f>TRIM(Table1[[#This Row],[Account]])</f>
        <v/>
      </c>
      <c r="AP990" s="46" t="str">
        <f>IF(Table1[[#This Row],[Posting Date]]&lt;&gt;"",$D$5,"")</f>
        <v/>
      </c>
      <c r="AQ990" s="46" t="str">
        <f>TRIM(Table1[[#This Row],[Departments-Prgrams]])</f>
        <v/>
      </c>
      <c r="AR990" s="46" t="str">
        <f>TRIM(Table1[[#This Row],[Grant]])</f>
        <v/>
      </c>
      <c r="AS990" s="46" t="str">
        <f>TRIM(Table1[[#This Row],[Staff ID]])</f>
        <v/>
      </c>
      <c r="AT990" s="46" t="str">
        <f>IF(TRIM(Table1[[#This Row],[Budget Code]])=0,"",TRIM(Table1[[#This Row],[Budget Code]]))</f>
        <v/>
      </c>
      <c r="AU990" s="46" t="str">
        <f>IF(Table1[[#This Row],[Line Description]]&lt;&gt;"",Table1[[#This Row],[Line Description]],"")</f>
        <v/>
      </c>
      <c r="AV990" s="46" t="str">
        <f>IF(Table1[[#This Row],[Cur_Amount Debit]]&gt;0,ROUND(Table1[[#This Row],[Cur_Amount Debit]],2),"")</f>
        <v/>
      </c>
      <c r="AW990" s="46" t="str">
        <f>IF(Table1[[#This Row],[Cur_Amount Credit]]&gt;0,ROUND(Table1[[#This Row],[Cur_Amount Credit]],2),"")</f>
        <v/>
      </c>
      <c r="AX990" s="46" t="str">
        <f>LEFT(Table1[[#This Row],[Cur]],3)</f>
        <v/>
      </c>
      <c r="AY990" s="59"/>
      <c r="AZ990" s="46"/>
      <c r="BA990" s="46" t="str">
        <f>IF(Table1[[#This Row],[Cur]]&lt;&gt;"",IF(Table1[[#This Row],[Cur]]="USD","",ExchangeRate),"")</f>
        <v/>
      </c>
      <c r="BB990" s="46" t="str">
        <f>IF(Table1[[#This Row],[Grant]]&lt;&gt;"",VLOOKUP(Table1[[#This Row],[Grant]],Grants!B:D,3),"")</f>
        <v/>
      </c>
      <c r="BC990" s="46" t="str">
        <f>TRIM(Table1[[#This Row],[Vendor ID]])</f>
        <v/>
      </c>
      <c r="BD990">
        <f>IF(Table1[[#This Row],[Reference Number]]=Q989,BD989,BD989+1)</f>
        <v>0</v>
      </c>
    </row>
    <row r="991" spans="1:56" ht="11.25" customHeight="1" x14ac:dyDescent="0.25">
      <c r="A991" s="1"/>
      <c r="B991" s="88" t="str">
        <f>IF(Table1[[#This Row],[Posting Date]]&lt;&gt;"",IF(Table1[[#This Row],[Reference Number]]=Q990,B990+1,1),"")</f>
        <v/>
      </c>
      <c r="C991" s="61"/>
      <c r="D991" s="61"/>
      <c r="E991" s="138"/>
      <c r="F991" s="141" t="str">
        <f>IFERROR(IF(VLOOKUP(Table1[[#This Row],[Budget Code Description]],Dimentions!$X$6:$AC$139,2,FALSE)="","",VLOOKUP(Table1[[#This Row],[Budget Code Description]],Dimentions!$X$6:$AC$139,2,FALSE)),"")</f>
        <v/>
      </c>
      <c r="G991" s="141"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1" t="str">
        <f>IFERROR(VLOOKUP(Table1[[#This Row],[Budget Code Description]],Table6[#All],8,FALSE),"")</f>
        <v/>
      </c>
      <c r="L991" s="63"/>
      <c r="M991" s="65" t="str">
        <f>IFERROR(VLOOKUP(Table1[[#This Row],[Staff ID]],Table2[],2,FALSE),"")</f>
        <v/>
      </c>
      <c r="N991" s="209" t="str">
        <f>IFERROR(IF(VLOOKUP(Table1[[#This Row],[Budget Code Description]],Dimentions!$X$6:$AC$134,4,FALSE)="","",VLOOKUP(Table1[[#This Row],[Budget Code Description]],Dimentions!$X$6:$AC$134,4,FALSE)),"")</f>
        <v/>
      </c>
      <c r="O991" s="65" t="str">
        <f>IFERROR(VLOOKUP(Table1[[#This Row],[Vendor ID]],Table549[],2,FALSE),"")</f>
        <v/>
      </c>
      <c r="P991" s="63"/>
      <c r="Q991" s="141" t="str">
        <f>IF(Table1[[#This Row],[Posting Date]]&lt;&gt;"",$D$9,"")</f>
        <v/>
      </c>
      <c r="R991" s="157" t="str">
        <f>IF(Table1[[#This Row],[Posting Date]]&lt;&gt;"",$D$10,"")</f>
        <v/>
      </c>
      <c r="S991" s="66"/>
      <c r="T991" s="63"/>
      <c r="U991" s="67"/>
      <c r="V991" s="67"/>
      <c r="W991" s="67" t="str">
        <f t="shared" si="19"/>
        <v/>
      </c>
      <c r="X991" s="159" t="str">
        <f>IF(E991="","",(IF(Table1[[#This Row],[Cur]]="USD",Table1[[#This Row],[Cur_Amount Debit]],Table1[[#This Row],[Cur_Amount Debit]]/Table1[[#This Row],[Exchange Rate]])))</f>
        <v/>
      </c>
      <c r="Y991" s="159" t="str">
        <f>IF(E991="","",(IF(Table1[[#This Row],[Cur]]="USD",Table1[[#This Row],[Cur_Amount Credit]],Table1[[#This Row],[Cur_Amount Credit]]/ExchangeRate)))</f>
        <v/>
      </c>
      <c r="Z991" s="201" t="str">
        <f>IF(E991="","",(Table1[[#This Row],[Debit USD]]-Table1[[#This Row],[Credit USD]]))</f>
        <v/>
      </c>
      <c r="AA991" s="226"/>
      <c r="AB991" s="255"/>
      <c r="AC991" s="1"/>
      <c r="AD991" s="15"/>
      <c r="AE991" s="15" t="str">
        <f>IF(AND(OR(Table1[[#This Row],[Account]]="15030",Table1[[#This Row],[Account]]="15035",Table1[[#This Row],[Account]]="20150"),Table1[[#This Row],[Vendor ID]]=""),1,"")</f>
        <v/>
      </c>
      <c r="AF991" s="15"/>
      <c r="AG991" s="15"/>
      <c r="AH991" s="15"/>
      <c r="AI991" s="46" t="str">
        <f>IF(Table1[[#This Row],[Posting Date]]&lt;&gt;"","GJ-"&amp;CountryID,"")</f>
        <v/>
      </c>
      <c r="AJ991" s="59" t="str">
        <f>IF(Table1[[#This Row],[Posting Date]]&lt;&gt;"",Table1[[#This Row],[Posting Date]],"")</f>
        <v/>
      </c>
      <c r="AK991" s="46"/>
      <c r="AL991" s="46" t="str">
        <f>IF(Table1[[#This Row],[Description]]&lt;&gt;"",Table1[[#This Row],[Description]],"")</f>
        <v/>
      </c>
      <c r="AM991" s="46" t="str">
        <f>IF(Table1[[#This Row],[Posting Date]]&lt;&gt;"",Table1[[#This Row],[Reference Number]],"")</f>
        <v/>
      </c>
      <c r="AN991" s="46" t="str">
        <f>TRIM(Table1[[#This Row],[Line '#]])</f>
        <v/>
      </c>
      <c r="AO991" s="46" t="str">
        <f>TRIM(Table1[[#This Row],[Account]])</f>
        <v/>
      </c>
      <c r="AP991" s="46" t="str">
        <f>IF(Table1[[#This Row],[Posting Date]]&lt;&gt;"",$D$5,"")</f>
        <v/>
      </c>
      <c r="AQ991" s="46" t="str">
        <f>TRIM(Table1[[#This Row],[Departments-Prgrams]])</f>
        <v/>
      </c>
      <c r="AR991" s="46" t="str">
        <f>TRIM(Table1[[#This Row],[Grant]])</f>
        <v/>
      </c>
      <c r="AS991" s="46" t="str">
        <f>TRIM(Table1[[#This Row],[Staff ID]])</f>
        <v/>
      </c>
      <c r="AT991" s="46" t="str">
        <f>IF(TRIM(Table1[[#This Row],[Budget Code]])=0,"",TRIM(Table1[[#This Row],[Budget Code]]))</f>
        <v/>
      </c>
      <c r="AU991" s="46" t="str">
        <f>IF(Table1[[#This Row],[Line Description]]&lt;&gt;"",Table1[[#This Row],[Line Description]],"")</f>
        <v/>
      </c>
      <c r="AV991" s="46" t="str">
        <f>IF(Table1[[#This Row],[Cur_Amount Debit]]&gt;0,ROUND(Table1[[#This Row],[Cur_Amount Debit]],2),"")</f>
        <v/>
      </c>
      <c r="AW991" s="46" t="str">
        <f>IF(Table1[[#This Row],[Cur_Amount Credit]]&gt;0,ROUND(Table1[[#This Row],[Cur_Amount Credit]],2),"")</f>
        <v/>
      </c>
      <c r="AX991" s="46" t="str">
        <f>LEFT(Table1[[#This Row],[Cur]],3)</f>
        <v/>
      </c>
      <c r="AY991" s="59"/>
      <c r="AZ991" s="46"/>
      <c r="BA991" s="46" t="str">
        <f>IF(Table1[[#This Row],[Cur]]&lt;&gt;"",IF(Table1[[#This Row],[Cur]]="USD","",ExchangeRate),"")</f>
        <v/>
      </c>
      <c r="BB991" s="46" t="str">
        <f>IF(Table1[[#This Row],[Grant]]&lt;&gt;"",VLOOKUP(Table1[[#This Row],[Grant]],Grants!B:D,3),"")</f>
        <v/>
      </c>
      <c r="BC991" s="46" t="str">
        <f>TRIM(Table1[[#This Row],[Vendor ID]])</f>
        <v/>
      </c>
      <c r="BD991">
        <f>IF(Table1[[#This Row],[Reference Number]]=Q990,BD990,BD990+1)</f>
        <v>0</v>
      </c>
    </row>
    <row r="992" spans="1:56" ht="11.25" customHeight="1" x14ac:dyDescent="0.25">
      <c r="A992" s="1"/>
      <c r="B992" s="88" t="str">
        <f>IF(Table1[[#This Row],[Posting Date]]&lt;&gt;"",IF(Table1[[#This Row],[Reference Number]]=Q991,B991+1,1),"")</f>
        <v/>
      </c>
      <c r="C992" s="61"/>
      <c r="D992" s="61"/>
      <c r="E992" s="138"/>
      <c r="F992" s="141" t="str">
        <f>IFERROR(IF(VLOOKUP(Table1[[#This Row],[Budget Code Description]],Dimentions!$X$6:$AC$139,2,FALSE)="","",VLOOKUP(Table1[[#This Row],[Budget Code Description]],Dimentions!$X$6:$AC$139,2,FALSE)),"")</f>
        <v/>
      </c>
      <c r="G992" s="141"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1" t="str">
        <f>IFERROR(VLOOKUP(Table1[[#This Row],[Budget Code Description]],Table6[#All],8,FALSE),"")</f>
        <v/>
      </c>
      <c r="L992" s="63"/>
      <c r="M992" s="65" t="str">
        <f>IFERROR(VLOOKUP(Table1[[#This Row],[Staff ID]],Table2[],2,FALSE),"")</f>
        <v/>
      </c>
      <c r="N992" s="209" t="str">
        <f>IFERROR(IF(VLOOKUP(Table1[[#This Row],[Budget Code Description]],Dimentions!$X$6:$AC$134,4,FALSE)="","",VLOOKUP(Table1[[#This Row],[Budget Code Description]],Dimentions!$X$6:$AC$134,4,FALSE)),"")</f>
        <v/>
      </c>
      <c r="O992" s="65" t="str">
        <f>IFERROR(VLOOKUP(Table1[[#This Row],[Vendor ID]],Table549[],2,FALSE),"")</f>
        <v/>
      </c>
      <c r="P992" s="63"/>
      <c r="Q992" s="141" t="str">
        <f>IF(Table1[[#This Row],[Posting Date]]&lt;&gt;"",$D$9,"")</f>
        <v/>
      </c>
      <c r="R992" s="157" t="str">
        <f>IF(Table1[[#This Row],[Posting Date]]&lt;&gt;"",$D$10,"")</f>
        <v/>
      </c>
      <c r="S992" s="66"/>
      <c r="T992" s="63"/>
      <c r="U992" s="67"/>
      <c r="V992" s="67"/>
      <c r="W992" s="67" t="str">
        <f t="shared" si="19"/>
        <v/>
      </c>
      <c r="X992" s="159" t="str">
        <f>IF(E992="","",(IF(Table1[[#This Row],[Cur]]="USD",Table1[[#This Row],[Cur_Amount Debit]],Table1[[#This Row],[Cur_Amount Debit]]/Table1[[#This Row],[Exchange Rate]])))</f>
        <v/>
      </c>
      <c r="Y992" s="159" t="str">
        <f>IF(E992="","",(IF(Table1[[#This Row],[Cur]]="USD",Table1[[#This Row],[Cur_Amount Credit]],Table1[[#This Row],[Cur_Amount Credit]]/ExchangeRate)))</f>
        <v/>
      </c>
      <c r="Z992" s="201" t="str">
        <f>IF(E992="","",(Table1[[#This Row],[Debit USD]]-Table1[[#This Row],[Credit USD]]))</f>
        <v/>
      </c>
      <c r="AA992" s="226"/>
      <c r="AB992" s="255"/>
      <c r="AC992" s="1"/>
      <c r="AD992" s="15"/>
      <c r="AE992" s="15" t="str">
        <f>IF(AND(OR(Table1[[#This Row],[Account]]="15030",Table1[[#This Row],[Account]]="15035",Table1[[#This Row],[Account]]="20150"),Table1[[#This Row],[Vendor ID]]=""),1,"")</f>
        <v/>
      </c>
      <c r="AF992" s="15"/>
      <c r="AG992" s="15"/>
      <c r="AH992" s="15"/>
      <c r="AI992" s="46" t="str">
        <f>IF(Table1[[#This Row],[Posting Date]]&lt;&gt;"","GJ-"&amp;CountryID,"")</f>
        <v/>
      </c>
      <c r="AJ992" s="59" t="str">
        <f>IF(Table1[[#This Row],[Posting Date]]&lt;&gt;"",Table1[[#This Row],[Posting Date]],"")</f>
        <v/>
      </c>
      <c r="AK992" s="46"/>
      <c r="AL992" s="46" t="str">
        <f>IF(Table1[[#This Row],[Description]]&lt;&gt;"",Table1[[#This Row],[Description]],"")</f>
        <v/>
      </c>
      <c r="AM992" s="46" t="str">
        <f>IF(Table1[[#This Row],[Posting Date]]&lt;&gt;"",Table1[[#This Row],[Reference Number]],"")</f>
        <v/>
      </c>
      <c r="AN992" s="46" t="str">
        <f>TRIM(Table1[[#This Row],[Line '#]])</f>
        <v/>
      </c>
      <c r="AO992" s="46" t="str">
        <f>TRIM(Table1[[#This Row],[Account]])</f>
        <v/>
      </c>
      <c r="AP992" s="46" t="str">
        <f>IF(Table1[[#This Row],[Posting Date]]&lt;&gt;"",$D$5,"")</f>
        <v/>
      </c>
      <c r="AQ992" s="46" t="str">
        <f>TRIM(Table1[[#This Row],[Departments-Prgrams]])</f>
        <v/>
      </c>
      <c r="AR992" s="46" t="str">
        <f>TRIM(Table1[[#This Row],[Grant]])</f>
        <v/>
      </c>
      <c r="AS992" s="46" t="str">
        <f>TRIM(Table1[[#This Row],[Staff ID]])</f>
        <v/>
      </c>
      <c r="AT992" s="46" t="str">
        <f>IF(TRIM(Table1[[#This Row],[Budget Code]])=0,"",TRIM(Table1[[#This Row],[Budget Code]]))</f>
        <v/>
      </c>
      <c r="AU992" s="46" t="str">
        <f>IF(Table1[[#This Row],[Line Description]]&lt;&gt;"",Table1[[#This Row],[Line Description]],"")</f>
        <v/>
      </c>
      <c r="AV992" s="46" t="str">
        <f>IF(Table1[[#This Row],[Cur_Amount Debit]]&gt;0,ROUND(Table1[[#This Row],[Cur_Amount Debit]],2),"")</f>
        <v/>
      </c>
      <c r="AW992" s="46" t="str">
        <f>IF(Table1[[#This Row],[Cur_Amount Credit]]&gt;0,ROUND(Table1[[#This Row],[Cur_Amount Credit]],2),"")</f>
        <v/>
      </c>
      <c r="AX992" s="46" t="str">
        <f>LEFT(Table1[[#This Row],[Cur]],3)</f>
        <v/>
      </c>
      <c r="AY992" s="59"/>
      <c r="AZ992" s="46"/>
      <c r="BA992" s="46" t="str">
        <f>IF(Table1[[#This Row],[Cur]]&lt;&gt;"",IF(Table1[[#This Row],[Cur]]="USD","",ExchangeRate),"")</f>
        <v/>
      </c>
      <c r="BB992" s="46" t="str">
        <f>IF(Table1[[#This Row],[Grant]]&lt;&gt;"",VLOOKUP(Table1[[#This Row],[Grant]],Grants!B:D,3),"")</f>
        <v/>
      </c>
      <c r="BC992" s="46" t="str">
        <f>TRIM(Table1[[#This Row],[Vendor ID]])</f>
        <v/>
      </c>
      <c r="BD992">
        <f>IF(Table1[[#This Row],[Reference Number]]=Q991,BD991,BD991+1)</f>
        <v>0</v>
      </c>
    </row>
    <row r="993" spans="1:56" ht="11.25" customHeight="1" x14ac:dyDescent="0.25">
      <c r="A993" s="1"/>
      <c r="B993" s="88" t="str">
        <f>IF(Table1[[#This Row],[Posting Date]]&lt;&gt;"",IF(Table1[[#This Row],[Reference Number]]=Q992,B992+1,1),"")</f>
        <v/>
      </c>
      <c r="C993" s="61"/>
      <c r="D993" s="61"/>
      <c r="E993" s="138"/>
      <c r="F993" s="141" t="str">
        <f>IFERROR(IF(VLOOKUP(Table1[[#This Row],[Budget Code Description]],Dimentions!$X$6:$AC$139,2,FALSE)="","",VLOOKUP(Table1[[#This Row],[Budget Code Description]],Dimentions!$X$6:$AC$139,2,FALSE)),"")</f>
        <v/>
      </c>
      <c r="G993" s="141"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1" t="str">
        <f>IFERROR(VLOOKUP(Table1[[#This Row],[Budget Code Description]],Table6[#All],8,FALSE),"")</f>
        <v/>
      </c>
      <c r="L993" s="63"/>
      <c r="M993" s="65" t="str">
        <f>IFERROR(VLOOKUP(Table1[[#This Row],[Staff ID]],Table2[],2,FALSE),"")</f>
        <v/>
      </c>
      <c r="N993" s="209" t="str">
        <f>IFERROR(IF(VLOOKUP(Table1[[#This Row],[Budget Code Description]],Dimentions!$X$6:$AC$134,4,FALSE)="","",VLOOKUP(Table1[[#This Row],[Budget Code Description]],Dimentions!$X$6:$AC$134,4,FALSE)),"")</f>
        <v/>
      </c>
      <c r="O993" s="65" t="str">
        <f>IFERROR(VLOOKUP(Table1[[#This Row],[Vendor ID]],Table549[],2,FALSE),"")</f>
        <v/>
      </c>
      <c r="P993" s="63"/>
      <c r="Q993" s="141" t="str">
        <f>IF(Table1[[#This Row],[Posting Date]]&lt;&gt;"",$D$9,"")</f>
        <v/>
      </c>
      <c r="R993" s="157" t="str">
        <f>IF(Table1[[#This Row],[Posting Date]]&lt;&gt;"",$D$10,"")</f>
        <v/>
      </c>
      <c r="S993" s="66"/>
      <c r="T993" s="63"/>
      <c r="U993" s="67"/>
      <c r="V993" s="67"/>
      <c r="W993" s="67" t="str">
        <f t="shared" si="19"/>
        <v/>
      </c>
      <c r="X993" s="159" t="str">
        <f>IF(E993="","",(IF(Table1[[#This Row],[Cur]]="USD",Table1[[#This Row],[Cur_Amount Debit]],Table1[[#This Row],[Cur_Amount Debit]]/Table1[[#This Row],[Exchange Rate]])))</f>
        <v/>
      </c>
      <c r="Y993" s="159" t="str">
        <f>IF(E993="","",(IF(Table1[[#This Row],[Cur]]="USD",Table1[[#This Row],[Cur_Amount Credit]],Table1[[#This Row],[Cur_Amount Credit]]/ExchangeRate)))</f>
        <v/>
      </c>
      <c r="Z993" s="201" t="str">
        <f>IF(E993="","",(Table1[[#This Row],[Debit USD]]-Table1[[#This Row],[Credit USD]]))</f>
        <v/>
      </c>
      <c r="AA993" s="226"/>
      <c r="AB993" s="255"/>
      <c r="AC993" s="1"/>
      <c r="AD993" s="15"/>
      <c r="AE993" s="15" t="str">
        <f>IF(AND(OR(Table1[[#This Row],[Account]]="15030",Table1[[#This Row],[Account]]="15035",Table1[[#This Row],[Account]]="20150"),Table1[[#This Row],[Vendor ID]]=""),1,"")</f>
        <v/>
      </c>
      <c r="AF993" s="15"/>
      <c r="AG993" s="15"/>
      <c r="AH993" s="15"/>
      <c r="AI993" s="46" t="str">
        <f>IF(Table1[[#This Row],[Posting Date]]&lt;&gt;"","GJ-"&amp;CountryID,"")</f>
        <v/>
      </c>
      <c r="AJ993" s="59" t="str">
        <f>IF(Table1[[#This Row],[Posting Date]]&lt;&gt;"",Table1[[#This Row],[Posting Date]],"")</f>
        <v/>
      </c>
      <c r="AK993" s="46"/>
      <c r="AL993" s="46" t="str">
        <f>IF(Table1[[#This Row],[Description]]&lt;&gt;"",Table1[[#This Row],[Description]],"")</f>
        <v/>
      </c>
      <c r="AM993" s="46" t="str">
        <f>IF(Table1[[#This Row],[Posting Date]]&lt;&gt;"",Table1[[#This Row],[Reference Number]],"")</f>
        <v/>
      </c>
      <c r="AN993" s="46" t="str">
        <f>TRIM(Table1[[#This Row],[Line '#]])</f>
        <v/>
      </c>
      <c r="AO993" s="46" t="str">
        <f>TRIM(Table1[[#This Row],[Account]])</f>
        <v/>
      </c>
      <c r="AP993" s="46" t="str">
        <f>IF(Table1[[#This Row],[Posting Date]]&lt;&gt;"",$D$5,"")</f>
        <v/>
      </c>
      <c r="AQ993" s="46" t="str">
        <f>TRIM(Table1[[#This Row],[Departments-Prgrams]])</f>
        <v/>
      </c>
      <c r="AR993" s="46" t="str">
        <f>TRIM(Table1[[#This Row],[Grant]])</f>
        <v/>
      </c>
      <c r="AS993" s="46" t="str">
        <f>TRIM(Table1[[#This Row],[Staff ID]])</f>
        <v/>
      </c>
      <c r="AT993" s="46" t="str">
        <f>IF(TRIM(Table1[[#This Row],[Budget Code]])=0,"",TRIM(Table1[[#This Row],[Budget Code]]))</f>
        <v/>
      </c>
      <c r="AU993" s="46" t="str">
        <f>IF(Table1[[#This Row],[Line Description]]&lt;&gt;"",Table1[[#This Row],[Line Description]],"")</f>
        <v/>
      </c>
      <c r="AV993" s="46" t="str">
        <f>IF(Table1[[#This Row],[Cur_Amount Debit]]&gt;0,ROUND(Table1[[#This Row],[Cur_Amount Debit]],2),"")</f>
        <v/>
      </c>
      <c r="AW993" s="46" t="str">
        <f>IF(Table1[[#This Row],[Cur_Amount Credit]]&gt;0,ROUND(Table1[[#This Row],[Cur_Amount Credit]],2),"")</f>
        <v/>
      </c>
      <c r="AX993" s="46" t="str">
        <f>LEFT(Table1[[#This Row],[Cur]],3)</f>
        <v/>
      </c>
      <c r="AY993" s="59"/>
      <c r="AZ993" s="46"/>
      <c r="BA993" s="46" t="str">
        <f>IF(Table1[[#This Row],[Cur]]&lt;&gt;"",IF(Table1[[#This Row],[Cur]]="USD","",ExchangeRate),"")</f>
        <v/>
      </c>
      <c r="BB993" s="46" t="str">
        <f>IF(Table1[[#This Row],[Grant]]&lt;&gt;"",VLOOKUP(Table1[[#This Row],[Grant]],Grants!B:D,3),"")</f>
        <v/>
      </c>
      <c r="BC993" s="46" t="str">
        <f>TRIM(Table1[[#This Row],[Vendor ID]])</f>
        <v/>
      </c>
      <c r="BD993">
        <f>IF(Table1[[#This Row],[Reference Number]]=Q992,BD992,BD992+1)</f>
        <v>0</v>
      </c>
    </row>
    <row r="994" spans="1:56" ht="11.25" customHeight="1" x14ac:dyDescent="0.25">
      <c r="A994" s="1"/>
      <c r="B994" s="88" t="str">
        <f>IF(Table1[[#This Row],[Posting Date]]&lt;&gt;"",IF(Table1[[#This Row],[Reference Number]]=Q993,B993+1,1),"")</f>
        <v/>
      </c>
      <c r="C994" s="61"/>
      <c r="D994" s="61"/>
      <c r="E994" s="138"/>
      <c r="F994" s="141" t="str">
        <f>IFERROR(IF(VLOOKUP(Table1[[#This Row],[Budget Code Description]],Dimentions!$X$6:$AC$139,2,FALSE)="","",VLOOKUP(Table1[[#This Row],[Budget Code Description]],Dimentions!$X$6:$AC$139,2,FALSE)),"")</f>
        <v/>
      </c>
      <c r="G994" s="141"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1" t="str">
        <f>IFERROR(VLOOKUP(Table1[[#This Row],[Budget Code Description]],Table6[#All],8,FALSE),"")</f>
        <v/>
      </c>
      <c r="L994" s="63"/>
      <c r="M994" s="65" t="str">
        <f>IFERROR(VLOOKUP(Table1[[#This Row],[Staff ID]],Table2[],2,FALSE),"")</f>
        <v/>
      </c>
      <c r="N994" s="209" t="str">
        <f>IFERROR(IF(VLOOKUP(Table1[[#This Row],[Budget Code Description]],Dimentions!$X$6:$AC$134,4,FALSE)="","",VLOOKUP(Table1[[#This Row],[Budget Code Description]],Dimentions!$X$6:$AC$134,4,FALSE)),"")</f>
        <v/>
      </c>
      <c r="O994" s="65" t="str">
        <f>IFERROR(VLOOKUP(Table1[[#This Row],[Vendor ID]],Table549[],2,FALSE),"")</f>
        <v/>
      </c>
      <c r="P994" s="63"/>
      <c r="Q994" s="141" t="str">
        <f>IF(Table1[[#This Row],[Posting Date]]&lt;&gt;"",$D$9,"")</f>
        <v/>
      </c>
      <c r="R994" s="157" t="str">
        <f>IF(Table1[[#This Row],[Posting Date]]&lt;&gt;"",$D$10,"")</f>
        <v/>
      </c>
      <c r="S994" s="66"/>
      <c r="T994" s="63"/>
      <c r="U994" s="67"/>
      <c r="V994" s="67"/>
      <c r="W994" s="67" t="str">
        <f t="shared" si="19"/>
        <v/>
      </c>
      <c r="X994" s="159" t="str">
        <f>IF(E994="","",(IF(Table1[[#This Row],[Cur]]="USD",Table1[[#This Row],[Cur_Amount Debit]],Table1[[#This Row],[Cur_Amount Debit]]/Table1[[#This Row],[Exchange Rate]])))</f>
        <v/>
      </c>
      <c r="Y994" s="159" t="str">
        <f>IF(E994="","",(IF(Table1[[#This Row],[Cur]]="USD",Table1[[#This Row],[Cur_Amount Credit]],Table1[[#This Row],[Cur_Amount Credit]]/ExchangeRate)))</f>
        <v/>
      </c>
      <c r="Z994" s="201" t="str">
        <f>IF(E994="","",(Table1[[#This Row],[Debit USD]]-Table1[[#This Row],[Credit USD]]))</f>
        <v/>
      </c>
      <c r="AA994" s="226"/>
      <c r="AB994" s="255"/>
      <c r="AC994" s="1"/>
      <c r="AD994" s="15"/>
      <c r="AE994" s="15" t="str">
        <f>IF(AND(OR(Table1[[#This Row],[Account]]="15030",Table1[[#This Row],[Account]]="15035",Table1[[#This Row],[Account]]="20150"),Table1[[#This Row],[Vendor ID]]=""),1,"")</f>
        <v/>
      </c>
      <c r="AF994" s="15"/>
      <c r="AG994" s="15"/>
      <c r="AH994" s="15"/>
      <c r="AI994" s="46" t="str">
        <f>IF(Table1[[#This Row],[Posting Date]]&lt;&gt;"","GJ-"&amp;CountryID,"")</f>
        <v/>
      </c>
      <c r="AJ994" s="59" t="str">
        <f>IF(Table1[[#This Row],[Posting Date]]&lt;&gt;"",Table1[[#This Row],[Posting Date]],"")</f>
        <v/>
      </c>
      <c r="AK994" s="46"/>
      <c r="AL994" s="46" t="str">
        <f>IF(Table1[[#This Row],[Description]]&lt;&gt;"",Table1[[#This Row],[Description]],"")</f>
        <v/>
      </c>
      <c r="AM994" s="46" t="str">
        <f>IF(Table1[[#This Row],[Posting Date]]&lt;&gt;"",Table1[[#This Row],[Reference Number]],"")</f>
        <v/>
      </c>
      <c r="AN994" s="46" t="str">
        <f>TRIM(Table1[[#This Row],[Line '#]])</f>
        <v/>
      </c>
      <c r="AO994" s="46" t="str">
        <f>TRIM(Table1[[#This Row],[Account]])</f>
        <v/>
      </c>
      <c r="AP994" s="46" t="str">
        <f>IF(Table1[[#This Row],[Posting Date]]&lt;&gt;"",$D$5,"")</f>
        <v/>
      </c>
      <c r="AQ994" s="46" t="str">
        <f>TRIM(Table1[[#This Row],[Departments-Prgrams]])</f>
        <v/>
      </c>
      <c r="AR994" s="46" t="str">
        <f>TRIM(Table1[[#This Row],[Grant]])</f>
        <v/>
      </c>
      <c r="AS994" s="46" t="str">
        <f>TRIM(Table1[[#This Row],[Staff ID]])</f>
        <v/>
      </c>
      <c r="AT994" s="46" t="str">
        <f>IF(TRIM(Table1[[#This Row],[Budget Code]])=0,"",TRIM(Table1[[#This Row],[Budget Code]]))</f>
        <v/>
      </c>
      <c r="AU994" s="46" t="str">
        <f>IF(Table1[[#This Row],[Line Description]]&lt;&gt;"",Table1[[#This Row],[Line Description]],"")</f>
        <v/>
      </c>
      <c r="AV994" s="46" t="str">
        <f>IF(Table1[[#This Row],[Cur_Amount Debit]]&gt;0,ROUND(Table1[[#This Row],[Cur_Amount Debit]],2),"")</f>
        <v/>
      </c>
      <c r="AW994" s="46" t="str">
        <f>IF(Table1[[#This Row],[Cur_Amount Credit]]&gt;0,ROUND(Table1[[#This Row],[Cur_Amount Credit]],2),"")</f>
        <v/>
      </c>
      <c r="AX994" s="46" t="str">
        <f>LEFT(Table1[[#This Row],[Cur]],3)</f>
        <v/>
      </c>
      <c r="AY994" s="59"/>
      <c r="AZ994" s="46"/>
      <c r="BA994" s="46" t="str">
        <f>IF(Table1[[#This Row],[Cur]]&lt;&gt;"",IF(Table1[[#This Row],[Cur]]="USD","",ExchangeRate),"")</f>
        <v/>
      </c>
      <c r="BB994" s="46" t="str">
        <f>IF(Table1[[#This Row],[Grant]]&lt;&gt;"",VLOOKUP(Table1[[#This Row],[Grant]],Grants!B:D,3),"")</f>
        <v/>
      </c>
      <c r="BC994" s="46" t="str">
        <f>TRIM(Table1[[#This Row],[Vendor ID]])</f>
        <v/>
      </c>
      <c r="BD994">
        <f>IF(Table1[[#This Row],[Reference Number]]=Q993,BD993,BD993+1)</f>
        <v>0</v>
      </c>
    </row>
    <row r="995" spans="1:56" ht="11.25" customHeight="1" x14ac:dyDescent="0.25">
      <c r="A995" s="1"/>
      <c r="B995" s="88" t="str">
        <f>IF(Table1[[#This Row],[Posting Date]]&lt;&gt;"",IF(Table1[[#This Row],[Reference Number]]=Q994,B994+1,1),"")</f>
        <v/>
      </c>
      <c r="C995" s="61"/>
      <c r="D995" s="61"/>
      <c r="E995" s="138"/>
      <c r="F995" s="141" t="str">
        <f>IFERROR(IF(VLOOKUP(Table1[[#This Row],[Budget Code Description]],Dimentions!$X$6:$AC$139,2,FALSE)="","",VLOOKUP(Table1[[#This Row],[Budget Code Description]],Dimentions!$X$6:$AC$139,2,FALSE)),"")</f>
        <v/>
      </c>
      <c r="G995" s="141"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1" t="str">
        <f>IFERROR(VLOOKUP(Table1[[#This Row],[Budget Code Description]],Table6[#All],8,FALSE),"")</f>
        <v/>
      </c>
      <c r="L995" s="63"/>
      <c r="M995" s="65" t="str">
        <f>IFERROR(VLOOKUP(Table1[[#This Row],[Staff ID]],Table2[],2,FALSE),"")</f>
        <v/>
      </c>
      <c r="N995" s="209" t="str">
        <f>IFERROR(IF(VLOOKUP(Table1[[#This Row],[Budget Code Description]],Dimentions!$X$6:$AC$134,4,FALSE)="","",VLOOKUP(Table1[[#This Row],[Budget Code Description]],Dimentions!$X$6:$AC$134,4,FALSE)),"")</f>
        <v/>
      </c>
      <c r="O995" s="65" t="str">
        <f>IFERROR(VLOOKUP(Table1[[#This Row],[Vendor ID]],Table549[],2,FALSE),"")</f>
        <v/>
      </c>
      <c r="P995" s="63"/>
      <c r="Q995" s="141" t="str">
        <f>IF(Table1[[#This Row],[Posting Date]]&lt;&gt;"",$D$9,"")</f>
        <v/>
      </c>
      <c r="R995" s="157" t="str">
        <f>IF(Table1[[#This Row],[Posting Date]]&lt;&gt;"",$D$10,"")</f>
        <v/>
      </c>
      <c r="S995" s="66"/>
      <c r="T995" s="63"/>
      <c r="U995" s="67"/>
      <c r="V995" s="67"/>
      <c r="W995" s="67" t="str">
        <f t="shared" si="19"/>
        <v/>
      </c>
      <c r="X995" s="159" t="str">
        <f>IF(E995="","",(IF(Table1[[#This Row],[Cur]]="USD",Table1[[#This Row],[Cur_Amount Debit]],Table1[[#This Row],[Cur_Amount Debit]]/Table1[[#This Row],[Exchange Rate]])))</f>
        <v/>
      </c>
      <c r="Y995" s="159" t="str">
        <f>IF(E995="","",(IF(Table1[[#This Row],[Cur]]="USD",Table1[[#This Row],[Cur_Amount Credit]],Table1[[#This Row],[Cur_Amount Credit]]/ExchangeRate)))</f>
        <v/>
      </c>
      <c r="Z995" s="201" t="str">
        <f>IF(E995="","",(Table1[[#This Row],[Debit USD]]-Table1[[#This Row],[Credit USD]]))</f>
        <v/>
      </c>
      <c r="AA995" s="226"/>
      <c r="AB995" s="255"/>
      <c r="AC995" s="1"/>
      <c r="AD995" s="15"/>
      <c r="AE995" s="15" t="str">
        <f>IF(AND(OR(Table1[[#This Row],[Account]]="15030",Table1[[#This Row],[Account]]="15035",Table1[[#This Row],[Account]]="20150"),Table1[[#This Row],[Vendor ID]]=""),1,"")</f>
        <v/>
      </c>
      <c r="AF995" s="15"/>
      <c r="AG995" s="15"/>
      <c r="AH995" s="15"/>
      <c r="AI995" s="46" t="str">
        <f>IF(Table1[[#This Row],[Posting Date]]&lt;&gt;"","GJ-"&amp;CountryID,"")</f>
        <v/>
      </c>
      <c r="AJ995" s="59" t="str">
        <f>IF(Table1[[#This Row],[Posting Date]]&lt;&gt;"",Table1[[#This Row],[Posting Date]],"")</f>
        <v/>
      </c>
      <c r="AK995" s="46"/>
      <c r="AL995" s="46" t="str">
        <f>IF(Table1[[#This Row],[Description]]&lt;&gt;"",Table1[[#This Row],[Description]],"")</f>
        <v/>
      </c>
      <c r="AM995" s="46" t="str">
        <f>IF(Table1[[#This Row],[Posting Date]]&lt;&gt;"",Table1[[#This Row],[Reference Number]],"")</f>
        <v/>
      </c>
      <c r="AN995" s="46" t="str">
        <f>TRIM(Table1[[#This Row],[Line '#]])</f>
        <v/>
      </c>
      <c r="AO995" s="46" t="str">
        <f>TRIM(Table1[[#This Row],[Account]])</f>
        <v/>
      </c>
      <c r="AP995" s="46" t="str">
        <f>IF(Table1[[#This Row],[Posting Date]]&lt;&gt;"",$D$5,"")</f>
        <v/>
      </c>
      <c r="AQ995" s="46" t="str">
        <f>TRIM(Table1[[#This Row],[Departments-Prgrams]])</f>
        <v/>
      </c>
      <c r="AR995" s="46" t="str">
        <f>TRIM(Table1[[#This Row],[Grant]])</f>
        <v/>
      </c>
      <c r="AS995" s="46" t="str">
        <f>TRIM(Table1[[#This Row],[Staff ID]])</f>
        <v/>
      </c>
      <c r="AT995" s="46" t="str">
        <f>IF(TRIM(Table1[[#This Row],[Budget Code]])=0,"",TRIM(Table1[[#This Row],[Budget Code]]))</f>
        <v/>
      </c>
      <c r="AU995" s="46" t="str">
        <f>IF(Table1[[#This Row],[Line Description]]&lt;&gt;"",Table1[[#This Row],[Line Description]],"")</f>
        <v/>
      </c>
      <c r="AV995" s="46" t="str">
        <f>IF(Table1[[#This Row],[Cur_Amount Debit]]&gt;0,ROUND(Table1[[#This Row],[Cur_Amount Debit]],2),"")</f>
        <v/>
      </c>
      <c r="AW995" s="46" t="str">
        <f>IF(Table1[[#This Row],[Cur_Amount Credit]]&gt;0,ROUND(Table1[[#This Row],[Cur_Amount Credit]],2),"")</f>
        <v/>
      </c>
      <c r="AX995" s="46" t="str">
        <f>LEFT(Table1[[#This Row],[Cur]],3)</f>
        <v/>
      </c>
      <c r="AY995" s="59"/>
      <c r="AZ995" s="46"/>
      <c r="BA995" s="46" t="str">
        <f>IF(Table1[[#This Row],[Cur]]&lt;&gt;"",IF(Table1[[#This Row],[Cur]]="USD","",ExchangeRate),"")</f>
        <v/>
      </c>
      <c r="BB995" s="46" t="str">
        <f>IF(Table1[[#This Row],[Grant]]&lt;&gt;"",VLOOKUP(Table1[[#This Row],[Grant]],Grants!B:D,3),"")</f>
        <v/>
      </c>
      <c r="BC995" s="46" t="str">
        <f>TRIM(Table1[[#This Row],[Vendor ID]])</f>
        <v/>
      </c>
      <c r="BD995">
        <f>IF(Table1[[#This Row],[Reference Number]]=Q994,BD994,BD994+1)</f>
        <v>0</v>
      </c>
    </row>
    <row r="996" spans="1:56" ht="11.25" customHeight="1" x14ac:dyDescent="0.25">
      <c r="A996" s="1"/>
      <c r="B996" s="88" t="str">
        <f>IF(Table1[[#This Row],[Posting Date]]&lt;&gt;"",IF(Table1[[#This Row],[Reference Number]]=Q995,B995+1,1),"")</f>
        <v/>
      </c>
      <c r="C996" s="61"/>
      <c r="D996" s="61"/>
      <c r="E996" s="138"/>
      <c r="F996" s="141" t="str">
        <f>IFERROR(IF(VLOOKUP(Table1[[#This Row],[Budget Code Description]],Dimentions!$X$6:$AC$139,2,FALSE)="","",VLOOKUP(Table1[[#This Row],[Budget Code Description]],Dimentions!$X$6:$AC$139,2,FALSE)),"")</f>
        <v/>
      </c>
      <c r="G996" s="141"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1" t="str">
        <f>IFERROR(VLOOKUP(Table1[[#This Row],[Budget Code Description]],Table6[#All],8,FALSE),"")</f>
        <v/>
      </c>
      <c r="L996" s="63"/>
      <c r="M996" s="65" t="str">
        <f>IFERROR(VLOOKUP(Table1[[#This Row],[Staff ID]],Table2[],2,FALSE),"")</f>
        <v/>
      </c>
      <c r="N996" s="209" t="str">
        <f>IFERROR(IF(VLOOKUP(Table1[[#This Row],[Budget Code Description]],Dimentions!$X$6:$AC$134,4,FALSE)="","",VLOOKUP(Table1[[#This Row],[Budget Code Description]],Dimentions!$X$6:$AC$134,4,FALSE)),"")</f>
        <v/>
      </c>
      <c r="O996" s="65" t="str">
        <f>IFERROR(VLOOKUP(Table1[[#This Row],[Vendor ID]],Table549[],2,FALSE),"")</f>
        <v/>
      </c>
      <c r="P996" s="63"/>
      <c r="Q996" s="141" t="str">
        <f>IF(Table1[[#This Row],[Posting Date]]&lt;&gt;"",$D$9,"")</f>
        <v/>
      </c>
      <c r="R996" s="157" t="str">
        <f>IF(Table1[[#This Row],[Posting Date]]&lt;&gt;"",$D$10,"")</f>
        <v/>
      </c>
      <c r="S996" s="66"/>
      <c r="T996" s="63"/>
      <c r="U996" s="67"/>
      <c r="V996" s="67"/>
      <c r="W996" s="67" t="str">
        <f t="shared" si="19"/>
        <v/>
      </c>
      <c r="X996" s="159" t="str">
        <f>IF(E996="","",(IF(Table1[[#This Row],[Cur]]="USD",Table1[[#This Row],[Cur_Amount Debit]],Table1[[#This Row],[Cur_Amount Debit]]/Table1[[#This Row],[Exchange Rate]])))</f>
        <v/>
      </c>
      <c r="Y996" s="159" t="str">
        <f>IF(E996="","",(IF(Table1[[#This Row],[Cur]]="USD",Table1[[#This Row],[Cur_Amount Credit]],Table1[[#This Row],[Cur_Amount Credit]]/ExchangeRate)))</f>
        <v/>
      </c>
      <c r="Z996" s="201" t="str">
        <f>IF(E996="","",(Table1[[#This Row],[Debit USD]]-Table1[[#This Row],[Credit USD]]))</f>
        <v/>
      </c>
      <c r="AA996" s="226"/>
      <c r="AB996" s="255"/>
      <c r="AC996" s="1"/>
      <c r="AD996" s="15"/>
      <c r="AE996" s="15" t="str">
        <f>IF(AND(OR(Table1[[#This Row],[Account]]="15030",Table1[[#This Row],[Account]]="15035",Table1[[#This Row],[Account]]="20150"),Table1[[#This Row],[Vendor ID]]=""),1,"")</f>
        <v/>
      </c>
      <c r="AF996" s="15"/>
      <c r="AG996" s="15"/>
      <c r="AH996" s="15"/>
      <c r="AI996" s="46" t="str">
        <f>IF(Table1[[#This Row],[Posting Date]]&lt;&gt;"","GJ-"&amp;CountryID,"")</f>
        <v/>
      </c>
      <c r="AJ996" s="59" t="str">
        <f>IF(Table1[[#This Row],[Posting Date]]&lt;&gt;"",Table1[[#This Row],[Posting Date]],"")</f>
        <v/>
      </c>
      <c r="AK996" s="46"/>
      <c r="AL996" s="46" t="str">
        <f>IF(Table1[[#This Row],[Description]]&lt;&gt;"",Table1[[#This Row],[Description]],"")</f>
        <v/>
      </c>
      <c r="AM996" s="46" t="str">
        <f>IF(Table1[[#This Row],[Posting Date]]&lt;&gt;"",Table1[[#This Row],[Reference Number]],"")</f>
        <v/>
      </c>
      <c r="AN996" s="46" t="str">
        <f>TRIM(Table1[[#This Row],[Line '#]])</f>
        <v/>
      </c>
      <c r="AO996" s="46" t="str">
        <f>TRIM(Table1[[#This Row],[Account]])</f>
        <v/>
      </c>
      <c r="AP996" s="46" t="str">
        <f>IF(Table1[[#This Row],[Posting Date]]&lt;&gt;"",$D$5,"")</f>
        <v/>
      </c>
      <c r="AQ996" s="46" t="str">
        <f>TRIM(Table1[[#This Row],[Departments-Prgrams]])</f>
        <v/>
      </c>
      <c r="AR996" s="46" t="str">
        <f>TRIM(Table1[[#This Row],[Grant]])</f>
        <v/>
      </c>
      <c r="AS996" s="46" t="str">
        <f>TRIM(Table1[[#This Row],[Staff ID]])</f>
        <v/>
      </c>
      <c r="AT996" s="46" t="str">
        <f>IF(TRIM(Table1[[#This Row],[Budget Code]])=0,"",TRIM(Table1[[#This Row],[Budget Code]]))</f>
        <v/>
      </c>
      <c r="AU996" s="46" t="str">
        <f>IF(Table1[[#This Row],[Line Description]]&lt;&gt;"",Table1[[#This Row],[Line Description]],"")</f>
        <v/>
      </c>
      <c r="AV996" s="46" t="str">
        <f>IF(Table1[[#This Row],[Cur_Amount Debit]]&gt;0,ROUND(Table1[[#This Row],[Cur_Amount Debit]],2),"")</f>
        <v/>
      </c>
      <c r="AW996" s="46" t="str">
        <f>IF(Table1[[#This Row],[Cur_Amount Credit]]&gt;0,ROUND(Table1[[#This Row],[Cur_Amount Credit]],2),"")</f>
        <v/>
      </c>
      <c r="AX996" s="46" t="str">
        <f>LEFT(Table1[[#This Row],[Cur]],3)</f>
        <v/>
      </c>
      <c r="AY996" s="59"/>
      <c r="AZ996" s="46"/>
      <c r="BA996" s="46" t="str">
        <f>IF(Table1[[#This Row],[Cur]]&lt;&gt;"",IF(Table1[[#This Row],[Cur]]="USD","",ExchangeRate),"")</f>
        <v/>
      </c>
      <c r="BB996" s="46" t="str">
        <f>IF(Table1[[#This Row],[Grant]]&lt;&gt;"",VLOOKUP(Table1[[#This Row],[Grant]],Grants!B:D,3),"")</f>
        <v/>
      </c>
      <c r="BC996" s="46" t="str">
        <f>TRIM(Table1[[#This Row],[Vendor ID]])</f>
        <v/>
      </c>
      <c r="BD996">
        <f>IF(Table1[[#This Row],[Reference Number]]=Q995,BD995,BD995+1)</f>
        <v>0</v>
      </c>
    </row>
    <row r="997" spans="1:56" ht="11.25" customHeight="1" x14ac:dyDescent="0.25">
      <c r="A997" s="1"/>
      <c r="B997" s="88" t="str">
        <f>IF(Table1[[#This Row],[Posting Date]]&lt;&gt;"",IF(Table1[[#This Row],[Reference Number]]=Q996,B996+1,1),"")</f>
        <v/>
      </c>
      <c r="C997" s="61"/>
      <c r="D997" s="61"/>
      <c r="E997" s="138"/>
      <c r="F997" s="141" t="str">
        <f>IFERROR(IF(VLOOKUP(Table1[[#This Row],[Budget Code Description]],Dimentions!$X$6:$AC$139,2,FALSE)="","",VLOOKUP(Table1[[#This Row],[Budget Code Description]],Dimentions!$X$6:$AC$139,2,FALSE)),"")</f>
        <v/>
      </c>
      <c r="G997" s="141"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1" t="str">
        <f>IFERROR(VLOOKUP(Table1[[#This Row],[Budget Code Description]],Table6[#All],8,FALSE),"")</f>
        <v/>
      </c>
      <c r="L997" s="63"/>
      <c r="M997" s="65" t="str">
        <f>IFERROR(VLOOKUP(Table1[[#This Row],[Staff ID]],Table2[],2,FALSE),"")</f>
        <v/>
      </c>
      <c r="N997" s="209" t="str">
        <f>IFERROR(IF(VLOOKUP(Table1[[#This Row],[Budget Code Description]],Dimentions!$X$6:$AC$134,4,FALSE)="","",VLOOKUP(Table1[[#This Row],[Budget Code Description]],Dimentions!$X$6:$AC$134,4,FALSE)),"")</f>
        <v/>
      </c>
      <c r="O997" s="65" t="str">
        <f>IFERROR(VLOOKUP(Table1[[#This Row],[Vendor ID]],Table549[],2,FALSE),"")</f>
        <v/>
      </c>
      <c r="P997" s="63"/>
      <c r="Q997" s="141" t="str">
        <f>IF(Table1[[#This Row],[Posting Date]]&lt;&gt;"",$D$9,"")</f>
        <v/>
      </c>
      <c r="R997" s="157" t="str">
        <f>IF(Table1[[#This Row],[Posting Date]]&lt;&gt;"",$D$10,"")</f>
        <v/>
      </c>
      <c r="S997" s="66"/>
      <c r="T997" s="63"/>
      <c r="U997" s="67"/>
      <c r="V997" s="67"/>
      <c r="W997" s="67" t="str">
        <f t="shared" si="19"/>
        <v/>
      </c>
      <c r="X997" s="159" t="str">
        <f>IF(E997="","",(IF(Table1[[#This Row],[Cur]]="USD",Table1[[#This Row],[Cur_Amount Debit]],Table1[[#This Row],[Cur_Amount Debit]]/Table1[[#This Row],[Exchange Rate]])))</f>
        <v/>
      </c>
      <c r="Y997" s="159" t="str">
        <f>IF(E997="","",(IF(Table1[[#This Row],[Cur]]="USD",Table1[[#This Row],[Cur_Amount Credit]],Table1[[#This Row],[Cur_Amount Credit]]/ExchangeRate)))</f>
        <v/>
      </c>
      <c r="Z997" s="201" t="str">
        <f>IF(E997="","",(Table1[[#This Row],[Debit USD]]-Table1[[#This Row],[Credit USD]]))</f>
        <v/>
      </c>
      <c r="AA997" s="226"/>
      <c r="AB997" s="255"/>
      <c r="AC997" s="1"/>
      <c r="AD997" s="15"/>
      <c r="AE997" s="15" t="str">
        <f>IF(AND(OR(Table1[[#This Row],[Account]]="15030",Table1[[#This Row],[Account]]="15035",Table1[[#This Row],[Account]]="20150"),Table1[[#This Row],[Vendor ID]]=""),1,"")</f>
        <v/>
      </c>
      <c r="AF997" s="15"/>
      <c r="AG997" s="15"/>
      <c r="AH997" s="15"/>
      <c r="AI997" s="46" t="str">
        <f>IF(Table1[[#This Row],[Posting Date]]&lt;&gt;"","GJ-"&amp;CountryID,"")</f>
        <v/>
      </c>
      <c r="AJ997" s="59" t="str">
        <f>IF(Table1[[#This Row],[Posting Date]]&lt;&gt;"",Table1[[#This Row],[Posting Date]],"")</f>
        <v/>
      </c>
      <c r="AK997" s="46"/>
      <c r="AL997" s="46" t="str">
        <f>IF(Table1[[#This Row],[Description]]&lt;&gt;"",Table1[[#This Row],[Description]],"")</f>
        <v/>
      </c>
      <c r="AM997" s="46" t="str">
        <f>IF(Table1[[#This Row],[Posting Date]]&lt;&gt;"",Table1[[#This Row],[Reference Number]],"")</f>
        <v/>
      </c>
      <c r="AN997" s="46" t="str">
        <f>TRIM(Table1[[#This Row],[Line '#]])</f>
        <v/>
      </c>
      <c r="AO997" s="46" t="str">
        <f>TRIM(Table1[[#This Row],[Account]])</f>
        <v/>
      </c>
      <c r="AP997" s="46" t="str">
        <f>IF(Table1[[#This Row],[Posting Date]]&lt;&gt;"",$D$5,"")</f>
        <v/>
      </c>
      <c r="AQ997" s="46" t="str">
        <f>TRIM(Table1[[#This Row],[Departments-Prgrams]])</f>
        <v/>
      </c>
      <c r="AR997" s="46" t="str">
        <f>TRIM(Table1[[#This Row],[Grant]])</f>
        <v/>
      </c>
      <c r="AS997" s="46" t="str">
        <f>TRIM(Table1[[#This Row],[Staff ID]])</f>
        <v/>
      </c>
      <c r="AT997" s="46" t="str">
        <f>IF(TRIM(Table1[[#This Row],[Budget Code]])=0,"",TRIM(Table1[[#This Row],[Budget Code]]))</f>
        <v/>
      </c>
      <c r="AU997" s="46" t="str">
        <f>IF(Table1[[#This Row],[Line Description]]&lt;&gt;"",Table1[[#This Row],[Line Description]],"")</f>
        <v/>
      </c>
      <c r="AV997" s="46" t="str">
        <f>IF(Table1[[#This Row],[Cur_Amount Debit]]&gt;0,ROUND(Table1[[#This Row],[Cur_Amount Debit]],2),"")</f>
        <v/>
      </c>
      <c r="AW997" s="46" t="str">
        <f>IF(Table1[[#This Row],[Cur_Amount Credit]]&gt;0,ROUND(Table1[[#This Row],[Cur_Amount Credit]],2),"")</f>
        <v/>
      </c>
      <c r="AX997" s="46" t="str">
        <f>LEFT(Table1[[#This Row],[Cur]],3)</f>
        <v/>
      </c>
      <c r="AY997" s="59"/>
      <c r="AZ997" s="46"/>
      <c r="BA997" s="46" t="str">
        <f>IF(Table1[[#This Row],[Cur]]&lt;&gt;"",IF(Table1[[#This Row],[Cur]]="USD","",ExchangeRate),"")</f>
        <v/>
      </c>
      <c r="BB997" s="46" t="str">
        <f>IF(Table1[[#This Row],[Grant]]&lt;&gt;"",VLOOKUP(Table1[[#This Row],[Grant]],Grants!B:D,3),"")</f>
        <v/>
      </c>
      <c r="BC997" s="46" t="str">
        <f>TRIM(Table1[[#This Row],[Vendor ID]])</f>
        <v/>
      </c>
      <c r="BD997">
        <f>IF(Table1[[#This Row],[Reference Number]]=Q996,BD996,BD996+1)</f>
        <v>0</v>
      </c>
    </row>
    <row r="998" spans="1:56" ht="11.25" customHeight="1" x14ac:dyDescent="0.25">
      <c r="A998" s="1"/>
      <c r="B998" s="88" t="str">
        <f>IF(Table1[[#This Row],[Posting Date]]&lt;&gt;"",IF(Table1[[#This Row],[Reference Number]]=Q997,B997+1,1),"")</f>
        <v/>
      </c>
      <c r="C998" s="61"/>
      <c r="D998" s="61"/>
      <c r="E998" s="138"/>
      <c r="F998" s="141" t="str">
        <f>IFERROR(IF(VLOOKUP(Table1[[#This Row],[Budget Code Description]],Dimentions!$X$6:$AC$139,2,FALSE)="","",VLOOKUP(Table1[[#This Row],[Budget Code Description]],Dimentions!$X$6:$AC$139,2,FALSE)),"")</f>
        <v/>
      </c>
      <c r="G998" s="141"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1" t="str">
        <f>IFERROR(VLOOKUP(Table1[[#This Row],[Budget Code Description]],Table6[#All],8,FALSE),"")</f>
        <v/>
      </c>
      <c r="L998" s="63"/>
      <c r="M998" s="65" t="str">
        <f>IFERROR(VLOOKUP(Table1[[#This Row],[Staff ID]],Table2[],2,FALSE),"")</f>
        <v/>
      </c>
      <c r="N998" s="209" t="str">
        <f>IFERROR(IF(VLOOKUP(Table1[[#This Row],[Budget Code Description]],Dimentions!$X$6:$AC$134,4,FALSE)="","",VLOOKUP(Table1[[#This Row],[Budget Code Description]],Dimentions!$X$6:$AC$134,4,FALSE)),"")</f>
        <v/>
      </c>
      <c r="O998" s="65" t="str">
        <f>IFERROR(VLOOKUP(Table1[[#This Row],[Vendor ID]],Table549[],2,FALSE),"")</f>
        <v/>
      </c>
      <c r="P998" s="63"/>
      <c r="Q998" s="141" t="str">
        <f>IF(Table1[[#This Row],[Posting Date]]&lt;&gt;"",$D$9,"")</f>
        <v/>
      </c>
      <c r="R998" s="157" t="str">
        <f>IF(Table1[[#This Row],[Posting Date]]&lt;&gt;"",$D$10,"")</f>
        <v/>
      </c>
      <c r="S998" s="66"/>
      <c r="T998" s="63"/>
      <c r="U998" s="67"/>
      <c r="V998" s="67"/>
      <c r="W998" s="67" t="str">
        <f t="shared" si="19"/>
        <v/>
      </c>
      <c r="X998" s="159" t="str">
        <f>IF(E998="","",(IF(Table1[[#This Row],[Cur]]="USD",Table1[[#This Row],[Cur_Amount Debit]],Table1[[#This Row],[Cur_Amount Debit]]/Table1[[#This Row],[Exchange Rate]])))</f>
        <v/>
      </c>
      <c r="Y998" s="159" t="str">
        <f>IF(E998="","",(IF(Table1[[#This Row],[Cur]]="USD",Table1[[#This Row],[Cur_Amount Credit]],Table1[[#This Row],[Cur_Amount Credit]]/ExchangeRate)))</f>
        <v/>
      </c>
      <c r="Z998" s="201" t="str">
        <f>IF(E998="","",(Table1[[#This Row],[Debit USD]]-Table1[[#This Row],[Credit USD]]))</f>
        <v/>
      </c>
      <c r="AA998" s="226"/>
      <c r="AB998" s="255"/>
      <c r="AC998" s="1"/>
      <c r="AD998" s="15"/>
      <c r="AE998" s="15" t="str">
        <f>IF(AND(OR(Table1[[#This Row],[Account]]="15030",Table1[[#This Row],[Account]]="15035",Table1[[#This Row],[Account]]="20150"),Table1[[#This Row],[Vendor ID]]=""),1,"")</f>
        <v/>
      </c>
      <c r="AF998" s="15"/>
      <c r="AG998" s="15"/>
      <c r="AH998" s="15"/>
      <c r="AI998" s="46" t="str">
        <f>IF(Table1[[#This Row],[Posting Date]]&lt;&gt;"","GJ-"&amp;CountryID,"")</f>
        <v/>
      </c>
      <c r="AJ998" s="59" t="str">
        <f>IF(Table1[[#This Row],[Posting Date]]&lt;&gt;"",Table1[[#This Row],[Posting Date]],"")</f>
        <v/>
      </c>
      <c r="AK998" s="46"/>
      <c r="AL998" s="46" t="str">
        <f>IF(Table1[[#This Row],[Description]]&lt;&gt;"",Table1[[#This Row],[Description]],"")</f>
        <v/>
      </c>
      <c r="AM998" s="46" t="str">
        <f>IF(Table1[[#This Row],[Posting Date]]&lt;&gt;"",Table1[[#This Row],[Reference Number]],"")</f>
        <v/>
      </c>
      <c r="AN998" s="46" t="str">
        <f>TRIM(Table1[[#This Row],[Line '#]])</f>
        <v/>
      </c>
      <c r="AO998" s="46" t="str">
        <f>TRIM(Table1[[#This Row],[Account]])</f>
        <v/>
      </c>
      <c r="AP998" s="46" t="str">
        <f>IF(Table1[[#This Row],[Posting Date]]&lt;&gt;"",$D$5,"")</f>
        <v/>
      </c>
      <c r="AQ998" s="46" t="str">
        <f>TRIM(Table1[[#This Row],[Departments-Prgrams]])</f>
        <v/>
      </c>
      <c r="AR998" s="46" t="str">
        <f>TRIM(Table1[[#This Row],[Grant]])</f>
        <v/>
      </c>
      <c r="AS998" s="46" t="str">
        <f>TRIM(Table1[[#This Row],[Staff ID]])</f>
        <v/>
      </c>
      <c r="AT998" s="46" t="str">
        <f>IF(TRIM(Table1[[#This Row],[Budget Code]])=0,"",TRIM(Table1[[#This Row],[Budget Code]]))</f>
        <v/>
      </c>
      <c r="AU998" s="46" t="str">
        <f>IF(Table1[[#This Row],[Line Description]]&lt;&gt;"",Table1[[#This Row],[Line Description]],"")</f>
        <v/>
      </c>
      <c r="AV998" s="46" t="str">
        <f>IF(Table1[[#This Row],[Cur_Amount Debit]]&gt;0,ROUND(Table1[[#This Row],[Cur_Amount Debit]],2),"")</f>
        <v/>
      </c>
      <c r="AW998" s="46" t="str">
        <f>IF(Table1[[#This Row],[Cur_Amount Credit]]&gt;0,ROUND(Table1[[#This Row],[Cur_Amount Credit]],2),"")</f>
        <v/>
      </c>
      <c r="AX998" s="46" t="str">
        <f>LEFT(Table1[[#This Row],[Cur]],3)</f>
        <v/>
      </c>
      <c r="AY998" s="59"/>
      <c r="AZ998" s="46"/>
      <c r="BA998" s="46" t="str">
        <f>IF(Table1[[#This Row],[Cur]]&lt;&gt;"",IF(Table1[[#This Row],[Cur]]="USD","",ExchangeRate),"")</f>
        <v/>
      </c>
      <c r="BB998" s="46" t="str">
        <f>IF(Table1[[#This Row],[Grant]]&lt;&gt;"",VLOOKUP(Table1[[#This Row],[Grant]],Grants!B:D,3),"")</f>
        <v/>
      </c>
      <c r="BC998" s="46" t="str">
        <f>TRIM(Table1[[#This Row],[Vendor ID]])</f>
        <v/>
      </c>
      <c r="BD998">
        <f>IF(Table1[[#This Row],[Reference Number]]=Q997,BD997,BD997+1)</f>
        <v>0</v>
      </c>
    </row>
    <row r="999" spans="1:56" ht="11.25" customHeight="1" x14ac:dyDescent="0.25">
      <c r="A999" s="1"/>
      <c r="B999" s="88" t="str">
        <f>IF(Table1[[#This Row],[Posting Date]]&lt;&gt;"",IF(Table1[[#This Row],[Reference Number]]=Q998,B998+1,1),"")</f>
        <v/>
      </c>
      <c r="C999" s="61"/>
      <c r="D999" s="61"/>
      <c r="E999" s="138"/>
      <c r="F999" s="141" t="str">
        <f>IFERROR(IF(VLOOKUP(Table1[[#This Row],[Budget Code Description]],Dimentions!$X$6:$AC$139,2,FALSE)="","",VLOOKUP(Table1[[#This Row],[Budget Code Description]],Dimentions!$X$6:$AC$139,2,FALSE)),"")</f>
        <v/>
      </c>
      <c r="G999" s="141"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1" t="str">
        <f>IFERROR(VLOOKUP(Table1[[#This Row],[Budget Code Description]],Table6[#All],8,FALSE),"")</f>
        <v/>
      </c>
      <c r="L999" s="63"/>
      <c r="M999" s="65" t="str">
        <f>IFERROR(VLOOKUP(Table1[[#This Row],[Staff ID]],Table2[],2,FALSE),"")</f>
        <v/>
      </c>
      <c r="N999" s="209" t="str">
        <f>IFERROR(IF(VLOOKUP(Table1[[#This Row],[Budget Code Description]],Dimentions!$X$6:$AC$134,4,FALSE)="","",VLOOKUP(Table1[[#This Row],[Budget Code Description]],Dimentions!$X$6:$AC$134,4,FALSE)),"")</f>
        <v/>
      </c>
      <c r="O999" s="65" t="str">
        <f>IFERROR(VLOOKUP(Table1[[#This Row],[Vendor ID]],Table549[],2,FALSE),"")</f>
        <v/>
      </c>
      <c r="P999" s="63"/>
      <c r="Q999" s="141" t="str">
        <f>IF(Table1[[#This Row],[Posting Date]]&lt;&gt;"",$D$9,"")</f>
        <v/>
      </c>
      <c r="R999" s="157" t="str">
        <f>IF(Table1[[#This Row],[Posting Date]]&lt;&gt;"",$D$10,"")</f>
        <v/>
      </c>
      <c r="S999" s="66"/>
      <c r="T999" s="63"/>
      <c r="U999" s="67"/>
      <c r="V999" s="67"/>
      <c r="W999" s="67" t="str">
        <f t="shared" si="19"/>
        <v/>
      </c>
      <c r="X999" s="159" t="str">
        <f>IF(E999="","",(IF(Table1[[#This Row],[Cur]]="USD",Table1[[#This Row],[Cur_Amount Debit]],Table1[[#This Row],[Cur_Amount Debit]]/Table1[[#This Row],[Exchange Rate]])))</f>
        <v/>
      </c>
      <c r="Y999" s="159" t="str">
        <f>IF(E999="","",(IF(Table1[[#This Row],[Cur]]="USD",Table1[[#This Row],[Cur_Amount Credit]],Table1[[#This Row],[Cur_Amount Credit]]/ExchangeRate)))</f>
        <v/>
      </c>
      <c r="Z999" s="201" t="str">
        <f>IF(E999="","",(Table1[[#This Row],[Debit USD]]-Table1[[#This Row],[Credit USD]]))</f>
        <v/>
      </c>
      <c r="AA999" s="226"/>
      <c r="AB999" s="255"/>
      <c r="AC999" s="1"/>
      <c r="AD999" s="15"/>
      <c r="AE999" s="15" t="str">
        <f>IF(AND(OR(Table1[[#This Row],[Account]]="15030",Table1[[#This Row],[Account]]="15035",Table1[[#This Row],[Account]]="20150"),Table1[[#This Row],[Vendor ID]]=""),1,"")</f>
        <v/>
      </c>
      <c r="AF999" s="15"/>
      <c r="AG999" s="15"/>
      <c r="AH999" s="15"/>
      <c r="AI999" s="46" t="str">
        <f>IF(Table1[[#This Row],[Posting Date]]&lt;&gt;"","GJ-"&amp;CountryID,"")</f>
        <v/>
      </c>
      <c r="AJ999" s="59" t="str">
        <f>IF(Table1[[#This Row],[Posting Date]]&lt;&gt;"",Table1[[#This Row],[Posting Date]],"")</f>
        <v/>
      </c>
      <c r="AK999" s="46"/>
      <c r="AL999" s="46" t="str">
        <f>IF(Table1[[#This Row],[Description]]&lt;&gt;"",Table1[[#This Row],[Description]],"")</f>
        <v/>
      </c>
      <c r="AM999" s="46" t="str">
        <f>IF(Table1[[#This Row],[Posting Date]]&lt;&gt;"",Table1[[#This Row],[Reference Number]],"")</f>
        <v/>
      </c>
      <c r="AN999" s="46" t="str">
        <f>TRIM(Table1[[#This Row],[Line '#]])</f>
        <v/>
      </c>
      <c r="AO999" s="46" t="str">
        <f>TRIM(Table1[[#This Row],[Account]])</f>
        <v/>
      </c>
      <c r="AP999" s="46" t="str">
        <f>IF(Table1[[#This Row],[Posting Date]]&lt;&gt;"",$D$5,"")</f>
        <v/>
      </c>
      <c r="AQ999" s="46" t="str">
        <f>TRIM(Table1[[#This Row],[Departments-Prgrams]])</f>
        <v/>
      </c>
      <c r="AR999" s="46" t="str">
        <f>TRIM(Table1[[#This Row],[Grant]])</f>
        <v/>
      </c>
      <c r="AS999" s="46" t="str">
        <f>TRIM(Table1[[#This Row],[Staff ID]])</f>
        <v/>
      </c>
      <c r="AT999" s="46" t="str">
        <f>IF(TRIM(Table1[[#This Row],[Budget Code]])=0,"",TRIM(Table1[[#This Row],[Budget Code]]))</f>
        <v/>
      </c>
      <c r="AU999" s="46" t="str">
        <f>IF(Table1[[#This Row],[Line Description]]&lt;&gt;"",Table1[[#This Row],[Line Description]],"")</f>
        <v/>
      </c>
      <c r="AV999" s="46" t="str">
        <f>IF(Table1[[#This Row],[Cur_Amount Debit]]&gt;0,ROUND(Table1[[#This Row],[Cur_Amount Debit]],2),"")</f>
        <v/>
      </c>
      <c r="AW999" s="46" t="str">
        <f>IF(Table1[[#This Row],[Cur_Amount Credit]]&gt;0,ROUND(Table1[[#This Row],[Cur_Amount Credit]],2),"")</f>
        <v/>
      </c>
      <c r="AX999" s="46" t="str">
        <f>LEFT(Table1[[#This Row],[Cur]],3)</f>
        <v/>
      </c>
      <c r="AY999" s="59"/>
      <c r="AZ999" s="46"/>
      <c r="BA999" s="46" t="str">
        <f>IF(Table1[[#This Row],[Cur]]&lt;&gt;"",IF(Table1[[#This Row],[Cur]]="USD","",ExchangeRate),"")</f>
        <v/>
      </c>
      <c r="BB999" s="46" t="str">
        <f>IF(Table1[[#This Row],[Grant]]&lt;&gt;"",VLOOKUP(Table1[[#This Row],[Grant]],Grants!B:D,3),"")</f>
        <v/>
      </c>
      <c r="BC999" s="46" t="str">
        <f>TRIM(Table1[[#This Row],[Vendor ID]])</f>
        <v/>
      </c>
      <c r="BD999">
        <f>IF(Table1[[#This Row],[Reference Number]]=Q998,BD998,BD998+1)</f>
        <v>0</v>
      </c>
    </row>
    <row r="1000" spans="1:56" ht="11.25" customHeight="1" x14ac:dyDescent="0.25">
      <c r="A1000" s="1"/>
      <c r="B1000" s="88" t="str">
        <f>IF(Table1[[#This Row],[Posting Date]]&lt;&gt;"",IF(Table1[[#This Row],[Reference Number]]=Q999,B999+1,1),"")</f>
        <v/>
      </c>
      <c r="C1000" s="61"/>
      <c r="D1000" s="61"/>
      <c r="E1000" s="138"/>
      <c r="F1000" s="141" t="str">
        <f>IFERROR(IF(VLOOKUP(Table1[[#This Row],[Budget Code Description]],Dimentions!$X$6:$AC$139,2,FALSE)="","",VLOOKUP(Table1[[#This Row],[Budget Code Description]],Dimentions!$X$6:$AC$139,2,FALSE)),"")</f>
        <v/>
      </c>
      <c r="G1000" s="141"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1" t="str">
        <f>IFERROR(VLOOKUP(Table1[[#This Row],[Budget Code Description]],Table6[#All],8,FALSE),"")</f>
        <v/>
      </c>
      <c r="L1000" s="63"/>
      <c r="M1000" s="65" t="str">
        <f>IFERROR(VLOOKUP(Table1[[#This Row],[Staff ID]],Table2[],2,FALSE),"")</f>
        <v/>
      </c>
      <c r="N1000" s="209" t="str">
        <f>IFERROR(IF(VLOOKUP(Table1[[#This Row],[Budget Code Description]],Dimentions!$X$6:$AC$134,4,FALSE)="","",VLOOKUP(Table1[[#This Row],[Budget Code Description]],Dimentions!$X$6:$AC$134,4,FALSE)),"")</f>
        <v/>
      </c>
      <c r="O1000" s="65" t="str">
        <f>IFERROR(VLOOKUP(Table1[[#This Row],[Vendor ID]],Table549[],2,FALSE),"")</f>
        <v/>
      </c>
      <c r="P1000" s="63"/>
      <c r="Q1000" s="141" t="str">
        <f>IF(Table1[[#This Row],[Posting Date]]&lt;&gt;"",$D$9,"")</f>
        <v/>
      </c>
      <c r="R1000" s="157" t="str">
        <f>IF(Table1[[#This Row],[Posting Date]]&lt;&gt;"",$D$10,"")</f>
        <v/>
      </c>
      <c r="S1000" s="66"/>
      <c r="T1000" s="63"/>
      <c r="U1000" s="67"/>
      <c r="V1000" s="67"/>
      <c r="W1000" s="67" t="str">
        <f t="shared" si="19"/>
        <v/>
      </c>
      <c r="X1000" s="159" t="str">
        <f>IF(E1000="","",(IF(Table1[[#This Row],[Cur]]="USD",Table1[[#This Row],[Cur_Amount Debit]],Table1[[#This Row],[Cur_Amount Debit]]/Table1[[#This Row],[Exchange Rate]])))</f>
        <v/>
      </c>
      <c r="Y1000" s="159" t="str">
        <f>IF(E1000="","",(IF(Table1[[#This Row],[Cur]]="USD",Table1[[#This Row],[Cur_Amount Credit]],Table1[[#This Row],[Cur_Amount Credit]]/ExchangeRate)))</f>
        <v/>
      </c>
      <c r="Z1000" s="201" t="str">
        <f>IF(E1000="","",(Table1[[#This Row],[Debit USD]]-Table1[[#This Row],[Credit USD]]))</f>
        <v/>
      </c>
      <c r="AA1000" s="226"/>
      <c r="AB1000" s="255"/>
      <c r="AC1000" s="1"/>
      <c r="AD1000" s="15"/>
      <c r="AE1000" s="15" t="str">
        <f>IF(AND(OR(Table1[[#This Row],[Account]]="15030",Table1[[#This Row],[Account]]="15035",Table1[[#This Row],[Account]]="20150"),Table1[[#This Row],[Vendor ID]]=""),1,"")</f>
        <v/>
      </c>
      <c r="AF1000" s="15"/>
      <c r="AG1000" s="15"/>
      <c r="AH1000" s="15"/>
      <c r="AI1000" s="46" t="str">
        <f>IF(Table1[[#This Row],[Posting Date]]&lt;&gt;"","GJ-"&amp;CountryID,"")</f>
        <v/>
      </c>
      <c r="AJ1000" s="59" t="str">
        <f>IF(Table1[[#This Row],[Posting Date]]&lt;&gt;"",Table1[[#This Row],[Posting Date]],"")</f>
        <v/>
      </c>
      <c r="AK1000" s="46"/>
      <c r="AL1000" s="46" t="str">
        <f>IF(Table1[[#This Row],[Description]]&lt;&gt;"",Table1[[#This Row],[Description]],"")</f>
        <v/>
      </c>
      <c r="AM1000" s="46" t="str">
        <f>IF(Table1[[#This Row],[Posting Date]]&lt;&gt;"",Table1[[#This Row],[Reference Number]],"")</f>
        <v/>
      </c>
      <c r="AN1000" s="46" t="str">
        <f>TRIM(Table1[[#This Row],[Line '#]])</f>
        <v/>
      </c>
      <c r="AO1000" s="46" t="str">
        <f>TRIM(Table1[[#This Row],[Account]])</f>
        <v/>
      </c>
      <c r="AP1000" s="46" t="str">
        <f>IF(Table1[[#This Row],[Posting Date]]&lt;&gt;"",$D$5,"")</f>
        <v/>
      </c>
      <c r="AQ1000" s="46" t="str">
        <f>TRIM(Table1[[#This Row],[Departments-Prgrams]])</f>
        <v/>
      </c>
      <c r="AR1000" s="46" t="str">
        <f>TRIM(Table1[[#This Row],[Grant]])</f>
        <v/>
      </c>
      <c r="AS1000" s="46" t="str">
        <f>TRIM(Table1[[#This Row],[Staff ID]])</f>
        <v/>
      </c>
      <c r="AT1000" s="46" t="str">
        <f>IF(TRIM(Table1[[#This Row],[Budget Code]])=0,"",TRIM(Table1[[#This Row],[Budget Code]]))</f>
        <v/>
      </c>
      <c r="AU1000" s="46" t="str">
        <f>IF(Table1[[#This Row],[Line Description]]&lt;&gt;"",Table1[[#This Row],[Line Description]],"")</f>
        <v/>
      </c>
      <c r="AV1000" s="46" t="str">
        <f>IF(Table1[[#This Row],[Cur_Amount Debit]]&gt;0,ROUND(Table1[[#This Row],[Cur_Amount Debit]],2),"")</f>
        <v/>
      </c>
      <c r="AW1000" s="46" t="str">
        <f>IF(Table1[[#This Row],[Cur_Amount Credit]]&gt;0,ROUND(Table1[[#This Row],[Cur_Amount Credit]],2),"")</f>
        <v/>
      </c>
      <c r="AX1000" s="46" t="str">
        <f>LEFT(Table1[[#This Row],[Cur]],3)</f>
        <v/>
      </c>
      <c r="AY1000" s="59"/>
      <c r="AZ1000" s="46"/>
      <c r="BA1000" s="46" t="str">
        <f>IF(Table1[[#This Row],[Cur]]&lt;&gt;"",IF(Table1[[#This Row],[Cur]]="USD","",ExchangeRate),"")</f>
        <v/>
      </c>
      <c r="BB1000" s="46" t="str">
        <f>IF(Table1[[#This Row],[Grant]]&lt;&gt;"",VLOOKUP(Table1[[#This Row],[Grant]],Grants!B:D,3),"")</f>
        <v/>
      </c>
      <c r="BC1000" s="46" t="str">
        <f>TRIM(Table1[[#This Row],[Vendor ID]])</f>
        <v/>
      </c>
      <c r="BD1000">
        <f>IF(Table1[[#This Row],[Reference Number]]=Q999,BD999,BD999+1)</f>
        <v>0</v>
      </c>
    </row>
    <row r="1001" spans="1:56" ht="11.25" customHeight="1" x14ac:dyDescent="0.25">
      <c r="A1001" s="1"/>
      <c r="B1001" s="88" t="str">
        <f>IF(Table1[[#This Row],[Posting Date]]&lt;&gt;"",IF(Table1[[#This Row],[Reference Number]]=Q1000,B1000+1,1),"")</f>
        <v/>
      </c>
      <c r="C1001" s="61"/>
      <c r="D1001" s="61"/>
      <c r="E1001" s="138"/>
      <c r="F1001" s="141" t="str">
        <f>IFERROR(IF(VLOOKUP(Table1[[#This Row],[Budget Code Description]],Dimentions!$X$6:$AC$139,2,FALSE)="","",VLOOKUP(Table1[[#This Row],[Budget Code Description]],Dimentions!$X$6:$AC$139,2,FALSE)),"")</f>
        <v/>
      </c>
      <c r="G1001" s="141"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1" t="str">
        <f>IFERROR(VLOOKUP(Table1[[#This Row],[Budget Code Description]],Table6[#All],8,FALSE),"")</f>
        <v/>
      </c>
      <c r="L1001" s="63"/>
      <c r="M1001" s="65" t="str">
        <f>IFERROR(VLOOKUP(Table1[[#This Row],[Staff ID]],Table2[],2,FALSE),"")</f>
        <v/>
      </c>
      <c r="N1001" s="209" t="str">
        <f>IFERROR(IF(VLOOKUP(Table1[[#This Row],[Budget Code Description]],Dimentions!$X$6:$AC$134,4,FALSE)="","",VLOOKUP(Table1[[#This Row],[Budget Code Description]],Dimentions!$X$6:$AC$134,4,FALSE)),"")</f>
        <v/>
      </c>
      <c r="O1001" s="65" t="str">
        <f>IFERROR(VLOOKUP(Table1[[#This Row],[Vendor ID]],Table549[],2,FALSE),"")</f>
        <v/>
      </c>
      <c r="P1001" s="63"/>
      <c r="Q1001" s="141" t="str">
        <f>IF(Table1[[#This Row],[Posting Date]]&lt;&gt;"",$D$9,"")</f>
        <v/>
      </c>
      <c r="R1001" s="157" t="str">
        <f>IF(Table1[[#This Row],[Posting Date]]&lt;&gt;"",$D$10,"")</f>
        <v/>
      </c>
      <c r="S1001" s="66"/>
      <c r="T1001" s="63"/>
      <c r="U1001" s="67"/>
      <c r="V1001" s="67"/>
      <c r="W1001" s="67" t="str">
        <f t="shared" si="19"/>
        <v/>
      </c>
      <c r="X1001" s="159" t="str">
        <f>IF(E1001="","",(IF(Table1[[#This Row],[Cur]]="USD",Table1[[#This Row],[Cur_Amount Debit]],Table1[[#This Row],[Cur_Amount Debit]]/Table1[[#This Row],[Exchange Rate]])))</f>
        <v/>
      </c>
      <c r="Y1001" s="159" t="str">
        <f>IF(E1001="","",(IF(Table1[[#This Row],[Cur]]="USD",Table1[[#This Row],[Cur_Amount Credit]],Table1[[#This Row],[Cur_Amount Credit]]/ExchangeRate)))</f>
        <v/>
      </c>
      <c r="Z1001" s="201" t="str">
        <f>IF(E1001="","",(Table1[[#This Row],[Debit USD]]-Table1[[#This Row],[Credit USD]]))</f>
        <v/>
      </c>
      <c r="AA1001" s="226"/>
      <c r="AB1001" s="255"/>
      <c r="AC1001" s="1"/>
      <c r="AD1001" s="15"/>
      <c r="AE1001" s="15" t="str">
        <f>IF(AND(OR(Table1[[#This Row],[Account]]="15030",Table1[[#This Row],[Account]]="15035",Table1[[#This Row],[Account]]="20150"),Table1[[#This Row],[Vendor ID]]=""),1,"")</f>
        <v/>
      </c>
      <c r="AF1001" s="15"/>
      <c r="AG1001" s="15"/>
      <c r="AH1001" s="15"/>
      <c r="AI1001" s="46" t="str">
        <f>IF(Table1[[#This Row],[Posting Date]]&lt;&gt;"","GJ-"&amp;CountryID,"")</f>
        <v/>
      </c>
      <c r="AJ1001" s="59" t="str">
        <f>IF(Table1[[#This Row],[Posting Date]]&lt;&gt;"",Table1[[#This Row],[Posting Date]],"")</f>
        <v/>
      </c>
      <c r="AK1001" s="46"/>
      <c r="AL1001" s="46" t="str">
        <f>IF(Table1[[#This Row],[Description]]&lt;&gt;"",Table1[[#This Row],[Description]],"")</f>
        <v/>
      </c>
      <c r="AM1001" s="46" t="str">
        <f>IF(Table1[[#This Row],[Posting Date]]&lt;&gt;"",Table1[[#This Row],[Reference Number]],"")</f>
        <v/>
      </c>
      <c r="AN1001" s="46" t="str">
        <f>TRIM(Table1[[#This Row],[Line '#]])</f>
        <v/>
      </c>
      <c r="AO1001" s="46" t="str">
        <f>TRIM(Table1[[#This Row],[Account]])</f>
        <v/>
      </c>
      <c r="AP1001" s="46" t="str">
        <f>IF(Table1[[#This Row],[Posting Date]]&lt;&gt;"",$D$5,"")</f>
        <v/>
      </c>
      <c r="AQ1001" s="46" t="str">
        <f>TRIM(Table1[[#This Row],[Departments-Prgrams]])</f>
        <v/>
      </c>
      <c r="AR1001" s="46" t="str">
        <f>TRIM(Table1[[#This Row],[Grant]])</f>
        <v/>
      </c>
      <c r="AS1001" s="46" t="str">
        <f>TRIM(Table1[[#This Row],[Staff ID]])</f>
        <v/>
      </c>
      <c r="AT1001" s="46" t="str">
        <f>IF(TRIM(Table1[[#This Row],[Budget Code]])=0,"",TRIM(Table1[[#This Row],[Budget Code]]))</f>
        <v/>
      </c>
      <c r="AU1001" s="46" t="str">
        <f>IF(Table1[[#This Row],[Line Description]]&lt;&gt;"",Table1[[#This Row],[Line Description]],"")</f>
        <v/>
      </c>
      <c r="AV1001" s="46" t="str">
        <f>IF(Table1[[#This Row],[Cur_Amount Debit]]&gt;0,ROUND(Table1[[#This Row],[Cur_Amount Debit]],2),"")</f>
        <v/>
      </c>
      <c r="AW1001" s="46" t="str">
        <f>IF(Table1[[#This Row],[Cur_Amount Credit]]&gt;0,ROUND(Table1[[#This Row],[Cur_Amount Credit]],2),"")</f>
        <v/>
      </c>
      <c r="AX1001" s="46" t="str">
        <f>LEFT(Table1[[#This Row],[Cur]],3)</f>
        <v/>
      </c>
      <c r="AY1001" s="59"/>
      <c r="AZ1001" s="46"/>
      <c r="BA1001" s="46" t="str">
        <f>IF(Table1[[#This Row],[Cur]]&lt;&gt;"",IF(Table1[[#This Row],[Cur]]="USD","",ExchangeRate),"")</f>
        <v/>
      </c>
      <c r="BB1001" s="46" t="str">
        <f>IF(Table1[[#This Row],[Grant]]&lt;&gt;"",VLOOKUP(Table1[[#This Row],[Grant]],Grants!B:D,3),"")</f>
        <v/>
      </c>
      <c r="BC1001" s="46" t="str">
        <f>TRIM(Table1[[#This Row],[Vendor ID]])</f>
        <v/>
      </c>
      <c r="BD1001">
        <f>IF(Table1[[#This Row],[Reference Number]]=Q1000,BD1000,BD1000+1)</f>
        <v>0</v>
      </c>
    </row>
    <row r="1002" spans="1:56" ht="11.25" customHeight="1" x14ac:dyDescent="0.25">
      <c r="A1002" s="1"/>
      <c r="B1002" s="88" t="str">
        <f>IF(Table1[[#This Row],[Posting Date]]&lt;&gt;"",IF(Table1[[#This Row],[Reference Number]]=Q1001,B1001+1,1),"")</f>
        <v/>
      </c>
      <c r="C1002" s="61"/>
      <c r="D1002" s="61"/>
      <c r="E1002" s="138"/>
      <c r="F1002" s="141" t="str">
        <f>IFERROR(IF(VLOOKUP(Table1[[#This Row],[Budget Code Description]],Dimentions!$X$6:$AC$139,2,FALSE)="","",VLOOKUP(Table1[[#This Row],[Budget Code Description]],Dimentions!$X$6:$AC$139,2,FALSE)),"")</f>
        <v/>
      </c>
      <c r="G1002" s="141"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1" t="str">
        <f>IFERROR(VLOOKUP(Table1[[#This Row],[Budget Code Description]],Table6[#All],8,FALSE),"")</f>
        <v/>
      </c>
      <c r="L1002" s="63"/>
      <c r="M1002" s="65" t="str">
        <f>IFERROR(VLOOKUP(Table1[[#This Row],[Staff ID]],Table2[],2,FALSE),"")</f>
        <v/>
      </c>
      <c r="N1002" s="209" t="str">
        <f>IFERROR(IF(VLOOKUP(Table1[[#This Row],[Budget Code Description]],Dimentions!$X$6:$AC$134,4,FALSE)="","",VLOOKUP(Table1[[#This Row],[Budget Code Description]],Dimentions!$X$6:$AC$134,4,FALSE)),"")</f>
        <v/>
      </c>
      <c r="O1002" s="65" t="str">
        <f>IFERROR(VLOOKUP(Table1[[#This Row],[Vendor ID]],Table549[],2,FALSE),"")</f>
        <v/>
      </c>
      <c r="P1002" s="63"/>
      <c r="Q1002" s="141" t="str">
        <f>IF(Table1[[#This Row],[Posting Date]]&lt;&gt;"",$D$9,"")</f>
        <v/>
      </c>
      <c r="R1002" s="157" t="str">
        <f>IF(Table1[[#This Row],[Posting Date]]&lt;&gt;"",$D$10,"")</f>
        <v/>
      </c>
      <c r="S1002" s="66"/>
      <c r="T1002" s="63"/>
      <c r="U1002" s="67"/>
      <c r="V1002" s="67"/>
      <c r="W1002" s="67" t="str">
        <f t="shared" si="19"/>
        <v/>
      </c>
      <c r="X1002" s="159" t="str">
        <f>IF(E1002="","",(IF(Table1[[#This Row],[Cur]]="USD",Table1[[#This Row],[Cur_Amount Debit]],Table1[[#This Row],[Cur_Amount Debit]]/Table1[[#This Row],[Exchange Rate]])))</f>
        <v/>
      </c>
      <c r="Y1002" s="159" t="str">
        <f>IF(E1002="","",(IF(Table1[[#This Row],[Cur]]="USD",Table1[[#This Row],[Cur_Amount Credit]],Table1[[#This Row],[Cur_Amount Credit]]/ExchangeRate)))</f>
        <v/>
      </c>
      <c r="Z1002" s="201" t="str">
        <f>IF(E1002="","",(Table1[[#This Row],[Debit USD]]-Table1[[#This Row],[Credit USD]]))</f>
        <v/>
      </c>
      <c r="AA1002" s="226"/>
      <c r="AB1002" s="255"/>
      <c r="AC1002" s="1"/>
      <c r="AD1002" s="15"/>
      <c r="AE1002" s="15" t="str">
        <f>IF(AND(OR(Table1[[#This Row],[Account]]="15030",Table1[[#This Row],[Account]]="15035",Table1[[#This Row],[Account]]="20150"),Table1[[#This Row],[Vendor ID]]=""),1,"")</f>
        <v/>
      </c>
      <c r="AF1002" s="15"/>
      <c r="AG1002" s="15"/>
      <c r="AH1002" s="15"/>
      <c r="AI1002" s="46" t="str">
        <f>IF(Table1[[#This Row],[Posting Date]]&lt;&gt;"","GJ-"&amp;CountryID,"")</f>
        <v/>
      </c>
      <c r="AJ1002" s="59" t="str">
        <f>IF(Table1[[#This Row],[Posting Date]]&lt;&gt;"",Table1[[#This Row],[Posting Date]],"")</f>
        <v/>
      </c>
      <c r="AK1002" s="46"/>
      <c r="AL1002" s="46" t="str">
        <f>IF(Table1[[#This Row],[Description]]&lt;&gt;"",Table1[[#This Row],[Description]],"")</f>
        <v/>
      </c>
      <c r="AM1002" s="46" t="str">
        <f>IF(Table1[[#This Row],[Posting Date]]&lt;&gt;"",Table1[[#This Row],[Reference Number]],"")</f>
        <v/>
      </c>
      <c r="AN1002" s="46" t="str">
        <f>TRIM(Table1[[#This Row],[Line '#]])</f>
        <v/>
      </c>
      <c r="AO1002" s="46" t="str">
        <f>TRIM(Table1[[#This Row],[Account]])</f>
        <v/>
      </c>
      <c r="AP1002" s="46" t="str">
        <f>IF(Table1[[#This Row],[Posting Date]]&lt;&gt;"",$D$5,"")</f>
        <v/>
      </c>
      <c r="AQ1002" s="46" t="str">
        <f>TRIM(Table1[[#This Row],[Departments-Prgrams]])</f>
        <v/>
      </c>
      <c r="AR1002" s="46" t="str">
        <f>TRIM(Table1[[#This Row],[Grant]])</f>
        <v/>
      </c>
      <c r="AS1002" s="46" t="str">
        <f>TRIM(Table1[[#This Row],[Staff ID]])</f>
        <v/>
      </c>
      <c r="AT1002" s="46" t="str">
        <f>IF(TRIM(Table1[[#This Row],[Budget Code]])=0,"",TRIM(Table1[[#This Row],[Budget Code]]))</f>
        <v/>
      </c>
      <c r="AU1002" s="46" t="str">
        <f>IF(Table1[[#This Row],[Line Description]]&lt;&gt;"",Table1[[#This Row],[Line Description]],"")</f>
        <v/>
      </c>
      <c r="AV1002" s="46" t="str">
        <f>IF(Table1[[#This Row],[Cur_Amount Debit]]&gt;0,ROUND(Table1[[#This Row],[Cur_Amount Debit]],2),"")</f>
        <v/>
      </c>
      <c r="AW1002" s="46" t="str">
        <f>IF(Table1[[#This Row],[Cur_Amount Credit]]&gt;0,ROUND(Table1[[#This Row],[Cur_Amount Credit]],2),"")</f>
        <v/>
      </c>
      <c r="AX1002" s="46" t="str">
        <f>LEFT(Table1[[#This Row],[Cur]],3)</f>
        <v/>
      </c>
      <c r="AY1002" s="59"/>
      <c r="AZ1002" s="46"/>
      <c r="BA1002" s="46" t="str">
        <f>IF(Table1[[#This Row],[Cur]]&lt;&gt;"",IF(Table1[[#This Row],[Cur]]="USD","",ExchangeRate),"")</f>
        <v/>
      </c>
      <c r="BB1002" s="46" t="str">
        <f>IF(Table1[[#This Row],[Grant]]&lt;&gt;"",VLOOKUP(Table1[[#This Row],[Grant]],Grants!B:D,3),"")</f>
        <v/>
      </c>
      <c r="BC1002" s="46" t="str">
        <f>TRIM(Table1[[#This Row],[Vendor ID]])</f>
        <v/>
      </c>
      <c r="BD1002">
        <f>IF(Table1[[#This Row],[Reference Number]]=Q1001,BD1001,BD1001+1)</f>
        <v>0</v>
      </c>
    </row>
    <row r="1003" spans="1:56" ht="11.25" customHeight="1" x14ac:dyDescent="0.25">
      <c r="A1003" s="1"/>
      <c r="B1003" s="88" t="str">
        <f>IF(Table1[[#This Row],[Posting Date]]&lt;&gt;"",IF(Table1[[#This Row],[Reference Number]]=Q1002,B1002+1,1),"")</f>
        <v/>
      </c>
      <c r="C1003" s="61"/>
      <c r="D1003" s="61"/>
      <c r="E1003" s="138"/>
      <c r="F1003" s="141" t="str">
        <f>IFERROR(IF(VLOOKUP(Table1[[#This Row],[Budget Code Description]],Dimentions!$X$6:$AC$139,2,FALSE)="","",VLOOKUP(Table1[[#This Row],[Budget Code Description]],Dimentions!$X$6:$AC$139,2,FALSE)),"")</f>
        <v/>
      </c>
      <c r="G1003" s="141"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1" t="str">
        <f>IFERROR(VLOOKUP(Table1[[#This Row],[Budget Code Description]],Table6[#All],8,FALSE),"")</f>
        <v/>
      </c>
      <c r="L1003" s="63"/>
      <c r="M1003" s="65" t="str">
        <f>IFERROR(VLOOKUP(Table1[[#This Row],[Staff ID]],Table2[],2,FALSE),"")</f>
        <v/>
      </c>
      <c r="N1003" s="209" t="str">
        <f>IFERROR(IF(VLOOKUP(Table1[[#This Row],[Budget Code Description]],Dimentions!$X$6:$AC$134,4,FALSE)="","",VLOOKUP(Table1[[#This Row],[Budget Code Description]],Dimentions!$X$6:$AC$134,4,FALSE)),"")</f>
        <v/>
      </c>
      <c r="O1003" s="65" t="str">
        <f>IFERROR(VLOOKUP(Table1[[#This Row],[Vendor ID]],Table549[],2,FALSE),"")</f>
        <v/>
      </c>
      <c r="P1003" s="63"/>
      <c r="Q1003" s="141" t="str">
        <f>IF(Table1[[#This Row],[Posting Date]]&lt;&gt;"",$D$9,"")</f>
        <v/>
      </c>
      <c r="R1003" s="157" t="str">
        <f>IF(Table1[[#This Row],[Posting Date]]&lt;&gt;"",$D$10,"")</f>
        <v/>
      </c>
      <c r="S1003" s="66"/>
      <c r="T1003" s="63"/>
      <c r="U1003" s="67"/>
      <c r="V1003" s="67"/>
      <c r="W1003" s="67" t="str">
        <f t="shared" si="19"/>
        <v/>
      </c>
      <c r="X1003" s="159" t="str">
        <f>IF(E1003="","",(IF(Table1[[#This Row],[Cur]]="USD",Table1[[#This Row],[Cur_Amount Debit]],Table1[[#This Row],[Cur_Amount Debit]]/Table1[[#This Row],[Exchange Rate]])))</f>
        <v/>
      </c>
      <c r="Y1003" s="159" t="str">
        <f>IF(E1003="","",(IF(Table1[[#This Row],[Cur]]="USD",Table1[[#This Row],[Cur_Amount Credit]],Table1[[#This Row],[Cur_Amount Credit]]/ExchangeRate)))</f>
        <v/>
      </c>
      <c r="Z1003" s="201" t="str">
        <f>IF(E1003="","",(Table1[[#This Row],[Debit USD]]-Table1[[#This Row],[Credit USD]]))</f>
        <v/>
      </c>
      <c r="AA1003" s="226"/>
      <c r="AB1003" s="255"/>
      <c r="AC1003" s="1"/>
      <c r="AD1003" s="15"/>
      <c r="AE1003" s="15" t="str">
        <f>IF(AND(OR(Table1[[#This Row],[Account]]="15030",Table1[[#This Row],[Account]]="15035",Table1[[#This Row],[Account]]="20150"),Table1[[#This Row],[Vendor ID]]=""),1,"")</f>
        <v/>
      </c>
      <c r="AF1003" s="15"/>
      <c r="AG1003" s="15"/>
      <c r="AH1003" s="15"/>
      <c r="AI1003" s="46" t="str">
        <f>IF(Table1[[#This Row],[Posting Date]]&lt;&gt;"","GJ-"&amp;CountryID,"")</f>
        <v/>
      </c>
      <c r="AJ1003" s="59" t="str">
        <f>IF(Table1[[#This Row],[Posting Date]]&lt;&gt;"",Table1[[#This Row],[Posting Date]],"")</f>
        <v/>
      </c>
      <c r="AK1003" s="46"/>
      <c r="AL1003" s="46" t="str">
        <f>IF(Table1[[#This Row],[Description]]&lt;&gt;"",Table1[[#This Row],[Description]],"")</f>
        <v/>
      </c>
      <c r="AM1003" s="46" t="str">
        <f>IF(Table1[[#This Row],[Posting Date]]&lt;&gt;"",Table1[[#This Row],[Reference Number]],"")</f>
        <v/>
      </c>
      <c r="AN1003" s="46" t="str">
        <f>TRIM(Table1[[#This Row],[Line '#]])</f>
        <v/>
      </c>
      <c r="AO1003" s="46" t="str">
        <f>TRIM(Table1[[#This Row],[Account]])</f>
        <v/>
      </c>
      <c r="AP1003" s="46" t="str">
        <f>IF(Table1[[#This Row],[Posting Date]]&lt;&gt;"",$D$5,"")</f>
        <v/>
      </c>
      <c r="AQ1003" s="46" t="str">
        <f>TRIM(Table1[[#This Row],[Departments-Prgrams]])</f>
        <v/>
      </c>
      <c r="AR1003" s="46" t="str">
        <f>TRIM(Table1[[#This Row],[Grant]])</f>
        <v/>
      </c>
      <c r="AS1003" s="46" t="str">
        <f>TRIM(Table1[[#This Row],[Staff ID]])</f>
        <v/>
      </c>
      <c r="AT1003" s="46" t="str">
        <f>IF(TRIM(Table1[[#This Row],[Budget Code]])=0,"",TRIM(Table1[[#This Row],[Budget Code]]))</f>
        <v/>
      </c>
      <c r="AU1003" s="46" t="str">
        <f>IF(Table1[[#This Row],[Line Description]]&lt;&gt;"",Table1[[#This Row],[Line Description]],"")</f>
        <v/>
      </c>
      <c r="AV1003" s="46" t="str">
        <f>IF(Table1[[#This Row],[Cur_Amount Debit]]&gt;0,ROUND(Table1[[#This Row],[Cur_Amount Debit]],2),"")</f>
        <v/>
      </c>
      <c r="AW1003" s="46" t="str">
        <f>IF(Table1[[#This Row],[Cur_Amount Credit]]&gt;0,ROUND(Table1[[#This Row],[Cur_Amount Credit]],2),"")</f>
        <v/>
      </c>
      <c r="AX1003" s="46" t="str">
        <f>LEFT(Table1[[#This Row],[Cur]],3)</f>
        <v/>
      </c>
      <c r="AY1003" s="59"/>
      <c r="AZ1003" s="46"/>
      <c r="BA1003" s="46" t="str">
        <f>IF(Table1[[#This Row],[Cur]]&lt;&gt;"",IF(Table1[[#This Row],[Cur]]="USD","",ExchangeRate),"")</f>
        <v/>
      </c>
      <c r="BB1003" s="46" t="str">
        <f>IF(Table1[[#This Row],[Grant]]&lt;&gt;"",VLOOKUP(Table1[[#This Row],[Grant]],Grants!B:D,3),"")</f>
        <v/>
      </c>
      <c r="BC1003" s="46" t="str">
        <f>TRIM(Table1[[#This Row],[Vendor ID]])</f>
        <v/>
      </c>
      <c r="BD1003">
        <f>IF(Table1[[#This Row],[Reference Number]]=Q1002,BD1002,BD1002+1)</f>
        <v>0</v>
      </c>
    </row>
    <row r="1004" spans="1:56" ht="11.25" customHeight="1" x14ac:dyDescent="0.25">
      <c r="A1004" s="1"/>
      <c r="B1004" s="88" t="str">
        <f>IF(Table1[[#This Row],[Posting Date]]&lt;&gt;"",IF(Table1[[#This Row],[Reference Number]]=Q1003,B1003+1,1),"")</f>
        <v/>
      </c>
      <c r="C1004" s="61"/>
      <c r="D1004" s="61"/>
      <c r="E1004" s="138"/>
      <c r="F1004" s="141" t="str">
        <f>IFERROR(IF(VLOOKUP(Table1[[#This Row],[Budget Code Description]],Dimentions!$X$6:$AC$139,2,FALSE)="","",VLOOKUP(Table1[[#This Row],[Budget Code Description]],Dimentions!$X$6:$AC$139,2,FALSE)),"")</f>
        <v/>
      </c>
      <c r="G1004" s="141"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1" t="str">
        <f>IFERROR(VLOOKUP(Table1[[#This Row],[Budget Code Description]],Table6[#All],8,FALSE),"")</f>
        <v/>
      </c>
      <c r="L1004" s="63"/>
      <c r="M1004" s="65" t="str">
        <f>IFERROR(VLOOKUP(Table1[[#This Row],[Staff ID]],Table2[],2,FALSE),"")</f>
        <v/>
      </c>
      <c r="N1004" s="209" t="str">
        <f>IFERROR(IF(VLOOKUP(Table1[[#This Row],[Budget Code Description]],Dimentions!$X$6:$AC$134,4,FALSE)="","",VLOOKUP(Table1[[#This Row],[Budget Code Description]],Dimentions!$X$6:$AC$134,4,FALSE)),"")</f>
        <v/>
      </c>
      <c r="O1004" s="65" t="str">
        <f>IFERROR(VLOOKUP(Table1[[#This Row],[Vendor ID]],Table549[],2,FALSE),"")</f>
        <v/>
      </c>
      <c r="P1004" s="63"/>
      <c r="Q1004" s="141" t="str">
        <f>IF(Table1[[#This Row],[Posting Date]]&lt;&gt;"",$D$9,"")</f>
        <v/>
      </c>
      <c r="R1004" s="157" t="str">
        <f>IF(Table1[[#This Row],[Posting Date]]&lt;&gt;"",$D$10,"")</f>
        <v/>
      </c>
      <c r="S1004" s="66"/>
      <c r="T1004" s="63"/>
      <c r="U1004" s="67"/>
      <c r="V1004" s="67"/>
      <c r="W1004" s="67" t="str">
        <f t="shared" si="19"/>
        <v/>
      </c>
      <c r="X1004" s="159" t="str">
        <f>IF(E1004="","",(IF(Table1[[#This Row],[Cur]]="USD",Table1[[#This Row],[Cur_Amount Debit]],Table1[[#This Row],[Cur_Amount Debit]]/Table1[[#This Row],[Exchange Rate]])))</f>
        <v/>
      </c>
      <c r="Y1004" s="159" t="str">
        <f>IF(E1004="","",(IF(Table1[[#This Row],[Cur]]="USD",Table1[[#This Row],[Cur_Amount Credit]],Table1[[#This Row],[Cur_Amount Credit]]/ExchangeRate)))</f>
        <v/>
      </c>
      <c r="Z1004" s="201" t="str">
        <f>IF(E1004="","",(Table1[[#This Row],[Debit USD]]-Table1[[#This Row],[Credit USD]]))</f>
        <v/>
      </c>
      <c r="AA1004" s="226"/>
      <c r="AB1004" s="255"/>
      <c r="AC1004" s="1"/>
      <c r="AD1004" s="15"/>
      <c r="AE1004" s="15" t="str">
        <f>IF(AND(OR(Table1[[#This Row],[Account]]="15030",Table1[[#This Row],[Account]]="15035",Table1[[#This Row],[Account]]="20150"),Table1[[#This Row],[Vendor ID]]=""),1,"")</f>
        <v/>
      </c>
      <c r="AF1004" s="15"/>
      <c r="AG1004" s="15"/>
      <c r="AH1004" s="15"/>
      <c r="AI1004" s="46" t="str">
        <f>IF(Table1[[#This Row],[Posting Date]]&lt;&gt;"","GJ-"&amp;CountryID,"")</f>
        <v/>
      </c>
      <c r="AJ1004" s="59" t="str">
        <f>IF(Table1[[#This Row],[Posting Date]]&lt;&gt;"",Table1[[#This Row],[Posting Date]],"")</f>
        <v/>
      </c>
      <c r="AK1004" s="46"/>
      <c r="AL1004" s="46" t="str">
        <f>IF(Table1[[#This Row],[Description]]&lt;&gt;"",Table1[[#This Row],[Description]],"")</f>
        <v/>
      </c>
      <c r="AM1004" s="46" t="str">
        <f>IF(Table1[[#This Row],[Posting Date]]&lt;&gt;"",Table1[[#This Row],[Reference Number]],"")</f>
        <v/>
      </c>
      <c r="AN1004" s="46" t="str">
        <f>TRIM(Table1[[#This Row],[Line '#]])</f>
        <v/>
      </c>
      <c r="AO1004" s="46" t="str">
        <f>TRIM(Table1[[#This Row],[Account]])</f>
        <v/>
      </c>
      <c r="AP1004" s="46" t="str">
        <f>IF(Table1[[#This Row],[Posting Date]]&lt;&gt;"",$D$5,"")</f>
        <v/>
      </c>
      <c r="AQ1004" s="46" t="str">
        <f>TRIM(Table1[[#This Row],[Departments-Prgrams]])</f>
        <v/>
      </c>
      <c r="AR1004" s="46" t="str">
        <f>TRIM(Table1[[#This Row],[Grant]])</f>
        <v/>
      </c>
      <c r="AS1004" s="46" t="str">
        <f>TRIM(Table1[[#This Row],[Staff ID]])</f>
        <v/>
      </c>
      <c r="AT1004" s="46" t="str">
        <f>IF(TRIM(Table1[[#This Row],[Budget Code]])=0,"",TRIM(Table1[[#This Row],[Budget Code]]))</f>
        <v/>
      </c>
      <c r="AU1004" s="46" t="str">
        <f>IF(Table1[[#This Row],[Line Description]]&lt;&gt;"",Table1[[#This Row],[Line Description]],"")</f>
        <v/>
      </c>
      <c r="AV1004" s="46" t="str">
        <f>IF(Table1[[#This Row],[Cur_Amount Debit]]&gt;0,ROUND(Table1[[#This Row],[Cur_Amount Debit]],2),"")</f>
        <v/>
      </c>
      <c r="AW1004" s="46" t="str">
        <f>IF(Table1[[#This Row],[Cur_Amount Credit]]&gt;0,ROUND(Table1[[#This Row],[Cur_Amount Credit]],2),"")</f>
        <v/>
      </c>
      <c r="AX1004" s="46" t="str">
        <f>LEFT(Table1[[#This Row],[Cur]],3)</f>
        <v/>
      </c>
      <c r="AY1004" s="59"/>
      <c r="AZ1004" s="46"/>
      <c r="BA1004" s="46" t="str">
        <f>IF(Table1[[#This Row],[Cur]]&lt;&gt;"",IF(Table1[[#This Row],[Cur]]="USD","",ExchangeRate),"")</f>
        <v/>
      </c>
      <c r="BB1004" s="46" t="str">
        <f>IF(Table1[[#This Row],[Grant]]&lt;&gt;"",VLOOKUP(Table1[[#This Row],[Grant]],Grants!B:D,3),"")</f>
        <v/>
      </c>
      <c r="BC1004" s="46" t="str">
        <f>TRIM(Table1[[#This Row],[Vendor ID]])</f>
        <v/>
      </c>
      <c r="BD1004">
        <f>IF(Table1[[#This Row],[Reference Number]]=Q1003,BD1003,BD1003+1)</f>
        <v>0</v>
      </c>
    </row>
    <row r="1005" spans="1:56" ht="11.25" customHeight="1" x14ac:dyDescent="0.25">
      <c r="A1005" s="1"/>
      <c r="B1005" s="88" t="str">
        <f>IF(Table1[[#This Row],[Posting Date]]&lt;&gt;"",IF(Table1[[#This Row],[Reference Number]]=Q1004,B1004+1,1),"")</f>
        <v/>
      </c>
      <c r="C1005" s="61"/>
      <c r="D1005" s="61"/>
      <c r="E1005" s="138"/>
      <c r="F1005" s="141" t="str">
        <f>IFERROR(IF(VLOOKUP(Table1[[#This Row],[Budget Code Description]],Dimentions!$X$6:$AC$139,2,FALSE)="","",VLOOKUP(Table1[[#This Row],[Budget Code Description]],Dimentions!$X$6:$AC$139,2,FALSE)),"")</f>
        <v/>
      </c>
      <c r="G1005" s="141"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1" t="str">
        <f>IFERROR(VLOOKUP(Table1[[#This Row],[Budget Code Description]],Table6[#All],8,FALSE),"")</f>
        <v/>
      </c>
      <c r="L1005" s="63"/>
      <c r="M1005" s="65" t="str">
        <f>IFERROR(VLOOKUP(Table1[[#This Row],[Staff ID]],Table2[],2,FALSE),"")</f>
        <v/>
      </c>
      <c r="N1005" s="209" t="str">
        <f>IFERROR(IF(VLOOKUP(Table1[[#This Row],[Budget Code Description]],Dimentions!$X$6:$AC$134,4,FALSE)="","",VLOOKUP(Table1[[#This Row],[Budget Code Description]],Dimentions!$X$6:$AC$134,4,FALSE)),"")</f>
        <v/>
      </c>
      <c r="O1005" s="65" t="str">
        <f>IFERROR(VLOOKUP(Table1[[#This Row],[Vendor ID]],Table549[],2,FALSE),"")</f>
        <v/>
      </c>
      <c r="P1005" s="63"/>
      <c r="Q1005" s="141" t="str">
        <f>IF(Table1[[#This Row],[Posting Date]]&lt;&gt;"",$D$9,"")</f>
        <v/>
      </c>
      <c r="R1005" s="157" t="str">
        <f>IF(Table1[[#This Row],[Posting Date]]&lt;&gt;"",$D$10,"")</f>
        <v/>
      </c>
      <c r="S1005" s="66"/>
      <c r="T1005" s="63"/>
      <c r="U1005" s="67"/>
      <c r="V1005" s="67"/>
      <c r="W1005" s="67" t="str">
        <f t="shared" si="19"/>
        <v/>
      </c>
      <c r="X1005" s="159" t="str">
        <f>IF(E1005="","",(IF(Table1[[#This Row],[Cur]]="USD",Table1[[#This Row],[Cur_Amount Debit]],Table1[[#This Row],[Cur_Amount Debit]]/Table1[[#This Row],[Exchange Rate]])))</f>
        <v/>
      </c>
      <c r="Y1005" s="159" t="str">
        <f>IF(E1005="","",(IF(Table1[[#This Row],[Cur]]="USD",Table1[[#This Row],[Cur_Amount Credit]],Table1[[#This Row],[Cur_Amount Credit]]/ExchangeRate)))</f>
        <v/>
      </c>
      <c r="Z1005" s="201" t="str">
        <f>IF(E1005="","",(Table1[[#This Row],[Debit USD]]-Table1[[#This Row],[Credit USD]]))</f>
        <v/>
      </c>
      <c r="AA1005" s="226"/>
      <c r="AB1005" s="255"/>
      <c r="AC1005" s="1"/>
      <c r="AD1005" s="15"/>
      <c r="AE1005" s="15" t="str">
        <f>IF(AND(OR(Table1[[#This Row],[Account]]="15030",Table1[[#This Row],[Account]]="15035",Table1[[#This Row],[Account]]="20150"),Table1[[#This Row],[Vendor ID]]=""),1,"")</f>
        <v/>
      </c>
      <c r="AF1005" s="15"/>
      <c r="AG1005" s="15"/>
      <c r="AH1005" s="15"/>
      <c r="AI1005" s="46" t="str">
        <f>IF(Table1[[#This Row],[Posting Date]]&lt;&gt;"","GJ-"&amp;CountryID,"")</f>
        <v/>
      </c>
      <c r="AJ1005" s="59" t="str">
        <f>IF(Table1[[#This Row],[Posting Date]]&lt;&gt;"",Table1[[#This Row],[Posting Date]],"")</f>
        <v/>
      </c>
      <c r="AK1005" s="46"/>
      <c r="AL1005" s="46" t="str">
        <f>IF(Table1[[#This Row],[Description]]&lt;&gt;"",Table1[[#This Row],[Description]],"")</f>
        <v/>
      </c>
      <c r="AM1005" s="46" t="str">
        <f>IF(Table1[[#This Row],[Posting Date]]&lt;&gt;"",Table1[[#This Row],[Reference Number]],"")</f>
        <v/>
      </c>
      <c r="AN1005" s="46" t="str">
        <f>TRIM(Table1[[#This Row],[Line '#]])</f>
        <v/>
      </c>
      <c r="AO1005" s="46" t="str">
        <f>TRIM(Table1[[#This Row],[Account]])</f>
        <v/>
      </c>
      <c r="AP1005" s="46" t="str">
        <f>IF(Table1[[#This Row],[Posting Date]]&lt;&gt;"",$D$5,"")</f>
        <v/>
      </c>
      <c r="AQ1005" s="46" t="str">
        <f>TRIM(Table1[[#This Row],[Departments-Prgrams]])</f>
        <v/>
      </c>
      <c r="AR1005" s="46" t="str">
        <f>TRIM(Table1[[#This Row],[Grant]])</f>
        <v/>
      </c>
      <c r="AS1005" s="46" t="str">
        <f>TRIM(Table1[[#This Row],[Staff ID]])</f>
        <v/>
      </c>
      <c r="AT1005" s="46" t="str">
        <f>IF(TRIM(Table1[[#This Row],[Budget Code]])=0,"",TRIM(Table1[[#This Row],[Budget Code]]))</f>
        <v/>
      </c>
      <c r="AU1005" s="46" t="str">
        <f>IF(Table1[[#This Row],[Line Description]]&lt;&gt;"",Table1[[#This Row],[Line Description]],"")</f>
        <v/>
      </c>
      <c r="AV1005" s="46" t="str">
        <f>IF(Table1[[#This Row],[Cur_Amount Debit]]&gt;0,ROUND(Table1[[#This Row],[Cur_Amount Debit]],2),"")</f>
        <v/>
      </c>
      <c r="AW1005" s="46" t="str">
        <f>IF(Table1[[#This Row],[Cur_Amount Credit]]&gt;0,ROUND(Table1[[#This Row],[Cur_Amount Credit]],2),"")</f>
        <v/>
      </c>
      <c r="AX1005" s="46" t="str">
        <f>LEFT(Table1[[#This Row],[Cur]],3)</f>
        <v/>
      </c>
      <c r="AY1005" s="59"/>
      <c r="AZ1005" s="46"/>
      <c r="BA1005" s="46" t="str">
        <f>IF(Table1[[#This Row],[Cur]]&lt;&gt;"",IF(Table1[[#This Row],[Cur]]="USD","",ExchangeRate),"")</f>
        <v/>
      </c>
      <c r="BB1005" s="46" t="str">
        <f>IF(Table1[[#This Row],[Grant]]&lt;&gt;"",VLOOKUP(Table1[[#This Row],[Grant]],Grants!B:D,3),"")</f>
        <v/>
      </c>
      <c r="BC1005" s="46" t="str">
        <f>TRIM(Table1[[#This Row],[Vendor ID]])</f>
        <v/>
      </c>
      <c r="BD1005">
        <f>IF(Table1[[#This Row],[Reference Number]]=Q1004,BD1004,BD1004+1)</f>
        <v>0</v>
      </c>
    </row>
    <row r="1006" spans="1:56" ht="11.25" customHeight="1" x14ac:dyDescent="0.25">
      <c r="A1006" s="1"/>
      <c r="B1006" s="88" t="str">
        <f>IF(Table1[[#This Row],[Posting Date]]&lt;&gt;"",IF(Table1[[#This Row],[Reference Number]]=Q1005,B1005+1,1),"")</f>
        <v/>
      </c>
      <c r="C1006" s="61"/>
      <c r="D1006" s="61"/>
      <c r="E1006" s="138"/>
      <c r="F1006" s="141" t="str">
        <f>IFERROR(IF(VLOOKUP(Table1[[#This Row],[Budget Code Description]],Dimentions!$X$6:$AC$139,2,FALSE)="","",VLOOKUP(Table1[[#This Row],[Budget Code Description]],Dimentions!$X$6:$AC$139,2,FALSE)),"")</f>
        <v/>
      </c>
      <c r="G1006" s="141"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1" t="str">
        <f>IFERROR(VLOOKUP(Table1[[#This Row],[Budget Code Description]],Table6[#All],8,FALSE),"")</f>
        <v/>
      </c>
      <c r="L1006" s="63"/>
      <c r="M1006" s="65" t="str">
        <f>IFERROR(VLOOKUP(Table1[[#This Row],[Staff ID]],Table2[],2,FALSE),"")</f>
        <v/>
      </c>
      <c r="N1006" s="209" t="str">
        <f>IFERROR(IF(VLOOKUP(Table1[[#This Row],[Budget Code Description]],Dimentions!$X$6:$AC$134,4,FALSE)="","",VLOOKUP(Table1[[#This Row],[Budget Code Description]],Dimentions!$X$6:$AC$134,4,FALSE)),"")</f>
        <v/>
      </c>
      <c r="O1006" s="65" t="str">
        <f>IFERROR(VLOOKUP(Table1[[#This Row],[Vendor ID]],Table549[],2,FALSE),"")</f>
        <v/>
      </c>
      <c r="P1006" s="63"/>
      <c r="Q1006" s="141" t="str">
        <f>IF(Table1[[#This Row],[Posting Date]]&lt;&gt;"",$D$9,"")</f>
        <v/>
      </c>
      <c r="R1006" s="157" t="str">
        <f>IF(Table1[[#This Row],[Posting Date]]&lt;&gt;"",$D$10,"")</f>
        <v/>
      </c>
      <c r="S1006" s="66"/>
      <c r="T1006" s="63"/>
      <c r="U1006" s="67"/>
      <c r="V1006" s="67"/>
      <c r="W1006" s="67" t="str">
        <f t="shared" si="19"/>
        <v/>
      </c>
      <c r="X1006" s="159" t="str">
        <f>IF(E1006="","",(IF(Table1[[#This Row],[Cur]]="USD",Table1[[#This Row],[Cur_Amount Debit]],Table1[[#This Row],[Cur_Amount Debit]]/Table1[[#This Row],[Exchange Rate]])))</f>
        <v/>
      </c>
      <c r="Y1006" s="159" t="str">
        <f>IF(E1006="","",(IF(Table1[[#This Row],[Cur]]="USD",Table1[[#This Row],[Cur_Amount Credit]],Table1[[#This Row],[Cur_Amount Credit]]/ExchangeRate)))</f>
        <v/>
      </c>
      <c r="Z1006" s="201" t="str">
        <f>IF(E1006="","",(Table1[[#This Row],[Debit USD]]-Table1[[#This Row],[Credit USD]]))</f>
        <v/>
      </c>
      <c r="AA1006" s="226"/>
      <c r="AB1006" s="255"/>
      <c r="AC1006" s="1"/>
      <c r="AD1006" s="15"/>
      <c r="AE1006" s="15" t="str">
        <f>IF(AND(OR(Table1[[#This Row],[Account]]="15030",Table1[[#This Row],[Account]]="15035",Table1[[#This Row],[Account]]="20150"),Table1[[#This Row],[Vendor ID]]=""),1,"")</f>
        <v/>
      </c>
      <c r="AF1006" s="15"/>
      <c r="AG1006" s="15"/>
      <c r="AH1006" s="15"/>
      <c r="AI1006" s="46" t="str">
        <f>IF(Table1[[#This Row],[Posting Date]]&lt;&gt;"","GJ-"&amp;CountryID,"")</f>
        <v/>
      </c>
      <c r="AJ1006" s="59" t="str">
        <f>IF(Table1[[#This Row],[Posting Date]]&lt;&gt;"",Table1[[#This Row],[Posting Date]],"")</f>
        <v/>
      </c>
      <c r="AK1006" s="46"/>
      <c r="AL1006" s="46" t="str">
        <f>IF(Table1[[#This Row],[Description]]&lt;&gt;"",Table1[[#This Row],[Description]],"")</f>
        <v/>
      </c>
      <c r="AM1006" s="46" t="str">
        <f>IF(Table1[[#This Row],[Posting Date]]&lt;&gt;"",Table1[[#This Row],[Reference Number]],"")</f>
        <v/>
      </c>
      <c r="AN1006" s="46" t="str">
        <f>TRIM(Table1[[#This Row],[Line '#]])</f>
        <v/>
      </c>
      <c r="AO1006" s="46" t="str">
        <f>TRIM(Table1[[#This Row],[Account]])</f>
        <v/>
      </c>
      <c r="AP1006" s="46" t="str">
        <f>IF(Table1[[#This Row],[Posting Date]]&lt;&gt;"",$D$5,"")</f>
        <v/>
      </c>
      <c r="AQ1006" s="46" t="str">
        <f>TRIM(Table1[[#This Row],[Departments-Prgrams]])</f>
        <v/>
      </c>
      <c r="AR1006" s="46" t="str">
        <f>TRIM(Table1[[#This Row],[Grant]])</f>
        <v/>
      </c>
      <c r="AS1006" s="46" t="str">
        <f>TRIM(Table1[[#This Row],[Staff ID]])</f>
        <v/>
      </c>
      <c r="AT1006" s="46" t="str">
        <f>IF(TRIM(Table1[[#This Row],[Budget Code]])=0,"",TRIM(Table1[[#This Row],[Budget Code]]))</f>
        <v/>
      </c>
      <c r="AU1006" s="46" t="str">
        <f>IF(Table1[[#This Row],[Line Description]]&lt;&gt;"",Table1[[#This Row],[Line Description]],"")</f>
        <v/>
      </c>
      <c r="AV1006" s="46" t="str">
        <f>IF(Table1[[#This Row],[Cur_Amount Debit]]&gt;0,ROUND(Table1[[#This Row],[Cur_Amount Debit]],2),"")</f>
        <v/>
      </c>
      <c r="AW1006" s="46" t="str">
        <f>IF(Table1[[#This Row],[Cur_Amount Credit]]&gt;0,ROUND(Table1[[#This Row],[Cur_Amount Credit]],2),"")</f>
        <v/>
      </c>
      <c r="AX1006" s="46" t="str">
        <f>LEFT(Table1[[#This Row],[Cur]],3)</f>
        <v/>
      </c>
      <c r="AY1006" s="59"/>
      <c r="AZ1006" s="46"/>
      <c r="BA1006" s="46" t="str">
        <f>IF(Table1[[#This Row],[Cur]]&lt;&gt;"",IF(Table1[[#This Row],[Cur]]="USD","",ExchangeRate),"")</f>
        <v/>
      </c>
      <c r="BB1006" s="46" t="str">
        <f>IF(Table1[[#This Row],[Grant]]&lt;&gt;"",VLOOKUP(Table1[[#This Row],[Grant]],Grants!B:D,3),"")</f>
        <v/>
      </c>
      <c r="BC1006" s="46" t="str">
        <f>TRIM(Table1[[#This Row],[Vendor ID]])</f>
        <v/>
      </c>
      <c r="BD1006">
        <f>IF(Table1[[#This Row],[Reference Number]]=Q1005,BD1005,BD1005+1)</f>
        <v>0</v>
      </c>
    </row>
    <row r="1007" spans="1:56" ht="11.25" customHeight="1" x14ac:dyDescent="0.25">
      <c r="A1007" s="1"/>
      <c r="B1007" s="88" t="str">
        <f>IF(Table1[[#This Row],[Posting Date]]&lt;&gt;"",IF(Table1[[#This Row],[Reference Number]]=Q1006,B1006+1,1),"")</f>
        <v/>
      </c>
      <c r="C1007" s="61"/>
      <c r="D1007" s="61"/>
      <c r="E1007" s="138"/>
      <c r="F1007" s="141" t="str">
        <f>IFERROR(IF(VLOOKUP(Table1[[#This Row],[Budget Code Description]],Dimentions!$X$6:$AC$139,2,FALSE)="","",VLOOKUP(Table1[[#This Row],[Budget Code Description]],Dimentions!$X$6:$AC$139,2,FALSE)),"")</f>
        <v/>
      </c>
      <c r="G1007" s="141"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1" t="str">
        <f>IFERROR(VLOOKUP(Table1[[#This Row],[Budget Code Description]],Table6[#All],8,FALSE),"")</f>
        <v/>
      </c>
      <c r="L1007" s="63"/>
      <c r="M1007" s="65" t="str">
        <f>IFERROR(VLOOKUP(Table1[[#This Row],[Staff ID]],Table2[],2,FALSE),"")</f>
        <v/>
      </c>
      <c r="N1007" s="209" t="str">
        <f>IFERROR(IF(VLOOKUP(Table1[[#This Row],[Budget Code Description]],Dimentions!$X$6:$AC$134,4,FALSE)="","",VLOOKUP(Table1[[#This Row],[Budget Code Description]],Dimentions!$X$6:$AC$134,4,FALSE)),"")</f>
        <v/>
      </c>
      <c r="O1007" s="65" t="str">
        <f>IFERROR(VLOOKUP(Table1[[#This Row],[Vendor ID]],Table549[],2,FALSE),"")</f>
        <v/>
      </c>
      <c r="P1007" s="63"/>
      <c r="Q1007" s="141" t="str">
        <f>IF(Table1[[#This Row],[Posting Date]]&lt;&gt;"",$D$9,"")</f>
        <v/>
      </c>
      <c r="R1007" s="157" t="str">
        <f>IF(Table1[[#This Row],[Posting Date]]&lt;&gt;"",$D$10,"")</f>
        <v/>
      </c>
      <c r="S1007" s="66"/>
      <c r="T1007" s="63"/>
      <c r="U1007" s="67"/>
      <c r="V1007" s="67"/>
      <c r="W1007" s="67" t="str">
        <f t="shared" ref="W1007:W1070" si="20">IF(E1007="","",(ExchangeRate))</f>
        <v/>
      </c>
      <c r="X1007" s="159" t="str">
        <f>IF(E1007="","",(IF(Table1[[#This Row],[Cur]]="USD",Table1[[#This Row],[Cur_Amount Debit]],Table1[[#This Row],[Cur_Amount Debit]]/Table1[[#This Row],[Exchange Rate]])))</f>
        <v/>
      </c>
      <c r="Y1007" s="159" t="str">
        <f>IF(E1007="","",(IF(Table1[[#This Row],[Cur]]="USD",Table1[[#This Row],[Cur_Amount Credit]],Table1[[#This Row],[Cur_Amount Credit]]/ExchangeRate)))</f>
        <v/>
      </c>
      <c r="Z1007" s="201" t="str">
        <f>IF(E1007="","",(Table1[[#This Row],[Debit USD]]-Table1[[#This Row],[Credit USD]]))</f>
        <v/>
      </c>
      <c r="AA1007" s="226"/>
      <c r="AB1007" s="255"/>
      <c r="AC1007" s="1"/>
      <c r="AD1007" s="15"/>
      <c r="AE1007" s="15" t="str">
        <f>IF(AND(OR(Table1[[#This Row],[Account]]="15030",Table1[[#This Row],[Account]]="15035",Table1[[#This Row],[Account]]="20150"),Table1[[#This Row],[Vendor ID]]=""),1,"")</f>
        <v/>
      </c>
      <c r="AF1007" s="15"/>
      <c r="AG1007" s="15"/>
      <c r="AH1007" s="15"/>
      <c r="AI1007" s="46" t="str">
        <f>IF(Table1[[#This Row],[Posting Date]]&lt;&gt;"","GJ-"&amp;CountryID,"")</f>
        <v/>
      </c>
      <c r="AJ1007" s="59" t="str">
        <f>IF(Table1[[#This Row],[Posting Date]]&lt;&gt;"",Table1[[#This Row],[Posting Date]],"")</f>
        <v/>
      </c>
      <c r="AK1007" s="46"/>
      <c r="AL1007" s="46" t="str">
        <f>IF(Table1[[#This Row],[Description]]&lt;&gt;"",Table1[[#This Row],[Description]],"")</f>
        <v/>
      </c>
      <c r="AM1007" s="46" t="str">
        <f>IF(Table1[[#This Row],[Posting Date]]&lt;&gt;"",Table1[[#This Row],[Reference Number]],"")</f>
        <v/>
      </c>
      <c r="AN1007" s="46" t="str">
        <f>TRIM(Table1[[#This Row],[Line '#]])</f>
        <v/>
      </c>
      <c r="AO1007" s="46" t="str">
        <f>TRIM(Table1[[#This Row],[Account]])</f>
        <v/>
      </c>
      <c r="AP1007" s="46" t="str">
        <f>IF(Table1[[#This Row],[Posting Date]]&lt;&gt;"",$D$5,"")</f>
        <v/>
      </c>
      <c r="AQ1007" s="46" t="str">
        <f>TRIM(Table1[[#This Row],[Departments-Prgrams]])</f>
        <v/>
      </c>
      <c r="AR1007" s="46" t="str">
        <f>TRIM(Table1[[#This Row],[Grant]])</f>
        <v/>
      </c>
      <c r="AS1007" s="46" t="str">
        <f>TRIM(Table1[[#This Row],[Staff ID]])</f>
        <v/>
      </c>
      <c r="AT1007" s="46" t="str">
        <f>IF(TRIM(Table1[[#This Row],[Budget Code]])=0,"",TRIM(Table1[[#This Row],[Budget Code]]))</f>
        <v/>
      </c>
      <c r="AU1007" s="46" t="str">
        <f>IF(Table1[[#This Row],[Line Description]]&lt;&gt;"",Table1[[#This Row],[Line Description]],"")</f>
        <v/>
      </c>
      <c r="AV1007" s="46" t="str">
        <f>IF(Table1[[#This Row],[Cur_Amount Debit]]&gt;0,ROUND(Table1[[#This Row],[Cur_Amount Debit]],2),"")</f>
        <v/>
      </c>
      <c r="AW1007" s="46" t="str">
        <f>IF(Table1[[#This Row],[Cur_Amount Credit]]&gt;0,ROUND(Table1[[#This Row],[Cur_Amount Credit]],2),"")</f>
        <v/>
      </c>
      <c r="AX1007" s="46" t="str">
        <f>LEFT(Table1[[#This Row],[Cur]],3)</f>
        <v/>
      </c>
      <c r="AY1007" s="59"/>
      <c r="AZ1007" s="46"/>
      <c r="BA1007" s="46" t="str">
        <f>IF(Table1[[#This Row],[Cur]]&lt;&gt;"",IF(Table1[[#This Row],[Cur]]="USD","",ExchangeRate),"")</f>
        <v/>
      </c>
      <c r="BB1007" s="46" t="str">
        <f>IF(Table1[[#This Row],[Grant]]&lt;&gt;"",VLOOKUP(Table1[[#This Row],[Grant]],Grants!B:D,3),"")</f>
        <v/>
      </c>
      <c r="BC1007" s="46" t="str">
        <f>TRIM(Table1[[#This Row],[Vendor ID]])</f>
        <v/>
      </c>
      <c r="BD1007">
        <f>IF(Table1[[#This Row],[Reference Number]]=Q1006,BD1006,BD1006+1)</f>
        <v>0</v>
      </c>
    </row>
    <row r="1008" spans="1:56" ht="11.25" customHeight="1" x14ac:dyDescent="0.25">
      <c r="A1008" s="1"/>
      <c r="B1008" s="88" t="str">
        <f>IF(Table1[[#This Row],[Posting Date]]&lt;&gt;"",IF(Table1[[#This Row],[Reference Number]]=Q1007,B1007+1,1),"")</f>
        <v/>
      </c>
      <c r="C1008" s="61"/>
      <c r="D1008" s="61"/>
      <c r="E1008" s="138"/>
      <c r="F1008" s="141" t="str">
        <f>IFERROR(IF(VLOOKUP(Table1[[#This Row],[Budget Code Description]],Dimentions!$X$6:$AC$139,2,FALSE)="","",VLOOKUP(Table1[[#This Row],[Budget Code Description]],Dimentions!$X$6:$AC$139,2,FALSE)),"")</f>
        <v/>
      </c>
      <c r="G1008" s="141"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1" t="str">
        <f>IFERROR(VLOOKUP(Table1[[#This Row],[Budget Code Description]],Table6[#All],8,FALSE),"")</f>
        <v/>
      </c>
      <c r="L1008" s="63"/>
      <c r="M1008" s="65" t="str">
        <f>IFERROR(VLOOKUP(Table1[[#This Row],[Staff ID]],Table2[],2,FALSE),"")</f>
        <v/>
      </c>
      <c r="N1008" s="209" t="str">
        <f>IFERROR(IF(VLOOKUP(Table1[[#This Row],[Budget Code Description]],Dimentions!$X$6:$AC$134,4,FALSE)="","",VLOOKUP(Table1[[#This Row],[Budget Code Description]],Dimentions!$X$6:$AC$134,4,FALSE)),"")</f>
        <v/>
      </c>
      <c r="O1008" s="65" t="str">
        <f>IFERROR(VLOOKUP(Table1[[#This Row],[Vendor ID]],Table549[],2,FALSE),"")</f>
        <v/>
      </c>
      <c r="P1008" s="63"/>
      <c r="Q1008" s="141" t="str">
        <f>IF(Table1[[#This Row],[Posting Date]]&lt;&gt;"",$D$9,"")</f>
        <v/>
      </c>
      <c r="R1008" s="157" t="str">
        <f>IF(Table1[[#This Row],[Posting Date]]&lt;&gt;"",$D$10,"")</f>
        <v/>
      </c>
      <c r="S1008" s="66"/>
      <c r="T1008" s="63"/>
      <c r="U1008" s="67"/>
      <c r="V1008" s="67"/>
      <c r="W1008" s="67" t="str">
        <f t="shared" si="20"/>
        <v/>
      </c>
      <c r="X1008" s="159" t="str">
        <f>IF(E1008="","",(IF(Table1[[#This Row],[Cur]]="USD",Table1[[#This Row],[Cur_Amount Debit]],Table1[[#This Row],[Cur_Amount Debit]]/Table1[[#This Row],[Exchange Rate]])))</f>
        <v/>
      </c>
      <c r="Y1008" s="159" t="str">
        <f>IF(E1008="","",(IF(Table1[[#This Row],[Cur]]="USD",Table1[[#This Row],[Cur_Amount Credit]],Table1[[#This Row],[Cur_Amount Credit]]/ExchangeRate)))</f>
        <v/>
      </c>
      <c r="Z1008" s="201" t="str">
        <f>IF(E1008="","",(Table1[[#This Row],[Debit USD]]-Table1[[#This Row],[Credit USD]]))</f>
        <v/>
      </c>
      <c r="AA1008" s="226"/>
      <c r="AB1008" s="255"/>
      <c r="AC1008" s="1"/>
      <c r="AD1008" s="15"/>
      <c r="AE1008" s="15" t="str">
        <f>IF(AND(OR(Table1[[#This Row],[Account]]="15030",Table1[[#This Row],[Account]]="15035",Table1[[#This Row],[Account]]="20150"),Table1[[#This Row],[Vendor ID]]=""),1,"")</f>
        <v/>
      </c>
      <c r="AF1008" s="15"/>
      <c r="AG1008" s="15"/>
      <c r="AH1008" s="15"/>
      <c r="AI1008" s="46" t="str">
        <f>IF(Table1[[#This Row],[Posting Date]]&lt;&gt;"","GJ-"&amp;CountryID,"")</f>
        <v/>
      </c>
      <c r="AJ1008" s="59" t="str">
        <f>IF(Table1[[#This Row],[Posting Date]]&lt;&gt;"",Table1[[#This Row],[Posting Date]],"")</f>
        <v/>
      </c>
      <c r="AK1008" s="46"/>
      <c r="AL1008" s="46" t="str">
        <f>IF(Table1[[#This Row],[Description]]&lt;&gt;"",Table1[[#This Row],[Description]],"")</f>
        <v/>
      </c>
      <c r="AM1008" s="46" t="str">
        <f>IF(Table1[[#This Row],[Posting Date]]&lt;&gt;"",Table1[[#This Row],[Reference Number]],"")</f>
        <v/>
      </c>
      <c r="AN1008" s="46" t="str">
        <f>TRIM(Table1[[#This Row],[Line '#]])</f>
        <v/>
      </c>
      <c r="AO1008" s="46" t="str">
        <f>TRIM(Table1[[#This Row],[Account]])</f>
        <v/>
      </c>
      <c r="AP1008" s="46" t="str">
        <f>IF(Table1[[#This Row],[Posting Date]]&lt;&gt;"",$D$5,"")</f>
        <v/>
      </c>
      <c r="AQ1008" s="46" t="str">
        <f>TRIM(Table1[[#This Row],[Departments-Prgrams]])</f>
        <v/>
      </c>
      <c r="AR1008" s="46" t="str">
        <f>TRIM(Table1[[#This Row],[Grant]])</f>
        <v/>
      </c>
      <c r="AS1008" s="46" t="str">
        <f>TRIM(Table1[[#This Row],[Staff ID]])</f>
        <v/>
      </c>
      <c r="AT1008" s="46" t="str">
        <f>IF(TRIM(Table1[[#This Row],[Budget Code]])=0,"",TRIM(Table1[[#This Row],[Budget Code]]))</f>
        <v/>
      </c>
      <c r="AU1008" s="46" t="str">
        <f>IF(Table1[[#This Row],[Line Description]]&lt;&gt;"",Table1[[#This Row],[Line Description]],"")</f>
        <v/>
      </c>
      <c r="AV1008" s="46" t="str">
        <f>IF(Table1[[#This Row],[Cur_Amount Debit]]&gt;0,ROUND(Table1[[#This Row],[Cur_Amount Debit]],2),"")</f>
        <v/>
      </c>
      <c r="AW1008" s="46" t="str">
        <f>IF(Table1[[#This Row],[Cur_Amount Credit]]&gt;0,ROUND(Table1[[#This Row],[Cur_Amount Credit]],2),"")</f>
        <v/>
      </c>
      <c r="AX1008" s="46" t="str">
        <f>LEFT(Table1[[#This Row],[Cur]],3)</f>
        <v/>
      </c>
      <c r="AY1008" s="59"/>
      <c r="AZ1008" s="46"/>
      <c r="BA1008" s="46" t="str">
        <f>IF(Table1[[#This Row],[Cur]]&lt;&gt;"",IF(Table1[[#This Row],[Cur]]="USD","",ExchangeRate),"")</f>
        <v/>
      </c>
      <c r="BB1008" s="46" t="str">
        <f>IF(Table1[[#This Row],[Grant]]&lt;&gt;"",VLOOKUP(Table1[[#This Row],[Grant]],Grants!B:D,3),"")</f>
        <v/>
      </c>
      <c r="BC1008" s="46" t="str">
        <f>TRIM(Table1[[#This Row],[Vendor ID]])</f>
        <v/>
      </c>
      <c r="BD1008">
        <f>IF(Table1[[#This Row],[Reference Number]]=Q1007,BD1007,BD1007+1)</f>
        <v>0</v>
      </c>
    </row>
    <row r="1009" spans="1:56" ht="11.25" customHeight="1" x14ac:dyDescent="0.25">
      <c r="A1009" s="1"/>
      <c r="B1009" s="88" t="str">
        <f>IF(Table1[[#This Row],[Posting Date]]&lt;&gt;"",IF(Table1[[#This Row],[Reference Number]]=Q1008,B1008+1,1),"")</f>
        <v/>
      </c>
      <c r="C1009" s="61"/>
      <c r="D1009" s="61"/>
      <c r="E1009" s="138"/>
      <c r="F1009" s="141" t="str">
        <f>IFERROR(IF(VLOOKUP(Table1[[#This Row],[Budget Code Description]],Dimentions!$X$6:$AC$139,2,FALSE)="","",VLOOKUP(Table1[[#This Row],[Budget Code Description]],Dimentions!$X$6:$AC$139,2,FALSE)),"")</f>
        <v/>
      </c>
      <c r="G1009" s="141"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1" t="str">
        <f>IFERROR(VLOOKUP(Table1[[#This Row],[Budget Code Description]],Table6[#All],8,FALSE),"")</f>
        <v/>
      </c>
      <c r="L1009" s="63"/>
      <c r="M1009" s="65" t="str">
        <f>IFERROR(VLOOKUP(Table1[[#This Row],[Staff ID]],Table2[],2,FALSE),"")</f>
        <v/>
      </c>
      <c r="N1009" s="209" t="str">
        <f>IFERROR(IF(VLOOKUP(Table1[[#This Row],[Budget Code Description]],Dimentions!$X$6:$AC$134,4,FALSE)="","",VLOOKUP(Table1[[#This Row],[Budget Code Description]],Dimentions!$X$6:$AC$134,4,FALSE)),"")</f>
        <v/>
      </c>
      <c r="O1009" s="65" t="str">
        <f>IFERROR(VLOOKUP(Table1[[#This Row],[Vendor ID]],Table549[],2,FALSE),"")</f>
        <v/>
      </c>
      <c r="P1009" s="63"/>
      <c r="Q1009" s="141" t="str">
        <f>IF(Table1[[#This Row],[Posting Date]]&lt;&gt;"",$D$9,"")</f>
        <v/>
      </c>
      <c r="R1009" s="157" t="str">
        <f>IF(Table1[[#This Row],[Posting Date]]&lt;&gt;"",$D$10,"")</f>
        <v/>
      </c>
      <c r="S1009" s="66"/>
      <c r="T1009" s="63"/>
      <c r="U1009" s="67"/>
      <c r="V1009" s="67"/>
      <c r="W1009" s="67" t="str">
        <f t="shared" si="20"/>
        <v/>
      </c>
      <c r="X1009" s="159" t="str">
        <f>IF(E1009="","",(IF(Table1[[#This Row],[Cur]]="USD",Table1[[#This Row],[Cur_Amount Debit]],Table1[[#This Row],[Cur_Amount Debit]]/Table1[[#This Row],[Exchange Rate]])))</f>
        <v/>
      </c>
      <c r="Y1009" s="159" t="str">
        <f>IF(E1009="","",(IF(Table1[[#This Row],[Cur]]="USD",Table1[[#This Row],[Cur_Amount Credit]],Table1[[#This Row],[Cur_Amount Credit]]/ExchangeRate)))</f>
        <v/>
      </c>
      <c r="Z1009" s="201" t="str">
        <f>IF(E1009="","",(Table1[[#This Row],[Debit USD]]-Table1[[#This Row],[Credit USD]]))</f>
        <v/>
      </c>
      <c r="AA1009" s="226"/>
      <c r="AB1009" s="255"/>
      <c r="AC1009" s="1"/>
      <c r="AD1009" s="15"/>
      <c r="AE1009" s="15" t="str">
        <f>IF(AND(OR(Table1[[#This Row],[Account]]="15030",Table1[[#This Row],[Account]]="15035",Table1[[#This Row],[Account]]="20150"),Table1[[#This Row],[Vendor ID]]=""),1,"")</f>
        <v/>
      </c>
      <c r="AF1009" s="15"/>
      <c r="AG1009" s="15"/>
      <c r="AH1009" s="15"/>
      <c r="AI1009" s="46" t="str">
        <f>IF(Table1[[#This Row],[Posting Date]]&lt;&gt;"","GJ-"&amp;CountryID,"")</f>
        <v/>
      </c>
      <c r="AJ1009" s="59" t="str">
        <f>IF(Table1[[#This Row],[Posting Date]]&lt;&gt;"",Table1[[#This Row],[Posting Date]],"")</f>
        <v/>
      </c>
      <c r="AK1009" s="46"/>
      <c r="AL1009" s="46" t="str">
        <f>IF(Table1[[#This Row],[Description]]&lt;&gt;"",Table1[[#This Row],[Description]],"")</f>
        <v/>
      </c>
      <c r="AM1009" s="46" t="str">
        <f>IF(Table1[[#This Row],[Posting Date]]&lt;&gt;"",Table1[[#This Row],[Reference Number]],"")</f>
        <v/>
      </c>
      <c r="AN1009" s="46" t="str">
        <f>TRIM(Table1[[#This Row],[Line '#]])</f>
        <v/>
      </c>
      <c r="AO1009" s="46" t="str">
        <f>TRIM(Table1[[#This Row],[Account]])</f>
        <v/>
      </c>
      <c r="AP1009" s="46" t="str">
        <f>IF(Table1[[#This Row],[Posting Date]]&lt;&gt;"",$D$5,"")</f>
        <v/>
      </c>
      <c r="AQ1009" s="46" t="str">
        <f>TRIM(Table1[[#This Row],[Departments-Prgrams]])</f>
        <v/>
      </c>
      <c r="AR1009" s="46" t="str">
        <f>TRIM(Table1[[#This Row],[Grant]])</f>
        <v/>
      </c>
      <c r="AS1009" s="46" t="str">
        <f>TRIM(Table1[[#This Row],[Staff ID]])</f>
        <v/>
      </c>
      <c r="AT1009" s="46" t="str">
        <f>IF(TRIM(Table1[[#This Row],[Budget Code]])=0,"",TRIM(Table1[[#This Row],[Budget Code]]))</f>
        <v/>
      </c>
      <c r="AU1009" s="46" t="str">
        <f>IF(Table1[[#This Row],[Line Description]]&lt;&gt;"",Table1[[#This Row],[Line Description]],"")</f>
        <v/>
      </c>
      <c r="AV1009" s="46" t="str">
        <f>IF(Table1[[#This Row],[Cur_Amount Debit]]&gt;0,ROUND(Table1[[#This Row],[Cur_Amount Debit]],2),"")</f>
        <v/>
      </c>
      <c r="AW1009" s="46" t="str">
        <f>IF(Table1[[#This Row],[Cur_Amount Credit]]&gt;0,ROUND(Table1[[#This Row],[Cur_Amount Credit]],2),"")</f>
        <v/>
      </c>
      <c r="AX1009" s="46" t="str">
        <f>LEFT(Table1[[#This Row],[Cur]],3)</f>
        <v/>
      </c>
      <c r="AY1009" s="59"/>
      <c r="AZ1009" s="46"/>
      <c r="BA1009" s="46" t="str">
        <f>IF(Table1[[#This Row],[Cur]]&lt;&gt;"",IF(Table1[[#This Row],[Cur]]="USD","",ExchangeRate),"")</f>
        <v/>
      </c>
      <c r="BB1009" s="46" t="str">
        <f>IF(Table1[[#This Row],[Grant]]&lt;&gt;"",VLOOKUP(Table1[[#This Row],[Grant]],Grants!B:D,3),"")</f>
        <v/>
      </c>
      <c r="BC1009" s="46" t="str">
        <f>TRIM(Table1[[#This Row],[Vendor ID]])</f>
        <v/>
      </c>
      <c r="BD1009">
        <f>IF(Table1[[#This Row],[Reference Number]]=Q1008,BD1008,BD1008+1)</f>
        <v>0</v>
      </c>
    </row>
    <row r="1010" spans="1:56" ht="11.25" customHeight="1" x14ac:dyDescent="0.25">
      <c r="A1010" s="1"/>
      <c r="B1010" s="88" t="str">
        <f>IF(Table1[[#This Row],[Posting Date]]&lt;&gt;"",IF(Table1[[#This Row],[Reference Number]]=Q1009,B1009+1,1),"")</f>
        <v/>
      </c>
      <c r="C1010" s="61"/>
      <c r="D1010" s="61"/>
      <c r="E1010" s="138"/>
      <c r="F1010" s="141" t="str">
        <f>IFERROR(IF(VLOOKUP(Table1[[#This Row],[Budget Code Description]],Dimentions!$X$6:$AC$139,2,FALSE)="","",VLOOKUP(Table1[[#This Row],[Budget Code Description]],Dimentions!$X$6:$AC$139,2,FALSE)),"")</f>
        <v/>
      </c>
      <c r="G1010" s="141"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1" t="str">
        <f>IFERROR(VLOOKUP(Table1[[#This Row],[Budget Code Description]],Table6[#All],8,FALSE),"")</f>
        <v/>
      </c>
      <c r="L1010" s="63"/>
      <c r="M1010" s="65" t="str">
        <f>IFERROR(VLOOKUP(Table1[[#This Row],[Staff ID]],Table2[],2,FALSE),"")</f>
        <v/>
      </c>
      <c r="N1010" s="209" t="str">
        <f>IFERROR(IF(VLOOKUP(Table1[[#This Row],[Budget Code Description]],Dimentions!$X$6:$AC$134,4,FALSE)="","",VLOOKUP(Table1[[#This Row],[Budget Code Description]],Dimentions!$X$6:$AC$134,4,FALSE)),"")</f>
        <v/>
      </c>
      <c r="O1010" s="65" t="str">
        <f>IFERROR(VLOOKUP(Table1[[#This Row],[Vendor ID]],Table549[],2,FALSE),"")</f>
        <v/>
      </c>
      <c r="P1010" s="63"/>
      <c r="Q1010" s="141" t="str">
        <f>IF(Table1[[#This Row],[Posting Date]]&lt;&gt;"",$D$9,"")</f>
        <v/>
      </c>
      <c r="R1010" s="157" t="str">
        <f>IF(Table1[[#This Row],[Posting Date]]&lt;&gt;"",$D$10,"")</f>
        <v/>
      </c>
      <c r="S1010" s="66"/>
      <c r="T1010" s="63"/>
      <c r="U1010" s="67"/>
      <c r="V1010" s="67"/>
      <c r="W1010" s="67" t="str">
        <f t="shared" si="20"/>
        <v/>
      </c>
      <c r="X1010" s="159" t="str">
        <f>IF(E1010="","",(IF(Table1[[#This Row],[Cur]]="USD",Table1[[#This Row],[Cur_Amount Debit]],Table1[[#This Row],[Cur_Amount Debit]]/Table1[[#This Row],[Exchange Rate]])))</f>
        <v/>
      </c>
      <c r="Y1010" s="159" t="str">
        <f>IF(E1010="","",(IF(Table1[[#This Row],[Cur]]="USD",Table1[[#This Row],[Cur_Amount Credit]],Table1[[#This Row],[Cur_Amount Credit]]/ExchangeRate)))</f>
        <v/>
      </c>
      <c r="Z1010" s="201" t="str">
        <f>IF(E1010="","",(Table1[[#This Row],[Debit USD]]-Table1[[#This Row],[Credit USD]]))</f>
        <v/>
      </c>
      <c r="AA1010" s="226"/>
      <c r="AB1010" s="255"/>
      <c r="AC1010" s="1"/>
      <c r="AD1010" s="15"/>
      <c r="AE1010" s="15" t="str">
        <f>IF(AND(OR(Table1[[#This Row],[Account]]="15030",Table1[[#This Row],[Account]]="15035",Table1[[#This Row],[Account]]="20150"),Table1[[#This Row],[Vendor ID]]=""),1,"")</f>
        <v/>
      </c>
      <c r="AF1010" s="15"/>
      <c r="AG1010" s="15"/>
      <c r="AH1010" s="15"/>
      <c r="AI1010" s="46" t="str">
        <f>IF(Table1[[#This Row],[Posting Date]]&lt;&gt;"","GJ-"&amp;CountryID,"")</f>
        <v/>
      </c>
      <c r="AJ1010" s="59" t="str">
        <f>IF(Table1[[#This Row],[Posting Date]]&lt;&gt;"",Table1[[#This Row],[Posting Date]],"")</f>
        <v/>
      </c>
      <c r="AK1010" s="46"/>
      <c r="AL1010" s="46" t="str">
        <f>IF(Table1[[#This Row],[Description]]&lt;&gt;"",Table1[[#This Row],[Description]],"")</f>
        <v/>
      </c>
      <c r="AM1010" s="46" t="str">
        <f>IF(Table1[[#This Row],[Posting Date]]&lt;&gt;"",Table1[[#This Row],[Reference Number]],"")</f>
        <v/>
      </c>
      <c r="AN1010" s="46" t="str">
        <f>TRIM(Table1[[#This Row],[Line '#]])</f>
        <v/>
      </c>
      <c r="AO1010" s="46" t="str">
        <f>TRIM(Table1[[#This Row],[Account]])</f>
        <v/>
      </c>
      <c r="AP1010" s="46" t="str">
        <f>IF(Table1[[#This Row],[Posting Date]]&lt;&gt;"",$D$5,"")</f>
        <v/>
      </c>
      <c r="AQ1010" s="46" t="str">
        <f>TRIM(Table1[[#This Row],[Departments-Prgrams]])</f>
        <v/>
      </c>
      <c r="AR1010" s="46" t="str">
        <f>TRIM(Table1[[#This Row],[Grant]])</f>
        <v/>
      </c>
      <c r="AS1010" s="46" t="str">
        <f>TRIM(Table1[[#This Row],[Staff ID]])</f>
        <v/>
      </c>
      <c r="AT1010" s="46" t="str">
        <f>IF(TRIM(Table1[[#This Row],[Budget Code]])=0,"",TRIM(Table1[[#This Row],[Budget Code]]))</f>
        <v/>
      </c>
      <c r="AU1010" s="46" t="str">
        <f>IF(Table1[[#This Row],[Line Description]]&lt;&gt;"",Table1[[#This Row],[Line Description]],"")</f>
        <v/>
      </c>
      <c r="AV1010" s="46" t="str">
        <f>IF(Table1[[#This Row],[Cur_Amount Debit]]&gt;0,ROUND(Table1[[#This Row],[Cur_Amount Debit]],2),"")</f>
        <v/>
      </c>
      <c r="AW1010" s="46" t="str">
        <f>IF(Table1[[#This Row],[Cur_Amount Credit]]&gt;0,ROUND(Table1[[#This Row],[Cur_Amount Credit]],2),"")</f>
        <v/>
      </c>
      <c r="AX1010" s="46" t="str">
        <f>LEFT(Table1[[#This Row],[Cur]],3)</f>
        <v/>
      </c>
      <c r="AY1010" s="59"/>
      <c r="AZ1010" s="46"/>
      <c r="BA1010" s="46" t="str">
        <f>IF(Table1[[#This Row],[Cur]]&lt;&gt;"",IF(Table1[[#This Row],[Cur]]="USD","",ExchangeRate),"")</f>
        <v/>
      </c>
      <c r="BB1010" s="46" t="str">
        <f>IF(Table1[[#This Row],[Grant]]&lt;&gt;"",VLOOKUP(Table1[[#This Row],[Grant]],Grants!B:D,3),"")</f>
        <v/>
      </c>
      <c r="BC1010" s="46" t="str">
        <f>TRIM(Table1[[#This Row],[Vendor ID]])</f>
        <v/>
      </c>
      <c r="BD1010">
        <f>IF(Table1[[#This Row],[Reference Number]]=Q1009,BD1009,BD1009+1)</f>
        <v>0</v>
      </c>
    </row>
    <row r="1011" spans="1:56" ht="11.25" customHeight="1" x14ac:dyDescent="0.25">
      <c r="A1011" s="1"/>
      <c r="B1011" s="88" t="str">
        <f>IF(Table1[[#This Row],[Posting Date]]&lt;&gt;"",IF(Table1[[#This Row],[Reference Number]]=Q1010,B1010+1,1),"")</f>
        <v/>
      </c>
      <c r="C1011" s="61"/>
      <c r="D1011" s="61"/>
      <c r="E1011" s="138"/>
      <c r="F1011" s="141" t="str">
        <f>IFERROR(IF(VLOOKUP(Table1[[#This Row],[Budget Code Description]],Dimentions!$X$6:$AC$139,2,FALSE)="","",VLOOKUP(Table1[[#This Row],[Budget Code Description]],Dimentions!$X$6:$AC$139,2,FALSE)),"")</f>
        <v/>
      </c>
      <c r="G1011" s="141"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1" t="str">
        <f>IFERROR(VLOOKUP(Table1[[#This Row],[Budget Code Description]],Table6[#All],8,FALSE),"")</f>
        <v/>
      </c>
      <c r="L1011" s="63"/>
      <c r="M1011" s="65" t="str">
        <f>IFERROR(VLOOKUP(Table1[[#This Row],[Staff ID]],Table2[],2,FALSE),"")</f>
        <v/>
      </c>
      <c r="N1011" s="209" t="str">
        <f>IFERROR(IF(VLOOKUP(Table1[[#This Row],[Budget Code Description]],Dimentions!$X$6:$AC$134,4,FALSE)="","",VLOOKUP(Table1[[#This Row],[Budget Code Description]],Dimentions!$X$6:$AC$134,4,FALSE)),"")</f>
        <v/>
      </c>
      <c r="O1011" s="65" t="str">
        <f>IFERROR(VLOOKUP(Table1[[#This Row],[Vendor ID]],Table549[],2,FALSE),"")</f>
        <v/>
      </c>
      <c r="P1011" s="63"/>
      <c r="Q1011" s="141" t="str">
        <f>IF(Table1[[#This Row],[Posting Date]]&lt;&gt;"",$D$9,"")</f>
        <v/>
      </c>
      <c r="R1011" s="157" t="str">
        <f>IF(Table1[[#This Row],[Posting Date]]&lt;&gt;"",$D$10,"")</f>
        <v/>
      </c>
      <c r="S1011" s="66"/>
      <c r="T1011" s="63"/>
      <c r="U1011" s="67"/>
      <c r="V1011" s="67"/>
      <c r="W1011" s="67" t="str">
        <f t="shared" si="20"/>
        <v/>
      </c>
      <c r="X1011" s="159" t="str">
        <f>IF(E1011="","",(IF(Table1[[#This Row],[Cur]]="USD",Table1[[#This Row],[Cur_Amount Debit]],Table1[[#This Row],[Cur_Amount Debit]]/Table1[[#This Row],[Exchange Rate]])))</f>
        <v/>
      </c>
      <c r="Y1011" s="159" t="str">
        <f>IF(E1011="","",(IF(Table1[[#This Row],[Cur]]="USD",Table1[[#This Row],[Cur_Amount Credit]],Table1[[#This Row],[Cur_Amount Credit]]/ExchangeRate)))</f>
        <v/>
      </c>
      <c r="Z1011" s="201" t="str">
        <f>IF(E1011="","",(Table1[[#This Row],[Debit USD]]-Table1[[#This Row],[Credit USD]]))</f>
        <v/>
      </c>
      <c r="AA1011" s="226"/>
      <c r="AB1011" s="255"/>
      <c r="AC1011" s="1"/>
      <c r="AD1011" s="15"/>
      <c r="AE1011" s="15" t="str">
        <f>IF(AND(OR(Table1[[#This Row],[Account]]="15030",Table1[[#This Row],[Account]]="15035",Table1[[#This Row],[Account]]="20150"),Table1[[#This Row],[Vendor ID]]=""),1,"")</f>
        <v/>
      </c>
      <c r="AF1011" s="15"/>
      <c r="AG1011" s="15"/>
      <c r="AH1011" s="15"/>
      <c r="AI1011" s="46" t="str">
        <f>IF(Table1[[#This Row],[Posting Date]]&lt;&gt;"","GJ-"&amp;CountryID,"")</f>
        <v/>
      </c>
      <c r="AJ1011" s="59" t="str">
        <f>IF(Table1[[#This Row],[Posting Date]]&lt;&gt;"",Table1[[#This Row],[Posting Date]],"")</f>
        <v/>
      </c>
      <c r="AK1011" s="46"/>
      <c r="AL1011" s="46" t="str">
        <f>IF(Table1[[#This Row],[Description]]&lt;&gt;"",Table1[[#This Row],[Description]],"")</f>
        <v/>
      </c>
      <c r="AM1011" s="46" t="str">
        <f>IF(Table1[[#This Row],[Posting Date]]&lt;&gt;"",Table1[[#This Row],[Reference Number]],"")</f>
        <v/>
      </c>
      <c r="AN1011" s="46" t="str">
        <f>TRIM(Table1[[#This Row],[Line '#]])</f>
        <v/>
      </c>
      <c r="AO1011" s="46" t="str">
        <f>TRIM(Table1[[#This Row],[Account]])</f>
        <v/>
      </c>
      <c r="AP1011" s="46" t="str">
        <f>IF(Table1[[#This Row],[Posting Date]]&lt;&gt;"",$D$5,"")</f>
        <v/>
      </c>
      <c r="AQ1011" s="46" t="str">
        <f>TRIM(Table1[[#This Row],[Departments-Prgrams]])</f>
        <v/>
      </c>
      <c r="AR1011" s="46" t="str">
        <f>TRIM(Table1[[#This Row],[Grant]])</f>
        <v/>
      </c>
      <c r="AS1011" s="46" t="str">
        <f>TRIM(Table1[[#This Row],[Staff ID]])</f>
        <v/>
      </c>
      <c r="AT1011" s="46" t="str">
        <f>IF(TRIM(Table1[[#This Row],[Budget Code]])=0,"",TRIM(Table1[[#This Row],[Budget Code]]))</f>
        <v/>
      </c>
      <c r="AU1011" s="46" t="str">
        <f>IF(Table1[[#This Row],[Line Description]]&lt;&gt;"",Table1[[#This Row],[Line Description]],"")</f>
        <v/>
      </c>
      <c r="AV1011" s="46" t="str">
        <f>IF(Table1[[#This Row],[Cur_Amount Debit]]&gt;0,ROUND(Table1[[#This Row],[Cur_Amount Debit]],2),"")</f>
        <v/>
      </c>
      <c r="AW1011" s="46" t="str">
        <f>IF(Table1[[#This Row],[Cur_Amount Credit]]&gt;0,ROUND(Table1[[#This Row],[Cur_Amount Credit]],2),"")</f>
        <v/>
      </c>
      <c r="AX1011" s="46" t="str">
        <f>LEFT(Table1[[#This Row],[Cur]],3)</f>
        <v/>
      </c>
      <c r="AY1011" s="59"/>
      <c r="AZ1011" s="46"/>
      <c r="BA1011" s="46" t="str">
        <f>IF(Table1[[#This Row],[Cur]]&lt;&gt;"",IF(Table1[[#This Row],[Cur]]="USD","",ExchangeRate),"")</f>
        <v/>
      </c>
      <c r="BB1011" s="46" t="str">
        <f>IF(Table1[[#This Row],[Grant]]&lt;&gt;"",VLOOKUP(Table1[[#This Row],[Grant]],Grants!B:D,3),"")</f>
        <v/>
      </c>
      <c r="BC1011" s="46" t="str">
        <f>TRIM(Table1[[#This Row],[Vendor ID]])</f>
        <v/>
      </c>
      <c r="BD1011">
        <f>IF(Table1[[#This Row],[Reference Number]]=Q1010,BD1010,BD1010+1)</f>
        <v>0</v>
      </c>
    </row>
    <row r="1012" spans="1:56" ht="11.25" customHeight="1" x14ac:dyDescent="0.25">
      <c r="A1012" s="1"/>
      <c r="B1012" s="88" t="str">
        <f>IF(Table1[[#This Row],[Posting Date]]&lt;&gt;"",IF(Table1[[#This Row],[Reference Number]]=Q1011,B1011+1,1),"")</f>
        <v/>
      </c>
      <c r="C1012" s="61"/>
      <c r="D1012" s="61"/>
      <c r="E1012" s="138"/>
      <c r="F1012" s="141" t="str">
        <f>IFERROR(IF(VLOOKUP(Table1[[#This Row],[Budget Code Description]],Dimentions!$X$6:$AC$139,2,FALSE)="","",VLOOKUP(Table1[[#This Row],[Budget Code Description]],Dimentions!$X$6:$AC$139,2,FALSE)),"")</f>
        <v/>
      </c>
      <c r="G1012" s="141"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1" t="str">
        <f>IFERROR(VLOOKUP(Table1[[#This Row],[Budget Code Description]],Table6[#All],8,FALSE),"")</f>
        <v/>
      </c>
      <c r="L1012" s="63"/>
      <c r="M1012" s="65" t="str">
        <f>IFERROR(VLOOKUP(Table1[[#This Row],[Staff ID]],Table2[],2,FALSE),"")</f>
        <v/>
      </c>
      <c r="N1012" s="209" t="str">
        <f>IFERROR(IF(VLOOKUP(Table1[[#This Row],[Budget Code Description]],Dimentions!$X$6:$AC$134,4,FALSE)="","",VLOOKUP(Table1[[#This Row],[Budget Code Description]],Dimentions!$X$6:$AC$134,4,FALSE)),"")</f>
        <v/>
      </c>
      <c r="O1012" s="65" t="str">
        <f>IFERROR(VLOOKUP(Table1[[#This Row],[Vendor ID]],Table549[],2,FALSE),"")</f>
        <v/>
      </c>
      <c r="P1012" s="63"/>
      <c r="Q1012" s="141" t="str">
        <f>IF(Table1[[#This Row],[Posting Date]]&lt;&gt;"",$D$9,"")</f>
        <v/>
      </c>
      <c r="R1012" s="157" t="str">
        <f>IF(Table1[[#This Row],[Posting Date]]&lt;&gt;"",$D$10,"")</f>
        <v/>
      </c>
      <c r="S1012" s="66"/>
      <c r="T1012" s="63"/>
      <c r="U1012" s="67"/>
      <c r="V1012" s="67"/>
      <c r="W1012" s="67" t="str">
        <f t="shared" si="20"/>
        <v/>
      </c>
      <c r="X1012" s="159" t="str">
        <f>IF(E1012="","",(IF(Table1[[#This Row],[Cur]]="USD",Table1[[#This Row],[Cur_Amount Debit]],Table1[[#This Row],[Cur_Amount Debit]]/Table1[[#This Row],[Exchange Rate]])))</f>
        <v/>
      </c>
      <c r="Y1012" s="159" t="str">
        <f>IF(E1012="","",(IF(Table1[[#This Row],[Cur]]="USD",Table1[[#This Row],[Cur_Amount Credit]],Table1[[#This Row],[Cur_Amount Credit]]/ExchangeRate)))</f>
        <v/>
      </c>
      <c r="Z1012" s="201" t="str">
        <f>IF(E1012="","",(Table1[[#This Row],[Debit USD]]-Table1[[#This Row],[Credit USD]]))</f>
        <v/>
      </c>
      <c r="AA1012" s="226"/>
      <c r="AB1012" s="255"/>
      <c r="AC1012" s="1"/>
      <c r="AD1012" s="15"/>
      <c r="AE1012" s="15" t="str">
        <f>IF(AND(OR(Table1[[#This Row],[Account]]="15030",Table1[[#This Row],[Account]]="15035",Table1[[#This Row],[Account]]="20150"),Table1[[#This Row],[Vendor ID]]=""),1,"")</f>
        <v/>
      </c>
      <c r="AF1012" s="15"/>
      <c r="AG1012" s="15"/>
      <c r="AH1012" s="15"/>
      <c r="AI1012" s="46" t="str">
        <f>IF(Table1[[#This Row],[Posting Date]]&lt;&gt;"","GJ-"&amp;CountryID,"")</f>
        <v/>
      </c>
      <c r="AJ1012" s="59" t="str">
        <f>IF(Table1[[#This Row],[Posting Date]]&lt;&gt;"",Table1[[#This Row],[Posting Date]],"")</f>
        <v/>
      </c>
      <c r="AK1012" s="46"/>
      <c r="AL1012" s="46" t="str">
        <f>IF(Table1[[#This Row],[Description]]&lt;&gt;"",Table1[[#This Row],[Description]],"")</f>
        <v/>
      </c>
      <c r="AM1012" s="46" t="str">
        <f>IF(Table1[[#This Row],[Posting Date]]&lt;&gt;"",Table1[[#This Row],[Reference Number]],"")</f>
        <v/>
      </c>
      <c r="AN1012" s="46" t="str">
        <f>TRIM(Table1[[#This Row],[Line '#]])</f>
        <v/>
      </c>
      <c r="AO1012" s="46" t="str">
        <f>TRIM(Table1[[#This Row],[Account]])</f>
        <v/>
      </c>
      <c r="AP1012" s="46" t="str">
        <f>IF(Table1[[#This Row],[Posting Date]]&lt;&gt;"",$D$5,"")</f>
        <v/>
      </c>
      <c r="AQ1012" s="46" t="str">
        <f>TRIM(Table1[[#This Row],[Departments-Prgrams]])</f>
        <v/>
      </c>
      <c r="AR1012" s="46" t="str">
        <f>TRIM(Table1[[#This Row],[Grant]])</f>
        <v/>
      </c>
      <c r="AS1012" s="46" t="str">
        <f>TRIM(Table1[[#This Row],[Staff ID]])</f>
        <v/>
      </c>
      <c r="AT1012" s="46" t="str">
        <f>IF(TRIM(Table1[[#This Row],[Budget Code]])=0,"",TRIM(Table1[[#This Row],[Budget Code]]))</f>
        <v/>
      </c>
      <c r="AU1012" s="46" t="str">
        <f>IF(Table1[[#This Row],[Line Description]]&lt;&gt;"",Table1[[#This Row],[Line Description]],"")</f>
        <v/>
      </c>
      <c r="AV1012" s="46" t="str">
        <f>IF(Table1[[#This Row],[Cur_Amount Debit]]&gt;0,ROUND(Table1[[#This Row],[Cur_Amount Debit]],2),"")</f>
        <v/>
      </c>
      <c r="AW1012" s="46" t="str">
        <f>IF(Table1[[#This Row],[Cur_Amount Credit]]&gt;0,ROUND(Table1[[#This Row],[Cur_Amount Credit]],2),"")</f>
        <v/>
      </c>
      <c r="AX1012" s="46" t="str">
        <f>LEFT(Table1[[#This Row],[Cur]],3)</f>
        <v/>
      </c>
      <c r="AY1012" s="59"/>
      <c r="AZ1012" s="46"/>
      <c r="BA1012" s="46" t="str">
        <f>IF(Table1[[#This Row],[Cur]]&lt;&gt;"",IF(Table1[[#This Row],[Cur]]="USD","",ExchangeRate),"")</f>
        <v/>
      </c>
      <c r="BB1012" s="46" t="str">
        <f>IF(Table1[[#This Row],[Grant]]&lt;&gt;"",VLOOKUP(Table1[[#This Row],[Grant]],Grants!B:D,3),"")</f>
        <v/>
      </c>
      <c r="BC1012" s="46" t="str">
        <f>TRIM(Table1[[#This Row],[Vendor ID]])</f>
        <v/>
      </c>
      <c r="BD1012">
        <f>IF(Table1[[#This Row],[Reference Number]]=Q1011,BD1011,BD1011+1)</f>
        <v>0</v>
      </c>
    </row>
    <row r="1013" spans="1:56" ht="11.25" customHeight="1" x14ac:dyDescent="0.25">
      <c r="A1013" s="1"/>
      <c r="B1013" s="88" t="str">
        <f>IF(Table1[[#This Row],[Posting Date]]&lt;&gt;"",IF(Table1[[#This Row],[Reference Number]]=Q1012,B1012+1,1),"")</f>
        <v/>
      </c>
      <c r="C1013" s="61"/>
      <c r="D1013" s="61"/>
      <c r="E1013" s="138"/>
      <c r="F1013" s="141" t="str">
        <f>IFERROR(IF(VLOOKUP(Table1[[#This Row],[Budget Code Description]],Dimentions!$X$6:$AC$139,2,FALSE)="","",VLOOKUP(Table1[[#This Row],[Budget Code Description]],Dimentions!$X$6:$AC$139,2,FALSE)),"")</f>
        <v/>
      </c>
      <c r="G1013" s="141"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1" t="str">
        <f>IFERROR(VLOOKUP(Table1[[#This Row],[Budget Code Description]],Table6[#All],8,FALSE),"")</f>
        <v/>
      </c>
      <c r="L1013" s="63"/>
      <c r="M1013" s="65" t="str">
        <f>IFERROR(VLOOKUP(Table1[[#This Row],[Staff ID]],Table2[],2,FALSE),"")</f>
        <v/>
      </c>
      <c r="N1013" s="209" t="str">
        <f>IFERROR(IF(VLOOKUP(Table1[[#This Row],[Budget Code Description]],Dimentions!$X$6:$AC$134,4,FALSE)="","",VLOOKUP(Table1[[#This Row],[Budget Code Description]],Dimentions!$X$6:$AC$134,4,FALSE)),"")</f>
        <v/>
      </c>
      <c r="O1013" s="65" t="str">
        <f>IFERROR(VLOOKUP(Table1[[#This Row],[Vendor ID]],Table549[],2,FALSE),"")</f>
        <v/>
      </c>
      <c r="P1013" s="63"/>
      <c r="Q1013" s="141" t="str">
        <f>IF(Table1[[#This Row],[Posting Date]]&lt;&gt;"",$D$9,"")</f>
        <v/>
      </c>
      <c r="R1013" s="157" t="str">
        <f>IF(Table1[[#This Row],[Posting Date]]&lt;&gt;"",$D$10,"")</f>
        <v/>
      </c>
      <c r="S1013" s="66"/>
      <c r="T1013" s="63"/>
      <c r="U1013" s="67"/>
      <c r="V1013" s="67"/>
      <c r="W1013" s="67" t="str">
        <f t="shared" si="20"/>
        <v/>
      </c>
      <c r="X1013" s="159" t="str">
        <f>IF(E1013="","",(IF(Table1[[#This Row],[Cur]]="USD",Table1[[#This Row],[Cur_Amount Debit]],Table1[[#This Row],[Cur_Amount Debit]]/Table1[[#This Row],[Exchange Rate]])))</f>
        <v/>
      </c>
      <c r="Y1013" s="159" t="str">
        <f>IF(E1013="","",(IF(Table1[[#This Row],[Cur]]="USD",Table1[[#This Row],[Cur_Amount Credit]],Table1[[#This Row],[Cur_Amount Credit]]/ExchangeRate)))</f>
        <v/>
      </c>
      <c r="Z1013" s="201" t="str">
        <f>IF(E1013="","",(Table1[[#This Row],[Debit USD]]-Table1[[#This Row],[Credit USD]]))</f>
        <v/>
      </c>
      <c r="AA1013" s="226"/>
      <c r="AB1013" s="255"/>
      <c r="AC1013" s="1"/>
      <c r="AD1013" s="15"/>
      <c r="AE1013" s="15" t="str">
        <f>IF(AND(OR(Table1[[#This Row],[Account]]="15030",Table1[[#This Row],[Account]]="15035",Table1[[#This Row],[Account]]="20150"),Table1[[#This Row],[Vendor ID]]=""),1,"")</f>
        <v/>
      </c>
      <c r="AF1013" s="15"/>
      <c r="AG1013" s="15"/>
      <c r="AH1013" s="15"/>
      <c r="AI1013" s="46" t="str">
        <f>IF(Table1[[#This Row],[Posting Date]]&lt;&gt;"","GJ-"&amp;CountryID,"")</f>
        <v/>
      </c>
      <c r="AJ1013" s="59" t="str">
        <f>IF(Table1[[#This Row],[Posting Date]]&lt;&gt;"",Table1[[#This Row],[Posting Date]],"")</f>
        <v/>
      </c>
      <c r="AK1013" s="46"/>
      <c r="AL1013" s="46" t="str">
        <f>IF(Table1[[#This Row],[Description]]&lt;&gt;"",Table1[[#This Row],[Description]],"")</f>
        <v/>
      </c>
      <c r="AM1013" s="46" t="str">
        <f>IF(Table1[[#This Row],[Posting Date]]&lt;&gt;"",Table1[[#This Row],[Reference Number]],"")</f>
        <v/>
      </c>
      <c r="AN1013" s="46" t="str">
        <f>TRIM(Table1[[#This Row],[Line '#]])</f>
        <v/>
      </c>
      <c r="AO1013" s="46" t="str">
        <f>TRIM(Table1[[#This Row],[Account]])</f>
        <v/>
      </c>
      <c r="AP1013" s="46" t="str">
        <f>IF(Table1[[#This Row],[Posting Date]]&lt;&gt;"",$D$5,"")</f>
        <v/>
      </c>
      <c r="AQ1013" s="46" t="str">
        <f>TRIM(Table1[[#This Row],[Departments-Prgrams]])</f>
        <v/>
      </c>
      <c r="AR1013" s="46" t="str">
        <f>TRIM(Table1[[#This Row],[Grant]])</f>
        <v/>
      </c>
      <c r="AS1013" s="46" t="str">
        <f>TRIM(Table1[[#This Row],[Staff ID]])</f>
        <v/>
      </c>
      <c r="AT1013" s="46" t="str">
        <f>IF(TRIM(Table1[[#This Row],[Budget Code]])=0,"",TRIM(Table1[[#This Row],[Budget Code]]))</f>
        <v/>
      </c>
      <c r="AU1013" s="46" t="str">
        <f>IF(Table1[[#This Row],[Line Description]]&lt;&gt;"",Table1[[#This Row],[Line Description]],"")</f>
        <v/>
      </c>
      <c r="AV1013" s="46" t="str">
        <f>IF(Table1[[#This Row],[Cur_Amount Debit]]&gt;0,ROUND(Table1[[#This Row],[Cur_Amount Debit]],2),"")</f>
        <v/>
      </c>
      <c r="AW1013" s="46" t="str">
        <f>IF(Table1[[#This Row],[Cur_Amount Credit]]&gt;0,ROUND(Table1[[#This Row],[Cur_Amount Credit]],2),"")</f>
        <v/>
      </c>
      <c r="AX1013" s="46" t="str">
        <f>LEFT(Table1[[#This Row],[Cur]],3)</f>
        <v/>
      </c>
      <c r="AY1013" s="59"/>
      <c r="AZ1013" s="46"/>
      <c r="BA1013" s="46" t="str">
        <f>IF(Table1[[#This Row],[Cur]]&lt;&gt;"",IF(Table1[[#This Row],[Cur]]="USD","",ExchangeRate),"")</f>
        <v/>
      </c>
      <c r="BB1013" s="46" t="str">
        <f>IF(Table1[[#This Row],[Grant]]&lt;&gt;"",VLOOKUP(Table1[[#This Row],[Grant]],Grants!B:D,3),"")</f>
        <v/>
      </c>
      <c r="BC1013" s="46" t="str">
        <f>TRIM(Table1[[#This Row],[Vendor ID]])</f>
        <v/>
      </c>
      <c r="BD1013">
        <f>IF(Table1[[#This Row],[Reference Number]]=Q1012,BD1012,BD1012+1)</f>
        <v>0</v>
      </c>
    </row>
    <row r="1014" spans="1:56" ht="11.25" customHeight="1" x14ac:dyDescent="0.25">
      <c r="A1014" s="1"/>
      <c r="B1014" s="88" t="str">
        <f>IF(Table1[[#This Row],[Posting Date]]&lt;&gt;"",IF(Table1[[#This Row],[Reference Number]]=Q1013,B1013+1,1),"")</f>
        <v/>
      </c>
      <c r="C1014" s="61"/>
      <c r="D1014" s="61"/>
      <c r="E1014" s="138"/>
      <c r="F1014" s="141" t="str">
        <f>IFERROR(IF(VLOOKUP(Table1[[#This Row],[Budget Code Description]],Dimentions!$X$6:$AC$139,2,FALSE)="","",VLOOKUP(Table1[[#This Row],[Budget Code Description]],Dimentions!$X$6:$AC$139,2,FALSE)),"")</f>
        <v/>
      </c>
      <c r="G1014" s="141"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1" t="str">
        <f>IFERROR(VLOOKUP(Table1[[#This Row],[Budget Code Description]],Table6[#All],8,FALSE),"")</f>
        <v/>
      </c>
      <c r="L1014" s="63"/>
      <c r="M1014" s="65" t="str">
        <f>IFERROR(VLOOKUP(Table1[[#This Row],[Staff ID]],Table2[],2,FALSE),"")</f>
        <v/>
      </c>
      <c r="N1014" s="209" t="str">
        <f>IFERROR(IF(VLOOKUP(Table1[[#This Row],[Budget Code Description]],Dimentions!$X$6:$AC$134,4,FALSE)="","",VLOOKUP(Table1[[#This Row],[Budget Code Description]],Dimentions!$X$6:$AC$134,4,FALSE)),"")</f>
        <v/>
      </c>
      <c r="O1014" s="65" t="str">
        <f>IFERROR(VLOOKUP(Table1[[#This Row],[Vendor ID]],Table549[],2,FALSE),"")</f>
        <v/>
      </c>
      <c r="P1014" s="63"/>
      <c r="Q1014" s="141" t="str">
        <f>IF(Table1[[#This Row],[Posting Date]]&lt;&gt;"",$D$9,"")</f>
        <v/>
      </c>
      <c r="R1014" s="157" t="str">
        <f>IF(Table1[[#This Row],[Posting Date]]&lt;&gt;"",$D$10,"")</f>
        <v/>
      </c>
      <c r="S1014" s="66"/>
      <c r="T1014" s="63"/>
      <c r="U1014" s="67"/>
      <c r="V1014" s="67"/>
      <c r="W1014" s="67" t="str">
        <f t="shared" si="20"/>
        <v/>
      </c>
      <c r="X1014" s="159" t="str">
        <f>IF(E1014="","",(IF(Table1[[#This Row],[Cur]]="USD",Table1[[#This Row],[Cur_Amount Debit]],Table1[[#This Row],[Cur_Amount Debit]]/Table1[[#This Row],[Exchange Rate]])))</f>
        <v/>
      </c>
      <c r="Y1014" s="159" t="str">
        <f>IF(E1014="","",(IF(Table1[[#This Row],[Cur]]="USD",Table1[[#This Row],[Cur_Amount Credit]],Table1[[#This Row],[Cur_Amount Credit]]/ExchangeRate)))</f>
        <v/>
      </c>
      <c r="Z1014" s="201" t="str">
        <f>IF(E1014="","",(Table1[[#This Row],[Debit USD]]-Table1[[#This Row],[Credit USD]]))</f>
        <v/>
      </c>
      <c r="AA1014" s="226"/>
      <c r="AB1014" s="255"/>
      <c r="AC1014" s="1"/>
      <c r="AD1014" s="15"/>
      <c r="AE1014" s="15" t="str">
        <f>IF(AND(OR(Table1[[#This Row],[Account]]="15030",Table1[[#This Row],[Account]]="15035",Table1[[#This Row],[Account]]="20150"),Table1[[#This Row],[Vendor ID]]=""),1,"")</f>
        <v/>
      </c>
      <c r="AF1014" s="15"/>
      <c r="AG1014" s="15"/>
      <c r="AH1014" s="15"/>
      <c r="AI1014" s="46" t="str">
        <f>IF(Table1[[#This Row],[Posting Date]]&lt;&gt;"","GJ-"&amp;CountryID,"")</f>
        <v/>
      </c>
      <c r="AJ1014" s="59" t="str">
        <f>IF(Table1[[#This Row],[Posting Date]]&lt;&gt;"",Table1[[#This Row],[Posting Date]],"")</f>
        <v/>
      </c>
      <c r="AK1014" s="46"/>
      <c r="AL1014" s="46" t="str">
        <f>IF(Table1[[#This Row],[Description]]&lt;&gt;"",Table1[[#This Row],[Description]],"")</f>
        <v/>
      </c>
      <c r="AM1014" s="46" t="str">
        <f>IF(Table1[[#This Row],[Posting Date]]&lt;&gt;"",Table1[[#This Row],[Reference Number]],"")</f>
        <v/>
      </c>
      <c r="AN1014" s="46" t="str">
        <f>TRIM(Table1[[#This Row],[Line '#]])</f>
        <v/>
      </c>
      <c r="AO1014" s="46" t="str">
        <f>TRIM(Table1[[#This Row],[Account]])</f>
        <v/>
      </c>
      <c r="AP1014" s="46" t="str">
        <f>IF(Table1[[#This Row],[Posting Date]]&lt;&gt;"",$D$5,"")</f>
        <v/>
      </c>
      <c r="AQ1014" s="46" t="str">
        <f>TRIM(Table1[[#This Row],[Departments-Prgrams]])</f>
        <v/>
      </c>
      <c r="AR1014" s="46" t="str">
        <f>TRIM(Table1[[#This Row],[Grant]])</f>
        <v/>
      </c>
      <c r="AS1014" s="46" t="str">
        <f>TRIM(Table1[[#This Row],[Staff ID]])</f>
        <v/>
      </c>
      <c r="AT1014" s="46" t="str">
        <f>IF(TRIM(Table1[[#This Row],[Budget Code]])=0,"",TRIM(Table1[[#This Row],[Budget Code]]))</f>
        <v/>
      </c>
      <c r="AU1014" s="46" t="str">
        <f>IF(Table1[[#This Row],[Line Description]]&lt;&gt;"",Table1[[#This Row],[Line Description]],"")</f>
        <v/>
      </c>
      <c r="AV1014" s="46" t="str">
        <f>IF(Table1[[#This Row],[Cur_Amount Debit]]&gt;0,ROUND(Table1[[#This Row],[Cur_Amount Debit]],2),"")</f>
        <v/>
      </c>
      <c r="AW1014" s="46" t="str">
        <f>IF(Table1[[#This Row],[Cur_Amount Credit]]&gt;0,ROUND(Table1[[#This Row],[Cur_Amount Credit]],2),"")</f>
        <v/>
      </c>
      <c r="AX1014" s="46" t="str">
        <f>LEFT(Table1[[#This Row],[Cur]],3)</f>
        <v/>
      </c>
      <c r="AY1014" s="59"/>
      <c r="AZ1014" s="46"/>
      <c r="BA1014" s="46" t="str">
        <f>IF(Table1[[#This Row],[Cur]]&lt;&gt;"",IF(Table1[[#This Row],[Cur]]="USD","",ExchangeRate),"")</f>
        <v/>
      </c>
      <c r="BB1014" s="46" t="str">
        <f>IF(Table1[[#This Row],[Grant]]&lt;&gt;"",VLOOKUP(Table1[[#This Row],[Grant]],Grants!B:D,3),"")</f>
        <v/>
      </c>
      <c r="BC1014" s="46" t="str">
        <f>TRIM(Table1[[#This Row],[Vendor ID]])</f>
        <v/>
      </c>
      <c r="BD1014">
        <f>IF(Table1[[#This Row],[Reference Number]]=Q1013,BD1013,BD1013+1)</f>
        <v>0</v>
      </c>
    </row>
    <row r="1015" spans="1:56" ht="11.25" customHeight="1" x14ac:dyDescent="0.25">
      <c r="A1015" s="1"/>
      <c r="B1015" s="88" t="str">
        <f>IF(Table1[[#This Row],[Posting Date]]&lt;&gt;"",IF(Table1[[#This Row],[Reference Number]]=Q1014,B1014+1,1),"")</f>
        <v/>
      </c>
      <c r="C1015" s="61"/>
      <c r="D1015" s="61"/>
      <c r="E1015" s="138"/>
      <c r="F1015" s="141" t="str">
        <f>IFERROR(IF(VLOOKUP(Table1[[#This Row],[Budget Code Description]],Dimentions!$X$6:$AC$139,2,FALSE)="","",VLOOKUP(Table1[[#This Row],[Budget Code Description]],Dimentions!$X$6:$AC$139,2,FALSE)),"")</f>
        <v/>
      </c>
      <c r="G1015" s="141"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1" t="str">
        <f>IFERROR(VLOOKUP(Table1[[#This Row],[Budget Code Description]],Table6[#All],8,FALSE),"")</f>
        <v/>
      </c>
      <c r="L1015" s="63"/>
      <c r="M1015" s="65" t="str">
        <f>IFERROR(VLOOKUP(Table1[[#This Row],[Staff ID]],Table2[],2,FALSE),"")</f>
        <v/>
      </c>
      <c r="N1015" s="209" t="str">
        <f>IFERROR(IF(VLOOKUP(Table1[[#This Row],[Budget Code Description]],Dimentions!$X$6:$AC$134,4,FALSE)="","",VLOOKUP(Table1[[#This Row],[Budget Code Description]],Dimentions!$X$6:$AC$134,4,FALSE)),"")</f>
        <v/>
      </c>
      <c r="O1015" s="65" t="str">
        <f>IFERROR(VLOOKUP(Table1[[#This Row],[Vendor ID]],Table549[],2,FALSE),"")</f>
        <v/>
      </c>
      <c r="P1015" s="63"/>
      <c r="Q1015" s="141" t="str">
        <f>IF(Table1[[#This Row],[Posting Date]]&lt;&gt;"",$D$9,"")</f>
        <v/>
      </c>
      <c r="R1015" s="157" t="str">
        <f>IF(Table1[[#This Row],[Posting Date]]&lt;&gt;"",$D$10,"")</f>
        <v/>
      </c>
      <c r="S1015" s="66"/>
      <c r="T1015" s="63"/>
      <c r="U1015" s="67"/>
      <c r="V1015" s="67"/>
      <c r="W1015" s="67" t="str">
        <f t="shared" si="20"/>
        <v/>
      </c>
      <c r="X1015" s="159" t="str">
        <f>IF(E1015="","",(IF(Table1[[#This Row],[Cur]]="USD",Table1[[#This Row],[Cur_Amount Debit]],Table1[[#This Row],[Cur_Amount Debit]]/Table1[[#This Row],[Exchange Rate]])))</f>
        <v/>
      </c>
      <c r="Y1015" s="159" t="str">
        <f>IF(E1015="","",(IF(Table1[[#This Row],[Cur]]="USD",Table1[[#This Row],[Cur_Amount Credit]],Table1[[#This Row],[Cur_Amount Credit]]/ExchangeRate)))</f>
        <v/>
      </c>
      <c r="Z1015" s="201" t="str">
        <f>IF(E1015="","",(Table1[[#This Row],[Debit USD]]-Table1[[#This Row],[Credit USD]]))</f>
        <v/>
      </c>
      <c r="AA1015" s="226"/>
      <c r="AB1015" s="255"/>
      <c r="AC1015" s="1"/>
      <c r="AD1015" s="15"/>
      <c r="AE1015" s="15" t="str">
        <f>IF(AND(OR(Table1[[#This Row],[Account]]="15030",Table1[[#This Row],[Account]]="15035",Table1[[#This Row],[Account]]="20150"),Table1[[#This Row],[Vendor ID]]=""),1,"")</f>
        <v/>
      </c>
      <c r="AF1015" s="15"/>
      <c r="AG1015" s="15"/>
      <c r="AH1015" s="15"/>
      <c r="AI1015" s="46" t="str">
        <f>IF(Table1[[#This Row],[Posting Date]]&lt;&gt;"","GJ-"&amp;CountryID,"")</f>
        <v/>
      </c>
      <c r="AJ1015" s="59" t="str">
        <f>IF(Table1[[#This Row],[Posting Date]]&lt;&gt;"",Table1[[#This Row],[Posting Date]],"")</f>
        <v/>
      </c>
      <c r="AK1015" s="46"/>
      <c r="AL1015" s="46" t="str">
        <f>IF(Table1[[#This Row],[Description]]&lt;&gt;"",Table1[[#This Row],[Description]],"")</f>
        <v/>
      </c>
      <c r="AM1015" s="46" t="str">
        <f>IF(Table1[[#This Row],[Posting Date]]&lt;&gt;"",Table1[[#This Row],[Reference Number]],"")</f>
        <v/>
      </c>
      <c r="AN1015" s="46" t="str">
        <f>TRIM(Table1[[#This Row],[Line '#]])</f>
        <v/>
      </c>
      <c r="AO1015" s="46" t="str">
        <f>TRIM(Table1[[#This Row],[Account]])</f>
        <v/>
      </c>
      <c r="AP1015" s="46" t="str">
        <f>IF(Table1[[#This Row],[Posting Date]]&lt;&gt;"",$D$5,"")</f>
        <v/>
      </c>
      <c r="AQ1015" s="46" t="str">
        <f>TRIM(Table1[[#This Row],[Departments-Prgrams]])</f>
        <v/>
      </c>
      <c r="AR1015" s="46" t="str">
        <f>TRIM(Table1[[#This Row],[Grant]])</f>
        <v/>
      </c>
      <c r="AS1015" s="46" t="str">
        <f>TRIM(Table1[[#This Row],[Staff ID]])</f>
        <v/>
      </c>
      <c r="AT1015" s="46" t="str">
        <f>IF(TRIM(Table1[[#This Row],[Budget Code]])=0,"",TRIM(Table1[[#This Row],[Budget Code]]))</f>
        <v/>
      </c>
      <c r="AU1015" s="46" t="str">
        <f>IF(Table1[[#This Row],[Line Description]]&lt;&gt;"",Table1[[#This Row],[Line Description]],"")</f>
        <v/>
      </c>
      <c r="AV1015" s="46" t="str">
        <f>IF(Table1[[#This Row],[Cur_Amount Debit]]&gt;0,ROUND(Table1[[#This Row],[Cur_Amount Debit]],2),"")</f>
        <v/>
      </c>
      <c r="AW1015" s="46" t="str">
        <f>IF(Table1[[#This Row],[Cur_Amount Credit]]&gt;0,ROUND(Table1[[#This Row],[Cur_Amount Credit]],2),"")</f>
        <v/>
      </c>
      <c r="AX1015" s="46" t="str">
        <f>LEFT(Table1[[#This Row],[Cur]],3)</f>
        <v/>
      </c>
      <c r="AY1015" s="59"/>
      <c r="AZ1015" s="46"/>
      <c r="BA1015" s="46" t="str">
        <f>IF(Table1[[#This Row],[Cur]]&lt;&gt;"",IF(Table1[[#This Row],[Cur]]="USD","",ExchangeRate),"")</f>
        <v/>
      </c>
      <c r="BB1015" s="46" t="str">
        <f>IF(Table1[[#This Row],[Grant]]&lt;&gt;"",VLOOKUP(Table1[[#This Row],[Grant]],Grants!B:D,3),"")</f>
        <v/>
      </c>
      <c r="BC1015" s="46" t="str">
        <f>TRIM(Table1[[#This Row],[Vendor ID]])</f>
        <v/>
      </c>
      <c r="BD1015">
        <f>IF(Table1[[#This Row],[Reference Number]]=Q1014,BD1014,BD1014+1)</f>
        <v>0</v>
      </c>
    </row>
    <row r="1016" spans="1:56" ht="11.25" customHeight="1" x14ac:dyDescent="0.25">
      <c r="A1016" s="1"/>
      <c r="B1016" s="88" t="str">
        <f>IF(Table1[[#This Row],[Posting Date]]&lt;&gt;"",IF(Table1[[#This Row],[Reference Number]]=Q1015,B1015+1,1),"")</f>
        <v/>
      </c>
      <c r="C1016" s="61"/>
      <c r="D1016" s="61"/>
      <c r="E1016" s="138"/>
      <c r="F1016" s="141" t="str">
        <f>IFERROR(IF(VLOOKUP(Table1[[#This Row],[Budget Code Description]],Dimentions!$X$6:$AC$139,2,FALSE)="","",VLOOKUP(Table1[[#This Row],[Budget Code Description]],Dimentions!$X$6:$AC$139,2,FALSE)),"")</f>
        <v/>
      </c>
      <c r="G1016" s="141"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1" t="str">
        <f>IFERROR(VLOOKUP(Table1[[#This Row],[Budget Code Description]],Table6[#All],8,FALSE),"")</f>
        <v/>
      </c>
      <c r="L1016" s="63"/>
      <c r="M1016" s="65" t="str">
        <f>IFERROR(VLOOKUP(Table1[[#This Row],[Staff ID]],Table2[],2,FALSE),"")</f>
        <v/>
      </c>
      <c r="N1016" s="209" t="str">
        <f>IFERROR(IF(VLOOKUP(Table1[[#This Row],[Budget Code Description]],Dimentions!$X$6:$AC$134,4,FALSE)="","",VLOOKUP(Table1[[#This Row],[Budget Code Description]],Dimentions!$X$6:$AC$134,4,FALSE)),"")</f>
        <v/>
      </c>
      <c r="O1016" s="65" t="str">
        <f>IFERROR(VLOOKUP(Table1[[#This Row],[Vendor ID]],Table549[],2,FALSE),"")</f>
        <v/>
      </c>
      <c r="P1016" s="63"/>
      <c r="Q1016" s="141" t="str">
        <f>IF(Table1[[#This Row],[Posting Date]]&lt;&gt;"",$D$9,"")</f>
        <v/>
      </c>
      <c r="R1016" s="157" t="str">
        <f>IF(Table1[[#This Row],[Posting Date]]&lt;&gt;"",$D$10,"")</f>
        <v/>
      </c>
      <c r="S1016" s="66"/>
      <c r="T1016" s="63"/>
      <c r="U1016" s="67"/>
      <c r="V1016" s="67"/>
      <c r="W1016" s="67" t="str">
        <f t="shared" si="20"/>
        <v/>
      </c>
      <c r="X1016" s="159" t="str">
        <f>IF(E1016="","",(IF(Table1[[#This Row],[Cur]]="USD",Table1[[#This Row],[Cur_Amount Debit]],Table1[[#This Row],[Cur_Amount Debit]]/Table1[[#This Row],[Exchange Rate]])))</f>
        <v/>
      </c>
      <c r="Y1016" s="159" t="str">
        <f>IF(E1016="","",(IF(Table1[[#This Row],[Cur]]="USD",Table1[[#This Row],[Cur_Amount Credit]],Table1[[#This Row],[Cur_Amount Credit]]/ExchangeRate)))</f>
        <v/>
      </c>
      <c r="Z1016" s="201" t="str">
        <f>IF(E1016="","",(Table1[[#This Row],[Debit USD]]-Table1[[#This Row],[Credit USD]]))</f>
        <v/>
      </c>
      <c r="AA1016" s="226"/>
      <c r="AB1016" s="255"/>
      <c r="AC1016" s="1"/>
      <c r="AD1016" s="15"/>
      <c r="AE1016" s="15" t="str">
        <f>IF(AND(OR(Table1[[#This Row],[Account]]="15030",Table1[[#This Row],[Account]]="15035",Table1[[#This Row],[Account]]="20150"),Table1[[#This Row],[Vendor ID]]=""),1,"")</f>
        <v/>
      </c>
      <c r="AF1016" s="15"/>
      <c r="AG1016" s="15"/>
      <c r="AH1016" s="15"/>
      <c r="AI1016" s="46" t="str">
        <f>IF(Table1[[#This Row],[Posting Date]]&lt;&gt;"","GJ-"&amp;CountryID,"")</f>
        <v/>
      </c>
      <c r="AJ1016" s="59" t="str">
        <f>IF(Table1[[#This Row],[Posting Date]]&lt;&gt;"",Table1[[#This Row],[Posting Date]],"")</f>
        <v/>
      </c>
      <c r="AK1016" s="46"/>
      <c r="AL1016" s="46" t="str">
        <f>IF(Table1[[#This Row],[Description]]&lt;&gt;"",Table1[[#This Row],[Description]],"")</f>
        <v/>
      </c>
      <c r="AM1016" s="46" t="str">
        <f>IF(Table1[[#This Row],[Posting Date]]&lt;&gt;"",Table1[[#This Row],[Reference Number]],"")</f>
        <v/>
      </c>
      <c r="AN1016" s="46" t="str">
        <f>TRIM(Table1[[#This Row],[Line '#]])</f>
        <v/>
      </c>
      <c r="AO1016" s="46" t="str">
        <f>TRIM(Table1[[#This Row],[Account]])</f>
        <v/>
      </c>
      <c r="AP1016" s="46" t="str">
        <f>IF(Table1[[#This Row],[Posting Date]]&lt;&gt;"",$D$5,"")</f>
        <v/>
      </c>
      <c r="AQ1016" s="46" t="str">
        <f>TRIM(Table1[[#This Row],[Departments-Prgrams]])</f>
        <v/>
      </c>
      <c r="AR1016" s="46" t="str">
        <f>TRIM(Table1[[#This Row],[Grant]])</f>
        <v/>
      </c>
      <c r="AS1016" s="46" t="str">
        <f>TRIM(Table1[[#This Row],[Staff ID]])</f>
        <v/>
      </c>
      <c r="AT1016" s="46" t="str">
        <f>IF(TRIM(Table1[[#This Row],[Budget Code]])=0,"",TRIM(Table1[[#This Row],[Budget Code]]))</f>
        <v/>
      </c>
      <c r="AU1016" s="46" t="str">
        <f>IF(Table1[[#This Row],[Line Description]]&lt;&gt;"",Table1[[#This Row],[Line Description]],"")</f>
        <v/>
      </c>
      <c r="AV1016" s="46" t="str">
        <f>IF(Table1[[#This Row],[Cur_Amount Debit]]&gt;0,ROUND(Table1[[#This Row],[Cur_Amount Debit]],2),"")</f>
        <v/>
      </c>
      <c r="AW1016" s="46" t="str">
        <f>IF(Table1[[#This Row],[Cur_Amount Credit]]&gt;0,ROUND(Table1[[#This Row],[Cur_Amount Credit]],2),"")</f>
        <v/>
      </c>
      <c r="AX1016" s="46" t="str">
        <f>LEFT(Table1[[#This Row],[Cur]],3)</f>
        <v/>
      </c>
      <c r="AY1016" s="59"/>
      <c r="AZ1016" s="46"/>
      <c r="BA1016" s="46" t="str">
        <f>IF(Table1[[#This Row],[Cur]]&lt;&gt;"",IF(Table1[[#This Row],[Cur]]="USD","",ExchangeRate),"")</f>
        <v/>
      </c>
      <c r="BB1016" s="46" t="str">
        <f>IF(Table1[[#This Row],[Grant]]&lt;&gt;"",VLOOKUP(Table1[[#This Row],[Grant]],Grants!B:D,3),"")</f>
        <v/>
      </c>
      <c r="BC1016" s="46" t="str">
        <f>TRIM(Table1[[#This Row],[Vendor ID]])</f>
        <v/>
      </c>
      <c r="BD1016">
        <f>IF(Table1[[#This Row],[Reference Number]]=Q1015,BD1015,BD1015+1)</f>
        <v>0</v>
      </c>
    </row>
    <row r="1017" spans="1:56" ht="11.25" customHeight="1" x14ac:dyDescent="0.25">
      <c r="A1017" s="1"/>
      <c r="B1017" s="88" t="str">
        <f>IF(Table1[[#This Row],[Posting Date]]&lt;&gt;"",IF(Table1[[#This Row],[Reference Number]]=Q1016,B1016+1,1),"")</f>
        <v/>
      </c>
      <c r="C1017" s="61"/>
      <c r="D1017" s="61"/>
      <c r="E1017" s="138"/>
      <c r="F1017" s="141" t="str">
        <f>IFERROR(IF(VLOOKUP(Table1[[#This Row],[Budget Code Description]],Dimentions!$X$6:$AC$139,2,FALSE)="","",VLOOKUP(Table1[[#This Row],[Budget Code Description]],Dimentions!$X$6:$AC$139,2,FALSE)),"")</f>
        <v/>
      </c>
      <c r="G1017" s="141"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1" t="str">
        <f>IFERROR(VLOOKUP(Table1[[#This Row],[Budget Code Description]],Table6[#All],8,FALSE),"")</f>
        <v/>
      </c>
      <c r="L1017" s="63"/>
      <c r="M1017" s="65" t="str">
        <f>IFERROR(VLOOKUP(Table1[[#This Row],[Staff ID]],Table2[],2,FALSE),"")</f>
        <v/>
      </c>
      <c r="N1017" s="209" t="str">
        <f>IFERROR(IF(VLOOKUP(Table1[[#This Row],[Budget Code Description]],Dimentions!$X$6:$AC$134,4,FALSE)="","",VLOOKUP(Table1[[#This Row],[Budget Code Description]],Dimentions!$X$6:$AC$134,4,FALSE)),"")</f>
        <v/>
      </c>
      <c r="O1017" s="65" t="str">
        <f>IFERROR(VLOOKUP(Table1[[#This Row],[Vendor ID]],Table549[],2,FALSE),"")</f>
        <v/>
      </c>
      <c r="P1017" s="63"/>
      <c r="Q1017" s="141" t="str">
        <f>IF(Table1[[#This Row],[Posting Date]]&lt;&gt;"",$D$9,"")</f>
        <v/>
      </c>
      <c r="R1017" s="157" t="str">
        <f>IF(Table1[[#This Row],[Posting Date]]&lt;&gt;"",$D$10,"")</f>
        <v/>
      </c>
      <c r="S1017" s="66"/>
      <c r="T1017" s="63"/>
      <c r="U1017" s="67"/>
      <c r="V1017" s="67"/>
      <c r="W1017" s="67" t="str">
        <f t="shared" si="20"/>
        <v/>
      </c>
      <c r="X1017" s="159" t="str">
        <f>IF(E1017="","",(IF(Table1[[#This Row],[Cur]]="USD",Table1[[#This Row],[Cur_Amount Debit]],Table1[[#This Row],[Cur_Amount Debit]]/Table1[[#This Row],[Exchange Rate]])))</f>
        <v/>
      </c>
      <c r="Y1017" s="159" t="str">
        <f>IF(E1017="","",(IF(Table1[[#This Row],[Cur]]="USD",Table1[[#This Row],[Cur_Amount Credit]],Table1[[#This Row],[Cur_Amount Credit]]/ExchangeRate)))</f>
        <v/>
      </c>
      <c r="Z1017" s="201" t="str">
        <f>IF(E1017="","",(Table1[[#This Row],[Debit USD]]-Table1[[#This Row],[Credit USD]]))</f>
        <v/>
      </c>
      <c r="AA1017" s="226"/>
      <c r="AB1017" s="255"/>
      <c r="AC1017" s="1"/>
      <c r="AD1017" s="15"/>
      <c r="AE1017" s="15" t="str">
        <f>IF(AND(OR(Table1[[#This Row],[Account]]="15030",Table1[[#This Row],[Account]]="15035",Table1[[#This Row],[Account]]="20150"),Table1[[#This Row],[Vendor ID]]=""),1,"")</f>
        <v/>
      </c>
      <c r="AF1017" s="15"/>
      <c r="AG1017" s="15"/>
      <c r="AH1017" s="15"/>
      <c r="AI1017" s="46" t="str">
        <f>IF(Table1[[#This Row],[Posting Date]]&lt;&gt;"","GJ-"&amp;CountryID,"")</f>
        <v/>
      </c>
      <c r="AJ1017" s="59" t="str">
        <f>IF(Table1[[#This Row],[Posting Date]]&lt;&gt;"",Table1[[#This Row],[Posting Date]],"")</f>
        <v/>
      </c>
      <c r="AK1017" s="46"/>
      <c r="AL1017" s="46" t="str">
        <f>IF(Table1[[#This Row],[Description]]&lt;&gt;"",Table1[[#This Row],[Description]],"")</f>
        <v/>
      </c>
      <c r="AM1017" s="46" t="str">
        <f>IF(Table1[[#This Row],[Posting Date]]&lt;&gt;"",Table1[[#This Row],[Reference Number]],"")</f>
        <v/>
      </c>
      <c r="AN1017" s="46" t="str">
        <f>TRIM(Table1[[#This Row],[Line '#]])</f>
        <v/>
      </c>
      <c r="AO1017" s="46" t="str">
        <f>TRIM(Table1[[#This Row],[Account]])</f>
        <v/>
      </c>
      <c r="AP1017" s="46" t="str">
        <f>IF(Table1[[#This Row],[Posting Date]]&lt;&gt;"",$D$5,"")</f>
        <v/>
      </c>
      <c r="AQ1017" s="46" t="str">
        <f>TRIM(Table1[[#This Row],[Departments-Prgrams]])</f>
        <v/>
      </c>
      <c r="AR1017" s="46" t="str">
        <f>TRIM(Table1[[#This Row],[Grant]])</f>
        <v/>
      </c>
      <c r="AS1017" s="46" t="str">
        <f>TRIM(Table1[[#This Row],[Staff ID]])</f>
        <v/>
      </c>
      <c r="AT1017" s="46" t="str">
        <f>IF(TRIM(Table1[[#This Row],[Budget Code]])=0,"",TRIM(Table1[[#This Row],[Budget Code]]))</f>
        <v/>
      </c>
      <c r="AU1017" s="46" t="str">
        <f>IF(Table1[[#This Row],[Line Description]]&lt;&gt;"",Table1[[#This Row],[Line Description]],"")</f>
        <v/>
      </c>
      <c r="AV1017" s="46" t="str">
        <f>IF(Table1[[#This Row],[Cur_Amount Debit]]&gt;0,ROUND(Table1[[#This Row],[Cur_Amount Debit]],2),"")</f>
        <v/>
      </c>
      <c r="AW1017" s="46" t="str">
        <f>IF(Table1[[#This Row],[Cur_Amount Credit]]&gt;0,ROUND(Table1[[#This Row],[Cur_Amount Credit]],2),"")</f>
        <v/>
      </c>
      <c r="AX1017" s="46" t="str">
        <f>LEFT(Table1[[#This Row],[Cur]],3)</f>
        <v/>
      </c>
      <c r="AY1017" s="59"/>
      <c r="AZ1017" s="46"/>
      <c r="BA1017" s="46" t="str">
        <f>IF(Table1[[#This Row],[Cur]]&lt;&gt;"",IF(Table1[[#This Row],[Cur]]="USD","",ExchangeRate),"")</f>
        <v/>
      </c>
      <c r="BB1017" s="46" t="str">
        <f>IF(Table1[[#This Row],[Grant]]&lt;&gt;"",VLOOKUP(Table1[[#This Row],[Grant]],Grants!B:D,3),"")</f>
        <v/>
      </c>
      <c r="BC1017" s="46" t="str">
        <f>TRIM(Table1[[#This Row],[Vendor ID]])</f>
        <v/>
      </c>
      <c r="BD1017">
        <f>IF(Table1[[#This Row],[Reference Number]]=Q1016,BD1016,BD1016+1)</f>
        <v>0</v>
      </c>
    </row>
    <row r="1018" spans="1:56" ht="11.25" customHeight="1" x14ac:dyDescent="0.25">
      <c r="A1018" s="1"/>
      <c r="B1018" s="88" t="str">
        <f>IF(Table1[[#This Row],[Posting Date]]&lt;&gt;"",IF(Table1[[#This Row],[Reference Number]]=Q1017,B1017+1,1),"")</f>
        <v/>
      </c>
      <c r="C1018" s="61"/>
      <c r="D1018" s="61"/>
      <c r="E1018" s="138"/>
      <c r="F1018" s="141" t="str">
        <f>IFERROR(IF(VLOOKUP(Table1[[#This Row],[Budget Code Description]],Dimentions!$X$6:$AC$139,2,FALSE)="","",VLOOKUP(Table1[[#This Row],[Budget Code Description]],Dimentions!$X$6:$AC$139,2,FALSE)),"")</f>
        <v/>
      </c>
      <c r="G1018" s="141"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1" t="str">
        <f>IFERROR(VLOOKUP(Table1[[#This Row],[Budget Code Description]],Table6[#All],8,FALSE),"")</f>
        <v/>
      </c>
      <c r="L1018" s="63"/>
      <c r="M1018" s="65" t="str">
        <f>IFERROR(VLOOKUP(Table1[[#This Row],[Staff ID]],Table2[],2,FALSE),"")</f>
        <v/>
      </c>
      <c r="N1018" s="209" t="str">
        <f>IFERROR(IF(VLOOKUP(Table1[[#This Row],[Budget Code Description]],Dimentions!$X$6:$AC$134,4,FALSE)="","",VLOOKUP(Table1[[#This Row],[Budget Code Description]],Dimentions!$X$6:$AC$134,4,FALSE)),"")</f>
        <v/>
      </c>
      <c r="O1018" s="65" t="str">
        <f>IFERROR(VLOOKUP(Table1[[#This Row],[Vendor ID]],Table549[],2,FALSE),"")</f>
        <v/>
      </c>
      <c r="P1018" s="63"/>
      <c r="Q1018" s="141" t="str">
        <f>IF(Table1[[#This Row],[Posting Date]]&lt;&gt;"",$D$9,"")</f>
        <v/>
      </c>
      <c r="R1018" s="157" t="str">
        <f>IF(Table1[[#This Row],[Posting Date]]&lt;&gt;"",$D$10,"")</f>
        <v/>
      </c>
      <c r="S1018" s="66"/>
      <c r="T1018" s="63"/>
      <c r="U1018" s="67"/>
      <c r="V1018" s="67"/>
      <c r="W1018" s="67" t="str">
        <f t="shared" si="20"/>
        <v/>
      </c>
      <c r="X1018" s="159" t="str">
        <f>IF(E1018="","",(IF(Table1[[#This Row],[Cur]]="USD",Table1[[#This Row],[Cur_Amount Debit]],Table1[[#This Row],[Cur_Amount Debit]]/Table1[[#This Row],[Exchange Rate]])))</f>
        <v/>
      </c>
      <c r="Y1018" s="159" t="str">
        <f>IF(E1018="","",(IF(Table1[[#This Row],[Cur]]="USD",Table1[[#This Row],[Cur_Amount Credit]],Table1[[#This Row],[Cur_Amount Credit]]/ExchangeRate)))</f>
        <v/>
      </c>
      <c r="Z1018" s="201" t="str">
        <f>IF(E1018="","",(Table1[[#This Row],[Debit USD]]-Table1[[#This Row],[Credit USD]]))</f>
        <v/>
      </c>
      <c r="AA1018" s="226"/>
      <c r="AB1018" s="255"/>
      <c r="AC1018" s="1"/>
      <c r="AD1018" s="15"/>
      <c r="AE1018" s="15" t="str">
        <f>IF(AND(OR(Table1[[#This Row],[Account]]="15030",Table1[[#This Row],[Account]]="15035",Table1[[#This Row],[Account]]="20150"),Table1[[#This Row],[Vendor ID]]=""),1,"")</f>
        <v/>
      </c>
      <c r="AF1018" s="15"/>
      <c r="AG1018" s="15"/>
      <c r="AH1018" s="15"/>
      <c r="AI1018" s="46" t="str">
        <f>IF(Table1[[#This Row],[Posting Date]]&lt;&gt;"","GJ-"&amp;CountryID,"")</f>
        <v/>
      </c>
      <c r="AJ1018" s="59" t="str">
        <f>IF(Table1[[#This Row],[Posting Date]]&lt;&gt;"",Table1[[#This Row],[Posting Date]],"")</f>
        <v/>
      </c>
      <c r="AK1018" s="46"/>
      <c r="AL1018" s="46" t="str">
        <f>IF(Table1[[#This Row],[Description]]&lt;&gt;"",Table1[[#This Row],[Description]],"")</f>
        <v/>
      </c>
      <c r="AM1018" s="46" t="str">
        <f>IF(Table1[[#This Row],[Posting Date]]&lt;&gt;"",Table1[[#This Row],[Reference Number]],"")</f>
        <v/>
      </c>
      <c r="AN1018" s="46" t="str">
        <f>TRIM(Table1[[#This Row],[Line '#]])</f>
        <v/>
      </c>
      <c r="AO1018" s="46" t="str">
        <f>TRIM(Table1[[#This Row],[Account]])</f>
        <v/>
      </c>
      <c r="AP1018" s="46" t="str">
        <f>IF(Table1[[#This Row],[Posting Date]]&lt;&gt;"",$D$5,"")</f>
        <v/>
      </c>
      <c r="AQ1018" s="46" t="str">
        <f>TRIM(Table1[[#This Row],[Departments-Prgrams]])</f>
        <v/>
      </c>
      <c r="AR1018" s="46" t="str">
        <f>TRIM(Table1[[#This Row],[Grant]])</f>
        <v/>
      </c>
      <c r="AS1018" s="46" t="str">
        <f>TRIM(Table1[[#This Row],[Staff ID]])</f>
        <v/>
      </c>
      <c r="AT1018" s="46" t="str">
        <f>IF(TRIM(Table1[[#This Row],[Budget Code]])=0,"",TRIM(Table1[[#This Row],[Budget Code]]))</f>
        <v/>
      </c>
      <c r="AU1018" s="46" t="str">
        <f>IF(Table1[[#This Row],[Line Description]]&lt;&gt;"",Table1[[#This Row],[Line Description]],"")</f>
        <v/>
      </c>
      <c r="AV1018" s="46" t="str">
        <f>IF(Table1[[#This Row],[Cur_Amount Debit]]&gt;0,ROUND(Table1[[#This Row],[Cur_Amount Debit]],2),"")</f>
        <v/>
      </c>
      <c r="AW1018" s="46" t="str">
        <f>IF(Table1[[#This Row],[Cur_Amount Credit]]&gt;0,ROUND(Table1[[#This Row],[Cur_Amount Credit]],2),"")</f>
        <v/>
      </c>
      <c r="AX1018" s="46" t="str">
        <f>LEFT(Table1[[#This Row],[Cur]],3)</f>
        <v/>
      </c>
      <c r="AY1018" s="59"/>
      <c r="AZ1018" s="46"/>
      <c r="BA1018" s="46" t="str">
        <f>IF(Table1[[#This Row],[Cur]]&lt;&gt;"",IF(Table1[[#This Row],[Cur]]="USD","",ExchangeRate),"")</f>
        <v/>
      </c>
      <c r="BB1018" s="46" t="str">
        <f>IF(Table1[[#This Row],[Grant]]&lt;&gt;"",VLOOKUP(Table1[[#This Row],[Grant]],Grants!B:D,3),"")</f>
        <v/>
      </c>
      <c r="BC1018" s="46" t="str">
        <f>TRIM(Table1[[#This Row],[Vendor ID]])</f>
        <v/>
      </c>
      <c r="BD1018">
        <f>IF(Table1[[#This Row],[Reference Number]]=Q1017,BD1017,BD1017+1)</f>
        <v>0</v>
      </c>
    </row>
    <row r="1019" spans="1:56" ht="11.25" customHeight="1" x14ac:dyDescent="0.25">
      <c r="A1019" s="1"/>
      <c r="B1019" s="88" t="str">
        <f>IF(Table1[[#This Row],[Posting Date]]&lt;&gt;"",IF(Table1[[#This Row],[Reference Number]]=Q1018,B1018+1,1),"")</f>
        <v/>
      </c>
      <c r="C1019" s="61"/>
      <c r="D1019" s="61"/>
      <c r="E1019" s="138"/>
      <c r="F1019" s="141" t="str">
        <f>IFERROR(IF(VLOOKUP(Table1[[#This Row],[Budget Code Description]],Dimentions!$X$6:$AC$139,2,FALSE)="","",VLOOKUP(Table1[[#This Row],[Budget Code Description]],Dimentions!$X$6:$AC$139,2,FALSE)),"")</f>
        <v/>
      </c>
      <c r="G1019" s="141"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1" t="str">
        <f>IFERROR(VLOOKUP(Table1[[#This Row],[Budget Code Description]],Table6[#All],8,FALSE),"")</f>
        <v/>
      </c>
      <c r="L1019" s="63"/>
      <c r="M1019" s="65" t="str">
        <f>IFERROR(VLOOKUP(Table1[[#This Row],[Staff ID]],Table2[],2,FALSE),"")</f>
        <v/>
      </c>
      <c r="N1019" s="209" t="str">
        <f>IFERROR(IF(VLOOKUP(Table1[[#This Row],[Budget Code Description]],Dimentions!$X$6:$AC$134,4,FALSE)="","",VLOOKUP(Table1[[#This Row],[Budget Code Description]],Dimentions!$X$6:$AC$134,4,FALSE)),"")</f>
        <v/>
      </c>
      <c r="O1019" s="65" t="str">
        <f>IFERROR(VLOOKUP(Table1[[#This Row],[Vendor ID]],Table549[],2,FALSE),"")</f>
        <v/>
      </c>
      <c r="P1019" s="63"/>
      <c r="Q1019" s="141" t="str">
        <f>IF(Table1[[#This Row],[Posting Date]]&lt;&gt;"",$D$9,"")</f>
        <v/>
      </c>
      <c r="R1019" s="157" t="str">
        <f>IF(Table1[[#This Row],[Posting Date]]&lt;&gt;"",$D$10,"")</f>
        <v/>
      </c>
      <c r="S1019" s="66"/>
      <c r="T1019" s="63"/>
      <c r="U1019" s="67"/>
      <c r="V1019" s="67"/>
      <c r="W1019" s="67" t="str">
        <f t="shared" si="20"/>
        <v/>
      </c>
      <c r="X1019" s="159" t="str">
        <f>IF(E1019="","",(IF(Table1[[#This Row],[Cur]]="USD",Table1[[#This Row],[Cur_Amount Debit]],Table1[[#This Row],[Cur_Amount Debit]]/Table1[[#This Row],[Exchange Rate]])))</f>
        <v/>
      </c>
      <c r="Y1019" s="159" t="str">
        <f>IF(E1019="","",(IF(Table1[[#This Row],[Cur]]="USD",Table1[[#This Row],[Cur_Amount Credit]],Table1[[#This Row],[Cur_Amount Credit]]/ExchangeRate)))</f>
        <v/>
      </c>
      <c r="Z1019" s="201" t="str">
        <f>IF(E1019="","",(Table1[[#This Row],[Debit USD]]-Table1[[#This Row],[Credit USD]]))</f>
        <v/>
      </c>
      <c r="AA1019" s="226"/>
      <c r="AB1019" s="255"/>
      <c r="AC1019" s="1"/>
      <c r="AD1019" s="15"/>
      <c r="AE1019" s="15" t="str">
        <f>IF(AND(OR(Table1[[#This Row],[Account]]="15030",Table1[[#This Row],[Account]]="15035",Table1[[#This Row],[Account]]="20150"),Table1[[#This Row],[Vendor ID]]=""),1,"")</f>
        <v/>
      </c>
      <c r="AF1019" s="15"/>
      <c r="AG1019" s="15"/>
      <c r="AH1019" s="15"/>
      <c r="AI1019" s="46" t="str">
        <f>IF(Table1[[#This Row],[Posting Date]]&lt;&gt;"","GJ-"&amp;CountryID,"")</f>
        <v/>
      </c>
      <c r="AJ1019" s="59" t="str">
        <f>IF(Table1[[#This Row],[Posting Date]]&lt;&gt;"",Table1[[#This Row],[Posting Date]],"")</f>
        <v/>
      </c>
      <c r="AK1019" s="46"/>
      <c r="AL1019" s="46" t="str">
        <f>IF(Table1[[#This Row],[Description]]&lt;&gt;"",Table1[[#This Row],[Description]],"")</f>
        <v/>
      </c>
      <c r="AM1019" s="46" t="str">
        <f>IF(Table1[[#This Row],[Posting Date]]&lt;&gt;"",Table1[[#This Row],[Reference Number]],"")</f>
        <v/>
      </c>
      <c r="AN1019" s="46" t="str">
        <f>TRIM(Table1[[#This Row],[Line '#]])</f>
        <v/>
      </c>
      <c r="AO1019" s="46" t="str">
        <f>TRIM(Table1[[#This Row],[Account]])</f>
        <v/>
      </c>
      <c r="AP1019" s="46" t="str">
        <f>IF(Table1[[#This Row],[Posting Date]]&lt;&gt;"",$D$5,"")</f>
        <v/>
      </c>
      <c r="AQ1019" s="46" t="str">
        <f>TRIM(Table1[[#This Row],[Departments-Prgrams]])</f>
        <v/>
      </c>
      <c r="AR1019" s="46" t="str">
        <f>TRIM(Table1[[#This Row],[Grant]])</f>
        <v/>
      </c>
      <c r="AS1019" s="46" t="str">
        <f>TRIM(Table1[[#This Row],[Staff ID]])</f>
        <v/>
      </c>
      <c r="AT1019" s="46" t="str">
        <f>IF(TRIM(Table1[[#This Row],[Budget Code]])=0,"",TRIM(Table1[[#This Row],[Budget Code]]))</f>
        <v/>
      </c>
      <c r="AU1019" s="46" t="str">
        <f>IF(Table1[[#This Row],[Line Description]]&lt;&gt;"",Table1[[#This Row],[Line Description]],"")</f>
        <v/>
      </c>
      <c r="AV1019" s="46" t="str">
        <f>IF(Table1[[#This Row],[Cur_Amount Debit]]&gt;0,ROUND(Table1[[#This Row],[Cur_Amount Debit]],2),"")</f>
        <v/>
      </c>
      <c r="AW1019" s="46" t="str">
        <f>IF(Table1[[#This Row],[Cur_Amount Credit]]&gt;0,ROUND(Table1[[#This Row],[Cur_Amount Credit]],2),"")</f>
        <v/>
      </c>
      <c r="AX1019" s="46" t="str">
        <f>LEFT(Table1[[#This Row],[Cur]],3)</f>
        <v/>
      </c>
      <c r="AY1019" s="59"/>
      <c r="AZ1019" s="46"/>
      <c r="BA1019" s="46" t="str">
        <f>IF(Table1[[#This Row],[Cur]]&lt;&gt;"",IF(Table1[[#This Row],[Cur]]="USD","",ExchangeRate),"")</f>
        <v/>
      </c>
      <c r="BB1019" s="46" t="str">
        <f>IF(Table1[[#This Row],[Grant]]&lt;&gt;"",VLOOKUP(Table1[[#This Row],[Grant]],Grants!B:D,3),"")</f>
        <v/>
      </c>
      <c r="BC1019" s="46" t="str">
        <f>TRIM(Table1[[#This Row],[Vendor ID]])</f>
        <v/>
      </c>
      <c r="BD1019">
        <f>IF(Table1[[#This Row],[Reference Number]]=Q1018,BD1018,BD1018+1)</f>
        <v>0</v>
      </c>
    </row>
    <row r="1020" spans="1:56" ht="11.25" customHeight="1" x14ac:dyDescent="0.25">
      <c r="A1020" s="1"/>
      <c r="B1020" s="88" t="str">
        <f>IF(Table1[[#This Row],[Posting Date]]&lt;&gt;"",IF(Table1[[#This Row],[Reference Number]]=Q1019,B1019+1,1),"")</f>
        <v/>
      </c>
      <c r="C1020" s="61"/>
      <c r="D1020" s="61"/>
      <c r="E1020" s="138"/>
      <c r="F1020" s="141" t="str">
        <f>IFERROR(IF(VLOOKUP(Table1[[#This Row],[Budget Code Description]],Dimentions!$X$6:$AC$139,2,FALSE)="","",VLOOKUP(Table1[[#This Row],[Budget Code Description]],Dimentions!$X$6:$AC$139,2,FALSE)),"")</f>
        <v/>
      </c>
      <c r="G1020" s="141"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1" t="str">
        <f>IFERROR(VLOOKUP(Table1[[#This Row],[Budget Code Description]],Table6[#All],8,FALSE),"")</f>
        <v/>
      </c>
      <c r="L1020" s="63"/>
      <c r="M1020" s="65" t="str">
        <f>IFERROR(VLOOKUP(Table1[[#This Row],[Staff ID]],Table2[],2,FALSE),"")</f>
        <v/>
      </c>
      <c r="N1020" s="209" t="str">
        <f>IFERROR(IF(VLOOKUP(Table1[[#This Row],[Budget Code Description]],Dimentions!$X$6:$AC$134,4,FALSE)="","",VLOOKUP(Table1[[#This Row],[Budget Code Description]],Dimentions!$X$6:$AC$134,4,FALSE)),"")</f>
        <v/>
      </c>
      <c r="O1020" s="65" t="str">
        <f>IFERROR(VLOOKUP(Table1[[#This Row],[Vendor ID]],Table549[],2,FALSE),"")</f>
        <v/>
      </c>
      <c r="P1020" s="63"/>
      <c r="Q1020" s="141" t="str">
        <f>IF(Table1[[#This Row],[Posting Date]]&lt;&gt;"",$D$9,"")</f>
        <v/>
      </c>
      <c r="R1020" s="157" t="str">
        <f>IF(Table1[[#This Row],[Posting Date]]&lt;&gt;"",$D$10,"")</f>
        <v/>
      </c>
      <c r="S1020" s="66"/>
      <c r="T1020" s="63"/>
      <c r="U1020" s="67"/>
      <c r="V1020" s="67"/>
      <c r="W1020" s="67" t="str">
        <f t="shared" si="20"/>
        <v/>
      </c>
      <c r="X1020" s="159" t="str">
        <f>IF(E1020="","",(IF(Table1[[#This Row],[Cur]]="USD",Table1[[#This Row],[Cur_Amount Debit]],Table1[[#This Row],[Cur_Amount Debit]]/Table1[[#This Row],[Exchange Rate]])))</f>
        <v/>
      </c>
      <c r="Y1020" s="159" t="str">
        <f>IF(E1020="","",(IF(Table1[[#This Row],[Cur]]="USD",Table1[[#This Row],[Cur_Amount Credit]],Table1[[#This Row],[Cur_Amount Credit]]/ExchangeRate)))</f>
        <v/>
      </c>
      <c r="Z1020" s="201" t="str">
        <f>IF(E1020="","",(Table1[[#This Row],[Debit USD]]-Table1[[#This Row],[Credit USD]]))</f>
        <v/>
      </c>
      <c r="AA1020" s="226"/>
      <c r="AB1020" s="255"/>
      <c r="AC1020" s="1"/>
      <c r="AD1020" s="15"/>
      <c r="AE1020" s="15" t="str">
        <f>IF(AND(OR(Table1[[#This Row],[Account]]="15030",Table1[[#This Row],[Account]]="15035",Table1[[#This Row],[Account]]="20150"),Table1[[#This Row],[Vendor ID]]=""),1,"")</f>
        <v/>
      </c>
      <c r="AF1020" s="15"/>
      <c r="AG1020" s="15"/>
      <c r="AH1020" s="15"/>
      <c r="AI1020" s="46" t="str">
        <f>IF(Table1[[#This Row],[Posting Date]]&lt;&gt;"","GJ-"&amp;CountryID,"")</f>
        <v/>
      </c>
      <c r="AJ1020" s="59" t="str">
        <f>IF(Table1[[#This Row],[Posting Date]]&lt;&gt;"",Table1[[#This Row],[Posting Date]],"")</f>
        <v/>
      </c>
      <c r="AK1020" s="46"/>
      <c r="AL1020" s="46" t="str">
        <f>IF(Table1[[#This Row],[Description]]&lt;&gt;"",Table1[[#This Row],[Description]],"")</f>
        <v/>
      </c>
      <c r="AM1020" s="46" t="str">
        <f>IF(Table1[[#This Row],[Posting Date]]&lt;&gt;"",Table1[[#This Row],[Reference Number]],"")</f>
        <v/>
      </c>
      <c r="AN1020" s="46" t="str">
        <f>TRIM(Table1[[#This Row],[Line '#]])</f>
        <v/>
      </c>
      <c r="AO1020" s="46" t="str">
        <f>TRIM(Table1[[#This Row],[Account]])</f>
        <v/>
      </c>
      <c r="AP1020" s="46" t="str">
        <f>IF(Table1[[#This Row],[Posting Date]]&lt;&gt;"",$D$5,"")</f>
        <v/>
      </c>
      <c r="AQ1020" s="46" t="str">
        <f>TRIM(Table1[[#This Row],[Departments-Prgrams]])</f>
        <v/>
      </c>
      <c r="AR1020" s="46" t="str">
        <f>TRIM(Table1[[#This Row],[Grant]])</f>
        <v/>
      </c>
      <c r="AS1020" s="46" t="str">
        <f>TRIM(Table1[[#This Row],[Staff ID]])</f>
        <v/>
      </c>
      <c r="AT1020" s="46" t="str">
        <f>IF(TRIM(Table1[[#This Row],[Budget Code]])=0,"",TRIM(Table1[[#This Row],[Budget Code]]))</f>
        <v/>
      </c>
      <c r="AU1020" s="46" t="str">
        <f>IF(Table1[[#This Row],[Line Description]]&lt;&gt;"",Table1[[#This Row],[Line Description]],"")</f>
        <v/>
      </c>
      <c r="AV1020" s="46" t="str">
        <f>IF(Table1[[#This Row],[Cur_Amount Debit]]&gt;0,ROUND(Table1[[#This Row],[Cur_Amount Debit]],2),"")</f>
        <v/>
      </c>
      <c r="AW1020" s="46" t="str">
        <f>IF(Table1[[#This Row],[Cur_Amount Credit]]&gt;0,ROUND(Table1[[#This Row],[Cur_Amount Credit]],2),"")</f>
        <v/>
      </c>
      <c r="AX1020" s="46" t="str">
        <f>LEFT(Table1[[#This Row],[Cur]],3)</f>
        <v/>
      </c>
      <c r="AY1020" s="59"/>
      <c r="AZ1020" s="46"/>
      <c r="BA1020" s="46" t="str">
        <f>IF(Table1[[#This Row],[Cur]]&lt;&gt;"",IF(Table1[[#This Row],[Cur]]="USD","",ExchangeRate),"")</f>
        <v/>
      </c>
      <c r="BB1020" s="46" t="str">
        <f>IF(Table1[[#This Row],[Grant]]&lt;&gt;"",VLOOKUP(Table1[[#This Row],[Grant]],Grants!B:D,3),"")</f>
        <v/>
      </c>
      <c r="BC1020" s="46" t="str">
        <f>TRIM(Table1[[#This Row],[Vendor ID]])</f>
        <v/>
      </c>
      <c r="BD1020">
        <f>IF(Table1[[#This Row],[Reference Number]]=Q1019,BD1019,BD1019+1)</f>
        <v>0</v>
      </c>
    </row>
    <row r="1021" spans="1:56" ht="11.25" customHeight="1" x14ac:dyDescent="0.25">
      <c r="A1021" s="1"/>
      <c r="B1021" s="88" t="str">
        <f>IF(Table1[[#This Row],[Posting Date]]&lt;&gt;"",IF(Table1[[#This Row],[Reference Number]]=Q1020,B1020+1,1),"")</f>
        <v/>
      </c>
      <c r="C1021" s="61"/>
      <c r="D1021" s="61"/>
      <c r="E1021" s="138"/>
      <c r="F1021" s="141" t="str">
        <f>IFERROR(IF(VLOOKUP(Table1[[#This Row],[Budget Code Description]],Dimentions!$X$6:$AC$139,2,FALSE)="","",VLOOKUP(Table1[[#This Row],[Budget Code Description]],Dimentions!$X$6:$AC$139,2,FALSE)),"")</f>
        <v/>
      </c>
      <c r="G1021" s="141"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1" t="str">
        <f>IFERROR(VLOOKUP(Table1[[#This Row],[Budget Code Description]],Table6[#All],8,FALSE),"")</f>
        <v/>
      </c>
      <c r="L1021" s="63"/>
      <c r="M1021" s="65" t="str">
        <f>IFERROR(VLOOKUP(Table1[[#This Row],[Staff ID]],Table2[],2,FALSE),"")</f>
        <v/>
      </c>
      <c r="N1021" s="209" t="str">
        <f>IFERROR(IF(VLOOKUP(Table1[[#This Row],[Budget Code Description]],Dimentions!$X$6:$AC$134,4,FALSE)="","",VLOOKUP(Table1[[#This Row],[Budget Code Description]],Dimentions!$X$6:$AC$134,4,FALSE)),"")</f>
        <v/>
      </c>
      <c r="O1021" s="65" t="str">
        <f>IFERROR(VLOOKUP(Table1[[#This Row],[Vendor ID]],Table549[],2,FALSE),"")</f>
        <v/>
      </c>
      <c r="P1021" s="63"/>
      <c r="Q1021" s="141" t="str">
        <f>IF(Table1[[#This Row],[Posting Date]]&lt;&gt;"",$D$9,"")</f>
        <v/>
      </c>
      <c r="R1021" s="157" t="str">
        <f>IF(Table1[[#This Row],[Posting Date]]&lt;&gt;"",$D$10,"")</f>
        <v/>
      </c>
      <c r="S1021" s="66"/>
      <c r="T1021" s="63"/>
      <c r="U1021" s="67"/>
      <c r="V1021" s="67"/>
      <c r="W1021" s="67" t="str">
        <f t="shared" si="20"/>
        <v/>
      </c>
      <c r="X1021" s="159" t="str">
        <f>IF(E1021="","",(IF(Table1[[#This Row],[Cur]]="USD",Table1[[#This Row],[Cur_Amount Debit]],Table1[[#This Row],[Cur_Amount Debit]]/Table1[[#This Row],[Exchange Rate]])))</f>
        <v/>
      </c>
      <c r="Y1021" s="159" t="str">
        <f>IF(E1021="","",(IF(Table1[[#This Row],[Cur]]="USD",Table1[[#This Row],[Cur_Amount Credit]],Table1[[#This Row],[Cur_Amount Credit]]/ExchangeRate)))</f>
        <v/>
      </c>
      <c r="Z1021" s="201" t="str">
        <f>IF(E1021="","",(Table1[[#This Row],[Debit USD]]-Table1[[#This Row],[Credit USD]]))</f>
        <v/>
      </c>
      <c r="AA1021" s="226"/>
      <c r="AB1021" s="255"/>
      <c r="AC1021" s="1"/>
      <c r="AD1021" s="15"/>
      <c r="AE1021" s="15" t="str">
        <f>IF(AND(OR(Table1[[#This Row],[Account]]="15030",Table1[[#This Row],[Account]]="15035",Table1[[#This Row],[Account]]="20150"),Table1[[#This Row],[Vendor ID]]=""),1,"")</f>
        <v/>
      </c>
      <c r="AF1021" s="15"/>
      <c r="AG1021" s="15"/>
      <c r="AH1021" s="15"/>
      <c r="AI1021" s="46" t="str">
        <f>IF(Table1[[#This Row],[Posting Date]]&lt;&gt;"","GJ-"&amp;CountryID,"")</f>
        <v/>
      </c>
      <c r="AJ1021" s="59" t="str">
        <f>IF(Table1[[#This Row],[Posting Date]]&lt;&gt;"",Table1[[#This Row],[Posting Date]],"")</f>
        <v/>
      </c>
      <c r="AK1021" s="46"/>
      <c r="AL1021" s="46" t="str">
        <f>IF(Table1[[#This Row],[Description]]&lt;&gt;"",Table1[[#This Row],[Description]],"")</f>
        <v/>
      </c>
      <c r="AM1021" s="46" t="str">
        <f>IF(Table1[[#This Row],[Posting Date]]&lt;&gt;"",Table1[[#This Row],[Reference Number]],"")</f>
        <v/>
      </c>
      <c r="AN1021" s="46" t="str">
        <f>TRIM(Table1[[#This Row],[Line '#]])</f>
        <v/>
      </c>
      <c r="AO1021" s="46" t="str">
        <f>TRIM(Table1[[#This Row],[Account]])</f>
        <v/>
      </c>
      <c r="AP1021" s="46" t="str">
        <f>IF(Table1[[#This Row],[Posting Date]]&lt;&gt;"",$D$5,"")</f>
        <v/>
      </c>
      <c r="AQ1021" s="46" t="str">
        <f>TRIM(Table1[[#This Row],[Departments-Prgrams]])</f>
        <v/>
      </c>
      <c r="AR1021" s="46" t="str">
        <f>TRIM(Table1[[#This Row],[Grant]])</f>
        <v/>
      </c>
      <c r="AS1021" s="46" t="str">
        <f>TRIM(Table1[[#This Row],[Staff ID]])</f>
        <v/>
      </c>
      <c r="AT1021" s="46" t="str">
        <f>IF(TRIM(Table1[[#This Row],[Budget Code]])=0,"",TRIM(Table1[[#This Row],[Budget Code]]))</f>
        <v/>
      </c>
      <c r="AU1021" s="46" t="str">
        <f>IF(Table1[[#This Row],[Line Description]]&lt;&gt;"",Table1[[#This Row],[Line Description]],"")</f>
        <v/>
      </c>
      <c r="AV1021" s="46" t="str">
        <f>IF(Table1[[#This Row],[Cur_Amount Debit]]&gt;0,ROUND(Table1[[#This Row],[Cur_Amount Debit]],2),"")</f>
        <v/>
      </c>
      <c r="AW1021" s="46" t="str">
        <f>IF(Table1[[#This Row],[Cur_Amount Credit]]&gt;0,ROUND(Table1[[#This Row],[Cur_Amount Credit]],2),"")</f>
        <v/>
      </c>
      <c r="AX1021" s="46" t="str">
        <f>LEFT(Table1[[#This Row],[Cur]],3)</f>
        <v/>
      </c>
      <c r="AY1021" s="59"/>
      <c r="AZ1021" s="46"/>
      <c r="BA1021" s="46" t="str">
        <f>IF(Table1[[#This Row],[Cur]]&lt;&gt;"",IF(Table1[[#This Row],[Cur]]="USD","",ExchangeRate),"")</f>
        <v/>
      </c>
      <c r="BB1021" s="46" t="str">
        <f>IF(Table1[[#This Row],[Grant]]&lt;&gt;"",VLOOKUP(Table1[[#This Row],[Grant]],Grants!B:D,3),"")</f>
        <v/>
      </c>
      <c r="BC1021" s="46" t="str">
        <f>TRIM(Table1[[#This Row],[Vendor ID]])</f>
        <v/>
      </c>
      <c r="BD1021">
        <f>IF(Table1[[#This Row],[Reference Number]]=Q1020,BD1020,BD1020+1)</f>
        <v>0</v>
      </c>
    </row>
    <row r="1022" spans="1:56" ht="11.25" customHeight="1" x14ac:dyDescent="0.25">
      <c r="A1022" s="1"/>
      <c r="B1022" s="88" t="str">
        <f>IF(Table1[[#This Row],[Posting Date]]&lt;&gt;"",IF(Table1[[#This Row],[Reference Number]]=Q1021,B1021+1,1),"")</f>
        <v/>
      </c>
      <c r="C1022" s="61"/>
      <c r="D1022" s="61"/>
      <c r="E1022" s="138"/>
      <c r="F1022" s="141" t="str">
        <f>IFERROR(IF(VLOOKUP(Table1[[#This Row],[Budget Code Description]],Dimentions!$X$6:$AC$139,2,FALSE)="","",VLOOKUP(Table1[[#This Row],[Budget Code Description]],Dimentions!$X$6:$AC$139,2,FALSE)),"")</f>
        <v/>
      </c>
      <c r="G1022" s="141"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1" t="str">
        <f>IFERROR(VLOOKUP(Table1[[#This Row],[Budget Code Description]],Table6[#All],8,FALSE),"")</f>
        <v/>
      </c>
      <c r="L1022" s="63"/>
      <c r="M1022" s="65" t="str">
        <f>IFERROR(VLOOKUP(Table1[[#This Row],[Staff ID]],Table2[],2,FALSE),"")</f>
        <v/>
      </c>
      <c r="N1022" s="209" t="str">
        <f>IFERROR(IF(VLOOKUP(Table1[[#This Row],[Budget Code Description]],Dimentions!$X$6:$AC$134,4,FALSE)="","",VLOOKUP(Table1[[#This Row],[Budget Code Description]],Dimentions!$X$6:$AC$134,4,FALSE)),"")</f>
        <v/>
      </c>
      <c r="O1022" s="65" t="str">
        <f>IFERROR(VLOOKUP(Table1[[#This Row],[Vendor ID]],Table549[],2,FALSE),"")</f>
        <v/>
      </c>
      <c r="P1022" s="63"/>
      <c r="Q1022" s="141" t="str">
        <f>IF(Table1[[#This Row],[Posting Date]]&lt;&gt;"",$D$9,"")</f>
        <v/>
      </c>
      <c r="R1022" s="157" t="str">
        <f>IF(Table1[[#This Row],[Posting Date]]&lt;&gt;"",$D$10,"")</f>
        <v/>
      </c>
      <c r="S1022" s="66"/>
      <c r="T1022" s="63"/>
      <c r="U1022" s="67"/>
      <c r="V1022" s="67"/>
      <c r="W1022" s="67" t="str">
        <f t="shared" si="20"/>
        <v/>
      </c>
      <c r="X1022" s="159" t="str">
        <f>IF(E1022="","",(IF(Table1[[#This Row],[Cur]]="USD",Table1[[#This Row],[Cur_Amount Debit]],Table1[[#This Row],[Cur_Amount Debit]]/Table1[[#This Row],[Exchange Rate]])))</f>
        <v/>
      </c>
      <c r="Y1022" s="159" t="str">
        <f>IF(E1022="","",(IF(Table1[[#This Row],[Cur]]="USD",Table1[[#This Row],[Cur_Amount Credit]],Table1[[#This Row],[Cur_Amount Credit]]/ExchangeRate)))</f>
        <v/>
      </c>
      <c r="Z1022" s="201" t="str">
        <f>IF(E1022="","",(Table1[[#This Row],[Debit USD]]-Table1[[#This Row],[Credit USD]]))</f>
        <v/>
      </c>
      <c r="AA1022" s="226"/>
      <c r="AB1022" s="255"/>
      <c r="AC1022" s="1"/>
      <c r="AD1022" s="15"/>
      <c r="AE1022" s="15" t="str">
        <f>IF(AND(OR(Table1[[#This Row],[Account]]="15030",Table1[[#This Row],[Account]]="15035",Table1[[#This Row],[Account]]="20150"),Table1[[#This Row],[Vendor ID]]=""),1,"")</f>
        <v/>
      </c>
      <c r="AF1022" s="15"/>
      <c r="AG1022" s="15"/>
      <c r="AH1022" s="15"/>
      <c r="AI1022" s="46" t="str">
        <f>IF(Table1[[#This Row],[Posting Date]]&lt;&gt;"","GJ-"&amp;CountryID,"")</f>
        <v/>
      </c>
      <c r="AJ1022" s="59" t="str">
        <f>IF(Table1[[#This Row],[Posting Date]]&lt;&gt;"",Table1[[#This Row],[Posting Date]],"")</f>
        <v/>
      </c>
      <c r="AK1022" s="46"/>
      <c r="AL1022" s="46" t="str">
        <f>IF(Table1[[#This Row],[Description]]&lt;&gt;"",Table1[[#This Row],[Description]],"")</f>
        <v/>
      </c>
      <c r="AM1022" s="46" t="str">
        <f>IF(Table1[[#This Row],[Posting Date]]&lt;&gt;"",Table1[[#This Row],[Reference Number]],"")</f>
        <v/>
      </c>
      <c r="AN1022" s="46" t="str">
        <f>TRIM(Table1[[#This Row],[Line '#]])</f>
        <v/>
      </c>
      <c r="AO1022" s="46" t="str">
        <f>TRIM(Table1[[#This Row],[Account]])</f>
        <v/>
      </c>
      <c r="AP1022" s="46" t="str">
        <f>IF(Table1[[#This Row],[Posting Date]]&lt;&gt;"",$D$5,"")</f>
        <v/>
      </c>
      <c r="AQ1022" s="46" t="str">
        <f>TRIM(Table1[[#This Row],[Departments-Prgrams]])</f>
        <v/>
      </c>
      <c r="AR1022" s="46" t="str">
        <f>TRIM(Table1[[#This Row],[Grant]])</f>
        <v/>
      </c>
      <c r="AS1022" s="46" t="str">
        <f>TRIM(Table1[[#This Row],[Staff ID]])</f>
        <v/>
      </c>
      <c r="AT1022" s="46" t="str">
        <f>IF(TRIM(Table1[[#This Row],[Budget Code]])=0,"",TRIM(Table1[[#This Row],[Budget Code]]))</f>
        <v/>
      </c>
      <c r="AU1022" s="46" t="str">
        <f>IF(Table1[[#This Row],[Line Description]]&lt;&gt;"",Table1[[#This Row],[Line Description]],"")</f>
        <v/>
      </c>
      <c r="AV1022" s="46" t="str">
        <f>IF(Table1[[#This Row],[Cur_Amount Debit]]&gt;0,ROUND(Table1[[#This Row],[Cur_Amount Debit]],2),"")</f>
        <v/>
      </c>
      <c r="AW1022" s="46" t="str">
        <f>IF(Table1[[#This Row],[Cur_Amount Credit]]&gt;0,ROUND(Table1[[#This Row],[Cur_Amount Credit]],2),"")</f>
        <v/>
      </c>
      <c r="AX1022" s="46" t="str">
        <f>LEFT(Table1[[#This Row],[Cur]],3)</f>
        <v/>
      </c>
      <c r="AY1022" s="59"/>
      <c r="AZ1022" s="46"/>
      <c r="BA1022" s="46" t="str">
        <f>IF(Table1[[#This Row],[Cur]]&lt;&gt;"",IF(Table1[[#This Row],[Cur]]="USD","",ExchangeRate),"")</f>
        <v/>
      </c>
      <c r="BB1022" s="46" t="str">
        <f>IF(Table1[[#This Row],[Grant]]&lt;&gt;"",VLOOKUP(Table1[[#This Row],[Grant]],Grants!B:D,3),"")</f>
        <v/>
      </c>
      <c r="BC1022" s="46" t="str">
        <f>TRIM(Table1[[#This Row],[Vendor ID]])</f>
        <v/>
      </c>
      <c r="BD1022">
        <f>IF(Table1[[#This Row],[Reference Number]]=Q1021,BD1021,BD1021+1)</f>
        <v>0</v>
      </c>
    </row>
    <row r="1023" spans="1:56" ht="11.25" customHeight="1" x14ac:dyDescent="0.25">
      <c r="A1023" s="1"/>
      <c r="B1023" s="88" t="str">
        <f>IF(Table1[[#This Row],[Posting Date]]&lt;&gt;"",IF(Table1[[#This Row],[Reference Number]]=Q1022,B1022+1,1),"")</f>
        <v/>
      </c>
      <c r="C1023" s="61"/>
      <c r="D1023" s="61"/>
      <c r="E1023" s="138"/>
      <c r="F1023" s="141" t="str">
        <f>IFERROR(IF(VLOOKUP(Table1[[#This Row],[Budget Code Description]],Dimentions!$X$6:$AC$139,2,FALSE)="","",VLOOKUP(Table1[[#This Row],[Budget Code Description]],Dimentions!$X$6:$AC$139,2,FALSE)),"")</f>
        <v/>
      </c>
      <c r="G1023" s="141"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1" t="str">
        <f>IFERROR(VLOOKUP(Table1[[#This Row],[Budget Code Description]],Table6[#All],8,FALSE),"")</f>
        <v/>
      </c>
      <c r="L1023" s="63"/>
      <c r="M1023" s="65" t="str">
        <f>IFERROR(VLOOKUP(Table1[[#This Row],[Staff ID]],Table2[],2,FALSE),"")</f>
        <v/>
      </c>
      <c r="N1023" s="209" t="str">
        <f>IFERROR(IF(VLOOKUP(Table1[[#This Row],[Budget Code Description]],Dimentions!$X$6:$AC$134,4,FALSE)="","",VLOOKUP(Table1[[#This Row],[Budget Code Description]],Dimentions!$X$6:$AC$134,4,FALSE)),"")</f>
        <v/>
      </c>
      <c r="O1023" s="65" t="str">
        <f>IFERROR(VLOOKUP(Table1[[#This Row],[Vendor ID]],Table549[],2,FALSE),"")</f>
        <v/>
      </c>
      <c r="P1023" s="63"/>
      <c r="Q1023" s="141" t="str">
        <f>IF(Table1[[#This Row],[Posting Date]]&lt;&gt;"",$D$9,"")</f>
        <v/>
      </c>
      <c r="R1023" s="157" t="str">
        <f>IF(Table1[[#This Row],[Posting Date]]&lt;&gt;"",$D$10,"")</f>
        <v/>
      </c>
      <c r="S1023" s="66"/>
      <c r="T1023" s="63"/>
      <c r="U1023" s="67"/>
      <c r="V1023" s="67"/>
      <c r="W1023" s="67" t="str">
        <f t="shared" si="20"/>
        <v/>
      </c>
      <c r="X1023" s="159" t="str">
        <f>IF(E1023="","",(IF(Table1[[#This Row],[Cur]]="USD",Table1[[#This Row],[Cur_Amount Debit]],Table1[[#This Row],[Cur_Amount Debit]]/Table1[[#This Row],[Exchange Rate]])))</f>
        <v/>
      </c>
      <c r="Y1023" s="159" t="str">
        <f>IF(E1023="","",(IF(Table1[[#This Row],[Cur]]="USD",Table1[[#This Row],[Cur_Amount Credit]],Table1[[#This Row],[Cur_Amount Credit]]/ExchangeRate)))</f>
        <v/>
      </c>
      <c r="Z1023" s="201" t="str">
        <f>IF(E1023="","",(Table1[[#This Row],[Debit USD]]-Table1[[#This Row],[Credit USD]]))</f>
        <v/>
      </c>
      <c r="AA1023" s="226"/>
      <c r="AB1023" s="255"/>
      <c r="AC1023" s="1"/>
      <c r="AD1023" s="15"/>
      <c r="AE1023" s="15" t="str">
        <f>IF(AND(OR(Table1[[#This Row],[Account]]="15030",Table1[[#This Row],[Account]]="15035",Table1[[#This Row],[Account]]="20150"),Table1[[#This Row],[Vendor ID]]=""),1,"")</f>
        <v/>
      </c>
      <c r="AF1023" s="15"/>
      <c r="AG1023" s="15"/>
      <c r="AH1023" s="15"/>
      <c r="AI1023" s="46" t="str">
        <f>IF(Table1[[#This Row],[Posting Date]]&lt;&gt;"","GJ-"&amp;CountryID,"")</f>
        <v/>
      </c>
      <c r="AJ1023" s="59" t="str">
        <f>IF(Table1[[#This Row],[Posting Date]]&lt;&gt;"",Table1[[#This Row],[Posting Date]],"")</f>
        <v/>
      </c>
      <c r="AK1023" s="46"/>
      <c r="AL1023" s="46" t="str">
        <f>IF(Table1[[#This Row],[Description]]&lt;&gt;"",Table1[[#This Row],[Description]],"")</f>
        <v/>
      </c>
      <c r="AM1023" s="46" t="str">
        <f>IF(Table1[[#This Row],[Posting Date]]&lt;&gt;"",Table1[[#This Row],[Reference Number]],"")</f>
        <v/>
      </c>
      <c r="AN1023" s="46" t="str">
        <f>TRIM(Table1[[#This Row],[Line '#]])</f>
        <v/>
      </c>
      <c r="AO1023" s="46" t="str">
        <f>TRIM(Table1[[#This Row],[Account]])</f>
        <v/>
      </c>
      <c r="AP1023" s="46" t="str">
        <f>IF(Table1[[#This Row],[Posting Date]]&lt;&gt;"",$D$5,"")</f>
        <v/>
      </c>
      <c r="AQ1023" s="46" t="str">
        <f>TRIM(Table1[[#This Row],[Departments-Prgrams]])</f>
        <v/>
      </c>
      <c r="AR1023" s="46" t="str">
        <f>TRIM(Table1[[#This Row],[Grant]])</f>
        <v/>
      </c>
      <c r="AS1023" s="46" t="str">
        <f>TRIM(Table1[[#This Row],[Staff ID]])</f>
        <v/>
      </c>
      <c r="AT1023" s="46" t="str">
        <f>IF(TRIM(Table1[[#This Row],[Budget Code]])=0,"",TRIM(Table1[[#This Row],[Budget Code]]))</f>
        <v/>
      </c>
      <c r="AU1023" s="46" t="str">
        <f>IF(Table1[[#This Row],[Line Description]]&lt;&gt;"",Table1[[#This Row],[Line Description]],"")</f>
        <v/>
      </c>
      <c r="AV1023" s="46" t="str">
        <f>IF(Table1[[#This Row],[Cur_Amount Debit]]&gt;0,ROUND(Table1[[#This Row],[Cur_Amount Debit]],2),"")</f>
        <v/>
      </c>
      <c r="AW1023" s="46" t="str">
        <f>IF(Table1[[#This Row],[Cur_Amount Credit]]&gt;0,ROUND(Table1[[#This Row],[Cur_Amount Credit]],2),"")</f>
        <v/>
      </c>
      <c r="AX1023" s="46" t="str">
        <f>LEFT(Table1[[#This Row],[Cur]],3)</f>
        <v/>
      </c>
      <c r="AY1023" s="59"/>
      <c r="AZ1023" s="46"/>
      <c r="BA1023" s="46" t="str">
        <f>IF(Table1[[#This Row],[Cur]]&lt;&gt;"",IF(Table1[[#This Row],[Cur]]="USD","",ExchangeRate),"")</f>
        <v/>
      </c>
      <c r="BB1023" s="46" t="str">
        <f>IF(Table1[[#This Row],[Grant]]&lt;&gt;"",VLOOKUP(Table1[[#This Row],[Grant]],Grants!B:D,3),"")</f>
        <v/>
      </c>
      <c r="BC1023" s="46" t="str">
        <f>TRIM(Table1[[#This Row],[Vendor ID]])</f>
        <v/>
      </c>
      <c r="BD1023">
        <f>IF(Table1[[#This Row],[Reference Number]]=Q1022,BD1022,BD1022+1)</f>
        <v>0</v>
      </c>
    </row>
    <row r="1024" spans="1:56" ht="11.25" customHeight="1" x14ac:dyDescent="0.25">
      <c r="A1024" s="1"/>
      <c r="B1024" s="88" t="str">
        <f>IF(Table1[[#This Row],[Posting Date]]&lt;&gt;"",IF(Table1[[#This Row],[Reference Number]]=Q1023,B1023+1,1),"")</f>
        <v/>
      </c>
      <c r="C1024" s="61"/>
      <c r="D1024" s="61"/>
      <c r="E1024" s="138"/>
      <c r="F1024" s="141" t="str">
        <f>IFERROR(IF(VLOOKUP(Table1[[#This Row],[Budget Code Description]],Dimentions!$X$6:$AC$139,2,FALSE)="","",VLOOKUP(Table1[[#This Row],[Budget Code Description]],Dimentions!$X$6:$AC$139,2,FALSE)),"")</f>
        <v/>
      </c>
      <c r="G1024" s="141"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1" t="str">
        <f>IFERROR(VLOOKUP(Table1[[#This Row],[Budget Code Description]],Table6[#All],8,FALSE),"")</f>
        <v/>
      </c>
      <c r="L1024" s="63"/>
      <c r="M1024" s="65" t="str">
        <f>IFERROR(VLOOKUP(Table1[[#This Row],[Staff ID]],Table2[],2,FALSE),"")</f>
        <v/>
      </c>
      <c r="N1024" s="209" t="str">
        <f>IFERROR(IF(VLOOKUP(Table1[[#This Row],[Budget Code Description]],Dimentions!$X$6:$AC$134,4,FALSE)="","",VLOOKUP(Table1[[#This Row],[Budget Code Description]],Dimentions!$X$6:$AC$134,4,FALSE)),"")</f>
        <v/>
      </c>
      <c r="O1024" s="65" t="str">
        <f>IFERROR(VLOOKUP(Table1[[#This Row],[Vendor ID]],Table549[],2,FALSE),"")</f>
        <v/>
      </c>
      <c r="P1024" s="63"/>
      <c r="Q1024" s="141" t="str">
        <f>IF(Table1[[#This Row],[Posting Date]]&lt;&gt;"",$D$9,"")</f>
        <v/>
      </c>
      <c r="R1024" s="157" t="str">
        <f>IF(Table1[[#This Row],[Posting Date]]&lt;&gt;"",$D$10,"")</f>
        <v/>
      </c>
      <c r="S1024" s="66"/>
      <c r="T1024" s="63"/>
      <c r="U1024" s="67"/>
      <c r="V1024" s="67"/>
      <c r="W1024" s="67" t="str">
        <f t="shared" si="20"/>
        <v/>
      </c>
      <c r="X1024" s="159" t="str">
        <f>IF(E1024="","",(IF(Table1[[#This Row],[Cur]]="USD",Table1[[#This Row],[Cur_Amount Debit]],Table1[[#This Row],[Cur_Amount Debit]]/Table1[[#This Row],[Exchange Rate]])))</f>
        <v/>
      </c>
      <c r="Y1024" s="159" t="str">
        <f>IF(E1024="","",(IF(Table1[[#This Row],[Cur]]="USD",Table1[[#This Row],[Cur_Amount Credit]],Table1[[#This Row],[Cur_Amount Credit]]/ExchangeRate)))</f>
        <v/>
      </c>
      <c r="Z1024" s="201" t="str">
        <f>IF(E1024="","",(Table1[[#This Row],[Debit USD]]-Table1[[#This Row],[Credit USD]]))</f>
        <v/>
      </c>
      <c r="AA1024" s="226"/>
      <c r="AB1024" s="255"/>
      <c r="AC1024" s="1"/>
      <c r="AD1024" s="15"/>
      <c r="AE1024" s="15" t="str">
        <f>IF(AND(OR(Table1[[#This Row],[Account]]="15030",Table1[[#This Row],[Account]]="15035",Table1[[#This Row],[Account]]="20150"),Table1[[#This Row],[Vendor ID]]=""),1,"")</f>
        <v/>
      </c>
      <c r="AF1024" s="15"/>
      <c r="AG1024" s="15"/>
      <c r="AH1024" s="15"/>
      <c r="AI1024" s="46" t="str">
        <f>IF(Table1[[#This Row],[Posting Date]]&lt;&gt;"","GJ-"&amp;CountryID,"")</f>
        <v/>
      </c>
      <c r="AJ1024" s="59" t="str">
        <f>IF(Table1[[#This Row],[Posting Date]]&lt;&gt;"",Table1[[#This Row],[Posting Date]],"")</f>
        <v/>
      </c>
      <c r="AK1024" s="46"/>
      <c r="AL1024" s="46" t="str">
        <f>IF(Table1[[#This Row],[Description]]&lt;&gt;"",Table1[[#This Row],[Description]],"")</f>
        <v/>
      </c>
      <c r="AM1024" s="46" t="str">
        <f>IF(Table1[[#This Row],[Posting Date]]&lt;&gt;"",Table1[[#This Row],[Reference Number]],"")</f>
        <v/>
      </c>
      <c r="AN1024" s="46" t="str">
        <f>TRIM(Table1[[#This Row],[Line '#]])</f>
        <v/>
      </c>
      <c r="AO1024" s="46" t="str">
        <f>TRIM(Table1[[#This Row],[Account]])</f>
        <v/>
      </c>
      <c r="AP1024" s="46" t="str">
        <f>IF(Table1[[#This Row],[Posting Date]]&lt;&gt;"",$D$5,"")</f>
        <v/>
      </c>
      <c r="AQ1024" s="46" t="str">
        <f>TRIM(Table1[[#This Row],[Departments-Prgrams]])</f>
        <v/>
      </c>
      <c r="AR1024" s="46" t="str">
        <f>TRIM(Table1[[#This Row],[Grant]])</f>
        <v/>
      </c>
      <c r="AS1024" s="46" t="str">
        <f>TRIM(Table1[[#This Row],[Staff ID]])</f>
        <v/>
      </c>
      <c r="AT1024" s="46" t="str">
        <f>IF(TRIM(Table1[[#This Row],[Budget Code]])=0,"",TRIM(Table1[[#This Row],[Budget Code]]))</f>
        <v/>
      </c>
      <c r="AU1024" s="46" t="str">
        <f>IF(Table1[[#This Row],[Line Description]]&lt;&gt;"",Table1[[#This Row],[Line Description]],"")</f>
        <v/>
      </c>
      <c r="AV1024" s="46" t="str">
        <f>IF(Table1[[#This Row],[Cur_Amount Debit]]&gt;0,ROUND(Table1[[#This Row],[Cur_Amount Debit]],2),"")</f>
        <v/>
      </c>
      <c r="AW1024" s="46" t="str">
        <f>IF(Table1[[#This Row],[Cur_Amount Credit]]&gt;0,ROUND(Table1[[#This Row],[Cur_Amount Credit]],2),"")</f>
        <v/>
      </c>
      <c r="AX1024" s="46" t="str">
        <f>LEFT(Table1[[#This Row],[Cur]],3)</f>
        <v/>
      </c>
      <c r="AY1024" s="59"/>
      <c r="AZ1024" s="46"/>
      <c r="BA1024" s="46" t="str">
        <f>IF(Table1[[#This Row],[Cur]]&lt;&gt;"",IF(Table1[[#This Row],[Cur]]="USD","",ExchangeRate),"")</f>
        <v/>
      </c>
      <c r="BB1024" s="46" t="str">
        <f>IF(Table1[[#This Row],[Grant]]&lt;&gt;"",VLOOKUP(Table1[[#This Row],[Grant]],Grants!B:D,3),"")</f>
        <v/>
      </c>
      <c r="BC1024" s="46" t="str">
        <f>TRIM(Table1[[#This Row],[Vendor ID]])</f>
        <v/>
      </c>
      <c r="BD1024">
        <f>IF(Table1[[#This Row],[Reference Number]]=Q1023,BD1023,BD1023+1)</f>
        <v>0</v>
      </c>
    </row>
    <row r="1025" spans="1:56" ht="11.25" customHeight="1" x14ac:dyDescent="0.25">
      <c r="A1025" s="1"/>
      <c r="B1025" s="88" t="str">
        <f>IF(Table1[[#This Row],[Posting Date]]&lt;&gt;"",IF(Table1[[#This Row],[Reference Number]]=Q1024,B1024+1,1),"")</f>
        <v/>
      </c>
      <c r="C1025" s="61"/>
      <c r="D1025" s="61"/>
      <c r="E1025" s="138"/>
      <c r="F1025" s="141" t="str">
        <f>IFERROR(IF(VLOOKUP(Table1[[#This Row],[Budget Code Description]],Dimentions!$X$6:$AC$139,2,FALSE)="","",VLOOKUP(Table1[[#This Row],[Budget Code Description]],Dimentions!$X$6:$AC$139,2,FALSE)),"")</f>
        <v/>
      </c>
      <c r="G1025" s="141"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1" t="str">
        <f>IFERROR(VLOOKUP(Table1[[#This Row],[Budget Code Description]],Table6[#All],8,FALSE),"")</f>
        <v/>
      </c>
      <c r="L1025" s="63"/>
      <c r="M1025" s="65" t="str">
        <f>IFERROR(VLOOKUP(Table1[[#This Row],[Staff ID]],Table2[],2,FALSE),"")</f>
        <v/>
      </c>
      <c r="N1025" s="209" t="str">
        <f>IFERROR(IF(VLOOKUP(Table1[[#This Row],[Budget Code Description]],Dimentions!$X$6:$AC$134,4,FALSE)="","",VLOOKUP(Table1[[#This Row],[Budget Code Description]],Dimentions!$X$6:$AC$134,4,FALSE)),"")</f>
        <v/>
      </c>
      <c r="O1025" s="65" t="str">
        <f>IFERROR(VLOOKUP(Table1[[#This Row],[Vendor ID]],Table549[],2,FALSE),"")</f>
        <v/>
      </c>
      <c r="P1025" s="63"/>
      <c r="Q1025" s="141" t="str">
        <f>IF(Table1[[#This Row],[Posting Date]]&lt;&gt;"",$D$9,"")</f>
        <v/>
      </c>
      <c r="R1025" s="157" t="str">
        <f>IF(Table1[[#This Row],[Posting Date]]&lt;&gt;"",$D$10,"")</f>
        <v/>
      </c>
      <c r="S1025" s="66"/>
      <c r="T1025" s="63"/>
      <c r="U1025" s="67"/>
      <c r="V1025" s="67"/>
      <c r="W1025" s="67" t="str">
        <f t="shared" si="20"/>
        <v/>
      </c>
      <c r="X1025" s="159" t="str">
        <f>IF(E1025="","",(IF(Table1[[#This Row],[Cur]]="USD",Table1[[#This Row],[Cur_Amount Debit]],Table1[[#This Row],[Cur_Amount Debit]]/Table1[[#This Row],[Exchange Rate]])))</f>
        <v/>
      </c>
      <c r="Y1025" s="159" t="str">
        <f>IF(E1025="","",(IF(Table1[[#This Row],[Cur]]="USD",Table1[[#This Row],[Cur_Amount Credit]],Table1[[#This Row],[Cur_Amount Credit]]/ExchangeRate)))</f>
        <v/>
      </c>
      <c r="Z1025" s="201" t="str">
        <f>IF(E1025="","",(Table1[[#This Row],[Debit USD]]-Table1[[#This Row],[Credit USD]]))</f>
        <v/>
      </c>
      <c r="AA1025" s="226"/>
      <c r="AB1025" s="255"/>
      <c r="AC1025" s="1"/>
      <c r="AD1025" s="15"/>
      <c r="AE1025" s="15" t="str">
        <f>IF(AND(OR(Table1[[#This Row],[Account]]="15030",Table1[[#This Row],[Account]]="15035",Table1[[#This Row],[Account]]="20150"),Table1[[#This Row],[Vendor ID]]=""),1,"")</f>
        <v/>
      </c>
      <c r="AF1025" s="15"/>
      <c r="AG1025" s="15"/>
      <c r="AH1025" s="15"/>
      <c r="AI1025" s="46" t="str">
        <f>IF(Table1[[#This Row],[Posting Date]]&lt;&gt;"","GJ-"&amp;CountryID,"")</f>
        <v/>
      </c>
      <c r="AJ1025" s="59" t="str">
        <f>IF(Table1[[#This Row],[Posting Date]]&lt;&gt;"",Table1[[#This Row],[Posting Date]],"")</f>
        <v/>
      </c>
      <c r="AK1025" s="46"/>
      <c r="AL1025" s="46" t="str">
        <f>IF(Table1[[#This Row],[Description]]&lt;&gt;"",Table1[[#This Row],[Description]],"")</f>
        <v/>
      </c>
      <c r="AM1025" s="46" t="str">
        <f>IF(Table1[[#This Row],[Posting Date]]&lt;&gt;"",Table1[[#This Row],[Reference Number]],"")</f>
        <v/>
      </c>
      <c r="AN1025" s="46" t="str">
        <f>TRIM(Table1[[#This Row],[Line '#]])</f>
        <v/>
      </c>
      <c r="AO1025" s="46" t="str">
        <f>TRIM(Table1[[#This Row],[Account]])</f>
        <v/>
      </c>
      <c r="AP1025" s="46" t="str">
        <f>IF(Table1[[#This Row],[Posting Date]]&lt;&gt;"",$D$5,"")</f>
        <v/>
      </c>
      <c r="AQ1025" s="46" t="str">
        <f>TRIM(Table1[[#This Row],[Departments-Prgrams]])</f>
        <v/>
      </c>
      <c r="AR1025" s="46" t="str">
        <f>TRIM(Table1[[#This Row],[Grant]])</f>
        <v/>
      </c>
      <c r="AS1025" s="46" t="str">
        <f>TRIM(Table1[[#This Row],[Staff ID]])</f>
        <v/>
      </c>
      <c r="AT1025" s="46" t="str">
        <f>IF(TRIM(Table1[[#This Row],[Budget Code]])=0,"",TRIM(Table1[[#This Row],[Budget Code]]))</f>
        <v/>
      </c>
      <c r="AU1025" s="46" t="str">
        <f>IF(Table1[[#This Row],[Line Description]]&lt;&gt;"",Table1[[#This Row],[Line Description]],"")</f>
        <v/>
      </c>
      <c r="AV1025" s="46" t="str">
        <f>IF(Table1[[#This Row],[Cur_Amount Debit]]&gt;0,ROUND(Table1[[#This Row],[Cur_Amount Debit]],2),"")</f>
        <v/>
      </c>
      <c r="AW1025" s="46" t="str">
        <f>IF(Table1[[#This Row],[Cur_Amount Credit]]&gt;0,ROUND(Table1[[#This Row],[Cur_Amount Credit]],2),"")</f>
        <v/>
      </c>
      <c r="AX1025" s="46" t="str">
        <f>LEFT(Table1[[#This Row],[Cur]],3)</f>
        <v/>
      </c>
      <c r="AY1025" s="59"/>
      <c r="AZ1025" s="46"/>
      <c r="BA1025" s="46" t="str">
        <f>IF(Table1[[#This Row],[Cur]]&lt;&gt;"",IF(Table1[[#This Row],[Cur]]="USD","",ExchangeRate),"")</f>
        <v/>
      </c>
      <c r="BB1025" s="46" t="str">
        <f>IF(Table1[[#This Row],[Grant]]&lt;&gt;"",VLOOKUP(Table1[[#This Row],[Grant]],Grants!B:D,3),"")</f>
        <v/>
      </c>
      <c r="BC1025" s="46" t="str">
        <f>TRIM(Table1[[#This Row],[Vendor ID]])</f>
        <v/>
      </c>
      <c r="BD1025">
        <f>IF(Table1[[#This Row],[Reference Number]]=Q1024,BD1024,BD1024+1)</f>
        <v>0</v>
      </c>
    </row>
    <row r="1026" spans="1:56" ht="11.25" customHeight="1" x14ac:dyDescent="0.25">
      <c r="A1026" s="1"/>
      <c r="B1026" s="88" t="str">
        <f>IF(Table1[[#This Row],[Posting Date]]&lt;&gt;"",IF(Table1[[#This Row],[Reference Number]]=Q1025,B1025+1,1),"")</f>
        <v/>
      </c>
      <c r="C1026" s="61"/>
      <c r="D1026" s="61"/>
      <c r="E1026" s="138"/>
      <c r="F1026" s="141" t="str">
        <f>IFERROR(IF(VLOOKUP(Table1[[#This Row],[Budget Code Description]],Dimentions!$X$6:$AC$139,2,FALSE)="","",VLOOKUP(Table1[[#This Row],[Budget Code Description]],Dimentions!$X$6:$AC$139,2,FALSE)),"")</f>
        <v/>
      </c>
      <c r="G1026" s="141"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1" t="str">
        <f>IFERROR(VLOOKUP(Table1[[#This Row],[Budget Code Description]],Table6[#All],8,FALSE),"")</f>
        <v/>
      </c>
      <c r="L1026" s="63"/>
      <c r="M1026" s="65" t="str">
        <f>IFERROR(VLOOKUP(Table1[[#This Row],[Staff ID]],Table2[],2,FALSE),"")</f>
        <v/>
      </c>
      <c r="N1026" s="209" t="str">
        <f>IFERROR(IF(VLOOKUP(Table1[[#This Row],[Budget Code Description]],Dimentions!$X$6:$AC$134,4,FALSE)="","",VLOOKUP(Table1[[#This Row],[Budget Code Description]],Dimentions!$X$6:$AC$134,4,FALSE)),"")</f>
        <v/>
      </c>
      <c r="O1026" s="65" t="str">
        <f>IFERROR(VLOOKUP(Table1[[#This Row],[Vendor ID]],Table549[],2,FALSE),"")</f>
        <v/>
      </c>
      <c r="P1026" s="63"/>
      <c r="Q1026" s="141" t="str">
        <f>IF(Table1[[#This Row],[Posting Date]]&lt;&gt;"",$D$9,"")</f>
        <v/>
      </c>
      <c r="R1026" s="157" t="str">
        <f>IF(Table1[[#This Row],[Posting Date]]&lt;&gt;"",$D$10,"")</f>
        <v/>
      </c>
      <c r="S1026" s="66"/>
      <c r="T1026" s="63"/>
      <c r="U1026" s="67"/>
      <c r="V1026" s="67"/>
      <c r="W1026" s="67" t="str">
        <f t="shared" si="20"/>
        <v/>
      </c>
      <c r="X1026" s="159" t="str">
        <f>IF(E1026="","",(IF(Table1[[#This Row],[Cur]]="USD",Table1[[#This Row],[Cur_Amount Debit]],Table1[[#This Row],[Cur_Amount Debit]]/Table1[[#This Row],[Exchange Rate]])))</f>
        <v/>
      </c>
      <c r="Y1026" s="159" t="str">
        <f>IF(E1026="","",(IF(Table1[[#This Row],[Cur]]="USD",Table1[[#This Row],[Cur_Amount Credit]],Table1[[#This Row],[Cur_Amount Credit]]/ExchangeRate)))</f>
        <v/>
      </c>
      <c r="Z1026" s="201" t="str">
        <f>IF(E1026="","",(Table1[[#This Row],[Debit USD]]-Table1[[#This Row],[Credit USD]]))</f>
        <v/>
      </c>
      <c r="AA1026" s="226"/>
      <c r="AB1026" s="255"/>
      <c r="AC1026" s="1"/>
      <c r="AD1026" s="15"/>
      <c r="AE1026" s="15" t="str">
        <f>IF(AND(OR(Table1[[#This Row],[Account]]="15030",Table1[[#This Row],[Account]]="15035",Table1[[#This Row],[Account]]="20150"),Table1[[#This Row],[Vendor ID]]=""),1,"")</f>
        <v/>
      </c>
      <c r="AF1026" s="15"/>
      <c r="AG1026" s="15"/>
      <c r="AH1026" s="15"/>
      <c r="AI1026" s="46" t="str">
        <f>IF(Table1[[#This Row],[Posting Date]]&lt;&gt;"","GJ-"&amp;CountryID,"")</f>
        <v/>
      </c>
      <c r="AJ1026" s="59" t="str">
        <f>IF(Table1[[#This Row],[Posting Date]]&lt;&gt;"",Table1[[#This Row],[Posting Date]],"")</f>
        <v/>
      </c>
      <c r="AK1026" s="46"/>
      <c r="AL1026" s="46" t="str">
        <f>IF(Table1[[#This Row],[Description]]&lt;&gt;"",Table1[[#This Row],[Description]],"")</f>
        <v/>
      </c>
      <c r="AM1026" s="46" t="str">
        <f>IF(Table1[[#This Row],[Posting Date]]&lt;&gt;"",Table1[[#This Row],[Reference Number]],"")</f>
        <v/>
      </c>
      <c r="AN1026" s="46" t="str">
        <f>TRIM(Table1[[#This Row],[Line '#]])</f>
        <v/>
      </c>
      <c r="AO1026" s="46" t="str">
        <f>TRIM(Table1[[#This Row],[Account]])</f>
        <v/>
      </c>
      <c r="AP1026" s="46" t="str">
        <f>IF(Table1[[#This Row],[Posting Date]]&lt;&gt;"",$D$5,"")</f>
        <v/>
      </c>
      <c r="AQ1026" s="46" t="str">
        <f>TRIM(Table1[[#This Row],[Departments-Prgrams]])</f>
        <v/>
      </c>
      <c r="AR1026" s="46" t="str">
        <f>TRIM(Table1[[#This Row],[Grant]])</f>
        <v/>
      </c>
      <c r="AS1026" s="46" t="str">
        <f>TRIM(Table1[[#This Row],[Staff ID]])</f>
        <v/>
      </c>
      <c r="AT1026" s="46" t="str">
        <f>IF(TRIM(Table1[[#This Row],[Budget Code]])=0,"",TRIM(Table1[[#This Row],[Budget Code]]))</f>
        <v/>
      </c>
      <c r="AU1026" s="46" t="str">
        <f>IF(Table1[[#This Row],[Line Description]]&lt;&gt;"",Table1[[#This Row],[Line Description]],"")</f>
        <v/>
      </c>
      <c r="AV1026" s="46" t="str">
        <f>IF(Table1[[#This Row],[Cur_Amount Debit]]&gt;0,ROUND(Table1[[#This Row],[Cur_Amount Debit]],2),"")</f>
        <v/>
      </c>
      <c r="AW1026" s="46" t="str">
        <f>IF(Table1[[#This Row],[Cur_Amount Credit]]&gt;0,ROUND(Table1[[#This Row],[Cur_Amount Credit]],2),"")</f>
        <v/>
      </c>
      <c r="AX1026" s="46" t="str">
        <f>LEFT(Table1[[#This Row],[Cur]],3)</f>
        <v/>
      </c>
      <c r="AY1026" s="59"/>
      <c r="AZ1026" s="46"/>
      <c r="BA1026" s="46" t="str">
        <f>IF(Table1[[#This Row],[Cur]]&lt;&gt;"",IF(Table1[[#This Row],[Cur]]="USD","",ExchangeRate),"")</f>
        <v/>
      </c>
      <c r="BB1026" s="46" t="str">
        <f>IF(Table1[[#This Row],[Grant]]&lt;&gt;"",VLOOKUP(Table1[[#This Row],[Grant]],Grants!B:D,3),"")</f>
        <v/>
      </c>
      <c r="BC1026" s="46" t="str">
        <f>TRIM(Table1[[#This Row],[Vendor ID]])</f>
        <v/>
      </c>
      <c r="BD1026">
        <f>IF(Table1[[#This Row],[Reference Number]]=Q1025,BD1025,BD1025+1)</f>
        <v>0</v>
      </c>
    </row>
    <row r="1027" spans="1:56" ht="11.25" customHeight="1" x14ac:dyDescent="0.25">
      <c r="A1027" s="1"/>
      <c r="B1027" s="88" t="str">
        <f>IF(Table1[[#This Row],[Posting Date]]&lt;&gt;"",IF(Table1[[#This Row],[Reference Number]]=Q1026,B1026+1,1),"")</f>
        <v/>
      </c>
      <c r="C1027" s="61"/>
      <c r="D1027" s="61"/>
      <c r="E1027" s="138"/>
      <c r="F1027" s="141" t="str">
        <f>IFERROR(IF(VLOOKUP(Table1[[#This Row],[Budget Code Description]],Dimentions!$X$6:$AC$139,2,FALSE)="","",VLOOKUP(Table1[[#This Row],[Budget Code Description]],Dimentions!$X$6:$AC$139,2,FALSE)),"")</f>
        <v/>
      </c>
      <c r="G1027" s="141"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1" t="str">
        <f>IFERROR(VLOOKUP(Table1[[#This Row],[Budget Code Description]],Table6[#All],8,FALSE),"")</f>
        <v/>
      </c>
      <c r="L1027" s="63"/>
      <c r="M1027" s="65" t="str">
        <f>IFERROR(VLOOKUP(Table1[[#This Row],[Staff ID]],Table2[],2,FALSE),"")</f>
        <v/>
      </c>
      <c r="N1027" s="209" t="str">
        <f>IFERROR(IF(VLOOKUP(Table1[[#This Row],[Budget Code Description]],Dimentions!$X$6:$AC$134,4,FALSE)="","",VLOOKUP(Table1[[#This Row],[Budget Code Description]],Dimentions!$X$6:$AC$134,4,FALSE)),"")</f>
        <v/>
      </c>
      <c r="O1027" s="65" t="str">
        <f>IFERROR(VLOOKUP(Table1[[#This Row],[Vendor ID]],Table549[],2,FALSE),"")</f>
        <v/>
      </c>
      <c r="P1027" s="63"/>
      <c r="Q1027" s="141" t="str">
        <f>IF(Table1[[#This Row],[Posting Date]]&lt;&gt;"",$D$9,"")</f>
        <v/>
      </c>
      <c r="R1027" s="157" t="str">
        <f>IF(Table1[[#This Row],[Posting Date]]&lt;&gt;"",$D$10,"")</f>
        <v/>
      </c>
      <c r="S1027" s="66"/>
      <c r="T1027" s="63"/>
      <c r="U1027" s="67"/>
      <c r="V1027" s="67"/>
      <c r="W1027" s="67" t="str">
        <f t="shared" si="20"/>
        <v/>
      </c>
      <c r="X1027" s="159" t="str">
        <f>IF(E1027="","",(IF(Table1[[#This Row],[Cur]]="USD",Table1[[#This Row],[Cur_Amount Debit]],Table1[[#This Row],[Cur_Amount Debit]]/Table1[[#This Row],[Exchange Rate]])))</f>
        <v/>
      </c>
      <c r="Y1027" s="159" t="str">
        <f>IF(E1027="","",(IF(Table1[[#This Row],[Cur]]="USD",Table1[[#This Row],[Cur_Amount Credit]],Table1[[#This Row],[Cur_Amount Credit]]/ExchangeRate)))</f>
        <v/>
      </c>
      <c r="Z1027" s="201" t="str">
        <f>IF(E1027="","",(Table1[[#This Row],[Debit USD]]-Table1[[#This Row],[Credit USD]]))</f>
        <v/>
      </c>
      <c r="AA1027" s="226"/>
      <c r="AB1027" s="255"/>
      <c r="AC1027" s="1"/>
      <c r="AD1027" s="15"/>
      <c r="AE1027" s="15" t="str">
        <f>IF(AND(OR(Table1[[#This Row],[Account]]="15030",Table1[[#This Row],[Account]]="15035",Table1[[#This Row],[Account]]="20150"),Table1[[#This Row],[Vendor ID]]=""),1,"")</f>
        <v/>
      </c>
      <c r="AF1027" s="15"/>
      <c r="AG1027" s="15"/>
      <c r="AH1027" s="15"/>
      <c r="AI1027" s="46" t="str">
        <f>IF(Table1[[#This Row],[Posting Date]]&lt;&gt;"","GJ-"&amp;CountryID,"")</f>
        <v/>
      </c>
      <c r="AJ1027" s="59" t="str">
        <f>IF(Table1[[#This Row],[Posting Date]]&lt;&gt;"",Table1[[#This Row],[Posting Date]],"")</f>
        <v/>
      </c>
      <c r="AK1027" s="46"/>
      <c r="AL1027" s="46" t="str">
        <f>IF(Table1[[#This Row],[Description]]&lt;&gt;"",Table1[[#This Row],[Description]],"")</f>
        <v/>
      </c>
      <c r="AM1027" s="46" t="str">
        <f>IF(Table1[[#This Row],[Posting Date]]&lt;&gt;"",Table1[[#This Row],[Reference Number]],"")</f>
        <v/>
      </c>
      <c r="AN1027" s="46" t="str">
        <f>TRIM(Table1[[#This Row],[Line '#]])</f>
        <v/>
      </c>
      <c r="AO1027" s="46" t="str">
        <f>TRIM(Table1[[#This Row],[Account]])</f>
        <v/>
      </c>
      <c r="AP1027" s="46" t="str">
        <f>IF(Table1[[#This Row],[Posting Date]]&lt;&gt;"",$D$5,"")</f>
        <v/>
      </c>
      <c r="AQ1027" s="46" t="str">
        <f>TRIM(Table1[[#This Row],[Departments-Prgrams]])</f>
        <v/>
      </c>
      <c r="AR1027" s="46" t="str">
        <f>TRIM(Table1[[#This Row],[Grant]])</f>
        <v/>
      </c>
      <c r="AS1027" s="46" t="str">
        <f>TRIM(Table1[[#This Row],[Staff ID]])</f>
        <v/>
      </c>
      <c r="AT1027" s="46" t="str">
        <f>IF(TRIM(Table1[[#This Row],[Budget Code]])=0,"",TRIM(Table1[[#This Row],[Budget Code]]))</f>
        <v/>
      </c>
      <c r="AU1027" s="46" t="str">
        <f>IF(Table1[[#This Row],[Line Description]]&lt;&gt;"",Table1[[#This Row],[Line Description]],"")</f>
        <v/>
      </c>
      <c r="AV1027" s="46" t="str">
        <f>IF(Table1[[#This Row],[Cur_Amount Debit]]&gt;0,ROUND(Table1[[#This Row],[Cur_Amount Debit]],2),"")</f>
        <v/>
      </c>
      <c r="AW1027" s="46" t="str">
        <f>IF(Table1[[#This Row],[Cur_Amount Credit]]&gt;0,ROUND(Table1[[#This Row],[Cur_Amount Credit]],2),"")</f>
        <v/>
      </c>
      <c r="AX1027" s="46" t="str">
        <f>LEFT(Table1[[#This Row],[Cur]],3)</f>
        <v/>
      </c>
      <c r="AY1027" s="59"/>
      <c r="AZ1027" s="46"/>
      <c r="BA1027" s="46" t="str">
        <f>IF(Table1[[#This Row],[Cur]]&lt;&gt;"",IF(Table1[[#This Row],[Cur]]="USD","",ExchangeRate),"")</f>
        <v/>
      </c>
      <c r="BB1027" s="46" t="str">
        <f>IF(Table1[[#This Row],[Grant]]&lt;&gt;"",VLOOKUP(Table1[[#This Row],[Grant]],Grants!B:D,3),"")</f>
        <v/>
      </c>
      <c r="BC1027" s="46" t="str">
        <f>TRIM(Table1[[#This Row],[Vendor ID]])</f>
        <v/>
      </c>
      <c r="BD1027">
        <f>IF(Table1[[#This Row],[Reference Number]]=Q1026,BD1026,BD1026+1)</f>
        <v>0</v>
      </c>
    </row>
    <row r="1028" spans="1:56" ht="11.25" customHeight="1" x14ac:dyDescent="0.25">
      <c r="A1028" s="1"/>
      <c r="B1028" s="88" t="str">
        <f>IF(Table1[[#This Row],[Posting Date]]&lt;&gt;"",IF(Table1[[#This Row],[Reference Number]]=Q1027,B1027+1,1),"")</f>
        <v/>
      </c>
      <c r="C1028" s="61"/>
      <c r="D1028" s="61"/>
      <c r="E1028" s="138"/>
      <c r="F1028" s="141" t="str">
        <f>IFERROR(IF(VLOOKUP(Table1[[#This Row],[Budget Code Description]],Dimentions!$X$6:$AC$139,2,FALSE)="","",VLOOKUP(Table1[[#This Row],[Budget Code Description]],Dimentions!$X$6:$AC$139,2,FALSE)),"")</f>
        <v/>
      </c>
      <c r="G1028" s="141"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1" t="str">
        <f>IFERROR(VLOOKUP(Table1[[#This Row],[Budget Code Description]],Table6[#All],8,FALSE),"")</f>
        <v/>
      </c>
      <c r="L1028" s="63"/>
      <c r="M1028" s="65" t="str">
        <f>IFERROR(VLOOKUP(Table1[[#This Row],[Staff ID]],Table2[],2,FALSE),"")</f>
        <v/>
      </c>
      <c r="N1028" s="209" t="str">
        <f>IFERROR(IF(VLOOKUP(Table1[[#This Row],[Budget Code Description]],Dimentions!$X$6:$AC$134,4,FALSE)="","",VLOOKUP(Table1[[#This Row],[Budget Code Description]],Dimentions!$X$6:$AC$134,4,FALSE)),"")</f>
        <v/>
      </c>
      <c r="O1028" s="65" t="str">
        <f>IFERROR(VLOOKUP(Table1[[#This Row],[Vendor ID]],Table549[],2,FALSE),"")</f>
        <v/>
      </c>
      <c r="P1028" s="63"/>
      <c r="Q1028" s="141" t="str">
        <f>IF(Table1[[#This Row],[Posting Date]]&lt;&gt;"",$D$9,"")</f>
        <v/>
      </c>
      <c r="R1028" s="157" t="str">
        <f>IF(Table1[[#This Row],[Posting Date]]&lt;&gt;"",$D$10,"")</f>
        <v/>
      </c>
      <c r="S1028" s="66"/>
      <c r="T1028" s="63"/>
      <c r="U1028" s="67"/>
      <c r="V1028" s="67"/>
      <c r="W1028" s="67" t="str">
        <f t="shared" si="20"/>
        <v/>
      </c>
      <c r="X1028" s="159" t="str">
        <f>IF(E1028="","",(IF(Table1[[#This Row],[Cur]]="USD",Table1[[#This Row],[Cur_Amount Debit]],Table1[[#This Row],[Cur_Amount Debit]]/Table1[[#This Row],[Exchange Rate]])))</f>
        <v/>
      </c>
      <c r="Y1028" s="159" t="str">
        <f>IF(E1028="","",(IF(Table1[[#This Row],[Cur]]="USD",Table1[[#This Row],[Cur_Amount Credit]],Table1[[#This Row],[Cur_Amount Credit]]/ExchangeRate)))</f>
        <v/>
      </c>
      <c r="Z1028" s="201" t="str">
        <f>IF(E1028="","",(Table1[[#This Row],[Debit USD]]-Table1[[#This Row],[Credit USD]]))</f>
        <v/>
      </c>
      <c r="AA1028" s="226"/>
      <c r="AB1028" s="255"/>
      <c r="AC1028" s="1"/>
      <c r="AD1028" s="15"/>
      <c r="AE1028" s="15" t="str">
        <f>IF(AND(OR(Table1[[#This Row],[Account]]="15030",Table1[[#This Row],[Account]]="15035",Table1[[#This Row],[Account]]="20150"),Table1[[#This Row],[Vendor ID]]=""),1,"")</f>
        <v/>
      </c>
      <c r="AF1028" s="15"/>
      <c r="AG1028" s="15"/>
      <c r="AH1028" s="15"/>
      <c r="AI1028" s="46" t="str">
        <f>IF(Table1[[#This Row],[Posting Date]]&lt;&gt;"","GJ-"&amp;CountryID,"")</f>
        <v/>
      </c>
      <c r="AJ1028" s="59" t="str">
        <f>IF(Table1[[#This Row],[Posting Date]]&lt;&gt;"",Table1[[#This Row],[Posting Date]],"")</f>
        <v/>
      </c>
      <c r="AK1028" s="46"/>
      <c r="AL1028" s="46" t="str">
        <f>IF(Table1[[#This Row],[Description]]&lt;&gt;"",Table1[[#This Row],[Description]],"")</f>
        <v/>
      </c>
      <c r="AM1028" s="46" t="str">
        <f>IF(Table1[[#This Row],[Posting Date]]&lt;&gt;"",Table1[[#This Row],[Reference Number]],"")</f>
        <v/>
      </c>
      <c r="AN1028" s="46" t="str">
        <f>TRIM(Table1[[#This Row],[Line '#]])</f>
        <v/>
      </c>
      <c r="AO1028" s="46" t="str">
        <f>TRIM(Table1[[#This Row],[Account]])</f>
        <v/>
      </c>
      <c r="AP1028" s="46" t="str">
        <f>IF(Table1[[#This Row],[Posting Date]]&lt;&gt;"",$D$5,"")</f>
        <v/>
      </c>
      <c r="AQ1028" s="46" t="str">
        <f>TRIM(Table1[[#This Row],[Departments-Prgrams]])</f>
        <v/>
      </c>
      <c r="AR1028" s="46" t="str">
        <f>TRIM(Table1[[#This Row],[Grant]])</f>
        <v/>
      </c>
      <c r="AS1028" s="46" t="str">
        <f>TRIM(Table1[[#This Row],[Staff ID]])</f>
        <v/>
      </c>
      <c r="AT1028" s="46" t="str">
        <f>IF(TRIM(Table1[[#This Row],[Budget Code]])=0,"",TRIM(Table1[[#This Row],[Budget Code]]))</f>
        <v/>
      </c>
      <c r="AU1028" s="46" t="str">
        <f>IF(Table1[[#This Row],[Line Description]]&lt;&gt;"",Table1[[#This Row],[Line Description]],"")</f>
        <v/>
      </c>
      <c r="AV1028" s="46" t="str">
        <f>IF(Table1[[#This Row],[Cur_Amount Debit]]&gt;0,ROUND(Table1[[#This Row],[Cur_Amount Debit]],2),"")</f>
        <v/>
      </c>
      <c r="AW1028" s="46" t="str">
        <f>IF(Table1[[#This Row],[Cur_Amount Credit]]&gt;0,ROUND(Table1[[#This Row],[Cur_Amount Credit]],2),"")</f>
        <v/>
      </c>
      <c r="AX1028" s="46" t="str">
        <f>LEFT(Table1[[#This Row],[Cur]],3)</f>
        <v/>
      </c>
      <c r="AY1028" s="59"/>
      <c r="AZ1028" s="46"/>
      <c r="BA1028" s="46" t="str">
        <f>IF(Table1[[#This Row],[Cur]]&lt;&gt;"",IF(Table1[[#This Row],[Cur]]="USD","",ExchangeRate),"")</f>
        <v/>
      </c>
      <c r="BB1028" s="46" t="str">
        <f>IF(Table1[[#This Row],[Grant]]&lt;&gt;"",VLOOKUP(Table1[[#This Row],[Grant]],Grants!B:D,3),"")</f>
        <v/>
      </c>
      <c r="BC1028" s="46" t="str">
        <f>TRIM(Table1[[#This Row],[Vendor ID]])</f>
        <v/>
      </c>
      <c r="BD1028">
        <f>IF(Table1[[#This Row],[Reference Number]]=Q1027,BD1027,BD1027+1)</f>
        <v>0</v>
      </c>
    </row>
    <row r="1029" spans="1:56" ht="11.25" customHeight="1" x14ac:dyDescent="0.25">
      <c r="A1029" s="1"/>
      <c r="B1029" s="88" t="str">
        <f>IF(Table1[[#This Row],[Posting Date]]&lt;&gt;"",IF(Table1[[#This Row],[Reference Number]]=Q1028,B1028+1,1),"")</f>
        <v/>
      </c>
      <c r="C1029" s="61"/>
      <c r="D1029" s="61"/>
      <c r="E1029" s="138"/>
      <c r="F1029" s="141" t="str">
        <f>IFERROR(IF(VLOOKUP(Table1[[#This Row],[Budget Code Description]],Dimentions!$X$6:$AC$139,2,FALSE)="","",VLOOKUP(Table1[[#This Row],[Budget Code Description]],Dimentions!$X$6:$AC$139,2,FALSE)),"")</f>
        <v/>
      </c>
      <c r="G1029" s="141"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1" t="str">
        <f>IFERROR(VLOOKUP(Table1[[#This Row],[Budget Code Description]],Table6[#All],8,FALSE),"")</f>
        <v/>
      </c>
      <c r="L1029" s="63"/>
      <c r="M1029" s="65" t="str">
        <f>IFERROR(VLOOKUP(Table1[[#This Row],[Staff ID]],Table2[],2,FALSE),"")</f>
        <v/>
      </c>
      <c r="N1029" s="209" t="str">
        <f>IFERROR(IF(VLOOKUP(Table1[[#This Row],[Budget Code Description]],Dimentions!$X$6:$AC$134,4,FALSE)="","",VLOOKUP(Table1[[#This Row],[Budget Code Description]],Dimentions!$X$6:$AC$134,4,FALSE)),"")</f>
        <v/>
      </c>
      <c r="O1029" s="65" t="str">
        <f>IFERROR(VLOOKUP(Table1[[#This Row],[Vendor ID]],Table549[],2,FALSE),"")</f>
        <v/>
      </c>
      <c r="P1029" s="63"/>
      <c r="Q1029" s="141" t="str">
        <f>IF(Table1[[#This Row],[Posting Date]]&lt;&gt;"",$D$9,"")</f>
        <v/>
      </c>
      <c r="R1029" s="157" t="str">
        <f>IF(Table1[[#This Row],[Posting Date]]&lt;&gt;"",$D$10,"")</f>
        <v/>
      </c>
      <c r="S1029" s="66"/>
      <c r="T1029" s="63"/>
      <c r="U1029" s="67"/>
      <c r="V1029" s="67"/>
      <c r="W1029" s="67" t="str">
        <f t="shared" si="20"/>
        <v/>
      </c>
      <c r="X1029" s="159" t="str">
        <f>IF(E1029="","",(IF(Table1[[#This Row],[Cur]]="USD",Table1[[#This Row],[Cur_Amount Debit]],Table1[[#This Row],[Cur_Amount Debit]]/Table1[[#This Row],[Exchange Rate]])))</f>
        <v/>
      </c>
      <c r="Y1029" s="159" t="str">
        <f>IF(E1029="","",(IF(Table1[[#This Row],[Cur]]="USD",Table1[[#This Row],[Cur_Amount Credit]],Table1[[#This Row],[Cur_Amount Credit]]/ExchangeRate)))</f>
        <v/>
      </c>
      <c r="Z1029" s="201" t="str">
        <f>IF(E1029="","",(Table1[[#This Row],[Debit USD]]-Table1[[#This Row],[Credit USD]]))</f>
        <v/>
      </c>
      <c r="AA1029" s="226"/>
      <c r="AB1029" s="255"/>
      <c r="AC1029" s="1"/>
      <c r="AD1029" s="15"/>
      <c r="AE1029" s="15" t="str">
        <f>IF(AND(OR(Table1[[#This Row],[Account]]="15030",Table1[[#This Row],[Account]]="15035",Table1[[#This Row],[Account]]="20150"),Table1[[#This Row],[Vendor ID]]=""),1,"")</f>
        <v/>
      </c>
      <c r="AF1029" s="15"/>
      <c r="AG1029" s="15"/>
      <c r="AH1029" s="15"/>
      <c r="AI1029" s="46" t="str">
        <f>IF(Table1[[#This Row],[Posting Date]]&lt;&gt;"","GJ-"&amp;CountryID,"")</f>
        <v/>
      </c>
      <c r="AJ1029" s="59" t="str">
        <f>IF(Table1[[#This Row],[Posting Date]]&lt;&gt;"",Table1[[#This Row],[Posting Date]],"")</f>
        <v/>
      </c>
      <c r="AK1029" s="46"/>
      <c r="AL1029" s="46" t="str">
        <f>IF(Table1[[#This Row],[Description]]&lt;&gt;"",Table1[[#This Row],[Description]],"")</f>
        <v/>
      </c>
      <c r="AM1029" s="46" t="str">
        <f>IF(Table1[[#This Row],[Posting Date]]&lt;&gt;"",Table1[[#This Row],[Reference Number]],"")</f>
        <v/>
      </c>
      <c r="AN1029" s="46" t="str">
        <f>TRIM(Table1[[#This Row],[Line '#]])</f>
        <v/>
      </c>
      <c r="AO1029" s="46" t="str">
        <f>TRIM(Table1[[#This Row],[Account]])</f>
        <v/>
      </c>
      <c r="AP1029" s="46" t="str">
        <f>IF(Table1[[#This Row],[Posting Date]]&lt;&gt;"",$D$5,"")</f>
        <v/>
      </c>
      <c r="AQ1029" s="46" t="str">
        <f>TRIM(Table1[[#This Row],[Departments-Prgrams]])</f>
        <v/>
      </c>
      <c r="AR1029" s="46" t="str">
        <f>TRIM(Table1[[#This Row],[Grant]])</f>
        <v/>
      </c>
      <c r="AS1029" s="46" t="str">
        <f>TRIM(Table1[[#This Row],[Staff ID]])</f>
        <v/>
      </c>
      <c r="AT1029" s="46" t="str">
        <f>IF(TRIM(Table1[[#This Row],[Budget Code]])=0,"",TRIM(Table1[[#This Row],[Budget Code]]))</f>
        <v/>
      </c>
      <c r="AU1029" s="46" t="str">
        <f>IF(Table1[[#This Row],[Line Description]]&lt;&gt;"",Table1[[#This Row],[Line Description]],"")</f>
        <v/>
      </c>
      <c r="AV1029" s="46" t="str">
        <f>IF(Table1[[#This Row],[Cur_Amount Debit]]&gt;0,ROUND(Table1[[#This Row],[Cur_Amount Debit]],2),"")</f>
        <v/>
      </c>
      <c r="AW1029" s="46" t="str">
        <f>IF(Table1[[#This Row],[Cur_Amount Credit]]&gt;0,ROUND(Table1[[#This Row],[Cur_Amount Credit]],2),"")</f>
        <v/>
      </c>
      <c r="AX1029" s="46" t="str">
        <f>LEFT(Table1[[#This Row],[Cur]],3)</f>
        <v/>
      </c>
      <c r="AY1029" s="59"/>
      <c r="AZ1029" s="46"/>
      <c r="BA1029" s="46" t="str">
        <f>IF(Table1[[#This Row],[Cur]]&lt;&gt;"",IF(Table1[[#This Row],[Cur]]="USD","",ExchangeRate),"")</f>
        <v/>
      </c>
      <c r="BB1029" s="46" t="str">
        <f>IF(Table1[[#This Row],[Grant]]&lt;&gt;"",VLOOKUP(Table1[[#This Row],[Grant]],Grants!B:D,3),"")</f>
        <v/>
      </c>
      <c r="BC1029" s="46" t="str">
        <f>TRIM(Table1[[#This Row],[Vendor ID]])</f>
        <v/>
      </c>
      <c r="BD1029">
        <f>IF(Table1[[#This Row],[Reference Number]]=Q1028,BD1028,BD1028+1)</f>
        <v>0</v>
      </c>
    </row>
    <row r="1030" spans="1:56" ht="11.25" customHeight="1" x14ac:dyDescent="0.25">
      <c r="A1030" s="1"/>
      <c r="B1030" s="88" t="str">
        <f>IF(Table1[[#This Row],[Posting Date]]&lt;&gt;"",IF(Table1[[#This Row],[Reference Number]]=Q1029,B1029+1,1),"")</f>
        <v/>
      </c>
      <c r="C1030" s="61"/>
      <c r="D1030" s="61"/>
      <c r="E1030" s="138"/>
      <c r="F1030" s="141" t="str">
        <f>IFERROR(IF(VLOOKUP(Table1[[#This Row],[Budget Code Description]],Dimentions!$X$6:$AC$139,2,FALSE)="","",VLOOKUP(Table1[[#This Row],[Budget Code Description]],Dimentions!$X$6:$AC$139,2,FALSE)),"")</f>
        <v/>
      </c>
      <c r="G1030" s="141"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1" t="str">
        <f>IFERROR(VLOOKUP(Table1[[#This Row],[Budget Code Description]],Table6[#All],8,FALSE),"")</f>
        <v/>
      </c>
      <c r="L1030" s="63"/>
      <c r="M1030" s="65" t="str">
        <f>IFERROR(VLOOKUP(Table1[[#This Row],[Staff ID]],Table2[],2,FALSE),"")</f>
        <v/>
      </c>
      <c r="N1030" s="209" t="str">
        <f>IFERROR(IF(VLOOKUP(Table1[[#This Row],[Budget Code Description]],Dimentions!$X$6:$AC$134,4,FALSE)="","",VLOOKUP(Table1[[#This Row],[Budget Code Description]],Dimentions!$X$6:$AC$134,4,FALSE)),"")</f>
        <v/>
      </c>
      <c r="O1030" s="65" t="str">
        <f>IFERROR(VLOOKUP(Table1[[#This Row],[Vendor ID]],Table549[],2,FALSE),"")</f>
        <v/>
      </c>
      <c r="P1030" s="63"/>
      <c r="Q1030" s="141" t="str">
        <f>IF(Table1[[#This Row],[Posting Date]]&lt;&gt;"",$D$9,"")</f>
        <v/>
      </c>
      <c r="R1030" s="157" t="str">
        <f>IF(Table1[[#This Row],[Posting Date]]&lt;&gt;"",$D$10,"")</f>
        <v/>
      </c>
      <c r="S1030" s="66"/>
      <c r="T1030" s="63"/>
      <c r="U1030" s="67"/>
      <c r="V1030" s="67"/>
      <c r="W1030" s="67" t="str">
        <f t="shared" si="20"/>
        <v/>
      </c>
      <c r="X1030" s="159" t="str">
        <f>IF(E1030="","",(IF(Table1[[#This Row],[Cur]]="USD",Table1[[#This Row],[Cur_Amount Debit]],Table1[[#This Row],[Cur_Amount Debit]]/Table1[[#This Row],[Exchange Rate]])))</f>
        <v/>
      </c>
      <c r="Y1030" s="159" t="str">
        <f>IF(E1030="","",(IF(Table1[[#This Row],[Cur]]="USD",Table1[[#This Row],[Cur_Amount Credit]],Table1[[#This Row],[Cur_Amount Credit]]/ExchangeRate)))</f>
        <v/>
      </c>
      <c r="Z1030" s="201" t="str">
        <f>IF(E1030="","",(Table1[[#This Row],[Debit USD]]-Table1[[#This Row],[Credit USD]]))</f>
        <v/>
      </c>
      <c r="AA1030" s="226"/>
      <c r="AB1030" s="255"/>
      <c r="AC1030" s="1"/>
      <c r="AD1030" s="15"/>
      <c r="AE1030" s="15" t="str">
        <f>IF(AND(OR(Table1[[#This Row],[Account]]="15030",Table1[[#This Row],[Account]]="15035",Table1[[#This Row],[Account]]="20150"),Table1[[#This Row],[Vendor ID]]=""),1,"")</f>
        <v/>
      </c>
      <c r="AF1030" s="15"/>
      <c r="AG1030" s="15"/>
      <c r="AH1030" s="15"/>
      <c r="AI1030" s="46" t="str">
        <f>IF(Table1[[#This Row],[Posting Date]]&lt;&gt;"","GJ-"&amp;CountryID,"")</f>
        <v/>
      </c>
      <c r="AJ1030" s="59" t="str">
        <f>IF(Table1[[#This Row],[Posting Date]]&lt;&gt;"",Table1[[#This Row],[Posting Date]],"")</f>
        <v/>
      </c>
      <c r="AK1030" s="46"/>
      <c r="AL1030" s="46" t="str">
        <f>IF(Table1[[#This Row],[Description]]&lt;&gt;"",Table1[[#This Row],[Description]],"")</f>
        <v/>
      </c>
      <c r="AM1030" s="46" t="str">
        <f>IF(Table1[[#This Row],[Posting Date]]&lt;&gt;"",Table1[[#This Row],[Reference Number]],"")</f>
        <v/>
      </c>
      <c r="AN1030" s="46" t="str">
        <f>TRIM(Table1[[#This Row],[Line '#]])</f>
        <v/>
      </c>
      <c r="AO1030" s="46" t="str">
        <f>TRIM(Table1[[#This Row],[Account]])</f>
        <v/>
      </c>
      <c r="AP1030" s="46" t="str">
        <f>IF(Table1[[#This Row],[Posting Date]]&lt;&gt;"",$D$5,"")</f>
        <v/>
      </c>
      <c r="AQ1030" s="46" t="str">
        <f>TRIM(Table1[[#This Row],[Departments-Prgrams]])</f>
        <v/>
      </c>
      <c r="AR1030" s="46" t="str">
        <f>TRIM(Table1[[#This Row],[Grant]])</f>
        <v/>
      </c>
      <c r="AS1030" s="46" t="str">
        <f>TRIM(Table1[[#This Row],[Staff ID]])</f>
        <v/>
      </c>
      <c r="AT1030" s="46" t="str">
        <f>IF(TRIM(Table1[[#This Row],[Budget Code]])=0,"",TRIM(Table1[[#This Row],[Budget Code]]))</f>
        <v/>
      </c>
      <c r="AU1030" s="46" t="str">
        <f>IF(Table1[[#This Row],[Line Description]]&lt;&gt;"",Table1[[#This Row],[Line Description]],"")</f>
        <v/>
      </c>
      <c r="AV1030" s="46" t="str">
        <f>IF(Table1[[#This Row],[Cur_Amount Debit]]&gt;0,ROUND(Table1[[#This Row],[Cur_Amount Debit]],2),"")</f>
        <v/>
      </c>
      <c r="AW1030" s="46" t="str">
        <f>IF(Table1[[#This Row],[Cur_Amount Credit]]&gt;0,ROUND(Table1[[#This Row],[Cur_Amount Credit]],2),"")</f>
        <v/>
      </c>
      <c r="AX1030" s="46" t="str">
        <f>LEFT(Table1[[#This Row],[Cur]],3)</f>
        <v/>
      </c>
      <c r="AY1030" s="59"/>
      <c r="AZ1030" s="46"/>
      <c r="BA1030" s="46" t="str">
        <f>IF(Table1[[#This Row],[Cur]]&lt;&gt;"",IF(Table1[[#This Row],[Cur]]="USD","",ExchangeRate),"")</f>
        <v/>
      </c>
      <c r="BB1030" s="46" t="str">
        <f>IF(Table1[[#This Row],[Grant]]&lt;&gt;"",VLOOKUP(Table1[[#This Row],[Grant]],Grants!B:D,3),"")</f>
        <v/>
      </c>
      <c r="BC1030" s="46" t="str">
        <f>TRIM(Table1[[#This Row],[Vendor ID]])</f>
        <v/>
      </c>
      <c r="BD1030">
        <f>IF(Table1[[#This Row],[Reference Number]]=Q1029,BD1029,BD1029+1)</f>
        <v>0</v>
      </c>
    </row>
    <row r="1031" spans="1:56" ht="11.25" customHeight="1" x14ac:dyDescent="0.25">
      <c r="A1031" s="1"/>
      <c r="B1031" s="88" t="str">
        <f>IF(Table1[[#This Row],[Posting Date]]&lt;&gt;"",IF(Table1[[#This Row],[Reference Number]]=Q1030,B1030+1,1),"")</f>
        <v/>
      </c>
      <c r="C1031" s="61"/>
      <c r="D1031" s="61"/>
      <c r="E1031" s="138"/>
      <c r="F1031" s="141" t="str">
        <f>IFERROR(IF(VLOOKUP(Table1[[#This Row],[Budget Code Description]],Dimentions!$X$6:$AC$139,2,FALSE)="","",VLOOKUP(Table1[[#This Row],[Budget Code Description]],Dimentions!$X$6:$AC$139,2,FALSE)),"")</f>
        <v/>
      </c>
      <c r="G1031" s="141"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1" t="str">
        <f>IFERROR(VLOOKUP(Table1[[#This Row],[Budget Code Description]],Table6[#All],8,FALSE),"")</f>
        <v/>
      </c>
      <c r="L1031" s="63"/>
      <c r="M1031" s="65" t="str">
        <f>IFERROR(VLOOKUP(Table1[[#This Row],[Staff ID]],Table2[],2,FALSE),"")</f>
        <v/>
      </c>
      <c r="N1031" s="209" t="str">
        <f>IFERROR(IF(VLOOKUP(Table1[[#This Row],[Budget Code Description]],Dimentions!$X$6:$AC$134,4,FALSE)="","",VLOOKUP(Table1[[#This Row],[Budget Code Description]],Dimentions!$X$6:$AC$134,4,FALSE)),"")</f>
        <v/>
      </c>
      <c r="O1031" s="65" t="str">
        <f>IFERROR(VLOOKUP(Table1[[#This Row],[Vendor ID]],Table549[],2,FALSE),"")</f>
        <v/>
      </c>
      <c r="P1031" s="63"/>
      <c r="Q1031" s="141" t="str">
        <f>IF(Table1[[#This Row],[Posting Date]]&lt;&gt;"",$D$9,"")</f>
        <v/>
      </c>
      <c r="R1031" s="157" t="str">
        <f>IF(Table1[[#This Row],[Posting Date]]&lt;&gt;"",$D$10,"")</f>
        <v/>
      </c>
      <c r="S1031" s="66"/>
      <c r="T1031" s="63"/>
      <c r="U1031" s="67"/>
      <c r="V1031" s="67"/>
      <c r="W1031" s="67" t="str">
        <f t="shared" si="20"/>
        <v/>
      </c>
      <c r="X1031" s="159" t="str">
        <f>IF(E1031="","",(IF(Table1[[#This Row],[Cur]]="USD",Table1[[#This Row],[Cur_Amount Debit]],Table1[[#This Row],[Cur_Amount Debit]]/Table1[[#This Row],[Exchange Rate]])))</f>
        <v/>
      </c>
      <c r="Y1031" s="159" t="str">
        <f>IF(E1031="","",(IF(Table1[[#This Row],[Cur]]="USD",Table1[[#This Row],[Cur_Amount Credit]],Table1[[#This Row],[Cur_Amount Credit]]/ExchangeRate)))</f>
        <v/>
      </c>
      <c r="Z1031" s="201" t="str">
        <f>IF(E1031="","",(Table1[[#This Row],[Debit USD]]-Table1[[#This Row],[Credit USD]]))</f>
        <v/>
      </c>
      <c r="AA1031" s="226"/>
      <c r="AB1031" s="255"/>
      <c r="AC1031" s="1"/>
      <c r="AD1031" s="15"/>
      <c r="AE1031" s="15" t="str">
        <f>IF(AND(OR(Table1[[#This Row],[Account]]="15030",Table1[[#This Row],[Account]]="15035",Table1[[#This Row],[Account]]="20150"),Table1[[#This Row],[Vendor ID]]=""),1,"")</f>
        <v/>
      </c>
      <c r="AF1031" s="15"/>
      <c r="AG1031" s="15"/>
      <c r="AH1031" s="15"/>
      <c r="AI1031" s="46" t="str">
        <f>IF(Table1[[#This Row],[Posting Date]]&lt;&gt;"","GJ-"&amp;CountryID,"")</f>
        <v/>
      </c>
      <c r="AJ1031" s="59" t="str">
        <f>IF(Table1[[#This Row],[Posting Date]]&lt;&gt;"",Table1[[#This Row],[Posting Date]],"")</f>
        <v/>
      </c>
      <c r="AK1031" s="46"/>
      <c r="AL1031" s="46" t="str">
        <f>IF(Table1[[#This Row],[Description]]&lt;&gt;"",Table1[[#This Row],[Description]],"")</f>
        <v/>
      </c>
      <c r="AM1031" s="46" t="str">
        <f>IF(Table1[[#This Row],[Posting Date]]&lt;&gt;"",Table1[[#This Row],[Reference Number]],"")</f>
        <v/>
      </c>
      <c r="AN1031" s="46" t="str">
        <f>TRIM(Table1[[#This Row],[Line '#]])</f>
        <v/>
      </c>
      <c r="AO1031" s="46" t="str">
        <f>TRIM(Table1[[#This Row],[Account]])</f>
        <v/>
      </c>
      <c r="AP1031" s="46" t="str">
        <f>IF(Table1[[#This Row],[Posting Date]]&lt;&gt;"",$D$5,"")</f>
        <v/>
      </c>
      <c r="AQ1031" s="46" t="str">
        <f>TRIM(Table1[[#This Row],[Departments-Prgrams]])</f>
        <v/>
      </c>
      <c r="AR1031" s="46" t="str">
        <f>TRIM(Table1[[#This Row],[Grant]])</f>
        <v/>
      </c>
      <c r="AS1031" s="46" t="str">
        <f>TRIM(Table1[[#This Row],[Staff ID]])</f>
        <v/>
      </c>
      <c r="AT1031" s="46" t="str">
        <f>IF(TRIM(Table1[[#This Row],[Budget Code]])=0,"",TRIM(Table1[[#This Row],[Budget Code]]))</f>
        <v/>
      </c>
      <c r="AU1031" s="46" t="str">
        <f>IF(Table1[[#This Row],[Line Description]]&lt;&gt;"",Table1[[#This Row],[Line Description]],"")</f>
        <v/>
      </c>
      <c r="AV1031" s="46" t="str">
        <f>IF(Table1[[#This Row],[Cur_Amount Debit]]&gt;0,ROUND(Table1[[#This Row],[Cur_Amount Debit]],2),"")</f>
        <v/>
      </c>
      <c r="AW1031" s="46" t="str">
        <f>IF(Table1[[#This Row],[Cur_Amount Credit]]&gt;0,ROUND(Table1[[#This Row],[Cur_Amount Credit]],2),"")</f>
        <v/>
      </c>
      <c r="AX1031" s="46" t="str">
        <f>LEFT(Table1[[#This Row],[Cur]],3)</f>
        <v/>
      </c>
      <c r="AY1031" s="59"/>
      <c r="AZ1031" s="46"/>
      <c r="BA1031" s="46" t="str">
        <f>IF(Table1[[#This Row],[Cur]]&lt;&gt;"",IF(Table1[[#This Row],[Cur]]="USD","",ExchangeRate),"")</f>
        <v/>
      </c>
      <c r="BB1031" s="46" t="str">
        <f>IF(Table1[[#This Row],[Grant]]&lt;&gt;"",VLOOKUP(Table1[[#This Row],[Grant]],Grants!B:D,3),"")</f>
        <v/>
      </c>
      <c r="BC1031" s="46" t="str">
        <f>TRIM(Table1[[#This Row],[Vendor ID]])</f>
        <v/>
      </c>
      <c r="BD1031">
        <f>IF(Table1[[#This Row],[Reference Number]]=Q1030,BD1030,BD1030+1)</f>
        <v>0</v>
      </c>
    </row>
    <row r="1032" spans="1:56" ht="11.25" customHeight="1" x14ac:dyDescent="0.25">
      <c r="A1032" s="1"/>
      <c r="B1032" s="88" t="str">
        <f>IF(Table1[[#This Row],[Posting Date]]&lt;&gt;"",IF(Table1[[#This Row],[Reference Number]]=Q1031,B1031+1,1),"")</f>
        <v/>
      </c>
      <c r="C1032" s="61"/>
      <c r="D1032" s="61"/>
      <c r="E1032" s="138"/>
      <c r="F1032" s="141" t="str">
        <f>IFERROR(IF(VLOOKUP(Table1[[#This Row],[Budget Code Description]],Dimentions!$X$6:$AC$139,2,FALSE)="","",VLOOKUP(Table1[[#This Row],[Budget Code Description]],Dimentions!$X$6:$AC$139,2,FALSE)),"")</f>
        <v/>
      </c>
      <c r="G1032" s="141"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1" t="str">
        <f>IFERROR(VLOOKUP(Table1[[#This Row],[Budget Code Description]],Table6[#All],8,FALSE),"")</f>
        <v/>
      </c>
      <c r="L1032" s="63"/>
      <c r="M1032" s="65" t="str">
        <f>IFERROR(VLOOKUP(Table1[[#This Row],[Staff ID]],Table2[],2,FALSE),"")</f>
        <v/>
      </c>
      <c r="N1032" s="209" t="str">
        <f>IFERROR(IF(VLOOKUP(Table1[[#This Row],[Budget Code Description]],Dimentions!$X$6:$AC$134,4,FALSE)="","",VLOOKUP(Table1[[#This Row],[Budget Code Description]],Dimentions!$X$6:$AC$134,4,FALSE)),"")</f>
        <v/>
      </c>
      <c r="O1032" s="65" t="str">
        <f>IFERROR(VLOOKUP(Table1[[#This Row],[Vendor ID]],Table549[],2,FALSE),"")</f>
        <v/>
      </c>
      <c r="P1032" s="63"/>
      <c r="Q1032" s="141" t="str">
        <f>IF(Table1[[#This Row],[Posting Date]]&lt;&gt;"",$D$9,"")</f>
        <v/>
      </c>
      <c r="R1032" s="157" t="str">
        <f>IF(Table1[[#This Row],[Posting Date]]&lt;&gt;"",$D$10,"")</f>
        <v/>
      </c>
      <c r="S1032" s="66"/>
      <c r="T1032" s="63"/>
      <c r="U1032" s="67"/>
      <c r="V1032" s="67"/>
      <c r="W1032" s="67" t="str">
        <f t="shared" si="20"/>
        <v/>
      </c>
      <c r="X1032" s="159" t="str">
        <f>IF(E1032="","",(IF(Table1[[#This Row],[Cur]]="USD",Table1[[#This Row],[Cur_Amount Debit]],Table1[[#This Row],[Cur_Amount Debit]]/Table1[[#This Row],[Exchange Rate]])))</f>
        <v/>
      </c>
      <c r="Y1032" s="159" t="str">
        <f>IF(E1032="","",(IF(Table1[[#This Row],[Cur]]="USD",Table1[[#This Row],[Cur_Amount Credit]],Table1[[#This Row],[Cur_Amount Credit]]/ExchangeRate)))</f>
        <v/>
      </c>
      <c r="Z1032" s="201" t="str">
        <f>IF(E1032="","",(Table1[[#This Row],[Debit USD]]-Table1[[#This Row],[Credit USD]]))</f>
        <v/>
      </c>
      <c r="AA1032" s="226"/>
      <c r="AB1032" s="255"/>
      <c r="AC1032" s="1"/>
      <c r="AD1032" s="15"/>
      <c r="AE1032" s="15" t="str">
        <f>IF(AND(OR(Table1[[#This Row],[Account]]="15030",Table1[[#This Row],[Account]]="15035",Table1[[#This Row],[Account]]="20150"),Table1[[#This Row],[Vendor ID]]=""),1,"")</f>
        <v/>
      </c>
      <c r="AF1032" s="15"/>
      <c r="AG1032" s="15"/>
      <c r="AH1032" s="15"/>
      <c r="AI1032" s="46" t="str">
        <f>IF(Table1[[#This Row],[Posting Date]]&lt;&gt;"","GJ-"&amp;CountryID,"")</f>
        <v/>
      </c>
      <c r="AJ1032" s="59" t="str">
        <f>IF(Table1[[#This Row],[Posting Date]]&lt;&gt;"",Table1[[#This Row],[Posting Date]],"")</f>
        <v/>
      </c>
      <c r="AK1032" s="46"/>
      <c r="AL1032" s="46" t="str">
        <f>IF(Table1[[#This Row],[Description]]&lt;&gt;"",Table1[[#This Row],[Description]],"")</f>
        <v/>
      </c>
      <c r="AM1032" s="46" t="str">
        <f>IF(Table1[[#This Row],[Posting Date]]&lt;&gt;"",Table1[[#This Row],[Reference Number]],"")</f>
        <v/>
      </c>
      <c r="AN1032" s="46" t="str">
        <f>TRIM(Table1[[#This Row],[Line '#]])</f>
        <v/>
      </c>
      <c r="AO1032" s="46" t="str">
        <f>TRIM(Table1[[#This Row],[Account]])</f>
        <v/>
      </c>
      <c r="AP1032" s="46" t="str">
        <f>IF(Table1[[#This Row],[Posting Date]]&lt;&gt;"",$D$5,"")</f>
        <v/>
      </c>
      <c r="AQ1032" s="46" t="str">
        <f>TRIM(Table1[[#This Row],[Departments-Prgrams]])</f>
        <v/>
      </c>
      <c r="AR1032" s="46" t="str">
        <f>TRIM(Table1[[#This Row],[Grant]])</f>
        <v/>
      </c>
      <c r="AS1032" s="46" t="str">
        <f>TRIM(Table1[[#This Row],[Staff ID]])</f>
        <v/>
      </c>
      <c r="AT1032" s="46" t="str">
        <f>IF(TRIM(Table1[[#This Row],[Budget Code]])=0,"",TRIM(Table1[[#This Row],[Budget Code]]))</f>
        <v/>
      </c>
      <c r="AU1032" s="46" t="str">
        <f>IF(Table1[[#This Row],[Line Description]]&lt;&gt;"",Table1[[#This Row],[Line Description]],"")</f>
        <v/>
      </c>
      <c r="AV1032" s="46" t="str">
        <f>IF(Table1[[#This Row],[Cur_Amount Debit]]&gt;0,ROUND(Table1[[#This Row],[Cur_Amount Debit]],2),"")</f>
        <v/>
      </c>
      <c r="AW1032" s="46" t="str">
        <f>IF(Table1[[#This Row],[Cur_Amount Credit]]&gt;0,ROUND(Table1[[#This Row],[Cur_Amount Credit]],2),"")</f>
        <v/>
      </c>
      <c r="AX1032" s="46" t="str">
        <f>LEFT(Table1[[#This Row],[Cur]],3)</f>
        <v/>
      </c>
      <c r="AY1032" s="59"/>
      <c r="AZ1032" s="46"/>
      <c r="BA1032" s="46" t="str">
        <f>IF(Table1[[#This Row],[Cur]]&lt;&gt;"",IF(Table1[[#This Row],[Cur]]="USD","",ExchangeRate),"")</f>
        <v/>
      </c>
      <c r="BB1032" s="46" t="str">
        <f>IF(Table1[[#This Row],[Grant]]&lt;&gt;"",VLOOKUP(Table1[[#This Row],[Grant]],Grants!B:D,3),"")</f>
        <v/>
      </c>
      <c r="BC1032" s="46" t="str">
        <f>TRIM(Table1[[#This Row],[Vendor ID]])</f>
        <v/>
      </c>
      <c r="BD1032">
        <f>IF(Table1[[#This Row],[Reference Number]]=Q1031,BD1031,BD1031+1)</f>
        <v>0</v>
      </c>
    </row>
    <row r="1033" spans="1:56" ht="11.25" customHeight="1" x14ac:dyDescent="0.25">
      <c r="A1033" s="1"/>
      <c r="B1033" s="88" t="str">
        <f>IF(Table1[[#This Row],[Posting Date]]&lt;&gt;"",IF(Table1[[#This Row],[Reference Number]]=Q1032,B1032+1,1),"")</f>
        <v/>
      </c>
      <c r="C1033" s="61"/>
      <c r="D1033" s="61"/>
      <c r="E1033" s="138"/>
      <c r="F1033" s="141" t="str">
        <f>IFERROR(IF(VLOOKUP(Table1[[#This Row],[Budget Code Description]],Dimentions!$X$6:$AC$139,2,FALSE)="","",VLOOKUP(Table1[[#This Row],[Budget Code Description]],Dimentions!$X$6:$AC$139,2,FALSE)),"")</f>
        <v/>
      </c>
      <c r="G1033" s="141"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1" t="str">
        <f>IFERROR(VLOOKUP(Table1[[#This Row],[Budget Code Description]],Table6[#All],8,FALSE),"")</f>
        <v/>
      </c>
      <c r="L1033" s="63"/>
      <c r="M1033" s="65" t="str">
        <f>IFERROR(VLOOKUP(Table1[[#This Row],[Staff ID]],Table2[],2,FALSE),"")</f>
        <v/>
      </c>
      <c r="N1033" s="209" t="str">
        <f>IFERROR(IF(VLOOKUP(Table1[[#This Row],[Budget Code Description]],Dimentions!$X$6:$AC$134,4,FALSE)="","",VLOOKUP(Table1[[#This Row],[Budget Code Description]],Dimentions!$X$6:$AC$134,4,FALSE)),"")</f>
        <v/>
      </c>
      <c r="O1033" s="65" t="str">
        <f>IFERROR(VLOOKUP(Table1[[#This Row],[Vendor ID]],Table549[],2,FALSE),"")</f>
        <v/>
      </c>
      <c r="P1033" s="63"/>
      <c r="Q1033" s="141" t="str">
        <f>IF(Table1[[#This Row],[Posting Date]]&lt;&gt;"",$D$9,"")</f>
        <v/>
      </c>
      <c r="R1033" s="157" t="str">
        <f>IF(Table1[[#This Row],[Posting Date]]&lt;&gt;"",$D$10,"")</f>
        <v/>
      </c>
      <c r="S1033" s="66"/>
      <c r="T1033" s="63"/>
      <c r="U1033" s="67"/>
      <c r="V1033" s="67"/>
      <c r="W1033" s="67" t="str">
        <f t="shared" si="20"/>
        <v/>
      </c>
      <c r="X1033" s="159" t="str">
        <f>IF(E1033="","",(IF(Table1[[#This Row],[Cur]]="USD",Table1[[#This Row],[Cur_Amount Debit]],Table1[[#This Row],[Cur_Amount Debit]]/Table1[[#This Row],[Exchange Rate]])))</f>
        <v/>
      </c>
      <c r="Y1033" s="159" t="str">
        <f>IF(E1033="","",(IF(Table1[[#This Row],[Cur]]="USD",Table1[[#This Row],[Cur_Amount Credit]],Table1[[#This Row],[Cur_Amount Credit]]/ExchangeRate)))</f>
        <v/>
      </c>
      <c r="Z1033" s="201" t="str">
        <f>IF(E1033="","",(Table1[[#This Row],[Debit USD]]-Table1[[#This Row],[Credit USD]]))</f>
        <v/>
      </c>
      <c r="AA1033" s="226"/>
      <c r="AB1033" s="255"/>
      <c r="AC1033" s="1"/>
      <c r="AD1033" s="15"/>
      <c r="AE1033" s="15" t="str">
        <f>IF(AND(OR(Table1[[#This Row],[Account]]="15030",Table1[[#This Row],[Account]]="15035",Table1[[#This Row],[Account]]="20150"),Table1[[#This Row],[Vendor ID]]=""),1,"")</f>
        <v/>
      </c>
      <c r="AF1033" s="15"/>
      <c r="AG1033" s="15"/>
      <c r="AH1033" s="15"/>
      <c r="AI1033" s="46" t="str">
        <f>IF(Table1[[#This Row],[Posting Date]]&lt;&gt;"","GJ-"&amp;CountryID,"")</f>
        <v/>
      </c>
      <c r="AJ1033" s="59" t="str">
        <f>IF(Table1[[#This Row],[Posting Date]]&lt;&gt;"",Table1[[#This Row],[Posting Date]],"")</f>
        <v/>
      </c>
      <c r="AK1033" s="46"/>
      <c r="AL1033" s="46" t="str">
        <f>IF(Table1[[#This Row],[Description]]&lt;&gt;"",Table1[[#This Row],[Description]],"")</f>
        <v/>
      </c>
      <c r="AM1033" s="46" t="str">
        <f>IF(Table1[[#This Row],[Posting Date]]&lt;&gt;"",Table1[[#This Row],[Reference Number]],"")</f>
        <v/>
      </c>
      <c r="AN1033" s="46" t="str">
        <f>TRIM(Table1[[#This Row],[Line '#]])</f>
        <v/>
      </c>
      <c r="AO1033" s="46" t="str">
        <f>TRIM(Table1[[#This Row],[Account]])</f>
        <v/>
      </c>
      <c r="AP1033" s="46" t="str">
        <f>IF(Table1[[#This Row],[Posting Date]]&lt;&gt;"",$D$5,"")</f>
        <v/>
      </c>
      <c r="AQ1033" s="46" t="str">
        <f>TRIM(Table1[[#This Row],[Departments-Prgrams]])</f>
        <v/>
      </c>
      <c r="AR1033" s="46" t="str">
        <f>TRIM(Table1[[#This Row],[Grant]])</f>
        <v/>
      </c>
      <c r="AS1033" s="46" t="str">
        <f>TRIM(Table1[[#This Row],[Staff ID]])</f>
        <v/>
      </c>
      <c r="AT1033" s="46" t="str">
        <f>IF(TRIM(Table1[[#This Row],[Budget Code]])=0,"",TRIM(Table1[[#This Row],[Budget Code]]))</f>
        <v/>
      </c>
      <c r="AU1033" s="46" t="str">
        <f>IF(Table1[[#This Row],[Line Description]]&lt;&gt;"",Table1[[#This Row],[Line Description]],"")</f>
        <v/>
      </c>
      <c r="AV1033" s="46" t="str">
        <f>IF(Table1[[#This Row],[Cur_Amount Debit]]&gt;0,ROUND(Table1[[#This Row],[Cur_Amount Debit]],2),"")</f>
        <v/>
      </c>
      <c r="AW1033" s="46" t="str">
        <f>IF(Table1[[#This Row],[Cur_Amount Credit]]&gt;0,ROUND(Table1[[#This Row],[Cur_Amount Credit]],2),"")</f>
        <v/>
      </c>
      <c r="AX1033" s="46" t="str">
        <f>LEFT(Table1[[#This Row],[Cur]],3)</f>
        <v/>
      </c>
      <c r="AY1033" s="59"/>
      <c r="AZ1033" s="46"/>
      <c r="BA1033" s="46" t="str">
        <f>IF(Table1[[#This Row],[Cur]]&lt;&gt;"",IF(Table1[[#This Row],[Cur]]="USD","",ExchangeRate),"")</f>
        <v/>
      </c>
      <c r="BB1033" s="46" t="str">
        <f>IF(Table1[[#This Row],[Grant]]&lt;&gt;"",VLOOKUP(Table1[[#This Row],[Grant]],Grants!B:D,3),"")</f>
        <v/>
      </c>
      <c r="BC1033" s="46" t="str">
        <f>TRIM(Table1[[#This Row],[Vendor ID]])</f>
        <v/>
      </c>
      <c r="BD1033">
        <f>IF(Table1[[#This Row],[Reference Number]]=Q1032,BD1032,BD1032+1)</f>
        <v>0</v>
      </c>
    </row>
    <row r="1034" spans="1:56" ht="11.25" customHeight="1" x14ac:dyDescent="0.25">
      <c r="A1034" s="1"/>
      <c r="B1034" s="88" t="str">
        <f>IF(Table1[[#This Row],[Posting Date]]&lt;&gt;"",IF(Table1[[#This Row],[Reference Number]]=Q1033,B1033+1,1),"")</f>
        <v/>
      </c>
      <c r="C1034" s="61"/>
      <c r="D1034" s="61"/>
      <c r="E1034" s="138"/>
      <c r="F1034" s="141" t="str">
        <f>IFERROR(IF(VLOOKUP(Table1[[#This Row],[Budget Code Description]],Dimentions!$X$6:$AC$139,2,FALSE)="","",VLOOKUP(Table1[[#This Row],[Budget Code Description]],Dimentions!$X$6:$AC$139,2,FALSE)),"")</f>
        <v/>
      </c>
      <c r="G1034" s="141"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1" t="str">
        <f>IFERROR(VLOOKUP(Table1[[#This Row],[Budget Code Description]],Table6[#All],8,FALSE),"")</f>
        <v/>
      </c>
      <c r="L1034" s="63"/>
      <c r="M1034" s="65" t="str">
        <f>IFERROR(VLOOKUP(Table1[[#This Row],[Staff ID]],Table2[],2,FALSE),"")</f>
        <v/>
      </c>
      <c r="N1034" s="209" t="str">
        <f>IFERROR(IF(VLOOKUP(Table1[[#This Row],[Budget Code Description]],Dimentions!$X$6:$AC$134,4,FALSE)="","",VLOOKUP(Table1[[#This Row],[Budget Code Description]],Dimentions!$X$6:$AC$134,4,FALSE)),"")</f>
        <v/>
      </c>
      <c r="O1034" s="65" t="str">
        <f>IFERROR(VLOOKUP(Table1[[#This Row],[Vendor ID]],Table549[],2,FALSE),"")</f>
        <v/>
      </c>
      <c r="P1034" s="63"/>
      <c r="Q1034" s="141" t="str">
        <f>IF(Table1[[#This Row],[Posting Date]]&lt;&gt;"",$D$9,"")</f>
        <v/>
      </c>
      <c r="R1034" s="157" t="str">
        <f>IF(Table1[[#This Row],[Posting Date]]&lt;&gt;"",$D$10,"")</f>
        <v/>
      </c>
      <c r="S1034" s="66"/>
      <c r="T1034" s="63"/>
      <c r="U1034" s="67"/>
      <c r="V1034" s="67"/>
      <c r="W1034" s="67" t="str">
        <f t="shared" si="20"/>
        <v/>
      </c>
      <c r="X1034" s="159" t="str">
        <f>IF(E1034="","",(IF(Table1[[#This Row],[Cur]]="USD",Table1[[#This Row],[Cur_Amount Debit]],Table1[[#This Row],[Cur_Amount Debit]]/Table1[[#This Row],[Exchange Rate]])))</f>
        <v/>
      </c>
      <c r="Y1034" s="159" t="str">
        <f>IF(E1034="","",(IF(Table1[[#This Row],[Cur]]="USD",Table1[[#This Row],[Cur_Amount Credit]],Table1[[#This Row],[Cur_Amount Credit]]/ExchangeRate)))</f>
        <v/>
      </c>
      <c r="Z1034" s="201" t="str">
        <f>IF(E1034="","",(Table1[[#This Row],[Debit USD]]-Table1[[#This Row],[Credit USD]]))</f>
        <v/>
      </c>
      <c r="AA1034" s="226"/>
      <c r="AB1034" s="255"/>
      <c r="AC1034" s="1"/>
      <c r="AD1034" s="15"/>
      <c r="AE1034" s="15" t="str">
        <f>IF(AND(OR(Table1[[#This Row],[Account]]="15030",Table1[[#This Row],[Account]]="15035",Table1[[#This Row],[Account]]="20150"),Table1[[#This Row],[Vendor ID]]=""),1,"")</f>
        <v/>
      </c>
      <c r="AF1034" s="15"/>
      <c r="AG1034" s="15"/>
      <c r="AH1034" s="15"/>
      <c r="AI1034" s="46" t="str">
        <f>IF(Table1[[#This Row],[Posting Date]]&lt;&gt;"","GJ-"&amp;CountryID,"")</f>
        <v/>
      </c>
      <c r="AJ1034" s="59" t="str">
        <f>IF(Table1[[#This Row],[Posting Date]]&lt;&gt;"",Table1[[#This Row],[Posting Date]],"")</f>
        <v/>
      </c>
      <c r="AK1034" s="46"/>
      <c r="AL1034" s="46" t="str">
        <f>IF(Table1[[#This Row],[Description]]&lt;&gt;"",Table1[[#This Row],[Description]],"")</f>
        <v/>
      </c>
      <c r="AM1034" s="46" t="str">
        <f>IF(Table1[[#This Row],[Posting Date]]&lt;&gt;"",Table1[[#This Row],[Reference Number]],"")</f>
        <v/>
      </c>
      <c r="AN1034" s="46" t="str">
        <f>TRIM(Table1[[#This Row],[Line '#]])</f>
        <v/>
      </c>
      <c r="AO1034" s="46" t="str">
        <f>TRIM(Table1[[#This Row],[Account]])</f>
        <v/>
      </c>
      <c r="AP1034" s="46" t="str">
        <f>IF(Table1[[#This Row],[Posting Date]]&lt;&gt;"",$D$5,"")</f>
        <v/>
      </c>
      <c r="AQ1034" s="46" t="str">
        <f>TRIM(Table1[[#This Row],[Departments-Prgrams]])</f>
        <v/>
      </c>
      <c r="AR1034" s="46" t="str">
        <f>TRIM(Table1[[#This Row],[Grant]])</f>
        <v/>
      </c>
      <c r="AS1034" s="46" t="str">
        <f>TRIM(Table1[[#This Row],[Staff ID]])</f>
        <v/>
      </c>
      <c r="AT1034" s="46" t="str">
        <f>IF(TRIM(Table1[[#This Row],[Budget Code]])=0,"",TRIM(Table1[[#This Row],[Budget Code]]))</f>
        <v/>
      </c>
      <c r="AU1034" s="46" t="str">
        <f>IF(Table1[[#This Row],[Line Description]]&lt;&gt;"",Table1[[#This Row],[Line Description]],"")</f>
        <v/>
      </c>
      <c r="AV1034" s="46" t="str">
        <f>IF(Table1[[#This Row],[Cur_Amount Debit]]&gt;0,ROUND(Table1[[#This Row],[Cur_Amount Debit]],2),"")</f>
        <v/>
      </c>
      <c r="AW1034" s="46" t="str">
        <f>IF(Table1[[#This Row],[Cur_Amount Credit]]&gt;0,ROUND(Table1[[#This Row],[Cur_Amount Credit]],2),"")</f>
        <v/>
      </c>
      <c r="AX1034" s="46" t="str">
        <f>LEFT(Table1[[#This Row],[Cur]],3)</f>
        <v/>
      </c>
      <c r="AY1034" s="59"/>
      <c r="AZ1034" s="46"/>
      <c r="BA1034" s="46" t="str">
        <f>IF(Table1[[#This Row],[Cur]]&lt;&gt;"",IF(Table1[[#This Row],[Cur]]="USD","",ExchangeRate),"")</f>
        <v/>
      </c>
      <c r="BB1034" s="46" t="str">
        <f>IF(Table1[[#This Row],[Grant]]&lt;&gt;"",VLOOKUP(Table1[[#This Row],[Grant]],Grants!B:D,3),"")</f>
        <v/>
      </c>
      <c r="BC1034" s="46" t="str">
        <f>TRIM(Table1[[#This Row],[Vendor ID]])</f>
        <v/>
      </c>
      <c r="BD1034">
        <f>IF(Table1[[#This Row],[Reference Number]]=Q1033,BD1033,BD1033+1)</f>
        <v>0</v>
      </c>
    </row>
    <row r="1035" spans="1:56" ht="11.25" customHeight="1" x14ac:dyDescent="0.25">
      <c r="A1035" s="1"/>
      <c r="B1035" s="88" t="str">
        <f>IF(Table1[[#This Row],[Posting Date]]&lt;&gt;"",IF(Table1[[#This Row],[Reference Number]]=Q1034,B1034+1,1),"")</f>
        <v/>
      </c>
      <c r="C1035" s="61"/>
      <c r="D1035" s="61"/>
      <c r="E1035" s="138"/>
      <c r="F1035" s="141" t="str">
        <f>IFERROR(IF(VLOOKUP(Table1[[#This Row],[Budget Code Description]],Dimentions!$X$6:$AC$139,2,FALSE)="","",VLOOKUP(Table1[[#This Row],[Budget Code Description]],Dimentions!$X$6:$AC$139,2,FALSE)),"")</f>
        <v/>
      </c>
      <c r="G1035" s="141"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1" t="str">
        <f>IFERROR(VLOOKUP(Table1[[#This Row],[Budget Code Description]],Table6[#All],8,FALSE),"")</f>
        <v/>
      </c>
      <c r="L1035" s="63"/>
      <c r="M1035" s="65" t="str">
        <f>IFERROR(VLOOKUP(Table1[[#This Row],[Staff ID]],Table2[],2,FALSE),"")</f>
        <v/>
      </c>
      <c r="N1035" s="209" t="str">
        <f>IFERROR(IF(VLOOKUP(Table1[[#This Row],[Budget Code Description]],Dimentions!$X$6:$AC$134,4,FALSE)="","",VLOOKUP(Table1[[#This Row],[Budget Code Description]],Dimentions!$X$6:$AC$134,4,FALSE)),"")</f>
        <v/>
      </c>
      <c r="O1035" s="65" t="str">
        <f>IFERROR(VLOOKUP(Table1[[#This Row],[Vendor ID]],Table549[],2,FALSE),"")</f>
        <v/>
      </c>
      <c r="P1035" s="63"/>
      <c r="Q1035" s="141" t="str">
        <f>IF(Table1[[#This Row],[Posting Date]]&lt;&gt;"",$D$9,"")</f>
        <v/>
      </c>
      <c r="R1035" s="157" t="str">
        <f>IF(Table1[[#This Row],[Posting Date]]&lt;&gt;"",$D$10,"")</f>
        <v/>
      </c>
      <c r="S1035" s="66"/>
      <c r="T1035" s="63"/>
      <c r="U1035" s="67"/>
      <c r="V1035" s="67"/>
      <c r="W1035" s="67" t="str">
        <f t="shared" si="20"/>
        <v/>
      </c>
      <c r="X1035" s="159" t="str">
        <f>IF(E1035="","",(IF(Table1[[#This Row],[Cur]]="USD",Table1[[#This Row],[Cur_Amount Debit]],Table1[[#This Row],[Cur_Amount Debit]]/Table1[[#This Row],[Exchange Rate]])))</f>
        <v/>
      </c>
      <c r="Y1035" s="159" t="str">
        <f>IF(E1035="","",(IF(Table1[[#This Row],[Cur]]="USD",Table1[[#This Row],[Cur_Amount Credit]],Table1[[#This Row],[Cur_Amount Credit]]/ExchangeRate)))</f>
        <v/>
      </c>
      <c r="Z1035" s="201" t="str">
        <f>IF(E1035="","",(Table1[[#This Row],[Debit USD]]-Table1[[#This Row],[Credit USD]]))</f>
        <v/>
      </c>
      <c r="AA1035" s="226"/>
      <c r="AB1035" s="255"/>
      <c r="AC1035" s="1"/>
      <c r="AD1035" s="15"/>
      <c r="AE1035" s="15" t="str">
        <f>IF(AND(OR(Table1[[#This Row],[Account]]="15030",Table1[[#This Row],[Account]]="15035",Table1[[#This Row],[Account]]="20150"),Table1[[#This Row],[Vendor ID]]=""),1,"")</f>
        <v/>
      </c>
      <c r="AF1035" s="15"/>
      <c r="AG1035" s="15"/>
      <c r="AH1035" s="15"/>
      <c r="AI1035" s="46" t="str">
        <f>IF(Table1[[#This Row],[Posting Date]]&lt;&gt;"","GJ-"&amp;CountryID,"")</f>
        <v/>
      </c>
      <c r="AJ1035" s="59" t="str">
        <f>IF(Table1[[#This Row],[Posting Date]]&lt;&gt;"",Table1[[#This Row],[Posting Date]],"")</f>
        <v/>
      </c>
      <c r="AK1035" s="46"/>
      <c r="AL1035" s="46" t="str">
        <f>IF(Table1[[#This Row],[Description]]&lt;&gt;"",Table1[[#This Row],[Description]],"")</f>
        <v/>
      </c>
      <c r="AM1035" s="46" t="str">
        <f>IF(Table1[[#This Row],[Posting Date]]&lt;&gt;"",Table1[[#This Row],[Reference Number]],"")</f>
        <v/>
      </c>
      <c r="AN1035" s="46" t="str">
        <f>TRIM(Table1[[#This Row],[Line '#]])</f>
        <v/>
      </c>
      <c r="AO1035" s="46" t="str">
        <f>TRIM(Table1[[#This Row],[Account]])</f>
        <v/>
      </c>
      <c r="AP1035" s="46" t="str">
        <f>IF(Table1[[#This Row],[Posting Date]]&lt;&gt;"",$D$5,"")</f>
        <v/>
      </c>
      <c r="AQ1035" s="46" t="str">
        <f>TRIM(Table1[[#This Row],[Departments-Prgrams]])</f>
        <v/>
      </c>
      <c r="AR1035" s="46" t="str">
        <f>TRIM(Table1[[#This Row],[Grant]])</f>
        <v/>
      </c>
      <c r="AS1035" s="46" t="str">
        <f>TRIM(Table1[[#This Row],[Staff ID]])</f>
        <v/>
      </c>
      <c r="AT1035" s="46" t="str">
        <f>IF(TRIM(Table1[[#This Row],[Budget Code]])=0,"",TRIM(Table1[[#This Row],[Budget Code]]))</f>
        <v/>
      </c>
      <c r="AU1035" s="46" t="str">
        <f>IF(Table1[[#This Row],[Line Description]]&lt;&gt;"",Table1[[#This Row],[Line Description]],"")</f>
        <v/>
      </c>
      <c r="AV1035" s="46" t="str">
        <f>IF(Table1[[#This Row],[Cur_Amount Debit]]&gt;0,ROUND(Table1[[#This Row],[Cur_Amount Debit]],2),"")</f>
        <v/>
      </c>
      <c r="AW1035" s="46" t="str">
        <f>IF(Table1[[#This Row],[Cur_Amount Credit]]&gt;0,ROUND(Table1[[#This Row],[Cur_Amount Credit]],2),"")</f>
        <v/>
      </c>
      <c r="AX1035" s="46" t="str">
        <f>LEFT(Table1[[#This Row],[Cur]],3)</f>
        <v/>
      </c>
      <c r="AY1035" s="59"/>
      <c r="AZ1035" s="46"/>
      <c r="BA1035" s="46" t="str">
        <f>IF(Table1[[#This Row],[Cur]]&lt;&gt;"",IF(Table1[[#This Row],[Cur]]="USD","",ExchangeRate),"")</f>
        <v/>
      </c>
      <c r="BB1035" s="46" t="str">
        <f>IF(Table1[[#This Row],[Grant]]&lt;&gt;"",VLOOKUP(Table1[[#This Row],[Grant]],Grants!B:D,3),"")</f>
        <v/>
      </c>
      <c r="BC1035" s="46" t="str">
        <f>TRIM(Table1[[#This Row],[Vendor ID]])</f>
        <v/>
      </c>
      <c r="BD1035">
        <f>IF(Table1[[#This Row],[Reference Number]]=Q1034,BD1034,BD1034+1)</f>
        <v>0</v>
      </c>
    </row>
    <row r="1036" spans="1:56" ht="11.25" customHeight="1" x14ac:dyDescent="0.25">
      <c r="A1036" s="1"/>
      <c r="B1036" s="88" t="str">
        <f>IF(Table1[[#This Row],[Posting Date]]&lt;&gt;"",IF(Table1[[#This Row],[Reference Number]]=Q1035,B1035+1,1),"")</f>
        <v/>
      </c>
      <c r="C1036" s="61"/>
      <c r="D1036" s="61"/>
      <c r="E1036" s="138"/>
      <c r="F1036" s="141" t="str">
        <f>IFERROR(IF(VLOOKUP(Table1[[#This Row],[Budget Code Description]],Dimentions!$X$6:$AC$139,2,FALSE)="","",VLOOKUP(Table1[[#This Row],[Budget Code Description]],Dimentions!$X$6:$AC$139,2,FALSE)),"")</f>
        <v/>
      </c>
      <c r="G1036" s="141"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1" t="str">
        <f>IFERROR(VLOOKUP(Table1[[#This Row],[Budget Code Description]],Table6[#All],8,FALSE),"")</f>
        <v/>
      </c>
      <c r="L1036" s="63"/>
      <c r="M1036" s="65" t="str">
        <f>IFERROR(VLOOKUP(Table1[[#This Row],[Staff ID]],Table2[],2,FALSE),"")</f>
        <v/>
      </c>
      <c r="N1036" s="209" t="str">
        <f>IFERROR(IF(VLOOKUP(Table1[[#This Row],[Budget Code Description]],Dimentions!$X$6:$AC$134,4,FALSE)="","",VLOOKUP(Table1[[#This Row],[Budget Code Description]],Dimentions!$X$6:$AC$134,4,FALSE)),"")</f>
        <v/>
      </c>
      <c r="O1036" s="65" t="str">
        <f>IFERROR(VLOOKUP(Table1[[#This Row],[Vendor ID]],Table549[],2,FALSE),"")</f>
        <v/>
      </c>
      <c r="P1036" s="63"/>
      <c r="Q1036" s="141" t="str">
        <f>IF(Table1[[#This Row],[Posting Date]]&lt;&gt;"",$D$9,"")</f>
        <v/>
      </c>
      <c r="R1036" s="157" t="str">
        <f>IF(Table1[[#This Row],[Posting Date]]&lt;&gt;"",$D$10,"")</f>
        <v/>
      </c>
      <c r="S1036" s="66"/>
      <c r="T1036" s="63"/>
      <c r="U1036" s="67"/>
      <c r="V1036" s="67"/>
      <c r="W1036" s="67" t="str">
        <f t="shared" si="20"/>
        <v/>
      </c>
      <c r="X1036" s="159" t="str">
        <f>IF(E1036="","",(IF(Table1[[#This Row],[Cur]]="USD",Table1[[#This Row],[Cur_Amount Debit]],Table1[[#This Row],[Cur_Amount Debit]]/Table1[[#This Row],[Exchange Rate]])))</f>
        <v/>
      </c>
      <c r="Y1036" s="159" t="str">
        <f>IF(E1036="","",(IF(Table1[[#This Row],[Cur]]="USD",Table1[[#This Row],[Cur_Amount Credit]],Table1[[#This Row],[Cur_Amount Credit]]/ExchangeRate)))</f>
        <v/>
      </c>
      <c r="Z1036" s="201" t="str">
        <f>IF(E1036="","",(Table1[[#This Row],[Debit USD]]-Table1[[#This Row],[Credit USD]]))</f>
        <v/>
      </c>
      <c r="AA1036" s="226"/>
      <c r="AB1036" s="255"/>
      <c r="AC1036" s="1"/>
      <c r="AD1036" s="15"/>
      <c r="AE1036" s="15" t="str">
        <f>IF(AND(OR(Table1[[#This Row],[Account]]="15030",Table1[[#This Row],[Account]]="15035",Table1[[#This Row],[Account]]="20150"),Table1[[#This Row],[Vendor ID]]=""),1,"")</f>
        <v/>
      </c>
      <c r="AF1036" s="15"/>
      <c r="AG1036" s="15"/>
      <c r="AH1036" s="15"/>
      <c r="AI1036" s="46" t="str">
        <f>IF(Table1[[#This Row],[Posting Date]]&lt;&gt;"","GJ-"&amp;CountryID,"")</f>
        <v/>
      </c>
      <c r="AJ1036" s="59" t="str">
        <f>IF(Table1[[#This Row],[Posting Date]]&lt;&gt;"",Table1[[#This Row],[Posting Date]],"")</f>
        <v/>
      </c>
      <c r="AK1036" s="46"/>
      <c r="AL1036" s="46" t="str">
        <f>IF(Table1[[#This Row],[Description]]&lt;&gt;"",Table1[[#This Row],[Description]],"")</f>
        <v/>
      </c>
      <c r="AM1036" s="46" t="str">
        <f>IF(Table1[[#This Row],[Posting Date]]&lt;&gt;"",Table1[[#This Row],[Reference Number]],"")</f>
        <v/>
      </c>
      <c r="AN1036" s="46" t="str">
        <f>TRIM(Table1[[#This Row],[Line '#]])</f>
        <v/>
      </c>
      <c r="AO1036" s="46" t="str">
        <f>TRIM(Table1[[#This Row],[Account]])</f>
        <v/>
      </c>
      <c r="AP1036" s="46" t="str">
        <f>IF(Table1[[#This Row],[Posting Date]]&lt;&gt;"",$D$5,"")</f>
        <v/>
      </c>
      <c r="AQ1036" s="46" t="str">
        <f>TRIM(Table1[[#This Row],[Departments-Prgrams]])</f>
        <v/>
      </c>
      <c r="AR1036" s="46" t="str">
        <f>TRIM(Table1[[#This Row],[Grant]])</f>
        <v/>
      </c>
      <c r="AS1036" s="46" t="str">
        <f>TRIM(Table1[[#This Row],[Staff ID]])</f>
        <v/>
      </c>
      <c r="AT1036" s="46" t="str">
        <f>IF(TRIM(Table1[[#This Row],[Budget Code]])=0,"",TRIM(Table1[[#This Row],[Budget Code]]))</f>
        <v/>
      </c>
      <c r="AU1036" s="46" t="str">
        <f>IF(Table1[[#This Row],[Line Description]]&lt;&gt;"",Table1[[#This Row],[Line Description]],"")</f>
        <v/>
      </c>
      <c r="AV1036" s="46" t="str">
        <f>IF(Table1[[#This Row],[Cur_Amount Debit]]&gt;0,ROUND(Table1[[#This Row],[Cur_Amount Debit]],2),"")</f>
        <v/>
      </c>
      <c r="AW1036" s="46" t="str">
        <f>IF(Table1[[#This Row],[Cur_Amount Credit]]&gt;0,ROUND(Table1[[#This Row],[Cur_Amount Credit]],2),"")</f>
        <v/>
      </c>
      <c r="AX1036" s="46" t="str">
        <f>LEFT(Table1[[#This Row],[Cur]],3)</f>
        <v/>
      </c>
      <c r="AY1036" s="59"/>
      <c r="AZ1036" s="46"/>
      <c r="BA1036" s="46" t="str">
        <f>IF(Table1[[#This Row],[Cur]]&lt;&gt;"",IF(Table1[[#This Row],[Cur]]="USD","",ExchangeRate),"")</f>
        <v/>
      </c>
      <c r="BB1036" s="46" t="str">
        <f>IF(Table1[[#This Row],[Grant]]&lt;&gt;"",VLOOKUP(Table1[[#This Row],[Grant]],Grants!B:D,3),"")</f>
        <v/>
      </c>
      <c r="BC1036" s="46" t="str">
        <f>TRIM(Table1[[#This Row],[Vendor ID]])</f>
        <v/>
      </c>
      <c r="BD1036">
        <f>IF(Table1[[#This Row],[Reference Number]]=Q1035,BD1035,BD1035+1)</f>
        <v>0</v>
      </c>
    </row>
    <row r="1037" spans="1:56" ht="11.25" customHeight="1" x14ac:dyDescent="0.25">
      <c r="A1037" s="1"/>
      <c r="B1037" s="88" t="str">
        <f>IF(Table1[[#This Row],[Posting Date]]&lt;&gt;"",IF(Table1[[#This Row],[Reference Number]]=Q1036,B1036+1,1),"")</f>
        <v/>
      </c>
      <c r="C1037" s="61"/>
      <c r="D1037" s="61"/>
      <c r="E1037" s="138"/>
      <c r="F1037" s="141" t="str">
        <f>IFERROR(IF(VLOOKUP(Table1[[#This Row],[Budget Code Description]],Dimentions!$X$6:$AC$139,2,FALSE)="","",VLOOKUP(Table1[[#This Row],[Budget Code Description]],Dimentions!$X$6:$AC$139,2,FALSE)),"")</f>
        <v/>
      </c>
      <c r="G1037" s="141"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1" t="str">
        <f>IFERROR(VLOOKUP(Table1[[#This Row],[Budget Code Description]],Table6[#All],8,FALSE),"")</f>
        <v/>
      </c>
      <c r="L1037" s="63"/>
      <c r="M1037" s="65" t="str">
        <f>IFERROR(VLOOKUP(Table1[[#This Row],[Staff ID]],Table2[],2,FALSE),"")</f>
        <v/>
      </c>
      <c r="N1037" s="209" t="str">
        <f>IFERROR(IF(VLOOKUP(Table1[[#This Row],[Budget Code Description]],Dimentions!$X$6:$AC$134,4,FALSE)="","",VLOOKUP(Table1[[#This Row],[Budget Code Description]],Dimentions!$X$6:$AC$134,4,FALSE)),"")</f>
        <v/>
      </c>
      <c r="O1037" s="65" t="str">
        <f>IFERROR(VLOOKUP(Table1[[#This Row],[Vendor ID]],Table549[],2,FALSE),"")</f>
        <v/>
      </c>
      <c r="P1037" s="63"/>
      <c r="Q1037" s="141" t="str">
        <f>IF(Table1[[#This Row],[Posting Date]]&lt;&gt;"",$D$9,"")</f>
        <v/>
      </c>
      <c r="R1037" s="157" t="str">
        <f>IF(Table1[[#This Row],[Posting Date]]&lt;&gt;"",$D$10,"")</f>
        <v/>
      </c>
      <c r="S1037" s="66"/>
      <c r="T1037" s="63"/>
      <c r="U1037" s="67"/>
      <c r="V1037" s="67"/>
      <c r="W1037" s="67" t="str">
        <f t="shared" si="20"/>
        <v/>
      </c>
      <c r="X1037" s="159" t="str">
        <f>IF(E1037="","",(IF(Table1[[#This Row],[Cur]]="USD",Table1[[#This Row],[Cur_Amount Debit]],Table1[[#This Row],[Cur_Amount Debit]]/Table1[[#This Row],[Exchange Rate]])))</f>
        <v/>
      </c>
      <c r="Y1037" s="159" t="str">
        <f>IF(E1037="","",(IF(Table1[[#This Row],[Cur]]="USD",Table1[[#This Row],[Cur_Amount Credit]],Table1[[#This Row],[Cur_Amount Credit]]/ExchangeRate)))</f>
        <v/>
      </c>
      <c r="Z1037" s="201" t="str">
        <f>IF(E1037="","",(Table1[[#This Row],[Debit USD]]-Table1[[#This Row],[Credit USD]]))</f>
        <v/>
      </c>
      <c r="AA1037" s="226"/>
      <c r="AB1037" s="255"/>
      <c r="AC1037" s="1"/>
      <c r="AD1037" s="15"/>
      <c r="AE1037" s="15" t="str">
        <f>IF(AND(OR(Table1[[#This Row],[Account]]="15030",Table1[[#This Row],[Account]]="15035",Table1[[#This Row],[Account]]="20150"),Table1[[#This Row],[Vendor ID]]=""),1,"")</f>
        <v/>
      </c>
      <c r="AF1037" s="15"/>
      <c r="AG1037" s="15"/>
      <c r="AH1037" s="15"/>
      <c r="AI1037" s="46" t="str">
        <f>IF(Table1[[#This Row],[Posting Date]]&lt;&gt;"","GJ-"&amp;CountryID,"")</f>
        <v/>
      </c>
      <c r="AJ1037" s="59" t="str">
        <f>IF(Table1[[#This Row],[Posting Date]]&lt;&gt;"",Table1[[#This Row],[Posting Date]],"")</f>
        <v/>
      </c>
      <c r="AK1037" s="46"/>
      <c r="AL1037" s="46" t="str">
        <f>IF(Table1[[#This Row],[Description]]&lt;&gt;"",Table1[[#This Row],[Description]],"")</f>
        <v/>
      </c>
      <c r="AM1037" s="46" t="str">
        <f>IF(Table1[[#This Row],[Posting Date]]&lt;&gt;"",Table1[[#This Row],[Reference Number]],"")</f>
        <v/>
      </c>
      <c r="AN1037" s="46" t="str">
        <f>TRIM(Table1[[#This Row],[Line '#]])</f>
        <v/>
      </c>
      <c r="AO1037" s="46" t="str">
        <f>TRIM(Table1[[#This Row],[Account]])</f>
        <v/>
      </c>
      <c r="AP1037" s="46" t="str">
        <f>IF(Table1[[#This Row],[Posting Date]]&lt;&gt;"",$D$5,"")</f>
        <v/>
      </c>
      <c r="AQ1037" s="46" t="str">
        <f>TRIM(Table1[[#This Row],[Departments-Prgrams]])</f>
        <v/>
      </c>
      <c r="AR1037" s="46" t="str">
        <f>TRIM(Table1[[#This Row],[Grant]])</f>
        <v/>
      </c>
      <c r="AS1037" s="46" t="str">
        <f>TRIM(Table1[[#This Row],[Staff ID]])</f>
        <v/>
      </c>
      <c r="AT1037" s="46" t="str">
        <f>IF(TRIM(Table1[[#This Row],[Budget Code]])=0,"",TRIM(Table1[[#This Row],[Budget Code]]))</f>
        <v/>
      </c>
      <c r="AU1037" s="46" t="str">
        <f>IF(Table1[[#This Row],[Line Description]]&lt;&gt;"",Table1[[#This Row],[Line Description]],"")</f>
        <v/>
      </c>
      <c r="AV1037" s="46" t="str">
        <f>IF(Table1[[#This Row],[Cur_Amount Debit]]&gt;0,ROUND(Table1[[#This Row],[Cur_Amount Debit]],2),"")</f>
        <v/>
      </c>
      <c r="AW1037" s="46" t="str">
        <f>IF(Table1[[#This Row],[Cur_Amount Credit]]&gt;0,ROUND(Table1[[#This Row],[Cur_Amount Credit]],2),"")</f>
        <v/>
      </c>
      <c r="AX1037" s="46" t="str">
        <f>LEFT(Table1[[#This Row],[Cur]],3)</f>
        <v/>
      </c>
      <c r="AY1037" s="59"/>
      <c r="AZ1037" s="46"/>
      <c r="BA1037" s="46" t="str">
        <f>IF(Table1[[#This Row],[Cur]]&lt;&gt;"",IF(Table1[[#This Row],[Cur]]="USD","",ExchangeRate),"")</f>
        <v/>
      </c>
      <c r="BB1037" s="46" t="str">
        <f>IF(Table1[[#This Row],[Grant]]&lt;&gt;"",VLOOKUP(Table1[[#This Row],[Grant]],Grants!B:D,3),"")</f>
        <v/>
      </c>
      <c r="BC1037" s="46" t="str">
        <f>TRIM(Table1[[#This Row],[Vendor ID]])</f>
        <v/>
      </c>
      <c r="BD1037">
        <f>IF(Table1[[#This Row],[Reference Number]]=Q1036,BD1036,BD1036+1)</f>
        <v>0</v>
      </c>
    </row>
    <row r="1038" spans="1:56" ht="11.25" customHeight="1" x14ac:dyDescent="0.25">
      <c r="A1038" s="1"/>
      <c r="B1038" s="88" t="str">
        <f>IF(Table1[[#This Row],[Posting Date]]&lt;&gt;"",IF(Table1[[#This Row],[Reference Number]]=Q1037,B1037+1,1),"")</f>
        <v/>
      </c>
      <c r="C1038" s="61"/>
      <c r="D1038" s="61"/>
      <c r="E1038" s="138"/>
      <c r="F1038" s="141" t="str">
        <f>IFERROR(IF(VLOOKUP(Table1[[#This Row],[Budget Code Description]],Dimentions!$X$6:$AC$139,2,FALSE)="","",VLOOKUP(Table1[[#This Row],[Budget Code Description]],Dimentions!$X$6:$AC$139,2,FALSE)),"")</f>
        <v/>
      </c>
      <c r="G1038" s="141"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1" t="str">
        <f>IFERROR(VLOOKUP(Table1[[#This Row],[Budget Code Description]],Table6[#All],8,FALSE),"")</f>
        <v/>
      </c>
      <c r="L1038" s="63"/>
      <c r="M1038" s="65" t="str">
        <f>IFERROR(VLOOKUP(Table1[[#This Row],[Staff ID]],Table2[],2,FALSE),"")</f>
        <v/>
      </c>
      <c r="N1038" s="209" t="str">
        <f>IFERROR(IF(VLOOKUP(Table1[[#This Row],[Budget Code Description]],Dimentions!$X$6:$AC$134,4,FALSE)="","",VLOOKUP(Table1[[#This Row],[Budget Code Description]],Dimentions!$X$6:$AC$134,4,FALSE)),"")</f>
        <v/>
      </c>
      <c r="O1038" s="65" t="str">
        <f>IFERROR(VLOOKUP(Table1[[#This Row],[Vendor ID]],Table549[],2,FALSE),"")</f>
        <v/>
      </c>
      <c r="P1038" s="63"/>
      <c r="Q1038" s="141" t="str">
        <f>IF(Table1[[#This Row],[Posting Date]]&lt;&gt;"",$D$9,"")</f>
        <v/>
      </c>
      <c r="R1038" s="157" t="str">
        <f>IF(Table1[[#This Row],[Posting Date]]&lt;&gt;"",$D$10,"")</f>
        <v/>
      </c>
      <c r="S1038" s="66"/>
      <c r="T1038" s="63"/>
      <c r="U1038" s="67"/>
      <c r="V1038" s="67"/>
      <c r="W1038" s="67" t="str">
        <f t="shared" si="20"/>
        <v/>
      </c>
      <c r="X1038" s="159" t="str">
        <f>IF(E1038="","",(IF(Table1[[#This Row],[Cur]]="USD",Table1[[#This Row],[Cur_Amount Debit]],Table1[[#This Row],[Cur_Amount Debit]]/Table1[[#This Row],[Exchange Rate]])))</f>
        <v/>
      </c>
      <c r="Y1038" s="159" t="str">
        <f>IF(E1038="","",(IF(Table1[[#This Row],[Cur]]="USD",Table1[[#This Row],[Cur_Amount Credit]],Table1[[#This Row],[Cur_Amount Credit]]/ExchangeRate)))</f>
        <v/>
      </c>
      <c r="Z1038" s="201" t="str">
        <f>IF(E1038="","",(Table1[[#This Row],[Debit USD]]-Table1[[#This Row],[Credit USD]]))</f>
        <v/>
      </c>
      <c r="AA1038" s="226"/>
      <c r="AB1038" s="255"/>
      <c r="AC1038" s="1"/>
      <c r="AD1038" s="15"/>
      <c r="AE1038" s="15" t="str">
        <f>IF(AND(OR(Table1[[#This Row],[Account]]="15030",Table1[[#This Row],[Account]]="15035",Table1[[#This Row],[Account]]="20150"),Table1[[#This Row],[Vendor ID]]=""),1,"")</f>
        <v/>
      </c>
      <c r="AF1038" s="15"/>
      <c r="AG1038" s="15"/>
      <c r="AH1038" s="15"/>
      <c r="AI1038" s="46" t="str">
        <f>IF(Table1[[#This Row],[Posting Date]]&lt;&gt;"","GJ-"&amp;CountryID,"")</f>
        <v/>
      </c>
      <c r="AJ1038" s="59" t="str">
        <f>IF(Table1[[#This Row],[Posting Date]]&lt;&gt;"",Table1[[#This Row],[Posting Date]],"")</f>
        <v/>
      </c>
      <c r="AK1038" s="46"/>
      <c r="AL1038" s="46" t="str">
        <f>IF(Table1[[#This Row],[Description]]&lt;&gt;"",Table1[[#This Row],[Description]],"")</f>
        <v/>
      </c>
      <c r="AM1038" s="46" t="str">
        <f>IF(Table1[[#This Row],[Posting Date]]&lt;&gt;"",Table1[[#This Row],[Reference Number]],"")</f>
        <v/>
      </c>
      <c r="AN1038" s="46" t="str">
        <f>TRIM(Table1[[#This Row],[Line '#]])</f>
        <v/>
      </c>
      <c r="AO1038" s="46" t="str">
        <f>TRIM(Table1[[#This Row],[Account]])</f>
        <v/>
      </c>
      <c r="AP1038" s="46" t="str">
        <f>IF(Table1[[#This Row],[Posting Date]]&lt;&gt;"",$D$5,"")</f>
        <v/>
      </c>
      <c r="AQ1038" s="46" t="str">
        <f>TRIM(Table1[[#This Row],[Departments-Prgrams]])</f>
        <v/>
      </c>
      <c r="AR1038" s="46" t="str">
        <f>TRIM(Table1[[#This Row],[Grant]])</f>
        <v/>
      </c>
      <c r="AS1038" s="46" t="str">
        <f>TRIM(Table1[[#This Row],[Staff ID]])</f>
        <v/>
      </c>
      <c r="AT1038" s="46" t="str">
        <f>IF(TRIM(Table1[[#This Row],[Budget Code]])=0,"",TRIM(Table1[[#This Row],[Budget Code]]))</f>
        <v/>
      </c>
      <c r="AU1038" s="46" t="str">
        <f>IF(Table1[[#This Row],[Line Description]]&lt;&gt;"",Table1[[#This Row],[Line Description]],"")</f>
        <v/>
      </c>
      <c r="AV1038" s="46" t="str">
        <f>IF(Table1[[#This Row],[Cur_Amount Debit]]&gt;0,ROUND(Table1[[#This Row],[Cur_Amount Debit]],2),"")</f>
        <v/>
      </c>
      <c r="AW1038" s="46" t="str">
        <f>IF(Table1[[#This Row],[Cur_Amount Credit]]&gt;0,ROUND(Table1[[#This Row],[Cur_Amount Credit]],2),"")</f>
        <v/>
      </c>
      <c r="AX1038" s="46" t="str">
        <f>LEFT(Table1[[#This Row],[Cur]],3)</f>
        <v/>
      </c>
      <c r="AY1038" s="59"/>
      <c r="AZ1038" s="46"/>
      <c r="BA1038" s="46" t="str">
        <f>IF(Table1[[#This Row],[Cur]]&lt;&gt;"",IF(Table1[[#This Row],[Cur]]="USD","",ExchangeRate),"")</f>
        <v/>
      </c>
      <c r="BB1038" s="46" t="str">
        <f>IF(Table1[[#This Row],[Grant]]&lt;&gt;"",VLOOKUP(Table1[[#This Row],[Grant]],Grants!B:D,3),"")</f>
        <v/>
      </c>
      <c r="BC1038" s="46" t="str">
        <f>TRIM(Table1[[#This Row],[Vendor ID]])</f>
        <v/>
      </c>
      <c r="BD1038">
        <f>IF(Table1[[#This Row],[Reference Number]]=Q1037,BD1037,BD1037+1)</f>
        <v>0</v>
      </c>
    </row>
    <row r="1039" spans="1:56" ht="11.25" customHeight="1" x14ac:dyDescent="0.25">
      <c r="A1039" s="1"/>
      <c r="B1039" s="88" t="str">
        <f>IF(Table1[[#This Row],[Posting Date]]&lt;&gt;"",IF(Table1[[#This Row],[Reference Number]]=Q1038,B1038+1,1),"")</f>
        <v/>
      </c>
      <c r="C1039" s="61"/>
      <c r="D1039" s="61"/>
      <c r="E1039" s="138"/>
      <c r="F1039" s="141" t="str">
        <f>IFERROR(IF(VLOOKUP(Table1[[#This Row],[Budget Code Description]],Dimentions!$X$6:$AC$139,2,FALSE)="","",VLOOKUP(Table1[[#This Row],[Budget Code Description]],Dimentions!$X$6:$AC$139,2,FALSE)),"")</f>
        <v/>
      </c>
      <c r="G1039" s="141"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1" t="str">
        <f>IFERROR(VLOOKUP(Table1[[#This Row],[Budget Code Description]],Table6[#All],8,FALSE),"")</f>
        <v/>
      </c>
      <c r="L1039" s="63"/>
      <c r="M1039" s="65" t="str">
        <f>IFERROR(VLOOKUP(Table1[[#This Row],[Staff ID]],Table2[],2,FALSE),"")</f>
        <v/>
      </c>
      <c r="N1039" s="209" t="str">
        <f>IFERROR(IF(VLOOKUP(Table1[[#This Row],[Budget Code Description]],Dimentions!$X$6:$AC$134,4,FALSE)="","",VLOOKUP(Table1[[#This Row],[Budget Code Description]],Dimentions!$X$6:$AC$134,4,FALSE)),"")</f>
        <v/>
      </c>
      <c r="O1039" s="65" t="str">
        <f>IFERROR(VLOOKUP(Table1[[#This Row],[Vendor ID]],Table549[],2,FALSE),"")</f>
        <v/>
      </c>
      <c r="P1039" s="63"/>
      <c r="Q1039" s="141" t="str">
        <f>IF(Table1[[#This Row],[Posting Date]]&lt;&gt;"",$D$9,"")</f>
        <v/>
      </c>
      <c r="R1039" s="157" t="str">
        <f>IF(Table1[[#This Row],[Posting Date]]&lt;&gt;"",$D$10,"")</f>
        <v/>
      </c>
      <c r="S1039" s="66"/>
      <c r="T1039" s="63"/>
      <c r="U1039" s="67"/>
      <c r="V1039" s="67"/>
      <c r="W1039" s="67" t="str">
        <f t="shared" si="20"/>
        <v/>
      </c>
      <c r="X1039" s="159" t="str">
        <f>IF(E1039="","",(IF(Table1[[#This Row],[Cur]]="USD",Table1[[#This Row],[Cur_Amount Debit]],Table1[[#This Row],[Cur_Amount Debit]]/Table1[[#This Row],[Exchange Rate]])))</f>
        <v/>
      </c>
      <c r="Y1039" s="159" t="str">
        <f>IF(E1039="","",(IF(Table1[[#This Row],[Cur]]="USD",Table1[[#This Row],[Cur_Amount Credit]],Table1[[#This Row],[Cur_Amount Credit]]/ExchangeRate)))</f>
        <v/>
      </c>
      <c r="Z1039" s="201" t="str">
        <f>IF(E1039="","",(Table1[[#This Row],[Debit USD]]-Table1[[#This Row],[Credit USD]]))</f>
        <v/>
      </c>
      <c r="AA1039" s="226"/>
      <c r="AB1039" s="255"/>
      <c r="AC1039" s="1"/>
      <c r="AD1039" s="15"/>
      <c r="AE1039" s="15" t="str">
        <f>IF(AND(OR(Table1[[#This Row],[Account]]="15030",Table1[[#This Row],[Account]]="15035",Table1[[#This Row],[Account]]="20150"),Table1[[#This Row],[Vendor ID]]=""),1,"")</f>
        <v/>
      </c>
      <c r="AF1039" s="15"/>
      <c r="AG1039" s="15"/>
      <c r="AH1039" s="15"/>
      <c r="AI1039" s="46" t="str">
        <f>IF(Table1[[#This Row],[Posting Date]]&lt;&gt;"","GJ-"&amp;CountryID,"")</f>
        <v/>
      </c>
      <c r="AJ1039" s="59" t="str">
        <f>IF(Table1[[#This Row],[Posting Date]]&lt;&gt;"",Table1[[#This Row],[Posting Date]],"")</f>
        <v/>
      </c>
      <c r="AK1039" s="46"/>
      <c r="AL1039" s="46" t="str">
        <f>IF(Table1[[#This Row],[Description]]&lt;&gt;"",Table1[[#This Row],[Description]],"")</f>
        <v/>
      </c>
      <c r="AM1039" s="46" t="str">
        <f>IF(Table1[[#This Row],[Posting Date]]&lt;&gt;"",Table1[[#This Row],[Reference Number]],"")</f>
        <v/>
      </c>
      <c r="AN1039" s="46" t="str">
        <f>TRIM(Table1[[#This Row],[Line '#]])</f>
        <v/>
      </c>
      <c r="AO1039" s="46" t="str">
        <f>TRIM(Table1[[#This Row],[Account]])</f>
        <v/>
      </c>
      <c r="AP1039" s="46" t="str">
        <f>IF(Table1[[#This Row],[Posting Date]]&lt;&gt;"",$D$5,"")</f>
        <v/>
      </c>
      <c r="AQ1039" s="46" t="str">
        <f>TRIM(Table1[[#This Row],[Departments-Prgrams]])</f>
        <v/>
      </c>
      <c r="AR1039" s="46" t="str">
        <f>TRIM(Table1[[#This Row],[Grant]])</f>
        <v/>
      </c>
      <c r="AS1039" s="46" t="str">
        <f>TRIM(Table1[[#This Row],[Staff ID]])</f>
        <v/>
      </c>
      <c r="AT1039" s="46" t="str">
        <f>IF(TRIM(Table1[[#This Row],[Budget Code]])=0,"",TRIM(Table1[[#This Row],[Budget Code]]))</f>
        <v/>
      </c>
      <c r="AU1039" s="46" t="str">
        <f>IF(Table1[[#This Row],[Line Description]]&lt;&gt;"",Table1[[#This Row],[Line Description]],"")</f>
        <v/>
      </c>
      <c r="AV1039" s="46" t="str">
        <f>IF(Table1[[#This Row],[Cur_Amount Debit]]&gt;0,ROUND(Table1[[#This Row],[Cur_Amount Debit]],2),"")</f>
        <v/>
      </c>
      <c r="AW1039" s="46" t="str">
        <f>IF(Table1[[#This Row],[Cur_Amount Credit]]&gt;0,ROUND(Table1[[#This Row],[Cur_Amount Credit]],2),"")</f>
        <v/>
      </c>
      <c r="AX1039" s="46" t="str">
        <f>LEFT(Table1[[#This Row],[Cur]],3)</f>
        <v/>
      </c>
      <c r="AY1039" s="59"/>
      <c r="AZ1039" s="46"/>
      <c r="BA1039" s="46" t="str">
        <f>IF(Table1[[#This Row],[Cur]]&lt;&gt;"",IF(Table1[[#This Row],[Cur]]="USD","",ExchangeRate),"")</f>
        <v/>
      </c>
      <c r="BB1039" s="46" t="str">
        <f>IF(Table1[[#This Row],[Grant]]&lt;&gt;"",VLOOKUP(Table1[[#This Row],[Grant]],Grants!B:D,3),"")</f>
        <v/>
      </c>
      <c r="BC1039" s="46" t="str">
        <f>TRIM(Table1[[#This Row],[Vendor ID]])</f>
        <v/>
      </c>
      <c r="BD1039">
        <f>IF(Table1[[#This Row],[Reference Number]]=Q1038,BD1038,BD1038+1)</f>
        <v>0</v>
      </c>
    </row>
    <row r="1040" spans="1:56" ht="11.25" customHeight="1" x14ac:dyDescent="0.25">
      <c r="A1040" s="1"/>
      <c r="B1040" s="88" t="str">
        <f>IF(Table1[[#This Row],[Posting Date]]&lt;&gt;"",IF(Table1[[#This Row],[Reference Number]]=Q1039,B1039+1,1),"")</f>
        <v/>
      </c>
      <c r="C1040" s="61"/>
      <c r="D1040" s="61"/>
      <c r="E1040" s="138"/>
      <c r="F1040" s="141" t="str">
        <f>IFERROR(IF(VLOOKUP(Table1[[#This Row],[Budget Code Description]],Dimentions!$X$6:$AC$139,2,FALSE)="","",VLOOKUP(Table1[[#This Row],[Budget Code Description]],Dimentions!$X$6:$AC$139,2,FALSE)),"")</f>
        <v/>
      </c>
      <c r="G1040" s="141"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1" t="str">
        <f>IFERROR(VLOOKUP(Table1[[#This Row],[Budget Code Description]],Table6[#All],8,FALSE),"")</f>
        <v/>
      </c>
      <c r="L1040" s="63"/>
      <c r="M1040" s="65" t="str">
        <f>IFERROR(VLOOKUP(Table1[[#This Row],[Staff ID]],Table2[],2,FALSE),"")</f>
        <v/>
      </c>
      <c r="N1040" s="209" t="str">
        <f>IFERROR(IF(VLOOKUP(Table1[[#This Row],[Budget Code Description]],Dimentions!$X$6:$AC$134,4,FALSE)="","",VLOOKUP(Table1[[#This Row],[Budget Code Description]],Dimentions!$X$6:$AC$134,4,FALSE)),"")</f>
        <v/>
      </c>
      <c r="O1040" s="65" t="str">
        <f>IFERROR(VLOOKUP(Table1[[#This Row],[Vendor ID]],Table549[],2,FALSE),"")</f>
        <v/>
      </c>
      <c r="P1040" s="63"/>
      <c r="Q1040" s="141" t="str">
        <f>IF(Table1[[#This Row],[Posting Date]]&lt;&gt;"",$D$9,"")</f>
        <v/>
      </c>
      <c r="R1040" s="157" t="str">
        <f>IF(Table1[[#This Row],[Posting Date]]&lt;&gt;"",$D$10,"")</f>
        <v/>
      </c>
      <c r="S1040" s="66"/>
      <c r="T1040" s="63"/>
      <c r="U1040" s="67"/>
      <c r="V1040" s="67"/>
      <c r="W1040" s="67" t="str">
        <f t="shared" si="20"/>
        <v/>
      </c>
      <c r="X1040" s="159" t="str">
        <f>IF(E1040="","",(IF(Table1[[#This Row],[Cur]]="USD",Table1[[#This Row],[Cur_Amount Debit]],Table1[[#This Row],[Cur_Amount Debit]]/Table1[[#This Row],[Exchange Rate]])))</f>
        <v/>
      </c>
      <c r="Y1040" s="159" t="str">
        <f>IF(E1040="","",(IF(Table1[[#This Row],[Cur]]="USD",Table1[[#This Row],[Cur_Amount Credit]],Table1[[#This Row],[Cur_Amount Credit]]/ExchangeRate)))</f>
        <v/>
      </c>
      <c r="Z1040" s="201" t="str">
        <f>IF(E1040="","",(Table1[[#This Row],[Debit USD]]-Table1[[#This Row],[Credit USD]]))</f>
        <v/>
      </c>
      <c r="AA1040" s="226"/>
      <c r="AB1040" s="255"/>
      <c r="AC1040" s="1"/>
      <c r="AD1040" s="15"/>
      <c r="AE1040" s="15" t="str">
        <f>IF(AND(OR(Table1[[#This Row],[Account]]="15030",Table1[[#This Row],[Account]]="15035",Table1[[#This Row],[Account]]="20150"),Table1[[#This Row],[Vendor ID]]=""),1,"")</f>
        <v/>
      </c>
      <c r="AF1040" s="15"/>
      <c r="AG1040" s="15"/>
      <c r="AH1040" s="15"/>
      <c r="AI1040" s="46" t="str">
        <f>IF(Table1[[#This Row],[Posting Date]]&lt;&gt;"","GJ-"&amp;CountryID,"")</f>
        <v/>
      </c>
      <c r="AJ1040" s="59" t="str">
        <f>IF(Table1[[#This Row],[Posting Date]]&lt;&gt;"",Table1[[#This Row],[Posting Date]],"")</f>
        <v/>
      </c>
      <c r="AK1040" s="46"/>
      <c r="AL1040" s="46" t="str">
        <f>IF(Table1[[#This Row],[Description]]&lt;&gt;"",Table1[[#This Row],[Description]],"")</f>
        <v/>
      </c>
      <c r="AM1040" s="46" t="str">
        <f>IF(Table1[[#This Row],[Posting Date]]&lt;&gt;"",Table1[[#This Row],[Reference Number]],"")</f>
        <v/>
      </c>
      <c r="AN1040" s="46" t="str">
        <f>TRIM(Table1[[#This Row],[Line '#]])</f>
        <v/>
      </c>
      <c r="AO1040" s="46" t="str">
        <f>TRIM(Table1[[#This Row],[Account]])</f>
        <v/>
      </c>
      <c r="AP1040" s="46" t="str">
        <f>IF(Table1[[#This Row],[Posting Date]]&lt;&gt;"",$D$5,"")</f>
        <v/>
      </c>
      <c r="AQ1040" s="46" t="str">
        <f>TRIM(Table1[[#This Row],[Departments-Prgrams]])</f>
        <v/>
      </c>
      <c r="AR1040" s="46" t="str">
        <f>TRIM(Table1[[#This Row],[Grant]])</f>
        <v/>
      </c>
      <c r="AS1040" s="46" t="str">
        <f>TRIM(Table1[[#This Row],[Staff ID]])</f>
        <v/>
      </c>
      <c r="AT1040" s="46" t="str">
        <f>IF(TRIM(Table1[[#This Row],[Budget Code]])=0,"",TRIM(Table1[[#This Row],[Budget Code]]))</f>
        <v/>
      </c>
      <c r="AU1040" s="46" t="str">
        <f>IF(Table1[[#This Row],[Line Description]]&lt;&gt;"",Table1[[#This Row],[Line Description]],"")</f>
        <v/>
      </c>
      <c r="AV1040" s="46" t="str">
        <f>IF(Table1[[#This Row],[Cur_Amount Debit]]&gt;0,ROUND(Table1[[#This Row],[Cur_Amount Debit]],2),"")</f>
        <v/>
      </c>
      <c r="AW1040" s="46" t="str">
        <f>IF(Table1[[#This Row],[Cur_Amount Credit]]&gt;0,ROUND(Table1[[#This Row],[Cur_Amount Credit]],2),"")</f>
        <v/>
      </c>
      <c r="AX1040" s="46" t="str">
        <f>LEFT(Table1[[#This Row],[Cur]],3)</f>
        <v/>
      </c>
      <c r="AY1040" s="59"/>
      <c r="AZ1040" s="46"/>
      <c r="BA1040" s="46" t="str">
        <f>IF(Table1[[#This Row],[Cur]]&lt;&gt;"",IF(Table1[[#This Row],[Cur]]="USD","",ExchangeRate),"")</f>
        <v/>
      </c>
      <c r="BB1040" s="46" t="str">
        <f>IF(Table1[[#This Row],[Grant]]&lt;&gt;"",VLOOKUP(Table1[[#This Row],[Grant]],Grants!B:D,3),"")</f>
        <v/>
      </c>
      <c r="BC1040" s="46" t="str">
        <f>TRIM(Table1[[#This Row],[Vendor ID]])</f>
        <v/>
      </c>
      <c r="BD1040">
        <f>IF(Table1[[#This Row],[Reference Number]]=Q1039,BD1039,BD1039+1)</f>
        <v>0</v>
      </c>
    </row>
    <row r="1041" spans="1:56" ht="11.25" customHeight="1" x14ac:dyDescent="0.25">
      <c r="A1041" s="1"/>
      <c r="B1041" s="88" t="str">
        <f>IF(Table1[[#This Row],[Posting Date]]&lt;&gt;"",IF(Table1[[#This Row],[Reference Number]]=Q1040,B1040+1,1),"")</f>
        <v/>
      </c>
      <c r="C1041" s="61"/>
      <c r="D1041" s="61"/>
      <c r="E1041" s="138"/>
      <c r="F1041" s="141" t="str">
        <f>IFERROR(IF(VLOOKUP(Table1[[#This Row],[Budget Code Description]],Dimentions!$X$6:$AC$139,2,FALSE)="","",VLOOKUP(Table1[[#This Row],[Budget Code Description]],Dimentions!$X$6:$AC$139,2,FALSE)),"")</f>
        <v/>
      </c>
      <c r="G1041" s="141"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1" t="str">
        <f>IFERROR(VLOOKUP(Table1[[#This Row],[Budget Code Description]],Table6[#All],8,FALSE),"")</f>
        <v/>
      </c>
      <c r="L1041" s="63"/>
      <c r="M1041" s="65" t="str">
        <f>IFERROR(VLOOKUP(Table1[[#This Row],[Staff ID]],Table2[],2,FALSE),"")</f>
        <v/>
      </c>
      <c r="N1041" s="209" t="str">
        <f>IFERROR(IF(VLOOKUP(Table1[[#This Row],[Budget Code Description]],Dimentions!$X$6:$AC$134,4,FALSE)="","",VLOOKUP(Table1[[#This Row],[Budget Code Description]],Dimentions!$X$6:$AC$134,4,FALSE)),"")</f>
        <v/>
      </c>
      <c r="O1041" s="65" t="str">
        <f>IFERROR(VLOOKUP(Table1[[#This Row],[Vendor ID]],Table549[],2,FALSE),"")</f>
        <v/>
      </c>
      <c r="P1041" s="63"/>
      <c r="Q1041" s="141" t="str">
        <f>IF(Table1[[#This Row],[Posting Date]]&lt;&gt;"",$D$9,"")</f>
        <v/>
      </c>
      <c r="R1041" s="157" t="str">
        <f>IF(Table1[[#This Row],[Posting Date]]&lt;&gt;"",$D$10,"")</f>
        <v/>
      </c>
      <c r="S1041" s="66"/>
      <c r="T1041" s="63"/>
      <c r="U1041" s="67"/>
      <c r="V1041" s="67"/>
      <c r="W1041" s="67" t="str">
        <f t="shared" si="20"/>
        <v/>
      </c>
      <c r="X1041" s="159" t="str">
        <f>IF(E1041="","",(IF(Table1[[#This Row],[Cur]]="USD",Table1[[#This Row],[Cur_Amount Debit]],Table1[[#This Row],[Cur_Amount Debit]]/Table1[[#This Row],[Exchange Rate]])))</f>
        <v/>
      </c>
      <c r="Y1041" s="159" t="str">
        <f>IF(E1041="","",(IF(Table1[[#This Row],[Cur]]="USD",Table1[[#This Row],[Cur_Amount Credit]],Table1[[#This Row],[Cur_Amount Credit]]/ExchangeRate)))</f>
        <v/>
      </c>
      <c r="Z1041" s="201" t="str">
        <f>IF(E1041="","",(Table1[[#This Row],[Debit USD]]-Table1[[#This Row],[Credit USD]]))</f>
        <v/>
      </c>
      <c r="AA1041" s="226"/>
      <c r="AB1041" s="255"/>
      <c r="AC1041" s="1"/>
      <c r="AD1041" s="15"/>
      <c r="AE1041" s="15" t="str">
        <f>IF(AND(OR(Table1[[#This Row],[Account]]="15030",Table1[[#This Row],[Account]]="15035",Table1[[#This Row],[Account]]="20150"),Table1[[#This Row],[Vendor ID]]=""),1,"")</f>
        <v/>
      </c>
      <c r="AF1041" s="15"/>
      <c r="AG1041" s="15"/>
      <c r="AH1041" s="15"/>
      <c r="AI1041" s="46" t="str">
        <f>IF(Table1[[#This Row],[Posting Date]]&lt;&gt;"","GJ-"&amp;CountryID,"")</f>
        <v/>
      </c>
      <c r="AJ1041" s="59" t="str">
        <f>IF(Table1[[#This Row],[Posting Date]]&lt;&gt;"",Table1[[#This Row],[Posting Date]],"")</f>
        <v/>
      </c>
      <c r="AK1041" s="46"/>
      <c r="AL1041" s="46" t="str">
        <f>IF(Table1[[#This Row],[Description]]&lt;&gt;"",Table1[[#This Row],[Description]],"")</f>
        <v/>
      </c>
      <c r="AM1041" s="46" t="str">
        <f>IF(Table1[[#This Row],[Posting Date]]&lt;&gt;"",Table1[[#This Row],[Reference Number]],"")</f>
        <v/>
      </c>
      <c r="AN1041" s="46" t="str">
        <f>TRIM(Table1[[#This Row],[Line '#]])</f>
        <v/>
      </c>
      <c r="AO1041" s="46" t="str">
        <f>TRIM(Table1[[#This Row],[Account]])</f>
        <v/>
      </c>
      <c r="AP1041" s="46" t="str">
        <f>IF(Table1[[#This Row],[Posting Date]]&lt;&gt;"",$D$5,"")</f>
        <v/>
      </c>
      <c r="AQ1041" s="46" t="str">
        <f>TRIM(Table1[[#This Row],[Departments-Prgrams]])</f>
        <v/>
      </c>
      <c r="AR1041" s="46" t="str">
        <f>TRIM(Table1[[#This Row],[Grant]])</f>
        <v/>
      </c>
      <c r="AS1041" s="46" t="str">
        <f>TRIM(Table1[[#This Row],[Staff ID]])</f>
        <v/>
      </c>
      <c r="AT1041" s="46" t="str">
        <f>IF(TRIM(Table1[[#This Row],[Budget Code]])=0,"",TRIM(Table1[[#This Row],[Budget Code]]))</f>
        <v/>
      </c>
      <c r="AU1041" s="46" t="str">
        <f>IF(Table1[[#This Row],[Line Description]]&lt;&gt;"",Table1[[#This Row],[Line Description]],"")</f>
        <v/>
      </c>
      <c r="AV1041" s="46" t="str">
        <f>IF(Table1[[#This Row],[Cur_Amount Debit]]&gt;0,ROUND(Table1[[#This Row],[Cur_Amount Debit]],2),"")</f>
        <v/>
      </c>
      <c r="AW1041" s="46" t="str">
        <f>IF(Table1[[#This Row],[Cur_Amount Credit]]&gt;0,ROUND(Table1[[#This Row],[Cur_Amount Credit]],2),"")</f>
        <v/>
      </c>
      <c r="AX1041" s="46" t="str">
        <f>LEFT(Table1[[#This Row],[Cur]],3)</f>
        <v/>
      </c>
      <c r="AY1041" s="59"/>
      <c r="AZ1041" s="46"/>
      <c r="BA1041" s="46" t="str">
        <f>IF(Table1[[#This Row],[Cur]]&lt;&gt;"",IF(Table1[[#This Row],[Cur]]="USD","",ExchangeRate),"")</f>
        <v/>
      </c>
      <c r="BB1041" s="46" t="str">
        <f>IF(Table1[[#This Row],[Grant]]&lt;&gt;"",VLOOKUP(Table1[[#This Row],[Grant]],Grants!B:D,3),"")</f>
        <v/>
      </c>
      <c r="BC1041" s="46" t="str">
        <f>TRIM(Table1[[#This Row],[Vendor ID]])</f>
        <v/>
      </c>
      <c r="BD1041">
        <f>IF(Table1[[#This Row],[Reference Number]]=Q1040,BD1040,BD1040+1)</f>
        <v>0</v>
      </c>
    </row>
    <row r="1042" spans="1:56" ht="11.25" customHeight="1" x14ac:dyDescent="0.25">
      <c r="A1042" s="1"/>
      <c r="B1042" s="88" t="str">
        <f>IF(Table1[[#This Row],[Posting Date]]&lt;&gt;"",IF(Table1[[#This Row],[Reference Number]]=Q1041,B1041+1,1),"")</f>
        <v/>
      </c>
      <c r="C1042" s="61"/>
      <c r="D1042" s="61"/>
      <c r="E1042" s="138"/>
      <c r="F1042" s="141" t="str">
        <f>IFERROR(IF(VLOOKUP(Table1[[#This Row],[Budget Code Description]],Dimentions!$X$6:$AC$139,2,FALSE)="","",VLOOKUP(Table1[[#This Row],[Budget Code Description]],Dimentions!$X$6:$AC$139,2,FALSE)),"")</f>
        <v/>
      </c>
      <c r="G1042" s="141"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1" t="str">
        <f>IFERROR(VLOOKUP(Table1[[#This Row],[Budget Code Description]],Table6[#All],8,FALSE),"")</f>
        <v/>
      </c>
      <c r="L1042" s="63"/>
      <c r="M1042" s="65" t="str">
        <f>IFERROR(VLOOKUP(Table1[[#This Row],[Staff ID]],Table2[],2,FALSE),"")</f>
        <v/>
      </c>
      <c r="N1042" s="209" t="str">
        <f>IFERROR(IF(VLOOKUP(Table1[[#This Row],[Budget Code Description]],Dimentions!$X$6:$AC$134,4,FALSE)="","",VLOOKUP(Table1[[#This Row],[Budget Code Description]],Dimentions!$X$6:$AC$134,4,FALSE)),"")</f>
        <v/>
      </c>
      <c r="O1042" s="65" t="str">
        <f>IFERROR(VLOOKUP(Table1[[#This Row],[Vendor ID]],Table549[],2,FALSE),"")</f>
        <v/>
      </c>
      <c r="P1042" s="63"/>
      <c r="Q1042" s="141" t="str">
        <f>IF(Table1[[#This Row],[Posting Date]]&lt;&gt;"",$D$9,"")</f>
        <v/>
      </c>
      <c r="R1042" s="157" t="str">
        <f>IF(Table1[[#This Row],[Posting Date]]&lt;&gt;"",$D$10,"")</f>
        <v/>
      </c>
      <c r="S1042" s="66"/>
      <c r="T1042" s="63"/>
      <c r="U1042" s="67"/>
      <c r="V1042" s="67"/>
      <c r="W1042" s="67" t="str">
        <f t="shared" si="20"/>
        <v/>
      </c>
      <c r="X1042" s="159" t="str">
        <f>IF(E1042="","",(IF(Table1[[#This Row],[Cur]]="USD",Table1[[#This Row],[Cur_Amount Debit]],Table1[[#This Row],[Cur_Amount Debit]]/Table1[[#This Row],[Exchange Rate]])))</f>
        <v/>
      </c>
      <c r="Y1042" s="159" t="str">
        <f>IF(E1042="","",(IF(Table1[[#This Row],[Cur]]="USD",Table1[[#This Row],[Cur_Amount Credit]],Table1[[#This Row],[Cur_Amount Credit]]/ExchangeRate)))</f>
        <v/>
      </c>
      <c r="Z1042" s="201" t="str">
        <f>IF(E1042="","",(Table1[[#This Row],[Debit USD]]-Table1[[#This Row],[Credit USD]]))</f>
        <v/>
      </c>
      <c r="AA1042" s="226"/>
      <c r="AB1042" s="255"/>
      <c r="AC1042" s="1"/>
      <c r="AD1042" s="15"/>
      <c r="AE1042" s="15" t="str">
        <f>IF(AND(OR(Table1[[#This Row],[Account]]="15030",Table1[[#This Row],[Account]]="15035",Table1[[#This Row],[Account]]="20150"),Table1[[#This Row],[Vendor ID]]=""),1,"")</f>
        <v/>
      </c>
      <c r="AF1042" s="15"/>
      <c r="AG1042" s="15"/>
      <c r="AH1042" s="15"/>
      <c r="AI1042" s="46" t="str">
        <f>IF(Table1[[#This Row],[Posting Date]]&lt;&gt;"","GJ-"&amp;CountryID,"")</f>
        <v/>
      </c>
      <c r="AJ1042" s="59" t="str">
        <f>IF(Table1[[#This Row],[Posting Date]]&lt;&gt;"",Table1[[#This Row],[Posting Date]],"")</f>
        <v/>
      </c>
      <c r="AK1042" s="46"/>
      <c r="AL1042" s="46" t="str">
        <f>IF(Table1[[#This Row],[Description]]&lt;&gt;"",Table1[[#This Row],[Description]],"")</f>
        <v/>
      </c>
      <c r="AM1042" s="46" t="str">
        <f>IF(Table1[[#This Row],[Posting Date]]&lt;&gt;"",Table1[[#This Row],[Reference Number]],"")</f>
        <v/>
      </c>
      <c r="AN1042" s="46" t="str">
        <f>TRIM(Table1[[#This Row],[Line '#]])</f>
        <v/>
      </c>
      <c r="AO1042" s="46" t="str">
        <f>TRIM(Table1[[#This Row],[Account]])</f>
        <v/>
      </c>
      <c r="AP1042" s="46" t="str">
        <f>IF(Table1[[#This Row],[Posting Date]]&lt;&gt;"",$D$5,"")</f>
        <v/>
      </c>
      <c r="AQ1042" s="46" t="str">
        <f>TRIM(Table1[[#This Row],[Departments-Prgrams]])</f>
        <v/>
      </c>
      <c r="AR1042" s="46" t="str">
        <f>TRIM(Table1[[#This Row],[Grant]])</f>
        <v/>
      </c>
      <c r="AS1042" s="46" t="str">
        <f>TRIM(Table1[[#This Row],[Staff ID]])</f>
        <v/>
      </c>
      <c r="AT1042" s="46" t="str">
        <f>IF(TRIM(Table1[[#This Row],[Budget Code]])=0,"",TRIM(Table1[[#This Row],[Budget Code]]))</f>
        <v/>
      </c>
      <c r="AU1042" s="46" t="str">
        <f>IF(Table1[[#This Row],[Line Description]]&lt;&gt;"",Table1[[#This Row],[Line Description]],"")</f>
        <v/>
      </c>
      <c r="AV1042" s="46" t="str">
        <f>IF(Table1[[#This Row],[Cur_Amount Debit]]&gt;0,ROUND(Table1[[#This Row],[Cur_Amount Debit]],2),"")</f>
        <v/>
      </c>
      <c r="AW1042" s="46" t="str">
        <f>IF(Table1[[#This Row],[Cur_Amount Credit]]&gt;0,ROUND(Table1[[#This Row],[Cur_Amount Credit]],2),"")</f>
        <v/>
      </c>
      <c r="AX1042" s="46" t="str">
        <f>LEFT(Table1[[#This Row],[Cur]],3)</f>
        <v/>
      </c>
      <c r="AY1042" s="59"/>
      <c r="AZ1042" s="46"/>
      <c r="BA1042" s="46" t="str">
        <f>IF(Table1[[#This Row],[Cur]]&lt;&gt;"",IF(Table1[[#This Row],[Cur]]="USD","",ExchangeRate),"")</f>
        <v/>
      </c>
      <c r="BB1042" s="46" t="str">
        <f>IF(Table1[[#This Row],[Grant]]&lt;&gt;"",VLOOKUP(Table1[[#This Row],[Grant]],Grants!B:D,3),"")</f>
        <v/>
      </c>
      <c r="BC1042" s="46" t="str">
        <f>TRIM(Table1[[#This Row],[Vendor ID]])</f>
        <v/>
      </c>
      <c r="BD1042">
        <f>IF(Table1[[#This Row],[Reference Number]]=Q1041,BD1041,BD1041+1)</f>
        <v>0</v>
      </c>
    </row>
    <row r="1043" spans="1:56" ht="11.25" customHeight="1" x14ac:dyDescent="0.25">
      <c r="A1043" s="1"/>
      <c r="B1043" s="88" t="str">
        <f>IF(Table1[[#This Row],[Posting Date]]&lt;&gt;"",IF(Table1[[#This Row],[Reference Number]]=Q1042,B1042+1,1),"")</f>
        <v/>
      </c>
      <c r="C1043" s="61"/>
      <c r="D1043" s="61"/>
      <c r="E1043" s="138"/>
      <c r="F1043" s="141" t="str">
        <f>IFERROR(IF(VLOOKUP(Table1[[#This Row],[Budget Code Description]],Dimentions!$X$6:$AC$139,2,FALSE)="","",VLOOKUP(Table1[[#This Row],[Budget Code Description]],Dimentions!$X$6:$AC$139,2,FALSE)),"")</f>
        <v/>
      </c>
      <c r="G1043" s="141"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1" t="str">
        <f>IFERROR(VLOOKUP(Table1[[#This Row],[Budget Code Description]],Table6[#All],8,FALSE),"")</f>
        <v/>
      </c>
      <c r="L1043" s="63"/>
      <c r="M1043" s="65" t="str">
        <f>IFERROR(VLOOKUP(Table1[[#This Row],[Staff ID]],Table2[],2,FALSE),"")</f>
        <v/>
      </c>
      <c r="N1043" s="209" t="str">
        <f>IFERROR(IF(VLOOKUP(Table1[[#This Row],[Budget Code Description]],Dimentions!$X$6:$AC$134,4,FALSE)="","",VLOOKUP(Table1[[#This Row],[Budget Code Description]],Dimentions!$X$6:$AC$134,4,FALSE)),"")</f>
        <v/>
      </c>
      <c r="O1043" s="65" t="str">
        <f>IFERROR(VLOOKUP(Table1[[#This Row],[Vendor ID]],Table549[],2,FALSE),"")</f>
        <v/>
      </c>
      <c r="P1043" s="63"/>
      <c r="Q1043" s="141" t="str">
        <f>IF(Table1[[#This Row],[Posting Date]]&lt;&gt;"",$D$9,"")</f>
        <v/>
      </c>
      <c r="R1043" s="157" t="str">
        <f>IF(Table1[[#This Row],[Posting Date]]&lt;&gt;"",$D$10,"")</f>
        <v/>
      </c>
      <c r="S1043" s="66"/>
      <c r="T1043" s="63"/>
      <c r="U1043" s="67"/>
      <c r="V1043" s="67"/>
      <c r="W1043" s="67" t="str">
        <f t="shared" si="20"/>
        <v/>
      </c>
      <c r="X1043" s="159" t="str">
        <f>IF(E1043="","",(IF(Table1[[#This Row],[Cur]]="USD",Table1[[#This Row],[Cur_Amount Debit]],Table1[[#This Row],[Cur_Amount Debit]]/Table1[[#This Row],[Exchange Rate]])))</f>
        <v/>
      </c>
      <c r="Y1043" s="159" t="str">
        <f>IF(E1043="","",(IF(Table1[[#This Row],[Cur]]="USD",Table1[[#This Row],[Cur_Amount Credit]],Table1[[#This Row],[Cur_Amount Credit]]/ExchangeRate)))</f>
        <v/>
      </c>
      <c r="Z1043" s="201" t="str">
        <f>IF(E1043="","",(Table1[[#This Row],[Debit USD]]-Table1[[#This Row],[Credit USD]]))</f>
        <v/>
      </c>
      <c r="AA1043" s="226"/>
      <c r="AB1043" s="255"/>
      <c r="AC1043" s="1"/>
      <c r="AD1043" s="15"/>
      <c r="AE1043" s="15" t="str">
        <f>IF(AND(OR(Table1[[#This Row],[Account]]="15030",Table1[[#This Row],[Account]]="15035",Table1[[#This Row],[Account]]="20150"),Table1[[#This Row],[Vendor ID]]=""),1,"")</f>
        <v/>
      </c>
      <c r="AF1043" s="15"/>
      <c r="AG1043" s="15"/>
      <c r="AH1043" s="15"/>
      <c r="AI1043" s="46" t="str">
        <f>IF(Table1[[#This Row],[Posting Date]]&lt;&gt;"","GJ-"&amp;CountryID,"")</f>
        <v/>
      </c>
      <c r="AJ1043" s="59" t="str">
        <f>IF(Table1[[#This Row],[Posting Date]]&lt;&gt;"",Table1[[#This Row],[Posting Date]],"")</f>
        <v/>
      </c>
      <c r="AK1043" s="46"/>
      <c r="AL1043" s="46" t="str">
        <f>IF(Table1[[#This Row],[Description]]&lt;&gt;"",Table1[[#This Row],[Description]],"")</f>
        <v/>
      </c>
      <c r="AM1043" s="46" t="str">
        <f>IF(Table1[[#This Row],[Posting Date]]&lt;&gt;"",Table1[[#This Row],[Reference Number]],"")</f>
        <v/>
      </c>
      <c r="AN1043" s="46" t="str">
        <f>TRIM(Table1[[#This Row],[Line '#]])</f>
        <v/>
      </c>
      <c r="AO1043" s="46" t="str">
        <f>TRIM(Table1[[#This Row],[Account]])</f>
        <v/>
      </c>
      <c r="AP1043" s="46" t="str">
        <f>IF(Table1[[#This Row],[Posting Date]]&lt;&gt;"",$D$5,"")</f>
        <v/>
      </c>
      <c r="AQ1043" s="46" t="str">
        <f>TRIM(Table1[[#This Row],[Departments-Prgrams]])</f>
        <v/>
      </c>
      <c r="AR1043" s="46" t="str">
        <f>TRIM(Table1[[#This Row],[Grant]])</f>
        <v/>
      </c>
      <c r="AS1043" s="46" t="str">
        <f>TRIM(Table1[[#This Row],[Staff ID]])</f>
        <v/>
      </c>
      <c r="AT1043" s="46" t="str">
        <f>IF(TRIM(Table1[[#This Row],[Budget Code]])=0,"",TRIM(Table1[[#This Row],[Budget Code]]))</f>
        <v/>
      </c>
      <c r="AU1043" s="46" t="str">
        <f>IF(Table1[[#This Row],[Line Description]]&lt;&gt;"",Table1[[#This Row],[Line Description]],"")</f>
        <v/>
      </c>
      <c r="AV1043" s="46" t="str">
        <f>IF(Table1[[#This Row],[Cur_Amount Debit]]&gt;0,ROUND(Table1[[#This Row],[Cur_Amount Debit]],2),"")</f>
        <v/>
      </c>
      <c r="AW1043" s="46" t="str">
        <f>IF(Table1[[#This Row],[Cur_Amount Credit]]&gt;0,ROUND(Table1[[#This Row],[Cur_Amount Credit]],2),"")</f>
        <v/>
      </c>
      <c r="AX1043" s="46" t="str">
        <f>LEFT(Table1[[#This Row],[Cur]],3)</f>
        <v/>
      </c>
      <c r="AY1043" s="59"/>
      <c r="AZ1043" s="46"/>
      <c r="BA1043" s="46" t="str">
        <f>IF(Table1[[#This Row],[Cur]]&lt;&gt;"",IF(Table1[[#This Row],[Cur]]="USD","",ExchangeRate),"")</f>
        <v/>
      </c>
      <c r="BB1043" s="46" t="str">
        <f>IF(Table1[[#This Row],[Grant]]&lt;&gt;"",VLOOKUP(Table1[[#This Row],[Grant]],Grants!B:D,3),"")</f>
        <v/>
      </c>
      <c r="BC1043" s="46" t="str">
        <f>TRIM(Table1[[#This Row],[Vendor ID]])</f>
        <v/>
      </c>
      <c r="BD1043">
        <f>IF(Table1[[#This Row],[Reference Number]]=Q1042,BD1042,BD1042+1)</f>
        <v>0</v>
      </c>
    </row>
    <row r="1044" spans="1:56" ht="11.25" customHeight="1" x14ac:dyDescent="0.25">
      <c r="A1044" s="1"/>
      <c r="B1044" s="88" t="str">
        <f>IF(Table1[[#This Row],[Posting Date]]&lt;&gt;"",IF(Table1[[#This Row],[Reference Number]]=Q1043,B1043+1,1),"")</f>
        <v/>
      </c>
      <c r="C1044" s="61"/>
      <c r="D1044" s="61"/>
      <c r="E1044" s="138"/>
      <c r="F1044" s="141" t="str">
        <f>IFERROR(IF(VLOOKUP(Table1[[#This Row],[Budget Code Description]],Dimentions!$X$6:$AC$139,2,FALSE)="","",VLOOKUP(Table1[[#This Row],[Budget Code Description]],Dimentions!$X$6:$AC$139,2,FALSE)),"")</f>
        <v/>
      </c>
      <c r="G1044" s="141"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1" t="str">
        <f>IFERROR(VLOOKUP(Table1[[#This Row],[Budget Code Description]],Table6[#All],8,FALSE),"")</f>
        <v/>
      </c>
      <c r="L1044" s="63"/>
      <c r="M1044" s="65" t="str">
        <f>IFERROR(VLOOKUP(Table1[[#This Row],[Staff ID]],Table2[],2,FALSE),"")</f>
        <v/>
      </c>
      <c r="N1044" s="209" t="str">
        <f>IFERROR(IF(VLOOKUP(Table1[[#This Row],[Budget Code Description]],Dimentions!$X$6:$AC$134,4,FALSE)="","",VLOOKUP(Table1[[#This Row],[Budget Code Description]],Dimentions!$X$6:$AC$134,4,FALSE)),"")</f>
        <v/>
      </c>
      <c r="O1044" s="65" t="str">
        <f>IFERROR(VLOOKUP(Table1[[#This Row],[Vendor ID]],Table549[],2,FALSE),"")</f>
        <v/>
      </c>
      <c r="P1044" s="63"/>
      <c r="Q1044" s="141" t="str">
        <f>IF(Table1[[#This Row],[Posting Date]]&lt;&gt;"",$D$9,"")</f>
        <v/>
      </c>
      <c r="R1044" s="157" t="str">
        <f>IF(Table1[[#This Row],[Posting Date]]&lt;&gt;"",$D$10,"")</f>
        <v/>
      </c>
      <c r="S1044" s="66"/>
      <c r="T1044" s="63"/>
      <c r="U1044" s="67"/>
      <c r="V1044" s="67"/>
      <c r="W1044" s="67" t="str">
        <f t="shared" si="20"/>
        <v/>
      </c>
      <c r="X1044" s="159" t="str">
        <f>IF(E1044="","",(IF(Table1[[#This Row],[Cur]]="USD",Table1[[#This Row],[Cur_Amount Debit]],Table1[[#This Row],[Cur_Amount Debit]]/Table1[[#This Row],[Exchange Rate]])))</f>
        <v/>
      </c>
      <c r="Y1044" s="159" t="str">
        <f>IF(E1044="","",(IF(Table1[[#This Row],[Cur]]="USD",Table1[[#This Row],[Cur_Amount Credit]],Table1[[#This Row],[Cur_Amount Credit]]/ExchangeRate)))</f>
        <v/>
      </c>
      <c r="Z1044" s="201" t="str">
        <f>IF(E1044="","",(Table1[[#This Row],[Debit USD]]-Table1[[#This Row],[Credit USD]]))</f>
        <v/>
      </c>
      <c r="AA1044" s="226"/>
      <c r="AB1044" s="255"/>
      <c r="AC1044" s="1"/>
      <c r="AD1044" s="15"/>
      <c r="AE1044" s="15" t="str">
        <f>IF(AND(OR(Table1[[#This Row],[Account]]="15030",Table1[[#This Row],[Account]]="15035",Table1[[#This Row],[Account]]="20150"),Table1[[#This Row],[Vendor ID]]=""),1,"")</f>
        <v/>
      </c>
      <c r="AF1044" s="15"/>
      <c r="AG1044" s="15"/>
      <c r="AH1044" s="15"/>
      <c r="AI1044" s="46" t="str">
        <f>IF(Table1[[#This Row],[Posting Date]]&lt;&gt;"","GJ-"&amp;CountryID,"")</f>
        <v/>
      </c>
      <c r="AJ1044" s="59" t="str">
        <f>IF(Table1[[#This Row],[Posting Date]]&lt;&gt;"",Table1[[#This Row],[Posting Date]],"")</f>
        <v/>
      </c>
      <c r="AK1044" s="46"/>
      <c r="AL1044" s="46" t="str">
        <f>IF(Table1[[#This Row],[Description]]&lt;&gt;"",Table1[[#This Row],[Description]],"")</f>
        <v/>
      </c>
      <c r="AM1044" s="46" t="str">
        <f>IF(Table1[[#This Row],[Posting Date]]&lt;&gt;"",Table1[[#This Row],[Reference Number]],"")</f>
        <v/>
      </c>
      <c r="AN1044" s="46" t="str">
        <f>TRIM(Table1[[#This Row],[Line '#]])</f>
        <v/>
      </c>
      <c r="AO1044" s="46" t="str">
        <f>TRIM(Table1[[#This Row],[Account]])</f>
        <v/>
      </c>
      <c r="AP1044" s="46" t="str">
        <f>IF(Table1[[#This Row],[Posting Date]]&lt;&gt;"",$D$5,"")</f>
        <v/>
      </c>
      <c r="AQ1044" s="46" t="str">
        <f>TRIM(Table1[[#This Row],[Departments-Prgrams]])</f>
        <v/>
      </c>
      <c r="AR1044" s="46" t="str">
        <f>TRIM(Table1[[#This Row],[Grant]])</f>
        <v/>
      </c>
      <c r="AS1044" s="46" t="str">
        <f>TRIM(Table1[[#This Row],[Staff ID]])</f>
        <v/>
      </c>
      <c r="AT1044" s="46" t="str">
        <f>IF(TRIM(Table1[[#This Row],[Budget Code]])=0,"",TRIM(Table1[[#This Row],[Budget Code]]))</f>
        <v/>
      </c>
      <c r="AU1044" s="46" t="str">
        <f>IF(Table1[[#This Row],[Line Description]]&lt;&gt;"",Table1[[#This Row],[Line Description]],"")</f>
        <v/>
      </c>
      <c r="AV1044" s="46" t="str">
        <f>IF(Table1[[#This Row],[Cur_Amount Debit]]&gt;0,ROUND(Table1[[#This Row],[Cur_Amount Debit]],2),"")</f>
        <v/>
      </c>
      <c r="AW1044" s="46" t="str">
        <f>IF(Table1[[#This Row],[Cur_Amount Credit]]&gt;0,ROUND(Table1[[#This Row],[Cur_Amount Credit]],2),"")</f>
        <v/>
      </c>
      <c r="AX1044" s="46" t="str">
        <f>LEFT(Table1[[#This Row],[Cur]],3)</f>
        <v/>
      </c>
      <c r="AY1044" s="59"/>
      <c r="AZ1044" s="46"/>
      <c r="BA1044" s="46" t="str">
        <f>IF(Table1[[#This Row],[Cur]]&lt;&gt;"",IF(Table1[[#This Row],[Cur]]="USD","",ExchangeRate),"")</f>
        <v/>
      </c>
      <c r="BB1044" s="46" t="str">
        <f>IF(Table1[[#This Row],[Grant]]&lt;&gt;"",VLOOKUP(Table1[[#This Row],[Grant]],Grants!B:D,3),"")</f>
        <v/>
      </c>
      <c r="BC1044" s="46" t="str">
        <f>TRIM(Table1[[#This Row],[Vendor ID]])</f>
        <v/>
      </c>
      <c r="BD1044">
        <f>IF(Table1[[#This Row],[Reference Number]]=Q1043,BD1043,BD1043+1)</f>
        <v>0</v>
      </c>
    </row>
    <row r="1045" spans="1:56" ht="11.25" customHeight="1" x14ac:dyDescent="0.25">
      <c r="A1045" s="1"/>
      <c r="B1045" s="88" t="str">
        <f>IF(Table1[[#This Row],[Posting Date]]&lt;&gt;"",IF(Table1[[#This Row],[Reference Number]]=Q1044,B1044+1,1),"")</f>
        <v/>
      </c>
      <c r="C1045" s="61"/>
      <c r="D1045" s="61"/>
      <c r="E1045" s="138"/>
      <c r="F1045" s="141" t="str">
        <f>IFERROR(IF(VLOOKUP(Table1[[#This Row],[Budget Code Description]],Dimentions!$X$6:$AC$139,2,FALSE)="","",VLOOKUP(Table1[[#This Row],[Budget Code Description]],Dimentions!$X$6:$AC$139,2,FALSE)),"")</f>
        <v/>
      </c>
      <c r="G1045" s="141"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1" t="str">
        <f>IFERROR(VLOOKUP(Table1[[#This Row],[Budget Code Description]],Table6[#All],8,FALSE),"")</f>
        <v/>
      </c>
      <c r="L1045" s="63"/>
      <c r="M1045" s="65" t="str">
        <f>IFERROR(VLOOKUP(Table1[[#This Row],[Staff ID]],Table2[],2,FALSE),"")</f>
        <v/>
      </c>
      <c r="N1045" s="209" t="str">
        <f>IFERROR(IF(VLOOKUP(Table1[[#This Row],[Budget Code Description]],Dimentions!$X$6:$AC$134,4,FALSE)="","",VLOOKUP(Table1[[#This Row],[Budget Code Description]],Dimentions!$X$6:$AC$134,4,FALSE)),"")</f>
        <v/>
      </c>
      <c r="O1045" s="65" t="str">
        <f>IFERROR(VLOOKUP(Table1[[#This Row],[Vendor ID]],Table549[],2,FALSE),"")</f>
        <v/>
      </c>
      <c r="P1045" s="63"/>
      <c r="Q1045" s="141" t="str">
        <f>IF(Table1[[#This Row],[Posting Date]]&lt;&gt;"",$D$9,"")</f>
        <v/>
      </c>
      <c r="R1045" s="157" t="str">
        <f>IF(Table1[[#This Row],[Posting Date]]&lt;&gt;"",$D$10,"")</f>
        <v/>
      </c>
      <c r="S1045" s="66"/>
      <c r="T1045" s="63"/>
      <c r="U1045" s="67"/>
      <c r="V1045" s="67"/>
      <c r="W1045" s="67" t="str">
        <f t="shared" si="20"/>
        <v/>
      </c>
      <c r="X1045" s="159" t="str">
        <f>IF(E1045="","",(IF(Table1[[#This Row],[Cur]]="USD",Table1[[#This Row],[Cur_Amount Debit]],Table1[[#This Row],[Cur_Amount Debit]]/Table1[[#This Row],[Exchange Rate]])))</f>
        <v/>
      </c>
      <c r="Y1045" s="159" t="str">
        <f>IF(E1045="","",(IF(Table1[[#This Row],[Cur]]="USD",Table1[[#This Row],[Cur_Amount Credit]],Table1[[#This Row],[Cur_Amount Credit]]/ExchangeRate)))</f>
        <v/>
      </c>
      <c r="Z1045" s="201" t="str">
        <f>IF(E1045="","",(Table1[[#This Row],[Debit USD]]-Table1[[#This Row],[Credit USD]]))</f>
        <v/>
      </c>
      <c r="AA1045" s="226"/>
      <c r="AB1045" s="255"/>
      <c r="AC1045" s="1"/>
      <c r="AD1045" s="15"/>
      <c r="AE1045" s="15" t="str">
        <f>IF(AND(OR(Table1[[#This Row],[Account]]="15030",Table1[[#This Row],[Account]]="15035",Table1[[#This Row],[Account]]="20150"),Table1[[#This Row],[Vendor ID]]=""),1,"")</f>
        <v/>
      </c>
      <c r="AF1045" s="15"/>
      <c r="AG1045" s="15"/>
      <c r="AH1045" s="15"/>
      <c r="AI1045" s="46" t="str">
        <f>IF(Table1[[#This Row],[Posting Date]]&lt;&gt;"","GJ-"&amp;CountryID,"")</f>
        <v/>
      </c>
      <c r="AJ1045" s="59" t="str">
        <f>IF(Table1[[#This Row],[Posting Date]]&lt;&gt;"",Table1[[#This Row],[Posting Date]],"")</f>
        <v/>
      </c>
      <c r="AK1045" s="46"/>
      <c r="AL1045" s="46" t="str">
        <f>IF(Table1[[#This Row],[Description]]&lt;&gt;"",Table1[[#This Row],[Description]],"")</f>
        <v/>
      </c>
      <c r="AM1045" s="46" t="str">
        <f>IF(Table1[[#This Row],[Posting Date]]&lt;&gt;"",Table1[[#This Row],[Reference Number]],"")</f>
        <v/>
      </c>
      <c r="AN1045" s="46" t="str">
        <f>TRIM(Table1[[#This Row],[Line '#]])</f>
        <v/>
      </c>
      <c r="AO1045" s="46" t="str">
        <f>TRIM(Table1[[#This Row],[Account]])</f>
        <v/>
      </c>
      <c r="AP1045" s="46" t="str">
        <f>IF(Table1[[#This Row],[Posting Date]]&lt;&gt;"",$D$5,"")</f>
        <v/>
      </c>
      <c r="AQ1045" s="46" t="str">
        <f>TRIM(Table1[[#This Row],[Departments-Prgrams]])</f>
        <v/>
      </c>
      <c r="AR1045" s="46" t="str">
        <f>TRIM(Table1[[#This Row],[Grant]])</f>
        <v/>
      </c>
      <c r="AS1045" s="46" t="str">
        <f>TRIM(Table1[[#This Row],[Staff ID]])</f>
        <v/>
      </c>
      <c r="AT1045" s="46" t="str">
        <f>IF(TRIM(Table1[[#This Row],[Budget Code]])=0,"",TRIM(Table1[[#This Row],[Budget Code]]))</f>
        <v/>
      </c>
      <c r="AU1045" s="46" t="str">
        <f>IF(Table1[[#This Row],[Line Description]]&lt;&gt;"",Table1[[#This Row],[Line Description]],"")</f>
        <v/>
      </c>
      <c r="AV1045" s="46" t="str">
        <f>IF(Table1[[#This Row],[Cur_Amount Debit]]&gt;0,ROUND(Table1[[#This Row],[Cur_Amount Debit]],2),"")</f>
        <v/>
      </c>
      <c r="AW1045" s="46" t="str">
        <f>IF(Table1[[#This Row],[Cur_Amount Credit]]&gt;0,ROUND(Table1[[#This Row],[Cur_Amount Credit]],2),"")</f>
        <v/>
      </c>
      <c r="AX1045" s="46" t="str">
        <f>LEFT(Table1[[#This Row],[Cur]],3)</f>
        <v/>
      </c>
      <c r="AY1045" s="59"/>
      <c r="AZ1045" s="46"/>
      <c r="BA1045" s="46" t="str">
        <f>IF(Table1[[#This Row],[Cur]]&lt;&gt;"",IF(Table1[[#This Row],[Cur]]="USD","",ExchangeRate),"")</f>
        <v/>
      </c>
      <c r="BB1045" s="46" t="str">
        <f>IF(Table1[[#This Row],[Grant]]&lt;&gt;"",VLOOKUP(Table1[[#This Row],[Grant]],Grants!B:D,3),"")</f>
        <v/>
      </c>
      <c r="BC1045" s="46" t="str">
        <f>TRIM(Table1[[#This Row],[Vendor ID]])</f>
        <v/>
      </c>
      <c r="BD1045">
        <f>IF(Table1[[#This Row],[Reference Number]]=Q1044,BD1044,BD1044+1)</f>
        <v>0</v>
      </c>
    </row>
    <row r="1046" spans="1:56" ht="11.25" customHeight="1" x14ac:dyDescent="0.25">
      <c r="A1046" s="1"/>
      <c r="B1046" s="88" t="str">
        <f>IF(Table1[[#This Row],[Posting Date]]&lt;&gt;"",IF(Table1[[#This Row],[Reference Number]]=Q1045,B1045+1,1),"")</f>
        <v/>
      </c>
      <c r="C1046" s="61"/>
      <c r="D1046" s="61"/>
      <c r="E1046" s="138"/>
      <c r="F1046" s="141" t="str">
        <f>IFERROR(IF(VLOOKUP(Table1[[#This Row],[Budget Code Description]],Dimentions!$X$6:$AC$139,2,FALSE)="","",VLOOKUP(Table1[[#This Row],[Budget Code Description]],Dimentions!$X$6:$AC$139,2,FALSE)),"")</f>
        <v/>
      </c>
      <c r="G1046" s="141"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1" t="str">
        <f>IFERROR(VLOOKUP(Table1[[#This Row],[Budget Code Description]],Table6[#All],8,FALSE),"")</f>
        <v/>
      </c>
      <c r="L1046" s="63"/>
      <c r="M1046" s="65" t="str">
        <f>IFERROR(VLOOKUP(Table1[[#This Row],[Staff ID]],Table2[],2,FALSE),"")</f>
        <v/>
      </c>
      <c r="N1046" s="209" t="str">
        <f>IFERROR(IF(VLOOKUP(Table1[[#This Row],[Budget Code Description]],Dimentions!$X$6:$AC$134,4,FALSE)="","",VLOOKUP(Table1[[#This Row],[Budget Code Description]],Dimentions!$X$6:$AC$134,4,FALSE)),"")</f>
        <v/>
      </c>
      <c r="O1046" s="65" t="str">
        <f>IFERROR(VLOOKUP(Table1[[#This Row],[Vendor ID]],Table549[],2,FALSE),"")</f>
        <v/>
      </c>
      <c r="P1046" s="63"/>
      <c r="Q1046" s="141" t="str">
        <f>IF(Table1[[#This Row],[Posting Date]]&lt;&gt;"",$D$9,"")</f>
        <v/>
      </c>
      <c r="R1046" s="157" t="str">
        <f>IF(Table1[[#This Row],[Posting Date]]&lt;&gt;"",$D$10,"")</f>
        <v/>
      </c>
      <c r="S1046" s="66"/>
      <c r="T1046" s="63"/>
      <c r="U1046" s="67"/>
      <c r="V1046" s="67"/>
      <c r="W1046" s="67" t="str">
        <f t="shared" si="20"/>
        <v/>
      </c>
      <c r="X1046" s="159" t="str">
        <f>IF(E1046="","",(IF(Table1[[#This Row],[Cur]]="USD",Table1[[#This Row],[Cur_Amount Debit]],Table1[[#This Row],[Cur_Amount Debit]]/Table1[[#This Row],[Exchange Rate]])))</f>
        <v/>
      </c>
      <c r="Y1046" s="159" t="str">
        <f>IF(E1046="","",(IF(Table1[[#This Row],[Cur]]="USD",Table1[[#This Row],[Cur_Amount Credit]],Table1[[#This Row],[Cur_Amount Credit]]/ExchangeRate)))</f>
        <v/>
      </c>
      <c r="Z1046" s="201" t="str">
        <f>IF(E1046="","",(Table1[[#This Row],[Debit USD]]-Table1[[#This Row],[Credit USD]]))</f>
        <v/>
      </c>
      <c r="AA1046" s="226"/>
      <c r="AB1046" s="255"/>
      <c r="AC1046" s="1"/>
      <c r="AD1046" s="15"/>
      <c r="AE1046" s="15" t="str">
        <f>IF(AND(OR(Table1[[#This Row],[Account]]="15030",Table1[[#This Row],[Account]]="15035",Table1[[#This Row],[Account]]="20150"),Table1[[#This Row],[Vendor ID]]=""),1,"")</f>
        <v/>
      </c>
      <c r="AF1046" s="15"/>
      <c r="AG1046" s="15"/>
      <c r="AH1046" s="15"/>
      <c r="AI1046" s="46" t="str">
        <f>IF(Table1[[#This Row],[Posting Date]]&lt;&gt;"","GJ-"&amp;CountryID,"")</f>
        <v/>
      </c>
      <c r="AJ1046" s="59" t="str">
        <f>IF(Table1[[#This Row],[Posting Date]]&lt;&gt;"",Table1[[#This Row],[Posting Date]],"")</f>
        <v/>
      </c>
      <c r="AK1046" s="46"/>
      <c r="AL1046" s="46" t="str">
        <f>IF(Table1[[#This Row],[Description]]&lt;&gt;"",Table1[[#This Row],[Description]],"")</f>
        <v/>
      </c>
      <c r="AM1046" s="46" t="str">
        <f>IF(Table1[[#This Row],[Posting Date]]&lt;&gt;"",Table1[[#This Row],[Reference Number]],"")</f>
        <v/>
      </c>
      <c r="AN1046" s="46" t="str">
        <f>TRIM(Table1[[#This Row],[Line '#]])</f>
        <v/>
      </c>
      <c r="AO1046" s="46" t="str">
        <f>TRIM(Table1[[#This Row],[Account]])</f>
        <v/>
      </c>
      <c r="AP1046" s="46" t="str">
        <f>IF(Table1[[#This Row],[Posting Date]]&lt;&gt;"",$D$5,"")</f>
        <v/>
      </c>
      <c r="AQ1046" s="46" t="str">
        <f>TRIM(Table1[[#This Row],[Departments-Prgrams]])</f>
        <v/>
      </c>
      <c r="AR1046" s="46" t="str">
        <f>TRIM(Table1[[#This Row],[Grant]])</f>
        <v/>
      </c>
      <c r="AS1046" s="46" t="str">
        <f>TRIM(Table1[[#This Row],[Staff ID]])</f>
        <v/>
      </c>
      <c r="AT1046" s="46" t="str">
        <f>IF(TRIM(Table1[[#This Row],[Budget Code]])=0,"",TRIM(Table1[[#This Row],[Budget Code]]))</f>
        <v/>
      </c>
      <c r="AU1046" s="46" t="str">
        <f>IF(Table1[[#This Row],[Line Description]]&lt;&gt;"",Table1[[#This Row],[Line Description]],"")</f>
        <v/>
      </c>
      <c r="AV1046" s="46" t="str">
        <f>IF(Table1[[#This Row],[Cur_Amount Debit]]&gt;0,ROUND(Table1[[#This Row],[Cur_Amount Debit]],2),"")</f>
        <v/>
      </c>
      <c r="AW1046" s="46" t="str">
        <f>IF(Table1[[#This Row],[Cur_Amount Credit]]&gt;0,ROUND(Table1[[#This Row],[Cur_Amount Credit]],2),"")</f>
        <v/>
      </c>
      <c r="AX1046" s="46" t="str">
        <f>LEFT(Table1[[#This Row],[Cur]],3)</f>
        <v/>
      </c>
      <c r="AY1046" s="59"/>
      <c r="AZ1046" s="46"/>
      <c r="BA1046" s="46" t="str">
        <f>IF(Table1[[#This Row],[Cur]]&lt;&gt;"",IF(Table1[[#This Row],[Cur]]="USD","",ExchangeRate),"")</f>
        <v/>
      </c>
      <c r="BB1046" s="46" t="str">
        <f>IF(Table1[[#This Row],[Grant]]&lt;&gt;"",VLOOKUP(Table1[[#This Row],[Grant]],Grants!B:D,3),"")</f>
        <v/>
      </c>
      <c r="BC1046" s="46" t="str">
        <f>TRIM(Table1[[#This Row],[Vendor ID]])</f>
        <v/>
      </c>
      <c r="BD1046">
        <f>IF(Table1[[#This Row],[Reference Number]]=Q1045,BD1045,BD1045+1)</f>
        <v>0</v>
      </c>
    </row>
    <row r="1047" spans="1:56" ht="11.25" customHeight="1" x14ac:dyDescent="0.25">
      <c r="A1047" s="1"/>
      <c r="B1047" s="88" t="str">
        <f>IF(Table1[[#This Row],[Posting Date]]&lt;&gt;"",IF(Table1[[#This Row],[Reference Number]]=Q1046,B1046+1,1),"")</f>
        <v/>
      </c>
      <c r="C1047" s="61"/>
      <c r="D1047" s="61"/>
      <c r="E1047" s="138"/>
      <c r="F1047" s="141" t="str">
        <f>IFERROR(IF(VLOOKUP(Table1[[#This Row],[Budget Code Description]],Dimentions!$X$6:$AC$139,2,FALSE)="","",VLOOKUP(Table1[[#This Row],[Budget Code Description]],Dimentions!$X$6:$AC$139,2,FALSE)),"")</f>
        <v/>
      </c>
      <c r="G1047" s="141"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1" t="str">
        <f>IFERROR(VLOOKUP(Table1[[#This Row],[Budget Code Description]],Table6[#All],8,FALSE),"")</f>
        <v/>
      </c>
      <c r="L1047" s="63"/>
      <c r="M1047" s="65" t="str">
        <f>IFERROR(VLOOKUP(Table1[[#This Row],[Staff ID]],Table2[],2,FALSE),"")</f>
        <v/>
      </c>
      <c r="N1047" s="209" t="str">
        <f>IFERROR(IF(VLOOKUP(Table1[[#This Row],[Budget Code Description]],Dimentions!$X$6:$AC$134,4,FALSE)="","",VLOOKUP(Table1[[#This Row],[Budget Code Description]],Dimentions!$X$6:$AC$134,4,FALSE)),"")</f>
        <v/>
      </c>
      <c r="O1047" s="65" t="str">
        <f>IFERROR(VLOOKUP(Table1[[#This Row],[Vendor ID]],Table549[],2,FALSE),"")</f>
        <v/>
      </c>
      <c r="P1047" s="63"/>
      <c r="Q1047" s="141" t="str">
        <f>IF(Table1[[#This Row],[Posting Date]]&lt;&gt;"",$D$9,"")</f>
        <v/>
      </c>
      <c r="R1047" s="157" t="str">
        <f>IF(Table1[[#This Row],[Posting Date]]&lt;&gt;"",$D$10,"")</f>
        <v/>
      </c>
      <c r="S1047" s="66"/>
      <c r="T1047" s="63"/>
      <c r="U1047" s="67"/>
      <c r="V1047" s="67"/>
      <c r="W1047" s="67" t="str">
        <f t="shared" si="20"/>
        <v/>
      </c>
      <c r="X1047" s="159" t="str">
        <f>IF(E1047="","",(IF(Table1[[#This Row],[Cur]]="USD",Table1[[#This Row],[Cur_Amount Debit]],Table1[[#This Row],[Cur_Amount Debit]]/Table1[[#This Row],[Exchange Rate]])))</f>
        <v/>
      </c>
      <c r="Y1047" s="159" t="str">
        <f>IF(E1047="","",(IF(Table1[[#This Row],[Cur]]="USD",Table1[[#This Row],[Cur_Amount Credit]],Table1[[#This Row],[Cur_Amount Credit]]/ExchangeRate)))</f>
        <v/>
      </c>
      <c r="Z1047" s="201" t="str">
        <f>IF(E1047="","",(Table1[[#This Row],[Debit USD]]-Table1[[#This Row],[Credit USD]]))</f>
        <v/>
      </c>
      <c r="AA1047" s="226"/>
      <c r="AB1047" s="255"/>
      <c r="AC1047" s="1"/>
      <c r="AD1047" s="15"/>
      <c r="AE1047" s="15" t="str">
        <f>IF(AND(OR(Table1[[#This Row],[Account]]="15030",Table1[[#This Row],[Account]]="15035",Table1[[#This Row],[Account]]="20150"),Table1[[#This Row],[Vendor ID]]=""),1,"")</f>
        <v/>
      </c>
      <c r="AF1047" s="15"/>
      <c r="AG1047" s="15"/>
      <c r="AH1047" s="15"/>
      <c r="AI1047" s="46" t="str">
        <f>IF(Table1[[#This Row],[Posting Date]]&lt;&gt;"","GJ-"&amp;CountryID,"")</f>
        <v/>
      </c>
      <c r="AJ1047" s="59" t="str">
        <f>IF(Table1[[#This Row],[Posting Date]]&lt;&gt;"",Table1[[#This Row],[Posting Date]],"")</f>
        <v/>
      </c>
      <c r="AK1047" s="46"/>
      <c r="AL1047" s="46" t="str">
        <f>IF(Table1[[#This Row],[Description]]&lt;&gt;"",Table1[[#This Row],[Description]],"")</f>
        <v/>
      </c>
      <c r="AM1047" s="46" t="str">
        <f>IF(Table1[[#This Row],[Posting Date]]&lt;&gt;"",Table1[[#This Row],[Reference Number]],"")</f>
        <v/>
      </c>
      <c r="AN1047" s="46" t="str">
        <f>TRIM(Table1[[#This Row],[Line '#]])</f>
        <v/>
      </c>
      <c r="AO1047" s="46" t="str">
        <f>TRIM(Table1[[#This Row],[Account]])</f>
        <v/>
      </c>
      <c r="AP1047" s="46" t="str">
        <f>IF(Table1[[#This Row],[Posting Date]]&lt;&gt;"",$D$5,"")</f>
        <v/>
      </c>
      <c r="AQ1047" s="46" t="str">
        <f>TRIM(Table1[[#This Row],[Departments-Prgrams]])</f>
        <v/>
      </c>
      <c r="AR1047" s="46" t="str">
        <f>TRIM(Table1[[#This Row],[Grant]])</f>
        <v/>
      </c>
      <c r="AS1047" s="46" t="str">
        <f>TRIM(Table1[[#This Row],[Staff ID]])</f>
        <v/>
      </c>
      <c r="AT1047" s="46" t="str">
        <f>IF(TRIM(Table1[[#This Row],[Budget Code]])=0,"",TRIM(Table1[[#This Row],[Budget Code]]))</f>
        <v/>
      </c>
      <c r="AU1047" s="46" t="str">
        <f>IF(Table1[[#This Row],[Line Description]]&lt;&gt;"",Table1[[#This Row],[Line Description]],"")</f>
        <v/>
      </c>
      <c r="AV1047" s="46" t="str">
        <f>IF(Table1[[#This Row],[Cur_Amount Debit]]&gt;0,ROUND(Table1[[#This Row],[Cur_Amount Debit]],2),"")</f>
        <v/>
      </c>
      <c r="AW1047" s="46" t="str">
        <f>IF(Table1[[#This Row],[Cur_Amount Credit]]&gt;0,ROUND(Table1[[#This Row],[Cur_Amount Credit]],2),"")</f>
        <v/>
      </c>
      <c r="AX1047" s="46" t="str">
        <f>LEFT(Table1[[#This Row],[Cur]],3)</f>
        <v/>
      </c>
      <c r="AY1047" s="59"/>
      <c r="AZ1047" s="46"/>
      <c r="BA1047" s="46" t="str">
        <f>IF(Table1[[#This Row],[Cur]]&lt;&gt;"",IF(Table1[[#This Row],[Cur]]="USD","",ExchangeRate),"")</f>
        <v/>
      </c>
      <c r="BB1047" s="46" t="str">
        <f>IF(Table1[[#This Row],[Grant]]&lt;&gt;"",VLOOKUP(Table1[[#This Row],[Grant]],Grants!B:D,3),"")</f>
        <v/>
      </c>
      <c r="BC1047" s="46" t="str">
        <f>TRIM(Table1[[#This Row],[Vendor ID]])</f>
        <v/>
      </c>
      <c r="BD1047">
        <f>IF(Table1[[#This Row],[Reference Number]]=Q1046,BD1046,BD1046+1)</f>
        <v>0</v>
      </c>
    </row>
    <row r="1048" spans="1:56" ht="11.25" customHeight="1" x14ac:dyDescent="0.25">
      <c r="A1048" s="1"/>
      <c r="B1048" s="88" t="str">
        <f>IF(Table1[[#This Row],[Posting Date]]&lt;&gt;"",IF(Table1[[#This Row],[Reference Number]]=Q1047,B1047+1,1),"")</f>
        <v/>
      </c>
      <c r="C1048" s="61"/>
      <c r="D1048" s="61"/>
      <c r="E1048" s="138"/>
      <c r="F1048" s="141" t="str">
        <f>IFERROR(IF(VLOOKUP(Table1[[#This Row],[Budget Code Description]],Dimentions!$X$6:$AC$139,2,FALSE)="","",VLOOKUP(Table1[[#This Row],[Budget Code Description]],Dimentions!$X$6:$AC$139,2,FALSE)),"")</f>
        <v/>
      </c>
      <c r="G1048" s="141"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1" t="str">
        <f>IFERROR(VLOOKUP(Table1[[#This Row],[Budget Code Description]],Table6[#All],8,FALSE),"")</f>
        <v/>
      </c>
      <c r="L1048" s="63"/>
      <c r="M1048" s="65" t="str">
        <f>IFERROR(VLOOKUP(Table1[[#This Row],[Staff ID]],Table2[],2,FALSE),"")</f>
        <v/>
      </c>
      <c r="N1048" s="209" t="str">
        <f>IFERROR(IF(VLOOKUP(Table1[[#This Row],[Budget Code Description]],Dimentions!$X$6:$AC$134,4,FALSE)="","",VLOOKUP(Table1[[#This Row],[Budget Code Description]],Dimentions!$X$6:$AC$134,4,FALSE)),"")</f>
        <v/>
      </c>
      <c r="O1048" s="65" t="str">
        <f>IFERROR(VLOOKUP(Table1[[#This Row],[Vendor ID]],Table549[],2,FALSE),"")</f>
        <v/>
      </c>
      <c r="P1048" s="63"/>
      <c r="Q1048" s="141" t="str">
        <f>IF(Table1[[#This Row],[Posting Date]]&lt;&gt;"",$D$9,"")</f>
        <v/>
      </c>
      <c r="R1048" s="157" t="str">
        <f>IF(Table1[[#This Row],[Posting Date]]&lt;&gt;"",$D$10,"")</f>
        <v/>
      </c>
      <c r="S1048" s="66"/>
      <c r="T1048" s="63"/>
      <c r="U1048" s="67"/>
      <c r="V1048" s="67"/>
      <c r="W1048" s="67" t="str">
        <f t="shared" si="20"/>
        <v/>
      </c>
      <c r="X1048" s="159" t="str">
        <f>IF(E1048="","",(IF(Table1[[#This Row],[Cur]]="USD",Table1[[#This Row],[Cur_Amount Debit]],Table1[[#This Row],[Cur_Amount Debit]]/Table1[[#This Row],[Exchange Rate]])))</f>
        <v/>
      </c>
      <c r="Y1048" s="159" t="str">
        <f>IF(E1048="","",(IF(Table1[[#This Row],[Cur]]="USD",Table1[[#This Row],[Cur_Amount Credit]],Table1[[#This Row],[Cur_Amount Credit]]/ExchangeRate)))</f>
        <v/>
      </c>
      <c r="Z1048" s="201" t="str">
        <f>IF(E1048="","",(Table1[[#This Row],[Debit USD]]-Table1[[#This Row],[Credit USD]]))</f>
        <v/>
      </c>
      <c r="AA1048" s="226"/>
      <c r="AB1048" s="255"/>
      <c r="AC1048" s="1"/>
      <c r="AD1048" s="15"/>
      <c r="AE1048" s="15" t="str">
        <f>IF(AND(OR(Table1[[#This Row],[Account]]="15030",Table1[[#This Row],[Account]]="15035",Table1[[#This Row],[Account]]="20150"),Table1[[#This Row],[Vendor ID]]=""),1,"")</f>
        <v/>
      </c>
      <c r="AF1048" s="15"/>
      <c r="AG1048" s="15"/>
      <c r="AH1048" s="15"/>
      <c r="AI1048" s="46" t="str">
        <f>IF(Table1[[#This Row],[Posting Date]]&lt;&gt;"","GJ-"&amp;CountryID,"")</f>
        <v/>
      </c>
      <c r="AJ1048" s="59" t="str">
        <f>IF(Table1[[#This Row],[Posting Date]]&lt;&gt;"",Table1[[#This Row],[Posting Date]],"")</f>
        <v/>
      </c>
      <c r="AK1048" s="46"/>
      <c r="AL1048" s="46" t="str">
        <f>IF(Table1[[#This Row],[Description]]&lt;&gt;"",Table1[[#This Row],[Description]],"")</f>
        <v/>
      </c>
      <c r="AM1048" s="46" t="str">
        <f>IF(Table1[[#This Row],[Posting Date]]&lt;&gt;"",Table1[[#This Row],[Reference Number]],"")</f>
        <v/>
      </c>
      <c r="AN1048" s="46" t="str">
        <f>TRIM(Table1[[#This Row],[Line '#]])</f>
        <v/>
      </c>
      <c r="AO1048" s="46" t="str">
        <f>TRIM(Table1[[#This Row],[Account]])</f>
        <v/>
      </c>
      <c r="AP1048" s="46" t="str">
        <f>IF(Table1[[#This Row],[Posting Date]]&lt;&gt;"",$D$5,"")</f>
        <v/>
      </c>
      <c r="AQ1048" s="46" t="str">
        <f>TRIM(Table1[[#This Row],[Departments-Prgrams]])</f>
        <v/>
      </c>
      <c r="AR1048" s="46" t="str">
        <f>TRIM(Table1[[#This Row],[Grant]])</f>
        <v/>
      </c>
      <c r="AS1048" s="46" t="str">
        <f>TRIM(Table1[[#This Row],[Staff ID]])</f>
        <v/>
      </c>
      <c r="AT1048" s="46" t="str">
        <f>IF(TRIM(Table1[[#This Row],[Budget Code]])=0,"",TRIM(Table1[[#This Row],[Budget Code]]))</f>
        <v/>
      </c>
      <c r="AU1048" s="46" t="str">
        <f>IF(Table1[[#This Row],[Line Description]]&lt;&gt;"",Table1[[#This Row],[Line Description]],"")</f>
        <v/>
      </c>
      <c r="AV1048" s="46" t="str">
        <f>IF(Table1[[#This Row],[Cur_Amount Debit]]&gt;0,ROUND(Table1[[#This Row],[Cur_Amount Debit]],2),"")</f>
        <v/>
      </c>
      <c r="AW1048" s="46" t="str">
        <f>IF(Table1[[#This Row],[Cur_Amount Credit]]&gt;0,ROUND(Table1[[#This Row],[Cur_Amount Credit]],2),"")</f>
        <v/>
      </c>
      <c r="AX1048" s="46" t="str">
        <f>LEFT(Table1[[#This Row],[Cur]],3)</f>
        <v/>
      </c>
      <c r="AY1048" s="59"/>
      <c r="AZ1048" s="46"/>
      <c r="BA1048" s="46" t="str">
        <f>IF(Table1[[#This Row],[Cur]]&lt;&gt;"",IF(Table1[[#This Row],[Cur]]="USD","",ExchangeRate),"")</f>
        <v/>
      </c>
      <c r="BB1048" s="46" t="str">
        <f>IF(Table1[[#This Row],[Grant]]&lt;&gt;"",VLOOKUP(Table1[[#This Row],[Grant]],Grants!B:D,3),"")</f>
        <v/>
      </c>
      <c r="BC1048" s="46" t="str">
        <f>TRIM(Table1[[#This Row],[Vendor ID]])</f>
        <v/>
      </c>
      <c r="BD1048">
        <f>IF(Table1[[#This Row],[Reference Number]]=Q1047,BD1047,BD1047+1)</f>
        <v>0</v>
      </c>
    </row>
    <row r="1049" spans="1:56" ht="11.25" customHeight="1" x14ac:dyDescent="0.25">
      <c r="A1049" s="1"/>
      <c r="B1049" s="88" t="str">
        <f>IF(Table1[[#This Row],[Posting Date]]&lt;&gt;"",IF(Table1[[#This Row],[Reference Number]]=Q1048,B1048+1,1),"")</f>
        <v/>
      </c>
      <c r="C1049" s="61"/>
      <c r="D1049" s="61"/>
      <c r="E1049" s="138"/>
      <c r="F1049" s="141" t="str">
        <f>IFERROR(IF(VLOOKUP(Table1[[#This Row],[Budget Code Description]],Dimentions!$X$6:$AC$139,2,FALSE)="","",VLOOKUP(Table1[[#This Row],[Budget Code Description]],Dimentions!$X$6:$AC$139,2,FALSE)),"")</f>
        <v/>
      </c>
      <c r="G1049" s="141"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1" t="str">
        <f>IFERROR(VLOOKUP(Table1[[#This Row],[Budget Code Description]],Table6[#All],8,FALSE),"")</f>
        <v/>
      </c>
      <c r="L1049" s="63"/>
      <c r="M1049" s="65" t="str">
        <f>IFERROR(VLOOKUP(Table1[[#This Row],[Staff ID]],Table2[],2,FALSE),"")</f>
        <v/>
      </c>
      <c r="N1049" s="209" t="str">
        <f>IFERROR(IF(VLOOKUP(Table1[[#This Row],[Budget Code Description]],Dimentions!$X$6:$AC$134,4,FALSE)="","",VLOOKUP(Table1[[#This Row],[Budget Code Description]],Dimentions!$X$6:$AC$134,4,FALSE)),"")</f>
        <v/>
      </c>
      <c r="O1049" s="65" t="str">
        <f>IFERROR(VLOOKUP(Table1[[#This Row],[Vendor ID]],Table549[],2,FALSE),"")</f>
        <v/>
      </c>
      <c r="P1049" s="63"/>
      <c r="Q1049" s="141" t="str">
        <f>IF(Table1[[#This Row],[Posting Date]]&lt;&gt;"",$D$9,"")</f>
        <v/>
      </c>
      <c r="R1049" s="157" t="str">
        <f>IF(Table1[[#This Row],[Posting Date]]&lt;&gt;"",$D$10,"")</f>
        <v/>
      </c>
      <c r="S1049" s="66"/>
      <c r="T1049" s="63"/>
      <c r="U1049" s="67"/>
      <c r="V1049" s="67"/>
      <c r="W1049" s="67" t="str">
        <f t="shared" si="20"/>
        <v/>
      </c>
      <c r="X1049" s="159" t="str">
        <f>IF(E1049="","",(IF(Table1[[#This Row],[Cur]]="USD",Table1[[#This Row],[Cur_Amount Debit]],Table1[[#This Row],[Cur_Amount Debit]]/Table1[[#This Row],[Exchange Rate]])))</f>
        <v/>
      </c>
      <c r="Y1049" s="159" t="str">
        <f>IF(E1049="","",(IF(Table1[[#This Row],[Cur]]="USD",Table1[[#This Row],[Cur_Amount Credit]],Table1[[#This Row],[Cur_Amount Credit]]/ExchangeRate)))</f>
        <v/>
      </c>
      <c r="Z1049" s="201" t="str">
        <f>IF(E1049="","",(Table1[[#This Row],[Debit USD]]-Table1[[#This Row],[Credit USD]]))</f>
        <v/>
      </c>
      <c r="AA1049" s="226"/>
      <c r="AB1049" s="255"/>
      <c r="AC1049" s="1"/>
      <c r="AD1049" s="15"/>
      <c r="AE1049" s="15" t="str">
        <f>IF(AND(OR(Table1[[#This Row],[Account]]="15030",Table1[[#This Row],[Account]]="15035",Table1[[#This Row],[Account]]="20150"),Table1[[#This Row],[Vendor ID]]=""),1,"")</f>
        <v/>
      </c>
      <c r="AF1049" s="15"/>
      <c r="AG1049" s="15"/>
      <c r="AH1049" s="15"/>
      <c r="AI1049" s="46" t="str">
        <f>IF(Table1[[#This Row],[Posting Date]]&lt;&gt;"","GJ-"&amp;CountryID,"")</f>
        <v/>
      </c>
      <c r="AJ1049" s="59" t="str">
        <f>IF(Table1[[#This Row],[Posting Date]]&lt;&gt;"",Table1[[#This Row],[Posting Date]],"")</f>
        <v/>
      </c>
      <c r="AK1049" s="46"/>
      <c r="AL1049" s="46" t="str">
        <f>IF(Table1[[#This Row],[Description]]&lt;&gt;"",Table1[[#This Row],[Description]],"")</f>
        <v/>
      </c>
      <c r="AM1049" s="46" t="str">
        <f>IF(Table1[[#This Row],[Posting Date]]&lt;&gt;"",Table1[[#This Row],[Reference Number]],"")</f>
        <v/>
      </c>
      <c r="AN1049" s="46" t="str">
        <f>TRIM(Table1[[#This Row],[Line '#]])</f>
        <v/>
      </c>
      <c r="AO1049" s="46" t="str">
        <f>TRIM(Table1[[#This Row],[Account]])</f>
        <v/>
      </c>
      <c r="AP1049" s="46" t="str">
        <f>IF(Table1[[#This Row],[Posting Date]]&lt;&gt;"",$D$5,"")</f>
        <v/>
      </c>
      <c r="AQ1049" s="46" t="str">
        <f>TRIM(Table1[[#This Row],[Departments-Prgrams]])</f>
        <v/>
      </c>
      <c r="AR1049" s="46" t="str">
        <f>TRIM(Table1[[#This Row],[Grant]])</f>
        <v/>
      </c>
      <c r="AS1049" s="46" t="str">
        <f>TRIM(Table1[[#This Row],[Staff ID]])</f>
        <v/>
      </c>
      <c r="AT1049" s="46" t="str">
        <f>IF(TRIM(Table1[[#This Row],[Budget Code]])=0,"",TRIM(Table1[[#This Row],[Budget Code]]))</f>
        <v/>
      </c>
      <c r="AU1049" s="46" t="str">
        <f>IF(Table1[[#This Row],[Line Description]]&lt;&gt;"",Table1[[#This Row],[Line Description]],"")</f>
        <v/>
      </c>
      <c r="AV1049" s="46" t="str">
        <f>IF(Table1[[#This Row],[Cur_Amount Debit]]&gt;0,ROUND(Table1[[#This Row],[Cur_Amount Debit]],2),"")</f>
        <v/>
      </c>
      <c r="AW1049" s="46" t="str">
        <f>IF(Table1[[#This Row],[Cur_Amount Credit]]&gt;0,ROUND(Table1[[#This Row],[Cur_Amount Credit]],2),"")</f>
        <v/>
      </c>
      <c r="AX1049" s="46" t="str">
        <f>LEFT(Table1[[#This Row],[Cur]],3)</f>
        <v/>
      </c>
      <c r="AY1049" s="59"/>
      <c r="AZ1049" s="46"/>
      <c r="BA1049" s="46" t="str">
        <f>IF(Table1[[#This Row],[Cur]]&lt;&gt;"",IF(Table1[[#This Row],[Cur]]="USD","",ExchangeRate),"")</f>
        <v/>
      </c>
      <c r="BB1049" s="46" t="str">
        <f>IF(Table1[[#This Row],[Grant]]&lt;&gt;"",VLOOKUP(Table1[[#This Row],[Grant]],Grants!B:D,3),"")</f>
        <v/>
      </c>
      <c r="BC1049" s="46" t="str">
        <f>TRIM(Table1[[#This Row],[Vendor ID]])</f>
        <v/>
      </c>
      <c r="BD1049">
        <f>IF(Table1[[#This Row],[Reference Number]]=Q1048,BD1048,BD1048+1)</f>
        <v>0</v>
      </c>
    </row>
    <row r="1050" spans="1:56" ht="11.25" customHeight="1" x14ac:dyDescent="0.25">
      <c r="A1050" s="1"/>
      <c r="B1050" s="88" t="str">
        <f>IF(Table1[[#This Row],[Posting Date]]&lt;&gt;"",IF(Table1[[#This Row],[Reference Number]]=Q1049,B1049+1,1),"")</f>
        <v/>
      </c>
      <c r="C1050" s="61"/>
      <c r="D1050" s="61"/>
      <c r="E1050" s="138"/>
      <c r="F1050" s="141" t="str">
        <f>IFERROR(IF(VLOOKUP(Table1[[#This Row],[Budget Code Description]],Dimentions!$X$6:$AC$139,2,FALSE)="","",VLOOKUP(Table1[[#This Row],[Budget Code Description]],Dimentions!$X$6:$AC$139,2,FALSE)),"")</f>
        <v/>
      </c>
      <c r="G1050" s="141"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1" t="str">
        <f>IFERROR(VLOOKUP(Table1[[#This Row],[Budget Code Description]],Table6[#All],8,FALSE),"")</f>
        <v/>
      </c>
      <c r="L1050" s="63"/>
      <c r="M1050" s="65" t="str">
        <f>IFERROR(VLOOKUP(Table1[[#This Row],[Staff ID]],Table2[],2,FALSE),"")</f>
        <v/>
      </c>
      <c r="N1050" s="209" t="str">
        <f>IFERROR(IF(VLOOKUP(Table1[[#This Row],[Budget Code Description]],Dimentions!$X$6:$AC$134,4,FALSE)="","",VLOOKUP(Table1[[#This Row],[Budget Code Description]],Dimentions!$X$6:$AC$134,4,FALSE)),"")</f>
        <v/>
      </c>
      <c r="O1050" s="65" t="str">
        <f>IFERROR(VLOOKUP(Table1[[#This Row],[Vendor ID]],Table549[],2,FALSE),"")</f>
        <v/>
      </c>
      <c r="P1050" s="63"/>
      <c r="Q1050" s="141" t="str">
        <f>IF(Table1[[#This Row],[Posting Date]]&lt;&gt;"",$D$9,"")</f>
        <v/>
      </c>
      <c r="R1050" s="157" t="str">
        <f>IF(Table1[[#This Row],[Posting Date]]&lt;&gt;"",$D$10,"")</f>
        <v/>
      </c>
      <c r="S1050" s="66"/>
      <c r="T1050" s="63"/>
      <c r="U1050" s="67"/>
      <c r="V1050" s="67"/>
      <c r="W1050" s="67" t="str">
        <f t="shared" si="20"/>
        <v/>
      </c>
      <c r="X1050" s="159" t="str">
        <f>IF(E1050="","",(IF(Table1[[#This Row],[Cur]]="USD",Table1[[#This Row],[Cur_Amount Debit]],Table1[[#This Row],[Cur_Amount Debit]]/Table1[[#This Row],[Exchange Rate]])))</f>
        <v/>
      </c>
      <c r="Y1050" s="159" t="str">
        <f>IF(E1050="","",(IF(Table1[[#This Row],[Cur]]="USD",Table1[[#This Row],[Cur_Amount Credit]],Table1[[#This Row],[Cur_Amount Credit]]/ExchangeRate)))</f>
        <v/>
      </c>
      <c r="Z1050" s="201" t="str">
        <f>IF(E1050="","",(Table1[[#This Row],[Debit USD]]-Table1[[#This Row],[Credit USD]]))</f>
        <v/>
      </c>
      <c r="AA1050" s="226"/>
      <c r="AB1050" s="255"/>
      <c r="AC1050" s="1"/>
      <c r="AD1050" s="15"/>
      <c r="AE1050" s="15" t="str">
        <f>IF(AND(OR(Table1[[#This Row],[Account]]="15030",Table1[[#This Row],[Account]]="15035",Table1[[#This Row],[Account]]="20150"),Table1[[#This Row],[Vendor ID]]=""),1,"")</f>
        <v/>
      </c>
      <c r="AF1050" s="15"/>
      <c r="AG1050" s="15"/>
      <c r="AH1050" s="15"/>
      <c r="AI1050" s="46" t="str">
        <f>IF(Table1[[#This Row],[Posting Date]]&lt;&gt;"","GJ-"&amp;CountryID,"")</f>
        <v/>
      </c>
      <c r="AJ1050" s="59" t="str">
        <f>IF(Table1[[#This Row],[Posting Date]]&lt;&gt;"",Table1[[#This Row],[Posting Date]],"")</f>
        <v/>
      </c>
      <c r="AK1050" s="46"/>
      <c r="AL1050" s="46" t="str">
        <f>IF(Table1[[#This Row],[Description]]&lt;&gt;"",Table1[[#This Row],[Description]],"")</f>
        <v/>
      </c>
      <c r="AM1050" s="46" t="str">
        <f>IF(Table1[[#This Row],[Posting Date]]&lt;&gt;"",Table1[[#This Row],[Reference Number]],"")</f>
        <v/>
      </c>
      <c r="AN1050" s="46" t="str">
        <f>TRIM(Table1[[#This Row],[Line '#]])</f>
        <v/>
      </c>
      <c r="AO1050" s="46" t="str">
        <f>TRIM(Table1[[#This Row],[Account]])</f>
        <v/>
      </c>
      <c r="AP1050" s="46" t="str">
        <f>IF(Table1[[#This Row],[Posting Date]]&lt;&gt;"",$D$5,"")</f>
        <v/>
      </c>
      <c r="AQ1050" s="46" t="str">
        <f>TRIM(Table1[[#This Row],[Departments-Prgrams]])</f>
        <v/>
      </c>
      <c r="AR1050" s="46" t="str">
        <f>TRIM(Table1[[#This Row],[Grant]])</f>
        <v/>
      </c>
      <c r="AS1050" s="46" t="str">
        <f>TRIM(Table1[[#This Row],[Staff ID]])</f>
        <v/>
      </c>
      <c r="AT1050" s="46" t="str">
        <f>IF(TRIM(Table1[[#This Row],[Budget Code]])=0,"",TRIM(Table1[[#This Row],[Budget Code]]))</f>
        <v/>
      </c>
      <c r="AU1050" s="46" t="str">
        <f>IF(Table1[[#This Row],[Line Description]]&lt;&gt;"",Table1[[#This Row],[Line Description]],"")</f>
        <v/>
      </c>
      <c r="AV1050" s="46" t="str">
        <f>IF(Table1[[#This Row],[Cur_Amount Debit]]&gt;0,ROUND(Table1[[#This Row],[Cur_Amount Debit]],2),"")</f>
        <v/>
      </c>
      <c r="AW1050" s="46" t="str">
        <f>IF(Table1[[#This Row],[Cur_Amount Credit]]&gt;0,ROUND(Table1[[#This Row],[Cur_Amount Credit]],2),"")</f>
        <v/>
      </c>
      <c r="AX1050" s="46" t="str">
        <f>LEFT(Table1[[#This Row],[Cur]],3)</f>
        <v/>
      </c>
      <c r="AY1050" s="59"/>
      <c r="AZ1050" s="46"/>
      <c r="BA1050" s="46" t="str">
        <f>IF(Table1[[#This Row],[Cur]]&lt;&gt;"",IF(Table1[[#This Row],[Cur]]="USD","",ExchangeRate),"")</f>
        <v/>
      </c>
      <c r="BB1050" s="46" t="str">
        <f>IF(Table1[[#This Row],[Grant]]&lt;&gt;"",VLOOKUP(Table1[[#This Row],[Grant]],Grants!B:D,3),"")</f>
        <v/>
      </c>
      <c r="BC1050" s="46" t="str">
        <f>TRIM(Table1[[#This Row],[Vendor ID]])</f>
        <v/>
      </c>
      <c r="BD1050">
        <f>IF(Table1[[#This Row],[Reference Number]]=Q1049,BD1049,BD1049+1)</f>
        <v>0</v>
      </c>
    </row>
    <row r="1051" spans="1:56" ht="11.25" customHeight="1" x14ac:dyDescent="0.25">
      <c r="A1051" s="1"/>
      <c r="B1051" s="88" t="str">
        <f>IF(Table1[[#This Row],[Posting Date]]&lt;&gt;"",IF(Table1[[#This Row],[Reference Number]]=Q1050,B1050+1,1),"")</f>
        <v/>
      </c>
      <c r="C1051" s="61"/>
      <c r="D1051" s="61"/>
      <c r="E1051" s="138"/>
      <c r="F1051" s="141" t="str">
        <f>IFERROR(IF(VLOOKUP(Table1[[#This Row],[Budget Code Description]],Dimentions!$X$6:$AC$139,2,FALSE)="","",VLOOKUP(Table1[[#This Row],[Budget Code Description]],Dimentions!$X$6:$AC$139,2,FALSE)),"")</f>
        <v/>
      </c>
      <c r="G1051" s="141"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1" t="str">
        <f>IFERROR(VLOOKUP(Table1[[#This Row],[Budget Code Description]],Table6[#All],8,FALSE),"")</f>
        <v/>
      </c>
      <c r="L1051" s="63"/>
      <c r="M1051" s="65" t="str">
        <f>IFERROR(VLOOKUP(Table1[[#This Row],[Staff ID]],Table2[],2,FALSE),"")</f>
        <v/>
      </c>
      <c r="N1051" s="209" t="str">
        <f>IFERROR(IF(VLOOKUP(Table1[[#This Row],[Budget Code Description]],Dimentions!$X$6:$AC$134,4,FALSE)="","",VLOOKUP(Table1[[#This Row],[Budget Code Description]],Dimentions!$X$6:$AC$134,4,FALSE)),"")</f>
        <v/>
      </c>
      <c r="O1051" s="65" t="str">
        <f>IFERROR(VLOOKUP(Table1[[#This Row],[Vendor ID]],Table549[],2,FALSE),"")</f>
        <v/>
      </c>
      <c r="P1051" s="63"/>
      <c r="Q1051" s="141" t="str">
        <f>IF(Table1[[#This Row],[Posting Date]]&lt;&gt;"",$D$9,"")</f>
        <v/>
      </c>
      <c r="R1051" s="157" t="str">
        <f>IF(Table1[[#This Row],[Posting Date]]&lt;&gt;"",$D$10,"")</f>
        <v/>
      </c>
      <c r="S1051" s="66"/>
      <c r="T1051" s="63"/>
      <c r="U1051" s="67"/>
      <c r="V1051" s="67"/>
      <c r="W1051" s="67" t="str">
        <f t="shared" si="20"/>
        <v/>
      </c>
      <c r="X1051" s="159" t="str">
        <f>IF(E1051="","",(IF(Table1[[#This Row],[Cur]]="USD",Table1[[#This Row],[Cur_Amount Debit]],Table1[[#This Row],[Cur_Amount Debit]]/Table1[[#This Row],[Exchange Rate]])))</f>
        <v/>
      </c>
      <c r="Y1051" s="159" t="str">
        <f>IF(E1051="","",(IF(Table1[[#This Row],[Cur]]="USD",Table1[[#This Row],[Cur_Amount Credit]],Table1[[#This Row],[Cur_Amount Credit]]/ExchangeRate)))</f>
        <v/>
      </c>
      <c r="Z1051" s="201" t="str">
        <f>IF(E1051="","",(Table1[[#This Row],[Debit USD]]-Table1[[#This Row],[Credit USD]]))</f>
        <v/>
      </c>
      <c r="AA1051" s="226"/>
      <c r="AB1051" s="255"/>
      <c r="AC1051" s="1"/>
      <c r="AD1051" s="15"/>
      <c r="AE1051" s="15" t="str">
        <f>IF(AND(OR(Table1[[#This Row],[Account]]="15030",Table1[[#This Row],[Account]]="15035",Table1[[#This Row],[Account]]="20150"),Table1[[#This Row],[Vendor ID]]=""),1,"")</f>
        <v/>
      </c>
      <c r="AF1051" s="15"/>
      <c r="AG1051" s="15"/>
      <c r="AH1051" s="15"/>
      <c r="AI1051" s="46" t="str">
        <f>IF(Table1[[#This Row],[Posting Date]]&lt;&gt;"","GJ-"&amp;CountryID,"")</f>
        <v/>
      </c>
      <c r="AJ1051" s="59" t="str">
        <f>IF(Table1[[#This Row],[Posting Date]]&lt;&gt;"",Table1[[#This Row],[Posting Date]],"")</f>
        <v/>
      </c>
      <c r="AK1051" s="46"/>
      <c r="AL1051" s="46" t="str">
        <f>IF(Table1[[#This Row],[Description]]&lt;&gt;"",Table1[[#This Row],[Description]],"")</f>
        <v/>
      </c>
      <c r="AM1051" s="46" t="str">
        <f>IF(Table1[[#This Row],[Posting Date]]&lt;&gt;"",Table1[[#This Row],[Reference Number]],"")</f>
        <v/>
      </c>
      <c r="AN1051" s="46" t="str">
        <f>TRIM(Table1[[#This Row],[Line '#]])</f>
        <v/>
      </c>
      <c r="AO1051" s="46" t="str">
        <f>TRIM(Table1[[#This Row],[Account]])</f>
        <v/>
      </c>
      <c r="AP1051" s="46" t="str">
        <f>IF(Table1[[#This Row],[Posting Date]]&lt;&gt;"",$D$5,"")</f>
        <v/>
      </c>
      <c r="AQ1051" s="46" t="str">
        <f>TRIM(Table1[[#This Row],[Departments-Prgrams]])</f>
        <v/>
      </c>
      <c r="AR1051" s="46" t="str">
        <f>TRIM(Table1[[#This Row],[Grant]])</f>
        <v/>
      </c>
      <c r="AS1051" s="46" t="str">
        <f>TRIM(Table1[[#This Row],[Staff ID]])</f>
        <v/>
      </c>
      <c r="AT1051" s="46" t="str">
        <f>IF(TRIM(Table1[[#This Row],[Budget Code]])=0,"",TRIM(Table1[[#This Row],[Budget Code]]))</f>
        <v/>
      </c>
      <c r="AU1051" s="46" t="str">
        <f>IF(Table1[[#This Row],[Line Description]]&lt;&gt;"",Table1[[#This Row],[Line Description]],"")</f>
        <v/>
      </c>
      <c r="AV1051" s="46" t="str">
        <f>IF(Table1[[#This Row],[Cur_Amount Debit]]&gt;0,ROUND(Table1[[#This Row],[Cur_Amount Debit]],2),"")</f>
        <v/>
      </c>
      <c r="AW1051" s="46" t="str">
        <f>IF(Table1[[#This Row],[Cur_Amount Credit]]&gt;0,ROUND(Table1[[#This Row],[Cur_Amount Credit]],2),"")</f>
        <v/>
      </c>
      <c r="AX1051" s="46" t="str">
        <f>LEFT(Table1[[#This Row],[Cur]],3)</f>
        <v/>
      </c>
      <c r="AY1051" s="59"/>
      <c r="AZ1051" s="46"/>
      <c r="BA1051" s="46" t="str">
        <f>IF(Table1[[#This Row],[Cur]]&lt;&gt;"",IF(Table1[[#This Row],[Cur]]="USD","",ExchangeRate),"")</f>
        <v/>
      </c>
      <c r="BB1051" s="46" t="str">
        <f>IF(Table1[[#This Row],[Grant]]&lt;&gt;"",VLOOKUP(Table1[[#This Row],[Grant]],Grants!B:D,3),"")</f>
        <v/>
      </c>
      <c r="BC1051" s="46" t="str">
        <f>TRIM(Table1[[#This Row],[Vendor ID]])</f>
        <v/>
      </c>
      <c r="BD1051">
        <f>IF(Table1[[#This Row],[Reference Number]]=Q1050,BD1050,BD1050+1)</f>
        <v>0</v>
      </c>
    </row>
    <row r="1052" spans="1:56" ht="11.25" customHeight="1" x14ac:dyDescent="0.25">
      <c r="A1052" s="1"/>
      <c r="B1052" s="88" t="str">
        <f>IF(Table1[[#This Row],[Posting Date]]&lt;&gt;"",IF(Table1[[#This Row],[Reference Number]]=Q1051,B1051+1,1),"")</f>
        <v/>
      </c>
      <c r="C1052" s="61"/>
      <c r="D1052" s="61"/>
      <c r="E1052" s="138"/>
      <c r="F1052" s="141" t="str">
        <f>IFERROR(IF(VLOOKUP(Table1[[#This Row],[Budget Code Description]],Dimentions!$X$6:$AC$139,2,FALSE)="","",VLOOKUP(Table1[[#This Row],[Budget Code Description]],Dimentions!$X$6:$AC$139,2,FALSE)),"")</f>
        <v/>
      </c>
      <c r="G1052" s="141"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1" t="str">
        <f>IFERROR(VLOOKUP(Table1[[#This Row],[Budget Code Description]],Table6[#All],8,FALSE),"")</f>
        <v/>
      </c>
      <c r="L1052" s="63"/>
      <c r="M1052" s="65" t="str">
        <f>IFERROR(VLOOKUP(Table1[[#This Row],[Staff ID]],Table2[],2,FALSE),"")</f>
        <v/>
      </c>
      <c r="N1052" s="209" t="str">
        <f>IFERROR(IF(VLOOKUP(Table1[[#This Row],[Budget Code Description]],Dimentions!$X$6:$AC$134,4,FALSE)="","",VLOOKUP(Table1[[#This Row],[Budget Code Description]],Dimentions!$X$6:$AC$134,4,FALSE)),"")</f>
        <v/>
      </c>
      <c r="O1052" s="65" t="str">
        <f>IFERROR(VLOOKUP(Table1[[#This Row],[Vendor ID]],Table549[],2,FALSE),"")</f>
        <v/>
      </c>
      <c r="P1052" s="63"/>
      <c r="Q1052" s="141" t="str">
        <f>IF(Table1[[#This Row],[Posting Date]]&lt;&gt;"",$D$9,"")</f>
        <v/>
      </c>
      <c r="R1052" s="157" t="str">
        <f>IF(Table1[[#This Row],[Posting Date]]&lt;&gt;"",$D$10,"")</f>
        <v/>
      </c>
      <c r="S1052" s="66"/>
      <c r="T1052" s="63"/>
      <c r="U1052" s="67"/>
      <c r="V1052" s="67"/>
      <c r="W1052" s="67" t="str">
        <f t="shared" si="20"/>
        <v/>
      </c>
      <c r="X1052" s="159" t="str">
        <f>IF(E1052="","",(IF(Table1[[#This Row],[Cur]]="USD",Table1[[#This Row],[Cur_Amount Debit]],Table1[[#This Row],[Cur_Amount Debit]]/Table1[[#This Row],[Exchange Rate]])))</f>
        <v/>
      </c>
      <c r="Y1052" s="159" t="str">
        <f>IF(E1052="","",(IF(Table1[[#This Row],[Cur]]="USD",Table1[[#This Row],[Cur_Amount Credit]],Table1[[#This Row],[Cur_Amount Credit]]/ExchangeRate)))</f>
        <v/>
      </c>
      <c r="Z1052" s="201" t="str">
        <f>IF(E1052="","",(Table1[[#This Row],[Debit USD]]-Table1[[#This Row],[Credit USD]]))</f>
        <v/>
      </c>
      <c r="AA1052" s="226"/>
      <c r="AB1052" s="255"/>
      <c r="AC1052" s="1"/>
      <c r="AD1052" s="15"/>
      <c r="AE1052" s="15" t="str">
        <f>IF(AND(OR(Table1[[#This Row],[Account]]="15030",Table1[[#This Row],[Account]]="15035",Table1[[#This Row],[Account]]="20150"),Table1[[#This Row],[Vendor ID]]=""),1,"")</f>
        <v/>
      </c>
      <c r="AF1052" s="15"/>
      <c r="AG1052" s="15"/>
      <c r="AH1052" s="15"/>
      <c r="AI1052" s="46" t="str">
        <f>IF(Table1[[#This Row],[Posting Date]]&lt;&gt;"","GJ-"&amp;CountryID,"")</f>
        <v/>
      </c>
      <c r="AJ1052" s="59" t="str">
        <f>IF(Table1[[#This Row],[Posting Date]]&lt;&gt;"",Table1[[#This Row],[Posting Date]],"")</f>
        <v/>
      </c>
      <c r="AK1052" s="46"/>
      <c r="AL1052" s="46" t="str">
        <f>IF(Table1[[#This Row],[Description]]&lt;&gt;"",Table1[[#This Row],[Description]],"")</f>
        <v/>
      </c>
      <c r="AM1052" s="46" t="str">
        <f>IF(Table1[[#This Row],[Posting Date]]&lt;&gt;"",Table1[[#This Row],[Reference Number]],"")</f>
        <v/>
      </c>
      <c r="AN1052" s="46" t="str">
        <f>TRIM(Table1[[#This Row],[Line '#]])</f>
        <v/>
      </c>
      <c r="AO1052" s="46" t="str">
        <f>TRIM(Table1[[#This Row],[Account]])</f>
        <v/>
      </c>
      <c r="AP1052" s="46" t="str">
        <f>IF(Table1[[#This Row],[Posting Date]]&lt;&gt;"",$D$5,"")</f>
        <v/>
      </c>
      <c r="AQ1052" s="46" t="str">
        <f>TRIM(Table1[[#This Row],[Departments-Prgrams]])</f>
        <v/>
      </c>
      <c r="AR1052" s="46" t="str">
        <f>TRIM(Table1[[#This Row],[Grant]])</f>
        <v/>
      </c>
      <c r="AS1052" s="46" t="str">
        <f>TRIM(Table1[[#This Row],[Staff ID]])</f>
        <v/>
      </c>
      <c r="AT1052" s="46" t="str">
        <f>IF(TRIM(Table1[[#This Row],[Budget Code]])=0,"",TRIM(Table1[[#This Row],[Budget Code]]))</f>
        <v/>
      </c>
      <c r="AU1052" s="46" t="str">
        <f>IF(Table1[[#This Row],[Line Description]]&lt;&gt;"",Table1[[#This Row],[Line Description]],"")</f>
        <v/>
      </c>
      <c r="AV1052" s="46" t="str">
        <f>IF(Table1[[#This Row],[Cur_Amount Debit]]&gt;0,ROUND(Table1[[#This Row],[Cur_Amount Debit]],2),"")</f>
        <v/>
      </c>
      <c r="AW1052" s="46" t="str">
        <f>IF(Table1[[#This Row],[Cur_Amount Credit]]&gt;0,ROUND(Table1[[#This Row],[Cur_Amount Credit]],2),"")</f>
        <v/>
      </c>
      <c r="AX1052" s="46" t="str">
        <f>LEFT(Table1[[#This Row],[Cur]],3)</f>
        <v/>
      </c>
      <c r="AY1052" s="59"/>
      <c r="AZ1052" s="46"/>
      <c r="BA1052" s="46" t="str">
        <f>IF(Table1[[#This Row],[Cur]]&lt;&gt;"",IF(Table1[[#This Row],[Cur]]="USD","",ExchangeRate),"")</f>
        <v/>
      </c>
      <c r="BB1052" s="46" t="str">
        <f>IF(Table1[[#This Row],[Grant]]&lt;&gt;"",VLOOKUP(Table1[[#This Row],[Grant]],Grants!B:D,3),"")</f>
        <v/>
      </c>
      <c r="BC1052" s="46" t="str">
        <f>TRIM(Table1[[#This Row],[Vendor ID]])</f>
        <v/>
      </c>
      <c r="BD1052">
        <f>IF(Table1[[#This Row],[Reference Number]]=Q1051,BD1051,BD1051+1)</f>
        <v>0</v>
      </c>
    </row>
    <row r="1053" spans="1:56" ht="11.25" customHeight="1" x14ac:dyDescent="0.25">
      <c r="A1053" s="1"/>
      <c r="B1053" s="88" t="str">
        <f>IF(Table1[[#This Row],[Posting Date]]&lt;&gt;"",IF(Table1[[#This Row],[Reference Number]]=Q1052,B1052+1,1),"")</f>
        <v/>
      </c>
      <c r="C1053" s="61"/>
      <c r="D1053" s="61"/>
      <c r="E1053" s="138"/>
      <c r="F1053" s="141" t="str">
        <f>IFERROR(IF(VLOOKUP(Table1[[#This Row],[Budget Code Description]],Dimentions!$X$6:$AC$139,2,FALSE)="","",VLOOKUP(Table1[[#This Row],[Budget Code Description]],Dimentions!$X$6:$AC$139,2,FALSE)),"")</f>
        <v/>
      </c>
      <c r="G1053" s="141"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1" t="str">
        <f>IFERROR(VLOOKUP(Table1[[#This Row],[Budget Code Description]],Table6[#All],8,FALSE),"")</f>
        <v/>
      </c>
      <c r="L1053" s="63"/>
      <c r="M1053" s="65" t="str">
        <f>IFERROR(VLOOKUP(Table1[[#This Row],[Staff ID]],Table2[],2,FALSE),"")</f>
        <v/>
      </c>
      <c r="N1053" s="209" t="str">
        <f>IFERROR(IF(VLOOKUP(Table1[[#This Row],[Budget Code Description]],Dimentions!$X$6:$AC$134,4,FALSE)="","",VLOOKUP(Table1[[#This Row],[Budget Code Description]],Dimentions!$X$6:$AC$134,4,FALSE)),"")</f>
        <v/>
      </c>
      <c r="O1053" s="65" t="str">
        <f>IFERROR(VLOOKUP(Table1[[#This Row],[Vendor ID]],Table549[],2,FALSE),"")</f>
        <v/>
      </c>
      <c r="P1053" s="63"/>
      <c r="Q1053" s="141" t="str">
        <f>IF(Table1[[#This Row],[Posting Date]]&lt;&gt;"",$D$9,"")</f>
        <v/>
      </c>
      <c r="R1053" s="157" t="str">
        <f>IF(Table1[[#This Row],[Posting Date]]&lt;&gt;"",$D$10,"")</f>
        <v/>
      </c>
      <c r="S1053" s="66"/>
      <c r="T1053" s="63"/>
      <c r="U1053" s="67"/>
      <c r="V1053" s="67"/>
      <c r="W1053" s="67" t="str">
        <f t="shared" si="20"/>
        <v/>
      </c>
      <c r="X1053" s="159" t="str">
        <f>IF(E1053="","",(IF(Table1[[#This Row],[Cur]]="USD",Table1[[#This Row],[Cur_Amount Debit]],Table1[[#This Row],[Cur_Amount Debit]]/Table1[[#This Row],[Exchange Rate]])))</f>
        <v/>
      </c>
      <c r="Y1053" s="159" t="str">
        <f>IF(E1053="","",(IF(Table1[[#This Row],[Cur]]="USD",Table1[[#This Row],[Cur_Amount Credit]],Table1[[#This Row],[Cur_Amount Credit]]/ExchangeRate)))</f>
        <v/>
      </c>
      <c r="Z1053" s="201" t="str">
        <f>IF(E1053="","",(Table1[[#This Row],[Debit USD]]-Table1[[#This Row],[Credit USD]]))</f>
        <v/>
      </c>
      <c r="AA1053" s="226"/>
      <c r="AB1053" s="255"/>
      <c r="AC1053" s="1"/>
      <c r="AD1053" s="15"/>
      <c r="AE1053" s="15" t="str">
        <f>IF(AND(OR(Table1[[#This Row],[Account]]="15030",Table1[[#This Row],[Account]]="15035",Table1[[#This Row],[Account]]="20150"),Table1[[#This Row],[Vendor ID]]=""),1,"")</f>
        <v/>
      </c>
      <c r="AF1053" s="15"/>
      <c r="AG1053" s="15"/>
      <c r="AH1053" s="15"/>
      <c r="AI1053" s="46" t="str">
        <f>IF(Table1[[#This Row],[Posting Date]]&lt;&gt;"","GJ-"&amp;CountryID,"")</f>
        <v/>
      </c>
      <c r="AJ1053" s="59" t="str">
        <f>IF(Table1[[#This Row],[Posting Date]]&lt;&gt;"",Table1[[#This Row],[Posting Date]],"")</f>
        <v/>
      </c>
      <c r="AK1053" s="46"/>
      <c r="AL1053" s="46" t="str">
        <f>IF(Table1[[#This Row],[Description]]&lt;&gt;"",Table1[[#This Row],[Description]],"")</f>
        <v/>
      </c>
      <c r="AM1053" s="46" t="str">
        <f>IF(Table1[[#This Row],[Posting Date]]&lt;&gt;"",Table1[[#This Row],[Reference Number]],"")</f>
        <v/>
      </c>
      <c r="AN1053" s="46" t="str">
        <f>TRIM(Table1[[#This Row],[Line '#]])</f>
        <v/>
      </c>
      <c r="AO1053" s="46" t="str">
        <f>TRIM(Table1[[#This Row],[Account]])</f>
        <v/>
      </c>
      <c r="AP1053" s="46" t="str">
        <f>IF(Table1[[#This Row],[Posting Date]]&lt;&gt;"",$D$5,"")</f>
        <v/>
      </c>
      <c r="AQ1053" s="46" t="str">
        <f>TRIM(Table1[[#This Row],[Departments-Prgrams]])</f>
        <v/>
      </c>
      <c r="AR1053" s="46" t="str">
        <f>TRIM(Table1[[#This Row],[Grant]])</f>
        <v/>
      </c>
      <c r="AS1053" s="46" t="str">
        <f>TRIM(Table1[[#This Row],[Staff ID]])</f>
        <v/>
      </c>
      <c r="AT1053" s="46" t="str">
        <f>IF(TRIM(Table1[[#This Row],[Budget Code]])=0,"",TRIM(Table1[[#This Row],[Budget Code]]))</f>
        <v/>
      </c>
      <c r="AU1053" s="46" t="str">
        <f>IF(Table1[[#This Row],[Line Description]]&lt;&gt;"",Table1[[#This Row],[Line Description]],"")</f>
        <v/>
      </c>
      <c r="AV1053" s="46" t="str">
        <f>IF(Table1[[#This Row],[Cur_Amount Debit]]&gt;0,ROUND(Table1[[#This Row],[Cur_Amount Debit]],2),"")</f>
        <v/>
      </c>
      <c r="AW1053" s="46" t="str">
        <f>IF(Table1[[#This Row],[Cur_Amount Credit]]&gt;0,ROUND(Table1[[#This Row],[Cur_Amount Credit]],2),"")</f>
        <v/>
      </c>
      <c r="AX1053" s="46" t="str">
        <f>LEFT(Table1[[#This Row],[Cur]],3)</f>
        <v/>
      </c>
      <c r="AY1053" s="59"/>
      <c r="AZ1053" s="46"/>
      <c r="BA1053" s="46" t="str">
        <f>IF(Table1[[#This Row],[Cur]]&lt;&gt;"",IF(Table1[[#This Row],[Cur]]="USD","",ExchangeRate),"")</f>
        <v/>
      </c>
      <c r="BB1053" s="46" t="str">
        <f>IF(Table1[[#This Row],[Grant]]&lt;&gt;"",VLOOKUP(Table1[[#This Row],[Grant]],Grants!B:D,3),"")</f>
        <v/>
      </c>
      <c r="BC1053" s="46" t="str">
        <f>TRIM(Table1[[#This Row],[Vendor ID]])</f>
        <v/>
      </c>
      <c r="BD1053">
        <f>IF(Table1[[#This Row],[Reference Number]]=Q1052,BD1052,BD1052+1)</f>
        <v>0</v>
      </c>
    </row>
    <row r="1054" spans="1:56" ht="11.25" customHeight="1" x14ac:dyDescent="0.25">
      <c r="A1054" s="1"/>
      <c r="B1054" s="88" t="str">
        <f>IF(Table1[[#This Row],[Posting Date]]&lt;&gt;"",IF(Table1[[#This Row],[Reference Number]]=Q1053,B1053+1,1),"")</f>
        <v/>
      </c>
      <c r="C1054" s="61"/>
      <c r="D1054" s="61"/>
      <c r="E1054" s="138"/>
      <c r="F1054" s="141" t="str">
        <f>IFERROR(IF(VLOOKUP(Table1[[#This Row],[Budget Code Description]],Dimentions!$X$6:$AC$139,2,FALSE)="","",VLOOKUP(Table1[[#This Row],[Budget Code Description]],Dimentions!$X$6:$AC$139,2,FALSE)),"")</f>
        <v/>
      </c>
      <c r="G1054" s="141"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1" t="str">
        <f>IFERROR(VLOOKUP(Table1[[#This Row],[Budget Code Description]],Table6[#All],8,FALSE),"")</f>
        <v/>
      </c>
      <c r="L1054" s="63"/>
      <c r="M1054" s="65" t="str">
        <f>IFERROR(VLOOKUP(Table1[[#This Row],[Staff ID]],Table2[],2,FALSE),"")</f>
        <v/>
      </c>
      <c r="N1054" s="209" t="str">
        <f>IFERROR(IF(VLOOKUP(Table1[[#This Row],[Budget Code Description]],Dimentions!$X$6:$AC$134,4,FALSE)="","",VLOOKUP(Table1[[#This Row],[Budget Code Description]],Dimentions!$X$6:$AC$134,4,FALSE)),"")</f>
        <v/>
      </c>
      <c r="O1054" s="65" t="str">
        <f>IFERROR(VLOOKUP(Table1[[#This Row],[Vendor ID]],Table549[],2,FALSE),"")</f>
        <v/>
      </c>
      <c r="P1054" s="63"/>
      <c r="Q1054" s="141" t="str">
        <f>IF(Table1[[#This Row],[Posting Date]]&lt;&gt;"",$D$9,"")</f>
        <v/>
      </c>
      <c r="R1054" s="157" t="str">
        <f>IF(Table1[[#This Row],[Posting Date]]&lt;&gt;"",$D$10,"")</f>
        <v/>
      </c>
      <c r="S1054" s="66"/>
      <c r="T1054" s="63"/>
      <c r="U1054" s="67"/>
      <c r="V1054" s="67"/>
      <c r="W1054" s="67" t="str">
        <f t="shared" si="20"/>
        <v/>
      </c>
      <c r="X1054" s="159" t="str">
        <f>IF(E1054="","",(IF(Table1[[#This Row],[Cur]]="USD",Table1[[#This Row],[Cur_Amount Debit]],Table1[[#This Row],[Cur_Amount Debit]]/Table1[[#This Row],[Exchange Rate]])))</f>
        <v/>
      </c>
      <c r="Y1054" s="159" t="str">
        <f>IF(E1054="","",(IF(Table1[[#This Row],[Cur]]="USD",Table1[[#This Row],[Cur_Amount Credit]],Table1[[#This Row],[Cur_Amount Credit]]/ExchangeRate)))</f>
        <v/>
      </c>
      <c r="Z1054" s="201" t="str">
        <f>IF(E1054="","",(Table1[[#This Row],[Debit USD]]-Table1[[#This Row],[Credit USD]]))</f>
        <v/>
      </c>
      <c r="AA1054" s="226"/>
      <c r="AB1054" s="255"/>
      <c r="AC1054" s="1"/>
      <c r="AD1054" s="15"/>
      <c r="AE1054" s="15" t="str">
        <f>IF(AND(OR(Table1[[#This Row],[Account]]="15030",Table1[[#This Row],[Account]]="15035",Table1[[#This Row],[Account]]="20150"),Table1[[#This Row],[Vendor ID]]=""),1,"")</f>
        <v/>
      </c>
      <c r="AF1054" s="15"/>
      <c r="AG1054" s="15"/>
      <c r="AH1054" s="15"/>
      <c r="AI1054" s="46" t="str">
        <f>IF(Table1[[#This Row],[Posting Date]]&lt;&gt;"","GJ-"&amp;CountryID,"")</f>
        <v/>
      </c>
      <c r="AJ1054" s="59" t="str">
        <f>IF(Table1[[#This Row],[Posting Date]]&lt;&gt;"",Table1[[#This Row],[Posting Date]],"")</f>
        <v/>
      </c>
      <c r="AK1054" s="46"/>
      <c r="AL1054" s="46" t="str">
        <f>IF(Table1[[#This Row],[Description]]&lt;&gt;"",Table1[[#This Row],[Description]],"")</f>
        <v/>
      </c>
      <c r="AM1054" s="46" t="str">
        <f>IF(Table1[[#This Row],[Posting Date]]&lt;&gt;"",Table1[[#This Row],[Reference Number]],"")</f>
        <v/>
      </c>
      <c r="AN1054" s="46" t="str">
        <f>TRIM(Table1[[#This Row],[Line '#]])</f>
        <v/>
      </c>
      <c r="AO1054" s="46" t="str">
        <f>TRIM(Table1[[#This Row],[Account]])</f>
        <v/>
      </c>
      <c r="AP1054" s="46" t="str">
        <f>IF(Table1[[#This Row],[Posting Date]]&lt;&gt;"",$D$5,"")</f>
        <v/>
      </c>
      <c r="AQ1054" s="46" t="str">
        <f>TRIM(Table1[[#This Row],[Departments-Prgrams]])</f>
        <v/>
      </c>
      <c r="AR1054" s="46" t="str">
        <f>TRIM(Table1[[#This Row],[Grant]])</f>
        <v/>
      </c>
      <c r="AS1054" s="46" t="str">
        <f>TRIM(Table1[[#This Row],[Staff ID]])</f>
        <v/>
      </c>
      <c r="AT1054" s="46" t="str">
        <f>IF(TRIM(Table1[[#This Row],[Budget Code]])=0,"",TRIM(Table1[[#This Row],[Budget Code]]))</f>
        <v/>
      </c>
      <c r="AU1054" s="46" t="str">
        <f>IF(Table1[[#This Row],[Line Description]]&lt;&gt;"",Table1[[#This Row],[Line Description]],"")</f>
        <v/>
      </c>
      <c r="AV1054" s="46" t="str">
        <f>IF(Table1[[#This Row],[Cur_Amount Debit]]&gt;0,ROUND(Table1[[#This Row],[Cur_Amount Debit]],2),"")</f>
        <v/>
      </c>
      <c r="AW1054" s="46" t="str">
        <f>IF(Table1[[#This Row],[Cur_Amount Credit]]&gt;0,ROUND(Table1[[#This Row],[Cur_Amount Credit]],2),"")</f>
        <v/>
      </c>
      <c r="AX1054" s="46" t="str">
        <f>LEFT(Table1[[#This Row],[Cur]],3)</f>
        <v/>
      </c>
      <c r="AY1054" s="59"/>
      <c r="AZ1054" s="46"/>
      <c r="BA1054" s="46" t="str">
        <f>IF(Table1[[#This Row],[Cur]]&lt;&gt;"",IF(Table1[[#This Row],[Cur]]="USD","",ExchangeRate),"")</f>
        <v/>
      </c>
      <c r="BB1054" s="46" t="str">
        <f>IF(Table1[[#This Row],[Grant]]&lt;&gt;"",VLOOKUP(Table1[[#This Row],[Grant]],Grants!B:D,3),"")</f>
        <v/>
      </c>
      <c r="BC1054" s="46" t="str">
        <f>TRIM(Table1[[#This Row],[Vendor ID]])</f>
        <v/>
      </c>
      <c r="BD1054">
        <f>IF(Table1[[#This Row],[Reference Number]]=Q1053,BD1053,BD1053+1)</f>
        <v>0</v>
      </c>
    </row>
    <row r="1055" spans="1:56" ht="11.25" customHeight="1" x14ac:dyDescent="0.25">
      <c r="A1055" s="1"/>
      <c r="B1055" s="88" t="str">
        <f>IF(Table1[[#This Row],[Posting Date]]&lt;&gt;"",IF(Table1[[#This Row],[Reference Number]]=Q1054,B1054+1,1),"")</f>
        <v/>
      </c>
      <c r="C1055" s="61"/>
      <c r="D1055" s="61"/>
      <c r="E1055" s="138"/>
      <c r="F1055" s="141" t="str">
        <f>IFERROR(IF(VLOOKUP(Table1[[#This Row],[Budget Code Description]],Dimentions!$X$6:$AC$139,2,FALSE)="","",VLOOKUP(Table1[[#This Row],[Budget Code Description]],Dimentions!$X$6:$AC$139,2,FALSE)),"")</f>
        <v/>
      </c>
      <c r="G1055" s="141"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1" t="str">
        <f>IFERROR(VLOOKUP(Table1[[#This Row],[Budget Code Description]],Table6[#All],8,FALSE),"")</f>
        <v/>
      </c>
      <c r="L1055" s="63"/>
      <c r="M1055" s="65" t="str">
        <f>IFERROR(VLOOKUP(Table1[[#This Row],[Staff ID]],Table2[],2,FALSE),"")</f>
        <v/>
      </c>
      <c r="N1055" s="209" t="str">
        <f>IFERROR(IF(VLOOKUP(Table1[[#This Row],[Budget Code Description]],Dimentions!$X$6:$AC$134,4,FALSE)="","",VLOOKUP(Table1[[#This Row],[Budget Code Description]],Dimentions!$X$6:$AC$134,4,FALSE)),"")</f>
        <v/>
      </c>
      <c r="O1055" s="65" t="str">
        <f>IFERROR(VLOOKUP(Table1[[#This Row],[Vendor ID]],Table549[],2,FALSE),"")</f>
        <v/>
      </c>
      <c r="P1055" s="63"/>
      <c r="Q1055" s="141" t="str">
        <f>IF(Table1[[#This Row],[Posting Date]]&lt;&gt;"",$D$9,"")</f>
        <v/>
      </c>
      <c r="R1055" s="157" t="str">
        <f>IF(Table1[[#This Row],[Posting Date]]&lt;&gt;"",$D$10,"")</f>
        <v/>
      </c>
      <c r="S1055" s="66"/>
      <c r="T1055" s="63"/>
      <c r="U1055" s="67"/>
      <c r="V1055" s="67"/>
      <c r="W1055" s="67" t="str">
        <f t="shared" si="20"/>
        <v/>
      </c>
      <c r="X1055" s="159" t="str">
        <f>IF(E1055="","",(IF(Table1[[#This Row],[Cur]]="USD",Table1[[#This Row],[Cur_Amount Debit]],Table1[[#This Row],[Cur_Amount Debit]]/Table1[[#This Row],[Exchange Rate]])))</f>
        <v/>
      </c>
      <c r="Y1055" s="159" t="str">
        <f>IF(E1055="","",(IF(Table1[[#This Row],[Cur]]="USD",Table1[[#This Row],[Cur_Amount Credit]],Table1[[#This Row],[Cur_Amount Credit]]/ExchangeRate)))</f>
        <v/>
      </c>
      <c r="Z1055" s="201" t="str">
        <f>IF(E1055="","",(Table1[[#This Row],[Debit USD]]-Table1[[#This Row],[Credit USD]]))</f>
        <v/>
      </c>
      <c r="AA1055" s="226"/>
      <c r="AB1055" s="255"/>
      <c r="AC1055" s="1"/>
      <c r="AD1055" s="15"/>
      <c r="AE1055" s="15" t="str">
        <f>IF(AND(OR(Table1[[#This Row],[Account]]="15030",Table1[[#This Row],[Account]]="15035",Table1[[#This Row],[Account]]="20150"),Table1[[#This Row],[Vendor ID]]=""),1,"")</f>
        <v/>
      </c>
      <c r="AF1055" s="15"/>
      <c r="AG1055" s="15"/>
      <c r="AH1055" s="15"/>
      <c r="AI1055" s="46" t="str">
        <f>IF(Table1[[#This Row],[Posting Date]]&lt;&gt;"","GJ-"&amp;CountryID,"")</f>
        <v/>
      </c>
      <c r="AJ1055" s="59" t="str">
        <f>IF(Table1[[#This Row],[Posting Date]]&lt;&gt;"",Table1[[#This Row],[Posting Date]],"")</f>
        <v/>
      </c>
      <c r="AK1055" s="46"/>
      <c r="AL1055" s="46" t="str">
        <f>IF(Table1[[#This Row],[Description]]&lt;&gt;"",Table1[[#This Row],[Description]],"")</f>
        <v/>
      </c>
      <c r="AM1055" s="46" t="str">
        <f>IF(Table1[[#This Row],[Posting Date]]&lt;&gt;"",Table1[[#This Row],[Reference Number]],"")</f>
        <v/>
      </c>
      <c r="AN1055" s="46" t="str">
        <f>TRIM(Table1[[#This Row],[Line '#]])</f>
        <v/>
      </c>
      <c r="AO1055" s="46" t="str">
        <f>TRIM(Table1[[#This Row],[Account]])</f>
        <v/>
      </c>
      <c r="AP1055" s="46" t="str">
        <f>IF(Table1[[#This Row],[Posting Date]]&lt;&gt;"",$D$5,"")</f>
        <v/>
      </c>
      <c r="AQ1055" s="46" t="str">
        <f>TRIM(Table1[[#This Row],[Departments-Prgrams]])</f>
        <v/>
      </c>
      <c r="AR1055" s="46" t="str">
        <f>TRIM(Table1[[#This Row],[Grant]])</f>
        <v/>
      </c>
      <c r="AS1055" s="46" t="str">
        <f>TRIM(Table1[[#This Row],[Staff ID]])</f>
        <v/>
      </c>
      <c r="AT1055" s="46" t="str">
        <f>IF(TRIM(Table1[[#This Row],[Budget Code]])=0,"",TRIM(Table1[[#This Row],[Budget Code]]))</f>
        <v/>
      </c>
      <c r="AU1055" s="46" t="str">
        <f>IF(Table1[[#This Row],[Line Description]]&lt;&gt;"",Table1[[#This Row],[Line Description]],"")</f>
        <v/>
      </c>
      <c r="AV1055" s="46" t="str">
        <f>IF(Table1[[#This Row],[Cur_Amount Debit]]&gt;0,ROUND(Table1[[#This Row],[Cur_Amount Debit]],2),"")</f>
        <v/>
      </c>
      <c r="AW1055" s="46" t="str">
        <f>IF(Table1[[#This Row],[Cur_Amount Credit]]&gt;0,ROUND(Table1[[#This Row],[Cur_Amount Credit]],2),"")</f>
        <v/>
      </c>
      <c r="AX1055" s="46" t="str">
        <f>LEFT(Table1[[#This Row],[Cur]],3)</f>
        <v/>
      </c>
      <c r="AY1055" s="59"/>
      <c r="AZ1055" s="46"/>
      <c r="BA1055" s="46" t="str">
        <f>IF(Table1[[#This Row],[Cur]]&lt;&gt;"",IF(Table1[[#This Row],[Cur]]="USD","",ExchangeRate),"")</f>
        <v/>
      </c>
      <c r="BB1055" s="46" t="str">
        <f>IF(Table1[[#This Row],[Grant]]&lt;&gt;"",VLOOKUP(Table1[[#This Row],[Grant]],Grants!B:D,3),"")</f>
        <v/>
      </c>
      <c r="BC1055" s="46" t="str">
        <f>TRIM(Table1[[#This Row],[Vendor ID]])</f>
        <v/>
      </c>
      <c r="BD1055">
        <f>IF(Table1[[#This Row],[Reference Number]]=Q1054,BD1054,BD1054+1)</f>
        <v>0</v>
      </c>
    </row>
    <row r="1056" spans="1:56" ht="11.25" customHeight="1" x14ac:dyDescent="0.25">
      <c r="A1056" s="1"/>
      <c r="B1056" s="88" t="str">
        <f>IF(Table1[[#This Row],[Posting Date]]&lt;&gt;"",IF(Table1[[#This Row],[Reference Number]]=Q1055,B1055+1,1),"")</f>
        <v/>
      </c>
      <c r="C1056" s="61"/>
      <c r="D1056" s="61"/>
      <c r="E1056" s="138"/>
      <c r="F1056" s="141" t="str">
        <f>IFERROR(IF(VLOOKUP(Table1[[#This Row],[Budget Code Description]],Dimentions!$X$6:$AC$139,2,FALSE)="","",VLOOKUP(Table1[[#This Row],[Budget Code Description]],Dimentions!$X$6:$AC$139,2,FALSE)),"")</f>
        <v/>
      </c>
      <c r="G1056" s="141"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1" t="str">
        <f>IFERROR(VLOOKUP(Table1[[#This Row],[Budget Code Description]],Table6[#All],8,FALSE),"")</f>
        <v/>
      </c>
      <c r="L1056" s="63"/>
      <c r="M1056" s="65" t="str">
        <f>IFERROR(VLOOKUP(Table1[[#This Row],[Staff ID]],Table2[],2,FALSE),"")</f>
        <v/>
      </c>
      <c r="N1056" s="209" t="str">
        <f>IFERROR(IF(VLOOKUP(Table1[[#This Row],[Budget Code Description]],Dimentions!$X$6:$AC$134,4,FALSE)="","",VLOOKUP(Table1[[#This Row],[Budget Code Description]],Dimentions!$X$6:$AC$134,4,FALSE)),"")</f>
        <v/>
      </c>
      <c r="O1056" s="65" t="str">
        <f>IFERROR(VLOOKUP(Table1[[#This Row],[Vendor ID]],Table549[],2,FALSE),"")</f>
        <v/>
      </c>
      <c r="P1056" s="63"/>
      <c r="Q1056" s="141" t="str">
        <f>IF(Table1[[#This Row],[Posting Date]]&lt;&gt;"",$D$9,"")</f>
        <v/>
      </c>
      <c r="R1056" s="157" t="str">
        <f>IF(Table1[[#This Row],[Posting Date]]&lt;&gt;"",$D$10,"")</f>
        <v/>
      </c>
      <c r="S1056" s="66"/>
      <c r="T1056" s="63"/>
      <c r="U1056" s="67"/>
      <c r="V1056" s="67"/>
      <c r="W1056" s="67" t="str">
        <f t="shared" si="20"/>
        <v/>
      </c>
      <c r="X1056" s="159" t="str">
        <f>IF(E1056="","",(IF(Table1[[#This Row],[Cur]]="USD",Table1[[#This Row],[Cur_Amount Debit]],Table1[[#This Row],[Cur_Amount Debit]]/Table1[[#This Row],[Exchange Rate]])))</f>
        <v/>
      </c>
      <c r="Y1056" s="159" t="str">
        <f>IF(E1056="","",(IF(Table1[[#This Row],[Cur]]="USD",Table1[[#This Row],[Cur_Amount Credit]],Table1[[#This Row],[Cur_Amount Credit]]/ExchangeRate)))</f>
        <v/>
      </c>
      <c r="Z1056" s="201" t="str">
        <f>IF(E1056="","",(Table1[[#This Row],[Debit USD]]-Table1[[#This Row],[Credit USD]]))</f>
        <v/>
      </c>
      <c r="AA1056" s="226"/>
      <c r="AB1056" s="255"/>
      <c r="AC1056" s="1"/>
      <c r="AD1056" s="15"/>
      <c r="AE1056" s="15" t="str">
        <f>IF(AND(OR(Table1[[#This Row],[Account]]="15030",Table1[[#This Row],[Account]]="15035",Table1[[#This Row],[Account]]="20150"),Table1[[#This Row],[Vendor ID]]=""),1,"")</f>
        <v/>
      </c>
      <c r="AF1056" s="15"/>
      <c r="AG1056" s="15"/>
      <c r="AH1056" s="15"/>
      <c r="AI1056" s="46" t="str">
        <f>IF(Table1[[#This Row],[Posting Date]]&lt;&gt;"","GJ-"&amp;CountryID,"")</f>
        <v/>
      </c>
      <c r="AJ1056" s="59" t="str">
        <f>IF(Table1[[#This Row],[Posting Date]]&lt;&gt;"",Table1[[#This Row],[Posting Date]],"")</f>
        <v/>
      </c>
      <c r="AK1056" s="46"/>
      <c r="AL1056" s="46" t="str">
        <f>IF(Table1[[#This Row],[Description]]&lt;&gt;"",Table1[[#This Row],[Description]],"")</f>
        <v/>
      </c>
      <c r="AM1056" s="46" t="str">
        <f>IF(Table1[[#This Row],[Posting Date]]&lt;&gt;"",Table1[[#This Row],[Reference Number]],"")</f>
        <v/>
      </c>
      <c r="AN1056" s="46" t="str">
        <f>TRIM(Table1[[#This Row],[Line '#]])</f>
        <v/>
      </c>
      <c r="AO1056" s="46" t="str">
        <f>TRIM(Table1[[#This Row],[Account]])</f>
        <v/>
      </c>
      <c r="AP1056" s="46" t="str">
        <f>IF(Table1[[#This Row],[Posting Date]]&lt;&gt;"",$D$5,"")</f>
        <v/>
      </c>
      <c r="AQ1056" s="46" t="str">
        <f>TRIM(Table1[[#This Row],[Departments-Prgrams]])</f>
        <v/>
      </c>
      <c r="AR1056" s="46" t="str">
        <f>TRIM(Table1[[#This Row],[Grant]])</f>
        <v/>
      </c>
      <c r="AS1056" s="46" t="str">
        <f>TRIM(Table1[[#This Row],[Staff ID]])</f>
        <v/>
      </c>
      <c r="AT1056" s="46" t="str">
        <f>IF(TRIM(Table1[[#This Row],[Budget Code]])=0,"",TRIM(Table1[[#This Row],[Budget Code]]))</f>
        <v/>
      </c>
      <c r="AU1056" s="46" t="str">
        <f>IF(Table1[[#This Row],[Line Description]]&lt;&gt;"",Table1[[#This Row],[Line Description]],"")</f>
        <v/>
      </c>
      <c r="AV1056" s="46" t="str">
        <f>IF(Table1[[#This Row],[Cur_Amount Debit]]&gt;0,ROUND(Table1[[#This Row],[Cur_Amount Debit]],2),"")</f>
        <v/>
      </c>
      <c r="AW1056" s="46" t="str">
        <f>IF(Table1[[#This Row],[Cur_Amount Credit]]&gt;0,ROUND(Table1[[#This Row],[Cur_Amount Credit]],2),"")</f>
        <v/>
      </c>
      <c r="AX1056" s="46" t="str">
        <f>LEFT(Table1[[#This Row],[Cur]],3)</f>
        <v/>
      </c>
      <c r="AY1056" s="59"/>
      <c r="AZ1056" s="46"/>
      <c r="BA1056" s="46" t="str">
        <f>IF(Table1[[#This Row],[Cur]]&lt;&gt;"",IF(Table1[[#This Row],[Cur]]="USD","",ExchangeRate),"")</f>
        <v/>
      </c>
      <c r="BB1056" s="46" t="str">
        <f>IF(Table1[[#This Row],[Grant]]&lt;&gt;"",VLOOKUP(Table1[[#This Row],[Grant]],Grants!B:D,3),"")</f>
        <v/>
      </c>
      <c r="BC1056" s="46" t="str">
        <f>TRIM(Table1[[#This Row],[Vendor ID]])</f>
        <v/>
      </c>
      <c r="BD1056">
        <f>IF(Table1[[#This Row],[Reference Number]]=Q1055,BD1055,BD1055+1)</f>
        <v>0</v>
      </c>
    </row>
    <row r="1057" spans="1:56" ht="11.25" customHeight="1" x14ac:dyDescent="0.25">
      <c r="A1057" s="1"/>
      <c r="B1057" s="88" t="str">
        <f>IF(Table1[[#This Row],[Posting Date]]&lt;&gt;"",IF(Table1[[#This Row],[Reference Number]]=Q1056,B1056+1,1),"")</f>
        <v/>
      </c>
      <c r="C1057" s="61"/>
      <c r="D1057" s="61"/>
      <c r="E1057" s="138"/>
      <c r="F1057" s="141" t="str">
        <f>IFERROR(IF(VLOOKUP(Table1[[#This Row],[Budget Code Description]],Dimentions!$X$6:$AC$139,2,FALSE)="","",VLOOKUP(Table1[[#This Row],[Budget Code Description]],Dimentions!$X$6:$AC$139,2,FALSE)),"")</f>
        <v/>
      </c>
      <c r="G1057" s="141"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1" t="str">
        <f>IFERROR(VLOOKUP(Table1[[#This Row],[Budget Code Description]],Table6[#All],8,FALSE),"")</f>
        <v/>
      </c>
      <c r="L1057" s="63"/>
      <c r="M1057" s="65" t="str">
        <f>IFERROR(VLOOKUP(Table1[[#This Row],[Staff ID]],Table2[],2,FALSE),"")</f>
        <v/>
      </c>
      <c r="N1057" s="209" t="str">
        <f>IFERROR(IF(VLOOKUP(Table1[[#This Row],[Budget Code Description]],Dimentions!$X$6:$AC$134,4,FALSE)="","",VLOOKUP(Table1[[#This Row],[Budget Code Description]],Dimentions!$X$6:$AC$134,4,FALSE)),"")</f>
        <v/>
      </c>
      <c r="O1057" s="65" t="str">
        <f>IFERROR(VLOOKUP(Table1[[#This Row],[Vendor ID]],Table549[],2,FALSE),"")</f>
        <v/>
      </c>
      <c r="P1057" s="63"/>
      <c r="Q1057" s="141" t="str">
        <f>IF(Table1[[#This Row],[Posting Date]]&lt;&gt;"",$D$9,"")</f>
        <v/>
      </c>
      <c r="R1057" s="157" t="str">
        <f>IF(Table1[[#This Row],[Posting Date]]&lt;&gt;"",$D$10,"")</f>
        <v/>
      </c>
      <c r="S1057" s="66"/>
      <c r="T1057" s="63"/>
      <c r="U1057" s="67"/>
      <c r="V1057" s="67"/>
      <c r="W1057" s="67" t="str">
        <f t="shared" si="20"/>
        <v/>
      </c>
      <c r="X1057" s="159" t="str">
        <f>IF(E1057="","",(IF(Table1[[#This Row],[Cur]]="USD",Table1[[#This Row],[Cur_Amount Debit]],Table1[[#This Row],[Cur_Amount Debit]]/Table1[[#This Row],[Exchange Rate]])))</f>
        <v/>
      </c>
      <c r="Y1057" s="159" t="str">
        <f>IF(E1057="","",(IF(Table1[[#This Row],[Cur]]="USD",Table1[[#This Row],[Cur_Amount Credit]],Table1[[#This Row],[Cur_Amount Credit]]/ExchangeRate)))</f>
        <v/>
      </c>
      <c r="Z1057" s="201" t="str">
        <f>IF(E1057="","",(Table1[[#This Row],[Debit USD]]-Table1[[#This Row],[Credit USD]]))</f>
        <v/>
      </c>
      <c r="AA1057" s="226"/>
      <c r="AB1057" s="255"/>
      <c r="AC1057" s="1"/>
      <c r="AD1057" s="15"/>
      <c r="AE1057" s="15" t="str">
        <f>IF(AND(OR(Table1[[#This Row],[Account]]="15030",Table1[[#This Row],[Account]]="15035",Table1[[#This Row],[Account]]="20150"),Table1[[#This Row],[Vendor ID]]=""),1,"")</f>
        <v/>
      </c>
      <c r="AF1057" s="15"/>
      <c r="AG1057" s="15"/>
      <c r="AH1057" s="15"/>
      <c r="AI1057" s="46" t="str">
        <f>IF(Table1[[#This Row],[Posting Date]]&lt;&gt;"","GJ-"&amp;CountryID,"")</f>
        <v/>
      </c>
      <c r="AJ1057" s="59" t="str">
        <f>IF(Table1[[#This Row],[Posting Date]]&lt;&gt;"",Table1[[#This Row],[Posting Date]],"")</f>
        <v/>
      </c>
      <c r="AK1057" s="46"/>
      <c r="AL1057" s="46" t="str">
        <f>IF(Table1[[#This Row],[Description]]&lt;&gt;"",Table1[[#This Row],[Description]],"")</f>
        <v/>
      </c>
      <c r="AM1057" s="46" t="str">
        <f>IF(Table1[[#This Row],[Posting Date]]&lt;&gt;"",Table1[[#This Row],[Reference Number]],"")</f>
        <v/>
      </c>
      <c r="AN1057" s="46" t="str">
        <f>TRIM(Table1[[#This Row],[Line '#]])</f>
        <v/>
      </c>
      <c r="AO1057" s="46" t="str">
        <f>TRIM(Table1[[#This Row],[Account]])</f>
        <v/>
      </c>
      <c r="AP1057" s="46" t="str">
        <f>IF(Table1[[#This Row],[Posting Date]]&lt;&gt;"",$D$5,"")</f>
        <v/>
      </c>
      <c r="AQ1057" s="46" t="str">
        <f>TRIM(Table1[[#This Row],[Departments-Prgrams]])</f>
        <v/>
      </c>
      <c r="AR1057" s="46" t="str">
        <f>TRIM(Table1[[#This Row],[Grant]])</f>
        <v/>
      </c>
      <c r="AS1057" s="46" t="str">
        <f>TRIM(Table1[[#This Row],[Staff ID]])</f>
        <v/>
      </c>
      <c r="AT1057" s="46" t="str">
        <f>IF(TRIM(Table1[[#This Row],[Budget Code]])=0,"",TRIM(Table1[[#This Row],[Budget Code]]))</f>
        <v/>
      </c>
      <c r="AU1057" s="46" t="str">
        <f>IF(Table1[[#This Row],[Line Description]]&lt;&gt;"",Table1[[#This Row],[Line Description]],"")</f>
        <v/>
      </c>
      <c r="AV1057" s="46" t="str">
        <f>IF(Table1[[#This Row],[Cur_Amount Debit]]&gt;0,ROUND(Table1[[#This Row],[Cur_Amount Debit]],2),"")</f>
        <v/>
      </c>
      <c r="AW1057" s="46" t="str">
        <f>IF(Table1[[#This Row],[Cur_Amount Credit]]&gt;0,ROUND(Table1[[#This Row],[Cur_Amount Credit]],2),"")</f>
        <v/>
      </c>
      <c r="AX1057" s="46" t="str">
        <f>LEFT(Table1[[#This Row],[Cur]],3)</f>
        <v/>
      </c>
      <c r="AY1057" s="59"/>
      <c r="AZ1057" s="46"/>
      <c r="BA1057" s="46" t="str">
        <f>IF(Table1[[#This Row],[Cur]]&lt;&gt;"",IF(Table1[[#This Row],[Cur]]="USD","",ExchangeRate),"")</f>
        <v/>
      </c>
      <c r="BB1057" s="46" t="str">
        <f>IF(Table1[[#This Row],[Grant]]&lt;&gt;"",VLOOKUP(Table1[[#This Row],[Grant]],Grants!B:D,3),"")</f>
        <v/>
      </c>
      <c r="BC1057" s="46" t="str">
        <f>TRIM(Table1[[#This Row],[Vendor ID]])</f>
        <v/>
      </c>
      <c r="BD1057">
        <f>IF(Table1[[#This Row],[Reference Number]]=Q1056,BD1056,BD1056+1)</f>
        <v>0</v>
      </c>
    </row>
    <row r="1058" spans="1:56" ht="11.25" customHeight="1" x14ac:dyDescent="0.25">
      <c r="A1058" s="1"/>
      <c r="B1058" s="88" t="str">
        <f>IF(Table1[[#This Row],[Posting Date]]&lt;&gt;"",IF(Table1[[#This Row],[Reference Number]]=Q1057,B1057+1,1),"")</f>
        <v/>
      </c>
      <c r="C1058" s="61"/>
      <c r="D1058" s="61"/>
      <c r="E1058" s="138"/>
      <c r="F1058" s="141" t="str">
        <f>IFERROR(IF(VLOOKUP(Table1[[#This Row],[Budget Code Description]],Dimentions!$X$6:$AC$139,2,FALSE)="","",VLOOKUP(Table1[[#This Row],[Budget Code Description]],Dimentions!$X$6:$AC$139,2,FALSE)),"")</f>
        <v/>
      </c>
      <c r="G1058" s="141"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1" t="str">
        <f>IFERROR(VLOOKUP(Table1[[#This Row],[Budget Code Description]],Table6[#All],8,FALSE),"")</f>
        <v/>
      </c>
      <c r="L1058" s="63"/>
      <c r="M1058" s="65" t="str">
        <f>IFERROR(VLOOKUP(Table1[[#This Row],[Staff ID]],Table2[],2,FALSE),"")</f>
        <v/>
      </c>
      <c r="N1058" s="209" t="str">
        <f>IFERROR(IF(VLOOKUP(Table1[[#This Row],[Budget Code Description]],Dimentions!$X$6:$AC$134,4,FALSE)="","",VLOOKUP(Table1[[#This Row],[Budget Code Description]],Dimentions!$X$6:$AC$134,4,FALSE)),"")</f>
        <v/>
      </c>
      <c r="O1058" s="65" t="str">
        <f>IFERROR(VLOOKUP(Table1[[#This Row],[Vendor ID]],Table549[],2,FALSE),"")</f>
        <v/>
      </c>
      <c r="P1058" s="63"/>
      <c r="Q1058" s="141" t="str">
        <f>IF(Table1[[#This Row],[Posting Date]]&lt;&gt;"",$D$9,"")</f>
        <v/>
      </c>
      <c r="R1058" s="157" t="str">
        <f>IF(Table1[[#This Row],[Posting Date]]&lt;&gt;"",$D$10,"")</f>
        <v/>
      </c>
      <c r="S1058" s="66"/>
      <c r="T1058" s="63"/>
      <c r="U1058" s="67"/>
      <c r="V1058" s="67"/>
      <c r="W1058" s="67" t="str">
        <f t="shared" si="20"/>
        <v/>
      </c>
      <c r="X1058" s="159" t="str">
        <f>IF(E1058="","",(IF(Table1[[#This Row],[Cur]]="USD",Table1[[#This Row],[Cur_Amount Debit]],Table1[[#This Row],[Cur_Amount Debit]]/Table1[[#This Row],[Exchange Rate]])))</f>
        <v/>
      </c>
      <c r="Y1058" s="159" t="str">
        <f>IF(E1058="","",(IF(Table1[[#This Row],[Cur]]="USD",Table1[[#This Row],[Cur_Amount Credit]],Table1[[#This Row],[Cur_Amount Credit]]/ExchangeRate)))</f>
        <v/>
      </c>
      <c r="Z1058" s="201" t="str">
        <f>IF(E1058="","",(Table1[[#This Row],[Debit USD]]-Table1[[#This Row],[Credit USD]]))</f>
        <v/>
      </c>
      <c r="AA1058" s="226"/>
      <c r="AB1058" s="255"/>
      <c r="AC1058" s="1"/>
      <c r="AD1058" s="15"/>
      <c r="AE1058" s="15" t="str">
        <f>IF(AND(OR(Table1[[#This Row],[Account]]="15030",Table1[[#This Row],[Account]]="15035",Table1[[#This Row],[Account]]="20150"),Table1[[#This Row],[Vendor ID]]=""),1,"")</f>
        <v/>
      </c>
      <c r="AF1058" s="15"/>
      <c r="AG1058" s="15"/>
      <c r="AH1058" s="15"/>
      <c r="AI1058" s="46" t="str">
        <f>IF(Table1[[#This Row],[Posting Date]]&lt;&gt;"","GJ-"&amp;CountryID,"")</f>
        <v/>
      </c>
      <c r="AJ1058" s="59" t="str">
        <f>IF(Table1[[#This Row],[Posting Date]]&lt;&gt;"",Table1[[#This Row],[Posting Date]],"")</f>
        <v/>
      </c>
      <c r="AK1058" s="46"/>
      <c r="AL1058" s="46" t="str">
        <f>IF(Table1[[#This Row],[Description]]&lt;&gt;"",Table1[[#This Row],[Description]],"")</f>
        <v/>
      </c>
      <c r="AM1058" s="46" t="str">
        <f>IF(Table1[[#This Row],[Posting Date]]&lt;&gt;"",Table1[[#This Row],[Reference Number]],"")</f>
        <v/>
      </c>
      <c r="AN1058" s="46" t="str">
        <f>TRIM(Table1[[#This Row],[Line '#]])</f>
        <v/>
      </c>
      <c r="AO1058" s="46" t="str">
        <f>TRIM(Table1[[#This Row],[Account]])</f>
        <v/>
      </c>
      <c r="AP1058" s="46" t="str">
        <f>IF(Table1[[#This Row],[Posting Date]]&lt;&gt;"",$D$5,"")</f>
        <v/>
      </c>
      <c r="AQ1058" s="46" t="str">
        <f>TRIM(Table1[[#This Row],[Departments-Prgrams]])</f>
        <v/>
      </c>
      <c r="AR1058" s="46" t="str">
        <f>TRIM(Table1[[#This Row],[Grant]])</f>
        <v/>
      </c>
      <c r="AS1058" s="46" t="str">
        <f>TRIM(Table1[[#This Row],[Staff ID]])</f>
        <v/>
      </c>
      <c r="AT1058" s="46" t="str">
        <f>IF(TRIM(Table1[[#This Row],[Budget Code]])=0,"",TRIM(Table1[[#This Row],[Budget Code]]))</f>
        <v/>
      </c>
      <c r="AU1058" s="46" t="str">
        <f>IF(Table1[[#This Row],[Line Description]]&lt;&gt;"",Table1[[#This Row],[Line Description]],"")</f>
        <v/>
      </c>
      <c r="AV1058" s="46" t="str">
        <f>IF(Table1[[#This Row],[Cur_Amount Debit]]&gt;0,ROUND(Table1[[#This Row],[Cur_Amount Debit]],2),"")</f>
        <v/>
      </c>
      <c r="AW1058" s="46" t="str">
        <f>IF(Table1[[#This Row],[Cur_Amount Credit]]&gt;0,ROUND(Table1[[#This Row],[Cur_Amount Credit]],2),"")</f>
        <v/>
      </c>
      <c r="AX1058" s="46" t="str">
        <f>LEFT(Table1[[#This Row],[Cur]],3)</f>
        <v/>
      </c>
      <c r="AY1058" s="59"/>
      <c r="AZ1058" s="46"/>
      <c r="BA1058" s="46" t="str">
        <f>IF(Table1[[#This Row],[Cur]]&lt;&gt;"",IF(Table1[[#This Row],[Cur]]="USD","",ExchangeRate),"")</f>
        <v/>
      </c>
      <c r="BB1058" s="46" t="str">
        <f>IF(Table1[[#This Row],[Grant]]&lt;&gt;"",VLOOKUP(Table1[[#This Row],[Grant]],Grants!B:D,3),"")</f>
        <v/>
      </c>
      <c r="BC1058" s="46" t="str">
        <f>TRIM(Table1[[#This Row],[Vendor ID]])</f>
        <v/>
      </c>
      <c r="BD1058">
        <f>IF(Table1[[#This Row],[Reference Number]]=Q1057,BD1057,BD1057+1)</f>
        <v>0</v>
      </c>
    </row>
    <row r="1059" spans="1:56" ht="11.25" customHeight="1" x14ac:dyDescent="0.25">
      <c r="A1059" s="1"/>
      <c r="B1059" s="88" t="str">
        <f>IF(Table1[[#This Row],[Posting Date]]&lt;&gt;"",IF(Table1[[#This Row],[Reference Number]]=Q1058,B1058+1,1),"")</f>
        <v/>
      </c>
      <c r="C1059" s="61"/>
      <c r="D1059" s="61"/>
      <c r="E1059" s="138"/>
      <c r="F1059" s="141" t="str">
        <f>IFERROR(IF(VLOOKUP(Table1[[#This Row],[Budget Code Description]],Dimentions!$X$6:$AC$139,2,FALSE)="","",VLOOKUP(Table1[[#This Row],[Budget Code Description]],Dimentions!$X$6:$AC$139,2,FALSE)),"")</f>
        <v/>
      </c>
      <c r="G1059" s="141"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1" t="str">
        <f>IFERROR(VLOOKUP(Table1[[#This Row],[Budget Code Description]],Table6[#All],8,FALSE),"")</f>
        <v/>
      </c>
      <c r="L1059" s="63"/>
      <c r="M1059" s="65" t="str">
        <f>IFERROR(VLOOKUP(Table1[[#This Row],[Staff ID]],Table2[],2,FALSE),"")</f>
        <v/>
      </c>
      <c r="N1059" s="209" t="str">
        <f>IFERROR(IF(VLOOKUP(Table1[[#This Row],[Budget Code Description]],Dimentions!$X$6:$AC$134,4,FALSE)="","",VLOOKUP(Table1[[#This Row],[Budget Code Description]],Dimentions!$X$6:$AC$134,4,FALSE)),"")</f>
        <v/>
      </c>
      <c r="O1059" s="65" t="str">
        <f>IFERROR(VLOOKUP(Table1[[#This Row],[Vendor ID]],Table549[],2,FALSE),"")</f>
        <v/>
      </c>
      <c r="P1059" s="63"/>
      <c r="Q1059" s="141" t="str">
        <f>IF(Table1[[#This Row],[Posting Date]]&lt;&gt;"",$D$9,"")</f>
        <v/>
      </c>
      <c r="R1059" s="157" t="str">
        <f>IF(Table1[[#This Row],[Posting Date]]&lt;&gt;"",$D$10,"")</f>
        <v/>
      </c>
      <c r="S1059" s="66"/>
      <c r="T1059" s="63"/>
      <c r="U1059" s="67"/>
      <c r="V1059" s="67"/>
      <c r="W1059" s="67" t="str">
        <f t="shared" si="20"/>
        <v/>
      </c>
      <c r="X1059" s="159" t="str">
        <f>IF(E1059="","",(IF(Table1[[#This Row],[Cur]]="USD",Table1[[#This Row],[Cur_Amount Debit]],Table1[[#This Row],[Cur_Amount Debit]]/Table1[[#This Row],[Exchange Rate]])))</f>
        <v/>
      </c>
      <c r="Y1059" s="159" t="str">
        <f>IF(E1059="","",(IF(Table1[[#This Row],[Cur]]="USD",Table1[[#This Row],[Cur_Amount Credit]],Table1[[#This Row],[Cur_Amount Credit]]/ExchangeRate)))</f>
        <v/>
      </c>
      <c r="Z1059" s="201" t="str">
        <f>IF(E1059="","",(Table1[[#This Row],[Debit USD]]-Table1[[#This Row],[Credit USD]]))</f>
        <v/>
      </c>
      <c r="AA1059" s="226"/>
      <c r="AB1059" s="255"/>
      <c r="AC1059" s="1"/>
      <c r="AD1059" s="15"/>
      <c r="AE1059" s="15" t="str">
        <f>IF(AND(OR(Table1[[#This Row],[Account]]="15030",Table1[[#This Row],[Account]]="15035",Table1[[#This Row],[Account]]="20150"),Table1[[#This Row],[Vendor ID]]=""),1,"")</f>
        <v/>
      </c>
      <c r="AF1059" s="15"/>
      <c r="AG1059" s="15"/>
      <c r="AH1059" s="15"/>
      <c r="AI1059" s="46" t="str">
        <f>IF(Table1[[#This Row],[Posting Date]]&lt;&gt;"","GJ-"&amp;CountryID,"")</f>
        <v/>
      </c>
      <c r="AJ1059" s="59" t="str">
        <f>IF(Table1[[#This Row],[Posting Date]]&lt;&gt;"",Table1[[#This Row],[Posting Date]],"")</f>
        <v/>
      </c>
      <c r="AK1059" s="46"/>
      <c r="AL1059" s="46" t="str">
        <f>IF(Table1[[#This Row],[Description]]&lt;&gt;"",Table1[[#This Row],[Description]],"")</f>
        <v/>
      </c>
      <c r="AM1059" s="46" t="str">
        <f>IF(Table1[[#This Row],[Posting Date]]&lt;&gt;"",Table1[[#This Row],[Reference Number]],"")</f>
        <v/>
      </c>
      <c r="AN1059" s="46" t="str">
        <f>TRIM(Table1[[#This Row],[Line '#]])</f>
        <v/>
      </c>
      <c r="AO1059" s="46" t="str">
        <f>TRIM(Table1[[#This Row],[Account]])</f>
        <v/>
      </c>
      <c r="AP1059" s="46" t="str">
        <f>IF(Table1[[#This Row],[Posting Date]]&lt;&gt;"",$D$5,"")</f>
        <v/>
      </c>
      <c r="AQ1059" s="46" t="str">
        <f>TRIM(Table1[[#This Row],[Departments-Prgrams]])</f>
        <v/>
      </c>
      <c r="AR1059" s="46" t="str">
        <f>TRIM(Table1[[#This Row],[Grant]])</f>
        <v/>
      </c>
      <c r="AS1059" s="46" t="str">
        <f>TRIM(Table1[[#This Row],[Staff ID]])</f>
        <v/>
      </c>
      <c r="AT1059" s="46" t="str">
        <f>IF(TRIM(Table1[[#This Row],[Budget Code]])=0,"",TRIM(Table1[[#This Row],[Budget Code]]))</f>
        <v/>
      </c>
      <c r="AU1059" s="46" t="str">
        <f>IF(Table1[[#This Row],[Line Description]]&lt;&gt;"",Table1[[#This Row],[Line Description]],"")</f>
        <v/>
      </c>
      <c r="AV1059" s="46" t="str">
        <f>IF(Table1[[#This Row],[Cur_Amount Debit]]&gt;0,ROUND(Table1[[#This Row],[Cur_Amount Debit]],2),"")</f>
        <v/>
      </c>
      <c r="AW1059" s="46" t="str">
        <f>IF(Table1[[#This Row],[Cur_Amount Credit]]&gt;0,ROUND(Table1[[#This Row],[Cur_Amount Credit]],2),"")</f>
        <v/>
      </c>
      <c r="AX1059" s="46" t="str">
        <f>LEFT(Table1[[#This Row],[Cur]],3)</f>
        <v/>
      </c>
      <c r="AY1059" s="59"/>
      <c r="AZ1059" s="46"/>
      <c r="BA1059" s="46" t="str">
        <f>IF(Table1[[#This Row],[Cur]]&lt;&gt;"",IF(Table1[[#This Row],[Cur]]="USD","",ExchangeRate),"")</f>
        <v/>
      </c>
      <c r="BB1059" s="46" t="str">
        <f>IF(Table1[[#This Row],[Grant]]&lt;&gt;"",VLOOKUP(Table1[[#This Row],[Grant]],Grants!B:D,3),"")</f>
        <v/>
      </c>
      <c r="BC1059" s="46" t="str">
        <f>TRIM(Table1[[#This Row],[Vendor ID]])</f>
        <v/>
      </c>
      <c r="BD1059">
        <f>IF(Table1[[#This Row],[Reference Number]]=Q1058,BD1058,BD1058+1)</f>
        <v>0</v>
      </c>
    </row>
    <row r="1060" spans="1:56" ht="11.25" customHeight="1" x14ac:dyDescent="0.25">
      <c r="A1060" s="1"/>
      <c r="B1060" s="88" t="str">
        <f>IF(Table1[[#This Row],[Posting Date]]&lt;&gt;"",IF(Table1[[#This Row],[Reference Number]]=Q1059,B1059+1,1),"")</f>
        <v/>
      </c>
      <c r="C1060" s="61"/>
      <c r="D1060" s="61"/>
      <c r="E1060" s="138"/>
      <c r="F1060" s="141" t="str">
        <f>IFERROR(IF(VLOOKUP(Table1[[#This Row],[Budget Code Description]],Dimentions!$X$6:$AC$139,2,FALSE)="","",VLOOKUP(Table1[[#This Row],[Budget Code Description]],Dimentions!$X$6:$AC$139,2,FALSE)),"")</f>
        <v/>
      </c>
      <c r="G1060" s="141"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1" t="str">
        <f>IFERROR(VLOOKUP(Table1[[#This Row],[Budget Code Description]],Table6[#All],8,FALSE),"")</f>
        <v/>
      </c>
      <c r="L1060" s="63"/>
      <c r="M1060" s="65" t="str">
        <f>IFERROR(VLOOKUP(Table1[[#This Row],[Staff ID]],Table2[],2,FALSE),"")</f>
        <v/>
      </c>
      <c r="N1060" s="209" t="str">
        <f>IFERROR(IF(VLOOKUP(Table1[[#This Row],[Budget Code Description]],Dimentions!$X$6:$AC$134,4,FALSE)="","",VLOOKUP(Table1[[#This Row],[Budget Code Description]],Dimentions!$X$6:$AC$134,4,FALSE)),"")</f>
        <v/>
      </c>
      <c r="O1060" s="65" t="str">
        <f>IFERROR(VLOOKUP(Table1[[#This Row],[Vendor ID]],Table549[],2,FALSE),"")</f>
        <v/>
      </c>
      <c r="P1060" s="63"/>
      <c r="Q1060" s="141" t="str">
        <f>IF(Table1[[#This Row],[Posting Date]]&lt;&gt;"",$D$9,"")</f>
        <v/>
      </c>
      <c r="R1060" s="157" t="str">
        <f>IF(Table1[[#This Row],[Posting Date]]&lt;&gt;"",$D$10,"")</f>
        <v/>
      </c>
      <c r="S1060" s="66"/>
      <c r="T1060" s="63"/>
      <c r="U1060" s="67"/>
      <c r="V1060" s="67"/>
      <c r="W1060" s="67" t="str">
        <f t="shared" si="20"/>
        <v/>
      </c>
      <c r="X1060" s="159" t="str">
        <f>IF(E1060="","",(IF(Table1[[#This Row],[Cur]]="USD",Table1[[#This Row],[Cur_Amount Debit]],Table1[[#This Row],[Cur_Amount Debit]]/Table1[[#This Row],[Exchange Rate]])))</f>
        <v/>
      </c>
      <c r="Y1060" s="159" t="str">
        <f>IF(E1060="","",(IF(Table1[[#This Row],[Cur]]="USD",Table1[[#This Row],[Cur_Amount Credit]],Table1[[#This Row],[Cur_Amount Credit]]/ExchangeRate)))</f>
        <v/>
      </c>
      <c r="Z1060" s="201" t="str">
        <f>IF(E1060="","",(Table1[[#This Row],[Debit USD]]-Table1[[#This Row],[Credit USD]]))</f>
        <v/>
      </c>
      <c r="AA1060" s="226"/>
      <c r="AB1060" s="255"/>
      <c r="AC1060" s="1"/>
      <c r="AD1060" s="15"/>
      <c r="AE1060" s="15" t="str">
        <f>IF(AND(OR(Table1[[#This Row],[Account]]="15030",Table1[[#This Row],[Account]]="15035",Table1[[#This Row],[Account]]="20150"),Table1[[#This Row],[Vendor ID]]=""),1,"")</f>
        <v/>
      </c>
      <c r="AF1060" s="15"/>
      <c r="AG1060" s="15"/>
      <c r="AH1060" s="15"/>
      <c r="AI1060" s="46" t="str">
        <f>IF(Table1[[#This Row],[Posting Date]]&lt;&gt;"","GJ-"&amp;CountryID,"")</f>
        <v/>
      </c>
      <c r="AJ1060" s="59" t="str">
        <f>IF(Table1[[#This Row],[Posting Date]]&lt;&gt;"",Table1[[#This Row],[Posting Date]],"")</f>
        <v/>
      </c>
      <c r="AK1060" s="46"/>
      <c r="AL1060" s="46" t="str">
        <f>IF(Table1[[#This Row],[Description]]&lt;&gt;"",Table1[[#This Row],[Description]],"")</f>
        <v/>
      </c>
      <c r="AM1060" s="46" t="str">
        <f>IF(Table1[[#This Row],[Posting Date]]&lt;&gt;"",Table1[[#This Row],[Reference Number]],"")</f>
        <v/>
      </c>
      <c r="AN1060" s="46" t="str">
        <f>TRIM(Table1[[#This Row],[Line '#]])</f>
        <v/>
      </c>
      <c r="AO1060" s="46" t="str">
        <f>TRIM(Table1[[#This Row],[Account]])</f>
        <v/>
      </c>
      <c r="AP1060" s="46" t="str">
        <f>IF(Table1[[#This Row],[Posting Date]]&lt;&gt;"",$D$5,"")</f>
        <v/>
      </c>
      <c r="AQ1060" s="46" t="str">
        <f>TRIM(Table1[[#This Row],[Departments-Prgrams]])</f>
        <v/>
      </c>
      <c r="AR1060" s="46" t="str">
        <f>TRIM(Table1[[#This Row],[Grant]])</f>
        <v/>
      </c>
      <c r="AS1060" s="46" t="str">
        <f>TRIM(Table1[[#This Row],[Staff ID]])</f>
        <v/>
      </c>
      <c r="AT1060" s="46" t="str">
        <f>IF(TRIM(Table1[[#This Row],[Budget Code]])=0,"",TRIM(Table1[[#This Row],[Budget Code]]))</f>
        <v/>
      </c>
      <c r="AU1060" s="46" t="str">
        <f>IF(Table1[[#This Row],[Line Description]]&lt;&gt;"",Table1[[#This Row],[Line Description]],"")</f>
        <v/>
      </c>
      <c r="AV1060" s="46" t="str">
        <f>IF(Table1[[#This Row],[Cur_Amount Debit]]&gt;0,ROUND(Table1[[#This Row],[Cur_Amount Debit]],2),"")</f>
        <v/>
      </c>
      <c r="AW1060" s="46" t="str">
        <f>IF(Table1[[#This Row],[Cur_Amount Credit]]&gt;0,ROUND(Table1[[#This Row],[Cur_Amount Credit]],2),"")</f>
        <v/>
      </c>
      <c r="AX1060" s="46" t="str">
        <f>LEFT(Table1[[#This Row],[Cur]],3)</f>
        <v/>
      </c>
      <c r="AY1060" s="59"/>
      <c r="AZ1060" s="46"/>
      <c r="BA1060" s="46" t="str">
        <f>IF(Table1[[#This Row],[Cur]]&lt;&gt;"",IF(Table1[[#This Row],[Cur]]="USD","",ExchangeRate),"")</f>
        <v/>
      </c>
      <c r="BB1060" s="46" t="str">
        <f>IF(Table1[[#This Row],[Grant]]&lt;&gt;"",VLOOKUP(Table1[[#This Row],[Grant]],Grants!B:D,3),"")</f>
        <v/>
      </c>
      <c r="BC1060" s="46" t="str">
        <f>TRIM(Table1[[#This Row],[Vendor ID]])</f>
        <v/>
      </c>
      <c r="BD1060">
        <f>IF(Table1[[#This Row],[Reference Number]]=Q1059,BD1059,BD1059+1)</f>
        <v>0</v>
      </c>
    </row>
    <row r="1061" spans="1:56" ht="11.25" customHeight="1" x14ac:dyDescent="0.25">
      <c r="A1061" s="1"/>
      <c r="B1061" s="88" t="str">
        <f>IF(Table1[[#This Row],[Posting Date]]&lt;&gt;"",IF(Table1[[#This Row],[Reference Number]]=Q1060,B1060+1,1),"")</f>
        <v/>
      </c>
      <c r="C1061" s="61"/>
      <c r="D1061" s="61"/>
      <c r="E1061" s="138"/>
      <c r="F1061" s="141" t="str">
        <f>IFERROR(IF(VLOOKUP(Table1[[#This Row],[Budget Code Description]],Dimentions!$X$6:$AC$139,2,FALSE)="","",VLOOKUP(Table1[[#This Row],[Budget Code Description]],Dimentions!$X$6:$AC$139,2,FALSE)),"")</f>
        <v/>
      </c>
      <c r="G1061" s="141"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1" t="str">
        <f>IFERROR(VLOOKUP(Table1[[#This Row],[Budget Code Description]],Table6[#All],8,FALSE),"")</f>
        <v/>
      </c>
      <c r="L1061" s="63"/>
      <c r="M1061" s="65" t="str">
        <f>IFERROR(VLOOKUP(Table1[[#This Row],[Staff ID]],Table2[],2,FALSE),"")</f>
        <v/>
      </c>
      <c r="N1061" s="209" t="str">
        <f>IFERROR(IF(VLOOKUP(Table1[[#This Row],[Budget Code Description]],Dimentions!$X$6:$AC$134,4,FALSE)="","",VLOOKUP(Table1[[#This Row],[Budget Code Description]],Dimentions!$X$6:$AC$134,4,FALSE)),"")</f>
        <v/>
      </c>
      <c r="O1061" s="65" t="str">
        <f>IFERROR(VLOOKUP(Table1[[#This Row],[Vendor ID]],Table549[],2,FALSE),"")</f>
        <v/>
      </c>
      <c r="P1061" s="63"/>
      <c r="Q1061" s="141" t="str">
        <f>IF(Table1[[#This Row],[Posting Date]]&lt;&gt;"",$D$9,"")</f>
        <v/>
      </c>
      <c r="R1061" s="157" t="str">
        <f>IF(Table1[[#This Row],[Posting Date]]&lt;&gt;"",$D$10,"")</f>
        <v/>
      </c>
      <c r="S1061" s="66"/>
      <c r="T1061" s="63"/>
      <c r="U1061" s="67"/>
      <c r="V1061" s="67"/>
      <c r="W1061" s="67" t="str">
        <f t="shared" si="20"/>
        <v/>
      </c>
      <c r="X1061" s="159" t="str">
        <f>IF(E1061="","",(IF(Table1[[#This Row],[Cur]]="USD",Table1[[#This Row],[Cur_Amount Debit]],Table1[[#This Row],[Cur_Amount Debit]]/Table1[[#This Row],[Exchange Rate]])))</f>
        <v/>
      </c>
      <c r="Y1061" s="159" t="str">
        <f>IF(E1061="","",(IF(Table1[[#This Row],[Cur]]="USD",Table1[[#This Row],[Cur_Amount Credit]],Table1[[#This Row],[Cur_Amount Credit]]/ExchangeRate)))</f>
        <v/>
      </c>
      <c r="Z1061" s="201" t="str">
        <f>IF(E1061="","",(Table1[[#This Row],[Debit USD]]-Table1[[#This Row],[Credit USD]]))</f>
        <v/>
      </c>
      <c r="AA1061" s="226"/>
      <c r="AB1061" s="255"/>
      <c r="AC1061" s="1"/>
      <c r="AD1061" s="15"/>
      <c r="AE1061" s="15" t="str">
        <f>IF(AND(OR(Table1[[#This Row],[Account]]="15030",Table1[[#This Row],[Account]]="15035",Table1[[#This Row],[Account]]="20150"),Table1[[#This Row],[Vendor ID]]=""),1,"")</f>
        <v/>
      </c>
      <c r="AF1061" s="15"/>
      <c r="AG1061" s="15"/>
      <c r="AH1061" s="15"/>
      <c r="AI1061" s="46" t="str">
        <f>IF(Table1[[#This Row],[Posting Date]]&lt;&gt;"","GJ-"&amp;CountryID,"")</f>
        <v/>
      </c>
      <c r="AJ1061" s="59" t="str">
        <f>IF(Table1[[#This Row],[Posting Date]]&lt;&gt;"",Table1[[#This Row],[Posting Date]],"")</f>
        <v/>
      </c>
      <c r="AK1061" s="46"/>
      <c r="AL1061" s="46" t="str">
        <f>IF(Table1[[#This Row],[Description]]&lt;&gt;"",Table1[[#This Row],[Description]],"")</f>
        <v/>
      </c>
      <c r="AM1061" s="46" t="str">
        <f>IF(Table1[[#This Row],[Posting Date]]&lt;&gt;"",Table1[[#This Row],[Reference Number]],"")</f>
        <v/>
      </c>
      <c r="AN1061" s="46" t="str">
        <f>TRIM(Table1[[#This Row],[Line '#]])</f>
        <v/>
      </c>
      <c r="AO1061" s="46" t="str">
        <f>TRIM(Table1[[#This Row],[Account]])</f>
        <v/>
      </c>
      <c r="AP1061" s="46" t="str">
        <f>IF(Table1[[#This Row],[Posting Date]]&lt;&gt;"",$D$5,"")</f>
        <v/>
      </c>
      <c r="AQ1061" s="46" t="str">
        <f>TRIM(Table1[[#This Row],[Departments-Prgrams]])</f>
        <v/>
      </c>
      <c r="AR1061" s="46" t="str">
        <f>TRIM(Table1[[#This Row],[Grant]])</f>
        <v/>
      </c>
      <c r="AS1061" s="46" t="str">
        <f>TRIM(Table1[[#This Row],[Staff ID]])</f>
        <v/>
      </c>
      <c r="AT1061" s="46" t="str">
        <f>IF(TRIM(Table1[[#This Row],[Budget Code]])=0,"",TRIM(Table1[[#This Row],[Budget Code]]))</f>
        <v/>
      </c>
      <c r="AU1061" s="46" t="str">
        <f>IF(Table1[[#This Row],[Line Description]]&lt;&gt;"",Table1[[#This Row],[Line Description]],"")</f>
        <v/>
      </c>
      <c r="AV1061" s="46" t="str">
        <f>IF(Table1[[#This Row],[Cur_Amount Debit]]&gt;0,ROUND(Table1[[#This Row],[Cur_Amount Debit]],2),"")</f>
        <v/>
      </c>
      <c r="AW1061" s="46" t="str">
        <f>IF(Table1[[#This Row],[Cur_Amount Credit]]&gt;0,ROUND(Table1[[#This Row],[Cur_Amount Credit]],2),"")</f>
        <v/>
      </c>
      <c r="AX1061" s="46" t="str">
        <f>LEFT(Table1[[#This Row],[Cur]],3)</f>
        <v/>
      </c>
      <c r="AY1061" s="59"/>
      <c r="AZ1061" s="46"/>
      <c r="BA1061" s="46" t="str">
        <f>IF(Table1[[#This Row],[Cur]]&lt;&gt;"",IF(Table1[[#This Row],[Cur]]="USD","",ExchangeRate),"")</f>
        <v/>
      </c>
      <c r="BB1061" s="46" t="str">
        <f>IF(Table1[[#This Row],[Grant]]&lt;&gt;"",VLOOKUP(Table1[[#This Row],[Grant]],Grants!B:D,3),"")</f>
        <v/>
      </c>
      <c r="BC1061" s="46" t="str">
        <f>TRIM(Table1[[#This Row],[Vendor ID]])</f>
        <v/>
      </c>
      <c r="BD1061">
        <f>IF(Table1[[#This Row],[Reference Number]]=Q1060,BD1060,BD1060+1)</f>
        <v>0</v>
      </c>
    </row>
    <row r="1062" spans="1:56" ht="11.25" customHeight="1" x14ac:dyDescent="0.25">
      <c r="A1062" s="1"/>
      <c r="B1062" s="88" t="str">
        <f>IF(Table1[[#This Row],[Posting Date]]&lt;&gt;"",IF(Table1[[#This Row],[Reference Number]]=Q1061,B1061+1,1),"")</f>
        <v/>
      </c>
      <c r="C1062" s="61"/>
      <c r="D1062" s="61"/>
      <c r="E1062" s="138"/>
      <c r="F1062" s="141" t="str">
        <f>IFERROR(IF(VLOOKUP(Table1[[#This Row],[Budget Code Description]],Dimentions!$X$6:$AC$139,2,FALSE)="","",VLOOKUP(Table1[[#This Row],[Budget Code Description]],Dimentions!$X$6:$AC$139,2,FALSE)),"")</f>
        <v/>
      </c>
      <c r="G1062" s="141"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1" t="str">
        <f>IFERROR(VLOOKUP(Table1[[#This Row],[Budget Code Description]],Table6[#All],8,FALSE),"")</f>
        <v/>
      </c>
      <c r="L1062" s="63"/>
      <c r="M1062" s="65" t="str">
        <f>IFERROR(VLOOKUP(Table1[[#This Row],[Staff ID]],Table2[],2,FALSE),"")</f>
        <v/>
      </c>
      <c r="N1062" s="209" t="str">
        <f>IFERROR(IF(VLOOKUP(Table1[[#This Row],[Budget Code Description]],Dimentions!$X$6:$AC$134,4,FALSE)="","",VLOOKUP(Table1[[#This Row],[Budget Code Description]],Dimentions!$X$6:$AC$134,4,FALSE)),"")</f>
        <v/>
      </c>
      <c r="O1062" s="65" t="str">
        <f>IFERROR(VLOOKUP(Table1[[#This Row],[Vendor ID]],Table549[],2,FALSE),"")</f>
        <v/>
      </c>
      <c r="P1062" s="63"/>
      <c r="Q1062" s="141" t="str">
        <f>IF(Table1[[#This Row],[Posting Date]]&lt;&gt;"",$D$9,"")</f>
        <v/>
      </c>
      <c r="R1062" s="157" t="str">
        <f>IF(Table1[[#This Row],[Posting Date]]&lt;&gt;"",$D$10,"")</f>
        <v/>
      </c>
      <c r="S1062" s="66"/>
      <c r="T1062" s="63"/>
      <c r="U1062" s="67"/>
      <c r="V1062" s="67"/>
      <c r="W1062" s="67" t="str">
        <f t="shared" si="20"/>
        <v/>
      </c>
      <c r="X1062" s="159" t="str">
        <f>IF(E1062="","",(IF(Table1[[#This Row],[Cur]]="USD",Table1[[#This Row],[Cur_Amount Debit]],Table1[[#This Row],[Cur_Amount Debit]]/Table1[[#This Row],[Exchange Rate]])))</f>
        <v/>
      </c>
      <c r="Y1062" s="159" t="str">
        <f>IF(E1062="","",(IF(Table1[[#This Row],[Cur]]="USD",Table1[[#This Row],[Cur_Amount Credit]],Table1[[#This Row],[Cur_Amount Credit]]/ExchangeRate)))</f>
        <v/>
      </c>
      <c r="Z1062" s="201" t="str">
        <f>IF(E1062="","",(Table1[[#This Row],[Debit USD]]-Table1[[#This Row],[Credit USD]]))</f>
        <v/>
      </c>
      <c r="AA1062" s="226"/>
      <c r="AB1062" s="255"/>
      <c r="AC1062" s="1"/>
      <c r="AD1062" s="15"/>
      <c r="AE1062" s="15" t="str">
        <f>IF(AND(OR(Table1[[#This Row],[Account]]="15030",Table1[[#This Row],[Account]]="15035",Table1[[#This Row],[Account]]="20150"),Table1[[#This Row],[Vendor ID]]=""),1,"")</f>
        <v/>
      </c>
      <c r="AF1062" s="15"/>
      <c r="AG1062" s="15"/>
      <c r="AH1062" s="15"/>
      <c r="AI1062" s="46" t="str">
        <f>IF(Table1[[#This Row],[Posting Date]]&lt;&gt;"","GJ-"&amp;CountryID,"")</f>
        <v/>
      </c>
      <c r="AJ1062" s="59" t="str">
        <f>IF(Table1[[#This Row],[Posting Date]]&lt;&gt;"",Table1[[#This Row],[Posting Date]],"")</f>
        <v/>
      </c>
      <c r="AK1062" s="46"/>
      <c r="AL1062" s="46" t="str">
        <f>IF(Table1[[#This Row],[Description]]&lt;&gt;"",Table1[[#This Row],[Description]],"")</f>
        <v/>
      </c>
      <c r="AM1062" s="46" t="str">
        <f>IF(Table1[[#This Row],[Posting Date]]&lt;&gt;"",Table1[[#This Row],[Reference Number]],"")</f>
        <v/>
      </c>
      <c r="AN1062" s="46" t="str">
        <f>TRIM(Table1[[#This Row],[Line '#]])</f>
        <v/>
      </c>
      <c r="AO1062" s="46" t="str">
        <f>TRIM(Table1[[#This Row],[Account]])</f>
        <v/>
      </c>
      <c r="AP1062" s="46" t="str">
        <f>IF(Table1[[#This Row],[Posting Date]]&lt;&gt;"",$D$5,"")</f>
        <v/>
      </c>
      <c r="AQ1062" s="46" t="str">
        <f>TRIM(Table1[[#This Row],[Departments-Prgrams]])</f>
        <v/>
      </c>
      <c r="AR1062" s="46" t="str">
        <f>TRIM(Table1[[#This Row],[Grant]])</f>
        <v/>
      </c>
      <c r="AS1062" s="46" t="str">
        <f>TRIM(Table1[[#This Row],[Staff ID]])</f>
        <v/>
      </c>
      <c r="AT1062" s="46" t="str">
        <f>IF(TRIM(Table1[[#This Row],[Budget Code]])=0,"",TRIM(Table1[[#This Row],[Budget Code]]))</f>
        <v/>
      </c>
      <c r="AU1062" s="46" t="str">
        <f>IF(Table1[[#This Row],[Line Description]]&lt;&gt;"",Table1[[#This Row],[Line Description]],"")</f>
        <v/>
      </c>
      <c r="AV1062" s="46" t="str">
        <f>IF(Table1[[#This Row],[Cur_Amount Debit]]&gt;0,ROUND(Table1[[#This Row],[Cur_Amount Debit]],2),"")</f>
        <v/>
      </c>
      <c r="AW1062" s="46" t="str">
        <f>IF(Table1[[#This Row],[Cur_Amount Credit]]&gt;0,ROUND(Table1[[#This Row],[Cur_Amount Credit]],2),"")</f>
        <v/>
      </c>
      <c r="AX1062" s="46" t="str">
        <f>LEFT(Table1[[#This Row],[Cur]],3)</f>
        <v/>
      </c>
      <c r="AY1062" s="59"/>
      <c r="AZ1062" s="46"/>
      <c r="BA1062" s="46" t="str">
        <f>IF(Table1[[#This Row],[Cur]]&lt;&gt;"",IF(Table1[[#This Row],[Cur]]="USD","",ExchangeRate),"")</f>
        <v/>
      </c>
      <c r="BB1062" s="46" t="str">
        <f>IF(Table1[[#This Row],[Grant]]&lt;&gt;"",VLOOKUP(Table1[[#This Row],[Grant]],Grants!B:D,3),"")</f>
        <v/>
      </c>
      <c r="BC1062" s="46" t="str">
        <f>TRIM(Table1[[#This Row],[Vendor ID]])</f>
        <v/>
      </c>
      <c r="BD1062">
        <f>IF(Table1[[#This Row],[Reference Number]]=Q1061,BD1061,BD1061+1)</f>
        <v>0</v>
      </c>
    </row>
    <row r="1063" spans="1:56" ht="11.25" customHeight="1" x14ac:dyDescent="0.25">
      <c r="A1063" s="1"/>
      <c r="B1063" s="88" t="str">
        <f>IF(Table1[[#This Row],[Posting Date]]&lt;&gt;"",IF(Table1[[#This Row],[Reference Number]]=Q1062,B1062+1,1),"")</f>
        <v/>
      </c>
      <c r="C1063" s="61"/>
      <c r="D1063" s="61"/>
      <c r="E1063" s="138"/>
      <c r="F1063" s="141" t="str">
        <f>IFERROR(IF(VLOOKUP(Table1[[#This Row],[Budget Code Description]],Dimentions!$X$6:$AC$139,2,FALSE)="","",VLOOKUP(Table1[[#This Row],[Budget Code Description]],Dimentions!$X$6:$AC$139,2,FALSE)),"")</f>
        <v/>
      </c>
      <c r="G1063" s="141"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1" t="str">
        <f>IFERROR(VLOOKUP(Table1[[#This Row],[Budget Code Description]],Table6[#All],8,FALSE),"")</f>
        <v/>
      </c>
      <c r="L1063" s="63"/>
      <c r="M1063" s="65" t="str">
        <f>IFERROR(VLOOKUP(Table1[[#This Row],[Staff ID]],Table2[],2,FALSE),"")</f>
        <v/>
      </c>
      <c r="N1063" s="209" t="str">
        <f>IFERROR(IF(VLOOKUP(Table1[[#This Row],[Budget Code Description]],Dimentions!$X$6:$AC$134,4,FALSE)="","",VLOOKUP(Table1[[#This Row],[Budget Code Description]],Dimentions!$X$6:$AC$134,4,FALSE)),"")</f>
        <v/>
      </c>
      <c r="O1063" s="65" t="str">
        <f>IFERROR(VLOOKUP(Table1[[#This Row],[Vendor ID]],Table549[],2,FALSE),"")</f>
        <v/>
      </c>
      <c r="P1063" s="63"/>
      <c r="Q1063" s="141" t="str">
        <f>IF(Table1[[#This Row],[Posting Date]]&lt;&gt;"",$D$9,"")</f>
        <v/>
      </c>
      <c r="R1063" s="157" t="str">
        <f>IF(Table1[[#This Row],[Posting Date]]&lt;&gt;"",$D$10,"")</f>
        <v/>
      </c>
      <c r="S1063" s="66"/>
      <c r="T1063" s="63"/>
      <c r="U1063" s="67"/>
      <c r="V1063" s="67"/>
      <c r="W1063" s="67" t="str">
        <f t="shared" si="20"/>
        <v/>
      </c>
      <c r="X1063" s="159" t="str">
        <f>IF(E1063="","",(IF(Table1[[#This Row],[Cur]]="USD",Table1[[#This Row],[Cur_Amount Debit]],Table1[[#This Row],[Cur_Amount Debit]]/Table1[[#This Row],[Exchange Rate]])))</f>
        <v/>
      </c>
      <c r="Y1063" s="159" t="str">
        <f>IF(E1063="","",(IF(Table1[[#This Row],[Cur]]="USD",Table1[[#This Row],[Cur_Amount Credit]],Table1[[#This Row],[Cur_Amount Credit]]/ExchangeRate)))</f>
        <v/>
      </c>
      <c r="Z1063" s="201" t="str">
        <f>IF(E1063="","",(Table1[[#This Row],[Debit USD]]-Table1[[#This Row],[Credit USD]]))</f>
        <v/>
      </c>
      <c r="AA1063" s="226"/>
      <c r="AB1063" s="255"/>
      <c r="AC1063" s="1"/>
      <c r="AD1063" s="15"/>
      <c r="AE1063" s="15" t="str">
        <f>IF(AND(OR(Table1[[#This Row],[Account]]="15030",Table1[[#This Row],[Account]]="15035",Table1[[#This Row],[Account]]="20150"),Table1[[#This Row],[Vendor ID]]=""),1,"")</f>
        <v/>
      </c>
      <c r="AF1063" s="15"/>
      <c r="AG1063" s="15"/>
      <c r="AH1063" s="15"/>
      <c r="AI1063" s="46" t="str">
        <f>IF(Table1[[#This Row],[Posting Date]]&lt;&gt;"","GJ-"&amp;CountryID,"")</f>
        <v/>
      </c>
      <c r="AJ1063" s="59" t="str">
        <f>IF(Table1[[#This Row],[Posting Date]]&lt;&gt;"",Table1[[#This Row],[Posting Date]],"")</f>
        <v/>
      </c>
      <c r="AK1063" s="46"/>
      <c r="AL1063" s="46" t="str">
        <f>IF(Table1[[#This Row],[Description]]&lt;&gt;"",Table1[[#This Row],[Description]],"")</f>
        <v/>
      </c>
      <c r="AM1063" s="46" t="str">
        <f>IF(Table1[[#This Row],[Posting Date]]&lt;&gt;"",Table1[[#This Row],[Reference Number]],"")</f>
        <v/>
      </c>
      <c r="AN1063" s="46" t="str">
        <f>TRIM(Table1[[#This Row],[Line '#]])</f>
        <v/>
      </c>
      <c r="AO1063" s="46" t="str">
        <f>TRIM(Table1[[#This Row],[Account]])</f>
        <v/>
      </c>
      <c r="AP1063" s="46" t="str">
        <f>IF(Table1[[#This Row],[Posting Date]]&lt;&gt;"",$D$5,"")</f>
        <v/>
      </c>
      <c r="AQ1063" s="46" t="str">
        <f>TRIM(Table1[[#This Row],[Departments-Prgrams]])</f>
        <v/>
      </c>
      <c r="AR1063" s="46" t="str">
        <f>TRIM(Table1[[#This Row],[Grant]])</f>
        <v/>
      </c>
      <c r="AS1063" s="46" t="str">
        <f>TRIM(Table1[[#This Row],[Staff ID]])</f>
        <v/>
      </c>
      <c r="AT1063" s="46" t="str">
        <f>IF(TRIM(Table1[[#This Row],[Budget Code]])=0,"",TRIM(Table1[[#This Row],[Budget Code]]))</f>
        <v/>
      </c>
      <c r="AU1063" s="46" t="str">
        <f>IF(Table1[[#This Row],[Line Description]]&lt;&gt;"",Table1[[#This Row],[Line Description]],"")</f>
        <v/>
      </c>
      <c r="AV1063" s="46" t="str">
        <f>IF(Table1[[#This Row],[Cur_Amount Debit]]&gt;0,ROUND(Table1[[#This Row],[Cur_Amount Debit]],2),"")</f>
        <v/>
      </c>
      <c r="AW1063" s="46" t="str">
        <f>IF(Table1[[#This Row],[Cur_Amount Credit]]&gt;0,ROUND(Table1[[#This Row],[Cur_Amount Credit]],2),"")</f>
        <v/>
      </c>
      <c r="AX1063" s="46" t="str">
        <f>LEFT(Table1[[#This Row],[Cur]],3)</f>
        <v/>
      </c>
      <c r="AY1063" s="59"/>
      <c r="AZ1063" s="46"/>
      <c r="BA1063" s="46" t="str">
        <f>IF(Table1[[#This Row],[Cur]]&lt;&gt;"",IF(Table1[[#This Row],[Cur]]="USD","",ExchangeRate),"")</f>
        <v/>
      </c>
      <c r="BB1063" s="46" t="str">
        <f>IF(Table1[[#This Row],[Grant]]&lt;&gt;"",VLOOKUP(Table1[[#This Row],[Grant]],Grants!B:D,3),"")</f>
        <v/>
      </c>
      <c r="BC1063" s="46" t="str">
        <f>TRIM(Table1[[#This Row],[Vendor ID]])</f>
        <v/>
      </c>
      <c r="BD1063">
        <f>IF(Table1[[#This Row],[Reference Number]]=Q1062,BD1062,BD1062+1)</f>
        <v>0</v>
      </c>
    </row>
    <row r="1064" spans="1:56" ht="11.25" customHeight="1" x14ac:dyDescent="0.25">
      <c r="A1064" s="1"/>
      <c r="B1064" s="88" t="str">
        <f>IF(Table1[[#This Row],[Posting Date]]&lt;&gt;"",IF(Table1[[#This Row],[Reference Number]]=Q1063,B1063+1,1),"")</f>
        <v/>
      </c>
      <c r="C1064" s="61"/>
      <c r="D1064" s="61"/>
      <c r="E1064" s="138"/>
      <c r="F1064" s="141" t="str">
        <f>IFERROR(IF(VLOOKUP(Table1[[#This Row],[Budget Code Description]],Dimentions!$X$6:$AC$139,2,FALSE)="","",VLOOKUP(Table1[[#This Row],[Budget Code Description]],Dimentions!$X$6:$AC$139,2,FALSE)),"")</f>
        <v/>
      </c>
      <c r="G1064" s="141"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1" t="str">
        <f>IFERROR(VLOOKUP(Table1[[#This Row],[Budget Code Description]],Table6[#All],8,FALSE),"")</f>
        <v/>
      </c>
      <c r="L1064" s="63"/>
      <c r="M1064" s="65" t="str">
        <f>IFERROR(VLOOKUP(Table1[[#This Row],[Staff ID]],Table2[],2,FALSE),"")</f>
        <v/>
      </c>
      <c r="N1064" s="209" t="str">
        <f>IFERROR(IF(VLOOKUP(Table1[[#This Row],[Budget Code Description]],Dimentions!$X$6:$AC$134,4,FALSE)="","",VLOOKUP(Table1[[#This Row],[Budget Code Description]],Dimentions!$X$6:$AC$134,4,FALSE)),"")</f>
        <v/>
      </c>
      <c r="O1064" s="65" t="str">
        <f>IFERROR(VLOOKUP(Table1[[#This Row],[Vendor ID]],Table549[],2,FALSE),"")</f>
        <v/>
      </c>
      <c r="P1064" s="63"/>
      <c r="Q1064" s="141" t="str">
        <f>IF(Table1[[#This Row],[Posting Date]]&lt;&gt;"",$D$9,"")</f>
        <v/>
      </c>
      <c r="R1064" s="157" t="str">
        <f>IF(Table1[[#This Row],[Posting Date]]&lt;&gt;"",$D$10,"")</f>
        <v/>
      </c>
      <c r="S1064" s="66"/>
      <c r="T1064" s="63"/>
      <c r="U1064" s="67"/>
      <c r="V1064" s="67"/>
      <c r="W1064" s="67" t="str">
        <f t="shared" si="20"/>
        <v/>
      </c>
      <c r="X1064" s="159" t="str">
        <f>IF(E1064="","",(IF(Table1[[#This Row],[Cur]]="USD",Table1[[#This Row],[Cur_Amount Debit]],Table1[[#This Row],[Cur_Amount Debit]]/Table1[[#This Row],[Exchange Rate]])))</f>
        <v/>
      </c>
      <c r="Y1064" s="159" t="str">
        <f>IF(E1064="","",(IF(Table1[[#This Row],[Cur]]="USD",Table1[[#This Row],[Cur_Amount Credit]],Table1[[#This Row],[Cur_Amount Credit]]/ExchangeRate)))</f>
        <v/>
      </c>
      <c r="Z1064" s="201" t="str">
        <f>IF(E1064="","",(Table1[[#This Row],[Debit USD]]-Table1[[#This Row],[Credit USD]]))</f>
        <v/>
      </c>
      <c r="AA1064" s="226"/>
      <c r="AB1064" s="255"/>
      <c r="AC1064" s="1"/>
      <c r="AD1064" s="15"/>
      <c r="AE1064" s="15" t="str">
        <f>IF(AND(OR(Table1[[#This Row],[Account]]="15030",Table1[[#This Row],[Account]]="15035",Table1[[#This Row],[Account]]="20150"),Table1[[#This Row],[Vendor ID]]=""),1,"")</f>
        <v/>
      </c>
      <c r="AF1064" s="15"/>
      <c r="AG1064" s="15"/>
      <c r="AH1064" s="15"/>
      <c r="AI1064" s="46" t="str">
        <f>IF(Table1[[#This Row],[Posting Date]]&lt;&gt;"","GJ-"&amp;CountryID,"")</f>
        <v/>
      </c>
      <c r="AJ1064" s="59" t="str">
        <f>IF(Table1[[#This Row],[Posting Date]]&lt;&gt;"",Table1[[#This Row],[Posting Date]],"")</f>
        <v/>
      </c>
      <c r="AK1064" s="46"/>
      <c r="AL1064" s="46" t="str">
        <f>IF(Table1[[#This Row],[Description]]&lt;&gt;"",Table1[[#This Row],[Description]],"")</f>
        <v/>
      </c>
      <c r="AM1064" s="46" t="str">
        <f>IF(Table1[[#This Row],[Posting Date]]&lt;&gt;"",Table1[[#This Row],[Reference Number]],"")</f>
        <v/>
      </c>
      <c r="AN1064" s="46" t="str">
        <f>TRIM(Table1[[#This Row],[Line '#]])</f>
        <v/>
      </c>
      <c r="AO1064" s="46" t="str">
        <f>TRIM(Table1[[#This Row],[Account]])</f>
        <v/>
      </c>
      <c r="AP1064" s="46" t="str">
        <f>IF(Table1[[#This Row],[Posting Date]]&lt;&gt;"",$D$5,"")</f>
        <v/>
      </c>
      <c r="AQ1064" s="46" t="str">
        <f>TRIM(Table1[[#This Row],[Departments-Prgrams]])</f>
        <v/>
      </c>
      <c r="AR1064" s="46" t="str">
        <f>TRIM(Table1[[#This Row],[Grant]])</f>
        <v/>
      </c>
      <c r="AS1064" s="46" t="str">
        <f>TRIM(Table1[[#This Row],[Staff ID]])</f>
        <v/>
      </c>
      <c r="AT1064" s="46" t="str">
        <f>IF(TRIM(Table1[[#This Row],[Budget Code]])=0,"",TRIM(Table1[[#This Row],[Budget Code]]))</f>
        <v/>
      </c>
      <c r="AU1064" s="46" t="str">
        <f>IF(Table1[[#This Row],[Line Description]]&lt;&gt;"",Table1[[#This Row],[Line Description]],"")</f>
        <v/>
      </c>
      <c r="AV1064" s="46" t="str">
        <f>IF(Table1[[#This Row],[Cur_Amount Debit]]&gt;0,ROUND(Table1[[#This Row],[Cur_Amount Debit]],2),"")</f>
        <v/>
      </c>
      <c r="AW1064" s="46" t="str">
        <f>IF(Table1[[#This Row],[Cur_Amount Credit]]&gt;0,ROUND(Table1[[#This Row],[Cur_Amount Credit]],2),"")</f>
        <v/>
      </c>
      <c r="AX1064" s="46" t="str">
        <f>LEFT(Table1[[#This Row],[Cur]],3)</f>
        <v/>
      </c>
      <c r="AY1064" s="59"/>
      <c r="AZ1064" s="46"/>
      <c r="BA1064" s="46" t="str">
        <f>IF(Table1[[#This Row],[Cur]]&lt;&gt;"",IF(Table1[[#This Row],[Cur]]="USD","",ExchangeRate),"")</f>
        <v/>
      </c>
      <c r="BB1064" s="46" t="str">
        <f>IF(Table1[[#This Row],[Grant]]&lt;&gt;"",VLOOKUP(Table1[[#This Row],[Grant]],Grants!B:D,3),"")</f>
        <v/>
      </c>
      <c r="BC1064" s="46" t="str">
        <f>TRIM(Table1[[#This Row],[Vendor ID]])</f>
        <v/>
      </c>
      <c r="BD1064">
        <f>IF(Table1[[#This Row],[Reference Number]]=Q1063,BD1063,BD1063+1)</f>
        <v>0</v>
      </c>
    </row>
    <row r="1065" spans="1:56" ht="11.25" customHeight="1" x14ac:dyDescent="0.25">
      <c r="A1065" s="1"/>
      <c r="B1065" s="88" t="str">
        <f>IF(Table1[[#This Row],[Posting Date]]&lt;&gt;"",IF(Table1[[#This Row],[Reference Number]]=Q1064,B1064+1,1),"")</f>
        <v/>
      </c>
      <c r="C1065" s="61"/>
      <c r="D1065" s="61"/>
      <c r="E1065" s="138"/>
      <c r="F1065" s="141" t="str">
        <f>IFERROR(IF(VLOOKUP(Table1[[#This Row],[Budget Code Description]],Dimentions!$X$6:$AC$139,2,FALSE)="","",VLOOKUP(Table1[[#This Row],[Budget Code Description]],Dimentions!$X$6:$AC$139,2,FALSE)),"")</f>
        <v/>
      </c>
      <c r="G1065" s="141"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1" t="str">
        <f>IFERROR(VLOOKUP(Table1[[#This Row],[Budget Code Description]],Table6[#All],8,FALSE),"")</f>
        <v/>
      </c>
      <c r="L1065" s="63"/>
      <c r="M1065" s="65" t="str">
        <f>IFERROR(VLOOKUP(Table1[[#This Row],[Staff ID]],Table2[],2,FALSE),"")</f>
        <v/>
      </c>
      <c r="N1065" s="209" t="str">
        <f>IFERROR(IF(VLOOKUP(Table1[[#This Row],[Budget Code Description]],Dimentions!$X$6:$AC$134,4,FALSE)="","",VLOOKUP(Table1[[#This Row],[Budget Code Description]],Dimentions!$X$6:$AC$134,4,FALSE)),"")</f>
        <v/>
      </c>
      <c r="O1065" s="65" t="str">
        <f>IFERROR(VLOOKUP(Table1[[#This Row],[Vendor ID]],Table549[],2,FALSE),"")</f>
        <v/>
      </c>
      <c r="P1065" s="63"/>
      <c r="Q1065" s="141" t="str">
        <f>IF(Table1[[#This Row],[Posting Date]]&lt;&gt;"",$D$9,"")</f>
        <v/>
      </c>
      <c r="R1065" s="157" t="str">
        <f>IF(Table1[[#This Row],[Posting Date]]&lt;&gt;"",$D$10,"")</f>
        <v/>
      </c>
      <c r="S1065" s="66"/>
      <c r="T1065" s="63"/>
      <c r="U1065" s="67"/>
      <c r="V1065" s="67"/>
      <c r="W1065" s="67" t="str">
        <f t="shared" si="20"/>
        <v/>
      </c>
      <c r="X1065" s="159" t="str">
        <f>IF(E1065="","",(IF(Table1[[#This Row],[Cur]]="USD",Table1[[#This Row],[Cur_Amount Debit]],Table1[[#This Row],[Cur_Amount Debit]]/Table1[[#This Row],[Exchange Rate]])))</f>
        <v/>
      </c>
      <c r="Y1065" s="159" t="str">
        <f>IF(E1065="","",(IF(Table1[[#This Row],[Cur]]="USD",Table1[[#This Row],[Cur_Amount Credit]],Table1[[#This Row],[Cur_Amount Credit]]/ExchangeRate)))</f>
        <v/>
      </c>
      <c r="Z1065" s="201" t="str">
        <f>IF(E1065="","",(Table1[[#This Row],[Debit USD]]-Table1[[#This Row],[Credit USD]]))</f>
        <v/>
      </c>
      <c r="AA1065" s="226"/>
      <c r="AB1065" s="255"/>
      <c r="AC1065" s="1"/>
      <c r="AD1065" s="15"/>
      <c r="AE1065" s="15" t="str">
        <f>IF(AND(OR(Table1[[#This Row],[Account]]="15030",Table1[[#This Row],[Account]]="15035",Table1[[#This Row],[Account]]="20150"),Table1[[#This Row],[Vendor ID]]=""),1,"")</f>
        <v/>
      </c>
      <c r="AF1065" s="15"/>
      <c r="AG1065" s="15"/>
      <c r="AH1065" s="15"/>
      <c r="AI1065" s="46" t="str">
        <f>IF(Table1[[#This Row],[Posting Date]]&lt;&gt;"","GJ-"&amp;CountryID,"")</f>
        <v/>
      </c>
      <c r="AJ1065" s="59" t="str">
        <f>IF(Table1[[#This Row],[Posting Date]]&lt;&gt;"",Table1[[#This Row],[Posting Date]],"")</f>
        <v/>
      </c>
      <c r="AK1065" s="46"/>
      <c r="AL1065" s="46" t="str">
        <f>IF(Table1[[#This Row],[Description]]&lt;&gt;"",Table1[[#This Row],[Description]],"")</f>
        <v/>
      </c>
      <c r="AM1065" s="46" t="str">
        <f>IF(Table1[[#This Row],[Posting Date]]&lt;&gt;"",Table1[[#This Row],[Reference Number]],"")</f>
        <v/>
      </c>
      <c r="AN1065" s="46" t="str">
        <f>TRIM(Table1[[#This Row],[Line '#]])</f>
        <v/>
      </c>
      <c r="AO1065" s="46" t="str">
        <f>TRIM(Table1[[#This Row],[Account]])</f>
        <v/>
      </c>
      <c r="AP1065" s="46" t="str">
        <f>IF(Table1[[#This Row],[Posting Date]]&lt;&gt;"",$D$5,"")</f>
        <v/>
      </c>
      <c r="AQ1065" s="46" t="str">
        <f>TRIM(Table1[[#This Row],[Departments-Prgrams]])</f>
        <v/>
      </c>
      <c r="AR1065" s="46" t="str">
        <f>TRIM(Table1[[#This Row],[Grant]])</f>
        <v/>
      </c>
      <c r="AS1065" s="46" t="str">
        <f>TRIM(Table1[[#This Row],[Staff ID]])</f>
        <v/>
      </c>
      <c r="AT1065" s="46" t="str">
        <f>IF(TRIM(Table1[[#This Row],[Budget Code]])=0,"",TRIM(Table1[[#This Row],[Budget Code]]))</f>
        <v/>
      </c>
      <c r="AU1065" s="46" t="str">
        <f>IF(Table1[[#This Row],[Line Description]]&lt;&gt;"",Table1[[#This Row],[Line Description]],"")</f>
        <v/>
      </c>
      <c r="AV1065" s="46" t="str">
        <f>IF(Table1[[#This Row],[Cur_Amount Debit]]&gt;0,ROUND(Table1[[#This Row],[Cur_Amount Debit]],2),"")</f>
        <v/>
      </c>
      <c r="AW1065" s="46" t="str">
        <f>IF(Table1[[#This Row],[Cur_Amount Credit]]&gt;0,ROUND(Table1[[#This Row],[Cur_Amount Credit]],2),"")</f>
        <v/>
      </c>
      <c r="AX1065" s="46" t="str">
        <f>LEFT(Table1[[#This Row],[Cur]],3)</f>
        <v/>
      </c>
      <c r="AY1065" s="59"/>
      <c r="AZ1065" s="46"/>
      <c r="BA1065" s="46" t="str">
        <f>IF(Table1[[#This Row],[Cur]]&lt;&gt;"",IF(Table1[[#This Row],[Cur]]="USD","",ExchangeRate),"")</f>
        <v/>
      </c>
      <c r="BB1065" s="46" t="str">
        <f>IF(Table1[[#This Row],[Grant]]&lt;&gt;"",VLOOKUP(Table1[[#This Row],[Grant]],Grants!B:D,3),"")</f>
        <v/>
      </c>
      <c r="BC1065" s="46" t="str">
        <f>TRIM(Table1[[#This Row],[Vendor ID]])</f>
        <v/>
      </c>
      <c r="BD1065">
        <f>IF(Table1[[#This Row],[Reference Number]]=Q1064,BD1064,BD1064+1)</f>
        <v>0</v>
      </c>
    </row>
    <row r="1066" spans="1:56" ht="11.25" customHeight="1" x14ac:dyDescent="0.25">
      <c r="A1066" s="1"/>
      <c r="B1066" s="88" t="str">
        <f>IF(Table1[[#This Row],[Posting Date]]&lt;&gt;"",IF(Table1[[#This Row],[Reference Number]]=Q1065,B1065+1,1),"")</f>
        <v/>
      </c>
      <c r="C1066" s="61"/>
      <c r="D1066" s="61"/>
      <c r="E1066" s="138"/>
      <c r="F1066" s="141" t="str">
        <f>IFERROR(IF(VLOOKUP(Table1[[#This Row],[Budget Code Description]],Dimentions!$X$6:$AC$139,2,FALSE)="","",VLOOKUP(Table1[[#This Row],[Budget Code Description]],Dimentions!$X$6:$AC$139,2,FALSE)),"")</f>
        <v/>
      </c>
      <c r="G1066" s="141"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1" t="str">
        <f>IFERROR(VLOOKUP(Table1[[#This Row],[Budget Code Description]],Table6[#All],8,FALSE),"")</f>
        <v/>
      </c>
      <c r="L1066" s="63"/>
      <c r="M1066" s="65" t="str">
        <f>IFERROR(VLOOKUP(Table1[[#This Row],[Staff ID]],Table2[],2,FALSE),"")</f>
        <v/>
      </c>
      <c r="N1066" s="209" t="str">
        <f>IFERROR(IF(VLOOKUP(Table1[[#This Row],[Budget Code Description]],Dimentions!$X$6:$AC$134,4,FALSE)="","",VLOOKUP(Table1[[#This Row],[Budget Code Description]],Dimentions!$X$6:$AC$134,4,FALSE)),"")</f>
        <v/>
      </c>
      <c r="O1066" s="65" t="str">
        <f>IFERROR(VLOOKUP(Table1[[#This Row],[Vendor ID]],Table549[],2,FALSE),"")</f>
        <v/>
      </c>
      <c r="P1066" s="63"/>
      <c r="Q1066" s="141" t="str">
        <f>IF(Table1[[#This Row],[Posting Date]]&lt;&gt;"",$D$9,"")</f>
        <v/>
      </c>
      <c r="R1066" s="157" t="str">
        <f>IF(Table1[[#This Row],[Posting Date]]&lt;&gt;"",$D$10,"")</f>
        <v/>
      </c>
      <c r="S1066" s="66"/>
      <c r="T1066" s="63"/>
      <c r="U1066" s="67"/>
      <c r="V1066" s="67"/>
      <c r="W1066" s="67" t="str">
        <f t="shared" si="20"/>
        <v/>
      </c>
      <c r="X1066" s="159" t="str">
        <f>IF(E1066="","",(IF(Table1[[#This Row],[Cur]]="USD",Table1[[#This Row],[Cur_Amount Debit]],Table1[[#This Row],[Cur_Amount Debit]]/Table1[[#This Row],[Exchange Rate]])))</f>
        <v/>
      </c>
      <c r="Y1066" s="159" t="str">
        <f>IF(E1066="","",(IF(Table1[[#This Row],[Cur]]="USD",Table1[[#This Row],[Cur_Amount Credit]],Table1[[#This Row],[Cur_Amount Credit]]/ExchangeRate)))</f>
        <v/>
      </c>
      <c r="Z1066" s="201" t="str">
        <f>IF(E1066="","",(Table1[[#This Row],[Debit USD]]-Table1[[#This Row],[Credit USD]]))</f>
        <v/>
      </c>
      <c r="AA1066" s="226"/>
      <c r="AB1066" s="255"/>
      <c r="AC1066" s="1"/>
      <c r="AD1066" s="15"/>
      <c r="AE1066" s="15" t="str">
        <f>IF(AND(OR(Table1[[#This Row],[Account]]="15030",Table1[[#This Row],[Account]]="15035",Table1[[#This Row],[Account]]="20150"),Table1[[#This Row],[Vendor ID]]=""),1,"")</f>
        <v/>
      </c>
      <c r="AF1066" s="15"/>
      <c r="AG1066" s="15"/>
      <c r="AH1066" s="15"/>
      <c r="AI1066" s="46" t="str">
        <f>IF(Table1[[#This Row],[Posting Date]]&lt;&gt;"","GJ-"&amp;CountryID,"")</f>
        <v/>
      </c>
      <c r="AJ1066" s="59" t="str">
        <f>IF(Table1[[#This Row],[Posting Date]]&lt;&gt;"",Table1[[#This Row],[Posting Date]],"")</f>
        <v/>
      </c>
      <c r="AK1066" s="46"/>
      <c r="AL1066" s="46" t="str">
        <f>IF(Table1[[#This Row],[Description]]&lt;&gt;"",Table1[[#This Row],[Description]],"")</f>
        <v/>
      </c>
      <c r="AM1066" s="46" t="str">
        <f>IF(Table1[[#This Row],[Posting Date]]&lt;&gt;"",Table1[[#This Row],[Reference Number]],"")</f>
        <v/>
      </c>
      <c r="AN1066" s="46" t="str">
        <f>TRIM(Table1[[#This Row],[Line '#]])</f>
        <v/>
      </c>
      <c r="AO1066" s="46" t="str">
        <f>TRIM(Table1[[#This Row],[Account]])</f>
        <v/>
      </c>
      <c r="AP1066" s="46" t="str">
        <f>IF(Table1[[#This Row],[Posting Date]]&lt;&gt;"",$D$5,"")</f>
        <v/>
      </c>
      <c r="AQ1066" s="46" t="str">
        <f>TRIM(Table1[[#This Row],[Departments-Prgrams]])</f>
        <v/>
      </c>
      <c r="AR1066" s="46" t="str">
        <f>TRIM(Table1[[#This Row],[Grant]])</f>
        <v/>
      </c>
      <c r="AS1066" s="46" t="str">
        <f>TRIM(Table1[[#This Row],[Staff ID]])</f>
        <v/>
      </c>
      <c r="AT1066" s="46" t="str">
        <f>IF(TRIM(Table1[[#This Row],[Budget Code]])=0,"",TRIM(Table1[[#This Row],[Budget Code]]))</f>
        <v/>
      </c>
      <c r="AU1066" s="46" t="str">
        <f>IF(Table1[[#This Row],[Line Description]]&lt;&gt;"",Table1[[#This Row],[Line Description]],"")</f>
        <v/>
      </c>
      <c r="AV1066" s="46" t="str">
        <f>IF(Table1[[#This Row],[Cur_Amount Debit]]&gt;0,ROUND(Table1[[#This Row],[Cur_Amount Debit]],2),"")</f>
        <v/>
      </c>
      <c r="AW1066" s="46" t="str">
        <f>IF(Table1[[#This Row],[Cur_Amount Credit]]&gt;0,ROUND(Table1[[#This Row],[Cur_Amount Credit]],2),"")</f>
        <v/>
      </c>
      <c r="AX1066" s="46" t="str">
        <f>LEFT(Table1[[#This Row],[Cur]],3)</f>
        <v/>
      </c>
      <c r="AY1066" s="59"/>
      <c r="AZ1066" s="46"/>
      <c r="BA1066" s="46" t="str">
        <f>IF(Table1[[#This Row],[Cur]]&lt;&gt;"",IF(Table1[[#This Row],[Cur]]="USD","",ExchangeRate),"")</f>
        <v/>
      </c>
      <c r="BB1066" s="46" t="str">
        <f>IF(Table1[[#This Row],[Grant]]&lt;&gt;"",VLOOKUP(Table1[[#This Row],[Grant]],Grants!B:D,3),"")</f>
        <v/>
      </c>
      <c r="BC1066" s="46" t="str">
        <f>TRIM(Table1[[#This Row],[Vendor ID]])</f>
        <v/>
      </c>
      <c r="BD1066">
        <f>IF(Table1[[#This Row],[Reference Number]]=Q1065,BD1065,BD1065+1)</f>
        <v>0</v>
      </c>
    </row>
    <row r="1067" spans="1:56" ht="11.25" customHeight="1" x14ac:dyDescent="0.25">
      <c r="A1067" s="1"/>
      <c r="B1067" s="88" t="str">
        <f>IF(Table1[[#This Row],[Posting Date]]&lt;&gt;"",IF(Table1[[#This Row],[Reference Number]]=Q1066,B1066+1,1),"")</f>
        <v/>
      </c>
      <c r="C1067" s="61"/>
      <c r="D1067" s="61"/>
      <c r="E1067" s="138"/>
      <c r="F1067" s="141" t="str">
        <f>IFERROR(IF(VLOOKUP(Table1[[#This Row],[Budget Code Description]],Dimentions!$X$6:$AC$139,2,FALSE)="","",VLOOKUP(Table1[[#This Row],[Budget Code Description]],Dimentions!$X$6:$AC$139,2,FALSE)),"")</f>
        <v/>
      </c>
      <c r="G1067" s="141"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1" t="str">
        <f>IFERROR(VLOOKUP(Table1[[#This Row],[Budget Code Description]],Table6[#All],8,FALSE),"")</f>
        <v/>
      </c>
      <c r="L1067" s="63"/>
      <c r="M1067" s="65" t="str">
        <f>IFERROR(VLOOKUP(Table1[[#This Row],[Staff ID]],Table2[],2,FALSE),"")</f>
        <v/>
      </c>
      <c r="N1067" s="209" t="str">
        <f>IFERROR(IF(VLOOKUP(Table1[[#This Row],[Budget Code Description]],Dimentions!$X$6:$AC$134,4,FALSE)="","",VLOOKUP(Table1[[#This Row],[Budget Code Description]],Dimentions!$X$6:$AC$134,4,FALSE)),"")</f>
        <v/>
      </c>
      <c r="O1067" s="65" t="str">
        <f>IFERROR(VLOOKUP(Table1[[#This Row],[Vendor ID]],Table549[],2,FALSE),"")</f>
        <v/>
      </c>
      <c r="P1067" s="63"/>
      <c r="Q1067" s="141" t="str">
        <f>IF(Table1[[#This Row],[Posting Date]]&lt;&gt;"",$D$9,"")</f>
        <v/>
      </c>
      <c r="R1067" s="157" t="str">
        <f>IF(Table1[[#This Row],[Posting Date]]&lt;&gt;"",$D$10,"")</f>
        <v/>
      </c>
      <c r="S1067" s="66"/>
      <c r="T1067" s="63"/>
      <c r="U1067" s="67"/>
      <c r="V1067" s="67"/>
      <c r="W1067" s="67" t="str">
        <f t="shared" si="20"/>
        <v/>
      </c>
      <c r="X1067" s="159" t="str">
        <f>IF(E1067="","",(IF(Table1[[#This Row],[Cur]]="USD",Table1[[#This Row],[Cur_Amount Debit]],Table1[[#This Row],[Cur_Amount Debit]]/Table1[[#This Row],[Exchange Rate]])))</f>
        <v/>
      </c>
      <c r="Y1067" s="159" t="str">
        <f>IF(E1067="","",(IF(Table1[[#This Row],[Cur]]="USD",Table1[[#This Row],[Cur_Amount Credit]],Table1[[#This Row],[Cur_Amount Credit]]/ExchangeRate)))</f>
        <v/>
      </c>
      <c r="Z1067" s="201" t="str">
        <f>IF(E1067="","",(Table1[[#This Row],[Debit USD]]-Table1[[#This Row],[Credit USD]]))</f>
        <v/>
      </c>
      <c r="AA1067" s="226"/>
      <c r="AB1067" s="255"/>
      <c r="AC1067" s="1"/>
      <c r="AD1067" s="15"/>
      <c r="AE1067" s="15" t="str">
        <f>IF(AND(OR(Table1[[#This Row],[Account]]="15030",Table1[[#This Row],[Account]]="15035",Table1[[#This Row],[Account]]="20150"),Table1[[#This Row],[Vendor ID]]=""),1,"")</f>
        <v/>
      </c>
      <c r="AF1067" s="15"/>
      <c r="AG1067" s="15"/>
      <c r="AH1067" s="15"/>
      <c r="AI1067" s="46" t="str">
        <f>IF(Table1[[#This Row],[Posting Date]]&lt;&gt;"","GJ-"&amp;CountryID,"")</f>
        <v/>
      </c>
      <c r="AJ1067" s="59" t="str">
        <f>IF(Table1[[#This Row],[Posting Date]]&lt;&gt;"",Table1[[#This Row],[Posting Date]],"")</f>
        <v/>
      </c>
      <c r="AK1067" s="46"/>
      <c r="AL1067" s="46" t="str">
        <f>IF(Table1[[#This Row],[Description]]&lt;&gt;"",Table1[[#This Row],[Description]],"")</f>
        <v/>
      </c>
      <c r="AM1067" s="46" t="str">
        <f>IF(Table1[[#This Row],[Posting Date]]&lt;&gt;"",Table1[[#This Row],[Reference Number]],"")</f>
        <v/>
      </c>
      <c r="AN1067" s="46" t="str">
        <f>TRIM(Table1[[#This Row],[Line '#]])</f>
        <v/>
      </c>
      <c r="AO1067" s="46" t="str">
        <f>TRIM(Table1[[#This Row],[Account]])</f>
        <v/>
      </c>
      <c r="AP1067" s="46" t="str">
        <f>IF(Table1[[#This Row],[Posting Date]]&lt;&gt;"",$D$5,"")</f>
        <v/>
      </c>
      <c r="AQ1067" s="46" t="str">
        <f>TRIM(Table1[[#This Row],[Departments-Prgrams]])</f>
        <v/>
      </c>
      <c r="AR1067" s="46" t="str">
        <f>TRIM(Table1[[#This Row],[Grant]])</f>
        <v/>
      </c>
      <c r="AS1067" s="46" t="str">
        <f>TRIM(Table1[[#This Row],[Staff ID]])</f>
        <v/>
      </c>
      <c r="AT1067" s="46" t="str">
        <f>IF(TRIM(Table1[[#This Row],[Budget Code]])=0,"",TRIM(Table1[[#This Row],[Budget Code]]))</f>
        <v/>
      </c>
      <c r="AU1067" s="46" t="str">
        <f>IF(Table1[[#This Row],[Line Description]]&lt;&gt;"",Table1[[#This Row],[Line Description]],"")</f>
        <v/>
      </c>
      <c r="AV1067" s="46" t="str">
        <f>IF(Table1[[#This Row],[Cur_Amount Debit]]&gt;0,ROUND(Table1[[#This Row],[Cur_Amount Debit]],2),"")</f>
        <v/>
      </c>
      <c r="AW1067" s="46" t="str">
        <f>IF(Table1[[#This Row],[Cur_Amount Credit]]&gt;0,ROUND(Table1[[#This Row],[Cur_Amount Credit]],2),"")</f>
        <v/>
      </c>
      <c r="AX1067" s="46" t="str">
        <f>LEFT(Table1[[#This Row],[Cur]],3)</f>
        <v/>
      </c>
      <c r="AY1067" s="59"/>
      <c r="AZ1067" s="46"/>
      <c r="BA1067" s="46" t="str">
        <f>IF(Table1[[#This Row],[Cur]]&lt;&gt;"",IF(Table1[[#This Row],[Cur]]="USD","",ExchangeRate),"")</f>
        <v/>
      </c>
      <c r="BB1067" s="46" t="str">
        <f>IF(Table1[[#This Row],[Grant]]&lt;&gt;"",VLOOKUP(Table1[[#This Row],[Grant]],Grants!B:D,3),"")</f>
        <v/>
      </c>
      <c r="BC1067" s="46" t="str">
        <f>TRIM(Table1[[#This Row],[Vendor ID]])</f>
        <v/>
      </c>
      <c r="BD1067">
        <f>IF(Table1[[#This Row],[Reference Number]]=Q1066,BD1066,BD1066+1)</f>
        <v>0</v>
      </c>
    </row>
    <row r="1068" spans="1:56" ht="11.25" customHeight="1" x14ac:dyDescent="0.25">
      <c r="A1068" s="1"/>
      <c r="B1068" s="88" t="str">
        <f>IF(Table1[[#This Row],[Posting Date]]&lt;&gt;"",IF(Table1[[#This Row],[Reference Number]]=Q1067,B1067+1,1),"")</f>
        <v/>
      </c>
      <c r="C1068" s="61"/>
      <c r="D1068" s="61"/>
      <c r="E1068" s="138"/>
      <c r="F1068" s="141" t="str">
        <f>IFERROR(IF(VLOOKUP(Table1[[#This Row],[Budget Code Description]],Dimentions!$X$6:$AC$139,2,FALSE)="","",VLOOKUP(Table1[[#This Row],[Budget Code Description]],Dimentions!$X$6:$AC$139,2,FALSE)),"")</f>
        <v/>
      </c>
      <c r="G1068" s="141"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1" t="str">
        <f>IFERROR(VLOOKUP(Table1[[#This Row],[Budget Code Description]],Table6[#All],8,FALSE),"")</f>
        <v/>
      </c>
      <c r="L1068" s="63"/>
      <c r="M1068" s="65" t="str">
        <f>IFERROR(VLOOKUP(Table1[[#This Row],[Staff ID]],Table2[],2,FALSE),"")</f>
        <v/>
      </c>
      <c r="N1068" s="209" t="str">
        <f>IFERROR(IF(VLOOKUP(Table1[[#This Row],[Budget Code Description]],Dimentions!$X$6:$AC$134,4,FALSE)="","",VLOOKUP(Table1[[#This Row],[Budget Code Description]],Dimentions!$X$6:$AC$134,4,FALSE)),"")</f>
        <v/>
      </c>
      <c r="O1068" s="65" t="str">
        <f>IFERROR(VLOOKUP(Table1[[#This Row],[Vendor ID]],Table549[],2,FALSE),"")</f>
        <v/>
      </c>
      <c r="P1068" s="63"/>
      <c r="Q1068" s="141" t="str">
        <f>IF(Table1[[#This Row],[Posting Date]]&lt;&gt;"",$D$9,"")</f>
        <v/>
      </c>
      <c r="R1068" s="157" t="str">
        <f>IF(Table1[[#This Row],[Posting Date]]&lt;&gt;"",$D$10,"")</f>
        <v/>
      </c>
      <c r="S1068" s="66"/>
      <c r="T1068" s="63"/>
      <c r="U1068" s="67"/>
      <c r="V1068" s="67"/>
      <c r="W1068" s="67" t="str">
        <f t="shared" si="20"/>
        <v/>
      </c>
      <c r="X1068" s="159" t="str">
        <f>IF(E1068="","",(IF(Table1[[#This Row],[Cur]]="USD",Table1[[#This Row],[Cur_Amount Debit]],Table1[[#This Row],[Cur_Amount Debit]]/Table1[[#This Row],[Exchange Rate]])))</f>
        <v/>
      </c>
      <c r="Y1068" s="159" t="str">
        <f>IF(E1068="","",(IF(Table1[[#This Row],[Cur]]="USD",Table1[[#This Row],[Cur_Amount Credit]],Table1[[#This Row],[Cur_Amount Credit]]/ExchangeRate)))</f>
        <v/>
      </c>
      <c r="Z1068" s="201" t="str">
        <f>IF(E1068="","",(Table1[[#This Row],[Debit USD]]-Table1[[#This Row],[Credit USD]]))</f>
        <v/>
      </c>
      <c r="AA1068" s="226"/>
      <c r="AB1068" s="255"/>
      <c r="AC1068" s="1"/>
      <c r="AD1068" s="15"/>
      <c r="AE1068" s="15" t="str">
        <f>IF(AND(OR(Table1[[#This Row],[Account]]="15030",Table1[[#This Row],[Account]]="15035",Table1[[#This Row],[Account]]="20150"),Table1[[#This Row],[Vendor ID]]=""),1,"")</f>
        <v/>
      </c>
      <c r="AF1068" s="15"/>
      <c r="AG1068" s="15"/>
      <c r="AH1068" s="15"/>
      <c r="AI1068" s="46" t="str">
        <f>IF(Table1[[#This Row],[Posting Date]]&lt;&gt;"","GJ-"&amp;CountryID,"")</f>
        <v/>
      </c>
      <c r="AJ1068" s="59" t="str">
        <f>IF(Table1[[#This Row],[Posting Date]]&lt;&gt;"",Table1[[#This Row],[Posting Date]],"")</f>
        <v/>
      </c>
      <c r="AK1068" s="46"/>
      <c r="AL1068" s="46" t="str">
        <f>IF(Table1[[#This Row],[Description]]&lt;&gt;"",Table1[[#This Row],[Description]],"")</f>
        <v/>
      </c>
      <c r="AM1068" s="46" t="str">
        <f>IF(Table1[[#This Row],[Posting Date]]&lt;&gt;"",Table1[[#This Row],[Reference Number]],"")</f>
        <v/>
      </c>
      <c r="AN1068" s="46" t="str">
        <f>TRIM(Table1[[#This Row],[Line '#]])</f>
        <v/>
      </c>
      <c r="AO1068" s="46" t="str">
        <f>TRIM(Table1[[#This Row],[Account]])</f>
        <v/>
      </c>
      <c r="AP1068" s="46" t="str">
        <f>IF(Table1[[#This Row],[Posting Date]]&lt;&gt;"",$D$5,"")</f>
        <v/>
      </c>
      <c r="AQ1068" s="46" t="str">
        <f>TRIM(Table1[[#This Row],[Departments-Prgrams]])</f>
        <v/>
      </c>
      <c r="AR1068" s="46" t="str">
        <f>TRIM(Table1[[#This Row],[Grant]])</f>
        <v/>
      </c>
      <c r="AS1068" s="46" t="str">
        <f>TRIM(Table1[[#This Row],[Staff ID]])</f>
        <v/>
      </c>
      <c r="AT1068" s="46" t="str">
        <f>IF(TRIM(Table1[[#This Row],[Budget Code]])=0,"",TRIM(Table1[[#This Row],[Budget Code]]))</f>
        <v/>
      </c>
      <c r="AU1068" s="46" t="str">
        <f>IF(Table1[[#This Row],[Line Description]]&lt;&gt;"",Table1[[#This Row],[Line Description]],"")</f>
        <v/>
      </c>
      <c r="AV1068" s="46" t="str">
        <f>IF(Table1[[#This Row],[Cur_Amount Debit]]&gt;0,ROUND(Table1[[#This Row],[Cur_Amount Debit]],2),"")</f>
        <v/>
      </c>
      <c r="AW1068" s="46" t="str">
        <f>IF(Table1[[#This Row],[Cur_Amount Credit]]&gt;0,ROUND(Table1[[#This Row],[Cur_Amount Credit]],2),"")</f>
        <v/>
      </c>
      <c r="AX1068" s="46" t="str">
        <f>LEFT(Table1[[#This Row],[Cur]],3)</f>
        <v/>
      </c>
      <c r="AY1068" s="59"/>
      <c r="AZ1068" s="46"/>
      <c r="BA1068" s="46" t="str">
        <f>IF(Table1[[#This Row],[Cur]]&lt;&gt;"",IF(Table1[[#This Row],[Cur]]="USD","",ExchangeRate),"")</f>
        <v/>
      </c>
      <c r="BB1068" s="46" t="str">
        <f>IF(Table1[[#This Row],[Grant]]&lt;&gt;"",VLOOKUP(Table1[[#This Row],[Grant]],Grants!B:D,3),"")</f>
        <v/>
      </c>
      <c r="BC1068" s="46" t="str">
        <f>TRIM(Table1[[#This Row],[Vendor ID]])</f>
        <v/>
      </c>
      <c r="BD1068">
        <f>IF(Table1[[#This Row],[Reference Number]]=Q1067,BD1067,BD1067+1)</f>
        <v>0</v>
      </c>
    </row>
    <row r="1069" spans="1:56" ht="11.25" customHeight="1" x14ac:dyDescent="0.25">
      <c r="A1069" s="1"/>
      <c r="B1069" s="88" t="str">
        <f>IF(Table1[[#This Row],[Posting Date]]&lt;&gt;"",IF(Table1[[#This Row],[Reference Number]]=Q1068,B1068+1,1),"")</f>
        <v/>
      </c>
      <c r="C1069" s="61"/>
      <c r="D1069" s="61"/>
      <c r="E1069" s="138"/>
      <c r="F1069" s="141" t="str">
        <f>IFERROR(IF(VLOOKUP(Table1[[#This Row],[Budget Code Description]],Dimentions!$X$6:$AC$139,2,FALSE)="","",VLOOKUP(Table1[[#This Row],[Budget Code Description]],Dimentions!$X$6:$AC$139,2,FALSE)),"")</f>
        <v/>
      </c>
      <c r="G1069" s="141"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1" t="str">
        <f>IFERROR(VLOOKUP(Table1[[#This Row],[Budget Code Description]],Table6[#All],8,FALSE),"")</f>
        <v/>
      </c>
      <c r="L1069" s="63"/>
      <c r="M1069" s="65" t="str">
        <f>IFERROR(VLOOKUP(Table1[[#This Row],[Staff ID]],Table2[],2,FALSE),"")</f>
        <v/>
      </c>
      <c r="N1069" s="209" t="str">
        <f>IFERROR(IF(VLOOKUP(Table1[[#This Row],[Budget Code Description]],Dimentions!$X$6:$AC$134,4,FALSE)="","",VLOOKUP(Table1[[#This Row],[Budget Code Description]],Dimentions!$X$6:$AC$134,4,FALSE)),"")</f>
        <v/>
      </c>
      <c r="O1069" s="65" t="str">
        <f>IFERROR(VLOOKUP(Table1[[#This Row],[Vendor ID]],Table549[],2,FALSE),"")</f>
        <v/>
      </c>
      <c r="P1069" s="63"/>
      <c r="Q1069" s="141" t="str">
        <f>IF(Table1[[#This Row],[Posting Date]]&lt;&gt;"",$D$9,"")</f>
        <v/>
      </c>
      <c r="R1069" s="157" t="str">
        <f>IF(Table1[[#This Row],[Posting Date]]&lt;&gt;"",$D$10,"")</f>
        <v/>
      </c>
      <c r="S1069" s="66"/>
      <c r="T1069" s="63"/>
      <c r="U1069" s="67"/>
      <c r="V1069" s="67"/>
      <c r="W1069" s="67" t="str">
        <f t="shared" si="20"/>
        <v/>
      </c>
      <c r="X1069" s="159" t="str">
        <f>IF(E1069="","",(IF(Table1[[#This Row],[Cur]]="USD",Table1[[#This Row],[Cur_Amount Debit]],Table1[[#This Row],[Cur_Amount Debit]]/Table1[[#This Row],[Exchange Rate]])))</f>
        <v/>
      </c>
      <c r="Y1069" s="159" t="str">
        <f>IF(E1069="","",(IF(Table1[[#This Row],[Cur]]="USD",Table1[[#This Row],[Cur_Amount Credit]],Table1[[#This Row],[Cur_Amount Credit]]/ExchangeRate)))</f>
        <v/>
      </c>
      <c r="Z1069" s="201" t="str">
        <f>IF(E1069="","",(Table1[[#This Row],[Debit USD]]-Table1[[#This Row],[Credit USD]]))</f>
        <v/>
      </c>
      <c r="AA1069" s="226"/>
      <c r="AB1069" s="255"/>
      <c r="AC1069" s="1"/>
      <c r="AD1069" s="15"/>
      <c r="AE1069" s="15" t="str">
        <f>IF(AND(OR(Table1[[#This Row],[Account]]="15030",Table1[[#This Row],[Account]]="15035",Table1[[#This Row],[Account]]="20150"),Table1[[#This Row],[Vendor ID]]=""),1,"")</f>
        <v/>
      </c>
      <c r="AF1069" s="15"/>
      <c r="AG1069" s="15"/>
      <c r="AH1069" s="15"/>
      <c r="AI1069" s="46" t="str">
        <f>IF(Table1[[#This Row],[Posting Date]]&lt;&gt;"","GJ-"&amp;CountryID,"")</f>
        <v/>
      </c>
      <c r="AJ1069" s="59" t="str">
        <f>IF(Table1[[#This Row],[Posting Date]]&lt;&gt;"",Table1[[#This Row],[Posting Date]],"")</f>
        <v/>
      </c>
      <c r="AK1069" s="46"/>
      <c r="AL1069" s="46" t="str">
        <f>IF(Table1[[#This Row],[Description]]&lt;&gt;"",Table1[[#This Row],[Description]],"")</f>
        <v/>
      </c>
      <c r="AM1069" s="46" t="str">
        <f>IF(Table1[[#This Row],[Posting Date]]&lt;&gt;"",Table1[[#This Row],[Reference Number]],"")</f>
        <v/>
      </c>
      <c r="AN1069" s="46" t="str">
        <f>TRIM(Table1[[#This Row],[Line '#]])</f>
        <v/>
      </c>
      <c r="AO1069" s="46" t="str">
        <f>TRIM(Table1[[#This Row],[Account]])</f>
        <v/>
      </c>
      <c r="AP1069" s="46" t="str">
        <f>IF(Table1[[#This Row],[Posting Date]]&lt;&gt;"",$D$5,"")</f>
        <v/>
      </c>
      <c r="AQ1069" s="46" t="str">
        <f>TRIM(Table1[[#This Row],[Departments-Prgrams]])</f>
        <v/>
      </c>
      <c r="AR1069" s="46" t="str">
        <f>TRIM(Table1[[#This Row],[Grant]])</f>
        <v/>
      </c>
      <c r="AS1069" s="46" t="str">
        <f>TRIM(Table1[[#This Row],[Staff ID]])</f>
        <v/>
      </c>
      <c r="AT1069" s="46" t="str">
        <f>IF(TRIM(Table1[[#This Row],[Budget Code]])=0,"",TRIM(Table1[[#This Row],[Budget Code]]))</f>
        <v/>
      </c>
      <c r="AU1069" s="46" t="str">
        <f>IF(Table1[[#This Row],[Line Description]]&lt;&gt;"",Table1[[#This Row],[Line Description]],"")</f>
        <v/>
      </c>
      <c r="AV1069" s="46" t="str">
        <f>IF(Table1[[#This Row],[Cur_Amount Debit]]&gt;0,ROUND(Table1[[#This Row],[Cur_Amount Debit]],2),"")</f>
        <v/>
      </c>
      <c r="AW1069" s="46" t="str">
        <f>IF(Table1[[#This Row],[Cur_Amount Credit]]&gt;0,ROUND(Table1[[#This Row],[Cur_Amount Credit]],2),"")</f>
        <v/>
      </c>
      <c r="AX1069" s="46" t="str">
        <f>LEFT(Table1[[#This Row],[Cur]],3)</f>
        <v/>
      </c>
      <c r="AY1069" s="59"/>
      <c r="AZ1069" s="46"/>
      <c r="BA1069" s="46" t="str">
        <f>IF(Table1[[#This Row],[Cur]]&lt;&gt;"",IF(Table1[[#This Row],[Cur]]="USD","",ExchangeRate),"")</f>
        <v/>
      </c>
      <c r="BB1069" s="46" t="str">
        <f>IF(Table1[[#This Row],[Grant]]&lt;&gt;"",VLOOKUP(Table1[[#This Row],[Grant]],Grants!B:D,3),"")</f>
        <v/>
      </c>
      <c r="BC1069" s="46" t="str">
        <f>TRIM(Table1[[#This Row],[Vendor ID]])</f>
        <v/>
      </c>
      <c r="BD1069">
        <f>IF(Table1[[#This Row],[Reference Number]]=Q1068,BD1068,BD1068+1)</f>
        <v>0</v>
      </c>
    </row>
    <row r="1070" spans="1:56" ht="11.25" customHeight="1" x14ac:dyDescent="0.25">
      <c r="A1070" s="1"/>
      <c r="B1070" s="88" t="str">
        <f>IF(Table1[[#This Row],[Posting Date]]&lt;&gt;"",IF(Table1[[#This Row],[Reference Number]]=Q1069,B1069+1,1),"")</f>
        <v/>
      </c>
      <c r="C1070" s="61"/>
      <c r="D1070" s="61"/>
      <c r="E1070" s="138"/>
      <c r="F1070" s="141" t="str">
        <f>IFERROR(IF(VLOOKUP(Table1[[#This Row],[Budget Code Description]],Dimentions!$X$6:$AC$139,2,FALSE)="","",VLOOKUP(Table1[[#This Row],[Budget Code Description]],Dimentions!$X$6:$AC$139,2,FALSE)),"")</f>
        <v/>
      </c>
      <c r="G1070" s="141"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1" t="str">
        <f>IFERROR(VLOOKUP(Table1[[#This Row],[Budget Code Description]],Table6[#All],8,FALSE),"")</f>
        <v/>
      </c>
      <c r="L1070" s="63"/>
      <c r="M1070" s="65" t="str">
        <f>IFERROR(VLOOKUP(Table1[[#This Row],[Staff ID]],Table2[],2,FALSE),"")</f>
        <v/>
      </c>
      <c r="N1070" s="209" t="str">
        <f>IFERROR(IF(VLOOKUP(Table1[[#This Row],[Budget Code Description]],Dimentions!$X$6:$AC$134,4,FALSE)="","",VLOOKUP(Table1[[#This Row],[Budget Code Description]],Dimentions!$X$6:$AC$134,4,FALSE)),"")</f>
        <v/>
      </c>
      <c r="O1070" s="65" t="str">
        <f>IFERROR(VLOOKUP(Table1[[#This Row],[Vendor ID]],Table549[],2,FALSE),"")</f>
        <v/>
      </c>
      <c r="P1070" s="63"/>
      <c r="Q1070" s="141" t="str">
        <f>IF(Table1[[#This Row],[Posting Date]]&lt;&gt;"",$D$9,"")</f>
        <v/>
      </c>
      <c r="R1070" s="157" t="str">
        <f>IF(Table1[[#This Row],[Posting Date]]&lt;&gt;"",$D$10,"")</f>
        <v/>
      </c>
      <c r="S1070" s="66"/>
      <c r="T1070" s="63"/>
      <c r="U1070" s="67"/>
      <c r="V1070" s="67"/>
      <c r="W1070" s="67" t="str">
        <f t="shared" si="20"/>
        <v/>
      </c>
      <c r="X1070" s="159" t="str">
        <f>IF(E1070="","",(IF(Table1[[#This Row],[Cur]]="USD",Table1[[#This Row],[Cur_Amount Debit]],Table1[[#This Row],[Cur_Amount Debit]]/Table1[[#This Row],[Exchange Rate]])))</f>
        <v/>
      </c>
      <c r="Y1070" s="159" t="str">
        <f>IF(E1070="","",(IF(Table1[[#This Row],[Cur]]="USD",Table1[[#This Row],[Cur_Amount Credit]],Table1[[#This Row],[Cur_Amount Credit]]/ExchangeRate)))</f>
        <v/>
      </c>
      <c r="Z1070" s="201" t="str">
        <f>IF(E1070="","",(Table1[[#This Row],[Debit USD]]-Table1[[#This Row],[Credit USD]]))</f>
        <v/>
      </c>
      <c r="AA1070" s="226"/>
      <c r="AB1070" s="255"/>
      <c r="AC1070" s="1"/>
      <c r="AD1070" s="15"/>
      <c r="AE1070" s="15" t="str">
        <f>IF(AND(OR(Table1[[#This Row],[Account]]="15030",Table1[[#This Row],[Account]]="15035",Table1[[#This Row],[Account]]="20150"),Table1[[#This Row],[Vendor ID]]=""),1,"")</f>
        <v/>
      </c>
      <c r="AF1070" s="15"/>
      <c r="AG1070" s="15"/>
      <c r="AH1070" s="15"/>
      <c r="AI1070" s="46" t="str">
        <f>IF(Table1[[#This Row],[Posting Date]]&lt;&gt;"","GJ-"&amp;CountryID,"")</f>
        <v/>
      </c>
      <c r="AJ1070" s="59" t="str">
        <f>IF(Table1[[#This Row],[Posting Date]]&lt;&gt;"",Table1[[#This Row],[Posting Date]],"")</f>
        <v/>
      </c>
      <c r="AK1070" s="46"/>
      <c r="AL1070" s="46" t="str">
        <f>IF(Table1[[#This Row],[Description]]&lt;&gt;"",Table1[[#This Row],[Description]],"")</f>
        <v/>
      </c>
      <c r="AM1070" s="46" t="str">
        <f>IF(Table1[[#This Row],[Posting Date]]&lt;&gt;"",Table1[[#This Row],[Reference Number]],"")</f>
        <v/>
      </c>
      <c r="AN1070" s="46" t="str">
        <f>TRIM(Table1[[#This Row],[Line '#]])</f>
        <v/>
      </c>
      <c r="AO1070" s="46" t="str">
        <f>TRIM(Table1[[#This Row],[Account]])</f>
        <v/>
      </c>
      <c r="AP1070" s="46" t="str">
        <f>IF(Table1[[#This Row],[Posting Date]]&lt;&gt;"",$D$5,"")</f>
        <v/>
      </c>
      <c r="AQ1070" s="46" t="str">
        <f>TRIM(Table1[[#This Row],[Departments-Prgrams]])</f>
        <v/>
      </c>
      <c r="AR1070" s="46" t="str">
        <f>TRIM(Table1[[#This Row],[Grant]])</f>
        <v/>
      </c>
      <c r="AS1070" s="46" t="str">
        <f>TRIM(Table1[[#This Row],[Staff ID]])</f>
        <v/>
      </c>
      <c r="AT1070" s="46" t="str">
        <f>IF(TRIM(Table1[[#This Row],[Budget Code]])=0,"",TRIM(Table1[[#This Row],[Budget Code]]))</f>
        <v/>
      </c>
      <c r="AU1070" s="46" t="str">
        <f>IF(Table1[[#This Row],[Line Description]]&lt;&gt;"",Table1[[#This Row],[Line Description]],"")</f>
        <v/>
      </c>
      <c r="AV1070" s="46" t="str">
        <f>IF(Table1[[#This Row],[Cur_Amount Debit]]&gt;0,ROUND(Table1[[#This Row],[Cur_Amount Debit]],2),"")</f>
        <v/>
      </c>
      <c r="AW1070" s="46" t="str">
        <f>IF(Table1[[#This Row],[Cur_Amount Credit]]&gt;0,ROUND(Table1[[#This Row],[Cur_Amount Credit]],2),"")</f>
        <v/>
      </c>
      <c r="AX1070" s="46" t="str">
        <f>LEFT(Table1[[#This Row],[Cur]],3)</f>
        <v/>
      </c>
      <c r="AY1070" s="59"/>
      <c r="AZ1070" s="46"/>
      <c r="BA1070" s="46" t="str">
        <f>IF(Table1[[#This Row],[Cur]]&lt;&gt;"",IF(Table1[[#This Row],[Cur]]="USD","",ExchangeRate),"")</f>
        <v/>
      </c>
      <c r="BB1070" s="46" t="str">
        <f>IF(Table1[[#This Row],[Grant]]&lt;&gt;"",VLOOKUP(Table1[[#This Row],[Grant]],Grants!B:D,3),"")</f>
        <v/>
      </c>
      <c r="BC1070" s="46" t="str">
        <f>TRIM(Table1[[#This Row],[Vendor ID]])</f>
        <v/>
      </c>
      <c r="BD1070">
        <f>IF(Table1[[#This Row],[Reference Number]]=Q1069,BD1069,BD1069+1)</f>
        <v>0</v>
      </c>
    </row>
    <row r="1071" spans="1:56" ht="11.25" customHeight="1" x14ac:dyDescent="0.25">
      <c r="A1071" s="1"/>
      <c r="B1071" s="88" t="str">
        <f>IF(Table1[[#This Row],[Posting Date]]&lt;&gt;"",IF(Table1[[#This Row],[Reference Number]]=Q1070,B1070+1,1),"")</f>
        <v/>
      </c>
      <c r="C1071" s="61"/>
      <c r="D1071" s="61"/>
      <c r="E1071" s="138"/>
      <c r="F1071" s="141" t="str">
        <f>IFERROR(IF(VLOOKUP(Table1[[#This Row],[Budget Code Description]],Dimentions!$X$6:$AC$139,2,FALSE)="","",VLOOKUP(Table1[[#This Row],[Budget Code Description]],Dimentions!$X$6:$AC$139,2,FALSE)),"")</f>
        <v/>
      </c>
      <c r="G1071" s="141"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1" t="str">
        <f>IFERROR(VLOOKUP(Table1[[#This Row],[Budget Code Description]],Table6[#All],8,FALSE),"")</f>
        <v/>
      </c>
      <c r="L1071" s="63"/>
      <c r="M1071" s="65" t="str">
        <f>IFERROR(VLOOKUP(Table1[[#This Row],[Staff ID]],Table2[],2,FALSE),"")</f>
        <v/>
      </c>
      <c r="N1071" s="209" t="str">
        <f>IFERROR(IF(VLOOKUP(Table1[[#This Row],[Budget Code Description]],Dimentions!$X$6:$AC$134,4,FALSE)="","",VLOOKUP(Table1[[#This Row],[Budget Code Description]],Dimentions!$X$6:$AC$134,4,FALSE)),"")</f>
        <v/>
      </c>
      <c r="O1071" s="65" t="str">
        <f>IFERROR(VLOOKUP(Table1[[#This Row],[Vendor ID]],Table549[],2,FALSE),"")</f>
        <v/>
      </c>
      <c r="P1071" s="63"/>
      <c r="Q1071" s="141" t="str">
        <f>IF(Table1[[#This Row],[Posting Date]]&lt;&gt;"",$D$9,"")</f>
        <v/>
      </c>
      <c r="R1071" s="157" t="str">
        <f>IF(Table1[[#This Row],[Posting Date]]&lt;&gt;"",$D$10,"")</f>
        <v/>
      </c>
      <c r="S1071" s="66"/>
      <c r="T1071" s="63"/>
      <c r="U1071" s="67"/>
      <c r="V1071" s="67"/>
      <c r="W1071" s="67" t="str">
        <f t="shared" ref="W1071:W1134" si="21">IF(E1071="","",(ExchangeRate))</f>
        <v/>
      </c>
      <c r="X1071" s="159" t="str">
        <f>IF(E1071="","",(IF(Table1[[#This Row],[Cur]]="USD",Table1[[#This Row],[Cur_Amount Debit]],Table1[[#This Row],[Cur_Amount Debit]]/Table1[[#This Row],[Exchange Rate]])))</f>
        <v/>
      </c>
      <c r="Y1071" s="159" t="str">
        <f>IF(E1071="","",(IF(Table1[[#This Row],[Cur]]="USD",Table1[[#This Row],[Cur_Amount Credit]],Table1[[#This Row],[Cur_Amount Credit]]/ExchangeRate)))</f>
        <v/>
      </c>
      <c r="Z1071" s="201" t="str">
        <f>IF(E1071="","",(Table1[[#This Row],[Debit USD]]-Table1[[#This Row],[Credit USD]]))</f>
        <v/>
      </c>
      <c r="AA1071" s="226"/>
      <c r="AB1071" s="255"/>
      <c r="AC1071" s="1"/>
      <c r="AD1071" s="15"/>
      <c r="AE1071" s="15" t="str">
        <f>IF(AND(OR(Table1[[#This Row],[Account]]="15030",Table1[[#This Row],[Account]]="15035",Table1[[#This Row],[Account]]="20150"),Table1[[#This Row],[Vendor ID]]=""),1,"")</f>
        <v/>
      </c>
      <c r="AF1071" s="15"/>
      <c r="AG1071" s="15"/>
      <c r="AH1071" s="15"/>
      <c r="AI1071" s="46" t="str">
        <f>IF(Table1[[#This Row],[Posting Date]]&lt;&gt;"","GJ-"&amp;CountryID,"")</f>
        <v/>
      </c>
      <c r="AJ1071" s="59" t="str">
        <f>IF(Table1[[#This Row],[Posting Date]]&lt;&gt;"",Table1[[#This Row],[Posting Date]],"")</f>
        <v/>
      </c>
      <c r="AK1071" s="46"/>
      <c r="AL1071" s="46" t="str">
        <f>IF(Table1[[#This Row],[Description]]&lt;&gt;"",Table1[[#This Row],[Description]],"")</f>
        <v/>
      </c>
      <c r="AM1071" s="46" t="str">
        <f>IF(Table1[[#This Row],[Posting Date]]&lt;&gt;"",Table1[[#This Row],[Reference Number]],"")</f>
        <v/>
      </c>
      <c r="AN1071" s="46" t="str">
        <f>TRIM(Table1[[#This Row],[Line '#]])</f>
        <v/>
      </c>
      <c r="AO1071" s="46" t="str">
        <f>TRIM(Table1[[#This Row],[Account]])</f>
        <v/>
      </c>
      <c r="AP1071" s="46" t="str">
        <f>IF(Table1[[#This Row],[Posting Date]]&lt;&gt;"",$D$5,"")</f>
        <v/>
      </c>
      <c r="AQ1071" s="46" t="str">
        <f>TRIM(Table1[[#This Row],[Departments-Prgrams]])</f>
        <v/>
      </c>
      <c r="AR1071" s="46" t="str">
        <f>TRIM(Table1[[#This Row],[Grant]])</f>
        <v/>
      </c>
      <c r="AS1071" s="46" t="str">
        <f>TRIM(Table1[[#This Row],[Staff ID]])</f>
        <v/>
      </c>
      <c r="AT1071" s="46" t="str">
        <f>IF(TRIM(Table1[[#This Row],[Budget Code]])=0,"",TRIM(Table1[[#This Row],[Budget Code]]))</f>
        <v/>
      </c>
      <c r="AU1071" s="46" t="str">
        <f>IF(Table1[[#This Row],[Line Description]]&lt;&gt;"",Table1[[#This Row],[Line Description]],"")</f>
        <v/>
      </c>
      <c r="AV1071" s="46" t="str">
        <f>IF(Table1[[#This Row],[Cur_Amount Debit]]&gt;0,ROUND(Table1[[#This Row],[Cur_Amount Debit]],2),"")</f>
        <v/>
      </c>
      <c r="AW1071" s="46" t="str">
        <f>IF(Table1[[#This Row],[Cur_Amount Credit]]&gt;0,ROUND(Table1[[#This Row],[Cur_Amount Credit]],2),"")</f>
        <v/>
      </c>
      <c r="AX1071" s="46" t="str">
        <f>LEFT(Table1[[#This Row],[Cur]],3)</f>
        <v/>
      </c>
      <c r="AY1071" s="59"/>
      <c r="AZ1071" s="46"/>
      <c r="BA1071" s="46" t="str">
        <f>IF(Table1[[#This Row],[Cur]]&lt;&gt;"",IF(Table1[[#This Row],[Cur]]="USD","",ExchangeRate),"")</f>
        <v/>
      </c>
      <c r="BB1071" s="46" t="str">
        <f>IF(Table1[[#This Row],[Grant]]&lt;&gt;"",VLOOKUP(Table1[[#This Row],[Grant]],Grants!B:D,3),"")</f>
        <v/>
      </c>
      <c r="BC1071" s="46" t="str">
        <f>TRIM(Table1[[#This Row],[Vendor ID]])</f>
        <v/>
      </c>
      <c r="BD1071">
        <f>IF(Table1[[#This Row],[Reference Number]]=Q1070,BD1070,BD1070+1)</f>
        <v>0</v>
      </c>
    </row>
    <row r="1072" spans="1:56" ht="11.25" customHeight="1" x14ac:dyDescent="0.25">
      <c r="A1072" s="1"/>
      <c r="B1072" s="88" t="str">
        <f>IF(Table1[[#This Row],[Posting Date]]&lt;&gt;"",IF(Table1[[#This Row],[Reference Number]]=Q1071,B1071+1,1),"")</f>
        <v/>
      </c>
      <c r="C1072" s="61"/>
      <c r="D1072" s="61"/>
      <c r="E1072" s="138"/>
      <c r="F1072" s="141" t="str">
        <f>IFERROR(IF(VLOOKUP(Table1[[#This Row],[Budget Code Description]],Dimentions!$X$6:$AC$139,2,FALSE)="","",VLOOKUP(Table1[[#This Row],[Budget Code Description]],Dimentions!$X$6:$AC$139,2,FALSE)),"")</f>
        <v/>
      </c>
      <c r="G1072" s="141"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1" t="str">
        <f>IFERROR(VLOOKUP(Table1[[#This Row],[Budget Code Description]],Table6[#All],8,FALSE),"")</f>
        <v/>
      </c>
      <c r="L1072" s="63"/>
      <c r="M1072" s="65" t="str">
        <f>IFERROR(VLOOKUP(Table1[[#This Row],[Staff ID]],Table2[],2,FALSE),"")</f>
        <v/>
      </c>
      <c r="N1072" s="209" t="str">
        <f>IFERROR(IF(VLOOKUP(Table1[[#This Row],[Budget Code Description]],Dimentions!$X$6:$AC$134,4,FALSE)="","",VLOOKUP(Table1[[#This Row],[Budget Code Description]],Dimentions!$X$6:$AC$134,4,FALSE)),"")</f>
        <v/>
      </c>
      <c r="O1072" s="65" t="str">
        <f>IFERROR(VLOOKUP(Table1[[#This Row],[Vendor ID]],Table549[],2,FALSE),"")</f>
        <v/>
      </c>
      <c r="P1072" s="63"/>
      <c r="Q1072" s="141" t="str">
        <f>IF(Table1[[#This Row],[Posting Date]]&lt;&gt;"",$D$9,"")</f>
        <v/>
      </c>
      <c r="R1072" s="157" t="str">
        <f>IF(Table1[[#This Row],[Posting Date]]&lt;&gt;"",$D$10,"")</f>
        <v/>
      </c>
      <c r="S1072" s="66"/>
      <c r="T1072" s="63"/>
      <c r="U1072" s="67"/>
      <c r="V1072" s="67"/>
      <c r="W1072" s="67" t="str">
        <f t="shared" si="21"/>
        <v/>
      </c>
      <c r="X1072" s="159" t="str">
        <f>IF(E1072="","",(IF(Table1[[#This Row],[Cur]]="USD",Table1[[#This Row],[Cur_Amount Debit]],Table1[[#This Row],[Cur_Amount Debit]]/Table1[[#This Row],[Exchange Rate]])))</f>
        <v/>
      </c>
      <c r="Y1072" s="159" t="str">
        <f>IF(E1072="","",(IF(Table1[[#This Row],[Cur]]="USD",Table1[[#This Row],[Cur_Amount Credit]],Table1[[#This Row],[Cur_Amount Credit]]/ExchangeRate)))</f>
        <v/>
      </c>
      <c r="Z1072" s="201" t="str">
        <f>IF(E1072="","",(Table1[[#This Row],[Debit USD]]-Table1[[#This Row],[Credit USD]]))</f>
        <v/>
      </c>
      <c r="AA1072" s="226"/>
      <c r="AB1072" s="255"/>
      <c r="AC1072" s="1"/>
      <c r="AD1072" s="15"/>
      <c r="AE1072" s="15" t="str">
        <f>IF(AND(OR(Table1[[#This Row],[Account]]="15030",Table1[[#This Row],[Account]]="15035",Table1[[#This Row],[Account]]="20150"),Table1[[#This Row],[Vendor ID]]=""),1,"")</f>
        <v/>
      </c>
      <c r="AF1072" s="15"/>
      <c r="AG1072" s="15"/>
      <c r="AH1072" s="15"/>
      <c r="AI1072" s="46" t="str">
        <f>IF(Table1[[#This Row],[Posting Date]]&lt;&gt;"","GJ-"&amp;CountryID,"")</f>
        <v/>
      </c>
      <c r="AJ1072" s="59" t="str">
        <f>IF(Table1[[#This Row],[Posting Date]]&lt;&gt;"",Table1[[#This Row],[Posting Date]],"")</f>
        <v/>
      </c>
      <c r="AK1072" s="46"/>
      <c r="AL1072" s="46" t="str">
        <f>IF(Table1[[#This Row],[Description]]&lt;&gt;"",Table1[[#This Row],[Description]],"")</f>
        <v/>
      </c>
      <c r="AM1072" s="46" t="str">
        <f>IF(Table1[[#This Row],[Posting Date]]&lt;&gt;"",Table1[[#This Row],[Reference Number]],"")</f>
        <v/>
      </c>
      <c r="AN1072" s="46" t="str">
        <f>TRIM(Table1[[#This Row],[Line '#]])</f>
        <v/>
      </c>
      <c r="AO1072" s="46" t="str">
        <f>TRIM(Table1[[#This Row],[Account]])</f>
        <v/>
      </c>
      <c r="AP1072" s="46" t="str">
        <f>IF(Table1[[#This Row],[Posting Date]]&lt;&gt;"",$D$5,"")</f>
        <v/>
      </c>
      <c r="AQ1072" s="46" t="str">
        <f>TRIM(Table1[[#This Row],[Departments-Prgrams]])</f>
        <v/>
      </c>
      <c r="AR1072" s="46" t="str">
        <f>TRIM(Table1[[#This Row],[Grant]])</f>
        <v/>
      </c>
      <c r="AS1072" s="46" t="str">
        <f>TRIM(Table1[[#This Row],[Staff ID]])</f>
        <v/>
      </c>
      <c r="AT1072" s="46" t="str">
        <f>IF(TRIM(Table1[[#This Row],[Budget Code]])=0,"",TRIM(Table1[[#This Row],[Budget Code]]))</f>
        <v/>
      </c>
      <c r="AU1072" s="46" t="str">
        <f>IF(Table1[[#This Row],[Line Description]]&lt;&gt;"",Table1[[#This Row],[Line Description]],"")</f>
        <v/>
      </c>
      <c r="AV1072" s="46" t="str">
        <f>IF(Table1[[#This Row],[Cur_Amount Debit]]&gt;0,ROUND(Table1[[#This Row],[Cur_Amount Debit]],2),"")</f>
        <v/>
      </c>
      <c r="AW1072" s="46" t="str">
        <f>IF(Table1[[#This Row],[Cur_Amount Credit]]&gt;0,ROUND(Table1[[#This Row],[Cur_Amount Credit]],2),"")</f>
        <v/>
      </c>
      <c r="AX1072" s="46" t="str">
        <f>LEFT(Table1[[#This Row],[Cur]],3)</f>
        <v/>
      </c>
      <c r="AY1072" s="59"/>
      <c r="AZ1072" s="46"/>
      <c r="BA1072" s="46" t="str">
        <f>IF(Table1[[#This Row],[Cur]]&lt;&gt;"",IF(Table1[[#This Row],[Cur]]="USD","",ExchangeRate),"")</f>
        <v/>
      </c>
      <c r="BB1072" s="46" t="str">
        <f>IF(Table1[[#This Row],[Grant]]&lt;&gt;"",VLOOKUP(Table1[[#This Row],[Grant]],Grants!B:D,3),"")</f>
        <v/>
      </c>
      <c r="BC1072" s="46" t="str">
        <f>TRIM(Table1[[#This Row],[Vendor ID]])</f>
        <v/>
      </c>
      <c r="BD1072">
        <f>IF(Table1[[#This Row],[Reference Number]]=Q1071,BD1071,BD1071+1)</f>
        <v>0</v>
      </c>
    </row>
    <row r="1073" spans="1:56" ht="11.25" customHeight="1" x14ac:dyDescent="0.25">
      <c r="A1073" s="1"/>
      <c r="B1073" s="88" t="str">
        <f>IF(Table1[[#This Row],[Posting Date]]&lt;&gt;"",IF(Table1[[#This Row],[Reference Number]]=Q1072,B1072+1,1),"")</f>
        <v/>
      </c>
      <c r="C1073" s="61"/>
      <c r="D1073" s="61"/>
      <c r="E1073" s="138"/>
      <c r="F1073" s="141" t="str">
        <f>IFERROR(IF(VLOOKUP(Table1[[#This Row],[Budget Code Description]],Dimentions!$X$6:$AC$139,2,FALSE)="","",VLOOKUP(Table1[[#This Row],[Budget Code Description]],Dimentions!$X$6:$AC$139,2,FALSE)),"")</f>
        <v/>
      </c>
      <c r="G1073" s="141"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1" t="str">
        <f>IFERROR(VLOOKUP(Table1[[#This Row],[Budget Code Description]],Table6[#All],8,FALSE),"")</f>
        <v/>
      </c>
      <c r="L1073" s="63"/>
      <c r="M1073" s="65" t="str">
        <f>IFERROR(VLOOKUP(Table1[[#This Row],[Staff ID]],Table2[],2,FALSE),"")</f>
        <v/>
      </c>
      <c r="N1073" s="209" t="str">
        <f>IFERROR(IF(VLOOKUP(Table1[[#This Row],[Budget Code Description]],Dimentions!$X$6:$AC$134,4,FALSE)="","",VLOOKUP(Table1[[#This Row],[Budget Code Description]],Dimentions!$X$6:$AC$134,4,FALSE)),"")</f>
        <v/>
      </c>
      <c r="O1073" s="65" t="str">
        <f>IFERROR(VLOOKUP(Table1[[#This Row],[Vendor ID]],Table549[],2,FALSE),"")</f>
        <v/>
      </c>
      <c r="P1073" s="63"/>
      <c r="Q1073" s="141" t="str">
        <f>IF(Table1[[#This Row],[Posting Date]]&lt;&gt;"",$D$9,"")</f>
        <v/>
      </c>
      <c r="R1073" s="157" t="str">
        <f>IF(Table1[[#This Row],[Posting Date]]&lt;&gt;"",$D$10,"")</f>
        <v/>
      </c>
      <c r="S1073" s="66"/>
      <c r="T1073" s="63"/>
      <c r="U1073" s="67"/>
      <c r="V1073" s="67"/>
      <c r="W1073" s="67" t="str">
        <f t="shared" si="21"/>
        <v/>
      </c>
      <c r="X1073" s="159" t="str">
        <f>IF(E1073="","",(IF(Table1[[#This Row],[Cur]]="USD",Table1[[#This Row],[Cur_Amount Debit]],Table1[[#This Row],[Cur_Amount Debit]]/Table1[[#This Row],[Exchange Rate]])))</f>
        <v/>
      </c>
      <c r="Y1073" s="159" t="str">
        <f>IF(E1073="","",(IF(Table1[[#This Row],[Cur]]="USD",Table1[[#This Row],[Cur_Amount Credit]],Table1[[#This Row],[Cur_Amount Credit]]/ExchangeRate)))</f>
        <v/>
      </c>
      <c r="Z1073" s="201" t="str">
        <f>IF(E1073="","",(Table1[[#This Row],[Debit USD]]-Table1[[#This Row],[Credit USD]]))</f>
        <v/>
      </c>
      <c r="AA1073" s="226"/>
      <c r="AB1073" s="255"/>
      <c r="AC1073" s="1"/>
      <c r="AD1073" s="15"/>
      <c r="AE1073" s="15" t="str">
        <f>IF(AND(OR(Table1[[#This Row],[Account]]="15030",Table1[[#This Row],[Account]]="15035",Table1[[#This Row],[Account]]="20150"),Table1[[#This Row],[Vendor ID]]=""),1,"")</f>
        <v/>
      </c>
      <c r="AF1073" s="15"/>
      <c r="AG1073" s="15"/>
      <c r="AH1073" s="15"/>
      <c r="AI1073" s="46" t="str">
        <f>IF(Table1[[#This Row],[Posting Date]]&lt;&gt;"","GJ-"&amp;CountryID,"")</f>
        <v/>
      </c>
      <c r="AJ1073" s="59" t="str">
        <f>IF(Table1[[#This Row],[Posting Date]]&lt;&gt;"",Table1[[#This Row],[Posting Date]],"")</f>
        <v/>
      </c>
      <c r="AK1073" s="46"/>
      <c r="AL1073" s="46" t="str">
        <f>IF(Table1[[#This Row],[Description]]&lt;&gt;"",Table1[[#This Row],[Description]],"")</f>
        <v/>
      </c>
      <c r="AM1073" s="46" t="str">
        <f>IF(Table1[[#This Row],[Posting Date]]&lt;&gt;"",Table1[[#This Row],[Reference Number]],"")</f>
        <v/>
      </c>
      <c r="AN1073" s="46" t="str">
        <f>TRIM(Table1[[#This Row],[Line '#]])</f>
        <v/>
      </c>
      <c r="AO1073" s="46" t="str">
        <f>TRIM(Table1[[#This Row],[Account]])</f>
        <v/>
      </c>
      <c r="AP1073" s="46" t="str">
        <f>IF(Table1[[#This Row],[Posting Date]]&lt;&gt;"",$D$5,"")</f>
        <v/>
      </c>
      <c r="AQ1073" s="46" t="str">
        <f>TRIM(Table1[[#This Row],[Departments-Prgrams]])</f>
        <v/>
      </c>
      <c r="AR1073" s="46" t="str">
        <f>TRIM(Table1[[#This Row],[Grant]])</f>
        <v/>
      </c>
      <c r="AS1073" s="46" t="str">
        <f>TRIM(Table1[[#This Row],[Staff ID]])</f>
        <v/>
      </c>
      <c r="AT1073" s="46" t="str">
        <f>IF(TRIM(Table1[[#This Row],[Budget Code]])=0,"",TRIM(Table1[[#This Row],[Budget Code]]))</f>
        <v/>
      </c>
      <c r="AU1073" s="46" t="str">
        <f>IF(Table1[[#This Row],[Line Description]]&lt;&gt;"",Table1[[#This Row],[Line Description]],"")</f>
        <v/>
      </c>
      <c r="AV1073" s="46" t="str">
        <f>IF(Table1[[#This Row],[Cur_Amount Debit]]&gt;0,ROUND(Table1[[#This Row],[Cur_Amount Debit]],2),"")</f>
        <v/>
      </c>
      <c r="AW1073" s="46" t="str">
        <f>IF(Table1[[#This Row],[Cur_Amount Credit]]&gt;0,ROUND(Table1[[#This Row],[Cur_Amount Credit]],2),"")</f>
        <v/>
      </c>
      <c r="AX1073" s="46" t="str">
        <f>LEFT(Table1[[#This Row],[Cur]],3)</f>
        <v/>
      </c>
      <c r="AY1073" s="59"/>
      <c r="AZ1073" s="46"/>
      <c r="BA1073" s="46" t="str">
        <f>IF(Table1[[#This Row],[Cur]]&lt;&gt;"",IF(Table1[[#This Row],[Cur]]="USD","",ExchangeRate),"")</f>
        <v/>
      </c>
      <c r="BB1073" s="46" t="str">
        <f>IF(Table1[[#This Row],[Grant]]&lt;&gt;"",VLOOKUP(Table1[[#This Row],[Grant]],Grants!B:D,3),"")</f>
        <v/>
      </c>
      <c r="BC1073" s="46" t="str">
        <f>TRIM(Table1[[#This Row],[Vendor ID]])</f>
        <v/>
      </c>
      <c r="BD1073">
        <f>IF(Table1[[#This Row],[Reference Number]]=Q1072,BD1072,BD1072+1)</f>
        <v>0</v>
      </c>
    </row>
    <row r="1074" spans="1:56" ht="11.25" customHeight="1" x14ac:dyDescent="0.25">
      <c r="A1074" s="1"/>
      <c r="B1074" s="88" t="str">
        <f>IF(Table1[[#This Row],[Posting Date]]&lt;&gt;"",IF(Table1[[#This Row],[Reference Number]]=Q1073,B1073+1,1),"")</f>
        <v/>
      </c>
      <c r="C1074" s="61"/>
      <c r="D1074" s="61"/>
      <c r="E1074" s="138"/>
      <c r="F1074" s="141" t="str">
        <f>IFERROR(IF(VLOOKUP(Table1[[#This Row],[Budget Code Description]],Dimentions!$X$6:$AC$139,2,FALSE)="","",VLOOKUP(Table1[[#This Row],[Budget Code Description]],Dimentions!$X$6:$AC$139,2,FALSE)),"")</f>
        <v/>
      </c>
      <c r="G1074" s="141"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1" t="str">
        <f>IFERROR(VLOOKUP(Table1[[#This Row],[Budget Code Description]],Table6[#All],8,FALSE),"")</f>
        <v/>
      </c>
      <c r="L1074" s="63"/>
      <c r="M1074" s="65" t="str">
        <f>IFERROR(VLOOKUP(Table1[[#This Row],[Staff ID]],Table2[],2,FALSE),"")</f>
        <v/>
      </c>
      <c r="N1074" s="209" t="str">
        <f>IFERROR(IF(VLOOKUP(Table1[[#This Row],[Budget Code Description]],Dimentions!$X$6:$AC$134,4,FALSE)="","",VLOOKUP(Table1[[#This Row],[Budget Code Description]],Dimentions!$X$6:$AC$134,4,FALSE)),"")</f>
        <v/>
      </c>
      <c r="O1074" s="65" t="str">
        <f>IFERROR(VLOOKUP(Table1[[#This Row],[Vendor ID]],Table549[],2,FALSE),"")</f>
        <v/>
      </c>
      <c r="P1074" s="63"/>
      <c r="Q1074" s="141" t="str">
        <f>IF(Table1[[#This Row],[Posting Date]]&lt;&gt;"",$D$9,"")</f>
        <v/>
      </c>
      <c r="R1074" s="157" t="str">
        <f>IF(Table1[[#This Row],[Posting Date]]&lt;&gt;"",$D$10,"")</f>
        <v/>
      </c>
      <c r="S1074" s="66"/>
      <c r="T1074" s="63"/>
      <c r="U1074" s="67"/>
      <c r="V1074" s="67"/>
      <c r="W1074" s="67" t="str">
        <f t="shared" si="21"/>
        <v/>
      </c>
      <c r="X1074" s="159" t="str">
        <f>IF(E1074="","",(IF(Table1[[#This Row],[Cur]]="USD",Table1[[#This Row],[Cur_Amount Debit]],Table1[[#This Row],[Cur_Amount Debit]]/Table1[[#This Row],[Exchange Rate]])))</f>
        <v/>
      </c>
      <c r="Y1074" s="159" t="str">
        <f>IF(E1074="","",(IF(Table1[[#This Row],[Cur]]="USD",Table1[[#This Row],[Cur_Amount Credit]],Table1[[#This Row],[Cur_Amount Credit]]/ExchangeRate)))</f>
        <v/>
      </c>
      <c r="Z1074" s="201" t="str">
        <f>IF(E1074="","",(Table1[[#This Row],[Debit USD]]-Table1[[#This Row],[Credit USD]]))</f>
        <v/>
      </c>
      <c r="AA1074" s="226"/>
      <c r="AB1074" s="255"/>
      <c r="AC1074" s="1"/>
      <c r="AD1074" s="15"/>
      <c r="AE1074" s="15" t="str">
        <f>IF(AND(OR(Table1[[#This Row],[Account]]="15030",Table1[[#This Row],[Account]]="15035",Table1[[#This Row],[Account]]="20150"),Table1[[#This Row],[Vendor ID]]=""),1,"")</f>
        <v/>
      </c>
      <c r="AF1074" s="15"/>
      <c r="AG1074" s="15"/>
      <c r="AH1074" s="15"/>
      <c r="AI1074" s="46" t="str">
        <f>IF(Table1[[#This Row],[Posting Date]]&lt;&gt;"","GJ-"&amp;CountryID,"")</f>
        <v/>
      </c>
      <c r="AJ1074" s="59" t="str">
        <f>IF(Table1[[#This Row],[Posting Date]]&lt;&gt;"",Table1[[#This Row],[Posting Date]],"")</f>
        <v/>
      </c>
      <c r="AK1074" s="46"/>
      <c r="AL1074" s="46" t="str">
        <f>IF(Table1[[#This Row],[Description]]&lt;&gt;"",Table1[[#This Row],[Description]],"")</f>
        <v/>
      </c>
      <c r="AM1074" s="46" t="str">
        <f>IF(Table1[[#This Row],[Posting Date]]&lt;&gt;"",Table1[[#This Row],[Reference Number]],"")</f>
        <v/>
      </c>
      <c r="AN1074" s="46" t="str">
        <f>TRIM(Table1[[#This Row],[Line '#]])</f>
        <v/>
      </c>
      <c r="AO1074" s="46" t="str">
        <f>TRIM(Table1[[#This Row],[Account]])</f>
        <v/>
      </c>
      <c r="AP1074" s="46" t="str">
        <f>IF(Table1[[#This Row],[Posting Date]]&lt;&gt;"",$D$5,"")</f>
        <v/>
      </c>
      <c r="AQ1074" s="46" t="str">
        <f>TRIM(Table1[[#This Row],[Departments-Prgrams]])</f>
        <v/>
      </c>
      <c r="AR1074" s="46" t="str">
        <f>TRIM(Table1[[#This Row],[Grant]])</f>
        <v/>
      </c>
      <c r="AS1074" s="46" t="str">
        <f>TRIM(Table1[[#This Row],[Staff ID]])</f>
        <v/>
      </c>
      <c r="AT1074" s="46" t="str">
        <f>IF(TRIM(Table1[[#This Row],[Budget Code]])=0,"",TRIM(Table1[[#This Row],[Budget Code]]))</f>
        <v/>
      </c>
      <c r="AU1074" s="46" t="str">
        <f>IF(Table1[[#This Row],[Line Description]]&lt;&gt;"",Table1[[#This Row],[Line Description]],"")</f>
        <v/>
      </c>
      <c r="AV1074" s="46" t="str">
        <f>IF(Table1[[#This Row],[Cur_Amount Debit]]&gt;0,ROUND(Table1[[#This Row],[Cur_Amount Debit]],2),"")</f>
        <v/>
      </c>
      <c r="AW1074" s="46" t="str">
        <f>IF(Table1[[#This Row],[Cur_Amount Credit]]&gt;0,ROUND(Table1[[#This Row],[Cur_Amount Credit]],2),"")</f>
        <v/>
      </c>
      <c r="AX1074" s="46" t="str">
        <f>LEFT(Table1[[#This Row],[Cur]],3)</f>
        <v/>
      </c>
      <c r="AY1074" s="59"/>
      <c r="AZ1074" s="46"/>
      <c r="BA1074" s="46" t="str">
        <f>IF(Table1[[#This Row],[Cur]]&lt;&gt;"",IF(Table1[[#This Row],[Cur]]="USD","",ExchangeRate),"")</f>
        <v/>
      </c>
      <c r="BB1074" s="46" t="str">
        <f>IF(Table1[[#This Row],[Grant]]&lt;&gt;"",VLOOKUP(Table1[[#This Row],[Grant]],Grants!B:D,3),"")</f>
        <v/>
      </c>
      <c r="BC1074" s="46" t="str">
        <f>TRIM(Table1[[#This Row],[Vendor ID]])</f>
        <v/>
      </c>
      <c r="BD1074">
        <f>IF(Table1[[#This Row],[Reference Number]]=Q1073,BD1073,BD1073+1)</f>
        <v>0</v>
      </c>
    </row>
    <row r="1075" spans="1:56" ht="11.25" customHeight="1" x14ac:dyDescent="0.25">
      <c r="A1075" s="1"/>
      <c r="B1075" s="88" t="str">
        <f>IF(Table1[[#This Row],[Posting Date]]&lt;&gt;"",IF(Table1[[#This Row],[Reference Number]]=Q1074,B1074+1,1),"")</f>
        <v/>
      </c>
      <c r="C1075" s="61"/>
      <c r="D1075" s="61"/>
      <c r="E1075" s="138"/>
      <c r="F1075" s="141" t="str">
        <f>IFERROR(IF(VLOOKUP(Table1[[#This Row],[Budget Code Description]],Dimentions!$X$6:$AC$139,2,FALSE)="","",VLOOKUP(Table1[[#This Row],[Budget Code Description]],Dimentions!$X$6:$AC$139,2,FALSE)),"")</f>
        <v/>
      </c>
      <c r="G1075" s="141"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1" t="str">
        <f>IFERROR(VLOOKUP(Table1[[#This Row],[Budget Code Description]],Table6[#All],8,FALSE),"")</f>
        <v/>
      </c>
      <c r="L1075" s="63"/>
      <c r="M1075" s="65" t="str">
        <f>IFERROR(VLOOKUP(Table1[[#This Row],[Staff ID]],Table2[],2,FALSE),"")</f>
        <v/>
      </c>
      <c r="N1075" s="209" t="str">
        <f>IFERROR(IF(VLOOKUP(Table1[[#This Row],[Budget Code Description]],Dimentions!$X$6:$AC$134,4,FALSE)="","",VLOOKUP(Table1[[#This Row],[Budget Code Description]],Dimentions!$X$6:$AC$134,4,FALSE)),"")</f>
        <v/>
      </c>
      <c r="O1075" s="65" t="str">
        <f>IFERROR(VLOOKUP(Table1[[#This Row],[Vendor ID]],Table549[],2,FALSE),"")</f>
        <v/>
      </c>
      <c r="P1075" s="63"/>
      <c r="Q1075" s="141" t="str">
        <f>IF(Table1[[#This Row],[Posting Date]]&lt;&gt;"",$D$9,"")</f>
        <v/>
      </c>
      <c r="R1075" s="157" t="str">
        <f>IF(Table1[[#This Row],[Posting Date]]&lt;&gt;"",$D$10,"")</f>
        <v/>
      </c>
      <c r="S1075" s="66"/>
      <c r="T1075" s="63"/>
      <c r="U1075" s="67"/>
      <c r="V1075" s="67"/>
      <c r="W1075" s="67" t="str">
        <f t="shared" si="21"/>
        <v/>
      </c>
      <c r="X1075" s="159" t="str">
        <f>IF(E1075="","",(IF(Table1[[#This Row],[Cur]]="USD",Table1[[#This Row],[Cur_Amount Debit]],Table1[[#This Row],[Cur_Amount Debit]]/Table1[[#This Row],[Exchange Rate]])))</f>
        <v/>
      </c>
      <c r="Y1075" s="159" t="str">
        <f>IF(E1075="","",(IF(Table1[[#This Row],[Cur]]="USD",Table1[[#This Row],[Cur_Amount Credit]],Table1[[#This Row],[Cur_Amount Credit]]/ExchangeRate)))</f>
        <v/>
      </c>
      <c r="Z1075" s="201" t="str">
        <f>IF(E1075="","",(Table1[[#This Row],[Debit USD]]-Table1[[#This Row],[Credit USD]]))</f>
        <v/>
      </c>
      <c r="AA1075" s="226"/>
      <c r="AB1075" s="255"/>
      <c r="AC1075" s="1"/>
      <c r="AD1075" s="15"/>
      <c r="AE1075" s="15" t="str">
        <f>IF(AND(OR(Table1[[#This Row],[Account]]="15030",Table1[[#This Row],[Account]]="15035",Table1[[#This Row],[Account]]="20150"),Table1[[#This Row],[Vendor ID]]=""),1,"")</f>
        <v/>
      </c>
      <c r="AF1075" s="15"/>
      <c r="AG1075" s="15"/>
      <c r="AH1075" s="15"/>
      <c r="AI1075" s="46" t="str">
        <f>IF(Table1[[#This Row],[Posting Date]]&lt;&gt;"","GJ-"&amp;CountryID,"")</f>
        <v/>
      </c>
      <c r="AJ1075" s="59" t="str">
        <f>IF(Table1[[#This Row],[Posting Date]]&lt;&gt;"",Table1[[#This Row],[Posting Date]],"")</f>
        <v/>
      </c>
      <c r="AK1075" s="46"/>
      <c r="AL1075" s="46" t="str">
        <f>IF(Table1[[#This Row],[Description]]&lt;&gt;"",Table1[[#This Row],[Description]],"")</f>
        <v/>
      </c>
      <c r="AM1075" s="46" t="str">
        <f>IF(Table1[[#This Row],[Posting Date]]&lt;&gt;"",Table1[[#This Row],[Reference Number]],"")</f>
        <v/>
      </c>
      <c r="AN1075" s="46" t="str">
        <f>TRIM(Table1[[#This Row],[Line '#]])</f>
        <v/>
      </c>
      <c r="AO1075" s="46" t="str">
        <f>TRIM(Table1[[#This Row],[Account]])</f>
        <v/>
      </c>
      <c r="AP1075" s="46" t="str">
        <f>IF(Table1[[#This Row],[Posting Date]]&lt;&gt;"",$D$5,"")</f>
        <v/>
      </c>
      <c r="AQ1075" s="46" t="str">
        <f>TRIM(Table1[[#This Row],[Departments-Prgrams]])</f>
        <v/>
      </c>
      <c r="AR1075" s="46" t="str">
        <f>TRIM(Table1[[#This Row],[Grant]])</f>
        <v/>
      </c>
      <c r="AS1075" s="46" t="str">
        <f>TRIM(Table1[[#This Row],[Staff ID]])</f>
        <v/>
      </c>
      <c r="AT1075" s="46" t="str">
        <f>IF(TRIM(Table1[[#This Row],[Budget Code]])=0,"",TRIM(Table1[[#This Row],[Budget Code]]))</f>
        <v/>
      </c>
      <c r="AU1075" s="46" t="str">
        <f>IF(Table1[[#This Row],[Line Description]]&lt;&gt;"",Table1[[#This Row],[Line Description]],"")</f>
        <v/>
      </c>
      <c r="AV1075" s="46" t="str">
        <f>IF(Table1[[#This Row],[Cur_Amount Debit]]&gt;0,ROUND(Table1[[#This Row],[Cur_Amount Debit]],2),"")</f>
        <v/>
      </c>
      <c r="AW1075" s="46" t="str">
        <f>IF(Table1[[#This Row],[Cur_Amount Credit]]&gt;0,ROUND(Table1[[#This Row],[Cur_Amount Credit]],2),"")</f>
        <v/>
      </c>
      <c r="AX1075" s="46" t="str">
        <f>LEFT(Table1[[#This Row],[Cur]],3)</f>
        <v/>
      </c>
      <c r="AY1075" s="59"/>
      <c r="AZ1075" s="46"/>
      <c r="BA1075" s="46" t="str">
        <f>IF(Table1[[#This Row],[Cur]]&lt;&gt;"",IF(Table1[[#This Row],[Cur]]="USD","",ExchangeRate),"")</f>
        <v/>
      </c>
      <c r="BB1075" s="46" t="str">
        <f>IF(Table1[[#This Row],[Grant]]&lt;&gt;"",VLOOKUP(Table1[[#This Row],[Grant]],Grants!B:D,3),"")</f>
        <v/>
      </c>
      <c r="BC1075" s="46" t="str">
        <f>TRIM(Table1[[#This Row],[Vendor ID]])</f>
        <v/>
      </c>
      <c r="BD1075">
        <f>IF(Table1[[#This Row],[Reference Number]]=Q1074,BD1074,BD1074+1)</f>
        <v>0</v>
      </c>
    </row>
    <row r="1076" spans="1:56" ht="11.25" customHeight="1" x14ac:dyDescent="0.25">
      <c r="A1076" s="1"/>
      <c r="B1076" s="88" t="str">
        <f>IF(Table1[[#This Row],[Posting Date]]&lt;&gt;"",IF(Table1[[#This Row],[Reference Number]]=Q1075,B1075+1,1),"")</f>
        <v/>
      </c>
      <c r="C1076" s="61"/>
      <c r="D1076" s="61"/>
      <c r="E1076" s="138"/>
      <c r="F1076" s="141" t="str">
        <f>IFERROR(IF(VLOOKUP(Table1[[#This Row],[Budget Code Description]],Dimentions!$X$6:$AC$139,2,FALSE)="","",VLOOKUP(Table1[[#This Row],[Budget Code Description]],Dimentions!$X$6:$AC$139,2,FALSE)),"")</f>
        <v/>
      </c>
      <c r="G1076" s="141"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1" t="str">
        <f>IFERROR(VLOOKUP(Table1[[#This Row],[Budget Code Description]],Table6[#All],8,FALSE),"")</f>
        <v/>
      </c>
      <c r="L1076" s="63"/>
      <c r="M1076" s="65" t="str">
        <f>IFERROR(VLOOKUP(Table1[[#This Row],[Staff ID]],Table2[],2,FALSE),"")</f>
        <v/>
      </c>
      <c r="N1076" s="209" t="str">
        <f>IFERROR(IF(VLOOKUP(Table1[[#This Row],[Budget Code Description]],Dimentions!$X$6:$AC$134,4,FALSE)="","",VLOOKUP(Table1[[#This Row],[Budget Code Description]],Dimentions!$X$6:$AC$134,4,FALSE)),"")</f>
        <v/>
      </c>
      <c r="O1076" s="65" t="str">
        <f>IFERROR(VLOOKUP(Table1[[#This Row],[Vendor ID]],Table549[],2,FALSE),"")</f>
        <v/>
      </c>
      <c r="P1076" s="63"/>
      <c r="Q1076" s="141" t="str">
        <f>IF(Table1[[#This Row],[Posting Date]]&lt;&gt;"",$D$9,"")</f>
        <v/>
      </c>
      <c r="R1076" s="157" t="str">
        <f>IF(Table1[[#This Row],[Posting Date]]&lt;&gt;"",$D$10,"")</f>
        <v/>
      </c>
      <c r="S1076" s="66"/>
      <c r="T1076" s="63"/>
      <c r="U1076" s="67"/>
      <c r="V1076" s="67"/>
      <c r="W1076" s="67" t="str">
        <f t="shared" si="21"/>
        <v/>
      </c>
      <c r="X1076" s="159" t="str">
        <f>IF(E1076="","",(IF(Table1[[#This Row],[Cur]]="USD",Table1[[#This Row],[Cur_Amount Debit]],Table1[[#This Row],[Cur_Amount Debit]]/Table1[[#This Row],[Exchange Rate]])))</f>
        <v/>
      </c>
      <c r="Y1076" s="159" t="str">
        <f>IF(E1076="","",(IF(Table1[[#This Row],[Cur]]="USD",Table1[[#This Row],[Cur_Amount Credit]],Table1[[#This Row],[Cur_Amount Credit]]/ExchangeRate)))</f>
        <v/>
      </c>
      <c r="Z1076" s="201" t="str">
        <f>IF(E1076="","",(Table1[[#This Row],[Debit USD]]-Table1[[#This Row],[Credit USD]]))</f>
        <v/>
      </c>
      <c r="AA1076" s="226"/>
      <c r="AB1076" s="255"/>
      <c r="AC1076" s="1"/>
      <c r="AD1076" s="15"/>
      <c r="AE1076" s="15" t="str">
        <f>IF(AND(OR(Table1[[#This Row],[Account]]="15030",Table1[[#This Row],[Account]]="15035",Table1[[#This Row],[Account]]="20150"),Table1[[#This Row],[Vendor ID]]=""),1,"")</f>
        <v/>
      </c>
      <c r="AF1076" s="15"/>
      <c r="AG1076" s="15"/>
      <c r="AH1076" s="15"/>
      <c r="AI1076" s="46" t="str">
        <f>IF(Table1[[#This Row],[Posting Date]]&lt;&gt;"","GJ-"&amp;CountryID,"")</f>
        <v/>
      </c>
      <c r="AJ1076" s="59" t="str">
        <f>IF(Table1[[#This Row],[Posting Date]]&lt;&gt;"",Table1[[#This Row],[Posting Date]],"")</f>
        <v/>
      </c>
      <c r="AK1076" s="46"/>
      <c r="AL1076" s="46" t="str">
        <f>IF(Table1[[#This Row],[Description]]&lt;&gt;"",Table1[[#This Row],[Description]],"")</f>
        <v/>
      </c>
      <c r="AM1076" s="46" t="str">
        <f>IF(Table1[[#This Row],[Posting Date]]&lt;&gt;"",Table1[[#This Row],[Reference Number]],"")</f>
        <v/>
      </c>
      <c r="AN1076" s="46" t="str">
        <f>TRIM(Table1[[#This Row],[Line '#]])</f>
        <v/>
      </c>
      <c r="AO1076" s="46" t="str">
        <f>TRIM(Table1[[#This Row],[Account]])</f>
        <v/>
      </c>
      <c r="AP1076" s="46" t="str">
        <f>IF(Table1[[#This Row],[Posting Date]]&lt;&gt;"",$D$5,"")</f>
        <v/>
      </c>
      <c r="AQ1076" s="46" t="str">
        <f>TRIM(Table1[[#This Row],[Departments-Prgrams]])</f>
        <v/>
      </c>
      <c r="AR1076" s="46" t="str">
        <f>TRIM(Table1[[#This Row],[Grant]])</f>
        <v/>
      </c>
      <c r="AS1076" s="46" t="str">
        <f>TRIM(Table1[[#This Row],[Staff ID]])</f>
        <v/>
      </c>
      <c r="AT1076" s="46" t="str">
        <f>IF(TRIM(Table1[[#This Row],[Budget Code]])=0,"",TRIM(Table1[[#This Row],[Budget Code]]))</f>
        <v/>
      </c>
      <c r="AU1076" s="46" t="str">
        <f>IF(Table1[[#This Row],[Line Description]]&lt;&gt;"",Table1[[#This Row],[Line Description]],"")</f>
        <v/>
      </c>
      <c r="AV1076" s="46" t="str">
        <f>IF(Table1[[#This Row],[Cur_Amount Debit]]&gt;0,ROUND(Table1[[#This Row],[Cur_Amount Debit]],2),"")</f>
        <v/>
      </c>
      <c r="AW1076" s="46" t="str">
        <f>IF(Table1[[#This Row],[Cur_Amount Credit]]&gt;0,ROUND(Table1[[#This Row],[Cur_Amount Credit]],2),"")</f>
        <v/>
      </c>
      <c r="AX1076" s="46" t="str">
        <f>LEFT(Table1[[#This Row],[Cur]],3)</f>
        <v/>
      </c>
      <c r="AY1076" s="59"/>
      <c r="AZ1076" s="46"/>
      <c r="BA1076" s="46" t="str">
        <f>IF(Table1[[#This Row],[Cur]]&lt;&gt;"",IF(Table1[[#This Row],[Cur]]="USD","",ExchangeRate),"")</f>
        <v/>
      </c>
      <c r="BB1076" s="46" t="str">
        <f>IF(Table1[[#This Row],[Grant]]&lt;&gt;"",VLOOKUP(Table1[[#This Row],[Grant]],Grants!B:D,3),"")</f>
        <v/>
      </c>
      <c r="BC1076" s="46" t="str">
        <f>TRIM(Table1[[#This Row],[Vendor ID]])</f>
        <v/>
      </c>
      <c r="BD1076">
        <f>IF(Table1[[#This Row],[Reference Number]]=Q1075,BD1075,BD1075+1)</f>
        <v>0</v>
      </c>
    </row>
    <row r="1077" spans="1:56" ht="11.25" customHeight="1" x14ac:dyDescent="0.25">
      <c r="A1077" s="1"/>
      <c r="B1077" s="88" t="str">
        <f>IF(Table1[[#This Row],[Posting Date]]&lt;&gt;"",IF(Table1[[#This Row],[Reference Number]]=Q1076,B1076+1,1),"")</f>
        <v/>
      </c>
      <c r="C1077" s="61"/>
      <c r="D1077" s="61"/>
      <c r="E1077" s="138"/>
      <c r="F1077" s="141" t="str">
        <f>IFERROR(IF(VLOOKUP(Table1[[#This Row],[Budget Code Description]],Dimentions!$X$6:$AC$139,2,FALSE)="","",VLOOKUP(Table1[[#This Row],[Budget Code Description]],Dimentions!$X$6:$AC$139,2,FALSE)),"")</f>
        <v/>
      </c>
      <c r="G1077" s="141"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1" t="str">
        <f>IFERROR(VLOOKUP(Table1[[#This Row],[Budget Code Description]],Table6[#All],8,FALSE),"")</f>
        <v/>
      </c>
      <c r="L1077" s="63"/>
      <c r="M1077" s="65" t="str">
        <f>IFERROR(VLOOKUP(Table1[[#This Row],[Staff ID]],Table2[],2,FALSE),"")</f>
        <v/>
      </c>
      <c r="N1077" s="209" t="str">
        <f>IFERROR(IF(VLOOKUP(Table1[[#This Row],[Budget Code Description]],Dimentions!$X$6:$AC$134,4,FALSE)="","",VLOOKUP(Table1[[#This Row],[Budget Code Description]],Dimentions!$X$6:$AC$134,4,FALSE)),"")</f>
        <v/>
      </c>
      <c r="O1077" s="65" t="str">
        <f>IFERROR(VLOOKUP(Table1[[#This Row],[Vendor ID]],Table549[],2,FALSE),"")</f>
        <v/>
      </c>
      <c r="P1077" s="63"/>
      <c r="Q1077" s="141" t="str">
        <f>IF(Table1[[#This Row],[Posting Date]]&lt;&gt;"",$D$9,"")</f>
        <v/>
      </c>
      <c r="R1077" s="157" t="str">
        <f>IF(Table1[[#This Row],[Posting Date]]&lt;&gt;"",$D$10,"")</f>
        <v/>
      </c>
      <c r="S1077" s="66"/>
      <c r="T1077" s="63"/>
      <c r="U1077" s="67"/>
      <c r="V1077" s="67"/>
      <c r="W1077" s="67" t="str">
        <f t="shared" si="21"/>
        <v/>
      </c>
      <c r="X1077" s="159" t="str">
        <f>IF(E1077="","",(IF(Table1[[#This Row],[Cur]]="USD",Table1[[#This Row],[Cur_Amount Debit]],Table1[[#This Row],[Cur_Amount Debit]]/Table1[[#This Row],[Exchange Rate]])))</f>
        <v/>
      </c>
      <c r="Y1077" s="159" t="str">
        <f>IF(E1077="","",(IF(Table1[[#This Row],[Cur]]="USD",Table1[[#This Row],[Cur_Amount Credit]],Table1[[#This Row],[Cur_Amount Credit]]/ExchangeRate)))</f>
        <v/>
      </c>
      <c r="Z1077" s="201" t="str">
        <f>IF(E1077="","",(Table1[[#This Row],[Debit USD]]-Table1[[#This Row],[Credit USD]]))</f>
        <v/>
      </c>
      <c r="AA1077" s="226"/>
      <c r="AB1077" s="255"/>
      <c r="AC1077" s="1"/>
      <c r="AD1077" s="15"/>
      <c r="AE1077" s="15" t="str">
        <f>IF(AND(OR(Table1[[#This Row],[Account]]="15030",Table1[[#This Row],[Account]]="15035",Table1[[#This Row],[Account]]="20150"),Table1[[#This Row],[Vendor ID]]=""),1,"")</f>
        <v/>
      </c>
      <c r="AF1077" s="15"/>
      <c r="AG1077" s="15"/>
      <c r="AH1077" s="15"/>
      <c r="AI1077" s="46" t="str">
        <f>IF(Table1[[#This Row],[Posting Date]]&lt;&gt;"","GJ-"&amp;CountryID,"")</f>
        <v/>
      </c>
      <c r="AJ1077" s="59" t="str">
        <f>IF(Table1[[#This Row],[Posting Date]]&lt;&gt;"",Table1[[#This Row],[Posting Date]],"")</f>
        <v/>
      </c>
      <c r="AK1077" s="46"/>
      <c r="AL1077" s="46" t="str">
        <f>IF(Table1[[#This Row],[Description]]&lt;&gt;"",Table1[[#This Row],[Description]],"")</f>
        <v/>
      </c>
      <c r="AM1077" s="46" t="str">
        <f>IF(Table1[[#This Row],[Posting Date]]&lt;&gt;"",Table1[[#This Row],[Reference Number]],"")</f>
        <v/>
      </c>
      <c r="AN1077" s="46" t="str">
        <f>TRIM(Table1[[#This Row],[Line '#]])</f>
        <v/>
      </c>
      <c r="AO1077" s="46" t="str">
        <f>TRIM(Table1[[#This Row],[Account]])</f>
        <v/>
      </c>
      <c r="AP1077" s="46" t="str">
        <f>IF(Table1[[#This Row],[Posting Date]]&lt;&gt;"",$D$5,"")</f>
        <v/>
      </c>
      <c r="AQ1077" s="46" t="str">
        <f>TRIM(Table1[[#This Row],[Departments-Prgrams]])</f>
        <v/>
      </c>
      <c r="AR1077" s="46" t="str">
        <f>TRIM(Table1[[#This Row],[Grant]])</f>
        <v/>
      </c>
      <c r="AS1077" s="46" t="str">
        <f>TRIM(Table1[[#This Row],[Staff ID]])</f>
        <v/>
      </c>
      <c r="AT1077" s="46" t="str">
        <f>IF(TRIM(Table1[[#This Row],[Budget Code]])=0,"",TRIM(Table1[[#This Row],[Budget Code]]))</f>
        <v/>
      </c>
      <c r="AU1077" s="46" t="str">
        <f>IF(Table1[[#This Row],[Line Description]]&lt;&gt;"",Table1[[#This Row],[Line Description]],"")</f>
        <v/>
      </c>
      <c r="AV1077" s="46" t="str">
        <f>IF(Table1[[#This Row],[Cur_Amount Debit]]&gt;0,ROUND(Table1[[#This Row],[Cur_Amount Debit]],2),"")</f>
        <v/>
      </c>
      <c r="AW1077" s="46" t="str">
        <f>IF(Table1[[#This Row],[Cur_Amount Credit]]&gt;0,ROUND(Table1[[#This Row],[Cur_Amount Credit]],2),"")</f>
        <v/>
      </c>
      <c r="AX1077" s="46" t="str">
        <f>LEFT(Table1[[#This Row],[Cur]],3)</f>
        <v/>
      </c>
      <c r="AY1077" s="59"/>
      <c r="AZ1077" s="46"/>
      <c r="BA1077" s="46" t="str">
        <f>IF(Table1[[#This Row],[Cur]]&lt;&gt;"",IF(Table1[[#This Row],[Cur]]="USD","",ExchangeRate),"")</f>
        <v/>
      </c>
      <c r="BB1077" s="46" t="str">
        <f>IF(Table1[[#This Row],[Grant]]&lt;&gt;"",VLOOKUP(Table1[[#This Row],[Grant]],Grants!B:D,3),"")</f>
        <v/>
      </c>
      <c r="BC1077" s="46" t="str">
        <f>TRIM(Table1[[#This Row],[Vendor ID]])</f>
        <v/>
      </c>
      <c r="BD1077">
        <f>IF(Table1[[#This Row],[Reference Number]]=Q1076,BD1076,BD1076+1)</f>
        <v>0</v>
      </c>
    </row>
    <row r="1078" spans="1:56" ht="11.25" customHeight="1" x14ac:dyDescent="0.25">
      <c r="A1078" s="1"/>
      <c r="B1078" s="88" t="str">
        <f>IF(Table1[[#This Row],[Posting Date]]&lt;&gt;"",IF(Table1[[#This Row],[Reference Number]]=Q1077,B1077+1,1),"")</f>
        <v/>
      </c>
      <c r="C1078" s="61"/>
      <c r="D1078" s="61"/>
      <c r="E1078" s="138"/>
      <c r="F1078" s="141" t="str">
        <f>IFERROR(IF(VLOOKUP(Table1[[#This Row],[Budget Code Description]],Dimentions!$X$6:$AC$139,2,FALSE)="","",VLOOKUP(Table1[[#This Row],[Budget Code Description]],Dimentions!$X$6:$AC$139,2,FALSE)),"")</f>
        <v/>
      </c>
      <c r="G1078" s="141"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1" t="str">
        <f>IFERROR(VLOOKUP(Table1[[#This Row],[Budget Code Description]],Table6[#All],8,FALSE),"")</f>
        <v/>
      </c>
      <c r="L1078" s="63"/>
      <c r="M1078" s="65" t="str">
        <f>IFERROR(VLOOKUP(Table1[[#This Row],[Staff ID]],Table2[],2,FALSE),"")</f>
        <v/>
      </c>
      <c r="N1078" s="209" t="str">
        <f>IFERROR(IF(VLOOKUP(Table1[[#This Row],[Budget Code Description]],Dimentions!$X$6:$AC$134,4,FALSE)="","",VLOOKUP(Table1[[#This Row],[Budget Code Description]],Dimentions!$X$6:$AC$134,4,FALSE)),"")</f>
        <v/>
      </c>
      <c r="O1078" s="65" t="str">
        <f>IFERROR(VLOOKUP(Table1[[#This Row],[Vendor ID]],Table549[],2,FALSE),"")</f>
        <v/>
      </c>
      <c r="P1078" s="63"/>
      <c r="Q1078" s="141" t="str">
        <f>IF(Table1[[#This Row],[Posting Date]]&lt;&gt;"",$D$9,"")</f>
        <v/>
      </c>
      <c r="R1078" s="157" t="str">
        <f>IF(Table1[[#This Row],[Posting Date]]&lt;&gt;"",$D$10,"")</f>
        <v/>
      </c>
      <c r="S1078" s="66"/>
      <c r="T1078" s="63"/>
      <c r="U1078" s="67"/>
      <c r="V1078" s="67"/>
      <c r="W1078" s="67" t="str">
        <f t="shared" si="21"/>
        <v/>
      </c>
      <c r="X1078" s="159" t="str">
        <f>IF(E1078="","",(IF(Table1[[#This Row],[Cur]]="USD",Table1[[#This Row],[Cur_Amount Debit]],Table1[[#This Row],[Cur_Amount Debit]]/Table1[[#This Row],[Exchange Rate]])))</f>
        <v/>
      </c>
      <c r="Y1078" s="159" t="str">
        <f>IF(E1078="","",(IF(Table1[[#This Row],[Cur]]="USD",Table1[[#This Row],[Cur_Amount Credit]],Table1[[#This Row],[Cur_Amount Credit]]/ExchangeRate)))</f>
        <v/>
      </c>
      <c r="Z1078" s="201" t="str">
        <f>IF(E1078="","",(Table1[[#This Row],[Debit USD]]-Table1[[#This Row],[Credit USD]]))</f>
        <v/>
      </c>
      <c r="AA1078" s="226"/>
      <c r="AB1078" s="255"/>
      <c r="AC1078" s="1"/>
      <c r="AD1078" s="15"/>
      <c r="AE1078" s="15" t="str">
        <f>IF(AND(OR(Table1[[#This Row],[Account]]="15030",Table1[[#This Row],[Account]]="15035",Table1[[#This Row],[Account]]="20150"),Table1[[#This Row],[Vendor ID]]=""),1,"")</f>
        <v/>
      </c>
      <c r="AF1078" s="15"/>
      <c r="AG1078" s="15"/>
      <c r="AH1078" s="15"/>
      <c r="AI1078" s="46" t="str">
        <f>IF(Table1[[#This Row],[Posting Date]]&lt;&gt;"","GJ-"&amp;CountryID,"")</f>
        <v/>
      </c>
      <c r="AJ1078" s="59" t="str">
        <f>IF(Table1[[#This Row],[Posting Date]]&lt;&gt;"",Table1[[#This Row],[Posting Date]],"")</f>
        <v/>
      </c>
      <c r="AK1078" s="46"/>
      <c r="AL1078" s="46" t="str">
        <f>IF(Table1[[#This Row],[Description]]&lt;&gt;"",Table1[[#This Row],[Description]],"")</f>
        <v/>
      </c>
      <c r="AM1078" s="46" t="str">
        <f>IF(Table1[[#This Row],[Posting Date]]&lt;&gt;"",Table1[[#This Row],[Reference Number]],"")</f>
        <v/>
      </c>
      <c r="AN1078" s="46" t="str">
        <f>TRIM(Table1[[#This Row],[Line '#]])</f>
        <v/>
      </c>
      <c r="AO1078" s="46" t="str">
        <f>TRIM(Table1[[#This Row],[Account]])</f>
        <v/>
      </c>
      <c r="AP1078" s="46" t="str">
        <f>IF(Table1[[#This Row],[Posting Date]]&lt;&gt;"",$D$5,"")</f>
        <v/>
      </c>
      <c r="AQ1078" s="46" t="str">
        <f>TRIM(Table1[[#This Row],[Departments-Prgrams]])</f>
        <v/>
      </c>
      <c r="AR1078" s="46" t="str">
        <f>TRIM(Table1[[#This Row],[Grant]])</f>
        <v/>
      </c>
      <c r="AS1078" s="46" t="str">
        <f>TRIM(Table1[[#This Row],[Staff ID]])</f>
        <v/>
      </c>
      <c r="AT1078" s="46" t="str">
        <f>IF(TRIM(Table1[[#This Row],[Budget Code]])=0,"",TRIM(Table1[[#This Row],[Budget Code]]))</f>
        <v/>
      </c>
      <c r="AU1078" s="46" t="str">
        <f>IF(Table1[[#This Row],[Line Description]]&lt;&gt;"",Table1[[#This Row],[Line Description]],"")</f>
        <v/>
      </c>
      <c r="AV1078" s="46" t="str">
        <f>IF(Table1[[#This Row],[Cur_Amount Debit]]&gt;0,ROUND(Table1[[#This Row],[Cur_Amount Debit]],2),"")</f>
        <v/>
      </c>
      <c r="AW1078" s="46" t="str">
        <f>IF(Table1[[#This Row],[Cur_Amount Credit]]&gt;0,ROUND(Table1[[#This Row],[Cur_Amount Credit]],2),"")</f>
        <v/>
      </c>
      <c r="AX1078" s="46" t="str">
        <f>LEFT(Table1[[#This Row],[Cur]],3)</f>
        <v/>
      </c>
      <c r="AY1078" s="59"/>
      <c r="AZ1078" s="46"/>
      <c r="BA1078" s="46" t="str">
        <f>IF(Table1[[#This Row],[Cur]]&lt;&gt;"",IF(Table1[[#This Row],[Cur]]="USD","",ExchangeRate),"")</f>
        <v/>
      </c>
      <c r="BB1078" s="46" t="str">
        <f>IF(Table1[[#This Row],[Grant]]&lt;&gt;"",VLOOKUP(Table1[[#This Row],[Grant]],Grants!B:D,3),"")</f>
        <v/>
      </c>
      <c r="BC1078" s="46" t="str">
        <f>TRIM(Table1[[#This Row],[Vendor ID]])</f>
        <v/>
      </c>
      <c r="BD1078">
        <f>IF(Table1[[#This Row],[Reference Number]]=Q1077,BD1077,BD1077+1)</f>
        <v>0</v>
      </c>
    </row>
    <row r="1079" spans="1:56" ht="11.25" customHeight="1" x14ac:dyDescent="0.25">
      <c r="A1079" s="1"/>
      <c r="B1079" s="88" t="str">
        <f>IF(Table1[[#This Row],[Posting Date]]&lt;&gt;"",IF(Table1[[#This Row],[Reference Number]]=Q1078,B1078+1,1),"")</f>
        <v/>
      </c>
      <c r="C1079" s="61"/>
      <c r="D1079" s="61"/>
      <c r="E1079" s="138"/>
      <c r="F1079" s="141" t="str">
        <f>IFERROR(IF(VLOOKUP(Table1[[#This Row],[Budget Code Description]],Dimentions!$X$6:$AC$139,2,FALSE)="","",VLOOKUP(Table1[[#This Row],[Budget Code Description]],Dimentions!$X$6:$AC$139,2,FALSE)),"")</f>
        <v/>
      </c>
      <c r="G1079" s="141"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1" t="str">
        <f>IFERROR(VLOOKUP(Table1[[#This Row],[Budget Code Description]],Table6[#All],8,FALSE),"")</f>
        <v/>
      </c>
      <c r="L1079" s="63"/>
      <c r="M1079" s="65" t="str">
        <f>IFERROR(VLOOKUP(Table1[[#This Row],[Staff ID]],Table2[],2,FALSE),"")</f>
        <v/>
      </c>
      <c r="N1079" s="209" t="str">
        <f>IFERROR(IF(VLOOKUP(Table1[[#This Row],[Budget Code Description]],Dimentions!$X$6:$AC$134,4,FALSE)="","",VLOOKUP(Table1[[#This Row],[Budget Code Description]],Dimentions!$X$6:$AC$134,4,FALSE)),"")</f>
        <v/>
      </c>
      <c r="O1079" s="65" t="str">
        <f>IFERROR(VLOOKUP(Table1[[#This Row],[Vendor ID]],Table549[],2,FALSE),"")</f>
        <v/>
      </c>
      <c r="P1079" s="63"/>
      <c r="Q1079" s="141" t="str">
        <f>IF(Table1[[#This Row],[Posting Date]]&lt;&gt;"",$D$9,"")</f>
        <v/>
      </c>
      <c r="R1079" s="157" t="str">
        <f>IF(Table1[[#This Row],[Posting Date]]&lt;&gt;"",$D$10,"")</f>
        <v/>
      </c>
      <c r="S1079" s="66"/>
      <c r="T1079" s="63"/>
      <c r="U1079" s="67"/>
      <c r="V1079" s="67"/>
      <c r="W1079" s="67" t="str">
        <f t="shared" si="21"/>
        <v/>
      </c>
      <c r="X1079" s="159" t="str">
        <f>IF(E1079="","",(IF(Table1[[#This Row],[Cur]]="USD",Table1[[#This Row],[Cur_Amount Debit]],Table1[[#This Row],[Cur_Amount Debit]]/Table1[[#This Row],[Exchange Rate]])))</f>
        <v/>
      </c>
      <c r="Y1079" s="159" t="str">
        <f>IF(E1079="","",(IF(Table1[[#This Row],[Cur]]="USD",Table1[[#This Row],[Cur_Amount Credit]],Table1[[#This Row],[Cur_Amount Credit]]/ExchangeRate)))</f>
        <v/>
      </c>
      <c r="Z1079" s="201" t="str">
        <f>IF(E1079="","",(Table1[[#This Row],[Debit USD]]-Table1[[#This Row],[Credit USD]]))</f>
        <v/>
      </c>
      <c r="AA1079" s="226"/>
      <c r="AB1079" s="255"/>
      <c r="AC1079" s="1"/>
      <c r="AD1079" s="15"/>
      <c r="AE1079" s="15" t="str">
        <f>IF(AND(OR(Table1[[#This Row],[Account]]="15030",Table1[[#This Row],[Account]]="15035",Table1[[#This Row],[Account]]="20150"),Table1[[#This Row],[Vendor ID]]=""),1,"")</f>
        <v/>
      </c>
      <c r="AF1079" s="15"/>
      <c r="AG1079" s="15"/>
      <c r="AH1079" s="15"/>
      <c r="AI1079" s="46" t="str">
        <f>IF(Table1[[#This Row],[Posting Date]]&lt;&gt;"","GJ-"&amp;CountryID,"")</f>
        <v/>
      </c>
      <c r="AJ1079" s="59" t="str">
        <f>IF(Table1[[#This Row],[Posting Date]]&lt;&gt;"",Table1[[#This Row],[Posting Date]],"")</f>
        <v/>
      </c>
      <c r="AK1079" s="46"/>
      <c r="AL1079" s="46" t="str">
        <f>IF(Table1[[#This Row],[Description]]&lt;&gt;"",Table1[[#This Row],[Description]],"")</f>
        <v/>
      </c>
      <c r="AM1079" s="46" t="str">
        <f>IF(Table1[[#This Row],[Posting Date]]&lt;&gt;"",Table1[[#This Row],[Reference Number]],"")</f>
        <v/>
      </c>
      <c r="AN1079" s="46" t="str">
        <f>TRIM(Table1[[#This Row],[Line '#]])</f>
        <v/>
      </c>
      <c r="AO1079" s="46" t="str">
        <f>TRIM(Table1[[#This Row],[Account]])</f>
        <v/>
      </c>
      <c r="AP1079" s="46" t="str">
        <f>IF(Table1[[#This Row],[Posting Date]]&lt;&gt;"",$D$5,"")</f>
        <v/>
      </c>
      <c r="AQ1079" s="46" t="str">
        <f>TRIM(Table1[[#This Row],[Departments-Prgrams]])</f>
        <v/>
      </c>
      <c r="AR1079" s="46" t="str">
        <f>TRIM(Table1[[#This Row],[Grant]])</f>
        <v/>
      </c>
      <c r="AS1079" s="46" t="str">
        <f>TRIM(Table1[[#This Row],[Staff ID]])</f>
        <v/>
      </c>
      <c r="AT1079" s="46" t="str">
        <f>IF(TRIM(Table1[[#This Row],[Budget Code]])=0,"",TRIM(Table1[[#This Row],[Budget Code]]))</f>
        <v/>
      </c>
      <c r="AU1079" s="46" t="str">
        <f>IF(Table1[[#This Row],[Line Description]]&lt;&gt;"",Table1[[#This Row],[Line Description]],"")</f>
        <v/>
      </c>
      <c r="AV1079" s="46" t="str">
        <f>IF(Table1[[#This Row],[Cur_Amount Debit]]&gt;0,ROUND(Table1[[#This Row],[Cur_Amount Debit]],2),"")</f>
        <v/>
      </c>
      <c r="AW1079" s="46" t="str">
        <f>IF(Table1[[#This Row],[Cur_Amount Credit]]&gt;0,ROUND(Table1[[#This Row],[Cur_Amount Credit]],2),"")</f>
        <v/>
      </c>
      <c r="AX1079" s="46" t="str">
        <f>LEFT(Table1[[#This Row],[Cur]],3)</f>
        <v/>
      </c>
      <c r="AY1079" s="59"/>
      <c r="AZ1079" s="46"/>
      <c r="BA1079" s="46" t="str">
        <f>IF(Table1[[#This Row],[Cur]]&lt;&gt;"",IF(Table1[[#This Row],[Cur]]="USD","",ExchangeRate),"")</f>
        <v/>
      </c>
      <c r="BB1079" s="46" t="str">
        <f>IF(Table1[[#This Row],[Grant]]&lt;&gt;"",VLOOKUP(Table1[[#This Row],[Grant]],Grants!B:D,3),"")</f>
        <v/>
      </c>
      <c r="BC1079" s="46" t="str">
        <f>TRIM(Table1[[#This Row],[Vendor ID]])</f>
        <v/>
      </c>
      <c r="BD1079">
        <f>IF(Table1[[#This Row],[Reference Number]]=Q1078,BD1078,BD1078+1)</f>
        <v>0</v>
      </c>
    </row>
    <row r="1080" spans="1:56" ht="11.25" customHeight="1" x14ac:dyDescent="0.25">
      <c r="A1080" s="1"/>
      <c r="B1080" s="88" t="str">
        <f>IF(Table1[[#This Row],[Posting Date]]&lt;&gt;"",IF(Table1[[#This Row],[Reference Number]]=Q1079,B1079+1,1),"")</f>
        <v/>
      </c>
      <c r="C1080" s="61"/>
      <c r="D1080" s="61"/>
      <c r="E1080" s="138"/>
      <c r="F1080" s="141" t="str">
        <f>IFERROR(IF(VLOOKUP(Table1[[#This Row],[Budget Code Description]],Dimentions!$X$6:$AC$139,2,FALSE)="","",VLOOKUP(Table1[[#This Row],[Budget Code Description]],Dimentions!$X$6:$AC$139,2,FALSE)),"")</f>
        <v/>
      </c>
      <c r="G1080" s="141"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1" t="str">
        <f>IFERROR(VLOOKUP(Table1[[#This Row],[Budget Code Description]],Table6[#All],8,FALSE),"")</f>
        <v/>
      </c>
      <c r="L1080" s="63"/>
      <c r="M1080" s="65" t="str">
        <f>IFERROR(VLOOKUP(Table1[[#This Row],[Staff ID]],Table2[],2,FALSE),"")</f>
        <v/>
      </c>
      <c r="N1080" s="209" t="str">
        <f>IFERROR(IF(VLOOKUP(Table1[[#This Row],[Budget Code Description]],Dimentions!$X$6:$AC$134,4,FALSE)="","",VLOOKUP(Table1[[#This Row],[Budget Code Description]],Dimentions!$X$6:$AC$134,4,FALSE)),"")</f>
        <v/>
      </c>
      <c r="O1080" s="65" t="str">
        <f>IFERROR(VLOOKUP(Table1[[#This Row],[Vendor ID]],Table549[],2,FALSE),"")</f>
        <v/>
      </c>
      <c r="P1080" s="63"/>
      <c r="Q1080" s="141" t="str">
        <f>IF(Table1[[#This Row],[Posting Date]]&lt;&gt;"",$D$9,"")</f>
        <v/>
      </c>
      <c r="R1080" s="157" t="str">
        <f>IF(Table1[[#This Row],[Posting Date]]&lt;&gt;"",$D$10,"")</f>
        <v/>
      </c>
      <c r="S1080" s="66"/>
      <c r="T1080" s="63"/>
      <c r="U1080" s="67"/>
      <c r="V1080" s="67"/>
      <c r="W1080" s="67" t="str">
        <f t="shared" si="21"/>
        <v/>
      </c>
      <c r="X1080" s="159" t="str">
        <f>IF(E1080="","",(IF(Table1[[#This Row],[Cur]]="USD",Table1[[#This Row],[Cur_Amount Debit]],Table1[[#This Row],[Cur_Amount Debit]]/Table1[[#This Row],[Exchange Rate]])))</f>
        <v/>
      </c>
      <c r="Y1080" s="159" t="str">
        <f>IF(E1080="","",(IF(Table1[[#This Row],[Cur]]="USD",Table1[[#This Row],[Cur_Amount Credit]],Table1[[#This Row],[Cur_Amount Credit]]/ExchangeRate)))</f>
        <v/>
      </c>
      <c r="Z1080" s="201" t="str">
        <f>IF(E1080="","",(Table1[[#This Row],[Debit USD]]-Table1[[#This Row],[Credit USD]]))</f>
        <v/>
      </c>
      <c r="AA1080" s="226"/>
      <c r="AB1080" s="255"/>
      <c r="AC1080" s="1"/>
      <c r="AD1080" s="15"/>
      <c r="AE1080" s="15" t="str">
        <f>IF(AND(OR(Table1[[#This Row],[Account]]="15030",Table1[[#This Row],[Account]]="15035",Table1[[#This Row],[Account]]="20150"),Table1[[#This Row],[Vendor ID]]=""),1,"")</f>
        <v/>
      </c>
      <c r="AF1080" s="15"/>
      <c r="AG1080" s="15"/>
      <c r="AH1080" s="15"/>
      <c r="AI1080" s="46" t="str">
        <f>IF(Table1[[#This Row],[Posting Date]]&lt;&gt;"","GJ-"&amp;CountryID,"")</f>
        <v/>
      </c>
      <c r="AJ1080" s="59" t="str">
        <f>IF(Table1[[#This Row],[Posting Date]]&lt;&gt;"",Table1[[#This Row],[Posting Date]],"")</f>
        <v/>
      </c>
      <c r="AK1080" s="46"/>
      <c r="AL1080" s="46" t="str">
        <f>IF(Table1[[#This Row],[Description]]&lt;&gt;"",Table1[[#This Row],[Description]],"")</f>
        <v/>
      </c>
      <c r="AM1080" s="46" t="str">
        <f>IF(Table1[[#This Row],[Posting Date]]&lt;&gt;"",Table1[[#This Row],[Reference Number]],"")</f>
        <v/>
      </c>
      <c r="AN1080" s="46" t="str">
        <f>TRIM(Table1[[#This Row],[Line '#]])</f>
        <v/>
      </c>
      <c r="AO1080" s="46" t="str">
        <f>TRIM(Table1[[#This Row],[Account]])</f>
        <v/>
      </c>
      <c r="AP1080" s="46" t="str">
        <f>IF(Table1[[#This Row],[Posting Date]]&lt;&gt;"",$D$5,"")</f>
        <v/>
      </c>
      <c r="AQ1080" s="46" t="str">
        <f>TRIM(Table1[[#This Row],[Departments-Prgrams]])</f>
        <v/>
      </c>
      <c r="AR1080" s="46" t="str">
        <f>TRIM(Table1[[#This Row],[Grant]])</f>
        <v/>
      </c>
      <c r="AS1080" s="46" t="str">
        <f>TRIM(Table1[[#This Row],[Staff ID]])</f>
        <v/>
      </c>
      <c r="AT1080" s="46" t="str">
        <f>IF(TRIM(Table1[[#This Row],[Budget Code]])=0,"",TRIM(Table1[[#This Row],[Budget Code]]))</f>
        <v/>
      </c>
      <c r="AU1080" s="46" t="str">
        <f>IF(Table1[[#This Row],[Line Description]]&lt;&gt;"",Table1[[#This Row],[Line Description]],"")</f>
        <v/>
      </c>
      <c r="AV1080" s="46" t="str">
        <f>IF(Table1[[#This Row],[Cur_Amount Debit]]&gt;0,ROUND(Table1[[#This Row],[Cur_Amount Debit]],2),"")</f>
        <v/>
      </c>
      <c r="AW1080" s="46" t="str">
        <f>IF(Table1[[#This Row],[Cur_Amount Credit]]&gt;0,ROUND(Table1[[#This Row],[Cur_Amount Credit]],2),"")</f>
        <v/>
      </c>
      <c r="AX1080" s="46" t="str">
        <f>LEFT(Table1[[#This Row],[Cur]],3)</f>
        <v/>
      </c>
      <c r="AY1080" s="59"/>
      <c r="AZ1080" s="46"/>
      <c r="BA1080" s="46" t="str">
        <f>IF(Table1[[#This Row],[Cur]]&lt;&gt;"",IF(Table1[[#This Row],[Cur]]="USD","",ExchangeRate),"")</f>
        <v/>
      </c>
      <c r="BB1080" s="46" t="str">
        <f>IF(Table1[[#This Row],[Grant]]&lt;&gt;"",VLOOKUP(Table1[[#This Row],[Grant]],Grants!B:D,3),"")</f>
        <v/>
      </c>
      <c r="BC1080" s="46" t="str">
        <f>TRIM(Table1[[#This Row],[Vendor ID]])</f>
        <v/>
      </c>
      <c r="BD1080">
        <f>IF(Table1[[#This Row],[Reference Number]]=Q1079,BD1079,BD1079+1)</f>
        <v>0</v>
      </c>
    </row>
    <row r="1081" spans="1:56" ht="11.25" customHeight="1" x14ac:dyDescent="0.25">
      <c r="A1081" s="1"/>
      <c r="B1081" s="88" t="str">
        <f>IF(Table1[[#This Row],[Posting Date]]&lt;&gt;"",IF(Table1[[#This Row],[Reference Number]]=Q1080,B1080+1,1),"")</f>
        <v/>
      </c>
      <c r="C1081" s="61"/>
      <c r="D1081" s="61"/>
      <c r="E1081" s="138"/>
      <c r="F1081" s="141" t="str">
        <f>IFERROR(IF(VLOOKUP(Table1[[#This Row],[Budget Code Description]],Dimentions!$X$6:$AC$139,2,FALSE)="","",VLOOKUP(Table1[[#This Row],[Budget Code Description]],Dimentions!$X$6:$AC$139,2,FALSE)),"")</f>
        <v/>
      </c>
      <c r="G1081" s="141"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1" t="str">
        <f>IFERROR(VLOOKUP(Table1[[#This Row],[Budget Code Description]],Table6[#All],8,FALSE),"")</f>
        <v/>
      </c>
      <c r="L1081" s="63"/>
      <c r="M1081" s="65" t="str">
        <f>IFERROR(VLOOKUP(Table1[[#This Row],[Staff ID]],Table2[],2,FALSE),"")</f>
        <v/>
      </c>
      <c r="N1081" s="209" t="str">
        <f>IFERROR(IF(VLOOKUP(Table1[[#This Row],[Budget Code Description]],Dimentions!$X$6:$AC$134,4,FALSE)="","",VLOOKUP(Table1[[#This Row],[Budget Code Description]],Dimentions!$X$6:$AC$134,4,FALSE)),"")</f>
        <v/>
      </c>
      <c r="O1081" s="65" t="str">
        <f>IFERROR(VLOOKUP(Table1[[#This Row],[Vendor ID]],Table549[],2,FALSE),"")</f>
        <v/>
      </c>
      <c r="P1081" s="63"/>
      <c r="Q1081" s="141" t="str">
        <f>IF(Table1[[#This Row],[Posting Date]]&lt;&gt;"",$D$9,"")</f>
        <v/>
      </c>
      <c r="R1081" s="157" t="str">
        <f>IF(Table1[[#This Row],[Posting Date]]&lt;&gt;"",$D$10,"")</f>
        <v/>
      </c>
      <c r="S1081" s="66"/>
      <c r="T1081" s="63"/>
      <c r="U1081" s="67"/>
      <c r="V1081" s="67"/>
      <c r="W1081" s="67" t="str">
        <f t="shared" si="21"/>
        <v/>
      </c>
      <c r="X1081" s="159" t="str">
        <f>IF(E1081="","",(IF(Table1[[#This Row],[Cur]]="USD",Table1[[#This Row],[Cur_Amount Debit]],Table1[[#This Row],[Cur_Amount Debit]]/Table1[[#This Row],[Exchange Rate]])))</f>
        <v/>
      </c>
      <c r="Y1081" s="159" t="str">
        <f>IF(E1081="","",(IF(Table1[[#This Row],[Cur]]="USD",Table1[[#This Row],[Cur_Amount Credit]],Table1[[#This Row],[Cur_Amount Credit]]/ExchangeRate)))</f>
        <v/>
      </c>
      <c r="Z1081" s="201" t="str">
        <f>IF(E1081="","",(Table1[[#This Row],[Debit USD]]-Table1[[#This Row],[Credit USD]]))</f>
        <v/>
      </c>
      <c r="AA1081" s="226"/>
      <c r="AB1081" s="255"/>
      <c r="AC1081" s="1"/>
      <c r="AD1081" s="15"/>
      <c r="AE1081" s="15" t="str">
        <f>IF(AND(OR(Table1[[#This Row],[Account]]="15030",Table1[[#This Row],[Account]]="15035",Table1[[#This Row],[Account]]="20150"),Table1[[#This Row],[Vendor ID]]=""),1,"")</f>
        <v/>
      </c>
      <c r="AF1081" s="15"/>
      <c r="AG1081" s="15"/>
      <c r="AH1081" s="15"/>
      <c r="AI1081" s="46" t="str">
        <f>IF(Table1[[#This Row],[Posting Date]]&lt;&gt;"","GJ-"&amp;CountryID,"")</f>
        <v/>
      </c>
      <c r="AJ1081" s="59" t="str">
        <f>IF(Table1[[#This Row],[Posting Date]]&lt;&gt;"",Table1[[#This Row],[Posting Date]],"")</f>
        <v/>
      </c>
      <c r="AK1081" s="46"/>
      <c r="AL1081" s="46" t="str">
        <f>IF(Table1[[#This Row],[Description]]&lt;&gt;"",Table1[[#This Row],[Description]],"")</f>
        <v/>
      </c>
      <c r="AM1081" s="46" t="str">
        <f>IF(Table1[[#This Row],[Posting Date]]&lt;&gt;"",Table1[[#This Row],[Reference Number]],"")</f>
        <v/>
      </c>
      <c r="AN1081" s="46" t="str">
        <f>TRIM(Table1[[#This Row],[Line '#]])</f>
        <v/>
      </c>
      <c r="AO1081" s="46" t="str">
        <f>TRIM(Table1[[#This Row],[Account]])</f>
        <v/>
      </c>
      <c r="AP1081" s="46" t="str">
        <f>IF(Table1[[#This Row],[Posting Date]]&lt;&gt;"",$D$5,"")</f>
        <v/>
      </c>
      <c r="AQ1081" s="46" t="str">
        <f>TRIM(Table1[[#This Row],[Departments-Prgrams]])</f>
        <v/>
      </c>
      <c r="AR1081" s="46" t="str">
        <f>TRIM(Table1[[#This Row],[Grant]])</f>
        <v/>
      </c>
      <c r="AS1081" s="46" t="str">
        <f>TRIM(Table1[[#This Row],[Staff ID]])</f>
        <v/>
      </c>
      <c r="AT1081" s="46" t="str">
        <f>IF(TRIM(Table1[[#This Row],[Budget Code]])=0,"",TRIM(Table1[[#This Row],[Budget Code]]))</f>
        <v/>
      </c>
      <c r="AU1081" s="46" t="str">
        <f>IF(Table1[[#This Row],[Line Description]]&lt;&gt;"",Table1[[#This Row],[Line Description]],"")</f>
        <v/>
      </c>
      <c r="AV1081" s="46" t="str">
        <f>IF(Table1[[#This Row],[Cur_Amount Debit]]&gt;0,ROUND(Table1[[#This Row],[Cur_Amount Debit]],2),"")</f>
        <v/>
      </c>
      <c r="AW1081" s="46" t="str">
        <f>IF(Table1[[#This Row],[Cur_Amount Credit]]&gt;0,ROUND(Table1[[#This Row],[Cur_Amount Credit]],2),"")</f>
        <v/>
      </c>
      <c r="AX1081" s="46" t="str">
        <f>LEFT(Table1[[#This Row],[Cur]],3)</f>
        <v/>
      </c>
      <c r="AY1081" s="59"/>
      <c r="AZ1081" s="46"/>
      <c r="BA1081" s="46" t="str">
        <f>IF(Table1[[#This Row],[Cur]]&lt;&gt;"",IF(Table1[[#This Row],[Cur]]="USD","",ExchangeRate),"")</f>
        <v/>
      </c>
      <c r="BB1081" s="46" t="str">
        <f>IF(Table1[[#This Row],[Grant]]&lt;&gt;"",VLOOKUP(Table1[[#This Row],[Grant]],Grants!B:D,3),"")</f>
        <v/>
      </c>
      <c r="BC1081" s="46" t="str">
        <f>TRIM(Table1[[#This Row],[Vendor ID]])</f>
        <v/>
      </c>
      <c r="BD1081">
        <f>IF(Table1[[#This Row],[Reference Number]]=Q1080,BD1080,BD1080+1)</f>
        <v>0</v>
      </c>
    </row>
    <row r="1082" spans="1:56" ht="11.25" customHeight="1" x14ac:dyDescent="0.25">
      <c r="A1082" s="1"/>
      <c r="B1082" s="88" t="str">
        <f>IF(Table1[[#This Row],[Posting Date]]&lt;&gt;"",IF(Table1[[#This Row],[Reference Number]]=Q1081,B1081+1,1),"")</f>
        <v/>
      </c>
      <c r="C1082" s="61"/>
      <c r="D1082" s="61"/>
      <c r="E1082" s="138"/>
      <c r="F1082" s="141" t="str">
        <f>IFERROR(IF(VLOOKUP(Table1[[#This Row],[Budget Code Description]],Dimentions!$X$6:$AC$139,2,FALSE)="","",VLOOKUP(Table1[[#This Row],[Budget Code Description]],Dimentions!$X$6:$AC$139,2,FALSE)),"")</f>
        <v/>
      </c>
      <c r="G1082" s="141"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1" t="str">
        <f>IFERROR(VLOOKUP(Table1[[#This Row],[Budget Code Description]],Table6[#All],8,FALSE),"")</f>
        <v/>
      </c>
      <c r="L1082" s="63"/>
      <c r="M1082" s="65" t="str">
        <f>IFERROR(VLOOKUP(Table1[[#This Row],[Staff ID]],Table2[],2,FALSE),"")</f>
        <v/>
      </c>
      <c r="N1082" s="209" t="str">
        <f>IFERROR(IF(VLOOKUP(Table1[[#This Row],[Budget Code Description]],Dimentions!$X$6:$AC$134,4,FALSE)="","",VLOOKUP(Table1[[#This Row],[Budget Code Description]],Dimentions!$X$6:$AC$134,4,FALSE)),"")</f>
        <v/>
      </c>
      <c r="O1082" s="65" t="str">
        <f>IFERROR(VLOOKUP(Table1[[#This Row],[Vendor ID]],Table549[],2,FALSE),"")</f>
        <v/>
      </c>
      <c r="P1082" s="63"/>
      <c r="Q1082" s="141" t="str">
        <f>IF(Table1[[#This Row],[Posting Date]]&lt;&gt;"",$D$9,"")</f>
        <v/>
      </c>
      <c r="R1082" s="157" t="str">
        <f>IF(Table1[[#This Row],[Posting Date]]&lt;&gt;"",$D$10,"")</f>
        <v/>
      </c>
      <c r="S1082" s="66"/>
      <c r="T1082" s="63"/>
      <c r="U1082" s="67"/>
      <c r="V1082" s="67"/>
      <c r="W1082" s="67" t="str">
        <f t="shared" si="21"/>
        <v/>
      </c>
      <c r="X1082" s="159" t="str">
        <f>IF(E1082="","",(IF(Table1[[#This Row],[Cur]]="USD",Table1[[#This Row],[Cur_Amount Debit]],Table1[[#This Row],[Cur_Amount Debit]]/Table1[[#This Row],[Exchange Rate]])))</f>
        <v/>
      </c>
      <c r="Y1082" s="159" t="str">
        <f>IF(E1082="","",(IF(Table1[[#This Row],[Cur]]="USD",Table1[[#This Row],[Cur_Amount Credit]],Table1[[#This Row],[Cur_Amount Credit]]/ExchangeRate)))</f>
        <v/>
      </c>
      <c r="Z1082" s="201" t="str">
        <f>IF(E1082="","",(Table1[[#This Row],[Debit USD]]-Table1[[#This Row],[Credit USD]]))</f>
        <v/>
      </c>
      <c r="AA1082" s="226"/>
      <c r="AB1082" s="255"/>
      <c r="AC1082" s="1"/>
      <c r="AD1082" s="15"/>
      <c r="AE1082" s="15" t="str">
        <f>IF(AND(OR(Table1[[#This Row],[Account]]="15030",Table1[[#This Row],[Account]]="15035",Table1[[#This Row],[Account]]="20150"),Table1[[#This Row],[Vendor ID]]=""),1,"")</f>
        <v/>
      </c>
      <c r="AF1082" s="15"/>
      <c r="AG1082" s="15"/>
      <c r="AH1082" s="15"/>
      <c r="AI1082" s="46" t="str">
        <f>IF(Table1[[#This Row],[Posting Date]]&lt;&gt;"","GJ-"&amp;CountryID,"")</f>
        <v/>
      </c>
      <c r="AJ1082" s="59" t="str">
        <f>IF(Table1[[#This Row],[Posting Date]]&lt;&gt;"",Table1[[#This Row],[Posting Date]],"")</f>
        <v/>
      </c>
      <c r="AK1082" s="46"/>
      <c r="AL1082" s="46" t="str">
        <f>IF(Table1[[#This Row],[Description]]&lt;&gt;"",Table1[[#This Row],[Description]],"")</f>
        <v/>
      </c>
      <c r="AM1082" s="46" t="str">
        <f>IF(Table1[[#This Row],[Posting Date]]&lt;&gt;"",Table1[[#This Row],[Reference Number]],"")</f>
        <v/>
      </c>
      <c r="AN1082" s="46" t="str">
        <f>TRIM(Table1[[#This Row],[Line '#]])</f>
        <v/>
      </c>
      <c r="AO1082" s="46" t="str">
        <f>TRIM(Table1[[#This Row],[Account]])</f>
        <v/>
      </c>
      <c r="AP1082" s="46" t="str">
        <f>IF(Table1[[#This Row],[Posting Date]]&lt;&gt;"",$D$5,"")</f>
        <v/>
      </c>
      <c r="AQ1082" s="46" t="str">
        <f>TRIM(Table1[[#This Row],[Departments-Prgrams]])</f>
        <v/>
      </c>
      <c r="AR1082" s="46" t="str">
        <f>TRIM(Table1[[#This Row],[Grant]])</f>
        <v/>
      </c>
      <c r="AS1082" s="46" t="str">
        <f>TRIM(Table1[[#This Row],[Staff ID]])</f>
        <v/>
      </c>
      <c r="AT1082" s="46" t="str">
        <f>IF(TRIM(Table1[[#This Row],[Budget Code]])=0,"",TRIM(Table1[[#This Row],[Budget Code]]))</f>
        <v/>
      </c>
      <c r="AU1082" s="46" t="str">
        <f>IF(Table1[[#This Row],[Line Description]]&lt;&gt;"",Table1[[#This Row],[Line Description]],"")</f>
        <v/>
      </c>
      <c r="AV1082" s="46" t="str">
        <f>IF(Table1[[#This Row],[Cur_Amount Debit]]&gt;0,ROUND(Table1[[#This Row],[Cur_Amount Debit]],2),"")</f>
        <v/>
      </c>
      <c r="AW1082" s="46" t="str">
        <f>IF(Table1[[#This Row],[Cur_Amount Credit]]&gt;0,ROUND(Table1[[#This Row],[Cur_Amount Credit]],2),"")</f>
        <v/>
      </c>
      <c r="AX1082" s="46" t="str">
        <f>LEFT(Table1[[#This Row],[Cur]],3)</f>
        <v/>
      </c>
      <c r="AY1082" s="59"/>
      <c r="AZ1082" s="46"/>
      <c r="BA1082" s="46" t="str">
        <f>IF(Table1[[#This Row],[Cur]]&lt;&gt;"",IF(Table1[[#This Row],[Cur]]="USD","",ExchangeRate),"")</f>
        <v/>
      </c>
      <c r="BB1082" s="46" t="str">
        <f>IF(Table1[[#This Row],[Grant]]&lt;&gt;"",VLOOKUP(Table1[[#This Row],[Grant]],Grants!B:D,3),"")</f>
        <v/>
      </c>
      <c r="BC1082" s="46" t="str">
        <f>TRIM(Table1[[#This Row],[Vendor ID]])</f>
        <v/>
      </c>
      <c r="BD1082">
        <f>IF(Table1[[#This Row],[Reference Number]]=Q1081,BD1081,BD1081+1)</f>
        <v>0</v>
      </c>
    </row>
    <row r="1083" spans="1:56" ht="11.25" customHeight="1" x14ac:dyDescent="0.25">
      <c r="A1083" s="1"/>
      <c r="B1083" s="88" t="str">
        <f>IF(Table1[[#This Row],[Posting Date]]&lt;&gt;"",IF(Table1[[#This Row],[Reference Number]]=Q1082,B1082+1,1),"")</f>
        <v/>
      </c>
      <c r="C1083" s="61"/>
      <c r="D1083" s="61"/>
      <c r="E1083" s="138"/>
      <c r="F1083" s="141" t="str">
        <f>IFERROR(IF(VLOOKUP(Table1[[#This Row],[Budget Code Description]],Dimentions!$X$6:$AC$139,2,FALSE)="","",VLOOKUP(Table1[[#This Row],[Budget Code Description]],Dimentions!$X$6:$AC$139,2,FALSE)),"")</f>
        <v/>
      </c>
      <c r="G1083" s="141"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1" t="str">
        <f>IFERROR(VLOOKUP(Table1[[#This Row],[Budget Code Description]],Table6[#All],8,FALSE),"")</f>
        <v/>
      </c>
      <c r="L1083" s="63"/>
      <c r="M1083" s="65" t="str">
        <f>IFERROR(VLOOKUP(Table1[[#This Row],[Staff ID]],Table2[],2,FALSE),"")</f>
        <v/>
      </c>
      <c r="N1083" s="209" t="str">
        <f>IFERROR(IF(VLOOKUP(Table1[[#This Row],[Budget Code Description]],Dimentions!$X$6:$AC$134,4,FALSE)="","",VLOOKUP(Table1[[#This Row],[Budget Code Description]],Dimentions!$X$6:$AC$134,4,FALSE)),"")</f>
        <v/>
      </c>
      <c r="O1083" s="65" t="str">
        <f>IFERROR(VLOOKUP(Table1[[#This Row],[Vendor ID]],Table549[],2,FALSE),"")</f>
        <v/>
      </c>
      <c r="P1083" s="63"/>
      <c r="Q1083" s="141" t="str">
        <f>IF(Table1[[#This Row],[Posting Date]]&lt;&gt;"",$D$9,"")</f>
        <v/>
      </c>
      <c r="R1083" s="157" t="str">
        <f>IF(Table1[[#This Row],[Posting Date]]&lt;&gt;"",$D$10,"")</f>
        <v/>
      </c>
      <c r="S1083" s="66"/>
      <c r="T1083" s="63"/>
      <c r="U1083" s="67"/>
      <c r="V1083" s="67"/>
      <c r="W1083" s="67" t="str">
        <f t="shared" si="21"/>
        <v/>
      </c>
      <c r="X1083" s="159" t="str">
        <f>IF(E1083="","",(IF(Table1[[#This Row],[Cur]]="USD",Table1[[#This Row],[Cur_Amount Debit]],Table1[[#This Row],[Cur_Amount Debit]]/Table1[[#This Row],[Exchange Rate]])))</f>
        <v/>
      </c>
      <c r="Y1083" s="159" t="str">
        <f>IF(E1083="","",(IF(Table1[[#This Row],[Cur]]="USD",Table1[[#This Row],[Cur_Amount Credit]],Table1[[#This Row],[Cur_Amount Credit]]/ExchangeRate)))</f>
        <v/>
      </c>
      <c r="Z1083" s="201" t="str">
        <f>IF(E1083="","",(Table1[[#This Row],[Debit USD]]-Table1[[#This Row],[Credit USD]]))</f>
        <v/>
      </c>
      <c r="AA1083" s="226"/>
      <c r="AB1083" s="255"/>
      <c r="AC1083" s="1"/>
      <c r="AD1083" s="15"/>
      <c r="AE1083" s="15" t="str">
        <f>IF(AND(OR(Table1[[#This Row],[Account]]="15030",Table1[[#This Row],[Account]]="15035",Table1[[#This Row],[Account]]="20150"),Table1[[#This Row],[Vendor ID]]=""),1,"")</f>
        <v/>
      </c>
      <c r="AF1083" s="15"/>
      <c r="AG1083" s="15"/>
      <c r="AH1083" s="15"/>
      <c r="AI1083" s="46" t="str">
        <f>IF(Table1[[#This Row],[Posting Date]]&lt;&gt;"","GJ-"&amp;CountryID,"")</f>
        <v/>
      </c>
      <c r="AJ1083" s="59" t="str">
        <f>IF(Table1[[#This Row],[Posting Date]]&lt;&gt;"",Table1[[#This Row],[Posting Date]],"")</f>
        <v/>
      </c>
      <c r="AK1083" s="46"/>
      <c r="AL1083" s="46" t="str">
        <f>IF(Table1[[#This Row],[Description]]&lt;&gt;"",Table1[[#This Row],[Description]],"")</f>
        <v/>
      </c>
      <c r="AM1083" s="46" t="str">
        <f>IF(Table1[[#This Row],[Posting Date]]&lt;&gt;"",Table1[[#This Row],[Reference Number]],"")</f>
        <v/>
      </c>
      <c r="AN1083" s="46" t="str">
        <f>TRIM(Table1[[#This Row],[Line '#]])</f>
        <v/>
      </c>
      <c r="AO1083" s="46" t="str">
        <f>TRIM(Table1[[#This Row],[Account]])</f>
        <v/>
      </c>
      <c r="AP1083" s="46" t="str">
        <f>IF(Table1[[#This Row],[Posting Date]]&lt;&gt;"",$D$5,"")</f>
        <v/>
      </c>
      <c r="AQ1083" s="46" t="str">
        <f>TRIM(Table1[[#This Row],[Departments-Prgrams]])</f>
        <v/>
      </c>
      <c r="AR1083" s="46" t="str">
        <f>TRIM(Table1[[#This Row],[Grant]])</f>
        <v/>
      </c>
      <c r="AS1083" s="46" t="str">
        <f>TRIM(Table1[[#This Row],[Staff ID]])</f>
        <v/>
      </c>
      <c r="AT1083" s="46" t="str">
        <f>IF(TRIM(Table1[[#This Row],[Budget Code]])=0,"",TRIM(Table1[[#This Row],[Budget Code]]))</f>
        <v/>
      </c>
      <c r="AU1083" s="46" t="str">
        <f>IF(Table1[[#This Row],[Line Description]]&lt;&gt;"",Table1[[#This Row],[Line Description]],"")</f>
        <v/>
      </c>
      <c r="AV1083" s="46" t="str">
        <f>IF(Table1[[#This Row],[Cur_Amount Debit]]&gt;0,ROUND(Table1[[#This Row],[Cur_Amount Debit]],2),"")</f>
        <v/>
      </c>
      <c r="AW1083" s="46" t="str">
        <f>IF(Table1[[#This Row],[Cur_Amount Credit]]&gt;0,ROUND(Table1[[#This Row],[Cur_Amount Credit]],2),"")</f>
        <v/>
      </c>
      <c r="AX1083" s="46" t="str">
        <f>LEFT(Table1[[#This Row],[Cur]],3)</f>
        <v/>
      </c>
      <c r="AY1083" s="59"/>
      <c r="AZ1083" s="46"/>
      <c r="BA1083" s="46" t="str">
        <f>IF(Table1[[#This Row],[Cur]]&lt;&gt;"",IF(Table1[[#This Row],[Cur]]="USD","",ExchangeRate),"")</f>
        <v/>
      </c>
      <c r="BB1083" s="46" t="str">
        <f>IF(Table1[[#This Row],[Grant]]&lt;&gt;"",VLOOKUP(Table1[[#This Row],[Grant]],Grants!B:D,3),"")</f>
        <v/>
      </c>
      <c r="BC1083" s="46" t="str">
        <f>TRIM(Table1[[#This Row],[Vendor ID]])</f>
        <v/>
      </c>
      <c r="BD1083">
        <f>IF(Table1[[#This Row],[Reference Number]]=Q1082,BD1082,BD1082+1)</f>
        <v>0</v>
      </c>
    </row>
    <row r="1084" spans="1:56" ht="11.25" customHeight="1" x14ac:dyDescent="0.25">
      <c r="A1084" s="1"/>
      <c r="B1084" s="88" t="str">
        <f>IF(Table1[[#This Row],[Posting Date]]&lt;&gt;"",IF(Table1[[#This Row],[Reference Number]]=Q1083,B1083+1,1),"")</f>
        <v/>
      </c>
      <c r="C1084" s="61"/>
      <c r="D1084" s="61"/>
      <c r="E1084" s="138"/>
      <c r="F1084" s="141" t="str">
        <f>IFERROR(IF(VLOOKUP(Table1[[#This Row],[Budget Code Description]],Dimentions!$X$6:$AC$139,2,FALSE)="","",VLOOKUP(Table1[[#This Row],[Budget Code Description]],Dimentions!$X$6:$AC$139,2,FALSE)),"")</f>
        <v/>
      </c>
      <c r="G1084" s="141"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1" t="str">
        <f>IFERROR(VLOOKUP(Table1[[#This Row],[Budget Code Description]],Table6[#All],8,FALSE),"")</f>
        <v/>
      </c>
      <c r="L1084" s="63"/>
      <c r="M1084" s="65" t="str">
        <f>IFERROR(VLOOKUP(Table1[[#This Row],[Staff ID]],Table2[],2,FALSE),"")</f>
        <v/>
      </c>
      <c r="N1084" s="209" t="str">
        <f>IFERROR(IF(VLOOKUP(Table1[[#This Row],[Budget Code Description]],Dimentions!$X$6:$AC$134,4,FALSE)="","",VLOOKUP(Table1[[#This Row],[Budget Code Description]],Dimentions!$X$6:$AC$134,4,FALSE)),"")</f>
        <v/>
      </c>
      <c r="O1084" s="65" t="str">
        <f>IFERROR(VLOOKUP(Table1[[#This Row],[Vendor ID]],Table549[],2,FALSE),"")</f>
        <v/>
      </c>
      <c r="P1084" s="63"/>
      <c r="Q1084" s="141" t="str">
        <f>IF(Table1[[#This Row],[Posting Date]]&lt;&gt;"",$D$9,"")</f>
        <v/>
      </c>
      <c r="R1084" s="157" t="str">
        <f>IF(Table1[[#This Row],[Posting Date]]&lt;&gt;"",$D$10,"")</f>
        <v/>
      </c>
      <c r="S1084" s="66"/>
      <c r="T1084" s="63"/>
      <c r="U1084" s="67"/>
      <c r="V1084" s="67"/>
      <c r="W1084" s="67" t="str">
        <f t="shared" si="21"/>
        <v/>
      </c>
      <c r="X1084" s="159" t="str">
        <f>IF(E1084="","",(IF(Table1[[#This Row],[Cur]]="USD",Table1[[#This Row],[Cur_Amount Debit]],Table1[[#This Row],[Cur_Amount Debit]]/Table1[[#This Row],[Exchange Rate]])))</f>
        <v/>
      </c>
      <c r="Y1084" s="159" t="str">
        <f>IF(E1084="","",(IF(Table1[[#This Row],[Cur]]="USD",Table1[[#This Row],[Cur_Amount Credit]],Table1[[#This Row],[Cur_Amount Credit]]/ExchangeRate)))</f>
        <v/>
      </c>
      <c r="Z1084" s="201" t="str">
        <f>IF(E1084="","",(Table1[[#This Row],[Debit USD]]-Table1[[#This Row],[Credit USD]]))</f>
        <v/>
      </c>
      <c r="AA1084" s="226"/>
      <c r="AB1084" s="255"/>
      <c r="AC1084" s="1"/>
      <c r="AD1084" s="15"/>
      <c r="AE1084" s="15" t="str">
        <f>IF(AND(OR(Table1[[#This Row],[Account]]="15030",Table1[[#This Row],[Account]]="15035",Table1[[#This Row],[Account]]="20150"),Table1[[#This Row],[Vendor ID]]=""),1,"")</f>
        <v/>
      </c>
      <c r="AF1084" s="15"/>
      <c r="AG1084" s="15"/>
      <c r="AH1084" s="15"/>
      <c r="AI1084" s="46" t="str">
        <f>IF(Table1[[#This Row],[Posting Date]]&lt;&gt;"","GJ-"&amp;CountryID,"")</f>
        <v/>
      </c>
      <c r="AJ1084" s="59" t="str">
        <f>IF(Table1[[#This Row],[Posting Date]]&lt;&gt;"",Table1[[#This Row],[Posting Date]],"")</f>
        <v/>
      </c>
      <c r="AK1084" s="46"/>
      <c r="AL1084" s="46" t="str">
        <f>IF(Table1[[#This Row],[Description]]&lt;&gt;"",Table1[[#This Row],[Description]],"")</f>
        <v/>
      </c>
      <c r="AM1084" s="46" t="str">
        <f>IF(Table1[[#This Row],[Posting Date]]&lt;&gt;"",Table1[[#This Row],[Reference Number]],"")</f>
        <v/>
      </c>
      <c r="AN1084" s="46" t="str">
        <f>TRIM(Table1[[#This Row],[Line '#]])</f>
        <v/>
      </c>
      <c r="AO1084" s="46" t="str">
        <f>TRIM(Table1[[#This Row],[Account]])</f>
        <v/>
      </c>
      <c r="AP1084" s="46" t="str">
        <f>IF(Table1[[#This Row],[Posting Date]]&lt;&gt;"",$D$5,"")</f>
        <v/>
      </c>
      <c r="AQ1084" s="46" t="str">
        <f>TRIM(Table1[[#This Row],[Departments-Prgrams]])</f>
        <v/>
      </c>
      <c r="AR1084" s="46" t="str">
        <f>TRIM(Table1[[#This Row],[Grant]])</f>
        <v/>
      </c>
      <c r="AS1084" s="46" t="str">
        <f>TRIM(Table1[[#This Row],[Staff ID]])</f>
        <v/>
      </c>
      <c r="AT1084" s="46" t="str">
        <f>IF(TRIM(Table1[[#This Row],[Budget Code]])=0,"",TRIM(Table1[[#This Row],[Budget Code]]))</f>
        <v/>
      </c>
      <c r="AU1084" s="46" t="str">
        <f>IF(Table1[[#This Row],[Line Description]]&lt;&gt;"",Table1[[#This Row],[Line Description]],"")</f>
        <v/>
      </c>
      <c r="AV1084" s="46" t="str">
        <f>IF(Table1[[#This Row],[Cur_Amount Debit]]&gt;0,ROUND(Table1[[#This Row],[Cur_Amount Debit]],2),"")</f>
        <v/>
      </c>
      <c r="AW1084" s="46" t="str">
        <f>IF(Table1[[#This Row],[Cur_Amount Credit]]&gt;0,ROUND(Table1[[#This Row],[Cur_Amount Credit]],2),"")</f>
        <v/>
      </c>
      <c r="AX1084" s="46" t="str">
        <f>LEFT(Table1[[#This Row],[Cur]],3)</f>
        <v/>
      </c>
      <c r="AY1084" s="59"/>
      <c r="AZ1084" s="46"/>
      <c r="BA1084" s="46" t="str">
        <f>IF(Table1[[#This Row],[Cur]]&lt;&gt;"",IF(Table1[[#This Row],[Cur]]="USD","",ExchangeRate),"")</f>
        <v/>
      </c>
      <c r="BB1084" s="46" t="str">
        <f>IF(Table1[[#This Row],[Grant]]&lt;&gt;"",VLOOKUP(Table1[[#This Row],[Grant]],Grants!B:D,3),"")</f>
        <v/>
      </c>
      <c r="BC1084" s="46" t="str">
        <f>TRIM(Table1[[#This Row],[Vendor ID]])</f>
        <v/>
      </c>
      <c r="BD1084">
        <f>IF(Table1[[#This Row],[Reference Number]]=Q1083,BD1083,BD1083+1)</f>
        <v>0</v>
      </c>
    </row>
    <row r="1085" spans="1:56" ht="11.25" customHeight="1" x14ac:dyDescent="0.25">
      <c r="A1085" s="1"/>
      <c r="B1085" s="88" t="str">
        <f>IF(Table1[[#This Row],[Posting Date]]&lt;&gt;"",IF(Table1[[#This Row],[Reference Number]]=Q1084,B1084+1,1),"")</f>
        <v/>
      </c>
      <c r="C1085" s="61"/>
      <c r="D1085" s="61"/>
      <c r="E1085" s="138"/>
      <c r="F1085" s="141" t="str">
        <f>IFERROR(IF(VLOOKUP(Table1[[#This Row],[Budget Code Description]],Dimentions!$X$6:$AC$139,2,FALSE)="","",VLOOKUP(Table1[[#This Row],[Budget Code Description]],Dimentions!$X$6:$AC$139,2,FALSE)),"")</f>
        <v/>
      </c>
      <c r="G1085" s="141"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1" t="str">
        <f>IFERROR(VLOOKUP(Table1[[#This Row],[Budget Code Description]],Table6[#All],8,FALSE),"")</f>
        <v/>
      </c>
      <c r="L1085" s="63"/>
      <c r="M1085" s="65" t="str">
        <f>IFERROR(VLOOKUP(Table1[[#This Row],[Staff ID]],Table2[],2,FALSE),"")</f>
        <v/>
      </c>
      <c r="N1085" s="209" t="str">
        <f>IFERROR(IF(VLOOKUP(Table1[[#This Row],[Budget Code Description]],Dimentions!$X$6:$AC$134,4,FALSE)="","",VLOOKUP(Table1[[#This Row],[Budget Code Description]],Dimentions!$X$6:$AC$134,4,FALSE)),"")</f>
        <v/>
      </c>
      <c r="O1085" s="65" t="str">
        <f>IFERROR(VLOOKUP(Table1[[#This Row],[Vendor ID]],Table549[],2,FALSE),"")</f>
        <v/>
      </c>
      <c r="P1085" s="63"/>
      <c r="Q1085" s="141" t="str">
        <f>IF(Table1[[#This Row],[Posting Date]]&lt;&gt;"",$D$9,"")</f>
        <v/>
      </c>
      <c r="R1085" s="157" t="str">
        <f>IF(Table1[[#This Row],[Posting Date]]&lt;&gt;"",$D$10,"")</f>
        <v/>
      </c>
      <c r="S1085" s="66"/>
      <c r="T1085" s="63"/>
      <c r="U1085" s="67"/>
      <c r="V1085" s="67"/>
      <c r="W1085" s="67" t="str">
        <f t="shared" si="21"/>
        <v/>
      </c>
      <c r="X1085" s="159" t="str">
        <f>IF(E1085="","",(IF(Table1[[#This Row],[Cur]]="USD",Table1[[#This Row],[Cur_Amount Debit]],Table1[[#This Row],[Cur_Amount Debit]]/Table1[[#This Row],[Exchange Rate]])))</f>
        <v/>
      </c>
      <c r="Y1085" s="159" t="str">
        <f>IF(E1085="","",(IF(Table1[[#This Row],[Cur]]="USD",Table1[[#This Row],[Cur_Amount Credit]],Table1[[#This Row],[Cur_Amount Credit]]/ExchangeRate)))</f>
        <v/>
      </c>
      <c r="Z1085" s="201" t="str">
        <f>IF(E1085="","",(Table1[[#This Row],[Debit USD]]-Table1[[#This Row],[Credit USD]]))</f>
        <v/>
      </c>
      <c r="AA1085" s="226"/>
      <c r="AB1085" s="255"/>
      <c r="AC1085" s="1"/>
      <c r="AD1085" s="15"/>
      <c r="AE1085" s="15" t="str">
        <f>IF(AND(OR(Table1[[#This Row],[Account]]="15030",Table1[[#This Row],[Account]]="15035",Table1[[#This Row],[Account]]="20150"),Table1[[#This Row],[Vendor ID]]=""),1,"")</f>
        <v/>
      </c>
      <c r="AF1085" s="15"/>
      <c r="AG1085" s="15"/>
      <c r="AH1085" s="15"/>
      <c r="AI1085" s="46" t="str">
        <f>IF(Table1[[#This Row],[Posting Date]]&lt;&gt;"","GJ-"&amp;CountryID,"")</f>
        <v/>
      </c>
      <c r="AJ1085" s="59" t="str">
        <f>IF(Table1[[#This Row],[Posting Date]]&lt;&gt;"",Table1[[#This Row],[Posting Date]],"")</f>
        <v/>
      </c>
      <c r="AK1085" s="46"/>
      <c r="AL1085" s="46" t="str">
        <f>IF(Table1[[#This Row],[Description]]&lt;&gt;"",Table1[[#This Row],[Description]],"")</f>
        <v/>
      </c>
      <c r="AM1085" s="46" t="str">
        <f>IF(Table1[[#This Row],[Posting Date]]&lt;&gt;"",Table1[[#This Row],[Reference Number]],"")</f>
        <v/>
      </c>
      <c r="AN1085" s="46" t="str">
        <f>TRIM(Table1[[#This Row],[Line '#]])</f>
        <v/>
      </c>
      <c r="AO1085" s="46" t="str">
        <f>TRIM(Table1[[#This Row],[Account]])</f>
        <v/>
      </c>
      <c r="AP1085" s="46" t="str">
        <f>IF(Table1[[#This Row],[Posting Date]]&lt;&gt;"",$D$5,"")</f>
        <v/>
      </c>
      <c r="AQ1085" s="46" t="str">
        <f>TRIM(Table1[[#This Row],[Departments-Prgrams]])</f>
        <v/>
      </c>
      <c r="AR1085" s="46" t="str">
        <f>TRIM(Table1[[#This Row],[Grant]])</f>
        <v/>
      </c>
      <c r="AS1085" s="46" t="str">
        <f>TRIM(Table1[[#This Row],[Staff ID]])</f>
        <v/>
      </c>
      <c r="AT1085" s="46" t="str">
        <f>IF(TRIM(Table1[[#This Row],[Budget Code]])=0,"",TRIM(Table1[[#This Row],[Budget Code]]))</f>
        <v/>
      </c>
      <c r="AU1085" s="46" t="str">
        <f>IF(Table1[[#This Row],[Line Description]]&lt;&gt;"",Table1[[#This Row],[Line Description]],"")</f>
        <v/>
      </c>
      <c r="AV1085" s="46" t="str">
        <f>IF(Table1[[#This Row],[Cur_Amount Debit]]&gt;0,ROUND(Table1[[#This Row],[Cur_Amount Debit]],2),"")</f>
        <v/>
      </c>
      <c r="AW1085" s="46" t="str">
        <f>IF(Table1[[#This Row],[Cur_Amount Credit]]&gt;0,ROUND(Table1[[#This Row],[Cur_Amount Credit]],2),"")</f>
        <v/>
      </c>
      <c r="AX1085" s="46" t="str">
        <f>LEFT(Table1[[#This Row],[Cur]],3)</f>
        <v/>
      </c>
      <c r="AY1085" s="59"/>
      <c r="AZ1085" s="46"/>
      <c r="BA1085" s="46" t="str">
        <f>IF(Table1[[#This Row],[Cur]]&lt;&gt;"",IF(Table1[[#This Row],[Cur]]="USD","",ExchangeRate),"")</f>
        <v/>
      </c>
      <c r="BB1085" s="46" t="str">
        <f>IF(Table1[[#This Row],[Grant]]&lt;&gt;"",VLOOKUP(Table1[[#This Row],[Grant]],Grants!B:D,3),"")</f>
        <v/>
      </c>
      <c r="BC1085" s="46" t="str">
        <f>TRIM(Table1[[#This Row],[Vendor ID]])</f>
        <v/>
      </c>
      <c r="BD1085">
        <f>IF(Table1[[#This Row],[Reference Number]]=Q1084,BD1084,BD1084+1)</f>
        <v>0</v>
      </c>
    </row>
    <row r="1086" spans="1:56" ht="11.25" customHeight="1" x14ac:dyDescent="0.25">
      <c r="A1086" s="1"/>
      <c r="B1086" s="88" t="str">
        <f>IF(Table1[[#This Row],[Posting Date]]&lt;&gt;"",IF(Table1[[#This Row],[Reference Number]]=Q1085,B1085+1,1),"")</f>
        <v/>
      </c>
      <c r="C1086" s="61"/>
      <c r="D1086" s="61"/>
      <c r="E1086" s="138"/>
      <c r="F1086" s="141" t="str">
        <f>IFERROR(IF(VLOOKUP(Table1[[#This Row],[Budget Code Description]],Dimentions!$X$6:$AC$139,2,FALSE)="","",VLOOKUP(Table1[[#This Row],[Budget Code Description]],Dimentions!$X$6:$AC$139,2,FALSE)),"")</f>
        <v/>
      </c>
      <c r="G1086" s="141"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1" t="str">
        <f>IFERROR(VLOOKUP(Table1[[#This Row],[Budget Code Description]],Table6[#All],8,FALSE),"")</f>
        <v/>
      </c>
      <c r="L1086" s="63"/>
      <c r="M1086" s="65" t="str">
        <f>IFERROR(VLOOKUP(Table1[[#This Row],[Staff ID]],Table2[],2,FALSE),"")</f>
        <v/>
      </c>
      <c r="N1086" s="209" t="str">
        <f>IFERROR(IF(VLOOKUP(Table1[[#This Row],[Budget Code Description]],Dimentions!$X$6:$AC$134,4,FALSE)="","",VLOOKUP(Table1[[#This Row],[Budget Code Description]],Dimentions!$X$6:$AC$134,4,FALSE)),"")</f>
        <v/>
      </c>
      <c r="O1086" s="65" t="str">
        <f>IFERROR(VLOOKUP(Table1[[#This Row],[Vendor ID]],Table549[],2,FALSE),"")</f>
        <v/>
      </c>
      <c r="P1086" s="63"/>
      <c r="Q1086" s="141" t="str">
        <f>IF(Table1[[#This Row],[Posting Date]]&lt;&gt;"",$D$9,"")</f>
        <v/>
      </c>
      <c r="R1086" s="157" t="str">
        <f>IF(Table1[[#This Row],[Posting Date]]&lt;&gt;"",$D$10,"")</f>
        <v/>
      </c>
      <c r="S1086" s="66"/>
      <c r="T1086" s="63"/>
      <c r="U1086" s="67"/>
      <c r="V1086" s="67"/>
      <c r="W1086" s="67" t="str">
        <f t="shared" si="21"/>
        <v/>
      </c>
      <c r="X1086" s="159" t="str">
        <f>IF(E1086="","",(IF(Table1[[#This Row],[Cur]]="USD",Table1[[#This Row],[Cur_Amount Debit]],Table1[[#This Row],[Cur_Amount Debit]]/Table1[[#This Row],[Exchange Rate]])))</f>
        <v/>
      </c>
      <c r="Y1086" s="159" t="str">
        <f>IF(E1086="","",(IF(Table1[[#This Row],[Cur]]="USD",Table1[[#This Row],[Cur_Amount Credit]],Table1[[#This Row],[Cur_Amount Credit]]/ExchangeRate)))</f>
        <v/>
      </c>
      <c r="Z1086" s="201" t="str">
        <f>IF(E1086="","",(Table1[[#This Row],[Debit USD]]-Table1[[#This Row],[Credit USD]]))</f>
        <v/>
      </c>
      <c r="AA1086" s="226"/>
      <c r="AB1086" s="255"/>
      <c r="AC1086" s="1"/>
      <c r="AD1086" s="15"/>
      <c r="AE1086" s="15" t="str">
        <f>IF(AND(OR(Table1[[#This Row],[Account]]="15030",Table1[[#This Row],[Account]]="15035",Table1[[#This Row],[Account]]="20150"),Table1[[#This Row],[Vendor ID]]=""),1,"")</f>
        <v/>
      </c>
      <c r="AF1086" s="15"/>
      <c r="AG1086" s="15"/>
      <c r="AH1086" s="15"/>
      <c r="AI1086" s="46" t="str">
        <f>IF(Table1[[#This Row],[Posting Date]]&lt;&gt;"","GJ-"&amp;CountryID,"")</f>
        <v/>
      </c>
      <c r="AJ1086" s="59" t="str">
        <f>IF(Table1[[#This Row],[Posting Date]]&lt;&gt;"",Table1[[#This Row],[Posting Date]],"")</f>
        <v/>
      </c>
      <c r="AK1086" s="46"/>
      <c r="AL1086" s="46" t="str">
        <f>IF(Table1[[#This Row],[Description]]&lt;&gt;"",Table1[[#This Row],[Description]],"")</f>
        <v/>
      </c>
      <c r="AM1086" s="46" t="str">
        <f>IF(Table1[[#This Row],[Posting Date]]&lt;&gt;"",Table1[[#This Row],[Reference Number]],"")</f>
        <v/>
      </c>
      <c r="AN1086" s="46" t="str">
        <f>TRIM(Table1[[#This Row],[Line '#]])</f>
        <v/>
      </c>
      <c r="AO1086" s="46" t="str">
        <f>TRIM(Table1[[#This Row],[Account]])</f>
        <v/>
      </c>
      <c r="AP1086" s="46" t="str">
        <f>IF(Table1[[#This Row],[Posting Date]]&lt;&gt;"",$D$5,"")</f>
        <v/>
      </c>
      <c r="AQ1086" s="46" t="str">
        <f>TRIM(Table1[[#This Row],[Departments-Prgrams]])</f>
        <v/>
      </c>
      <c r="AR1086" s="46" t="str">
        <f>TRIM(Table1[[#This Row],[Grant]])</f>
        <v/>
      </c>
      <c r="AS1086" s="46" t="str">
        <f>TRIM(Table1[[#This Row],[Staff ID]])</f>
        <v/>
      </c>
      <c r="AT1086" s="46" t="str">
        <f>IF(TRIM(Table1[[#This Row],[Budget Code]])=0,"",TRIM(Table1[[#This Row],[Budget Code]]))</f>
        <v/>
      </c>
      <c r="AU1086" s="46" t="str">
        <f>IF(Table1[[#This Row],[Line Description]]&lt;&gt;"",Table1[[#This Row],[Line Description]],"")</f>
        <v/>
      </c>
      <c r="AV1086" s="46" t="str">
        <f>IF(Table1[[#This Row],[Cur_Amount Debit]]&gt;0,ROUND(Table1[[#This Row],[Cur_Amount Debit]],2),"")</f>
        <v/>
      </c>
      <c r="AW1086" s="46" t="str">
        <f>IF(Table1[[#This Row],[Cur_Amount Credit]]&gt;0,ROUND(Table1[[#This Row],[Cur_Amount Credit]],2),"")</f>
        <v/>
      </c>
      <c r="AX1086" s="46" t="str">
        <f>LEFT(Table1[[#This Row],[Cur]],3)</f>
        <v/>
      </c>
      <c r="AY1086" s="59"/>
      <c r="AZ1086" s="46"/>
      <c r="BA1086" s="46" t="str">
        <f>IF(Table1[[#This Row],[Cur]]&lt;&gt;"",IF(Table1[[#This Row],[Cur]]="USD","",ExchangeRate),"")</f>
        <v/>
      </c>
      <c r="BB1086" s="46" t="str">
        <f>IF(Table1[[#This Row],[Grant]]&lt;&gt;"",VLOOKUP(Table1[[#This Row],[Grant]],Grants!B:D,3),"")</f>
        <v/>
      </c>
      <c r="BC1086" s="46" t="str">
        <f>TRIM(Table1[[#This Row],[Vendor ID]])</f>
        <v/>
      </c>
      <c r="BD1086">
        <f>IF(Table1[[#This Row],[Reference Number]]=Q1085,BD1085,BD1085+1)</f>
        <v>0</v>
      </c>
    </row>
    <row r="1087" spans="1:56" ht="11.25" customHeight="1" x14ac:dyDescent="0.25">
      <c r="A1087" s="1"/>
      <c r="B1087" s="88" t="str">
        <f>IF(Table1[[#This Row],[Posting Date]]&lt;&gt;"",IF(Table1[[#This Row],[Reference Number]]=Q1086,B1086+1,1),"")</f>
        <v/>
      </c>
      <c r="C1087" s="61"/>
      <c r="D1087" s="61"/>
      <c r="E1087" s="138"/>
      <c r="F1087" s="141" t="str">
        <f>IFERROR(IF(VLOOKUP(Table1[[#This Row],[Budget Code Description]],Dimentions!$X$6:$AC$139,2,FALSE)="","",VLOOKUP(Table1[[#This Row],[Budget Code Description]],Dimentions!$X$6:$AC$139,2,FALSE)),"")</f>
        <v/>
      </c>
      <c r="G1087" s="141"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1" t="str">
        <f>IFERROR(VLOOKUP(Table1[[#This Row],[Budget Code Description]],Table6[#All],8,FALSE),"")</f>
        <v/>
      </c>
      <c r="L1087" s="63"/>
      <c r="M1087" s="65" t="str">
        <f>IFERROR(VLOOKUP(Table1[[#This Row],[Staff ID]],Table2[],2,FALSE),"")</f>
        <v/>
      </c>
      <c r="N1087" s="209" t="str">
        <f>IFERROR(IF(VLOOKUP(Table1[[#This Row],[Budget Code Description]],Dimentions!$X$6:$AC$134,4,FALSE)="","",VLOOKUP(Table1[[#This Row],[Budget Code Description]],Dimentions!$X$6:$AC$134,4,FALSE)),"")</f>
        <v/>
      </c>
      <c r="O1087" s="65" t="str">
        <f>IFERROR(VLOOKUP(Table1[[#This Row],[Vendor ID]],Table549[],2,FALSE),"")</f>
        <v/>
      </c>
      <c r="P1087" s="63"/>
      <c r="Q1087" s="141" t="str">
        <f>IF(Table1[[#This Row],[Posting Date]]&lt;&gt;"",$D$9,"")</f>
        <v/>
      </c>
      <c r="R1087" s="157" t="str">
        <f>IF(Table1[[#This Row],[Posting Date]]&lt;&gt;"",$D$10,"")</f>
        <v/>
      </c>
      <c r="S1087" s="66"/>
      <c r="T1087" s="63"/>
      <c r="U1087" s="67"/>
      <c r="V1087" s="67"/>
      <c r="W1087" s="67" t="str">
        <f t="shared" si="21"/>
        <v/>
      </c>
      <c r="X1087" s="159" t="str">
        <f>IF(E1087="","",(IF(Table1[[#This Row],[Cur]]="USD",Table1[[#This Row],[Cur_Amount Debit]],Table1[[#This Row],[Cur_Amount Debit]]/Table1[[#This Row],[Exchange Rate]])))</f>
        <v/>
      </c>
      <c r="Y1087" s="159" t="str">
        <f>IF(E1087="","",(IF(Table1[[#This Row],[Cur]]="USD",Table1[[#This Row],[Cur_Amount Credit]],Table1[[#This Row],[Cur_Amount Credit]]/ExchangeRate)))</f>
        <v/>
      </c>
      <c r="Z1087" s="201" t="str">
        <f>IF(E1087="","",(Table1[[#This Row],[Debit USD]]-Table1[[#This Row],[Credit USD]]))</f>
        <v/>
      </c>
      <c r="AA1087" s="226"/>
      <c r="AB1087" s="255"/>
      <c r="AC1087" s="1"/>
      <c r="AD1087" s="15"/>
      <c r="AE1087" s="15" t="str">
        <f>IF(AND(OR(Table1[[#This Row],[Account]]="15030",Table1[[#This Row],[Account]]="15035",Table1[[#This Row],[Account]]="20150"),Table1[[#This Row],[Vendor ID]]=""),1,"")</f>
        <v/>
      </c>
      <c r="AF1087" s="15"/>
      <c r="AG1087" s="15"/>
      <c r="AH1087" s="15"/>
      <c r="AI1087" s="46" t="str">
        <f>IF(Table1[[#This Row],[Posting Date]]&lt;&gt;"","GJ-"&amp;CountryID,"")</f>
        <v/>
      </c>
      <c r="AJ1087" s="59" t="str">
        <f>IF(Table1[[#This Row],[Posting Date]]&lt;&gt;"",Table1[[#This Row],[Posting Date]],"")</f>
        <v/>
      </c>
      <c r="AK1087" s="46"/>
      <c r="AL1087" s="46" t="str">
        <f>IF(Table1[[#This Row],[Description]]&lt;&gt;"",Table1[[#This Row],[Description]],"")</f>
        <v/>
      </c>
      <c r="AM1087" s="46" t="str">
        <f>IF(Table1[[#This Row],[Posting Date]]&lt;&gt;"",Table1[[#This Row],[Reference Number]],"")</f>
        <v/>
      </c>
      <c r="AN1087" s="46" t="str">
        <f>TRIM(Table1[[#This Row],[Line '#]])</f>
        <v/>
      </c>
      <c r="AO1087" s="46" t="str">
        <f>TRIM(Table1[[#This Row],[Account]])</f>
        <v/>
      </c>
      <c r="AP1087" s="46" t="str">
        <f>IF(Table1[[#This Row],[Posting Date]]&lt;&gt;"",$D$5,"")</f>
        <v/>
      </c>
      <c r="AQ1087" s="46" t="str">
        <f>TRIM(Table1[[#This Row],[Departments-Prgrams]])</f>
        <v/>
      </c>
      <c r="AR1087" s="46" t="str">
        <f>TRIM(Table1[[#This Row],[Grant]])</f>
        <v/>
      </c>
      <c r="AS1087" s="46" t="str">
        <f>TRIM(Table1[[#This Row],[Staff ID]])</f>
        <v/>
      </c>
      <c r="AT1087" s="46" t="str">
        <f>IF(TRIM(Table1[[#This Row],[Budget Code]])=0,"",TRIM(Table1[[#This Row],[Budget Code]]))</f>
        <v/>
      </c>
      <c r="AU1087" s="46" t="str">
        <f>IF(Table1[[#This Row],[Line Description]]&lt;&gt;"",Table1[[#This Row],[Line Description]],"")</f>
        <v/>
      </c>
      <c r="AV1087" s="46" t="str">
        <f>IF(Table1[[#This Row],[Cur_Amount Debit]]&gt;0,ROUND(Table1[[#This Row],[Cur_Amount Debit]],2),"")</f>
        <v/>
      </c>
      <c r="AW1087" s="46" t="str">
        <f>IF(Table1[[#This Row],[Cur_Amount Credit]]&gt;0,ROUND(Table1[[#This Row],[Cur_Amount Credit]],2),"")</f>
        <v/>
      </c>
      <c r="AX1087" s="46" t="str">
        <f>LEFT(Table1[[#This Row],[Cur]],3)</f>
        <v/>
      </c>
      <c r="AY1087" s="59"/>
      <c r="AZ1087" s="46"/>
      <c r="BA1087" s="46" t="str">
        <f>IF(Table1[[#This Row],[Cur]]&lt;&gt;"",IF(Table1[[#This Row],[Cur]]="USD","",ExchangeRate),"")</f>
        <v/>
      </c>
      <c r="BB1087" s="46" t="str">
        <f>IF(Table1[[#This Row],[Grant]]&lt;&gt;"",VLOOKUP(Table1[[#This Row],[Grant]],Grants!B:D,3),"")</f>
        <v/>
      </c>
      <c r="BC1087" s="46" t="str">
        <f>TRIM(Table1[[#This Row],[Vendor ID]])</f>
        <v/>
      </c>
      <c r="BD1087">
        <f>IF(Table1[[#This Row],[Reference Number]]=Q1086,BD1086,BD1086+1)</f>
        <v>0</v>
      </c>
    </row>
    <row r="1088" spans="1:56" ht="11.25" customHeight="1" x14ac:dyDescent="0.25">
      <c r="A1088" s="1"/>
      <c r="B1088" s="88" t="str">
        <f>IF(Table1[[#This Row],[Posting Date]]&lt;&gt;"",IF(Table1[[#This Row],[Reference Number]]=Q1087,B1087+1,1),"")</f>
        <v/>
      </c>
      <c r="C1088" s="61"/>
      <c r="D1088" s="61"/>
      <c r="E1088" s="138"/>
      <c r="F1088" s="141" t="str">
        <f>IFERROR(IF(VLOOKUP(Table1[[#This Row],[Budget Code Description]],Dimentions!$X$6:$AC$139,2,FALSE)="","",VLOOKUP(Table1[[#This Row],[Budget Code Description]],Dimentions!$X$6:$AC$139,2,FALSE)),"")</f>
        <v/>
      </c>
      <c r="G1088" s="141"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1" t="str">
        <f>IFERROR(VLOOKUP(Table1[[#This Row],[Budget Code Description]],Table6[#All],8,FALSE),"")</f>
        <v/>
      </c>
      <c r="L1088" s="63"/>
      <c r="M1088" s="65" t="str">
        <f>IFERROR(VLOOKUP(Table1[[#This Row],[Staff ID]],Table2[],2,FALSE),"")</f>
        <v/>
      </c>
      <c r="N1088" s="209" t="str">
        <f>IFERROR(IF(VLOOKUP(Table1[[#This Row],[Budget Code Description]],Dimentions!$X$6:$AC$134,4,FALSE)="","",VLOOKUP(Table1[[#This Row],[Budget Code Description]],Dimentions!$X$6:$AC$134,4,FALSE)),"")</f>
        <v/>
      </c>
      <c r="O1088" s="65" t="str">
        <f>IFERROR(VLOOKUP(Table1[[#This Row],[Vendor ID]],Table549[],2,FALSE),"")</f>
        <v/>
      </c>
      <c r="P1088" s="63"/>
      <c r="Q1088" s="141" t="str">
        <f>IF(Table1[[#This Row],[Posting Date]]&lt;&gt;"",$D$9,"")</f>
        <v/>
      </c>
      <c r="R1088" s="157" t="str">
        <f>IF(Table1[[#This Row],[Posting Date]]&lt;&gt;"",$D$10,"")</f>
        <v/>
      </c>
      <c r="S1088" s="66"/>
      <c r="T1088" s="63"/>
      <c r="U1088" s="67"/>
      <c r="V1088" s="67"/>
      <c r="W1088" s="67" t="str">
        <f t="shared" si="21"/>
        <v/>
      </c>
      <c r="X1088" s="159" t="str">
        <f>IF(E1088="","",(IF(Table1[[#This Row],[Cur]]="USD",Table1[[#This Row],[Cur_Amount Debit]],Table1[[#This Row],[Cur_Amount Debit]]/Table1[[#This Row],[Exchange Rate]])))</f>
        <v/>
      </c>
      <c r="Y1088" s="159" t="str">
        <f>IF(E1088="","",(IF(Table1[[#This Row],[Cur]]="USD",Table1[[#This Row],[Cur_Amount Credit]],Table1[[#This Row],[Cur_Amount Credit]]/ExchangeRate)))</f>
        <v/>
      </c>
      <c r="Z1088" s="201" t="str">
        <f>IF(E1088="","",(Table1[[#This Row],[Debit USD]]-Table1[[#This Row],[Credit USD]]))</f>
        <v/>
      </c>
      <c r="AA1088" s="226"/>
      <c r="AB1088" s="255"/>
      <c r="AC1088" s="1"/>
      <c r="AD1088" s="15"/>
      <c r="AE1088" s="15" t="str">
        <f>IF(AND(OR(Table1[[#This Row],[Account]]="15030",Table1[[#This Row],[Account]]="15035",Table1[[#This Row],[Account]]="20150"),Table1[[#This Row],[Vendor ID]]=""),1,"")</f>
        <v/>
      </c>
      <c r="AF1088" s="15"/>
      <c r="AG1088" s="15"/>
      <c r="AH1088" s="15"/>
      <c r="AI1088" s="46" t="str">
        <f>IF(Table1[[#This Row],[Posting Date]]&lt;&gt;"","GJ-"&amp;CountryID,"")</f>
        <v/>
      </c>
      <c r="AJ1088" s="59" t="str">
        <f>IF(Table1[[#This Row],[Posting Date]]&lt;&gt;"",Table1[[#This Row],[Posting Date]],"")</f>
        <v/>
      </c>
      <c r="AK1088" s="46"/>
      <c r="AL1088" s="46" t="str">
        <f>IF(Table1[[#This Row],[Description]]&lt;&gt;"",Table1[[#This Row],[Description]],"")</f>
        <v/>
      </c>
      <c r="AM1088" s="46" t="str">
        <f>IF(Table1[[#This Row],[Posting Date]]&lt;&gt;"",Table1[[#This Row],[Reference Number]],"")</f>
        <v/>
      </c>
      <c r="AN1088" s="46" t="str">
        <f>TRIM(Table1[[#This Row],[Line '#]])</f>
        <v/>
      </c>
      <c r="AO1088" s="46" t="str">
        <f>TRIM(Table1[[#This Row],[Account]])</f>
        <v/>
      </c>
      <c r="AP1088" s="46" t="str">
        <f>IF(Table1[[#This Row],[Posting Date]]&lt;&gt;"",$D$5,"")</f>
        <v/>
      </c>
      <c r="AQ1088" s="46" t="str">
        <f>TRIM(Table1[[#This Row],[Departments-Prgrams]])</f>
        <v/>
      </c>
      <c r="AR1088" s="46" t="str">
        <f>TRIM(Table1[[#This Row],[Grant]])</f>
        <v/>
      </c>
      <c r="AS1088" s="46" t="str">
        <f>TRIM(Table1[[#This Row],[Staff ID]])</f>
        <v/>
      </c>
      <c r="AT1088" s="46" t="str">
        <f>IF(TRIM(Table1[[#This Row],[Budget Code]])=0,"",TRIM(Table1[[#This Row],[Budget Code]]))</f>
        <v/>
      </c>
      <c r="AU1088" s="46" t="str">
        <f>IF(Table1[[#This Row],[Line Description]]&lt;&gt;"",Table1[[#This Row],[Line Description]],"")</f>
        <v/>
      </c>
      <c r="AV1088" s="46" t="str">
        <f>IF(Table1[[#This Row],[Cur_Amount Debit]]&gt;0,ROUND(Table1[[#This Row],[Cur_Amount Debit]],2),"")</f>
        <v/>
      </c>
      <c r="AW1088" s="46" t="str">
        <f>IF(Table1[[#This Row],[Cur_Amount Credit]]&gt;0,ROUND(Table1[[#This Row],[Cur_Amount Credit]],2),"")</f>
        <v/>
      </c>
      <c r="AX1088" s="46" t="str">
        <f>LEFT(Table1[[#This Row],[Cur]],3)</f>
        <v/>
      </c>
      <c r="AY1088" s="59"/>
      <c r="AZ1088" s="46"/>
      <c r="BA1088" s="46" t="str">
        <f>IF(Table1[[#This Row],[Cur]]&lt;&gt;"",IF(Table1[[#This Row],[Cur]]="USD","",ExchangeRate),"")</f>
        <v/>
      </c>
      <c r="BB1088" s="46" t="str">
        <f>IF(Table1[[#This Row],[Grant]]&lt;&gt;"",VLOOKUP(Table1[[#This Row],[Grant]],Grants!B:D,3),"")</f>
        <v/>
      </c>
      <c r="BC1088" s="46" t="str">
        <f>TRIM(Table1[[#This Row],[Vendor ID]])</f>
        <v/>
      </c>
      <c r="BD1088">
        <f>IF(Table1[[#This Row],[Reference Number]]=Q1087,BD1087,BD1087+1)</f>
        <v>0</v>
      </c>
    </row>
    <row r="1089" spans="1:56" ht="11.25" customHeight="1" x14ac:dyDescent="0.25">
      <c r="A1089" s="1"/>
      <c r="B1089" s="88" t="str">
        <f>IF(Table1[[#This Row],[Posting Date]]&lt;&gt;"",IF(Table1[[#This Row],[Reference Number]]=Q1088,B1088+1,1),"")</f>
        <v/>
      </c>
      <c r="C1089" s="61"/>
      <c r="D1089" s="61"/>
      <c r="E1089" s="138"/>
      <c r="F1089" s="141" t="str">
        <f>IFERROR(IF(VLOOKUP(Table1[[#This Row],[Budget Code Description]],Dimentions!$X$6:$AC$139,2,FALSE)="","",VLOOKUP(Table1[[#This Row],[Budget Code Description]],Dimentions!$X$6:$AC$139,2,FALSE)),"")</f>
        <v/>
      </c>
      <c r="G1089" s="141"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1" t="str">
        <f>IFERROR(VLOOKUP(Table1[[#This Row],[Budget Code Description]],Table6[#All],8,FALSE),"")</f>
        <v/>
      </c>
      <c r="L1089" s="63"/>
      <c r="M1089" s="65" t="str">
        <f>IFERROR(VLOOKUP(Table1[[#This Row],[Staff ID]],Table2[],2,FALSE),"")</f>
        <v/>
      </c>
      <c r="N1089" s="209" t="str">
        <f>IFERROR(IF(VLOOKUP(Table1[[#This Row],[Budget Code Description]],Dimentions!$X$6:$AC$134,4,FALSE)="","",VLOOKUP(Table1[[#This Row],[Budget Code Description]],Dimentions!$X$6:$AC$134,4,FALSE)),"")</f>
        <v/>
      </c>
      <c r="O1089" s="65" t="str">
        <f>IFERROR(VLOOKUP(Table1[[#This Row],[Vendor ID]],Table549[],2,FALSE),"")</f>
        <v/>
      </c>
      <c r="P1089" s="63"/>
      <c r="Q1089" s="141" t="str">
        <f>IF(Table1[[#This Row],[Posting Date]]&lt;&gt;"",$D$9,"")</f>
        <v/>
      </c>
      <c r="R1089" s="157" t="str">
        <f>IF(Table1[[#This Row],[Posting Date]]&lt;&gt;"",$D$10,"")</f>
        <v/>
      </c>
      <c r="S1089" s="66"/>
      <c r="T1089" s="63"/>
      <c r="U1089" s="67"/>
      <c r="V1089" s="67"/>
      <c r="W1089" s="67" t="str">
        <f t="shared" si="21"/>
        <v/>
      </c>
      <c r="X1089" s="159" t="str">
        <f>IF(E1089="","",(IF(Table1[[#This Row],[Cur]]="USD",Table1[[#This Row],[Cur_Amount Debit]],Table1[[#This Row],[Cur_Amount Debit]]/Table1[[#This Row],[Exchange Rate]])))</f>
        <v/>
      </c>
      <c r="Y1089" s="159" t="str">
        <f>IF(E1089="","",(IF(Table1[[#This Row],[Cur]]="USD",Table1[[#This Row],[Cur_Amount Credit]],Table1[[#This Row],[Cur_Amount Credit]]/ExchangeRate)))</f>
        <v/>
      </c>
      <c r="Z1089" s="201" t="str">
        <f>IF(E1089="","",(Table1[[#This Row],[Debit USD]]-Table1[[#This Row],[Credit USD]]))</f>
        <v/>
      </c>
      <c r="AA1089" s="226"/>
      <c r="AB1089" s="255"/>
      <c r="AC1089" s="1"/>
      <c r="AD1089" s="15"/>
      <c r="AE1089" s="15" t="str">
        <f>IF(AND(OR(Table1[[#This Row],[Account]]="15030",Table1[[#This Row],[Account]]="15035",Table1[[#This Row],[Account]]="20150"),Table1[[#This Row],[Vendor ID]]=""),1,"")</f>
        <v/>
      </c>
      <c r="AF1089" s="15"/>
      <c r="AG1089" s="15"/>
      <c r="AH1089" s="15"/>
      <c r="AI1089" s="46" t="str">
        <f>IF(Table1[[#This Row],[Posting Date]]&lt;&gt;"","GJ-"&amp;CountryID,"")</f>
        <v/>
      </c>
      <c r="AJ1089" s="59" t="str">
        <f>IF(Table1[[#This Row],[Posting Date]]&lt;&gt;"",Table1[[#This Row],[Posting Date]],"")</f>
        <v/>
      </c>
      <c r="AK1089" s="46"/>
      <c r="AL1089" s="46" t="str">
        <f>IF(Table1[[#This Row],[Description]]&lt;&gt;"",Table1[[#This Row],[Description]],"")</f>
        <v/>
      </c>
      <c r="AM1089" s="46" t="str">
        <f>IF(Table1[[#This Row],[Posting Date]]&lt;&gt;"",Table1[[#This Row],[Reference Number]],"")</f>
        <v/>
      </c>
      <c r="AN1089" s="46" t="str">
        <f>TRIM(Table1[[#This Row],[Line '#]])</f>
        <v/>
      </c>
      <c r="AO1089" s="46" t="str">
        <f>TRIM(Table1[[#This Row],[Account]])</f>
        <v/>
      </c>
      <c r="AP1089" s="46" t="str">
        <f>IF(Table1[[#This Row],[Posting Date]]&lt;&gt;"",$D$5,"")</f>
        <v/>
      </c>
      <c r="AQ1089" s="46" t="str">
        <f>TRIM(Table1[[#This Row],[Departments-Prgrams]])</f>
        <v/>
      </c>
      <c r="AR1089" s="46" t="str">
        <f>TRIM(Table1[[#This Row],[Grant]])</f>
        <v/>
      </c>
      <c r="AS1089" s="46" t="str">
        <f>TRIM(Table1[[#This Row],[Staff ID]])</f>
        <v/>
      </c>
      <c r="AT1089" s="46" t="str">
        <f>IF(TRIM(Table1[[#This Row],[Budget Code]])=0,"",TRIM(Table1[[#This Row],[Budget Code]]))</f>
        <v/>
      </c>
      <c r="AU1089" s="46" t="str">
        <f>IF(Table1[[#This Row],[Line Description]]&lt;&gt;"",Table1[[#This Row],[Line Description]],"")</f>
        <v/>
      </c>
      <c r="AV1089" s="46" t="str">
        <f>IF(Table1[[#This Row],[Cur_Amount Debit]]&gt;0,ROUND(Table1[[#This Row],[Cur_Amount Debit]],2),"")</f>
        <v/>
      </c>
      <c r="AW1089" s="46" t="str">
        <f>IF(Table1[[#This Row],[Cur_Amount Credit]]&gt;0,ROUND(Table1[[#This Row],[Cur_Amount Credit]],2),"")</f>
        <v/>
      </c>
      <c r="AX1089" s="46" t="str">
        <f>LEFT(Table1[[#This Row],[Cur]],3)</f>
        <v/>
      </c>
      <c r="AY1089" s="59"/>
      <c r="AZ1089" s="46"/>
      <c r="BA1089" s="46" t="str">
        <f>IF(Table1[[#This Row],[Cur]]&lt;&gt;"",IF(Table1[[#This Row],[Cur]]="USD","",ExchangeRate),"")</f>
        <v/>
      </c>
      <c r="BB1089" s="46" t="str">
        <f>IF(Table1[[#This Row],[Grant]]&lt;&gt;"",VLOOKUP(Table1[[#This Row],[Grant]],Grants!B:D,3),"")</f>
        <v/>
      </c>
      <c r="BC1089" s="46" t="str">
        <f>TRIM(Table1[[#This Row],[Vendor ID]])</f>
        <v/>
      </c>
      <c r="BD1089">
        <f>IF(Table1[[#This Row],[Reference Number]]=Q1088,BD1088,BD1088+1)</f>
        <v>0</v>
      </c>
    </row>
    <row r="1090" spans="1:56" ht="11.25" customHeight="1" x14ac:dyDescent="0.25">
      <c r="A1090" s="1"/>
      <c r="B1090" s="88" t="str">
        <f>IF(Table1[[#This Row],[Posting Date]]&lt;&gt;"",IF(Table1[[#This Row],[Reference Number]]=Q1089,B1089+1,1),"")</f>
        <v/>
      </c>
      <c r="C1090" s="61"/>
      <c r="D1090" s="61"/>
      <c r="E1090" s="138"/>
      <c r="F1090" s="141" t="str">
        <f>IFERROR(IF(VLOOKUP(Table1[[#This Row],[Budget Code Description]],Dimentions!$X$6:$AC$139,2,FALSE)="","",VLOOKUP(Table1[[#This Row],[Budget Code Description]],Dimentions!$X$6:$AC$139,2,FALSE)),"")</f>
        <v/>
      </c>
      <c r="G1090" s="141"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1" t="str">
        <f>IFERROR(VLOOKUP(Table1[[#This Row],[Budget Code Description]],Table6[#All],8,FALSE),"")</f>
        <v/>
      </c>
      <c r="L1090" s="63"/>
      <c r="M1090" s="65" t="str">
        <f>IFERROR(VLOOKUP(Table1[[#This Row],[Staff ID]],Table2[],2,FALSE),"")</f>
        <v/>
      </c>
      <c r="N1090" s="209" t="str">
        <f>IFERROR(IF(VLOOKUP(Table1[[#This Row],[Budget Code Description]],Dimentions!$X$6:$AC$134,4,FALSE)="","",VLOOKUP(Table1[[#This Row],[Budget Code Description]],Dimentions!$X$6:$AC$134,4,FALSE)),"")</f>
        <v/>
      </c>
      <c r="O1090" s="65" t="str">
        <f>IFERROR(VLOOKUP(Table1[[#This Row],[Vendor ID]],Table549[],2,FALSE),"")</f>
        <v/>
      </c>
      <c r="P1090" s="63"/>
      <c r="Q1090" s="141" t="str">
        <f>IF(Table1[[#This Row],[Posting Date]]&lt;&gt;"",$D$9,"")</f>
        <v/>
      </c>
      <c r="R1090" s="157" t="str">
        <f>IF(Table1[[#This Row],[Posting Date]]&lt;&gt;"",$D$10,"")</f>
        <v/>
      </c>
      <c r="S1090" s="66"/>
      <c r="T1090" s="63"/>
      <c r="U1090" s="67"/>
      <c r="V1090" s="67"/>
      <c r="W1090" s="67" t="str">
        <f t="shared" si="21"/>
        <v/>
      </c>
      <c r="X1090" s="159" t="str">
        <f>IF(E1090="","",(IF(Table1[[#This Row],[Cur]]="USD",Table1[[#This Row],[Cur_Amount Debit]],Table1[[#This Row],[Cur_Amount Debit]]/Table1[[#This Row],[Exchange Rate]])))</f>
        <v/>
      </c>
      <c r="Y1090" s="159" t="str">
        <f>IF(E1090="","",(IF(Table1[[#This Row],[Cur]]="USD",Table1[[#This Row],[Cur_Amount Credit]],Table1[[#This Row],[Cur_Amount Credit]]/ExchangeRate)))</f>
        <v/>
      </c>
      <c r="Z1090" s="201" t="str">
        <f>IF(E1090="","",(Table1[[#This Row],[Debit USD]]-Table1[[#This Row],[Credit USD]]))</f>
        <v/>
      </c>
      <c r="AA1090" s="226"/>
      <c r="AB1090" s="255"/>
      <c r="AC1090" s="1"/>
      <c r="AD1090" s="15"/>
      <c r="AE1090" s="15" t="str">
        <f>IF(AND(OR(Table1[[#This Row],[Account]]="15030",Table1[[#This Row],[Account]]="15035",Table1[[#This Row],[Account]]="20150"),Table1[[#This Row],[Vendor ID]]=""),1,"")</f>
        <v/>
      </c>
      <c r="AF1090" s="15"/>
      <c r="AG1090" s="15"/>
      <c r="AH1090" s="15"/>
      <c r="AI1090" s="46" t="str">
        <f>IF(Table1[[#This Row],[Posting Date]]&lt;&gt;"","GJ-"&amp;CountryID,"")</f>
        <v/>
      </c>
      <c r="AJ1090" s="59" t="str">
        <f>IF(Table1[[#This Row],[Posting Date]]&lt;&gt;"",Table1[[#This Row],[Posting Date]],"")</f>
        <v/>
      </c>
      <c r="AK1090" s="46"/>
      <c r="AL1090" s="46" t="str">
        <f>IF(Table1[[#This Row],[Description]]&lt;&gt;"",Table1[[#This Row],[Description]],"")</f>
        <v/>
      </c>
      <c r="AM1090" s="46" t="str">
        <f>IF(Table1[[#This Row],[Posting Date]]&lt;&gt;"",Table1[[#This Row],[Reference Number]],"")</f>
        <v/>
      </c>
      <c r="AN1090" s="46" t="str">
        <f>TRIM(Table1[[#This Row],[Line '#]])</f>
        <v/>
      </c>
      <c r="AO1090" s="46" t="str">
        <f>TRIM(Table1[[#This Row],[Account]])</f>
        <v/>
      </c>
      <c r="AP1090" s="46" t="str">
        <f>IF(Table1[[#This Row],[Posting Date]]&lt;&gt;"",$D$5,"")</f>
        <v/>
      </c>
      <c r="AQ1090" s="46" t="str">
        <f>TRIM(Table1[[#This Row],[Departments-Prgrams]])</f>
        <v/>
      </c>
      <c r="AR1090" s="46" t="str">
        <f>TRIM(Table1[[#This Row],[Grant]])</f>
        <v/>
      </c>
      <c r="AS1090" s="46" t="str">
        <f>TRIM(Table1[[#This Row],[Staff ID]])</f>
        <v/>
      </c>
      <c r="AT1090" s="46" t="str">
        <f>IF(TRIM(Table1[[#This Row],[Budget Code]])=0,"",TRIM(Table1[[#This Row],[Budget Code]]))</f>
        <v/>
      </c>
      <c r="AU1090" s="46" t="str">
        <f>IF(Table1[[#This Row],[Line Description]]&lt;&gt;"",Table1[[#This Row],[Line Description]],"")</f>
        <v/>
      </c>
      <c r="AV1090" s="46" t="str">
        <f>IF(Table1[[#This Row],[Cur_Amount Debit]]&gt;0,ROUND(Table1[[#This Row],[Cur_Amount Debit]],2),"")</f>
        <v/>
      </c>
      <c r="AW1090" s="46" t="str">
        <f>IF(Table1[[#This Row],[Cur_Amount Credit]]&gt;0,ROUND(Table1[[#This Row],[Cur_Amount Credit]],2),"")</f>
        <v/>
      </c>
      <c r="AX1090" s="46" t="str">
        <f>LEFT(Table1[[#This Row],[Cur]],3)</f>
        <v/>
      </c>
      <c r="AY1090" s="59"/>
      <c r="AZ1090" s="46"/>
      <c r="BA1090" s="46" t="str">
        <f>IF(Table1[[#This Row],[Cur]]&lt;&gt;"",IF(Table1[[#This Row],[Cur]]="USD","",ExchangeRate),"")</f>
        <v/>
      </c>
      <c r="BB1090" s="46" t="str">
        <f>IF(Table1[[#This Row],[Grant]]&lt;&gt;"",VLOOKUP(Table1[[#This Row],[Grant]],Grants!B:D,3),"")</f>
        <v/>
      </c>
      <c r="BC1090" s="46" t="str">
        <f>TRIM(Table1[[#This Row],[Vendor ID]])</f>
        <v/>
      </c>
      <c r="BD1090">
        <f>IF(Table1[[#This Row],[Reference Number]]=Q1089,BD1089,BD1089+1)</f>
        <v>0</v>
      </c>
    </row>
    <row r="1091" spans="1:56" ht="11.25" customHeight="1" x14ac:dyDescent="0.25">
      <c r="A1091" s="1"/>
      <c r="B1091" s="88" t="str">
        <f>IF(Table1[[#This Row],[Posting Date]]&lt;&gt;"",IF(Table1[[#This Row],[Reference Number]]=Q1090,B1090+1,1),"")</f>
        <v/>
      </c>
      <c r="C1091" s="61"/>
      <c r="D1091" s="61"/>
      <c r="E1091" s="138"/>
      <c r="F1091" s="141" t="str">
        <f>IFERROR(IF(VLOOKUP(Table1[[#This Row],[Budget Code Description]],Dimentions!$X$6:$AC$139,2,FALSE)="","",VLOOKUP(Table1[[#This Row],[Budget Code Description]],Dimentions!$X$6:$AC$139,2,FALSE)),"")</f>
        <v/>
      </c>
      <c r="G1091" s="141"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1" t="str">
        <f>IFERROR(VLOOKUP(Table1[[#This Row],[Budget Code Description]],Table6[#All],8,FALSE),"")</f>
        <v/>
      </c>
      <c r="L1091" s="63"/>
      <c r="M1091" s="65" t="str">
        <f>IFERROR(VLOOKUP(Table1[[#This Row],[Staff ID]],Table2[],2,FALSE),"")</f>
        <v/>
      </c>
      <c r="N1091" s="209" t="str">
        <f>IFERROR(IF(VLOOKUP(Table1[[#This Row],[Budget Code Description]],Dimentions!$X$6:$AC$134,4,FALSE)="","",VLOOKUP(Table1[[#This Row],[Budget Code Description]],Dimentions!$X$6:$AC$134,4,FALSE)),"")</f>
        <v/>
      </c>
      <c r="O1091" s="65" t="str">
        <f>IFERROR(VLOOKUP(Table1[[#This Row],[Vendor ID]],Table549[],2,FALSE),"")</f>
        <v/>
      </c>
      <c r="P1091" s="63"/>
      <c r="Q1091" s="141" t="str">
        <f>IF(Table1[[#This Row],[Posting Date]]&lt;&gt;"",$D$9,"")</f>
        <v/>
      </c>
      <c r="R1091" s="157" t="str">
        <f>IF(Table1[[#This Row],[Posting Date]]&lt;&gt;"",$D$10,"")</f>
        <v/>
      </c>
      <c r="S1091" s="66"/>
      <c r="T1091" s="63"/>
      <c r="U1091" s="67"/>
      <c r="V1091" s="67"/>
      <c r="W1091" s="67" t="str">
        <f t="shared" si="21"/>
        <v/>
      </c>
      <c r="X1091" s="159" t="str">
        <f>IF(E1091="","",(IF(Table1[[#This Row],[Cur]]="USD",Table1[[#This Row],[Cur_Amount Debit]],Table1[[#This Row],[Cur_Amount Debit]]/Table1[[#This Row],[Exchange Rate]])))</f>
        <v/>
      </c>
      <c r="Y1091" s="159" t="str">
        <f>IF(E1091="","",(IF(Table1[[#This Row],[Cur]]="USD",Table1[[#This Row],[Cur_Amount Credit]],Table1[[#This Row],[Cur_Amount Credit]]/ExchangeRate)))</f>
        <v/>
      </c>
      <c r="Z1091" s="201" t="str">
        <f>IF(E1091="","",(Table1[[#This Row],[Debit USD]]-Table1[[#This Row],[Credit USD]]))</f>
        <v/>
      </c>
      <c r="AA1091" s="226"/>
      <c r="AB1091" s="255"/>
      <c r="AC1091" s="1"/>
      <c r="AD1091" s="15"/>
      <c r="AE1091" s="15" t="str">
        <f>IF(AND(OR(Table1[[#This Row],[Account]]="15030",Table1[[#This Row],[Account]]="15035",Table1[[#This Row],[Account]]="20150"),Table1[[#This Row],[Vendor ID]]=""),1,"")</f>
        <v/>
      </c>
      <c r="AF1091" s="15"/>
      <c r="AG1091" s="15"/>
      <c r="AH1091" s="15"/>
      <c r="AI1091" s="46" t="str">
        <f>IF(Table1[[#This Row],[Posting Date]]&lt;&gt;"","GJ-"&amp;CountryID,"")</f>
        <v/>
      </c>
      <c r="AJ1091" s="59" t="str">
        <f>IF(Table1[[#This Row],[Posting Date]]&lt;&gt;"",Table1[[#This Row],[Posting Date]],"")</f>
        <v/>
      </c>
      <c r="AK1091" s="46"/>
      <c r="AL1091" s="46" t="str">
        <f>IF(Table1[[#This Row],[Description]]&lt;&gt;"",Table1[[#This Row],[Description]],"")</f>
        <v/>
      </c>
      <c r="AM1091" s="46" t="str">
        <f>IF(Table1[[#This Row],[Posting Date]]&lt;&gt;"",Table1[[#This Row],[Reference Number]],"")</f>
        <v/>
      </c>
      <c r="AN1091" s="46" t="str">
        <f>TRIM(Table1[[#This Row],[Line '#]])</f>
        <v/>
      </c>
      <c r="AO1091" s="46" t="str">
        <f>TRIM(Table1[[#This Row],[Account]])</f>
        <v/>
      </c>
      <c r="AP1091" s="46" t="str">
        <f>IF(Table1[[#This Row],[Posting Date]]&lt;&gt;"",$D$5,"")</f>
        <v/>
      </c>
      <c r="AQ1091" s="46" t="str">
        <f>TRIM(Table1[[#This Row],[Departments-Prgrams]])</f>
        <v/>
      </c>
      <c r="AR1091" s="46" t="str">
        <f>TRIM(Table1[[#This Row],[Grant]])</f>
        <v/>
      </c>
      <c r="AS1091" s="46" t="str">
        <f>TRIM(Table1[[#This Row],[Staff ID]])</f>
        <v/>
      </c>
      <c r="AT1091" s="46" t="str">
        <f>IF(TRIM(Table1[[#This Row],[Budget Code]])=0,"",TRIM(Table1[[#This Row],[Budget Code]]))</f>
        <v/>
      </c>
      <c r="AU1091" s="46" t="str">
        <f>IF(Table1[[#This Row],[Line Description]]&lt;&gt;"",Table1[[#This Row],[Line Description]],"")</f>
        <v/>
      </c>
      <c r="AV1091" s="46" t="str">
        <f>IF(Table1[[#This Row],[Cur_Amount Debit]]&gt;0,ROUND(Table1[[#This Row],[Cur_Amount Debit]],2),"")</f>
        <v/>
      </c>
      <c r="AW1091" s="46" t="str">
        <f>IF(Table1[[#This Row],[Cur_Amount Credit]]&gt;0,ROUND(Table1[[#This Row],[Cur_Amount Credit]],2),"")</f>
        <v/>
      </c>
      <c r="AX1091" s="46" t="str">
        <f>LEFT(Table1[[#This Row],[Cur]],3)</f>
        <v/>
      </c>
      <c r="AY1091" s="59"/>
      <c r="AZ1091" s="46"/>
      <c r="BA1091" s="46" t="str">
        <f>IF(Table1[[#This Row],[Cur]]&lt;&gt;"",IF(Table1[[#This Row],[Cur]]="USD","",ExchangeRate),"")</f>
        <v/>
      </c>
      <c r="BB1091" s="46" t="str">
        <f>IF(Table1[[#This Row],[Grant]]&lt;&gt;"",VLOOKUP(Table1[[#This Row],[Grant]],Grants!B:D,3),"")</f>
        <v/>
      </c>
      <c r="BC1091" s="46" t="str">
        <f>TRIM(Table1[[#This Row],[Vendor ID]])</f>
        <v/>
      </c>
      <c r="BD1091">
        <f>IF(Table1[[#This Row],[Reference Number]]=Q1090,BD1090,BD1090+1)</f>
        <v>0</v>
      </c>
    </row>
    <row r="1092" spans="1:56" ht="11.25" customHeight="1" x14ac:dyDescent="0.25">
      <c r="A1092" s="1"/>
      <c r="B1092" s="88" t="str">
        <f>IF(Table1[[#This Row],[Posting Date]]&lt;&gt;"",IF(Table1[[#This Row],[Reference Number]]=Q1091,B1091+1,1),"")</f>
        <v/>
      </c>
      <c r="C1092" s="61"/>
      <c r="D1092" s="61"/>
      <c r="E1092" s="138"/>
      <c r="F1092" s="141" t="str">
        <f>IFERROR(IF(VLOOKUP(Table1[[#This Row],[Budget Code Description]],Dimentions!$X$6:$AC$139,2,FALSE)="","",VLOOKUP(Table1[[#This Row],[Budget Code Description]],Dimentions!$X$6:$AC$139,2,FALSE)),"")</f>
        <v/>
      </c>
      <c r="G1092" s="141"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1" t="str">
        <f>IFERROR(VLOOKUP(Table1[[#This Row],[Budget Code Description]],Table6[#All],8,FALSE),"")</f>
        <v/>
      </c>
      <c r="L1092" s="63"/>
      <c r="M1092" s="65" t="str">
        <f>IFERROR(VLOOKUP(Table1[[#This Row],[Staff ID]],Table2[],2,FALSE),"")</f>
        <v/>
      </c>
      <c r="N1092" s="209" t="str">
        <f>IFERROR(IF(VLOOKUP(Table1[[#This Row],[Budget Code Description]],Dimentions!$X$6:$AC$134,4,FALSE)="","",VLOOKUP(Table1[[#This Row],[Budget Code Description]],Dimentions!$X$6:$AC$134,4,FALSE)),"")</f>
        <v/>
      </c>
      <c r="O1092" s="65" t="str">
        <f>IFERROR(VLOOKUP(Table1[[#This Row],[Vendor ID]],Table549[],2,FALSE),"")</f>
        <v/>
      </c>
      <c r="P1092" s="63"/>
      <c r="Q1092" s="141" t="str">
        <f>IF(Table1[[#This Row],[Posting Date]]&lt;&gt;"",$D$9,"")</f>
        <v/>
      </c>
      <c r="R1092" s="157" t="str">
        <f>IF(Table1[[#This Row],[Posting Date]]&lt;&gt;"",$D$10,"")</f>
        <v/>
      </c>
      <c r="S1092" s="66"/>
      <c r="T1092" s="63"/>
      <c r="U1092" s="67"/>
      <c r="V1092" s="67"/>
      <c r="W1092" s="67" t="str">
        <f t="shared" si="21"/>
        <v/>
      </c>
      <c r="X1092" s="159" t="str">
        <f>IF(E1092="","",(IF(Table1[[#This Row],[Cur]]="USD",Table1[[#This Row],[Cur_Amount Debit]],Table1[[#This Row],[Cur_Amount Debit]]/Table1[[#This Row],[Exchange Rate]])))</f>
        <v/>
      </c>
      <c r="Y1092" s="159" t="str">
        <f>IF(E1092="","",(IF(Table1[[#This Row],[Cur]]="USD",Table1[[#This Row],[Cur_Amount Credit]],Table1[[#This Row],[Cur_Amount Credit]]/ExchangeRate)))</f>
        <v/>
      </c>
      <c r="Z1092" s="201" t="str">
        <f>IF(E1092="","",(Table1[[#This Row],[Debit USD]]-Table1[[#This Row],[Credit USD]]))</f>
        <v/>
      </c>
      <c r="AA1092" s="226"/>
      <c r="AB1092" s="255"/>
      <c r="AC1092" s="1"/>
      <c r="AD1092" s="15"/>
      <c r="AE1092" s="15" t="str">
        <f>IF(AND(OR(Table1[[#This Row],[Account]]="15030",Table1[[#This Row],[Account]]="15035",Table1[[#This Row],[Account]]="20150"),Table1[[#This Row],[Vendor ID]]=""),1,"")</f>
        <v/>
      </c>
      <c r="AF1092" s="15"/>
      <c r="AG1092" s="15"/>
      <c r="AH1092" s="15"/>
      <c r="AI1092" s="46" t="str">
        <f>IF(Table1[[#This Row],[Posting Date]]&lt;&gt;"","GJ-"&amp;CountryID,"")</f>
        <v/>
      </c>
      <c r="AJ1092" s="59" t="str">
        <f>IF(Table1[[#This Row],[Posting Date]]&lt;&gt;"",Table1[[#This Row],[Posting Date]],"")</f>
        <v/>
      </c>
      <c r="AK1092" s="46"/>
      <c r="AL1092" s="46" t="str">
        <f>IF(Table1[[#This Row],[Description]]&lt;&gt;"",Table1[[#This Row],[Description]],"")</f>
        <v/>
      </c>
      <c r="AM1092" s="46" t="str">
        <f>IF(Table1[[#This Row],[Posting Date]]&lt;&gt;"",Table1[[#This Row],[Reference Number]],"")</f>
        <v/>
      </c>
      <c r="AN1092" s="46" t="str">
        <f>TRIM(Table1[[#This Row],[Line '#]])</f>
        <v/>
      </c>
      <c r="AO1092" s="46" t="str">
        <f>TRIM(Table1[[#This Row],[Account]])</f>
        <v/>
      </c>
      <c r="AP1092" s="46" t="str">
        <f>IF(Table1[[#This Row],[Posting Date]]&lt;&gt;"",$D$5,"")</f>
        <v/>
      </c>
      <c r="AQ1092" s="46" t="str">
        <f>TRIM(Table1[[#This Row],[Departments-Prgrams]])</f>
        <v/>
      </c>
      <c r="AR1092" s="46" t="str">
        <f>TRIM(Table1[[#This Row],[Grant]])</f>
        <v/>
      </c>
      <c r="AS1092" s="46" t="str">
        <f>TRIM(Table1[[#This Row],[Staff ID]])</f>
        <v/>
      </c>
      <c r="AT1092" s="46" t="str">
        <f>IF(TRIM(Table1[[#This Row],[Budget Code]])=0,"",TRIM(Table1[[#This Row],[Budget Code]]))</f>
        <v/>
      </c>
      <c r="AU1092" s="46" t="str">
        <f>IF(Table1[[#This Row],[Line Description]]&lt;&gt;"",Table1[[#This Row],[Line Description]],"")</f>
        <v/>
      </c>
      <c r="AV1092" s="46" t="str">
        <f>IF(Table1[[#This Row],[Cur_Amount Debit]]&gt;0,ROUND(Table1[[#This Row],[Cur_Amount Debit]],2),"")</f>
        <v/>
      </c>
      <c r="AW1092" s="46" t="str">
        <f>IF(Table1[[#This Row],[Cur_Amount Credit]]&gt;0,ROUND(Table1[[#This Row],[Cur_Amount Credit]],2),"")</f>
        <v/>
      </c>
      <c r="AX1092" s="46" t="str">
        <f>LEFT(Table1[[#This Row],[Cur]],3)</f>
        <v/>
      </c>
      <c r="AY1092" s="59"/>
      <c r="AZ1092" s="46"/>
      <c r="BA1092" s="46" t="str">
        <f>IF(Table1[[#This Row],[Cur]]&lt;&gt;"",IF(Table1[[#This Row],[Cur]]="USD","",ExchangeRate),"")</f>
        <v/>
      </c>
      <c r="BB1092" s="46" t="str">
        <f>IF(Table1[[#This Row],[Grant]]&lt;&gt;"",VLOOKUP(Table1[[#This Row],[Grant]],Grants!B:D,3),"")</f>
        <v/>
      </c>
      <c r="BC1092" s="46" t="str">
        <f>TRIM(Table1[[#This Row],[Vendor ID]])</f>
        <v/>
      </c>
      <c r="BD1092">
        <f>IF(Table1[[#This Row],[Reference Number]]=Q1091,BD1091,BD1091+1)</f>
        <v>0</v>
      </c>
    </row>
    <row r="1093" spans="1:56" ht="11.25" customHeight="1" x14ac:dyDescent="0.25">
      <c r="A1093" s="1"/>
      <c r="B1093" s="88" t="str">
        <f>IF(Table1[[#This Row],[Posting Date]]&lt;&gt;"",IF(Table1[[#This Row],[Reference Number]]=Q1092,B1092+1,1),"")</f>
        <v/>
      </c>
      <c r="C1093" s="61"/>
      <c r="D1093" s="61"/>
      <c r="E1093" s="138"/>
      <c r="F1093" s="141" t="str">
        <f>IFERROR(IF(VLOOKUP(Table1[[#This Row],[Budget Code Description]],Dimentions!$X$6:$AC$139,2,FALSE)="","",VLOOKUP(Table1[[#This Row],[Budget Code Description]],Dimentions!$X$6:$AC$139,2,FALSE)),"")</f>
        <v/>
      </c>
      <c r="G1093" s="141"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1" t="str">
        <f>IFERROR(VLOOKUP(Table1[[#This Row],[Budget Code Description]],Table6[#All],8,FALSE),"")</f>
        <v/>
      </c>
      <c r="L1093" s="63"/>
      <c r="M1093" s="65" t="str">
        <f>IFERROR(VLOOKUP(Table1[[#This Row],[Staff ID]],Table2[],2,FALSE),"")</f>
        <v/>
      </c>
      <c r="N1093" s="209" t="str">
        <f>IFERROR(IF(VLOOKUP(Table1[[#This Row],[Budget Code Description]],Dimentions!$X$6:$AC$134,4,FALSE)="","",VLOOKUP(Table1[[#This Row],[Budget Code Description]],Dimentions!$X$6:$AC$134,4,FALSE)),"")</f>
        <v/>
      </c>
      <c r="O1093" s="65" t="str">
        <f>IFERROR(VLOOKUP(Table1[[#This Row],[Vendor ID]],Table549[],2,FALSE),"")</f>
        <v/>
      </c>
      <c r="P1093" s="63"/>
      <c r="Q1093" s="141" t="str">
        <f>IF(Table1[[#This Row],[Posting Date]]&lt;&gt;"",$D$9,"")</f>
        <v/>
      </c>
      <c r="R1093" s="157" t="str">
        <f>IF(Table1[[#This Row],[Posting Date]]&lt;&gt;"",$D$10,"")</f>
        <v/>
      </c>
      <c r="S1093" s="66"/>
      <c r="T1093" s="63"/>
      <c r="U1093" s="67"/>
      <c r="V1093" s="67"/>
      <c r="W1093" s="67" t="str">
        <f t="shared" si="21"/>
        <v/>
      </c>
      <c r="X1093" s="159" t="str">
        <f>IF(E1093="","",(IF(Table1[[#This Row],[Cur]]="USD",Table1[[#This Row],[Cur_Amount Debit]],Table1[[#This Row],[Cur_Amount Debit]]/Table1[[#This Row],[Exchange Rate]])))</f>
        <v/>
      </c>
      <c r="Y1093" s="159" t="str">
        <f>IF(E1093="","",(IF(Table1[[#This Row],[Cur]]="USD",Table1[[#This Row],[Cur_Amount Credit]],Table1[[#This Row],[Cur_Amount Credit]]/ExchangeRate)))</f>
        <v/>
      </c>
      <c r="Z1093" s="201" t="str">
        <f>IF(E1093="","",(Table1[[#This Row],[Debit USD]]-Table1[[#This Row],[Credit USD]]))</f>
        <v/>
      </c>
      <c r="AA1093" s="226"/>
      <c r="AB1093" s="255"/>
      <c r="AC1093" s="1"/>
      <c r="AD1093" s="15"/>
      <c r="AE1093" s="15" t="str">
        <f>IF(AND(OR(Table1[[#This Row],[Account]]="15030",Table1[[#This Row],[Account]]="15035",Table1[[#This Row],[Account]]="20150"),Table1[[#This Row],[Vendor ID]]=""),1,"")</f>
        <v/>
      </c>
      <c r="AF1093" s="15"/>
      <c r="AG1093" s="15"/>
      <c r="AH1093" s="15"/>
      <c r="AI1093" s="46" t="str">
        <f>IF(Table1[[#This Row],[Posting Date]]&lt;&gt;"","GJ-"&amp;CountryID,"")</f>
        <v/>
      </c>
      <c r="AJ1093" s="59" t="str">
        <f>IF(Table1[[#This Row],[Posting Date]]&lt;&gt;"",Table1[[#This Row],[Posting Date]],"")</f>
        <v/>
      </c>
      <c r="AK1093" s="46"/>
      <c r="AL1093" s="46" t="str">
        <f>IF(Table1[[#This Row],[Description]]&lt;&gt;"",Table1[[#This Row],[Description]],"")</f>
        <v/>
      </c>
      <c r="AM1093" s="46" t="str">
        <f>IF(Table1[[#This Row],[Posting Date]]&lt;&gt;"",Table1[[#This Row],[Reference Number]],"")</f>
        <v/>
      </c>
      <c r="AN1093" s="46" t="str">
        <f>TRIM(Table1[[#This Row],[Line '#]])</f>
        <v/>
      </c>
      <c r="AO1093" s="46" t="str">
        <f>TRIM(Table1[[#This Row],[Account]])</f>
        <v/>
      </c>
      <c r="AP1093" s="46" t="str">
        <f>IF(Table1[[#This Row],[Posting Date]]&lt;&gt;"",$D$5,"")</f>
        <v/>
      </c>
      <c r="AQ1093" s="46" t="str">
        <f>TRIM(Table1[[#This Row],[Departments-Prgrams]])</f>
        <v/>
      </c>
      <c r="AR1093" s="46" t="str">
        <f>TRIM(Table1[[#This Row],[Grant]])</f>
        <v/>
      </c>
      <c r="AS1093" s="46" t="str">
        <f>TRIM(Table1[[#This Row],[Staff ID]])</f>
        <v/>
      </c>
      <c r="AT1093" s="46" t="str">
        <f>IF(TRIM(Table1[[#This Row],[Budget Code]])=0,"",TRIM(Table1[[#This Row],[Budget Code]]))</f>
        <v/>
      </c>
      <c r="AU1093" s="46" t="str">
        <f>IF(Table1[[#This Row],[Line Description]]&lt;&gt;"",Table1[[#This Row],[Line Description]],"")</f>
        <v/>
      </c>
      <c r="AV1093" s="46" t="str">
        <f>IF(Table1[[#This Row],[Cur_Amount Debit]]&gt;0,ROUND(Table1[[#This Row],[Cur_Amount Debit]],2),"")</f>
        <v/>
      </c>
      <c r="AW1093" s="46" t="str">
        <f>IF(Table1[[#This Row],[Cur_Amount Credit]]&gt;0,ROUND(Table1[[#This Row],[Cur_Amount Credit]],2),"")</f>
        <v/>
      </c>
      <c r="AX1093" s="46" t="str">
        <f>LEFT(Table1[[#This Row],[Cur]],3)</f>
        <v/>
      </c>
      <c r="AY1093" s="59"/>
      <c r="AZ1093" s="46"/>
      <c r="BA1093" s="46" t="str">
        <f>IF(Table1[[#This Row],[Cur]]&lt;&gt;"",IF(Table1[[#This Row],[Cur]]="USD","",ExchangeRate),"")</f>
        <v/>
      </c>
      <c r="BB1093" s="46" t="str">
        <f>IF(Table1[[#This Row],[Grant]]&lt;&gt;"",VLOOKUP(Table1[[#This Row],[Grant]],Grants!B:D,3),"")</f>
        <v/>
      </c>
      <c r="BC1093" s="46" t="str">
        <f>TRIM(Table1[[#This Row],[Vendor ID]])</f>
        <v/>
      </c>
      <c r="BD1093">
        <f>IF(Table1[[#This Row],[Reference Number]]=Q1092,BD1092,BD1092+1)</f>
        <v>0</v>
      </c>
    </row>
    <row r="1094" spans="1:56" ht="11.25" customHeight="1" x14ac:dyDescent="0.25">
      <c r="A1094" s="1"/>
      <c r="B1094" s="88" t="str">
        <f>IF(Table1[[#This Row],[Posting Date]]&lt;&gt;"",IF(Table1[[#This Row],[Reference Number]]=Q1093,B1093+1,1),"")</f>
        <v/>
      </c>
      <c r="C1094" s="61"/>
      <c r="D1094" s="61"/>
      <c r="E1094" s="138"/>
      <c r="F1094" s="141" t="str">
        <f>IFERROR(IF(VLOOKUP(Table1[[#This Row],[Budget Code Description]],Dimentions!$X$6:$AC$139,2,FALSE)="","",VLOOKUP(Table1[[#This Row],[Budget Code Description]],Dimentions!$X$6:$AC$139,2,FALSE)),"")</f>
        <v/>
      </c>
      <c r="G1094" s="141"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1" t="str">
        <f>IFERROR(VLOOKUP(Table1[[#This Row],[Budget Code Description]],Table6[#All],8,FALSE),"")</f>
        <v/>
      </c>
      <c r="L1094" s="63"/>
      <c r="M1094" s="65" t="str">
        <f>IFERROR(VLOOKUP(Table1[[#This Row],[Staff ID]],Table2[],2,FALSE),"")</f>
        <v/>
      </c>
      <c r="N1094" s="209" t="str">
        <f>IFERROR(IF(VLOOKUP(Table1[[#This Row],[Budget Code Description]],Dimentions!$X$6:$AC$134,4,FALSE)="","",VLOOKUP(Table1[[#This Row],[Budget Code Description]],Dimentions!$X$6:$AC$134,4,FALSE)),"")</f>
        <v/>
      </c>
      <c r="O1094" s="65" t="str">
        <f>IFERROR(VLOOKUP(Table1[[#This Row],[Vendor ID]],Table549[],2,FALSE),"")</f>
        <v/>
      </c>
      <c r="P1094" s="63"/>
      <c r="Q1094" s="141" t="str">
        <f>IF(Table1[[#This Row],[Posting Date]]&lt;&gt;"",$D$9,"")</f>
        <v/>
      </c>
      <c r="R1094" s="157" t="str">
        <f>IF(Table1[[#This Row],[Posting Date]]&lt;&gt;"",$D$10,"")</f>
        <v/>
      </c>
      <c r="S1094" s="66"/>
      <c r="T1094" s="63"/>
      <c r="U1094" s="67"/>
      <c r="V1094" s="67"/>
      <c r="W1094" s="67" t="str">
        <f t="shared" si="21"/>
        <v/>
      </c>
      <c r="X1094" s="159" t="str">
        <f>IF(E1094="","",(IF(Table1[[#This Row],[Cur]]="USD",Table1[[#This Row],[Cur_Amount Debit]],Table1[[#This Row],[Cur_Amount Debit]]/Table1[[#This Row],[Exchange Rate]])))</f>
        <v/>
      </c>
      <c r="Y1094" s="159" t="str">
        <f>IF(E1094="","",(IF(Table1[[#This Row],[Cur]]="USD",Table1[[#This Row],[Cur_Amount Credit]],Table1[[#This Row],[Cur_Amount Credit]]/ExchangeRate)))</f>
        <v/>
      </c>
      <c r="Z1094" s="201" t="str">
        <f>IF(E1094="","",(Table1[[#This Row],[Debit USD]]-Table1[[#This Row],[Credit USD]]))</f>
        <v/>
      </c>
      <c r="AA1094" s="226"/>
      <c r="AB1094" s="255"/>
      <c r="AC1094" s="1"/>
      <c r="AD1094" s="15"/>
      <c r="AE1094" s="15" t="str">
        <f>IF(AND(OR(Table1[[#This Row],[Account]]="15030",Table1[[#This Row],[Account]]="15035",Table1[[#This Row],[Account]]="20150"),Table1[[#This Row],[Vendor ID]]=""),1,"")</f>
        <v/>
      </c>
      <c r="AF1094" s="15"/>
      <c r="AG1094" s="15"/>
      <c r="AH1094" s="15"/>
      <c r="AI1094" s="46" t="str">
        <f>IF(Table1[[#This Row],[Posting Date]]&lt;&gt;"","GJ-"&amp;CountryID,"")</f>
        <v/>
      </c>
      <c r="AJ1094" s="59" t="str">
        <f>IF(Table1[[#This Row],[Posting Date]]&lt;&gt;"",Table1[[#This Row],[Posting Date]],"")</f>
        <v/>
      </c>
      <c r="AK1094" s="46"/>
      <c r="AL1094" s="46" t="str">
        <f>IF(Table1[[#This Row],[Description]]&lt;&gt;"",Table1[[#This Row],[Description]],"")</f>
        <v/>
      </c>
      <c r="AM1094" s="46" t="str">
        <f>IF(Table1[[#This Row],[Posting Date]]&lt;&gt;"",Table1[[#This Row],[Reference Number]],"")</f>
        <v/>
      </c>
      <c r="AN1094" s="46" t="str">
        <f>TRIM(Table1[[#This Row],[Line '#]])</f>
        <v/>
      </c>
      <c r="AO1094" s="46" t="str">
        <f>TRIM(Table1[[#This Row],[Account]])</f>
        <v/>
      </c>
      <c r="AP1094" s="46" t="str">
        <f>IF(Table1[[#This Row],[Posting Date]]&lt;&gt;"",$D$5,"")</f>
        <v/>
      </c>
      <c r="AQ1094" s="46" t="str">
        <f>TRIM(Table1[[#This Row],[Departments-Prgrams]])</f>
        <v/>
      </c>
      <c r="AR1094" s="46" t="str">
        <f>TRIM(Table1[[#This Row],[Grant]])</f>
        <v/>
      </c>
      <c r="AS1094" s="46" t="str">
        <f>TRIM(Table1[[#This Row],[Staff ID]])</f>
        <v/>
      </c>
      <c r="AT1094" s="46" t="str">
        <f>IF(TRIM(Table1[[#This Row],[Budget Code]])=0,"",TRIM(Table1[[#This Row],[Budget Code]]))</f>
        <v/>
      </c>
      <c r="AU1094" s="46" t="str">
        <f>IF(Table1[[#This Row],[Line Description]]&lt;&gt;"",Table1[[#This Row],[Line Description]],"")</f>
        <v/>
      </c>
      <c r="AV1094" s="46" t="str">
        <f>IF(Table1[[#This Row],[Cur_Amount Debit]]&gt;0,ROUND(Table1[[#This Row],[Cur_Amount Debit]],2),"")</f>
        <v/>
      </c>
      <c r="AW1094" s="46" t="str">
        <f>IF(Table1[[#This Row],[Cur_Amount Credit]]&gt;0,ROUND(Table1[[#This Row],[Cur_Amount Credit]],2),"")</f>
        <v/>
      </c>
      <c r="AX1094" s="46" t="str">
        <f>LEFT(Table1[[#This Row],[Cur]],3)</f>
        <v/>
      </c>
      <c r="AY1094" s="59"/>
      <c r="AZ1094" s="46"/>
      <c r="BA1094" s="46" t="str">
        <f>IF(Table1[[#This Row],[Cur]]&lt;&gt;"",IF(Table1[[#This Row],[Cur]]="USD","",ExchangeRate),"")</f>
        <v/>
      </c>
      <c r="BB1094" s="46" t="str">
        <f>IF(Table1[[#This Row],[Grant]]&lt;&gt;"",VLOOKUP(Table1[[#This Row],[Grant]],Grants!B:D,3),"")</f>
        <v/>
      </c>
      <c r="BC1094" s="46" t="str">
        <f>TRIM(Table1[[#This Row],[Vendor ID]])</f>
        <v/>
      </c>
      <c r="BD1094">
        <f>IF(Table1[[#This Row],[Reference Number]]=Q1093,BD1093,BD1093+1)</f>
        <v>0</v>
      </c>
    </row>
    <row r="1095" spans="1:56" ht="11.25" customHeight="1" x14ac:dyDescent="0.25">
      <c r="A1095" s="1"/>
      <c r="B1095" s="88" t="str">
        <f>IF(Table1[[#This Row],[Posting Date]]&lt;&gt;"",IF(Table1[[#This Row],[Reference Number]]=Q1094,B1094+1,1),"")</f>
        <v/>
      </c>
      <c r="C1095" s="61"/>
      <c r="D1095" s="61"/>
      <c r="E1095" s="138"/>
      <c r="F1095" s="141" t="str">
        <f>IFERROR(IF(VLOOKUP(Table1[[#This Row],[Budget Code Description]],Dimentions!$X$6:$AC$139,2,FALSE)="","",VLOOKUP(Table1[[#This Row],[Budget Code Description]],Dimentions!$X$6:$AC$139,2,FALSE)),"")</f>
        <v/>
      </c>
      <c r="G1095" s="141"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1" t="str">
        <f>IFERROR(VLOOKUP(Table1[[#This Row],[Budget Code Description]],Table6[#All],8,FALSE),"")</f>
        <v/>
      </c>
      <c r="L1095" s="63"/>
      <c r="M1095" s="65" t="str">
        <f>IFERROR(VLOOKUP(Table1[[#This Row],[Staff ID]],Table2[],2,FALSE),"")</f>
        <v/>
      </c>
      <c r="N1095" s="209" t="str">
        <f>IFERROR(IF(VLOOKUP(Table1[[#This Row],[Budget Code Description]],Dimentions!$X$6:$AC$134,4,FALSE)="","",VLOOKUP(Table1[[#This Row],[Budget Code Description]],Dimentions!$X$6:$AC$134,4,FALSE)),"")</f>
        <v/>
      </c>
      <c r="O1095" s="65" t="str">
        <f>IFERROR(VLOOKUP(Table1[[#This Row],[Vendor ID]],Table549[],2,FALSE),"")</f>
        <v/>
      </c>
      <c r="P1095" s="63"/>
      <c r="Q1095" s="141" t="str">
        <f>IF(Table1[[#This Row],[Posting Date]]&lt;&gt;"",$D$9,"")</f>
        <v/>
      </c>
      <c r="R1095" s="157" t="str">
        <f>IF(Table1[[#This Row],[Posting Date]]&lt;&gt;"",$D$10,"")</f>
        <v/>
      </c>
      <c r="S1095" s="66"/>
      <c r="T1095" s="63"/>
      <c r="U1095" s="67"/>
      <c r="V1095" s="67"/>
      <c r="W1095" s="67" t="str">
        <f t="shared" si="21"/>
        <v/>
      </c>
      <c r="X1095" s="159" t="str">
        <f>IF(E1095="","",(IF(Table1[[#This Row],[Cur]]="USD",Table1[[#This Row],[Cur_Amount Debit]],Table1[[#This Row],[Cur_Amount Debit]]/Table1[[#This Row],[Exchange Rate]])))</f>
        <v/>
      </c>
      <c r="Y1095" s="159" t="str">
        <f>IF(E1095="","",(IF(Table1[[#This Row],[Cur]]="USD",Table1[[#This Row],[Cur_Amount Credit]],Table1[[#This Row],[Cur_Amount Credit]]/ExchangeRate)))</f>
        <v/>
      </c>
      <c r="Z1095" s="201" t="str">
        <f>IF(E1095="","",(Table1[[#This Row],[Debit USD]]-Table1[[#This Row],[Credit USD]]))</f>
        <v/>
      </c>
      <c r="AA1095" s="226"/>
      <c r="AB1095" s="255"/>
      <c r="AC1095" s="1"/>
      <c r="AD1095" s="15"/>
      <c r="AE1095" s="15" t="str">
        <f>IF(AND(OR(Table1[[#This Row],[Account]]="15030",Table1[[#This Row],[Account]]="15035",Table1[[#This Row],[Account]]="20150"),Table1[[#This Row],[Vendor ID]]=""),1,"")</f>
        <v/>
      </c>
      <c r="AF1095" s="15"/>
      <c r="AG1095" s="15"/>
      <c r="AH1095" s="15"/>
      <c r="AI1095" s="46" t="str">
        <f>IF(Table1[[#This Row],[Posting Date]]&lt;&gt;"","GJ-"&amp;CountryID,"")</f>
        <v/>
      </c>
      <c r="AJ1095" s="59" t="str">
        <f>IF(Table1[[#This Row],[Posting Date]]&lt;&gt;"",Table1[[#This Row],[Posting Date]],"")</f>
        <v/>
      </c>
      <c r="AK1095" s="46"/>
      <c r="AL1095" s="46" t="str">
        <f>IF(Table1[[#This Row],[Description]]&lt;&gt;"",Table1[[#This Row],[Description]],"")</f>
        <v/>
      </c>
      <c r="AM1095" s="46" t="str">
        <f>IF(Table1[[#This Row],[Posting Date]]&lt;&gt;"",Table1[[#This Row],[Reference Number]],"")</f>
        <v/>
      </c>
      <c r="AN1095" s="46" t="str">
        <f>TRIM(Table1[[#This Row],[Line '#]])</f>
        <v/>
      </c>
      <c r="AO1095" s="46" t="str">
        <f>TRIM(Table1[[#This Row],[Account]])</f>
        <v/>
      </c>
      <c r="AP1095" s="46" t="str">
        <f>IF(Table1[[#This Row],[Posting Date]]&lt;&gt;"",$D$5,"")</f>
        <v/>
      </c>
      <c r="AQ1095" s="46" t="str">
        <f>TRIM(Table1[[#This Row],[Departments-Prgrams]])</f>
        <v/>
      </c>
      <c r="AR1095" s="46" t="str">
        <f>TRIM(Table1[[#This Row],[Grant]])</f>
        <v/>
      </c>
      <c r="AS1095" s="46" t="str">
        <f>TRIM(Table1[[#This Row],[Staff ID]])</f>
        <v/>
      </c>
      <c r="AT1095" s="46" t="str">
        <f>IF(TRIM(Table1[[#This Row],[Budget Code]])=0,"",TRIM(Table1[[#This Row],[Budget Code]]))</f>
        <v/>
      </c>
      <c r="AU1095" s="46" t="str">
        <f>IF(Table1[[#This Row],[Line Description]]&lt;&gt;"",Table1[[#This Row],[Line Description]],"")</f>
        <v/>
      </c>
      <c r="AV1095" s="46" t="str">
        <f>IF(Table1[[#This Row],[Cur_Amount Debit]]&gt;0,ROUND(Table1[[#This Row],[Cur_Amount Debit]],2),"")</f>
        <v/>
      </c>
      <c r="AW1095" s="46" t="str">
        <f>IF(Table1[[#This Row],[Cur_Amount Credit]]&gt;0,ROUND(Table1[[#This Row],[Cur_Amount Credit]],2),"")</f>
        <v/>
      </c>
      <c r="AX1095" s="46" t="str">
        <f>LEFT(Table1[[#This Row],[Cur]],3)</f>
        <v/>
      </c>
      <c r="AY1095" s="59"/>
      <c r="AZ1095" s="46"/>
      <c r="BA1095" s="46" t="str">
        <f>IF(Table1[[#This Row],[Cur]]&lt;&gt;"",IF(Table1[[#This Row],[Cur]]="USD","",ExchangeRate),"")</f>
        <v/>
      </c>
      <c r="BB1095" s="46" t="str">
        <f>IF(Table1[[#This Row],[Grant]]&lt;&gt;"",VLOOKUP(Table1[[#This Row],[Grant]],Grants!B:D,3),"")</f>
        <v/>
      </c>
      <c r="BC1095" s="46" t="str">
        <f>TRIM(Table1[[#This Row],[Vendor ID]])</f>
        <v/>
      </c>
      <c r="BD1095">
        <f>IF(Table1[[#This Row],[Reference Number]]=Q1094,BD1094,BD1094+1)</f>
        <v>0</v>
      </c>
    </row>
    <row r="1096" spans="1:56" ht="11.25" customHeight="1" x14ac:dyDescent="0.25">
      <c r="A1096" s="1"/>
      <c r="B1096" s="88" t="str">
        <f>IF(Table1[[#This Row],[Posting Date]]&lt;&gt;"",IF(Table1[[#This Row],[Reference Number]]=Q1095,B1095+1,1),"")</f>
        <v/>
      </c>
      <c r="C1096" s="61"/>
      <c r="D1096" s="61"/>
      <c r="E1096" s="138"/>
      <c r="F1096" s="141" t="str">
        <f>IFERROR(IF(VLOOKUP(Table1[[#This Row],[Budget Code Description]],Dimentions!$X$6:$AC$139,2,FALSE)="","",VLOOKUP(Table1[[#This Row],[Budget Code Description]],Dimentions!$X$6:$AC$139,2,FALSE)),"")</f>
        <v/>
      </c>
      <c r="G1096" s="141"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1" t="str">
        <f>IFERROR(VLOOKUP(Table1[[#This Row],[Budget Code Description]],Table6[#All],8,FALSE),"")</f>
        <v/>
      </c>
      <c r="L1096" s="63"/>
      <c r="M1096" s="65" t="str">
        <f>IFERROR(VLOOKUP(Table1[[#This Row],[Staff ID]],Table2[],2,FALSE),"")</f>
        <v/>
      </c>
      <c r="N1096" s="209" t="str">
        <f>IFERROR(IF(VLOOKUP(Table1[[#This Row],[Budget Code Description]],Dimentions!$X$6:$AC$134,4,FALSE)="","",VLOOKUP(Table1[[#This Row],[Budget Code Description]],Dimentions!$X$6:$AC$134,4,FALSE)),"")</f>
        <v/>
      </c>
      <c r="O1096" s="65" t="str">
        <f>IFERROR(VLOOKUP(Table1[[#This Row],[Vendor ID]],Table549[],2,FALSE),"")</f>
        <v/>
      </c>
      <c r="P1096" s="63"/>
      <c r="Q1096" s="141" t="str">
        <f>IF(Table1[[#This Row],[Posting Date]]&lt;&gt;"",$D$9,"")</f>
        <v/>
      </c>
      <c r="R1096" s="157" t="str">
        <f>IF(Table1[[#This Row],[Posting Date]]&lt;&gt;"",$D$10,"")</f>
        <v/>
      </c>
      <c r="S1096" s="66"/>
      <c r="T1096" s="63"/>
      <c r="U1096" s="67"/>
      <c r="V1096" s="67"/>
      <c r="W1096" s="67" t="str">
        <f t="shared" si="21"/>
        <v/>
      </c>
      <c r="X1096" s="159" t="str">
        <f>IF(E1096="","",(IF(Table1[[#This Row],[Cur]]="USD",Table1[[#This Row],[Cur_Amount Debit]],Table1[[#This Row],[Cur_Amount Debit]]/Table1[[#This Row],[Exchange Rate]])))</f>
        <v/>
      </c>
      <c r="Y1096" s="159" t="str">
        <f>IF(E1096="","",(IF(Table1[[#This Row],[Cur]]="USD",Table1[[#This Row],[Cur_Amount Credit]],Table1[[#This Row],[Cur_Amount Credit]]/ExchangeRate)))</f>
        <v/>
      </c>
      <c r="Z1096" s="201" t="str">
        <f>IF(E1096="","",(Table1[[#This Row],[Debit USD]]-Table1[[#This Row],[Credit USD]]))</f>
        <v/>
      </c>
      <c r="AA1096" s="226"/>
      <c r="AB1096" s="255"/>
      <c r="AC1096" s="1"/>
      <c r="AD1096" s="15"/>
      <c r="AE1096" s="15" t="str">
        <f>IF(AND(OR(Table1[[#This Row],[Account]]="15030",Table1[[#This Row],[Account]]="15035",Table1[[#This Row],[Account]]="20150"),Table1[[#This Row],[Vendor ID]]=""),1,"")</f>
        <v/>
      </c>
      <c r="AF1096" s="15"/>
      <c r="AG1096" s="15"/>
      <c r="AH1096" s="15"/>
      <c r="AI1096" s="46" t="str">
        <f>IF(Table1[[#This Row],[Posting Date]]&lt;&gt;"","GJ-"&amp;CountryID,"")</f>
        <v/>
      </c>
      <c r="AJ1096" s="59" t="str">
        <f>IF(Table1[[#This Row],[Posting Date]]&lt;&gt;"",Table1[[#This Row],[Posting Date]],"")</f>
        <v/>
      </c>
      <c r="AK1096" s="46"/>
      <c r="AL1096" s="46" t="str">
        <f>IF(Table1[[#This Row],[Description]]&lt;&gt;"",Table1[[#This Row],[Description]],"")</f>
        <v/>
      </c>
      <c r="AM1096" s="46" t="str">
        <f>IF(Table1[[#This Row],[Posting Date]]&lt;&gt;"",Table1[[#This Row],[Reference Number]],"")</f>
        <v/>
      </c>
      <c r="AN1096" s="46" t="str">
        <f>TRIM(Table1[[#This Row],[Line '#]])</f>
        <v/>
      </c>
      <c r="AO1096" s="46" t="str">
        <f>TRIM(Table1[[#This Row],[Account]])</f>
        <v/>
      </c>
      <c r="AP1096" s="46" t="str">
        <f>IF(Table1[[#This Row],[Posting Date]]&lt;&gt;"",$D$5,"")</f>
        <v/>
      </c>
      <c r="AQ1096" s="46" t="str">
        <f>TRIM(Table1[[#This Row],[Departments-Prgrams]])</f>
        <v/>
      </c>
      <c r="AR1096" s="46" t="str">
        <f>TRIM(Table1[[#This Row],[Grant]])</f>
        <v/>
      </c>
      <c r="AS1096" s="46" t="str">
        <f>TRIM(Table1[[#This Row],[Staff ID]])</f>
        <v/>
      </c>
      <c r="AT1096" s="46" t="str">
        <f>IF(TRIM(Table1[[#This Row],[Budget Code]])=0,"",TRIM(Table1[[#This Row],[Budget Code]]))</f>
        <v/>
      </c>
      <c r="AU1096" s="46" t="str">
        <f>IF(Table1[[#This Row],[Line Description]]&lt;&gt;"",Table1[[#This Row],[Line Description]],"")</f>
        <v/>
      </c>
      <c r="AV1096" s="46" t="str">
        <f>IF(Table1[[#This Row],[Cur_Amount Debit]]&gt;0,ROUND(Table1[[#This Row],[Cur_Amount Debit]],2),"")</f>
        <v/>
      </c>
      <c r="AW1096" s="46" t="str">
        <f>IF(Table1[[#This Row],[Cur_Amount Credit]]&gt;0,ROUND(Table1[[#This Row],[Cur_Amount Credit]],2),"")</f>
        <v/>
      </c>
      <c r="AX1096" s="46" t="str">
        <f>LEFT(Table1[[#This Row],[Cur]],3)</f>
        <v/>
      </c>
      <c r="AY1096" s="59"/>
      <c r="AZ1096" s="46"/>
      <c r="BA1096" s="46" t="str">
        <f>IF(Table1[[#This Row],[Cur]]&lt;&gt;"",IF(Table1[[#This Row],[Cur]]="USD","",ExchangeRate),"")</f>
        <v/>
      </c>
      <c r="BB1096" s="46" t="str">
        <f>IF(Table1[[#This Row],[Grant]]&lt;&gt;"",VLOOKUP(Table1[[#This Row],[Grant]],Grants!B:D,3),"")</f>
        <v/>
      </c>
      <c r="BC1096" s="46" t="str">
        <f>TRIM(Table1[[#This Row],[Vendor ID]])</f>
        <v/>
      </c>
      <c r="BD1096">
        <f>IF(Table1[[#This Row],[Reference Number]]=Q1095,BD1095,BD1095+1)</f>
        <v>0</v>
      </c>
    </row>
    <row r="1097" spans="1:56" ht="11.25" customHeight="1" x14ac:dyDescent="0.25">
      <c r="A1097" s="1"/>
      <c r="B1097" s="88" t="str">
        <f>IF(Table1[[#This Row],[Posting Date]]&lt;&gt;"",IF(Table1[[#This Row],[Reference Number]]=Q1096,B1096+1,1),"")</f>
        <v/>
      </c>
      <c r="C1097" s="61"/>
      <c r="D1097" s="61"/>
      <c r="E1097" s="138"/>
      <c r="F1097" s="141" t="str">
        <f>IFERROR(IF(VLOOKUP(Table1[[#This Row],[Budget Code Description]],Dimentions!$X$6:$AC$139,2,FALSE)="","",VLOOKUP(Table1[[#This Row],[Budget Code Description]],Dimentions!$X$6:$AC$139,2,FALSE)),"")</f>
        <v/>
      </c>
      <c r="G1097" s="141"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1" t="str">
        <f>IFERROR(VLOOKUP(Table1[[#This Row],[Budget Code Description]],Table6[#All],8,FALSE),"")</f>
        <v/>
      </c>
      <c r="L1097" s="63"/>
      <c r="M1097" s="65" t="str">
        <f>IFERROR(VLOOKUP(Table1[[#This Row],[Staff ID]],Table2[],2,FALSE),"")</f>
        <v/>
      </c>
      <c r="N1097" s="209" t="str">
        <f>IFERROR(IF(VLOOKUP(Table1[[#This Row],[Budget Code Description]],Dimentions!$X$6:$AC$134,4,FALSE)="","",VLOOKUP(Table1[[#This Row],[Budget Code Description]],Dimentions!$X$6:$AC$134,4,FALSE)),"")</f>
        <v/>
      </c>
      <c r="O1097" s="65" t="str">
        <f>IFERROR(VLOOKUP(Table1[[#This Row],[Vendor ID]],Table549[],2,FALSE),"")</f>
        <v/>
      </c>
      <c r="P1097" s="63"/>
      <c r="Q1097" s="141" t="str">
        <f>IF(Table1[[#This Row],[Posting Date]]&lt;&gt;"",$D$9,"")</f>
        <v/>
      </c>
      <c r="R1097" s="157" t="str">
        <f>IF(Table1[[#This Row],[Posting Date]]&lt;&gt;"",$D$10,"")</f>
        <v/>
      </c>
      <c r="S1097" s="66"/>
      <c r="T1097" s="63"/>
      <c r="U1097" s="67"/>
      <c r="V1097" s="67"/>
      <c r="W1097" s="67" t="str">
        <f t="shared" si="21"/>
        <v/>
      </c>
      <c r="X1097" s="159" t="str">
        <f>IF(E1097="","",(IF(Table1[[#This Row],[Cur]]="USD",Table1[[#This Row],[Cur_Amount Debit]],Table1[[#This Row],[Cur_Amount Debit]]/Table1[[#This Row],[Exchange Rate]])))</f>
        <v/>
      </c>
      <c r="Y1097" s="159" t="str">
        <f>IF(E1097="","",(IF(Table1[[#This Row],[Cur]]="USD",Table1[[#This Row],[Cur_Amount Credit]],Table1[[#This Row],[Cur_Amount Credit]]/ExchangeRate)))</f>
        <v/>
      </c>
      <c r="Z1097" s="201" t="str">
        <f>IF(E1097="","",(Table1[[#This Row],[Debit USD]]-Table1[[#This Row],[Credit USD]]))</f>
        <v/>
      </c>
      <c r="AA1097" s="226"/>
      <c r="AB1097" s="255"/>
      <c r="AC1097" s="1"/>
      <c r="AD1097" s="15"/>
      <c r="AE1097" s="15" t="str">
        <f>IF(AND(OR(Table1[[#This Row],[Account]]="15030",Table1[[#This Row],[Account]]="15035",Table1[[#This Row],[Account]]="20150"),Table1[[#This Row],[Vendor ID]]=""),1,"")</f>
        <v/>
      </c>
      <c r="AF1097" s="15"/>
      <c r="AG1097" s="15"/>
      <c r="AH1097" s="15"/>
      <c r="AI1097" s="46" t="str">
        <f>IF(Table1[[#This Row],[Posting Date]]&lt;&gt;"","GJ-"&amp;CountryID,"")</f>
        <v/>
      </c>
      <c r="AJ1097" s="59" t="str">
        <f>IF(Table1[[#This Row],[Posting Date]]&lt;&gt;"",Table1[[#This Row],[Posting Date]],"")</f>
        <v/>
      </c>
      <c r="AK1097" s="46"/>
      <c r="AL1097" s="46" t="str">
        <f>IF(Table1[[#This Row],[Description]]&lt;&gt;"",Table1[[#This Row],[Description]],"")</f>
        <v/>
      </c>
      <c r="AM1097" s="46" t="str">
        <f>IF(Table1[[#This Row],[Posting Date]]&lt;&gt;"",Table1[[#This Row],[Reference Number]],"")</f>
        <v/>
      </c>
      <c r="AN1097" s="46" t="str">
        <f>TRIM(Table1[[#This Row],[Line '#]])</f>
        <v/>
      </c>
      <c r="AO1097" s="46" t="str">
        <f>TRIM(Table1[[#This Row],[Account]])</f>
        <v/>
      </c>
      <c r="AP1097" s="46" t="str">
        <f>IF(Table1[[#This Row],[Posting Date]]&lt;&gt;"",$D$5,"")</f>
        <v/>
      </c>
      <c r="AQ1097" s="46" t="str">
        <f>TRIM(Table1[[#This Row],[Departments-Prgrams]])</f>
        <v/>
      </c>
      <c r="AR1097" s="46" t="str">
        <f>TRIM(Table1[[#This Row],[Grant]])</f>
        <v/>
      </c>
      <c r="AS1097" s="46" t="str">
        <f>TRIM(Table1[[#This Row],[Staff ID]])</f>
        <v/>
      </c>
      <c r="AT1097" s="46" t="str">
        <f>IF(TRIM(Table1[[#This Row],[Budget Code]])=0,"",TRIM(Table1[[#This Row],[Budget Code]]))</f>
        <v/>
      </c>
      <c r="AU1097" s="46" t="str">
        <f>IF(Table1[[#This Row],[Line Description]]&lt;&gt;"",Table1[[#This Row],[Line Description]],"")</f>
        <v/>
      </c>
      <c r="AV1097" s="46" t="str">
        <f>IF(Table1[[#This Row],[Cur_Amount Debit]]&gt;0,ROUND(Table1[[#This Row],[Cur_Amount Debit]],2),"")</f>
        <v/>
      </c>
      <c r="AW1097" s="46" t="str">
        <f>IF(Table1[[#This Row],[Cur_Amount Credit]]&gt;0,ROUND(Table1[[#This Row],[Cur_Amount Credit]],2),"")</f>
        <v/>
      </c>
      <c r="AX1097" s="46" t="str">
        <f>LEFT(Table1[[#This Row],[Cur]],3)</f>
        <v/>
      </c>
      <c r="AY1097" s="59"/>
      <c r="AZ1097" s="46"/>
      <c r="BA1097" s="46" t="str">
        <f>IF(Table1[[#This Row],[Cur]]&lt;&gt;"",IF(Table1[[#This Row],[Cur]]="USD","",ExchangeRate),"")</f>
        <v/>
      </c>
      <c r="BB1097" s="46" t="str">
        <f>IF(Table1[[#This Row],[Grant]]&lt;&gt;"",VLOOKUP(Table1[[#This Row],[Grant]],Grants!B:D,3),"")</f>
        <v/>
      </c>
      <c r="BC1097" s="46" t="str">
        <f>TRIM(Table1[[#This Row],[Vendor ID]])</f>
        <v/>
      </c>
      <c r="BD1097">
        <f>IF(Table1[[#This Row],[Reference Number]]=Q1096,BD1096,BD1096+1)</f>
        <v>0</v>
      </c>
    </row>
    <row r="1098" spans="1:56" ht="11.25" customHeight="1" x14ac:dyDescent="0.25">
      <c r="A1098" s="1"/>
      <c r="B1098" s="88" t="str">
        <f>IF(Table1[[#This Row],[Posting Date]]&lt;&gt;"",IF(Table1[[#This Row],[Reference Number]]=Q1097,B1097+1,1),"")</f>
        <v/>
      </c>
      <c r="C1098" s="61"/>
      <c r="D1098" s="61"/>
      <c r="E1098" s="138"/>
      <c r="F1098" s="141" t="str">
        <f>IFERROR(IF(VLOOKUP(Table1[[#This Row],[Budget Code Description]],Dimentions!$X$6:$AC$139,2,FALSE)="","",VLOOKUP(Table1[[#This Row],[Budget Code Description]],Dimentions!$X$6:$AC$139,2,FALSE)),"")</f>
        <v/>
      </c>
      <c r="G1098" s="141"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1" t="str">
        <f>IFERROR(VLOOKUP(Table1[[#This Row],[Budget Code Description]],Table6[#All],8,FALSE),"")</f>
        <v/>
      </c>
      <c r="L1098" s="63"/>
      <c r="M1098" s="65" t="str">
        <f>IFERROR(VLOOKUP(Table1[[#This Row],[Staff ID]],Table2[],2,FALSE),"")</f>
        <v/>
      </c>
      <c r="N1098" s="209" t="str">
        <f>IFERROR(IF(VLOOKUP(Table1[[#This Row],[Budget Code Description]],Dimentions!$X$6:$AC$134,4,FALSE)="","",VLOOKUP(Table1[[#This Row],[Budget Code Description]],Dimentions!$X$6:$AC$134,4,FALSE)),"")</f>
        <v/>
      </c>
      <c r="O1098" s="65" t="str">
        <f>IFERROR(VLOOKUP(Table1[[#This Row],[Vendor ID]],Table549[],2,FALSE),"")</f>
        <v/>
      </c>
      <c r="P1098" s="63"/>
      <c r="Q1098" s="141" t="str">
        <f>IF(Table1[[#This Row],[Posting Date]]&lt;&gt;"",$D$9,"")</f>
        <v/>
      </c>
      <c r="R1098" s="157" t="str">
        <f>IF(Table1[[#This Row],[Posting Date]]&lt;&gt;"",$D$10,"")</f>
        <v/>
      </c>
      <c r="S1098" s="66"/>
      <c r="T1098" s="63"/>
      <c r="U1098" s="67"/>
      <c r="V1098" s="67"/>
      <c r="W1098" s="67" t="str">
        <f t="shared" si="21"/>
        <v/>
      </c>
      <c r="X1098" s="159" t="str">
        <f>IF(E1098="","",(IF(Table1[[#This Row],[Cur]]="USD",Table1[[#This Row],[Cur_Amount Debit]],Table1[[#This Row],[Cur_Amount Debit]]/Table1[[#This Row],[Exchange Rate]])))</f>
        <v/>
      </c>
      <c r="Y1098" s="159" t="str">
        <f>IF(E1098="","",(IF(Table1[[#This Row],[Cur]]="USD",Table1[[#This Row],[Cur_Amount Credit]],Table1[[#This Row],[Cur_Amount Credit]]/ExchangeRate)))</f>
        <v/>
      </c>
      <c r="Z1098" s="201" t="str">
        <f>IF(E1098="","",(Table1[[#This Row],[Debit USD]]-Table1[[#This Row],[Credit USD]]))</f>
        <v/>
      </c>
      <c r="AA1098" s="226"/>
      <c r="AB1098" s="255"/>
      <c r="AC1098" s="1"/>
      <c r="AD1098" s="15"/>
      <c r="AE1098" s="15" t="str">
        <f>IF(AND(OR(Table1[[#This Row],[Account]]="15030",Table1[[#This Row],[Account]]="15035",Table1[[#This Row],[Account]]="20150"),Table1[[#This Row],[Vendor ID]]=""),1,"")</f>
        <v/>
      </c>
      <c r="AF1098" s="15"/>
      <c r="AG1098" s="15"/>
      <c r="AH1098" s="15"/>
      <c r="AI1098" s="46" t="str">
        <f>IF(Table1[[#This Row],[Posting Date]]&lt;&gt;"","GJ-"&amp;CountryID,"")</f>
        <v/>
      </c>
      <c r="AJ1098" s="59" t="str">
        <f>IF(Table1[[#This Row],[Posting Date]]&lt;&gt;"",Table1[[#This Row],[Posting Date]],"")</f>
        <v/>
      </c>
      <c r="AK1098" s="46"/>
      <c r="AL1098" s="46" t="str">
        <f>IF(Table1[[#This Row],[Description]]&lt;&gt;"",Table1[[#This Row],[Description]],"")</f>
        <v/>
      </c>
      <c r="AM1098" s="46" t="str">
        <f>IF(Table1[[#This Row],[Posting Date]]&lt;&gt;"",Table1[[#This Row],[Reference Number]],"")</f>
        <v/>
      </c>
      <c r="AN1098" s="46" t="str">
        <f>TRIM(Table1[[#This Row],[Line '#]])</f>
        <v/>
      </c>
      <c r="AO1098" s="46" t="str">
        <f>TRIM(Table1[[#This Row],[Account]])</f>
        <v/>
      </c>
      <c r="AP1098" s="46" t="str">
        <f>IF(Table1[[#This Row],[Posting Date]]&lt;&gt;"",$D$5,"")</f>
        <v/>
      </c>
      <c r="AQ1098" s="46" t="str">
        <f>TRIM(Table1[[#This Row],[Departments-Prgrams]])</f>
        <v/>
      </c>
      <c r="AR1098" s="46" t="str">
        <f>TRIM(Table1[[#This Row],[Grant]])</f>
        <v/>
      </c>
      <c r="AS1098" s="46" t="str">
        <f>TRIM(Table1[[#This Row],[Staff ID]])</f>
        <v/>
      </c>
      <c r="AT1098" s="46" t="str">
        <f>IF(TRIM(Table1[[#This Row],[Budget Code]])=0,"",TRIM(Table1[[#This Row],[Budget Code]]))</f>
        <v/>
      </c>
      <c r="AU1098" s="46" t="str">
        <f>IF(Table1[[#This Row],[Line Description]]&lt;&gt;"",Table1[[#This Row],[Line Description]],"")</f>
        <v/>
      </c>
      <c r="AV1098" s="46" t="str">
        <f>IF(Table1[[#This Row],[Cur_Amount Debit]]&gt;0,ROUND(Table1[[#This Row],[Cur_Amount Debit]],2),"")</f>
        <v/>
      </c>
      <c r="AW1098" s="46" t="str">
        <f>IF(Table1[[#This Row],[Cur_Amount Credit]]&gt;0,ROUND(Table1[[#This Row],[Cur_Amount Credit]],2),"")</f>
        <v/>
      </c>
      <c r="AX1098" s="46" t="str">
        <f>LEFT(Table1[[#This Row],[Cur]],3)</f>
        <v/>
      </c>
      <c r="AY1098" s="59"/>
      <c r="AZ1098" s="46"/>
      <c r="BA1098" s="46" t="str">
        <f>IF(Table1[[#This Row],[Cur]]&lt;&gt;"",IF(Table1[[#This Row],[Cur]]="USD","",ExchangeRate),"")</f>
        <v/>
      </c>
      <c r="BB1098" s="46" t="str">
        <f>IF(Table1[[#This Row],[Grant]]&lt;&gt;"",VLOOKUP(Table1[[#This Row],[Grant]],Grants!B:D,3),"")</f>
        <v/>
      </c>
      <c r="BC1098" s="46" t="str">
        <f>TRIM(Table1[[#This Row],[Vendor ID]])</f>
        <v/>
      </c>
      <c r="BD1098">
        <f>IF(Table1[[#This Row],[Reference Number]]=Q1097,BD1097,BD1097+1)</f>
        <v>0</v>
      </c>
    </row>
    <row r="1099" spans="1:56" ht="11.25" customHeight="1" x14ac:dyDescent="0.25">
      <c r="A1099" s="1"/>
      <c r="B1099" s="88" t="str">
        <f>IF(Table1[[#This Row],[Posting Date]]&lt;&gt;"",IF(Table1[[#This Row],[Reference Number]]=Q1098,B1098+1,1),"")</f>
        <v/>
      </c>
      <c r="C1099" s="61"/>
      <c r="D1099" s="61"/>
      <c r="E1099" s="138"/>
      <c r="F1099" s="141" t="str">
        <f>IFERROR(IF(VLOOKUP(Table1[[#This Row],[Budget Code Description]],Dimentions!$X$6:$AC$139,2,FALSE)="","",VLOOKUP(Table1[[#This Row],[Budget Code Description]],Dimentions!$X$6:$AC$139,2,FALSE)),"")</f>
        <v/>
      </c>
      <c r="G1099" s="141"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1" t="str">
        <f>IFERROR(VLOOKUP(Table1[[#This Row],[Budget Code Description]],Table6[#All],8,FALSE),"")</f>
        <v/>
      </c>
      <c r="L1099" s="63"/>
      <c r="M1099" s="65" t="str">
        <f>IFERROR(VLOOKUP(Table1[[#This Row],[Staff ID]],Table2[],2,FALSE),"")</f>
        <v/>
      </c>
      <c r="N1099" s="209" t="str">
        <f>IFERROR(IF(VLOOKUP(Table1[[#This Row],[Budget Code Description]],Dimentions!$X$6:$AC$134,4,FALSE)="","",VLOOKUP(Table1[[#This Row],[Budget Code Description]],Dimentions!$X$6:$AC$134,4,FALSE)),"")</f>
        <v/>
      </c>
      <c r="O1099" s="65" t="str">
        <f>IFERROR(VLOOKUP(Table1[[#This Row],[Vendor ID]],Table549[],2,FALSE),"")</f>
        <v/>
      </c>
      <c r="P1099" s="63"/>
      <c r="Q1099" s="141" t="str">
        <f>IF(Table1[[#This Row],[Posting Date]]&lt;&gt;"",$D$9,"")</f>
        <v/>
      </c>
      <c r="R1099" s="157" t="str">
        <f>IF(Table1[[#This Row],[Posting Date]]&lt;&gt;"",$D$10,"")</f>
        <v/>
      </c>
      <c r="S1099" s="66"/>
      <c r="T1099" s="63"/>
      <c r="U1099" s="67"/>
      <c r="V1099" s="67"/>
      <c r="W1099" s="67" t="str">
        <f t="shared" si="21"/>
        <v/>
      </c>
      <c r="X1099" s="159" t="str">
        <f>IF(E1099="","",(IF(Table1[[#This Row],[Cur]]="USD",Table1[[#This Row],[Cur_Amount Debit]],Table1[[#This Row],[Cur_Amount Debit]]/Table1[[#This Row],[Exchange Rate]])))</f>
        <v/>
      </c>
      <c r="Y1099" s="159" t="str">
        <f>IF(E1099="","",(IF(Table1[[#This Row],[Cur]]="USD",Table1[[#This Row],[Cur_Amount Credit]],Table1[[#This Row],[Cur_Amount Credit]]/ExchangeRate)))</f>
        <v/>
      </c>
      <c r="Z1099" s="201" t="str">
        <f>IF(E1099="","",(Table1[[#This Row],[Debit USD]]-Table1[[#This Row],[Credit USD]]))</f>
        <v/>
      </c>
      <c r="AA1099" s="226"/>
      <c r="AB1099" s="255"/>
      <c r="AC1099" s="1"/>
      <c r="AD1099" s="15"/>
      <c r="AE1099" s="15" t="str">
        <f>IF(AND(OR(Table1[[#This Row],[Account]]="15030",Table1[[#This Row],[Account]]="15035",Table1[[#This Row],[Account]]="20150"),Table1[[#This Row],[Vendor ID]]=""),1,"")</f>
        <v/>
      </c>
      <c r="AF1099" s="15"/>
      <c r="AG1099" s="15"/>
      <c r="AH1099" s="15"/>
      <c r="AI1099" s="46" t="str">
        <f>IF(Table1[[#This Row],[Posting Date]]&lt;&gt;"","GJ-"&amp;CountryID,"")</f>
        <v/>
      </c>
      <c r="AJ1099" s="59" t="str">
        <f>IF(Table1[[#This Row],[Posting Date]]&lt;&gt;"",Table1[[#This Row],[Posting Date]],"")</f>
        <v/>
      </c>
      <c r="AK1099" s="46"/>
      <c r="AL1099" s="46" t="str">
        <f>IF(Table1[[#This Row],[Description]]&lt;&gt;"",Table1[[#This Row],[Description]],"")</f>
        <v/>
      </c>
      <c r="AM1099" s="46" t="str">
        <f>IF(Table1[[#This Row],[Posting Date]]&lt;&gt;"",Table1[[#This Row],[Reference Number]],"")</f>
        <v/>
      </c>
      <c r="AN1099" s="46" t="str">
        <f>TRIM(Table1[[#This Row],[Line '#]])</f>
        <v/>
      </c>
      <c r="AO1099" s="46" t="str">
        <f>TRIM(Table1[[#This Row],[Account]])</f>
        <v/>
      </c>
      <c r="AP1099" s="46" t="str">
        <f>IF(Table1[[#This Row],[Posting Date]]&lt;&gt;"",$D$5,"")</f>
        <v/>
      </c>
      <c r="AQ1099" s="46" t="str">
        <f>TRIM(Table1[[#This Row],[Departments-Prgrams]])</f>
        <v/>
      </c>
      <c r="AR1099" s="46" t="str">
        <f>TRIM(Table1[[#This Row],[Grant]])</f>
        <v/>
      </c>
      <c r="AS1099" s="46" t="str">
        <f>TRIM(Table1[[#This Row],[Staff ID]])</f>
        <v/>
      </c>
      <c r="AT1099" s="46" t="str">
        <f>IF(TRIM(Table1[[#This Row],[Budget Code]])=0,"",TRIM(Table1[[#This Row],[Budget Code]]))</f>
        <v/>
      </c>
      <c r="AU1099" s="46" t="str">
        <f>IF(Table1[[#This Row],[Line Description]]&lt;&gt;"",Table1[[#This Row],[Line Description]],"")</f>
        <v/>
      </c>
      <c r="AV1099" s="46" t="str">
        <f>IF(Table1[[#This Row],[Cur_Amount Debit]]&gt;0,ROUND(Table1[[#This Row],[Cur_Amount Debit]],2),"")</f>
        <v/>
      </c>
      <c r="AW1099" s="46" t="str">
        <f>IF(Table1[[#This Row],[Cur_Amount Credit]]&gt;0,ROUND(Table1[[#This Row],[Cur_Amount Credit]],2),"")</f>
        <v/>
      </c>
      <c r="AX1099" s="46" t="str">
        <f>LEFT(Table1[[#This Row],[Cur]],3)</f>
        <v/>
      </c>
      <c r="AY1099" s="59"/>
      <c r="AZ1099" s="46"/>
      <c r="BA1099" s="46" t="str">
        <f>IF(Table1[[#This Row],[Cur]]&lt;&gt;"",IF(Table1[[#This Row],[Cur]]="USD","",ExchangeRate),"")</f>
        <v/>
      </c>
      <c r="BB1099" s="46" t="str">
        <f>IF(Table1[[#This Row],[Grant]]&lt;&gt;"",VLOOKUP(Table1[[#This Row],[Grant]],Grants!B:D,3),"")</f>
        <v/>
      </c>
      <c r="BC1099" s="46" t="str">
        <f>TRIM(Table1[[#This Row],[Vendor ID]])</f>
        <v/>
      </c>
      <c r="BD1099">
        <f>IF(Table1[[#This Row],[Reference Number]]=Q1098,BD1098,BD1098+1)</f>
        <v>0</v>
      </c>
    </row>
    <row r="1100" spans="1:56" ht="11.25" customHeight="1" x14ac:dyDescent="0.25">
      <c r="A1100" s="1"/>
      <c r="B1100" s="88" t="str">
        <f>IF(Table1[[#This Row],[Posting Date]]&lt;&gt;"",IF(Table1[[#This Row],[Reference Number]]=Q1099,B1099+1,1),"")</f>
        <v/>
      </c>
      <c r="C1100" s="61"/>
      <c r="D1100" s="61"/>
      <c r="E1100" s="138"/>
      <c r="F1100" s="141" t="str">
        <f>IFERROR(IF(VLOOKUP(Table1[[#This Row],[Budget Code Description]],Dimentions!$X$6:$AC$139,2,FALSE)="","",VLOOKUP(Table1[[#This Row],[Budget Code Description]],Dimentions!$X$6:$AC$139,2,FALSE)),"")</f>
        <v/>
      </c>
      <c r="G1100" s="141"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1" t="str">
        <f>IFERROR(VLOOKUP(Table1[[#This Row],[Budget Code Description]],Table6[#All],8,FALSE),"")</f>
        <v/>
      </c>
      <c r="L1100" s="63"/>
      <c r="M1100" s="65" t="str">
        <f>IFERROR(VLOOKUP(Table1[[#This Row],[Staff ID]],Table2[],2,FALSE),"")</f>
        <v/>
      </c>
      <c r="N1100" s="209" t="str">
        <f>IFERROR(IF(VLOOKUP(Table1[[#This Row],[Budget Code Description]],Dimentions!$X$6:$AC$134,4,FALSE)="","",VLOOKUP(Table1[[#This Row],[Budget Code Description]],Dimentions!$X$6:$AC$134,4,FALSE)),"")</f>
        <v/>
      </c>
      <c r="O1100" s="65" t="str">
        <f>IFERROR(VLOOKUP(Table1[[#This Row],[Vendor ID]],Table549[],2,FALSE),"")</f>
        <v/>
      </c>
      <c r="P1100" s="63"/>
      <c r="Q1100" s="141" t="str">
        <f>IF(Table1[[#This Row],[Posting Date]]&lt;&gt;"",$D$9,"")</f>
        <v/>
      </c>
      <c r="R1100" s="157" t="str">
        <f>IF(Table1[[#This Row],[Posting Date]]&lt;&gt;"",$D$10,"")</f>
        <v/>
      </c>
      <c r="S1100" s="66"/>
      <c r="T1100" s="63"/>
      <c r="U1100" s="67"/>
      <c r="V1100" s="67"/>
      <c r="W1100" s="67" t="str">
        <f t="shared" si="21"/>
        <v/>
      </c>
      <c r="X1100" s="159" t="str">
        <f>IF(E1100="","",(IF(Table1[[#This Row],[Cur]]="USD",Table1[[#This Row],[Cur_Amount Debit]],Table1[[#This Row],[Cur_Amount Debit]]/Table1[[#This Row],[Exchange Rate]])))</f>
        <v/>
      </c>
      <c r="Y1100" s="159" t="str">
        <f>IF(E1100="","",(IF(Table1[[#This Row],[Cur]]="USD",Table1[[#This Row],[Cur_Amount Credit]],Table1[[#This Row],[Cur_Amount Credit]]/ExchangeRate)))</f>
        <v/>
      </c>
      <c r="Z1100" s="201" t="str">
        <f>IF(E1100="","",(Table1[[#This Row],[Debit USD]]-Table1[[#This Row],[Credit USD]]))</f>
        <v/>
      </c>
      <c r="AA1100" s="226"/>
      <c r="AB1100" s="255"/>
      <c r="AC1100" s="1"/>
      <c r="AD1100" s="15"/>
      <c r="AE1100" s="15" t="str">
        <f>IF(AND(OR(Table1[[#This Row],[Account]]="15030",Table1[[#This Row],[Account]]="15035",Table1[[#This Row],[Account]]="20150"),Table1[[#This Row],[Vendor ID]]=""),1,"")</f>
        <v/>
      </c>
      <c r="AF1100" s="15"/>
      <c r="AG1100" s="15"/>
      <c r="AH1100" s="15"/>
      <c r="AI1100" s="46" t="str">
        <f>IF(Table1[[#This Row],[Posting Date]]&lt;&gt;"","GJ-"&amp;CountryID,"")</f>
        <v/>
      </c>
      <c r="AJ1100" s="59" t="str">
        <f>IF(Table1[[#This Row],[Posting Date]]&lt;&gt;"",Table1[[#This Row],[Posting Date]],"")</f>
        <v/>
      </c>
      <c r="AK1100" s="46"/>
      <c r="AL1100" s="46" t="str">
        <f>IF(Table1[[#This Row],[Description]]&lt;&gt;"",Table1[[#This Row],[Description]],"")</f>
        <v/>
      </c>
      <c r="AM1100" s="46" t="str">
        <f>IF(Table1[[#This Row],[Posting Date]]&lt;&gt;"",Table1[[#This Row],[Reference Number]],"")</f>
        <v/>
      </c>
      <c r="AN1100" s="46" t="str">
        <f>TRIM(Table1[[#This Row],[Line '#]])</f>
        <v/>
      </c>
      <c r="AO1100" s="46" t="str">
        <f>TRIM(Table1[[#This Row],[Account]])</f>
        <v/>
      </c>
      <c r="AP1100" s="46" t="str">
        <f>IF(Table1[[#This Row],[Posting Date]]&lt;&gt;"",$D$5,"")</f>
        <v/>
      </c>
      <c r="AQ1100" s="46" t="str">
        <f>TRIM(Table1[[#This Row],[Departments-Prgrams]])</f>
        <v/>
      </c>
      <c r="AR1100" s="46" t="str">
        <f>TRIM(Table1[[#This Row],[Grant]])</f>
        <v/>
      </c>
      <c r="AS1100" s="46" t="str">
        <f>TRIM(Table1[[#This Row],[Staff ID]])</f>
        <v/>
      </c>
      <c r="AT1100" s="46" t="str">
        <f>IF(TRIM(Table1[[#This Row],[Budget Code]])=0,"",TRIM(Table1[[#This Row],[Budget Code]]))</f>
        <v/>
      </c>
      <c r="AU1100" s="46" t="str">
        <f>IF(Table1[[#This Row],[Line Description]]&lt;&gt;"",Table1[[#This Row],[Line Description]],"")</f>
        <v/>
      </c>
      <c r="AV1100" s="46" t="str">
        <f>IF(Table1[[#This Row],[Cur_Amount Debit]]&gt;0,ROUND(Table1[[#This Row],[Cur_Amount Debit]],2),"")</f>
        <v/>
      </c>
      <c r="AW1100" s="46" t="str">
        <f>IF(Table1[[#This Row],[Cur_Amount Credit]]&gt;0,ROUND(Table1[[#This Row],[Cur_Amount Credit]],2),"")</f>
        <v/>
      </c>
      <c r="AX1100" s="46" t="str">
        <f>LEFT(Table1[[#This Row],[Cur]],3)</f>
        <v/>
      </c>
      <c r="AY1100" s="59"/>
      <c r="AZ1100" s="46"/>
      <c r="BA1100" s="46" t="str">
        <f>IF(Table1[[#This Row],[Cur]]&lt;&gt;"",IF(Table1[[#This Row],[Cur]]="USD","",ExchangeRate),"")</f>
        <v/>
      </c>
      <c r="BB1100" s="46" t="str">
        <f>IF(Table1[[#This Row],[Grant]]&lt;&gt;"",VLOOKUP(Table1[[#This Row],[Grant]],Grants!B:D,3),"")</f>
        <v/>
      </c>
      <c r="BC1100" s="46" t="str">
        <f>TRIM(Table1[[#This Row],[Vendor ID]])</f>
        <v/>
      </c>
      <c r="BD1100">
        <f>IF(Table1[[#This Row],[Reference Number]]=Q1099,BD1099,BD1099+1)</f>
        <v>0</v>
      </c>
    </row>
    <row r="1101" spans="1:56" ht="11.25" customHeight="1" x14ac:dyDescent="0.25">
      <c r="A1101" s="1"/>
      <c r="B1101" s="88" t="str">
        <f>IF(Table1[[#This Row],[Posting Date]]&lt;&gt;"",IF(Table1[[#This Row],[Reference Number]]=Q1100,B1100+1,1),"")</f>
        <v/>
      </c>
      <c r="C1101" s="61"/>
      <c r="D1101" s="61"/>
      <c r="E1101" s="138"/>
      <c r="F1101" s="141" t="str">
        <f>IFERROR(IF(VLOOKUP(Table1[[#This Row],[Budget Code Description]],Dimentions!$X$6:$AC$139,2,FALSE)="","",VLOOKUP(Table1[[#This Row],[Budget Code Description]],Dimentions!$X$6:$AC$139,2,FALSE)),"")</f>
        <v/>
      </c>
      <c r="G1101" s="141"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1" t="str">
        <f>IFERROR(VLOOKUP(Table1[[#This Row],[Budget Code Description]],Table6[#All],8,FALSE),"")</f>
        <v/>
      </c>
      <c r="L1101" s="63"/>
      <c r="M1101" s="65" t="str">
        <f>IFERROR(VLOOKUP(Table1[[#This Row],[Staff ID]],Table2[],2,FALSE),"")</f>
        <v/>
      </c>
      <c r="N1101" s="209" t="str">
        <f>IFERROR(IF(VLOOKUP(Table1[[#This Row],[Budget Code Description]],Dimentions!$X$6:$AC$134,4,FALSE)="","",VLOOKUP(Table1[[#This Row],[Budget Code Description]],Dimentions!$X$6:$AC$134,4,FALSE)),"")</f>
        <v/>
      </c>
      <c r="O1101" s="65" t="str">
        <f>IFERROR(VLOOKUP(Table1[[#This Row],[Vendor ID]],Table549[],2,FALSE),"")</f>
        <v/>
      </c>
      <c r="P1101" s="63"/>
      <c r="Q1101" s="141" t="str">
        <f>IF(Table1[[#This Row],[Posting Date]]&lt;&gt;"",$D$9,"")</f>
        <v/>
      </c>
      <c r="R1101" s="157" t="str">
        <f>IF(Table1[[#This Row],[Posting Date]]&lt;&gt;"",$D$10,"")</f>
        <v/>
      </c>
      <c r="S1101" s="66"/>
      <c r="T1101" s="63"/>
      <c r="U1101" s="67"/>
      <c r="V1101" s="67"/>
      <c r="W1101" s="67" t="str">
        <f t="shared" si="21"/>
        <v/>
      </c>
      <c r="X1101" s="159" t="str">
        <f>IF(E1101="","",(IF(Table1[[#This Row],[Cur]]="USD",Table1[[#This Row],[Cur_Amount Debit]],Table1[[#This Row],[Cur_Amount Debit]]/Table1[[#This Row],[Exchange Rate]])))</f>
        <v/>
      </c>
      <c r="Y1101" s="159" t="str">
        <f>IF(E1101="","",(IF(Table1[[#This Row],[Cur]]="USD",Table1[[#This Row],[Cur_Amount Credit]],Table1[[#This Row],[Cur_Amount Credit]]/ExchangeRate)))</f>
        <v/>
      </c>
      <c r="Z1101" s="201" t="str">
        <f>IF(E1101="","",(Table1[[#This Row],[Debit USD]]-Table1[[#This Row],[Credit USD]]))</f>
        <v/>
      </c>
      <c r="AA1101" s="226"/>
      <c r="AB1101" s="255"/>
      <c r="AC1101" s="1"/>
      <c r="AD1101" s="15"/>
      <c r="AE1101" s="15" t="str">
        <f>IF(AND(OR(Table1[[#This Row],[Account]]="15030",Table1[[#This Row],[Account]]="15035",Table1[[#This Row],[Account]]="20150"),Table1[[#This Row],[Vendor ID]]=""),1,"")</f>
        <v/>
      </c>
      <c r="AF1101" s="15"/>
      <c r="AG1101" s="15"/>
      <c r="AH1101" s="15"/>
      <c r="AI1101" s="46" t="str">
        <f>IF(Table1[[#This Row],[Posting Date]]&lt;&gt;"","GJ-"&amp;CountryID,"")</f>
        <v/>
      </c>
      <c r="AJ1101" s="59" t="str">
        <f>IF(Table1[[#This Row],[Posting Date]]&lt;&gt;"",Table1[[#This Row],[Posting Date]],"")</f>
        <v/>
      </c>
      <c r="AK1101" s="46"/>
      <c r="AL1101" s="46" t="str">
        <f>IF(Table1[[#This Row],[Description]]&lt;&gt;"",Table1[[#This Row],[Description]],"")</f>
        <v/>
      </c>
      <c r="AM1101" s="46" t="str">
        <f>IF(Table1[[#This Row],[Posting Date]]&lt;&gt;"",Table1[[#This Row],[Reference Number]],"")</f>
        <v/>
      </c>
      <c r="AN1101" s="46" t="str">
        <f>TRIM(Table1[[#This Row],[Line '#]])</f>
        <v/>
      </c>
      <c r="AO1101" s="46" t="str">
        <f>TRIM(Table1[[#This Row],[Account]])</f>
        <v/>
      </c>
      <c r="AP1101" s="46" t="str">
        <f>IF(Table1[[#This Row],[Posting Date]]&lt;&gt;"",$D$5,"")</f>
        <v/>
      </c>
      <c r="AQ1101" s="46" t="str">
        <f>TRIM(Table1[[#This Row],[Departments-Prgrams]])</f>
        <v/>
      </c>
      <c r="AR1101" s="46" t="str">
        <f>TRIM(Table1[[#This Row],[Grant]])</f>
        <v/>
      </c>
      <c r="AS1101" s="46" t="str">
        <f>TRIM(Table1[[#This Row],[Staff ID]])</f>
        <v/>
      </c>
      <c r="AT1101" s="46" t="str">
        <f>IF(TRIM(Table1[[#This Row],[Budget Code]])=0,"",TRIM(Table1[[#This Row],[Budget Code]]))</f>
        <v/>
      </c>
      <c r="AU1101" s="46" t="str">
        <f>IF(Table1[[#This Row],[Line Description]]&lt;&gt;"",Table1[[#This Row],[Line Description]],"")</f>
        <v/>
      </c>
      <c r="AV1101" s="46" t="str">
        <f>IF(Table1[[#This Row],[Cur_Amount Debit]]&gt;0,ROUND(Table1[[#This Row],[Cur_Amount Debit]],2),"")</f>
        <v/>
      </c>
      <c r="AW1101" s="46" t="str">
        <f>IF(Table1[[#This Row],[Cur_Amount Credit]]&gt;0,ROUND(Table1[[#This Row],[Cur_Amount Credit]],2),"")</f>
        <v/>
      </c>
      <c r="AX1101" s="46" t="str">
        <f>LEFT(Table1[[#This Row],[Cur]],3)</f>
        <v/>
      </c>
      <c r="AY1101" s="59"/>
      <c r="AZ1101" s="46"/>
      <c r="BA1101" s="46" t="str">
        <f>IF(Table1[[#This Row],[Cur]]&lt;&gt;"",IF(Table1[[#This Row],[Cur]]="USD","",ExchangeRate),"")</f>
        <v/>
      </c>
      <c r="BB1101" s="46" t="str">
        <f>IF(Table1[[#This Row],[Grant]]&lt;&gt;"",VLOOKUP(Table1[[#This Row],[Grant]],Grants!B:D,3),"")</f>
        <v/>
      </c>
      <c r="BC1101" s="46" t="str">
        <f>TRIM(Table1[[#This Row],[Vendor ID]])</f>
        <v/>
      </c>
      <c r="BD1101">
        <f>IF(Table1[[#This Row],[Reference Number]]=Q1100,BD1100,BD1100+1)</f>
        <v>0</v>
      </c>
    </row>
    <row r="1102" spans="1:56" ht="11.25" customHeight="1" x14ac:dyDescent="0.25">
      <c r="A1102" s="1"/>
      <c r="B1102" s="88" t="str">
        <f>IF(Table1[[#This Row],[Posting Date]]&lt;&gt;"",IF(Table1[[#This Row],[Reference Number]]=Q1101,B1101+1,1),"")</f>
        <v/>
      </c>
      <c r="C1102" s="61"/>
      <c r="D1102" s="61"/>
      <c r="E1102" s="138"/>
      <c r="F1102" s="141" t="str">
        <f>IFERROR(IF(VLOOKUP(Table1[[#This Row],[Budget Code Description]],Dimentions!$X$6:$AC$139,2,FALSE)="","",VLOOKUP(Table1[[#This Row],[Budget Code Description]],Dimentions!$X$6:$AC$139,2,FALSE)),"")</f>
        <v/>
      </c>
      <c r="G1102" s="141"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1" t="str">
        <f>IFERROR(VLOOKUP(Table1[[#This Row],[Budget Code Description]],Table6[#All],8,FALSE),"")</f>
        <v/>
      </c>
      <c r="L1102" s="63"/>
      <c r="M1102" s="65" t="str">
        <f>IFERROR(VLOOKUP(Table1[[#This Row],[Staff ID]],Table2[],2,FALSE),"")</f>
        <v/>
      </c>
      <c r="N1102" s="209" t="str">
        <f>IFERROR(IF(VLOOKUP(Table1[[#This Row],[Budget Code Description]],Dimentions!$X$6:$AC$134,4,FALSE)="","",VLOOKUP(Table1[[#This Row],[Budget Code Description]],Dimentions!$X$6:$AC$134,4,FALSE)),"")</f>
        <v/>
      </c>
      <c r="O1102" s="65" t="str">
        <f>IFERROR(VLOOKUP(Table1[[#This Row],[Vendor ID]],Table549[],2,FALSE),"")</f>
        <v/>
      </c>
      <c r="P1102" s="63"/>
      <c r="Q1102" s="141" t="str">
        <f>IF(Table1[[#This Row],[Posting Date]]&lt;&gt;"",$D$9,"")</f>
        <v/>
      </c>
      <c r="R1102" s="157" t="str">
        <f>IF(Table1[[#This Row],[Posting Date]]&lt;&gt;"",$D$10,"")</f>
        <v/>
      </c>
      <c r="S1102" s="66"/>
      <c r="T1102" s="63"/>
      <c r="U1102" s="67"/>
      <c r="V1102" s="67"/>
      <c r="W1102" s="67" t="str">
        <f t="shared" si="21"/>
        <v/>
      </c>
      <c r="X1102" s="159" t="str">
        <f>IF(E1102="","",(IF(Table1[[#This Row],[Cur]]="USD",Table1[[#This Row],[Cur_Amount Debit]],Table1[[#This Row],[Cur_Amount Debit]]/Table1[[#This Row],[Exchange Rate]])))</f>
        <v/>
      </c>
      <c r="Y1102" s="159" t="str">
        <f>IF(E1102="","",(IF(Table1[[#This Row],[Cur]]="USD",Table1[[#This Row],[Cur_Amount Credit]],Table1[[#This Row],[Cur_Amount Credit]]/ExchangeRate)))</f>
        <v/>
      </c>
      <c r="Z1102" s="201" t="str">
        <f>IF(E1102="","",(Table1[[#This Row],[Debit USD]]-Table1[[#This Row],[Credit USD]]))</f>
        <v/>
      </c>
      <c r="AA1102" s="226"/>
      <c r="AB1102" s="255"/>
      <c r="AC1102" s="1"/>
      <c r="AD1102" s="15"/>
      <c r="AE1102" s="15" t="str">
        <f>IF(AND(OR(Table1[[#This Row],[Account]]="15030",Table1[[#This Row],[Account]]="15035",Table1[[#This Row],[Account]]="20150"),Table1[[#This Row],[Vendor ID]]=""),1,"")</f>
        <v/>
      </c>
      <c r="AF1102" s="15"/>
      <c r="AG1102" s="15"/>
      <c r="AH1102" s="15"/>
      <c r="AI1102" s="46" t="str">
        <f>IF(Table1[[#This Row],[Posting Date]]&lt;&gt;"","GJ-"&amp;CountryID,"")</f>
        <v/>
      </c>
      <c r="AJ1102" s="59" t="str">
        <f>IF(Table1[[#This Row],[Posting Date]]&lt;&gt;"",Table1[[#This Row],[Posting Date]],"")</f>
        <v/>
      </c>
      <c r="AK1102" s="46"/>
      <c r="AL1102" s="46" t="str">
        <f>IF(Table1[[#This Row],[Description]]&lt;&gt;"",Table1[[#This Row],[Description]],"")</f>
        <v/>
      </c>
      <c r="AM1102" s="46" t="str">
        <f>IF(Table1[[#This Row],[Posting Date]]&lt;&gt;"",Table1[[#This Row],[Reference Number]],"")</f>
        <v/>
      </c>
      <c r="AN1102" s="46" t="str">
        <f>TRIM(Table1[[#This Row],[Line '#]])</f>
        <v/>
      </c>
      <c r="AO1102" s="46" t="str">
        <f>TRIM(Table1[[#This Row],[Account]])</f>
        <v/>
      </c>
      <c r="AP1102" s="46" t="str">
        <f>IF(Table1[[#This Row],[Posting Date]]&lt;&gt;"",$D$5,"")</f>
        <v/>
      </c>
      <c r="AQ1102" s="46" t="str">
        <f>TRIM(Table1[[#This Row],[Departments-Prgrams]])</f>
        <v/>
      </c>
      <c r="AR1102" s="46" t="str">
        <f>TRIM(Table1[[#This Row],[Grant]])</f>
        <v/>
      </c>
      <c r="AS1102" s="46" t="str">
        <f>TRIM(Table1[[#This Row],[Staff ID]])</f>
        <v/>
      </c>
      <c r="AT1102" s="46" t="str">
        <f>IF(TRIM(Table1[[#This Row],[Budget Code]])=0,"",TRIM(Table1[[#This Row],[Budget Code]]))</f>
        <v/>
      </c>
      <c r="AU1102" s="46" t="str">
        <f>IF(Table1[[#This Row],[Line Description]]&lt;&gt;"",Table1[[#This Row],[Line Description]],"")</f>
        <v/>
      </c>
      <c r="AV1102" s="46" t="str">
        <f>IF(Table1[[#This Row],[Cur_Amount Debit]]&gt;0,ROUND(Table1[[#This Row],[Cur_Amount Debit]],2),"")</f>
        <v/>
      </c>
      <c r="AW1102" s="46" t="str">
        <f>IF(Table1[[#This Row],[Cur_Amount Credit]]&gt;0,ROUND(Table1[[#This Row],[Cur_Amount Credit]],2),"")</f>
        <v/>
      </c>
      <c r="AX1102" s="46" t="str">
        <f>LEFT(Table1[[#This Row],[Cur]],3)</f>
        <v/>
      </c>
      <c r="AY1102" s="59"/>
      <c r="AZ1102" s="46"/>
      <c r="BA1102" s="46" t="str">
        <f>IF(Table1[[#This Row],[Cur]]&lt;&gt;"",IF(Table1[[#This Row],[Cur]]="USD","",ExchangeRate),"")</f>
        <v/>
      </c>
      <c r="BB1102" s="46" t="str">
        <f>IF(Table1[[#This Row],[Grant]]&lt;&gt;"",VLOOKUP(Table1[[#This Row],[Grant]],Grants!B:D,3),"")</f>
        <v/>
      </c>
      <c r="BC1102" s="46" t="str">
        <f>TRIM(Table1[[#This Row],[Vendor ID]])</f>
        <v/>
      </c>
      <c r="BD1102">
        <f>IF(Table1[[#This Row],[Reference Number]]=Q1101,BD1101,BD1101+1)</f>
        <v>0</v>
      </c>
    </row>
    <row r="1103" spans="1:56" ht="11.25" customHeight="1" x14ac:dyDescent="0.25">
      <c r="A1103" s="1"/>
      <c r="B1103" s="88" t="str">
        <f>IF(Table1[[#This Row],[Posting Date]]&lt;&gt;"",IF(Table1[[#This Row],[Reference Number]]=Q1102,B1102+1,1),"")</f>
        <v/>
      </c>
      <c r="C1103" s="61"/>
      <c r="D1103" s="61"/>
      <c r="E1103" s="138"/>
      <c r="F1103" s="141" t="str">
        <f>IFERROR(IF(VLOOKUP(Table1[[#This Row],[Budget Code Description]],Dimentions!$X$6:$AC$139,2,FALSE)="","",VLOOKUP(Table1[[#This Row],[Budget Code Description]],Dimentions!$X$6:$AC$139,2,FALSE)),"")</f>
        <v/>
      </c>
      <c r="G1103" s="141"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1" t="str">
        <f>IFERROR(VLOOKUP(Table1[[#This Row],[Budget Code Description]],Table6[#All],8,FALSE),"")</f>
        <v/>
      </c>
      <c r="L1103" s="63"/>
      <c r="M1103" s="65" t="str">
        <f>IFERROR(VLOOKUP(Table1[[#This Row],[Staff ID]],Table2[],2,FALSE),"")</f>
        <v/>
      </c>
      <c r="N1103" s="209" t="str">
        <f>IFERROR(IF(VLOOKUP(Table1[[#This Row],[Budget Code Description]],Dimentions!$X$6:$AC$134,4,FALSE)="","",VLOOKUP(Table1[[#This Row],[Budget Code Description]],Dimentions!$X$6:$AC$134,4,FALSE)),"")</f>
        <v/>
      </c>
      <c r="O1103" s="65" t="str">
        <f>IFERROR(VLOOKUP(Table1[[#This Row],[Vendor ID]],Table549[],2,FALSE),"")</f>
        <v/>
      </c>
      <c r="P1103" s="63"/>
      <c r="Q1103" s="141" t="str">
        <f>IF(Table1[[#This Row],[Posting Date]]&lt;&gt;"",$D$9,"")</f>
        <v/>
      </c>
      <c r="R1103" s="157" t="str">
        <f>IF(Table1[[#This Row],[Posting Date]]&lt;&gt;"",$D$10,"")</f>
        <v/>
      </c>
      <c r="S1103" s="66"/>
      <c r="T1103" s="63"/>
      <c r="U1103" s="67"/>
      <c r="V1103" s="67"/>
      <c r="W1103" s="67" t="str">
        <f t="shared" si="21"/>
        <v/>
      </c>
      <c r="X1103" s="159" t="str">
        <f>IF(E1103="","",(IF(Table1[[#This Row],[Cur]]="USD",Table1[[#This Row],[Cur_Amount Debit]],Table1[[#This Row],[Cur_Amount Debit]]/Table1[[#This Row],[Exchange Rate]])))</f>
        <v/>
      </c>
      <c r="Y1103" s="159" t="str">
        <f>IF(E1103="","",(IF(Table1[[#This Row],[Cur]]="USD",Table1[[#This Row],[Cur_Amount Credit]],Table1[[#This Row],[Cur_Amount Credit]]/ExchangeRate)))</f>
        <v/>
      </c>
      <c r="Z1103" s="201" t="str">
        <f>IF(E1103="","",(Table1[[#This Row],[Debit USD]]-Table1[[#This Row],[Credit USD]]))</f>
        <v/>
      </c>
      <c r="AA1103" s="226"/>
      <c r="AB1103" s="255"/>
      <c r="AC1103" s="1"/>
      <c r="AD1103" s="15"/>
      <c r="AE1103" s="15" t="str">
        <f>IF(AND(OR(Table1[[#This Row],[Account]]="15030",Table1[[#This Row],[Account]]="15035",Table1[[#This Row],[Account]]="20150"),Table1[[#This Row],[Vendor ID]]=""),1,"")</f>
        <v/>
      </c>
      <c r="AF1103" s="15"/>
      <c r="AG1103" s="15"/>
      <c r="AH1103" s="15"/>
      <c r="AI1103" s="46" t="str">
        <f>IF(Table1[[#This Row],[Posting Date]]&lt;&gt;"","GJ-"&amp;CountryID,"")</f>
        <v/>
      </c>
      <c r="AJ1103" s="59" t="str">
        <f>IF(Table1[[#This Row],[Posting Date]]&lt;&gt;"",Table1[[#This Row],[Posting Date]],"")</f>
        <v/>
      </c>
      <c r="AK1103" s="46"/>
      <c r="AL1103" s="46" t="str">
        <f>IF(Table1[[#This Row],[Description]]&lt;&gt;"",Table1[[#This Row],[Description]],"")</f>
        <v/>
      </c>
      <c r="AM1103" s="46" t="str">
        <f>IF(Table1[[#This Row],[Posting Date]]&lt;&gt;"",Table1[[#This Row],[Reference Number]],"")</f>
        <v/>
      </c>
      <c r="AN1103" s="46" t="str">
        <f>TRIM(Table1[[#This Row],[Line '#]])</f>
        <v/>
      </c>
      <c r="AO1103" s="46" t="str">
        <f>TRIM(Table1[[#This Row],[Account]])</f>
        <v/>
      </c>
      <c r="AP1103" s="46" t="str">
        <f>IF(Table1[[#This Row],[Posting Date]]&lt;&gt;"",$D$5,"")</f>
        <v/>
      </c>
      <c r="AQ1103" s="46" t="str">
        <f>TRIM(Table1[[#This Row],[Departments-Prgrams]])</f>
        <v/>
      </c>
      <c r="AR1103" s="46" t="str">
        <f>TRIM(Table1[[#This Row],[Grant]])</f>
        <v/>
      </c>
      <c r="AS1103" s="46" t="str">
        <f>TRIM(Table1[[#This Row],[Staff ID]])</f>
        <v/>
      </c>
      <c r="AT1103" s="46" t="str">
        <f>IF(TRIM(Table1[[#This Row],[Budget Code]])=0,"",TRIM(Table1[[#This Row],[Budget Code]]))</f>
        <v/>
      </c>
      <c r="AU1103" s="46" t="str">
        <f>IF(Table1[[#This Row],[Line Description]]&lt;&gt;"",Table1[[#This Row],[Line Description]],"")</f>
        <v/>
      </c>
      <c r="AV1103" s="46" t="str">
        <f>IF(Table1[[#This Row],[Cur_Amount Debit]]&gt;0,ROUND(Table1[[#This Row],[Cur_Amount Debit]],2),"")</f>
        <v/>
      </c>
      <c r="AW1103" s="46" t="str">
        <f>IF(Table1[[#This Row],[Cur_Amount Credit]]&gt;0,ROUND(Table1[[#This Row],[Cur_Amount Credit]],2),"")</f>
        <v/>
      </c>
      <c r="AX1103" s="46" t="str">
        <f>LEFT(Table1[[#This Row],[Cur]],3)</f>
        <v/>
      </c>
      <c r="AY1103" s="59"/>
      <c r="AZ1103" s="46"/>
      <c r="BA1103" s="46" t="str">
        <f>IF(Table1[[#This Row],[Cur]]&lt;&gt;"",IF(Table1[[#This Row],[Cur]]="USD","",ExchangeRate),"")</f>
        <v/>
      </c>
      <c r="BB1103" s="46" t="str">
        <f>IF(Table1[[#This Row],[Grant]]&lt;&gt;"",VLOOKUP(Table1[[#This Row],[Grant]],Grants!B:D,3),"")</f>
        <v/>
      </c>
      <c r="BC1103" s="46" t="str">
        <f>TRIM(Table1[[#This Row],[Vendor ID]])</f>
        <v/>
      </c>
      <c r="BD1103">
        <f>IF(Table1[[#This Row],[Reference Number]]=Q1102,BD1102,BD1102+1)</f>
        <v>0</v>
      </c>
    </row>
    <row r="1104" spans="1:56" ht="11.25" customHeight="1" x14ac:dyDescent="0.25">
      <c r="A1104" s="1"/>
      <c r="B1104" s="88" t="str">
        <f>IF(Table1[[#This Row],[Posting Date]]&lt;&gt;"",IF(Table1[[#This Row],[Reference Number]]=Q1103,B1103+1,1),"")</f>
        <v/>
      </c>
      <c r="C1104" s="61"/>
      <c r="D1104" s="61"/>
      <c r="E1104" s="138"/>
      <c r="F1104" s="141" t="str">
        <f>IFERROR(IF(VLOOKUP(Table1[[#This Row],[Budget Code Description]],Dimentions!$X$6:$AC$139,2,FALSE)="","",VLOOKUP(Table1[[#This Row],[Budget Code Description]],Dimentions!$X$6:$AC$139,2,FALSE)),"")</f>
        <v/>
      </c>
      <c r="G1104" s="141"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1" t="str">
        <f>IFERROR(VLOOKUP(Table1[[#This Row],[Budget Code Description]],Table6[#All],8,FALSE),"")</f>
        <v/>
      </c>
      <c r="L1104" s="63"/>
      <c r="M1104" s="65" t="str">
        <f>IFERROR(VLOOKUP(Table1[[#This Row],[Staff ID]],Table2[],2,FALSE),"")</f>
        <v/>
      </c>
      <c r="N1104" s="209" t="str">
        <f>IFERROR(IF(VLOOKUP(Table1[[#This Row],[Budget Code Description]],Dimentions!$X$6:$AC$134,4,FALSE)="","",VLOOKUP(Table1[[#This Row],[Budget Code Description]],Dimentions!$X$6:$AC$134,4,FALSE)),"")</f>
        <v/>
      </c>
      <c r="O1104" s="65" t="str">
        <f>IFERROR(VLOOKUP(Table1[[#This Row],[Vendor ID]],Table549[],2,FALSE),"")</f>
        <v/>
      </c>
      <c r="P1104" s="63"/>
      <c r="Q1104" s="141" t="str">
        <f>IF(Table1[[#This Row],[Posting Date]]&lt;&gt;"",$D$9,"")</f>
        <v/>
      </c>
      <c r="R1104" s="157" t="str">
        <f>IF(Table1[[#This Row],[Posting Date]]&lt;&gt;"",$D$10,"")</f>
        <v/>
      </c>
      <c r="S1104" s="66"/>
      <c r="T1104" s="63"/>
      <c r="U1104" s="67"/>
      <c r="V1104" s="67"/>
      <c r="W1104" s="67" t="str">
        <f t="shared" si="21"/>
        <v/>
      </c>
      <c r="X1104" s="159" t="str">
        <f>IF(E1104="","",(IF(Table1[[#This Row],[Cur]]="USD",Table1[[#This Row],[Cur_Amount Debit]],Table1[[#This Row],[Cur_Amount Debit]]/Table1[[#This Row],[Exchange Rate]])))</f>
        <v/>
      </c>
      <c r="Y1104" s="159" t="str">
        <f>IF(E1104="","",(IF(Table1[[#This Row],[Cur]]="USD",Table1[[#This Row],[Cur_Amount Credit]],Table1[[#This Row],[Cur_Amount Credit]]/ExchangeRate)))</f>
        <v/>
      </c>
      <c r="Z1104" s="201" t="str">
        <f>IF(E1104="","",(Table1[[#This Row],[Debit USD]]-Table1[[#This Row],[Credit USD]]))</f>
        <v/>
      </c>
      <c r="AA1104" s="226"/>
      <c r="AB1104" s="255"/>
      <c r="AC1104" s="1"/>
      <c r="AD1104" s="15"/>
      <c r="AE1104" s="15" t="str">
        <f>IF(AND(OR(Table1[[#This Row],[Account]]="15030",Table1[[#This Row],[Account]]="15035",Table1[[#This Row],[Account]]="20150"),Table1[[#This Row],[Vendor ID]]=""),1,"")</f>
        <v/>
      </c>
      <c r="AF1104" s="15"/>
      <c r="AG1104" s="15"/>
      <c r="AH1104" s="15"/>
      <c r="AI1104" s="46" t="str">
        <f>IF(Table1[[#This Row],[Posting Date]]&lt;&gt;"","GJ-"&amp;CountryID,"")</f>
        <v/>
      </c>
      <c r="AJ1104" s="59" t="str">
        <f>IF(Table1[[#This Row],[Posting Date]]&lt;&gt;"",Table1[[#This Row],[Posting Date]],"")</f>
        <v/>
      </c>
      <c r="AK1104" s="46"/>
      <c r="AL1104" s="46" t="str">
        <f>IF(Table1[[#This Row],[Description]]&lt;&gt;"",Table1[[#This Row],[Description]],"")</f>
        <v/>
      </c>
      <c r="AM1104" s="46" t="str">
        <f>IF(Table1[[#This Row],[Posting Date]]&lt;&gt;"",Table1[[#This Row],[Reference Number]],"")</f>
        <v/>
      </c>
      <c r="AN1104" s="46" t="str">
        <f>TRIM(Table1[[#This Row],[Line '#]])</f>
        <v/>
      </c>
      <c r="AO1104" s="46" t="str">
        <f>TRIM(Table1[[#This Row],[Account]])</f>
        <v/>
      </c>
      <c r="AP1104" s="46" t="str">
        <f>IF(Table1[[#This Row],[Posting Date]]&lt;&gt;"",$D$5,"")</f>
        <v/>
      </c>
      <c r="AQ1104" s="46" t="str">
        <f>TRIM(Table1[[#This Row],[Departments-Prgrams]])</f>
        <v/>
      </c>
      <c r="AR1104" s="46" t="str">
        <f>TRIM(Table1[[#This Row],[Grant]])</f>
        <v/>
      </c>
      <c r="AS1104" s="46" t="str">
        <f>TRIM(Table1[[#This Row],[Staff ID]])</f>
        <v/>
      </c>
      <c r="AT1104" s="46" t="str">
        <f>IF(TRIM(Table1[[#This Row],[Budget Code]])=0,"",TRIM(Table1[[#This Row],[Budget Code]]))</f>
        <v/>
      </c>
      <c r="AU1104" s="46" t="str">
        <f>IF(Table1[[#This Row],[Line Description]]&lt;&gt;"",Table1[[#This Row],[Line Description]],"")</f>
        <v/>
      </c>
      <c r="AV1104" s="46" t="str">
        <f>IF(Table1[[#This Row],[Cur_Amount Debit]]&gt;0,ROUND(Table1[[#This Row],[Cur_Amount Debit]],2),"")</f>
        <v/>
      </c>
      <c r="AW1104" s="46" t="str">
        <f>IF(Table1[[#This Row],[Cur_Amount Credit]]&gt;0,ROUND(Table1[[#This Row],[Cur_Amount Credit]],2),"")</f>
        <v/>
      </c>
      <c r="AX1104" s="46" t="str">
        <f>LEFT(Table1[[#This Row],[Cur]],3)</f>
        <v/>
      </c>
      <c r="AY1104" s="59"/>
      <c r="AZ1104" s="46"/>
      <c r="BA1104" s="46" t="str">
        <f>IF(Table1[[#This Row],[Cur]]&lt;&gt;"",IF(Table1[[#This Row],[Cur]]="USD","",ExchangeRate),"")</f>
        <v/>
      </c>
      <c r="BB1104" s="46" t="str">
        <f>IF(Table1[[#This Row],[Grant]]&lt;&gt;"",VLOOKUP(Table1[[#This Row],[Grant]],Grants!B:D,3),"")</f>
        <v/>
      </c>
      <c r="BC1104" s="46" t="str">
        <f>TRIM(Table1[[#This Row],[Vendor ID]])</f>
        <v/>
      </c>
      <c r="BD1104">
        <f>IF(Table1[[#This Row],[Reference Number]]=Q1103,BD1103,BD1103+1)</f>
        <v>0</v>
      </c>
    </row>
    <row r="1105" spans="1:56" ht="11.25" customHeight="1" x14ac:dyDescent="0.25">
      <c r="A1105" s="1"/>
      <c r="B1105" s="88" t="str">
        <f>IF(Table1[[#This Row],[Posting Date]]&lt;&gt;"",IF(Table1[[#This Row],[Reference Number]]=Q1104,B1104+1,1),"")</f>
        <v/>
      </c>
      <c r="C1105" s="61"/>
      <c r="D1105" s="61"/>
      <c r="E1105" s="138"/>
      <c r="F1105" s="141" t="str">
        <f>IFERROR(IF(VLOOKUP(Table1[[#This Row],[Budget Code Description]],Dimentions!$X$6:$AC$139,2,FALSE)="","",VLOOKUP(Table1[[#This Row],[Budget Code Description]],Dimentions!$X$6:$AC$139,2,FALSE)),"")</f>
        <v/>
      </c>
      <c r="G1105" s="141"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1" t="str">
        <f>IFERROR(VLOOKUP(Table1[[#This Row],[Budget Code Description]],Table6[#All],8,FALSE),"")</f>
        <v/>
      </c>
      <c r="L1105" s="63"/>
      <c r="M1105" s="65" t="str">
        <f>IFERROR(VLOOKUP(Table1[[#This Row],[Staff ID]],Table2[],2,FALSE),"")</f>
        <v/>
      </c>
      <c r="N1105" s="209" t="str">
        <f>IFERROR(IF(VLOOKUP(Table1[[#This Row],[Budget Code Description]],Dimentions!$X$6:$AC$134,4,FALSE)="","",VLOOKUP(Table1[[#This Row],[Budget Code Description]],Dimentions!$X$6:$AC$134,4,FALSE)),"")</f>
        <v/>
      </c>
      <c r="O1105" s="65" t="str">
        <f>IFERROR(VLOOKUP(Table1[[#This Row],[Vendor ID]],Table549[],2,FALSE),"")</f>
        <v/>
      </c>
      <c r="P1105" s="63"/>
      <c r="Q1105" s="141" t="str">
        <f>IF(Table1[[#This Row],[Posting Date]]&lt;&gt;"",$D$9,"")</f>
        <v/>
      </c>
      <c r="R1105" s="157" t="str">
        <f>IF(Table1[[#This Row],[Posting Date]]&lt;&gt;"",$D$10,"")</f>
        <v/>
      </c>
      <c r="S1105" s="66"/>
      <c r="T1105" s="63"/>
      <c r="U1105" s="67"/>
      <c r="V1105" s="67"/>
      <c r="W1105" s="67" t="str">
        <f t="shared" si="21"/>
        <v/>
      </c>
      <c r="X1105" s="159" t="str">
        <f>IF(E1105="","",(IF(Table1[[#This Row],[Cur]]="USD",Table1[[#This Row],[Cur_Amount Debit]],Table1[[#This Row],[Cur_Amount Debit]]/Table1[[#This Row],[Exchange Rate]])))</f>
        <v/>
      </c>
      <c r="Y1105" s="159" t="str">
        <f>IF(E1105="","",(IF(Table1[[#This Row],[Cur]]="USD",Table1[[#This Row],[Cur_Amount Credit]],Table1[[#This Row],[Cur_Amount Credit]]/ExchangeRate)))</f>
        <v/>
      </c>
      <c r="Z1105" s="201" t="str">
        <f>IF(E1105="","",(Table1[[#This Row],[Debit USD]]-Table1[[#This Row],[Credit USD]]))</f>
        <v/>
      </c>
      <c r="AA1105" s="226"/>
      <c r="AB1105" s="255"/>
      <c r="AC1105" s="1"/>
      <c r="AD1105" s="15"/>
      <c r="AE1105" s="15" t="str">
        <f>IF(AND(OR(Table1[[#This Row],[Account]]="15030",Table1[[#This Row],[Account]]="15035",Table1[[#This Row],[Account]]="20150"),Table1[[#This Row],[Vendor ID]]=""),1,"")</f>
        <v/>
      </c>
      <c r="AF1105" s="15"/>
      <c r="AG1105" s="15"/>
      <c r="AH1105" s="15"/>
      <c r="AI1105" s="46" t="str">
        <f>IF(Table1[[#This Row],[Posting Date]]&lt;&gt;"","GJ-"&amp;CountryID,"")</f>
        <v/>
      </c>
      <c r="AJ1105" s="59" t="str">
        <f>IF(Table1[[#This Row],[Posting Date]]&lt;&gt;"",Table1[[#This Row],[Posting Date]],"")</f>
        <v/>
      </c>
      <c r="AK1105" s="46"/>
      <c r="AL1105" s="46" t="str">
        <f>IF(Table1[[#This Row],[Description]]&lt;&gt;"",Table1[[#This Row],[Description]],"")</f>
        <v/>
      </c>
      <c r="AM1105" s="46" t="str">
        <f>IF(Table1[[#This Row],[Posting Date]]&lt;&gt;"",Table1[[#This Row],[Reference Number]],"")</f>
        <v/>
      </c>
      <c r="AN1105" s="46" t="str">
        <f>TRIM(Table1[[#This Row],[Line '#]])</f>
        <v/>
      </c>
      <c r="AO1105" s="46" t="str">
        <f>TRIM(Table1[[#This Row],[Account]])</f>
        <v/>
      </c>
      <c r="AP1105" s="46" t="str">
        <f>IF(Table1[[#This Row],[Posting Date]]&lt;&gt;"",$D$5,"")</f>
        <v/>
      </c>
      <c r="AQ1105" s="46" t="str">
        <f>TRIM(Table1[[#This Row],[Departments-Prgrams]])</f>
        <v/>
      </c>
      <c r="AR1105" s="46" t="str">
        <f>TRIM(Table1[[#This Row],[Grant]])</f>
        <v/>
      </c>
      <c r="AS1105" s="46" t="str">
        <f>TRIM(Table1[[#This Row],[Staff ID]])</f>
        <v/>
      </c>
      <c r="AT1105" s="46" t="str">
        <f>IF(TRIM(Table1[[#This Row],[Budget Code]])=0,"",TRIM(Table1[[#This Row],[Budget Code]]))</f>
        <v/>
      </c>
      <c r="AU1105" s="46" t="str">
        <f>IF(Table1[[#This Row],[Line Description]]&lt;&gt;"",Table1[[#This Row],[Line Description]],"")</f>
        <v/>
      </c>
      <c r="AV1105" s="46" t="str">
        <f>IF(Table1[[#This Row],[Cur_Amount Debit]]&gt;0,ROUND(Table1[[#This Row],[Cur_Amount Debit]],2),"")</f>
        <v/>
      </c>
      <c r="AW1105" s="46" t="str">
        <f>IF(Table1[[#This Row],[Cur_Amount Credit]]&gt;0,ROUND(Table1[[#This Row],[Cur_Amount Credit]],2),"")</f>
        <v/>
      </c>
      <c r="AX1105" s="46" t="str">
        <f>LEFT(Table1[[#This Row],[Cur]],3)</f>
        <v/>
      </c>
      <c r="AY1105" s="59"/>
      <c r="AZ1105" s="46"/>
      <c r="BA1105" s="46" t="str">
        <f>IF(Table1[[#This Row],[Cur]]&lt;&gt;"",IF(Table1[[#This Row],[Cur]]="USD","",ExchangeRate),"")</f>
        <v/>
      </c>
      <c r="BB1105" s="46" t="str">
        <f>IF(Table1[[#This Row],[Grant]]&lt;&gt;"",VLOOKUP(Table1[[#This Row],[Grant]],Grants!B:D,3),"")</f>
        <v/>
      </c>
      <c r="BC1105" s="46" t="str">
        <f>TRIM(Table1[[#This Row],[Vendor ID]])</f>
        <v/>
      </c>
      <c r="BD1105">
        <f>IF(Table1[[#This Row],[Reference Number]]=Q1104,BD1104,BD1104+1)</f>
        <v>0</v>
      </c>
    </row>
    <row r="1106" spans="1:56" ht="11.25" customHeight="1" x14ac:dyDescent="0.25">
      <c r="A1106" s="1"/>
      <c r="B1106" s="88" t="str">
        <f>IF(Table1[[#This Row],[Posting Date]]&lt;&gt;"",IF(Table1[[#This Row],[Reference Number]]=Q1105,B1105+1,1),"")</f>
        <v/>
      </c>
      <c r="C1106" s="61"/>
      <c r="D1106" s="61"/>
      <c r="E1106" s="138"/>
      <c r="F1106" s="141" t="str">
        <f>IFERROR(IF(VLOOKUP(Table1[[#This Row],[Budget Code Description]],Dimentions!$X$6:$AC$139,2,FALSE)="","",VLOOKUP(Table1[[#This Row],[Budget Code Description]],Dimentions!$X$6:$AC$139,2,FALSE)),"")</f>
        <v/>
      </c>
      <c r="G1106" s="141"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1" t="str">
        <f>IFERROR(VLOOKUP(Table1[[#This Row],[Budget Code Description]],Table6[#All],8,FALSE),"")</f>
        <v/>
      </c>
      <c r="L1106" s="63"/>
      <c r="M1106" s="65" t="str">
        <f>IFERROR(VLOOKUP(Table1[[#This Row],[Staff ID]],Table2[],2,FALSE),"")</f>
        <v/>
      </c>
      <c r="N1106" s="209" t="str">
        <f>IFERROR(IF(VLOOKUP(Table1[[#This Row],[Budget Code Description]],Dimentions!$X$6:$AC$134,4,FALSE)="","",VLOOKUP(Table1[[#This Row],[Budget Code Description]],Dimentions!$X$6:$AC$134,4,FALSE)),"")</f>
        <v/>
      </c>
      <c r="O1106" s="65" t="str">
        <f>IFERROR(VLOOKUP(Table1[[#This Row],[Vendor ID]],Table549[],2,FALSE),"")</f>
        <v/>
      </c>
      <c r="P1106" s="63"/>
      <c r="Q1106" s="141" t="str">
        <f>IF(Table1[[#This Row],[Posting Date]]&lt;&gt;"",$D$9,"")</f>
        <v/>
      </c>
      <c r="R1106" s="157" t="str">
        <f>IF(Table1[[#This Row],[Posting Date]]&lt;&gt;"",$D$10,"")</f>
        <v/>
      </c>
      <c r="S1106" s="66"/>
      <c r="T1106" s="63"/>
      <c r="U1106" s="67"/>
      <c r="V1106" s="67"/>
      <c r="W1106" s="67" t="str">
        <f t="shared" si="21"/>
        <v/>
      </c>
      <c r="X1106" s="159" t="str">
        <f>IF(E1106="","",(IF(Table1[[#This Row],[Cur]]="USD",Table1[[#This Row],[Cur_Amount Debit]],Table1[[#This Row],[Cur_Amount Debit]]/Table1[[#This Row],[Exchange Rate]])))</f>
        <v/>
      </c>
      <c r="Y1106" s="159" t="str">
        <f>IF(E1106="","",(IF(Table1[[#This Row],[Cur]]="USD",Table1[[#This Row],[Cur_Amount Credit]],Table1[[#This Row],[Cur_Amount Credit]]/ExchangeRate)))</f>
        <v/>
      </c>
      <c r="Z1106" s="201" t="str">
        <f>IF(E1106="","",(Table1[[#This Row],[Debit USD]]-Table1[[#This Row],[Credit USD]]))</f>
        <v/>
      </c>
      <c r="AA1106" s="226"/>
      <c r="AB1106" s="255"/>
      <c r="AC1106" s="1"/>
      <c r="AD1106" s="15"/>
      <c r="AE1106" s="15" t="str">
        <f>IF(AND(OR(Table1[[#This Row],[Account]]="15030",Table1[[#This Row],[Account]]="15035",Table1[[#This Row],[Account]]="20150"),Table1[[#This Row],[Vendor ID]]=""),1,"")</f>
        <v/>
      </c>
      <c r="AF1106" s="15"/>
      <c r="AG1106" s="15"/>
      <c r="AH1106" s="15"/>
      <c r="AI1106" s="46" t="str">
        <f>IF(Table1[[#This Row],[Posting Date]]&lt;&gt;"","GJ-"&amp;CountryID,"")</f>
        <v/>
      </c>
      <c r="AJ1106" s="59" t="str">
        <f>IF(Table1[[#This Row],[Posting Date]]&lt;&gt;"",Table1[[#This Row],[Posting Date]],"")</f>
        <v/>
      </c>
      <c r="AK1106" s="46"/>
      <c r="AL1106" s="46" t="str">
        <f>IF(Table1[[#This Row],[Description]]&lt;&gt;"",Table1[[#This Row],[Description]],"")</f>
        <v/>
      </c>
      <c r="AM1106" s="46" t="str">
        <f>IF(Table1[[#This Row],[Posting Date]]&lt;&gt;"",Table1[[#This Row],[Reference Number]],"")</f>
        <v/>
      </c>
      <c r="AN1106" s="46" t="str">
        <f>TRIM(Table1[[#This Row],[Line '#]])</f>
        <v/>
      </c>
      <c r="AO1106" s="46" t="str">
        <f>TRIM(Table1[[#This Row],[Account]])</f>
        <v/>
      </c>
      <c r="AP1106" s="46" t="str">
        <f>IF(Table1[[#This Row],[Posting Date]]&lt;&gt;"",$D$5,"")</f>
        <v/>
      </c>
      <c r="AQ1106" s="46" t="str">
        <f>TRIM(Table1[[#This Row],[Departments-Prgrams]])</f>
        <v/>
      </c>
      <c r="AR1106" s="46" t="str">
        <f>TRIM(Table1[[#This Row],[Grant]])</f>
        <v/>
      </c>
      <c r="AS1106" s="46" t="str">
        <f>TRIM(Table1[[#This Row],[Staff ID]])</f>
        <v/>
      </c>
      <c r="AT1106" s="46" t="str">
        <f>IF(TRIM(Table1[[#This Row],[Budget Code]])=0,"",TRIM(Table1[[#This Row],[Budget Code]]))</f>
        <v/>
      </c>
      <c r="AU1106" s="46" t="str">
        <f>IF(Table1[[#This Row],[Line Description]]&lt;&gt;"",Table1[[#This Row],[Line Description]],"")</f>
        <v/>
      </c>
      <c r="AV1106" s="46" t="str">
        <f>IF(Table1[[#This Row],[Cur_Amount Debit]]&gt;0,ROUND(Table1[[#This Row],[Cur_Amount Debit]],2),"")</f>
        <v/>
      </c>
      <c r="AW1106" s="46" t="str">
        <f>IF(Table1[[#This Row],[Cur_Amount Credit]]&gt;0,ROUND(Table1[[#This Row],[Cur_Amount Credit]],2),"")</f>
        <v/>
      </c>
      <c r="AX1106" s="46" t="str">
        <f>LEFT(Table1[[#This Row],[Cur]],3)</f>
        <v/>
      </c>
      <c r="AY1106" s="59"/>
      <c r="AZ1106" s="46"/>
      <c r="BA1106" s="46" t="str">
        <f>IF(Table1[[#This Row],[Cur]]&lt;&gt;"",IF(Table1[[#This Row],[Cur]]="USD","",ExchangeRate),"")</f>
        <v/>
      </c>
      <c r="BB1106" s="46" t="str">
        <f>IF(Table1[[#This Row],[Grant]]&lt;&gt;"",VLOOKUP(Table1[[#This Row],[Grant]],Grants!B:D,3),"")</f>
        <v/>
      </c>
      <c r="BC1106" s="46" t="str">
        <f>TRIM(Table1[[#This Row],[Vendor ID]])</f>
        <v/>
      </c>
      <c r="BD1106">
        <f>IF(Table1[[#This Row],[Reference Number]]=Q1105,BD1105,BD1105+1)</f>
        <v>0</v>
      </c>
    </row>
    <row r="1107" spans="1:56" ht="11.25" customHeight="1" x14ac:dyDescent="0.25">
      <c r="A1107" s="1"/>
      <c r="B1107" s="88" t="str">
        <f>IF(Table1[[#This Row],[Posting Date]]&lt;&gt;"",IF(Table1[[#This Row],[Reference Number]]=Q1106,B1106+1,1),"")</f>
        <v/>
      </c>
      <c r="C1107" s="61"/>
      <c r="D1107" s="61"/>
      <c r="E1107" s="138"/>
      <c r="F1107" s="141" t="str">
        <f>IFERROR(IF(VLOOKUP(Table1[[#This Row],[Budget Code Description]],Dimentions!$X$6:$AC$139,2,FALSE)="","",VLOOKUP(Table1[[#This Row],[Budget Code Description]],Dimentions!$X$6:$AC$139,2,FALSE)),"")</f>
        <v/>
      </c>
      <c r="G1107" s="141"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1" t="str">
        <f>IFERROR(VLOOKUP(Table1[[#This Row],[Budget Code Description]],Table6[#All],8,FALSE),"")</f>
        <v/>
      </c>
      <c r="L1107" s="63"/>
      <c r="M1107" s="65" t="str">
        <f>IFERROR(VLOOKUP(Table1[[#This Row],[Staff ID]],Table2[],2,FALSE),"")</f>
        <v/>
      </c>
      <c r="N1107" s="209" t="str">
        <f>IFERROR(IF(VLOOKUP(Table1[[#This Row],[Budget Code Description]],Dimentions!$X$6:$AC$134,4,FALSE)="","",VLOOKUP(Table1[[#This Row],[Budget Code Description]],Dimentions!$X$6:$AC$134,4,FALSE)),"")</f>
        <v/>
      </c>
      <c r="O1107" s="65" t="str">
        <f>IFERROR(VLOOKUP(Table1[[#This Row],[Vendor ID]],Table549[],2,FALSE),"")</f>
        <v/>
      </c>
      <c r="P1107" s="63"/>
      <c r="Q1107" s="141" t="str">
        <f>IF(Table1[[#This Row],[Posting Date]]&lt;&gt;"",$D$9,"")</f>
        <v/>
      </c>
      <c r="R1107" s="157" t="str">
        <f>IF(Table1[[#This Row],[Posting Date]]&lt;&gt;"",$D$10,"")</f>
        <v/>
      </c>
      <c r="S1107" s="66"/>
      <c r="T1107" s="63"/>
      <c r="U1107" s="67"/>
      <c r="V1107" s="67"/>
      <c r="W1107" s="67" t="str">
        <f t="shared" si="21"/>
        <v/>
      </c>
      <c r="X1107" s="159" t="str">
        <f>IF(E1107="","",(IF(Table1[[#This Row],[Cur]]="USD",Table1[[#This Row],[Cur_Amount Debit]],Table1[[#This Row],[Cur_Amount Debit]]/Table1[[#This Row],[Exchange Rate]])))</f>
        <v/>
      </c>
      <c r="Y1107" s="159" t="str">
        <f>IF(E1107="","",(IF(Table1[[#This Row],[Cur]]="USD",Table1[[#This Row],[Cur_Amount Credit]],Table1[[#This Row],[Cur_Amount Credit]]/ExchangeRate)))</f>
        <v/>
      </c>
      <c r="Z1107" s="201" t="str">
        <f>IF(E1107="","",(Table1[[#This Row],[Debit USD]]-Table1[[#This Row],[Credit USD]]))</f>
        <v/>
      </c>
      <c r="AA1107" s="226"/>
      <c r="AB1107" s="255"/>
      <c r="AC1107" s="1"/>
      <c r="AD1107" s="15"/>
      <c r="AE1107" s="15" t="str">
        <f>IF(AND(OR(Table1[[#This Row],[Account]]="15030",Table1[[#This Row],[Account]]="15035",Table1[[#This Row],[Account]]="20150"),Table1[[#This Row],[Vendor ID]]=""),1,"")</f>
        <v/>
      </c>
      <c r="AF1107" s="15"/>
      <c r="AG1107" s="15"/>
      <c r="AH1107" s="15"/>
      <c r="AI1107" s="46" t="str">
        <f>IF(Table1[[#This Row],[Posting Date]]&lt;&gt;"","GJ-"&amp;CountryID,"")</f>
        <v/>
      </c>
      <c r="AJ1107" s="59" t="str">
        <f>IF(Table1[[#This Row],[Posting Date]]&lt;&gt;"",Table1[[#This Row],[Posting Date]],"")</f>
        <v/>
      </c>
      <c r="AK1107" s="46"/>
      <c r="AL1107" s="46" t="str">
        <f>IF(Table1[[#This Row],[Description]]&lt;&gt;"",Table1[[#This Row],[Description]],"")</f>
        <v/>
      </c>
      <c r="AM1107" s="46" t="str">
        <f>IF(Table1[[#This Row],[Posting Date]]&lt;&gt;"",Table1[[#This Row],[Reference Number]],"")</f>
        <v/>
      </c>
      <c r="AN1107" s="46" t="str">
        <f>TRIM(Table1[[#This Row],[Line '#]])</f>
        <v/>
      </c>
      <c r="AO1107" s="46" t="str">
        <f>TRIM(Table1[[#This Row],[Account]])</f>
        <v/>
      </c>
      <c r="AP1107" s="46" t="str">
        <f>IF(Table1[[#This Row],[Posting Date]]&lt;&gt;"",$D$5,"")</f>
        <v/>
      </c>
      <c r="AQ1107" s="46" t="str">
        <f>TRIM(Table1[[#This Row],[Departments-Prgrams]])</f>
        <v/>
      </c>
      <c r="AR1107" s="46" t="str">
        <f>TRIM(Table1[[#This Row],[Grant]])</f>
        <v/>
      </c>
      <c r="AS1107" s="46" t="str">
        <f>TRIM(Table1[[#This Row],[Staff ID]])</f>
        <v/>
      </c>
      <c r="AT1107" s="46" t="str">
        <f>IF(TRIM(Table1[[#This Row],[Budget Code]])=0,"",TRIM(Table1[[#This Row],[Budget Code]]))</f>
        <v/>
      </c>
      <c r="AU1107" s="46" t="str">
        <f>IF(Table1[[#This Row],[Line Description]]&lt;&gt;"",Table1[[#This Row],[Line Description]],"")</f>
        <v/>
      </c>
      <c r="AV1107" s="46" t="str">
        <f>IF(Table1[[#This Row],[Cur_Amount Debit]]&gt;0,ROUND(Table1[[#This Row],[Cur_Amount Debit]],2),"")</f>
        <v/>
      </c>
      <c r="AW1107" s="46" t="str">
        <f>IF(Table1[[#This Row],[Cur_Amount Credit]]&gt;0,ROUND(Table1[[#This Row],[Cur_Amount Credit]],2),"")</f>
        <v/>
      </c>
      <c r="AX1107" s="46" t="str">
        <f>LEFT(Table1[[#This Row],[Cur]],3)</f>
        <v/>
      </c>
      <c r="AY1107" s="59"/>
      <c r="AZ1107" s="46"/>
      <c r="BA1107" s="46" t="str">
        <f>IF(Table1[[#This Row],[Cur]]&lt;&gt;"",IF(Table1[[#This Row],[Cur]]="USD","",ExchangeRate),"")</f>
        <v/>
      </c>
      <c r="BB1107" s="46" t="str">
        <f>IF(Table1[[#This Row],[Grant]]&lt;&gt;"",VLOOKUP(Table1[[#This Row],[Grant]],Grants!B:D,3),"")</f>
        <v/>
      </c>
      <c r="BC1107" s="46" t="str">
        <f>TRIM(Table1[[#This Row],[Vendor ID]])</f>
        <v/>
      </c>
      <c r="BD1107">
        <f>IF(Table1[[#This Row],[Reference Number]]=Q1106,BD1106,BD1106+1)</f>
        <v>0</v>
      </c>
    </row>
    <row r="1108" spans="1:56" ht="11.25" customHeight="1" x14ac:dyDescent="0.25">
      <c r="A1108" s="1"/>
      <c r="B1108" s="88" t="str">
        <f>IF(Table1[[#This Row],[Posting Date]]&lt;&gt;"",IF(Table1[[#This Row],[Reference Number]]=Q1107,B1107+1,1),"")</f>
        <v/>
      </c>
      <c r="C1108" s="61"/>
      <c r="D1108" s="61"/>
      <c r="E1108" s="138"/>
      <c r="F1108" s="141" t="str">
        <f>IFERROR(IF(VLOOKUP(Table1[[#This Row],[Budget Code Description]],Dimentions!$X$6:$AC$139,2,FALSE)="","",VLOOKUP(Table1[[#This Row],[Budget Code Description]],Dimentions!$X$6:$AC$139,2,FALSE)),"")</f>
        <v/>
      </c>
      <c r="G1108" s="141"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1" t="str">
        <f>IFERROR(VLOOKUP(Table1[[#This Row],[Budget Code Description]],Table6[#All],8,FALSE),"")</f>
        <v/>
      </c>
      <c r="L1108" s="63"/>
      <c r="M1108" s="65" t="str">
        <f>IFERROR(VLOOKUP(Table1[[#This Row],[Staff ID]],Table2[],2,FALSE),"")</f>
        <v/>
      </c>
      <c r="N1108" s="209" t="str">
        <f>IFERROR(IF(VLOOKUP(Table1[[#This Row],[Budget Code Description]],Dimentions!$X$6:$AC$134,4,FALSE)="","",VLOOKUP(Table1[[#This Row],[Budget Code Description]],Dimentions!$X$6:$AC$134,4,FALSE)),"")</f>
        <v/>
      </c>
      <c r="O1108" s="65" t="str">
        <f>IFERROR(VLOOKUP(Table1[[#This Row],[Vendor ID]],Table549[],2,FALSE),"")</f>
        <v/>
      </c>
      <c r="P1108" s="63"/>
      <c r="Q1108" s="141" t="str">
        <f>IF(Table1[[#This Row],[Posting Date]]&lt;&gt;"",$D$9,"")</f>
        <v/>
      </c>
      <c r="R1108" s="157" t="str">
        <f>IF(Table1[[#This Row],[Posting Date]]&lt;&gt;"",$D$10,"")</f>
        <v/>
      </c>
      <c r="S1108" s="66"/>
      <c r="T1108" s="63"/>
      <c r="U1108" s="67"/>
      <c r="V1108" s="67"/>
      <c r="W1108" s="67" t="str">
        <f t="shared" si="21"/>
        <v/>
      </c>
      <c r="X1108" s="159" t="str">
        <f>IF(E1108="","",(IF(Table1[[#This Row],[Cur]]="USD",Table1[[#This Row],[Cur_Amount Debit]],Table1[[#This Row],[Cur_Amount Debit]]/Table1[[#This Row],[Exchange Rate]])))</f>
        <v/>
      </c>
      <c r="Y1108" s="159" t="str">
        <f>IF(E1108="","",(IF(Table1[[#This Row],[Cur]]="USD",Table1[[#This Row],[Cur_Amount Credit]],Table1[[#This Row],[Cur_Amount Credit]]/ExchangeRate)))</f>
        <v/>
      </c>
      <c r="Z1108" s="201" t="str">
        <f>IF(E1108="","",(Table1[[#This Row],[Debit USD]]-Table1[[#This Row],[Credit USD]]))</f>
        <v/>
      </c>
      <c r="AA1108" s="226"/>
      <c r="AB1108" s="255"/>
      <c r="AC1108" s="1"/>
      <c r="AD1108" s="15"/>
      <c r="AE1108" s="15" t="str">
        <f>IF(AND(OR(Table1[[#This Row],[Account]]="15030",Table1[[#This Row],[Account]]="15035",Table1[[#This Row],[Account]]="20150"),Table1[[#This Row],[Vendor ID]]=""),1,"")</f>
        <v/>
      </c>
      <c r="AF1108" s="15"/>
      <c r="AG1108" s="15"/>
      <c r="AH1108" s="15"/>
      <c r="AI1108" s="46" t="str">
        <f>IF(Table1[[#This Row],[Posting Date]]&lt;&gt;"","GJ-"&amp;CountryID,"")</f>
        <v/>
      </c>
      <c r="AJ1108" s="59" t="str">
        <f>IF(Table1[[#This Row],[Posting Date]]&lt;&gt;"",Table1[[#This Row],[Posting Date]],"")</f>
        <v/>
      </c>
      <c r="AK1108" s="46"/>
      <c r="AL1108" s="46" t="str">
        <f>IF(Table1[[#This Row],[Description]]&lt;&gt;"",Table1[[#This Row],[Description]],"")</f>
        <v/>
      </c>
      <c r="AM1108" s="46" t="str">
        <f>IF(Table1[[#This Row],[Posting Date]]&lt;&gt;"",Table1[[#This Row],[Reference Number]],"")</f>
        <v/>
      </c>
      <c r="AN1108" s="46" t="str">
        <f>TRIM(Table1[[#This Row],[Line '#]])</f>
        <v/>
      </c>
      <c r="AO1108" s="46" t="str">
        <f>TRIM(Table1[[#This Row],[Account]])</f>
        <v/>
      </c>
      <c r="AP1108" s="46" t="str">
        <f>IF(Table1[[#This Row],[Posting Date]]&lt;&gt;"",$D$5,"")</f>
        <v/>
      </c>
      <c r="AQ1108" s="46" t="str">
        <f>TRIM(Table1[[#This Row],[Departments-Prgrams]])</f>
        <v/>
      </c>
      <c r="AR1108" s="46" t="str">
        <f>TRIM(Table1[[#This Row],[Grant]])</f>
        <v/>
      </c>
      <c r="AS1108" s="46" t="str">
        <f>TRIM(Table1[[#This Row],[Staff ID]])</f>
        <v/>
      </c>
      <c r="AT1108" s="46" t="str">
        <f>IF(TRIM(Table1[[#This Row],[Budget Code]])=0,"",TRIM(Table1[[#This Row],[Budget Code]]))</f>
        <v/>
      </c>
      <c r="AU1108" s="46" t="str">
        <f>IF(Table1[[#This Row],[Line Description]]&lt;&gt;"",Table1[[#This Row],[Line Description]],"")</f>
        <v/>
      </c>
      <c r="AV1108" s="46" t="str">
        <f>IF(Table1[[#This Row],[Cur_Amount Debit]]&gt;0,ROUND(Table1[[#This Row],[Cur_Amount Debit]],2),"")</f>
        <v/>
      </c>
      <c r="AW1108" s="46" t="str">
        <f>IF(Table1[[#This Row],[Cur_Amount Credit]]&gt;0,ROUND(Table1[[#This Row],[Cur_Amount Credit]],2),"")</f>
        <v/>
      </c>
      <c r="AX1108" s="46" t="str">
        <f>LEFT(Table1[[#This Row],[Cur]],3)</f>
        <v/>
      </c>
      <c r="AY1108" s="59"/>
      <c r="AZ1108" s="46"/>
      <c r="BA1108" s="46" t="str">
        <f>IF(Table1[[#This Row],[Cur]]&lt;&gt;"",IF(Table1[[#This Row],[Cur]]="USD","",ExchangeRate),"")</f>
        <v/>
      </c>
      <c r="BB1108" s="46" t="str">
        <f>IF(Table1[[#This Row],[Grant]]&lt;&gt;"",VLOOKUP(Table1[[#This Row],[Grant]],Grants!B:D,3),"")</f>
        <v/>
      </c>
      <c r="BC1108" s="46" t="str">
        <f>TRIM(Table1[[#This Row],[Vendor ID]])</f>
        <v/>
      </c>
      <c r="BD1108">
        <f>IF(Table1[[#This Row],[Reference Number]]=Q1107,BD1107,BD1107+1)</f>
        <v>0</v>
      </c>
    </row>
    <row r="1109" spans="1:56" ht="11.25" customHeight="1" x14ac:dyDescent="0.25">
      <c r="A1109" s="1"/>
      <c r="B1109" s="88" t="str">
        <f>IF(Table1[[#This Row],[Posting Date]]&lt;&gt;"",IF(Table1[[#This Row],[Reference Number]]=Q1108,B1108+1,1),"")</f>
        <v/>
      </c>
      <c r="C1109" s="61"/>
      <c r="D1109" s="61"/>
      <c r="E1109" s="138"/>
      <c r="F1109" s="141" t="str">
        <f>IFERROR(IF(VLOOKUP(Table1[[#This Row],[Budget Code Description]],Dimentions!$X$6:$AC$139,2,FALSE)="","",VLOOKUP(Table1[[#This Row],[Budget Code Description]],Dimentions!$X$6:$AC$139,2,FALSE)),"")</f>
        <v/>
      </c>
      <c r="G1109" s="141"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1" t="str">
        <f>IFERROR(VLOOKUP(Table1[[#This Row],[Budget Code Description]],Table6[#All],8,FALSE),"")</f>
        <v/>
      </c>
      <c r="L1109" s="63"/>
      <c r="M1109" s="65" t="str">
        <f>IFERROR(VLOOKUP(Table1[[#This Row],[Staff ID]],Table2[],2,FALSE),"")</f>
        <v/>
      </c>
      <c r="N1109" s="209" t="str">
        <f>IFERROR(IF(VLOOKUP(Table1[[#This Row],[Budget Code Description]],Dimentions!$X$6:$AC$134,4,FALSE)="","",VLOOKUP(Table1[[#This Row],[Budget Code Description]],Dimentions!$X$6:$AC$134,4,FALSE)),"")</f>
        <v/>
      </c>
      <c r="O1109" s="65" t="str">
        <f>IFERROR(VLOOKUP(Table1[[#This Row],[Vendor ID]],Table549[],2,FALSE),"")</f>
        <v/>
      </c>
      <c r="P1109" s="63"/>
      <c r="Q1109" s="141" t="str">
        <f>IF(Table1[[#This Row],[Posting Date]]&lt;&gt;"",$D$9,"")</f>
        <v/>
      </c>
      <c r="R1109" s="157" t="str">
        <f>IF(Table1[[#This Row],[Posting Date]]&lt;&gt;"",$D$10,"")</f>
        <v/>
      </c>
      <c r="S1109" s="66"/>
      <c r="T1109" s="63"/>
      <c r="U1109" s="67"/>
      <c r="V1109" s="67"/>
      <c r="W1109" s="67" t="str">
        <f t="shared" si="21"/>
        <v/>
      </c>
      <c r="X1109" s="159" t="str">
        <f>IF(E1109="","",(IF(Table1[[#This Row],[Cur]]="USD",Table1[[#This Row],[Cur_Amount Debit]],Table1[[#This Row],[Cur_Amount Debit]]/Table1[[#This Row],[Exchange Rate]])))</f>
        <v/>
      </c>
      <c r="Y1109" s="159" t="str">
        <f>IF(E1109="","",(IF(Table1[[#This Row],[Cur]]="USD",Table1[[#This Row],[Cur_Amount Credit]],Table1[[#This Row],[Cur_Amount Credit]]/ExchangeRate)))</f>
        <v/>
      </c>
      <c r="Z1109" s="201" t="str">
        <f>IF(E1109="","",(Table1[[#This Row],[Debit USD]]-Table1[[#This Row],[Credit USD]]))</f>
        <v/>
      </c>
      <c r="AA1109" s="226"/>
      <c r="AB1109" s="255"/>
      <c r="AC1109" s="1"/>
      <c r="AD1109" s="15"/>
      <c r="AE1109" s="15" t="str">
        <f>IF(AND(OR(Table1[[#This Row],[Account]]="15030",Table1[[#This Row],[Account]]="15035",Table1[[#This Row],[Account]]="20150"),Table1[[#This Row],[Vendor ID]]=""),1,"")</f>
        <v/>
      </c>
      <c r="AF1109" s="15"/>
      <c r="AG1109" s="15"/>
      <c r="AH1109" s="15"/>
      <c r="AI1109" s="46" t="str">
        <f>IF(Table1[[#This Row],[Posting Date]]&lt;&gt;"","GJ-"&amp;CountryID,"")</f>
        <v/>
      </c>
      <c r="AJ1109" s="59" t="str">
        <f>IF(Table1[[#This Row],[Posting Date]]&lt;&gt;"",Table1[[#This Row],[Posting Date]],"")</f>
        <v/>
      </c>
      <c r="AK1109" s="46"/>
      <c r="AL1109" s="46" t="str">
        <f>IF(Table1[[#This Row],[Description]]&lt;&gt;"",Table1[[#This Row],[Description]],"")</f>
        <v/>
      </c>
      <c r="AM1109" s="46" t="str">
        <f>IF(Table1[[#This Row],[Posting Date]]&lt;&gt;"",Table1[[#This Row],[Reference Number]],"")</f>
        <v/>
      </c>
      <c r="AN1109" s="46" t="str">
        <f>TRIM(Table1[[#This Row],[Line '#]])</f>
        <v/>
      </c>
      <c r="AO1109" s="46" t="str">
        <f>TRIM(Table1[[#This Row],[Account]])</f>
        <v/>
      </c>
      <c r="AP1109" s="46" t="str">
        <f>IF(Table1[[#This Row],[Posting Date]]&lt;&gt;"",$D$5,"")</f>
        <v/>
      </c>
      <c r="AQ1109" s="46" t="str">
        <f>TRIM(Table1[[#This Row],[Departments-Prgrams]])</f>
        <v/>
      </c>
      <c r="AR1109" s="46" t="str">
        <f>TRIM(Table1[[#This Row],[Grant]])</f>
        <v/>
      </c>
      <c r="AS1109" s="46" t="str">
        <f>TRIM(Table1[[#This Row],[Staff ID]])</f>
        <v/>
      </c>
      <c r="AT1109" s="46" t="str">
        <f>IF(TRIM(Table1[[#This Row],[Budget Code]])=0,"",TRIM(Table1[[#This Row],[Budget Code]]))</f>
        <v/>
      </c>
      <c r="AU1109" s="46" t="str">
        <f>IF(Table1[[#This Row],[Line Description]]&lt;&gt;"",Table1[[#This Row],[Line Description]],"")</f>
        <v/>
      </c>
      <c r="AV1109" s="46" t="str">
        <f>IF(Table1[[#This Row],[Cur_Amount Debit]]&gt;0,ROUND(Table1[[#This Row],[Cur_Amount Debit]],2),"")</f>
        <v/>
      </c>
      <c r="AW1109" s="46" t="str">
        <f>IF(Table1[[#This Row],[Cur_Amount Credit]]&gt;0,ROUND(Table1[[#This Row],[Cur_Amount Credit]],2),"")</f>
        <v/>
      </c>
      <c r="AX1109" s="46" t="str">
        <f>LEFT(Table1[[#This Row],[Cur]],3)</f>
        <v/>
      </c>
      <c r="AY1109" s="59"/>
      <c r="AZ1109" s="46"/>
      <c r="BA1109" s="46" t="str">
        <f>IF(Table1[[#This Row],[Cur]]&lt;&gt;"",IF(Table1[[#This Row],[Cur]]="USD","",ExchangeRate),"")</f>
        <v/>
      </c>
      <c r="BB1109" s="46" t="str">
        <f>IF(Table1[[#This Row],[Grant]]&lt;&gt;"",VLOOKUP(Table1[[#This Row],[Grant]],Grants!B:D,3),"")</f>
        <v/>
      </c>
      <c r="BC1109" s="46" t="str">
        <f>TRIM(Table1[[#This Row],[Vendor ID]])</f>
        <v/>
      </c>
      <c r="BD1109">
        <f>IF(Table1[[#This Row],[Reference Number]]=Q1108,BD1108,BD1108+1)</f>
        <v>0</v>
      </c>
    </row>
    <row r="1110" spans="1:56" ht="11.25" customHeight="1" x14ac:dyDescent="0.25">
      <c r="A1110" s="1"/>
      <c r="B1110" s="88" t="str">
        <f>IF(Table1[[#This Row],[Posting Date]]&lt;&gt;"",IF(Table1[[#This Row],[Reference Number]]=Q1109,B1109+1,1),"")</f>
        <v/>
      </c>
      <c r="C1110" s="61"/>
      <c r="D1110" s="61"/>
      <c r="E1110" s="138"/>
      <c r="F1110" s="141" t="str">
        <f>IFERROR(IF(VLOOKUP(Table1[[#This Row],[Budget Code Description]],Dimentions!$X$6:$AC$139,2,FALSE)="","",VLOOKUP(Table1[[#This Row],[Budget Code Description]],Dimentions!$X$6:$AC$139,2,FALSE)),"")</f>
        <v/>
      </c>
      <c r="G1110" s="141"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1" t="str">
        <f>IFERROR(VLOOKUP(Table1[[#This Row],[Budget Code Description]],Table6[#All],8,FALSE),"")</f>
        <v/>
      </c>
      <c r="L1110" s="63"/>
      <c r="M1110" s="65" t="str">
        <f>IFERROR(VLOOKUP(Table1[[#This Row],[Staff ID]],Table2[],2,FALSE),"")</f>
        <v/>
      </c>
      <c r="N1110" s="209" t="str">
        <f>IFERROR(IF(VLOOKUP(Table1[[#This Row],[Budget Code Description]],Dimentions!$X$6:$AC$134,4,FALSE)="","",VLOOKUP(Table1[[#This Row],[Budget Code Description]],Dimentions!$X$6:$AC$134,4,FALSE)),"")</f>
        <v/>
      </c>
      <c r="O1110" s="65" t="str">
        <f>IFERROR(VLOOKUP(Table1[[#This Row],[Vendor ID]],Table549[],2,FALSE),"")</f>
        <v/>
      </c>
      <c r="P1110" s="63"/>
      <c r="Q1110" s="141" t="str">
        <f>IF(Table1[[#This Row],[Posting Date]]&lt;&gt;"",$D$9,"")</f>
        <v/>
      </c>
      <c r="R1110" s="157" t="str">
        <f>IF(Table1[[#This Row],[Posting Date]]&lt;&gt;"",$D$10,"")</f>
        <v/>
      </c>
      <c r="S1110" s="66"/>
      <c r="T1110" s="63"/>
      <c r="U1110" s="67"/>
      <c r="V1110" s="67"/>
      <c r="W1110" s="67" t="str">
        <f t="shared" si="21"/>
        <v/>
      </c>
      <c r="X1110" s="159" t="str">
        <f>IF(E1110="","",(IF(Table1[[#This Row],[Cur]]="USD",Table1[[#This Row],[Cur_Amount Debit]],Table1[[#This Row],[Cur_Amount Debit]]/Table1[[#This Row],[Exchange Rate]])))</f>
        <v/>
      </c>
      <c r="Y1110" s="159" t="str">
        <f>IF(E1110="","",(IF(Table1[[#This Row],[Cur]]="USD",Table1[[#This Row],[Cur_Amount Credit]],Table1[[#This Row],[Cur_Amount Credit]]/ExchangeRate)))</f>
        <v/>
      </c>
      <c r="Z1110" s="201" t="str">
        <f>IF(E1110="","",(Table1[[#This Row],[Debit USD]]-Table1[[#This Row],[Credit USD]]))</f>
        <v/>
      </c>
      <c r="AA1110" s="226"/>
      <c r="AB1110" s="255"/>
      <c r="AC1110" s="1"/>
      <c r="AD1110" s="15"/>
      <c r="AE1110" s="15" t="str">
        <f>IF(AND(OR(Table1[[#This Row],[Account]]="15030",Table1[[#This Row],[Account]]="15035",Table1[[#This Row],[Account]]="20150"),Table1[[#This Row],[Vendor ID]]=""),1,"")</f>
        <v/>
      </c>
      <c r="AF1110" s="15"/>
      <c r="AG1110" s="15"/>
      <c r="AH1110" s="15"/>
      <c r="AI1110" s="46" t="str">
        <f>IF(Table1[[#This Row],[Posting Date]]&lt;&gt;"","GJ-"&amp;CountryID,"")</f>
        <v/>
      </c>
      <c r="AJ1110" s="59" t="str">
        <f>IF(Table1[[#This Row],[Posting Date]]&lt;&gt;"",Table1[[#This Row],[Posting Date]],"")</f>
        <v/>
      </c>
      <c r="AK1110" s="46"/>
      <c r="AL1110" s="46" t="str">
        <f>IF(Table1[[#This Row],[Description]]&lt;&gt;"",Table1[[#This Row],[Description]],"")</f>
        <v/>
      </c>
      <c r="AM1110" s="46" t="str">
        <f>IF(Table1[[#This Row],[Posting Date]]&lt;&gt;"",Table1[[#This Row],[Reference Number]],"")</f>
        <v/>
      </c>
      <c r="AN1110" s="46" t="str">
        <f>TRIM(Table1[[#This Row],[Line '#]])</f>
        <v/>
      </c>
      <c r="AO1110" s="46" t="str">
        <f>TRIM(Table1[[#This Row],[Account]])</f>
        <v/>
      </c>
      <c r="AP1110" s="46" t="str">
        <f>IF(Table1[[#This Row],[Posting Date]]&lt;&gt;"",$D$5,"")</f>
        <v/>
      </c>
      <c r="AQ1110" s="46" t="str">
        <f>TRIM(Table1[[#This Row],[Departments-Prgrams]])</f>
        <v/>
      </c>
      <c r="AR1110" s="46" t="str">
        <f>TRIM(Table1[[#This Row],[Grant]])</f>
        <v/>
      </c>
      <c r="AS1110" s="46" t="str">
        <f>TRIM(Table1[[#This Row],[Staff ID]])</f>
        <v/>
      </c>
      <c r="AT1110" s="46" t="str">
        <f>IF(TRIM(Table1[[#This Row],[Budget Code]])=0,"",TRIM(Table1[[#This Row],[Budget Code]]))</f>
        <v/>
      </c>
      <c r="AU1110" s="46" t="str">
        <f>IF(Table1[[#This Row],[Line Description]]&lt;&gt;"",Table1[[#This Row],[Line Description]],"")</f>
        <v/>
      </c>
      <c r="AV1110" s="46" t="str">
        <f>IF(Table1[[#This Row],[Cur_Amount Debit]]&gt;0,ROUND(Table1[[#This Row],[Cur_Amount Debit]],2),"")</f>
        <v/>
      </c>
      <c r="AW1110" s="46" t="str">
        <f>IF(Table1[[#This Row],[Cur_Amount Credit]]&gt;0,ROUND(Table1[[#This Row],[Cur_Amount Credit]],2),"")</f>
        <v/>
      </c>
      <c r="AX1110" s="46" t="str">
        <f>LEFT(Table1[[#This Row],[Cur]],3)</f>
        <v/>
      </c>
      <c r="AY1110" s="59"/>
      <c r="AZ1110" s="46"/>
      <c r="BA1110" s="46" t="str">
        <f>IF(Table1[[#This Row],[Cur]]&lt;&gt;"",IF(Table1[[#This Row],[Cur]]="USD","",ExchangeRate),"")</f>
        <v/>
      </c>
      <c r="BB1110" s="46" t="str">
        <f>IF(Table1[[#This Row],[Grant]]&lt;&gt;"",VLOOKUP(Table1[[#This Row],[Grant]],Grants!B:D,3),"")</f>
        <v/>
      </c>
      <c r="BC1110" s="46" t="str">
        <f>TRIM(Table1[[#This Row],[Vendor ID]])</f>
        <v/>
      </c>
      <c r="BD1110">
        <f>IF(Table1[[#This Row],[Reference Number]]=Q1109,BD1109,BD1109+1)</f>
        <v>0</v>
      </c>
    </row>
    <row r="1111" spans="1:56" ht="11.25" customHeight="1" x14ac:dyDescent="0.25">
      <c r="A1111" s="1"/>
      <c r="B1111" s="88" t="str">
        <f>IF(Table1[[#This Row],[Posting Date]]&lt;&gt;"",IF(Table1[[#This Row],[Reference Number]]=Q1110,B1110+1,1),"")</f>
        <v/>
      </c>
      <c r="C1111" s="61"/>
      <c r="D1111" s="61"/>
      <c r="E1111" s="138"/>
      <c r="F1111" s="141" t="str">
        <f>IFERROR(IF(VLOOKUP(Table1[[#This Row],[Budget Code Description]],Dimentions!$X$6:$AC$139,2,FALSE)="","",VLOOKUP(Table1[[#This Row],[Budget Code Description]],Dimentions!$X$6:$AC$139,2,FALSE)),"")</f>
        <v/>
      </c>
      <c r="G1111" s="141"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1" t="str">
        <f>IFERROR(VLOOKUP(Table1[[#This Row],[Budget Code Description]],Table6[#All],8,FALSE),"")</f>
        <v/>
      </c>
      <c r="L1111" s="63"/>
      <c r="M1111" s="65" t="str">
        <f>IFERROR(VLOOKUP(Table1[[#This Row],[Staff ID]],Table2[],2,FALSE),"")</f>
        <v/>
      </c>
      <c r="N1111" s="209" t="str">
        <f>IFERROR(IF(VLOOKUP(Table1[[#This Row],[Budget Code Description]],Dimentions!$X$6:$AC$134,4,FALSE)="","",VLOOKUP(Table1[[#This Row],[Budget Code Description]],Dimentions!$X$6:$AC$134,4,FALSE)),"")</f>
        <v/>
      </c>
      <c r="O1111" s="65" t="str">
        <f>IFERROR(VLOOKUP(Table1[[#This Row],[Vendor ID]],Table549[],2,FALSE),"")</f>
        <v/>
      </c>
      <c r="P1111" s="63"/>
      <c r="Q1111" s="141" t="str">
        <f>IF(Table1[[#This Row],[Posting Date]]&lt;&gt;"",$D$9,"")</f>
        <v/>
      </c>
      <c r="R1111" s="157" t="str">
        <f>IF(Table1[[#This Row],[Posting Date]]&lt;&gt;"",$D$10,"")</f>
        <v/>
      </c>
      <c r="S1111" s="66"/>
      <c r="T1111" s="63"/>
      <c r="U1111" s="67"/>
      <c r="V1111" s="67"/>
      <c r="W1111" s="67" t="str">
        <f t="shared" si="21"/>
        <v/>
      </c>
      <c r="X1111" s="159" t="str">
        <f>IF(E1111="","",(IF(Table1[[#This Row],[Cur]]="USD",Table1[[#This Row],[Cur_Amount Debit]],Table1[[#This Row],[Cur_Amount Debit]]/Table1[[#This Row],[Exchange Rate]])))</f>
        <v/>
      </c>
      <c r="Y1111" s="159" t="str">
        <f>IF(E1111="","",(IF(Table1[[#This Row],[Cur]]="USD",Table1[[#This Row],[Cur_Amount Credit]],Table1[[#This Row],[Cur_Amount Credit]]/ExchangeRate)))</f>
        <v/>
      </c>
      <c r="Z1111" s="201" t="str">
        <f>IF(E1111="","",(Table1[[#This Row],[Debit USD]]-Table1[[#This Row],[Credit USD]]))</f>
        <v/>
      </c>
      <c r="AA1111" s="226"/>
      <c r="AB1111" s="255"/>
      <c r="AC1111" s="1"/>
      <c r="AD1111" s="15"/>
      <c r="AE1111" s="15" t="str">
        <f>IF(AND(OR(Table1[[#This Row],[Account]]="15030",Table1[[#This Row],[Account]]="15035",Table1[[#This Row],[Account]]="20150"),Table1[[#This Row],[Vendor ID]]=""),1,"")</f>
        <v/>
      </c>
      <c r="AF1111" s="15"/>
      <c r="AG1111" s="15"/>
      <c r="AH1111" s="15"/>
      <c r="AI1111" s="46" t="str">
        <f>IF(Table1[[#This Row],[Posting Date]]&lt;&gt;"","GJ-"&amp;CountryID,"")</f>
        <v/>
      </c>
      <c r="AJ1111" s="59" t="str">
        <f>IF(Table1[[#This Row],[Posting Date]]&lt;&gt;"",Table1[[#This Row],[Posting Date]],"")</f>
        <v/>
      </c>
      <c r="AK1111" s="46"/>
      <c r="AL1111" s="46" t="str">
        <f>IF(Table1[[#This Row],[Description]]&lt;&gt;"",Table1[[#This Row],[Description]],"")</f>
        <v/>
      </c>
      <c r="AM1111" s="46" t="str">
        <f>IF(Table1[[#This Row],[Posting Date]]&lt;&gt;"",Table1[[#This Row],[Reference Number]],"")</f>
        <v/>
      </c>
      <c r="AN1111" s="46" t="str">
        <f>TRIM(Table1[[#This Row],[Line '#]])</f>
        <v/>
      </c>
      <c r="AO1111" s="46" t="str">
        <f>TRIM(Table1[[#This Row],[Account]])</f>
        <v/>
      </c>
      <c r="AP1111" s="46" t="str">
        <f>IF(Table1[[#This Row],[Posting Date]]&lt;&gt;"",$D$5,"")</f>
        <v/>
      </c>
      <c r="AQ1111" s="46" t="str">
        <f>TRIM(Table1[[#This Row],[Departments-Prgrams]])</f>
        <v/>
      </c>
      <c r="AR1111" s="46" t="str">
        <f>TRIM(Table1[[#This Row],[Grant]])</f>
        <v/>
      </c>
      <c r="AS1111" s="46" t="str">
        <f>TRIM(Table1[[#This Row],[Staff ID]])</f>
        <v/>
      </c>
      <c r="AT1111" s="46" t="str">
        <f>IF(TRIM(Table1[[#This Row],[Budget Code]])=0,"",TRIM(Table1[[#This Row],[Budget Code]]))</f>
        <v/>
      </c>
      <c r="AU1111" s="46" t="str">
        <f>IF(Table1[[#This Row],[Line Description]]&lt;&gt;"",Table1[[#This Row],[Line Description]],"")</f>
        <v/>
      </c>
      <c r="AV1111" s="46" t="str">
        <f>IF(Table1[[#This Row],[Cur_Amount Debit]]&gt;0,ROUND(Table1[[#This Row],[Cur_Amount Debit]],2),"")</f>
        <v/>
      </c>
      <c r="AW1111" s="46" t="str">
        <f>IF(Table1[[#This Row],[Cur_Amount Credit]]&gt;0,ROUND(Table1[[#This Row],[Cur_Amount Credit]],2),"")</f>
        <v/>
      </c>
      <c r="AX1111" s="46" t="str">
        <f>LEFT(Table1[[#This Row],[Cur]],3)</f>
        <v/>
      </c>
      <c r="AY1111" s="59"/>
      <c r="AZ1111" s="46"/>
      <c r="BA1111" s="46" t="str">
        <f>IF(Table1[[#This Row],[Cur]]&lt;&gt;"",IF(Table1[[#This Row],[Cur]]="USD","",ExchangeRate),"")</f>
        <v/>
      </c>
      <c r="BB1111" s="46" t="str">
        <f>IF(Table1[[#This Row],[Grant]]&lt;&gt;"",VLOOKUP(Table1[[#This Row],[Grant]],Grants!B:D,3),"")</f>
        <v/>
      </c>
      <c r="BC1111" s="46" t="str">
        <f>TRIM(Table1[[#This Row],[Vendor ID]])</f>
        <v/>
      </c>
      <c r="BD1111">
        <f>IF(Table1[[#This Row],[Reference Number]]=Q1110,BD1110,BD1110+1)</f>
        <v>0</v>
      </c>
    </row>
    <row r="1112" spans="1:56" ht="11.25" customHeight="1" x14ac:dyDescent="0.25">
      <c r="A1112" s="1"/>
      <c r="B1112" s="88" t="str">
        <f>IF(Table1[[#This Row],[Posting Date]]&lt;&gt;"",IF(Table1[[#This Row],[Reference Number]]=Q1111,B1111+1,1),"")</f>
        <v/>
      </c>
      <c r="C1112" s="61"/>
      <c r="D1112" s="61"/>
      <c r="E1112" s="138"/>
      <c r="F1112" s="141" t="str">
        <f>IFERROR(IF(VLOOKUP(Table1[[#This Row],[Budget Code Description]],Dimentions!$X$6:$AC$139,2,FALSE)="","",VLOOKUP(Table1[[#This Row],[Budget Code Description]],Dimentions!$X$6:$AC$139,2,FALSE)),"")</f>
        <v/>
      </c>
      <c r="G1112" s="141"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1" t="str">
        <f>IFERROR(VLOOKUP(Table1[[#This Row],[Budget Code Description]],Table6[#All],8,FALSE),"")</f>
        <v/>
      </c>
      <c r="L1112" s="63"/>
      <c r="M1112" s="65" t="str">
        <f>IFERROR(VLOOKUP(Table1[[#This Row],[Staff ID]],Table2[],2,FALSE),"")</f>
        <v/>
      </c>
      <c r="N1112" s="209" t="str">
        <f>IFERROR(IF(VLOOKUP(Table1[[#This Row],[Budget Code Description]],Dimentions!$X$6:$AC$134,4,FALSE)="","",VLOOKUP(Table1[[#This Row],[Budget Code Description]],Dimentions!$X$6:$AC$134,4,FALSE)),"")</f>
        <v/>
      </c>
      <c r="O1112" s="65" t="str">
        <f>IFERROR(VLOOKUP(Table1[[#This Row],[Vendor ID]],Table549[],2,FALSE),"")</f>
        <v/>
      </c>
      <c r="P1112" s="63"/>
      <c r="Q1112" s="141" t="str">
        <f>IF(Table1[[#This Row],[Posting Date]]&lt;&gt;"",$D$9,"")</f>
        <v/>
      </c>
      <c r="R1112" s="157" t="str">
        <f>IF(Table1[[#This Row],[Posting Date]]&lt;&gt;"",$D$10,"")</f>
        <v/>
      </c>
      <c r="S1112" s="66"/>
      <c r="T1112" s="63"/>
      <c r="U1112" s="67"/>
      <c r="V1112" s="67"/>
      <c r="W1112" s="67" t="str">
        <f t="shared" si="21"/>
        <v/>
      </c>
      <c r="X1112" s="159" t="str">
        <f>IF(E1112="","",(IF(Table1[[#This Row],[Cur]]="USD",Table1[[#This Row],[Cur_Amount Debit]],Table1[[#This Row],[Cur_Amount Debit]]/Table1[[#This Row],[Exchange Rate]])))</f>
        <v/>
      </c>
      <c r="Y1112" s="159" t="str">
        <f>IF(E1112="","",(IF(Table1[[#This Row],[Cur]]="USD",Table1[[#This Row],[Cur_Amount Credit]],Table1[[#This Row],[Cur_Amount Credit]]/ExchangeRate)))</f>
        <v/>
      </c>
      <c r="Z1112" s="201" t="str">
        <f>IF(E1112="","",(Table1[[#This Row],[Debit USD]]-Table1[[#This Row],[Credit USD]]))</f>
        <v/>
      </c>
      <c r="AA1112" s="226"/>
      <c r="AB1112" s="255"/>
      <c r="AC1112" s="1"/>
      <c r="AD1112" s="15"/>
      <c r="AE1112" s="15" t="str">
        <f>IF(AND(OR(Table1[[#This Row],[Account]]="15030",Table1[[#This Row],[Account]]="15035",Table1[[#This Row],[Account]]="20150"),Table1[[#This Row],[Vendor ID]]=""),1,"")</f>
        <v/>
      </c>
      <c r="AF1112" s="15"/>
      <c r="AG1112" s="15"/>
      <c r="AH1112" s="15"/>
      <c r="AI1112" s="46" t="str">
        <f>IF(Table1[[#This Row],[Posting Date]]&lt;&gt;"","GJ-"&amp;CountryID,"")</f>
        <v/>
      </c>
      <c r="AJ1112" s="59" t="str">
        <f>IF(Table1[[#This Row],[Posting Date]]&lt;&gt;"",Table1[[#This Row],[Posting Date]],"")</f>
        <v/>
      </c>
      <c r="AK1112" s="46"/>
      <c r="AL1112" s="46" t="str">
        <f>IF(Table1[[#This Row],[Description]]&lt;&gt;"",Table1[[#This Row],[Description]],"")</f>
        <v/>
      </c>
      <c r="AM1112" s="46" t="str">
        <f>IF(Table1[[#This Row],[Posting Date]]&lt;&gt;"",Table1[[#This Row],[Reference Number]],"")</f>
        <v/>
      </c>
      <c r="AN1112" s="46" t="str">
        <f>TRIM(Table1[[#This Row],[Line '#]])</f>
        <v/>
      </c>
      <c r="AO1112" s="46" t="str">
        <f>TRIM(Table1[[#This Row],[Account]])</f>
        <v/>
      </c>
      <c r="AP1112" s="46" t="str">
        <f>IF(Table1[[#This Row],[Posting Date]]&lt;&gt;"",$D$5,"")</f>
        <v/>
      </c>
      <c r="AQ1112" s="46" t="str">
        <f>TRIM(Table1[[#This Row],[Departments-Prgrams]])</f>
        <v/>
      </c>
      <c r="AR1112" s="46" t="str">
        <f>TRIM(Table1[[#This Row],[Grant]])</f>
        <v/>
      </c>
      <c r="AS1112" s="46" t="str">
        <f>TRIM(Table1[[#This Row],[Staff ID]])</f>
        <v/>
      </c>
      <c r="AT1112" s="46" t="str">
        <f>IF(TRIM(Table1[[#This Row],[Budget Code]])=0,"",TRIM(Table1[[#This Row],[Budget Code]]))</f>
        <v/>
      </c>
      <c r="AU1112" s="46" t="str">
        <f>IF(Table1[[#This Row],[Line Description]]&lt;&gt;"",Table1[[#This Row],[Line Description]],"")</f>
        <v/>
      </c>
      <c r="AV1112" s="46" t="str">
        <f>IF(Table1[[#This Row],[Cur_Amount Debit]]&gt;0,ROUND(Table1[[#This Row],[Cur_Amount Debit]],2),"")</f>
        <v/>
      </c>
      <c r="AW1112" s="46" t="str">
        <f>IF(Table1[[#This Row],[Cur_Amount Credit]]&gt;0,ROUND(Table1[[#This Row],[Cur_Amount Credit]],2),"")</f>
        <v/>
      </c>
      <c r="AX1112" s="46" t="str">
        <f>LEFT(Table1[[#This Row],[Cur]],3)</f>
        <v/>
      </c>
      <c r="AY1112" s="59"/>
      <c r="AZ1112" s="46"/>
      <c r="BA1112" s="46" t="str">
        <f>IF(Table1[[#This Row],[Cur]]&lt;&gt;"",IF(Table1[[#This Row],[Cur]]="USD","",ExchangeRate),"")</f>
        <v/>
      </c>
      <c r="BB1112" s="46" t="str">
        <f>IF(Table1[[#This Row],[Grant]]&lt;&gt;"",VLOOKUP(Table1[[#This Row],[Grant]],Grants!B:D,3),"")</f>
        <v/>
      </c>
      <c r="BC1112" s="46" t="str">
        <f>TRIM(Table1[[#This Row],[Vendor ID]])</f>
        <v/>
      </c>
      <c r="BD1112">
        <f>IF(Table1[[#This Row],[Reference Number]]=Q1111,BD1111,BD1111+1)</f>
        <v>0</v>
      </c>
    </row>
    <row r="1113" spans="1:56" ht="11.25" customHeight="1" x14ac:dyDescent="0.25">
      <c r="A1113" s="1"/>
      <c r="B1113" s="88" t="str">
        <f>IF(Table1[[#This Row],[Posting Date]]&lt;&gt;"",IF(Table1[[#This Row],[Reference Number]]=Q1112,B1112+1,1),"")</f>
        <v/>
      </c>
      <c r="C1113" s="61"/>
      <c r="D1113" s="61"/>
      <c r="E1113" s="138"/>
      <c r="F1113" s="141" t="str">
        <f>IFERROR(IF(VLOOKUP(Table1[[#This Row],[Budget Code Description]],Dimentions!$X$6:$AC$139,2,FALSE)="","",VLOOKUP(Table1[[#This Row],[Budget Code Description]],Dimentions!$X$6:$AC$139,2,FALSE)),"")</f>
        <v/>
      </c>
      <c r="G1113" s="141"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1" t="str">
        <f>IFERROR(VLOOKUP(Table1[[#This Row],[Budget Code Description]],Table6[#All],8,FALSE),"")</f>
        <v/>
      </c>
      <c r="L1113" s="63"/>
      <c r="M1113" s="65" t="str">
        <f>IFERROR(VLOOKUP(Table1[[#This Row],[Staff ID]],Table2[],2,FALSE),"")</f>
        <v/>
      </c>
      <c r="N1113" s="209" t="str">
        <f>IFERROR(IF(VLOOKUP(Table1[[#This Row],[Budget Code Description]],Dimentions!$X$6:$AC$134,4,FALSE)="","",VLOOKUP(Table1[[#This Row],[Budget Code Description]],Dimentions!$X$6:$AC$134,4,FALSE)),"")</f>
        <v/>
      </c>
      <c r="O1113" s="65" t="str">
        <f>IFERROR(VLOOKUP(Table1[[#This Row],[Vendor ID]],Table549[],2,FALSE),"")</f>
        <v/>
      </c>
      <c r="P1113" s="63"/>
      <c r="Q1113" s="141" t="str">
        <f>IF(Table1[[#This Row],[Posting Date]]&lt;&gt;"",$D$9,"")</f>
        <v/>
      </c>
      <c r="R1113" s="157" t="str">
        <f>IF(Table1[[#This Row],[Posting Date]]&lt;&gt;"",$D$10,"")</f>
        <v/>
      </c>
      <c r="S1113" s="66"/>
      <c r="T1113" s="63"/>
      <c r="U1113" s="67"/>
      <c r="V1113" s="67"/>
      <c r="W1113" s="67" t="str">
        <f t="shared" si="21"/>
        <v/>
      </c>
      <c r="X1113" s="159" t="str">
        <f>IF(E1113="","",(IF(Table1[[#This Row],[Cur]]="USD",Table1[[#This Row],[Cur_Amount Debit]],Table1[[#This Row],[Cur_Amount Debit]]/Table1[[#This Row],[Exchange Rate]])))</f>
        <v/>
      </c>
      <c r="Y1113" s="159" t="str">
        <f>IF(E1113="","",(IF(Table1[[#This Row],[Cur]]="USD",Table1[[#This Row],[Cur_Amount Credit]],Table1[[#This Row],[Cur_Amount Credit]]/ExchangeRate)))</f>
        <v/>
      </c>
      <c r="Z1113" s="201" t="str">
        <f>IF(E1113="","",(Table1[[#This Row],[Debit USD]]-Table1[[#This Row],[Credit USD]]))</f>
        <v/>
      </c>
      <c r="AA1113" s="226"/>
      <c r="AB1113" s="255"/>
      <c r="AC1113" s="1"/>
      <c r="AD1113" s="15"/>
      <c r="AE1113" s="15" t="str">
        <f>IF(AND(OR(Table1[[#This Row],[Account]]="15030",Table1[[#This Row],[Account]]="15035",Table1[[#This Row],[Account]]="20150"),Table1[[#This Row],[Vendor ID]]=""),1,"")</f>
        <v/>
      </c>
      <c r="AF1113" s="15"/>
      <c r="AG1113" s="15"/>
      <c r="AH1113" s="15"/>
      <c r="AI1113" s="46" t="str">
        <f>IF(Table1[[#This Row],[Posting Date]]&lt;&gt;"","GJ-"&amp;CountryID,"")</f>
        <v/>
      </c>
      <c r="AJ1113" s="59" t="str">
        <f>IF(Table1[[#This Row],[Posting Date]]&lt;&gt;"",Table1[[#This Row],[Posting Date]],"")</f>
        <v/>
      </c>
      <c r="AK1113" s="46"/>
      <c r="AL1113" s="46" t="str">
        <f>IF(Table1[[#This Row],[Description]]&lt;&gt;"",Table1[[#This Row],[Description]],"")</f>
        <v/>
      </c>
      <c r="AM1113" s="46" t="str">
        <f>IF(Table1[[#This Row],[Posting Date]]&lt;&gt;"",Table1[[#This Row],[Reference Number]],"")</f>
        <v/>
      </c>
      <c r="AN1113" s="46" t="str">
        <f>TRIM(Table1[[#This Row],[Line '#]])</f>
        <v/>
      </c>
      <c r="AO1113" s="46" t="str">
        <f>TRIM(Table1[[#This Row],[Account]])</f>
        <v/>
      </c>
      <c r="AP1113" s="46" t="str">
        <f>IF(Table1[[#This Row],[Posting Date]]&lt;&gt;"",$D$5,"")</f>
        <v/>
      </c>
      <c r="AQ1113" s="46" t="str">
        <f>TRIM(Table1[[#This Row],[Departments-Prgrams]])</f>
        <v/>
      </c>
      <c r="AR1113" s="46" t="str">
        <f>TRIM(Table1[[#This Row],[Grant]])</f>
        <v/>
      </c>
      <c r="AS1113" s="46" t="str">
        <f>TRIM(Table1[[#This Row],[Staff ID]])</f>
        <v/>
      </c>
      <c r="AT1113" s="46" t="str">
        <f>IF(TRIM(Table1[[#This Row],[Budget Code]])=0,"",TRIM(Table1[[#This Row],[Budget Code]]))</f>
        <v/>
      </c>
      <c r="AU1113" s="46" t="str">
        <f>IF(Table1[[#This Row],[Line Description]]&lt;&gt;"",Table1[[#This Row],[Line Description]],"")</f>
        <v/>
      </c>
      <c r="AV1113" s="46" t="str">
        <f>IF(Table1[[#This Row],[Cur_Amount Debit]]&gt;0,ROUND(Table1[[#This Row],[Cur_Amount Debit]],2),"")</f>
        <v/>
      </c>
      <c r="AW1113" s="46" t="str">
        <f>IF(Table1[[#This Row],[Cur_Amount Credit]]&gt;0,ROUND(Table1[[#This Row],[Cur_Amount Credit]],2),"")</f>
        <v/>
      </c>
      <c r="AX1113" s="46" t="str">
        <f>LEFT(Table1[[#This Row],[Cur]],3)</f>
        <v/>
      </c>
      <c r="AY1113" s="59"/>
      <c r="AZ1113" s="46"/>
      <c r="BA1113" s="46" t="str">
        <f>IF(Table1[[#This Row],[Cur]]&lt;&gt;"",IF(Table1[[#This Row],[Cur]]="USD","",ExchangeRate),"")</f>
        <v/>
      </c>
      <c r="BB1113" s="46" t="str">
        <f>IF(Table1[[#This Row],[Grant]]&lt;&gt;"",VLOOKUP(Table1[[#This Row],[Grant]],Grants!B:D,3),"")</f>
        <v/>
      </c>
      <c r="BC1113" s="46" t="str">
        <f>TRIM(Table1[[#This Row],[Vendor ID]])</f>
        <v/>
      </c>
      <c r="BD1113">
        <f>IF(Table1[[#This Row],[Reference Number]]=Q1112,BD1112,BD1112+1)</f>
        <v>0</v>
      </c>
    </row>
    <row r="1114" spans="1:56" ht="11.25" customHeight="1" x14ac:dyDescent="0.25">
      <c r="A1114" s="1"/>
      <c r="B1114" s="88" t="str">
        <f>IF(Table1[[#This Row],[Posting Date]]&lt;&gt;"",IF(Table1[[#This Row],[Reference Number]]=Q1113,B1113+1,1),"")</f>
        <v/>
      </c>
      <c r="C1114" s="61"/>
      <c r="D1114" s="61"/>
      <c r="E1114" s="138"/>
      <c r="F1114" s="141" t="str">
        <f>IFERROR(IF(VLOOKUP(Table1[[#This Row],[Budget Code Description]],Dimentions!$X$6:$AC$139,2,FALSE)="","",VLOOKUP(Table1[[#This Row],[Budget Code Description]],Dimentions!$X$6:$AC$139,2,FALSE)),"")</f>
        <v/>
      </c>
      <c r="G1114" s="141"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1" t="str">
        <f>IFERROR(VLOOKUP(Table1[[#This Row],[Budget Code Description]],Table6[#All],8,FALSE),"")</f>
        <v/>
      </c>
      <c r="L1114" s="63"/>
      <c r="M1114" s="65" t="str">
        <f>IFERROR(VLOOKUP(Table1[[#This Row],[Staff ID]],Table2[],2,FALSE),"")</f>
        <v/>
      </c>
      <c r="N1114" s="209" t="str">
        <f>IFERROR(IF(VLOOKUP(Table1[[#This Row],[Budget Code Description]],Dimentions!$X$6:$AC$134,4,FALSE)="","",VLOOKUP(Table1[[#This Row],[Budget Code Description]],Dimentions!$X$6:$AC$134,4,FALSE)),"")</f>
        <v/>
      </c>
      <c r="O1114" s="65" t="str">
        <f>IFERROR(VLOOKUP(Table1[[#This Row],[Vendor ID]],Table549[],2,FALSE),"")</f>
        <v/>
      </c>
      <c r="P1114" s="63"/>
      <c r="Q1114" s="141" t="str">
        <f>IF(Table1[[#This Row],[Posting Date]]&lt;&gt;"",$D$9,"")</f>
        <v/>
      </c>
      <c r="R1114" s="157" t="str">
        <f>IF(Table1[[#This Row],[Posting Date]]&lt;&gt;"",$D$10,"")</f>
        <v/>
      </c>
      <c r="S1114" s="66"/>
      <c r="T1114" s="63"/>
      <c r="U1114" s="67"/>
      <c r="V1114" s="67"/>
      <c r="W1114" s="67" t="str">
        <f t="shared" si="21"/>
        <v/>
      </c>
      <c r="X1114" s="159" t="str">
        <f>IF(E1114="","",(IF(Table1[[#This Row],[Cur]]="USD",Table1[[#This Row],[Cur_Amount Debit]],Table1[[#This Row],[Cur_Amount Debit]]/Table1[[#This Row],[Exchange Rate]])))</f>
        <v/>
      </c>
      <c r="Y1114" s="159" t="str">
        <f>IF(E1114="","",(IF(Table1[[#This Row],[Cur]]="USD",Table1[[#This Row],[Cur_Amount Credit]],Table1[[#This Row],[Cur_Amount Credit]]/ExchangeRate)))</f>
        <v/>
      </c>
      <c r="Z1114" s="201" t="str">
        <f>IF(E1114="","",(Table1[[#This Row],[Debit USD]]-Table1[[#This Row],[Credit USD]]))</f>
        <v/>
      </c>
      <c r="AA1114" s="226"/>
      <c r="AB1114" s="255"/>
      <c r="AC1114" s="1"/>
      <c r="AD1114" s="15"/>
      <c r="AE1114" s="15" t="str">
        <f>IF(AND(OR(Table1[[#This Row],[Account]]="15030",Table1[[#This Row],[Account]]="15035",Table1[[#This Row],[Account]]="20150"),Table1[[#This Row],[Vendor ID]]=""),1,"")</f>
        <v/>
      </c>
      <c r="AF1114" s="15"/>
      <c r="AG1114" s="15"/>
      <c r="AH1114" s="15"/>
      <c r="AI1114" s="46" t="str">
        <f>IF(Table1[[#This Row],[Posting Date]]&lt;&gt;"","GJ-"&amp;CountryID,"")</f>
        <v/>
      </c>
      <c r="AJ1114" s="59" t="str">
        <f>IF(Table1[[#This Row],[Posting Date]]&lt;&gt;"",Table1[[#This Row],[Posting Date]],"")</f>
        <v/>
      </c>
      <c r="AK1114" s="46"/>
      <c r="AL1114" s="46" t="str">
        <f>IF(Table1[[#This Row],[Description]]&lt;&gt;"",Table1[[#This Row],[Description]],"")</f>
        <v/>
      </c>
      <c r="AM1114" s="46" t="str">
        <f>IF(Table1[[#This Row],[Posting Date]]&lt;&gt;"",Table1[[#This Row],[Reference Number]],"")</f>
        <v/>
      </c>
      <c r="AN1114" s="46" t="str">
        <f>TRIM(Table1[[#This Row],[Line '#]])</f>
        <v/>
      </c>
      <c r="AO1114" s="46" t="str">
        <f>TRIM(Table1[[#This Row],[Account]])</f>
        <v/>
      </c>
      <c r="AP1114" s="46" t="str">
        <f>IF(Table1[[#This Row],[Posting Date]]&lt;&gt;"",$D$5,"")</f>
        <v/>
      </c>
      <c r="AQ1114" s="46" t="str">
        <f>TRIM(Table1[[#This Row],[Departments-Prgrams]])</f>
        <v/>
      </c>
      <c r="AR1114" s="46" t="str">
        <f>TRIM(Table1[[#This Row],[Grant]])</f>
        <v/>
      </c>
      <c r="AS1114" s="46" t="str">
        <f>TRIM(Table1[[#This Row],[Staff ID]])</f>
        <v/>
      </c>
      <c r="AT1114" s="46" t="str">
        <f>IF(TRIM(Table1[[#This Row],[Budget Code]])=0,"",TRIM(Table1[[#This Row],[Budget Code]]))</f>
        <v/>
      </c>
      <c r="AU1114" s="46" t="str">
        <f>IF(Table1[[#This Row],[Line Description]]&lt;&gt;"",Table1[[#This Row],[Line Description]],"")</f>
        <v/>
      </c>
      <c r="AV1114" s="46" t="str">
        <f>IF(Table1[[#This Row],[Cur_Amount Debit]]&gt;0,ROUND(Table1[[#This Row],[Cur_Amount Debit]],2),"")</f>
        <v/>
      </c>
      <c r="AW1114" s="46" t="str">
        <f>IF(Table1[[#This Row],[Cur_Amount Credit]]&gt;0,ROUND(Table1[[#This Row],[Cur_Amount Credit]],2),"")</f>
        <v/>
      </c>
      <c r="AX1114" s="46" t="str">
        <f>LEFT(Table1[[#This Row],[Cur]],3)</f>
        <v/>
      </c>
      <c r="AY1114" s="59"/>
      <c r="AZ1114" s="46"/>
      <c r="BA1114" s="46" t="str">
        <f>IF(Table1[[#This Row],[Cur]]&lt;&gt;"",IF(Table1[[#This Row],[Cur]]="USD","",ExchangeRate),"")</f>
        <v/>
      </c>
      <c r="BB1114" s="46" t="str">
        <f>IF(Table1[[#This Row],[Grant]]&lt;&gt;"",VLOOKUP(Table1[[#This Row],[Grant]],Grants!B:D,3),"")</f>
        <v/>
      </c>
      <c r="BC1114" s="46" t="str">
        <f>TRIM(Table1[[#This Row],[Vendor ID]])</f>
        <v/>
      </c>
      <c r="BD1114">
        <f>IF(Table1[[#This Row],[Reference Number]]=Q1113,BD1113,BD1113+1)</f>
        <v>0</v>
      </c>
    </row>
    <row r="1115" spans="1:56" ht="11.25" customHeight="1" x14ac:dyDescent="0.25">
      <c r="A1115" s="1"/>
      <c r="B1115" s="88" t="str">
        <f>IF(Table1[[#This Row],[Posting Date]]&lt;&gt;"",IF(Table1[[#This Row],[Reference Number]]=Q1114,B1114+1,1),"")</f>
        <v/>
      </c>
      <c r="C1115" s="61"/>
      <c r="D1115" s="61"/>
      <c r="E1115" s="138"/>
      <c r="F1115" s="141" t="str">
        <f>IFERROR(IF(VLOOKUP(Table1[[#This Row],[Budget Code Description]],Dimentions!$X$6:$AC$139,2,FALSE)="","",VLOOKUP(Table1[[#This Row],[Budget Code Description]],Dimentions!$X$6:$AC$139,2,FALSE)),"")</f>
        <v/>
      </c>
      <c r="G1115" s="141"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1" t="str">
        <f>IFERROR(VLOOKUP(Table1[[#This Row],[Budget Code Description]],Table6[#All],8,FALSE),"")</f>
        <v/>
      </c>
      <c r="L1115" s="63"/>
      <c r="M1115" s="65" t="str">
        <f>IFERROR(VLOOKUP(Table1[[#This Row],[Staff ID]],Table2[],2,FALSE),"")</f>
        <v/>
      </c>
      <c r="N1115" s="209" t="str">
        <f>IFERROR(IF(VLOOKUP(Table1[[#This Row],[Budget Code Description]],Dimentions!$X$6:$AC$134,4,FALSE)="","",VLOOKUP(Table1[[#This Row],[Budget Code Description]],Dimentions!$X$6:$AC$134,4,FALSE)),"")</f>
        <v/>
      </c>
      <c r="O1115" s="65" t="str">
        <f>IFERROR(VLOOKUP(Table1[[#This Row],[Vendor ID]],Table549[],2,FALSE),"")</f>
        <v/>
      </c>
      <c r="P1115" s="63"/>
      <c r="Q1115" s="141" t="str">
        <f>IF(Table1[[#This Row],[Posting Date]]&lt;&gt;"",$D$9,"")</f>
        <v/>
      </c>
      <c r="R1115" s="157" t="str">
        <f>IF(Table1[[#This Row],[Posting Date]]&lt;&gt;"",$D$10,"")</f>
        <v/>
      </c>
      <c r="S1115" s="66"/>
      <c r="T1115" s="63"/>
      <c r="U1115" s="67"/>
      <c r="V1115" s="67"/>
      <c r="W1115" s="67" t="str">
        <f t="shared" si="21"/>
        <v/>
      </c>
      <c r="X1115" s="159" t="str">
        <f>IF(E1115="","",(IF(Table1[[#This Row],[Cur]]="USD",Table1[[#This Row],[Cur_Amount Debit]],Table1[[#This Row],[Cur_Amount Debit]]/Table1[[#This Row],[Exchange Rate]])))</f>
        <v/>
      </c>
      <c r="Y1115" s="159" t="str">
        <f>IF(E1115="","",(IF(Table1[[#This Row],[Cur]]="USD",Table1[[#This Row],[Cur_Amount Credit]],Table1[[#This Row],[Cur_Amount Credit]]/ExchangeRate)))</f>
        <v/>
      </c>
      <c r="Z1115" s="201" t="str">
        <f>IF(E1115="","",(Table1[[#This Row],[Debit USD]]-Table1[[#This Row],[Credit USD]]))</f>
        <v/>
      </c>
      <c r="AA1115" s="226"/>
      <c r="AB1115" s="255"/>
      <c r="AC1115" s="1"/>
      <c r="AD1115" s="15"/>
      <c r="AE1115" s="15" t="str">
        <f>IF(AND(OR(Table1[[#This Row],[Account]]="15030",Table1[[#This Row],[Account]]="15035",Table1[[#This Row],[Account]]="20150"),Table1[[#This Row],[Vendor ID]]=""),1,"")</f>
        <v/>
      </c>
      <c r="AF1115" s="15"/>
      <c r="AG1115" s="15"/>
      <c r="AH1115" s="15"/>
      <c r="AI1115" s="46" t="str">
        <f>IF(Table1[[#This Row],[Posting Date]]&lt;&gt;"","GJ-"&amp;CountryID,"")</f>
        <v/>
      </c>
      <c r="AJ1115" s="59" t="str">
        <f>IF(Table1[[#This Row],[Posting Date]]&lt;&gt;"",Table1[[#This Row],[Posting Date]],"")</f>
        <v/>
      </c>
      <c r="AK1115" s="46"/>
      <c r="AL1115" s="46" t="str">
        <f>IF(Table1[[#This Row],[Description]]&lt;&gt;"",Table1[[#This Row],[Description]],"")</f>
        <v/>
      </c>
      <c r="AM1115" s="46" t="str">
        <f>IF(Table1[[#This Row],[Posting Date]]&lt;&gt;"",Table1[[#This Row],[Reference Number]],"")</f>
        <v/>
      </c>
      <c r="AN1115" s="46" t="str">
        <f>TRIM(Table1[[#This Row],[Line '#]])</f>
        <v/>
      </c>
      <c r="AO1115" s="46" t="str">
        <f>TRIM(Table1[[#This Row],[Account]])</f>
        <v/>
      </c>
      <c r="AP1115" s="46" t="str">
        <f>IF(Table1[[#This Row],[Posting Date]]&lt;&gt;"",$D$5,"")</f>
        <v/>
      </c>
      <c r="AQ1115" s="46" t="str">
        <f>TRIM(Table1[[#This Row],[Departments-Prgrams]])</f>
        <v/>
      </c>
      <c r="AR1115" s="46" t="str">
        <f>TRIM(Table1[[#This Row],[Grant]])</f>
        <v/>
      </c>
      <c r="AS1115" s="46" t="str">
        <f>TRIM(Table1[[#This Row],[Staff ID]])</f>
        <v/>
      </c>
      <c r="AT1115" s="46" t="str">
        <f>IF(TRIM(Table1[[#This Row],[Budget Code]])=0,"",TRIM(Table1[[#This Row],[Budget Code]]))</f>
        <v/>
      </c>
      <c r="AU1115" s="46" t="str">
        <f>IF(Table1[[#This Row],[Line Description]]&lt;&gt;"",Table1[[#This Row],[Line Description]],"")</f>
        <v/>
      </c>
      <c r="AV1115" s="46" t="str">
        <f>IF(Table1[[#This Row],[Cur_Amount Debit]]&gt;0,ROUND(Table1[[#This Row],[Cur_Amount Debit]],2),"")</f>
        <v/>
      </c>
      <c r="AW1115" s="46" t="str">
        <f>IF(Table1[[#This Row],[Cur_Amount Credit]]&gt;0,ROUND(Table1[[#This Row],[Cur_Amount Credit]],2),"")</f>
        <v/>
      </c>
      <c r="AX1115" s="46" t="str">
        <f>LEFT(Table1[[#This Row],[Cur]],3)</f>
        <v/>
      </c>
      <c r="AY1115" s="59"/>
      <c r="AZ1115" s="46"/>
      <c r="BA1115" s="46" t="str">
        <f>IF(Table1[[#This Row],[Cur]]&lt;&gt;"",IF(Table1[[#This Row],[Cur]]="USD","",ExchangeRate),"")</f>
        <v/>
      </c>
      <c r="BB1115" s="46" t="str">
        <f>IF(Table1[[#This Row],[Grant]]&lt;&gt;"",VLOOKUP(Table1[[#This Row],[Grant]],Grants!B:D,3),"")</f>
        <v/>
      </c>
      <c r="BC1115" s="46" t="str">
        <f>TRIM(Table1[[#This Row],[Vendor ID]])</f>
        <v/>
      </c>
      <c r="BD1115">
        <f>IF(Table1[[#This Row],[Reference Number]]=Q1114,BD1114,BD1114+1)</f>
        <v>0</v>
      </c>
    </row>
    <row r="1116" spans="1:56" ht="11.25" customHeight="1" x14ac:dyDescent="0.25">
      <c r="A1116" s="1"/>
      <c r="B1116" s="88" t="str">
        <f>IF(Table1[[#This Row],[Posting Date]]&lt;&gt;"",IF(Table1[[#This Row],[Reference Number]]=Q1115,B1115+1,1),"")</f>
        <v/>
      </c>
      <c r="C1116" s="61"/>
      <c r="D1116" s="61"/>
      <c r="E1116" s="138"/>
      <c r="F1116" s="141" t="str">
        <f>IFERROR(IF(VLOOKUP(Table1[[#This Row],[Budget Code Description]],Dimentions!$X$6:$AC$139,2,FALSE)="","",VLOOKUP(Table1[[#This Row],[Budget Code Description]],Dimentions!$X$6:$AC$139,2,FALSE)),"")</f>
        <v/>
      </c>
      <c r="G1116" s="141"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1" t="str">
        <f>IFERROR(VLOOKUP(Table1[[#This Row],[Budget Code Description]],Table6[#All],8,FALSE),"")</f>
        <v/>
      </c>
      <c r="L1116" s="63"/>
      <c r="M1116" s="65" t="str">
        <f>IFERROR(VLOOKUP(Table1[[#This Row],[Staff ID]],Table2[],2,FALSE),"")</f>
        <v/>
      </c>
      <c r="N1116" s="209" t="str">
        <f>IFERROR(IF(VLOOKUP(Table1[[#This Row],[Budget Code Description]],Dimentions!$X$6:$AC$134,4,FALSE)="","",VLOOKUP(Table1[[#This Row],[Budget Code Description]],Dimentions!$X$6:$AC$134,4,FALSE)),"")</f>
        <v/>
      </c>
      <c r="O1116" s="65" t="str">
        <f>IFERROR(VLOOKUP(Table1[[#This Row],[Vendor ID]],Table549[],2,FALSE),"")</f>
        <v/>
      </c>
      <c r="P1116" s="63"/>
      <c r="Q1116" s="141" t="str">
        <f>IF(Table1[[#This Row],[Posting Date]]&lt;&gt;"",$D$9,"")</f>
        <v/>
      </c>
      <c r="R1116" s="157" t="str">
        <f>IF(Table1[[#This Row],[Posting Date]]&lt;&gt;"",$D$10,"")</f>
        <v/>
      </c>
      <c r="S1116" s="66"/>
      <c r="T1116" s="63"/>
      <c r="U1116" s="67"/>
      <c r="V1116" s="67"/>
      <c r="W1116" s="67" t="str">
        <f t="shared" si="21"/>
        <v/>
      </c>
      <c r="X1116" s="159" t="str">
        <f>IF(E1116="","",(IF(Table1[[#This Row],[Cur]]="USD",Table1[[#This Row],[Cur_Amount Debit]],Table1[[#This Row],[Cur_Amount Debit]]/Table1[[#This Row],[Exchange Rate]])))</f>
        <v/>
      </c>
      <c r="Y1116" s="159" t="str">
        <f>IF(E1116="","",(IF(Table1[[#This Row],[Cur]]="USD",Table1[[#This Row],[Cur_Amount Credit]],Table1[[#This Row],[Cur_Amount Credit]]/ExchangeRate)))</f>
        <v/>
      </c>
      <c r="Z1116" s="201" t="str">
        <f>IF(E1116="","",(Table1[[#This Row],[Debit USD]]-Table1[[#This Row],[Credit USD]]))</f>
        <v/>
      </c>
      <c r="AA1116" s="226"/>
      <c r="AB1116" s="255"/>
      <c r="AC1116" s="1"/>
      <c r="AD1116" s="15"/>
      <c r="AE1116" s="15" t="str">
        <f>IF(AND(OR(Table1[[#This Row],[Account]]="15030",Table1[[#This Row],[Account]]="15035",Table1[[#This Row],[Account]]="20150"),Table1[[#This Row],[Vendor ID]]=""),1,"")</f>
        <v/>
      </c>
      <c r="AF1116" s="15"/>
      <c r="AG1116" s="15"/>
      <c r="AH1116" s="15"/>
      <c r="AI1116" s="46" t="str">
        <f>IF(Table1[[#This Row],[Posting Date]]&lt;&gt;"","GJ-"&amp;CountryID,"")</f>
        <v/>
      </c>
      <c r="AJ1116" s="59" t="str">
        <f>IF(Table1[[#This Row],[Posting Date]]&lt;&gt;"",Table1[[#This Row],[Posting Date]],"")</f>
        <v/>
      </c>
      <c r="AK1116" s="46"/>
      <c r="AL1116" s="46" t="str">
        <f>IF(Table1[[#This Row],[Description]]&lt;&gt;"",Table1[[#This Row],[Description]],"")</f>
        <v/>
      </c>
      <c r="AM1116" s="46" t="str">
        <f>IF(Table1[[#This Row],[Posting Date]]&lt;&gt;"",Table1[[#This Row],[Reference Number]],"")</f>
        <v/>
      </c>
      <c r="AN1116" s="46" t="str">
        <f>TRIM(Table1[[#This Row],[Line '#]])</f>
        <v/>
      </c>
      <c r="AO1116" s="46" t="str">
        <f>TRIM(Table1[[#This Row],[Account]])</f>
        <v/>
      </c>
      <c r="AP1116" s="46" t="str">
        <f>IF(Table1[[#This Row],[Posting Date]]&lt;&gt;"",$D$5,"")</f>
        <v/>
      </c>
      <c r="AQ1116" s="46" t="str">
        <f>TRIM(Table1[[#This Row],[Departments-Prgrams]])</f>
        <v/>
      </c>
      <c r="AR1116" s="46" t="str">
        <f>TRIM(Table1[[#This Row],[Grant]])</f>
        <v/>
      </c>
      <c r="AS1116" s="46" t="str">
        <f>TRIM(Table1[[#This Row],[Staff ID]])</f>
        <v/>
      </c>
      <c r="AT1116" s="46" t="str">
        <f>IF(TRIM(Table1[[#This Row],[Budget Code]])=0,"",TRIM(Table1[[#This Row],[Budget Code]]))</f>
        <v/>
      </c>
      <c r="AU1116" s="46" t="str">
        <f>IF(Table1[[#This Row],[Line Description]]&lt;&gt;"",Table1[[#This Row],[Line Description]],"")</f>
        <v/>
      </c>
      <c r="AV1116" s="46" t="str">
        <f>IF(Table1[[#This Row],[Cur_Amount Debit]]&gt;0,ROUND(Table1[[#This Row],[Cur_Amount Debit]],2),"")</f>
        <v/>
      </c>
      <c r="AW1116" s="46" t="str">
        <f>IF(Table1[[#This Row],[Cur_Amount Credit]]&gt;0,ROUND(Table1[[#This Row],[Cur_Amount Credit]],2),"")</f>
        <v/>
      </c>
      <c r="AX1116" s="46" t="str">
        <f>LEFT(Table1[[#This Row],[Cur]],3)</f>
        <v/>
      </c>
      <c r="AY1116" s="59"/>
      <c r="AZ1116" s="46"/>
      <c r="BA1116" s="46" t="str">
        <f>IF(Table1[[#This Row],[Cur]]&lt;&gt;"",IF(Table1[[#This Row],[Cur]]="USD","",ExchangeRate),"")</f>
        <v/>
      </c>
      <c r="BB1116" s="46" t="str">
        <f>IF(Table1[[#This Row],[Grant]]&lt;&gt;"",VLOOKUP(Table1[[#This Row],[Grant]],Grants!B:D,3),"")</f>
        <v/>
      </c>
      <c r="BC1116" s="46" t="str">
        <f>TRIM(Table1[[#This Row],[Vendor ID]])</f>
        <v/>
      </c>
      <c r="BD1116">
        <f>IF(Table1[[#This Row],[Reference Number]]=Q1115,BD1115,BD1115+1)</f>
        <v>0</v>
      </c>
    </row>
    <row r="1117" spans="1:56" ht="11.25" customHeight="1" x14ac:dyDescent="0.25">
      <c r="A1117" s="1"/>
      <c r="B1117" s="88" t="str">
        <f>IF(Table1[[#This Row],[Posting Date]]&lt;&gt;"",IF(Table1[[#This Row],[Reference Number]]=Q1116,B1116+1,1),"")</f>
        <v/>
      </c>
      <c r="C1117" s="61"/>
      <c r="D1117" s="61"/>
      <c r="E1117" s="138"/>
      <c r="F1117" s="141" t="str">
        <f>IFERROR(IF(VLOOKUP(Table1[[#This Row],[Budget Code Description]],Dimentions!$X$6:$AC$139,2,FALSE)="","",VLOOKUP(Table1[[#This Row],[Budget Code Description]],Dimentions!$X$6:$AC$139,2,FALSE)),"")</f>
        <v/>
      </c>
      <c r="G1117" s="141"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1" t="str">
        <f>IFERROR(VLOOKUP(Table1[[#This Row],[Budget Code Description]],Table6[#All],8,FALSE),"")</f>
        <v/>
      </c>
      <c r="L1117" s="63"/>
      <c r="M1117" s="65" t="str">
        <f>IFERROR(VLOOKUP(Table1[[#This Row],[Staff ID]],Table2[],2,FALSE),"")</f>
        <v/>
      </c>
      <c r="N1117" s="209" t="str">
        <f>IFERROR(IF(VLOOKUP(Table1[[#This Row],[Budget Code Description]],Dimentions!$X$6:$AC$134,4,FALSE)="","",VLOOKUP(Table1[[#This Row],[Budget Code Description]],Dimentions!$X$6:$AC$134,4,FALSE)),"")</f>
        <v/>
      </c>
      <c r="O1117" s="65" t="str">
        <f>IFERROR(VLOOKUP(Table1[[#This Row],[Vendor ID]],Table549[],2,FALSE),"")</f>
        <v/>
      </c>
      <c r="P1117" s="63"/>
      <c r="Q1117" s="141" t="str">
        <f>IF(Table1[[#This Row],[Posting Date]]&lt;&gt;"",$D$9,"")</f>
        <v/>
      </c>
      <c r="R1117" s="157" t="str">
        <f>IF(Table1[[#This Row],[Posting Date]]&lt;&gt;"",$D$10,"")</f>
        <v/>
      </c>
      <c r="S1117" s="66"/>
      <c r="T1117" s="63"/>
      <c r="U1117" s="67"/>
      <c r="V1117" s="67"/>
      <c r="W1117" s="67" t="str">
        <f t="shared" si="21"/>
        <v/>
      </c>
      <c r="X1117" s="159" t="str">
        <f>IF(E1117="","",(IF(Table1[[#This Row],[Cur]]="USD",Table1[[#This Row],[Cur_Amount Debit]],Table1[[#This Row],[Cur_Amount Debit]]/Table1[[#This Row],[Exchange Rate]])))</f>
        <v/>
      </c>
      <c r="Y1117" s="159" t="str">
        <f>IF(E1117="","",(IF(Table1[[#This Row],[Cur]]="USD",Table1[[#This Row],[Cur_Amount Credit]],Table1[[#This Row],[Cur_Amount Credit]]/ExchangeRate)))</f>
        <v/>
      </c>
      <c r="Z1117" s="201" t="str">
        <f>IF(E1117="","",(Table1[[#This Row],[Debit USD]]-Table1[[#This Row],[Credit USD]]))</f>
        <v/>
      </c>
      <c r="AA1117" s="226"/>
      <c r="AB1117" s="255"/>
      <c r="AC1117" s="1"/>
      <c r="AD1117" s="15"/>
      <c r="AE1117" s="15" t="str">
        <f>IF(AND(OR(Table1[[#This Row],[Account]]="15030",Table1[[#This Row],[Account]]="15035",Table1[[#This Row],[Account]]="20150"),Table1[[#This Row],[Vendor ID]]=""),1,"")</f>
        <v/>
      </c>
      <c r="AF1117" s="15"/>
      <c r="AG1117" s="15"/>
      <c r="AH1117" s="15"/>
      <c r="AI1117" s="46" t="str">
        <f>IF(Table1[[#This Row],[Posting Date]]&lt;&gt;"","GJ-"&amp;CountryID,"")</f>
        <v/>
      </c>
      <c r="AJ1117" s="59" t="str">
        <f>IF(Table1[[#This Row],[Posting Date]]&lt;&gt;"",Table1[[#This Row],[Posting Date]],"")</f>
        <v/>
      </c>
      <c r="AK1117" s="46"/>
      <c r="AL1117" s="46" t="str">
        <f>IF(Table1[[#This Row],[Description]]&lt;&gt;"",Table1[[#This Row],[Description]],"")</f>
        <v/>
      </c>
      <c r="AM1117" s="46" t="str">
        <f>IF(Table1[[#This Row],[Posting Date]]&lt;&gt;"",Table1[[#This Row],[Reference Number]],"")</f>
        <v/>
      </c>
      <c r="AN1117" s="46" t="str">
        <f>TRIM(Table1[[#This Row],[Line '#]])</f>
        <v/>
      </c>
      <c r="AO1117" s="46" t="str">
        <f>TRIM(Table1[[#This Row],[Account]])</f>
        <v/>
      </c>
      <c r="AP1117" s="46" t="str">
        <f>IF(Table1[[#This Row],[Posting Date]]&lt;&gt;"",$D$5,"")</f>
        <v/>
      </c>
      <c r="AQ1117" s="46" t="str">
        <f>TRIM(Table1[[#This Row],[Departments-Prgrams]])</f>
        <v/>
      </c>
      <c r="AR1117" s="46" t="str">
        <f>TRIM(Table1[[#This Row],[Grant]])</f>
        <v/>
      </c>
      <c r="AS1117" s="46" t="str">
        <f>TRIM(Table1[[#This Row],[Staff ID]])</f>
        <v/>
      </c>
      <c r="AT1117" s="46" t="str">
        <f>IF(TRIM(Table1[[#This Row],[Budget Code]])=0,"",TRIM(Table1[[#This Row],[Budget Code]]))</f>
        <v/>
      </c>
      <c r="AU1117" s="46" t="str">
        <f>IF(Table1[[#This Row],[Line Description]]&lt;&gt;"",Table1[[#This Row],[Line Description]],"")</f>
        <v/>
      </c>
      <c r="AV1117" s="46" t="str">
        <f>IF(Table1[[#This Row],[Cur_Amount Debit]]&gt;0,ROUND(Table1[[#This Row],[Cur_Amount Debit]],2),"")</f>
        <v/>
      </c>
      <c r="AW1117" s="46" t="str">
        <f>IF(Table1[[#This Row],[Cur_Amount Credit]]&gt;0,ROUND(Table1[[#This Row],[Cur_Amount Credit]],2),"")</f>
        <v/>
      </c>
      <c r="AX1117" s="46" t="str">
        <f>LEFT(Table1[[#This Row],[Cur]],3)</f>
        <v/>
      </c>
      <c r="AY1117" s="59"/>
      <c r="AZ1117" s="46"/>
      <c r="BA1117" s="46" t="str">
        <f>IF(Table1[[#This Row],[Cur]]&lt;&gt;"",IF(Table1[[#This Row],[Cur]]="USD","",ExchangeRate),"")</f>
        <v/>
      </c>
      <c r="BB1117" s="46" t="str">
        <f>IF(Table1[[#This Row],[Grant]]&lt;&gt;"",VLOOKUP(Table1[[#This Row],[Grant]],Grants!B:D,3),"")</f>
        <v/>
      </c>
      <c r="BC1117" s="46" t="str">
        <f>TRIM(Table1[[#This Row],[Vendor ID]])</f>
        <v/>
      </c>
      <c r="BD1117">
        <f>IF(Table1[[#This Row],[Reference Number]]=Q1116,BD1116,BD1116+1)</f>
        <v>0</v>
      </c>
    </row>
    <row r="1118" spans="1:56" ht="11.25" customHeight="1" x14ac:dyDescent="0.25">
      <c r="A1118" s="1"/>
      <c r="B1118" s="88" t="str">
        <f>IF(Table1[[#This Row],[Posting Date]]&lt;&gt;"",IF(Table1[[#This Row],[Reference Number]]=Q1117,B1117+1,1),"")</f>
        <v/>
      </c>
      <c r="C1118" s="61"/>
      <c r="D1118" s="61"/>
      <c r="E1118" s="138"/>
      <c r="F1118" s="141" t="str">
        <f>IFERROR(IF(VLOOKUP(Table1[[#This Row],[Budget Code Description]],Dimentions!$X$6:$AC$139,2,FALSE)="","",VLOOKUP(Table1[[#This Row],[Budget Code Description]],Dimentions!$X$6:$AC$139,2,FALSE)),"")</f>
        <v/>
      </c>
      <c r="G1118" s="141"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1" t="str">
        <f>IFERROR(VLOOKUP(Table1[[#This Row],[Budget Code Description]],Table6[#All],8,FALSE),"")</f>
        <v/>
      </c>
      <c r="L1118" s="63"/>
      <c r="M1118" s="65" t="str">
        <f>IFERROR(VLOOKUP(Table1[[#This Row],[Staff ID]],Table2[],2,FALSE),"")</f>
        <v/>
      </c>
      <c r="N1118" s="209" t="str">
        <f>IFERROR(IF(VLOOKUP(Table1[[#This Row],[Budget Code Description]],Dimentions!$X$6:$AC$134,4,FALSE)="","",VLOOKUP(Table1[[#This Row],[Budget Code Description]],Dimentions!$X$6:$AC$134,4,FALSE)),"")</f>
        <v/>
      </c>
      <c r="O1118" s="65" t="str">
        <f>IFERROR(VLOOKUP(Table1[[#This Row],[Vendor ID]],Table549[],2,FALSE),"")</f>
        <v/>
      </c>
      <c r="P1118" s="63"/>
      <c r="Q1118" s="141" t="str">
        <f>IF(Table1[[#This Row],[Posting Date]]&lt;&gt;"",$D$9,"")</f>
        <v/>
      </c>
      <c r="R1118" s="157" t="str">
        <f>IF(Table1[[#This Row],[Posting Date]]&lt;&gt;"",$D$10,"")</f>
        <v/>
      </c>
      <c r="S1118" s="66"/>
      <c r="T1118" s="63"/>
      <c r="U1118" s="67"/>
      <c r="V1118" s="67"/>
      <c r="W1118" s="67" t="str">
        <f t="shared" si="21"/>
        <v/>
      </c>
      <c r="X1118" s="159" t="str">
        <f>IF(E1118="","",(IF(Table1[[#This Row],[Cur]]="USD",Table1[[#This Row],[Cur_Amount Debit]],Table1[[#This Row],[Cur_Amount Debit]]/Table1[[#This Row],[Exchange Rate]])))</f>
        <v/>
      </c>
      <c r="Y1118" s="159" t="str">
        <f>IF(E1118="","",(IF(Table1[[#This Row],[Cur]]="USD",Table1[[#This Row],[Cur_Amount Credit]],Table1[[#This Row],[Cur_Amount Credit]]/ExchangeRate)))</f>
        <v/>
      </c>
      <c r="Z1118" s="201" t="str">
        <f>IF(E1118="","",(Table1[[#This Row],[Debit USD]]-Table1[[#This Row],[Credit USD]]))</f>
        <v/>
      </c>
      <c r="AA1118" s="226"/>
      <c r="AB1118" s="255"/>
      <c r="AC1118" s="1"/>
      <c r="AD1118" s="15"/>
      <c r="AE1118" s="15" t="str">
        <f>IF(AND(OR(Table1[[#This Row],[Account]]="15030",Table1[[#This Row],[Account]]="15035",Table1[[#This Row],[Account]]="20150"),Table1[[#This Row],[Vendor ID]]=""),1,"")</f>
        <v/>
      </c>
      <c r="AF1118" s="15"/>
      <c r="AG1118" s="15"/>
      <c r="AH1118" s="15"/>
      <c r="AI1118" s="46" t="str">
        <f>IF(Table1[[#This Row],[Posting Date]]&lt;&gt;"","GJ-"&amp;CountryID,"")</f>
        <v/>
      </c>
      <c r="AJ1118" s="59" t="str">
        <f>IF(Table1[[#This Row],[Posting Date]]&lt;&gt;"",Table1[[#This Row],[Posting Date]],"")</f>
        <v/>
      </c>
      <c r="AK1118" s="46"/>
      <c r="AL1118" s="46" t="str">
        <f>IF(Table1[[#This Row],[Description]]&lt;&gt;"",Table1[[#This Row],[Description]],"")</f>
        <v/>
      </c>
      <c r="AM1118" s="46" t="str">
        <f>IF(Table1[[#This Row],[Posting Date]]&lt;&gt;"",Table1[[#This Row],[Reference Number]],"")</f>
        <v/>
      </c>
      <c r="AN1118" s="46" t="str">
        <f>TRIM(Table1[[#This Row],[Line '#]])</f>
        <v/>
      </c>
      <c r="AO1118" s="46" t="str">
        <f>TRIM(Table1[[#This Row],[Account]])</f>
        <v/>
      </c>
      <c r="AP1118" s="46" t="str">
        <f>IF(Table1[[#This Row],[Posting Date]]&lt;&gt;"",$D$5,"")</f>
        <v/>
      </c>
      <c r="AQ1118" s="46" t="str">
        <f>TRIM(Table1[[#This Row],[Departments-Prgrams]])</f>
        <v/>
      </c>
      <c r="AR1118" s="46" t="str">
        <f>TRIM(Table1[[#This Row],[Grant]])</f>
        <v/>
      </c>
      <c r="AS1118" s="46" t="str">
        <f>TRIM(Table1[[#This Row],[Staff ID]])</f>
        <v/>
      </c>
      <c r="AT1118" s="46" t="str">
        <f>IF(TRIM(Table1[[#This Row],[Budget Code]])=0,"",TRIM(Table1[[#This Row],[Budget Code]]))</f>
        <v/>
      </c>
      <c r="AU1118" s="46" t="str">
        <f>IF(Table1[[#This Row],[Line Description]]&lt;&gt;"",Table1[[#This Row],[Line Description]],"")</f>
        <v/>
      </c>
      <c r="AV1118" s="46" t="str">
        <f>IF(Table1[[#This Row],[Cur_Amount Debit]]&gt;0,ROUND(Table1[[#This Row],[Cur_Amount Debit]],2),"")</f>
        <v/>
      </c>
      <c r="AW1118" s="46" t="str">
        <f>IF(Table1[[#This Row],[Cur_Amount Credit]]&gt;0,ROUND(Table1[[#This Row],[Cur_Amount Credit]],2),"")</f>
        <v/>
      </c>
      <c r="AX1118" s="46" t="str">
        <f>LEFT(Table1[[#This Row],[Cur]],3)</f>
        <v/>
      </c>
      <c r="AY1118" s="59"/>
      <c r="AZ1118" s="46"/>
      <c r="BA1118" s="46" t="str">
        <f>IF(Table1[[#This Row],[Cur]]&lt;&gt;"",IF(Table1[[#This Row],[Cur]]="USD","",ExchangeRate),"")</f>
        <v/>
      </c>
      <c r="BB1118" s="46" t="str">
        <f>IF(Table1[[#This Row],[Grant]]&lt;&gt;"",VLOOKUP(Table1[[#This Row],[Grant]],Grants!B:D,3),"")</f>
        <v/>
      </c>
      <c r="BC1118" s="46" t="str">
        <f>TRIM(Table1[[#This Row],[Vendor ID]])</f>
        <v/>
      </c>
      <c r="BD1118">
        <f>IF(Table1[[#This Row],[Reference Number]]=Q1117,BD1117,BD1117+1)</f>
        <v>0</v>
      </c>
    </row>
    <row r="1119" spans="1:56" ht="11.25" customHeight="1" x14ac:dyDescent="0.25">
      <c r="A1119" s="1"/>
      <c r="B1119" s="88" t="str">
        <f>IF(Table1[[#This Row],[Posting Date]]&lt;&gt;"",IF(Table1[[#This Row],[Reference Number]]=Q1118,B1118+1,1),"")</f>
        <v/>
      </c>
      <c r="C1119" s="61"/>
      <c r="D1119" s="61"/>
      <c r="E1119" s="138"/>
      <c r="F1119" s="141" t="str">
        <f>IFERROR(IF(VLOOKUP(Table1[[#This Row],[Budget Code Description]],Dimentions!$X$6:$AC$139,2,FALSE)="","",VLOOKUP(Table1[[#This Row],[Budget Code Description]],Dimentions!$X$6:$AC$139,2,FALSE)),"")</f>
        <v/>
      </c>
      <c r="G1119" s="141"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1" t="str">
        <f>IFERROR(VLOOKUP(Table1[[#This Row],[Budget Code Description]],Table6[#All],8,FALSE),"")</f>
        <v/>
      </c>
      <c r="L1119" s="63"/>
      <c r="M1119" s="65" t="str">
        <f>IFERROR(VLOOKUP(Table1[[#This Row],[Staff ID]],Table2[],2,FALSE),"")</f>
        <v/>
      </c>
      <c r="N1119" s="209" t="str">
        <f>IFERROR(IF(VLOOKUP(Table1[[#This Row],[Budget Code Description]],Dimentions!$X$6:$AC$134,4,FALSE)="","",VLOOKUP(Table1[[#This Row],[Budget Code Description]],Dimentions!$X$6:$AC$134,4,FALSE)),"")</f>
        <v/>
      </c>
      <c r="O1119" s="65" t="str">
        <f>IFERROR(VLOOKUP(Table1[[#This Row],[Vendor ID]],Table549[],2,FALSE),"")</f>
        <v/>
      </c>
      <c r="P1119" s="63"/>
      <c r="Q1119" s="141" t="str">
        <f>IF(Table1[[#This Row],[Posting Date]]&lt;&gt;"",$D$9,"")</f>
        <v/>
      </c>
      <c r="R1119" s="157" t="str">
        <f>IF(Table1[[#This Row],[Posting Date]]&lt;&gt;"",$D$10,"")</f>
        <v/>
      </c>
      <c r="S1119" s="66"/>
      <c r="T1119" s="63"/>
      <c r="U1119" s="67"/>
      <c r="V1119" s="67"/>
      <c r="W1119" s="67" t="str">
        <f t="shared" si="21"/>
        <v/>
      </c>
      <c r="X1119" s="159" t="str">
        <f>IF(E1119="","",(IF(Table1[[#This Row],[Cur]]="USD",Table1[[#This Row],[Cur_Amount Debit]],Table1[[#This Row],[Cur_Amount Debit]]/Table1[[#This Row],[Exchange Rate]])))</f>
        <v/>
      </c>
      <c r="Y1119" s="159" t="str">
        <f>IF(E1119="","",(IF(Table1[[#This Row],[Cur]]="USD",Table1[[#This Row],[Cur_Amount Credit]],Table1[[#This Row],[Cur_Amount Credit]]/ExchangeRate)))</f>
        <v/>
      </c>
      <c r="Z1119" s="201" t="str">
        <f>IF(E1119="","",(Table1[[#This Row],[Debit USD]]-Table1[[#This Row],[Credit USD]]))</f>
        <v/>
      </c>
      <c r="AA1119" s="226"/>
      <c r="AB1119" s="255"/>
      <c r="AC1119" s="1"/>
      <c r="AD1119" s="15"/>
      <c r="AE1119" s="15" t="str">
        <f>IF(AND(OR(Table1[[#This Row],[Account]]="15030",Table1[[#This Row],[Account]]="15035",Table1[[#This Row],[Account]]="20150"),Table1[[#This Row],[Vendor ID]]=""),1,"")</f>
        <v/>
      </c>
      <c r="AF1119" s="15"/>
      <c r="AG1119" s="15"/>
      <c r="AH1119" s="15"/>
      <c r="AI1119" s="46" t="str">
        <f>IF(Table1[[#This Row],[Posting Date]]&lt;&gt;"","GJ-"&amp;CountryID,"")</f>
        <v/>
      </c>
      <c r="AJ1119" s="59" t="str">
        <f>IF(Table1[[#This Row],[Posting Date]]&lt;&gt;"",Table1[[#This Row],[Posting Date]],"")</f>
        <v/>
      </c>
      <c r="AK1119" s="46"/>
      <c r="AL1119" s="46" t="str">
        <f>IF(Table1[[#This Row],[Description]]&lt;&gt;"",Table1[[#This Row],[Description]],"")</f>
        <v/>
      </c>
      <c r="AM1119" s="46" t="str">
        <f>IF(Table1[[#This Row],[Posting Date]]&lt;&gt;"",Table1[[#This Row],[Reference Number]],"")</f>
        <v/>
      </c>
      <c r="AN1119" s="46" t="str">
        <f>TRIM(Table1[[#This Row],[Line '#]])</f>
        <v/>
      </c>
      <c r="AO1119" s="46" t="str">
        <f>TRIM(Table1[[#This Row],[Account]])</f>
        <v/>
      </c>
      <c r="AP1119" s="46" t="str">
        <f>IF(Table1[[#This Row],[Posting Date]]&lt;&gt;"",$D$5,"")</f>
        <v/>
      </c>
      <c r="AQ1119" s="46" t="str">
        <f>TRIM(Table1[[#This Row],[Departments-Prgrams]])</f>
        <v/>
      </c>
      <c r="AR1119" s="46" t="str">
        <f>TRIM(Table1[[#This Row],[Grant]])</f>
        <v/>
      </c>
      <c r="AS1119" s="46" t="str">
        <f>TRIM(Table1[[#This Row],[Staff ID]])</f>
        <v/>
      </c>
      <c r="AT1119" s="46" t="str">
        <f>IF(TRIM(Table1[[#This Row],[Budget Code]])=0,"",TRIM(Table1[[#This Row],[Budget Code]]))</f>
        <v/>
      </c>
      <c r="AU1119" s="46" t="str">
        <f>IF(Table1[[#This Row],[Line Description]]&lt;&gt;"",Table1[[#This Row],[Line Description]],"")</f>
        <v/>
      </c>
      <c r="AV1119" s="46" t="str">
        <f>IF(Table1[[#This Row],[Cur_Amount Debit]]&gt;0,ROUND(Table1[[#This Row],[Cur_Amount Debit]],2),"")</f>
        <v/>
      </c>
      <c r="AW1119" s="46" t="str">
        <f>IF(Table1[[#This Row],[Cur_Amount Credit]]&gt;0,ROUND(Table1[[#This Row],[Cur_Amount Credit]],2),"")</f>
        <v/>
      </c>
      <c r="AX1119" s="46" t="str">
        <f>LEFT(Table1[[#This Row],[Cur]],3)</f>
        <v/>
      </c>
      <c r="AY1119" s="59"/>
      <c r="AZ1119" s="46"/>
      <c r="BA1119" s="46" t="str">
        <f>IF(Table1[[#This Row],[Cur]]&lt;&gt;"",IF(Table1[[#This Row],[Cur]]="USD","",ExchangeRate),"")</f>
        <v/>
      </c>
      <c r="BB1119" s="46" t="str">
        <f>IF(Table1[[#This Row],[Grant]]&lt;&gt;"",VLOOKUP(Table1[[#This Row],[Grant]],Grants!B:D,3),"")</f>
        <v/>
      </c>
      <c r="BC1119" s="46" t="str">
        <f>TRIM(Table1[[#This Row],[Vendor ID]])</f>
        <v/>
      </c>
      <c r="BD1119">
        <f>IF(Table1[[#This Row],[Reference Number]]=Q1118,BD1118,BD1118+1)</f>
        <v>0</v>
      </c>
    </row>
    <row r="1120" spans="1:56" ht="11.25" customHeight="1" x14ac:dyDescent="0.25">
      <c r="A1120" s="1"/>
      <c r="B1120" s="88" t="str">
        <f>IF(Table1[[#This Row],[Posting Date]]&lt;&gt;"",IF(Table1[[#This Row],[Reference Number]]=Q1119,B1119+1,1),"")</f>
        <v/>
      </c>
      <c r="C1120" s="61"/>
      <c r="D1120" s="61"/>
      <c r="E1120" s="138"/>
      <c r="F1120" s="141" t="str">
        <f>IFERROR(IF(VLOOKUP(Table1[[#This Row],[Budget Code Description]],Dimentions!$X$6:$AC$139,2,FALSE)="","",VLOOKUP(Table1[[#This Row],[Budget Code Description]],Dimentions!$X$6:$AC$139,2,FALSE)),"")</f>
        <v/>
      </c>
      <c r="G1120" s="141"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1" t="str">
        <f>IFERROR(VLOOKUP(Table1[[#This Row],[Budget Code Description]],Table6[#All],8,FALSE),"")</f>
        <v/>
      </c>
      <c r="L1120" s="63"/>
      <c r="M1120" s="65" t="str">
        <f>IFERROR(VLOOKUP(Table1[[#This Row],[Staff ID]],Table2[],2,FALSE),"")</f>
        <v/>
      </c>
      <c r="N1120" s="209" t="str">
        <f>IFERROR(IF(VLOOKUP(Table1[[#This Row],[Budget Code Description]],Dimentions!$X$6:$AC$134,4,FALSE)="","",VLOOKUP(Table1[[#This Row],[Budget Code Description]],Dimentions!$X$6:$AC$134,4,FALSE)),"")</f>
        <v/>
      </c>
      <c r="O1120" s="65" t="str">
        <f>IFERROR(VLOOKUP(Table1[[#This Row],[Vendor ID]],Table549[],2,FALSE),"")</f>
        <v/>
      </c>
      <c r="P1120" s="63"/>
      <c r="Q1120" s="141" t="str">
        <f>IF(Table1[[#This Row],[Posting Date]]&lt;&gt;"",$D$9,"")</f>
        <v/>
      </c>
      <c r="R1120" s="157" t="str">
        <f>IF(Table1[[#This Row],[Posting Date]]&lt;&gt;"",$D$10,"")</f>
        <v/>
      </c>
      <c r="S1120" s="66"/>
      <c r="T1120" s="63"/>
      <c r="U1120" s="67"/>
      <c r="V1120" s="67"/>
      <c r="W1120" s="67" t="str">
        <f t="shared" si="21"/>
        <v/>
      </c>
      <c r="X1120" s="159" t="str">
        <f>IF(E1120="","",(IF(Table1[[#This Row],[Cur]]="USD",Table1[[#This Row],[Cur_Amount Debit]],Table1[[#This Row],[Cur_Amount Debit]]/Table1[[#This Row],[Exchange Rate]])))</f>
        <v/>
      </c>
      <c r="Y1120" s="159" t="str">
        <f>IF(E1120="","",(IF(Table1[[#This Row],[Cur]]="USD",Table1[[#This Row],[Cur_Amount Credit]],Table1[[#This Row],[Cur_Amount Credit]]/ExchangeRate)))</f>
        <v/>
      </c>
      <c r="Z1120" s="201" t="str">
        <f>IF(E1120="","",(Table1[[#This Row],[Debit USD]]-Table1[[#This Row],[Credit USD]]))</f>
        <v/>
      </c>
      <c r="AA1120" s="226"/>
      <c r="AB1120" s="255"/>
      <c r="AC1120" s="1"/>
      <c r="AD1120" s="15"/>
      <c r="AE1120" s="15" t="str">
        <f>IF(AND(OR(Table1[[#This Row],[Account]]="15030",Table1[[#This Row],[Account]]="15035",Table1[[#This Row],[Account]]="20150"),Table1[[#This Row],[Vendor ID]]=""),1,"")</f>
        <v/>
      </c>
      <c r="AF1120" s="15"/>
      <c r="AG1120" s="15"/>
      <c r="AH1120" s="15"/>
      <c r="AI1120" s="46" t="str">
        <f>IF(Table1[[#This Row],[Posting Date]]&lt;&gt;"","GJ-"&amp;CountryID,"")</f>
        <v/>
      </c>
      <c r="AJ1120" s="59" t="str">
        <f>IF(Table1[[#This Row],[Posting Date]]&lt;&gt;"",Table1[[#This Row],[Posting Date]],"")</f>
        <v/>
      </c>
      <c r="AK1120" s="46"/>
      <c r="AL1120" s="46" t="str">
        <f>IF(Table1[[#This Row],[Description]]&lt;&gt;"",Table1[[#This Row],[Description]],"")</f>
        <v/>
      </c>
      <c r="AM1120" s="46" t="str">
        <f>IF(Table1[[#This Row],[Posting Date]]&lt;&gt;"",Table1[[#This Row],[Reference Number]],"")</f>
        <v/>
      </c>
      <c r="AN1120" s="46" t="str">
        <f>TRIM(Table1[[#This Row],[Line '#]])</f>
        <v/>
      </c>
      <c r="AO1120" s="46" t="str">
        <f>TRIM(Table1[[#This Row],[Account]])</f>
        <v/>
      </c>
      <c r="AP1120" s="46" t="str">
        <f>IF(Table1[[#This Row],[Posting Date]]&lt;&gt;"",$D$5,"")</f>
        <v/>
      </c>
      <c r="AQ1120" s="46" t="str">
        <f>TRIM(Table1[[#This Row],[Departments-Prgrams]])</f>
        <v/>
      </c>
      <c r="AR1120" s="46" t="str">
        <f>TRIM(Table1[[#This Row],[Grant]])</f>
        <v/>
      </c>
      <c r="AS1120" s="46" t="str">
        <f>TRIM(Table1[[#This Row],[Staff ID]])</f>
        <v/>
      </c>
      <c r="AT1120" s="46" t="str">
        <f>IF(TRIM(Table1[[#This Row],[Budget Code]])=0,"",TRIM(Table1[[#This Row],[Budget Code]]))</f>
        <v/>
      </c>
      <c r="AU1120" s="46" t="str">
        <f>IF(Table1[[#This Row],[Line Description]]&lt;&gt;"",Table1[[#This Row],[Line Description]],"")</f>
        <v/>
      </c>
      <c r="AV1120" s="46" t="str">
        <f>IF(Table1[[#This Row],[Cur_Amount Debit]]&gt;0,ROUND(Table1[[#This Row],[Cur_Amount Debit]],2),"")</f>
        <v/>
      </c>
      <c r="AW1120" s="46" t="str">
        <f>IF(Table1[[#This Row],[Cur_Amount Credit]]&gt;0,ROUND(Table1[[#This Row],[Cur_Amount Credit]],2),"")</f>
        <v/>
      </c>
      <c r="AX1120" s="46" t="str">
        <f>LEFT(Table1[[#This Row],[Cur]],3)</f>
        <v/>
      </c>
      <c r="AY1120" s="59"/>
      <c r="AZ1120" s="46"/>
      <c r="BA1120" s="46" t="str">
        <f>IF(Table1[[#This Row],[Cur]]&lt;&gt;"",IF(Table1[[#This Row],[Cur]]="USD","",ExchangeRate),"")</f>
        <v/>
      </c>
      <c r="BB1120" s="46" t="str">
        <f>IF(Table1[[#This Row],[Grant]]&lt;&gt;"",VLOOKUP(Table1[[#This Row],[Grant]],Grants!B:D,3),"")</f>
        <v/>
      </c>
      <c r="BC1120" s="46" t="str">
        <f>TRIM(Table1[[#This Row],[Vendor ID]])</f>
        <v/>
      </c>
      <c r="BD1120">
        <f>IF(Table1[[#This Row],[Reference Number]]=Q1119,BD1119,BD1119+1)</f>
        <v>0</v>
      </c>
    </row>
    <row r="1121" spans="1:56" ht="11.25" customHeight="1" x14ac:dyDescent="0.25">
      <c r="A1121" s="1"/>
      <c r="B1121" s="88" t="str">
        <f>IF(Table1[[#This Row],[Posting Date]]&lt;&gt;"",IF(Table1[[#This Row],[Reference Number]]=Q1120,B1120+1,1),"")</f>
        <v/>
      </c>
      <c r="C1121" s="61"/>
      <c r="D1121" s="61"/>
      <c r="E1121" s="138"/>
      <c r="F1121" s="141" t="str">
        <f>IFERROR(IF(VLOOKUP(Table1[[#This Row],[Budget Code Description]],Dimentions!$X$6:$AC$139,2,FALSE)="","",VLOOKUP(Table1[[#This Row],[Budget Code Description]],Dimentions!$X$6:$AC$139,2,FALSE)),"")</f>
        <v/>
      </c>
      <c r="G1121" s="141"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1" t="str">
        <f>IFERROR(VLOOKUP(Table1[[#This Row],[Budget Code Description]],Table6[#All],8,FALSE),"")</f>
        <v/>
      </c>
      <c r="L1121" s="63"/>
      <c r="M1121" s="65" t="str">
        <f>IFERROR(VLOOKUP(Table1[[#This Row],[Staff ID]],Table2[],2,FALSE),"")</f>
        <v/>
      </c>
      <c r="N1121" s="209" t="str">
        <f>IFERROR(IF(VLOOKUP(Table1[[#This Row],[Budget Code Description]],Dimentions!$X$6:$AC$134,4,FALSE)="","",VLOOKUP(Table1[[#This Row],[Budget Code Description]],Dimentions!$X$6:$AC$134,4,FALSE)),"")</f>
        <v/>
      </c>
      <c r="O1121" s="65" t="str">
        <f>IFERROR(VLOOKUP(Table1[[#This Row],[Vendor ID]],Table549[],2,FALSE),"")</f>
        <v/>
      </c>
      <c r="P1121" s="63"/>
      <c r="Q1121" s="141" t="str">
        <f>IF(Table1[[#This Row],[Posting Date]]&lt;&gt;"",$D$9,"")</f>
        <v/>
      </c>
      <c r="R1121" s="157" t="str">
        <f>IF(Table1[[#This Row],[Posting Date]]&lt;&gt;"",$D$10,"")</f>
        <v/>
      </c>
      <c r="S1121" s="66"/>
      <c r="T1121" s="63"/>
      <c r="U1121" s="67"/>
      <c r="V1121" s="67"/>
      <c r="W1121" s="67" t="str">
        <f t="shared" si="21"/>
        <v/>
      </c>
      <c r="X1121" s="159" t="str">
        <f>IF(E1121="","",(IF(Table1[[#This Row],[Cur]]="USD",Table1[[#This Row],[Cur_Amount Debit]],Table1[[#This Row],[Cur_Amount Debit]]/Table1[[#This Row],[Exchange Rate]])))</f>
        <v/>
      </c>
      <c r="Y1121" s="159" t="str">
        <f>IF(E1121="","",(IF(Table1[[#This Row],[Cur]]="USD",Table1[[#This Row],[Cur_Amount Credit]],Table1[[#This Row],[Cur_Amount Credit]]/ExchangeRate)))</f>
        <v/>
      </c>
      <c r="Z1121" s="201" t="str">
        <f>IF(E1121="","",(Table1[[#This Row],[Debit USD]]-Table1[[#This Row],[Credit USD]]))</f>
        <v/>
      </c>
      <c r="AA1121" s="226"/>
      <c r="AB1121" s="255"/>
      <c r="AC1121" s="1"/>
      <c r="AD1121" s="15"/>
      <c r="AE1121" s="15" t="str">
        <f>IF(AND(OR(Table1[[#This Row],[Account]]="15030",Table1[[#This Row],[Account]]="15035",Table1[[#This Row],[Account]]="20150"),Table1[[#This Row],[Vendor ID]]=""),1,"")</f>
        <v/>
      </c>
      <c r="AF1121" s="15"/>
      <c r="AG1121" s="15"/>
      <c r="AH1121" s="15"/>
      <c r="AI1121" s="46" t="str">
        <f>IF(Table1[[#This Row],[Posting Date]]&lt;&gt;"","GJ-"&amp;CountryID,"")</f>
        <v/>
      </c>
      <c r="AJ1121" s="59" t="str">
        <f>IF(Table1[[#This Row],[Posting Date]]&lt;&gt;"",Table1[[#This Row],[Posting Date]],"")</f>
        <v/>
      </c>
      <c r="AK1121" s="46"/>
      <c r="AL1121" s="46" t="str">
        <f>IF(Table1[[#This Row],[Description]]&lt;&gt;"",Table1[[#This Row],[Description]],"")</f>
        <v/>
      </c>
      <c r="AM1121" s="46" t="str">
        <f>IF(Table1[[#This Row],[Posting Date]]&lt;&gt;"",Table1[[#This Row],[Reference Number]],"")</f>
        <v/>
      </c>
      <c r="AN1121" s="46" t="str">
        <f>TRIM(Table1[[#This Row],[Line '#]])</f>
        <v/>
      </c>
      <c r="AO1121" s="46" t="str">
        <f>TRIM(Table1[[#This Row],[Account]])</f>
        <v/>
      </c>
      <c r="AP1121" s="46" t="str">
        <f>IF(Table1[[#This Row],[Posting Date]]&lt;&gt;"",$D$5,"")</f>
        <v/>
      </c>
      <c r="AQ1121" s="46" t="str">
        <f>TRIM(Table1[[#This Row],[Departments-Prgrams]])</f>
        <v/>
      </c>
      <c r="AR1121" s="46" t="str">
        <f>TRIM(Table1[[#This Row],[Grant]])</f>
        <v/>
      </c>
      <c r="AS1121" s="46" t="str">
        <f>TRIM(Table1[[#This Row],[Staff ID]])</f>
        <v/>
      </c>
      <c r="AT1121" s="46" t="str">
        <f>IF(TRIM(Table1[[#This Row],[Budget Code]])=0,"",TRIM(Table1[[#This Row],[Budget Code]]))</f>
        <v/>
      </c>
      <c r="AU1121" s="46" t="str">
        <f>IF(Table1[[#This Row],[Line Description]]&lt;&gt;"",Table1[[#This Row],[Line Description]],"")</f>
        <v/>
      </c>
      <c r="AV1121" s="46" t="str">
        <f>IF(Table1[[#This Row],[Cur_Amount Debit]]&gt;0,ROUND(Table1[[#This Row],[Cur_Amount Debit]],2),"")</f>
        <v/>
      </c>
      <c r="AW1121" s="46" t="str">
        <f>IF(Table1[[#This Row],[Cur_Amount Credit]]&gt;0,ROUND(Table1[[#This Row],[Cur_Amount Credit]],2),"")</f>
        <v/>
      </c>
      <c r="AX1121" s="46" t="str">
        <f>LEFT(Table1[[#This Row],[Cur]],3)</f>
        <v/>
      </c>
      <c r="AY1121" s="59"/>
      <c r="AZ1121" s="46"/>
      <c r="BA1121" s="46" t="str">
        <f>IF(Table1[[#This Row],[Cur]]&lt;&gt;"",IF(Table1[[#This Row],[Cur]]="USD","",ExchangeRate),"")</f>
        <v/>
      </c>
      <c r="BB1121" s="46" t="str">
        <f>IF(Table1[[#This Row],[Grant]]&lt;&gt;"",VLOOKUP(Table1[[#This Row],[Grant]],Grants!B:D,3),"")</f>
        <v/>
      </c>
      <c r="BC1121" s="46" t="str">
        <f>TRIM(Table1[[#This Row],[Vendor ID]])</f>
        <v/>
      </c>
      <c r="BD1121">
        <f>IF(Table1[[#This Row],[Reference Number]]=Q1120,BD1120,BD1120+1)</f>
        <v>0</v>
      </c>
    </row>
    <row r="1122" spans="1:56" ht="11.25" customHeight="1" x14ac:dyDescent="0.25">
      <c r="A1122" s="1"/>
      <c r="B1122" s="88" t="str">
        <f>IF(Table1[[#This Row],[Posting Date]]&lt;&gt;"",IF(Table1[[#This Row],[Reference Number]]=Q1121,B1121+1,1),"")</f>
        <v/>
      </c>
      <c r="C1122" s="61"/>
      <c r="D1122" s="61"/>
      <c r="E1122" s="138"/>
      <c r="F1122" s="141" t="str">
        <f>IFERROR(IF(VLOOKUP(Table1[[#This Row],[Budget Code Description]],Dimentions!$X$6:$AC$139,2,FALSE)="","",VLOOKUP(Table1[[#This Row],[Budget Code Description]],Dimentions!$X$6:$AC$139,2,FALSE)),"")</f>
        <v/>
      </c>
      <c r="G1122" s="141"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1" t="str">
        <f>IFERROR(VLOOKUP(Table1[[#This Row],[Budget Code Description]],Table6[#All],8,FALSE),"")</f>
        <v/>
      </c>
      <c r="L1122" s="63"/>
      <c r="M1122" s="65" t="str">
        <f>IFERROR(VLOOKUP(Table1[[#This Row],[Staff ID]],Table2[],2,FALSE),"")</f>
        <v/>
      </c>
      <c r="N1122" s="209" t="str">
        <f>IFERROR(IF(VLOOKUP(Table1[[#This Row],[Budget Code Description]],Dimentions!$X$6:$AC$134,4,FALSE)="","",VLOOKUP(Table1[[#This Row],[Budget Code Description]],Dimentions!$X$6:$AC$134,4,FALSE)),"")</f>
        <v/>
      </c>
      <c r="O1122" s="65" t="str">
        <f>IFERROR(VLOOKUP(Table1[[#This Row],[Vendor ID]],Table549[],2,FALSE),"")</f>
        <v/>
      </c>
      <c r="P1122" s="63"/>
      <c r="Q1122" s="141" t="str">
        <f>IF(Table1[[#This Row],[Posting Date]]&lt;&gt;"",$D$9,"")</f>
        <v/>
      </c>
      <c r="R1122" s="157" t="str">
        <f>IF(Table1[[#This Row],[Posting Date]]&lt;&gt;"",$D$10,"")</f>
        <v/>
      </c>
      <c r="S1122" s="66"/>
      <c r="T1122" s="63"/>
      <c r="U1122" s="67"/>
      <c r="V1122" s="67"/>
      <c r="W1122" s="67" t="str">
        <f t="shared" si="21"/>
        <v/>
      </c>
      <c r="X1122" s="159" t="str">
        <f>IF(E1122="","",(IF(Table1[[#This Row],[Cur]]="USD",Table1[[#This Row],[Cur_Amount Debit]],Table1[[#This Row],[Cur_Amount Debit]]/Table1[[#This Row],[Exchange Rate]])))</f>
        <v/>
      </c>
      <c r="Y1122" s="159" t="str">
        <f>IF(E1122="","",(IF(Table1[[#This Row],[Cur]]="USD",Table1[[#This Row],[Cur_Amount Credit]],Table1[[#This Row],[Cur_Amount Credit]]/ExchangeRate)))</f>
        <v/>
      </c>
      <c r="Z1122" s="201" t="str">
        <f>IF(E1122="","",(Table1[[#This Row],[Debit USD]]-Table1[[#This Row],[Credit USD]]))</f>
        <v/>
      </c>
      <c r="AA1122" s="226"/>
      <c r="AB1122" s="255"/>
      <c r="AC1122" s="1"/>
      <c r="AD1122" s="15"/>
      <c r="AE1122" s="15" t="str">
        <f>IF(AND(OR(Table1[[#This Row],[Account]]="15030",Table1[[#This Row],[Account]]="15035",Table1[[#This Row],[Account]]="20150"),Table1[[#This Row],[Vendor ID]]=""),1,"")</f>
        <v/>
      </c>
      <c r="AF1122" s="15"/>
      <c r="AG1122" s="15"/>
      <c r="AH1122" s="15"/>
      <c r="AI1122" s="46" t="str">
        <f>IF(Table1[[#This Row],[Posting Date]]&lt;&gt;"","GJ-"&amp;CountryID,"")</f>
        <v/>
      </c>
      <c r="AJ1122" s="59" t="str">
        <f>IF(Table1[[#This Row],[Posting Date]]&lt;&gt;"",Table1[[#This Row],[Posting Date]],"")</f>
        <v/>
      </c>
      <c r="AK1122" s="46"/>
      <c r="AL1122" s="46" t="str">
        <f>IF(Table1[[#This Row],[Description]]&lt;&gt;"",Table1[[#This Row],[Description]],"")</f>
        <v/>
      </c>
      <c r="AM1122" s="46" t="str">
        <f>IF(Table1[[#This Row],[Posting Date]]&lt;&gt;"",Table1[[#This Row],[Reference Number]],"")</f>
        <v/>
      </c>
      <c r="AN1122" s="46" t="str">
        <f>TRIM(Table1[[#This Row],[Line '#]])</f>
        <v/>
      </c>
      <c r="AO1122" s="46" t="str">
        <f>TRIM(Table1[[#This Row],[Account]])</f>
        <v/>
      </c>
      <c r="AP1122" s="46" t="str">
        <f>IF(Table1[[#This Row],[Posting Date]]&lt;&gt;"",$D$5,"")</f>
        <v/>
      </c>
      <c r="AQ1122" s="46" t="str">
        <f>TRIM(Table1[[#This Row],[Departments-Prgrams]])</f>
        <v/>
      </c>
      <c r="AR1122" s="46" t="str">
        <f>TRIM(Table1[[#This Row],[Grant]])</f>
        <v/>
      </c>
      <c r="AS1122" s="46" t="str">
        <f>TRIM(Table1[[#This Row],[Staff ID]])</f>
        <v/>
      </c>
      <c r="AT1122" s="46" t="str">
        <f>IF(TRIM(Table1[[#This Row],[Budget Code]])=0,"",TRIM(Table1[[#This Row],[Budget Code]]))</f>
        <v/>
      </c>
      <c r="AU1122" s="46" t="str">
        <f>IF(Table1[[#This Row],[Line Description]]&lt;&gt;"",Table1[[#This Row],[Line Description]],"")</f>
        <v/>
      </c>
      <c r="AV1122" s="46" t="str">
        <f>IF(Table1[[#This Row],[Cur_Amount Debit]]&gt;0,ROUND(Table1[[#This Row],[Cur_Amount Debit]],2),"")</f>
        <v/>
      </c>
      <c r="AW1122" s="46" t="str">
        <f>IF(Table1[[#This Row],[Cur_Amount Credit]]&gt;0,ROUND(Table1[[#This Row],[Cur_Amount Credit]],2),"")</f>
        <v/>
      </c>
      <c r="AX1122" s="46" t="str">
        <f>LEFT(Table1[[#This Row],[Cur]],3)</f>
        <v/>
      </c>
      <c r="AY1122" s="59"/>
      <c r="AZ1122" s="46"/>
      <c r="BA1122" s="46" t="str">
        <f>IF(Table1[[#This Row],[Cur]]&lt;&gt;"",IF(Table1[[#This Row],[Cur]]="USD","",ExchangeRate),"")</f>
        <v/>
      </c>
      <c r="BB1122" s="46" t="str">
        <f>IF(Table1[[#This Row],[Grant]]&lt;&gt;"",VLOOKUP(Table1[[#This Row],[Grant]],Grants!B:D,3),"")</f>
        <v/>
      </c>
      <c r="BC1122" s="46" t="str">
        <f>TRIM(Table1[[#This Row],[Vendor ID]])</f>
        <v/>
      </c>
      <c r="BD1122">
        <f>IF(Table1[[#This Row],[Reference Number]]=Q1121,BD1121,BD1121+1)</f>
        <v>0</v>
      </c>
    </row>
    <row r="1123" spans="1:56" ht="11.25" customHeight="1" x14ac:dyDescent="0.25">
      <c r="A1123" s="1"/>
      <c r="B1123" s="88" t="str">
        <f>IF(Table1[[#This Row],[Posting Date]]&lt;&gt;"",IF(Table1[[#This Row],[Reference Number]]=Q1122,B1122+1,1),"")</f>
        <v/>
      </c>
      <c r="C1123" s="61"/>
      <c r="D1123" s="61"/>
      <c r="E1123" s="138"/>
      <c r="F1123" s="141" t="str">
        <f>IFERROR(IF(VLOOKUP(Table1[[#This Row],[Budget Code Description]],Dimentions!$X$6:$AC$139,2,FALSE)="","",VLOOKUP(Table1[[#This Row],[Budget Code Description]],Dimentions!$X$6:$AC$139,2,FALSE)),"")</f>
        <v/>
      </c>
      <c r="G1123" s="141"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1" t="str">
        <f>IFERROR(VLOOKUP(Table1[[#This Row],[Budget Code Description]],Table6[#All],8,FALSE),"")</f>
        <v/>
      </c>
      <c r="L1123" s="63"/>
      <c r="M1123" s="65" t="str">
        <f>IFERROR(VLOOKUP(Table1[[#This Row],[Staff ID]],Table2[],2,FALSE),"")</f>
        <v/>
      </c>
      <c r="N1123" s="209" t="str">
        <f>IFERROR(IF(VLOOKUP(Table1[[#This Row],[Budget Code Description]],Dimentions!$X$6:$AC$134,4,FALSE)="","",VLOOKUP(Table1[[#This Row],[Budget Code Description]],Dimentions!$X$6:$AC$134,4,FALSE)),"")</f>
        <v/>
      </c>
      <c r="O1123" s="65" t="str">
        <f>IFERROR(VLOOKUP(Table1[[#This Row],[Vendor ID]],Table549[],2,FALSE),"")</f>
        <v/>
      </c>
      <c r="P1123" s="63"/>
      <c r="Q1123" s="141" t="str">
        <f>IF(Table1[[#This Row],[Posting Date]]&lt;&gt;"",$D$9,"")</f>
        <v/>
      </c>
      <c r="R1123" s="157" t="str">
        <f>IF(Table1[[#This Row],[Posting Date]]&lt;&gt;"",$D$10,"")</f>
        <v/>
      </c>
      <c r="S1123" s="66"/>
      <c r="T1123" s="63"/>
      <c r="U1123" s="67"/>
      <c r="V1123" s="67"/>
      <c r="W1123" s="67" t="str">
        <f t="shared" si="21"/>
        <v/>
      </c>
      <c r="X1123" s="159" t="str">
        <f>IF(E1123="","",(IF(Table1[[#This Row],[Cur]]="USD",Table1[[#This Row],[Cur_Amount Debit]],Table1[[#This Row],[Cur_Amount Debit]]/Table1[[#This Row],[Exchange Rate]])))</f>
        <v/>
      </c>
      <c r="Y1123" s="159" t="str">
        <f>IF(E1123="","",(IF(Table1[[#This Row],[Cur]]="USD",Table1[[#This Row],[Cur_Amount Credit]],Table1[[#This Row],[Cur_Amount Credit]]/ExchangeRate)))</f>
        <v/>
      </c>
      <c r="Z1123" s="201" t="str">
        <f>IF(E1123="","",(Table1[[#This Row],[Debit USD]]-Table1[[#This Row],[Credit USD]]))</f>
        <v/>
      </c>
      <c r="AA1123" s="226"/>
      <c r="AB1123" s="255"/>
      <c r="AC1123" s="1"/>
      <c r="AD1123" s="15"/>
      <c r="AE1123" s="15" t="str">
        <f>IF(AND(OR(Table1[[#This Row],[Account]]="15030",Table1[[#This Row],[Account]]="15035",Table1[[#This Row],[Account]]="20150"),Table1[[#This Row],[Vendor ID]]=""),1,"")</f>
        <v/>
      </c>
      <c r="AF1123" s="15"/>
      <c r="AG1123" s="15"/>
      <c r="AH1123" s="15"/>
      <c r="AI1123" s="46" t="str">
        <f>IF(Table1[[#This Row],[Posting Date]]&lt;&gt;"","GJ-"&amp;CountryID,"")</f>
        <v/>
      </c>
      <c r="AJ1123" s="59" t="str">
        <f>IF(Table1[[#This Row],[Posting Date]]&lt;&gt;"",Table1[[#This Row],[Posting Date]],"")</f>
        <v/>
      </c>
      <c r="AK1123" s="46"/>
      <c r="AL1123" s="46" t="str">
        <f>IF(Table1[[#This Row],[Description]]&lt;&gt;"",Table1[[#This Row],[Description]],"")</f>
        <v/>
      </c>
      <c r="AM1123" s="46" t="str">
        <f>IF(Table1[[#This Row],[Posting Date]]&lt;&gt;"",Table1[[#This Row],[Reference Number]],"")</f>
        <v/>
      </c>
      <c r="AN1123" s="46" t="str">
        <f>TRIM(Table1[[#This Row],[Line '#]])</f>
        <v/>
      </c>
      <c r="AO1123" s="46" t="str">
        <f>TRIM(Table1[[#This Row],[Account]])</f>
        <v/>
      </c>
      <c r="AP1123" s="46" t="str">
        <f>IF(Table1[[#This Row],[Posting Date]]&lt;&gt;"",$D$5,"")</f>
        <v/>
      </c>
      <c r="AQ1123" s="46" t="str">
        <f>TRIM(Table1[[#This Row],[Departments-Prgrams]])</f>
        <v/>
      </c>
      <c r="AR1123" s="46" t="str">
        <f>TRIM(Table1[[#This Row],[Grant]])</f>
        <v/>
      </c>
      <c r="AS1123" s="46" t="str">
        <f>TRIM(Table1[[#This Row],[Staff ID]])</f>
        <v/>
      </c>
      <c r="AT1123" s="46" t="str">
        <f>IF(TRIM(Table1[[#This Row],[Budget Code]])=0,"",TRIM(Table1[[#This Row],[Budget Code]]))</f>
        <v/>
      </c>
      <c r="AU1123" s="46" t="str">
        <f>IF(Table1[[#This Row],[Line Description]]&lt;&gt;"",Table1[[#This Row],[Line Description]],"")</f>
        <v/>
      </c>
      <c r="AV1123" s="46" t="str">
        <f>IF(Table1[[#This Row],[Cur_Amount Debit]]&gt;0,ROUND(Table1[[#This Row],[Cur_Amount Debit]],2),"")</f>
        <v/>
      </c>
      <c r="AW1123" s="46" t="str">
        <f>IF(Table1[[#This Row],[Cur_Amount Credit]]&gt;0,ROUND(Table1[[#This Row],[Cur_Amount Credit]],2),"")</f>
        <v/>
      </c>
      <c r="AX1123" s="46" t="str">
        <f>LEFT(Table1[[#This Row],[Cur]],3)</f>
        <v/>
      </c>
      <c r="AY1123" s="59"/>
      <c r="AZ1123" s="46"/>
      <c r="BA1123" s="46" t="str">
        <f>IF(Table1[[#This Row],[Cur]]&lt;&gt;"",IF(Table1[[#This Row],[Cur]]="USD","",ExchangeRate),"")</f>
        <v/>
      </c>
      <c r="BB1123" s="46" t="str">
        <f>IF(Table1[[#This Row],[Grant]]&lt;&gt;"",VLOOKUP(Table1[[#This Row],[Grant]],Grants!B:D,3),"")</f>
        <v/>
      </c>
      <c r="BC1123" s="46" t="str">
        <f>TRIM(Table1[[#This Row],[Vendor ID]])</f>
        <v/>
      </c>
      <c r="BD1123">
        <f>IF(Table1[[#This Row],[Reference Number]]=Q1122,BD1122,BD1122+1)</f>
        <v>0</v>
      </c>
    </row>
    <row r="1124" spans="1:56" ht="11.25" customHeight="1" x14ac:dyDescent="0.25">
      <c r="A1124" s="1"/>
      <c r="B1124" s="88" t="str">
        <f>IF(Table1[[#This Row],[Posting Date]]&lt;&gt;"",IF(Table1[[#This Row],[Reference Number]]=Q1123,B1123+1,1),"")</f>
        <v/>
      </c>
      <c r="C1124" s="61"/>
      <c r="D1124" s="61"/>
      <c r="E1124" s="138"/>
      <c r="F1124" s="141" t="str">
        <f>IFERROR(IF(VLOOKUP(Table1[[#This Row],[Budget Code Description]],Dimentions!$X$6:$AC$139,2,FALSE)="","",VLOOKUP(Table1[[#This Row],[Budget Code Description]],Dimentions!$X$6:$AC$139,2,FALSE)),"")</f>
        <v/>
      </c>
      <c r="G1124" s="141"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1" t="str">
        <f>IFERROR(VLOOKUP(Table1[[#This Row],[Budget Code Description]],Table6[#All],8,FALSE),"")</f>
        <v/>
      </c>
      <c r="L1124" s="63"/>
      <c r="M1124" s="65" t="str">
        <f>IFERROR(VLOOKUP(Table1[[#This Row],[Staff ID]],Table2[],2,FALSE),"")</f>
        <v/>
      </c>
      <c r="N1124" s="209" t="str">
        <f>IFERROR(IF(VLOOKUP(Table1[[#This Row],[Budget Code Description]],Dimentions!$X$6:$AC$134,4,FALSE)="","",VLOOKUP(Table1[[#This Row],[Budget Code Description]],Dimentions!$X$6:$AC$134,4,FALSE)),"")</f>
        <v/>
      </c>
      <c r="O1124" s="65" t="str">
        <f>IFERROR(VLOOKUP(Table1[[#This Row],[Vendor ID]],Table549[],2,FALSE),"")</f>
        <v/>
      </c>
      <c r="P1124" s="63"/>
      <c r="Q1124" s="141" t="str">
        <f>IF(Table1[[#This Row],[Posting Date]]&lt;&gt;"",$D$9,"")</f>
        <v/>
      </c>
      <c r="R1124" s="157" t="str">
        <f>IF(Table1[[#This Row],[Posting Date]]&lt;&gt;"",$D$10,"")</f>
        <v/>
      </c>
      <c r="S1124" s="66"/>
      <c r="T1124" s="63"/>
      <c r="U1124" s="67"/>
      <c r="V1124" s="67"/>
      <c r="W1124" s="67" t="str">
        <f t="shared" si="21"/>
        <v/>
      </c>
      <c r="X1124" s="159" t="str">
        <f>IF(E1124="","",(IF(Table1[[#This Row],[Cur]]="USD",Table1[[#This Row],[Cur_Amount Debit]],Table1[[#This Row],[Cur_Amount Debit]]/Table1[[#This Row],[Exchange Rate]])))</f>
        <v/>
      </c>
      <c r="Y1124" s="159" t="str">
        <f>IF(E1124="","",(IF(Table1[[#This Row],[Cur]]="USD",Table1[[#This Row],[Cur_Amount Credit]],Table1[[#This Row],[Cur_Amount Credit]]/ExchangeRate)))</f>
        <v/>
      </c>
      <c r="Z1124" s="201" t="str">
        <f>IF(E1124="","",(Table1[[#This Row],[Debit USD]]-Table1[[#This Row],[Credit USD]]))</f>
        <v/>
      </c>
      <c r="AA1124" s="226"/>
      <c r="AB1124" s="255"/>
      <c r="AC1124" s="1"/>
      <c r="AD1124" s="15"/>
      <c r="AE1124" s="15" t="str">
        <f>IF(AND(OR(Table1[[#This Row],[Account]]="15030",Table1[[#This Row],[Account]]="15035",Table1[[#This Row],[Account]]="20150"),Table1[[#This Row],[Vendor ID]]=""),1,"")</f>
        <v/>
      </c>
      <c r="AF1124" s="15"/>
      <c r="AG1124" s="15"/>
      <c r="AH1124" s="15"/>
      <c r="AI1124" s="46" t="str">
        <f>IF(Table1[[#This Row],[Posting Date]]&lt;&gt;"","GJ-"&amp;CountryID,"")</f>
        <v/>
      </c>
      <c r="AJ1124" s="59" t="str">
        <f>IF(Table1[[#This Row],[Posting Date]]&lt;&gt;"",Table1[[#This Row],[Posting Date]],"")</f>
        <v/>
      </c>
      <c r="AK1124" s="46"/>
      <c r="AL1124" s="46" t="str">
        <f>IF(Table1[[#This Row],[Description]]&lt;&gt;"",Table1[[#This Row],[Description]],"")</f>
        <v/>
      </c>
      <c r="AM1124" s="46" t="str">
        <f>IF(Table1[[#This Row],[Posting Date]]&lt;&gt;"",Table1[[#This Row],[Reference Number]],"")</f>
        <v/>
      </c>
      <c r="AN1124" s="46" t="str">
        <f>TRIM(Table1[[#This Row],[Line '#]])</f>
        <v/>
      </c>
      <c r="AO1124" s="46" t="str">
        <f>TRIM(Table1[[#This Row],[Account]])</f>
        <v/>
      </c>
      <c r="AP1124" s="46" t="str">
        <f>IF(Table1[[#This Row],[Posting Date]]&lt;&gt;"",$D$5,"")</f>
        <v/>
      </c>
      <c r="AQ1124" s="46" t="str">
        <f>TRIM(Table1[[#This Row],[Departments-Prgrams]])</f>
        <v/>
      </c>
      <c r="AR1124" s="46" t="str">
        <f>TRIM(Table1[[#This Row],[Grant]])</f>
        <v/>
      </c>
      <c r="AS1124" s="46" t="str">
        <f>TRIM(Table1[[#This Row],[Staff ID]])</f>
        <v/>
      </c>
      <c r="AT1124" s="46" t="str">
        <f>IF(TRIM(Table1[[#This Row],[Budget Code]])=0,"",TRIM(Table1[[#This Row],[Budget Code]]))</f>
        <v/>
      </c>
      <c r="AU1124" s="46" t="str">
        <f>IF(Table1[[#This Row],[Line Description]]&lt;&gt;"",Table1[[#This Row],[Line Description]],"")</f>
        <v/>
      </c>
      <c r="AV1124" s="46" t="str">
        <f>IF(Table1[[#This Row],[Cur_Amount Debit]]&gt;0,ROUND(Table1[[#This Row],[Cur_Amount Debit]],2),"")</f>
        <v/>
      </c>
      <c r="AW1124" s="46" t="str">
        <f>IF(Table1[[#This Row],[Cur_Amount Credit]]&gt;0,ROUND(Table1[[#This Row],[Cur_Amount Credit]],2),"")</f>
        <v/>
      </c>
      <c r="AX1124" s="46" t="str">
        <f>LEFT(Table1[[#This Row],[Cur]],3)</f>
        <v/>
      </c>
      <c r="AY1124" s="59"/>
      <c r="AZ1124" s="46"/>
      <c r="BA1124" s="46" t="str">
        <f>IF(Table1[[#This Row],[Cur]]&lt;&gt;"",IF(Table1[[#This Row],[Cur]]="USD","",ExchangeRate),"")</f>
        <v/>
      </c>
      <c r="BB1124" s="46" t="str">
        <f>IF(Table1[[#This Row],[Grant]]&lt;&gt;"",VLOOKUP(Table1[[#This Row],[Grant]],Grants!B:D,3),"")</f>
        <v/>
      </c>
      <c r="BC1124" s="46" t="str">
        <f>TRIM(Table1[[#This Row],[Vendor ID]])</f>
        <v/>
      </c>
      <c r="BD1124">
        <f>IF(Table1[[#This Row],[Reference Number]]=Q1123,BD1123,BD1123+1)</f>
        <v>0</v>
      </c>
    </row>
    <row r="1125" spans="1:56" ht="11.25" customHeight="1" x14ac:dyDescent="0.25">
      <c r="A1125" s="1"/>
      <c r="B1125" s="88" t="str">
        <f>IF(Table1[[#This Row],[Posting Date]]&lt;&gt;"",IF(Table1[[#This Row],[Reference Number]]=Q1124,B1124+1,1),"")</f>
        <v/>
      </c>
      <c r="C1125" s="61"/>
      <c r="D1125" s="61"/>
      <c r="E1125" s="138"/>
      <c r="F1125" s="141" t="str">
        <f>IFERROR(IF(VLOOKUP(Table1[[#This Row],[Budget Code Description]],Dimentions!$X$6:$AC$139,2,FALSE)="","",VLOOKUP(Table1[[#This Row],[Budget Code Description]],Dimentions!$X$6:$AC$139,2,FALSE)),"")</f>
        <v/>
      </c>
      <c r="G1125" s="141"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1" t="str">
        <f>IFERROR(VLOOKUP(Table1[[#This Row],[Budget Code Description]],Table6[#All],8,FALSE),"")</f>
        <v/>
      </c>
      <c r="L1125" s="63"/>
      <c r="M1125" s="65" t="str">
        <f>IFERROR(VLOOKUP(Table1[[#This Row],[Staff ID]],Table2[],2,FALSE),"")</f>
        <v/>
      </c>
      <c r="N1125" s="209" t="str">
        <f>IFERROR(IF(VLOOKUP(Table1[[#This Row],[Budget Code Description]],Dimentions!$X$6:$AC$134,4,FALSE)="","",VLOOKUP(Table1[[#This Row],[Budget Code Description]],Dimentions!$X$6:$AC$134,4,FALSE)),"")</f>
        <v/>
      </c>
      <c r="O1125" s="65" t="str">
        <f>IFERROR(VLOOKUP(Table1[[#This Row],[Vendor ID]],Table549[],2,FALSE),"")</f>
        <v/>
      </c>
      <c r="P1125" s="63"/>
      <c r="Q1125" s="141" t="str">
        <f>IF(Table1[[#This Row],[Posting Date]]&lt;&gt;"",$D$9,"")</f>
        <v/>
      </c>
      <c r="R1125" s="157" t="str">
        <f>IF(Table1[[#This Row],[Posting Date]]&lt;&gt;"",$D$10,"")</f>
        <v/>
      </c>
      <c r="S1125" s="66"/>
      <c r="T1125" s="63"/>
      <c r="U1125" s="67"/>
      <c r="V1125" s="67"/>
      <c r="W1125" s="67" t="str">
        <f t="shared" si="21"/>
        <v/>
      </c>
      <c r="X1125" s="159" t="str">
        <f>IF(E1125="","",(IF(Table1[[#This Row],[Cur]]="USD",Table1[[#This Row],[Cur_Amount Debit]],Table1[[#This Row],[Cur_Amount Debit]]/Table1[[#This Row],[Exchange Rate]])))</f>
        <v/>
      </c>
      <c r="Y1125" s="159" t="str">
        <f>IF(E1125="","",(IF(Table1[[#This Row],[Cur]]="USD",Table1[[#This Row],[Cur_Amount Credit]],Table1[[#This Row],[Cur_Amount Credit]]/ExchangeRate)))</f>
        <v/>
      </c>
      <c r="Z1125" s="201" t="str">
        <f>IF(E1125="","",(Table1[[#This Row],[Debit USD]]-Table1[[#This Row],[Credit USD]]))</f>
        <v/>
      </c>
      <c r="AA1125" s="226"/>
      <c r="AB1125" s="255"/>
      <c r="AC1125" s="1"/>
      <c r="AD1125" s="15"/>
      <c r="AE1125" s="15" t="str">
        <f>IF(AND(OR(Table1[[#This Row],[Account]]="15030",Table1[[#This Row],[Account]]="15035",Table1[[#This Row],[Account]]="20150"),Table1[[#This Row],[Vendor ID]]=""),1,"")</f>
        <v/>
      </c>
      <c r="AF1125" s="15"/>
      <c r="AG1125" s="15"/>
      <c r="AH1125" s="15"/>
      <c r="AI1125" s="46" t="str">
        <f>IF(Table1[[#This Row],[Posting Date]]&lt;&gt;"","GJ-"&amp;CountryID,"")</f>
        <v/>
      </c>
      <c r="AJ1125" s="59" t="str">
        <f>IF(Table1[[#This Row],[Posting Date]]&lt;&gt;"",Table1[[#This Row],[Posting Date]],"")</f>
        <v/>
      </c>
      <c r="AK1125" s="46"/>
      <c r="AL1125" s="46" t="str">
        <f>IF(Table1[[#This Row],[Description]]&lt;&gt;"",Table1[[#This Row],[Description]],"")</f>
        <v/>
      </c>
      <c r="AM1125" s="46" t="str">
        <f>IF(Table1[[#This Row],[Posting Date]]&lt;&gt;"",Table1[[#This Row],[Reference Number]],"")</f>
        <v/>
      </c>
      <c r="AN1125" s="46" t="str">
        <f>TRIM(Table1[[#This Row],[Line '#]])</f>
        <v/>
      </c>
      <c r="AO1125" s="46" t="str">
        <f>TRIM(Table1[[#This Row],[Account]])</f>
        <v/>
      </c>
      <c r="AP1125" s="46" t="str">
        <f>IF(Table1[[#This Row],[Posting Date]]&lt;&gt;"",$D$5,"")</f>
        <v/>
      </c>
      <c r="AQ1125" s="46" t="str">
        <f>TRIM(Table1[[#This Row],[Departments-Prgrams]])</f>
        <v/>
      </c>
      <c r="AR1125" s="46" t="str">
        <f>TRIM(Table1[[#This Row],[Grant]])</f>
        <v/>
      </c>
      <c r="AS1125" s="46" t="str">
        <f>TRIM(Table1[[#This Row],[Staff ID]])</f>
        <v/>
      </c>
      <c r="AT1125" s="46" t="str">
        <f>IF(TRIM(Table1[[#This Row],[Budget Code]])=0,"",TRIM(Table1[[#This Row],[Budget Code]]))</f>
        <v/>
      </c>
      <c r="AU1125" s="46" t="str">
        <f>IF(Table1[[#This Row],[Line Description]]&lt;&gt;"",Table1[[#This Row],[Line Description]],"")</f>
        <v/>
      </c>
      <c r="AV1125" s="46" t="str">
        <f>IF(Table1[[#This Row],[Cur_Amount Debit]]&gt;0,ROUND(Table1[[#This Row],[Cur_Amount Debit]],2),"")</f>
        <v/>
      </c>
      <c r="AW1125" s="46" t="str">
        <f>IF(Table1[[#This Row],[Cur_Amount Credit]]&gt;0,ROUND(Table1[[#This Row],[Cur_Amount Credit]],2),"")</f>
        <v/>
      </c>
      <c r="AX1125" s="46" t="str">
        <f>LEFT(Table1[[#This Row],[Cur]],3)</f>
        <v/>
      </c>
      <c r="AY1125" s="59"/>
      <c r="AZ1125" s="46"/>
      <c r="BA1125" s="46" t="str">
        <f>IF(Table1[[#This Row],[Cur]]&lt;&gt;"",IF(Table1[[#This Row],[Cur]]="USD","",ExchangeRate),"")</f>
        <v/>
      </c>
      <c r="BB1125" s="46" t="str">
        <f>IF(Table1[[#This Row],[Grant]]&lt;&gt;"",VLOOKUP(Table1[[#This Row],[Grant]],Grants!B:D,3),"")</f>
        <v/>
      </c>
      <c r="BC1125" s="46" t="str">
        <f>TRIM(Table1[[#This Row],[Vendor ID]])</f>
        <v/>
      </c>
      <c r="BD1125">
        <f>IF(Table1[[#This Row],[Reference Number]]=Q1124,BD1124,BD1124+1)</f>
        <v>0</v>
      </c>
    </row>
    <row r="1126" spans="1:56" ht="11.25" customHeight="1" x14ac:dyDescent="0.25">
      <c r="A1126" s="1"/>
      <c r="B1126" s="88" t="str">
        <f>IF(Table1[[#This Row],[Posting Date]]&lt;&gt;"",IF(Table1[[#This Row],[Reference Number]]=Q1125,B1125+1,1),"")</f>
        <v/>
      </c>
      <c r="C1126" s="61"/>
      <c r="D1126" s="61"/>
      <c r="E1126" s="138"/>
      <c r="F1126" s="141" t="str">
        <f>IFERROR(IF(VLOOKUP(Table1[[#This Row],[Budget Code Description]],Dimentions!$X$6:$AC$139,2,FALSE)="","",VLOOKUP(Table1[[#This Row],[Budget Code Description]],Dimentions!$X$6:$AC$139,2,FALSE)),"")</f>
        <v/>
      </c>
      <c r="G1126" s="141"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1" t="str">
        <f>IFERROR(VLOOKUP(Table1[[#This Row],[Budget Code Description]],Table6[#All],8,FALSE),"")</f>
        <v/>
      </c>
      <c r="L1126" s="63"/>
      <c r="M1126" s="65" t="str">
        <f>IFERROR(VLOOKUP(Table1[[#This Row],[Staff ID]],Table2[],2,FALSE),"")</f>
        <v/>
      </c>
      <c r="N1126" s="209" t="str">
        <f>IFERROR(IF(VLOOKUP(Table1[[#This Row],[Budget Code Description]],Dimentions!$X$6:$AC$134,4,FALSE)="","",VLOOKUP(Table1[[#This Row],[Budget Code Description]],Dimentions!$X$6:$AC$134,4,FALSE)),"")</f>
        <v/>
      </c>
      <c r="O1126" s="65" t="str">
        <f>IFERROR(VLOOKUP(Table1[[#This Row],[Vendor ID]],Table549[],2,FALSE),"")</f>
        <v/>
      </c>
      <c r="P1126" s="63"/>
      <c r="Q1126" s="141" t="str">
        <f>IF(Table1[[#This Row],[Posting Date]]&lt;&gt;"",$D$9,"")</f>
        <v/>
      </c>
      <c r="R1126" s="157" t="str">
        <f>IF(Table1[[#This Row],[Posting Date]]&lt;&gt;"",$D$10,"")</f>
        <v/>
      </c>
      <c r="S1126" s="66"/>
      <c r="T1126" s="63"/>
      <c r="U1126" s="67"/>
      <c r="V1126" s="67"/>
      <c r="W1126" s="67" t="str">
        <f t="shared" si="21"/>
        <v/>
      </c>
      <c r="X1126" s="159" t="str">
        <f>IF(E1126="","",(IF(Table1[[#This Row],[Cur]]="USD",Table1[[#This Row],[Cur_Amount Debit]],Table1[[#This Row],[Cur_Amount Debit]]/Table1[[#This Row],[Exchange Rate]])))</f>
        <v/>
      </c>
      <c r="Y1126" s="159" t="str">
        <f>IF(E1126="","",(IF(Table1[[#This Row],[Cur]]="USD",Table1[[#This Row],[Cur_Amount Credit]],Table1[[#This Row],[Cur_Amount Credit]]/ExchangeRate)))</f>
        <v/>
      </c>
      <c r="Z1126" s="201" t="str">
        <f>IF(E1126="","",(Table1[[#This Row],[Debit USD]]-Table1[[#This Row],[Credit USD]]))</f>
        <v/>
      </c>
      <c r="AA1126" s="226"/>
      <c r="AB1126" s="255"/>
      <c r="AC1126" s="1"/>
      <c r="AD1126" s="15"/>
      <c r="AE1126" s="15" t="str">
        <f>IF(AND(OR(Table1[[#This Row],[Account]]="15030",Table1[[#This Row],[Account]]="15035",Table1[[#This Row],[Account]]="20150"),Table1[[#This Row],[Vendor ID]]=""),1,"")</f>
        <v/>
      </c>
      <c r="AF1126" s="15"/>
      <c r="AG1126" s="15"/>
      <c r="AH1126" s="15"/>
      <c r="AI1126" s="46" t="str">
        <f>IF(Table1[[#This Row],[Posting Date]]&lt;&gt;"","GJ-"&amp;CountryID,"")</f>
        <v/>
      </c>
      <c r="AJ1126" s="59" t="str">
        <f>IF(Table1[[#This Row],[Posting Date]]&lt;&gt;"",Table1[[#This Row],[Posting Date]],"")</f>
        <v/>
      </c>
      <c r="AK1126" s="46"/>
      <c r="AL1126" s="46" t="str">
        <f>IF(Table1[[#This Row],[Description]]&lt;&gt;"",Table1[[#This Row],[Description]],"")</f>
        <v/>
      </c>
      <c r="AM1126" s="46" t="str">
        <f>IF(Table1[[#This Row],[Posting Date]]&lt;&gt;"",Table1[[#This Row],[Reference Number]],"")</f>
        <v/>
      </c>
      <c r="AN1126" s="46" t="str">
        <f>TRIM(Table1[[#This Row],[Line '#]])</f>
        <v/>
      </c>
      <c r="AO1126" s="46" t="str">
        <f>TRIM(Table1[[#This Row],[Account]])</f>
        <v/>
      </c>
      <c r="AP1126" s="46" t="str">
        <f>IF(Table1[[#This Row],[Posting Date]]&lt;&gt;"",$D$5,"")</f>
        <v/>
      </c>
      <c r="AQ1126" s="46" t="str">
        <f>TRIM(Table1[[#This Row],[Departments-Prgrams]])</f>
        <v/>
      </c>
      <c r="AR1126" s="46" t="str">
        <f>TRIM(Table1[[#This Row],[Grant]])</f>
        <v/>
      </c>
      <c r="AS1126" s="46" t="str">
        <f>TRIM(Table1[[#This Row],[Staff ID]])</f>
        <v/>
      </c>
      <c r="AT1126" s="46" t="str">
        <f>IF(TRIM(Table1[[#This Row],[Budget Code]])=0,"",TRIM(Table1[[#This Row],[Budget Code]]))</f>
        <v/>
      </c>
      <c r="AU1126" s="46" t="str">
        <f>IF(Table1[[#This Row],[Line Description]]&lt;&gt;"",Table1[[#This Row],[Line Description]],"")</f>
        <v/>
      </c>
      <c r="AV1126" s="46" t="str">
        <f>IF(Table1[[#This Row],[Cur_Amount Debit]]&gt;0,ROUND(Table1[[#This Row],[Cur_Amount Debit]],2),"")</f>
        <v/>
      </c>
      <c r="AW1126" s="46" t="str">
        <f>IF(Table1[[#This Row],[Cur_Amount Credit]]&gt;0,ROUND(Table1[[#This Row],[Cur_Amount Credit]],2),"")</f>
        <v/>
      </c>
      <c r="AX1126" s="46" t="str">
        <f>LEFT(Table1[[#This Row],[Cur]],3)</f>
        <v/>
      </c>
      <c r="AY1126" s="59"/>
      <c r="AZ1126" s="46"/>
      <c r="BA1126" s="46" t="str">
        <f>IF(Table1[[#This Row],[Cur]]&lt;&gt;"",IF(Table1[[#This Row],[Cur]]="USD","",ExchangeRate),"")</f>
        <v/>
      </c>
      <c r="BB1126" s="46" t="str">
        <f>IF(Table1[[#This Row],[Grant]]&lt;&gt;"",VLOOKUP(Table1[[#This Row],[Grant]],Grants!B:D,3),"")</f>
        <v/>
      </c>
      <c r="BC1126" s="46" t="str">
        <f>TRIM(Table1[[#This Row],[Vendor ID]])</f>
        <v/>
      </c>
      <c r="BD1126">
        <f>IF(Table1[[#This Row],[Reference Number]]=Q1125,BD1125,BD1125+1)</f>
        <v>0</v>
      </c>
    </row>
    <row r="1127" spans="1:56" ht="11.25" customHeight="1" x14ac:dyDescent="0.25">
      <c r="A1127" s="1"/>
      <c r="B1127" s="88" t="str">
        <f>IF(Table1[[#This Row],[Posting Date]]&lt;&gt;"",IF(Table1[[#This Row],[Reference Number]]=Q1126,B1126+1,1),"")</f>
        <v/>
      </c>
      <c r="C1127" s="61"/>
      <c r="D1127" s="61"/>
      <c r="E1127" s="138"/>
      <c r="F1127" s="141" t="str">
        <f>IFERROR(IF(VLOOKUP(Table1[[#This Row],[Budget Code Description]],Dimentions!$X$6:$AC$139,2,FALSE)="","",VLOOKUP(Table1[[#This Row],[Budget Code Description]],Dimentions!$X$6:$AC$139,2,FALSE)),"")</f>
        <v/>
      </c>
      <c r="G1127" s="141"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1" t="str">
        <f>IFERROR(VLOOKUP(Table1[[#This Row],[Budget Code Description]],Table6[#All],8,FALSE),"")</f>
        <v/>
      </c>
      <c r="L1127" s="63"/>
      <c r="M1127" s="65" t="str">
        <f>IFERROR(VLOOKUP(Table1[[#This Row],[Staff ID]],Table2[],2,FALSE),"")</f>
        <v/>
      </c>
      <c r="N1127" s="209" t="str">
        <f>IFERROR(IF(VLOOKUP(Table1[[#This Row],[Budget Code Description]],Dimentions!$X$6:$AC$134,4,FALSE)="","",VLOOKUP(Table1[[#This Row],[Budget Code Description]],Dimentions!$X$6:$AC$134,4,FALSE)),"")</f>
        <v/>
      </c>
      <c r="O1127" s="65" t="str">
        <f>IFERROR(VLOOKUP(Table1[[#This Row],[Vendor ID]],Table549[],2,FALSE),"")</f>
        <v/>
      </c>
      <c r="P1127" s="63"/>
      <c r="Q1127" s="141" t="str">
        <f>IF(Table1[[#This Row],[Posting Date]]&lt;&gt;"",$D$9,"")</f>
        <v/>
      </c>
      <c r="R1127" s="157" t="str">
        <f>IF(Table1[[#This Row],[Posting Date]]&lt;&gt;"",$D$10,"")</f>
        <v/>
      </c>
      <c r="S1127" s="66"/>
      <c r="T1127" s="63"/>
      <c r="U1127" s="67"/>
      <c r="V1127" s="67"/>
      <c r="W1127" s="67" t="str">
        <f t="shared" si="21"/>
        <v/>
      </c>
      <c r="X1127" s="159" t="str">
        <f>IF(E1127="","",(IF(Table1[[#This Row],[Cur]]="USD",Table1[[#This Row],[Cur_Amount Debit]],Table1[[#This Row],[Cur_Amount Debit]]/Table1[[#This Row],[Exchange Rate]])))</f>
        <v/>
      </c>
      <c r="Y1127" s="159" t="str">
        <f>IF(E1127="","",(IF(Table1[[#This Row],[Cur]]="USD",Table1[[#This Row],[Cur_Amount Credit]],Table1[[#This Row],[Cur_Amount Credit]]/ExchangeRate)))</f>
        <v/>
      </c>
      <c r="Z1127" s="201" t="str">
        <f>IF(E1127="","",(Table1[[#This Row],[Debit USD]]-Table1[[#This Row],[Credit USD]]))</f>
        <v/>
      </c>
      <c r="AA1127" s="226"/>
      <c r="AB1127" s="255"/>
      <c r="AC1127" s="1"/>
      <c r="AD1127" s="15"/>
      <c r="AE1127" s="15" t="str">
        <f>IF(AND(OR(Table1[[#This Row],[Account]]="15030",Table1[[#This Row],[Account]]="15035",Table1[[#This Row],[Account]]="20150"),Table1[[#This Row],[Vendor ID]]=""),1,"")</f>
        <v/>
      </c>
      <c r="AF1127" s="15"/>
      <c r="AG1127" s="15"/>
      <c r="AH1127" s="15"/>
      <c r="AI1127" s="46" t="str">
        <f>IF(Table1[[#This Row],[Posting Date]]&lt;&gt;"","GJ-"&amp;CountryID,"")</f>
        <v/>
      </c>
      <c r="AJ1127" s="59" t="str">
        <f>IF(Table1[[#This Row],[Posting Date]]&lt;&gt;"",Table1[[#This Row],[Posting Date]],"")</f>
        <v/>
      </c>
      <c r="AK1127" s="46"/>
      <c r="AL1127" s="46" t="str">
        <f>IF(Table1[[#This Row],[Description]]&lt;&gt;"",Table1[[#This Row],[Description]],"")</f>
        <v/>
      </c>
      <c r="AM1127" s="46" t="str">
        <f>IF(Table1[[#This Row],[Posting Date]]&lt;&gt;"",Table1[[#This Row],[Reference Number]],"")</f>
        <v/>
      </c>
      <c r="AN1127" s="46" t="str">
        <f>TRIM(Table1[[#This Row],[Line '#]])</f>
        <v/>
      </c>
      <c r="AO1127" s="46" t="str">
        <f>TRIM(Table1[[#This Row],[Account]])</f>
        <v/>
      </c>
      <c r="AP1127" s="46" t="str">
        <f>IF(Table1[[#This Row],[Posting Date]]&lt;&gt;"",$D$5,"")</f>
        <v/>
      </c>
      <c r="AQ1127" s="46" t="str">
        <f>TRIM(Table1[[#This Row],[Departments-Prgrams]])</f>
        <v/>
      </c>
      <c r="AR1127" s="46" t="str">
        <f>TRIM(Table1[[#This Row],[Grant]])</f>
        <v/>
      </c>
      <c r="AS1127" s="46" t="str">
        <f>TRIM(Table1[[#This Row],[Staff ID]])</f>
        <v/>
      </c>
      <c r="AT1127" s="46" t="str">
        <f>IF(TRIM(Table1[[#This Row],[Budget Code]])=0,"",TRIM(Table1[[#This Row],[Budget Code]]))</f>
        <v/>
      </c>
      <c r="AU1127" s="46" t="str">
        <f>IF(Table1[[#This Row],[Line Description]]&lt;&gt;"",Table1[[#This Row],[Line Description]],"")</f>
        <v/>
      </c>
      <c r="AV1127" s="46" t="str">
        <f>IF(Table1[[#This Row],[Cur_Amount Debit]]&gt;0,ROUND(Table1[[#This Row],[Cur_Amount Debit]],2),"")</f>
        <v/>
      </c>
      <c r="AW1127" s="46" t="str">
        <f>IF(Table1[[#This Row],[Cur_Amount Credit]]&gt;0,ROUND(Table1[[#This Row],[Cur_Amount Credit]],2),"")</f>
        <v/>
      </c>
      <c r="AX1127" s="46" t="str">
        <f>LEFT(Table1[[#This Row],[Cur]],3)</f>
        <v/>
      </c>
      <c r="AY1127" s="59"/>
      <c r="AZ1127" s="46"/>
      <c r="BA1127" s="46" t="str">
        <f>IF(Table1[[#This Row],[Cur]]&lt;&gt;"",IF(Table1[[#This Row],[Cur]]="USD","",ExchangeRate),"")</f>
        <v/>
      </c>
      <c r="BB1127" s="46" t="str">
        <f>IF(Table1[[#This Row],[Grant]]&lt;&gt;"",VLOOKUP(Table1[[#This Row],[Grant]],Grants!B:D,3),"")</f>
        <v/>
      </c>
      <c r="BC1127" s="46" t="str">
        <f>TRIM(Table1[[#This Row],[Vendor ID]])</f>
        <v/>
      </c>
      <c r="BD1127">
        <f>IF(Table1[[#This Row],[Reference Number]]=Q1126,BD1126,BD1126+1)</f>
        <v>0</v>
      </c>
    </row>
    <row r="1128" spans="1:56" ht="11.25" customHeight="1" x14ac:dyDescent="0.25">
      <c r="A1128" s="1"/>
      <c r="B1128" s="88" t="str">
        <f>IF(Table1[[#This Row],[Posting Date]]&lt;&gt;"",IF(Table1[[#This Row],[Reference Number]]=Q1127,B1127+1,1),"")</f>
        <v/>
      </c>
      <c r="C1128" s="61"/>
      <c r="D1128" s="61"/>
      <c r="E1128" s="138"/>
      <c r="F1128" s="141" t="str">
        <f>IFERROR(IF(VLOOKUP(Table1[[#This Row],[Budget Code Description]],Dimentions!$X$6:$AC$139,2,FALSE)="","",VLOOKUP(Table1[[#This Row],[Budget Code Description]],Dimentions!$X$6:$AC$139,2,FALSE)),"")</f>
        <v/>
      </c>
      <c r="G1128" s="141"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1" t="str">
        <f>IFERROR(VLOOKUP(Table1[[#This Row],[Budget Code Description]],Table6[#All],8,FALSE),"")</f>
        <v/>
      </c>
      <c r="L1128" s="63"/>
      <c r="M1128" s="65" t="str">
        <f>IFERROR(VLOOKUP(Table1[[#This Row],[Staff ID]],Table2[],2,FALSE),"")</f>
        <v/>
      </c>
      <c r="N1128" s="209" t="str">
        <f>IFERROR(IF(VLOOKUP(Table1[[#This Row],[Budget Code Description]],Dimentions!$X$6:$AC$134,4,FALSE)="","",VLOOKUP(Table1[[#This Row],[Budget Code Description]],Dimentions!$X$6:$AC$134,4,FALSE)),"")</f>
        <v/>
      </c>
      <c r="O1128" s="65" t="str">
        <f>IFERROR(VLOOKUP(Table1[[#This Row],[Vendor ID]],Table549[],2,FALSE),"")</f>
        <v/>
      </c>
      <c r="P1128" s="63"/>
      <c r="Q1128" s="141" t="str">
        <f>IF(Table1[[#This Row],[Posting Date]]&lt;&gt;"",$D$9,"")</f>
        <v/>
      </c>
      <c r="R1128" s="157" t="str">
        <f>IF(Table1[[#This Row],[Posting Date]]&lt;&gt;"",$D$10,"")</f>
        <v/>
      </c>
      <c r="S1128" s="66"/>
      <c r="T1128" s="63"/>
      <c r="U1128" s="67"/>
      <c r="V1128" s="67"/>
      <c r="W1128" s="67" t="str">
        <f t="shared" si="21"/>
        <v/>
      </c>
      <c r="X1128" s="159" t="str">
        <f>IF(E1128="","",(IF(Table1[[#This Row],[Cur]]="USD",Table1[[#This Row],[Cur_Amount Debit]],Table1[[#This Row],[Cur_Amount Debit]]/Table1[[#This Row],[Exchange Rate]])))</f>
        <v/>
      </c>
      <c r="Y1128" s="159" t="str">
        <f>IF(E1128="","",(IF(Table1[[#This Row],[Cur]]="USD",Table1[[#This Row],[Cur_Amount Credit]],Table1[[#This Row],[Cur_Amount Credit]]/ExchangeRate)))</f>
        <v/>
      </c>
      <c r="Z1128" s="201" t="str">
        <f>IF(E1128="","",(Table1[[#This Row],[Debit USD]]-Table1[[#This Row],[Credit USD]]))</f>
        <v/>
      </c>
      <c r="AA1128" s="226"/>
      <c r="AB1128" s="255"/>
      <c r="AC1128" s="1"/>
      <c r="AD1128" s="15"/>
      <c r="AE1128" s="15" t="str">
        <f>IF(AND(OR(Table1[[#This Row],[Account]]="15030",Table1[[#This Row],[Account]]="15035",Table1[[#This Row],[Account]]="20150"),Table1[[#This Row],[Vendor ID]]=""),1,"")</f>
        <v/>
      </c>
      <c r="AF1128" s="15"/>
      <c r="AG1128" s="15"/>
      <c r="AH1128" s="15"/>
      <c r="AI1128" s="46" t="str">
        <f>IF(Table1[[#This Row],[Posting Date]]&lt;&gt;"","GJ-"&amp;CountryID,"")</f>
        <v/>
      </c>
      <c r="AJ1128" s="59" t="str">
        <f>IF(Table1[[#This Row],[Posting Date]]&lt;&gt;"",Table1[[#This Row],[Posting Date]],"")</f>
        <v/>
      </c>
      <c r="AK1128" s="46"/>
      <c r="AL1128" s="46" t="str">
        <f>IF(Table1[[#This Row],[Description]]&lt;&gt;"",Table1[[#This Row],[Description]],"")</f>
        <v/>
      </c>
      <c r="AM1128" s="46" t="str">
        <f>IF(Table1[[#This Row],[Posting Date]]&lt;&gt;"",Table1[[#This Row],[Reference Number]],"")</f>
        <v/>
      </c>
      <c r="AN1128" s="46" t="str">
        <f>TRIM(Table1[[#This Row],[Line '#]])</f>
        <v/>
      </c>
      <c r="AO1128" s="46" t="str">
        <f>TRIM(Table1[[#This Row],[Account]])</f>
        <v/>
      </c>
      <c r="AP1128" s="46" t="str">
        <f>IF(Table1[[#This Row],[Posting Date]]&lt;&gt;"",$D$5,"")</f>
        <v/>
      </c>
      <c r="AQ1128" s="46" t="str">
        <f>TRIM(Table1[[#This Row],[Departments-Prgrams]])</f>
        <v/>
      </c>
      <c r="AR1128" s="46" t="str">
        <f>TRIM(Table1[[#This Row],[Grant]])</f>
        <v/>
      </c>
      <c r="AS1128" s="46" t="str">
        <f>TRIM(Table1[[#This Row],[Staff ID]])</f>
        <v/>
      </c>
      <c r="AT1128" s="46" t="str">
        <f>IF(TRIM(Table1[[#This Row],[Budget Code]])=0,"",TRIM(Table1[[#This Row],[Budget Code]]))</f>
        <v/>
      </c>
      <c r="AU1128" s="46" t="str">
        <f>IF(Table1[[#This Row],[Line Description]]&lt;&gt;"",Table1[[#This Row],[Line Description]],"")</f>
        <v/>
      </c>
      <c r="AV1128" s="46" t="str">
        <f>IF(Table1[[#This Row],[Cur_Amount Debit]]&gt;0,ROUND(Table1[[#This Row],[Cur_Amount Debit]],2),"")</f>
        <v/>
      </c>
      <c r="AW1128" s="46" t="str">
        <f>IF(Table1[[#This Row],[Cur_Amount Credit]]&gt;0,ROUND(Table1[[#This Row],[Cur_Amount Credit]],2),"")</f>
        <v/>
      </c>
      <c r="AX1128" s="46" t="str">
        <f>LEFT(Table1[[#This Row],[Cur]],3)</f>
        <v/>
      </c>
      <c r="AY1128" s="59"/>
      <c r="AZ1128" s="46"/>
      <c r="BA1128" s="46" t="str">
        <f>IF(Table1[[#This Row],[Cur]]&lt;&gt;"",IF(Table1[[#This Row],[Cur]]="USD","",ExchangeRate),"")</f>
        <v/>
      </c>
      <c r="BB1128" s="46" t="str">
        <f>IF(Table1[[#This Row],[Grant]]&lt;&gt;"",VLOOKUP(Table1[[#This Row],[Grant]],Grants!B:D,3),"")</f>
        <v/>
      </c>
      <c r="BC1128" s="46" t="str">
        <f>TRIM(Table1[[#This Row],[Vendor ID]])</f>
        <v/>
      </c>
      <c r="BD1128">
        <f>IF(Table1[[#This Row],[Reference Number]]=Q1127,BD1127,BD1127+1)</f>
        <v>0</v>
      </c>
    </row>
    <row r="1129" spans="1:56" ht="11.25" customHeight="1" x14ac:dyDescent="0.25">
      <c r="A1129" s="1"/>
      <c r="B1129" s="88" t="str">
        <f>IF(Table1[[#This Row],[Posting Date]]&lt;&gt;"",IF(Table1[[#This Row],[Reference Number]]=Q1128,B1128+1,1),"")</f>
        <v/>
      </c>
      <c r="C1129" s="61"/>
      <c r="D1129" s="61"/>
      <c r="E1129" s="138"/>
      <c r="F1129" s="141" t="str">
        <f>IFERROR(IF(VLOOKUP(Table1[[#This Row],[Budget Code Description]],Dimentions!$X$6:$AC$139,2,FALSE)="","",VLOOKUP(Table1[[#This Row],[Budget Code Description]],Dimentions!$X$6:$AC$139,2,FALSE)),"")</f>
        <v/>
      </c>
      <c r="G1129" s="141"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1" t="str">
        <f>IFERROR(VLOOKUP(Table1[[#This Row],[Budget Code Description]],Table6[#All],8,FALSE),"")</f>
        <v/>
      </c>
      <c r="L1129" s="63"/>
      <c r="M1129" s="65" t="str">
        <f>IFERROR(VLOOKUP(Table1[[#This Row],[Staff ID]],Table2[],2,FALSE),"")</f>
        <v/>
      </c>
      <c r="N1129" s="209" t="str">
        <f>IFERROR(IF(VLOOKUP(Table1[[#This Row],[Budget Code Description]],Dimentions!$X$6:$AC$134,4,FALSE)="","",VLOOKUP(Table1[[#This Row],[Budget Code Description]],Dimentions!$X$6:$AC$134,4,FALSE)),"")</f>
        <v/>
      </c>
      <c r="O1129" s="65" t="str">
        <f>IFERROR(VLOOKUP(Table1[[#This Row],[Vendor ID]],Table549[],2,FALSE),"")</f>
        <v/>
      </c>
      <c r="P1129" s="63"/>
      <c r="Q1129" s="141" t="str">
        <f>IF(Table1[[#This Row],[Posting Date]]&lt;&gt;"",$D$9,"")</f>
        <v/>
      </c>
      <c r="R1129" s="157" t="str">
        <f>IF(Table1[[#This Row],[Posting Date]]&lt;&gt;"",$D$10,"")</f>
        <v/>
      </c>
      <c r="S1129" s="66"/>
      <c r="T1129" s="63"/>
      <c r="U1129" s="67"/>
      <c r="V1129" s="67"/>
      <c r="W1129" s="67" t="str">
        <f t="shared" si="21"/>
        <v/>
      </c>
      <c r="X1129" s="159" t="str">
        <f>IF(E1129="","",(IF(Table1[[#This Row],[Cur]]="USD",Table1[[#This Row],[Cur_Amount Debit]],Table1[[#This Row],[Cur_Amount Debit]]/Table1[[#This Row],[Exchange Rate]])))</f>
        <v/>
      </c>
      <c r="Y1129" s="159" t="str">
        <f>IF(E1129="","",(IF(Table1[[#This Row],[Cur]]="USD",Table1[[#This Row],[Cur_Amount Credit]],Table1[[#This Row],[Cur_Amount Credit]]/ExchangeRate)))</f>
        <v/>
      </c>
      <c r="Z1129" s="201" t="str">
        <f>IF(E1129="","",(Table1[[#This Row],[Debit USD]]-Table1[[#This Row],[Credit USD]]))</f>
        <v/>
      </c>
      <c r="AA1129" s="226"/>
      <c r="AB1129" s="255"/>
      <c r="AC1129" s="1"/>
      <c r="AD1129" s="15"/>
      <c r="AE1129" s="15" t="str">
        <f>IF(AND(OR(Table1[[#This Row],[Account]]="15030",Table1[[#This Row],[Account]]="15035",Table1[[#This Row],[Account]]="20150"),Table1[[#This Row],[Vendor ID]]=""),1,"")</f>
        <v/>
      </c>
      <c r="AF1129" s="15"/>
      <c r="AG1129" s="15"/>
      <c r="AH1129" s="15"/>
      <c r="AI1129" s="46" t="str">
        <f>IF(Table1[[#This Row],[Posting Date]]&lt;&gt;"","GJ-"&amp;CountryID,"")</f>
        <v/>
      </c>
      <c r="AJ1129" s="59" t="str">
        <f>IF(Table1[[#This Row],[Posting Date]]&lt;&gt;"",Table1[[#This Row],[Posting Date]],"")</f>
        <v/>
      </c>
      <c r="AK1129" s="46"/>
      <c r="AL1129" s="46" t="str">
        <f>IF(Table1[[#This Row],[Description]]&lt;&gt;"",Table1[[#This Row],[Description]],"")</f>
        <v/>
      </c>
      <c r="AM1129" s="46" t="str">
        <f>IF(Table1[[#This Row],[Posting Date]]&lt;&gt;"",Table1[[#This Row],[Reference Number]],"")</f>
        <v/>
      </c>
      <c r="AN1129" s="46" t="str">
        <f>TRIM(Table1[[#This Row],[Line '#]])</f>
        <v/>
      </c>
      <c r="AO1129" s="46" t="str">
        <f>TRIM(Table1[[#This Row],[Account]])</f>
        <v/>
      </c>
      <c r="AP1129" s="46" t="str">
        <f>IF(Table1[[#This Row],[Posting Date]]&lt;&gt;"",$D$5,"")</f>
        <v/>
      </c>
      <c r="AQ1129" s="46" t="str">
        <f>TRIM(Table1[[#This Row],[Departments-Prgrams]])</f>
        <v/>
      </c>
      <c r="AR1129" s="46" t="str">
        <f>TRIM(Table1[[#This Row],[Grant]])</f>
        <v/>
      </c>
      <c r="AS1129" s="46" t="str">
        <f>TRIM(Table1[[#This Row],[Staff ID]])</f>
        <v/>
      </c>
      <c r="AT1129" s="46" t="str">
        <f>IF(TRIM(Table1[[#This Row],[Budget Code]])=0,"",TRIM(Table1[[#This Row],[Budget Code]]))</f>
        <v/>
      </c>
      <c r="AU1129" s="46" t="str">
        <f>IF(Table1[[#This Row],[Line Description]]&lt;&gt;"",Table1[[#This Row],[Line Description]],"")</f>
        <v/>
      </c>
      <c r="AV1129" s="46" t="str">
        <f>IF(Table1[[#This Row],[Cur_Amount Debit]]&gt;0,ROUND(Table1[[#This Row],[Cur_Amount Debit]],2),"")</f>
        <v/>
      </c>
      <c r="AW1129" s="46" t="str">
        <f>IF(Table1[[#This Row],[Cur_Amount Credit]]&gt;0,ROUND(Table1[[#This Row],[Cur_Amount Credit]],2),"")</f>
        <v/>
      </c>
      <c r="AX1129" s="46" t="str">
        <f>LEFT(Table1[[#This Row],[Cur]],3)</f>
        <v/>
      </c>
      <c r="AY1129" s="59"/>
      <c r="AZ1129" s="46"/>
      <c r="BA1129" s="46" t="str">
        <f>IF(Table1[[#This Row],[Cur]]&lt;&gt;"",IF(Table1[[#This Row],[Cur]]="USD","",ExchangeRate),"")</f>
        <v/>
      </c>
      <c r="BB1129" s="46" t="str">
        <f>IF(Table1[[#This Row],[Grant]]&lt;&gt;"",VLOOKUP(Table1[[#This Row],[Grant]],Grants!B:D,3),"")</f>
        <v/>
      </c>
      <c r="BC1129" s="46" t="str">
        <f>TRIM(Table1[[#This Row],[Vendor ID]])</f>
        <v/>
      </c>
      <c r="BD1129">
        <f>IF(Table1[[#This Row],[Reference Number]]=Q1128,BD1128,BD1128+1)</f>
        <v>0</v>
      </c>
    </row>
    <row r="1130" spans="1:56" ht="11.25" customHeight="1" x14ac:dyDescent="0.25">
      <c r="A1130" s="1"/>
      <c r="B1130" s="88" t="str">
        <f>IF(Table1[[#This Row],[Posting Date]]&lt;&gt;"",IF(Table1[[#This Row],[Reference Number]]=Q1129,B1129+1,1),"")</f>
        <v/>
      </c>
      <c r="C1130" s="61"/>
      <c r="D1130" s="61"/>
      <c r="E1130" s="138"/>
      <c r="F1130" s="141" t="str">
        <f>IFERROR(IF(VLOOKUP(Table1[[#This Row],[Budget Code Description]],Dimentions!$X$6:$AC$139,2,FALSE)="","",VLOOKUP(Table1[[#This Row],[Budget Code Description]],Dimentions!$X$6:$AC$139,2,FALSE)),"")</f>
        <v/>
      </c>
      <c r="G1130" s="141"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1" t="str">
        <f>IFERROR(VLOOKUP(Table1[[#This Row],[Budget Code Description]],Table6[#All],8,FALSE),"")</f>
        <v/>
      </c>
      <c r="L1130" s="63"/>
      <c r="M1130" s="65" t="str">
        <f>IFERROR(VLOOKUP(Table1[[#This Row],[Staff ID]],Table2[],2,FALSE),"")</f>
        <v/>
      </c>
      <c r="N1130" s="209" t="str">
        <f>IFERROR(IF(VLOOKUP(Table1[[#This Row],[Budget Code Description]],Dimentions!$X$6:$AC$134,4,FALSE)="","",VLOOKUP(Table1[[#This Row],[Budget Code Description]],Dimentions!$X$6:$AC$134,4,FALSE)),"")</f>
        <v/>
      </c>
      <c r="O1130" s="65" t="str">
        <f>IFERROR(VLOOKUP(Table1[[#This Row],[Vendor ID]],Table549[],2,FALSE),"")</f>
        <v/>
      </c>
      <c r="P1130" s="63"/>
      <c r="Q1130" s="141" t="str">
        <f>IF(Table1[[#This Row],[Posting Date]]&lt;&gt;"",$D$9,"")</f>
        <v/>
      </c>
      <c r="R1130" s="157" t="str">
        <f>IF(Table1[[#This Row],[Posting Date]]&lt;&gt;"",$D$10,"")</f>
        <v/>
      </c>
      <c r="S1130" s="66"/>
      <c r="T1130" s="63"/>
      <c r="U1130" s="67"/>
      <c r="V1130" s="67"/>
      <c r="W1130" s="67" t="str">
        <f t="shared" si="21"/>
        <v/>
      </c>
      <c r="X1130" s="159" t="str">
        <f>IF(E1130="","",(IF(Table1[[#This Row],[Cur]]="USD",Table1[[#This Row],[Cur_Amount Debit]],Table1[[#This Row],[Cur_Amount Debit]]/Table1[[#This Row],[Exchange Rate]])))</f>
        <v/>
      </c>
      <c r="Y1130" s="159" t="str">
        <f>IF(E1130="","",(IF(Table1[[#This Row],[Cur]]="USD",Table1[[#This Row],[Cur_Amount Credit]],Table1[[#This Row],[Cur_Amount Credit]]/ExchangeRate)))</f>
        <v/>
      </c>
      <c r="Z1130" s="201" t="str">
        <f>IF(E1130="","",(Table1[[#This Row],[Debit USD]]-Table1[[#This Row],[Credit USD]]))</f>
        <v/>
      </c>
      <c r="AA1130" s="226"/>
      <c r="AB1130" s="255"/>
      <c r="AC1130" s="1"/>
      <c r="AD1130" s="15"/>
      <c r="AE1130" s="15" t="str">
        <f>IF(AND(OR(Table1[[#This Row],[Account]]="15030",Table1[[#This Row],[Account]]="15035",Table1[[#This Row],[Account]]="20150"),Table1[[#This Row],[Vendor ID]]=""),1,"")</f>
        <v/>
      </c>
      <c r="AF1130" s="15"/>
      <c r="AG1130" s="15"/>
      <c r="AH1130" s="15"/>
      <c r="AI1130" s="46" t="str">
        <f>IF(Table1[[#This Row],[Posting Date]]&lt;&gt;"","GJ-"&amp;CountryID,"")</f>
        <v/>
      </c>
      <c r="AJ1130" s="59" t="str">
        <f>IF(Table1[[#This Row],[Posting Date]]&lt;&gt;"",Table1[[#This Row],[Posting Date]],"")</f>
        <v/>
      </c>
      <c r="AK1130" s="46"/>
      <c r="AL1130" s="46" t="str">
        <f>IF(Table1[[#This Row],[Description]]&lt;&gt;"",Table1[[#This Row],[Description]],"")</f>
        <v/>
      </c>
      <c r="AM1130" s="46" t="str">
        <f>IF(Table1[[#This Row],[Posting Date]]&lt;&gt;"",Table1[[#This Row],[Reference Number]],"")</f>
        <v/>
      </c>
      <c r="AN1130" s="46" t="str">
        <f>TRIM(Table1[[#This Row],[Line '#]])</f>
        <v/>
      </c>
      <c r="AO1130" s="46" t="str">
        <f>TRIM(Table1[[#This Row],[Account]])</f>
        <v/>
      </c>
      <c r="AP1130" s="46" t="str">
        <f>IF(Table1[[#This Row],[Posting Date]]&lt;&gt;"",$D$5,"")</f>
        <v/>
      </c>
      <c r="AQ1130" s="46" t="str">
        <f>TRIM(Table1[[#This Row],[Departments-Prgrams]])</f>
        <v/>
      </c>
      <c r="AR1130" s="46" t="str">
        <f>TRIM(Table1[[#This Row],[Grant]])</f>
        <v/>
      </c>
      <c r="AS1130" s="46" t="str">
        <f>TRIM(Table1[[#This Row],[Staff ID]])</f>
        <v/>
      </c>
      <c r="AT1130" s="46" t="str">
        <f>IF(TRIM(Table1[[#This Row],[Budget Code]])=0,"",TRIM(Table1[[#This Row],[Budget Code]]))</f>
        <v/>
      </c>
      <c r="AU1130" s="46" t="str">
        <f>IF(Table1[[#This Row],[Line Description]]&lt;&gt;"",Table1[[#This Row],[Line Description]],"")</f>
        <v/>
      </c>
      <c r="AV1130" s="46" t="str">
        <f>IF(Table1[[#This Row],[Cur_Amount Debit]]&gt;0,ROUND(Table1[[#This Row],[Cur_Amount Debit]],2),"")</f>
        <v/>
      </c>
      <c r="AW1130" s="46" t="str">
        <f>IF(Table1[[#This Row],[Cur_Amount Credit]]&gt;0,ROUND(Table1[[#This Row],[Cur_Amount Credit]],2),"")</f>
        <v/>
      </c>
      <c r="AX1130" s="46" t="str">
        <f>LEFT(Table1[[#This Row],[Cur]],3)</f>
        <v/>
      </c>
      <c r="AY1130" s="59"/>
      <c r="AZ1130" s="46"/>
      <c r="BA1130" s="46" t="str">
        <f>IF(Table1[[#This Row],[Cur]]&lt;&gt;"",IF(Table1[[#This Row],[Cur]]="USD","",ExchangeRate),"")</f>
        <v/>
      </c>
      <c r="BB1130" s="46" t="str">
        <f>IF(Table1[[#This Row],[Grant]]&lt;&gt;"",VLOOKUP(Table1[[#This Row],[Grant]],Grants!B:D,3),"")</f>
        <v/>
      </c>
      <c r="BC1130" s="46" t="str">
        <f>TRIM(Table1[[#This Row],[Vendor ID]])</f>
        <v/>
      </c>
      <c r="BD1130">
        <f>IF(Table1[[#This Row],[Reference Number]]=Q1129,BD1129,BD1129+1)</f>
        <v>0</v>
      </c>
    </row>
    <row r="1131" spans="1:56" ht="11.25" customHeight="1" x14ac:dyDescent="0.25">
      <c r="A1131" s="1"/>
      <c r="B1131" s="88" t="str">
        <f>IF(Table1[[#This Row],[Posting Date]]&lt;&gt;"",IF(Table1[[#This Row],[Reference Number]]=Q1130,B1130+1,1),"")</f>
        <v/>
      </c>
      <c r="C1131" s="61"/>
      <c r="D1131" s="61"/>
      <c r="E1131" s="138"/>
      <c r="F1131" s="141" t="str">
        <f>IFERROR(IF(VLOOKUP(Table1[[#This Row],[Budget Code Description]],Dimentions!$X$6:$AC$139,2,FALSE)="","",VLOOKUP(Table1[[#This Row],[Budget Code Description]],Dimentions!$X$6:$AC$139,2,FALSE)),"")</f>
        <v/>
      </c>
      <c r="G1131" s="141"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1" t="str">
        <f>IFERROR(VLOOKUP(Table1[[#This Row],[Budget Code Description]],Table6[#All],8,FALSE),"")</f>
        <v/>
      </c>
      <c r="L1131" s="63"/>
      <c r="M1131" s="65" t="str">
        <f>IFERROR(VLOOKUP(Table1[[#This Row],[Staff ID]],Table2[],2,FALSE),"")</f>
        <v/>
      </c>
      <c r="N1131" s="209" t="str">
        <f>IFERROR(IF(VLOOKUP(Table1[[#This Row],[Budget Code Description]],Dimentions!$X$6:$AC$134,4,FALSE)="","",VLOOKUP(Table1[[#This Row],[Budget Code Description]],Dimentions!$X$6:$AC$134,4,FALSE)),"")</f>
        <v/>
      </c>
      <c r="O1131" s="65" t="str">
        <f>IFERROR(VLOOKUP(Table1[[#This Row],[Vendor ID]],Table549[],2,FALSE),"")</f>
        <v/>
      </c>
      <c r="P1131" s="63"/>
      <c r="Q1131" s="141" t="str">
        <f>IF(Table1[[#This Row],[Posting Date]]&lt;&gt;"",$D$9,"")</f>
        <v/>
      </c>
      <c r="R1131" s="157" t="str">
        <f>IF(Table1[[#This Row],[Posting Date]]&lt;&gt;"",$D$10,"")</f>
        <v/>
      </c>
      <c r="S1131" s="66"/>
      <c r="T1131" s="63"/>
      <c r="U1131" s="67"/>
      <c r="V1131" s="67"/>
      <c r="W1131" s="67" t="str">
        <f t="shared" si="21"/>
        <v/>
      </c>
      <c r="X1131" s="159" t="str">
        <f>IF(E1131="","",(IF(Table1[[#This Row],[Cur]]="USD",Table1[[#This Row],[Cur_Amount Debit]],Table1[[#This Row],[Cur_Amount Debit]]/Table1[[#This Row],[Exchange Rate]])))</f>
        <v/>
      </c>
      <c r="Y1131" s="159" t="str">
        <f>IF(E1131="","",(IF(Table1[[#This Row],[Cur]]="USD",Table1[[#This Row],[Cur_Amount Credit]],Table1[[#This Row],[Cur_Amount Credit]]/ExchangeRate)))</f>
        <v/>
      </c>
      <c r="Z1131" s="201" t="str">
        <f>IF(E1131="","",(Table1[[#This Row],[Debit USD]]-Table1[[#This Row],[Credit USD]]))</f>
        <v/>
      </c>
      <c r="AA1131" s="226"/>
      <c r="AB1131" s="255"/>
      <c r="AC1131" s="1"/>
      <c r="AD1131" s="15"/>
      <c r="AE1131" s="15" t="str">
        <f>IF(AND(OR(Table1[[#This Row],[Account]]="15030",Table1[[#This Row],[Account]]="15035",Table1[[#This Row],[Account]]="20150"),Table1[[#This Row],[Vendor ID]]=""),1,"")</f>
        <v/>
      </c>
      <c r="AF1131" s="15"/>
      <c r="AG1131" s="15"/>
      <c r="AH1131" s="15"/>
      <c r="AI1131" s="46" t="str">
        <f>IF(Table1[[#This Row],[Posting Date]]&lt;&gt;"","GJ-"&amp;CountryID,"")</f>
        <v/>
      </c>
      <c r="AJ1131" s="59" t="str">
        <f>IF(Table1[[#This Row],[Posting Date]]&lt;&gt;"",Table1[[#This Row],[Posting Date]],"")</f>
        <v/>
      </c>
      <c r="AK1131" s="46"/>
      <c r="AL1131" s="46" t="str">
        <f>IF(Table1[[#This Row],[Description]]&lt;&gt;"",Table1[[#This Row],[Description]],"")</f>
        <v/>
      </c>
      <c r="AM1131" s="46" t="str">
        <f>IF(Table1[[#This Row],[Posting Date]]&lt;&gt;"",Table1[[#This Row],[Reference Number]],"")</f>
        <v/>
      </c>
      <c r="AN1131" s="46" t="str">
        <f>TRIM(Table1[[#This Row],[Line '#]])</f>
        <v/>
      </c>
      <c r="AO1131" s="46" t="str">
        <f>TRIM(Table1[[#This Row],[Account]])</f>
        <v/>
      </c>
      <c r="AP1131" s="46" t="str">
        <f>IF(Table1[[#This Row],[Posting Date]]&lt;&gt;"",$D$5,"")</f>
        <v/>
      </c>
      <c r="AQ1131" s="46" t="str">
        <f>TRIM(Table1[[#This Row],[Departments-Prgrams]])</f>
        <v/>
      </c>
      <c r="AR1131" s="46" t="str">
        <f>TRIM(Table1[[#This Row],[Grant]])</f>
        <v/>
      </c>
      <c r="AS1131" s="46" t="str">
        <f>TRIM(Table1[[#This Row],[Staff ID]])</f>
        <v/>
      </c>
      <c r="AT1131" s="46" t="str">
        <f>IF(TRIM(Table1[[#This Row],[Budget Code]])=0,"",TRIM(Table1[[#This Row],[Budget Code]]))</f>
        <v/>
      </c>
      <c r="AU1131" s="46" t="str">
        <f>IF(Table1[[#This Row],[Line Description]]&lt;&gt;"",Table1[[#This Row],[Line Description]],"")</f>
        <v/>
      </c>
      <c r="AV1131" s="46" t="str">
        <f>IF(Table1[[#This Row],[Cur_Amount Debit]]&gt;0,ROUND(Table1[[#This Row],[Cur_Amount Debit]],2),"")</f>
        <v/>
      </c>
      <c r="AW1131" s="46" t="str">
        <f>IF(Table1[[#This Row],[Cur_Amount Credit]]&gt;0,ROUND(Table1[[#This Row],[Cur_Amount Credit]],2),"")</f>
        <v/>
      </c>
      <c r="AX1131" s="46" t="str">
        <f>LEFT(Table1[[#This Row],[Cur]],3)</f>
        <v/>
      </c>
      <c r="AY1131" s="59"/>
      <c r="AZ1131" s="46"/>
      <c r="BA1131" s="46" t="str">
        <f>IF(Table1[[#This Row],[Cur]]&lt;&gt;"",IF(Table1[[#This Row],[Cur]]="USD","",ExchangeRate),"")</f>
        <v/>
      </c>
      <c r="BB1131" s="46" t="str">
        <f>IF(Table1[[#This Row],[Grant]]&lt;&gt;"",VLOOKUP(Table1[[#This Row],[Grant]],Grants!B:D,3),"")</f>
        <v/>
      </c>
      <c r="BC1131" s="46" t="str">
        <f>TRIM(Table1[[#This Row],[Vendor ID]])</f>
        <v/>
      </c>
      <c r="BD1131">
        <f>IF(Table1[[#This Row],[Reference Number]]=Q1130,BD1130,BD1130+1)</f>
        <v>0</v>
      </c>
    </row>
    <row r="1132" spans="1:56" ht="11.25" customHeight="1" x14ac:dyDescent="0.25">
      <c r="A1132" s="1"/>
      <c r="B1132" s="88" t="str">
        <f>IF(Table1[[#This Row],[Posting Date]]&lt;&gt;"",IF(Table1[[#This Row],[Reference Number]]=Q1131,B1131+1,1),"")</f>
        <v/>
      </c>
      <c r="C1132" s="61"/>
      <c r="D1132" s="61"/>
      <c r="E1132" s="138"/>
      <c r="F1132" s="141" t="str">
        <f>IFERROR(IF(VLOOKUP(Table1[[#This Row],[Budget Code Description]],Dimentions!$X$6:$AC$139,2,FALSE)="","",VLOOKUP(Table1[[#This Row],[Budget Code Description]],Dimentions!$X$6:$AC$139,2,FALSE)),"")</f>
        <v/>
      </c>
      <c r="G1132" s="141"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1" t="str">
        <f>IFERROR(VLOOKUP(Table1[[#This Row],[Budget Code Description]],Table6[#All],8,FALSE),"")</f>
        <v/>
      </c>
      <c r="L1132" s="63"/>
      <c r="M1132" s="65" t="str">
        <f>IFERROR(VLOOKUP(Table1[[#This Row],[Staff ID]],Table2[],2,FALSE),"")</f>
        <v/>
      </c>
      <c r="N1132" s="209" t="str">
        <f>IFERROR(IF(VLOOKUP(Table1[[#This Row],[Budget Code Description]],Dimentions!$X$6:$AC$134,4,FALSE)="","",VLOOKUP(Table1[[#This Row],[Budget Code Description]],Dimentions!$X$6:$AC$134,4,FALSE)),"")</f>
        <v/>
      </c>
      <c r="O1132" s="65" t="str">
        <f>IFERROR(VLOOKUP(Table1[[#This Row],[Vendor ID]],Table549[],2,FALSE),"")</f>
        <v/>
      </c>
      <c r="P1132" s="63"/>
      <c r="Q1132" s="141" t="str">
        <f>IF(Table1[[#This Row],[Posting Date]]&lt;&gt;"",$D$9,"")</f>
        <v/>
      </c>
      <c r="R1132" s="157" t="str">
        <f>IF(Table1[[#This Row],[Posting Date]]&lt;&gt;"",$D$10,"")</f>
        <v/>
      </c>
      <c r="S1132" s="66"/>
      <c r="T1132" s="63"/>
      <c r="U1132" s="67"/>
      <c r="V1132" s="67"/>
      <c r="W1132" s="67" t="str">
        <f t="shared" si="21"/>
        <v/>
      </c>
      <c r="X1132" s="159" t="str">
        <f>IF(E1132="","",(IF(Table1[[#This Row],[Cur]]="USD",Table1[[#This Row],[Cur_Amount Debit]],Table1[[#This Row],[Cur_Amount Debit]]/Table1[[#This Row],[Exchange Rate]])))</f>
        <v/>
      </c>
      <c r="Y1132" s="159" t="str">
        <f>IF(E1132="","",(IF(Table1[[#This Row],[Cur]]="USD",Table1[[#This Row],[Cur_Amount Credit]],Table1[[#This Row],[Cur_Amount Credit]]/ExchangeRate)))</f>
        <v/>
      </c>
      <c r="Z1132" s="201" t="str">
        <f>IF(E1132="","",(Table1[[#This Row],[Debit USD]]-Table1[[#This Row],[Credit USD]]))</f>
        <v/>
      </c>
      <c r="AA1132" s="226"/>
      <c r="AB1132" s="255"/>
      <c r="AC1132" s="1"/>
      <c r="AD1132" s="15"/>
      <c r="AE1132" s="15" t="str">
        <f>IF(AND(OR(Table1[[#This Row],[Account]]="15030",Table1[[#This Row],[Account]]="15035",Table1[[#This Row],[Account]]="20150"),Table1[[#This Row],[Vendor ID]]=""),1,"")</f>
        <v/>
      </c>
      <c r="AF1132" s="15"/>
      <c r="AG1132" s="15"/>
      <c r="AH1132" s="15"/>
      <c r="AI1132" s="46" t="str">
        <f>IF(Table1[[#This Row],[Posting Date]]&lt;&gt;"","GJ-"&amp;CountryID,"")</f>
        <v/>
      </c>
      <c r="AJ1132" s="59" t="str">
        <f>IF(Table1[[#This Row],[Posting Date]]&lt;&gt;"",Table1[[#This Row],[Posting Date]],"")</f>
        <v/>
      </c>
      <c r="AK1132" s="46"/>
      <c r="AL1132" s="46" t="str">
        <f>IF(Table1[[#This Row],[Description]]&lt;&gt;"",Table1[[#This Row],[Description]],"")</f>
        <v/>
      </c>
      <c r="AM1132" s="46" t="str">
        <f>IF(Table1[[#This Row],[Posting Date]]&lt;&gt;"",Table1[[#This Row],[Reference Number]],"")</f>
        <v/>
      </c>
      <c r="AN1132" s="46" t="str">
        <f>TRIM(Table1[[#This Row],[Line '#]])</f>
        <v/>
      </c>
      <c r="AO1132" s="46" t="str">
        <f>TRIM(Table1[[#This Row],[Account]])</f>
        <v/>
      </c>
      <c r="AP1132" s="46" t="str">
        <f>IF(Table1[[#This Row],[Posting Date]]&lt;&gt;"",$D$5,"")</f>
        <v/>
      </c>
      <c r="AQ1132" s="46" t="str">
        <f>TRIM(Table1[[#This Row],[Departments-Prgrams]])</f>
        <v/>
      </c>
      <c r="AR1132" s="46" t="str">
        <f>TRIM(Table1[[#This Row],[Grant]])</f>
        <v/>
      </c>
      <c r="AS1132" s="46" t="str">
        <f>TRIM(Table1[[#This Row],[Staff ID]])</f>
        <v/>
      </c>
      <c r="AT1132" s="46" t="str">
        <f>IF(TRIM(Table1[[#This Row],[Budget Code]])=0,"",TRIM(Table1[[#This Row],[Budget Code]]))</f>
        <v/>
      </c>
      <c r="AU1132" s="46" t="str">
        <f>IF(Table1[[#This Row],[Line Description]]&lt;&gt;"",Table1[[#This Row],[Line Description]],"")</f>
        <v/>
      </c>
      <c r="AV1132" s="46" t="str">
        <f>IF(Table1[[#This Row],[Cur_Amount Debit]]&gt;0,ROUND(Table1[[#This Row],[Cur_Amount Debit]],2),"")</f>
        <v/>
      </c>
      <c r="AW1132" s="46" t="str">
        <f>IF(Table1[[#This Row],[Cur_Amount Credit]]&gt;0,ROUND(Table1[[#This Row],[Cur_Amount Credit]],2),"")</f>
        <v/>
      </c>
      <c r="AX1132" s="46" t="str">
        <f>LEFT(Table1[[#This Row],[Cur]],3)</f>
        <v/>
      </c>
      <c r="AY1132" s="59"/>
      <c r="AZ1132" s="46"/>
      <c r="BA1132" s="46" t="str">
        <f>IF(Table1[[#This Row],[Cur]]&lt;&gt;"",IF(Table1[[#This Row],[Cur]]="USD","",ExchangeRate),"")</f>
        <v/>
      </c>
      <c r="BB1132" s="46" t="str">
        <f>IF(Table1[[#This Row],[Grant]]&lt;&gt;"",VLOOKUP(Table1[[#This Row],[Grant]],Grants!B:D,3),"")</f>
        <v/>
      </c>
      <c r="BC1132" s="46" t="str">
        <f>TRIM(Table1[[#This Row],[Vendor ID]])</f>
        <v/>
      </c>
      <c r="BD1132">
        <f>IF(Table1[[#This Row],[Reference Number]]=Q1131,BD1131,BD1131+1)</f>
        <v>0</v>
      </c>
    </row>
    <row r="1133" spans="1:56" ht="11.25" customHeight="1" x14ac:dyDescent="0.25">
      <c r="A1133" s="1"/>
      <c r="B1133" s="88" t="str">
        <f>IF(Table1[[#This Row],[Posting Date]]&lt;&gt;"",IF(Table1[[#This Row],[Reference Number]]=Q1132,B1132+1,1),"")</f>
        <v/>
      </c>
      <c r="C1133" s="61"/>
      <c r="D1133" s="61"/>
      <c r="E1133" s="138"/>
      <c r="F1133" s="141" t="str">
        <f>IFERROR(IF(VLOOKUP(Table1[[#This Row],[Budget Code Description]],Dimentions!$X$6:$AC$139,2,FALSE)="","",VLOOKUP(Table1[[#This Row],[Budget Code Description]],Dimentions!$X$6:$AC$139,2,FALSE)),"")</f>
        <v/>
      </c>
      <c r="G1133" s="141"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1" t="str">
        <f>IFERROR(VLOOKUP(Table1[[#This Row],[Budget Code Description]],Table6[#All],8,FALSE),"")</f>
        <v/>
      </c>
      <c r="L1133" s="63"/>
      <c r="M1133" s="65" t="str">
        <f>IFERROR(VLOOKUP(Table1[[#This Row],[Staff ID]],Table2[],2,FALSE),"")</f>
        <v/>
      </c>
      <c r="N1133" s="209" t="str">
        <f>IFERROR(IF(VLOOKUP(Table1[[#This Row],[Budget Code Description]],Dimentions!$X$6:$AC$134,4,FALSE)="","",VLOOKUP(Table1[[#This Row],[Budget Code Description]],Dimentions!$X$6:$AC$134,4,FALSE)),"")</f>
        <v/>
      </c>
      <c r="O1133" s="65" t="str">
        <f>IFERROR(VLOOKUP(Table1[[#This Row],[Vendor ID]],Table549[],2,FALSE),"")</f>
        <v/>
      </c>
      <c r="P1133" s="63"/>
      <c r="Q1133" s="141" t="str">
        <f>IF(Table1[[#This Row],[Posting Date]]&lt;&gt;"",$D$9,"")</f>
        <v/>
      </c>
      <c r="R1133" s="157" t="str">
        <f>IF(Table1[[#This Row],[Posting Date]]&lt;&gt;"",$D$10,"")</f>
        <v/>
      </c>
      <c r="S1133" s="66"/>
      <c r="T1133" s="63"/>
      <c r="U1133" s="67"/>
      <c r="V1133" s="67"/>
      <c r="W1133" s="67" t="str">
        <f t="shared" si="21"/>
        <v/>
      </c>
      <c r="X1133" s="159" t="str">
        <f>IF(E1133="","",(IF(Table1[[#This Row],[Cur]]="USD",Table1[[#This Row],[Cur_Amount Debit]],Table1[[#This Row],[Cur_Amount Debit]]/Table1[[#This Row],[Exchange Rate]])))</f>
        <v/>
      </c>
      <c r="Y1133" s="159" t="str">
        <f>IF(E1133="","",(IF(Table1[[#This Row],[Cur]]="USD",Table1[[#This Row],[Cur_Amount Credit]],Table1[[#This Row],[Cur_Amount Credit]]/ExchangeRate)))</f>
        <v/>
      </c>
      <c r="Z1133" s="201" t="str">
        <f>IF(E1133="","",(Table1[[#This Row],[Debit USD]]-Table1[[#This Row],[Credit USD]]))</f>
        <v/>
      </c>
      <c r="AA1133" s="226"/>
      <c r="AB1133" s="255"/>
      <c r="AC1133" s="1"/>
      <c r="AD1133" s="15"/>
      <c r="AE1133" s="15" t="str">
        <f>IF(AND(OR(Table1[[#This Row],[Account]]="15030",Table1[[#This Row],[Account]]="15035",Table1[[#This Row],[Account]]="20150"),Table1[[#This Row],[Vendor ID]]=""),1,"")</f>
        <v/>
      </c>
      <c r="AF1133" s="15"/>
      <c r="AG1133" s="15"/>
      <c r="AH1133" s="15"/>
      <c r="AI1133" s="46" t="str">
        <f>IF(Table1[[#This Row],[Posting Date]]&lt;&gt;"","GJ-"&amp;CountryID,"")</f>
        <v/>
      </c>
      <c r="AJ1133" s="59" t="str">
        <f>IF(Table1[[#This Row],[Posting Date]]&lt;&gt;"",Table1[[#This Row],[Posting Date]],"")</f>
        <v/>
      </c>
      <c r="AK1133" s="46"/>
      <c r="AL1133" s="46" t="str">
        <f>IF(Table1[[#This Row],[Description]]&lt;&gt;"",Table1[[#This Row],[Description]],"")</f>
        <v/>
      </c>
      <c r="AM1133" s="46" t="str">
        <f>IF(Table1[[#This Row],[Posting Date]]&lt;&gt;"",Table1[[#This Row],[Reference Number]],"")</f>
        <v/>
      </c>
      <c r="AN1133" s="46" t="str">
        <f>TRIM(Table1[[#This Row],[Line '#]])</f>
        <v/>
      </c>
      <c r="AO1133" s="46" t="str">
        <f>TRIM(Table1[[#This Row],[Account]])</f>
        <v/>
      </c>
      <c r="AP1133" s="46" t="str">
        <f>IF(Table1[[#This Row],[Posting Date]]&lt;&gt;"",$D$5,"")</f>
        <v/>
      </c>
      <c r="AQ1133" s="46" t="str">
        <f>TRIM(Table1[[#This Row],[Departments-Prgrams]])</f>
        <v/>
      </c>
      <c r="AR1133" s="46" t="str">
        <f>TRIM(Table1[[#This Row],[Grant]])</f>
        <v/>
      </c>
      <c r="AS1133" s="46" t="str">
        <f>TRIM(Table1[[#This Row],[Staff ID]])</f>
        <v/>
      </c>
      <c r="AT1133" s="46" t="str">
        <f>IF(TRIM(Table1[[#This Row],[Budget Code]])=0,"",TRIM(Table1[[#This Row],[Budget Code]]))</f>
        <v/>
      </c>
      <c r="AU1133" s="46" t="str">
        <f>IF(Table1[[#This Row],[Line Description]]&lt;&gt;"",Table1[[#This Row],[Line Description]],"")</f>
        <v/>
      </c>
      <c r="AV1133" s="46" t="str">
        <f>IF(Table1[[#This Row],[Cur_Amount Debit]]&gt;0,ROUND(Table1[[#This Row],[Cur_Amount Debit]],2),"")</f>
        <v/>
      </c>
      <c r="AW1133" s="46" t="str">
        <f>IF(Table1[[#This Row],[Cur_Amount Credit]]&gt;0,ROUND(Table1[[#This Row],[Cur_Amount Credit]],2),"")</f>
        <v/>
      </c>
      <c r="AX1133" s="46" t="str">
        <f>LEFT(Table1[[#This Row],[Cur]],3)</f>
        <v/>
      </c>
      <c r="AY1133" s="59"/>
      <c r="AZ1133" s="46"/>
      <c r="BA1133" s="46" t="str">
        <f>IF(Table1[[#This Row],[Cur]]&lt;&gt;"",IF(Table1[[#This Row],[Cur]]="USD","",ExchangeRate),"")</f>
        <v/>
      </c>
      <c r="BB1133" s="46" t="str">
        <f>IF(Table1[[#This Row],[Grant]]&lt;&gt;"",VLOOKUP(Table1[[#This Row],[Grant]],Grants!B:D,3),"")</f>
        <v/>
      </c>
      <c r="BC1133" s="46" t="str">
        <f>TRIM(Table1[[#This Row],[Vendor ID]])</f>
        <v/>
      </c>
      <c r="BD1133">
        <f>IF(Table1[[#This Row],[Reference Number]]=Q1132,BD1132,BD1132+1)</f>
        <v>0</v>
      </c>
    </row>
    <row r="1134" spans="1:56" ht="11.25" customHeight="1" x14ac:dyDescent="0.25">
      <c r="A1134" s="1"/>
      <c r="B1134" s="88" t="str">
        <f>IF(Table1[[#This Row],[Posting Date]]&lt;&gt;"",IF(Table1[[#This Row],[Reference Number]]=Q1133,B1133+1,1),"")</f>
        <v/>
      </c>
      <c r="C1134" s="61"/>
      <c r="D1134" s="61"/>
      <c r="E1134" s="138"/>
      <c r="F1134" s="141" t="str">
        <f>IFERROR(IF(VLOOKUP(Table1[[#This Row],[Budget Code Description]],Dimentions!$X$6:$AC$139,2,FALSE)="","",VLOOKUP(Table1[[#This Row],[Budget Code Description]],Dimentions!$X$6:$AC$139,2,FALSE)),"")</f>
        <v/>
      </c>
      <c r="G1134" s="141"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1" t="str">
        <f>IFERROR(VLOOKUP(Table1[[#This Row],[Budget Code Description]],Table6[#All],8,FALSE),"")</f>
        <v/>
      </c>
      <c r="L1134" s="63"/>
      <c r="M1134" s="65" t="str">
        <f>IFERROR(VLOOKUP(Table1[[#This Row],[Staff ID]],Table2[],2,FALSE),"")</f>
        <v/>
      </c>
      <c r="N1134" s="209" t="str">
        <f>IFERROR(IF(VLOOKUP(Table1[[#This Row],[Budget Code Description]],Dimentions!$X$6:$AC$134,4,FALSE)="","",VLOOKUP(Table1[[#This Row],[Budget Code Description]],Dimentions!$X$6:$AC$134,4,FALSE)),"")</f>
        <v/>
      </c>
      <c r="O1134" s="65" t="str">
        <f>IFERROR(VLOOKUP(Table1[[#This Row],[Vendor ID]],Table549[],2,FALSE),"")</f>
        <v/>
      </c>
      <c r="P1134" s="63"/>
      <c r="Q1134" s="141" t="str">
        <f>IF(Table1[[#This Row],[Posting Date]]&lt;&gt;"",$D$9,"")</f>
        <v/>
      </c>
      <c r="R1134" s="157" t="str">
        <f>IF(Table1[[#This Row],[Posting Date]]&lt;&gt;"",$D$10,"")</f>
        <v/>
      </c>
      <c r="S1134" s="66"/>
      <c r="T1134" s="63"/>
      <c r="U1134" s="67"/>
      <c r="V1134" s="67"/>
      <c r="W1134" s="67" t="str">
        <f t="shared" si="21"/>
        <v/>
      </c>
      <c r="X1134" s="159" t="str">
        <f>IF(E1134="","",(IF(Table1[[#This Row],[Cur]]="USD",Table1[[#This Row],[Cur_Amount Debit]],Table1[[#This Row],[Cur_Amount Debit]]/Table1[[#This Row],[Exchange Rate]])))</f>
        <v/>
      </c>
      <c r="Y1134" s="159" t="str">
        <f>IF(E1134="","",(IF(Table1[[#This Row],[Cur]]="USD",Table1[[#This Row],[Cur_Amount Credit]],Table1[[#This Row],[Cur_Amount Credit]]/ExchangeRate)))</f>
        <v/>
      </c>
      <c r="Z1134" s="201" t="str">
        <f>IF(E1134="","",(Table1[[#This Row],[Debit USD]]-Table1[[#This Row],[Credit USD]]))</f>
        <v/>
      </c>
      <c r="AA1134" s="226"/>
      <c r="AB1134" s="255"/>
      <c r="AC1134" s="1"/>
      <c r="AD1134" s="15"/>
      <c r="AE1134" s="15" t="str">
        <f>IF(AND(OR(Table1[[#This Row],[Account]]="15030",Table1[[#This Row],[Account]]="15035",Table1[[#This Row],[Account]]="20150"),Table1[[#This Row],[Vendor ID]]=""),1,"")</f>
        <v/>
      </c>
      <c r="AF1134" s="15"/>
      <c r="AG1134" s="15"/>
      <c r="AH1134" s="15"/>
      <c r="AI1134" s="46" t="str">
        <f>IF(Table1[[#This Row],[Posting Date]]&lt;&gt;"","GJ-"&amp;CountryID,"")</f>
        <v/>
      </c>
      <c r="AJ1134" s="59" t="str">
        <f>IF(Table1[[#This Row],[Posting Date]]&lt;&gt;"",Table1[[#This Row],[Posting Date]],"")</f>
        <v/>
      </c>
      <c r="AK1134" s="46"/>
      <c r="AL1134" s="46" t="str">
        <f>IF(Table1[[#This Row],[Description]]&lt;&gt;"",Table1[[#This Row],[Description]],"")</f>
        <v/>
      </c>
      <c r="AM1134" s="46" t="str">
        <f>IF(Table1[[#This Row],[Posting Date]]&lt;&gt;"",Table1[[#This Row],[Reference Number]],"")</f>
        <v/>
      </c>
      <c r="AN1134" s="46" t="str">
        <f>TRIM(Table1[[#This Row],[Line '#]])</f>
        <v/>
      </c>
      <c r="AO1134" s="46" t="str">
        <f>TRIM(Table1[[#This Row],[Account]])</f>
        <v/>
      </c>
      <c r="AP1134" s="46" t="str">
        <f>IF(Table1[[#This Row],[Posting Date]]&lt;&gt;"",$D$5,"")</f>
        <v/>
      </c>
      <c r="AQ1134" s="46" t="str">
        <f>TRIM(Table1[[#This Row],[Departments-Prgrams]])</f>
        <v/>
      </c>
      <c r="AR1134" s="46" t="str">
        <f>TRIM(Table1[[#This Row],[Grant]])</f>
        <v/>
      </c>
      <c r="AS1134" s="46" t="str">
        <f>TRIM(Table1[[#This Row],[Staff ID]])</f>
        <v/>
      </c>
      <c r="AT1134" s="46" t="str">
        <f>IF(TRIM(Table1[[#This Row],[Budget Code]])=0,"",TRIM(Table1[[#This Row],[Budget Code]]))</f>
        <v/>
      </c>
      <c r="AU1134" s="46" t="str">
        <f>IF(Table1[[#This Row],[Line Description]]&lt;&gt;"",Table1[[#This Row],[Line Description]],"")</f>
        <v/>
      </c>
      <c r="AV1134" s="46" t="str">
        <f>IF(Table1[[#This Row],[Cur_Amount Debit]]&gt;0,ROUND(Table1[[#This Row],[Cur_Amount Debit]],2),"")</f>
        <v/>
      </c>
      <c r="AW1134" s="46" t="str">
        <f>IF(Table1[[#This Row],[Cur_Amount Credit]]&gt;0,ROUND(Table1[[#This Row],[Cur_Amount Credit]],2),"")</f>
        <v/>
      </c>
      <c r="AX1134" s="46" t="str">
        <f>LEFT(Table1[[#This Row],[Cur]],3)</f>
        <v/>
      </c>
      <c r="AY1134" s="59"/>
      <c r="AZ1134" s="46"/>
      <c r="BA1134" s="46" t="str">
        <f>IF(Table1[[#This Row],[Cur]]&lt;&gt;"",IF(Table1[[#This Row],[Cur]]="USD","",ExchangeRate),"")</f>
        <v/>
      </c>
      <c r="BB1134" s="46" t="str">
        <f>IF(Table1[[#This Row],[Grant]]&lt;&gt;"",VLOOKUP(Table1[[#This Row],[Grant]],Grants!B:D,3),"")</f>
        <v/>
      </c>
      <c r="BC1134" s="46" t="str">
        <f>TRIM(Table1[[#This Row],[Vendor ID]])</f>
        <v/>
      </c>
      <c r="BD1134">
        <f>IF(Table1[[#This Row],[Reference Number]]=Q1133,BD1133,BD1133+1)</f>
        <v>0</v>
      </c>
    </row>
    <row r="1135" spans="1:56" ht="11.25" customHeight="1" x14ac:dyDescent="0.25">
      <c r="A1135" s="1"/>
      <c r="B1135" s="88" t="str">
        <f>IF(Table1[[#This Row],[Posting Date]]&lt;&gt;"",IF(Table1[[#This Row],[Reference Number]]=Q1134,B1134+1,1),"")</f>
        <v/>
      </c>
      <c r="C1135" s="61"/>
      <c r="D1135" s="61"/>
      <c r="E1135" s="138"/>
      <c r="F1135" s="141" t="str">
        <f>IFERROR(IF(VLOOKUP(Table1[[#This Row],[Budget Code Description]],Dimentions!$X$6:$AC$139,2,FALSE)="","",VLOOKUP(Table1[[#This Row],[Budget Code Description]],Dimentions!$X$6:$AC$139,2,FALSE)),"")</f>
        <v/>
      </c>
      <c r="G1135" s="141"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1" t="str">
        <f>IFERROR(VLOOKUP(Table1[[#This Row],[Budget Code Description]],Table6[#All],8,FALSE),"")</f>
        <v/>
      </c>
      <c r="L1135" s="63"/>
      <c r="M1135" s="65" t="str">
        <f>IFERROR(VLOOKUP(Table1[[#This Row],[Staff ID]],Table2[],2,FALSE),"")</f>
        <v/>
      </c>
      <c r="N1135" s="209" t="str">
        <f>IFERROR(IF(VLOOKUP(Table1[[#This Row],[Budget Code Description]],Dimentions!$X$6:$AC$134,4,FALSE)="","",VLOOKUP(Table1[[#This Row],[Budget Code Description]],Dimentions!$X$6:$AC$134,4,FALSE)),"")</f>
        <v/>
      </c>
      <c r="O1135" s="65" t="str">
        <f>IFERROR(VLOOKUP(Table1[[#This Row],[Vendor ID]],Table549[],2,FALSE),"")</f>
        <v/>
      </c>
      <c r="P1135" s="63"/>
      <c r="Q1135" s="141" t="str">
        <f>IF(Table1[[#This Row],[Posting Date]]&lt;&gt;"",$D$9,"")</f>
        <v/>
      </c>
      <c r="R1135" s="157" t="str">
        <f>IF(Table1[[#This Row],[Posting Date]]&lt;&gt;"",$D$10,"")</f>
        <v/>
      </c>
      <c r="S1135" s="66"/>
      <c r="T1135" s="63"/>
      <c r="U1135" s="67"/>
      <c r="V1135" s="67"/>
      <c r="W1135" s="67" t="str">
        <f t="shared" ref="W1135:W1198" si="22">IF(E1135="","",(ExchangeRate))</f>
        <v/>
      </c>
      <c r="X1135" s="159" t="str">
        <f>IF(E1135="","",(IF(Table1[[#This Row],[Cur]]="USD",Table1[[#This Row],[Cur_Amount Debit]],Table1[[#This Row],[Cur_Amount Debit]]/Table1[[#This Row],[Exchange Rate]])))</f>
        <v/>
      </c>
      <c r="Y1135" s="159" t="str">
        <f>IF(E1135="","",(IF(Table1[[#This Row],[Cur]]="USD",Table1[[#This Row],[Cur_Amount Credit]],Table1[[#This Row],[Cur_Amount Credit]]/ExchangeRate)))</f>
        <v/>
      </c>
      <c r="Z1135" s="201" t="str">
        <f>IF(E1135="","",(Table1[[#This Row],[Debit USD]]-Table1[[#This Row],[Credit USD]]))</f>
        <v/>
      </c>
      <c r="AA1135" s="226"/>
      <c r="AB1135" s="255"/>
      <c r="AC1135" s="1"/>
      <c r="AD1135" s="15"/>
      <c r="AE1135" s="15" t="str">
        <f>IF(AND(OR(Table1[[#This Row],[Account]]="15030",Table1[[#This Row],[Account]]="15035",Table1[[#This Row],[Account]]="20150"),Table1[[#This Row],[Vendor ID]]=""),1,"")</f>
        <v/>
      </c>
      <c r="AF1135" s="15"/>
      <c r="AG1135" s="15"/>
      <c r="AH1135" s="15"/>
      <c r="AI1135" s="46" t="str">
        <f>IF(Table1[[#This Row],[Posting Date]]&lt;&gt;"","GJ-"&amp;CountryID,"")</f>
        <v/>
      </c>
      <c r="AJ1135" s="59" t="str">
        <f>IF(Table1[[#This Row],[Posting Date]]&lt;&gt;"",Table1[[#This Row],[Posting Date]],"")</f>
        <v/>
      </c>
      <c r="AK1135" s="46"/>
      <c r="AL1135" s="46" t="str">
        <f>IF(Table1[[#This Row],[Description]]&lt;&gt;"",Table1[[#This Row],[Description]],"")</f>
        <v/>
      </c>
      <c r="AM1135" s="46" t="str">
        <f>IF(Table1[[#This Row],[Posting Date]]&lt;&gt;"",Table1[[#This Row],[Reference Number]],"")</f>
        <v/>
      </c>
      <c r="AN1135" s="46" t="str">
        <f>TRIM(Table1[[#This Row],[Line '#]])</f>
        <v/>
      </c>
      <c r="AO1135" s="46" t="str">
        <f>TRIM(Table1[[#This Row],[Account]])</f>
        <v/>
      </c>
      <c r="AP1135" s="46" t="str">
        <f>IF(Table1[[#This Row],[Posting Date]]&lt;&gt;"",$D$5,"")</f>
        <v/>
      </c>
      <c r="AQ1135" s="46" t="str">
        <f>TRIM(Table1[[#This Row],[Departments-Prgrams]])</f>
        <v/>
      </c>
      <c r="AR1135" s="46" t="str">
        <f>TRIM(Table1[[#This Row],[Grant]])</f>
        <v/>
      </c>
      <c r="AS1135" s="46" t="str">
        <f>TRIM(Table1[[#This Row],[Staff ID]])</f>
        <v/>
      </c>
      <c r="AT1135" s="46" t="str">
        <f>IF(TRIM(Table1[[#This Row],[Budget Code]])=0,"",TRIM(Table1[[#This Row],[Budget Code]]))</f>
        <v/>
      </c>
      <c r="AU1135" s="46" t="str">
        <f>IF(Table1[[#This Row],[Line Description]]&lt;&gt;"",Table1[[#This Row],[Line Description]],"")</f>
        <v/>
      </c>
      <c r="AV1135" s="46" t="str">
        <f>IF(Table1[[#This Row],[Cur_Amount Debit]]&gt;0,ROUND(Table1[[#This Row],[Cur_Amount Debit]],2),"")</f>
        <v/>
      </c>
      <c r="AW1135" s="46" t="str">
        <f>IF(Table1[[#This Row],[Cur_Amount Credit]]&gt;0,ROUND(Table1[[#This Row],[Cur_Amount Credit]],2),"")</f>
        <v/>
      </c>
      <c r="AX1135" s="46" t="str">
        <f>LEFT(Table1[[#This Row],[Cur]],3)</f>
        <v/>
      </c>
      <c r="AY1135" s="59"/>
      <c r="AZ1135" s="46"/>
      <c r="BA1135" s="46" t="str">
        <f>IF(Table1[[#This Row],[Cur]]&lt;&gt;"",IF(Table1[[#This Row],[Cur]]="USD","",ExchangeRate),"")</f>
        <v/>
      </c>
      <c r="BB1135" s="46" t="str">
        <f>IF(Table1[[#This Row],[Grant]]&lt;&gt;"",VLOOKUP(Table1[[#This Row],[Grant]],Grants!B:D,3),"")</f>
        <v/>
      </c>
      <c r="BC1135" s="46" t="str">
        <f>TRIM(Table1[[#This Row],[Vendor ID]])</f>
        <v/>
      </c>
      <c r="BD1135">
        <f>IF(Table1[[#This Row],[Reference Number]]=Q1134,BD1134,BD1134+1)</f>
        <v>0</v>
      </c>
    </row>
    <row r="1136" spans="1:56" ht="11.25" customHeight="1" x14ac:dyDescent="0.25">
      <c r="A1136" s="1"/>
      <c r="B1136" s="88" t="str">
        <f>IF(Table1[[#This Row],[Posting Date]]&lt;&gt;"",IF(Table1[[#This Row],[Reference Number]]=Q1135,B1135+1,1),"")</f>
        <v/>
      </c>
      <c r="C1136" s="61"/>
      <c r="D1136" s="61"/>
      <c r="E1136" s="138"/>
      <c r="F1136" s="141" t="str">
        <f>IFERROR(IF(VLOOKUP(Table1[[#This Row],[Budget Code Description]],Dimentions!$X$6:$AC$139,2,FALSE)="","",VLOOKUP(Table1[[#This Row],[Budget Code Description]],Dimentions!$X$6:$AC$139,2,FALSE)),"")</f>
        <v/>
      </c>
      <c r="G1136" s="141"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1" t="str">
        <f>IFERROR(VLOOKUP(Table1[[#This Row],[Budget Code Description]],Table6[#All],8,FALSE),"")</f>
        <v/>
      </c>
      <c r="L1136" s="63"/>
      <c r="M1136" s="65" t="str">
        <f>IFERROR(VLOOKUP(Table1[[#This Row],[Staff ID]],Table2[],2,FALSE),"")</f>
        <v/>
      </c>
      <c r="N1136" s="209" t="str">
        <f>IFERROR(IF(VLOOKUP(Table1[[#This Row],[Budget Code Description]],Dimentions!$X$6:$AC$134,4,FALSE)="","",VLOOKUP(Table1[[#This Row],[Budget Code Description]],Dimentions!$X$6:$AC$134,4,FALSE)),"")</f>
        <v/>
      </c>
      <c r="O1136" s="65" t="str">
        <f>IFERROR(VLOOKUP(Table1[[#This Row],[Vendor ID]],Table549[],2,FALSE),"")</f>
        <v/>
      </c>
      <c r="P1136" s="63"/>
      <c r="Q1136" s="141" t="str">
        <f>IF(Table1[[#This Row],[Posting Date]]&lt;&gt;"",$D$9,"")</f>
        <v/>
      </c>
      <c r="R1136" s="157" t="str">
        <f>IF(Table1[[#This Row],[Posting Date]]&lt;&gt;"",$D$10,"")</f>
        <v/>
      </c>
      <c r="S1136" s="66"/>
      <c r="T1136" s="63"/>
      <c r="U1136" s="67"/>
      <c r="V1136" s="67"/>
      <c r="W1136" s="67" t="str">
        <f t="shared" si="22"/>
        <v/>
      </c>
      <c r="X1136" s="159" t="str">
        <f>IF(E1136="","",(IF(Table1[[#This Row],[Cur]]="USD",Table1[[#This Row],[Cur_Amount Debit]],Table1[[#This Row],[Cur_Amount Debit]]/Table1[[#This Row],[Exchange Rate]])))</f>
        <v/>
      </c>
      <c r="Y1136" s="159" t="str">
        <f>IF(E1136="","",(IF(Table1[[#This Row],[Cur]]="USD",Table1[[#This Row],[Cur_Amount Credit]],Table1[[#This Row],[Cur_Amount Credit]]/ExchangeRate)))</f>
        <v/>
      </c>
      <c r="Z1136" s="201" t="str">
        <f>IF(E1136="","",(Table1[[#This Row],[Debit USD]]-Table1[[#This Row],[Credit USD]]))</f>
        <v/>
      </c>
      <c r="AA1136" s="226"/>
      <c r="AB1136" s="255"/>
      <c r="AC1136" s="1"/>
      <c r="AD1136" s="15"/>
      <c r="AE1136" s="15" t="str">
        <f>IF(AND(OR(Table1[[#This Row],[Account]]="15030",Table1[[#This Row],[Account]]="15035",Table1[[#This Row],[Account]]="20150"),Table1[[#This Row],[Vendor ID]]=""),1,"")</f>
        <v/>
      </c>
      <c r="AF1136" s="15"/>
      <c r="AG1136" s="15"/>
      <c r="AH1136" s="15"/>
      <c r="AI1136" s="46" t="str">
        <f>IF(Table1[[#This Row],[Posting Date]]&lt;&gt;"","GJ-"&amp;CountryID,"")</f>
        <v/>
      </c>
      <c r="AJ1136" s="59" t="str">
        <f>IF(Table1[[#This Row],[Posting Date]]&lt;&gt;"",Table1[[#This Row],[Posting Date]],"")</f>
        <v/>
      </c>
      <c r="AK1136" s="46"/>
      <c r="AL1136" s="46" t="str">
        <f>IF(Table1[[#This Row],[Description]]&lt;&gt;"",Table1[[#This Row],[Description]],"")</f>
        <v/>
      </c>
      <c r="AM1136" s="46" t="str">
        <f>IF(Table1[[#This Row],[Posting Date]]&lt;&gt;"",Table1[[#This Row],[Reference Number]],"")</f>
        <v/>
      </c>
      <c r="AN1136" s="46" t="str">
        <f>TRIM(Table1[[#This Row],[Line '#]])</f>
        <v/>
      </c>
      <c r="AO1136" s="46" t="str">
        <f>TRIM(Table1[[#This Row],[Account]])</f>
        <v/>
      </c>
      <c r="AP1136" s="46" t="str">
        <f>IF(Table1[[#This Row],[Posting Date]]&lt;&gt;"",$D$5,"")</f>
        <v/>
      </c>
      <c r="AQ1136" s="46" t="str">
        <f>TRIM(Table1[[#This Row],[Departments-Prgrams]])</f>
        <v/>
      </c>
      <c r="AR1136" s="46" t="str">
        <f>TRIM(Table1[[#This Row],[Grant]])</f>
        <v/>
      </c>
      <c r="AS1136" s="46" t="str">
        <f>TRIM(Table1[[#This Row],[Staff ID]])</f>
        <v/>
      </c>
      <c r="AT1136" s="46" t="str">
        <f>IF(TRIM(Table1[[#This Row],[Budget Code]])=0,"",TRIM(Table1[[#This Row],[Budget Code]]))</f>
        <v/>
      </c>
      <c r="AU1136" s="46" t="str">
        <f>IF(Table1[[#This Row],[Line Description]]&lt;&gt;"",Table1[[#This Row],[Line Description]],"")</f>
        <v/>
      </c>
      <c r="AV1136" s="46" t="str">
        <f>IF(Table1[[#This Row],[Cur_Amount Debit]]&gt;0,ROUND(Table1[[#This Row],[Cur_Amount Debit]],2),"")</f>
        <v/>
      </c>
      <c r="AW1136" s="46" t="str">
        <f>IF(Table1[[#This Row],[Cur_Amount Credit]]&gt;0,ROUND(Table1[[#This Row],[Cur_Amount Credit]],2),"")</f>
        <v/>
      </c>
      <c r="AX1136" s="46" t="str">
        <f>LEFT(Table1[[#This Row],[Cur]],3)</f>
        <v/>
      </c>
      <c r="AY1136" s="59"/>
      <c r="AZ1136" s="46"/>
      <c r="BA1136" s="46" t="str">
        <f>IF(Table1[[#This Row],[Cur]]&lt;&gt;"",IF(Table1[[#This Row],[Cur]]="USD","",ExchangeRate),"")</f>
        <v/>
      </c>
      <c r="BB1136" s="46" t="str">
        <f>IF(Table1[[#This Row],[Grant]]&lt;&gt;"",VLOOKUP(Table1[[#This Row],[Grant]],Grants!B:D,3),"")</f>
        <v/>
      </c>
      <c r="BC1136" s="46" t="str">
        <f>TRIM(Table1[[#This Row],[Vendor ID]])</f>
        <v/>
      </c>
      <c r="BD1136">
        <f>IF(Table1[[#This Row],[Reference Number]]=Q1135,BD1135,BD1135+1)</f>
        <v>0</v>
      </c>
    </row>
    <row r="1137" spans="1:56" ht="11.25" customHeight="1" x14ac:dyDescent="0.25">
      <c r="A1137" s="1"/>
      <c r="B1137" s="88" t="str">
        <f>IF(Table1[[#This Row],[Posting Date]]&lt;&gt;"",IF(Table1[[#This Row],[Reference Number]]=Q1136,B1136+1,1),"")</f>
        <v/>
      </c>
      <c r="C1137" s="61"/>
      <c r="D1137" s="61"/>
      <c r="E1137" s="138"/>
      <c r="F1137" s="141" t="str">
        <f>IFERROR(IF(VLOOKUP(Table1[[#This Row],[Budget Code Description]],Dimentions!$X$6:$AC$139,2,FALSE)="","",VLOOKUP(Table1[[#This Row],[Budget Code Description]],Dimentions!$X$6:$AC$139,2,FALSE)),"")</f>
        <v/>
      </c>
      <c r="G1137" s="141"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1" t="str">
        <f>IFERROR(VLOOKUP(Table1[[#This Row],[Budget Code Description]],Table6[#All],8,FALSE),"")</f>
        <v/>
      </c>
      <c r="L1137" s="63"/>
      <c r="M1137" s="65" t="str">
        <f>IFERROR(VLOOKUP(Table1[[#This Row],[Staff ID]],Table2[],2,FALSE),"")</f>
        <v/>
      </c>
      <c r="N1137" s="209" t="str">
        <f>IFERROR(IF(VLOOKUP(Table1[[#This Row],[Budget Code Description]],Dimentions!$X$6:$AC$134,4,FALSE)="","",VLOOKUP(Table1[[#This Row],[Budget Code Description]],Dimentions!$X$6:$AC$134,4,FALSE)),"")</f>
        <v/>
      </c>
      <c r="O1137" s="65" t="str">
        <f>IFERROR(VLOOKUP(Table1[[#This Row],[Vendor ID]],Table549[],2,FALSE),"")</f>
        <v/>
      </c>
      <c r="P1137" s="63"/>
      <c r="Q1137" s="141" t="str">
        <f>IF(Table1[[#This Row],[Posting Date]]&lt;&gt;"",$D$9,"")</f>
        <v/>
      </c>
      <c r="R1137" s="157" t="str">
        <f>IF(Table1[[#This Row],[Posting Date]]&lt;&gt;"",$D$10,"")</f>
        <v/>
      </c>
      <c r="S1137" s="66"/>
      <c r="T1137" s="63"/>
      <c r="U1137" s="67"/>
      <c r="V1137" s="67"/>
      <c r="W1137" s="67" t="str">
        <f t="shared" si="22"/>
        <v/>
      </c>
      <c r="X1137" s="159" t="str">
        <f>IF(E1137="","",(IF(Table1[[#This Row],[Cur]]="USD",Table1[[#This Row],[Cur_Amount Debit]],Table1[[#This Row],[Cur_Amount Debit]]/Table1[[#This Row],[Exchange Rate]])))</f>
        <v/>
      </c>
      <c r="Y1137" s="159" t="str">
        <f>IF(E1137="","",(IF(Table1[[#This Row],[Cur]]="USD",Table1[[#This Row],[Cur_Amount Credit]],Table1[[#This Row],[Cur_Amount Credit]]/ExchangeRate)))</f>
        <v/>
      </c>
      <c r="Z1137" s="201" t="str">
        <f>IF(E1137="","",(Table1[[#This Row],[Debit USD]]-Table1[[#This Row],[Credit USD]]))</f>
        <v/>
      </c>
      <c r="AA1137" s="226"/>
      <c r="AB1137" s="255"/>
      <c r="AC1137" s="1"/>
      <c r="AD1137" s="15"/>
      <c r="AE1137" s="15" t="str">
        <f>IF(AND(OR(Table1[[#This Row],[Account]]="15030",Table1[[#This Row],[Account]]="15035",Table1[[#This Row],[Account]]="20150"),Table1[[#This Row],[Vendor ID]]=""),1,"")</f>
        <v/>
      </c>
      <c r="AF1137" s="15"/>
      <c r="AG1137" s="15"/>
      <c r="AH1137" s="15"/>
      <c r="AI1137" s="46" t="str">
        <f>IF(Table1[[#This Row],[Posting Date]]&lt;&gt;"","GJ-"&amp;CountryID,"")</f>
        <v/>
      </c>
      <c r="AJ1137" s="59" t="str">
        <f>IF(Table1[[#This Row],[Posting Date]]&lt;&gt;"",Table1[[#This Row],[Posting Date]],"")</f>
        <v/>
      </c>
      <c r="AK1137" s="46"/>
      <c r="AL1137" s="46" t="str">
        <f>IF(Table1[[#This Row],[Description]]&lt;&gt;"",Table1[[#This Row],[Description]],"")</f>
        <v/>
      </c>
      <c r="AM1137" s="46" t="str">
        <f>IF(Table1[[#This Row],[Posting Date]]&lt;&gt;"",Table1[[#This Row],[Reference Number]],"")</f>
        <v/>
      </c>
      <c r="AN1137" s="46" t="str">
        <f>TRIM(Table1[[#This Row],[Line '#]])</f>
        <v/>
      </c>
      <c r="AO1137" s="46" t="str">
        <f>TRIM(Table1[[#This Row],[Account]])</f>
        <v/>
      </c>
      <c r="AP1137" s="46" t="str">
        <f>IF(Table1[[#This Row],[Posting Date]]&lt;&gt;"",$D$5,"")</f>
        <v/>
      </c>
      <c r="AQ1137" s="46" t="str">
        <f>TRIM(Table1[[#This Row],[Departments-Prgrams]])</f>
        <v/>
      </c>
      <c r="AR1137" s="46" t="str">
        <f>TRIM(Table1[[#This Row],[Grant]])</f>
        <v/>
      </c>
      <c r="AS1137" s="46" t="str">
        <f>TRIM(Table1[[#This Row],[Staff ID]])</f>
        <v/>
      </c>
      <c r="AT1137" s="46" t="str">
        <f>IF(TRIM(Table1[[#This Row],[Budget Code]])=0,"",TRIM(Table1[[#This Row],[Budget Code]]))</f>
        <v/>
      </c>
      <c r="AU1137" s="46" t="str">
        <f>IF(Table1[[#This Row],[Line Description]]&lt;&gt;"",Table1[[#This Row],[Line Description]],"")</f>
        <v/>
      </c>
      <c r="AV1137" s="46" t="str">
        <f>IF(Table1[[#This Row],[Cur_Amount Debit]]&gt;0,ROUND(Table1[[#This Row],[Cur_Amount Debit]],2),"")</f>
        <v/>
      </c>
      <c r="AW1137" s="46" t="str">
        <f>IF(Table1[[#This Row],[Cur_Amount Credit]]&gt;0,ROUND(Table1[[#This Row],[Cur_Amount Credit]],2),"")</f>
        <v/>
      </c>
      <c r="AX1137" s="46" t="str">
        <f>LEFT(Table1[[#This Row],[Cur]],3)</f>
        <v/>
      </c>
      <c r="AY1137" s="59"/>
      <c r="AZ1137" s="46"/>
      <c r="BA1137" s="46" t="str">
        <f>IF(Table1[[#This Row],[Cur]]&lt;&gt;"",IF(Table1[[#This Row],[Cur]]="USD","",ExchangeRate),"")</f>
        <v/>
      </c>
      <c r="BB1137" s="46" t="str">
        <f>IF(Table1[[#This Row],[Grant]]&lt;&gt;"",VLOOKUP(Table1[[#This Row],[Grant]],Grants!B:D,3),"")</f>
        <v/>
      </c>
      <c r="BC1137" s="46" t="str">
        <f>TRIM(Table1[[#This Row],[Vendor ID]])</f>
        <v/>
      </c>
      <c r="BD1137">
        <f>IF(Table1[[#This Row],[Reference Number]]=Q1136,BD1136,BD1136+1)</f>
        <v>0</v>
      </c>
    </row>
    <row r="1138" spans="1:56" ht="11.25" customHeight="1" x14ac:dyDescent="0.25">
      <c r="A1138" s="1"/>
      <c r="B1138" s="88" t="str">
        <f>IF(Table1[[#This Row],[Posting Date]]&lt;&gt;"",IF(Table1[[#This Row],[Reference Number]]=Q1137,B1137+1,1),"")</f>
        <v/>
      </c>
      <c r="C1138" s="61"/>
      <c r="D1138" s="61"/>
      <c r="E1138" s="138"/>
      <c r="F1138" s="141" t="str">
        <f>IFERROR(IF(VLOOKUP(Table1[[#This Row],[Budget Code Description]],Dimentions!$X$6:$AC$139,2,FALSE)="","",VLOOKUP(Table1[[#This Row],[Budget Code Description]],Dimentions!$X$6:$AC$139,2,FALSE)),"")</f>
        <v/>
      </c>
      <c r="G1138" s="141"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1" t="str">
        <f>IFERROR(VLOOKUP(Table1[[#This Row],[Budget Code Description]],Table6[#All],8,FALSE),"")</f>
        <v/>
      </c>
      <c r="L1138" s="63"/>
      <c r="M1138" s="65" t="str">
        <f>IFERROR(VLOOKUP(Table1[[#This Row],[Staff ID]],Table2[],2,FALSE),"")</f>
        <v/>
      </c>
      <c r="N1138" s="209" t="str">
        <f>IFERROR(IF(VLOOKUP(Table1[[#This Row],[Budget Code Description]],Dimentions!$X$6:$AC$134,4,FALSE)="","",VLOOKUP(Table1[[#This Row],[Budget Code Description]],Dimentions!$X$6:$AC$134,4,FALSE)),"")</f>
        <v/>
      </c>
      <c r="O1138" s="65" t="str">
        <f>IFERROR(VLOOKUP(Table1[[#This Row],[Vendor ID]],Table549[],2,FALSE),"")</f>
        <v/>
      </c>
      <c r="P1138" s="63"/>
      <c r="Q1138" s="141" t="str">
        <f>IF(Table1[[#This Row],[Posting Date]]&lt;&gt;"",$D$9,"")</f>
        <v/>
      </c>
      <c r="R1138" s="157" t="str">
        <f>IF(Table1[[#This Row],[Posting Date]]&lt;&gt;"",$D$10,"")</f>
        <v/>
      </c>
      <c r="S1138" s="66"/>
      <c r="T1138" s="63"/>
      <c r="U1138" s="67"/>
      <c r="V1138" s="67"/>
      <c r="W1138" s="67" t="str">
        <f t="shared" si="22"/>
        <v/>
      </c>
      <c r="X1138" s="159" t="str">
        <f>IF(E1138="","",(IF(Table1[[#This Row],[Cur]]="USD",Table1[[#This Row],[Cur_Amount Debit]],Table1[[#This Row],[Cur_Amount Debit]]/Table1[[#This Row],[Exchange Rate]])))</f>
        <v/>
      </c>
      <c r="Y1138" s="159" t="str">
        <f>IF(E1138="","",(IF(Table1[[#This Row],[Cur]]="USD",Table1[[#This Row],[Cur_Amount Credit]],Table1[[#This Row],[Cur_Amount Credit]]/ExchangeRate)))</f>
        <v/>
      </c>
      <c r="Z1138" s="201" t="str">
        <f>IF(E1138="","",(Table1[[#This Row],[Debit USD]]-Table1[[#This Row],[Credit USD]]))</f>
        <v/>
      </c>
      <c r="AA1138" s="226"/>
      <c r="AB1138" s="255"/>
      <c r="AC1138" s="1"/>
      <c r="AD1138" s="15"/>
      <c r="AE1138" s="15" t="str">
        <f>IF(AND(OR(Table1[[#This Row],[Account]]="15030",Table1[[#This Row],[Account]]="15035",Table1[[#This Row],[Account]]="20150"),Table1[[#This Row],[Vendor ID]]=""),1,"")</f>
        <v/>
      </c>
      <c r="AF1138" s="15"/>
      <c r="AG1138" s="15"/>
      <c r="AH1138" s="15"/>
      <c r="AI1138" s="46" t="str">
        <f>IF(Table1[[#This Row],[Posting Date]]&lt;&gt;"","GJ-"&amp;CountryID,"")</f>
        <v/>
      </c>
      <c r="AJ1138" s="59" t="str">
        <f>IF(Table1[[#This Row],[Posting Date]]&lt;&gt;"",Table1[[#This Row],[Posting Date]],"")</f>
        <v/>
      </c>
      <c r="AK1138" s="46"/>
      <c r="AL1138" s="46" t="str">
        <f>IF(Table1[[#This Row],[Description]]&lt;&gt;"",Table1[[#This Row],[Description]],"")</f>
        <v/>
      </c>
      <c r="AM1138" s="46" t="str">
        <f>IF(Table1[[#This Row],[Posting Date]]&lt;&gt;"",Table1[[#This Row],[Reference Number]],"")</f>
        <v/>
      </c>
      <c r="AN1138" s="46" t="str">
        <f>TRIM(Table1[[#This Row],[Line '#]])</f>
        <v/>
      </c>
      <c r="AO1138" s="46" t="str">
        <f>TRIM(Table1[[#This Row],[Account]])</f>
        <v/>
      </c>
      <c r="AP1138" s="46" t="str">
        <f>IF(Table1[[#This Row],[Posting Date]]&lt;&gt;"",$D$5,"")</f>
        <v/>
      </c>
      <c r="AQ1138" s="46" t="str">
        <f>TRIM(Table1[[#This Row],[Departments-Prgrams]])</f>
        <v/>
      </c>
      <c r="AR1138" s="46" t="str">
        <f>TRIM(Table1[[#This Row],[Grant]])</f>
        <v/>
      </c>
      <c r="AS1138" s="46" t="str">
        <f>TRIM(Table1[[#This Row],[Staff ID]])</f>
        <v/>
      </c>
      <c r="AT1138" s="46" t="str">
        <f>IF(TRIM(Table1[[#This Row],[Budget Code]])=0,"",TRIM(Table1[[#This Row],[Budget Code]]))</f>
        <v/>
      </c>
      <c r="AU1138" s="46" t="str">
        <f>IF(Table1[[#This Row],[Line Description]]&lt;&gt;"",Table1[[#This Row],[Line Description]],"")</f>
        <v/>
      </c>
      <c r="AV1138" s="46" t="str">
        <f>IF(Table1[[#This Row],[Cur_Amount Debit]]&gt;0,ROUND(Table1[[#This Row],[Cur_Amount Debit]],2),"")</f>
        <v/>
      </c>
      <c r="AW1138" s="46" t="str">
        <f>IF(Table1[[#This Row],[Cur_Amount Credit]]&gt;0,ROUND(Table1[[#This Row],[Cur_Amount Credit]],2),"")</f>
        <v/>
      </c>
      <c r="AX1138" s="46" t="str">
        <f>LEFT(Table1[[#This Row],[Cur]],3)</f>
        <v/>
      </c>
      <c r="AY1138" s="59"/>
      <c r="AZ1138" s="46"/>
      <c r="BA1138" s="46" t="str">
        <f>IF(Table1[[#This Row],[Cur]]&lt;&gt;"",IF(Table1[[#This Row],[Cur]]="USD","",ExchangeRate),"")</f>
        <v/>
      </c>
      <c r="BB1138" s="46" t="str">
        <f>IF(Table1[[#This Row],[Grant]]&lt;&gt;"",VLOOKUP(Table1[[#This Row],[Grant]],Grants!B:D,3),"")</f>
        <v/>
      </c>
      <c r="BC1138" s="46" t="str">
        <f>TRIM(Table1[[#This Row],[Vendor ID]])</f>
        <v/>
      </c>
      <c r="BD1138">
        <f>IF(Table1[[#This Row],[Reference Number]]=Q1137,BD1137,BD1137+1)</f>
        <v>0</v>
      </c>
    </row>
    <row r="1139" spans="1:56" ht="11.25" customHeight="1" x14ac:dyDescent="0.25">
      <c r="A1139" s="1"/>
      <c r="B1139" s="88" t="str">
        <f>IF(Table1[[#This Row],[Posting Date]]&lt;&gt;"",IF(Table1[[#This Row],[Reference Number]]=Q1138,B1138+1,1),"")</f>
        <v/>
      </c>
      <c r="C1139" s="61"/>
      <c r="D1139" s="61"/>
      <c r="E1139" s="138"/>
      <c r="F1139" s="141" t="str">
        <f>IFERROR(IF(VLOOKUP(Table1[[#This Row],[Budget Code Description]],Dimentions!$X$6:$AC$139,2,FALSE)="","",VLOOKUP(Table1[[#This Row],[Budget Code Description]],Dimentions!$X$6:$AC$139,2,FALSE)),"")</f>
        <v/>
      </c>
      <c r="G1139" s="141"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1" t="str">
        <f>IFERROR(VLOOKUP(Table1[[#This Row],[Budget Code Description]],Table6[#All],8,FALSE),"")</f>
        <v/>
      </c>
      <c r="L1139" s="63"/>
      <c r="M1139" s="65" t="str">
        <f>IFERROR(VLOOKUP(Table1[[#This Row],[Staff ID]],Table2[],2,FALSE),"")</f>
        <v/>
      </c>
      <c r="N1139" s="209" t="str">
        <f>IFERROR(IF(VLOOKUP(Table1[[#This Row],[Budget Code Description]],Dimentions!$X$6:$AC$134,4,FALSE)="","",VLOOKUP(Table1[[#This Row],[Budget Code Description]],Dimentions!$X$6:$AC$134,4,FALSE)),"")</f>
        <v/>
      </c>
      <c r="O1139" s="65" t="str">
        <f>IFERROR(VLOOKUP(Table1[[#This Row],[Vendor ID]],Table549[],2,FALSE),"")</f>
        <v/>
      </c>
      <c r="P1139" s="63"/>
      <c r="Q1139" s="141" t="str">
        <f>IF(Table1[[#This Row],[Posting Date]]&lt;&gt;"",$D$9,"")</f>
        <v/>
      </c>
      <c r="R1139" s="157" t="str">
        <f>IF(Table1[[#This Row],[Posting Date]]&lt;&gt;"",$D$10,"")</f>
        <v/>
      </c>
      <c r="S1139" s="66"/>
      <c r="T1139" s="63"/>
      <c r="U1139" s="67"/>
      <c r="V1139" s="67"/>
      <c r="W1139" s="67" t="str">
        <f t="shared" si="22"/>
        <v/>
      </c>
      <c r="X1139" s="159" t="str">
        <f>IF(E1139="","",(IF(Table1[[#This Row],[Cur]]="USD",Table1[[#This Row],[Cur_Amount Debit]],Table1[[#This Row],[Cur_Amount Debit]]/Table1[[#This Row],[Exchange Rate]])))</f>
        <v/>
      </c>
      <c r="Y1139" s="159" t="str">
        <f>IF(E1139="","",(IF(Table1[[#This Row],[Cur]]="USD",Table1[[#This Row],[Cur_Amount Credit]],Table1[[#This Row],[Cur_Amount Credit]]/ExchangeRate)))</f>
        <v/>
      </c>
      <c r="Z1139" s="201" t="str">
        <f>IF(E1139="","",(Table1[[#This Row],[Debit USD]]-Table1[[#This Row],[Credit USD]]))</f>
        <v/>
      </c>
      <c r="AA1139" s="226"/>
      <c r="AB1139" s="255"/>
      <c r="AC1139" s="1"/>
      <c r="AD1139" s="15"/>
      <c r="AE1139" s="15" t="str">
        <f>IF(AND(OR(Table1[[#This Row],[Account]]="15030",Table1[[#This Row],[Account]]="15035",Table1[[#This Row],[Account]]="20150"),Table1[[#This Row],[Vendor ID]]=""),1,"")</f>
        <v/>
      </c>
      <c r="AF1139" s="15"/>
      <c r="AG1139" s="15"/>
      <c r="AH1139" s="15"/>
      <c r="AI1139" s="46" t="str">
        <f>IF(Table1[[#This Row],[Posting Date]]&lt;&gt;"","GJ-"&amp;CountryID,"")</f>
        <v/>
      </c>
      <c r="AJ1139" s="59" t="str">
        <f>IF(Table1[[#This Row],[Posting Date]]&lt;&gt;"",Table1[[#This Row],[Posting Date]],"")</f>
        <v/>
      </c>
      <c r="AK1139" s="46"/>
      <c r="AL1139" s="46" t="str">
        <f>IF(Table1[[#This Row],[Description]]&lt;&gt;"",Table1[[#This Row],[Description]],"")</f>
        <v/>
      </c>
      <c r="AM1139" s="46" t="str">
        <f>IF(Table1[[#This Row],[Posting Date]]&lt;&gt;"",Table1[[#This Row],[Reference Number]],"")</f>
        <v/>
      </c>
      <c r="AN1139" s="46" t="str">
        <f>TRIM(Table1[[#This Row],[Line '#]])</f>
        <v/>
      </c>
      <c r="AO1139" s="46" t="str">
        <f>TRIM(Table1[[#This Row],[Account]])</f>
        <v/>
      </c>
      <c r="AP1139" s="46" t="str">
        <f>IF(Table1[[#This Row],[Posting Date]]&lt;&gt;"",$D$5,"")</f>
        <v/>
      </c>
      <c r="AQ1139" s="46" t="str">
        <f>TRIM(Table1[[#This Row],[Departments-Prgrams]])</f>
        <v/>
      </c>
      <c r="AR1139" s="46" t="str">
        <f>TRIM(Table1[[#This Row],[Grant]])</f>
        <v/>
      </c>
      <c r="AS1139" s="46" t="str">
        <f>TRIM(Table1[[#This Row],[Staff ID]])</f>
        <v/>
      </c>
      <c r="AT1139" s="46" t="str">
        <f>IF(TRIM(Table1[[#This Row],[Budget Code]])=0,"",TRIM(Table1[[#This Row],[Budget Code]]))</f>
        <v/>
      </c>
      <c r="AU1139" s="46" t="str">
        <f>IF(Table1[[#This Row],[Line Description]]&lt;&gt;"",Table1[[#This Row],[Line Description]],"")</f>
        <v/>
      </c>
      <c r="AV1139" s="46" t="str">
        <f>IF(Table1[[#This Row],[Cur_Amount Debit]]&gt;0,ROUND(Table1[[#This Row],[Cur_Amount Debit]],2),"")</f>
        <v/>
      </c>
      <c r="AW1139" s="46" t="str">
        <f>IF(Table1[[#This Row],[Cur_Amount Credit]]&gt;0,ROUND(Table1[[#This Row],[Cur_Amount Credit]],2),"")</f>
        <v/>
      </c>
      <c r="AX1139" s="46" t="str">
        <f>LEFT(Table1[[#This Row],[Cur]],3)</f>
        <v/>
      </c>
      <c r="AY1139" s="59"/>
      <c r="AZ1139" s="46"/>
      <c r="BA1139" s="46" t="str">
        <f>IF(Table1[[#This Row],[Cur]]&lt;&gt;"",IF(Table1[[#This Row],[Cur]]="USD","",ExchangeRate),"")</f>
        <v/>
      </c>
      <c r="BB1139" s="46" t="str">
        <f>IF(Table1[[#This Row],[Grant]]&lt;&gt;"",VLOOKUP(Table1[[#This Row],[Grant]],Grants!B:D,3),"")</f>
        <v/>
      </c>
      <c r="BC1139" s="46" t="str">
        <f>TRIM(Table1[[#This Row],[Vendor ID]])</f>
        <v/>
      </c>
      <c r="BD1139">
        <f>IF(Table1[[#This Row],[Reference Number]]=Q1138,BD1138,BD1138+1)</f>
        <v>0</v>
      </c>
    </row>
    <row r="1140" spans="1:56" ht="11.25" customHeight="1" x14ac:dyDescent="0.25">
      <c r="A1140" s="1"/>
      <c r="B1140" s="88" t="str">
        <f>IF(Table1[[#This Row],[Posting Date]]&lt;&gt;"",IF(Table1[[#This Row],[Reference Number]]=Q1139,B1139+1,1),"")</f>
        <v/>
      </c>
      <c r="C1140" s="61"/>
      <c r="D1140" s="61"/>
      <c r="E1140" s="138"/>
      <c r="F1140" s="141" t="str">
        <f>IFERROR(IF(VLOOKUP(Table1[[#This Row],[Budget Code Description]],Dimentions!$X$6:$AC$139,2,FALSE)="","",VLOOKUP(Table1[[#This Row],[Budget Code Description]],Dimentions!$X$6:$AC$139,2,FALSE)),"")</f>
        <v/>
      </c>
      <c r="G1140" s="141"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1" t="str">
        <f>IFERROR(VLOOKUP(Table1[[#This Row],[Budget Code Description]],Table6[#All],8,FALSE),"")</f>
        <v/>
      </c>
      <c r="L1140" s="63"/>
      <c r="M1140" s="65" t="str">
        <f>IFERROR(VLOOKUP(Table1[[#This Row],[Staff ID]],Table2[],2,FALSE),"")</f>
        <v/>
      </c>
      <c r="N1140" s="209" t="str">
        <f>IFERROR(IF(VLOOKUP(Table1[[#This Row],[Budget Code Description]],Dimentions!$X$6:$AC$134,4,FALSE)="","",VLOOKUP(Table1[[#This Row],[Budget Code Description]],Dimentions!$X$6:$AC$134,4,FALSE)),"")</f>
        <v/>
      </c>
      <c r="O1140" s="65" t="str">
        <f>IFERROR(VLOOKUP(Table1[[#This Row],[Vendor ID]],Table549[],2,FALSE),"")</f>
        <v/>
      </c>
      <c r="P1140" s="63"/>
      <c r="Q1140" s="141" t="str">
        <f>IF(Table1[[#This Row],[Posting Date]]&lt;&gt;"",$D$9,"")</f>
        <v/>
      </c>
      <c r="R1140" s="157" t="str">
        <f>IF(Table1[[#This Row],[Posting Date]]&lt;&gt;"",$D$10,"")</f>
        <v/>
      </c>
      <c r="S1140" s="66"/>
      <c r="T1140" s="63"/>
      <c r="U1140" s="67"/>
      <c r="V1140" s="67"/>
      <c r="W1140" s="67" t="str">
        <f t="shared" si="22"/>
        <v/>
      </c>
      <c r="X1140" s="159" t="str">
        <f>IF(E1140="","",(IF(Table1[[#This Row],[Cur]]="USD",Table1[[#This Row],[Cur_Amount Debit]],Table1[[#This Row],[Cur_Amount Debit]]/Table1[[#This Row],[Exchange Rate]])))</f>
        <v/>
      </c>
      <c r="Y1140" s="159" t="str">
        <f>IF(E1140="","",(IF(Table1[[#This Row],[Cur]]="USD",Table1[[#This Row],[Cur_Amount Credit]],Table1[[#This Row],[Cur_Amount Credit]]/ExchangeRate)))</f>
        <v/>
      </c>
      <c r="Z1140" s="201" t="str">
        <f>IF(E1140="","",(Table1[[#This Row],[Debit USD]]-Table1[[#This Row],[Credit USD]]))</f>
        <v/>
      </c>
      <c r="AA1140" s="226"/>
      <c r="AB1140" s="255"/>
      <c r="AC1140" s="1"/>
      <c r="AD1140" s="15"/>
      <c r="AE1140" s="15" t="str">
        <f>IF(AND(OR(Table1[[#This Row],[Account]]="15030",Table1[[#This Row],[Account]]="15035",Table1[[#This Row],[Account]]="20150"),Table1[[#This Row],[Vendor ID]]=""),1,"")</f>
        <v/>
      </c>
      <c r="AF1140" s="15"/>
      <c r="AG1140" s="15"/>
      <c r="AH1140" s="15"/>
      <c r="AI1140" s="46" t="str">
        <f>IF(Table1[[#This Row],[Posting Date]]&lt;&gt;"","GJ-"&amp;CountryID,"")</f>
        <v/>
      </c>
      <c r="AJ1140" s="59" t="str">
        <f>IF(Table1[[#This Row],[Posting Date]]&lt;&gt;"",Table1[[#This Row],[Posting Date]],"")</f>
        <v/>
      </c>
      <c r="AK1140" s="46"/>
      <c r="AL1140" s="46" t="str">
        <f>IF(Table1[[#This Row],[Description]]&lt;&gt;"",Table1[[#This Row],[Description]],"")</f>
        <v/>
      </c>
      <c r="AM1140" s="46" t="str">
        <f>IF(Table1[[#This Row],[Posting Date]]&lt;&gt;"",Table1[[#This Row],[Reference Number]],"")</f>
        <v/>
      </c>
      <c r="AN1140" s="46" t="str">
        <f>TRIM(Table1[[#This Row],[Line '#]])</f>
        <v/>
      </c>
      <c r="AO1140" s="46" t="str">
        <f>TRIM(Table1[[#This Row],[Account]])</f>
        <v/>
      </c>
      <c r="AP1140" s="46" t="str">
        <f>IF(Table1[[#This Row],[Posting Date]]&lt;&gt;"",$D$5,"")</f>
        <v/>
      </c>
      <c r="AQ1140" s="46" t="str">
        <f>TRIM(Table1[[#This Row],[Departments-Prgrams]])</f>
        <v/>
      </c>
      <c r="AR1140" s="46" t="str">
        <f>TRIM(Table1[[#This Row],[Grant]])</f>
        <v/>
      </c>
      <c r="AS1140" s="46" t="str">
        <f>TRIM(Table1[[#This Row],[Staff ID]])</f>
        <v/>
      </c>
      <c r="AT1140" s="46" t="str">
        <f>IF(TRIM(Table1[[#This Row],[Budget Code]])=0,"",TRIM(Table1[[#This Row],[Budget Code]]))</f>
        <v/>
      </c>
      <c r="AU1140" s="46" t="str">
        <f>IF(Table1[[#This Row],[Line Description]]&lt;&gt;"",Table1[[#This Row],[Line Description]],"")</f>
        <v/>
      </c>
      <c r="AV1140" s="46" t="str">
        <f>IF(Table1[[#This Row],[Cur_Amount Debit]]&gt;0,ROUND(Table1[[#This Row],[Cur_Amount Debit]],2),"")</f>
        <v/>
      </c>
      <c r="AW1140" s="46" t="str">
        <f>IF(Table1[[#This Row],[Cur_Amount Credit]]&gt;0,ROUND(Table1[[#This Row],[Cur_Amount Credit]],2),"")</f>
        <v/>
      </c>
      <c r="AX1140" s="46" t="str">
        <f>LEFT(Table1[[#This Row],[Cur]],3)</f>
        <v/>
      </c>
      <c r="AY1140" s="59"/>
      <c r="AZ1140" s="46"/>
      <c r="BA1140" s="46" t="str">
        <f>IF(Table1[[#This Row],[Cur]]&lt;&gt;"",IF(Table1[[#This Row],[Cur]]="USD","",ExchangeRate),"")</f>
        <v/>
      </c>
      <c r="BB1140" s="46" t="str">
        <f>IF(Table1[[#This Row],[Grant]]&lt;&gt;"",VLOOKUP(Table1[[#This Row],[Grant]],Grants!B:D,3),"")</f>
        <v/>
      </c>
      <c r="BC1140" s="46" t="str">
        <f>TRIM(Table1[[#This Row],[Vendor ID]])</f>
        <v/>
      </c>
      <c r="BD1140">
        <f>IF(Table1[[#This Row],[Reference Number]]=Q1139,BD1139,BD1139+1)</f>
        <v>0</v>
      </c>
    </row>
    <row r="1141" spans="1:56" ht="11.25" customHeight="1" x14ac:dyDescent="0.25">
      <c r="A1141" s="1"/>
      <c r="B1141" s="88" t="str">
        <f>IF(Table1[[#This Row],[Posting Date]]&lt;&gt;"",IF(Table1[[#This Row],[Reference Number]]=Q1140,B1140+1,1),"")</f>
        <v/>
      </c>
      <c r="C1141" s="61"/>
      <c r="D1141" s="61"/>
      <c r="E1141" s="138"/>
      <c r="F1141" s="141" t="str">
        <f>IFERROR(IF(VLOOKUP(Table1[[#This Row],[Budget Code Description]],Dimentions!$X$6:$AC$139,2,FALSE)="","",VLOOKUP(Table1[[#This Row],[Budget Code Description]],Dimentions!$X$6:$AC$139,2,FALSE)),"")</f>
        <v/>
      </c>
      <c r="G1141" s="141"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1" t="str">
        <f>IFERROR(VLOOKUP(Table1[[#This Row],[Budget Code Description]],Table6[#All],8,FALSE),"")</f>
        <v/>
      </c>
      <c r="L1141" s="63"/>
      <c r="M1141" s="65" t="str">
        <f>IFERROR(VLOOKUP(Table1[[#This Row],[Staff ID]],Table2[],2,FALSE),"")</f>
        <v/>
      </c>
      <c r="N1141" s="209" t="str">
        <f>IFERROR(IF(VLOOKUP(Table1[[#This Row],[Budget Code Description]],Dimentions!$X$6:$AC$134,4,FALSE)="","",VLOOKUP(Table1[[#This Row],[Budget Code Description]],Dimentions!$X$6:$AC$134,4,FALSE)),"")</f>
        <v/>
      </c>
      <c r="O1141" s="65" t="str">
        <f>IFERROR(VLOOKUP(Table1[[#This Row],[Vendor ID]],Table549[],2,FALSE),"")</f>
        <v/>
      </c>
      <c r="P1141" s="63"/>
      <c r="Q1141" s="141" t="str">
        <f>IF(Table1[[#This Row],[Posting Date]]&lt;&gt;"",$D$9,"")</f>
        <v/>
      </c>
      <c r="R1141" s="157" t="str">
        <f>IF(Table1[[#This Row],[Posting Date]]&lt;&gt;"",$D$10,"")</f>
        <v/>
      </c>
      <c r="S1141" s="66"/>
      <c r="T1141" s="63"/>
      <c r="U1141" s="67"/>
      <c r="V1141" s="67"/>
      <c r="W1141" s="67" t="str">
        <f t="shared" si="22"/>
        <v/>
      </c>
      <c r="X1141" s="159" t="str">
        <f>IF(E1141="","",(IF(Table1[[#This Row],[Cur]]="USD",Table1[[#This Row],[Cur_Amount Debit]],Table1[[#This Row],[Cur_Amount Debit]]/Table1[[#This Row],[Exchange Rate]])))</f>
        <v/>
      </c>
      <c r="Y1141" s="159" t="str">
        <f>IF(E1141="","",(IF(Table1[[#This Row],[Cur]]="USD",Table1[[#This Row],[Cur_Amount Credit]],Table1[[#This Row],[Cur_Amount Credit]]/ExchangeRate)))</f>
        <v/>
      </c>
      <c r="Z1141" s="201" t="str">
        <f>IF(E1141="","",(Table1[[#This Row],[Debit USD]]-Table1[[#This Row],[Credit USD]]))</f>
        <v/>
      </c>
      <c r="AA1141" s="226"/>
      <c r="AB1141" s="255"/>
      <c r="AC1141" s="1"/>
      <c r="AD1141" s="15"/>
      <c r="AE1141" s="15" t="str">
        <f>IF(AND(OR(Table1[[#This Row],[Account]]="15030",Table1[[#This Row],[Account]]="15035",Table1[[#This Row],[Account]]="20150"),Table1[[#This Row],[Vendor ID]]=""),1,"")</f>
        <v/>
      </c>
      <c r="AF1141" s="15"/>
      <c r="AG1141" s="15"/>
      <c r="AH1141" s="15"/>
      <c r="AI1141" s="46" t="str">
        <f>IF(Table1[[#This Row],[Posting Date]]&lt;&gt;"","GJ-"&amp;CountryID,"")</f>
        <v/>
      </c>
      <c r="AJ1141" s="59" t="str">
        <f>IF(Table1[[#This Row],[Posting Date]]&lt;&gt;"",Table1[[#This Row],[Posting Date]],"")</f>
        <v/>
      </c>
      <c r="AK1141" s="46"/>
      <c r="AL1141" s="46" t="str">
        <f>IF(Table1[[#This Row],[Description]]&lt;&gt;"",Table1[[#This Row],[Description]],"")</f>
        <v/>
      </c>
      <c r="AM1141" s="46" t="str">
        <f>IF(Table1[[#This Row],[Posting Date]]&lt;&gt;"",Table1[[#This Row],[Reference Number]],"")</f>
        <v/>
      </c>
      <c r="AN1141" s="46" t="str">
        <f>TRIM(Table1[[#This Row],[Line '#]])</f>
        <v/>
      </c>
      <c r="AO1141" s="46" t="str">
        <f>TRIM(Table1[[#This Row],[Account]])</f>
        <v/>
      </c>
      <c r="AP1141" s="46" t="str">
        <f>IF(Table1[[#This Row],[Posting Date]]&lt;&gt;"",$D$5,"")</f>
        <v/>
      </c>
      <c r="AQ1141" s="46" t="str">
        <f>TRIM(Table1[[#This Row],[Departments-Prgrams]])</f>
        <v/>
      </c>
      <c r="AR1141" s="46" t="str">
        <f>TRIM(Table1[[#This Row],[Grant]])</f>
        <v/>
      </c>
      <c r="AS1141" s="46" t="str">
        <f>TRIM(Table1[[#This Row],[Staff ID]])</f>
        <v/>
      </c>
      <c r="AT1141" s="46" t="str">
        <f>IF(TRIM(Table1[[#This Row],[Budget Code]])=0,"",TRIM(Table1[[#This Row],[Budget Code]]))</f>
        <v/>
      </c>
      <c r="AU1141" s="46" t="str">
        <f>IF(Table1[[#This Row],[Line Description]]&lt;&gt;"",Table1[[#This Row],[Line Description]],"")</f>
        <v/>
      </c>
      <c r="AV1141" s="46" t="str">
        <f>IF(Table1[[#This Row],[Cur_Amount Debit]]&gt;0,ROUND(Table1[[#This Row],[Cur_Amount Debit]],2),"")</f>
        <v/>
      </c>
      <c r="AW1141" s="46" t="str">
        <f>IF(Table1[[#This Row],[Cur_Amount Credit]]&gt;0,ROUND(Table1[[#This Row],[Cur_Amount Credit]],2),"")</f>
        <v/>
      </c>
      <c r="AX1141" s="46" t="str">
        <f>LEFT(Table1[[#This Row],[Cur]],3)</f>
        <v/>
      </c>
      <c r="AY1141" s="59"/>
      <c r="AZ1141" s="46"/>
      <c r="BA1141" s="46" t="str">
        <f>IF(Table1[[#This Row],[Cur]]&lt;&gt;"",IF(Table1[[#This Row],[Cur]]="USD","",ExchangeRate),"")</f>
        <v/>
      </c>
      <c r="BB1141" s="46" t="str">
        <f>IF(Table1[[#This Row],[Grant]]&lt;&gt;"",VLOOKUP(Table1[[#This Row],[Grant]],Grants!B:D,3),"")</f>
        <v/>
      </c>
      <c r="BC1141" s="46" t="str">
        <f>TRIM(Table1[[#This Row],[Vendor ID]])</f>
        <v/>
      </c>
      <c r="BD1141">
        <f>IF(Table1[[#This Row],[Reference Number]]=Q1140,BD1140,BD1140+1)</f>
        <v>0</v>
      </c>
    </row>
    <row r="1142" spans="1:56" ht="11.25" customHeight="1" x14ac:dyDescent="0.25">
      <c r="A1142" s="1"/>
      <c r="B1142" s="88" t="str">
        <f>IF(Table1[[#This Row],[Posting Date]]&lt;&gt;"",IF(Table1[[#This Row],[Reference Number]]=Q1141,B1141+1,1),"")</f>
        <v/>
      </c>
      <c r="C1142" s="61"/>
      <c r="D1142" s="61"/>
      <c r="E1142" s="138"/>
      <c r="F1142" s="141" t="str">
        <f>IFERROR(IF(VLOOKUP(Table1[[#This Row],[Budget Code Description]],Dimentions!$X$6:$AC$139,2,FALSE)="","",VLOOKUP(Table1[[#This Row],[Budget Code Description]],Dimentions!$X$6:$AC$139,2,FALSE)),"")</f>
        <v/>
      </c>
      <c r="G1142" s="141"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1" t="str">
        <f>IFERROR(VLOOKUP(Table1[[#This Row],[Budget Code Description]],Table6[#All],8,FALSE),"")</f>
        <v/>
      </c>
      <c r="L1142" s="63"/>
      <c r="M1142" s="65" t="str">
        <f>IFERROR(VLOOKUP(Table1[[#This Row],[Staff ID]],Table2[],2,FALSE),"")</f>
        <v/>
      </c>
      <c r="N1142" s="209" t="str">
        <f>IFERROR(IF(VLOOKUP(Table1[[#This Row],[Budget Code Description]],Dimentions!$X$6:$AC$134,4,FALSE)="","",VLOOKUP(Table1[[#This Row],[Budget Code Description]],Dimentions!$X$6:$AC$134,4,FALSE)),"")</f>
        <v/>
      </c>
      <c r="O1142" s="65" t="str">
        <f>IFERROR(VLOOKUP(Table1[[#This Row],[Vendor ID]],Table549[],2,FALSE),"")</f>
        <v/>
      </c>
      <c r="P1142" s="63"/>
      <c r="Q1142" s="141" t="str">
        <f>IF(Table1[[#This Row],[Posting Date]]&lt;&gt;"",$D$9,"")</f>
        <v/>
      </c>
      <c r="R1142" s="157" t="str">
        <f>IF(Table1[[#This Row],[Posting Date]]&lt;&gt;"",$D$10,"")</f>
        <v/>
      </c>
      <c r="S1142" s="66"/>
      <c r="T1142" s="63"/>
      <c r="U1142" s="67"/>
      <c r="V1142" s="67"/>
      <c r="W1142" s="67" t="str">
        <f t="shared" si="22"/>
        <v/>
      </c>
      <c r="X1142" s="159" t="str">
        <f>IF(E1142="","",(IF(Table1[[#This Row],[Cur]]="USD",Table1[[#This Row],[Cur_Amount Debit]],Table1[[#This Row],[Cur_Amount Debit]]/Table1[[#This Row],[Exchange Rate]])))</f>
        <v/>
      </c>
      <c r="Y1142" s="159" t="str">
        <f>IF(E1142="","",(IF(Table1[[#This Row],[Cur]]="USD",Table1[[#This Row],[Cur_Amount Credit]],Table1[[#This Row],[Cur_Amount Credit]]/ExchangeRate)))</f>
        <v/>
      </c>
      <c r="Z1142" s="201" t="str">
        <f>IF(E1142="","",(Table1[[#This Row],[Debit USD]]-Table1[[#This Row],[Credit USD]]))</f>
        <v/>
      </c>
      <c r="AA1142" s="226"/>
      <c r="AB1142" s="255"/>
      <c r="AC1142" s="1"/>
      <c r="AD1142" s="15"/>
      <c r="AE1142" s="15" t="str">
        <f>IF(AND(OR(Table1[[#This Row],[Account]]="15030",Table1[[#This Row],[Account]]="15035",Table1[[#This Row],[Account]]="20150"),Table1[[#This Row],[Vendor ID]]=""),1,"")</f>
        <v/>
      </c>
      <c r="AF1142" s="15"/>
      <c r="AG1142" s="15"/>
      <c r="AH1142" s="15"/>
      <c r="AI1142" s="46" t="str">
        <f>IF(Table1[[#This Row],[Posting Date]]&lt;&gt;"","GJ-"&amp;CountryID,"")</f>
        <v/>
      </c>
      <c r="AJ1142" s="59" t="str">
        <f>IF(Table1[[#This Row],[Posting Date]]&lt;&gt;"",Table1[[#This Row],[Posting Date]],"")</f>
        <v/>
      </c>
      <c r="AK1142" s="46"/>
      <c r="AL1142" s="46" t="str">
        <f>IF(Table1[[#This Row],[Description]]&lt;&gt;"",Table1[[#This Row],[Description]],"")</f>
        <v/>
      </c>
      <c r="AM1142" s="46" t="str">
        <f>IF(Table1[[#This Row],[Posting Date]]&lt;&gt;"",Table1[[#This Row],[Reference Number]],"")</f>
        <v/>
      </c>
      <c r="AN1142" s="46" t="str">
        <f>TRIM(Table1[[#This Row],[Line '#]])</f>
        <v/>
      </c>
      <c r="AO1142" s="46" t="str">
        <f>TRIM(Table1[[#This Row],[Account]])</f>
        <v/>
      </c>
      <c r="AP1142" s="46" t="str">
        <f>IF(Table1[[#This Row],[Posting Date]]&lt;&gt;"",$D$5,"")</f>
        <v/>
      </c>
      <c r="AQ1142" s="46" t="str">
        <f>TRIM(Table1[[#This Row],[Departments-Prgrams]])</f>
        <v/>
      </c>
      <c r="AR1142" s="46" t="str">
        <f>TRIM(Table1[[#This Row],[Grant]])</f>
        <v/>
      </c>
      <c r="AS1142" s="46" t="str">
        <f>TRIM(Table1[[#This Row],[Staff ID]])</f>
        <v/>
      </c>
      <c r="AT1142" s="46" t="str">
        <f>IF(TRIM(Table1[[#This Row],[Budget Code]])=0,"",TRIM(Table1[[#This Row],[Budget Code]]))</f>
        <v/>
      </c>
      <c r="AU1142" s="46" t="str">
        <f>IF(Table1[[#This Row],[Line Description]]&lt;&gt;"",Table1[[#This Row],[Line Description]],"")</f>
        <v/>
      </c>
      <c r="AV1142" s="46" t="str">
        <f>IF(Table1[[#This Row],[Cur_Amount Debit]]&gt;0,ROUND(Table1[[#This Row],[Cur_Amount Debit]],2),"")</f>
        <v/>
      </c>
      <c r="AW1142" s="46" t="str">
        <f>IF(Table1[[#This Row],[Cur_Amount Credit]]&gt;0,ROUND(Table1[[#This Row],[Cur_Amount Credit]],2),"")</f>
        <v/>
      </c>
      <c r="AX1142" s="46" t="str">
        <f>LEFT(Table1[[#This Row],[Cur]],3)</f>
        <v/>
      </c>
      <c r="AY1142" s="59"/>
      <c r="AZ1142" s="46"/>
      <c r="BA1142" s="46" t="str">
        <f>IF(Table1[[#This Row],[Cur]]&lt;&gt;"",IF(Table1[[#This Row],[Cur]]="USD","",ExchangeRate),"")</f>
        <v/>
      </c>
      <c r="BB1142" s="46" t="str">
        <f>IF(Table1[[#This Row],[Grant]]&lt;&gt;"",VLOOKUP(Table1[[#This Row],[Grant]],Grants!B:D,3),"")</f>
        <v/>
      </c>
      <c r="BC1142" s="46" t="str">
        <f>TRIM(Table1[[#This Row],[Vendor ID]])</f>
        <v/>
      </c>
      <c r="BD1142">
        <f>IF(Table1[[#This Row],[Reference Number]]=Q1141,BD1141,BD1141+1)</f>
        <v>0</v>
      </c>
    </row>
    <row r="1143" spans="1:56" ht="11.25" customHeight="1" x14ac:dyDescent="0.25">
      <c r="A1143" s="1"/>
      <c r="B1143" s="88" t="str">
        <f>IF(Table1[[#This Row],[Posting Date]]&lt;&gt;"",IF(Table1[[#This Row],[Reference Number]]=Q1142,B1142+1,1),"")</f>
        <v/>
      </c>
      <c r="C1143" s="61"/>
      <c r="D1143" s="61"/>
      <c r="E1143" s="138"/>
      <c r="F1143" s="141" t="str">
        <f>IFERROR(IF(VLOOKUP(Table1[[#This Row],[Budget Code Description]],Dimentions!$X$6:$AC$139,2,FALSE)="","",VLOOKUP(Table1[[#This Row],[Budget Code Description]],Dimentions!$X$6:$AC$139,2,FALSE)),"")</f>
        <v/>
      </c>
      <c r="G1143" s="141"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1" t="str">
        <f>IFERROR(VLOOKUP(Table1[[#This Row],[Budget Code Description]],Table6[#All],8,FALSE),"")</f>
        <v/>
      </c>
      <c r="L1143" s="63"/>
      <c r="M1143" s="65" t="str">
        <f>IFERROR(VLOOKUP(Table1[[#This Row],[Staff ID]],Table2[],2,FALSE),"")</f>
        <v/>
      </c>
      <c r="N1143" s="209" t="str">
        <f>IFERROR(IF(VLOOKUP(Table1[[#This Row],[Budget Code Description]],Dimentions!$X$6:$AC$134,4,FALSE)="","",VLOOKUP(Table1[[#This Row],[Budget Code Description]],Dimentions!$X$6:$AC$134,4,FALSE)),"")</f>
        <v/>
      </c>
      <c r="O1143" s="65" t="str">
        <f>IFERROR(VLOOKUP(Table1[[#This Row],[Vendor ID]],Table549[],2,FALSE),"")</f>
        <v/>
      </c>
      <c r="P1143" s="63"/>
      <c r="Q1143" s="141" t="str">
        <f>IF(Table1[[#This Row],[Posting Date]]&lt;&gt;"",$D$9,"")</f>
        <v/>
      </c>
      <c r="R1143" s="157" t="str">
        <f>IF(Table1[[#This Row],[Posting Date]]&lt;&gt;"",$D$10,"")</f>
        <v/>
      </c>
      <c r="S1143" s="66"/>
      <c r="T1143" s="63"/>
      <c r="U1143" s="67"/>
      <c r="V1143" s="67"/>
      <c r="W1143" s="67" t="str">
        <f t="shared" si="22"/>
        <v/>
      </c>
      <c r="X1143" s="159" t="str">
        <f>IF(E1143="","",(IF(Table1[[#This Row],[Cur]]="USD",Table1[[#This Row],[Cur_Amount Debit]],Table1[[#This Row],[Cur_Amount Debit]]/Table1[[#This Row],[Exchange Rate]])))</f>
        <v/>
      </c>
      <c r="Y1143" s="159" t="str">
        <f>IF(E1143="","",(IF(Table1[[#This Row],[Cur]]="USD",Table1[[#This Row],[Cur_Amount Credit]],Table1[[#This Row],[Cur_Amount Credit]]/ExchangeRate)))</f>
        <v/>
      </c>
      <c r="Z1143" s="201" t="str">
        <f>IF(E1143="","",(Table1[[#This Row],[Debit USD]]-Table1[[#This Row],[Credit USD]]))</f>
        <v/>
      </c>
      <c r="AA1143" s="226"/>
      <c r="AB1143" s="255"/>
      <c r="AC1143" s="1"/>
      <c r="AD1143" s="15"/>
      <c r="AE1143" s="15" t="str">
        <f>IF(AND(OR(Table1[[#This Row],[Account]]="15030",Table1[[#This Row],[Account]]="15035",Table1[[#This Row],[Account]]="20150"),Table1[[#This Row],[Vendor ID]]=""),1,"")</f>
        <v/>
      </c>
      <c r="AF1143" s="15"/>
      <c r="AG1143" s="15"/>
      <c r="AH1143" s="15"/>
      <c r="AI1143" s="46" t="str">
        <f>IF(Table1[[#This Row],[Posting Date]]&lt;&gt;"","GJ-"&amp;CountryID,"")</f>
        <v/>
      </c>
      <c r="AJ1143" s="59" t="str">
        <f>IF(Table1[[#This Row],[Posting Date]]&lt;&gt;"",Table1[[#This Row],[Posting Date]],"")</f>
        <v/>
      </c>
      <c r="AK1143" s="46"/>
      <c r="AL1143" s="46" t="str">
        <f>IF(Table1[[#This Row],[Description]]&lt;&gt;"",Table1[[#This Row],[Description]],"")</f>
        <v/>
      </c>
      <c r="AM1143" s="46" t="str">
        <f>IF(Table1[[#This Row],[Posting Date]]&lt;&gt;"",Table1[[#This Row],[Reference Number]],"")</f>
        <v/>
      </c>
      <c r="AN1143" s="46" t="str">
        <f>TRIM(Table1[[#This Row],[Line '#]])</f>
        <v/>
      </c>
      <c r="AO1143" s="46" t="str">
        <f>TRIM(Table1[[#This Row],[Account]])</f>
        <v/>
      </c>
      <c r="AP1143" s="46" t="str">
        <f>IF(Table1[[#This Row],[Posting Date]]&lt;&gt;"",$D$5,"")</f>
        <v/>
      </c>
      <c r="AQ1143" s="46" t="str">
        <f>TRIM(Table1[[#This Row],[Departments-Prgrams]])</f>
        <v/>
      </c>
      <c r="AR1143" s="46" t="str">
        <f>TRIM(Table1[[#This Row],[Grant]])</f>
        <v/>
      </c>
      <c r="AS1143" s="46" t="str">
        <f>TRIM(Table1[[#This Row],[Staff ID]])</f>
        <v/>
      </c>
      <c r="AT1143" s="46" t="str">
        <f>IF(TRIM(Table1[[#This Row],[Budget Code]])=0,"",TRIM(Table1[[#This Row],[Budget Code]]))</f>
        <v/>
      </c>
      <c r="AU1143" s="46" t="str">
        <f>IF(Table1[[#This Row],[Line Description]]&lt;&gt;"",Table1[[#This Row],[Line Description]],"")</f>
        <v/>
      </c>
      <c r="AV1143" s="46" t="str">
        <f>IF(Table1[[#This Row],[Cur_Amount Debit]]&gt;0,ROUND(Table1[[#This Row],[Cur_Amount Debit]],2),"")</f>
        <v/>
      </c>
      <c r="AW1143" s="46" t="str">
        <f>IF(Table1[[#This Row],[Cur_Amount Credit]]&gt;0,ROUND(Table1[[#This Row],[Cur_Amount Credit]],2),"")</f>
        <v/>
      </c>
      <c r="AX1143" s="46" t="str">
        <f>LEFT(Table1[[#This Row],[Cur]],3)</f>
        <v/>
      </c>
      <c r="AY1143" s="59"/>
      <c r="AZ1143" s="46"/>
      <c r="BA1143" s="46" t="str">
        <f>IF(Table1[[#This Row],[Cur]]&lt;&gt;"",IF(Table1[[#This Row],[Cur]]="USD","",ExchangeRate),"")</f>
        <v/>
      </c>
      <c r="BB1143" s="46" t="str">
        <f>IF(Table1[[#This Row],[Grant]]&lt;&gt;"",VLOOKUP(Table1[[#This Row],[Grant]],Grants!B:D,3),"")</f>
        <v/>
      </c>
      <c r="BC1143" s="46" t="str">
        <f>TRIM(Table1[[#This Row],[Vendor ID]])</f>
        <v/>
      </c>
      <c r="BD1143">
        <f>IF(Table1[[#This Row],[Reference Number]]=Q1142,BD1142,BD1142+1)</f>
        <v>0</v>
      </c>
    </row>
    <row r="1144" spans="1:56" ht="11.25" customHeight="1" x14ac:dyDescent="0.25">
      <c r="A1144" s="1"/>
      <c r="B1144" s="88" t="str">
        <f>IF(Table1[[#This Row],[Posting Date]]&lt;&gt;"",IF(Table1[[#This Row],[Reference Number]]=Q1143,B1143+1,1),"")</f>
        <v/>
      </c>
      <c r="C1144" s="61"/>
      <c r="D1144" s="61"/>
      <c r="E1144" s="138"/>
      <c r="F1144" s="141" t="str">
        <f>IFERROR(IF(VLOOKUP(Table1[[#This Row],[Budget Code Description]],Dimentions!$X$6:$AC$139,2,FALSE)="","",VLOOKUP(Table1[[#This Row],[Budget Code Description]],Dimentions!$X$6:$AC$139,2,FALSE)),"")</f>
        <v/>
      </c>
      <c r="G1144" s="141"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1" t="str">
        <f>IFERROR(VLOOKUP(Table1[[#This Row],[Budget Code Description]],Table6[#All],8,FALSE),"")</f>
        <v/>
      </c>
      <c r="L1144" s="63"/>
      <c r="M1144" s="65" t="str">
        <f>IFERROR(VLOOKUP(Table1[[#This Row],[Staff ID]],Table2[],2,FALSE),"")</f>
        <v/>
      </c>
      <c r="N1144" s="209" t="str">
        <f>IFERROR(IF(VLOOKUP(Table1[[#This Row],[Budget Code Description]],Dimentions!$X$6:$AC$134,4,FALSE)="","",VLOOKUP(Table1[[#This Row],[Budget Code Description]],Dimentions!$X$6:$AC$134,4,FALSE)),"")</f>
        <v/>
      </c>
      <c r="O1144" s="65" t="str">
        <f>IFERROR(VLOOKUP(Table1[[#This Row],[Vendor ID]],Table549[],2,FALSE),"")</f>
        <v/>
      </c>
      <c r="P1144" s="63"/>
      <c r="Q1144" s="141" t="str">
        <f>IF(Table1[[#This Row],[Posting Date]]&lt;&gt;"",$D$9,"")</f>
        <v/>
      </c>
      <c r="R1144" s="157" t="str">
        <f>IF(Table1[[#This Row],[Posting Date]]&lt;&gt;"",$D$10,"")</f>
        <v/>
      </c>
      <c r="S1144" s="66"/>
      <c r="T1144" s="63"/>
      <c r="U1144" s="67"/>
      <c r="V1144" s="67"/>
      <c r="W1144" s="67" t="str">
        <f t="shared" si="22"/>
        <v/>
      </c>
      <c r="X1144" s="159" t="str">
        <f>IF(E1144="","",(IF(Table1[[#This Row],[Cur]]="USD",Table1[[#This Row],[Cur_Amount Debit]],Table1[[#This Row],[Cur_Amount Debit]]/Table1[[#This Row],[Exchange Rate]])))</f>
        <v/>
      </c>
      <c r="Y1144" s="159" t="str">
        <f>IF(E1144="","",(IF(Table1[[#This Row],[Cur]]="USD",Table1[[#This Row],[Cur_Amount Credit]],Table1[[#This Row],[Cur_Amount Credit]]/ExchangeRate)))</f>
        <v/>
      </c>
      <c r="Z1144" s="201" t="str">
        <f>IF(E1144="","",(Table1[[#This Row],[Debit USD]]-Table1[[#This Row],[Credit USD]]))</f>
        <v/>
      </c>
      <c r="AA1144" s="226"/>
      <c r="AB1144" s="255"/>
      <c r="AC1144" s="1"/>
      <c r="AD1144" s="15"/>
      <c r="AE1144" s="15" t="str">
        <f>IF(AND(OR(Table1[[#This Row],[Account]]="15030",Table1[[#This Row],[Account]]="15035",Table1[[#This Row],[Account]]="20150"),Table1[[#This Row],[Vendor ID]]=""),1,"")</f>
        <v/>
      </c>
      <c r="AF1144" s="15"/>
      <c r="AG1144" s="15"/>
      <c r="AH1144" s="15"/>
      <c r="AI1144" s="46" t="str">
        <f>IF(Table1[[#This Row],[Posting Date]]&lt;&gt;"","GJ-"&amp;CountryID,"")</f>
        <v/>
      </c>
      <c r="AJ1144" s="59" t="str">
        <f>IF(Table1[[#This Row],[Posting Date]]&lt;&gt;"",Table1[[#This Row],[Posting Date]],"")</f>
        <v/>
      </c>
      <c r="AK1144" s="46"/>
      <c r="AL1144" s="46" t="str">
        <f>IF(Table1[[#This Row],[Description]]&lt;&gt;"",Table1[[#This Row],[Description]],"")</f>
        <v/>
      </c>
      <c r="AM1144" s="46" t="str">
        <f>IF(Table1[[#This Row],[Posting Date]]&lt;&gt;"",Table1[[#This Row],[Reference Number]],"")</f>
        <v/>
      </c>
      <c r="AN1144" s="46" t="str">
        <f>TRIM(Table1[[#This Row],[Line '#]])</f>
        <v/>
      </c>
      <c r="AO1144" s="46" t="str">
        <f>TRIM(Table1[[#This Row],[Account]])</f>
        <v/>
      </c>
      <c r="AP1144" s="46" t="str">
        <f>IF(Table1[[#This Row],[Posting Date]]&lt;&gt;"",$D$5,"")</f>
        <v/>
      </c>
      <c r="AQ1144" s="46" t="str">
        <f>TRIM(Table1[[#This Row],[Departments-Prgrams]])</f>
        <v/>
      </c>
      <c r="AR1144" s="46" t="str">
        <f>TRIM(Table1[[#This Row],[Grant]])</f>
        <v/>
      </c>
      <c r="AS1144" s="46" t="str">
        <f>TRIM(Table1[[#This Row],[Staff ID]])</f>
        <v/>
      </c>
      <c r="AT1144" s="46" t="str">
        <f>IF(TRIM(Table1[[#This Row],[Budget Code]])=0,"",TRIM(Table1[[#This Row],[Budget Code]]))</f>
        <v/>
      </c>
      <c r="AU1144" s="46" t="str">
        <f>IF(Table1[[#This Row],[Line Description]]&lt;&gt;"",Table1[[#This Row],[Line Description]],"")</f>
        <v/>
      </c>
      <c r="AV1144" s="46" t="str">
        <f>IF(Table1[[#This Row],[Cur_Amount Debit]]&gt;0,ROUND(Table1[[#This Row],[Cur_Amount Debit]],2),"")</f>
        <v/>
      </c>
      <c r="AW1144" s="46" t="str">
        <f>IF(Table1[[#This Row],[Cur_Amount Credit]]&gt;0,ROUND(Table1[[#This Row],[Cur_Amount Credit]],2),"")</f>
        <v/>
      </c>
      <c r="AX1144" s="46" t="str">
        <f>LEFT(Table1[[#This Row],[Cur]],3)</f>
        <v/>
      </c>
      <c r="AY1144" s="59"/>
      <c r="AZ1144" s="46"/>
      <c r="BA1144" s="46" t="str">
        <f>IF(Table1[[#This Row],[Cur]]&lt;&gt;"",IF(Table1[[#This Row],[Cur]]="USD","",ExchangeRate),"")</f>
        <v/>
      </c>
      <c r="BB1144" s="46" t="str">
        <f>IF(Table1[[#This Row],[Grant]]&lt;&gt;"",VLOOKUP(Table1[[#This Row],[Grant]],Grants!B:D,3),"")</f>
        <v/>
      </c>
      <c r="BC1144" s="46" t="str">
        <f>TRIM(Table1[[#This Row],[Vendor ID]])</f>
        <v/>
      </c>
      <c r="BD1144">
        <f>IF(Table1[[#This Row],[Reference Number]]=Q1143,BD1143,BD1143+1)</f>
        <v>0</v>
      </c>
    </row>
    <row r="1145" spans="1:56" ht="11.25" customHeight="1" x14ac:dyDescent="0.25">
      <c r="A1145" s="1"/>
      <c r="B1145" s="88" t="str">
        <f>IF(Table1[[#This Row],[Posting Date]]&lt;&gt;"",IF(Table1[[#This Row],[Reference Number]]=Q1144,B1144+1,1),"")</f>
        <v/>
      </c>
      <c r="C1145" s="61"/>
      <c r="D1145" s="61"/>
      <c r="E1145" s="138"/>
      <c r="F1145" s="141" t="str">
        <f>IFERROR(IF(VLOOKUP(Table1[[#This Row],[Budget Code Description]],Dimentions!$X$6:$AC$139,2,FALSE)="","",VLOOKUP(Table1[[#This Row],[Budget Code Description]],Dimentions!$X$6:$AC$139,2,FALSE)),"")</f>
        <v/>
      </c>
      <c r="G1145" s="141"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1" t="str">
        <f>IFERROR(VLOOKUP(Table1[[#This Row],[Budget Code Description]],Table6[#All],8,FALSE),"")</f>
        <v/>
      </c>
      <c r="L1145" s="63"/>
      <c r="M1145" s="65" t="str">
        <f>IFERROR(VLOOKUP(Table1[[#This Row],[Staff ID]],Table2[],2,FALSE),"")</f>
        <v/>
      </c>
      <c r="N1145" s="209" t="str">
        <f>IFERROR(IF(VLOOKUP(Table1[[#This Row],[Budget Code Description]],Dimentions!$X$6:$AC$134,4,FALSE)="","",VLOOKUP(Table1[[#This Row],[Budget Code Description]],Dimentions!$X$6:$AC$134,4,FALSE)),"")</f>
        <v/>
      </c>
      <c r="O1145" s="65" t="str">
        <f>IFERROR(VLOOKUP(Table1[[#This Row],[Vendor ID]],Table549[],2,FALSE),"")</f>
        <v/>
      </c>
      <c r="P1145" s="63"/>
      <c r="Q1145" s="141" t="str">
        <f>IF(Table1[[#This Row],[Posting Date]]&lt;&gt;"",$D$9,"")</f>
        <v/>
      </c>
      <c r="R1145" s="157" t="str">
        <f>IF(Table1[[#This Row],[Posting Date]]&lt;&gt;"",$D$10,"")</f>
        <v/>
      </c>
      <c r="S1145" s="66"/>
      <c r="T1145" s="63"/>
      <c r="U1145" s="67"/>
      <c r="V1145" s="67"/>
      <c r="W1145" s="67" t="str">
        <f t="shared" si="22"/>
        <v/>
      </c>
      <c r="X1145" s="159" t="str">
        <f>IF(E1145="","",(IF(Table1[[#This Row],[Cur]]="USD",Table1[[#This Row],[Cur_Amount Debit]],Table1[[#This Row],[Cur_Amount Debit]]/Table1[[#This Row],[Exchange Rate]])))</f>
        <v/>
      </c>
      <c r="Y1145" s="159" t="str">
        <f>IF(E1145="","",(IF(Table1[[#This Row],[Cur]]="USD",Table1[[#This Row],[Cur_Amount Credit]],Table1[[#This Row],[Cur_Amount Credit]]/ExchangeRate)))</f>
        <v/>
      </c>
      <c r="Z1145" s="201" t="str">
        <f>IF(E1145="","",(Table1[[#This Row],[Debit USD]]-Table1[[#This Row],[Credit USD]]))</f>
        <v/>
      </c>
      <c r="AA1145" s="226"/>
      <c r="AB1145" s="255"/>
      <c r="AC1145" s="1"/>
      <c r="AD1145" s="15"/>
      <c r="AE1145" s="15" t="str">
        <f>IF(AND(OR(Table1[[#This Row],[Account]]="15030",Table1[[#This Row],[Account]]="15035",Table1[[#This Row],[Account]]="20150"),Table1[[#This Row],[Vendor ID]]=""),1,"")</f>
        <v/>
      </c>
      <c r="AF1145" s="15"/>
      <c r="AG1145" s="15"/>
      <c r="AH1145" s="15"/>
      <c r="AI1145" s="46" t="str">
        <f>IF(Table1[[#This Row],[Posting Date]]&lt;&gt;"","GJ-"&amp;CountryID,"")</f>
        <v/>
      </c>
      <c r="AJ1145" s="59" t="str">
        <f>IF(Table1[[#This Row],[Posting Date]]&lt;&gt;"",Table1[[#This Row],[Posting Date]],"")</f>
        <v/>
      </c>
      <c r="AK1145" s="46"/>
      <c r="AL1145" s="46" t="str">
        <f>IF(Table1[[#This Row],[Description]]&lt;&gt;"",Table1[[#This Row],[Description]],"")</f>
        <v/>
      </c>
      <c r="AM1145" s="46" t="str">
        <f>IF(Table1[[#This Row],[Posting Date]]&lt;&gt;"",Table1[[#This Row],[Reference Number]],"")</f>
        <v/>
      </c>
      <c r="AN1145" s="46" t="str">
        <f>TRIM(Table1[[#This Row],[Line '#]])</f>
        <v/>
      </c>
      <c r="AO1145" s="46" t="str">
        <f>TRIM(Table1[[#This Row],[Account]])</f>
        <v/>
      </c>
      <c r="AP1145" s="46" t="str">
        <f>IF(Table1[[#This Row],[Posting Date]]&lt;&gt;"",$D$5,"")</f>
        <v/>
      </c>
      <c r="AQ1145" s="46" t="str">
        <f>TRIM(Table1[[#This Row],[Departments-Prgrams]])</f>
        <v/>
      </c>
      <c r="AR1145" s="46" t="str">
        <f>TRIM(Table1[[#This Row],[Grant]])</f>
        <v/>
      </c>
      <c r="AS1145" s="46" t="str">
        <f>TRIM(Table1[[#This Row],[Staff ID]])</f>
        <v/>
      </c>
      <c r="AT1145" s="46" t="str">
        <f>IF(TRIM(Table1[[#This Row],[Budget Code]])=0,"",TRIM(Table1[[#This Row],[Budget Code]]))</f>
        <v/>
      </c>
      <c r="AU1145" s="46" t="str">
        <f>IF(Table1[[#This Row],[Line Description]]&lt;&gt;"",Table1[[#This Row],[Line Description]],"")</f>
        <v/>
      </c>
      <c r="AV1145" s="46" t="str">
        <f>IF(Table1[[#This Row],[Cur_Amount Debit]]&gt;0,ROUND(Table1[[#This Row],[Cur_Amount Debit]],2),"")</f>
        <v/>
      </c>
      <c r="AW1145" s="46" t="str">
        <f>IF(Table1[[#This Row],[Cur_Amount Credit]]&gt;0,ROUND(Table1[[#This Row],[Cur_Amount Credit]],2),"")</f>
        <v/>
      </c>
      <c r="AX1145" s="46" t="str">
        <f>LEFT(Table1[[#This Row],[Cur]],3)</f>
        <v/>
      </c>
      <c r="AY1145" s="59"/>
      <c r="AZ1145" s="46"/>
      <c r="BA1145" s="46" t="str">
        <f>IF(Table1[[#This Row],[Cur]]&lt;&gt;"",IF(Table1[[#This Row],[Cur]]="USD","",ExchangeRate),"")</f>
        <v/>
      </c>
      <c r="BB1145" s="46" t="str">
        <f>IF(Table1[[#This Row],[Grant]]&lt;&gt;"",VLOOKUP(Table1[[#This Row],[Grant]],Grants!B:D,3),"")</f>
        <v/>
      </c>
      <c r="BC1145" s="46" t="str">
        <f>TRIM(Table1[[#This Row],[Vendor ID]])</f>
        <v/>
      </c>
      <c r="BD1145">
        <f>IF(Table1[[#This Row],[Reference Number]]=Q1144,BD1144,BD1144+1)</f>
        <v>0</v>
      </c>
    </row>
    <row r="1146" spans="1:56" ht="11.25" customHeight="1" x14ac:dyDescent="0.25">
      <c r="A1146" s="1"/>
      <c r="B1146" s="88" t="str">
        <f>IF(Table1[[#This Row],[Posting Date]]&lt;&gt;"",IF(Table1[[#This Row],[Reference Number]]=Q1145,B1145+1,1),"")</f>
        <v/>
      </c>
      <c r="C1146" s="61"/>
      <c r="D1146" s="61"/>
      <c r="E1146" s="138"/>
      <c r="F1146" s="141" t="str">
        <f>IFERROR(IF(VLOOKUP(Table1[[#This Row],[Budget Code Description]],Dimentions!$X$6:$AC$139,2,FALSE)="","",VLOOKUP(Table1[[#This Row],[Budget Code Description]],Dimentions!$X$6:$AC$139,2,FALSE)),"")</f>
        <v/>
      </c>
      <c r="G1146" s="141"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1" t="str">
        <f>IFERROR(VLOOKUP(Table1[[#This Row],[Budget Code Description]],Table6[#All],8,FALSE),"")</f>
        <v/>
      </c>
      <c r="L1146" s="63"/>
      <c r="M1146" s="65" t="str">
        <f>IFERROR(VLOOKUP(Table1[[#This Row],[Staff ID]],Table2[],2,FALSE),"")</f>
        <v/>
      </c>
      <c r="N1146" s="209" t="str">
        <f>IFERROR(IF(VLOOKUP(Table1[[#This Row],[Budget Code Description]],Dimentions!$X$6:$AC$134,4,FALSE)="","",VLOOKUP(Table1[[#This Row],[Budget Code Description]],Dimentions!$X$6:$AC$134,4,FALSE)),"")</f>
        <v/>
      </c>
      <c r="O1146" s="65" t="str">
        <f>IFERROR(VLOOKUP(Table1[[#This Row],[Vendor ID]],Table549[],2,FALSE),"")</f>
        <v/>
      </c>
      <c r="P1146" s="63"/>
      <c r="Q1146" s="141" t="str">
        <f>IF(Table1[[#This Row],[Posting Date]]&lt;&gt;"",$D$9,"")</f>
        <v/>
      </c>
      <c r="R1146" s="157" t="str">
        <f>IF(Table1[[#This Row],[Posting Date]]&lt;&gt;"",$D$10,"")</f>
        <v/>
      </c>
      <c r="S1146" s="66"/>
      <c r="T1146" s="63"/>
      <c r="U1146" s="67"/>
      <c r="V1146" s="67"/>
      <c r="W1146" s="67" t="str">
        <f t="shared" si="22"/>
        <v/>
      </c>
      <c r="X1146" s="159" t="str">
        <f>IF(E1146="","",(IF(Table1[[#This Row],[Cur]]="USD",Table1[[#This Row],[Cur_Amount Debit]],Table1[[#This Row],[Cur_Amount Debit]]/Table1[[#This Row],[Exchange Rate]])))</f>
        <v/>
      </c>
      <c r="Y1146" s="159" t="str">
        <f>IF(E1146="","",(IF(Table1[[#This Row],[Cur]]="USD",Table1[[#This Row],[Cur_Amount Credit]],Table1[[#This Row],[Cur_Amount Credit]]/ExchangeRate)))</f>
        <v/>
      </c>
      <c r="Z1146" s="201" t="str">
        <f>IF(E1146="","",(Table1[[#This Row],[Debit USD]]-Table1[[#This Row],[Credit USD]]))</f>
        <v/>
      </c>
      <c r="AA1146" s="226"/>
      <c r="AB1146" s="255"/>
      <c r="AC1146" s="1"/>
      <c r="AD1146" s="15"/>
      <c r="AE1146" s="15" t="str">
        <f>IF(AND(OR(Table1[[#This Row],[Account]]="15030",Table1[[#This Row],[Account]]="15035",Table1[[#This Row],[Account]]="20150"),Table1[[#This Row],[Vendor ID]]=""),1,"")</f>
        <v/>
      </c>
      <c r="AF1146" s="15"/>
      <c r="AG1146" s="15"/>
      <c r="AH1146" s="15"/>
      <c r="AI1146" s="46" t="str">
        <f>IF(Table1[[#This Row],[Posting Date]]&lt;&gt;"","GJ-"&amp;CountryID,"")</f>
        <v/>
      </c>
      <c r="AJ1146" s="59" t="str">
        <f>IF(Table1[[#This Row],[Posting Date]]&lt;&gt;"",Table1[[#This Row],[Posting Date]],"")</f>
        <v/>
      </c>
      <c r="AK1146" s="46"/>
      <c r="AL1146" s="46" t="str">
        <f>IF(Table1[[#This Row],[Description]]&lt;&gt;"",Table1[[#This Row],[Description]],"")</f>
        <v/>
      </c>
      <c r="AM1146" s="46" t="str">
        <f>IF(Table1[[#This Row],[Posting Date]]&lt;&gt;"",Table1[[#This Row],[Reference Number]],"")</f>
        <v/>
      </c>
      <c r="AN1146" s="46" t="str">
        <f>TRIM(Table1[[#This Row],[Line '#]])</f>
        <v/>
      </c>
      <c r="AO1146" s="46" t="str">
        <f>TRIM(Table1[[#This Row],[Account]])</f>
        <v/>
      </c>
      <c r="AP1146" s="46" t="str">
        <f>IF(Table1[[#This Row],[Posting Date]]&lt;&gt;"",$D$5,"")</f>
        <v/>
      </c>
      <c r="AQ1146" s="46" t="str">
        <f>TRIM(Table1[[#This Row],[Departments-Prgrams]])</f>
        <v/>
      </c>
      <c r="AR1146" s="46" t="str">
        <f>TRIM(Table1[[#This Row],[Grant]])</f>
        <v/>
      </c>
      <c r="AS1146" s="46" t="str">
        <f>TRIM(Table1[[#This Row],[Staff ID]])</f>
        <v/>
      </c>
      <c r="AT1146" s="46" t="str">
        <f>IF(TRIM(Table1[[#This Row],[Budget Code]])=0,"",TRIM(Table1[[#This Row],[Budget Code]]))</f>
        <v/>
      </c>
      <c r="AU1146" s="46" t="str">
        <f>IF(Table1[[#This Row],[Line Description]]&lt;&gt;"",Table1[[#This Row],[Line Description]],"")</f>
        <v/>
      </c>
      <c r="AV1146" s="46" t="str">
        <f>IF(Table1[[#This Row],[Cur_Amount Debit]]&gt;0,ROUND(Table1[[#This Row],[Cur_Amount Debit]],2),"")</f>
        <v/>
      </c>
      <c r="AW1146" s="46" t="str">
        <f>IF(Table1[[#This Row],[Cur_Amount Credit]]&gt;0,ROUND(Table1[[#This Row],[Cur_Amount Credit]],2),"")</f>
        <v/>
      </c>
      <c r="AX1146" s="46" t="str">
        <f>LEFT(Table1[[#This Row],[Cur]],3)</f>
        <v/>
      </c>
      <c r="AY1146" s="59"/>
      <c r="AZ1146" s="46"/>
      <c r="BA1146" s="46" t="str">
        <f>IF(Table1[[#This Row],[Cur]]&lt;&gt;"",IF(Table1[[#This Row],[Cur]]="USD","",ExchangeRate),"")</f>
        <v/>
      </c>
      <c r="BB1146" s="46" t="str">
        <f>IF(Table1[[#This Row],[Grant]]&lt;&gt;"",VLOOKUP(Table1[[#This Row],[Grant]],Grants!B:D,3),"")</f>
        <v/>
      </c>
      <c r="BC1146" s="46" t="str">
        <f>TRIM(Table1[[#This Row],[Vendor ID]])</f>
        <v/>
      </c>
      <c r="BD1146">
        <f>IF(Table1[[#This Row],[Reference Number]]=Q1145,BD1145,BD1145+1)</f>
        <v>0</v>
      </c>
    </row>
    <row r="1147" spans="1:56" ht="11.25" customHeight="1" x14ac:dyDescent="0.25">
      <c r="A1147" s="1"/>
      <c r="B1147" s="88" t="str">
        <f>IF(Table1[[#This Row],[Posting Date]]&lt;&gt;"",IF(Table1[[#This Row],[Reference Number]]=Q1146,B1146+1,1),"")</f>
        <v/>
      </c>
      <c r="C1147" s="61"/>
      <c r="D1147" s="61"/>
      <c r="E1147" s="138"/>
      <c r="F1147" s="141" t="str">
        <f>IFERROR(IF(VLOOKUP(Table1[[#This Row],[Budget Code Description]],Dimentions!$X$6:$AC$139,2,FALSE)="","",VLOOKUP(Table1[[#This Row],[Budget Code Description]],Dimentions!$X$6:$AC$139,2,FALSE)),"")</f>
        <v/>
      </c>
      <c r="G1147" s="141"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1" t="str">
        <f>IFERROR(VLOOKUP(Table1[[#This Row],[Budget Code Description]],Table6[#All],8,FALSE),"")</f>
        <v/>
      </c>
      <c r="L1147" s="63"/>
      <c r="M1147" s="65" t="str">
        <f>IFERROR(VLOOKUP(Table1[[#This Row],[Staff ID]],Table2[],2,FALSE),"")</f>
        <v/>
      </c>
      <c r="N1147" s="209" t="str">
        <f>IFERROR(IF(VLOOKUP(Table1[[#This Row],[Budget Code Description]],Dimentions!$X$6:$AC$134,4,FALSE)="","",VLOOKUP(Table1[[#This Row],[Budget Code Description]],Dimentions!$X$6:$AC$134,4,FALSE)),"")</f>
        <v/>
      </c>
      <c r="O1147" s="65" t="str">
        <f>IFERROR(VLOOKUP(Table1[[#This Row],[Vendor ID]],Table549[],2,FALSE),"")</f>
        <v/>
      </c>
      <c r="P1147" s="63"/>
      <c r="Q1147" s="141" t="str">
        <f>IF(Table1[[#This Row],[Posting Date]]&lt;&gt;"",$D$9,"")</f>
        <v/>
      </c>
      <c r="R1147" s="157" t="str">
        <f>IF(Table1[[#This Row],[Posting Date]]&lt;&gt;"",$D$10,"")</f>
        <v/>
      </c>
      <c r="S1147" s="66"/>
      <c r="T1147" s="63"/>
      <c r="U1147" s="67"/>
      <c r="V1147" s="67"/>
      <c r="W1147" s="67" t="str">
        <f t="shared" si="22"/>
        <v/>
      </c>
      <c r="X1147" s="159" t="str">
        <f>IF(E1147="","",(IF(Table1[[#This Row],[Cur]]="USD",Table1[[#This Row],[Cur_Amount Debit]],Table1[[#This Row],[Cur_Amount Debit]]/Table1[[#This Row],[Exchange Rate]])))</f>
        <v/>
      </c>
      <c r="Y1147" s="159" t="str">
        <f>IF(E1147="","",(IF(Table1[[#This Row],[Cur]]="USD",Table1[[#This Row],[Cur_Amount Credit]],Table1[[#This Row],[Cur_Amount Credit]]/ExchangeRate)))</f>
        <v/>
      </c>
      <c r="Z1147" s="201" t="str">
        <f>IF(E1147="","",(Table1[[#This Row],[Debit USD]]-Table1[[#This Row],[Credit USD]]))</f>
        <v/>
      </c>
      <c r="AA1147" s="226"/>
      <c r="AB1147" s="255"/>
      <c r="AC1147" s="1"/>
      <c r="AD1147" s="15"/>
      <c r="AE1147" s="15" t="str">
        <f>IF(AND(OR(Table1[[#This Row],[Account]]="15030",Table1[[#This Row],[Account]]="15035",Table1[[#This Row],[Account]]="20150"),Table1[[#This Row],[Vendor ID]]=""),1,"")</f>
        <v/>
      </c>
      <c r="AF1147" s="15"/>
      <c r="AG1147" s="15"/>
      <c r="AH1147" s="15"/>
      <c r="AI1147" s="46" t="str">
        <f>IF(Table1[[#This Row],[Posting Date]]&lt;&gt;"","GJ-"&amp;CountryID,"")</f>
        <v/>
      </c>
      <c r="AJ1147" s="59" t="str">
        <f>IF(Table1[[#This Row],[Posting Date]]&lt;&gt;"",Table1[[#This Row],[Posting Date]],"")</f>
        <v/>
      </c>
      <c r="AK1147" s="46"/>
      <c r="AL1147" s="46" t="str">
        <f>IF(Table1[[#This Row],[Description]]&lt;&gt;"",Table1[[#This Row],[Description]],"")</f>
        <v/>
      </c>
      <c r="AM1147" s="46" t="str">
        <f>IF(Table1[[#This Row],[Posting Date]]&lt;&gt;"",Table1[[#This Row],[Reference Number]],"")</f>
        <v/>
      </c>
      <c r="AN1147" s="46" t="str">
        <f>TRIM(Table1[[#This Row],[Line '#]])</f>
        <v/>
      </c>
      <c r="AO1147" s="46" t="str">
        <f>TRIM(Table1[[#This Row],[Account]])</f>
        <v/>
      </c>
      <c r="AP1147" s="46" t="str">
        <f>IF(Table1[[#This Row],[Posting Date]]&lt;&gt;"",$D$5,"")</f>
        <v/>
      </c>
      <c r="AQ1147" s="46" t="str">
        <f>TRIM(Table1[[#This Row],[Departments-Prgrams]])</f>
        <v/>
      </c>
      <c r="AR1147" s="46" t="str">
        <f>TRIM(Table1[[#This Row],[Grant]])</f>
        <v/>
      </c>
      <c r="AS1147" s="46" t="str">
        <f>TRIM(Table1[[#This Row],[Staff ID]])</f>
        <v/>
      </c>
      <c r="AT1147" s="46" t="str">
        <f>IF(TRIM(Table1[[#This Row],[Budget Code]])=0,"",TRIM(Table1[[#This Row],[Budget Code]]))</f>
        <v/>
      </c>
      <c r="AU1147" s="46" t="str">
        <f>IF(Table1[[#This Row],[Line Description]]&lt;&gt;"",Table1[[#This Row],[Line Description]],"")</f>
        <v/>
      </c>
      <c r="AV1147" s="46" t="str">
        <f>IF(Table1[[#This Row],[Cur_Amount Debit]]&gt;0,ROUND(Table1[[#This Row],[Cur_Amount Debit]],2),"")</f>
        <v/>
      </c>
      <c r="AW1147" s="46" t="str">
        <f>IF(Table1[[#This Row],[Cur_Amount Credit]]&gt;0,ROUND(Table1[[#This Row],[Cur_Amount Credit]],2),"")</f>
        <v/>
      </c>
      <c r="AX1147" s="46" t="str">
        <f>LEFT(Table1[[#This Row],[Cur]],3)</f>
        <v/>
      </c>
      <c r="AY1147" s="59"/>
      <c r="AZ1147" s="46"/>
      <c r="BA1147" s="46" t="str">
        <f>IF(Table1[[#This Row],[Cur]]&lt;&gt;"",IF(Table1[[#This Row],[Cur]]="USD","",ExchangeRate),"")</f>
        <v/>
      </c>
      <c r="BB1147" s="46" t="str">
        <f>IF(Table1[[#This Row],[Grant]]&lt;&gt;"",VLOOKUP(Table1[[#This Row],[Grant]],Grants!B:D,3),"")</f>
        <v/>
      </c>
      <c r="BC1147" s="46" t="str">
        <f>TRIM(Table1[[#This Row],[Vendor ID]])</f>
        <v/>
      </c>
      <c r="BD1147">
        <f>IF(Table1[[#This Row],[Reference Number]]=Q1146,BD1146,BD1146+1)</f>
        <v>0</v>
      </c>
    </row>
    <row r="1148" spans="1:56" ht="11.25" customHeight="1" x14ac:dyDescent="0.25">
      <c r="A1148" s="1"/>
      <c r="B1148" s="88" t="str">
        <f>IF(Table1[[#This Row],[Posting Date]]&lt;&gt;"",IF(Table1[[#This Row],[Reference Number]]=Q1147,B1147+1,1),"")</f>
        <v/>
      </c>
      <c r="C1148" s="61"/>
      <c r="D1148" s="61"/>
      <c r="E1148" s="138"/>
      <c r="F1148" s="141" t="str">
        <f>IFERROR(IF(VLOOKUP(Table1[[#This Row],[Budget Code Description]],Dimentions!$X$6:$AC$139,2,FALSE)="","",VLOOKUP(Table1[[#This Row],[Budget Code Description]],Dimentions!$X$6:$AC$139,2,FALSE)),"")</f>
        <v/>
      </c>
      <c r="G1148" s="141"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1" t="str">
        <f>IFERROR(VLOOKUP(Table1[[#This Row],[Budget Code Description]],Table6[#All],8,FALSE),"")</f>
        <v/>
      </c>
      <c r="L1148" s="63"/>
      <c r="M1148" s="65" t="str">
        <f>IFERROR(VLOOKUP(Table1[[#This Row],[Staff ID]],Table2[],2,FALSE),"")</f>
        <v/>
      </c>
      <c r="N1148" s="209" t="str">
        <f>IFERROR(IF(VLOOKUP(Table1[[#This Row],[Budget Code Description]],Dimentions!$X$6:$AC$134,4,FALSE)="","",VLOOKUP(Table1[[#This Row],[Budget Code Description]],Dimentions!$X$6:$AC$134,4,FALSE)),"")</f>
        <v/>
      </c>
      <c r="O1148" s="65" t="str">
        <f>IFERROR(VLOOKUP(Table1[[#This Row],[Vendor ID]],Table549[],2,FALSE),"")</f>
        <v/>
      </c>
      <c r="P1148" s="63"/>
      <c r="Q1148" s="141" t="str">
        <f>IF(Table1[[#This Row],[Posting Date]]&lt;&gt;"",$D$9,"")</f>
        <v/>
      </c>
      <c r="R1148" s="157" t="str">
        <f>IF(Table1[[#This Row],[Posting Date]]&lt;&gt;"",$D$10,"")</f>
        <v/>
      </c>
      <c r="S1148" s="66"/>
      <c r="T1148" s="63"/>
      <c r="U1148" s="67"/>
      <c r="V1148" s="67"/>
      <c r="W1148" s="67" t="str">
        <f t="shared" si="22"/>
        <v/>
      </c>
      <c r="X1148" s="159" t="str">
        <f>IF(E1148="","",(IF(Table1[[#This Row],[Cur]]="USD",Table1[[#This Row],[Cur_Amount Debit]],Table1[[#This Row],[Cur_Amount Debit]]/Table1[[#This Row],[Exchange Rate]])))</f>
        <v/>
      </c>
      <c r="Y1148" s="159" t="str">
        <f>IF(E1148="","",(IF(Table1[[#This Row],[Cur]]="USD",Table1[[#This Row],[Cur_Amount Credit]],Table1[[#This Row],[Cur_Amount Credit]]/ExchangeRate)))</f>
        <v/>
      </c>
      <c r="Z1148" s="201" t="str">
        <f>IF(E1148="","",(Table1[[#This Row],[Debit USD]]-Table1[[#This Row],[Credit USD]]))</f>
        <v/>
      </c>
      <c r="AA1148" s="226"/>
      <c r="AB1148" s="255"/>
      <c r="AC1148" s="1"/>
      <c r="AD1148" s="15"/>
      <c r="AE1148" s="15" t="str">
        <f>IF(AND(OR(Table1[[#This Row],[Account]]="15030",Table1[[#This Row],[Account]]="15035",Table1[[#This Row],[Account]]="20150"),Table1[[#This Row],[Vendor ID]]=""),1,"")</f>
        <v/>
      </c>
      <c r="AF1148" s="15"/>
      <c r="AG1148" s="15"/>
      <c r="AH1148" s="15"/>
      <c r="AI1148" s="46" t="str">
        <f>IF(Table1[[#This Row],[Posting Date]]&lt;&gt;"","GJ-"&amp;CountryID,"")</f>
        <v/>
      </c>
      <c r="AJ1148" s="59" t="str">
        <f>IF(Table1[[#This Row],[Posting Date]]&lt;&gt;"",Table1[[#This Row],[Posting Date]],"")</f>
        <v/>
      </c>
      <c r="AK1148" s="46"/>
      <c r="AL1148" s="46" t="str">
        <f>IF(Table1[[#This Row],[Description]]&lt;&gt;"",Table1[[#This Row],[Description]],"")</f>
        <v/>
      </c>
      <c r="AM1148" s="46" t="str">
        <f>IF(Table1[[#This Row],[Posting Date]]&lt;&gt;"",Table1[[#This Row],[Reference Number]],"")</f>
        <v/>
      </c>
      <c r="AN1148" s="46" t="str">
        <f>TRIM(Table1[[#This Row],[Line '#]])</f>
        <v/>
      </c>
      <c r="AO1148" s="46" t="str">
        <f>TRIM(Table1[[#This Row],[Account]])</f>
        <v/>
      </c>
      <c r="AP1148" s="46" t="str">
        <f>IF(Table1[[#This Row],[Posting Date]]&lt;&gt;"",$D$5,"")</f>
        <v/>
      </c>
      <c r="AQ1148" s="46" t="str">
        <f>TRIM(Table1[[#This Row],[Departments-Prgrams]])</f>
        <v/>
      </c>
      <c r="AR1148" s="46" t="str">
        <f>TRIM(Table1[[#This Row],[Grant]])</f>
        <v/>
      </c>
      <c r="AS1148" s="46" t="str">
        <f>TRIM(Table1[[#This Row],[Staff ID]])</f>
        <v/>
      </c>
      <c r="AT1148" s="46" t="str">
        <f>IF(TRIM(Table1[[#This Row],[Budget Code]])=0,"",TRIM(Table1[[#This Row],[Budget Code]]))</f>
        <v/>
      </c>
      <c r="AU1148" s="46" t="str">
        <f>IF(Table1[[#This Row],[Line Description]]&lt;&gt;"",Table1[[#This Row],[Line Description]],"")</f>
        <v/>
      </c>
      <c r="AV1148" s="46" t="str">
        <f>IF(Table1[[#This Row],[Cur_Amount Debit]]&gt;0,ROUND(Table1[[#This Row],[Cur_Amount Debit]],2),"")</f>
        <v/>
      </c>
      <c r="AW1148" s="46" t="str">
        <f>IF(Table1[[#This Row],[Cur_Amount Credit]]&gt;0,ROUND(Table1[[#This Row],[Cur_Amount Credit]],2),"")</f>
        <v/>
      </c>
      <c r="AX1148" s="46" t="str">
        <f>LEFT(Table1[[#This Row],[Cur]],3)</f>
        <v/>
      </c>
      <c r="AY1148" s="59"/>
      <c r="AZ1148" s="46"/>
      <c r="BA1148" s="46" t="str">
        <f>IF(Table1[[#This Row],[Cur]]&lt;&gt;"",IF(Table1[[#This Row],[Cur]]="USD","",ExchangeRate),"")</f>
        <v/>
      </c>
      <c r="BB1148" s="46" t="str">
        <f>IF(Table1[[#This Row],[Grant]]&lt;&gt;"",VLOOKUP(Table1[[#This Row],[Grant]],Grants!B:D,3),"")</f>
        <v/>
      </c>
      <c r="BC1148" s="46" t="str">
        <f>TRIM(Table1[[#This Row],[Vendor ID]])</f>
        <v/>
      </c>
      <c r="BD1148">
        <f>IF(Table1[[#This Row],[Reference Number]]=Q1147,BD1147,BD1147+1)</f>
        <v>0</v>
      </c>
    </row>
    <row r="1149" spans="1:56" ht="11.25" customHeight="1" x14ac:dyDescent="0.25">
      <c r="A1149" s="1"/>
      <c r="B1149" s="88" t="str">
        <f>IF(Table1[[#This Row],[Posting Date]]&lt;&gt;"",IF(Table1[[#This Row],[Reference Number]]=Q1148,B1148+1,1),"")</f>
        <v/>
      </c>
      <c r="C1149" s="61"/>
      <c r="D1149" s="61"/>
      <c r="E1149" s="138"/>
      <c r="F1149" s="141" t="str">
        <f>IFERROR(IF(VLOOKUP(Table1[[#This Row],[Budget Code Description]],Dimentions!$X$6:$AC$139,2,FALSE)="","",VLOOKUP(Table1[[#This Row],[Budget Code Description]],Dimentions!$X$6:$AC$139,2,FALSE)),"")</f>
        <v/>
      </c>
      <c r="G1149" s="141"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1" t="str">
        <f>IFERROR(VLOOKUP(Table1[[#This Row],[Budget Code Description]],Table6[#All],8,FALSE),"")</f>
        <v/>
      </c>
      <c r="L1149" s="63"/>
      <c r="M1149" s="65" t="str">
        <f>IFERROR(VLOOKUP(Table1[[#This Row],[Staff ID]],Table2[],2,FALSE),"")</f>
        <v/>
      </c>
      <c r="N1149" s="209" t="str">
        <f>IFERROR(IF(VLOOKUP(Table1[[#This Row],[Budget Code Description]],Dimentions!$X$6:$AC$134,4,FALSE)="","",VLOOKUP(Table1[[#This Row],[Budget Code Description]],Dimentions!$X$6:$AC$134,4,FALSE)),"")</f>
        <v/>
      </c>
      <c r="O1149" s="65" t="str">
        <f>IFERROR(VLOOKUP(Table1[[#This Row],[Vendor ID]],Table549[],2,FALSE),"")</f>
        <v/>
      </c>
      <c r="P1149" s="63"/>
      <c r="Q1149" s="141" t="str">
        <f>IF(Table1[[#This Row],[Posting Date]]&lt;&gt;"",$D$9,"")</f>
        <v/>
      </c>
      <c r="R1149" s="157" t="str">
        <f>IF(Table1[[#This Row],[Posting Date]]&lt;&gt;"",$D$10,"")</f>
        <v/>
      </c>
      <c r="S1149" s="66"/>
      <c r="T1149" s="63"/>
      <c r="U1149" s="67"/>
      <c r="V1149" s="67"/>
      <c r="W1149" s="67" t="str">
        <f t="shared" si="22"/>
        <v/>
      </c>
      <c r="X1149" s="159" t="str">
        <f>IF(E1149="","",(IF(Table1[[#This Row],[Cur]]="USD",Table1[[#This Row],[Cur_Amount Debit]],Table1[[#This Row],[Cur_Amount Debit]]/Table1[[#This Row],[Exchange Rate]])))</f>
        <v/>
      </c>
      <c r="Y1149" s="159" t="str">
        <f>IF(E1149="","",(IF(Table1[[#This Row],[Cur]]="USD",Table1[[#This Row],[Cur_Amount Credit]],Table1[[#This Row],[Cur_Amount Credit]]/ExchangeRate)))</f>
        <v/>
      </c>
      <c r="Z1149" s="201" t="str">
        <f>IF(E1149="","",(Table1[[#This Row],[Debit USD]]-Table1[[#This Row],[Credit USD]]))</f>
        <v/>
      </c>
      <c r="AA1149" s="226"/>
      <c r="AB1149" s="255"/>
      <c r="AC1149" s="1"/>
      <c r="AD1149" s="15"/>
      <c r="AE1149" s="15" t="str">
        <f>IF(AND(OR(Table1[[#This Row],[Account]]="15030",Table1[[#This Row],[Account]]="15035",Table1[[#This Row],[Account]]="20150"),Table1[[#This Row],[Vendor ID]]=""),1,"")</f>
        <v/>
      </c>
      <c r="AF1149" s="15"/>
      <c r="AG1149" s="15"/>
      <c r="AH1149" s="15"/>
      <c r="AI1149" s="46" t="str">
        <f>IF(Table1[[#This Row],[Posting Date]]&lt;&gt;"","GJ-"&amp;CountryID,"")</f>
        <v/>
      </c>
      <c r="AJ1149" s="59" t="str">
        <f>IF(Table1[[#This Row],[Posting Date]]&lt;&gt;"",Table1[[#This Row],[Posting Date]],"")</f>
        <v/>
      </c>
      <c r="AK1149" s="46"/>
      <c r="AL1149" s="46" t="str">
        <f>IF(Table1[[#This Row],[Description]]&lt;&gt;"",Table1[[#This Row],[Description]],"")</f>
        <v/>
      </c>
      <c r="AM1149" s="46" t="str">
        <f>IF(Table1[[#This Row],[Posting Date]]&lt;&gt;"",Table1[[#This Row],[Reference Number]],"")</f>
        <v/>
      </c>
      <c r="AN1149" s="46" t="str">
        <f>TRIM(Table1[[#This Row],[Line '#]])</f>
        <v/>
      </c>
      <c r="AO1149" s="46" t="str">
        <f>TRIM(Table1[[#This Row],[Account]])</f>
        <v/>
      </c>
      <c r="AP1149" s="46" t="str">
        <f>IF(Table1[[#This Row],[Posting Date]]&lt;&gt;"",$D$5,"")</f>
        <v/>
      </c>
      <c r="AQ1149" s="46" t="str">
        <f>TRIM(Table1[[#This Row],[Departments-Prgrams]])</f>
        <v/>
      </c>
      <c r="AR1149" s="46" t="str">
        <f>TRIM(Table1[[#This Row],[Grant]])</f>
        <v/>
      </c>
      <c r="AS1149" s="46" t="str">
        <f>TRIM(Table1[[#This Row],[Staff ID]])</f>
        <v/>
      </c>
      <c r="AT1149" s="46" t="str">
        <f>IF(TRIM(Table1[[#This Row],[Budget Code]])=0,"",TRIM(Table1[[#This Row],[Budget Code]]))</f>
        <v/>
      </c>
      <c r="AU1149" s="46" t="str">
        <f>IF(Table1[[#This Row],[Line Description]]&lt;&gt;"",Table1[[#This Row],[Line Description]],"")</f>
        <v/>
      </c>
      <c r="AV1149" s="46" t="str">
        <f>IF(Table1[[#This Row],[Cur_Amount Debit]]&gt;0,ROUND(Table1[[#This Row],[Cur_Amount Debit]],2),"")</f>
        <v/>
      </c>
      <c r="AW1149" s="46" t="str">
        <f>IF(Table1[[#This Row],[Cur_Amount Credit]]&gt;0,ROUND(Table1[[#This Row],[Cur_Amount Credit]],2),"")</f>
        <v/>
      </c>
      <c r="AX1149" s="46" t="str">
        <f>LEFT(Table1[[#This Row],[Cur]],3)</f>
        <v/>
      </c>
      <c r="AY1149" s="59"/>
      <c r="AZ1149" s="46"/>
      <c r="BA1149" s="46" t="str">
        <f>IF(Table1[[#This Row],[Cur]]&lt;&gt;"",IF(Table1[[#This Row],[Cur]]="USD","",ExchangeRate),"")</f>
        <v/>
      </c>
      <c r="BB1149" s="46" t="str">
        <f>IF(Table1[[#This Row],[Grant]]&lt;&gt;"",VLOOKUP(Table1[[#This Row],[Grant]],Grants!B:D,3),"")</f>
        <v/>
      </c>
      <c r="BC1149" s="46" t="str">
        <f>TRIM(Table1[[#This Row],[Vendor ID]])</f>
        <v/>
      </c>
      <c r="BD1149">
        <f>IF(Table1[[#This Row],[Reference Number]]=Q1148,BD1148,BD1148+1)</f>
        <v>0</v>
      </c>
    </row>
    <row r="1150" spans="1:56" ht="11.25" customHeight="1" x14ac:dyDescent="0.25">
      <c r="A1150" s="1"/>
      <c r="B1150" s="88" t="str">
        <f>IF(Table1[[#This Row],[Posting Date]]&lt;&gt;"",IF(Table1[[#This Row],[Reference Number]]=Q1149,B1149+1,1),"")</f>
        <v/>
      </c>
      <c r="C1150" s="61"/>
      <c r="D1150" s="61"/>
      <c r="E1150" s="138"/>
      <c r="F1150" s="141" t="str">
        <f>IFERROR(IF(VLOOKUP(Table1[[#This Row],[Budget Code Description]],Dimentions!$X$6:$AC$139,2,FALSE)="","",VLOOKUP(Table1[[#This Row],[Budget Code Description]],Dimentions!$X$6:$AC$139,2,FALSE)),"")</f>
        <v/>
      </c>
      <c r="G1150" s="141"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1" t="str">
        <f>IFERROR(VLOOKUP(Table1[[#This Row],[Budget Code Description]],Table6[#All],8,FALSE),"")</f>
        <v/>
      </c>
      <c r="L1150" s="63"/>
      <c r="M1150" s="65" t="str">
        <f>IFERROR(VLOOKUP(Table1[[#This Row],[Staff ID]],Table2[],2,FALSE),"")</f>
        <v/>
      </c>
      <c r="N1150" s="209" t="str">
        <f>IFERROR(IF(VLOOKUP(Table1[[#This Row],[Budget Code Description]],Dimentions!$X$6:$AC$134,4,FALSE)="","",VLOOKUP(Table1[[#This Row],[Budget Code Description]],Dimentions!$X$6:$AC$134,4,FALSE)),"")</f>
        <v/>
      </c>
      <c r="O1150" s="65" t="str">
        <f>IFERROR(VLOOKUP(Table1[[#This Row],[Vendor ID]],Table549[],2,FALSE),"")</f>
        <v/>
      </c>
      <c r="P1150" s="63"/>
      <c r="Q1150" s="141" t="str">
        <f>IF(Table1[[#This Row],[Posting Date]]&lt;&gt;"",$D$9,"")</f>
        <v/>
      </c>
      <c r="R1150" s="157" t="str">
        <f>IF(Table1[[#This Row],[Posting Date]]&lt;&gt;"",$D$10,"")</f>
        <v/>
      </c>
      <c r="S1150" s="66"/>
      <c r="T1150" s="63"/>
      <c r="U1150" s="67"/>
      <c r="V1150" s="67"/>
      <c r="W1150" s="67" t="str">
        <f t="shared" si="22"/>
        <v/>
      </c>
      <c r="X1150" s="159" t="str">
        <f>IF(E1150="","",(IF(Table1[[#This Row],[Cur]]="USD",Table1[[#This Row],[Cur_Amount Debit]],Table1[[#This Row],[Cur_Amount Debit]]/Table1[[#This Row],[Exchange Rate]])))</f>
        <v/>
      </c>
      <c r="Y1150" s="159" t="str">
        <f>IF(E1150="","",(IF(Table1[[#This Row],[Cur]]="USD",Table1[[#This Row],[Cur_Amount Credit]],Table1[[#This Row],[Cur_Amount Credit]]/ExchangeRate)))</f>
        <v/>
      </c>
      <c r="Z1150" s="201" t="str">
        <f>IF(E1150="","",(Table1[[#This Row],[Debit USD]]-Table1[[#This Row],[Credit USD]]))</f>
        <v/>
      </c>
      <c r="AA1150" s="226"/>
      <c r="AB1150" s="255"/>
      <c r="AC1150" s="1"/>
      <c r="AD1150" s="15"/>
      <c r="AE1150" s="15" t="str">
        <f>IF(AND(OR(Table1[[#This Row],[Account]]="15030",Table1[[#This Row],[Account]]="15035",Table1[[#This Row],[Account]]="20150"),Table1[[#This Row],[Vendor ID]]=""),1,"")</f>
        <v/>
      </c>
      <c r="AF1150" s="15"/>
      <c r="AG1150" s="15"/>
      <c r="AH1150" s="15"/>
      <c r="AI1150" s="46" t="str">
        <f>IF(Table1[[#This Row],[Posting Date]]&lt;&gt;"","GJ-"&amp;CountryID,"")</f>
        <v/>
      </c>
      <c r="AJ1150" s="59" t="str">
        <f>IF(Table1[[#This Row],[Posting Date]]&lt;&gt;"",Table1[[#This Row],[Posting Date]],"")</f>
        <v/>
      </c>
      <c r="AK1150" s="46"/>
      <c r="AL1150" s="46" t="str">
        <f>IF(Table1[[#This Row],[Description]]&lt;&gt;"",Table1[[#This Row],[Description]],"")</f>
        <v/>
      </c>
      <c r="AM1150" s="46" t="str">
        <f>IF(Table1[[#This Row],[Posting Date]]&lt;&gt;"",Table1[[#This Row],[Reference Number]],"")</f>
        <v/>
      </c>
      <c r="AN1150" s="46" t="str">
        <f>TRIM(Table1[[#This Row],[Line '#]])</f>
        <v/>
      </c>
      <c r="AO1150" s="46" t="str">
        <f>TRIM(Table1[[#This Row],[Account]])</f>
        <v/>
      </c>
      <c r="AP1150" s="46" t="str">
        <f>IF(Table1[[#This Row],[Posting Date]]&lt;&gt;"",$D$5,"")</f>
        <v/>
      </c>
      <c r="AQ1150" s="46" t="str">
        <f>TRIM(Table1[[#This Row],[Departments-Prgrams]])</f>
        <v/>
      </c>
      <c r="AR1150" s="46" t="str">
        <f>TRIM(Table1[[#This Row],[Grant]])</f>
        <v/>
      </c>
      <c r="AS1150" s="46" t="str">
        <f>TRIM(Table1[[#This Row],[Staff ID]])</f>
        <v/>
      </c>
      <c r="AT1150" s="46" t="str">
        <f>IF(TRIM(Table1[[#This Row],[Budget Code]])=0,"",TRIM(Table1[[#This Row],[Budget Code]]))</f>
        <v/>
      </c>
      <c r="AU1150" s="46" t="str">
        <f>IF(Table1[[#This Row],[Line Description]]&lt;&gt;"",Table1[[#This Row],[Line Description]],"")</f>
        <v/>
      </c>
      <c r="AV1150" s="46" t="str">
        <f>IF(Table1[[#This Row],[Cur_Amount Debit]]&gt;0,ROUND(Table1[[#This Row],[Cur_Amount Debit]],2),"")</f>
        <v/>
      </c>
      <c r="AW1150" s="46" t="str">
        <f>IF(Table1[[#This Row],[Cur_Amount Credit]]&gt;0,ROUND(Table1[[#This Row],[Cur_Amount Credit]],2),"")</f>
        <v/>
      </c>
      <c r="AX1150" s="46" t="str">
        <f>LEFT(Table1[[#This Row],[Cur]],3)</f>
        <v/>
      </c>
      <c r="AY1150" s="59"/>
      <c r="AZ1150" s="46"/>
      <c r="BA1150" s="46" t="str">
        <f>IF(Table1[[#This Row],[Cur]]&lt;&gt;"",IF(Table1[[#This Row],[Cur]]="USD","",ExchangeRate),"")</f>
        <v/>
      </c>
      <c r="BB1150" s="46" t="str">
        <f>IF(Table1[[#This Row],[Grant]]&lt;&gt;"",VLOOKUP(Table1[[#This Row],[Grant]],Grants!B:D,3),"")</f>
        <v/>
      </c>
      <c r="BC1150" s="46" t="str">
        <f>TRIM(Table1[[#This Row],[Vendor ID]])</f>
        <v/>
      </c>
      <c r="BD1150">
        <f>IF(Table1[[#This Row],[Reference Number]]=Q1149,BD1149,BD1149+1)</f>
        <v>0</v>
      </c>
    </row>
    <row r="1151" spans="1:56" ht="11.25" customHeight="1" x14ac:dyDescent="0.25">
      <c r="A1151" s="1"/>
      <c r="B1151" s="88" t="str">
        <f>IF(Table1[[#This Row],[Posting Date]]&lt;&gt;"",IF(Table1[[#This Row],[Reference Number]]=Q1150,B1150+1,1),"")</f>
        <v/>
      </c>
      <c r="C1151" s="61"/>
      <c r="D1151" s="61"/>
      <c r="E1151" s="138"/>
      <c r="F1151" s="141" t="str">
        <f>IFERROR(IF(VLOOKUP(Table1[[#This Row],[Budget Code Description]],Dimentions!$X$6:$AC$139,2,FALSE)="","",VLOOKUP(Table1[[#This Row],[Budget Code Description]],Dimentions!$X$6:$AC$139,2,FALSE)),"")</f>
        <v/>
      </c>
      <c r="G1151" s="141"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1" t="str">
        <f>IFERROR(VLOOKUP(Table1[[#This Row],[Budget Code Description]],Table6[#All],8,FALSE),"")</f>
        <v/>
      </c>
      <c r="L1151" s="63"/>
      <c r="M1151" s="65" t="str">
        <f>IFERROR(VLOOKUP(Table1[[#This Row],[Staff ID]],Table2[],2,FALSE),"")</f>
        <v/>
      </c>
      <c r="N1151" s="209" t="str">
        <f>IFERROR(IF(VLOOKUP(Table1[[#This Row],[Budget Code Description]],Dimentions!$X$6:$AC$134,4,FALSE)="","",VLOOKUP(Table1[[#This Row],[Budget Code Description]],Dimentions!$X$6:$AC$134,4,FALSE)),"")</f>
        <v/>
      </c>
      <c r="O1151" s="65" t="str">
        <f>IFERROR(VLOOKUP(Table1[[#This Row],[Vendor ID]],Table549[],2,FALSE),"")</f>
        <v/>
      </c>
      <c r="P1151" s="63"/>
      <c r="Q1151" s="141" t="str">
        <f>IF(Table1[[#This Row],[Posting Date]]&lt;&gt;"",$D$9,"")</f>
        <v/>
      </c>
      <c r="R1151" s="157" t="str">
        <f>IF(Table1[[#This Row],[Posting Date]]&lt;&gt;"",$D$10,"")</f>
        <v/>
      </c>
      <c r="S1151" s="66"/>
      <c r="T1151" s="63"/>
      <c r="U1151" s="67"/>
      <c r="V1151" s="67"/>
      <c r="W1151" s="67" t="str">
        <f t="shared" si="22"/>
        <v/>
      </c>
      <c r="X1151" s="159" t="str">
        <f>IF(E1151="","",(IF(Table1[[#This Row],[Cur]]="USD",Table1[[#This Row],[Cur_Amount Debit]],Table1[[#This Row],[Cur_Amount Debit]]/Table1[[#This Row],[Exchange Rate]])))</f>
        <v/>
      </c>
      <c r="Y1151" s="159" t="str">
        <f>IF(E1151="","",(IF(Table1[[#This Row],[Cur]]="USD",Table1[[#This Row],[Cur_Amount Credit]],Table1[[#This Row],[Cur_Amount Credit]]/ExchangeRate)))</f>
        <v/>
      </c>
      <c r="Z1151" s="201" t="str">
        <f>IF(E1151="","",(Table1[[#This Row],[Debit USD]]-Table1[[#This Row],[Credit USD]]))</f>
        <v/>
      </c>
      <c r="AA1151" s="226"/>
      <c r="AB1151" s="255"/>
      <c r="AC1151" s="1"/>
      <c r="AD1151" s="15"/>
      <c r="AE1151" s="15" t="str">
        <f>IF(AND(OR(Table1[[#This Row],[Account]]="15030",Table1[[#This Row],[Account]]="15035",Table1[[#This Row],[Account]]="20150"),Table1[[#This Row],[Vendor ID]]=""),1,"")</f>
        <v/>
      </c>
      <c r="AF1151" s="15"/>
      <c r="AG1151" s="15"/>
      <c r="AH1151" s="15"/>
      <c r="AI1151" s="46" t="str">
        <f>IF(Table1[[#This Row],[Posting Date]]&lt;&gt;"","GJ-"&amp;CountryID,"")</f>
        <v/>
      </c>
      <c r="AJ1151" s="59" t="str">
        <f>IF(Table1[[#This Row],[Posting Date]]&lt;&gt;"",Table1[[#This Row],[Posting Date]],"")</f>
        <v/>
      </c>
      <c r="AK1151" s="46"/>
      <c r="AL1151" s="46" t="str">
        <f>IF(Table1[[#This Row],[Description]]&lt;&gt;"",Table1[[#This Row],[Description]],"")</f>
        <v/>
      </c>
      <c r="AM1151" s="46" t="str">
        <f>IF(Table1[[#This Row],[Posting Date]]&lt;&gt;"",Table1[[#This Row],[Reference Number]],"")</f>
        <v/>
      </c>
      <c r="AN1151" s="46" t="str">
        <f>TRIM(Table1[[#This Row],[Line '#]])</f>
        <v/>
      </c>
      <c r="AO1151" s="46" t="str">
        <f>TRIM(Table1[[#This Row],[Account]])</f>
        <v/>
      </c>
      <c r="AP1151" s="46" t="str">
        <f>IF(Table1[[#This Row],[Posting Date]]&lt;&gt;"",$D$5,"")</f>
        <v/>
      </c>
      <c r="AQ1151" s="46" t="str">
        <f>TRIM(Table1[[#This Row],[Departments-Prgrams]])</f>
        <v/>
      </c>
      <c r="AR1151" s="46" t="str">
        <f>TRIM(Table1[[#This Row],[Grant]])</f>
        <v/>
      </c>
      <c r="AS1151" s="46" t="str">
        <f>TRIM(Table1[[#This Row],[Staff ID]])</f>
        <v/>
      </c>
      <c r="AT1151" s="46" t="str">
        <f>IF(TRIM(Table1[[#This Row],[Budget Code]])=0,"",TRIM(Table1[[#This Row],[Budget Code]]))</f>
        <v/>
      </c>
      <c r="AU1151" s="46" t="str">
        <f>IF(Table1[[#This Row],[Line Description]]&lt;&gt;"",Table1[[#This Row],[Line Description]],"")</f>
        <v/>
      </c>
      <c r="AV1151" s="46" t="str">
        <f>IF(Table1[[#This Row],[Cur_Amount Debit]]&gt;0,ROUND(Table1[[#This Row],[Cur_Amount Debit]],2),"")</f>
        <v/>
      </c>
      <c r="AW1151" s="46" t="str">
        <f>IF(Table1[[#This Row],[Cur_Amount Credit]]&gt;0,ROUND(Table1[[#This Row],[Cur_Amount Credit]],2),"")</f>
        <v/>
      </c>
      <c r="AX1151" s="46" t="str">
        <f>LEFT(Table1[[#This Row],[Cur]],3)</f>
        <v/>
      </c>
      <c r="AY1151" s="59"/>
      <c r="AZ1151" s="46"/>
      <c r="BA1151" s="46" t="str">
        <f>IF(Table1[[#This Row],[Cur]]&lt;&gt;"",IF(Table1[[#This Row],[Cur]]="USD","",ExchangeRate),"")</f>
        <v/>
      </c>
      <c r="BB1151" s="46" t="str">
        <f>IF(Table1[[#This Row],[Grant]]&lt;&gt;"",VLOOKUP(Table1[[#This Row],[Grant]],Grants!B:D,3),"")</f>
        <v/>
      </c>
      <c r="BC1151" s="46" t="str">
        <f>TRIM(Table1[[#This Row],[Vendor ID]])</f>
        <v/>
      </c>
      <c r="BD1151">
        <f>IF(Table1[[#This Row],[Reference Number]]=Q1150,BD1150,BD1150+1)</f>
        <v>0</v>
      </c>
    </row>
    <row r="1152" spans="1:56" ht="11.25" customHeight="1" x14ac:dyDescent="0.25">
      <c r="A1152" s="1"/>
      <c r="B1152" s="88" t="str">
        <f>IF(Table1[[#This Row],[Posting Date]]&lt;&gt;"",IF(Table1[[#This Row],[Reference Number]]=Q1151,B1151+1,1),"")</f>
        <v/>
      </c>
      <c r="C1152" s="61"/>
      <c r="D1152" s="61"/>
      <c r="E1152" s="138"/>
      <c r="F1152" s="141" t="str">
        <f>IFERROR(IF(VLOOKUP(Table1[[#This Row],[Budget Code Description]],Dimentions!$X$6:$AC$139,2,FALSE)="","",VLOOKUP(Table1[[#This Row],[Budget Code Description]],Dimentions!$X$6:$AC$139,2,FALSE)),"")</f>
        <v/>
      </c>
      <c r="G1152" s="141"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1" t="str">
        <f>IFERROR(VLOOKUP(Table1[[#This Row],[Budget Code Description]],Table6[#All],8,FALSE),"")</f>
        <v/>
      </c>
      <c r="L1152" s="63"/>
      <c r="M1152" s="65" t="str">
        <f>IFERROR(VLOOKUP(Table1[[#This Row],[Staff ID]],Table2[],2,FALSE),"")</f>
        <v/>
      </c>
      <c r="N1152" s="209" t="str">
        <f>IFERROR(IF(VLOOKUP(Table1[[#This Row],[Budget Code Description]],Dimentions!$X$6:$AC$134,4,FALSE)="","",VLOOKUP(Table1[[#This Row],[Budget Code Description]],Dimentions!$X$6:$AC$134,4,FALSE)),"")</f>
        <v/>
      </c>
      <c r="O1152" s="65" t="str">
        <f>IFERROR(VLOOKUP(Table1[[#This Row],[Vendor ID]],Table549[],2,FALSE),"")</f>
        <v/>
      </c>
      <c r="P1152" s="63"/>
      <c r="Q1152" s="141" t="str">
        <f>IF(Table1[[#This Row],[Posting Date]]&lt;&gt;"",$D$9,"")</f>
        <v/>
      </c>
      <c r="R1152" s="157" t="str">
        <f>IF(Table1[[#This Row],[Posting Date]]&lt;&gt;"",$D$10,"")</f>
        <v/>
      </c>
      <c r="S1152" s="66"/>
      <c r="T1152" s="63"/>
      <c r="U1152" s="67"/>
      <c r="V1152" s="67"/>
      <c r="W1152" s="67" t="str">
        <f t="shared" si="22"/>
        <v/>
      </c>
      <c r="X1152" s="159" t="str">
        <f>IF(E1152="","",(IF(Table1[[#This Row],[Cur]]="USD",Table1[[#This Row],[Cur_Amount Debit]],Table1[[#This Row],[Cur_Amount Debit]]/Table1[[#This Row],[Exchange Rate]])))</f>
        <v/>
      </c>
      <c r="Y1152" s="159" t="str">
        <f>IF(E1152="","",(IF(Table1[[#This Row],[Cur]]="USD",Table1[[#This Row],[Cur_Amount Credit]],Table1[[#This Row],[Cur_Amount Credit]]/ExchangeRate)))</f>
        <v/>
      </c>
      <c r="Z1152" s="201" t="str">
        <f>IF(E1152="","",(Table1[[#This Row],[Debit USD]]-Table1[[#This Row],[Credit USD]]))</f>
        <v/>
      </c>
      <c r="AA1152" s="226"/>
      <c r="AB1152" s="255"/>
      <c r="AC1152" s="1"/>
      <c r="AD1152" s="15"/>
      <c r="AE1152" s="15" t="str">
        <f>IF(AND(OR(Table1[[#This Row],[Account]]="15030",Table1[[#This Row],[Account]]="15035",Table1[[#This Row],[Account]]="20150"),Table1[[#This Row],[Vendor ID]]=""),1,"")</f>
        <v/>
      </c>
      <c r="AF1152" s="15"/>
      <c r="AG1152" s="15"/>
      <c r="AH1152" s="15"/>
      <c r="AI1152" s="46" t="str">
        <f>IF(Table1[[#This Row],[Posting Date]]&lt;&gt;"","GJ-"&amp;CountryID,"")</f>
        <v/>
      </c>
      <c r="AJ1152" s="59" t="str">
        <f>IF(Table1[[#This Row],[Posting Date]]&lt;&gt;"",Table1[[#This Row],[Posting Date]],"")</f>
        <v/>
      </c>
      <c r="AK1152" s="46"/>
      <c r="AL1152" s="46" t="str">
        <f>IF(Table1[[#This Row],[Description]]&lt;&gt;"",Table1[[#This Row],[Description]],"")</f>
        <v/>
      </c>
      <c r="AM1152" s="46" t="str">
        <f>IF(Table1[[#This Row],[Posting Date]]&lt;&gt;"",Table1[[#This Row],[Reference Number]],"")</f>
        <v/>
      </c>
      <c r="AN1152" s="46" t="str">
        <f>TRIM(Table1[[#This Row],[Line '#]])</f>
        <v/>
      </c>
      <c r="AO1152" s="46" t="str">
        <f>TRIM(Table1[[#This Row],[Account]])</f>
        <v/>
      </c>
      <c r="AP1152" s="46" t="str">
        <f>IF(Table1[[#This Row],[Posting Date]]&lt;&gt;"",$D$5,"")</f>
        <v/>
      </c>
      <c r="AQ1152" s="46" t="str">
        <f>TRIM(Table1[[#This Row],[Departments-Prgrams]])</f>
        <v/>
      </c>
      <c r="AR1152" s="46" t="str">
        <f>TRIM(Table1[[#This Row],[Grant]])</f>
        <v/>
      </c>
      <c r="AS1152" s="46" t="str">
        <f>TRIM(Table1[[#This Row],[Staff ID]])</f>
        <v/>
      </c>
      <c r="AT1152" s="46" t="str">
        <f>IF(TRIM(Table1[[#This Row],[Budget Code]])=0,"",TRIM(Table1[[#This Row],[Budget Code]]))</f>
        <v/>
      </c>
      <c r="AU1152" s="46" t="str">
        <f>IF(Table1[[#This Row],[Line Description]]&lt;&gt;"",Table1[[#This Row],[Line Description]],"")</f>
        <v/>
      </c>
      <c r="AV1152" s="46" t="str">
        <f>IF(Table1[[#This Row],[Cur_Amount Debit]]&gt;0,ROUND(Table1[[#This Row],[Cur_Amount Debit]],2),"")</f>
        <v/>
      </c>
      <c r="AW1152" s="46" t="str">
        <f>IF(Table1[[#This Row],[Cur_Amount Credit]]&gt;0,ROUND(Table1[[#This Row],[Cur_Amount Credit]],2),"")</f>
        <v/>
      </c>
      <c r="AX1152" s="46" t="str">
        <f>LEFT(Table1[[#This Row],[Cur]],3)</f>
        <v/>
      </c>
      <c r="AY1152" s="59"/>
      <c r="AZ1152" s="46"/>
      <c r="BA1152" s="46" t="str">
        <f>IF(Table1[[#This Row],[Cur]]&lt;&gt;"",IF(Table1[[#This Row],[Cur]]="USD","",ExchangeRate),"")</f>
        <v/>
      </c>
      <c r="BB1152" s="46" t="str">
        <f>IF(Table1[[#This Row],[Grant]]&lt;&gt;"",VLOOKUP(Table1[[#This Row],[Grant]],Grants!B:D,3),"")</f>
        <v/>
      </c>
      <c r="BC1152" s="46" t="str">
        <f>TRIM(Table1[[#This Row],[Vendor ID]])</f>
        <v/>
      </c>
      <c r="BD1152">
        <f>IF(Table1[[#This Row],[Reference Number]]=Q1151,BD1151,BD1151+1)</f>
        <v>0</v>
      </c>
    </row>
    <row r="1153" spans="1:56" ht="11.25" customHeight="1" x14ac:dyDescent="0.25">
      <c r="A1153" s="1"/>
      <c r="B1153" s="88" t="str">
        <f>IF(Table1[[#This Row],[Posting Date]]&lt;&gt;"",IF(Table1[[#This Row],[Reference Number]]=Q1152,B1152+1,1),"")</f>
        <v/>
      </c>
      <c r="C1153" s="61"/>
      <c r="D1153" s="61"/>
      <c r="E1153" s="138"/>
      <c r="F1153" s="141" t="str">
        <f>IFERROR(IF(VLOOKUP(Table1[[#This Row],[Budget Code Description]],Dimentions!$X$6:$AC$139,2,FALSE)="","",VLOOKUP(Table1[[#This Row],[Budget Code Description]],Dimentions!$X$6:$AC$139,2,FALSE)),"")</f>
        <v/>
      </c>
      <c r="G1153" s="141"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1" t="str">
        <f>IFERROR(VLOOKUP(Table1[[#This Row],[Budget Code Description]],Table6[#All],8,FALSE),"")</f>
        <v/>
      </c>
      <c r="L1153" s="63"/>
      <c r="M1153" s="65" t="str">
        <f>IFERROR(VLOOKUP(Table1[[#This Row],[Staff ID]],Table2[],2,FALSE),"")</f>
        <v/>
      </c>
      <c r="N1153" s="209" t="str">
        <f>IFERROR(IF(VLOOKUP(Table1[[#This Row],[Budget Code Description]],Dimentions!$X$6:$AC$134,4,FALSE)="","",VLOOKUP(Table1[[#This Row],[Budget Code Description]],Dimentions!$X$6:$AC$134,4,FALSE)),"")</f>
        <v/>
      </c>
      <c r="O1153" s="65" t="str">
        <f>IFERROR(VLOOKUP(Table1[[#This Row],[Vendor ID]],Table549[],2,FALSE),"")</f>
        <v/>
      </c>
      <c r="P1153" s="63"/>
      <c r="Q1153" s="141" t="str">
        <f>IF(Table1[[#This Row],[Posting Date]]&lt;&gt;"",$D$9,"")</f>
        <v/>
      </c>
      <c r="R1153" s="157" t="str">
        <f>IF(Table1[[#This Row],[Posting Date]]&lt;&gt;"",$D$10,"")</f>
        <v/>
      </c>
      <c r="S1153" s="66"/>
      <c r="T1153" s="63"/>
      <c r="U1153" s="67"/>
      <c r="V1153" s="67"/>
      <c r="W1153" s="67" t="str">
        <f t="shared" si="22"/>
        <v/>
      </c>
      <c r="X1153" s="159" t="str">
        <f>IF(E1153="","",(IF(Table1[[#This Row],[Cur]]="USD",Table1[[#This Row],[Cur_Amount Debit]],Table1[[#This Row],[Cur_Amount Debit]]/Table1[[#This Row],[Exchange Rate]])))</f>
        <v/>
      </c>
      <c r="Y1153" s="159" t="str">
        <f>IF(E1153="","",(IF(Table1[[#This Row],[Cur]]="USD",Table1[[#This Row],[Cur_Amount Credit]],Table1[[#This Row],[Cur_Amount Credit]]/ExchangeRate)))</f>
        <v/>
      </c>
      <c r="Z1153" s="201" t="str">
        <f>IF(E1153="","",(Table1[[#This Row],[Debit USD]]-Table1[[#This Row],[Credit USD]]))</f>
        <v/>
      </c>
      <c r="AA1153" s="226"/>
      <c r="AB1153" s="255"/>
      <c r="AC1153" s="1"/>
      <c r="AD1153" s="15"/>
      <c r="AE1153" s="15" t="str">
        <f>IF(AND(OR(Table1[[#This Row],[Account]]="15030",Table1[[#This Row],[Account]]="15035",Table1[[#This Row],[Account]]="20150"),Table1[[#This Row],[Vendor ID]]=""),1,"")</f>
        <v/>
      </c>
      <c r="AF1153" s="15"/>
      <c r="AG1153" s="15"/>
      <c r="AH1153" s="15"/>
      <c r="AI1153" s="46" t="str">
        <f>IF(Table1[[#This Row],[Posting Date]]&lt;&gt;"","GJ-"&amp;CountryID,"")</f>
        <v/>
      </c>
      <c r="AJ1153" s="59" t="str">
        <f>IF(Table1[[#This Row],[Posting Date]]&lt;&gt;"",Table1[[#This Row],[Posting Date]],"")</f>
        <v/>
      </c>
      <c r="AK1153" s="46"/>
      <c r="AL1153" s="46" t="str">
        <f>IF(Table1[[#This Row],[Description]]&lt;&gt;"",Table1[[#This Row],[Description]],"")</f>
        <v/>
      </c>
      <c r="AM1153" s="46" t="str">
        <f>IF(Table1[[#This Row],[Posting Date]]&lt;&gt;"",Table1[[#This Row],[Reference Number]],"")</f>
        <v/>
      </c>
      <c r="AN1153" s="46" t="str">
        <f>TRIM(Table1[[#This Row],[Line '#]])</f>
        <v/>
      </c>
      <c r="AO1153" s="46" t="str">
        <f>TRIM(Table1[[#This Row],[Account]])</f>
        <v/>
      </c>
      <c r="AP1153" s="46" t="str">
        <f>IF(Table1[[#This Row],[Posting Date]]&lt;&gt;"",$D$5,"")</f>
        <v/>
      </c>
      <c r="AQ1153" s="46" t="str">
        <f>TRIM(Table1[[#This Row],[Departments-Prgrams]])</f>
        <v/>
      </c>
      <c r="AR1153" s="46" t="str">
        <f>TRIM(Table1[[#This Row],[Grant]])</f>
        <v/>
      </c>
      <c r="AS1153" s="46" t="str">
        <f>TRIM(Table1[[#This Row],[Staff ID]])</f>
        <v/>
      </c>
      <c r="AT1153" s="46" t="str">
        <f>IF(TRIM(Table1[[#This Row],[Budget Code]])=0,"",TRIM(Table1[[#This Row],[Budget Code]]))</f>
        <v/>
      </c>
      <c r="AU1153" s="46" t="str">
        <f>IF(Table1[[#This Row],[Line Description]]&lt;&gt;"",Table1[[#This Row],[Line Description]],"")</f>
        <v/>
      </c>
      <c r="AV1153" s="46" t="str">
        <f>IF(Table1[[#This Row],[Cur_Amount Debit]]&gt;0,ROUND(Table1[[#This Row],[Cur_Amount Debit]],2),"")</f>
        <v/>
      </c>
      <c r="AW1153" s="46" t="str">
        <f>IF(Table1[[#This Row],[Cur_Amount Credit]]&gt;0,ROUND(Table1[[#This Row],[Cur_Amount Credit]],2),"")</f>
        <v/>
      </c>
      <c r="AX1153" s="46" t="str">
        <f>LEFT(Table1[[#This Row],[Cur]],3)</f>
        <v/>
      </c>
      <c r="AY1153" s="59"/>
      <c r="AZ1153" s="46"/>
      <c r="BA1153" s="46" t="str">
        <f>IF(Table1[[#This Row],[Cur]]&lt;&gt;"",IF(Table1[[#This Row],[Cur]]="USD","",ExchangeRate),"")</f>
        <v/>
      </c>
      <c r="BB1153" s="46" t="str">
        <f>IF(Table1[[#This Row],[Grant]]&lt;&gt;"",VLOOKUP(Table1[[#This Row],[Grant]],Grants!B:D,3),"")</f>
        <v/>
      </c>
      <c r="BC1153" s="46" t="str">
        <f>TRIM(Table1[[#This Row],[Vendor ID]])</f>
        <v/>
      </c>
      <c r="BD1153">
        <f>IF(Table1[[#This Row],[Reference Number]]=Q1152,BD1152,BD1152+1)</f>
        <v>0</v>
      </c>
    </row>
    <row r="1154" spans="1:56" ht="11.25" customHeight="1" x14ac:dyDescent="0.25">
      <c r="A1154" s="1"/>
      <c r="B1154" s="88" t="str">
        <f>IF(Table1[[#This Row],[Posting Date]]&lt;&gt;"",IF(Table1[[#This Row],[Reference Number]]=Q1153,B1153+1,1),"")</f>
        <v/>
      </c>
      <c r="C1154" s="61"/>
      <c r="D1154" s="61"/>
      <c r="E1154" s="138"/>
      <c r="F1154" s="141" t="str">
        <f>IFERROR(IF(VLOOKUP(Table1[[#This Row],[Budget Code Description]],Dimentions!$X$6:$AC$139,2,FALSE)="","",VLOOKUP(Table1[[#This Row],[Budget Code Description]],Dimentions!$X$6:$AC$139,2,FALSE)),"")</f>
        <v/>
      </c>
      <c r="G1154" s="141"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1" t="str">
        <f>IFERROR(VLOOKUP(Table1[[#This Row],[Budget Code Description]],Table6[#All],8,FALSE),"")</f>
        <v/>
      </c>
      <c r="L1154" s="63"/>
      <c r="M1154" s="65" t="str">
        <f>IFERROR(VLOOKUP(Table1[[#This Row],[Staff ID]],Table2[],2,FALSE),"")</f>
        <v/>
      </c>
      <c r="N1154" s="209" t="str">
        <f>IFERROR(IF(VLOOKUP(Table1[[#This Row],[Budget Code Description]],Dimentions!$X$6:$AC$134,4,FALSE)="","",VLOOKUP(Table1[[#This Row],[Budget Code Description]],Dimentions!$X$6:$AC$134,4,FALSE)),"")</f>
        <v/>
      </c>
      <c r="O1154" s="65" t="str">
        <f>IFERROR(VLOOKUP(Table1[[#This Row],[Vendor ID]],Table549[],2,FALSE),"")</f>
        <v/>
      </c>
      <c r="P1154" s="63"/>
      <c r="Q1154" s="141" t="str">
        <f>IF(Table1[[#This Row],[Posting Date]]&lt;&gt;"",$D$9,"")</f>
        <v/>
      </c>
      <c r="R1154" s="157" t="str">
        <f>IF(Table1[[#This Row],[Posting Date]]&lt;&gt;"",$D$10,"")</f>
        <v/>
      </c>
      <c r="S1154" s="66"/>
      <c r="T1154" s="63"/>
      <c r="U1154" s="67"/>
      <c r="V1154" s="67"/>
      <c r="W1154" s="67" t="str">
        <f t="shared" si="22"/>
        <v/>
      </c>
      <c r="X1154" s="159" t="str">
        <f>IF(E1154="","",(IF(Table1[[#This Row],[Cur]]="USD",Table1[[#This Row],[Cur_Amount Debit]],Table1[[#This Row],[Cur_Amount Debit]]/Table1[[#This Row],[Exchange Rate]])))</f>
        <v/>
      </c>
      <c r="Y1154" s="159" t="str">
        <f>IF(E1154="","",(IF(Table1[[#This Row],[Cur]]="USD",Table1[[#This Row],[Cur_Amount Credit]],Table1[[#This Row],[Cur_Amount Credit]]/ExchangeRate)))</f>
        <v/>
      </c>
      <c r="Z1154" s="201" t="str">
        <f>IF(E1154="","",(Table1[[#This Row],[Debit USD]]-Table1[[#This Row],[Credit USD]]))</f>
        <v/>
      </c>
      <c r="AA1154" s="226"/>
      <c r="AB1154" s="255"/>
      <c r="AC1154" s="1"/>
      <c r="AD1154" s="15"/>
      <c r="AE1154" s="15" t="str">
        <f>IF(AND(OR(Table1[[#This Row],[Account]]="15030",Table1[[#This Row],[Account]]="15035",Table1[[#This Row],[Account]]="20150"),Table1[[#This Row],[Vendor ID]]=""),1,"")</f>
        <v/>
      </c>
      <c r="AF1154" s="15"/>
      <c r="AG1154" s="15"/>
      <c r="AH1154" s="15"/>
      <c r="AI1154" s="46" t="str">
        <f>IF(Table1[[#This Row],[Posting Date]]&lt;&gt;"","GJ-"&amp;CountryID,"")</f>
        <v/>
      </c>
      <c r="AJ1154" s="59" t="str">
        <f>IF(Table1[[#This Row],[Posting Date]]&lt;&gt;"",Table1[[#This Row],[Posting Date]],"")</f>
        <v/>
      </c>
      <c r="AK1154" s="46"/>
      <c r="AL1154" s="46" t="str">
        <f>IF(Table1[[#This Row],[Description]]&lt;&gt;"",Table1[[#This Row],[Description]],"")</f>
        <v/>
      </c>
      <c r="AM1154" s="46" t="str">
        <f>IF(Table1[[#This Row],[Posting Date]]&lt;&gt;"",Table1[[#This Row],[Reference Number]],"")</f>
        <v/>
      </c>
      <c r="AN1154" s="46" t="str">
        <f>TRIM(Table1[[#This Row],[Line '#]])</f>
        <v/>
      </c>
      <c r="AO1154" s="46" t="str">
        <f>TRIM(Table1[[#This Row],[Account]])</f>
        <v/>
      </c>
      <c r="AP1154" s="46" t="str">
        <f>IF(Table1[[#This Row],[Posting Date]]&lt;&gt;"",$D$5,"")</f>
        <v/>
      </c>
      <c r="AQ1154" s="46" t="str">
        <f>TRIM(Table1[[#This Row],[Departments-Prgrams]])</f>
        <v/>
      </c>
      <c r="AR1154" s="46" t="str">
        <f>TRIM(Table1[[#This Row],[Grant]])</f>
        <v/>
      </c>
      <c r="AS1154" s="46" t="str">
        <f>TRIM(Table1[[#This Row],[Staff ID]])</f>
        <v/>
      </c>
      <c r="AT1154" s="46" t="str">
        <f>IF(TRIM(Table1[[#This Row],[Budget Code]])=0,"",TRIM(Table1[[#This Row],[Budget Code]]))</f>
        <v/>
      </c>
      <c r="AU1154" s="46" t="str">
        <f>IF(Table1[[#This Row],[Line Description]]&lt;&gt;"",Table1[[#This Row],[Line Description]],"")</f>
        <v/>
      </c>
      <c r="AV1154" s="46" t="str">
        <f>IF(Table1[[#This Row],[Cur_Amount Debit]]&gt;0,ROUND(Table1[[#This Row],[Cur_Amount Debit]],2),"")</f>
        <v/>
      </c>
      <c r="AW1154" s="46" t="str">
        <f>IF(Table1[[#This Row],[Cur_Amount Credit]]&gt;0,ROUND(Table1[[#This Row],[Cur_Amount Credit]],2),"")</f>
        <v/>
      </c>
      <c r="AX1154" s="46" t="str">
        <f>LEFT(Table1[[#This Row],[Cur]],3)</f>
        <v/>
      </c>
      <c r="AY1154" s="59"/>
      <c r="AZ1154" s="46"/>
      <c r="BA1154" s="46" t="str">
        <f>IF(Table1[[#This Row],[Cur]]&lt;&gt;"",IF(Table1[[#This Row],[Cur]]="USD","",ExchangeRate),"")</f>
        <v/>
      </c>
      <c r="BB1154" s="46" t="str">
        <f>IF(Table1[[#This Row],[Grant]]&lt;&gt;"",VLOOKUP(Table1[[#This Row],[Grant]],Grants!B:D,3),"")</f>
        <v/>
      </c>
      <c r="BC1154" s="46" t="str">
        <f>TRIM(Table1[[#This Row],[Vendor ID]])</f>
        <v/>
      </c>
      <c r="BD1154">
        <f>IF(Table1[[#This Row],[Reference Number]]=Q1153,BD1153,BD1153+1)</f>
        <v>0</v>
      </c>
    </row>
    <row r="1155" spans="1:56" ht="11.25" customHeight="1" x14ac:dyDescent="0.25">
      <c r="A1155" s="1"/>
      <c r="B1155" s="88" t="str">
        <f>IF(Table1[[#This Row],[Posting Date]]&lt;&gt;"",IF(Table1[[#This Row],[Reference Number]]=Q1154,B1154+1,1),"")</f>
        <v/>
      </c>
      <c r="C1155" s="61"/>
      <c r="D1155" s="61"/>
      <c r="E1155" s="138"/>
      <c r="F1155" s="141" t="str">
        <f>IFERROR(IF(VLOOKUP(Table1[[#This Row],[Budget Code Description]],Dimentions!$X$6:$AC$139,2,FALSE)="","",VLOOKUP(Table1[[#This Row],[Budget Code Description]],Dimentions!$X$6:$AC$139,2,FALSE)),"")</f>
        <v/>
      </c>
      <c r="G1155" s="141"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1" t="str">
        <f>IFERROR(VLOOKUP(Table1[[#This Row],[Budget Code Description]],Table6[#All],8,FALSE),"")</f>
        <v/>
      </c>
      <c r="L1155" s="63"/>
      <c r="M1155" s="65" t="str">
        <f>IFERROR(VLOOKUP(Table1[[#This Row],[Staff ID]],Table2[],2,FALSE),"")</f>
        <v/>
      </c>
      <c r="N1155" s="209" t="str">
        <f>IFERROR(IF(VLOOKUP(Table1[[#This Row],[Budget Code Description]],Dimentions!$X$6:$AC$134,4,FALSE)="","",VLOOKUP(Table1[[#This Row],[Budget Code Description]],Dimentions!$X$6:$AC$134,4,FALSE)),"")</f>
        <v/>
      </c>
      <c r="O1155" s="65" t="str">
        <f>IFERROR(VLOOKUP(Table1[[#This Row],[Vendor ID]],Table549[],2,FALSE),"")</f>
        <v/>
      </c>
      <c r="P1155" s="63"/>
      <c r="Q1155" s="141" t="str">
        <f>IF(Table1[[#This Row],[Posting Date]]&lt;&gt;"",$D$9,"")</f>
        <v/>
      </c>
      <c r="R1155" s="157" t="str">
        <f>IF(Table1[[#This Row],[Posting Date]]&lt;&gt;"",$D$10,"")</f>
        <v/>
      </c>
      <c r="S1155" s="66"/>
      <c r="T1155" s="63"/>
      <c r="U1155" s="67"/>
      <c r="V1155" s="67"/>
      <c r="W1155" s="67" t="str">
        <f t="shared" si="22"/>
        <v/>
      </c>
      <c r="X1155" s="159" t="str">
        <f>IF(E1155="","",(IF(Table1[[#This Row],[Cur]]="USD",Table1[[#This Row],[Cur_Amount Debit]],Table1[[#This Row],[Cur_Amount Debit]]/Table1[[#This Row],[Exchange Rate]])))</f>
        <v/>
      </c>
      <c r="Y1155" s="159" t="str">
        <f>IF(E1155="","",(IF(Table1[[#This Row],[Cur]]="USD",Table1[[#This Row],[Cur_Amount Credit]],Table1[[#This Row],[Cur_Amount Credit]]/ExchangeRate)))</f>
        <v/>
      </c>
      <c r="Z1155" s="201" t="str">
        <f>IF(E1155="","",(Table1[[#This Row],[Debit USD]]-Table1[[#This Row],[Credit USD]]))</f>
        <v/>
      </c>
      <c r="AA1155" s="226"/>
      <c r="AB1155" s="255"/>
      <c r="AC1155" s="1"/>
      <c r="AD1155" s="15"/>
      <c r="AE1155" s="15" t="str">
        <f>IF(AND(OR(Table1[[#This Row],[Account]]="15030",Table1[[#This Row],[Account]]="15035",Table1[[#This Row],[Account]]="20150"),Table1[[#This Row],[Vendor ID]]=""),1,"")</f>
        <v/>
      </c>
      <c r="AF1155" s="15"/>
      <c r="AG1155" s="15"/>
      <c r="AH1155" s="15"/>
      <c r="AI1155" s="46" t="str">
        <f>IF(Table1[[#This Row],[Posting Date]]&lt;&gt;"","GJ-"&amp;CountryID,"")</f>
        <v/>
      </c>
      <c r="AJ1155" s="59" t="str">
        <f>IF(Table1[[#This Row],[Posting Date]]&lt;&gt;"",Table1[[#This Row],[Posting Date]],"")</f>
        <v/>
      </c>
      <c r="AK1155" s="46"/>
      <c r="AL1155" s="46" t="str">
        <f>IF(Table1[[#This Row],[Description]]&lt;&gt;"",Table1[[#This Row],[Description]],"")</f>
        <v/>
      </c>
      <c r="AM1155" s="46" t="str">
        <f>IF(Table1[[#This Row],[Posting Date]]&lt;&gt;"",Table1[[#This Row],[Reference Number]],"")</f>
        <v/>
      </c>
      <c r="AN1155" s="46" t="str">
        <f>TRIM(Table1[[#This Row],[Line '#]])</f>
        <v/>
      </c>
      <c r="AO1155" s="46" t="str">
        <f>TRIM(Table1[[#This Row],[Account]])</f>
        <v/>
      </c>
      <c r="AP1155" s="46" t="str">
        <f>IF(Table1[[#This Row],[Posting Date]]&lt;&gt;"",$D$5,"")</f>
        <v/>
      </c>
      <c r="AQ1155" s="46" t="str">
        <f>TRIM(Table1[[#This Row],[Departments-Prgrams]])</f>
        <v/>
      </c>
      <c r="AR1155" s="46" t="str">
        <f>TRIM(Table1[[#This Row],[Grant]])</f>
        <v/>
      </c>
      <c r="AS1155" s="46" t="str">
        <f>TRIM(Table1[[#This Row],[Staff ID]])</f>
        <v/>
      </c>
      <c r="AT1155" s="46" t="str">
        <f>IF(TRIM(Table1[[#This Row],[Budget Code]])=0,"",TRIM(Table1[[#This Row],[Budget Code]]))</f>
        <v/>
      </c>
      <c r="AU1155" s="46" t="str">
        <f>IF(Table1[[#This Row],[Line Description]]&lt;&gt;"",Table1[[#This Row],[Line Description]],"")</f>
        <v/>
      </c>
      <c r="AV1155" s="46" t="str">
        <f>IF(Table1[[#This Row],[Cur_Amount Debit]]&gt;0,ROUND(Table1[[#This Row],[Cur_Amount Debit]],2),"")</f>
        <v/>
      </c>
      <c r="AW1155" s="46" t="str">
        <f>IF(Table1[[#This Row],[Cur_Amount Credit]]&gt;0,ROUND(Table1[[#This Row],[Cur_Amount Credit]],2),"")</f>
        <v/>
      </c>
      <c r="AX1155" s="46" t="str">
        <f>LEFT(Table1[[#This Row],[Cur]],3)</f>
        <v/>
      </c>
      <c r="AY1155" s="59"/>
      <c r="AZ1155" s="46"/>
      <c r="BA1155" s="46" t="str">
        <f>IF(Table1[[#This Row],[Cur]]&lt;&gt;"",IF(Table1[[#This Row],[Cur]]="USD","",ExchangeRate),"")</f>
        <v/>
      </c>
      <c r="BB1155" s="46" t="str">
        <f>IF(Table1[[#This Row],[Grant]]&lt;&gt;"",VLOOKUP(Table1[[#This Row],[Grant]],Grants!B:D,3),"")</f>
        <v/>
      </c>
      <c r="BC1155" s="46" t="str">
        <f>TRIM(Table1[[#This Row],[Vendor ID]])</f>
        <v/>
      </c>
      <c r="BD1155">
        <f>IF(Table1[[#This Row],[Reference Number]]=Q1154,BD1154,BD1154+1)</f>
        <v>0</v>
      </c>
    </row>
    <row r="1156" spans="1:56" ht="11.25" customHeight="1" x14ac:dyDescent="0.25">
      <c r="A1156" s="1"/>
      <c r="B1156" s="88" t="str">
        <f>IF(Table1[[#This Row],[Posting Date]]&lt;&gt;"",IF(Table1[[#This Row],[Reference Number]]=Q1155,B1155+1,1),"")</f>
        <v/>
      </c>
      <c r="C1156" s="61"/>
      <c r="D1156" s="61"/>
      <c r="E1156" s="138"/>
      <c r="F1156" s="141" t="str">
        <f>IFERROR(IF(VLOOKUP(Table1[[#This Row],[Budget Code Description]],Dimentions!$X$6:$AC$139,2,FALSE)="","",VLOOKUP(Table1[[#This Row],[Budget Code Description]],Dimentions!$X$6:$AC$139,2,FALSE)),"")</f>
        <v/>
      </c>
      <c r="G1156" s="141"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1" t="str">
        <f>IFERROR(VLOOKUP(Table1[[#This Row],[Budget Code Description]],Table6[#All],8,FALSE),"")</f>
        <v/>
      </c>
      <c r="L1156" s="63"/>
      <c r="M1156" s="65" t="str">
        <f>IFERROR(VLOOKUP(Table1[[#This Row],[Staff ID]],Table2[],2,FALSE),"")</f>
        <v/>
      </c>
      <c r="N1156" s="209" t="str">
        <f>IFERROR(IF(VLOOKUP(Table1[[#This Row],[Budget Code Description]],Dimentions!$X$6:$AC$134,4,FALSE)="","",VLOOKUP(Table1[[#This Row],[Budget Code Description]],Dimentions!$X$6:$AC$134,4,FALSE)),"")</f>
        <v/>
      </c>
      <c r="O1156" s="65" t="str">
        <f>IFERROR(VLOOKUP(Table1[[#This Row],[Vendor ID]],Table549[],2,FALSE),"")</f>
        <v/>
      </c>
      <c r="P1156" s="63"/>
      <c r="Q1156" s="141" t="str">
        <f>IF(Table1[[#This Row],[Posting Date]]&lt;&gt;"",$D$9,"")</f>
        <v/>
      </c>
      <c r="R1156" s="157" t="str">
        <f>IF(Table1[[#This Row],[Posting Date]]&lt;&gt;"",$D$10,"")</f>
        <v/>
      </c>
      <c r="S1156" s="66"/>
      <c r="T1156" s="63"/>
      <c r="U1156" s="67"/>
      <c r="V1156" s="67"/>
      <c r="W1156" s="67" t="str">
        <f t="shared" si="22"/>
        <v/>
      </c>
      <c r="X1156" s="159" t="str">
        <f>IF(E1156="","",(IF(Table1[[#This Row],[Cur]]="USD",Table1[[#This Row],[Cur_Amount Debit]],Table1[[#This Row],[Cur_Amount Debit]]/Table1[[#This Row],[Exchange Rate]])))</f>
        <v/>
      </c>
      <c r="Y1156" s="159" t="str">
        <f>IF(E1156="","",(IF(Table1[[#This Row],[Cur]]="USD",Table1[[#This Row],[Cur_Amount Credit]],Table1[[#This Row],[Cur_Amount Credit]]/ExchangeRate)))</f>
        <v/>
      </c>
      <c r="Z1156" s="201" t="str">
        <f>IF(E1156="","",(Table1[[#This Row],[Debit USD]]-Table1[[#This Row],[Credit USD]]))</f>
        <v/>
      </c>
      <c r="AA1156" s="226"/>
      <c r="AB1156" s="255"/>
      <c r="AC1156" s="1"/>
      <c r="AD1156" s="15"/>
      <c r="AE1156" s="15" t="str">
        <f>IF(AND(OR(Table1[[#This Row],[Account]]="15030",Table1[[#This Row],[Account]]="15035",Table1[[#This Row],[Account]]="20150"),Table1[[#This Row],[Vendor ID]]=""),1,"")</f>
        <v/>
      </c>
      <c r="AF1156" s="15"/>
      <c r="AG1156" s="15"/>
      <c r="AH1156" s="15"/>
      <c r="AI1156" s="46" t="str">
        <f>IF(Table1[[#This Row],[Posting Date]]&lt;&gt;"","GJ-"&amp;CountryID,"")</f>
        <v/>
      </c>
      <c r="AJ1156" s="59" t="str">
        <f>IF(Table1[[#This Row],[Posting Date]]&lt;&gt;"",Table1[[#This Row],[Posting Date]],"")</f>
        <v/>
      </c>
      <c r="AK1156" s="46"/>
      <c r="AL1156" s="46" t="str">
        <f>IF(Table1[[#This Row],[Description]]&lt;&gt;"",Table1[[#This Row],[Description]],"")</f>
        <v/>
      </c>
      <c r="AM1156" s="46" t="str">
        <f>IF(Table1[[#This Row],[Posting Date]]&lt;&gt;"",Table1[[#This Row],[Reference Number]],"")</f>
        <v/>
      </c>
      <c r="AN1156" s="46" t="str">
        <f>TRIM(Table1[[#This Row],[Line '#]])</f>
        <v/>
      </c>
      <c r="AO1156" s="46" t="str">
        <f>TRIM(Table1[[#This Row],[Account]])</f>
        <v/>
      </c>
      <c r="AP1156" s="46" t="str">
        <f>IF(Table1[[#This Row],[Posting Date]]&lt;&gt;"",$D$5,"")</f>
        <v/>
      </c>
      <c r="AQ1156" s="46" t="str">
        <f>TRIM(Table1[[#This Row],[Departments-Prgrams]])</f>
        <v/>
      </c>
      <c r="AR1156" s="46" t="str">
        <f>TRIM(Table1[[#This Row],[Grant]])</f>
        <v/>
      </c>
      <c r="AS1156" s="46" t="str">
        <f>TRIM(Table1[[#This Row],[Staff ID]])</f>
        <v/>
      </c>
      <c r="AT1156" s="46" t="str">
        <f>IF(TRIM(Table1[[#This Row],[Budget Code]])=0,"",TRIM(Table1[[#This Row],[Budget Code]]))</f>
        <v/>
      </c>
      <c r="AU1156" s="46" t="str">
        <f>IF(Table1[[#This Row],[Line Description]]&lt;&gt;"",Table1[[#This Row],[Line Description]],"")</f>
        <v/>
      </c>
      <c r="AV1156" s="46" t="str">
        <f>IF(Table1[[#This Row],[Cur_Amount Debit]]&gt;0,ROUND(Table1[[#This Row],[Cur_Amount Debit]],2),"")</f>
        <v/>
      </c>
      <c r="AW1156" s="46" t="str">
        <f>IF(Table1[[#This Row],[Cur_Amount Credit]]&gt;0,ROUND(Table1[[#This Row],[Cur_Amount Credit]],2),"")</f>
        <v/>
      </c>
      <c r="AX1156" s="46" t="str">
        <f>LEFT(Table1[[#This Row],[Cur]],3)</f>
        <v/>
      </c>
      <c r="AY1156" s="59"/>
      <c r="AZ1156" s="46"/>
      <c r="BA1156" s="46" t="str">
        <f>IF(Table1[[#This Row],[Cur]]&lt;&gt;"",IF(Table1[[#This Row],[Cur]]="USD","",ExchangeRate),"")</f>
        <v/>
      </c>
      <c r="BB1156" s="46" t="str">
        <f>IF(Table1[[#This Row],[Grant]]&lt;&gt;"",VLOOKUP(Table1[[#This Row],[Grant]],Grants!B:D,3),"")</f>
        <v/>
      </c>
      <c r="BC1156" s="46" t="str">
        <f>TRIM(Table1[[#This Row],[Vendor ID]])</f>
        <v/>
      </c>
      <c r="BD1156">
        <f>IF(Table1[[#This Row],[Reference Number]]=Q1155,BD1155,BD1155+1)</f>
        <v>0</v>
      </c>
    </row>
    <row r="1157" spans="1:56" ht="11.25" customHeight="1" x14ac:dyDescent="0.25">
      <c r="A1157" s="1"/>
      <c r="B1157" s="88" t="str">
        <f>IF(Table1[[#This Row],[Posting Date]]&lt;&gt;"",IF(Table1[[#This Row],[Reference Number]]=Q1156,B1156+1,1),"")</f>
        <v/>
      </c>
      <c r="C1157" s="61"/>
      <c r="D1157" s="61"/>
      <c r="E1157" s="138"/>
      <c r="F1157" s="141" t="str">
        <f>IFERROR(IF(VLOOKUP(Table1[[#This Row],[Budget Code Description]],Dimentions!$X$6:$AC$139,2,FALSE)="","",VLOOKUP(Table1[[#This Row],[Budget Code Description]],Dimentions!$X$6:$AC$139,2,FALSE)),"")</f>
        <v/>
      </c>
      <c r="G1157" s="141"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1" t="str">
        <f>IFERROR(VLOOKUP(Table1[[#This Row],[Budget Code Description]],Table6[#All],8,FALSE),"")</f>
        <v/>
      </c>
      <c r="L1157" s="63"/>
      <c r="M1157" s="65" t="str">
        <f>IFERROR(VLOOKUP(Table1[[#This Row],[Staff ID]],Table2[],2,FALSE),"")</f>
        <v/>
      </c>
      <c r="N1157" s="209" t="str">
        <f>IFERROR(IF(VLOOKUP(Table1[[#This Row],[Budget Code Description]],Dimentions!$X$6:$AC$134,4,FALSE)="","",VLOOKUP(Table1[[#This Row],[Budget Code Description]],Dimentions!$X$6:$AC$134,4,FALSE)),"")</f>
        <v/>
      </c>
      <c r="O1157" s="65" t="str">
        <f>IFERROR(VLOOKUP(Table1[[#This Row],[Vendor ID]],Table549[],2,FALSE),"")</f>
        <v/>
      </c>
      <c r="P1157" s="63"/>
      <c r="Q1157" s="141" t="str">
        <f>IF(Table1[[#This Row],[Posting Date]]&lt;&gt;"",$D$9,"")</f>
        <v/>
      </c>
      <c r="R1157" s="157" t="str">
        <f>IF(Table1[[#This Row],[Posting Date]]&lt;&gt;"",$D$10,"")</f>
        <v/>
      </c>
      <c r="S1157" s="66"/>
      <c r="T1157" s="63"/>
      <c r="U1157" s="67"/>
      <c r="V1157" s="67"/>
      <c r="W1157" s="67" t="str">
        <f t="shared" si="22"/>
        <v/>
      </c>
      <c r="X1157" s="159" t="str">
        <f>IF(E1157="","",(IF(Table1[[#This Row],[Cur]]="USD",Table1[[#This Row],[Cur_Amount Debit]],Table1[[#This Row],[Cur_Amount Debit]]/Table1[[#This Row],[Exchange Rate]])))</f>
        <v/>
      </c>
      <c r="Y1157" s="159" t="str">
        <f>IF(E1157="","",(IF(Table1[[#This Row],[Cur]]="USD",Table1[[#This Row],[Cur_Amount Credit]],Table1[[#This Row],[Cur_Amount Credit]]/ExchangeRate)))</f>
        <v/>
      </c>
      <c r="Z1157" s="201" t="str">
        <f>IF(E1157="","",(Table1[[#This Row],[Debit USD]]-Table1[[#This Row],[Credit USD]]))</f>
        <v/>
      </c>
      <c r="AA1157" s="226"/>
      <c r="AB1157" s="255"/>
      <c r="AC1157" s="1"/>
      <c r="AD1157" s="15"/>
      <c r="AE1157" s="15" t="str">
        <f>IF(AND(OR(Table1[[#This Row],[Account]]="15030",Table1[[#This Row],[Account]]="15035",Table1[[#This Row],[Account]]="20150"),Table1[[#This Row],[Vendor ID]]=""),1,"")</f>
        <v/>
      </c>
      <c r="AF1157" s="15"/>
      <c r="AG1157" s="15"/>
      <c r="AH1157" s="15"/>
      <c r="AI1157" s="46" t="str">
        <f>IF(Table1[[#This Row],[Posting Date]]&lt;&gt;"","GJ-"&amp;CountryID,"")</f>
        <v/>
      </c>
      <c r="AJ1157" s="59" t="str">
        <f>IF(Table1[[#This Row],[Posting Date]]&lt;&gt;"",Table1[[#This Row],[Posting Date]],"")</f>
        <v/>
      </c>
      <c r="AK1157" s="46"/>
      <c r="AL1157" s="46" t="str">
        <f>IF(Table1[[#This Row],[Description]]&lt;&gt;"",Table1[[#This Row],[Description]],"")</f>
        <v/>
      </c>
      <c r="AM1157" s="46" t="str">
        <f>IF(Table1[[#This Row],[Posting Date]]&lt;&gt;"",Table1[[#This Row],[Reference Number]],"")</f>
        <v/>
      </c>
      <c r="AN1157" s="46" t="str">
        <f>TRIM(Table1[[#This Row],[Line '#]])</f>
        <v/>
      </c>
      <c r="AO1157" s="46" t="str">
        <f>TRIM(Table1[[#This Row],[Account]])</f>
        <v/>
      </c>
      <c r="AP1157" s="46" t="str">
        <f>IF(Table1[[#This Row],[Posting Date]]&lt;&gt;"",$D$5,"")</f>
        <v/>
      </c>
      <c r="AQ1157" s="46" t="str">
        <f>TRIM(Table1[[#This Row],[Departments-Prgrams]])</f>
        <v/>
      </c>
      <c r="AR1157" s="46" t="str">
        <f>TRIM(Table1[[#This Row],[Grant]])</f>
        <v/>
      </c>
      <c r="AS1157" s="46" t="str">
        <f>TRIM(Table1[[#This Row],[Staff ID]])</f>
        <v/>
      </c>
      <c r="AT1157" s="46" t="str">
        <f>IF(TRIM(Table1[[#This Row],[Budget Code]])=0,"",TRIM(Table1[[#This Row],[Budget Code]]))</f>
        <v/>
      </c>
      <c r="AU1157" s="46" t="str">
        <f>IF(Table1[[#This Row],[Line Description]]&lt;&gt;"",Table1[[#This Row],[Line Description]],"")</f>
        <v/>
      </c>
      <c r="AV1157" s="46" t="str">
        <f>IF(Table1[[#This Row],[Cur_Amount Debit]]&gt;0,ROUND(Table1[[#This Row],[Cur_Amount Debit]],2),"")</f>
        <v/>
      </c>
      <c r="AW1157" s="46" t="str">
        <f>IF(Table1[[#This Row],[Cur_Amount Credit]]&gt;0,ROUND(Table1[[#This Row],[Cur_Amount Credit]],2),"")</f>
        <v/>
      </c>
      <c r="AX1157" s="46" t="str">
        <f>LEFT(Table1[[#This Row],[Cur]],3)</f>
        <v/>
      </c>
      <c r="AY1157" s="59"/>
      <c r="AZ1157" s="46"/>
      <c r="BA1157" s="46" t="str">
        <f>IF(Table1[[#This Row],[Cur]]&lt;&gt;"",IF(Table1[[#This Row],[Cur]]="USD","",ExchangeRate),"")</f>
        <v/>
      </c>
      <c r="BB1157" s="46" t="str">
        <f>IF(Table1[[#This Row],[Grant]]&lt;&gt;"",VLOOKUP(Table1[[#This Row],[Grant]],Grants!B:D,3),"")</f>
        <v/>
      </c>
      <c r="BC1157" s="46" t="str">
        <f>TRIM(Table1[[#This Row],[Vendor ID]])</f>
        <v/>
      </c>
      <c r="BD1157">
        <f>IF(Table1[[#This Row],[Reference Number]]=Q1156,BD1156,BD1156+1)</f>
        <v>0</v>
      </c>
    </row>
    <row r="1158" spans="1:56" ht="11.25" customHeight="1" x14ac:dyDescent="0.25">
      <c r="A1158" s="1"/>
      <c r="B1158" s="88" t="str">
        <f>IF(Table1[[#This Row],[Posting Date]]&lt;&gt;"",IF(Table1[[#This Row],[Reference Number]]=Q1157,B1157+1,1),"")</f>
        <v/>
      </c>
      <c r="C1158" s="61"/>
      <c r="D1158" s="61"/>
      <c r="E1158" s="138"/>
      <c r="F1158" s="141" t="str">
        <f>IFERROR(IF(VLOOKUP(Table1[[#This Row],[Budget Code Description]],Dimentions!$X$6:$AC$139,2,FALSE)="","",VLOOKUP(Table1[[#This Row],[Budget Code Description]],Dimentions!$X$6:$AC$139,2,FALSE)),"")</f>
        <v/>
      </c>
      <c r="G1158" s="141"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1" t="str">
        <f>IFERROR(VLOOKUP(Table1[[#This Row],[Budget Code Description]],Table6[#All],8,FALSE),"")</f>
        <v/>
      </c>
      <c r="L1158" s="63"/>
      <c r="M1158" s="65" t="str">
        <f>IFERROR(VLOOKUP(Table1[[#This Row],[Staff ID]],Table2[],2,FALSE),"")</f>
        <v/>
      </c>
      <c r="N1158" s="209" t="str">
        <f>IFERROR(IF(VLOOKUP(Table1[[#This Row],[Budget Code Description]],Dimentions!$X$6:$AC$134,4,FALSE)="","",VLOOKUP(Table1[[#This Row],[Budget Code Description]],Dimentions!$X$6:$AC$134,4,FALSE)),"")</f>
        <v/>
      </c>
      <c r="O1158" s="65" t="str">
        <f>IFERROR(VLOOKUP(Table1[[#This Row],[Vendor ID]],Table549[],2,FALSE),"")</f>
        <v/>
      </c>
      <c r="P1158" s="63"/>
      <c r="Q1158" s="141" t="str">
        <f>IF(Table1[[#This Row],[Posting Date]]&lt;&gt;"",$D$9,"")</f>
        <v/>
      </c>
      <c r="R1158" s="157" t="str">
        <f>IF(Table1[[#This Row],[Posting Date]]&lt;&gt;"",$D$10,"")</f>
        <v/>
      </c>
      <c r="S1158" s="66"/>
      <c r="T1158" s="63"/>
      <c r="U1158" s="67"/>
      <c r="V1158" s="67"/>
      <c r="W1158" s="67" t="str">
        <f t="shared" si="22"/>
        <v/>
      </c>
      <c r="X1158" s="159" t="str">
        <f>IF(E1158="","",(IF(Table1[[#This Row],[Cur]]="USD",Table1[[#This Row],[Cur_Amount Debit]],Table1[[#This Row],[Cur_Amount Debit]]/Table1[[#This Row],[Exchange Rate]])))</f>
        <v/>
      </c>
      <c r="Y1158" s="159" t="str">
        <f>IF(E1158="","",(IF(Table1[[#This Row],[Cur]]="USD",Table1[[#This Row],[Cur_Amount Credit]],Table1[[#This Row],[Cur_Amount Credit]]/ExchangeRate)))</f>
        <v/>
      </c>
      <c r="Z1158" s="201" t="str">
        <f>IF(E1158="","",(Table1[[#This Row],[Debit USD]]-Table1[[#This Row],[Credit USD]]))</f>
        <v/>
      </c>
      <c r="AA1158" s="226"/>
      <c r="AB1158" s="255"/>
      <c r="AC1158" s="1"/>
      <c r="AD1158" s="15"/>
      <c r="AE1158" s="15" t="str">
        <f>IF(AND(OR(Table1[[#This Row],[Account]]="15030",Table1[[#This Row],[Account]]="15035",Table1[[#This Row],[Account]]="20150"),Table1[[#This Row],[Vendor ID]]=""),1,"")</f>
        <v/>
      </c>
      <c r="AF1158" s="15"/>
      <c r="AG1158" s="15"/>
      <c r="AH1158" s="15"/>
      <c r="AI1158" s="46" t="str">
        <f>IF(Table1[[#This Row],[Posting Date]]&lt;&gt;"","GJ-"&amp;CountryID,"")</f>
        <v/>
      </c>
      <c r="AJ1158" s="59" t="str">
        <f>IF(Table1[[#This Row],[Posting Date]]&lt;&gt;"",Table1[[#This Row],[Posting Date]],"")</f>
        <v/>
      </c>
      <c r="AK1158" s="46"/>
      <c r="AL1158" s="46" t="str">
        <f>IF(Table1[[#This Row],[Description]]&lt;&gt;"",Table1[[#This Row],[Description]],"")</f>
        <v/>
      </c>
      <c r="AM1158" s="46" t="str">
        <f>IF(Table1[[#This Row],[Posting Date]]&lt;&gt;"",Table1[[#This Row],[Reference Number]],"")</f>
        <v/>
      </c>
      <c r="AN1158" s="46" t="str">
        <f>TRIM(Table1[[#This Row],[Line '#]])</f>
        <v/>
      </c>
      <c r="AO1158" s="46" t="str">
        <f>TRIM(Table1[[#This Row],[Account]])</f>
        <v/>
      </c>
      <c r="AP1158" s="46" t="str">
        <f>IF(Table1[[#This Row],[Posting Date]]&lt;&gt;"",$D$5,"")</f>
        <v/>
      </c>
      <c r="AQ1158" s="46" t="str">
        <f>TRIM(Table1[[#This Row],[Departments-Prgrams]])</f>
        <v/>
      </c>
      <c r="AR1158" s="46" t="str">
        <f>TRIM(Table1[[#This Row],[Grant]])</f>
        <v/>
      </c>
      <c r="AS1158" s="46" t="str">
        <f>TRIM(Table1[[#This Row],[Staff ID]])</f>
        <v/>
      </c>
      <c r="AT1158" s="46" t="str">
        <f>IF(TRIM(Table1[[#This Row],[Budget Code]])=0,"",TRIM(Table1[[#This Row],[Budget Code]]))</f>
        <v/>
      </c>
      <c r="AU1158" s="46" t="str">
        <f>IF(Table1[[#This Row],[Line Description]]&lt;&gt;"",Table1[[#This Row],[Line Description]],"")</f>
        <v/>
      </c>
      <c r="AV1158" s="46" t="str">
        <f>IF(Table1[[#This Row],[Cur_Amount Debit]]&gt;0,ROUND(Table1[[#This Row],[Cur_Amount Debit]],2),"")</f>
        <v/>
      </c>
      <c r="AW1158" s="46" t="str">
        <f>IF(Table1[[#This Row],[Cur_Amount Credit]]&gt;0,ROUND(Table1[[#This Row],[Cur_Amount Credit]],2),"")</f>
        <v/>
      </c>
      <c r="AX1158" s="46" t="str">
        <f>LEFT(Table1[[#This Row],[Cur]],3)</f>
        <v/>
      </c>
      <c r="AY1158" s="59"/>
      <c r="AZ1158" s="46"/>
      <c r="BA1158" s="46" t="str">
        <f>IF(Table1[[#This Row],[Cur]]&lt;&gt;"",IF(Table1[[#This Row],[Cur]]="USD","",ExchangeRate),"")</f>
        <v/>
      </c>
      <c r="BB1158" s="46" t="str">
        <f>IF(Table1[[#This Row],[Grant]]&lt;&gt;"",VLOOKUP(Table1[[#This Row],[Grant]],Grants!B:D,3),"")</f>
        <v/>
      </c>
      <c r="BC1158" s="46" t="str">
        <f>TRIM(Table1[[#This Row],[Vendor ID]])</f>
        <v/>
      </c>
      <c r="BD1158">
        <f>IF(Table1[[#This Row],[Reference Number]]=Q1157,BD1157,BD1157+1)</f>
        <v>0</v>
      </c>
    </row>
    <row r="1159" spans="1:56" ht="11.25" customHeight="1" x14ac:dyDescent="0.25">
      <c r="A1159" s="1"/>
      <c r="B1159" s="88" t="str">
        <f>IF(Table1[[#This Row],[Posting Date]]&lt;&gt;"",IF(Table1[[#This Row],[Reference Number]]=Q1158,B1158+1,1),"")</f>
        <v/>
      </c>
      <c r="C1159" s="61"/>
      <c r="D1159" s="61"/>
      <c r="E1159" s="138"/>
      <c r="F1159" s="141" t="str">
        <f>IFERROR(IF(VLOOKUP(Table1[[#This Row],[Budget Code Description]],Dimentions!$X$6:$AC$139,2,FALSE)="","",VLOOKUP(Table1[[#This Row],[Budget Code Description]],Dimentions!$X$6:$AC$139,2,FALSE)),"")</f>
        <v/>
      </c>
      <c r="G1159" s="141"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1" t="str">
        <f>IFERROR(VLOOKUP(Table1[[#This Row],[Budget Code Description]],Table6[#All],8,FALSE),"")</f>
        <v/>
      </c>
      <c r="L1159" s="63"/>
      <c r="M1159" s="65" t="str">
        <f>IFERROR(VLOOKUP(Table1[[#This Row],[Staff ID]],Table2[],2,FALSE),"")</f>
        <v/>
      </c>
      <c r="N1159" s="209" t="str">
        <f>IFERROR(IF(VLOOKUP(Table1[[#This Row],[Budget Code Description]],Dimentions!$X$6:$AC$134,4,FALSE)="","",VLOOKUP(Table1[[#This Row],[Budget Code Description]],Dimentions!$X$6:$AC$134,4,FALSE)),"")</f>
        <v/>
      </c>
      <c r="O1159" s="65" t="str">
        <f>IFERROR(VLOOKUP(Table1[[#This Row],[Vendor ID]],Table549[],2,FALSE),"")</f>
        <v/>
      </c>
      <c r="P1159" s="63"/>
      <c r="Q1159" s="141" t="str">
        <f>IF(Table1[[#This Row],[Posting Date]]&lt;&gt;"",$D$9,"")</f>
        <v/>
      </c>
      <c r="R1159" s="157" t="str">
        <f>IF(Table1[[#This Row],[Posting Date]]&lt;&gt;"",$D$10,"")</f>
        <v/>
      </c>
      <c r="S1159" s="66"/>
      <c r="T1159" s="63"/>
      <c r="U1159" s="67"/>
      <c r="V1159" s="67"/>
      <c r="W1159" s="67" t="str">
        <f t="shared" si="22"/>
        <v/>
      </c>
      <c r="X1159" s="159" t="str">
        <f>IF(E1159="","",(IF(Table1[[#This Row],[Cur]]="USD",Table1[[#This Row],[Cur_Amount Debit]],Table1[[#This Row],[Cur_Amount Debit]]/Table1[[#This Row],[Exchange Rate]])))</f>
        <v/>
      </c>
      <c r="Y1159" s="159" t="str">
        <f>IF(E1159="","",(IF(Table1[[#This Row],[Cur]]="USD",Table1[[#This Row],[Cur_Amount Credit]],Table1[[#This Row],[Cur_Amount Credit]]/ExchangeRate)))</f>
        <v/>
      </c>
      <c r="Z1159" s="201" t="str">
        <f>IF(E1159="","",(Table1[[#This Row],[Debit USD]]-Table1[[#This Row],[Credit USD]]))</f>
        <v/>
      </c>
      <c r="AA1159" s="226"/>
      <c r="AB1159" s="255"/>
      <c r="AC1159" s="1"/>
      <c r="AD1159" s="15"/>
      <c r="AE1159" s="15" t="str">
        <f>IF(AND(OR(Table1[[#This Row],[Account]]="15030",Table1[[#This Row],[Account]]="15035",Table1[[#This Row],[Account]]="20150"),Table1[[#This Row],[Vendor ID]]=""),1,"")</f>
        <v/>
      </c>
      <c r="AF1159" s="15"/>
      <c r="AG1159" s="15"/>
      <c r="AH1159" s="15"/>
      <c r="AI1159" s="46" t="str">
        <f>IF(Table1[[#This Row],[Posting Date]]&lt;&gt;"","GJ-"&amp;CountryID,"")</f>
        <v/>
      </c>
      <c r="AJ1159" s="59" t="str">
        <f>IF(Table1[[#This Row],[Posting Date]]&lt;&gt;"",Table1[[#This Row],[Posting Date]],"")</f>
        <v/>
      </c>
      <c r="AK1159" s="46"/>
      <c r="AL1159" s="46" t="str">
        <f>IF(Table1[[#This Row],[Description]]&lt;&gt;"",Table1[[#This Row],[Description]],"")</f>
        <v/>
      </c>
      <c r="AM1159" s="46" t="str">
        <f>IF(Table1[[#This Row],[Posting Date]]&lt;&gt;"",Table1[[#This Row],[Reference Number]],"")</f>
        <v/>
      </c>
      <c r="AN1159" s="46" t="str">
        <f>TRIM(Table1[[#This Row],[Line '#]])</f>
        <v/>
      </c>
      <c r="AO1159" s="46" t="str">
        <f>TRIM(Table1[[#This Row],[Account]])</f>
        <v/>
      </c>
      <c r="AP1159" s="46" t="str">
        <f>IF(Table1[[#This Row],[Posting Date]]&lt;&gt;"",$D$5,"")</f>
        <v/>
      </c>
      <c r="AQ1159" s="46" t="str">
        <f>TRIM(Table1[[#This Row],[Departments-Prgrams]])</f>
        <v/>
      </c>
      <c r="AR1159" s="46" t="str">
        <f>TRIM(Table1[[#This Row],[Grant]])</f>
        <v/>
      </c>
      <c r="AS1159" s="46" t="str">
        <f>TRIM(Table1[[#This Row],[Staff ID]])</f>
        <v/>
      </c>
      <c r="AT1159" s="46" t="str">
        <f>IF(TRIM(Table1[[#This Row],[Budget Code]])=0,"",TRIM(Table1[[#This Row],[Budget Code]]))</f>
        <v/>
      </c>
      <c r="AU1159" s="46" t="str">
        <f>IF(Table1[[#This Row],[Line Description]]&lt;&gt;"",Table1[[#This Row],[Line Description]],"")</f>
        <v/>
      </c>
      <c r="AV1159" s="46" t="str">
        <f>IF(Table1[[#This Row],[Cur_Amount Debit]]&gt;0,ROUND(Table1[[#This Row],[Cur_Amount Debit]],2),"")</f>
        <v/>
      </c>
      <c r="AW1159" s="46" t="str">
        <f>IF(Table1[[#This Row],[Cur_Amount Credit]]&gt;0,ROUND(Table1[[#This Row],[Cur_Amount Credit]],2),"")</f>
        <v/>
      </c>
      <c r="AX1159" s="46" t="str">
        <f>LEFT(Table1[[#This Row],[Cur]],3)</f>
        <v/>
      </c>
      <c r="AY1159" s="59"/>
      <c r="AZ1159" s="46"/>
      <c r="BA1159" s="46" t="str">
        <f>IF(Table1[[#This Row],[Cur]]&lt;&gt;"",IF(Table1[[#This Row],[Cur]]="USD","",ExchangeRate),"")</f>
        <v/>
      </c>
      <c r="BB1159" s="46" t="str">
        <f>IF(Table1[[#This Row],[Grant]]&lt;&gt;"",VLOOKUP(Table1[[#This Row],[Grant]],Grants!B:D,3),"")</f>
        <v/>
      </c>
      <c r="BC1159" s="46" t="str">
        <f>TRIM(Table1[[#This Row],[Vendor ID]])</f>
        <v/>
      </c>
      <c r="BD1159">
        <f>IF(Table1[[#This Row],[Reference Number]]=Q1158,BD1158,BD1158+1)</f>
        <v>0</v>
      </c>
    </row>
    <row r="1160" spans="1:56" ht="11.25" customHeight="1" x14ac:dyDescent="0.25">
      <c r="A1160" s="1"/>
      <c r="B1160" s="88" t="str">
        <f>IF(Table1[[#This Row],[Posting Date]]&lt;&gt;"",IF(Table1[[#This Row],[Reference Number]]=Q1159,B1159+1,1),"")</f>
        <v/>
      </c>
      <c r="C1160" s="61"/>
      <c r="D1160" s="61"/>
      <c r="E1160" s="138"/>
      <c r="F1160" s="141" t="str">
        <f>IFERROR(IF(VLOOKUP(Table1[[#This Row],[Budget Code Description]],Dimentions!$X$6:$AC$139,2,FALSE)="","",VLOOKUP(Table1[[#This Row],[Budget Code Description]],Dimentions!$X$6:$AC$139,2,FALSE)),"")</f>
        <v/>
      </c>
      <c r="G1160" s="141"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1" t="str">
        <f>IFERROR(VLOOKUP(Table1[[#This Row],[Budget Code Description]],Table6[#All],8,FALSE),"")</f>
        <v/>
      </c>
      <c r="L1160" s="63"/>
      <c r="M1160" s="65" t="str">
        <f>IFERROR(VLOOKUP(Table1[[#This Row],[Staff ID]],Table2[],2,FALSE),"")</f>
        <v/>
      </c>
      <c r="N1160" s="209" t="str">
        <f>IFERROR(IF(VLOOKUP(Table1[[#This Row],[Budget Code Description]],Dimentions!$X$6:$AC$134,4,FALSE)="","",VLOOKUP(Table1[[#This Row],[Budget Code Description]],Dimentions!$X$6:$AC$134,4,FALSE)),"")</f>
        <v/>
      </c>
      <c r="O1160" s="65" t="str">
        <f>IFERROR(VLOOKUP(Table1[[#This Row],[Vendor ID]],Table549[],2,FALSE),"")</f>
        <v/>
      </c>
      <c r="P1160" s="63"/>
      <c r="Q1160" s="141" t="str">
        <f>IF(Table1[[#This Row],[Posting Date]]&lt;&gt;"",$D$9,"")</f>
        <v/>
      </c>
      <c r="R1160" s="157" t="str">
        <f>IF(Table1[[#This Row],[Posting Date]]&lt;&gt;"",$D$10,"")</f>
        <v/>
      </c>
      <c r="S1160" s="66"/>
      <c r="T1160" s="63"/>
      <c r="U1160" s="67"/>
      <c r="V1160" s="67"/>
      <c r="W1160" s="67" t="str">
        <f t="shared" si="22"/>
        <v/>
      </c>
      <c r="X1160" s="159" t="str">
        <f>IF(E1160="","",(IF(Table1[[#This Row],[Cur]]="USD",Table1[[#This Row],[Cur_Amount Debit]],Table1[[#This Row],[Cur_Amount Debit]]/Table1[[#This Row],[Exchange Rate]])))</f>
        <v/>
      </c>
      <c r="Y1160" s="159" t="str">
        <f>IF(E1160="","",(IF(Table1[[#This Row],[Cur]]="USD",Table1[[#This Row],[Cur_Amount Credit]],Table1[[#This Row],[Cur_Amount Credit]]/ExchangeRate)))</f>
        <v/>
      </c>
      <c r="Z1160" s="201" t="str">
        <f>IF(E1160="","",(Table1[[#This Row],[Debit USD]]-Table1[[#This Row],[Credit USD]]))</f>
        <v/>
      </c>
      <c r="AA1160" s="226"/>
      <c r="AB1160" s="255"/>
      <c r="AC1160" s="1"/>
      <c r="AD1160" s="15"/>
      <c r="AE1160" s="15" t="str">
        <f>IF(AND(OR(Table1[[#This Row],[Account]]="15030",Table1[[#This Row],[Account]]="15035",Table1[[#This Row],[Account]]="20150"),Table1[[#This Row],[Vendor ID]]=""),1,"")</f>
        <v/>
      </c>
      <c r="AF1160" s="15"/>
      <c r="AG1160" s="15"/>
      <c r="AH1160" s="15"/>
      <c r="AI1160" s="46" t="str">
        <f>IF(Table1[[#This Row],[Posting Date]]&lt;&gt;"","GJ-"&amp;CountryID,"")</f>
        <v/>
      </c>
      <c r="AJ1160" s="59" t="str">
        <f>IF(Table1[[#This Row],[Posting Date]]&lt;&gt;"",Table1[[#This Row],[Posting Date]],"")</f>
        <v/>
      </c>
      <c r="AK1160" s="46"/>
      <c r="AL1160" s="46" t="str">
        <f>IF(Table1[[#This Row],[Description]]&lt;&gt;"",Table1[[#This Row],[Description]],"")</f>
        <v/>
      </c>
      <c r="AM1160" s="46" t="str">
        <f>IF(Table1[[#This Row],[Posting Date]]&lt;&gt;"",Table1[[#This Row],[Reference Number]],"")</f>
        <v/>
      </c>
      <c r="AN1160" s="46" t="str">
        <f>TRIM(Table1[[#This Row],[Line '#]])</f>
        <v/>
      </c>
      <c r="AO1160" s="46" t="str">
        <f>TRIM(Table1[[#This Row],[Account]])</f>
        <v/>
      </c>
      <c r="AP1160" s="46" t="str">
        <f>IF(Table1[[#This Row],[Posting Date]]&lt;&gt;"",$D$5,"")</f>
        <v/>
      </c>
      <c r="AQ1160" s="46" t="str">
        <f>TRIM(Table1[[#This Row],[Departments-Prgrams]])</f>
        <v/>
      </c>
      <c r="AR1160" s="46" t="str">
        <f>TRIM(Table1[[#This Row],[Grant]])</f>
        <v/>
      </c>
      <c r="AS1160" s="46" t="str">
        <f>TRIM(Table1[[#This Row],[Staff ID]])</f>
        <v/>
      </c>
      <c r="AT1160" s="46" t="str">
        <f>IF(TRIM(Table1[[#This Row],[Budget Code]])=0,"",TRIM(Table1[[#This Row],[Budget Code]]))</f>
        <v/>
      </c>
      <c r="AU1160" s="46" t="str">
        <f>IF(Table1[[#This Row],[Line Description]]&lt;&gt;"",Table1[[#This Row],[Line Description]],"")</f>
        <v/>
      </c>
      <c r="AV1160" s="46" t="str">
        <f>IF(Table1[[#This Row],[Cur_Amount Debit]]&gt;0,ROUND(Table1[[#This Row],[Cur_Amount Debit]],2),"")</f>
        <v/>
      </c>
      <c r="AW1160" s="46" t="str">
        <f>IF(Table1[[#This Row],[Cur_Amount Credit]]&gt;0,ROUND(Table1[[#This Row],[Cur_Amount Credit]],2),"")</f>
        <v/>
      </c>
      <c r="AX1160" s="46" t="str">
        <f>LEFT(Table1[[#This Row],[Cur]],3)</f>
        <v/>
      </c>
      <c r="AY1160" s="59"/>
      <c r="AZ1160" s="46"/>
      <c r="BA1160" s="46" t="str">
        <f>IF(Table1[[#This Row],[Cur]]&lt;&gt;"",IF(Table1[[#This Row],[Cur]]="USD","",ExchangeRate),"")</f>
        <v/>
      </c>
      <c r="BB1160" s="46" t="str">
        <f>IF(Table1[[#This Row],[Grant]]&lt;&gt;"",VLOOKUP(Table1[[#This Row],[Grant]],Grants!B:D,3),"")</f>
        <v/>
      </c>
      <c r="BC1160" s="46" t="str">
        <f>TRIM(Table1[[#This Row],[Vendor ID]])</f>
        <v/>
      </c>
      <c r="BD1160">
        <f>IF(Table1[[#This Row],[Reference Number]]=Q1159,BD1159,BD1159+1)</f>
        <v>0</v>
      </c>
    </row>
    <row r="1161" spans="1:56" ht="11.25" customHeight="1" x14ac:dyDescent="0.25">
      <c r="A1161" s="1"/>
      <c r="B1161" s="88" t="str">
        <f>IF(Table1[[#This Row],[Posting Date]]&lt;&gt;"",IF(Table1[[#This Row],[Reference Number]]=Q1160,B1160+1,1),"")</f>
        <v/>
      </c>
      <c r="C1161" s="61"/>
      <c r="D1161" s="61"/>
      <c r="E1161" s="138"/>
      <c r="F1161" s="141" t="str">
        <f>IFERROR(IF(VLOOKUP(Table1[[#This Row],[Budget Code Description]],Dimentions!$X$6:$AC$139,2,FALSE)="","",VLOOKUP(Table1[[#This Row],[Budget Code Description]],Dimentions!$X$6:$AC$139,2,FALSE)),"")</f>
        <v/>
      </c>
      <c r="G1161" s="141"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1" t="str">
        <f>IFERROR(VLOOKUP(Table1[[#This Row],[Budget Code Description]],Table6[#All],8,FALSE),"")</f>
        <v/>
      </c>
      <c r="L1161" s="63"/>
      <c r="M1161" s="65" t="str">
        <f>IFERROR(VLOOKUP(Table1[[#This Row],[Staff ID]],Table2[],2,FALSE),"")</f>
        <v/>
      </c>
      <c r="N1161" s="209" t="str">
        <f>IFERROR(IF(VLOOKUP(Table1[[#This Row],[Budget Code Description]],Dimentions!$X$6:$AC$134,4,FALSE)="","",VLOOKUP(Table1[[#This Row],[Budget Code Description]],Dimentions!$X$6:$AC$134,4,FALSE)),"")</f>
        <v/>
      </c>
      <c r="O1161" s="65" t="str">
        <f>IFERROR(VLOOKUP(Table1[[#This Row],[Vendor ID]],Table549[],2,FALSE),"")</f>
        <v/>
      </c>
      <c r="P1161" s="63"/>
      <c r="Q1161" s="141" t="str">
        <f>IF(Table1[[#This Row],[Posting Date]]&lt;&gt;"",$D$9,"")</f>
        <v/>
      </c>
      <c r="R1161" s="157" t="str">
        <f>IF(Table1[[#This Row],[Posting Date]]&lt;&gt;"",$D$10,"")</f>
        <v/>
      </c>
      <c r="S1161" s="66"/>
      <c r="T1161" s="63"/>
      <c r="U1161" s="67"/>
      <c r="V1161" s="67"/>
      <c r="W1161" s="67" t="str">
        <f t="shared" si="22"/>
        <v/>
      </c>
      <c r="X1161" s="159" t="str">
        <f>IF(E1161="","",(IF(Table1[[#This Row],[Cur]]="USD",Table1[[#This Row],[Cur_Amount Debit]],Table1[[#This Row],[Cur_Amount Debit]]/Table1[[#This Row],[Exchange Rate]])))</f>
        <v/>
      </c>
      <c r="Y1161" s="159" t="str">
        <f>IF(E1161="","",(IF(Table1[[#This Row],[Cur]]="USD",Table1[[#This Row],[Cur_Amount Credit]],Table1[[#This Row],[Cur_Amount Credit]]/ExchangeRate)))</f>
        <v/>
      </c>
      <c r="Z1161" s="201" t="str">
        <f>IF(E1161="","",(Table1[[#This Row],[Debit USD]]-Table1[[#This Row],[Credit USD]]))</f>
        <v/>
      </c>
      <c r="AA1161" s="226"/>
      <c r="AB1161" s="255"/>
      <c r="AC1161" s="1"/>
      <c r="AD1161" s="15"/>
      <c r="AE1161" s="15" t="str">
        <f>IF(AND(OR(Table1[[#This Row],[Account]]="15030",Table1[[#This Row],[Account]]="15035",Table1[[#This Row],[Account]]="20150"),Table1[[#This Row],[Vendor ID]]=""),1,"")</f>
        <v/>
      </c>
      <c r="AF1161" s="15"/>
      <c r="AG1161" s="15"/>
      <c r="AH1161" s="15"/>
      <c r="AI1161" s="46" t="str">
        <f>IF(Table1[[#This Row],[Posting Date]]&lt;&gt;"","GJ-"&amp;CountryID,"")</f>
        <v/>
      </c>
      <c r="AJ1161" s="59" t="str">
        <f>IF(Table1[[#This Row],[Posting Date]]&lt;&gt;"",Table1[[#This Row],[Posting Date]],"")</f>
        <v/>
      </c>
      <c r="AK1161" s="46"/>
      <c r="AL1161" s="46" t="str">
        <f>IF(Table1[[#This Row],[Description]]&lt;&gt;"",Table1[[#This Row],[Description]],"")</f>
        <v/>
      </c>
      <c r="AM1161" s="46" t="str">
        <f>IF(Table1[[#This Row],[Posting Date]]&lt;&gt;"",Table1[[#This Row],[Reference Number]],"")</f>
        <v/>
      </c>
      <c r="AN1161" s="46" t="str">
        <f>TRIM(Table1[[#This Row],[Line '#]])</f>
        <v/>
      </c>
      <c r="AO1161" s="46" t="str">
        <f>TRIM(Table1[[#This Row],[Account]])</f>
        <v/>
      </c>
      <c r="AP1161" s="46" t="str">
        <f>IF(Table1[[#This Row],[Posting Date]]&lt;&gt;"",$D$5,"")</f>
        <v/>
      </c>
      <c r="AQ1161" s="46" t="str">
        <f>TRIM(Table1[[#This Row],[Departments-Prgrams]])</f>
        <v/>
      </c>
      <c r="AR1161" s="46" t="str">
        <f>TRIM(Table1[[#This Row],[Grant]])</f>
        <v/>
      </c>
      <c r="AS1161" s="46" t="str">
        <f>TRIM(Table1[[#This Row],[Staff ID]])</f>
        <v/>
      </c>
      <c r="AT1161" s="46" t="str">
        <f>IF(TRIM(Table1[[#This Row],[Budget Code]])=0,"",TRIM(Table1[[#This Row],[Budget Code]]))</f>
        <v/>
      </c>
      <c r="AU1161" s="46" t="str">
        <f>IF(Table1[[#This Row],[Line Description]]&lt;&gt;"",Table1[[#This Row],[Line Description]],"")</f>
        <v/>
      </c>
      <c r="AV1161" s="46" t="str">
        <f>IF(Table1[[#This Row],[Cur_Amount Debit]]&gt;0,ROUND(Table1[[#This Row],[Cur_Amount Debit]],2),"")</f>
        <v/>
      </c>
      <c r="AW1161" s="46" t="str">
        <f>IF(Table1[[#This Row],[Cur_Amount Credit]]&gt;0,ROUND(Table1[[#This Row],[Cur_Amount Credit]],2),"")</f>
        <v/>
      </c>
      <c r="AX1161" s="46" t="str">
        <f>LEFT(Table1[[#This Row],[Cur]],3)</f>
        <v/>
      </c>
      <c r="AY1161" s="59"/>
      <c r="AZ1161" s="46"/>
      <c r="BA1161" s="46" t="str">
        <f>IF(Table1[[#This Row],[Cur]]&lt;&gt;"",IF(Table1[[#This Row],[Cur]]="USD","",ExchangeRate),"")</f>
        <v/>
      </c>
      <c r="BB1161" s="46" t="str">
        <f>IF(Table1[[#This Row],[Grant]]&lt;&gt;"",VLOOKUP(Table1[[#This Row],[Grant]],Grants!B:D,3),"")</f>
        <v/>
      </c>
      <c r="BC1161" s="46" t="str">
        <f>TRIM(Table1[[#This Row],[Vendor ID]])</f>
        <v/>
      </c>
      <c r="BD1161">
        <f>IF(Table1[[#This Row],[Reference Number]]=Q1160,BD1160,BD1160+1)</f>
        <v>0</v>
      </c>
    </row>
    <row r="1162" spans="1:56" ht="11.25" customHeight="1" x14ac:dyDescent="0.25">
      <c r="A1162" s="1"/>
      <c r="B1162" s="88" t="str">
        <f>IF(Table1[[#This Row],[Posting Date]]&lt;&gt;"",IF(Table1[[#This Row],[Reference Number]]=Q1161,B1161+1,1),"")</f>
        <v/>
      </c>
      <c r="C1162" s="61"/>
      <c r="D1162" s="61"/>
      <c r="E1162" s="138"/>
      <c r="F1162" s="141" t="str">
        <f>IFERROR(IF(VLOOKUP(Table1[[#This Row],[Budget Code Description]],Dimentions!$X$6:$AC$139,2,FALSE)="","",VLOOKUP(Table1[[#This Row],[Budget Code Description]],Dimentions!$X$6:$AC$139,2,FALSE)),"")</f>
        <v/>
      </c>
      <c r="G1162" s="141"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1" t="str">
        <f>IFERROR(VLOOKUP(Table1[[#This Row],[Budget Code Description]],Table6[#All],8,FALSE),"")</f>
        <v/>
      </c>
      <c r="L1162" s="63"/>
      <c r="M1162" s="65" t="str">
        <f>IFERROR(VLOOKUP(Table1[[#This Row],[Staff ID]],Table2[],2,FALSE),"")</f>
        <v/>
      </c>
      <c r="N1162" s="209" t="str">
        <f>IFERROR(IF(VLOOKUP(Table1[[#This Row],[Budget Code Description]],Dimentions!$X$6:$AC$134,4,FALSE)="","",VLOOKUP(Table1[[#This Row],[Budget Code Description]],Dimentions!$X$6:$AC$134,4,FALSE)),"")</f>
        <v/>
      </c>
      <c r="O1162" s="65" t="str">
        <f>IFERROR(VLOOKUP(Table1[[#This Row],[Vendor ID]],Table549[],2,FALSE),"")</f>
        <v/>
      </c>
      <c r="P1162" s="63"/>
      <c r="Q1162" s="141" t="str">
        <f>IF(Table1[[#This Row],[Posting Date]]&lt;&gt;"",$D$9,"")</f>
        <v/>
      </c>
      <c r="R1162" s="157" t="str">
        <f>IF(Table1[[#This Row],[Posting Date]]&lt;&gt;"",$D$10,"")</f>
        <v/>
      </c>
      <c r="S1162" s="66"/>
      <c r="T1162" s="63"/>
      <c r="U1162" s="67"/>
      <c r="V1162" s="67"/>
      <c r="W1162" s="67" t="str">
        <f t="shared" si="22"/>
        <v/>
      </c>
      <c r="X1162" s="159" t="str">
        <f>IF(E1162="","",(IF(Table1[[#This Row],[Cur]]="USD",Table1[[#This Row],[Cur_Amount Debit]],Table1[[#This Row],[Cur_Amount Debit]]/Table1[[#This Row],[Exchange Rate]])))</f>
        <v/>
      </c>
      <c r="Y1162" s="159" t="str">
        <f>IF(E1162="","",(IF(Table1[[#This Row],[Cur]]="USD",Table1[[#This Row],[Cur_Amount Credit]],Table1[[#This Row],[Cur_Amount Credit]]/ExchangeRate)))</f>
        <v/>
      </c>
      <c r="Z1162" s="201" t="str">
        <f>IF(E1162="","",(Table1[[#This Row],[Debit USD]]-Table1[[#This Row],[Credit USD]]))</f>
        <v/>
      </c>
      <c r="AA1162" s="226"/>
      <c r="AB1162" s="255"/>
      <c r="AC1162" s="1"/>
      <c r="AD1162" s="15"/>
      <c r="AE1162" s="15" t="str">
        <f>IF(AND(OR(Table1[[#This Row],[Account]]="15030",Table1[[#This Row],[Account]]="15035",Table1[[#This Row],[Account]]="20150"),Table1[[#This Row],[Vendor ID]]=""),1,"")</f>
        <v/>
      </c>
      <c r="AF1162" s="15"/>
      <c r="AG1162" s="15"/>
      <c r="AH1162" s="15"/>
      <c r="AI1162" s="46" t="str">
        <f>IF(Table1[[#This Row],[Posting Date]]&lt;&gt;"","GJ-"&amp;CountryID,"")</f>
        <v/>
      </c>
      <c r="AJ1162" s="59" t="str">
        <f>IF(Table1[[#This Row],[Posting Date]]&lt;&gt;"",Table1[[#This Row],[Posting Date]],"")</f>
        <v/>
      </c>
      <c r="AK1162" s="46"/>
      <c r="AL1162" s="46" t="str">
        <f>IF(Table1[[#This Row],[Description]]&lt;&gt;"",Table1[[#This Row],[Description]],"")</f>
        <v/>
      </c>
      <c r="AM1162" s="46" t="str">
        <f>IF(Table1[[#This Row],[Posting Date]]&lt;&gt;"",Table1[[#This Row],[Reference Number]],"")</f>
        <v/>
      </c>
      <c r="AN1162" s="46" t="str">
        <f>TRIM(Table1[[#This Row],[Line '#]])</f>
        <v/>
      </c>
      <c r="AO1162" s="46" t="str">
        <f>TRIM(Table1[[#This Row],[Account]])</f>
        <v/>
      </c>
      <c r="AP1162" s="46" t="str">
        <f>IF(Table1[[#This Row],[Posting Date]]&lt;&gt;"",$D$5,"")</f>
        <v/>
      </c>
      <c r="AQ1162" s="46" t="str">
        <f>TRIM(Table1[[#This Row],[Departments-Prgrams]])</f>
        <v/>
      </c>
      <c r="AR1162" s="46" t="str">
        <f>TRIM(Table1[[#This Row],[Grant]])</f>
        <v/>
      </c>
      <c r="AS1162" s="46" t="str">
        <f>TRIM(Table1[[#This Row],[Staff ID]])</f>
        <v/>
      </c>
      <c r="AT1162" s="46" t="str">
        <f>IF(TRIM(Table1[[#This Row],[Budget Code]])=0,"",TRIM(Table1[[#This Row],[Budget Code]]))</f>
        <v/>
      </c>
      <c r="AU1162" s="46" t="str">
        <f>IF(Table1[[#This Row],[Line Description]]&lt;&gt;"",Table1[[#This Row],[Line Description]],"")</f>
        <v/>
      </c>
      <c r="AV1162" s="46" t="str">
        <f>IF(Table1[[#This Row],[Cur_Amount Debit]]&gt;0,ROUND(Table1[[#This Row],[Cur_Amount Debit]],2),"")</f>
        <v/>
      </c>
      <c r="AW1162" s="46" t="str">
        <f>IF(Table1[[#This Row],[Cur_Amount Credit]]&gt;0,ROUND(Table1[[#This Row],[Cur_Amount Credit]],2),"")</f>
        <v/>
      </c>
      <c r="AX1162" s="46" t="str">
        <f>LEFT(Table1[[#This Row],[Cur]],3)</f>
        <v/>
      </c>
      <c r="AY1162" s="59"/>
      <c r="AZ1162" s="46"/>
      <c r="BA1162" s="46" t="str">
        <f>IF(Table1[[#This Row],[Cur]]&lt;&gt;"",IF(Table1[[#This Row],[Cur]]="USD","",ExchangeRate),"")</f>
        <v/>
      </c>
      <c r="BB1162" s="46" t="str">
        <f>IF(Table1[[#This Row],[Grant]]&lt;&gt;"",VLOOKUP(Table1[[#This Row],[Grant]],Grants!B:D,3),"")</f>
        <v/>
      </c>
      <c r="BC1162" s="46" t="str">
        <f>TRIM(Table1[[#This Row],[Vendor ID]])</f>
        <v/>
      </c>
      <c r="BD1162">
        <f>IF(Table1[[#This Row],[Reference Number]]=Q1161,BD1161,BD1161+1)</f>
        <v>0</v>
      </c>
    </row>
    <row r="1163" spans="1:56" ht="11.25" customHeight="1" x14ac:dyDescent="0.25">
      <c r="A1163" s="1"/>
      <c r="B1163" s="88" t="str">
        <f>IF(Table1[[#This Row],[Posting Date]]&lt;&gt;"",IF(Table1[[#This Row],[Reference Number]]=Q1162,B1162+1,1),"")</f>
        <v/>
      </c>
      <c r="C1163" s="61"/>
      <c r="D1163" s="61"/>
      <c r="E1163" s="138"/>
      <c r="F1163" s="141" t="str">
        <f>IFERROR(IF(VLOOKUP(Table1[[#This Row],[Budget Code Description]],Dimentions!$X$6:$AC$139,2,FALSE)="","",VLOOKUP(Table1[[#This Row],[Budget Code Description]],Dimentions!$X$6:$AC$139,2,FALSE)),"")</f>
        <v/>
      </c>
      <c r="G1163" s="141"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1" t="str">
        <f>IFERROR(VLOOKUP(Table1[[#This Row],[Budget Code Description]],Table6[#All],8,FALSE),"")</f>
        <v/>
      </c>
      <c r="L1163" s="63"/>
      <c r="M1163" s="65" t="str">
        <f>IFERROR(VLOOKUP(Table1[[#This Row],[Staff ID]],Table2[],2,FALSE),"")</f>
        <v/>
      </c>
      <c r="N1163" s="209" t="str">
        <f>IFERROR(IF(VLOOKUP(Table1[[#This Row],[Budget Code Description]],Dimentions!$X$6:$AC$134,4,FALSE)="","",VLOOKUP(Table1[[#This Row],[Budget Code Description]],Dimentions!$X$6:$AC$134,4,FALSE)),"")</f>
        <v/>
      </c>
      <c r="O1163" s="65" t="str">
        <f>IFERROR(VLOOKUP(Table1[[#This Row],[Vendor ID]],Table549[],2,FALSE),"")</f>
        <v/>
      </c>
      <c r="P1163" s="63"/>
      <c r="Q1163" s="141" t="str">
        <f>IF(Table1[[#This Row],[Posting Date]]&lt;&gt;"",$D$9,"")</f>
        <v/>
      </c>
      <c r="R1163" s="157" t="str">
        <f>IF(Table1[[#This Row],[Posting Date]]&lt;&gt;"",$D$10,"")</f>
        <v/>
      </c>
      <c r="S1163" s="66"/>
      <c r="T1163" s="63"/>
      <c r="U1163" s="67"/>
      <c r="V1163" s="67"/>
      <c r="W1163" s="67" t="str">
        <f t="shared" si="22"/>
        <v/>
      </c>
      <c r="X1163" s="159" t="str">
        <f>IF(E1163="","",(IF(Table1[[#This Row],[Cur]]="USD",Table1[[#This Row],[Cur_Amount Debit]],Table1[[#This Row],[Cur_Amount Debit]]/Table1[[#This Row],[Exchange Rate]])))</f>
        <v/>
      </c>
      <c r="Y1163" s="159" t="str">
        <f>IF(E1163="","",(IF(Table1[[#This Row],[Cur]]="USD",Table1[[#This Row],[Cur_Amount Credit]],Table1[[#This Row],[Cur_Amount Credit]]/ExchangeRate)))</f>
        <v/>
      </c>
      <c r="Z1163" s="201" t="str">
        <f>IF(E1163="","",(Table1[[#This Row],[Debit USD]]-Table1[[#This Row],[Credit USD]]))</f>
        <v/>
      </c>
      <c r="AA1163" s="226"/>
      <c r="AB1163" s="255"/>
      <c r="AC1163" s="1"/>
      <c r="AD1163" s="15"/>
      <c r="AE1163" s="15" t="str">
        <f>IF(AND(OR(Table1[[#This Row],[Account]]="15030",Table1[[#This Row],[Account]]="15035",Table1[[#This Row],[Account]]="20150"),Table1[[#This Row],[Vendor ID]]=""),1,"")</f>
        <v/>
      </c>
      <c r="AF1163" s="15"/>
      <c r="AG1163" s="15"/>
      <c r="AH1163" s="15"/>
      <c r="AI1163" s="46" t="str">
        <f>IF(Table1[[#This Row],[Posting Date]]&lt;&gt;"","GJ-"&amp;CountryID,"")</f>
        <v/>
      </c>
      <c r="AJ1163" s="59" t="str">
        <f>IF(Table1[[#This Row],[Posting Date]]&lt;&gt;"",Table1[[#This Row],[Posting Date]],"")</f>
        <v/>
      </c>
      <c r="AK1163" s="46"/>
      <c r="AL1163" s="46" t="str">
        <f>IF(Table1[[#This Row],[Description]]&lt;&gt;"",Table1[[#This Row],[Description]],"")</f>
        <v/>
      </c>
      <c r="AM1163" s="46" t="str">
        <f>IF(Table1[[#This Row],[Posting Date]]&lt;&gt;"",Table1[[#This Row],[Reference Number]],"")</f>
        <v/>
      </c>
      <c r="AN1163" s="46" t="str">
        <f>TRIM(Table1[[#This Row],[Line '#]])</f>
        <v/>
      </c>
      <c r="AO1163" s="46" t="str">
        <f>TRIM(Table1[[#This Row],[Account]])</f>
        <v/>
      </c>
      <c r="AP1163" s="46" t="str">
        <f>IF(Table1[[#This Row],[Posting Date]]&lt;&gt;"",$D$5,"")</f>
        <v/>
      </c>
      <c r="AQ1163" s="46" t="str">
        <f>TRIM(Table1[[#This Row],[Departments-Prgrams]])</f>
        <v/>
      </c>
      <c r="AR1163" s="46" t="str">
        <f>TRIM(Table1[[#This Row],[Grant]])</f>
        <v/>
      </c>
      <c r="AS1163" s="46" t="str">
        <f>TRIM(Table1[[#This Row],[Staff ID]])</f>
        <v/>
      </c>
      <c r="AT1163" s="46" t="str">
        <f>IF(TRIM(Table1[[#This Row],[Budget Code]])=0,"",TRIM(Table1[[#This Row],[Budget Code]]))</f>
        <v/>
      </c>
      <c r="AU1163" s="46" t="str">
        <f>IF(Table1[[#This Row],[Line Description]]&lt;&gt;"",Table1[[#This Row],[Line Description]],"")</f>
        <v/>
      </c>
      <c r="AV1163" s="46" t="str">
        <f>IF(Table1[[#This Row],[Cur_Amount Debit]]&gt;0,ROUND(Table1[[#This Row],[Cur_Amount Debit]],2),"")</f>
        <v/>
      </c>
      <c r="AW1163" s="46" t="str">
        <f>IF(Table1[[#This Row],[Cur_Amount Credit]]&gt;0,ROUND(Table1[[#This Row],[Cur_Amount Credit]],2),"")</f>
        <v/>
      </c>
      <c r="AX1163" s="46" t="str">
        <f>LEFT(Table1[[#This Row],[Cur]],3)</f>
        <v/>
      </c>
      <c r="AY1163" s="59"/>
      <c r="AZ1163" s="46"/>
      <c r="BA1163" s="46" t="str">
        <f>IF(Table1[[#This Row],[Cur]]&lt;&gt;"",IF(Table1[[#This Row],[Cur]]="USD","",ExchangeRate),"")</f>
        <v/>
      </c>
      <c r="BB1163" s="46" t="str">
        <f>IF(Table1[[#This Row],[Grant]]&lt;&gt;"",VLOOKUP(Table1[[#This Row],[Grant]],Grants!B:D,3),"")</f>
        <v/>
      </c>
      <c r="BC1163" s="46" t="str">
        <f>TRIM(Table1[[#This Row],[Vendor ID]])</f>
        <v/>
      </c>
      <c r="BD1163">
        <f>IF(Table1[[#This Row],[Reference Number]]=Q1162,BD1162,BD1162+1)</f>
        <v>0</v>
      </c>
    </row>
    <row r="1164" spans="1:56" ht="11.25" customHeight="1" x14ac:dyDescent="0.25">
      <c r="A1164" s="1"/>
      <c r="B1164" s="88" t="str">
        <f>IF(Table1[[#This Row],[Posting Date]]&lt;&gt;"",IF(Table1[[#This Row],[Reference Number]]=Q1163,B1163+1,1),"")</f>
        <v/>
      </c>
      <c r="C1164" s="61"/>
      <c r="D1164" s="61"/>
      <c r="E1164" s="138"/>
      <c r="F1164" s="141" t="str">
        <f>IFERROR(IF(VLOOKUP(Table1[[#This Row],[Budget Code Description]],Dimentions!$X$6:$AC$139,2,FALSE)="","",VLOOKUP(Table1[[#This Row],[Budget Code Description]],Dimentions!$X$6:$AC$139,2,FALSE)),"")</f>
        <v/>
      </c>
      <c r="G1164" s="141"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1" t="str">
        <f>IFERROR(VLOOKUP(Table1[[#This Row],[Budget Code Description]],Table6[#All],8,FALSE),"")</f>
        <v/>
      </c>
      <c r="L1164" s="63"/>
      <c r="M1164" s="65" t="str">
        <f>IFERROR(VLOOKUP(Table1[[#This Row],[Staff ID]],Table2[],2,FALSE),"")</f>
        <v/>
      </c>
      <c r="N1164" s="209" t="str">
        <f>IFERROR(IF(VLOOKUP(Table1[[#This Row],[Budget Code Description]],Dimentions!$X$6:$AC$134,4,FALSE)="","",VLOOKUP(Table1[[#This Row],[Budget Code Description]],Dimentions!$X$6:$AC$134,4,FALSE)),"")</f>
        <v/>
      </c>
      <c r="O1164" s="65" t="str">
        <f>IFERROR(VLOOKUP(Table1[[#This Row],[Vendor ID]],Table549[],2,FALSE),"")</f>
        <v/>
      </c>
      <c r="P1164" s="63"/>
      <c r="Q1164" s="141" t="str">
        <f>IF(Table1[[#This Row],[Posting Date]]&lt;&gt;"",$D$9,"")</f>
        <v/>
      </c>
      <c r="R1164" s="157" t="str">
        <f>IF(Table1[[#This Row],[Posting Date]]&lt;&gt;"",$D$10,"")</f>
        <v/>
      </c>
      <c r="S1164" s="66"/>
      <c r="T1164" s="63"/>
      <c r="U1164" s="67"/>
      <c r="V1164" s="67"/>
      <c r="W1164" s="67" t="str">
        <f t="shared" si="22"/>
        <v/>
      </c>
      <c r="X1164" s="159" t="str">
        <f>IF(E1164="","",(IF(Table1[[#This Row],[Cur]]="USD",Table1[[#This Row],[Cur_Amount Debit]],Table1[[#This Row],[Cur_Amount Debit]]/Table1[[#This Row],[Exchange Rate]])))</f>
        <v/>
      </c>
      <c r="Y1164" s="159" t="str">
        <f>IF(E1164="","",(IF(Table1[[#This Row],[Cur]]="USD",Table1[[#This Row],[Cur_Amount Credit]],Table1[[#This Row],[Cur_Amount Credit]]/ExchangeRate)))</f>
        <v/>
      </c>
      <c r="Z1164" s="201" t="str">
        <f>IF(E1164="","",(Table1[[#This Row],[Debit USD]]-Table1[[#This Row],[Credit USD]]))</f>
        <v/>
      </c>
      <c r="AA1164" s="226"/>
      <c r="AB1164" s="255"/>
      <c r="AC1164" s="1"/>
      <c r="AD1164" s="15"/>
      <c r="AE1164" s="15" t="str">
        <f>IF(AND(OR(Table1[[#This Row],[Account]]="15030",Table1[[#This Row],[Account]]="15035",Table1[[#This Row],[Account]]="20150"),Table1[[#This Row],[Vendor ID]]=""),1,"")</f>
        <v/>
      </c>
      <c r="AF1164" s="15"/>
      <c r="AG1164" s="15"/>
      <c r="AH1164" s="15"/>
      <c r="AI1164" s="46" t="str">
        <f>IF(Table1[[#This Row],[Posting Date]]&lt;&gt;"","GJ-"&amp;CountryID,"")</f>
        <v/>
      </c>
      <c r="AJ1164" s="59" t="str">
        <f>IF(Table1[[#This Row],[Posting Date]]&lt;&gt;"",Table1[[#This Row],[Posting Date]],"")</f>
        <v/>
      </c>
      <c r="AK1164" s="46"/>
      <c r="AL1164" s="46" t="str">
        <f>IF(Table1[[#This Row],[Description]]&lt;&gt;"",Table1[[#This Row],[Description]],"")</f>
        <v/>
      </c>
      <c r="AM1164" s="46" t="str">
        <f>IF(Table1[[#This Row],[Posting Date]]&lt;&gt;"",Table1[[#This Row],[Reference Number]],"")</f>
        <v/>
      </c>
      <c r="AN1164" s="46" t="str">
        <f>TRIM(Table1[[#This Row],[Line '#]])</f>
        <v/>
      </c>
      <c r="AO1164" s="46" t="str">
        <f>TRIM(Table1[[#This Row],[Account]])</f>
        <v/>
      </c>
      <c r="AP1164" s="46" t="str">
        <f>IF(Table1[[#This Row],[Posting Date]]&lt;&gt;"",$D$5,"")</f>
        <v/>
      </c>
      <c r="AQ1164" s="46" t="str">
        <f>TRIM(Table1[[#This Row],[Departments-Prgrams]])</f>
        <v/>
      </c>
      <c r="AR1164" s="46" t="str">
        <f>TRIM(Table1[[#This Row],[Grant]])</f>
        <v/>
      </c>
      <c r="AS1164" s="46" t="str">
        <f>TRIM(Table1[[#This Row],[Staff ID]])</f>
        <v/>
      </c>
      <c r="AT1164" s="46" t="str">
        <f>IF(TRIM(Table1[[#This Row],[Budget Code]])=0,"",TRIM(Table1[[#This Row],[Budget Code]]))</f>
        <v/>
      </c>
      <c r="AU1164" s="46" t="str">
        <f>IF(Table1[[#This Row],[Line Description]]&lt;&gt;"",Table1[[#This Row],[Line Description]],"")</f>
        <v/>
      </c>
      <c r="AV1164" s="46" t="str">
        <f>IF(Table1[[#This Row],[Cur_Amount Debit]]&gt;0,ROUND(Table1[[#This Row],[Cur_Amount Debit]],2),"")</f>
        <v/>
      </c>
      <c r="AW1164" s="46" t="str">
        <f>IF(Table1[[#This Row],[Cur_Amount Credit]]&gt;0,ROUND(Table1[[#This Row],[Cur_Amount Credit]],2),"")</f>
        <v/>
      </c>
      <c r="AX1164" s="46" t="str">
        <f>LEFT(Table1[[#This Row],[Cur]],3)</f>
        <v/>
      </c>
      <c r="AY1164" s="59"/>
      <c r="AZ1164" s="46"/>
      <c r="BA1164" s="46" t="str">
        <f>IF(Table1[[#This Row],[Cur]]&lt;&gt;"",IF(Table1[[#This Row],[Cur]]="USD","",ExchangeRate),"")</f>
        <v/>
      </c>
      <c r="BB1164" s="46" t="str">
        <f>IF(Table1[[#This Row],[Grant]]&lt;&gt;"",VLOOKUP(Table1[[#This Row],[Grant]],Grants!B:D,3),"")</f>
        <v/>
      </c>
      <c r="BC1164" s="46" t="str">
        <f>TRIM(Table1[[#This Row],[Vendor ID]])</f>
        <v/>
      </c>
      <c r="BD1164">
        <f>IF(Table1[[#This Row],[Reference Number]]=Q1163,BD1163,BD1163+1)</f>
        <v>0</v>
      </c>
    </row>
    <row r="1165" spans="1:56" ht="11.25" customHeight="1" x14ac:dyDescent="0.25">
      <c r="A1165" s="1"/>
      <c r="B1165" s="88" t="str">
        <f>IF(Table1[[#This Row],[Posting Date]]&lt;&gt;"",IF(Table1[[#This Row],[Reference Number]]=Q1164,B1164+1,1),"")</f>
        <v/>
      </c>
      <c r="C1165" s="61"/>
      <c r="D1165" s="61"/>
      <c r="E1165" s="138"/>
      <c r="F1165" s="141" t="str">
        <f>IFERROR(IF(VLOOKUP(Table1[[#This Row],[Budget Code Description]],Dimentions!$X$6:$AC$139,2,FALSE)="","",VLOOKUP(Table1[[#This Row],[Budget Code Description]],Dimentions!$X$6:$AC$139,2,FALSE)),"")</f>
        <v/>
      </c>
      <c r="G1165" s="141"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1" t="str">
        <f>IFERROR(VLOOKUP(Table1[[#This Row],[Budget Code Description]],Table6[#All],8,FALSE),"")</f>
        <v/>
      </c>
      <c r="L1165" s="63"/>
      <c r="M1165" s="65" t="str">
        <f>IFERROR(VLOOKUP(Table1[[#This Row],[Staff ID]],Table2[],2,FALSE),"")</f>
        <v/>
      </c>
      <c r="N1165" s="209" t="str">
        <f>IFERROR(IF(VLOOKUP(Table1[[#This Row],[Budget Code Description]],Dimentions!$X$6:$AC$134,4,FALSE)="","",VLOOKUP(Table1[[#This Row],[Budget Code Description]],Dimentions!$X$6:$AC$134,4,FALSE)),"")</f>
        <v/>
      </c>
      <c r="O1165" s="65" t="str">
        <f>IFERROR(VLOOKUP(Table1[[#This Row],[Vendor ID]],Table549[],2,FALSE),"")</f>
        <v/>
      </c>
      <c r="P1165" s="63"/>
      <c r="Q1165" s="141" t="str">
        <f>IF(Table1[[#This Row],[Posting Date]]&lt;&gt;"",$D$9,"")</f>
        <v/>
      </c>
      <c r="R1165" s="157" t="str">
        <f>IF(Table1[[#This Row],[Posting Date]]&lt;&gt;"",$D$10,"")</f>
        <v/>
      </c>
      <c r="S1165" s="66"/>
      <c r="T1165" s="63"/>
      <c r="U1165" s="67"/>
      <c r="V1165" s="67"/>
      <c r="W1165" s="67" t="str">
        <f t="shared" si="22"/>
        <v/>
      </c>
      <c r="X1165" s="159" t="str">
        <f>IF(E1165="","",(IF(Table1[[#This Row],[Cur]]="USD",Table1[[#This Row],[Cur_Amount Debit]],Table1[[#This Row],[Cur_Amount Debit]]/Table1[[#This Row],[Exchange Rate]])))</f>
        <v/>
      </c>
      <c r="Y1165" s="159" t="str">
        <f>IF(E1165="","",(IF(Table1[[#This Row],[Cur]]="USD",Table1[[#This Row],[Cur_Amount Credit]],Table1[[#This Row],[Cur_Amount Credit]]/ExchangeRate)))</f>
        <v/>
      </c>
      <c r="Z1165" s="201" t="str">
        <f>IF(E1165="","",(Table1[[#This Row],[Debit USD]]-Table1[[#This Row],[Credit USD]]))</f>
        <v/>
      </c>
      <c r="AA1165" s="226"/>
      <c r="AB1165" s="255"/>
      <c r="AC1165" s="1"/>
      <c r="AD1165" s="15"/>
      <c r="AE1165" s="15" t="str">
        <f>IF(AND(OR(Table1[[#This Row],[Account]]="15030",Table1[[#This Row],[Account]]="15035",Table1[[#This Row],[Account]]="20150"),Table1[[#This Row],[Vendor ID]]=""),1,"")</f>
        <v/>
      </c>
      <c r="AF1165" s="15"/>
      <c r="AG1165" s="15"/>
      <c r="AH1165" s="15"/>
      <c r="AI1165" s="46" t="str">
        <f>IF(Table1[[#This Row],[Posting Date]]&lt;&gt;"","GJ-"&amp;CountryID,"")</f>
        <v/>
      </c>
      <c r="AJ1165" s="59" t="str">
        <f>IF(Table1[[#This Row],[Posting Date]]&lt;&gt;"",Table1[[#This Row],[Posting Date]],"")</f>
        <v/>
      </c>
      <c r="AK1165" s="46"/>
      <c r="AL1165" s="46" t="str">
        <f>IF(Table1[[#This Row],[Description]]&lt;&gt;"",Table1[[#This Row],[Description]],"")</f>
        <v/>
      </c>
      <c r="AM1165" s="46" t="str">
        <f>IF(Table1[[#This Row],[Posting Date]]&lt;&gt;"",Table1[[#This Row],[Reference Number]],"")</f>
        <v/>
      </c>
      <c r="AN1165" s="46" t="str">
        <f>TRIM(Table1[[#This Row],[Line '#]])</f>
        <v/>
      </c>
      <c r="AO1165" s="46" t="str">
        <f>TRIM(Table1[[#This Row],[Account]])</f>
        <v/>
      </c>
      <c r="AP1165" s="46" t="str">
        <f>IF(Table1[[#This Row],[Posting Date]]&lt;&gt;"",$D$5,"")</f>
        <v/>
      </c>
      <c r="AQ1165" s="46" t="str">
        <f>TRIM(Table1[[#This Row],[Departments-Prgrams]])</f>
        <v/>
      </c>
      <c r="AR1165" s="46" t="str">
        <f>TRIM(Table1[[#This Row],[Grant]])</f>
        <v/>
      </c>
      <c r="AS1165" s="46" t="str">
        <f>TRIM(Table1[[#This Row],[Staff ID]])</f>
        <v/>
      </c>
      <c r="AT1165" s="46" t="str">
        <f>IF(TRIM(Table1[[#This Row],[Budget Code]])=0,"",TRIM(Table1[[#This Row],[Budget Code]]))</f>
        <v/>
      </c>
      <c r="AU1165" s="46" t="str">
        <f>IF(Table1[[#This Row],[Line Description]]&lt;&gt;"",Table1[[#This Row],[Line Description]],"")</f>
        <v/>
      </c>
      <c r="AV1165" s="46" t="str">
        <f>IF(Table1[[#This Row],[Cur_Amount Debit]]&gt;0,ROUND(Table1[[#This Row],[Cur_Amount Debit]],2),"")</f>
        <v/>
      </c>
      <c r="AW1165" s="46" t="str">
        <f>IF(Table1[[#This Row],[Cur_Amount Credit]]&gt;0,ROUND(Table1[[#This Row],[Cur_Amount Credit]],2),"")</f>
        <v/>
      </c>
      <c r="AX1165" s="46" t="str">
        <f>LEFT(Table1[[#This Row],[Cur]],3)</f>
        <v/>
      </c>
      <c r="AY1165" s="59"/>
      <c r="AZ1165" s="46"/>
      <c r="BA1165" s="46" t="str">
        <f>IF(Table1[[#This Row],[Cur]]&lt;&gt;"",IF(Table1[[#This Row],[Cur]]="USD","",ExchangeRate),"")</f>
        <v/>
      </c>
      <c r="BB1165" s="46" t="str">
        <f>IF(Table1[[#This Row],[Grant]]&lt;&gt;"",VLOOKUP(Table1[[#This Row],[Grant]],Grants!B:D,3),"")</f>
        <v/>
      </c>
      <c r="BC1165" s="46" t="str">
        <f>TRIM(Table1[[#This Row],[Vendor ID]])</f>
        <v/>
      </c>
      <c r="BD1165">
        <f>IF(Table1[[#This Row],[Reference Number]]=Q1164,BD1164,BD1164+1)</f>
        <v>0</v>
      </c>
    </row>
    <row r="1166" spans="1:56" ht="11.25" customHeight="1" x14ac:dyDescent="0.25">
      <c r="A1166" s="1"/>
      <c r="B1166" s="88" t="str">
        <f>IF(Table1[[#This Row],[Posting Date]]&lt;&gt;"",IF(Table1[[#This Row],[Reference Number]]=Q1165,B1165+1,1),"")</f>
        <v/>
      </c>
      <c r="C1166" s="61"/>
      <c r="D1166" s="61"/>
      <c r="E1166" s="138"/>
      <c r="F1166" s="141" t="str">
        <f>IFERROR(IF(VLOOKUP(Table1[[#This Row],[Budget Code Description]],Dimentions!$X$6:$AC$139,2,FALSE)="","",VLOOKUP(Table1[[#This Row],[Budget Code Description]],Dimentions!$X$6:$AC$139,2,FALSE)),"")</f>
        <v/>
      </c>
      <c r="G1166" s="141"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1" t="str">
        <f>IFERROR(VLOOKUP(Table1[[#This Row],[Budget Code Description]],Table6[#All],8,FALSE),"")</f>
        <v/>
      </c>
      <c r="L1166" s="63"/>
      <c r="M1166" s="65" t="str">
        <f>IFERROR(VLOOKUP(Table1[[#This Row],[Staff ID]],Table2[],2,FALSE),"")</f>
        <v/>
      </c>
      <c r="N1166" s="209" t="str">
        <f>IFERROR(IF(VLOOKUP(Table1[[#This Row],[Budget Code Description]],Dimentions!$X$6:$AC$134,4,FALSE)="","",VLOOKUP(Table1[[#This Row],[Budget Code Description]],Dimentions!$X$6:$AC$134,4,FALSE)),"")</f>
        <v/>
      </c>
      <c r="O1166" s="65" t="str">
        <f>IFERROR(VLOOKUP(Table1[[#This Row],[Vendor ID]],Table549[],2,FALSE),"")</f>
        <v/>
      </c>
      <c r="P1166" s="63"/>
      <c r="Q1166" s="141" t="str">
        <f>IF(Table1[[#This Row],[Posting Date]]&lt;&gt;"",$D$9,"")</f>
        <v/>
      </c>
      <c r="R1166" s="157" t="str">
        <f>IF(Table1[[#This Row],[Posting Date]]&lt;&gt;"",$D$10,"")</f>
        <v/>
      </c>
      <c r="S1166" s="66"/>
      <c r="T1166" s="63"/>
      <c r="U1166" s="67"/>
      <c r="V1166" s="67"/>
      <c r="W1166" s="67" t="str">
        <f t="shared" si="22"/>
        <v/>
      </c>
      <c r="X1166" s="159" t="str">
        <f>IF(E1166="","",(IF(Table1[[#This Row],[Cur]]="USD",Table1[[#This Row],[Cur_Amount Debit]],Table1[[#This Row],[Cur_Amount Debit]]/Table1[[#This Row],[Exchange Rate]])))</f>
        <v/>
      </c>
      <c r="Y1166" s="159" t="str">
        <f>IF(E1166="","",(IF(Table1[[#This Row],[Cur]]="USD",Table1[[#This Row],[Cur_Amount Credit]],Table1[[#This Row],[Cur_Amount Credit]]/ExchangeRate)))</f>
        <v/>
      </c>
      <c r="Z1166" s="201" t="str">
        <f>IF(E1166="","",(Table1[[#This Row],[Debit USD]]-Table1[[#This Row],[Credit USD]]))</f>
        <v/>
      </c>
      <c r="AA1166" s="226"/>
      <c r="AB1166" s="255"/>
      <c r="AC1166" s="1"/>
      <c r="AD1166" s="15"/>
      <c r="AE1166" s="15" t="str">
        <f>IF(AND(OR(Table1[[#This Row],[Account]]="15030",Table1[[#This Row],[Account]]="15035",Table1[[#This Row],[Account]]="20150"),Table1[[#This Row],[Vendor ID]]=""),1,"")</f>
        <v/>
      </c>
      <c r="AF1166" s="15"/>
      <c r="AG1166" s="15"/>
      <c r="AH1166" s="15"/>
      <c r="AI1166" s="46" t="str">
        <f>IF(Table1[[#This Row],[Posting Date]]&lt;&gt;"","GJ-"&amp;CountryID,"")</f>
        <v/>
      </c>
      <c r="AJ1166" s="59" t="str">
        <f>IF(Table1[[#This Row],[Posting Date]]&lt;&gt;"",Table1[[#This Row],[Posting Date]],"")</f>
        <v/>
      </c>
      <c r="AK1166" s="46"/>
      <c r="AL1166" s="46" t="str">
        <f>IF(Table1[[#This Row],[Description]]&lt;&gt;"",Table1[[#This Row],[Description]],"")</f>
        <v/>
      </c>
      <c r="AM1166" s="46" t="str">
        <f>IF(Table1[[#This Row],[Posting Date]]&lt;&gt;"",Table1[[#This Row],[Reference Number]],"")</f>
        <v/>
      </c>
      <c r="AN1166" s="46" t="str">
        <f>TRIM(Table1[[#This Row],[Line '#]])</f>
        <v/>
      </c>
      <c r="AO1166" s="46" t="str">
        <f>TRIM(Table1[[#This Row],[Account]])</f>
        <v/>
      </c>
      <c r="AP1166" s="46" t="str">
        <f>IF(Table1[[#This Row],[Posting Date]]&lt;&gt;"",$D$5,"")</f>
        <v/>
      </c>
      <c r="AQ1166" s="46" t="str">
        <f>TRIM(Table1[[#This Row],[Departments-Prgrams]])</f>
        <v/>
      </c>
      <c r="AR1166" s="46" t="str">
        <f>TRIM(Table1[[#This Row],[Grant]])</f>
        <v/>
      </c>
      <c r="AS1166" s="46" t="str">
        <f>TRIM(Table1[[#This Row],[Staff ID]])</f>
        <v/>
      </c>
      <c r="AT1166" s="46" t="str">
        <f>IF(TRIM(Table1[[#This Row],[Budget Code]])=0,"",TRIM(Table1[[#This Row],[Budget Code]]))</f>
        <v/>
      </c>
      <c r="AU1166" s="46" t="str">
        <f>IF(Table1[[#This Row],[Line Description]]&lt;&gt;"",Table1[[#This Row],[Line Description]],"")</f>
        <v/>
      </c>
      <c r="AV1166" s="46" t="str">
        <f>IF(Table1[[#This Row],[Cur_Amount Debit]]&gt;0,ROUND(Table1[[#This Row],[Cur_Amount Debit]],2),"")</f>
        <v/>
      </c>
      <c r="AW1166" s="46" t="str">
        <f>IF(Table1[[#This Row],[Cur_Amount Credit]]&gt;0,ROUND(Table1[[#This Row],[Cur_Amount Credit]],2),"")</f>
        <v/>
      </c>
      <c r="AX1166" s="46" t="str">
        <f>LEFT(Table1[[#This Row],[Cur]],3)</f>
        <v/>
      </c>
      <c r="AY1166" s="59"/>
      <c r="AZ1166" s="46"/>
      <c r="BA1166" s="46" t="str">
        <f>IF(Table1[[#This Row],[Cur]]&lt;&gt;"",IF(Table1[[#This Row],[Cur]]="USD","",ExchangeRate),"")</f>
        <v/>
      </c>
      <c r="BB1166" s="46" t="str">
        <f>IF(Table1[[#This Row],[Grant]]&lt;&gt;"",VLOOKUP(Table1[[#This Row],[Grant]],Grants!B:D,3),"")</f>
        <v/>
      </c>
      <c r="BC1166" s="46" t="str">
        <f>TRIM(Table1[[#This Row],[Vendor ID]])</f>
        <v/>
      </c>
      <c r="BD1166">
        <f>IF(Table1[[#This Row],[Reference Number]]=Q1165,BD1165,BD1165+1)</f>
        <v>0</v>
      </c>
    </row>
    <row r="1167" spans="1:56" ht="11.25" customHeight="1" x14ac:dyDescent="0.25">
      <c r="A1167" s="1"/>
      <c r="B1167" s="88" t="str">
        <f>IF(Table1[[#This Row],[Posting Date]]&lt;&gt;"",IF(Table1[[#This Row],[Reference Number]]=Q1166,B1166+1,1),"")</f>
        <v/>
      </c>
      <c r="C1167" s="61"/>
      <c r="D1167" s="61"/>
      <c r="E1167" s="138"/>
      <c r="F1167" s="141" t="str">
        <f>IFERROR(IF(VLOOKUP(Table1[[#This Row],[Budget Code Description]],Dimentions!$X$6:$AC$139,2,FALSE)="","",VLOOKUP(Table1[[#This Row],[Budget Code Description]],Dimentions!$X$6:$AC$139,2,FALSE)),"")</f>
        <v/>
      </c>
      <c r="G1167" s="141"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1" t="str">
        <f>IFERROR(VLOOKUP(Table1[[#This Row],[Budget Code Description]],Table6[#All],8,FALSE),"")</f>
        <v/>
      </c>
      <c r="L1167" s="63"/>
      <c r="M1167" s="65" t="str">
        <f>IFERROR(VLOOKUP(Table1[[#This Row],[Staff ID]],Table2[],2,FALSE),"")</f>
        <v/>
      </c>
      <c r="N1167" s="209" t="str">
        <f>IFERROR(IF(VLOOKUP(Table1[[#This Row],[Budget Code Description]],Dimentions!$X$6:$AC$134,4,FALSE)="","",VLOOKUP(Table1[[#This Row],[Budget Code Description]],Dimentions!$X$6:$AC$134,4,FALSE)),"")</f>
        <v/>
      </c>
      <c r="O1167" s="65" t="str">
        <f>IFERROR(VLOOKUP(Table1[[#This Row],[Vendor ID]],Table549[],2,FALSE),"")</f>
        <v/>
      </c>
      <c r="P1167" s="63"/>
      <c r="Q1167" s="141" t="str">
        <f>IF(Table1[[#This Row],[Posting Date]]&lt;&gt;"",$D$9,"")</f>
        <v/>
      </c>
      <c r="R1167" s="157" t="str">
        <f>IF(Table1[[#This Row],[Posting Date]]&lt;&gt;"",$D$10,"")</f>
        <v/>
      </c>
      <c r="S1167" s="66"/>
      <c r="T1167" s="63"/>
      <c r="U1167" s="67"/>
      <c r="V1167" s="67"/>
      <c r="W1167" s="67" t="str">
        <f t="shared" si="22"/>
        <v/>
      </c>
      <c r="X1167" s="159" t="str">
        <f>IF(E1167="","",(IF(Table1[[#This Row],[Cur]]="USD",Table1[[#This Row],[Cur_Amount Debit]],Table1[[#This Row],[Cur_Amount Debit]]/Table1[[#This Row],[Exchange Rate]])))</f>
        <v/>
      </c>
      <c r="Y1167" s="159" t="str">
        <f>IF(E1167="","",(IF(Table1[[#This Row],[Cur]]="USD",Table1[[#This Row],[Cur_Amount Credit]],Table1[[#This Row],[Cur_Amount Credit]]/ExchangeRate)))</f>
        <v/>
      </c>
      <c r="Z1167" s="201" t="str">
        <f>IF(E1167="","",(Table1[[#This Row],[Debit USD]]-Table1[[#This Row],[Credit USD]]))</f>
        <v/>
      </c>
      <c r="AA1167" s="226"/>
      <c r="AB1167" s="255"/>
      <c r="AC1167" s="1"/>
      <c r="AD1167" s="15"/>
      <c r="AE1167" s="15" t="str">
        <f>IF(AND(OR(Table1[[#This Row],[Account]]="15030",Table1[[#This Row],[Account]]="15035",Table1[[#This Row],[Account]]="20150"),Table1[[#This Row],[Vendor ID]]=""),1,"")</f>
        <v/>
      </c>
      <c r="AF1167" s="15"/>
      <c r="AG1167" s="15"/>
      <c r="AH1167" s="15"/>
      <c r="AI1167" s="46" t="str">
        <f>IF(Table1[[#This Row],[Posting Date]]&lt;&gt;"","GJ-"&amp;CountryID,"")</f>
        <v/>
      </c>
      <c r="AJ1167" s="59" t="str">
        <f>IF(Table1[[#This Row],[Posting Date]]&lt;&gt;"",Table1[[#This Row],[Posting Date]],"")</f>
        <v/>
      </c>
      <c r="AK1167" s="46"/>
      <c r="AL1167" s="46" t="str">
        <f>IF(Table1[[#This Row],[Description]]&lt;&gt;"",Table1[[#This Row],[Description]],"")</f>
        <v/>
      </c>
      <c r="AM1167" s="46" t="str">
        <f>IF(Table1[[#This Row],[Posting Date]]&lt;&gt;"",Table1[[#This Row],[Reference Number]],"")</f>
        <v/>
      </c>
      <c r="AN1167" s="46" t="str">
        <f>TRIM(Table1[[#This Row],[Line '#]])</f>
        <v/>
      </c>
      <c r="AO1167" s="46" t="str">
        <f>TRIM(Table1[[#This Row],[Account]])</f>
        <v/>
      </c>
      <c r="AP1167" s="46" t="str">
        <f>IF(Table1[[#This Row],[Posting Date]]&lt;&gt;"",$D$5,"")</f>
        <v/>
      </c>
      <c r="AQ1167" s="46" t="str">
        <f>TRIM(Table1[[#This Row],[Departments-Prgrams]])</f>
        <v/>
      </c>
      <c r="AR1167" s="46" t="str">
        <f>TRIM(Table1[[#This Row],[Grant]])</f>
        <v/>
      </c>
      <c r="AS1167" s="46" t="str">
        <f>TRIM(Table1[[#This Row],[Staff ID]])</f>
        <v/>
      </c>
      <c r="AT1167" s="46" t="str">
        <f>IF(TRIM(Table1[[#This Row],[Budget Code]])=0,"",TRIM(Table1[[#This Row],[Budget Code]]))</f>
        <v/>
      </c>
      <c r="AU1167" s="46" t="str">
        <f>IF(Table1[[#This Row],[Line Description]]&lt;&gt;"",Table1[[#This Row],[Line Description]],"")</f>
        <v/>
      </c>
      <c r="AV1167" s="46" t="str">
        <f>IF(Table1[[#This Row],[Cur_Amount Debit]]&gt;0,ROUND(Table1[[#This Row],[Cur_Amount Debit]],2),"")</f>
        <v/>
      </c>
      <c r="AW1167" s="46" t="str">
        <f>IF(Table1[[#This Row],[Cur_Amount Credit]]&gt;0,ROUND(Table1[[#This Row],[Cur_Amount Credit]],2),"")</f>
        <v/>
      </c>
      <c r="AX1167" s="46" t="str">
        <f>LEFT(Table1[[#This Row],[Cur]],3)</f>
        <v/>
      </c>
      <c r="AY1167" s="59"/>
      <c r="AZ1167" s="46"/>
      <c r="BA1167" s="46" t="str">
        <f>IF(Table1[[#This Row],[Cur]]&lt;&gt;"",IF(Table1[[#This Row],[Cur]]="USD","",ExchangeRate),"")</f>
        <v/>
      </c>
      <c r="BB1167" s="46" t="str">
        <f>IF(Table1[[#This Row],[Grant]]&lt;&gt;"",VLOOKUP(Table1[[#This Row],[Grant]],Grants!B:D,3),"")</f>
        <v/>
      </c>
      <c r="BC1167" s="46" t="str">
        <f>TRIM(Table1[[#This Row],[Vendor ID]])</f>
        <v/>
      </c>
      <c r="BD1167">
        <f>IF(Table1[[#This Row],[Reference Number]]=Q1166,BD1166,BD1166+1)</f>
        <v>0</v>
      </c>
    </row>
    <row r="1168" spans="1:56" ht="11.25" customHeight="1" x14ac:dyDescent="0.25">
      <c r="A1168" s="1"/>
      <c r="B1168" s="88" t="str">
        <f>IF(Table1[[#This Row],[Posting Date]]&lt;&gt;"",IF(Table1[[#This Row],[Reference Number]]=Q1167,B1167+1,1),"")</f>
        <v/>
      </c>
      <c r="C1168" s="61"/>
      <c r="D1168" s="61"/>
      <c r="E1168" s="138"/>
      <c r="F1168" s="141" t="str">
        <f>IFERROR(IF(VLOOKUP(Table1[[#This Row],[Budget Code Description]],Dimentions!$X$6:$AC$139,2,FALSE)="","",VLOOKUP(Table1[[#This Row],[Budget Code Description]],Dimentions!$X$6:$AC$139,2,FALSE)),"")</f>
        <v/>
      </c>
      <c r="G1168" s="141"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1" t="str">
        <f>IFERROR(VLOOKUP(Table1[[#This Row],[Budget Code Description]],Table6[#All],8,FALSE),"")</f>
        <v/>
      </c>
      <c r="L1168" s="63"/>
      <c r="M1168" s="65" t="str">
        <f>IFERROR(VLOOKUP(Table1[[#This Row],[Staff ID]],Table2[],2,FALSE),"")</f>
        <v/>
      </c>
      <c r="N1168" s="209" t="str">
        <f>IFERROR(IF(VLOOKUP(Table1[[#This Row],[Budget Code Description]],Dimentions!$X$6:$AC$134,4,FALSE)="","",VLOOKUP(Table1[[#This Row],[Budget Code Description]],Dimentions!$X$6:$AC$134,4,FALSE)),"")</f>
        <v/>
      </c>
      <c r="O1168" s="65" t="str">
        <f>IFERROR(VLOOKUP(Table1[[#This Row],[Vendor ID]],Table549[],2,FALSE),"")</f>
        <v/>
      </c>
      <c r="P1168" s="63"/>
      <c r="Q1168" s="141" t="str">
        <f>IF(Table1[[#This Row],[Posting Date]]&lt;&gt;"",$D$9,"")</f>
        <v/>
      </c>
      <c r="R1168" s="157" t="str">
        <f>IF(Table1[[#This Row],[Posting Date]]&lt;&gt;"",$D$10,"")</f>
        <v/>
      </c>
      <c r="S1168" s="66"/>
      <c r="T1168" s="63"/>
      <c r="U1168" s="67"/>
      <c r="V1168" s="67"/>
      <c r="W1168" s="67" t="str">
        <f t="shared" si="22"/>
        <v/>
      </c>
      <c r="X1168" s="159" t="str">
        <f>IF(E1168="","",(IF(Table1[[#This Row],[Cur]]="USD",Table1[[#This Row],[Cur_Amount Debit]],Table1[[#This Row],[Cur_Amount Debit]]/Table1[[#This Row],[Exchange Rate]])))</f>
        <v/>
      </c>
      <c r="Y1168" s="159" t="str">
        <f>IF(E1168="","",(IF(Table1[[#This Row],[Cur]]="USD",Table1[[#This Row],[Cur_Amount Credit]],Table1[[#This Row],[Cur_Amount Credit]]/ExchangeRate)))</f>
        <v/>
      </c>
      <c r="Z1168" s="201" t="str">
        <f>IF(E1168="","",(Table1[[#This Row],[Debit USD]]-Table1[[#This Row],[Credit USD]]))</f>
        <v/>
      </c>
      <c r="AA1168" s="226"/>
      <c r="AB1168" s="255"/>
      <c r="AC1168" s="1"/>
      <c r="AD1168" s="15"/>
      <c r="AE1168" s="15" t="str">
        <f>IF(AND(OR(Table1[[#This Row],[Account]]="15030",Table1[[#This Row],[Account]]="15035",Table1[[#This Row],[Account]]="20150"),Table1[[#This Row],[Vendor ID]]=""),1,"")</f>
        <v/>
      </c>
      <c r="AF1168" s="15"/>
      <c r="AG1168" s="15"/>
      <c r="AH1168" s="15"/>
      <c r="AI1168" s="46" t="str">
        <f>IF(Table1[[#This Row],[Posting Date]]&lt;&gt;"","GJ-"&amp;CountryID,"")</f>
        <v/>
      </c>
      <c r="AJ1168" s="59" t="str">
        <f>IF(Table1[[#This Row],[Posting Date]]&lt;&gt;"",Table1[[#This Row],[Posting Date]],"")</f>
        <v/>
      </c>
      <c r="AK1168" s="46"/>
      <c r="AL1168" s="46" t="str">
        <f>IF(Table1[[#This Row],[Description]]&lt;&gt;"",Table1[[#This Row],[Description]],"")</f>
        <v/>
      </c>
      <c r="AM1168" s="46" t="str">
        <f>IF(Table1[[#This Row],[Posting Date]]&lt;&gt;"",Table1[[#This Row],[Reference Number]],"")</f>
        <v/>
      </c>
      <c r="AN1168" s="46" t="str">
        <f>TRIM(Table1[[#This Row],[Line '#]])</f>
        <v/>
      </c>
      <c r="AO1168" s="46" t="str">
        <f>TRIM(Table1[[#This Row],[Account]])</f>
        <v/>
      </c>
      <c r="AP1168" s="46" t="str">
        <f>IF(Table1[[#This Row],[Posting Date]]&lt;&gt;"",$D$5,"")</f>
        <v/>
      </c>
      <c r="AQ1168" s="46" t="str">
        <f>TRIM(Table1[[#This Row],[Departments-Prgrams]])</f>
        <v/>
      </c>
      <c r="AR1168" s="46" t="str">
        <f>TRIM(Table1[[#This Row],[Grant]])</f>
        <v/>
      </c>
      <c r="AS1168" s="46" t="str">
        <f>TRIM(Table1[[#This Row],[Staff ID]])</f>
        <v/>
      </c>
      <c r="AT1168" s="46" t="str">
        <f>IF(TRIM(Table1[[#This Row],[Budget Code]])=0,"",TRIM(Table1[[#This Row],[Budget Code]]))</f>
        <v/>
      </c>
      <c r="AU1168" s="46" t="str">
        <f>IF(Table1[[#This Row],[Line Description]]&lt;&gt;"",Table1[[#This Row],[Line Description]],"")</f>
        <v/>
      </c>
      <c r="AV1168" s="46" t="str">
        <f>IF(Table1[[#This Row],[Cur_Amount Debit]]&gt;0,ROUND(Table1[[#This Row],[Cur_Amount Debit]],2),"")</f>
        <v/>
      </c>
      <c r="AW1168" s="46" t="str">
        <f>IF(Table1[[#This Row],[Cur_Amount Credit]]&gt;0,ROUND(Table1[[#This Row],[Cur_Amount Credit]],2),"")</f>
        <v/>
      </c>
      <c r="AX1168" s="46" t="str">
        <f>LEFT(Table1[[#This Row],[Cur]],3)</f>
        <v/>
      </c>
      <c r="AY1168" s="59"/>
      <c r="AZ1168" s="46"/>
      <c r="BA1168" s="46" t="str">
        <f>IF(Table1[[#This Row],[Cur]]&lt;&gt;"",IF(Table1[[#This Row],[Cur]]="USD","",ExchangeRate),"")</f>
        <v/>
      </c>
      <c r="BB1168" s="46" t="str">
        <f>IF(Table1[[#This Row],[Grant]]&lt;&gt;"",VLOOKUP(Table1[[#This Row],[Grant]],Grants!B:D,3),"")</f>
        <v/>
      </c>
      <c r="BC1168" s="46" t="str">
        <f>TRIM(Table1[[#This Row],[Vendor ID]])</f>
        <v/>
      </c>
      <c r="BD1168">
        <f>IF(Table1[[#This Row],[Reference Number]]=Q1167,BD1167,BD1167+1)</f>
        <v>0</v>
      </c>
    </row>
    <row r="1169" spans="1:56" ht="11.25" customHeight="1" x14ac:dyDescent="0.25">
      <c r="A1169" s="1"/>
      <c r="B1169" s="88" t="str">
        <f>IF(Table1[[#This Row],[Posting Date]]&lt;&gt;"",IF(Table1[[#This Row],[Reference Number]]=Q1168,B1168+1,1),"")</f>
        <v/>
      </c>
      <c r="C1169" s="61"/>
      <c r="D1169" s="61"/>
      <c r="E1169" s="138"/>
      <c r="F1169" s="141" t="str">
        <f>IFERROR(IF(VLOOKUP(Table1[[#This Row],[Budget Code Description]],Dimentions!$X$6:$AC$139,2,FALSE)="","",VLOOKUP(Table1[[#This Row],[Budget Code Description]],Dimentions!$X$6:$AC$139,2,FALSE)),"")</f>
        <v/>
      </c>
      <c r="G1169" s="141"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1" t="str">
        <f>IFERROR(VLOOKUP(Table1[[#This Row],[Budget Code Description]],Table6[#All],8,FALSE),"")</f>
        <v/>
      </c>
      <c r="L1169" s="63"/>
      <c r="M1169" s="65" t="str">
        <f>IFERROR(VLOOKUP(Table1[[#This Row],[Staff ID]],Table2[],2,FALSE),"")</f>
        <v/>
      </c>
      <c r="N1169" s="209" t="str">
        <f>IFERROR(IF(VLOOKUP(Table1[[#This Row],[Budget Code Description]],Dimentions!$X$6:$AC$134,4,FALSE)="","",VLOOKUP(Table1[[#This Row],[Budget Code Description]],Dimentions!$X$6:$AC$134,4,FALSE)),"")</f>
        <v/>
      </c>
      <c r="O1169" s="65" t="str">
        <f>IFERROR(VLOOKUP(Table1[[#This Row],[Vendor ID]],Table549[],2,FALSE),"")</f>
        <v/>
      </c>
      <c r="P1169" s="63"/>
      <c r="Q1169" s="141" t="str">
        <f>IF(Table1[[#This Row],[Posting Date]]&lt;&gt;"",$D$9,"")</f>
        <v/>
      </c>
      <c r="R1169" s="157" t="str">
        <f>IF(Table1[[#This Row],[Posting Date]]&lt;&gt;"",$D$10,"")</f>
        <v/>
      </c>
      <c r="S1169" s="66"/>
      <c r="T1169" s="63"/>
      <c r="U1169" s="67"/>
      <c r="V1169" s="67"/>
      <c r="W1169" s="67" t="str">
        <f t="shared" si="22"/>
        <v/>
      </c>
      <c r="X1169" s="159" t="str">
        <f>IF(E1169="","",(IF(Table1[[#This Row],[Cur]]="USD",Table1[[#This Row],[Cur_Amount Debit]],Table1[[#This Row],[Cur_Amount Debit]]/Table1[[#This Row],[Exchange Rate]])))</f>
        <v/>
      </c>
      <c r="Y1169" s="159" t="str">
        <f>IF(E1169="","",(IF(Table1[[#This Row],[Cur]]="USD",Table1[[#This Row],[Cur_Amount Credit]],Table1[[#This Row],[Cur_Amount Credit]]/ExchangeRate)))</f>
        <v/>
      </c>
      <c r="Z1169" s="201" t="str">
        <f>IF(E1169="","",(Table1[[#This Row],[Debit USD]]-Table1[[#This Row],[Credit USD]]))</f>
        <v/>
      </c>
      <c r="AA1169" s="226"/>
      <c r="AB1169" s="255"/>
      <c r="AC1169" s="1"/>
      <c r="AD1169" s="15"/>
      <c r="AE1169" s="15" t="str">
        <f>IF(AND(OR(Table1[[#This Row],[Account]]="15030",Table1[[#This Row],[Account]]="15035",Table1[[#This Row],[Account]]="20150"),Table1[[#This Row],[Vendor ID]]=""),1,"")</f>
        <v/>
      </c>
      <c r="AF1169" s="15"/>
      <c r="AG1169" s="15"/>
      <c r="AH1169" s="15"/>
      <c r="AI1169" s="46" t="str">
        <f>IF(Table1[[#This Row],[Posting Date]]&lt;&gt;"","GJ-"&amp;CountryID,"")</f>
        <v/>
      </c>
      <c r="AJ1169" s="59" t="str">
        <f>IF(Table1[[#This Row],[Posting Date]]&lt;&gt;"",Table1[[#This Row],[Posting Date]],"")</f>
        <v/>
      </c>
      <c r="AK1169" s="46"/>
      <c r="AL1169" s="46" t="str">
        <f>IF(Table1[[#This Row],[Description]]&lt;&gt;"",Table1[[#This Row],[Description]],"")</f>
        <v/>
      </c>
      <c r="AM1169" s="46" t="str">
        <f>IF(Table1[[#This Row],[Posting Date]]&lt;&gt;"",Table1[[#This Row],[Reference Number]],"")</f>
        <v/>
      </c>
      <c r="AN1169" s="46" t="str">
        <f>TRIM(Table1[[#This Row],[Line '#]])</f>
        <v/>
      </c>
      <c r="AO1169" s="46" t="str">
        <f>TRIM(Table1[[#This Row],[Account]])</f>
        <v/>
      </c>
      <c r="AP1169" s="46" t="str">
        <f>IF(Table1[[#This Row],[Posting Date]]&lt;&gt;"",$D$5,"")</f>
        <v/>
      </c>
      <c r="AQ1169" s="46" t="str">
        <f>TRIM(Table1[[#This Row],[Departments-Prgrams]])</f>
        <v/>
      </c>
      <c r="AR1169" s="46" t="str">
        <f>TRIM(Table1[[#This Row],[Grant]])</f>
        <v/>
      </c>
      <c r="AS1169" s="46" t="str">
        <f>TRIM(Table1[[#This Row],[Staff ID]])</f>
        <v/>
      </c>
      <c r="AT1169" s="46" t="str">
        <f>IF(TRIM(Table1[[#This Row],[Budget Code]])=0,"",TRIM(Table1[[#This Row],[Budget Code]]))</f>
        <v/>
      </c>
      <c r="AU1169" s="46" t="str">
        <f>IF(Table1[[#This Row],[Line Description]]&lt;&gt;"",Table1[[#This Row],[Line Description]],"")</f>
        <v/>
      </c>
      <c r="AV1169" s="46" t="str">
        <f>IF(Table1[[#This Row],[Cur_Amount Debit]]&gt;0,ROUND(Table1[[#This Row],[Cur_Amount Debit]],2),"")</f>
        <v/>
      </c>
      <c r="AW1169" s="46" t="str">
        <f>IF(Table1[[#This Row],[Cur_Amount Credit]]&gt;0,ROUND(Table1[[#This Row],[Cur_Amount Credit]],2),"")</f>
        <v/>
      </c>
      <c r="AX1169" s="46" t="str">
        <f>LEFT(Table1[[#This Row],[Cur]],3)</f>
        <v/>
      </c>
      <c r="AY1169" s="59"/>
      <c r="AZ1169" s="46"/>
      <c r="BA1169" s="46" t="str">
        <f>IF(Table1[[#This Row],[Cur]]&lt;&gt;"",IF(Table1[[#This Row],[Cur]]="USD","",ExchangeRate),"")</f>
        <v/>
      </c>
      <c r="BB1169" s="46" t="str">
        <f>IF(Table1[[#This Row],[Grant]]&lt;&gt;"",VLOOKUP(Table1[[#This Row],[Grant]],Grants!B:D,3),"")</f>
        <v/>
      </c>
      <c r="BC1169" s="46" t="str">
        <f>TRIM(Table1[[#This Row],[Vendor ID]])</f>
        <v/>
      </c>
      <c r="BD1169">
        <f>IF(Table1[[#This Row],[Reference Number]]=Q1168,BD1168,BD1168+1)</f>
        <v>0</v>
      </c>
    </row>
    <row r="1170" spans="1:56" ht="11.25" customHeight="1" x14ac:dyDescent="0.25">
      <c r="A1170" s="1"/>
      <c r="B1170" s="88" t="str">
        <f>IF(Table1[[#This Row],[Posting Date]]&lt;&gt;"",IF(Table1[[#This Row],[Reference Number]]=Q1169,B1169+1,1),"")</f>
        <v/>
      </c>
      <c r="C1170" s="61"/>
      <c r="D1170" s="61"/>
      <c r="E1170" s="138"/>
      <c r="F1170" s="141" t="str">
        <f>IFERROR(IF(VLOOKUP(Table1[[#This Row],[Budget Code Description]],Dimentions!$X$6:$AC$139,2,FALSE)="","",VLOOKUP(Table1[[#This Row],[Budget Code Description]],Dimentions!$X$6:$AC$139,2,FALSE)),"")</f>
        <v/>
      </c>
      <c r="G1170" s="141"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1" t="str">
        <f>IFERROR(VLOOKUP(Table1[[#This Row],[Budget Code Description]],Table6[#All],8,FALSE),"")</f>
        <v/>
      </c>
      <c r="L1170" s="63"/>
      <c r="M1170" s="65" t="str">
        <f>IFERROR(VLOOKUP(Table1[[#This Row],[Staff ID]],Table2[],2,FALSE),"")</f>
        <v/>
      </c>
      <c r="N1170" s="209" t="str">
        <f>IFERROR(IF(VLOOKUP(Table1[[#This Row],[Budget Code Description]],Dimentions!$X$6:$AC$134,4,FALSE)="","",VLOOKUP(Table1[[#This Row],[Budget Code Description]],Dimentions!$X$6:$AC$134,4,FALSE)),"")</f>
        <v/>
      </c>
      <c r="O1170" s="65" t="str">
        <f>IFERROR(VLOOKUP(Table1[[#This Row],[Vendor ID]],Table549[],2,FALSE),"")</f>
        <v/>
      </c>
      <c r="P1170" s="63"/>
      <c r="Q1170" s="141" t="str">
        <f>IF(Table1[[#This Row],[Posting Date]]&lt;&gt;"",$D$9,"")</f>
        <v/>
      </c>
      <c r="R1170" s="157" t="str">
        <f>IF(Table1[[#This Row],[Posting Date]]&lt;&gt;"",$D$10,"")</f>
        <v/>
      </c>
      <c r="S1170" s="66"/>
      <c r="T1170" s="63"/>
      <c r="U1170" s="67"/>
      <c r="V1170" s="67"/>
      <c r="W1170" s="67" t="str">
        <f t="shared" si="22"/>
        <v/>
      </c>
      <c r="X1170" s="159" t="str">
        <f>IF(E1170="","",(IF(Table1[[#This Row],[Cur]]="USD",Table1[[#This Row],[Cur_Amount Debit]],Table1[[#This Row],[Cur_Amount Debit]]/Table1[[#This Row],[Exchange Rate]])))</f>
        <v/>
      </c>
      <c r="Y1170" s="159" t="str">
        <f>IF(E1170="","",(IF(Table1[[#This Row],[Cur]]="USD",Table1[[#This Row],[Cur_Amount Credit]],Table1[[#This Row],[Cur_Amount Credit]]/ExchangeRate)))</f>
        <v/>
      </c>
      <c r="Z1170" s="201" t="str">
        <f>IF(E1170="","",(Table1[[#This Row],[Debit USD]]-Table1[[#This Row],[Credit USD]]))</f>
        <v/>
      </c>
      <c r="AA1170" s="226"/>
      <c r="AB1170" s="255"/>
      <c r="AC1170" s="1"/>
      <c r="AD1170" s="15"/>
      <c r="AE1170" s="15" t="str">
        <f>IF(AND(OR(Table1[[#This Row],[Account]]="15030",Table1[[#This Row],[Account]]="15035",Table1[[#This Row],[Account]]="20150"),Table1[[#This Row],[Vendor ID]]=""),1,"")</f>
        <v/>
      </c>
      <c r="AF1170" s="15"/>
      <c r="AG1170" s="15"/>
      <c r="AH1170" s="15"/>
      <c r="AI1170" s="46" t="str">
        <f>IF(Table1[[#This Row],[Posting Date]]&lt;&gt;"","GJ-"&amp;CountryID,"")</f>
        <v/>
      </c>
      <c r="AJ1170" s="59" t="str">
        <f>IF(Table1[[#This Row],[Posting Date]]&lt;&gt;"",Table1[[#This Row],[Posting Date]],"")</f>
        <v/>
      </c>
      <c r="AK1170" s="46"/>
      <c r="AL1170" s="46" t="str">
        <f>IF(Table1[[#This Row],[Description]]&lt;&gt;"",Table1[[#This Row],[Description]],"")</f>
        <v/>
      </c>
      <c r="AM1170" s="46" t="str">
        <f>IF(Table1[[#This Row],[Posting Date]]&lt;&gt;"",Table1[[#This Row],[Reference Number]],"")</f>
        <v/>
      </c>
      <c r="AN1170" s="46" t="str">
        <f>TRIM(Table1[[#This Row],[Line '#]])</f>
        <v/>
      </c>
      <c r="AO1170" s="46" t="str">
        <f>TRIM(Table1[[#This Row],[Account]])</f>
        <v/>
      </c>
      <c r="AP1170" s="46" t="str">
        <f>IF(Table1[[#This Row],[Posting Date]]&lt;&gt;"",$D$5,"")</f>
        <v/>
      </c>
      <c r="AQ1170" s="46" t="str">
        <f>TRIM(Table1[[#This Row],[Departments-Prgrams]])</f>
        <v/>
      </c>
      <c r="AR1170" s="46" t="str">
        <f>TRIM(Table1[[#This Row],[Grant]])</f>
        <v/>
      </c>
      <c r="AS1170" s="46" t="str">
        <f>TRIM(Table1[[#This Row],[Staff ID]])</f>
        <v/>
      </c>
      <c r="AT1170" s="46" t="str">
        <f>IF(TRIM(Table1[[#This Row],[Budget Code]])=0,"",TRIM(Table1[[#This Row],[Budget Code]]))</f>
        <v/>
      </c>
      <c r="AU1170" s="46" t="str">
        <f>IF(Table1[[#This Row],[Line Description]]&lt;&gt;"",Table1[[#This Row],[Line Description]],"")</f>
        <v/>
      </c>
      <c r="AV1170" s="46" t="str">
        <f>IF(Table1[[#This Row],[Cur_Amount Debit]]&gt;0,ROUND(Table1[[#This Row],[Cur_Amount Debit]],2),"")</f>
        <v/>
      </c>
      <c r="AW1170" s="46" t="str">
        <f>IF(Table1[[#This Row],[Cur_Amount Credit]]&gt;0,ROUND(Table1[[#This Row],[Cur_Amount Credit]],2),"")</f>
        <v/>
      </c>
      <c r="AX1170" s="46" t="str">
        <f>LEFT(Table1[[#This Row],[Cur]],3)</f>
        <v/>
      </c>
      <c r="AY1170" s="59"/>
      <c r="AZ1170" s="46"/>
      <c r="BA1170" s="46" t="str">
        <f>IF(Table1[[#This Row],[Cur]]&lt;&gt;"",IF(Table1[[#This Row],[Cur]]="USD","",ExchangeRate),"")</f>
        <v/>
      </c>
      <c r="BB1170" s="46" t="str">
        <f>IF(Table1[[#This Row],[Grant]]&lt;&gt;"",VLOOKUP(Table1[[#This Row],[Grant]],Grants!B:D,3),"")</f>
        <v/>
      </c>
      <c r="BC1170" s="46" t="str">
        <f>TRIM(Table1[[#This Row],[Vendor ID]])</f>
        <v/>
      </c>
      <c r="BD1170">
        <f>IF(Table1[[#This Row],[Reference Number]]=Q1169,BD1169,BD1169+1)</f>
        <v>0</v>
      </c>
    </row>
    <row r="1171" spans="1:56" ht="11.25" customHeight="1" x14ac:dyDescent="0.25">
      <c r="A1171" s="1"/>
      <c r="B1171" s="88" t="str">
        <f>IF(Table1[[#This Row],[Posting Date]]&lt;&gt;"",IF(Table1[[#This Row],[Reference Number]]=Q1170,B1170+1,1),"")</f>
        <v/>
      </c>
      <c r="C1171" s="61"/>
      <c r="D1171" s="61"/>
      <c r="E1171" s="138"/>
      <c r="F1171" s="141" t="str">
        <f>IFERROR(IF(VLOOKUP(Table1[[#This Row],[Budget Code Description]],Dimentions!$X$6:$AC$139,2,FALSE)="","",VLOOKUP(Table1[[#This Row],[Budget Code Description]],Dimentions!$X$6:$AC$139,2,FALSE)),"")</f>
        <v/>
      </c>
      <c r="G1171" s="141"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1" t="str">
        <f>IFERROR(VLOOKUP(Table1[[#This Row],[Budget Code Description]],Table6[#All],8,FALSE),"")</f>
        <v/>
      </c>
      <c r="L1171" s="63"/>
      <c r="M1171" s="65" t="str">
        <f>IFERROR(VLOOKUP(Table1[[#This Row],[Staff ID]],Table2[],2,FALSE),"")</f>
        <v/>
      </c>
      <c r="N1171" s="209" t="str">
        <f>IFERROR(IF(VLOOKUP(Table1[[#This Row],[Budget Code Description]],Dimentions!$X$6:$AC$134,4,FALSE)="","",VLOOKUP(Table1[[#This Row],[Budget Code Description]],Dimentions!$X$6:$AC$134,4,FALSE)),"")</f>
        <v/>
      </c>
      <c r="O1171" s="65" t="str">
        <f>IFERROR(VLOOKUP(Table1[[#This Row],[Vendor ID]],Table549[],2,FALSE),"")</f>
        <v/>
      </c>
      <c r="P1171" s="63"/>
      <c r="Q1171" s="141" t="str">
        <f>IF(Table1[[#This Row],[Posting Date]]&lt;&gt;"",$D$9,"")</f>
        <v/>
      </c>
      <c r="R1171" s="157" t="str">
        <f>IF(Table1[[#This Row],[Posting Date]]&lt;&gt;"",$D$10,"")</f>
        <v/>
      </c>
      <c r="S1171" s="66"/>
      <c r="T1171" s="63"/>
      <c r="U1171" s="67"/>
      <c r="V1171" s="67"/>
      <c r="W1171" s="67" t="str">
        <f t="shared" si="22"/>
        <v/>
      </c>
      <c r="X1171" s="159" t="str">
        <f>IF(E1171="","",(IF(Table1[[#This Row],[Cur]]="USD",Table1[[#This Row],[Cur_Amount Debit]],Table1[[#This Row],[Cur_Amount Debit]]/Table1[[#This Row],[Exchange Rate]])))</f>
        <v/>
      </c>
      <c r="Y1171" s="159" t="str">
        <f>IF(E1171="","",(IF(Table1[[#This Row],[Cur]]="USD",Table1[[#This Row],[Cur_Amount Credit]],Table1[[#This Row],[Cur_Amount Credit]]/ExchangeRate)))</f>
        <v/>
      </c>
      <c r="Z1171" s="201" t="str">
        <f>IF(E1171="","",(Table1[[#This Row],[Debit USD]]-Table1[[#This Row],[Credit USD]]))</f>
        <v/>
      </c>
      <c r="AA1171" s="226"/>
      <c r="AB1171" s="255"/>
      <c r="AC1171" s="1"/>
      <c r="AD1171" s="15"/>
      <c r="AE1171" s="15" t="str">
        <f>IF(AND(OR(Table1[[#This Row],[Account]]="15030",Table1[[#This Row],[Account]]="15035",Table1[[#This Row],[Account]]="20150"),Table1[[#This Row],[Vendor ID]]=""),1,"")</f>
        <v/>
      </c>
      <c r="AF1171" s="15"/>
      <c r="AG1171" s="15"/>
      <c r="AH1171" s="15"/>
      <c r="AI1171" s="46" t="str">
        <f>IF(Table1[[#This Row],[Posting Date]]&lt;&gt;"","GJ-"&amp;CountryID,"")</f>
        <v/>
      </c>
      <c r="AJ1171" s="59" t="str">
        <f>IF(Table1[[#This Row],[Posting Date]]&lt;&gt;"",Table1[[#This Row],[Posting Date]],"")</f>
        <v/>
      </c>
      <c r="AK1171" s="46"/>
      <c r="AL1171" s="46" t="str">
        <f>IF(Table1[[#This Row],[Description]]&lt;&gt;"",Table1[[#This Row],[Description]],"")</f>
        <v/>
      </c>
      <c r="AM1171" s="46" t="str">
        <f>IF(Table1[[#This Row],[Posting Date]]&lt;&gt;"",Table1[[#This Row],[Reference Number]],"")</f>
        <v/>
      </c>
      <c r="AN1171" s="46" t="str">
        <f>TRIM(Table1[[#This Row],[Line '#]])</f>
        <v/>
      </c>
      <c r="AO1171" s="46" t="str">
        <f>TRIM(Table1[[#This Row],[Account]])</f>
        <v/>
      </c>
      <c r="AP1171" s="46" t="str">
        <f>IF(Table1[[#This Row],[Posting Date]]&lt;&gt;"",$D$5,"")</f>
        <v/>
      </c>
      <c r="AQ1171" s="46" t="str">
        <f>TRIM(Table1[[#This Row],[Departments-Prgrams]])</f>
        <v/>
      </c>
      <c r="AR1171" s="46" t="str">
        <f>TRIM(Table1[[#This Row],[Grant]])</f>
        <v/>
      </c>
      <c r="AS1171" s="46" t="str">
        <f>TRIM(Table1[[#This Row],[Staff ID]])</f>
        <v/>
      </c>
      <c r="AT1171" s="46" t="str">
        <f>IF(TRIM(Table1[[#This Row],[Budget Code]])=0,"",TRIM(Table1[[#This Row],[Budget Code]]))</f>
        <v/>
      </c>
      <c r="AU1171" s="46" t="str">
        <f>IF(Table1[[#This Row],[Line Description]]&lt;&gt;"",Table1[[#This Row],[Line Description]],"")</f>
        <v/>
      </c>
      <c r="AV1171" s="46" t="str">
        <f>IF(Table1[[#This Row],[Cur_Amount Debit]]&gt;0,ROUND(Table1[[#This Row],[Cur_Amount Debit]],2),"")</f>
        <v/>
      </c>
      <c r="AW1171" s="46" t="str">
        <f>IF(Table1[[#This Row],[Cur_Amount Credit]]&gt;0,ROUND(Table1[[#This Row],[Cur_Amount Credit]],2),"")</f>
        <v/>
      </c>
      <c r="AX1171" s="46" t="str">
        <f>LEFT(Table1[[#This Row],[Cur]],3)</f>
        <v/>
      </c>
      <c r="AY1171" s="59"/>
      <c r="AZ1171" s="46"/>
      <c r="BA1171" s="46" t="str">
        <f>IF(Table1[[#This Row],[Cur]]&lt;&gt;"",IF(Table1[[#This Row],[Cur]]="USD","",ExchangeRate),"")</f>
        <v/>
      </c>
      <c r="BB1171" s="46" t="str">
        <f>IF(Table1[[#This Row],[Grant]]&lt;&gt;"",VLOOKUP(Table1[[#This Row],[Grant]],Grants!B:D,3),"")</f>
        <v/>
      </c>
      <c r="BC1171" s="46" t="str">
        <f>TRIM(Table1[[#This Row],[Vendor ID]])</f>
        <v/>
      </c>
      <c r="BD1171">
        <f>IF(Table1[[#This Row],[Reference Number]]=Q1170,BD1170,BD1170+1)</f>
        <v>0</v>
      </c>
    </row>
    <row r="1172" spans="1:56" ht="11.25" customHeight="1" x14ac:dyDescent="0.25">
      <c r="A1172" s="1"/>
      <c r="B1172" s="88" t="str">
        <f>IF(Table1[[#This Row],[Posting Date]]&lt;&gt;"",IF(Table1[[#This Row],[Reference Number]]=Q1171,B1171+1,1),"")</f>
        <v/>
      </c>
      <c r="C1172" s="61"/>
      <c r="D1172" s="61"/>
      <c r="E1172" s="138"/>
      <c r="F1172" s="141" t="str">
        <f>IFERROR(IF(VLOOKUP(Table1[[#This Row],[Budget Code Description]],Dimentions!$X$6:$AC$139,2,FALSE)="","",VLOOKUP(Table1[[#This Row],[Budget Code Description]],Dimentions!$X$6:$AC$139,2,FALSE)),"")</f>
        <v/>
      </c>
      <c r="G1172" s="141"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1" t="str">
        <f>IFERROR(VLOOKUP(Table1[[#This Row],[Budget Code Description]],Table6[#All],8,FALSE),"")</f>
        <v/>
      </c>
      <c r="L1172" s="63"/>
      <c r="M1172" s="65" t="str">
        <f>IFERROR(VLOOKUP(Table1[[#This Row],[Staff ID]],Table2[],2,FALSE),"")</f>
        <v/>
      </c>
      <c r="N1172" s="209" t="str">
        <f>IFERROR(IF(VLOOKUP(Table1[[#This Row],[Budget Code Description]],Dimentions!$X$6:$AC$134,4,FALSE)="","",VLOOKUP(Table1[[#This Row],[Budget Code Description]],Dimentions!$X$6:$AC$134,4,FALSE)),"")</f>
        <v/>
      </c>
      <c r="O1172" s="65" t="str">
        <f>IFERROR(VLOOKUP(Table1[[#This Row],[Vendor ID]],Table549[],2,FALSE),"")</f>
        <v/>
      </c>
      <c r="P1172" s="63"/>
      <c r="Q1172" s="141" t="str">
        <f>IF(Table1[[#This Row],[Posting Date]]&lt;&gt;"",$D$9,"")</f>
        <v/>
      </c>
      <c r="R1172" s="157" t="str">
        <f>IF(Table1[[#This Row],[Posting Date]]&lt;&gt;"",$D$10,"")</f>
        <v/>
      </c>
      <c r="S1172" s="66"/>
      <c r="T1172" s="63"/>
      <c r="U1172" s="67"/>
      <c r="V1172" s="67"/>
      <c r="W1172" s="67" t="str">
        <f t="shared" si="22"/>
        <v/>
      </c>
      <c r="X1172" s="159" t="str">
        <f>IF(E1172="","",(IF(Table1[[#This Row],[Cur]]="USD",Table1[[#This Row],[Cur_Amount Debit]],Table1[[#This Row],[Cur_Amount Debit]]/Table1[[#This Row],[Exchange Rate]])))</f>
        <v/>
      </c>
      <c r="Y1172" s="159" t="str">
        <f>IF(E1172="","",(IF(Table1[[#This Row],[Cur]]="USD",Table1[[#This Row],[Cur_Amount Credit]],Table1[[#This Row],[Cur_Amount Credit]]/ExchangeRate)))</f>
        <v/>
      </c>
      <c r="Z1172" s="201" t="str">
        <f>IF(E1172="","",(Table1[[#This Row],[Debit USD]]-Table1[[#This Row],[Credit USD]]))</f>
        <v/>
      </c>
      <c r="AA1172" s="226"/>
      <c r="AB1172" s="255"/>
      <c r="AC1172" s="1"/>
      <c r="AD1172" s="15"/>
      <c r="AE1172" s="15" t="str">
        <f>IF(AND(OR(Table1[[#This Row],[Account]]="15030",Table1[[#This Row],[Account]]="15035",Table1[[#This Row],[Account]]="20150"),Table1[[#This Row],[Vendor ID]]=""),1,"")</f>
        <v/>
      </c>
      <c r="AF1172" s="15"/>
      <c r="AG1172" s="15"/>
      <c r="AH1172" s="15"/>
      <c r="AI1172" s="46" t="str">
        <f>IF(Table1[[#This Row],[Posting Date]]&lt;&gt;"","GJ-"&amp;CountryID,"")</f>
        <v/>
      </c>
      <c r="AJ1172" s="59" t="str">
        <f>IF(Table1[[#This Row],[Posting Date]]&lt;&gt;"",Table1[[#This Row],[Posting Date]],"")</f>
        <v/>
      </c>
      <c r="AK1172" s="46"/>
      <c r="AL1172" s="46" t="str">
        <f>IF(Table1[[#This Row],[Description]]&lt;&gt;"",Table1[[#This Row],[Description]],"")</f>
        <v/>
      </c>
      <c r="AM1172" s="46" t="str">
        <f>IF(Table1[[#This Row],[Posting Date]]&lt;&gt;"",Table1[[#This Row],[Reference Number]],"")</f>
        <v/>
      </c>
      <c r="AN1172" s="46" t="str">
        <f>TRIM(Table1[[#This Row],[Line '#]])</f>
        <v/>
      </c>
      <c r="AO1172" s="46" t="str">
        <f>TRIM(Table1[[#This Row],[Account]])</f>
        <v/>
      </c>
      <c r="AP1172" s="46" t="str">
        <f>IF(Table1[[#This Row],[Posting Date]]&lt;&gt;"",$D$5,"")</f>
        <v/>
      </c>
      <c r="AQ1172" s="46" t="str">
        <f>TRIM(Table1[[#This Row],[Departments-Prgrams]])</f>
        <v/>
      </c>
      <c r="AR1172" s="46" t="str">
        <f>TRIM(Table1[[#This Row],[Grant]])</f>
        <v/>
      </c>
      <c r="AS1172" s="46" t="str">
        <f>TRIM(Table1[[#This Row],[Staff ID]])</f>
        <v/>
      </c>
      <c r="AT1172" s="46" t="str">
        <f>IF(TRIM(Table1[[#This Row],[Budget Code]])=0,"",TRIM(Table1[[#This Row],[Budget Code]]))</f>
        <v/>
      </c>
      <c r="AU1172" s="46" t="str">
        <f>IF(Table1[[#This Row],[Line Description]]&lt;&gt;"",Table1[[#This Row],[Line Description]],"")</f>
        <v/>
      </c>
      <c r="AV1172" s="46" t="str">
        <f>IF(Table1[[#This Row],[Cur_Amount Debit]]&gt;0,ROUND(Table1[[#This Row],[Cur_Amount Debit]],2),"")</f>
        <v/>
      </c>
      <c r="AW1172" s="46" t="str">
        <f>IF(Table1[[#This Row],[Cur_Amount Credit]]&gt;0,ROUND(Table1[[#This Row],[Cur_Amount Credit]],2),"")</f>
        <v/>
      </c>
      <c r="AX1172" s="46" t="str">
        <f>LEFT(Table1[[#This Row],[Cur]],3)</f>
        <v/>
      </c>
      <c r="AY1172" s="59"/>
      <c r="AZ1172" s="46"/>
      <c r="BA1172" s="46" t="str">
        <f>IF(Table1[[#This Row],[Cur]]&lt;&gt;"",IF(Table1[[#This Row],[Cur]]="USD","",ExchangeRate),"")</f>
        <v/>
      </c>
      <c r="BB1172" s="46" t="str">
        <f>IF(Table1[[#This Row],[Grant]]&lt;&gt;"",VLOOKUP(Table1[[#This Row],[Grant]],Grants!B:D,3),"")</f>
        <v/>
      </c>
      <c r="BC1172" s="46" t="str">
        <f>TRIM(Table1[[#This Row],[Vendor ID]])</f>
        <v/>
      </c>
      <c r="BD1172">
        <f>IF(Table1[[#This Row],[Reference Number]]=Q1171,BD1171,BD1171+1)</f>
        <v>0</v>
      </c>
    </row>
    <row r="1173" spans="1:56" ht="11.25" customHeight="1" x14ac:dyDescent="0.25">
      <c r="A1173" s="1"/>
      <c r="B1173" s="88" t="str">
        <f>IF(Table1[[#This Row],[Posting Date]]&lt;&gt;"",IF(Table1[[#This Row],[Reference Number]]=Q1172,B1172+1,1),"")</f>
        <v/>
      </c>
      <c r="C1173" s="61"/>
      <c r="D1173" s="61"/>
      <c r="E1173" s="138"/>
      <c r="F1173" s="141" t="str">
        <f>IFERROR(IF(VLOOKUP(Table1[[#This Row],[Budget Code Description]],Dimentions!$X$6:$AC$139,2,FALSE)="","",VLOOKUP(Table1[[#This Row],[Budget Code Description]],Dimentions!$X$6:$AC$139,2,FALSE)),"")</f>
        <v/>
      </c>
      <c r="G1173" s="141"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1" t="str">
        <f>IFERROR(VLOOKUP(Table1[[#This Row],[Budget Code Description]],Table6[#All],8,FALSE),"")</f>
        <v/>
      </c>
      <c r="L1173" s="63"/>
      <c r="M1173" s="65" t="str">
        <f>IFERROR(VLOOKUP(Table1[[#This Row],[Staff ID]],Table2[],2,FALSE),"")</f>
        <v/>
      </c>
      <c r="N1173" s="209" t="str">
        <f>IFERROR(IF(VLOOKUP(Table1[[#This Row],[Budget Code Description]],Dimentions!$X$6:$AC$134,4,FALSE)="","",VLOOKUP(Table1[[#This Row],[Budget Code Description]],Dimentions!$X$6:$AC$134,4,FALSE)),"")</f>
        <v/>
      </c>
      <c r="O1173" s="65" t="str">
        <f>IFERROR(VLOOKUP(Table1[[#This Row],[Vendor ID]],Table549[],2,FALSE),"")</f>
        <v/>
      </c>
      <c r="P1173" s="63"/>
      <c r="Q1173" s="141" t="str">
        <f>IF(Table1[[#This Row],[Posting Date]]&lt;&gt;"",$D$9,"")</f>
        <v/>
      </c>
      <c r="R1173" s="157" t="str">
        <f>IF(Table1[[#This Row],[Posting Date]]&lt;&gt;"",$D$10,"")</f>
        <v/>
      </c>
      <c r="S1173" s="66"/>
      <c r="T1173" s="63"/>
      <c r="U1173" s="67"/>
      <c r="V1173" s="67"/>
      <c r="W1173" s="67" t="str">
        <f t="shared" si="22"/>
        <v/>
      </c>
      <c r="X1173" s="159" t="str">
        <f>IF(E1173="","",(IF(Table1[[#This Row],[Cur]]="USD",Table1[[#This Row],[Cur_Amount Debit]],Table1[[#This Row],[Cur_Amount Debit]]/Table1[[#This Row],[Exchange Rate]])))</f>
        <v/>
      </c>
      <c r="Y1173" s="159" t="str">
        <f>IF(E1173="","",(IF(Table1[[#This Row],[Cur]]="USD",Table1[[#This Row],[Cur_Amount Credit]],Table1[[#This Row],[Cur_Amount Credit]]/ExchangeRate)))</f>
        <v/>
      </c>
      <c r="Z1173" s="201" t="str">
        <f>IF(E1173="","",(Table1[[#This Row],[Debit USD]]-Table1[[#This Row],[Credit USD]]))</f>
        <v/>
      </c>
      <c r="AA1173" s="226"/>
      <c r="AB1173" s="255"/>
      <c r="AC1173" s="1"/>
      <c r="AD1173" s="15"/>
      <c r="AE1173" s="15" t="str">
        <f>IF(AND(OR(Table1[[#This Row],[Account]]="15030",Table1[[#This Row],[Account]]="15035",Table1[[#This Row],[Account]]="20150"),Table1[[#This Row],[Vendor ID]]=""),1,"")</f>
        <v/>
      </c>
      <c r="AF1173" s="15"/>
      <c r="AG1173" s="15"/>
      <c r="AH1173" s="15"/>
      <c r="AI1173" s="46" t="str">
        <f>IF(Table1[[#This Row],[Posting Date]]&lt;&gt;"","GJ-"&amp;CountryID,"")</f>
        <v/>
      </c>
      <c r="AJ1173" s="59" t="str">
        <f>IF(Table1[[#This Row],[Posting Date]]&lt;&gt;"",Table1[[#This Row],[Posting Date]],"")</f>
        <v/>
      </c>
      <c r="AK1173" s="46"/>
      <c r="AL1173" s="46" t="str">
        <f>IF(Table1[[#This Row],[Description]]&lt;&gt;"",Table1[[#This Row],[Description]],"")</f>
        <v/>
      </c>
      <c r="AM1173" s="46" t="str">
        <f>IF(Table1[[#This Row],[Posting Date]]&lt;&gt;"",Table1[[#This Row],[Reference Number]],"")</f>
        <v/>
      </c>
      <c r="AN1173" s="46" t="str">
        <f>TRIM(Table1[[#This Row],[Line '#]])</f>
        <v/>
      </c>
      <c r="AO1173" s="46" t="str">
        <f>TRIM(Table1[[#This Row],[Account]])</f>
        <v/>
      </c>
      <c r="AP1173" s="46" t="str">
        <f>IF(Table1[[#This Row],[Posting Date]]&lt;&gt;"",$D$5,"")</f>
        <v/>
      </c>
      <c r="AQ1173" s="46" t="str">
        <f>TRIM(Table1[[#This Row],[Departments-Prgrams]])</f>
        <v/>
      </c>
      <c r="AR1173" s="46" t="str">
        <f>TRIM(Table1[[#This Row],[Grant]])</f>
        <v/>
      </c>
      <c r="AS1173" s="46" t="str">
        <f>TRIM(Table1[[#This Row],[Staff ID]])</f>
        <v/>
      </c>
      <c r="AT1173" s="46" t="str">
        <f>IF(TRIM(Table1[[#This Row],[Budget Code]])=0,"",TRIM(Table1[[#This Row],[Budget Code]]))</f>
        <v/>
      </c>
      <c r="AU1173" s="46" t="str">
        <f>IF(Table1[[#This Row],[Line Description]]&lt;&gt;"",Table1[[#This Row],[Line Description]],"")</f>
        <v/>
      </c>
      <c r="AV1173" s="46" t="str">
        <f>IF(Table1[[#This Row],[Cur_Amount Debit]]&gt;0,ROUND(Table1[[#This Row],[Cur_Amount Debit]],2),"")</f>
        <v/>
      </c>
      <c r="AW1173" s="46" t="str">
        <f>IF(Table1[[#This Row],[Cur_Amount Credit]]&gt;0,ROUND(Table1[[#This Row],[Cur_Amount Credit]],2),"")</f>
        <v/>
      </c>
      <c r="AX1173" s="46" t="str">
        <f>LEFT(Table1[[#This Row],[Cur]],3)</f>
        <v/>
      </c>
      <c r="AY1173" s="59"/>
      <c r="AZ1173" s="46"/>
      <c r="BA1173" s="46" t="str">
        <f>IF(Table1[[#This Row],[Cur]]&lt;&gt;"",IF(Table1[[#This Row],[Cur]]="USD","",ExchangeRate),"")</f>
        <v/>
      </c>
      <c r="BB1173" s="46" t="str">
        <f>IF(Table1[[#This Row],[Grant]]&lt;&gt;"",VLOOKUP(Table1[[#This Row],[Grant]],Grants!B:D,3),"")</f>
        <v/>
      </c>
      <c r="BC1173" s="46" t="str">
        <f>TRIM(Table1[[#This Row],[Vendor ID]])</f>
        <v/>
      </c>
      <c r="BD1173">
        <f>IF(Table1[[#This Row],[Reference Number]]=Q1172,BD1172,BD1172+1)</f>
        <v>0</v>
      </c>
    </row>
    <row r="1174" spans="1:56" ht="11.25" customHeight="1" x14ac:dyDescent="0.25">
      <c r="A1174" s="1"/>
      <c r="B1174" s="88" t="str">
        <f>IF(Table1[[#This Row],[Posting Date]]&lt;&gt;"",IF(Table1[[#This Row],[Reference Number]]=Q1173,B1173+1,1),"")</f>
        <v/>
      </c>
      <c r="C1174" s="61"/>
      <c r="D1174" s="61"/>
      <c r="E1174" s="138"/>
      <c r="F1174" s="141" t="str">
        <f>IFERROR(IF(VLOOKUP(Table1[[#This Row],[Budget Code Description]],Dimentions!$X$6:$AC$139,2,FALSE)="","",VLOOKUP(Table1[[#This Row],[Budget Code Description]],Dimentions!$X$6:$AC$139,2,FALSE)),"")</f>
        <v/>
      </c>
      <c r="G1174" s="141"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1" t="str">
        <f>IFERROR(VLOOKUP(Table1[[#This Row],[Budget Code Description]],Table6[#All],8,FALSE),"")</f>
        <v/>
      </c>
      <c r="L1174" s="63"/>
      <c r="M1174" s="65" t="str">
        <f>IFERROR(VLOOKUP(Table1[[#This Row],[Staff ID]],Table2[],2,FALSE),"")</f>
        <v/>
      </c>
      <c r="N1174" s="209" t="str">
        <f>IFERROR(IF(VLOOKUP(Table1[[#This Row],[Budget Code Description]],Dimentions!$X$6:$AC$134,4,FALSE)="","",VLOOKUP(Table1[[#This Row],[Budget Code Description]],Dimentions!$X$6:$AC$134,4,FALSE)),"")</f>
        <v/>
      </c>
      <c r="O1174" s="65" t="str">
        <f>IFERROR(VLOOKUP(Table1[[#This Row],[Vendor ID]],Table549[],2,FALSE),"")</f>
        <v/>
      </c>
      <c r="P1174" s="63"/>
      <c r="Q1174" s="141" t="str">
        <f>IF(Table1[[#This Row],[Posting Date]]&lt;&gt;"",$D$9,"")</f>
        <v/>
      </c>
      <c r="R1174" s="157" t="str">
        <f>IF(Table1[[#This Row],[Posting Date]]&lt;&gt;"",$D$10,"")</f>
        <v/>
      </c>
      <c r="S1174" s="66"/>
      <c r="T1174" s="63"/>
      <c r="U1174" s="67"/>
      <c r="V1174" s="67"/>
      <c r="W1174" s="67" t="str">
        <f t="shared" si="22"/>
        <v/>
      </c>
      <c r="X1174" s="159" t="str">
        <f>IF(E1174="","",(IF(Table1[[#This Row],[Cur]]="USD",Table1[[#This Row],[Cur_Amount Debit]],Table1[[#This Row],[Cur_Amount Debit]]/Table1[[#This Row],[Exchange Rate]])))</f>
        <v/>
      </c>
      <c r="Y1174" s="159" t="str">
        <f>IF(E1174="","",(IF(Table1[[#This Row],[Cur]]="USD",Table1[[#This Row],[Cur_Amount Credit]],Table1[[#This Row],[Cur_Amount Credit]]/ExchangeRate)))</f>
        <v/>
      </c>
      <c r="Z1174" s="201" t="str">
        <f>IF(E1174="","",(Table1[[#This Row],[Debit USD]]-Table1[[#This Row],[Credit USD]]))</f>
        <v/>
      </c>
      <c r="AA1174" s="226"/>
      <c r="AB1174" s="255"/>
      <c r="AC1174" s="1"/>
      <c r="AD1174" s="15"/>
      <c r="AE1174" s="15" t="str">
        <f>IF(AND(OR(Table1[[#This Row],[Account]]="15030",Table1[[#This Row],[Account]]="15035",Table1[[#This Row],[Account]]="20150"),Table1[[#This Row],[Vendor ID]]=""),1,"")</f>
        <v/>
      </c>
      <c r="AF1174" s="15"/>
      <c r="AG1174" s="15"/>
      <c r="AH1174" s="15"/>
      <c r="AI1174" s="46" t="str">
        <f>IF(Table1[[#This Row],[Posting Date]]&lt;&gt;"","GJ-"&amp;CountryID,"")</f>
        <v/>
      </c>
      <c r="AJ1174" s="59" t="str">
        <f>IF(Table1[[#This Row],[Posting Date]]&lt;&gt;"",Table1[[#This Row],[Posting Date]],"")</f>
        <v/>
      </c>
      <c r="AK1174" s="46"/>
      <c r="AL1174" s="46" t="str">
        <f>IF(Table1[[#This Row],[Description]]&lt;&gt;"",Table1[[#This Row],[Description]],"")</f>
        <v/>
      </c>
      <c r="AM1174" s="46" t="str">
        <f>IF(Table1[[#This Row],[Posting Date]]&lt;&gt;"",Table1[[#This Row],[Reference Number]],"")</f>
        <v/>
      </c>
      <c r="AN1174" s="46" t="str">
        <f>TRIM(Table1[[#This Row],[Line '#]])</f>
        <v/>
      </c>
      <c r="AO1174" s="46" t="str">
        <f>TRIM(Table1[[#This Row],[Account]])</f>
        <v/>
      </c>
      <c r="AP1174" s="46" t="str">
        <f>IF(Table1[[#This Row],[Posting Date]]&lt;&gt;"",$D$5,"")</f>
        <v/>
      </c>
      <c r="AQ1174" s="46" t="str">
        <f>TRIM(Table1[[#This Row],[Departments-Prgrams]])</f>
        <v/>
      </c>
      <c r="AR1174" s="46" t="str">
        <f>TRIM(Table1[[#This Row],[Grant]])</f>
        <v/>
      </c>
      <c r="AS1174" s="46" t="str">
        <f>TRIM(Table1[[#This Row],[Staff ID]])</f>
        <v/>
      </c>
      <c r="AT1174" s="46" t="str">
        <f>IF(TRIM(Table1[[#This Row],[Budget Code]])=0,"",TRIM(Table1[[#This Row],[Budget Code]]))</f>
        <v/>
      </c>
      <c r="AU1174" s="46" t="str">
        <f>IF(Table1[[#This Row],[Line Description]]&lt;&gt;"",Table1[[#This Row],[Line Description]],"")</f>
        <v/>
      </c>
      <c r="AV1174" s="46" t="str">
        <f>IF(Table1[[#This Row],[Cur_Amount Debit]]&gt;0,ROUND(Table1[[#This Row],[Cur_Amount Debit]],2),"")</f>
        <v/>
      </c>
      <c r="AW1174" s="46" t="str">
        <f>IF(Table1[[#This Row],[Cur_Amount Credit]]&gt;0,ROUND(Table1[[#This Row],[Cur_Amount Credit]],2),"")</f>
        <v/>
      </c>
      <c r="AX1174" s="46" t="str">
        <f>LEFT(Table1[[#This Row],[Cur]],3)</f>
        <v/>
      </c>
      <c r="AY1174" s="59"/>
      <c r="AZ1174" s="46"/>
      <c r="BA1174" s="46" t="str">
        <f>IF(Table1[[#This Row],[Cur]]&lt;&gt;"",IF(Table1[[#This Row],[Cur]]="USD","",ExchangeRate),"")</f>
        <v/>
      </c>
      <c r="BB1174" s="46" t="str">
        <f>IF(Table1[[#This Row],[Grant]]&lt;&gt;"",VLOOKUP(Table1[[#This Row],[Grant]],Grants!B:D,3),"")</f>
        <v/>
      </c>
      <c r="BC1174" s="46" t="str">
        <f>TRIM(Table1[[#This Row],[Vendor ID]])</f>
        <v/>
      </c>
      <c r="BD1174">
        <f>IF(Table1[[#This Row],[Reference Number]]=Q1173,BD1173,BD1173+1)</f>
        <v>0</v>
      </c>
    </row>
    <row r="1175" spans="1:56" ht="11.25" customHeight="1" x14ac:dyDescent="0.25">
      <c r="A1175" s="1"/>
      <c r="B1175" s="88" t="str">
        <f>IF(Table1[[#This Row],[Posting Date]]&lt;&gt;"",IF(Table1[[#This Row],[Reference Number]]=Q1174,B1174+1,1),"")</f>
        <v/>
      </c>
      <c r="C1175" s="61"/>
      <c r="D1175" s="61"/>
      <c r="E1175" s="138"/>
      <c r="F1175" s="141" t="str">
        <f>IFERROR(IF(VLOOKUP(Table1[[#This Row],[Budget Code Description]],Dimentions!$X$6:$AC$139,2,FALSE)="","",VLOOKUP(Table1[[#This Row],[Budget Code Description]],Dimentions!$X$6:$AC$139,2,FALSE)),"")</f>
        <v/>
      </c>
      <c r="G1175" s="141"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1" t="str">
        <f>IFERROR(VLOOKUP(Table1[[#This Row],[Budget Code Description]],Table6[#All],8,FALSE),"")</f>
        <v/>
      </c>
      <c r="L1175" s="63"/>
      <c r="M1175" s="65" t="str">
        <f>IFERROR(VLOOKUP(Table1[[#This Row],[Staff ID]],Table2[],2,FALSE),"")</f>
        <v/>
      </c>
      <c r="N1175" s="209" t="str">
        <f>IFERROR(IF(VLOOKUP(Table1[[#This Row],[Budget Code Description]],Dimentions!$X$6:$AC$134,4,FALSE)="","",VLOOKUP(Table1[[#This Row],[Budget Code Description]],Dimentions!$X$6:$AC$134,4,FALSE)),"")</f>
        <v/>
      </c>
      <c r="O1175" s="65" t="str">
        <f>IFERROR(VLOOKUP(Table1[[#This Row],[Vendor ID]],Table549[],2,FALSE),"")</f>
        <v/>
      </c>
      <c r="P1175" s="63"/>
      <c r="Q1175" s="141" t="str">
        <f>IF(Table1[[#This Row],[Posting Date]]&lt;&gt;"",$D$9,"")</f>
        <v/>
      </c>
      <c r="R1175" s="157" t="str">
        <f>IF(Table1[[#This Row],[Posting Date]]&lt;&gt;"",$D$10,"")</f>
        <v/>
      </c>
      <c r="S1175" s="66"/>
      <c r="T1175" s="63"/>
      <c r="U1175" s="67"/>
      <c r="V1175" s="67"/>
      <c r="W1175" s="67" t="str">
        <f t="shared" si="22"/>
        <v/>
      </c>
      <c r="X1175" s="159" t="str">
        <f>IF(E1175="","",(IF(Table1[[#This Row],[Cur]]="USD",Table1[[#This Row],[Cur_Amount Debit]],Table1[[#This Row],[Cur_Amount Debit]]/Table1[[#This Row],[Exchange Rate]])))</f>
        <v/>
      </c>
      <c r="Y1175" s="159" t="str">
        <f>IF(E1175="","",(IF(Table1[[#This Row],[Cur]]="USD",Table1[[#This Row],[Cur_Amount Credit]],Table1[[#This Row],[Cur_Amount Credit]]/ExchangeRate)))</f>
        <v/>
      </c>
      <c r="Z1175" s="201" t="str">
        <f>IF(E1175="","",(Table1[[#This Row],[Debit USD]]-Table1[[#This Row],[Credit USD]]))</f>
        <v/>
      </c>
      <c r="AA1175" s="226"/>
      <c r="AB1175" s="255"/>
      <c r="AC1175" s="1"/>
      <c r="AD1175" s="15"/>
      <c r="AE1175" s="15" t="str">
        <f>IF(AND(OR(Table1[[#This Row],[Account]]="15030",Table1[[#This Row],[Account]]="15035",Table1[[#This Row],[Account]]="20150"),Table1[[#This Row],[Vendor ID]]=""),1,"")</f>
        <v/>
      </c>
      <c r="AF1175" s="15"/>
      <c r="AG1175" s="15"/>
      <c r="AH1175" s="15"/>
      <c r="AI1175" s="46" t="str">
        <f>IF(Table1[[#This Row],[Posting Date]]&lt;&gt;"","GJ-"&amp;CountryID,"")</f>
        <v/>
      </c>
      <c r="AJ1175" s="59" t="str">
        <f>IF(Table1[[#This Row],[Posting Date]]&lt;&gt;"",Table1[[#This Row],[Posting Date]],"")</f>
        <v/>
      </c>
      <c r="AK1175" s="46"/>
      <c r="AL1175" s="46" t="str">
        <f>IF(Table1[[#This Row],[Description]]&lt;&gt;"",Table1[[#This Row],[Description]],"")</f>
        <v/>
      </c>
      <c r="AM1175" s="46" t="str">
        <f>IF(Table1[[#This Row],[Posting Date]]&lt;&gt;"",Table1[[#This Row],[Reference Number]],"")</f>
        <v/>
      </c>
      <c r="AN1175" s="46" t="str">
        <f>TRIM(Table1[[#This Row],[Line '#]])</f>
        <v/>
      </c>
      <c r="AO1175" s="46" t="str">
        <f>TRIM(Table1[[#This Row],[Account]])</f>
        <v/>
      </c>
      <c r="AP1175" s="46" t="str">
        <f>IF(Table1[[#This Row],[Posting Date]]&lt;&gt;"",$D$5,"")</f>
        <v/>
      </c>
      <c r="AQ1175" s="46" t="str">
        <f>TRIM(Table1[[#This Row],[Departments-Prgrams]])</f>
        <v/>
      </c>
      <c r="AR1175" s="46" t="str">
        <f>TRIM(Table1[[#This Row],[Grant]])</f>
        <v/>
      </c>
      <c r="AS1175" s="46" t="str">
        <f>TRIM(Table1[[#This Row],[Staff ID]])</f>
        <v/>
      </c>
      <c r="AT1175" s="46" t="str">
        <f>IF(TRIM(Table1[[#This Row],[Budget Code]])=0,"",TRIM(Table1[[#This Row],[Budget Code]]))</f>
        <v/>
      </c>
      <c r="AU1175" s="46" t="str">
        <f>IF(Table1[[#This Row],[Line Description]]&lt;&gt;"",Table1[[#This Row],[Line Description]],"")</f>
        <v/>
      </c>
      <c r="AV1175" s="46" t="str">
        <f>IF(Table1[[#This Row],[Cur_Amount Debit]]&gt;0,ROUND(Table1[[#This Row],[Cur_Amount Debit]],2),"")</f>
        <v/>
      </c>
      <c r="AW1175" s="46" t="str">
        <f>IF(Table1[[#This Row],[Cur_Amount Credit]]&gt;0,ROUND(Table1[[#This Row],[Cur_Amount Credit]],2),"")</f>
        <v/>
      </c>
      <c r="AX1175" s="46" t="str">
        <f>LEFT(Table1[[#This Row],[Cur]],3)</f>
        <v/>
      </c>
      <c r="AY1175" s="59"/>
      <c r="AZ1175" s="46"/>
      <c r="BA1175" s="46" t="str">
        <f>IF(Table1[[#This Row],[Cur]]&lt;&gt;"",IF(Table1[[#This Row],[Cur]]="USD","",ExchangeRate),"")</f>
        <v/>
      </c>
      <c r="BB1175" s="46" t="str">
        <f>IF(Table1[[#This Row],[Grant]]&lt;&gt;"",VLOOKUP(Table1[[#This Row],[Grant]],Grants!B:D,3),"")</f>
        <v/>
      </c>
      <c r="BC1175" s="46" t="str">
        <f>TRIM(Table1[[#This Row],[Vendor ID]])</f>
        <v/>
      </c>
      <c r="BD1175">
        <f>IF(Table1[[#This Row],[Reference Number]]=Q1174,BD1174,BD1174+1)</f>
        <v>0</v>
      </c>
    </row>
    <row r="1176" spans="1:56" ht="11.25" customHeight="1" x14ac:dyDescent="0.25">
      <c r="A1176" s="1"/>
      <c r="B1176" s="88" t="str">
        <f>IF(Table1[[#This Row],[Posting Date]]&lt;&gt;"",IF(Table1[[#This Row],[Reference Number]]=Q1175,B1175+1,1),"")</f>
        <v/>
      </c>
      <c r="C1176" s="61"/>
      <c r="D1176" s="61"/>
      <c r="E1176" s="138"/>
      <c r="F1176" s="141" t="str">
        <f>IFERROR(IF(VLOOKUP(Table1[[#This Row],[Budget Code Description]],Dimentions!$X$6:$AC$139,2,FALSE)="","",VLOOKUP(Table1[[#This Row],[Budget Code Description]],Dimentions!$X$6:$AC$139,2,FALSE)),"")</f>
        <v/>
      </c>
      <c r="G1176" s="141"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1" t="str">
        <f>IFERROR(VLOOKUP(Table1[[#This Row],[Budget Code Description]],Table6[#All],8,FALSE),"")</f>
        <v/>
      </c>
      <c r="L1176" s="63"/>
      <c r="M1176" s="65" t="str">
        <f>IFERROR(VLOOKUP(Table1[[#This Row],[Staff ID]],Table2[],2,FALSE),"")</f>
        <v/>
      </c>
      <c r="N1176" s="209" t="str">
        <f>IFERROR(IF(VLOOKUP(Table1[[#This Row],[Budget Code Description]],Dimentions!$X$6:$AC$134,4,FALSE)="","",VLOOKUP(Table1[[#This Row],[Budget Code Description]],Dimentions!$X$6:$AC$134,4,FALSE)),"")</f>
        <v/>
      </c>
      <c r="O1176" s="65" t="str">
        <f>IFERROR(VLOOKUP(Table1[[#This Row],[Vendor ID]],Table549[],2,FALSE),"")</f>
        <v/>
      </c>
      <c r="P1176" s="63"/>
      <c r="Q1176" s="141" t="str">
        <f>IF(Table1[[#This Row],[Posting Date]]&lt;&gt;"",$D$9,"")</f>
        <v/>
      </c>
      <c r="R1176" s="157" t="str">
        <f>IF(Table1[[#This Row],[Posting Date]]&lt;&gt;"",$D$10,"")</f>
        <v/>
      </c>
      <c r="S1176" s="66"/>
      <c r="T1176" s="63"/>
      <c r="U1176" s="67"/>
      <c r="V1176" s="67"/>
      <c r="W1176" s="67" t="str">
        <f t="shared" si="22"/>
        <v/>
      </c>
      <c r="X1176" s="159" t="str">
        <f>IF(E1176="","",(IF(Table1[[#This Row],[Cur]]="USD",Table1[[#This Row],[Cur_Amount Debit]],Table1[[#This Row],[Cur_Amount Debit]]/Table1[[#This Row],[Exchange Rate]])))</f>
        <v/>
      </c>
      <c r="Y1176" s="159" t="str">
        <f>IF(E1176="","",(IF(Table1[[#This Row],[Cur]]="USD",Table1[[#This Row],[Cur_Amount Credit]],Table1[[#This Row],[Cur_Amount Credit]]/ExchangeRate)))</f>
        <v/>
      </c>
      <c r="Z1176" s="201" t="str">
        <f>IF(E1176="","",(Table1[[#This Row],[Debit USD]]-Table1[[#This Row],[Credit USD]]))</f>
        <v/>
      </c>
      <c r="AA1176" s="226"/>
      <c r="AB1176" s="255"/>
      <c r="AC1176" s="1"/>
      <c r="AD1176" s="15"/>
      <c r="AE1176" s="15" t="str">
        <f>IF(AND(OR(Table1[[#This Row],[Account]]="15030",Table1[[#This Row],[Account]]="15035",Table1[[#This Row],[Account]]="20150"),Table1[[#This Row],[Vendor ID]]=""),1,"")</f>
        <v/>
      </c>
      <c r="AF1176" s="15"/>
      <c r="AG1176" s="15"/>
      <c r="AH1176" s="15"/>
      <c r="AI1176" s="46" t="str">
        <f>IF(Table1[[#This Row],[Posting Date]]&lt;&gt;"","GJ-"&amp;CountryID,"")</f>
        <v/>
      </c>
      <c r="AJ1176" s="59" t="str">
        <f>IF(Table1[[#This Row],[Posting Date]]&lt;&gt;"",Table1[[#This Row],[Posting Date]],"")</f>
        <v/>
      </c>
      <c r="AK1176" s="46"/>
      <c r="AL1176" s="46" t="str">
        <f>IF(Table1[[#This Row],[Description]]&lt;&gt;"",Table1[[#This Row],[Description]],"")</f>
        <v/>
      </c>
      <c r="AM1176" s="46" t="str">
        <f>IF(Table1[[#This Row],[Posting Date]]&lt;&gt;"",Table1[[#This Row],[Reference Number]],"")</f>
        <v/>
      </c>
      <c r="AN1176" s="46" t="str">
        <f>TRIM(Table1[[#This Row],[Line '#]])</f>
        <v/>
      </c>
      <c r="AO1176" s="46" t="str">
        <f>TRIM(Table1[[#This Row],[Account]])</f>
        <v/>
      </c>
      <c r="AP1176" s="46" t="str">
        <f>IF(Table1[[#This Row],[Posting Date]]&lt;&gt;"",$D$5,"")</f>
        <v/>
      </c>
      <c r="AQ1176" s="46" t="str">
        <f>TRIM(Table1[[#This Row],[Departments-Prgrams]])</f>
        <v/>
      </c>
      <c r="AR1176" s="46" t="str">
        <f>TRIM(Table1[[#This Row],[Grant]])</f>
        <v/>
      </c>
      <c r="AS1176" s="46" t="str">
        <f>TRIM(Table1[[#This Row],[Staff ID]])</f>
        <v/>
      </c>
      <c r="AT1176" s="46" t="str">
        <f>IF(TRIM(Table1[[#This Row],[Budget Code]])=0,"",TRIM(Table1[[#This Row],[Budget Code]]))</f>
        <v/>
      </c>
      <c r="AU1176" s="46" t="str">
        <f>IF(Table1[[#This Row],[Line Description]]&lt;&gt;"",Table1[[#This Row],[Line Description]],"")</f>
        <v/>
      </c>
      <c r="AV1176" s="46" t="str">
        <f>IF(Table1[[#This Row],[Cur_Amount Debit]]&gt;0,ROUND(Table1[[#This Row],[Cur_Amount Debit]],2),"")</f>
        <v/>
      </c>
      <c r="AW1176" s="46" t="str">
        <f>IF(Table1[[#This Row],[Cur_Amount Credit]]&gt;0,ROUND(Table1[[#This Row],[Cur_Amount Credit]],2),"")</f>
        <v/>
      </c>
      <c r="AX1176" s="46" t="str">
        <f>LEFT(Table1[[#This Row],[Cur]],3)</f>
        <v/>
      </c>
      <c r="AY1176" s="59"/>
      <c r="AZ1176" s="46"/>
      <c r="BA1176" s="46" t="str">
        <f>IF(Table1[[#This Row],[Cur]]&lt;&gt;"",IF(Table1[[#This Row],[Cur]]="USD","",ExchangeRate),"")</f>
        <v/>
      </c>
      <c r="BB1176" s="46" t="str">
        <f>IF(Table1[[#This Row],[Grant]]&lt;&gt;"",VLOOKUP(Table1[[#This Row],[Grant]],Grants!B:D,3),"")</f>
        <v/>
      </c>
      <c r="BC1176" s="46" t="str">
        <f>TRIM(Table1[[#This Row],[Vendor ID]])</f>
        <v/>
      </c>
      <c r="BD1176">
        <f>IF(Table1[[#This Row],[Reference Number]]=Q1175,BD1175,BD1175+1)</f>
        <v>0</v>
      </c>
    </row>
    <row r="1177" spans="1:56" ht="11.25" customHeight="1" x14ac:dyDescent="0.25">
      <c r="A1177" s="1"/>
      <c r="B1177" s="88" t="str">
        <f>IF(Table1[[#This Row],[Posting Date]]&lt;&gt;"",IF(Table1[[#This Row],[Reference Number]]=Q1176,B1176+1,1),"")</f>
        <v/>
      </c>
      <c r="C1177" s="61"/>
      <c r="D1177" s="61"/>
      <c r="E1177" s="138"/>
      <c r="F1177" s="141" t="str">
        <f>IFERROR(IF(VLOOKUP(Table1[[#This Row],[Budget Code Description]],Dimentions!$X$6:$AC$139,2,FALSE)="","",VLOOKUP(Table1[[#This Row],[Budget Code Description]],Dimentions!$X$6:$AC$139,2,FALSE)),"")</f>
        <v/>
      </c>
      <c r="G1177" s="141"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1" t="str">
        <f>IFERROR(VLOOKUP(Table1[[#This Row],[Budget Code Description]],Table6[#All],8,FALSE),"")</f>
        <v/>
      </c>
      <c r="L1177" s="63"/>
      <c r="M1177" s="65" t="str">
        <f>IFERROR(VLOOKUP(Table1[[#This Row],[Staff ID]],Table2[],2,FALSE),"")</f>
        <v/>
      </c>
      <c r="N1177" s="209" t="str">
        <f>IFERROR(IF(VLOOKUP(Table1[[#This Row],[Budget Code Description]],Dimentions!$X$6:$AC$134,4,FALSE)="","",VLOOKUP(Table1[[#This Row],[Budget Code Description]],Dimentions!$X$6:$AC$134,4,FALSE)),"")</f>
        <v/>
      </c>
      <c r="O1177" s="65" t="str">
        <f>IFERROR(VLOOKUP(Table1[[#This Row],[Vendor ID]],Table549[],2,FALSE),"")</f>
        <v/>
      </c>
      <c r="P1177" s="63"/>
      <c r="Q1177" s="141" t="str">
        <f>IF(Table1[[#This Row],[Posting Date]]&lt;&gt;"",$D$9,"")</f>
        <v/>
      </c>
      <c r="R1177" s="157" t="str">
        <f>IF(Table1[[#This Row],[Posting Date]]&lt;&gt;"",$D$10,"")</f>
        <v/>
      </c>
      <c r="S1177" s="66"/>
      <c r="T1177" s="63"/>
      <c r="U1177" s="67"/>
      <c r="V1177" s="67"/>
      <c r="W1177" s="67" t="str">
        <f t="shared" si="22"/>
        <v/>
      </c>
      <c r="X1177" s="159" t="str">
        <f>IF(E1177="","",(IF(Table1[[#This Row],[Cur]]="USD",Table1[[#This Row],[Cur_Amount Debit]],Table1[[#This Row],[Cur_Amount Debit]]/Table1[[#This Row],[Exchange Rate]])))</f>
        <v/>
      </c>
      <c r="Y1177" s="159" t="str">
        <f>IF(E1177="","",(IF(Table1[[#This Row],[Cur]]="USD",Table1[[#This Row],[Cur_Amount Credit]],Table1[[#This Row],[Cur_Amount Credit]]/ExchangeRate)))</f>
        <v/>
      </c>
      <c r="Z1177" s="201" t="str">
        <f>IF(E1177="","",(Table1[[#This Row],[Debit USD]]-Table1[[#This Row],[Credit USD]]))</f>
        <v/>
      </c>
      <c r="AA1177" s="226"/>
      <c r="AB1177" s="255"/>
      <c r="AC1177" s="1"/>
      <c r="AD1177" s="15"/>
      <c r="AE1177" s="15" t="str">
        <f>IF(AND(OR(Table1[[#This Row],[Account]]="15030",Table1[[#This Row],[Account]]="15035",Table1[[#This Row],[Account]]="20150"),Table1[[#This Row],[Vendor ID]]=""),1,"")</f>
        <v/>
      </c>
      <c r="AF1177" s="15"/>
      <c r="AG1177" s="15"/>
      <c r="AH1177" s="15"/>
      <c r="AI1177" s="46" t="str">
        <f>IF(Table1[[#This Row],[Posting Date]]&lt;&gt;"","GJ-"&amp;CountryID,"")</f>
        <v/>
      </c>
      <c r="AJ1177" s="59" t="str">
        <f>IF(Table1[[#This Row],[Posting Date]]&lt;&gt;"",Table1[[#This Row],[Posting Date]],"")</f>
        <v/>
      </c>
      <c r="AK1177" s="46"/>
      <c r="AL1177" s="46" t="str">
        <f>IF(Table1[[#This Row],[Description]]&lt;&gt;"",Table1[[#This Row],[Description]],"")</f>
        <v/>
      </c>
      <c r="AM1177" s="46" t="str">
        <f>IF(Table1[[#This Row],[Posting Date]]&lt;&gt;"",Table1[[#This Row],[Reference Number]],"")</f>
        <v/>
      </c>
      <c r="AN1177" s="46" t="str">
        <f>TRIM(Table1[[#This Row],[Line '#]])</f>
        <v/>
      </c>
      <c r="AO1177" s="46" t="str">
        <f>TRIM(Table1[[#This Row],[Account]])</f>
        <v/>
      </c>
      <c r="AP1177" s="46" t="str">
        <f>IF(Table1[[#This Row],[Posting Date]]&lt;&gt;"",$D$5,"")</f>
        <v/>
      </c>
      <c r="AQ1177" s="46" t="str">
        <f>TRIM(Table1[[#This Row],[Departments-Prgrams]])</f>
        <v/>
      </c>
      <c r="AR1177" s="46" t="str">
        <f>TRIM(Table1[[#This Row],[Grant]])</f>
        <v/>
      </c>
      <c r="AS1177" s="46" t="str">
        <f>TRIM(Table1[[#This Row],[Staff ID]])</f>
        <v/>
      </c>
      <c r="AT1177" s="46" t="str">
        <f>IF(TRIM(Table1[[#This Row],[Budget Code]])=0,"",TRIM(Table1[[#This Row],[Budget Code]]))</f>
        <v/>
      </c>
      <c r="AU1177" s="46" t="str">
        <f>IF(Table1[[#This Row],[Line Description]]&lt;&gt;"",Table1[[#This Row],[Line Description]],"")</f>
        <v/>
      </c>
      <c r="AV1177" s="46" t="str">
        <f>IF(Table1[[#This Row],[Cur_Amount Debit]]&gt;0,ROUND(Table1[[#This Row],[Cur_Amount Debit]],2),"")</f>
        <v/>
      </c>
      <c r="AW1177" s="46" t="str">
        <f>IF(Table1[[#This Row],[Cur_Amount Credit]]&gt;0,ROUND(Table1[[#This Row],[Cur_Amount Credit]],2),"")</f>
        <v/>
      </c>
      <c r="AX1177" s="46" t="str">
        <f>LEFT(Table1[[#This Row],[Cur]],3)</f>
        <v/>
      </c>
      <c r="AY1177" s="59"/>
      <c r="AZ1177" s="46"/>
      <c r="BA1177" s="46" t="str">
        <f>IF(Table1[[#This Row],[Cur]]&lt;&gt;"",IF(Table1[[#This Row],[Cur]]="USD","",ExchangeRate),"")</f>
        <v/>
      </c>
      <c r="BB1177" s="46" t="str">
        <f>IF(Table1[[#This Row],[Grant]]&lt;&gt;"",VLOOKUP(Table1[[#This Row],[Grant]],Grants!B:D,3),"")</f>
        <v/>
      </c>
      <c r="BC1177" s="46" t="str">
        <f>TRIM(Table1[[#This Row],[Vendor ID]])</f>
        <v/>
      </c>
      <c r="BD1177">
        <f>IF(Table1[[#This Row],[Reference Number]]=Q1176,BD1176,BD1176+1)</f>
        <v>0</v>
      </c>
    </row>
    <row r="1178" spans="1:56" ht="11.25" customHeight="1" x14ac:dyDescent="0.25">
      <c r="A1178" s="1"/>
      <c r="B1178" s="88" t="str">
        <f>IF(Table1[[#This Row],[Posting Date]]&lt;&gt;"",IF(Table1[[#This Row],[Reference Number]]=Q1177,B1177+1,1),"")</f>
        <v/>
      </c>
      <c r="C1178" s="61"/>
      <c r="D1178" s="61"/>
      <c r="E1178" s="138"/>
      <c r="F1178" s="141" t="str">
        <f>IFERROR(IF(VLOOKUP(Table1[[#This Row],[Budget Code Description]],Dimentions!$X$6:$AC$139,2,FALSE)="","",VLOOKUP(Table1[[#This Row],[Budget Code Description]],Dimentions!$X$6:$AC$139,2,FALSE)),"")</f>
        <v/>
      </c>
      <c r="G1178" s="141"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1" t="str">
        <f>IFERROR(VLOOKUP(Table1[[#This Row],[Budget Code Description]],Table6[#All],8,FALSE),"")</f>
        <v/>
      </c>
      <c r="L1178" s="63"/>
      <c r="M1178" s="65" t="str">
        <f>IFERROR(VLOOKUP(Table1[[#This Row],[Staff ID]],Table2[],2,FALSE),"")</f>
        <v/>
      </c>
      <c r="N1178" s="209" t="str">
        <f>IFERROR(IF(VLOOKUP(Table1[[#This Row],[Budget Code Description]],Dimentions!$X$6:$AC$134,4,FALSE)="","",VLOOKUP(Table1[[#This Row],[Budget Code Description]],Dimentions!$X$6:$AC$134,4,FALSE)),"")</f>
        <v/>
      </c>
      <c r="O1178" s="65" t="str">
        <f>IFERROR(VLOOKUP(Table1[[#This Row],[Vendor ID]],Table549[],2,FALSE),"")</f>
        <v/>
      </c>
      <c r="P1178" s="63"/>
      <c r="Q1178" s="141" t="str">
        <f>IF(Table1[[#This Row],[Posting Date]]&lt;&gt;"",$D$9,"")</f>
        <v/>
      </c>
      <c r="R1178" s="157" t="str">
        <f>IF(Table1[[#This Row],[Posting Date]]&lt;&gt;"",$D$10,"")</f>
        <v/>
      </c>
      <c r="S1178" s="66"/>
      <c r="T1178" s="63"/>
      <c r="U1178" s="67"/>
      <c r="V1178" s="67"/>
      <c r="W1178" s="67" t="str">
        <f t="shared" si="22"/>
        <v/>
      </c>
      <c r="X1178" s="159" t="str">
        <f>IF(E1178="","",(IF(Table1[[#This Row],[Cur]]="USD",Table1[[#This Row],[Cur_Amount Debit]],Table1[[#This Row],[Cur_Amount Debit]]/Table1[[#This Row],[Exchange Rate]])))</f>
        <v/>
      </c>
      <c r="Y1178" s="159" t="str">
        <f>IF(E1178="","",(IF(Table1[[#This Row],[Cur]]="USD",Table1[[#This Row],[Cur_Amount Credit]],Table1[[#This Row],[Cur_Amount Credit]]/ExchangeRate)))</f>
        <v/>
      </c>
      <c r="Z1178" s="201" t="str">
        <f>IF(E1178="","",(Table1[[#This Row],[Debit USD]]-Table1[[#This Row],[Credit USD]]))</f>
        <v/>
      </c>
      <c r="AA1178" s="226"/>
      <c r="AB1178" s="255"/>
      <c r="AC1178" s="1"/>
      <c r="AD1178" s="15"/>
      <c r="AE1178" s="15" t="str">
        <f>IF(AND(OR(Table1[[#This Row],[Account]]="15030",Table1[[#This Row],[Account]]="15035",Table1[[#This Row],[Account]]="20150"),Table1[[#This Row],[Vendor ID]]=""),1,"")</f>
        <v/>
      </c>
      <c r="AF1178" s="15"/>
      <c r="AG1178" s="15"/>
      <c r="AH1178" s="15"/>
      <c r="AI1178" s="46" t="str">
        <f>IF(Table1[[#This Row],[Posting Date]]&lt;&gt;"","GJ-"&amp;CountryID,"")</f>
        <v/>
      </c>
      <c r="AJ1178" s="59" t="str">
        <f>IF(Table1[[#This Row],[Posting Date]]&lt;&gt;"",Table1[[#This Row],[Posting Date]],"")</f>
        <v/>
      </c>
      <c r="AK1178" s="46"/>
      <c r="AL1178" s="46" t="str">
        <f>IF(Table1[[#This Row],[Description]]&lt;&gt;"",Table1[[#This Row],[Description]],"")</f>
        <v/>
      </c>
      <c r="AM1178" s="46" t="str">
        <f>IF(Table1[[#This Row],[Posting Date]]&lt;&gt;"",Table1[[#This Row],[Reference Number]],"")</f>
        <v/>
      </c>
      <c r="AN1178" s="46" t="str">
        <f>TRIM(Table1[[#This Row],[Line '#]])</f>
        <v/>
      </c>
      <c r="AO1178" s="46" t="str">
        <f>TRIM(Table1[[#This Row],[Account]])</f>
        <v/>
      </c>
      <c r="AP1178" s="46" t="str">
        <f>IF(Table1[[#This Row],[Posting Date]]&lt;&gt;"",$D$5,"")</f>
        <v/>
      </c>
      <c r="AQ1178" s="46" t="str">
        <f>TRIM(Table1[[#This Row],[Departments-Prgrams]])</f>
        <v/>
      </c>
      <c r="AR1178" s="46" t="str">
        <f>TRIM(Table1[[#This Row],[Grant]])</f>
        <v/>
      </c>
      <c r="AS1178" s="46" t="str">
        <f>TRIM(Table1[[#This Row],[Staff ID]])</f>
        <v/>
      </c>
      <c r="AT1178" s="46" t="str">
        <f>IF(TRIM(Table1[[#This Row],[Budget Code]])=0,"",TRIM(Table1[[#This Row],[Budget Code]]))</f>
        <v/>
      </c>
      <c r="AU1178" s="46" t="str">
        <f>IF(Table1[[#This Row],[Line Description]]&lt;&gt;"",Table1[[#This Row],[Line Description]],"")</f>
        <v/>
      </c>
      <c r="AV1178" s="46" t="str">
        <f>IF(Table1[[#This Row],[Cur_Amount Debit]]&gt;0,ROUND(Table1[[#This Row],[Cur_Amount Debit]],2),"")</f>
        <v/>
      </c>
      <c r="AW1178" s="46" t="str">
        <f>IF(Table1[[#This Row],[Cur_Amount Credit]]&gt;0,ROUND(Table1[[#This Row],[Cur_Amount Credit]],2),"")</f>
        <v/>
      </c>
      <c r="AX1178" s="46" t="str">
        <f>LEFT(Table1[[#This Row],[Cur]],3)</f>
        <v/>
      </c>
      <c r="AY1178" s="59"/>
      <c r="AZ1178" s="46"/>
      <c r="BA1178" s="46" t="str">
        <f>IF(Table1[[#This Row],[Cur]]&lt;&gt;"",IF(Table1[[#This Row],[Cur]]="USD","",ExchangeRate),"")</f>
        <v/>
      </c>
      <c r="BB1178" s="46" t="str">
        <f>IF(Table1[[#This Row],[Grant]]&lt;&gt;"",VLOOKUP(Table1[[#This Row],[Grant]],Grants!B:D,3),"")</f>
        <v/>
      </c>
      <c r="BC1178" s="46" t="str">
        <f>TRIM(Table1[[#This Row],[Vendor ID]])</f>
        <v/>
      </c>
      <c r="BD1178">
        <f>IF(Table1[[#This Row],[Reference Number]]=Q1177,BD1177,BD1177+1)</f>
        <v>0</v>
      </c>
    </row>
    <row r="1179" spans="1:56" ht="11.25" customHeight="1" x14ac:dyDescent="0.25">
      <c r="A1179" s="1"/>
      <c r="B1179" s="88" t="str">
        <f>IF(Table1[[#This Row],[Posting Date]]&lt;&gt;"",IF(Table1[[#This Row],[Reference Number]]=Q1178,B1178+1,1),"")</f>
        <v/>
      </c>
      <c r="C1179" s="61"/>
      <c r="D1179" s="61"/>
      <c r="E1179" s="138"/>
      <c r="F1179" s="141" t="str">
        <f>IFERROR(IF(VLOOKUP(Table1[[#This Row],[Budget Code Description]],Dimentions!$X$6:$AC$139,2,FALSE)="","",VLOOKUP(Table1[[#This Row],[Budget Code Description]],Dimentions!$X$6:$AC$139,2,FALSE)),"")</f>
        <v/>
      </c>
      <c r="G1179" s="141"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1" t="str">
        <f>IFERROR(VLOOKUP(Table1[[#This Row],[Budget Code Description]],Table6[#All],8,FALSE),"")</f>
        <v/>
      </c>
      <c r="L1179" s="63"/>
      <c r="M1179" s="65" t="str">
        <f>IFERROR(VLOOKUP(Table1[[#This Row],[Staff ID]],Table2[],2,FALSE),"")</f>
        <v/>
      </c>
      <c r="N1179" s="209" t="str">
        <f>IFERROR(IF(VLOOKUP(Table1[[#This Row],[Budget Code Description]],Dimentions!$X$6:$AC$134,4,FALSE)="","",VLOOKUP(Table1[[#This Row],[Budget Code Description]],Dimentions!$X$6:$AC$134,4,FALSE)),"")</f>
        <v/>
      </c>
      <c r="O1179" s="65" t="str">
        <f>IFERROR(VLOOKUP(Table1[[#This Row],[Vendor ID]],Table549[],2,FALSE),"")</f>
        <v/>
      </c>
      <c r="P1179" s="63"/>
      <c r="Q1179" s="141" t="str">
        <f>IF(Table1[[#This Row],[Posting Date]]&lt;&gt;"",$D$9,"")</f>
        <v/>
      </c>
      <c r="R1179" s="157" t="str">
        <f>IF(Table1[[#This Row],[Posting Date]]&lt;&gt;"",$D$10,"")</f>
        <v/>
      </c>
      <c r="S1179" s="66"/>
      <c r="T1179" s="63"/>
      <c r="U1179" s="67"/>
      <c r="V1179" s="67"/>
      <c r="W1179" s="67" t="str">
        <f t="shared" si="22"/>
        <v/>
      </c>
      <c r="X1179" s="159" t="str">
        <f>IF(E1179="","",(IF(Table1[[#This Row],[Cur]]="USD",Table1[[#This Row],[Cur_Amount Debit]],Table1[[#This Row],[Cur_Amount Debit]]/Table1[[#This Row],[Exchange Rate]])))</f>
        <v/>
      </c>
      <c r="Y1179" s="159" t="str">
        <f>IF(E1179="","",(IF(Table1[[#This Row],[Cur]]="USD",Table1[[#This Row],[Cur_Amount Credit]],Table1[[#This Row],[Cur_Amount Credit]]/ExchangeRate)))</f>
        <v/>
      </c>
      <c r="Z1179" s="201" t="str">
        <f>IF(E1179="","",(Table1[[#This Row],[Debit USD]]-Table1[[#This Row],[Credit USD]]))</f>
        <v/>
      </c>
      <c r="AA1179" s="226"/>
      <c r="AB1179" s="255"/>
      <c r="AC1179" s="1"/>
      <c r="AD1179" s="15"/>
      <c r="AE1179" s="15" t="str">
        <f>IF(AND(OR(Table1[[#This Row],[Account]]="15030",Table1[[#This Row],[Account]]="15035",Table1[[#This Row],[Account]]="20150"),Table1[[#This Row],[Vendor ID]]=""),1,"")</f>
        <v/>
      </c>
      <c r="AF1179" s="15"/>
      <c r="AG1179" s="15"/>
      <c r="AH1179" s="15"/>
      <c r="AI1179" s="46" t="str">
        <f>IF(Table1[[#This Row],[Posting Date]]&lt;&gt;"","GJ-"&amp;CountryID,"")</f>
        <v/>
      </c>
      <c r="AJ1179" s="59" t="str">
        <f>IF(Table1[[#This Row],[Posting Date]]&lt;&gt;"",Table1[[#This Row],[Posting Date]],"")</f>
        <v/>
      </c>
      <c r="AK1179" s="46"/>
      <c r="AL1179" s="46" t="str">
        <f>IF(Table1[[#This Row],[Description]]&lt;&gt;"",Table1[[#This Row],[Description]],"")</f>
        <v/>
      </c>
      <c r="AM1179" s="46" t="str">
        <f>IF(Table1[[#This Row],[Posting Date]]&lt;&gt;"",Table1[[#This Row],[Reference Number]],"")</f>
        <v/>
      </c>
      <c r="AN1179" s="46" t="str">
        <f>TRIM(Table1[[#This Row],[Line '#]])</f>
        <v/>
      </c>
      <c r="AO1179" s="46" t="str">
        <f>TRIM(Table1[[#This Row],[Account]])</f>
        <v/>
      </c>
      <c r="AP1179" s="46" t="str">
        <f>IF(Table1[[#This Row],[Posting Date]]&lt;&gt;"",$D$5,"")</f>
        <v/>
      </c>
      <c r="AQ1179" s="46" t="str">
        <f>TRIM(Table1[[#This Row],[Departments-Prgrams]])</f>
        <v/>
      </c>
      <c r="AR1179" s="46" t="str">
        <f>TRIM(Table1[[#This Row],[Grant]])</f>
        <v/>
      </c>
      <c r="AS1179" s="46" t="str">
        <f>TRIM(Table1[[#This Row],[Staff ID]])</f>
        <v/>
      </c>
      <c r="AT1179" s="46" t="str">
        <f>IF(TRIM(Table1[[#This Row],[Budget Code]])=0,"",TRIM(Table1[[#This Row],[Budget Code]]))</f>
        <v/>
      </c>
      <c r="AU1179" s="46" t="str">
        <f>IF(Table1[[#This Row],[Line Description]]&lt;&gt;"",Table1[[#This Row],[Line Description]],"")</f>
        <v/>
      </c>
      <c r="AV1179" s="46" t="str">
        <f>IF(Table1[[#This Row],[Cur_Amount Debit]]&gt;0,ROUND(Table1[[#This Row],[Cur_Amount Debit]],2),"")</f>
        <v/>
      </c>
      <c r="AW1179" s="46" t="str">
        <f>IF(Table1[[#This Row],[Cur_Amount Credit]]&gt;0,ROUND(Table1[[#This Row],[Cur_Amount Credit]],2),"")</f>
        <v/>
      </c>
      <c r="AX1179" s="46" t="str">
        <f>LEFT(Table1[[#This Row],[Cur]],3)</f>
        <v/>
      </c>
      <c r="AY1179" s="59"/>
      <c r="AZ1179" s="46"/>
      <c r="BA1179" s="46" t="str">
        <f>IF(Table1[[#This Row],[Cur]]&lt;&gt;"",IF(Table1[[#This Row],[Cur]]="USD","",ExchangeRate),"")</f>
        <v/>
      </c>
      <c r="BB1179" s="46" t="str">
        <f>IF(Table1[[#This Row],[Grant]]&lt;&gt;"",VLOOKUP(Table1[[#This Row],[Grant]],Grants!B:D,3),"")</f>
        <v/>
      </c>
      <c r="BC1179" s="46" t="str">
        <f>TRIM(Table1[[#This Row],[Vendor ID]])</f>
        <v/>
      </c>
      <c r="BD1179">
        <f>IF(Table1[[#This Row],[Reference Number]]=Q1178,BD1178,BD1178+1)</f>
        <v>0</v>
      </c>
    </row>
    <row r="1180" spans="1:56" ht="11.25" customHeight="1" x14ac:dyDescent="0.25">
      <c r="A1180" s="1"/>
      <c r="B1180" s="88" t="str">
        <f>IF(Table1[[#This Row],[Posting Date]]&lt;&gt;"",IF(Table1[[#This Row],[Reference Number]]=Q1179,B1179+1,1),"")</f>
        <v/>
      </c>
      <c r="C1180" s="61"/>
      <c r="D1180" s="61"/>
      <c r="E1180" s="138"/>
      <c r="F1180" s="141" t="str">
        <f>IFERROR(IF(VLOOKUP(Table1[[#This Row],[Budget Code Description]],Dimentions!$X$6:$AC$139,2,FALSE)="","",VLOOKUP(Table1[[#This Row],[Budget Code Description]],Dimentions!$X$6:$AC$139,2,FALSE)),"")</f>
        <v/>
      </c>
      <c r="G1180" s="141"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1" t="str">
        <f>IFERROR(VLOOKUP(Table1[[#This Row],[Budget Code Description]],Table6[#All],8,FALSE),"")</f>
        <v/>
      </c>
      <c r="L1180" s="63"/>
      <c r="M1180" s="65" t="str">
        <f>IFERROR(VLOOKUP(Table1[[#This Row],[Staff ID]],Table2[],2,FALSE),"")</f>
        <v/>
      </c>
      <c r="N1180" s="209" t="str">
        <f>IFERROR(IF(VLOOKUP(Table1[[#This Row],[Budget Code Description]],Dimentions!$X$6:$AC$134,4,FALSE)="","",VLOOKUP(Table1[[#This Row],[Budget Code Description]],Dimentions!$X$6:$AC$134,4,FALSE)),"")</f>
        <v/>
      </c>
      <c r="O1180" s="65" t="str">
        <f>IFERROR(VLOOKUP(Table1[[#This Row],[Vendor ID]],Table549[],2,FALSE),"")</f>
        <v/>
      </c>
      <c r="P1180" s="63"/>
      <c r="Q1180" s="141" t="str">
        <f>IF(Table1[[#This Row],[Posting Date]]&lt;&gt;"",$D$9,"")</f>
        <v/>
      </c>
      <c r="R1180" s="157" t="str">
        <f>IF(Table1[[#This Row],[Posting Date]]&lt;&gt;"",$D$10,"")</f>
        <v/>
      </c>
      <c r="S1180" s="66"/>
      <c r="T1180" s="63"/>
      <c r="U1180" s="67"/>
      <c r="V1180" s="67"/>
      <c r="W1180" s="67" t="str">
        <f t="shared" si="22"/>
        <v/>
      </c>
      <c r="X1180" s="159" t="str">
        <f>IF(E1180="","",(IF(Table1[[#This Row],[Cur]]="USD",Table1[[#This Row],[Cur_Amount Debit]],Table1[[#This Row],[Cur_Amount Debit]]/Table1[[#This Row],[Exchange Rate]])))</f>
        <v/>
      </c>
      <c r="Y1180" s="159" t="str">
        <f>IF(E1180="","",(IF(Table1[[#This Row],[Cur]]="USD",Table1[[#This Row],[Cur_Amount Credit]],Table1[[#This Row],[Cur_Amount Credit]]/ExchangeRate)))</f>
        <v/>
      </c>
      <c r="Z1180" s="201" t="str">
        <f>IF(E1180="","",(Table1[[#This Row],[Debit USD]]-Table1[[#This Row],[Credit USD]]))</f>
        <v/>
      </c>
      <c r="AA1180" s="226"/>
      <c r="AB1180" s="255"/>
      <c r="AC1180" s="1"/>
      <c r="AD1180" s="15"/>
      <c r="AE1180" s="15" t="str">
        <f>IF(AND(OR(Table1[[#This Row],[Account]]="15030",Table1[[#This Row],[Account]]="15035",Table1[[#This Row],[Account]]="20150"),Table1[[#This Row],[Vendor ID]]=""),1,"")</f>
        <v/>
      </c>
      <c r="AF1180" s="15"/>
      <c r="AG1180" s="15"/>
      <c r="AH1180" s="15"/>
      <c r="AI1180" s="46" t="str">
        <f>IF(Table1[[#This Row],[Posting Date]]&lt;&gt;"","GJ-"&amp;CountryID,"")</f>
        <v/>
      </c>
      <c r="AJ1180" s="59" t="str">
        <f>IF(Table1[[#This Row],[Posting Date]]&lt;&gt;"",Table1[[#This Row],[Posting Date]],"")</f>
        <v/>
      </c>
      <c r="AK1180" s="46"/>
      <c r="AL1180" s="46" t="str">
        <f>IF(Table1[[#This Row],[Description]]&lt;&gt;"",Table1[[#This Row],[Description]],"")</f>
        <v/>
      </c>
      <c r="AM1180" s="46" t="str">
        <f>IF(Table1[[#This Row],[Posting Date]]&lt;&gt;"",Table1[[#This Row],[Reference Number]],"")</f>
        <v/>
      </c>
      <c r="AN1180" s="46" t="str">
        <f>TRIM(Table1[[#This Row],[Line '#]])</f>
        <v/>
      </c>
      <c r="AO1180" s="46" t="str">
        <f>TRIM(Table1[[#This Row],[Account]])</f>
        <v/>
      </c>
      <c r="AP1180" s="46" t="str">
        <f>IF(Table1[[#This Row],[Posting Date]]&lt;&gt;"",$D$5,"")</f>
        <v/>
      </c>
      <c r="AQ1180" s="46" t="str">
        <f>TRIM(Table1[[#This Row],[Departments-Prgrams]])</f>
        <v/>
      </c>
      <c r="AR1180" s="46" t="str">
        <f>TRIM(Table1[[#This Row],[Grant]])</f>
        <v/>
      </c>
      <c r="AS1180" s="46" t="str">
        <f>TRIM(Table1[[#This Row],[Staff ID]])</f>
        <v/>
      </c>
      <c r="AT1180" s="46" t="str">
        <f>IF(TRIM(Table1[[#This Row],[Budget Code]])=0,"",TRIM(Table1[[#This Row],[Budget Code]]))</f>
        <v/>
      </c>
      <c r="AU1180" s="46" t="str">
        <f>IF(Table1[[#This Row],[Line Description]]&lt;&gt;"",Table1[[#This Row],[Line Description]],"")</f>
        <v/>
      </c>
      <c r="AV1180" s="46" t="str">
        <f>IF(Table1[[#This Row],[Cur_Amount Debit]]&gt;0,ROUND(Table1[[#This Row],[Cur_Amount Debit]],2),"")</f>
        <v/>
      </c>
      <c r="AW1180" s="46" t="str">
        <f>IF(Table1[[#This Row],[Cur_Amount Credit]]&gt;0,ROUND(Table1[[#This Row],[Cur_Amount Credit]],2),"")</f>
        <v/>
      </c>
      <c r="AX1180" s="46" t="str">
        <f>LEFT(Table1[[#This Row],[Cur]],3)</f>
        <v/>
      </c>
      <c r="AY1180" s="59"/>
      <c r="AZ1180" s="46"/>
      <c r="BA1180" s="46" t="str">
        <f>IF(Table1[[#This Row],[Cur]]&lt;&gt;"",IF(Table1[[#This Row],[Cur]]="USD","",ExchangeRate),"")</f>
        <v/>
      </c>
      <c r="BB1180" s="46" t="str">
        <f>IF(Table1[[#This Row],[Grant]]&lt;&gt;"",VLOOKUP(Table1[[#This Row],[Grant]],Grants!B:D,3),"")</f>
        <v/>
      </c>
      <c r="BC1180" s="46" t="str">
        <f>TRIM(Table1[[#This Row],[Vendor ID]])</f>
        <v/>
      </c>
      <c r="BD1180">
        <f>IF(Table1[[#This Row],[Reference Number]]=Q1179,BD1179,BD1179+1)</f>
        <v>0</v>
      </c>
    </row>
    <row r="1181" spans="1:56" ht="11.25" customHeight="1" x14ac:dyDescent="0.25">
      <c r="A1181" s="1"/>
      <c r="B1181" s="88" t="str">
        <f>IF(Table1[[#This Row],[Posting Date]]&lt;&gt;"",IF(Table1[[#This Row],[Reference Number]]=Q1180,B1180+1,1),"")</f>
        <v/>
      </c>
      <c r="C1181" s="61"/>
      <c r="D1181" s="61"/>
      <c r="E1181" s="138"/>
      <c r="F1181" s="141" t="str">
        <f>IFERROR(IF(VLOOKUP(Table1[[#This Row],[Budget Code Description]],Dimentions!$X$6:$AC$139,2,FALSE)="","",VLOOKUP(Table1[[#This Row],[Budget Code Description]],Dimentions!$X$6:$AC$139,2,FALSE)),"")</f>
        <v/>
      </c>
      <c r="G1181" s="141"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1" t="str">
        <f>IFERROR(VLOOKUP(Table1[[#This Row],[Budget Code Description]],Table6[#All],8,FALSE),"")</f>
        <v/>
      </c>
      <c r="L1181" s="63"/>
      <c r="M1181" s="65" t="str">
        <f>IFERROR(VLOOKUP(Table1[[#This Row],[Staff ID]],Table2[],2,FALSE),"")</f>
        <v/>
      </c>
      <c r="N1181" s="209" t="str">
        <f>IFERROR(IF(VLOOKUP(Table1[[#This Row],[Budget Code Description]],Dimentions!$X$6:$AC$134,4,FALSE)="","",VLOOKUP(Table1[[#This Row],[Budget Code Description]],Dimentions!$X$6:$AC$134,4,FALSE)),"")</f>
        <v/>
      </c>
      <c r="O1181" s="65" t="str">
        <f>IFERROR(VLOOKUP(Table1[[#This Row],[Vendor ID]],Table549[],2,FALSE),"")</f>
        <v/>
      </c>
      <c r="P1181" s="63"/>
      <c r="Q1181" s="141" t="str">
        <f>IF(Table1[[#This Row],[Posting Date]]&lt;&gt;"",$D$9,"")</f>
        <v/>
      </c>
      <c r="R1181" s="157" t="str">
        <f>IF(Table1[[#This Row],[Posting Date]]&lt;&gt;"",$D$10,"")</f>
        <v/>
      </c>
      <c r="S1181" s="66"/>
      <c r="T1181" s="63"/>
      <c r="U1181" s="67"/>
      <c r="V1181" s="67"/>
      <c r="W1181" s="67" t="str">
        <f t="shared" si="22"/>
        <v/>
      </c>
      <c r="X1181" s="159" t="str">
        <f>IF(E1181="","",(IF(Table1[[#This Row],[Cur]]="USD",Table1[[#This Row],[Cur_Amount Debit]],Table1[[#This Row],[Cur_Amount Debit]]/Table1[[#This Row],[Exchange Rate]])))</f>
        <v/>
      </c>
      <c r="Y1181" s="159" t="str">
        <f>IF(E1181="","",(IF(Table1[[#This Row],[Cur]]="USD",Table1[[#This Row],[Cur_Amount Credit]],Table1[[#This Row],[Cur_Amount Credit]]/ExchangeRate)))</f>
        <v/>
      </c>
      <c r="Z1181" s="201" t="str">
        <f>IF(E1181="","",(Table1[[#This Row],[Debit USD]]-Table1[[#This Row],[Credit USD]]))</f>
        <v/>
      </c>
      <c r="AA1181" s="226"/>
      <c r="AB1181" s="255"/>
      <c r="AC1181" s="1"/>
      <c r="AD1181" s="15"/>
      <c r="AE1181" s="15" t="str">
        <f>IF(AND(OR(Table1[[#This Row],[Account]]="15030",Table1[[#This Row],[Account]]="15035",Table1[[#This Row],[Account]]="20150"),Table1[[#This Row],[Vendor ID]]=""),1,"")</f>
        <v/>
      </c>
      <c r="AF1181" s="15"/>
      <c r="AG1181" s="15"/>
      <c r="AH1181" s="15"/>
      <c r="AI1181" s="46" t="str">
        <f>IF(Table1[[#This Row],[Posting Date]]&lt;&gt;"","GJ-"&amp;CountryID,"")</f>
        <v/>
      </c>
      <c r="AJ1181" s="59" t="str">
        <f>IF(Table1[[#This Row],[Posting Date]]&lt;&gt;"",Table1[[#This Row],[Posting Date]],"")</f>
        <v/>
      </c>
      <c r="AK1181" s="46"/>
      <c r="AL1181" s="46" t="str">
        <f>IF(Table1[[#This Row],[Description]]&lt;&gt;"",Table1[[#This Row],[Description]],"")</f>
        <v/>
      </c>
      <c r="AM1181" s="46" t="str">
        <f>IF(Table1[[#This Row],[Posting Date]]&lt;&gt;"",Table1[[#This Row],[Reference Number]],"")</f>
        <v/>
      </c>
      <c r="AN1181" s="46" t="str">
        <f>TRIM(Table1[[#This Row],[Line '#]])</f>
        <v/>
      </c>
      <c r="AO1181" s="46" t="str">
        <f>TRIM(Table1[[#This Row],[Account]])</f>
        <v/>
      </c>
      <c r="AP1181" s="46" t="str">
        <f>IF(Table1[[#This Row],[Posting Date]]&lt;&gt;"",$D$5,"")</f>
        <v/>
      </c>
      <c r="AQ1181" s="46" t="str">
        <f>TRIM(Table1[[#This Row],[Departments-Prgrams]])</f>
        <v/>
      </c>
      <c r="AR1181" s="46" t="str">
        <f>TRIM(Table1[[#This Row],[Grant]])</f>
        <v/>
      </c>
      <c r="AS1181" s="46" t="str">
        <f>TRIM(Table1[[#This Row],[Staff ID]])</f>
        <v/>
      </c>
      <c r="AT1181" s="46" t="str">
        <f>IF(TRIM(Table1[[#This Row],[Budget Code]])=0,"",TRIM(Table1[[#This Row],[Budget Code]]))</f>
        <v/>
      </c>
      <c r="AU1181" s="46" t="str">
        <f>IF(Table1[[#This Row],[Line Description]]&lt;&gt;"",Table1[[#This Row],[Line Description]],"")</f>
        <v/>
      </c>
      <c r="AV1181" s="46" t="str">
        <f>IF(Table1[[#This Row],[Cur_Amount Debit]]&gt;0,ROUND(Table1[[#This Row],[Cur_Amount Debit]],2),"")</f>
        <v/>
      </c>
      <c r="AW1181" s="46" t="str">
        <f>IF(Table1[[#This Row],[Cur_Amount Credit]]&gt;0,ROUND(Table1[[#This Row],[Cur_Amount Credit]],2),"")</f>
        <v/>
      </c>
      <c r="AX1181" s="46" t="str">
        <f>LEFT(Table1[[#This Row],[Cur]],3)</f>
        <v/>
      </c>
      <c r="AY1181" s="59"/>
      <c r="AZ1181" s="46"/>
      <c r="BA1181" s="46" t="str">
        <f>IF(Table1[[#This Row],[Cur]]&lt;&gt;"",IF(Table1[[#This Row],[Cur]]="USD","",ExchangeRate),"")</f>
        <v/>
      </c>
      <c r="BB1181" s="46" t="str">
        <f>IF(Table1[[#This Row],[Grant]]&lt;&gt;"",VLOOKUP(Table1[[#This Row],[Grant]],Grants!B:D,3),"")</f>
        <v/>
      </c>
      <c r="BC1181" s="46" t="str">
        <f>TRIM(Table1[[#This Row],[Vendor ID]])</f>
        <v/>
      </c>
      <c r="BD1181">
        <f>IF(Table1[[#This Row],[Reference Number]]=Q1180,BD1180,BD1180+1)</f>
        <v>0</v>
      </c>
    </row>
    <row r="1182" spans="1:56" ht="11.25" customHeight="1" x14ac:dyDescent="0.25">
      <c r="A1182" s="1"/>
      <c r="B1182" s="88" t="str">
        <f>IF(Table1[[#This Row],[Posting Date]]&lt;&gt;"",IF(Table1[[#This Row],[Reference Number]]=Q1181,B1181+1,1),"")</f>
        <v/>
      </c>
      <c r="C1182" s="61"/>
      <c r="D1182" s="61"/>
      <c r="E1182" s="138"/>
      <c r="F1182" s="141" t="str">
        <f>IFERROR(IF(VLOOKUP(Table1[[#This Row],[Budget Code Description]],Dimentions!$X$6:$AC$139,2,FALSE)="","",VLOOKUP(Table1[[#This Row],[Budget Code Description]],Dimentions!$X$6:$AC$139,2,FALSE)),"")</f>
        <v/>
      </c>
      <c r="G1182" s="141"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1" t="str">
        <f>IFERROR(VLOOKUP(Table1[[#This Row],[Budget Code Description]],Table6[#All],8,FALSE),"")</f>
        <v/>
      </c>
      <c r="L1182" s="63"/>
      <c r="M1182" s="65" t="str">
        <f>IFERROR(VLOOKUP(Table1[[#This Row],[Staff ID]],Table2[],2,FALSE),"")</f>
        <v/>
      </c>
      <c r="N1182" s="209" t="str">
        <f>IFERROR(IF(VLOOKUP(Table1[[#This Row],[Budget Code Description]],Dimentions!$X$6:$AC$134,4,FALSE)="","",VLOOKUP(Table1[[#This Row],[Budget Code Description]],Dimentions!$X$6:$AC$134,4,FALSE)),"")</f>
        <v/>
      </c>
      <c r="O1182" s="65" t="str">
        <f>IFERROR(VLOOKUP(Table1[[#This Row],[Vendor ID]],Table549[],2,FALSE),"")</f>
        <v/>
      </c>
      <c r="P1182" s="63"/>
      <c r="Q1182" s="141" t="str">
        <f>IF(Table1[[#This Row],[Posting Date]]&lt;&gt;"",$D$9,"")</f>
        <v/>
      </c>
      <c r="R1182" s="157" t="str">
        <f>IF(Table1[[#This Row],[Posting Date]]&lt;&gt;"",$D$10,"")</f>
        <v/>
      </c>
      <c r="S1182" s="66"/>
      <c r="T1182" s="63"/>
      <c r="U1182" s="67"/>
      <c r="V1182" s="67"/>
      <c r="W1182" s="67" t="str">
        <f t="shared" si="22"/>
        <v/>
      </c>
      <c r="X1182" s="159" t="str">
        <f>IF(E1182="","",(IF(Table1[[#This Row],[Cur]]="USD",Table1[[#This Row],[Cur_Amount Debit]],Table1[[#This Row],[Cur_Amount Debit]]/Table1[[#This Row],[Exchange Rate]])))</f>
        <v/>
      </c>
      <c r="Y1182" s="159" t="str">
        <f>IF(E1182="","",(IF(Table1[[#This Row],[Cur]]="USD",Table1[[#This Row],[Cur_Amount Credit]],Table1[[#This Row],[Cur_Amount Credit]]/ExchangeRate)))</f>
        <v/>
      </c>
      <c r="Z1182" s="201" t="str">
        <f>IF(E1182="","",(Table1[[#This Row],[Debit USD]]-Table1[[#This Row],[Credit USD]]))</f>
        <v/>
      </c>
      <c r="AA1182" s="226"/>
      <c r="AB1182" s="255"/>
      <c r="AC1182" s="1"/>
      <c r="AD1182" s="15"/>
      <c r="AE1182" s="15" t="str">
        <f>IF(AND(OR(Table1[[#This Row],[Account]]="15030",Table1[[#This Row],[Account]]="15035",Table1[[#This Row],[Account]]="20150"),Table1[[#This Row],[Vendor ID]]=""),1,"")</f>
        <v/>
      </c>
      <c r="AF1182" s="15"/>
      <c r="AG1182" s="15"/>
      <c r="AH1182" s="15"/>
      <c r="AI1182" s="46" t="str">
        <f>IF(Table1[[#This Row],[Posting Date]]&lt;&gt;"","GJ-"&amp;CountryID,"")</f>
        <v/>
      </c>
      <c r="AJ1182" s="59" t="str">
        <f>IF(Table1[[#This Row],[Posting Date]]&lt;&gt;"",Table1[[#This Row],[Posting Date]],"")</f>
        <v/>
      </c>
      <c r="AK1182" s="46"/>
      <c r="AL1182" s="46" t="str">
        <f>IF(Table1[[#This Row],[Description]]&lt;&gt;"",Table1[[#This Row],[Description]],"")</f>
        <v/>
      </c>
      <c r="AM1182" s="46" t="str">
        <f>IF(Table1[[#This Row],[Posting Date]]&lt;&gt;"",Table1[[#This Row],[Reference Number]],"")</f>
        <v/>
      </c>
      <c r="AN1182" s="46" t="str">
        <f>TRIM(Table1[[#This Row],[Line '#]])</f>
        <v/>
      </c>
      <c r="AO1182" s="46" t="str">
        <f>TRIM(Table1[[#This Row],[Account]])</f>
        <v/>
      </c>
      <c r="AP1182" s="46" t="str">
        <f>IF(Table1[[#This Row],[Posting Date]]&lt;&gt;"",$D$5,"")</f>
        <v/>
      </c>
      <c r="AQ1182" s="46" t="str">
        <f>TRIM(Table1[[#This Row],[Departments-Prgrams]])</f>
        <v/>
      </c>
      <c r="AR1182" s="46" t="str">
        <f>TRIM(Table1[[#This Row],[Grant]])</f>
        <v/>
      </c>
      <c r="AS1182" s="46" t="str">
        <f>TRIM(Table1[[#This Row],[Staff ID]])</f>
        <v/>
      </c>
      <c r="AT1182" s="46" t="str">
        <f>IF(TRIM(Table1[[#This Row],[Budget Code]])=0,"",TRIM(Table1[[#This Row],[Budget Code]]))</f>
        <v/>
      </c>
      <c r="AU1182" s="46" t="str">
        <f>IF(Table1[[#This Row],[Line Description]]&lt;&gt;"",Table1[[#This Row],[Line Description]],"")</f>
        <v/>
      </c>
      <c r="AV1182" s="46" t="str">
        <f>IF(Table1[[#This Row],[Cur_Amount Debit]]&gt;0,ROUND(Table1[[#This Row],[Cur_Amount Debit]],2),"")</f>
        <v/>
      </c>
      <c r="AW1182" s="46" t="str">
        <f>IF(Table1[[#This Row],[Cur_Amount Credit]]&gt;0,ROUND(Table1[[#This Row],[Cur_Amount Credit]],2),"")</f>
        <v/>
      </c>
      <c r="AX1182" s="46" t="str">
        <f>LEFT(Table1[[#This Row],[Cur]],3)</f>
        <v/>
      </c>
      <c r="AY1182" s="59"/>
      <c r="AZ1182" s="46"/>
      <c r="BA1182" s="46" t="str">
        <f>IF(Table1[[#This Row],[Cur]]&lt;&gt;"",IF(Table1[[#This Row],[Cur]]="USD","",ExchangeRate),"")</f>
        <v/>
      </c>
      <c r="BB1182" s="46" t="str">
        <f>IF(Table1[[#This Row],[Grant]]&lt;&gt;"",VLOOKUP(Table1[[#This Row],[Grant]],Grants!B:D,3),"")</f>
        <v/>
      </c>
      <c r="BC1182" s="46" t="str">
        <f>TRIM(Table1[[#This Row],[Vendor ID]])</f>
        <v/>
      </c>
      <c r="BD1182">
        <f>IF(Table1[[#This Row],[Reference Number]]=Q1181,BD1181,BD1181+1)</f>
        <v>0</v>
      </c>
    </row>
    <row r="1183" spans="1:56" ht="11.25" customHeight="1" x14ac:dyDescent="0.25">
      <c r="A1183" s="1"/>
      <c r="B1183" s="88" t="str">
        <f>IF(Table1[[#This Row],[Posting Date]]&lt;&gt;"",IF(Table1[[#This Row],[Reference Number]]=Q1182,B1182+1,1),"")</f>
        <v/>
      </c>
      <c r="C1183" s="61"/>
      <c r="D1183" s="61"/>
      <c r="E1183" s="138"/>
      <c r="F1183" s="141" t="str">
        <f>IFERROR(IF(VLOOKUP(Table1[[#This Row],[Budget Code Description]],Dimentions!$X$6:$AC$139,2,FALSE)="","",VLOOKUP(Table1[[#This Row],[Budget Code Description]],Dimentions!$X$6:$AC$139,2,FALSE)),"")</f>
        <v/>
      </c>
      <c r="G1183" s="141"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1" t="str">
        <f>IFERROR(VLOOKUP(Table1[[#This Row],[Budget Code Description]],Table6[#All],8,FALSE),"")</f>
        <v/>
      </c>
      <c r="L1183" s="63"/>
      <c r="M1183" s="65" t="str">
        <f>IFERROR(VLOOKUP(Table1[[#This Row],[Staff ID]],Table2[],2,FALSE),"")</f>
        <v/>
      </c>
      <c r="N1183" s="209" t="str">
        <f>IFERROR(IF(VLOOKUP(Table1[[#This Row],[Budget Code Description]],Dimentions!$X$6:$AC$134,4,FALSE)="","",VLOOKUP(Table1[[#This Row],[Budget Code Description]],Dimentions!$X$6:$AC$134,4,FALSE)),"")</f>
        <v/>
      </c>
      <c r="O1183" s="65" t="str">
        <f>IFERROR(VLOOKUP(Table1[[#This Row],[Vendor ID]],Table549[],2,FALSE),"")</f>
        <v/>
      </c>
      <c r="P1183" s="63"/>
      <c r="Q1183" s="141" t="str">
        <f>IF(Table1[[#This Row],[Posting Date]]&lt;&gt;"",$D$9,"")</f>
        <v/>
      </c>
      <c r="R1183" s="157" t="str">
        <f>IF(Table1[[#This Row],[Posting Date]]&lt;&gt;"",$D$10,"")</f>
        <v/>
      </c>
      <c r="S1183" s="66"/>
      <c r="T1183" s="63"/>
      <c r="U1183" s="67"/>
      <c r="V1183" s="67"/>
      <c r="W1183" s="67" t="str">
        <f t="shared" si="22"/>
        <v/>
      </c>
      <c r="X1183" s="159" t="str">
        <f>IF(E1183="","",(IF(Table1[[#This Row],[Cur]]="USD",Table1[[#This Row],[Cur_Amount Debit]],Table1[[#This Row],[Cur_Amount Debit]]/Table1[[#This Row],[Exchange Rate]])))</f>
        <v/>
      </c>
      <c r="Y1183" s="159" t="str">
        <f>IF(E1183="","",(IF(Table1[[#This Row],[Cur]]="USD",Table1[[#This Row],[Cur_Amount Credit]],Table1[[#This Row],[Cur_Amount Credit]]/ExchangeRate)))</f>
        <v/>
      </c>
      <c r="Z1183" s="201" t="str">
        <f>IF(E1183="","",(Table1[[#This Row],[Debit USD]]-Table1[[#This Row],[Credit USD]]))</f>
        <v/>
      </c>
      <c r="AA1183" s="226"/>
      <c r="AB1183" s="255"/>
      <c r="AC1183" s="1"/>
      <c r="AD1183" s="15"/>
      <c r="AE1183" s="15" t="str">
        <f>IF(AND(OR(Table1[[#This Row],[Account]]="15030",Table1[[#This Row],[Account]]="15035",Table1[[#This Row],[Account]]="20150"),Table1[[#This Row],[Vendor ID]]=""),1,"")</f>
        <v/>
      </c>
      <c r="AF1183" s="15"/>
      <c r="AG1183" s="15"/>
      <c r="AH1183" s="15"/>
      <c r="AI1183" s="46" t="str">
        <f>IF(Table1[[#This Row],[Posting Date]]&lt;&gt;"","GJ-"&amp;CountryID,"")</f>
        <v/>
      </c>
      <c r="AJ1183" s="59" t="str">
        <f>IF(Table1[[#This Row],[Posting Date]]&lt;&gt;"",Table1[[#This Row],[Posting Date]],"")</f>
        <v/>
      </c>
      <c r="AK1183" s="46"/>
      <c r="AL1183" s="46" t="str">
        <f>IF(Table1[[#This Row],[Description]]&lt;&gt;"",Table1[[#This Row],[Description]],"")</f>
        <v/>
      </c>
      <c r="AM1183" s="46" t="str">
        <f>IF(Table1[[#This Row],[Posting Date]]&lt;&gt;"",Table1[[#This Row],[Reference Number]],"")</f>
        <v/>
      </c>
      <c r="AN1183" s="46" t="str">
        <f>TRIM(Table1[[#This Row],[Line '#]])</f>
        <v/>
      </c>
      <c r="AO1183" s="46" t="str">
        <f>TRIM(Table1[[#This Row],[Account]])</f>
        <v/>
      </c>
      <c r="AP1183" s="46" t="str">
        <f>IF(Table1[[#This Row],[Posting Date]]&lt;&gt;"",$D$5,"")</f>
        <v/>
      </c>
      <c r="AQ1183" s="46" t="str">
        <f>TRIM(Table1[[#This Row],[Departments-Prgrams]])</f>
        <v/>
      </c>
      <c r="AR1183" s="46" t="str">
        <f>TRIM(Table1[[#This Row],[Grant]])</f>
        <v/>
      </c>
      <c r="AS1183" s="46" t="str">
        <f>TRIM(Table1[[#This Row],[Staff ID]])</f>
        <v/>
      </c>
      <c r="AT1183" s="46" t="str">
        <f>IF(TRIM(Table1[[#This Row],[Budget Code]])=0,"",TRIM(Table1[[#This Row],[Budget Code]]))</f>
        <v/>
      </c>
      <c r="AU1183" s="46" t="str">
        <f>IF(Table1[[#This Row],[Line Description]]&lt;&gt;"",Table1[[#This Row],[Line Description]],"")</f>
        <v/>
      </c>
      <c r="AV1183" s="46" t="str">
        <f>IF(Table1[[#This Row],[Cur_Amount Debit]]&gt;0,ROUND(Table1[[#This Row],[Cur_Amount Debit]],2),"")</f>
        <v/>
      </c>
      <c r="AW1183" s="46" t="str">
        <f>IF(Table1[[#This Row],[Cur_Amount Credit]]&gt;0,ROUND(Table1[[#This Row],[Cur_Amount Credit]],2),"")</f>
        <v/>
      </c>
      <c r="AX1183" s="46" t="str">
        <f>LEFT(Table1[[#This Row],[Cur]],3)</f>
        <v/>
      </c>
      <c r="AY1183" s="59"/>
      <c r="AZ1183" s="46"/>
      <c r="BA1183" s="46" t="str">
        <f>IF(Table1[[#This Row],[Cur]]&lt;&gt;"",IF(Table1[[#This Row],[Cur]]="USD","",ExchangeRate),"")</f>
        <v/>
      </c>
      <c r="BB1183" s="46" t="str">
        <f>IF(Table1[[#This Row],[Grant]]&lt;&gt;"",VLOOKUP(Table1[[#This Row],[Grant]],Grants!B:D,3),"")</f>
        <v/>
      </c>
      <c r="BC1183" s="46" t="str">
        <f>TRIM(Table1[[#This Row],[Vendor ID]])</f>
        <v/>
      </c>
      <c r="BD1183">
        <f>IF(Table1[[#This Row],[Reference Number]]=Q1182,BD1182,BD1182+1)</f>
        <v>0</v>
      </c>
    </row>
    <row r="1184" spans="1:56" ht="11.25" customHeight="1" x14ac:dyDescent="0.25">
      <c r="A1184" s="1"/>
      <c r="B1184" s="88" t="str">
        <f>IF(Table1[[#This Row],[Posting Date]]&lt;&gt;"",IF(Table1[[#This Row],[Reference Number]]=Q1183,B1183+1,1),"")</f>
        <v/>
      </c>
      <c r="C1184" s="61"/>
      <c r="D1184" s="61"/>
      <c r="E1184" s="138"/>
      <c r="F1184" s="141" t="str">
        <f>IFERROR(IF(VLOOKUP(Table1[[#This Row],[Budget Code Description]],Dimentions!$X$6:$AC$139,2,FALSE)="","",VLOOKUP(Table1[[#This Row],[Budget Code Description]],Dimentions!$X$6:$AC$139,2,FALSE)),"")</f>
        <v/>
      </c>
      <c r="G1184" s="141"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1" t="str">
        <f>IFERROR(VLOOKUP(Table1[[#This Row],[Budget Code Description]],Table6[#All],8,FALSE),"")</f>
        <v/>
      </c>
      <c r="L1184" s="63"/>
      <c r="M1184" s="65" t="str">
        <f>IFERROR(VLOOKUP(Table1[[#This Row],[Staff ID]],Table2[],2,FALSE),"")</f>
        <v/>
      </c>
      <c r="N1184" s="209" t="str">
        <f>IFERROR(IF(VLOOKUP(Table1[[#This Row],[Budget Code Description]],Dimentions!$X$6:$AC$134,4,FALSE)="","",VLOOKUP(Table1[[#This Row],[Budget Code Description]],Dimentions!$X$6:$AC$134,4,FALSE)),"")</f>
        <v/>
      </c>
      <c r="O1184" s="65" t="str">
        <f>IFERROR(VLOOKUP(Table1[[#This Row],[Vendor ID]],Table549[],2,FALSE),"")</f>
        <v/>
      </c>
      <c r="P1184" s="63"/>
      <c r="Q1184" s="141" t="str">
        <f>IF(Table1[[#This Row],[Posting Date]]&lt;&gt;"",$D$9,"")</f>
        <v/>
      </c>
      <c r="R1184" s="157" t="str">
        <f>IF(Table1[[#This Row],[Posting Date]]&lt;&gt;"",$D$10,"")</f>
        <v/>
      </c>
      <c r="S1184" s="66"/>
      <c r="T1184" s="63"/>
      <c r="U1184" s="67"/>
      <c r="V1184" s="67"/>
      <c r="W1184" s="67" t="str">
        <f t="shared" si="22"/>
        <v/>
      </c>
      <c r="X1184" s="159" t="str">
        <f>IF(E1184="","",(IF(Table1[[#This Row],[Cur]]="USD",Table1[[#This Row],[Cur_Amount Debit]],Table1[[#This Row],[Cur_Amount Debit]]/Table1[[#This Row],[Exchange Rate]])))</f>
        <v/>
      </c>
      <c r="Y1184" s="159" t="str">
        <f>IF(E1184="","",(IF(Table1[[#This Row],[Cur]]="USD",Table1[[#This Row],[Cur_Amount Credit]],Table1[[#This Row],[Cur_Amount Credit]]/ExchangeRate)))</f>
        <v/>
      </c>
      <c r="Z1184" s="201" t="str">
        <f>IF(E1184="","",(Table1[[#This Row],[Debit USD]]-Table1[[#This Row],[Credit USD]]))</f>
        <v/>
      </c>
      <c r="AA1184" s="226"/>
      <c r="AB1184" s="255"/>
      <c r="AC1184" s="1"/>
      <c r="AD1184" s="15"/>
      <c r="AE1184" s="15" t="str">
        <f>IF(AND(OR(Table1[[#This Row],[Account]]="15030",Table1[[#This Row],[Account]]="15035",Table1[[#This Row],[Account]]="20150"),Table1[[#This Row],[Vendor ID]]=""),1,"")</f>
        <v/>
      </c>
      <c r="AF1184" s="15"/>
      <c r="AG1184" s="15"/>
      <c r="AH1184" s="15"/>
      <c r="AI1184" s="46" t="str">
        <f>IF(Table1[[#This Row],[Posting Date]]&lt;&gt;"","GJ-"&amp;CountryID,"")</f>
        <v/>
      </c>
      <c r="AJ1184" s="59" t="str">
        <f>IF(Table1[[#This Row],[Posting Date]]&lt;&gt;"",Table1[[#This Row],[Posting Date]],"")</f>
        <v/>
      </c>
      <c r="AK1184" s="46"/>
      <c r="AL1184" s="46" t="str">
        <f>IF(Table1[[#This Row],[Description]]&lt;&gt;"",Table1[[#This Row],[Description]],"")</f>
        <v/>
      </c>
      <c r="AM1184" s="46" t="str">
        <f>IF(Table1[[#This Row],[Posting Date]]&lt;&gt;"",Table1[[#This Row],[Reference Number]],"")</f>
        <v/>
      </c>
      <c r="AN1184" s="46" t="str">
        <f>TRIM(Table1[[#This Row],[Line '#]])</f>
        <v/>
      </c>
      <c r="AO1184" s="46" t="str">
        <f>TRIM(Table1[[#This Row],[Account]])</f>
        <v/>
      </c>
      <c r="AP1184" s="46" t="str">
        <f>IF(Table1[[#This Row],[Posting Date]]&lt;&gt;"",$D$5,"")</f>
        <v/>
      </c>
      <c r="AQ1184" s="46" t="str">
        <f>TRIM(Table1[[#This Row],[Departments-Prgrams]])</f>
        <v/>
      </c>
      <c r="AR1184" s="46" t="str">
        <f>TRIM(Table1[[#This Row],[Grant]])</f>
        <v/>
      </c>
      <c r="AS1184" s="46" t="str">
        <f>TRIM(Table1[[#This Row],[Staff ID]])</f>
        <v/>
      </c>
      <c r="AT1184" s="46" t="str">
        <f>IF(TRIM(Table1[[#This Row],[Budget Code]])=0,"",TRIM(Table1[[#This Row],[Budget Code]]))</f>
        <v/>
      </c>
      <c r="AU1184" s="46" t="str">
        <f>IF(Table1[[#This Row],[Line Description]]&lt;&gt;"",Table1[[#This Row],[Line Description]],"")</f>
        <v/>
      </c>
      <c r="AV1184" s="46" t="str">
        <f>IF(Table1[[#This Row],[Cur_Amount Debit]]&gt;0,ROUND(Table1[[#This Row],[Cur_Amount Debit]],2),"")</f>
        <v/>
      </c>
      <c r="AW1184" s="46" t="str">
        <f>IF(Table1[[#This Row],[Cur_Amount Credit]]&gt;0,ROUND(Table1[[#This Row],[Cur_Amount Credit]],2),"")</f>
        <v/>
      </c>
      <c r="AX1184" s="46" t="str">
        <f>LEFT(Table1[[#This Row],[Cur]],3)</f>
        <v/>
      </c>
      <c r="AY1184" s="59"/>
      <c r="AZ1184" s="46"/>
      <c r="BA1184" s="46" t="str">
        <f>IF(Table1[[#This Row],[Cur]]&lt;&gt;"",IF(Table1[[#This Row],[Cur]]="USD","",ExchangeRate),"")</f>
        <v/>
      </c>
      <c r="BB1184" s="46" t="str">
        <f>IF(Table1[[#This Row],[Grant]]&lt;&gt;"",VLOOKUP(Table1[[#This Row],[Grant]],Grants!B:D,3),"")</f>
        <v/>
      </c>
      <c r="BC1184" s="46" t="str">
        <f>TRIM(Table1[[#This Row],[Vendor ID]])</f>
        <v/>
      </c>
      <c r="BD1184">
        <f>IF(Table1[[#This Row],[Reference Number]]=Q1183,BD1183,BD1183+1)</f>
        <v>0</v>
      </c>
    </row>
    <row r="1185" spans="1:56" ht="11.25" customHeight="1" x14ac:dyDescent="0.25">
      <c r="A1185" s="1"/>
      <c r="B1185" s="88" t="str">
        <f>IF(Table1[[#This Row],[Posting Date]]&lt;&gt;"",IF(Table1[[#This Row],[Reference Number]]=Q1184,B1184+1,1),"")</f>
        <v/>
      </c>
      <c r="C1185" s="61"/>
      <c r="D1185" s="61"/>
      <c r="E1185" s="138"/>
      <c r="F1185" s="141" t="str">
        <f>IFERROR(IF(VLOOKUP(Table1[[#This Row],[Budget Code Description]],Dimentions!$X$6:$AC$139,2,FALSE)="","",VLOOKUP(Table1[[#This Row],[Budget Code Description]],Dimentions!$X$6:$AC$139,2,FALSE)),"")</f>
        <v/>
      </c>
      <c r="G1185" s="141"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1" t="str">
        <f>IFERROR(VLOOKUP(Table1[[#This Row],[Budget Code Description]],Table6[#All],8,FALSE),"")</f>
        <v/>
      </c>
      <c r="L1185" s="63"/>
      <c r="M1185" s="65" t="str">
        <f>IFERROR(VLOOKUP(Table1[[#This Row],[Staff ID]],Table2[],2,FALSE),"")</f>
        <v/>
      </c>
      <c r="N1185" s="209" t="str">
        <f>IFERROR(IF(VLOOKUP(Table1[[#This Row],[Budget Code Description]],Dimentions!$X$6:$AC$134,4,FALSE)="","",VLOOKUP(Table1[[#This Row],[Budget Code Description]],Dimentions!$X$6:$AC$134,4,FALSE)),"")</f>
        <v/>
      </c>
      <c r="O1185" s="65" t="str">
        <f>IFERROR(VLOOKUP(Table1[[#This Row],[Vendor ID]],Table549[],2,FALSE),"")</f>
        <v/>
      </c>
      <c r="P1185" s="63"/>
      <c r="Q1185" s="141" t="str">
        <f>IF(Table1[[#This Row],[Posting Date]]&lt;&gt;"",$D$9,"")</f>
        <v/>
      </c>
      <c r="R1185" s="157" t="str">
        <f>IF(Table1[[#This Row],[Posting Date]]&lt;&gt;"",$D$10,"")</f>
        <v/>
      </c>
      <c r="S1185" s="66"/>
      <c r="T1185" s="63"/>
      <c r="U1185" s="67"/>
      <c r="V1185" s="67"/>
      <c r="W1185" s="67" t="str">
        <f t="shared" si="22"/>
        <v/>
      </c>
      <c r="X1185" s="159" t="str">
        <f>IF(E1185="","",(IF(Table1[[#This Row],[Cur]]="USD",Table1[[#This Row],[Cur_Amount Debit]],Table1[[#This Row],[Cur_Amount Debit]]/Table1[[#This Row],[Exchange Rate]])))</f>
        <v/>
      </c>
      <c r="Y1185" s="159" t="str">
        <f>IF(E1185="","",(IF(Table1[[#This Row],[Cur]]="USD",Table1[[#This Row],[Cur_Amount Credit]],Table1[[#This Row],[Cur_Amount Credit]]/ExchangeRate)))</f>
        <v/>
      </c>
      <c r="Z1185" s="201" t="str">
        <f>IF(E1185="","",(Table1[[#This Row],[Debit USD]]-Table1[[#This Row],[Credit USD]]))</f>
        <v/>
      </c>
      <c r="AA1185" s="226"/>
      <c r="AB1185" s="255"/>
      <c r="AC1185" s="1"/>
      <c r="AD1185" s="15"/>
      <c r="AE1185" s="15" t="str">
        <f>IF(AND(OR(Table1[[#This Row],[Account]]="15030",Table1[[#This Row],[Account]]="15035",Table1[[#This Row],[Account]]="20150"),Table1[[#This Row],[Vendor ID]]=""),1,"")</f>
        <v/>
      </c>
      <c r="AF1185" s="15"/>
      <c r="AG1185" s="15"/>
      <c r="AH1185" s="15"/>
      <c r="AI1185" s="46" t="str">
        <f>IF(Table1[[#This Row],[Posting Date]]&lt;&gt;"","GJ-"&amp;CountryID,"")</f>
        <v/>
      </c>
      <c r="AJ1185" s="59" t="str">
        <f>IF(Table1[[#This Row],[Posting Date]]&lt;&gt;"",Table1[[#This Row],[Posting Date]],"")</f>
        <v/>
      </c>
      <c r="AK1185" s="46"/>
      <c r="AL1185" s="46" t="str">
        <f>IF(Table1[[#This Row],[Description]]&lt;&gt;"",Table1[[#This Row],[Description]],"")</f>
        <v/>
      </c>
      <c r="AM1185" s="46" t="str">
        <f>IF(Table1[[#This Row],[Posting Date]]&lt;&gt;"",Table1[[#This Row],[Reference Number]],"")</f>
        <v/>
      </c>
      <c r="AN1185" s="46" t="str">
        <f>TRIM(Table1[[#This Row],[Line '#]])</f>
        <v/>
      </c>
      <c r="AO1185" s="46" t="str">
        <f>TRIM(Table1[[#This Row],[Account]])</f>
        <v/>
      </c>
      <c r="AP1185" s="46" t="str">
        <f>IF(Table1[[#This Row],[Posting Date]]&lt;&gt;"",$D$5,"")</f>
        <v/>
      </c>
      <c r="AQ1185" s="46" t="str">
        <f>TRIM(Table1[[#This Row],[Departments-Prgrams]])</f>
        <v/>
      </c>
      <c r="AR1185" s="46" t="str">
        <f>TRIM(Table1[[#This Row],[Grant]])</f>
        <v/>
      </c>
      <c r="AS1185" s="46" t="str">
        <f>TRIM(Table1[[#This Row],[Staff ID]])</f>
        <v/>
      </c>
      <c r="AT1185" s="46" t="str">
        <f>IF(TRIM(Table1[[#This Row],[Budget Code]])=0,"",TRIM(Table1[[#This Row],[Budget Code]]))</f>
        <v/>
      </c>
      <c r="AU1185" s="46" t="str">
        <f>IF(Table1[[#This Row],[Line Description]]&lt;&gt;"",Table1[[#This Row],[Line Description]],"")</f>
        <v/>
      </c>
      <c r="AV1185" s="46" t="str">
        <f>IF(Table1[[#This Row],[Cur_Amount Debit]]&gt;0,ROUND(Table1[[#This Row],[Cur_Amount Debit]],2),"")</f>
        <v/>
      </c>
      <c r="AW1185" s="46" t="str">
        <f>IF(Table1[[#This Row],[Cur_Amount Credit]]&gt;0,ROUND(Table1[[#This Row],[Cur_Amount Credit]],2),"")</f>
        <v/>
      </c>
      <c r="AX1185" s="46" t="str">
        <f>LEFT(Table1[[#This Row],[Cur]],3)</f>
        <v/>
      </c>
      <c r="AY1185" s="59"/>
      <c r="AZ1185" s="46"/>
      <c r="BA1185" s="46" t="str">
        <f>IF(Table1[[#This Row],[Cur]]&lt;&gt;"",IF(Table1[[#This Row],[Cur]]="USD","",ExchangeRate),"")</f>
        <v/>
      </c>
      <c r="BB1185" s="46" t="str">
        <f>IF(Table1[[#This Row],[Grant]]&lt;&gt;"",VLOOKUP(Table1[[#This Row],[Grant]],Grants!B:D,3),"")</f>
        <v/>
      </c>
      <c r="BC1185" s="46" t="str">
        <f>TRIM(Table1[[#This Row],[Vendor ID]])</f>
        <v/>
      </c>
      <c r="BD1185">
        <f>IF(Table1[[#This Row],[Reference Number]]=Q1184,BD1184,BD1184+1)</f>
        <v>0</v>
      </c>
    </row>
    <row r="1186" spans="1:56" ht="11.25" customHeight="1" x14ac:dyDescent="0.25">
      <c r="A1186" s="1"/>
      <c r="B1186" s="88" t="str">
        <f>IF(Table1[[#This Row],[Posting Date]]&lt;&gt;"",IF(Table1[[#This Row],[Reference Number]]=Q1185,B1185+1,1),"")</f>
        <v/>
      </c>
      <c r="C1186" s="61"/>
      <c r="D1186" s="61"/>
      <c r="E1186" s="138"/>
      <c r="F1186" s="141" t="str">
        <f>IFERROR(IF(VLOOKUP(Table1[[#This Row],[Budget Code Description]],Dimentions!$X$6:$AC$139,2,FALSE)="","",VLOOKUP(Table1[[#This Row],[Budget Code Description]],Dimentions!$X$6:$AC$139,2,FALSE)),"")</f>
        <v/>
      </c>
      <c r="G1186" s="141"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1" t="str">
        <f>IFERROR(VLOOKUP(Table1[[#This Row],[Budget Code Description]],Table6[#All],8,FALSE),"")</f>
        <v/>
      </c>
      <c r="L1186" s="63"/>
      <c r="M1186" s="65" t="str">
        <f>IFERROR(VLOOKUP(Table1[[#This Row],[Staff ID]],Table2[],2,FALSE),"")</f>
        <v/>
      </c>
      <c r="N1186" s="209" t="str">
        <f>IFERROR(IF(VLOOKUP(Table1[[#This Row],[Budget Code Description]],Dimentions!$X$6:$AC$134,4,FALSE)="","",VLOOKUP(Table1[[#This Row],[Budget Code Description]],Dimentions!$X$6:$AC$134,4,FALSE)),"")</f>
        <v/>
      </c>
      <c r="O1186" s="65" t="str">
        <f>IFERROR(VLOOKUP(Table1[[#This Row],[Vendor ID]],Table549[],2,FALSE),"")</f>
        <v/>
      </c>
      <c r="P1186" s="63"/>
      <c r="Q1186" s="141" t="str">
        <f>IF(Table1[[#This Row],[Posting Date]]&lt;&gt;"",$D$9,"")</f>
        <v/>
      </c>
      <c r="R1186" s="157" t="str">
        <f>IF(Table1[[#This Row],[Posting Date]]&lt;&gt;"",$D$10,"")</f>
        <v/>
      </c>
      <c r="S1186" s="66"/>
      <c r="T1186" s="63"/>
      <c r="U1186" s="67"/>
      <c r="V1186" s="67"/>
      <c r="W1186" s="67" t="str">
        <f t="shared" si="22"/>
        <v/>
      </c>
      <c r="X1186" s="159" t="str">
        <f>IF(E1186="","",(IF(Table1[[#This Row],[Cur]]="USD",Table1[[#This Row],[Cur_Amount Debit]],Table1[[#This Row],[Cur_Amount Debit]]/Table1[[#This Row],[Exchange Rate]])))</f>
        <v/>
      </c>
      <c r="Y1186" s="159" t="str">
        <f>IF(E1186="","",(IF(Table1[[#This Row],[Cur]]="USD",Table1[[#This Row],[Cur_Amount Credit]],Table1[[#This Row],[Cur_Amount Credit]]/ExchangeRate)))</f>
        <v/>
      </c>
      <c r="Z1186" s="201" t="str">
        <f>IF(E1186="","",(Table1[[#This Row],[Debit USD]]-Table1[[#This Row],[Credit USD]]))</f>
        <v/>
      </c>
      <c r="AA1186" s="226"/>
      <c r="AB1186" s="255"/>
      <c r="AC1186" s="1"/>
      <c r="AD1186" s="15"/>
      <c r="AE1186" s="15" t="str">
        <f>IF(AND(OR(Table1[[#This Row],[Account]]="15030",Table1[[#This Row],[Account]]="15035",Table1[[#This Row],[Account]]="20150"),Table1[[#This Row],[Vendor ID]]=""),1,"")</f>
        <v/>
      </c>
      <c r="AF1186" s="15"/>
      <c r="AG1186" s="15"/>
      <c r="AH1186" s="15"/>
      <c r="AI1186" s="46" t="str">
        <f>IF(Table1[[#This Row],[Posting Date]]&lt;&gt;"","GJ-"&amp;CountryID,"")</f>
        <v/>
      </c>
      <c r="AJ1186" s="59" t="str">
        <f>IF(Table1[[#This Row],[Posting Date]]&lt;&gt;"",Table1[[#This Row],[Posting Date]],"")</f>
        <v/>
      </c>
      <c r="AK1186" s="46"/>
      <c r="AL1186" s="46" t="str">
        <f>IF(Table1[[#This Row],[Description]]&lt;&gt;"",Table1[[#This Row],[Description]],"")</f>
        <v/>
      </c>
      <c r="AM1186" s="46" t="str">
        <f>IF(Table1[[#This Row],[Posting Date]]&lt;&gt;"",Table1[[#This Row],[Reference Number]],"")</f>
        <v/>
      </c>
      <c r="AN1186" s="46" t="str">
        <f>TRIM(Table1[[#This Row],[Line '#]])</f>
        <v/>
      </c>
      <c r="AO1186" s="46" t="str">
        <f>TRIM(Table1[[#This Row],[Account]])</f>
        <v/>
      </c>
      <c r="AP1186" s="46" t="str">
        <f>IF(Table1[[#This Row],[Posting Date]]&lt;&gt;"",$D$5,"")</f>
        <v/>
      </c>
      <c r="AQ1186" s="46" t="str">
        <f>TRIM(Table1[[#This Row],[Departments-Prgrams]])</f>
        <v/>
      </c>
      <c r="AR1186" s="46" t="str">
        <f>TRIM(Table1[[#This Row],[Grant]])</f>
        <v/>
      </c>
      <c r="AS1186" s="46" t="str">
        <f>TRIM(Table1[[#This Row],[Staff ID]])</f>
        <v/>
      </c>
      <c r="AT1186" s="46" t="str">
        <f>IF(TRIM(Table1[[#This Row],[Budget Code]])=0,"",TRIM(Table1[[#This Row],[Budget Code]]))</f>
        <v/>
      </c>
      <c r="AU1186" s="46" t="str">
        <f>IF(Table1[[#This Row],[Line Description]]&lt;&gt;"",Table1[[#This Row],[Line Description]],"")</f>
        <v/>
      </c>
      <c r="AV1186" s="46" t="str">
        <f>IF(Table1[[#This Row],[Cur_Amount Debit]]&gt;0,ROUND(Table1[[#This Row],[Cur_Amount Debit]],2),"")</f>
        <v/>
      </c>
      <c r="AW1186" s="46" t="str">
        <f>IF(Table1[[#This Row],[Cur_Amount Credit]]&gt;0,ROUND(Table1[[#This Row],[Cur_Amount Credit]],2),"")</f>
        <v/>
      </c>
      <c r="AX1186" s="46" t="str">
        <f>LEFT(Table1[[#This Row],[Cur]],3)</f>
        <v/>
      </c>
      <c r="AY1186" s="59"/>
      <c r="AZ1186" s="46"/>
      <c r="BA1186" s="46" t="str">
        <f>IF(Table1[[#This Row],[Cur]]&lt;&gt;"",IF(Table1[[#This Row],[Cur]]="USD","",ExchangeRate),"")</f>
        <v/>
      </c>
      <c r="BB1186" s="46" t="str">
        <f>IF(Table1[[#This Row],[Grant]]&lt;&gt;"",VLOOKUP(Table1[[#This Row],[Grant]],Grants!B:D,3),"")</f>
        <v/>
      </c>
      <c r="BC1186" s="46" t="str">
        <f>TRIM(Table1[[#This Row],[Vendor ID]])</f>
        <v/>
      </c>
      <c r="BD1186">
        <f>IF(Table1[[#This Row],[Reference Number]]=Q1185,BD1185,BD1185+1)</f>
        <v>0</v>
      </c>
    </row>
    <row r="1187" spans="1:56" ht="11.25" customHeight="1" x14ac:dyDescent="0.25">
      <c r="A1187" s="1"/>
      <c r="B1187" s="88" t="str">
        <f>IF(Table1[[#This Row],[Posting Date]]&lt;&gt;"",IF(Table1[[#This Row],[Reference Number]]=Q1186,B1186+1,1),"")</f>
        <v/>
      </c>
      <c r="C1187" s="61"/>
      <c r="D1187" s="61"/>
      <c r="E1187" s="138"/>
      <c r="F1187" s="141" t="str">
        <f>IFERROR(IF(VLOOKUP(Table1[[#This Row],[Budget Code Description]],Dimentions!$X$6:$AC$139,2,FALSE)="","",VLOOKUP(Table1[[#This Row],[Budget Code Description]],Dimentions!$X$6:$AC$139,2,FALSE)),"")</f>
        <v/>
      </c>
      <c r="G1187" s="141"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1" t="str">
        <f>IFERROR(VLOOKUP(Table1[[#This Row],[Budget Code Description]],Table6[#All],8,FALSE),"")</f>
        <v/>
      </c>
      <c r="L1187" s="63"/>
      <c r="M1187" s="65" t="str">
        <f>IFERROR(VLOOKUP(Table1[[#This Row],[Staff ID]],Table2[],2,FALSE),"")</f>
        <v/>
      </c>
      <c r="N1187" s="209" t="str">
        <f>IFERROR(IF(VLOOKUP(Table1[[#This Row],[Budget Code Description]],Dimentions!$X$6:$AC$134,4,FALSE)="","",VLOOKUP(Table1[[#This Row],[Budget Code Description]],Dimentions!$X$6:$AC$134,4,FALSE)),"")</f>
        <v/>
      </c>
      <c r="O1187" s="65" t="str">
        <f>IFERROR(VLOOKUP(Table1[[#This Row],[Vendor ID]],Table549[],2,FALSE),"")</f>
        <v/>
      </c>
      <c r="P1187" s="63"/>
      <c r="Q1187" s="141" t="str">
        <f>IF(Table1[[#This Row],[Posting Date]]&lt;&gt;"",$D$9,"")</f>
        <v/>
      </c>
      <c r="R1187" s="157" t="str">
        <f>IF(Table1[[#This Row],[Posting Date]]&lt;&gt;"",$D$10,"")</f>
        <v/>
      </c>
      <c r="S1187" s="66"/>
      <c r="T1187" s="63"/>
      <c r="U1187" s="67"/>
      <c r="V1187" s="67"/>
      <c r="W1187" s="67" t="str">
        <f t="shared" si="22"/>
        <v/>
      </c>
      <c r="X1187" s="159" t="str">
        <f>IF(E1187="","",(IF(Table1[[#This Row],[Cur]]="USD",Table1[[#This Row],[Cur_Amount Debit]],Table1[[#This Row],[Cur_Amount Debit]]/Table1[[#This Row],[Exchange Rate]])))</f>
        <v/>
      </c>
      <c r="Y1187" s="159" t="str">
        <f>IF(E1187="","",(IF(Table1[[#This Row],[Cur]]="USD",Table1[[#This Row],[Cur_Amount Credit]],Table1[[#This Row],[Cur_Amount Credit]]/ExchangeRate)))</f>
        <v/>
      </c>
      <c r="Z1187" s="201" t="str">
        <f>IF(E1187="","",(Table1[[#This Row],[Debit USD]]-Table1[[#This Row],[Credit USD]]))</f>
        <v/>
      </c>
      <c r="AA1187" s="226"/>
      <c r="AB1187" s="255"/>
      <c r="AC1187" s="1"/>
      <c r="AD1187" s="15"/>
      <c r="AE1187" s="15" t="str">
        <f>IF(AND(OR(Table1[[#This Row],[Account]]="15030",Table1[[#This Row],[Account]]="15035",Table1[[#This Row],[Account]]="20150"),Table1[[#This Row],[Vendor ID]]=""),1,"")</f>
        <v/>
      </c>
      <c r="AF1187" s="15"/>
      <c r="AG1187" s="15"/>
      <c r="AH1187" s="15"/>
      <c r="AI1187" s="46" t="str">
        <f>IF(Table1[[#This Row],[Posting Date]]&lt;&gt;"","GJ-"&amp;CountryID,"")</f>
        <v/>
      </c>
      <c r="AJ1187" s="59" t="str">
        <f>IF(Table1[[#This Row],[Posting Date]]&lt;&gt;"",Table1[[#This Row],[Posting Date]],"")</f>
        <v/>
      </c>
      <c r="AK1187" s="46"/>
      <c r="AL1187" s="46" t="str">
        <f>IF(Table1[[#This Row],[Description]]&lt;&gt;"",Table1[[#This Row],[Description]],"")</f>
        <v/>
      </c>
      <c r="AM1187" s="46" t="str">
        <f>IF(Table1[[#This Row],[Posting Date]]&lt;&gt;"",Table1[[#This Row],[Reference Number]],"")</f>
        <v/>
      </c>
      <c r="AN1187" s="46" t="str">
        <f>TRIM(Table1[[#This Row],[Line '#]])</f>
        <v/>
      </c>
      <c r="AO1187" s="46" t="str">
        <f>TRIM(Table1[[#This Row],[Account]])</f>
        <v/>
      </c>
      <c r="AP1187" s="46" t="str">
        <f>IF(Table1[[#This Row],[Posting Date]]&lt;&gt;"",$D$5,"")</f>
        <v/>
      </c>
      <c r="AQ1187" s="46" t="str">
        <f>TRIM(Table1[[#This Row],[Departments-Prgrams]])</f>
        <v/>
      </c>
      <c r="AR1187" s="46" t="str">
        <f>TRIM(Table1[[#This Row],[Grant]])</f>
        <v/>
      </c>
      <c r="AS1187" s="46" t="str">
        <f>TRIM(Table1[[#This Row],[Staff ID]])</f>
        <v/>
      </c>
      <c r="AT1187" s="46" t="str">
        <f>IF(TRIM(Table1[[#This Row],[Budget Code]])=0,"",TRIM(Table1[[#This Row],[Budget Code]]))</f>
        <v/>
      </c>
      <c r="AU1187" s="46" t="str">
        <f>IF(Table1[[#This Row],[Line Description]]&lt;&gt;"",Table1[[#This Row],[Line Description]],"")</f>
        <v/>
      </c>
      <c r="AV1187" s="46" t="str">
        <f>IF(Table1[[#This Row],[Cur_Amount Debit]]&gt;0,ROUND(Table1[[#This Row],[Cur_Amount Debit]],2),"")</f>
        <v/>
      </c>
      <c r="AW1187" s="46" t="str">
        <f>IF(Table1[[#This Row],[Cur_Amount Credit]]&gt;0,ROUND(Table1[[#This Row],[Cur_Amount Credit]],2),"")</f>
        <v/>
      </c>
      <c r="AX1187" s="46" t="str">
        <f>LEFT(Table1[[#This Row],[Cur]],3)</f>
        <v/>
      </c>
      <c r="AY1187" s="59"/>
      <c r="AZ1187" s="46"/>
      <c r="BA1187" s="46" t="str">
        <f>IF(Table1[[#This Row],[Cur]]&lt;&gt;"",IF(Table1[[#This Row],[Cur]]="USD","",ExchangeRate),"")</f>
        <v/>
      </c>
      <c r="BB1187" s="46" t="str">
        <f>IF(Table1[[#This Row],[Grant]]&lt;&gt;"",VLOOKUP(Table1[[#This Row],[Grant]],Grants!B:D,3),"")</f>
        <v/>
      </c>
      <c r="BC1187" s="46" t="str">
        <f>TRIM(Table1[[#This Row],[Vendor ID]])</f>
        <v/>
      </c>
      <c r="BD1187">
        <f>IF(Table1[[#This Row],[Reference Number]]=Q1186,BD1186,BD1186+1)</f>
        <v>0</v>
      </c>
    </row>
    <row r="1188" spans="1:56" ht="11.25" customHeight="1" x14ac:dyDescent="0.25">
      <c r="A1188" s="1"/>
      <c r="B1188" s="88" t="str">
        <f>IF(Table1[[#This Row],[Posting Date]]&lt;&gt;"",IF(Table1[[#This Row],[Reference Number]]=Q1187,B1187+1,1),"")</f>
        <v/>
      </c>
      <c r="C1188" s="61"/>
      <c r="D1188" s="61"/>
      <c r="E1188" s="138"/>
      <c r="F1188" s="141" t="str">
        <f>IFERROR(IF(VLOOKUP(Table1[[#This Row],[Budget Code Description]],Dimentions!$X$6:$AC$139,2,FALSE)="","",VLOOKUP(Table1[[#This Row],[Budget Code Description]],Dimentions!$X$6:$AC$139,2,FALSE)),"")</f>
        <v/>
      </c>
      <c r="G1188" s="141"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1" t="str">
        <f>IFERROR(VLOOKUP(Table1[[#This Row],[Budget Code Description]],Table6[#All],8,FALSE),"")</f>
        <v/>
      </c>
      <c r="L1188" s="63"/>
      <c r="M1188" s="65" t="str">
        <f>IFERROR(VLOOKUP(Table1[[#This Row],[Staff ID]],Table2[],2,FALSE),"")</f>
        <v/>
      </c>
      <c r="N1188" s="209" t="str">
        <f>IFERROR(IF(VLOOKUP(Table1[[#This Row],[Budget Code Description]],Dimentions!$X$6:$AC$134,4,FALSE)="","",VLOOKUP(Table1[[#This Row],[Budget Code Description]],Dimentions!$X$6:$AC$134,4,FALSE)),"")</f>
        <v/>
      </c>
      <c r="O1188" s="65" t="str">
        <f>IFERROR(VLOOKUP(Table1[[#This Row],[Vendor ID]],Table549[],2,FALSE),"")</f>
        <v/>
      </c>
      <c r="P1188" s="63"/>
      <c r="Q1188" s="141" t="str">
        <f>IF(Table1[[#This Row],[Posting Date]]&lt;&gt;"",$D$9,"")</f>
        <v/>
      </c>
      <c r="R1188" s="157" t="str">
        <f>IF(Table1[[#This Row],[Posting Date]]&lt;&gt;"",$D$10,"")</f>
        <v/>
      </c>
      <c r="S1188" s="66"/>
      <c r="T1188" s="63"/>
      <c r="U1188" s="67"/>
      <c r="V1188" s="67"/>
      <c r="W1188" s="67" t="str">
        <f t="shared" si="22"/>
        <v/>
      </c>
      <c r="X1188" s="159" t="str">
        <f>IF(E1188="","",(IF(Table1[[#This Row],[Cur]]="USD",Table1[[#This Row],[Cur_Amount Debit]],Table1[[#This Row],[Cur_Amount Debit]]/Table1[[#This Row],[Exchange Rate]])))</f>
        <v/>
      </c>
      <c r="Y1188" s="159" t="str">
        <f>IF(E1188="","",(IF(Table1[[#This Row],[Cur]]="USD",Table1[[#This Row],[Cur_Amount Credit]],Table1[[#This Row],[Cur_Amount Credit]]/ExchangeRate)))</f>
        <v/>
      </c>
      <c r="Z1188" s="201" t="str">
        <f>IF(E1188="","",(Table1[[#This Row],[Debit USD]]-Table1[[#This Row],[Credit USD]]))</f>
        <v/>
      </c>
      <c r="AA1188" s="226"/>
      <c r="AB1188" s="255"/>
      <c r="AC1188" s="1"/>
      <c r="AD1188" s="15"/>
      <c r="AE1188" s="15" t="str">
        <f>IF(AND(OR(Table1[[#This Row],[Account]]="15030",Table1[[#This Row],[Account]]="15035",Table1[[#This Row],[Account]]="20150"),Table1[[#This Row],[Vendor ID]]=""),1,"")</f>
        <v/>
      </c>
      <c r="AF1188" s="15"/>
      <c r="AG1188" s="15"/>
      <c r="AH1188" s="15"/>
      <c r="AI1188" s="46" t="str">
        <f>IF(Table1[[#This Row],[Posting Date]]&lt;&gt;"","GJ-"&amp;CountryID,"")</f>
        <v/>
      </c>
      <c r="AJ1188" s="59" t="str">
        <f>IF(Table1[[#This Row],[Posting Date]]&lt;&gt;"",Table1[[#This Row],[Posting Date]],"")</f>
        <v/>
      </c>
      <c r="AK1188" s="46"/>
      <c r="AL1188" s="46" t="str">
        <f>IF(Table1[[#This Row],[Description]]&lt;&gt;"",Table1[[#This Row],[Description]],"")</f>
        <v/>
      </c>
      <c r="AM1188" s="46" t="str">
        <f>IF(Table1[[#This Row],[Posting Date]]&lt;&gt;"",Table1[[#This Row],[Reference Number]],"")</f>
        <v/>
      </c>
      <c r="AN1188" s="46" t="str">
        <f>TRIM(Table1[[#This Row],[Line '#]])</f>
        <v/>
      </c>
      <c r="AO1188" s="46" t="str">
        <f>TRIM(Table1[[#This Row],[Account]])</f>
        <v/>
      </c>
      <c r="AP1188" s="46" t="str">
        <f>IF(Table1[[#This Row],[Posting Date]]&lt;&gt;"",$D$5,"")</f>
        <v/>
      </c>
      <c r="AQ1188" s="46" t="str">
        <f>TRIM(Table1[[#This Row],[Departments-Prgrams]])</f>
        <v/>
      </c>
      <c r="AR1188" s="46" t="str">
        <f>TRIM(Table1[[#This Row],[Grant]])</f>
        <v/>
      </c>
      <c r="AS1188" s="46" t="str">
        <f>TRIM(Table1[[#This Row],[Staff ID]])</f>
        <v/>
      </c>
      <c r="AT1188" s="46" t="str">
        <f>IF(TRIM(Table1[[#This Row],[Budget Code]])=0,"",TRIM(Table1[[#This Row],[Budget Code]]))</f>
        <v/>
      </c>
      <c r="AU1188" s="46" t="str">
        <f>IF(Table1[[#This Row],[Line Description]]&lt;&gt;"",Table1[[#This Row],[Line Description]],"")</f>
        <v/>
      </c>
      <c r="AV1188" s="46" t="str">
        <f>IF(Table1[[#This Row],[Cur_Amount Debit]]&gt;0,ROUND(Table1[[#This Row],[Cur_Amount Debit]],2),"")</f>
        <v/>
      </c>
      <c r="AW1188" s="46" t="str">
        <f>IF(Table1[[#This Row],[Cur_Amount Credit]]&gt;0,ROUND(Table1[[#This Row],[Cur_Amount Credit]],2),"")</f>
        <v/>
      </c>
      <c r="AX1188" s="46" t="str">
        <f>LEFT(Table1[[#This Row],[Cur]],3)</f>
        <v/>
      </c>
      <c r="AY1188" s="59"/>
      <c r="AZ1188" s="46"/>
      <c r="BA1188" s="46" t="str">
        <f>IF(Table1[[#This Row],[Cur]]&lt;&gt;"",IF(Table1[[#This Row],[Cur]]="USD","",ExchangeRate),"")</f>
        <v/>
      </c>
      <c r="BB1188" s="46" t="str">
        <f>IF(Table1[[#This Row],[Grant]]&lt;&gt;"",VLOOKUP(Table1[[#This Row],[Grant]],Grants!B:D,3),"")</f>
        <v/>
      </c>
      <c r="BC1188" s="46" t="str">
        <f>TRIM(Table1[[#This Row],[Vendor ID]])</f>
        <v/>
      </c>
      <c r="BD1188">
        <f>IF(Table1[[#This Row],[Reference Number]]=Q1187,BD1187,BD1187+1)</f>
        <v>0</v>
      </c>
    </row>
    <row r="1189" spans="1:56" ht="11.25" customHeight="1" x14ac:dyDescent="0.25">
      <c r="A1189" s="1"/>
      <c r="B1189" s="88" t="str">
        <f>IF(Table1[[#This Row],[Posting Date]]&lt;&gt;"",IF(Table1[[#This Row],[Reference Number]]=Q1188,B1188+1,1),"")</f>
        <v/>
      </c>
      <c r="C1189" s="61"/>
      <c r="D1189" s="61"/>
      <c r="E1189" s="138"/>
      <c r="F1189" s="141" t="str">
        <f>IFERROR(IF(VLOOKUP(Table1[[#This Row],[Budget Code Description]],Dimentions!$X$6:$AC$139,2,FALSE)="","",VLOOKUP(Table1[[#This Row],[Budget Code Description]],Dimentions!$X$6:$AC$139,2,FALSE)),"")</f>
        <v/>
      </c>
      <c r="G1189" s="141"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1" t="str">
        <f>IFERROR(VLOOKUP(Table1[[#This Row],[Budget Code Description]],Table6[#All],8,FALSE),"")</f>
        <v/>
      </c>
      <c r="L1189" s="63"/>
      <c r="M1189" s="65" t="str">
        <f>IFERROR(VLOOKUP(Table1[[#This Row],[Staff ID]],Table2[],2,FALSE),"")</f>
        <v/>
      </c>
      <c r="N1189" s="209" t="str">
        <f>IFERROR(IF(VLOOKUP(Table1[[#This Row],[Budget Code Description]],Dimentions!$X$6:$AC$134,4,FALSE)="","",VLOOKUP(Table1[[#This Row],[Budget Code Description]],Dimentions!$X$6:$AC$134,4,FALSE)),"")</f>
        <v/>
      </c>
      <c r="O1189" s="65" t="str">
        <f>IFERROR(VLOOKUP(Table1[[#This Row],[Vendor ID]],Table549[],2,FALSE),"")</f>
        <v/>
      </c>
      <c r="P1189" s="63"/>
      <c r="Q1189" s="141" t="str">
        <f>IF(Table1[[#This Row],[Posting Date]]&lt;&gt;"",$D$9,"")</f>
        <v/>
      </c>
      <c r="R1189" s="157" t="str">
        <f>IF(Table1[[#This Row],[Posting Date]]&lt;&gt;"",$D$10,"")</f>
        <v/>
      </c>
      <c r="S1189" s="66"/>
      <c r="T1189" s="63"/>
      <c r="U1189" s="67"/>
      <c r="V1189" s="67"/>
      <c r="W1189" s="67" t="str">
        <f t="shared" si="22"/>
        <v/>
      </c>
      <c r="X1189" s="159" t="str">
        <f>IF(E1189="","",(IF(Table1[[#This Row],[Cur]]="USD",Table1[[#This Row],[Cur_Amount Debit]],Table1[[#This Row],[Cur_Amount Debit]]/Table1[[#This Row],[Exchange Rate]])))</f>
        <v/>
      </c>
      <c r="Y1189" s="159" t="str">
        <f>IF(E1189="","",(IF(Table1[[#This Row],[Cur]]="USD",Table1[[#This Row],[Cur_Amount Credit]],Table1[[#This Row],[Cur_Amount Credit]]/ExchangeRate)))</f>
        <v/>
      </c>
      <c r="Z1189" s="201" t="str">
        <f>IF(E1189="","",(Table1[[#This Row],[Debit USD]]-Table1[[#This Row],[Credit USD]]))</f>
        <v/>
      </c>
      <c r="AA1189" s="226"/>
      <c r="AB1189" s="255"/>
      <c r="AC1189" s="1"/>
      <c r="AD1189" s="15"/>
      <c r="AE1189" s="15" t="str">
        <f>IF(AND(OR(Table1[[#This Row],[Account]]="15030",Table1[[#This Row],[Account]]="15035",Table1[[#This Row],[Account]]="20150"),Table1[[#This Row],[Vendor ID]]=""),1,"")</f>
        <v/>
      </c>
      <c r="AF1189" s="15"/>
      <c r="AG1189" s="15"/>
      <c r="AH1189" s="15"/>
      <c r="AI1189" s="46" t="str">
        <f>IF(Table1[[#This Row],[Posting Date]]&lt;&gt;"","GJ-"&amp;CountryID,"")</f>
        <v/>
      </c>
      <c r="AJ1189" s="59" t="str">
        <f>IF(Table1[[#This Row],[Posting Date]]&lt;&gt;"",Table1[[#This Row],[Posting Date]],"")</f>
        <v/>
      </c>
      <c r="AK1189" s="46"/>
      <c r="AL1189" s="46" t="str">
        <f>IF(Table1[[#This Row],[Description]]&lt;&gt;"",Table1[[#This Row],[Description]],"")</f>
        <v/>
      </c>
      <c r="AM1189" s="46" t="str">
        <f>IF(Table1[[#This Row],[Posting Date]]&lt;&gt;"",Table1[[#This Row],[Reference Number]],"")</f>
        <v/>
      </c>
      <c r="AN1189" s="46" t="str">
        <f>TRIM(Table1[[#This Row],[Line '#]])</f>
        <v/>
      </c>
      <c r="AO1189" s="46" t="str">
        <f>TRIM(Table1[[#This Row],[Account]])</f>
        <v/>
      </c>
      <c r="AP1189" s="46" t="str">
        <f>IF(Table1[[#This Row],[Posting Date]]&lt;&gt;"",$D$5,"")</f>
        <v/>
      </c>
      <c r="AQ1189" s="46" t="str">
        <f>TRIM(Table1[[#This Row],[Departments-Prgrams]])</f>
        <v/>
      </c>
      <c r="AR1189" s="46" t="str">
        <f>TRIM(Table1[[#This Row],[Grant]])</f>
        <v/>
      </c>
      <c r="AS1189" s="46" t="str">
        <f>TRIM(Table1[[#This Row],[Staff ID]])</f>
        <v/>
      </c>
      <c r="AT1189" s="46" t="str">
        <f>IF(TRIM(Table1[[#This Row],[Budget Code]])=0,"",TRIM(Table1[[#This Row],[Budget Code]]))</f>
        <v/>
      </c>
      <c r="AU1189" s="46" t="str">
        <f>IF(Table1[[#This Row],[Line Description]]&lt;&gt;"",Table1[[#This Row],[Line Description]],"")</f>
        <v/>
      </c>
      <c r="AV1189" s="46" t="str">
        <f>IF(Table1[[#This Row],[Cur_Amount Debit]]&gt;0,ROUND(Table1[[#This Row],[Cur_Amount Debit]],2),"")</f>
        <v/>
      </c>
      <c r="AW1189" s="46" t="str">
        <f>IF(Table1[[#This Row],[Cur_Amount Credit]]&gt;0,ROUND(Table1[[#This Row],[Cur_Amount Credit]],2),"")</f>
        <v/>
      </c>
      <c r="AX1189" s="46" t="str">
        <f>LEFT(Table1[[#This Row],[Cur]],3)</f>
        <v/>
      </c>
      <c r="AY1189" s="59"/>
      <c r="AZ1189" s="46"/>
      <c r="BA1189" s="46" t="str">
        <f>IF(Table1[[#This Row],[Cur]]&lt;&gt;"",IF(Table1[[#This Row],[Cur]]="USD","",ExchangeRate),"")</f>
        <v/>
      </c>
      <c r="BB1189" s="46" t="str">
        <f>IF(Table1[[#This Row],[Grant]]&lt;&gt;"",VLOOKUP(Table1[[#This Row],[Grant]],Grants!B:D,3),"")</f>
        <v/>
      </c>
      <c r="BC1189" s="46" t="str">
        <f>TRIM(Table1[[#This Row],[Vendor ID]])</f>
        <v/>
      </c>
      <c r="BD1189">
        <f>IF(Table1[[#This Row],[Reference Number]]=Q1188,BD1188,BD1188+1)</f>
        <v>0</v>
      </c>
    </row>
    <row r="1190" spans="1:56" ht="11.25" customHeight="1" x14ac:dyDescent="0.25">
      <c r="A1190" s="1"/>
      <c r="B1190" s="88" t="str">
        <f>IF(Table1[[#This Row],[Posting Date]]&lt;&gt;"",IF(Table1[[#This Row],[Reference Number]]=Q1189,B1189+1,1),"")</f>
        <v/>
      </c>
      <c r="C1190" s="61"/>
      <c r="D1190" s="61"/>
      <c r="E1190" s="138"/>
      <c r="F1190" s="141" t="str">
        <f>IFERROR(IF(VLOOKUP(Table1[[#This Row],[Budget Code Description]],Dimentions!$X$6:$AC$139,2,FALSE)="","",VLOOKUP(Table1[[#This Row],[Budget Code Description]],Dimentions!$X$6:$AC$139,2,FALSE)),"")</f>
        <v/>
      </c>
      <c r="G1190" s="141"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1" t="str">
        <f>IFERROR(VLOOKUP(Table1[[#This Row],[Budget Code Description]],Table6[#All],8,FALSE),"")</f>
        <v/>
      </c>
      <c r="L1190" s="63"/>
      <c r="M1190" s="65" t="str">
        <f>IFERROR(VLOOKUP(Table1[[#This Row],[Staff ID]],Table2[],2,FALSE),"")</f>
        <v/>
      </c>
      <c r="N1190" s="209" t="str">
        <f>IFERROR(IF(VLOOKUP(Table1[[#This Row],[Budget Code Description]],Dimentions!$X$6:$AC$134,4,FALSE)="","",VLOOKUP(Table1[[#This Row],[Budget Code Description]],Dimentions!$X$6:$AC$134,4,FALSE)),"")</f>
        <v/>
      </c>
      <c r="O1190" s="65" t="str">
        <f>IFERROR(VLOOKUP(Table1[[#This Row],[Vendor ID]],Table549[],2,FALSE),"")</f>
        <v/>
      </c>
      <c r="P1190" s="63"/>
      <c r="Q1190" s="141" t="str">
        <f>IF(Table1[[#This Row],[Posting Date]]&lt;&gt;"",$D$9,"")</f>
        <v/>
      </c>
      <c r="R1190" s="157" t="str">
        <f>IF(Table1[[#This Row],[Posting Date]]&lt;&gt;"",$D$10,"")</f>
        <v/>
      </c>
      <c r="S1190" s="66"/>
      <c r="T1190" s="63"/>
      <c r="U1190" s="67"/>
      <c r="V1190" s="67"/>
      <c r="W1190" s="67" t="str">
        <f t="shared" si="22"/>
        <v/>
      </c>
      <c r="X1190" s="159" t="str">
        <f>IF(E1190="","",(IF(Table1[[#This Row],[Cur]]="USD",Table1[[#This Row],[Cur_Amount Debit]],Table1[[#This Row],[Cur_Amount Debit]]/Table1[[#This Row],[Exchange Rate]])))</f>
        <v/>
      </c>
      <c r="Y1190" s="159" t="str">
        <f>IF(E1190="","",(IF(Table1[[#This Row],[Cur]]="USD",Table1[[#This Row],[Cur_Amount Credit]],Table1[[#This Row],[Cur_Amount Credit]]/ExchangeRate)))</f>
        <v/>
      </c>
      <c r="Z1190" s="201" t="str">
        <f>IF(E1190="","",(Table1[[#This Row],[Debit USD]]-Table1[[#This Row],[Credit USD]]))</f>
        <v/>
      </c>
      <c r="AA1190" s="226"/>
      <c r="AB1190" s="255"/>
      <c r="AC1190" s="1"/>
      <c r="AD1190" s="15"/>
      <c r="AE1190" s="15" t="str">
        <f>IF(AND(OR(Table1[[#This Row],[Account]]="15030",Table1[[#This Row],[Account]]="15035",Table1[[#This Row],[Account]]="20150"),Table1[[#This Row],[Vendor ID]]=""),1,"")</f>
        <v/>
      </c>
      <c r="AF1190" s="15"/>
      <c r="AG1190" s="15"/>
      <c r="AH1190" s="15"/>
      <c r="AI1190" s="46" t="str">
        <f>IF(Table1[[#This Row],[Posting Date]]&lt;&gt;"","GJ-"&amp;CountryID,"")</f>
        <v/>
      </c>
      <c r="AJ1190" s="59" t="str">
        <f>IF(Table1[[#This Row],[Posting Date]]&lt;&gt;"",Table1[[#This Row],[Posting Date]],"")</f>
        <v/>
      </c>
      <c r="AK1190" s="46"/>
      <c r="AL1190" s="46" t="str">
        <f>IF(Table1[[#This Row],[Description]]&lt;&gt;"",Table1[[#This Row],[Description]],"")</f>
        <v/>
      </c>
      <c r="AM1190" s="46" t="str">
        <f>IF(Table1[[#This Row],[Posting Date]]&lt;&gt;"",Table1[[#This Row],[Reference Number]],"")</f>
        <v/>
      </c>
      <c r="AN1190" s="46" t="str">
        <f>TRIM(Table1[[#This Row],[Line '#]])</f>
        <v/>
      </c>
      <c r="AO1190" s="46" t="str">
        <f>TRIM(Table1[[#This Row],[Account]])</f>
        <v/>
      </c>
      <c r="AP1190" s="46" t="str">
        <f>IF(Table1[[#This Row],[Posting Date]]&lt;&gt;"",$D$5,"")</f>
        <v/>
      </c>
      <c r="AQ1190" s="46" t="str">
        <f>TRIM(Table1[[#This Row],[Departments-Prgrams]])</f>
        <v/>
      </c>
      <c r="AR1190" s="46" t="str">
        <f>TRIM(Table1[[#This Row],[Grant]])</f>
        <v/>
      </c>
      <c r="AS1190" s="46" t="str">
        <f>TRIM(Table1[[#This Row],[Staff ID]])</f>
        <v/>
      </c>
      <c r="AT1190" s="46" t="str">
        <f>IF(TRIM(Table1[[#This Row],[Budget Code]])=0,"",TRIM(Table1[[#This Row],[Budget Code]]))</f>
        <v/>
      </c>
      <c r="AU1190" s="46" t="str">
        <f>IF(Table1[[#This Row],[Line Description]]&lt;&gt;"",Table1[[#This Row],[Line Description]],"")</f>
        <v/>
      </c>
      <c r="AV1190" s="46" t="str">
        <f>IF(Table1[[#This Row],[Cur_Amount Debit]]&gt;0,ROUND(Table1[[#This Row],[Cur_Amount Debit]],2),"")</f>
        <v/>
      </c>
      <c r="AW1190" s="46" t="str">
        <f>IF(Table1[[#This Row],[Cur_Amount Credit]]&gt;0,ROUND(Table1[[#This Row],[Cur_Amount Credit]],2),"")</f>
        <v/>
      </c>
      <c r="AX1190" s="46" t="str">
        <f>LEFT(Table1[[#This Row],[Cur]],3)</f>
        <v/>
      </c>
      <c r="AY1190" s="59"/>
      <c r="AZ1190" s="46"/>
      <c r="BA1190" s="46" t="str">
        <f>IF(Table1[[#This Row],[Cur]]&lt;&gt;"",IF(Table1[[#This Row],[Cur]]="USD","",ExchangeRate),"")</f>
        <v/>
      </c>
      <c r="BB1190" s="46" t="str">
        <f>IF(Table1[[#This Row],[Grant]]&lt;&gt;"",VLOOKUP(Table1[[#This Row],[Grant]],Grants!B:D,3),"")</f>
        <v/>
      </c>
      <c r="BC1190" s="46" t="str">
        <f>TRIM(Table1[[#This Row],[Vendor ID]])</f>
        <v/>
      </c>
      <c r="BD1190">
        <f>IF(Table1[[#This Row],[Reference Number]]=Q1189,BD1189,BD1189+1)</f>
        <v>0</v>
      </c>
    </row>
    <row r="1191" spans="1:56" ht="11.25" customHeight="1" x14ac:dyDescent="0.25">
      <c r="A1191" s="1"/>
      <c r="B1191" s="88" t="str">
        <f>IF(Table1[[#This Row],[Posting Date]]&lt;&gt;"",IF(Table1[[#This Row],[Reference Number]]=Q1190,B1190+1,1),"")</f>
        <v/>
      </c>
      <c r="C1191" s="61"/>
      <c r="D1191" s="61"/>
      <c r="E1191" s="138"/>
      <c r="F1191" s="141" t="str">
        <f>IFERROR(IF(VLOOKUP(Table1[[#This Row],[Budget Code Description]],Dimentions!$X$6:$AC$139,2,FALSE)="","",VLOOKUP(Table1[[#This Row],[Budget Code Description]],Dimentions!$X$6:$AC$139,2,FALSE)),"")</f>
        <v/>
      </c>
      <c r="G1191" s="141"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1" t="str">
        <f>IFERROR(VLOOKUP(Table1[[#This Row],[Budget Code Description]],Table6[#All],8,FALSE),"")</f>
        <v/>
      </c>
      <c r="L1191" s="63"/>
      <c r="M1191" s="65" t="str">
        <f>IFERROR(VLOOKUP(Table1[[#This Row],[Staff ID]],Table2[],2,FALSE),"")</f>
        <v/>
      </c>
      <c r="N1191" s="209" t="str">
        <f>IFERROR(IF(VLOOKUP(Table1[[#This Row],[Budget Code Description]],Dimentions!$X$6:$AC$134,4,FALSE)="","",VLOOKUP(Table1[[#This Row],[Budget Code Description]],Dimentions!$X$6:$AC$134,4,FALSE)),"")</f>
        <v/>
      </c>
      <c r="O1191" s="65" t="str">
        <f>IFERROR(VLOOKUP(Table1[[#This Row],[Vendor ID]],Table549[],2,FALSE),"")</f>
        <v/>
      </c>
      <c r="P1191" s="63"/>
      <c r="Q1191" s="141" t="str">
        <f>IF(Table1[[#This Row],[Posting Date]]&lt;&gt;"",$D$9,"")</f>
        <v/>
      </c>
      <c r="R1191" s="157" t="str">
        <f>IF(Table1[[#This Row],[Posting Date]]&lt;&gt;"",$D$10,"")</f>
        <v/>
      </c>
      <c r="S1191" s="66"/>
      <c r="T1191" s="63"/>
      <c r="U1191" s="67"/>
      <c r="V1191" s="67"/>
      <c r="W1191" s="67" t="str">
        <f t="shared" si="22"/>
        <v/>
      </c>
      <c r="X1191" s="159" t="str">
        <f>IF(E1191="","",(IF(Table1[[#This Row],[Cur]]="USD",Table1[[#This Row],[Cur_Amount Debit]],Table1[[#This Row],[Cur_Amount Debit]]/Table1[[#This Row],[Exchange Rate]])))</f>
        <v/>
      </c>
      <c r="Y1191" s="159" t="str">
        <f>IF(E1191="","",(IF(Table1[[#This Row],[Cur]]="USD",Table1[[#This Row],[Cur_Amount Credit]],Table1[[#This Row],[Cur_Amount Credit]]/ExchangeRate)))</f>
        <v/>
      </c>
      <c r="Z1191" s="201" t="str">
        <f>IF(E1191="","",(Table1[[#This Row],[Debit USD]]-Table1[[#This Row],[Credit USD]]))</f>
        <v/>
      </c>
      <c r="AA1191" s="226"/>
      <c r="AB1191" s="255"/>
      <c r="AC1191" s="1"/>
      <c r="AD1191" s="15"/>
      <c r="AE1191" s="15" t="str">
        <f>IF(AND(OR(Table1[[#This Row],[Account]]="15030",Table1[[#This Row],[Account]]="15035",Table1[[#This Row],[Account]]="20150"),Table1[[#This Row],[Vendor ID]]=""),1,"")</f>
        <v/>
      </c>
      <c r="AF1191" s="15"/>
      <c r="AG1191" s="15"/>
      <c r="AH1191" s="15"/>
      <c r="AI1191" s="46" t="str">
        <f>IF(Table1[[#This Row],[Posting Date]]&lt;&gt;"","GJ-"&amp;CountryID,"")</f>
        <v/>
      </c>
      <c r="AJ1191" s="59" t="str">
        <f>IF(Table1[[#This Row],[Posting Date]]&lt;&gt;"",Table1[[#This Row],[Posting Date]],"")</f>
        <v/>
      </c>
      <c r="AK1191" s="46"/>
      <c r="AL1191" s="46" t="str">
        <f>IF(Table1[[#This Row],[Description]]&lt;&gt;"",Table1[[#This Row],[Description]],"")</f>
        <v/>
      </c>
      <c r="AM1191" s="46" t="str">
        <f>IF(Table1[[#This Row],[Posting Date]]&lt;&gt;"",Table1[[#This Row],[Reference Number]],"")</f>
        <v/>
      </c>
      <c r="AN1191" s="46" t="str">
        <f>TRIM(Table1[[#This Row],[Line '#]])</f>
        <v/>
      </c>
      <c r="AO1191" s="46" t="str">
        <f>TRIM(Table1[[#This Row],[Account]])</f>
        <v/>
      </c>
      <c r="AP1191" s="46" t="str">
        <f>IF(Table1[[#This Row],[Posting Date]]&lt;&gt;"",$D$5,"")</f>
        <v/>
      </c>
      <c r="AQ1191" s="46" t="str">
        <f>TRIM(Table1[[#This Row],[Departments-Prgrams]])</f>
        <v/>
      </c>
      <c r="AR1191" s="46" t="str">
        <f>TRIM(Table1[[#This Row],[Grant]])</f>
        <v/>
      </c>
      <c r="AS1191" s="46" t="str">
        <f>TRIM(Table1[[#This Row],[Staff ID]])</f>
        <v/>
      </c>
      <c r="AT1191" s="46" t="str">
        <f>IF(TRIM(Table1[[#This Row],[Budget Code]])=0,"",TRIM(Table1[[#This Row],[Budget Code]]))</f>
        <v/>
      </c>
      <c r="AU1191" s="46" t="str">
        <f>IF(Table1[[#This Row],[Line Description]]&lt;&gt;"",Table1[[#This Row],[Line Description]],"")</f>
        <v/>
      </c>
      <c r="AV1191" s="46" t="str">
        <f>IF(Table1[[#This Row],[Cur_Amount Debit]]&gt;0,ROUND(Table1[[#This Row],[Cur_Amount Debit]],2),"")</f>
        <v/>
      </c>
      <c r="AW1191" s="46" t="str">
        <f>IF(Table1[[#This Row],[Cur_Amount Credit]]&gt;0,ROUND(Table1[[#This Row],[Cur_Amount Credit]],2),"")</f>
        <v/>
      </c>
      <c r="AX1191" s="46" t="str">
        <f>LEFT(Table1[[#This Row],[Cur]],3)</f>
        <v/>
      </c>
      <c r="AY1191" s="59"/>
      <c r="AZ1191" s="46"/>
      <c r="BA1191" s="46" t="str">
        <f>IF(Table1[[#This Row],[Cur]]&lt;&gt;"",IF(Table1[[#This Row],[Cur]]="USD","",ExchangeRate),"")</f>
        <v/>
      </c>
      <c r="BB1191" s="46" t="str">
        <f>IF(Table1[[#This Row],[Grant]]&lt;&gt;"",VLOOKUP(Table1[[#This Row],[Grant]],Grants!B:D,3),"")</f>
        <v/>
      </c>
      <c r="BC1191" s="46" t="str">
        <f>TRIM(Table1[[#This Row],[Vendor ID]])</f>
        <v/>
      </c>
      <c r="BD1191">
        <f>IF(Table1[[#This Row],[Reference Number]]=Q1190,BD1190,BD1190+1)</f>
        <v>0</v>
      </c>
    </row>
    <row r="1192" spans="1:56" ht="11.25" customHeight="1" x14ac:dyDescent="0.25">
      <c r="A1192" s="1"/>
      <c r="B1192" s="88" t="str">
        <f>IF(Table1[[#This Row],[Posting Date]]&lt;&gt;"",IF(Table1[[#This Row],[Reference Number]]=Q1191,B1191+1,1),"")</f>
        <v/>
      </c>
      <c r="C1192" s="61"/>
      <c r="D1192" s="61"/>
      <c r="E1192" s="138"/>
      <c r="F1192" s="141" t="str">
        <f>IFERROR(IF(VLOOKUP(Table1[[#This Row],[Budget Code Description]],Dimentions!$X$6:$AC$139,2,FALSE)="","",VLOOKUP(Table1[[#This Row],[Budget Code Description]],Dimentions!$X$6:$AC$139,2,FALSE)),"")</f>
        <v/>
      </c>
      <c r="G1192" s="141"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1" t="str">
        <f>IFERROR(VLOOKUP(Table1[[#This Row],[Budget Code Description]],Table6[#All],8,FALSE),"")</f>
        <v/>
      </c>
      <c r="L1192" s="63"/>
      <c r="M1192" s="65" t="str">
        <f>IFERROR(VLOOKUP(Table1[[#This Row],[Staff ID]],Table2[],2,FALSE),"")</f>
        <v/>
      </c>
      <c r="N1192" s="209" t="str">
        <f>IFERROR(IF(VLOOKUP(Table1[[#This Row],[Budget Code Description]],Dimentions!$X$6:$AC$134,4,FALSE)="","",VLOOKUP(Table1[[#This Row],[Budget Code Description]],Dimentions!$X$6:$AC$134,4,FALSE)),"")</f>
        <v/>
      </c>
      <c r="O1192" s="65" t="str">
        <f>IFERROR(VLOOKUP(Table1[[#This Row],[Vendor ID]],Table549[],2,FALSE),"")</f>
        <v/>
      </c>
      <c r="P1192" s="63"/>
      <c r="Q1192" s="141" t="str">
        <f>IF(Table1[[#This Row],[Posting Date]]&lt;&gt;"",$D$9,"")</f>
        <v/>
      </c>
      <c r="R1192" s="157" t="str">
        <f>IF(Table1[[#This Row],[Posting Date]]&lt;&gt;"",$D$10,"")</f>
        <v/>
      </c>
      <c r="S1192" s="66"/>
      <c r="T1192" s="63"/>
      <c r="U1192" s="67"/>
      <c r="V1192" s="67"/>
      <c r="W1192" s="67" t="str">
        <f t="shared" si="22"/>
        <v/>
      </c>
      <c r="X1192" s="159" t="str">
        <f>IF(E1192="","",(IF(Table1[[#This Row],[Cur]]="USD",Table1[[#This Row],[Cur_Amount Debit]],Table1[[#This Row],[Cur_Amount Debit]]/Table1[[#This Row],[Exchange Rate]])))</f>
        <v/>
      </c>
      <c r="Y1192" s="159" t="str">
        <f>IF(E1192="","",(IF(Table1[[#This Row],[Cur]]="USD",Table1[[#This Row],[Cur_Amount Credit]],Table1[[#This Row],[Cur_Amount Credit]]/ExchangeRate)))</f>
        <v/>
      </c>
      <c r="Z1192" s="201" t="str">
        <f>IF(E1192="","",(Table1[[#This Row],[Debit USD]]-Table1[[#This Row],[Credit USD]]))</f>
        <v/>
      </c>
      <c r="AA1192" s="226"/>
      <c r="AB1192" s="255"/>
      <c r="AC1192" s="1"/>
      <c r="AD1192" s="15"/>
      <c r="AE1192" s="15" t="str">
        <f>IF(AND(OR(Table1[[#This Row],[Account]]="15030",Table1[[#This Row],[Account]]="15035",Table1[[#This Row],[Account]]="20150"),Table1[[#This Row],[Vendor ID]]=""),1,"")</f>
        <v/>
      </c>
      <c r="AF1192" s="15"/>
      <c r="AG1192" s="15"/>
      <c r="AH1192" s="15"/>
      <c r="AI1192" s="46" t="str">
        <f>IF(Table1[[#This Row],[Posting Date]]&lt;&gt;"","GJ-"&amp;CountryID,"")</f>
        <v/>
      </c>
      <c r="AJ1192" s="59" t="str">
        <f>IF(Table1[[#This Row],[Posting Date]]&lt;&gt;"",Table1[[#This Row],[Posting Date]],"")</f>
        <v/>
      </c>
      <c r="AK1192" s="46"/>
      <c r="AL1192" s="46" t="str">
        <f>IF(Table1[[#This Row],[Description]]&lt;&gt;"",Table1[[#This Row],[Description]],"")</f>
        <v/>
      </c>
      <c r="AM1192" s="46" t="str">
        <f>IF(Table1[[#This Row],[Posting Date]]&lt;&gt;"",Table1[[#This Row],[Reference Number]],"")</f>
        <v/>
      </c>
      <c r="AN1192" s="46" t="str">
        <f>TRIM(Table1[[#This Row],[Line '#]])</f>
        <v/>
      </c>
      <c r="AO1192" s="46" t="str">
        <f>TRIM(Table1[[#This Row],[Account]])</f>
        <v/>
      </c>
      <c r="AP1192" s="46" t="str">
        <f>IF(Table1[[#This Row],[Posting Date]]&lt;&gt;"",$D$5,"")</f>
        <v/>
      </c>
      <c r="AQ1192" s="46" t="str">
        <f>TRIM(Table1[[#This Row],[Departments-Prgrams]])</f>
        <v/>
      </c>
      <c r="AR1192" s="46" t="str">
        <f>TRIM(Table1[[#This Row],[Grant]])</f>
        <v/>
      </c>
      <c r="AS1192" s="46" t="str">
        <f>TRIM(Table1[[#This Row],[Staff ID]])</f>
        <v/>
      </c>
      <c r="AT1192" s="46" t="str">
        <f>IF(TRIM(Table1[[#This Row],[Budget Code]])=0,"",TRIM(Table1[[#This Row],[Budget Code]]))</f>
        <v/>
      </c>
      <c r="AU1192" s="46" t="str">
        <f>IF(Table1[[#This Row],[Line Description]]&lt;&gt;"",Table1[[#This Row],[Line Description]],"")</f>
        <v/>
      </c>
      <c r="AV1192" s="46" t="str">
        <f>IF(Table1[[#This Row],[Cur_Amount Debit]]&gt;0,ROUND(Table1[[#This Row],[Cur_Amount Debit]],2),"")</f>
        <v/>
      </c>
      <c r="AW1192" s="46" t="str">
        <f>IF(Table1[[#This Row],[Cur_Amount Credit]]&gt;0,ROUND(Table1[[#This Row],[Cur_Amount Credit]],2),"")</f>
        <v/>
      </c>
      <c r="AX1192" s="46" t="str">
        <f>LEFT(Table1[[#This Row],[Cur]],3)</f>
        <v/>
      </c>
      <c r="AY1192" s="59"/>
      <c r="AZ1192" s="46"/>
      <c r="BA1192" s="46" t="str">
        <f>IF(Table1[[#This Row],[Cur]]&lt;&gt;"",IF(Table1[[#This Row],[Cur]]="USD","",ExchangeRate),"")</f>
        <v/>
      </c>
      <c r="BB1192" s="46" t="str">
        <f>IF(Table1[[#This Row],[Grant]]&lt;&gt;"",VLOOKUP(Table1[[#This Row],[Grant]],Grants!B:D,3),"")</f>
        <v/>
      </c>
      <c r="BC1192" s="46" t="str">
        <f>TRIM(Table1[[#This Row],[Vendor ID]])</f>
        <v/>
      </c>
      <c r="BD1192">
        <f>IF(Table1[[#This Row],[Reference Number]]=Q1191,BD1191,BD1191+1)</f>
        <v>0</v>
      </c>
    </row>
    <row r="1193" spans="1:56" ht="11.25" customHeight="1" x14ac:dyDescent="0.25">
      <c r="A1193" s="1"/>
      <c r="B1193" s="88" t="str">
        <f>IF(Table1[[#This Row],[Posting Date]]&lt;&gt;"",IF(Table1[[#This Row],[Reference Number]]=Q1192,B1192+1,1),"")</f>
        <v/>
      </c>
      <c r="C1193" s="61"/>
      <c r="D1193" s="61"/>
      <c r="E1193" s="138"/>
      <c r="F1193" s="141" t="str">
        <f>IFERROR(IF(VLOOKUP(Table1[[#This Row],[Budget Code Description]],Dimentions!$X$6:$AC$139,2,FALSE)="","",VLOOKUP(Table1[[#This Row],[Budget Code Description]],Dimentions!$X$6:$AC$139,2,FALSE)),"")</f>
        <v/>
      </c>
      <c r="G1193" s="141"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1" t="str">
        <f>IFERROR(VLOOKUP(Table1[[#This Row],[Budget Code Description]],Table6[#All],8,FALSE),"")</f>
        <v/>
      </c>
      <c r="L1193" s="63"/>
      <c r="M1193" s="65" t="str">
        <f>IFERROR(VLOOKUP(Table1[[#This Row],[Staff ID]],Table2[],2,FALSE),"")</f>
        <v/>
      </c>
      <c r="N1193" s="209" t="str">
        <f>IFERROR(IF(VLOOKUP(Table1[[#This Row],[Budget Code Description]],Dimentions!$X$6:$AC$134,4,FALSE)="","",VLOOKUP(Table1[[#This Row],[Budget Code Description]],Dimentions!$X$6:$AC$134,4,FALSE)),"")</f>
        <v/>
      </c>
      <c r="O1193" s="65" t="str">
        <f>IFERROR(VLOOKUP(Table1[[#This Row],[Vendor ID]],Table549[],2,FALSE),"")</f>
        <v/>
      </c>
      <c r="P1193" s="63"/>
      <c r="Q1193" s="141" t="str">
        <f>IF(Table1[[#This Row],[Posting Date]]&lt;&gt;"",$D$9,"")</f>
        <v/>
      </c>
      <c r="R1193" s="157" t="str">
        <f>IF(Table1[[#This Row],[Posting Date]]&lt;&gt;"",$D$10,"")</f>
        <v/>
      </c>
      <c r="S1193" s="66"/>
      <c r="T1193" s="63"/>
      <c r="U1193" s="67"/>
      <c r="V1193" s="67"/>
      <c r="W1193" s="67" t="str">
        <f t="shared" si="22"/>
        <v/>
      </c>
      <c r="X1193" s="159" t="str">
        <f>IF(E1193="","",(IF(Table1[[#This Row],[Cur]]="USD",Table1[[#This Row],[Cur_Amount Debit]],Table1[[#This Row],[Cur_Amount Debit]]/Table1[[#This Row],[Exchange Rate]])))</f>
        <v/>
      </c>
      <c r="Y1193" s="159" t="str">
        <f>IF(E1193="","",(IF(Table1[[#This Row],[Cur]]="USD",Table1[[#This Row],[Cur_Amount Credit]],Table1[[#This Row],[Cur_Amount Credit]]/ExchangeRate)))</f>
        <v/>
      </c>
      <c r="Z1193" s="201" t="str">
        <f>IF(E1193="","",(Table1[[#This Row],[Debit USD]]-Table1[[#This Row],[Credit USD]]))</f>
        <v/>
      </c>
      <c r="AA1193" s="226"/>
      <c r="AB1193" s="255"/>
      <c r="AC1193" s="1"/>
      <c r="AD1193" s="15"/>
      <c r="AE1193" s="15" t="str">
        <f>IF(AND(OR(Table1[[#This Row],[Account]]="15030",Table1[[#This Row],[Account]]="15035",Table1[[#This Row],[Account]]="20150"),Table1[[#This Row],[Vendor ID]]=""),1,"")</f>
        <v/>
      </c>
      <c r="AF1193" s="15"/>
      <c r="AG1193" s="15"/>
      <c r="AH1193" s="15"/>
      <c r="AI1193" s="46" t="str">
        <f>IF(Table1[[#This Row],[Posting Date]]&lt;&gt;"","GJ-"&amp;CountryID,"")</f>
        <v/>
      </c>
      <c r="AJ1193" s="59" t="str">
        <f>IF(Table1[[#This Row],[Posting Date]]&lt;&gt;"",Table1[[#This Row],[Posting Date]],"")</f>
        <v/>
      </c>
      <c r="AK1193" s="46"/>
      <c r="AL1193" s="46" t="str">
        <f>IF(Table1[[#This Row],[Description]]&lt;&gt;"",Table1[[#This Row],[Description]],"")</f>
        <v/>
      </c>
      <c r="AM1193" s="46" t="str">
        <f>IF(Table1[[#This Row],[Posting Date]]&lt;&gt;"",Table1[[#This Row],[Reference Number]],"")</f>
        <v/>
      </c>
      <c r="AN1193" s="46" t="str">
        <f>TRIM(Table1[[#This Row],[Line '#]])</f>
        <v/>
      </c>
      <c r="AO1193" s="46" t="str">
        <f>TRIM(Table1[[#This Row],[Account]])</f>
        <v/>
      </c>
      <c r="AP1193" s="46" t="str">
        <f>IF(Table1[[#This Row],[Posting Date]]&lt;&gt;"",$D$5,"")</f>
        <v/>
      </c>
      <c r="AQ1193" s="46" t="str">
        <f>TRIM(Table1[[#This Row],[Departments-Prgrams]])</f>
        <v/>
      </c>
      <c r="AR1193" s="46" t="str">
        <f>TRIM(Table1[[#This Row],[Grant]])</f>
        <v/>
      </c>
      <c r="AS1193" s="46" t="str">
        <f>TRIM(Table1[[#This Row],[Staff ID]])</f>
        <v/>
      </c>
      <c r="AT1193" s="46" t="str">
        <f>IF(TRIM(Table1[[#This Row],[Budget Code]])=0,"",TRIM(Table1[[#This Row],[Budget Code]]))</f>
        <v/>
      </c>
      <c r="AU1193" s="46" t="str">
        <f>IF(Table1[[#This Row],[Line Description]]&lt;&gt;"",Table1[[#This Row],[Line Description]],"")</f>
        <v/>
      </c>
      <c r="AV1193" s="46" t="str">
        <f>IF(Table1[[#This Row],[Cur_Amount Debit]]&gt;0,ROUND(Table1[[#This Row],[Cur_Amount Debit]],2),"")</f>
        <v/>
      </c>
      <c r="AW1193" s="46" t="str">
        <f>IF(Table1[[#This Row],[Cur_Amount Credit]]&gt;0,ROUND(Table1[[#This Row],[Cur_Amount Credit]],2),"")</f>
        <v/>
      </c>
      <c r="AX1193" s="46" t="str">
        <f>LEFT(Table1[[#This Row],[Cur]],3)</f>
        <v/>
      </c>
      <c r="AY1193" s="59"/>
      <c r="AZ1193" s="46"/>
      <c r="BA1193" s="46" t="str">
        <f>IF(Table1[[#This Row],[Cur]]&lt;&gt;"",IF(Table1[[#This Row],[Cur]]="USD","",ExchangeRate),"")</f>
        <v/>
      </c>
      <c r="BB1193" s="46" t="str">
        <f>IF(Table1[[#This Row],[Grant]]&lt;&gt;"",VLOOKUP(Table1[[#This Row],[Grant]],Grants!B:D,3),"")</f>
        <v/>
      </c>
      <c r="BC1193" s="46" t="str">
        <f>TRIM(Table1[[#This Row],[Vendor ID]])</f>
        <v/>
      </c>
      <c r="BD1193">
        <f>IF(Table1[[#This Row],[Reference Number]]=Q1192,BD1192,BD1192+1)</f>
        <v>0</v>
      </c>
    </row>
    <row r="1194" spans="1:56" ht="11.25" customHeight="1" x14ac:dyDescent="0.25">
      <c r="A1194" s="1"/>
      <c r="B1194" s="88" t="str">
        <f>IF(Table1[[#This Row],[Posting Date]]&lt;&gt;"",IF(Table1[[#This Row],[Reference Number]]=Q1193,B1193+1,1),"")</f>
        <v/>
      </c>
      <c r="C1194" s="61"/>
      <c r="D1194" s="61"/>
      <c r="E1194" s="138"/>
      <c r="F1194" s="141" t="str">
        <f>IFERROR(IF(VLOOKUP(Table1[[#This Row],[Budget Code Description]],Dimentions!$X$6:$AC$139,2,FALSE)="","",VLOOKUP(Table1[[#This Row],[Budget Code Description]],Dimentions!$X$6:$AC$139,2,FALSE)),"")</f>
        <v/>
      </c>
      <c r="G1194" s="141"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1" t="str">
        <f>IFERROR(VLOOKUP(Table1[[#This Row],[Budget Code Description]],Table6[#All],8,FALSE),"")</f>
        <v/>
      </c>
      <c r="L1194" s="63"/>
      <c r="M1194" s="65" t="str">
        <f>IFERROR(VLOOKUP(Table1[[#This Row],[Staff ID]],Table2[],2,FALSE),"")</f>
        <v/>
      </c>
      <c r="N1194" s="209" t="str">
        <f>IFERROR(IF(VLOOKUP(Table1[[#This Row],[Budget Code Description]],Dimentions!$X$6:$AC$134,4,FALSE)="","",VLOOKUP(Table1[[#This Row],[Budget Code Description]],Dimentions!$X$6:$AC$134,4,FALSE)),"")</f>
        <v/>
      </c>
      <c r="O1194" s="65" t="str">
        <f>IFERROR(VLOOKUP(Table1[[#This Row],[Vendor ID]],Table549[],2,FALSE),"")</f>
        <v/>
      </c>
      <c r="P1194" s="63"/>
      <c r="Q1194" s="141" t="str">
        <f>IF(Table1[[#This Row],[Posting Date]]&lt;&gt;"",$D$9,"")</f>
        <v/>
      </c>
      <c r="R1194" s="157" t="str">
        <f>IF(Table1[[#This Row],[Posting Date]]&lt;&gt;"",$D$10,"")</f>
        <v/>
      </c>
      <c r="S1194" s="66"/>
      <c r="T1194" s="63"/>
      <c r="U1194" s="67"/>
      <c r="V1194" s="67"/>
      <c r="W1194" s="67" t="str">
        <f t="shared" si="22"/>
        <v/>
      </c>
      <c r="X1194" s="159" t="str">
        <f>IF(E1194="","",(IF(Table1[[#This Row],[Cur]]="USD",Table1[[#This Row],[Cur_Amount Debit]],Table1[[#This Row],[Cur_Amount Debit]]/Table1[[#This Row],[Exchange Rate]])))</f>
        <v/>
      </c>
      <c r="Y1194" s="159" t="str">
        <f>IF(E1194="","",(IF(Table1[[#This Row],[Cur]]="USD",Table1[[#This Row],[Cur_Amount Credit]],Table1[[#This Row],[Cur_Amount Credit]]/ExchangeRate)))</f>
        <v/>
      </c>
      <c r="Z1194" s="201" t="str">
        <f>IF(E1194="","",(Table1[[#This Row],[Debit USD]]-Table1[[#This Row],[Credit USD]]))</f>
        <v/>
      </c>
      <c r="AA1194" s="226"/>
      <c r="AB1194" s="255"/>
      <c r="AC1194" s="1"/>
      <c r="AD1194" s="15"/>
      <c r="AE1194" s="15" t="str">
        <f>IF(AND(OR(Table1[[#This Row],[Account]]="15030",Table1[[#This Row],[Account]]="15035",Table1[[#This Row],[Account]]="20150"),Table1[[#This Row],[Vendor ID]]=""),1,"")</f>
        <v/>
      </c>
      <c r="AF1194" s="15"/>
      <c r="AG1194" s="15"/>
      <c r="AH1194" s="15"/>
      <c r="AI1194" s="46" t="str">
        <f>IF(Table1[[#This Row],[Posting Date]]&lt;&gt;"","GJ-"&amp;CountryID,"")</f>
        <v/>
      </c>
      <c r="AJ1194" s="59" t="str">
        <f>IF(Table1[[#This Row],[Posting Date]]&lt;&gt;"",Table1[[#This Row],[Posting Date]],"")</f>
        <v/>
      </c>
      <c r="AK1194" s="46"/>
      <c r="AL1194" s="46" t="str">
        <f>IF(Table1[[#This Row],[Description]]&lt;&gt;"",Table1[[#This Row],[Description]],"")</f>
        <v/>
      </c>
      <c r="AM1194" s="46" t="str">
        <f>IF(Table1[[#This Row],[Posting Date]]&lt;&gt;"",Table1[[#This Row],[Reference Number]],"")</f>
        <v/>
      </c>
      <c r="AN1194" s="46" t="str">
        <f>TRIM(Table1[[#This Row],[Line '#]])</f>
        <v/>
      </c>
      <c r="AO1194" s="46" t="str">
        <f>TRIM(Table1[[#This Row],[Account]])</f>
        <v/>
      </c>
      <c r="AP1194" s="46" t="str">
        <f>IF(Table1[[#This Row],[Posting Date]]&lt;&gt;"",$D$5,"")</f>
        <v/>
      </c>
      <c r="AQ1194" s="46" t="str">
        <f>TRIM(Table1[[#This Row],[Departments-Prgrams]])</f>
        <v/>
      </c>
      <c r="AR1194" s="46" t="str">
        <f>TRIM(Table1[[#This Row],[Grant]])</f>
        <v/>
      </c>
      <c r="AS1194" s="46" t="str">
        <f>TRIM(Table1[[#This Row],[Staff ID]])</f>
        <v/>
      </c>
      <c r="AT1194" s="46" t="str">
        <f>IF(TRIM(Table1[[#This Row],[Budget Code]])=0,"",TRIM(Table1[[#This Row],[Budget Code]]))</f>
        <v/>
      </c>
      <c r="AU1194" s="46" t="str">
        <f>IF(Table1[[#This Row],[Line Description]]&lt;&gt;"",Table1[[#This Row],[Line Description]],"")</f>
        <v/>
      </c>
      <c r="AV1194" s="46" t="str">
        <f>IF(Table1[[#This Row],[Cur_Amount Debit]]&gt;0,ROUND(Table1[[#This Row],[Cur_Amount Debit]],2),"")</f>
        <v/>
      </c>
      <c r="AW1194" s="46" t="str">
        <f>IF(Table1[[#This Row],[Cur_Amount Credit]]&gt;0,ROUND(Table1[[#This Row],[Cur_Amount Credit]],2),"")</f>
        <v/>
      </c>
      <c r="AX1194" s="46" t="str">
        <f>LEFT(Table1[[#This Row],[Cur]],3)</f>
        <v/>
      </c>
      <c r="AY1194" s="59"/>
      <c r="AZ1194" s="46"/>
      <c r="BA1194" s="46" t="str">
        <f>IF(Table1[[#This Row],[Cur]]&lt;&gt;"",IF(Table1[[#This Row],[Cur]]="USD","",ExchangeRate),"")</f>
        <v/>
      </c>
      <c r="BB1194" s="46" t="str">
        <f>IF(Table1[[#This Row],[Grant]]&lt;&gt;"",VLOOKUP(Table1[[#This Row],[Grant]],Grants!B:D,3),"")</f>
        <v/>
      </c>
      <c r="BC1194" s="46" t="str">
        <f>TRIM(Table1[[#This Row],[Vendor ID]])</f>
        <v/>
      </c>
      <c r="BD1194">
        <f>IF(Table1[[#This Row],[Reference Number]]=Q1193,BD1193,BD1193+1)</f>
        <v>0</v>
      </c>
    </row>
    <row r="1195" spans="1:56" ht="11.25" customHeight="1" x14ac:dyDescent="0.25">
      <c r="A1195" s="1"/>
      <c r="B1195" s="88" t="str">
        <f>IF(Table1[[#This Row],[Posting Date]]&lt;&gt;"",IF(Table1[[#This Row],[Reference Number]]=Q1194,B1194+1,1),"")</f>
        <v/>
      </c>
      <c r="C1195" s="61"/>
      <c r="D1195" s="61"/>
      <c r="E1195" s="138"/>
      <c r="F1195" s="141" t="str">
        <f>IFERROR(IF(VLOOKUP(Table1[[#This Row],[Budget Code Description]],Dimentions!$X$6:$AC$139,2,FALSE)="","",VLOOKUP(Table1[[#This Row],[Budget Code Description]],Dimentions!$X$6:$AC$139,2,FALSE)),"")</f>
        <v/>
      </c>
      <c r="G1195" s="141"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1" t="str">
        <f>IFERROR(VLOOKUP(Table1[[#This Row],[Budget Code Description]],Table6[#All],8,FALSE),"")</f>
        <v/>
      </c>
      <c r="L1195" s="63"/>
      <c r="M1195" s="65" t="str">
        <f>IFERROR(VLOOKUP(Table1[[#This Row],[Staff ID]],Table2[],2,FALSE),"")</f>
        <v/>
      </c>
      <c r="N1195" s="209" t="str">
        <f>IFERROR(IF(VLOOKUP(Table1[[#This Row],[Budget Code Description]],Dimentions!$X$6:$AC$134,4,FALSE)="","",VLOOKUP(Table1[[#This Row],[Budget Code Description]],Dimentions!$X$6:$AC$134,4,FALSE)),"")</f>
        <v/>
      </c>
      <c r="O1195" s="65" t="str">
        <f>IFERROR(VLOOKUP(Table1[[#This Row],[Vendor ID]],Table549[],2,FALSE),"")</f>
        <v/>
      </c>
      <c r="P1195" s="63"/>
      <c r="Q1195" s="141" t="str">
        <f>IF(Table1[[#This Row],[Posting Date]]&lt;&gt;"",$D$9,"")</f>
        <v/>
      </c>
      <c r="R1195" s="157" t="str">
        <f>IF(Table1[[#This Row],[Posting Date]]&lt;&gt;"",$D$10,"")</f>
        <v/>
      </c>
      <c r="S1195" s="66"/>
      <c r="T1195" s="63"/>
      <c r="U1195" s="67"/>
      <c r="V1195" s="67"/>
      <c r="W1195" s="67" t="str">
        <f t="shared" si="22"/>
        <v/>
      </c>
      <c r="X1195" s="159" t="str">
        <f>IF(E1195="","",(IF(Table1[[#This Row],[Cur]]="USD",Table1[[#This Row],[Cur_Amount Debit]],Table1[[#This Row],[Cur_Amount Debit]]/Table1[[#This Row],[Exchange Rate]])))</f>
        <v/>
      </c>
      <c r="Y1195" s="159" t="str">
        <f>IF(E1195="","",(IF(Table1[[#This Row],[Cur]]="USD",Table1[[#This Row],[Cur_Amount Credit]],Table1[[#This Row],[Cur_Amount Credit]]/ExchangeRate)))</f>
        <v/>
      </c>
      <c r="Z1195" s="201" t="str">
        <f>IF(E1195="","",(Table1[[#This Row],[Debit USD]]-Table1[[#This Row],[Credit USD]]))</f>
        <v/>
      </c>
      <c r="AA1195" s="226"/>
      <c r="AB1195" s="255"/>
      <c r="AC1195" s="1"/>
      <c r="AD1195" s="15"/>
      <c r="AE1195" s="15" t="str">
        <f>IF(AND(OR(Table1[[#This Row],[Account]]="15030",Table1[[#This Row],[Account]]="15035",Table1[[#This Row],[Account]]="20150"),Table1[[#This Row],[Vendor ID]]=""),1,"")</f>
        <v/>
      </c>
      <c r="AF1195" s="15"/>
      <c r="AG1195" s="15"/>
      <c r="AH1195" s="15"/>
      <c r="AI1195" s="46" t="str">
        <f>IF(Table1[[#This Row],[Posting Date]]&lt;&gt;"","GJ-"&amp;CountryID,"")</f>
        <v/>
      </c>
      <c r="AJ1195" s="59" t="str">
        <f>IF(Table1[[#This Row],[Posting Date]]&lt;&gt;"",Table1[[#This Row],[Posting Date]],"")</f>
        <v/>
      </c>
      <c r="AK1195" s="46"/>
      <c r="AL1195" s="46" t="str">
        <f>IF(Table1[[#This Row],[Description]]&lt;&gt;"",Table1[[#This Row],[Description]],"")</f>
        <v/>
      </c>
      <c r="AM1195" s="46" t="str">
        <f>IF(Table1[[#This Row],[Posting Date]]&lt;&gt;"",Table1[[#This Row],[Reference Number]],"")</f>
        <v/>
      </c>
      <c r="AN1195" s="46" t="str">
        <f>TRIM(Table1[[#This Row],[Line '#]])</f>
        <v/>
      </c>
      <c r="AO1195" s="46" t="str">
        <f>TRIM(Table1[[#This Row],[Account]])</f>
        <v/>
      </c>
      <c r="AP1195" s="46" t="str">
        <f>IF(Table1[[#This Row],[Posting Date]]&lt;&gt;"",$D$5,"")</f>
        <v/>
      </c>
      <c r="AQ1195" s="46" t="str">
        <f>TRIM(Table1[[#This Row],[Departments-Prgrams]])</f>
        <v/>
      </c>
      <c r="AR1195" s="46" t="str">
        <f>TRIM(Table1[[#This Row],[Grant]])</f>
        <v/>
      </c>
      <c r="AS1195" s="46" t="str">
        <f>TRIM(Table1[[#This Row],[Staff ID]])</f>
        <v/>
      </c>
      <c r="AT1195" s="46" t="str">
        <f>IF(TRIM(Table1[[#This Row],[Budget Code]])=0,"",TRIM(Table1[[#This Row],[Budget Code]]))</f>
        <v/>
      </c>
      <c r="AU1195" s="46" t="str">
        <f>IF(Table1[[#This Row],[Line Description]]&lt;&gt;"",Table1[[#This Row],[Line Description]],"")</f>
        <v/>
      </c>
      <c r="AV1195" s="46" t="str">
        <f>IF(Table1[[#This Row],[Cur_Amount Debit]]&gt;0,ROUND(Table1[[#This Row],[Cur_Amount Debit]],2),"")</f>
        <v/>
      </c>
      <c r="AW1195" s="46" t="str">
        <f>IF(Table1[[#This Row],[Cur_Amount Credit]]&gt;0,ROUND(Table1[[#This Row],[Cur_Amount Credit]],2),"")</f>
        <v/>
      </c>
      <c r="AX1195" s="46" t="str">
        <f>LEFT(Table1[[#This Row],[Cur]],3)</f>
        <v/>
      </c>
      <c r="AY1195" s="59"/>
      <c r="AZ1195" s="46"/>
      <c r="BA1195" s="46" t="str">
        <f>IF(Table1[[#This Row],[Cur]]&lt;&gt;"",IF(Table1[[#This Row],[Cur]]="USD","",ExchangeRate),"")</f>
        <v/>
      </c>
      <c r="BB1195" s="46" t="str">
        <f>IF(Table1[[#This Row],[Grant]]&lt;&gt;"",VLOOKUP(Table1[[#This Row],[Grant]],Grants!B:D,3),"")</f>
        <v/>
      </c>
      <c r="BC1195" s="46" t="str">
        <f>TRIM(Table1[[#This Row],[Vendor ID]])</f>
        <v/>
      </c>
      <c r="BD1195">
        <f>IF(Table1[[#This Row],[Reference Number]]=Q1194,BD1194,BD1194+1)</f>
        <v>0</v>
      </c>
    </row>
    <row r="1196" spans="1:56" ht="11.25" customHeight="1" x14ac:dyDescent="0.25">
      <c r="A1196" s="1"/>
      <c r="B1196" s="88" t="str">
        <f>IF(Table1[[#This Row],[Posting Date]]&lt;&gt;"",IF(Table1[[#This Row],[Reference Number]]=Q1195,B1195+1,1),"")</f>
        <v/>
      </c>
      <c r="C1196" s="61"/>
      <c r="D1196" s="61"/>
      <c r="E1196" s="138"/>
      <c r="F1196" s="141" t="str">
        <f>IFERROR(IF(VLOOKUP(Table1[[#This Row],[Budget Code Description]],Dimentions!$X$6:$AC$139,2,FALSE)="","",VLOOKUP(Table1[[#This Row],[Budget Code Description]],Dimentions!$X$6:$AC$139,2,FALSE)),"")</f>
        <v/>
      </c>
      <c r="G1196" s="141"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1" t="str">
        <f>IFERROR(VLOOKUP(Table1[[#This Row],[Budget Code Description]],Table6[#All],8,FALSE),"")</f>
        <v/>
      </c>
      <c r="L1196" s="63"/>
      <c r="M1196" s="65" t="str">
        <f>IFERROR(VLOOKUP(Table1[[#This Row],[Staff ID]],Table2[],2,FALSE),"")</f>
        <v/>
      </c>
      <c r="N1196" s="209" t="str">
        <f>IFERROR(IF(VLOOKUP(Table1[[#This Row],[Budget Code Description]],Dimentions!$X$6:$AC$134,4,FALSE)="","",VLOOKUP(Table1[[#This Row],[Budget Code Description]],Dimentions!$X$6:$AC$134,4,FALSE)),"")</f>
        <v/>
      </c>
      <c r="O1196" s="65" t="str">
        <f>IFERROR(VLOOKUP(Table1[[#This Row],[Vendor ID]],Table549[],2,FALSE),"")</f>
        <v/>
      </c>
      <c r="P1196" s="63"/>
      <c r="Q1196" s="141" t="str">
        <f>IF(Table1[[#This Row],[Posting Date]]&lt;&gt;"",$D$9,"")</f>
        <v/>
      </c>
      <c r="R1196" s="157" t="str">
        <f>IF(Table1[[#This Row],[Posting Date]]&lt;&gt;"",$D$10,"")</f>
        <v/>
      </c>
      <c r="S1196" s="66"/>
      <c r="T1196" s="63"/>
      <c r="U1196" s="67"/>
      <c r="V1196" s="67"/>
      <c r="W1196" s="67" t="str">
        <f t="shared" si="22"/>
        <v/>
      </c>
      <c r="X1196" s="159" t="str">
        <f>IF(E1196="","",(IF(Table1[[#This Row],[Cur]]="USD",Table1[[#This Row],[Cur_Amount Debit]],Table1[[#This Row],[Cur_Amount Debit]]/Table1[[#This Row],[Exchange Rate]])))</f>
        <v/>
      </c>
      <c r="Y1196" s="159" t="str">
        <f>IF(E1196="","",(IF(Table1[[#This Row],[Cur]]="USD",Table1[[#This Row],[Cur_Amount Credit]],Table1[[#This Row],[Cur_Amount Credit]]/ExchangeRate)))</f>
        <v/>
      </c>
      <c r="Z1196" s="201" t="str">
        <f>IF(E1196="","",(Table1[[#This Row],[Debit USD]]-Table1[[#This Row],[Credit USD]]))</f>
        <v/>
      </c>
      <c r="AA1196" s="226"/>
      <c r="AB1196" s="255"/>
      <c r="AC1196" s="1"/>
      <c r="AD1196" s="15"/>
      <c r="AE1196" s="15" t="str">
        <f>IF(AND(OR(Table1[[#This Row],[Account]]="15030",Table1[[#This Row],[Account]]="15035",Table1[[#This Row],[Account]]="20150"),Table1[[#This Row],[Vendor ID]]=""),1,"")</f>
        <v/>
      </c>
      <c r="AF1196" s="15"/>
      <c r="AG1196" s="15"/>
      <c r="AH1196" s="15"/>
      <c r="AI1196" s="46" t="str">
        <f>IF(Table1[[#This Row],[Posting Date]]&lt;&gt;"","GJ-"&amp;CountryID,"")</f>
        <v/>
      </c>
      <c r="AJ1196" s="59" t="str">
        <f>IF(Table1[[#This Row],[Posting Date]]&lt;&gt;"",Table1[[#This Row],[Posting Date]],"")</f>
        <v/>
      </c>
      <c r="AK1196" s="46"/>
      <c r="AL1196" s="46" t="str">
        <f>IF(Table1[[#This Row],[Description]]&lt;&gt;"",Table1[[#This Row],[Description]],"")</f>
        <v/>
      </c>
      <c r="AM1196" s="46" t="str">
        <f>IF(Table1[[#This Row],[Posting Date]]&lt;&gt;"",Table1[[#This Row],[Reference Number]],"")</f>
        <v/>
      </c>
      <c r="AN1196" s="46" t="str">
        <f>TRIM(Table1[[#This Row],[Line '#]])</f>
        <v/>
      </c>
      <c r="AO1196" s="46" t="str">
        <f>TRIM(Table1[[#This Row],[Account]])</f>
        <v/>
      </c>
      <c r="AP1196" s="46" t="str">
        <f>IF(Table1[[#This Row],[Posting Date]]&lt;&gt;"",$D$5,"")</f>
        <v/>
      </c>
      <c r="AQ1196" s="46" t="str">
        <f>TRIM(Table1[[#This Row],[Departments-Prgrams]])</f>
        <v/>
      </c>
      <c r="AR1196" s="46" t="str">
        <f>TRIM(Table1[[#This Row],[Grant]])</f>
        <v/>
      </c>
      <c r="AS1196" s="46" t="str">
        <f>TRIM(Table1[[#This Row],[Staff ID]])</f>
        <v/>
      </c>
      <c r="AT1196" s="46" t="str">
        <f>IF(TRIM(Table1[[#This Row],[Budget Code]])=0,"",TRIM(Table1[[#This Row],[Budget Code]]))</f>
        <v/>
      </c>
      <c r="AU1196" s="46" t="str">
        <f>IF(Table1[[#This Row],[Line Description]]&lt;&gt;"",Table1[[#This Row],[Line Description]],"")</f>
        <v/>
      </c>
      <c r="AV1196" s="46" t="str">
        <f>IF(Table1[[#This Row],[Cur_Amount Debit]]&gt;0,ROUND(Table1[[#This Row],[Cur_Amount Debit]],2),"")</f>
        <v/>
      </c>
      <c r="AW1196" s="46" t="str">
        <f>IF(Table1[[#This Row],[Cur_Amount Credit]]&gt;0,ROUND(Table1[[#This Row],[Cur_Amount Credit]],2),"")</f>
        <v/>
      </c>
      <c r="AX1196" s="46" t="str">
        <f>LEFT(Table1[[#This Row],[Cur]],3)</f>
        <v/>
      </c>
      <c r="AY1196" s="59"/>
      <c r="AZ1196" s="46"/>
      <c r="BA1196" s="46" t="str">
        <f>IF(Table1[[#This Row],[Cur]]&lt;&gt;"",IF(Table1[[#This Row],[Cur]]="USD","",ExchangeRate),"")</f>
        <v/>
      </c>
      <c r="BB1196" s="46" t="str">
        <f>IF(Table1[[#This Row],[Grant]]&lt;&gt;"",VLOOKUP(Table1[[#This Row],[Grant]],Grants!B:D,3),"")</f>
        <v/>
      </c>
      <c r="BC1196" s="46" t="str">
        <f>TRIM(Table1[[#This Row],[Vendor ID]])</f>
        <v/>
      </c>
      <c r="BD1196">
        <f>IF(Table1[[#This Row],[Reference Number]]=Q1195,BD1195,BD1195+1)</f>
        <v>0</v>
      </c>
    </row>
    <row r="1197" spans="1:56" ht="11.25" customHeight="1" x14ac:dyDescent="0.25">
      <c r="A1197" s="1"/>
      <c r="B1197" s="88" t="str">
        <f>IF(Table1[[#This Row],[Posting Date]]&lt;&gt;"",IF(Table1[[#This Row],[Reference Number]]=Q1196,B1196+1,1),"")</f>
        <v/>
      </c>
      <c r="C1197" s="61"/>
      <c r="D1197" s="61"/>
      <c r="E1197" s="138"/>
      <c r="F1197" s="141" t="str">
        <f>IFERROR(IF(VLOOKUP(Table1[[#This Row],[Budget Code Description]],Dimentions!$X$6:$AC$139,2,FALSE)="","",VLOOKUP(Table1[[#This Row],[Budget Code Description]],Dimentions!$X$6:$AC$139,2,FALSE)),"")</f>
        <v/>
      </c>
      <c r="G1197" s="141"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1" t="str">
        <f>IFERROR(VLOOKUP(Table1[[#This Row],[Budget Code Description]],Table6[#All],8,FALSE),"")</f>
        <v/>
      </c>
      <c r="L1197" s="63"/>
      <c r="M1197" s="65" t="str">
        <f>IFERROR(VLOOKUP(Table1[[#This Row],[Staff ID]],Table2[],2,FALSE),"")</f>
        <v/>
      </c>
      <c r="N1197" s="209" t="str">
        <f>IFERROR(IF(VLOOKUP(Table1[[#This Row],[Budget Code Description]],Dimentions!$X$6:$AC$134,4,FALSE)="","",VLOOKUP(Table1[[#This Row],[Budget Code Description]],Dimentions!$X$6:$AC$134,4,FALSE)),"")</f>
        <v/>
      </c>
      <c r="O1197" s="65" t="str">
        <f>IFERROR(VLOOKUP(Table1[[#This Row],[Vendor ID]],Table549[],2,FALSE),"")</f>
        <v/>
      </c>
      <c r="P1197" s="63"/>
      <c r="Q1197" s="141" t="str">
        <f>IF(Table1[[#This Row],[Posting Date]]&lt;&gt;"",$D$9,"")</f>
        <v/>
      </c>
      <c r="R1197" s="157" t="str">
        <f>IF(Table1[[#This Row],[Posting Date]]&lt;&gt;"",$D$10,"")</f>
        <v/>
      </c>
      <c r="S1197" s="66"/>
      <c r="T1197" s="63"/>
      <c r="U1197" s="67"/>
      <c r="V1197" s="67"/>
      <c r="W1197" s="67" t="str">
        <f t="shared" si="22"/>
        <v/>
      </c>
      <c r="X1197" s="159" t="str">
        <f>IF(E1197="","",(IF(Table1[[#This Row],[Cur]]="USD",Table1[[#This Row],[Cur_Amount Debit]],Table1[[#This Row],[Cur_Amount Debit]]/Table1[[#This Row],[Exchange Rate]])))</f>
        <v/>
      </c>
      <c r="Y1197" s="159" t="str">
        <f>IF(E1197="","",(IF(Table1[[#This Row],[Cur]]="USD",Table1[[#This Row],[Cur_Amount Credit]],Table1[[#This Row],[Cur_Amount Credit]]/ExchangeRate)))</f>
        <v/>
      </c>
      <c r="Z1197" s="201" t="str">
        <f>IF(E1197="","",(Table1[[#This Row],[Debit USD]]-Table1[[#This Row],[Credit USD]]))</f>
        <v/>
      </c>
      <c r="AA1197" s="226"/>
      <c r="AB1197" s="255"/>
      <c r="AC1197" s="1"/>
      <c r="AD1197" s="15"/>
      <c r="AE1197" s="15" t="str">
        <f>IF(AND(OR(Table1[[#This Row],[Account]]="15030",Table1[[#This Row],[Account]]="15035",Table1[[#This Row],[Account]]="20150"),Table1[[#This Row],[Vendor ID]]=""),1,"")</f>
        <v/>
      </c>
      <c r="AF1197" s="15"/>
      <c r="AG1197" s="15"/>
      <c r="AH1197" s="15"/>
      <c r="AI1197" s="46" t="str">
        <f>IF(Table1[[#This Row],[Posting Date]]&lt;&gt;"","GJ-"&amp;CountryID,"")</f>
        <v/>
      </c>
      <c r="AJ1197" s="59" t="str">
        <f>IF(Table1[[#This Row],[Posting Date]]&lt;&gt;"",Table1[[#This Row],[Posting Date]],"")</f>
        <v/>
      </c>
      <c r="AK1197" s="46"/>
      <c r="AL1197" s="46" t="str">
        <f>IF(Table1[[#This Row],[Description]]&lt;&gt;"",Table1[[#This Row],[Description]],"")</f>
        <v/>
      </c>
      <c r="AM1197" s="46" t="str">
        <f>IF(Table1[[#This Row],[Posting Date]]&lt;&gt;"",Table1[[#This Row],[Reference Number]],"")</f>
        <v/>
      </c>
      <c r="AN1197" s="46" t="str">
        <f>TRIM(Table1[[#This Row],[Line '#]])</f>
        <v/>
      </c>
      <c r="AO1197" s="46" t="str">
        <f>TRIM(Table1[[#This Row],[Account]])</f>
        <v/>
      </c>
      <c r="AP1197" s="46" t="str">
        <f>IF(Table1[[#This Row],[Posting Date]]&lt;&gt;"",$D$5,"")</f>
        <v/>
      </c>
      <c r="AQ1197" s="46" t="str">
        <f>TRIM(Table1[[#This Row],[Departments-Prgrams]])</f>
        <v/>
      </c>
      <c r="AR1197" s="46" t="str">
        <f>TRIM(Table1[[#This Row],[Grant]])</f>
        <v/>
      </c>
      <c r="AS1197" s="46" t="str">
        <f>TRIM(Table1[[#This Row],[Staff ID]])</f>
        <v/>
      </c>
      <c r="AT1197" s="46" t="str">
        <f>IF(TRIM(Table1[[#This Row],[Budget Code]])=0,"",TRIM(Table1[[#This Row],[Budget Code]]))</f>
        <v/>
      </c>
      <c r="AU1197" s="46" t="str">
        <f>IF(Table1[[#This Row],[Line Description]]&lt;&gt;"",Table1[[#This Row],[Line Description]],"")</f>
        <v/>
      </c>
      <c r="AV1197" s="46" t="str">
        <f>IF(Table1[[#This Row],[Cur_Amount Debit]]&gt;0,ROUND(Table1[[#This Row],[Cur_Amount Debit]],2),"")</f>
        <v/>
      </c>
      <c r="AW1197" s="46" t="str">
        <f>IF(Table1[[#This Row],[Cur_Amount Credit]]&gt;0,ROUND(Table1[[#This Row],[Cur_Amount Credit]],2),"")</f>
        <v/>
      </c>
      <c r="AX1197" s="46" t="str">
        <f>LEFT(Table1[[#This Row],[Cur]],3)</f>
        <v/>
      </c>
      <c r="AY1197" s="59"/>
      <c r="AZ1197" s="46"/>
      <c r="BA1197" s="46" t="str">
        <f>IF(Table1[[#This Row],[Cur]]&lt;&gt;"",IF(Table1[[#This Row],[Cur]]="USD","",ExchangeRate),"")</f>
        <v/>
      </c>
      <c r="BB1197" s="46" t="str">
        <f>IF(Table1[[#This Row],[Grant]]&lt;&gt;"",VLOOKUP(Table1[[#This Row],[Grant]],Grants!B:D,3),"")</f>
        <v/>
      </c>
      <c r="BC1197" s="46" t="str">
        <f>TRIM(Table1[[#This Row],[Vendor ID]])</f>
        <v/>
      </c>
      <c r="BD1197">
        <f>IF(Table1[[#This Row],[Reference Number]]=Q1196,BD1196,BD1196+1)</f>
        <v>0</v>
      </c>
    </row>
    <row r="1198" spans="1:56" ht="11.25" customHeight="1" x14ac:dyDescent="0.25">
      <c r="A1198" s="1"/>
      <c r="B1198" s="88" t="str">
        <f>IF(Table1[[#This Row],[Posting Date]]&lt;&gt;"",IF(Table1[[#This Row],[Reference Number]]=Q1197,B1197+1,1),"")</f>
        <v/>
      </c>
      <c r="C1198" s="61"/>
      <c r="D1198" s="61"/>
      <c r="E1198" s="138"/>
      <c r="F1198" s="141" t="str">
        <f>IFERROR(IF(VLOOKUP(Table1[[#This Row],[Budget Code Description]],Dimentions!$X$6:$AC$139,2,FALSE)="","",VLOOKUP(Table1[[#This Row],[Budget Code Description]],Dimentions!$X$6:$AC$139,2,FALSE)),"")</f>
        <v/>
      </c>
      <c r="G1198" s="141"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1" t="str">
        <f>IFERROR(VLOOKUP(Table1[[#This Row],[Budget Code Description]],Table6[#All],8,FALSE),"")</f>
        <v/>
      </c>
      <c r="L1198" s="63"/>
      <c r="M1198" s="65" t="str">
        <f>IFERROR(VLOOKUP(Table1[[#This Row],[Staff ID]],Table2[],2,FALSE),"")</f>
        <v/>
      </c>
      <c r="N1198" s="209" t="str">
        <f>IFERROR(IF(VLOOKUP(Table1[[#This Row],[Budget Code Description]],Dimentions!$X$6:$AC$134,4,FALSE)="","",VLOOKUP(Table1[[#This Row],[Budget Code Description]],Dimentions!$X$6:$AC$134,4,FALSE)),"")</f>
        <v/>
      </c>
      <c r="O1198" s="65" t="str">
        <f>IFERROR(VLOOKUP(Table1[[#This Row],[Vendor ID]],Table549[],2,FALSE),"")</f>
        <v/>
      </c>
      <c r="P1198" s="63"/>
      <c r="Q1198" s="141" t="str">
        <f>IF(Table1[[#This Row],[Posting Date]]&lt;&gt;"",$D$9,"")</f>
        <v/>
      </c>
      <c r="R1198" s="157" t="str">
        <f>IF(Table1[[#This Row],[Posting Date]]&lt;&gt;"",$D$10,"")</f>
        <v/>
      </c>
      <c r="S1198" s="66"/>
      <c r="T1198" s="63"/>
      <c r="U1198" s="67"/>
      <c r="V1198" s="67"/>
      <c r="W1198" s="67" t="str">
        <f t="shared" si="22"/>
        <v/>
      </c>
      <c r="X1198" s="159" t="str">
        <f>IF(E1198="","",(IF(Table1[[#This Row],[Cur]]="USD",Table1[[#This Row],[Cur_Amount Debit]],Table1[[#This Row],[Cur_Amount Debit]]/Table1[[#This Row],[Exchange Rate]])))</f>
        <v/>
      </c>
      <c r="Y1198" s="159" t="str">
        <f>IF(E1198="","",(IF(Table1[[#This Row],[Cur]]="USD",Table1[[#This Row],[Cur_Amount Credit]],Table1[[#This Row],[Cur_Amount Credit]]/ExchangeRate)))</f>
        <v/>
      </c>
      <c r="Z1198" s="201" t="str">
        <f>IF(E1198="","",(Table1[[#This Row],[Debit USD]]-Table1[[#This Row],[Credit USD]]))</f>
        <v/>
      </c>
      <c r="AA1198" s="226"/>
      <c r="AB1198" s="255"/>
      <c r="AC1198" s="1"/>
      <c r="AD1198" s="15"/>
      <c r="AE1198" s="15" t="str">
        <f>IF(AND(OR(Table1[[#This Row],[Account]]="15030",Table1[[#This Row],[Account]]="15035",Table1[[#This Row],[Account]]="20150"),Table1[[#This Row],[Vendor ID]]=""),1,"")</f>
        <v/>
      </c>
      <c r="AF1198" s="15"/>
      <c r="AG1198" s="15"/>
      <c r="AH1198" s="15"/>
      <c r="AI1198" s="46" t="str">
        <f>IF(Table1[[#This Row],[Posting Date]]&lt;&gt;"","GJ-"&amp;CountryID,"")</f>
        <v/>
      </c>
      <c r="AJ1198" s="59" t="str">
        <f>IF(Table1[[#This Row],[Posting Date]]&lt;&gt;"",Table1[[#This Row],[Posting Date]],"")</f>
        <v/>
      </c>
      <c r="AK1198" s="46"/>
      <c r="AL1198" s="46" t="str">
        <f>IF(Table1[[#This Row],[Description]]&lt;&gt;"",Table1[[#This Row],[Description]],"")</f>
        <v/>
      </c>
      <c r="AM1198" s="46" t="str">
        <f>IF(Table1[[#This Row],[Posting Date]]&lt;&gt;"",Table1[[#This Row],[Reference Number]],"")</f>
        <v/>
      </c>
      <c r="AN1198" s="46" t="str">
        <f>TRIM(Table1[[#This Row],[Line '#]])</f>
        <v/>
      </c>
      <c r="AO1198" s="46" t="str">
        <f>TRIM(Table1[[#This Row],[Account]])</f>
        <v/>
      </c>
      <c r="AP1198" s="46" t="str">
        <f>IF(Table1[[#This Row],[Posting Date]]&lt;&gt;"",$D$5,"")</f>
        <v/>
      </c>
      <c r="AQ1198" s="46" t="str">
        <f>TRIM(Table1[[#This Row],[Departments-Prgrams]])</f>
        <v/>
      </c>
      <c r="AR1198" s="46" t="str">
        <f>TRIM(Table1[[#This Row],[Grant]])</f>
        <v/>
      </c>
      <c r="AS1198" s="46" t="str">
        <f>TRIM(Table1[[#This Row],[Staff ID]])</f>
        <v/>
      </c>
      <c r="AT1198" s="46" t="str">
        <f>IF(TRIM(Table1[[#This Row],[Budget Code]])=0,"",TRIM(Table1[[#This Row],[Budget Code]]))</f>
        <v/>
      </c>
      <c r="AU1198" s="46" t="str">
        <f>IF(Table1[[#This Row],[Line Description]]&lt;&gt;"",Table1[[#This Row],[Line Description]],"")</f>
        <v/>
      </c>
      <c r="AV1198" s="46" t="str">
        <f>IF(Table1[[#This Row],[Cur_Amount Debit]]&gt;0,ROUND(Table1[[#This Row],[Cur_Amount Debit]],2),"")</f>
        <v/>
      </c>
      <c r="AW1198" s="46" t="str">
        <f>IF(Table1[[#This Row],[Cur_Amount Credit]]&gt;0,ROUND(Table1[[#This Row],[Cur_Amount Credit]],2),"")</f>
        <v/>
      </c>
      <c r="AX1198" s="46" t="str">
        <f>LEFT(Table1[[#This Row],[Cur]],3)</f>
        <v/>
      </c>
      <c r="AY1198" s="59"/>
      <c r="AZ1198" s="46"/>
      <c r="BA1198" s="46" t="str">
        <f>IF(Table1[[#This Row],[Cur]]&lt;&gt;"",IF(Table1[[#This Row],[Cur]]="USD","",ExchangeRate),"")</f>
        <v/>
      </c>
      <c r="BB1198" s="46" t="str">
        <f>IF(Table1[[#This Row],[Grant]]&lt;&gt;"",VLOOKUP(Table1[[#This Row],[Grant]],Grants!B:D,3),"")</f>
        <v/>
      </c>
      <c r="BC1198" s="46" t="str">
        <f>TRIM(Table1[[#This Row],[Vendor ID]])</f>
        <v/>
      </c>
      <c r="BD1198">
        <f>IF(Table1[[#This Row],[Reference Number]]=Q1197,BD1197,BD1197+1)</f>
        <v>0</v>
      </c>
    </row>
    <row r="1199" spans="1:56" ht="11.25" customHeight="1" x14ac:dyDescent="0.25">
      <c r="A1199" s="1"/>
      <c r="B1199" s="88" t="str">
        <f>IF(Table1[[#This Row],[Posting Date]]&lt;&gt;"",IF(Table1[[#This Row],[Reference Number]]=Q1198,B1198+1,1),"")</f>
        <v/>
      </c>
      <c r="C1199" s="61"/>
      <c r="D1199" s="61"/>
      <c r="E1199" s="138"/>
      <c r="F1199" s="141" t="str">
        <f>IFERROR(IF(VLOOKUP(Table1[[#This Row],[Budget Code Description]],Dimentions!$X$6:$AC$139,2,FALSE)="","",VLOOKUP(Table1[[#This Row],[Budget Code Description]],Dimentions!$X$6:$AC$139,2,FALSE)),"")</f>
        <v/>
      </c>
      <c r="G1199" s="141"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1" t="str">
        <f>IFERROR(VLOOKUP(Table1[[#This Row],[Budget Code Description]],Table6[#All],8,FALSE),"")</f>
        <v/>
      </c>
      <c r="L1199" s="63"/>
      <c r="M1199" s="65" t="str">
        <f>IFERROR(VLOOKUP(Table1[[#This Row],[Staff ID]],Table2[],2,FALSE),"")</f>
        <v/>
      </c>
      <c r="N1199" s="209" t="str">
        <f>IFERROR(IF(VLOOKUP(Table1[[#This Row],[Budget Code Description]],Dimentions!$X$6:$AC$134,4,FALSE)="","",VLOOKUP(Table1[[#This Row],[Budget Code Description]],Dimentions!$X$6:$AC$134,4,FALSE)),"")</f>
        <v/>
      </c>
      <c r="O1199" s="65" t="str">
        <f>IFERROR(VLOOKUP(Table1[[#This Row],[Vendor ID]],Table549[],2,FALSE),"")</f>
        <v/>
      </c>
      <c r="P1199" s="63"/>
      <c r="Q1199" s="141" t="str">
        <f>IF(Table1[[#This Row],[Posting Date]]&lt;&gt;"",$D$9,"")</f>
        <v/>
      </c>
      <c r="R1199" s="157" t="str">
        <f>IF(Table1[[#This Row],[Posting Date]]&lt;&gt;"",$D$10,"")</f>
        <v/>
      </c>
      <c r="S1199" s="66"/>
      <c r="T1199" s="63"/>
      <c r="U1199" s="67"/>
      <c r="V1199" s="67"/>
      <c r="W1199" s="67" t="str">
        <f t="shared" ref="W1199:W1262" si="23">IF(E1199="","",(ExchangeRate))</f>
        <v/>
      </c>
      <c r="X1199" s="159" t="str">
        <f>IF(E1199="","",(IF(Table1[[#This Row],[Cur]]="USD",Table1[[#This Row],[Cur_Amount Debit]],Table1[[#This Row],[Cur_Amount Debit]]/Table1[[#This Row],[Exchange Rate]])))</f>
        <v/>
      </c>
      <c r="Y1199" s="159" t="str">
        <f>IF(E1199="","",(IF(Table1[[#This Row],[Cur]]="USD",Table1[[#This Row],[Cur_Amount Credit]],Table1[[#This Row],[Cur_Amount Credit]]/ExchangeRate)))</f>
        <v/>
      </c>
      <c r="Z1199" s="201" t="str">
        <f>IF(E1199="","",(Table1[[#This Row],[Debit USD]]-Table1[[#This Row],[Credit USD]]))</f>
        <v/>
      </c>
      <c r="AA1199" s="226"/>
      <c r="AB1199" s="255"/>
      <c r="AC1199" s="1"/>
      <c r="AD1199" s="15"/>
      <c r="AE1199" s="15" t="str">
        <f>IF(AND(OR(Table1[[#This Row],[Account]]="15030",Table1[[#This Row],[Account]]="15035",Table1[[#This Row],[Account]]="20150"),Table1[[#This Row],[Vendor ID]]=""),1,"")</f>
        <v/>
      </c>
      <c r="AF1199" s="15"/>
      <c r="AG1199" s="15"/>
      <c r="AH1199" s="15"/>
      <c r="AI1199" s="46" t="str">
        <f>IF(Table1[[#This Row],[Posting Date]]&lt;&gt;"","GJ-"&amp;CountryID,"")</f>
        <v/>
      </c>
      <c r="AJ1199" s="59" t="str">
        <f>IF(Table1[[#This Row],[Posting Date]]&lt;&gt;"",Table1[[#This Row],[Posting Date]],"")</f>
        <v/>
      </c>
      <c r="AK1199" s="46"/>
      <c r="AL1199" s="46" t="str">
        <f>IF(Table1[[#This Row],[Description]]&lt;&gt;"",Table1[[#This Row],[Description]],"")</f>
        <v/>
      </c>
      <c r="AM1199" s="46" t="str">
        <f>IF(Table1[[#This Row],[Posting Date]]&lt;&gt;"",Table1[[#This Row],[Reference Number]],"")</f>
        <v/>
      </c>
      <c r="AN1199" s="46" t="str">
        <f>TRIM(Table1[[#This Row],[Line '#]])</f>
        <v/>
      </c>
      <c r="AO1199" s="46" t="str">
        <f>TRIM(Table1[[#This Row],[Account]])</f>
        <v/>
      </c>
      <c r="AP1199" s="46" t="str">
        <f>IF(Table1[[#This Row],[Posting Date]]&lt;&gt;"",$D$5,"")</f>
        <v/>
      </c>
      <c r="AQ1199" s="46" t="str">
        <f>TRIM(Table1[[#This Row],[Departments-Prgrams]])</f>
        <v/>
      </c>
      <c r="AR1199" s="46" t="str">
        <f>TRIM(Table1[[#This Row],[Grant]])</f>
        <v/>
      </c>
      <c r="AS1199" s="46" t="str">
        <f>TRIM(Table1[[#This Row],[Staff ID]])</f>
        <v/>
      </c>
      <c r="AT1199" s="46" t="str">
        <f>IF(TRIM(Table1[[#This Row],[Budget Code]])=0,"",TRIM(Table1[[#This Row],[Budget Code]]))</f>
        <v/>
      </c>
      <c r="AU1199" s="46" t="str">
        <f>IF(Table1[[#This Row],[Line Description]]&lt;&gt;"",Table1[[#This Row],[Line Description]],"")</f>
        <v/>
      </c>
      <c r="AV1199" s="46" t="str">
        <f>IF(Table1[[#This Row],[Cur_Amount Debit]]&gt;0,ROUND(Table1[[#This Row],[Cur_Amount Debit]],2),"")</f>
        <v/>
      </c>
      <c r="AW1199" s="46" t="str">
        <f>IF(Table1[[#This Row],[Cur_Amount Credit]]&gt;0,ROUND(Table1[[#This Row],[Cur_Amount Credit]],2),"")</f>
        <v/>
      </c>
      <c r="AX1199" s="46" t="str">
        <f>LEFT(Table1[[#This Row],[Cur]],3)</f>
        <v/>
      </c>
      <c r="AY1199" s="59"/>
      <c r="AZ1199" s="46"/>
      <c r="BA1199" s="46" t="str">
        <f>IF(Table1[[#This Row],[Cur]]&lt;&gt;"",IF(Table1[[#This Row],[Cur]]="USD","",ExchangeRate),"")</f>
        <v/>
      </c>
      <c r="BB1199" s="46" t="str">
        <f>IF(Table1[[#This Row],[Grant]]&lt;&gt;"",VLOOKUP(Table1[[#This Row],[Grant]],Grants!B:D,3),"")</f>
        <v/>
      </c>
      <c r="BC1199" s="46" t="str">
        <f>TRIM(Table1[[#This Row],[Vendor ID]])</f>
        <v/>
      </c>
      <c r="BD1199">
        <f>IF(Table1[[#This Row],[Reference Number]]=Q1198,BD1198,BD1198+1)</f>
        <v>0</v>
      </c>
    </row>
    <row r="1200" spans="1:56" ht="11.25" customHeight="1" x14ac:dyDescent="0.25">
      <c r="A1200" s="1"/>
      <c r="B1200" s="88" t="str">
        <f>IF(Table1[[#This Row],[Posting Date]]&lt;&gt;"",IF(Table1[[#This Row],[Reference Number]]=Q1199,B1199+1,1),"")</f>
        <v/>
      </c>
      <c r="C1200" s="61"/>
      <c r="D1200" s="61"/>
      <c r="E1200" s="138"/>
      <c r="F1200" s="141" t="str">
        <f>IFERROR(IF(VLOOKUP(Table1[[#This Row],[Budget Code Description]],Dimentions!$X$6:$AC$139,2,FALSE)="","",VLOOKUP(Table1[[#This Row],[Budget Code Description]],Dimentions!$X$6:$AC$139,2,FALSE)),"")</f>
        <v/>
      </c>
      <c r="G1200" s="141"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1" t="str">
        <f>IFERROR(VLOOKUP(Table1[[#This Row],[Budget Code Description]],Table6[#All],8,FALSE),"")</f>
        <v/>
      </c>
      <c r="L1200" s="63"/>
      <c r="M1200" s="65" t="str">
        <f>IFERROR(VLOOKUP(Table1[[#This Row],[Staff ID]],Table2[],2,FALSE),"")</f>
        <v/>
      </c>
      <c r="N1200" s="209" t="str">
        <f>IFERROR(IF(VLOOKUP(Table1[[#This Row],[Budget Code Description]],Dimentions!$X$6:$AC$134,4,FALSE)="","",VLOOKUP(Table1[[#This Row],[Budget Code Description]],Dimentions!$X$6:$AC$134,4,FALSE)),"")</f>
        <v/>
      </c>
      <c r="O1200" s="65" t="str">
        <f>IFERROR(VLOOKUP(Table1[[#This Row],[Vendor ID]],Table549[],2,FALSE),"")</f>
        <v/>
      </c>
      <c r="P1200" s="63"/>
      <c r="Q1200" s="141" t="str">
        <f>IF(Table1[[#This Row],[Posting Date]]&lt;&gt;"",$D$9,"")</f>
        <v/>
      </c>
      <c r="R1200" s="157" t="str">
        <f>IF(Table1[[#This Row],[Posting Date]]&lt;&gt;"",$D$10,"")</f>
        <v/>
      </c>
      <c r="S1200" s="66"/>
      <c r="T1200" s="63"/>
      <c r="U1200" s="67"/>
      <c r="V1200" s="67"/>
      <c r="W1200" s="67" t="str">
        <f t="shared" si="23"/>
        <v/>
      </c>
      <c r="X1200" s="159" t="str">
        <f>IF(E1200="","",(IF(Table1[[#This Row],[Cur]]="USD",Table1[[#This Row],[Cur_Amount Debit]],Table1[[#This Row],[Cur_Amount Debit]]/Table1[[#This Row],[Exchange Rate]])))</f>
        <v/>
      </c>
      <c r="Y1200" s="159" t="str">
        <f>IF(E1200="","",(IF(Table1[[#This Row],[Cur]]="USD",Table1[[#This Row],[Cur_Amount Credit]],Table1[[#This Row],[Cur_Amount Credit]]/ExchangeRate)))</f>
        <v/>
      </c>
      <c r="Z1200" s="201" t="str">
        <f>IF(E1200="","",(Table1[[#This Row],[Debit USD]]-Table1[[#This Row],[Credit USD]]))</f>
        <v/>
      </c>
      <c r="AA1200" s="226"/>
      <c r="AB1200" s="255"/>
      <c r="AC1200" s="1"/>
      <c r="AD1200" s="15"/>
      <c r="AE1200" s="15" t="str">
        <f>IF(AND(OR(Table1[[#This Row],[Account]]="15030",Table1[[#This Row],[Account]]="15035",Table1[[#This Row],[Account]]="20150"),Table1[[#This Row],[Vendor ID]]=""),1,"")</f>
        <v/>
      </c>
      <c r="AF1200" s="15"/>
      <c r="AG1200" s="15"/>
      <c r="AH1200" s="15"/>
      <c r="AI1200" s="46" t="str">
        <f>IF(Table1[[#This Row],[Posting Date]]&lt;&gt;"","GJ-"&amp;CountryID,"")</f>
        <v/>
      </c>
      <c r="AJ1200" s="59" t="str">
        <f>IF(Table1[[#This Row],[Posting Date]]&lt;&gt;"",Table1[[#This Row],[Posting Date]],"")</f>
        <v/>
      </c>
      <c r="AK1200" s="46"/>
      <c r="AL1200" s="46" t="str">
        <f>IF(Table1[[#This Row],[Description]]&lt;&gt;"",Table1[[#This Row],[Description]],"")</f>
        <v/>
      </c>
      <c r="AM1200" s="46" t="str">
        <f>IF(Table1[[#This Row],[Posting Date]]&lt;&gt;"",Table1[[#This Row],[Reference Number]],"")</f>
        <v/>
      </c>
      <c r="AN1200" s="46" t="str">
        <f>TRIM(Table1[[#This Row],[Line '#]])</f>
        <v/>
      </c>
      <c r="AO1200" s="46" t="str">
        <f>TRIM(Table1[[#This Row],[Account]])</f>
        <v/>
      </c>
      <c r="AP1200" s="46" t="str">
        <f>IF(Table1[[#This Row],[Posting Date]]&lt;&gt;"",$D$5,"")</f>
        <v/>
      </c>
      <c r="AQ1200" s="46" t="str">
        <f>TRIM(Table1[[#This Row],[Departments-Prgrams]])</f>
        <v/>
      </c>
      <c r="AR1200" s="46" t="str">
        <f>TRIM(Table1[[#This Row],[Grant]])</f>
        <v/>
      </c>
      <c r="AS1200" s="46" t="str">
        <f>TRIM(Table1[[#This Row],[Staff ID]])</f>
        <v/>
      </c>
      <c r="AT1200" s="46" t="str">
        <f>IF(TRIM(Table1[[#This Row],[Budget Code]])=0,"",TRIM(Table1[[#This Row],[Budget Code]]))</f>
        <v/>
      </c>
      <c r="AU1200" s="46" t="str">
        <f>IF(Table1[[#This Row],[Line Description]]&lt;&gt;"",Table1[[#This Row],[Line Description]],"")</f>
        <v/>
      </c>
      <c r="AV1200" s="46" t="str">
        <f>IF(Table1[[#This Row],[Cur_Amount Debit]]&gt;0,ROUND(Table1[[#This Row],[Cur_Amount Debit]],2),"")</f>
        <v/>
      </c>
      <c r="AW1200" s="46" t="str">
        <f>IF(Table1[[#This Row],[Cur_Amount Credit]]&gt;0,ROUND(Table1[[#This Row],[Cur_Amount Credit]],2),"")</f>
        <v/>
      </c>
      <c r="AX1200" s="46" t="str">
        <f>LEFT(Table1[[#This Row],[Cur]],3)</f>
        <v/>
      </c>
      <c r="AY1200" s="59"/>
      <c r="AZ1200" s="46"/>
      <c r="BA1200" s="46" t="str">
        <f>IF(Table1[[#This Row],[Cur]]&lt;&gt;"",IF(Table1[[#This Row],[Cur]]="USD","",ExchangeRate),"")</f>
        <v/>
      </c>
      <c r="BB1200" s="46" t="str">
        <f>IF(Table1[[#This Row],[Grant]]&lt;&gt;"",VLOOKUP(Table1[[#This Row],[Grant]],Grants!B:D,3),"")</f>
        <v/>
      </c>
      <c r="BC1200" s="46" t="str">
        <f>TRIM(Table1[[#This Row],[Vendor ID]])</f>
        <v/>
      </c>
      <c r="BD1200">
        <f>IF(Table1[[#This Row],[Reference Number]]=Q1199,BD1199,BD1199+1)</f>
        <v>0</v>
      </c>
    </row>
    <row r="1201" spans="1:56" ht="11.25" customHeight="1" x14ac:dyDescent="0.25">
      <c r="A1201" s="1"/>
      <c r="B1201" s="88" t="str">
        <f>IF(Table1[[#This Row],[Posting Date]]&lt;&gt;"",IF(Table1[[#This Row],[Reference Number]]=Q1200,B1200+1,1),"")</f>
        <v/>
      </c>
      <c r="C1201" s="61"/>
      <c r="D1201" s="61"/>
      <c r="E1201" s="138"/>
      <c r="F1201" s="141" t="str">
        <f>IFERROR(IF(VLOOKUP(Table1[[#This Row],[Budget Code Description]],Dimentions!$X$6:$AC$139,2,FALSE)="","",VLOOKUP(Table1[[#This Row],[Budget Code Description]],Dimentions!$X$6:$AC$139,2,FALSE)),"")</f>
        <v/>
      </c>
      <c r="G1201" s="141"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1" t="str">
        <f>IFERROR(VLOOKUP(Table1[[#This Row],[Budget Code Description]],Table6[#All],8,FALSE),"")</f>
        <v/>
      </c>
      <c r="L1201" s="63"/>
      <c r="M1201" s="65" t="str">
        <f>IFERROR(VLOOKUP(Table1[[#This Row],[Staff ID]],Table2[],2,FALSE),"")</f>
        <v/>
      </c>
      <c r="N1201" s="209" t="str">
        <f>IFERROR(IF(VLOOKUP(Table1[[#This Row],[Budget Code Description]],Dimentions!$X$6:$AC$134,4,FALSE)="","",VLOOKUP(Table1[[#This Row],[Budget Code Description]],Dimentions!$X$6:$AC$134,4,FALSE)),"")</f>
        <v/>
      </c>
      <c r="O1201" s="65" t="str">
        <f>IFERROR(VLOOKUP(Table1[[#This Row],[Vendor ID]],Table549[],2,FALSE),"")</f>
        <v/>
      </c>
      <c r="P1201" s="63"/>
      <c r="Q1201" s="141" t="str">
        <f>IF(Table1[[#This Row],[Posting Date]]&lt;&gt;"",$D$9,"")</f>
        <v/>
      </c>
      <c r="R1201" s="157" t="str">
        <f>IF(Table1[[#This Row],[Posting Date]]&lt;&gt;"",$D$10,"")</f>
        <v/>
      </c>
      <c r="S1201" s="66"/>
      <c r="T1201" s="63"/>
      <c r="U1201" s="67"/>
      <c r="V1201" s="67"/>
      <c r="W1201" s="67" t="str">
        <f t="shared" si="23"/>
        <v/>
      </c>
      <c r="X1201" s="159" t="str">
        <f>IF(E1201="","",(IF(Table1[[#This Row],[Cur]]="USD",Table1[[#This Row],[Cur_Amount Debit]],Table1[[#This Row],[Cur_Amount Debit]]/Table1[[#This Row],[Exchange Rate]])))</f>
        <v/>
      </c>
      <c r="Y1201" s="159" t="str">
        <f>IF(E1201="","",(IF(Table1[[#This Row],[Cur]]="USD",Table1[[#This Row],[Cur_Amount Credit]],Table1[[#This Row],[Cur_Amount Credit]]/ExchangeRate)))</f>
        <v/>
      </c>
      <c r="Z1201" s="201" t="str">
        <f>IF(E1201="","",(Table1[[#This Row],[Debit USD]]-Table1[[#This Row],[Credit USD]]))</f>
        <v/>
      </c>
      <c r="AA1201" s="226"/>
      <c r="AB1201" s="255"/>
      <c r="AC1201" s="1"/>
      <c r="AD1201" s="15"/>
      <c r="AE1201" s="15" t="str">
        <f>IF(AND(OR(Table1[[#This Row],[Account]]="15030",Table1[[#This Row],[Account]]="15035",Table1[[#This Row],[Account]]="20150"),Table1[[#This Row],[Vendor ID]]=""),1,"")</f>
        <v/>
      </c>
      <c r="AF1201" s="15"/>
      <c r="AG1201" s="15"/>
      <c r="AH1201" s="15"/>
      <c r="AI1201" s="46" t="str">
        <f>IF(Table1[[#This Row],[Posting Date]]&lt;&gt;"","GJ-"&amp;CountryID,"")</f>
        <v/>
      </c>
      <c r="AJ1201" s="59" t="str">
        <f>IF(Table1[[#This Row],[Posting Date]]&lt;&gt;"",Table1[[#This Row],[Posting Date]],"")</f>
        <v/>
      </c>
      <c r="AK1201" s="46"/>
      <c r="AL1201" s="46" t="str">
        <f>IF(Table1[[#This Row],[Description]]&lt;&gt;"",Table1[[#This Row],[Description]],"")</f>
        <v/>
      </c>
      <c r="AM1201" s="46" t="str">
        <f>IF(Table1[[#This Row],[Posting Date]]&lt;&gt;"",Table1[[#This Row],[Reference Number]],"")</f>
        <v/>
      </c>
      <c r="AN1201" s="46" t="str">
        <f>TRIM(Table1[[#This Row],[Line '#]])</f>
        <v/>
      </c>
      <c r="AO1201" s="46" t="str">
        <f>TRIM(Table1[[#This Row],[Account]])</f>
        <v/>
      </c>
      <c r="AP1201" s="46" t="str">
        <f>IF(Table1[[#This Row],[Posting Date]]&lt;&gt;"",$D$5,"")</f>
        <v/>
      </c>
      <c r="AQ1201" s="46" t="str">
        <f>TRIM(Table1[[#This Row],[Departments-Prgrams]])</f>
        <v/>
      </c>
      <c r="AR1201" s="46" t="str">
        <f>TRIM(Table1[[#This Row],[Grant]])</f>
        <v/>
      </c>
      <c r="AS1201" s="46" t="str">
        <f>TRIM(Table1[[#This Row],[Staff ID]])</f>
        <v/>
      </c>
      <c r="AT1201" s="46" t="str">
        <f>IF(TRIM(Table1[[#This Row],[Budget Code]])=0,"",TRIM(Table1[[#This Row],[Budget Code]]))</f>
        <v/>
      </c>
      <c r="AU1201" s="46" t="str">
        <f>IF(Table1[[#This Row],[Line Description]]&lt;&gt;"",Table1[[#This Row],[Line Description]],"")</f>
        <v/>
      </c>
      <c r="AV1201" s="46" t="str">
        <f>IF(Table1[[#This Row],[Cur_Amount Debit]]&gt;0,ROUND(Table1[[#This Row],[Cur_Amount Debit]],2),"")</f>
        <v/>
      </c>
      <c r="AW1201" s="46" t="str">
        <f>IF(Table1[[#This Row],[Cur_Amount Credit]]&gt;0,ROUND(Table1[[#This Row],[Cur_Amount Credit]],2),"")</f>
        <v/>
      </c>
      <c r="AX1201" s="46" t="str">
        <f>LEFT(Table1[[#This Row],[Cur]],3)</f>
        <v/>
      </c>
      <c r="AY1201" s="59"/>
      <c r="AZ1201" s="46"/>
      <c r="BA1201" s="46" t="str">
        <f>IF(Table1[[#This Row],[Cur]]&lt;&gt;"",IF(Table1[[#This Row],[Cur]]="USD","",ExchangeRate),"")</f>
        <v/>
      </c>
      <c r="BB1201" s="46" t="str">
        <f>IF(Table1[[#This Row],[Grant]]&lt;&gt;"",VLOOKUP(Table1[[#This Row],[Grant]],Grants!B:D,3),"")</f>
        <v/>
      </c>
      <c r="BC1201" s="46" t="str">
        <f>TRIM(Table1[[#This Row],[Vendor ID]])</f>
        <v/>
      </c>
      <c r="BD1201">
        <f>IF(Table1[[#This Row],[Reference Number]]=Q1200,BD1200,BD1200+1)</f>
        <v>0</v>
      </c>
    </row>
    <row r="1202" spans="1:56" ht="11.25" customHeight="1" x14ac:dyDescent="0.25">
      <c r="A1202" s="1"/>
      <c r="B1202" s="88" t="str">
        <f>IF(Table1[[#This Row],[Posting Date]]&lt;&gt;"",IF(Table1[[#This Row],[Reference Number]]=Q1201,B1201+1,1),"")</f>
        <v/>
      </c>
      <c r="C1202" s="61"/>
      <c r="D1202" s="61"/>
      <c r="E1202" s="138"/>
      <c r="F1202" s="141" t="str">
        <f>IFERROR(IF(VLOOKUP(Table1[[#This Row],[Budget Code Description]],Dimentions!$X$6:$AC$139,2,FALSE)="","",VLOOKUP(Table1[[#This Row],[Budget Code Description]],Dimentions!$X$6:$AC$139,2,FALSE)),"")</f>
        <v/>
      </c>
      <c r="G1202" s="141"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1" t="str">
        <f>IFERROR(VLOOKUP(Table1[[#This Row],[Budget Code Description]],Table6[#All],8,FALSE),"")</f>
        <v/>
      </c>
      <c r="L1202" s="63"/>
      <c r="M1202" s="65" t="str">
        <f>IFERROR(VLOOKUP(Table1[[#This Row],[Staff ID]],Table2[],2,FALSE),"")</f>
        <v/>
      </c>
      <c r="N1202" s="209" t="str">
        <f>IFERROR(IF(VLOOKUP(Table1[[#This Row],[Budget Code Description]],Dimentions!$X$6:$AC$134,4,FALSE)="","",VLOOKUP(Table1[[#This Row],[Budget Code Description]],Dimentions!$X$6:$AC$134,4,FALSE)),"")</f>
        <v/>
      </c>
      <c r="O1202" s="65" t="str">
        <f>IFERROR(VLOOKUP(Table1[[#This Row],[Vendor ID]],Table549[],2,FALSE),"")</f>
        <v/>
      </c>
      <c r="P1202" s="63"/>
      <c r="Q1202" s="141" t="str">
        <f>IF(Table1[[#This Row],[Posting Date]]&lt;&gt;"",$D$9,"")</f>
        <v/>
      </c>
      <c r="R1202" s="157" t="str">
        <f>IF(Table1[[#This Row],[Posting Date]]&lt;&gt;"",$D$10,"")</f>
        <v/>
      </c>
      <c r="S1202" s="66"/>
      <c r="T1202" s="63"/>
      <c r="U1202" s="67"/>
      <c r="V1202" s="67"/>
      <c r="W1202" s="67" t="str">
        <f t="shared" si="23"/>
        <v/>
      </c>
      <c r="X1202" s="159" t="str">
        <f>IF(E1202="","",(IF(Table1[[#This Row],[Cur]]="USD",Table1[[#This Row],[Cur_Amount Debit]],Table1[[#This Row],[Cur_Amount Debit]]/Table1[[#This Row],[Exchange Rate]])))</f>
        <v/>
      </c>
      <c r="Y1202" s="159" t="str">
        <f>IF(E1202="","",(IF(Table1[[#This Row],[Cur]]="USD",Table1[[#This Row],[Cur_Amount Credit]],Table1[[#This Row],[Cur_Amount Credit]]/ExchangeRate)))</f>
        <v/>
      </c>
      <c r="Z1202" s="201" t="str">
        <f>IF(E1202="","",(Table1[[#This Row],[Debit USD]]-Table1[[#This Row],[Credit USD]]))</f>
        <v/>
      </c>
      <c r="AA1202" s="226"/>
      <c r="AB1202" s="255"/>
      <c r="AC1202" s="1"/>
      <c r="AD1202" s="15"/>
      <c r="AE1202" s="15" t="str">
        <f>IF(AND(OR(Table1[[#This Row],[Account]]="15030",Table1[[#This Row],[Account]]="15035",Table1[[#This Row],[Account]]="20150"),Table1[[#This Row],[Vendor ID]]=""),1,"")</f>
        <v/>
      </c>
      <c r="AF1202" s="15"/>
      <c r="AG1202" s="15"/>
      <c r="AH1202" s="15"/>
      <c r="AI1202" s="46" t="str">
        <f>IF(Table1[[#This Row],[Posting Date]]&lt;&gt;"","GJ-"&amp;CountryID,"")</f>
        <v/>
      </c>
      <c r="AJ1202" s="59" t="str">
        <f>IF(Table1[[#This Row],[Posting Date]]&lt;&gt;"",Table1[[#This Row],[Posting Date]],"")</f>
        <v/>
      </c>
      <c r="AK1202" s="46"/>
      <c r="AL1202" s="46" t="str">
        <f>IF(Table1[[#This Row],[Description]]&lt;&gt;"",Table1[[#This Row],[Description]],"")</f>
        <v/>
      </c>
      <c r="AM1202" s="46" t="str">
        <f>IF(Table1[[#This Row],[Posting Date]]&lt;&gt;"",Table1[[#This Row],[Reference Number]],"")</f>
        <v/>
      </c>
      <c r="AN1202" s="46" t="str">
        <f>TRIM(Table1[[#This Row],[Line '#]])</f>
        <v/>
      </c>
      <c r="AO1202" s="46" t="str">
        <f>TRIM(Table1[[#This Row],[Account]])</f>
        <v/>
      </c>
      <c r="AP1202" s="46" t="str">
        <f>IF(Table1[[#This Row],[Posting Date]]&lt;&gt;"",$D$5,"")</f>
        <v/>
      </c>
      <c r="AQ1202" s="46" t="str">
        <f>TRIM(Table1[[#This Row],[Departments-Prgrams]])</f>
        <v/>
      </c>
      <c r="AR1202" s="46" t="str">
        <f>TRIM(Table1[[#This Row],[Grant]])</f>
        <v/>
      </c>
      <c r="AS1202" s="46" t="str">
        <f>TRIM(Table1[[#This Row],[Staff ID]])</f>
        <v/>
      </c>
      <c r="AT1202" s="46" t="str">
        <f>IF(TRIM(Table1[[#This Row],[Budget Code]])=0,"",TRIM(Table1[[#This Row],[Budget Code]]))</f>
        <v/>
      </c>
      <c r="AU1202" s="46" t="str">
        <f>IF(Table1[[#This Row],[Line Description]]&lt;&gt;"",Table1[[#This Row],[Line Description]],"")</f>
        <v/>
      </c>
      <c r="AV1202" s="46" t="str">
        <f>IF(Table1[[#This Row],[Cur_Amount Debit]]&gt;0,ROUND(Table1[[#This Row],[Cur_Amount Debit]],2),"")</f>
        <v/>
      </c>
      <c r="AW1202" s="46" t="str">
        <f>IF(Table1[[#This Row],[Cur_Amount Credit]]&gt;0,ROUND(Table1[[#This Row],[Cur_Amount Credit]],2),"")</f>
        <v/>
      </c>
      <c r="AX1202" s="46" t="str">
        <f>LEFT(Table1[[#This Row],[Cur]],3)</f>
        <v/>
      </c>
      <c r="AY1202" s="59"/>
      <c r="AZ1202" s="46"/>
      <c r="BA1202" s="46" t="str">
        <f>IF(Table1[[#This Row],[Cur]]&lt;&gt;"",IF(Table1[[#This Row],[Cur]]="USD","",ExchangeRate),"")</f>
        <v/>
      </c>
      <c r="BB1202" s="46" t="str">
        <f>IF(Table1[[#This Row],[Grant]]&lt;&gt;"",VLOOKUP(Table1[[#This Row],[Grant]],Grants!B:D,3),"")</f>
        <v/>
      </c>
      <c r="BC1202" s="46" t="str">
        <f>TRIM(Table1[[#This Row],[Vendor ID]])</f>
        <v/>
      </c>
      <c r="BD1202">
        <f>IF(Table1[[#This Row],[Reference Number]]=Q1201,BD1201,BD1201+1)</f>
        <v>0</v>
      </c>
    </row>
    <row r="1203" spans="1:56" ht="11.25" customHeight="1" x14ac:dyDescent="0.25">
      <c r="A1203" s="1"/>
      <c r="B1203" s="88" t="str">
        <f>IF(Table1[[#This Row],[Posting Date]]&lt;&gt;"",IF(Table1[[#This Row],[Reference Number]]=Q1202,B1202+1,1),"")</f>
        <v/>
      </c>
      <c r="C1203" s="61"/>
      <c r="D1203" s="61"/>
      <c r="E1203" s="138"/>
      <c r="F1203" s="141" t="str">
        <f>IFERROR(IF(VLOOKUP(Table1[[#This Row],[Budget Code Description]],Dimentions!$X$6:$AC$139,2,FALSE)="","",VLOOKUP(Table1[[#This Row],[Budget Code Description]],Dimentions!$X$6:$AC$139,2,FALSE)),"")</f>
        <v/>
      </c>
      <c r="G1203" s="141"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1" t="str">
        <f>IFERROR(VLOOKUP(Table1[[#This Row],[Budget Code Description]],Table6[#All],8,FALSE),"")</f>
        <v/>
      </c>
      <c r="L1203" s="63"/>
      <c r="M1203" s="65" t="str">
        <f>IFERROR(VLOOKUP(Table1[[#This Row],[Staff ID]],Table2[],2,FALSE),"")</f>
        <v/>
      </c>
      <c r="N1203" s="209" t="str">
        <f>IFERROR(IF(VLOOKUP(Table1[[#This Row],[Budget Code Description]],Dimentions!$X$6:$AC$134,4,FALSE)="","",VLOOKUP(Table1[[#This Row],[Budget Code Description]],Dimentions!$X$6:$AC$134,4,FALSE)),"")</f>
        <v/>
      </c>
      <c r="O1203" s="65" t="str">
        <f>IFERROR(VLOOKUP(Table1[[#This Row],[Vendor ID]],Table549[],2,FALSE),"")</f>
        <v/>
      </c>
      <c r="P1203" s="63"/>
      <c r="Q1203" s="141" t="str">
        <f>IF(Table1[[#This Row],[Posting Date]]&lt;&gt;"",$D$9,"")</f>
        <v/>
      </c>
      <c r="R1203" s="157" t="str">
        <f>IF(Table1[[#This Row],[Posting Date]]&lt;&gt;"",$D$10,"")</f>
        <v/>
      </c>
      <c r="S1203" s="66"/>
      <c r="T1203" s="63"/>
      <c r="U1203" s="67"/>
      <c r="V1203" s="67"/>
      <c r="W1203" s="67" t="str">
        <f t="shared" si="23"/>
        <v/>
      </c>
      <c r="X1203" s="159" t="str">
        <f>IF(E1203="","",(IF(Table1[[#This Row],[Cur]]="USD",Table1[[#This Row],[Cur_Amount Debit]],Table1[[#This Row],[Cur_Amount Debit]]/Table1[[#This Row],[Exchange Rate]])))</f>
        <v/>
      </c>
      <c r="Y1203" s="159" t="str">
        <f>IF(E1203="","",(IF(Table1[[#This Row],[Cur]]="USD",Table1[[#This Row],[Cur_Amount Credit]],Table1[[#This Row],[Cur_Amount Credit]]/ExchangeRate)))</f>
        <v/>
      </c>
      <c r="Z1203" s="201" t="str">
        <f>IF(E1203="","",(Table1[[#This Row],[Debit USD]]-Table1[[#This Row],[Credit USD]]))</f>
        <v/>
      </c>
      <c r="AA1203" s="226"/>
      <c r="AB1203" s="255"/>
      <c r="AC1203" s="1"/>
      <c r="AD1203" s="15"/>
      <c r="AE1203" s="15" t="str">
        <f>IF(AND(OR(Table1[[#This Row],[Account]]="15030",Table1[[#This Row],[Account]]="15035",Table1[[#This Row],[Account]]="20150"),Table1[[#This Row],[Vendor ID]]=""),1,"")</f>
        <v/>
      </c>
      <c r="AF1203" s="15"/>
      <c r="AG1203" s="15"/>
      <c r="AH1203" s="15"/>
      <c r="AI1203" s="46" t="str">
        <f>IF(Table1[[#This Row],[Posting Date]]&lt;&gt;"","GJ-"&amp;CountryID,"")</f>
        <v/>
      </c>
      <c r="AJ1203" s="59" t="str">
        <f>IF(Table1[[#This Row],[Posting Date]]&lt;&gt;"",Table1[[#This Row],[Posting Date]],"")</f>
        <v/>
      </c>
      <c r="AK1203" s="46"/>
      <c r="AL1203" s="46" t="str">
        <f>IF(Table1[[#This Row],[Description]]&lt;&gt;"",Table1[[#This Row],[Description]],"")</f>
        <v/>
      </c>
      <c r="AM1203" s="46" t="str">
        <f>IF(Table1[[#This Row],[Posting Date]]&lt;&gt;"",Table1[[#This Row],[Reference Number]],"")</f>
        <v/>
      </c>
      <c r="AN1203" s="46" t="str">
        <f>TRIM(Table1[[#This Row],[Line '#]])</f>
        <v/>
      </c>
      <c r="AO1203" s="46" t="str">
        <f>TRIM(Table1[[#This Row],[Account]])</f>
        <v/>
      </c>
      <c r="AP1203" s="46" t="str">
        <f>IF(Table1[[#This Row],[Posting Date]]&lt;&gt;"",$D$5,"")</f>
        <v/>
      </c>
      <c r="AQ1203" s="46" t="str">
        <f>TRIM(Table1[[#This Row],[Departments-Prgrams]])</f>
        <v/>
      </c>
      <c r="AR1203" s="46" t="str">
        <f>TRIM(Table1[[#This Row],[Grant]])</f>
        <v/>
      </c>
      <c r="AS1203" s="46" t="str">
        <f>TRIM(Table1[[#This Row],[Staff ID]])</f>
        <v/>
      </c>
      <c r="AT1203" s="46" t="str">
        <f>IF(TRIM(Table1[[#This Row],[Budget Code]])=0,"",TRIM(Table1[[#This Row],[Budget Code]]))</f>
        <v/>
      </c>
      <c r="AU1203" s="46" t="str">
        <f>IF(Table1[[#This Row],[Line Description]]&lt;&gt;"",Table1[[#This Row],[Line Description]],"")</f>
        <v/>
      </c>
      <c r="AV1203" s="46" t="str">
        <f>IF(Table1[[#This Row],[Cur_Amount Debit]]&gt;0,ROUND(Table1[[#This Row],[Cur_Amount Debit]],2),"")</f>
        <v/>
      </c>
      <c r="AW1203" s="46" t="str">
        <f>IF(Table1[[#This Row],[Cur_Amount Credit]]&gt;0,ROUND(Table1[[#This Row],[Cur_Amount Credit]],2),"")</f>
        <v/>
      </c>
      <c r="AX1203" s="46" t="str">
        <f>LEFT(Table1[[#This Row],[Cur]],3)</f>
        <v/>
      </c>
      <c r="AY1203" s="59"/>
      <c r="AZ1203" s="46"/>
      <c r="BA1203" s="46" t="str">
        <f>IF(Table1[[#This Row],[Cur]]&lt;&gt;"",IF(Table1[[#This Row],[Cur]]="USD","",ExchangeRate),"")</f>
        <v/>
      </c>
      <c r="BB1203" s="46" t="str">
        <f>IF(Table1[[#This Row],[Grant]]&lt;&gt;"",VLOOKUP(Table1[[#This Row],[Grant]],Grants!B:D,3),"")</f>
        <v/>
      </c>
      <c r="BC1203" s="46" t="str">
        <f>TRIM(Table1[[#This Row],[Vendor ID]])</f>
        <v/>
      </c>
      <c r="BD1203">
        <f>IF(Table1[[#This Row],[Reference Number]]=Q1202,BD1202,BD1202+1)</f>
        <v>0</v>
      </c>
    </row>
    <row r="1204" spans="1:56" ht="11.25" customHeight="1" x14ac:dyDescent="0.25">
      <c r="A1204" s="1"/>
      <c r="B1204" s="88" t="str">
        <f>IF(Table1[[#This Row],[Posting Date]]&lt;&gt;"",IF(Table1[[#This Row],[Reference Number]]=Q1203,B1203+1,1),"")</f>
        <v/>
      </c>
      <c r="C1204" s="61"/>
      <c r="D1204" s="61"/>
      <c r="E1204" s="138"/>
      <c r="F1204" s="141" t="str">
        <f>IFERROR(IF(VLOOKUP(Table1[[#This Row],[Budget Code Description]],Dimentions!$X$6:$AC$139,2,FALSE)="","",VLOOKUP(Table1[[#This Row],[Budget Code Description]],Dimentions!$X$6:$AC$139,2,FALSE)),"")</f>
        <v/>
      </c>
      <c r="G1204" s="141"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1" t="str">
        <f>IFERROR(VLOOKUP(Table1[[#This Row],[Budget Code Description]],Table6[#All],8,FALSE),"")</f>
        <v/>
      </c>
      <c r="L1204" s="63"/>
      <c r="M1204" s="65" t="str">
        <f>IFERROR(VLOOKUP(Table1[[#This Row],[Staff ID]],Table2[],2,FALSE),"")</f>
        <v/>
      </c>
      <c r="N1204" s="209" t="str">
        <f>IFERROR(IF(VLOOKUP(Table1[[#This Row],[Budget Code Description]],Dimentions!$X$6:$AC$134,4,FALSE)="","",VLOOKUP(Table1[[#This Row],[Budget Code Description]],Dimentions!$X$6:$AC$134,4,FALSE)),"")</f>
        <v/>
      </c>
      <c r="O1204" s="65" t="str">
        <f>IFERROR(VLOOKUP(Table1[[#This Row],[Vendor ID]],Table549[],2,FALSE),"")</f>
        <v/>
      </c>
      <c r="P1204" s="63"/>
      <c r="Q1204" s="141" t="str">
        <f>IF(Table1[[#This Row],[Posting Date]]&lt;&gt;"",$D$9,"")</f>
        <v/>
      </c>
      <c r="R1204" s="157" t="str">
        <f>IF(Table1[[#This Row],[Posting Date]]&lt;&gt;"",$D$10,"")</f>
        <v/>
      </c>
      <c r="S1204" s="66"/>
      <c r="T1204" s="63"/>
      <c r="U1204" s="67"/>
      <c r="V1204" s="67"/>
      <c r="W1204" s="67" t="str">
        <f t="shared" si="23"/>
        <v/>
      </c>
      <c r="X1204" s="159" t="str">
        <f>IF(E1204="","",(IF(Table1[[#This Row],[Cur]]="USD",Table1[[#This Row],[Cur_Amount Debit]],Table1[[#This Row],[Cur_Amount Debit]]/Table1[[#This Row],[Exchange Rate]])))</f>
        <v/>
      </c>
      <c r="Y1204" s="159" t="str">
        <f>IF(E1204="","",(IF(Table1[[#This Row],[Cur]]="USD",Table1[[#This Row],[Cur_Amount Credit]],Table1[[#This Row],[Cur_Amount Credit]]/ExchangeRate)))</f>
        <v/>
      </c>
      <c r="Z1204" s="201" t="str">
        <f>IF(E1204="","",(Table1[[#This Row],[Debit USD]]-Table1[[#This Row],[Credit USD]]))</f>
        <v/>
      </c>
      <c r="AA1204" s="226"/>
      <c r="AB1204" s="255"/>
      <c r="AC1204" s="1"/>
      <c r="AD1204" s="15"/>
      <c r="AE1204" s="15" t="str">
        <f>IF(AND(OR(Table1[[#This Row],[Account]]="15030",Table1[[#This Row],[Account]]="15035",Table1[[#This Row],[Account]]="20150"),Table1[[#This Row],[Vendor ID]]=""),1,"")</f>
        <v/>
      </c>
      <c r="AF1204" s="15"/>
      <c r="AG1204" s="15"/>
      <c r="AH1204" s="15"/>
      <c r="AI1204" s="46" t="str">
        <f>IF(Table1[[#This Row],[Posting Date]]&lt;&gt;"","GJ-"&amp;CountryID,"")</f>
        <v/>
      </c>
      <c r="AJ1204" s="59" t="str">
        <f>IF(Table1[[#This Row],[Posting Date]]&lt;&gt;"",Table1[[#This Row],[Posting Date]],"")</f>
        <v/>
      </c>
      <c r="AK1204" s="46"/>
      <c r="AL1204" s="46" t="str">
        <f>IF(Table1[[#This Row],[Description]]&lt;&gt;"",Table1[[#This Row],[Description]],"")</f>
        <v/>
      </c>
      <c r="AM1204" s="46" t="str">
        <f>IF(Table1[[#This Row],[Posting Date]]&lt;&gt;"",Table1[[#This Row],[Reference Number]],"")</f>
        <v/>
      </c>
      <c r="AN1204" s="46" t="str">
        <f>TRIM(Table1[[#This Row],[Line '#]])</f>
        <v/>
      </c>
      <c r="AO1204" s="46" t="str">
        <f>TRIM(Table1[[#This Row],[Account]])</f>
        <v/>
      </c>
      <c r="AP1204" s="46" t="str">
        <f>IF(Table1[[#This Row],[Posting Date]]&lt;&gt;"",$D$5,"")</f>
        <v/>
      </c>
      <c r="AQ1204" s="46" t="str">
        <f>TRIM(Table1[[#This Row],[Departments-Prgrams]])</f>
        <v/>
      </c>
      <c r="AR1204" s="46" t="str">
        <f>TRIM(Table1[[#This Row],[Grant]])</f>
        <v/>
      </c>
      <c r="AS1204" s="46" t="str">
        <f>TRIM(Table1[[#This Row],[Staff ID]])</f>
        <v/>
      </c>
      <c r="AT1204" s="46" t="str">
        <f>IF(TRIM(Table1[[#This Row],[Budget Code]])=0,"",TRIM(Table1[[#This Row],[Budget Code]]))</f>
        <v/>
      </c>
      <c r="AU1204" s="46" t="str">
        <f>IF(Table1[[#This Row],[Line Description]]&lt;&gt;"",Table1[[#This Row],[Line Description]],"")</f>
        <v/>
      </c>
      <c r="AV1204" s="46" t="str">
        <f>IF(Table1[[#This Row],[Cur_Amount Debit]]&gt;0,ROUND(Table1[[#This Row],[Cur_Amount Debit]],2),"")</f>
        <v/>
      </c>
      <c r="AW1204" s="46" t="str">
        <f>IF(Table1[[#This Row],[Cur_Amount Credit]]&gt;0,ROUND(Table1[[#This Row],[Cur_Amount Credit]],2),"")</f>
        <v/>
      </c>
      <c r="AX1204" s="46" t="str">
        <f>LEFT(Table1[[#This Row],[Cur]],3)</f>
        <v/>
      </c>
      <c r="AY1204" s="59"/>
      <c r="AZ1204" s="46"/>
      <c r="BA1204" s="46" t="str">
        <f>IF(Table1[[#This Row],[Cur]]&lt;&gt;"",IF(Table1[[#This Row],[Cur]]="USD","",ExchangeRate),"")</f>
        <v/>
      </c>
      <c r="BB1204" s="46" t="str">
        <f>IF(Table1[[#This Row],[Grant]]&lt;&gt;"",VLOOKUP(Table1[[#This Row],[Grant]],Grants!B:D,3),"")</f>
        <v/>
      </c>
      <c r="BC1204" s="46" t="str">
        <f>TRIM(Table1[[#This Row],[Vendor ID]])</f>
        <v/>
      </c>
      <c r="BD1204">
        <f>IF(Table1[[#This Row],[Reference Number]]=Q1203,BD1203,BD1203+1)</f>
        <v>0</v>
      </c>
    </row>
    <row r="1205" spans="1:56" ht="11.25" customHeight="1" x14ac:dyDescent="0.25">
      <c r="A1205" s="1"/>
      <c r="B1205" s="88" t="str">
        <f>IF(Table1[[#This Row],[Posting Date]]&lt;&gt;"",IF(Table1[[#This Row],[Reference Number]]=Q1204,B1204+1,1),"")</f>
        <v/>
      </c>
      <c r="C1205" s="61"/>
      <c r="D1205" s="61"/>
      <c r="E1205" s="138"/>
      <c r="F1205" s="141" t="str">
        <f>IFERROR(IF(VLOOKUP(Table1[[#This Row],[Budget Code Description]],Dimentions!$X$6:$AC$139,2,FALSE)="","",VLOOKUP(Table1[[#This Row],[Budget Code Description]],Dimentions!$X$6:$AC$139,2,FALSE)),"")</f>
        <v/>
      </c>
      <c r="G1205" s="141"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1" t="str">
        <f>IFERROR(VLOOKUP(Table1[[#This Row],[Budget Code Description]],Table6[#All],8,FALSE),"")</f>
        <v/>
      </c>
      <c r="L1205" s="63"/>
      <c r="M1205" s="65" t="str">
        <f>IFERROR(VLOOKUP(Table1[[#This Row],[Staff ID]],Table2[],2,FALSE),"")</f>
        <v/>
      </c>
      <c r="N1205" s="209" t="str">
        <f>IFERROR(IF(VLOOKUP(Table1[[#This Row],[Budget Code Description]],Dimentions!$X$6:$AC$134,4,FALSE)="","",VLOOKUP(Table1[[#This Row],[Budget Code Description]],Dimentions!$X$6:$AC$134,4,FALSE)),"")</f>
        <v/>
      </c>
      <c r="O1205" s="65" t="str">
        <f>IFERROR(VLOOKUP(Table1[[#This Row],[Vendor ID]],Table549[],2,FALSE),"")</f>
        <v/>
      </c>
      <c r="P1205" s="63"/>
      <c r="Q1205" s="141" t="str">
        <f>IF(Table1[[#This Row],[Posting Date]]&lt;&gt;"",$D$9,"")</f>
        <v/>
      </c>
      <c r="R1205" s="157" t="str">
        <f>IF(Table1[[#This Row],[Posting Date]]&lt;&gt;"",$D$10,"")</f>
        <v/>
      </c>
      <c r="S1205" s="66"/>
      <c r="T1205" s="63"/>
      <c r="U1205" s="67"/>
      <c r="V1205" s="67"/>
      <c r="W1205" s="67" t="str">
        <f t="shared" si="23"/>
        <v/>
      </c>
      <c r="X1205" s="159" t="str">
        <f>IF(E1205="","",(IF(Table1[[#This Row],[Cur]]="USD",Table1[[#This Row],[Cur_Amount Debit]],Table1[[#This Row],[Cur_Amount Debit]]/Table1[[#This Row],[Exchange Rate]])))</f>
        <v/>
      </c>
      <c r="Y1205" s="159" t="str">
        <f>IF(E1205="","",(IF(Table1[[#This Row],[Cur]]="USD",Table1[[#This Row],[Cur_Amount Credit]],Table1[[#This Row],[Cur_Amount Credit]]/ExchangeRate)))</f>
        <v/>
      </c>
      <c r="Z1205" s="201" t="str">
        <f>IF(E1205="","",(Table1[[#This Row],[Debit USD]]-Table1[[#This Row],[Credit USD]]))</f>
        <v/>
      </c>
      <c r="AA1205" s="226"/>
      <c r="AB1205" s="255"/>
      <c r="AC1205" s="1"/>
      <c r="AD1205" s="15"/>
      <c r="AE1205" s="15" t="str">
        <f>IF(AND(OR(Table1[[#This Row],[Account]]="15030",Table1[[#This Row],[Account]]="15035",Table1[[#This Row],[Account]]="20150"),Table1[[#This Row],[Vendor ID]]=""),1,"")</f>
        <v/>
      </c>
      <c r="AF1205" s="15"/>
      <c r="AG1205" s="15"/>
      <c r="AH1205" s="15"/>
      <c r="AI1205" s="46" t="str">
        <f>IF(Table1[[#This Row],[Posting Date]]&lt;&gt;"","GJ-"&amp;CountryID,"")</f>
        <v/>
      </c>
      <c r="AJ1205" s="59" t="str">
        <f>IF(Table1[[#This Row],[Posting Date]]&lt;&gt;"",Table1[[#This Row],[Posting Date]],"")</f>
        <v/>
      </c>
      <c r="AK1205" s="46"/>
      <c r="AL1205" s="46" t="str">
        <f>IF(Table1[[#This Row],[Description]]&lt;&gt;"",Table1[[#This Row],[Description]],"")</f>
        <v/>
      </c>
      <c r="AM1205" s="46" t="str">
        <f>IF(Table1[[#This Row],[Posting Date]]&lt;&gt;"",Table1[[#This Row],[Reference Number]],"")</f>
        <v/>
      </c>
      <c r="AN1205" s="46" t="str">
        <f>TRIM(Table1[[#This Row],[Line '#]])</f>
        <v/>
      </c>
      <c r="AO1205" s="46" t="str">
        <f>TRIM(Table1[[#This Row],[Account]])</f>
        <v/>
      </c>
      <c r="AP1205" s="46" t="str">
        <f>IF(Table1[[#This Row],[Posting Date]]&lt;&gt;"",$D$5,"")</f>
        <v/>
      </c>
      <c r="AQ1205" s="46" t="str">
        <f>TRIM(Table1[[#This Row],[Departments-Prgrams]])</f>
        <v/>
      </c>
      <c r="AR1205" s="46" t="str">
        <f>TRIM(Table1[[#This Row],[Grant]])</f>
        <v/>
      </c>
      <c r="AS1205" s="46" t="str">
        <f>TRIM(Table1[[#This Row],[Staff ID]])</f>
        <v/>
      </c>
      <c r="AT1205" s="46" t="str">
        <f>IF(TRIM(Table1[[#This Row],[Budget Code]])=0,"",TRIM(Table1[[#This Row],[Budget Code]]))</f>
        <v/>
      </c>
      <c r="AU1205" s="46" t="str">
        <f>IF(Table1[[#This Row],[Line Description]]&lt;&gt;"",Table1[[#This Row],[Line Description]],"")</f>
        <v/>
      </c>
      <c r="AV1205" s="46" t="str">
        <f>IF(Table1[[#This Row],[Cur_Amount Debit]]&gt;0,ROUND(Table1[[#This Row],[Cur_Amount Debit]],2),"")</f>
        <v/>
      </c>
      <c r="AW1205" s="46" t="str">
        <f>IF(Table1[[#This Row],[Cur_Amount Credit]]&gt;0,ROUND(Table1[[#This Row],[Cur_Amount Credit]],2),"")</f>
        <v/>
      </c>
      <c r="AX1205" s="46" t="str">
        <f>LEFT(Table1[[#This Row],[Cur]],3)</f>
        <v/>
      </c>
      <c r="AY1205" s="59"/>
      <c r="AZ1205" s="46"/>
      <c r="BA1205" s="46" t="str">
        <f>IF(Table1[[#This Row],[Cur]]&lt;&gt;"",IF(Table1[[#This Row],[Cur]]="USD","",ExchangeRate),"")</f>
        <v/>
      </c>
      <c r="BB1205" s="46" t="str">
        <f>IF(Table1[[#This Row],[Grant]]&lt;&gt;"",VLOOKUP(Table1[[#This Row],[Grant]],Grants!B:D,3),"")</f>
        <v/>
      </c>
      <c r="BC1205" s="46" t="str">
        <f>TRIM(Table1[[#This Row],[Vendor ID]])</f>
        <v/>
      </c>
      <c r="BD1205">
        <f>IF(Table1[[#This Row],[Reference Number]]=Q1204,BD1204,BD1204+1)</f>
        <v>0</v>
      </c>
    </row>
    <row r="1206" spans="1:56" ht="11.25" customHeight="1" x14ac:dyDescent="0.25">
      <c r="A1206" s="1"/>
      <c r="B1206" s="88" t="str">
        <f>IF(Table1[[#This Row],[Posting Date]]&lt;&gt;"",IF(Table1[[#This Row],[Reference Number]]=Q1205,B1205+1,1),"")</f>
        <v/>
      </c>
      <c r="C1206" s="61"/>
      <c r="D1206" s="61"/>
      <c r="E1206" s="138"/>
      <c r="F1206" s="141" t="str">
        <f>IFERROR(IF(VLOOKUP(Table1[[#This Row],[Budget Code Description]],Dimentions!$X$6:$AC$139,2,FALSE)="","",VLOOKUP(Table1[[#This Row],[Budget Code Description]],Dimentions!$X$6:$AC$139,2,FALSE)),"")</f>
        <v/>
      </c>
      <c r="G1206" s="141"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1" t="str">
        <f>IFERROR(VLOOKUP(Table1[[#This Row],[Budget Code Description]],Table6[#All],8,FALSE),"")</f>
        <v/>
      </c>
      <c r="L1206" s="63"/>
      <c r="M1206" s="65" t="str">
        <f>IFERROR(VLOOKUP(Table1[[#This Row],[Staff ID]],Table2[],2,FALSE),"")</f>
        <v/>
      </c>
      <c r="N1206" s="209" t="str">
        <f>IFERROR(IF(VLOOKUP(Table1[[#This Row],[Budget Code Description]],Dimentions!$X$6:$AC$134,4,FALSE)="","",VLOOKUP(Table1[[#This Row],[Budget Code Description]],Dimentions!$X$6:$AC$134,4,FALSE)),"")</f>
        <v/>
      </c>
      <c r="O1206" s="65" t="str">
        <f>IFERROR(VLOOKUP(Table1[[#This Row],[Vendor ID]],Table549[],2,FALSE),"")</f>
        <v/>
      </c>
      <c r="P1206" s="63"/>
      <c r="Q1206" s="141" t="str">
        <f>IF(Table1[[#This Row],[Posting Date]]&lt;&gt;"",$D$9,"")</f>
        <v/>
      </c>
      <c r="R1206" s="157" t="str">
        <f>IF(Table1[[#This Row],[Posting Date]]&lt;&gt;"",$D$10,"")</f>
        <v/>
      </c>
      <c r="S1206" s="66"/>
      <c r="T1206" s="63"/>
      <c r="U1206" s="67"/>
      <c r="V1206" s="67"/>
      <c r="W1206" s="67" t="str">
        <f t="shared" si="23"/>
        <v/>
      </c>
      <c r="X1206" s="159" t="str">
        <f>IF(E1206="","",(IF(Table1[[#This Row],[Cur]]="USD",Table1[[#This Row],[Cur_Amount Debit]],Table1[[#This Row],[Cur_Amount Debit]]/Table1[[#This Row],[Exchange Rate]])))</f>
        <v/>
      </c>
      <c r="Y1206" s="159" t="str">
        <f>IF(E1206="","",(IF(Table1[[#This Row],[Cur]]="USD",Table1[[#This Row],[Cur_Amount Credit]],Table1[[#This Row],[Cur_Amount Credit]]/ExchangeRate)))</f>
        <v/>
      </c>
      <c r="Z1206" s="201" t="str">
        <f>IF(E1206="","",(Table1[[#This Row],[Debit USD]]-Table1[[#This Row],[Credit USD]]))</f>
        <v/>
      </c>
      <c r="AA1206" s="226"/>
      <c r="AB1206" s="255"/>
      <c r="AC1206" s="1"/>
      <c r="AD1206" s="15"/>
      <c r="AE1206" s="15" t="str">
        <f>IF(AND(OR(Table1[[#This Row],[Account]]="15030",Table1[[#This Row],[Account]]="15035",Table1[[#This Row],[Account]]="20150"),Table1[[#This Row],[Vendor ID]]=""),1,"")</f>
        <v/>
      </c>
      <c r="AF1206" s="15"/>
      <c r="AG1206" s="15"/>
      <c r="AH1206" s="15"/>
      <c r="AI1206" s="46" t="str">
        <f>IF(Table1[[#This Row],[Posting Date]]&lt;&gt;"","GJ-"&amp;CountryID,"")</f>
        <v/>
      </c>
      <c r="AJ1206" s="59" t="str">
        <f>IF(Table1[[#This Row],[Posting Date]]&lt;&gt;"",Table1[[#This Row],[Posting Date]],"")</f>
        <v/>
      </c>
      <c r="AK1206" s="46"/>
      <c r="AL1206" s="46" t="str">
        <f>IF(Table1[[#This Row],[Description]]&lt;&gt;"",Table1[[#This Row],[Description]],"")</f>
        <v/>
      </c>
      <c r="AM1206" s="46" t="str">
        <f>IF(Table1[[#This Row],[Posting Date]]&lt;&gt;"",Table1[[#This Row],[Reference Number]],"")</f>
        <v/>
      </c>
      <c r="AN1206" s="46" t="str">
        <f>TRIM(Table1[[#This Row],[Line '#]])</f>
        <v/>
      </c>
      <c r="AO1206" s="46" t="str">
        <f>TRIM(Table1[[#This Row],[Account]])</f>
        <v/>
      </c>
      <c r="AP1206" s="46" t="str">
        <f>IF(Table1[[#This Row],[Posting Date]]&lt;&gt;"",$D$5,"")</f>
        <v/>
      </c>
      <c r="AQ1206" s="46" t="str">
        <f>TRIM(Table1[[#This Row],[Departments-Prgrams]])</f>
        <v/>
      </c>
      <c r="AR1206" s="46" t="str">
        <f>TRIM(Table1[[#This Row],[Grant]])</f>
        <v/>
      </c>
      <c r="AS1206" s="46" t="str">
        <f>TRIM(Table1[[#This Row],[Staff ID]])</f>
        <v/>
      </c>
      <c r="AT1206" s="46" t="str">
        <f>IF(TRIM(Table1[[#This Row],[Budget Code]])=0,"",TRIM(Table1[[#This Row],[Budget Code]]))</f>
        <v/>
      </c>
      <c r="AU1206" s="46" t="str">
        <f>IF(Table1[[#This Row],[Line Description]]&lt;&gt;"",Table1[[#This Row],[Line Description]],"")</f>
        <v/>
      </c>
      <c r="AV1206" s="46" t="str">
        <f>IF(Table1[[#This Row],[Cur_Amount Debit]]&gt;0,ROUND(Table1[[#This Row],[Cur_Amount Debit]],2),"")</f>
        <v/>
      </c>
      <c r="AW1206" s="46" t="str">
        <f>IF(Table1[[#This Row],[Cur_Amount Credit]]&gt;0,ROUND(Table1[[#This Row],[Cur_Amount Credit]],2),"")</f>
        <v/>
      </c>
      <c r="AX1206" s="46" t="str">
        <f>LEFT(Table1[[#This Row],[Cur]],3)</f>
        <v/>
      </c>
      <c r="AY1206" s="59"/>
      <c r="AZ1206" s="46"/>
      <c r="BA1206" s="46" t="str">
        <f>IF(Table1[[#This Row],[Cur]]&lt;&gt;"",IF(Table1[[#This Row],[Cur]]="USD","",ExchangeRate),"")</f>
        <v/>
      </c>
      <c r="BB1206" s="46" t="str">
        <f>IF(Table1[[#This Row],[Grant]]&lt;&gt;"",VLOOKUP(Table1[[#This Row],[Grant]],Grants!B:D,3),"")</f>
        <v/>
      </c>
      <c r="BC1206" s="46" t="str">
        <f>TRIM(Table1[[#This Row],[Vendor ID]])</f>
        <v/>
      </c>
      <c r="BD1206">
        <f>IF(Table1[[#This Row],[Reference Number]]=Q1205,BD1205,BD1205+1)</f>
        <v>0</v>
      </c>
    </row>
    <row r="1207" spans="1:56" ht="11.25" customHeight="1" x14ac:dyDescent="0.25">
      <c r="A1207" s="1"/>
      <c r="B1207" s="88" t="str">
        <f>IF(Table1[[#This Row],[Posting Date]]&lt;&gt;"",IF(Table1[[#This Row],[Reference Number]]=Q1206,B1206+1,1),"")</f>
        <v/>
      </c>
      <c r="C1207" s="61"/>
      <c r="D1207" s="61"/>
      <c r="E1207" s="138"/>
      <c r="F1207" s="141" t="str">
        <f>IFERROR(IF(VLOOKUP(Table1[[#This Row],[Budget Code Description]],Dimentions!$X$6:$AC$139,2,FALSE)="","",VLOOKUP(Table1[[#This Row],[Budget Code Description]],Dimentions!$X$6:$AC$139,2,FALSE)),"")</f>
        <v/>
      </c>
      <c r="G1207" s="141"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1" t="str">
        <f>IFERROR(VLOOKUP(Table1[[#This Row],[Budget Code Description]],Table6[#All],8,FALSE),"")</f>
        <v/>
      </c>
      <c r="L1207" s="63"/>
      <c r="M1207" s="65" t="str">
        <f>IFERROR(VLOOKUP(Table1[[#This Row],[Staff ID]],Table2[],2,FALSE),"")</f>
        <v/>
      </c>
      <c r="N1207" s="209" t="str">
        <f>IFERROR(IF(VLOOKUP(Table1[[#This Row],[Budget Code Description]],Dimentions!$X$6:$AC$134,4,FALSE)="","",VLOOKUP(Table1[[#This Row],[Budget Code Description]],Dimentions!$X$6:$AC$134,4,FALSE)),"")</f>
        <v/>
      </c>
      <c r="O1207" s="65" t="str">
        <f>IFERROR(VLOOKUP(Table1[[#This Row],[Vendor ID]],Table549[],2,FALSE),"")</f>
        <v/>
      </c>
      <c r="P1207" s="63"/>
      <c r="Q1207" s="141" t="str">
        <f>IF(Table1[[#This Row],[Posting Date]]&lt;&gt;"",$D$9,"")</f>
        <v/>
      </c>
      <c r="R1207" s="157" t="str">
        <f>IF(Table1[[#This Row],[Posting Date]]&lt;&gt;"",$D$10,"")</f>
        <v/>
      </c>
      <c r="S1207" s="66"/>
      <c r="T1207" s="63"/>
      <c r="U1207" s="67"/>
      <c r="V1207" s="67"/>
      <c r="W1207" s="67" t="str">
        <f t="shared" si="23"/>
        <v/>
      </c>
      <c r="X1207" s="159" t="str">
        <f>IF(E1207="","",(IF(Table1[[#This Row],[Cur]]="USD",Table1[[#This Row],[Cur_Amount Debit]],Table1[[#This Row],[Cur_Amount Debit]]/Table1[[#This Row],[Exchange Rate]])))</f>
        <v/>
      </c>
      <c r="Y1207" s="159" t="str">
        <f>IF(E1207="","",(IF(Table1[[#This Row],[Cur]]="USD",Table1[[#This Row],[Cur_Amount Credit]],Table1[[#This Row],[Cur_Amount Credit]]/ExchangeRate)))</f>
        <v/>
      </c>
      <c r="Z1207" s="201" t="str">
        <f>IF(E1207="","",(Table1[[#This Row],[Debit USD]]-Table1[[#This Row],[Credit USD]]))</f>
        <v/>
      </c>
      <c r="AA1207" s="226"/>
      <c r="AB1207" s="255"/>
      <c r="AC1207" s="1"/>
      <c r="AD1207" s="15"/>
      <c r="AE1207" s="15" t="str">
        <f>IF(AND(OR(Table1[[#This Row],[Account]]="15030",Table1[[#This Row],[Account]]="15035",Table1[[#This Row],[Account]]="20150"),Table1[[#This Row],[Vendor ID]]=""),1,"")</f>
        <v/>
      </c>
      <c r="AF1207" s="15"/>
      <c r="AG1207" s="15"/>
      <c r="AH1207" s="15"/>
      <c r="AI1207" s="46" t="str">
        <f>IF(Table1[[#This Row],[Posting Date]]&lt;&gt;"","GJ-"&amp;CountryID,"")</f>
        <v/>
      </c>
      <c r="AJ1207" s="59" t="str">
        <f>IF(Table1[[#This Row],[Posting Date]]&lt;&gt;"",Table1[[#This Row],[Posting Date]],"")</f>
        <v/>
      </c>
      <c r="AK1207" s="46"/>
      <c r="AL1207" s="46" t="str">
        <f>IF(Table1[[#This Row],[Description]]&lt;&gt;"",Table1[[#This Row],[Description]],"")</f>
        <v/>
      </c>
      <c r="AM1207" s="46" t="str">
        <f>IF(Table1[[#This Row],[Posting Date]]&lt;&gt;"",Table1[[#This Row],[Reference Number]],"")</f>
        <v/>
      </c>
      <c r="AN1207" s="46" t="str">
        <f>TRIM(Table1[[#This Row],[Line '#]])</f>
        <v/>
      </c>
      <c r="AO1207" s="46" t="str">
        <f>TRIM(Table1[[#This Row],[Account]])</f>
        <v/>
      </c>
      <c r="AP1207" s="46" t="str">
        <f>IF(Table1[[#This Row],[Posting Date]]&lt;&gt;"",$D$5,"")</f>
        <v/>
      </c>
      <c r="AQ1207" s="46" t="str">
        <f>TRIM(Table1[[#This Row],[Departments-Prgrams]])</f>
        <v/>
      </c>
      <c r="AR1207" s="46" t="str">
        <f>TRIM(Table1[[#This Row],[Grant]])</f>
        <v/>
      </c>
      <c r="AS1207" s="46" t="str">
        <f>TRIM(Table1[[#This Row],[Staff ID]])</f>
        <v/>
      </c>
      <c r="AT1207" s="46" t="str">
        <f>IF(TRIM(Table1[[#This Row],[Budget Code]])=0,"",TRIM(Table1[[#This Row],[Budget Code]]))</f>
        <v/>
      </c>
      <c r="AU1207" s="46" t="str">
        <f>IF(Table1[[#This Row],[Line Description]]&lt;&gt;"",Table1[[#This Row],[Line Description]],"")</f>
        <v/>
      </c>
      <c r="AV1207" s="46" t="str">
        <f>IF(Table1[[#This Row],[Cur_Amount Debit]]&gt;0,ROUND(Table1[[#This Row],[Cur_Amount Debit]],2),"")</f>
        <v/>
      </c>
      <c r="AW1207" s="46" t="str">
        <f>IF(Table1[[#This Row],[Cur_Amount Credit]]&gt;0,ROUND(Table1[[#This Row],[Cur_Amount Credit]],2),"")</f>
        <v/>
      </c>
      <c r="AX1207" s="46" t="str">
        <f>LEFT(Table1[[#This Row],[Cur]],3)</f>
        <v/>
      </c>
      <c r="AY1207" s="59"/>
      <c r="AZ1207" s="46"/>
      <c r="BA1207" s="46" t="str">
        <f>IF(Table1[[#This Row],[Cur]]&lt;&gt;"",IF(Table1[[#This Row],[Cur]]="USD","",ExchangeRate),"")</f>
        <v/>
      </c>
      <c r="BB1207" s="46" t="str">
        <f>IF(Table1[[#This Row],[Grant]]&lt;&gt;"",VLOOKUP(Table1[[#This Row],[Grant]],Grants!B:D,3),"")</f>
        <v/>
      </c>
      <c r="BC1207" s="46" t="str">
        <f>TRIM(Table1[[#This Row],[Vendor ID]])</f>
        <v/>
      </c>
      <c r="BD1207">
        <f>IF(Table1[[#This Row],[Reference Number]]=Q1206,BD1206,BD1206+1)</f>
        <v>0</v>
      </c>
    </row>
    <row r="1208" spans="1:56" ht="11.25" customHeight="1" x14ac:dyDescent="0.25">
      <c r="A1208" s="1"/>
      <c r="B1208" s="88" t="str">
        <f>IF(Table1[[#This Row],[Posting Date]]&lt;&gt;"",IF(Table1[[#This Row],[Reference Number]]=Q1207,B1207+1,1),"")</f>
        <v/>
      </c>
      <c r="C1208" s="61"/>
      <c r="D1208" s="61"/>
      <c r="E1208" s="138"/>
      <c r="F1208" s="141" t="str">
        <f>IFERROR(IF(VLOOKUP(Table1[[#This Row],[Budget Code Description]],Dimentions!$X$6:$AC$139,2,FALSE)="","",VLOOKUP(Table1[[#This Row],[Budget Code Description]],Dimentions!$X$6:$AC$139,2,FALSE)),"")</f>
        <v/>
      </c>
      <c r="G1208" s="141"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1" t="str">
        <f>IFERROR(VLOOKUP(Table1[[#This Row],[Budget Code Description]],Table6[#All],8,FALSE),"")</f>
        <v/>
      </c>
      <c r="L1208" s="63"/>
      <c r="M1208" s="65" t="str">
        <f>IFERROR(VLOOKUP(Table1[[#This Row],[Staff ID]],Table2[],2,FALSE),"")</f>
        <v/>
      </c>
      <c r="N1208" s="209" t="str">
        <f>IFERROR(IF(VLOOKUP(Table1[[#This Row],[Budget Code Description]],Dimentions!$X$6:$AC$134,4,FALSE)="","",VLOOKUP(Table1[[#This Row],[Budget Code Description]],Dimentions!$X$6:$AC$134,4,FALSE)),"")</f>
        <v/>
      </c>
      <c r="O1208" s="65" t="str">
        <f>IFERROR(VLOOKUP(Table1[[#This Row],[Vendor ID]],Table549[],2,FALSE),"")</f>
        <v/>
      </c>
      <c r="P1208" s="63"/>
      <c r="Q1208" s="141" t="str">
        <f>IF(Table1[[#This Row],[Posting Date]]&lt;&gt;"",$D$9,"")</f>
        <v/>
      </c>
      <c r="R1208" s="157" t="str">
        <f>IF(Table1[[#This Row],[Posting Date]]&lt;&gt;"",$D$10,"")</f>
        <v/>
      </c>
      <c r="S1208" s="66"/>
      <c r="T1208" s="63"/>
      <c r="U1208" s="67"/>
      <c r="V1208" s="67"/>
      <c r="W1208" s="67" t="str">
        <f t="shared" si="23"/>
        <v/>
      </c>
      <c r="X1208" s="159" t="str">
        <f>IF(E1208="","",(IF(Table1[[#This Row],[Cur]]="USD",Table1[[#This Row],[Cur_Amount Debit]],Table1[[#This Row],[Cur_Amount Debit]]/Table1[[#This Row],[Exchange Rate]])))</f>
        <v/>
      </c>
      <c r="Y1208" s="159" t="str">
        <f>IF(E1208="","",(IF(Table1[[#This Row],[Cur]]="USD",Table1[[#This Row],[Cur_Amount Credit]],Table1[[#This Row],[Cur_Amount Credit]]/ExchangeRate)))</f>
        <v/>
      </c>
      <c r="Z1208" s="201" t="str">
        <f>IF(E1208="","",(Table1[[#This Row],[Debit USD]]-Table1[[#This Row],[Credit USD]]))</f>
        <v/>
      </c>
      <c r="AA1208" s="226"/>
      <c r="AB1208" s="255"/>
      <c r="AC1208" s="1"/>
      <c r="AD1208" s="15"/>
      <c r="AE1208" s="15" t="str">
        <f>IF(AND(OR(Table1[[#This Row],[Account]]="15030",Table1[[#This Row],[Account]]="15035",Table1[[#This Row],[Account]]="20150"),Table1[[#This Row],[Vendor ID]]=""),1,"")</f>
        <v/>
      </c>
      <c r="AF1208" s="15"/>
      <c r="AG1208" s="15"/>
      <c r="AH1208" s="15"/>
      <c r="AI1208" s="46" t="str">
        <f>IF(Table1[[#This Row],[Posting Date]]&lt;&gt;"","GJ-"&amp;CountryID,"")</f>
        <v/>
      </c>
      <c r="AJ1208" s="59" t="str">
        <f>IF(Table1[[#This Row],[Posting Date]]&lt;&gt;"",Table1[[#This Row],[Posting Date]],"")</f>
        <v/>
      </c>
      <c r="AK1208" s="46"/>
      <c r="AL1208" s="46" t="str">
        <f>IF(Table1[[#This Row],[Description]]&lt;&gt;"",Table1[[#This Row],[Description]],"")</f>
        <v/>
      </c>
      <c r="AM1208" s="46" t="str">
        <f>IF(Table1[[#This Row],[Posting Date]]&lt;&gt;"",Table1[[#This Row],[Reference Number]],"")</f>
        <v/>
      </c>
      <c r="AN1208" s="46" t="str">
        <f>TRIM(Table1[[#This Row],[Line '#]])</f>
        <v/>
      </c>
      <c r="AO1208" s="46" t="str">
        <f>TRIM(Table1[[#This Row],[Account]])</f>
        <v/>
      </c>
      <c r="AP1208" s="46" t="str">
        <f>IF(Table1[[#This Row],[Posting Date]]&lt;&gt;"",$D$5,"")</f>
        <v/>
      </c>
      <c r="AQ1208" s="46" t="str">
        <f>TRIM(Table1[[#This Row],[Departments-Prgrams]])</f>
        <v/>
      </c>
      <c r="AR1208" s="46" t="str">
        <f>TRIM(Table1[[#This Row],[Grant]])</f>
        <v/>
      </c>
      <c r="AS1208" s="46" t="str">
        <f>TRIM(Table1[[#This Row],[Staff ID]])</f>
        <v/>
      </c>
      <c r="AT1208" s="46" t="str">
        <f>IF(TRIM(Table1[[#This Row],[Budget Code]])=0,"",TRIM(Table1[[#This Row],[Budget Code]]))</f>
        <v/>
      </c>
      <c r="AU1208" s="46" t="str">
        <f>IF(Table1[[#This Row],[Line Description]]&lt;&gt;"",Table1[[#This Row],[Line Description]],"")</f>
        <v/>
      </c>
      <c r="AV1208" s="46" t="str">
        <f>IF(Table1[[#This Row],[Cur_Amount Debit]]&gt;0,ROUND(Table1[[#This Row],[Cur_Amount Debit]],2),"")</f>
        <v/>
      </c>
      <c r="AW1208" s="46" t="str">
        <f>IF(Table1[[#This Row],[Cur_Amount Credit]]&gt;0,ROUND(Table1[[#This Row],[Cur_Amount Credit]],2),"")</f>
        <v/>
      </c>
      <c r="AX1208" s="46" t="str">
        <f>LEFT(Table1[[#This Row],[Cur]],3)</f>
        <v/>
      </c>
      <c r="AY1208" s="59"/>
      <c r="AZ1208" s="46"/>
      <c r="BA1208" s="46" t="str">
        <f>IF(Table1[[#This Row],[Cur]]&lt;&gt;"",IF(Table1[[#This Row],[Cur]]="USD","",ExchangeRate),"")</f>
        <v/>
      </c>
      <c r="BB1208" s="46" t="str">
        <f>IF(Table1[[#This Row],[Grant]]&lt;&gt;"",VLOOKUP(Table1[[#This Row],[Grant]],Grants!B:D,3),"")</f>
        <v/>
      </c>
      <c r="BC1208" s="46" t="str">
        <f>TRIM(Table1[[#This Row],[Vendor ID]])</f>
        <v/>
      </c>
      <c r="BD1208">
        <f>IF(Table1[[#This Row],[Reference Number]]=Q1207,BD1207,BD1207+1)</f>
        <v>0</v>
      </c>
    </row>
    <row r="1209" spans="1:56" ht="11.25" customHeight="1" x14ac:dyDescent="0.25">
      <c r="A1209" s="1"/>
      <c r="B1209" s="88" t="str">
        <f>IF(Table1[[#This Row],[Posting Date]]&lt;&gt;"",IF(Table1[[#This Row],[Reference Number]]=Q1208,B1208+1,1),"")</f>
        <v/>
      </c>
      <c r="C1209" s="61"/>
      <c r="D1209" s="61"/>
      <c r="E1209" s="138"/>
      <c r="F1209" s="141" t="str">
        <f>IFERROR(IF(VLOOKUP(Table1[[#This Row],[Budget Code Description]],Dimentions!$X$6:$AC$139,2,FALSE)="","",VLOOKUP(Table1[[#This Row],[Budget Code Description]],Dimentions!$X$6:$AC$139,2,FALSE)),"")</f>
        <v/>
      </c>
      <c r="G1209" s="141"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1" t="str">
        <f>IFERROR(VLOOKUP(Table1[[#This Row],[Budget Code Description]],Table6[#All],8,FALSE),"")</f>
        <v/>
      </c>
      <c r="L1209" s="63"/>
      <c r="M1209" s="65" t="str">
        <f>IFERROR(VLOOKUP(Table1[[#This Row],[Staff ID]],Table2[],2,FALSE),"")</f>
        <v/>
      </c>
      <c r="N1209" s="209" t="str">
        <f>IFERROR(IF(VLOOKUP(Table1[[#This Row],[Budget Code Description]],Dimentions!$X$6:$AC$134,4,FALSE)="","",VLOOKUP(Table1[[#This Row],[Budget Code Description]],Dimentions!$X$6:$AC$134,4,FALSE)),"")</f>
        <v/>
      </c>
      <c r="O1209" s="65" t="str">
        <f>IFERROR(VLOOKUP(Table1[[#This Row],[Vendor ID]],Table549[],2,FALSE),"")</f>
        <v/>
      </c>
      <c r="P1209" s="63"/>
      <c r="Q1209" s="141" t="str">
        <f>IF(Table1[[#This Row],[Posting Date]]&lt;&gt;"",$D$9,"")</f>
        <v/>
      </c>
      <c r="R1209" s="157" t="str">
        <f>IF(Table1[[#This Row],[Posting Date]]&lt;&gt;"",$D$10,"")</f>
        <v/>
      </c>
      <c r="S1209" s="66"/>
      <c r="T1209" s="63"/>
      <c r="U1209" s="67"/>
      <c r="V1209" s="67"/>
      <c r="W1209" s="67" t="str">
        <f t="shared" si="23"/>
        <v/>
      </c>
      <c r="X1209" s="159" t="str">
        <f>IF(E1209="","",(IF(Table1[[#This Row],[Cur]]="USD",Table1[[#This Row],[Cur_Amount Debit]],Table1[[#This Row],[Cur_Amount Debit]]/Table1[[#This Row],[Exchange Rate]])))</f>
        <v/>
      </c>
      <c r="Y1209" s="159" t="str">
        <f>IF(E1209="","",(IF(Table1[[#This Row],[Cur]]="USD",Table1[[#This Row],[Cur_Amount Credit]],Table1[[#This Row],[Cur_Amount Credit]]/ExchangeRate)))</f>
        <v/>
      </c>
      <c r="Z1209" s="201" t="str">
        <f>IF(E1209="","",(Table1[[#This Row],[Debit USD]]-Table1[[#This Row],[Credit USD]]))</f>
        <v/>
      </c>
      <c r="AA1209" s="226"/>
      <c r="AB1209" s="255"/>
      <c r="AC1209" s="1"/>
      <c r="AD1209" s="15"/>
      <c r="AE1209" s="15" t="str">
        <f>IF(AND(OR(Table1[[#This Row],[Account]]="15030",Table1[[#This Row],[Account]]="15035",Table1[[#This Row],[Account]]="20150"),Table1[[#This Row],[Vendor ID]]=""),1,"")</f>
        <v/>
      </c>
      <c r="AF1209" s="15"/>
      <c r="AG1209" s="15"/>
      <c r="AH1209" s="15"/>
      <c r="AI1209" s="46" t="str">
        <f>IF(Table1[[#This Row],[Posting Date]]&lt;&gt;"","GJ-"&amp;CountryID,"")</f>
        <v/>
      </c>
      <c r="AJ1209" s="59" t="str">
        <f>IF(Table1[[#This Row],[Posting Date]]&lt;&gt;"",Table1[[#This Row],[Posting Date]],"")</f>
        <v/>
      </c>
      <c r="AK1209" s="46"/>
      <c r="AL1209" s="46" t="str">
        <f>IF(Table1[[#This Row],[Description]]&lt;&gt;"",Table1[[#This Row],[Description]],"")</f>
        <v/>
      </c>
      <c r="AM1209" s="46" t="str">
        <f>IF(Table1[[#This Row],[Posting Date]]&lt;&gt;"",Table1[[#This Row],[Reference Number]],"")</f>
        <v/>
      </c>
      <c r="AN1209" s="46" t="str">
        <f>TRIM(Table1[[#This Row],[Line '#]])</f>
        <v/>
      </c>
      <c r="AO1209" s="46" t="str">
        <f>TRIM(Table1[[#This Row],[Account]])</f>
        <v/>
      </c>
      <c r="AP1209" s="46" t="str">
        <f>IF(Table1[[#This Row],[Posting Date]]&lt;&gt;"",$D$5,"")</f>
        <v/>
      </c>
      <c r="AQ1209" s="46" t="str">
        <f>TRIM(Table1[[#This Row],[Departments-Prgrams]])</f>
        <v/>
      </c>
      <c r="AR1209" s="46" t="str">
        <f>TRIM(Table1[[#This Row],[Grant]])</f>
        <v/>
      </c>
      <c r="AS1209" s="46" t="str">
        <f>TRIM(Table1[[#This Row],[Staff ID]])</f>
        <v/>
      </c>
      <c r="AT1209" s="46" t="str">
        <f>IF(TRIM(Table1[[#This Row],[Budget Code]])=0,"",TRIM(Table1[[#This Row],[Budget Code]]))</f>
        <v/>
      </c>
      <c r="AU1209" s="46" t="str">
        <f>IF(Table1[[#This Row],[Line Description]]&lt;&gt;"",Table1[[#This Row],[Line Description]],"")</f>
        <v/>
      </c>
      <c r="AV1209" s="46" t="str">
        <f>IF(Table1[[#This Row],[Cur_Amount Debit]]&gt;0,ROUND(Table1[[#This Row],[Cur_Amount Debit]],2),"")</f>
        <v/>
      </c>
      <c r="AW1209" s="46" t="str">
        <f>IF(Table1[[#This Row],[Cur_Amount Credit]]&gt;0,ROUND(Table1[[#This Row],[Cur_Amount Credit]],2),"")</f>
        <v/>
      </c>
      <c r="AX1209" s="46" t="str">
        <f>LEFT(Table1[[#This Row],[Cur]],3)</f>
        <v/>
      </c>
      <c r="AY1209" s="59"/>
      <c r="AZ1209" s="46"/>
      <c r="BA1209" s="46" t="str">
        <f>IF(Table1[[#This Row],[Cur]]&lt;&gt;"",IF(Table1[[#This Row],[Cur]]="USD","",ExchangeRate),"")</f>
        <v/>
      </c>
      <c r="BB1209" s="46" t="str">
        <f>IF(Table1[[#This Row],[Grant]]&lt;&gt;"",VLOOKUP(Table1[[#This Row],[Grant]],Grants!B:D,3),"")</f>
        <v/>
      </c>
      <c r="BC1209" s="46" t="str">
        <f>TRIM(Table1[[#This Row],[Vendor ID]])</f>
        <v/>
      </c>
      <c r="BD1209">
        <f>IF(Table1[[#This Row],[Reference Number]]=Q1208,BD1208,BD1208+1)</f>
        <v>0</v>
      </c>
    </row>
    <row r="1210" spans="1:56" ht="11.25" customHeight="1" x14ac:dyDescent="0.25">
      <c r="A1210" s="1"/>
      <c r="B1210" s="88" t="str">
        <f>IF(Table1[[#This Row],[Posting Date]]&lt;&gt;"",IF(Table1[[#This Row],[Reference Number]]=Q1209,B1209+1,1),"")</f>
        <v/>
      </c>
      <c r="C1210" s="61"/>
      <c r="D1210" s="61"/>
      <c r="E1210" s="138"/>
      <c r="F1210" s="141" t="str">
        <f>IFERROR(IF(VLOOKUP(Table1[[#This Row],[Budget Code Description]],Dimentions!$X$6:$AC$139,2,FALSE)="","",VLOOKUP(Table1[[#This Row],[Budget Code Description]],Dimentions!$X$6:$AC$139,2,FALSE)),"")</f>
        <v/>
      </c>
      <c r="G1210" s="141"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1" t="str">
        <f>IFERROR(VLOOKUP(Table1[[#This Row],[Budget Code Description]],Table6[#All],8,FALSE),"")</f>
        <v/>
      </c>
      <c r="L1210" s="63"/>
      <c r="M1210" s="65" t="str">
        <f>IFERROR(VLOOKUP(Table1[[#This Row],[Staff ID]],Table2[],2,FALSE),"")</f>
        <v/>
      </c>
      <c r="N1210" s="209" t="str">
        <f>IFERROR(IF(VLOOKUP(Table1[[#This Row],[Budget Code Description]],Dimentions!$X$6:$AC$134,4,FALSE)="","",VLOOKUP(Table1[[#This Row],[Budget Code Description]],Dimentions!$X$6:$AC$134,4,FALSE)),"")</f>
        <v/>
      </c>
      <c r="O1210" s="65" t="str">
        <f>IFERROR(VLOOKUP(Table1[[#This Row],[Vendor ID]],Table549[],2,FALSE),"")</f>
        <v/>
      </c>
      <c r="P1210" s="63"/>
      <c r="Q1210" s="141" t="str">
        <f>IF(Table1[[#This Row],[Posting Date]]&lt;&gt;"",$D$9,"")</f>
        <v/>
      </c>
      <c r="R1210" s="157" t="str">
        <f>IF(Table1[[#This Row],[Posting Date]]&lt;&gt;"",$D$10,"")</f>
        <v/>
      </c>
      <c r="S1210" s="66"/>
      <c r="T1210" s="63"/>
      <c r="U1210" s="67"/>
      <c r="V1210" s="67"/>
      <c r="W1210" s="67" t="str">
        <f t="shared" si="23"/>
        <v/>
      </c>
      <c r="X1210" s="159" t="str">
        <f>IF(E1210="","",(IF(Table1[[#This Row],[Cur]]="USD",Table1[[#This Row],[Cur_Amount Debit]],Table1[[#This Row],[Cur_Amount Debit]]/Table1[[#This Row],[Exchange Rate]])))</f>
        <v/>
      </c>
      <c r="Y1210" s="159" t="str">
        <f>IF(E1210="","",(IF(Table1[[#This Row],[Cur]]="USD",Table1[[#This Row],[Cur_Amount Credit]],Table1[[#This Row],[Cur_Amount Credit]]/ExchangeRate)))</f>
        <v/>
      </c>
      <c r="Z1210" s="201" t="str">
        <f>IF(E1210="","",(Table1[[#This Row],[Debit USD]]-Table1[[#This Row],[Credit USD]]))</f>
        <v/>
      </c>
      <c r="AA1210" s="226"/>
      <c r="AB1210" s="255"/>
      <c r="AC1210" s="1"/>
      <c r="AD1210" s="15"/>
      <c r="AE1210" s="15" t="str">
        <f>IF(AND(OR(Table1[[#This Row],[Account]]="15030",Table1[[#This Row],[Account]]="15035",Table1[[#This Row],[Account]]="20150"),Table1[[#This Row],[Vendor ID]]=""),1,"")</f>
        <v/>
      </c>
      <c r="AF1210" s="15"/>
      <c r="AG1210" s="15"/>
      <c r="AH1210" s="15"/>
      <c r="AI1210" s="46" t="str">
        <f>IF(Table1[[#This Row],[Posting Date]]&lt;&gt;"","GJ-"&amp;CountryID,"")</f>
        <v/>
      </c>
      <c r="AJ1210" s="59" t="str">
        <f>IF(Table1[[#This Row],[Posting Date]]&lt;&gt;"",Table1[[#This Row],[Posting Date]],"")</f>
        <v/>
      </c>
      <c r="AK1210" s="46"/>
      <c r="AL1210" s="46" t="str">
        <f>IF(Table1[[#This Row],[Description]]&lt;&gt;"",Table1[[#This Row],[Description]],"")</f>
        <v/>
      </c>
      <c r="AM1210" s="46" t="str">
        <f>IF(Table1[[#This Row],[Posting Date]]&lt;&gt;"",Table1[[#This Row],[Reference Number]],"")</f>
        <v/>
      </c>
      <c r="AN1210" s="46" t="str">
        <f>TRIM(Table1[[#This Row],[Line '#]])</f>
        <v/>
      </c>
      <c r="AO1210" s="46" t="str">
        <f>TRIM(Table1[[#This Row],[Account]])</f>
        <v/>
      </c>
      <c r="AP1210" s="46" t="str">
        <f>IF(Table1[[#This Row],[Posting Date]]&lt;&gt;"",$D$5,"")</f>
        <v/>
      </c>
      <c r="AQ1210" s="46" t="str">
        <f>TRIM(Table1[[#This Row],[Departments-Prgrams]])</f>
        <v/>
      </c>
      <c r="AR1210" s="46" t="str">
        <f>TRIM(Table1[[#This Row],[Grant]])</f>
        <v/>
      </c>
      <c r="AS1210" s="46" t="str">
        <f>TRIM(Table1[[#This Row],[Staff ID]])</f>
        <v/>
      </c>
      <c r="AT1210" s="46" t="str">
        <f>IF(TRIM(Table1[[#This Row],[Budget Code]])=0,"",TRIM(Table1[[#This Row],[Budget Code]]))</f>
        <v/>
      </c>
      <c r="AU1210" s="46" t="str">
        <f>IF(Table1[[#This Row],[Line Description]]&lt;&gt;"",Table1[[#This Row],[Line Description]],"")</f>
        <v/>
      </c>
      <c r="AV1210" s="46" t="str">
        <f>IF(Table1[[#This Row],[Cur_Amount Debit]]&gt;0,ROUND(Table1[[#This Row],[Cur_Amount Debit]],2),"")</f>
        <v/>
      </c>
      <c r="AW1210" s="46" t="str">
        <f>IF(Table1[[#This Row],[Cur_Amount Credit]]&gt;0,ROUND(Table1[[#This Row],[Cur_Amount Credit]],2),"")</f>
        <v/>
      </c>
      <c r="AX1210" s="46" t="str">
        <f>LEFT(Table1[[#This Row],[Cur]],3)</f>
        <v/>
      </c>
      <c r="AY1210" s="59"/>
      <c r="AZ1210" s="46"/>
      <c r="BA1210" s="46" t="str">
        <f>IF(Table1[[#This Row],[Cur]]&lt;&gt;"",IF(Table1[[#This Row],[Cur]]="USD","",ExchangeRate),"")</f>
        <v/>
      </c>
      <c r="BB1210" s="46" t="str">
        <f>IF(Table1[[#This Row],[Grant]]&lt;&gt;"",VLOOKUP(Table1[[#This Row],[Grant]],Grants!B:D,3),"")</f>
        <v/>
      </c>
      <c r="BC1210" s="46" t="str">
        <f>TRIM(Table1[[#This Row],[Vendor ID]])</f>
        <v/>
      </c>
      <c r="BD1210">
        <f>IF(Table1[[#This Row],[Reference Number]]=Q1209,BD1209,BD1209+1)</f>
        <v>0</v>
      </c>
    </row>
    <row r="1211" spans="1:56" ht="11.25" customHeight="1" x14ac:dyDescent="0.25">
      <c r="A1211" s="1"/>
      <c r="B1211" s="88" t="str">
        <f>IF(Table1[[#This Row],[Posting Date]]&lt;&gt;"",IF(Table1[[#This Row],[Reference Number]]=Q1210,B1210+1,1),"")</f>
        <v/>
      </c>
      <c r="C1211" s="61"/>
      <c r="D1211" s="61"/>
      <c r="E1211" s="138"/>
      <c r="F1211" s="141" t="str">
        <f>IFERROR(IF(VLOOKUP(Table1[[#This Row],[Budget Code Description]],Dimentions!$X$6:$AC$139,2,FALSE)="","",VLOOKUP(Table1[[#This Row],[Budget Code Description]],Dimentions!$X$6:$AC$139,2,FALSE)),"")</f>
        <v/>
      </c>
      <c r="G1211" s="141"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1" t="str">
        <f>IFERROR(VLOOKUP(Table1[[#This Row],[Budget Code Description]],Table6[#All],8,FALSE),"")</f>
        <v/>
      </c>
      <c r="L1211" s="63"/>
      <c r="M1211" s="65" t="str">
        <f>IFERROR(VLOOKUP(Table1[[#This Row],[Staff ID]],Table2[],2,FALSE),"")</f>
        <v/>
      </c>
      <c r="N1211" s="209" t="str">
        <f>IFERROR(IF(VLOOKUP(Table1[[#This Row],[Budget Code Description]],Dimentions!$X$6:$AC$134,4,FALSE)="","",VLOOKUP(Table1[[#This Row],[Budget Code Description]],Dimentions!$X$6:$AC$134,4,FALSE)),"")</f>
        <v/>
      </c>
      <c r="O1211" s="65" t="str">
        <f>IFERROR(VLOOKUP(Table1[[#This Row],[Vendor ID]],Table549[],2,FALSE),"")</f>
        <v/>
      </c>
      <c r="P1211" s="63"/>
      <c r="Q1211" s="141" t="str">
        <f>IF(Table1[[#This Row],[Posting Date]]&lt;&gt;"",$D$9,"")</f>
        <v/>
      </c>
      <c r="R1211" s="157" t="str">
        <f>IF(Table1[[#This Row],[Posting Date]]&lt;&gt;"",$D$10,"")</f>
        <v/>
      </c>
      <c r="S1211" s="66"/>
      <c r="T1211" s="63"/>
      <c r="U1211" s="67"/>
      <c r="V1211" s="67"/>
      <c r="W1211" s="67" t="str">
        <f t="shared" si="23"/>
        <v/>
      </c>
      <c r="X1211" s="159" t="str">
        <f>IF(E1211="","",(IF(Table1[[#This Row],[Cur]]="USD",Table1[[#This Row],[Cur_Amount Debit]],Table1[[#This Row],[Cur_Amount Debit]]/Table1[[#This Row],[Exchange Rate]])))</f>
        <v/>
      </c>
      <c r="Y1211" s="159" t="str">
        <f>IF(E1211="","",(IF(Table1[[#This Row],[Cur]]="USD",Table1[[#This Row],[Cur_Amount Credit]],Table1[[#This Row],[Cur_Amount Credit]]/ExchangeRate)))</f>
        <v/>
      </c>
      <c r="Z1211" s="201" t="str">
        <f>IF(E1211="","",(Table1[[#This Row],[Debit USD]]-Table1[[#This Row],[Credit USD]]))</f>
        <v/>
      </c>
      <c r="AA1211" s="226"/>
      <c r="AB1211" s="255"/>
      <c r="AC1211" s="1"/>
      <c r="AD1211" s="15"/>
      <c r="AE1211" s="15" t="str">
        <f>IF(AND(OR(Table1[[#This Row],[Account]]="15030",Table1[[#This Row],[Account]]="15035",Table1[[#This Row],[Account]]="20150"),Table1[[#This Row],[Vendor ID]]=""),1,"")</f>
        <v/>
      </c>
      <c r="AF1211" s="15"/>
      <c r="AG1211" s="15"/>
      <c r="AH1211" s="15"/>
      <c r="AI1211" s="46" t="str">
        <f>IF(Table1[[#This Row],[Posting Date]]&lt;&gt;"","GJ-"&amp;CountryID,"")</f>
        <v/>
      </c>
      <c r="AJ1211" s="59" t="str">
        <f>IF(Table1[[#This Row],[Posting Date]]&lt;&gt;"",Table1[[#This Row],[Posting Date]],"")</f>
        <v/>
      </c>
      <c r="AK1211" s="46"/>
      <c r="AL1211" s="46" t="str">
        <f>IF(Table1[[#This Row],[Description]]&lt;&gt;"",Table1[[#This Row],[Description]],"")</f>
        <v/>
      </c>
      <c r="AM1211" s="46" t="str">
        <f>IF(Table1[[#This Row],[Posting Date]]&lt;&gt;"",Table1[[#This Row],[Reference Number]],"")</f>
        <v/>
      </c>
      <c r="AN1211" s="46" t="str">
        <f>TRIM(Table1[[#This Row],[Line '#]])</f>
        <v/>
      </c>
      <c r="AO1211" s="46" t="str">
        <f>TRIM(Table1[[#This Row],[Account]])</f>
        <v/>
      </c>
      <c r="AP1211" s="46" t="str">
        <f>IF(Table1[[#This Row],[Posting Date]]&lt;&gt;"",$D$5,"")</f>
        <v/>
      </c>
      <c r="AQ1211" s="46" t="str">
        <f>TRIM(Table1[[#This Row],[Departments-Prgrams]])</f>
        <v/>
      </c>
      <c r="AR1211" s="46" t="str">
        <f>TRIM(Table1[[#This Row],[Grant]])</f>
        <v/>
      </c>
      <c r="AS1211" s="46" t="str">
        <f>TRIM(Table1[[#This Row],[Staff ID]])</f>
        <v/>
      </c>
      <c r="AT1211" s="46" t="str">
        <f>IF(TRIM(Table1[[#This Row],[Budget Code]])=0,"",TRIM(Table1[[#This Row],[Budget Code]]))</f>
        <v/>
      </c>
      <c r="AU1211" s="46" t="str">
        <f>IF(Table1[[#This Row],[Line Description]]&lt;&gt;"",Table1[[#This Row],[Line Description]],"")</f>
        <v/>
      </c>
      <c r="AV1211" s="46" t="str">
        <f>IF(Table1[[#This Row],[Cur_Amount Debit]]&gt;0,ROUND(Table1[[#This Row],[Cur_Amount Debit]],2),"")</f>
        <v/>
      </c>
      <c r="AW1211" s="46" t="str">
        <f>IF(Table1[[#This Row],[Cur_Amount Credit]]&gt;0,ROUND(Table1[[#This Row],[Cur_Amount Credit]],2),"")</f>
        <v/>
      </c>
      <c r="AX1211" s="46" t="str">
        <f>LEFT(Table1[[#This Row],[Cur]],3)</f>
        <v/>
      </c>
      <c r="AY1211" s="59"/>
      <c r="AZ1211" s="46"/>
      <c r="BA1211" s="46" t="str">
        <f>IF(Table1[[#This Row],[Cur]]&lt;&gt;"",IF(Table1[[#This Row],[Cur]]="USD","",ExchangeRate),"")</f>
        <v/>
      </c>
      <c r="BB1211" s="46" t="str">
        <f>IF(Table1[[#This Row],[Grant]]&lt;&gt;"",VLOOKUP(Table1[[#This Row],[Grant]],Grants!B:D,3),"")</f>
        <v/>
      </c>
      <c r="BC1211" s="46" t="str">
        <f>TRIM(Table1[[#This Row],[Vendor ID]])</f>
        <v/>
      </c>
      <c r="BD1211">
        <f>IF(Table1[[#This Row],[Reference Number]]=Q1210,BD1210,BD1210+1)</f>
        <v>0</v>
      </c>
    </row>
    <row r="1212" spans="1:56" ht="11.25" customHeight="1" x14ac:dyDescent="0.25">
      <c r="A1212" s="1"/>
      <c r="B1212" s="88" t="str">
        <f>IF(Table1[[#This Row],[Posting Date]]&lt;&gt;"",IF(Table1[[#This Row],[Reference Number]]=Q1211,B1211+1,1),"")</f>
        <v/>
      </c>
      <c r="C1212" s="61"/>
      <c r="D1212" s="61"/>
      <c r="E1212" s="138"/>
      <c r="F1212" s="141" t="str">
        <f>IFERROR(IF(VLOOKUP(Table1[[#This Row],[Budget Code Description]],Dimentions!$X$6:$AC$139,2,FALSE)="","",VLOOKUP(Table1[[#This Row],[Budget Code Description]],Dimentions!$X$6:$AC$139,2,FALSE)),"")</f>
        <v/>
      </c>
      <c r="G1212" s="141"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1" t="str">
        <f>IFERROR(VLOOKUP(Table1[[#This Row],[Budget Code Description]],Table6[#All],8,FALSE),"")</f>
        <v/>
      </c>
      <c r="L1212" s="63"/>
      <c r="M1212" s="65" t="str">
        <f>IFERROR(VLOOKUP(Table1[[#This Row],[Staff ID]],Table2[],2,FALSE),"")</f>
        <v/>
      </c>
      <c r="N1212" s="209" t="str">
        <f>IFERROR(IF(VLOOKUP(Table1[[#This Row],[Budget Code Description]],Dimentions!$X$6:$AC$134,4,FALSE)="","",VLOOKUP(Table1[[#This Row],[Budget Code Description]],Dimentions!$X$6:$AC$134,4,FALSE)),"")</f>
        <v/>
      </c>
      <c r="O1212" s="65" t="str">
        <f>IFERROR(VLOOKUP(Table1[[#This Row],[Vendor ID]],Table549[],2,FALSE),"")</f>
        <v/>
      </c>
      <c r="P1212" s="63"/>
      <c r="Q1212" s="141" t="str">
        <f>IF(Table1[[#This Row],[Posting Date]]&lt;&gt;"",$D$9,"")</f>
        <v/>
      </c>
      <c r="R1212" s="157" t="str">
        <f>IF(Table1[[#This Row],[Posting Date]]&lt;&gt;"",$D$10,"")</f>
        <v/>
      </c>
      <c r="S1212" s="66"/>
      <c r="T1212" s="63"/>
      <c r="U1212" s="67"/>
      <c r="V1212" s="67"/>
      <c r="W1212" s="67" t="str">
        <f t="shared" si="23"/>
        <v/>
      </c>
      <c r="X1212" s="159" t="str">
        <f>IF(E1212="","",(IF(Table1[[#This Row],[Cur]]="USD",Table1[[#This Row],[Cur_Amount Debit]],Table1[[#This Row],[Cur_Amount Debit]]/Table1[[#This Row],[Exchange Rate]])))</f>
        <v/>
      </c>
      <c r="Y1212" s="159" t="str">
        <f>IF(E1212="","",(IF(Table1[[#This Row],[Cur]]="USD",Table1[[#This Row],[Cur_Amount Credit]],Table1[[#This Row],[Cur_Amount Credit]]/ExchangeRate)))</f>
        <v/>
      </c>
      <c r="Z1212" s="201" t="str">
        <f>IF(E1212="","",(Table1[[#This Row],[Debit USD]]-Table1[[#This Row],[Credit USD]]))</f>
        <v/>
      </c>
      <c r="AA1212" s="226"/>
      <c r="AB1212" s="255"/>
      <c r="AC1212" s="1"/>
      <c r="AD1212" s="15"/>
      <c r="AE1212" s="15" t="str">
        <f>IF(AND(OR(Table1[[#This Row],[Account]]="15030",Table1[[#This Row],[Account]]="15035",Table1[[#This Row],[Account]]="20150"),Table1[[#This Row],[Vendor ID]]=""),1,"")</f>
        <v/>
      </c>
      <c r="AF1212" s="15"/>
      <c r="AG1212" s="15"/>
      <c r="AH1212" s="15"/>
      <c r="AI1212" s="46" t="str">
        <f>IF(Table1[[#This Row],[Posting Date]]&lt;&gt;"","GJ-"&amp;CountryID,"")</f>
        <v/>
      </c>
      <c r="AJ1212" s="59" t="str">
        <f>IF(Table1[[#This Row],[Posting Date]]&lt;&gt;"",Table1[[#This Row],[Posting Date]],"")</f>
        <v/>
      </c>
      <c r="AK1212" s="46"/>
      <c r="AL1212" s="46" t="str">
        <f>IF(Table1[[#This Row],[Description]]&lt;&gt;"",Table1[[#This Row],[Description]],"")</f>
        <v/>
      </c>
      <c r="AM1212" s="46" t="str">
        <f>IF(Table1[[#This Row],[Posting Date]]&lt;&gt;"",Table1[[#This Row],[Reference Number]],"")</f>
        <v/>
      </c>
      <c r="AN1212" s="46" t="str">
        <f>TRIM(Table1[[#This Row],[Line '#]])</f>
        <v/>
      </c>
      <c r="AO1212" s="46" t="str">
        <f>TRIM(Table1[[#This Row],[Account]])</f>
        <v/>
      </c>
      <c r="AP1212" s="46" t="str">
        <f>IF(Table1[[#This Row],[Posting Date]]&lt;&gt;"",$D$5,"")</f>
        <v/>
      </c>
      <c r="AQ1212" s="46" t="str">
        <f>TRIM(Table1[[#This Row],[Departments-Prgrams]])</f>
        <v/>
      </c>
      <c r="AR1212" s="46" t="str">
        <f>TRIM(Table1[[#This Row],[Grant]])</f>
        <v/>
      </c>
      <c r="AS1212" s="46" t="str">
        <f>TRIM(Table1[[#This Row],[Staff ID]])</f>
        <v/>
      </c>
      <c r="AT1212" s="46" t="str">
        <f>IF(TRIM(Table1[[#This Row],[Budget Code]])=0,"",TRIM(Table1[[#This Row],[Budget Code]]))</f>
        <v/>
      </c>
      <c r="AU1212" s="46" t="str">
        <f>IF(Table1[[#This Row],[Line Description]]&lt;&gt;"",Table1[[#This Row],[Line Description]],"")</f>
        <v/>
      </c>
      <c r="AV1212" s="46" t="str">
        <f>IF(Table1[[#This Row],[Cur_Amount Debit]]&gt;0,ROUND(Table1[[#This Row],[Cur_Amount Debit]],2),"")</f>
        <v/>
      </c>
      <c r="AW1212" s="46" t="str">
        <f>IF(Table1[[#This Row],[Cur_Amount Credit]]&gt;0,ROUND(Table1[[#This Row],[Cur_Amount Credit]],2),"")</f>
        <v/>
      </c>
      <c r="AX1212" s="46" t="str">
        <f>LEFT(Table1[[#This Row],[Cur]],3)</f>
        <v/>
      </c>
      <c r="AY1212" s="59"/>
      <c r="AZ1212" s="46"/>
      <c r="BA1212" s="46" t="str">
        <f>IF(Table1[[#This Row],[Cur]]&lt;&gt;"",IF(Table1[[#This Row],[Cur]]="USD","",ExchangeRate),"")</f>
        <v/>
      </c>
      <c r="BB1212" s="46" t="str">
        <f>IF(Table1[[#This Row],[Grant]]&lt;&gt;"",VLOOKUP(Table1[[#This Row],[Grant]],Grants!B:D,3),"")</f>
        <v/>
      </c>
      <c r="BC1212" s="46" t="str">
        <f>TRIM(Table1[[#This Row],[Vendor ID]])</f>
        <v/>
      </c>
      <c r="BD1212">
        <f>IF(Table1[[#This Row],[Reference Number]]=Q1211,BD1211,BD1211+1)</f>
        <v>0</v>
      </c>
    </row>
    <row r="1213" spans="1:56" ht="11.25" customHeight="1" x14ac:dyDescent="0.25">
      <c r="A1213" s="1"/>
      <c r="B1213" s="88" t="str">
        <f>IF(Table1[[#This Row],[Posting Date]]&lt;&gt;"",IF(Table1[[#This Row],[Reference Number]]=Q1212,B1212+1,1),"")</f>
        <v/>
      </c>
      <c r="C1213" s="61"/>
      <c r="D1213" s="61"/>
      <c r="E1213" s="138"/>
      <c r="F1213" s="141" t="str">
        <f>IFERROR(IF(VLOOKUP(Table1[[#This Row],[Budget Code Description]],Dimentions!$X$6:$AC$139,2,FALSE)="","",VLOOKUP(Table1[[#This Row],[Budget Code Description]],Dimentions!$X$6:$AC$139,2,FALSE)),"")</f>
        <v/>
      </c>
      <c r="G1213" s="141"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1" t="str">
        <f>IFERROR(VLOOKUP(Table1[[#This Row],[Budget Code Description]],Table6[#All],8,FALSE),"")</f>
        <v/>
      </c>
      <c r="L1213" s="63"/>
      <c r="M1213" s="65" t="str">
        <f>IFERROR(VLOOKUP(Table1[[#This Row],[Staff ID]],Table2[],2,FALSE),"")</f>
        <v/>
      </c>
      <c r="N1213" s="209" t="str">
        <f>IFERROR(IF(VLOOKUP(Table1[[#This Row],[Budget Code Description]],Dimentions!$X$6:$AC$134,4,FALSE)="","",VLOOKUP(Table1[[#This Row],[Budget Code Description]],Dimentions!$X$6:$AC$134,4,FALSE)),"")</f>
        <v/>
      </c>
      <c r="O1213" s="65" t="str">
        <f>IFERROR(VLOOKUP(Table1[[#This Row],[Vendor ID]],Table549[],2,FALSE),"")</f>
        <v/>
      </c>
      <c r="P1213" s="63"/>
      <c r="Q1213" s="141" t="str">
        <f>IF(Table1[[#This Row],[Posting Date]]&lt;&gt;"",$D$9,"")</f>
        <v/>
      </c>
      <c r="R1213" s="157" t="str">
        <f>IF(Table1[[#This Row],[Posting Date]]&lt;&gt;"",$D$10,"")</f>
        <v/>
      </c>
      <c r="S1213" s="66"/>
      <c r="T1213" s="63"/>
      <c r="U1213" s="67"/>
      <c r="V1213" s="67"/>
      <c r="W1213" s="67" t="str">
        <f t="shared" si="23"/>
        <v/>
      </c>
      <c r="X1213" s="159" t="str">
        <f>IF(E1213="","",(IF(Table1[[#This Row],[Cur]]="USD",Table1[[#This Row],[Cur_Amount Debit]],Table1[[#This Row],[Cur_Amount Debit]]/Table1[[#This Row],[Exchange Rate]])))</f>
        <v/>
      </c>
      <c r="Y1213" s="159" t="str">
        <f>IF(E1213="","",(IF(Table1[[#This Row],[Cur]]="USD",Table1[[#This Row],[Cur_Amount Credit]],Table1[[#This Row],[Cur_Amount Credit]]/ExchangeRate)))</f>
        <v/>
      </c>
      <c r="Z1213" s="201" t="str">
        <f>IF(E1213="","",(Table1[[#This Row],[Debit USD]]-Table1[[#This Row],[Credit USD]]))</f>
        <v/>
      </c>
      <c r="AA1213" s="226"/>
      <c r="AB1213" s="255"/>
      <c r="AC1213" s="1"/>
      <c r="AD1213" s="15"/>
      <c r="AE1213" s="15" t="str">
        <f>IF(AND(OR(Table1[[#This Row],[Account]]="15030",Table1[[#This Row],[Account]]="15035",Table1[[#This Row],[Account]]="20150"),Table1[[#This Row],[Vendor ID]]=""),1,"")</f>
        <v/>
      </c>
      <c r="AF1213" s="15"/>
      <c r="AG1213" s="15"/>
      <c r="AH1213" s="15"/>
      <c r="AI1213" s="46" t="str">
        <f>IF(Table1[[#This Row],[Posting Date]]&lt;&gt;"","GJ-"&amp;CountryID,"")</f>
        <v/>
      </c>
      <c r="AJ1213" s="59" t="str">
        <f>IF(Table1[[#This Row],[Posting Date]]&lt;&gt;"",Table1[[#This Row],[Posting Date]],"")</f>
        <v/>
      </c>
      <c r="AK1213" s="46"/>
      <c r="AL1213" s="46" t="str">
        <f>IF(Table1[[#This Row],[Description]]&lt;&gt;"",Table1[[#This Row],[Description]],"")</f>
        <v/>
      </c>
      <c r="AM1213" s="46" t="str">
        <f>IF(Table1[[#This Row],[Posting Date]]&lt;&gt;"",Table1[[#This Row],[Reference Number]],"")</f>
        <v/>
      </c>
      <c r="AN1213" s="46" t="str">
        <f>TRIM(Table1[[#This Row],[Line '#]])</f>
        <v/>
      </c>
      <c r="AO1213" s="46" t="str">
        <f>TRIM(Table1[[#This Row],[Account]])</f>
        <v/>
      </c>
      <c r="AP1213" s="46" t="str">
        <f>IF(Table1[[#This Row],[Posting Date]]&lt;&gt;"",$D$5,"")</f>
        <v/>
      </c>
      <c r="AQ1213" s="46" t="str">
        <f>TRIM(Table1[[#This Row],[Departments-Prgrams]])</f>
        <v/>
      </c>
      <c r="AR1213" s="46" t="str">
        <f>TRIM(Table1[[#This Row],[Grant]])</f>
        <v/>
      </c>
      <c r="AS1213" s="46" t="str">
        <f>TRIM(Table1[[#This Row],[Staff ID]])</f>
        <v/>
      </c>
      <c r="AT1213" s="46" t="str">
        <f>IF(TRIM(Table1[[#This Row],[Budget Code]])=0,"",TRIM(Table1[[#This Row],[Budget Code]]))</f>
        <v/>
      </c>
      <c r="AU1213" s="46" t="str">
        <f>IF(Table1[[#This Row],[Line Description]]&lt;&gt;"",Table1[[#This Row],[Line Description]],"")</f>
        <v/>
      </c>
      <c r="AV1213" s="46" t="str">
        <f>IF(Table1[[#This Row],[Cur_Amount Debit]]&gt;0,ROUND(Table1[[#This Row],[Cur_Amount Debit]],2),"")</f>
        <v/>
      </c>
      <c r="AW1213" s="46" t="str">
        <f>IF(Table1[[#This Row],[Cur_Amount Credit]]&gt;0,ROUND(Table1[[#This Row],[Cur_Amount Credit]],2),"")</f>
        <v/>
      </c>
      <c r="AX1213" s="46" t="str">
        <f>LEFT(Table1[[#This Row],[Cur]],3)</f>
        <v/>
      </c>
      <c r="AY1213" s="59"/>
      <c r="AZ1213" s="46"/>
      <c r="BA1213" s="46" t="str">
        <f>IF(Table1[[#This Row],[Cur]]&lt;&gt;"",IF(Table1[[#This Row],[Cur]]="USD","",ExchangeRate),"")</f>
        <v/>
      </c>
      <c r="BB1213" s="46" t="str">
        <f>IF(Table1[[#This Row],[Grant]]&lt;&gt;"",VLOOKUP(Table1[[#This Row],[Grant]],Grants!B:D,3),"")</f>
        <v/>
      </c>
      <c r="BC1213" s="46" t="str">
        <f>TRIM(Table1[[#This Row],[Vendor ID]])</f>
        <v/>
      </c>
      <c r="BD1213">
        <f>IF(Table1[[#This Row],[Reference Number]]=Q1212,BD1212,BD1212+1)</f>
        <v>0</v>
      </c>
    </row>
    <row r="1214" spans="1:56" ht="11.25" customHeight="1" x14ac:dyDescent="0.25">
      <c r="A1214" s="1"/>
      <c r="B1214" s="88" t="str">
        <f>IF(Table1[[#This Row],[Posting Date]]&lt;&gt;"",IF(Table1[[#This Row],[Reference Number]]=Q1213,B1213+1,1),"")</f>
        <v/>
      </c>
      <c r="C1214" s="61"/>
      <c r="D1214" s="61"/>
      <c r="E1214" s="138"/>
      <c r="F1214" s="141" t="str">
        <f>IFERROR(IF(VLOOKUP(Table1[[#This Row],[Budget Code Description]],Dimentions!$X$6:$AC$139,2,FALSE)="","",VLOOKUP(Table1[[#This Row],[Budget Code Description]],Dimentions!$X$6:$AC$139,2,FALSE)),"")</f>
        <v/>
      </c>
      <c r="G1214" s="141"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1" t="str">
        <f>IFERROR(VLOOKUP(Table1[[#This Row],[Budget Code Description]],Table6[#All],8,FALSE),"")</f>
        <v/>
      </c>
      <c r="L1214" s="63"/>
      <c r="M1214" s="65" t="str">
        <f>IFERROR(VLOOKUP(Table1[[#This Row],[Staff ID]],Table2[],2,FALSE),"")</f>
        <v/>
      </c>
      <c r="N1214" s="209" t="str">
        <f>IFERROR(IF(VLOOKUP(Table1[[#This Row],[Budget Code Description]],Dimentions!$X$6:$AC$134,4,FALSE)="","",VLOOKUP(Table1[[#This Row],[Budget Code Description]],Dimentions!$X$6:$AC$134,4,FALSE)),"")</f>
        <v/>
      </c>
      <c r="O1214" s="65" t="str">
        <f>IFERROR(VLOOKUP(Table1[[#This Row],[Vendor ID]],Table549[],2,FALSE),"")</f>
        <v/>
      </c>
      <c r="P1214" s="63"/>
      <c r="Q1214" s="141" t="str">
        <f>IF(Table1[[#This Row],[Posting Date]]&lt;&gt;"",$D$9,"")</f>
        <v/>
      </c>
      <c r="R1214" s="157" t="str">
        <f>IF(Table1[[#This Row],[Posting Date]]&lt;&gt;"",$D$10,"")</f>
        <v/>
      </c>
      <c r="S1214" s="66"/>
      <c r="T1214" s="63"/>
      <c r="U1214" s="67"/>
      <c r="V1214" s="67"/>
      <c r="W1214" s="67" t="str">
        <f t="shared" si="23"/>
        <v/>
      </c>
      <c r="X1214" s="159" t="str">
        <f>IF(E1214="","",(IF(Table1[[#This Row],[Cur]]="USD",Table1[[#This Row],[Cur_Amount Debit]],Table1[[#This Row],[Cur_Amount Debit]]/Table1[[#This Row],[Exchange Rate]])))</f>
        <v/>
      </c>
      <c r="Y1214" s="159" t="str">
        <f>IF(E1214="","",(IF(Table1[[#This Row],[Cur]]="USD",Table1[[#This Row],[Cur_Amount Credit]],Table1[[#This Row],[Cur_Amount Credit]]/ExchangeRate)))</f>
        <v/>
      </c>
      <c r="Z1214" s="201" t="str">
        <f>IF(E1214="","",(Table1[[#This Row],[Debit USD]]-Table1[[#This Row],[Credit USD]]))</f>
        <v/>
      </c>
      <c r="AA1214" s="226"/>
      <c r="AB1214" s="255"/>
      <c r="AC1214" s="1"/>
      <c r="AD1214" s="15"/>
      <c r="AE1214" s="15" t="str">
        <f>IF(AND(OR(Table1[[#This Row],[Account]]="15030",Table1[[#This Row],[Account]]="15035",Table1[[#This Row],[Account]]="20150"),Table1[[#This Row],[Vendor ID]]=""),1,"")</f>
        <v/>
      </c>
      <c r="AF1214" s="15"/>
      <c r="AG1214" s="15"/>
      <c r="AH1214" s="15"/>
      <c r="AI1214" s="46" t="str">
        <f>IF(Table1[[#This Row],[Posting Date]]&lt;&gt;"","GJ-"&amp;CountryID,"")</f>
        <v/>
      </c>
      <c r="AJ1214" s="59" t="str">
        <f>IF(Table1[[#This Row],[Posting Date]]&lt;&gt;"",Table1[[#This Row],[Posting Date]],"")</f>
        <v/>
      </c>
      <c r="AK1214" s="46"/>
      <c r="AL1214" s="46" t="str">
        <f>IF(Table1[[#This Row],[Description]]&lt;&gt;"",Table1[[#This Row],[Description]],"")</f>
        <v/>
      </c>
      <c r="AM1214" s="46" t="str">
        <f>IF(Table1[[#This Row],[Posting Date]]&lt;&gt;"",Table1[[#This Row],[Reference Number]],"")</f>
        <v/>
      </c>
      <c r="AN1214" s="46" t="str">
        <f>TRIM(Table1[[#This Row],[Line '#]])</f>
        <v/>
      </c>
      <c r="AO1214" s="46" t="str">
        <f>TRIM(Table1[[#This Row],[Account]])</f>
        <v/>
      </c>
      <c r="AP1214" s="46" t="str">
        <f>IF(Table1[[#This Row],[Posting Date]]&lt;&gt;"",$D$5,"")</f>
        <v/>
      </c>
      <c r="AQ1214" s="46" t="str">
        <f>TRIM(Table1[[#This Row],[Departments-Prgrams]])</f>
        <v/>
      </c>
      <c r="AR1214" s="46" t="str">
        <f>TRIM(Table1[[#This Row],[Grant]])</f>
        <v/>
      </c>
      <c r="AS1214" s="46" t="str">
        <f>TRIM(Table1[[#This Row],[Staff ID]])</f>
        <v/>
      </c>
      <c r="AT1214" s="46" t="str">
        <f>IF(TRIM(Table1[[#This Row],[Budget Code]])=0,"",TRIM(Table1[[#This Row],[Budget Code]]))</f>
        <v/>
      </c>
      <c r="AU1214" s="46" t="str">
        <f>IF(Table1[[#This Row],[Line Description]]&lt;&gt;"",Table1[[#This Row],[Line Description]],"")</f>
        <v/>
      </c>
      <c r="AV1214" s="46" t="str">
        <f>IF(Table1[[#This Row],[Cur_Amount Debit]]&gt;0,ROUND(Table1[[#This Row],[Cur_Amount Debit]],2),"")</f>
        <v/>
      </c>
      <c r="AW1214" s="46" t="str">
        <f>IF(Table1[[#This Row],[Cur_Amount Credit]]&gt;0,ROUND(Table1[[#This Row],[Cur_Amount Credit]],2),"")</f>
        <v/>
      </c>
      <c r="AX1214" s="46" t="str">
        <f>LEFT(Table1[[#This Row],[Cur]],3)</f>
        <v/>
      </c>
      <c r="AY1214" s="59"/>
      <c r="AZ1214" s="46"/>
      <c r="BA1214" s="46" t="str">
        <f>IF(Table1[[#This Row],[Cur]]&lt;&gt;"",IF(Table1[[#This Row],[Cur]]="USD","",ExchangeRate),"")</f>
        <v/>
      </c>
      <c r="BB1214" s="46" t="str">
        <f>IF(Table1[[#This Row],[Grant]]&lt;&gt;"",VLOOKUP(Table1[[#This Row],[Grant]],Grants!B:D,3),"")</f>
        <v/>
      </c>
      <c r="BC1214" s="46" t="str">
        <f>TRIM(Table1[[#This Row],[Vendor ID]])</f>
        <v/>
      </c>
      <c r="BD1214">
        <f>IF(Table1[[#This Row],[Reference Number]]=Q1213,BD1213,BD1213+1)</f>
        <v>0</v>
      </c>
    </row>
    <row r="1215" spans="1:56" ht="11.25" customHeight="1" x14ac:dyDescent="0.25">
      <c r="A1215" s="1"/>
      <c r="B1215" s="88" t="str">
        <f>IF(Table1[[#This Row],[Posting Date]]&lt;&gt;"",IF(Table1[[#This Row],[Reference Number]]=Q1214,B1214+1,1),"")</f>
        <v/>
      </c>
      <c r="C1215" s="61"/>
      <c r="D1215" s="61"/>
      <c r="E1215" s="138"/>
      <c r="F1215" s="141" t="str">
        <f>IFERROR(IF(VLOOKUP(Table1[[#This Row],[Budget Code Description]],Dimentions!$X$6:$AC$139,2,FALSE)="","",VLOOKUP(Table1[[#This Row],[Budget Code Description]],Dimentions!$X$6:$AC$139,2,FALSE)),"")</f>
        <v/>
      </c>
      <c r="G1215" s="141"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1" t="str">
        <f>IFERROR(VLOOKUP(Table1[[#This Row],[Budget Code Description]],Table6[#All],8,FALSE),"")</f>
        <v/>
      </c>
      <c r="L1215" s="63"/>
      <c r="M1215" s="65" t="str">
        <f>IFERROR(VLOOKUP(Table1[[#This Row],[Staff ID]],Table2[],2,FALSE),"")</f>
        <v/>
      </c>
      <c r="N1215" s="209" t="str">
        <f>IFERROR(IF(VLOOKUP(Table1[[#This Row],[Budget Code Description]],Dimentions!$X$6:$AC$134,4,FALSE)="","",VLOOKUP(Table1[[#This Row],[Budget Code Description]],Dimentions!$X$6:$AC$134,4,FALSE)),"")</f>
        <v/>
      </c>
      <c r="O1215" s="65" t="str">
        <f>IFERROR(VLOOKUP(Table1[[#This Row],[Vendor ID]],Table549[],2,FALSE),"")</f>
        <v/>
      </c>
      <c r="P1215" s="63"/>
      <c r="Q1215" s="141" t="str">
        <f>IF(Table1[[#This Row],[Posting Date]]&lt;&gt;"",$D$9,"")</f>
        <v/>
      </c>
      <c r="R1215" s="157" t="str">
        <f>IF(Table1[[#This Row],[Posting Date]]&lt;&gt;"",$D$10,"")</f>
        <v/>
      </c>
      <c r="S1215" s="66"/>
      <c r="T1215" s="63"/>
      <c r="U1215" s="67"/>
      <c r="V1215" s="67"/>
      <c r="W1215" s="67" t="str">
        <f t="shared" si="23"/>
        <v/>
      </c>
      <c r="X1215" s="159" t="str">
        <f>IF(E1215="","",(IF(Table1[[#This Row],[Cur]]="USD",Table1[[#This Row],[Cur_Amount Debit]],Table1[[#This Row],[Cur_Amount Debit]]/Table1[[#This Row],[Exchange Rate]])))</f>
        <v/>
      </c>
      <c r="Y1215" s="159" t="str">
        <f>IF(E1215="","",(IF(Table1[[#This Row],[Cur]]="USD",Table1[[#This Row],[Cur_Amount Credit]],Table1[[#This Row],[Cur_Amount Credit]]/ExchangeRate)))</f>
        <v/>
      </c>
      <c r="Z1215" s="201" t="str">
        <f>IF(E1215="","",(Table1[[#This Row],[Debit USD]]-Table1[[#This Row],[Credit USD]]))</f>
        <v/>
      </c>
      <c r="AA1215" s="226"/>
      <c r="AB1215" s="255"/>
      <c r="AC1215" s="1"/>
      <c r="AD1215" s="15"/>
      <c r="AE1215" s="15" t="str">
        <f>IF(AND(OR(Table1[[#This Row],[Account]]="15030",Table1[[#This Row],[Account]]="15035",Table1[[#This Row],[Account]]="20150"),Table1[[#This Row],[Vendor ID]]=""),1,"")</f>
        <v/>
      </c>
      <c r="AF1215" s="15"/>
      <c r="AG1215" s="15"/>
      <c r="AH1215" s="15"/>
      <c r="AI1215" s="46" t="str">
        <f>IF(Table1[[#This Row],[Posting Date]]&lt;&gt;"","GJ-"&amp;CountryID,"")</f>
        <v/>
      </c>
      <c r="AJ1215" s="59" t="str">
        <f>IF(Table1[[#This Row],[Posting Date]]&lt;&gt;"",Table1[[#This Row],[Posting Date]],"")</f>
        <v/>
      </c>
      <c r="AK1215" s="46"/>
      <c r="AL1215" s="46" t="str">
        <f>IF(Table1[[#This Row],[Description]]&lt;&gt;"",Table1[[#This Row],[Description]],"")</f>
        <v/>
      </c>
      <c r="AM1215" s="46" t="str">
        <f>IF(Table1[[#This Row],[Posting Date]]&lt;&gt;"",Table1[[#This Row],[Reference Number]],"")</f>
        <v/>
      </c>
      <c r="AN1215" s="46" t="str">
        <f>TRIM(Table1[[#This Row],[Line '#]])</f>
        <v/>
      </c>
      <c r="AO1215" s="46" t="str">
        <f>TRIM(Table1[[#This Row],[Account]])</f>
        <v/>
      </c>
      <c r="AP1215" s="46" t="str">
        <f>IF(Table1[[#This Row],[Posting Date]]&lt;&gt;"",$D$5,"")</f>
        <v/>
      </c>
      <c r="AQ1215" s="46" t="str">
        <f>TRIM(Table1[[#This Row],[Departments-Prgrams]])</f>
        <v/>
      </c>
      <c r="AR1215" s="46" t="str">
        <f>TRIM(Table1[[#This Row],[Grant]])</f>
        <v/>
      </c>
      <c r="AS1215" s="46" t="str">
        <f>TRIM(Table1[[#This Row],[Staff ID]])</f>
        <v/>
      </c>
      <c r="AT1215" s="46" t="str">
        <f>IF(TRIM(Table1[[#This Row],[Budget Code]])=0,"",TRIM(Table1[[#This Row],[Budget Code]]))</f>
        <v/>
      </c>
      <c r="AU1215" s="46" t="str">
        <f>IF(Table1[[#This Row],[Line Description]]&lt;&gt;"",Table1[[#This Row],[Line Description]],"")</f>
        <v/>
      </c>
      <c r="AV1215" s="46" t="str">
        <f>IF(Table1[[#This Row],[Cur_Amount Debit]]&gt;0,ROUND(Table1[[#This Row],[Cur_Amount Debit]],2),"")</f>
        <v/>
      </c>
      <c r="AW1215" s="46" t="str">
        <f>IF(Table1[[#This Row],[Cur_Amount Credit]]&gt;0,ROUND(Table1[[#This Row],[Cur_Amount Credit]],2),"")</f>
        <v/>
      </c>
      <c r="AX1215" s="46" t="str">
        <f>LEFT(Table1[[#This Row],[Cur]],3)</f>
        <v/>
      </c>
      <c r="AY1215" s="59"/>
      <c r="AZ1215" s="46"/>
      <c r="BA1215" s="46" t="str">
        <f>IF(Table1[[#This Row],[Cur]]&lt;&gt;"",IF(Table1[[#This Row],[Cur]]="USD","",ExchangeRate),"")</f>
        <v/>
      </c>
      <c r="BB1215" s="46" t="str">
        <f>IF(Table1[[#This Row],[Grant]]&lt;&gt;"",VLOOKUP(Table1[[#This Row],[Grant]],Grants!B:D,3),"")</f>
        <v/>
      </c>
      <c r="BC1215" s="46" t="str">
        <f>TRIM(Table1[[#This Row],[Vendor ID]])</f>
        <v/>
      </c>
      <c r="BD1215">
        <f>IF(Table1[[#This Row],[Reference Number]]=Q1214,BD1214,BD1214+1)</f>
        <v>0</v>
      </c>
    </row>
    <row r="1216" spans="1:56" ht="11.25" customHeight="1" x14ac:dyDescent="0.25">
      <c r="A1216" s="1"/>
      <c r="B1216" s="88" t="str">
        <f>IF(Table1[[#This Row],[Posting Date]]&lt;&gt;"",IF(Table1[[#This Row],[Reference Number]]=Q1215,B1215+1,1),"")</f>
        <v/>
      </c>
      <c r="C1216" s="61"/>
      <c r="D1216" s="61"/>
      <c r="E1216" s="138"/>
      <c r="F1216" s="141" t="str">
        <f>IFERROR(IF(VLOOKUP(Table1[[#This Row],[Budget Code Description]],Dimentions!$X$6:$AC$139,2,FALSE)="","",VLOOKUP(Table1[[#This Row],[Budget Code Description]],Dimentions!$X$6:$AC$139,2,FALSE)),"")</f>
        <v/>
      </c>
      <c r="G1216" s="141"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1" t="str">
        <f>IFERROR(VLOOKUP(Table1[[#This Row],[Budget Code Description]],Table6[#All],8,FALSE),"")</f>
        <v/>
      </c>
      <c r="L1216" s="63"/>
      <c r="M1216" s="65" t="str">
        <f>IFERROR(VLOOKUP(Table1[[#This Row],[Staff ID]],Table2[],2,FALSE),"")</f>
        <v/>
      </c>
      <c r="N1216" s="209" t="str">
        <f>IFERROR(IF(VLOOKUP(Table1[[#This Row],[Budget Code Description]],Dimentions!$X$6:$AC$134,4,FALSE)="","",VLOOKUP(Table1[[#This Row],[Budget Code Description]],Dimentions!$X$6:$AC$134,4,FALSE)),"")</f>
        <v/>
      </c>
      <c r="O1216" s="65" t="str">
        <f>IFERROR(VLOOKUP(Table1[[#This Row],[Vendor ID]],Table549[],2,FALSE),"")</f>
        <v/>
      </c>
      <c r="P1216" s="63"/>
      <c r="Q1216" s="141" t="str">
        <f>IF(Table1[[#This Row],[Posting Date]]&lt;&gt;"",$D$9,"")</f>
        <v/>
      </c>
      <c r="R1216" s="157" t="str">
        <f>IF(Table1[[#This Row],[Posting Date]]&lt;&gt;"",$D$10,"")</f>
        <v/>
      </c>
      <c r="S1216" s="66"/>
      <c r="T1216" s="63"/>
      <c r="U1216" s="67"/>
      <c r="V1216" s="67"/>
      <c r="W1216" s="67" t="str">
        <f t="shared" si="23"/>
        <v/>
      </c>
      <c r="X1216" s="159" t="str">
        <f>IF(E1216="","",(IF(Table1[[#This Row],[Cur]]="USD",Table1[[#This Row],[Cur_Amount Debit]],Table1[[#This Row],[Cur_Amount Debit]]/Table1[[#This Row],[Exchange Rate]])))</f>
        <v/>
      </c>
      <c r="Y1216" s="159" t="str">
        <f>IF(E1216="","",(IF(Table1[[#This Row],[Cur]]="USD",Table1[[#This Row],[Cur_Amount Credit]],Table1[[#This Row],[Cur_Amount Credit]]/ExchangeRate)))</f>
        <v/>
      </c>
      <c r="Z1216" s="201" t="str">
        <f>IF(E1216="","",(Table1[[#This Row],[Debit USD]]-Table1[[#This Row],[Credit USD]]))</f>
        <v/>
      </c>
      <c r="AA1216" s="226"/>
      <c r="AB1216" s="255"/>
      <c r="AC1216" s="1"/>
      <c r="AD1216" s="15"/>
      <c r="AE1216" s="15" t="str">
        <f>IF(AND(OR(Table1[[#This Row],[Account]]="15030",Table1[[#This Row],[Account]]="15035",Table1[[#This Row],[Account]]="20150"),Table1[[#This Row],[Vendor ID]]=""),1,"")</f>
        <v/>
      </c>
      <c r="AF1216" s="15"/>
      <c r="AG1216" s="15"/>
      <c r="AH1216" s="15"/>
      <c r="AI1216" s="46" t="str">
        <f>IF(Table1[[#This Row],[Posting Date]]&lt;&gt;"","GJ-"&amp;CountryID,"")</f>
        <v/>
      </c>
      <c r="AJ1216" s="59" t="str">
        <f>IF(Table1[[#This Row],[Posting Date]]&lt;&gt;"",Table1[[#This Row],[Posting Date]],"")</f>
        <v/>
      </c>
      <c r="AK1216" s="46"/>
      <c r="AL1216" s="46" t="str">
        <f>IF(Table1[[#This Row],[Description]]&lt;&gt;"",Table1[[#This Row],[Description]],"")</f>
        <v/>
      </c>
      <c r="AM1216" s="46" t="str">
        <f>IF(Table1[[#This Row],[Posting Date]]&lt;&gt;"",Table1[[#This Row],[Reference Number]],"")</f>
        <v/>
      </c>
      <c r="AN1216" s="46" t="str">
        <f>TRIM(Table1[[#This Row],[Line '#]])</f>
        <v/>
      </c>
      <c r="AO1216" s="46" t="str">
        <f>TRIM(Table1[[#This Row],[Account]])</f>
        <v/>
      </c>
      <c r="AP1216" s="46" t="str">
        <f>IF(Table1[[#This Row],[Posting Date]]&lt;&gt;"",$D$5,"")</f>
        <v/>
      </c>
      <c r="AQ1216" s="46" t="str">
        <f>TRIM(Table1[[#This Row],[Departments-Prgrams]])</f>
        <v/>
      </c>
      <c r="AR1216" s="46" t="str">
        <f>TRIM(Table1[[#This Row],[Grant]])</f>
        <v/>
      </c>
      <c r="AS1216" s="46" t="str">
        <f>TRIM(Table1[[#This Row],[Staff ID]])</f>
        <v/>
      </c>
      <c r="AT1216" s="46" t="str">
        <f>IF(TRIM(Table1[[#This Row],[Budget Code]])=0,"",TRIM(Table1[[#This Row],[Budget Code]]))</f>
        <v/>
      </c>
      <c r="AU1216" s="46" t="str">
        <f>IF(Table1[[#This Row],[Line Description]]&lt;&gt;"",Table1[[#This Row],[Line Description]],"")</f>
        <v/>
      </c>
      <c r="AV1216" s="46" t="str">
        <f>IF(Table1[[#This Row],[Cur_Amount Debit]]&gt;0,ROUND(Table1[[#This Row],[Cur_Amount Debit]],2),"")</f>
        <v/>
      </c>
      <c r="AW1216" s="46" t="str">
        <f>IF(Table1[[#This Row],[Cur_Amount Credit]]&gt;0,ROUND(Table1[[#This Row],[Cur_Amount Credit]],2),"")</f>
        <v/>
      </c>
      <c r="AX1216" s="46" t="str">
        <f>LEFT(Table1[[#This Row],[Cur]],3)</f>
        <v/>
      </c>
      <c r="AY1216" s="59"/>
      <c r="AZ1216" s="46"/>
      <c r="BA1216" s="46" t="str">
        <f>IF(Table1[[#This Row],[Cur]]&lt;&gt;"",IF(Table1[[#This Row],[Cur]]="USD","",ExchangeRate),"")</f>
        <v/>
      </c>
      <c r="BB1216" s="46" t="str">
        <f>IF(Table1[[#This Row],[Grant]]&lt;&gt;"",VLOOKUP(Table1[[#This Row],[Grant]],Grants!B:D,3),"")</f>
        <v/>
      </c>
      <c r="BC1216" s="46" t="str">
        <f>TRIM(Table1[[#This Row],[Vendor ID]])</f>
        <v/>
      </c>
      <c r="BD1216">
        <f>IF(Table1[[#This Row],[Reference Number]]=Q1215,BD1215,BD1215+1)</f>
        <v>0</v>
      </c>
    </row>
    <row r="1217" spans="1:56" ht="11.25" customHeight="1" x14ac:dyDescent="0.25">
      <c r="A1217" s="1"/>
      <c r="B1217" s="88" t="str">
        <f>IF(Table1[[#This Row],[Posting Date]]&lt;&gt;"",IF(Table1[[#This Row],[Reference Number]]=Q1216,B1216+1,1),"")</f>
        <v/>
      </c>
      <c r="C1217" s="61"/>
      <c r="D1217" s="61"/>
      <c r="E1217" s="138"/>
      <c r="F1217" s="141" t="str">
        <f>IFERROR(IF(VLOOKUP(Table1[[#This Row],[Budget Code Description]],Dimentions!$X$6:$AC$139,2,FALSE)="","",VLOOKUP(Table1[[#This Row],[Budget Code Description]],Dimentions!$X$6:$AC$139,2,FALSE)),"")</f>
        <v/>
      </c>
      <c r="G1217" s="141"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1" t="str">
        <f>IFERROR(VLOOKUP(Table1[[#This Row],[Budget Code Description]],Table6[#All],8,FALSE),"")</f>
        <v/>
      </c>
      <c r="L1217" s="63"/>
      <c r="M1217" s="65" t="str">
        <f>IFERROR(VLOOKUP(Table1[[#This Row],[Staff ID]],Table2[],2,FALSE),"")</f>
        <v/>
      </c>
      <c r="N1217" s="209" t="str">
        <f>IFERROR(IF(VLOOKUP(Table1[[#This Row],[Budget Code Description]],Dimentions!$X$6:$AC$134,4,FALSE)="","",VLOOKUP(Table1[[#This Row],[Budget Code Description]],Dimentions!$X$6:$AC$134,4,FALSE)),"")</f>
        <v/>
      </c>
      <c r="O1217" s="65" t="str">
        <f>IFERROR(VLOOKUP(Table1[[#This Row],[Vendor ID]],Table549[],2,FALSE),"")</f>
        <v/>
      </c>
      <c r="P1217" s="63"/>
      <c r="Q1217" s="141" t="str">
        <f>IF(Table1[[#This Row],[Posting Date]]&lt;&gt;"",$D$9,"")</f>
        <v/>
      </c>
      <c r="R1217" s="157" t="str">
        <f>IF(Table1[[#This Row],[Posting Date]]&lt;&gt;"",$D$10,"")</f>
        <v/>
      </c>
      <c r="S1217" s="66"/>
      <c r="T1217" s="63"/>
      <c r="U1217" s="67"/>
      <c r="V1217" s="67"/>
      <c r="W1217" s="67" t="str">
        <f t="shared" si="23"/>
        <v/>
      </c>
      <c r="X1217" s="159" t="str">
        <f>IF(E1217="","",(IF(Table1[[#This Row],[Cur]]="USD",Table1[[#This Row],[Cur_Amount Debit]],Table1[[#This Row],[Cur_Amount Debit]]/Table1[[#This Row],[Exchange Rate]])))</f>
        <v/>
      </c>
      <c r="Y1217" s="159" t="str">
        <f>IF(E1217="","",(IF(Table1[[#This Row],[Cur]]="USD",Table1[[#This Row],[Cur_Amount Credit]],Table1[[#This Row],[Cur_Amount Credit]]/ExchangeRate)))</f>
        <v/>
      </c>
      <c r="Z1217" s="201" t="str">
        <f>IF(E1217="","",(Table1[[#This Row],[Debit USD]]-Table1[[#This Row],[Credit USD]]))</f>
        <v/>
      </c>
      <c r="AA1217" s="226"/>
      <c r="AB1217" s="255"/>
      <c r="AC1217" s="1"/>
      <c r="AD1217" s="15"/>
      <c r="AE1217" s="15" t="str">
        <f>IF(AND(OR(Table1[[#This Row],[Account]]="15030",Table1[[#This Row],[Account]]="15035",Table1[[#This Row],[Account]]="20150"),Table1[[#This Row],[Vendor ID]]=""),1,"")</f>
        <v/>
      </c>
      <c r="AF1217" s="15"/>
      <c r="AG1217" s="15"/>
      <c r="AH1217" s="15"/>
      <c r="AI1217" s="46" t="str">
        <f>IF(Table1[[#This Row],[Posting Date]]&lt;&gt;"","GJ-"&amp;CountryID,"")</f>
        <v/>
      </c>
      <c r="AJ1217" s="59" t="str">
        <f>IF(Table1[[#This Row],[Posting Date]]&lt;&gt;"",Table1[[#This Row],[Posting Date]],"")</f>
        <v/>
      </c>
      <c r="AK1217" s="46"/>
      <c r="AL1217" s="46" t="str">
        <f>IF(Table1[[#This Row],[Description]]&lt;&gt;"",Table1[[#This Row],[Description]],"")</f>
        <v/>
      </c>
      <c r="AM1217" s="46" t="str">
        <f>IF(Table1[[#This Row],[Posting Date]]&lt;&gt;"",Table1[[#This Row],[Reference Number]],"")</f>
        <v/>
      </c>
      <c r="AN1217" s="46" t="str">
        <f>TRIM(Table1[[#This Row],[Line '#]])</f>
        <v/>
      </c>
      <c r="AO1217" s="46" t="str">
        <f>TRIM(Table1[[#This Row],[Account]])</f>
        <v/>
      </c>
      <c r="AP1217" s="46" t="str">
        <f>IF(Table1[[#This Row],[Posting Date]]&lt;&gt;"",$D$5,"")</f>
        <v/>
      </c>
      <c r="AQ1217" s="46" t="str">
        <f>TRIM(Table1[[#This Row],[Departments-Prgrams]])</f>
        <v/>
      </c>
      <c r="AR1217" s="46" t="str">
        <f>TRIM(Table1[[#This Row],[Grant]])</f>
        <v/>
      </c>
      <c r="AS1217" s="46" t="str">
        <f>TRIM(Table1[[#This Row],[Staff ID]])</f>
        <v/>
      </c>
      <c r="AT1217" s="46" t="str">
        <f>IF(TRIM(Table1[[#This Row],[Budget Code]])=0,"",TRIM(Table1[[#This Row],[Budget Code]]))</f>
        <v/>
      </c>
      <c r="AU1217" s="46" t="str">
        <f>IF(Table1[[#This Row],[Line Description]]&lt;&gt;"",Table1[[#This Row],[Line Description]],"")</f>
        <v/>
      </c>
      <c r="AV1217" s="46" t="str">
        <f>IF(Table1[[#This Row],[Cur_Amount Debit]]&gt;0,ROUND(Table1[[#This Row],[Cur_Amount Debit]],2),"")</f>
        <v/>
      </c>
      <c r="AW1217" s="46" t="str">
        <f>IF(Table1[[#This Row],[Cur_Amount Credit]]&gt;0,ROUND(Table1[[#This Row],[Cur_Amount Credit]],2),"")</f>
        <v/>
      </c>
      <c r="AX1217" s="46" t="str">
        <f>LEFT(Table1[[#This Row],[Cur]],3)</f>
        <v/>
      </c>
      <c r="AY1217" s="59"/>
      <c r="AZ1217" s="46"/>
      <c r="BA1217" s="46" t="str">
        <f>IF(Table1[[#This Row],[Cur]]&lt;&gt;"",IF(Table1[[#This Row],[Cur]]="USD","",ExchangeRate),"")</f>
        <v/>
      </c>
      <c r="BB1217" s="46" t="str">
        <f>IF(Table1[[#This Row],[Grant]]&lt;&gt;"",VLOOKUP(Table1[[#This Row],[Grant]],Grants!B:D,3),"")</f>
        <v/>
      </c>
      <c r="BC1217" s="46" t="str">
        <f>TRIM(Table1[[#This Row],[Vendor ID]])</f>
        <v/>
      </c>
      <c r="BD1217">
        <f>IF(Table1[[#This Row],[Reference Number]]=Q1216,BD1216,BD1216+1)</f>
        <v>0</v>
      </c>
    </row>
    <row r="1218" spans="1:56" ht="11.25" customHeight="1" x14ac:dyDescent="0.25">
      <c r="A1218" s="1"/>
      <c r="B1218" s="88" t="str">
        <f>IF(Table1[[#This Row],[Posting Date]]&lt;&gt;"",IF(Table1[[#This Row],[Reference Number]]=Q1217,B1217+1,1),"")</f>
        <v/>
      </c>
      <c r="C1218" s="61"/>
      <c r="D1218" s="61"/>
      <c r="E1218" s="138"/>
      <c r="F1218" s="141" t="str">
        <f>IFERROR(IF(VLOOKUP(Table1[[#This Row],[Budget Code Description]],Dimentions!$X$6:$AC$139,2,FALSE)="","",VLOOKUP(Table1[[#This Row],[Budget Code Description]],Dimentions!$X$6:$AC$139,2,FALSE)),"")</f>
        <v/>
      </c>
      <c r="G1218" s="141"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1" t="str">
        <f>IFERROR(VLOOKUP(Table1[[#This Row],[Budget Code Description]],Table6[#All],8,FALSE),"")</f>
        <v/>
      </c>
      <c r="L1218" s="63"/>
      <c r="M1218" s="65" t="str">
        <f>IFERROR(VLOOKUP(Table1[[#This Row],[Staff ID]],Table2[],2,FALSE),"")</f>
        <v/>
      </c>
      <c r="N1218" s="209" t="str">
        <f>IFERROR(IF(VLOOKUP(Table1[[#This Row],[Budget Code Description]],Dimentions!$X$6:$AC$134,4,FALSE)="","",VLOOKUP(Table1[[#This Row],[Budget Code Description]],Dimentions!$X$6:$AC$134,4,FALSE)),"")</f>
        <v/>
      </c>
      <c r="O1218" s="65" t="str">
        <f>IFERROR(VLOOKUP(Table1[[#This Row],[Vendor ID]],Table549[],2,FALSE),"")</f>
        <v/>
      </c>
      <c r="P1218" s="63"/>
      <c r="Q1218" s="141" t="str">
        <f>IF(Table1[[#This Row],[Posting Date]]&lt;&gt;"",$D$9,"")</f>
        <v/>
      </c>
      <c r="R1218" s="157" t="str">
        <f>IF(Table1[[#This Row],[Posting Date]]&lt;&gt;"",$D$10,"")</f>
        <v/>
      </c>
      <c r="S1218" s="66"/>
      <c r="T1218" s="63"/>
      <c r="U1218" s="67"/>
      <c r="V1218" s="67"/>
      <c r="W1218" s="67" t="str">
        <f t="shared" si="23"/>
        <v/>
      </c>
      <c r="X1218" s="159" t="str">
        <f>IF(E1218="","",(IF(Table1[[#This Row],[Cur]]="USD",Table1[[#This Row],[Cur_Amount Debit]],Table1[[#This Row],[Cur_Amount Debit]]/Table1[[#This Row],[Exchange Rate]])))</f>
        <v/>
      </c>
      <c r="Y1218" s="159" t="str">
        <f>IF(E1218="","",(IF(Table1[[#This Row],[Cur]]="USD",Table1[[#This Row],[Cur_Amount Credit]],Table1[[#This Row],[Cur_Amount Credit]]/ExchangeRate)))</f>
        <v/>
      </c>
      <c r="Z1218" s="201" t="str">
        <f>IF(E1218="","",(Table1[[#This Row],[Debit USD]]-Table1[[#This Row],[Credit USD]]))</f>
        <v/>
      </c>
      <c r="AA1218" s="226"/>
      <c r="AB1218" s="255"/>
      <c r="AC1218" s="1"/>
      <c r="AD1218" s="15"/>
      <c r="AE1218" s="15" t="str">
        <f>IF(AND(OR(Table1[[#This Row],[Account]]="15030",Table1[[#This Row],[Account]]="15035",Table1[[#This Row],[Account]]="20150"),Table1[[#This Row],[Vendor ID]]=""),1,"")</f>
        <v/>
      </c>
      <c r="AF1218" s="15"/>
      <c r="AG1218" s="15"/>
      <c r="AH1218" s="15"/>
      <c r="AI1218" s="46" t="str">
        <f>IF(Table1[[#This Row],[Posting Date]]&lt;&gt;"","GJ-"&amp;CountryID,"")</f>
        <v/>
      </c>
      <c r="AJ1218" s="59" t="str">
        <f>IF(Table1[[#This Row],[Posting Date]]&lt;&gt;"",Table1[[#This Row],[Posting Date]],"")</f>
        <v/>
      </c>
      <c r="AK1218" s="46"/>
      <c r="AL1218" s="46" t="str">
        <f>IF(Table1[[#This Row],[Description]]&lt;&gt;"",Table1[[#This Row],[Description]],"")</f>
        <v/>
      </c>
      <c r="AM1218" s="46" t="str">
        <f>IF(Table1[[#This Row],[Posting Date]]&lt;&gt;"",Table1[[#This Row],[Reference Number]],"")</f>
        <v/>
      </c>
      <c r="AN1218" s="46" t="str">
        <f>TRIM(Table1[[#This Row],[Line '#]])</f>
        <v/>
      </c>
      <c r="AO1218" s="46" t="str">
        <f>TRIM(Table1[[#This Row],[Account]])</f>
        <v/>
      </c>
      <c r="AP1218" s="46" t="str">
        <f>IF(Table1[[#This Row],[Posting Date]]&lt;&gt;"",$D$5,"")</f>
        <v/>
      </c>
      <c r="AQ1218" s="46" t="str">
        <f>TRIM(Table1[[#This Row],[Departments-Prgrams]])</f>
        <v/>
      </c>
      <c r="AR1218" s="46" t="str">
        <f>TRIM(Table1[[#This Row],[Grant]])</f>
        <v/>
      </c>
      <c r="AS1218" s="46" t="str">
        <f>TRIM(Table1[[#This Row],[Staff ID]])</f>
        <v/>
      </c>
      <c r="AT1218" s="46" t="str">
        <f>IF(TRIM(Table1[[#This Row],[Budget Code]])=0,"",TRIM(Table1[[#This Row],[Budget Code]]))</f>
        <v/>
      </c>
      <c r="AU1218" s="46" t="str">
        <f>IF(Table1[[#This Row],[Line Description]]&lt;&gt;"",Table1[[#This Row],[Line Description]],"")</f>
        <v/>
      </c>
      <c r="AV1218" s="46" t="str">
        <f>IF(Table1[[#This Row],[Cur_Amount Debit]]&gt;0,ROUND(Table1[[#This Row],[Cur_Amount Debit]],2),"")</f>
        <v/>
      </c>
      <c r="AW1218" s="46" t="str">
        <f>IF(Table1[[#This Row],[Cur_Amount Credit]]&gt;0,ROUND(Table1[[#This Row],[Cur_Amount Credit]],2),"")</f>
        <v/>
      </c>
      <c r="AX1218" s="46" t="str">
        <f>LEFT(Table1[[#This Row],[Cur]],3)</f>
        <v/>
      </c>
      <c r="AY1218" s="59"/>
      <c r="AZ1218" s="46"/>
      <c r="BA1218" s="46" t="str">
        <f>IF(Table1[[#This Row],[Cur]]&lt;&gt;"",IF(Table1[[#This Row],[Cur]]="USD","",ExchangeRate),"")</f>
        <v/>
      </c>
      <c r="BB1218" s="46" t="str">
        <f>IF(Table1[[#This Row],[Grant]]&lt;&gt;"",VLOOKUP(Table1[[#This Row],[Grant]],Grants!B:D,3),"")</f>
        <v/>
      </c>
      <c r="BC1218" s="46" t="str">
        <f>TRIM(Table1[[#This Row],[Vendor ID]])</f>
        <v/>
      </c>
      <c r="BD1218">
        <f>IF(Table1[[#This Row],[Reference Number]]=Q1217,BD1217,BD1217+1)</f>
        <v>0</v>
      </c>
    </row>
    <row r="1219" spans="1:56" ht="11.25" customHeight="1" x14ac:dyDescent="0.25">
      <c r="A1219" s="1"/>
      <c r="B1219" s="88" t="str">
        <f>IF(Table1[[#This Row],[Posting Date]]&lt;&gt;"",IF(Table1[[#This Row],[Reference Number]]=Q1218,B1218+1,1),"")</f>
        <v/>
      </c>
      <c r="C1219" s="61"/>
      <c r="D1219" s="61"/>
      <c r="E1219" s="138"/>
      <c r="F1219" s="141" t="str">
        <f>IFERROR(IF(VLOOKUP(Table1[[#This Row],[Budget Code Description]],Dimentions!$X$6:$AC$139,2,FALSE)="","",VLOOKUP(Table1[[#This Row],[Budget Code Description]],Dimentions!$X$6:$AC$139,2,FALSE)),"")</f>
        <v/>
      </c>
      <c r="G1219" s="141"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1" t="str">
        <f>IFERROR(VLOOKUP(Table1[[#This Row],[Budget Code Description]],Table6[#All],8,FALSE),"")</f>
        <v/>
      </c>
      <c r="L1219" s="63"/>
      <c r="M1219" s="65" t="str">
        <f>IFERROR(VLOOKUP(Table1[[#This Row],[Staff ID]],Table2[],2,FALSE),"")</f>
        <v/>
      </c>
      <c r="N1219" s="209" t="str">
        <f>IFERROR(IF(VLOOKUP(Table1[[#This Row],[Budget Code Description]],Dimentions!$X$6:$AC$134,4,FALSE)="","",VLOOKUP(Table1[[#This Row],[Budget Code Description]],Dimentions!$X$6:$AC$134,4,FALSE)),"")</f>
        <v/>
      </c>
      <c r="O1219" s="65" t="str">
        <f>IFERROR(VLOOKUP(Table1[[#This Row],[Vendor ID]],Table549[],2,FALSE),"")</f>
        <v/>
      </c>
      <c r="P1219" s="63"/>
      <c r="Q1219" s="141" t="str">
        <f>IF(Table1[[#This Row],[Posting Date]]&lt;&gt;"",$D$9,"")</f>
        <v/>
      </c>
      <c r="R1219" s="157" t="str">
        <f>IF(Table1[[#This Row],[Posting Date]]&lt;&gt;"",$D$10,"")</f>
        <v/>
      </c>
      <c r="S1219" s="66"/>
      <c r="T1219" s="63"/>
      <c r="U1219" s="67"/>
      <c r="V1219" s="67"/>
      <c r="W1219" s="67" t="str">
        <f t="shared" si="23"/>
        <v/>
      </c>
      <c r="X1219" s="159" t="str">
        <f>IF(E1219="","",(IF(Table1[[#This Row],[Cur]]="USD",Table1[[#This Row],[Cur_Amount Debit]],Table1[[#This Row],[Cur_Amount Debit]]/Table1[[#This Row],[Exchange Rate]])))</f>
        <v/>
      </c>
      <c r="Y1219" s="159" t="str">
        <f>IF(E1219="","",(IF(Table1[[#This Row],[Cur]]="USD",Table1[[#This Row],[Cur_Amount Credit]],Table1[[#This Row],[Cur_Amount Credit]]/ExchangeRate)))</f>
        <v/>
      </c>
      <c r="Z1219" s="201" t="str">
        <f>IF(E1219="","",(Table1[[#This Row],[Debit USD]]-Table1[[#This Row],[Credit USD]]))</f>
        <v/>
      </c>
      <c r="AA1219" s="226"/>
      <c r="AB1219" s="255"/>
      <c r="AC1219" s="1"/>
      <c r="AD1219" s="15"/>
      <c r="AE1219" s="15" t="str">
        <f>IF(AND(OR(Table1[[#This Row],[Account]]="15030",Table1[[#This Row],[Account]]="15035",Table1[[#This Row],[Account]]="20150"),Table1[[#This Row],[Vendor ID]]=""),1,"")</f>
        <v/>
      </c>
      <c r="AF1219" s="15"/>
      <c r="AG1219" s="15"/>
      <c r="AH1219" s="15"/>
      <c r="AI1219" s="46" t="str">
        <f>IF(Table1[[#This Row],[Posting Date]]&lt;&gt;"","GJ-"&amp;CountryID,"")</f>
        <v/>
      </c>
      <c r="AJ1219" s="59" t="str">
        <f>IF(Table1[[#This Row],[Posting Date]]&lt;&gt;"",Table1[[#This Row],[Posting Date]],"")</f>
        <v/>
      </c>
      <c r="AK1219" s="46"/>
      <c r="AL1219" s="46" t="str">
        <f>IF(Table1[[#This Row],[Description]]&lt;&gt;"",Table1[[#This Row],[Description]],"")</f>
        <v/>
      </c>
      <c r="AM1219" s="46" t="str">
        <f>IF(Table1[[#This Row],[Posting Date]]&lt;&gt;"",Table1[[#This Row],[Reference Number]],"")</f>
        <v/>
      </c>
      <c r="AN1219" s="46" t="str">
        <f>TRIM(Table1[[#This Row],[Line '#]])</f>
        <v/>
      </c>
      <c r="AO1219" s="46" t="str">
        <f>TRIM(Table1[[#This Row],[Account]])</f>
        <v/>
      </c>
      <c r="AP1219" s="46" t="str">
        <f>IF(Table1[[#This Row],[Posting Date]]&lt;&gt;"",$D$5,"")</f>
        <v/>
      </c>
      <c r="AQ1219" s="46" t="str">
        <f>TRIM(Table1[[#This Row],[Departments-Prgrams]])</f>
        <v/>
      </c>
      <c r="AR1219" s="46" t="str">
        <f>TRIM(Table1[[#This Row],[Grant]])</f>
        <v/>
      </c>
      <c r="AS1219" s="46" t="str">
        <f>TRIM(Table1[[#This Row],[Staff ID]])</f>
        <v/>
      </c>
      <c r="AT1219" s="46" t="str">
        <f>IF(TRIM(Table1[[#This Row],[Budget Code]])=0,"",TRIM(Table1[[#This Row],[Budget Code]]))</f>
        <v/>
      </c>
      <c r="AU1219" s="46" t="str">
        <f>IF(Table1[[#This Row],[Line Description]]&lt;&gt;"",Table1[[#This Row],[Line Description]],"")</f>
        <v/>
      </c>
      <c r="AV1219" s="46" t="str">
        <f>IF(Table1[[#This Row],[Cur_Amount Debit]]&gt;0,ROUND(Table1[[#This Row],[Cur_Amount Debit]],2),"")</f>
        <v/>
      </c>
      <c r="AW1219" s="46" t="str">
        <f>IF(Table1[[#This Row],[Cur_Amount Credit]]&gt;0,ROUND(Table1[[#This Row],[Cur_Amount Credit]],2),"")</f>
        <v/>
      </c>
      <c r="AX1219" s="46" t="str">
        <f>LEFT(Table1[[#This Row],[Cur]],3)</f>
        <v/>
      </c>
      <c r="AY1219" s="59"/>
      <c r="AZ1219" s="46"/>
      <c r="BA1219" s="46" t="str">
        <f>IF(Table1[[#This Row],[Cur]]&lt;&gt;"",IF(Table1[[#This Row],[Cur]]="USD","",ExchangeRate),"")</f>
        <v/>
      </c>
      <c r="BB1219" s="46" t="str">
        <f>IF(Table1[[#This Row],[Grant]]&lt;&gt;"",VLOOKUP(Table1[[#This Row],[Grant]],Grants!B:D,3),"")</f>
        <v/>
      </c>
      <c r="BC1219" s="46" t="str">
        <f>TRIM(Table1[[#This Row],[Vendor ID]])</f>
        <v/>
      </c>
      <c r="BD1219">
        <f>IF(Table1[[#This Row],[Reference Number]]=Q1218,BD1218,BD1218+1)</f>
        <v>0</v>
      </c>
    </row>
    <row r="1220" spans="1:56" ht="11.25" customHeight="1" x14ac:dyDescent="0.25">
      <c r="A1220" s="1"/>
      <c r="B1220" s="88" t="str">
        <f>IF(Table1[[#This Row],[Posting Date]]&lt;&gt;"",IF(Table1[[#This Row],[Reference Number]]=Q1219,B1219+1,1),"")</f>
        <v/>
      </c>
      <c r="C1220" s="61"/>
      <c r="D1220" s="61"/>
      <c r="E1220" s="138"/>
      <c r="F1220" s="141" t="str">
        <f>IFERROR(IF(VLOOKUP(Table1[[#This Row],[Budget Code Description]],Dimentions!$X$6:$AC$139,2,FALSE)="","",VLOOKUP(Table1[[#This Row],[Budget Code Description]],Dimentions!$X$6:$AC$139,2,FALSE)),"")</f>
        <v/>
      </c>
      <c r="G1220" s="141"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1" t="str">
        <f>IFERROR(VLOOKUP(Table1[[#This Row],[Budget Code Description]],Table6[#All],8,FALSE),"")</f>
        <v/>
      </c>
      <c r="L1220" s="63"/>
      <c r="M1220" s="65" t="str">
        <f>IFERROR(VLOOKUP(Table1[[#This Row],[Staff ID]],Table2[],2,FALSE),"")</f>
        <v/>
      </c>
      <c r="N1220" s="209" t="str">
        <f>IFERROR(IF(VLOOKUP(Table1[[#This Row],[Budget Code Description]],Dimentions!$X$6:$AC$134,4,FALSE)="","",VLOOKUP(Table1[[#This Row],[Budget Code Description]],Dimentions!$X$6:$AC$134,4,FALSE)),"")</f>
        <v/>
      </c>
      <c r="O1220" s="65" t="str">
        <f>IFERROR(VLOOKUP(Table1[[#This Row],[Vendor ID]],Table549[],2,FALSE),"")</f>
        <v/>
      </c>
      <c r="P1220" s="63"/>
      <c r="Q1220" s="141" t="str">
        <f>IF(Table1[[#This Row],[Posting Date]]&lt;&gt;"",$D$9,"")</f>
        <v/>
      </c>
      <c r="R1220" s="157" t="str">
        <f>IF(Table1[[#This Row],[Posting Date]]&lt;&gt;"",$D$10,"")</f>
        <v/>
      </c>
      <c r="S1220" s="66"/>
      <c r="T1220" s="63"/>
      <c r="U1220" s="67"/>
      <c r="V1220" s="67"/>
      <c r="W1220" s="67" t="str">
        <f t="shared" si="23"/>
        <v/>
      </c>
      <c r="X1220" s="159" t="str">
        <f>IF(E1220="","",(IF(Table1[[#This Row],[Cur]]="USD",Table1[[#This Row],[Cur_Amount Debit]],Table1[[#This Row],[Cur_Amount Debit]]/Table1[[#This Row],[Exchange Rate]])))</f>
        <v/>
      </c>
      <c r="Y1220" s="159" t="str">
        <f>IF(E1220="","",(IF(Table1[[#This Row],[Cur]]="USD",Table1[[#This Row],[Cur_Amount Credit]],Table1[[#This Row],[Cur_Amount Credit]]/ExchangeRate)))</f>
        <v/>
      </c>
      <c r="Z1220" s="201" t="str">
        <f>IF(E1220="","",(Table1[[#This Row],[Debit USD]]-Table1[[#This Row],[Credit USD]]))</f>
        <v/>
      </c>
      <c r="AA1220" s="226"/>
      <c r="AB1220" s="255"/>
      <c r="AC1220" s="1"/>
      <c r="AD1220" s="15"/>
      <c r="AE1220" s="15" t="str">
        <f>IF(AND(OR(Table1[[#This Row],[Account]]="15030",Table1[[#This Row],[Account]]="15035",Table1[[#This Row],[Account]]="20150"),Table1[[#This Row],[Vendor ID]]=""),1,"")</f>
        <v/>
      </c>
      <c r="AF1220" s="15"/>
      <c r="AG1220" s="15"/>
      <c r="AH1220" s="15"/>
      <c r="AI1220" s="46" t="str">
        <f>IF(Table1[[#This Row],[Posting Date]]&lt;&gt;"","GJ-"&amp;CountryID,"")</f>
        <v/>
      </c>
      <c r="AJ1220" s="59" t="str">
        <f>IF(Table1[[#This Row],[Posting Date]]&lt;&gt;"",Table1[[#This Row],[Posting Date]],"")</f>
        <v/>
      </c>
      <c r="AK1220" s="46"/>
      <c r="AL1220" s="46" t="str">
        <f>IF(Table1[[#This Row],[Description]]&lt;&gt;"",Table1[[#This Row],[Description]],"")</f>
        <v/>
      </c>
      <c r="AM1220" s="46" t="str">
        <f>IF(Table1[[#This Row],[Posting Date]]&lt;&gt;"",Table1[[#This Row],[Reference Number]],"")</f>
        <v/>
      </c>
      <c r="AN1220" s="46" t="str">
        <f>TRIM(Table1[[#This Row],[Line '#]])</f>
        <v/>
      </c>
      <c r="AO1220" s="46" t="str">
        <f>TRIM(Table1[[#This Row],[Account]])</f>
        <v/>
      </c>
      <c r="AP1220" s="46" t="str">
        <f>IF(Table1[[#This Row],[Posting Date]]&lt;&gt;"",$D$5,"")</f>
        <v/>
      </c>
      <c r="AQ1220" s="46" t="str">
        <f>TRIM(Table1[[#This Row],[Departments-Prgrams]])</f>
        <v/>
      </c>
      <c r="AR1220" s="46" t="str">
        <f>TRIM(Table1[[#This Row],[Grant]])</f>
        <v/>
      </c>
      <c r="AS1220" s="46" t="str">
        <f>TRIM(Table1[[#This Row],[Staff ID]])</f>
        <v/>
      </c>
      <c r="AT1220" s="46" t="str">
        <f>IF(TRIM(Table1[[#This Row],[Budget Code]])=0,"",TRIM(Table1[[#This Row],[Budget Code]]))</f>
        <v/>
      </c>
      <c r="AU1220" s="46" t="str">
        <f>IF(Table1[[#This Row],[Line Description]]&lt;&gt;"",Table1[[#This Row],[Line Description]],"")</f>
        <v/>
      </c>
      <c r="AV1220" s="46" t="str">
        <f>IF(Table1[[#This Row],[Cur_Amount Debit]]&gt;0,ROUND(Table1[[#This Row],[Cur_Amount Debit]],2),"")</f>
        <v/>
      </c>
      <c r="AW1220" s="46" t="str">
        <f>IF(Table1[[#This Row],[Cur_Amount Credit]]&gt;0,ROUND(Table1[[#This Row],[Cur_Amount Credit]],2),"")</f>
        <v/>
      </c>
      <c r="AX1220" s="46" t="str">
        <f>LEFT(Table1[[#This Row],[Cur]],3)</f>
        <v/>
      </c>
      <c r="AY1220" s="59"/>
      <c r="AZ1220" s="46"/>
      <c r="BA1220" s="46" t="str">
        <f>IF(Table1[[#This Row],[Cur]]&lt;&gt;"",IF(Table1[[#This Row],[Cur]]="USD","",ExchangeRate),"")</f>
        <v/>
      </c>
      <c r="BB1220" s="46" t="str">
        <f>IF(Table1[[#This Row],[Grant]]&lt;&gt;"",VLOOKUP(Table1[[#This Row],[Grant]],Grants!B:D,3),"")</f>
        <v/>
      </c>
      <c r="BC1220" s="46" t="str">
        <f>TRIM(Table1[[#This Row],[Vendor ID]])</f>
        <v/>
      </c>
      <c r="BD1220">
        <f>IF(Table1[[#This Row],[Reference Number]]=Q1219,BD1219,BD1219+1)</f>
        <v>0</v>
      </c>
    </row>
    <row r="1221" spans="1:56" ht="11.25" customHeight="1" x14ac:dyDescent="0.25">
      <c r="A1221" s="1"/>
      <c r="B1221" s="88" t="str">
        <f>IF(Table1[[#This Row],[Posting Date]]&lt;&gt;"",IF(Table1[[#This Row],[Reference Number]]=Q1220,B1220+1,1),"")</f>
        <v/>
      </c>
      <c r="C1221" s="61"/>
      <c r="D1221" s="61"/>
      <c r="E1221" s="138"/>
      <c r="F1221" s="141" t="str">
        <f>IFERROR(IF(VLOOKUP(Table1[[#This Row],[Budget Code Description]],Dimentions!$X$6:$AC$139,2,FALSE)="","",VLOOKUP(Table1[[#This Row],[Budget Code Description]],Dimentions!$X$6:$AC$139,2,FALSE)),"")</f>
        <v/>
      </c>
      <c r="G1221" s="141"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1" t="str">
        <f>IFERROR(VLOOKUP(Table1[[#This Row],[Budget Code Description]],Table6[#All],8,FALSE),"")</f>
        <v/>
      </c>
      <c r="L1221" s="63"/>
      <c r="M1221" s="65" t="str">
        <f>IFERROR(VLOOKUP(Table1[[#This Row],[Staff ID]],Table2[],2,FALSE),"")</f>
        <v/>
      </c>
      <c r="N1221" s="209" t="str">
        <f>IFERROR(IF(VLOOKUP(Table1[[#This Row],[Budget Code Description]],Dimentions!$X$6:$AC$134,4,FALSE)="","",VLOOKUP(Table1[[#This Row],[Budget Code Description]],Dimentions!$X$6:$AC$134,4,FALSE)),"")</f>
        <v/>
      </c>
      <c r="O1221" s="65" t="str">
        <f>IFERROR(VLOOKUP(Table1[[#This Row],[Vendor ID]],Table549[],2,FALSE),"")</f>
        <v/>
      </c>
      <c r="P1221" s="63"/>
      <c r="Q1221" s="141" t="str">
        <f>IF(Table1[[#This Row],[Posting Date]]&lt;&gt;"",$D$9,"")</f>
        <v/>
      </c>
      <c r="R1221" s="157" t="str">
        <f>IF(Table1[[#This Row],[Posting Date]]&lt;&gt;"",$D$10,"")</f>
        <v/>
      </c>
      <c r="S1221" s="66"/>
      <c r="T1221" s="63"/>
      <c r="U1221" s="67"/>
      <c r="V1221" s="67"/>
      <c r="W1221" s="67" t="str">
        <f t="shared" si="23"/>
        <v/>
      </c>
      <c r="X1221" s="159" t="str">
        <f>IF(E1221="","",(IF(Table1[[#This Row],[Cur]]="USD",Table1[[#This Row],[Cur_Amount Debit]],Table1[[#This Row],[Cur_Amount Debit]]/Table1[[#This Row],[Exchange Rate]])))</f>
        <v/>
      </c>
      <c r="Y1221" s="159" t="str">
        <f>IF(E1221="","",(IF(Table1[[#This Row],[Cur]]="USD",Table1[[#This Row],[Cur_Amount Credit]],Table1[[#This Row],[Cur_Amount Credit]]/ExchangeRate)))</f>
        <v/>
      </c>
      <c r="Z1221" s="201" t="str">
        <f>IF(E1221="","",(Table1[[#This Row],[Debit USD]]-Table1[[#This Row],[Credit USD]]))</f>
        <v/>
      </c>
      <c r="AA1221" s="226"/>
      <c r="AB1221" s="255"/>
      <c r="AC1221" s="1"/>
      <c r="AD1221" s="15"/>
      <c r="AE1221" s="15" t="str">
        <f>IF(AND(OR(Table1[[#This Row],[Account]]="15030",Table1[[#This Row],[Account]]="15035",Table1[[#This Row],[Account]]="20150"),Table1[[#This Row],[Vendor ID]]=""),1,"")</f>
        <v/>
      </c>
      <c r="AF1221" s="15"/>
      <c r="AG1221" s="15"/>
      <c r="AH1221" s="15"/>
      <c r="AI1221" s="46" t="str">
        <f>IF(Table1[[#This Row],[Posting Date]]&lt;&gt;"","GJ-"&amp;CountryID,"")</f>
        <v/>
      </c>
      <c r="AJ1221" s="59" t="str">
        <f>IF(Table1[[#This Row],[Posting Date]]&lt;&gt;"",Table1[[#This Row],[Posting Date]],"")</f>
        <v/>
      </c>
      <c r="AK1221" s="46"/>
      <c r="AL1221" s="46" t="str">
        <f>IF(Table1[[#This Row],[Description]]&lt;&gt;"",Table1[[#This Row],[Description]],"")</f>
        <v/>
      </c>
      <c r="AM1221" s="46" t="str">
        <f>IF(Table1[[#This Row],[Posting Date]]&lt;&gt;"",Table1[[#This Row],[Reference Number]],"")</f>
        <v/>
      </c>
      <c r="AN1221" s="46" t="str">
        <f>TRIM(Table1[[#This Row],[Line '#]])</f>
        <v/>
      </c>
      <c r="AO1221" s="46" t="str">
        <f>TRIM(Table1[[#This Row],[Account]])</f>
        <v/>
      </c>
      <c r="AP1221" s="46" t="str">
        <f>IF(Table1[[#This Row],[Posting Date]]&lt;&gt;"",$D$5,"")</f>
        <v/>
      </c>
      <c r="AQ1221" s="46" t="str">
        <f>TRIM(Table1[[#This Row],[Departments-Prgrams]])</f>
        <v/>
      </c>
      <c r="AR1221" s="46" t="str">
        <f>TRIM(Table1[[#This Row],[Grant]])</f>
        <v/>
      </c>
      <c r="AS1221" s="46" t="str">
        <f>TRIM(Table1[[#This Row],[Staff ID]])</f>
        <v/>
      </c>
      <c r="AT1221" s="46" t="str">
        <f>IF(TRIM(Table1[[#This Row],[Budget Code]])=0,"",TRIM(Table1[[#This Row],[Budget Code]]))</f>
        <v/>
      </c>
      <c r="AU1221" s="46" t="str">
        <f>IF(Table1[[#This Row],[Line Description]]&lt;&gt;"",Table1[[#This Row],[Line Description]],"")</f>
        <v/>
      </c>
      <c r="AV1221" s="46" t="str">
        <f>IF(Table1[[#This Row],[Cur_Amount Debit]]&gt;0,ROUND(Table1[[#This Row],[Cur_Amount Debit]],2),"")</f>
        <v/>
      </c>
      <c r="AW1221" s="46" t="str">
        <f>IF(Table1[[#This Row],[Cur_Amount Credit]]&gt;0,ROUND(Table1[[#This Row],[Cur_Amount Credit]],2),"")</f>
        <v/>
      </c>
      <c r="AX1221" s="46" t="str">
        <f>LEFT(Table1[[#This Row],[Cur]],3)</f>
        <v/>
      </c>
      <c r="AY1221" s="59"/>
      <c r="AZ1221" s="46"/>
      <c r="BA1221" s="46" t="str">
        <f>IF(Table1[[#This Row],[Cur]]&lt;&gt;"",IF(Table1[[#This Row],[Cur]]="USD","",ExchangeRate),"")</f>
        <v/>
      </c>
      <c r="BB1221" s="46" t="str">
        <f>IF(Table1[[#This Row],[Grant]]&lt;&gt;"",VLOOKUP(Table1[[#This Row],[Grant]],Grants!B:D,3),"")</f>
        <v/>
      </c>
      <c r="BC1221" s="46" t="str">
        <f>TRIM(Table1[[#This Row],[Vendor ID]])</f>
        <v/>
      </c>
      <c r="BD1221">
        <f>IF(Table1[[#This Row],[Reference Number]]=Q1220,BD1220,BD1220+1)</f>
        <v>0</v>
      </c>
    </row>
    <row r="1222" spans="1:56" ht="11.25" customHeight="1" x14ac:dyDescent="0.25">
      <c r="A1222" s="1"/>
      <c r="B1222" s="88" t="str">
        <f>IF(Table1[[#This Row],[Posting Date]]&lt;&gt;"",IF(Table1[[#This Row],[Reference Number]]=Q1221,B1221+1,1),"")</f>
        <v/>
      </c>
      <c r="C1222" s="61"/>
      <c r="D1222" s="61"/>
      <c r="E1222" s="138"/>
      <c r="F1222" s="141" t="str">
        <f>IFERROR(IF(VLOOKUP(Table1[[#This Row],[Budget Code Description]],Dimentions!$X$6:$AC$139,2,FALSE)="","",VLOOKUP(Table1[[#This Row],[Budget Code Description]],Dimentions!$X$6:$AC$139,2,FALSE)),"")</f>
        <v/>
      </c>
      <c r="G1222" s="141"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1" t="str">
        <f>IFERROR(VLOOKUP(Table1[[#This Row],[Budget Code Description]],Table6[#All],8,FALSE),"")</f>
        <v/>
      </c>
      <c r="L1222" s="63"/>
      <c r="M1222" s="65" t="str">
        <f>IFERROR(VLOOKUP(Table1[[#This Row],[Staff ID]],Table2[],2,FALSE),"")</f>
        <v/>
      </c>
      <c r="N1222" s="209" t="str">
        <f>IFERROR(IF(VLOOKUP(Table1[[#This Row],[Budget Code Description]],Dimentions!$X$6:$AC$134,4,FALSE)="","",VLOOKUP(Table1[[#This Row],[Budget Code Description]],Dimentions!$X$6:$AC$134,4,FALSE)),"")</f>
        <v/>
      </c>
      <c r="O1222" s="65" t="str">
        <f>IFERROR(VLOOKUP(Table1[[#This Row],[Vendor ID]],Table549[],2,FALSE),"")</f>
        <v/>
      </c>
      <c r="P1222" s="63"/>
      <c r="Q1222" s="141" t="str">
        <f>IF(Table1[[#This Row],[Posting Date]]&lt;&gt;"",$D$9,"")</f>
        <v/>
      </c>
      <c r="R1222" s="157" t="str">
        <f>IF(Table1[[#This Row],[Posting Date]]&lt;&gt;"",$D$10,"")</f>
        <v/>
      </c>
      <c r="S1222" s="66"/>
      <c r="T1222" s="63"/>
      <c r="U1222" s="67"/>
      <c r="V1222" s="67"/>
      <c r="W1222" s="67" t="str">
        <f t="shared" si="23"/>
        <v/>
      </c>
      <c r="X1222" s="159" t="str">
        <f>IF(E1222="","",(IF(Table1[[#This Row],[Cur]]="USD",Table1[[#This Row],[Cur_Amount Debit]],Table1[[#This Row],[Cur_Amount Debit]]/Table1[[#This Row],[Exchange Rate]])))</f>
        <v/>
      </c>
      <c r="Y1222" s="159" t="str">
        <f>IF(E1222="","",(IF(Table1[[#This Row],[Cur]]="USD",Table1[[#This Row],[Cur_Amount Credit]],Table1[[#This Row],[Cur_Amount Credit]]/ExchangeRate)))</f>
        <v/>
      </c>
      <c r="Z1222" s="201" t="str">
        <f>IF(E1222="","",(Table1[[#This Row],[Debit USD]]-Table1[[#This Row],[Credit USD]]))</f>
        <v/>
      </c>
      <c r="AA1222" s="226"/>
      <c r="AB1222" s="255"/>
      <c r="AC1222" s="1"/>
      <c r="AD1222" s="15"/>
      <c r="AE1222" s="15" t="str">
        <f>IF(AND(OR(Table1[[#This Row],[Account]]="15030",Table1[[#This Row],[Account]]="15035",Table1[[#This Row],[Account]]="20150"),Table1[[#This Row],[Vendor ID]]=""),1,"")</f>
        <v/>
      </c>
      <c r="AF1222" s="15"/>
      <c r="AG1222" s="15"/>
      <c r="AH1222" s="15"/>
      <c r="AI1222" s="46" t="str">
        <f>IF(Table1[[#This Row],[Posting Date]]&lt;&gt;"","GJ-"&amp;CountryID,"")</f>
        <v/>
      </c>
      <c r="AJ1222" s="59" t="str">
        <f>IF(Table1[[#This Row],[Posting Date]]&lt;&gt;"",Table1[[#This Row],[Posting Date]],"")</f>
        <v/>
      </c>
      <c r="AK1222" s="46"/>
      <c r="AL1222" s="46" t="str">
        <f>IF(Table1[[#This Row],[Description]]&lt;&gt;"",Table1[[#This Row],[Description]],"")</f>
        <v/>
      </c>
      <c r="AM1222" s="46" t="str">
        <f>IF(Table1[[#This Row],[Posting Date]]&lt;&gt;"",Table1[[#This Row],[Reference Number]],"")</f>
        <v/>
      </c>
      <c r="AN1222" s="46" t="str">
        <f>TRIM(Table1[[#This Row],[Line '#]])</f>
        <v/>
      </c>
      <c r="AO1222" s="46" t="str">
        <f>TRIM(Table1[[#This Row],[Account]])</f>
        <v/>
      </c>
      <c r="AP1222" s="46" t="str">
        <f>IF(Table1[[#This Row],[Posting Date]]&lt;&gt;"",$D$5,"")</f>
        <v/>
      </c>
      <c r="AQ1222" s="46" t="str">
        <f>TRIM(Table1[[#This Row],[Departments-Prgrams]])</f>
        <v/>
      </c>
      <c r="AR1222" s="46" t="str">
        <f>TRIM(Table1[[#This Row],[Grant]])</f>
        <v/>
      </c>
      <c r="AS1222" s="46" t="str">
        <f>TRIM(Table1[[#This Row],[Staff ID]])</f>
        <v/>
      </c>
      <c r="AT1222" s="46" t="str">
        <f>IF(TRIM(Table1[[#This Row],[Budget Code]])=0,"",TRIM(Table1[[#This Row],[Budget Code]]))</f>
        <v/>
      </c>
      <c r="AU1222" s="46" t="str">
        <f>IF(Table1[[#This Row],[Line Description]]&lt;&gt;"",Table1[[#This Row],[Line Description]],"")</f>
        <v/>
      </c>
      <c r="AV1222" s="46" t="str">
        <f>IF(Table1[[#This Row],[Cur_Amount Debit]]&gt;0,ROUND(Table1[[#This Row],[Cur_Amount Debit]],2),"")</f>
        <v/>
      </c>
      <c r="AW1222" s="46" t="str">
        <f>IF(Table1[[#This Row],[Cur_Amount Credit]]&gt;0,ROUND(Table1[[#This Row],[Cur_Amount Credit]],2),"")</f>
        <v/>
      </c>
      <c r="AX1222" s="46" t="str">
        <f>LEFT(Table1[[#This Row],[Cur]],3)</f>
        <v/>
      </c>
      <c r="AY1222" s="59"/>
      <c r="AZ1222" s="46"/>
      <c r="BA1222" s="46" t="str">
        <f>IF(Table1[[#This Row],[Cur]]&lt;&gt;"",IF(Table1[[#This Row],[Cur]]="USD","",ExchangeRate),"")</f>
        <v/>
      </c>
      <c r="BB1222" s="46" t="str">
        <f>IF(Table1[[#This Row],[Grant]]&lt;&gt;"",VLOOKUP(Table1[[#This Row],[Grant]],Grants!B:D,3),"")</f>
        <v/>
      </c>
      <c r="BC1222" s="46" t="str">
        <f>TRIM(Table1[[#This Row],[Vendor ID]])</f>
        <v/>
      </c>
      <c r="BD1222">
        <f>IF(Table1[[#This Row],[Reference Number]]=Q1221,BD1221,BD1221+1)</f>
        <v>0</v>
      </c>
    </row>
    <row r="1223" spans="1:56" ht="11.25" customHeight="1" x14ac:dyDescent="0.25">
      <c r="A1223" s="1"/>
      <c r="B1223" s="88" t="str">
        <f>IF(Table1[[#This Row],[Posting Date]]&lt;&gt;"",IF(Table1[[#This Row],[Reference Number]]=Q1222,B1222+1,1),"")</f>
        <v/>
      </c>
      <c r="C1223" s="61"/>
      <c r="D1223" s="61"/>
      <c r="E1223" s="138"/>
      <c r="F1223" s="141" t="str">
        <f>IFERROR(IF(VLOOKUP(Table1[[#This Row],[Budget Code Description]],Dimentions!$X$6:$AC$139,2,FALSE)="","",VLOOKUP(Table1[[#This Row],[Budget Code Description]],Dimentions!$X$6:$AC$139,2,FALSE)),"")</f>
        <v/>
      </c>
      <c r="G1223" s="141"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1" t="str">
        <f>IFERROR(VLOOKUP(Table1[[#This Row],[Budget Code Description]],Table6[#All],8,FALSE),"")</f>
        <v/>
      </c>
      <c r="L1223" s="63"/>
      <c r="M1223" s="65" t="str">
        <f>IFERROR(VLOOKUP(Table1[[#This Row],[Staff ID]],Table2[],2,FALSE),"")</f>
        <v/>
      </c>
      <c r="N1223" s="209" t="str">
        <f>IFERROR(IF(VLOOKUP(Table1[[#This Row],[Budget Code Description]],Dimentions!$X$6:$AC$134,4,FALSE)="","",VLOOKUP(Table1[[#This Row],[Budget Code Description]],Dimentions!$X$6:$AC$134,4,FALSE)),"")</f>
        <v/>
      </c>
      <c r="O1223" s="65" t="str">
        <f>IFERROR(VLOOKUP(Table1[[#This Row],[Vendor ID]],Table549[],2,FALSE),"")</f>
        <v/>
      </c>
      <c r="P1223" s="63"/>
      <c r="Q1223" s="141" t="str">
        <f>IF(Table1[[#This Row],[Posting Date]]&lt;&gt;"",$D$9,"")</f>
        <v/>
      </c>
      <c r="R1223" s="157" t="str">
        <f>IF(Table1[[#This Row],[Posting Date]]&lt;&gt;"",$D$10,"")</f>
        <v/>
      </c>
      <c r="S1223" s="66"/>
      <c r="T1223" s="63"/>
      <c r="U1223" s="67"/>
      <c r="V1223" s="67"/>
      <c r="W1223" s="67" t="str">
        <f t="shared" si="23"/>
        <v/>
      </c>
      <c r="X1223" s="159" t="str">
        <f>IF(E1223="","",(IF(Table1[[#This Row],[Cur]]="USD",Table1[[#This Row],[Cur_Amount Debit]],Table1[[#This Row],[Cur_Amount Debit]]/Table1[[#This Row],[Exchange Rate]])))</f>
        <v/>
      </c>
      <c r="Y1223" s="159" t="str">
        <f>IF(E1223="","",(IF(Table1[[#This Row],[Cur]]="USD",Table1[[#This Row],[Cur_Amount Credit]],Table1[[#This Row],[Cur_Amount Credit]]/ExchangeRate)))</f>
        <v/>
      </c>
      <c r="Z1223" s="201" t="str">
        <f>IF(E1223="","",(Table1[[#This Row],[Debit USD]]-Table1[[#This Row],[Credit USD]]))</f>
        <v/>
      </c>
      <c r="AA1223" s="226"/>
      <c r="AB1223" s="255"/>
      <c r="AC1223" s="1"/>
      <c r="AD1223" s="15"/>
      <c r="AE1223" s="15" t="str">
        <f>IF(AND(OR(Table1[[#This Row],[Account]]="15030",Table1[[#This Row],[Account]]="15035",Table1[[#This Row],[Account]]="20150"),Table1[[#This Row],[Vendor ID]]=""),1,"")</f>
        <v/>
      </c>
      <c r="AF1223" s="15"/>
      <c r="AG1223" s="15"/>
      <c r="AH1223" s="15"/>
      <c r="AI1223" s="46" t="str">
        <f>IF(Table1[[#This Row],[Posting Date]]&lt;&gt;"","GJ-"&amp;CountryID,"")</f>
        <v/>
      </c>
      <c r="AJ1223" s="59" t="str">
        <f>IF(Table1[[#This Row],[Posting Date]]&lt;&gt;"",Table1[[#This Row],[Posting Date]],"")</f>
        <v/>
      </c>
      <c r="AK1223" s="46"/>
      <c r="AL1223" s="46" t="str">
        <f>IF(Table1[[#This Row],[Description]]&lt;&gt;"",Table1[[#This Row],[Description]],"")</f>
        <v/>
      </c>
      <c r="AM1223" s="46" t="str">
        <f>IF(Table1[[#This Row],[Posting Date]]&lt;&gt;"",Table1[[#This Row],[Reference Number]],"")</f>
        <v/>
      </c>
      <c r="AN1223" s="46" t="str">
        <f>TRIM(Table1[[#This Row],[Line '#]])</f>
        <v/>
      </c>
      <c r="AO1223" s="46" t="str">
        <f>TRIM(Table1[[#This Row],[Account]])</f>
        <v/>
      </c>
      <c r="AP1223" s="46" t="str">
        <f>IF(Table1[[#This Row],[Posting Date]]&lt;&gt;"",$D$5,"")</f>
        <v/>
      </c>
      <c r="AQ1223" s="46" t="str">
        <f>TRIM(Table1[[#This Row],[Departments-Prgrams]])</f>
        <v/>
      </c>
      <c r="AR1223" s="46" t="str">
        <f>TRIM(Table1[[#This Row],[Grant]])</f>
        <v/>
      </c>
      <c r="AS1223" s="46" t="str">
        <f>TRIM(Table1[[#This Row],[Staff ID]])</f>
        <v/>
      </c>
      <c r="AT1223" s="46" t="str">
        <f>IF(TRIM(Table1[[#This Row],[Budget Code]])=0,"",TRIM(Table1[[#This Row],[Budget Code]]))</f>
        <v/>
      </c>
      <c r="AU1223" s="46" t="str">
        <f>IF(Table1[[#This Row],[Line Description]]&lt;&gt;"",Table1[[#This Row],[Line Description]],"")</f>
        <v/>
      </c>
      <c r="AV1223" s="46" t="str">
        <f>IF(Table1[[#This Row],[Cur_Amount Debit]]&gt;0,ROUND(Table1[[#This Row],[Cur_Amount Debit]],2),"")</f>
        <v/>
      </c>
      <c r="AW1223" s="46" t="str">
        <f>IF(Table1[[#This Row],[Cur_Amount Credit]]&gt;0,ROUND(Table1[[#This Row],[Cur_Amount Credit]],2),"")</f>
        <v/>
      </c>
      <c r="AX1223" s="46" t="str">
        <f>LEFT(Table1[[#This Row],[Cur]],3)</f>
        <v/>
      </c>
      <c r="AY1223" s="59"/>
      <c r="AZ1223" s="46"/>
      <c r="BA1223" s="46" t="str">
        <f>IF(Table1[[#This Row],[Cur]]&lt;&gt;"",IF(Table1[[#This Row],[Cur]]="USD","",ExchangeRate),"")</f>
        <v/>
      </c>
      <c r="BB1223" s="46" t="str">
        <f>IF(Table1[[#This Row],[Grant]]&lt;&gt;"",VLOOKUP(Table1[[#This Row],[Grant]],Grants!B:D,3),"")</f>
        <v/>
      </c>
      <c r="BC1223" s="46" t="str">
        <f>TRIM(Table1[[#This Row],[Vendor ID]])</f>
        <v/>
      </c>
      <c r="BD1223">
        <f>IF(Table1[[#This Row],[Reference Number]]=Q1222,BD1222,BD1222+1)</f>
        <v>0</v>
      </c>
    </row>
    <row r="1224" spans="1:56" ht="11.25" customHeight="1" x14ac:dyDescent="0.25">
      <c r="A1224" s="1"/>
      <c r="B1224" s="88" t="str">
        <f>IF(Table1[[#This Row],[Posting Date]]&lt;&gt;"",IF(Table1[[#This Row],[Reference Number]]=Q1223,B1223+1,1),"")</f>
        <v/>
      </c>
      <c r="C1224" s="61"/>
      <c r="D1224" s="61"/>
      <c r="E1224" s="138"/>
      <c r="F1224" s="141" t="str">
        <f>IFERROR(IF(VLOOKUP(Table1[[#This Row],[Budget Code Description]],Dimentions!$X$6:$AC$139,2,FALSE)="","",VLOOKUP(Table1[[#This Row],[Budget Code Description]],Dimentions!$X$6:$AC$139,2,FALSE)),"")</f>
        <v/>
      </c>
      <c r="G1224" s="141"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1" t="str">
        <f>IFERROR(VLOOKUP(Table1[[#This Row],[Budget Code Description]],Table6[#All],8,FALSE),"")</f>
        <v/>
      </c>
      <c r="L1224" s="63"/>
      <c r="M1224" s="65" t="str">
        <f>IFERROR(VLOOKUP(Table1[[#This Row],[Staff ID]],Table2[],2,FALSE),"")</f>
        <v/>
      </c>
      <c r="N1224" s="209" t="str">
        <f>IFERROR(IF(VLOOKUP(Table1[[#This Row],[Budget Code Description]],Dimentions!$X$6:$AC$134,4,FALSE)="","",VLOOKUP(Table1[[#This Row],[Budget Code Description]],Dimentions!$X$6:$AC$134,4,FALSE)),"")</f>
        <v/>
      </c>
      <c r="O1224" s="65" t="str">
        <f>IFERROR(VLOOKUP(Table1[[#This Row],[Vendor ID]],Table549[],2,FALSE),"")</f>
        <v/>
      </c>
      <c r="P1224" s="63"/>
      <c r="Q1224" s="141" t="str">
        <f>IF(Table1[[#This Row],[Posting Date]]&lt;&gt;"",$D$9,"")</f>
        <v/>
      </c>
      <c r="R1224" s="157" t="str">
        <f>IF(Table1[[#This Row],[Posting Date]]&lt;&gt;"",$D$10,"")</f>
        <v/>
      </c>
      <c r="S1224" s="66"/>
      <c r="T1224" s="63"/>
      <c r="U1224" s="67"/>
      <c r="V1224" s="67"/>
      <c r="W1224" s="67" t="str">
        <f t="shared" si="23"/>
        <v/>
      </c>
      <c r="X1224" s="159" t="str">
        <f>IF(E1224="","",(IF(Table1[[#This Row],[Cur]]="USD",Table1[[#This Row],[Cur_Amount Debit]],Table1[[#This Row],[Cur_Amount Debit]]/Table1[[#This Row],[Exchange Rate]])))</f>
        <v/>
      </c>
      <c r="Y1224" s="159" t="str">
        <f>IF(E1224="","",(IF(Table1[[#This Row],[Cur]]="USD",Table1[[#This Row],[Cur_Amount Credit]],Table1[[#This Row],[Cur_Amount Credit]]/ExchangeRate)))</f>
        <v/>
      </c>
      <c r="Z1224" s="201" t="str">
        <f>IF(E1224="","",(Table1[[#This Row],[Debit USD]]-Table1[[#This Row],[Credit USD]]))</f>
        <v/>
      </c>
      <c r="AA1224" s="226"/>
      <c r="AB1224" s="255"/>
      <c r="AC1224" s="1"/>
      <c r="AD1224" s="15"/>
      <c r="AE1224" s="15" t="str">
        <f>IF(AND(OR(Table1[[#This Row],[Account]]="15030",Table1[[#This Row],[Account]]="15035",Table1[[#This Row],[Account]]="20150"),Table1[[#This Row],[Vendor ID]]=""),1,"")</f>
        <v/>
      </c>
      <c r="AF1224" s="15"/>
      <c r="AG1224" s="15"/>
      <c r="AH1224" s="15"/>
      <c r="AI1224" s="46" t="str">
        <f>IF(Table1[[#This Row],[Posting Date]]&lt;&gt;"","GJ-"&amp;CountryID,"")</f>
        <v/>
      </c>
      <c r="AJ1224" s="59" t="str">
        <f>IF(Table1[[#This Row],[Posting Date]]&lt;&gt;"",Table1[[#This Row],[Posting Date]],"")</f>
        <v/>
      </c>
      <c r="AK1224" s="46"/>
      <c r="AL1224" s="46" t="str">
        <f>IF(Table1[[#This Row],[Description]]&lt;&gt;"",Table1[[#This Row],[Description]],"")</f>
        <v/>
      </c>
      <c r="AM1224" s="46" t="str">
        <f>IF(Table1[[#This Row],[Posting Date]]&lt;&gt;"",Table1[[#This Row],[Reference Number]],"")</f>
        <v/>
      </c>
      <c r="AN1224" s="46" t="str">
        <f>TRIM(Table1[[#This Row],[Line '#]])</f>
        <v/>
      </c>
      <c r="AO1224" s="46" t="str">
        <f>TRIM(Table1[[#This Row],[Account]])</f>
        <v/>
      </c>
      <c r="AP1224" s="46" t="str">
        <f>IF(Table1[[#This Row],[Posting Date]]&lt;&gt;"",$D$5,"")</f>
        <v/>
      </c>
      <c r="AQ1224" s="46" t="str">
        <f>TRIM(Table1[[#This Row],[Departments-Prgrams]])</f>
        <v/>
      </c>
      <c r="AR1224" s="46" t="str">
        <f>TRIM(Table1[[#This Row],[Grant]])</f>
        <v/>
      </c>
      <c r="AS1224" s="46" t="str">
        <f>TRIM(Table1[[#This Row],[Staff ID]])</f>
        <v/>
      </c>
      <c r="AT1224" s="46" t="str">
        <f>IF(TRIM(Table1[[#This Row],[Budget Code]])=0,"",TRIM(Table1[[#This Row],[Budget Code]]))</f>
        <v/>
      </c>
      <c r="AU1224" s="46" t="str">
        <f>IF(Table1[[#This Row],[Line Description]]&lt;&gt;"",Table1[[#This Row],[Line Description]],"")</f>
        <v/>
      </c>
      <c r="AV1224" s="46" t="str">
        <f>IF(Table1[[#This Row],[Cur_Amount Debit]]&gt;0,ROUND(Table1[[#This Row],[Cur_Amount Debit]],2),"")</f>
        <v/>
      </c>
      <c r="AW1224" s="46" t="str">
        <f>IF(Table1[[#This Row],[Cur_Amount Credit]]&gt;0,ROUND(Table1[[#This Row],[Cur_Amount Credit]],2),"")</f>
        <v/>
      </c>
      <c r="AX1224" s="46" t="str">
        <f>LEFT(Table1[[#This Row],[Cur]],3)</f>
        <v/>
      </c>
      <c r="AY1224" s="59"/>
      <c r="AZ1224" s="46"/>
      <c r="BA1224" s="46" t="str">
        <f>IF(Table1[[#This Row],[Cur]]&lt;&gt;"",IF(Table1[[#This Row],[Cur]]="USD","",ExchangeRate),"")</f>
        <v/>
      </c>
      <c r="BB1224" s="46" t="str">
        <f>IF(Table1[[#This Row],[Grant]]&lt;&gt;"",VLOOKUP(Table1[[#This Row],[Grant]],Grants!B:D,3),"")</f>
        <v/>
      </c>
      <c r="BC1224" s="46" t="str">
        <f>TRIM(Table1[[#This Row],[Vendor ID]])</f>
        <v/>
      </c>
      <c r="BD1224">
        <f>IF(Table1[[#This Row],[Reference Number]]=Q1223,BD1223,BD1223+1)</f>
        <v>0</v>
      </c>
    </row>
    <row r="1225" spans="1:56" ht="11.25" customHeight="1" x14ac:dyDescent="0.25">
      <c r="A1225" s="1"/>
      <c r="B1225" s="88" t="str">
        <f>IF(Table1[[#This Row],[Posting Date]]&lt;&gt;"",IF(Table1[[#This Row],[Reference Number]]=Q1224,B1224+1,1),"")</f>
        <v/>
      </c>
      <c r="C1225" s="61"/>
      <c r="D1225" s="61"/>
      <c r="E1225" s="138"/>
      <c r="F1225" s="141" t="str">
        <f>IFERROR(IF(VLOOKUP(Table1[[#This Row],[Budget Code Description]],Dimentions!$X$6:$AC$139,2,FALSE)="","",VLOOKUP(Table1[[#This Row],[Budget Code Description]],Dimentions!$X$6:$AC$139,2,FALSE)),"")</f>
        <v/>
      </c>
      <c r="G1225" s="141"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1" t="str">
        <f>IFERROR(VLOOKUP(Table1[[#This Row],[Budget Code Description]],Table6[#All],8,FALSE),"")</f>
        <v/>
      </c>
      <c r="L1225" s="63"/>
      <c r="M1225" s="65" t="str">
        <f>IFERROR(VLOOKUP(Table1[[#This Row],[Staff ID]],Table2[],2,FALSE),"")</f>
        <v/>
      </c>
      <c r="N1225" s="209" t="str">
        <f>IFERROR(IF(VLOOKUP(Table1[[#This Row],[Budget Code Description]],Dimentions!$X$6:$AC$134,4,FALSE)="","",VLOOKUP(Table1[[#This Row],[Budget Code Description]],Dimentions!$X$6:$AC$134,4,FALSE)),"")</f>
        <v/>
      </c>
      <c r="O1225" s="65" t="str">
        <f>IFERROR(VLOOKUP(Table1[[#This Row],[Vendor ID]],Table549[],2,FALSE),"")</f>
        <v/>
      </c>
      <c r="P1225" s="63"/>
      <c r="Q1225" s="141" t="str">
        <f>IF(Table1[[#This Row],[Posting Date]]&lt;&gt;"",$D$9,"")</f>
        <v/>
      </c>
      <c r="R1225" s="157" t="str">
        <f>IF(Table1[[#This Row],[Posting Date]]&lt;&gt;"",$D$10,"")</f>
        <v/>
      </c>
      <c r="S1225" s="66"/>
      <c r="T1225" s="63"/>
      <c r="U1225" s="67"/>
      <c r="V1225" s="67"/>
      <c r="W1225" s="67" t="str">
        <f t="shared" si="23"/>
        <v/>
      </c>
      <c r="X1225" s="159" t="str">
        <f>IF(E1225="","",(IF(Table1[[#This Row],[Cur]]="USD",Table1[[#This Row],[Cur_Amount Debit]],Table1[[#This Row],[Cur_Amount Debit]]/Table1[[#This Row],[Exchange Rate]])))</f>
        <v/>
      </c>
      <c r="Y1225" s="159" t="str">
        <f>IF(E1225="","",(IF(Table1[[#This Row],[Cur]]="USD",Table1[[#This Row],[Cur_Amount Credit]],Table1[[#This Row],[Cur_Amount Credit]]/ExchangeRate)))</f>
        <v/>
      </c>
      <c r="Z1225" s="201" t="str">
        <f>IF(E1225="","",(Table1[[#This Row],[Debit USD]]-Table1[[#This Row],[Credit USD]]))</f>
        <v/>
      </c>
      <c r="AA1225" s="226"/>
      <c r="AB1225" s="255"/>
      <c r="AC1225" s="1"/>
      <c r="AD1225" s="15"/>
      <c r="AE1225" s="15" t="str">
        <f>IF(AND(OR(Table1[[#This Row],[Account]]="15030",Table1[[#This Row],[Account]]="15035",Table1[[#This Row],[Account]]="20150"),Table1[[#This Row],[Vendor ID]]=""),1,"")</f>
        <v/>
      </c>
      <c r="AF1225" s="15"/>
      <c r="AG1225" s="15"/>
      <c r="AH1225" s="15"/>
      <c r="AI1225" s="46" t="str">
        <f>IF(Table1[[#This Row],[Posting Date]]&lt;&gt;"","GJ-"&amp;CountryID,"")</f>
        <v/>
      </c>
      <c r="AJ1225" s="59" t="str">
        <f>IF(Table1[[#This Row],[Posting Date]]&lt;&gt;"",Table1[[#This Row],[Posting Date]],"")</f>
        <v/>
      </c>
      <c r="AK1225" s="46"/>
      <c r="AL1225" s="46" t="str">
        <f>IF(Table1[[#This Row],[Description]]&lt;&gt;"",Table1[[#This Row],[Description]],"")</f>
        <v/>
      </c>
      <c r="AM1225" s="46" t="str">
        <f>IF(Table1[[#This Row],[Posting Date]]&lt;&gt;"",Table1[[#This Row],[Reference Number]],"")</f>
        <v/>
      </c>
      <c r="AN1225" s="46" t="str">
        <f>TRIM(Table1[[#This Row],[Line '#]])</f>
        <v/>
      </c>
      <c r="AO1225" s="46" t="str">
        <f>TRIM(Table1[[#This Row],[Account]])</f>
        <v/>
      </c>
      <c r="AP1225" s="46" t="str">
        <f>IF(Table1[[#This Row],[Posting Date]]&lt;&gt;"",$D$5,"")</f>
        <v/>
      </c>
      <c r="AQ1225" s="46" t="str">
        <f>TRIM(Table1[[#This Row],[Departments-Prgrams]])</f>
        <v/>
      </c>
      <c r="AR1225" s="46" t="str">
        <f>TRIM(Table1[[#This Row],[Grant]])</f>
        <v/>
      </c>
      <c r="AS1225" s="46" t="str">
        <f>TRIM(Table1[[#This Row],[Staff ID]])</f>
        <v/>
      </c>
      <c r="AT1225" s="46" t="str">
        <f>IF(TRIM(Table1[[#This Row],[Budget Code]])=0,"",TRIM(Table1[[#This Row],[Budget Code]]))</f>
        <v/>
      </c>
      <c r="AU1225" s="46" t="str">
        <f>IF(Table1[[#This Row],[Line Description]]&lt;&gt;"",Table1[[#This Row],[Line Description]],"")</f>
        <v/>
      </c>
      <c r="AV1225" s="46" t="str">
        <f>IF(Table1[[#This Row],[Cur_Amount Debit]]&gt;0,ROUND(Table1[[#This Row],[Cur_Amount Debit]],2),"")</f>
        <v/>
      </c>
      <c r="AW1225" s="46" t="str">
        <f>IF(Table1[[#This Row],[Cur_Amount Credit]]&gt;0,ROUND(Table1[[#This Row],[Cur_Amount Credit]],2),"")</f>
        <v/>
      </c>
      <c r="AX1225" s="46" t="str">
        <f>LEFT(Table1[[#This Row],[Cur]],3)</f>
        <v/>
      </c>
      <c r="AY1225" s="59"/>
      <c r="AZ1225" s="46"/>
      <c r="BA1225" s="46" t="str">
        <f>IF(Table1[[#This Row],[Cur]]&lt;&gt;"",IF(Table1[[#This Row],[Cur]]="USD","",ExchangeRate),"")</f>
        <v/>
      </c>
      <c r="BB1225" s="46" t="str">
        <f>IF(Table1[[#This Row],[Grant]]&lt;&gt;"",VLOOKUP(Table1[[#This Row],[Grant]],Grants!B:D,3),"")</f>
        <v/>
      </c>
      <c r="BC1225" s="46" t="str">
        <f>TRIM(Table1[[#This Row],[Vendor ID]])</f>
        <v/>
      </c>
      <c r="BD1225">
        <f>IF(Table1[[#This Row],[Reference Number]]=Q1224,BD1224,BD1224+1)</f>
        <v>0</v>
      </c>
    </row>
    <row r="1226" spans="1:56" ht="11.25" customHeight="1" x14ac:dyDescent="0.25">
      <c r="A1226" s="1"/>
      <c r="B1226" s="88" t="str">
        <f>IF(Table1[[#This Row],[Posting Date]]&lt;&gt;"",IF(Table1[[#This Row],[Reference Number]]=Q1225,B1225+1,1),"")</f>
        <v/>
      </c>
      <c r="C1226" s="61"/>
      <c r="D1226" s="61"/>
      <c r="E1226" s="138"/>
      <c r="F1226" s="141" t="str">
        <f>IFERROR(IF(VLOOKUP(Table1[[#This Row],[Budget Code Description]],Dimentions!$X$6:$AC$139,2,FALSE)="","",VLOOKUP(Table1[[#This Row],[Budget Code Description]],Dimentions!$X$6:$AC$139,2,FALSE)),"")</f>
        <v/>
      </c>
      <c r="G1226" s="141"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1" t="str">
        <f>IFERROR(VLOOKUP(Table1[[#This Row],[Budget Code Description]],Table6[#All],8,FALSE),"")</f>
        <v/>
      </c>
      <c r="L1226" s="63"/>
      <c r="M1226" s="65" t="str">
        <f>IFERROR(VLOOKUP(Table1[[#This Row],[Staff ID]],Table2[],2,FALSE),"")</f>
        <v/>
      </c>
      <c r="N1226" s="209" t="str">
        <f>IFERROR(IF(VLOOKUP(Table1[[#This Row],[Budget Code Description]],Dimentions!$X$6:$AC$134,4,FALSE)="","",VLOOKUP(Table1[[#This Row],[Budget Code Description]],Dimentions!$X$6:$AC$134,4,FALSE)),"")</f>
        <v/>
      </c>
      <c r="O1226" s="65" t="str">
        <f>IFERROR(VLOOKUP(Table1[[#This Row],[Vendor ID]],Table549[],2,FALSE),"")</f>
        <v/>
      </c>
      <c r="P1226" s="63"/>
      <c r="Q1226" s="141" t="str">
        <f>IF(Table1[[#This Row],[Posting Date]]&lt;&gt;"",$D$9,"")</f>
        <v/>
      </c>
      <c r="R1226" s="157" t="str">
        <f>IF(Table1[[#This Row],[Posting Date]]&lt;&gt;"",$D$10,"")</f>
        <v/>
      </c>
      <c r="S1226" s="66"/>
      <c r="T1226" s="63"/>
      <c r="U1226" s="67"/>
      <c r="V1226" s="67"/>
      <c r="W1226" s="67" t="str">
        <f t="shared" si="23"/>
        <v/>
      </c>
      <c r="X1226" s="159" t="str">
        <f>IF(E1226="","",(IF(Table1[[#This Row],[Cur]]="USD",Table1[[#This Row],[Cur_Amount Debit]],Table1[[#This Row],[Cur_Amount Debit]]/Table1[[#This Row],[Exchange Rate]])))</f>
        <v/>
      </c>
      <c r="Y1226" s="159" t="str">
        <f>IF(E1226="","",(IF(Table1[[#This Row],[Cur]]="USD",Table1[[#This Row],[Cur_Amount Credit]],Table1[[#This Row],[Cur_Amount Credit]]/ExchangeRate)))</f>
        <v/>
      </c>
      <c r="Z1226" s="201" t="str">
        <f>IF(E1226="","",(Table1[[#This Row],[Debit USD]]-Table1[[#This Row],[Credit USD]]))</f>
        <v/>
      </c>
      <c r="AA1226" s="226"/>
      <c r="AB1226" s="255"/>
      <c r="AC1226" s="1"/>
      <c r="AD1226" s="15"/>
      <c r="AE1226" s="15" t="str">
        <f>IF(AND(OR(Table1[[#This Row],[Account]]="15030",Table1[[#This Row],[Account]]="15035",Table1[[#This Row],[Account]]="20150"),Table1[[#This Row],[Vendor ID]]=""),1,"")</f>
        <v/>
      </c>
      <c r="AF1226" s="15"/>
      <c r="AG1226" s="15"/>
      <c r="AH1226" s="15"/>
      <c r="AI1226" s="46" t="str">
        <f>IF(Table1[[#This Row],[Posting Date]]&lt;&gt;"","GJ-"&amp;CountryID,"")</f>
        <v/>
      </c>
      <c r="AJ1226" s="59" t="str">
        <f>IF(Table1[[#This Row],[Posting Date]]&lt;&gt;"",Table1[[#This Row],[Posting Date]],"")</f>
        <v/>
      </c>
      <c r="AK1226" s="46"/>
      <c r="AL1226" s="46" t="str">
        <f>IF(Table1[[#This Row],[Description]]&lt;&gt;"",Table1[[#This Row],[Description]],"")</f>
        <v/>
      </c>
      <c r="AM1226" s="46" t="str">
        <f>IF(Table1[[#This Row],[Posting Date]]&lt;&gt;"",Table1[[#This Row],[Reference Number]],"")</f>
        <v/>
      </c>
      <c r="AN1226" s="46" t="str">
        <f>TRIM(Table1[[#This Row],[Line '#]])</f>
        <v/>
      </c>
      <c r="AO1226" s="46" t="str">
        <f>TRIM(Table1[[#This Row],[Account]])</f>
        <v/>
      </c>
      <c r="AP1226" s="46" t="str">
        <f>IF(Table1[[#This Row],[Posting Date]]&lt;&gt;"",$D$5,"")</f>
        <v/>
      </c>
      <c r="AQ1226" s="46" t="str">
        <f>TRIM(Table1[[#This Row],[Departments-Prgrams]])</f>
        <v/>
      </c>
      <c r="AR1226" s="46" t="str">
        <f>TRIM(Table1[[#This Row],[Grant]])</f>
        <v/>
      </c>
      <c r="AS1226" s="46" t="str">
        <f>TRIM(Table1[[#This Row],[Staff ID]])</f>
        <v/>
      </c>
      <c r="AT1226" s="46" t="str">
        <f>IF(TRIM(Table1[[#This Row],[Budget Code]])=0,"",TRIM(Table1[[#This Row],[Budget Code]]))</f>
        <v/>
      </c>
      <c r="AU1226" s="46" t="str">
        <f>IF(Table1[[#This Row],[Line Description]]&lt;&gt;"",Table1[[#This Row],[Line Description]],"")</f>
        <v/>
      </c>
      <c r="AV1226" s="46" t="str">
        <f>IF(Table1[[#This Row],[Cur_Amount Debit]]&gt;0,ROUND(Table1[[#This Row],[Cur_Amount Debit]],2),"")</f>
        <v/>
      </c>
      <c r="AW1226" s="46" t="str">
        <f>IF(Table1[[#This Row],[Cur_Amount Credit]]&gt;0,ROUND(Table1[[#This Row],[Cur_Amount Credit]],2),"")</f>
        <v/>
      </c>
      <c r="AX1226" s="46" t="str">
        <f>LEFT(Table1[[#This Row],[Cur]],3)</f>
        <v/>
      </c>
      <c r="AY1226" s="59"/>
      <c r="AZ1226" s="46"/>
      <c r="BA1226" s="46" t="str">
        <f>IF(Table1[[#This Row],[Cur]]&lt;&gt;"",IF(Table1[[#This Row],[Cur]]="USD","",ExchangeRate),"")</f>
        <v/>
      </c>
      <c r="BB1226" s="46" t="str">
        <f>IF(Table1[[#This Row],[Grant]]&lt;&gt;"",VLOOKUP(Table1[[#This Row],[Grant]],Grants!B:D,3),"")</f>
        <v/>
      </c>
      <c r="BC1226" s="46" t="str">
        <f>TRIM(Table1[[#This Row],[Vendor ID]])</f>
        <v/>
      </c>
      <c r="BD1226">
        <f>IF(Table1[[#This Row],[Reference Number]]=Q1225,BD1225,BD1225+1)</f>
        <v>0</v>
      </c>
    </row>
    <row r="1227" spans="1:56" ht="11.25" customHeight="1" x14ac:dyDescent="0.25">
      <c r="A1227" s="1"/>
      <c r="B1227" s="88" t="str">
        <f>IF(Table1[[#This Row],[Posting Date]]&lt;&gt;"",IF(Table1[[#This Row],[Reference Number]]=Q1226,B1226+1,1),"")</f>
        <v/>
      </c>
      <c r="C1227" s="61"/>
      <c r="D1227" s="61"/>
      <c r="E1227" s="138"/>
      <c r="F1227" s="141" t="str">
        <f>IFERROR(IF(VLOOKUP(Table1[[#This Row],[Budget Code Description]],Dimentions!$X$6:$AC$139,2,FALSE)="","",VLOOKUP(Table1[[#This Row],[Budget Code Description]],Dimentions!$X$6:$AC$139,2,FALSE)),"")</f>
        <v/>
      </c>
      <c r="G1227" s="141"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1" t="str">
        <f>IFERROR(VLOOKUP(Table1[[#This Row],[Budget Code Description]],Table6[#All],8,FALSE),"")</f>
        <v/>
      </c>
      <c r="L1227" s="63"/>
      <c r="M1227" s="65" t="str">
        <f>IFERROR(VLOOKUP(Table1[[#This Row],[Staff ID]],Table2[],2,FALSE),"")</f>
        <v/>
      </c>
      <c r="N1227" s="209" t="str">
        <f>IFERROR(IF(VLOOKUP(Table1[[#This Row],[Budget Code Description]],Dimentions!$X$6:$AC$134,4,FALSE)="","",VLOOKUP(Table1[[#This Row],[Budget Code Description]],Dimentions!$X$6:$AC$134,4,FALSE)),"")</f>
        <v/>
      </c>
      <c r="O1227" s="65" t="str">
        <f>IFERROR(VLOOKUP(Table1[[#This Row],[Vendor ID]],Table549[],2,FALSE),"")</f>
        <v/>
      </c>
      <c r="P1227" s="63"/>
      <c r="Q1227" s="141" t="str">
        <f>IF(Table1[[#This Row],[Posting Date]]&lt;&gt;"",$D$9,"")</f>
        <v/>
      </c>
      <c r="R1227" s="157" t="str">
        <f>IF(Table1[[#This Row],[Posting Date]]&lt;&gt;"",$D$10,"")</f>
        <v/>
      </c>
      <c r="S1227" s="66"/>
      <c r="T1227" s="63"/>
      <c r="U1227" s="67"/>
      <c r="V1227" s="67"/>
      <c r="W1227" s="67" t="str">
        <f t="shared" si="23"/>
        <v/>
      </c>
      <c r="X1227" s="159" t="str">
        <f>IF(E1227="","",(IF(Table1[[#This Row],[Cur]]="USD",Table1[[#This Row],[Cur_Amount Debit]],Table1[[#This Row],[Cur_Amount Debit]]/Table1[[#This Row],[Exchange Rate]])))</f>
        <v/>
      </c>
      <c r="Y1227" s="159" t="str">
        <f>IF(E1227="","",(IF(Table1[[#This Row],[Cur]]="USD",Table1[[#This Row],[Cur_Amount Credit]],Table1[[#This Row],[Cur_Amount Credit]]/ExchangeRate)))</f>
        <v/>
      </c>
      <c r="Z1227" s="201" t="str">
        <f>IF(E1227="","",(Table1[[#This Row],[Debit USD]]-Table1[[#This Row],[Credit USD]]))</f>
        <v/>
      </c>
      <c r="AA1227" s="226"/>
      <c r="AB1227" s="255"/>
      <c r="AC1227" s="1"/>
      <c r="AD1227" s="15"/>
      <c r="AE1227" s="15" t="str">
        <f>IF(AND(OR(Table1[[#This Row],[Account]]="15030",Table1[[#This Row],[Account]]="15035",Table1[[#This Row],[Account]]="20150"),Table1[[#This Row],[Vendor ID]]=""),1,"")</f>
        <v/>
      </c>
      <c r="AF1227" s="15"/>
      <c r="AG1227" s="15"/>
      <c r="AH1227" s="15"/>
      <c r="AI1227" s="46" t="str">
        <f>IF(Table1[[#This Row],[Posting Date]]&lt;&gt;"","GJ-"&amp;CountryID,"")</f>
        <v/>
      </c>
      <c r="AJ1227" s="59" t="str">
        <f>IF(Table1[[#This Row],[Posting Date]]&lt;&gt;"",Table1[[#This Row],[Posting Date]],"")</f>
        <v/>
      </c>
      <c r="AK1227" s="46"/>
      <c r="AL1227" s="46" t="str">
        <f>IF(Table1[[#This Row],[Description]]&lt;&gt;"",Table1[[#This Row],[Description]],"")</f>
        <v/>
      </c>
      <c r="AM1227" s="46" t="str">
        <f>IF(Table1[[#This Row],[Posting Date]]&lt;&gt;"",Table1[[#This Row],[Reference Number]],"")</f>
        <v/>
      </c>
      <c r="AN1227" s="46" t="str">
        <f>TRIM(Table1[[#This Row],[Line '#]])</f>
        <v/>
      </c>
      <c r="AO1227" s="46" t="str">
        <f>TRIM(Table1[[#This Row],[Account]])</f>
        <v/>
      </c>
      <c r="AP1227" s="46" t="str">
        <f>IF(Table1[[#This Row],[Posting Date]]&lt;&gt;"",$D$5,"")</f>
        <v/>
      </c>
      <c r="AQ1227" s="46" t="str">
        <f>TRIM(Table1[[#This Row],[Departments-Prgrams]])</f>
        <v/>
      </c>
      <c r="AR1227" s="46" t="str">
        <f>TRIM(Table1[[#This Row],[Grant]])</f>
        <v/>
      </c>
      <c r="AS1227" s="46" t="str">
        <f>TRIM(Table1[[#This Row],[Staff ID]])</f>
        <v/>
      </c>
      <c r="AT1227" s="46" t="str">
        <f>IF(TRIM(Table1[[#This Row],[Budget Code]])=0,"",TRIM(Table1[[#This Row],[Budget Code]]))</f>
        <v/>
      </c>
      <c r="AU1227" s="46" t="str">
        <f>IF(Table1[[#This Row],[Line Description]]&lt;&gt;"",Table1[[#This Row],[Line Description]],"")</f>
        <v/>
      </c>
      <c r="AV1227" s="46" t="str">
        <f>IF(Table1[[#This Row],[Cur_Amount Debit]]&gt;0,ROUND(Table1[[#This Row],[Cur_Amount Debit]],2),"")</f>
        <v/>
      </c>
      <c r="AW1227" s="46" t="str">
        <f>IF(Table1[[#This Row],[Cur_Amount Credit]]&gt;0,ROUND(Table1[[#This Row],[Cur_Amount Credit]],2),"")</f>
        <v/>
      </c>
      <c r="AX1227" s="46" t="str">
        <f>LEFT(Table1[[#This Row],[Cur]],3)</f>
        <v/>
      </c>
      <c r="AY1227" s="59"/>
      <c r="AZ1227" s="46"/>
      <c r="BA1227" s="46" t="str">
        <f>IF(Table1[[#This Row],[Cur]]&lt;&gt;"",IF(Table1[[#This Row],[Cur]]="USD","",ExchangeRate),"")</f>
        <v/>
      </c>
      <c r="BB1227" s="46" t="str">
        <f>IF(Table1[[#This Row],[Grant]]&lt;&gt;"",VLOOKUP(Table1[[#This Row],[Grant]],Grants!B:D,3),"")</f>
        <v/>
      </c>
      <c r="BC1227" s="46" t="str">
        <f>TRIM(Table1[[#This Row],[Vendor ID]])</f>
        <v/>
      </c>
      <c r="BD1227">
        <f>IF(Table1[[#This Row],[Reference Number]]=Q1226,BD1226,BD1226+1)</f>
        <v>0</v>
      </c>
    </row>
    <row r="1228" spans="1:56" ht="11.25" customHeight="1" x14ac:dyDescent="0.25">
      <c r="A1228" s="1"/>
      <c r="B1228" s="88" t="str">
        <f>IF(Table1[[#This Row],[Posting Date]]&lt;&gt;"",IF(Table1[[#This Row],[Reference Number]]=Q1227,B1227+1,1),"")</f>
        <v/>
      </c>
      <c r="C1228" s="61"/>
      <c r="D1228" s="61"/>
      <c r="E1228" s="138"/>
      <c r="F1228" s="141" t="str">
        <f>IFERROR(IF(VLOOKUP(Table1[[#This Row],[Budget Code Description]],Dimentions!$X$6:$AC$139,2,FALSE)="","",VLOOKUP(Table1[[#This Row],[Budget Code Description]],Dimentions!$X$6:$AC$139,2,FALSE)),"")</f>
        <v/>
      </c>
      <c r="G1228" s="141"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1" t="str">
        <f>IFERROR(VLOOKUP(Table1[[#This Row],[Budget Code Description]],Table6[#All],8,FALSE),"")</f>
        <v/>
      </c>
      <c r="L1228" s="63"/>
      <c r="M1228" s="65" t="str">
        <f>IFERROR(VLOOKUP(Table1[[#This Row],[Staff ID]],Table2[],2,FALSE),"")</f>
        <v/>
      </c>
      <c r="N1228" s="209" t="str">
        <f>IFERROR(IF(VLOOKUP(Table1[[#This Row],[Budget Code Description]],Dimentions!$X$6:$AC$134,4,FALSE)="","",VLOOKUP(Table1[[#This Row],[Budget Code Description]],Dimentions!$X$6:$AC$134,4,FALSE)),"")</f>
        <v/>
      </c>
      <c r="O1228" s="65" t="str">
        <f>IFERROR(VLOOKUP(Table1[[#This Row],[Vendor ID]],Table549[],2,FALSE),"")</f>
        <v/>
      </c>
      <c r="P1228" s="63"/>
      <c r="Q1228" s="141" t="str">
        <f>IF(Table1[[#This Row],[Posting Date]]&lt;&gt;"",$D$9,"")</f>
        <v/>
      </c>
      <c r="R1228" s="157" t="str">
        <f>IF(Table1[[#This Row],[Posting Date]]&lt;&gt;"",$D$10,"")</f>
        <v/>
      </c>
      <c r="S1228" s="66"/>
      <c r="T1228" s="63"/>
      <c r="U1228" s="67"/>
      <c r="V1228" s="67"/>
      <c r="W1228" s="67" t="str">
        <f t="shared" si="23"/>
        <v/>
      </c>
      <c r="X1228" s="159" t="str">
        <f>IF(E1228="","",(IF(Table1[[#This Row],[Cur]]="USD",Table1[[#This Row],[Cur_Amount Debit]],Table1[[#This Row],[Cur_Amount Debit]]/Table1[[#This Row],[Exchange Rate]])))</f>
        <v/>
      </c>
      <c r="Y1228" s="159" t="str">
        <f>IF(E1228="","",(IF(Table1[[#This Row],[Cur]]="USD",Table1[[#This Row],[Cur_Amount Credit]],Table1[[#This Row],[Cur_Amount Credit]]/ExchangeRate)))</f>
        <v/>
      </c>
      <c r="Z1228" s="201" t="str">
        <f>IF(E1228="","",(Table1[[#This Row],[Debit USD]]-Table1[[#This Row],[Credit USD]]))</f>
        <v/>
      </c>
      <c r="AA1228" s="226"/>
      <c r="AB1228" s="255"/>
      <c r="AC1228" s="1"/>
      <c r="AD1228" s="15"/>
      <c r="AE1228" s="15" t="str">
        <f>IF(AND(OR(Table1[[#This Row],[Account]]="15030",Table1[[#This Row],[Account]]="15035",Table1[[#This Row],[Account]]="20150"),Table1[[#This Row],[Vendor ID]]=""),1,"")</f>
        <v/>
      </c>
      <c r="AF1228" s="15"/>
      <c r="AG1228" s="15"/>
      <c r="AH1228" s="15"/>
      <c r="AI1228" s="46" t="str">
        <f>IF(Table1[[#This Row],[Posting Date]]&lt;&gt;"","GJ-"&amp;CountryID,"")</f>
        <v/>
      </c>
      <c r="AJ1228" s="59" t="str">
        <f>IF(Table1[[#This Row],[Posting Date]]&lt;&gt;"",Table1[[#This Row],[Posting Date]],"")</f>
        <v/>
      </c>
      <c r="AK1228" s="46"/>
      <c r="AL1228" s="46" t="str">
        <f>IF(Table1[[#This Row],[Description]]&lt;&gt;"",Table1[[#This Row],[Description]],"")</f>
        <v/>
      </c>
      <c r="AM1228" s="46" t="str">
        <f>IF(Table1[[#This Row],[Posting Date]]&lt;&gt;"",Table1[[#This Row],[Reference Number]],"")</f>
        <v/>
      </c>
      <c r="AN1228" s="46" t="str">
        <f>TRIM(Table1[[#This Row],[Line '#]])</f>
        <v/>
      </c>
      <c r="AO1228" s="46" t="str">
        <f>TRIM(Table1[[#This Row],[Account]])</f>
        <v/>
      </c>
      <c r="AP1228" s="46" t="str">
        <f>IF(Table1[[#This Row],[Posting Date]]&lt;&gt;"",$D$5,"")</f>
        <v/>
      </c>
      <c r="AQ1228" s="46" t="str">
        <f>TRIM(Table1[[#This Row],[Departments-Prgrams]])</f>
        <v/>
      </c>
      <c r="AR1228" s="46" t="str">
        <f>TRIM(Table1[[#This Row],[Grant]])</f>
        <v/>
      </c>
      <c r="AS1228" s="46" t="str">
        <f>TRIM(Table1[[#This Row],[Staff ID]])</f>
        <v/>
      </c>
      <c r="AT1228" s="46" t="str">
        <f>IF(TRIM(Table1[[#This Row],[Budget Code]])=0,"",TRIM(Table1[[#This Row],[Budget Code]]))</f>
        <v/>
      </c>
      <c r="AU1228" s="46" t="str">
        <f>IF(Table1[[#This Row],[Line Description]]&lt;&gt;"",Table1[[#This Row],[Line Description]],"")</f>
        <v/>
      </c>
      <c r="AV1228" s="46" t="str">
        <f>IF(Table1[[#This Row],[Cur_Amount Debit]]&gt;0,ROUND(Table1[[#This Row],[Cur_Amount Debit]],2),"")</f>
        <v/>
      </c>
      <c r="AW1228" s="46" t="str">
        <f>IF(Table1[[#This Row],[Cur_Amount Credit]]&gt;0,ROUND(Table1[[#This Row],[Cur_Amount Credit]],2),"")</f>
        <v/>
      </c>
      <c r="AX1228" s="46" t="str">
        <f>LEFT(Table1[[#This Row],[Cur]],3)</f>
        <v/>
      </c>
      <c r="AY1228" s="59"/>
      <c r="AZ1228" s="46"/>
      <c r="BA1228" s="46" t="str">
        <f>IF(Table1[[#This Row],[Cur]]&lt;&gt;"",IF(Table1[[#This Row],[Cur]]="USD","",ExchangeRate),"")</f>
        <v/>
      </c>
      <c r="BB1228" s="46" t="str">
        <f>IF(Table1[[#This Row],[Grant]]&lt;&gt;"",VLOOKUP(Table1[[#This Row],[Grant]],Grants!B:D,3),"")</f>
        <v/>
      </c>
      <c r="BC1228" s="46" t="str">
        <f>TRIM(Table1[[#This Row],[Vendor ID]])</f>
        <v/>
      </c>
      <c r="BD1228">
        <f>IF(Table1[[#This Row],[Reference Number]]=Q1227,BD1227,BD1227+1)</f>
        <v>0</v>
      </c>
    </row>
    <row r="1229" spans="1:56" ht="11.25" customHeight="1" x14ac:dyDescent="0.25">
      <c r="A1229" s="1"/>
      <c r="B1229" s="88" t="str">
        <f>IF(Table1[[#This Row],[Posting Date]]&lt;&gt;"",IF(Table1[[#This Row],[Reference Number]]=Q1228,B1228+1,1),"")</f>
        <v/>
      </c>
      <c r="C1229" s="61"/>
      <c r="D1229" s="61"/>
      <c r="E1229" s="138"/>
      <c r="F1229" s="141" t="str">
        <f>IFERROR(IF(VLOOKUP(Table1[[#This Row],[Budget Code Description]],Dimentions!$X$6:$AC$139,2,FALSE)="","",VLOOKUP(Table1[[#This Row],[Budget Code Description]],Dimentions!$X$6:$AC$139,2,FALSE)),"")</f>
        <v/>
      </c>
      <c r="G1229" s="141"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1" t="str">
        <f>IFERROR(VLOOKUP(Table1[[#This Row],[Budget Code Description]],Table6[#All],8,FALSE),"")</f>
        <v/>
      </c>
      <c r="L1229" s="63"/>
      <c r="M1229" s="65" t="str">
        <f>IFERROR(VLOOKUP(Table1[[#This Row],[Staff ID]],Table2[],2,FALSE),"")</f>
        <v/>
      </c>
      <c r="N1229" s="209" t="str">
        <f>IFERROR(IF(VLOOKUP(Table1[[#This Row],[Budget Code Description]],Dimentions!$X$6:$AC$134,4,FALSE)="","",VLOOKUP(Table1[[#This Row],[Budget Code Description]],Dimentions!$X$6:$AC$134,4,FALSE)),"")</f>
        <v/>
      </c>
      <c r="O1229" s="65" t="str">
        <f>IFERROR(VLOOKUP(Table1[[#This Row],[Vendor ID]],Table549[],2,FALSE),"")</f>
        <v/>
      </c>
      <c r="P1229" s="63"/>
      <c r="Q1229" s="141" t="str">
        <f>IF(Table1[[#This Row],[Posting Date]]&lt;&gt;"",$D$9,"")</f>
        <v/>
      </c>
      <c r="R1229" s="157" t="str">
        <f>IF(Table1[[#This Row],[Posting Date]]&lt;&gt;"",$D$10,"")</f>
        <v/>
      </c>
      <c r="S1229" s="66"/>
      <c r="T1229" s="63"/>
      <c r="U1229" s="67"/>
      <c r="V1229" s="67"/>
      <c r="W1229" s="67" t="str">
        <f t="shared" si="23"/>
        <v/>
      </c>
      <c r="X1229" s="159" t="str">
        <f>IF(E1229="","",(IF(Table1[[#This Row],[Cur]]="USD",Table1[[#This Row],[Cur_Amount Debit]],Table1[[#This Row],[Cur_Amount Debit]]/Table1[[#This Row],[Exchange Rate]])))</f>
        <v/>
      </c>
      <c r="Y1229" s="159" t="str">
        <f>IF(E1229="","",(IF(Table1[[#This Row],[Cur]]="USD",Table1[[#This Row],[Cur_Amount Credit]],Table1[[#This Row],[Cur_Amount Credit]]/ExchangeRate)))</f>
        <v/>
      </c>
      <c r="Z1229" s="201" t="str">
        <f>IF(E1229="","",(Table1[[#This Row],[Debit USD]]-Table1[[#This Row],[Credit USD]]))</f>
        <v/>
      </c>
      <c r="AA1229" s="226"/>
      <c r="AB1229" s="255"/>
      <c r="AC1229" s="1"/>
      <c r="AD1229" s="15"/>
      <c r="AE1229" s="15" t="str">
        <f>IF(AND(OR(Table1[[#This Row],[Account]]="15030",Table1[[#This Row],[Account]]="15035",Table1[[#This Row],[Account]]="20150"),Table1[[#This Row],[Vendor ID]]=""),1,"")</f>
        <v/>
      </c>
      <c r="AF1229" s="15"/>
      <c r="AG1229" s="15"/>
      <c r="AH1229" s="15"/>
      <c r="AI1229" s="46" t="str">
        <f>IF(Table1[[#This Row],[Posting Date]]&lt;&gt;"","GJ-"&amp;CountryID,"")</f>
        <v/>
      </c>
      <c r="AJ1229" s="59" t="str">
        <f>IF(Table1[[#This Row],[Posting Date]]&lt;&gt;"",Table1[[#This Row],[Posting Date]],"")</f>
        <v/>
      </c>
      <c r="AK1229" s="46"/>
      <c r="AL1229" s="46" t="str">
        <f>IF(Table1[[#This Row],[Description]]&lt;&gt;"",Table1[[#This Row],[Description]],"")</f>
        <v/>
      </c>
      <c r="AM1229" s="46" t="str">
        <f>IF(Table1[[#This Row],[Posting Date]]&lt;&gt;"",Table1[[#This Row],[Reference Number]],"")</f>
        <v/>
      </c>
      <c r="AN1229" s="46" t="str">
        <f>TRIM(Table1[[#This Row],[Line '#]])</f>
        <v/>
      </c>
      <c r="AO1229" s="46" t="str">
        <f>TRIM(Table1[[#This Row],[Account]])</f>
        <v/>
      </c>
      <c r="AP1229" s="46" t="str">
        <f>IF(Table1[[#This Row],[Posting Date]]&lt;&gt;"",$D$5,"")</f>
        <v/>
      </c>
      <c r="AQ1229" s="46" t="str">
        <f>TRIM(Table1[[#This Row],[Departments-Prgrams]])</f>
        <v/>
      </c>
      <c r="AR1229" s="46" t="str">
        <f>TRIM(Table1[[#This Row],[Grant]])</f>
        <v/>
      </c>
      <c r="AS1229" s="46" t="str">
        <f>TRIM(Table1[[#This Row],[Staff ID]])</f>
        <v/>
      </c>
      <c r="AT1229" s="46" t="str">
        <f>IF(TRIM(Table1[[#This Row],[Budget Code]])=0,"",TRIM(Table1[[#This Row],[Budget Code]]))</f>
        <v/>
      </c>
      <c r="AU1229" s="46" t="str">
        <f>IF(Table1[[#This Row],[Line Description]]&lt;&gt;"",Table1[[#This Row],[Line Description]],"")</f>
        <v/>
      </c>
      <c r="AV1229" s="46" t="str">
        <f>IF(Table1[[#This Row],[Cur_Amount Debit]]&gt;0,ROUND(Table1[[#This Row],[Cur_Amount Debit]],2),"")</f>
        <v/>
      </c>
      <c r="AW1229" s="46" t="str">
        <f>IF(Table1[[#This Row],[Cur_Amount Credit]]&gt;0,ROUND(Table1[[#This Row],[Cur_Amount Credit]],2),"")</f>
        <v/>
      </c>
      <c r="AX1229" s="46" t="str">
        <f>LEFT(Table1[[#This Row],[Cur]],3)</f>
        <v/>
      </c>
      <c r="AY1229" s="59"/>
      <c r="AZ1229" s="46"/>
      <c r="BA1229" s="46" t="str">
        <f>IF(Table1[[#This Row],[Cur]]&lt;&gt;"",IF(Table1[[#This Row],[Cur]]="USD","",ExchangeRate),"")</f>
        <v/>
      </c>
      <c r="BB1229" s="46" t="str">
        <f>IF(Table1[[#This Row],[Grant]]&lt;&gt;"",VLOOKUP(Table1[[#This Row],[Grant]],Grants!B:D,3),"")</f>
        <v/>
      </c>
      <c r="BC1229" s="46" t="str">
        <f>TRIM(Table1[[#This Row],[Vendor ID]])</f>
        <v/>
      </c>
      <c r="BD1229">
        <f>IF(Table1[[#This Row],[Reference Number]]=Q1228,BD1228,BD1228+1)</f>
        <v>0</v>
      </c>
    </row>
    <row r="1230" spans="1:56" ht="11.25" customHeight="1" x14ac:dyDescent="0.25">
      <c r="A1230" s="1"/>
      <c r="B1230" s="88" t="str">
        <f>IF(Table1[[#This Row],[Posting Date]]&lt;&gt;"",IF(Table1[[#This Row],[Reference Number]]=Q1229,B1229+1,1),"")</f>
        <v/>
      </c>
      <c r="C1230" s="61"/>
      <c r="D1230" s="61"/>
      <c r="E1230" s="138"/>
      <c r="F1230" s="141" t="str">
        <f>IFERROR(IF(VLOOKUP(Table1[[#This Row],[Budget Code Description]],Dimentions!$X$6:$AC$139,2,FALSE)="","",VLOOKUP(Table1[[#This Row],[Budget Code Description]],Dimentions!$X$6:$AC$139,2,FALSE)),"")</f>
        <v/>
      </c>
      <c r="G1230" s="141"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1" t="str">
        <f>IFERROR(VLOOKUP(Table1[[#This Row],[Budget Code Description]],Table6[#All],8,FALSE),"")</f>
        <v/>
      </c>
      <c r="L1230" s="63"/>
      <c r="M1230" s="65" t="str">
        <f>IFERROR(VLOOKUP(Table1[[#This Row],[Staff ID]],Table2[],2,FALSE),"")</f>
        <v/>
      </c>
      <c r="N1230" s="209" t="str">
        <f>IFERROR(IF(VLOOKUP(Table1[[#This Row],[Budget Code Description]],Dimentions!$X$6:$AC$134,4,FALSE)="","",VLOOKUP(Table1[[#This Row],[Budget Code Description]],Dimentions!$X$6:$AC$134,4,FALSE)),"")</f>
        <v/>
      </c>
      <c r="O1230" s="65" t="str">
        <f>IFERROR(VLOOKUP(Table1[[#This Row],[Vendor ID]],Table549[],2,FALSE),"")</f>
        <v/>
      </c>
      <c r="P1230" s="63"/>
      <c r="Q1230" s="141" t="str">
        <f>IF(Table1[[#This Row],[Posting Date]]&lt;&gt;"",$D$9,"")</f>
        <v/>
      </c>
      <c r="R1230" s="157" t="str">
        <f>IF(Table1[[#This Row],[Posting Date]]&lt;&gt;"",$D$10,"")</f>
        <v/>
      </c>
      <c r="S1230" s="66"/>
      <c r="T1230" s="63"/>
      <c r="U1230" s="67"/>
      <c r="V1230" s="67"/>
      <c r="W1230" s="67" t="str">
        <f t="shared" si="23"/>
        <v/>
      </c>
      <c r="X1230" s="159" t="str">
        <f>IF(E1230="","",(IF(Table1[[#This Row],[Cur]]="USD",Table1[[#This Row],[Cur_Amount Debit]],Table1[[#This Row],[Cur_Amount Debit]]/Table1[[#This Row],[Exchange Rate]])))</f>
        <v/>
      </c>
      <c r="Y1230" s="159" t="str">
        <f>IF(E1230="","",(IF(Table1[[#This Row],[Cur]]="USD",Table1[[#This Row],[Cur_Amount Credit]],Table1[[#This Row],[Cur_Amount Credit]]/ExchangeRate)))</f>
        <v/>
      </c>
      <c r="Z1230" s="201" t="str">
        <f>IF(E1230="","",(Table1[[#This Row],[Debit USD]]-Table1[[#This Row],[Credit USD]]))</f>
        <v/>
      </c>
      <c r="AA1230" s="226"/>
      <c r="AB1230" s="255"/>
      <c r="AC1230" s="1"/>
      <c r="AD1230" s="15"/>
      <c r="AE1230" s="15" t="str">
        <f>IF(AND(OR(Table1[[#This Row],[Account]]="15030",Table1[[#This Row],[Account]]="15035",Table1[[#This Row],[Account]]="20150"),Table1[[#This Row],[Vendor ID]]=""),1,"")</f>
        <v/>
      </c>
      <c r="AF1230" s="15"/>
      <c r="AG1230" s="15"/>
      <c r="AH1230" s="15"/>
      <c r="AI1230" s="46" t="str">
        <f>IF(Table1[[#This Row],[Posting Date]]&lt;&gt;"","GJ-"&amp;CountryID,"")</f>
        <v/>
      </c>
      <c r="AJ1230" s="59" t="str">
        <f>IF(Table1[[#This Row],[Posting Date]]&lt;&gt;"",Table1[[#This Row],[Posting Date]],"")</f>
        <v/>
      </c>
      <c r="AK1230" s="46"/>
      <c r="AL1230" s="46" t="str">
        <f>IF(Table1[[#This Row],[Description]]&lt;&gt;"",Table1[[#This Row],[Description]],"")</f>
        <v/>
      </c>
      <c r="AM1230" s="46" t="str">
        <f>IF(Table1[[#This Row],[Posting Date]]&lt;&gt;"",Table1[[#This Row],[Reference Number]],"")</f>
        <v/>
      </c>
      <c r="AN1230" s="46" t="str">
        <f>TRIM(Table1[[#This Row],[Line '#]])</f>
        <v/>
      </c>
      <c r="AO1230" s="46" t="str">
        <f>TRIM(Table1[[#This Row],[Account]])</f>
        <v/>
      </c>
      <c r="AP1230" s="46" t="str">
        <f>IF(Table1[[#This Row],[Posting Date]]&lt;&gt;"",$D$5,"")</f>
        <v/>
      </c>
      <c r="AQ1230" s="46" t="str">
        <f>TRIM(Table1[[#This Row],[Departments-Prgrams]])</f>
        <v/>
      </c>
      <c r="AR1230" s="46" t="str">
        <f>TRIM(Table1[[#This Row],[Grant]])</f>
        <v/>
      </c>
      <c r="AS1230" s="46" t="str">
        <f>TRIM(Table1[[#This Row],[Staff ID]])</f>
        <v/>
      </c>
      <c r="AT1230" s="46" t="str">
        <f>IF(TRIM(Table1[[#This Row],[Budget Code]])=0,"",TRIM(Table1[[#This Row],[Budget Code]]))</f>
        <v/>
      </c>
      <c r="AU1230" s="46" t="str">
        <f>IF(Table1[[#This Row],[Line Description]]&lt;&gt;"",Table1[[#This Row],[Line Description]],"")</f>
        <v/>
      </c>
      <c r="AV1230" s="46" t="str">
        <f>IF(Table1[[#This Row],[Cur_Amount Debit]]&gt;0,ROUND(Table1[[#This Row],[Cur_Amount Debit]],2),"")</f>
        <v/>
      </c>
      <c r="AW1230" s="46" t="str">
        <f>IF(Table1[[#This Row],[Cur_Amount Credit]]&gt;0,ROUND(Table1[[#This Row],[Cur_Amount Credit]],2),"")</f>
        <v/>
      </c>
      <c r="AX1230" s="46" t="str">
        <f>LEFT(Table1[[#This Row],[Cur]],3)</f>
        <v/>
      </c>
      <c r="AY1230" s="59"/>
      <c r="AZ1230" s="46"/>
      <c r="BA1230" s="46" t="str">
        <f>IF(Table1[[#This Row],[Cur]]&lt;&gt;"",IF(Table1[[#This Row],[Cur]]="USD","",ExchangeRate),"")</f>
        <v/>
      </c>
      <c r="BB1230" s="46" t="str">
        <f>IF(Table1[[#This Row],[Grant]]&lt;&gt;"",VLOOKUP(Table1[[#This Row],[Grant]],Grants!B:D,3),"")</f>
        <v/>
      </c>
      <c r="BC1230" s="46" t="str">
        <f>TRIM(Table1[[#This Row],[Vendor ID]])</f>
        <v/>
      </c>
      <c r="BD1230">
        <f>IF(Table1[[#This Row],[Reference Number]]=Q1229,BD1229,BD1229+1)</f>
        <v>0</v>
      </c>
    </row>
    <row r="1231" spans="1:56" ht="11.25" customHeight="1" x14ac:dyDescent="0.25">
      <c r="A1231" s="1"/>
      <c r="B1231" s="88" t="str">
        <f>IF(Table1[[#This Row],[Posting Date]]&lt;&gt;"",IF(Table1[[#This Row],[Reference Number]]=Q1230,B1230+1,1),"")</f>
        <v/>
      </c>
      <c r="C1231" s="61"/>
      <c r="D1231" s="61"/>
      <c r="E1231" s="138"/>
      <c r="F1231" s="141" t="str">
        <f>IFERROR(IF(VLOOKUP(Table1[[#This Row],[Budget Code Description]],Dimentions!$X$6:$AC$139,2,FALSE)="","",VLOOKUP(Table1[[#This Row],[Budget Code Description]],Dimentions!$X$6:$AC$139,2,FALSE)),"")</f>
        <v/>
      </c>
      <c r="G1231" s="141"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1" t="str">
        <f>IFERROR(VLOOKUP(Table1[[#This Row],[Budget Code Description]],Table6[#All],8,FALSE),"")</f>
        <v/>
      </c>
      <c r="L1231" s="63"/>
      <c r="M1231" s="65" t="str">
        <f>IFERROR(VLOOKUP(Table1[[#This Row],[Staff ID]],Table2[],2,FALSE),"")</f>
        <v/>
      </c>
      <c r="N1231" s="209" t="str">
        <f>IFERROR(IF(VLOOKUP(Table1[[#This Row],[Budget Code Description]],Dimentions!$X$6:$AC$134,4,FALSE)="","",VLOOKUP(Table1[[#This Row],[Budget Code Description]],Dimentions!$X$6:$AC$134,4,FALSE)),"")</f>
        <v/>
      </c>
      <c r="O1231" s="65" t="str">
        <f>IFERROR(VLOOKUP(Table1[[#This Row],[Vendor ID]],Table549[],2,FALSE),"")</f>
        <v/>
      </c>
      <c r="P1231" s="63"/>
      <c r="Q1231" s="141" t="str">
        <f>IF(Table1[[#This Row],[Posting Date]]&lt;&gt;"",$D$9,"")</f>
        <v/>
      </c>
      <c r="R1231" s="157" t="str">
        <f>IF(Table1[[#This Row],[Posting Date]]&lt;&gt;"",$D$10,"")</f>
        <v/>
      </c>
      <c r="S1231" s="66"/>
      <c r="T1231" s="63"/>
      <c r="U1231" s="67"/>
      <c r="V1231" s="67"/>
      <c r="W1231" s="67" t="str">
        <f t="shared" si="23"/>
        <v/>
      </c>
      <c r="X1231" s="159" t="str">
        <f>IF(E1231="","",(IF(Table1[[#This Row],[Cur]]="USD",Table1[[#This Row],[Cur_Amount Debit]],Table1[[#This Row],[Cur_Amount Debit]]/Table1[[#This Row],[Exchange Rate]])))</f>
        <v/>
      </c>
      <c r="Y1231" s="159" t="str">
        <f>IF(E1231="","",(IF(Table1[[#This Row],[Cur]]="USD",Table1[[#This Row],[Cur_Amount Credit]],Table1[[#This Row],[Cur_Amount Credit]]/ExchangeRate)))</f>
        <v/>
      </c>
      <c r="Z1231" s="201" t="str">
        <f>IF(E1231="","",(Table1[[#This Row],[Debit USD]]-Table1[[#This Row],[Credit USD]]))</f>
        <v/>
      </c>
      <c r="AA1231" s="226"/>
      <c r="AB1231" s="255"/>
      <c r="AC1231" s="1"/>
      <c r="AD1231" s="15"/>
      <c r="AE1231" s="15" t="str">
        <f>IF(AND(OR(Table1[[#This Row],[Account]]="15030",Table1[[#This Row],[Account]]="15035",Table1[[#This Row],[Account]]="20150"),Table1[[#This Row],[Vendor ID]]=""),1,"")</f>
        <v/>
      </c>
      <c r="AF1231" s="15"/>
      <c r="AG1231" s="15"/>
      <c r="AH1231" s="15"/>
      <c r="AI1231" s="46" t="str">
        <f>IF(Table1[[#This Row],[Posting Date]]&lt;&gt;"","GJ-"&amp;CountryID,"")</f>
        <v/>
      </c>
      <c r="AJ1231" s="59" t="str">
        <f>IF(Table1[[#This Row],[Posting Date]]&lt;&gt;"",Table1[[#This Row],[Posting Date]],"")</f>
        <v/>
      </c>
      <c r="AK1231" s="46"/>
      <c r="AL1231" s="46" t="str">
        <f>IF(Table1[[#This Row],[Description]]&lt;&gt;"",Table1[[#This Row],[Description]],"")</f>
        <v/>
      </c>
      <c r="AM1231" s="46" t="str">
        <f>IF(Table1[[#This Row],[Posting Date]]&lt;&gt;"",Table1[[#This Row],[Reference Number]],"")</f>
        <v/>
      </c>
      <c r="AN1231" s="46" t="str">
        <f>TRIM(Table1[[#This Row],[Line '#]])</f>
        <v/>
      </c>
      <c r="AO1231" s="46" t="str">
        <f>TRIM(Table1[[#This Row],[Account]])</f>
        <v/>
      </c>
      <c r="AP1231" s="46" t="str">
        <f>IF(Table1[[#This Row],[Posting Date]]&lt;&gt;"",$D$5,"")</f>
        <v/>
      </c>
      <c r="AQ1231" s="46" t="str">
        <f>TRIM(Table1[[#This Row],[Departments-Prgrams]])</f>
        <v/>
      </c>
      <c r="AR1231" s="46" t="str">
        <f>TRIM(Table1[[#This Row],[Grant]])</f>
        <v/>
      </c>
      <c r="AS1231" s="46" t="str">
        <f>TRIM(Table1[[#This Row],[Staff ID]])</f>
        <v/>
      </c>
      <c r="AT1231" s="46" t="str">
        <f>IF(TRIM(Table1[[#This Row],[Budget Code]])=0,"",TRIM(Table1[[#This Row],[Budget Code]]))</f>
        <v/>
      </c>
      <c r="AU1231" s="46" t="str">
        <f>IF(Table1[[#This Row],[Line Description]]&lt;&gt;"",Table1[[#This Row],[Line Description]],"")</f>
        <v/>
      </c>
      <c r="AV1231" s="46" t="str">
        <f>IF(Table1[[#This Row],[Cur_Amount Debit]]&gt;0,ROUND(Table1[[#This Row],[Cur_Amount Debit]],2),"")</f>
        <v/>
      </c>
      <c r="AW1231" s="46" t="str">
        <f>IF(Table1[[#This Row],[Cur_Amount Credit]]&gt;0,ROUND(Table1[[#This Row],[Cur_Amount Credit]],2),"")</f>
        <v/>
      </c>
      <c r="AX1231" s="46" t="str">
        <f>LEFT(Table1[[#This Row],[Cur]],3)</f>
        <v/>
      </c>
      <c r="AY1231" s="59"/>
      <c r="AZ1231" s="46"/>
      <c r="BA1231" s="46" t="str">
        <f>IF(Table1[[#This Row],[Cur]]&lt;&gt;"",IF(Table1[[#This Row],[Cur]]="USD","",ExchangeRate),"")</f>
        <v/>
      </c>
      <c r="BB1231" s="46" t="str">
        <f>IF(Table1[[#This Row],[Grant]]&lt;&gt;"",VLOOKUP(Table1[[#This Row],[Grant]],Grants!B:D,3),"")</f>
        <v/>
      </c>
      <c r="BC1231" s="46" t="str">
        <f>TRIM(Table1[[#This Row],[Vendor ID]])</f>
        <v/>
      </c>
      <c r="BD1231">
        <f>IF(Table1[[#This Row],[Reference Number]]=Q1230,BD1230,BD1230+1)</f>
        <v>0</v>
      </c>
    </row>
    <row r="1232" spans="1:56" ht="11.25" customHeight="1" x14ac:dyDescent="0.25">
      <c r="A1232" s="1"/>
      <c r="B1232" s="88" t="str">
        <f>IF(Table1[[#This Row],[Posting Date]]&lt;&gt;"",IF(Table1[[#This Row],[Reference Number]]=Q1231,B1231+1,1),"")</f>
        <v/>
      </c>
      <c r="C1232" s="61"/>
      <c r="D1232" s="61"/>
      <c r="E1232" s="138"/>
      <c r="F1232" s="141" t="str">
        <f>IFERROR(IF(VLOOKUP(Table1[[#This Row],[Budget Code Description]],Dimentions!$X$6:$AC$139,2,FALSE)="","",VLOOKUP(Table1[[#This Row],[Budget Code Description]],Dimentions!$X$6:$AC$139,2,FALSE)),"")</f>
        <v/>
      </c>
      <c r="G1232" s="141"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1" t="str">
        <f>IFERROR(VLOOKUP(Table1[[#This Row],[Budget Code Description]],Table6[#All],8,FALSE),"")</f>
        <v/>
      </c>
      <c r="L1232" s="63"/>
      <c r="M1232" s="65" t="str">
        <f>IFERROR(VLOOKUP(Table1[[#This Row],[Staff ID]],Table2[],2,FALSE),"")</f>
        <v/>
      </c>
      <c r="N1232" s="209" t="str">
        <f>IFERROR(IF(VLOOKUP(Table1[[#This Row],[Budget Code Description]],Dimentions!$X$6:$AC$134,4,FALSE)="","",VLOOKUP(Table1[[#This Row],[Budget Code Description]],Dimentions!$X$6:$AC$134,4,FALSE)),"")</f>
        <v/>
      </c>
      <c r="O1232" s="65" t="str">
        <f>IFERROR(VLOOKUP(Table1[[#This Row],[Vendor ID]],Table549[],2,FALSE),"")</f>
        <v/>
      </c>
      <c r="P1232" s="63"/>
      <c r="Q1232" s="141" t="str">
        <f>IF(Table1[[#This Row],[Posting Date]]&lt;&gt;"",$D$9,"")</f>
        <v/>
      </c>
      <c r="R1232" s="157" t="str">
        <f>IF(Table1[[#This Row],[Posting Date]]&lt;&gt;"",$D$10,"")</f>
        <v/>
      </c>
      <c r="S1232" s="66"/>
      <c r="T1232" s="63"/>
      <c r="U1232" s="67"/>
      <c r="V1232" s="67"/>
      <c r="W1232" s="67" t="str">
        <f t="shared" si="23"/>
        <v/>
      </c>
      <c r="X1232" s="159" t="str">
        <f>IF(E1232="","",(IF(Table1[[#This Row],[Cur]]="USD",Table1[[#This Row],[Cur_Amount Debit]],Table1[[#This Row],[Cur_Amount Debit]]/Table1[[#This Row],[Exchange Rate]])))</f>
        <v/>
      </c>
      <c r="Y1232" s="159" t="str">
        <f>IF(E1232="","",(IF(Table1[[#This Row],[Cur]]="USD",Table1[[#This Row],[Cur_Amount Credit]],Table1[[#This Row],[Cur_Amount Credit]]/ExchangeRate)))</f>
        <v/>
      </c>
      <c r="Z1232" s="201" t="str">
        <f>IF(E1232="","",(Table1[[#This Row],[Debit USD]]-Table1[[#This Row],[Credit USD]]))</f>
        <v/>
      </c>
      <c r="AA1232" s="226"/>
      <c r="AB1232" s="255"/>
      <c r="AC1232" s="1"/>
      <c r="AD1232" s="15"/>
      <c r="AE1232" s="15" t="str">
        <f>IF(AND(OR(Table1[[#This Row],[Account]]="15030",Table1[[#This Row],[Account]]="15035",Table1[[#This Row],[Account]]="20150"),Table1[[#This Row],[Vendor ID]]=""),1,"")</f>
        <v/>
      </c>
      <c r="AF1232" s="15"/>
      <c r="AG1232" s="15"/>
      <c r="AH1232" s="15"/>
      <c r="AI1232" s="46" t="str">
        <f>IF(Table1[[#This Row],[Posting Date]]&lt;&gt;"","GJ-"&amp;CountryID,"")</f>
        <v/>
      </c>
      <c r="AJ1232" s="59" t="str">
        <f>IF(Table1[[#This Row],[Posting Date]]&lt;&gt;"",Table1[[#This Row],[Posting Date]],"")</f>
        <v/>
      </c>
      <c r="AK1232" s="46"/>
      <c r="AL1232" s="46" t="str">
        <f>IF(Table1[[#This Row],[Description]]&lt;&gt;"",Table1[[#This Row],[Description]],"")</f>
        <v/>
      </c>
      <c r="AM1232" s="46" t="str">
        <f>IF(Table1[[#This Row],[Posting Date]]&lt;&gt;"",Table1[[#This Row],[Reference Number]],"")</f>
        <v/>
      </c>
      <c r="AN1232" s="46" t="str">
        <f>TRIM(Table1[[#This Row],[Line '#]])</f>
        <v/>
      </c>
      <c r="AO1232" s="46" t="str">
        <f>TRIM(Table1[[#This Row],[Account]])</f>
        <v/>
      </c>
      <c r="AP1232" s="46" t="str">
        <f>IF(Table1[[#This Row],[Posting Date]]&lt;&gt;"",$D$5,"")</f>
        <v/>
      </c>
      <c r="AQ1232" s="46" t="str">
        <f>TRIM(Table1[[#This Row],[Departments-Prgrams]])</f>
        <v/>
      </c>
      <c r="AR1232" s="46" t="str">
        <f>TRIM(Table1[[#This Row],[Grant]])</f>
        <v/>
      </c>
      <c r="AS1232" s="46" t="str">
        <f>TRIM(Table1[[#This Row],[Staff ID]])</f>
        <v/>
      </c>
      <c r="AT1232" s="46" t="str">
        <f>IF(TRIM(Table1[[#This Row],[Budget Code]])=0,"",TRIM(Table1[[#This Row],[Budget Code]]))</f>
        <v/>
      </c>
      <c r="AU1232" s="46" t="str">
        <f>IF(Table1[[#This Row],[Line Description]]&lt;&gt;"",Table1[[#This Row],[Line Description]],"")</f>
        <v/>
      </c>
      <c r="AV1232" s="46" t="str">
        <f>IF(Table1[[#This Row],[Cur_Amount Debit]]&gt;0,ROUND(Table1[[#This Row],[Cur_Amount Debit]],2),"")</f>
        <v/>
      </c>
      <c r="AW1232" s="46" t="str">
        <f>IF(Table1[[#This Row],[Cur_Amount Credit]]&gt;0,ROUND(Table1[[#This Row],[Cur_Amount Credit]],2),"")</f>
        <v/>
      </c>
      <c r="AX1232" s="46" t="str">
        <f>LEFT(Table1[[#This Row],[Cur]],3)</f>
        <v/>
      </c>
      <c r="AY1232" s="59"/>
      <c r="AZ1232" s="46"/>
      <c r="BA1232" s="46" t="str">
        <f>IF(Table1[[#This Row],[Cur]]&lt;&gt;"",IF(Table1[[#This Row],[Cur]]="USD","",ExchangeRate),"")</f>
        <v/>
      </c>
      <c r="BB1232" s="46" t="str">
        <f>IF(Table1[[#This Row],[Grant]]&lt;&gt;"",VLOOKUP(Table1[[#This Row],[Grant]],Grants!B:D,3),"")</f>
        <v/>
      </c>
      <c r="BC1232" s="46" t="str">
        <f>TRIM(Table1[[#This Row],[Vendor ID]])</f>
        <v/>
      </c>
      <c r="BD1232">
        <f>IF(Table1[[#This Row],[Reference Number]]=Q1231,BD1231,BD1231+1)</f>
        <v>0</v>
      </c>
    </row>
    <row r="1233" spans="1:56" ht="11.25" customHeight="1" x14ac:dyDescent="0.25">
      <c r="A1233" s="1"/>
      <c r="B1233" s="88" t="str">
        <f>IF(Table1[[#This Row],[Posting Date]]&lt;&gt;"",IF(Table1[[#This Row],[Reference Number]]=Q1232,B1232+1,1),"")</f>
        <v/>
      </c>
      <c r="C1233" s="61"/>
      <c r="D1233" s="61"/>
      <c r="E1233" s="138"/>
      <c r="F1233" s="141" t="str">
        <f>IFERROR(IF(VLOOKUP(Table1[[#This Row],[Budget Code Description]],Dimentions!$X$6:$AC$139,2,FALSE)="","",VLOOKUP(Table1[[#This Row],[Budget Code Description]],Dimentions!$X$6:$AC$139,2,FALSE)),"")</f>
        <v/>
      </c>
      <c r="G1233" s="141"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1" t="str">
        <f>IFERROR(VLOOKUP(Table1[[#This Row],[Budget Code Description]],Table6[#All],8,FALSE),"")</f>
        <v/>
      </c>
      <c r="L1233" s="63"/>
      <c r="M1233" s="65" t="str">
        <f>IFERROR(VLOOKUP(Table1[[#This Row],[Staff ID]],Table2[],2,FALSE),"")</f>
        <v/>
      </c>
      <c r="N1233" s="209" t="str">
        <f>IFERROR(IF(VLOOKUP(Table1[[#This Row],[Budget Code Description]],Dimentions!$X$6:$AC$134,4,FALSE)="","",VLOOKUP(Table1[[#This Row],[Budget Code Description]],Dimentions!$X$6:$AC$134,4,FALSE)),"")</f>
        <v/>
      </c>
      <c r="O1233" s="65" t="str">
        <f>IFERROR(VLOOKUP(Table1[[#This Row],[Vendor ID]],Table549[],2,FALSE),"")</f>
        <v/>
      </c>
      <c r="P1233" s="63"/>
      <c r="Q1233" s="141" t="str">
        <f>IF(Table1[[#This Row],[Posting Date]]&lt;&gt;"",$D$9,"")</f>
        <v/>
      </c>
      <c r="R1233" s="157" t="str">
        <f>IF(Table1[[#This Row],[Posting Date]]&lt;&gt;"",$D$10,"")</f>
        <v/>
      </c>
      <c r="S1233" s="66"/>
      <c r="T1233" s="63"/>
      <c r="U1233" s="67"/>
      <c r="V1233" s="67"/>
      <c r="W1233" s="67" t="str">
        <f t="shared" si="23"/>
        <v/>
      </c>
      <c r="X1233" s="159" t="str">
        <f>IF(E1233="","",(IF(Table1[[#This Row],[Cur]]="USD",Table1[[#This Row],[Cur_Amount Debit]],Table1[[#This Row],[Cur_Amount Debit]]/Table1[[#This Row],[Exchange Rate]])))</f>
        <v/>
      </c>
      <c r="Y1233" s="159" t="str">
        <f>IF(E1233="","",(IF(Table1[[#This Row],[Cur]]="USD",Table1[[#This Row],[Cur_Amount Credit]],Table1[[#This Row],[Cur_Amount Credit]]/ExchangeRate)))</f>
        <v/>
      </c>
      <c r="Z1233" s="201" t="str">
        <f>IF(E1233="","",(Table1[[#This Row],[Debit USD]]-Table1[[#This Row],[Credit USD]]))</f>
        <v/>
      </c>
      <c r="AA1233" s="226"/>
      <c r="AB1233" s="255"/>
      <c r="AC1233" s="1"/>
      <c r="AD1233" s="15"/>
      <c r="AE1233" s="15" t="str">
        <f>IF(AND(OR(Table1[[#This Row],[Account]]="15030",Table1[[#This Row],[Account]]="15035",Table1[[#This Row],[Account]]="20150"),Table1[[#This Row],[Vendor ID]]=""),1,"")</f>
        <v/>
      </c>
      <c r="AF1233" s="15"/>
      <c r="AG1233" s="15"/>
      <c r="AH1233" s="15"/>
      <c r="AI1233" s="46" t="str">
        <f>IF(Table1[[#This Row],[Posting Date]]&lt;&gt;"","GJ-"&amp;CountryID,"")</f>
        <v/>
      </c>
      <c r="AJ1233" s="59" t="str">
        <f>IF(Table1[[#This Row],[Posting Date]]&lt;&gt;"",Table1[[#This Row],[Posting Date]],"")</f>
        <v/>
      </c>
      <c r="AK1233" s="46"/>
      <c r="AL1233" s="46" t="str">
        <f>IF(Table1[[#This Row],[Description]]&lt;&gt;"",Table1[[#This Row],[Description]],"")</f>
        <v/>
      </c>
      <c r="AM1233" s="46" t="str">
        <f>IF(Table1[[#This Row],[Posting Date]]&lt;&gt;"",Table1[[#This Row],[Reference Number]],"")</f>
        <v/>
      </c>
      <c r="AN1233" s="46" t="str">
        <f>TRIM(Table1[[#This Row],[Line '#]])</f>
        <v/>
      </c>
      <c r="AO1233" s="46" t="str">
        <f>TRIM(Table1[[#This Row],[Account]])</f>
        <v/>
      </c>
      <c r="AP1233" s="46" t="str">
        <f>IF(Table1[[#This Row],[Posting Date]]&lt;&gt;"",$D$5,"")</f>
        <v/>
      </c>
      <c r="AQ1233" s="46" t="str">
        <f>TRIM(Table1[[#This Row],[Departments-Prgrams]])</f>
        <v/>
      </c>
      <c r="AR1233" s="46" t="str">
        <f>TRIM(Table1[[#This Row],[Grant]])</f>
        <v/>
      </c>
      <c r="AS1233" s="46" t="str">
        <f>TRIM(Table1[[#This Row],[Staff ID]])</f>
        <v/>
      </c>
      <c r="AT1233" s="46" t="str">
        <f>IF(TRIM(Table1[[#This Row],[Budget Code]])=0,"",TRIM(Table1[[#This Row],[Budget Code]]))</f>
        <v/>
      </c>
      <c r="AU1233" s="46" t="str">
        <f>IF(Table1[[#This Row],[Line Description]]&lt;&gt;"",Table1[[#This Row],[Line Description]],"")</f>
        <v/>
      </c>
      <c r="AV1233" s="46" t="str">
        <f>IF(Table1[[#This Row],[Cur_Amount Debit]]&gt;0,ROUND(Table1[[#This Row],[Cur_Amount Debit]],2),"")</f>
        <v/>
      </c>
      <c r="AW1233" s="46" t="str">
        <f>IF(Table1[[#This Row],[Cur_Amount Credit]]&gt;0,ROUND(Table1[[#This Row],[Cur_Amount Credit]],2),"")</f>
        <v/>
      </c>
      <c r="AX1233" s="46" t="str">
        <f>LEFT(Table1[[#This Row],[Cur]],3)</f>
        <v/>
      </c>
      <c r="AY1233" s="59"/>
      <c r="AZ1233" s="46"/>
      <c r="BA1233" s="46" t="str">
        <f>IF(Table1[[#This Row],[Cur]]&lt;&gt;"",IF(Table1[[#This Row],[Cur]]="USD","",ExchangeRate),"")</f>
        <v/>
      </c>
      <c r="BB1233" s="46" t="str">
        <f>IF(Table1[[#This Row],[Grant]]&lt;&gt;"",VLOOKUP(Table1[[#This Row],[Grant]],Grants!B:D,3),"")</f>
        <v/>
      </c>
      <c r="BC1233" s="46" t="str">
        <f>TRIM(Table1[[#This Row],[Vendor ID]])</f>
        <v/>
      </c>
      <c r="BD1233">
        <f>IF(Table1[[#This Row],[Reference Number]]=Q1232,BD1232,BD1232+1)</f>
        <v>0</v>
      </c>
    </row>
    <row r="1234" spans="1:56" ht="11.25" customHeight="1" x14ac:dyDescent="0.25">
      <c r="A1234" s="1"/>
      <c r="B1234" s="88" t="str">
        <f>IF(Table1[[#This Row],[Posting Date]]&lt;&gt;"",IF(Table1[[#This Row],[Reference Number]]=Q1233,B1233+1,1),"")</f>
        <v/>
      </c>
      <c r="C1234" s="61"/>
      <c r="D1234" s="61"/>
      <c r="E1234" s="138"/>
      <c r="F1234" s="141" t="str">
        <f>IFERROR(IF(VLOOKUP(Table1[[#This Row],[Budget Code Description]],Dimentions!$X$6:$AC$139,2,FALSE)="","",VLOOKUP(Table1[[#This Row],[Budget Code Description]],Dimentions!$X$6:$AC$139,2,FALSE)),"")</f>
        <v/>
      </c>
      <c r="G1234" s="141"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1" t="str">
        <f>IFERROR(VLOOKUP(Table1[[#This Row],[Budget Code Description]],Table6[#All],8,FALSE),"")</f>
        <v/>
      </c>
      <c r="L1234" s="63"/>
      <c r="M1234" s="65" t="str">
        <f>IFERROR(VLOOKUP(Table1[[#This Row],[Staff ID]],Table2[],2,FALSE),"")</f>
        <v/>
      </c>
      <c r="N1234" s="209" t="str">
        <f>IFERROR(IF(VLOOKUP(Table1[[#This Row],[Budget Code Description]],Dimentions!$X$6:$AC$134,4,FALSE)="","",VLOOKUP(Table1[[#This Row],[Budget Code Description]],Dimentions!$X$6:$AC$134,4,FALSE)),"")</f>
        <v/>
      </c>
      <c r="O1234" s="65" t="str">
        <f>IFERROR(VLOOKUP(Table1[[#This Row],[Vendor ID]],Table549[],2,FALSE),"")</f>
        <v/>
      </c>
      <c r="P1234" s="63"/>
      <c r="Q1234" s="141" t="str">
        <f>IF(Table1[[#This Row],[Posting Date]]&lt;&gt;"",$D$9,"")</f>
        <v/>
      </c>
      <c r="R1234" s="157" t="str">
        <f>IF(Table1[[#This Row],[Posting Date]]&lt;&gt;"",$D$10,"")</f>
        <v/>
      </c>
      <c r="S1234" s="66"/>
      <c r="T1234" s="63"/>
      <c r="U1234" s="67"/>
      <c r="V1234" s="67"/>
      <c r="W1234" s="67" t="str">
        <f t="shared" si="23"/>
        <v/>
      </c>
      <c r="X1234" s="159" t="str">
        <f>IF(E1234="","",(IF(Table1[[#This Row],[Cur]]="USD",Table1[[#This Row],[Cur_Amount Debit]],Table1[[#This Row],[Cur_Amount Debit]]/Table1[[#This Row],[Exchange Rate]])))</f>
        <v/>
      </c>
      <c r="Y1234" s="159" t="str">
        <f>IF(E1234="","",(IF(Table1[[#This Row],[Cur]]="USD",Table1[[#This Row],[Cur_Amount Credit]],Table1[[#This Row],[Cur_Amount Credit]]/ExchangeRate)))</f>
        <v/>
      </c>
      <c r="Z1234" s="201" t="str">
        <f>IF(E1234="","",(Table1[[#This Row],[Debit USD]]-Table1[[#This Row],[Credit USD]]))</f>
        <v/>
      </c>
      <c r="AA1234" s="226"/>
      <c r="AB1234" s="255"/>
      <c r="AC1234" s="1"/>
      <c r="AD1234" s="15"/>
      <c r="AE1234" s="15" t="str">
        <f>IF(AND(OR(Table1[[#This Row],[Account]]="15030",Table1[[#This Row],[Account]]="15035",Table1[[#This Row],[Account]]="20150"),Table1[[#This Row],[Vendor ID]]=""),1,"")</f>
        <v/>
      </c>
      <c r="AF1234" s="15"/>
      <c r="AG1234" s="15"/>
      <c r="AH1234" s="15"/>
      <c r="AI1234" s="46" t="str">
        <f>IF(Table1[[#This Row],[Posting Date]]&lt;&gt;"","GJ-"&amp;CountryID,"")</f>
        <v/>
      </c>
      <c r="AJ1234" s="59" t="str">
        <f>IF(Table1[[#This Row],[Posting Date]]&lt;&gt;"",Table1[[#This Row],[Posting Date]],"")</f>
        <v/>
      </c>
      <c r="AK1234" s="46"/>
      <c r="AL1234" s="46" t="str">
        <f>IF(Table1[[#This Row],[Description]]&lt;&gt;"",Table1[[#This Row],[Description]],"")</f>
        <v/>
      </c>
      <c r="AM1234" s="46" t="str">
        <f>IF(Table1[[#This Row],[Posting Date]]&lt;&gt;"",Table1[[#This Row],[Reference Number]],"")</f>
        <v/>
      </c>
      <c r="AN1234" s="46" t="str">
        <f>TRIM(Table1[[#This Row],[Line '#]])</f>
        <v/>
      </c>
      <c r="AO1234" s="46" t="str">
        <f>TRIM(Table1[[#This Row],[Account]])</f>
        <v/>
      </c>
      <c r="AP1234" s="46" t="str">
        <f>IF(Table1[[#This Row],[Posting Date]]&lt;&gt;"",$D$5,"")</f>
        <v/>
      </c>
      <c r="AQ1234" s="46" t="str">
        <f>TRIM(Table1[[#This Row],[Departments-Prgrams]])</f>
        <v/>
      </c>
      <c r="AR1234" s="46" t="str">
        <f>TRIM(Table1[[#This Row],[Grant]])</f>
        <v/>
      </c>
      <c r="AS1234" s="46" t="str">
        <f>TRIM(Table1[[#This Row],[Staff ID]])</f>
        <v/>
      </c>
      <c r="AT1234" s="46" t="str">
        <f>IF(TRIM(Table1[[#This Row],[Budget Code]])=0,"",TRIM(Table1[[#This Row],[Budget Code]]))</f>
        <v/>
      </c>
      <c r="AU1234" s="46" t="str">
        <f>IF(Table1[[#This Row],[Line Description]]&lt;&gt;"",Table1[[#This Row],[Line Description]],"")</f>
        <v/>
      </c>
      <c r="AV1234" s="46" t="str">
        <f>IF(Table1[[#This Row],[Cur_Amount Debit]]&gt;0,ROUND(Table1[[#This Row],[Cur_Amount Debit]],2),"")</f>
        <v/>
      </c>
      <c r="AW1234" s="46" t="str">
        <f>IF(Table1[[#This Row],[Cur_Amount Credit]]&gt;0,ROUND(Table1[[#This Row],[Cur_Amount Credit]],2),"")</f>
        <v/>
      </c>
      <c r="AX1234" s="46" t="str">
        <f>LEFT(Table1[[#This Row],[Cur]],3)</f>
        <v/>
      </c>
      <c r="AY1234" s="59"/>
      <c r="AZ1234" s="46"/>
      <c r="BA1234" s="46" t="str">
        <f>IF(Table1[[#This Row],[Cur]]&lt;&gt;"",IF(Table1[[#This Row],[Cur]]="USD","",ExchangeRate),"")</f>
        <v/>
      </c>
      <c r="BB1234" s="46" t="str">
        <f>IF(Table1[[#This Row],[Grant]]&lt;&gt;"",VLOOKUP(Table1[[#This Row],[Grant]],Grants!B:D,3),"")</f>
        <v/>
      </c>
      <c r="BC1234" s="46" t="str">
        <f>TRIM(Table1[[#This Row],[Vendor ID]])</f>
        <v/>
      </c>
      <c r="BD1234">
        <f>IF(Table1[[#This Row],[Reference Number]]=Q1233,BD1233,BD1233+1)</f>
        <v>0</v>
      </c>
    </row>
    <row r="1235" spans="1:56" ht="11.25" customHeight="1" x14ac:dyDescent="0.25">
      <c r="A1235" s="1"/>
      <c r="B1235" s="88" t="str">
        <f>IF(Table1[[#This Row],[Posting Date]]&lt;&gt;"",IF(Table1[[#This Row],[Reference Number]]=Q1234,B1234+1,1),"")</f>
        <v/>
      </c>
      <c r="C1235" s="61"/>
      <c r="D1235" s="61"/>
      <c r="E1235" s="138"/>
      <c r="F1235" s="141" t="str">
        <f>IFERROR(IF(VLOOKUP(Table1[[#This Row],[Budget Code Description]],Dimentions!$X$6:$AC$139,2,FALSE)="","",VLOOKUP(Table1[[#This Row],[Budget Code Description]],Dimentions!$X$6:$AC$139,2,FALSE)),"")</f>
        <v/>
      </c>
      <c r="G1235" s="141"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1" t="str">
        <f>IFERROR(VLOOKUP(Table1[[#This Row],[Budget Code Description]],Table6[#All],8,FALSE),"")</f>
        <v/>
      </c>
      <c r="L1235" s="63"/>
      <c r="M1235" s="65" t="str">
        <f>IFERROR(VLOOKUP(Table1[[#This Row],[Staff ID]],Table2[],2,FALSE),"")</f>
        <v/>
      </c>
      <c r="N1235" s="209" t="str">
        <f>IFERROR(IF(VLOOKUP(Table1[[#This Row],[Budget Code Description]],Dimentions!$X$6:$AC$134,4,FALSE)="","",VLOOKUP(Table1[[#This Row],[Budget Code Description]],Dimentions!$X$6:$AC$134,4,FALSE)),"")</f>
        <v/>
      </c>
      <c r="O1235" s="65" t="str">
        <f>IFERROR(VLOOKUP(Table1[[#This Row],[Vendor ID]],Table549[],2,FALSE),"")</f>
        <v/>
      </c>
      <c r="P1235" s="63"/>
      <c r="Q1235" s="141" t="str">
        <f>IF(Table1[[#This Row],[Posting Date]]&lt;&gt;"",$D$9,"")</f>
        <v/>
      </c>
      <c r="R1235" s="157" t="str">
        <f>IF(Table1[[#This Row],[Posting Date]]&lt;&gt;"",$D$10,"")</f>
        <v/>
      </c>
      <c r="S1235" s="66"/>
      <c r="T1235" s="63"/>
      <c r="U1235" s="67"/>
      <c r="V1235" s="67"/>
      <c r="W1235" s="67" t="str">
        <f t="shared" si="23"/>
        <v/>
      </c>
      <c r="X1235" s="159" t="str">
        <f>IF(E1235="","",(IF(Table1[[#This Row],[Cur]]="USD",Table1[[#This Row],[Cur_Amount Debit]],Table1[[#This Row],[Cur_Amount Debit]]/Table1[[#This Row],[Exchange Rate]])))</f>
        <v/>
      </c>
      <c r="Y1235" s="159" t="str">
        <f>IF(E1235="","",(IF(Table1[[#This Row],[Cur]]="USD",Table1[[#This Row],[Cur_Amount Credit]],Table1[[#This Row],[Cur_Amount Credit]]/ExchangeRate)))</f>
        <v/>
      </c>
      <c r="Z1235" s="201" t="str">
        <f>IF(E1235="","",(Table1[[#This Row],[Debit USD]]-Table1[[#This Row],[Credit USD]]))</f>
        <v/>
      </c>
      <c r="AA1235" s="226"/>
      <c r="AB1235" s="255"/>
      <c r="AC1235" s="1"/>
      <c r="AD1235" s="15"/>
      <c r="AE1235" s="15" t="str">
        <f>IF(AND(OR(Table1[[#This Row],[Account]]="15030",Table1[[#This Row],[Account]]="15035",Table1[[#This Row],[Account]]="20150"),Table1[[#This Row],[Vendor ID]]=""),1,"")</f>
        <v/>
      </c>
      <c r="AF1235" s="15"/>
      <c r="AG1235" s="15"/>
      <c r="AH1235" s="15"/>
      <c r="AI1235" s="46" t="str">
        <f>IF(Table1[[#This Row],[Posting Date]]&lt;&gt;"","GJ-"&amp;CountryID,"")</f>
        <v/>
      </c>
      <c r="AJ1235" s="59" t="str">
        <f>IF(Table1[[#This Row],[Posting Date]]&lt;&gt;"",Table1[[#This Row],[Posting Date]],"")</f>
        <v/>
      </c>
      <c r="AK1235" s="46"/>
      <c r="AL1235" s="46" t="str">
        <f>IF(Table1[[#This Row],[Description]]&lt;&gt;"",Table1[[#This Row],[Description]],"")</f>
        <v/>
      </c>
      <c r="AM1235" s="46" t="str">
        <f>IF(Table1[[#This Row],[Posting Date]]&lt;&gt;"",Table1[[#This Row],[Reference Number]],"")</f>
        <v/>
      </c>
      <c r="AN1235" s="46" t="str">
        <f>TRIM(Table1[[#This Row],[Line '#]])</f>
        <v/>
      </c>
      <c r="AO1235" s="46" t="str">
        <f>TRIM(Table1[[#This Row],[Account]])</f>
        <v/>
      </c>
      <c r="AP1235" s="46" t="str">
        <f>IF(Table1[[#This Row],[Posting Date]]&lt;&gt;"",$D$5,"")</f>
        <v/>
      </c>
      <c r="AQ1235" s="46" t="str">
        <f>TRIM(Table1[[#This Row],[Departments-Prgrams]])</f>
        <v/>
      </c>
      <c r="AR1235" s="46" t="str">
        <f>TRIM(Table1[[#This Row],[Grant]])</f>
        <v/>
      </c>
      <c r="AS1235" s="46" t="str">
        <f>TRIM(Table1[[#This Row],[Staff ID]])</f>
        <v/>
      </c>
      <c r="AT1235" s="46" t="str">
        <f>IF(TRIM(Table1[[#This Row],[Budget Code]])=0,"",TRIM(Table1[[#This Row],[Budget Code]]))</f>
        <v/>
      </c>
      <c r="AU1235" s="46" t="str">
        <f>IF(Table1[[#This Row],[Line Description]]&lt;&gt;"",Table1[[#This Row],[Line Description]],"")</f>
        <v/>
      </c>
      <c r="AV1235" s="46" t="str">
        <f>IF(Table1[[#This Row],[Cur_Amount Debit]]&gt;0,ROUND(Table1[[#This Row],[Cur_Amount Debit]],2),"")</f>
        <v/>
      </c>
      <c r="AW1235" s="46" t="str">
        <f>IF(Table1[[#This Row],[Cur_Amount Credit]]&gt;0,ROUND(Table1[[#This Row],[Cur_Amount Credit]],2),"")</f>
        <v/>
      </c>
      <c r="AX1235" s="46" t="str">
        <f>LEFT(Table1[[#This Row],[Cur]],3)</f>
        <v/>
      </c>
      <c r="AY1235" s="59"/>
      <c r="AZ1235" s="46"/>
      <c r="BA1235" s="46" t="str">
        <f>IF(Table1[[#This Row],[Cur]]&lt;&gt;"",IF(Table1[[#This Row],[Cur]]="USD","",ExchangeRate),"")</f>
        <v/>
      </c>
      <c r="BB1235" s="46" t="str">
        <f>IF(Table1[[#This Row],[Grant]]&lt;&gt;"",VLOOKUP(Table1[[#This Row],[Grant]],Grants!B:D,3),"")</f>
        <v/>
      </c>
      <c r="BC1235" s="46" t="str">
        <f>TRIM(Table1[[#This Row],[Vendor ID]])</f>
        <v/>
      </c>
      <c r="BD1235">
        <f>IF(Table1[[#This Row],[Reference Number]]=Q1234,BD1234,BD1234+1)</f>
        <v>0</v>
      </c>
    </row>
    <row r="1236" spans="1:56" ht="11.25" customHeight="1" x14ac:dyDescent="0.25">
      <c r="A1236" s="1"/>
      <c r="B1236" s="88" t="str">
        <f>IF(Table1[[#This Row],[Posting Date]]&lt;&gt;"",IF(Table1[[#This Row],[Reference Number]]=Q1235,B1235+1,1),"")</f>
        <v/>
      </c>
      <c r="C1236" s="61"/>
      <c r="D1236" s="61"/>
      <c r="E1236" s="138"/>
      <c r="F1236" s="141" t="str">
        <f>IFERROR(IF(VLOOKUP(Table1[[#This Row],[Budget Code Description]],Dimentions!$X$6:$AC$139,2,FALSE)="","",VLOOKUP(Table1[[#This Row],[Budget Code Description]],Dimentions!$X$6:$AC$139,2,FALSE)),"")</f>
        <v/>
      </c>
      <c r="G1236" s="141"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1" t="str">
        <f>IFERROR(VLOOKUP(Table1[[#This Row],[Budget Code Description]],Table6[#All],8,FALSE),"")</f>
        <v/>
      </c>
      <c r="L1236" s="63"/>
      <c r="M1236" s="65" t="str">
        <f>IFERROR(VLOOKUP(Table1[[#This Row],[Staff ID]],Table2[],2,FALSE),"")</f>
        <v/>
      </c>
      <c r="N1236" s="209" t="str">
        <f>IFERROR(IF(VLOOKUP(Table1[[#This Row],[Budget Code Description]],Dimentions!$X$6:$AC$134,4,FALSE)="","",VLOOKUP(Table1[[#This Row],[Budget Code Description]],Dimentions!$X$6:$AC$134,4,FALSE)),"")</f>
        <v/>
      </c>
      <c r="O1236" s="65" t="str">
        <f>IFERROR(VLOOKUP(Table1[[#This Row],[Vendor ID]],Table549[],2,FALSE),"")</f>
        <v/>
      </c>
      <c r="P1236" s="63"/>
      <c r="Q1236" s="141" t="str">
        <f>IF(Table1[[#This Row],[Posting Date]]&lt;&gt;"",$D$9,"")</f>
        <v/>
      </c>
      <c r="R1236" s="157" t="str">
        <f>IF(Table1[[#This Row],[Posting Date]]&lt;&gt;"",$D$10,"")</f>
        <v/>
      </c>
      <c r="S1236" s="66"/>
      <c r="T1236" s="63"/>
      <c r="U1236" s="67"/>
      <c r="V1236" s="67"/>
      <c r="W1236" s="67" t="str">
        <f t="shared" si="23"/>
        <v/>
      </c>
      <c r="X1236" s="159" t="str">
        <f>IF(E1236="","",(IF(Table1[[#This Row],[Cur]]="USD",Table1[[#This Row],[Cur_Amount Debit]],Table1[[#This Row],[Cur_Amount Debit]]/Table1[[#This Row],[Exchange Rate]])))</f>
        <v/>
      </c>
      <c r="Y1236" s="159" t="str">
        <f>IF(E1236="","",(IF(Table1[[#This Row],[Cur]]="USD",Table1[[#This Row],[Cur_Amount Credit]],Table1[[#This Row],[Cur_Amount Credit]]/ExchangeRate)))</f>
        <v/>
      </c>
      <c r="Z1236" s="201" t="str">
        <f>IF(E1236="","",(Table1[[#This Row],[Debit USD]]-Table1[[#This Row],[Credit USD]]))</f>
        <v/>
      </c>
      <c r="AA1236" s="226"/>
      <c r="AB1236" s="255"/>
      <c r="AC1236" s="1"/>
      <c r="AD1236" s="15"/>
      <c r="AE1236" s="15" t="str">
        <f>IF(AND(OR(Table1[[#This Row],[Account]]="15030",Table1[[#This Row],[Account]]="15035",Table1[[#This Row],[Account]]="20150"),Table1[[#This Row],[Vendor ID]]=""),1,"")</f>
        <v/>
      </c>
      <c r="AF1236" s="15"/>
      <c r="AG1236" s="15"/>
      <c r="AH1236" s="15"/>
      <c r="AI1236" s="46" t="str">
        <f>IF(Table1[[#This Row],[Posting Date]]&lt;&gt;"","GJ-"&amp;CountryID,"")</f>
        <v/>
      </c>
      <c r="AJ1236" s="59" t="str">
        <f>IF(Table1[[#This Row],[Posting Date]]&lt;&gt;"",Table1[[#This Row],[Posting Date]],"")</f>
        <v/>
      </c>
      <c r="AK1236" s="46"/>
      <c r="AL1236" s="46" t="str">
        <f>IF(Table1[[#This Row],[Description]]&lt;&gt;"",Table1[[#This Row],[Description]],"")</f>
        <v/>
      </c>
      <c r="AM1236" s="46" t="str">
        <f>IF(Table1[[#This Row],[Posting Date]]&lt;&gt;"",Table1[[#This Row],[Reference Number]],"")</f>
        <v/>
      </c>
      <c r="AN1236" s="46" t="str">
        <f>TRIM(Table1[[#This Row],[Line '#]])</f>
        <v/>
      </c>
      <c r="AO1236" s="46" t="str">
        <f>TRIM(Table1[[#This Row],[Account]])</f>
        <v/>
      </c>
      <c r="AP1236" s="46" t="str">
        <f>IF(Table1[[#This Row],[Posting Date]]&lt;&gt;"",$D$5,"")</f>
        <v/>
      </c>
      <c r="AQ1236" s="46" t="str">
        <f>TRIM(Table1[[#This Row],[Departments-Prgrams]])</f>
        <v/>
      </c>
      <c r="AR1236" s="46" t="str">
        <f>TRIM(Table1[[#This Row],[Grant]])</f>
        <v/>
      </c>
      <c r="AS1236" s="46" t="str">
        <f>TRIM(Table1[[#This Row],[Staff ID]])</f>
        <v/>
      </c>
      <c r="AT1236" s="46" t="str">
        <f>IF(TRIM(Table1[[#This Row],[Budget Code]])=0,"",TRIM(Table1[[#This Row],[Budget Code]]))</f>
        <v/>
      </c>
      <c r="AU1236" s="46" t="str">
        <f>IF(Table1[[#This Row],[Line Description]]&lt;&gt;"",Table1[[#This Row],[Line Description]],"")</f>
        <v/>
      </c>
      <c r="AV1236" s="46" t="str">
        <f>IF(Table1[[#This Row],[Cur_Amount Debit]]&gt;0,ROUND(Table1[[#This Row],[Cur_Amount Debit]],2),"")</f>
        <v/>
      </c>
      <c r="AW1236" s="46" t="str">
        <f>IF(Table1[[#This Row],[Cur_Amount Credit]]&gt;0,ROUND(Table1[[#This Row],[Cur_Amount Credit]],2),"")</f>
        <v/>
      </c>
      <c r="AX1236" s="46" t="str">
        <f>LEFT(Table1[[#This Row],[Cur]],3)</f>
        <v/>
      </c>
      <c r="AY1236" s="59"/>
      <c r="AZ1236" s="46"/>
      <c r="BA1236" s="46" t="str">
        <f>IF(Table1[[#This Row],[Cur]]&lt;&gt;"",IF(Table1[[#This Row],[Cur]]="USD","",ExchangeRate),"")</f>
        <v/>
      </c>
      <c r="BB1236" s="46" t="str">
        <f>IF(Table1[[#This Row],[Grant]]&lt;&gt;"",VLOOKUP(Table1[[#This Row],[Grant]],Grants!B:D,3),"")</f>
        <v/>
      </c>
      <c r="BC1236" s="46" t="str">
        <f>TRIM(Table1[[#This Row],[Vendor ID]])</f>
        <v/>
      </c>
      <c r="BD1236">
        <f>IF(Table1[[#This Row],[Reference Number]]=Q1235,BD1235,BD1235+1)</f>
        <v>0</v>
      </c>
    </row>
    <row r="1237" spans="1:56" ht="11.25" customHeight="1" x14ac:dyDescent="0.25">
      <c r="A1237" s="1"/>
      <c r="B1237" s="88" t="str">
        <f>IF(Table1[[#This Row],[Posting Date]]&lt;&gt;"",IF(Table1[[#This Row],[Reference Number]]=Q1236,B1236+1,1),"")</f>
        <v/>
      </c>
      <c r="C1237" s="61"/>
      <c r="D1237" s="61"/>
      <c r="E1237" s="138"/>
      <c r="F1237" s="141" t="str">
        <f>IFERROR(IF(VLOOKUP(Table1[[#This Row],[Budget Code Description]],Dimentions!$X$6:$AC$139,2,FALSE)="","",VLOOKUP(Table1[[#This Row],[Budget Code Description]],Dimentions!$X$6:$AC$139,2,FALSE)),"")</f>
        <v/>
      </c>
      <c r="G1237" s="141"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1" t="str">
        <f>IFERROR(VLOOKUP(Table1[[#This Row],[Budget Code Description]],Table6[#All],8,FALSE),"")</f>
        <v/>
      </c>
      <c r="L1237" s="63"/>
      <c r="M1237" s="65" t="str">
        <f>IFERROR(VLOOKUP(Table1[[#This Row],[Staff ID]],Table2[],2,FALSE),"")</f>
        <v/>
      </c>
      <c r="N1237" s="209" t="str">
        <f>IFERROR(IF(VLOOKUP(Table1[[#This Row],[Budget Code Description]],Dimentions!$X$6:$AC$134,4,FALSE)="","",VLOOKUP(Table1[[#This Row],[Budget Code Description]],Dimentions!$X$6:$AC$134,4,FALSE)),"")</f>
        <v/>
      </c>
      <c r="O1237" s="65" t="str">
        <f>IFERROR(VLOOKUP(Table1[[#This Row],[Vendor ID]],Table549[],2,FALSE),"")</f>
        <v/>
      </c>
      <c r="P1237" s="63"/>
      <c r="Q1237" s="141" t="str">
        <f>IF(Table1[[#This Row],[Posting Date]]&lt;&gt;"",$D$9,"")</f>
        <v/>
      </c>
      <c r="R1237" s="157" t="str">
        <f>IF(Table1[[#This Row],[Posting Date]]&lt;&gt;"",$D$10,"")</f>
        <v/>
      </c>
      <c r="S1237" s="66"/>
      <c r="T1237" s="63"/>
      <c r="U1237" s="67"/>
      <c r="V1237" s="67"/>
      <c r="W1237" s="67" t="str">
        <f t="shared" si="23"/>
        <v/>
      </c>
      <c r="X1237" s="159" t="str">
        <f>IF(E1237="","",(IF(Table1[[#This Row],[Cur]]="USD",Table1[[#This Row],[Cur_Amount Debit]],Table1[[#This Row],[Cur_Amount Debit]]/Table1[[#This Row],[Exchange Rate]])))</f>
        <v/>
      </c>
      <c r="Y1237" s="159" t="str">
        <f>IF(E1237="","",(IF(Table1[[#This Row],[Cur]]="USD",Table1[[#This Row],[Cur_Amount Credit]],Table1[[#This Row],[Cur_Amount Credit]]/ExchangeRate)))</f>
        <v/>
      </c>
      <c r="Z1237" s="201" t="str">
        <f>IF(E1237="","",(Table1[[#This Row],[Debit USD]]-Table1[[#This Row],[Credit USD]]))</f>
        <v/>
      </c>
      <c r="AA1237" s="226"/>
      <c r="AB1237" s="255"/>
      <c r="AC1237" s="1"/>
      <c r="AD1237" s="15"/>
      <c r="AE1237" s="15" t="str">
        <f>IF(AND(OR(Table1[[#This Row],[Account]]="15030",Table1[[#This Row],[Account]]="15035",Table1[[#This Row],[Account]]="20150"),Table1[[#This Row],[Vendor ID]]=""),1,"")</f>
        <v/>
      </c>
      <c r="AF1237" s="15"/>
      <c r="AG1237" s="15"/>
      <c r="AH1237" s="15"/>
      <c r="AI1237" s="46" t="str">
        <f>IF(Table1[[#This Row],[Posting Date]]&lt;&gt;"","GJ-"&amp;CountryID,"")</f>
        <v/>
      </c>
      <c r="AJ1237" s="59" t="str">
        <f>IF(Table1[[#This Row],[Posting Date]]&lt;&gt;"",Table1[[#This Row],[Posting Date]],"")</f>
        <v/>
      </c>
      <c r="AK1237" s="46"/>
      <c r="AL1237" s="46" t="str">
        <f>IF(Table1[[#This Row],[Description]]&lt;&gt;"",Table1[[#This Row],[Description]],"")</f>
        <v/>
      </c>
      <c r="AM1237" s="46" t="str">
        <f>IF(Table1[[#This Row],[Posting Date]]&lt;&gt;"",Table1[[#This Row],[Reference Number]],"")</f>
        <v/>
      </c>
      <c r="AN1237" s="46" t="str">
        <f>TRIM(Table1[[#This Row],[Line '#]])</f>
        <v/>
      </c>
      <c r="AO1237" s="46" t="str">
        <f>TRIM(Table1[[#This Row],[Account]])</f>
        <v/>
      </c>
      <c r="AP1237" s="46" t="str">
        <f>IF(Table1[[#This Row],[Posting Date]]&lt;&gt;"",$D$5,"")</f>
        <v/>
      </c>
      <c r="AQ1237" s="46" t="str">
        <f>TRIM(Table1[[#This Row],[Departments-Prgrams]])</f>
        <v/>
      </c>
      <c r="AR1237" s="46" t="str">
        <f>TRIM(Table1[[#This Row],[Grant]])</f>
        <v/>
      </c>
      <c r="AS1237" s="46" t="str">
        <f>TRIM(Table1[[#This Row],[Staff ID]])</f>
        <v/>
      </c>
      <c r="AT1237" s="46" t="str">
        <f>IF(TRIM(Table1[[#This Row],[Budget Code]])=0,"",TRIM(Table1[[#This Row],[Budget Code]]))</f>
        <v/>
      </c>
      <c r="AU1237" s="46" t="str">
        <f>IF(Table1[[#This Row],[Line Description]]&lt;&gt;"",Table1[[#This Row],[Line Description]],"")</f>
        <v/>
      </c>
      <c r="AV1237" s="46" t="str">
        <f>IF(Table1[[#This Row],[Cur_Amount Debit]]&gt;0,ROUND(Table1[[#This Row],[Cur_Amount Debit]],2),"")</f>
        <v/>
      </c>
      <c r="AW1237" s="46" t="str">
        <f>IF(Table1[[#This Row],[Cur_Amount Credit]]&gt;0,ROUND(Table1[[#This Row],[Cur_Amount Credit]],2),"")</f>
        <v/>
      </c>
      <c r="AX1237" s="46" t="str">
        <f>LEFT(Table1[[#This Row],[Cur]],3)</f>
        <v/>
      </c>
      <c r="AY1237" s="59"/>
      <c r="AZ1237" s="46"/>
      <c r="BA1237" s="46" t="str">
        <f>IF(Table1[[#This Row],[Cur]]&lt;&gt;"",IF(Table1[[#This Row],[Cur]]="USD","",ExchangeRate),"")</f>
        <v/>
      </c>
      <c r="BB1237" s="46" t="str">
        <f>IF(Table1[[#This Row],[Grant]]&lt;&gt;"",VLOOKUP(Table1[[#This Row],[Grant]],Grants!B:D,3),"")</f>
        <v/>
      </c>
      <c r="BC1237" s="46" t="str">
        <f>TRIM(Table1[[#This Row],[Vendor ID]])</f>
        <v/>
      </c>
      <c r="BD1237">
        <f>IF(Table1[[#This Row],[Reference Number]]=Q1236,BD1236,BD1236+1)</f>
        <v>0</v>
      </c>
    </row>
    <row r="1238" spans="1:56" ht="11.25" customHeight="1" x14ac:dyDescent="0.25">
      <c r="A1238" s="1"/>
      <c r="B1238" s="88" t="str">
        <f>IF(Table1[[#This Row],[Posting Date]]&lt;&gt;"",IF(Table1[[#This Row],[Reference Number]]=Q1237,B1237+1,1),"")</f>
        <v/>
      </c>
      <c r="C1238" s="61"/>
      <c r="D1238" s="61"/>
      <c r="E1238" s="138"/>
      <c r="F1238" s="141" t="str">
        <f>IFERROR(IF(VLOOKUP(Table1[[#This Row],[Budget Code Description]],Dimentions!$X$6:$AC$139,2,FALSE)="","",VLOOKUP(Table1[[#This Row],[Budget Code Description]],Dimentions!$X$6:$AC$139,2,FALSE)),"")</f>
        <v/>
      </c>
      <c r="G1238" s="141"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1" t="str">
        <f>IFERROR(VLOOKUP(Table1[[#This Row],[Budget Code Description]],Table6[#All],8,FALSE),"")</f>
        <v/>
      </c>
      <c r="L1238" s="63"/>
      <c r="M1238" s="65" t="str">
        <f>IFERROR(VLOOKUP(Table1[[#This Row],[Staff ID]],Table2[],2,FALSE),"")</f>
        <v/>
      </c>
      <c r="N1238" s="209" t="str">
        <f>IFERROR(IF(VLOOKUP(Table1[[#This Row],[Budget Code Description]],Dimentions!$X$6:$AC$134,4,FALSE)="","",VLOOKUP(Table1[[#This Row],[Budget Code Description]],Dimentions!$X$6:$AC$134,4,FALSE)),"")</f>
        <v/>
      </c>
      <c r="O1238" s="65" t="str">
        <f>IFERROR(VLOOKUP(Table1[[#This Row],[Vendor ID]],Table549[],2,FALSE),"")</f>
        <v/>
      </c>
      <c r="P1238" s="63"/>
      <c r="Q1238" s="141" t="str">
        <f>IF(Table1[[#This Row],[Posting Date]]&lt;&gt;"",$D$9,"")</f>
        <v/>
      </c>
      <c r="R1238" s="157" t="str">
        <f>IF(Table1[[#This Row],[Posting Date]]&lt;&gt;"",$D$10,"")</f>
        <v/>
      </c>
      <c r="S1238" s="66"/>
      <c r="T1238" s="63"/>
      <c r="U1238" s="67"/>
      <c r="V1238" s="67"/>
      <c r="W1238" s="67" t="str">
        <f t="shared" si="23"/>
        <v/>
      </c>
      <c r="X1238" s="159" t="str">
        <f>IF(E1238="","",(IF(Table1[[#This Row],[Cur]]="USD",Table1[[#This Row],[Cur_Amount Debit]],Table1[[#This Row],[Cur_Amount Debit]]/Table1[[#This Row],[Exchange Rate]])))</f>
        <v/>
      </c>
      <c r="Y1238" s="159" t="str">
        <f>IF(E1238="","",(IF(Table1[[#This Row],[Cur]]="USD",Table1[[#This Row],[Cur_Amount Credit]],Table1[[#This Row],[Cur_Amount Credit]]/ExchangeRate)))</f>
        <v/>
      </c>
      <c r="Z1238" s="201" t="str">
        <f>IF(E1238="","",(Table1[[#This Row],[Debit USD]]-Table1[[#This Row],[Credit USD]]))</f>
        <v/>
      </c>
      <c r="AA1238" s="226"/>
      <c r="AB1238" s="255"/>
      <c r="AC1238" s="1"/>
      <c r="AD1238" s="15"/>
      <c r="AE1238" s="15" t="str">
        <f>IF(AND(OR(Table1[[#This Row],[Account]]="15030",Table1[[#This Row],[Account]]="15035",Table1[[#This Row],[Account]]="20150"),Table1[[#This Row],[Vendor ID]]=""),1,"")</f>
        <v/>
      </c>
      <c r="AF1238" s="15"/>
      <c r="AG1238" s="15"/>
      <c r="AH1238" s="15"/>
      <c r="AI1238" s="46" t="str">
        <f>IF(Table1[[#This Row],[Posting Date]]&lt;&gt;"","GJ-"&amp;CountryID,"")</f>
        <v/>
      </c>
      <c r="AJ1238" s="59" t="str">
        <f>IF(Table1[[#This Row],[Posting Date]]&lt;&gt;"",Table1[[#This Row],[Posting Date]],"")</f>
        <v/>
      </c>
      <c r="AK1238" s="46"/>
      <c r="AL1238" s="46" t="str">
        <f>IF(Table1[[#This Row],[Description]]&lt;&gt;"",Table1[[#This Row],[Description]],"")</f>
        <v/>
      </c>
      <c r="AM1238" s="46" t="str">
        <f>IF(Table1[[#This Row],[Posting Date]]&lt;&gt;"",Table1[[#This Row],[Reference Number]],"")</f>
        <v/>
      </c>
      <c r="AN1238" s="46" t="str">
        <f>TRIM(Table1[[#This Row],[Line '#]])</f>
        <v/>
      </c>
      <c r="AO1238" s="46" t="str">
        <f>TRIM(Table1[[#This Row],[Account]])</f>
        <v/>
      </c>
      <c r="AP1238" s="46" t="str">
        <f>IF(Table1[[#This Row],[Posting Date]]&lt;&gt;"",$D$5,"")</f>
        <v/>
      </c>
      <c r="AQ1238" s="46" t="str">
        <f>TRIM(Table1[[#This Row],[Departments-Prgrams]])</f>
        <v/>
      </c>
      <c r="AR1238" s="46" t="str">
        <f>TRIM(Table1[[#This Row],[Grant]])</f>
        <v/>
      </c>
      <c r="AS1238" s="46" t="str">
        <f>TRIM(Table1[[#This Row],[Staff ID]])</f>
        <v/>
      </c>
      <c r="AT1238" s="46" t="str">
        <f>IF(TRIM(Table1[[#This Row],[Budget Code]])=0,"",TRIM(Table1[[#This Row],[Budget Code]]))</f>
        <v/>
      </c>
      <c r="AU1238" s="46" t="str">
        <f>IF(Table1[[#This Row],[Line Description]]&lt;&gt;"",Table1[[#This Row],[Line Description]],"")</f>
        <v/>
      </c>
      <c r="AV1238" s="46" t="str">
        <f>IF(Table1[[#This Row],[Cur_Amount Debit]]&gt;0,ROUND(Table1[[#This Row],[Cur_Amount Debit]],2),"")</f>
        <v/>
      </c>
      <c r="AW1238" s="46" t="str">
        <f>IF(Table1[[#This Row],[Cur_Amount Credit]]&gt;0,ROUND(Table1[[#This Row],[Cur_Amount Credit]],2),"")</f>
        <v/>
      </c>
      <c r="AX1238" s="46" t="str">
        <f>LEFT(Table1[[#This Row],[Cur]],3)</f>
        <v/>
      </c>
      <c r="AY1238" s="59"/>
      <c r="AZ1238" s="46"/>
      <c r="BA1238" s="46" t="str">
        <f>IF(Table1[[#This Row],[Cur]]&lt;&gt;"",IF(Table1[[#This Row],[Cur]]="USD","",ExchangeRate),"")</f>
        <v/>
      </c>
      <c r="BB1238" s="46" t="str">
        <f>IF(Table1[[#This Row],[Grant]]&lt;&gt;"",VLOOKUP(Table1[[#This Row],[Grant]],Grants!B:D,3),"")</f>
        <v/>
      </c>
      <c r="BC1238" s="46" t="str">
        <f>TRIM(Table1[[#This Row],[Vendor ID]])</f>
        <v/>
      </c>
      <c r="BD1238">
        <f>IF(Table1[[#This Row],[Reference Number]]=Q1237,BD1237,BD1237+1)</f>
        <v>0</v>
      </c>
    </row>
    <row r="1239" spans="1:56" ht="11.25" customHeight="1" x14ac:dyDescent="0.25">
      <c r="A1239" s="1"/>
      <c r="B1239" s="88" t="str">
        <f>IF(Table1[[#This Row],[Posting Date]]&lt;&gt;"",IF(Table1[[#This Row],[Reference Number]]=Q1238,B1238+1,1),"")</f>
        <v/>
      </c>
      <c r="C1239" s="61"/>
      <c r="D1239" s="61"/>
      <c r="E1239" s="138"/>
      <c r="F1239" s="141" t="str">
        <f>IFERROR(IF(VLOOKUP(Table1[[#This Row],[Budget Code Description]],Dimentions!$X$6:$AC$139,2,FALSE)="","",VLOOKUP(Table1[[#This Row],[Budget Code Description]],Dimentions!$X$6:$AC$139,2,FALSE)),"")</f>
        <v/>
      </c>
      <c r="G1239" s="141"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1" t="str">
        <f>IFERROR(VLOOKUP(Table1[[#This Row],[Budget Code Description]],Table6[#All],8,FALSE),"")</f>
        <v/>
      </c>
      <c r="L1239" s="63"/>
      <c r="M1239" s="65" t="str">
        <f>IFERROR(VLOOKUP(Table1[[#This Row],[Staff ID]],Table2[],2,FALSE),"")</f>
        <v/>
      </c>
      <c r="N1239" s="209" t="str">
        <f>IFERROR(IF(VLOOKUP(Table1[[#This Row],[Budget Code Description]],Dimentions!$X$6:$AC$134,4,FALSE)="","",VLOOKUP(Table1[[#This Row],[Budget Code Description]],Dimentions!$X$6:$AC$134,4,FALSE)),"")</f>
        <v/>
      </c>
      <c r="O1239" s="65" t="str">
        <f>IFERROR(VLOOKUP(Table1[[#This Row],[Vendor ID]],Table549[],2,FALSE),"")</f>
        <v/>
      </c>
      <c r="P1239" s="63"/>
      <c r="Q1239" s="141" t="str">
        <f>IF(Table1[[#This Row],[Posting Date]]&lt;&gt;"",$D$9,"")</f>
        <v/>
      </c>
      <c r="R1239" s="157" t="str">
        <f>IF(Table1[[#This Row],[Posting Date]]&lt;&gt;"",$D$10,"")</f>
        <v/>
      </c>
      <c r="S1239" s="66"/>
      <c r="T1239" s="63"/>
      <c r="U1239" s="67"/>
      <c r="V1239" s="67"/>
      <c r="W1239" s="67" t="str">
        <f t="shared" si="23"/>
        <v/>
      </c>
      <c r="X1239" s="159" t="str">
        <f>IF(E1239="","",(IF(Table1[[#This Row],[Cur]]="USD",Table1[[#This Row],[Cur_Amount Debit]],Table1[[#This Row],[Cur_Amount Debit]]/Table1[[#This Row],[Exchange Rate]])))</f>
        <v/>
      </c>
      <c r="Y1239" s="159" t="str">
        <f>IF(E1239="","",(IF(Table1[[#This Row],[Cur]]="USD",Table1[[#This Row],[Cur_Amount Credit]],Table1[[#This Row],[Cur_Amount Credit]]/ExchangeRate)))</f>
        <v/>
      </c>
      <c r="Z1239" s="201" t="str">
        <f>IF(E1239="","",(Table1[[#This Row],[Debit USD]]-Table1[[#This Row],[Credit USD]]))</f>
        <v/>
      </c>
      <c r="AA1239" s="226"/>
      <c r="AB1239" s="255"/>
      <c r="AC1239" s="1"/>
      <c r="AD1239" s="15"/>
      <c r="AE1239" s="15" t="str">
        <f>IF(AND(OR(Table1[[#This Row],[Account]]="15030",Table1[[#This Row],[Account]]="15035",Table1[[#This Row],[Account]]="20150"),Table1[[#This Row],[Vendor ID]]=""),1,"")</f>
        <v/>
      </c>
      <c r="AF1239" s="15"/>
      <c r="AG1239" s="15"/>
      <c r="AH1239" s="15"/>
      <c r="AI1239" s="46" t="str">
        <f>IF(Table1[[#This Row],[Posting Date]]&lt;&gt;"","GJ-"&amp;CountryID,"")</f>
        <v/>
      </c>
      <c r="AJ1239" s="59" t="str">
        <f>IF(Table1[[#This Row],[Posting Date]]&lt;&gt;"",Table1[[#This Row],[Posting Date]],"")</f>
        <v/>
      </c>
      <c r="AK1239" s="46"/>
      <c r="AL1239" s="46" t="str">
        <f>IF(Table1[[#This Row],[Description]]&lt;&gt;"",Table1[[#This Row],[Description]],"")</f>
        <v/>
      </c>
      <c r="AM1239" s="46" t="str">
        <f>IF(Table1[[#This Row],[Posting Date]]&lt;&gt;"",Table1[[#This Row],[Reference Number]],"")</f>
        <v/>
      </c>
      <c r="AN1239" s="46" t="str">
        <f>TRIM(Table1[[#This Row],[Line '#]])</f>
        <v/>
      </c>
      <c r="AO1239" s="46" t="str">
        <f>TRIM(Table1[[#This Row],[Account]])</f>
        <v/>
      </c>
      <c r="AP1239" s="46" t="str">
        <f>IF(Table1[[#This Row],[Posting Date]]&lt;&gt;"",$D$5,"")</f>
        <v/>
      </c>
      <c r="AQ1239" s="46" t="str">
        <f>TRIM(Table1[[#This Row],[Departments-Prgrams]])</f>
        <v/>
      </c>
      <c r="AR1239" s="46" t="str">
        <f>TRIM(Table1[[#This Row],[Grant]])</f>
        <v/>
      </c>
      <c r="AS1239" s="46" t="str">
        <f>TRIM(Table1[[#This Row],[Staff ID]])</f>
        <v/>
      </c>
      <c r="AT1239" s="46" t="str">
        <f>IF(TRIM(Table1[[#This Row],[Budget Code]])=0,"",TRIM(Table1[[#This Row],[Budget Code]]))</f>
        <v/>
      </c>
      <c r="AU1239" s="46" t="str">
        <f>IF(Table1[[#This Row],[Line Description]]&lt;&gt;"",Table1[[#This Row],[Line Description]],"")</f>
        <v/>
      </c>
      <c r="AV1239" s="46" t="str">
        <f>IF(Table1[[#This Row],[Cur_Amount Debit]]&gt;0,ROUND(Table1[[#This Row],[Cur_Amount Debit]],2),"")</f>
        <v/>
      </c>
      <c r="AW1239" s="46" t="str">
        <f>IF(Table1[[#This Row],[Cur_Amount Credit]]&gt;0,ROUND(Table1[[#This Row],[Cur_Amount Credit]],2),"")</f>
        <v/>
      </c>
      <c r="AX1239" s="46" t="str">
        <f>LEFT(Table1[[#This Row],[Cur]],3)</f>
        <v/>
      </c>
      <c r="AY1239" s="59"/>
      <c r="AZ1239" s="46"/>
      <c r="BA1239" s="46" t="str">
        <f>IF(Table1[[#This Row],[Cur]]&lt;&gt;"",IF(Table1[[#This Row],[Cur]]="USD","",ExchangeRate),"")</f>
        <v/>
      </c>
      <c r="BB1239" s="46" t="str">
        <f>IF(Table1[[#This Row],[Grant]]&lt;&gt;"",VLOOKUP(Table1[[#This Row],[Grant]],Grants!B:D,3),"")</f>
        <v/>
      </c>
      <c r="BC1239" s="46" t="str">
        <f>TRIM(Table1[[#This Row],[Vendor ID]])</f>
        <v/>
      </c>
      <c r="BD1239">
        <f>IF(Table1[[#This Row],[Reference Number]]=Q1238,BD1238,BD1238+1)</f>
        <v>0</v>
      </c>
    </row>
    <row r="1240" spans="1:56" ht="11.25" customHeight="1" x14ac:dyDescent="0.25">
      <c r="A1240" s="1"/>
      <c r="B1240" s="88" t="str">
        <f>IF(Table1[[#This Row],[Posting Date]]&lt;&gt;"",IF(Table1[[#This Row],[Reference Number]]=Q1239,B1239+1,1),"")</f>
        <v/>
      </c>
      <c r="C1240" s="61"/>
      <c r="D1240" s="61"/>
      <c r="E1240" s="138"/>
      <c r="F1240" s="141" t="str">
        <f>IFERROR(IF(VLOOKUP(Table1[[#This Row],[Budget Code Description]],Dimentions!$X$6:$AC$139,2,FALSE)="","",VLOOKUP(Table1[[#This Row],[Budget Code Description]],Dimentions!$X$6:$AC$139,2,FALSE)),"")</f>
        <v/>
      </c>
      <c r="G1240" s="141"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1" t="str">
        <f>IFERROR(VLOOKUP(Table1[[#This Row],[Budget Code Description]],Table6[#All],8,FALSE),"")</f>
        <v/>
      </c>
      <c r="L1240" s="63"/>
      <c r="M1240" s="65" t="str">
        <f>IFERROR(VLOOKUP(Table1[[#This Row],[Staff ID]],Table2[],2,FALSE),"")</f>
        <v/>
      </c>
      <c r="N1240" s="209" t="str">
        <f>IFERROR(IF(VLOOKUP(Table1[[#This Row],[Budget Code Description]],Dimentions!$X$6:$AC$134,4,FALSE)="","",VLOOKUP(Table1[[#This Row],[Budget Code Description]],Dimentions!$X$6:$AC$134,4,FALSE)),"")</f>
        <v/>
      </c>
      <c r="O1240" s="65" t="str">
        <f>IFERROR(VLOOKUP(Table1[[#This Row],[Vendor ID]],Table549[],2,FALSE),"")</f>
        <v/>
      </c>
      <c r="P1240" s="63"/>
      <c r="Q1240" s="141" t="str">
        <f>IF(Table1[[#This Row],[Posting Date]]&lt;&gt;"",$D$9,"")</f>
        <v/>
      </c>
      <c r="R1240" s="157" t="str">
        <f>IF(Table1[[#This Row],[Posting Date]]&lt;&gt;"",$D$10,"")</f>
        <v/>
      </c>
      <c r="S1240" s="66"/>
      <c r="T1240" s="63"/>
      <c r="U1240" s="67"/>
      <c r="V1240" s="67"/>
      <c r="W1240" s="67" t="str">
        <f t="shared" si="23"/>
        <v/>
      </c>
      <c r="X1240" s="159" t="str">
        <f>IF(E1240="","",(IF(Table1[[#This Row],[Cur]]="USD",Table1[[#This Row],[Cur_Amount Debit]],Table1[[#This Row],[Cur_Amount Debit]]/Table1[[#This Row],[Exchange Rate]])))</f>
        <v/>
      </c>
      <c r="Y1240" s="159" t="str">
        <f>IF(E1240="","",(IF(Table1[[#This Row],[Cur]]="USD",Table1[[#This Row],[Cur_Amount Credit]],Table1[[#This Row],[Cur_Amount Credit]]/ExchangeRate)))</f>
        <v/>
      </c>
      <c r="Z1240" s="201" t="str">
        <f>IF(E1240="","",(Table1[[#This Row],[Debit USD]]-Table1[[#This Row],[Credit USD]]))</f>
        <v/>
      </c>
      <c r="AA1240" s="226"/>
      <c r="AB1240" s="255"/>
      <c r="AC1240" s="1"/>
      <c r="AD1240" s="15"/>
      <c r="AE1240" s="15" t="str">
        <f>IF(AND(OR(Table1[[#This Row],[Account]]="15030",Table1[[#This Row],[Account]]="15035",Table1[[#This Row],[Account]]="20150"),Table1[[#This Row],[Vendor ID]]=""),1,"")</f>
        <v/>
      </c>
      <c r="AF1240" s="15"/>
      <c r="AG1240" s="15"/>
      <c r="AH1240" s="15"/>
      <c r="AI1240" s="46" t="str">
        <f>IF(Table1[[#This Row],[Posting Date]]&lt;&gt;"","GJ-"&amp;CountryID,"")</f>
        <v/>
      </c>
      <c r="AJ1240" s="59" t="str">
        <f>IF(Table1[[#This Row],[Posting Date]]&lt;&gt;"",Table1[[#This Row],[Posting Date]],"")</f>
        <v/>
      </c>
      <c r="AK1240" s="46"/>
      <c r="AL1240" s="46" t="str">
        <f>IF(Table1[[#This Row],[Description]]&lt;&gt;"",Table1[[#This Row],[Description]],"")</f>
        <v/>
      </c>
      <c r="AM1240" s="46" t="str">
        <f>IF(Table1[[#This Row],[Posting Date]]&lt;&gt;"",Table1[[#This Row],[Reference Number]],"")</f>
        <v/>
      </c>
      <c r="AN1240" s="46" t="str">
        <f>TRIM(Table1[[#This Row],[Line '#]])</f>
        <v/>
      </c>
      <c r="AO1240" s="46" t="str">
        <f>TRIM(Table1[[#This Row],[Account]])</f>
        <v/>
      </c>
      <c r="AP1240" s="46" t="str">
        <f>IF(Table1[[#This Row],[Posting Date]]&lt;&gt;"",$D$5,"")</f>
        <v/>
      </c>
      <c r="AQ1240" s="46" t="str">
        <f>TRIM(Table1[[#This Row],[Departments-Prgrams]])</f>
        <v/>
      </c>
      <c r="AR1240" s="46" t="str">
        <f>TRIM(Table1[[#This Row],[Grant]])</f>
        <v/>
      </c>
      <c r="AS1240" s="46" t="str">
        <f>TRIM(Table1[[#This Row],[Staff ID]])</f>
        <v/>
      </c>
      <c r="AT1240" s="46" t="str">
        <f>IF(TRIM(Table1[[#This Row],[Budget Code]])=0,"",TRIM(Table1[[#This Row],[Budget Code]]))</f>
        <v/>
      </c>
      <c r="AU1240" s="46" t="str">
        <f>IF(Table1[[#This Row],[Line Description]]&lt;&gt;"",Table1[[#This Row],[Line Description]],"")</f>
        <v/>
      </c>
      <c r="AV1240" s="46" t="str">
        <f>IF(Table1[[#This Row],[Cur_Amount Debit]]&gt;0,ROUND(Table1[[#This Row],[Cur_Amount Debit]],2),"")</f>
        <v/>
      </c>
      <c r="AW1240" s="46" t="str">
        <f>IF(Table1[[#This Row],[Cur_Amount Credit]]&gt;0,ROUND(Table1[[#This Row],[Cur_Amount Credit]],2),"")</f>
        <v/>
      </c>
      <c r="AX1240" s="46" t="str">
        <f>LEFT(Table1[[#This Row],[Cur]],3)</f>
        <v/>
      </c>
      <c r="AY1240" s="59"/>
      <c r="AZ1240" s="46"/>
      <c r="BA1240" s="46" t="str">
        <f>IF(Table1[[#This Row],[Cur]]&lt;&gt;"",IF(Table1[[#This Row],[Cur]]="USD","",ExchangeRate),"")</f>
        <v/>
      </c>
      <c r="BB1240" s="46" t="str">
        <f>IF(Table1[[#This Row],[Grant]]&lt;&gt;"",VLOOKUP(Table1[[#This Row],[Grant]],Grants!B:D,3),"")</f>
        <v/>
      </c>
      <c r="BC1240" s="46" t="str">
        <f>TRIM(Table1[[#This Row],[Vendor ID]])</f>
        <v/>
      </c>
      <c r="BD1240">
        <f>IF(Table1[[#This Row],[Reference Number]]=Q1239,BD1239,BD1239+1)</f>
        <v>0</v>
      </c>
    </row>
    <row r="1241" spans="1:56" ht="11.25" customHeight="1" x14ac:dyDescent="0.25">
      <c r="A1241" s="1"/>
      <c r="B1241" s="88" t="str">
        <f>IF(Table1[[#This Row],[Posting Date]]&lt;&gt;"",IF(Table1[[#This Row],[Reference Number]]=Q1240,B1240+1,1),"")</f>
        <v/>
      </c>
      <c r="C1241" s="61"/>
      <c r="D1241" s="61"/>
      <c r="E1241" s="138"/>
      <c r="F1241" s="141" t="str">
        <f>IFERROR(IF(VLOOKUP(Table1[[#This Row],[Budget Code Description]],Dimentions!$X$6:$AC$139,2,FALSE)="","",VLOOKUP(Table1[[#This Row],[Budget Code Description]],Dimentions!$X$6:$AC$139,2,FALSE)),"")</f>
        <v/>
      </c>
      <c r="G1241" s="141"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1" t="str">
        <f>IFERROR(VLOOKUP(Table1[[#This Row],[Budget Code Description]],Table6[#All],8,FALSE),"")</f>
        <v/>
      </c>
      <c r="L1241" s="63"/>
      <c r="M1241" s="65" t="str">
        <f>IFERROR(VLOOKUP(Table1[[#This Row],[Staff ID]],Table2[],2,FALSE),"")</f>
        <v/>
      </c>
      <c r="N1241" s="209" t="str">
        <f>IFERROR(IF(VLOOKUP(Table1[[#This Row],[Budget Code Description]],Dimentions!$X$6:$AC$134,4,FALSE)="","",VLOOKUP(Table1[[#This Row],[Budget Code Description]],Dimentions!$X$6:$AC$134,4,FALSE)),"")</f>
        <v/>
      </c>
      <c r="O1241" s="65" t="str">
        <f>IFERROR(VLOOKUP(Table1[[#This Row],[Vendor ID]],Table549[],2,FALSE),"")</f>
        <v/>
      </c>
      <c r="P1241" s="63"/>
      <c r="Q1241" s="141" t="str">
        <f>IF(Table1[[#This Row],[Posting Date]]&lt;&gt;"",$D$9,"")</f>
        <v/>
      </c>
      <c r="R1241" s="157" t="str">
        <f>IF(Table1[[#This Row],[Posting Date]]&lt;&gt;"",$D$10,"")</f>
        <v/>
      </c>
      <c r="S1241" s="66"/>
      <c r="T1241" s="63"/>
      <c r="U1241" s="67"/>
      <c r="V1241" s="67"/>
      <c r="W1241" s="67" t="str">
        <f t="shared" si="23"/>
        <v/>
      </c>
      <c r="X1241" s="159" t="str">
        <f>IF(E1241="","",(IF(Table1[[#This Row],[Cur]]="USD",Table1[[#This Row],[Cur_Amount Debit]],Table1[[#This Row],[Cur_Amount Debit]]/Table1[[#This Row],[Exchange Rate]])))</f>
        <v/>
      </c>
      <c r="Y1241" s="159" t="str">
        <f>IF(E1241="","",(IF(Table1[[#This Row],[Cur]]="USD",Table1[[#This Row],[Cur_Amount Credit]],Table1[[#This Row],[Cur_Amount Credit]]/ExchangeRate)))</f>
        <v/>
      </c>
      <c r="Z1241" s="201" t="str">
        <f>IF(E1241="","",(Table1[[#This Row],[Debit USD]]-Table1[[#This Row],[Credit USD]]))</f>
        <v/>
      </c>
      <c r="AA1241" s="226"/>
      <c r="AB1241" s="255"/>
      <c r="AC1241" s="1"/>
      <c r="AD1241" s="15"/>
      <c r="AE1241" s="15" t="str">
        <f>IF(AND(OR(Table1[[#This Row],[Account]]="15030",Table1[[#This Row],[Account]]="15035",Table1[[#This Row],[Account]]="20150"),Table1[[#This Row],[Vendor ID]]=""),1,"")</f>
        <v/>
      </c>
      <c r="AF1241" s="15"/>
      <c r="AG1241" s="15"/>
      <c r="AH1241" s="15"/>
      <c r="AI1241" s="46" t="str">
        <f>IF(Table1[[#This Row],[Posting Date]]&lt;&gt;"","GJ-"&amp;CountryID,"")</f>
        <v/>
      </c>
      <c r="AJ1241" s="59" t="str">
        <f>IF(Table1[[#This Row],[Posting Date]]&lt;&gt;"",Table1[[#This Row],[Posting Date]],"")</f>
        <v/>
      </c>
      <c r="AK1241" s="46"/>
      <c r="AL1241" s="46" t="str">
        <f>IF(Table1[[#This Row],[Description]]&lt;&gt;"",Table1[[#This Row],[Description]],"")</f>
        <v/>
      </c>
      <c r="AM1241" s="46" t="str">
        <f>IF(Table1[[#This Row],[Posting Date]]&lt;&gt;"",Table1[[#This Row],[Reference Number]],"")</f>
        <v/>
      </c>
      <c r="AN1241" s="46" t="str">
        <f>TRIM(Table1[[#This Row],[Line '#]])</f>
        <v/>
      </c>
      <c r="AO1241" s="46" t="str">
        <f>TRIM(Table1[[#This Row],[Account]])</f>
        <v/>
      </c>
      <c r="AP1241" s="46" t="str">
        <f>IF(Table1[[#This Row],[Posting Date]]&lt;&gt;"",$D$5,"")</f>
        <v/>
      </c>
      <c r="AQ1241" s="46" t="str">
        <f>TRIM(Table1[[#This Row],[Departments-Prgrams]])</f>
        <v/>
      </c>
      <c r="AR1241" s="46" t="str">
        <f>TRIM(Table1[[#This Row],[Grant]])</f>
        <v/>
      </c>
      <c r="AS1241" s="46" t="str">
        <f>TRIM(Table1[[#This Row],[Staff ID]])</f>
        <v/>
      </c>
      <c r="AT1241" s="46" t="str">
        <f>IF(TRIM(Table1[[#This Row],[Budget Code]])=0,"",TRIM(Table1[[#This Row],[Budget Code]]))</f>
        <v/>
      </c>
      <c r="AU1241" s="46" t="str">
        <f>IF(Table1[[#This Row],[Line Description]]&lt;&gt;"",Table1[[#This Row],[Line Description]],"")</f>
        <v/>
      </c>
      <c r="AV1241" s="46" t="str">
        <f>IF(Table1[[#This Row],[Cur_Amount Debit]]&gt;0,ROUND(Table1[[#This Row],[Cur_Amount Debit]],2),"")</f>
        <v/>
      </c>
      <c r="AW1241" s="46" t="str">
        <f>IF(Table1[[#This Row],[Cur_Amount Credit]]&gt;0,ROUND(Table1[[#This Row],[Cur_Amount Credit]],2),"")</f>
        <v/>
      </c>
      <c r="AX1241" s="46" t="str">
        <f>LEFT(Table1[[#This Row],[Cur]],3)</f>
        <v/>
      </c>
      <c r="AY1241" s="59"/>
      <c r="AZ1241" s="46"/>
      <c r="BA1241" s="46" t="str">
        <f>IF(Table1[[#This Row],[Cur]]&lt;&gt;"",IF(Table1[[#This Row],[Cur]]="USD","",ExchangeRate),"")</f>
        <v/>
      </c>
      <c r="BB1241" s="46" t="str">
        <f>IF(Table1[[#This Row],[Grant]]&lt;&gt;"",VLOOKUP(Table1[[#This Row],[Grant]],Grants!B:D,3),"")</f>
        <v/>
      </c>
      <c r="BC1241" s="46" t="str">
        <f>TRIM(Table1[[#This Row],[Vendor ID]])</f>
        <v/>
      </c>
      <c r="BD1241">
        <f>IF(Table1[[#This Row],[Reference Number]]=Q1240,BD1240,BD1240+1)</f>
        <v>0</v>
      </c>
    </row>
    <row r="1242" spans="1:56" ht="11.25" customHeight="1" x14ac:dyDescent="0.25">
      <c r="A1242" s="1"/>
      <c r="B1242" s="88" t="str">
        <f>IF(Table1[[#This Row],[Posting Date]]&lt;&gt;"",IF(Table1[[#This Row],[Reference Number]]=Q1241,B1241+1,1),"")</f>
        <v/>
      </c>
      <c r="C1242" s="61"/>
      <c r="D1242" s="61"/>
      <c r="E1242" s="138"/>
      <c r="F1242" s="141" t="str">
        <f>IFERROR(IF(VLOOKUP(Table1[[#This Row],[Budget Code Description]],Dimentions!$X$6:$AC$139,2,FALSE)="","",VLOOKUP(Table1[[#This Row],[Budget Code Description]],Dimentions!$X$6:$AC$139,2,FALSE)),"")</f>
        <v/>
      </c>
      <c r="G1242" s="141"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1" t="str">
        <f>IFERROR(VLOOKUP(Table1[[#This Row],[Budget Code Description]],Table6[#All],8,FALSE),"")</f>
        <v/>
      </c>
      <c r="L1242" s="63"/>
      <c r="M1242" s="65" t="str">
        <f>IFERROR(VLOOKUP(Table1[[#This Row],[Staff ID]],Table2[],2,FALSE),"")</f>
        <v/>
      </c>
      <c r="N1242" s="209" t="str">
        <f>IFERROR(IF(VLOOKUP(Table1[[#This Row],[Budget Code Description]],Dimentions!$X$6:$AC$134,4,FALSE)="","",VLOOKUP(Table1[[#This Row],[Budget Code Description]],Dimentions!$X$6:$AC$134,4,FALSE)),"")</f>
        <v/>
      </c>
      <c r="O1242" s="65" t="str">
        <f>IFERROR(VLOOKUP(Table1[[#This Row],[Vendor ID]],Table549[],2,FALSE),"")</f>
        <v/>
      </c>
      <c r="P1242" s="63"/>
      <c r="Q1242" s="141" t="str">
        <f>IF(Table1[[#This Row],[Posting Date]]&lt;&gt;"",$D$9,"")</f>
        <v/>
      </c>
      <c r="R1242" s="157" t="str">
        <f>IF(Table1[[#This Row],[Posting Date]]&lt;&gt;"",$D$10,"")</f>
        <v/>
      </c>
      <c r="S1242" s="66"/>
      <c r="T1242" s="63"/>
      <c r="U1242" s="67"/>
      <c r="V1242" s="67"/>
      <c r="W1242" s="67" t="str">
        <f t="shared" si="23"/>
        <v/>
      </c>
      <c r="X1242" s="159" t="str">
        <f>IF(E1242="","",(IF(Table1[[#This Row],[Cur]]="USD",Table1[[#This Row],[Cur_Amount Debit]],Table1[[#This Row],[Cur_Amount Debit]]/Table1[[#This Row],[Exchange Rate]])))</f>
        <v/>
      </c>
      <c r="Y1242" s="159" t="str">
        <f>IF(E1242="","",(IF(Table1[[#This Row],[Cur]]="USD",Table1[[#This Row],[Cur_Amount Credit]],Table1[[#This Row],[Cur_Amount Credit]]/ExchangeRate)))</f>
        <v/>
      </c>
      <c r="Z1242" s="201" t="str">
        <f>IF(E1242="","",(Table1[[#This Row],[Debit USD]]-Table1[[#This Row],[Credit USD]]))</f>
        <v/>
      </c>
      <c r="AA1242" s="226"/>
      <c r="AB1242" s="255"/>
      <c r="AC1242" s="1"/>
      <c r="AD1242" s="15"/>
      <c r="AE1242" s="15" t="str">
        <f>IF(AND(OR(Table1[[#This Row],[Account]]="15030",Table1[[#This Row],[Account]]="15035",Table1[[#This Row],[Account]]="20150"),Table1[[#This Row],[Vendor ID]]=""),1,"")</f>
        <v/>
      </c>
      <c r="AF1242" s="15"/>
      <c r="AG1242" s="15"/>
      <c r="AH1242" s="15"/>
      <c r="AI1242" s="46" t="str">
        <f>IF(Table1[[#This Row],[Posting Date]]&lt;&gt;"","GJ-"&amp;CountryID,"")</f>
        <v/>
      </c>
      <c r="AJ1242" s="59" t="str">
        <f>IF(Table1[[#This Row],[Posting Date]]&lt;&gt;"",Table1[[#This Row],[Posting Date]],"")</f>
        <v/>
      </c>
      <c r="AK1242" s="46"/>
      <c r="AL1242" s="46" t="str">
        <f>IF(Table1[[#This Row],[Description]]&lt;&gt;"",Table1[[#This Row],[Description]],"")</f>
        <v/>
      </c>
      <c r="AM1242" s="46" t="str">
        <f>IF(Table1[[#This Row],[Posting Date]]&lt;&gt;"",Table1[[#This Row],[Reference Number]],"")</f>
        <v/>
      </c>
      <c r="AN1242" s="46" t="str">
        <f>TRIM(Table1[[#This Row],[Line '#]])</f>
        <v/>
      </c>
      <c r="AO1242" s="46" t="str">
        <f>TRIM(Table1[[#This Row],[Account]])</f>
        <v/>
      </c>
      <c r="AP1242" s="46" t="str">
        <f>IF(Table1[[#This Row],[Posting Date]]&lt;&gt;"",$D$5,"")</f>
        <v/>
      </c>
      <c r="AQ1242" s="46" t="str">
        <f>TRIM(Table1[[#This Row],[Departments-Prgrams]])</f>
        <v/>
      </c>
      <c r="AR1242" s="46" t="str">
        <f>TRIM(Table1[[#This Row],[Grant]])</f>
        <v/>
      </c>
      <c r="AS1242" s="46" t="str">
        <f>TRIM(Table1[[#This Row],[Staff ID]])</f>
        <v/>
      </c>
      <c r="AT1242" s="46" t="str">
        <f>IF(TRIM(Table1[[#This Row],[Budget Code]])=0,"",TRIM(Table1[[#This Row],[Budget Code]]))</f>
        <v/>
      </c>
      <c r="AU1242" s="46" t="str">
        <f>IF(Table1[[#This Row],[Line Description]]&lt;&gt;"",Table1[[#This Row],[Line Description]],"")</f>
        <v/>
      </c>
      <c r="AV1242" s="46" t="str">
        <f>IF(Table1[[#This Row],[Cur_Amount Debit]]&gt;0,ROUND(Table1[[#This Row],[Cur_Amount Debit]],2),"")</f>
        <v/>
      </c>
      <c r="AW1242" s="46" t="str">
        <f>IF(Table1[[#This Row],[Cur_Amount Credit]]&gt;0,ROUND(Table1[[#This Row],[Cur_Amount Credit]],2),"")</f>
        <v/>
      </c>
      <c r="AX1242" s="46" t="str">
        <f>LEFT(Table1[[#This Row],[Cur]],3)</f>
        <v/>
      </c>
      <c r="AY1242" s="59"/>
      <c r="AZ1242" s="46"/>
      <c r="BA1242" s="46" t="str">
        <f>IF(Table1[[#This Row],[Cur]]&lt;&gt;"",IF(Table1[[#This Row],[Cur]]="USD","",ExchangeRate),"")</f>
        <v/>
      </c>
      <c r="BB1242" s="46" t="str">
        <f>IF(Table1[[#This Row],[Grant]]&lt;&gt;"",VLOOKUP(Table1[[#This Row],[Grant]],Grants!B:D,3),"")</f>
        <v/>
      </c>
      <c r="BC1242" s="46" t="str">
        <f>TRIM(Table1[[#This Row],[Vendor ID]])</f>
        <v/>
      </c>
      <c r="BD1242">
        <f>IF(Table1[[#This Row],[Reference Number]]=Q1241,BD1241,BD1241+1)</f>
        <v>0</v>
      </c>
    </row>
    <row r="1243" spans="1:56" ht="11.25" customHeight="1" x14ac:dyDescent="0.25">
      <c r="A1243" s="1"/>
      <c r="B1243" s="88" t="str">
        <f>IF(Table1[[#This Row],[Posting Date]]&lt;&gt;"",IF(Table1[[#This Row],[Reference Number]]=Q1242,B1242+1,1),"")</f>
        <v/>
      </c>
      <c r="C1243" s="61"/>
      <c r="D1243" s="61"/>
      <c r="E1243" s="138"/>
      <c r="F1243" s="141" t="str">
        <f>IFERROR(IF(VLOOKUP(Table1[[#This Row],[Budget Code Description]],Dimentions!$X$6:$AC$139,2,FALSE)="","",VLOOKUP(Table1[[#This Row],[Budget Code Description]],Dimentions!$X$6:$AC$139,2,FALSE)),"")</f>
        <v/>
      </c>
      <c r="G1243" s="141"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1" t="str">
        <f>IFERROR(VLOOKUP(Table1[[#This Row],[Budget Code Description]],Table6[#All],8,FALSE),"")</f>
        <v/>
      </c>
      <c r="L1243" s="63"/>
      <c r="M1243" s="65" t="str">
        <f>IFERROR(VLOOKUP(Table1[[#This Row],[Staff ID]],Table2[],2,FALSE),"")</f>
        <v/>
      </c>
      <c r="N1243" s="209" t="str">
        <f>IFERROR(IF(VLOOKUP(Table1[[#This Row],[Budget Code Description]],Dimentions!$X$6:$AC$134,4,FALSE)="","",VLOOKUP(Table1[[#This Row],[Budget Code Description]],Dimentions!$X$6:$AC$134,4,FALSE)),"")</f>
        <v/>
      </c>
      <c r="O1243" s="65" t="str">
        <f>IFERROR(VLOOKUP(Table1[[#This Row],[Vendor ID]],Table549[],2,FALSE),"")</f>
        <v/>
      </c>
      <c r="P1243" s="63"/>
      <c r="Q1243" s="141" t="str">
        <f>IF(Table1[[#This Row],[Posting Date]]&lt;&gt;"",$D$9,"")</f>
        <v/>
      </c>
      <c r="R1243" s="157" t="str">
        <f>IF(Table1[[#This Row],[Posting Date]]&lt;&gt;"",$D$10,"")</f>
        <v/>
      </c>
      <c r="S1243" s="66"/>
      <c r="T1243" s="63"/>
      <c r="U1243" s="67"/>
      <c r="V1243" s="67"/>
      <c r="W1243" s="67" t="str">
        <f t="shared" si="23"/>
        <v/>
      </c>
      <c r="X1243" s="159" t="str">
        <f>IF(E1243="","",(IF(Table1[[#This Row],[Cur]]="USD",Table1[[#This Row],[Cur_Amount Debit]],Table1[[#This Row],[Cur_Amount Debit]]/Table1[[#This Row],[Exchange Rate]])))</f>
        <v/>
      </c>
      <c r="Y1243" s="159" t="str">
        <f>IF(E1243="","",(IF(Table1[[#This Row],[Cur]]="USD",Table1[[#This Row],[Cur_Amount Credit]],Table1[[#This Row],[Cur_Amount Credit]]/ExchangeRate)))</f>
        <v/>
      </c>
      <c r="Z1243" s="201" t="str">
        <f>IF(E1243="","",(Table1[[#This Row],[Debit USD]]-Table1[[#This Row],[Credit USD]]))</f>
        <v/>
      </c>
      <c r="AA1243" s="226"/>
      <c r="AB1243" s="255"/>
      <c r="AC1243" s="1"/>
      <c r="AD1243" s="15"/>
      <c r="AE1243" s="15" t="str">
        <f>IF(AND(OR(Table1[[#This Row],[Account]]="15030",Table1[[#This Row],[Account]]="15035",Table1[[#This Row],[Account]]="20150"),Table1[[#This Row],[Vendor ID]]=""),1,"")</f>
        <v/>
      </c>
      <c r="AF1243" s="15"/>
      <c r="AG1243" s="15"/>
      <c r="AH1243" s="15"/>
      <c r="AI1243" s="46" t="str">
        <f>IF(Table1[[#This Row],[Posting Date]]&lt;&gt;"","GJ-"&amp;CountryID,"")</f>
        <v/>
      </c>
      <c r="AJ1243" s="59" t="str">
        <f>IF(Table1[[#This Row],[Posting Date]]&lt;&gt;"",Table1[[#This Row],[Posting Date]],"")</f>
        <v/>
      </c>
      <c r="AK1243" s="46"/>
      <c r="AL1243" s="46" t="str">
        <f>IF(Table1[[#This Row],[Description]]&lt;&gt;"",Table1[[#This Row],[Description]],"")</f>
        <v/>
      </c>
      <c r="AM1243" s="46" t="str">
        <f>IF(Table1[[#This Row],[Posting Date]]&lt;&gt;"",Table1[[#This Row],[Reference Number]],"")</f>
        <v/>
      </c>
      <c r="AN1243" s="46" t="str">
        <f>TRIM(Table1[[#This Row],[Line '#]])</f>
        <v/>
      </c>
      <c r="AO1243" s="46" t="str">
        <f>TRIM(Table1[[#This Row],[Account]])</f>
        <v/>
      </c>
      <c r="AP1243" s="46" t="str">
        <f>IF(Table1[[#This Row],[Posting Date]]&lt;&gt;"",$D$5,"")</f>
        <v/>
      </c>
      <c r="AQ1243" s="46" t="str">
        <f>TRIM(Table1[[#This Row],[Departments-Prgrams]])</f>
        <v/>
      </c>
      <c r="AR1243" s="46" t="str">
        <f>TRIM(Table1[[#This Row],[Grant]])</f>
        <v/>
      </c>
      <c r="AS1243" s="46" t="str">
        <f>TRIM(Table1[[#This Row],[Staff ID]])</f>
        <v/>
      </c>
      <c r="AT1243" s="46" t="str">
        <f>IF(TRIM(Table1[[#This Row],[Budget Code]])=0,"",TRIM(Table1[[#This Row],[Budget Code]]))</f>
        <v/>
      </c>
      <c r="AU1243" s="46" t="str">
        <f>IF(Table1[[#This Row],[Line Description]]&lt;&gt;"",Table1[[#This Row],[Line Description]],"")</f>
        <v/>
      </c>
      <c r="AV1243" s="46" t="str">
        <f>IF(Table1[[#This Row],[Cur_Amount Debit]]&gt;0,ROUND(Table1[[#This Row],[Cur_Amount Debit]],2),"")</f>
        <v/>
      </c>
      <c r="AW1243" s="46" t="str">
        <f>IF(Table1[[#This Row],[Cur_Amount Credit]]&gt;0,ROUND(Table1[[#This Row],[Cur_Amount Credit]],2),"")</f>
        <v/>
      </c>
      <c r="AX1243" s="46" t="str">
        <f>LEFT(Table1[[#This Row],[Cur]],3)</f>
        <v/>
      </c>
      <c r="AY1243" s="59"/>
      <c r="AZ1243" s="46"/>
      <c r="BA1243" s="46" t="str">
        <f>IF(Table1[[#This Row],[Cur]]&lt;&gt;"",IF(Table1[[#This Row],[Cur]]="USD","",ExchangeRate),"")</f>
        <v/>
      </c>
      <c r="BB1243" s="46" t="str">
        <f>IF(Table1[[#This Row],[Grant]]&lt;&gt;"",VLOOKUP(Table1[[#This Row],[Grant]],Grants!B:D,3),"")</f>
        <v/>
      </c>
      <c r="BC1243" s="46" t="str">
        <f>TRIM(Table1[[#This Row],[Vendor ID]])</f>
        <v/>
      </c>
      <c r="BD1243">
        <f>IF(Table1[[#This Row],[Reference Number]]=Q1242,BD1242,BD1242+1)</f>
        <v>0</v>
      </c>
    </row>
    <row r="1244" spans="1:56" ht="11.25" customHeight="1" x14ac:dyDescent="0.25">
      <c r="A1244" s="1"/>
      <c r="B1244" s="88" t="str">
        <f>IF(Table1[[#This Row],[Posting Date]]&lt;&gt;"",IF(Table1[[#This Row],[Reference Number]]=Q1243,B1243+1,1),"")</f>
        <v/>
      </c>
      <c r="C1244" s="61"/>
      <c r="D1244" s="61"/>
      <c r="E1244" s="138"/>
      <c r="F1244" s="141" t="str">
        <f>IFERROR(IF(VLOOKUP(Table1[[#This Row],[Budget Code Description]],Dimentions!$X$6:$AC$139,2,FALSE)="","",VLOOKUP(Table1[[#This Row],[Budget Code Description]],Dimentions!$X$6:$AC$139,2,FALSE)),"")</f>
        <v/>
      </c>
      <c r="G1244" s="141"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1" t="str">
        <f>IFERROR(VLOOKUP(Table1[[#This Row],[Budget Code Description]],Table6[#All],8,FALSE),"")</f>
        <v/>
      </c>
      <c r="L1244" s="63"/>
      <c r="M1244" s="65" t="str">
        <f>IFERROR(VLOOKUP(Table1[[#This Row],[Staff ID]],Table2[],2,FALSE),"")</f>
        <v/>
      </c>
      <c r="N1244" s="209" t="str">
        <f>IFERROR(IF(VLOOKUP(Table1[[#This Row],[Budget Code Description]],Dimentions!$X$6:$AC$134,4,FALSE)="","",VLOOKUP(Table1[[#This Row],[Budget Code Description]],Dimentions!$X$6:$AC$134,4,FALSE)),"")</f>
        <v/>
      </c>
      <c r="O1244" s="65" t="str">
        <f>IFERROR(VLOOKUP(Table1[[#This Row],[Vendor ID]],Table549[],2,FALSE),"")</f>
        <v/>
      </c>
      <c r="P1244" s="63"/>
      <c r="Q1244" s="141" t="str">
        <f>IF(Table1[[#This Row],[Posting Date]]&lt;&gt;"",$D$9,"")</f>
        <v/>
      </c>
      <c r="R1244" s="157" t="str">
        <f>IF(Table1[[#This Row],[Posting Date]]&lt;&gt;"",$D$10,"")</f>
        <v/>
      </c>
      <c r="S1244" s="66"/>
      <c r="T1244" s="63"/>
      <c r="U1244" s="67"/>
      <c r="V1244" s="67"/>
      <c r="W1244" s="67" t="str">
        <f t="shared" si="23"/>
        <v/>
      </c>
      <c r="X1244" s="159" t="str">
        <f>IF(E1244="","",(IF(Table1[[#This Row],[Cur]]="USD",Table1[[#This Row],[Cur_Amount Debit]],Table1[[#This Row],[Cur_Amount Debit]]/Table1[[#This Row],[Exchange Rate]])))</f>
        <v/>
      </c>
      <c r="Y1244" s="159" t="str">
        <f>IF(E1244="","",(IF(Table1[[#This Row],[Cur]]="USD",Table1[[#This Row],[Cur_Amount Credit]],Table1[[#This Row],[Cur_Amount Credit]]/ExchangeRate)))</f>
        <v/>
      </c>
      <c r="Z1244" s="201" t="str">
        <f>IF(E1244="","",(Table1[[#This Row],[Debit USD]]-Table1[[#This Row],[Credit USD]]))</f>
        <v/>
      </c>
      <c r="AA1244" s="226"/>
      <c r="AB1244" s="255"/>
      <c r="AC1244" s="1"/>
      <c r="AD1244" s="15"/>
      <c r="AE1244" s="15" t="str">
        <f>IF(AND(OR(Table1[[#This Row],[Account]]="15030",Table1[[#This Row],[Account]]="15035",Table1[[#This Row],[Account]]="20150"),Table1[[#This Row],[Vendor ID]]=""),1,"")</f>
        <v/>
      </c>
      <c r="AF1244" s="15"/>
      <c r="AG1244" s="15"/>
      <c r="AH1244" s="15"/>
      <c r="AI1244" s="46" t="str">
        <f>IF(Table1[[#This Row],[Posting Date]]&lt;&gt;"","GJ-"&amp;CountryID,"")</f>
        <v/>
      </c>
      <c r="AJ1244" s="59" t="str">
        <f>IF(Table1[[#This Row],[Posting Date]]&lt;&gt;"",Table1[[#This Row],[Posting Date]],"")</f>
        <v/>
      </c>
      <c r="AK1244" s="46"/>
      <c r="AL1244" s="46" t="str">
        <f>IF(Table1[[#This Row],[Description]]&lt;&gt;"",Table1[[#This Row],[Description]],"")</f>
        <v/>
      </c>
      <c r="AM1244" s="46" t="str">
        <f>IF(Table1[[#This Row],[Posting Date]]&lt;&gt;"",Table1[[#This Row],[Reference Number]],"")</f>
        <v/>
      </c>
      <c r="AN1244" s="46" t="str">
        <f>TRIM(Table1[[#This Row],[Line '#]])</f>
        <v/>
      </c>
      <c r="AO1244" s="46" t="str">
        <f>TRIM(Table1[[#This Row],[Account]])</f>
        <v/>
      </c>
      <c r="AP1244" s="46" t="str">
        <f>IF(Table1[[#This Row],[Posting Date]]&lt;&gt;"",$D$5,"")</f>
        <v/>
      </c>
      <c r="AQ1244" s="46" t="str">
        <f>TRIM(Table1[[#This Row],[Departments-Prgrams]])</f>
        <v/>
      </c>
      <c r="AR1244" s="46" t="str">
        <f>TRIM(Table1[[#This Row],[Grant]])</f>
        <v/>
      </c>
      <c r="AS1244" s="46" t="str">
        <f>TRIM(Table1[[#This Row],[Staff ID]])</f>
        <v/>
      </c>
      <c r="AT1244" s="46" t="str">
        <f>IF(TRIM(Table1[[#This Row],[Budget Code]])=0,"",TRIM(Table1[[#This Row],[Budget Code]]))</f>
        <v/>
      </c>
      <c r="AU1244" s="46" t="str">
        <f>IF(Table1[[#This Row],[Line Description]]&lt;&gt;"",Table1[[#This Row],[Line Description]],"")</f>
        <v/>
      </c>
      <c r="AV1244" s="46" t="str">
        <f>IF(Table1[[#This Row],[Cur_Amount Debit]]&gt;0,ROUND(Table1[[#This Row],[Cur_Amount Debit]],2),"")</f>
        <v/>
      </c>
      <c r="AW1244" s="46" t="str">
        <f>IF(Table1[[#This Row],[Cur_Amount Credit]]&gt;0,ROUND(Table1[[#This Row],[Cur_Amount Credit]],2),"")</f>
        <v/>
      </c>
      <c r="AX1244" s="46" t="str">
        <f>LEFT(Table1[[#This Row],[Cur]],3)</f>
        <v/>
      </c>
      <c r="AY1244" s="59"/>
      <c r="AZ1244" s="46"/>
      <c r="BA1244" s="46" t="str">
        <f>IF(Table1[[#This Row],[Cur]]&lt;&gt;"",IF(Table1[[#This Row],[Cur]]="USD","",ExchangeRate),"")</f>
        <v/>
      </c>
      <c r="BB1244" s="46" t="str">
        <f>IF(Table1[[#This Row],[Grant]]&lt;&gt;"",VLOOKUP(Table1[[#This Row],[Grant]],Grants!B:D,3),"")</f>
        <v/>
      </c>
      <c r="BC1244" s="46" t="str">
        <f>TRIM(Table1[[#This Row],[Vendor ID]])</f>
        <v/>
      </c>
      <c r="BD1244">
        <f>IF(Table1[[#This Row],[Reference Number]]=Q1243,BD1243,BD1243+1)</f>
        <v>0</v>
      </c>
    </row>
    <row r="1245" spans="1:56" ht="11.25" customHeight="1" x14ac:dyDescent="0.25">
      <c r="A1245" s="1"/>
      <c r="B1245" s="88" t="str">
        <f>IF(Table1[[#This Row],[Posting Date]]&lt;&gt;"",IF(Table1[[#This Row],[Reference Number]]=Q1244,B1244+1,1),"")</f>
        <v/>
      </c>
      <c r="C1245" s="61"/>
      <c r="D1245" s="61"/>
      <c r="E1245" s="138"/>
      <c r="F1245" s="141" t="str">
        <f>IFERROR(IF(VLOOKUP(Table1[[#This Row],[Budget Code Description]],Dimentions!$X$6:$AC$139,2,FALSE)="","",VLOOKUP(Table1[[#This Row],[Budget Code Description]],Dimentions!$X$6:$AC$139,2,FALSE)),"")</f>
        <v/>
      </c>
      <c r="G1245" s="141"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1" t="str">
        <f>IFERROR(VLOOKUP(Table1[[#This Row],[Budget Code Description]],Table6[#All],8,FALSE),"")</f>
        <v/>
      </c>
      <c r="L1245" s="63"/>
      <c r="M1245" s="65" t="str">
        <f>IFERROR(VLOOKUP(Table1[[#This Row],[Staff ID]],Table2[],2,FALSE),"")</f>
        <v/>
      </c>
      <c r="N1245" s="209" t="str">
        <f>IFERROR(IF(VLOOKUP(Table1[[#This Row],[Budget Code Description]],Dimentions!$X$6:$AC$134,4,FALSE)="","",VLOOKUP(Table1[[#This Row],[Budget Code Description]],Dimentions!$X$6:$AC$134,4,FALSE)),"")</f>
        <v/>
      </c>
      <c r="O1245" s="65" t="str">
        <f>IFERROR(VLOOKUP(Table1[[#This Row],[Vendor ID]],Table549[],2,FALSE),"")</f>
        <v/>
      </c>
      <c r="P1245" s="63"/>
      <c r="Q1245" s="141" t="str">
        <f>IF(Table1[[#This Row],[Posting Date]]&lt;&gt;"",$D$9,"")</f>
        <v/>
      </c>
      <c r="R1245" s="157" t="str">
        <f>IF(Table1[[#This Row],[Posting Date]]&lt;&gt;"",$D$10,"")</f>
        <v/>
      </c>
      <c r="S1245" s="66"/>
      <c r="T1245" s="63"/>
      <c r="U1245" s="67"/>
      <c r="V1245" s="67"/>
      <c r="W1245" s="67" t="str">
        <f t="shared" si="23"/>
        <v/>
      </c>
      <c r="X1245" s="159" t="str">
        <f>IF(E1245="","",(IF(Table1[[#This Row],[Cur]]="USD",Table1[[#This Row],[Cur_Amount Debit]],Table1[[#This Row],[Cur_Amount Debit]]/Table1[[#This Row],[Exchange Rate]])))</f>
        <v/>
      </c>
      <c r="Y1245" s="159" t="str">
        <f>IF(E1245="","",(IF(Table1[[#This Row],[Cur]]="USD",Table1[[#This Row],[Cur_Amount Credit]],Table1[[#This Row],[Cur_Amount Credit]]/ExchangeRate)))</f>
        <v/>
      </c>
      <c r="Z1245" s="201" t="str">
        <f>IF(E1245="","",(Table1[[#This Row],[Debit USD]]-Table1[[#This Row],[Credit USD]]))</f>
        <v/>
      </c>
      <c r="AA1245" s="226"/>
      <c r="AB1245" s="255"/>
      <c r="AC1245" s="1"/>
      <c r="AD1245" s="15"/>
      <c r="AE1245" s="15" t="str">
        <f>IF(AND(OR(Table1[[#This Row],[Account]]="15030",Table1[[#This Row],[Account]]="15035",Table1[[#This Row],[Account]]="20150"),Table1[[#This Row],[Vendor ID]]=""),1,"")</f>
        <v/>
      </c>
      <c r="AF1245" s="15"/>
      <c r="AG1245" s="15"/>
      <c r="AH1245" s="15"/>
      <c r="AI1245" s="46" t="str">
        <f>IF(Table1[[#This Row],[Posting Date]]&lt;&gt;"","GJ-"&amp;CountryID,"")</f>
        <v/>
      </c>
      <c r="AJ1245" s="59" t="str">
        <f>IF(Table1[[#This Row],[Posting Date]]&lt;&gt;"",Table1[[#This Row],[Posting Date]],"")</f>
        <v/>
      </c>
      <c r="AK1245" s="46"/>
      <c r="AL1245" s="46" t="str">
        <f>IF(Table1[[#This Row],[Description]]&lt;&gt;"",Table1[[#This Row],[Description]],"")</f>
        <v/>
      </c>
      <c r="AM1245" s="46" t="str">
        <f>IF(Table1[[#This Row],[Posting Date]]&lt;&gt;"",Table1[[#This Row],[Reference Number]],"")</f>
        <v/>
      </c>
      <c r="AN1245" s="46" t="str">
        <f>TRIM(Table1[[#This Row],[Line '#]])</f>
        <v/>
      </c>
      <c r="AO1245" s="46" t="str">
        <f>TRIM(Table1[[#This Row],[Account]])</f>
        <v/>
      </c>
      <c r="AP1245" s="46" t="str">
        <f>IF(Table1[[#This Row],[Posting Date]]&lt;&gt;"",$D$5,"")</f>
        <v/>
      </c>
      <c r="AQ1245" s="46" t="str">
        <f>TRIM(Table1[[#This Row],[Departments-Prgrams]])</f>
        <v/>
      </c>
      <c r="AR1245" s="46" t="str">
        <f>TRIM(Table1[[#This Row],[Grant]])</f>
        <v/>
      </c>
      <c r="AS1245" s="46" t="str">
        <f>TRIM(Table1[[#This Row],[Staff ID]])</f>
        <v/>
      </c>
      <c r="AT1245" s="46" t="str">
        <f>IF(TRIM(Table1[[#This Row],[Budget Code]])=0,"",TRIM(Table1[[#This Row],[Budget Code]]))</f>
        <v/>
      </c>
      <c r="AU1245" s="46" t="str">
        <f>IF(Table1[[#This Row],[Line Description]]&lt;&gt;"",Table1[[#This Row],[Line Description]],"")</f>
        <v/>
      </c>
      <c r="AV1245" s="46" t="str">
        <f>IF(Table1[[#This Row],[Cur_Amount Debit]]&gt;0,ROUND(Table1[[#This Row],[Cur_Amount Debit]],2),"")</f>
        <v/>
      </c>
      <c r="AW1245" s="46" t="str">
        <f>IF(Table1[[#This Row],[Cur_Amount Credit]]&gt;0,ROUND(Table1[[#This Row],[Cur_Amount Credit]],2),"")</f>
        <v/>
      </c>
      <c r="AX1245" s="46" t="str">
        <f>LEFT(Table1[[#This Row],[Cur]],3)</f>
        <v/>
      </c>
      <c r="AY1245" s="59"/>
      <c r="AZ1245" s="46"/>
      <c r="BA1245" s="46" t="str">
        <f>IF(Table1[[#This Row],[Cur]]&lt;&gt;"",IF(Table1[[#This Row],[Cur]]="USD","",ExchangeRate),"")</f>
        <v/>
      </c>
      <c r="BB1245" s="46" t="str">
        <f>IF(Table1[[#This Row],[Grant]]&lt;&gt;"",VLOOKUP(Table1[[#This Row],[Grant]],Grants!B:D,3),"")</f>
        <v/>
      </c>
      <c r="BC1245" s="46" t="str">
        <f>TRIM(Table1[[#This Row],[Vendor ID]])</f>
        <v/>
      </c>
      <c r="BD1245">
        <f>IF(Table1[[#This Row],[Reference Number]]=Q1244,BD1244,BD1244+1)</f>
        <v>0</v>
      </c>
    </row>
    <row r="1246" spans="1:56" ht="11.25" customHeight="1" x14ac:dyDescent="0.25">
      <c r="A1246" s="1"/>
      <c r="B1246" s="88" t="str">
        <f>IF(Table1[[#This Row],[Posting Date]]&lt;&gt;"",IF(Table1[[#This Row],[Reference Number]]=Q1245,B1245+1,1),"")</f>
        <v/>
      </c>
      <c r="C1246" s="61"/>
      <c r="D1246" s="61"/>
      <c r="E1246" s="138"/>
      <c r="F1246" s="141" t="str">
        <f>IFERROR(IF(VLOOKUP(Table1[[#This Row],[Budget Code Description]],Dimentions!$X$6:$AC$139,2,FALSE)="","",VLOOKUP(Table1[[#This Row],[Budget Code Description]],Dimentions!$X$6:$AC$139,2,FALSE)),"")</f>
        <v/>
      </c>
      <c r="G1246" s="141"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1" t="str">
        <f>IFERROR(VLOOKUP(Table1[[#This Row],[Budget Code Description]],Table6[#All],8,FALSE),"")</f>
        <v/>
      </c>
      <c r="L1246" s="63"/>
      <c r="M1246" s="65" t="str">
        <f>IFERROR(VLOOKUP(Table1[[#This Row],[Staff ID]],Table2[],2,FALSE),"")</f>
        <v/>
      </c>
      <c r="N1246" s="209" t="str">
        <f>IFERROR(IF(VLOOKUP(Table1[[#This Row],[Budget Code Description]],Dimentions!$X$6:$AC$134,4,FALSE)="","",VLOOKUP(Table1[[#This Row],[Budget Code Description]],Dimentions!$X$6:$AC$134,4,FALSE)),"")</f>
        <v/>
      </c>
      <c r="O1246" s="65" t="str">
        <f>IFERROR(VLOOKUP(Table1[[#This Row],[Vendor ID]],Table549[],2,FALSE),"")</f>
        <v/>
      </c>
      <c r="P1246" s="63"/>
      <c r="Q1246" s="141" t="str">
        <f>IF(Table1[[#This Row],[Posting Date]]&lt;&gt;"",$D$9,"")</f>
        <v/>
      </c>
      <c r="R1246" s="157" t="str">
        <f>IF(Table1[[#This Row],[Posting Date]]&lt;&gt;"",$D$10,"")</f>
        <v/>
      </c>
      <c r="S1246" s="66"/>
      <c r="T1246" s="63"/>
      <c r="U1246" s="67"/>
      <c r="V1246" s="67"/>
      <c r="W1246" s="67" t="str">
        <f t="shared" si="23"/>
        <v/>
      </c>
      <c r="X1246" s="159" t="str">
        <f>IF(E1246="","",(IF(Table1[[#This Row],[Cur]]="USD",Table1[[#This Row],[Cur_Amount Debit]],Table1[[#This Row],[Cur_Amount Debit]]/Table1[[#This Row],[Exchange Rate]])))</f>
        <v/>
      </c>
      <c r="Y1246" s="159" t="str">
        <f>IF(E1246="","",(IF(Table1[[#This Row],[Cur]]="USD",Table1[[#This Row],[Cur_Amount Credit]],Table1[[#This Row],[Cur_Amount Credit]]/ExchangeRate)))</f>
        <v/>
      </c>
      <c r="Z1246" s="201" t="str">
        <f>IF(E1246="","",(Table1[[#This Row],[Debit USD]]-Table1[[#This Row],[Credit USD]]))</f>
        <v/>
      </c>
      <c r="AA1246" s="226"/>
      <c r="AB1246" s="255"/>
      <c r="AC1246" s="1"/>
      <c r="AD1246" s="15"/>
      <c r="AE1246" s="15" t="str">
        <f>IF(AND(OR(Table1[[#This Row],[Account]]="15030",Table1[[#This Row],[Account]]="15035",Table1[[#This Row],[Account]]="20150"),Table1[[#This Row],[Vendor ID]]=""),1,"")</f>
        <v/>
      </c>
      <c r="AF1246" s="15"/>
      <c r="AG1246" s="15"/>
      <c r="AH1246" s="15"/>
      <c r="AI1246" s="46" t="str">
        <f>IF(Table1[[#This Row],[Posting Date]]&lt;&gt;"","GJ-"&amp;CountryID,"")</f>
        <v/>
      </c>
      <c r="AJ1246" s="59" t="str">
        <f>IF(Table1[[#This Row],[Posting Date]]&lt;&gt;"",Table1[[#This Row],[Posting Date]],"")</f>
        <v/>
      </c>
      <c r="AK1246" s="46"/>
      <c r="AL1246" s="46" t="str">
        <f>IF(Table1[[#This Row],[Description]]&lt;&gt;"",Table1[[#This Row],[Description]],"")</f>
        <v/>
      </c>
      <c r="AM1246" s="46" t="str">
        <f>IF(Table1[[#This Row],[Posting Date]]&lt;&gt;"",Table1[[#This Row],[Reference Number]],"")</f>
        <v/>
      </c>
      <c r="AN1246" s="46" t="str">
        <f>TRIM(Table1[[#This Row],[Line '#]])</f>
        <v/>
      </c>
      <c r="AO1246" s="46" t="str">
        <f>TRIM(Table1[[#This Row],[Account]])</f>
        <v/>
      </c>
      <c r="AP1246" s="46" t="str">
        <f>IF(Table1[[#This Row],[Posting Date]]&lt;&gt;"",$D$5,"")</f>
        <v/>
      </c>
      <c r="AQ1246" s="46" t="str">
        <f>TRIM(Table1[[#This Row],[Departments-Prgrams]])</f>
        <v/>
      </c>
      <c r="AR1246" s="46" t="str">
        <f>TRIM(Table1[[#This Row],[Grant]])</f>
        <v/>
      </c>
      <c r="AS1246" s="46" t="str">
        <f>TRIM(Table1[[#This Row],[Staff ID]])</f>
        <v/>
      </c>
      <c r="AT1246" s="46" t="str">
        <f>IF(TRIM(Table1[[#This Row],[Budget Code]])=0,"",TRIM(Table1[[#This Row],[Budget Code]]))</f>
        <v/>
      </c>
      <c r="AU1246" s="46" t="str">
        <f>IF(Table1[[#This Row],[Line Description]]&lt;&gt;"",Table1[[#This Row],[Line Description]],"")</f>
        <v/>
      </c>
      <c r="AV1246" s="46" t="str">
        <f>IF(Table1[[#This Row],[Cur_Amount Debit]]&gt;0,ROUND(Table1[[#This Row],[Cur_Amount Debit]],2),"")</f>
        <v/>
      </c>
      <c r="AW1246" s="46" t="str">
        <f>IF(Table1[[#This Row],[Cur_Amount Credit]]&gt;0,ROUND(Table1[[#This Row],[Cur_Amount Credit]],2),"")</f>
        <v/>
      </c>
      <c r="AX1246" s="46" t="str">
        <f>LEFT(Table1[[#This Row],[Cur]],3)</f>
        <v/>
      </c>
      <c r="AY1246" s="59"/>
      <c r="AZ1246" s="46"/>
      <c r="BA1246" s="46" t="str">
        <f>IF(Table1[[#This Row],[Cur]]&lt;&gt;"",IF(Table1[[#This Row],[Cur]]="USD","",ExchangeRate),"")</f>
        <v/>
      </c>
      <c r="BB1246" s="46" t="str">
        <f>IF(Table1[[#This Row],[Grant]]&lt;&gt;"",VLOOKUP(Table1[[#This Row],[Grant]],Grants!B:D,3),"")</f>
        <v/>
      </c>
      <c r="BC1246" s="46" t="str">
        <f>TRIM(Table1[[#This Row],[Vendor ID]])</f>
        <v/>
      </c>
      <c r="BD1246">
        <f>IF(Table1[[#This Row],[Reference Number]]=Q1245,BD1245,BD1245+1)</f>
        <v>0</v>
      </c>
    </row>
    <row r="1247" spans="1:56" ht="11.25" customHeight="1" x14ac:dyDescent="0.25">
      <c r="A1247" s="1"/>
      <c r="B1247" s="88" t="str">
        <f>IF(Table1[[#This Row],[Posting Date]]&lt;&gt;"",IF(Table1[[#This Row],[Reference Number]]=Q1246,B1246+1,1),"")</f>
        <v/>
      </c>
      <c r="C1247" s="61"/>
      <c r="D1247" s="61"/>
      <c r="E1247" s="138"/>
      <c r="F1247" s="141" t="str">
        <f>IFERROR(IF(VLOOKUP(Table1[[#This Row],[Budget Code Description]],Dimentions!$X$6:$AC$139,2,FALSE)="","",VLOOKUP(Table1[[#This Row],[Budget Code Description]],Dimentions!$X$6:$AC$139,2,FALSE)),"")</f>
        <v/>
      </c>
      <c r="G1247" s="141"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1" t="str">
        <f>IFERROR(VLOOKUP(Table1[[#This Row],[Budget Code Description]],Table6[#All],8,FALSE),"")</f>
        <v/>
      </c>
      <c r="L1247" s="63"/>
      <c r="M1247" s="65" t="str">
        <f>IFERROR(VLOOKUP(Table1[[#This Row],[Staff ID]],Table2[],2,FALSE),"")</f>
        <v/>
      </c>
      <c r="N1247" s="209" t="str">
        <f>IFERROR(IF(VLOOKUP(Table1[[#This Row],[Budget Code Description]],Dimentions!$X$6:$AC$134,4,FALSE)="","",VLOOKUP(Table1[[#This Row],[Budget Code Description]],Dimentions!$X$6:$AC$134,4,FALSE)),"")</f>
        <v/>
      </c>
      <c r="O1247" s="65" t="str">
        <f>IFERROR(VLOOKUP(Table1[[#This Row],[Vendor ID]],Table549[],2,FALSE),"")</f>
        <v/>
      </c>
      <c r="P1247" s="63"/>
      <c r="Q1247" s="141" t="str">
        <f>IF(Table1[[#This Row],[Posting Date]]&lt;&gt;"",$D$9,"")</f>
        <v/>
      </c>
      <c r="R1247" s="157" t="str">
        <f>IF(Table1[[#This Row],[Posting Date]]&lt;&gt;"",$D$10,"")</f>
        <v/>
      </c>
      <c r="S1247" s="66"/>
      <c r="T1247" s="63"/>
      <c r="U1247" s="67"/>
      <c r="V1247" s="67"/>
      <c r="W1247" s="67" t="str">
        <f t="shared" si="23"/>
        <v/>
      </c>
      <c r="X1247" s="159" t="str">
        <f>IF(E1247="","",(IF(Table1[[#This Row],[Cur]]="USD",Table1[[#This Row],[Cur_Amount Debit]],Table1[[#This Row],[Cur_Amount Debit]]/Table1[[#This Row],[Exchange Rate]])))</f>
        <v/>
      </c>
      <c r="Y1247" s="159" t="str">
        <f>IF(E1247="","",(IF(Table1[[#This Row],[Cur]]="USD",Table1[[#This Row],[Cur_Amount Credit]],Table1[[#This Row],[Cur_Amount Credit]]/ExchangeRate)))</f>
        <v/>
      </c>
      <c r="Z1247" s="201" t="str">
        <f>IF(E1247="","",(Table1[[#This Row],[Debit USD]]-Table1[[#This Row],[Credit USD]]))</f>
        <v/>
      </c>
      <c r="AA1247" s="226"/>
      <c r="AB1247" s="255"/>
      <c r="AC1247" s="1"/>
      <c r="AD1247" s="15"/>
      <c r="AE1247" s="15" t="str">
        <f>IF(AND(OR(Table1[[#This Row],[Account]]="15030",Table1[[#This Row],[Account]]="15035",Table1[[#This Row],[Account]]="20150"),Table1[[#This Row],[Vendor ID]]=""),1,"")</f>
        <v/>
      </c>
      <c r="AF1247" s="15"/>
      <c r="AG1247" s="15"/>
      <c r="AH1247" s="15"/>
      <c r="AI1247" s="46" t="str">
        <f>IF(Table1[[#This Row],[Posting Date]]&lt;&gt;"","GJ-"&amp;CountryID,"")</f>
        <v/>
      </c>
      <c r="AJ1247" s="59" t="str">
        <f>IF(Table1[[#This Row],[Posting Date]]&lt;&gt;"",Table1[[#This Row],[Posting Date]],"")</f>
        <v/>
      </c>
      <c r="AK1247" s="46"/>
      <c r="AL1247" s="46" t="str">
        <f>IF(Table1[[#This Row],[Description]]&lt;&gt;"",Table1[[#This Row],[Description]],"")</f>
        <v/>
      </c>
      <c r="AM1247" s="46" t="str">
        <f>IF(Table1[[#This Row],[Posting Date]]&lt;&gt;"",Table1[[#This Row],[Reference Number]],"")</f>
        <v/>
      </c>
      <c r="AN1247" s="46" t="str">
        <f>TRIM(Table1[[#This Row],[Line '#]])</f>
        <v/>
      </c>
      <c r="AO1247" s="46" t="str">
        <f>TRIM(Table1[[#This Row],[Account]])</f>
        <v/>
      </c>
      <c r="AP1247" s="46" t="str">
        <f>IF(Table1[[#This Row],[Posting Date]]&lt;&gt;"",$D$5,"")</f>
        <v/>
      </c>
      <c r="AQ1247" s="46" t="str">
        <f>TRIM(Table1[[#This Row],[Departments-Prgrams]])</f>
        <v/>
      </c>
      <c r="AR1247" s="46" t="str">
        <f>TRIM(Table1[[#This Row],[Grant]])</f>
        <v/>
      </c>
      <c r="AS1247" s="46" t="str">
        <f>TRIM(Table1[[#This Row],[Staff ID]])</f>
        <v/>
      </c>
      <c r="AT1247" s="46" t="str">
        <f>IF(TRIM(Table1[[#This Row],[Budget Code]])=0,"",TRIM(Table1[[#This Row],[Budget Code]]))</f>
        <v/>
      </c>
      <c r="AU1247" s="46" t="str">
        <f>IF(Table1[[#This Row],[Line Description]]&lt;&gt;"",Table1[[#This Row],[Line Description]],"")</f>
        <v/>
      </c>
      <c r="AV1247" s="46" t="str">
        <f>IF(Table1[[#This Row],[Cur_Amount Debit]]&gt;0,ROUND(Table1[[#This Row],[Cur_Amount Debit]],2),"")</f>
        <v/>
      </c>
      <c r="AW1247" s="46" t="str">
        <f>IF(Table1[[#This Row],[Cur_Amount Credit]]&gt;0,ROUND(Table1[[#This Row],[Cur_Amount Credit]],2),"")</f>
        <v/>
      </c>
      <c r="AX1247" s="46" t="str">
        <f>LEFT(Table1[[#This Row],[Cur]],3)</f>
        <v/>
      </c>
      <c r="AY1247" s="59"/>
      <c r="AZ1247" s="46"/>
      <c r="BA1247" s="46" t="str">
        <f>IF(Table1[[#This Row],[Cur]]&lt;&gt;"",IF(Table1[[#This Row],[Cur]]="USD","",ExchangeRate),"")</f>
        <v/>
      </c>
      <c r="BB1247" s="46" t="str">
        <f>IF(Table1[[#This Row],[Grant]]&lt;&gt;"",VLOOKUP(Table1[[#This Row],[Grant]],Grants!B:D,3),"")</f>
        <v/>
      </c>
      <c r="BC1247" s="46" t="str">
        <f>TRIM(Table1[[#This Row],[Vendor ID]])</f>
        <v/>
      </c>
      <c r="BD1247">
        <f>IF(Table1[[#This Row],[Reference Number]]=Q1246,BD1246,BD1246+1)</f>
        <v>0</v>
      </c>
    </row>
    <row r="1248" spans="1:56" ht="11.25" customHeight="1" x14ac:dyDescent="0.25">
      <c r="A1248" s="1"/>
      <c r="B1248" s="88" t="str">
        <f>IF(Table1[[#This Row],[Posting Date]]&lt;&gt;"",IF(Table1[[#This Row],[Reference Number]]=Q1247,B1247+1,1),"")</f>
        <v/>
      </c>
      <c r="C1248" s="61"/>
      <c r="D1248" s="61"/>
      <c r="E1248" s="138"/>
      <c r="F1248" s="141" t="str">
        <f>IFERROR(IF(VLOOKUP(Table1[[#This Row],[Budget Code Description]],Dimentions!$X$6:$AC$139,2,FALSE)="","",VLOOKUP(Table1[[#This Row],[Budget Code Description]],Dimentions!$X$6:$AC$139,2,FALSE)),"")</f>
        <v/>
      </c>
      <c r="G1248" s="141"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1" t="str">
        <f>IFERROR(VLOOKUP(Table1[[#This Row],[Budget Code Description]],Table6[#All],8,FALSE),"")</f>
        <v/>
      </c>
      <c r="L1248" s="63"/>
      <c r="M1248" s="65" t="str">
        <f>IFERROR(VLOOKUP(Table1[[#This Row],[Staff ID]],Table2[],2,FALSE),"")</f>
        <v/>
      </c>
      <c r="N1248" s="209" t="str">
        <f>IFERROR(IF(VLOOKUP(Table1[[#This Row],[Budget Code Description]],Dimentions!$X$6:$AC$134,4,FALSE)="","",VLOOKUP(Table1[[#This Row],[Budget Code Description]],Dimentions!$X$6:$AC$134,4,FALSE)),"")</f>
        <v/>
      </c>
      <c r="O1248" s="65" t="str">
        <f>IFERROR(VLOOKUP(Table1[[#This Row],[Vendor ID]],Table549[],2,FALSE),"")</f>
        <v/>
      </c>
      <c r="P1248" s="63"/>
      <c r="Q1248" s="141" t="str">
        <f>IF(Table1[[#This Row],[Posting Date]]&lt;&gt;"",$D$9,"")</f>
        <v/>
      </c>
      <c r="R1248" s="157" t="str">
        <f>IF(Table1[[#This Row],[Posting Date]]&lt;&gt;"",$D$10,"")</f>
        <v/>
      </c>
      <c r="S1248" s="66"/>
      <c r="T1248" s="63"/>
      <c r="U1248" s="67"/>
      <c r="V1248" s="67"/>
      <c r="W1248" s="67" t="str">
        <f t="shared" si="23"/>
        <v/>
      </c>
      <c r="X1248" s="159" t="str">
        <f>IF(E1248="","",(IF(Table1[[#This Row],[Cur]]="USD",Table1[[#This Row],[Cur_Amount Debit]],Table1[[#This Row],[Cur_Amount Debit]]/Table1[[#This Row],[Exchange Rate]])))</f>
        <v/>
      </c>
      <c r="Y1248" s="159" t="str">
        <f>IF(E1248="","",(IF(Table1[[#This Row],[Cur]]="USD",Table1[[#This Row],[Cur_Amount Credit]],Table1[[#This Row],[Cur_Amount Credit]]/ExchangeRate)))</f>
        <v/>
      </c>
      <c r="Z1248" s="201" t="str">
        <f>IF(E1248="","",(Table1[[#This Row],[Debit USD]]-Table1[[#This Row],[Credit USD]]))</f>
        <v/>
      </c>
      <c r="AA1248" s="226"/>
      <c r="AB1248" s="255"/>
      <c r="AC1248" s="1"/>
      <c r="AD1248" s="15"/>
      <c r="AE1248" s="15" t="str">
        <f>IF(AND(OR(Table1[[#This Row],[Account]]="15030",Table1[[#This Row],[Account]]="15035",Table1[[#This Row],[Account]]="20150"),Table1[[#This Row],[Vendor ID]]=""),1,"")</f>
        <v/>
      </c>
      <c r="AF1248" s="15"/>
      <c r="AG1248" s="15"/>
      <c r="AH1248" s="15"/>
      <c r="AI1248" s="46" t="str">
        <f>IF(Table1[[#This Row],[Posting Date]]&lt;&gt;"","GJ-"&amp;CountryID,"")</f>
        <v/>
      </c>
      <c r="AJ1248" s="59" t="str">
        <f>IF(Table1[[#This Row],[Posting Date]]&lt;&gt;"",Table1[[#This Row],[Posting Date]],"")</f>
        <v/>
      </c>
      <c r="AK1248" s="46"/>
      <c r="AL1248" s="46" t="str">
        <f>IF(Table1[[#This Row],[Description]]&lt;&gt;"",Table1[[#This Row],[Description]],"")</f>
        <v/>
      </c>
      <c r="AM1248" s="46" t="str">
        <f>IF(Table1[[#This Row],[Posting Date]]&lt;&gt;"",Table1[[#This Row],[Reference Number]],"")</f>
        <v/>
      </c>
      <c r="AN1248" s="46" t="str">
        <f>TRIM(Table1[[#This Row],[Line '#]])</f>
        <v/>
      </c>
      <c r="AO1248" s="46" t="str">
        <f>TRIM(Table1[[#This Row],[Account]])</f>
        <v/>
      </c>
      <c r="AP1248" s="46" t="str">
        <f>IF(Table1[[#This Row],[Posting Date]]&lt;&gt;"",$D$5,"")</f>
        <v/>
      </c>
      <c r="AQ1248" s="46" t="str">
        <f>TRIM(Table1[[#This Row],[Departments-Prgrams]])</f>
        <v/>
      </c>
      <c r="AR1248" s="46" t="str">
        <f>TRIM(Table1[[#This Row],[Grant]])</f>
        <v/>
      </c>
      <c r="AS1248" s="46" t="str">
        <f>TRIM(Table1[[#This Row],[Staff ID]])</f>
        <v/>
      </c>
      <c r="AT1248" s="46" t="str">
        <f>IF(TRIM(Table1[[#This Row],[Budget Code]])=0,"",TRIM(Table1[[#This Row],[Budget Code]]))</f>
        <v/>
      </c>
      <c r="AU1248" s="46" t="str">
        <f>IF(Table1[[#This Row],[Line Description]]&lt;&gt;"",Table1[[#This Row],[Line Description]],"")</f>
        <v/>
      </c>
      <c r="AV1248" s="46" t="str">
        <f>IF(Table1[[#This Row],[Cur_Amount Debit]]&gt;0,ROUND(Table1[[#This Row],[Cur_Amount Debit]],2),"")</f>
        <v/>
      </c>
      <c r="AW1248" s="46" t="str">
        <f>IF(Table1[[#This Row],[Cur_Amount Credit]]&gt;0,ROUND(Table1[[#This Row],[Cur_Amount Credit]],2),"")</f>
        <v/>
      </c>
      <c r="AX1248" s="46" t="str">
        <f>LEFT(Table1[[#This Row],[Cur]],3)</f>
        <v/>
      </c>
      <c r="AY1248" s="59"/>
      <c r="AZ1248" s="46"/>
      <c r="BA1248" s="46" t="str">
        <f>IF(Table1[[#This Row],[Cur]]&lt;&gt;"",IF(Table1[[#This Row],[Cur]]="USD","",ExchangeRate),"")</f>
        <v/>
      </c>
      <c r="BB1248" s="46" t="str">
        <f>IF(Table1[[#This Row],[Grant]]&lt;&gt;"",VLOOKUP(Table1[[#This Row],[Grant]],Grants!B:D,3),"")</f>
        <v/>
      </c>
      <c r="BC1248" s="46" t="str">
        <f>TRIM(Table1[[#This Row],[Vendor ID]])</f>
        <v/>
      </c>
      <c r="BD1248">
        <f>IF(Table1[[#This Row],[Reference Number]]=Q1247,BD1247,BD1247+1)</f>
        <v>0</v>
      </c>
    </row>
    <row r="1249" spans="1:56" ht="11.25" customHeight="1" x14ac:dyDescent="0.25">
      <c r="A1249" s="1"/>
      <c r="B1249" s="88" t="str">
        <f>IF(Table1[[#This Row],[Posting Date]]&lt;&gt;"",IF(Table1[[#This Row],[Reference Number]]=Q1248,B1248+1,1),"")</f>
        <v/>
      </c>
      <c r="C1249" s="61"/>
      <c r="D1249" s="61"/>
      <c r="E1249" s="138"/>
      <c r="F1249" s="141" t="str">
        <f>IFERROR(IF(VLOOKUP(Table1[[#This Row],[Budget Code Description]],Dimentions!$X$6:$AC$139,2,FALSE)="","",VLOOKUP(Table1[[#This Row],[Budget Code Description]],Dimentions!$X$6:$AC$139,2,FALSE)),"")</f>
        <v/>
      </c>
      <c r="G1249" s="141"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1" t="str">
        <f>IFERROR(VLOOKUP(Table1[[#This Row],[Budget Code Description]],Table6[#All],8,FALSE),"")</f>
        <v/>
      </c>
      <c r="L1249" s="63"/>
      <c r="M1249" s="65" t="str">
        <f>IFERROR(VLOOKUP(Table1[[#This Row],[Staff ID]],Table2[],2,FALSE),"")</f>
        <v/>
      </c>
      <c r="N1249" s="209" t="str">
        <f>IFERROR(IF(VLOOKUP(Table1[[#This Row],[Budget Code Description]],Dimentions!$X$6:$AC$134,4,FALSE)="","",VLOOKUP(Table1[[#This Row],[Budget Code Description]],Dimentions!$X$6:$AC$134,4,FALSE)),"")</f>
        <v/>
      </c>
      <c r="O1249" s="65" t="str">
        <f>IFERROR(VLOOKUP(Table1[[#This Row],[Vendor ID]],Table549[],2,FALSE),"")</f>
        <v/>
      </c>
      <c r="P1249" s="63"/>
      <c r="Q1249" s="141" t="str">
        <f>IF(Table1[[#This Row],[Posting Date]]&lt;&gt;"",$D$9,"")</f>
        <v/>
      </c>
      <c r="R1249" s="157" t="str">
        <f>IF(Table1[[#This Row],[Posting Date]]&lt;&gt;"",$D$10,"")</f>
        <v/>
      </c>
      <c r="S1249" s="66"/>
      <c r="T1249" s="63"/>
      <c r="U1249" s="67"/>
      <c r="V1249" s="67"/>
      <c r="W1249" s="67" t="str">
        <f t="shared" si="23"/>
        <v/>
      </c>
      <c r="X1249" s="159" t="str">
        <f>IF(E1249="","",(IF(Table1[[#This Row],[Cur]]="USD",Table1[[#This Row],[Cur_Amount Debit]],Table1[[#This Row],[Cur_Amount Debit]]/Table1[[#This Row],[Exchange Rate]])))</f>
        <v/>
      </c>
      <c r="Y1249" s="159" t="str">
        <f>IF(E1249="","",(IF(Table1[[#This Row],[Cur]]="USD",Table1[[#This Row],[Cur_Amount Credit]],Table1[[#This Row],[Cur_Amount Credit]]/ExchangeRate)))</f>
        <v/>
      </c>
      <c r="Z1249" s="201" t="str">
        <f>IF(E1249="","",(Table1[[#This Row],[Debit USD]]-Table1[[#This Row],[Credit USD]]))</f>
        <v/>
      </c>
      <c r="AA1249" s="226"/>
      <c r="AB1249" s="255"/>
      <c r="AC1249" s="1"/>
      <c r="AD1249" s="15"/>
      <c r="AE1249" s="15" t="str">
        <f>IF(AND(OR(Table1[[#This Row],[Account]]="15030",Table1[[#This Row],[Account]]="15035",Table1[[#This Row],[Account]]="20150"),Table1[[#This Row],[Vendor ID]]=""),1,"")</f>
        <v/>
      </c>
      <c r="AF1249" s="15"/>
      <c r="AG1249" s="15"/>
      <c r="AH1249" s="15"/>
      <c r="AI1249" s="46" t="str">
        <f>IF(Table1[[#This Row],[Posting Date]]&lt;&gt;"","GJ-"&amp;CountryID,"")</f>
        <v/>
      </c>
      <c r="AJ1249" s="59" t="str">
        <f>IF(Table1[[#This Row],[Posting Date]]&lt;&gt;"",Table1[[#This Row],[Posting Date]],"")</f>
        <v/>
      </c>
      <c r="AK1249" s="46"/>
      <c r="AL1249" s="46" t="str">
        <f>IF(Table1[[#This Row],[Description]]&lt;&gt;"",Table1[[#This Row],[Description]],"")</f>
        <v/>
      </c>
      <c r="AM1249" s="46" t="str">
        <f>IF(Table1[[#This Row],[Posting Date]]&lt;&gt;"",Table1[[#This Row],[Reference Number]],"")</f>
        <v/>
      </c>
      <c r="AN1249" s="46" t="str">
        <f>TRIM(Table1[[#This Row],[Line '#]])</f>
        <v/>
      </c>
      <c r="AO1249" s="46" t="str">
        <f>TRIM(Table1[[#This Row],[Account]])</f>
        <v/>
      </c>
      <c r="AP1249" s="46" t="str">
        <f>IF(Table1[[#This Row],[Posting Date]]&lt;&gt;"",$D$5,"")</f>
        <v/>
      </c>
      <c r="AQ1249" s="46" t="str">
        <f>TRIM(Table1[[#This Row],[Departments-Prgrams]])</f>
        <v/>
      </c>
      <c r="AR1249" s="46" t="str">
        <f>TRIM(Table1[[#This Row],[Grant]])</f>
        <v/>
      </c>
      <c r="AS1249" s="46" t="str">
        <f>TRIM(Table1[[#This Row],[Staff ID]])</f>
        <v/>
      </c>
      <c r="AT1249" s="46" t="str">
        <f>IF(TRIM(Table1[[#This Row],[Budget Code]])=0,"",TRIM(Table1[[#This Row],[Budget Code]]))</f>
        <v/>
      </c>
      <c r="AU1249" s="46" t="str">
        <f>IF(Table1[[#This Row],[Line Description]]&lt;&gt;"",Table1[[#This Row],[Line Description]],"")</f>
        <v/>
      </c>
      <c r="AV1249" s="46" t="str">
        <f>IF(Table1[[#This Row],[Cur_Amount Debit]]&gt;0,ROUND(Table1[[#This Row],[Cur_Amount Debit]],2),"")</f>
        <v/>
      </c>
      <c r="AW1249" s="46" t="str">
        <f>IF(Table1[[#This Row],[Cur_Amount Credit]]&gt;0,ROUND(Table1[[#This Row],[Cur_Amount Credit]],2),"")</f>
        <v/>
      </c>
      <c r="AX1249" s="46" t="str">
        <f>LEFT(Table1[[#This Row],[Cur]],3)</f>
        <v/>
      </c>
      <c r="AY1249" s="59"/>
      <c r="AZ1249" s="46"/>
      <c r="BA1249" s="46" t="str">
        <f>IF(Table1[[#This Row],[Cur]]&lt;&gt;"",IF(Table1[[#This Row],[Cur]]="USD","",ExchangeRate),"")</f>
        <v/>
      </c>
      <c r="BB1249" s="46" t="str">
        <f>IF(Table1[[#This Row],[Grant]]&lt;&gt;"",VLOOKUP(Table1[[#This Row],[Grant]],Grants!B:D,3),"")</f>
        <v/>
      </c>
      <c r="BC1249" s="46" t="str">
        <f>TRIM(Table1[[#This Row],[Vendor ID]])</f>
        <v/>
      </c>
      <c r="BD1249">
        <f>IF(Table1[[#This Row],[Reference Number]]=Q1248,BD1248,BD1248+1)</f>
        <v>0</v>
      </c>
    </row>
    <row r="1250" spans="1:56" ht="11.25" customHeight="1" x14ac:dyDescent="0.25">
      <c r="A1250" s="1"/>
      <c r="B1250" s="88" t="str">
        <f>IF(Table1[[#This Row],[Posting Date]]&lt;&gt;"",IF(Table1[[#This Row],[Reference Number]]=Q1249,B1249+1,1),"")</f>
        <v/>
      </c>
      <c r="C1250" s="61"/>
      <c r="D1250" s="61"/>
      <c r="E1250" s="138"/>
      <c r="F1250" s="141" t="str">
        <f>IFERROR(IF(VLOOKUP(Table1[[#This Row],[Budget Code Description]],Dimentions!$X$6:$AC$139,2,FALSE)="","",VLOOKUP(Table1[[#This Row],[Budget Code Description]],Dimentions!$X$6:$AC$139,2,FALSE)),"")</f>
        <v/>
      </c>
      <c r="G1250" s="141"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1" t="str">
        <f>IFERROR(VLOOKUP(Table1[[#This Row],[Budget Code Description]],Table6[#All],8,FALSE),"")</f>
        <v/>
      </c>
      <c r="L1250" s="63"/>
      <c r="M1250" s="65" t="str">
        <f>IFERROR(VLOOKUP(Table1[[#This Row],[Staff ID]],Table2[],2,FALSE),"")</f>
        <v/>
      </c>
      <c r="N1250" s="209" t="str">
        <f>IFERROR(IF(VLOOKUP(Table1[[#This Row],[Budget Code Description]],Dimentions!$X$6:$AC$134,4,FALSE)="","",VLOOKUP(Table1[[#This Row],[Budget Code Description]],Dimentions!$X$6:$AC$134,4,FALSE)),"")</f>
        <v/>
      </c>
      <c r="O1250" s="65" t="str">
        <f>IFERROR(VLOOKUP(Table1[[#This Row],[Vendor ID]],Table549[],2,FALSE),"")</f>
        <v/>
      </c>
      <c r="P1250" s="63"/>
      <c r="Q1250" s="141" t="str">
        <f>IF(Table1[[#This Row],[Posting Date]]&lt;&gt;"",$D$9,"")</f>
        <v/>
      </c>
      <c r="R1250" s="157" t="str">
        <f>IF(Table1[[#This Row],[Posting Date]]&lt;&gt;"",$D$10,"")</f>
        <v/>
      </c>
      <c r="S1250" s="66"/>
      <c r="T1250" s="63"/>
      <c r="U1250" s="67"/>
      <c r="V1250" s="67"/>
      <c r="W1250" s="67" t="str">
        <f t="shared" si="23"/>
        <v/>
      </c>
      <c r="X1250" s="159" t="str">
        <f>IF(E1250="","",(IF(Table1[[#This Row],[Cur]]="USD",Table1[[#This Row],[Cur_Amount Debit]],Table1[[#This Row],[Cur_Amount Debit]]/Table1[[#This Row],[Exchange Rate]])))</f>
        <v/>
      </c>
      <c r="Y1250" s="159" t="str">
        <f>IF(E1250="","",(IF(Table1[[#This Row],[Cur]]="USD",Table1[[#This Row],[Cur_Amount Credit]],Table1[[#This Row],[Cur_Amount Credit]]/ExchangeRate)))</f>
        <v/>
      </c>
      <c r="Z1250" s="201" t="str">
        <f>IF(E1250="","",(Table1[[#This Row],[Debit USD]]-Table1[[#This Row],[Credit USD]]))</f>
        <v/>
      </c>
      <c r="AA1250" s="226"/>
      <c r="AB1250" s="255"/>
      <c r="AC1250" s="1"/>
      <c r="AD1250" s="15"/>
      <c r="AE1250" s="15" t="str">
        <f>IF(AND(OR(Table1[[#This Row],[Account]]="15030",Table1[[#This Row],[Account]]="15035",Table1[[#This Row],[Account]]="20150"),Table1[[#This Row],[Vendor ID]]=""),1,"")</f>
        <v/>
      </c>
      <c r="AF1250" s="15"/>
      <c r="AG1250" s="15"/>
      <c r="AH1250" s="15"/>
      <c r="AI1250" s="46" t="str">
        <f>IF(Table1[[#This Row],[Posting Date]]&lt;&gt;"","GJ-"&amp;CountryID,"")</f>
        <v/>
      </c>
      <c r="AJ1250" s="59" t="str">
        <f>IF(Table1[[#This Row],[Posting Date]]&lt;&gt;"",Table1[[#This Row],[Posting Date]],"")</f>
        <v/>
      </c>
      <c r="AK1250" s="46"/>
      <c r="AL1250" s="46" t="str">
        <f>IF(Table1[[#This Row],[Description]]&lt;&gt;"",Table1[[#This Row],[Description]],"")</f>
        <v/>
      </c>
      <c r="AM1250" s="46" t="str">
        <f>IF(Table1[[#This Row],[Posting Date]]&lt;&gt;"",Table1[[#This Row],[Reference Number]],"")</f>
        <v/>
      </c>
      <c r="AN1250" s="46" t="str">
        <f>TRIM(Table1[[#This Row],[Line '#]])</f>
        <v/>
      </c>
      <c r="AO1250" s="46" t="str">
        <f>TRIM(Table1[[#This Row],[Account]])</f>
        <v/>
      </c>
      <c r="AP1250" s="46" t="str">
        <f>IF(Table1[[#This Row],[Posting Date]]&lt;&gt;"",$D$5,"")</f>
        <v/>
      </c>
      <c r="AQ1250" s="46" t="str">
        <f>TRIM(Table1[[#This Row],[Departments-Prgrams]])</f>
        <v/>
      </c>
      <c r="AR1250" s="46" t="str">
        <f>TRIM(Table1[[#This Row],[Grant]])</f>
        <v/>
      </c>
      <c r="AS1250" s="46" t="str">
        <f>TRIM(Table1[[#This Row],[Staff ID]])</f>
        <v/>
      </c>
      <c r="AT1250" s="46" t="str">
        <f>IF(TRIM(Table1[[#This Row],[Budget Code]])=0,"",TRIM(Table1[[#This Row],[Budget Code]]))</f>
        <v/>
      </c>
      <c r="AU1250" s="46" t="str">
        <f>IF(Table1[[#This Row],[Line Description]]&lt;&gt;"",Table1[[#This Row],[Line Description]],"")</f>
        <v/>
      </c>
      <c r="AV1250" s="46" t="str">
        <f>IF(Table1[[#This Row],[Cur_Amount Debit]]&gt;0,ROUND(Table1[[#This Row],[Cur_Amount Debit]],2),"")</f>
        <v/>
      </c>
      <c r="AW1250" s="46" t="str">
        <f>IF(Table1[[#This Row],[Cur_Amount Credit]]&gt;0,ROUND(Table1[[#This Row],[Cur_Amount Credit]],2),"")</f>
        <v/>
      </c>
      <c r="AX1250" s="46" t="str">
        <f>LEFT(Table1[[#This Row],[Cur]],3)</f>
        <v/>
      </c>
      <c r="AY1250" s="59"/>
      <c r="AZ1250" s="46"/>
      <c r="BA1250" s="46" t="str">
        <f>IF(Table1[[#This Row],[Cur]]&lt;&gt;"",IF(Table1[[#This Row],[Cur]]="USD","",ExchangeRate),"")</f>
        <v/>
      </c>
      <c r="BB1250" s="46" t="str">
        <f>IF(Table1[[#This Row],[Grant]]&lt;&gt;"",VLOOKUP(Table1[[#This Row],[Grant]],Grants!B:D,3),"")</f>
        <v/>
      </c>
      <c r="BC1250" s="46" t="str">
        <f>TRIM(Table1[[#This Row],[Vendor ID]])</f>
        <v/>
      </c>
      <c r="BD1250">
        <f>IF(Table1[[#This Row],[Reference Number]]=Q1249,BD1249,BD1249+1)</f>
        <v>0</v>
      </c>
    </row>
    <row r="1251" spans="1:56" ht="11.25" customHeight="1" x14ac:dyDescent="0.25">
      <c r="A1251" s="1"/>
      <c r="B1251" s="88" t="str">
        <f>IF(Table1[[#This Row],[Posting Date]]&lt;&gt;"",IF(Table1[[#This Row],[Reference Number]]=Q1250,B1250+1,1),"")</f>
        <v/>
      </c>
      <c r="C1251" s="61"/>
      <c r="D1251" s="61"/>
      <c r="E1251" s="138"/>
      <c r="F1251" s="141" t="str">
        <f>IFERROR(IF(VLOOKUP(Table1[[#This Row],[Budget Code Description]],Dimentions!$X$6:$AC$139,2,FALSE)="","",VLOOKUP(Table1[[#This Row],[Budget Code Description]],Dimentions!$X$6:$AC$139,2,FALSE)),"")</f>
        <v/>
      </c>
      <c r="G1251" s="141"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1" t="str">
        <f>IFERROR(VLOOKUP(Table1[[#This Row],[Budget Code Description]],Table6[#All],8,FALSE),"")</f>
        <v/>
      </c>
      <c r="L1251" s="63"/>
      <c r="M1251" s="65" t="str">
        <f>IFERROR(VLOOKUP(Table1[[#This Row],[Staff ID]],Table2[],2,FALSE),"")</f>
        <v/>
      </c>
      <c r="N1251" s="209" t="str">
        <f>IFERROR(IF(VLOOKUP(Table1[[#This Row],[Budget Code Description]],Dimentions!$X$6:$AC$134,4,FALSE)="","",VLOOKUP(Table1[[#This Row],[Budget Code Description]],Dimentions!$X$6:$AC$134,4,FALSE)),"")</f>
        <v/>
      </c>
      <c r="O1251" s="65" t="str">
        <f>IFERROR(VLOOKUP(Table1[[#This Row],[Vendor ID]],Table549[],2,FALSE),"")</f>
        <v/>
      </c>
      <c r="P1251" s="63"/>
      <c r="Q1251" s="141" t="str">
        <f>IF(Table1[[#This Row],[Posting Date]]&lt;&gt;"",$D$9,"")</f>
        <v/>
      </c>
      <c r="R1251" s="157" t="str">
        <f>IF(Table1[[#This Row],[Posting Date]]&lt;&gt;"",$D$10,"")</f>
        <v/>
      </c>
      <c r="S1251" s="66"/>
      <c r="T1251" s="63"/>
      <c r="U1251" s="67"/>
      <c r="V1251" s="67"/>
      <c r="W1251" s="67" t="str">
        <f t="shared" si="23"/>
        <v/>
      </c>
      <c r="X1251" s="159" t="str">
        <f>IF(E1251="","",(IF(Table1[[#This Row],[Cur]]="USD",Table1[[#This Row],[Cur_Amount Debit]],Table1[[#This Row],[Cur_Amount Debit]]/Table1[[#This Row],[Exchange Rate]])))</f>
        <v/>
      </c>
      <c r="Y1251" s="159" t="str">
        <f>IF(E1251="","",(IF(Table1[[#This Row],[Cur]]="USD",Table1[[#This Row],[Cur_Amount Credit]],Table1[[#This Row],[Cur_Amount Credit]]/ExchangeRate)))</f>
        <v/>
      </c>
      <c r="Z1251" s="201" t="str">
        <f>IF(E1251="","",(Table1[[#This Row],[Debit USD]]-Table1[[#This Row],[Credit USD]]))</f>
        <v/>
      </c>
      <c r="AA1251" s="226"/>
      <c r="AB1251" s="255"/>
      <c r="AC1251" s="1"/>
      <c r="AD1251" s="15"/>
      <c r="AE1251" s="15" t="str">
        <f>IF(AND(OR(Table1[[#This Row],[Account]]="15030",Table1[[#This Row],[Account]]="15035",Table1[[#This Row],[Account]]="20150"),Table1[[#This Row],[Vendor ID]]=""),1,"")</f>
        <v/>
      </c>
      <c r="AF1251" s="15"/>
      <c r="AG1251" s="15"/>
      <c r="AH1251" s="15"/>
      <c r="AI1251" s="46" t="str">
        <f>IF(Table1[[#This Row],[Posting Date]]&lt;&gt;"","GJ-"&amp;CountryID,"")</f>
        <v/>
      </c>
      <c r="AJ1251" s="59" t="str">
        <f>IF(Table1[[#This Row],[Posting Date]]&lt;&gt;"",Table1[[#This Row],[Posting Date]],"")</f>
        <v/>
      </c>
      <c r="AK1251" s="46"/>
      <c r="AL1251" s="46" t="str">
        <f>IF(Table1[[#This Row],[Description]]&lt;&gt;"",Table1[[#This Row],[Description]],"")</f>
        <v/>
      </c>
      <c r="AM1251" s="46" t="str">
        <f>IF(Table1[[#This Row],[Posting Date]]&lt;&gt;"",Table1[[#This Row],[Reference Number]],"")</f>
        <v/>
      </c>
      <c r="AN1251" s="46" t="str">
        <f>TRIM(Table1[[#This Row],[Line '#]])</f>
        <v/>
      </c>
      <c r="AO1251" s="46" t="str">
        <f>TRIM(Table1[[#This Row],[Account]])</f>
        <v/>
      </c>
      <c r="AP1251" s="46" t="str">
        <f>IF(Table1[[#This Row],[Posting Date]]&lt;&gt;"",$D$5,"")</f>
        <v/>
      </c>
      <c r="AQ1251" s="46" t="str">
        <f>TRIM(Table1[[#This Row],[Departments-Prgrams]])</f>
        <v/>
      </c>
      <c r="AR1251" s="46" t="str">
        <f>TRIM(Table1[[#This Row],[Grant]])</f>
        <v/>
      </c>
      <c r="AS1251" s="46" t="str">
        <f>TRIM(Table1[[#This Row],[Staff ID]])</f>
        <v/>
      </c>
      <c r="AT1251" s="46" t="str">
        <f>IF(TRIM(Table1[[#This Row],[Budget Code]])=0,"",TRIM(Table1[[#This Row],[Budget Code]]))</f>
        <v/>
      </c>
      <c r="AU1251" s="46" t="str">
        <f>IF(Table1[[#This Row],[Line Description]]&lt;&gt;"",Table1[[#This Row],[Line Description]],"")</f>
        <v/>
      </c>
      <c r="AV1251" s="46" t="str">
        <f>IF(Table1[[#This Row],[Cur_Amount Debit]]&gt;0,ROUND(Table1[[#This Row],[Cur_Amount Debit]],2),"")</f>
        <v/>
      </c>
      <c r="AW1251" s="46" t="str">
        <f>IF(Table1[[#This Row],[Cur_Amount Credit]]&gt;0,ROUND(Table1[[#This Row],[Cur_Amount Credit]],2),"")</f>
        <v/>
      </c>
      <c r="AX1251" s="46" t="str">
        <f>LEFT(Table1[[#This Row],[Cur]],3)</f>
        <v/>
      </c>
      <c r="AY1251" s="59"/>
      <c r="AZ1251" s="46"/>
      <c r="BA1251" s="46" t="str">
        <f>IF(Table1[[#This Row],[Cur]]&lt;&gt;"",IF(Table1[[#This Row],[Cur]]="USD","",ExchangeRate),"")</f>
        <v/>
      </c>
      <c r="BB1251" s="46" t="str">
        <f>IF(Table1[[#This Row],[Grant]]&lt;&gt;"",VLOOKUP(Table1[[#This Row],[Grant]],Grants!B:D,3),"")</f>
        <v/>
      </c>
      <c r="BC1251" s="46" t="str">
        <f>TRIM(Table1[[#This Row],[Vendor ID]])</f>
        <v/>
      </c>
      <c r="BD1251">
        <f>IF(Table1[[#This Row],[Reference Number]]=Q1250,BD1250,BD1250+1)</f>
        <v>0</v>
      </c>
    </row>
    <row r="1252" spans="1:56" ht="11.25" customHeight="1" x14ac:dyDescent="0.25">
      <c r="A1252" s="1"/>
      <c r="B1252" s="88" t="str">
        <f>IF(Table1[[#This Row],[Posting Date]]&lt;&gt;"",IF(Table1[[#This Row],[Reference Number]]=Q1251,B1251+1,1),"")</f>
        <v/>
      </c>
      <c r="C1252" s="61"/>
      <c r="D1252" s="61"/>
      <c r="E1252" s="138"/>
      <c r="F1252" s="141" t="str">
        <f>IFERROR(IF(VLOOKUP(Table1[[#This Row],[Budget Code Description]],Dimentions!$X$6:$AC$139,2,FALSE)="","",VLOOKUP(Table1[[#This Row],[Budget Code Description]],Dimentions!$X$6:$AC$139,2,FALSE)),"")</f>
        <v/>
      </c>
      <c r="G1252" s="141"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1" t="str">
        <f>IFERROR(VLOOKUP(Table1[[#This Row],[Budget Code Description]],Table6[#All],8,FALSE),"")</f>
        <v/>
      </c>
      <c r="L1252" s="63"/>
      <c r="M1252" s="65" t="str">
        <f>IFERROR(VLOOKUP(Table1[[#This Row],[Staff ID]],Table2[],2,FALSE),"")</f>
        <v/>
      </c>
      <c r="N1252" s="209" t="str">
        <f>IFERROR(IF(VLOOKUP(Table1[[#This Row],[Budget Code Description]],Dimentions!$X$6:$AC$134,4,FALSE)="","",VLOOKUP(Table1[[#This Row],[Budget Code Description]],Dimentions!$X$6:$AC$134,4,FALSE)),"")</f>
        <v/>
      </c>
      <c r="O1252" s="65" t="str">
        <f>IFERROR(VLOOKUP(Table1[[#This Row],[Vendor ID]],Table549[],2,FALSE),"")</f>
        <v/>
      </c>
      <c r="P1252" s="63"/>
      <c r="Q1252" s="141" t="str">
        <f>IF(Table1[[#This Row],[Posting Date]]&lt;&gt;"",$D$9,"")</f>
        <v/>
      </c>
      <c r="R1252" s="157" t="str">
        <f>IF(Table1[[#This Row],[Posting Date]]&lt;&gt;"",$D$10,"")</f>
        <v/>
      </c>
      <c r="S1252" s="66"/>
      <c r="T1252" s="63"/>
      <c r="U1252" s="67"/>
      <c r="V1252" s="67"/>
      <c r="W1252" s="67" t="str">
        <f t="shared" si="23"/>
        <v/>
      </c>
      <c r="X1252" s="159" t="str">
        <f>IF(E1252="","",(IF(Table1[[#This Row],[Cur]]="USD",Table1[[#This Row],[Cur_Amount Debit]],Table1[[#This Row],[Cur_Amount Debit]]/Table1[[#This Row],[Exchange Rate]])))</f>
        <v/>
      </c>
      <c r="Y1252" s="159" t="str">
        <f>IF(E1252="","",(IF(Table1[[#This Row],[Cur]]="USD",Table1[[#This Row],[Cur_Amount Credit]],Table1[[#This Row],[Cur_Amount Credit]]/ExchangeRate)))</f>
        <v/>
      </c>
      <c r="Z1252" s="201" t="str">
        <f>IF(E1252="","",(Table1[[#This Row],[Debit USD]]-Table1[[#This Row],[Credit USD]]))</f>
        <v/>
      </c>
      <c r="AA1252" s="226"/>
      <c r="AB1252" s="255"/>
      <c r="AC1252" s="1"/>
      <c r="AD1252" s="15"/>
      <c r="AE1252" s="15" t="str">
        <f>IF(AND(OR(Table1[[#This Row],[Account]]="15030",Table1[[#This Row],[Account]]="15035",Table1[[#This Row],[Account]]="20150"),Table1[[#This Row],[Vendor ID]]=""),1,"")</f>
        <v/>
      </c>
      <c r="AF1252" s="15"/>
      <c r="AG1252" s="15"/>
      <c r="AH1252" s="15"/>
      <c r="AI1252" s="46" t="str">
        <f>IF(Table1[[#This Row],[Posting Date]]&lt;&gt;"","GJ-"&amp;CountryID,"")</f>
        <v/>
      </c>
      <c r="AJ1252" s="59" t="str">
        <f>IF(Table1[[#This Row],[Posting Date]]&lt;&gt;"",Table1[[#This Row],[Posting Date]],"")</f>
        <v/>
      </c>
      <c r="AK1252" s="46"/>
      <c r="AL1252" s="46" t="str">
        <f>IF(Table1[[#This Row],[Description]]&lt;&gt;"",Table1[[#This Row],[Description]],"")</f>
        <v/>
      </c>
      <c r="AM1252" s="46" t="str">
        <f>IF(Table1[[#This Row],[Posting Date]]&lt;&gt;"",Table1[[#This Row],[Reference Number]],"")</f>
        <v/>
      </c>
      <c r="AN1252" s="46" t="str">
        <f>TRIM(Table1[[#This Row],[Line '#]])</f>
        <v/>
      </c>
      <c r="AO1252" s="46" t="str">
        <f>TRIM(Table1[[#This Row],[Account]])</f>
        <v/>
      </c>
      <c r="AP1252" s="46" t="str">
        <f>IF(Table1[[#This Row],[Posting Date]]&lt;&gt;"",$D$5,"")</f>
        <v/>
      </c>
      <c r="AQ1252" s="46" t="str">
        <f>TRIM(Table1[[#This Row],[Departments-Prgrams]])</f>
        <v/>
      </c>
      <c r="AR1252" s="46" t="str">
        <f>TRIM(Table1[[#This Row],[Grant]])</f>
        <v/>
      </c>
      <c r="AS1252" s="46" t="str">
        <f>TRIM(Table1[[#This Row],[Staff ID]])</f>
        <v/>
      </c>
      <c r="AT1252" s="46" t="str">
        <f>IF(TRIM(Table1[[#This Row],[Budget Code]])=0,"",TRIM(Table1[[#This Row],[Budget Code]]))</f>
        <v/>
      </c>
      <c r="AU1252" s="46" t="str">
        <f>IF(Table1[[#This Row],[Line Description]]&lt;&gt;"",Table1[[#This Row],[Line Description]],"")</f>
        <v/>
      </c>
      <c r="AV1252" s="46" t="str">
        <f>IF(Table1[[#This Row],[Cur_Amount Debit]]&gt;0,ROUND(Table1[[#This Row],[Cur_Amount Debit]],2),"")</f>
        <v/>
      </c>
      <c r="AW1252" s="46" t="str">
        <f>IF(Table1[[#This Row],[Cur_Amount Credit]]&gt;0,ROUND(Table1[[#This Row],[Cur_Amount Credit]],2),"")</f>
        <v/>
      </c>
      <c r="AX1252" s="46" t="str">
        <f>LEFT(Table1[[#This Row],[Cur]],3)</f>
        <v/>
      </c>
      <c r="AY1252" s="59"/>
      <c r="AZ1252" s="46"/>
      <c r="BA1252" s="46" t="str">
        <f>IF(Table1[[#This Row],[Cur]]&lt;&gt;"",IF(Table1[[#This Row],[Cur]]="USD","",ExchangeRate),"")</f>
        <v/>
      </c>
      <c r="BB1252" s="46" t="str">
        <f>IF(Table1[[#This Row],[Grant]]&lt;&gt;"",VLOOKUP(Table1[[#This Row],[Grant]],Grants!B:D,3),"")</f>
        <v/>
      </c>
      <c r="BC1252" s="46" t="str">
        <f>TRIM(Table1[[#This Row],[Vendor ID]])</f>
        <v/>
      </c>
      <c r="BD1252">
        <f>IF(Table1[[#This Row],[Reference Number]]=Q1251,BD1251,BD1251+1)</f>
        <v>0</v>
      </c>
    </row>
    <row r="1253" spans="1:56" ht="11.25" customHeight="1" x14ac:dyDescent="0.25">
      <c r="A1253" s="1"/>
      <c r="B1253" s="88" t="str">
        <f>IF(Table1[[#This Row],[Posting Date]]&lt;&gt;"",IF(Table1[[#This Row],[Reference Number]]=Q1252,B1252+1,1),"")</f>
        <v/>
      </c>
      <c r="C1253" s="61"/>
      <c r="D1253" s="61"/>
      <c r="E1253" s="138"/>
      <c r="F1253" s="141" t="str">
        <f>IFERROR(IF(VLOOKUP(Table1[[#This Row],[Budget Code Description]],Dimentions!$X$6:$AC$139,2,FALSE)="","",VLOOKUP(Table1[[#This Row],[Budget Code Description]],Dimentions!$X$6:$AC$139,2,FALSE)),"")</f>
        <v/>
      </c>
      <c r="G1253" s="141"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1" t="str">
        <f>IFERROR(VLOOKUP(Table1[[#This Row],[Budget Code Description]],Table6[#All],8,FALSE),"")</f>
        <v/>
      </c>
      <c r="L1253" s="63"/>
      <c r="M1253" s="65" t="str">
        <f>IFERROR(VLOOKUP(Table1[[#This Row],[Staff ID]],Table2[],2,FALSE),"")</f>
        <v/>
      </c>
      <c r="N1253" s="209" t="str">
        <f>IFERROR(IF(VLOOKUP(Table1[[#This Row],[Budget Code Description]],Dimentions!$X$6:$AC$134,4,FALSE)="","",VLOOKUP(Table1[[#This Row],[Budget Code Description]],Dimentions!$X$6:$AC$134,4,FALSE)),"")</f>
        <v/>
      </c>
      <c r="O1253" s="65" t="str">
        <f>IFERROR(VLOOKUP(Table1[[#This Row],[Vendor ID]],Table549[],2,FALSE),"")</f>
        <v/>
      </c>
      <c r="P1253" s="63"/>
      <c r="Q1253" s="141" t="str">
        <f>IF(Table1[[#This Row],[Posting Date]]&lt;&gt;"",$D$9,"")</f>
        <v/>
      </c>
      <c r="R1253" s="157" t="str">
        <f>IF(Table1[[#This Row],[Posting Date]]&lt;&gt;"",$D$10,"")</f>
        <v/>
      </c>
      <c r="S1253" s="66"/>
      <c r="T1253" s="63"/>
      <c r="U1253" s="67"/>
      <c r="V1253" s="67"/>
      <c r="W1253" s="67" t="str">
        <f t="shared" si="23"/>
        <v/>
      </c>
      <c r="X1253" s="159" t="str">
        <f>IF(E1253="","",(IF(Table1[[#This Row],[Cur]]="USD",Table1[[#This Row],[Cur_Amount Debit]],Table1[[#This Row],[Cur_Amount Debit]]/Table1[[#This Row],[Exchange Rate]])))</f>
        <v/>
      </c>
      <c r="Y1253" s="159" t="str">
        <f>IF(E1253="","",(IF(Table1[[#This Row],[Cur]]="USD",Table1[[#This Row],[Cur_Amount Credit]],Table1[[#This Row],[Cur_Amount Credit]]/ExchangeRate)))</f>
        <v/>
      </c>
      <c r="Z1253" s="201" t="str">
        <f>IF(E1253="","",(Table1[[#This Row],[Debit USD]]-Table1[[#This Row],[Credit USD]]))</f>
        <v/>
      </c>
      <c r="AA1253" s="226"/>
      <c r="AB1253" s="255"/>
      <c r="AC1253" s="1"/>
      <c r="AD1253" s="15"/>
      <c r="AE1253" s="15" t="str">
        <f>IF(AND(OR(Table1[[#This Row],[Account]]="15030",Table1[[#This Row],[Account]]="15035",Table1[[#This Row],[Account]]="20150"),Table1[[#This Row],[Vendor ID]]=""),1,"")</f>
        <v/>
      </c>
      <c r="AF1253" s="15"/>
      <c r="AG1253" s="15"/>
      <c r="AH1253" s="15"/>
      <c r="AI1253" s="46" t="str">
        <f>IF(Table1[[#This Row],[Posting Date]]&lt;&gt;"","GJ-"&amp;CountryID,"")</f>
        <v/>
      </c>
      <c r="AJ1253" s="59" t="str">
        <f>IF(Table1[[#This Row],[Posting Date]]&lt;&gt;"",Table1[[#This Row],[Posting Date]],"")</f>
        <v/>
      </c>
      <c r="AK1253" s="46"/>
      <c r="AL1253" s="46" t="str">
        <f>IF(Table1[[#This Row],[Description]]&lt;&gt;"",Table1[[#This Row],[Description]],"")</f>
        <v/>
      </c>
      <c r="AM1253" s="46" t="str">
        <f>IF(Table1[[#This Row],[Posting Date]]&lt;&gt;"",Table1[[#This Row],[Reference Number]],"")</f>
        <v/>
      </c>
      <c r="AN1253" s="46" t="str">
        <f>TRIM(Table1[[#This Row],[Line '#]])</f>
        <v/>
      </c>
      <c r="AO1253" s="46" t="str">
        <f>TRIM(Table1[[#This Row],[Account]])</f>
        <v/>
      </c>
      <c r="AP1253" s="46" t="str">
        <f>IF(Table1[[#This Row],[Posting Date]]&lt;&gt;"",$D$5,"")</f>
        <v/>
      </c>
      <c r="AQ1253" s="46" t="str">
        <f>TRIM(Table1[[#This Row],[Departments-Prgrams]])</f>
        <v/>
      </c>
      <c r="AR1253" s="46" t="str">
        <f>TRIM(Table1[[#This Row],[Grant]])</f>
        <v/>
      </c>
      <c r="AS1253" s="46" t="str">
        <f>TRIM(Table1[[#This Row],[Staff ID]])</f>
        <v/>
      </c>
      <c r="AT1253" s="46" t="str">
        <f>IF(TRIM(Table1[[#This Row],[Budget Code]])=0,"",TRIM(Table1[[#This Row],[Budget Code]]))</f>
        <v/>
      </c>
      <c r="AU1253" s="46" t="str">
        <f>IF(Table1[[#This Row],[Line Description]]&lt;&gt;"",Table1[[#This Row],[Line Description]],"")</f>
        <v/>
      </c>
      <c r="AV1253" s="46" t="str">
        <f>IF(Table1[[#This Row],[Cur_Amount Debit]]&gt;0,ROUND(Table1[[#This Row],[Cur_Amount Debit]],2),"")</f>
        <v/>
      </c>
      <c r="AW1253" s="46" t="str">
        <f>IF(Table1[[#This Row],[Cur_Amount Credit]]&gt;0,ROUND(Table1[[#This Row],[Cur_Amount Credit]],2),"")</f>
        <v/>
      </c>
      <c r="AX1253" s="46" t="str">
        <f>LEFT(Table1[[#This Row],[Cur]],3)</f>
        <v/>
      </c>
      <c r="AY1253" s="59"/>
      <c r="AZ1253" s="46"/>
      <c r="BA1253" s="46" t="str">
        <f>IF(Table1[[#This Row],[Cur]]&lt;&gt;"",IF(Table1[[#This Row],[Cur]]="USD","",ExchangeRate),"")</f>
        <v/>
      </c>
      <c r="BB1253" s="46" t="str">
        <f>IF(Table1[[#This Row],[Grant]]&lt;&gt;"",VLOOKUP(Table1[[#This Row],[Grant]],Grants!B:D,3),"")</f>
        <v/>
      </c>
      <c r="BC1253" s="46" t="str">
        <f>TRIM(Table1[[#This Row],[Vendor ID]])</f>
        <v/>
      </c>
      <c r="BD1253">
        <f>IF(Table1[[#This Row],[Reference Number]]=Q1252,BD1252,BD1252+1)</f>
        <v>0</v>
      </c>
    </row>
    <row r="1254" spans="1:56" ht="11.25" customHeight="1" x14ac:dyDescent="0.25">
      <c r="A1254" s="1"/>
      <c r="B1254" s="88" t="str">
        <f>IF(Table1[[#This Row],[Posting Date]]&lt;&gt;"",IF(Table1[[#This Row],[Reference Number]]=Q1253,B1253+1,1),"")</f>
        <v/>
      </c>
      <c r="C1254" s="61"/>
      <c r="D1254" s="61"/>
      <c r="E1254" s="138"/>
      <c r="F1254" s="141" t="str">
        <f>IFERROR(IF(VLOOKUP(Table1[[#This Row],[Budget Code Description]],Dimentions!$X$6:$AC$139,2,FALSE)="","",VLOOKUP(Table1[[#This Row],[Budget Code Description]],Dimentions!$X$6:$AC$139,2,FALSE)),"")</f>
        <v/>
      </c>
      <c r="G1254" s="141"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1" t="str">
        <f>IFERROR(VLOOKUP(Table1[[#This Row],[Budget Code Description]],Table6[#All],8,FALSE),"")</f>
        <v/>
      </c>
      <c r="L1254" s="63"/>
      <c r="M1254" s="65" t="str">
        <f>IFERROR(VLOOKUP(Table1[[#This Row],[Staff ID]],Table2[],2,FALSE),"")</f>
        <v/>
      </c>
      <c r="N1254" s="209" t="str">
        <f>IFERROR(IF(VLOOKUP(Table1[[#This Row],[Budget Code Description]],Dimentions!$X$6:$AC$134,4,FALSE)="","",VLOOKUP(Table1[[#This Row],[Budget Code Description]],Dimentions!$X$6:$AC$134,4,FALSE)),"")</f>
        <v/>
      </c>
      <c r="O1254" s="65" t="str">
        <f>IFERROR(VLOOKUP(Table1[[#This Row],[Vendor ID]],Table549[],2,FALSE),"")</f>
        <v/>
      </c>
      <c r="P1254" s="63"/>
      <c r="Q1254" s="141" t="str">
        <f>IF(Table1[[#This Row],[Posting Date]]&lt;&gt;"",$D$9,"")</f>
        <v/>
      </c>
      <c r="R1254" s="157" t="str">
        <f>IF(Table1[[#This Row],[Posting Date]]&lt;&gt;"",$D$10,"")</f>
        <v/>
      </c>
      <c r="S1254" s="66"/>
      <c r="T1254" s="63"/>
      <c r="U1254" s="67"/>
      <c r="V1254" s="67"/>
      <c r="W1254" s="67" t="str">
        <f t="shared" si="23"/>
        <v/>
      </c>
      <c r="X1254" s="159" t="str">
        <f>IF(E1254="","",(IF(Table1[[#This Row],[Cur]]="USD",Table1[[#This Row],[Cur_Amount Debit]],Table1[[#This Row],[Cur_Amount Debit]]/Table1[[#This Row],[Exchange Rate]])))</f>
        <v/>
      </c>
      <c r="Y1254" s="159" t="str">
        <f>IF(E1254="","",(IF(Table1[[#This Row],[Cur]]="USD",Table1[[#This Row],[Cur_Amount Credit]],Table1[[#This Row],[Cur_Amount Credit]]/ExchangeRate)))</f>
        <v/>
      </c>
      <c r="Z1254" s="201" t="str">
        <f>IF(E1254="","",(Table1[[#This Row],[Debit USD]]-Table1[[#This Row],[Credit USD]]))</f>
        <v/>
      </c>
      <c r="AA1254" s="226"/>
      <c r="AB1254" s="255"/>
      <c r="AC1254" s="1"/>
      <c r="AD1254" s="15"/>
      <c r="AE1254" s="15" t="str">
        <f>IF(AND(OR(Table1[[#This Row],[Account]]="15030",Table1[[#This Row],[Account]]="15035",Table1[[#This Row],[Account]]="20150"),Table1[[#This Row],[Vendor ID]]=""),1,"")</f>
        <v/>
      </c>
      <c r="AF1254" s="15"/>
      <c r="AG1254" s="15"/>
      <c r="AH1254" s="15"/>
      <c r="AI1254" s="46" t="str">
        <f>IF(Table1[[#This Row],[Posting Date]]&lt;&gt;"","GJ-"&amp;CountryID,"")</f>
        <v/>
      </c>
      <c r="AJ1254" s="59" t="str">
        <f>IF(Table1[[#This Row],[Posting Date]]&lt;&gt;"",Table1[[#This Row],[Posting Date]],"")</f>
        <v/>
      </c>
      <c r="AK1254" s="46"/>
      <c r="AL1254" s="46" t="str">
        <f>IF(Table1[[#This Row],[Description]]&lt;&gt;"",Table1[[#This Row],[Description]],"")</f>
        <v/>
      </c>
      <c r="AM1254" s="46" t="str">
        <f>IF(Table1[[#This Row],[Posting Date]]&lt;&gt;"",Table1[[#This Row],[Reference Number]],"")</f>
        <v/>
      </c>
      <c r="AN1254" s="46" t="str">
        <f>TRIM(Table1[[#This Row],[Line '#]])</f>
        <v/>
      </c>
      <c r="AO1254" s="46" t="str">
        <f>TRIM(Table1[[#This Row],[Account]])</f>
        <v/>
      </c>
      <c r="AP1254" s="46" t="str">
        <f>IF(Table1[[#This Row],[Posting Date]]&lt;&gt;"",$D$5,"")</f>
        <v/>
      </c>
      <c r="AQ1254" s="46" t="str">
        <f>TRIM(Table1[[#This Row],[Departments-Prgrams]])</f>
        <v/>
      </c>
      <c r="AR1254" s="46" t="str">
        <f>TRIM(Table1[[#This Row],[Grant]])</f>
        <v/>
      </c>
      <c r="AS1254" s="46" t="str">
        <f>TRIM(Table1[[#This Row],[Staff ID]])</f>
        <v/>
      </c>
      <c r="AT1254" s="46" t="str">
        <f>IF(TRIM(Table1[[#This Row],[Budget Code]])=0,"",TRIM(Table1[[#This Row],[Budget Code]]))</f>
        <v/>
      </c>
      <c r="AU1254" s="46" t="str">
        <f>IF(Table1[[#This Row],[Line Description]]&lt;&gt;"",Table1[[#This Row],[Line Description]],"")</f>
        <v/>
      </c>
      <c r="AV1254" s="46" t="str">
        <f>IF(Table1[[#This Row],[Cur_Amount Debit]]&gt;0,ROUND(Table1[[#This Row],[Cur_Amount Debit]],2),"")</f>
        <v/>
      </c>
      <c r="AW1254" s="46" t="str">
        <f>IF(Table1[[#This Row],[Cur_Amount Credit]]&gt;0,ROUND(Table1[[#This Row],[Cur_Amount Credit]],2),"")</f>
        <v/>
      </c>
      <c r="AX1254" s="46" t="str">
        <f>LEFT(Table1[[#This Row],[Cur]],3)</f>
        <v/>
      </c>
      <c r="AY1254" s="59"/>
      <c r="AZ1254" s="46"/>
      <c r="BA1254" s="46" t="str">
        <f>IF(Table1[[#This Row],[Cur]]&lt;&gt;"",IF(Table1[[#This Row],[Cur]]="USD","",ExchangeRate),"")</f>
        <v/>
      </c>
      <c r="BB1254" s="46" t="str">
        <f>IF(Table1[[#This Row],[Grant]]&lt;&gt;"",VLOOKUP(Table1[[#This Row],[Grant]],Grants!B:D,3),"")</f>
        <v/>
      </c>
      <c r="BC1254" s="46" t="str">
        <f>TRIM(Table1[[#This Row],[Vendor ID]])</f>
        <v/>
      </c>
      <c r="BD1254">
        <f>IF(Table1[[#This Row],[Reference Number]]=Q1253,BD1253,BD1253+1)</f>
        <v>0</v>
      </c>
    </row>
    <row r="1255" spans="1:56" ht="11.25" customHeight="1" x14ac:dyDescent="0.25">
      <c r="A1255" s="1"/>
      <c r="B1255" s="88" t="str">
        <f>IF(Table1[[#This Row],[Posting Date]]&lt;&gt;"",IF(Table1[[#This Row],[Reference Number]]=Q1254,B1254+1,1),"")</f>
        <v/>
      </c>
      <c r="C1255" s="61"/>
      <c r="D1255" s="61"/>
      <c r="E1255" s="138"/>
      <c r="F1255" s="141" t="str">
        <f>IFERROR(IF(VLOOKUP(Table1[[#This Row],[Budget Code Description]],Dimentions!$X$6:$AC$139,2,FALSE)="","",VLOOKUP(Table1[[#This Row],[Budget Code Description]],Dimentions!$X$6:$AC$139,2,FALSE)),"")</f>
        <v/>
      </c>
      <c r="G1255" s="141"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1" t="str">
        <f>IFERROR(VLOOKUP(Table1[[#This Row],[Budget Code Description]],Table6[#All],8,FALSE),"")</f>
        <v/>
      </c>
      <c r="L1255" s="63"/>
      <c r="M1255" s="65" t="str">
        <f>IFERROR(VLOOKUP(Table1[[#This Row],[Staff ID]],Table2[],2,FALSE),"")</f>
        <v/>
      </c>
      <c r="N1255" s="209" t="str">
        <f>IFERROR(IF(VLOOKUP(Table1[[#This Row],[Budget Code Description]],Dimentions!$X$6:$AC$134,4,FALSE)="","",VLOOKUP(Table1[[#This Row],[Budget Code Description]],Dimentions!$X$6:$AC$134,4,FALSE)),"")</f>
        <v/>
      </c>
      <c r="O1255" s="65" t="str">
        <f>IFERROR(VLOOKUP(Table1[[#This Row],[Vendor ID]],Table549[],2,FALSE),"")</f>
        <v/>
      </c>
      <c r="P1255" s="63"/>
      <c r="Q1255" s="141" t="str">
        <f>IF(Table1[[#This Row],[Posting Date]]&lt;&gt;"",$D$9,"")</f>
        <v/>
      </c>
      <c r="R1255" s="157" t="str">
        <f>IF(Table1[[#This Row],[Posting Date]]&lt;&gt;"",$D$10,"")</f>
        <v/>
      </c>
      <c r="S1255" s="66"/>
      <c r="T1255" s="63"/>
      <c r="U1255" s="67"/>
      <c r="V1255" s="67"/>
      <c r="W1255" s="67" t="str">
        <f t="shared" si="23"/>
        <v/>
      </c>
      <c r="X1255" s="159" t="str">
        <f>IF(E1255="","",(IF(Table1[[#This Row],[Cur]]="USD",Table1[[#This Row],[Cur_Amount Debit]],Table1[[#This Row],[Cur_Amount Debit]]/Table1[[#This Row],[Exchange Rate]])))</f>
        <v/>
      </c>
      <c r="Y1255" s="159" t="str">
        <f>IF(E1255="","",(IF(Table1[[#This Row],[Cur]]="USD",Table1[[#This Row],[Cur_Amount Credit]],Table1[[#This Row],[Cur_Amount Credit]]/ExchangeRate)))</f>
        <v/>
      </c>
      <c r="Z1255" s="201" t="str">
        <f>IF(E1255="","",(Table1[[#This Row],[Debit USD]]-Table1[[#This Row],[Credit USD]]))</f>
        <v/>
      </c>
      <c r="AA1255" s="226"/>
      <c r="AB1255" s="255"/>
      <c r="AC1255" s="1"/>
      <c r="AD1255" s="15"/>
      <c r="AE1255" s="15" t="str">
        <f>IF(AND(OR(Table1[[#This Row],[Account]]="15030",Table1[[#This Row],[Account]]="15035",Table1[[#This Row],[Account]]="20150"),Table1[[#This Row],[Vendor ID]]=""),1,"")</f>
        <v/>
      </c>
      <c r="AF1255" s="15"/>
      <c r="AG1255" s="15"/>
      <c r="AH1255" s="15"/>
      <c r="AI1255" s="46" t="str">
        <f>IF(Table1[[#This Row],[Posting Date]]&lt;&gt;"","GJ-"&amp;CountryID,"")</f>
        <v/>
      </c>
      <c r="AJ1255" s="59" t="str">
        <f>IF(Table1[[#This Row],[Posting Date]]&lt;&gt;"",Table1[[#This Row],[Posting Date]],"")</f>
        <v/>
      </c>
      <c r="AK1255" s="46"/>
      <c r="AL1255" s="46" t="str">
        <f>IF(Table1[[#This Row],[Description]]&lt;&gt;"",Table1[[#This Row],[Description]],"")</f>
        <v/>
      </c>
      <c r="AM1255" s="46" t="str">
        <f>IF(Table1[[#This Row],[Posting Date]]&lt;&gt;"",Table1[[#This Row],[Reference Number]],"")</f>
        <v/>
      </c>
      <c r="AN1255" s="46" t="str">
        <f>TRIM(Table1[[#This Row],[Line '#]])</f>
        <v/>
      </c>
      <c r="AO1255" s="46" t="str">
        <f>TRIM(Table1[[#This Row],[Account]])</f>
        <v/>
      </c>
      <c r="AP1255" s="46" t="str">
        <f>IF(Table1[[#This Row],[Posting Date]]&lt;&gt;"",$D$5,"")</f>
        <v/>
      </c>
      <c r="AQ1255" s="46" t="str">
        <f>TRIM(Table1[[#This Row],[Departments-Prgrams]])</f>
        <v/>
      </c>
      <c r="AR1255" s="46" t="str">
        <f>TRIM(Table1[[#This Row],[Grant]])</f>
        <v/>
      </c>
      <c r="AS1255" s="46" t="str">
        <f>TRIM(Table1[[#This Row],[Staff ID]])</f>
        <v/>
      </c>
      <c r="AT1255" s="46" t="str">
        <f>IF(TRIM(Table1[[#This Row],[Budget Code]])=0,"",TRIM(Table1[[#This Row],[Budget Code]]))</f>
        <v/>
      </c>
      <c r="AU1255" s="46" t="str">
        <f>IF(Table1[[#This Row],[Line Description]]&lt;&gt;"",Table1[[#This Row],[Line Description]],"")</f>
        <v/>
      </c>
      <c r="AV1255" s="46" t="str">
        <f>IF(Table1[[#This Row],[Cur_Amount Debit]]&gt;0,ROUND(Table1[[#This Row],[Cur_Amount Debit]],2),"")</f>
        <v/>
      </c>
      <c r="AW1255" s="46" t="str">
        <f>IF(Table1[[#This Row],[Cur_Amount Credit]]&gt;0,ROUND(Table1[[#This Row],[Cur_Amount Credit]],2),"")</f>
        <v/>
      </c>
      <c r="AX1255" s="46" t="str">
        <f>LEFT(Table1[[#This Row],[Cur]],3)</f>
        <v/>
      </c>
      <c r="AY1255" s="59"/>
      <c r="AZ1255" s="46"/>
      <c r="BA1255" s="46" t="str">
        <f>IF(Table1[[#This Row],[Cur]]&lt;&gt;"",IF(Table1[[#This Row],[Cur]]="USD","",ExchangeRate),"")</f>
        <v/>
      </c>
      <c r="BB1255" s="46" t="str">
        <f>IF(Table1[[#This Row],[Grant]]&lt;&gt;"",VLOOKUP(Table1[[#This Row],[Grant]],Grants!B:D,3),"")</f>
        <v/>
      </c>
      <c r="BC1255" s="46" t="str">
        <f>TRIM(Table1[[#This Row],[Vendor ID]])</f>
        <v/>
      </c>
      <c r="BD1255">
        <f>IF(Table1[[#This Row],[Reference Number]]=Q1254,BD1254,BD1254+1)</f>
        <v>0</v>
      </c>
    </row>
    <row r="1256" spans="1:56" ht="11.25" customHeight="1" x14ac:dyDescent="0.25">
      <c r="A1256" s="1"/>
      <c r="B1256" s="88" t="str">
        <f>IF(Table1[[#This Row],[Posting Date]]&lt;&gt;"",IF(Table1[[#This Row],[Reference Number]]=Q1255,B1255+1,1),"")</f>
        <v/>
      </c>
      <c r="C1256" s="61"/>
      <c r="D1256" s="61"/>
      <c r="E1256" s="138"/>
      <c r="F1256" s="141" t="str">
        <f>IFERROR(IF(VLOOKUP(Table1[[#This Row],[Budget Code Description]],Dimentions!$X$6:$AC$139,2,FALSE)="","",VLOOKUP(Table1[[#This Row],[Budget Code Description]],Dimentions!$X$6:$AC$139,2,FALSE)),"")</f>
        <v/>
      </c>
      <c r="G1256" s="141"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1" t="str">
        <f>IFERROR(VLOOKUP(Table1[[#This Row],[Budget Code Description]],Table6[#All],8,FALSE),"")</f>
        <v/>
      </c>
      <c r="L1256" s="63"/>
      <c r="M1256" s="65" t="str">
        <f>IFERROR(VLOOKUP(Table1[[#This Row],[Staff ID]],Table2[],2,FALSE),"")</f>
        <v/>
      </c>
      <c r="N1256" s="209" t="str">
        <f>IFERROR(IF(VLOOKUP(Table1[[#This Row],[Budget Code Description]],Dimentions!$X$6:$AC$134,4,FALSE)="","",VLOOKUP(Table1[[#This Row],[Budget Code Description]],Dimentions!$X$6:$AC$134,4,FALSE)),"")</f>
        <v/>
      </c>
      <c r="O1256" s="65" t="str">
        <f>IFERROR(VLOOKUP(Table1[[#This Row],[Vendor ID]],Table549[],2,FALSE),"")</f>
        <v/>
      </c>
      <c r="P1256" s="63"/>
      <c r="Q1256" s="141" t="str">
        <f>IF(Table1[[#This Row],[Posting Date]]&lt;&gt;"",$D$9,"")</f>
        <v/>
      </c>
      <c r="R1256" s="157" t="str">
        <f>IF(Table1[[#This Row],[Posting Date]]&lt;&gt;"",$D$10,"")</f>
        <v/>
      </c>
      <c r="S1256" s="66"/>
      <c r="T1256" s="63"/>
      <c r="U1256" s="67"/>
      <c r="V1256" s="67"/>
      <c r="W1256" s="67" t="str">
        <f t="shared" si="23"/>
        <v/>
      </c>
      <c r="X1256" s="159" t="str">
        <f>IF(E1256="","",(IF(Table1[[#This Row],[Cur]]="USD",Table1[[#This Row],[Cur_Amount Debit]],Table1[[#This Row],[Cur_Amount Debit]]/Table1[[#This Row],[Exchange Rate]])))</f>
        <v/>
      </c>
      <c r="Y1256" s="159" t="str">
        <f>IF(E1256="","",(IF(Table1[[#This Row],[Cur]]="USD",Table1[[#This Row],[Cur_Amount Credit]],Table1[[#This Row],[Cur_Amount Credit]]/ExchangeRate)))</f>
        <v/>
      </c>
      <c r="Z1256" s="201" t="str">
        <f>IF(E1256="","",(Table1[[#This Row],[Debit USD]]-Table1[[#This Row],[Credit USD]]))</f>
        <v/>
      </c>
      <c r="AA1256" s="226"/>
      <c r="AB1256" s="255"/>
      <c r="AC1256" s="1"/>
      <c r="AD1256" s="15"/>
      <c r="AE1256" s="15" t="str">
        <f>IF(AND(OR(Table1[[#This Row],[Account]]="15030",Table1[[#This Row],[Account]]="15035",Table1[[#This Row],[Account]]="20150"),Table1[[#This Row],[Vendor ID]]=""),1,"")</f>
        <v/>
      </c>
      <c r="AF1256" s="15"/>
      <c r="AG1256" s="15"/>
      <c r="AH1256" s="15"/>
      <c r="AI1256" s="46" t="str">
        <f>IF(Table1[[#This Row],[Posting Date]]&lt;&gt;"","GJ-"&amp;CountryID,"")</f>
        <v/>
      </c>
      <c r="AJ1256" s="59" t="str">
        <f>IF(Table1[[#This Row],[Posting Date]]&lt;&gt;"",Table1[[#This Row],[Posting Date]],"")</f>
        <v/>
      </c>
      <c r="AK1256" s="46"/>
      <c r="AL1256" s="46" t="str">
        <f>IF(Table1[[#This Row],[Description]]&lt;&gt;"",Table1[[#This Row],[Description]],"")</f>
        <v/>
      </c>
      <c r="AM1256" s="46" t="str">
        <f>IF(Table1[[#This Row],[Posting Date]]&lt;&gt;"",Table1[[#This Row],[Reference Number]],"")</f>
        <v/>
      </c>
      <c r="AN1256" s="46" t="str">
        <f>TRIM(Table1[[#This Row],[Line '#]])</f>
        <v/>
      </c>
      <c r="AO1256" s="46" t="str">
        <f>TRIM(Table1[[#This Row],[Account]])</f>
        <v/>
      </c>
      <c r="AP1256" s="46" t="str">
        <f>IF(Table1[[#This Row],[Posting Date]]&lt;&gt;"",$D$5,"")</f>
        <v/>
      </c>
      <c r="AQ1256" s="46" t="str">
        <f>TRIM(Table1[[#This Row],[Departments-Prgrams]])</f>
        <v/>
      </c>
      <c r="AR1256" s="46" t="str">
        <f>TRIM(Table1[[#This Row],[Grant]])</f>
        <v/>
      </c>
      <c r="AS1256" s="46" t="str">
        <f>TRIM(Table1[[#This Row],[Staff ID]])</f>
        <v/>
      </c>
      <c r="AT1256" s="46" t="str">
        <f>IF(TRIM(Table1[[#This Row],[Budget Code]])=0,"",TRIM(Table1[[#This Row],[Budget Code]]))</f>
        <v/>
      </c>
      <c r="AU1256" s="46" t="str">
        <f>IF(Table1[[#This Row],[Line Description]]&lt;&gt;"",Table1[[#This Row],[Line Description]],"")</f>
        <v/>
      </c>
      <c r="AV1256" s="46" t="str">
        <f>IF(Table1[[#This Row],[Cur_Amount Debit]]&gt;0,ROUND(Table1[[#This Row],[Cur_Amount Debit]],2),"")</f>
        <v/>
      </c>
      <c r="AW1256" s="46" t="str">
        <f>IF(Table1[[#This Row],[Cur_Amount Credit]]&gt;0,ROUND(Table1[[#This Row],[Cur_Amount Credit]],2),"")</f>
        <v/>
      </c>
      <c r="AX1256" s="46" t="str">
        <f>LEFT(Table1[[#This Row],[Cur]],3)</f>
        <v/>
      </c>
      <c r="AY1256" s="59"/>
      <c r="AZ1256" s="46"/>
      <c r="BA1256" s="46" t="str">
        <f>IF(Table1[[#This Row],[Cur]]&lt;&gt;"",IF(Table1[[#This Row],[Cur]]="USD","",ExchangeRate),"")</f>
        <v/>
      </c>
      <c r="BB1256" s="46" t="str">
        <f>IF(Table1[[#This Row],[Grant]]&lt;&gt;"",VLOOKUP(Table1[[#This Row],[Grant]],Grants!B:D,3),"")</f>
        <v/>
      </c>
      <c r="BC1256" s="46" t="str">
        <f>TRIM(Table1[[#This Row],[Vendor ID]])</f>
        <v/>
      </c>
      <c r="BD1256">
        <f>IF(Table1[[#This Row],[Reference Number]]=Q1255,BD1255,BD1255+1)</f>
        <v>0</v>
      </c>
    </row>
    <row r="1257" spans="1:56" ht="11.25" customHeight="1" x14ac:dyDescent="0.25">
      <c r="A1257" s="1"/>
      <c r="B1257" s="88" t="str">
        <f>IF(Table1[[#This Row],[Posting Date]]&lt;&gt;"",IF(Table1[[#This Row],[Reference Number]]=Q1256,B1256+1,1),"")</f>
        <v/>
      </c>
      <c r="C1257" s="61"/>
      <c r="D1257" s="61"/>
      <c r="E1257" s="138"/>
      <c r="F1257" s="141" t="str">
        <f>IFERROR(IF(VLOOKUP(Table1[[#This Row],[Budget Code Description]],Dimentions!$X$6:$AC$139,2,FALSE)="","",VLOOKUP(Table1[[#This Row],[Budget Code Description]],Dimentions!$X$6:$AC$139,2,FALSE)),"")</f>
        <v/>
      </c>
      <c r="G1257" s="141"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1" t="str">
        <f>IFERROR(VLOOKUP(Table1[[#This Row],[Budget Code Description]],Table6[#All],8,FALSE),"")</f>
        <v/>
      </c>
      <c r="L1257" s="63"/>
      <c r="M1257" s="65" t="str">
        <f>IFERROR(VLOOKUP(Table1[[#This Row],[Staff ID]],Table2[],2,FALSE),"")</f>
        <v/>
      </c>
      <c r="N1257" s="209" t="str">
        <f>IFERROR(IF(VLOOKUP(Table1[[#This Row],[Budget Code Description]],Dimentions!$X$6:$AC$134,4,FALSE)="","",VLOOKUP(Table1[[#This Row],[Budget Code Description]],Dimentions!$X$6:$AC$134,4,FALSE)),"")</f>
        <v/>
      </c>
      <c r="O1257" s="65" t="str">
        <f>IFERROR(VLOOKUP(Table1[[#This Row],[Vendor ID]],Table549[],2,FALSE),"")</f>
        <v/>
      </c>
      <c r="P1257" s="63"/>
      <c r="Q1257" s="141" t="str">
        <f>IF(Table1[[#This Row],[Posting Date]]&lt;&gt;"",$D$9,"")</f>
        <v/>
      </c>
      <c r="R1257" s="157" t="str">
        <f>IF(Table1[[#This Row],[Posting Date]]&lt;&gt;"",$D$10,"")</f>
        <v/>
      </c>
      <c r="S1257" s="66"/>
      <c r="T1257" s="63"/>
      <c r="U1257" s="67"/>
      <c r="V1257" s="67"/>
      <c r="W1257" s="67" t="str">
        <f t="shared" si="23"/>
        <v/>
      </c>
      <c r="X1257" s="159" t="str">
        <f>IF(E1257="","",(IF(Table1[[#This Row],[Cur]]="USD",Table1[[#This Row],[Cur_Amount Debit]],Table1[[#This Row],[Cur_Amount Debit]]/Table1[[#This Row],[Exchange Rate]])))</f>
        <v/>
      </c>
      <c r="Y1257" s="159" t="str">
        <f>IF(E1257="","",(IF(Table1[[#This Row],[Cur]]="USD",Table1[[#This Row],[Cur_Amount Credit]],Table1[[#This Row],[Cur_Amount Credit]]/ExchangeRate)))</f>
        <v/>
      </c>
      <c r="Z1257" s="201" t="str">
        <f>IF(E1257="","",(Table1[[#This Row],[Debit USD]]-Table1[[#This Row],[Credit USD]]))</f>
        <v/>
      </c>
      <c r="AA1257" s="226"/>
      <c r="AB1257" s="255"/>
      <c r="AC1257" s="1"/>
      <c r="AD1257" s="15"/>
      <c r="AE1257" s="15" t="str">
        <f>IF(AND(OR(Table1[[#This Row],[Account]]="15030",Table1[[#This Row],[Account]]="15035",Table1[[#This Row],[Account]]="20150"),Table1[[#This Row],[Vendor ID]]=""),1,"")</f>
        <v/>
      </c>
      <c r="AF1257" s="15"/>
      <c r="AG1257" s="15"/>
      <c r="AH1257" s="15"/>
      <c r="AI1257" s="46" t="str">
        <f>IF(Table1[[#This Row],[Posting Date]]&lt;&gt;"","GJ-"&amp;CountryID,"")</f>
        <v/>
      </c>
      <c r="AJ1257" s="59" t="str">
        <f>IF(Table1[[#This Row],[Posting Date]]&lt;&gt;"",Table1[[#This Row],[Posting Date]],"")</f>
        <v/>
      </c>
      <c r="AK1257" s="46"/>
      <c r="AL1257" s="46" t="str">
        <f>IF(Table1[[#This Row],[Description]]&lt;&gt;"",Table1[[#This Row],[Description]],"")</f>
        <v/>
      </c>
      <c r="AM1257" s="46" t="str">
        <f>IF(Table1[[#This Row],[Posting Date]]&lt;&gt;"",Table1[[#This Row],[Reference Number]],"")</f>
        <v/>
      </c>
      <c r="AN1257" s="46" t="str">
        <f>TRIM(Table1[[#This Row],[Line '#]])</f>
        <v/>
      </c>
      <c r="AO1257" s="46" t="str">
        <f>TRIM(Table1[[#This Row],[Account]])</f>
        <v/>
      </c>
      <c r="AP1257" s="46" t="str">
        <f>IF(Table1[[#This Row],[Posting Date]]&lt;&gt;"",$D$5,"")</f>
        <v/>
      </c>
      <c r="AQ1257" s="46" t="str">
        <f>TRIM(Table1[[#This Row],[Departments-Prgrams]])</f>
        <v/>
      </c>
      <c r="AR1257" s="46" t="str">
        <f>TRIM(Table1[[#This Row],[Grant]])</f>
        <v/>
      </c>
      <c r="AS1257" s="46" t="str">
        <f>TRIM(Table1[[#This Row],[Staff ID]])</f>
        <v/>
      </c>
      <c r="AT1257" s="46" t="str">
        <f>IF(TRIM(Table1[[#This Row],[Budget Code]])=0,"",TRIM(Table1[[#This Row],[Budget Code]]))</f>
        <v/>
      </c>
      <c r="AU1257" s="46" t="str">
        <f>IF(Table1[[#This Row],[Line Description]]&lt;&gt;"",Table1[[#This Row],[Line Description]],"")</f>
        <v/>
      </c>
      <c r="AV1257" s="46" t="str">
        <f>IF(Table1[[#This Row],[Cur_Amount Debit]]&gt;0,ROUND(Table1[[#This Row],[Cur_Amount Debit]],2),"")</f>
        <v/>
      </c>
      <c r="AW1257" s="46" t="str">
        <f>IF(Table1[[#This Row],[Cur_Amount Credit]]&gt;0,ROUND(Table1[[#This Row],[Cur_Amount Credit]],2),"")</f>
        <v/>
      </c>
      <c r="AX1257" s="46" t="str">
        <f>LEFT(Table1[[#This Row],[Cur]],3)</f>
        <v/>
      </c>
      <c r="AY1257" s="59"/>
      <c r="AZ1257" s="46"/>
      <c r="BA1257" s="46" t="str">
        <f>IF(Table1[[#This Row],[Cur]]&lt;&gt;"",IF(Table1[[#This Row],[Cur]]="USD","",ExchangeRate),"")</f>
        <v/>
      </c>
      <c r="BB1257" s="46" t="str">
        <f>IF(Table1[[#This Row],[Grant]]&lt;&gt;"",VLOOKUP(Table1[[#This Row],[Grant]],Grants!B:D,3),"")</f>
        <v/>
      </c>
      <c r="BC1257" s="46" t="str">
        <f>TRIM(Table1[[#This Row],[Vendor ID]])</f>
        <v/>
      </c>
      <c r="BD1257">
        <f>IF(Table1[[#This Row],[Reference Number]]=Q1256,BD1256,BD1256+1)</f>
        <v>0</v>
      </c>
    </row>
    <row r="1258" spans="1:56" ht="11.25" customHeight="1" x14ac:dyDescent="0.25">
      <c r="A1258" s="1"/>
      <c r="B1258" s="88" t="str">
        <f>IF(Table1[[#This Row],[Posting Date]]&lt;&gt;"",IF(Table1[[#This Row],[Reference Number]]=Q1257,B1257+1,1),"")</f>
        <v/>
      </c>
      <c r="C1258" s="61"/>
      <c r="D1258" s="61"/>
      <c r="E1258" s="138"/>
      <c r="F1258" s="141" t="str">
        <f>IFERROR(IF(VLOOKUP(Table1[[#This Row],[Budget Code Description]],Dimentions!$X$6:$AC$139,2,FALSE)="","",VLOOKUP(Table1[[#This Row],[Budget Code Description]],Dimentions!$X$6:$AC$139,2,FALSE)),"")</f>
        <v/>
      </c>
      <c r="G1258" s="141"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1" t="str">
        <f>IFERROR(VLOOKUP(Table1[[#This Row],[Budget Code Description]],Table6[#All],8,FALSE),"")</f>
        <v/>
      </c>
      <c r="L1258" s="63"/>
      <c r="M1258" s="65" t="str">
        <f>IFERROR(VLOOKUP(Table1[[#This Row],[Staff ID]],Table2[],2,FALSE),"")</f>
        <v/>
      </c>
      <c r="N1258" s="209" t="str">
        <f>IFERROR(IF(VLOOKUP(Table1[[#This Row],[Budget Code Description]],Dimentions!$X$6:$AC$134,4,FALSE)="","",VLOOKUP(Table1[[#This Row],[Budget Code Description]],Dimentions!$X$6:$AC$134,4,FALSE)),"")</f>
        <v/>
      </c>
      <c r="O1258" s="65" t="str">
        <f>IFERROR(VLOOKUP(Table1[[#This Row],[Vendor ID]],Table549[],2,FALSE),"")</f>
        <v/>
      </c>
      <c r="P1258" s="63"/>
      <c r="Q1258" s="141" t="str">
        <f>IF(Table1[[#This Row],[Posting Date]]&lt;&gt;"",$D$9,"")</f>
        <v/>
      </c>
      <c r="R1258" s="157" t="str">
        <f>IF(Table1[[#This Row],[Posting Date]]&lt;&gt;"",$D$10,"")</f>
        <v/>
      </c>
      <c r="S1258" s="66"/>
      <c r="T1258" s="63"/>
      <c r="U1258" s="67"/>
      <c r="V1258" s="67"/>
      <c r="W1258" s="67" t="str">
        <f t="shared" si="23"/>
        <v/>
      </c>
      <c r="X1258" s="159" t="str">
        <f>IF(E1258="","",(IF(Table1[[#This Row],[Cur]]="USD",Table1[[#This Row],[Cur_Amount Debit]],Table1[[#This Row],[Cur_Amount Debit]]/Table1[[#This Row],[Exchange Rate]])))</f>
        <v/>
      </c>
      <c r="Y1258" s="159" t="str">
        <f>IF(E1258="","",(IF(Table1[[#This Row],[Cur]]="USD",Table1[[#This Row],[Cur_Amount Credit]],Table1[[#This Row],[Cur_Amount Credit]]/ExchangeRate)))</f>
        <v/>
      </c>
      <c r="Z1258" s="201" t="str">
        <f>IF(E1258="","",(Table1[[#This Row],[Debit USD]]-Table1[[#This Row],[Credit USD]]))</f>
        <v/>
      </c>
      <c r="AA1258" s="226"/>
      <c r="AB1258" s="255"/>
      <c r="AC1258" s="1"/>
      <c r="AD1258" s="15"/>
      <c r="AE1258" s="15" t="str">
        <f>IF(AND(OR(Table1[[#This Row],[Account]]="15030",Table1[[#This Row],[Account]]="15035",Table1[[#This Row],[Account]]="20150"),Table1[[#This Row],[Vendor ID]]=""),1,"")</f>
        <v/>
      </c>
      <c r="AF1258" s="15"/>
      <c r="AG1258" s="15"/>
      <c r="AH1258" s="15"/>
      <c r="AI1258" s="46" t="str">
        <f>IF(Table1[[#This Row],[Posting Date]]&lt;&gt;"","GJ-"&amp;CountryID,"")</f>
        <v/>
      </c>
      <c r="AJ1258" s="59" t="str">
        <f>IF(Table1[[#This Row],[Posting Date]]&lt;&gt;"",Table1[[#This Row],[Posting Date]],"")</f>
        <v/>
      </c>
      <c r="AK1258" s="46"/>
      <c r="AL1258" s="46" t="str">
        <f>IF(Table1[[#This Row],[Description]]&lt;&gt;"",Table1[[#This Row],[Description]],"")</f>
        <v/>
      </c>
      <c r="AM1258" s="46" t="str">
        <f>IF(Table1[[#This Row],[Posting Date]]&lt;&gt;"",Table1[[#This Row],[Reference Number]],"")</f>
        <v/>
      </c>
      <c r="AN1258" s="46" t="str">
        <f>TRIM(Table1[[#This Row],[Line '#]])</f>
        <v/>
      </c>
      <c r="AO1258" s="46" t="str">
        <f>TRIM(Table1[[#This Row],[Account]])</f>
        <v/>
      </c>
      <c r="AP1258" s="46" t="str">
        <f>IF(Table1[[#This Row],[Posting Date]]&lt;&gt;"",$D$5,"")</f>
        <v/>
      </c>
      <c r="AQ1258" s="46" t="str">
        <f>TRIM(Table1[[#This Row],[Departments-Prgrams]])</f>
        <v/>
      </c>
      <c r="AR1258" s="46" t="str">
        <f>TRIM(Table1[[#This Row],[Grant]])</f>
        <v/>
      </c>
      <c r="AS1258" s="46" t="str">
        <f>TRIM(Table1[[#This Row],[Staff ID]])</f>
        <v/>
      </c>
      <c r="AT1258" s="46" t="str">
        <f>IF(TRIM(Table1[[#This Row],[Budget Code]])=0,"",TRIM(Table1[[#This Row],[Budget Code]]))</f>
        <v/>
      </c>
      <c r="AU1258" s="46" t="str">
        <f>IF(Table1[[#This Row],[Line Description]]&lt;&gt;"",Table1[[#This Row],[Line Description]],"")</f>
        <v/>
      </c>
      <c r="AV1258" s="46" t="str">
        <f>IF(Table1[[#This Row],[Cur_Amount Debit]]&gt;0,ROUND(Table1[[#This Row],[Cur_Amount Debit]],2),"")</f>
        <v/>
      </c>
      <c r="AW1258" s="46" t="str">
        <f>IF(Table1[[#This Row],[Cur_Amount Credit]]&gt;0,ROUND(Table1[[#This Row],[Cur_Amount Credit]],2),"")</f>
        <v/>
      </c>
      <c r="AX1258" s="46" t="str">
        <f>LEFT(Table1[[#This Row],[Cur]],3)</f>
        <v/>
      </c>
      <c r="AY1258" s="59"/>
      <c r="AZ1258" s="46"/>
      <c r="BA1258" s="46" t="str">
        <f>IF(Table1[[#This Row],[Cur]]&lt;&gt;"",IF(Table1[[#This Row],[Cur]]="USD","",ExchangeRate),"")</f>
        <v/>
      </c>
      <c r="BB1258" s="46" t="str">
        <f>IF(Table1[[#This Row],[Grant]]&lt;&gt;"",VLOOKUP(Table1[[#This Row],[Grant]],Grants!B:D,3),"")</f>
        <v/>
      </c>
      <c r="BC1258" s="46" t="str">
        <f>TRIM(Table1[[#This Row],[Vendor ID]])</f>
        <v/>
      </c>
      <c r="BD1258">
        <f>IF(Table1[[#This Row],[Reference Number]]=Q1257,BD1257,BD1257+1)</f>
        <v>0</v>
      </c>
    </row>
    <row r="1259" spans="1:56" ht="11.25" customHeight="1" x14ac:dyDescent="0.25">
      <c r="A1259" s="1"/>
      <c r="B1259" s="88" t="str">
        <f>IF(Table1[[#This Row],[Posting Date]]&lt;&gt;"",IF(Table1[[#This Row],[Reference Number]]=Q1258,B1258+1,1),"")</f>
        <v/>
      </c>
      <c r="C1259" s="61"/>
      <c r="D1259" s="61"/>
      <c r="E1259" s="138"/>
      <c r="F1259" s="141" t="str">
        <f>IFERROR(IF(VLOOKUP(Table1[[#This Row],[Budget Code Description]],Dimentions!$X$6:$AC$139,2,FALSE)="","",VLOOKUP(Table1[[#This Row],[Budget Code Description]],Dimentions!$X$6:$AC$139,2,FALSE)),"")</f>
        <v/>
      </c>
      <c r="G1259" s="141"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1" t="str">
        <f>IFERROR(VLOOKUP(Table1[[#This Row],[Budget Code Description]],Table6[#All],8,FALSE),"")</f>
        <v/>
      </c>
      <c r="L1259" s="63"/>
      <c r="M1259" s="65" t="str">
        <f>IFERROR(VLOOKUP(Table1[[#This Row],[Staff ID]],Table2[],2,FALSE),"")</f>
        <v/>
      </c>
      <c r="N1259" s="209" t="str">
        <f>IFERROR(IF(VLOOKUP(Table1[[#This Row],[Budget Code Description]],Dimentions!$X$6:$AC$134,4,FALSE)="","",VLOOKUP(Table1[[#This Row],[Budget Code Description]],Dimentions!$X$6:$AC$134,4,FALSE)),"")</f>
        <v/>
      </c>
      <c r="O1259" s="65" t="str">
        <f>IFERROR(VLOOKUP(Table1[[#This Row],[Vendor ID]],Table549[],2,FALSE),"")</f>
        <v/>
      </c>
      <c r="P1259" s="63"/>
      <c r="Q1259" s="141" t="str">
        <f>IF(Table1[[#This Row],[Posting Date]]&lt;&gt;"",$D$9,"")</f>
        <v/>
      </c>
      <c r="R1259" s="157" t="str">
        <f>IF(Table1[[#This Row],[Posting Date]]&lt;&gt;"",$D$10,"")</f>
        <v/>
      </c>
      <c r="S1259" s="66"/>
      <c r="T1259" s="63"/>
      <c r="U1259" s="67"/>
      <c r="V1259" s="67"/>
      <c r="W1259" s="67" t="str">
        <f t="shared" si="23"/>
        <v/>
      </c>
      <c r="X1259" s="159" t="str">
        <f>IF(E1259="","",(IF(Table1[[#This Row],[Cur]]="USD",Table1[[#This Row],[Cur_Amount Debit]],Table1[[#This Row],[Cur_Amount Debit]]/Table1[[#This Row],[Exchange Rate]])))</f>
        <v/>
      </c>
      <c r="Y1259" s="159" t="str">
        <f>IF(E1259="","",(IF(Table1[[#This Row],[Cur]]="USD",Table1[[#This Row],[Cur_Amount Credit]],Table1[[#This Row],[Cur_Amount Credit]]/ExchangeRate)))</f>
        <v/>
      </c>
      <c r="Z1259" s="201" t="str">
        <f>IF(E1259="","",(Table1[[#This Row],[Debit USD]]-Table1[[#This Row],[Credit USD]]))</f>
        <v/>
      </c>
      <c r="AA1259" s="226"/>
      <c r="AB1259" s="255"/>
      <c r="AC1259" s="1"/>
      <c r="AD1259" s="15"/>
      <c r="AE1259" s="15" t="str">
        <f>IF(AND(OR(Table1[[#This Row],[Account]]="15030",Table1[[#This Row],[Account]]="15035",Table1[[#This Row],[Account]]="20150"),Table1[[#This Row],[Vendor ID]]=""),1,"")</f>
        <v/>
      </c>
      <c r="AF1259" s="15"/>
      <c r="AG1259" s="15"/>
      <c r="AH1259" s="15"/>
      <c r="AI1259" s="46" t="str">
        <f>IF(Table1[[#This Row],[Posting Date]]&lt;&gt;"","GJ-"&amp;CountryID,"")</f>
        <v/>
      </c>
      <c r="AJ1259" s="59" t="str">
        <f>IF(Table1[[#This Row],[Posting Date]]&lt;&gt;"",Table1[[#This Row],[Posting Date]],"")</f>
        <v/>
      </c>
      <c r="AK1259" s="46"/>
      <c r="AL1259" s="46" t="str">
        <f>IF(Table1[[#This Row],[Description]]&lt;&gt;"",Table1[[#This Row],[Description]],"")</f>
        <v/>
      </c>
      <c r="AM1259" s="46" t="str">
        <f>IF(Table1[[#This Row],[Posting Date]]&lt;&gt;"",Table1[[#This Row],[Reference Number]],"")</f>
        <v/>
      </c>
      <c r="AN1259" s="46" t="str">
        <f>TRIM(Table1[[#This Row],[Line '#]])</f>
        <v/>
      </c>
      <c r="AO1259" s="46" t="str">
        <f>TRIM(Table1[[#This Row],[Account]])</f>
        <v/>
      </c>
      <c r="AP1259" s="46" t="str">
        <f>IF(Table1[[#This Row],[Posting Date]]&lt;&gt;"",$D$5,"")</f>
        <v/>
      </c>
      <c r="AQ1259" s="46" t="str">
        <f>TRIM(Table1[[#This Row],[Departments-Prgrams]])</f>
        <v/>
      </c>
      <c r="AR1259" s="46" t="str">
        <f>TRIM(Table1[[#This Row],[Grant]])</f>
        <v/>
      </c>
      <c r="AS1259" s="46" t="str">
        <f>TRIM(Table1[[#This Row],[Staff ID]])</f>
        <v/>
      </c>
      <c r="AT1259" s="46" t="str">
        <f>IF(TRIM(Table1[[#This Row],[Budget Code]])=0,"",TRIM(Table1[[#This Row],[Budget Code]]))</f>
        <v/>
      </c>
      <c r="AU1259" s="46" t="str">
        <f>IF(Table1[[#This Row],[Line Description]]&lt;&gt;"",Table1[[#This Row],[Line Description]],"")</f>
        <v/>
      </c>
      <c r="AV1259" s="46" t="str">
        <f>IF(Table1[[#This Row],[Cur_Amount Debit]]&gt;0,ROUND(Table1[[#This Row],[Cur_Amount Debit]],2),"")</f>
        <v/>
      </c>
      <c r="AW1259" s="46" t="str">
        <f>IF(Table1[[#This Row],[Cur_Amount Credit]]&gt;0,ROUND(Table1[[#This Row],[Cur_Amount Credit]],2),"")</f>
        <v/>
      </c>
      <c r="AX1259" s="46" t="str">
        <f>LEFT(Table1[[#This Row],[Cur]],3)</f>
        <v/>
      </c>
      <c r="AY1259" s="59"/>
      <c r="AZ1259" s="46"/>
      <c r="BA1259" s="46" t="str">
        <f>IF(Table1[[#This Row],[Cur]]&lt;&gt;"",IF(Table1[[#This Row],[Cur]]="USD","",ExchangeRate),"")</f>
        <v/>
      </c>
      <c r="BB1259" s="46" t="str">
        <f>IF(Table1[[#This Row],[Grant]]&lt;&gt;"",VLOOKUP(Table1[[#This Row],[Grant]],Grants!B:D,3),"")</f>
        <v/>
      </c>
      <c r="BC1259" s="46" t="str">
        <f>TRIM(Table1[[#This Row],[Vendor ID]])</f>
        <v/>
      </c>
      <c r="BD1259">
        <f>IF(Table1[[#This Row],[Reference Number]]=Q1258,BD1258,BD1258+1)</f>
        <v>0</v>
      </c>
    </row>
    <row r="1260" spans="1:56" ht="11.25" customHeight="1" x14ac:dyDescent="0.25">
      <c r="A1260" s="1"/>
      <c r="B1260" s="88" t="str">
        <f>IF(Table1[[#This Row],[Posting Date]]&lt;&gt;"",IF(Table1[[#This Row],[Reference Number]]=Q1259,B1259+1,1),"")</f>
        <v/>
      </c>
      <c r="C1260" s="61"/>
      <c r="D1260" s="61"/>
      <c r="E1260" s="138"/>
      <c r="F1260" s="141" t="str">
        <f>IFERROR(IF(VLOOKUP(Table1[[#This Row],[Budget Code Description]],Dimentions!$X$6:$AC$139,2,FALSE)="","",VLOOKUP(Table1[[#This Row],[Budget Code Description]],Dimentions!$X$6:$AC$139,2,FALSE)),"")</f>
        <v/>
      </c>
      <c r="G1260" s="141"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1" t="str">
        <f>IFERROR(VLOOKUP(Table1[[#This Row],[Budget Code Description]],Table6[#All],8,FALSE),"")</f>
        <v/>
      </c>
      <c r="L1260" s="63"/>
      <c r="M1260" s="65" t="str">
        <f>IFERROR(VLOOKUP(Table1[[#This Row],[Staff ID]],Table2[],2,FALSE),"")</f>
        <v/>
      </c>
      <c r="N1260" s="209" t="str">
        <f>IFERROR(IF(VLOOKUP(Table1[[#This Row],[Budget Code Description]],Dimentions!$X$6:$AC$134,4,FALSE)="","",VLOOKUP(Table1[[#This Row],[Budget Code Description]],Dimentions!$X$6:$AC$134,4,FALSE)),"")</f>
        <v/>
      </c>
      <c r="O1260" s="65" t="str">
        <f>IFERROR(VLOOKUP(Table1[[#This Row],[Vendor ID]],Table549[],2,FALSE),"")</f>
        <v/>
      </c>
      <c r="P1260" s="63"/>
      <c r="Q1260" s="141" t="str">
        <f>IF(Table1[[#This Row],[Posting Date]]&lt;&gt;"",$D$9,"")</f>
        <v/>
      </c>
      <c r="R1260" s="157" t="str">
        <f>IF(Table1[[#This Row],[Posting Date]]&lt;&gt;"",$D$10,"")</f>
        <v/>
      </c>
      <c r="S1260" s="66"/>
      <c r="T1260" s="63"/>
      <c r="U1260" s="67"/>
      <c r="V1260" s="67"/>
      <c r="W1260" s="67" t="str">
        <f t="shared" si="23"/>
        <v/>
      </c>
      <c r="X1260" s="159" t="str">
        <f>IF(E1260="","",(IF(Table1[[#This Row],[Cur]]="USD",Table1[[#This Row],[Cur_Amount Debit]],Table1[[#This Row],[Cur_Amount Debit]]/Table1[[#This Row],[Exchange Rate]])))</f>
        <v/>
      </c>
      <c r="Y1260" s="159" t="str">
        <f>IF(E1260="","",(IF(Table1[[#This Row],[Cur]]="USD",Table1[[#This Row],[Cur_Amount Credit]],Table1[[#This Row],[Cur_Amount Credit]]/ExchangeRate)))</f>
        <v/>
      </c>
      <c r="Z1260" s="201" t="str">
        <f>IF(E1260="","",(Table1[[#This Row],[Debit USD]]-Table1[[#This Row],[Credit USD]]))</f>
        <v/>
      </c>
      <c r="AA1260" s="226"/>
      <c r="AB1260" s="255"/>
      <c r="AC1260" s="1"/>
      <c r="AD1260" s="15"/>
      <c r="AE1260" s="15" t="str">
        <f>IF(AND(OR(Table1[[#This Row],[Account]]="15030",Table1[[#This Row],[Account]]="15035",Table1[[#This Row],[Account]]="20150"),Table1[[#This Row],[Vendor ID]]=""),1,"")</f>
        <v/>
      </c>
      <c r="AF1260" s="15"/>
      <c r="AG1260" s="15"/>
      <c r="AH1260" s="15"/>
      <c r="AI1260" s="46" t="str">
        <f>IF(Table1[[#This Row],[Posting Date]]&lt;&gt;"","GJ-"&amp;CountryID,"")</f>
        <v/>
      </c>
      <c r="AJ1260" s="59" t="str">
        <f>IF(Table1[[#This Row],[Posting Date]]&lt;&gt;"",Table1[[#This Row],[Posting Date]],"")</f>
        <v/>
      </c>
      <c r="AK1260" s="46"/>
      <c r="AL1260" s="46" t="str">
        <f>IF(Table1[[#This Row],[Description]]&lt;&gt;"",Table1[[#This Row],[Description]],"")</f>
        <v/>
      </c>
      <c r="AM1260" s="46" t="str">
        <f>IF(Table1[[#This Row],[Posting Date]]&lt;&gt;"",Table1[[#This Row],[Reference Number]],"")</f>
        <v/>
      </c>
      <c r="AN1260" s="46" t="str">
        <f>TRIM(Table1[[#This Row],[Line '#]])</f>
        <v/>
      </c>
      <c r="AO1260" s="46" t="str">
        <f>TRIM(Table1[[#This Row],[Account]])</f>
        <v/>
      </c>
      <c r="AP1260" s="46" t="str">
        <f>IF(Table1[[#This Row],[Posting Date]]&lt;&gt;"",$D$5,"")</f>
        <v/>
      </c>
      <c r="AQ1260" s="46" t="str">
        <f>TRIM(Table1[[#This Row],[Departments-Prgrams]])</f>
        <v/>
      </c>
      <c r="AR1260" s="46" t="str">
        <f>TRIM(Table1[[#This Row],[Grant]])</f>
        <v/>
      </c>
      <c r="AS1260" s="46" t="str">
        <f>TRIM(Table1[[#This Row],[Staff ID]])</f>
        <v/>
      </c>
      <c r="AT1260" s="46" t="str">
        <f>IF(TRIM(Table1[[#This Row],[Budget Code]])=0,"",TRIM(Table1[[#This Row],[Budget Code]]))</f>
        <v/>
      </c>
      <c r="AU1260" s="46" t="str">
        <f>IF(Table1[[#This Row],[Line Description]]&lt;&gt;"",Table1[[#This Row],[Line Description]],"")</f>
        <v/>
      </c>
      <c r="AV1260" s="46" t="str">
        <f>IF(Table1[[#This Row],[Cur_Amount Debit]]&gt;0,ROUND(Table1[[#This Row],[Cur_Amount Debit]],2),"")</f>
        <v/>
      </c>
      <c r="AW1260" s="46" t="str">
        <f>IF(Table1[[#This Row],[Cur_Amount Credit]]&gt;0,ROUND(Table1[[#This Row],[Cur_Amount Credit]],2),"")</f>
        <v/>
      </c>
      <c r="AX1260" s="46" t="str">
        <f>LEFT(Table1[[#This Row],[Cur]],3)</f>
        <v/>
      </c>
      <c r="AY1260" s="59"/>
      <c r="AZ1260" s="46"/>
      <c r="BA1260" s="46" t="str">
        <f>IF(Table1[[#This Row],[Cur]]&lt;&gt;"",IF(Table1[[#This Row],[Cur]]="USD","",ExchangeRate),"")</f>
        <v/>
      </c>
      <c r="BB1260" s="46" t="str">
        <f>IF(Table1[[#This Row],[Grant]]&lt;&gt;"",VLOOKUP(Table1[[#This Row],[Grant]],Grants!B:D,3),"")</f>
        <v/>
      </c>
      <c r="BC1260" s="46" t="str">
        <f>TRIM(Table1[[#This Row],[Vendor ID]])</f>
        <v/>
      </c>
      <c r="BD1260">
        <f>IF(Table1[[#This Row],[Reference Number]]=Q1259,BD1259,BD1259+1)</f>
        <v>0</v>
      </c>
    </row>
    <row r="1261" spans="1:56" ht="11.25" customHeight="1" x14ac:dyDescent="0.25">
      <c r="A1261" s="1"/>
      <c r="B1261" s="88" t="str">
        <f>IF(Table1[[#This Row],[Posting Date]]&lt;&gt;"",IF(Table1[[#This Row],[Reference Number]]=Q1260,B1260+1,1),"")</f>
        <v/>
      </c>
      <c r="C1261" s="61"/>
      <c r="D1261" s="61"/>
      <c r="E1261" s="138"/>
      <c r="F1261" s="141" t="str">
        <f>IFERROR(IF(VLOOKUP(Table1[[#This Row],[Budget Code Description]],Dimentions!$X$6:$AC$139,2,FALSE)="","",VLOOKUP(Table1[[#This Row],[Budget Code Description]],Dimentions!$X$6:$AC$139,2,FALSE)),"")</f>
        <v/>
      </c>
      <c r="G1261" s="141"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1" t="str">
        <f>IFERROR(VLOOKUP(Table1[[#This Row],[Budget Code Description]],Table6[#All],8,FALSE),"")</f>
        <v/>
      </c>
      <c r="L1261" s="63"/>
      <c r="M1261" s="65" t="str">
        <f>IFERROR(VLOOKUP(Table1[[#This Row],[Staff ID]],Table2[],2,FALSE),"")</f>
        <v/>
      </c>
      <c r="N1261" s="209" t="str">
        <f>IFERROR(IF(VLOOKUP(Table1[[#This Row],[Budget Code Description]],Dimentions!$X$6:$AC$134,4,FALSE)="","",VLOOKUP(Table1[[#This Row],[Budget Code Description]],Dimentions!$X$6:$AC$134,4,FALSE)),"")</f>
        <v/>
      </c>
      <c r="O1261" s="65" t="str">
        <f>IFERROR(VLOOKUP(Table1[[#This Row],[Vendor ID]],Table549[],2,FALSE),"")</f>
        <v/>
      </c>
      <c r="P1261" s="63"/>
      <c r="Q1261" s="141" t="str">
        <f>IF(Table1[[#This Row],[Posting Date]]&lt;&gt;"",$D$9,"")</f>
        <v/>
      </c>
      <c r="R1261" s="157" t="str">
        <f>IF(Table1[[#This Row],[Posting Date]]&lt;&gt;"",$D$10,"")</f>
        <v/>
      </c>
      <c r="S1261" s="66"/>
      <c r="T1261" s="63"/>
      <c r="U1261" s="67"/>
      <c r="V1261" s="67"/>
      <c r="W1261" s="67" t="str">
        <f t="shared" si="23"/>
        <v/>
      </c>
      <c r="X1261" s="159" t="str">
        <f>IF(E1261="","",(IF(Table1[[#This Row],[Cur]]="USD",Table1[[#This Row],[Cur_Amount Debit]],Table1[[#This Row],[Cur_Amount Debit]]/Table1[[#This Row],[Exchange Rate]])))</f>
        <v/>
      </c>
      <c r="Y1261" s="159" t="str">
        <f>IF(E1261="","",(IF(Table1[[#This Row],[Cur]]="USD",Table1[[#This Row],[Cur_Amount Credit]],Table1[[#This Row],[Cur_Amount Credit]]/ExchangeRate)))</f>
        <v/>
      </c>
      <c r="Z1261" s="201" t="str">
        <f>IF(E1261="","",(Table1[[#This Row],[Debit USD]]-Table1[[#This Row],[Credit USD]]))</f>
        <v/>
      </c>
      <c r="AA1261" s="226"/>
      <c r="AB1261" s="255"/>
      <c r="AC1261" s="1"/>
      <c r="AD1261" s="15"/>
      <c r="AE1261" s="15" t="str">
        <f>IF(AND(OR(Table1[[#This Row],[Account]]="15030",Table1[[#This Row],[Account]]="15035",Table1[[#This Row],[Account]]="20150"),Table1[[#This Row],[Vendor ID]]=""),1,"")</f>
        <v/>
      </c>
      <c r="AF1261" s="15"/>
      <c r="AG1261" s="15"/>
      <c r="AH1261" s="15"/>
      <c r="AI1261" s="46" t="str">
        <f>IF(Table1[[#This Row],[Posting Date]]&lt;&gt;"","GJ-"&amp;CountryID,"")</f>
        <v/>
      </c>
      <c r="AJ1261" s="59" t="str">
        <f>IF(Table1[[#This Row],[Posting Date]]&lt;&gt;"",Table1[[#This Row],[Posting Date]],"")</f>
        <v/>
      </c>
      <c r="AK1261" s="46"/>
      <c r="AL1261" s="46" t="str">
        <f>IF(Table1[[#This Row],[Description]]&lt;&gt;"",Table1[[#This Row],[Description]],"")</f>
        <v/>
      </c>
      <c r="AM1261" s="46" t="str">
        <f>IF(Table1[[#This Row],[Posting Date]]&lt;&gt;"",Table1[[#This Row],[Reference Number]],"")</f>
        <v/>
      </c>
      <c r="AN1261" s="46" t="str">
        <f>TRIM(Table1[[#This Row],[Line '#]])</f>
        <v/>
      </c>
      <c r="AO1261" s="46" t="str">
        <f>TRIM(Table1[[#This Row],[Account]])</f>
        <v/>
      </c>
      <c r="AP1261" s="46" t="str">
        <f>IF(Table1[[#This Row],[Posting Date]]&lt;&gt;"",$D$5,"")</f>
        <v/>
      </c>
      <c r="AQ1261" s="46" t="str">
        <f>TRIM(Table1[[#This Row],[Departments-Prgrams]])</f>
        <v/>
      </c>
      <c r="AR1261" s="46" t="str">
        <f>TRIM(Table1[[#This Row],[Grant]])</f>
        <v/>
      </c>
      <c r="AS1261" s="46" t="str">
        <f>TRIM(Table1[[#This Row],[Staff ID]])</f>
        <v/>
      </c>
      <c r="AT1261" s="46" t="str">
        <f>IF(TRIM(Table1[[#This Row],[Budget Code]])=0,"",TRIM(Table1[[#This Row],[Budget Code]]))</f>
        <v/>
      </c>
      <c r="AU1261" s="46" t="str">
        <f>IF(Table1[[#This Row],[Line Description]]&lt;&gt;"",Table1[[#This Row],[Line Description]],"")</f>
        <v/>
      </c>
      <c r="AV1261" s="46" t="str">
        <f>IF(Table1[[#This Row],[Cur_Amount Debit]]&gt;0,ROUND(Table1[[#This Row],[Cur_Amount Debit]],2),"")</f>
        <v/>
      </c>
      <c r="AW1261" s="46" t="str">
        <f>IF(Table1[[#This Row],[Cur_Amount Credit]]&gt;0,ROUND(Table1[[#This Row],[Cur_Amount Credit]],2),"")</f>
        <v/>
      </c>
      <c r="AX1261" s="46" t="str">
        <f>LEFT(Table1[[#This Row],[Cur]],3)</f>
        <v/>
      </c>
      <c r="AY1261" s="59"/>
      <c r="AZ1261" s="46"/>
      <c r="BA1261" s="46" t="str">
        <f>IF(Table1[[#This Row],[Cur]]&lt;&gt;"",IF(Table1[[#This Row],[Cur]]="USD","",ExchangeRate),"")</f>
        <v/>
      </c>
      <c r="BB1261" s="46" t="str">
        <f>IF(Table1[[#This Row],[Grant]]&lt;&gt;"",VLOOKUP(Table1[[#This Row],[Grant]],Grants!B:D,3),"")</f>
        <v/>
      </c>
      <c r="BC1261" s="46" t="str">
        <f>TRIM(Table1[[#This Row],[Vendor ID]])</f>
        <v/>
      </c>
      <c r="BD1261">
        <f>IF(Table1[[#This Row],[Reference Number]]=Q1260,BD1260,BD1260+1)</f>
        <v>0</v>
      </c>
    </row>
    <row r="1262" spans="1:56" ht="11.25" customHeight="1" x14ac:dyDescent="0.25">
      <c r="A1262" s="1"/>
      <c r="B1262" s="88" t="str">
        <f>IF(Table1[[#This Row],[Posting Date]]&lt;&gt;"",IF(Table1[[#This Row],[Reference Number]]=Q1261,B1261+1,1),"")</f>
        <v/>
      </c>
      <c r="C1262" s="61"/>
      <c r="D1262" s="61"/>
      <c r="E1262" s="138"/>
      <c r="F1262" s="141" t="str">
        <f>IFERROR(IF(VLOOKUP(Table1[[#This Row],[Budget Code Description]],Dimentions!$X$6:$AC$139,2,FALSE)="","",VLOOKUP(Table1[[#This Row],[Budget Code Description]],Dimentions!$X$6:$AC$139,2,FALSE)),"")</f>
        <v/>
      </c>
      <c r="G1262" s="141"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1" t="str">
        <f>IFERROR(VLOOKUP(Table1[[#This Row],[Budget Code Description]],Table6[#All],8,FALSE),"")</f>
        <v/>
      </c>
      <c r="L1262" s="63"/>
      <c r="M1262" s="65" t="str">
        <f>IFERROR(VLOOKUP(Table1[[#This Row],[Staff ID]],Table2[],2,FALSE),"")</f>
        <v/>
      </c>
      <c r="N1262" s="209" t="str">
        <f>IFERROR(IF(VLOOKUP(Table1[[#This Row],[Budget Code Description]],Dimentions!$X$6:$AC$134,4,FALSE)="","",VLOOKUP(Table1[[#This Row],[Budget Code Description]],Dimentions!$X$6:$AC$134,4,FALSE)),"")</f>
        <v/>
      </c>
      <c r="O1262" s="65" t="str">
        <f>IFERROR(VLOOKUP(Table1[[#This Row],[Vendor ID]],Table549[],2,FALSE),"")</f>
        <v/>
      </c>
      <c r="P1262" s="63"/>
      <c r="Q1262" s="141" t="str">
        <f>IF(Table1[[#This Row],[Posting Date]]&lt;&gt;"",$D$9,"")</f>
        <v/>
      </c>
      <c r="R1262" s="157" t="str">
        <f>IF(Table1[[#This Row],[Posting Date]]&lt;&gt;"",$D$10,"")</f>
        <v/>
      </c>
      <c r="S1262" s="66"/>
      <c r="T1262" s="63"/>
      <c r="U1262" s="67"/>
      <c r="V1262" s="67"/>
      <c r="W1262" s="67" t="str">
        <f t="shared" si="23"/>
        <v/>
      </c>
      <c r="X1262" s="159" t="str">
        <f>IF(E1262="","",(IF(Table1[[#This Row],[Cur]]="USD",Table1[[#This Row],[Cur_Amount Debit]],Table1[[#This Row],[Cur_Amount Debit]]/Table1[[#This Row],[Exchange Rate]])))</f>
        <v/>
      </c>
      <c r="Y1262" s="159" t="str">
        <f>IF(E1262="","",(IF(Table1[[#This Row],[Cur]]="USD",Table1[[#This Row],[Cur_Amount Credit]],Table1[[#This Row],[Cur_Amount Credit]]/ExchangeRate)))</f>
        <v/>
      </c>
      <c r="Z1262" s="201" t="str">
        <f>IF(E1262="","",(Table1[[#This Row],[Debit USD]]-Table1[[#This Row],[Credit USD]]))</f>
        <v/>
      </c>
      <c r="AA1262" s="226"/>
      <c r="AB1262" s="255"/>
      <c r="AC1262" s="1"/>
      <c r="AD1262" s="15"/>
      <c r="AE1262" s="15" t="str">
        <f>IF(AND(OR(Table1[[#This Row],[Account]]="15030",Table1[[#This Row],[Account]]="15035",Table1[[#This Row],[Account]]="20150"),Table1[[#This Row],[Vendor ID]]=""),1,"")</f>
        <v/>
      </c>
      <c r="AF1262" s="15"/>
      <c r="AG1262" s="15"/>
      <c r="AH1262" s="15"/>
      <c r="AI1262" s="46" t="str">
        <f>IF(Table1[[#This Row],[Posting Date]]&lt;&gt;"","GJ-"&amp;CountryID,"")</f>
        <v/>
      </c>
      <c r="AJ1262" s="59" t="str">
        <f>IF(Table1[[#This Row],[Posting Date]]&lt;&gt;"",Table1[[#This Row],[Posting Date]],"")</f>
        <v/>
      </c>
      <c r="AK1262" s="46"/>
      <c r="AL1262" s="46" t="str">
        <f>IF(Table1[[#This Row],[Description]]&lt;&gt;"",Table1[[#This Row],[Description]],"")</f>
        <v/>
      </c>
      <c r="AM1262" s="46" t="str">
        <f>IF(Table1[[#This Row],[Posting Date]]&lt;&gt;"",Table1[[#This Row],[Reference Number]],"")</f>
        <v/>
      </c>
      <c r="AN1262" s="46" t="str">
        <f>TRIM(Table1[[#This Row],[Line '#]])</f>
        <v/>
      </c>
      <c r="AO1262" s="46" t="str">
        <f>TRIM(Table1[[#This Row],[Account]])</f>
        <v/>
      </c>
      <c r="AP1262" s="46" t="str">
        <f>IF(Table1[[#This Row],[Posting Date]]&lt;&gt;"",$D$5,"")</f>
        <v/>
      </c>
      <c r="AQ1262" s="46" t="str">
        <f>TRIM(Table1[[#This Row],[Departments-Prgrams]])</f>
        <v/>
      </c>
      <c r="AR1262" s="46" t="str">
        <f>TRIM(Table1[[#This Row],[Grant]])</f>
        <v/>
      </c>
      <c r="AS1262" s="46" t="str">
        <f>TRIM(Table1[[#This Row],[Staff ID]])</f>
        <v/>
      </c>
      <c r="AT1262" s="46" t="str">
        <f>IF(TRIM(Table1[[#This Row],[Budget Code]])=0,"",TRIM(Table1[[#This Row],[Budget Code]]))</f>
        <v/>
      </c>
      <c r="AU1262" s="46" t="str">
        <f>IF(Table1[[#This Row],[Line Description]]&lt;&gt;"",Table1[[#This Row],[Line Description]],"")</f>
        <v/>
      </c>
      <c r="AV1262" s="46" t="str">
        <f>IF(Table1[[#This Row],[Cur_Amount Debit]]&gt;0,ROUND(Table1[[#This Row],[Cur_Amount Debit]],2),"")</f>
        <v/>
      </c>
      <c r="AW1262" s="46" t="str">
        <f>IF(Table1[[#This Row],[Cur_Amount Credit]]&gt;0,ROUND(Table1[[#This Row],[Cur_Amount Credit]],2),"")</f>
        <v/>
      </c>
      <c r="AX1262" s="46" t="str">
        <f>LEFT(Table1[[#This Row],[Cur]],3)</f>
        <v/>
      </c>
      <c r="AY1262" s="59"/>
      <c r="AZ1262" s="46"/>
      <c r="BA1262" s="46" t="str">
        <f>IF(Table1[[#This Row],[Cur]]&lt;&gt;"",IF(Table1[[#This Row],[Cur]]="USD","",ExchangeRate),"")</f>
        <v/>
      </c>
      <c r="BB1262" s="46" t="str">
        <f>IF(Table1[[#This Row],[Grant]]&lt;&gt;"",VLOOKUP(Table1[[#This Row],[Grant]],Grants!B:D,3),"")</f>
        <v/>
      </c>
      <c r="BC1262" s="46" t="str">
        <f>TRIM(Table1[[#This Row],[Vendor ID]])</f>
        <v/>
      </c>
      <c r="BD1262">
        <f>IF(Table1[[#This Row],[Reference Number]]=Q1261,BD1261,BD1261+1)</f>
        <v>0</v>
      </c>
    </row>
    <row r="1263" spans="1:56" ht="11.25" customHeight="1" x14ac:dyDescent="0.25">
      <c r="A1263" s="1"/>
      <c r="B1263" s="88" t="str">
        <f>IF(Table1[[#This Row],[Posting Date]]&lt;&gt;"",IF(Table1[[#This Row],[Reference Number]]=Q1262,B1262+1,1),"")</f>
        <v/>
      </c>
      <c r="C1263" s="61"/>
      <c r="D1263" s="61"/>
      <c r="E1263" s="138"/>
      <c r="F1263" s="141" t="str">
        <f>IFERROR(IF(VLOOKUP(Table1[[#This Row],[Budget Code Description]],Dimentions!$X$6:$AC$139,2,FALSE)="","",VLOOKUP(Table1[[#This Row],[Budget Code Description]],Dimentions!$X$6:$AC$139,2,FALSE)),"")</f>
        <v/>
      </c>
      <c r="G1263" s="141"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1" t="str">
        <f>IFERROR(VLOOKUP(Table1[[#This Row],[Budget Code Description]],Table6[#All],8,FALSE),"")</f>
        <v/>
      </c>
      <c r="L1263" s="63"/>
      <c r="M1263" s="65" t="str">
        <f>IFERROR(VLOOKUP(Table1[[#This Row],[Staff ID]],Table2[],2,FALSE),"")</f>
        <v/>
      </c>
      <c r="N1263" s="209" t="str">
        <f>IFERROR(IF(VLOOKUP(Table1[[#This Row],[Budget Code Description]],Dimentions!$X$6:$AC$134,4,FALSE)="","",VLOOKUP(Table1[[#This Row],[Budget Code Description]],Dimentions!$X$6:$AC$134,4,FALSE)),"")</f>
        <v/>
      </c>
      <c r="O1263" s="65" t="str">
        <f>IFERROR(VLOOKUP(Table1[[#This Row],[Vendor ID]],Table549[],2,FALSE),"")</f>
        <v/>
      </c>
      <c r="P1263" s="63"/>
      <c r="Q1263" s="141" t="str">
        <f>IF(Table1[[#This Row],[Posting Date]]&lt;&gt;"",$D$9,"")</f>
        <v/>
      </c>
      <c r="R1263" s="157" t="str">
        <f>IF(Table1[[#This Row],[Posting Date]]&lt;&gt;"",$D$10,"")</f>
        <v/>
      </c>
      <c r="S1263" s="66"/>
      <c r="T1263" s="63"/>
      <c r="U1263" s="67"/>
      <c r="V1263" s="67"/>
      <c r="W1263" s="67" t="str">
        <f t="shared" ref="W1263:W1326" si="24">IF(E1263="","",(ExchangeRate))</f>
        <v/>
      </c>
      <c r="X1263" s="159" t="str">
        <f>IF(E1263="","",(IF(Table1[[#This Row],[Cur]]="USD",Table1[[#This Row],[Cur_Amount Debit]],Table1[[#This Row],[Cur_Amount Debit]]/Table1[[#This Row],[Exchange Rate]])))</f>
        <v/>
      </c>
      <c r="Y1263" s="159" t="str">
        <f>IF(E1263="","",(IF(Table1[[#This Row],[Cur]]="USD",Table1[[#This Row],[Cur_Amount Credit]],Table1[[#This Row],[Cur_Amount Credit]]/ExchangeRate)))</f>
        <v/>
      </c>
      <c r="Z1263" s="201" t="str">
        <f>IF(E1263="","",(Table1[[#This Row],[Debit USD]]-Table1[[#This Row],[Credit USD]]))</f>
        <v/>
      </c>
      <c r="AA1263" s="226"/>
      <c r="AB1263" s="255"/>
      <c r="AC1263" s="1"/>
      <c r="AD1263" s="15"/>
      <c r="AE1263" s="15" t="str">
        <f>IF(AND(OR(Table1[[#This Row],[Account]]="15030",Table1[[#This Row],[Account]]="15035",Table1[[#This Row],[Account]]="20150"),Table1[[#This Row],[Vendor ID]]=""),1,"")</f>
        <v/>
      </c>
      <c r="AF1263" s="15"/>
      <c r="AG1263" s="15"/>
      <c r="AH1263" s="15"/>
      <c r="AI1263" s="46" t="str">
        <f>IF(Table1[[#This Row],[Posting Date]]&lt;&gt;"","GJ-"&amp;CountryID,"")</f>
        <v/>
      </c>
      <c r="AJ1263" s="59" t="str">
        <f>IF(Table1[[#This Row],[Posting Date]]&lt;&gt;"",Table1[[#This Row],[Posting Date]],"")</f>
        <v/>
      </c>
      <c r="AK1263" s="46"/>
      <c r="AL1263" s="46" t="str">
        <f>IF(Table1[[#This Row],[Description]]&lt;&gt;"",Table1[[#This Row],[Description]],"")</f>
        <v/>
      </c>
      <c r="AM1263" s="46" t="str">
        <f>IF(Table1[[#This Row],[Posting Date]]&lt;&gt;"",Table1[[#This Row],[Reference Number]],"")</f>
        <v/>
      </c>
      <c r="AN1263" s="46" t="str">
        <f>TRIM(Table1[[#This Row],[Line '#]])</f>
        <v/>
      </c>
      <c r="AO1263" s="46" t="str">
        <f>TRIM(Table1[[#This Row],[Account]])</f>
        <v/>
      </c>
      <c r="AP1263" s="46" t="str">
        <f>IF(Table1[[#This Row],[Posting Date]]&lt;&gt;"",$D$5,"")</f>
        <v/>
      </c>
      <c r="AQ1263" s="46" t="str">
        <f>TRIM(Table1[[#This Row],[Departments-Prgrams]])</f>
        <v/>
      </c>
      <c r="AR1263" s="46" t="str">
        <f>TRIM(Table1[[#This Row],[Grant]])</f>
        <v/>
      </c>
      <c r="AS1263" s="46" t="str">
        <f>TRIM(Table1[[#This Row],[Staff ID]])</f>
        <v/>
      </c>
      <c r="AT1263" s="46" t="str">
        <f>IF(TRIM(Table1[[#This Row],[Budget Code]])=0,"",TRIM(Table1[[#This Row],[Budget Code]]))</f>
        <v/>
      </c>
      <c r="AU1263" s="46" t="str">
        <f>IF(Table1[[#This Row],[Line Description]]&lt;&gt;"",Table1[[#This Row],[Line Description]],"")</f>
        <v/>
      </c>
      <c r="AV1263" s="46" t="str">
        <f>IF(Table1[[#This Row],[Cur_Amount Debit]]&gt;0,ROUND(Table1[[#This Row],[Cur_Amount Debit]],2),"")</f>
        <v/>
      </c>
      <c r="AW1263" s="46" t="str">
        <f>IF(Table1[[#This Row],[Cur_Amount Credit]]&gt;0,ROUND(Table1[[#This Row],[Cur_Amount Credit]],2),"")</f>
        <v/>
      </c>
      <c r="AX1263" s="46" t="str">
        <f>LEFT(Table1[[#This Row],[Cur]],3)</f>
        <v/>
      </c>
      <c r="AY1263" s="59"/>
      <c r="AZ1263" s="46"/>
      <c r="BA1263" s="46" t="str">
        <f>IF(Table1[[#This Row],[Cur]]&lt;&gt;"",IF(Table1[[#This Row],[Cur]]="USD","",ExchangeRate),"")</f>
        <v/>
      </c>
      <c r="BB1263" s="46" t="str">
        <f>IF(Table1[[#This Row],[Grant]]&lt;&gt;"",VLOOKUP(Table1[[#This Row],[Grant]],Grants!B:D,3),"")</f>
        <v/>
      </c>
      <c r="BC1263" s="46" t="str">
        <f>TRIM(Table1[[#This Row],[Vendor ID]])</f>
        <v/>
      </c>
      <c r="BD1263">
        <f>IF(Table1[[#This Row],[Reference Number]]=Q1262,BD1262,BD1262+1)</f>
        <v>0</v>
      </c>
    </row>
    <row r="1264" spans="1:56" ht="11.25" customHeight="1" x14ac:dyDescent="0.25">
      <c r="A1264" s="1"/>
      <c r="B1264" s="88" t="str">
        <f>IF(Table1[[#This Row],[Posting Date]]&lt;&gt;"",IF(Table1[[#This Row],[Reference Number]]=Q1263,B1263+1,1),"")</f>
        <v/>
      </c>
      <c r="C1264" s="61"/>
      <c r="D1264" s="61"/>
      <c r="E1264" s="138"/>
      <c r="F1264" s="141" t="str">
        <f>IFERROR(IF(VLOOKUP(Table1[[#This Row],[Budget Code Description]],Dimentions!$X$6:$AC$139,2,FALSE)="","",VLOOKUP(Table1[[#This Row],[Budget Code Description]],Dimentions!$X$6:$AC$139,2,FALSE)),"")</f>
        <v/>
      </c>
      <c r="G1264" s="141"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1" t="str">
        <f>IFERROR(VLOOKUP(Table1[[#This Row],[Budget Code Description]],Table6[#All],8,FALSE),"")</f>
        <v/>
      </c>
      <c r="L1264" s="63"/>
      <c r="M1264" s="65" t="str">
        <f>IFERROR(VLOOKUP(Table1[[#This Row],[Staff ID]],Table2[],2,FALSE),"")</f>
        <v/>
      </c>
      <c r="N1264" s="209" t="str">
        <f>IFERROR(IF(VLOOKUP(Table1[[#This Row],[Budget Code Description]],Dimentions!$X$6:$AC$134,4,FALSE)="","",VLOOKUP(Table1[[#This Row],[Budget Code Description]],Dimentions!$X$6:$AC$134,4,FALSE)),"")</f>
        <v/>
      </c>
      <c r="O1264" s="65" t="str">
        <f>IFERROR(VLOOKUP(Table1[[#This Row],[Vendor ID]],Table549[],2,FALSE),"")</f>
        <v/>
      </c>
      <c r="P1264" s="63"/>
      <c r="Q1264" s="141" t="str">
        <f>IF(Table1[[#This Row],[Posting Date]]&lt;&gt;"",$D$9,"")</f>
        <v/>
      </c>
      <c r="R1264" s="157" t="str">
        <f>IF(Table1[[#This Row],[Posting Date]]&lt;&gt;"",$D$10,"")</f>
        <v/>
      </c>
      <c r="S1264" s="66"/>
      <c r="T1264" s="63"/>
      <c r="U1264" s="67"/>
      <c r="V1264" s="67"/>
      <c r="W1264" s="67" t="str">
        <f t="shared" si="24"/>
        <v/>
      </c>
      <c r="X1264" s="159" t="str">
        <f>IF(E1264="","",(IF(Table1[[#This Row],[Cur]]="USD",Table1[[#This Row],[Cur_Amount Debit]],Table1[[#This Row],[Cur_Amount Debit]]/Table1[[#This Row],[Exchange Rate]])))</f>
        <v/>
      </c>
      <c r="Y1264" s="159" t="str">
        <f>IF(E1264="","",(IF(Table1[[#This Row],[Cur]]="USD",Table1[[#This Row],[Cur_Amount Credit]],Table1[[#This Row],[Cur_Amount Credit]]/ExchangeRate)))</f>
        <v/>
      </c>
      <c r="Z1264" s="201" t="str">
        <f>IF(E1264="","",(Table1[[#This Row],[Debit USD]]-Table1[[#This Row],[Credit USD]]))</f>
        <v/>
      </c>
      <c r="AA1264" s="226"/>
      <c r="AB1264" s="255"/>
      <c r="AC1264" s="1"/>
      <c r="AD1264" s="15"/>
      <c r="AE1264" s="15" t="str">
        <f>IF(AND(OR(Table1[[#This Row],[Account]]="15030",Table1[[#This Row],[Account]]="15035",Table1[[#This Row],[Account]]="20150"),Table1[[#This Row],[Vendor ID]]=""),1,"")</f>
        <v/>
      </c>
      <c r="AF1264" s="15"/>
      <c r="AG1264" s="15"/>
      <c r="AH1264" s="15"/>
      <c r="AI1264" s="46" t="str">
        <f>IF(Table1[[#This Row],[Posting Date]]&lt;&gt;"","GJ-"&amp;CountryID,"")</f>
        <v/>
      </c>
      <c r="AJ1264" s="59" t="str">
        <f>IF(Table1[[#This Row],[Posting Date]]&lt;&gt;"",Table1[[#This Row],[Posting Date]],"")</f>
        <v/>
      </c>
      <c r="AK1264" s="46"/>
      <c r="AL1264" s="46" t="str">
        <f>IF(Table1[[#This Row],[Description]]&lt;&gt;"",Table1[[#This Row],[Description]],"")</f>
        <v/>
      </c>
      <c r="AM1264" s="46" t="str">
        <f>IF(Table1[[#This Row],[Posting Date]]&lt;&gt;"",Table1[[#This Row],[Reference Number]],"")</f>
        <v/>
      </c>
      <c r="AN1264" s="46" t="str">
        <f>TRIM(Table1[[#This Row],[Line '#]])</f>
        <v/>
      </c>
      <c r="AO1264" s="46" t="str">
        <f>TRIM(Table1[[#This Row],[Account]])</f>
        <v/>
      </c>
      <c r="AP1264" s="46" t="str">
        <f>IF(Table1[[#This Row],[Posting Date]]&lt;&gt;"",$D$5,"")</f>
        <v/>
      </c>
      <c r="AQ1264" s="46" t="str">
        <f>TRIM(Table1[[#This Row],[Departments-Prgrams]])</f>
        <v/>
      </c>
      <c r="AR1264" s="46" t="str">
        <f>TRIM(Table1[[#This Row],[Grant]])</f>
        <v/>
      </c>
      <c r="AS1264" s="46" t="str">
        <f>TRIM(Table1[[#This Row],[Staff ID]])</f>
        <v/>
      </c>
      <c r="AT1264" s="46" t="str">
        <f>IF(TRIM(Table1[[#This Row],[Budget Code]])=0,"",TRIM(Table1[[#This Row],[Budget Code]]))</f>
        <v/>
      </c>
      <c r="AU1264" s="46" t="str">
        <f>IF(Table1[[#This Row],[Line Description]]&lt;&gt;"",Table1[[#This Row],[Line Description]],"")</f>
        <v/>
      </c>
      <c r="AV1264" s="46" t="str">
        <f>IF(Table1[[#This Row],[Cur_Amount Debit]]&gt;0,ROUND(Table1[[#This Row],[Cur_Amount Debit]],2),"")</f>
        <v/>
      </c>
      <c r="AW1264" s="46" t="str">
        <f>IF(Table1[[#This Row],[Cur_Amount Credit]]&gt;0,ROUND(Table1[[#This Row],[Cur_Amount Credit]],2),"")</f>
        <v/>
      </c>
      <c r="AX1264" s="46" t="str">
        <f>LEFT(Table1[[#This Row],[Cur]],3)</f>
        <v/>
      </c>
      <c r="AY1264" s="59"/>
      <c r="AZ1264" s="46"/>
      <c r="BA1264" s="46" t="str">
        <f>IF(Table1[[#This Row],[Cur]]&lt;&gt;"",IF(Table1[[#This Row],[Cur]]="USD","",ExchangeRate),"")</f>
        <v/>
      </c>
      <c r="BB1264" s="46" t="str">
        <f>IF(Table1[[#This Row],[Grant]]&lt;&gt;"",VLOOKUP(Table1[[#This Row],[Grant]],Grants!B:D,3),"")</f>
        <v/>
      </c>
      <c r="BC1264" s="46" t="str">
        <f>TRIM(Table1[[#This Row],[Vendor ID]])</f>
        <v/>
      </c>
      <c r="BD1264">
        <f>IF(Table1[[#This Row],[Reference Number]]=Q1263,BD1263,BD1263+1)</f>
        <v>0</v>
      </c>
    </row>
    <row r="1265" spans="1:56" ht="11.25" customHeight="1" x14ac:dyDescent="0.25">
      <c r="A1265" s="1"/>
      <c r="B1265" s="88" t="str">
        <f>IF(Table1[[#This Row],[Posting Date]]&lt;&gt;"",IF(Table1[[#This Row],[Reference Number]]=Q1264,B1264+1,1),"")</f>
        <v/>
      </c>
      <c r="C1265" s="61"/>
      <c r="D1265" s="61"/>
      <c r="E1265" s="138"/>
      <c r="F1265" s="141" t="str">
        <f>IFERROR(IF(VLOOKUP(Table1[[#This Row],[Budget Code Description]],Dimentions!$X$6:$AC$139,2,FALSE)="","",VLOOKUP(Table1[[#This Row],[Budget Code Description]],Dimentions!$X$6:$AC$139,2,FALSE)),"")</f>
        <v/>
      </c>
      <c r="G1265" s="141"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1" t="str">
        <f>IFERROR(VLOOKUP(Table1[[#This Row],[Budget Code Description]],Table6[#All],8,FALSE),"")</f>
        <v/>
      </c>
      <c r="L1265" s="63"/>
      <c r="M1265" s="65" t="str">
        <f>IFERROR(VLOOKUP(Table1[[#This Row],[Staff ID]],Table2[],2,FALSE),"")</f>
        <v/>
      </c>
      <c r="N1265" s="209" t="str">
        <f>IFERROR(IF(VLOOKUP(Table1[[#This Row],[Budget Code Description]],Dimentions!$X$6:$AC$134,4,FALSE)="","",VLOOKUP(Table1[[#This Row],[Budget Code Description]],Dimentions!$X$6:$AC$134,4,FALSE)),"")</f>
        <v/>
      </c>
      <c r="O1265" s="65" t="str">
        <f>IFERROR(VLOOKUP(Table1[[#This Row],[Vendor ID]],Table549[],2,FALSE),"")</f>
        <v/>
      </c>
      <c r="P1265" s="63"/>
      <c r="Q1265" s="141" t="str">
        <f>IF(Table1[[#This Row],[Posting Date]]&lt;&gt;"",$D$9,"")</f>
        <v/>
      </c>
      <c r="R1265" s="157" t="str">
        <f>IF(Table1[[#This Row],[Posting Date]]&lt;&gt;"",$D$10,"")</f>
        <v/>
      </c>
      <c r="S1265" s="66"/>
      <c r="T1265" s="63"/>
      <c r="U1265" s="67"/>
      <c r="V1265" s="67"/>
      <c r="W1265" s="67" t="str">
        <f t="shared" si="24"/>
        <v/>
      </c>
      <c r="X1265" s="159" t="str">
        <f>IF(E1265="","",(IF(Table1[[#This Row],[Cur]]="USD",Table1[[#This Row],[Cur_Amount Debit]],Table1[[#This Row],[Cur_Amount Debit]]/Table1[[#This Row],[Exchange Rate]])))</f>
        <v/>
      </c>
      <c r="Y1265" s="159" t="str">
        <f>IF(E1265="","",(IF(Table1[[#This Row],[Cur]]="USD",Table1[[#This Row],[Cur_Amount Credit]],Table1[[#This Row],[Cur_Amount Credit]]/ExchangeRate)))</f>
        <v/>
      </c>
      <c r="Z1265" s="201" t="str">
        <f>IF(E1265="","",(Table1[[#This Row],[Debit USD]]-Table1[[#This Row],[Credit USD]]))</f>
        <v/>
      </c>
      <c r="AA1265" s="226"/>
      <c r="AB1265" s="255"/>
      <c r="AC1265" s="1"/>
      <c r="AD1265" s="15"/>
      <c r="AE1265" s="15" t="str">
        <f>IF(AND(OR(Table1[[#This Row],[Account]]="15030",Table1[[#This Row],[Account]]="15035",Table1[[#This Row],[Account]]="20150"),Table1[[#This Row],[Vendor ID]]=""),1,"")</f>
        <v/>
      </c>
      <c r="AF1265" s="15"/>
      <c r="AG1265" s="15"/>
      <c r="AH1265" s="15"/>
      <c r="AI1265" s="46" t="str">
        <f>IF(Table1[[#This Row],[Posting Date]]&lt;&gt;"","GJ-"&amp;CountryID,"")</f>
        <v/>
      </c>
      <c r="AJ1265" s="59" t="str">
        <f>IF(Table1[[#This Row],[Posting Date]]&lt;&gt;"",Table1[[#This Row],[Posting Date]],"")</f>
        <v/>
      </c>
      <c r="AK1265" s="46"/>
      <c r="AL1265" s="46" t="str">
        <f>IF(Table1[[#This Row],[Description]]&lt;&gt;"",Table1[[#This Row],[Description]],"")</f>
        <v/>
      </c>
      <c r="AM1265" s="46" t="str">
        <f>IF(Table1[[#This Row],[Posting Date]]&lt;&gt;"",Table1[[#This Row],[Reference Number]],"")</f>
        <v/>
      </c>
      <c r="AN1265" s="46" t="str">
        <f>TRIM(Table1[[#This Row],[Line '#]])</f>
        <v/>
      </c>
      <c r="AO1265" s="46" t="str">
        <f>TRIM(Table1[[#This Row],[Account]])</f>
        <v/>
      </c>
      <c r="AP1265" s="46" t="str">
        <f>IF(Table1[[#This Row],[Posting Date]]&lt;&gt;"",$D$5,"")</f>
        <v/>
      </c>
      <c r="AQ1265" s="46" t="str">
        <f>TRIM(Table1[[#This Row],[Departments-Prgrams]])</f>
        <v/>
      </c>
      <c r="AR1265" s="46" t="str">
        <f>TRIM(Table1[[#This Row],[Grant]])</f>
        <v/>
      </c>
      <c r="AS1265" s="46" t="str">
        <f>TRIM(Table1[[#This Row],[Staff ID]])</f>
        <v/>
      </c>
      <c r="AT1265" s="46" t="str">
        <f>IF(TRIM(Table1[[#This Row],[Budget Code]])=0,"",TRIM(Table1[[#This Row],[Budget Code]]))</f>
        <v/>
      </c>
      <c r="AU1265" s="46" t="str">
        <f>IF(Table1[[#This Row],[Line Description]]&lt;&gt;"",Table1[[#This Row],[Line Description]],"")</f>
        <v/>
      </c>
      <c r="AV1265" s="46" t="str">
        <f>IF(Table1[[#This Row],[Cur_Amount Debit]]&gt;0,ROUND(Table1[[#This Row],[Cur_Amount Debit]],2),"")</f>
        <v/>
      </c>
      <c r="AW1265" s="46" t="str">
        <f>IF(Table1[[#This Row],[Cur_Amount Credit]]&gt;0,ROUND(Table1[[#This Row],[Cur_Amount Credit]],2),"")</f>
        <v/>
      </c>
      <c r="AX1265" s="46" t="str">
        <f>LEFT(Table1[[#This Row],[Cur]],3)</f>
        <v/>
      </c>
      <c r="AY1265" s="59"/>
      <c r="AZ1265" s="46"/>
      <c r="BA1265" s="46" t="str">
        <f>IF(Table1[[#This Row],[Cur]]&lt;&gt;"",IF(Table1[[#This Row],[Cur]]="USD","",ExchangeRate),"")</f>
        <v/>
      </c>
      <c r="BB1265" s="46" t="str">
        <f>IF(Table1[[#This Row],[Grant]]&lt;&gt;"",VLOOKUP(Table1[[#This Row],[Grant]],Grants!B:D,3),"")</f>
        <v/>
      </c>
      <c r="BC1265" s="46" t="str">
        <f>TRIM(Table1[[#This Row],[Vendor ID]])</f>
        <v/>
      </c>
      <c r="BD1265">
        <f>IF(Table1[[#This Row],[Reference Number]]=Q1264,BD1264,BD1264+1)</f>
        <v>0</v>
      </c>
    </row>
    <row r="1266" spans="1:56" ht="11.25" customHeight="1" x14ac:dyDescent="0.25">
      <c r="A1266" s="1"/>
      <c r="B1266" s="88" t="str">
        <f>IF(Table1[[#This Row],[Posting Date]]&lt;&gt;"",IF(Table1[[#This Row],[Reference Number]]=Q1265,B1265+1,1),"")</f>
        <v/>
      </c>
      <c r="C1266" s="61"/>
      <c r="D1266" s="61"/>
      <c r="E1266" s="138"/>
      <c r="F1266" s="141" t="str">
        <f>IFERROR(IF(VLOOKUP(Table1[[#This Row],[Budget Code Description]],Dimentions!$X$6:$AC$139,2,FALSE)="","",VLOOKUP(Table1[[#This Row],[Budget Code Description]],Dimentions!$X$6:$AC$139,2,FALSE)),"")</f>
        <v/>
      </c>
      <c r="G1266" s="141"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1" t="str">
        <f>IFERROR(VLOOKUP(Table1[[#This Row],[Budget Code Description]],Table6[#All],8,FALSE),"")</f>
        <v/>
      </c>
      <c r="L1266" s="63"/>
      <c r="M1266" s="65" t="str">
        <f>IFERROR(VLOOKUP(Table1[[#This Row],[Staff ID]],Table2[],2,FALSE),"")</f>
        <v/>
      </c>
      <c r="N1266" s="209" t="str">
        <f>IFERROR(IF(VLOOKUP(Table1[[#This Row],[Budget Code Description]],Dimentions!$X$6:$AC$134,4,FALSE)="","",VLOOKUP(Table1[[#This Row],[Budget Code Description]],Dimentions!$X$6:$AC$134,4,FALSE)),"")</f>
        <v/>
      </c>
      <c r="O1266" s="65" t="str">
        <f>IFERROR(VLOOKUP(Table1[[#This Row],[Vendor ID]],Table549[],2,FALSE),"")</f>
        <v/>
      </c>
      <c r="P1266" s="63"/>
      <c r="Q1266" s="141" t="str">
        <f>IF(Table1[[#This Row],[Posting Date]]&lt;&gt;"",$D$9,"")</f>
        <v/>
      </c>
      <c r="R1266" s="157" t="str">
        <f>IF(Table1[[#This Row],[Posting Date]]&lt;&gt;"",$D$10,"")</f>
        <v/>
      </c>
      <c r="S1266" s="66"/>
      <c r="T1266" s="63"/>
      <c r="U1266" s="67"/>
      <c r="V1266" s="67"/>
      <c r="W1266" s="67" t="str">
        <f t="shared" si="24"/>
        <v/>
      </c>
      <c r="X1266" s="159" t="str">
        <f>IF(E1266="","",(IF(Table1[[#This Row],[Cur]]="USD",Table1[[#This Row],[Cur_Amount Debit]],Table1[[#This Row],[Cur_Amount Debit]]/Table1[[#This Row],[Exchange Rate]])))</f>
        <v/>
      </c>
      <c r="Y1266" s="159" t="str">
        <f>IF(E1266="","",(IF(Table1[[#This Row],[Cur]]="USD",Table1[[#This Row],[Cur_Amount Credit]],Table1[[#This Row],[Cur_Amount Credit]]/ExchangeRate)))</f>
        <v/>
      </c>
      <c r="Z1266" s="201" t="str">
        <f>IF(E1266="","",(Table1[[#This Row],[Debit USD]]-Table1[[#This Row],[Credit USD]]))</f>
        <v/>
      </c>
      <c r="AA1266" s="226"/>
      <c r="AB1266" s="255"/>
      <c r="AC1266" s="1"/>
      <c r="AD1266" s="15"/>
      <c r="AE1266" s="15" t="str">
        <f>IF(AND(OR(Table1[[#This Row],[Account]]="15030",Table1[[#This Row],[Account]]="15035",Table1[[#This Row],[Account]]="20150"),Table1[[#This Row],[Vendor ID]]=""),1,"")</f>
        <v/>
      </c>
      <c r="AF1266" s="15"/>
      <c r="AG1266" s="15"/>
      <c r="AH1266" s="15"/>
      <c r="AI1266" s="46" t="str">
        <f>IF(Table1[[#This Row],[Posting Date]]&lt;&gt;"","GJ-"&amp;CountryID,"")</f>
        <v/>
      </c>
      <c r="AJ1266" s="59" t="str">
        <f>IF(Table1[[#This Row],[Posting Date]]&lt;&gt;"",Table1[[#This Row],[Posting Date]],"")</f>
        <v/>
      </c>
      <c r="AK1266" s="46"/>
      <c r="AL1266" s="46" t="str">
        <f>IF(Table1[[#This Row],[Description]]&lt;&gt;"",Table1[[#This Row],[Description]],"")</f>
        <v/>
      </c>
      <c r="AM1266" s="46" t="str">
        <f>IF(Table1[[#This Row],[Posting Date]]&lt;&gt;"",Table1[[#This Row],[Reference Number]],"")</f>
        <v/>
      </c>
      <c r="AN1266" s="46" t="str">
        <f>TRIM(Table1[[#This Row],[Line '#]])</f>
        <v/>
      </c>
      <c r="AO1266" s="46" t="str">
        <f>TRIM(Table1[[#This Row],[Account]])</f>
        <v/>
      </c>
      <c r="AP1266" s="46" t="str">
        <f>IF(Table1[[#This Row],[Posting Date]]&lt;&gt;"",$D$5,"")</f>
        <v/>
      </c>
      <c r="AQ1266" s="46" t="str">
        <f>TRIM(Table1[[#This Row],[Departments-Prgrams]])</f>
        <v/>
      </c>
      <c r="AR1266" s="46" t="str">
        <f>TRIM(Table1[[#This Row],[Grant]])</f>
        <v/>
      </c>
      <c r="AS1266" s="46" t="str">
        <f>TRIM(Table1[[#This Row],[Staff ID]])</f>
        <v/>
      </c>
      <c r="AT1266" s="46" t="str">
        <f>IF(TRIM(Table1[[#This Row],[Budget Code]])=0,"",TRIM(Table1[[#This Row],[Budget Code]]))</f>
        <v/>
      </c>
      <c r="AU1266" s="46" t="str">
        <f>IF(Table1[[#This Row],[Line Description]]&lt;&gt;"",Table1[[#This Row],[Line Description]],"")</f>
        <v/>
      </c>
      <c r="AV1266" s="46" t="str">
        <f>IF(Table1[[#This Row],[Cur_Amount Debit]]&gt;0,ROUND(Table1[[#This Row],[Cur_Amount Debit]],2),"")</f>
        <v/>
      </c>
      <c r="AW1266" s="46" t="str">
        <f>IF(Table1[[#This Row],[Cur_Amount Credit]]&gt;0,ROUND(Table1[[#This Row],[Cur_Amount Credit]],2),"")</f>
        <v/>
      </c>
      <c r="AX1266" s="46" t="str">
        <f>LEFT(Table1[[#This Row],[Cur]],3)</f>
        <v/>
      </c>
      <c r="AY1266" s="59"/>
      <c r="AZ1266" s="46"/>
      <c r="BA1266" s="46" t="str">
        <f>IF(Table1[[#This Row],[Cur]]&lt;&gt;"",IF(Table1[[#This Row],[Cur]]="USD","",ExchangeRate),"")</f>
        <v/>
      </c>
      <c r="BB1266" s="46" t="str">
        <f>IF(Table1[[#This Row],[Grant]]&lt;&gt;"",VLOOKUP(Table1[[#This Row],[Grant]],Grants!B:D,3),"")</f>
        <v/>
      </c>
      <c r="BC1266" s="46" t="str">
        <f>TRIM(Table1[[#This Row],[Vendor ID]])</f>
        <v/>
      </c>
      <c r="BD1266">
        <f>IF(Table1[[#This Row],[Reference Number]]=Q1265,BD1265,BD1265+1)</f>
        <v>0</v>
      </c>
    </row>
    <row r="1267" spans="1:56" ht="11.25" customHeight="1" x14ac:dyDescent="0.25">
      <c r="A1267" s="1"/>
      <c r="B1267" s="88" t="str">
        <f>IF(Table1[[#This Row],[Posting Date]]&lt;&gt;"",IF(Table1[[#This Row],[Reference Number]]=Q1266,B1266+1,1),"")</f>
        <v/>
      </c>
      <c r="C1267" s="61"/>
      <c r="D1267" s="61"/>
      <c r="E1267" s="138"/>
      <c r="F1267" s="141" t="str">
        <f>IFERROR(IF(VLOOKUP(Table1[[#This Row],[Budget Code Description]],Dimentions!$X$6:$AC$139,2,FALSE)="","",VLOOKUP(Table1[[#This Row],[Budget Code Description]],Dimentions!$X$6:$AC$139,2,FALSE)),"")</f>
        <v/>
      </c>
      <c r="G1267" s="141"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1" t="str">
        <f>IFERROR(VLOOKUP(Table1[[#This Row],[Budget Code Description]],Table6[#All],8,FALSE),"")</f>
        <v/>
      </c>
      <c r="L1267" s="63"/>
      <c r="M1267" s="65" t="str">
        <f>IFERROR(VLOOKUP(Table1[[#This Row],[Staff ID]],Table2[],2,FALSE),"")</f>
        <v/>
      </c>
      <c r="N1267" s="209" t="str">
        <f>IFERROR(IF(VLOOKUP(Table1[[#This Row],[Budget Code Description]],Dimentions!$X$6:$AC$134,4,FALSE)="","",VLOOKUP(Table1[[#This Row],[Budget Code Description]],Dimentions!$X$6:$AC$134,4,FALSE)),"")</f>
        <v/>
      </c>
      <c r="O1267" s="65" t="str">
        <f>IFERROR(VLOOKUP(Table1[[#This Row],[Vendor ID]],Table549[],2,FALSE),"")</f>
        <v/>
      </c>
      <c r="P1267" s="63"/>
      <c r="Q1267" s="141" t="str">
        <f>IF(Table1[[#This Row],[Posting Date]]&lt;&gt;"",$D$9,"")</f>
        <v/>
      </c>
      <c r="R1267" s="157" t="str">
        <f>IF(Table1[[#This Row],[Posting Date]]&lt;&gt;"",$D$10,"")</f>
        <v/>
      </c>
      <c r="S1267" s="66"/>
      <c r="T1267" s="63"/>
      <c r="U1267" s="67"/>
      <c r="V1267" s="67"/>
      <c r="W1267" s="67" t="str">
        <f t="shared" si="24"/>
        <v/>
      </c>
      <c r="X1267" s="159" t="str">
        <f>IF(E1267="","",(IF(Table1[[#This Row],[Cur]]="USD",Table1[[#This Row],[Cur_Amount Debit]],Table1[[#This Row],[Cur_Amount Debit]]/Table1[[#This Row],[Exchange Rate]])))</f>
        <v/>
      </c>
      <c r="Y1267" s="159" t="str">
        <f>IF(E1267="","",(IF(Table1[[#This Row],[Cur]]="USD",Table1[[#This Row],[Cur_Amount Credit]],Table1[[#This Row],[Cur_Amount Credit]]/ExchangeRate)))</f>
        <v/>
      </c>
      <c r="Z1267" s="201" t="str">
        <f>IF(E1267="","",(Table1[[#This Row],[Debit USD]]-Table1[[#This Row],[Credit USD]]))</f>
        <v/>
      </c>
      <c r="AA1267" s="226"/>
      <c r="AB1267" s="255"/>
      <c r="AC1267" s="1"/>
      <c r="AD1267" s="15"/>
      <c r="AE1267" s="15" t="str">
        <f>IF(AND(OR(Table1[[#This Row],[Account]]="15030",Table1[[#This Row],[Account]]="15035",Table1[[#This Row],[Account]]="20150"),Table1[[#This Row],[Vendor ID]]=""),1,"")</f>
        <v/>
      </c>
      <c r="AF1267" s="15"/>
      <c r="AG1267" s="15"/>
      <c r="AH1267" s="15"/>
      <c r="AI1267" s="46" t="str">
        <f>IF(Table1[[#This Row],[Posting Date]]&lt;&gt;"","GJ-"&amp;CountryID,"")</f>
        <v/>
      </c>
      <c r="AJ1267" s="59" t="str">
        <f>IF(Table1[[#This Row],[Posting Date]]&lt;&gt;"",Table1[[#This Row],[Posting Date]],"")</f>
        <v/>
      </c>
      <c r="AK1267" s="46"/>
      <c r="AL1267" s="46" t="str">
        <f>IF(Table1[[#This Row],[Description]]&lt;&gt;"",Table1[[#This Row],[Description]],"")</f>
        <v/>
      </c>
      <c r="AM1267" s="46" t="str">
        <f>IF(Table1[[#This Row],[Posting Date]]&lt;&gt;"",Table1[[#This Row],[Reference Number]],"")</f>
        <v/>
      </c>
      <c r="AN1267" s="46" t="str">
        <f>TRIM(Table1[[#This Row],[Line '#]])</f>
        <v/>
      </c>
      <c r="AO1267" s="46" t="str">
        <f>TRIM(Table1[[#This Row],[Account]])</f>
        <v/>
      </c>
      <c r="AP1267" s="46" t="str">
        <f>IF(Table1[[#This Row],[Posting Date]]&lt;&gt;"",$D$5,"")</f>
        <v/>
      </c>
      <c r="AQ1267" s="46" t="str">
        <f>TRIM(Table1[[#This Row],[Departments-Prgrams]])</f>
        <v/>
      </c>
      <c r="AR1267" s="46" t="str">
        <f>TRIM(Table1[[#This Row],[Grant]])</f>
        <v/>
      </c>
      <c r="AS1267" s="46" t="str">
        <f>TRIM(Table1[[#This Row],[Staff ID]])</f>
        <v/>
      </c>
      <c r="AT1267" s="46" t="str">
        <f>IF(TRIM(Table1[[#This Row],[Budget Code]])=0,"",TRIM(Table1[[#This Row],[Budget Code]]))</f>
        <v/>
      </c>
      <c r="AU1267" s="46" t="str">
        <f>IF(Table1[[#This Row],[Line Description]]&lt;&gt;"",Table1[[#This Row],[Line Description]],"")</f>
        <v/>
      </c>
      <c r="AV1267" s="46" t="str">
        <f>IF(Table1[[#This Row],[Cur_Amount Debit]]&gt;0,ROUND(Table1[[#This Row],[Cur_Amount Debit]],2),"")</f>
        <v/>
      </c>
      <c r="AW1267" s="46" t="str">
        <f>IF(Table1[[#This Row],[Cur_Amount Credit]]&gt;0,ROUND(Table1[[#This Row],[Cur_Amount Credit]],2),"")</f>
        <v/>
      </c>
      <c r="AX1267" s="46" t="str">
        <f>LEFT(Table1[[#This Row],[Cur]],3)</f>
        <v/>
      </c>
      <c r="AY1267" s="59"/>
      <c r="AZ1267" s="46"/>
      <c r="BA1267" s="46" t="str">
        <f>IF(Table1[[#This Row],[Cur]]&lt;&gt;"",IF(Table1[[#This Row],[Cur]]="USD","",ExchangeRate),"")</f>
        <v/>
      </c>
      <c r="BB1267" s="46" t="str">
        <f>IF(Table1[[#This Row],[Grant]]&lt;&gt;"",VLOOKUP(Table1[[#This Row],[Grant]],Grants!B:D,3),"")</f>
        <v/>
      </c>
      <c r="BC1267" s="46" t="str">
        <f>TRIM(Table1[[#This Row],[Vendor ID]])</f>
        <v/>
      </c>
      <c r="BD1267">
        <f>IF(Table1[[#This Row],[Reference Number]]=Q1266,BD1266,BD1266+1)</f>
        <v>0</v>
      </c>
    </row>
    <row r="1268" spans="1:56" ht="11.25" customHeight="1" x14ac:dyDescent="0.25">
      <c r="A1268" s="1"/>
      <c r="B1268" s="88" t="str">
        <f>IF(Table1[[#This Row],[Posting Date]]&lt;&gt;"",IF(Table1[[#This Row],[Reference Number]]=Q1267,B1267+1,1),"")</f>
        <v/>
      </c>
      <c r="C1268" s="61"/>
      <c r="D1268" s="61"/>
      <c r="E1268" s="138"/>
      <c r="F1268" s="141" t="str">
        <f>IFERROR(IF(VLOOKUP(Table1[[#This Row],[Budget Code Description]],Dimentions!$X$6:$AC$139,2,FALSE)="","",VLOOKUP(Table1[[#This Row],[Budget Code Description]],Dimentions!$X$6:$AC$139,2,FALSE)),"")</f>
        <v/>
      </c>
      <c r="G1268" s="141"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1" t="str">
        <f>IFERROR(VLOOKUP(Table1[[#This Row],[Budget Code Description]],Table6[#All],8,FALSE),"")</f>
        <v/>
      </c>
      <c r="L1268" s="63"/>
      <c r="M1268" s="65" t="str">
        <f>IFERROR(VLOOKUP(Table1[[#This Row],[Staff ID]],Table2[],2,FALSE),"")</f>
        <v/>
      </c>
      <c r="N1268" s="209" t="str">
        <f>IFERROR(IF(VLOOKUP(Table1[[#This Row],[Budget Code Description]],Dimentions!$X$6:$AC$134,4,FALSE)="","",VLOOKUP(Table1[[#This Row],[Budget Code Description]],Dimentions!$X$6:$AC$134,4,FALSE)),"")</f>
        <v/>
      </c>
      <c r="O1268" s="65" t="str">
        <f>IFERROR(VLOOKUP(Table1[[#This Row],[Vendor ID]],Table549[],2,FALSE),"")</f>
        <v/>
      </c>
      <c r="P1268" s="63"/>
      <c r="Q1268" s="141" t="str">
        <f>IF(Table1[[#This Row],[Posting Date]]&lt;&gt;"",$D$9,"")</f>
        <v/>
      </c>
      <c r="R1268" s="157" t="str">
        <f>IF(Table1[[#This Row],[Posting Date]]&lt;&gt;"",$D$10,"")</f>
        <v/>
      </c>
      <c r="S1268" s="66"/>
      <c r="T1268" s="63"/>
      <c r="U1268" s="67"/>
      <c r="V1268" s="67"/>
      <c r="W1268" s="67" t="str">
        <f t="shared" si="24"/>
        <v/>
      </c>
      <c r="X1268" s="159" t="str">
        <f>IF(E1268="","",(IF(Table1[[#This Row],[Cur]]="USD",Table1[[#This Row],[Cur_Amount Debit]],Table1[[#This Row],[Cur_Amount Debit]]/Table1[[#This Row],[Exchange Rate]])))</f>
        <v/>
      </c>
      <c r="Y1268" s="159" t="str">
        <f>IF(E1268="","",(IF(Table1[[#This Row],[Cur]]="USD",Table1[[#This Row],[Cur_Amount Credit]],Table1[[#This Row],[Cur_Amount Credit]]/ExchangeRate)))</f>
        <v/>
      </c>
      <c r="Z1268" s="201" t="str">
        <f>IF(E1268="","",(Table1[[#This Row],[Debit USD]]-Table1[[#This Row],[Credit USD]]))</f>
        <v/>
      </c>
      <c r="AA1268" s="226"/>
      <c r="AB1268" s="255"/>
      <c r="AC1268" s="1"/>
      <c r="AD1268" s="15"/>
      <c r="AE1268" s="15" t="str">
        <f>IF(AND(OR(Table1[[#This Row],[Account]]="15030",Table1[[#This Row],[Account]]="15035",Table1[[#This Row],[Account]]="20150"),Table1[[#This Row],[Vendor ID]]=""),1,"")</f>
        <v/>
      </c>
      <c r="AF1268" s="15"/>
      <c r="AG1268" s="15"/>
      <c r="AH1268" s="15"/>
      <c r="AI1268" s="46" t="str">
        <f>IF(Table1[[#This Row],[Posting Date]]&lt;&gt;"","GJ-"&amp;CountryID,"")</f>
        <v/>
      </c>
      <c r="AJ1268" s="59" t="str">
        <f>IF(Table1[[#This Row],[Posting Date]]&lt;&gt;"",Table1[[#This Row],[Posting Date]],"")</f>
        <v/>
      </c>
      <c r="AK1268" s="46"/>
      <c r="AL1268" s="46" t="str">
        <f>IF(Table1[[#This Row],[Description]]&lt;&gt;"",Table1[[#This Row],[Description]],"")</f>
        <v/>
      </c>
      <c r="AM1268" s="46" t="str">
        <f>IF(Table1[[#This Row],[Posting Date]]&lt;&gt;"",Table1[[#This Row],[Reference Number]],"")</f>
        <v/>
      </c>
      <c r="AN1268" s="46" t="str">
        <f>TRIM(Table1[[#This Row],[Line '#]])</f>
        <v/>
      </c>
      <c r="AO1268" s="46" t="str">
        <f>TRIM(Table1[[#This Row],[Account]])</f>
        <v/>
      </c>
      <c r="AP1268" s="46" t="str">
        <f>IF(Table1[[#This Row],[Posting Date]]&lt;&gt;"",$D$5,"")</f>
        <v/>
      </c>
      <c r="AQ1268" s="46" t="str">
        <f>TRIM(Table1[[#This Row],[Departments-Prgrams]])</f>
        <v/>
      </c>
      <c r="AR1268" s="46" t="str">
        <f>TRIM(Table1[[#This Row],[Grant]])</f>
        <v/>
      </c>
      <c r="AS1268" s="46" t="str">
        <f>TRIM(Table1[[#This Row],[Staff ID]])</f>
        <v/>
      </c>
      <c r="AT1268" s="46" t="str">
        <f>IF(TRIM(Table1[[#This Row],[Budget Code]])=0,"",TRIM(Table1[[#This Row],[Budget Code]]))</f>
        <v/>
      </c>
      <c r="AU1268" s="46" t="str">
        <f>IF(Table1[[#This Row],[Line Description]]&lt;&gt;"",Table1[[#This Row],[Line Description]],"")</f>
        <v/>
      </c>
      <c r="AV1268" s="46" t="str">
        <f>IF(Table1[[#This Row],[Cur_Amount Debit]]&gt;0,ROUND(Table1[[#This Row],[Cur_Amount Debit]],2),"")</f>
        <v/>
      </c>
      <c r="AW1268" s="46" t="str">
        <f>IF(Table1[[#This Row],[Cur_Amount Credit]]&gt;0,ROUND(Table1[[#This Row],[Cur_Amount Credit]],2),"")</f>
        <v/>
      </c>
      <c r="AX1268" s="46" t="str">
        <f>LEFT(Table1[[#This Row],[Cur]],3)</f>
        <v/>
      </c>
      <c r="AY1268" s="59"/>
      <c r="AZ1268" s="46"/>
      <c r="BA1268" s="46" t="str">
        <f>IF(Table1[[#This Row],[Cur]]&lt;&gt;"",IF(Table1[[#This Row],[Cur]]="USD","",ExchangeRate),"")</f>
        <v/>
      </c>
      <c r="BB1268" s="46" t="str">
        <f>IF(Table1[[#This Row],[Grant]]&lt;&gt;"",VLOOKUP(Table1[[#This Row],[Grant]],Grants!B:D,3),"")</f>
        <v/>
      </c>
      <c r="BC1268" s="46" t="str">
        <f>TRIM(Table1[[#This Row],[Vendor ID]])</f>
        <v/>
      </c>
      <c r="BD1268">
        <f>IF(Table1[[#This Row],[Reference Number]]=Q1267,BD1267,BD1267+1)</f>
        <v>0</v>
      </c>
    </row>
    <row r="1269" spans="1:56" ht="11.25" customHeight="1" x14ac:dyDescent="0.25">
      <c r="A1269" s="1"/>
      <c r="B1269" s="88" t="str">
        <f>IF(Table1[[#This Row],[Posting Date]]&lt;&gt;"",IF(Table1[[#This Row],[Reference Number]]=Q1268,B1268+1,1),"")</f>
        <v/>
      </c>
      <c r="C1269" s="61"/>
      <c r="D1269" s="61"/>
      <c r="E1269" s="138"/>
      <c r="F1269" s="141" t="str">
        <f>IFERROR(IF(VLOOKUP(Table1[[#This Row],[Budget Code Description]],Dimentions!$X$6:$AC$139,2,FALSE)="","",VLOOKUP(Table1[[#This Row],[Budget Code Description]],Dimentions!$X$6:$AC$139,2,FALSE)),"")</f>
        <v/>
      </c>
      <c r="G1269" s="141"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1" t="str">
        <f>IFERROR(VLOOKUP(Table1[[#This Row],[Budget Code Description]],Table6[#All],8,FALSE),"")</f>
        <v/>
      </c>
      <c r="L1269" s="63"/>
      <c r="M1269" s="65" t="str">
        <f>IFERROR(VLOOKUP(Table1[[#This Row],[Staff ID]],Table2[],2,FALSE),"")</f>
        <v/>
      </c>
      <c r="N1269" s="209" t="str">
        <f>IFERROR(IF(VLOOKUP(Table1[[#This Row],[Budget Code Description]],Dimentions!$X$6:$AC$134,4,FALSE)="","",VLOOKUP(Table1[[#This Row],[Budget Code Description]],Dimentions!$X$6:$AC$134,4,FALSE)),"")</f>
        <v/>
      </c>
      <c r="O1269" s="65" t="str">
        <f>IFERROR(VLOOKUP(Table1[[#This Row],[Vendor ID]],Table549[],2,FALSE),"")</f>
        <v/>
      </c>
      <c r="P1269" s="63"/>
      <c r="Q1269" s="141" t="str">
        <f>IF(Table1[[#This Row],[Posting Date]]&lt;&gt;"",$D$9,"")</f>
        <v/>
      </c>
      <c r="R1269" s="157" t="str">
        <f>IF(Table1[[#This Row],[Posting Date]]&lt;&gt;"",$D$10,"")</f>
        <v/>
      </c>
      <c r="S1269" s="66"/>
      <c r="T1269" s="63"/>
      <c r="U1269" s="67"/>
      <c r="V1269" s="67"/>
      <c r="W1269" s="67" t="str">
        <f t="shared" si="24"/>
        <v/>
      </c>
      <c r="X1269" s="159" t="str">
        <f>IF(E1269="","",(IF(Table1[[#This Row],[Cur]]="USD",Table1[[#This Row],[Cur_Amount Debit]],Table1[[#This Row],[Cur_Amount Debit]]/Table1[[#This Row],[Exchange Rate]])))</f>
        <v/>
      </c>
      <c r="Y1269" s="159" t="str">
        <f>IF(E1269="","",(IF(Table1[[#This Row],[Cur]]="USD",Table1[[#This Row],[Cur_Amount Credit]],Table1[[#This Row],[Cur_Amount Credit]]/ExchangeRate)))</f>
        <v/>
      </c>
      <c r="Z1269" s="201" t="str">
        <f>IF(E1269="","",(Table1[[#This Row],[Debit USD]]-Table1[[#This Row],[Credit USD]]))</f>
        <v/>
      </c>
      <c r="AA1269" s="226"/>
      <c r="AB1269" s="255"/>
      <c r="AC1269" s="1"/>
      <c r="AD1269" s="15"/>
      <c r="AE1269" s="15" t="str">
        <f>IF(AND(OR(Table1[[#This Row],[Account]]="15030",Table1[[#This Row],[Account]]="15035",Table1[[#This Row],[Account]]="20150"),Table1[[#This Row],[Vendor ID]]=""),1,"")</f>
        <v/>
      </c>
      <c r="AF1269" s="15"/>
      <c r="AG1269" s="15"/>
      <c r="AH1269" s="15"/>
      <c r="AI1269" s="46" t="str">
        <f>IF(Table1[[#This Row],[Posting Date]]&lt;&gt;"","GJ-"&amp;CountryID,"")</f>
        <v/>
      </c>
      <c r="AJ1269" s="59" t="str">
        <f>IF(Table1[[#This Row],[Posting Date]]&lt;&gt;"",Table1[[#This Row],[Posting Date]],"")</f>
        <v/>
      </c>
      <c r="AK1269" s="46"/>
      <c r="AL1269" s="46" t="str">
        <f>IF(Table1[[#This Row],[Description]]&lt;&gt;"",Table1[[#This Row],[Description]],"")</f>
        <v/>
      </c>
      <c r="AM1269" s="46" t="str">
        <f>IF(Table1[[#This Row],[Posting Date]]&lt;&gt;"",Table1[[#This Row],[Reference Number]],"")</f>
        <v/>
      </c>
      <c r="AN1269" s="46" t="str">
        <f>TRIM(Table1[[#This Row],[Line '#]])</f>
        <v/>
      </c>
      <c r="AO1269" s="46" t="str">
        <f>TRIM(Table1[[#This Row],[Account]])</f>
        <v/>
      </c>
      <c r="AP1269" s="46" t="str">
        <f>IF(Table1[[#This Row],[Posting Date]]&lt;&gt;"",$D$5,"")</f>
        <v/>
      </c>
      <c r="AQ1269" s="46" t="str">
        <f>TRIM(Table1[[#This Row],[Departments-Prgrams]])</f>
        <v/>
      </c>
      <c r="AR1269" s="46" t="str">
        <f>TRIM(Table1[[#This Row],[Grant]])</f>
        <v/>
      </c>
      <c r="AS1269" s="46" t="str">
        <f>TRIM(Table1[[#This Row],[Staff ID]])</f>
        <v/>
      </c>
      <c r="AT1269" s="46" t="str">
        <f>IF(TRIM(Table1[[#This Row],[Budget Code]])=0,"",TRIM(Table1[[#This Row],[Budget Code]]))</f>
        <v/>
      </c>
      <c r="AU1269" s="46" t="str">
        <f>IF(Table1[[#This Row],[Line Description]]&lt;&gt;"",Table1[[#This Row],[Line Description]],"")</f>
        <v/>
      </c>
      <c r="AV1269" s="46" t="str">
        <f>IF(Table1[[#This Row],[Cur_Amount Debit]]&gt;0,ROUND(Table1[[#This Row],[Cur_Amount Debit]],2),"")</f>
        <v/>
      </c>
      <c r="AW1269" s="46" t="str">
        <f>IF(Table1[[#This Row],[Cur_Amount Credit]]&gt;0,ROUND(Table1[[#This Row],[Cur_Amount Credit]],2),"")</f>
        <v/>
      </c>
      <c r="AX1269" s="46" t="str">
        <f>LEFT(Table1[[#This Row],[Cur]],3)</f>
        <v/>
      </c>
      <c r="AY1269" s="59"/>
      <c r="AZ1269" s="46"/>
      <c r="BA1269" s="46" t="str">
        <f>IF(Table1[[#This Row],[Cur]]&lt;&gt;"",IF(Table1[[#This Row],[Cur]]="USD","",ExchangeRate),"")</f>
        <v/>
      </c>
      <c r="BB1269" s="46" t="str">
        <f>IF(Table1[[#This Row],[Grant]]&lt;&gt;"",VLOOKUP(Table1[[#This Row],[Grant]],Grants!B:D,3),"")</f>
        <v/>
      </c>
      <c r="BC1269" s="46" t="str">
        <f>TRIM(Table1[[#This Row],[Vendor ID]])</f>
        <v/>
      </c>
      <c r="BD1269">
        <f>IF(Table1[[#This Row],[Reference Number]]=Q1268,BD1268,BD1268+1)</f>
        <v>0</v>
      </c>
    </row>
    <row r="1270" spans="1:56" ht="11.25" customHeight="1" x14ac:dyDescent="0.25">
      <c r="A1270" s="1"/>
      <c r="B1270" s="88" t="str">
        <f>IF(Table1[[#This Row],[Posting Date]]&lt;&gt;"",IF(Table1[[#This Row],[Reference Number]]=Q1269,B1269+1,1),"")</f>
        <v/>
      </c>
      <c r="C1270" s="61"/>
      <c r="D1270" s="61"/>
      <c r="E1270" s="138"/>
      <c r="F1270" s="141" t="str">
        <f>IFERROR(IF(VLOOKUP(Table1[[#This Row],[Budget Code Description]],Dimentions!$X$6:$AC$139,2,FALSE)="","",VLOOKUP(Table1[[#This Row],[Budget Code Description]],Dimentions!$X$6:$AC$139,2,FALSE)),"")</f>
        <v/>
      </c>
      <c r="G1270" s="141"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1" t="str">
        <f>IFERROR(VLOOKUP(Table1[[#This Row],[Budget Code Description]],Table6[#All],8,FALSE),"")</f>
        <v/>
      </c>
      <c r="L1270" s="63"/>
      <c r="M1270" s="65" t="str">
        <f>IFERROR(VLOOKUP(Table1[[#This Row],[Staff ID]],Table2[],2,FALSE),"")</f>
        <v/>
      </c>
      <c r="N1270" s="209" t="str">
        <f>IFERROR(IF(VLOOKUP(Table1[[#This Row],[Budget Code Description]],Dimentions!$X$6:$AC$134,4,FALSE)="","",VLOOKUP(Table1[[#This Row],[Budget Code Description]],Dimentions!$X$6:$AC$134,4,FALSE)),"")</f>
        <v/>
      </c>
      <c r="O1270" s="65" t="str">
        <f>IFERROR(VLOOKUP(Table1[[#This Row],[Vendor ID]],Table549[],2,FALSE),"")</f>
        <v/>
      </c>
      <c r="P1270" s="63"/>
      <c r="Q1270" s="141" t="str">
        <f>IF(Table1[[#This Row],[Posting Date]]&lt;&gt;"",$D$9,"")</f>
        <v/>
      </c>
      <c r="R1270" s="157" t="str">
        <f>IF(Table1[[#This Row],[Posting Date]]&lt;&gt;"",$D$10,"")</f>
        <v/>
      </c>
      <c r="S1270" s="66"/>
      <c r="T1270" s="63"/>
      <c r="U1270" s="67"/>
      <c r="V1270" s="67"/>
      <c r="W1270" s="67" t="str">
        <f t="shared" si="24"/>
        <v/>
      </c>
      <c r="X1270" s="159" t="str">
        <f>IF(E1270="","",(IF(Table1[[#This Row],[Cur]]="USD",Table1[[#This Row],[Cur_Amount Debit]],Table1[[#This Row],[Cur_Amount Debit]]/Table1[[#This Row],[Exchange Rate]])))</f>
        <v/>
      </c>
      <c r="Y1270" s="159" t="str">
        <f>IF(E1270="","",(IF(Table1[[#This Row],[Cur]]="USD",Table1[[#This Row],[Cur_Amount Credit]],Table1[[#This Row],[Cur_Amount Credit]]/ExchangeRate)))</f>
        <v/>
      </c>
      <c r="Z1270" s="201" t="str">
        <f>IF(E1270="","",(Table1[[#This Row],[Debit USD]]-Table1[[#This Row],[Credit USD]]))</f>
        <v/>
      </c>
      <c r="AA1270" s="226"/>
      <c r="AB1270" s="255"/>
      <c r="AC1270" s="1"/>
      <c r="AD1270" s="15"/>
      <c r="AE1270" s="15" t="str">
        <f>IF(AND(OR(Table1[[#This Row],[Account]]="15030",Table1[[#This Row],[Account]]="15035",Table1[[#This Row],[Account]]="20150"),Table1[[#This Row],[Vendor ID]]=""),1,"")</f>
        <v/>
      </c>
      <c r="AF1270" s="15"/>
      <c r="AG1270" s="15"/>
      <c r="AH1270" s="15"/>
      <c r="AI1270" s="46" t="str">
        <f>IF(Table1[[#This Row],[Posting Date]]&lt;&gt;"","GJ-"&amp;CountryID,"")</f>
        <v/>
      </c>
      <c r="AJ1270" s="59" t="str">
        <f>IF(Table1[[#This Row],[Posting Date]]&lt;&gt;"",Table1[[#This Row],[Posting Date]],"")</f>
        <v/>
      </c>
      <c r="AK1270" s="46"/>
      <c r="AL1270" s="46" t="str">
        <f>IF(Table1[[#This Row],[Description]]&lt;&gt;"",Table1[[#This Row],[Description]],"")</f>
        <v/>
      </c>
      <c r="AM1270" s="46" t="str">
        <f>IF(Table1[[#This Row],[Posting Date]]&lt;&gt;"",Table1[[#This Row],[Reference Number]],"")</f>
        <v/>
      </c>
      <c r="AN1270" s="46" t="str">
        <f>TRIM(Table1[[#This Row],[Line '#]])</f>
        <v/>
      </c>
      <c r="AO1270" s="46" t="str">
        <f>TRIM(Table1[[#This Row],[Account]])</f>
        <v/>
      </c>
      <c r="AP1270" s="46" t="str">
        <f>IF(Table1[[#This Row],[Posting Date]]&lt;&gt;"",$D$5,"")</f>
        <v/>
      </c>
      <c r="AQ1270" s="46" t="str">
        <f>TRIM(Table1[[#This Row],[Departments-Prgrams]])</f>
        <v/>
      </c>
      <c r="AR1270" s="46" t="str">
        <f>TRIM(Table1[[#This Row],[Grant]])</f>
        <v/>
      </c>
      <c r="AS1270" s="46" t="str">
        <f>TRIM(Table1[[#This Row],[Staff ID]])</f>
        <v/>
      </c>
      <c r="AT1270" s="46" t="str">
        <f>IF(TRIM(Table1[[#This Row],[Budget Code]])=0,"",TRIM(Table1[[#This Row],[Budget Code]]))</f>
        <v/>
      </c>
      <c r="AU1270" s="46" t="str">
        <f>IF(Table1[[#This Row],[Line Description]]&lt;&gt;"",Table1[[#This Row],[Line Description]],"")</f>
        <v/>
      </c>
      <c r="AV1270" s="46" t="str">
        <f>IF(Table1[[#This Row],[Cur_Amount Debit]]&gt;0,ROUND(Table1[[#This Row],[Cur_Amount Debit]],2),"")</f>
        <v/>
      </c>
      <c r="AW1270" s="46" t="str">
        <f>IF(Table1[[#This Row],[Cur_Amount Credit]]&gt;0,ROUND(Table1[[#This Row],[Cur_Amount Credit]],2),"")</f>
        <v/>
      </c>
      <c r="AX1270" s="46" t="str">
        <f>LEFT(Table1[[#This Row],[Cur]],3)</f>
        <v/>
      </c>
      <c r="AY1270" s="59"/>
      <c r="AZ1270" s="46"/>
      <c r="BA1270" s="46" t="str">
        <f>IF(Table1[[#This Row],[Cur]]&lt;&gt;"",IF(Table1[[#This Row],[Cur]]="USD","",ExchangeRate),"")</f>
        <v/>
      </c>
      <c r="BB1270" s="46" t="str">
        <f>IF(Table1[[#This Row],[Grant]]&lt;&gt;"",VLOOKUP(Table1[[#This Row],[Grant]],Grants!B:D,3),"")</f>
        <v/>
      </c>
      <c r="BC1270" s="46" t="str">
        <f>TRIM(Table1[[#This Row],[Vendor ID]])</f>
        <v/>
      </c>
      <c r="BD1270">
        <f>IF(Table1[[#This Row],[Reference Number]]=Q1269,BD1269,BD1269+1)</f>
        <v>0</v>
      </c>
    </row>
    <row r="1271" spans="1:56" ht="11.25" customHeight="1" x14ac:dyDescent="0.25">
      <c r="A1271" s="1"/>
      <c r="B1271" s="88" t="str">
        <f>IF(Table1[[#This Row],[Posting Date]]&lt;&gt;"",IF(Table1[[#This Row],[Reference Number]]=Q1270,B1270+1,1),"")</f>
        <v/>
      </c>
      <c r="C1271" s="61"/>
      <c r="D1271" s="61"/>
      <c r="E1271" s="138"/>
      <c r="F1271" s="141" t="str">
        <f>IFERROR(IF(VLOOKUP(Table1[[#This Row],[Budget Code Description]],Dimentions!$X$6:$AC$139,2,FALSE)="","",VLOOKUP(Table1[[#This Row],[Budget Code Description]],Dimentions!$X$6:$AC$139,2,FALSE)),"")</f>
        <v/>
      </c>
      <c r="G1271" s="141"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1" t="str">
        <f>IFERROR(VLOOKUP(Table1[[#This Row],[Budget Code Description]],Table6[#All],8,FALSE),"")</f>
        <v/>
      </c>
      <c r="L1271" s="63"/>
      <c r="M1271" s="65" t="str">
        <f>IFERROR(VLOOKUP(Table1[[#This Row],[Staff ID]],Table2[],2,FALSE),"")</f>
        <v/>
      </c>
      <c r="N1271" s="209" t="str">
        <f>IFERROR(IF(VLOOKUP(Table1[[#This Row],[Budget Code Description]],Dimentions!$X$6:$AC$134,4,FALSE)="","",VLOOKUP(Table1[[#This Row],[Budget Code Description]],Dimentions!$X$6:$AC$134,4,FALSE)),"")</f>
        <v/>
      </c>
      <c r="O1271" s="65" t="str">
        <f>IFERROR(VLOOKUP(Table1[[#This Row],[Vendor ID]],Table549[],2,FALSE),"")</f>
        <v/>
      </c>
      <c r="P1271" s="63"/>
      <c r="Q1271" s="141" t="str">
        <f>IF(Table1[[#This Row],[Posting Date]]&lt;&gt;"",$D$9,"")</f>
        <v/>
      </c>
      <c r="R1271" s="157" t="str">
        <f>IF(Table1[[#This Row],[Posting Date]]&lt;&gt;"",$D$10,"")</f>
        <v/>
      </c>
      <c r="S1271" s="66"/>
      <c r="T1271" s="63"/>
      <c r="U1271" s="67"/>
      <c r="V1271" s="67"/>
      <c r="W1271" s="67" t="str">
        <f t="shared" si="24"/>
        <v/>
      </c>
      <c r="X1271" s="159" t="str">
        <f>IF(E1271="","",(IF(Table1[[#This Row],[Cur]]="USD",Table1[[#This Row],[Cur_Amount Debit]],Table1[[#This Row],[Cur_Amount Debit]]/Table1[[#This Row],[Exchange Rate]])))</f>
        <v/>
      </c>
      <c r="Y1271" s="159" t="str">
        <f>IF(E1271="","",(IF(Table1[[#This Row],[Cur]]="USD",Table1[[#This Row],[Cur_Amount Credit]],Table1[[#This Row],[Cur_Amount Credit]]/ExchangeRate)))</f>
        <v/>
      </c>
      <c r="Z1271" s="201" t="str">
        <f>IF(E1271="","",(Table1[[#This Row],[Debit USD]]-Table1[[#This Row],[Credit USD]]))</f>
        <v/>
      </c>
      <c r="AA1271" s="226"/>
      <c r="AB1271" s="255"/>
      <c r="AC1271" s="1"/>
      <c r="AD1271" s="15"/>
      <c r="AE1271" s="15" t="str">
        <f>IF(AND(OR(Table1[[#This Row],[Account]]="15030",Table1[[#This Row],[Account]]="15035",Table1[[#This Row],[Account]]="20150"),Table1[[#This Row],[Vendor ID]]=""),1,"")</f>
        <v/>
      </c>
      <c r="AF1271" s="15"/>
      <c r="AG1271" s="15"/>
      <c r="AH1271" s="15"/>
      <c r="AI1271" s="46" t="str">
        <f>IF(Table1[[#This Row],[Posting Date]]&lt;&gt;"","GJ-"&amp;CountryID,"")</f>
        <v/>
      </c>
      <c r="AJ1271" s="59" t="str">
        <f>IF(Table1[[#This Row],[Posting Date]]&lt;&gt;"",Table1[[#This Row],[Posting Date]],"")</f>
        <v/>
      </c>
      <c r="AK1271" s="46"/>
      <c r="AL1271" s="46" t="str">
        <f>IF(Table1[[#This Row],[Description]]&lt;&gt;"",Table1[[#This Row],[Description]],"")</f>
        <v/>
      </c>
      <c r="AM1271" s="46" t="str">
        <f>IF(Table1[[#This Row],[Posting Date]]&lt;&gt;"",Table1[[#This Row],[Reference Number]],"")</f>
        <v/>
      </c>
      <c r="AN1271" s="46" t="str">
        <f>TRIM(Table1[[#This Row],[Line '#]])</f>
        <v/>
      </c>
      <c r="AO1271" s="46" t="str">
        <f>TRIM(Table1[[#This Row],[Account]])</f>
        <v/>
      </c>
      <c r="AP1271" s="46" t="str">
        <f>IF(Table1[[#This Row],[Posting Date]]&lt;&gt;"",$D$5,"")</f>
        <v/>
      </c>
      <c r="AQ1271" s="46" t="str">
        <f>TRIM(Table1[[#This Row],[Departments-Prgrams]])</f>
        <v/>
      </c>
      <c r="AR1271" s="46" t="str">
        <f>TRIM(Table1[[#This Row],[Grant]])</f>
        <v/>
      </c>
      <c r="AS1271" s="46" t="str">
        <f>TRIM(Table1[[#This Row],[Staff ID]])</f>
        <v/>
      </c>
      <c r="AT1271" s="46" t="str">
        <f>IF(TRIM(Table1[[#This Row],[Budget Code]])=0,"",TRIM(Table1[[#This Row],[Budget Code]]))</f>
        <v/>
      </c>
      <c r="AU1271" s="46" t="str">
        <f>IF(Table1[[#This Row],[Line Description]]&lt;&gt;"",Table1[[#This Row],[Line Description]],"")</f>
        <v/>
      </c>
      <c r="AV1271" s="46" t="str">
        <f>IF(Table1[[#This Row],[Cur_Amount Debit]]&gt;0,ROUND(Table1[[#This Row],[Cur_Amount Debit]],2),"")</f>
        <v/>
      </c>
      <c r="AW1271" s="46" t="str">
        <f>IF(Table1[[#This Row],[Cur_Amount Credit]]&gt;0,ROUND(Table1[[#This Row],[Cur_Amount Credit]],2),"")</f>
        <v/>
      </c>
      <c r="AX1271" s="46" t="str">
        <f>LEFT(Table1[[#This Row],[Cur]],3)</f>
        <v/>
      </c>
      <c r="AY1271" s="59"/>
      <c r="AZ1271" s="46"/>
      <c r="BA1271" s="46" t="str">
        <f>IF(Table1[[#This Row],[Cur]]&lt;&gt;"",IF(Table1[[#This Row],[Cur]]="USD","",ExchangeRate),"")</f>
        <v/>
      </c>
      <c r="BB1271" s="46" t="str">
        <f>IF(Table1[[#This Row],[Grant]]&lt;&gt;"",VLOOKUP(Table1[[#This Row],[Grant]],Grants!B:D,3),"")</f>
        <v/>
      </c>
      <c r="BC1271" s="46" t="str">
        <f>TRIM(Table1[[#This Row],[Vendor ID]])</f>
        <v/>
      </c>
      <c r="BD1271">
        <f>IF(Table1[[#This Row],[Reference Number]]=Q1270,BD1270,BD1270+1)</f>
        <v>0</v>
      </c>
    </row>
    <row r="1272" spans="1:56" ht="11.25" customHeight="1" x14ac:dyDescent="0.25">
      <c r="A1272" s="1"/>
      <c r="B1272" s="88" t="str">
        <f>IF(Table1[[#This Row],[Posting Date]]&lt;&gt;"",IF(Table1[[#This Row],[Reference Number]]=Q1271,B1271+1,1),"")</f>
        <v/>
      </c>
      <c r="C1272" s="61"/>
      <c r="D1272" s="61"/>
      <c r="E1272" s="138"/>
      <c r="F1272" s="141" t="str">
        <f>IFERROR(IF(VLOOKUP(Table1[[#This Row],[Budget Code Description]],Dimentions!$X$6:$AC$139,2,FALSE)="","",VLOOKUP(Table1[[#This Row],[Budget Code Description]],Dimentions!$X$6:$AC$139,2,FALSE)),"")</f>
        <v/>
      </c>
      <c r="G1272" s="141"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1" t="str">
        <f>IFERROR(VLOOKUP(Table1[[#This Row],[Budget Code Description]],Table6[#All],8,FALSE),"")</f>
        <v/>
      </c>
      <c r="L1272" s="63"/>
      <c r="M1272" s="65" t="str">
        <f>IFERROR(VLOOKUP(Table1[[#This Row],[Staff ID]],Table2[],2,FALSE),"")</f>
        <v/>
      </c>
      <c r="N1272" s="209" t="str">
        <f>IFERROR(IF(VLOOKUP(Table1[[#This Row],[Budget Code Description]],Dimentions!$X$6:$AC$134,4,FALSE)="","",VLOOKUP(Table1[[#This Row],[Budget Code Description]],Dimentions!$X$6:$AC$134,4,FALSE)),"")</f>
        <v/>
      </c>
      <c r="O1272" s="65" t="str">
        <f>IFERROR(VLOOKUP(Table1[[#This Row],[Vendor ID]],Table549[],2,FALSE),"")</f>
        <v/>
      </c>
      <c r="P1272" s="63"/>
      <c r="Q1272" s="141" t="str">
        <f>IF(Table1[[#This Row],[Posting Date]]&lt;&gt;"",$D$9,"")</f>
        <v/>
      </c>
      <c r="R1272" s="157" t="str">
        <f>IF(Table1[[#This Row],[Posting Date]]&lt;&gt;"",$D$10,"")</f>
        <v/>
      </c>
      <c r="S1272" s="66"/>
      <c r="T1272" s="63"/>
      <c r="U1272" s="67"/>
      <c r="V1272" s="67"/>
      <c r="W1272" s="67" t="str">
        <f t="shared" si="24"/>
        <v/>
      </c>
      <c r="X1272" s="159" t="str">
        <f>IF(E1272="","",(IF(Table1[[#This Row],[Cur]]="USD",Table1[[#This Row],[Cur_Amount Debit]],Table1[[#This Row],[Cur_Amount Debit]]/Table1[[#This Row],[Exchange Rate]])))</f>
        <v/>
      </c>
      <c r="Y1272" s="159" t="str">
        <f>IF(E1272="","",(IF(Table1[[#This Row],[Cur]]="USD",Table1[[#This Row],[Cur_Amount Credit]],Table1[[#This Row],[Cur_Amount Credit]]/ExchangeRate)))</f>
        <v/>
      </c>
      <c r="Z1272" s="201" t="str">
        <f>IF(E1272="","",(Table1[[#This Row],[Debit USD]]-Table1[[#This Row],[Credit USD]]))</f>
        <v/>
      </c>
      <c r="AA1272" s="226"/>
      <c r="AB1272" s="255"/>
      <c r="AC1272" s="1"/>
      <c r="AD1272" s="15"/>
      <c r="AE1272" s="15" t="str">
        <f>IF(AND(OR(Table1[[#This Row],[Account]]="15030",Table1[[#This Row],[Account]]="15035",Table1[[#This Row],[Account]]="20150"),Table1[[#This Row],[Vendor ID]]=""),1,"")</f>
        <v/>
      </c>
      <c r="AF1272" s="15"/>
      <c r="AG1272" s="15"/>
      <c r="AH1272" s="15"/>
      <c r="AI1272" s="46" t="str">
        <f>IF(Table1[[#This Row],[Posting Date]]&lt;&gt;"","GJ-"&amp;CountryID,"")</f>
        <v/>
      </c>
      <c r="AJ1272" s="59" t="str">
        <f>IF(Table1[[#This Row],[Posting Date]]&lt;&gt;"",Table1[[#This Row],[Posting Date]],"")</f>
        <v/>
      </c>
      <c r="AK1272" s="46"/>
      <c r="AL1272" s="46" t="str">
        <f>IF(Table1[[#This Row],[Description]]&lt;&gt;"",Table1[[#This Row],[Description]],"")</f>
        <v/>
      </c>
      <c r="AM1272" s="46" t="str">
        <f>IF(Table1[[#This Row],[Posting Date]]&lt;&gt;"",Table1[[#This Row],[Reference Number]],"")</f>
        <v/>
      </c>
      <c r="AN1272" s="46" t="str">
        <f>TRIM(Table1[[#This Row],[Line '#]])</f>
        <v/>
      </c>
      <c r="AO1272" s="46" t="str">
        <f>TRIM(Table1[[#This Row],[Account]])</f>
        <v/>
      </c>
      <c r="AP1272" s="46" t="str">
        <f>IF(Table1[[#This Row],[Posting Date]]&lt;&gt;"",$D$5,"")</f>
        <v/>
      </c>
      <c r="AQ1272" s="46" t="str">
        <f>TRIM(Table1[[#This Row],[Departments-Prgrams]])</f>
        <v/>
      </c>
      <c r="AR1272" s="46" t="str">
        <f>TRIM(Table1[[#This Row],[Grant]])</f>
        <v/>
      </c>
      <c r="AS1272" s="46" t="str">
        <f>TRIM(Table1[[#This Row],[Staff ID]])</f>
        <v/>
      </c>
      <c r="AT1272" s="46" t="str">
        <f>IF(TRIM(Table1[[#This Row],[Budget Code]])=0,"",TRIM(Table1[[#This Row],[Budget Code]]))</f>
        <v/>
      </c>
      <c r="AU1272" s="46" t="str">
        <f>IF(Table1[[#This Row],[Line Description]]&lt;&gt;"",Table1[[#This Row],[Line Description]],"")</f>
        <v/>
      </c>
      <c r="AV1272" s="46" t="str">
        <f>IF(Table1[[#This Row],[Cur_Amount Debit]]&gt;0,ROUND(Table1[[#This Row],[Cur_Amount Debit]],2),"")</f>
        <v/>
      </c>
      <c r="AW1272" s="46" t="str">
        <f>IF(Table1[[#This Row],[Cur_Amount Credit]]&gt;0,ROUND(Table1[[#This Row],[Cur_Amount Credit]],2),"")</f>
        <v/>
      </c>
      <c r="AX1272" s="46" t="str">
        <f>LEFT(Table1[[#This Row],[Cur]],3)</f>
        <v/>
      </c>
      <c r="AY1272" s="59"/>
      <c r="AZ1272" s="46"/>
      <c r="BA1272" s="46" t="str">
        <f>IF(Table1[[#This Row],[Cur]]&lt;&gt;"",IF(Table1[[#This Row],[Cur]]="USD","",ExchangeRate),"")</f>
        <v/>
      </c>
      <c r="BB1272" s="46" t="str">
        <f>IF(Table1[[#This Row],[Grant]]&lt;&gt;"",VLOOKUP(Table1[[#This Row],[Grant]],Grants!B:D,3),"")</f>
        <v/>
      </c>
      <c r="BC1272" s="46" t="str">
        <f>TRIM(Table1[[#This Row],[Vendor ID]])</f>
        <v/>
      </c>
      <c r="BD1272">
        <f>IF(Table1[[#This Row],[Reference Number]]=Q1271,BD1271,BD1271+1)</f>
        <v>0</v>
      </c>
    </row>
    <row r="1273" spans="1:56" ht="11.25" customHeight="1" x14ac:dyDescent="0.25">
      <c r="A1273" s="1"/>
      <c r="B1273" s="88" t="str">
        <f>IF(Table1[[#This Row],[Posting Date]]&lt;&gt;"",IF(Table1[[#This Row],[Reference Number]]=Q1272,B1272+1,1),"")</f>
        <v/>
      </c>
      <c r="C1273" s="61"/>
      <c r="D1273" s="61"/>
      <c r="E1273" s="138"/>
      <c r="F1273" s="141" t="str">
        <f>IFERROR(IF(VLOOKUP(Table1[[#This Row],[Budget Code Description]],Dimentions!$X$6:$AC$139,2,FALSE)="","",VLOOKUP(Table1[[#This Row],[Budget Code Description]],Dimentions!$X$6:$AC$139,2,FALSE)),"")</f>
        <v/>
      </c>
      <c r="G1273" s="141"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1" t="str">
        <f>IFERROR(VLOOKUP(Table1[[#This Row],[Budget Code Description]],Table6[#All],8,FALSE),"")</f>
        <v/>
      </c>
      <c r="L1273" s="63"/>
      <c r="M1273" s="65" t="str">
        <f>IFERROR(VLOOKUP(Table1[[#This Row],[Staff ID]],Table2[],2,FALSE),"")</f>
        <v/>
      </c>
      <c r="N1273" s="209" t="str">
        <f>IFERROR(IF(VLOOKUP(Table1[[#This Row],[Budget Code Description]],Dimentions!$X$6:$AC$134,4,FALSE)="","",VLOOKUP(Table1[[#This Row],[Budget Code Description]],Dimentions!$X$6:$AC$134,4,FALSE)),"")</f>
        <v/>
      </c>
      <c r="O1273" s="65" t="str">
        <f>IFERROR(VLOOKUP(Table1[[#This Row],[Vendor ID]],Table549[],2,FALSE),"")</f>
        <v/>
      </c>
      <c r="P1273" s="63"/>
      <c r="Q1273" s="141" t="str">
        <f>IF(Table1[[#This Row],[Posting Date]]&lt;&gt;"",$D$9,"")</f>
        <v/>
      </c>
      <c r="R1273" s="157" t="str">
        <f>IF(Table1[[#This Row],[Posting Date]]&lt;&gt;"",$D$10,"")</f>
        <v/>
      </c>
      <c r="S1273" s="66"/>
      <c r="T1273" s="63"/>
      <c r="U1273" s="67"/>
      <c r="V1273" s="67"/>
      <c r="W1273" s="67" t="str">
        <f t="shared" si="24"/>
        <v/>
      </c>
      <c r="X1273" s="159" t="str">
        <f>IF(E1273="","",(IF(Table1[[#This Row],[Cur]]="USD",Table1[[#This Row],[Cur_Amount Debit]],Table1[[#This Row],[Cur_Amount Debit]]/Table1[[#This Row],[Exchange Rate]])))</f>
        <v/>
      </c>
      <c r="Y1273" s="159" t="str">
        <f>IF(E1273="","",(IF(Table1[[#This Row],[Cur]]="USD",Table1[[#This Row],[Cur_Amount Credit]],Table1[[#This Row],[Cur_Amount Credit]]/ExchangeRate)))</f>
        <v/>
      </c>
      <c r="Z1273" s="201" t="str">
        <f>IF(E1273="","",(Table1[[#This Row],[Debit USD]]-Table1[[#This Row],[Credit USD]]))</f>
        <v/>
      </c>
      <c r="AA1273" s="226"/>
      <c r="AB1273" s="255"/>
      <c r="AC1273" s="1"/>
      <c r="AD1273" s="15"/>
      <c r="AE1273" s="15" t="str">
        <f>IF(AND(OR(Table1[[#This Row],[Account]]="15030",Table1[[#This Row],[Account]]="15035",Table1[[#This Row],[Account]]="20150"),Table1[[#This Row],[Vendor ID]]=""),1,"")</f>
        <v/>
      </c>
      <c r="AF1273" s="15"/>
      <c r="AG1273" s="15"/>
      <c r="AH1273" s="15"/>
      <c r="AI1273" s="46" t="str">
        <f>IF(Table1[[#This Row],[Posting Date]]&lt;&gt;"","GJ-"&amp;CountryID,"")</f>
        <v/>
      </c>
      <c r="AJ1273" s="59" t="str">
        <f>IF(Table1[[#This Row],[Posting Date]]&lt;&gt;"",Table1[[#This Row],[Posting Date]],"")</f>
        <v/>
      </c>
      <c r="AK1273" s="46"/>
      <c r="AL1273" s="46" t="str">
        <f>IF(Table1[[#This Row],[Description]]&lt;&gt;"",Table1[[#This Row],[Description]],"")</f>
        <v/>
      </c>
      <c r="AM1273" s="46" t="str">
        <f>IF(Table1[[#This Row],[Posting Date]]&lt;&gt;"",Table1[[#This Row],[Reference Number]],"")</f>
        <v/>
      </c>
      <c r="AN1273" s="46" t="str">
        <f>TRIM(Table1[[#This Row],[Line '#]])</f>
        <v/>
      </c>
      <c r="AO1273" s="46" t="str">
        <f>TRIM(Table1[[#This Row],[Account]])</f>
        <v/>
      </c>
      <c r="AP1273" s="46" t="str">
        <f>IF(Table1[[#This Row],[Posting Date]]&lt;&gt;"",$D$5,"")</f>
        <v/>
      </c>
      <c r="AQ1273" s="46" t="str">
        <f>TRIM(Table1[[#This Row],[Departments-Prgrams]])</f>
        <v/>
      </c>
      <c r="AR1273" s="46" t="str">
        <f>TRIM(Table1[[#This Row],[Grant]])</f>
        <v/>
      </c>
      <c r="AS1273" s="46" t="str">
        <f>TRIM(Table1[[#This Row],[Staff ID]])</f>
        <v/>
      </c>
      <c r="AT1273" s="46" t="str">
        <f>IF(TRIM(Table1[[#This Row],[Budget Code]])=0,"",TRIM(Table1[[#This Row],[Budget Code]]))</f>
        <v/>
      </c>
      <c r="AU1273" s="46" t="str">
        <f>IF(Table1[[#This Row],[Line Description]]&lt;&gt;"",Table1[[#This Row],[Line Description]],"")</f>
        <v/>
      </c>
      <c r="AV1273" s="46" t="str">
        <f>IF(Table1[[#This Row],[Cur_Amount Debit]]&gt;0,ROUND(Table1[[#This Row],[Cur_Amount Debit]],2),"")</f>
        <v/>
      </c>
      <c r="AW1273" s="46" t="str">
        <f>IF(Table1[[#This Row],[Cur_Amount Credit]]&gt;0,ROUND(Table1[[#This Row],[Cur_Amount Credit]],2),"")</f>
        <v/>
      </c>
      <c r="AX1273" s="46" t="str">
        <f>LEFT(Table1[[#This Row],[Cur]],3)</f>
        <v/>
      </c>
      <c r="AY1273" s="59"/>
      <c r="AZ1273" s="46"/>
      <c r="BA1273" s="46" t="str">
        <f>IF(Table1[[#This Row],[Cur]]&lt;&gt;"",IF(Table1[[#This Row],[Cur]]="USD","",ExchangeRate),"")</f>
        <v/>
      </c>
      <c r="BB1273" s="46" t="str">
        <f>IF(Table1[[#This Row],[Grant]]&lt;&gt;"",VLOOKUP(Table1[[#This Row],[Grant]],Grants!B:D,3),"")</f>
        <v/>
      </c>
      <c r="BC1273" s="46" t="str">
        <f>TRIM(Table1[[#This Row],[Vendor ID]])</f>
        <v/>
      </c>
      <c r="BD1273">
        <f>IF(Table1[[#This Row],[Reference Number]]=Q1272,BD1272,BD1272+1)</f>
        <v>0</v>
      </c>
    </row>
    <row r="1274" spans="1:56" ht="11.25" customHeight="1" x14ac:dyDescent="0.25">
      <c r="A1274" s="1"/>
      <c r="B1274" s="88" t="str">
        <f>IF(Table1[[#This Row],[Posting Date]]&lt;&gt;"",IF(Table1[[#This Row],[Reference Number]]=Q1273,B1273+1,1),"")</f>
        <v/>
      </c>
      <c r="C1274" s="61"/>
      <c r="D1274" s="61"/>
      <c r="E1274" s="138"/>
      <c r="F1274" s="141" t="str">
        <f>IFERROR(IF(VLOOKUP(Table1[[#This Row],[Budget Code Description]],Dimentions!$X$6:$AC$139,2,FALSE)="","",VLOOKUP(Table1[[#This Row],[Budget Code Description]],Dimentions!$X$6:$AC$139,2,FALSE)),"")</f>
        <v/>
      </c>
      <c r="G1274" s="141"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1" t="str">
        <f>IFERROR(VLOOKUP(Table1[[#This Row],[Budget Code Description]],Table6[#All],8,FALSE),"")</f>
        <v/>
      </c>
      <c r="L1274" s="63"/>
      <c r="M1274" s="65" t="str">
        <f>IFERROR(VLOOKUP(Table1[[#This Row],[Staff ID]],Table2[],2,FALSE),"")</f>
        <v/>
      </c>
      <c r="N1274" s="209" t="str">
        <f>IFERROR(IF(VLOOKUP(Table1[[#This Row],[Budget Code Description]],Dimentions!$X$6:$AC$134,4,FALSE)="","",VLOOKUP(Table1[[#This Row],[Budget Code Description]],Dimentions!$X$6:$AC$134,4,FALSE)),"")</f>
        <v/>
      </c>
      <c r="O1274" s="65" t="str">
        <f>IFERROR(VLOOKUP(Table1[[#This Row],[Vendor ID]],Table549[],2,FALSE),"")</f>
        <v/>
      </c>
      <c r="P1274" s="63"/>
      <c r="Q1274" s="141" t="str">
        <f>IF(Table1[[#This Row],[Posting Date]]&lt;&gt;"",$D$9,"")</f>
        <v/>
      </c>
      <c r="R1274" s="157" t="str">
        <f>IF(Table1[[#This Row],[Posting Date]]&lt;&gt;"",$D$10,"")</f>
        <v/>
      </c>
      <c r="S1274" s="66"/>
      <c r="T1274" s="63"/>
      <c r="U1274" s="67"/>
      <c r="V1274" s="67"/>
      <c r="W1274" s="67" t="str">
        <f t="shared" si="24"/>
        <v/>
      </c>
      <c r="X1274" s="159" t="str">
        <f>IF(E1274="","",(IF(Table1[[#This Row],[Cur]]="USD",Table1[[#This Row],[Cur_Amount Debit]],Table1[[#This Row],[Cur_Amount Debit]]/Table1[[#This Row],[Exchange Rate]])))</f>
        <v/>
      </c>
      <c r="Y1274" s="159" t="str">
        <f>IF(E1274="","",(IF(Table1[[#This Row],[Cur]]="USD",Table1[[#This Row],[Cur_Amount Credit]],Table1[[#This Row],[Cur_Amount Credit]]/ExchangeRate)))</f>
        <v/>
      </c>
      <c r="Z1274" s="201" t="str">
        <f>IF(E1274="","",(Table1[[#This Row],[Debit USD]]-Table1[[#This Row],[Credit USD]]))</f>
        <v/>
      </c>
      <c r="AA1274" s="226"/>
      <c r="AB1274" s="255"/>
      <c r="AC1274" s="1"/>
      <c r="AD1274" s="15"/>
      <c r="AE1274" s="15" t="str">
        <f>IF(AND(OR(Table1[[#This Row],[Account]]="15030",Table1[[#This Row],[Account]]="15035",Table1[[#This Row],[Account]]="20150"),Table1[[#This Row],[Vendor ID]]=""),1,"")</f>
        <v/>
      </c>
      <c r="AF1274" s="15"/>
      <c r="AG1274" s="15"/>
      <c r="AH1274" s="15"/>
      <c r="AI1274" s="46" t="str">
        <f>IF(Table1[[#This Row],[Posting Date]]&lt;&gt;"","GJ-"&amp;CountryID,"")</f>
        <v/>
      </c>
      <c r="AJ1274" s="59" t="str">
        <f>IF(Table1[[#This Row],[Posting Date]]&lt;&gt;"",Table1[[#This Row],[Posting Date]],"")</f>
        <v/>
      </c>
      <c r="AK1274" s="46"/>
      <c r="AL1274" s="46" t="str">
        <f>IF(Table1[[#This Row],[Description]]&lt;&gt;"",Table1[[#This Row],[Description]],"")</f>
        <v/>
      </c>
      <c r="AM1274" s="46" t="str">
        <f>IF(Table1[[#This Row],[Posting Date]]&lt;&gt;"",Table1[[#This Row],[Reference Number]],"")</f>
        <v/>
      </c>
      <c r="AN1274" s="46" t="str">
        <f>TRIM(Table1[[#This Row],[Line '#]])</f>
        <v/>
      </c>
      <c r="AO1274" s="46" t="str">
        <f>TRIM(Table1[[#This Row],[Account]])</f>
        <v/>
      </c>
      <c r="AP1274" s="46" t="str">
        <f>IF(Table1[[#This Row],[Posting Date]]&lt;&gt;"",$D$5,"")</f>
        <v/>
      </c>
      <c r="AQ1274" s="46" t="str">
        <f>TRIM(Table1[[#This Row],[Departments-Prgrams]])</f>
        <v/>
      </c>
      <c r="AR1274" s="46" t="str">
        <f>TRIM(Table1[[#This Row],[Grant]])</f>
        <v/>
      </c>
      <c r="AS1274" s="46" t="str">
        <f>TRIM(Table1[[#This Row],[Staff ID]])</f>
        <v/>
      </c>
      <c r="AT1274" s="46" t="str">
        <f>IF(TRIM(Table1[[#This Row],[Budget Code]])=0,"",TRIM(Table1[[#This Row],[Budget Code]]))</f>
        <v/>
      </c>
      <c r="AU1274" s="46" t="str">
        <f>IF(Table1[[#This Row],[Line Description]]&lt;&gt;"",Table1[[#This Row],[Line Description]],"")</f>
        <v/>
      </c>
      <c r="AV1274" s="46" t="str">
        <f>IF(Table1[[#This Row],[Cur_Amount Debit]]&gt;0,ROUND(Table1[[#This Row],[Cur_Amount Debit]],2),"")</f>
        <v/>
      </c>
      <c r="AW1274" s="46" t="str">
        <f>IF(Table1[[#This Row],[Cur_Amount Credit]]&gt;0,ROUND(Table1[[#This Row],[Cur_Amount Credit]],2),"")</f>
        <v/>
      </c>
      <c r="AX1274" s="46" t="str">
        <f>LEFT(Table1[[#This Row],[Cur]],3)</f>
        <v/>
      </c>
      <c r="AY1274" s="59"/>
      <c r="AZ1274" s="46"/>
      <c r="BA1274" s="46" t="str">
        <f>IF(Table1[[#This Row],[Cur]]&lt;&gt;"",IF(Table1[[#This Row],[Cur]]="USD","",ExchangeRate),"")</f>
        <v/>
      </c>
      <c r="BB1274" s="46" t="str">
        <f>IF(Table1[[#This Row],[Grant]]&lt;&gt;"",VLOOKUP(Table1[[#This Row],[Grant]],Grants!B:D,3),"")</f>
        <v/>
      </c>
      <c r="BC1274" s="46" t="str">
        <f>TRIM(Table1[[#This Row],[Vendor ID]])</f>
        <v/>
      </c>
      <c r="BD1274">
        <f>IF(Table1[[#This Row],[Reference Number]]=Q1273,BD1273,BD1273+1)</f>
        <v>0</v>
      </c>
    </row>
    <row r="1275" spans="1:56" ht="11.25" customHeight="1" x14ac:dyDescent="0.25">
      <c r="A1275" s="1"/>
      <c r="B1275" s="88" t="str">
        <f>IF(Table1[[#This Row],[Posting Date]]&lt;&gt;"",IF(Table1[[#This Row],[Reference Number]]=Q1274,B1274+1,1),"")</f>
        <v/>
      </c>
      <c r="C1275" s="61"/>
      <c r="D1275" s="61"/>
      <c r="E1275" s="138"/>
      <c r="F1275" s="141" t="str">
        <f>IFERROR(IF(VLOOKUP(Table1[[#This Row],[Budget Code Description]],Dimentions!$X$6:$AC$139,2,FALSE)="","",VLOOKUP(Table1[[#This Row],[Budget Code Description]],Dimentions!$X$6:$AC$139,2,FALSE)),"")</f>
        <v/>
      </c>
      <c r="G1275" s="141"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1" t="str">
        <f>IFERROR(VLOOKUP(Table1[[#This Row],[Budget Code Description]],Table6[#All],8,FALSE),"")</f>
        <v/>
      </c>
      <c r="L1275" s="63"/>
      <c r="M1275" s="65" t="str">
        <f>IFERROR(VLOOKUP(Table1[[#This Row],[Staff ID]],Table2[],2,FALSE),"")</f>
        <v/>
      </c>
      <c r="N1275" s="209" t="str">
        <f>IFERROR(IF(VLOOKUP(Table1[[#This Row],[Budget Code Description]],Dimentions!$X$6:$AC$134,4,FALSE)="","",VLOOKUP(Table1[[#This Row],[Budget Code Description]],Dimentions!$X$6:$AC$134,4,FALSE)),"")</f>
        <v/>
      </c>
      <c r="O1275" s="65" t="str">
        <f>IFERROR(VLOOKUP(Table1[[#This Row],[Vendor ID]],Table549[],2,FALSE),"")</f>
        <v/>
      </c>
      <c r="P1275" s="63"/>
      <c r="Q1275" s="141" t="str">
        <f>IF(Table1[[#This Row],[Posting Date]]&lt;&gt;"",$D$9,"")</f>
        <v/>
      </c>
      <c r="R1275" s="157" t="str">
        <f>IF(Table1[[#This Row],[Posting Date]]&lt;&gt;"",$D$10,"")</f>
        <v/>
      </c>
      <c r="S1275" s="66"/>
      <c r="T1275" s="63"/>
      <c r="U1275" s="67"/>
      <c r="V1275" s="67"/>
      <c r="W1275" s="67" t="str">
        <f t="shared" si="24"/>
        <v/>
      </c>
      <c r="X1275" s="159" t="str">
        <f>IF(E1275="","",(IF(Table1[[#This Row],[Cur]]="USD",Table1[[#This Row],[Cur_Amount Debit]],Table1[[#This Row],[Cur_Amount Debit]]/Table1[[#This Row],[Exchange Rate]])))</f>
        <v/>
      </c>
      <c r="Y1275" s="159" t="str">
        <f>IF(E1275="","",(IF(Table1[[#This Row],[Cur]]="USD",Table1[[#This Row],[Cur_Amount Credit]],Table1[[#This Row],[Cur_Amount Credit]]/ExchangeRate)))</f>
        <v/>
      </c>
      <c r="Z1275" s="201" t="str">
        <f>IF(E1275="","",(Table1[[#This Row],[Debit USD]]-Table1[[#This Row],[Credit USD]]))</f>
        <v/>
      </c>
      <c r="AA1275" s="226"/>
      <c r="AB1275" s="255"/>
      <c r="AC1275" s="1"/>
      <c r="AD1275" s="15"/>
      <c r="AE1275" s="15" t="str">
        <f>IF(AND(OR(Table1[[#This Row],[Account]]="15030",Table1[[#This Row],[Account]]="15035",Table1[[#This Row],[Account]]="20150"),Table1[[#This Row],[Vendor ID]]=""),1,"")</f>
        <v/>
      </c>
      <c r="AF1275" s="15"/>
      <c r="AG1275" s="15"/>
      <c r="AH1275" s="15"/>
      <c r="AI1275" s="46" t="str">
        <f>IF(Table1[[#This Row],[Posting Date]]&lt;&gt;"","GJ-"&amp;CountryID,"")</f>
        <v/>
      </c>
      <c r="AJ1275" s="59" t="str">
        <f>IF(Table1[[#This Row],[Posting Date]]&lt;&gt;"",Table1[[#This Row],[Posting Date]],"")</f>
        <v/>
      </c>
      <c r="AK1275" s="46"/>
      <c r="AL1275" s="46" t="str">
        <f>IF(Table1[[#This Row],[Description]]&lt;&gt;"",Table1[[#This Row],[Description]],"")</f>
        <v/>
      </c>
      <c r="AM1275" s="46" t="str">
        <f>IF(Table1[[#This Row],[Posting Date]]&lt;&gt;"",Table1[[#This Row],[Reference Number]],"")</f>
        <v/>
      </c>
      <c r="AN1275" s="46" t="str">
        <f>TRIM(Table1[[#This Row],[Line '#]])</f>
        <v/>
      </c>
      <c r="AO1275" s="46" t="str">
        <f>TRIM(Table1[[#This Row],[Account]])</f>
        <v/>
      </c>
      <c r="AP1275" s="46" t="str">
        <f>IF(Table1[[#This Row],[Posting Date]]&lt;&gt;"",$D$5,"")</f>
        <v/>
      </c>
      <c r="AQ1275" s="46" t="str">
        <f>TRIM(Table1[[#This Row],[Departments-Prgrams]])</f>
        <v/>
      </c>
      <c r="AR1275" s="46" t="str">
        <f>TRIM(Table1[[#This Row],[Grant]])</f>
        <v/>
      </c>
      <c r="AS1275" s="46" t="str">
        <f>TRIM(Table1[[#This Row],[Staff ID]])</f>
        <v/>
      </c>
      <c r="AT1275" s="46" t="str">
        <f>IF(TRIM(Table1[[#This Row],[Budget Code]])=0,"",TRIM(Table1[[#This Row],[Budget Code]]))</f>
        <v/>
      </c>
      <c r="AU1275" s="46" t="str">
        <f>IF(Table1[[#This Row],[Line Description]]&lt;&gt;"",Table1[[#This Row],[Line Description]],"")</f>
        <v/>
      </c>
      <c r="AV1275" s="46" t="str">
        <f>IF(Table1[[#This Row],[Cur_Amount Debit]]&gt;0,ROUND(Table1[[#This Row],[Cur_Amount Debit]],2),"")</f>
        <v/>
      </c>
      <c r="AW1275" s="46" t="str">
        <f>IF(Table1[[#This Row],[Cur_Amount Credit]]&gt;0,ROUND(Table1[[#This Row],[Cur_Amount Credit]],2),"")</f>
        <v/>
      </c>
      <c r="AX1275" s="46" t="str">
        <f>LEFT(Table1[[#This Row],[Cur]],3)</f>
        <v/>
      </c>
      <c r="AY1275" s="59"/>
      <c r="AZ1275" s="46"/>
      <c r="BA1275" s="46" t="str">
        <f>IF(Table1[[#This Row],[Cur]]&lt;&gt;"",IF(Table1[[#This Row],[Cur]]="USD","",ExchangeRate),"")</f>
        <v/>
      </c>
      <c r="BB1275" s="46" t="str">
        <f>IF(Table1[[#This Row],[Grant]]&lt;&gt;"",VLOOKUP(Table1[[#This Row],[Grant]],Grants!B:D,3),"")</f>
        <v/>
      </c>
      <c r="BC1275" s="46" t="str">
        <f>TRIM(Table1[[#This Row],[Vendor ID]])</f>
        <v/>
      </c>
      <c r="BD1275">
        <f>IF(Table1[[#This Row],[Reference Number]]=Q1274,BD1274,BD1274+1)</f>
        <v>0</v>
      </c>
    </row>
    <row r="1276" spans="1:56" ht="11.25" customHeight="1" x14ac:dyDescent="0.25">
      <c r="A1276" s="1"/>
      <c r="B1276" s="88" t="str">
        <f>IF(Table1[[#This Row],[Posting Date]]&lt;&gt;"",IF(Table1[[#This Row],[Reference Number]]=Q1275,B1275+1,1),"")</f>
        <v/>
      </c>
      <c r="C1276" s="61"/>
      <c r="D1276" s="61"/>
      <c r="E1276" s="138"/>
      <c r="F1276" s="141" t="str">
        <f>IFERROR(IF(VLOOKUP(Table1[[#This Row],[Budget Code Description]],Dimentions!$X$6:$AC$139,2,FALSE)="","",VLOOKUP(Table1[[#This Row],[Budget Code Description]],Dimentions!$X$6:$AC$139,2,FALSE)),"")</f>
        <v/>
      </c>
      <c r="G1276" s="141"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1" t="str">
        <f>IFERROR(VLOOKUP(Table1[[#This Row],[Budget Code Description]],Table6[#All],8,FALSE),"")</f>
        <v/>
      </c>
      <c r="L1276" s="63"/>
      <c r="M1276" s="65" t="str">
        <f>IFERROR(VLOOKUP(Table1[[#This Row],[Staff ID]],Table2[],2,FALSE),"")</f>
        <v/>
      </c>
      <c r="N1276" s="209" t="str">
        <f>IFERROR(IF(VLOOKUP(Table1[[#This Row],[Budget Code Description]],Dimentions!$X$6:$AC$134,4,FALSE)="","",VLOOKUP(Table1[[#This Row],[Budget Code Description]],Dimentions!$X$6:$AC$134,4,FALSE)),"")</f>
        <v/>
      </c>
      <c r="O1276" s="65" t="str">
        <f>IFERROR(VLOOKUP(Table1[[#This Row],[Vendor ID]],Table549[],2,FALSE),"")</f>
        <v/>
      </c>
      <c r="P1276" s="63"/>
      <c r="Q1276" s="141" t="str">
        <f>IF(Table1[[#This Row],[Posting Date]]&lt;&gt;"",$D$9,"")</f>
        <v/>
      </c>
      <c r="R1276" s="157" t="str">
        <f>IF(Table1[[#This Row],[Posting Date]]&lt;&gt;"",$D$10,"")</f>
        <v/>
      </c>
      <c r="S1276" s="66"/>
      <c r="T1276" s="63"/>
      <c r="U1276" s="67"/>
      <c r="V1276" s="67"/>
      <c r="W1276" s="67" t="str">
        <f t="shared" si="24"/>
        <v/>
      </c>
      <c r="X1276" s="159" t="str">
        <f>IF(E1276="","",(IF(Table1[[#This Row],[Cur]]="USD",Table1[[#This Row],[Cur_Amount Debit]],Table1[[#This Row],[Cur_Amount Debit]]/Table1[[#This Row],[Exchange Rate]])))</f>
        <v/>
      </c>
      <c r="Y1276" s="159" t="str">
        <f>IF(E1276="","",(IF(Table1[[#This Row],[Cur]]="USD",Table1[[#This Row],[Cur_Amount Credit]],Table1[[#This Row],[Cur_Amount Credit]]/ExchangeRate)))</f>
        <v/>
      </c>
      <c r="Z1276" s="201" t="str">
        <f>IF(E1276="","",(Table1[[#This Row],[Debit USD]]-Table1[[#This Row],[Credit USD]]))</f>
        <v/>
      </c>
      <c r="AA1276" s="226"/>
      <c r="AB1276" s="255"/>
      <c r="AC1276" s="1"/>
      <c r="AD1276" s="15"/>
      <c r="AE1276" s="15" t="str">
        <f>IF(AND(OR(Table1[[#This Row],[Account]]="15030",Table1[[#This Row],[Account]]="15035",Table1[[#This Row],[Account]]="20150"),Table1[[#This Row],[Vendor ID]]=""),1,"")</f>
        <v/>
      </c>
      <c r="AF1276" s="15"/>
      <c r="AG1276" s="15"/>
      <c r="AH1276" s="15"/>
      <c r="AI1276" s="46" t="str">
        <f>IF(Table1[[#This Row],[Posting Date]]&lt;&gt;"","GJ-"&amp;CountryID,"")</f>
        <v/>
      </c>
      <c r="AJ1276" s="59" t="str">
        <f>IF(Table1[[#This Row],[Posting Date]]&lt;&gt;"",Table1[[#This Row],[Posting Date]],"")</f>
        <v/>
      </c>
      <c r="AK1276" s="46"/>
      <c r="AL1276" s="46" t="str">
        <f>IF(Table1[[#This Row],[Description]]&lt;&gt;"",Table1[[#This Row],[Description]],"")</f>
        <v/>
      </c>
      <c r="AM1276" s="46" t="str">
        <f>IF(Table1[[#This Row],[Posting Date]]&lt;&gt;"",Table1[[#This Row],[Reference Number]],"")</f>
        <v/>
      </c>
      <c r="AN1276" s="46" t="str">
        <f>TRIM(Table1[[#This Row],[Line '#]])</f>
        <v/>
      </c>
      <c r="AO1276" s="46" t="str">
        <f>TRIM(Table1[[#This Row],[Account]])</f>
        <v/>
      </c>
      <c r="AP1276" s="46" t="str">
        <f>IF(Table1[[#This Row],[Posting Date]]&lt;&gt;"",$D$5,"")</f>
        <v/>
      </c>
      <c r="AQ1276" s="46" t="str">
        <f>TRIM(Table1[[#This Row],[Departments-Prgrams]])</f>
        <v/>
      </c>
      <c r="AR1276" s="46" t="str">
        <f>TRIM(Table1[[#This Row],[Grant]])</f>
        <v/>
      </c>
      <c r="AS1276" s="46" t="str">
        <f>TRIM(Table1[[#This Row],[Staff ID]])</f>
        <v/>
      </c>
      <c r="AT1276" s="46" t="str">
        <f>IF(TRIM(Table1[[#This Row],[Budget Code]])=0,"",TRIM(Table1[[#This Row],[Budget Code]]))</f>
        <v/>
      </c>
      <c r="AU1276" s="46" t="str">
        <f>IF(Table1[[#This Row],[Line Description]]&lt;&gt;"",Table1[[#This Row],[Line Description]],"")</f>
        <v/>
      </c>
      <c r="AV1276" s="46" t="str">
        <f>IF(Table1[[#This Row],[Cur_Amount Debit]]&gt;0,ROUND(Table1[[#This Row],[Cur_Amount Debit]],2),"")</f>
        <v/>
      </c>
      <c r="AW1276" s="46" t="str">
        <f>IF(Table1[[#This Row],[Cur_Amount Credit]]&gt;0,ROUND(Table1[[#This Row],[Cur_Amount Credit]],2),"")</f>
        <v/>
      </c>
      <c r="AX1276" s="46" t="str">
        <f>LEFT(Table1[[#This Row],[Cur]],3)</f>
        <v/>
      </c>
      <c r="AY1276" s="59"/>
      <c r="AZ1276" s="46"/>
      <c r="BA1276" s="46" t="str">
        <f>IF(Table1[[#This Row],[Cur]]&lt;&gt;"",IF(Table1[[#This Row],[Cur]]="USD","",ExchangeRate),"")</f>
        <v/>
      </c>
      <c r="BB1276" s="46" t="str">
        <f>IF(Table1[[#This Row],[Grant]]&lt;&gt;"",VLOOKUP(Table1[[#This Row],[Grant]],Grants!B:D,3),"")</f>
        <v/>
      </c>
      <c r="BC1276" s="46" t="str">
        <f>TRIM(Table1[[#This Row],[Vendor ID]])</f>
        <v/>
      </c>
      <c r="BD1276">
        <f>IF(Table1[[#This Row],[Reference Number]]=Q1275,BD1275,BD1275+1)</f>
        <v>0</v>
      </c>
    </row>
    <row r="1277" spans="1:56" ht="11.25" customHeight="1" x14ac:dyDescent="0.25">
      <c r="A1277" s="1"/>
      <c r="B1277" s="88" t="str">
        <f>IF(Table1[[#This Row],[Posting Date]]&lt;&gt;"",IF(Table1[[#This Row],[Reference Number]]=Q1276,B1276+1,1),"")</f>
        <v/>
      </c>
      <c r="C1277" s="61"/>
      <c r="D1277" s="61"/>
      <c r="E1277" s="138"/>
      <c r="F1277" s="141" t="str">
        <f>IFERROR(IF(VLOOKUP(Table1[[#This Row],[Budget Code Description]],Dimentions!$X$6:$AC$139,2,FALSE)="","",VLOOKUP(Table1[[#This Row],[Budget Code Description]],Dimentions!$X$6:$AC$139,2,FALSE)),"")</f>
        <v/>
      </c>
      <c r="G1277" s="141"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1" t="str">
        <f>IFERROR(VLOOKUP(Table1[[#This Row],[Budget Code Description]],Table6[#All],8,FALSE),"")</f>
        <v/>
      </c>
      <c r="L1277" s="63"/>
      <c r="M1277" s="65" t="str">
        <f>IFERROR(VLOOKUP(Table1[[#This Row],[Staff ID]],Table2[],2,FALSE),"")</f>
        <v/>
      </c>
      <c r="N1277" s="209" t="str">
        <f>IFERROR(IF(VLOOKUP(Table1[[#This Row],[Budget Code Description]],Dimentions!$X$6:$AC$134,4,FALSE)="","",VLOOKUP(Table1[[#This Row],[Budget Code Description]],Dimentions!$X$6:$AC$134,4,FALSE)),"")</f>
        <v/>
      </c>
      <c r="O1277" s="65" t="str">
        <f>IFERROR(VLOOKUP(Table1[[#This Row],[Vendor ID]],Table549[],2,FALSE),"")</f>
        <v/>
      </c>
      <c r="P1277" s="63"/>
      <c r="Q1277" s="141" t="str">
        <f>IF(Table1[[#This Row],[Posting Date]]&lt;&gt;"",$D$9,"")</f>
        <v/>
      </c>
      <c r="R1277" s="157" t="str">
        <f>IF(Table1[[#This Row],[Posting Date]]&lt;&gt;"",$D$10,"")</f>
        <v/>
      </c>
      <c r="S1277" s="66"/>
      <c r="T1277" s="63"/>
      <c r="U1277" s="67"/>
      <c r="V1277" s="67"/>
      <c r="W1277" s="67" t="str">
        <f t="shared" si="24"/>
        <v/>
      </c>
      <c r="X1277" s="159" t="str">
        <f>IF(E1277="","",(IF(Table1[[#This Row],[Cur]]="USD",Table1[[#This Row],[Cur_Amount Debit]],Table1[[#This Row],[Cur_Amount Debit]]/Table1[[#This Row],[Exchange Rate]])))</f>
        <v/>
      </c>
      <c r="Y1277" s="159" t="str">
        <f>IF(E1277="","",(IF(Table1[[#This Row],[Cur]]="USD",Table1[[#This Row],[Cur_Amount Credit]],Table1[[#This Row],[Cur_Amount Credit]]/ExchangeRate)))</f>
        <v/>
      </c>
      <c r="Z1277" s="201" t="str">
        <f>IF(E1277="","",(Table1[[#This Row],[Debit USD]]-Table1[[#This Row],[Credit USD]]))</f>
        <v/>
      </c>
      <c r="AA1277" s="226"/>
      <c r="AB1277" s="255"/>
      <c r="AC1277" s="1"/>
      <c r="AD1277" s="15"/>
      <c r="AE1277" s="15" t="str">
        <f>IF(AND(OR(Table1[[#This Row],[Account]]="15030",Table1[[#This Row],[Account]]="15035",Table1[[#This Row],[Account]]="20150"),Table1[[#This Row],[Vendor ID]]=""),1,"")</f>
        <v/>
      </c>
      <c r="AF1277" s="15"/>
      <c r="AG1277" s="15"/>
      <c r="AH1277" s="15"/>
      <c r="AI1277" s="46" t="str">
        <f>IF(Table1[[#This Row],[Posting Date]]&lt;&gt;"","GJ-"&amp;CountryID,"")</f>
        <v/>
      </c>
      <c r="AJ1277" s="59" t="str">
        <f>IF(Table1[[#This Row],[Posting Date]]&lt;&gt;"",Table1[[#This Row],[Posting Date]],"")</f>
        <v/>
      </c>
      <c r="AK1277" s="46"/>
      <c r="AL1277" s="46" t="str">
        <f>IF(Table1[[#This Row],[Description]]&lt;&gt;"",Table1[[#This Row],[Description]],"")</f>
        <v/>
      </c>
      <c r="AM1277" s="46" t="str">
        <f>IF(Table1[[#This Row],[Posting Date]]&lt;&gt;"",Table1[[#This Row],[Reference Number]],"")</f>
        <v/>
      </c>
      <c r="AN1277" s="46" t="str">
        <f>TRIM(Table1[[#This Row],[Line '#]])</f>
        <v/>
      </c>
      <c r="AO1277" s="46" t="str">
        <f>TRIM(Table1[[#This Row],[Account]])</f>
        <v/>
      </c>
      <c r="AP1277" s="46" t="str">
        <f>IF(Table1[[#This Row],[Posting Date]]&lt;&gt;"",$D$5,"")</f>
        <v/>
      </c>
      <c r="AQ1277" s="46" t="str">
        <f>TRIM(Table1[[#This Row],[Departments-Prgrams]])</f>
        <v/>
      </c>
      <c r="AR1277" s="46" t="str">
        <f>TRIM(Table1[[#This Row],[Grant]])</f>
        <v/>
      </c>
      <c r="AS1277" s="46" t="str">
        <f>TRIM(Table1[[#This Row],[Staff ID]])</f>
        <v/>
      </c>
      <c r="AT1277" s="46" t="str">
        <f>IF(TRIM(Table1[[#This Row],[Budget Code]])=0,"",TRIM(Table1[[#This Row],[Budget Code]]))</f>
        <v/>
      </c>
      <c r="AU1277" s="46" t="str">
        <f>IF(Table1[[#This Row],[Line Description]]&lt;&gt;"",Table1[[#This Row],[Line Description]],"")</f>
        <v/>
      </c>
      <c r="AV1277" s="46" t="str">
        <f>IF(Table1[[#This Row],[Cur_Amount Debit]]&gt;0,ROUND(Table1[[#This Row],[Cur_Amount Debit]],2),"")</f>
        <v/>
      </c>
      <c r="AW1277" s="46" t="str">
        <f>IF(Table1[[#This Row],[Cur_Amount Credit]]&gt;0,ROUND(Table1[[#This Row],[Cur_Amount Credit]],2),"")</f>
        <v/>
      </c>
      <c r="AX1277" s="46" t="str">
        <f>LEFT(Table1[[#This Row],[Cur]],3)</f>
        <v/>
      </c>
      <c r="AY1277" s="59"/>
      <c r="AZ1277" s="46"/>
      <c r="BA1277" s="46" t="str">
        <f>IF(Table1[[#This Row],[Cur]]&lt;&gt;"",IF(Table1[[#This Row],[Cur]]="USD","",ExchangeRate),"")</f>
        <v/>
      </c>
      <c r="BB1277" s="46" t="str">
        <f>IF(Table1[[#This Row],[Grant]]&lt;&gt;"",VLOOKUP(Table1[[#This Row],[Grant]],Grants!B:D,3),"")</f>
        <v/>
      </c>
      <c r="BC1277" s="46" t="str">
        <f>TRIM(Table1[[#This Row],[Vendor ID]])</f>
        <v/>
      </c>
      <c r="BD1277">
        <f>IF(Table1[[#This Row],[Reference Number]]=Q1276,BD1276,BD1276+1)</f>
        <v>0</v>
      </c>
    </row>
    <row r="1278" spans="1:56" ht="11.25" customHeight="1" x14ac:dyDescent="0.25">
      <c r="A1278" s="1"/>
      <c r="B1278" s="88" t="str">
        <f>IF(Table1[[#This Row],[Posting Date]]&lt;&gt;"",IF(Table1[[#This Row],[Reference Number]]=Q1277,B1277+1,1),"")</f>
        <v/>
      </c>
      <c r="C1278" s="61"/>
      <c r="D1278" s="61"/>
      <c r="E1278" s="138"/>
      <c r="F1278" s="141" t="str">
        <f>IFERROR(IF(VLOOKUP(Table1[[#This Row],[Budget Code Description]],Dimentions!$X$6:$AC$139,2,FALSE)="","",VLOOKUP(Table1[[#This Row],[Budget Code Description]],Dimentions!$X$6:$AC$139,2,FALSE)),"")</f>
        <v/>
      </c>
      <c r="G1278" s="141"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1" t="str">
        <f>IFERROR(VLOOKUP(Table1[[#This Row],[Budget Code Description]],Table6[#All],8,FALSE),"")</f>
        <v/>
      </c>
      <c r="L1278" s="63"/>
      <c r="M1278" s="65" t="str">
        <f>IFERROR(VLOOKUP(Table1[[#This Row],[Staff ID]],Table2[],2,FALSE),"")</f>
        <v/>
      </c>
      <c r="N1278" s="209" t="str">
        <f>IFERROR(IF(VLOOKUP(Table1[[#This Row],[Budget Code Description]],Dimentions!$X$6:$AC$134,4,FALSE)="","",VLOOKUP(Table1[[#This Row],[Budget Code Description]],Dimentions!$X$6:$AC$134,4,FALSE)),"")</f>
        <v/>
      </c>
      <c r="O1278" s="65" t="str">
        <f>IFERROR(VLOOKUP(Table1[[#This Row],[Vendor ID]],Table549[],2,FALSE),"")</f>
        <v/>
      </c>
      <c r="P1278" s="63"/>
      <c r="Q1278" s="141" t="str">
        <f>IF(Table1[[#This Row],[Posting Date]]&lt;&gt;"",$D$9,"")</f>
        <v/>
      </c>
      <c r="R1278" s="157" t="str">
        <f>IF(Table1[[#This Row],[Posting Date]]&lt;&gt;"",$D$10,"")</f>
        <v/>
      </c>
      <c r="S1278" s="66"/>
      <c r="T1278" s="63"/>
      <c r="U1278" s="67"/>
      <c r="V1278" s="67"/>
      <c r="W1278" s="67" t="str">
        <f t="shared" si="24"/>
        <v/>
      </c>
      <c r="X1278" s="159" t="str">
        <f>IF(E1278="","",(IF(Table1[[#This Row],[Cur]]="USD",Table1[[#This Row],[Cur_Amount Debit]],Table1[[#This Row],[Cur_Amount Debit]]/Table1[[#This Row],[Exchange Rate]])))</f>
        <v/>
      </c>
      <c r="Y1278" s="159" t="str">
        <f>IF(E1278="","",(IF(Table1[[#This Row],[Cur]]="USD",Table1[[#This Row],[Cur_Amount Credit]],Table1[[#This Row],[Cur_Amount Credit]]/ExchangeRate)))</f>
        <v/>
      </c>
      <c r="Z1278" s="201" t="str">
        <f>IF(E1278="","",(Table1[[#This Row],[Debit USD]]-Table1[[#This Row],[Credit USD]]))</f>
        <v/>
      </c>
      <c r="AA1278" s="226"/>
      <c r="AB1278" s="255"/>
      <c r="AC1278" s="1"/>
      <c r="AD1278" s="15"/>
      <c r="AE1278" s="15" t="str">
        <f>IF(AND(OR(Table1[[#This Row],[Account]]="15030",Table1[[#This Row],[Account]]="15035",Table1[[#This Row],[Account]]="20150"),Table1[[#This Row],[Vendor ID]]=""),1,"")</f>
        <v/>
      </c>
      <c r="AF1278" s="15"/>
      <c r="AG1278" s="15"/>
      <c r="AH1278" s="15"/>
      <c r="AI1278" s="46" t="str">
        <f>IF(Table1[[#This Row],[Posting Date]]&lt;&gt;"","GJ-"&amp;CountryID,"")</f>
        <v/>
      </c>
      <c r="AJ1278" s="59" t="str">
        <f>IF(Table1[[#This Row],[Posting Date]]&lt;&gt;"",Table1[[#This Row],[Posting Date]],"")</f>
        <v/>
      </c>
      <c r="AK1278" s="46"/>
      <c r="AL1278" s="46" t="str">
        <f>IF(Table1[[#This Row],[Description]]&lt;&gt;"",Table1[[#This Row],[Description]],"")</f>
        <v/>
      </c>
      <c r="AM1278" s="46" t="str">
        <f>IF(Table1[[#This Row],[Posting Date]]&lt;&gt;"",Table1[[#This Row],[Reference Number]],"")</f>
        <v/>
      </c>
      <c r="AN1278" s="46" t="str">
        <f>TRIM(Table1[[#This Row],[Line '#]])</f>
        <v/>
      </c>
      <c r="AO1278" s="46" t="str">
        <f>TRIM(Table1[[#This Row],[Account]])</f>
        <v/>
      </c>
      <c r="AP1278" s="46" t="str">
        <f>IF(Table1[[#This Row],[Posting Date]]&lt;&gt;"",$D$5,"")</f>
        <v/>
      </c>
      <c r="AQ1278" s="46" t="str">
        <f>TRIM(Table1[[#This Row],[Departments-Prgrams]])</f>
        <v/>
      </c>
      <c r="AR1278" s="46" t="str">
        <f>TRIM(Table1[[#This Row],[Grant]])</f>
        <v/>
      </c>
      <c r="AS1278" s="46" t="str">
        <f>TRIM(Table1[[#This Row],[Staff ID]])</f>
        <v/>
      </c>
      <c r="AT1278" s="46" t="str">
        <f>IF(TRIM(Table1[[#This Row],[Budget Code]])=0,"",TRIM(Table1[[#This Row],[Budget Code]]))</f>
        <v/>
      </c>
      <c r="AU1278" s="46" t="str">
        <f>IF(Table1[[#This Row],[Line Description]]&lt;&gt;"",Table1[[#This Row],[Line Description]],"")</f>
        <v/>
      </c>
      <c r="AV1278" s="46" t="str">
        <f>IF(Table1[[#This Row],[Cur_Amount Debit]]&gt;0,ROUND(Table1[[#This Row],[Cur_Amount Debit]],2),"")</f>
        <v/>
      </c>
      <c r="AW1278" s="46" t="str">
        <f>IF(Table1[[#This Row],[Cur_Amount Credit]]&gt;0,ROUND(Table1[[#This Row],[Cur_Amount Credit]],2),"")</f>
        <v/>
      </c>
      <c r="AX1278" s="46" t="str">
        <f>LEFT(Table1[[#This Row],[Cur]],3)</f>
        <v/>
      </c>
      <c r="AY1278" s="59"/>
      <c r="AZ1278" s="46"/>
      <c r="BA1278" s="46" t="str">
        <f>IF(Table1[[#This Row],[Cur]]&lt;&gt;"",IF(Table1[[#This Row],[Cur]]="USD","",ExchangeRate),"")</f>
        <v/>
      </c>
      <c r="BB1278" s="46" t="str">
        <f>IF(Table1[[#This Row],[Grant]]&lt;&gt;"",VLOOKUP(Table1[[#This Row],[Grant]],Grants!B:D,3),"")</f>
        <v/>
      </c>
      <c r="BC1278" s="46" t="str">
        <f>TRIM(Table1[[#This Row],[Vendor ID]])</f>
        <v/>
      </c>
      <c r="BD1278">
        <f>IF(Table1[[#This Row],[Reference Number]]=Q1277,BD1277,BD1277+1)</f>
        <v>0</v>
      </c>
    </row>
    <row r="1279" spans="1:56" ht="11.25" customHeight="1" x14ac:dyDescent="0.25">
      <c r="A1279" s="1"/>
      <c r="B1279" s="88" t="str">
        <f>IF(Table1[[#This Row],[Posting Date]]&lt;&gt;"",IF(Table1[[#This Row],[Reference Number]]=Q1278,B1278+1,1),"")</f>
        <v/>
      </c>
      <c r="C1279" s="61"/>
      <c r="D1279" s="61"/>
      <c r="E1279" s="138"/>
      <c r="F1279" s="141" t="str">
        <f>IFERROR(IF(VLOOKUP(Table1[[#This Row],[Budget Code Description]],Dimentions!$X$6:$AC$139,2,FALSE)="","",VLOOKUP(Table1[[#This Row],[Budget Code Description]],Dimentions!$X$6:$AC$139,2,FALSE)),"")</f>
        <v/>
      </c>
      <c r="G1279" s="141"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1" t="str">
        <f>IFERROR(VLOOKUP(Table1[[#This Row],[Budget Code Description]],Table6[#All],8,FALSE),"")</f>
        <v/>
      </c>
      <c r="L1279" s="63"/>
      <c r="M1279" s="65" t="str">
        <f>IFERROR(VLOOKUP(Table1[[#This Row],[Staff ID]],Table2[],2,FALSE),"")</f>
        <v/>
      </c>
      <c r="N1279" s="209" t="str">
        <f>IFERROR(IF(VLOOKUP(Table1[[#This Row],[Budget Code Description]],Dimentions!$X$6:$AC$134,4,FALSE)="","",VLOOKUP(Table1[[#This Row],[Budget Code Description]],Dimentions!$X$6:$AC$134,4,FALSE)),"")</f>
        <v/>
      </c>
      <c r="O1279" s="65" t="str">
        <f>IFERROR(VLOOKUP(Table1[[#This Row],[Vendor ID]],Table549[],2,FALSE),"")</f>
        <v/>
      </c>
      <c r="P1279" s="63"/>
      <c r="Q1279" s="141" t="str">
        <f>IF(Table1[[#This Row],[Posting Date]]&lt;&gt;"",$D$9,"")</f>
        <v/>
      </c>
      <c r="R1279" s="157" t="str">
        <f>IF(Table1[[#This Row],[Posting Date]]&lt;&gt;"",$D$10,"")</f>
        <v/>
      </c>
      <c r="S1279" s="66"/>
      <c r="T1279" s="63"/>
      <c r="U1279" s="67"/>
      <c r="V1279" s="67"/>
      <c r="W1279" s="67" t="str">
        <f t="shared" si="24"/>
        <v/>
      </c>
      <c r="X1279" s="159" t="str">
        <f>IF(E1279="","",(IF(Table1[[#This Row],[Cur]]="USD",Table1[[#This Row],[Cur_Amount Debit]],Table1[[#This Row],[Cur_Amount Debit]]/Table1[[#This Row],[Exchange Rate]])))</f>
        <v/>
      </c>
      <c r="Y1279" s="159" t="str">
        <f>IF(E1279="","",(IF(Table1[[#This Row],[Cur]]="USD",Table1[[#This Row],[Cur_Amount Credit]],Table1[[#This Row],[Cur_Amount Credit]]/ExchangeRate)))</f>
        <v/>
      </c>
      <c r="Z1279" s="201" t="str">
        <f>IF(E1279="","",(Table1[[#This Row],[Debit USD]]-Table1[[#This Row],[Credit USD]]))</f>
        <v/>
      </c>
      <c r="AA1279" s="226"/>
      <c r="AB1279" s="255"/>
      <c r="AC1279" s="1"/>
      <c r="AD1279" s="15"/>
      <c r="AE1279" s="15" t="str">
        <f>IF(AND(OR(Table1[[#This Row],[Account]]="15030",Table1[[#This Row],[Account]]="15035",Table1[[#This Row],[Account]]="20150"),Table1[[#This Row],[Vendor ID]]=""),1,"")</f>
        <v/>
      </c>
      <c r="AF1279" s="15"/>
      <c r="AG1279" s="15"/>
      <c r="AH1279" s="15"/>
      <c r="AI1279" s="46" t="str">
        <f>IF(Table1[[#This Row],[Posting Date]]&lt;&gt;"","GJ-"&amp;CountryID,"")</f>
        <v/>
      </c>
      <c r="AJ1279" s="59" t="str">
        <f>IF(Table1[[#This Row],[Posting Date]]&lt;&gt;"",Table1[[#This Row],[Posting Date]],"")</f>
        <v/>
      </c>
      <c r="AK1279" s="46"/>
      <c r="AL1279" s="46" t="str">
        <f>IF(Table1[[#This Row],[Description]]&lt;&gt;"",Table1[[#This Row],[Description]],"")</f>
        <v/>
      </c>
      <c r="AM1279" s="46" t="str">
        <f>IF(Table1[[#This Row],[Posting Date]]&lt;&gt;"",Table1[[#This Row],[Reference Number]],"")</f>
        <v/>
      </c>
      <c r="AN1279" s="46" t="str">
        <f>TRIM(Table1[[#This Row],[Line '#]])</f>
        <v/>
      </c>
      <c r="AO1279" s="46" t="str">
        <f>TRIM(Table1[[#This Row],[Account]])</f>
        <v/>
      </c>
      <c r="AP1279" s="46" t="str">
        <f>IF(Table1[[#This Row],[Posting Date]]&lt;&gt;"",$D$5,"")</f>
        <v/>
      </c>
      <c r="AQ1279" s="46" t="str">
        <f>TRIM(Table1[[#This Row],[Departments-Prgrams]])</f>
        <v/>
      </c>
      <c r="AR1279" s="46" t="str">
        <f>TRIM(Table1[[#This Row],[Grant]])</f>
        <v/>
      </c>
      <c r="AS1279" s="46" t="str">
        <f>TRIM(Table1[[#This Row],[Staff ID]])</f>
        <v/>
      </c>
      <c r="AT1279" s="46" t="str">
        <f>IF(TRIM(Table1[[#This Row],[Budget Code]])=0,"",TRIM(Table1[[#This Row],[Budget Code]]))</f>
        <v/>
      </c>
      <c r="AU1279" s="46" t="str">
        <f>IF(Table1[[#This Row],[Line Description]]&lt;&gt;"",Table1[[#This Row],[Line Description]],"")</f>
        <v/>
      </c>
      <c r="AV1279" s="46" t="str">
        <f>IF(Table1[[#This Row],[Cur_Amount Debit]]&gt;0,ROUND(Table1[[#This Row],[Cur_Amount Debit]],2),"")</f>
        <v/>
      </c>
      <c r="AW1279" s="46" t="str">
        <f>IF(Table1[[#This Row],[Cur_Amount Credit]]&gt;0,ROUND(Table1[[#This Row],[Cur_Amount Credit]],2),"")</f>
        <v/>
      </c>
      <c r="AX1279" s="46" t="str">
        <f>LEFT(Table1[[#This Row],[Cur]],3)</f>
        <v/>
      </c>
      <c r="AY1279" s="59"/>
      <c r="AZ1279" s="46"/>
      <c r="BA1279" s="46" t="str">
        <f>IF(Table1[[#This Row],[Cur]]&lt;&gt;"",IF(Table1[[#This Row],[Cur]]="USD","",ExchangeRate),"")</f>
        <v/>
      </c>
      <c r="BB1279" s="46" t="str">
        <f>IF(Table1[[#This Row],[Grant]]&lt;&gt;"",VLOOKUP(Table1[[#This Row],[Grant]],Grants!B:D,3),"")</f>
        <v/>
      </c>
      <c r="BC1279" s="46" t="str">
        <f>TRIM(Table1[[#This Row],[Vendor ID]])</f>
        <v/>
      </c>
      <c r="BD1279">
        <f>IF(Table1[[#This Row],[Reference Number]]=Q1278,BD1278,BD1278+1)</f>
        <v>0</v>
      </c>
    </row>
    <row r="1280" spans="1:56" ht="11.25" customHeight="1" x14ac:dyDescent="0.25">
      <c r="A1280" s="1"/>
      <c r="B1280" s="88" t="str">
        <f>IF(Table1[[#This Row],[Posting Date]]&lt;&gt;"",IF(Table1[[#This Row],[Reference Number]]=Q1279,B1279+1,1),"")</f>
        <v/>
      </c>
      <c r="C1280" s="61"/>
      <c r="D1280" s="61"/>
      <c r="E1280" s="138"/>
      <c r="F1280" s="141" t="str">
        <f>IFERROR(IF(VLOOKUP(Table1[[#This Row],[Budget Code Description]],Dimentions!$X$6:$AC$139,2,FALSE)="","",VLOOKUP(Table1[[#This Row],[Budget Code Description]],Dimentions!$X$6:$AC$139,2,FALSE)),"")</f>
        <v/>
      </c>
      <c r="G1280" s="141"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1" t="str">
        <f>IFERROR(VLOOKUP(Table1[[#This Row],[Budget Code Description]],Table6[#All],8,FALSE),"")</f>
        <v/>
      </c>
      <c r="L1280" s="63"/>
      <c r="M1280" s="65" t="str">
        <f>IFERROR(VLOOKUP(Table1[[#This Row],[Staff ID]],Table2[],2,FALSE),"")</f>
        <v/>
      </c>
      <c r="N1280" s="209" t="str">
        <f>IFERROR(IF(VLOOKUP(Table1[[#This Row],[Budget Code Description]],Dimentions!$X$6:$AC$134,4,FALSE)="","",VLOOKUP(Table1[[#This Row],[Budget Code Description]],Dimentions!$X$6:$AC$134,4,FALSE)),"")</f>
        <v/>
      </c>
      <c r="O1280" s="65" t="str">
        <f>IFERROR(VLOOKUP(Table1[[#This Row],[Vendor ID]],Table549[],2,FALSE),"")</f>
        <v/>
      </c>
      <c r="P1280" s="63"/>
      <c r="Q1280" s="141" t="str">
        <f>IF(Table1[[#This Row],[Posting Date]]&lt;&gt;"",$D$9,"")</f>
        <v/>
      </c>
      <c r="R1280" s="157" t="str">
        <f>IF(Table1[[#This Row],[Posting Date]]&lt;&gt;"",$D$10,"")</f>
        <v/>
      </c>
      <c r="S1280" s="66"/>
      <c r="T1280" s="63"/>
      <c r="U1280" s="67"/>
      <c r="V1280" s="67"/>
      <c r="W1280" s="67" t="str">
        <f t="shared" si="24"/>
        <v/>
      </c>
      <c r="X1280" s="159" t="str">
        <f>IF(E1280="","",(IF(Table1[[#This Row],[Cur]]="USD",Table1[[#This Row],[Cur_Amount Debit]],Table1[[#This Row],[Cur_Amount Debit]]/Table1[[#This Row],[Exchange Rate]])))</f>
        <v/>
      </c>
      <c r="Y1280" s="159" t="str">
        <f>IF(E1280="","",(IF(Table1[[#This Row],[Cur]]="USD",Table1[[#This Row],[Cur_Amount Credit]],Table1[[#This Row],[Cur_Amount Credit]]/ExchangeRate)))</f>
        <v/>
      </c>
      <c r="Z1280" s="201" t="str">
        <f>IF(E1280="","",(Table1[[#This Row],[Debit USD]]-Table1[[#This Row],[Credit USD]]))</f>
        <v/>
      </c>
      <c r="AA1280" s="226"/>
      <c r="AB1280" s="255"/>
      <c r="AC1280" s="1"/>
      <c r="AD1280" s="15"/>
      <c r="AE1280" s="15" t="str">
        <f>IF(AND(OR(Table1[[#This Row],[Account]]="15030",Table1[[#This Row],[Account]]="15035",Table1[[#This Row],[Account]]="20150"),Table1[[#This Row],[Vendor ID]]=""),1,"")</f>
        <v/>
      </c>
      <c r="AF1280" s="15"/>
      <c r="AG1280" s="15"/>
      <c r="AH1280" s="15"/>
      <c r="AI1280" s="46" t="str">
        <f>IF(Table1[[#This Row],[Posting Date]]&lt;&gt;"","GJ-"&amp;CountryID,"")</f>
        <v/>
      </c>
      <c r="AJ1280" s="59" t="str">
        <f>IF(Table1[[#This Row],[Posting Date]]&lt;&gt;"",Table1[[#This Row],[Posting Date]],"")</f>
        <v/>
      </c>
      <c r="AK1280" s="46"/>
      <c r="AL1280" s="46" t="str">
        <f>IF(Table1[[#This Row],[Description]]&lt;&gt;"",Table1[[#This Row],[Description]],"")</f>
        <v/>
      </c>
      <c r="AM1280" s="46" t="str">
        <f>IF(Table1[[#This Row],[Posting Date]]&lt;&gt;"",Table1[[#This Row],[Reference Number]],"")</f>
        <v/>
      </c>
      <c r="AN1280" s="46" t="str">
        <f>TRIM(Table1[[#This Row],[Line '#]])</f>
        <v/>
      </c>
      <c r="AO1280" s="46" t="str">
        <f>TRIM(Table1[[#This Row],[Account]])</f>
        <v/>
      </c>
      <c r="AP1280" s="46" t="str">
        <f>IF(Table1[[#This Row],[Posting Date]]&lt;&gt;"",$D$5,"")</f>
        <v/>
      </c>
      <c r="AQ1280" s="46" t="str">
        <f>TRIM(Table1[[#This Row],[Departments-Prgrams]])</f>
        <v/>
      </c>
      <c r="AR1280" s="46" t="str">
        <f>TRIM(Table1[[#This Row],[Grant]])</f>
        <v/>
      </c>
      <c r="AS1280" s="46" t="str">
        <f>TRIM(Table1[[#This Row],[Staff ID]])</f>
        <v/>
      </c>
      <c r="AT1280" s="46" t="str">
        <f>IF(TRIM(Table1[[#This Row],[Budget Code]])=0,"",TRIM(Table1[[#This Row],[Budget Code]]))</f>
        <v/>
      </c>
      <c r="AU1280" s="46" t="str">
        <f>IF(Table1[[#This Row],[Line Description]]&lt;&gt;"",Table1[[#This Row],[Line Description]],"")</f>
        <v/>
      </c>
      <c r="AV1280" s="46" t="str">
        <f>IF(Table1[[#This Row],[Cur_Amount Debit]]&gt;0,ROUND(Table1[[#This Row],[Cur_Amount Debit]],2),"")</f>
        <v/>
      </c>
      <c r="AW1280" s="46" t="str">
        <f>IF(Table1[[#This Row],[Cur_Amount Credit]]&gt;0,ROUND(Table1[[#This Row],[Cur_Amount Credit]],2),"")</f>
        <v/>
      </c>
      <c r="AX1280" s="46" t="str">
        <f>LEFT(Table1[[#This Row],[Cur]],3)</f>
        <v/>
      </c>
      <c r="AY1280" s="59"/>
      <c r="AZ1280" s="46"/>
      <c r="BA1280" s="46" t="str">
        <f>IF(Table1[[#This Row],[Cur]]&lt;&gt;"",IF(Table1[[#This Row],[Cur]]="USD","",ExchangeRate),"")</f>
        <v/>
      </c>
      <c r="BB1280" s="46" t="str">
        <f>IF(Table1[[#This Row],[Grant]]&lt;&gt;"",VLOOKUP(Table1[[#This Row],[Grant]],Grants!B:D,3),"")</f>
        <v/>
      </c>
      <c r="BC1280" s="46" t="str">
        <f>TRIM(Table1[[#This Row],[Vendor ID]])</f>
        <v/>
      </c>
      <c r="BD1280">
        <f>IF(Table1[[#This Row],[Reference Number]]=Q1279,BD1279,BD1279+1)</f>
        <v>0</v>
      </c>
    </row>
    <row r="1281" spans="1:56" ht="11.25" customHeight="1" x14ac:dyDescent="0.25">
      <c r="A1281" s="1"/>
      <c r="B1281" s="88" t="str">
        <f>IF(Table1[[#This Row],[Posting Date]]&lt;&gt;"",IF(Table1[[#This Row],[Reference Number]]=Q1280,B1280+1,1),"")</f>
        <v/>
      </c>
      <c r="C1281" s="61"/>
      <c r="D1281" s="61"/>
      <c r="E1281" s="138"/>
      <c r="F1281" s="141" t="str">
        <f>IFERROR(IF(VLOOKUP(Table1[[#This Row],[Budget Code Description]],Dimentions!$X$6:$AC$139,2,FALSE)="","",VLOOKUP(Table1[[#This Row],[Budget Code Description]],Dimentions!$X$6:$AC$139,2,FALSE)),"")</f>
        <v/>
      </c>
      <c r="G1281" s="141"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1" t="str">
        <f>IFERROR(VLOOKUP(Table1[[#This Row],[Budget Code Description]],Table6[#All],8,FALSE),"")</f>
        <v/>
      </c>
      <c r="L1281" s="63"/>
      <c r="M1281" s="65" t="str">
        <f>IFERROR(VLOOKUP(Table1[[#This Row],[Staff ID]],Table2[],2,FALSE),"")</f>
        <v/>
      </c>
      <c r="N1281" s="209" t="str">
        <f>IFERROR(IF(VLOOKUP(Table1[[#This Row],[Budget Code Description]],Dimentions!$X$6:$AC$134,4,FALSE)="","",VLOOKUP(Table1[[#This Row],[Budget Code Description]],Dimentions!$X$6:$AC$134,4,FALSE)),"")</f>
        <v/>
      </c>
      <c r="O1281" s="65" t="str">
        <f>IFERROR(VLOOKUP(Table1[[#This Row],[Vendor ID]],Table549[],2,FALSE),"")</f>
        <v/>
      </c>
      <c r="P1281" s="63"/>
      <c r="Q1281" s="141" t="str">
        <f>IF(Table1[[#This Row],[Posting Date]]&lt;&gt;"",$D$9,"")</f>
        <v/>
      </c>
      <c r="R1281" s="157" t="str">
        <f>IF(Table1[[#This Row],[Posting Date]]&lt;&gt;"",$D$10,"")</f>
        <v/>
      </c>
      <c r="S1281" s="66"/>
      <c r="T1281" s="63"/>
      <c r="U1281" s="67"/>
      <c r="V1281" s="67"/>
      <c r="W1281" s="67" t="str">
        <f t="shared" si="24"/>
        <v/>
      </c>
      <c r="X1281" s="159" t="str">
        <f>IF(E1281="","",(IF(Table1[[#This Row],[Cur]]="USD",Table1[[#This Row],[Cur_Amount Debit]],Table1[[#This Row],[Cur_Amount Debit]]/Table1[[#This Row],[Exchange Rate]])))</f>
        <v/>
      </c>
      <c r="Y1281" s="159" t="str">
        <f>IF(E1281="","",(IF(Table1[[#This Row],[Cur]]="USD",Table1[[#This Row],[Cur_Amount Credit]],Table1[[#This Row],[Cur_Amount Credit]]/ExchangeRate)))</f>
        <v/>
      </c>
      <c r="Z1281" s="201" t="str">
        <f>IF(E1281="","",(Table1[[#This Row],[Debit USD]]-Table1[[#This Row],[Credit USD]]))</f>
        <v/>
      </c>
      <c r="AA1281" s="226"/>
      <c r="AB1281" s="255"/>
      <c r="AC1281" s="1"/>
      <c r="AD1281" s="15"/>
      <c r="AE1281" s="15" t="str">
        <f>IF(AND(OR(Table1[[#This Row],[Account]]="15030",Table1[[#This Row],[Account]]="15035",Table1[[#This Row],[Account]]="20150"),Table1[[#This Row],[Vendor ID]]=""),1,"")</f>
        <v/>
      </c>
      <c r="AF1281" s="15"/>
      <c r="AG1281" s="15"/>
      <c r="AH1281" s="15"/>
      <c r="AI1281" s="46" t="str">
        <f>IF(Table1[[#This Row],[Posting Date]]&lt;&gt;"","GJ-"&amp;CountryID,"")</f>
        <v/>
      </c>
      <c r="AJ1281" s="59" t="str">
        <f>IF(Table1[[#This Row],[Posting Date]]&lt;&gt;"",Table1[[#This Row],[Posting Date]],"")</f>
        <v/>
      </c>
      <c r="AK1281" s="46"/>
      <c r="AL1281" s="46" t="str">
        <f>IF(Table1[[#This Row],[Description]]&lt;&gt;"",Table1[[#This Row],[Description]],"")</f>
        <v/>
      </c>
      <c r="AM1281" s="46" t="str">
        <f>IF(Table1[[#This Row],[Posting Date]]&lt;&gt;"",Table1[[#This Row],[Reference Number]],"")</f>
        <v/>
      </c>
      <c r="AN1281" s="46" t="str">
        <f>TRIM(Table1[[#This Row],[Line '#]])</f>
        <v/>
      </c>
      <c r="AO1281" s="46" t="str">
        <f>TRIM(Table1[[#This Row],[Account]])</f>
        <v/>
      </c>
      <c r="AP1281" s="46" t="str">
        <f>IF(Table1[[#This Row],[Posting Date]]&lt;&gt;"",$D$5,"")</f>
        <v/>
      </c>
      <c r="AQ1281" s="46" t="str">
        <f>TRIM(Table1[[#This Row],[Departments-Prgrams]])</f>
        <v/>
      </c>
      <c r="AR1281" s="46" t="str">
        <f>TRIM(Table1[[#This Row],[Grant]])</f>
        <v/>
      </c>
      <c r="AS1281" s="46" t="str">
        <f>TRIM(Table1[[#This Row],[Staff ID]])</f>
        <v/>
      </c>
      <c r="AT1281" s="46" t="str">
        <f>IF(TRIM(Table1[[#This Row],[Budget Code]])=0,"",TRIM(Table1[[#This Row],[Budget Code]]))</f>
        <v/>
      </c>
      <c r="AU1281" s="46" t="str">
        <f>IF(Table1[[#This Row],[Line Description]]&lt;&gt;"",Table1[[#This Row],[Line Description]],"")</f>
        <v/>
      </c>
      <c r="AV1281" s="46" t="str">
        <f>IF(Table1[[#This Row],[Cur_Amount Debit]]&gt;0,ROUND(Table1[[#This Row],[Cur_Amount Debit]],2),"")</f>
        <v/>
      </c>
      <c r="AW1281" s="46" t="str">
        <f>IF(Table1[[#This Row],[Cur_Amount Credit]]&gt;0,ROUND(Table1[[#This Row],[Cur_Amount Credit]],2),"")</f>
        <v/>
      </c>
      <c r="AX1281" s="46" t="str">
        <f>LEFT(Table1[[#This Row],[Cur]],3)</f>
        <v/>
      </c>
      <c r="AY1281" s="59"/>
      <c r="AZ1281" s="46"/>
      <c r="BA1281" s="46" t="str">
        <f>IF(Table1[[#This Row],[Cur]]&lt;&gt;"",IF(Table1[[#This Row],[Cur]]="USD","",ExchangeRate),"")</f>
        <v/>
      </c>
      <c r="BB1281" s="46" t="str">
        <f>IF(Table1[[#This Row],[Grant]]&lt;&gt;"",VLOOKUP(Table1[[#This Row],[Grant]],Grants!B:D,3),"")</f>
        <v/>
      </c>
      <c r="BC1281" s="46" t="str">
        <f>TRIM(Table1[[#This Row],[Vendor ID]])</f>
        <v/>
      </c>
      <c r="BD1281">
        <f>IF(Table1[[#This Row],[Reference Number]]=Q1280,BD1280,BD1280+1)</f>
        <v>0</v>
      </c>
    </row>
    <row r="1282" spans="1:56" ht="11.25" customHeight="1" x14ac:dyDescent="0.25">
      <c r="A1282" s="1"/>
      <c r="B1282" s="88" t="str">
        <f>IF(Table1[[#This Row],[Posting Date]]&lt;&gt;"",IF(Table1[[#This Row],[Reference Number]]=Q1281,B1281+1,1),"")</f>
        <v/>
      </c>
      <c r="C1282" s="61"/>
      <c r="D1282" s="61"/>
      <c r="E1282" s="138"/>
      <c r="F1282" s="141" t="str">
        <f>IFERROR(IF(VLOOKUP(Table1[[#This Row],[Budget Code Description]],Dimentions!$X$6:$AC$139,2,FALSE)="","",VLOOKUP(Table1[[#This Row],[Budget Code Description]],Dimentions!$X$6:$AC$139,2,FALSE)),"")</f>
        <v/>
      </c>
      <c r="G1282" s="141"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1" t="str">
        <f>IFERROR(VLOOKUP(Table1[[#This Row],[Budget Code Description]],Table6[#All],8,FALSE),"")</f>
        <v/>
      </c>
      <c r="L1282" s="63"/>
      <c r="M1282" s="65" t="str">
        <f>IFERROR(VLOOKUP(Table1[[#This Row],[Staff ID]],Table2[],2,FALSE),"")</f>
        <v/>
      </c>
      <c r="N1282" s="209" t="str">
        <f>IFERROR(IF(VLOOKUP(Table1[[#This Row],[Budget Code Description]],Dimentions!$X$6:$AC$134,4,FALSE)="","",VLOOKUP(Table1[[#This Row],[Budget Code Description]],Dimentions!$X$6:$AC$134,4,FALSE)),"")</f>
        <v/>
      </c>
      <c r="O1282" s="65" t="str">
        <f>IFERROR(VLOOKUP(Table1[[#This Row],[Vendor ID]],Table549[],2,FALSE),"")</f>
        <v/>
      </c>
      <c r="P1282" s="63"/>
      <c r="Q1282" s="141" t="str">
        <f>IF(Table1[[#This Row],[Posting Date]]&lt;&gt;"",$D$9,"")</f>
        <v/>
      </c>
      <c r="R1282" s="157" t="str">
        <f>IF(Table1[[#This Row],[Posting Date]]&lt;&gt;"",$D$10,"")</f>
        <v/>
      </c>
      <c r="S1282" s="66"/>
      <c r="T1282" s="63"/>
      <c r="U1282" s="67"/>
      <c r="V1282" s="67"/>
      <c r="W1282" s="67" t="str">
        <f t="shared" si="24"/>
        <v/>
      </c>
      <c r="X1282" s="159" t="str">
        <f>IF(E1282="","",(IF(Table1[[#This Row],[Cur]]="USD",Table1[[#This Row],[Cur_Amount Debit]],Table1[[#This Row],[Cur_Amount Debit]]/Table1[[#This Row],[Exchange Rate]])))</f>
        <v/>
      </c>
      <c r="Y1282" s="159" t="str">
        <f>IF(E1282="","",(IF(Table1[[#This Row],[Cur]]="USD",Table1[[#This Row],[Cur_Amount Credit]],Table1[[#This Row],[Cur_Amount Credit]]/ExchangeRate)))</f>
        <v/>
      </c>
      <c r="Z1282" s="201" t="str">
        <f>IF(E1282="","",(Table1[[#This Row],[Debit USD]]-Table1[[#This Row],[Credit USD]]))</f>
        <v/>
      </c>
      <c r="AA1282" s="226"/>
      <c r="AB1282" s="255"/>
      <c r="AC1282" s="1"/>
      <c r="AD1282" s="15"/>
      <c r="AE1282" s="15" t="str">
        <f>IF(AND(OR(Table1[[#This Row],[Account]]="15030",Table1[[#This Row],[Account]]="15035",Table1[[#This Row],[Account]]="20150"),Table1[[#This Row],[Vendor ID]]=""),1,"")</f>
        <v/>
      </c>
      <c r="AF1282" s="15"/>
      <c r="AG1282" s="15"/>
      <c r="AH1282" s="15"/>
      <c r="AI1282" s="46" t="str">
        <f>IF(Table1[[#This Row],[Posting Date]]&lt;&gt;"","GJ-"&amp;CountryID,"")</f>
        <v/>
      </c>
      <c r="AJ1282" s="59" t="str">
        <f>IF(Table1[[#This Row],[Posting Date]]&lt;&gt;"",Table1[[#This Row],[Posting Date]],"")</f>
        <v/>
      </c>
      <c r="AK1282" s="46"/>
      <c r="AL1282" s="46" t="str">
        <f>IF(Table1[[#This Row],[Description]]&lt;&gt;"",Table1[[#This Row],[Description]],"")</f>
        <v/>
      </c>
      <c r="AM1282" s="46" t="str">
        <f>IF(Table1[[#This Row],[Posting Date]]&lt;&gt;"",Table1[[#This Row],[Reference Number]],"")</f>
        <v/>
      </c>
      <c r="AN1282" s="46" t="str">
        <f>TRIM(Table1[[#This Row],[Line '#]])</f>
        <v/>
      </c>
      <c r="AO1282" s="46" t="str">
        <f>TRIM(Table1[[#This Row],[Account]])</f>
        <v/>
      </c>
      <c r="AP1282" s="46" t="str">
        <f>IF(Table1[[#This Row],[Posting Date]]&lt;&gt;"",$D$5,"")</f>
        <v/>
      </c>
      <c r="AQ1282" s="46" t="str">
        <f>TRIM(Table1[[#This Row],[Departments-Prgrams]])</f>
        <v/>
      </c>
      <c r="AR1282" s="46" t="str">
        <f>TRIM(Table1[[#This Row],[Grant]])</f>
        <v/>
      </c>
      <c r="AS1282" s="46" t="str">
        <f>TRIM(Table1[[#This Row],[Staff ID]])</f>
        <v/>
      </c>
      <c r="AT1282" s="46" t="str">
        <f>IF(TRIM(Table1[[#This Row],[Budget Code]])=0,"",TRIM(Table1[[#This Row],[Budget Code]]))</f>
        <v/>
      </c>
      <c r="AU1282" s="46" t="str">
        <f>IF(Table1[[#This Row],[Line Description]]&lt;&gt;"",Table1[[#This Row],[Line Description]],"")</f>
        <v/>
      </c>
      <c r="AV1282" s="46" t="str">
        <f>IF(Table1[[#This Row],[Cur_Amount Debit]]&gt;0,ROUND(Table1[[#This Row],[Cur_Amount Debit]],2),"")</f>
        <v/>
      </c>
      <c r="AW1282" s="46" t="str">
        <f>IF(Table1[[#This Row],[Cur_Amount Credit]]&gt;0,ROUND(Table1[[#This Row],[Cur_Amount Credit]],2),"")</f>
        <v/>
      </c>
      <c r="AX1282" s="46" t="str">
        <f>LEFT(Table1[[#This Row],[Cur]],3)</f>
        <v/>
      </c>
      <c r="AY1282" s="59"/>
      <c r="AZ1282" s="46"/>
      <c r="BA1282" s="46" t="str">
        <f>IF(Table1[[#This Row],[Cur]]&lt;&gt;"",IF(Table1[[#This Row],[Cur]]="USD","",ExchangeRate),"")</f>
        <v/>
      </c>
      <c r="BB1282" s="46" t="str">
        <f>IF(Table1[[#This Row],[Grant]]&lt;&gt;"",VLOOKUP(Table1[[#This Row],[Grant]],Grants!B:D,3),"")</f>
        <v/>
      </c>
      <c r="BC1282" s="46" t="str">
        <f>TRIM(Table1[[#This Row],[Vendor ID]])</f>
        <v/>
      </c>
      <c r="BD1282">
        <f>IF(Table1[[#This Row],[Reference Number]]=Q1281,BD1281,BD1281+1)</f>
        <v>0</v>
      </c>
    </row>
    <row r="1283" spans="1:56" ht="11.25" customHeight="1" x14ac:dyDescent="0.25">
      <c r="A1283" s="1"/>
      <c r="B1283" s="88" t="str">
        <f>IF(Table1[[#This Row],[Posting Date]]&lt;&gt;"",IF(Table1[[#This Row],[Reference Number]]=Q1282,B1282+1,1),"")</f>
        <v/>
      </c>
      <c r="C1283" s="61"/>
      <c r="D1283" s="61"/>
      <c r="E1283" s="138"/>
      <c r="F1283" s="141" t="str">
        <f>IFERROR(IF(VLOOKUP(Table1[[#This Row],[Budget Code Description]],Dimentions!$X$6:$AC$139,2,FALSE)="","",VLOOKUP(Table1[[#This Row],[Budget Code Description]],Dimentions!$X$6:$AC$139,2,FALSE)),"")</f>
        <v/>
      </c>
      <c r="G1283" s="141"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1" t="str">
        <f>IFERROR(VLOOKUP(Table1[[#This Row],[Budget Code Description]],Table6[#All],8,FALSE),"")</f>
        <v/>
      </c>
      <c r="L1283" s="63"/>
      <c r="M1283" s="65" t="str">
        <f>IFERROR(VLOOKUP(Table1[[#This Row],[Staff ID]],Table2[],2,FALSE),"")</f>
        <v/>
      </c>
      <c r="N1283" s="209" t="str">
        <f>IFERROR(IF(VLOOKUP(Table1[[#This Row],[Budget Code Description]],Dimentions!$X$6:$AC$134,4,FALSE)="","",VLOOKUP(Table1[[#This Row],[Budget Code Description]],Dimentions!$X$6:$AC$134,4,FALSE)),"")</f>
        <v/>
      </c>
      <c r="O1283" s="65" t="str">
        <f>IFERROR(VLOOKUP(Table1[[#This Row],[Vendor ID]],Table549[],2,FALSE),"")</f>
        <v/>
      </c>
      <c r="P1283" s="63"/>
      <c r="Q1283" s="141" t="str">
        <f>IF(Table1[[#This Row],[Posting Date]]&lt;&gt;"",$D$9,"")</f>
        <v/>
      </c>
      <c r="R1283" s="157" t="str">
        <f>IF(Table1[[#This Row],[Posting Date]]&lt;&gt;"",$D$10,"")</f>
        <v/>
      </c>
      <c r="S1283" s="66"/>
      <c r="T1283" s="63"/>
      <c r="U1283" s="67"/>
      <c r="V1283" s="67"/>
      <c r="W1283" s="67" t="str">
        <f t="shared" si="24"/>
        <v/>
      </c>
      <c r="X1283" s="159" t="str">
        <f>IF(E1283="","",(IF(Table1[[#This Row],[Cur]]="USD",Table1[[#This Row],[Cur_Amount Debit]],Table1[[#This Row],[Cur_Amount Debit]]/Table1[[#This Row],[Exchange Rate]])))</f>
        <v/>
      </c>
      <c r="Y1283" s="159" t="str">
        <f>IF(E1283="","",(IF(Table1[[#This Row],[Cur]]="USD",Table1[[#This Row],[Cur_Amount Credit]],Table1[[#This Row],[Cur_Amount Credit]]/ExchangeRate)))</f>
        <v/>
      </c>
      <c r="Z1283" s="201" t="str">
        <f>IF(E1283="","",(Table1[[#This Row],[Debit USD]]-Table1[[#This Row],[Credit USD]]))</f>
        <v/>
      </c>
      <c r="AA1283" s="226"/>
      <c r="AB1283" s="255"/>
      <c r="AC1283" s="1"/>
      <c r="AD1283" s="15"/>
      <c r="AE1283" s="15" t="str">
        <f>IF(AND(OR(Table1[[#This Row],[Account]]="15030",Table1[[#This Row],[Account]]="15035",Table1[[#This Row],[Account]]="20150"),Table1[[#This Row],[Vendor ID]]=""),1,"")</f>
        <v/>
      </c>
      <c r="AF1283" s="15"/>
      <c r="AG1283" s="15"/>
      <c r="AH1283" s="15"/>
      <c r="AI1283" s="46" t="str">
        <f>IF(Table1[[#This Row],[Posting Date]]&lt;&gt;"","GJ-"&amp;CountryID,"")</f>
        <v/>
      </c>
      <c r="AJ1283" s="59" t="str">
        <f>IF(Table1[[#This Row],[Posting Date]]&lt;&gt;"",Table1[[#This Row],[Posting Date]],"")</f>
        <v/>
      </c>
      <c r="AK1283" s="46"/>
      <c r="AL1283" s="46" t="str">
        <f>IF(Table1[[#This Row],[Description]]&lt;&gt;"",Table1[[#This Row],[Description]],"")</f>
        <v/>
      </c>
      <c r="AM1283" s="46" t="str">
        <f>IF(Table1[[#This Row],[Posting Date]]&lt;&gt;"",Table1[[#This Row],[Reference Number]],"")</f>
        <v/>
      </c>
      <c r="AN1283" s="46" t="str">
        <f>TRIM(Table1[[#This Row],[Line '#]])</f>
        <v/>
      </c>
      <c r="AO1283" s="46" t="str">
        <f>TRIM(Table1[[#This Row],[Account]])</f>
        <v/>
      </c>
      <c r="AP1283" s="46" t="str">
        <f>IF(Table1[[#This Row],[Posting Date]]&lt;&gt;"",$D$5,"")</f>
        <v/>
      </c>
      <c r="AQ1283" s="46" t="str">
        <f>TRIM(Table1[[#This Row],[Departments-Prgrams]])</f>
        <v/>
      </c>
      <c r="AR1283" s="46" t="str">
        <f>TRIM(Table1[[#This Row],[Grant]])</f>
        <v/>
      </c>
      <c r="AS1283" s="46" t="str">
        <f>TRIM(Table1[[#This Row],[Staff ID]])</f>
        <v/>
      </c>
      <c r="AT1283" s="46" t="str">
        <f>IF(TRIM(Table1[[#This Row],[Budget Code]])=0,"",TRIM(Table1[[#This Row],[Budget Code]]))</f>
        <v/>
      </c>
      <c r="AU1283" s="46" t="str">
        <f>IF(Table1[[#This Row],[Line Description]]&lt;&gt;"",Table1[[#This Row],[Line Description]],"")</f>
        <v/>
      </c>
      <c r="AV1283" s="46" t="str">
        <f>IF(Table1[[#This Row],[Cur_Amount Debit]]&gt;0,ROUND(Table1[[#This Row],[Cur_Amount Debit]],2),"")</f>
        <v/>
      </c>
      <c r="AW1283" s="46" t="str">
        <f>IF(Table1[[#This Row],[Cur_Amount Credit]]&gt;0,ROUND(Table1[[#This Row],[Cur_Amount Credit]],2),"")</f>
        <v/>
      </c>
      <c r="AX1283" s="46" t="str">
        <f>LEFT(Table1[[#This Row],[Cur]],3)</f>
        <v/>
      </c>
      <c r="AY1283" s="59"/>
      <c r="AZ1283" s="46"/>
      <c r="BA1283" s="46" t="str">
        <f>IF(Table1[[#This Row],[Cur]]&lt;&gt;"",IF(Table1[[#This Row],[Cur]]="USD","",ExchangeRate),"")</f>
        <v/>
      </c>
      <c r="BB1283" s="46" t="str">
        <f>IF(Table1[[#This Row],[Grant]]&lt;&gt;"",VLOOKUP(Table1[[#This Row],[Grant]],Grants!B:D,3),"")</f>
        <v/>
      </c>
      <c r="BC1283" s="46" t="str">
        <f>TRIM(Table1[[#This Row],[Vendor ID]])</f>
        <v/>
      </c>
      <c r="BD1283">
        <f>IF(Table1[[#This Row],[Reference Number]]=Q1282,BD1282,BD1282+1)</f>
        <v>0</v>
      </c>
    </row>
    <row r="1284" spans="1:56" ht="11.25" customHeight="1" x14ac:dyDescent="0.25">
      <c r="A1284" s="1"/>
      <c r="B1284" s="88" t="str">
        <f>IF(Table1[[#This Row],[Posting Date]]&lt;&gt;"",IF(Table1[[#This Row],[Reference Number]]=Q1283,B1283+1,1),"")</f>
        <v/>
      </c>
      <c r="C1284" s="61"/>
      <c r="D1284" s="61"/>
      <c r="E1284" s="138"/>
      <c r="F1284" s="141" t="str">
        <f>IFERROR(IF(VLOOKUP(Table1[[#This Row],[Budget Code Description]],Dimentions!$X$6:$AC$139,2,FALSE)="","",VLOOKUP(Table1[[#This Row],[Budget Code Description]],Dimentions!$X$6:$AC$139,2,FALSE)),"")</f>
        <v/>
      </c>
      <c r="G1284" s="141"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1" t="str">
        <f>IFERROR(VLOOKUP(Table1[[#This Row],[Budget Code Description]],Table6[#All],8,FALSE),"")</f>
        <v/>
      </c>
      <c r="L1284" s="63"/>
      <c r="M1284" s="65" t="str">
        <f>IFERROR(VLOOKUP(Table1[[#This Row],[Staff ID]],Table2[],2,FALSE),"")</f>
        <v/>
      </c>
      <c r="N1284" s="209" t="str">
        <f>IFERROR(IF(VLOOKUP(Table1[[#This Row],[Budget Code Description]],Dimentions!$X$6:$AC$134,4,FALSE)="","",VLOOKUP(Table1[[#This Row],[Budget Code Description]],Dimentions!$X$6:$AC$134,4,FALSE)),"")</f>
        <v/>
      </c>
      <c r="O1284" s="65" t="str">
        <f>IFERROR(VLOOKUP(Table1[[#This Row],[Vendor ID]],Table549[],2,FALSE),"")</f>
        <v/>
      </c>
      <c r="P1284" s="63"/>
      <c r="Q1284" s="141" t="str">
        <f>IF(Table1[[#This Row],[Posting Date]]&lt;&gt;"",$D$9,"")</f>
        <v/>
      </c>
      <c r="R1284" s="157" t="str">
        <f>IF(Table1[[#This Row],[Posting Date]]&lt;&gt;"",$D$10,"")</f>
        <v/>
      </c>
      <c r="S1284" s="66"/>
      <c r="T1284" s="63"/>
      <c r="U1284" s="67"/>
      <c r="V1284" s="67"/>
      <c r="W1284" s="67" t="str">
        <f t="shared" si="24"/>
        <v/>
      </c>
      <c r="X1284" s="159" t="str">
        <f>IF(E1284="","",(IF(Table1[[#This Row],[Cur]]="USD",Table1[[#This Row],[Cur_Amount Debit]],Table1[[#This Row],[Cur_Amount Debit]]/Table1[[#This Row],[Exchange Rate]])))</f>
        <v/>
      </c>
      <c r="Y1284" s="159" t="str">
        <f>IF(E1284="","",(IF(Table1[[#This Row],[Cur]]="USD",Table1[[#This Row],[Cur_Amount Credit]],Table1[[#This Row],[Cur_Amount Credit]]/ExchangeRate)))</f>
        <v/>
      </c>
      <c r="Z1284" s="201" t="str">
        <f>IF(E1284="","",(Table1[[#This Row],[Debit USD]]-Table1[[#This Row],[Credit USD]]))</f>
        <v/>
      </c>
      <c r="AA1284" s="226"/>
      <c r="AB1284" s="255"/>
      <c r="AC1284" s="1"/>
      <c r="AD1284" s="15"/>
      <c r="AE1284" s="15" t="str">
        <f>IF(AND(OR(Table1[[#This Row],[Account]]="15030",Table1[[#This Row],[Account]]="15035",Table1[[#This Row],[Account]]="20150"),Table1[[#This Row],[Vendor ID]]=""),1,"")</f>
        <v/>
      </c>
      <c r="AF1284" s="15"/>
      <c r="AG1284" s="15"/>
      <c r="AH1284" s="15"/>
      <c r="AI1284" s="46" t="str">
        <f>IF(Table1[[#This Row],[Posting Date]]&lt;&gt;"","GJ-"&amp;CountryID,"")</f>
        <v/>
      </c>
      <c r="AJ1284" s="59" t="str">
        <f>IF(Table1[[#This Row],[Posting Date]]&lt;&gt;"",Table1[[#This Row],[Posting Date]],"")</f>
        <v/>
      </c>
      <c r="AK1284" s="46"/>
      <c r="AL1284" s="46" t="str">
        <f>IF(Table1[[#This Row],[Description]]&lt;&gt;"",Table1[[#This Row],[Description]],"")</f>
        <v/>
      </c>
      <c r="AM1284" s="46" t="str">
        <f>IF(Table1[[#This Row],[Posting Date]]&lt;&gt;"",Table1[[#This Row],[Reference Number]],"")</f>
        <v/>
      </c>
      <c r="AN1284" s="46" t="str">
        <f>TRIM(Table1[[#This Row],[Line '#]])</f>
        <v/>
      </c>
      <c r="AO1284" s="46" t="str">
        <f>TRIM(Table1[[#This Row],[Account]])</f>
        <v/>
      </c>
      <c r="AP1284" s="46" t="str">
        <f>IF(Table1[[#This Row],[Posting Date]]&lt;&gt;"",$D$5,"")</f>
        <v/>
      </c>
      <c r="AQ1284" s="46" t="str">
        <f>TRIM(Table1[[#This Row],[Departments-Prgrams]])</f>
        <v/>
      </c>
      <c r="AR1284" s="46" t="str">
        <f>TRIM(Table1[[#This Row],[Grant]])</f>
        <v/>
      </c>
      <c r="AS1284" s="46" t="str">
        <f>TRIM(Table1[[#This Row],[Staff ID]])</f>
        <v/>
      </c>
      <c r="AT1284" s="46" t="str">
        <f>IF(TRIM(Table1[[#This Row],[Budget Code]])=0,"",TRIM(Table1[[#This Row],[Budget Code]]))</f>
        <v/>
      </c>
      <c r="AU1284" s="46" t="str">
        <f>IF(Table1[[#This Row],[Line Description]]&lt;&gt;"",Table1[[#This Row],[Line Description]],"")</f>
        <v/>
      </c>
      <c r="AV1284" s="46" t="str">
        <f>IF(Table1[[#This Row],[Cur_Amount Debit]]&gt;0,ROUND(Table1[[#This Row],[Cur_Amount Debit]],2),"")</f>
        <v/>
      </c>
      <c r="AW1284" s="46" t="str">
        <f>IF(Table1[[#This Row],[Cur_Amount Credit]]&gt;0,ROUND(Table1[[#This Row],[Cur_Amount Credit]],2),"")</f>
        <v/>
      </c>
      <c r="AX1284" s="46" t="str">
        <f>LEFT(Table1[[#This Row],[Cur]],3)</f>
        <v/>
      </c>
      <c r="AY1284" s="59"/>
      <c r="AZ1284" s="46"/>
      <c r="BA1284" s="46" t="str">
        <f>IF(Table1[[#This Row],[Cur]]&lt;&gt;"",IF(Table1[[#This Row],[Cur]]="USD","",ExchangeRate),"")</f>
        <v/>
      </c>
      <c r="BB1284" s="46" t="str">
        <f>IF(Table1[[#This Row],[Grant]]&lt;&gt;"",VLOOKUP(Table1[[#This Row],[Grant]],Grants!B:D,3),"")</f>
        <v/>
      </c>
      <c r="BC1284" s="46" t="str">
        <f>TRIM(Table1[[#This Row],[Vendor ID]])</f>
        <v/>
      </c>
      <c r="BD1284">
        <f>IF(Table1[[#This Row],[Reference Number]]=Q1283,BD1283,BD1283+1)</f>
        <v>0</v>
      </c>
    </row>
    <row r="1285" spans="1:56" ht="11.25" customHeight="1" x14ac:dyDescent="0.25">
      <c r="A1285" s="1"/>
      <c r="B1285" s="88" t="str">
        <f>IF(Table1[[#This Row],[Posting Date]]&lt;&gt;"",IF(Table1[[#This Row],[Reference Number]]=Q1284,B1284+1,1),"")</f>
        <v/>
      </c>
      <c r="C1285" s="61"/>
      <c r="D1285" s="61"/>
      <c r="E1285" s="138"/>
      <c r="F1285" s="141" t="str">
        <f>IFERROR(IF(VLOOKUP(Table1[[#This Row],[Budget Code Description]],Dimentions!$X$6:$AC$139,2,FALSE)="","",VLOOKUP(Table1[[#This Row],[Budget Code Description]],Dimentions!$X$6:$AC$139,2,FALSE)),"")</f>
        <v/>
      </c>
      <c r="G1285" s="141"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1" t="str">
        <f>IFERROR(VLOOKUP(Table1[[#This Row],[Budget Code Description]],Table6[#All],8,FALSE),"")</f>
        <v/>
      </c>
      <c r="L1285" s="63"/>
      <c r="M1285" s="65" t="str">
        <f>IFERROR(VLOOKUP(Table1[[#This Row],[Staff ID]],Table2[],2,FALSE),"")</f>
        <v/>
      </c>
      <c r="N1285" s="209" t="str">
        <f>IFERROR(IF(VLOOKUP(Table1[[#This Row],[Budget Code Description]],Dimentions!$X$6:$AC$134,4,FALSE)="","",VLOOKUP(Table1[[#This Row],[Budget Code Description]],Dimentions!$X$6:$AC$134,4,FALSE)),"")</f>
        <v/>
      </c>
      <c r="O1285" s="65" t="str">
        <f>IFERROR(VLOOKUP(Table1[[#This Row],[Vendor ID]],Table549[],2,FALSE),"")</f>
        <v/>
      </c>
      <c r="P1285" s="63"/>
      <c r="Q1285" s="141" t="str">
        <f>IF(Table1[[#This Row],[Posting Date]]&lt;&gt;"",$D$9,"")</f>
        <v/>
      </c>
      <c r="R1285" s="157" t="str">
        <f>IF(Table1[[#This Row],[Posting Date]]&lt;&gt;"",$D$10,"")</f>
        <v/>
      </c>
      <c r="S1285" s="66"/>
      <c r="T1285" s="63"/>
      <c r="U1285" s="67"/>
      <c r="V1285" s="67"/>
      <c r="W1285" s="67" t="str">
        <f t="shared" si="24"/>
        <v/>
      </c>
      <c r="X1285" s="159" t="str">
        <f>IF(E1285="","",(IF(Table1[[#This Row],[Cur]]="USD",Table1[[#This Row],[Cur_Amount Debit]],Table1[[#This Row],[Cur_Amount Debit]]/Table1[[#This Row],[Exchange Rate]])))</f>
        <v/>
      </c>
      <c r="Y1285" s="159" t="str">
        <f>IF(E1285="","",(IF(Table1[[#This Row],[Cur]]="USD",Table1[[#This Row],[Cur_Amount Credit]],Table1[[#This Row],[Cur_Amount Credit]]/ExchangeRate)))</f>
        <v/>
      </c>
      <c r="Z1285" s="201" t="str">
        <f>IF(E1285="","",(Table1[[#This Row],[Debit USD]]-Table1[[#This Row],[Credit USD]]))</f>
        <v/>
      </c>
      <c r="AA1285" s="226"/>
      <c r="AB1285" s="255"/>
      <c r="AC1285" s="1"/>
      <c r="AD1285" s="15"/>
      <c r="AE1285" s="15" t="str">
        <f>IF(AND(OR(Table1[[#This Row],[Account]]="15030",Table1[[#This Row],[Account]]="15035",Table1[[#This Row],[Account]]="20150"),Table1[[#This Row],[Vendor ID]]=""),1,"")</f>
        <v/>
      </c>
      <c r="AF1285" s="15"/>
      <c r="AG1285" s="15"/>
      <c r="AH1285" s="15"/>
      <c r="AI1285" s="46" t="str">
        <f>IF(Table1[[#This Row],[Posting Date]]&lt;&gt;"","GJ-"&amp;CountryID,"")</f>
        <v/>
      </c>
      <c r="AJ1285" s="59" t="str">
        <f>IF(Table1[[#This Row],[Posting Date]]&lt;&gt;"",Table1[[#This Row],[Posting Date]],"")</f>
        <v/>
      </c>
      <c r="AK1285" s="46"/>
      <c r="AL1285" s="46" t="str">
        <f>IF(Table1[[#This Row],[Description]]&lt;&gt;"",Table1[[#This Row],[Description]],"")</f>
        <v/>
      </c>
      <c r="AM1285" s="46" t="str">
        <f>IF(Table1[[#This Row],[Posting Date]]&lt;&gt;"",Table1[[#This Row],[Reference Number]],"")</f>
        <v/>
      </c>
      <c r="AN1285" s="46" t="str">
        <f>TRIM(Table1[[#This Row],[Line '#]])</f>
        <v/>
      </c>
      <c r="AO1285" s="46" t="str">
        <f>TRIM(Table1[[#This Row],[Account]])</f>
        <v/>
      </c>
      <c r="AP1285" s="46" t="str">
        <f>IF(Table1[[#This Row],[Posting Date]]&lt;&gt;"",$D$5,"")</f>
        <v/>
      </c>
      <c r="AQ1285" s="46" t="str">
        <f>TRIM(Table1[[#This Row],[Departments-Prgrams]])</f>
        <v/>
      </c>
      <c r="AR1285" s="46" t="str">
        <f>TRIM(Table1[[#This Row],[Grant]])</f>
        <v/>
      </c>
      <c r="AS1285" s="46" t="str">
        <f>TRIM(Table1[[#This Row],[Staff ID]])</f>
        <v/>
      </c>
      <c r="AT1285" s="46" t="str">
        <f>IF(TRIM(Table1[[#This Row],[Budget Code]])=0,"",TRIM(Table1[[#This Row],[Budget Code]]))</f>
        <v/>
      </c>
      <c r="AU1285" s="46" t="str">
        <f>IF(Table1[[#This Row],[Line Description]]&lt;&gt;"",Table1[[#This Row],[Line Description]],"")</f>
        <v/>
      </c>
      <c r="AV1285" s="46" t="str">
        <f>IF(Table1[[#This Row],[Cur_Amount Debit]]&gt;0,ROUND(Table1[[#This Row],[Cur_Amount Debit]],2),"")</f>
        <v/>
      </c>
      <c r="AW1285" s="46" t="str">
        <f>IF(Table1[[#This Row],[Cur_Amount Credit]]&gt;0,ROUND(Table1[[#This Row],[Cur_Amount Credit]],2),"")</f>
        <v/>
      </c>
      <c r="AX1285" s="46" t="str">
        <f>LEFT(Table1[[#This Row],[Cur]],3)</f>
        <v/>
      </c>
      <c r="AY1285" s="59"/>
      <c r="AZ1285" s="46"/>
      <c r="BA1285" s="46" t="str">
        <f>IF(Table1[[#This Row],[Cur]]&lt;&gt;"",IF(Table1[[#This Row],[Cur]]="USD","",ExchangeRate),"")</f>
        <v/>
      </c>
      <c r="BB1285" s="46" t="str">
        <f>IF(Table1[[#This Row],[Grant]]&lt;&gt;"",VLOOKUP(Table1[[#This Row],[Grant]],Grants!B:D,3),"")</f>
        <v/>
      </c>
      <c r="BC1285" s="46" t="str">
        <f>TRIM(Table1[[#This Row],[Vendor ID]])</f>
        <v/>
      </c>
      <c r="BD1285">
        <f>IF(Table1[[#This Row],[Reference Number]]=Q1284,BD1284,BD1284+1)</f>
        <v>0</v>
      </c>
    </row>
    <row r="1286" spans="1:56" ht="11.25" customHeight="1" x14ac:dyDescent="0.25">
      <c r="A1286" s="1"/>
      <c r="B1286" s="88" t="str">
        <f>IF(Table1[[#This Row],[Posting Date]]&lt;&gt;"",IF(Table1[[#This Row],[Reference Number]]=Q1285,B1285+1,1),"")</f>
        <v/>
      </c>
      <c r="C1286" s="61"/>
      <c r="D1286" s="61"/>
      <c r="E1286" s="138"/>
      <c r="F1286" s="141" t="str">
        <f>IFERROR(IF(VLOOKUP(Table1[[#This Row],[Budget Code Description]],Dimentions!$X$6:$AC$139,2,FALSE)="","",VLOOKUP(Table1[[#This Row],[Budget Code Description]],Dimentions!$X$6:$AC$139,2,FALSE)),"")</f>
        <v/>
      </c>
      <c r="G1286" s="141"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1" t="str">
        <f>IFERROR(VLOOKUP(Table1[[#This Row],[Budget Code Description]],Table6[#All],8,FALSE),"")</f>
        <v/>
      </c>
      <c r="L1286" s="63"/>
      <c r="M1286" s="65" t="str">
        <f>IFERROR(VLOOKUP(Table1[[#This Row],[Staff ID]],Table2[],2,FALSE),"")</f>
        <v/>
      </c>
      <c r="N1286" s="209" t="str">
        <f>IFERROR(IF(VLOOKUP(Table1[[#This Row],[Budget Code Description]],Dimentions!$X$6:$AC$134,4,FALSE)="","",VLOOKUP(Table1[[#This Row],[Budget Code Description]],Dimentions!$X$6:$AC$134,4,FALSE)),"")</f>
        <v/>
      </c>
      <c r="O1286" s="65" t="str">
        <f>IFERROR(VLOOKUP(Table1[[#This Row],[Vendor ID]],Table549[],2,FALSE),"")</f>
        <v/>
      </c>
      <c r="P1286" s="63"/>
      <c r="Q1286" s="141" t="str">
        <f>IF(Table1[[#This Row],[Posting Date]]&lt;&gt;"",$D$9,"")</f>
        <v/>
      </c>
      <c r="R1286" s="157" t="str">
        <f>IF(Table1[[#This Row],[Posting Date]]&lt;&gt;"",$D$10,"")</f>
        <v/>
      </c>
      <c r="S1286" s="66"/>
      <c r="T1286" s="63"/>
      <c r="U1286" s="67"/>
      <c r="V1286" s="67"/>
      <c r="W1286" s="67" t="str">
        <f t="shared" si="24"/>
        <v/>
      </c>
      <c r="X1286" s="159" t="str">
        <f>IF(E1286="","",(IF(Table1[[#This Row],[Cur]]="USD",Table1[[#This Row],[Cur_Amount Debit]],Table1[[#This Row],[Cur_Amount Debit]]/Table1[[#This Row],[Exchange Rate]])))</f>
        <v/>
      </c>
      <c r="Y1286" s="159" t="str">
        <f>IF(E1286="","",(IF(Table1[[#This Row],[Cur]]="USD",Table1[[#This Row],[Cur_Amount Credit]],Table1[[#This Row],[Cur_Amount Credit]]/ExchangeRate)))</f>
        <v/>
      </c>
      <c r="Z1286" s="201" t="str">
        <f>IF(E1286="","",(Table1[[#This Row],[Debit USD]]-Table1[[#This Row],[Credit USD]]))</f>
        <v/>
      </c>
      <c r="AA1286" s="226"/>
      <c r="AB1286" s="255"/>
      <c r="AC1286" s="1"/>
      <c r="AD1286" s="15"/>
      <c r="AE1286" s="15" t="str">
        <f>IF(AND(OR(Table1[[#This Row],[Account]]="15030",Table1[[#This Row],[Account]]="15035",Table1[[#This Row],[Account]]="20150"),Table1[[#This Row],[Vendor ID]]=""),1,"")</f>
        <v/>
      </c>
      <c r="AF1286" s="15"/>
      <c r="AG1286" s="15"/>
      <c r="AH1286" s="15"/>
      <c r="AI1286" s="46" t="str">
        <f>IF(Table1[[#This Row],[Posting Date]]&lt;&gt;"","GJ-"&amp;CountryID,"")</f>
        <v/>
      </c>
      <c r="AJ1286" s="59" t="str">
        <f>IF(Table1[[#This Row],[Posting Date]]&lt;&gt;"",Table1[[#This Row],[Posting Date]],"")</f>
        <v/>
      </c>
      <c r="AK1286" s="46"/>
      <c r="AL1286" s="46" t="str">
        <f>IF(Table1[[#This Row],[Description]]&lt;&gt;"",Table1[[#This Row],[Description]],"")</f>
        <v/>
      </c>
      <c r="AM1286" s="46" t="str">
        <f>IF(Table1[[#This Row],[Posting Date]]&lt;&gt;"",Table1[[#This Row],[Reference Number]],"")</f>
        <v/>
      </c>
      <c r="AN1286" s="46" t="str">
        <f>TRIM(Table1[[#This Row],[Line '#]])</f>
        <v/>
      </c>
      <c r="AO1286" s="46" t="str">
        <f>TRIM(Table1[[#This Row],[Account]])</f>
        <v/>
      </c>
      <c r="AP1286" s="46" t="str">
        <f>IF(Table1[[#This Row],[Posting Date]]&lt;&gt;"",$D$5,"")</f>
        <v/>
      </c>
      <c r="AQ1286" s="46" t="str">
        <f>TRIM(Table1[[#This Row],[Departments-Prgrams]])</f>
        <v/>
      </c>
      <c r="AR1286" s="46" t="str">
        <f>TRIM(Table1[[#This Row],[Grant]])</f>
        <v/>
      </c>
      <c r="AS1286" s="46" t="str">
        <f>TRIM(Table1[[#This Row],[Staff ID]])</f>
        <v/>
      </c>
      <c r="AT1286" s="46" t="str">
        <f>IF(TRIM(Table1[[#This Row],[Budget Code]])=0,"",TRIM(Table1[[#This Row],[Budget Code]]))</f>
        <v/>
      </c>
      <c r="AU1286" s="46" t="str">
        <f>IF(Table1[[#This Row],[Line Description]]&lt;&gt;"",Table1[[#This Row],[Line Description]],"")</f>
        <v/>
      </c>
      <c r="AV1286" s="46" t="str">
        <f>IF(Table1[[#This Row],[Cur_Amount Debit]]&gt;0,ROUND(Table1[[#This Row],[Cur_Amount Debit]],2),"")</f>
        <v/>
      </c>
      <c r="AW1286" s="46" t="str">
        <f>IF(Table1[[#This Row],[Cur_Amount Credit]]&gt;0,ROUND(Table1[[#This Row],[Cur_Amount Credit]],2),"")</f>
        <v/>
      </c>
      <c r="AX1286" s="46" t="str">
        <f>LEFT(Table1[[#This Row],[Cur]],3)</f>
        <v/>
      </c>
      <c r="AY1286" s="59"/>
      <c r="AZ1286" s="46"/>
      <c r="BA1286" s="46" t="str">
        <f>IF(Table1[[#This Row],[Cur]]&lt;&gt;"",IF(Table1[[#This Row],[Cur]]="USD","",ExchangeRate),"")</f>
        <v/>
      </c>
      <c r="BB1286" s="46" t="str">
        <f>IF(Table1[[#This Row],[Grant]]&lt;&gt;"",VLOOKUP(Table1[[#This Row],[Grant]],Grants!B:D,3),"")</f>
        <v/>
      </c>
      <c r="BC1286" s="46" t="str">
        <f>TRIM(Table1[[#This Row],[Vendor ID]])</f>
        <v/>
      </c>
      <c r="BD1286">
        <f>IF(Table1[[#This Row],[Reference Number]]=Q1285,BD1285,BD1285+1)</f>
        <v>0</v>
      </c>
    </row>
    <row r="1287" spans="1:56" ht="11.25" customHeight="1" x14ac:dyDescent="0.25">
      <c r="A1287" s="1"/>
      <c r="B1287" s="88" t="str">
        <f>IF(Table1[[#This Row],[Posting Date]]&lt;&gt;"",IF(Table1[[#This Row],[Reference Number]]=Q1286,B1286+1,1),"")</f>
        <v/>
      </c>
      <c r="C1287" s="61"/>
      <c r="D1287" s="61"/>
      <c r="E1287" s="138"/>
      <c r="F1287" s="141" t="str">
        <f>IFERROR(IF(VLOOKUP(Table1[[#This Row],[Budget Code Description]],Dimentions!$X$6:$AC$139,2,FALSE)="","",VLOOKUP(Table1[[#This Row],[Budget Code Description]],Dimentions!$X$6:$AC$139,2,FALSE)),"")</f>
        <v/>
      </c>
      <c r="G1287" s="141"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1" t="str">
        <f>IFERROR(VLOOKUP(Table1[[#This Row],[Budget Code Description]],Table6[#All],8,FALSE),"")</f>
        <v/>
      </c>
      <c r="L1287" s="63"/>
      <c r="M1287" s="65" t="str">
        <f>IFERROR(VLOOKUP(Table1[[#This Row],[Staff ID]],Table2[],2,FALSE),"")</f>
        <v/>
      </c>
      <c r="N1287" s="209" t="str">
        <f>IFERROR(IF(VLOOKUP(Table1[[#This Row],[Budget Code Description]],Dimentions!$X$6:$AC$134,4,FALSE)="","",VLOOKUP(Table1[[#This Row],[Budget Code Description]],Dimentions!$X$6:$AC$134,4,FALSE)),"")</f>
        <v/>
      </c>
      <c r="O1287" s="65" t="str">
        <f>IFERROR(VLOOKUP(Table1[[#This Row],[Vendor ID]],Table549[],2,FALSE),"")</f>
        <v/>
      </c>
      <c r="P1287" s="63"/>
      <c r="Q1287" s="141" t="str">
        <f>IF(Table1[[#This Row],[Posting Date]]&lt;&gt;"",$D$9,"")</f>
        <v/>
      </c>
      <c r="R1287" s="157" t="str">
        <f>IF(Table1[[#This Row],[Posting Date]]&lt;&gt;"",$D$10,"")</f>
        <v/>
      </c>
      <c r="S1287" s="66"/>
      <c r="T1287" s="63"/>
      <c r="U1287" s="67"/>
      <c r="V1287" s="67"/>
      <c r="W1287" s="67" t="str">
        <f t="shared" si="24"/>
        <v/>
      </c>
      <c r="X1287" s="159" t="str">
        <f>IF(E1287="","",(IF(Table1[[#This Row],[Cur]]="USD",Table1[[#This Row],[Cur_Amount Debit]],Table1[[#This Row],[Cur_Amount Debit]]/Table1[[#This Row],[Exchange Rate]])))</f>
        <v/>
      </c>
      <c r="Y1287" s="159" t="str">
        <f>IF(E1287="","",(IF(Table1[[#This Row],[Cur]]="USD",Table1[[#This Row],[Cur_Amount Credit]],Table1[[#This Row],[Cur_Amount Credit]]/ExchangeRate)))</f>
        <v/>
      </c>
      <c r="Z1287" s="201" t="str">
        <f>IF(E1287="","",(Table1[[#This Row],[Debit USD]]-Table1[[#This Row],[Credit USD]]))</f>
        <v/>
      </c>
      <c r="AA1287" s="226"/>
      <c r="AB1287" s="255"/>
      <c r="AC1287" s="1"/>
      <c r="AD1287" s="15"/>
      <c r="AE1287" s="15" t="str">
        <f>IF(AND(OR(Table1[[#This Row],[Account]]="15030",Table1[[#This Row],[Account]]="15035",Table1[[#This Row],[Account]]="20150"),Table1[[#This Row],[Vendor ID]]=""),1,"")</f>
        <v/>
      </c>
      <c r="AF1287" s="15"/>
      <c r="AG1287" s="15"/>
      <c r="AH1287" s="15"/>
      <c r="AI1287" s="46" t="str">
        <f>IF(Table1[[#This Row],[Posting Date]]&lt;&gt;"","GJ-"&amp;CountryID,"")</f>
        <v/>
      </c>
      <c r="AJ1287" s="59" t="str">
        <f>IF(Table1[[#This Row],[Posting Date]]&lt;&gt;"",Table1[[#This Row],[Posting Date]],"")</f>
        <v/>
      </c>
      <c r="AK1287" s="46"/>
      <c r="AL1287" s="46" t="str">
        <f>IF(Table1[[#This Row],[Description]]&lt;&gt;"",Table1[[#This Row],[Description]],"")</f>
        <v/>
      </c>
      <c r="AM1287" s="46" t="str">
        <f>IF(Table1[[#This Row],[Posting Date]]&lt;&gt;"",Table1[[#This Row],[Reference Number]],"")</f>
        <v/>
      </c>
      <c r="AN1287" s="46" t="str">
        <f>TRIM(Table1[[#This Row],[Line '#]])</f>
        <v/>
      </c>
      <c r="AO1287" s="46" t="str">
        <f>TRIM(Table1[[#This Row],[Account]])</f>
        <v/>
      </c>
      <c r="AP1287" s="46" t="str">
        <f>IF(Table1[[#This Row],[Posting Date]]&lt;&gt;"",$D$5,"")</f>
        <v/>
      </c>
      <c r="AQ1287" s="46" t="str">
        <f>TRIM(Table1[[#This Row],[Departments-Prgrams]])</f>
        <v/>
      </c>
      <c r="AR1287" s="46" t="str">
        <f>TRIM(Table1[[#This Row],[Grant]])</f>
        <v/>
      </c>
      <c r="AS1287" s="46" t="str">
        <f>TRIM(Table1[[#This Row],[Staff ID]])</f>
        <v/>
      </c>
      <c r="AT1287" s="46" t="str">
        <f>IF(TRIM(Table1[[#This Row],[Budget Code]])=0,"",TRIM(Table1[[#This Row],[Budget Code]]))</f>
        <v/>
      </c>
      <c r="AU1287" s="46" t="str">
        <f>IF(Table1[[#This Row],[Line Description]]&lt;&gt;"",Table1[[#This Row],[Line Description]],"")</f>
        <v/>
      </c>
      <c r="AV1287" s="46" t="str">
        <f>IF(Table1[[#This Row],[Cur_Amount Debit]]&gt;0,ROUND(Table1[[#This Row],[Cur_Amount Debit]],2),"")</f>
        <v/>
      </c>
      <c r="AW1287" s="46" t="str">
        <f>IF(Table1[[#This Row],[Cur_Amount Credit]]&gt;0,ROUND(Table1[[#This Row],[Cur_Amount Credit]],2),"")</f>
        <v/>
      </c>
      <c r="AX1287" s="46" t="str">
        <f>LEFT(Table1[[#This Row],[Cur]],3)</f>
        <v/>
      </c>
      <c r="AY1287" s="59"/>
      <c r="AZ1287" s="46"/>
      <c r="BA1287" s="46" t="str">
        <f>IF(Table1[[#This Row],[Cur]]&lt;&gt;"",IF(Table1[[#This Row],[Cur]]="USD","",ExchangeRate),"")</f>
        <v/>
      </c>
      <c r="BB1287" s="46" t="str">
        <f>IF(Table1[[#This Row],[Grant]]&lt;&gt;"",VLOOKUP(Table1[[#This Row],[Grant]],Grants!B:D,3),"")</f>
        <v/>
      </c>
      <c r="BC1287" s="46" t="str">
        <f>TRIM(Table1[[#This Row],[Vendor ID]])</f>
        <v/>
      </c>
      <c r="BD1287">
        <f>IF(Table1[[#This Row],[Reference Number]]=Q1286,BD1286,BD1286+1)</f>
        <v>0</v>
      </c>
    </row>
    <row r="1288" spans="1:56" ht="11.25" customHeight="1" x14ac:dyDescent="0.25">
      <c r="A1288" s="1"/>
      <c r="B1288" s="88" t="str">
        <f>IF(Table1[[#This Row],[Posting Date]]&lt;&gt;"",IF(Table1[[#This Row],[Reference Number]]=Q1287,B1287+1,1),"")</f>
        <v/>
      </c>
      <c r="C1288" s="61"/>
      <c r="D1288" s="61"/>
      <c r="E1288" s="138"/>
      <c r="F1288" s="141" t="str">
        <f>IFERROR(IF(VLOOKUP(Table1[[#This Row],[Budget Code Description]],Dimentions!$X$6:$AC$139,2,FALSE)="","",VLOOKUP(Table1[[#This Row],[Budget Code Description]],Dimentions!$X$6:$AC$139,2,FALSE)),"")</f>
        <v/>
      </c>
      <c r="G1288" s="141"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1" t="str">
        <f>IFERROR(VLOOKUP(Table1[[#This Row],[Budget Code Description]],Table6[#All],8,FALSE),"")</f>
        <v/>
      </c>
      <c r="L1288" s="63"/>
      <c r="M1288" s="65" t="str">
        <f>IFERROR(VLOOKUP(Table1[[#This Row],[Staff ID]],Table2[],2,FALSE),"")</f>
        <v/>
      </c>
      <c r="N1288" s="209" t="str">
        <f>IFERROR(IF(VLOOKUP(Table1[[#This Row],[Budget Code Description]],Dimentions!$X$6:$AC$134,4,FALSE)="","",VLOOKUP(Table1[[#This Row],[Budget Code Description]],Dimentions!$X$6:$AC$134,4,FALSE)),"")</f>
        <v/>
      </c>
      <c r="O1288" s="65" t="str">
        <f>IFERROR(VLOOKUP(Table1[[#This Row],[Vendor ID]],Table549[],2,FALSE),"")</f>
        <v/>
      </c>
      <c r="P1288" s="63"/>
      <c r="Q1288" s="141" t="str">
        <f>IF(Table1[[#This Row],[Posting Date]]&lt;&gt;"",$D$9,"")</f>
        <v/>
      </c>
      <c r="R1288" s="157" t="str">
        <f>IF(Table1[[#This Row],[Posting Date]]&lt;&gt;"",$D$10,"")</f>
        <v/>
      </c>
      <c r="S1288" s="66"/>
      <c r="T1288" s="63"/>
      <c r="U1288" s="67"/>
      <c r="V1288" s="67"/>
      <c r="W1288" s="67" t="str">
        <f t="shared" si="24"/>
        <v/>
      </c>
      <c r="X1288" s="159" t="str">
        <f>IF(E1288="","",(IF(Table1[[#This Row],[Cur]]="USD",Table1[[#This Row],[Cur_Amount Debit]],Table1[[#This Row],[Cur_Amount Debit]]/Table1[[#This Row],[Exchange Rate]])))</f>
        <v/>
      </c>
      <c r="Y1288" s="159" t="str">
        <f>IF(E1288="","",(IF(Table1[[#This Row],[Cur]]="USD",Table1[[#This Row],[Cur_Amount Credit]],Table1[[#This Row],[Cur_Amount Credit]]/ExchangeRate)))</f>
        <v/>
      </c>
      <c r="Z1288" s="201" t="str">
        <f>IF(E1288="","",(Table1[[#This Row],[Debit USD]]-Table1[[#This Row],[Credit USD]]))</f>
        <v/>
      </c>
      <c r="AA1288" s="226"/>
      <c r="AB1288" s="255"/>
      <c r="AC1288" s="1"/>
      <c r="AD1288" s="15"/>
      <c r="AE1288" s="15" t="str">
        <f>IF(AND(OR(Table1[[#This Row],[Account]]="15030",Table1[[#This Row],[Account]]="15035",Table1[[#This Row],[Account]]="20150"),Table1[[#This Row],[Vendor ID]]=""),1,"")</f>
        <v/>
      </c>
      <c r="AF1288" s="15"/>
      <c r="AG1288" s="15"/>
      <c r="AH1288" s="15"/>
      <c r="AI1288" s="46" t="str">
        <f>IF(Table1[[#This Row],[Posting Date]]&lt;&gt;"","GJ-"&amp;CountryID,"")</f>
        <v/>
      </c>
      <c r="AJ1288" s="59" t="str">
        <f>IF(Table1[[#This Row],[Posting Date]]&lt;&gt;"",Table1[[#This Row],[Posting Date]],"")</f>
        <v/>
      </c>
      <c r="AK1288" s="46"/>
      <c r="AL1288" s="46" t="str">
        <f>IF(Table1[[#This Row],[Description]]&lt;&gt;"",Table1[[#This Row],[Description]],"")</f>
        <v/>
      </c>
      <c r="AM1288" s="46" t="str">
        <f>IF(Table1[[#This Row],[Posting Date]]&lt;&gt;"",Table1[[#This Row],[Reference Number]],"")</f>
        <v/>
      </c>
      <c r="AN1288" s="46" t="str">
        <f>TRIM(Table1[[#This Row],[Line '#]])</f>
        <v/>
      </c>
      <c r="AO1288" s="46" t="str">
        <f>TRIM(Table1[[#This Row],[Account]])</f>
        <v/>
      </c>
      <c r="AP1288" s="46" t="str">
        <f>IF(Table1[[#This Row],[Posting Date]]&lt;&gt;"",$D$5,"")</f>
        <v/>
      </c>
      <c r="AQ1288" s="46" t="str">
        <f>TRIM(Table1[[#This Row],[Departments-Prgrams]])</f>
        <v/>
      </c>
      <c r="AR1288" s="46" t="str">
        <f>TRIM(Table1[[#This Row],[Grant]])</f>
        <v/>
      </c>
      <c r="AS1288" s="46" t="str">
        <f>TRIM(Table1[[#This Row],[Staff ID]])</f>
        <v/>
      </c>
      <c r="AT1288" s="46" t="str">
        <f>IF(TRIM(Table1[[#This Row],[Budget Code]])=0,"",TRIM(Table1[[#This Row],[Budget Code]]))</f>
        <v/>
      </c>
      <c r="AU1288" s="46" t="str">
        <f>IF(Table1[[#This Row],[Line Description]]&lt;&gt;"",Table1[[#This Row],[Line Description]],"")</f>
        <v/>
      </c>
      <c r="AV1288" s="46" t="str">
        <f>IF(Table1[[#This Row],[Cur_Amount Debit]]&gt;0,ROUND(Table1[[#This Row],[Cur_Amount Debit]],2),"")</f>
        <v/>
      </c>
      <c r="AW1288" s="46" t="str">
        <f>IF(Table1[[#This Row],[Cur_Amount Credit]]&gt;0,ROUND(Table1[[#This Row],[Cur_Amount Credit]],2),"")</f>
        <v/>
      </c>
      <c r="AX1288" s="46" t="str">
        <f>LEFT(Table1[[#This Row],[Cur]],3)</f>
        <v/>
      </c>
      <c r="AY1288" s="59"/>
      <c r="AZ1288" s="46"/>
      <c r="BA1288" s="46" t="str">
        <f>IF(Table1[[#This Row],[Cur]]&lt;&gt;"",IF(Table1[[#This Row],[Cur]]="USD","",ExchangeRate),"")</f>
        <v/>
      </c>
      <c r="BB1288" s="46" t="str">
        <f>IF(Table1[[#This Row],[Grant]]&lt;&gt;"",VLOOKUP(Table1[[#This Row],[Grant]],Grants!B:D,3),"")</f>
        <v/>
      </c>
      <c r="BC1288" s="46" t="str">
        <f>TRIM(Table1[[#This Row],[Vendor ID]])</f>
        <v/>
      </c>
      <c r="BD1288">
        <f>IF(Table1[[#This Row],[Reference Number]]=Q1287,BD1287,BD1287+1)</f>
        <v>0</v>
      </c>
    </row>
    <row r="1289" spans="1:56" ht="11.25" customHeight="1" x14ac:dyDescent="0.25">
      <c r="A1289" s="1"/>
      <c r="B1289" s="88" t="str">
        <f>IF(Table1[[#This Row],[Posting Date]]&lt;&gt;"",IF(Table1[[#This Row],[Reference Number]]=Q1288,B1288+1,1),"")</f>
        <v/>
      </c>
      <c r="C1289" s="61"/>
      <c r="D1289" s="61"/>
      <c r="E1289" s="138"/>
      <c r="F1289" s="141" t="str">
        <f>IFERROR(IF(VLOOKUP(Table1[[#This Row],[Budget Code Description]],Dimentions!$X$6:$AC$139,2,FALSE)="","",VLOOKUP(Table1[[#This Row],[Budget Code Description]],Dimentions!$X$6:$AC$139,2,FALSE)),"")</f>
        <v/>
      </c>
      <c r="G1289" s="141"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1" t="str">
        <f>IFERROR(VLOOKUP(Table1[[#This Row],[Budget Code Description]],Table6[#All],8,FALSE),"")</f>
        <v/>
      </c>
      <c r="L1289" s="63"/>
      <c r="M1289" s="65" t="str">
        <f>IFERROR(VLOOKUP(Table1[[#This Row],[Staff ID]],Table2[],2,FALSE),"")</f>
        <v/>
      </c>
      <c r="N1289" s="209" t="str">
        <f>IFERROR(IF(VLOOKUP(Table1[[#This Row],[Budget Code Description]],Dimentions!$X$6:$AC$134,4,FALSE)="","",VLOOKUP(Table1[[#This Row],[Budget Code Description]],Dimentions!$X$6:$AC$134,4,FALSE)),"")</f>
        <v/>
      </c>
      <c r="O1289" s="65" t="str">
        <f>IFERROR(VLOOKUP(Table1[[#This Row],[Vendor ID]],Table549[],2,FALSE),"")</f>
        <v/>
      </c>
      <c r="P1289" s="63"/>
      <c r="Q1289" s="141" t="str">
        <f>IF(Table1[[#This Row],[Posting Date]]&lt;&gt;"",$D$9,"")</f>
        <v/>
      </c>
      <c r="R1289" s="157" t="str">
        <f>IF(Table1[[#This Row],[Posting Date]]&lt;&gt;"",$D$10,"")</f>
        <v/>
      </c>
      <c r="S1289" s="66"/>
      <c r="T1289" s="63"/>
      <c r="U1289" s="67"/>
      <c r="V1289" s="67"/>
      <c r="W1289" s="67" t="str">
        <f t="shared" si="24"/>
        <v/>
      </c>
      <c r="X1289" s="159" t="str">
        <f>IF(E1289="","",(IF(Table1[[#This Row],[Cur]]="USD",Table1[[#This Row],[Cur_Amount Debit]],Table1[[#This Row],[Cur_Amount Debit]]/Table1[[#This Row],[Exchange Rate]])))</f>
        <v/>
      </c>
      <c r="Y1289" s="159" t="str">
        <f>IF(E1289="","",(IF(Table1[[#This Row],[Cur]]="USD",Table1[[#This Row],[Cur_Amount Credit]],Table1[[#This Row],[Cur_Amount Credit]]/ExchangeRate)))</f>
        <v/>
      </c>
      <c r="Z1289" s="201" t="str">
        <f>IF(E1289="","",(Table1[[#This Row],[Debit USD]]-Table1[[#This Row],[Credit USD]]))</f>
        <v/>
      </c>
      <c r="AA1289" s="226"/>
      <c r="AB1289" s="255"/>
      <c r="AC1289" s="1"/>
      <c r="AD1289" s="15"/>
      <c r="AE1289" s="15" t="str">
        <f>IF(AND(OR(Table1[[#This Row],[Account]]="15030",Table1[[#This Row],[Account]]="15035",Table1[[#This Row],[Account]]="20150"),Table1[[#This Row],[Vendor ID]]=""),1,"")</f>
        <v/>
      </c>
      <c r="AF1289" s="15"/>
      <c r="AG1289" s="15"/>
      <c r="AH1289" s="15"/>
      <c r="AI1289" s="46" t="str">
        <f>IF(Table1[[#This Row],[Posting Date]]&lt;&gt;"","GJ-"&amp;CountryID,"")</f>
        <v/>
      </c>
      <c r="AJ1289" s="59" t="str">
        <f>IF(Table1[[#This Row],[Posting Date]]&lt;&gt;"",Table1[[#This Row],[Posting Date]],"")</f>
        <v/>
      </c>
      <c r="AK1289" s="46"/>
      <c r="AL1289" s="46" t="str">
        <f>IF(Table1[[#This Row],[Description]]&lt;&gt;"",Table1[[#This Row],[Description]],"")</f>
        <v/>
      </c>
      <c r="AM1289" s="46" t="str">
        <f>IF(Table1[[#This Row],[Posting Date]]&lt;&gt;"",Table1[[#This Row],[Reference Number]],"")</f>
        <v/>
      </c>
      <c r="AN1289" s="46" t="str">
        <f>TRIM(Table1[[#This Row],[Line '#]])</f>
        <v/>
      </c>
      <c r="AO1289" s="46" t="str">
        <f>TRIM(Table1[[#This Row],[Account]])</f>
        <v/>
      </c>
      <c r="AP1289" s="46" t="str">
        <f>IF(Table1[[#This Row],[Posting Date]]&lt;&gt;"",$D$5,"")</f>
        <v/>
      </c>
      <c r="AQ1289" s="46" t="str">
        <f>TRIM(Table1[[#This Row],[Departments-Prgrams]])</f>
        <v/>
      </c>
      <c r="AR1289" s="46" t="str">
        <f>TRIM(Table1[[#This Row],[Grant]])</f>
        <v/>
      </c>
      <c r="AS1289" s="46" t="str">
        <f>TRIM(Table1[[#This Row],[Staff ID]])</f>
        <v/>
      </c>
      <c r="AT1289" s="46" t="str">
        <f>IF(TRIM(Table1[[#This Row],[Budget Code]])=0,"",TRIM(Table1[[#This Row],[Budget Code]]))</f>
        <v/>
      </c>
      <c r="AU1289" s="46" t="str">
        <f>IF(Table1[[#This Row],[Line Description]]&lt;&gt;"",Table1[[#This Row],[Line Description]],"")</f>
        <v/>
      </c>
      <c r="AV1289" s="46" t="str">
        <f>IF(Table1[[#This Row],[Cur_Amount Debit]]&gt;0,ROUND(Table1[[#This Row],[Cur_Amount Debit]],2),"")</f>
        <v/>
      </c>
      <c r="AW1289" s="46" t="str">
        <f>IF(Table1[[#This Row],[Cur_Amount Credit]]&gt;0,ROUND(Table1[[#This Row],[Cur_Amount Credit]],2),"")</f>
        <v/>
      </c>
      <c r="AX1289" s="46" t="str">
        <f>LEFT(Table1[[#This Row],[Cur]],3)</f>
        <v/>
      </c>
      <c r="AY1289" s="59"/>
      <c r="AZ1289" s="46"/>
      <c r="BA1289" s="46" t="str">
        <f>IF(Table1[[#This Row],[Cur]]&lt;&gt;"",IF(Table1[[#This Row],[Cur]]="USD","",ExchangeRate),"")</f>
        <v/>
      </c>
      <c r="BB1289" s="46" t="str">
        <f>IF(Table1[[#This Row],[Grant]]&lt;&gt;"",VLOOKUP(Table1[[#This Row],[Grant]],Grants!B:D,3),"")</f>
        <v/>
      </c>
      <c r="BC1289" s="46" t="str">
        <f>TRIM(Table1[[#This Row],[Vendor ID]])</f>
        <v/>
      </c>
      <c r="BD1289">
        <f>IF(Table1[[#This Row],[Reference Number]]=Q1288,BD1288,BD1288+1)</f>
        <v>0</v>
      </c>
    </row>
    <row r="1290" spans="1:56" ht="11.25" customHeight="1" x14ac:dyDescent="0.25">
      <c r="A1290" s="1"/>
      <c r="B1290" s="88" t="str">
        <f>IF(Table1[[#This Row],[Posting Date]]&lt;&gt;"",IF(Table1[[#This Row],[Reference Number]]=Q1289,B1289+1,1),"")</f>
        <v/>
      </c>
      <c r="C1290" s="61"/>
      <c r="D1290" s="61"/>
      <c r="E1290" s="138"/>
      <c r="F1290" s="141" t="str">
        <f>IFERROR(IF(VLOOKUP(Table1[[#This Row],[Budget Code Description]],Dimentions!$X$6:$AC$139,2,FALSE)="","",VLOOKUP(Table1[[#This Row],[Budget Code Description]],Dimentions!$X$6:$AC$139,2,FALSE)),"")</f>
        <v/>
      </c>
      <c r="G1290" s="141"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1" t="str">
        <f>IFERROR(VLOOKUP(Table1[[#This Row],[Budget Code Description]],Table6[#All],8,FALSE),"")</f>
        <v/>
      </c>
      <c r="L1290" s="63"/>
      <c r="M1290" s="65" t="str">
        <f>IFERROR(VLOOKUP(Table1[[#This Row],[Staff ID]],Table2[],2,FALSE),"")</f>
        <v/>
      </c>
      <c r="N1290" s="209" t="str">
        <f>IFERROR(IF(VLOOKUP(Table1[[#This Row],[Budget Code Description]],Dimentions!$X$6:$AC$134,4,FALSE)="","",VLOOKUP(Table1[[#This Row],[Budget Code Description]],Dimentions!$X$6:$AC$134,4,FALSE)),"")</f>
        <v/>
      </c>
      <c r="O1290" s="65" t="str">
        <f>IFERROR(VLOOKUP(Table1[[#This Row],[Vendor ID]],Table549[],2,FALSE),"")</f>
        <v/>
      </c>
      <c r="P1290" s="63"/>
      <c r="Q1290" s="141" t="str">
        <f>IF(Table1[[#This Row],[Posting Date]]&lt;&gt;"",$D$9,"")</f>
        <v/>
      </c>
      <c r="R1290" s="157" t="str">
        <f>IF(Table1[[#This Row],[Posting Date]]&lt;&gt;"",$D$10,"")</f>
        <v/>
      </c>
      <c r="S1290" s="66"/>
      <c r="T1290" s="63"/>
      <c r="U1290" s="67"/>
      <c r="V1290" s="67"/>
      <c r="W1290" s="67" t="str">
        <f t="shared" si="24"/>
        <v/>
      </c>
      <c r="X1290" s="159" t="str">
        <f>IF(E1290="","",(IF(Table1[[#This Row],[Cur]]="USD",Table1[[#This Row],[Cur_Amount Debit]],Table1[[#This Row],[Cur_Amount Debit]]/Table1[[#This Row],[Exchange Rate]])))</f>
        <v/>
      </c>
      <c r="Y1290" s="159" t="str">
        <f>IF(E1290="","",(IF(Table1[[#This Row],[Cur]]="USD",Table1[[#This Row],[Cur_Amount Credit]],Table1[[#This Row],[Cur_Amount Credit]]/ExchangeRate)))</f>
        <v/>
      </c>
      <c r="Z1290" s="201" t="str">
        <f>IF(E1290="","",(Table1[[#This Row],[Debit USD]]-Table1[[#This Row],[Credit USD]]))</f>
        <v/>
      </c>
      <c r="AA1290" s="226"/>
      <c r="AB1290" s="255"/>
      <c r="AC1290" s="1"/>
      <c r="AD1290" s="15"/>
      <c r="AE1290" s="15" t="str">
        <f>IF(AND(OR(Table1[[#This Row],[Account]]="15030",Table1[[#This Row],[Account]]="15035",Table1[[#This Row],[Account]]="20150"),Table1[[#This Row],[Vendor ID]]=""),1,"")</f>
        <v/>
      </c>
      <c r="AF1290" s="15"/>
      <c r="AG1290" s="15"/>
      <c r="AH1290" s="15"/>
      <c r="AI1290" s="46" t="str">
        <f>IF(Table1[[#This Row],[Posting Date]]&lt;&gt;"","GJ-"&amp;CountryID,"")</f>
        <v/>
      </c>
      <c r="AJ1290" s="59" t="str">
        <f>IF(Table1[[#This Row],[Posting Date]]&lt;&gt;"",Table1[[#This Row],[Posting Date]],"")</f>
        <v/>
      </c>
      <c r="AK1290" s="46"/>
      <c r="AL1290" s="46" t="str">
        <f>IF(Table1[[#This Row],[Description]]&lt;&gt;"",Table1[[#This Row],[Description]],"")</f>
        <v/>
      </c>
      <c r="AM1290" s="46" t="str">
        <f>IF(Table1[[#This Row],[Posting Date]]&lt;&gt;"",Table1[[#This Row],[Reference Number]],"")</f>
        <v/>
      </c>
      <c r="AN1290" s="46" t="str">
        <f>TRIM(Table1[[#This Row],[Line '#]])</f>
        <v/>
      </c>
      <c r="AO1290" s="46" t="str">
        <f>TRIM(Table1[[#This Row],[Account]])</f>
        <v/>
      </c>
      <c r="AP1290" s="46" t="str">
        <f>IF(Table1[[#This Row],[Posting Date]]&lt;&gt;"",$D$5,"")</f>
        <v/>
      </c>
      <c r="AQ1290" s="46" t="str">
        <f>TRIM(Table1[[#This Row],[Departments-Prgrams]])</f>
        <v/>
      </c>
      <c r="AR1290" s="46" t="str">
        <f>TRIM(Table1[[#This Row],[Grant]])</f>
        <v/>
      </c>
      <c r="AS1290" s="46" t="str">
        <f>TRIM(Table1[[#This Row],[Staff ID]])</f>
        <v/>
      </c>
      <c r="AT1290" s="46" t="str">
        <f>IF(TRIM(Table1[[#This Row],[Budget Code]])=0,"",TRIM(Table1[[#This Row],[Budget Code]]))</f>
        <v/>
      </c>
      <c r="AU1290" s="46" t="str">
        <f>IF(Table1[[#This Row],[Line Description]]&lt;&gt;"",Table1[[#This Row],[Line Description]],"")</f>
        <v/>
      </c>
      <c r="AV1290" s="46" t="str">
        <f>IF(Table1[[#This Row],[Cur_Amount Debit]]&gt;0,ROUND(Table1[[#This Row],[Cur_Amount Debit]],2),"")</f>
        <v/>
      </c>
      <c r="AW1290" s="46" t="str">
        <f>IF(Table1[[#This Row],[Cur_Amount Credit]]&gt;0,ROUND(Table1[[#This Row],[Cur_Amount Credit]],2),"")</f>
        <v/>
      </c>
      <c r="AX1290" s="46" t="str">
        <f>LEFT(Table1[[#This Row],[Cur]],3)</f>
        <v/>
      </c>
      <c r="AY1290" s="59"/>
      <c r="AZ1290" s="46"/>
      <c r="BA1290" s="46" t="str">
        <f>IF(Table1[[#This Row],[Cur]]&lt;&gt;"",IF(Table1[[#This Row],[Cur]]="USD","",ExchangeRate),"")</f>
        <v/>
      </c>
      <c r="BB1290" s="46" t="str">
        <f>IF(Table1[[#This Row],[Grant]]&lt;&gt;"",VLOOKUP(Table1[[#This Row],[Grant]],Grants!B:D,3),"")</f>
        <v/>
      </c>
      <c r="BC1290" s="46" t="str">
        <f>TRIM(Table1[[#This Row],[Vendor ID]])</f>
        <v/>
      </c>
      <c r="BD1290">
        <f>IF(Table1[[#This Row],[Reference Number]]=Q1289,BD1289,BD1289+1)</f>
        <v>0</v>
      </c>
    </row>
    <row r="1291" spans="1:56" ht="11.25" customHeight="1" x14ac:dyDescent="0.25">
      <c r="A1291" s="1"/>
      <c r="B1291" s="88" t="str">
        <f>IF(Table1[[#This Row],[Posting Date]]&lt;&gt;"",IF(Table1[[#This Row],[Reference Number]]=Q1290,B1290+1,1),"")</f>
        <v/>
      </c>
      <c r="C1291" s="61"/>
      <c r="D1291" s="61"/>
      <c r="E1291" s="138"/>
      <c r="F1291" s="141" t="str">
        <f>IFERROR(IF(VLOOKUP(Table1[[#This Row],[Budget Code Description]],Dimentions!$X$6:$AC$139,2,FALSE)="","",VLOOKUP(Table1[[#This Row],[Budget Code Description]],Dimentions!$X$6:$AC$139,2,FALSE)),"")</f>
        <v/>
      </c>
      <c r="G1291" s="141"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1" t="str">
        <f>IFERROR(VLOOKUP(Table1[[#This Row],[Budget Code Description]],Table6[#All],8,FALSE),"")</f>
        <v/>
      </c>
      <c r="L1291" s="63"/>
      <c r="M1291" s="65" t="str">
        <f>IFERROR(VLOOKUP(Table1[[#This Row],[Staff ID]],Table2[],2,FALSE),"")</f>
        <v/>
      </c>
      <c r="N1291" s="209" t="str">
        <f>IFERROR(IF(VLOOKUP(Table1[[#This Row],[Budget Code Description]],Dimentions!$X$6:$AC$134,4,FALSE)="","",VLOOKUP(Table1[[#This Row],[Budget Code Description]],Dimentions!$X$6:$AC$134,4,FALSE)),"")</f>
        <v/>
      </c>
      <c r="O1291" s="65" t="str">
        <f>IFERROR(VLOOKUP(Table1[[#This Row],[Vendor ID]],Table549[],2,FALSE),"")</f>
        <v/>
      </c>
      <c r="P1291" s="63"/>
      <c r="Q1291" s="141" t="str">
        <f>IF(Table1[[#This Row],[Posting Date]]&lt;&gt;"",$D$9,"")</f>
        <v/>
      </c>
      <c r="R1291" s="157" t="str">
        <f>IF(Table1[[#This Row],[Posting Date]]&lt;&gt;"",$D$10,"")</f>
        <v/>
      </c>
      <c r="S1291" s="66"/>
      <c r="T1291" s="63"/>
      <c r="U1291" s="67"/>
      <c r="V1291" s="67"/>
      <c r="W1291" s="67" t="str">
        <f t="shared" si="24"/>
        <v/>
      </c>
      <c r="X1291" s="159" t="str">
        <f>IF(E1291="","",(IF(Table1[[#This Row],[Cur]]="USD",Table1[[#This Row],[Cur_Amount Debit]],Table1[[#This Row],[Cur_Amount Debit]]/Table1[[#This Row],[Exchange Rate]])))</f>
        <v/>
      </c>
      <c r="Y1291" s="159" t="str">
        <f>IF(E1291="","",(IF(Table1[[#This Row],[Cur]]="USD",Table1[[#This Row],[Cur_Amount Credit]],Table1[[#This Row],[Cur_Amount Credit]]/ExchangeRate)))</f>
        <v/>
      </c>
      <c r="Z1291" s="201" t="str">
        <f>IF(E1291="","",(Table1[[#This Row],[Debit USD]]-Table1[[#This Row],[Credit USD]]))</f>
        <v/>
      </c>
      <c r="AA1291" s="226"/>
      <c r="AB1291" s="255"/>
      <c r="AC1291" s="1"/>
      <c r="AD1291" s="15"/>
      <c r="AE1291" s="15" t="str">
        <f>IF(AND(OR(Table1[[#This Row],[Account]]="15030",Table1[[#This Row],[Account]]="15035",Table1[[#This Row],[Account]]="20150"),Table1[[#This Row],[Vendor ID]]=""),1,"")</f>
        <v/>
      </c>
      <c r="AF1291" s="15"/>
      <c r="AG1291" s="15"/>
      <c r="AH1291" s="15"/>
      <c r="AI1291" s="46" t="str">
        <f>IF(Table1[[#This Row],[Posting Date]]&lt;&gt;"","GJ-"&amp;CountryID,"")</f>
        <v/>
      </c>
      <c r="AJ1291" s="59" t="str">
        <f>IF(Table1[[#This Row],[Posting Date]]&lt;&gt;"",Table1[[#This Row],[Posting Date]],"")</f>
        <v/>
      </c>
      <c r="AK1291" s="46"/>
      <c r="AL1291" s="46" t="str">
        <f>IF(Table1[[#This Row],[Description]]&lt;&gt;"",Table1[[#This Row],[Description]],"")</f>
        <v/>
      </c>
      <c r="AM1291" s="46" t="str">
        <f>IF(Table1[[#This Row],[Posting Date]]&lt;&gt;"",Table1[[#This Row],[Reference Number]],"")</f>
        <v/>
      </c>
      <c r="AN1291" s="46" t="str">
        <f>TRIM(Table1[[#This Row],[Line '#]])</f>
        <v/>
      </c>
      <c r="AO1291" s="46" t="str">
        <f>TRIM(Table1[[#This Row],[Account]])</f>
        <v/>
      </c>
      <c r="AP1291" s="46" t="str">
        <f>IF(Table1[[#This Row],[Posting Date]]&lt;&gt;"",$D$5,"")</f>
        <v/>
      </c>
      <c r="AQ1291" s="46" t="str">
        <f>TRIM(Table1[[#This Row],[Departments-Prgrams]])</f>
        <v/>
      </c>
      <c r="AR1291" s="46" t="str">
        <f>TRIM(Table1[[#This Row],[Grant]])</f>
        <v/>
      </c>
      <c r="AS1291" s="46" t="str">
        <f>TRIM(Table1[[#This Row],[Staff ID]])</f>
        <v/>
      </c>
      <c r="AT1291" s="46" t="str">
        <f>IF(TRIM(Table1[[#This Row],[Budget Code]])=0,"",TRIM(Table1[[#This Row],[Budget Code]]))</f>
        <v/>
      </c>
      <c r="AU1291" s="46" t="str">
        <f>IF(Table1[[#This Row],[Line Description]]&lt;&gt;"",Table1[[#This Row],[Line Description]],"")</f>
        <v/>
      </c>
      <c r="AV1291" s="46" t="str">
        <f>IF(Table1[[#This Row],[Cur_Amount Debit]]&gt;0,ROUND(Table1[[#This Row],[Cur_Amount Debit]],2),"")</f>
        <v/>
      </c>
      <c r="AW1291" s="46" t="str">
        <f>IF(Table1[[#This Row],[Cur_Amount Credit]]&gt;0,ROUND(Table1[[#This Row],[Cur_Amount Credit]],2),"")</f>
        <v/>
      </c>
      <c r="AX1291" s="46" t="str">
        <f>LEFT(Table1[[#This Row],[Cur]],3)</f>
        <v/>
      </c>
      <c r="AY1291" s="59"/>
      <c r="AZ1291" s="46"/>
      <c r="BA1291" s="46" t="str">
        <f>IF(Table1[[#This Row],[Cur]]&lt;&gt;"",IF(Table1[[#This Row],[Cur]]="USD","",ExchangeRate),"")</f>
        <v/>
      </c>
      <c r="BB1291" s="46" t="str">
        <f>IF(Table1[[#This Row],[Grant]]&lt;&gt;"",VLOOKUP(Table1[[#This Row],[Grant]],Grants!B:D,3),"")</f>
        <v/>
      </c>
      <c r="BC1291" s="46" t="str">
        <f>TRIM(Table1[[#This Row],[Vendor ID]])</f>
        <v/>
      </c>
      <c r="BD1291">
        <f>IF(Table1[[#This Row],[Reference Number]]=Q1290,BD1290,BD1290+1)</f>
        <v>0</v>
      </c>
    </row>
    <row r="1292" spans="1:56" ht="11.25" customHeight="1" x14ac:dyDescent="0.25">
      <c r="A1292" s="1"/>
      <c r="B1292" s="88" t="str">
        <f>IF(Table1[[#This Row],[Posting Date]]&lt;&gt;"",IF(Table1[[#This Row],[Reference Number]]=Q1291,B1291+1,1),"")</f>
        <v/>
      </c>
      <c r="C1292" s="61"/>
      <c r="D1292" s="61"/>
      <c r="E1292" s="138"/>
      <c r="F1292" s="141" t="str">
        <f>IFERROR(IF(VLOOKUP(Table1[[#This Row],[Budget Code Description]],Dimentions!$X$6:$AC$139,2,FALSE)="","",VLOOKUP(Table1[[#This Row],[Budget Code Description]],Dimentions!$X$6:$AC$139,2,FALSE)),"")</f>
        <v/>
      </c>
      <c r="G1292" s="141"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1" t="str">
        <f>IFERROR(VLOOKUP(Table1[[#This Row],[Budget Code Description]],Table6[#All],8,FALSE),"")</f>
        <v/>
      </c>
      <c r="L1292" s="63"/>
      <c r="M1292" s="65" t="str">
        <f>IFERROR(VLOOKUP(Table1[[#This Row],[Staff ID]],Table2[],2,FALSE),"")</f>
        <v/>
      </c>
      <c r="N1292" s="209" t="str">
        <f>IFERROR(IF(VLOOKUP(Table1[[#This Row],[Budget Code Description]],Dimentions!$X$6:$AC$134,4,FALSE)="","",VLOOKUP(Table1[[#This Row],[Budget Code Description]],Dimentions!$X$6:$AC$134,4,FALSE)),"")</f>
        <v/>
      </c>
      <c r="O1292" s="65" t="str">
        <f>IFERROR(VLOOKUP(Table1[[#This Row],[Vendor ID]],Table549[],2,FALSE),"")</f>
        <v/>
      </c>
      <c r="P1292" s="63"/>
      <c r="Q1292" s="141" t="str">
        <f>IF(Table1[[#This Row],[Posting Date]]&lt;&gt;"",$D$9,"")</f>
        <v/>
      </c>
      <c r="R1292" s="157" t="str">
        <f>IF(Table1[[#This Row],[Posting Date]]&lt;&gt;"",$D$10,"")</f>
        <v/>
      </c>
      <c r="S1292" s="66"/>
      <c r="T1292" s="63"/>
      <c r="U1292" s="67"/>
      <c r="V1292" s="67"/>
      <c r="W1292" s="67" t="str">
        <f t="shared" si="24"/>
        <v/>
      </c>
      <c r="X1292" s="159" t="str">
        <f>IF(E1292="","",(IF(Table1[[#This Row],[Cur]]="USD",Table1[[#This Row],[Cur_Amount Debit]],Table1[[#This Row],[Cur_Amount Debit]]/Table1[[#This Row],[Exchange Rate]])))</f>
        <v/>
      </c>
      <c r="Y1292" s="159" t="str">
        <f>IF(E1292="","",(IF(Table1[[#This Row],[Cur]]="USD",Table1[[#This Row],[Cur_Amount Credit]],Table1[[#This Row],[Cur_Amount Credit]]/ExchangeRate)))</f>
        <v/>
      </c>
      <c r="Z1292" s="201" t="str">
        <f>IF(E1292="","",(Table1[[#This Row],[Debit USD]]-Table1[[#This Row],[Credit USD]]))</f>
        <v/>
      </c>
      <c r="AA1292" s="226"/>
      <c r="AB1292" s="255"/>
      <c r="AC1292" s="1"/>
      <c r="AD1292" s="15"/>
      <c r="AE1292" s="15" t="str">
        <f>IF(AND(OR(Table1[[#This Row],[Account]]="15030",Table1[[#This Row],[Account]]="15035",Table1[[#This Row],[Account]]="20150"),Table1[[#This Row],[Vendor ID]]=""),1,"")</f>
        <v/>
      </c>
      <c r="AF1292" s="15"/>
      <c r="AG1292" s="15"/>
      <c r="AH1292" s="15"/>
      <c r="AI1292" s="46" t="str">
        <f>IF(Table1[[#This Row],[Posting Date]]&lt;&gt;"","GJ-"&amp;CountryID,"")</f>
        <v/>
      </c>
      <c r="AJ1292" s="59" t="str">
        <f>IF(Table1[[#This Row],[Posting Date]]&lt;&gt;"",Table1[[#This Row],[Posting Date]],"")</f>
        <v/>
      </c>
      <c r="AK1292" s="46"/>
      <c r="AL1292" s="46" t="str">
        <f>IF(Table1[[#This Row],[Description]]&lt;&gt;"",Table1[[#This Row],[Description]],"")</f>
        <v/>
      </c>
      <c r="AM1292" s="46" t="str">
        <f>IF(Table1[[#This Row],[Posting Date]]&lt;&gt;"",Table1[[#This Row],[Reference Number]],"")</f>
        <v/>
      </c>
      <c r="AN1292" s="46" t="str">
        <f>TRIM(Table1[[#This Row],[Line '#]])</f>
        <v/>
      </c>
      <c r="AO1292" s="46" t="str">
        <f>TRIM(Table1[[#This Row],[Account]])</f>
        <v/>
      </c>
      <c r="AP1292" s="46" t="str">
        <f>IF(Table1[[#This Row],[Posting Date]]&lt;&gt;"",$D$5,"")</f>
        <v/>
      </c>
      <c r="AQ1292" s="46" t="str">
        <f>TRIM(Table1[[#This Row],[Departments-Prgrams]])</f>
        <v/>
      </c>
      <c r="AR1292" s="46" t="str">
        <f>TRIM(Table1[[#This Row],[Grant]])</f>
        <v/>
      </c>
      <c r="AS1292" s="46" t="str">
        <f>TRIM(Table1[[#This Row],[Staff ID]])</f>
        <v/>
      </c>
      <c r="AT1292" s="46" t="str">
        <f>IF(TRIM(Table1[[#This Row],[Budget Code]])=0,"",TRIM(Table1[[#This Row],[Budget Code]]))</f>
        <v/>
      </c>
      <c r="AU1292" s="46" t="str">
        <f>IF(Table1[[#This Row],[Line Description]]&lt;&gt;"",Table1[[#This Row],[Line Description]],"")</f>
        <v/>
      </c>
      <c r="AV1292" s="46" t="str">
        <f>IF(Table1[[#This Row],[Cur_Amount Debit]]&gt;0,ROUND(Table1[[#This Row],[Cur_Amount Debit]],2),"")</f>
        <v/>
      </c>
      <c r="AW1292" s="46" t="str">
        <f>IF(Table1[[#This Row],[Cur_Amount Credit]]&gt;0,ROUND(Table1[[#This Row],[Cur_Amount Credit]],2),"")</f>
        <v/>
      </c>
      <c r="AX1292" s="46" t="str">
        <f>LEFT(Table1[[#This Row],[Cur]],3)</f>
        <v/>
      </c>
      <c r="AY1292" s="59"/>
      <c r="AZ1292" s="46"/>
      <c r="BA1292" s="46" t="str">
        <f>IF(Table1[[#This Row],[Cur]]&lt;&gt;"",IF(Table1[[#This Row],[Cur]]="USD","",ExchangeRate),"")</f>
        <v/>
      </c>
      <c r="BB1292" s="46" t="str">
        <f>IF(Table1[[#This Row],[Grant]]&lt;&gt;"",VLOOKUP(Table1[[#This Row],[Grant]],Grants!B:D,3),"")</f>
        <v/>
      </c>
      <c r="BC1292" s="46" t="str">
        <f>TRIM(Table1[[#This Row],[Vendor ID]])</f>
        <v/>
      </c>
      <c r="BD1292">
        <f>IF(Table1[[#This Row],[Reference Number]]=Q1291,BD1291,BD1291+1)</f>
        <v>0</v>
      </c>
    </row>
    <row r="1293" spans="1:56" ht="11.25" customHeight="1" x14ac:dyDescent="0.25">
      <c r="A1293" s="1"/>
      <c r="B1293" s="88" t="str">
        <f>IF(Table1[[#This Row],[Posting Date]]&lt;&gt;"",IF(Table1[[#This Row],[Reference Number]]=Q1292,B1292+1,1),"")</f>
        <v/>
      </c>
      <c r="C1293" s="61"/>
      <c r="D1293" s="61"/>
      <c r="E1293" s="138"/>
      <c r="F1293" s="141" t="str">
        <f>IFERROR(IF(VLOOKUP(Table1[[#This Row],[Budget Code Description]],Dimentions!$X$6:$AC$139,2,FALSE)="","",VLOOKUP(Table1[[#This Row],[Budget Code Description]],Dimentions!$X$6:$AC$139,2,FALSE)),"")</f>
        <v/>
      </c>
      <c r="G1293" s="141"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1" t="str">
        <f>IFERROR(VLOOKUP(Table1[[#This Row],[Budget Code Description]],Table6[#All],8,FALSE),"")</f>
        <v/>
      </c>
      <c r="L1293" s="63"/>
      <c r="M1293" s="65" t="str">
        <f>IFERROR(VLOOKUP(Table1[[#This Row],[Staff ID]],Table2[],2,FALSE),"")</f>
        <v/>
      </c>
      <c r="N1293" s="209" t="str">
        <f>IFERROR(IF(VLOOKUP(Table1[[#This Row],[Budget Code Description]],Dimentions!$X$6:$AC$134,4,FALSE)="","",VLOOKUP(Table1[[#This Row],[Budget Code Description]],Dimentions!$X$6:$AC$134,4,FALSE)),"")</f>
        <v/>
      </c>
      <c r="O1293" s="65" t="str">
        <f>IFERROR(VLOOKUP(Table1[[#This Row],[Vendor ID]],Table549[],2,FALSE),"")</f>
        <v/>
      </c>
      <c r="P1293" s="63"/>
      <c r="Q1293" s="141" t="str">
        <f>IF(Table1[[#This Row],[Posting Date]]&lt;&gt;"",$D$9,"")</f>
        <v/>
      </c>
      <c r="R1293" s="157" t="str">
        <f>IF(Table1[[#This Row],[Posting Date]]&lt;&gt;"",$D$10,"")</f>
        <v/>
      </c>
      <c r="S1293" s="66"/>
      <c r="T1293" s="63"/>
      <c r="U1293" s="67"/>
      <c r="V1293" s="67"/>
      <c r="W1293" s="67" t="str">
        <f t="shared" si="24"/>
        <v/>
      </c>
      <c r="X1293" s="159" t="str">
        <f>IF(E1293="","",(IF(Table1[[#This Row],[Cur]]="USD",Table1[[#This Row],[Cur_Amount Debit]],Table1[[#This Row],[Cur_Amount Debit]]/Table1[[#This Row],[Exchange Rate]])))</f>
        <v/>
      </c>
      <c r="Y1293" s="159" t="str">
        <f>IF(E1293="","",(IF(Table1[[#This Row],[Cur]]="USD",Table1[[#This Row],[Cur_Amount Credit]],Table1[[#This Row],[Cur_Amount Credit]]/ExchangeRate)))</f>
        <v/>
      </c>
      <c r="Z1293" s="201" t="str">
        <f>IF(E1293="","",(Table1[[#This Row],[Debit USD]]-Table1[[#This Row],[Credit USD]]))</f>
        <v/>
      </c>
      <c r="AA1293" s="226"/>
      <c r="AB1293" s="255"/>
      <c r="AC1293" s="1"/>
      <c r="AD1293" s="15"/>
      <c r="AE1293" s="15" t="str">
        <f>IF(AND(OR(Table1[[#This Row],[Account]]="15030",Table1[[#This Row],[Account]]="15035",Table1[[#This Row],[Account]]="20150"),Table1[[#This Row],[Vendor ID]]=""),1,"")</f>
        <v/>
      </c>
      <c r="AF1293" s="15"/>
      <c r="AG1293" s="15"/>
      <c r="AH1293" s="15"/>
      <c r="AI1293" s="46" t="str">
        <f>IF(Table1[[#This Row],[Posting Date]]&lt;&gt;"","GJ-"&amp;CountryID,"")</f>
        <v/>
      </c>
      <c r="AJ1293" s="59" t="str">
        <f>IF(Table1[[#This Row],[Posting Date]]&lt;&gt;"",Table1[[#This Row],[Posting Date]],"")</f>
        <v/>
      </c>
      <c r="AK1293" s="46"/>
      <c r="AL1293" s="46" t="str">
        <f>IF(Table1[[#This Row],[Description]]&lt;&gt;"",Table1[[#This Row],[Description]],"")</f>
        <v/>
      </c>
      <c r="AM1293" s="46" t="str">
        <f>IF(Table1[[#This Row],[Posting Date]]&lt;&gt;"",Table1[[#This Row],[Reference Number]],"")</f>
        <v/>
      </c>
      <c r="AN1293" s="46" t="str">
        <f>TRIM(Table1[[#This Row],[Line '#]])</f>
        <v/>
      </c>
      <c r="AO1293" s="46" t="str">
        <f>TRIM(Table1[[#This Row],[Account]])</f>
        <v/>
      </c>
      <c r="AP1293" s="46" t="str">
        <f>IF(Table1[[#This Row],[Posting Date]]&lt;&gt;"",$D$5,"")</f>
        <v/>
      </c>
      <c r="AQ1293" s="46" t="str">
        <f>TRIM(Table1[[#This Row],[Departments-Prgrams]])</f>
        <v/>
      </c>
      <c r="AR1293" s="46" t="str">
        <f>TRIM(Table1[[#This Row],[Grant]])</f>
        <v/>
      </c>
      <c r="AS1293" s="46" t="str">
        <f>TRIM(Table1[[#This Row],[Staff ID]])</f>
        <v/>
      </c>
      <c r="AT1293" s="46" t="str">
        <f>IF(TRIM(Table1[[#This Row],[Budget Code]])=0,"",TRIM(Table1[[#This Row],[Budget Code]]))</f>
        <v/>
      </c>
      <c r="AU1293" s="46" t="str">
        <f>IF(Table1[[#This Row],[Line Description]]&lt;&gt;"",Table1[[#This Row],[Line Description]],"")</f>
        <v/>
      </c>
      <c r="AV1293" s="46" t="str">
        <f>IF(Table1[[#This Row],[Cur_Amount Debit]]&gt;0,ROUND(Table1[[#This Row],[Cur_Amount Debit]],2),"")</f>
        <v/>
      </c>
      <c r="AW1293" s="46" t="str">
        <f>IF(Table1[[#This Row],[Cur_Amount Credit]]&gt;0,ROUND(Table1[[#This Row],[Cur_Amount Credit]],2),"")</f>
        <v/>
      </c>
      <c r="AX1293" s="46" t="str">
        <f>LEFT(Table1[[#This Row],[Cur]],3)</f>
        <v/>
      </c>
      <c r="AY1293" s="59"/>
      <c r="AZ1293" s="46"/>
      <c r="BA1293" s="46" t="str">
        <f>IF(Table1[[#This Row],[Cur]]&lt;&gt;"",IF(Table1[[#This Row],[Cur]]="USD","",ExchangeRate),"")</f>
        <v/>
      </c>
      <c r="BB1293" s="46" t="str">
        <f>IF(Table1[[#This Row],[Grant]]&lt;&gt;"",VLOOKUP(Table1[[#This Row],[Grant]],Grants!B:D,3),"")</f>
        <v/>
      </c>
      <c r="BC1293" s="46" t="str">
        <f>TRIM(Table1[[#This Row],[Vendor ID]])</f>
        <v/>
      </c>
      <c r="BD1293">
        <f>IF(Table1[[#This Row],[Reference Number]]=Q1292,BD1292,BD1292+1)</f>
        <v>0</v>
      </c>
    </row>
    <row r="1294" spans="1:56" ht="11.25" customHeight="1" x14ac:dyDescent="0.25">
      <c r="A1294" s="1"/>
      <c r="B1294" s="88" t="str">
        <f>IF(Table1[[#This Row],[Posting Date]]&lt;&gt;"",IF(Table1[[#This Row],[Reference Number]]=Q1293,B1293+1,1),"")</f>
        <v/>
      </c>
      <c r="C1294" s="61"/>
      <c r="D1294" s="61"/>
      <c r="E1294" s="138"/>
      <c r="F1294" s="141" t="str">
        <f>IFERROR(IF(VLOOKUP(Table1[[#This Row],[Budget Code Description]],Dimentions!$X$6:$AC$139,2,FALSE)="","",VLOOKUP(Table1[[#This Row],[Budget Code Description]],Dimentions!$X$6:$AC$139,2,FALSE)),"")</f>
        <v/>
      </c>
      <c r="G1294" s="141"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1" t="str">
        <f>IFERROR(VLOOKUP(Table1[[#This Row],[Budget Code Description]],Table6[#All],8,FALSE),"")</f>
        <v/>
      </c>
      <c r="L1294" s="63"/>
      <c r="M1294" s="65" t="str">
        <f>IFERROR(VLOOKUP(Table1[[#This Row],[Staff ID]],Table2[],2,FALSE),"")</f>
        <v/>
      </c>
      <c r="N1294" s="209" t="str">
        <f>IFERROR(IF(VLOOKUP(Table1[[#This Row],[Budget Code Description]],Dimentions!$X$6:$AC$134,4,FALSE)="","",VLOOKUP(Table1[[#This Row],[Budget Code Description]],Dimentions!$X$6:$AC$134,4,FALSE)),"")</f>
        <v/>
      </c>
      <c r="O1294" s="65" t="str">
        <f>IFERROR(VLOOKUP(Table1[[#This Row],[Vendor ID]],Table549[],2,FALSE),"")</f>
        <v/>
      </c>
      <c r="P1294" s="63"/>
      <c r="Q1294" s="141" t="str">
        <f>IF(Table1[[#This Row],[Posting Date]]&lt;&gt;"",$D$9,"")</f>
        <v/>
      </c>
      <c r="R1294" s="157" t="str">
        <f>IF(Table1[[#This Row],[Posting Date]]&lt;&gt;"",$D$10,"")</f>
        <v/>
      </c>
      <c r="S1294" s="66"/>
      <c r="T1294" s="63"/>
      <c r="U1294" s="67"/>
      <c r="V1294" s="67"/>
      <c r="W1294" s="67" t="str">
        <f t="shared" si="24"/>
        <v/>
      </c>
      <c r="X1294" s="159" t="str">
        <f>IF(E1294="","",(IF(Table1[[#This Row],[Cur]]="USD",Table1[[#This Row],[Cur_Amount Debit]],Table1[[#This Row],[Cur_Amount Debit]]/Table1[[#This Row],[Exchange Rate]])))</f>
        <v/>
      </c>
      <c r="Y1294" s="159" t="str">
        <f>IF(E1294="","",(IF(Table1[[#This Row],[Cur]]="USD",Table1[[#This Row],[Cur_Amount Credit]],Table1[[#This Row],[Cur_Amount Credit]]/ExchangeRate)))</f>
        <v/>
      </c>
      <c r="Z1294" s="201" t="str">
        <f>IF(E1294="","",(Table1[[#This Row],[Debit USD]]-Table1[[#This Row],[Credit USD]]))</f>
        <v/>
      </c>
      <c r="AA1294" s="226"/>
      <c r="AB1294" s="255"/>
      <c r="AC1294" s="1"/>
      <c r="AD1294" s="15"/>
      <c r="AE1294" s="15" t="str">
        <f>IF(AND(OR(Table1[[#This Row],[Account]]="15030",Table1[[#This Row],[Account]]="15035",Table1[[#This Row],[Account]]="20150"),Table1[[#This Row],[Vendor ID]]=""),1,"")</f>
        <v/>
      </c>
      <c r="AF1294" s="15"/>
      <c r="AG1294" s="15"/>
      <c r="AH1294" s="15"/>
      <c r="AI1294" s="46" t="str">
        <f>IF(Table1[[#This Row],[Posting Date]]&lt;&gt;"","GJ-"&amp;CountryID,"")</f>
        <v/>
      </c>
      <c r="AJ1294" s="59" t="str">
        <f>IF(Table1[[#This Row],[Posting Date]]&lt;&gt;"",Table1[[#This Row],[Posting Date]],"")</f>
        <v/>
      </c>
      <c r="AK1294" s="46"/>
      <c r="AL1294" s="46" t="str">
        <f>IF(Table1[[#This Row],[Description]]&lt;&gt;"",Table1[[#This Row],[Description]],"")</f>
        <v/>
      </c>
      <c r="AM1294" s="46" t="str">
        <f>IF(Table1[[#This Row],[Posting Date]]&lt;&gt;"",Table1[[#This Row],[Reference Number]],"")</f>
        <v/>
      </c>
      <c r="AN1294" s="46" t="str">
        <f>TRIM(Table1[[#This Row],[Line '#]])</f>
        <v/>
      </c>
      <c r="AO1294" s="46" t="str">
        <f>TRIM(Table1[[#This Row],[Account]])</f>
        <v/>
      </c>
      <c r="AP1294" s="46" t="str">
        <f>IF(Table1[[#This Row],[Posting Date]]&lt;&gt;"",$D$5,"")</f>
        <v/>
      </c>
      <c r="AQ1294" s="46" t="str">
        <f>TRIM(Table1[[#This Row],[Departments-Prgrams]])</f>
        <v/>
      </c>
      <c r="AR1294" s="46" t="str">
        <f>TRIM(Table1[[#This Row],[Grant]])</f>
        <v/>
      </c>
      <c r="AS1294" s="46" t="str">
        <f>TRIM(Table1[[#This Row],[Staff ID]])</f>
        <v/>
      </c>
      <c r="AT1294" s="46" t="str">
        <f>IF(TRIM(Table1[[#This Row],[Budget Code]])=0,"",TRIM(Table1[[#This Row],[Budget Code]]))</f>
        <v/>
      </c>
      <c r="AU1294" s="46" t="str">
        <f>IF(Table1[[#This Row],[Line Description]]&lt;&gt;"",Table1[[#This Row],[Line Description]],"")</f>
        <v/>
      </c>
      <c r="AV1294" s="46" t="str">
        <f>IF(Table1[[#This Row],[Cur_Amount Debit]]&gt;0,ROUND(Table1[[#This Row],[Cur_Amount Debit]],2),"")</f>
        <v/>
      </c>
      <c r="AW1294" s="46" t="str">
        <f>IF(Table1[[#This Row],[Cur_Amount Credit]]&gt;0,ROUND(Table1[[#This Row],[Cur_Amount Credit]],2),"")</f>
        <v/>
      </c>
      <c r="AX1294" s="46" t="str">
        <f>LEFT(Table1[[#This Row],[Cur]],3)</f>
        <v/>
      </c>
      <c r="AY1294" s="59"/>
      <c r="AZ1294" s="46"/>
      <c r="BA1294" s="46" t="str">
        <f>IF(Table1[[#This Row],[Cur]]&lt;&gt;"",IF(Table1[[#This Row],[Cur]]="USD","",ExchangeRate),"")</f>
        <v/>
      </c>
      <c r="BB1294" s="46" t="str">
        <f>IF(Table1[[#This Row],[Grant]]&lt;&gt;"",VLOOKUP(Table1[[#This Row],[Grant]],Grants!B:D,3),"")</f>
        <v/>
      </c>
      <c r="BC1294" s="46" t="str">
        <f>TRIM(Table1[[#This Row],[Vendor ID]])</f>
        <v/>
      </c>
      <c r="BD1294">
        <f>IF(Table1[[#This Row],[Reference Number]]=Q1293,BD1293,BD1293+1)</f>
        <v>0</v>
      </c>
    </row>
    <row r="1295" spans="1:56" ht="11.25" customHeight="1" x14ac:dyDescent="0.25">
      <c r="A1295" s="1"/>
      <c r="B1295" s="88" t="str">
        <f>IF(Table1[[#This Row],[Posting Date]]&lt;&gt;"",IF(Table1[[#This Row],[Reference Number]]=Q1294,B1294+1,1),"")</f>
        <v/>
      </c>
      <c r="C1295" s="61"/>
      <c r="D1295" s="61"/>
      <c r="E1295" s="138"/>
      <c r="F1295" s="141" t="str">
        <f>IFERROR(IF(VLOOKUP(Table1[[#This Row],[Budget Code Description]],Dimentions!$X$6:$AC$139,2,FALSE)="","",VLOOKUP(Table1[[#This Row],[Budget Code Description]],Dimentions!$X$6:$AC$139,2,FALSE)),"")</f>
        <v/>
      </c>
      <c r="G1295" s="141"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1" t="str">
        <f>IFERROR(VLOOKUP(Table1[[#This Row],[Budget Code Description]],Table6[#All],8,FALSE),"")</f>
        <v/>
      </c>
      <c r="L1295" s="63"/>
      <c r="M1295" s="65" t="str">
        <f>IFERROR(VLOOKUP(Table1[[#This Row],[Staff ID]],Table2[],2,FALSE),"")</f>
        <v/>
      </c>
      <c r="N1295" s="209" t="str">
        <f>IFERROR(IF(VLOOKUP(Table1[[#This Row],[Budget Code Description]],Dimentions!$X$6:$AC$134,4,FALSE)="","",VLOOKUP(Table1[[#This Row],[Budget Code Description]],Dimentions!$X$6:$AC$134,4,FALSE)),"")</f>
        <v/>
      </c>
      <c r="O1295" s="65" t="str">
        <f>IFERROR(VLOOKUP(Table1[[#This Row],[Vendor ID]],Table549[],2,FALSE),"")</f>
        <v/>
      </c>
      <c r="P1295" s="63"/>
      <c r="Q1295" s="141" t="str">
        <f>IF(Table1[[#This Row],[Posting Date]]&lt;&gt;"",$D$9,"")</f>
        <v/>
      </c>
      <c r="R1295" s="157" t="str">
        <f>IF(Table1[[#This Row],[Posting Date]]&lt;&gt;"",$D$10,"")</f>
        <v/>
      </c>
      <c r="S1295" s="66"/>
      <c r="T1295" s="63"/>
      <c r="U1295" s="67"/>
      <c r="V1295" s="67"/>
      <c r="W1295" s="67" t="str">
        <f t="shared" si="24"/>
        <v/>
      </c>
      <c r="X1295" s="159" t="str">
        <f>IF(E1295="","",(IF(Table1[[#This Row],[Cur]]="USD",Table1[[#This Row],[Cur_Amount Debit]],Table1[[#This Row],[Cur_Amount Debit]]/Table1[[#This Row],[Exchange Rate]])))</f>
        <v/>
      </c>
      <c r="Y1295" s="159" t="str">
        <f>IF(E1295="","",(IF(Table1[[#This Row],[Cur]]="USD",Table1[[#This Row],[Cur_Amount Credit]],Table1[[#This Row],[Cur_Amount Credit]]/ExchangeRate)))</f>
        <v/>
      </c>
      <c r="Z1295" s="201" t="str">
        <f>IF(E1295="","",(Table1[[#This Row],[Debit USD]]-Table1[[#This Row],[Credit USD]]))</f>
        <v/>
      </c>
      <c r="AA1295" s="226"/>
      <c r="AB1295" s="255"/>
      <c r="AC1295" s="1"/>
      <c r="AD1295" s="15"/>
      <c r="AE1295" s="15" t="str">
        <f>IF(AND(OR(Table1[[#This Row],[Account]]="15030",Table1[[#This Row],[Account]]="15035",Table1[[#This Row],[Account]]="20150"),Table1[[#This Row],[Vendor ID]]=""),1,"")</f>
        <v/>
      </c>
      <c r="AF1295" s="15"/>
      <c r="AG1295" s="15"/>
      <c r="AH1295" s="15"/>
      <c r="AI1295" s="46" t="str">
        <f>IF(Table1[[#This Row],[Posting Date]]&lt;&gt;"","GJ-"&amp;CountryID,"")</f>
        <v/>
      </c>
      <c r="AJ1295" s="59" t="str">
        <f>IF(Table1[[#This Row],[Posting Date]]&lt;&gt;"",Table1[[#This Row],[Posting Date]],"")</f>
        <v/>
      </c>
      <c r="AK1295" s="46"/>
      <c r="AL1295" s="46" t="str">
        <f>IF(Table1[[#This Row],[Description]]&lt;&gt;"",Table1[[#This Row],[Description]],"")</f>
        <v/>
      </c>
      <c r="AM1295" s="46" t="str">
        <f>IF(Table1[[#This Row],[Posting Date]]&lt;&gt;"",Table1[[#This Row],[Reference Number]],"")</f>
        <v/>
      </c>
      <c r="AN1295" s="46" t="str">
        <f>TRIM(Table1[[#This Row],[Line '#]])</f>
        <v/>
      </c>
      <c r="AO1295" s="46" t="str">
        <f>TRIM(Table1[[#This Row],[Account]])</f>
        <v/>
      </c>
      <c r="AP1295" s="46" t="str">
        <f>IF(Table1[[#This Row],[Posting Date]]&lt;&gt;"",$D$5,"")</f>
        <v/>
      </c>
      <c r="AQ1295" s="46" t="str">
        <f>TRIM(Table1[[#This Row],[Departments-Prgrams]])</f>
        <v/>
      </c>
      <c r="AR1295" s="46" t="str">
        <f>TRIM(Table1[[#This Row],[Grant]])</f>
        <v/>
      </c>
      <c r="AS1295" s="46" t="str">
        <f>TRIM(Table1[[#This Row],[Staff ID]])</f>
        <v/>
      </c>
      <c r="AT1295" s="46" t="str">
        <f>IF(TRIM(Table1[[#This Row],[Budget Code]])=0,"",TRIM(Table1[[#This Row],[Budget Code]]))</f>
        <v/>
      </c>
      <c r="AU1295" s="46" t="str">
        <f>IF(Table1[[#This Row],[Line Description]]&lt;&gt;"",Table1[[#This Row],[Line Description]],"")</f>
        <v/>
      </c>
      <c r="AV1295" s="46" t="str">
        <f>IF(Table1[[#This Row],[Cur_Amount Debit]]&gt;0,ROUND(Table1[[#This Row],[Cur_Amount Debit]],2),"")</f>
        <v/>
      </c>
      <c r="AW1295" s="46" t="str">
        <f>IF(Table1[[#This Row],[Cur_Amount Credit]]&gt;0,ROUND(Table1[[#This Row],[Cur_Amount Credit]],2),"")</f>
        <v/>
      </c>
      <c r="AX1295" s="46" t="str">
        <f>LEFT(Table1[[#This Row],[Cur]],3)</f>
        <v/>
      </c>
      <c r="AY1295" s="59"/>
      <c r="AZ1295" s="46"/>
      <c r="BA1295" s="46" t="str">
        <f>IF(Table1[[#This Row],[Cur]]&lt;&gt;"",IF(Table1[[#This Row],[Cur]]="USD","",ExchangeRate),"")</f>
        <v/>
      </c>
      <c r="BB1295" s="46" t="str">
        <f>IF(Table1[[#This Row],[Grant]]&lt;&gt;"",VLOOKUP(Table1[[#This Row],[Grant]],Grants!B:D,3),"")</f>
        <v/>
      </c>
      <c r="BC1295" s="46" t="str">
        <f>TRIM(Table1[[#This Row],[Vendor ID]])</f>
        <v/>
      </c>
      <c r="BD1295">
        <f>IF(Table1[[#This Row],[Reference Number]]=Q1294,BD1294,BD1294+1)</f>
        <v>0</v>
      </c>
    </row>
    <row r="1296" spans="1:56" ht="11.25" customHeight="1" x14ac:dyDescent="0.25">
      <c r="A1296" s="1"/>
      <c r="B1296" s="88" t="str">
        <f>IF(Table1[[#This Row],[Posting Date]]&lt;&gt;"",IF(Table1[[#This Row],[Reference Number]]=Q1295,B1295+1,1),"")</f>
        <v/>
      </c>
      <c r="C1296" s="61"/>
      <c r="D1296" s="61"/>
      <c r="E1296" s="138"/>
      <c r="F1296" s="141" t="str">
        <f>IFERROR(IF(VLOOKUP(Table1[[#This Row],[Budget Code Description]],Dimentions!$X$6:$AC$139,2,FALSE)="","",VLOOKUP(Table1[[#This Row],[Budget Code Description]],Dimentions!$X$6:$AC$139,2,FALSE)),"")</f>
        <v/>
      </c>
      <c r="G1296" s="141"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1" t="str">
        <f>IFERROR(VLOOKUP(Table1[[#This Row],[Budget Code Description]],Table6[#All],8,FALSE),"")</f>
        <v/>
      </c>
      <c r="L1296" s="63"/>
      <c r="M1296" s="65" t="str">
        <f>IFERROR(VLOOKUP(Table1[[#This Row],[Staff ID]],Table2[],2,FALSE),"")</f>
        <v/>
      </c>
      <c r="N1296" s="209" t="str">
        <f>IFERROR(IF(VLOOKUP(Table1[[#This Row],[Budget Code Description]],Dimentions!$X$6:$AC$134,4,FALSE)="","",VLOOKUP(Table1[[#This Row],[Budget Code Description]],Dimentions!$X$6:$AC$134,4,FALSE)),"")</f>
        <v/>
      </c>
      <c r="O1296" s="65" t="str">
        <f>IFERROR(VLOOKUP(Table1[[#This Row],[Vendor ID]],Table549[],2,FALSE),"")</f>
        <v/>
      </c>
      <c r="P1296" s="63"/>
      <c r="Q1296" s="141" t="str">
        <f>IF(Table1[[#This Row],[Posting Date]]&lt;&gt;"",$D$9,"")</f>
        <v/>
      </c>
      <c r="R1296" s="157" t="str">
        <f>IF(Table1[[#This Row],[Posting Date]]&lt;&gt;"",$D$10,"")</f>
        <v/>
      </c>
      <c r="S1296" s="66"/>
      <c r="T1296" s="63"/>
      <c r="U1296" s="67"/>
      <c r="V1296" s="67"/>
      <c r="W1296" s="67" t="str">
        <f t="shared" si="24"/>
        <v/>
      </c>
      <c r="X1296" s="159" t="str">
        <f>IF(E1296="","",(IF(Table1[[#This Row],[Cur]]="USD",Table1[[#This Row],[Cur_Amount Debit]],Table1[[#This Row],[Cur_Amount Debit]]/Table1[[#This Row],[Exchange Rate]])))</f>
        <v/>
      </c>
      <c r="Y1296" s="159" t="str">
        <f>IF(E1296="","",(IF(Table1[[#This Row],[Cur]]="USD",Table1[[#This Row],[Cur_Amount Credit]],Table1[[#This Row],[Cur_Amount Credit]]/ExchangeRate)))</f>
        <v/>
      </c>
      <c r="Z1296" s="201" t="str">
        <f>IF(E1296="","",(Table1[[#This Row],[Debit USD]]-Table1[[#This Row],[Credit USD]]))</f>
        <v/>
      </c>
      <c r="AA1296" s="226"/>
      <c r="AB1296" s="255"/>
      <c r="AC1296" s="1"/>
      <c r="AD1296" s="15"/>
      <c r="AE1296" s="15" t="str">
        <f>IF(AND(OR(Table1[[#This Row],[Account]]="15030",Table1[[#This Row],[Account]]="15035",Table1[[#This Row],[Account]]="20150"),Table1[[#This Row],[Vendor ID]]=""),1,"")</f>
        <v/>
      </c>
      <c r="AF1296" s="15"/>
      <c r="AG1296" s="15"/>
      <c r="AH1296" s="15"/>
      <c r="AI1296" s="46" t="str">
        <f>IF(Table1[[#This Row],[Posting Date]]&lt;&gt;"","GJ-"&amp;CountryID,"")</f>
        <v/>
      </c>
      <c r="AJ1296" s="59" t="str">
        <f>IF(Table1[[#This Row],[Posting Date]]&lt;&gt;"",Table1[[#This Row],[Posting Date]],"")</f>
        <v/>
      </c>
      <c r="AK1296" s="46"/>
      <c r="AL1296" s="46" t="str">
        <f>IF(Table1[[#This Row],[Description]]&lt;&gt;"",Table1[[#This Row],[Description]],"")</f>
        <v/>
      </c>
      <c r="AM1296" s="46" t="str">
        <f>IF(Table1[[#This Row],[Posting Date]]&lt;&gt;"",Table1[[#This Row],[Reference Number]],"")</f>
        <v/>
      </c>
      <c r="AN1296" s="46" t="str">
        <f>TRIM(Table1[[#This Row],[Line '#]])</f>
        <v/>
      </c>
      <c r="AO1296" s="46" t="str">
        <f>TRIM(Table1[[#This Row],[Account]])</f>
        <v/>
      </c>
      <c r="AP1296" s="46" t="str">
        <f>IF(Table1[[#This Row],[Posting Date]]&lt;&gt;"",$D$5,"")</f>
        <v/>
      </c>
      <c r="AQ1296" s="46" t="str">
        <f>TRIM(Table1[[#This Row],[Departments-Prgrams]])</f>
        <v/>
      </c>
      <c r="AR1296" s="46" t="str">
        <f>TRIM(Table1[[#This Row],[Grant]])</f>
        <v/>
      </c>
      <c r="AS1296" s="46" t="str">
        <f>TRIM(Table1[[#This Row],[Staff ID]])</f>
        <v/>
      </c>
      <c r="AT1296" s="46" t="str">
        <f>IF(TRIM(Table1[[#This Row],[Budget Code]])=0,"",TRIM(Table1[[#This Row],[Budget Code]]))</f>
        <v/>
      </c>
      <c r="AU1296" s="46" t="str">
        <f>IF(Table1[[#This Row],[Line Description]]&lt;&gt;"",Table1[[#This Row],[Line Description]],"")</f>
        <v/>
      </c>
      <c r="AV1296" s="46" t="str">
        <f>IF(Table1[[#This Row],[Cur_Amount Debit]]&gt;0,ROUND(Table1[[#This Row],[Cur_Amount Debit]],2),"")</f>
        <v/>
      </c>
      <c r="AW1296" s="46" t="str">
        <f>IF(Table1[[#This Row],[Cur_Amount Credit]]&gt;0,ROUND(Table1[[#This Row],[Cur_Amount Credit]],2),"")</f>
        <v/>
      </c>
      <c r="AX1296" s="46" t="str">
        <f>LEFT(Table1[[#This Row],[Cur]],3)</f>
        <v/>
      </c>
      <c r="AY1296" s="59"/>
      <c r="AZ1296" s="46"/>
      <c r="BA1296" s="46" t="str">
        <f>IF(Table1[[#This Row],[Cur]]&lt;&gt;"",IF(Table1[[#This Row],[Cur]]="USD","",ExchangeRate),"")</f>
        <v/>
      </c>
      <c r="BB1296" s="46" t="str">
        <f>IF(Table1[[#This Row],[Grant]]&lt;&gt;"",VLOOKUP(Table1[[#This Row],[Grant]],Grants!B:D,3),"")</f>
        <v/>
      </c>
      <c r="BC1296" s="46" t="str">
        <f>TRIM(Table1[[#This Row],[Vendor ID]])</f>
        <v/>
      </c>
      <c r="BD1296">
        <f>IF(Table1[[#This Row],[Reference Number]]=Q1295,BD1295,BD1295+1)</f>
        <v>0</v>
      </c>
    </row>
    <row r="1297" spans="1:56" ht="11.25" customHeight="1" x14ac:dyDescent="0.25">
      <c r="A1297" s="1"/>
      <c r="B1297" s="88" t="str">
        <f>IF(Table1[[#This Row],[Posting Date]]&lt;&gt;"",IF(Table1[[#This Row],[Reference Number]]=Q1296,B1296+1,1),"")</f>
        <v/>
      </c>
      <c r="C1297" s="61"/>
      <c r="D1297" s="61"/>
      <c r="E1297" s="138"/>
      <c r="F1297" s="141" t="str">
        <f>IFERROR(IF(VLOOKUP(Table1[[#This Row],[Budget Code Description]],Dimentions!$X$6:$AC$139,2,FALSE)="","",VLOOKUP(Table1[[#This Row],[Budget Code Description]],Dimentions!$X$6:$AC$139,2,FALSE)),"")</f>
        <v/>
      </c>
      <c r="G1297" s="141"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1" t="str">
        <f>IFERROR(VLOOKUP(Table1[[#This Row],[Budget Code Description]],Table6[#All],8,FALSE),"")</f>
        <v/>
      </c>
      <c r="L1297" s="63"/>
      <c r="M1297" s="65" t="str">
        <f>IFERROR(VLOOKUP(Table1[[#This Row],[Staff ID]],Table2[],2,FALSE),"")</f>
        <v/>
      </c>
      <c r="N1297" s="209" t="str">
        <f>IFERROR(IF(VLOOKUP(Table1[[#This Row],[Budget Code Description]],Dimentions!$X$6:$AC$134,4,FALSE)="","",VLOOKUP(Table1[[#This Row],[Budget Code Description]],Dimentions!$X$6:$AC$134,4,FALSE)),"")</f>
        <v/>
      </c>
      <c r="O1297" s="65" t="str">
        <f>IFERROR(VLOOKUP(Table1[[#This Row],[Vendor ID]],Table549[],2,FALSE),"")</f>
        <v/>
      </c>
      <c r="P1297" s="63"/>
      <c r="Q1297" s="141" t="str">
        <f>IF(Table1[[#This Row],[Posting Date]]&lt;&gt;"",$D$9,"")</f>
        <v/>
      </c>
      <c r="R1297" s="157" t="str">
        <f>IF(Table1[[#This Row],[Posting Date]]&lt;&gt;"",$D$10,"")</f>
        <v/>
      </c>
      <c r="S1297" s="66"/>
      <c r="T1297" s="63"/>
      <c r="U1297" s="67"/>
      <c r="V1297" s="67"/>
      <c r="W1297" s="67" t="str">
        <f t="shared" si="24"/>
        <v/>
      </c>
      <c r="X1297" s="159" t="str">
        <f>IF(E1297="","",(IF(Table1[[#This Row],[Cur]]="USD",Table1[[#This Row],[Cur_Amount Debit]],Table1[[#This Row],[Cur_Amount Debit]]/Table1[[#This Row],[Exchange Rate]])))</f>
        <v/>
      </c>
      <c r="Y1297" s="159" t="str">
        <f>IF(E1297="","",(IF(Table1[[#This Row],[Cur]]="USD",Table1[[#This Row],[Cur_Amount Credit]],Table1[[#This Row],[Cur_Amount Credit]]/ExchangeRate)))</f>
        <v/>
      </c>
      <c r="Z1297" s="201" t="str">
        <f>IF(E1297="","",(Table1[[#This Row],[Debit USD]]-Table1[[#This Row],[Credit USD]]))</f>
        <v/>
      </c>
      <c r="AA1297" s="226"/>
      <c r="AB1297" s="255"/>
      <c r="AC1297" s="1"/>
      <c r="AD1297" s="15"/>
      <c r="AE1297" s="15" t="str">
        <f>IF(AND(OR(Table1[[#This Row],[Account]]="15030",Table1[[#This Row],[Account]]="15035",Table1[[#This Row],[Account]]="20150"),Table1[[#This Row],[Vendor ID]]=""),1,"")</f>
        <v/>
      </c>
      <c r="AF1297" s="15"/>
      <c r="AG1297" s="15"/>
      <c r="AH1297" s="15"/>
      <c r="AI1297" s="46" t="str">
        <f>IF(Table1[[#This Row],[Posting Date]]&lt;&gt;"","GJ-"&amp;CountryID,"")</f>
        <v/>
      </c>
      <c r="AJ1297" s="59" t="str">
        <f>IF(Table1[[#This Row],[Posting Date]]&lt;&gt;"",Table1[[#This Row],[Posting Date]],"")</f>
        <v/>
      </c>
      <c r="AK1297" s="46"/>
      <c r="AL1297" s="46" t="str">
        <f>IF(Table1[[#This Row],[Description]]&lt;&gt;"",Table1[[#This Row],[Description]],"")</f>
        <v/>
      </c>
      <c r="AM1297" s="46" t="str">
        <f>IF(Table1[[#This Row],[Posting Date]]&lt;&gt;"",Table1[[#This Row],[Reference Number]],"")</f>
        <v/>
      </c>
      <c r="AN1297" s="46" t="str">
        <f>TRIM(Table1[[#This Row],[Line '#]])</f>
        <v/>
      </c>
      <c r="AO1297" s="46" t="str">
        <f>TRIM(Table1[[#This Row],[Account]])</f>
        <v/>
      </c>
      <c r="AP1297" s="46" t="str">
        <f>IF(Table1[[#This Row],[Posting Date]]&lt;&gt;"",$D$5,"")</f>
        <v/>
      </c>
      <c r="AQ1297" s="46" t="str">
        <f>TRIM(Table1[[#This Row],[Departments-Prgrams]])</f>
        <v/>
      </c>
      <c r="AR1297" s="46" t="str">
        <f>TRIM(Table1[[#This Row],[Grant]])</f>
        <v/>
      </c>
      <c r="AS1297" s="46" t="str">
        <f>TRIM(Table1[[#This Row],[Staff ID]])</f>
        <v/>
      </c>
      <c r="AT1297" s="46" t="str">
        <f>IF(TRIM(Table1[[#This Row],[Budget Code]])=0,"",TRIM(Table1[[#This Row],[Budget Code]]))</f>
        <v/>
      </c>
      <c r="AU1297" s="46" t="str">
        <f>IF(Table1[[#This Row],[Line Description]]&lt;&gt;"",Table1[[#This Row],[Line Description]],"")</f>
        <v/>
      </c>
      <c r="AV1297" s="46" t="str">
        <f>IF(Table1[[#This Row],[Cur_Amount Debit]]&gt;0,ROUND(Table1[[#This Row],[Cur_Amount Debit]],2),"")</f>
        <v/>
      </c>
      <c r="AW1297" s="46" t="str">
        <f>IF(Table1[[#This Row],[Cur_Amount Credit]]&gt;0,ROUND(Table1[[#This Row],[Cur_Amount Credit]],2),"")</f>
        <v/>
      </c>
      <c r="AX1297" s="46" t="str">
        <f>LEFT(Table1[[#This Row],[Cur]],3)</f>
        <v/>
      </c>
      <c r="AY1297" s="59"/>
      <c r="AZ1297" s="46"/>
      <c r="BA1297" s="46" t="str">
        <f>IF(Table1[[#This Row],[Cur]]&lt;&gt;"",IF(Table1[[#This Row],[Cur]]="USD","",ExchangeRate),"")</f>
        <v/>
      </c>
      <c r="BB1297" s="46" t="str">
        <f>IF(Table1[[#This Row],[Grant]]&lt;&gt;"",VLOOKUP(Table1[[#This Row],[Grant]],Grants!B:D,3),"")</f>
        <v/>
      </c>
      <c r="BC1297" s="46" t="str">
        <f>TRIM(Table1[[#This Row],[Vendor ID]])</f>
        <v/>
      </c>
      <c r="BD1297">
        <f>IF(Table1[[#This Row],[Reference Number]]=Q1296,BD1296,BD1296+1)</f>
        <v>0</v>
      </c>
    </row>
    <row r="1298" spans="1:56" ht="11.25" customHeight="1" x14ac:dyDescent="0.25">
      <c r="A1298" s="1"/>
      <c r="B1298" s="88" t="str">
        <f>IF(Table1[[#This Row],[Posting Date]]&lt;&gt;"",IF(Table1[[#This Row],[Reference Number]]=Q1297,B1297+1,1),"")</f>
        <v/>
      </c>
      <c r="C1298" s="61"/>
      <c r="D1298" s="61"/>
      <c r="E1298" s="138"/>
      <c r="F1298" s="141" t="str">
        <f>IFERROR(IF(VLOOKUP(Table1[[#This Row],[Budget Code Description]],Dimentions!$X$6:$AC$139,2,FALSE)="","",VLOOKUP(Table1[[#This Row],[Budget Code Description]],Dimentions!$X$6:$AC$139,2,FALSE)),"")</f>
        <v/>
      </c>
      <c r="G1298" s="141"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1" t="str">
        <f>IFERROR(VLOOKUP(Table1[[#This Row],[Budget Code Description]],Table6[#All],8,FALSE),"")</f>
        <v/>
      </c>
      <c r="L1298" s="63"/>
      <c r="M1298" s="65" t="str">
        <f>IFERROR(VLOOKUP(Table1[[#This Row],[Staff ID]],Table2[],2,FALSE),"")</f>
        <v/>
      </c>
      <c r="N1298" s="209" t="str">
        <f>IFERROR(IF(VLOOKUP(Table1[[#This Row],[Budget Code Description]],Dimentions!$X$6:$AC$134,4,FALSE)="","",VLOOKUP(Table1[[#This Row],[Budget Code Description]],Dimentions!$X$6:$AC$134,4,FALSE)),"")</f>
        <v/>
      </c>
      <c r="O1298" s="65" t="str">
        <f>IFERROR(VLOOKUP(Table1[[#This Row],[Vendor ID]],Table549[],2,FALSE),"")</f>
        <v/>
      </c>
      <c r="P1298" s="63"/>
      <c r="Q1298" s="141" t="str">
        <f>IF(Table1[[#This Row],[Posting Date]]&lt;&gt;"",$D$9,"")</f>
        <v/>
      </c>
      <c r="R1298" s="157" t="str">
        <f>IF(Table1[[#This Row],[Posting Date]]&lt;&gt;"",$D$10,"")</f>
        <v/>
      </c>
      <c r="S1298" s="66"/>
      <c r="T1298" s="63"/>
      <c r="U1298" s="67"/>
      <c r="V1298" s="67"/>
      <c r="W1298" s="67" t="str">
        <f t="shared" si="24"/>
        <v/>
      </c>
      <c r="X1298" s="159" t="str">
        <f>IF(E1298="","",(IF(Table1[[#This Row],[Cur]]="USD",Table1[[#This Row],[Cur_Amount Debit]],Table1[[#This Row],[Cur_Amount Debit]]/Table1[[#This Row],[Exchange Rate]])))</f>
        <v/>
      </c>
      <c r="Y1298" s="159" t="str">
        <f>IF(E1298="","",(IF(Table1[[#This Row],[Cur]]="USD",Table1[[#This Row],[Cur_Amount Credit]],Table1[[#This Row],[Cur_Amount Credit]]/ExchangeRate)))</f>
        <v/>
      </c>
      <c r="Z1298" s="201" t="str">
        <f>IF(E1298="","",(Table1[[#This Row],[Debit USD]]-Table1[[#This Row],[Credit USD]]))</f>
        <v/>
      </c>
      <c r="AA1298" s="226"/>
      <c r="AB1298" s="255"/>
      <c r="AC1298" s="1"/>
      <c r="AD1298" s="15"/>
      <c r="AE1298" s="15" t="str">
        <f>IF(AND(OR(Table1[[#This Row],[Account]]="15030",Table1[[#This Row],[Account]]="15035",Table1[[#This Row],[Account]]="20150"),Table1[[#This Row],[Vendor ID]]=""),1,"")</f>
        <v/>
      </c>
      <c r="AF1298" s="15"/>
      <c r="AG1298" s="15"/>
      <c r="AH1298" s="15"/>
      <c r="AI1298" s="46" t="str">
        <f>IF(Table1[[#This Row],[Posting Date]]&lt;&gt;"","GJ-"&amp;CountryID,"")</f>
        <v/>
      </c>
      <c r="AJ1298" s="59" t="str">
        <f>IF(Table1[[#This Row],[Posting Date]]&lt;&gt;"",Table1[[#This Row],[Posting Date]],"")</f>
        <v/>
      </c>
      <c r="AK1298" s="46"/>
      <c r="AL1298" s="46" t="str">
        <f>IF(Table1[[#This Row],[Description]]&lt;&gt;"",Table1[[#This Row],[Description]],"")</f>
        <v/>
      </c>
      <c r="AM1298" s="46" t="str">
        <f>IF(Table1[[#This Row],[Posting Date]]&lt;&gt;"",Table1[[#This Row],[Reference Number]],"")</f>
        <v/>
      </c>
      <c r="AN1298" s="46" t="str">
        <f>TRIM(Table1[[#This Row],[Line '#]])</f>
        <v/>
      </c>
      <c r="AO1298" s="46" t="str">
        <f>TRIM(Table1[[#This Row],[Account]])</f>
        <v/>
      </c>
      <c r="AP1298" s="46" t="str">
        <f>IF(Table1[[#This Row],[Posting Date]]&lt;&gt;"",$D$5,"")</f>
        <v/>
      </c>
      <c r="AQ1298" s="46" t="str">
        <f>TRIM(Table1[[#This Row],[Departments-Prgrams]])</f>
        <v/>
      </c>
      <c r="AR1298" s="46" t="str">
        <f>TRIM(Table1[[#This Row],[Grant]])</f>
        <v/>
      </c>
      <c r="AS1298" s="46" t="str">
        <f>TRIM(Table1[[#This Row],[Staff ID]])</f>
        <v/>
      </c>
      <c r="AT1298" s="46" t="str">
        <f>IF(TRIM(Table1[[#This Row],[Budget Code]])=0,"",TRIM(Table1[[#This Row],[Budget Code]]))</f>
        <v/>
      </c>
      <c r="AU1298" s="46" t="str">
        <f>IF(Table1[[#This Row],[Line Description]]&lt;&gt;"",Table1[[#This Row],[Line Description]],"")</f>
        <v/>
      </c>
      <c r="AV1298" s="46" t="str">
        <f>IF(Table1[[#This Row],[Cur_Amount Debit]]&gt;0,ROUND(Table1[[#This Row],[Cur_Amount Debit]],2),"")</f>
        <v/>
      </c>
      <c r="AW1298" s="46" t="str">
        <f>IF(Table1[[#This Row],[Cur_Amount Credit]]&gt;0,ROUND(Table1[[#This Row],[Cur_Amount Credit]],2),"")</f>
        <v/>
      </c>
      <c r="AX1298" s="46" t="str">
        <f>LEFT(Table1[[#This Row],[Cur]],3)</f>
        <v/>
      </c>
      <c r="AY1298" s="59"/>
      <c r="AZ1298" s="46"/>
      <c r="BA1298" s="46" t="str">
        <f>IF(Table1[[#This Row],[Cur]]&lt;&gt;"",IF(Table1[[#This Row],[Cur]]="USD","",ExchangeRate),"")</f>
        <v/>
      </c>
      <c r="BB1298" s="46" t="str">
        <f>IF(Table1[[#This Row],[Grant]]&lt;&gt;"",VLOOKUP(Table1[[#This Row],[Grant]],Grants!B:D,3),"")</f>
        <v/>
      </c>
      <c r="BC1298" s="46" t="str">
        <f>TRIM(Table1[[#This Row],[Vendor ID]])</f>
        <v/>
      </c>
      <c r="BD1298">
        <f>IF(Table1[[#This Row],[Reference Number]]=Q1297,BD1297,BD1297+1)</f>
        <v>0</v>
      </c>
    </row>
    <row r="1299" spans="1:56" ht="11.25" customHeight="1" x14ac:dyDescent="0.25">
      <c r="A1299" s="1"/>
      <c r="B1299" s="88" t="str">
        <f>IF(Table1[[#This Row],[Posting Date]]&lt;&gt;"",IF(Table1[[#This Row],[Reference Number]]=Q1298,B1298+1,1),"")</f>
        <v/>
      </c>
      <c r="C1299" s="61"/>
      <c r="D1299" s="61"/>
      <c r="E1299" s="138"/>
      <c r="F1299" s="141" t="str">
        <f>IFERROR(IF(VLOOKUP(Table1[[#This Row],[Budget Code Description]],Dimentions!$X$6:$AC$139,2,FALSE)="","",VLOOKUP(Table1[[#This Row],[Budget Code Description]],Dimentions!$X$6:$AC$139,2,FALSE)),"")</f>
        <v/>
      </c>
      <c r="G1299" s="141"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1" t="str">
        <f>IFERROR(VLOOKUP(Table1[[#This Row],[Budget Code Description]],Table6[#All],8,FALSE),"")</f>
        <v/>
      </c>
      <c r="L1299" s="63"/>
      <c r="M1299" s="65" t="str">
        <f>IFERROR(VLOOKUP(Table1[[#This Row],[Staff ID]],Table2[],2,FALSE),"")</f>
        <v/>
      </c>
      <c r="N1299" s="209" t="str">
        <f>IFERROR(IF(VLOOKUP(Table1[[#This Row],[Budget Code Description]],Dimentions!$X$6:$AC$134,4,FALSE)="","",VLOOKUP(Table1[[#This Row],[Budget Code Description]],Dimentions!$X$6:$AC$134,4,FALSE)),"")</f>
        <v/>
      </c>
      <c r="O1299" s="65" t="str">
        <f>IFERROR(VLOOKUP(Table1[[#This Row],[Vendor ID]],Table549[],2,FALSE),"")</f>
        <v/>
      </c>
      <c r="P1299" s="63"/>
      <c r="Q1299" s="141" t="str">
        <f>IF(Table1[[#This Row],[Posting Date]]&lt;&gt;"",$D$9,"")</f>
        <v/>
      </c>
      <c r="R1299" s="157" t="str">
        <f>IF(Table1[[#This Row],[Posting Date]]&lt;&gt;"",$D$10,"")</f>
        <v/>
      </c>
      <c r="S1299" s="66"/>
      <c r="T1299" s="63"/>
      <c r="U1299" s="67"/>
      <c r="V1299" s="67"/>
      <c r="W1299" s="67" t="str">
        <f t="shared" si="24"/>
        <v/>
      </c>
      <c r="X1299" s="159" t="str">
        <f>IF(E1299="","",(IF(Table1[[#This Row],[Cur]]="USD",Table1[[#This Row],[Cur_Amount Debit]],Table1[[#This Row],[Cur_Amount Debit]]/Table1[[#This Row],[Exchange Rate]])))</f>
        <v/>
      </c>
      <c r="Y1299" s="159" t="str">
        <f>IF(E1299="","",(IF(Table1[[#This Row],[Cur]]="USD",Table1[[#This Row],[Cur_Amount Credit]],Table1[[#This Row],[Cur_Amount Credit]]/ExchangeRate)))</f>
        <v/>
      </c>
      <c r="Z1299" s="201" t="str">
        <f>IF(E1299="","",(Table1[[#This Row],[Debit USD]]-Table1[[#This Row],[Credit USD]]))</f>
        <v/>
      </c>
      <c r="AA1299" s="226"/>
      <c r="AB1299" s="255"/>
      <c r="AC1299" s="1"/>
      <c r="AD1299" s="15"/>
      <c r="AE1299" s="15" t="str">
        <f>IF(AND(OR(Table1[[#This Row],[Account]]="15030",Table1[[#This Row],[Account]]="15035",Table1[[#This Row],[Account]]="20150"),Table1[[#This Row],[Vendor ID]]=""),1,"")</f>
        <v/>
      </c>
      <c r="AF1299" s="15"/>
      <c r="AG1299" s="15"/>
      <c r="AH1299" s="15"/>
      <c r="AI1299" s="46" t="str">
        <f>IF(Table1[[#This Row],[Posting Date]]&lt;&gt;"","GJ-"&amp;CountryID,"")</f>
        <v/>
      </c>
      <c r="AJ1299" s="59" t="str">
        <f>IF(Table1[[#This Row],[Posting Date]]&lt;&gt;"",Table1[[#This Row],[Posting Date]],"")</f>
        <v/>
      </c>
      <c r="AK1299" s="46"/>
      <c r="AL1299" s="46" t="str">
        <f>IF(Table1[[#This Row],[Description]]&lt;&gt;"",Table1[[#This Row],[Description]],"")</f>
        <v/>
      </c>
      <c r="AM1299" s="46" t="str">
        <f>IF(Table1[[#This Row],[Posting Date]]&lt;&gt;"",Table1[[#This Row],[Reference Number]],"")</f>
        <v/>
      </c>
      <c r="AN1299" s="46" t="str">
        <f>TRIM(Table1[[#This Row],[Line '#]])</f>
        <v/>
      </c>
      <c r="AO1299" s="46" t="str">
        <f>TRIM(Table1[[#This Row],[Account]])</f>
        <v/>
      </c>
      <c r="AP1299" s="46" t="str">
        <f>IF(Table1[[#This Row],[Posting Date]]&lt;&gt;"",$D$5,"")</f>
        <v/>
      </c>
      <c r="AQ1299" s="46" t="str">
        <f>TRIM(Table1[[#This Row],[Departments-Prgrams]])</f>
        <v/>
      </c>
      <c r="AR1299" s="46" t="str">
        <f>TRIM(Table1[[#This Row],[Grant]])</f>
        <v/>
      </c>
      <c r="AS1299" s="46" t="str">
        <f>TRIM(Table1[[#This Row],[Staff ID]])</f>
        <v/>
      </c>
      <c r="AT1299" s="46" t="str">
        <f>IF(TRIM(Table1[[#This Row],[Budget Code]])=0,"",TRIM(Table1[[#This Row],[Budget Code]]))</f>
        <v/>
      </c>
      <c r="AU1299" s="46" t="str">
        <f>IF(Table1[[#This Row],[Line Description]]&lt;&gt;"",Table1[[#This Row],[Line Description]],"")</f>
        <v/>
      </c>
      <c r="AV1299" s="46" t="str">
        <f>IF(Table1[[#This Row],[Cur_Amount Debit]]&gt;0,ROUND(Table1[[#This Row],[Cur_Amount Debit]],2),"")</f>
        <v/>
      </c>
      <c r="AW1299" s="46" t="str">
        <f>IF(Table1[[#This Row],[Cur_Amount Credit]]&gt;0,ROUND(Table1[[#This Row],[Cur_Amount Credit]],2),"")</f>
        <v/>
      </c>
      <c r="AX1299" s="46" t="str">
        <f>LEFT(Table1[[#This Row],[Cur]],3)</f>
        <v/>
      </c>
      <c r="AY1299" s="59"/>
      <c r="AZ1299" s="46"/>
      <c r="BA1299" s="46" t="str">
        <f>IF(Table1[[#This Row],[Cur]]&lt;&gt;"",IF(Table1[[#This Row],[Cur]]="USD","",ExchangeRate),"")</f>
        <v/>
      </c>
      <c r="BB1299" s="46" t="str">
        <f>IF(Table1[[#This Row],[Grant]]&lt;&gt;"",VLOOKUP(Table1[[#This Row],[Grant]],Grants!B:D,3),"")</f>
        <v/>
      </c>
      <c r="BC1299" s="46" t="str">
        <f>TRIM(Table1[[#This Row],[Vendor ID]])</f>
        <v/>
      </c>
      <c r="BD1299">
        <f>IF(Table1[[#This Row],[Reference Number]]=Q1298,BD1298,BD1298+1)</f>
        <v>0</v>
      </c>
    </row>
    <row r="1300" spans="1:56" ht="11.25" customHeight="1" x14ac:dyDescent="0.25">
      <c r="A1300" s="1"/>
      <c r="B1300" s="88" t="str">
        <f>IF(Table1[[#This Row],[Posting Date]]&lt;&gt;"",IF(Table1[[#This Row],[Reference Number]]=Q1299,B1299+1,1),"")</f>
        <v/>
      </c>
      <c r="C1300" s="61"/>
      <c r="D1300" s="61"/>
      <c r="E1300" s="138"/>
      <c r="F1300" s="141" t="str">
        <f>IFERROR(IF(VLOOKUP(Table1[[#This Row],[Budget Code Description]],Dimentions!$X$6:$AC$139,2,FALSE)="","",VLOOKUP(Table1[[#This Row],[Budget Code Description]],Dimentions!$X$6:$AC$139,2,FALSE)),"")</f>
        <v/>
      </c>
      <c r="G1300" s="141"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1" t="str">
        <f>IFERROR(VLOOKUP(Table1[[#This Row],[Budget Code Description]],Table6[#All],8,FALSE),"")</f>
        <v/>
      </c>
      <c r="L1300" s="63"/>
      <c r="M1300" s="65" t="str">
        <f>IFERROR(VLOOKUP(Table1[[#This Row],[Staff ID]],Table2[],2,FALSE),"")</f>
        <v/>
      </c>
      <c r="N1300" s="209" t="str">
        <f>IFERROR(IF(VLOOKUP(Table1[[#This Row],[Budget Code Description]],Dimentions!$X$6:$AC$134,4,FALSE)="","",VLOOKUP(Table1[[#This Row],[Budget Code Description]],Dimentions!$X$6:$AC$134,4,FALSE)),"")</f>
        <v/>
      </c>
      <c r="O1300" s="65" t="str">
        <f>IFERROR(VLOOKUP(Table1[[#This Row],[Vendor ID]],Table549[],2,FALSE),"")</f>
        <v/>
      </c>
      <c r="P1300" s="63"/>
      <c r="Q1300" s="141" t="str">
        <f>IF(Table1[[#This Row],[Posting Date]]&lt;&gt;"",$D$9,"")</f>
        <v/>
      </c>
      <c r="R1300" s="157" t="str">
        <f>IF(Table1[[#This Row],[Posting Date]]&lt;&gt;"",$D$10,"")</f>
        <v/>
      </c>
      <c r="S1300" s="66"/>
      <c r="T1300" s="63"/>
      <c r="U1300" s="67"/>
      <c r="V1300" s="67"/>
      <c r="W1300" s="67" t="str">
        <f t="shared" si="24"/>
        <v/>
      </c>
      <c r="X1300" s="159" t="str">
        <f>IF(E1300="","",(IF(Table1[[#This Row],[Cur]]="USD",Table1[[#This Row],[Cur_Amount Debit]],Table1[[#This Row],[Cur_Amount Debit]]/Table1[[#This Row],[Exchange Rate]])))</f>
        <v/>
      </c>
      <c r="Y1300" s="159" t="str">
        <f>IF(E1300="","",(IF(Table1[[#This Row],[Cur]]="USD",Table1[[#This Row],[Cur_Amount Credit]],Table1[[#This Row],[Cur_Amount Credit]]/ExchangeRate)))</f>
        <v/>
      </c>
      <c r="Z1300" s="201" t="str">
        <f>IF(E1300="","",(Table1[[#This Row],[Debit USD]]-Table1[[#This Row],[Credit USD]]))</f>
        <v/>
      </c>
      <c r="AA1300" s="226"/>
      <c r="AB1300" s="255"/>
      <c r="AC1300" s="1"/>
      <c r="AD1300" s="15"/>
      <c r="AE1300" s="15" t="str">
        <f>IF(AND(OR(Table1[[#This Row],[Account]]="15030",Table1[[#This Row],[Account]]="15035",Table1[[#This Row],[Account]]="20150"),Table1[[#This Row],[Vendor ID]]=""),1,"")</f>
        <v/>
      </c>
      <c r="AF1300" s="15"/>
      <c r="AG1300" s="15"/>
      <c r="AH1300" s="15"/>
      <c r="AI1300" s="46" t="str">
        <f>IF(Table1[[#This Row],[Posting Date]]&lt;&gt;"","GJ-"&amp;CountryID,"")</f>
        <v/>
      </c>
      <c r="AJ1300" s="59" t="str">
        <f>IF(Table1[[#This Row],[Posting Date]]&lt;&gt;"",Table1[[#This Row],[Posting Date]],"")</f>
        <v/>
      </c>
      <c r="AK1300" s="46"/>
      <c r="AL1300" s="46" t="str">
        <f>IF(Table1[[#This Row],[Description]]&lt;&gt;"",Table1[[#This Row],[Description]],"")</f>
        <v/>
      </c>
      <c r="AM1300" s="46" t="str">
        <f>IF(Table1[[#This Row],[Posting Date]]&lt;&gt;"",Table1[[#This Row],[Reference Number]],"")</f>
        <v/>
      </c>
      <c r="AN1300" s="46" t="str">
        <f>TRIM(Table1[[#This Row],[Line '#]])</f>
        <v/>
      </c>
      <c r="AO1300" s="46" t="str">
        <f>TRIM(Table1[[#This Row],[Account]])</f>
        <v/>
      </c>
      <c r="AP1300" s="46" t="str">
        <f>IF(Table1[[#This Row],[Posting Date]]&lt;&gt;"",$D$5,"")</f>
        <v/>
      </c>
      <c r="AQ1300" s="46" t="str">
        <f>TRIM(Table1[[#This Row],[Departments-Prgrams]])</f>
        <v/>
      </c>
      <c r="AR1300" s="46" t="str">
        <f>TRIM(Table1[[#This Row],[Grant]])</f>
        <v/>
      </c>
      <c r="AS1300" s="46" t="str">
        <f>TRIM(Table1[[#This Row],[Staff ID]])</f>
        <v/>
      </c>
      <c r="AT1300" s="46" t="str">
        <f>IF(TRIM(Table1[[#This Row],[Budget Code]])=0,"",TRIM(Table1[[#This Row],[Budget Code]]))</f>
        <v/>
      </c>
      <c r="AU1300" s="46" t="str">
        <f>IF(Table1[[#This Row],[Line Description]]&lt;&gt;"",Table1[[#This Row],[Line Description]],"")</f>
        <v/>
      </c>
      <c r="AV1300" s="46" t="str">
        <f>IF(Table1[[#This Row],[Cur_Amount Debit]]&gt;0,ROUND(Table1[[#This Row],[Cur_Amount Debit]],2),"")</f>
        <v/>
      </c>
      <c r="AW1300" s="46" t="str">
        <f>IF(Table1[[#This Row],[Cur_Amount Credit]]&gt;0,ROUND(Table1[[#This Row],[Cur_Amount Credit]],2),"")</f>
        <v/>
      </c>
      <c r="AX1300" s="46" t="str">
        <f>LEFT(Table1[[#This Row],[Cur]],3)</f>
        <v/>
      </c>
      <c r="AY1300" s="59"/>
      <c r="AZ1300" s="46"/>
      <c r="BA1300" s="46" t="str">
        <f>IF(Table1[[#This Row],[Cur]]&lt;&gt;"",IF(Table1[[#This Row],[Cur]]="USD","",ExchangeRate),"")</f>
        <v/>
      </c>
      <c r="BB1300" s="46" t="str">
        <f>IF(Table1[[#This Row],[Grant]]&lt;&gt;"",VLOOKUP(Table1[[#This Row],[Grant]],Grants!B:D,3),"")</f>
        <v/>
      </c>
      <c r="BC1300" s="46" t="str">
        <f>TRIM(Table1[[#This Row],[Vendor ID]])</f>
        <v/>
      </c>
      <c r="BD1300">
        <f>IF(Table1[[#This Row],[Reference Number]]=Q1299,BD1299,BD1299+1)</f>
        <v>0</v>
      </c>
    </row>
    <row r="1301" spans="1:56" ht="11.25" customHeight="1" x14ac:dyDescent="0.25">
      <c r="A1301" s="1"/>
      <c r="B1301" s="88" t="str">
        <f>IF(Table1[[#This Row],[Posting Date]]&lt;&gt;"",IF(Table1[[#This Row],[Reference Number]]=Q1300,B1300+1,1),"")</f>
        <v/>
      </c>
      <c r="C1301" s="61"/>
      <c r="D1301" s="61"/>
      <c r="E1301" s="138"/>
      <c r="F1301" s="141" t="str">
        <f>IFERROR(IF(VLOOKUP(Table1[[#This Row],[Budget Code Description]],Dimentions!$X$6:$AC$139,2,FALSE)="","",VLOOKUP(Table1[[#This Row],[Budget Code Description]],Dimentions!$X$6:$AC$139,2,FALSE)),"")</f>
        <v/>
      </c>
      <c r="G1301" s="141"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1" t="str">
        <f>IFERROR(VLOOKUP(Table1[[#This Row],[Budget Code Description]],Table6[#All],8,FALSE),"")</f>
        <v/>
      </c>
      <c r="L1301" s="63"/>
      <c r="M1301" s="65" t="str">
        <f>IFERROR(VLOOKUP(Table1[[#This Row],[Staff ID]],Table2[],2,FALSE),"")</f>
        <v/>
      </c>
      <c r="N1301" s="209" t="str">
        <f>IFERROR(IF(VLOOKUP(Table1[[#This Row],[Budget Code Description]],Dimentions!$X$6:$AC$134,4,FALSE)="","",VLOOKUP(Table1[[#This Row],[Budget Code Description]],Dimentions!$X$6:$AC$134,4,FALSE)),"")</f>
        <v/>
      </c>
      <c r="O1301" s="65" t="str">
        <f>IFERROR(VLOOKUP(Table1[[#This Row],[Vendor ID]],Table549[],2,FALSE),"")</f>
        <v/>
      </c>
      <c r="P1301" s="63"/>
      <c r="Q1301" s="141" t="str">
        <f>IF(Table1[[#This Row],[Posting Date]]&lt;&gt;"",$D$9,"")</f>
        <v/>
      </c>
      <c r="R1301" s="157" t="str">
        <f>IF(Table1[[#This Row],[Posting Date]]&lt;&gt;"",$D$10,"")</f>
        <v/>
      </c>
      <c r="S1301" s="66"/>
      <c r="T1301" s="63"/>
      <c r="U1301" s="67"/>
      <c r="V1301" s="67"/>
      <c r="W1301" s="67" t="str">
        <f t="shared" si="24"/>
        <v/>
      </c>
      <c r="X1301" s="159" t="str">
        <f>IF(E1301="","",(IF(Table1[[#This Row],[Cur]]="USD",Table1[[#This Row],[Cur_Amount Debit]],Table1[[#This Row],[Cur_Amount Debit]]/Table1[[#This Row],[Exchange Rate]])))</f>
        <v/>
      </c>
      <c r="Y1301" s="159" t="str">
        <f>IF(E1301="","",(IF(Table1[[#This Row],[Cur]]="USD",Table1[[#This Row],[Cur_Amount Credit]],Table1[[#This Row],[Cur_Amount Credit]]/ExchangeRate)))</f>
        <v/>
      </c>
      <c r="Z1301" s="201" t="str">
        <f>IF(E1301="","",(Table1[[#This Row],[Debit USD]]-Table1[[#This Row],[Credit USD]]))</f>
        <v/>
      </c>
      <c r="AA1301" s="226"/>
      <c r="AB1301" s="255"/>
      <c r="AC1301" s="1"/>
      <c r="AD1301" s="15"/>
      <c r="AE1301" s="15" t="str">
        <f>IF(AND(OR(Table1[[#This Row],[Account]]="15030",Table1[[#This Row],[Account]]="15035",Table1[[#This Row],[Account]]="20150"),Table1[[#This Row],[Vendor ID]]=""),1,"")</f>
        <v/>
      </c>
      <c r="AF1301" s="15"/>
      <c r="AG1301" s="15"/>
      <c r="AH1301" s="15"/>
      <c r="AI1301" s="46" t="str">
        <f>IF(Table1[[#This Row],[Posting Date]]&lt;&gt;"","GJ-"&amp;CountryID,"")</f>
        <v/>
      </c>
      <c r="AJ1301" s="59" t="str">
        <f>IF(Table1[[#This Row],[Posting Date]]&lt;&gt;"",Table1[[#This Row],[Posting Date]],"")</f>
        <v/>
      </c>
      <c r="AK1301" s="46"/>
      <c r="AL1301" s="46" t="str">
        <f>IF(Table1[[#This Row],[Description]]&lt;&gt;"",Table1[[#This Row],[Description]],"")</f>
        <v/>
      </c>
      <c r="AM1301" s="46" t="str">
        <f>IF(Table1[[#This Row],[Posting Date]]&lt;&gt;"",Table1[[#This Row],[Reference Number]],"")</f>
        <v/>
      </c>
      <c r="AN1301" s="46" t="str">
        <f>TRIM(Table1[[#This Row],[Line '#]])</f>
        <v/>
      </c>
      <c r="AO1301" s="46" t="str">
        <f>TRIM(Table1[[#This Row],[Account]])</f>
        <v/>
      </c>
      <c r="AP1301" s="46" t="str">
        <f>IF(Table1[[#This Row],[Posting Date]]&lt;&gt;"",$D$5,"")</f>
        <v/>
      </c>
      <c r="AQ1301" s="46" t="str">
        <f>TRIM(Table1[[#This Row],[Departments-Prgrams]])</f>
        <v/>
      </c>
      <c r="AR1301" s="46" t="str">
        <f>TRIM(Table1[[#This Row],[Grant]])</f>
        <v/>
      </c>
      <c r="AS1301" s="46" t="str">
        <f>TRIM(Table1[[#This Row],[Staff ID]])</f>
        <v/>
      </c>
      <c r="AT1301" s="46" t="str">
        <f>IF(TRIM(Table1[[#This Row],[Budget Code]])=0,"",TRIM(Table1[[#This Row],[Budget Code]]))</f>
        <v/>
      </c>
      <c r="AU1301" s="46" t="str">
        <f>IF(Table1[[#This Row],[Line Description]]&lt;&gt;"",Table1[[#This Row],[Line Description]],"")</f>
        <v/>
      </c>
      <c r="AV1301" s="46" t="str">
        <f>IF(Table1[[#This Row],[Cur_Amount Debit]]&gt;0,ROUND(Table1[[#This Row],[Cur_Amount Debit]],2),"")</f>
        <v/>
      </c>
      <c r="AW1301" s="46" t="str">
        <f>IF(Table1[[#This Row],[Cur_Amount Credit]]&gt;0,ROUND(Table1[[#This Row],[Cur_Amount Credit]],2),"")</f>
        <v/>
      </c>
      <c r="AX1301" s="46" t="str">
        <f>LEFT(Table1[[#This Row],[Cur]],3)</f>
        <v/>
      </c>
      <c r="AY1301" s="59"/>
      <c r="AZ1301" s="46"/>
      <c r="BA1301" s="46" t="str">
        <f>IF(Table1[[#This Row],[Cur]]&lt;&gt;"",IF(Table1[[#This Row],[Cur]]="USD","",ExchangeRate),"")</f>
        <v/>
      </c>
      <c r="BB1301" s="46" t="str">
        <f>IF(Table1[[#This Row],[Grant]]&lt;&gt;"",VLOOKUP(Table1[[#This Row],[Grant]],Grants!B:D,3),"")</f>
        <v/>
      </c>
      <c r="BC1301" s="46" t="str">
        <f>TRIM(Table1[[#This Row],[Vendor ID]])</f>
        <v/>
      </c>
      <c r="BD1301">
        <f>IF(Table1[[#This Row],[Reference Number]]=Q1300,BD1300,BD1300+1)</f>
        <v>0</v>
      </c>
    </row>
    <row r="1302" spans="1:56" ht="11.25" customHeight="1" x14ac:dyDescent="0.25">
      <c r="A1302" s="1"/>
      <c r="B1302" s="88" t="str">
        <f>IF(Table1[[#This Row],[Posting Date]]&lt;&gt;"",IF(Table1[[#This Row],[Reference Number]]=Q1301,B1301+1,1),"")</f>
        <v/>
      </c>
      <c r="C1302" s="61"/>
      <c r="D1302" s="61"/>
      <c r="E1302" s="138"/>
      <c r="F1302" s="141" t="str">
        <f>IFERROR(IF(VLOOKUP(Table1[[#This Row],[Budget Code Description]],Dimentions!$X$6:$AC$139,2,FALSE)="","",VLOOKUP(Table1[[#This Row],[Budget Code Description]],Dimentions!$X$6:$AC$139,2,FALSE)),"")</f>
        <v/>
      </c>
      <c r="G1302" s="141"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1" t="str">
        <f>IFERROR(VLOOKUP(Table1[[#This Row],[Budget Code Description]],Table6[#All],8,FALSE),"")</f>
        <v/>
      </c>
      <c r="L1302" s="63"/>
      <c r="M1302" s="65" t="str">
        <f>IFERROR(VLOOKUP(Table1[[#This Row],[Staff ID]],Table2[],2,FALSE),"")</f>
        <v/>
      </c>
      <c r="N1302" s="209" t="str">
        <f>IFERROR(IF(VLOOKUP(Table1[[#This Row],[Budget Code Description]],Dimentions!$X$6:$AC$134,4,FALSE)="","",VLOOKUP(Table1[[#This Row],[Budget Code Description]],Dimentions!$X$6:$AC$134,4,FALSE)),"")</f>
        <v/>
      </c>
      <c r="O1302" s="65" t="str">
        <f>IFERROR(VLOOKUP(Table1[[#This Row],[Vendor ID]],Table549[],2,FALSE),"")</f>
        <v/>
      </c>
      <c r="P1302" s="63"/>
      <c r="Q1302" s="141" t="str">
        <f>IF(Table1[[#This Row],[Posting Date]]&lt;&gt;"",$D$9,"")</f>
        <v/>
      </c>
      <c r="R1302" s="157" t="str">
        <f>IF(Table1[[#This Row],[Posting Date]]&lt;&gt;"",$D$10,"")</f>
        <v/>
      </c>
      <c r="S1302" s="66"/>
      <c r="T1302" s="63"/>
      <c r="U1302" s="67"/>
      <c r="V1302" s="67"/>
      <c r="W1302" s="67" t="str">
        <f t="shared" si="24"/>
        <v/>
      </c>
      <c r="X1302" s="159" t="str">
        <f>IF(E1302="","",(IF(Table1[[#This Row],[Cur]]="USD",Table1[[#This Row],[Cur_Amount Debit]],Table1[[#This Row],[Cur_Amount Debit]]/Table1[[#This Row],[Exchange Rate]])))</f>
        <v/>
      </c>
      <c r="Y1302" s="159" t="str">
        <f>IF(E1302="","",(IF(Table1[[#This Row],[Cur]]="USD",Table1[[#This Row],[Cur_Amount Credit]],Table1[[#This Row],[Cur_Amount Credit]]/ExchangeRate)))</f>
        <v/>
      </c>
      <c r="Z1302" s="201" t="str">
        <f>IF(E1302="","",(Table1[[#This Row],[Debit USD]]-Table1[[#This Row],[Credit USD]]))</f>
        <v/>
      </c>
      <c r="AA1302" s="226"/>
      <c r="AB1302" s="255"/>
      <c r="AC1302" s="1"/>
      <c r="AD1302" s="15"/>
      <c r="AE1302" s="15" t="str">
        <f>IF(AND(OR(Table1[[#This Row],[Account]]="15030",Table1[[#This Row],[Account]]="15035",Table1[[#This Row],[Account]]="20150"),Table1[[#This Row],[Vendor ID]]=""),1,"")</f>
        <v/>
      </c>
      <c r="AF1302" s="15"/>
      <c r="AG1302" s="15"/>
      <c r="AH1302" s="15"/>
      <c r="AI1302" s="46" t="str">
        <f>IF(Table1[[#This Row],[Posting Date]]&lt;&gt;"","GJ-"&amp;CountryID,"")</f>
        <v/>
      </c>
      <c r="AJ1302" s="59" t="str">
        <f>IF(Table1[[#This Row],[Posting Date]]&lt;&gt;"",Table1[[#This Row],[Posting Date]],"")</f>
        <v/>
      </c>
      <c r="AK1302" s="46"/>
      <c r="AL1302" s="46" t="str">
        <f>IF(Table1[[#This Row],[Description]]&lt;&gt;"",Table1[[#This Row],[Description]],"")</f>
        <v/>
      </c>
      <c r="AM1302" s="46" t="str">
        <f>IF(Table1[[#This Row],[Posting Date]]&lt;&gt;"",Table1[[#This Row],[Reference Number]],"")</f>
        <v/>
      </c>
      <c r="AN1302" s="46" t="str">
        <f>TRIM(Table1[[#This Row],[Line '#]])</f>
        <v/>
      </c>
      <c r="AO1302" s="46" t="str">
        <f>TRIM(Table1[[#This Row],[Account]])</f>
        <v/>
      </c>
      <c r="AP1302" s="46" t="str">
        <f>IF(Table1[[#This Row],[Posting Date]]&lt;&gt;"",$D$5,"")</f>
        <v/>
      </c>
      <c r="AQ1302" s="46" t="str">
        <f>TRIM(Table1[[#This Row],[Departments-Prgrams]])</f>
        <v/>
      </c>
      <c r="AR1302" s="46" t="str">
        <f>TRIM(Table1[[#This Row],[Grant]])</f>
        <v/>
      </c>
      <c r="AS1302" s="46" t="str">
        <f>TRIM(Table1[[#This Row],[Staff ID]])</f>
        <v/>
      </c>
      <c r="AT1302" s="46" t="str">
        <f>IF(TRIM(Table1[[#This Row],[Budget Code]])=0,"",TRIM(Table1[[#This Row],[Budget Code]]))</f>
        <v/>
      </c>
      <c r="AU1302" s="46" t="str">
        <f>IF(Table1[[#This Row],[Line Description]]&lt;&gt;"",Table1[[#This Row],[Line Description]],"")</f>
        <v/>
      </c>
      <c r="AV1302" s="46" t="str">
        <f>IF(Table1[[#This Row],[Cur_Amount Debit]]&gt;0,ROUND(Table1[[#This Row],[Cur_Amount Debit]],2),"")</f>
        <v/>
      </c>
      <c r="AW1302" s="46" t="str">
        <f>IF(Table1[[#This Row],[Cur_Amount Credit]]&gt;0,ROUND(Table1[[#This Row],[Cur_Amount Credit]],2),"")</f>
        <v/>
      </c>
      <c r="AX1302" s="46" t="str">
        <f>LEFT(Table1[[#This Row],[Cur]],3)</f>
        <v/>
      </c>
      <c r="AY1302" s="59"/>
      <c r="AZ1302" s="46"/>
      <c r="BA1302" s="46" t="str">
        <f>IF(Table1[[#This Row],[Cur]]&lt;&gt;"",IF(Table1[[#This Row],[Cur]]="USD","",ExchangeRate),"")</f>
        <v/>
      </c>
      <c r="BB1302" s="46" t="str">
        <f>IF(Table1[[#This Row],[Grant]]&lt;&gt;"",VLOOKUP(Table1[[#This Row],[Grant]],Grants!B:D,3),"")</f>
        <v/>
      </c>
      <c r="BC1302" s="46" t="str">
        <f>TRIM(Table1[[#This Row],[Vendor ID]])</f>
        <v/>
      </c>
      <c r="BD1302">
        <f>IF(Table1[[#This Row],[Reference Number]]=Q1301,BD1301,BD1301+1)</f>
        <v>0</v>
      </c>
    </row>
    <row r="1303" spans="1:56" ht="11.25" customHeight="1" x14ac:dyDescent="0.25">
      <c r="A1303" s="1"/>
      <c r="B1303" s="88" t="str">
        <f>IF(Table1[[#This Row],[Posting Date]]&lt;&gt;"",IF(Table1[[#This Row],[Reference Number]]=Q1302,B1302+1,1),"")</f>
        <v/>
      </c>
      <c r="C1303" s="61"/>
      <c r="D1303" s="61"/>
      <c r="E1303" s="138"/>
      <c r="F1303" s="141" t="str">
        <f>IFERROR(IF(VLOOKUP(Table1[[#This Row],[Budget Code Description]],Dimentions!$X$6:$AC$139,2,FALSE)="","",VLOOKUP(Table1[[#This Row],[Budget Code Description]],Dimentions!$X$6:$AC$139,2,FALSE)),"")</f>
        <v/>
      </c>
      <c r="G1303" s="141"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1" t="str">
        <f>IFERROR(VLOOKUP(Table1[[#This Row],[Budget Code Description]],Table6[#All],8,FALSE),"")</f>
        <v/>
      </c>
      <c r="L1303" s="63"/>
      <c r="M1303" s="65" t="str">
        <f>IFERROR(VLOOKUP(Table1[[#This Row],[Staff ID]],Table2[],2,FALSE),"")</f>
        <v/>
      </c>
      <c r="N1303" s="209" t="str">
        <f>IFERROR(IF(VLOOKUP(Table1[[#This Row],[Budget Code Description]],Dimentions!$X$6:$AC$134,4,FALSE)="","",VLOOKUP(Table1[[#This Row],[Budget Code Description]],Dimentions!$X$6:$AC$134,4,FALSE)),"")</f>
        <v/>
      </c>
      <c r="O1303" s="65" t="str">
        <f>IFERROR(VLOOKUP(Table1[[#This Row],[Vendor ID]],Table549[],2,FALSE),"")</f>
        <v/>
      </c>
      <c r="P1303" s="63"/>
      <c r="Q1303" s="141" t="str">
        <f>IF(Table1[[#This Row],[Posting Date]]&lt;&gt;"",$D$9,"")</f>
        <v/>
      </c>
      <c r="R1303" s="157" t="str">
        <f>IF(Table1[[#This Row],[Posting Date]]&lt;&gt;"",$D$10,"")</f>
        <v/>
      </c>
      <c r="S1303" s="66"/>
      <c r="T1303" s="63"/>
      <c r="U1303" s="67"/>
      <c r="V1303" s="67"/>
      <c r="W1303" s="67" t="str">
        <f t="shared" si="24"/>
        <v/>
      </c>
      <c r="X1303" s="159" t="str">
        <f>IF(E1303="","",(IF(Table1[[#This Row],[Cur]]="USD",Table1[[#This Row],[Cur_Amount Debit]],Table1[[#This Row],[Cur_Amount Debit]]/Table1[[#This Row],[Exchange Rate]])))</f>
        <v/>
      </c>
      <c r="Y1303" s="159" t="str">
        <f>IF(E1303="","",(IF(Table1[[#This Row],[Cur]]="USD",Table1[[#This Row],[Cur_Amount Credit]],Table1[[#This Row],[Cur_Amount Credit]]/ExchangeRate)))</f>
        <v/>
      </c>
      <c r="Z1303" s="201" t="str">
        <f>IF(E1303="","",(Table1[[#This Row],[Debit USD]]-Table1[[#This Row],[Credit USD]]))</f>
        <v/>
      </c>
      <c r="AA1303" s="226"/>
      <c r="AB1303" s="255"/>
      <c r="AC1303" s="1"/>
      <c r="AD1303" s="15"/>
      <c r="AE1303" s="15" t="str">
        <f>IF(AND(OR(Table1[[#This Row],[Account]]="15030",Table1[[#This Row],[Account]]="15035",Table1[[#This Row],[Account]]="20150"),Table1[[#This Row],[Vendor ID]]=""),1,"")</f>
        <v/>
      </c>
      <c r="AF1303" s="15"/>
      <c r="AG1303" s="15"/>
      <c r="AH1303" s="15"/>
      <c r="AI1303" s="46" t="str">
        <f>IF(Table1[[#This Row],[Posting Date]]&lt;&gt;"","GJ-"&amp;CountryID,"")</f>
        <v/>
      </c>
      <c r="AJ1303" s="59" t="str">
        <f>IF(Table1[[#This Row],[Posting Date]]&lt;&gt;"",Table1[[#This Row],[Posting Date]],"")</f>
        <v/>
      </c>
      <c r="AK1303" s="46"/>
      <c r="AL1303" s="46" t="str">
        <f>IF(Table1[[#This Row],[Description]]&lt;&gt;"",Table1[[#This Row],[Description]],"")</f>
        <v/>
      </c>
      <c r="AM1303" s="46" t="str">
        <f>IF(Table1[[#This Row],[Posting Date]]&lt;&gt;"",Table1[[#This Row],[Reference Number]],"")</f>
        <v/>
      </c>
      <c r="AN1303" s="46" t="str">
        <f>TRIM(Table1[[#This Row],[Line '#]])</f>
        <v/>
      </c>
      <c r="AO1303" s="46" t="str">
        <f>TRIM(Table1[[#This Row],[Account]])</f>
        <v/>
      </c>
      <c r="AP1303" s="46" t="str">
        <f>IF(Table1[[#This Row],[Posting Date]]&lt;&gt;"",$D$5,"")</f>
        <v/>
      </c>
      <c r="AQ1303" s="46" t="str">
        <f>TRIM(Table1[[#This Row],[Departments-Prgrams]])</f>
        <v/>
      </c>
      <c r="AR1303" s="46" t="str">
        <f>TRIM(Table1[[#This Row],[Grant]])</f>
        <v/>
      </c>
      <c r="AS1303" s="46" t="str">
        <f>TRIM(Table1[[#This Row],[Staff ID]])</f>
        <v/>
      </c>
      <c r="AT1303" s="46" t="str">
        <f>IF(TRIM(Table1[[#This Row],[Budget Code]])=0,"",TRIM(Table1[[#This Row],[Budget Code]]))</f>
        <v/>
      </c>
      <c r="AU1303" s="46" t="str">
        <f>IF(Table1[[#This Row],[Line Description]]&lt;&gt;"",Table1[[#This Row],[Line Description]],"")</f>
        <v/>
      </c>
      <c r="AV1303" s="46" t="str">
        <f>IF(Table1[[#This Row],[Cur_Amount Debit]]&gt;0,ROUND(Table1[[#This Row],[Cur_Amount Debit]],2),"")</f>
        <v/>
      </c>
      <c r="AW1303" s="46" t="str">
        <f>IF(Table1[[#This Row],[Cur_Amount Credit]]&gt;0,ROUND(Table1[[#This Row],[Cur_Amount Credit]],2),"")</f>
        <v/>
      </c>
      <c r="AX1303" s="46" t="str">
        <f>LEFT(Table1[[#This Row],[Cur]],3)</f>
        <v/>
      </c>
      <c r="AY1303" s="59"/>
      <c r="AZ1303" s="46"/>
      <c r="BA1303" s="46" t="str">
        <f>IF(Table1[[#This Row],[Cur]]&lt;&gt;"",IF(Table1[[#This Row],[Cur]]="USD","",ExchangeRate),"")</f>
        <v/>
      </c>
      <c r="BB1303" s="46" t="str">
        <f>IF(Table1[[#This Row],[Grant]]&lt;&gt;"",VLOOKUP(Table1[[#This Row],[Grant]],Grants!B:D,3),"")</f>
        <v/>
      </c>
      <c r="BC1303" s="46" t="str">
        <f>TRIM(Table1[[#This Row],[Vendor ID]])</f>
        <v/>
      </c>
      <c r="BD1303">
        <f>IF(Table1[[#This Row],[Reference Number]]=Q1302,BD1302,BD1302+1)</f>
        <v>0</v>
      </c>
    </row>
    <row r="1304" spans="1:56" ht="11.25" customHeight="1" x14ac:dyDescent="0.25">
      <c r="A1304" s="1"/>
      <c r="B1304" s="88" t="str">
        <f>IF(Table1[[#This Row],[Posting Date]]&lt;&gt;"",IF(Table1[[#This Row],[Reference Number]]=Q1303,B1303+1,1),"")</f>
        <v/>
      </c>
      <c r="C1304" s="61"/>
      <c r="D1304" s="61"/>
      <c r="E1304" s="138"/>
      <c r="F1304" s="141" t="str">
        <f>IFERROR(IF(VLOOKUP(Table1[[#This Row],[Budget Code Description]],Dimentions!$X$6:$AC$139,2,FALSE)="","",VLOOKUP(Table1[[#This Row],[Budget Code Description]],Dimentions!$X$6:$AC$139,2,FALSE)),"")</f>
        <v/>
      </c>
      <c r="G1304" s="141"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1" t="str">
        <f>IFERROR(VLOOKUP(Table1[[#This Row],[Budget Code Description]],Table6[#All],8,FALSE),"")</f>
        <v/>
      </c>
      <c r="L1304" s="63"/>
      <c r="M1304" s="65" t="str">
        <f>IFERROR(VLOOKUP(Table1[[#This Row],[Staff ID]],Table2[],2,FALSE),"")</f>
        <v/>
      </c>
      <c r="N1304" s="209" t="str">
        <f>IFERROR(IF(VLOOKUP(Table1[[#This Row],[Budget Code Description]],Dimentions!$X$6:$AC$134,4,FALSE)="","",VLOOKUP(Table1[[#This Row],[Budget Code Description]],Dimentions!$X$6:$AC$134,4,FALSE)),"")</f>
        <v/>
      </c>
      <c r="O1304" s="65" t="str">
        <f>IFERROR(VLOOKUP(Table1[[#This Row],[Vendor ID]],Table549[],2,FALSE),"")</f>
        <v/>
      </c>
      <c r="P1304" s="63"/>
      <c r="Q1304" s="141" t="str">
        <f>IF(Table1[[#This Row],[Posting Date]]&lt;&gt;"",$D$9,"")</f>
        <v/>
      </c>
      <c r="R1304" s="157" t="str">
        <f>IF(Table1[[#This Row],[Posting Date]]&lt;&gt;"",$D$10,"")</f>
        <v/>
      </c>
      <c r="S1304" s="66"/>
      <c r="T1304" s="63"/>
      <c r="U1304" s="67"/>
      <c r="V1304" s="67"/>
      <c r="W1304" s="67" t="str">
        <f t="shared" si="24"/>
        <v/>
      </c>
      <c r="X1304" s="159" t="str">
        <f>IF(E1304="","",(IF(Table1[[#This Row],[Cur]]="USD",Table1[[#This Row],[Cur_Amount Debit]],Table1[[#This Row],[Cur_Amount Debit]]/Table1[[#This Row],[Exchange Rate]])))</f>
        <v/>
      </c>
      <c r="Y1304" s="159" t="str">
        <f>IF(E1304="","",(IF(Table1[[#This Row],[Cur]]="USD",Table1[[#This Row],[Cur_Amount Credit]],Table1[[#This Row],[Cur_Amount Credit]]/ExchangeRate)))</f>
        <v/>
      </c>
      <c r="Z1304" s="201" t="str">
        <f>IF(E1304="","",(Table1[[#This Row],[Debit USD]]-Table1[[#This Row],[Credit USD]]))</f>
        <v/>
      </c>
      <c r="AA1304" s="226"/>
      <c r="AB1304" s="255"/>
      <c r="AC1304" s="1"/>
      <c r="AD1304" s="15"/>
      <c r="AE1304" s="15" t="str">
        <f>IF(AND(OR(Table1[[#This Row],[Account]]="15030",Table1[[#This Row],[Account]]="15035",Table1[[#This Row],[Account]]="20150"),Table1[[#This Row],[Vendor ID]]=""),1,"")</f>
        <v/>
      </c>
      <c r="AF1304" s="15"/>
      <c r="AG1304" s="15"/>
      <c r="AH1304" s="15"/>
      <c r="AI1304" s="46" t="str">
        <f>IF(Table1[[#This Row],[Posting Date]]&lt;&gt;"","GJ-"&amp;CountryID,"")</f>
        <v/>
      </c>
      <c r="AJ1304" s="59" t="str">
        <f>IF(Table1[[#This Row],[Posting Date]]&lt;&gt;"",Table1[[#This Row],[Posting Date]],"")</f>
        <v/>
      </c>
      <c r="AK1304" s="46"/>
      <c r="AL1304" s="46" t="str">
        <f>IF(Table1[[#This Row],[Description]]&lt;&gt;"",Table1[[#This Row],[Description]],"")</f>
        <v/>
      </c>
      <c r="AM1304" s="46" t="str">
        <f>IF(Table1[[#This Row],[Posting Date]]&lt;&gt;"",Table1[[#This Row],[Reference Number]],"")</f>
        <v/>
      </c>
      <c r="AN1304" s="46" t="str">
        <f>TRIM(Table1[[#This Row],[Line '#]])</f>
        <v/>
      </c>
      <c r="AO1304" s="46" t="str">
        <f>TRIM(Table1[[#This Row],[Account]])</f>
        <v/>
      </c>
      <c r="AP1304" s="46" t="str">
        <f>IF(Table1[[#This Row],[Posting Date]]&lt;&gt;"",$D$5,"")</f>
        <v/>
      </c>
      <c r="AQ1304" s="46" t="str">
        <f>TRIM(Table1[[#This Row],[Departments-Prgrams]])</f>
        <v/>
      </c>
      <c r="AR1304" s="46" t="str">
        <f>TRIM(Table1[[#This Row],[Grant]])</f>
        <v/>
      </c>
      <c r="AS1304" s="46" t="str">
        <f>TRIM(Table1[[#This Row],[Staff ID]])</f>
        <v/>
      </c>
      <c r="AT1304" s="46" t="str">
        <f>IF(TRIM(Table1[[#This Row],[Budget Code]])=0,"",TRIM(Table1[[#This Row],[Budget Code]]))</f>
        <v/>
      </c>
      <c r="AU1304" s="46" t="str">
        <f>IF(Table1[[#This Row],[Line Description]]&lt;&gt;"",Table1[[#This Row],[Line Description]],"")</f>
        <v/>
      </c>
      <c r="AV1304" s="46" t="str">
        <f>IF(Table1[[#This Row],[Cur_Amount Debit]]&gt;0,ROUND(Table1[[#This Row],[Cur_Amount Debit]],2),"")</f>
        <v/>
      </c>
      <c r="AW1304" s="46" t="str">
        <f>IF(Table1[[#This Row],[Cur_Amount Credit]]&gt;0,ROUND(Table1[[#This Row],[Cur_Amount Credit]],2),"")</f>
        <v/>
      </c>
      <c r="AX1304" s="46" t="str">
        <f>LEFT(Table1[[#This Row],[Cur]],3)</f>
        <v/>
      </c>
      <c r="AY1304" s="59"/>
      <c r="AZ1304" s="46"/>
      <c r="BA1304" s="46" t="str">
        <f>IF(Table1[[#This Row],[Cur]]&lt;&gt;"",IF(Table1[[#This Row],[Cur]]="USD","",ExchangeRate),"")</f>
        <v/>
      </c>
      <c r="BB1304" s="46" t="str">
        <f>IF(Table1[[#This Row],[Grant]]&lt;&gt;"",VLOOKUP(Table1[[#This Row],[Grant]],Grants!B:D,3),"")</f>
        <v/>
      </c>
      <c r="BC1304" s="46" t="str">
        <f>TRIM(Table1[[#This Row],[Vendor ID]])</f>
        <v/>
      </c>
      <c r="BD1304">
        <f>IF(Table1[[#This Row],[Reference Number]]=Q1303,BD1303,BD1303+1)</f>
        <v>0</v>
      </c>
    </row>
    <row r="1305" spans="1:56" ht="11.25" customHeight="1" x14ac:dyDescent="0.25">
      <c r="A1305" s="1"/>
      <c r="B1305" s="88" t="str">
        <f>IF(Table1[[#This Row],[Posting Date]]&lt;&gt;"",IF(Table1[[#This Row],[Reference Number]]=Q1304,B1304+1,1),"")</f>
        <v/>
      </c>
      <c r="C1305" s="61"/>
      <c r="D1305" s="61"/>
      <c r="E1305" s="138"/>
      <c r="F1305" s="141" t="str">
        <f>IFERROR(IF(VLOOKUP(Table1[[#This Row],[Budget Code Description]],Dimentions!$X$6:$AC$139,2,FALSE)="","",VLOOKUP(Table1[[#This Row],[Budget Code Description]],Dimentions!$X$6:$AC$139,2,FALSE)),"")</f>
        <v/>
      </c>
      <c r="G1305" s="141"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1" t="str">
        <f>IFERROR(VLOOKUP(Table1[[#This Row],[Budget Code Description]],Table6[#All],8,FALSE),"")</f>
        <v/>
      </c>
      <c r="L1305" s="63"/>
      <c r="M1305" s="65" t="str">
        <f>IFERROR(VLOOKUP(Table1[[#This Row],[Staff ID]],Table2[],2,FALSE),"")</f>
        <v/>
      </c>
      <c r="N1305" s="209" t="str">
        <f>IFERROR(IF(VLOOKUP(Table1[[#This Row],[Budget Code Description]],Dimentions!$X$6:$AC$134,4,FALSE)="","",VLOOKUP(Table1[[#This Row],[Budget Code Description]],Dimentions!$X$6:$AC$134,4,FALSE)),"")</f>
        <v/>
      </c>
      <c r="O1305" s="65" t="str">
        <f>IFERROR(VLOOKUP(Table1[[#This Row],[Vendor ID]],Table549[],2,FALSE),"")</f>
        <v/>
      </c>
      <c r="P1305" s="63"/>
      <c r="Q1305" s="141" t="str">
        <f>IF(Table1[[#This Row],[Posting Date]]&lt;&gt;"",$D$9,"")</f>
        <v/>
      </c>
      <c r="R1305" s="157" t="str">
        <f>IF(Table1[[#This Row],[Posting Date]]&lt;&gt;"",$D$10,"")</f>
        <v/>
      </c>
      <c r="S1305" s="66"/>
      <c r="T1305" s="63"/>
      <c r="U1305" s="67"/>
      <c r="V1305" s="67"/>
      <c r="W1305" s="67" t="str">
        <f t="shared" si="24"/>
        <v/>
      </c>
      <c r="X1305" s="159" t="str">
        <f>IF(E1305="","",(IF(Table1[[#This Row],[Cur]]="USD",Table1[[#This Row],[Cur_Amount Debit]],Table1[[#This Row],[Cur_Amount Debit]]/Table1[[#This Row],[Exchange Rate]])))</f>
        <v/>
      </c>
      <c r="Y1305" s="159" t="str">
        <f>IF(E1305="","",(IF(Table1[[#This Row],[Cur]]="USD",Table1[[#This Row],[Cur_Amount Credit]],Table1[[#This Row],[Cur_Amount Credit]]/ExchangeRate)))</f>
        <v/>
      </c>
      <c r="Z1305" s="201" t="str">
        <f>IF(E1305="","",(Table1[[#This Row],[Debit USD]]-Table1[[#This Row],[Credit USD]]))</f>
        <v/>
      </c>
      <c r="AA1305" s="226"/>
      <c r="AB1305" s="255"/>
      <c r="AC1305" s="1"/>
      <c r="AD1305" s="15"/>
      <c r="AE1305" s="15" t="str">
        <f>IF(AND(OR(Table1[[#This Row],[Account]]="15030",Table1[[#This Row],[Account]]="15035",Table1[[#This Row],[Account]]="20150"),Table1[[#This Row],[Vendor ID]]=""),1,"")</f>
        <v/>
      </c>
      <c r="AF1305" s="15"/>
      <c r="AG1305" s="15"/>
      <c r="AH1305" s="15"/>
      <c r="AI1305" s="46" t="str">
        <f>IF(Table1[[#This Row],[Posting Date]]&lt;&gt;"","GJ-"&amp;CountryID,"")</f>
        <v/>
      </c>
      <c r="AJ1305" s="59" t="str">
        <f>IF(Table1[[#This Row],[Posting Date]]&lt;&gt;"",Table1[[#This Row],[Posting Date]],"")</f>
        <v/>
      </c>
      <c r="AK1305" s="46"/>
      <c r="AL1305" s="46" t="str">
        <f>IF(Table1[[#This Row],[Description]]&lt;&gt;"",Table1[[#This Row],[Description]],"")</f>
        <v/>
      </c>
      <c r="AM1305" s="46" t="str">
        <f>IF(Table1[[#This Row],[Posting Date]]&lt;&gt;"",Table1[[#This Row],[Reference Number]],"")</f>
        <v/>
      </c>
      <c r="AN1305" s="46" t="str">
        <f>TRIM(Table1[[#This Row],[Line '#]])</f>
        <v/>
      </c>
      <c r="AO1305" s="46" t="str">
        <f>TRIM(Table1[[#This Row],[Account]])</f>
        <v/>
      </c>
      <c r="AP1305" s="46" t="str">
        <f>IF(Table1[[#This Row],[Posting Date]]&lt;&gt;"",$D$5,"")</f>
        <v/>
      </c>
      <c r="AQ1305" s="46" t="str">
        <f>TRIM(Table1[[#This Row],[Departments-Prgrams]])</f>
        <v/>
      </c>
      <c r="AR1305" s="46" t="str">
        <f>TRIM(Table1[[#This Row],[Grant]])</f>
        <v/>
      </c>
      <c r="AS1305" s="46" t="str">
        <f>TRIM(Table1[[#This Row],[Staff ID]])</f>
        <v/>
      </c>
      <c r="AT1305" s="46" t="str">
        <f>IF(TRIM(Table1[[#This Row],[Budget Code]])=0,"",TRIM(Table1[[#This Row],[Budget Code]]))</f>
        <v/>
      </c>
      <c r="AU1305" s="46" t="str">
        <f>IF(Table1[[#This Row],[Line Description]]&lt;&gt;"",Table1[[#This Row],[Line Description]],"")</f>
        <v/>
      </c>
      <c r="AV1305" s="46" t="str">
        <f>IF(Table1[[#This Row],[Cur_Amount Debit]]&gt;0,ROUND(Table1[[#This Row],[Cur_Amount Debit]],2),"")</f>
        <v/>
      </c>
      <c r="AW1305" s="46" t="str">
        <f>IF(Table1[[#This Row],[Cur_Amount Credit]]&gt;0,ROUND(Table1[[#This Row],[Cur_Amount Credit]],2),"")</f>
        <v/>
      </c>
      <c r="AX1305" s="46" t="str">
        <f>LEFT(Table1[[#This Row],[Cur]],3)</f>
        <v/>
      </c>
      <c r="AY1305" s="59"/>
      <c r="AZ1305" s="46"/>
      <c r="BA1305" s="46" t="str">
        <f>IF(Table1[[#This Row],[Cur]]&lt;&gt;"",IF(Table1[[#This Row],[Cur]]="USD","",ExchangeRate),"")</f>
        <v/>
      </c>
      <c r="BB1305" s="46" t="str">
        <f>IF(Table1[[#This Row],[Grant]]&lt;&gt;"",VLOOKUP(Table1[[#This Row],[Grant]],Grants!B:D,3),"")</f>
        <v/>
      </c>
      <c r="BC1305" s="46" t="str">
        <f>TRIM(Table1[[#This Row],[Vendor ID]])</f>
        <v/>
      </c>
      <c r="BD1305">
        <f>IF(Table1[[#This Row],[Reference Number]]=Q1304,BD1304,BD1304+1)</f>
        <v>0</v>
      </c>
    </row>
    <row r="1306" spans="1:56" ht="11.25" customHeight="1" x14ac:dyDescent="0.25">
      <c r="A1306" s="1"/>
      <c r="B1306" s="88" t="str">
        <f>IF(Table1[[#This Row],[Posting Date]]&lt;&gt;"",IF(Table1[[#This Row],[Reference Number]]=Q1305,B1305+1,1),"")</f>
        <v/>
      </c>
      <c r="C1306" s="61"/>
      <c r="D1306" s="61"/>
      <c r="E1306" s="138"/>
      <c r="F1306" s="141" t="str">
        <f>IFERROR(IF(VLOOKUP(Table1[[#This Row],[Budget Code Description]],Dimentions!$X$6:$AC$139,2,FALSE)="","",VLOOKUP(Table1[[#This Row],[Budget Code Description]],Dimentions!$X$6:$AC$139,2,FALSE)),"")</f>
        <v/>
      </c>
      <c r="G1306" s="141"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1" t="str">
        <f>IFERROR(VLOOKUP(Table1[[#This Row],[Budget Code Description]],Table6[#All],8,FALSE),"")</f>
        <v/>
      </c>
      <c r="L1306" s="63"/>
      <c r="M1306" s="65" t="str">
        <f>IFERROR(VLOOKUP(Table1[[#This Row],[Staff ID]],Table2[],2,FALSE),"")</f>
        <v/>
      </c>
      <c r="N1306" s="209" t="str">
        <f>IFERROR(IF(VLOOKUP(Table1[[#This Row],[Budget Code Description]],Dimentions!$X$6:$AC$134,4,FALSE)="","",VLOOKUP(Table1[[#This Row],[Budget Code Description]],Dimentions!$X$6:$AC$134,4,FALSE)),"")</f>
        <v/>
      </c>
      <c r="O1306" s="65" t="str">
        <f>IFERROR(VLOOKUP(Table1[[#This Row],[Vendor ID]],Table549[],2,FALSE),"")</f>
        <v/>
      </c>
      <c r="P1306" s="63"/>
      <c r="Q1306" s="141" t="str">
        <f>IF(Table1[[#This Row],[Posting Date]]&lt;&gt;"",$D$9,"")</f>
        <v/>
      </c>
      <c r="R1306" s="157" t="str">
        <f>IF(Table1[[#This Row],[Posting Date]]&lt;&gt;"",$D$10,"")</f>
        <v/>
      </c>
      <c r="S1306" s="66"/>
      <c r="T1306" s="63"/>
      <c r="U1306" s="67"/>
      <c r="V1306" s="67"/>
      <c r="W1306" s="67" t="str">
        <f t="shared" si="24"/>
        <v/>
      </c>
      <c r="X1306" s="159" t="str">
        <f>IF(E1306="","",(IF(Table1[[#This Row],[Cur]]="USD",Table1[[#This Row],[Cur_Amount Debit]],Table1[[#This Row],[Cur_Amount Debit]]/Table1[[#This Row],[Exchange Rate]])))</f>
        <v/>
      </c>
      <c r="Y1306" s="159" t="str">
        <f>IF(E1306="","",(IF(Table1[[#This Row],[Cur]]="USD",Table1[[#This Row],[Cur_Amount Credit]],Table1[[#This Row],[Cur_Amount Credit]]/ExchangeRate)))</f>
        <v/>
      </c>
      <c r="Z1306" s="201" t="str">
        <f>IF(E1306="","",(Table1[[#This Row],[Debit USD]]-Table1[[#This Row],[Credit USD]]))</f>
        <v/>
      </c>
      <c r="AA1306" s="226"/>
      <c r="AB1306" s="255"/>
      <c r="AC1306" s="1"/>
      <c r="AD1306" s="15"/>
      <c r="AE1306" s="15" t="str">
        <f>IF(AND(OR(Table1[[#This Row],[Account]]="15030",Table1[[#This Row],[Account]]="15035",Table1[[#This Row],[Account]]="20150"),Table1[[#This Row],[Vendor ID]]=""),1,"")</f>
        <v/>
      </c>
      <c r="AF1306" s="15"/>
      <c r="AG1306" s="15"/>
      <c r="AH1306" s="15"/>
      <c r="AI1306" s="46" t="str">
        <f>IF(Table1[[#This Row],[Posting Date]]&lt;&gt;"","GJ-"&amp;CountryID,"")</f>
        <v/>
      </c>
      <c r="AJ1306" s="59" t="str">
        <f>IF(Table1[[#This Row],[Posting Date]]&lt;&gt;"",Table1[[#This Row],[Posting Date]],"")</f>
        <v/>
      </c>
      <c r="AK1306" s="46"/>
      <c r="AL1306" s="46" t="str">
        <f>IF(Table1[[#This Row],[Description]]&lt;&gt;"",Table1[[#This Row],[Description]],"")</f>
        <v/>
      </c>
      <c r="AM1306" s="46" t="str">
        <f>IF(Table1[[#This Row],[Posting Date]]&lt;&gt;"",Table1[[#This Row],[Reference Number]],"")</f>
        <v/>
      </c>
      <c r="AN1306" s="46" t="str">
        <f>TRIM(Table1[[#This Row],[Line '#]])</f>
        <v/>
      </c>
      <c r="AO1306" s="46" t="str">
        <f>TRIM(Table1[[#This Row],[Account]])</f>
        <v/>
      </c>
      <c r="AP1306" s="46" t="str">
        <f>IF(Table1[[#This Row],[Posting Date]]&lt;&gt;"",$D$5,"")</f>
        <v/>
      </c>
      <c r="AQ1306" s="46" t="str">
        <f>TRIM(Table1[[#This Row],[Departments-Prgrams]])</f>
        <v/>
      </c>
      <c r="AR1306" s="46" t="str">
        <f>TRIM(Table1[[#This Row],[Grant]])</f>
        <v/>
      </c>
      <c r="AS1306" s="46" t="str">
        <f>TRIM(Table1[[#This Row],[Staff ID]])</f>
        <v/>
      </c>
      <c r="AT1306" s="46" t="str">
        <f>IF(TRIM(Table1[[#This Row],[Budget Code]])=0,"",TRIM(Table1[[#This Row],[Budget Code]]))</f>
        <v/>
      </c>
      <c r="AU1306" s="46" t="str">
        <f>IF(Table1[[#This Row],[Line Description]]&lt;&gt;"",Table1[[#This Row],[Line Description]],"")</f>
        <v/>
      </c>
      <c r="AV1306" s="46" t="str">
        <f>IF(Table1[[#This Row],[Cur_Amount Debit]]&gt;0,ROUND(Table1[[#This Row],[Cur_Amount Debit]],2),"")</f>
        <v/>
      </c>
      <c r="AW1306" s="46" t="str">
        <f>IF(Table1[[#This Row],[Cur_Amount Credit]]&gt;0,ROUND(Table1[[#This Row],[Cur_Amount Credit]],2),"")</f>
        <v/>
      </c>
      <c r="AX1306" s="46" t="str">
        <f>LEFT(Table1[[#This Row],[Cur]],3)</f>
        <v/>
      </c>
      <c r="AY1306" s="59"/>
      <c r="AZ1306" s="46"/>
      <c r="BA1306" s="46" t="str">
        <f>IF(Table1[[#This Row],[Cur]]&lt;&gt;"",IF(Table1[[#This Row],[Cur]]="USD","",ExchangeRate),"")</f>
        <v/>
      </c>
      <c r="BB1306" s="46" t="str">
        <f>IF(Table1[[#This Row],[Grant]]&lt;&gt;"",VLOOKUP(Table1[[#This Row],[Grant]],Grants!B:D,3),"")</f>
        <v/>
      </c>
      <c r="BC1306" s="46" t="str">
        <f>TRIM(Table1[[#This Row],[Vendor ID]])</f>
        <v/>
      </c>
      <c r="BD1306">
        <f>IF(Table1[[#This Row],[Reference Number]]=Q1305,BD1305,BD1305+1)</f>
        <v>0</v>
      </c>
    </row>
    <row r="1307" spans="1:56" ht="11.25" customHeight="1" x14ac:dyDescent="0.25">
      <c r="A1307" s="1"/>
      <c r="B1307" s="88" t="str">
        <f>IF(Table1[[#This Row],[Posting Date]]&lt;&gt;"",IF(Table1[[#This Row],[Reference Number]]=Q1306,B1306+1,1),"")</f>
        <v/>
      </c>
      <c r="C1307" s="61"/>
      <c r="D1307" s="61"/>
      <c r="E1307" s="138"/>
      <c r="F1307" s="141" t="str">
        <f>IFERROR(IF(VLOOKUP(Table1[[#This Row],[Budget Code Description]],Dimentions!$X$6:$AC$139,2,FALSE)="","",VLOOKUP(Table1[[#This Row],[Budget Code Description]],Dimentions!$X$6:$AC$139,2,FALSE)),"")</f>
        <v/>
      </c>
      <c r="G1307" s="141"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1" t="str">
        <f>IFERROR(VLOOKUP(Table1[[#This Row],[Budget Code Description]],Table6[#All],8,FALSE),"")</f>
        <v/>
      </c>
      <c r="L1307" s="63"/>
      <c r="M1307" s="65" t="str">
        <f>IFERROR(VLOOKUP(Table1[[#This Row],[Staff ID]],Table2[],2,FALSE),"")</f>
        <v/>
      </c>
      <c r="N1307" s="209" t="str">
        <f>IFERROR(IF(VLOOKUP(Table1[[#This Row],[Budget Code Description]],Dimentions!$X$6:$AC$134,4,FALSE)="","",VLOOKUP(Table1[[#This Row],[Budget Code Description]],Dimentions!$X$6:$AC$134,4,FALSE)),"")</f>
        <v/>
      </c>
      <c r="O1307" s="65" t="str">
        <f>IFERROR(VLOOKUP(Table1[[#This Row],[Vendor ID]],Table549[],2,FALSE),"")</f>
        <v/>
      </c>
      <c r="P1307" s="63"/>
      <c r="Q1307" s="141" t="str">
        <f>IF(Table1[[#This Row],[Posting Date]]&lt;&gt;"",$D$9,"")</f>
        <v/>
      </c>
      <c r="R1307" s="157" t="str">
        <f>IF(Table1[[#This Row],[Posting Date]]&lt;&gt;"",$D$10,"")</f>
        <v/>
      </c>
      <c r="S1307" s="66"/>
      <c r="T1307" s="63"/>
      <c r="U1307" s="67"/>
      <c r="V1307" s="67"/>
      <c r="W1307" s="67" t="str">
        <f t="shared" si="24"/>
        <v/>
      </c>
      <c r="X1307" s="159" t="str">
        <f>IF(E1307="","",(IF(Table1[[#This Row],[Cur]]="USD",Table1[[#This Row],[Cur_Amount Debit]],Table1[[#This Row],[Cur_Amount Debit]]/Table1[[#This Row],[Exchange Rate]])))</f>
        <v/>
      </c>
      <c r="Y1307" s="159" t="str">
        <f>IF(E1307="","",(IF(Table1[[#This Row],[Cur]]="USD",Table1[[#This Row],[Cur_Amount Credit]],Table1[[#This Row],[Cur_Amount Credit]]/ExchangeRate)))</f>
        <v/>
      </c>
      <c r="Z1307" s="201" t="str">
        <f>IF(E1307="","",(Table1[[#This Row],[Debit USD]]-Table1[[#This Row],[Credit USD]]))</f>
        <v/>
      </c>
      <c r="AA1307" s="226"/>
      <c r="AB1307" s="255"/>
      <c r="AC1307" s="1"/>
      <c r="AD1307" s="15"/>
      <c r="AE1307" s="15" t="str">
        <f>IF(AND(OR(Table1[[#This Row],[Account]]="15030",Table1[[#This Row],[Account]]="15035",Table1[[#This Row],[Account]]="20150"),Table1[[#This Row],[Vendor ID]]=""),1,"")</f>
        <v/>
      </c>
      <c r="AF1307" s="15"/>
      <c r="AG1307" s="15"/>
      <c r="AH1307" s="15"/>
      <c r="AI1307" s="46" t="str">
        <f>IF(Table1[[#This Row],[Posting Date]]&lt;&gt;"","GJ-"&amp;CountryID,"")</f>
        <v/>
      </c>
      <c r="AJ1307" s="59" t="str">
        <f>IF(Table1[[#This Row],[Posting Date]]&lt;&gt;"",Table1[[#This Row],[Posting Date]],"")</f>
        <v/>
      </c>
      <c r="AK1307" s="46"/>
      <c r="AL1307" s="46" t="str">
        <f>IF(Table1[[#This Row],[Description]]&lt;&gt;"",Table1[[#This Row],[Description]],"")</f>
        <v/>
      </c>
      <c r="AM1307" s="46" t="str">
        <f>IF(Table1[[#This Row],[Posting Date]]&lt;&gt;"",Table1[[#This Row],[Reference Number]],"")</f>
        <v/>
      </c>
      <c r="AN1307" s="46" t="str">
        <f>TRIM(Table1[[#This Row],[Line '#]])</f>
        <v/>
      </c>
      <c r="AO1307" s="46" t="str">
        <f>TRIM(Table1[[#This Row],[Account]])</f>
        <v/>
      </c>
      <c r="AP1307" s="46" t="str">
        <f>IF(Table1[[#This Row],[Posting Date]]&lt;&gt;"",$D$5,"")</f>
        <v/>
      </c>
      <c r="AQ1307" s="46" t="str">
        <f>TRIM(Table1[[#This Row],[Departments-Prgrams]])</f>
        <v/>
      </c>
      <c r="AR1307" s="46" t="str">
        <f>TRIM(Table1[[#This Row],[Grant]])</f>
        <v/>
      </c>
      <c r="AS1307" s="46" t="str">
        <f>TRIM(Table1[[#This Row],[Staff ID]])</f>
        <v/>
      </c>
      <c r="AT1307" s="46" t="str">
        <f>IF(TRIM(Table1[[#This Row],[Budget Code]])=0,"",TRIM(Table1[[#This Row],[Budget Code]]))</f>
        <v/>
      </c>
      <c r="AU1307" s="46" t="str">
        <f>IF(Table1[[#This Row],[Line Description]]&lt;&gt;"",Table1[[#This Row],[Line Description]],"")</f>
        <v/>
      </c>
      <c r="AV1307" s="46" t="str">
        <f>IF(Table1[[#This Row],[Cur_Amount Debit]]&gt;0,ROUND(Table1[[#This Row],[Cur_Amount Debit]],2),"")</f>
        <v/>
      </c>
      <c r="AW1307" s="46" t="str">
        <f>IF(Table1[[#This Row],[Cur_Amount Credit]]&gt;0,ROUND(Table1[[#This Row],[Cur_Amount Credit]],2),"")</f>
        <v/>
      </c>
      <c r="AX1307" s="46" t="str">
        <f>LEFT(Table1[[#This Row],[Cur]],3)</f>
        <v/>
      </c>
      <c r="AY1307" s="59"/>
      <c r="AZ1307" s="46"/>
      <c r="BA1307" s="46" t="str">
        <f>IF(Table1[[#This Row],[Cur]]&lt;&gt;"",IF(Table1[[#This Row],[Cur]]="USD","",ExchangeRate),"")</f>
        <v/>
      </c>
      <c r="BB1307" s="46" t="str">
        <f>IF(Table1[[#This Row],[Grant]]&lt;&gt;"",VLOOKUP(Table1[[#This Row],[Grant]],Grants!B:D,3),"")</f>
        <v/>
      </c>
      <c r="BC1307" s="46" t="str">
        <f>TRIM(Table1[[#This Row],[Vendor ID]])</f>
        <v/>
      </c>
      <c r="BD1307">
        <f>IF(Table1[[#This Row],[Reference Number]]=Q1306,BD1306,BD1306+1)</f>
        <v>0</v>
      </c>
    </row>
    <row r="1308" spans="1:56" ht="11.25" customHeight="1" x14ac:dyDescent="0.25">
      <c r="A1308" s="1"/>
      <c r="B1308" s="88" t="str">
        <f>IF(Table1[[#This Row],[Posting Date]]&lt;&gt;"",IF(Table1[[#This Row],[Reference Number]]=Q1307,B1307+1,1),"")</f>
        <v/>
      </c>
      <c r="C1308" s="61"/>
      <c r="D1308" s="61"/>
      <c r="E1308" s="138"/>
      <c r="F1308" s="141" t="str">
        <f>IFERROR(IF(VLOOKUP(Table1[[#This Row],[Budget Code Description]],Dimentions!$X$6:$AC$139,2,FALSE)="","",VLOOKUP(Table1[[#This Row],[Budget Code Description]],Dimentions!$X$6:$AC$139,2,FALSE)),"")</f>
        <v/>
      </c>
      <c r="G1308" s="141"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1" t="str">
        <f>IFERROR(VLOOKUP(Table1[[#This Row],[Budget Code Description]],Table6[#All],8,FALSE),"")</f>
        <v/>
      </c>
      <c r="L1308" s="63"/>
      <c r="M1308" s="65" t="str">
        <f>IFERROR(VLOOKUP(Table1[[#This Row],[Staff ID]],Table2[],2,FALSE),"")</f>
        <v/>
      </c>
      <c r="N1308" s="209" t="str">
        <f>IFERROR(IF(VLOOKUP(Table1[[#This Row],[Budget Code Description]],Dimentions!$X$6:$AC$134,4,FALSE)="","",VLOOKUP(Table1[[#This Row],[Budget Code Description]],Dimentions!$X$6:$AC$134,4,FALSE)),"")</f>
        <v/>
      </c>
      <c r="O1308" s="65" t="str">
        <f>IFERROR(VLOOKUP(Table1[[#This Row],[Vendor ID]],Table549[],2,FALSE),"")</f>
        <v/>
      </c>
      <c r="P1308" s="63"/>
      <c r="Q1308" s="141" t="str">
        <f>IF(Table1[[#This Row],[Posting Date]]&lt;&gt;"",$D$9,"")</f>
        <v/>
      </c>
      <c r="R1308" s="157" t="str">
        <f>IF(Table1[[#This Row],[Posting Date]]&lt;&gt;"",$D$10,"")</f>
        <v/>
      </c>
      <c r="S1308" s="66"/>
      <c r="T1308" s="63"/>
      <c r="U1308" s="67"/>
      <c r="V1308" s="67"/>
      <c r="W1308" s="67" t="str">
        <f t="shared" si="24"/>
        <v/>
      </c>
      <c r="X1308" s="159" t="str">
        <f>IF(E1308="","",(IF(Table1[[#This Row],[Cur]]="USD",Table1[[#This Row],[Cur_Amount Debit]],Table1[[#This Row],[Cur_Amount Debit]]/Table1[[#This Row],[Exchange Rate]])))</f>
        <v/>
      </c>
      <c r="Y1308" s="159" t="str">
        <f>IF(E1308="","",(IF(Table1[[#This Row],[Cur]]="USD",Table1[[#This Row],[Cur_Amount Credit]],Table1[[#This Row],[Cur_Amount Credit]]/ExchangeRate)))</f>
        <v/>
      </c>
      <c r="Z1308" s="201" t="str">
        <f>IF(E1308="","",(Table1[[#This Row],[Debit USD]]-Table1[[#This Row],[Credit USD]]))</f>
        <v/>
      </c>
      <c r="AA1308" s="226"/>
      <c r="AB1308" s="255"/>
      <c r="AC1308" s="1"/>
      <c r="AD1308" s="15"/>
      <c r="AE1308" s="15" t="str">
        <f>IF(AND(OR(Table1[[#This Row],[Account]]="15030",Table1[[#This Row],[Account]]="15035",Table1[[#This Row],[Account]]="20150"),Table1[[#This Row],[Vendor ID]]=""),1,"")</f>
        <v/>
      </c>
      <c r="AF1308" s="15"/>
      <c r="AG1308" s="15"/>
      <c r="AH1308" s="15"/>
      <c r="AI1308" s="46" t="str">
        <f>IF(Table1[[#This Row],[Posting Date]]&lt;&gt;"","GJ-"&amp;CountryID,"")</f>
        <v/>
      </c>
      <c r="AJ1308" s="59" t="str">
        <f>IF(Table1[[#This Row],[Posting Date]]&lt;&gt;"",Table1[[#This Row],[Posting Date]],"")</f>
        <v/>
      </c>
      <c r="AK1308" s="46"/>
      <c r="AL1308" s="46" t="str">
        <f>IF(Table1[[#This Row],[Description]]&lt;&gt;"",Table1[[#This Row],[Description]],"")</f>
        <v/>
      </c>
      <c r="AM1308" s="46" t="str">
        <f>IF(Table1[[#This Row],[Posting Date]]&lt;&gt;"",Table1[[#This Row],[Reference Number]],"")</f>
        <v/>
      </c>
      <c r="AN1308" s="46" t="str">
        <f>TRIM(Table1[[#This Row],[Line '#]])</f>
        <v/>
      </c>
      <c r="AO1308" s="46" t="str">
        <f>TRIM(Table1[[#This Row],[Account]])</f>
        <v/>
      </c>
      <c r="AP1308" s="46" t="str">
        <f>IF(Table1[[#This Row],[Posting Date]]&lt;&gt;"",$D$5,"")</f>
        <v/>
      </c>
      <c r="AQ1308" s="46" t="str">
        <f>TRIM(Table1[[#This Row],[Departments-Prgrams]])</f>
        <v/>
      </c>
      <c r="AR1308" s="46" t="str">
        <f>TRIM(Table1[[#This Row],[Grant]])</f>
        <v/>
      </c>
      <c r="AS1308" s="46" t="str">
        <f>TRIM(Table1[[#This Row],[Staff ID]])</f>
        <v/>
      </c>
      <c r="AT1308" s="46" t="str">
        <f>IF(TRIM(Table1[[#This Row],[Budget Code]])=0,"",TRIM(Table1[[#This Row],[Budget Code]]))</f>
        <v/>
      </c>
      <c r="AU1308" s="46" t="str">
        <f>IF(Table1[[#This Row],[Line Description]]&lt;&gt;"",Table1[[#This Row],[Line Description]],"")</f>
        <v/>
      </c>
      <c r="AV1308" s="46" t="str">
        <f>IF(Table1[[#This Row],[Cur_Amount Debit]]&gt;0,ROUND(Table1[[#This Row],[Cur_Amount Debit]],2),"")</f>
        <v/>
      </c>
      <c r="AW1308" s="46" t="str">
        <f>IF(Table1[[#This Row],[Cur_Amount Credit]]&gt;0,ROUND(Table1[[#This Row],[Cur_Amount Credit]],2),"")</f>
        <v/>
      </c>
      <c r="AX1308" s="46" t="str">
        <f>LEFT(Table1[[#This Row],[Cur]],3)</f>
        <v/>
      </c>
      <c r="AY1308" s="59"/>
      <c r="AZ1308" s="46"/>
      <c r="BA1308" s="46" t="str">
        <f>IF(Table1[[#This Row],[Cur]]&lt;&gt;"",IF(Table1[[#This Row],[Cur]]="USD","",ExchangeRate),"")</f>
        <v/>
      </c>
      <c r="BB1308" s="46" t="str">
        <f>IF(Table1[[#This Row],[Grant]]&lt;&gt;"",VLOOKUP(Table1[[#This Row],[Grant]],Grants!B:D,3),"")</f>
        <v/>
      </c>
      <c r="BC1308" s="46" t="str">
        <f>TRIM(Table1[[#This Row],[Vendor ID]])</f>
        <v/>
      </c>
      <c r="BD1308">
        <f>IF(Table1[[#This Row],[Reference Number]]=Q1307,BD1307,BD1307+1)</f>
        <v>0</v>
      </c>
    </row>
    <row r="1309" spans="1:56" ht="11.25" customHeight="1" x14ac:dyDescent="0.25">
      <c r="A1309" s="1"/>
      <c r="B1309" s="88" t="str">
        <f>IF(Table1[[#This Row],[Posting Date]]&lt;&gt;"",IF(Table1[[#This Row],[Reference Number]]=Q1308,B1308+1,1),"")</f>
        <v/>
      </c>
      <c r="C1309" s="61"/>
      <c r="D1309" s="61"/>
      <c r="E1309" s="138"/>
      <c r="F1309" s="141" t="str">
        <f>IFERROR(IF(VLOOKUP(Table1[[#This Row],[Budget Code Description]],Dimentions!$X$6:$AC$139,2,FALSE)="","",VLOOKUP(Table1[[#This Row],[Budget Code Description]],Dimentions!$X$6:$AC$139,2,FALSE)),"")</f>
        <v/>
      </c>
      <c r="G1309" s="141"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1" t="str">
        <f>IFERROR(VLOOKUP(Table1[[#This Row],[Budget Code Description]],Table6[#All],8,FALSE),"")</f>
        <v/>
      </c>
      <c r="L1309" s="63"/>
      <c r="M1309" s="65" t="str">
        <f>IFERROR(VLOOKUP(Table1[[#This Row],[Staff ID]],Table2[],2,FALSE),"")</f>
        <v/>
      </c>
      <c r="N1309" s="209" t="str">
        <f>IFERROR(IF(VLOOKUP(Table1[[#This Row],[Budget Code Description]],Dimentions!$X$6:$AC$134,4,FALSE)="","",VLOOKUP(Table1[[#This Row],[Budget Code Description]],Dimentions!$X$6:$AC$134,4,FALSE)),"")</f>
        <v/>
      </c>
      <c r="O1309" s="65" t="str">
        <f>IFERROR(VLOOKUP(Table1[[#This Row],[Vendor ID]],Table549[],2,FALSE),"")</f>
        <v/>
      </c>
      <c r="P1309" s="63"/>
      <c r="Q1309" s="141" t="str">
        <f>IF(Table1[[#This Row],[Posting Date]]&lt;&gt;"",$D$9,"")</f>
        <v/>
      </c>
      <c r="R1309" s="157" t="str">
        <f>IF(Table1[[#This Row],[Posting Date]]&lt;&gt;"",$D$10,"")</f>
        <v/>
      </c>
      <c r="S1309" s="66"/>
      <c r="T1309" s="63"/>
      <c r="U1309" s="67"/>
      <c r="V1309" s="67"/>
      <c r="W1309" s="67" t="str">
        <f t="shared" si="24"/>
        <v/>
      </c>
      <c r="X1309" s="159" t="str">
        <f>IF(E1309="","",(IF(Table1[[#This Row],[Cur]]="USD",Table1[[#This Row],[Cur_Amount Debit]],Table1[[#This Row],[Cur_Amount Debit]]/Table1[[#This Row],[Exchange Rate]])))</f>
        <v/>
      </c>
      <c r="Y1309" s="159" t="str">
        <f>IF(E1309="","",(IF(Table1[[#This Row],[Cur]]="USD",Table1[[#This Row],[Cur_Amount Credit]],Table1[[#This Row],[Cur_Amount Credit]]/ExchangeRate)))</f>
        <v/>
      </c>
      <c r="Z1309" s="201" t="str">
        <f>IF(E1309="","",(Table1[[#This Row],[Debit USD]]-Table1[[#This Row],[Credit USD]]))</f>
        <v/>
      </c>
      <c r="AA1309" s="226"/>
      <c r="AB1309" s="255"/>
      <c r="AC1309" s="1"/>
      <c r="AD1309" s="15"/>
      <c r="AE1309" s="15" t="str">
        <f>IF(AND(OR(Table1[[#This Row],[Account]]="15030",Table1[[#This Row],[Account]]="15035",Table1[[#This Row],[Account]]="20150"),Table1[[#This Row],[Vendor ID]]=""),1,"")</f>
        <v/>
      </c>
      <c r="AF1309" s="15"/>
      <c r="AG1309" s="15"/>
      <c r="AH1309" s="15"/>
      <c r="AI1309" s="46" t="str">
        <f>IF(Table1[[#This Row],[Posting Date]]&lt;&gt;"","GJ-"&amp;CountryID,"")</f>
        <v/>
      </c>
      <c r="AJ1309" s="59" t="str">
        <f>IF(Table1[[#This Row],[Posting Date]]&lt;&gt;"",Table1[[#This Row],[Posting Date]],"")</f>
        <v/>
      </c>
      <c r="AK1309" s="46"/>
      <c r="AL1309" s="46" t="str">
        <f>IF(Table1[[#This Row],[Description]]&lt;&gt;"",Table1[[#This Row],[Description]],"")</f>
        <v/>
      </c>
      <c r="AM1309" s="46" t="str">
        <f>IF(Table1[[#This Row],[Posting Date]]&lt;&gt;"",Table1[[#This Row],[Reference Number]],"")</f>
        <v/>
      </c>
      <c r="AN1309" s="46" t="str">
        <f>TRIM(Table1[[#This Row],[Line '#]])</f>
        <v/>
      </c>
      <c r="AO1309" s="46" t="str">
        <f>TRIM(Table1[[#This Row],[Account]])</f>
        <v/>
      </c>
      <c r="AP1309" s="46" t="str">
        <f>IF(Table1[[#This Row],[Posting Date]]&lt;&gt;"",$D$5,"")</f>
        <v/>
      </c>
      <c r="AQ1309" s="46" t="str">
        <f>TRIM(Table1[[#This Row],[Departments-Prgrams]])</f>
        <v/>
      </c>
      <c r="AR1309" s="46" t="str">
        <f>TRIM(Table1[[#This Row],[Grant]])</f>
        <v/>
      </c>
      <c r="AS1309" s="46" t="str">
        <f>TRIM(Table1[[#This Row],[Staff ID]])</f>
        <v/>
      </c>
      <c r="AT1309" s="46" t="str">
        <f>IF(TRIM(Table1[[#This Row],[Budget Code]])=0,"",TRIM(Table1[[#This Row],[Budget Code]]))</f>
        <v/>
      </c>
      <c r="AU1309" s="46" t="str">
        <f>IF(Table1[[#This Row],[Line Description]]&lt;&gt;"",Table1[[#This Row],[Line Description]],"")</f>
        <v/>
      </c>
      <c r="AV1309" s="46" t="str">
        <f>IF(Table1[[#This Row],[Cur_Amount Debit]]&gt;0,ROUND(Table1[[#This Row],[Cur_Amount Debit]],2),"")</f>
        <v/>
      </c>
      <c r="AW1309" s="46" t="str">
        <f>IF(Table1[[#This Row],[Cur_Amount Credit]]&gt;0,ROUND(Table1[[#This Row],[Cur_Amount Credit]],2),"")</f>
        <v/>
      </c>
      <c r="AX1309" s="46" t="str">
        <f>LEFT(Table1[[#This Row],[Cur]],3)</f>
        <v/>
      </c>
      <c r="AY1309" s="59"/>
      <c r="AZ1309" s="46"/>
      <c r="BA1309" s="46" t="str">
        <f>IF(Table1[[#This Row],[Cur]]&lt;&gt;"",IF(Table1[[#This Row],[Cur]]="USD","",ExchangeRate),"")</f>
        <v/>
      </c>
      <c r="BB1309" s="46" t="str">
        <f>IF(Table1[[#This Row],[Grant]]&lt;&gt;"",VLOOKUP(Table1[[#This Row],[Grant]],Grants!B:D,3),"")</f>
        <v/>
      </c>
      <c r="BC1309" s="46" t="str">
        <f>TRIM(Table1[[#This Row],[Vendor ID]])</f>
        <v/>
      </c>
      <c r="BD1309">
        <f>IF(Table1[[#This Row],[Reference Number]]=Q1308,BD1308,BD1308+1)</f>
        <v>0</v>
      </c>
    </row>
    <row r="1310" spans="1:56" ht="11.25" customHeight="1" x14ac:dyDescent="0.25">
      <c r="A1310" s="1"/>
      <c r="B1310" s="88" t="str">
        <f>IF(Table1[[#This Row],[Posting Date]]&lt;&gt;"",IF(Table1[[#This Row],[Reference Number]]=Q1309,B1309+1,1),"")</f>
        <v/>
      </c>
      <c r="C1310" s="61"/>
      <c r="D1310" s="61"/>
      <c r="E1310" s="138"/>
      <c r="F1310" s="141" t="str">
        <f>IFERROR(IF(VLOOKUP(Table1[[#This Row],[Budget Code Description]],Dimentions!$X$6:$AC$139,2,FALSE)="","",VLOOKUP(Table1[[#This Row],[Budget Code Description]],Dimentions!$X$6:$AC$139,2,FALSE)),"")</f>
        <v/>
      </c>
      <c r="G1310" s="141"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1" t="str">
        <f>IFERROR(VLOOKUP(Table1[[#This Row],[Budget Code Description]],Table6[#All],8,FALSE),"")</f>
        <v/>
      </c>
      <c r="L1310" s="63"/>
      <c r="M1310" s="65" t="str">
        <f>IFERROR(VLOOKUP(Table1[[#This Row],[Staff ID]],Table2[],2,FALSE),"")</f>
        <v/>
      </c>
      <c r="N1310" s="209" t="str">
        <f>IFERROR(IF(VLOOKUP(Table1[[#This Row],[Budget Code Description]],Dimentions!$X$6:$AC$134,4,FALSE)="","",VLOOKUP(Table1[[#This Row],[Budget Code Description]],Dimentions!$X$6:$AC$134,4,FALSE)),"")</f>
        <v/>
      </c>
      <c r="O1310" s="65" t="str">
        <f>IFERROR(VLOOKUP(Table1[[#This Row],[Vendor ID]],Table549[],2,FALSE),"")</f>
        <v/>
      </c>
      <c r="P1310" s="63"/>
      <c r="Q1310" s="141" t="str">
        <f>IF(Table1[[#This Row],[Posting Date]]&lt;&gt;"",$D$9,"")</f>
        <v/>
      </c>
      <c r="R1310" s="157" t="str">
        <f>IF(Table1[[#This Row],[Posting Date]]&lt;&gt;"",$D$10,"")</f>
        <v/>
      </c>
      <c r="S1310" s="66"/>
      <c r="T1310" s="63"/>
      <c r="U1310" s="67"/>
      <c r="V1310" s="67"/>
      <c r="W1310" s="67" t="str">
        <f t="shared" si="24"/>
        <v/>
      </c>
      <c r="X1310" s="159" t="str">
        <f>IF(E1310="","",(IF(Table1[[#This Row],[Cur]]="USD",Table1[[#This Row],[Cur_Amount Debit]],Table1[[#This Row],[Cur_Amount Debit]]/Table1[[#This Row],[Exchange Rate]])))</f>
        <v/>
      </c>
      <c r="Y1310" s="159" t="str">
        <f>IF(E1310="","",(IF(Table1[[#This Row],[Cur]]="USD",Table1[[#This Row],[Cur_Amount Credit]],Table1[[#This Row],[Cur_Amount Credit]]/ExchangeRate)))</f>
        <v/>
      </c>
      <c r="Z1310" s="201" t="str">
        <f>IF(E1310="","",(Table1[[#This Row],[Debit USD]]-Table1[[#This Row],[Credit USD]]))</f>
        <v/>
      </c>
      <c r="AA1310" s="226"/>
      <c r="AB1310" s="255"/>
      <c r="AC1310" s="1"/>
      <c r="AD1310" s="15"/>
      <c r="AE1310" s="15" t="str">
        <f>IF(AND(OR(Table1[[#This Row],[Account]]="15030",Table1[[#This Row],[Account]]="15035",Table1[[#This Row],[Account]]="20150"),Table1[[#This Row],[Vendor ID]]=""),1,"")</f>
        <v/>
      </c>
      <c r="AF1310" s="15"/>
      <c r="AG1310" s="15"/>
      <c r="AH1310" s="15"/>
      <c r="AI1310" s="46" t="str">
        <f>IF(Table1[[#This Row],[Posting Date]]&lt;&gt;"","GJ-"&amp;CountryID,"")</f>
        <v/>
      </c>
      <c r="AJ1310" s="59" t="str">
        <f>IF(Table1[[#This Row],[Posting Date]]&lt;&gt;"",Table1[[#This Row],[Posting Date]],"")</f>
        <v/>
      </c>
      <c r="AK1310" s="46"/>
      <c r="AL1310" s="46" t="str">
        <f>IF(Table1[[#This Row],[Description]]&lt;&gt;"",Table1[[#This Row],[Description]],"")</f>
        <v/>
      </c>
      <c r="AM1310" s="46" t="str">
        <f>IF(Table1[[#This Row],[Posting Date]]&lt;&gt;"",Table1[[#This Row],[Reference Number]],"")</f>
        <v/>
      </c>
      <c r="AN1310" s="46" t="str">
        <f>TRIM(Table1[[#This Row],[Line '#]])</f>
        <v/>
      </c>
      <c r="AO1310" s="46" t="str">
        <f>TRIM(Table1[[#This Row],[Account]])</f>
        <v/>
      </c>
      <c r="AP1310" s="46" t="str">
        <f>IF(Table1[[#This Row],[Posting Date]]&lt;&gt;"",$D$5,"")</f>
        <v/>
      </c>
      <c r="AQ1310" s="46" t="str">
        <f>TRIM(Table1[[#This Row],[Departments-Prgrams]])</f>
        <v/>
      </c>
      <c r="AR1310" s="46" t="str">
        <f>TRIM(Table1[[#This Row],[Grant]])</f>
        <v/>
      </c>
      <c r="AS1310" s="46" t="str">
        <f>TRIM(Table1[[#This Row],[Staff ID]])</f>
        <v/>
      </c>
      <c r="AT1310" s="46" t="str">
        <f>IF(TRIM(Table1[[#This Row],[Budget Code]])=0,"",TRIM(Table1[[#This Row],[Budget Code]]))</f>
        <v/>
      </c>
      <c r="AU1310" s="46" t="str">
        <f>IF(Table1[[#This Row],[Line Description]]&lt;&gt;"",Table1[[#This Row],[Line Description]],"")</f>
        <v/>
      </c>
      <c r="AV1310" s="46" t="str">
        <f>IF(Table1[[#This Row],[Cur_Amount Debit]]&gt;0,ROUND(Table1[[#This Row],[Cur_Amount Debit]],2),"")</f>
        <v/>
      </c>
      <c r="AW1310" s="46" t="str">
        <f>IF(Table1[[#This Row],[Cur_Amount Credit]]&gt;0,ROUND(Table1[[#This Row],[Cur_Amount Credit]],2),"")</f>
        <v/>
      </c>
      <c r="AX1310" s="46" t="str">
        <f>LEFT(Table1[[#This Row],[Cur]],3)</f>
        <v/>
      </c>
      <c r="AY1310" s="59"/>
      <c r="AZ1310" s="46"/>
      <c r="BA1310" s="46" t="str">
        <f>IF(Table1[[#This Row],[Cur]]&lt;&gt;"",IF(Table1[[#This Row],[Cur]]="USD","",ExchangeRate),"")</f>
        <v/>
      </c>
      <c r="BB1310" s="46" t="str">
        <f>IF(Table1[[#This Row],[Grant]]&lt;&gt;"",VLOOKUP(Table1[[#This Row],[Grant]],Grants!B:D,3),"")</f>
        <v/>
      </c>
      <c r="BC1310" s="46" t="str">
        <f>TRIM(Table1[[#This Row],[Vendor ID]])</f>
        <v/>
      </c>
      <c r="BD1310">
        <f>IF(Table1[[#This Row],[Reference Number]]=Q1309,BD1309,BD1309+1)</f>
        <v>0</v>
      </c>
    </row>
    <row r="1311" spans="1:56" ht="11.25" customHeight="1" x14ac:dyDescent="0.25">
      <c r="A1311" s="1"/>
      <c r="B1311" s="88" t="str">
        <f>IF(Table1[[#This Row],[Posting Date]]&lt;&gt;"",IF(Table1[[#This Row],[Reference Number]]=Q1310,B1310+1,1),"")</f>
        <v/>
      </c>
      <c r="C1311" s="61"/>
      <c r="D1311" s="61"/>
      <c r="E1311" s="138"/>
      <c r="F1311" s="141" t="str">
        <f>IFERROR(IF(VLOOKUP(Table1[[#This Row],[Budget Code Description]],Dimentions!$X$6:$AC$139,2,FALSE)="","",VLOOKUP(Table1[[#This Row],[Budget Code Description]],Dimentions!$X$6:$AC$139,2,FALSE)),"")</f>
        <v/>
      </c>
      <c r="G1311" s="141"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1" t="str">
        <f>IFERROR(VLOOKUP(Table1[[#This Row],[Budget Code Description]],Table6[#All],8,FALSE),"")</f>
        <v/>
      </c>
      <c r="L1311" s="63"/>
      <c r="M1311" s="65" t="str">
        <f>IFERROR(VLOOKUP(Table1[[#This Row],[Staff ID]],Table2[],2,FALSE),"")</f>
        <v/>
      </c>
      <c r="N1311" s="209" t="str">
        <f>IFERROR(IF(VLOOKUP(Table1[[#This Row],[Budget Code Description]],Dimentions!$X$6:$AC$134,4,FALSE)="","",VLOOKUP(Table1[[#This Row],[Budget Code Description]],Dimentions!$X$6:$AC$134,4,FALSE)),"")</f>
        <v/>
      </c>
      <c r="O1311" s="65" t="str">
        <f>IFERROR(VLOOKUP(Table1[[#This Row],[Vendor ID]],Table549[],2,FALSE),"")</f>
        <v/>
      </c>
      <c r="P1311" s="63"/>
      <c r="Q1311" s="141" t="str">
        <f>IF(Table1[[#This Row],[Posting Date]]&lt;&gt;"",$D$9,"")</f>
        <v/>
      </c>
      <c r="R1311" s="157" t="str">
        <f>IF(Table1[[#This Row],[Posting Date]]&lt;&gt;"",$D$10,"")</f>
        <v/>
      </c>
      <c r="S1311" s="66"/>
      <c r="T1311" s="63"/>
      <c r="U1311" s="67"/>
      <c r="V1311" s="67"/>
      <c r="W1311" s="67" t="str">
        <f t="shared" si="24"/>
        <v/>
      </c>
      <c r="X1311" s="159" t="str">
        <f>IF(E1311="","",(IF(Table1[[#This Row],[Cur]]="USD",Table1[[#This Row],[Cur_Amount Debit]],Table1[[#This Row],[Cur_Amount Debit]]/Table1[[#This Row],[Exchange Rate]])))</f>
        <v/>
      </c>
      <c r="Y1311" s="159" t="str">
        <f>IF(E1311="","",(IF(Table1[[#This Row],[Cur]]="USD",Table1[[#This Row],[Cur_Amount Credit]],Table1[[#This Row],[Cur_Amount Credit]]/ExchangeRate)))</f>
        <v/>
      </c>
      <c r="Z1311" s="201" t="str">
        <f>IF(E1311="","",(Table1[[#This Row],[Debit USD]]-Table1[[#This Row],[Credit USD]]))</f>
        <v/>
      </c>
      <c r="AA1311" s="226"/>
      <c r="AB1311" s="255"/>
      <c r="AC1311" s="1"/>
      <c r="AD1311" s="15"/>
      <c r="AE1311" s="15" t="str">
        <f>IF(AND(OR(Table1[[#This Row],[Account]]="15030",Table1[[#This Row],[Account]]="15035",Table1[[#This Row],[Account]]="20150"),Table1[[#This Row],[Vendor ID]]=""),1,"")</f>
        <v/>
      </c>
      <c r="AF1311" s="15"/>
      <c r="AG1311" s="15"/>
      <c r="AH1311" s="15"/>
      <c r="AI1311" s="46" t="str">
        <f>IF(Table1[[#This Row],[Posting Date]]&lt;&gt;"","GJ-"&amp;CountryID,"")</f>
        <v/>
      </c>
      <c r="AJ1311" s="59" t="str">
        <f>IF(Table1[[#This Row],[Posting Date]]&lt;&gt;"",Table1[[#This Row],[Posting Date]],"")</f>
        <v/>
      </c>
      <c r="AK1311" s="46"/>
      <c r="AL1311" s="46" t="str">
        <f>IF(Table1[[#This Row],[Description]]&lt;&gt;"",Table1[[#This Row],[Description]],"")</f>
        <v/>
      </c>
      <c r="AM1311" s="46" t="str">
        <f>IF(Table1[[#This Row],[Posting Date]]&lt;&gt;"",Table1[[#This Row],[Reference Number]],"")</f>
        <v/>
      </c>
      <c r="AN1311" s="46" t="str">
        <f>TRIM(Table1[[#This Row],[Line '#]])</f>
        <v/>
      </c>
      <c r="AO1311" s="46" t="str">
        <f>TRIM(Table1[[#This Row],[Account]])</f>
        <v/>
      </c>
      <c r="AP1311" s="46" t="str">
        <f>IF(Table1[[#This Row],[Posting Date]]&lt;&gt;"",$D$5,"")</f>
        <v/>
      </c>
      <c r="AQ1311" s="46" t="str">
        <f>TRIM(Table1[[#This Row],[Departments-Prgrams]])</f>
        <v/>
      </c>
      <c r="AR1311" s="46" t="str">
        <f>TRIM(Table1[[#This Row],[Grant]])</f>
        <v/>
      </c>
      <c r="AS1311" s="46" t="str">
        <f>TRIM(Table1[[#This Row],[Staff ID]])</f>
        <v/>
      </c>
      <c r="AT1311" s="46" t="str">
        <f>IF(TRIM(Table1[[#This Row],[Budget Code]])=0,"",TRIM(Table1[[#This Row],[Budget Code]]))</f>
        <v/>
      </c>
      <c r="AU1311" s="46" t="str">
        <f>IF(Table1[[#This Row],[Line Description]]&lt;&gt;"",Table1[[#This Row],[Line Description]],"")</f>
        <v/>
      </c>
      <c r="AV1311" s="46" t="str">
        <f>IF(Table1[[#This Row],[Cur_Amount Debit]]&gt;0,ROUND(Table1[[#This Row],[Cur_Amount Debit]],2),"")</f>
        <v/>
      </c>
      <c r="AW1311" s="46" t="str">
        <f>IF(Table1[[#This Row],[Cur_Amount Credit]]&gt;0,ROUND(Table1[[#This Row],[Cur_Amount Credit]],2),"")</f>
        <v/>
      </c>
      <c r="AX1311" s="46" t="str">
        <f>LEFT(Table1[[#This Row],[Cur]],3)</f>
        <v/>
      </c>
      <c r="AY1311" s="59"/>
      <c r="AZ1311" s="46"/>
      <c r="BA1311" s="46" t="str">
        <f>IF(Table1[[#This Row],[Cur]]&lt;&gt;"",IF(Table1[[#This Row],[Cur]]="USD","",ExchangeRate),"")</f>
        <v/>
      </c>
      <c r="BB1311" s="46" t="str">
        <f>IF(Table1[[#This Row],[Grant]]&lt;&gt;"",VLOOKUP(Table1[[#This Row],[Grant]],Grants!B:D,3),"")</f>
        <v/>
      </c>
      <c r="BC1311" s="46" t="str">
        <f>TRIM(Table1[[#This Row],[Vendor ID]])</f>
        <v/>
      </c>
      <c r="BD1311">
        <f>IF(Table1[[#This Row],[Reference Number]]=Q1310,BD1310,BD1310+1)</f>
        <v>0</v>
      </c>
    </row>
    <row r="1312" spans="1:56" ht="11.25" customHeight="1" x14ac:dyDescent="0.25">
      <c r="A1312" s="1"/>
      <c r="B1312" s="88" t="str">
        <f>IF(Table1[[#This Row],[Posting Date]]&lt;&gt;"",IF(Table1[[#This Row],[Reference Number]]=Q1311,B1311+1,1),"")</f>
        <v/>
      </c>
      <c r="C1312" s="61"/>
      <c r="D1312" s="61"/>
      <c r="E1312" s="138"/>
      <c r="F1312" s="141" t="str">
        <f>IFERROR(IF(VLOOKUP(Table1[[#This Row],[Budget Code Description]],Dimentions!$X$6:$AC$139,2,FALSE)="","",VLOOKUP(Table1[[#This Row],[Budget Code Description]],Dimentions!$X$6:$AC$139,2,FALSE)),"")</f>
        <v/>
      </c>
      <c r="G1312" s="141"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1" t="str">
        <f>IFERROR(VLOOKUP(Table1[[#This Row],[Budget Code Description]],Table6[#All],8,FALSE),"")</f>
        <v/>
      </c>
      <c r="L1312" s="63"/>
      <c r="M1312" s="65" t="str">
        <f>IFERROR(VLOOKUP(Table1[[#This Row],[Staff ID]],Table2[],2,FALSE),"")</f>
        <v/>
      </c>
      <c r="N1312" s="209" t="str">
        <f>IFERROR(IF(VLOOKUP(Table1[[#This Row],[Budget Code Description]],Dimentions!$X$6:$AC$134,4,FALSE)="","",VLOOKUP(Table1[[#This Row],[Budget Code Description]],Dimentions!$X$6:$AC$134,4,FALSE)),"")</f>
        <v/>
      </c>
      <c r="O1312" s="65" t="str">
        <f>IFERROR(VLOOKUP(Table1[[#This Row],[Vendor ID]],Table549[],2,FALSE),"")</f>
        <v/>
      </c>
      <c r="P1312" s="63"/>
      <c r="Q1312" s="141" t="str">
        <f>IF(Table1[[#This Row],[Posting Date]]&lt;&gt;"",$D$9,"")</f>
        <v/>
      </c>
      <c r="R1312" s="157" t="str">
        <f>IF(Table1[[#This Row],[Posting Date]]&lt;&gt;"",$D$10,"")</f>
        <v/>
      </c>
      <c r="S1312" s="66"/>
      <c r="T1312" s="63"/>
      <c r="U1312" s="67"/>
      <c r="V1312" s="67"/>
      <c r="W1312" s="67" t="str">
        <f t="shared" si="24"/>
        <v/>
      </c>
      <c r="X1312" s="159" t="str">
        <f>IF(E1312="","",(IF(Table1[[#This Row],[Cur]]="USD",Table1[[#This Row],[Cur_Amount Debit]],Table1[[#This Row],[Cur_Amount Debit]]/Table1[[#This Row],[Exchange Rate]])))</f>
        <v/>
      </c>
      <c r="Y1312" s="159" t="str">
        <f>IF(E1312="","",(IF(Table1[[#This Row],[Cur]]="USD",Table1[[#This Row],[Cur_Amount Credit]],Table1[[#This Row],[Cur_Amount Credit]]/ExchangeRate)))</f>
        <v/>
      </c>
      <c r="Z1312" s="201" t="str">
        <f>IF(E1312="","",(Table1[[#This Row],[Debit USD]]-Table1[[#This Row],[Credit USD]]))</f>
        <v/>
      </c>
      <c r="AA1312" s="226"/>
      <c r="AB1312" s="255"/>
      <c r="AC1312" s="1"/>
      <c r="AD1312" s="15"/>
      <c r="AE1312" s="15" t="str">
        <f>IF(AND(OR(Table1[[#This Row],[Account]]="15030",Table1[[#This Row],[Account]]="15035",Table1[[#This Row],[Account]]="20150"),Table1[[#This Row],[Vendor ID]]=""),1,"")</f>
        <v/>
      </c>
      <c r="AF1312" s="15"/>
      <c r="AG1312" s="15"/>
      <c r="AH1312" s="15"/>
      <c r="AI1312" s="46" t="str">
        <f>IF(Table1[[#This Row],[Posting Date]]&lt;&gt;"","GJ-"&amp;CountryID,"")</f>
        <v/>
      </c>
      <c r="AJ1312" s="59" t="str">
        <f>IF(Table1[[#This Row],[Posting Date]]&lt;&gt;"",Table1[[#This Row],[Posting Date]],"")</f>
        <v/>
      </c>
      <c r="AK1312" s="46"/>
      <c r="AL1312" s="46" t="str">
        <f>IF(Table1[[#This Row],[Description]]&lt;&gt;"",Table1[[#This Row],[Description]],"")</f>
        <v/>
      </c>
      <c r="AM1312" s="46" t="str">
        <f>IF(Table1[[#This Row],[Posting Date]]&lt;&gt;"",Table1[[#This Row],[Reference Number]],"")</f>
        <v/>
      </c>
      <c r="AN1312" s="46" t="str">
        <f>TRIM(Table1[[#This Row],[Line '#]])</f>
        <v/>
      </c>
      <c r="AO1312" s="46" t="str">
        <f>TRIM(Table1[[#This Row],[Account]])</f>
        <v/>
      </c>
      <c r="AP1312" s="46" t="str">
        <f>IF(Table1[[#This Row],[Posting Date]]&lt;&gt;"",$D$5,"")</f>
        <v/>
      </c>
      <c r="AQ1312" s="46" t="str">
        <f>TRIM(Table1[[#This Row],[Departments-Prgrams]])</f>
        <v/>
      </c>
      <c r="AR1312" s="46" t="str">
        <f>TRIM(Table1[[#This Row],[Grant]])</f>
        <v/>
      </c>
      <c r="AS1312" s="46" t="str">
        <f>TRIM(Table1[[#This Row],[Staff ID]])</f>
        <v/>
      </c>
      <c r="AT1312" s="46" t="str">
        <f>IF(TRIM(Table1[[#This Row],[Budget Code]])=0,"",TRIM(Table1[[#This Row],[Budget Code]]))</f>
        <v/>
      </c>
      <c r="AU1312" s="46" t="str">
        <f>IF(Table1[[#This Row],[Line Description]]&lt;&gt;"",Table1[[#This Row],[Line Description]],"")</f>
        <v/>
      </c>
      <c r="AV1312" s="46" t="str">
        <f>IF(Table1[[#This Row],[Cur_Amount Debit]]&gt;0,ROUND(Table1[[#This Row],[Cur_Amount Debit]],2),"")</f>
        <v/>
      </c>
      <c r="AW1312" s="46" t="str">
        <f>IF(Table1[[#This Row],[Cur_Amount Credit]]&gt;0,ROUND(Table1[[#This Row],[Cur_Amount Credit]],2),"")</f>
        <v/>
      </c>
      <c r="AX1312" s="46" t="str">
        <f>LEFT(Table1[[#This Row],[Cur]],3)</f>
        <v/>
      </c>
      <c r="AY1312" s="59"/>
      <c r="AZ1312" s="46"/>
      <c r="BA1312" s="46" t="str">
        <f>IF(Table1[[#This Row],[Cur]]&lt;&gt;"",IF(Table1[[#This Row],[Cur]]="USD","",ExchangeRate),"")</f>
        <v/>
      </c>
      <c r="BB1312" s="46" t="str">
        <f>IF(Table1[[#This Row],[Grant]]&lt;&gt;"",VLOOKUP(Table1[[#This Row],[Grant]],Grants!B:D,3),"")</f>
        <v/>
      </c>
      <c r="BC1312" s="46" t="str">
        <f>TRIM(Table1[[#This Row],[Vendor ID]])</f>
        <v/>
      </c>
      <c r="BD1312">
        <f>IF(Table1[[#This Row],[Reference Number]]=Q1311,BD1311,BD1311+1)</f>
        <v>0</v>
      </c>
    </row>
    <row r="1313" spans="1:56" ht="11.25" customHeight="1" x14ac:dyDescent="0.25">
      <c r="A1313" s="1"/>
      <c r="B1313" s="88" t="str">
        <f>IF(Table1[[#This Row],[Posting Date]]&lt;&gt;"",IF(Table1[[#This Row],[Reference Number]]=Q1312,B1312+1,1),"")</f>
        <v/>
      </c>
      <c r="C1313" s="61"/>
      <c r="D1313" s="61"/>
      <c r="E1313" s="138"/>
      <c r="F1313" s="141" t="str">
        <f>IFERROR(IF(VLOOKUP(Table1[[#This Row],[Budget Code Description]],Dimentions!$X$6:$AC$139,2,FALSE)="","",VLOOKUP(Table1[[#This Row],[Budget Code Description]],Dimentions!$X$6:$AC$139,2,FALSE)),"")</f>
        <v/>
      </c>
      <c r="G1313" s="141"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1" t="str">
        <f>IFERROR(VLOOKUP(Table1[[#This Row],[Budget Code Description]],Table6[#All],8,FALSE),"")</f>
        <v/>
      </c>
      <c r="L1313" s="63"/>
      <c r="M1313" s="65" t="str">
        <f>IFERROR(VLOOKUP(Table1[[#This Row],[Staff ID]],Table2[],2,FALSE),"")</f>
        <v/>
      </c>
      <c r="N1313" s="209" t="str">
        <f>IFERROR(IF(VLOOKUP(Table1[[#This Row],[Budget Code Description]],Dimentions!$X$6:$AC$134,4,FALSE)="","",VLOOKUP(Table1[[#This Row],[Budget Code Description]],Dimentions!$X$6:$AC$134,4,FALSE)),"")</f>
        <v/>
      </c>
      <c r="O1313" s="65" t="str">
        <f>IFERROR(VLOOKUP(Table1[[#This Row],[Vendor ID]],Table549[],2,FALSE),"")</f>
        <v/>
      </c>
      <c r="P1313" s="63"/>
      <c r="Q1313" s="141" t="str">
        <f>IF(Table1[[#This Row],[Posting Date]]&lt;&gt;"",$D$9,"")</f>
        <v/>
      </c>
      <c r="R1313" s="157" t="str">
        <f>IF(Table1[[#This Row],[Posting Date]]&lt;&gt;"",$D$10,"")</f>
        <v/>
      </c>
      <c r="S1313" s="66"/>
      <c r="T1313" s="63"/>
      <c r="U1313" s="67"/>
      <c r="V1313" s="67"/>
      <c r="W1313" s="67" t="str">
        <f t="shared" si="24"/>
        <v/>
      </c>
      <c r="X1313" s="159" t="str">
        <f>IF(E1313="","",(IF(Table1[[#This Row],[Cur]]="USD",Table1[[#This Row],[Cur_Amount Debit]],Table1[[#This Row],[Cur_Amount Debit]]/Table1[[#This Row],[Exchange Rate]])))</f>
        <v/>
      </c>
      <c r="Y1313" s="159" t="str">
        <f>IF(E1313="","",(IF(Table1[[#This Row],[Cur]]="USD",Table1[[#This Row],[Cur_Amount Credit]],Table1[[#This Row],[Cur_Amount Credit]]/ExchangeRate)))</f>
        <v/>
      </c>
      <c r="Z1313" s="201" t="str">
        <f>IF(E1313="","",(Table1[[#This Row],[Debit USD]]-Table1[[#This Row],[Credit USD]]))</f>
        <v/>
      </c>
      <c r="AA1313" s="226"/>
      <c r="AB1313" s="255"/>
      <c r="AC1313" s="1"/>
      <c r="AD1313" s="15"/>
      <c r="AE1313" s="15" t="str">
        <f>IF(AND(OR(Table1[[#This Row],[Account]]="15030",Table1[[#This Row],[Account]]="15035",Table1[[#This Row],[Account]]="20150"),Table1[[#This Row],[Vendor ID]]=""),1,"")</f>
        <v/>
      </c>
      <c r="AF1313" s="15"/>
      <c r="AG1313" s="15"/>
      <c r="AH1313" s="15"/>
      <c r="AI1313" s="46" t="str">
        <f>IF(Table1[[#This Row],[Posting Date]]&lt;&gt;"","GJ-"&amp;CountryID,"")</f>
        <v/>
      </c>
      <c r="AJ1313" s="59" t="str">
        <f>IF(Table1[[#This Row],[Posting Date]]&lt;&gt;"",Table1[[#This Row],[Posting Date]],"")</f>
        <v/>
      </c>
      <c r="AK1313" s="46"/>
      <c r="AL1313" s="46" t="str">
        <f>IF(Table1[[#This Row],[Description]]&lt;&gt;"",Table1[[#This Row],[Description]],"")</f>
        <v/>
      </c>
      <c r="AM1313" s="46" t="str">
        <f>IF(Table1[[#This Row],[Posting Date]]&lt;&gt;"",Table1[[#This Row],[Reference Number]],"")</f>
        <v/>
      </c>
      <c r="AN1313" s="46" t="str">
        <f>TRIM(Table1[[#This Row],[Line '#]])</f>
        <v/>
      </c>
      <c r="AO1313" s="46" t="str">
        <f>TRIM(Table1[[#This Row],[Account]])</f>
        <v/>
      </c>
      <c r="AP1313" s="46" t="str">
        <f>IF(Table1[[#This Row],[Posting Date]]&lt;&gt;"",$D$5,"")</f>
        <v/>
      </c>
      <c r="AQ1313" s="46" t="str">
        <f>TRIM(Table1[[#This Row],[Departments-Prgrams]])</f>
        <v/>
      </c>
      <c r="AR1313" s="46" t="str">
        <f>TRIM(Table1[[#This Row],[Grant]])</f>
        <v/>
      </c>
      <c r="AS1313" s="46" t="str">
        <f>TRIM(Table1[[#This Row],[Staff ID]])</f>
        <v/>
      </c>
      <c r="AT1313" s="46" t="str">
        <f>IF(TRIM(Table1[[#This Row],[Budget Code]])=0,"",TRIM(Table1[[#This Row],[Budget Code]]))</f>
        <v/>
      </c>
      <c r="AU1313" s="46" t="str">
        <f>IF(Table1[[#This Row],[Line Description]]&lt;&gt;"",Table1[[#This Row],[Line Description]],"")</f>
        <v/>
      </c>
      <c r="AV1313" s="46" t="str">
        <f>IF(Table1[[#This Row],[Cur_Amount Debit]]&gt;0,ROUND(Table1[[#This Row],[Cur_Amount Debit]],2),"")</f>
        <v/>
      </c>
      <c r="AW1313" s="46" t="str">
        <f>IF(Table1[[#This Row],[Cur_Amount Credit]]&gt;0,ROUND(Table1[[#This Row],[Cur_Amount Credit]],2),"")</f>
        <v/>
      </c>
      <c r="AX1313" s="46" t="str">
        <f>LEFT(Table1[[#This Row],[Cur]],3)</f>
        <v/>
      </c>
      <c r="AY1313" s="59"/>
      <c r="AZ1313" s="46"/>
      <c r="BA1313" s="46" t="str">
        <f>IF(Table1[[#This Row],[Cur]]&lt;&gt;"",IF(Table1[[#This Row],[Cur]]="USD","",ExchangeRate),"")</f>
        <v/>
      </c>
      <c r="BB1313" s="46" t="str">
        <f>IF(Table1[[#This Row],[Grant]]&lt;&gt;"",VLOOKUP(Table1[[#This Row],[Grant]],Grants!B:D,3),"")</f>
        <v/>
      </c>
      <c r="BC1313" s="46" t="str">
        <f>TRIM(Table1[[#This Row],[Vendor ID]])</f>
        <v/>
      </c>
      <c r="BD1313">
        <f>IF(Table1[[#This Row],[Reference Number]]=Q1312,BD1312,BD1312+1)</f>
        <v>0</v>
      </c>
    </row>
    <row r="1314" spans="1:56" ht="11.25" customHeight="1" x14ac:dyDescent="0.25">
      <c r="A1314" s="1"/>
      <c r="B1314" s="88" t="str">
        <f>IF(Table1[[#This Row],[Posting Date]]&lt;&gt;"",IF(Table1[[#This Row],[Reference Number]]=Q1313,B1313+1,1),"")</f>
        <v/>
      </c>
      <c r="C1314" s="61"/>
      <c r="D1314" s="61"/>
      <c r="E1314" s="138"/>
      <c r="F1314" s="141" t="str">
        <f>IFERROR(IF(VLOOKUP(Table1[[#This Row],[Budget Code Description]],Dimentions!$X$6:$AC$139,2,FALSE)="","",VLOOKUP(Table1[[#This Row],[Budget Code Description]],Dimentions!$X$6:$AC$139,2,FALSE)),"")</f>
        <v/>
      </c>
      <c r="G1314" s="141"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1" t="str">
        <f>IFERROR(VLOOKUP(Table1[[#This Row],[Budget Code Description]],Table6[#All],8,FALSE),"")</f>
        <v/>
      </c>
      <c r="L1314" s="63"/>
      <c r="M1314" s="65" t="str">
        <f>IFERROR(VLOOKUP(Table1[[#This Row],[Staff ID]],Table2[],2,FALSE),"")</f>
        <v/>
      </c>
      <c r="N1314" s="209" t="str">
        <f>IFERROR(IF(VLOOKUP(Table1[[#This Row],[Budget Code Description]],Dimentions!$X$6:$AC$134,4,FALSE)="","",VLOOKUP(Table1[[#This Row],[Budget Code Description]],Dimentions!$X$6:$AC$134,4,FALSE)),"")</f>
        <v/>
      </c>
      <c r="O1314" s="65" t="str">
        <f>IFERROR(VLOOKUP(Table1[[#This Row],[Vendor ID]],Table549[],2,FALSE),"")</f>
        <v/>
      </c>
      <c r="P1314" s="63"/>
      <c r="Q1314" s="141" t="str">
        <f>IF(Table1[[#This Row],[Posting Date]]&lt;&gt;"",$D$9,"")</f>
        <v/>
      </c>
      <c r="R1314" s="157" t="str">
        <f>IF(Table1[[#This Row],[Posting Date]]&lt;&gt;"",$D$10,"")</f>
        <v/>
      </c>
      <c r="S1314" s="66"/>
      <c r="T1314" s="63"/>
      <c r="U1314" s="67"/>
      <c r="V1314" s="67"/>
      <c r="W1314" s="67" t="str">
        <f t="shared" si="24"/>
        <v/>
      </c>
      <c r="X1314" s="159" t="str">
        <f>IF(E1314="","",(IF(Table1[[#This Row],[Cur]]="USD",Table1[[#This Row],[Cur_Amount Debit]],Table1[[#This Row],[Cur_Amount Debit]]/Table1[[#This Row],[Exchange Rate]])))</f>
        <v/>
      </c>
      <c r="Y1314" s="159" t="str">
        <f>IF(E1314="","",(IF(Table1[[#This Row],[Cur]]="USD",Table1[[#This Row],[Cur_Amount Credit]],Table1[[#This Row],[Cur_Amount Credit]]/ExchangeRate)))</f>
        <v/>
      </c>
      <c r="Z1314" s="201" t="str">
        <f>IF(E1314="","",(Table1[[#This Row],[Debit USD]]-Table1[[#This Row],[Credit USD]]))</f>
        <v/>
      </c>
      <c r="AA1314" s="226"/>
      <c r="AB1314" s="255"/>
      <c r="AC1314" s="1"/>
      <c r="AD1314" s="15"/>
      <c r="AE1314" s="15" t="str">
        <f>IF(AND(OR(Table1[[#This Row],[Account]]="15030",Table1[[#This Row],[Account]]="15035",Table1[[#This Row],[Account]]="20150"),Table1[[#This Row],[Vendor ID]]=""),1,"")</f>
        <v/>
      </c>
      <c r="AF1314" s="15"/>
      <c r="AG1314" s="15"/>
      <c r="AH1314" s="15"/>
      <c r="AI1314" s="46" t="str">
        <f>IF(Table1[[#This Row],[Posting Date]]&lt;&gt;"","GJ-"&amp;CountryID,"")</f>
        <v/>
      </c>
      <c r="AJ1314" s="59" t="str">
        <f>IF(Table1[[#This Row],[Posting Date]]&lt;&gt;"",Table1[[#This Row],[Posting Date]],"")</f>
        <v/>
      </c>
      <c r="AK1314" s="46"/>
      <c r="AL1314" s="46" t="str">
        <f>IF(Table1[[#This Row],[Description]]&lt;&gt;"",Table1[[#This Row],[Description]],"")</f>
        <v/>
      </c>
      <c r="AM1314" s="46" t="str">
        <f>IF(Table1[[#This Row],[Posting Date]]&lt;&gt;"",Table1[[#This Row],[Reference Number]],"")</f>
        <v/>
      </c>
      <c r="AN1314" s="46" t="str">
        <f>TRIM(Table1[[#This Row],[Line '#]])</f>
        <v/>
      </c>
      <c r="AO1314" s="46" t="str">
        <f>TRIM(Table1[[#This Row],[Account]])</f>
        <v/>
      </c>
      <c r="AP1314" s="46" t="str">
        <f>IF(Table1[[#This Row],[Posting Date]]&lt;&gt;"",$D$5,"")</f>
        <v/>
      </c>
      <c r="AQ1314" s="46" t="str">
        <f>TRIM(Table1[[#This Row],[Departments-Prgrams]])</f>
        <v/>
      </c>
      <c r="AR1314" s="46" t="str">
        <f>TRIM(Table1[[#This Row],[Grant]])</f>
        <v/>
      </c>
      <c r="AS1314" s="46" t="str">
        <f>TRIM(Table1[[#This Row],[Staff ID]])</f>
        <v/>
      </c>
      <c r="AT1314" s="46" t="str">
        <f>IF(TRIM(Table1[[#This Row],[Budget Code]])=0,"",TRIM(Table1[[#This Row],[Budget Code]]))</f>
        <v/>
      </c>
      <c r="AU1314" s="46" t="str">
        <f>IF(Table1[[#This Row],[Line Description]]&lt;&gt;"",Table1[[#This Row],[Line Description]],"")</f>
        <v/>
      </c>
      <c r="AV1314" s="46" t="str">
        <f>IF(Table1[[#This Row],[Cur_Amount Debit]]&gt;0,ROUND(Table1[[#This Row],[Cur_Amount Debit]],2),"")</f>
        <v/>
      </c>
      <c r="AW1314" s="46" t="str">
        <f>IF(Table1[[#This Row],[Cur_Amount Credit]]&gt;0,ROUND(Table1[[#This Row],[Cur_Amount Credit]],2),"")</f>
        <v/>
      </c>
      <c r="AX1314" s="46" t="str">
        <f>LEFT(Table1[[#This Row],[Cur]],3)</f>
        <v/>
      </c>
      <c r="AY1314" s="59"/>
      <c r="AZ1314" s="46"/>
      <c r="BA1314" s="46" t="str">
        <f>IF(Table1[[#This Row],[Cur]]&lt;&gt;"",IF(Table1[[#This Row],[Cur]]="USD","",ExchangeRate),"")</f>
        <v/>
      </c>
      <c r="BB1314" s="46" t="str">
        <f>IF(Table1[[#This Row],[Grant]]&lt;&gt;"",VLOOKUP(Table1[[#This Row],[Grant]],Grants!B:D,3),"")</f>
        <v/>
      </c>
      <c r="BC1314" s="46" t="str">
        <f>TRIM(Table1[[#This Row],[Vendor ID]])</f>
        <v/>
      </c>
      <c r="BD1314">
        <f>IF(Table1[[#This Row],[Reference Number]]=Q1313,BD1313,BD1313+1)</f>
        <v>0</v>
      </c>
    </row>
    <row r="1315" spans="1:56" ht="11.25" customHeight="1" x14ac:dyDescent="0.25">
      <c r="A1315" s="1"/>
      <c r="B1315" s="88" t="str">
        <f>IF(Table1[[#This Row],[Posting Date]]&lt;&gt;"",IF(Table1[[#This Row],[Reference Number]]=Q1314,B1314+1,1),"")</f>
        <v/>
      </c>
      <c r="C1315" s="61"/>
      <c r="D1315" s="61"/>
      <c r="E1315" s="138"/>
      <c r="F1315" s="141" t="str">
        <f>IFERROR(IF(VLOOKUP(Table1[[#This Row],[Budget Code Description]],Dimentions!$X$6:$AC$139,2,FALSE)="","",VLOOKUP(Table1[[#This Row],[Budget Code Description]],Dimentions!$X$6:$AC$139,2,FALSE)),"")</f>
        <v/>
      </c>
      <c r="G1315" s="141"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1" t="str">
        <f>IFERROR(VLOOKUP(Table1[[#This Row],[Budget Code Description]],Table6[#All],8,FALSE),"")</f>
        <v/>
      </c>
      <c r="L1315" s="63"/>
      <c r="M1315" s="65" t="str">
        <f>IFERROR(VLOOKUP(Table1[[#This Row],[Staff ID]],Table2[],2,FALSE),"")</f>
        <v/>
      </c>
      <c r="N1315" s="209" t="str">
        <f>IFERROR(IF(VLOOKUP(Table1[[#This Row],[Budget Code Description]],Dimentions!$X$6:$AC$134,4,FALSE)="","",VLOOKUP(Table1[[#This Row],[Budget Code Description]],Dimentions!$X$6:$AC$134,4,FALSE)),"")</f>
        <v/>
      </c>
      <c r="O1315" s="65" t="str">
        <f>IFERROR(VLOOKUP(Table1[[#This Row],[Vendor ID]],Table549[],2,FALSE),"")</f>
        <v/>
      </c>
      <c r="P1315" s="63"/>
      <c r="Q1315" s="141" t="str">
        <f>IF(Table1[[#This Row],[Posting Date]]&lt;&gt;"",$D$9,"")</f>
        <v/>
      </c>
      <c r="R1315" s="157" t="str">
        <f>IF(Table1[[#This Row],[Posting Date]]&lt;&gt;"",$D$10,"")</f>
        <v/>
      </c>
      <c r="S1315" s="66"/>
      <c r="T1315" s="63"/>
      <c r="U1315" s="67"/>
      <c r="V1315" s="67"/>
      <c r="W1315" s="67" t="str">
        <f t="shared" si="24"/>
        <v/>
      </c>
      <c r="X1315" s="159" t="str">
        <f>IF(E1315="","",(IF(Table1[[#This Row],[Cur]]="USD",Table1[[#This Row],[Cur_Amount Debit]],Table1[[#This Row],[Cur_Amount Debit]]/Table1[[#This Row],[Exchange Rate]])))</f>
        <v/>
      </c>
      <c r="Y1315" s="159" t="str">
        <f>IF(E1315="","",(IF(Table1[[#This Row],[Cur]]="USD",Table1[[#This Row],[Cur_Amount Credit]],Table1[[#This Row],[Cur_Amount Credit]]/ExchangeRate)))</f>
        <v/>
      </c>
      <c r="Z1315" s="201" t="str">
        <f>IF(E1315="","",(Table1[[#This Row],[Debit USD]]-Table1[[#This Row],[Credit USD]]))</f>
        <v/>
      </c>
      <c r="AA1315" s="226"/>
      <c r="AB1315" s="255"/>
      <c r="AC1315" s="1"/>
      <c r="AD1315" s="15"/>
      <c r="AE1315" s="15" t="str">
        <f>IF(AND(OR(Table1[[#This Row],[Account]]="15030",Table1[[#This Row],[Account]]="15035",Table1[[#This Row],[Account]]="20150"),Table1[[#This Row],[Vendor ID]]=""),1,"")</f>
        <v/>
      </c>
      <c r="AF1315" s="15"/>
      <c r="AG1315" s="15"/>
      <c r="AH1315" s="15"/>
      <c r="AI1315" s="46" t="str">
        <f>IF(Table1[[#This Row],[Posting Date]]&lt;&gt;"","GJ-"&amp;CountryID,"")</f>
        <v/>
      </c>
      <c r="AJ1315" s="59" t="str">
        <f>IF(Table1[[#This Row],[Posting Date]]&lt;&gt;"",Table1[[#This Row],[Posting Date]],"")</f>
        <v/>
      </c>
      <c r="AK1315" s="46"/>
      <c r="AL1315" s="46" t="str">
        <f>IF(Table1[[#This Row],[Description]]&lt;&gt;"",Table1[[#This Row],[Description]],"")</f>
        <v/>
      </c>
      <c r="AM1315" s="46" t="str">
        <f>IF(Table1[[#This Row],[Posting Date]]&lt;&gt;"",Table1[[#This Row],[Reference Number]],"")</f>
        <v/>
      </c>
      <c r="AN1315" s="46" t="str">
        <f>TRIM(Table1[[#This Row],[Line '#]])</f>
        <v/>
      </c>
      <c r="AO1315" s="46" t="str">
        <f>TRIM(Table1[[#This Row],[Account]])</f>
        <v/>
      </c>
      <c r="AP1315" s="46" t="str">
        <f>IF(Table1[[#This Row],[Posting Date]]&lt;&gt;"",$D$5,"")</f>
        <v/>
      </c>
      <c r="AQ1315" s="46" t="str">
        <f>TRIM(Table1[[#This Row],[Departments-Prgrams]])</f>
        <v/>
      </c>
      <c r="AR1315" s="46" t="str">
        <f>TRIM(Table1[[#This Row],[Grant]])</f>
        <v/>
      </c>
      <c r="AS1315" s="46" t="str">
        <f>TRIM(Table1[[#This Row],[Staff ID]])</f>
        <v/>
      </c>
      <c r="AT1315" s="46" t="str">
        <f>IF(TRIM(Table1[[#This Row],[Budget Code]])=0,"",TRIM(Table1[[#This Row],[Budget Code]]))</f>
        <v/>
      </c>
      <c r="AU1315" s="46" t="str">
        <f>IF(Table1[[#This Row],[Line Description]]&lt;&gt;"",Table1[[#This Row],[Line Description]],"")</f>
        <v/>
      </c>
      <c r="AV1315" s="46" t="str">
        <f>IF(Table1[[#This Row],[Cur_Amount Debit]]&gt;0,ROUND(Table1[[#This Row],[Cur_Amount Debit]],2),"")</f>
        <v/>
      </c>
      <c r="AW1315" s="46" t="str">
        <f>IF(Table1[[#This Row],[Cur_Amount Credit]]&gt;0,ROUND(Table1[[#This Row],[Cur_Amount Credit]],2),"")</f>
        <v/>
      </c>
      <c r="AX1315" s="46" t="str">
        <f>LEFT(Table1[[#This Row],[Cur]],3)</f>
        <v/>
      </c>
      <c r="AY1315" s="59"/>
      <c r="AZ1315" s="46"/>
      <c r="BA1315" s="46" t="str">
        <f>IF(Table1[[#This Row],[Cur]]&lt;&gt;"",IF(Table1[[#This Row],[Cur]]="USD","",ExchangeRate),"")</f>
        <v/>
      </c>
      <c r="BB1315" s="46" t="str">
        <f>IF(Table1[[#This Row],[Grant]]&lt;&gt;"",VLOOKUP(Table1[[#This Row],[Grant]],Grants!B:D,3),"")</f>
        <v/>
      </c>
      <c r="BC1315" s="46" t="str">
        <f>TRIM(Table1[[#This Row],[Vendor ID]])</f>
        <v/>
      </c>
      <c r="BD1315">
        <f>IF(Table1[[#This Row],[Reference Number]]=Q1314,BD1314,BD1314+1)</f>
        <v>0</v>
      </c>
    </row>
    <row r="1316" spans="1:56" ht="11.25" customHeight="1" x14ac:dyDescent="0.25">
      <c r="A1316" s="1"/>
      <c r="B1316" s="88" t="str">
        <f>IF(Table1[[#This Row],[Posting Date]]&lt;&gt;"",IF(Table1[[#This Row],[Reference Number]]=Q1315,B1315+1,1),"")</f>
        <v/>
      </c>
      <c r="C1316" s="61"/>
      <c r="D1316" s="61"/>
      <c r="E1316" s="138"/>
      <c r="F1316" s="141" t="str">
        <f>IFERROR(IF(VLOOKUP(Table1[[#This Row],[Budget Code Description]],Dimentions!$X$6:$AC$139,2,FALSE)="","",VLOOKUP(Table1[[#This Row],[Budget Code Description]],Dimentions!$X$6:$AC$139,2,FALSE)),"")</f>
        <v/>
      </c>
      <c r="G1316" s="141"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1" t="str">
        <f>IFERROR(VLOOKUP(Table1[[#This Row],[Budget Code Description]],Table6[#All],8,FALSE),"")</f>
        <v/>
      </c>
      <c r="L1316" s="63"/>
      <c r="M1316" s="65" t="str">
        <f>IFERROR(VLOOKUP(Table1[[#This Row],[Staff ID]],Table2[],2,FALSE),"")</f>
        <v/>
      </c>
      <c r="N1316" s="209" t="str">
        <f>IFERROR(IF(VLOOKUP(Table1[[#This Row],[Budget Code Description]],Dimentions!$X$6:$AC$134,4,FALSE)="","",VLOOKUP(Table1[[#This Row],[Budget Code Description]],Dimentions!$X$6:$AC$134,4,FALSE)),"")</f>
        <v/>
      </c>
      <c r="O1316" s="65" t="str">
        <f>IFERROR(VLOOKUP(Table1[[#This Row],[Vendor ID]],Table549[],2,FALSE),"")</f>
        <v/>
      </c>
      <c r="P1316" s="63"/>
      <c r="Q1316" s="141" t="str">
        <f>IF(Table1[[#This Row],[Posting Date]]&lt;&gt;"",$D$9,"")</f>
        <v/>
      </c>
      <c r="R1316" s="157" t="str">
        <f>IF(Table1[[#This Row],[Posting Date]]&lt;&gt;"",$D$10,"")</f>
        <v/>
      </c>
      <c r="S1316" s="66"/>
      <c r="T1316" s="63"/>
      <c r="U1316" s="67"/>
      <c r="V1316" s="67"/>
      <c r="W1316" s="67" t="str">
        <f t="shared" si="24"/>
        <v/>
      </c>
      <c r="X1316" s="159" t="str">
        <f>IF(E1316="","",(IF(Table1[[#This Row],[Cur]]="USD",Table1[[#This Row],[Cur_Amount Debit]],Table1[[#This Row],[Cur_Amount Debit]]/Table1[[#This Row],[Exchange Rate]])))</f>
        <v/>
      </c>
      <c r="Y1316" s="159" t="str">
        <f>IF(E1316="","",(IF(Table1[[#This Row],[Cur]]="USD",Table1[[#This Row],[Cur_Amount Credit]],Table1[[#This Row],[Cur_Amount Credit]]/ExchangeRate)))</f>
        <v/>
      </c>
      <c r="Z1316" s="201" t="str">
        <f>IF(E1316="","",(Table1[[#This Row],[Debit USD]]-Table1[[#This Row],[Credit USD]]))</f>
        <v/>
      </c>
      <c r="AA1316" s="226"/>
      <c r="AB1316" s="255"/>
      <c r="AC1316" s="1"/>
      <c r="AD1316" s="15"/>
      <c r="AE1316" s="15" t="str">
        <f>IF(AND(OR(Table1[[#This Row],[Account]]="15030",Table1[[#This Row],[Account]]="15035",Table1[[#This Row],[Account]]="20150"),Table1[[#This Row],[Vendor ID]]=""),1,"")</f>
        <v/>
      </c>
      <c r="AF1316" s="15"/>
      <c r="AG1316" s="15"/>
      <c r="AH1316" s="15"/>
      <c r="AI1316" s="46" t="str">
        <f>IF(Table1[[#This Row],[Posting Date]]&lt;&gt;"","GJ-"&amp;CountryID,"")</f>
        <v/>
      </c>
      <c r="AJ1316" s="59" t="str">
        <f>IF(Table1[[#This Row],[Posting Date]]&lt;&gt;"",Table1[[#This Row],[Posting Date]],"")</f>
        <v/>
      </c>
      <c r="AK1316" s="46"/>
      <c r="AL1316" s="46" t="str">
        <f>IF(Table1[[#This Row],[Description]]&lt;&gt;"",Table1[[#This Row],[Description]],"")</f>
        <v/>
      </c>
      <c r="AM1316" s="46" t="str">
        <f>IF(Table1[[#This Row],[Posting Date]]&lt;&gt;"",Table1[[#This Row],[Reference Number]],"")</f>
        <v/>
      </c>
      <c r="AN1316" s="46" t="str">
        <f>TRIM(Table1[[#This Row],[Line '#]])</f>
        <v/>
      </c>
      <c r="AO1316" s="46" t="str">
        <f>TRIM(Table1[[#This Row],[Account]])</f>
        <v/>
      </c>
      <c r="AP1316" s="46" t="str">
        <f>IF(Table1[[#This Row],[Posting Date]]&lt;&gt;"",$D$5,"")</f>
        <v/>
      </c>
      <c r="AQ1316" s="46" t="str">
        <f>TRIM(Table1[[#This Row],[Departments-Prgrams]])</f>
        <v/>
      </c>
      <c r="AR1316" s="46" t="str">
        <f>TRIM(Table1[[#This Row],[Grant]])</f>
        <v/>
      </c>
      <c r="AS1316" s="46" t="str">
        <f>TRIM(Table1[[#This Row],[Staff ID]])</f>
        <v/>
      </c>
      <c r="AT1316" s="46" t="str">
        <f>IF(TRIM(Table1[[#This Row],[Budget Code]])=0,"",TRIM(Table1[[#This Row],[Budget Code]]))</f>
        <v/>
      </c>
      <c r="AU1316" s="46" t="str">
        <f>IF(Table1[[#This Row],[Line Description]]&lt;&gt;"",Table1[[#This Row],[Line Description]],"")</f>
        <v/>
      </c>
      <c r="AV1316" s="46" t="str">
        <f>IF(Table1[[#This Row],[Cur_Amount Debit]]&gt;0,ROUND(Table1[[#This Row],[Cur_Amount Debit]],2),"")</f>
        <v/>
      </c>
      <c r="AW1316" s="46" t="str">
        <f>IF(Table1[[#This Row],[Cur_Amount Credit]]&gt;0,ROUND(Table1[[#This Row],[Cur_Amount Credit]],2),"")</f>
        <v/>
      </c>
      <c r="AX1316" s="46" t="str">
        <f>LEFT(Table1[[#This Row],[Cur]],3)</f>
        <v/>
      </c>
      <c r="AY1316" s="59"/>
      <c r="AZ1316" s="46"/>
      <c r="BA1316" s="46" t="str">
        <f>IF(Table1[[#This Row],[Cur]]&lt;&gt;"",IF(Table1[[#This Row],[Cur]]="USD","",ExchangeRate),"")</f>
        <v/>
      </c>
      <c r="BB1316" s="46" t="str">
        <f>IF(Table1[[#This Row],[Grant]]&lt;&gt;"",VLOOKUP(Table1[[#This Row],[Grant]],Grants!B:D,3),"")</f>
        <v/>
      </c>
      <c r="BC1316" s="46" t="str">
        <f>TRIM(Table1[[#This Row],[Vendor ID]])</f>
        <v/>
      </c>
      <c r="BD1316">
        <f>IF(Table1[[#This Row],[Reference Number]]=Q1315,BD1315,BD1315+1)</f>
        <v>0</v>
      </c>
    </row>
    <row r="1317" spans="1:56" ht="11.25" customHeight="1" x14ac:dyDescent="0.25">
      <c r="A1317" s="1"/>
      <c r="B1317" s="88" t="str">
        <f>IF(Table1[[#This Row],[Posting Date]]&lt;&gt;"",IF(Table1[[#This Row],[Reference Number]]=Q1316,B1316+1,1),"")</f>
        <v/>
      </c>
      <c r="C1317" s="61"/>
      <c r="D1317" s="61"/>
      <c r="E1317" s="138"/>
      <c r="F1317" s="141" t="str">
        <f>IFERROR(IF(VLOOKUP(Table1[[#This Row],[Budget Code Description]],Dimentions!$X$6:$AC$139,2,FALSE)="","",VLOOKUP(Table1[[#This Row],[Budget Code Description]],Dimentions!$X$6:$AC$139,2,FALSE)),"")</f>
        <v/>
      </c>
      <c r="G1317" s="141"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1" t="str">
        <f>IFERROR(VLOOKUP(Table1[[#This Row],[Budget Code Description]],Table6[#All],8,FALSE),"")</f>
        <v/>
      </c>
      <c r="L1317" s="63"/>
      <c r="M1317" s="65" t="str">
        <f>IFERROR(VLOOKUP(Table1[[#This Row],[Staff ID]],Table2[],2,FALSE),"")</f>
        <v/>
      </c>
      <c r="N1317" s="209" t="str">
        <f>IFERROR(IF(VLOOKUP(Table1[[#This Row],[Budget Code Description]],Dimentions!$X$6:$AC$134,4,FALSE)="","",VLOOKUP(Table1[[#This Row],[Budget Code Description]],Dimentions!$X$6:$AC$134,4,FALSE)),"")</f>
        <v/>
      </c>
      <c r="O1317" s="65" t="str">
        <f>IFERROR(VLOOKUP(Table1[[#This Row],[Vendor ID]],Table549[],2,FALSE),"")</f>
        <v/>
      </c>
      <c r="P1317" s="63"/>
      <c r="Q1317" s="141" t="str">
        <f>IF(Table1[[#This Row],[Posting Date]]&lt;&gt;"",$D$9,"")</f>
        <v/>
      </c>
      <c r="R1317" s="157" t="str">
        <f>IF(Table1[[#This Row],[Posting Date]]&lt;&gt;"",$D$10,"")</f>
        <v/>
      </c>
      <c r="S1317" s="66"/>
      <c r="T1317" s="63"/>
      <c r="U1317" s="67"/>
      <c r="V1317" s="67"/>
      <c r="W1317" s="67" t="str">
        <f t="shared" si="24"/>
        <v/>
      </c>
      <c r="X1317" s="159" t="str">
        <f>IF(E1317="","",(IF(Table1[[#This Row],[Cur]]="USD",Table1[[#This Row],[Cur_Amount Debit]],Table1[[#This Row],[Cur_Amount Debit]]/Table1[[#This Row],[Exchange Rate]])))</f>
        <v/>
      </c>
      <c r="Y1317" s="159" t="str">
        <f>IF(E1317="","",(IF(Table1[[#This Row],[Cur]]="USD",Table1[[#This Row],[Cur_Amount Credit]],Table1[[#This Row],[Cur_Amount Credit]]/ExchangeRate)))</f>
        <v/>
      </c>
      <c r="Z1317" s="201" t="str">
        <f>IF(E1317="","",(Table1[[#This Row],[Debit USD]]-Table1[[#This Row],[Credit USD]]))</f>
        <v/>
      </c>
      <c r="AA1317" s="226"/>
      <c r="AB1317" s="255"/>
      <c r="AC1317" s="1"/>
      <c r="AD1317" s="15"/>
      <c r="AE1317" s="15" t="str">
        <f>IF(AND(OR(Table1[[#This Row],[Account]]="15030",Table1[[#This Row],[Account]]="15035",Table1[[#This Row],[Account]]="20150"),Table1[[#This Row],[Vendor ID]]=""),1,"")</f>
        <v/>
      </c>
      <c r="AF1317" s="15"/>
      <c r="AG1317" s="15"/>
      <c r="AH1317" s="15"/>
      <c r="AI1317" s="46" t="str">
        <f>IF(Table1[[#This Row],[Posting Date]]&lt;&gt;"","GJ-"&amp;CountryID,"")</f>
        <v/>
      </c>
      <c r="AJ1317" s="59" t="str">
        <f>IF(Table1[[#This Row],[Posting Date]]&lt;&gt;"",Table1[[#This Row],[Posting Date]],"")</f>
        <v/>
      </c>
      <c r="AK1317" s="46"/>
      <c r="AL1317" s="46" t="str">
        <f>IF(Table1[[#This Row],[Description]]&lt;&gt;"",Table1[[#This Row],[Description]],"")</f>
        <v/>
      </c>
      <c r="AM1317" s="46" t="str">
        <f>IF(Table1[[#This Row],[Posting Date]]&lt;&gt;"",Table1[[#This Row],[Reference Number]],"")</f>
        <v/>
      </c>
      <c r="AN1317" s="46" t="str">
        <f>TRIM(Table1[[#This Row],[Line '#]])</f>
        <v/>
      </c>
      <c r="AO1317" s="46" t="str">
        <f>TRIM(Table1[[#This Row],[Account]])</f>
        <v/>
      </c>
      <c r="AP1317" s="46" t="str">
        <f>IF(Table1[[#This Row],[Posting Date]]&lt;&gt;"",$D$5,"")</f>
        <v/>
      </c>
      <c r="AQ1317" s="46" t="str">
        <f>TRIM(Table1[[#This Row],[Departments-Prgrams]])</f>
        <v/>
      </c>
      <c r="AR1317" s="46" t="str">
        <f>TRIM(Table1[[#This Row],[Grant]])</f>
        <v/>
      </c>
      <c r="AS1317" s="46" t="str">
        <f>TRIM(Table1[[#This Row],[Staff ID]])</f>
        <v/>
      </c>
      <c r="AT1317" s="46" t="str">
        <f>IF(TRIM(Table1[[#This Row],[Budget Code]])=0,"",TRIM(Table1[[#This Row],[Budget Code]]))</f>
        <v/>
      </c>
      <c r="AU1317" s="46" t="str">
        <f>IF(Table1[[#This Row],[Line Description]]&lt;&gt;"",Table1[[#This Row],[Line Description]],"")</f>
        <v/>
      </c>
      <c r="AV1317" s="46" t="str">
        <f>IF(Table1[[#This Row],[Cur_Amount Debit]]&gt;0,ROUND(Table1[[#This Row],[Cur_Amount Debit]],2),"")</f>
        <v/>
      </c>
      <c r="AW1317" s="46" t="str">
        <f>IF(Table1[[#This Row],[Cur_Amount Credit]]&gt;0,ROUND(Table1[[#This Row],[Cur_Amount Credit]],2),"")</f>
        <v/>
      </c>
      <c r="AX1317" s="46" t="str">
        <f>LEFT(Table1[[#This Row],[Cur]],3)</f>
        <v/>
      </c>
      <c r="AY1317" s="59"/>
      <c r="AZ1317" s="46"/>
      <c r="BA1317" s="46" t="str">
        <f>IF(Table1[[#This Row],[Cur]]&lt;&gt;"",IF(Table1[[#This Row],[Cur]]="USD","",ExchangeRate),"")</f>
        <v/>
      </c>
      <c r="BB1317" s="46" t="str">
        <f>IF(Table1[[#This Row],[Grant]]&lt;&gt;"",VLOOKUP(Table1[[#This Row],[Grant]],Grants!B:D,3),"")</f>
        <v/>
      </c>
      <c r="BC1317" s="46" t="str">
        <f>TRIM(Table1[[#This Row],[Vendor ID]])</f>
        <v/>
      </c>
      <c r="BD1317">
        <f>IF(Table1[[#This Row],[Reference Number]]=Q1316,BD1316,BD1316+1)</f>
        <v>0</v>
      </c>
    </row>
    <row r="1318" spans="1:56" ht="11.25" customHeight="1" x14ac:dyDescent="0.25">
      <c r="A1318" s="1"/>
      <c r="B1318" s="88" t="str">
        <f>IF(Table1[[#This Row],[Posting Date]]&lt;&gt;"",IF(Table1[[#This Row],[Reference Number]]=Q1317,B1317+1,1),"")</f>
        <v/>
      </c>
      <c r="C1318" s="61"/>
      <c r="D1318" s="61"/>
      <c r="E1318" s="138"/>
      <c r="F1318" s="141" t="str">
        <f>IFERROR(IF(VLOOKUP(Table1[[#This Row],[Budget Code Description]],Dimentions!$X$6:$AC$139,2,FALSE)="","",VLOOKUP(Table1[[#This Row],[Budget Code Description]],Dimentions!$X$6:$AC$139,2,FALSE)),"")</f>
        <v/>
      </c>
      <c r="G1318" s="141"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1" t="str">
        <f>IFERROR(VLOOKUP(Table1[[#This Row],[Budget Code Description]],Table6[#All],8,FALSE),"")</f>
        <v/>
      </c>
      <c r="L1318" s="63"/>
      <c r="M1318" s="65" t="str">
        <f>IFERROR(VLOOKUP(Table1[[#This Row],[Staff ID]],Table2[],2,FALSE),"")</f>
        <v/>
      </c>
      <c r="N1318" s="209" t="str">
        <f>IFERROR(IF(VLOOKUP(Table1[[#This Row],[Budget Code Description]],Dimentions!$X$6:$AC$134,4,FALSE)="","",VLOOKUP(Table1[[#This Row],[Budget Code Description]],Dimentions!$X$6:$AC$134,4,FALSE)),"")</f>
        <v/>
      </c>
      <c r="O1318" s="65" t="str">
        <f>IFERROR(VLOOKUP(Table1[[#This Row],[Vendor ID]],Table549[],2,FALSE),"")</f>
        <v/>
      </c>
      <c r="P1318" s="63"/>
      <c r="Q1318" s="141" t="str">
        <f>IF(Table1[[#This Row],[Posting Date]]&lt;&gt;"",$D$9,"")</f>
        <v/>
      </c>
      <c r="R1318" s="157" t="str">
        <f>IF(Table1[[#This Row],[Posting Date]]&lt;&gt;"",$D$10,"")</f>
        <v/>
      </c>
      <c r="S1318" s="66"/>
      <c r="T1318" s="63"/>
      <c r="U1318" s="67"/>
      <c r="V1318" s="67"/>
      <c r="W1318" s="67" t="str">
        <f t="shared" si="24"/>
        <v/>
      </c>
      <c r="X1318" s="159" t="str">
        <f>IF(E1318="","",(IF(Table1[[#This Row],[Cur]]="USD",Table1[[#This Row],[Cur_Amount Debit]],Table1[[#This Row],[Cur_Amount Debit]]/Table1[[#This Row],[Exchange Rate]])))</f>
        <v/>
      </c>
      <c r="Y1318" s="159" t="str">
        <f>IF(E1318="","",(IF(Table1[[#This Row],[Cur]]="USD",Table1[[#This Row],[Cur_Amount Credit]],Table1[[#This Row],[Cur_Amount Credit]]/ExchangeRate)))</f>
        <v/>
      </c>
      <c r="Z1318" s="201" t="str">
        <f>IF(E1318="","",(Table1[[#This Row],[Debit USD]]-Table1[[#This Row],[Credit USD]]))</f>
        <v/>
      </c>
      <c r="AA1318" s="226"/>
      <c r="AB1318" s="255"/>
      <c r="AC1318" s="1"/>
      <c r="AD1318" s="15"/>
      <c r="AE1318" s="15" t="str">
        <f>IF(AND(OR(Table1[[#This Row],[Account]]="15030",Table1[[#This Row],[Account]]="15035",Table1[[#This Row],[Account]]="20150"),Table1[[#This Row],[Vendor ID]]=""),1,"")</f>
        <v/>
      </c>
      <c r="AF1318" s="15"/>
      <c r="AG1318" s="15"/>
      <c r="AH1318" s="15"/>
      <c r="AI1318" s="46" t="str">
        <f>IF(Table1[[#This Row],[Posting Date]]&lt;&gt;"","GJ-"&amp;CountryID,"")</f>
        <v/>
      </c>
      <c r="AJ1318" s="59" t="str">
        <f>IF(Table1[[#This Row],[Posting Date]]&lt;&gt;"",Table1[[#This Row],[Posting Date]],"")</f>
        <v/>
      </c>
      <c r="AK1318" s="46"/>
      <c r="AL1318" s="46" t="str">
        <f>IF(Table1[[#This Row],[Description]]&lt;&gt;"",Table1[[#This Row],[Description]],"")</f>
        <v/>
      </c>
      <c r="AM1318" s="46" t="str">
        <f>IF(Table1[[#This Row],[Posting Date]]&lt;&gt;"",Table1[[#This Row],[Reference Number]],"")</f>
        <v/>
      </c>
      <c r="AN1318" s="46" t="str">
        <f>TRIM(Table1[[#This Row],[Line '#]])</f>
        <v/>
      </c>
      <c r="AO1318" s="46" t="str">
        <f>TRIM(Table1[[#This Row],[Account]])</f>
        <v/>
      </c>
      <c r="AP1318" s="46" t="str">
        <f>IF(Table1[[#This Row],[Posting Date]]&lt;&gt;"",$D$5,"")</f>
        <v/>
      </c>
      <c r="AQ1318" s="46" t="str">
        <f>TRIM(Table1[[#This Row],[Departments-Prgrams]])</f>
        <v/>
      </c>
      <c r="AR1318" s="46" t="str">
        <f>TRIM(Table1[[#This Row],[Grant]])</f>
        <v/>
      </c>
      <c r="AS1318" s="46" t="str">
        <f>TRIM(Table1[[#This Row],[Staff ID]])</f>
        <v/>
      </c>
      <c r="AT1318" s="46" t="str">
        <f>IF(TRIM(Table1[[#This Row],[Budget Code]])=0,"",TRIM(Table1[[#This Row],[Budget Code]]))</f>
        <v/>
      </c>
      <c r="AU1318" s="46" t="str">
        <f>IF(Table1[[#This Row],[Line Description]]&lt;&gt;"",Table1[[#This Row],[Line Description]],"")</f>
        <v/>
      </c>
      <c r="AV1318" s="46" t="str">
        <f>IF(Table1[[#This Row],[Cur_Amount Debit]]&gt;0,ROUND(Table1[[#This Row],[Cur_Amount Debit]],2),"")</f>
        <v/>
      </c>
      <c r="AW1318" s="46" t="str">
        <f>IF(Table1[[#This Row],[Cur_Amount Credit]]&gt;0,ROUND(Table1[[#This Row],[Cur_Amount Credit]],2),"")</f>
        <v/>
      </c>
      <c r="AX1318" s="46" t="str">
        <f>LEFT(Table1[[#This Row],[Cur]],3)</f>
        <v/>
      </c>
      <c r="AY1318" s="59"/>
      <c r="AZ1318" s="46"/>
      <c r="BA1318" s="46" t="str">
        <f>IF(Table1[[#This Row],[Cur]]&lt;&gt;"",IF(Table1[[#This Row],[Cur]]="USD","",ExchangeRate),"")</f>
        <v/>
      </c>
      <c r="BB1318" s="46" t="str">
        <f>IF(Table1[[#This Row],[Grant]]&lt;&gt;"",VLOOKUP(Table1[[#This Row],[Grant]],Grants!B:D,3),"")</f>
        <v/>
      </c>
      <c r="BC1318" s="46" t="str">
        <f>TRIM(Table1[[#This Row],[Vendor ID]])</f>
        <v/>
      </c>
      <c r="BD1318">
        <f>IF(Table1[[#This Row],[Reference Number]]=Q1317,BD1317,BD1317+1)</f>
        <v>0</v>
      </c>
    </row>
    <row r="1319" spans="1:56" ht="11.25" customHeight="1" x14ac:dyDescent="0.25">
      <c r="A1319" s="1"/>
      <c r="B1319" s="88" t="str">
        <f>IF(Table1[[#This Row],[Posting Date]]&lt;&gt;"",IF(Table1[[#This Row],[Reference Number]]=Q1318,B1318+1,1),"")</f>
        <v/>
      </c>
      <c r="C1319" s="61"/>
      <c r="D1319" s="61"/>
      <c r="E1319" s="138"/>
      <c r="F1319" s="141" t="str">
        <f>IFERROR(IF(VLOOKUP(Table1[[#This Row],[Budget Code Description]],Dimentions!$X$6:$AC$139,2,FALSE)="","",VLOOKUP(Table1[[#This Row],[Budget Code Description]],Dimentions!$X$6:$AC$139,2,FALSE)),"")</f>
        <v/>
      </c>
      <c r="G1319" s="141"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1" t="str">
        <f>IFERROR(VLOOKUP(Table1[[#This Row],[Budget Code Description]],Table6[#All],8,FALSE),"")</f>
        <v/>
      </c>
      <c r="L1319" s="63"/>
      <c r="M1319" s="65" t="str">
        <f>IFERROR(VLOOKUP(Table1[[#This Row],[Staff ID]],Table2[],2,FALSE),"")</f>
        <v/>
      </c>
      <c r="N1319" s="209" t="str">
        <f>IFERROR(IF(VLOOKUP(Table1[[#This Row],[Budget Code Description]],Dimentions!$X$6:$AC$134,4,FALSE)="","",VLOOKUP(Table1[[#This Row],[Budget Code Description]],Dimentions!$X$6:$AC$134,4,FALSE)),"")</f>
        <v/>
      </c>
      <c r="O1319" s="65" t="str">
        <f>IFERROR(VLOOKUP(Table1[[#This Row],[Vendor ID]],Table549[],2,FALSE),"")</f>
        <v/>
      </c>
      <c r="P1319" s="63"/>
      <c r="Q1319" s="141" t="str">
        <f>IF(Table1[[#This Row],[Posting Date]]&lt;&gt;"",$D$9,"")</f>
        <v/>
      </c>
      <c r="R1319" s="157" t="str">
        <f>IF(Table1[[#This Row],[Posting Date]]&lt;&gt;"",$D$10,"")</f>
        <v/>
      </c>
      <c r="S1319" s="66"/>
      <c r="T1319" s="63"/>
      <c r="U1319" s="67"/>
      <c r="V1319" s="67"/>
      <c r="W1319" s="67" t="str">
        <f t="shared" si="24"/>
        <v/>
      </c>
      <c r="X1319" s="159" t="str">
        <f>IF(E1319="","",(IF(Table1[[#This Row],[Cur]]="USD",Table1[[#This Row],[Cur_Amount Debit]],Table1[[#This Row],[Cur_Amount Debit]]/Table1[[#This Row],[Exchange Rate]])))</f>
        <v/>
      </c>
      <c r="Y1319" s="159" t="str">
        <f>IF(E1319="","",(IF(Table1[[#This Row],[Cur]]="USD",Table1[[#This Row],[Cur_Amount Credit]],Table1[[#This Row],[Cur_Amount Credit]]/ExchangeRate)))</f>
        <v/>
      </c>
      <c r="Z1319" s="201" t="str">
        <f>IF(E1319="","",(Table1[[#This Row],[Debit USD]]-Table1[[#This Row],[Credit USD]]))</f>
        <v/>
      </c>
      <c r="AA1319" s="226"/>
      <c r="AB1319" s="255"/>
      <c r="AC1319" s="1"/>
      <c r="AD1319" s="15"/>
      <c r="AE1319" s="15" t="str">
        <f>IF(AND(OR(Table1[[#This Row],[Account]]="15030",Table1[[#This Row],[Account]]="15035",Table1[[#This Row],[Account]]="20150"),Table1[[#This Row],[Vendor ID]]=""),1,"")</f>
        <v/>
      </c>
      <c r="AF1319" s="15"/>
      <c r="AG1319" s="15"/>
      <c r="AH1319" s="15"/>
      <c r="AI1319" s="46" t="str">
        <f>IF(Table1[[#This Row],[Posting Date]]&lt;&gt;"","GJ-"&amp;CountryID,"")</f>
        <v/>
      </c>
      <c r="AJ1319" s="59" t="str">
        <f>IF(Table1[[#This Row],[Posting Date]]&lt;&gt;"",Table1[[#This Row],[Posting Date]],"")</f>
        <v/>
      </c>
      <c r="AK1319" s="46"/>
      <c r="AL1319" s="46" t="str">
        <f>IF(Table1[[#This Row],[Description]]&lt;&gt;"",Table1[[#This Row],[Description]],"")</f>
        <v/>
      </c>
      <c r="AM1319" s="46" t="str">
        <f>IF(Table1[[#This Row],[Posting Date]]&lt;&gt;"",Table1[[#This Row],[Reference Number]],"")</f>
        <v/>
      </c>
      <c r="AN1319" s="46" t="str">
        <f>TRIM(Table1[[#This Row],[Line '#]])</f>
        <v/>
      </c>
      <c r="AO1319" s="46" t="str">
        <f>TRIM(Table1[[#This Row],[Account]])</f>
        <v/>
      </c>
      <c r="AP1319" s="46" t="str">
        <f>IF(Table1[[#This Row],[Posting Date]]&lt;&gt;"",$D$5,"")</f>
        <v/>
      </c>
      <c r="AQ1319" s="46" t="str">
        <f>TRIM(Table1[[#This Row],[Departments-Prgrams]])</f>
        <v/>
      </c>
      <c r="AR1319" s="46" t="str">
        <f>TRIM(Table1[[#This Row],[Grant]])</f>
        <v/>
      </c>
      <c r="AS1319" s="46" t="str">
        <f>TRIM(Table1[[#This Row],[Staff ID]])</f>
        <v/>
      </c>
      <c r="AT1319" s="46" t="str">
        <f>IF(TRIM(Table1[[#This Row],[Budget Code]])=0,"",TRIM(Table1[[#This Row],[Budget Code]]))</f>
        <v/>
      </c>
      <c r="AU1319" s="46" t="str">
        <f>IF(Table1[[#This Row],[Line Description]]&lt;&gt;"",Table1[[#This Row],[Line Description]],"")</f>
        <v/>
      </c>
      <c r="AV1319" s="46" t="str">
        <f>IF(Table1[[#This Row],[Cur_Amount Debit]]&gt;0,ROUND(Table1[[#This Row],[Cur_Amount Debit]],2),"")</f>
        <v/>
      </c>
      <c r="AW1319" s="46" t="str">
        <f>IF(Table1[[#This Row],[Cur_Amount Credit]]&gt;0,ROUND(Table1[[#This Row],[Cur_Amount Credit]],2),"")</f>
        <v/>
      </c>
      <c r="AX1319" s="46" t="str">
        <f>LEFT(Table1[[#This Row],[Cur]],3)</f>
        <v/>
      </c>
      <c r="AY1319" s="59"/>
      <c r="AZ1319" s="46"/>
      <c r="BA1319" s="46" t="str">
        <f>IF(Table1[[#This Row],[Cur]]&lt;&gt;"",IF(Table1[[#This Row],[Cur]]="USD","",ExchangeRate),"")</f>
        <v/>
      </c>
      <c r="BB1319" s="46" t="str">
        <f>IF(Table1[[#This Row],[Grant]]&lt;&gt;"",VLOOKUP(Table1[[#This Row],[Grant]],Grants!B:D,3),"")</f>
        <v/>
      </c>
      <c r="BC1319" s="46" t="str">
        <f>TRIM(Table1[[#This Row],[Vendor ID]])</f>
        <v/>
      </c>
      <c r="BD1319">
        <f>IF(Table1[[#This Row],[Reference Number]]=Q1318,BD1318,BD1318+1)</f>
        <v>0</v>
      </c>
    </row>
    <row r="1320" spans="1:56" ht="11.25" customHeight="1" x14ac:dyDescent="0.25">
      <c r="A1320" s="1"/>
      <c r="B1320" s="88" t="str">
        <f>IF(Table1[[#This Row],[Posting Date]]&lt;&gt;"",IF(Table1[[#This Row],[Reference Number]]=Q1319,B1319+1,1),"")</f>
        <v/>
      </c>
      <c r="C1320" s="61"/>
      <c r="D1320" s="61"/>
      <c r="E1320" s="138"/>
      <c r="F1320" s="141" t="str">
        <f>IFERROR(IF(VLOOKUP(Table1[[#This Row],[Budget Code Description]],Dimentions!$X$6:$AC$139,2,FALSE)="","",VLOOKUP(Table1[[#This Row],[Budget Code Description]],Dimentions!$X$6:$AC$139,2,FALSE)),"")</f>
        <v/>
      </c>
      <c r="G1320" s="141"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1" t="str">
        <f>IFERROR(VLOOKUP(Table1[[#This Row],[Budget Code Description]],Table6[#All],8,FALSE),"")</f>
        <v/>
      </c>
      <c r="L1320" s="63"/>
      <c r="M1320" s="65" t="str">
        <f>IFERROR(VLOOKUP(Table1[[#This Row],[Staff ID]],Table2[],2,FALSE),"")</f>
        <v/>
      </c>
      <c r="N1320" s="209" t="str">
        <f>IFERROR(IF(VLOOKUP(Table1[[#This Row],[Budget Code Description]],Dimentions!$X$6:$AC$134,4,FALSE)="","",VLOOKUP(Table1[[#This Row],[Budget Code Description]],Dimentions!$X$6:$AC$134,4,FALSE)),"")</f>
        <v/>
      </c>
      <c r="O1320" s="65" t="str">
        <f>IFERROR(VLOOKUP(Table1[[#This Row],[Vendor ID]],Table549[],2,FALSE),"")</f>
        <v/>
      </c>
      <c r="P1320" s="63"/>
      <c r="Q1320" s="141" t="str">
        <f>IF(Table1[[#This Row],[Posting Date]]&lt;&gt;"",$D$9,"")</f>
        <v/>
      </c>
      <c r="R1320" s="157" t="str">
        <f>IF(Table1[[#This Row],[Posting Date]]&lt;&gt;"",$D$10,"")</f>
        <v/>
      </c>
      <c r="S1320" s="66"/>
      <c r="T1320" s="63"/>
      <c r="U1320" s="67"/>
      <c r="V1320" s="67"/>
      <c r="W1320" s="67" t="str">
        <f t="shared" si="24"/>
        <v/>
      </c>
      <c r="X1320" s="159" t="str">
        <f>IF(E1320="","",(IF(Table1[[#This Row],[Cur]]="USD",Table1[[#This Row],[Cur_Amount Debit]],Table1[[#This Row],[Cur_Amount Debit]]/Table1[[#This Row],[Exchange Rate]])))</f>
        <v/>
      </c>
      <c r="Y1320" s="159" t="str">
        <f>IF(E1320="","",(IF(Table1[[#This Row],[Cur]]="USD",Table1[[#This Row],[Cur_Amount Credit]],Table1[[#This Row],[Cur_Amount Credit]]/ExchangeRate)))</f>
        <v/>
      </c>
      <c r="Z1320" s="201" t="str">
        <f>IF(E1320="","",(Table1[[#This Row],[Debit USD]]-Table1[[#This Row],[Credit USD]]))</f>
        <v/>
      </c>
      <c r="AA1320" s="226"/>
      <c r="AB1320" s="255"/>
      <c r="AC1320" s="1"/>
      <c r="AD1320" s="15"/>
      <c r="AE1320" s="15" t="str">
        <f>IF(AND(OR(Table1[[#This Row],[Account]]="15030",Table1[[#This Row],[Account]]="15035",Table1[[#This Row],[Account]]="20150"),Table1[[#This Row],[Vendor ID]]=""),1,"")</f>
        <v/>
      </c>
      <c r="AF1320" s="15"/>
      <c r="AG1320" s="15"/>
      <c r="AH1320" s="15"/>
      <c r="AI1320" s="46" t="str">
        <f>IF(Table1[[#This Row],[Posting Date]]&lt;&gt;"","GJ-"&amp;CountryID,"")</f>
        <v/>
      </c>
      <c r="AJ1320" s="59" t="str">
        <f>IF(Table1[[#This Row],[Posting Date]]&lt;&gt;"",Table1[[#This Row],[Posting Date]],"")</f>
        <v/>
      </c>
      <c r="AK1320" s="46"/>
      <c r="AL1320" s="46" t="str">
        <f>IF(Table1[[#This Row],[Description]]&lt;&gt;"",Table1[[#This Row],[Description]],"")</f>
        <v/>
      </c>
      <c r="AM1320" s="46" t="str">
        <f>IF(Table1[[#This Row],[Posting Date]]&lt;&gt;"",Table1[[#This Row],[Reference Number]],"")</f>
        <v/>
      </c>
      <c r="AN1320" s="46" t="str">
        <f>TRIM(Table1[[#This Row],[Line '#]])</f>
        <v/>
      </c>
      <c r="AO1320" s="46" t="str">
        <f>TRIM(Table1[[#This Row],[Account]])</f>
        <v/>
      </c>
      <c r="AP1320" s="46" t="str">
        <f>IF(Table1[[#This Row],[Posting Date]]&lt;&gt;"",$D$5,"")</f>
        <v/>
      </c>
      <c r="AQ1320" s="46" t="str">
        <f>TRIM(Table1[[#This Row],[Departments-Prgrams]])</f>
        <v/>
      </c>
      <c r="AR1320" s="46" t="str">
        <f>TRIM(Table1[[#This Row],[Grant]])</f>
        <v/>
      </c>
      <c r="AS1320" s="46" t="str">
        <f>TRIM(Table1[[#This Row],[Staff ID]])</f>
        <v/>
      </c>
      <c r="AT1320" s="46" t="str">
        <f>IF(TRIM(Table1[[#This Row],[Budget Code]])=0,"",TRIM(Table1[[#This Row],[Budget Code]]))</f>
        <v/>
      </c>
      <c r="AU1320" s="46" t="str">
        <f>IF(Table1[[#This Row],[Line Description]]&lt;&gt;"",Table1[[#This Row],[Line Description]],"")</f>
        <v/>
      </c>
      <c r="AV1320" s="46" t="str">
        <f>IF(Table1[[#This Row],[Cur_Amount Debit]]&gt;0,ROUND(Table1[[#This Row],[Cur_Amount Debit]],2),"")</f>
        <v/>
      </c>
      <c r="AW1320" s="46" t="str">
        <f>IF(Table1[[#This Row],[Cur_Amount Credit]]&gt;0,ROUND(Table1[[#This Row],[Cur_Amount Credit]],2),"")</f>
        <v/>
      </c>
      <c r="AX1320" s="46" t="str">
        <f>LEFT(Table1[[#This Row],[Cur]],3)</f>
        <v/>
      </c>
      <c r="AY1320" s="59"/>
      <c r="AZ1320" s="46"/>
      <c r="BA1320" s="46" t="str">
        <f>IF(Table1[[#This Row],[Cur]]&lt;&gt;"",IF(Table1[[#This Row],[Cur]]="USD","",ExchangeRate),"")</f>
        <v/>
      </c>
      <c r="BB1320" s="46" t="str">
        <f>IF(Table1[[#This Row],[Grant]]&lt;&gt;"",VLOOKUP(Table1[[#This Row],[Grant]],Grants!B:D,3),"")</f>
        <v/>
      </c>
      <c r="BC1320" s="46" t="str">
        <f>TRIM(Table1[[#This Row],[Vendor ID]])</f>
        <v/>
      </c>
      <c r="BD1320">
        <f>IF(Table1[[#This Row],[Reference Number]]=Q1319,BD1319,BD1319+1)</f>
        <v>0</v>
      </c>
    </row>
    <row r="1321" spans="1:56" ht="11.25" customHeight="1" x14ac:dyDescent="0.25">
      <c r="A1321" s="1"/>
      <c r="B1321" s="88" t="str">
        <f>IF(Table1[[#This Row],[Posting Date]]&lt;&gt;"",IF(Table1[[#This Row],[Reference Number]]=Q1320,B1320+1,1),"")</f>
        <v/>
      </c>
      <c r="C1321" s="61"/>
      <c r="D1321" s="61"/>
      <c r="E1321" s="138"/>
      <c r="F1321" s="141" t="str">
        <f>IFERROR(IF(VLOOKUP(Table1[[#This Row],[Budget Code Description]],Dimentions!$X$6:$AC$139,2,FALSE)="","",VLOOKUP(Table1[[#This Row],[Budget Code Description]],Dimentions!$X$6:$AC$139,2,FALSE)),"")</f>
        <v/>
      </c>
      <c r="G1321" s="141"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1" t="str">
        <f>IFERROR(VLOOKUP(Table1[[#This Row],[Budget Code Description]],Table6[#All],8,FALSE),"")</f>
        <v/>
      </c>
      <c r="L1321" s="63"/>
      <c r="M1321" s="65" t="str">
        <f>IFERROR(VLOOKUP(Table1[[#This Row],[Staff ID]],Table2[],2,FALSE),"")</f>
        <v/>
      </c>
      <c r="N1321" s="209" t="str">
        <f>IFERROR(IF(VLOOKUP(Table1[[#This Row],[Budget Code Description]],Dimentions!$X$6:$AC$134,4,FALSE)="","",VLOOKUP(Table1[[#This Row],[Budget Code Description]],Dimentions!$X$6:$AC$134,4,FALSE)),"")</f>
        <v/>
      </c>
      <c r="O1321" s="65" t="str">
        <f>IFERROR(VLOOKUP(Table1[[#This Row],[Vendor ID]],Table549[],2,FALSE),"")</f>
        <v/>
      </c>
      <c r="P1321" s="63"/>
      <c r="Q1321" s="141" t="str">
        <f>IF(Table1[[#This Row],[Posting Date]]&lt;&gt;"",$D$9,"")</f>
        <v/>
      </c>
      <c r="R1321" s="157" t="str">
        <f>IF(Table1[[#This Row],[Posting Date]]&lt;&gt;"",$D$10,"")</f>
        <v/>
      </c>
      <c r="S1321" s="66"/>
      <c r="T1321" s="63"/>
      <c r="U1321" s="67"/>
      <c r="V1321" s="67"/>
      <c r="W1321" s="67" t="str">
        <f t="shared" si="24"/>
        <v/>
      </c>
      <c r="X1321" s="159" t="str">
        <f>IF(E1321="","",(IF(Table1[[#This Row],[Cur]]="USD",Table1[[#This Row],[Cur_Amount Debit]],Table1[[#This Row],[Cur_Amount Debit]]/Table1[[#This Row],[Exchange Rate]])))</f>
        <v/>
      </c>
      <c r="Y1321" s="159" t="str">
        <f>IF(E1321="","",(IF(Table1[[#This Row],[Cur]]="USD",Table1[[#This Row],[Cur_Amount Credit]],Table1[[#This Row],[Cur_Amount Credit]]/ExchangeRate)))</f>
        <v/>
      </c>
      <c r="Z1321" s="201" t="str">
        <f>IF(E1321="","",(Table1[[#This Row],[Debit USD]]-Table1[[#This Row],[Credit USD]]))</f>
        <v/>
      </c>
      <c r="AA1321" s="226"/>
      <c r="AB1321" s="255"/>
      <c r="AC1321" s="1"/>
      <c r="AD1321" s="15"/>
      <c r="AE1321" s="15" t="str">
        <f>IF(AND(OR(Table1[[#This Row],[Account]]="15030",Table1[[#This Row],[Account]]="15035",Table1[[#This Row],[Account]]="20150"),Table1[[#This Row],[Vendor ID]]=""),1,"")</f>
        <v/>
      </c>
      <c r="AF1321" s="15"/>
      <c r="AG1321" s="15"/>
      <c r="AH1321" s="15"/>
      <c r="AI1321" s="46" t="str">
        <f>IF(Table1[[#This Row],[Posting Date]]&lt;&gt;"","GJ-"&amp;CountryID,"")</f>
        <v/>
      </c>
      <c r="AJ1321" s="59" t="str">
        <f>IF(Table1[[#This Row],[Posting Date]]&lt;&gt;"",Table1[[#This Row],[Posting Date]],"")</f>
        <v/>
      </c>
      <c r="AK1321" s="46"/>
      <c r="AL1321" s="46" t="str">
        <f>IF(Table1[[#This Row],[Description]]&lt;&gt;"",Table1[[#This Row],[Description]],"")</f>
        <v/>
      </c>
      <c r="AM1321" s="46" t="str">
        <f>IF(Table1[[#This Row],[Posting Date]]&lt;&gt;"",Table1[[#This Row],[Reference Number]],"")</f>
        <v/>
      </c>
      <c r="AN1321" s="46" t="str">
        <f>TRIM(Table1[[#This Row],[Line '#]])</f>
        <v/>
      </c>
      <c r="AO1321" s="46" t="str">
        <f>TRIM(Table1[[#This Row],[Account]])</f>
        <v/>
      </c>
      <c r="AP1321" s="46" t="str">
        <f>IF(Table1[[#This Row],[Posting Date]]&lt;&gt;"",$D$5,"")</f>
        <v/>
      </c>
      <c r="AQ1321" s="46" t="str">
        <f>TRIM(Table1[[#This Row],[Departments-Prgrams]])</f>
        <v/>
      </c>
      <c r="AR1321" s="46" t="str">
        <f>TRIM(Table1[[#This Row],[Grant]])</f>
        <v/>
      </c>
      <c r="AS1321" s="46" t="str">
        <f>TRIM(Table1[[#This Row],[Staff ID]])</f>
        <v/>
      </c>
      <c r="AT1321" s="46" t="str">
        <f>IF(TRIM(Table1[[#This Row],[Budget Code]])=0,"",TRIM(Table1[[#This Row],[Budget Code]]))</f>
        <v/>
      </c>
      <c r="AU1321" s="46" t="str">
        <f>IF(Table1[[#This Row],[Line Description]]&lt;&gt;"",Table1[[#This Row],[Line Description]],"")</f>
        <v/>
      </c>
      <c r="AV1321" s="46" t="str">
        <f>IF(Table1[[#This Row],[Cur_Amount Debit]]&gt;0,ROUND(Table1[[#This Row],[Cur_Amount Debit]],2),"")</f>
        <v/>
      </c>
      <c r="AW1321" s="46" t="str">
        <f>IF(Table1[[#This Row],[Cur_Amount Credit]]&gt;0,ROUND(Table1[[#This Row],[Cur_Amount Credit]],2),"")</f>
        <v/>
      </c>
      <c r="AX1321" s="46" t="str">
        <f>LEFT(Table1[[#This Row],[Cur]],3)</f>
        <v/>
      </c>
      <c r="AY1321" s="59"/>
      <c r="AZ1321" s="46"/>
      <c r="BA1321" s="46" t="str">
        <f>IF(Table1[[#This Row],[Cur]]&lt;&gt;"",IF(Table1[[#This Row],[Cur]]="USD","",ExchangeRate),"")</f>
        <v/>
      </c>
      <c r="BB1321" s="46" t="str">
        <f>IF(Table1[[#This Row],[Grant]]&lt;&gt;"",VLOOKUP(Table1[[#This Row],[Grant]],Grants!B:D,3),"")</f>
        <v/>
      </c>
      <c r="BC1321" s="46" t="str">
        <f>TRIM(Table1[[#This Row],[Vendor ID]])</f>
        <v/>
      </c>
      <c r="BD1321">
        <f>IF(Table1[[#This Row],[Reference Number]]=Q1320,BD1320,BD1320+1)</f>
        <v>0</v>
      </c>
    </row>
    <row r="1322" spans="1:56" ht="11.25" customHeight="1" x14ac:dyDescent="0.25">
      <c r="A1322" s="1"/>
      <c r="B1322" s="88" t="str">
        <f>IF(Table1[[#This Row],[Posting Date]]&lt;&gt;"",IF(Table1[[#This Row],[Reference Number]]=Q1321,B1321+1,1),"")</f>
        <v/>
      </c>
      <c r="C1322" s="61"/>
      <c r="D1322" s="61"/>
      <c r="E1322" s="138"/>
      <c r="F1322" s="141" t="str">
        <f>IFERROR(IF(VLOOKUP(Table1[[#This Row],[Budget Code Description]],Dimentions!$X$6:$AC$139,2,FALSE)="","",VLOOKUP(Table1[[#This Row],[Budget Code Description]],Dimentions!$X$6:$AC$139,2,FALSE)),"")</f>
        <v/>
      </c>
      <c r="G1322" s="141"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1" t="str">
        <f>IFERROR(VLOOKUP(Table1[[#This Row],[Budget Code Description]],Table6[#All],8,FALSE),"")</f>
        <v/>
      </c>
      <c r="L1322" s="63"/>
      <c r="M1322" s="65" t="str">
        <f>IFERROR(VLOOKUP(Table1[[#This Row],[Staff ID]],Table2[],2,FALSE),"")</f>
        <v/>
      </c>
      <c r="N1322" s="209" t="str">
        <f>IFERROR(IF(VLOOKUP(Table1[[#This Row],[Budget Code Description]],Dimentions!$X$6:$AC$134,4,FALSE)="","",VLOOKUP(Table1[[#This Row],[Budget Code Description]],Dimentions!$X$6:$AC$134,4,FALSE)),"")</f>
        <v/>
      </c>
      <c r="O1322" s="65" t="str">
        <f>IFERROR(VLOOKUP(Table1[[#This Row],[Vendor ID]],Table549[],2,FALSE),"")</f>
        <v/>
      </c>
      <c r="P1322" s="63"/>
      <c r="Q1322" s="141" t="str">
        <f>IF(Table1[[#This Row],[Posting Date]]&lt;&gt;"",$D$9,"")</f>
        <v/>
      </c>
      <c r="R1322" s="157" t="str">
        <f>IF(Table1[[#This Row],[Posting Date]]&lt;&gt;"",$D$10,"")</f>
        <v/>
      </c>
      <c r="S1322" s="66"/>
      <c r="T1322" s="63"/>
      <c r="U1322" s="67"/>
      <c r="V1322" s="67"/>
      <c r="W1322" s="67" t="str">
        <f t="shared" si="24"/>
        <v/>
      </c>
      <c r="X1322" s="159" t="str">
        <f>IF(E1322="","",(IF(Table1[[#This Row],[Cur]]="USD",Table1[[#This Row],[Cur_Amount Debit]],Table1[[#This Row],[Cur_Amount Debit]]/Table1[[#This Row],[Exchange Rate]])))</f>
        <v/>
      </c>
      <c r="Y1322" s="159" t="str">
        <f>IF(E1322="","",(IF(Table1[[#This Row],[Cur]]="USD",Table1[[#This Row],[Cur_Amount Credit]],Table1[[#This Row],[Cur_Amount Credit]]/ExchangeRate)))</f>
        <v/>
      </c>
      <c r="Z1322" s="201" t="str">
        <f>IF(E1322="","",(Table1[[#This Row],[Debit USD]]-Table1[[#This Row],[Credit USD]]))</f>
        <v/>
      </c>
      <c r="AA1322" s="226"/>
      <c r="AB1322" s="255"/>
      <c r="AC1322" s="1"/>
      <c r="AD1322" s="15"/>
      <c r="AE1322" s="15" t="str">
        <f>IF(AND(OR(Table1[[#This Row],[Account]]="15030",Table1[[#This Row],[Account]]="15035",Table1[[#This Row],[Account]]="20150"),Table1[[#This Row],[Vendor ID]]=""),1,"")</f>
        <v/>
      </c>
      <c r="AF1322" s="15"/>
      <c r="AG1322" s="15"/>
      <c r="AH1322" s="15"/>
      <c r="AI1322" s="46" t="str">
        <f>IF(Table1[[#This Row],[Posting Date]]&lt;&gt;"","GJ-"&amp;CountryID,"")</f>
        <v/>
      </c>
      <c r="AJ1322" s="59" t="str">
        <f>IF(Table1[[#This Row],[Posting Date]]&lt;&gt;"",Table1[[#This Row],[Posting Date]],"")</f>
        <v/>
      </c>
      <c r="AK1322" s="46"/>
      <c r="AL1322" s="46" t="str">
        <f>IF(Table1[[#This Row],[Description]]&lt;&gt;"",Table1[[#This Row],[Description]],"")</f>
        <v/>
      </c>
      <c r="AM1322" s="46" t="str">
        <f>IF(Table1[[#This Row],[Posting Date]]&lt;&gt;"",Table1[[#This Row],[Reference Number]],"")</f>
        <v/>
      </c>
      <c r="AN1322" s="46" t="str">
        <f>TRIM(Table1[[#This Row],[Line '#]])</f>
        <v/>
      </c>
      <c r="AO1322" s="46" t="str">
        <f>TRIM(Table1[[#This Row],[Account]])</f>
        <v/>
      </c>
      <c r="AP1322" s="46" t="str">
        <f>IF(Table1[[#This Row],[Posting Date]]&lt;&gt;"",$D$5,"")</f>
        <v/>
      </c>
      <c r="AQ1322" s="46" t="str">
        <f>TRIM(Table1[[#This Row],[Departments-Prgrams]])</f>
        <v/>
      </c>
      <c r="AR1322" s="46" t="str">
        <f>TRIM(Table1[[#This Row],[Grant]])</f>
        <v/>
      </c>
      <c r="AS1322" s="46" t="str">
        <f>TRIM(Table1[[#This Row],[Staff ID]])</f>
        <v/>
      </c>
      <c r="AT1322" s="46" t="str">
        <f>IF(TRIM(Table1[[#This Row],[Budget Code]])=0,"",TRIM(Table1[[#This Row],[Budget Code]]))</f>
        <v/>
      </c>
      <c r="AU1322" s="46" t="str">
        <f>IF(Table1[[#This Row],[Line Description]]&lt;&gt;"",Table1[[#This Row],[Line Description]],"")</f>
        <v/>
      </c>
      <c r="AV1322" s="46" t="str">
        <f>IF(Table1[[#This Row],[Cur_Amount Debit]]&gt;0,ROUND(Table1[[#This Row],[Cur_Amount Debit]],2),"")</f>
        <v/>
      </c>
      <c r="AW1322" s="46" t="str">
        <f>IF(Table1[[#This Row],[Cur_Amount Credit]]&gt;0,ROUND(Table1[[#This Row],[Cur_Amount Credit]],2),"")</f>
        <v/>
      </c>
      <c r="AX1322" s="46" t="str">
        <f>LEFT(Table1[[#This Row],[Cur]],3)</f>
        <v/>
      </c>
      <c r="AY1322" s="59"/>
      <c r="AZ1322" s="46"/>
      <c r="BA1322" s="46" t="str">
        <f>IF(Table1[[#This Row],[Cur]]&lt;&gt;"",IF(Table1[[#This Row],[Cur]]="USD","",ExchangeRate),"")</f>
        <v/>
      </c>
      <c r="BB1322" s="46" t="str">
        <f>IF(Table1[[#This Row],[Grant]]&lt;&gt;"",VLOOKUP(Table1[[#This Row],[Grant]],Grants!B:D,3),"")</f>
        <v/>
      </c>
      <c r="BC1322" s="46" t="str">
        <f>TRIM(Table1[[#This Row],[Vendor ID]])</f>
        <v/>
      </c>
      <c r="BD1322">
        <f>IF(Table1[[#This Row],[Reference Number]]=Q1321,BD1321,BD1321+1)</f>
        <v>0</v>
      </c>
    </row>
    <row r="1323" spans="1:56" ht="11.25" customHeight="1" x14ac:dyDescent="0.25">
      <c r="A1323" s="1"/>
      <c r="B1323" s="88" t="str">
        <f>IF(Table1[[#This Row],[Posting Date]]&lt;&gt;"",IF(Table1[[#This Row],[Reference Number]]=Q1322,B1322+1,1),"")</f>
        <v/>
      </c>
      <c r="C1323" s="61"/>
      <c r="D1323" s="61"/>
      <c r="E1323" s="138"/>
      <c r="F1323" s="141" t="str">
        <f>IFERROR(IF(VLOOKUP(Table1[[#This Row],[Budget Code Description]],Dimentions!$X$6:$AC$139,2,FALSE)="","",VLOOKUP(Table1[[#This Row],[Budget Code Description]],Dimentions!$X$6:$AC$139,2,FALSE)),"")</f>
        <v/>
      </c>
      <c r="G1323" s="141"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1" t="str">
        <f>IFERROR(VLOOKUP(Table1[[#This Row],[Budget Code Description]],Table6[#All],8,FALSE),"")</f>
        <v/>
      </c>
      <c r="L1323" s="63"/>
      <c r="M1323" s="65" t="str">
        <f>IFERROR(VLOOKUP(Table1[[#This Row],[Staff ID]],Table2[],2,FALSE),"")</f>
        <v/>
      </c>
      <c r="N1323" s="209" t="str">
        <f>IFERROR(IF(VLOOKUP(Table1[[#This Row],[Budget Code Description]],Dimentions!$X$6:$AC$134,4,FALSE)="","",VLOOKUP(Table1[[#This Row],[Budget Code Description]],Dimentions!$X$6:$AC$134,4,FALSE)),"")</f>
        <v/>
      </c>
      <c r="O1323" s="65" t="str">
        <f>IFERROR(VLOOKUP(Table1[[#This Row],[Vendor ID]],Table549[],2,FALSE),"")</f>
        <v/>
      </c>
      <c r="P1323" s="63"/>
      <c r="Q1323" s="141" t="str">
        <f>IF(Table1[[#This Row],[Posting Date]]&lt;&gt;"",$D$9,"")</f>
        <v/>
      </c>
      <c r="R1323" s="157" t="str">
        <f>IF(Table1[[#This Row],[Posting Date]]&lt;&gt;"",$D$10,"")</f>
        <v/>
      </c>
      <c r="S1323" s="66"/>
      <c r="T1323" s="63"/>
      <c r="U1323" s="67"/>
      <c r="V1323" s="67"/>
      <c r="W1323" s="67" t="str">
        <f t="shared" si="24"/>
        <v/>
      </c>
      <c r="X1323" s="159" t="str">
        <f>IF(E1323="","",(IF(Table1[[#This Row],[Cur]]="USD",Table1[[#This Row],[Cur_Amount Debit]],Table1[[#This Row],[Cur_Amount Debit]]/Table1[[#This Row],[Exchange Rate]])))</f>
        <v/>
      </c>
      <c r="Y1323" s="159" t="str">
        <f>IF(E1323="","",(IF(Table1[[#This Row],[Cur]]="USD",Table1[[#This Row],[Cur_Amount Credit]],Table1[[#This Row],[Cur_Amount Credit]]/ExchangeRate)))</f>
        <v/>
      </c>
      <c r="Z1323" s="201" t="str">
        <f>IF(E1323="","",(Table1[[#This Row],[Debit USD]]-Table1[[#This Row],[Credit USD]]))</f>
        <v/>
      </c>
      <c r="AA1323" s="226"/>
      <c r="AB1323" s="255"/>
      <c r="AC1323" s="1"/>
      <c r="AD1323" s="15"/>
      <c r="AE1323" s="15" t="str">
        <f>IF(AND(OR(Table1[[#This Row],[Account]]="15030",Table1[[#This Row],[Account]]="15035",Table1[[#This Row],[Account]]="20150"),Table1[[#This Row],[Vendor ID]]=""),1,"")</f>
        <v/>
      </c>
      <c r="AF1323" s="15"/>
      <c r="AG1323" s="15"/>
      <c r="AH1323" s="15"/>
      <c r="AI1323" s="46" t="str">
        <f>IF(Table1[[#This Row],[Posting Date]]&lt;&gt;"","GJ-"&amp;CountryID,"")</f>
        <v/>
      </c>
      <c r="AJ1323" s="59" t="str">
        <f>IF(Table1[[#This Row],[Posting Date]]&lt;&gt;"",Table1[[#This Row],[Posting Date]],"")</f>
        <v/>
      </c>
      <c r="AK1323" s="46"/>
      <c r="AL1323" s="46" t="str">
        <f>IF(Table1[[#This Row],[Description]]&lt;&gt;"",Table1[[#This Row],[Description]],"")</f>
        <v/>
      </c>
      <c r="AM1323" s="46" t="str">
        <f>IF(Table1[[#This Row],[Posting Date]]&lt;&gt;"",Table1[[#This Row],[Reference Number]],"")</f>
        <v/>
      </c>
      <c r="AN1323" s="46" t="str">
        <f>TRIM(Table1[[#This Row],[Line '#]])</f>
        <v/>
      </c>
      <c r="AO1323" s="46" t="str">
        <f>TRIM(Table1[[#This Row],[Account]])</f>
        <v/>
      </c>
      <c r="AP1323" s="46" t="str">
        <f>IF(Table1[[#This Row],[Posting Date]]&lt;&gt;"",$D$5,"")</f>
        <v/>
      </c>
      <c r="AQ1323" s="46" t="str">
        <f>TRIM(Table1[[#This Row],[Departments-Prgrams]])</f>
        <v/>
      </c>
      <c r="AR1323" s="46" t="str">
        <f>TRIM(Table1[[#This Row],[Grant]])</f>
        <v/>
      </c>
      <c r="AS1323" s="46" t="str">
        <f>TRIM(Table1[[#This Row],[Staff ID]])</f>
        <v/>
      </c>
      <c r="AT1323" s="46" t="str">
        <f>IF(TRIM(Table1[[#This Row],[Budget Code]])=0,"",TRIM(Table1[[#This Row],[Budget Code]]))</f>
        <v/>
      </c>
      <c r="AU1323" s="46" t="str">
        <f>IF(Table1[[#This Row],[Line Description]]&lt;&gt;"",Table1[[#This Row],[Line Description]],"")</f>
        <v/>
      </c>
      <c r="AV1323" s="46" t="str">
        <f>IF(Table1[[#This Row],[Cur_Amount Debit]]&gt;0,ROUND(Table1[[#This Row],[Cur_Amount Debit]],2),"")</f>
        <v/>
      </c>
      <c r="AW1323" s="46" t="str">
        <f>IF(Table1[[#This Row],[Cur_Amount Credit]]&gt;0,ROUND(Table1[[#This Row],[Cur_Amount Credit]],2),"")</f>
        <v/>
      </c>
      <c r="AX1323" s="46" t="str">
        <f>LEFT(Table1[[#This Row],[Cur]],3)</f>
        <v/>
      </c>
      <c r="AY1323" s="59"/>
      <c r="AZ1323" s="46"/>
      <c r="BA1323" s="46" t="str">
        <f>IF(Table1[[#This Row],[Cur]]&lt;&gt;"",IF(Table1[[#This Row],[Cur]]="USD","",ExchangeRate),"")</f>
        <v/>
      </c>
      <c r="BB1323" s="46" t="str">
        <f>IF(Table1[[#This Row],[Grant]]&lt;&gt;"",VLOOKUP(Table1[[#This Row],[Grant]],Grants!B:D,3),"")</f>
        <v/>
      </c>
      <c r="BC1323" s="46" t="str">
        <f>TRIM(Table1[[#This Row],[Vendor ID]])</f>
        <v/>
      </c>
      <c r="BD1323">
        <f>IF(Table1[[#This Row],[Reference Number]]=Q1322,BD1322,BD1322+1)</f>
        <v>0</v>
      </c>
    </row>
    <row r="1324" spans="1:56" ht="11.25" customHeight="1" x14ac:dyDescent="0.25">
      <c r="A1324" s="1"/>
      <c r="B1324" s="88" t="str">
        <f>IF(Table1[[#This Row],[Posting Date]]&lt;&gt;"",IF(Table1[[#This Row],[Reference Number]]=Q1323,B1323+1,1),"")</f>
        <v/>
      </c>
      <c r="C1324" s="61"/>
      <c r="D1324" s="61"/>
      <c r="E1324" s="138"/>
      <c r="F1324" s="141" t="str">
        <f>IFERROR(IF(VLOOKUP(Table1[[#This Row],[Budget Code Description]],Dimentions!$X$6:$AC$139,2,FALSE)="","",VLOOKUP(Table1[[#This Row],[Budget Code Description]],Dimentions!$X$6:$AC$139,2,FALSE)),"")</f>
        <v/>
      </c>
      <c r="G1324" s="141"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1" t="str">
        <f>IFERROR(VLOOKUP(Table1[[#This Row],[Budget Code Description]],Table6[#All],8,FALSE),"")</f>
        <v/>
      </c>
      <c r="L1324" s="63"/>
      <c r="M1324" s="65" t="str">
        <f>IFERROR(VLOOKUP(Table1[[#This Row],[Staff ID]],Table2[],2,FALSE),"")</f>
        <v/>
      </c>
      <c r="N1324" s="209" t="str">
        <f>IFERROR(IF(VLOOKUP(Table1[[#This Row],[Budget Code Description]],Dimentions!$X$6:$AC$134,4,FALSE)="","",VLOOKUP(Table1[[#This Row],[Budget Code Description]],Dimentions!$X$6:$AC$134,4,FALSE)),"")</f>
        <v/>
      </c>
      <c r="O1324" s="65" t="str">
        <f>IFERROR(VLOOKUP(Table1[[#This Row],[Vendor ID]],Table549[],2,FALSE),"")</f>
        <v/>
      </c>
      <c r="P1324" s="63"/>
      <c r="Q1324" s="141" t="str">
        <f>IF(Table1[[#This Row],[Posting Date]]&lt;&gt;"",$D$9,"")</f>
        <v/>
      </c>
      <c r="R1324" s="157" t="str">
        <f>IF(Table1[[#This Row],[Posting Date]]&lt;&gt;"",$D$10,"")</f>
        <v/>
      </c>
      <c r="S1324" s="66"/>
      <c r="T1324" s="63"/>
      <c r="U1324" s="67"/>
      <c r="V1324" s="67"/>
      <c r="W1324" s="67" t="str">
        <f t="shared" si="24"/>
        <v/>
      </c>
      <c r="X1324" s="159" t="str">
        <f>IF(E1324="","",(IF(Table1[[#This Row],[Cur]]="USD",Table1[[#This Row],[Cur_Amount Debit]],Table1[[#This Row],[Cur_Amount Debit]]/Table1[[#This Row],[Exchange Rate]])))</f>
        <v/>
      </c>
      <c r="Y1324" s="159" t="str">
        <f>IF(E1324="","",(IF(Table1[[#This Row],[Cur]]="USD",Table1[[#This Row],[Cur_Amount Credit]],Table1[[#This Row],[Cur_Amount Credit]]/ExchangeRate)))</f>
        <v/>
      </c>
      <c r="Z1324" s="201" t="str">
        <f>IF(E1324="","",(Table1[[#This Row],[Debit USD]]-Table1[[#This Row],[Credit USD]]))</f>
        <v/>
      </c>
      <c r="AA1324" s="226"/>
      <c r="AB1324" s="255"/>
      <c r="AC1324" s="1"/>
      <c r="AD1324" s="15"/>
      <c r="AE1324" s="15" t="str">
        <f>IF(AND(OR(Table1[[#This Row],[Account]]="15030",Table1[[#This Row],[Account]]="15035",Table1[[#This Row],[Account]]="20150"),Table1[[#This Row],[Vendor ID]]=""),1,"")</f>
        <v/>
      </c>
      <c r="AF1324" s="15"/>
      <c r="AG1324" s="15"/>
      <c r="AH1324" s="15"/>
      <c r="AI1324" s="46" t="str">
        <f>IF(Table1[[#This Row],[Posting Date]]&lt;&gt;"","GJ-"&amp;CountryID,"")</f>
        <v/>
      </c>
      <c r="AJ1324" s="59" t="str">
        <f>IF(Table1[[#This Row],[Posting Date]]&lt;&gt;"",Table1[[#This Row],[Posting Date]],"")</f>
        <v/>
      </c>
      <c r="AK1324" s="46"/>
      <c r="AL1324" s="46" t="str">
        <f>IF(Table1[[#This Row],[Description]]&lt;&gt;"",Table1[[#This Row],[Description]],"")</f>
        <v/>
      </c>
      <c r="AM1324" s="46" t="str">
        <f>IF(Table1[[#This Row],[Posting Date]]&lt;&gt;"",Table1[[#This Row],[Reference Number]],"")</f>
        <v/>
      </c>
      <c r="AN1324" s="46" t="str">
        <f>TRIM(Table1[[#This Row],[Line '#]])</f>
        <v/>
      </c>
      <c r="AO1324" s="46" t="str">
        <f>TRIM(Table1[[#This Row],[Account]])</f>
        <v/>
      </c>
      <c r="AP1324" s="46" t="str">
        <f>IF(Table1[[#This Row],[Posting Date]]&lt;&gt;"",$D$5,"")</f>
        <v/>
      </c>
      <c r="AQ1324" s="46" t="str">
        <f>TRIM(Table1[[#This Row],[Departments-Prgrams]])</f>
        <v/>
      </c>
      <c r="AR1324" s="46" t="str">
        <f>TRIM(Table1[[#This Row],[Grant]])</f>
        <v/>
      </c>
      <c r="AS1324" s="46" t="str">
        <f>TRIM(Table1[[#This Row],[Staff ID]])</f>
        <v/>
      </c>
      <c r="AT1324" s="46" t="str">
        <f>IF(TRIM(Table1[[#This Row],[Budget Code]])=0,"",TRIM(Table1[[#This Row],[Budget Code]]))</f>
        <v/>
      </c>
      <c r="AU1324" s="46" t="str">
        <f>IF(Table1[[#This Row],[Line Description]]&lt;&gt;"",Table1[[#This Row],[Line Description]],"")</f>
        <v/>
      </c>
      <c r="AV1324" s="46" t="str">
        <f>IF(Table1[[#This Row],[Cur_Amount Debit]]&gt;0,ROUND(Table1[[#This Row],[Cur_Amount Debit]],2),"")</f>
        <v/>
      </c>
      <c r="AW1324" s="46" t="str">
        <f>IF(Table1[[#This Row],[Cur_Amount Credit]]&gt;0,ROUND(Table1[[#This Row],[Cur_Amount Credit]],2),"")</f>
        <v/>
      </c>
      <c r="AX1324" s="46" t="str">
        <f>LEFT(Table1[[#This Row],[Cur]],3)</f>
        <v/>
      </c>
      <c r="AY1324" s="59"/>
      <c r="AZ1324" s="46"/>
      <c r="BA1324" s="46" t="str">
        <f>IF(Table1[[#This Row],[Cur]]&lt;&gt;"",IF(Table1[[#This Row],[Cur]]="USD","",ExchangeRate),"")</f>
        <v/>
      </c>
      <c r="BB1324" s="46" t="str">
        <f>IF(Table1[[#This Row],[Grant]]&lt;&gt;"",VLOOKUP(Table1[[#This Row],[Grant]],Grants!B:D,3),"")</f>
        <v/>
      </c>
      <c r="BC1324" s="46" t="str">
        <f>TRIM(Table1[[#This Row],[Vendor ID]])</f>
        <v/>
      </c>
      <c r="BD1324">
        <f>IF(Table1[[#This Row],[Reference Number]]=Q1323,BD1323,BD1323+1)</f>
        <v>0</v>
      </c>
    </row>
    <row r="1325" spans="1:56" ht="11.25" customHeight="1" x14ac:dyDescent="0.25">
      <c r="A1325" s="1"/>
      <c r="B1325" s="88" t="str">
        <f>IF(Table1[[#This Row],[Posting Date]]&lt;&gt;"",IF(Table1[[#This Row],[Reference Number]]=Q1324,B1324+1,1),"")</f>
        <v/>
      </c>
      <c r="C1325" s="61"/>
      <c r="D1325" s="61"/>
      <c r="E1325" s="138"/>
      <c r="F1325" s="141" t="str">
        <f>IFERROR(IF(VLOOKUP(Table1[[#This Row],[Budget Code Description]],Dimentions!$X$6:$AC$139,2,FALSE)="","",VLOOKUP(Table1[[#This Row],[Budget Code Description]],Dimentions!$X$6:$AC$139,2,FALSE)),"")</f>
        <v/>
      </c>
      <c r="G1325" s="141"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1" t="str">
        <f>IFERROR(VLOOKUP(Table1[[#This Row],[Budget Code Description]],Table6[#All],8,FALSE),"")</f>
        <v/>
      </c>
      <c r="L1325" s="63"/>
      <c r="M1325" s="65" t="str">
        <f>IFERROR(VLOOKUP(Table1[[#This Row],[Staff ID]],Table2[],2,FALSE),"")</f>
        <v/>
      </c>
      <c r="N1325" s="209" t="str">
        <f>IFERROR(IF(VLOOKUP(Table1[[#This Row],[Budget Code Description]],Dimentions!$X$6:$AC$134,4,FALSE)="","",VLOOKUP(Table1[[#This Row],[Budget Code Description]],Dimentions!$X$6:$AC$134,4,FALSE)),"")</f>
        <v/>
      </c>
      <c r="O1325" s="65" t="str">
        <f>IFERROR(VLOOKUP(Table1[[#This Row],[Vendor ID]],Table549[],2,FALSE),"")</f>
        <v/>
      </c>
      <c r="P1325" s="63"/>
      <c r="Q1325" s="141" t="str">
        <f>IF(Table1[[#This Row],[Posting Date]]&lt;&gt;"",$D$9,"")</f>
        <v/>
      </c>
      <c r="R1325" s="157" t="str">
        <f>IF(Table1[[#This Row],[Posting Date]]&lt;&gt;"",$D$10,"")</f>
        <v/>
      </c>
      <c r="S1325" s="66"/>
      <c r="T1325" s="63"/>
      <c r="U1325" s="67"/>
      <c r="V1325" s="67"/>
      <c r="W1325" s="67" t="str">
        <f t="shared" si="24"/>
        <v/>
      </c>
      <c r="X1325" s="159" t="str">
        <f>IF(E1325="","",(IF(Table1[[#This Row],[Cur]]="USD",Table1[[#This Row],[Cur_Amount Debit]],Table1[[#This Row],[Cur_Amount Debit]]/Table1[[#This Row],[Exchange Rate]])))</f>
        <v/>
      </c>
      <c r="Y1325" s="159" t="str">
        <f>IF(E1325="","",(IF(Table1[[#This Row],[Cur]]="USD",Table1[[#This Row],[Cur_Amount Credit]],Table1[[#This Row],[Cur_Amount Credit]]/ExchangeRate)))</f>
        <v/>
      </c>
      <c r="Z1325" s="201" t="str">
        <f>IF(E1325="","",(Table1[[#This Row],[Debit USD]]-Table1[[#This Row],[Credit USD]]))</f>
        <v/>
      </c>
      <c r="AA1325" s="226"/>
      <c r="AB1325" s="255"/>
      <c r="AC1325" s="1"/>
      <c r="AD1325" s="15"/>
      <c r="AE1325" s="15" t="str">
        <f>IF(AND(OR(Table1[[#This Row],[Account]]="15030",Table1[[#This Row],[Account]]="15035",Table1[[#This Row],[Account]]="20150"),Table1[[#This Row],[Vendor ID]]=""),1,"")</f>
        <v/>
      </c>
      <c r="AF1325" s="15"/>
      <c r="AG1325" s="15"/>
      <c r="AH1325" s="15"/>
      <c r="AI1325" s="46" t="str">
        <f>IF(Table1[[#This Row],[Posting Date]]&lt;&gt;"","GJ-"&amp;CountryID,"")</f>
        <v/>
      </c>
      <c r="AJ1325" s="59" t="str">
        <f>IF(Table1[[#This Row],[Posting Date]]&lt;&gt;"",Table1[[#This Row],[Posting Date]],"")</f>
        <v/>
      </c>
      <c r="AK1325" s="46"/>
      <c r="AL1325" s="46" t="str">
        <f>IF(Table1[[#This Row],[Description]]&lt;&gt;"",Table1[[#This Row],[Description]],"")</f>
        <v/>
      </c>
      <c r="AM1325" s="46" t="str">
        <f>IF(Table1[[#This Row],[Posting Date]]&lt;&gt;"",Table1[[#This Row],[Reference Number]],"")</f>
        <v/>
      </c>
      <c r="AN1325" s="46" t="str">
        <f>TRIM(Table1[[#This Row],[Line '#]])</f>
        <v/>
      </c>
      <c r="AO1325" s="46" t="str">
        <f>TRIM(Table1[[#This Row],[Account]])</f>
        <v/>
      </c>
      <c r="AP1325" s="46" t="str">
        <f>IF(Table1[[#This Row],[Posting Date]]&lt;&gt;"",$D$5,"")</f>
        <v/>
      </c>
      <c r="AQ1325" s="46" t="str">
        <f>TRIM(Table1[[#This Row],[Departments-Prgrams]])</f>
        <v/>
      </c>
      <c r="AR1325" s="46" t="str">
        <f>TRIM(Table1[[#This Row],[Grant]])</f>
        <v/>
      </c>
      <c r="AS1325" s="46" t="str">
        <f>TRIM(Table1[[#This Row],[Staff ID]])</f>
        <v/>
      </c>
      <c r="AT1325" s="46" t="str">
        <f>IF(TRIM(Table1[[#This Row],[Budget Code]])=0,"",TRIM(Table1[[#This Row],[Budget Code]]))</f>
        <v/>
      </c>
      <c r="AU1325" s="46" t="str">
        <f>IF(Table1[[#This Row],[Line Description]]&lt;&gt;"",Table1[[#This Row],[Line Description]],"")</f>
        <v/>
      </c>
      <c r="AV1325" s="46" t="str">
        <f>IF(Table1[[#This Row],[Cur_Amount Debit]]&gt;0,ROUND(Table1[[#This Row],[Cur_Amount Debit]],2),"")</f>
        <v/>
      </c>
      <c r="AW1325" s="46" t="str">
        <f>IF(Table1[[#This Row],[Cur_Amount Credit]]&gt;0,ROUND(Table1[[#This Row],[Cur_Amount Credit]],2),"")</f>
        <v/>
      </c>
      <c r="AX1325" s="46" t="str">
        <f>LEFT(Table1[[#This Row],[Cur]],3)</f>
        <v/>
      </c>
      <c r="AY1325" s="59"/>
      <c r="AZ1325" s="46"/>
      <c r="BA1325" s="46" t="str">
        <f>IF(Table1[[#This Row],[Cur]]&lt;&gt;"",IF(Table1[[#This Row],[Cur]]="USD","",ExchangeRate),"")</f>
        <v/>
      </c>
      <c r="BB1325" s="46" t="str">
        <f>IF(Table1[[#This Row],[Grant]]&lt;&gt;"",VLOOKUP(Table1[[#This Row],[Grant]],Grants!B:D,3),"")</f>
        <v/>
      </c>
      <c r="BC1325" s="46" t="str">
        <f>TRIM(Table1[[#This Row],[Vendor ID]])</f>
        <v/>
      </c>
      <c r="BD1325">
        <f>IF(Table1[[#This Row],[Reference Number]]=Q1324,BD1324,BD1324+1)</f>
        <v>0</v>
      </c>
    </row>
    <row r="1326" spans="1:56" ht="11.25" customHeight="1" x14ac:dyDescent="0.25">
      <c r="A1326" s="1"/>
      <c r="B1326" s="88" t="str">
        <f>IF(Table1[[#This Row],[Posting Date]]&lt;&gt;"",IF(Table1[[#This Row],[Reference Number]]=Q1325,B1325+1,1),"")</f>
        <v/>
      </c>
      <c r="C1326" s="61"/>
      <c r="D1326" s="61"/>
      <c r="E1326" s="138"/>
      <c r="F1326" s="141" t="str">
        <f>IFERROR(IF(VLOOKUP(Table1[[#This Row],[Budget Code Description]],Dimentions!$X$6:$AC$139,2,FALSE)="","",VLOOKUP(Table1[[#This Row],[Budget Code Description]],Dimentions!$X$6:$AC$139,2,FALSE)),"")</f>
        <v/>
      </c>
      <c r="G1326" s="141"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1" t="str">
        <f>IFERROR(VLOOKUP(Table1[[#This Row],[Budget Code Description]],Table6[#All],8,FALSE),"")</f>
        <v/>
      </c>
      <c r="L1326" s="63"/>
      <c r="M1326" s="65" t="str">
        <f>IFERROR(VLOOKUP(Table1[[#This Row],[Staff ID]],Table2[],2,FALSE),"")</f>
        <v/>
      </c>
      <c r="N1326" s="209" t="str">
        <f>IFERROR(IF(VLOOKUP(Table1[[#This Row],[Budget Code Description]],Dimentions!$X$6:$AC$134,4,FALSE)="","",VLOOKUP(Table1[[#This Row],[Budget Code Description]],Dimentions!$X$6:$AC$134,4,FALSE)),"")</f>
        <v/>
      </c>
      <c r="O1326" s="65" t="str">
        <f>IFERROR(VLOOKUP(Table1[[#This Row],[Vendor ID]],Table549[],2,FALSE),"")</f>
        <v/>
      </c>
      <c r="P1326" s="63"/>
      <c r="Q1326" s="141" t="str">
        <f>IF(Table1[[#This Row],[Posting Date]]&lt;&gt;"",$D$9,"")</f>
        <v/>
      </c>
      <c r="R1326" s="157" t="str">
        <f>IF(Table1[[#This Row],[Posting Date]]&lt;&gt;"",$D$10,"")</f>
        <v/>
      </c>
      <c r="S1326" s="66"/>
      <c r="T1326" s="63"/>
      <c r="U1326" s="67"/>
      <c r="V1326" s="67"/>
      <c r="W1326" s="67" t="str">
        <f t="shared" si="24"/>
        <v/>
      </c>
      <c r="X1326" s="159" t="str">
        <f>IF(E1326="","",(IF(Table1[[#This Row],[Cur]]="USD",Table1[[#This Row],[Cur_Amount Debit]],Table1[[#This Row],[Cur_Amount Debit]]/Table1[[#This Row],[Exchange Rate]])))</f>
        <v/>
      </c>
      <c r="Y1326" s="159" t="str">
        <f>IF(E1326="","",(IF(Table1[[#This Row],[Cur]]="USD",Table1[[#This Row],[Cur_Amount Credit]],Table1[[#This Row],[Cur_Amount Credit]]/ExchangeRate)))</f>
        <v/>
      </c>
      <c r="Z1326" s="201" t="str">
        <f>IF(E1326="","",(Table1[[#This Row],[Debit USD]]-Table1[[#This Row],[Credit USD]]))</f>
        <v/>
      </c>
      <c r="AA1326" s="226"/>
      <c r="AB1326" s="255"/>
      <c r="AC1326" s="1"/>
      <c r="AD1326" s="15"/>
      <c r="AE1326" s="15" t="str">
        <f>IF(AND(OR(Table1[[#This Row],[Account]]="15030",Table1[[#This Row],[Account]]="15035",Table1[[#This Row],[Account]]="20150"),Table1[[#This Row],[Vendor ID]]=""),1,"")</f>
        <v/>
      </c>
      <c r="AF1326" s="15"/>
      <c r="AG1326" s="15"/>
      <c r="AH1326" s="15"/>
      <c r="AI1326" s="46" t="str">
        <f>IF(Table1[[#This Row],[Posting Date]]&lt;&gt;"","GJ-"&amp;CountryID,"")</f>
        <v/>
      </c>
      <c r="AJ1326" s="59" t="str">
        <f>IF(Table1[[#This Row],[Posting Date]]&lt;&gt;"",Table1[[#This Row],[Posting Date]],"")</f>
        <v/>
      </c>
      <c r="AK1326" s="46"/>
      <c r="AL1326" s="46" t="str">
        <f>IF(Table1[[#This Row],[Description]]&lt;&gt;"",Table1[[#This Row],[Description]],"")</f>
        <v/>
      </c>
      <c r="AM1326" s="46" t="str">
        <f>IF(Table1[[#This Row],[Posting Date]]&lt;&gt;"",Table1[[#This Row],[Reference Number]],"")</f>
        <v/>
      </c>
      <c r="AN1326" s="46" t="str">
        <f>TRIM(Table1[[#This Row],[Line '#]])</f>
        <v/>
      </c>
      <c r="AO1326" s="46" t="str">
        <f>TRIM(Table1[[#This Row],[Account]])</f>
        <v/>
      </c>
      <c r="AP1326" s="46" t="str">
        <f>IF(Table1[[#This Row],[Posting Date]]&lt;&gt;"",$D$5,"")</f>
        <v/>
      </c>
      <c r="AQ1326" s="46" t="str">
        <f>TRIM(Table1[[#This Row],[Departments-Prgrams]])</f>
        <v/>
      </c>
      <c r="AR1326" s="46" t="str">
        <f>TRIM(Table1[[#This Row],[Grant]])</f>
        <v/>
      </c>
      <c r="AS1326" s="46" t="str">
        <f>TRIM(Table1[[#This Row],[Staff ID]])</f>
        <v/>
      </c>
      <c r="AT1326" s="46" t="str">
        <f>IF(TRIM(Table1[[#This Row],[Budget Code]])=0,"",TRIM(Table1[[#This Row],[Budget Code]]))</f>
        <v/>
      </c>
      <c r="AU1326" s="46" t="str">
        <f>IF(Table1[[#This Row],[Line Description]]&lt;&gt;"",Table1[[#This Row],[Line Description]],"")</f>
        <v/>
      </c>
      <c r="AV1326" s="46" t="str">
        <f>IF(Table1[[#This Row],[Cur_Amount Debit]]&gt;0,ROUND(Table1[[#This Row],[Cur_Amount Debit]],2),"")</f>
        <v/>
      </c>
      <c r="AW1326" s="46" t="str">
        <f>IF(Table1[[#This Row],[Cur_Amount Credit]]&gt;0,ROUND(Table1[[#This Row],[Cur_Amount Credit]],2),"")</f>
        <v/>
      </c>
      <c r="AX1326" s="46" t="str">
        <f>LEFT(Table1[[#This Row],[Cur]],3)</f>
        <v/>
      </c>
      <c r="AY1326" s="59"/>
      <c r="AZ1326" s="46"/>
      <c r="BA1326" s="46" t="str">
        <f>IF(Table1[[#This Row],[Cur]]&lt;&gt;"",IF(Table1[[#This Row],[Cur]]="USD","",ExchangeRate),"")</f>
        <v/>
      </c>
      <c r="BB1326" s="46" t="str">
        <f>IF(Table1[[#This Row],[Grant]]&lt;&gt;"",VLOOKUP(Table1[[#This Row],[Grant]],Grants!B:D,3),"")</f>
        <v/>
      </c>
      <c r="BC1326" s="46" t="str">
        <f>TRIM(Table1[[#This Row],[Vendor ID]])</f>
        <v/>
      </c>
      <c r="BD1326">
        <f>IF(Table1[[#This Row],[Reference Number]]=Q1325,BD1325,BD1325+1)</f>
        <v>0</v>
      </c>
    </row>
    <row r="1327" spans="1:56" ht="11.25" customHeight="1" x14ac:dyDescent="0.25">
      <c r="A1327" s="1"/>
      <c r="B1327" s="88" t="str">
        <f>IF(Table1[[#This Row],[Posting Date]]&lt;&gt;"",IF(Table1[[#This Row],[Reference Number]]=Q1326,B1326+1,1),"")</f>
        <v/>
      </c>
      <c r="C1327" s="61"/>
      <c r="D1327" s="61"/>
      <c r="E1327" s="138"/>
      <c r="F1327" s="141" t="str">
        <f>IFERROR(IF(VLOOKUP(Table1[[#This Row],[Budget Code Description]],Dimentions!$X$6:$AC$139,2,FALSE)="","",VLOOKUP(Table1[[#This Row],[Budget Code Description]],Dimentions!$X$6:$AC$139,2,FALSE)),"")</f>
        <v/>
      </c>
      <c r="G1327" s="141"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1" t="str">
        <f>IFERROR(VLOOKUP(Table1[[#This Row],[Budget Code Description]],Table6[#All],8,FALSE),"")</f>
        <v/>
      </c>
      <c r="L1327" s="63"/>
      <c r="M1327" s="65" t="str">
        <f>IFERROR(VLOOKUP(Table1[[#This Row],[Staff ID]],Table2[],2,FALSE),"")</f>
        <v/>
      </c>
      <c r="N1327" s="209" t="str">
        <f>IFERROR(IF(VLOOKUP(Table1[[#This Row],[Budget Code Description]],Dimentions!$X$6:$AC$134,4,FALSE)="","",VLOOKUP(Table1[[#This Row],[Budget Code Description]],Dimentions!$X$6:$AC$134,4,FALSE)),"")</f>
        <v/>
      </c>
      <c r="O1327" s="65" t="str">
        <f>IFERROR(VLOOKUP(Table1[[#This Row],[Vendor ID]],Table549[],2,FALSE),"")</f>
        <v/>
      </c>
      <c r="P1327" s="63"/>
      <c r="Q1327" s="141" t="str">
        <f>IF(Table1[[#This Row],[Posting Date]]&lt;&gt;"",$D$9,"")</f>
        <v/>
      </c>
      <c r="R1327" s="157" t="str">
        <f>IF(Table1[[#This Row],[Posting Date]]&lt;&gt;"",$D$10,"")</f>
        <v/>
      </c>
      <c r="S1327" s="66"/>
      <c r="T1327" s="63"/>
      <c r="U1327" s="67"/>
      <c r="V1327" s="67"/>
      <c r="W1327" s="67" t="str">
        <f t="shared" ref="W1327:W1390" si="25">IF(E1327="","",(ExchangeRate))</f>
        <v/>
      </c>
      <c r="X1327" s="159" t="str">
        <f>IF(E1327="","",(IF(Table1[[#This Row],[Cur]]="USD",Table1[[#This Row],[Cur_Amount Debit]],Table1[[#This Row],[Cur_Amount Debit]]/Table1[[#This Row],[Exchange Rate]])))</f>
        <v/>
      </c>
      <c r="Y1327" s="159" t="str">
        <f>IF(E1327="","",(IF(Table1[[#This Row],[Cur]]="USD",Table1[[#This Row],[Cur_Amount Credit]],Table1[[#This Row],[Cur_Amount Credit]]/ExchangeRate)))</f>
        <v/>
      </c>
      <c r="Z1327" s="201" t="str">
        <f>IF(E1327="","",(Table1[[#This Row],[Debit USD]]-Table1[[#This Row],[Credit USD]]))</f>
        <v/>
      </c>
      <c r="AA1327" s="226"/>
      <c r="AB1327" s="255"/>
      <c r="AC1327" s="1"/>
      <c r="AD1327" s="15"/>
      <c r="AE1327" s="15" t="str">
        <f>IF(AND(OR(Table1[[#This Row],[Account]]="15030",Table1[[#This Row],[Account]]="15035",Table1[[#This Row],[Account]]="20150"),Table1[[#This Row],[Vendor ID]]=""),1,"")</f>
        <v/>
      </c>
      <c r="AF1327" s="15"/>
      <c r="AG1327" s="15"/>
      <c r="AH1327" s="15"/>
      <c r="AI1327" s="46" t="str">
        <f>IF(Table1[[#This Row],[Posting Date]]&lt;&gt;"","GJ-"&amp;CountryID,"")</f>
        <v/>
      </c>
      <c r="AJ1327" s="59" t="str">
        <f>IF(Table1[[#This Row],[Posting Date]]&lt;&gt;"",Table1[[#This Row],[Posting Date]],"")</f>
        <v/>
      </c>
      <c r="AK1327" s="46"/>
      <c r="AL1327" s="46" t="str">
        <f>IF(Table1[[#This Row],[Description]]&lt;&gt;"",Table1[[#This Row],[Description]],"")</f>
        <v/>
      </c>
      <c r="AM1327" s="46" t="str">
        <f>IF(Table1[[#This Row],[Posting Date]]&lt;&gt;"",Table1[[#This Row],[Reference Number]],"")</f>
        <v/>
      </c>
      <c r="AN1327" s="46" t="str">
        <f>TRIM(Table1[[#This Row],[Line '#]])</f>
        <v/>
      </c>
      <c r="AO1327" s="46" t="str">
        <f>TRIM(Table1[[#This Row],[Account]])</f>
        <v/>
      </c>
      <c r="AP1327" s="46" t="str">
        <f>IF(Table1[[#This Row],[Posting Date]]&lt;&gt;"",$D$5,"")</f>
        <v/>
      </c>
      <c r="AQ1327" s="46" t="str">
        <f>TRIM(Table1[[#This Row],[Departments-Prgrams]])</f>
        <v/>
      </c>
      <c r="AR1327" s="46" t="str">
        <f>TRIM(Table1[[#This Row],[Grant]])</f>
        <v/>
      </c>
      <c r="AS1327" s="46" t="str">
        <f>TRIM(Table1[[#This Row],[Staff ID]])</f>
        <v/>
      </c>
      <c r="AT1327" s="46" t="str">
        <f>IF(TRIM(Table1[[#This Row],[Budget Code]])=0,"",TRIM(Table1[[#This Row],[Budget Code]]))</f>
        <v/>
      </c>
      <c r="AU1327" s="46" t="str">
        <f>IF(Table1[[#This Row],[Line Description]]&lt;&gt;"",Table1[[#This Row],[Line Description]],"")</f>
        <v/>
      </c>
      <c r="AV1327" s="46" t="str">
        <f>IF(Table1[[#This Row],[Cur_Amount Debit]]&gt;0,ROUND(Table1[[#This Row],[Cur_Amount Debit]],2),"")</f>
        <v/>
      </c>
      <c r="AW1327" s="46" t="str">
        <f>IF(Table1[[#This Row],[Cur_Amount Credit]]&gt;0,ROUND(Table1[[#This Row],[Cur_Amount Credit]],2),"")</f>
        <v/>
      </c>
      <c r="AX1327" s="46" t="str">
        <f>LEFT(Table1[[#This Row],[Cur]],3)</f>
        <v/>
      </c>
      <c r="AY1327" s="59"/>
      <c r="AZ1327" s="46"/>
      <c r="BA1327" s="46" t="str">
        <f>IF(Table1[[#This Row],[Cur]]&lt;&gt;"",IF(Table1[[#This Row],[Cur]]="USD","",ExchangeRate),"")</f>
        <v/>
      </c>
      <c r="BB1327" s="46" t="str">
        <f>IF(Table1[[#This Row],[Grant]]&lt;&gt;"",VLOOKUP(Table1[[#This Row],[Grant]],Grants!B:D,3),"")</f>
        <v/>
      </c>
      <c r="BC1327" s="46" t="str">
        <f>TRIM(Table1[[#This Row],[Vendor ID]])</f>
        <v/>
      </c>
      <c r="BD1327">
        <f>IF(Table1[[#This Row],[Reference Number]]=Q1326,BD1326,BD1326+1)</f>
        <v>0</v>
      </c>
    </row>
    <row r="1328" spans="1:56" ht="11.25" customHeight="1" x14ac:dyDescent="0.25">
      <c r="A1328" s="1"/>
      <c r="B1328" s="88" t="str">
        <f>IF(Table1[[#This Row],[Posting Date]]&lt;&gt;"",IF(Table1[[#This Row],[Reference Number]]=Q1327,B1327+1,1),"")</f>
        <v/>
      </c>
      <c r="C1328" s="61"/>
      <c r="D1328" s="61"/>
      <c r="E1328" s="138"/>
      <c r="F1328" s="141" t="str">
        <f>IFERROR(IF(VLOOKUP(Table1[[#This Row],[Budget Code Description]],Dimentions!$X$6:$AC$139,2,FALSE)="","",VLOOKUP(Table1[[#This Row],[Budget Code Description]],Dimentions!$X$6:$AC$139,2,FALSE)),"")</f>
        <v/>
      </c>
      <c r="G1328" s="141"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1" t="str">
        <f>IFERROR(VLOOKUP(Table1[[#This Row],[Budget Code Description]],Table6[#All],8,FALSE),"")</f>
        <v/>
      </c>
      <c r="L1328" s="63"/>
      <c r="M1328" s="65" t="str">
        <f>IFERROR(VLOOKUP(Table1[[#This Row],[Staff ID]],Table2[],2,FALSE),"")</f>
        <v/>
      </c>
      <c r="N1328" s="209" t="str">
        <f>IFERROR(IF(VLOOKUP(Table1[[#This Row],[Budget Code Description]],Dimentions!$X$6:$AC$134,4,FALSE)="","",VLOOKUP(Table1[[#This Row],[Budget Code Description]],Dimentions!$X$6:$AC$134,4,FALSE)),"")</f>
        <v/>
      </c>
      <c r="O1328" s="65" t="str">
        <f>IFERROR(VLOOKUP(Table1[[#This Row],[Vendor ID]],Table549[],2,FALSE),"")</f>
        <v/>
      </c>
      <c r="P1328" s="63"/>
      <c r="Q1328" s="141" t="str">
        <f>IF(Table1[[#This Row],[Posting Date]]&lt;&gt;"",$D$9,"")</f>
        <v/>
      </c>
      <c r="R1328" s="157" t="str">
        <f>IF(Table1[[#This Row],[Posting Date]]&lt;&gt;"",$D$10,"")</f>
        <v/>
      </c>
      <c r="S1328" s="66"/>
      <c r="T1328" s="63"/>
      <c r="U1328" s="67"/>
      <c r="V1328" s="67"/>
      <c r="W1328" s="67" t="str">
        <f t="shared" si="25"/>
        <v/>
      </c>
      <c r="X1328" s="159" t="str">
        <f>IF(E1328="","",(IF(Table1[[#This Row],[Cur]]="USD",Table1[[#This Row],[Cur_Amount Debit]],Table1[[#This Row],[Cur_Amount Debit]]/Table1[[#This Row],[Exchange Rate]])))</f>
        <v/>
      </c>
      <c r="Y1328" s="159" t="str">
        <f>IF(E1328="","",(IF(Table1[[#This Row],[Cur]]="USD",Table1[[#This Row],[Cur_Amount Credit]],Table1[[#This Row],[Cur_Amount Credit]]/ExchangeRate)))</f>
        <v/>
      </c>
      <c r="Z1328" s="201" t="str">
        <f>IF(E1328="","",(Table1[[#This Row],[Debit USD]]-Table1[[#This Row],[Credit USD]]))</f>
        <v/>
      </c>
      <c r="AA1328" s="226"/>
      <c r="AB1328" s="255"/>
      <c r="AC1328" s="1"/>
      <c r="AD1328" s="15"/>
      <c r="AE1328" s="15" t="str">
        <f>IF(AND(OR(Table1[[#This Row],[Account]]="15030",Table1[[#This Row],[Account]]="15035",Table1[[#This Row],[Account]]="20150"),Table1[[#This Row],[Vendor ID]]=""),1,"")</f>
        <v/>
      </c>
      <c r="AF1328" s="15"/>
      <c r="AG1328" s="15"/>
      <c r="AH1328" s="15"/>
      <c r="AI1328" s="46" t="str">
        <f>IF(Table1[[#This Row],[Posting Date]]&lt;&gt;"","GJ-"&amp;CountryID,"")</f>
        <v/>
      </c>
      <c r="AJ1328" s="59" t="str">
        <f>IF(Table1[[#This Row],[Posting Date]]&lt;&gt;"",Table1[[#This Row],[Posting Date]],"")</f>
        <v/>
      </c>
      <c r="AK1328" s="46"/>
      <c r="AL1328" s="46" t="str">
        <f>IF(Table1[[#This Row],[Description]]&lt;&gt;"",Table1[[#This Row],[Description]],"")</f>
        <v/>
      </c>
      <c r="AM1328" s="46" t="str">
        <f>IF(Table1[[#This Row],[Posting Date]]&lt;&gt;"",Table1[[#This Row],[Reference Number]],"")</f>
        <v/>
      </c>
      <c r="AN1328" s="46" t="str">
        <f>TRIM(Table1[[#This Row],[Line '#]])</f>
        <v/>
      </c>
      <c r="AO1328" s="46" t="str">
        <f>TRIM(Table1[[#This Row],[Account]])</f>
        <v/>
      </c>
      <c r="AP1328" s="46" t="str">
        <f>IF(Table1[[#This Row],[Posting Date]]&lt;&gt;"",$D$5,"")</f>
        <v/>
      </c>
      <c r="AQ1328" s="46" t="str">
        <f>TRIM(Table1[[#This Row],[Departments-Prgrams]])</f>
        <v/>
      </c>
      <c r="AR1328" s="46" t="str">
        <f>TRIM(Table1[[#This Row],[Grant]])</f>
        <v/>
      </c>
      <c r="AS1328" s="46" t="str">
        <f>TRIM(Table1[[#This Row],[Staff ID]])</f>
        <v/>
      </c>
      <c r="AT1328" s="46" t="str">
        <f>IF(TRIM(Table1[[#This Row],[Budget Code]])=0,"",TRIM(Table1[[#This Row],[Budget Code]]))</f>
        <v/>
      </c>
      <c r="AU1328" s="46" t="str">
        <f>IF(Table1[[#This Row],[Line Description]]&lt;&gt;"",Table1[[#This Row],[Line Description]],"")</f>
        <v/>
      </c>
      <c r="AV1328" s="46" t="str">
        <f>IF(Table1[[#This Row],[Cur_Amount Debit]]&gt;0,ROUND(Table1[[#This Row],[Cur_Amount Debit]],2),"")</f>
        <v/>
      </c>
      <c r="AW1328" s="46" t="str">
        <f>IF(Table1[[#This Row],[Cur_Amount Credit]]&gt;0,ROUND(Table1[[#This Row],[Cur_Amount Credit]],2),"")</f>
        <v/>
      </c>
      <c r="AX1328" s="46" t="str">
        <f>LEFT(Table1[[#This Row],[Cur]],3)</f>
        <v/>
      </c>
      <c r="AY1328" s="59"/>
      <c r="AZ1328" s="46"/>
      <c r="BA1328" s="46" t="str">
        <f>IF(Table1[[#This Row],[Cur]]&lt;&gt;"",IF(Table1[[#This Row],[Cur]]="USD","",ExchangeRate),"")</f>
        <v/>
      </c>
      <c r="BB1328" s="46" t="str">
        <f>IF(Table1[[#This Row],[Grant]]&lt;&gt;"",VLOOKUP(Table1[[#This Row],[Grant]],Grants!B:D,3),"")</f>
        <v/>
      </c>
      <c r="BC1328" s="46" t="str">
        <f>TRIM(Table1[[#This Row],[Vendor ID]])</f>
        <v/>
      </c>
      <c r="BD1328">
        <f>IF(Table1[[#This Row],[Reference Number]]=Q1327,BD1327,BD1327+1)</f>
        <v>0</v>
      </c>
    </row>
    <row r="1329" spans="1:56" ht="11.25" customHeight="1" x14ac:dyDescent="0.25">
      <c r="A1329" s="1"/>
      <c r="B1329" s="88" t="str">
        <f>IF(Table1[[#This Row],[Posting Date]]&lt;&gt;"",IF(Table1[[#This Row],[Reference Number]]=Q1328,B1328+1,1),"")</f>
        <v/>
      </c>
      <c r="C1329" s="61"/>
      <c r="D1329" s="61"/>
      <c r="E1329" s="138"/>
      <c r="F1329" s="141" t="str">
        <f>IFERROR(IF(VLOOKUP(Table1[[#This Row],[Budget Code Description]],Dimentions!$X$6:$AC$139,2,FALSE)="","",VLOOKUP(Table1[[#This Row],[Budget Code Description]],Dimentions!$X$6:$AC$139,2,FALSE)),"")</f>
        <v/>
      </c>
      <c r="G1329" s="141"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1" t="str">
        <f>IFERROR(VLOOKUP(Table1[[#This Row],[Budget Code Description]],Table6[#All],8,FALSE),"")</f>
        <v/>
      </c>
      <c r="L1329" s="63"/>
      <c r="M1329" s="65" t="str">
        <f>IFERROR(VLOOKUP(Table1[[#This Row],[Staff ID]],Table2[],2,FALSE),"")</f>
        <v/>
      </c>
      <c r="N1329" s="209" t="str">
        <f>IFERROR(IF(VLOOKUP(Table1[[#This Row],[Budget Code Description]],Dimentions!$X$6:$AC$134,4,FALSE)="","",VLOOKUP(Table1[[#This Row],[Budget Code Description]],Dimentions!$X$6:$AC$134,4,FALSE)),"")</f>
        <v/>
      </c>
      <c r="O1329" s="65" t="str">
        <f>IFERROR(VLOOKUP(Table1[[#This Row],[Vendor ID]],Table549[],2,FALSE),"")</f>
        <v/>
      </c>
      <c r="P1329" s="63"/>
      <c r="Q1329" s="141" t="str">
        <f>IF(Table1[[#This Row],[Posting Date]]&lt;&gt;"",$D$9,"")</f>
        <v/>
      </c>
      <c r="R1329" s="157" t="str">
        <f>IF(Table1[[#This Row],[Posting Date]]&lt;&gt;"",$D$10,"")</f>
        <v/>
      </c>
      <c r="S1329" s="66"/>
      <c r="T1329" s="63"/>
      <c r="U1329" s="67"/>
      <c r="V1329" s="67"/>
      <c r="W1329" s="67" t="str">
        <f t="shared" si="25"/>
        <v/>
      </c>
      <c r="X1329" s="159" t="str">
        <f>IF(E1329="","",(IF(Table1[[#This Row],[Cur]]="USD",Table1[[#This Row],[Cur_Amount Debit]],Table1[[#This Row],[Cur_Amount Debit]]/Table1[[#This Row],[Exchange Rate]])))</f>
        <v/>
      </c>
      <c r="Y1329" s="159" t="str">
        <f>IF(E1329="","",(IF(Table1[[#This Row],[Cur]]="USD",Table1[[#This Row],[Cur_Amount Credit]],Table1[[#This Row],[Cur_Amount Credit]]/ExchangeRate)))</f>
        <v/>
      </c>
      <c r="Z1329" s="201" t="str">
        <f>IF(E1329="","",(Table1[[#This Row],[Debit USD]]-Table1[[#This Row],[Credit USD]]))</f>
        <v/>
      </c>
      <c r="AA1329" s="226"/>
      <c r="AB1329" s="255"/>
      <c r="AC1329" s="1"/>
      <c r="AD1329" s="15"/>
      <c r="AE1329" s="15" t="str">
        <f>IF(AND(OR(Table1[[#This Row],[Account]]="15030",Table1[[#This Row],[Account]]="15035",Table1[[#This Row],[Account]]="20150"),Table1[[#This Row],[Vendor ID]]=""),1,"")</f>
        <v/>
      </c>
      <c r="AF1329" s="15"/>
      <c r="AG1329" s="15"/>
      <c r="AH1329" s="15"/>
      <c r="AI1329" s="46" t="str">
        <f>IF(Table1[[#This Row],[Posting Date]]&lt;&gt;"","GJ-"&amp;CountryID,"")</f>
        <v/>
      </c>
      <c r="AJ1329" s="59" t="str">
        <f>IF(Table1[[#This Row],[Posting Date]]&lt;&gt;"",Table1[[#This Row],[Posting Date]],"")</f>
        <v/>
      </c>
      <c r="AK1329" s="46"/>
      <c r="AL1329" s="46" t="str">
        <f>IF(Table1[[#This Row],[Description]]&lt;&gt;"",Table1[[#This Row],[Description]],"")</f>
        <v/>
      </c>
      <c r="AM1329" s="46" t="str">
        <f>IF(Table1[[#This Row],[Posting Date]]&lt;&gt;"",Table1[[#This Row],[Reference Number]],"")</f>
        <v/>
      </c>
      <c r="AN1329" s="46" t="str">
        <f>TRIM(Table1[[#This Row],[Line '#]])</f>
        <v/>
      </c>
      <c r="AO1329" s="46" t="str">
        <f>TRIM(Table1[[#This Row],[Account]])</f>
        <v/>
      </c>
      <c r="AP1329" s="46" t="str">
        <f>IF(Table1[[#This Row],[Posting Date]]&lt;&gt;"",$D$5,"")</f>
        <v/>
      </c>
      <c r="AQ1329" s="46" t="str">
        <f>TRIM(Table1[[#This Row],[Departments-Prgrams]])</f>
        <v/>
      </c>
      <c r="AR1329" s="46" t="str">
        <f>TRIM(Table1[[#This Row],[Grant]])</f>
        <v/>
      </c>
      <c r="AS1329" s="46" t="str">
        <f>TRIM(Table1[[#This Row],[Staff ID]])</f>
        <v/>
      </c>
      <c r="AT1329" s="46" t="str">
        <f>IF(TRIM(Table1[[#This Row],[Budget Code]])=0,"",TRIM(Table1[[#This Row],[Budget Code]]))</f>
        <v/>
      </c>
      <c r="AU1329" s="46" t="str">
        <f>IF(Table1[[#This Row],[Line Description]]&lt;&gt;"",Table1[[#This Row],[Line Description]],"")</f>
        <v/>
      </c>
      <c r="AV1329" s="46" t="str">
        <f>IF(Table1[[#This Row],[Cur_Amount Debit]]&gt;0,ROUND(Table1[[#This Row],[Cur_Amount Debit]],2),"")</f>
        <v/>
      </c>
      <c r="AW1329" s="46" t="str">
        <f>IF(Table1[[#This Row],[Cur_Amount Credit]]&gt;0,ROUND(Table1[[#This Row],[Cur_Amount Credit]],2),"")</f>
        <v/>
      </c>
      <c r="AX1329" s="46" t="str">
        <f>LEFT(Table1[[#This Row],[Cur]],3)</f>
        <v/>
      </c>
      <c r="AY1329" s="59"/>
      <c r="AZ1329" s="46"/>
      <c r="BA1329" s="46" t="str">
        <f>IF(Table1[[#This Row],[Cur]]&lt;&gt;"",IF(Table1[[#This Row],[Cur]]="USD","",ExchangeRate),"")</f>
        <v/>
      </c>
      <c r="BB1329" s="46" t="str">
        <f>IF(Table1[[#This Row],[Grant]]&lt;&gt;"",VLOOKUP(Table1[[#This Row],[Grant]],Grants!B:D,3),"")</f>
        <v/>
      </c>
      <c r="BC1329" s="46" t="str">
        <f>TRIM(Table1[[#This Row],[Vendor ID]])</f>
        <v/>
      </c>
      <c r="BD1329">
        <f>IF(Table1[[#This Row],[Reference Number]]=Q1328,BD1328,BD1328+1)</f>
        <v>0</v>
      </c>
    </row>
    <row r="1330" spans="1:56" ht="11.25" customHeight="1" x14ac:dyDescent="0.25">
      <c r="A1330" s="1"/>
      <c r="B1330" s="88" t="str">
        <f>IF(Table1[[#This Row],[Posting Date]]&lt;&gt;"",IF(Table1[[#This Row],[Reference Number]]=Q1329,B1329+1,1),"")</f>
        <v/>
      </c>
      <c r="C1330" s="61"/>
      <c r="D1330" s="61"/>
      <c r="E1330" s="138"/>
      <c r="F1330" s="141" t="str">
        <f>IFERROR(IF(VLOOKUP(Table1[[#This Row],[Budget Code Description]],Dimentions!$X$6:$AC$139,2,FALSE)="","",VLOOKUP(Table1[[#This Row],[Budget Code Description]],Dimentions!$X$6:$AC$139,2,FALSE)),"")</f>
        <v/>
      </c>
      <c r="G1330" s="141"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1" t="str">
        <f>IFERROR(VLOOKUP(Table1[[#This Row],[Budget Code Description]],Table6[#All],8,FALSE),"")</f>
        <v/>
      </c>
      <c r="L1330" s="63"/>
      <c r="M1330" s="65" t="str">
        <f>IFERROR(VLOOKUP(Table1[[#This Row],[Staff ID]],Table2[],2,FALSE),"")</f>
        <v/>
      </c>
      <c r="N1330" s="209" t="str">
        <f>IFERROR(IF(VLOOKUP(Table1[[#This Row],[Budget Code Description]],Dimentions!$X$6:$AC$134,4,FALSE)="","",VLOOKUP(Table1[[#This Row],[Budget Code Description]],Dimentions!$X$6:$AC$134,4,FALSE)),"")</f>
        <v/>
      </c>
      <c r="O1330" s="65" t="str">
        <f>IFERROR(VLOOKUP(Table1[[#This Row],[Vendor ID]],Table549[],2,FALSE),"")</f>
        <v/>
      </c>
      <c r="P1330" s="63"/>
      <c r="Q1330" s="141" t="str">
        <f>IF(Table1[[#This Row],[Posting Date]]&lt;&gt;"",$D$9,"")</f>
        <v/>
      </c>
      <c r="R1330" s="157" t="str">
        <f>IF(Table1[[#This Row],[Posting Date]]&lt;&gt;"",$D$10,"")</f>
        <v/>
      </c>
      <c r="S1330" s="66"/>
      <c r="T1330" s="63"/>
      <c r="U1330" s="67"/>
      <c r="V1330" s="67"/>
      <c r="W1330" s="67" t="str">
        <f t="shared" si="25"/>
        <v/>
      </c>
      <c r="X1330" s="159" t="str">
        <f>IF(E1330="","",(IF(Table1[[#This Row],[Cur]]="USD",Table1[[#This Row],[Cur_Amount Debit]],Table1[[#This Row],[Cur_Amount Debit]]/Table1[[#This Row],[Exchange Rate]])))</f>
        <v/>
      </c>
      <c r="Y1330" s="159" t="str">
        <f>IF(E1330="","",(IF(Table1[[#This Row],[Cur]]="USD",Table1[[#This Row],[Cur_Amount Credit]],Table1[[#This Row],[Cur_Amount Credit]]/ExchangeRate)))</f>
        <v/>
      </c>
      <c r="Z1330" s="201" t="str">
        <f>IF(E1330="","",(Table1[[#This Row],[Debit USD]]-Table1[[#This Row],[Credit USD]]))</f>
        <v/>
      </c>
      <c r="AA1330" s="226"/>
      <c r="AB1330" s="255"/>
      <c r="AC1330" s="1"/>
      <c r="AD1330" s="15"/>
      <c r="AE1330" s="15" t="str">
        <f>IF(AND(OR(Table1[[#This Row],[Account]]="15030",Table1[[#This Row],[Account]]="15035",Table1[[#This Row],[Account]]="20150"),Table1[[#This Row],[Vendor ID]]=""),1,"")</f>
        <v/>
      </c>
      <c r="AF1330" s="15"/>
      <c r="AG1330" s="15"/>
      <c r="AH1330" s="15"/>
      <c r="AI1330" s="46" t="str">
        <f>IF(Table1[[#This Row],[Posting Date]]&lt;&gt;"","GJ-"&amp;CountryID,"")</f>
        <v/>
      </c>
      <c r="AJ1330" s="59" t="str">
        <f>IF(Table1[[#This Row],[Posting Date]]&lt;&gt;"",Table1[[#This Row],[Posting Date]],"")</f>
        <v/>
      </c>
      <c r="AK1330" s="46"/>
      <c r="AL1330" s="46" t="str">
        <f>IF(Table1[[#This Row],[Description]]&lt;&gt;"",Table1[[#This Row],[Description]],"")</f>
        <v/>
      </c>
      <c r="AM1330" s="46" t="str">
        <f>IF(Table1[[#This Row],[Posting Date]]&lt;&gt;"",Table1[[#This Row],[Reference Number]],"")</f>
        <v/>
      </c>
      <c r="AN1330" s="46" t="str">
        <f>TRIM(Table1[[#This Row],[Line '#]])</f>
        <v/>
      </c>
      <c r="AO1330" s="46" t="str">
        <f>TRIM(Table1[[#This Row],[Account]])</f>
        <v/>
      </c>
      <c r="AP1330" s="46" t="str">
        <f>IF(Table1[[#This Row],[Posting Date]]&lt;&gt;"",$D$5,"")</f>
        <v/>
      </c>
      <c r="AQ1330" s="46" t="str">
        <f>TRIM(Table1[[#This Row],[Departments-Prgrams]])</f>
        <v/>
      </c>
      <c r="AR1330" s="46" t="str">
        <f>TRIM(Table1[[#This Row],[Grant]])</f>
        <v/>
      </c>
      <c r="AS1330" s="46" t="str">
        <f>TRIM(Table1[[#This Row],[Staff ID]])</f>
        <v/>
      </c>
      <c r="AT1330" s="46" t="str">
        <f>IF(TRIM(Table1[[#This Row],[Budget Code]])=0,"",TRIM(Table1[[#This Row],[Budget Code]]))</f>
        <v/>
      </c>
      <c r="AU1330" s="46" t="str">
        <f>IF(Table1[[#This Row],[Line Description]]&lt;&gt;"",Table1[[#This Row],[Line Description]],"")</f>
        <v/>
      </c>
      <c r="AV1330" s="46" t="str">
        <f>IF(Table1[[#This Row],[Cur_Amount Debit]]&gt;0,ROUND(Table1[[#This Row],[Cur_Amount Debit]],2),"")</f>
        <v/>
      </c>
      <c r="AW1330" s="46" t="str">
        <f>IF(Table1[[#This Row],[Cur_Amount Credit]]&gt;0,ROUND(Table1[[#This Row],[Cur_Amount Credit]],2),"")</f>
        <v/>
      </c>
      <c r="AX1330" s="46" t="str">
        <f>LEFT(Table1[[#This Row],[Cur]],3)</f>
        <v/>
      </c>
      <c r="AY1330" s="59"/>
      <c r="AZ1330" s="46"/>
      <c r="BA1330" s="46" t="str">
        <f>IF(Table1[[#This Row],[Cur]]&lt;&gt;"",IF(Table1[[#This Row],[Cur]]="USD","",ExchangeRate),"")</f>
        <v/>
      </c>
      <c r="BB1330" s="46" t="str">
        <f>IF(Table1[[#This Row],[Grant]]&lt;&gt;"",VLOOKUP(Table1[[#This Row],[Grant]],Grants!B:D,3),"")</f>
        <v/>
      </c>
      <c r="BC1330" s="46" t="str">
        <f>TRIM(Table1[[#This Row],[Vendor ID]])</f>
        <v/>
      </c>
      <c r="BD1330">
        <f>IF(Table1[[#This Row],[Reference Number]]=Q1329,BD1329,BD1329+1)</f>
        <v>0</v>
      </c>
    </row>
    <row r="1331" spans="1:56" ht="11.25" customHeight="1" x14ac:dyDescent="0.25">
      <c r="A1331" s="1"/>
      <c r="B1331" s="88" t="str">
        <f>IF(Table1[[#This Row],[Posting Date]]&lt;&gt;"",IF(Table1[[#This Row],[Reference Number]]=Q1330,B1330+1,1),"")</f>
        <v/>
      </c>
      <c r="C1331" s="61"/>
      <c r="D1331" s="61"/>
      <c r="E1331" s="138"/>
      <c r="F1331" s="141" t="str">
        <f>IFERROR(IF(VLOOKUP(Table1[[#This Row],[Budget Code Description]],Dimentions!$X$6:$AC$139,2,FALSE)="","",VLOOKUP(Table1[[#This Row],[Budget Code Description]],Dimentions!$X$6:$AC$139,2,FALSE)),"")</f>
        <v/>
      </c>
      <c r="G1331" s="141"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1" t="str">
        <f>IFERROR(VLOOKUP(Table1[[#This Row],[Budget Code Description]],Table6[#All],8,FALSE),"")</f>
        <v/>
      </c>
      <c r="L1331" s="63"/>
      <c r="M1331" s="65" t="str">
        <f>IFERROR(VLOOKUP(Table1[[#This Row],[Staff ID]],Table2[],2,FALSE),"")</f>
        <v/>
      </c>
      <c r="N1331" s="209" t="str">
        <f>IFERROR(IF(VLOOKUP(Table1[[#This Row],[Budget Code Description]],Dimentions!$X$6:$AC$134,4,FALSE)="","",VLOOKUP(Table1[[#This Row],[Budget Code Description]],Dimentions!$X$6:$AC$134,4,FALSE)),"")</f>
        <v/>
      </c>
      <c r="O1331" s="65" t="str">
        <f>IFERROR(VLOOKUP(Table1[[#This Row],[Vendor ID]],Table549[],2,FALSE),"")</f>
        <v/>
      </c>
      <c r="P1331" s="63"/>
      <c r="Q1331" s="141" t="str">
        <f>IF(Table1[[#This Row],[Posting Date]]&lt;&gt;"",$D$9,"")</f>
        <v/>
      </c>
      <c r="R1331" s="157" t="str">
        <f>IF(Table1[[#This Row],[Posting Date]]&lt;&gt;"",$D$10,"")</f>
        <v/>
      </c>
      <c r="S1331" s="66"/>
      <c r="T1331" s="63"/>
      <c r="U1331" s="67"/>
      <c r="V1331" s="67"/>
      <c r="W1331" s="67" t="str">
        <f t="shared" si="25"/>
        <v/>
      </c>
      <c r="X1331" s="159" t="str">
        <f>IF(E1331="","",(IF(Table1[[#This Row],[Cur]]="USD",Table1[[#This Row],[Cur_Amount Debit]],Table1[[#This Row],[Cur_Amount Debit]]/Table1[[#This Row],[Exchange Rate]])))</f>
        <v/>
      </c>
      <c r="Y1331" s="159" t="str">
        <f>IF(E1331="","",(IF(Table1[[#This Row],[Cur]]="USD",Table1[[#This Row],[Cur_Amount Credit]],Table1[[#This Row],[Cur_Amount Credit]]/ExchangeRate)))</f>
        <v/>
      </c>
      <c r="Z1331" s="201" t="str">
        <f>IF(E1331="","",(Table1[[#This Row],[Debit USD]]-Table1[[#This Row],[Credit USD]]))</f>
        <v/>
      </c>
      <c r="AA1331" s="226"/>
      <c r="AB1331" s="255"/>
      <c r="AC1331" s="1"/>
      <c r="AD1331" s="15"/>
      <c r="AE1331" s="15" t="str">
        <f>IF(AND(OR(Table1[[#This Row],[Account]]="15030",Table1[[#This Row],[Account]]="15035",Table1[[#This Row],[Account]]="20150"),Table1[[#This Row],[Vendor ID]]=""),1,"")</f>
        <v/>
      </c>
      <c r="AF1331" s="15"/>
      <c r="AG1331" s="15"/>
      <c r="AH1331" s="15"/>
      <c r="AI1331" s="46" t="str">
        <f>IF(Table1[[#This Row],[Posting Date]]&lt;&gt;"","GJ-"&amp;CountryID,"")</f>
        <v/>
      </c>
      <c r="AJ1331" s="59" t="str">
        <f>IF(Table1[[#This Row],[Posting Date]]&lt;&gt;"",Table1[[#This Row],[Posting Date]],"")</f>
        <v/>
      </c>
      <c r="AK1331" s="46"/>
      <c r="AL1331" s="46" t="str">
        <f>IF(Table1[[#This Row],[Description]]&lt;&gt;"",Table1[[#This Row],[Description]],"")</f>
        <v/>
      </c>
      <c r="AM1331" s="46" t="str">
        <f>IF(Table1[[#This Row],[Posting Date]]&lt;&gt;"",Table1[[#This Row],[Reference Number]],"")</f>
        <v/>
      </c>
      <c r="AN1331" s="46" t="str">
        <f>TRIM(Table1[[#This Row],[Line '#]])</f>
        <v/>
      </c>
      <c r="AO1331" s="46" t="str">
        <f>TRIM(Table1[[#This Row],[Account]])</f>
        <v/>
      </c>
      <c r="AP1331" s="46" t="str">
        <f>IF(Table1[[#This Row],[Posting Date]]&lt;&gt;"",$D$5,"")</f>
        <v/>
      </c>
      <c r="AQ1331" s="46" t="str">
        <f>TRIM(Table1[[#This Row],[Departments-Prgrams]])</f>
        <v/>
      </c>
      <c r="AR1331" s="46" t="str">
        <f>TRIM(Table1[[#This Row],[Grant]])</f>
        <v/>
      </c>
      <c r="AS1331" s="46" t="str">
        <f>TRIM(Table1[[#This Row],[Staff ID]])</f>
        <v/>
      </c>
      <c r="AT1331" s="46" t="str">
        <f>IF(TRIM(Table1[[#This Row],[Budget Code]])=0,"",TRIM(Table1[[#This Row],[Budget Code]]))</f>
        <v/>
      </c>
      <c r="AU1331" s="46" t="str">
        <f>IF(Table1[[#This Row],[Line Description]]&lt;&gt;"",Table1[[#This Row],[Line Description]],"")</f>
        <v/>
      </c>
      <c r="AV1331" s="46" t="str">
        <f>IF(Table1[[#This Row],[Cur_Amount Debit]]&gt;0,ROUND(Table1[[#This Row],[Cur_Amount Debit]],2),"")</f>
        <v/>
      </c>
      <c r="AW1331" s="46" t="str">
        <f>IF(Table1[[#This Row],[Cur_Amount Credit]]&gt;0,ROUND(Table1[[#This Row],[Cur_Amount Credit]],2),"")</f>
        <v/>
      </c>
      <c r="AX1331" s="46" t="str">
        <f>LEFT(Table1[[#This Row],[Cur]],3)</f>
        <v/>
      </c>
      <c r="AY1331" s="59"/>
      <c r="AZ1331" s="46"/>
      <c r="BA1331" s="46" t="str">
        <f>IF(Table1[[#This Row],[Cur]]&lt;&gt;"",IF(Table1[[#This Row],[Cur]]="USD","",ExchangeRate),"")</f>
        <v/>
      </c>
      <c r="BB1331" s="46" t="str">
        <f>IF(Table1[[#This Row],[Grant]]&lt;&gt;"",VLOOKUP(Table1[[#This Row],[Grant]],Grants!B:D,3),"")</f>
        <v/>
      </c>
      <c r="BC1331" s="46" t="str">
        <f>TRIM(Table1[[#This Row],[Vendor ID]])</f>
        <v/>
      </c>
      <c r="BD1331">
        <f>IF(Table1[[#This Row],[Reference Number]]=Q1330,BD1330,BD1330+1)</f>
        <v>0</v>
      </c>
    </row>
    <row r="1332" spans="1:56" ht="11.25" customHeight="1" x14ac:dyDescent="0.25">
      <c r="A1332" s="1"/>
      <c r="B1332" s="88" t="str">
        <f>IF(Table1[[#This Row],[Posting Date]]&lt;&gt;"",IF(Table1[[#This Row],[Reference Number]]=Q1331,B1331+1,1),"")</f>
        <v/>
      </c>
      <c r="C1332" s="61"/>
      <c r="D1332" s="61"/>
      <c r="E1332" s="138"/>
      <c r="F1332" s="141" t="str">
        <f>IFERROR(IF(VLOOKUP(Table1[[#This Row],[Budget Code Description]],Dimentions!$X$6:$AC$139,2,FALSE)="","",VLOOKUP(Table1[[#This Row],[Budget Code Description]],Dimentions!$X$6:$AC$139,2,FALSE)),"")</f>
        <v/>
      </c>
      <c r="G1332" s="141"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1" t="str">
        <f>IFERROR(VLOOKUP(Table1[[#This Row],[Budget Code Description]],Table6[#All],8,FALSE),"")</f>
        <v/>
      </c>
      <c r="L1332" s="63"/>
      <c r="M1332" s="65" t="str">
        <f>IFERROR(VLOOKUP(Table1[[#This Row],[Staff ID]],Table2[],2,FALSE),"")</f>
        <v/>
      </c>
      <c r="N1332" s="209" t="str">
        <f>IFERROR(IF(VLOOKUP(Table1[[#This Row],[Budget Code Description]],Dimentions!$X$6:$AC$134,4,FALSE)="","",VLOOKUP(Table1[[#This Row],[Budget Code Description]],Dimentions!$X$6:$AC$134,4,FALSE)),"")</f>
        <v/>
      </c>
      <c r="O1332" s="65" t="str">
        <f>IFERROR(VLOOKUP(Table1[[#This Row],[Vendor ID]],Table549[],2,FALSE),"")</f>
        <v/>
      </c>
      <c r="P1332" s="63"/>
      <c r="Q1332" s="141" t="str">
        <f>IF(Table1[[#This Row],[Posting Date]]&lt;&gt;"",$D$9,"")</f>
        <v/>
      </c>
      <c r="R1332" s="157" t="str">
        <f>IF(Table1[[#This Row],[Posting Date]]&lt;&gt;"",$D$10,"")</f>
        <v/>
      </c>
      <c r="S1332" s="66"/>
      <c r="T1332" s="63"/>
      <c r="U1332" s="67"/>
      <c r="V1332" s="67"/>
      <c r="W1332" s="67" t="str">
        <f t="shared" si="25"/>
        <v/>
      </c>
      <c r="X1332" s="159" t="str">
        <f>IF(E1332="","",(IF(Table1[[#This Row],[Cur]]="USD",Table1[[#This Row],[Cur_Amount Debit]],Table1[[#This Row],[Cur_Amount Debit]]/Table1[[#This Row],[Exchange Rate]])))</f>
        <v/>
      </c>
      <c r="Y1332" s="159" t="str">
        <f>IF(E1332="","",(IF(Table1[[#This Row],[Cur]]="USD",Table1[[#This Row],[Cur_Amount Credit]],Table1[[#This Row],[Cur_Amount Credit]]/ExchangeRate)))</f>
        <v/>
      </c>
      <c r="Z1332" s="201" t="str">
        <f>IF(E1332="","",(Table1[[#This Row],[Debit USD]]-Table1[[#This Row],[Credit USD]]))</f>
        <v/>
      </c>
      <c r="AA1332" s="226"/>
      <c r="AB1332" s="255"/>
      <c r="AC1332" s="1"/>
      <c r="AD1332" s="15"/>
      <c r="AE1332" s="15" t="str">
        <f>IF(AND(OR(Table1[[#This Row],[Account]]="15030",Table1[[#This Row],[Account]]="15035",Table1[[#This Row],[Account]]="20150"),Table1[[#This Row],[Vendor ID]]=""),1,"")</f>
        <v/>
      </c>
      <c r="AF1332" s="15"/>
      <c r="AG1332" s="15"/>
      <c r="AH1332" s="15"/>
      <c r="AI1332" s="46" t="str">
        <f>IF(Table1[[#This Row],[Posting Date]]&lt;&gt;"","GJ-"&amp;CountryID,"")</f>
        <v/>
      </c>
      <c r="AJ1332" s="59" t="str">
        <f>IF(Table1[[#This Row],[Posting Date]]&lt;&gt;"",Table1[[#This Row],[Posting Date]],"")</f>
        <v/>
      </c>
      <c r="AK1332" s="46"/>
      <c r="AL1332" s="46" t="str">
        <f>IF(Table1[[#This Row],[Description]]&lt;&gt;"",Table1[[#This Row],[Description]],"")</f>
        <v/>
      </c>
      <c r="AM1332" s="46" t="str">
        <f>IF(Table1[[#This Row],[Posting Date]]&lt;&gt;"",Table1[[#This Row],[Reference Number]],"")</f>
        <v/>
      </c>
      <c r="AN1332" s="46" t="str">
        <f>TRIM(Table1[[#This Row],[Line '#]])</f>
        <v/>
      </c>
      <c r="AO1332" s="46" t="str">
        <f>TRIM(Table1[[#This Row],[Account]])</f>
        <v/>
      </c>
      <c r="AP1332" s="46" t="str">
        <f>IF(Table1[[#This Row],[Posting Date]]&lt;&gt;"",$D$5,"")</f>
        <v/>
      </c>
      <c r="AQ1332" s="46" t="str">
        <f>TRIM(Table1[[#This Row],[Departments-Prgrams]])</f>
        <v/>
      </c>
      <c r="AR1332" s="46" t="str">
        <f>TRIM(Table1[[#This Row],[Grant]])</f>
        <v/>
      </c>
      <c r="AS1332" s="46" t="str">
        <f>TRIM(Table1[[#This Row],[Staff ID]])</f>
        <v/>
      </c>
      <c r="AT1332" s="46" t="str">
        <f>IF(TRIM(Table1[[#This Row],[Budget Code]])=0,"",TRIM(Table1[[#This Row],[Budget Code]]))</f>
        <v/>
      </c>
      <c r="AU1332" s="46" t="str">
        <f>IF(Table1[[#This Row],[Line Description]]&lt;&gt;"",Table1[[#This Row],[Line Description]],"")</f>
        <v/>
      </c>
      <c r="AV1332" s="46" t="str">
        <f>IF(Table1[[#This Row],[Cur_Amount Debit]]&gt;0,ROUND(Table1[[#This Row],[Cur_Amount Debit]],2),"")</f>
        <v/>
      </c>
      <c r="AW1332" s="46" t="str">
        <f>IF(Table1[[#This Row],[Cur_Amount Credit]]&gt;0,ROUND(Table1[[#This Row],[Cur_Amount Credit]],2),"")</f>
        <v/>
      </c>
      <c r="AX1332" s="46" t="str">
        <f>LEFT(Table1[[#This Row],[Cur]],3)</f>
        <v/>
      </c>
      <c r="AY1332" s="59"/>
      <c r="AZ1332" s="46"/>
      <c r="BA1332" s="46" t="str">
        <f>IF(Table1[[#This Row],[Cur]]&lt;&gt;"",IF(Table1[[#This Row],[Cur]]="USD","",ExchangeRate),"")</f>
        <v/>
      </c>
      <c r="BB1332" s="46" t="str">
        <f>IF(Table1[[#This Row],[Grant]]&lt;&gt;"",VLOOKUP(Table1[[#This Row],[Grant]],Grants!B:D,3),"")</f>
        <v/>
      </c>
      <c r="BC1332" s="46" t="str">
        <f>TRIM(Table1[[#This Row],[Vendor ID]])</f>
        <v/>
      </c>
      <c r="BD1332">
        <f>IF(Table1[[#This Row],[Reference Number]]=Q1331,BD1331,BD1331+1)</f>
        <v>0</v>
      </c>
    </row>
    <row r="1333" spans="1:56" ht="11.25" customHeight="1" x14ac:dyDescent="0.25">
      <c r="A1333" s="1"/>
      <c r="B1333" s="88" t="str">
        <f>IF(Table1[[#This Row],[Posting Date]]&lt;&gt;"",IF(Table1[[#This Row],[Reference Number]]=Q1332,B1332+1,1),"")</f>
        <v/>
      </c>
      <c r="C1333" s="61"/>
      <c r="D1333" s="61"/>
      <c r="E1333" s="138"/>
      <c r="F1333" s="141" t="str">
        <f>IFERROR(IF(VLOOKUP(Table1[[#This Row],[Budget Code Description]],Dimentions!$X$6:$AC$139,2,FALSE)="","",VLOOKUP(Table1[[#This Row],[Budget Code Description]],Dimentions!$X$6:$AC$139,2,FALSE)),"")</f>
        <v/>
      </c>
      <c r="G1333" s="141"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1" t="str">
        <f>IFERROR(VLOOKUP(Table1[[#This Row],[Budget Code Description]],Table6[#All],8,FALSE),"")</f>
        <v/>
      </c>
      <c r="L1333" s="63"/>
      <c r="M1333" s="65" t="str">
        <f>IFERROR(VLOOKUP(Table1[[#This Row],[Staff ID]],Table2[],2,FALSE),"")</f>
        <v/>
      </c>
      <c r="N1333" s="209" t="str">
        <f>IFERROR(IF(VLOOKUP(Table1[[#This Row],[Budget Code Description]],Dimentions!$X$6:$AC$134,4,FALSE)="","",VLOOKUP(Table1[[#This Row],[Budget Code Description]],Dimentions!$X$6:$AC$134,4,FALSE)),"")</f>
        <v/>
      </c>
      <c r="O1333" s="65" t="str">
        <f>IFERROR(VLOOKUP(Table1[[#This Row],[Vendor ID]],Table549[],2,FALSE),"")</f>
        <v/>
      </c>
      <c r="P1333" s="63"/>
      <c r="Q1333" s="141" t="str">
        <f>IF(Table1[[#This Row],[Posting Date]]&lt;&gt;"",$D$9,"")</f>
        <v/>
      </c>
      <c r="R1333" s="157" t="str">
        <f>IF(Table1[[#This Row],[Posting Date]]&lt;&gt;"",$D$10,"")</f>
        <v/>
      </c>
      <c r="S1333" s="66"/>
      <c r="T1333" s="63"/>
      <c r="U1333" s="67"/>
      <c r="V1333" s="67"/>
      <c r="W1333" s="67" t="str">
        <f t="shared" si="25"/>
        <v/>
      </c>
      <c r="X1333" s="159" t="str">
        <f>IF(E1333="","",(IF(Table1[[#This Row],[Cur]]="USD",Table1[[#This Row],[Cur_Amount Debit]],Table1[[#This Row],[Cur_Amount Debit]]/Table1[[#This Row],[Exchange Rate]])))</f>
        <v/>
      </c>
      <c r="Y1333" s="159" t="str">
        <f>IF(E1333="","",(IF(Table1[[#This Row],[Cur]]="USD",Table1[[#This Row],[Cur_Amount Credit]],Table1[[#This Row],[Cur_Amount Credit]]/ExchangeRate)))</f>
        <v/>
      </c>
      <c r="Z1333" s="201" t="str">
        <f>IF(E1333="","",(Table1[[#This Row],[Debit USD]]-Table1[[#This Row],[Credit USD]]))</f>
        <v/>
      </c>
      <c r="AA1333" s="226"/>
      <c r="AB1333" s="255"/>
      <c r="AC1333" s="1"/>
      <c r="AD1333" s="15"/>
      <c r="AE1333" s="15" t="str">
        <f>IF(AND(OR(Table1[[#This Row],[Account]]="15030",Table1[[#This Row],[Account]]="15035",Table1[[#This Row],[Account]]="20150"),Table1[[#This Row],[Vendor ID]]=""),1,"")</f>
        <v/>
      </c>
      <c r="AF1333" s="15"/>
      <c r="AG1333" s="15"/>
      <c r="AH1333" s="15"/>
      <c r="AI1333" s="46" t="str">
        <f>IF(Table1[[#This Row],[Posting Date]]&lt;&gt;"","GJ-"&amp;CountryID,"")</f>
        <v/>
      </c>
      <c r="AJ1333" s="59" t="str">
        <f>IF(Table1[[#This Row],[Posting Date]]&lt;&gt;"",Table1[[#This Row],[Posting Date]],"")</f>
        <v/>
      </c>
      <c r="AK1333" s="46"/>
      <c r="AL1333" s="46" t="str">
        <f>IF(Table1[[#This Row],[Description]]&lt;&gt;"",Table1[[#This Row],[Description]],"")</f>
        <v/>
      </c>
      <c r="AM1333" s="46" t="str">
        <f>IF(Table1[[#This Row],[Posting Date]]&lt;&gt;"",Table1[[#This Row],[Reference Number]],"")</f>
        <v/>
      </c>
      <c r="AN1333" s="46" t="str">
        <f>TRIM(Table1[[#This Row],[Line '#]])</f>
        <v/>
      </c>
      <c r="AO1333" s="46" t="str">
        <f>TRIM(Table1[[#This Row],[Account]])</f>
        <v/>
      </c>
      <c r="AP1333" s="46" t="str">
        <f>IF(Table1[[#This Row],[Posting Date]]&lt;&gt;"",$D$5,"")</f>
        <v/>
      </c>
      <c r="AQ1333" s="46" t="str">
        <f>TRIM(Table1[[#This Row],[Departments-Prgrams]])</f>
        <v/>
      </c>
      <c r="AR1333" s="46" t="str">
        <f>TRIM(Table1[[#This Row],[Grant]])</f>
        <v/>
      </c>
      <c r="AS1333" s="46" t="str">
        <f>TRIM(Table1[[#This Row],[Staff ID]])</f>
        <v/>
      </c>
      <c r="AT1333" s="46" t="str">
        <f>IF(TRIM(Table1[[#This Row],[Budget Code]])=0,"",TRIM(Table1[[#This Row],[Budget Code]]))</f>
        <v/>
      </c>
      <c r="AU1333" s="46" t="str">
        <f>IF(Table1[[#This Row],[Line Description]]&lt;&gt;"",Table1[[#This Row],[Line Description]],"")</f>
        <v/>
      </c>
      <c r="AV1333" s="46" t="str">
        <f>IF(Table1[[#This Row],[Cur_Amount Debit]]&gt;0,ROUND(Table1[[#This Row],[Cur_Amount Debit]],2),"")</f>
        <v/>
      </c>
      <c r="AW1333" s="46" t="str">
        <f>IF(Table1[[#This Row],[Cur_Amount Credit]]&gt;0,ROUND(Table1[[#This Row],[Cur_Amount Credit]],2),"")</f>
        <v/>
      </c>
      <c r="AX1333" s="46" t="str">
        <f>LEFT(Table1[[#This Row],[Cur]],3)</f>
        <v/>
      </c>
      <c r="AY1333" s="59"/>
      <c r="AZ1333" s="46"/>
      <c r="BA1333" s="46" t="str">
        <f>IF(Table1[[#This Row],[Cur]]&lt;&gt;"",IF(Table1[[#This Row],[Cur]]="USD","",ExchangeRate),"")</f>
        <v/>
      </c>
      <c r="BB1333" s="46" t="str">
        <f>IF(Table1[[#This Row],[Grant]]&lt;&gt;"",VLOOKUP(Table1[[#This Row],[Grant]],Grants!B:D,3),"")</f>
        <v/>
      </c>
      <c r="BC1333" s="46" t="str">
        <f>TRIM(Table1[[#This Row],[Vendor ID]])</f>
        <v/>
      </c>
      <c r="BD1333">
        <f>IF(Table1[[#This Row],[Reference Number]]=Q1332,BD1332,BD1332+1)</f>
        <v>0</v>
      </c>
    </row>
    <row r="1334" spans="1:56" ht="11.25" customHeight="1" x14ac:dyDescent="0.25">
      <c r="A1334" s="1"/>
      <c r="B1334" s="88" t="str">
        <f>IF(Table1[[#This Row],[Posting Date]]&lt;&gt;"",IF(Table1[[#This Row],[Reference Number]]=Q1333,B1333+1,1),"")</f>
        <v/>
      </c>
      <c r="C1334" s="61"/>
      <c r="D1334" s="61"/>
      <c r="E1334" s="138"/>
      <c r="F1334" s="141" t="str">
        <f>IFERROR(IF(VLOOKUP(Table1[[#This Row],[Budget Code Description]],Dimentions!$X$6:$AC$139,2,FALSE)="","",VLOOKUP(Table1[[#This Row],[Budget Code Description]],Dimentions!$X$6:$AC$139,2,FALSE)),"")</f>
        <v/>
      </c>
      <c r="G1334" s="141"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1" t="str">
        <f>IFERROR(VLOOKUP(Table1[[#This Row],[Budget Code Description]],Table6[#All],8,FALSE),"")</f>
        <v/>
      </c>
      <c r="L1334" s="63"/>
      <c r="M1334" s="65" t="str">
        <f>IFERROR(VLOOKUP(Table1[[#This Row],[Staff ID]],Table2[],2,FALSE),"")</f>
        <v/>
      </c>
      <c r="N1334" s="209" t="str">
        <f>IFERROR(IF(VLOOKUP(Table1[[#This Row],[Budget Code Description]],Dimentions!$X$6:$AC$134,4,FALSE)="","",VLOOKUP(Table1[[#This Row],[Budget Code Description]],Dimentions!$X$6:$AC$134,4,FALSE)),"")</f>
        <v/>
      </c>
      <c r="O1334" s="65" t="str">
        <f>IFERROR(VLOOKUP(Table1[[#This Row],[Vendor ID]],Table549[],2,FALSE),"")</f>
        <v/>
      </c>
      <c r="P1334" s="63"/>
      <c r="Q1334" s="141" t="str">
        <f>IF(Table1[[#This Row],[Posting Date]]&lt;&gt;"",$D$9,"")</f>
        <v/>
      </c>
      <c r="R1334" s="157" t="str">
        <f>IF(Table1[[#This Row],[Posting Date]]&lt;&gt;"",$D$10,"")</f>
        <v/>
      </c>
      <c r="S1334" s="66"/>
      <c r="T1334" s="63"/>
      <c r="U1334" s="67"/>
      <c r="V1334" s="67"/>
      <c r="W1334" s="67" t="str">
        <f t="shared" si="25"/>
        <v/>
      </c>
      <c r="X1334" s="159" t="str">
        <f>IF(E1334="","",(IF(Table1[[#This Row],[Cur]]="USD",Table1[[#This Row],[Cur_Amount Debit]],Table1[[#This Row],[Cur_Amount Debit]]/Table1[[#This Row],[Exchange Rate]])))</f>
        <v/>
      </c>
      <c r="Y1334" s="159" t="str">
        <f>IF(E1334="","",(IF(Table1[[#This Row],[Cur]]="USD",Table1[[#This Row],[Cur_Amount Credit]],Table1[[#This Row],[Cur_Amount Credit]]/ExchangeRate)))</f>
        <v/>
      </c>
      <c r="Z1334" s="201" t="str">
        <f>IF(E1334="","",(Table1[[#This Row],[Debit USD]]-Table1[[#This Row],[Credit USD]]))</f>
        <v/>
      </c>
      <c r="AA1334" s="226"/>
      <c r="AB1334" s="255"/>
      <c r="AC1334" s="1"/>
      <c r="AD1334" s="15"/>
      <c r="AE1334" s="15" t="str">
        <f>IF(AND(OR(Table1[[#This Row],[Account]]="15030",Table1[[#This Row],[Account]]="15035",Table1[[#This Row],[Account]]="20150"),Table1[[#This Row],[Vendor ID]]=""),1,"")</f>
        <v/>
      </c>
      <c r="AF1334" s="15"/>
      <c r="AG1334" s="15"/>
      <c r="AH1334" s="15"/>
      <c r="AI1334" s="46" t="str">
        <f>IF(Table1[[#This Row],[Posting Date]]&lt;&gt;"","GJ-"&amp;CountryID,"")</f>
        <v/>
      </c>
      <c r="AJ1334" s="59" t="str">
        <f>IF(Table1[[#This Row],[Posting Date]]&lt;&gt;"",Table1[[#This Row],[Posting Date]],"")</f>
        <v/>
      </c>
      <c r="AK1334" s="46"/>
      <c r="AL1334" s="46" t="str">
        <f>IF(Table1[[#This Row],[Description]]&lt;&gt;"",Table1[[#This Row],[Description]],"")</f>
        <v/>
      </c>
      <c r="AM1334" s="46" t="str">
        <f>IF(Table1[[#This Row],[Posting Date]]&lt;&gt;"",Table1[[#This Row],[Reference Number]],"")</f>
        <v/>
      </c>
      <c r="AN1334" s="46" t="str">
        <f>TRIM(Table1[[#This Row],[Line '#]])</f>
        <v/>
      </c>
      <c r="AO1334" s="46" t="str">
        <f>TRIM(Table1[[#This Row],[Account]])</f>
        <v/>
      </c>
      <c r="AP1334" s="46" t="str">
        <f>IF(Table1[[#This Row],[Posting Date]]&lt;&gt;"",$D$5,"")</f>
        <v/>
      </c>
      <c r="AQ1334" s="46" t="str">
        <f>TRIM(Table1[[#This Row],[Departments-Prgrams]])</f>
        <v/>
      </c>
      <c r="AR1334" s="46" t="str">
        <f>TRIM(Table1[[#This Row],[Grant]])</f>
        <v/>
      </c>
      <c r="AS1334" s="46" t="str">
        <f>TRIM(Table1[[#This Row],[Staff ID]])</f>
        <v/>
      </c>
      <c r="AT1334" s="46" t="str">
        <f>IF(TRIM(Table1[[#This Row],[Budget Code]])=0,"",TRIM(Table1[[#This Row],[Budget Code]]))</f>
        <v/>
      </c>
      <c r="AU1334" s="46" t="str">
        <f>IF(Table1[[#This Row],[Line Description]]&lt;&gt;"",Table1[[#This Row],[Line Description]],"")</f>
        <v/>
      </c>
      <c r="AV1334" s="46" t="str">
        <f>IF(Table1[[#This Row],[Cur_Amount Debit]]&gt;0,ROUND(Table1[[#This Row],[Cur_Amount Debit]],2),"")</f>
        <v/>
      </c>
      <c r="AW1334" s="46" t="str">
        <f>IF(Table1[[#This Row],[Cur_Amount Credit]]&gt;0,ROUND(Table1[[#This Row],[Cur_Amount Credit]],2),"")</f>
        <v/>
      </c>
      <c r="AX1334" s="46" t="str">
        <f>LEFT(Table1[[#This Row],[Cur]],3)</f>
        <v/>
      </c>
      <c r="AY1334" s="59"/>
      <c r="AZ1334" s="46"/>
      <c r="BA1334" s="46" t="str">
        <f>IF(Table1[[#This Row],[Cur]]&lt;&gt;"",IF(Table1[[#This Row],[Cur]]="USD","",ExchangeRate),"")</f>
        <v/>
      </c>
      <c r="BB1334" s="46" t="str">
        <f>IF(Table1[[#This Row],[Grant]]&lt;&gt;"",VLOOKUP(Table1[[#This Row],[Grant]],Grants!B:D,3),"")</f>
        <v/>
      </c>
      <c r="BC1334" s="46" t="str">
        <f>TRIM(Table1[[#This Row],[Vendor ID]])</f>
        <v/>
      </c>
      <c r="BD1334">
        <f>IF(Table1[[#This Row],[Reference Number]]=Q1333,BD1333,BD1333+1)</f>
        <v>0</v>
      </c>
    </row>
    <row r="1335" spans="1:56" ht="11.25" customHeight="1" x14ac:dyDescent="0.25">
      <c r="A1335" s="1"/>
      <c r="B1335" s="88" t="str">
        <f>IF(Table1[[#This Row],[Posting Date]]&lt;&gt;"",IF(Table1[[#This Row],[Reference Number]]=Q1334,B1334+1,1),"")</f>
        <v/>
      </c>
      <c r="C1335" s="61"/>
      <c r="D1335" s="61"/>
      <c r="E1335" s="138"/>
      <c r="F1335" s="141" t="str">
        <f>IFERROR(IF(VLOOKUP(Table1[[#This Row],[Budget Code Description]],Dimentions!$X$6:$AC$139,2,FALSE)="","",VLOOKUP(Table1[[#This Row],[Budget Code Description]],Dimentions!$X$6:$AC$139,2,FALSE)),"")</f>
        <v/>
      </c>
      <c r="G1335" s="141"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1" t="str">
        <f>IFERROR(VLOOKUP(Table1[[#This Row],[Budget Code Description]],Table6[#All],8,FALSE),"")</f>
        <v/>
      </c>
      <c r="L1335" s="63"/>
      <c r="M1335" s="65" t="str">
        <f>IFERROR(VLOOKUP(Table1[[#This Row],[Staff ID]],Table2[],2,FALSE),"")</f>
        <v/>
      </c>
      <c r="N1335" s="209" t="str">
        <f>IFERROR(IF(VLOOKUP(Table1[[#This Row],[Budget Code Description]],Dimentions!$X$6:$AC$134,4,FALSE)="","",VLOOKUP(Table1[[#This Row],[Budget Code Description]],Dimentions!$X$6:$AC$134,4,FALSE)),"")</f>
        <v/>
      </c>
      <c r="O1335" s="65" t="str">
        <f>IFERROR(VLOOKUP(Table1[[#This Row],[Vendor ID]],Table549[],2,FALSE),"")</f>
        <v/>
      </c>
      <c r="P1335" s="63"/>
      <c r="Q1335" s="141" t="str">
        <f>IF(Table1[[#This Row],[Posting Date]]&lt;&gt;"",$D$9,"")</f>
        <v/>
      </c>
      <c r="R1335" s="157" t="str">
        <f>IF(Table1[[#This Row],[Posting Date]]&lt;&gt;"",$D$10,"")</f>
        <v/>
      </c>
      <c r="S1335" s="66"/>
      <c r="T1335" s="63"/>
      <c r="U1335" s="67"/>
      <c r="V1335" s="67"/>
      <c r="W1335" s="67" t="str">
        <f t="shared" si="25"/>
        <v/>
      </c>
      <c r="X1335" s="159" t="str">
        <f>IF(E1335="","",(IF(Table1[[#This Row],[Cur]]="USD",Table1[[#This Row],[Cur_Amount Debit]],Table1[[#This Row],[Cur_Amount Debit]]/Table1[[#This Row],[Exchange Rate]])))</f>
        <v/>
      </c>
      <c r="Y1335" s="159" t="str">
        <f>IF(E1335="","",(IF(Table1[[#This Row],[Cur]]="USD",Table1[[#This Row],[Cur_Amount Credit]],Table1[[#This Row],[Cur_Amount Credit]]/ExchangeRate)))</f>
        <v/>
      </c>
      <c r="Z1335" s="201" t="str">
        <f>IF(E1335="","",(Table1[[#This Row],[Debit USD]]-Table1[[#This Row],[Credit USD]]))</f>
        <v/>
      </c>
      <c r="AA1335" s="226"/>
      <c r="AB1335" s="255"/>
      <c r="AC1335" s="1"/>
      <c r="AD1335" s="15"/>
      <c r="AE1335" s="15" t="str">
        <f>IF(AND(OR(Table1[[#This Row],[Account]]="15030",Table1[[#This Row],[Account]]="15035",Table1[[#This Row],[Account]]="20150"),Table1[[#This Row],[Vendor ID]]=""),1,"")</f>
        <v/>
      </c>
      <c r="AF1335" s="15"/>
      <c r="AG1335" s="15"/>
      <c r="AH1335" s="15"/>
      <c r="AI1335" s="46" t="str">
        <f>IF(Table1[[#This Row],[Posting Date]]&lt;&gt;"","GJ-"&amp;CountryID,"")</f>
        <v/>
      </c>
      <c r="AJ1335" s="59" t="str">
        <f>IF(Table1[[#This Row],[Posting Date]]&lt;&gt;"",Table1[[#This Row],[Posting Date]],"")</f>
        <v/>
      </c>
      <c r="AK1335" s="46"/>
      <c r="AL1335" s="46" t="str">
        <f>IF(Table1[[#This Row],[Description]]&lt;&gt;"",Table1[[#This Row],[Description]],"")</f>
        <v/>
      </c>
      <c r="AM1335" s="46" t="str">
        <f>IF(Table1[[#This Row],[Posting Date]]&lt;&gt;"",Table1[[#This Row],[Reference Number]],"")</f>
        <v/>
      </c>
      <c r="AN1335" s="46" t="str">
        <f>TRIM(Table1[[#This Row],[Line '#]])</f>
        <v/>
      </c>
      <c r="AO1335" s="46" t="str">
        <f>TRIM(Table1[[#This Row],[Account]])</f>
        <v/>
      </c>
      <c r="AP1335" s="46" t="str">
        <f>IF(Table1[[#This Row],[Posting Date]]&lt;&gt;"",$D$5,"")</f>
        <v/>
      </c>
      <c r="AQ1335" s="46" t="str">
        <f>TRIM(Table1[[#This Row],[Departments-Prgrams]])</f>
        <v/>
      </c>
      <c r="AR1335" s="46" t="str">
        <f>TRIM(Table1[[#This Row],[Grant]])</f>
        <v/>
      </c>
      <c r="AS1335" s="46" t="str">
        <f>TRIM(Table1[[#This Row],[Staff ID]])</f>
        <v/>
      </c>
      <c r="AT1335" s="46" t="str">
        <f>IF(TRIM(Table1[[#This Row],[Budget Code]])=0,"",TRIM(Table1[[#This Row],[Budget Code]]))</f>
        <v/>
      </c>
      <c r="AU1335" s="46" t="str">
        <f>IF(Table1[[#This Row],[Line Description]]&lt;&gt;"",Table1[[#This Row],[Line Description]],"")</f>
        <v/>
      </c>
      <c r="AV1335" s="46" t="str">
        <f>IF(Table1[[#This Row],[Cur_Amount Debit]]&gt;0,ROUND(Table1[[#This Row],[Cur_Amount Debit]],2),"")</f>
        <v/>
      </c>
      <c r="AW1335" s="46" t="str">
        <f>IF(Table1[[#This Row],[Cur_Amount Credit]]&gt;0,ROUND(Table1[[#This Row],[Cur_Amount Credit]],2),"")</f>
        <v/>
      </c>
      <c r="AX1335" s="46" t="str">
        <f>LEFT(Table1[[#This Row],[Cur]],3)</f>
        <v/>
      </c>
      <c r="AY1335" s="59"/>
      <c r="AZ1335" s="46"/>
      <c r="BA1335" s="46" t="str">
        <f>IF(Table1[[#This Row],[Cur]]&lt;&gt;"",IF(Table1[[#This Row],[Cur]]="USD","",ExchangeRate),"")</f>
        <v/>
      </c>
      <c r="BB1335" s="46" t="str">
        <f>IF(Table1[[#This Row],[Grant]]&lt;&gt;"",VLOOKUP(Table1[[#This Row],[Grant]],Grants!B:D,3),"")</f>
        <v/>
      </c>
      <c r="BC1335" s="46" t="str">
        <f>TRIM(Table1[[#This Row],[Vendor ID]])</f>
        <v/>
      </c>
      <c r="BD1335">
        <f>IF(Table1[[#This Row],[Reference Number]]=Q1334,BD1334,BD1334+1)</f>
        <v>0</v>
      </c>
    </row>
    <row r="1336" spans="1:56" ht="11.25" customHeight="1" x14ac:dyDescent="0.25">
      <c r="A1336" s="1"/>
      <c r="B1336" s="88" t="str">
        <f>IF(Table1[[#This Row],[Posting Date]]&lt;&gt;"",IF(Table1[[#This Row],[Reference Number]]=Q1335,B1335+1,1),"")</f>
        <v/>
      </c>
      <c r="C1336" s="61"/>
      <c r="D1336" s="61"/>
      <c r="E1336" s="138"/>
      <c r="F1336" s="141" t="str">
        <f>IFERROR(IF(VLOOKUP(Table1[[#This Row],[Budget Code Description]],Dimentions!$X$6:$AC$139,2,FALSE)="","",VLOOKUP(Table1[[#This Row],[Budget Code Description]],Dimentions!$X$6:$AC$139,2,FALSE)),"")</f>
        <v/>
      </c>
      <c r="G1336" s="141"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1" t="str">
        <f>IFERROR(VLOOKUP(Table1[[#This Row],[Budget Code Description]],Table6[#All],8,FALSE),"")</f>
        <v/>
      </c>
      <c r="L1336" s="63"/>
      <c r="M1336" s="65" t="str">
        <f>IFERROR(VLOOKUP(Table1[[#This Row],[Staff ID]],Table2[],2,FALSE),"")</f>
        <v/>
      </c>
      <c r="N1336" s="209" t="str">
        <f>IFERROR(IF(VLOOKUP(Table1[[#This Row],[Budget Code Description]],Dimentions!$X$6:$AC$134,4,FALSE)="","",VLOOKUP(Table1[[#This Row],[Budget Code Description]],Dimentions!$X$6:$AC$134,4,FALSE)),"")</f>
        <v/>
      </c>
      <c r="O1336" s="65" t="str">
        <f>IFERROR(VLOOKUP(Table1[[#This Row],[Vendor ID]],Table549[],2,FALSE),"")</f>
        <v/>
      </c>
      <c r="P1336" s="63"/>
      <c r="Q1336" s="141" t="str">
        <f>IF(Table1[[#This Row],[Posting Date]]&lt;&gt;"",$D$9,"")</f>
        <v/>
      </c>
      <c r="R1336" s="157" t="str">
        <f>IF(Table1[[#This Row],[Posting Date]]&lt;&gt;"",$D$10,"")</f>
        <v/>
      </c>
      <c r="S1336" s="66"/>
      <c r="T1336" s="63"/>
      <c r="U1336" s="67"/>
      <c r="V1336" s="67"/>
      <c r="W1336" s="67" t="str">
        <f t="shared" si="25"/>
        <v/>
      </c>
      <c r="X1336" s="159" t="str">
        <f>IF(E1336="","",(IF(Table1[[#This Row],[Cur]]="USD",Table1[[#This Row],[Cur_Amount Debit]],Table1[[#This Row],[Cur_Amount Debit]]/Table1[[#This Row],[Exchange Rate]])))</f>
        <v/>
      </c>
      <c r="Y1336" s="159" t="str">
        <f>IF(E1336="","",(IF(Table1[[#This Row],[Cur]]="USD",Table1[[#This Row],[Cur_Amount Credit]],Table1[[#This Row],[Cur_Amount Credit]]/ExchangeRate)))</f>
        <v/>
      </c>
      <c r="Z1336" s="201" t="str">
        <f>IF(E1336="","",(Table1[[#This Row],[Debit USD]]-Table1[[#This Row],[Credit USD]]))</f>
        <v/>
      </c>
      <c r="AA1336" s="226"/>
      <c r="AB1336" s="255"/>
      <c r="AC1336" s="1"/>
      <c r="AD1336" s="15"/>
      <c r="AE1336" s="15" t="str">
        <f>IF(AND(OR(Table1[[#This Row],[Account]]="15030",Table1[[#This Row],[Account]]="15035",Table1[[#This Row],[Account]]="20150"),Table1[[#This Row],[Vendor ID]]=""),1,"")</f>
        <v/>
      </c>
      <c r="AF1336" s="15"/>
      <c r="AG1336" s="15"/>
      <c r="AH1336" s="15"/>
      <c r="AI1336" s="46" t="str">
        <f>IF(Table1[[#This Row],[Posting Date]]&lt;&gt;"","GJ-"&amp;CountryID,"")</f>
        <v/>
      </c>
      <c r="AJ1336" s="59" t="str">
        <f>IF(Table1[[#This Row],[Posting Date]]&lt;&gt;"",Table1[[#This Row],[Posting Date]],"")</f>
        <v/>
      </c>
      <c r="AK1336" s="46"/>
      <c r="AL1336" s="46" t="str">
        <f>IF(Table1[[#This Row],[Description]]&lt;&gt;"",Table1[[#This Row],[Description]],"")</f>
        <v/>
      </c>
      <c r="AM1336" s="46" t="str">
        <f>IF(Table1[[#This Row],[Posting Date]]&lt;&gt;"",Table1[[#This Row],[Reference Number]],"")</f>
        <v/>
      </c>
      <c r="AN1336" s="46" t="str">
        <f>TRIM(Table1[[#This Row],[Line '#]])</f>
        <v/>
      </c>
      <c r="AO1336" s="46" t="str">
        <f>TRIM(Table1[[#This Row],[Account]])</f>
        <v/>
      </c>
      <c r="AP1336" s="46" t="str">
        <f>IF(Table1[[#This Row],[Posting Date]]&lt;&gt;"",$D$5,"")</f>
        <v/>
      </c>
      <c r="AQ1336" s="46" t="str">
        <f>TRIM(Table1[[#This Row],[Departments-Prgrams]])</f>
        <v/>
      </c>
      <c r="AR1336" s="46" t="str">
        <f>TRIM(Table1[[#This Row],[Grant]])</f>
        <v/>
      </c>
      <c r="AS1336" s="46" t="str">
        <f>TRIM(Table1[[#This Row],[Staff ID]])</f>
        <v/>
      </c>
      <c r="AT1336" s="46" t="str">
        <f>IF(TRIM(Table1[[#This Row],[Budget Code]])=0,"",TRIM(Table1[[#This Row],[Budget Code]]))</f>
        <v/>
      </c>
      <c r="AU1336" s="46" t="str">
        <f>IF(Table1[[#This Row],[Line Description]]&lt;&gt;"",Table1[[#This Row],[Line Description]],"")</f>
        <v/>
      </c>
      <c r="AV1336" s="46" t="str">
        <f>IF(Table1[[#This Row],[Cur_Amount Debit]]&gt;0,ROUND(Table1[[#This Row],[Cur_Amount Debit]],2),"")</f>
        <v/>
      </c>
      <c r="AW1336" s="46" t="str">
        <f>IF(Table1[[#This Row],[Cur_Amount Credit]]&gt;0,ROUND(Table1[[#This Row],[Cur_Amount Credit]],2),"")</f>
        <v/>
      </c>
      <c r="AX1336" s="46" t="str">
        <f>LEFT(Table1[[#This Row],[Cur]],3)</f>
        <v/>
      </c>
      <c r="AY1336" s="59"/>
      <c r="AZ1336" s="46"/>
      <c r="BA1336" s="46" t="str">
        <f>IF(Table1[[#This Row],[Cur]]&lt;&gt;"",IF(Table1[[#This Row],[Cur]]="USD","",ExchangeRate),"")</f>
        <v/>
      </c>
      <c r="BB1336" s="46" t="str">
        <f>IF(Table1[[#This Row],[Grant]]&lt;&gt;"",VLOOKUP(Table1[[#This Row],[Grant]],Grants!B:D,3),"")</f>
        <v/>
      </c>
      <c r="BC1336" s="46" t="str">
        <f>TRIM(Table1[[#This Row],[Vendor ID]])</f>
        <v/>
      </c>
      <c r="BD1336">
        <f>IF(Table1[[#This Row],[Reference Number]]=Q1335,BD1335,BD1335+1)</f>
        <v>0</v>
      </c>
    </row>
    <row r="1337" spans="1:56" ht="11.25" customHeight="1" x14ac:dyDescent="0.25">
      <c r="A1337" s="1"/>
      <c r="B1337" s="88" t="str">
        <f>IF(Table1[[#This Row],[Posting Date]]&lt;&gt;"",IF(Table1[[#This Row],[Reference Number]]=Q1336,B1336+1,1),"")</f>
        <v/>
      </c>
      <c r="C1337" s="61"/>
      <c r="D1337" s="61"/>
      <c r="E1337" s="138"/>
      <c r="F1337" s="141" t="str">
        <f>IFERROR(IF(VLOOKUP(Table1[[#This Row],[Budget Code Description]],Dimentions!$X$6:$AC$139,2,FALSE)="","",VLOOKUP(Table1[[#This Row],[Budget Code Description]],Dimentions!$X$6:$AC$139,2,FALSE)),"")</f>
        <v/>
      </c>
      <c r="G1337" s="141"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1" t="str">
        <f>IFERROR(VLOOKUP(Table1[[#This Row],[Budget Code Description]],Table6[#All],8,FALSE),"")</f>
        <v/>
      </c>
      <c r="L1337" s="63"/>
      <c r="M1337" s="65" t="str">
        <f>IFERROR(VLOOKUP(Table1[[#This Row],[Staff ID]],Table2[],2,FALSE),"")</f>
        <v/>
      </c>
      <c r="N1337" s="209" t="str">
        <f>IFERROR(IF(VLOOKUP(Table1[[#This Row],[Budget Code Description]],Dimentions!$X$6:$AC$134,4,FALSE)="","",VLOOKUP(Table1[[#This Row],[Budget Code Description]],Dimentions!$X$6:$AC$134,4,FALSE)),"")</f>
        <v/>
      </c>
      <c r="O1337" s="65" t="str">
        <f>IFERROR(VLOOKUP(Table1[[#This Row],[Vendor ID]],Table549[],2,FALSE),"")</f>
        <v/>
      </c>
      <c r="P1337" s="63"/>
      <c r="Q1337" s="141" t="str">
        <f>IF(Table1[[#This Row],[Posting Date]]&lt;&gt;"",$D$9,"")</f>
        <v/>
      </c>
      <c r="R1337" s="157" t="str">
        <f>IF(Table1[[#This Row],[Posting Date]]&lt;&gt;"",$D$10,"")</f>
        <v/>
      </c>
      <c r="S1337" s="66"/>
      <c r="T1337" s="63"/>
      <c r="U1337" s="67"/>
      <c r="V1337" s="67"/>
      <c r="W1337" s="67" t="str">
        <f t="shared" si="25"/>
        <v/>
      </c>
      <c r="X1337" s="159" t="str">
        <f>IF(E1337="","",(IF(Table1[[#This Row],[Cur]]="USD",Table1[[#This Row],[Cur_Amount Debit]],Table1[[#This Row],[Cur_Amount Debit]]/Table1[[#This Row],[Exchange Rate]])))</f>
        <v/>
      </c>
      <c r="Y1337" s="159" t="str">
        <f>IF(E1337="","",(IF(Table1[[#This Row],[Cur]]="USD",Table1[[#This Row],[Cur_Amount Credit]],Table1[[#This Row],[Cur_Amount Credit]]/ExchangeRate)))</f>
        <v/>
      </c>
      <c r="Z1337" s="201" t="str">
        <f>IF(E1337="","",(Table1[[#This Row],[Debit USD]]-Table1[[#This Row],[Credit USD]]))</f>
        <v/>
      </c>
      <c r="AA1337" s="226"/>
      <c r="AB1337" s="255"/>
      <c r="AC1337" s="1"/>
      <c r="AD1337" s="15"/>
      <c r="AE1337" s="15" t="str">
        <f>IF(AND(OR(Table1[[#This Row],[Account]]="15030",Table1[[#This Row],[Account]]="15035",Table1[[#This Row],[Account]]="20150"),Table1[[#This Row],[Vendor ID]]=""),1,"")</f>
        <v/>
      </c>
      <c r="AF1337" s="15"/>
      <c r="AG1337" s="15"/>
      <c r="AH1337" s="15"/>
      <c r="AI1337" s="46" t="str">
        <f>IF(Table1[[#This Row],[Posting Date]]&lt;&gt;"","GJ-"&amp;CountryID,"")</f>
        <v/>
      </c>
      <c r="AJ1337" s="59" t="str">
        <f>IF(Table1[[#This Row],[Posting Date]]&lt;&gt;"",Table1[[#This Row],[Posting Date]],"")</f>
        <v/>
      </c>
      <c r="AK1337" s="46"/>
      <c r="AL1337" s="46" t="str">
        <f>IF(Table1[[#This Row],[Description]]&lt;&gt;"",Table1[[#This Row],[Description]],"")</f>
        <v/>
      </c>
      <c r="AM1337" s="46" t="str">
        <f>IF(Table1[[#This Row],[Posting Date]]&lt;&gt;"",Table1[[#This Row],[Reference Number]],"")</f>
        <v/>
      </c>
      <c r="AN1337" s="46" t="str">
        <f>TRIM(Table1[[#This Row],[Line '#]])</f>
        <v/>
      </c>
      <c r="AO1337" s="46" t="str">
        <f>TRIM(Table1[[#This Row],[Account]])</f>
        <v/>
      </c>
      <c r="AP1337" s="46" t="str">
        <f>IF(Table1[[#This Row],[Posting Date]]&lt;&gt;"",$D$5,"")</f>
        <v/>
      </c>
      <c r="AQ1337" s="46" t="str">
        <f>TRIM(Table1[[#This Row],[Departments-Prgrams]])</f>
        <v/>
      </c>
      <c r="AR1337" s="46" t="str">
        <f>TRIM(Table1[[#This Row],[Grant]])</f>
        <v/>
      </c>
      <c r="AS1337" s="46" t="str">
        <f>TRIM(Table1[[#This Row],[Staff ID]])</f>
        <v/>
      </c>
      <c r="AT1337" s="46" t="str">
        <f>IF(TRIM(Table1[[#This Row],[Budget Code]])=0,"",TRIM(Table1[[#This Row],[Budget Code]]))</f>
        <v/>
      </c>
      <c r="AU1337" s="46" t="str">
        <f>IF(Table1[[#This Row],[Line Description]]&lt;&gt;"",Table1[[#This Row],[Line Description]],"")</f>
        <v/>
      </c>
      <c r="AV1337" s="46" t="str">
        <f>IF(Table1[[#This Row],[Cur_Amount Debit]]&gt;0,ROUND(Table1[[#This Row],[Cur_Amount Debit]],2),"")</f>
        <v/>
      </c>
      <c r="AW1337" s="46" t="str">
        <f>IF(Table1[[#This Row],[Cur_Amount Credit]]&gt;0,ROUND(Table1[[#This Row],[Cur_Amount Credit]],2),"")</f>
        <v/>
      </c>
      <c r="AX1337" s="46" t="str">
        <f>LEFT(Table1[[#This Row],[Cur]],3)</f>
        <v/>
      </c>
      <c r="AY1337" s="59"/>
      <c r="AZ1337" s="46"/>
      <c r="BA1337" s="46" t="str">
        <f>IF(Table1[[#This Row],[Cur]]&lt;&gt;"",IF(Table1[[#This Row],[Cur]]="USD","",ExchangeRate),"")</f>
        <v/>
      </c>
      <c r="BB1337" s="46" t="str">
        <f>IF(Table1[[#This Row],[Grant]]&lt;&gt;"",VLOOKUP(Table1[[#This Row],[Grant]],Grants!B:D,3),"")</f>
        <v/>
      </c>
      <c r="BC1337" s="46" t="str">
        <f>TRIM(Table1[[#This Row],[Vendor ID]])</f>
        <v/>
      </c>
      <c r="BD1337">
        <f>IF(Table1[[#This Row],[Reference Number]]=Q1336,BD1336,BD1336+1)</f>
        <v>0</v>
      </c>
    </row>
    <row r="1338" spans="1:56" ht="11.25" customHeight="1" x14ac:dyDescent="0.25">
      <c r="A1338" s="1"/>
      <c r="B1338" s="88" t="str">
        <f>IF(Table1[[#This Row],[Posting Date]]&lt;&gt;"",IF(Table1[[#This Row],[Reference Number]]=Q1337,B1337+1,1),"")</f>
        <v/>
      </c>
      <c r="C1338" s="61"/>
      <c r="D1338" s="61"/>
      <c r="E1338" s="138"/>
      <c r="F1338" s="141" t="str">
        <f>IFERROR(IF(VLOOKUP(Table1[[#This Row],[Budget Code Description]],Dimentions!$X$6:$AC$139,2,FALSE)="","",VLOOKUP(Table1[[#This Row],[Budget Code Description]],Dimentions!$X$6:$AC$139,2,FALSE)),"")</f>
        <v/>
      </c>
      <c r="G1338" s="141"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1" t="str">
        <f>IFERROR(VLOOKUP(Table1[[#This Row],[Budget Code Description]],Table6[#All],8,FALSE),"")</f>
        <v/>
      </c>
      <c r="L1338" s="63"/>
      <c r="M1338" s="65" t="str">
        <f>IFERROR(VLOOKUP(Table1[[#This Row],[Staff ID]],Table2[],2,FALSE),"")</f>
        <v/>
      </c>
      <c r="N1338" s="209" t="str">
        <f>IFERROR(IF(VLOOKUP(Table1[[#This Row],[Budget Code Description]],Dimentions!$X$6:$AC$134,4,FALSE)="","",VLOOKUP(Table1[[#This Row],[Budget Code Description]],Dimentions!$X$6:$AC$134,4,FALSE)),"")</f>
        <v/>
      </c>
      <c r="O1338" s="65" t="str">
        <f>IFERROR(VLOOKUP(Table1[[#This Row],[Vendor ID]],Table549[],2,FALSE),"")</f>
        <v/>
      </c>
      <c r="P1338" s="63"/>
      <c r="Q1338" s="141" t="str">
        <f>IF(Table1[[#This Row],[Posting Date]]&lt;&gt;"",$D$9,"")</f>
        <v/>
      </c>
      <c r="R1338" s="157" t="str">
        <f>IF(Table1[[#This Row],[Posting Date]]&lt;&gt;"",$D$10,"")</f>
        <v/>
      </c>
      <c r="S1338" s="66"/>
      <c r="T1338" s="63"/>
      <c r="U1338" s="67"/>
      <c r="V1338" s="67"/>
      <c r="W1338" s="67" t="str">
        <f t="shared" si="25"/>
        <v/>
      </c>
      <c r="X1338" s="159" t="str">
        <f>IF(E1338="","",(IF(Table1[[#This Row],[Cur]]="USD",Table1[[#This Row],[Cur_Amount Debit]],Table1[[#This Row],[Cur_Amount Debit]]/Table1[[#This Row],[Exchange Rate]])))</f>
        <v/>
      </c>
      <c r="Y1338" s="159" t="str">
        <f>IF(E1338="","",(IF(Table1[[#This Row],[Cur]]="USD",Table1[[#This Row],[Cur_Amount Credit]],Table1[[#This Row],[Cur_Amount Credit]]/ExchangeRate)))</f>
        <v/>
      </c>
      <c r="Z1338" s="201" t="str">
        <f>IF(E1338="","",(Table1[[#This Row],[Debit USD]]-Table1[[#This Row],[Credit USD]]))</f>
        <v/>
      </c>
      <c r="AA1338" s="226"/>
      <c r="AB1338" s="255"/>
      <c r="AC1338" s="1"/>
      <c r="AD1338" s="15"/>
      <c r="AE1338" s="15" t="str">
        <f>IF(AND(OR(Table1[[#This Row],[Account]]="15030",Table1[[#This Row],[Account]]="15035",Table1[[#This Row],[Account]]="20150"),Table1[[#This Row],[Vendor ID]]=""),1,"")</f>
        <v/>
      </c>
      <c r="AF1338" s="15"/>
      <c r="AG1338" s="15"/>
      <c r="AH1338" s="15"/>
      <c r="AI1338" s="46" t="str">
        <f>IF(Table1[[#This Row],[Posting Date]]&lt;&gt;"","GJ-"&amp;CountryID,"")</f>
        <v/>
      </c>
      <c r="AJ1338" s="59" t="str">
        <f>IF(Table1[[#This Row],[Posting Date]]&lt;&gt;"",Table1[[#This Row],[Posting Date]],"")</f>
        <v/>
      </c>
      <c r="AK1338" s="46"/>
      <c r="AL1338" s="46" t="str">
        <f>IF(Table1[[#This Row],[Description]]&lt;&gt;"",Table1[[#This Row],[Description]],"")</f>
        <v/>
      </c>
      <c r="AM1338" s="46" t="str">
        <f>IF(Table1[[#This Row],[Posting Date]]&lt;&gt;"",Table1[[#This Row],[Reference Number]],"")</f>
        <v/>
      </c>
      <c r="AN1338" s="46" t="str">
        <f>TRIM(Table1[[#This Row],[Line '#]])</f>
        <v/>
      </c>
      <c r="AO1338" s="46" t="str">
        <f>TRIM(Table1[[#This Row],[Account]])</f>
        <v/>
      </c>
      <c r="AP1338" s="46" t="str">
        <f>IF(Table1[[#This Row],[Posting Date]]&lt;&gt;"",$D$5,"")</f>
        <v/>
      </c>
      <c r="AQ1338" s="46" t="str">
        <f>TRIM(Table1[[#This Row],[Departments-Prgrams]])</f>
        <v/>
      </c>
      <c r="AR1338" s="46" t="str">
        <f>TRIM(Table1[[#This Row],[Grant]])</f>
        <v/>
      </c>
      <c r="AS1338" s="46" t="str">
        <f>TRIM(Table1[[#This Row],[Staff ID]])</f>
        <v/>
      </c>
      <c r="AT1338" s="46" t="str">
        <f>IF(TRIM(Table1[[#This Row],[Budget Code]])=0,"",TRIM(Table1[[#This Row],[Budget Code]]))</f>
        <v/>
      </c>
      <c r="AU1338" s="46" t="str">
        <f>IF(Table1[[#This Row],[Line Description]]&lt;&gt;"",Table1[[#This Row],[Line Description]],"")</f>
        <v/>
      </c>
      <c r="AV1338" s="46" t="str">
        <f>IF(Table1[[#This Row],[Cur_Amount Debit]]&gt;0,ROUND(Table1[[#This Row],[Cur_Amount Debit]],2),"")</f>
        <v/>
      </c>
      <c r="AW1338" s="46" t="str">
        <f>IF(Table1[[#This Row],[Cur_Amount Credit]]&gt;0,ROUND(Table1[[#This Row],[Cur_Amount Credit]],2),"")</f>
        <v/>
      </c>
      <c r="AX1338" s="46" t="str">
        <f>LEFT(Table1[[#This Row],[Cur]],3)</f>
        <v/>
      </c>
      <c r="AY1338" s="59"/>
      <c r="AZ1338" s="46"/>
      <c r="BA1338" s="46" t="str">
        <f>IF(Table1[[#This Row],[Cur]]&lt;&gt;"",IF(Table1[[#This Row],[Cur]]="USD","",ExchangeRate),"")</f>
        <v/>
      </c>
      <c r="BB1338" s="46" t="str">
        <f>IF(Table1[[#This Row],[Grant]]&lt;&gt;"",VLOOKUP(Table1[[#This Row],[Grant]],Grants!B:D,3),"")</f>
        <v/>
      </c>
      <c r="BC1338" s="46" t="str">
        <f>TRIM(Table1[[#This Row],[Vendor ID]])</f>
        <v/>
      </c>
      <c r="BD1338">
        <f>IF(Table1[[#This Row],[Reference Number]]=Q1337,BD1337,BD1337+1)</f>
        <v>0</v>
      </c>
    </row>
    <row r="1339" spans="1:56" ht="11.25" customHeight="1" x14ac:dyDescent="0.25">
      <c r="A1339" s="1"/>
      <c r="B1339" s="88" t="str">
        <f>IF(Table1[[#This Row],[Posting Date]]&lt;&gt;"",IF(Table1[[#This Row],[Reference Number]]=Q1338,B1338+1,1),"")</f>
        <v/>
      </c>
      <c r="C1339" s="61"/>
      <c r="D1339" s="61"/>
      <c r="E1339" s="138"/>
      <c r="F1339" s="141" t="str">
        <f>IFERROR(IF(VLOOKUP(Table1[[#This Row],[Budget Code Description]],Dimentions!$X$6:$AC$139,2,FALSE)="","",VLOOKUP(Table1[[#This Row],[Budget Code Description]],Dimentions!$X$6:$AC$139,2,FALSE)),"")</f>
        <v/>
      </c>
      <c r="G1339" s="141"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1" t="str">
        <f>IFERROR(VLOOKUP(Table1[[#This Row],[Budget Code Description]],Table6[#All],8,FALSE),"")</f>
        <v/>
      </c>
      <c r="L1339" s="63"/>
      <c r="M1339" s="65" t="str">
        <f>IFERROR(VLOOKUP(Table1[[#This Row],[Staff ID]],Table2[],2,FALSE),"")</f>
        <v/>
      </c>
      <c r="N1339" s="209" t="str">
        <f>IFERROR(IF(VLOOKUP(Table1[[#This Row],[Budget Code Description]],Dimentions!$X$6:$AC$134,4,FALSE)="","",VLOOKUP(Table1[[#This Row],[Budget Code Description]],Dimentions!$X$6:$AC$134,4,FALSE)),"")</f>
        <v/>
      </c>
      <c r="O1339" s="65" t="str">
        <f>IFERROR(VLOOKUP(Table1[[#This Row],[Vendor ID]],Table549[],2,FALSE),"")</f>
        <v/>
      </c>
      <c r="P1339" s="63"/>
      <c r="Q1339" s="141" t="str">
        <f>IF(Table1[[#This Row],[Posting Date]]&lt;&gt;"",$D$9,"")</f>
        <v/>
      </c>
      <c r="R1339" s="157" t="str">
        <f>IF(Table1[[#This Row],[Posting Date]]&lt;&gt;"",$D$10,"")</f>
        <v/>
      </c>
      <c r="S1339" s="66"/>
      <c r="T1339" s="63"/>
      <c r="U1339" s="67"/>
      <c r="V1339" s="67"/>
      <c r="W1339" s="67" t="str">
        <f t="shared" si="25"/>
        <v/>
      </c>
      <c r="X1339" s="159" t="str">
        <f>IF(E1339="","",(IF(Table1[[#This Row],[Cur]]="USD",Table1[[#This Row],[Cur_Amount Debit]],Table1[[#This Row],[Cur_Amount Debit]]/Table1[[#This Row],[Exchange Rate]])))</f>
        <v/>
      </c>
      <c r="Y1339" s="159" t="str">
        <f>IF(E1339="","",(IF(Table1[[#This Row],[Cur]]="USD",Table1[[#This Row],[Cur_Amount Credit]],Table1[[#This Row],[Cur_Amount Credit]]/ExchangeRate)))</f>
        <v/>
      </c>
      <c r="Z1339" s="201" t="str">
        <f>IF(E1339="","",(Table1[[#This Row],[Debit USD]]-Table1[[#This Row],[Credit USD]]))</f>
        <v/>
      </c>
      <c r="AA1339" s="226"/>
      <c r="AB1339" s="255"/>
      <c r="AC1339" s="1"/>
      <c r="AD1339" s="15"/>
      <c r="AE1339" s="15" t="str">
        <f>IF(AND(OR(Table1[[#This Row],[Account]]="15030",Table1[[#This Row],[Account]]="15035",Table1[[#This Row],[Account]]="20150"),Table1[[#This Row],[Vendor ID]]=""),1,"")</f>
        <v/>
      </c>
      <c r="AF1339" s="15"/>
      <c r="AG1339" s="15"/>
      <c r="AH1339" s="15"/>
      <c r="AI1339" s="46" t="str">
        <f>IF(Table1[[#This Row],[Posting Date]]&lt;&gt;"","GJ-"&amp;CountryID,"")</f>
        <v/>
      </c>
      <c r="AJ1339" s="59" t="str">
        <f>IF(Table1[[#This Row],[Posting Date]]&lt;&gt;"",Table1[[#This Row],[Posting Date]],"")</f>
        <v/>
      </c>
      <c r="AK1339" s="46"/>
      <c r="AL1339" s="46" t="str">
        <f>IF(Table1[[#This Row],[Description]]&lt;&gt;"",Table1[[#This Row],[Description]],"")</f>
        <v/>
      </c>
      <c r="AM1339" s="46" t="str">
        <f>IF(Table1[[#This Row],[Posting Date]]&lt;&gt;"",Table1[[#This Row],[Reference Number]],"")</f>
        <v/>
      </c>
      <c r="AN1339" s="46" t="str">
        <f>TRIM(Table1[[#This Row],[Line '#]])</f>
        <v/>
      </c>
      <c r="AO1339" s="46" t="str">
        <f>TRIM(Table1[[#This Row],[Account]])</f>
        <v/>
      </c>
      <c r="AP1339" s="46" t="str">
        <f>IF(Table1[[#This Row],[Posting Date]]&lt;&gt;"",$D$5,"")</f>
        <v/>
      </c>
      <c r="AQ1339" s="46" t="str">
        <f>TRIM(Table1[[#This Row],[Departments-Prgrams]])</f>
        <v/>
      </c>
      <c r="AR1339" s="46" t="str">
        <f>TRIM(Table1[[#This Row],[Grant]])</f>
        <v/>
      </c>
      <c r="AS1339" s="46" t="str">
        <f>TRIM(Table1[[#This Row],[Staff ID]])</f>
        <v/>
      </c>
      <c r="AT1339" s="46" t="str">
        <f>IF(TRIM(Table1[[#This Row],[Budget Code]])=0,"",TRIM(Table1[[#This Row],[Budget Code]]))</f>
        <v/>
      </c>
      <c r="AU1339" s="46" t="str">
        <f>IF(Table1[[#This Row],[Line Description]]&lt;&gt;"",Table1[[#This Row],[Line Description]],"")</f>
        <v/>
      </c>
      <c r="AV1339" s="46" t="str">
        <f>IF(Table1[[#This Row],[Cur_Amount Debit]]&gt;0,ROUND(Table1[[#This Row],[Cur_Amount Debit]],2),"")</f>
        <v/>
      </c>
      <c r="AW1339" s="46" t="str">
        <f>IF(Table1[[#This Row],[Cur_Amount Credit]]&gt;0,ROUND(Table1[[#This Row],[Cur_Amount Credit]],2),"")</f>
        <v/>
      </c>
      <c r="AX1339" s="46" t="str">
        <f>LEFT(Table1[[#This Row],[Cur]],3)</f>
        <v/>
      </c>
      <c r="AY1339" s="59"/>
      <c r="AZ1339" s="46"/>
      <c r="BA1339" s="46" t="str">
        <f>IF(Table1[[#This Row],[Cur]]&lt;&gt;"",IF(Table1[[#This Row],[Cur]]="USD","",ExchangeRate),"")</f>
        <v/>
      </c>
      <c r="BB1339" s="46" t="str">
        <f>IF(Table1[[#This Row],[Grant]]&lt;&gt;"",VLOOKUP(Table1[[#This Row],[Grant]],Grants!B:D,3),"")</f>
        <v/>
      </c>
      <c r="BC1339" s="46" t="str">
        <f>TRIM(Table1[[#This Row],[Vendor ID]])</f>
        <v/>
      </c>
      <c r="BD1339">
        <f>IF(Table1[[#This Row],[Reference Number]]=Q1338,BD1338,BD1338+1)</f>
        <v>0</v>
      </c>
    </row>
    <row r="1340" spans="1:56" ht="11.25" customHeight="1" x14ac:dyDescent="0.25">
      <c r="A1340" s="1"/>
      <c r="B1340" s="88" t="str">
        <f>IF(Table1[[#This Row],[Posting Date]]&lt;&gt;"",IF(Table1[[#This Row],[Reference Number]]=Q1339,B1339+1,1),"")</f>
        <v/>
      </c>
      <c r="C1340" s="61"/>
      <c r="D1340" s="61"/>
      <c r="E1340" s="138"/>
      <c r="F1340" s="141" t="str">
        <f>IFERROR(IF(VLOOKUP(Table1[[#This Row],[Budget Code Description]],Dimentions!$X$6:$AC$139,2,FALSE)="","",VLOOKUP(Table1[[#This Row],[Budget Code Description]],Dimentions!$X$6:$AC$139,2,FALSE)),"")</f>
        <v/>
      </c>
      <c r="G1340" s="141"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1" t="str">
        <f>IFERROR(VLOOKUP(Table1[[#This Row],[Budget Code Description]],Table6[#All],8,FALSE),"")</f>
        <v/>
      </c>
      <c r="L1340" s="63"/>
      <c r="M1340" s="65" t="str">
        <f>IFERROR(VLOOKUP(Table1[[#This Row],[Staff ID]],Table2[],2,FALSE),"")</f>
        <v/>
      </c>
      <c r="N1340" s="209" t="str">
        <f>IFERROR(IF(VLOOKUP(Table1[[#This Row],[Budget Code Description]],Dimentions!$X$6:$AC$134,4,FALSE)="","",VLOOKUP(Table1[[#This Row],[Budget Code Description]],Dimentions!$X$6:$AC$134,4,FALSE)),"")</f>
        <v/>
      </c>
      <c r="O1340" s="65" t="str">
        <f>IFERROR(VLOOKUP(Table1[[#This Row],[Vendor ID]],Table549[],2,FALSE),"")</f>
        <v/>
      </c>
      <c r="P1340" s="63"/>
      <c r="Q1340" s="141" t="str">
        <f>IF(Table1[[#This Row],[Posting Date]]&lt;&gt;"",$D$9,"")</f>
        <v/>
      </c>
      <c r="R1340" s="157" t="str">
        <f>IF(Table1[[#This Row],[Posting Date]]&lt;&gt;"",$D$10,"")</f>
        <v/>
      </c>
      <c r="S1340" s="66"/>
      <c r="T1340" s="63"/>
      <c r="U1340" s="67"/>
      <c r="V1340" s="67"/>
      <c r="W1340" s="67" t="str">
        <f t="shared" si="25"/>
        <v/>
      </c>
      <c r="X1340" s="159" t="str">
        <f>IF(E1340="","",(IF(Table1[[#This Row],[Cur]]="USD",Table1[[#This Row],[Cur_Amount Debit]],Table1[[#This Row],[Cur_Amount Debit]]/Table1[[#This Row],[Exchange Rate]])))</f>
        <v/>
      </c>
      <c r="Y1340" s="159" t="str">
        <f>IF(E1340="","",(IF(Table1[[#This Row],[Cur]]="USD",Table1[[#This Row],[Cur_Amount Credit]],Table1[[#This Row],[Cur_Amount Credit]]/ExchangeRate)))</f>
        <v/>
      </c>
      <c r="Z1340" s="201" t="str">
        <f>IF(E1340="","",(Table1[[#This Row],[Debit USD]]-Table1[[#This Row],[Credit USD]]))</f>
        <v/>
      </c>
      <c r="AA1340" s="226"/>
      <c r="AB1340" s="255"/>
      <c r="AC1340" s="1"/>
      <c r="AD1340" s="15"/>
      <c r="AE1340" s="15" t="str">
        <f>IF(AND(OR(Table1[[#This Row],[Account]]="15030",Table1[[#This Row],[Account]]="15035",Table1[[#This Row],[Account]]="20150"),Table1[[#This Row],[Vendor ID]]=""),1,"")</f>
        <v/>
      </c>
      <c r="AF1340" s="15"/>
      <c r="AG1340" s="15"/>
      <c r="AH1340" s="15"/>
      <c r="AI1340" s="46" t="str">
        <f>IF(Table1[[#This Row],[Posting Date]]&lt;&gt;"","GJ-"&amp;CountryID,"")</f>
        <v/>
      </c>
      <c r="AJ1340" s="59" t="str">
        <f>IF(Table1[[#This Row],[Posting Date]]&lt;&gt;"",Table1[[#This Row],[Posting Date]],"")</f>
        <v/>
      </c>
      <c r="AK1340" s="46"/>
      <c r="AL1340" s="46" t="str">
        <f>IF(Table1[[#This Row],[Description]]&lt;&gt;"",Table1[[#This Row],[Description]],"")</f>
        <v/>
      </c>
      <c r="AM1340" s="46" t="str">
        <f>IF(Table1[[#This Row],[Posting Date]]&lt;&gt;"",Table1[[#This Row],[Reference Number]],"")</f>
        <v/>
      </c>
      <c r="AN1340" s="46" t="str">
        <f>TRIM(Table1[[#This Row],[Line '#]])</f>
        <v/>
      </c>
      <c r="AO1340" s="46" t="str">
        <f>TRIM(Table1[[#This Row],[Account]])</f>
        <v/>
      </c>
      <c r="AP1340" s="46" t="str">
        <f>IF(Table1[[#This Row],[Posting Date]]&lt;&gt;"",$D$5,"")</f>
        <v/>
      </c>
      <c r="AQ1340" s="46" t="str">
        <f>TRIM(Table1[[#This Row],[Departments-Prgrams]])</f>
        <v/>
      </c>
      <c r="AR1340" s="46" t="str">
        <f>TRIM(Table1[[#This Row],[Grant]])</f>
        <v/>
      </c>
      <c r="AS1340" s="46" t="str">
        <f>TRIM(Table1[[#This Row],[Staff ID]])</f>
        <v/>
      </c>
      <c r="AT1340" s="46" t="str">
        <f>IF(TRIM(Table1[[#This Row],[Budget Code]])=0,"",TRIM(Table1[[#This Row],[Budget Code]]))</f>
        <v/>
      </c>
      <c r="AU1340" s="46" t="str">
        <f>IF(Table1[[#This Row],[Line Description]]&lt;&gt;"",Table1[[#This Row],[Line Description]],"")</f>
        <v/>
      </c>
      <c r="AV1340" s="46" t="str">
        <f>IF(Table1[[#This Row],[Cur_Amount Debit]]&gt;0,ROUND(Table1[[#This Row],[Cur_Amount Debit]],2),"")</f>
        <v/>
      </c>
      <c r="AW1340" s="46" t="str">
        <f>IF(Table1[[#This Row],[Cur_Amount Credit]]&gt;0,ROUND(Table1[[#This Row],[Cur_Amount Credit]],2),"")</f>
        <v/>
      </c>
      <c r="AX1340" s="46" t="str">
        <f>LEFT(Table1[[#This Row],[Cur]],3)</f>
        <v/>
      </c>
      <c r="AY1340" s="59"/>
      <c r="AZ1340" s="46"/>
      <c r="BA1340" s="46" t="str">
        <f>IF(Table1[[#This Row],[Cur]]&lt;&gt;"",IF(Table1[[#This Row],[Cur]]="USD","",ExchangeRate),"")</f>
        <v/>
      </c>
      <c r="BB1340" s="46" t="str">
        <f>IF(Table1[[#This Row],[Grant]]&lt;&gt;"",VLOOKUP(Table1[[#This Row],[Grant]],Grants!B:D,3),"")</f>
        <v/>
      </c>
      <c r="BC1340" s="46" t="str">
        <f>TRIM(Table1[[#This Row],[Vendor ID]])</f>
        <v/>
      </c>
      <c r="BD1340">
        <f>IF(Table1[[#This Row],[Reference Number]]=Q1339,BD1339,BD1339+1)</f>
        <v>0</v>
      </c>
    </row>
    <row r="1341" spans="1:56" ht="11.25" customHeight="1" x14ac:dyDescent="0.25">
      <c r="A1341" s="1"/>
      <c r="B1341" s="88" t="str">
        <f>IF(Table1[[#This Row],[Posting Date]]&lt;&gt;"",IF(Table1[[#This Row],[Reference Number]]=Q1340,B1340+1,1),"")</f>
        <v/>
      </c>
      <c r="C1341" s="61"/>
      <c r="D1341" s="61"/>
      <c r="E1341" s="138"/>
      <c r="F1341" s="141" t="str">
        <f>IFERROR(IF(VLOOKUP(Table1[[#This Row],[Budget Code Description]],Dimentions!$X$6:$AC$139,2,FALSE)="","",VLOOKUP(Table1[[#This Row],[Budget Code Description]],Dimentions!$X$6:$AC$139,2,FALSE)),"")</f>
        <v/>
      </c>
      <c r="G1341" s="141"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1" t="str">
        <f>IFERROR(VLOOKUP(Table1[[#This Row],[Budget Code Description]],Table6[#All],8,FALSE),"")</f>
        <v/>
      </c>
      <c r="L1341" s="63"/>
      <c r="M1341" s="65" t="str">
        <f>IFERROR(VLOOKUP(Table1[[#This Row],[Staff ID]],Table2[],2,FALSE),"")</f>
        <v/>
      </c>
      <c r="N1341" s="209" t="str">
        <f>IFERROR(IF(VLOOKUP(Table1[[#This Row],[Budget Code Description]],Dimentions!$X$6:$AC$134,4,FALSE)="","",VLOOKUP(Table1[[#This Row],[Budget Code Description]],Dimentions!$X$6:$AC$134,4,FALSE)),"")</f>
        <v/>
      </c>
      <c r="O1341" s="65" t="str">
        <f>IFERROR(VLOOKUP(Table1[[#This Row],[Vendor ID]],Table549[],2,FALSE),"")</f>
        <v/>
      </c>
      <c r="P1341" s="63"/>
      <c r="Q1341" s="141" t="str">
        <f>IF(Table1[[#This Row],[Posting Date]]&lt;&gt;"",$D$9,"")</f>
        <v/>
      </c>
      <c r="R1341" s="157" t="str">
        <f>IF(Table1[[#This Row],[Posting Date]]&lt;&gt;"",$D$10,"")</f>
        <v/>
      </c>
      <c r="S1341" s="66"/>
      <c r="T1341" s="63"/>
      <c r="U1341" s="67"/>
      <c r="V1341" s="67"/>
      <c r="W1341" s="67" t="str">
        <f t="shared" si="25"/>
        <v/>
      </c>
      <c r="X1341" s="159" t="str">
        <f>IF(E1341="","",(IF(Table1[[#This Row],[Cur]]="USD",Table1[[#This Row],[Cur_Amount Debit]],Table1[[#This Row],[Cur_Amount Debit]]/Table1[[#This Row],[Exchange Rate]])))</f>
        <v/>
      </c>
      <c r="Y1341" s="159" t="str">
        <f>IF(E1341="","",(IF(Table1[[#This Row],[Cur]]="USD",Table1[[#This Row],[Cur_Amount Credit]],Table1[[#This Row],[Cur_Amount Credit]]/ExchangeRate)))</f>
        <v/>
      </c>
      <c r="Z1341" s="201" t="str">
        <f>IF(E1341="","",(Table1[[#This Row],[Debit USD]]-Table1[[#This Row],[Credit USD]]))</f>
        <v/>
      </c>
      <c r="AA1341" s="226"/>
      <c r="AB1341" s="255"/>
      <c r="AC1341" s="1"/>
      <c r="AD1341" s="15"/>
      <c r="AE1341" s="15" t="str">
        <f>IF(AND(OR(Table1[[#This Row],[Account]]="15030",Table1[[#This Row],[Account]]="15035",Table1[[#This Row],[Account]]="20150"),Table1[[#This Row],[Vendor ID]]=""),1,"")</f>
        <v/>
      </c>
      <c r="AF1341" s="15"/>
      <c r="AG1341" s="15"/>
      <c r="AH1341" s="15"/>
      <c r="AI1341" s="46" t="str">
        <f>IF(Table1[[#This Row],[Posting Date]]&lt;&gt;"","GJ-"&amp;CountryID,"")</f>
        <v/>
      </c>
      <c r="AJ1341" s="59" t="str">
        <f>IF(Table1[[#This Row],[Posting Date]]&lt;&gt;"",Table1[[#This Row],[Posting Date]],"")</f>
        <v/>
      </c>
      <c r="AK1341" s="46"/>
      <c r="AL1341" s="46" t="str">
        <f>IF(Table1[[#This Row],[Description]]&lt;&gt;"",Table1[[#This Row],[Description]],"")</f>
        <v/>
      </c>
      <c r="AM1341" s="46" t="str">
        <f>IF(Table1[[#This Row],[Posting Date]]&lt;&gt;"",Table1[[#This Row],[Reference Number]],"")</f>
        <v/>
      </c>
      <c r="AN1341" s="46" t="str">
        <f>TRIM(Table1[[#This Row],[Line '#]])</f>
        <v/>
      </c>
      <c r="AO1341" s="46" t="str">
        <f>TRIM(Table1[[#This Row],[Account]])</f>
        <v/>
      </c>
      <c r="AP1341" s="46" t="str">
        <f>IF(Table1[[#This Row],[Posting Date]]&lt;&gt;"",$D$5,"")</f>
        <v/>
      </c>
      <c r="AQ1341" s="46" t="str">
        <f>TRIM(Table1[[#This Row],[Departments-Prgrams]])</f>
        <v/>
      </c>
      <c r="AR1341" s="46" t="str">
        <f>TRIM(Table1[[#This Row],[Grant]])</f>
        <v/>
      </c>
      <c r="AS1341" s="46" t="str">
        <f>TRIM(Table1[[#This Row],[Staff ID]])</f>
        <v/>
      </c>
      <c r="AT1341" s="46" t="str">
        <f>IF(TRIM(Table1[[#This Row],[Budget Code]])=0,"",TRIM(Table1[[#This Row],[Budget Code]]))</f>
        <v/>
      </c>
      <c r="AU1341" s="46" t="str">
        <f>IF(Table1[[#This Row],[Line Description]]&lt;&gt;"",Table1[[#This Row],[Line Description]],"")</f>
        <v/>
      </c>
      <c r="AV1341" s="46" t="str">
        <f>IF(Table1[[#This Row],[Cur_Amount Debit]]&gt;0,ROUND(Table1[[#This Row],[Cur_Amount Debit]],2),"")</f>
        <v/>
      </c>
      <c r="AW1341" s="46" t="str">
        <f>IF(Table1[[#This Row],[Cur_Amount Credit]]&gt;0,ROUND(Table1[[#This Row],[Cur_Amount Credit]],2),"")</f>
        <v/>
      </c>
      <c r="AX1341" s="46" t="str">
        <f>LEFT(Table1[[#This Row],[Cur]],3)</f>
        <v/>
      </c>
      <c r="AY1341" s="59"/>
      <c r="AZ1341" s="46"/>
      <c r="BA1341" s="46" t="str">
        <f>IF(Table1[[#This Row],[Cur]]&lt;&gt;"",IF(Table1[[#This Row],[Cur]]="USD","",ExchangeRate),"")</f>
        <v/>
      </c>
      <c r="BB1341" s="46" t="str">
        <f>IF(Table1[[#This Row],[Grant]]&lt;&gt;"",VLOOKUP(Table1[[#This Row],[Grant]],Grants!B:D,3),"")</f>
        <v/>
      </c>
      <c r="BC1341" s="46" t="str">
        <f>TRIM(Table1[[#This Row],[Vendor ID]])</f>
        <v/>
      </c>
      <c r="BD1341">
        <f>IF(Table1[[#This Row],[Reference Number]]=Q1340,BD1340,BD1340+1)</f>
        <v>0</v>
      </c>
    </row>
    <row r="1342" spans="1:56" ht="11.25" customHeight="1" x14ac:dyDescent="0.25">
      <c r="A1342" s="1"/>
      <c r="B1342" s="88" t="str">
        <f>IF(Table1[[#This Row],[Posting Date]]&lt;&gt;"",IF(Table1[[#This Row],[Reference Number]]=Q1341,B1341+1,1),"")</f>
        <v/>
      </c>
      <c r="C1342" s="61"/>
      <c r="D1342" s="61"/>
      <c r="E1342" s="138"/>
      <c r="F1342" s="141" t="str">
        <f>IFERROR(IF(VLOOKUP(Table1[[#This Row],[Budget Code Description]],Dimentions!$X$6:$AC$139,2,FALSE)="","",VLOOKUP(Table1[[#This Row],[Budget Code Description]],Dimentions!$X$6:$AC$139,2,FALSE)),"")</f>
        <v/>
      </c>
      <c r="G1342" s="141"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1" t="str">
        <f>IFERROR(VLOOKUP(Table1[[#This Row],[Budget Code Description]],Table6[#All],8,FALSE),"")</f>
        <v/>
      </c>
      <c r="L1342" s="63"/>
      <c r="M1342" s="65" t="str">
        <f>IFERROR(VLOOKUP(Table1[[#This Row],[Staff ID]],Table2[],2,FALSE),"")</f>
        <v/>
      </c>
      <c r="N1342" s="209" t="str">
        <f>IFERROR(IF(VLOOKUP(Table1[[#This Row],[Budget Code Description]],Dimentions!$X$6:$AC$134,4,FALSE)="","",VLOOKUP(Table1[[#This Row],[Budget Code Description]],Dimentions!$X$6:$AC$134,4,FALSE)),"")</f>
        <v/>
      </c>
      <c r="O1342" s="65" t="str">
        <f>IFERROR(VLOOKUP(Table1[[#This Row],[Vendor ID]],Table549[],2,FALSE),"")</f>
        <v/>
      </c>
      <c r="P1342" s="63"/>
      <c r="Q1342" s="141" t="str">
        <f>IF(Table1[[#This Row],[Posting Date]]&lt;&gt;"",$D$9,"")</f>
        <v/>
      </c>
      <c r="R1342" s="157" t="str">
        <f>IF(Table1[[#This Row],[Posting Date]]&lt;&gt;"",$D$10,"")</f>
        <v/>
      </c>
      <c r="S1342" s="66"/>
      <c r="T1342" s="63"/>
      <c r="U1342" s="67"/>
      <c r="V1342" s="67"/>
      <c r="W1342" s="67" t="str">
        <f t="shared" si="25"/>
        <v/>
      </c>
      <c r="X1342" s="159" t="str">
        <f>IF(E1342="","",(IF(Table1[[#This Row],[Cur]]="USD",Table1[[#This Row],[Cur_Amount Debit]],Table1[[#This Row],[Cur_Amount Debit]]/Table1[[#This Row],[Exchange Rate]])))</f>
        <v/>
      </c>
      <c r="Y1342" s="159" t="str">
        <f>IF(E1342="","",(IF(Table1[[#This Row],[Cur]]="USD",Table1[[#This Row],[Cur_Amount Credit]],Table1[[#This Row],[Cur_Amount Credit]]/ExchangeRate)))</f>
        <v/>
      </c>
      <c r="Z1342" s="201" t="str">
        <f>IF(E1342="","",(Table1[[#This Row],[Debit USD]]-Table1[[#This Row],[Credit USD]]))</f>
        <v/>
      </c>
      <c r="AA1342" s="226"/>
      <c r="AB1342" s="255"/>
      <c r="AC1342" s="1"/>
      <c r="AD1342" s="15"/>
      <c r="AE1342" s="15" t="str">
        <f>IF(AND(OR(Table1[[#This Row],[Account]]="15030",Table1[[#This Row],[Account]]="15035",Table1[[#This Row],[Account]]="20150"),Table1[[#This Row],[Vendor ID]]=""),1,"")</f>
        <v/>
      </c>
      <c r="AF1342" s="15"/>
      <c r="AG1342" s="15"/>
      <c r="AH1342" s="15"/>
      <c r="AI1342" s="46" t="str">
        <f>IF(Table1[[#This Row],[Posting Date]]&lt;&gt;"","GJ-"&amp;CountryID,"")</f>
        <v/>
      </c>
      <c r="AJ1342" s="59" t="str">
        <f>IF(Table1[[#This Row],[Posting Date]]&lt;&gt;"",Table1[[#This Row],[Posting Date]],"")</f>
        <v/>
      </c>
      <c r="AK1342" s="46"/>
      <c r="AL1342" s="46" t="str">
        <f>IF(Table1[[#This Row],[Description]]&lt;&gt;"",Table1[[#This Row],[Description]],"")</f>
        <v/>
      </c>
      <c r="AM1342" s="46" t="str">
        <f>IF(Table1[[#This Row],[Posting Date]]&lt;&gt;"",Table1[[#This Row],[Reference Number]],"")</f>
        <v/>
      </c>
      <c r="AN1342" s="46" t="str">
        <f>TRIM(Table1[[#This Row],[Line '#]])</f>
        <v/>
      </c>
      <c r="AO1342" s="46" t="str">
        <f>TRIM(Table1[[#This Row],[Account]])</f>
        <v/>
      </c>
      <c r="AP1342" s="46" t="str">
        <f>IF(Table1[[#This Row],[Posting Date]]&lt;&gt;"",$D$5,"")</f>
        <v/>
      </c>
      <c r="AQ1342" s="46" t="str">
        <f>TRIM(Table1[[#This Row],[Departments-Prgrams]])</f>
        <v/>
      </c>
      <c r="AR1342" s="46" t="str">
        <f>TRIM(Table1[[#This Row],[Grant]])</f>
        <v/>
      </c>
      <c r="AS1342" s="46" t="str">
        <f>TRIM(Table1[[#This Row],[Staff ID]])</f>
        <v/>
      </c>
      <c r="AT1342" s="46" t="str">
        <f>IF(TRIM(Table1[[#This Row],[Budget Code]])=0,"",TRIM(Table1[[#This Row],[Budget Code]]))</f>
        <v/>
      </c>
      <c r="AU1342" s="46" t="str">
        <f>IF(Table1[[#This Row],[Line Description]]&lt;&gt;"",Table1[[#This Row],[Line Description]],"")</f>
        <v/>
      </c>
      <c r="AV1342" s="46" t="str">
        <f>IF(Table1[[#This Row],[Cur_Amount Debit]]&gt;0,ROUND(Table1[[#This Row],[Cur_Amount Debit]],2),"")</f>
        <v/>
      </c>
      <c r="AW1342" s="46" t="str">
        <f>IF(Table1[[#This Row],[Cur_Amount Credit]]&gt;0,ROUND(Table1[[#This Row],[Cur_Amount Credit]],2),"")</f>
        <v/>
      </c>
      <c r="AX1342" s="46" t="str">
        <f>LEFT(Table1[[#This Row],[Cur]],3)</f>
        <v/>
      </c>
      <c r="AY1342" s="59"/>
      <c r="AZ1342" s="46"/>
      <c r="BA1342" s="46" t="str">
        <f>IF(Table1[[#This Row],[Cur]]&lt;&gt;"",IF(Table1[[#This Row],[Cur]]="USD","",ExchangeRate),"")</f>
        <v/>
      </c>
      <c r="BB1342" s="46" t="str">
        <f>IF(Table1[[#This Row],[Grant]]&lt;&gt;"",VLOOKUP(Table1[[#This Row],[Grant]],Grants!B:D,3),"")</f>
        <v/>
      </c>
      <c r="BC1342" s="46" t="str">
        <f>TRIM(Table1[[#This Row],[Vendor ID]])</f>
        <v/>
      </c>
      <c r="BD1342">
        <f>IF(Table1[[#This Row],[Reference Number]]=Q1341,BD1341,BD1341+1)</f>
        <v>0</v>
      </c>
    </row>
    <row r="1343" spans="1:56" ht="11.25" customHeight="1" x14ac:dyDescent="0.25">
      <c r="A1343" s="1"/>
      <c r="B1343" s="88" t="str">
        <f>IF(Table1[[#This Row],[Posting Date]]&lt;&gt;"",IF(Table1[[#This Row],[Reference Number]]=Q1342,B1342+1,1),"")</f>
        <v/>
      </c>
      <c r="C1343" s="61"/>
      <c r="D1343" s="61"/>
      <c r="E1343" s="138"/>
      <c r="F1343" s="141" t="str">
        <f>IFERROR(IF(VLOOKUP(Table1[[#This Row],[Budget Code Description]],Dimentions!$X$6:$AC$139,2,FALSE)="","",VLOOKUP(Table1[[#This Row],[Budget Code Description]],Dimentions!$X$6:$AC$139,2,FALSE)),"")</f>
        <v/>
      </c>
      <c r="G1343" s="141"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1" t="str">
        <f>IFERROR(VLOOKUP(Table1[[#This Row],[Budget Code Description]],Table6[#All],8,FALSE),"")</f>
        <v/>
      </c>
      <c r="L1343" s="63"/>
      <c r="M1343" s="65" t="str">
        <f>IFERROR(VLOOKUP(Table1[[#This Row],[Staff ID]],Table2[],2,FALSE),"")</f>
        <v/>
      </c>
      <c r="N1343" s="209" t="str">
        <f>IFERROR(IF(VLOOKUP(Table1[[#This Row],[Budget Code Description]],Dimentions!$X$6:$AC$134,4,FALSE)="","",VLOOKUP(Table1[[#This Row],[Budget Code Description]],Dimentions!$X$6:$AC$134,4,FALSE)),"")</f>
        <v/>
      </c>
      <c r="O1343" s="65" t="str">
        <f>IFERROR(VLOOKUP(Table1[[#This Row],[Vendor ID]],Table549[],2,FALSE),"")</f>
        <v/>
      </c>
      <c r="P1343" s="63"/>
      <c r="Q1343" s="141" t="str">
        <f>IF(Table1[[#This Row],[Posting Date]]&lt;&gt;"",$D$9,"")</f>
        <v/>
      </c>
      <c r="R1343" s="157" t="str">
        <f>IF(Table1[[#This Row],[Posting Date]]&lt;&gt;"",$D$10,"")</f>
        <v/>
      </c>
      <c r="S1343" s="66"/>
      <c r="T1343" s="63"/>
      <c r="U1343" s="67"/>
      <c r="V1343" s="67"/>
      <c r="W1343" s="67" t="str">
        <f t="shared" si="25"/>
        <v/>
      </c>
      <c r="X1343" s="159" t="str">
        <f>IF(E1343="","",(IF(Table1[[#This Row],[Cur]]="USD",Table1[[#This Row],[Cur_Amount Debit]],Table1[[#This Row],[Cur_Amount Debit]]/Table1[[#This Row],[Exchange Rate]])))</f>
        <v/>
      </c>
      <c r="Y1343" s="159" t="str">
        <f>IF(E1343="","",(IF(Table1[[#This Row],[Cur]]="USD",Table1[[#This Row],[Cur_Amount Credit]],Table1[[#This Row],[Cur_Amount Credit]]/ExchangeRate)))</f>
        <v/>
      </c>
      <c r="Z1343" s="201" t="str">
        <f>IF(E1343="","",(Table1[[#This Row],[Debit USD]]-Table1[[#This Row],[Credit USD]]))</f>
        <v/>
      </c>
      <c r="AA1343" s="226"/>
      <c r="AB1343" s="255"/>
      <c r="AC1343" s="1"/>
      <c r="AD1343" s="15"/>
      <c r="AE1343" s="15" t="str">
        <f>IF(AND(OR(Table1[[#This Row],[Account]]="15030",Table1[[#This Row],[Account]]="15035",Table1[[#This Row],[Account]]="20150"),Table1[[#This Row],[Vendor ID]]=""),1,"")</f>
        <v/>
      </c>
      <c r="AF1343" s="15"/>
      <c r="AG1343" s="15"/>
      <c r="AH1343" s="15"/>
      <c r="AI1343" s="46" t="str">
        <f>IF(Table1[[#This Row],[Posting Date]]&lt;&gt;"","GJ-"&amp;CountryID,"")</f>
        <v/>
      </c>
      <c r="AJ1343" s="59" t="str">
        <f>IF(Table1[[#This Row],[Posting Date]]&lt;&gt;"",Table1[[#This Row],[Posting Date]],"")</f>
        <v/>
      </c>
      <c r="AK1343" s="46"/>
      <c r="AL1343" s="46" t="str">
        <f>IF(Table1[[#This Row],[Description]]&lt;&gt;"",Table1[[#This Row],[Description]],"")</f>
        <v/>
      </c>
      <c r="AM1343" s="46" t="str">
        <f>IF(Table1[[#This Row],[Posting Date]]&lt;&gt;"",Table1[[#This Row],[Reference Number]],"")</f>
        <v/>
      </c>
      <c r="AN1343" s="46" t="str">
        <f>TRIM(Table1[[#This Row],[Line '#]])</f>
        <v/>
      </c>
      <c r="AO1343" s="46" t="str">
        <f>TRIM(Table1[[#This Row],[Account]])</f>
        <v/>
      </c>
      <c r="AP1343" s="46" t="str">
        <f>IF(Table1[[#This Row],[Posting Date]]&lt;&gt;"",$D$5,"")</f>
        <v/>
      </c>
      <c r="AQ1343" s="46" t="str">
        <f>TRIM(Table1[[#This Row],[Departments-Prgrams]])</f>
        <v/>
      </c>
      <c r="AR1343" s="46" t="str">
        <f>TRIM(Table1[[#This Row],[Grant]])</f>
        <v/>
      </c>
      <c r="AS1343" s="46" t="str">
        <f>TRIM(Table1[[#This Row],[Staff ID]])</f>
        <v/>
      </c>
      <c r="AT1343" s="46" t="str">
        <f>IF(TRIM(Table1[[#This Row],[Budget Code]])=0,"",TRIM(Table1[[#This Row],[Budget Code]]))</f>
        <v/>
      </c>
      <c r="AU1343" s="46" t="str">
        <f>IF(Table1[[#This Row],[Line Description]]&lt;&gt;"",Table1[[#This Row],[Line Description]],"")</f>
        <v/>
      </c>
      <c r="AV1343" s="46" t="str">
        <f>IF(Table1[[#This Row],[Cur_Amount Debit]]&gt;0,ROUND(Table1[[#This Row],[Cur_Amount Debit]],2),"")</f>
        <v/>
      </c>
      <c r="AW1343" s="46" t="str">
        <f>IF(Table1[[#This Row],[Cur_Amount Credit]]&gt;0,ROUND(Table1[[#This Row],[Cur_Amount Credit]],2),"")</f>
        <v/>
      </c>
      <c r="AX1343" s="46" t="str">
        <f>LEFT(Table1[[#This Row],[Cur]],3)</f>
        <v/>
      </c>
      <c r="AY1343" s="59"/>
      <c r="AZ1343" s="46"/>
      <c r="BA1343" s="46" t="str">
        <f>IF(Table1[[#This Row],[Cur]]&lt;&gt;"",IF(Table1[[#This Row],[Cur]]="USD","",ExchangeRate),"")</f>
        <v/>
      </c>
      <c r="BB1343" s="46" t="str">
        <f>IF(Table1[[#This Row],[Grant]]&lt;&gt;"",VLOOKUP(Table1[[#This Row],[Grant]],Grants!B:D,3),"")</f>
        <v/>
      </c>
      <c r="BC1343" s="46" t="str">
        <f>TRIM(Table1[[#This Row],[Vendor ID]])</f>
        <v/>
      </c>
      <c r="BD1343">
        <f>IF(Table1[[#This Row],[Reference Number]]=Q1342,BD1342,BD1342+1)</f>
        <v>0</v>
      </c>
    </row>
    <row r="1344" spans="1:56" ht="11.25" customHeight="1" x14ac:dyDescent="0.25">
      <c r="A1344" s="1"/>
      <c r="B1344" s="88" t="str">
        <f>IF(Table1[[#This Row],[Posting Date]]&lt;&gt;"",IF(Table1[[#This Row],[Reference Number]]=Q1343,B1343+1,1),"")</f>
        <v/>
      </c>
      <c r="C1344" s="61"/>
      <c r="D1344" s="61"/>
      <c r="E1344" s="138"/>
      <c r="F1344" s="141" t="str">
        <f>IFERROR(IF(VLOOKUP(Table1[[#This Row],[Budget Code Description]],Dimentions!$X$6:$AC$139,2,FALSE)="","",VLOOKUP(Table1[[#This Row],[Budget Code Description]],Dimentions!$X$6:$AC$139,2,FALSE)),"")</f>
        <v/>
      </c>
      <c r="G1344" s="141"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1" t="str">
        <f>IFERROR(VLOOKUP(Table1[[#This Row],[Budget Code Description]],Table6[#All],8,FALSE),"")</f>
        <v/>
      </c>
      <c r="L1344" s="63"/>
      <c r="M1344" s="65" t="str">
        <f>IFERROR(VLOOKUP(Table1[[#This Row],[Staff ID]],Table2[],2,FALSE),"")</f>
        <v/>
      </c>
      <c r="N1344" s="209" t="str">
        <f>IFERROR(IF(VLOOKUP(Table1[[#This Row],[Budget Code Description]],Dimentions!$X$6:$AC$134,4,FALSE)="","",VLOOKUP(Table1[[#This Row],[Budget Code Description]],Dimentions!$X$6:$AC$134,4,FALSE)),"")</f>
        <v/>
      </c>
      <c r="O1344" s="65" t="str">
        <f>IFERROR(VLOOKUP(Table1[[#This Row],[Vendor ID]],Table549[],2,FALSE),"")</f>
        <v/>
      </c>
      <c r="P1344" s="63"/>
      <c r="Q1344" s="141" t="str">
        <f>IF(Table1[[#This Row],[Posting Date]]&lt;&gt;"",$D$9,"")</f>
        <v/>
      </c>
      <c r="R1344" s="157" t="str">
        <f>IF(Table1[[#This Row],[Posting Date]]&lt;&gt;"",$D$10,"")</f>
        <v/>
      </c>
      <c r="S1344" s="66"/>
      <c r="T1344" s="63"/>
      <c r="U1344" s="67"/>
      <c r="V1344" s="67"/>
      <c r="W1344" s="67" t="str">
        <f t="shared" si="25"/>
        <v/>
      </c>
      <c r="X1344" s="159" t="str">
        <f>IF(E1344="","",(IF(Table1[[#This Row],[Cur]]="USD",Table1[[#This Row],[Cur_Amount Debit]],Table1[[#This Row],[Cur_Amount Debit]]/Table1[[#This Row],[Exchange Rate]])))</f>
        <v/>
      </c>
      <c r="Y1344" s="159" t="str">
        <f>IF(E1344="","",(IF(Table1[[#This Row],[Cur]]="USD",Table1[[#This Row],[Cur_Amount Credit]],Table1[[#This Row],[Cur_Amount Credit]]/ExchangeRate)))</f>
        <v/>
      </c>
      <c r="Z1344" s="201" t="str">
        <f>IF(E1344="","",(Table1[[#This Row],[Debit USD]]-Table1[[#This Row],[Credit USD]]))</f>
        <v/>
      </c>
      <c r="AA1344" s="226"/>
      <c r="AB1344" s="255"/>
      <c r="AC1344" s="1"/>
      <c r="AD1344" s="15"/>
      <c r="AE1344" s="15" t="str">
        <f>IF(AND(OR(Table1[[#This Row],[Account]]="15030",Table1[[#This Row],[Account]]="15035",Table1[[#This Row],[Account]]="20150"),Table1[[#This Row],[Vendor ID]]=""),1,"")</f>
        <v/>
      </c>
      <c r="AF1344" s="15"/>
      <c r="AG1344" s="15"/>
      <c r="AH1344" s="15"/>
      <c r="AI1344" s="46" t="str">
        <f>IF(Table1[[#This Row],[Posting Date]]&lt;&gt;"","GJ-"&amp;CountryID,"")</f>
        <v/>
      </c>
      <c r="AJ1344" s="59" t="str">
        <f>IF(Table1[[#This Row],[Posting Date]]&lt;&gt;"",Table1[[#This Row],[Posting Date]],"")</f>
        <v/>
      </c>
      <c r="AK1344" s="46"/>
      <c r="AL1344" s="46" t="str">
        <f>IF(Table1[[#This Row],[Description]]&lt;&gt;"",Table1[[#This Row],[Description]],"")</f>
        <v/>
      </c>
      <c r="AM1344" s="46" t="str">
        <f>IF(Table1[[#This Row],[Posting Date]]&lt;&gt;"",Table1[[#This Row],[Reference Number]],"")</f>
        <v/>
      </c>
      <c r="AN1344" s="46" t="str">
        <f>TRIM(Table1[[#This Row],[Line '#]])</f>
        <v/>
      </c>
      <c r="AO1344" s="46" t="str">
        <f>TRIM(Table1[[#This Row],[Account]])</f>
        <v/>
      </c>
      <c r="AP1344" s="46" t="str">
        <f>IF(Table1[[#This Row],[Posting Date]]&lt;&gt;"",$D$5,"")</f>
        <v/>
      </c>
      <c r="AQ1344" s="46" t="str">
        <f>TRIM(Table1[[#This Row],[Departments-Prgrams]])</f>
        <v/>
      </c>
      <c r="AR1344" s="46" t="str">
        <f>TRIM(Table1[[#This Row],[Grant]])</f>
        <v/>
      </c>
      <c r="AS1344" s="46" t="str">
        <f>TRIM(Table1[[#This Row],[Staff ID]])</f>
        <v/>
      </c>
      <c r="AT1344" s="46" t="str">
        <f>IF(TRIM(Table1[[#This Row],[Budget Code]])=0,"",TRIM(Table1[[#This Row],[Budget Code]]))</f>
        <v/>
      </c>
      <c r="AU1344" s="46" t="str">
        <f>IF(Table1[[#This Row],[Line Description]]&lt;&gt;"",Table1[[#This Row],[Line Description]],"")</f>
        <v/>
      </c>
      <c r="AV1344" s="46" t="str">
        <f>IF(Table1[[#This Row],[Cur_Amount Debit]]&gt;0,ROUND(Table1[[#This Row],[Cur_Amount Debit]],2),"")</f>
        <v/>
      </c>
      <c r="AW1344" s="46" t="str">
        <f>IF(Table1[[#This Row],[Cur_Amount Credit]]&gt;0,ROUND(Table1[[#This Row],[Cur_Amount Credit]],2),"")</f>
        <v/>
      </c>
      <c r="AX1344" s="46" t="str">
        <f>LEFT(Table1[[#This Row],[Cur]],3)</f>
        <v/>
      </c>
      <c r="AY1344" s="59"/>
      <c r="AZ1344" s="46"/>
      <c r="BA1344" s="46" t="str">
        <f>IF(Table1[[#This Row],[Cur]]&lt;&gt;"",IF(Table1[[#This Row],[Cur]]="USD","",ExchangeRate),"")</f>
        <v/>
      </c>
      <c r="BB1344" s="46" t="str">
        <f>IF(Table1[[#This Row],[Grant]]&lt;&gt;"",VLOOKUP(Table1[[#This Row],[Grant]],Grants!B:D,3),"")</f>
        <v/>
      </c>
      <c r="BC1344" s="46" t="str">
        <f>TRIM(Table1[[#This Row],[Vendor ID]])</f>
        <v/>
      </c>
      <c r="BD1344">
        <f>IF(Table1[[#This Row],[Reference Number]]=Q1343,BD1343,BD1343+1)</f>
        <v>0</v>
      </c>
    </row>
    <row r="1345" spans="1:56" ht="11.25" customHeight="1" x14ac:dyDescent="0.25">
      <c r="A1345" s="1"/>
      <c r="B1345" s="88" t="str">
        <f>IF(Table1[[#This Row],[Posting Date]]&lt;&gt;"",IF(Table1[[#This Row],[Reference Number]]=Q1344,B1344+1,1),"")</f>
        <v/>
      </c>
      <c r="C1345" s="61"/>
      <c r="D1345" s="61"/>
      <c r="E1345" s="138"/>
      <c r="F1345" s="141" t="str">
        <f>IFERROR(IF(VLOOKUP(Table1[[#This Row],[Budget Code Description]],Dimentions!$X$6:$AC$139,2,FALSE)="","",VLOOKUP(Table1[[#This Row],[Budget Code Description]],Dimentions!$X$6:$AC$139,2,FALSE)),"")</f>
        <v/>
      </c>
      <c r="G1345" s="141"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1" t="str">
        <f>IFERROR(VLOOKUP(Table1[[#This Row],[Budget Code Description]],Table6[#All],8,FALSE),"")</f>
        <v/>
      </c>
      <c r="L1345" s="63"/>
      <c r="M1345" s="65" t="str">
        <f>IFERROR(VLOOKUP(Table1[[#This Row],[Staff ID]],Table2[],2,FALSE),"")</f>
        <v/>
      </c>
      <c r="N1345" s="209" t="str">
        <f>IFERROR(IF(VLOOKUP(Table1[[#This Row],[Budget Code Description]],Dimentions!$X$6:$AC$134,4,FALSE)="","",VLOOKUP(Table1[[#This Row],[Budget Code Description]],Dimentions!$X$6:$AC$134,4,FALSE)),"")</f>
        <v/>
      </c>
      <c r="O1345" s="65" t="str">
        <f>IFERROR(VLOOKUP(Table1[[#This Row],[Vendor ID]],Table549[],2,FALSE),"")</f>
        <v/>
      </c>
      <c r="P1345" s="63"/>
      <c r="Q1345" s="141" t="str">
        <f>IF(Table1[[#This Row],[Posting Date]]&lt;&gt;"",$D$9,"")</f>
        <v/>
      </c>
      <c r="R1345" s="157" t="str">
        <f>IF(Table1[[#This Row],[Posting Date]]&lt;&gt;"",$D$10,"")</f>
        <v/>
      </c>
      <c r="S1345" s="66"/>
      <c r="T1345" s="63"/>
      <c r="U1345" s="67"/>
      <c r="V1345" s="67"/>
      <c r="W1345" s="67" t="str">
        <f t="shared" si="25"/>
        <v/>
      </c>
      <c r="X1345" s="159" t="str">
        <f>IF(E1345="","",(IF(Table1[[#This Row],[Cur]]="USD",Table1[[#This Row],[Cur_Amount Debit]],Table1[[#This Row],[Cur_Amount Debit]]/Table1[[#This Row],[Exchange Rate]])))</f>
        <v/>
      </c>
      <c r="Y1345" s="159" t="str">
        <f>IF(E1345="","",(IF(Table1[[#This Row],[Cur]]="USD",Table1[[#This Row],[Cur_Amount Credit]],Table1[[#This Row],[Cur_Amount Credit]]/ExchangeRate)))</f>
        <v/>
      </c>
      <c r="Z1345" s="201" t="str">
        <f>IF(E1345="","",(Table1[[#This Row],[Debit USD]]-Table1[[#This Row],[Credit USD]]))</f>
        <v/>
      </c>
      <c r="AA1345" s="226"/>
      <c r="AB1345" s="255"/>
      <c r="AC1345" s="1"/>
      <c r="AD1345" s="15"/>
      <c r="AE1345" s="15" t="str">
        <f>IF(AND(OR(Table1[[#This Row],[Account]]="15030",Table1[[#This Row],[Account]]="15035",Table1[[#This Row],[Account]]="20150"),Table1[[#This Row],[Vendor ID]]=""),1,"")</f>
        <v/>
      </c>
      <c r="AF1345" s="15"/>
      <c r="AG1345" s="15"/>
      <c r="AH1345" s="15"/>
      <c r="AI1345" s="46" t="str">
        <f>IF(Table1[[#This Row],[Posting Date]]&lt;&gt;"","GJ-"&amp;CountryID,"")</f>
        <v/>
      </c>
      <c r="AJ1345" s="59" t="str">
        <f>IF(Table1[[#This Row],[Posting Date]]&lt;&gt;"",Table1[[#This Row],[Posting Date]],"")</f>
        <v/>
      </c>
      <c r="AK1345" s="46"/>
      <c r="AL1345" s="46" t="str">
        <f>IF(Table1[[#This Row],[Description]]&lt;&gt;"",Table1[[#This Row],[Description]],"")</f>
        <v/>
      </c>
      <c r="AM1345" s="46" t="str">
        <f>IF(Table1[[#This Row],[Posting Date]]&lt;&gt;"",Table1[[#This Row],[Reference Number]],"")</f>
        <v/>
      </c>
      <c r="AN1345" s="46" t="str">
        <f>TRIM(Table1[[#This Row],[Line '#]])</f>
        <v/>
      </c>
      <c r="AO1345" s="46" t="str">
        <f>TRIM(Table1[[#This Row],[Account]])</f>
        <v/>
      </c>
      <c r="AP1345" s="46" t="str">
        <f>IF(Table1[[#This Row],[Posting Date]]&lt;&gt;"",$D$5,"")</f>
        <v/>
      </c>
      <c r="AQ1345" s="46" t="str">
        <f>TRIM(Table1[[#This Row],[Departments-Prgrams]])</f>
        <v/>
      </c>
      <c r="AR1345" s="46" t="str">
        <f>TRIM(Table1[[#This Row],[Grant]])</f>
        <v/>
      </c>
      <c r="AS1345" s="46" t="str">
        <f>TRIM(Table1[[#This Row],[Staff ID]])</f>
        <v/>
      </c>
      <c r="AT1345" s="46" t="str">
        <f>IF(TRIM(Table1[[#This Row],[Budget Code]])=0,"",TRIM(Table1[[#This Row],[Budget Code]]))</f>
        <v/>
      </c>
      <c r="AU1345" s="46" t="str">
        <f>IF(Table1[[#This Row],[Line Description]]&lt;&gt;"",Table1[[#This Row],[Line Description]],"")</f>
        <v/>
      </c>
      <c r="AV1345" s="46" t="str">
        <f>IF(Table1[[#This Row],[Cur_Amount Debit]]&gt;0,ROUND(Table1[[#This Row],[Cur_Amount Debit]],2),"")</f>
        <v/>
      </c>
      <c r="AW1345" s="46" t="str">
        <f>IF(Table1[[#This Row],[Cur_Amount Credit]]&gt;0,ROUND(Table1[[#This Row],[Cur_Amount Credit]],2),"")</f>
        <v/>
      </c>
      <c r="AX1345" s="46" t="str">
        <f>LEFT(Table1[[#This Row],[Cur]],3)</f>
        <v/>
      </c>
      <c r="AY1345" s="59"/>
      <c r="AZ1345" s="46"/>
      <c r="BA1345" s="46" t="str">
        <f>IF(Table1[[#This Row],[Cur]]&lt;&gt;"",IF(Table1[[#This Row],[Cur]]="USD","",ExchangeRate),"")</f>
        <v/>
      </c>
      <c r="BB1345" s="46" t="str">
        <f>IF(Table1[[#This Row],[Grant]]&lt;&gt;"",VLOOKUP(Table1[[#This Row],[Grant]],Grants!B:D,3),"")</f>
        <v/>
      </c>
      <c r="BC1345" s="46" t="str">
        <f>TRIM(Table1[[#This Row],[Vendor ID]])</f>
        <v/>
      </c>
      <c r="BD1345">
        <f>IF(Table1[[#This Row],[Reference Number]]=Q1344,BD1344,BD1344+1)</f>
        <v>0</v>
      </c>
    </row>
    <row r="1346" spans="1:56" ht="11.25" customHeight="1" x14ac:dyDescent="0.25">
      <c r="A1346" s="1"/>
      <c r="B1346" s="88" t="str">
        <f>IF(Table1[[#This Row],[Posting Date]]&lt;&gt;"",IF(Table1[[#This Row],[Reference Number]]=Q1345,B1345+1,1),"")</f>
        <v/>
      </c>
      <c r="C1346" s="61"/>
      <c r="D1346" s="61"/>
      <c r="E1346" s="138"/>
      <c r="F1346" s="141" t="str">
        <f>IFERROR(IF(VLOOKUP(Table1[[#This Row],[Budget Code Description]],Dimentions!$X$6:$AC$139,2,FALSE)="","",VLOOKUP(Table1[[#This Row],[Budget Code Description]],Dimentions!$X$6:$AC$139,2,FALSE)),"")</f>
        <v/>
      </c>
      <c r="G1346" s="141"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1" t="str">
        <f>IFERROR(VLOOKUP(Table1[[#This Row],[Budget Code Description]],Table6[#All],8,FALSE),"")</f>
        <v/>
      </c>
      <c r="L1346" s="63"/>
      <c r="M1346" s="65" t="str">
        <f>IFERROR(VLOOKUP(Table1[[#This Row],[Staff ID]],Table2[],2,FALSE),"")</f>
        <v/>
      </c>
      <c r="N1346" s="209" t="str">
        <f>IFERROR(IF(VLOOKUP(Table1[[#This Row],[Budget Code Description]],Dimentions!$X$6:$AC$134,4,FALSE)="","",VLOOKUP(Table1[[#This Row],[Budget Code Description]],Dimentions!$X$6:$AC$134,4,FALSE)),"")</f>
        <v/>
      </c>
      <c r="O1346" s="65" t="str">
        <f>IFERROR(VLOOKUP(Table1[[#This Row],[Vendor ID]],Table549[],2,FALSE),"")</f>
        <v/>
      </c>
      <c r="P1346" s="63"/>
      <c r="Q1346" s="141" t="str">
        <f>IF(Table1[[#This Row],[Posting Date]]&lt;&gt;"",$D$9,"")</f>
        <v/>
      </c>
      <c r="R1346" s="157" t="str">
        <f>IF(Table1[[#This Row],[Posting Date]]&lt;&gt;"",$D$10,"")</f>
        <v/>
      </c>
      <c r="S1346" s="66"/>
      <c r="T1346" s="63"/>
      <c r="U1346" s="67"/>
      <c r="V1346" s="67"/>
      <c r="W1346" s="67" t="str">
        <f t="shared" si="25"/>
        <v/>
      </c>
      <c r="X1346" s="159" t="str">
        <f>IF(E1346="","",(IF(Table1[[#This Row],[Cur]]="USD",Table1[[#This Row],[Cur_Amount Debit]],Table1[[#This Row],[Cur_Amount Debit]]/Table1[[#This Row],[Exchange Rate]])))</f>
        <v/>
      </c>
      <c r="Y1346" s="159" t="str">
        <f>IF(E1346="","",(IF(Table1[[#This Row],[Cur]]="USD",Table1[[#This Row],[Cur_Amount Credit]],Table1[[#This Row],[Cur_Amount Credit]]/ExchangeRate)))</f>
        <v/>
      </c>
      <c r="Z1346" s="201" t="str">
        <f>IF(E1346="","",(Table1[[#This Row],[Debit USD]]-Table1[[#This Row],[Credit USD]]))</f>
        <v/>
      </c>
      <c r="AA1346" s="226"/>
      <c r="AB1346" s="255"/>
      <c r="AC1346" s="1"/>
      <c r="AD1346" s="15"/>
      <c r="AE1346" s="15" t="str">
        <f>IF(AND(OR(Table1[[#This Row],[Account]]="15030",Table1[[#This Row],[Account]]="15035",Table1[[#This Row],[Account]]="20150"),Table1[[#This Row],[Vendor ID]]=""),1,"")</f>
        <v/>
      </c>
      <c r="AF1346" s="15"/>
      <c r="AG1346" s="15"/>
      <c r="AH1346" s="15"/>
      <c r="AI1346" s="46" t="str">
        <f>IF(Table1[[#This Row],[Posting Date]]&lt;&gt;"","GJ-"&amp;CountryID,"")</f>
        <v/>
      </c>
      <c r="AJ1346" s="59" t="str">
        <f>IF(Table1[[#This Row],[Posting Date]]&lt;&gt;"",Table1[[#This Row],[Posting Date]],"")</f>
        <v/>
      </c>
      <c r="AK1346" s="46"/>
      <c r="AL1346" s="46" t="str">
        <f>IF(Table1[[#This Row],[Description]]&lt;&gt;"",Table1[[#This Row],[Description]],"")</f>
        <v/>
      </c>
      <c r="AM1346" s="46" t="str">
        <f>IF(Table1[[#This Row],[Posting Date]]&lt;&gt;"",Table1[[#This Row],[Reference Number]],"")</f>
        <v/>
      </c>
      <c r="AN1346" s="46" t="str">
        <f>TRIM(Table1[[#This Row],[Line '#]])</f>
        <v/>
      </c>
      <c r="AO1346" s="46" t="str">
        <f>TRIM(Table1[[#This Row],[Account]])</f>
        <v/>
      </c>
      <c r="AP1346" s="46" t="str">
        <f>IF(Table1[[#This Row],[Posting Date]]&lt;&gt;"",$D$5,"")</f>
        <v/>
      </c>
      <c r="AQ1346" s="46" t="str">
        <f>TRIM(Table1[[#This Row],[Departments-Prgrams]])</f>
        <v/>
      </c>
      <c r="AR1346" s="46" t="str">
        <f>TRIM(Table1[[#This Row],[Grant]])</f>
        <v/>
      </c>
      <c r="AS1346" s="46" t="str">
        <f>TRIM(Table1[[#This Row],[Staff ID]])</f>
        <v/>
      </c>
      <c r="AT1346" s="46" t="str">
        <f>IF(TRIM(Table1[[#This Row],[Budget Code]])=0,"",TRIM(Table1[[#This Row],[Budget Code]]))</f>
        <v/>
      </c>
      <c r="AU1346" s="46" t="str">
        <f>IF(Table1[[#This Row],[Line Description]]&lt;&gt;"",Table1[[#This Row],[Line Description]],"")</f>
        <v/>
      </c>
      <c r="AV1346" s="46" t="str">
        <f>IF(Table1[[#This Row],[Cur_Amount Debit]]&gt;0,ROUND(Table1[[#This Row],[Cur_Amount Debit]],2),"")</f>
        <v/>
      </c>
      <c r="AW1346" s="46" t="str">
        <f>IF(Table1[[#This Row],[Cur_Amount Credit]]&gt;0,ROUND(Table1[[#This Row],[Cur_Amount Credit]],2),"")</f>
        <v/>
      </c>
      <c r="AX1346" s="46" t="str">
        <f>LEFT(Table1[[#This Row],[Cur]],3)</f>
        <v/>
      </c>
      <c r="AY1346" s="59"/>
      <c r="AZ1346" s="46"/>
      <c r="BA1346" s="46" t="str">
        <f>IF(Table1[[#This Row],[Cur]]&lt;&gt;"",IF(Table1[[#This Row],[Cur]]="USD","",ExchangeRate),"")</f>
        <v/>
      </c>
      <c r="BB1346" s="46" t="str">
        <f>IF(Table1[[#This Row],[Grant]]&lt;&gt;"",VLOOKUP(Table1[[#This Row],[Grant]],Grants!B:D,3),"")</f>
        <v/>
      </c>
      <c r="BC1346" s="46" t="str">
        <f>TRIM(Table1[[#This Row],[Vendor ID]])</f>
        <v/>
      </c>
      <c r="BD1346">
        <f>IF(Table1[[#This Row],[Reference Number]]=Q1345,BD1345,BD1345+1)</f>
        <v>0</v>
      </c>
    </row>
    <row r="1347" spans="1:56" ht="11.25" customHeight="1" x14ac:dyDescent="0.25">
      <c r="A1347" s="1"/>
      <c r="B1347" s="88" t="str">
        <f>IF(Table1[[#This Row],[Posting Date]]&lt;&gt;"",IF(Table1[[#This Row],[Reference Number]]=Q1346,B1346+1,1),"")</f>
        <v/>
      </c>
      <c r="C1347" s="61"/>
      <c r="D1347" s="61"/>
      <c r="E1347" s="138"/>
      <c r="F1347" s="141" t="str">
        <f>IFERROR(IF(VLOOKUP(Table1[[#This Row],[Budget Code Description]],Dimentions!$X$6:$AC$139,2,FALSE)="","",VLOOKUP(Table1[[#This Row],[Budget Code Description]],Dimentions!$X$6:$AC$139,2,FALSE)),"")</f>
        <v/>
      </c>
      <c r="G1347" s="141"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1" t="str">
        <f>IFERROR(VLOOKUP(Table1[[#This Row],[Budget Code Description]],Table6[#All],8,FALSE),"")</f>
        <v/>
      </c>
      <c r="L1347" s="63"/>
      <c r="M1347" s="65" t="str">
        <f>IFERROR(VLOOKUP(Table1[[#This Row],[Staff ID]],Table2[],2,FALSE),"")</f>
        <v/>
      </c>
      <c r="N1347" s="209" t="str">
        <f>IFERROR(IF(VLOOKUP(Table1[[#This Row],[Budget Code Description]],Dimentions!$X$6:$AC$134,4,FALSE)="","",VLOOKUP(Table1[[#This Row],[Budget Code Description]],Dimentions!$X$6:$AC$134,4,FALSE)),"")</f>
        <v/>
      </c>
      <c r="O1347" s="65" t="str">
        <f>IFERROR(VLOOKUP(Table1[[#This Row],[Vendor ID]],Table549[],2,FALSE),"")</f>
        <v/>
      </c>
      <c r="P1347" s="63"/>
      <c r="Q1347" s="141" t="str">
        <f>IF(Table1[[#This Row],[Posting Date]]&lt;&gt;"",$D$9,"")</f>
        <v/>
      </c>
      <c r="R1347" s="157" t="str">
        <f>IF(Table1[[#This Row],[Posting Date]]&lt;&gt;"",$D$10,"")</f>
        <v/>
      </c>
      <c r="S1347" s="66"/>
      <c r="T1347" s="63"/>
      <c r="U1347" s="67"/>
      <c r="V1347" s="67"/>
      <c r="W1347" s="67" t="str">
        <f t="shared" si="25"/>
        <v/>
      </c>
      <c r="X1347" s="159" t="str">
        <f>IF(E1347="","",(IF(Table1[[#This Row],[Cur]]="USD",Table1[[#This Row],[Cur_Amount Debit]],Table1[[#This Row],[Cur_Amount Debit]]/Table1[[#This Row],[Exchange Rate]])))</f>
        <v/>
      </c>
      <c r="Y1347" s="159" t="str">
        <f>IF(E1347="","",(IF(Table1[[#This Row],[Cur]]="USD",Table1[[#This Row],[Cur_Amount Credit]],Table1[[#This Row],[Cur_Amount Credit]]/ExchangeRate)))</f>
        <v/>
      </c>
      <c r="Z1347" s="201" t="str">
        <f>IF(E1347="","",(Table1[[#This Row],[Debit USD]]-Table1[[#This Row],[Credit USD]]))</f>
        <v/>
      </c>
      <c r="AA1347" s="226"/>
      <c r="AB1347" s="255"/>
      <c r="AC1347" s="1"/>
      <c r="AD1347" s="15"/>
      <c r="AE1347" s="15" t="str">
        <f>IF(AND(OR(Table1[[#This Row],[Account]]="15030",Table1[[#This Row],[Account]]="15035",Table1[[#This Row],[Account]]="20150"),Table1[[#This Row],[Vendor ID]]=""),1,"")</f>
        <v/>
      </c>
      <c r="AF1347" s="15"/>
      <c r="AG1347" s="15"/>
      <c r="AH1347" s="15"/>
      <c r="AI1347" s="46" t="str">
        <f>IF(Table1[[#This Row],[Posting Date]]&lt;&gt;"","GJ-"&amp;CountryID,"")</f>
        <v/>
      </c>
      <c r="AJ1347" s="59" t="str">
        <f>IF(Table1[[#This Row],[Posting Date]]&lt;&gt;"",Table1[[#This Row],[Posting Date]],"")</f>
        <v/>
      </c>
      <c r="AK1347" s="46"/>
      <c r="AL1347" s="46" t="str">
        <f>IF(Table1[[#This Row],[Description]]&lt;&gt;"",Table1[[#This Row],[Description]],"")</f>
        <v/>
      </c>
      <c r="AM1347" s="46" t="str">
        <f>IF(Table1[[#This Row],[Posting Date]]&lt;&gt;"",Table1[[#This Row],[Reference Number]],"")</f>
        <v/>
      </c>
      <c r="AN1347" s="46" t="str">
        <f>TRIM(Table1[[#This Row],[Line '#]])</f>
        <v/>
      </c>
      <c r="AO1347" s="46" t="str">
        <f>TRIM(Table1[[#This Row],[Account]])</f>
        <v/>
      </c>
      <c r="AP1347" s="46" t="str">
        <f>IF(Table1[[#This Row],[Posting Date]]&lt;&gt;"",$D$5,"")</f>
        <v/>
      </c>
      <c r="AQ1347" s="46" t="str">
        <f>TRIM(Table1[[#This Row],[Departments-Prgrams]])</f>
        <v/>
      </c>
      <c r="AR1347" s="46" t="str">
        <f>TRIM(Table1[[#This Row],[Grant]])</f>
        <v/>
      </c>
      <c r="AS1347" s="46" t="str">
        <f>TRIM(Table1[[#This Row],[Staff ID]])</f>
        <v/>
      </c>
      <c r="AT1347" s="46" t="str">
        <f>IF(TRIM(Table1[[#This Row],[Budget Code]])=0,"",TRIM(Table1[[#This Row],[Budget Code]]))</f>
        <v/>
      </c>
      <c r="AU1347" s="46" t="str">
        <f>IF(Table1[[#This Row],[Line Description]]&lt;&gt;"",Table1[[#This Row],[Line Description]],"")</f>
        <v/>
      </c>
      <c r="AV1347" s="46" t="str">
        <f>IF(Table1[[#This Row],[Cur_Amount Debit]]&gt;0,ROUND(Table1[[#This Row],[Cur_Amount Debit]],2),"")</f>
        <v/>
      </c>
      <c r="AW1347" s="46" t="str">
        <f>IF(Table1[[#This Row],[Cur_Amount Credit]]&gt;0,ROUND(Table1[[#This Row],[Cur_Amount Credit]],2),"")</f>
        <v/>
      </c>
      <c r="AX1347" s="46" t="str">
        <f>LEFT(Table1[[#This Row],[Cur]],3)</f>
        <v/>
      </c>
      <c r="AY1347" s="59"/>
      <c r="AZ1347" s="46"/>
      <c r="BA1347" s="46" t="str">
        <f>IF(Table1[[#This Row],[Cur]]&lt;&gt;"",IF(Table1[[#This Row],[Cur]]="USD","",ExchangeRate),"")</f>
        <v/>
      </c>
      <c r="BB1347" s="46" t="str">
        <f>IF(Table1[[#This Row],[Grant]]&lt;&gt;"",VLOOKUP(Table1[[#This Row],[Grant]],Grants!B:D,3),"")</f>
        <v/>
      </c>
      <c r="BC1347" s="46" t="str">
        <f>TRIM(Table1[[#This Row],[Vendor ID]])</f>
        <v/>
      </c>
      <c r="BD1347">
        <f>IF(Table1[[#This Row],[Reference Number]]=Q1346,BD1346,BD1346+1)</f>
        <v>0</v>
      </c>
    </row>
    <row r="1348" spans="1:56" ht="11.25" customHeight="1" x14ac:dyDescent="0.25">
      <c r="A1348" s="1"/>
      <c r="B1348" s="88" t="str">
        <f>IF(Table1[[#This Row],[Posting Date]]&lt;&gt;"",IF(Table1[[#This Row],[Reference Number]]=Q1347,B1347+1,1),"")</f>
        <v/>
      </c>
      <c r="C1348" s="61"/>
      <c r="D1348" s="61"/>
      <c r="E1348" s="138"/>
      <c r="F1348" s="141" t="str">
        <f>IFERROR(IF(VLOOKUP(Table1[[#This Row],[Budget Code Description]],Dimentions!$X$6:$AC$139,2,FALSE)="","",VLOOKUP(Table1[[#This Row],[Budget Code Description]],Dimentions!$X$6:$AC$139,2,FALSE)),"")</f>
        <v/>
      </c>
      <c r="G1348" s="141"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1" t="str">
        <f>IFERROR(VLOOKUP(Table1[[#This Row],[Budget Code Description]],Table6[#All],8,FALSE),"")</f>
        <v/>
      </c>
      <c r="L1348" s="63"/>
      <c r="M1348" s="65" t="str">
        <f>IFERROR(VLOOKUP(Table1[[#This Row],[Staff ID]],Table2[],2,FALSE),"")</f>
        <v/>
      </c>
      <c r="N1348" s="209" t="str">
        <f>IFERROR(IF(VLOOKUP(Table1[[#This Row],[Budget Code Description]],Dimentions!$X$6:$AC$134,4,FALSE)="","",VLOOKUP(Table1[[#This Row],[Budget Code Description]],Dimentions!$X$6:$AC$134,4,FALSE)),"")</f>
        <v/>
      </c>
      <c r="O1348" s="65" t="str">
        <f>IFERROR(VLOOKUP(Table1[[#This Row],[Vendor ID]],Table549[],2,FALSE),"")</f>
        <v/>
      </c>
      <c r="P1348" s="63"/>
      <c r="Q1348" s="141" t="str">
        <f>IF(Table1[[#This Row],[Posting Date]]&lt;&gt;"",$D$9,"")</f>
        <v/>
      </c>
      <c r="R1348" s="157" t="str">
        <f>IF(Table1[[#This Row],[Posting Date]]&lt;&gt;"",$D$10,"")</f>
        <v/>
      </c>
      <c r="S1348" s="66"/>
      <c r="T1348" s="63"/>
      <c r="U1348" s="67"/>
      <c r="V1348" s="67"/>
      <c r="W1348" s="67" t="str">
        <f t="shared" si="25"/>
        <v/>
      </c>
      <c r="X1348" s="159" t="str">
        <f>IF(E1348="","",(IF(Table1[[#This Row],[Cur]]="USD",Table1[[#This Row],[Cur_Amount Debit]],Table1[[#This Row],[Cur_Amount Debit]]/Table1[[#This Row],[Exchange Rate]])))</f>
        <v/>
      </c>
      <c r="Y1348" s="159" t="str">
        <f>IF(E1348="","",(IF(Table1[[#This Row],[Cur]]="USD",Table1[[#This Row],[Cur_Amount Credit]],Table1[[#This Row],[Cur_Amount Credit]]/ExchangeRate)))</f>
        <v/>
      </c>
      <c r="Z1348" s="201" t="str">
        <f>IF(E1348="","",(Table1[[#This Row],[Debit USD]]-Table1[[#This Row],[Credit USD]]))</f>
        <v/>
      </c>
      <c r="AA1348" s="226"/>
      <c r="AB1348" s="255"/>
      <c r="AC1348" s="1"/>
      <c r="AD1348" s="15"/>
      <c r="AE1348" s="15" t="str">
        <f>IF(AND(OR(Table1[[#This Row],[Account]]="15030",Table1[[#This Row],[Account]]="15035",Table1[[#This Row],[Account]]="20150"),Table1[[#This Row],[Vendor ID]]=""),1,"")</f>
        <v/>
      </c>
      <c r="AF1348" s="15"/>
      <c r="AG1348" s="15"/>
      <c r="AH1348" s="15"/>
      <c r="AI1348" s="46" t="str">
        <f>IF(Table1[[#This Row],[Posting Date]]&lt;&gt;"","GJ-"&amp;CountryID,"")</f>
        <v/>
      </c>
      <c r="AJ1348" s="59" t="str">
        <f>IF(Table1[[#This Row],[Posting Date]]&lt;&gt;"",Table1[[#This Row],[Posting Date]],"")</f>
        <v/>
      </c>
      <c r="AK1348" s="46"/>
      <c r="AL1348" s="46" t="str">
        <f>IF(Table1[[#This Row],[Description]]&lt;&gt;"",Table1[[#This Row],[Description]],"")</f>
        <v/>
      </c>
      <c r="AM1348" s="46" t="str">
        <f>IF(Table1[[#This Row],[Posting Date]]&lt;&gt;"",Table1[[#This Row],[Reference Number]],"")</f>
        <v/>
      </c>
      <c r="AN1348" s="46" t="str">
        <f>TRIM(Table1[[#This Row],[Line '#]])</f>
        <v/>
      </c>
      <c r="AO1348" s="46" t="str">
        <f>TRIM(Table1[[#This Row],[Account]])</f>
        <v/>
      </c>
      <c r="AP1348" s="46" t="str">
        <f>IF(Table1[[#This Row],[Posting Date]]&lt;&gt;"",$D$5,"")</f>
        <v/>
      </c>
      <c r="AQ1348" s="46" t="str">
        <f>TRIM(Table1[[#This Row],[Departments-Prgrams]])</f>
        <v/>
      </c>
      <c r="AR1348" s="46" t="str">
        <f>TRIM(Table1[[#This Row],[Grant]])</f>
        <v/>
      </c>
      <c r="AS1348" s="46" t="str">
        <f>TRIM(Table1[[#This Row],[Staff ID]])</f>
        <v/>
      </c>
      <c r="AT1348" s="46" t="str">
        <f>IF(TRIM(Table1[[#This Row],[Budget Code]])=0,"",TRIM(Table1[[#This Row],[Budget Code]]))</f>
        <v/>
      </c>
      <c r="AU1348" s="46" t="str">
        <f>IF(Table1[[#This Row],[Line Description]]&lt;&gt;"",Table1[[#This Row],[Line Description]],"")</f>
        <v/>
      </c>
      <c r="AV1348" s="46" t="str">
        <f>IF(Table1[[#This Row],[Cur_Amount Debit]]&gt;0,ROUND(Table1[[#This Row],[Cur_Amount Debit]],2),"")</f>
        <v/>
      </c>
      <c r="AW1348" s="46" t="str">
        <f>IF(Table1[[#This Row],[Cur_Amount Credit]]&gt;0,ROUND(Table1[[#This Row],[Cur_Amount Credit]],2),"")</f>
        <v/>
      </c>
      <c r="AX1348" s="46" t="str">
        <f>LEFT(Table1[[#This Row],[Cur]],3)</f>
        <v/>
      </c>
      <c r="AY1348" s="59"/>
      <c r="AZ1348" s="46"/>
      <c r="BA1348" s="46" t="str">
        <f>IF(Table1[[#This Row],[Cur]]&lt;&gt;"",IF(Table1[[#This Row],[Cur]]="USD","",ExchangeRate),"")</f>
        <v/>
      </c>
      <c r="BB1348" s="46" t="str">
        <f>IF(Table1[[#This Row],[Grant]]&lt;&gt;"",VLOOKUP(Table1[[#This Row],[Grant]],Grants!B:D,3),"")</f>
        <v/>
      </c>
      <c r="BC1348" s="46" t="str">
        <f>TRIM(Table1[[#This Row],[Vendor ID]])</f>
        <v/>
      </c>
      <c r="BD1348">
        <f>IF(Table1[[#This Row],[Reference Number]]=Q1347,BD1347,BD1347+1)</f>
        <v>0</v>
      </c>
    </row>
    <row r="1349" spans="1:56" ht="11.25" customHeight="1" x14ac:dyDescent="0.25">
      <c r="A1349" s="1"/>
      <c r="B1349" s="88" t="str">
        <f>IF(Table1[[#This Row],[Posting Date]]&lt;&gt;"",IF(Table1[[#This Row],[Reference Number]]=Q1348,B1348+1,1),"")</f>
        <v/>
      </c>
      <c r="C1349" s="61"/>
      <c r="D1349" s="61"/>
      <c r="E1349" s="138"/>
      <c r="F1349" s="141" t="str">
        <f>IFERROR(IF(VLOOKUP(Table1[[#This Row],[Budget Code Description]],Dimentions!$X$6:$AC$139,2,FALSE)="","",VLOOKUP(Table1[[#This Row],[Budget Code Description]],Dimentions!$X$6:$AC$139,2,FALSE)),"")</f>
        <v/>
      </c>
      <c r="G1349" s="141"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1" t="str">
        <f>IFERROR(VLOOKUP(Table1[[#This Row],[Budget Code Description]],Table6[#All],8,FALSE),"")</f>
        <v/>
      </c>
      <c r="L1349" s="63"/>
      <c r="M1349" s="65" t="str">
        <f>IFERROR(VLOOKUP(Table1[[#This Row],[Staff ID]],Table2[],2,FALSE),"")</f>
        <v/>
      </c>
      <c r="N1349" s="209" t="str">
        <f>IFERROR(IF(VLOOKUP(Table1[[#This Row],[Budget Code Description]],Dimentions!$X$6:$AC$134,4,FALSE)="","",VLOOKUP(Table1[[#This Row],[Budget Code Description]],Dimentions!$X$6:$AC$134,4,FALSE)),"")</f>
        <v/>
      </c>
      <c r="O1349" s="65" t="str">
        <f>IFERROR(VLOOKUP(Table1[[#This Row],[Vendor ID]],Table549[],2,FALSE),"")</f>
        <v/>
      </c>
      <c r="P1349" s="63"/>
      <c r="Q1349" s="141" t="str">
        <f>IF(Table1[[#This Row],[Posting Date]]&lt;&gt;"",$D$9,"")</f>
        <v/>
      </c>
      <c r="R1349" s="157" t="str">
        <f>IF(Table1[[#This Row],[Posting Date]]&lt;&gt;"",$D$10,"")</f>
        <v/>
      </c>
      <c r="S1349" s="66"/>
      <c r="T1349" s="63"/>
      <c r="U1349" s="67"/>
      <c r="V1349" s="67"/>
      <c r="W1349" s="67" t="str">
        <f t="shared" si="25"/>
        <v/>
      </c>
      <c r="X1349" s="159" t="str">
        <f>IF(E1349="","",(IF(Table1[[#This Row],[Cur]]="USD",Table1[[#This Row],[Cur_Amount Debit]],Table1[[#This Row],[Cur_Amount Debit]]/Table1[[#This Row],[Exchange Rate]])))</f>
        <v/>
      </c>
      <c r="Y1349" s="159" t="str">
        <f>IF(E1349="","",(IF(Table1[[#This Row],[Cur]]="USD",Table1[[#This Row],[Cur_Amount Credit]],Table1[[#This Row],[Cur_Amount Credit]]/ExchangeRate)))</f>
        <v/>
      </c>
      <c r="Z1349" s="201" t="str">
        <f>IF(E1349="","",(Table1[[#This Row],[Debit USD]]-Table1[[#This Row],[Credit USD]]))</f>
        <v/>
      </c>
      <c r="AA1349" s="226"/>
      <c r="AB1349" s="255"/>
      <c r="AC1349" s="1"/>
      <c r="AD1349" s="15"/>
      <c r="AE1349" s="15" t="str">
        <f>IF(AND(OR(Table1[[#This Row],[Account]]="15030",Table1[[#This Row],[Account]]="15035",Table1[[#This Row],[Account]]="20150"),Table1[[#This Row],[Vendor ID]]=""),1,"")</f>
        <v/>
      </c>
      <c r="AF1349" s="15"/>
      <c r="AG1349" s="15"/>
      <c r="AH1349" s="15"/>
      <c r="AI1349" s="46" t="str">
        <f>IF(Table1[[#This Row],[Posting Date]]&lt;&gt;"","GJ-"&amp;CountryID,"")</f>
        <v/>
      </c>
      <c r="AJ1349" s="59" t="str">
        <f>IF(Table1[[#This Row],[Posting Date]]&lt;&gt;"",Table1[[#This Row],[Posting Date]],"")</f>
        <v/>
      </c>
      <c r="AK1349" s="46"/>
      <c r="AL1349" s="46" t="str">
        <f>IF(Table1[[#This Row],[Description]]&lt;&gt;"",Table1[[#This Row],[Description]],"")</f>
        <v/>
      </c>
      <c r="AM1349" s="46" t="str">
        <f>IF(Table1[[#This Row],[Posting Date]]&lt;&gt;"",Table1[[#This Row],[Reference Number]],"")</f>
        <v/>
      </c>
      <c r="AN1349" s="46" t="str">
        <f>TRIM(Table1[[#This Row],[Line '#]])</f>
        <v/>
      </c>
      <c r="AO1349" s="46" t="str">
        <f>TRIM(Table1[[#This Row],[Account]])</f>
        <v/>
      </c>
      <c r="AP1349" s="46" t="str">
        <f>IF(Table1[[#This Row],[Posting Date]]&lt;&gt;"",$D$5,"")</f>
        <v/>
      </c>
      <c r="AQ1349" s="46" t="str">
        <f>TRIM(Table1[[#This Row],[Departments-Prgrams]])</f>
        <v/>
      </c>
      <c r="AR1349" s="46" t="str">
        <f>TRIM(Table1[[#This Row],[Grant]])</f>
        <v/>
      </c>
      <c r="AS1349" s="46" t="str">
        <f>TRIM(Table1[[#This Row],[Staff ID]])</f>
        <v/>
      </c>
      <c r="AT1349" s="46" t="str">
        <f>IF(TRIM(Table1[[#This Row],[Budget Code]])=0,"",TRIM(Table1[[#This Row],[Budget Code]]))</f>
        <v/>
      </c>
      <c r="AU1349" s="46" t="str">
        <f>IF(Table1[[#This Row],[Line Description]]&lt;&gt;"",Table1[[#This Row],[Line Description]],"")</f>
        <v/>
      </c>
      <c r="AV1349" s="46" t="str">
        <f>IF(Table1[[#This Row],[Cur_Amount Debit]]&gt;0,ROUND(Table1[[#This Row],[Cur_Amount Debit]],2),"")</f>
        <v/>
      </c>
      <c r="AW1349" s="46" t="str">
        <f>IF(Table1[[#This Row],[Cur_Amount Credit]]&gt;0,ROUND(Table1[[#This Row],[Cur_Amount Credit]],2),"")</f>
        <v/>
      </c>
      <c r="AX1349" s="46" t="str">
        <f>LEFT(Table1[[#This Row],[Cur]],3)</f>
        <v/>
      </c>
      <c r="AY1349" s="59"/>
      <c r="AZ1349" s="46"/>
      <c r="BA1349" s="46" t="str">
        <f>IF(Table1[[#This Row],[Cur]]&lt;&gt;"",IF(Table1[[#This Row],[Cur]]="USD","",ExchangeRate),"")</f>
        <v/>
      </c>
      <c r="BB1349" s="46" t="str">
        <f>IF(Table1[[#This Row],[Grant]]&lt;&gt;"",VLOOKUP(Table1[[#This Row],[Grant]],Grants!B:D,3),"")</f>
        <v/>
      </c>
      <c r="BC1349" s="46" t="str">
        <f>TRIM(Table1[[#This Row],[Vendor ID]])</f>
        <v/>
      </c>
      <c r="BD1349">
        <f>IF(Table1[[#This Row],[Reference Number]]=Q1348,BD1348,BD1348+1)</f>
        <v>0</v>
      </c>
    </row>
    <row r="1350" spans="1:56" ht="11.25" customHeight="1" x14ac:dyDescent="0.25">
      <c r="A1350" s="1"/>
      <c r="B1350" s="88" t="str">
        <f>IF(Table1[[#This Row],[Posting Date]]&lt;&gt;"",IF(Table1[[#This Row],[Reference Number]]=Q1349,B1349+1,1),"")</f>
        <v/>
      </c>
      <c r="C1350" s="61"/>
      <c r="D1350" s="61"/>
      <c r="E1350" s="138"/>
      <c r="F1350" s="141" t="str">
        <f>IFERROR(IF(VLOOKUP(Table1[[#This Row],[Budget Code Description]],Dimentions!$X$6:$AC$139,2,FALSE)="","",VLOOKUP(Table1[[#This Row],[Budget Code Description]],Dimentions!$X$6:$AC$139,2,FALSE)),"")</f>
        <v/>
      </c>
      <c r="G1350" s="141"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1" t="str">
        <f>IFERROR(VLOOKUP(Table1[[#This Row],[Budget Code Description]],Table6[#All],8,FALSE),"")</f>
        <v/>
      </c>
      <c r="L1350" s="63"/>
      <c r="M1350" s="65" t="str">
        <f>IFERROR(VLOOKUP(Table1[[#This Row],[Staff ID]],Table2[],2,FALSE),"")</f>
        <v/>
      </c>
      <c r="N1350" s="209" t="str">
        <f>IFERROR(IF(VLOOKUP(Table1[[#This Row],[Budget Code Description]],Dimentions!$X$6:$AC$134,4,FALSE)="","",VLOOKUP(Table1[[#This Row],[Budget Code Description]],Dimentions!$X$6:$AC$134,4,FALSE)),"")</f>
        <v/>
      </c>
      <c r="O1350" s="65" t="str">
        <f>IFERROR(VLOOKUP(Table1[[#This Row],[Vendor ID]],Table549[],2,FALSE),"")</f>
        <v/>
      </c>
      <c r="P1350" s="63"/>
      <c r="Q1350" s="141" t="str">
        <f>IF(Table1[[#This Row],[Posting Date]]&lt;&gt;"",$D$9,"")</f>
        <v/>
      </c>
      <c r="R1350" s="157" t="str">
        <f>IF(Table1[[#This Row],[Posting Date]]&lt;&gt;"",$D$10,"")</f>
        <v/>
      </c>
      <c r="S1350" s="66"/>
      <c r="T1350" s="63"/>
      <c r="U1350" s="67"/>
      <c r="V1350" s="67"/>
      <c r="W1350" s="67" t="str">
        <f t="shared" si="25"/>
        <v/>
      </c>
      <c r="X1350" s="159" t="str">
        <f>IF(E1350="","",(IF(Table1[[#This Row],[Cur]]="USD",Table1[[#This Row],[Cur_Amount Debit]],Table1[[#This Row],[Cur_Amount Debit]]/Table1[[#This Row],[Exchange Rate]])))</f>
        <v/>
      </c>
      <c r="Y1350" s="159" t="str">
        <f>IF(E1350="","",(IF(Table1[[#This Row],[Cur]]="USD",Table1[[#This Row],[Cur_Amount Credit]],Table1[[#This Row],[Cur_Amount Credit]]/ExchangeRate)))</f>
        <v/>
      </c>
      <c r="Z1350" s="201" t="str">
        <f>IF(E1350="","",(Table1[[#This Row],[Debit USD]]-Table1[[#This Row],[Credit USD]]))</f>
        <v/>
      </c>
      <c r="AA1350" s="226"/>
      <c r="AB1350" s="255"/>
      <c r="AC1350" s="1"/>
      <c r="AD1350" s="15"/>
      <c r="AE1350" s="15" t="str">
        <f>IF(AND(OR(Table1[[#This Row],[Account]]="15030",Table1[[#This Row],[Account]]="15035",Table1[[#This Row],[Account]]="20150"),Table1[[#This Row],[Vendor ID]]=""),1,"")</f>
        <v/>
      </c>
      <c r="AF1350" s="15"/>
      <c r="AG1350" s="15"/>
      <c r="AH1350" s="15"/>
      <c r="AI1350" s="46" t="str">
        <f>IF(Table1[[#This Row],[Posting Date]]&lt;&gt;"","GJ-"&amp;CountryID,"")</f>
        <v/>
      </c>
      <c r="AJ1350" s="59" t="str">
        <f>IF(Table1[[#This Row],[Posting Date]]&lt;&gt;"",Table1[[#This Row],[Posting Date]],"")</f>
        <v/>
      </c>
      <c r="AK1350" s="46"/>
      <c r="AL1350" s="46" t="str">
        <f>IF(Table1[[#This Row],[Description]]&lt;&gt;"",Table1[[#This Row],[Description]],"")</f>
        <v/>
      </c>
      <c r="AM1350" s="46" t="str">
        <f>IF(Table1[[#This Row],[Posting Date]]&lt;&gt;"",Table1[[#This Row],[Reference Number]],"")</f>
        <v/>
      </c>
      <c r="AN1350" s="46" t="str">
        <f>TRIM(Table1[[#This Row],[Line '#]])</f>
        <v/>
      </c>
      <c r="AO1350" s="46" t="str">
        <f>TRIM(Table1[[#This Row],[Account]])</f>
        <v/>
      </c>
      <c r="AP1350" s="46" t="str">
        <f>IF(Table1[[#This Row],[Posting Date]]&lt;&gt;"",$D$5,"")</f>
        <v/>
      </c>
      <c r="AQ1350" s="46" t="str">
        <f>TRIM(Table1[[#This Row],[Departments-Prgrams]])</f>
        <v/>
      </c>
      <c r="AR1350" s="46" t="str">
        <f>TRIM(Table1[[#This Row],[Grant]])</f>
        <v/>
      </c>
      <c r="AS1350" s="46" t="str">
        <f>TRIM(Table1[[#This Row],[Staff ID]])</f>
        <v/>
      </c>
      <c r="AT1350" s="46" t="str">
        <f>IF(TRIM(Table1[[#This Row],[Budget Code]])=0,"",TRIM(Table1[[#This Row],[Budget Code]]))</f>
        <v/>
      </c>
      <c r="AU1350" s="46" t="str">
        <f>IF(Table1[[#This Row],[Line Description]]&lt;&gt;"",Table1[[#This Row],[Line Description]],"")</f>
        <v/>
      </c>
      <c r="AV1350" s="46" t="str">
        <f>IF(Table1[[#This Row],[Cur_Amount Debit]]&gt;0,ROUND(Table1[[#This Row],[Cur_Amount Debit]],2),"")</f>
        <v/>
      </c>
      <c r="AW1350" s="46" t="str">
        <f>IF(Table1[[#This Row],[Cur_Amount Credit]]&gt;0,ROUND(Table1[[#This Row],[Cur_Amount Credit]],2),"")</f>
        <v/>
      </c>
      <c r="AX1350" s="46" t="str">
        <f>LEFT(Table1[[#This Row],[Cur]],3)</f>
        <v/>
      </c>
      <c r="AY1350" s="59"/>
      <c r="AZ1350" s="46"/>
      <c r="BA1350" s="46" t="str">
        <f>IF(Table1[[#This Row],[Cur]]&lt;&gt;"",IF(Table1[[#This Row],[Cur]]="USD","",ExchangeRate),"")</f>
        <v/>
      </c>
      <c r="BB1350" s="46" t="str">
        <f>IF(Table1[[#This Row],[Grant]]&lt;&gt;"",VLOOKUP(Table1[[#This Row],[Grant]],Grants!B:D,3),"")</f>
        <v/>
      </c>
      <c r="BC1350" s="46" t="str">
        <f>TRIM(Table1[[#This Row],[Vendor ID]])</f>
        <v/>
      </c>
      <c r="BD1350">
        <f>IF(Table1[[#This Row],[Reference Number]]=Q1349,BD1349,BD1349+1)</f>
        <v>0</v>
      </c>
    </row>
    <row r="1351" spans="1:56" ht="11.25" customHeight="1" x14ac:dyDescent="0.25">
      <c r="A1351" s="1"/>
      <c r="B1351" s="88" t="str">
        <f>IF(Table1[[#This Row],[Posting Date]]&lt;&gt;"",IF(Table1[[#This Row],[Reference Number]]=Q1350,B1350+1,1),"")</f>
        <v/>
      </c>
      <c r="C1351" s="61"/>
      <c r="D1351" s="61"/>
      <c r="E1351" s="138"/>
      <c r="F1351" s="141" t="str">
        <f>IFERROR(IF(VLOOKUP(Table1[[#This Row],[Budget Code Description]],Dimentions!$X$6:$AC$139,2,FALSE)="","",VLOOKUP(Table1[[#This Row],[Budget Code Description]],Dimentions!$X$6:$AC$139,2,FALSE)),"")</f>
        <v/>
      </c>
      <c r="G1351" s="141"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1" t="str">
        <f>IFERROR(VLOOKUP(Table1[[#This Row],[Budget Code Description]],Table6[#All],8,FALSE),"")</f>
        <v/>
      </c>
      <c r="L1351" s="63"/>
      <c r="M1351" s="65" t="str">
        <f>IFERROR(VLOOKUP(Table1[[#This Row],[Staff ID]],Table2[],2,FALSE),"")</f>
        <v/>
      </c>
      <c r="N1351" s="209" t="str">
        <f>IFERROR(IF(VLOOKUP(Table1[[#This Row],[Budget Code Description]],Dimentions!$X$6:$AC$134,4,FALSE)="","",VLOOKUP(Table1[[#This Row],[Budget Code Description]],Dimentions!$X$6:$AC$134,4,FALSE)),"")</f>
        <v/>
      </c>
      <c r="O1351" s="65" t="str">
        <f>IFERROR(VLOOKUP(Table1[[#This Row],[Vendor ID]],Table549[],2,FALSE),"")</f>
        <v/>
      </c>
      <c r="P1351" s="63"/>
      <c r="Q1351" s="141" t="str">
        <f>IF(Table1[[#This Row],[Posting Date]]&lt;&gt;"",$D$9,"")</f>
        <v/>
      </c>
      <c r="R1351" s="157" t="str">
        <f>IF(Table1[[#This Row],[Posting Date]]&lt;&gt;"",$D$10,"")</f>
        <v/>
      </c>
      <c r="S1351" s="66"/>
      <c r="T1351" s="63"/>
      <c r="U1351" s="67"/>
      <c r="V1351" s="67"/>
      <c r="W1351" s="67" t="str">
        <f t="shared" si="25"/>
        <v/>
      </c>
      <c r="X1351" s="159" t="str">
        <f>IF(E1351="","",(IF(Table1[[#This Row],[Cur]]="USD",Table1[[#This Row],[Cur_Amount Debit]],Table1[[#This Row],[Cur_Amount Debit]]/Table1[[#This Row],[Exchange Rate]])))</f>
        <v/>
      </c>
      <c r="Y1351" s="159" t="str">
        <f>IF(E1351="","",(IF(Table1[[#This Row],[Cur]]="USD",Table1[[#This Row],[Cur_Amount Credit]],Table1[[#This Row],[Cur_Amount Credit]]/ExchangeRate)))</f>
        <v/>
      </c>
      <c r="Z1351" s="201" t="str">
        <f>IF(E1351="","",(Table1[[#This Row],[Debit USD]]-Table1[[#This Row],[Credit USD]]))</f>
        <v/>
      </c>
      <c r="AA1351" s="226"/>
      <c r="AB1351" s="255"/>
      <c r="AC1351" s="1"/>
      <c r="AD1351" s="15"/>
      <c r="AE1351" s="15" t="str">
        <f>IF(AND(OR(Table1[[#This Row],[Account]]="15030",Table1[[#This Row],[Account]]="15035",Table1[[#This Row],[Account]]="20150"),Table1[[#This Row],[Vendor ID]]=""),1,"")</f>
        <v/>
      </c>
      <c r="AF1351" s="15"/>
      <c r="AG1351" s="15"/>
      <c r="AH1351" s="15"/>
      <c r="AI1351" s="46" t="str">
        <f>IF(Table1[[#This Row],[Posting Date]]&lt;&gt;"","GJ-"&amp;CountryID,"")</f>
        <v/>
      </c>
      <c r="AJ1351" s="59" t="str">
        <f>IF(Table1[[#This Row],[Posting Date]]&lt;&gt;"",Table1[[#This Row],[Posting Date]],"")</f>
        <v/>
      </c>
      <c r="AK1351" s="46"/>
      <c r="AL1351" s="46" t="str">
        <f>IF(Table1[[#This Row],[Description]]&lt;&gt;"",Table1[[#This Row],[Description]],"")</f>
        <v/>
      </c>
      <c r="AM1351" s="46" t="str">
        <f>IF(Table1[[#This Row],[Posting Date]]&lt;&gt;"",Table1[[#This Row],[Reference Number]],"")</f>
        <v/>
      </c>
      <c r="AN1351" s="46" t="str">
        <f>TRIM(Table1[[#This Row],[Line '#]])</f>
        <v/>
      </c>
      <c r="AO1351" s="46" t="str">
        <f>TRIM(Table1[[#This Row],[Account]])</f>
        <v/>
      </c>
      <c r="AP1351" s="46" t="str">
        <f>IF(Table1[[#This Row],[Posting Date]]&lt;&gt;"",$D$5,"")</f>
        <v/>
      </c>
      <c r="AQ1351" s="46" t="str">
        <f>TRIM(Table1[[#This Row],[Departments-Prgrams]])</f>
        <v/>
      </c>
      <c r="AR1351" s="46" t="str">
        <f>TRIM(Table1[[#This Row],[Grant]])</f>
        <v/>
      </c>
      <c r="AS1351" s="46" t="str">
        <f>TRIM(Table1[[#This Row],[Staff ID]])</f>
        <v/>
      </c>
      <c r="AT1351" s="46" t="str">
        <f>IF(TRIM(Table1[[#This Row],[Budget Code]])=0,"",TRIM(Table1[[#This Row],[Budget Code]]))</f>
        <v/>
      </c>
      <c r="AU1351" s="46" t="str">
        <f>IF(Table1[[#This Row],[Line Description]]&lt;&gt;"",Table1[[#This Row],[Line Description]],"")</f>
        <v/>
      </c>
      <c r="AV1351" s="46" t="str">
        <f>IF(Table1[[#This Row],[Cur_Amount Debit]]&gt;0,ROUND(Table1[[#This Row],[Cur_Amount Debit]],2),"")</f>
        <v/>
      </c>
      <c r="AW1351" s="46" t="str">
        <f>IF(Table1[[#This Row],[Cur_Amount Credit]]&gt;0,ROUND(Table1[[#This Row],[Cur_Amount Credit]],2),"")</f>
        <v/>
      </c>
      <c r="AX1351" s="46" t="str">
        <f>LEFT(Table1[[#This Row],[Cur]],3)</f>
        <v/>
      </c>
      <c r="AY1351" s="59"/>
      <c r="AZ1351" s="46"/>
      <c r="BA1351" s="46" t="str">
        <f>IF(Table1[[#This Row],[Cur]]&lt;&gt;"",IF(Table1[[#This Row],[Cur]]="USD","",ExchangeRate),"")</f>
        <v/>
      </c>
      <c r="BB1351" s="46" t="str">
        <f>IF(Table1[[#This Row],[Grant]]&lt;&gt;"",VLOOKUP(Table1[[#This Row],[Grant]],Grants!B:D,3),"")</f>
        <v/>
      </c>
      <c r="BC1351" s="46" t="str">
        <f>TRIM(Table1[[#This Row],[Vendor ID]])</f>
        <v/>
      </c>
      <c r="BD1351">
        <f>IF(Table1[[#This Row],[Reference Number]]=Q1350,BD1350,BD1350+1)</f>
        <v>0</v>
      </c>
    </row>
    <row r="1352" spans="1:56" ht="11.25" customHeight="1" x14ac:dyDescent="0.25">
      <c r="A1352" s="1"/>
      <c r="B1352" s="88" t="str">
        <f>IF(Table1[[#This Row],[Posting Date]]&lt;&gt;"",IF(Table1[[#This Row],[Reference Number]]=Q1351,B1351+1,1),"")</f>
        <v/>
      </c>
      <c r="C1352" s="61"/>
      <c r="D1352" s="61"/>
      <c r="E1352" s="138"/>
      <c r="F1352" s="141" t="str">
        <f>IFERROR(IF(VLOOKUP(Table1[[#This Row],[Budget Code Description]],Dimentions!$X$6:$AC$139,2,FALSE)="","",VLOOKUP(Table1[[#This Row],[Budget Code Description]],Dimentions!$X$6:$AC$139,2,FALSE)),"")</f>
        <v/>
      </c>
      <c r="G1352" s="141"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1" t="str">
        <f>IFERROR(VLOOKUP(Table1[[#This Row],[Budget Code Description]],Table6[#All],8,FALSE),"")</f>
        <v/>
      </c>
      <c r="L1352" s="63"/>
      <c r="M1352" s="65" t="str">
        <f>IFERROR(VLOOKUP(Table1[[#This Row],[Staff ID]],Table2[],2,FALSE),"")</f>
        <v/>
      </c>
      <c r="N1352" s="209" t="str">
        <f>IFERROR(IF(VLOOKUP(Table1[[#This Row],[Budget Code Description]],Dimentions!$X$6:$AC$134,4,FALSE)="","",VLOOKUP(Table1[[#This Row],[Budget Code Description]],Dimentions!$X$6:$AC$134,4,FALSE)),"")</f>
        <v/>
      </c>
      <c r="O1352" s="65" t="str">
        <f>IFERROR(VLOOKUP(Table1[[#This Row],[Vendor ID]],Table549[],2,FALSE),"")</f>
        <v/>
      </c>
      <c r="P1352" s="63"/>
      <c r="Q1352" s="141" t="str">
        <f>IF(Table1[[#This Row],[Posting Date]]&lt;&gt;"",$D$9,"")</f>
        <v/>
      </c>
      <c r="R1352" s="157" t="str">
        <f>IF(Table1[[#This Row],[Posting Date]]&lt;&gt;"",$D$10,"")</f>
        <v/>
      </c>
      <c r="S1352" s="66"/>
      <c r="T1352" s="63"/>
      <c r="U1352" s="67"/>
      <c r="V1352" s="67"/>
      <c r="W1352" s="67" t="str">
        <f t="shared" si="25"/>
        <v/>
      </c>
      <c r="X1352" s="159" t="str">
        <f>IF(E1352="","",(IF(Table1[[#This Row],[Cur]]="USD",Table1[[#This Row],[Cur_Amount Debit]],Table1[[#This Row],[Cur_Amount Debit]]/Table1[[#This Row],[Exchange Rate]])))</f>
        <v/>
      </c>
      <c r="Y1352" s="159" t="str">
        <f>IF(E1352="","",(IF(Table1[[#This Row],[Cur]]="USD",Table1[[#This Row],[Cur_Amount Credit]],Table1[[#This Row],[Cur_Amount Credit]]/ExchangeRate)))</f>
        <v/>
      </c>
      <c r="Z1352" s="201" t="str">
        <f>IF(E1352="","",(Table1[[#This Row],[Debit USD]]-Table1[[#This Row],[Credit USD]]))</f>
        <v/>
      </c>
      <c r="AA1352" s="226"/>
      <c r="AB1352" s="255"/>
      <c r="AC1352" s="1"/>
      <c r="AD1352" s="15"/>
      <c r="AE1352" s="15" t="str">
        <f>IF(AND(OR(Table1[[#This Row],[Account]]="15030",Table1[[#This Row],[Account]]="15035",Table1[[#This Row],[Account]]="20150"),Table1[[#This Row],[Vendor ID]]=""),1,"")</f>
        <v/>
      </c>
      <c r="AF1352" s="15"/>
      <c r="AG1352" s="15"/>
      <c r="AH1352" s="15"/>
      <c r="AI1352" s="46" t="str">
        <f>IF(Table1[[#This Row],[Posting Date]]&lt;&gt;"","GJ-"&amp;CountryID,"")</f>
        <v/>
      </c>
      <c r="AJ1352" s="59" t="str">
        <f>IF(Table1[[#This Row],[Posting Date]]&lt;&gt;"",Table1[[#This Row],[Posting Date]],"")</f>
        <v/>
      </c>
      <c r="AK1352" s="46"/>
      <c r="AL1352" s="46" t="str">
        <f>IF(Table1[[#This Row],[Description]]&lt;&gt;"",Table1[[#This Row],[Description]],"")</f>
        <v/>
      </c>
      <c r="AM1352" s="46" t="str">
        <f>IF(Table1[[#This Row],[Posting Date]]&lt;&gt;"",Table1[[#This Row],[Reference Number]],"")</f>
        <v/>
      </c>
      <c r="AN1352" s="46" t="str">
        <f>TRIM(Table1[[#This Row],[Line '#]])</f>
        <v/>
      </c>
      <c r="AO1352" s="46" t="str">
        <f>TRIM(Table1[[#This Row],[Account]])</f>
        <v/>
      </c>
      <c r="AP1352" s="46" t="str">
        <f>IF(Table1[[#This Row],[Posting Date]]&lt;&gt;"",$D$5,"")</f>
        <v/>
      </c>
      <c r="AQ1352" s="46" t="str">
        <f>TRIM(Table1[[#This Row],[Departments-Prgrams]])</f>
        <v/>
      </c>
      <c r="AR1352" s="46" t="str">
        <f>TRIM(Table1[[#This Row],[Grant]])</f>
        <v/>
      </c>
      <c r="AS1352" s="46" t="str">
        <f>TRIM(Table1[[#This Row],[Staff ID]])</f>
        <v/>
      </c>
      <c r="AT1352" s="46" t="str">
        <f>IF(TRIM(Table1[[#This Row],[Budget Code]])=0,"",TRIM(Table1[[#This Row],[Budget Code]]))</f>
        <v/>
      </c>
      <c r="AU1352" s="46" t="str">
        <f>IF(Table1[[#This Row],[Line Description]]&lt;&gt;"",Table1[[#This Row],[Line Description]],"")</f>
        <v/>
      </c>
      <c r="AV1352" s="46" t="str">
        <f>IF(Table1[[#This Row],[Cur_Amount Debit]]&gt;0,ROUND(Table1[[#This Row],[Cur_Amount Debit]],2),"")</f>
        <v/>
      </c>
      <c r="AW1352" s="46" t="str">
        <f>IF(Table1[[#This Row],[Cur_Amount Credit]]&gt;0,ROUND(Table1[[#This Row],[Cur_Amount Credit]],2),"")</f>
        <v/>
      </c>
      <c r="AX1352" s="46" t="str">
        <f>LEFT(Table1[[#This Row],[Cur]],3)</f>
        <v/>
      </c>
      <c r="AY1352" s="59"/>
      <c r="AZ1352" s="46"/>
      <c r="BA1352" s="46" t="str">
        <f>IF(Table1[[#This Row],[Cur]]&lt;&gt;"",IF(Table1[[#This Row],[Cur]]="USD","",ExchangeRate),"")</f>
        <v/>
      </c>
      <c r="BB1352" s="46" t="str">
        <f>IF(Table1[[#This Row],[Grant]]&lt;&gt;"",VLOOKUP(Table1[[#This Row],[Grant]],Grants!B:D,3),"")</f>
        <v/>
      </c>
      <c r="BC1352" s="46" t="str">
        <f>TRIM(Table1[[#This Row],[Vendor ID]])</f>
        <v/>
      </c>
      <c r="BD1352">
        <f>IF(Table1[[#This Row],[Reference Number]]=Q1351,BD1351,BD1351+1)</f>
        <v>0</v>
      </c>
    </row>
    <row r="1353" spans="1:56" ht="11.25" customHeight="1" x14ac:dyDescent="0.25">
      <c r="A1353" s="1"/>
      <c r="B1353" s="88" t="str">
        <f>IF(Table1[[#This Row],[Posting Date]]&lt;&gt;"",IF(Table1[[#This Row],[Reference Number]]=Q1352,B1352+1,1),"")</f>
        <v/>
      </c>
      <c r="C1353" s="61"/>
      <c r="D1353" s="61"/>
      <c r="E1353" s="138"/>
      <c r="F1353" s="141" t="str">
        <f>IFERROR(IF(VLOOKUP(Table1[[#This Row],[Budget Code Description]],Dimentions!$X$6:$AC$139,2,FALSE)="","",VLOOKUP(Table1[[#This Row],[Budget Code Description]],Dimentions!$X$6:$AC$139,2,FALSE)),"")</f>
        <v/>
      </c>
      <c r="G1353" s="141"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1" t="str">
        <f>IFERROR(VLOOKUP(Table1[[#This Row],[Budget Code Description]],Table6[#All],8,FALSE),"")</f>
        <v/>
      </c>
      <c r="L1353" s="63"/>
      <c r="M1353" s="65" t="str">
        <f>IFERROR(VLOOKUP(Table1[[#This Row],[Staff ID]],Table2[],2,FALSE),"")</f>
        <v/>
      </c>
      <c r="N1353" s="209" t="str">
        <f>IFERROR(IF(VLOOKUP(Table1[[#This Row],[Budget Code Description]],Dimentions!$X$6:$AC$134,4,FALSE)="","",VLOOKUP(Table1[[#This Row],[Budget Code Description]],Dimentions!$X$6:$AC$134,4,FALSE)),"")</f>
        <v/>
      </c>
      <c r="O1353" s="65" t="str">
        <f>IFERROR(VLOOKUP(Table1[[#This Row],[Vendor ID]],Table549[],2,FALSE),"")</f>
        <v/>
      </c>
      <c r="P1353" s="63"/>
      <c r="Q1353" s="141" t="str">
        <f>IF(Table1[[#This Row],[Posting Date]]&lt;&gt;"",$D$9,"")</f>
        <v/>
      </c>
      <c r="R1353" s="157" t="str">
        <f>IF(Table1[[#This Row],[Posting Date]]&lt;&gt;"",$D$10,"")</f>
        <v/>
      </c>
      <c r="S1353" s="66"/>
      <c r="T1353" s="63"/>
      <c r="U1353" s="67"/>
      <c r="V1353" s="67"/>
      <c r="W1353" s="67" t="str">
        <f t="shared" si="25"/>
        <v/>
      </c>
      <c r="X1353" s="159" t="str">
        <f>IF(E1353="","",(IF(Table1[[#This Row],[Cur]]="USD",Table1[[#This Row],[Cur_Amount Debit]],Table1[[#This Row],[Cur_Amount Debit]]/Table1[[#This Row],[Exchange Rate]])))</f>
        <v/>
      </c>
      <c r="Y1353" s="159" t="str">
        <f>IF(E1353="","",(IF(Table1[[#This Row],[Cur]]="USD",Table1[[#This Row],[Cur_Amount Credit]],Table1[[#This Row],[Cur_Amount Credit]]/ExchangeRate)))</f>
        <v/>
      </c>
      <c r="Z1353" s="201" t="str">
        <f>IF(E1353="","",(Table1[[#This Row],[Debit USD]]-Table1[[#This Row],[Credit USD]]))</f>
        <v/>
      </c>
      <c r="AA1353" s="226"/>
      <c r="AB1353" s="255"/>
      <c r="AC1353" s="1"/>
      <c r="AD1353" s="15"/>
      <c r="AE1353" s="15" t="str">
        <f>IF(AND(OR(Table1[[#This Row],[Account]]="15030",Table1[[#This Row],[Account]]="15035",Table1[[#This Row],[Account]]="20150"),Table1[[#This Row],[Vendor ID]]=""),1,"")</f>
        <v/>
      </c>
      <c r="AF1353" s="15"/>
      <c r="AG1353" s="15"/>
      <c r="AH1353" s="15"/>
      <c r="AI1353" s="46" t="str">
        <f>IF(Table1[[#This Row],[Posting Date]]&lt;&gt;"","GJ-"&amp;CountryID,"")</f>
        <v/>
      </c>
      <c r="AJ1353" s="59" t="str">
        <f>IF(Table1[[#This Row],[Posting Date]]&lt;&gt;"",Table1[[#This Row],[Posting Date]],"")</f>
        <v/>
      </c>
      <c r="AK1353" s="46"/>
      <c r="AL1353" s="46" t="str">
        <f>IF(Table1[[#This Row],[Description]]&lt;&gt;"",Table1[[#This Row],[Description]],"")</f>
        <v/>
      </c>
      <c r="AM1353" s="46" t="str">
        <f>IF(Table1[[#This Row],[Posting Date]]&lt;&gt;"",Table1[[#This Row],[Reference Number]],"")</f>
        <v/>
      </c>
      <c r="AN1353" s="46" t="str">
        <f>TRIM(Table1[[#This Row],[Line '#]])</f>
        <v/>
      </c>
      <c r="AO1353" s="46" t="str">
        <f>TRIM(Table1[[#This Row],[Account]])</f>
        <v/>
      </c>
      <c r="AP1353" s="46" t="str">
        <f>IF(Table1[[#This Row],[Posting Date]]&lt;&gt;"",$D$5,"")</f>
        <v/>
      </c>
      <c r="AQ1353" s="46" t="str">
        <f>TRIM(Table1[[#This Row],[Departments-Prgrams]])</f>
        <v/>
      </c>
      <c r="AR1353" s="46" t="str">
        <f>TRIM(Table1[[#This Row],[Grant]])</f>
        <v/>
      </c>
      <c r="AS1353" s="46" t="str">
        <f>TRIM(Table1[[#This Row],[Staff ID]])</f>
        <v/>
      </c>
      <c r="AT1353" s="46" t="str">
        <f>IF(TRIM(Table1[[#This Row],[Budget Code]])=0,"",TRIM(Table1[[#This Row],[Budget Code]]))</f>
        <v/>
      </c>
      <c r="AU1353" s="46" t="str">
        <f>IF(Table1[[#This Row],[Line Description]]&lt;&gt;"",Table1[[#This Row],[Line Description]],"")</f>
        <v/>
      </c>
      <c r="AV1353" s="46" t="str">
        <f>IF(Table1[[#This Row],[Cur_Amount Debit]]&gt;0,ROUND(Table1[[#This Row],[Cur_Amount Debit]],2),"")</f>
        <v/>
      </c>
      <c r="AW1353" s="46" t="str">
        <f>IF(Table1[[#This Row],[Cur_Amount Credit]]&gt;0,ROUND(Table1[[#This Row],[Cur_Amount Credit]],2),"")</f>
        <v/>
      </c>
      <c r="AX1353" s="46" t="str">
        <f>LEFT(Table1[[#This Row],[Cur]],3)</f>
        <v/>
      </c>
      <c r="AY1353" s="59"/>
      <c r="AZ1353" s="46"/>
      <c r="BA1353" s="46" t="str">
        <f>IF(Table1[[#This Row],[Cur]]&lt;&gt;"",IF(Table1[[#This Row],[Cur]]="USD","",ExchangeRate),"")</f>
        <v/>
      </c>
      <c r="BB1353" s="46" t="str">
        <f>IF(Table1[[#This Row],[Grant]]&lt;&gt;"",VLOOKUP(Table1[[#This Row],[Grant]],Grants!B:D,3),"")</f>
        <v/>
      </c>
      <c r="BC1353" s="46" t="str">
        <f>TRIM(Table1[[#This Row],[Vendor ID]])</f>
        <v/>
      </c>
      <c r="BD1353">
        <f>IF(Table1[[#This Row],[Reference Number]]=Q1352,BD1352,BD1352+1)</f>
        <v>0</v>
      </c>
    </row>
    <row r="1354" spans="1:56" ht="11.25" customHeight="1" x14ac:dyDescent="0.25">
      <c r="A1354" s="1"/>
      <c r="B1354" s="88" t="str">
        <f>IF(Table1[[#This Row],[Posting Date]]&lt;&gt;"",IF(Table1[[#This Row],[Reference Number]]=Q1353,B1353+1,1),"")</f>
        <v/>
      </c>
      <c r="C1354" s="61"/>
      <c r="D1354" s="61"/>
      <c r="E1354" s="138"/>
      <c r="F1354" s="141" t="str">
        <f>IFERROR(IF(VLOOKUP(Table1[[#This Row],[Budget Code Description]],Dimentions!$X$6:$AC$139,2,FALSE)="","",VLOOKUP(Table1[[#This Row],[Budget Code Description]],Dimentions!$X$6:$AC$139,2,FALSE)),"")</f>
        <v/>
      </c>
      <c r="G1354" s="141"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1" t="str">
        <f>IFERROR(VLOOKUP(Table1[[#This Row],[Budget Code Description]],Table6[#All],8,FALSE),"")</f>
        <v/>
      </c>
      <c r="L1354" s="63"/>
      <c r="M1354" s="65" t="str">
        <f>IFERROR(VLOOKUP(Table1[[#This Row],[Staff ID]],Table2[],2,FALSE),"")</f>
        <v/>
      </c>
      <c r="N1354" s="209" t="str">
        <f>IFERROR(IF(VLOOKUP(Table1[[#This Row],[Budget Code Description]],Dimentions!$X$6:$AC$134,4,FALSE)="","",VLOOKUP(Table1[[#This Row],[Budget Code Description]],Dimentions!$X$6:$AC$134,4,FALSE)),"")</f>
        <v/>
      </c>
      <c r="O1354" s="65" t="str">
        <f>IFERROR(VLOOKUP(Table1[[#This Row],[Vendor ID]],Table549[],2,FALSE),"")</f>
        <v/>
      </c>
      <c r="P1354" s="63"/>
      <c r="Q1354" s="141" t="str">
        <f>IF(Table1[[#This Row],[Posting Date]]&lt;&gt;"",$D$9,"")</f>
        <v/>
      </c>
      <c r="R1354" s="157" t="str">
        <f>IF(Table1[[#This Row],[Posting Date]]&lt;&gt;"",$D$10,"")</f>
        <v/>
      </c>
      <c r="S1354" s="66"/>
      <c r="T1354" s="63"/>
      <c r="U1354" s="67"/>
      <c r="V1354" s="67"/>
      <c r="W1354" s="67" t="str">
        <f t="shared" si="25"/>
        <v/>
      </c>
      <c r="X1354" s="159" t="str">
        <f>IF(E1354="","",(IF(Table1[[#This Row],[Cur]]="USD",Table1[[#This Row],[Cur_Amount Debit]],Table1[[#This Row],[Cur_Amount Debit]]/Table1[[#This Row],[Exchange Rate]])))</f>
        <v/>
      </c>
      <c r="Y1354" s="159" t="str">
        <f>IF(E1354="","",(IF(Table1[[#This Row],[Cur]]="USD",Table1[[#This Row],[Cur_Amount Credit]],Table1[[#This Row],[Cur_Amount Credit]]/ExchangeRate)))</f>
        <v/>
      </c>
      <c r="Z1354" s="201" t="str">
        <f>IF(E1354="","",(Table1[[#This Row],[Debit USD]]-Table1[[#This Row],[Credit USD]]))</f>
        <v/>
      </c>
      <c r="AA1354" s="226"/>
      <c r="AB1354" s="255"/>
      <c r="AC1354" s="1"/>
      <c r="AD1354" s="15"/>
      <c r="AE1354" s="15" t="str">
        <f>IF(AND(OR(Table1[[#This Row],[Account]]="15030",Table1[[#This Row],[Account]]="15035",Table1[[#This Row],[Account]]="20150"),Table1[[#This Row],[Vendor ID]]=""),1,"")</f>
        <v/>
      </c>
      <c r="AF1354" s="15"/>
      <c r="AG1354" s="15"/>
      <c r="AH1354" s="15"/>
      <c r="AI1354" s="46" t="str">
        <f>IF(Table1[[#This Row],[Posting Date]]&lt;&gt;"","GJ-"&amp;CountryID,"")</f>
        <v/>
      </c>
      <c r="AJ1354" s="59" t="str">
        <f>IF(Table1[[#This Row],[Posting Date]]&lt;&gt;"",Table1[[#This Row],[Posting Date]],"")</f>
        <v/>
      </c>
      <c r="AK1354" s="46"/>
      <c r="AL1354" s="46" t="str">
        <f>IF(Table1[[#This Row],[Description]]&lt;&gt;"",Table1[[#This Row],[Description]],"")</f>
        <v/>
      </c>
      <c r="AM1354" s="46" t="str">
        <f>IF(Table1[[#This Row],[Posting Date]]&lt;&gt;"",Table1[[#This Row],[Reference Number]],"")</f>
        <v/>
      </c>
      <c r="AN1354" s="46" t="str">
        <f>TRIM(Table1[[#This Row],[Line '#]])</f>
        <v/>
      </c>
      <c r="AO1354" s="46" t="str">
        <f>TRIM(Table1[[#This Row],[Account]])</f>
        <v/>
      </c>
      <c r="AP1354" s="46" t="str">
        <f>IF(Table1[[#This Row],[Posting Date]]&lt;&gt;"",$D$5,"")</f>
        <v/>
      </c>
      <c r="AQ1354" s="46" t="str">
        <f>TRIM(Table1[[#This Row],[Departments-Prgrams]])</f>
        <v/>
      </c>
      <c r="AR1354" s="46" t="str">
        <f>TRIM(Table1[[#This Row],[Grant]])</f>
        <v/>
      </c>
      <c r="AS1354" s="46" t="str">
        <f>TRIM(Table1[[#This Row],[Staff ID]])</f>
        <v/>
      </c>
      <c r="AT1354" s="46" t="str">
        <f>IF(TRIM(Table1[[#This Row],[Budget Code]])=0,"",TRIM(Table1[[#This Row],[Budget Code]]))</f>
        <v/>
      </c>
      <c r="AU1354" s="46" t="str">
        <f>IF(Table1[[#This Row],[Line Description]]&lt;&gt;"",Table1[[#This Row],[Line Description]],"")</f>
        <v/>
      </c>
      <c r="AV1354" s="46" t="str">
        <f>IF(Table1[[#This Row],[Cur_Amount Debit]]&gt;0,ROUND(Table1[[#This Row],[Cur_Amount Debit]],2),"")</f>
        <v/>
      </c>
      <c r="AW1354" s="46" t="str">
        <f>IF(Table1[[#This Row],[Cur_Amount Credit]]&gt;0,ROUND(Table1[[#This Row],[Cur_Amount Credit]],2),"")</f>
        <v/>
      </c>
      <c r="AX1354" s="46" t="str">
        <f>LEFT(Table1[[#This Row],[Cur]],3)</f>
        <v/>
      </c>
      <c r="AY1354" s="59"/>
      <c r="AZ1354" s="46"/>
      <c r="BA1354" s="46" t="str">
        <f>IF(Table1[[#This Row],[Cur]]&lt;&gt;"",IF(Table1[[#This Row],[Cur]]="USD","",ExchangeRate),"")</f>
        <v/>
      </c>
      <c r="BB1354" s="46" t="str">
        <f>IF(Table1[[#This Row],[Grant]]&lt;&gt;"",VLOOKUP(Table1[[#This Row],[Grant]],Grants!B:D,3),"")</f>
        <v/>
      </c>
      <c r="BC1354" s="46" t="str">
        <f>TRIM(Table1[[#This Row],[Vendor ID]])</f>
        <v/>
      </c>
      <c r="BD1354">
        <f>IF(Table1[[#This Row],[Reference Number]]=Q1353,BD1353,BD1353+1)</f>
        <v>0</v>
      </c>
    </row>
    <row r="1355" spans="1:56" ht="11.25" customHeight="1" x14ac:dyDescent="0.25">
      <c r="A1355" s="1"/>
      <c r="B1355" s="88" t="str">
        <f>IF(Table1[[#This Row],[Posting Date]]&lt;&gt;"",IF(Table1[[#This Row],[Reference Number]]=Q1354,B1354+1,1),"")</f>
        <v/>
      </c>
      <c r="C1355" s="61"/>
      <c r="D1355" s="61"/>
      <c r="E1355" s="138"/>
      <c r="F1355" s="141" t="str">
        <f>IFERROR(IF(VLOOKUP(Table1[[#This Row],[Budget Code Description]],Dimentions!$X$6:$AC$139,2,FALSE)="","",VLOOKUP(Table1[[#This Row],[Budget Code Description]],Dimentions!$X$6:$AC$139,2,FALSE)),"")</f>
        <v/>
      </c>
      <c r="G1355" s="141"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1" t="str">
        <f>IFERROR(VLOOKUP(Table1[[#This Row],[Budget Code Description]],Table6[#All],8,FALSE),"")</f>
        <v/>
      </c>
      <c r="L1355" s="63"/>
      <c r="M1355" s="65" t="str">
        <f>IFERROR(VLOOKUP(Table1[[#This Row],[Staff ID]],Table2[],2,FALSE),"")</f>
        <v/>
      </c>
      <c r="N1355" s="209" t="str">
        <f>IFERROR(IF(VLOOKUP(Table1[[#This Row],[Budget Code Description]],Dimentions!$X$6:$AC$134,4,FALSE)="","",VLOOKUP(Table1[[#This Row],[Budget Code Description]],Dimentions!$X$6:$AC$134,4,FALSE)),"")</f>
        <v/>
      </c>
      <c r="O1355" s="65" t="str">
        <f>IFERROR(VLOOKUP(Table1[[#This Row],[Vendor ID]],Table549[],2,FALSE),"")</f>
        <v/>
      </c>
      <c r="P1355" s="63"/>
      <c r="Q1355" s="141" t="str">
        <f>IF(Table1[[#This Row],[Posting Date]]&lt;&gt;"",$D$9,"")</f>
        <v/>
      </c>
      <c r="R1355" s="157" t="str">
        <f>IF(Table1[[#This Row],[Posting Date]]&lt;&gt;"",$D$10,"")</f>
        <v/>
      </c>
      <c r="S1355" s="66"/>
      <c r="T1355" s="63"/>
      <c r="U1355" s="67"/>
      <c r="V1355" s="67"/>
      <c r="W1355" s="67" t="str">
        <f t="shared" si="25"/>
        <v/>
      </c>
      <c r="X1355" s="159" t="str">
        <f>IF(E1355="","",(IF(Table1[[#This Row],[Cur]]="USD",Table1[[#This Row],[Cur_Amount Debit]],Table1[[#This Row],[Cur_Amount Debit]]/Table1[[#This Row],[Exchange Rate]])))</f>
        <v/>
      </c>
      <c r="Y1355" s="159" t="str">
        <f>IF(E1355="","",(IF(Table1[[#This Row],[Cur]]="USD",Table1[[#This Row],[Cur_Amount Credit]],Table1[[#This Row],[Cur_Amount Credit]]/ExchangeRate)))</f>
        <v/>
      </c>
      <c r="Z1355" s="201" t="str">
        <f>IF(E1355="","",(Table1[[#This Row],[Debit USD]]-Table1[[#This Row],[Credit USD]]))</f>
        <v/>
      </c>
      <c r="AA1355" s="226"/>
      <c r="AB1355" s="255"/>
      <c r="AC1355" s="1"/>
      <c r="AD1355" s="15"/>
      <c r="AE1355" s="15" t="str">
        <f>IF(AND(OR(Table1[[#This Row],[Account]]="15030",Table1[[#This Row],[Account]]="15035",Table1[[#This Row],[Account]]="20150"),Table1[[#This Row],[Vendor ID]]=""),1,"")</f>
        <v/>
      </c>
      <c r="AF1355" s="15"/>
      <c r="AG1355" s="15"/>
      <c r="AH1355" s="15"/>
      <c r="AI1355" s="46" t="str">
        <f>IF(Table1[[#This Row],[Posting Date]]&lt;&gt;"","GJ-"&amp;CountryID,"")</f>
        <v/>
      </c>
      <c r="AJ1355" s="59" t="str">
        <f>IF(Table1[[#This Row],[Posting Date]]&lt;&gt;"",Table1[[#This Row],[Posting Date]],"")</f>
        <v/>
      </c>
      <c r="AK1355" s="46"/>
      <c r="AL1355" s="46" t="str">
        <f>IF(Table1[[#This Row],[Description]]&lt;&gt;"",Table1[[#This Row],[Description]],"")</f>
        <v/>
      </c>
      <c r="AM1355" s="46" t="str">
        <f>IF(Table1[[#This Row],[Posting Date]]&lt;&gt;"",Table1[[#This Row],[Reference Number]],"")</f>
        <v/>
      </c>
      <c r="AN1355" s="46" t="str">
        <f>TRIM(Table1[[#This Row],[Line '#]])</f>
        <v/>
      </c>
      <c r="AO1355" s="46" t="str">
        <f>TRIM(Table1[[#This Row],[Account]])</f>
        <v/>
      </c>
      <c r="AP1355" s="46" t="str">
        <f>IF(Table1[[#This Row],[Posting Date]]&lt;&gt;"",$D$5,"")</f>
        <v/>
      </c>
      <c r="AQ1355" s="46" t="str">
        <f>TRIM(Table1[[#This Row],[Departments-Prgrams]])</f>
        <v/>
      </c>
      <c r="AR1355" s="46" t="str">
        <f>TRIM(Table1[[#This Row],[Grant]])</f>
        <v/>
      </c>
      <c r="AS1355" s="46" t="str">
        <f>TRIM(Table1[[#This Row],[Staff ID]])</f>
        <v/>
      </c>
      <c r="AT1355" s="46" t="str">
        <f>IF(TRIM(Table1[[#This Row],[Budget Code]])=0,"",TRIM(Table1[[#This Row],[Budget Code]]))</f>
        <v/>
      </c>
      <c r="AU1355" s="46" t="str">
        <f>IF(Table1[[#This Row],[Line Description]]&lt;&gt;"",Table1[[#This Row],[Line Description]],"")</f>
        <v/>
      </c>
      <c r="AV1355" s="46" t="str">
        <f>IF(Table1[[#This Row],[Cur_Amount Debit]]&gt;0,ROUND(Table1[[#This Row],[Cur_Amount Debit]],2),"")</f>
        <v/>
      </c>
      <c r="AW1355" s="46" t="str">
        <f>IF(Table1[[#This Row],[Cur_Amount Credit]]&gt;0,ROUND(Table1[[#This Row],[Cur_Amount Credit]],2),"")</f>
        <v/>
      </c>
      <c r="AX1355" s="46" t="str">
        <f>LEFT(Table1[[#This Row],[Cur]],3)</f>
        <v/>
      </c>
      <c r="AY1355" s="59"/>
      <c r="AZ1355" s="46"/>
      <c r="BA1355" s="46" t="str">
        <f>IF(Table1[[#This Row],[Cur]]&lt;&gt;"",IF(Table1[[#This Row],[Cur]]="USD","",ExchangeRate),"")</f>
        <v/>
      </c>
      <c r="BB1355" s="46" t="str">
        <f>IF(Table1[[#This Row],[Grant]]&lt;&gt;"",VLOOKUP(Table1[[#This Row],[Grant]],Grants!B:D,3),"")</f>
        <v/>
      </c>
      <c r="BC1355" s="46" t="str">
        <f>TRIM(Table1[[#This Row],[Vendor ID]])</f>
        <v/>
      </c>
      <c r="BD1355">
        <f>IF(Table1[[#This Row],[Reference Number]]=Q1354,BD1354,BD1354+1)</f>
        <v>0</v>
      </c>
    </row>
    <row r="1356" spans="1:56" ht="11.25" customHeight="1" x14ac:dyDescent="0.25">
      <c r="A1356" s="1"/>
      <c r="B1356" s="88" t="str">
        <f>IF(Table1[[#This Row],[Posting Date]]&lt;&gt;"",IF(Table1[[#This Row],[Reference Number]]=Q1355,B1355+1,1),"")</f>
        <v/>
      </c>
      <c r="C1356" s="61"/>
      <c r="D1356" s="61"/>
      <c r="E1356" s="138"/>
      <c r="F1356" s="141" t="str">
        <f>IFERROR(IF(VLOOKUP(Table1[[#This Row],[Budget Code Description]],Dimentions!$X$6:$AC$139,2,FALSE)="","",VLOOKUP(Table1[[#This Row],[Budget Code Description]],Dimentions!$X$6:$AC$139,2,FALSE)),"")</f>
        <v/>
      </c>
      <c r="G1356" s="141"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1" t="str">
        <f>IFERROR(VLOOKUP(Table1[[#This Row],[Budget Code Description]],Table6[#All],8,FALSE),"")</f>
        <v/>
      </c>
      <c r="L1356" s="63"/>
      <c r="M1356" s="65" t="str">
        <f>IFERROR(VLOOKUP(Table1[[#This Row],[Staff ID]],Table2[],2,FALSE),"")</f>
        <v/>
      </c>
      <c r="N1356" s="209" t="str">
        <f>IFERROR(IF(VLOOKUP(Table1[[#This Row],[Budget Code Description]],Dimentions!$X$6:$AC$134,4,FALSE)="","",VLOOKUP(Table1[[#This Row],[Budget Code Description]],Dimentions!$X$6:$AC$134,4,FALSE)),"")</f>
        <v/>
      </c>
      <c r="O1356" s="65" t="str">
        <f>IFERROR(VLOOKUP(Table1[[#This Row],[Vendor ID]],Table549[],2,FALSE),"")</f>
        <v/>
      </c>
      <c r="P1356" s="63"/>
      <c r="Q1356" s="141" t="str">
        <f>IF(Table1[[#This Row],[Posting Date]]&lt;&gt;"",$D$9,"")</f>
        <v/>
      </c>
      <c r="R1356" s="157" t="str">
        <f>IF(Table1[[#This Row],[Posting Date]]&lt;&gt;"",$D$10,"")</f>
        <v/>
      </c>
      <c r="S1356" s="66"/>
      <c r="T1356" s="63"/>
      <c r="U1356" s="67"/>
      <c r="V1356" s="67"/>
      <c r="W1356" s="67" t="str">
        <f t="shared" si="25"/>
        <v/>
      </c>
      <c r="X1356" s="159" t="str">
        <f>IF(E1356="","",(IF(Table1[[#This Row],[Cur]]="USD",Table1[[#This Row],[Cur_Amount Debit]],Table1[[#This Row],[Cur_Amount Debit]]/Table1[[#This Row],[Exchange Rate]])))</f>
        <v/>
      </c>
      <c r="Y1356" s="159" t="str">
        <f>IF(E1356="","",(IF(Table1[[#This Row],[Cur]]="USD",Table1[[#This Row],[Cur_Amount Credit]],Table1[[#This Row],[Cur_Amount Credit]]/ExchangeRate)))</f>
        <v/>
      </c>
      <c r="Z1356" s="201" t="str">
        <f>IF(E1356="","",(Table1[[#This Row],[Debit USD]]-Table1[[#This Row],[Credit USD]]))</f>
        <v/>
      </c>
      <c r="AA1356" s="226"/>
      <c r="AB1356" s="255"/>
      <c r="AC1356" s="1"/>
      <c r="AD1356" s="15"/>
      <c r="AE1356" s="15" t="str">
        <f>IF(AND(OR(Table1[[#This Row],[Account]]="15030",Table1[[#This Row],[Account]]="15035",Table1[[#This Row],[Account]]="20150"),Table1[[#This Row],[Vendor ID]]=""),1,"")</f>
        <v/>
      </c>
      <c r="AF1356" s="15"/>
      <c r="AG1356" s="15"/>
      <c r="AH1356" s="15"/>
      <c r="AI1356" s="46" t="str">
        <f>IF(Table1[[#This Row],[Posting Date]]&lt;&gt;"","GJ-"&amp;CountryID,"")</f>
        <v/>
      </c>
      <c r="AJ1356" s="59" t="str">
        <f>IF(Table1[[#This Row],[Posting Date]]&lt;&gt;"",Table1[[#This Row],[Posting Date]],"")</f>
        <v/>
      </c>
      <c r="AK1356" s="46"/>
      <c r="AL1356" s="46" t="str">
        <f>IF(Table1[[#This Row],[Description]]&lt;&gt;"",Table1[[#This Row],[Description]],"")</f>
        <v/>
      </c>
      <c r="AM1356" s="46" t="str">
        <f>IF(Table1[[#This Row],[Posting Date]]&lt;&gt;"",Table1[[#This Row],[Reference Number]],"")</f>
        <v/>
      </c>
      <c r="AN1356" s="46" t="str">
        <f>TRIM(Table1[[#This Row],[Line '#]])</f>
        <v/>
      </c>
      <c r="AO1356" s="46" t="str">
        <f>TRIM(Table1[[#This Row],[Account]])</f>
        <v/>
      </c>
      <c r="AP1356" s="46" t="str">
        <f>IF(Table1[[#This Row],[Posting Date]]&lt;&gt;"",$D$5,"")</f>
        <v/>
      </c>
      <c r="AQ1356" s="46" t="str">
        <f>TRIM(Table1[[#This Row],[Departments-Prgrams]])</f>
        <v/>
      </c>
      <c r="AR1356" s="46" t="str">
        <f>TRIM(Table1[[#This Row],[Grant]])</f>
        <v/>
      </c>
      <c r="AS1356" s="46" t="str">
        <f>TRIM(Table1[[#This Row],[Staff ID]])</f>
        <v/>
      </c>
      <c r="AT1356" s="46" t="str">
        <f>IF(TRIM(Table1[[#This Row],[Budget Code]])=0,"",TRIM(Table1[[#This Row],[Budget Code]]))</f>
        <v/>
      </c>
      <c r="AU1356" s="46" t="str">
        <f>IF(Table1[[#This Row],[Line Description]]&lt;&gt;"",Table1[[#This Row],[Line Description]],"")</f>
        <v/>
      </c>
      <c r="AV1356" s="46" t="str">
        <f>IF(Table1[[#This Row],[Cur_Amount Debit]]&gt;0,ROUND(Table1[[#This Row],[Cur_Amount Debit]],2),"")</f>
        <v/>
      </c>
      <c r="AW1356" s="46" t="str">
        <f>IF(Table1[[#This Row],[Cur_Amount Credit]]&gt;0,ROUND(Table1[[#This Row],[Cur_Amount Credit]],2),"")</f>
        <v/>
      </c>
      <c r="AX1356" s="46" t="str">
        <f>LEFT(Table1[[#This Row],[Cur]],3)</f>
        <v/>
      </c>
      <c r="AY1356" s="59"/>
      <c r="AZ1356" s="46"/>
      <c r="BA1356" s="46" t="str">
        <f>IF(Table1[[#This Row],[Cur]]&lt;&gt;"",IF(Table1[[#This Row],[Cur]]="USD","",ExchangeRate),"")</f>
        <v/>
      </c>
      <c r="BB1356" s="46" t="str">
        <f>IF(Table1[[#This Row],[Grant]]&lt;&gt;"",VLOOKUP(Table1[[#This Row],[Grant]],Grants!B:D,3),"")</f>
        <v/>
      </c>
      <c r="BC1356" s="46" t="str">
        <f>TRIM(Table1[[#This Row],[Vendor ID]])</f>
        <v/>
      </c>
      <c r="BD1356">
        <f>IF(Table1[[#This Row],[Reference Number]]=Q1355,BD1355,BD1355+1)</f>
        <v>0</v>
      </c>
    </row>
    <row r="1357" spans="1:56" ht="11.25" customHeight="1" x14ac:dyDescent="0.25">
      <c r="A1357" s="1"/>
      <c r="B1357" s="88" t="str">
        <f>IF(Table1[[#This Row],[Posting Date]]&lt;&gt;"",IF(Table1[[#This Row],[Reference Number]]=Q1356,B1356+1,1),"")</f>
        <v/>
      </c>
      <c r="C1357" s="61"/>
      <c r="D1357" s="61"/>
      <c r="E1357" s="138"/>
      <c r="F1357" s="141" t="str">
        <f>IFERROR(IF(VLOOKUP(Table1[[#This Row],[Budget Code Description]],Dimentions!$X$6:$AC$139,2,FALSE)="","",VLOOKUP(Table1[[#This Row],[Budget Code Description]],Dimentions!$X$6:$AC$139,2,FALSE)),"")</f>
        <v/>
      </c>
      <c r="G1357" s="141"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1" t="str">
        <f>IFERROR(VLOOKUP(Table1[[#This Row],[Budget Code Description]],Table6[#All],8,FALSE),"")</f>
        <v/>
      </c>
      <c r="L1357" s="63"/>
      <c r="M1357" s="65" t="str">
        <f>IFERROR(VLOOKUP(Table1[[#This Row],[Staff ID]],Table2[],2,FALSE),"")</f>
        <v/>
      </c>
      <c r="N1357" s="209" t="str">
        <f>IFERROR(IF(VLOOKUP(Table1[[#This Row],[Budget Code Description]],Dimentions!$X$6:$AC$134,4,FALSE)="","",VLOOKUP(Table1[[#This Row],[Budget Code Description]],Dimentions!$X$6:$AC$134,4,FALSE)),"")</f>
        <v/>
      </c>
      <c r="O1357" s="65" t="str">
        <f>IFERROR(VLOOKUP(Table1[[#This Row],[Vendor ID]],Table549[],2,FALSE),"")</f>
        <v/>
      </c>
      <c r="P1357" s="63"/>
      <c r="Q1357" s="141" t="str">
        <f>IF(Table1[[#This Row],[Posting Date]]&lt;&gt;"",$D$9,"")</f>
        <v/>
      </c>
      <c r="R1357" s="157" t="str">
        <f>IF(Table1[[#This Row],[Posting Date]]&lt;&gt;"",$D$10,"")</f>
        <v/>
      </c>
      <c r="S1357" s="66"/>
      <c r="T1357" s="63"/>
      <c r="U1357" s="67"/>
      <c r="V1357" s="67"/>
      <c r="W1357" s="67" t="str">
        <f t="shared" si="25"/>
        <v/>
      </c>
      <c r="X1357" s="159" t="str">
        <f>IF(E1357="","",(IF(Table1[[#This Row],[Cur]]="USD",Table1[[#This Row],[Cur_Amount Debit]],Table1[[#This Row],[Cur_Amount Debit]]/Table1[[#This Row],[Exchange Rate]])))</f>
        <v/>
      </c>
      <c r="Y1357" s="159" t="str">
        <f>IF(E1357="","",(IF(Table1[[#This Row],[Cur]]="USD",Table1[[#This Row],[Cur_Amount Credit]],Table1[[#This Row],[Cur_Amount Credit]]/ExchangeRate)))</f>
        <v/>
      </c>
      <c r="Z1357" s="201" t="str">
        <f>IF(E1357="","",(Table1[[#This Row],[Debit USD]]-Table1[[#This Row],[Credit USD]]))</f>
        <v/>
      </c>
      <c r="AA1357" s="226"/>
      <c r="AB1357" s="255"/>
      <c r="AC1357" s="1"/>
      <c r="AD1357" s="15"/>
      <c r="AE1357" s="15" t="str">
        <f>IF(AND(OR(Table1[[#This Row],[Account]]="15030",Table1[[#This Row],[Account]]="15035",Table1[[#This Row],[Account]]="20150"),Table1[[#This Row],[Vendor ID]]=""),1,"")</f>
        <v/>
      </c>
      <c r="AF1357" s="15"/>
      <c r="AG1357" s="15"/>
      <c r="AH1357" s="15"/>
      <c r="AI1357" s="46" t="str">
        <f>IF(Table1[[#This Row],[Posting Date]]&lt;&gt;"","GJ-"&amp;CountryID,"")</f>
        <v/>
      </c>
      <c r="AJ1357" s="59" t="str">
        <f>IF(Table1[[#This Row],[Posting Date]]&lt;&gt;"",Table1[[#This Row],[Posting Date]],"")</f>
        <v/>
      </c>
      <c r="AK1357" s="46"/>
      <c r="AL1357" s="46" t="str">
        <f>IF(Table1[[#This Row],[Description]]&lt;&gt;"",Table1[[#This Row],[Description]],"")</f>
        <v/>
      </c>
      <c r="AM1357" s="46" t="str">
        <f>IF(Table1[[#This Row],[Posting Date]]&lt;&gt;"",Table1[[#This Row],[Reference Number]],"")</f>
        <v/>
      </c>
      <c r="AN1357" s="46" t="str">
        <f>TRIM(Table1[[#This Row],[Line '#]])</f>
        <v/>
      </c>
      <c r="AO1357" s="46" t="str">
        <f>TRIM(Table1[[#This Row],[Account]])</f>
        <v/>
      </c>
      <c r="AP1357" s="46" t="str">
        <f>IF(Table1[[#This Row],[Posting Date]]&lt;&gt;"",$D$5,"")</f>
        <v/>
      </c>
      <c r="AQ1357" s="46" t="str">
        <f>TRIM(Table1[[#This Row],[Departments-Prgrams]])</f>
        <v/>
      </c>
      <c r="AR1357" s="46" t="str">
        <f>TRIM(Table1[[#This Row],[Grant]])</f>
        <v/>
      </c>
      <c r="AS1357" s="46" t="str">
        <f>TRIM(Table1[[#This Row],[Staff ID]])</f>
        <v/>
      </c>
      <c r="AT1357" s="46" t="str">
        <f>IF(TRIM(Table1[[#This Row],[Budget Code]])=0,"",TRIM(Table1[[#This Row],[Budget Code]]))</f>
        <v/>
      </c>
      <c r="AU1357" s="46" t="str">
        <f>IF(Table1[[#This Row],[Line Description]]&lt;&gt;"",Table1[[#This Row],[Line Description]],"")</f>
        <v/>
      </c>
      <c r="AV1357" s="46" t="str">
        <f>IF(Table1[[#This Row],[Cur_Amount Debit]]&gt;0,ROUND(Table1[[#This Row],[Cur_Amount Debit]],2),"")</f>
        <v/>
      </c>
      <c r="AW1357" s="46" t="str">
        <f>IF(Table1[[#This Row],[Cur_Amount Credit]]&gt;0,ROUND(Table1[[#This Row],[Cur_Amount Credit]],2),"")</f>
        <v/>
      </c>
      <c r="AX1357" s="46" t="str">
        <f>LEFT(Table1[[#This Row],[Cur]],3)</f>
        <v/>
      </c>
      <c r="AY1357" s="59"/>
      <c r="AZ1357" s="46"/>
      <c r="BA1357" s="46" t="str">
        <f>IF(Table1[[#This Row],[Cur]]&lt;&gt;"",IF(Table1[[#This Row],[Cur]]="USD","",ExchangeRate),"")</f>
        <v/>
      </c>
      <c r="BB1357" s="46" t="str">
        <f>IF(Table1[[#This Row],[Grant]]&lt;&gt;"",VLOOKUP(Table1[[#This Row],[Grant]],Grants!B:D,3),"")</f>
        <v/>
      </c>
      <c r="BC1357" s="46" t="str">
        <f>TRIM(Table1[[#This Row],[Vendor ID]])</f>
        <v/>
      </c>
      <c r="BD1357">
        <f>IF(Table1[[#This Row],[Reference Number]]=Q1356,BD1356,BD1356+1)</f>
        <v>0</v>
      </c>
    </row>
    <row r="1358" spans="1:56" ht="11.25" customHeight="1" x14ac:dyDescent="0.25">
      <c r="A1358" s="1"/>
      <c r="B1358" s="88" t="str">
        <f>IF(Table1[[#This Row],[Posting Date]]&lt;&gt;"",IF(Table1[[#This Row],[Reference Number]]=Q1357,B1357+1,1),"")</f>
        <v/>
      </c>
      <c r="C1358" s="61"/>
      <c r="D1358" s="61"/>
      <c r="E1358" s="138"/>
      <c r="F1358" s="141" t="str">
        <f>IFERROR(IF(VLOOKUP(Table1[[#This Row],[Budget Code Description]],Dimentions!$X$6:$AC$139,2,FALSE)="","",VLOOKUP(Table1[[#This Row],[Budget Code Description]],Dimentions!$X$6:$AC$139,2,FALSE)),"")</f>
        <v/>
      </c>
      <c r="G1358" s="141"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1" t="str">
        <f>IFERROR(VLOOKUP(Table1[[#This Row],[Budget Code Description]],Table6[#All],8,FALSE),"")</f>
        <v/>
      </c>
      <c r="L1358" s="63"/>
      <c r="M1358" s="65" t="str">
        <f>IFERROR(VLOOKUP(Table1[[#This Row],[Staff ID]],Table2[],2,FALSE),"")</f>
        <v/>
      </c>
      <c r="N1358" s="209" t="str">
        <f>IFERROR(IF(VLOOKUP(Table1[[#This Row],[Budget Code Description]],Dimentions!$X$6:$AC$134,4,FALSE)="","",VLOOKUP(Table1[[#This Row],[Budget Code Description]],Dimentions!$X$6:$AC$134,4,FALSE)),"")</f>
        <v/>
      </c>
      <c r="O1358" s="65" t="str">
        <f>IFERROR(VLOOKUP(Table1[[#This Row],[Vendor ID]],Table549[],2,FALSE),"")</f>
        <v/>
      </c>
      <c r="P1358" s="63"/>
      <c r="Q1358" s="141" t="str">
        <f>IF(Table1[[#This Row],[Posting Date]]&lt;&gt;"",$D$9,"")</f>
        <v/>
      </c>
      <c r="R1358" s="157" t="str">
        <f>IF(Table1[[#This Row],[Posting Date]]&lt;&gt;"",$D$10,"")</f>
        <v/>
      </c>
      <c r="S1358" s="66"/>
      <c r="T1358" s="63"/>
      <c r="U1358" s="67"/>
      <c r="V1358" s="67"/>
      <c r="W1358" s="67" t="str">
        <f t="shared" si="25"/>
        <v/>
      </c>
      <c r="X1358" s="159" t="str">
        <f>IF(E1358="","",(IF(Table1[[#This Row],[Cur]]="USD",Table1[[#This Row],[Cur_Amount Debit]],Table1[[#This Row],[Cur_Amount Debit]]/Table1[[#This Row],[Exchange Rate]])))</f>
        <v/>
      </c>
      <c r="Y1358" s="159" t="str">
        <f>IF(E1358="","",(IF(Table1[[#This Row],[Cur]]="USD",Table1[[#This Row],[Cur_Amount Credit]],Table1[[#This Row],[Cur_Amount Credit]]/ExchangeRate)))</f>
        <v/>
      </c>
      <c r="Z1358" s="201" t="str">
        <f>IF(E1358="","",(Table1[[#This Row],[Debit USD]]-Table1[[#This Row],[Credit USD]]))</f>
        <v/>
      </c>
      <c r="AA1358" s="226"/>
      <c r="AB1358" s="255"/>
      <c r="AC1358" s="1"/>
      <c r="AD1358" s="15"/>
      <c r="AE1358" s="15" t="str">
        <f>IF(AND(OR(Table1[[#This Row],[Account]]="15030",Table1[[#This Row],[Account]]="15035",Table1[[#This Row],[Account]]="20150"),Table1[[#This Row],[Vendor ID]]=""),1,"")</f>
        <v/>
      </c>
      <c r="AF1358" s="15"/>
      <c r="AG1358" s="15"/>
      <c r="AH1358" s="15"/>
      <c r="AI1358" s="46" t="str">
        <f>IF(Table1[[#This Row],[Posting Date]]&lt;&gt;"","GJ-"&amp;CountryID,"")</f>
        <v/>
      </c>
      <c r="AJ1358" s="59" t="str">
        <f>IF(Table1[[#This Row],[Posting Date]]&lt;&gt;"",Table1[[#This Row],[Posting Date]],"")</f>
        <v/>
      </c>
      <c r="AK1358" s="46"/>
      <c r="AL1358" s="46" t="str">
        <f>IF(Table1[[#This Row],[Description]]&lt;&gt;"",Table1[[#This Row],[Description]],"")</f>
        <v/>
      </c>
      <c r="AM1358" s="46" t="str">
        <f>IF(Table1[[#This Row],[Posting Date]]&lt;&gt;"",Table1[[#This Row],[Reference Number]],"")</f>
        <v/>
      </c>
      <c r="AN1358" s="46" t="str">
        <f>TRIM(Table1[[#This Row],[Line '#]])</f>
        <v/>
      </c>
      <c r="AO1358" s="46" t="str">
        <f>TRIM(Table1[[#This Row],[Account]])</f>
        <v/>
      </c>
      <c r="AP1358" s="46" t="str">
        <f>IF(Table1[[#This Row],[Posting Date]]&lt;&gt;"",$D$5,"")</f>
        <v/>
      </c>
      <c r="AQ1358" s="46" t="str">
        <f>TRIM(Table1[[#This Row],[Departments-Prgrams]])</f>
        <v/>
      </c>
      <c r="AR1358" s="46" t="str">
        <f>TRIM(Table1[[#This Row],[Grant]])</f>
        <v/>
      </c>
      <c r="AS1358" s="46" t="str">
        <f>TRIM(Table1[[#This Row],[Staff ID]])</f>
        <v/>
      </c>
      <c r="AT1358" s="46" t="str">
        <f>IF(TRIM(Table1[[#This Row],[Budget Code]])=0,"",TRIM(Table1[[#This Row],[Budget Code]]))</f>
        <v/>
      </c>
      <c r="AU1358" s="46" t="str">
        <f>IF(Table1[[#This Row],[Line Description]]&lt;&gt;"",Table1[[#This Row],[Line Description]],"")</f>
        <v/>
      </c>
      <c r="AV1358" s="46" t="str">
        <f>IF(Table1[[#This Row],[Cur_Amount Debit]]&gt;0,ROUND(Table1[[#This Row],[Cur_Amount Debit]],2),"")</f>
        <v/>
      </c>
      <c r="AW1358" s="46" t="str">
        <f>IF(Table1[[#This Row],[Cur_Amount Credit]]&gt;0,ROUND(Table1[[#This Row],[Cur_Amount Credit]],2),"")</f>
        <v/>
      </c>
      <c r="AX1358" s="46" t="str">
        <f>LEFT(Table1[[#This Row],[Cur]],3)</f>
        <v/>
      </c>
      <c r="AY1358" s="59"/>
      <c r="AZ1358" s="46"/>
      <c r="BA1358" s="46" t="str">
        <f>IF(Table1[[#This Row],[Cur]]&lt;&gt;"",IF(Table1[[#This Row],[Cur]]="USD","",ExchangeRate),"")</f>
        <v/>
      </c>
      <c r="BB1358" s="46" t="str">
        <f>IF(Table1[[#This Row],[Grant]]&lt;&gt;"",VLOOKUP(Table1[[#This Row],[Grant]],Grants!B:D,3),"")</f>
        <v/>
      </c>
      <c r="BC1358" s="46" t="str">
        <f>TRIM(Table1[[#This Row],[Vendor ID]])</f>
        <v/>
      </c>
      <c r="BD1358">
        <f>IF(Table1[[#This Row],[Reference Number]]=Q1357,BD1357,BD1357+1)</f>
        <v>0</v>
      </c>
    </row>
    <row r="1359" spans="1:56" ht="11.25" customHeight="1" x14ac:dyDescent="0.25">
      <c r="A1359" s="1"/>
      <c r="B1359" s="88" t="str">
        <f>IF(Table1[[#This Row],[Posting Date]]&lt;&gt;"",IF(Table1[[#This Row],[Reference Number]]=Q1358,B1358+1,1),"")</f>
        <v/>
      </c>
      <c r="C1359" s="61"/>
      <c r="D1359" s="61"/>
      <c r="E1359" s="138"/>
      <c r="F1359" s="141" t="str">
        <f>IFERROR(IF(VLOOKUP(Table1[[#This Row],[Budget Code Description]],Dimentions!$X$6:$AC$139,2,FALSE)="","",VLOOKUP(Table1[[#This Row],[Budget Code Description]],Dimentions!$X$6:$AC$139,2,FALSE)),"")</f>
        <v/>
      </c>
      <c r="G1359" s="141"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1" t="str">
        <f>IFERROR(VLOOKUP(Table1[[#This Row],[Budget Code Description]],Table6[#All],8,FALSE),"")</f>
        <v/>
      </c>
      <c r="L1359" s="63"/>
      <c r="M1359" s="65" t="str">
        <f>IFERROR(VLOOKUP(Table1[[#This Row],[Staff ID]],Table2[],2,FALSE),"")</f>
        <v/>
      </c>
      <c r="N1359" s="209" t="str">
        <f>IFERROR(IF(VLOOKUP(Table1[[#This Row],[Budget Code Description]],Dimentions!$X$6:$AC$134,4,FALSE)="","",VLOOKUP(Table1[[#This Row],[Budget Code Description]],Dimentions!$X$6:$AC$134,4,FALSE)),"")</f>
        <v/>
      </c>
      <c r="O1359" s="65" t="str">
        <f>IFERROR(VLOOKUP(Table1[[#This Row],[Vendor ID]],Table549[],2,FALSE),"")</f>
        <v/>
      </c>
      <c r="P1359" s="63"/>
      <c r="Q1359" s="141" t="str">
        <f>IF(Table1[[#This Row],[Posting Date]]&lt;&gt;"",$D$9,"")</f>
        <v/>
      </c>
      <c r="R1359" s="157" t="str">
        <f>IF(Table1[[#This Row],[Posting Date]]&lt;&gt;"",$D$10,"")</f>
        <v/>
      </c>
      <c r="S1359" s="66"/>
      <c r="T1359" s="63"/>
      <c r="U1359" s="67"/>
      <c r="V1359" s="67"/>
      <c r="W1359" s="67" t="str">
        <f t="shared" si="25"/>
        <v/>
      </c>
      <c r="X1359" s="159" t="str">
        <f>IF(E1359="","",(IF(Table1[[#This Row],[Cur]]="USD",Table1[[#This Row],[Cur_Amount Debit]],Table1[[#This Row],[Cur_Amount Debit]]/Table1[[#This Row],[Exchange Rate]])))</f>
        <v/>
      </c>
      <c r="Y1359" s="159" t="str">
        <f>IF(E1359="","",(IF(Table1[[#This Row],[Cur]]="USD",Table1[[#This Row],[Cur_Amount Credit]],Table1[[#This Row],[Cur_Amount Credit]]/ExchangeRate)))</f>
        <v/>
      </c>
      <c r="Z1359" s="201" t="str">
        <f>IF(E1359="","",(Table1[[#This Row],[Debit USD]]-Table1[[#This Row],[Credit USD]]))</f>
        <v/>
      </c>
      <c r="AA1359" s="226"/>
      <c r="AB1359" s="255"/>
      <c r="AC1359" s="1"/>
      <c r="AD1359" s="15"/>
      <c r="AE1359" s="15" t="str">
        <f>IF(AND(OR(Table1[[#This Row],[Account]]="15030",Table1[[#This Row],[Account]]="15035",Table1[[#This Row],[Account]]="20150"),Table1[[#This Row],[Vendor ID]]=""),1,"")</f>
        <v/>
      </c>
      <c r="AF1359" s="15"/>
      <c r="AG1359" s="15"/>
      <c r="AH1359" s="15"/>
      <c r="AI1359" s="46" t="str">
        <f>IF(Table1[[#This Row],[Posting Date]]&lt;&gt;"","GJ-"&amp;CountryID,"")</f>
        <v/>
      </c>
      <c r="AJ1359" s="59" t="str">
        <f>IF(Table1[[#This Row],[Posting Date]]&lt;&gt;"",Table1[[#This Row],[Posting Date]],"")</f>
        <v/>
      </c>
      <c r="AK1359" s="46"/>
      <c r="AL1359" s="46" t="str">
        <f>IF(Table1[[#This Row],[Description]]&lt;&gt;"",Table1[[#This Row],[Description]],"")</f>
        <v/>
      </c>
      <c r="AM1359" s="46" t="str">
        <f>IF(Table1[[#This Row],[Posting Date]]&lt;&gt;"",Table1[[#This Row],[Reference Number]],"")</f>
        <v/>
      </c>
      <c r="AN1359" s="46" t="str">
        <f>TRIM(Table1[[#This Row],[Line '#]])</f>
        <v/>
      </c>
      <c r="AO1359" s="46" t="str">
        <f>TRIM(Table1[[#This Row],[Account]])</f>
        <v/>
      </c>
      <c r="AP1359" s="46" t="str">
        <f>IF(Table1[[#This Row],[Posting Date]]&lt;&gt;"",$D$5,"")</f>
        <v/>
      </c>
      <c r="AQ1359" s="46" t="str">
        <f>TRIM(Table1[[#This Row],[Departments-Prgrams]])</f>
        <v/>
      </c>
      <c r="AR1359" s="46" t="str">
        <f>TRIM(Table1[[#This Row],[Grant]])</f>
        <v/>
      </c>
      <c r="AS1359" s="46" t="str">
        <f>TRIM(Table1[[#This Row],[Staff ID]])</f>
        <v/>
      </c>
      <c r="AT1359" s="46" t="str">
        <f>IF(TRIM(Table1[[#This Row],[Budget Code]])=0,"",TRIM(Table1[[#This Row],[Budget Code]]))</f>
        <v/>
      </c>
      <c r="AU1359" s="46" t="str">
        <f>IF(Table1[[#This Row],[Line Description]]&lt;&gt;"",Table1[[#This Row],[Line Description]],"")</f>
        <v/>
      </c>
      <c r="AV1359" s="46" t="str">
        <f>IF(Table1[[#This Row],[Cur_Amount Debit]]&gt;0,ROUND(Table1[[#This Row],[Cur_Amount Debit]],2),"")</f>
        <v/>
      </c>
      <c r="AW1359" s="46" t="str">
        <f>IF(Table1[[#This Row],[Cur_Amount Credit]]&gt;0,ROUND(Table1[[#This Row],[Cur_Amount Credit]],2),"")</f>
        <v/>
      </c>
      <c r="AX1359" s="46" t="str">
        <f>LEFT(Table1[[#This Row],[Cur]],3)</f>
        <v/>
      </c>
      <c r="AY1359" s="59"/>
      <c r="AZ1359" s="46"/>
      <c r="BA1359" s="46" t="str">
        <f>IF(Table1[[#This Row],[Cur]]&lt;&gt;"",IF(Table1[[#This Row],[Cur]]="USD","",ExchangeRate),"")</f>
        <v/>
      </c>
      <c r="BB1359" s="46" t="str">
        <f>IF(Table1[[#This Row],[Grant]]&lt;&gt;"",VLOOKUP(Table1[[#This Row],[Grant]],Grants!B:D,3),"")</f>
        <v/>
      </c>
      <c r="BC1359" s="46" t="str">
        <f>TRIM(Table1[[#This Row],[Vendor ID]])</f>
        <v/>
      </c>
      <c r="BD1359">
        <f>IF(Table1[[#This Row],[Reference Number]]=Q1358,BD1358,BD1358+1)</f>
        <v>0</v>
      </c>
    </row>
    <row r="1360" spans="1:56" ht="11.25" customHeight="1" x14ac:dyDescent="0.25">
      <c r="A1360" s="1"/>
      <c r="B1360" s="88" t="str">
        <f>IF(Table1[[#This Row],[Posting Date]]&lt;&gt;"",IF(Table1[[#This Row],[Reference Number]]=Q1359,B1359+1,1),"")</f>
        <v/>
      </c>
      <c r="C1360" s="61"/>
      <c r="D1360" s="61"/>
      <c r="E1360" s="138"/>
      <c r="F1360" s="141" t="str">
        <f>IFERROR(IF(VLOOKUP(Table1[[#This Row],[Budget Code Description]],Dimentions!$X$6:$AC$139,2,FALSE)="","",VLOOKUP(Table1[[#This Row],[Budget Code Description]],Dimentions!$X$6:$AC$139,2,FALSE)),"")</f>
        <v/>
      </c>
      <c r="G1360" s="141"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1" t="str">
        <f>IFERROR(VLOOKUP(Table1[[#This Row],[Budget Code Description]],Table6[#All],8,FALSE),"")</f>
        <v/>
      </c>
      <c r="L1360" s="63"/>
      <c r="M1360" s="65" t="str">
        <f>IFERROR(VLOOKUP(Table1[[#This Row],[Staff ID]],Table2[],2,FALSE),"")</f>
        <v/>
      </c>
      <c r="N1360" s="209" t="str">
        <f>IFERROR(IF(VLOOKUP(Table1[[#This Row],[Budget Code Description]],Dimentions!$X$6:$AC$134,4,FALSE)="","",VLOOKUP(Table1[[#This Row],[Budget Code Description]],Dimentions!$X$6:$AC$134,4,FALSE)),"")</f>
        <v/>
      </c>
      <c r="O1360" s="65" t="str">
        <f>IFERROR(VLOOKUP(Table1[[#This Row],[Vendor ID]],Table549[],2,FALSE),"")</f>
        <v/>
      </c>
      <c r="P1360" s="63"/>
      <c r="Q1360" s="141" t="str">
        <f>IF(Table1[[#This Row],[Posting Date]]&lt;&gt;"",$D$9,"")</f>
        <v/>
      </c>
      <c r="R1360" s="157" t="str">
        <f>IF(Table1[[#This Row],[Posting Date]]&lt;&gt;"",$D$10,"")</f>
        <v/>
      </c>
      <c r="S1360" s="66"/>
      <c r="T1360" s="63"/>
      <c r="U1360" s="67"/>
      <c r="V1360" s="67"/>
      <c r="W1360" s="67" t="str">
        <f t="shared" si="25"/>
        <v/>
      </c>
      <c r="X1360" s="159" t="str">
        <f>IF(E1360="","",(IF(Table1[[#This Row],[Cur]]="USD",Table1[[#This Row],[Cur_Amount Debit]],Table1[[#This Row],[Cur_Amount Debit]]/Table1[[#This Row],[Exchange Rate]])))</f>
        <v/>
      </c>
      <c r="Y1360" s="159" t="str">
        <f>IF(E1360="","",(IF(Table1[[#This Row],[Cur]]="USD",Table1[[#This Row],[Cur_Amount Credit]],Table1[[#This Row],[Cur_Amount Credit]]/ExchangeRate)))</f>
        <v/>
      </c>
      <c r="Z1360" s="201" t="str">
        <f>IF(E1360="","",(Table1[[#This Row],[Debit USD]]-Table1[[#This Row],[Credit USD]]))</f>
        <v/>
      </c>
      <c r="AA1360" s="226"/>
      <c r="AB1360" s="255"/>
      <c r="AC1360" s="1"/>
      <c r="AD1360" s="15"/>
      <c r="AE1360" s="15" t="str">
        <f>IF(AND(OR(Table1[[#This Row],[Account]]="15030",Table1[[#This Row],[Account]]="15035",Table1[[#This Row],[Account]]="20150"),Table1[[#This Row],[Vendor ID]]=""),1,"")</f>
        <v/>
      </c>
      <c r="AF1360" s="15"/>
      <c r="AG1360" s="15"/>
      <c r="AH1360" s="15"/>
      <c r="AI1360" s="46" t="str">
        <f>IF(Table1[[#This Row],[Posting Date]]&lt;&gt;"","GJ-"&amp;CountryID,"")</f>
        <v/>
      </c>
      <c r="AJ1360" s="59" t="str">
        <f>IF(Table1[[#This Row],[Posting Date]]&lt;&gt;"",Table1[[#This Row],[Posting Date]],"")</f>
        <v/>
      </c>
      <c r="AK1360" s="46"/>
      <c r="AL1360" s="46" t="str">
        <f>IF(Table1[[#This Row],[Description]]&lt;&gt;"",Table1[[#This Row],[Description]],"")</f>
        <v/>
      </c>
      <c r="AM1360" s="46" t="str">
        <f>IF(Table1[[#This Row],[Posting Date]]&lt;&gt;"",Table1[[#This Row],[Reference Number]],"")</f>
        <v/>
      </c>
      <c r="AN1360" s="46" t="str">
        <f>TRIM(Table1[[#This Row],[Line '#]])</f>
        <v/>
      </c>
      <c r="AO1360" s="46" t="str">
        <f>TRIM(Table1[[#This Row],[Account]])</f>
        <v/>
      </c>
      <c r="AP1360" s="46" t="str">
        <f>IF(Table1[[#This Row],[Posting Date]]&lt;&gt;"",$D$5,"")</f>
        <v/>
      </c>
      <c r="AQ1360" s="46" t="str">
        <f>TRIM(Table1[[#This Row],[Departments-Prgrams]])</f>
        <v/>
      </c>
      <c r="AR1360" s="46" t="str">
        <f>TRIM(Table1[[#This Row],[Grant]])</f>
        <v/>
      </c>
      <c r="AS1360" s="46" t="str">
        <f>TRIM(Table1[[#This Row],[Staff ID]])</f>
        <v/>
      </c>
      <c r="AT1360" s="46" t="str">
        <f>IF(TRIM(Table1[[#This Row],[Budget Code]])=0,"",TRIM(Table1[[#This Row],[Budget Code]]))</f>
        <v/>
      </c>
      <c r="AU1360" s="46" t="str">
        <f>IF(Table1[[#This Row],[Line Description]]&lt;&gt;"",Table1[[#This Row],[Line Description]],"")</f>
        <v/>
      </c>
      <c r="AV1360" s="46" t="str">
        <f>IF(Table1[[#This Row],[Cur_Amount Debit]]&gt;0,ROUND(Table1[[#This Row],[Cur_Amount Debit]],2),"")</f>
        <v/>
      </c>
      <c r="AW1360" s="46" t="str">
        <f>IF(Table1[[#This Row],[Cur_Amount Credit]]&gt;0,ROUND(Table1[[#This Row],[Cur_Amount Credit]],2),"")</f>
        <v/>
      </c>
      <c r="AX1360" s="46" t="str">
        <f>LEFT(Table1[[#This Row],[Cur]],3)</f>
        <v/>
      </c>
      <c r="AY1360" s="59"/>
      <c r="AZ1360" s="46"/>
      <c r="BA1360" s="46" t="str">
        <f>IF(Table1[[#This Row],[Cur]]&lt;&gt;"",IF(Table1[[#This Row],[Cur]]="USD","",ExchangeRate),"")</f>
        <v/>
      </c>
      <c r="BB1360" s="46" t="str">
        <f>IF(Table1[[#This Row],[Grant]]&lt;&gt;"",VLOOKUP(Table1[[#This Row],[Grant]],Grants!B:D,3),"")</f>
        <v/>
      </c>
      <c r="BC1360" s="46" t="str">
        <f>TRIM(Table1[[#This Row],[Vendor ID]])</f>
        <v/>
      </c>
      <c r="BD1360">
        <f>IF(Table1[[#This Row],[Reference Number]]=Q1359,BD1359,BD1359+1)</f>
        <v>0</v>
      </c>
    </row>
    <row r="1361" spans="1:56" ht="11.25" customHeight="1" x14ac:dyDescent="0.25">
      <c r="A1361" s="1"/>
      <c r="B1361" s="88" t="str">
        <f>IF(Table1[[#This Row],[Posting Date]]&lt;&gt;"",IF(Table1[[#This Row],[Reference Number]]=Q1360,B1360+1,1),"")</f>
        <v/>
      </c>
      <c r="C1361" s="61"/>
      <c r="D1361" s="61"/>
      <c r="E1361" s="138"/>
      <c r="F1361" s="141" t="str">
        <f>IFERROR(IF(VLOOKUP(Table1[[#This Row],[Budget Code Description]],Dimentions!$X$6:$AC$139,2,FALSE)="","",VLOOKUP(Table1[[#This Row],[Budget Code Description]],Dimentions!$X$6:$AC$139,2,FALSE)),"")</f>
        <v/>
      </c>
      <c r="G1361" s="141"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1" t="str">
        <f>IFERROR(VLOOKUP(Table1[[#This Row],[Budget Code Description]],Table6[#All],8,FALSE),"")</f>
        <v/>
      </c>
      <c r="L1361" s="63"/>
      <c r="M1361" s="65" t="str">
        <f>IFERROR(VLOOKUP(Table1[[#This Row],[Staff ID]],Table2[],2,FALSE),"")</f>
        <v/>
      </c>
      <c r="N1361" s="209" t="str">
        <f>IFERROR(IF(VLOOKUP(Table1[[#This Row],[Budget Code Description]],Dimentions!$X$6:$AC$134,4,FALSE)="","",VLOOKUP(Table1[[#This Row],[Budget Code Description]],Dimentions!$X$6:$AC$134,4,FALSE)),"")</f>
        <v/>
      </c>
      <c r="O1361" s="65" t="str">
        <f>IFERROR(VLOOKUP(Table1[[#This Row],[Vendor ID]],Table549[],2,FALSE),"")</f>
        <v/>
      </c>
      <c r="P1361" s="63"/>
      <c r="Q1361" s="141" t="str">
        <f>IF(Table1[[#This Row],[Posting Date]]&lt;&gt;"",$D$9,"")</f>
        <v/>
      </c>
      <c r="R1361" s="157" t="str">
        <f>IF(Table1[[#This Row],[Posting Date]]&lt;&gt;"",$D$10,"")</f>
        <v/>
      </c>
      <c r="S1361" s="66"/>
      <c r="T1361" s="63"/>
      <c r="U1361" s="67"/>
      <c r="V1361" s="67"/>
      <c r="W1361" s="67" t="str">
        <f t="shared" si="25"/>
        <v/>
      </c>
      <c r="X1361" s="159" t="str">
        <f>IF(E1361="","",(IF(Table1[[#This Row],[Cur]]="USD",Table1[[#This Row],[Cur_Amount Debit]],Table1[[#This Row],[Cur_Amount Debit]]/Table1[[#This Row],[Exchange Rate]])))</f>
        <v/>
      </c>
      <c r="Y1361" s="159" t="str">
        <f>IF(E1361="","",(IF(Table1[[#This Row],[Cur]]="USD",Table1[[#This Row],[Cur_Amount Credit]],Table1[[#This Row],[Cur_Amount Credit]]/ExchangeRate)))</f>
        <v/>
      </c>
      <c r="Z1361" s="201" t="str">
        <f>IF(E1361="","",(Table1[[#This Row],[Debit USD]]-Table1[[#This Row],[Credit USD]]))</f>
        <v/>
      </c>
      <c r="AA1361" s="226"/>
      <c r="AB1361" s="255"/>
      <c r="AC1361" s="1"/>
      <c r="AD1361" s="15"/>
      <c r="AE1361" s="15" t="str">
        <f>IF(AND(OR(Table1[[#This Row],[Account]]="15030",Table1[[#This Row],[Account]]="15035",Table1[[#This Row],[Account]]="20150"),Table1[[#This Row],[Vendor ID]]=""),1,"")</f>
        <v/>
      </c>
      <c r="AF1361" s="15"/>
      <c r="AG1361" s="15"/>
      <c r="AH1361" s="15"/>
      <c r="AI1361" s="46" t="str">
        <f>IF(Table1[[#This Row],[Posting Date]]&lt;&gt;"","GJ-"&amp;CountryID,"")</f>
        <v/>
      </c>
      <c r="AJ1361" s="59" t="str">
        <f>IF(Table1[[#This Row],[Posting Date]]&lt;&gt;"",Table1[[#This Row],[Posting Date]],"")</f>
        <v/>
      </c>
      <c r="AK1361" s="46"/>
      <c r="AL1361" s="46" t="str">
        <f>IF(Table1[[#This Row],[Description]]&lt;&gt;"",Table1[[#This Row],[Description]],"")</f>
        <v/>
      </c>
      <c r="AM1361" s="46" t="str">
        <f>IF(Table1[[#This Row],[Posting Date]]&lt;&gt;"",Table1[[#This Row],[Reference Number]],"")</f>
        <v/>
      </c>
      <c r="AN1361" s="46" t="str">
        <f>TRIM(Table1[[#This Row],[Line '#]])</f>
        <v/>
      </c>
      <c r="AO1361" s="46" t="str">
        <f>TRIM(Table1[[#This Row],[Account]])</f>
        <v/>
      </c>
      <c r="AP1361" s="46" t="str">
        <f>IF(Table1[[#This Row],[Posting Date]]&lt;&gt;"",$D$5,"")</f>
        <v/>
      </c>
      <c r="AQ1361" s="46" t="str">
        <f>TRIM(Table1[[#This Row],[Departments-Prgrams]])</f>
        <v/>
      </c>
      <c r="AR1361" s="46" t="str">
        <f>TRIM(Table1[[#This Row],[Grant]])</f>
        <v/>
      </c>
      <c r="AS1361" s="46" t="str">
        <f>TRIM(Table1[[#This Row],[Staff ID]])</f>
        <v/>
      </c>
      <c r="AT1361" s="46" t="str">
        <f>IF(TRIM(Table1[[#This Row],[Budget Code]])=0,"",TRIM(Table1[[#This Row],[Budget Code]]))</f>
        <v/>
      </c>
      <c r="AU1361" s="46" t="str">
        <f>IF(Table1[[#This Row],[Line Description]]&lt;&gt;"",Table1[[#This Row],[Line Description]],"")</f>
        <v/>
      </c>
      <c r="AV1361" s="46" t="str">
        <f>IF(Table1[[#This Row],[Cur_Amount Debit]]&gt;0,ROUND(Table1[[#This Row],[Cur_Amount Debit]],2),"")</f>
        <v/>
      </c>
      <c r="AW1361" s="46" t="str">
        <f>IF(Table1[[#This Row],[Cur_Amount Credit]]&gt;0,ROUND(Table1[[#This Row],[Cur_Amount Credit]],2),"")</f>
        <v/>
      </c>
      <c r="AX1361" s="46" t="str">
        <f>LEFT(Table1[[#This Row],[Cur]],3)</f>
        <v/>
      </c>
      <c r="AY1361" s="59"/>
      <c r="AZ1361" s="46"/>
      <c r="BA1361" s="46" t="str">
        <f>IF(Table1[[#This Row],[Cur]]&lt;&gt;"",IF(Table1[[#This Row],[Cur]]="USD","",ExchangeRate),"")</f>
        <v/>
      </c>
      <c r="BB1361" s="46" t="str">
        <f>IF(Table1[[#This Row],[Grant]]&lt;&gt;"",VLOOKUP(Table1[[#This Row],[Grant]],Grants!B:D,3),"")</f>
        <v/>
      </c>
      <c r="BC1361" s="46" t="str">
        <f>TRIM(Table1[[#This Row],[Vendor ID]])</f>
        <v/>
      </c>
      <c r="BD1361">
        <f>IF(Table1[[#This Row],[Reference Number]]=Q1360,BD1360,BD1360+1)</f>
        <v>0</v>
      </c>
    </row>
    <row r="1362" spans="1:56" ht="11.25" customHeight="1" x14ac:dyDescent="0.25">
      <c r="A1362" s="1"/>
      <c r="B1362" s="88" t="str">
        <f>IF(Table1[[#This Row],[Posting Date]]&lt;&gt;"",IF(Table1[[#This Row],[Reference Number]]=Q1361,B1361+1,1),"")</f>
        <v/>
      </c>
      <c r="C1362" s="61"/>
      <c r="D1362" s="61"/>
      <c r="E1362" s="138"/>
      <c r="F1362" s="141" t="str">
        <f>IFERROR(IF(VLOOKUP(Table1[[#This Row],[Budget Code Description]],Dimentions!$X$6:$AC$139,2,FALSE)="","",VLOOKUP(Table1[[#This Row],[Budget Code Description]],Dimentions!$X$6:$AC$139,2,FALSE)),"")</f>
        <v/>
      </c>
      <c r="G1362" s="141"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1" t="str">
        <f>IFERROR(VLOOKUP(Table1[[#This Row],[Budget Code Description]],Table6[#All],8,FALSE),"")</f>
        <v/>
      </c>
      <c r="L1362" s="63"/>
      <c r="M1362" s="65" t="str">
        <f>IFERROR(VLOOKUP(Table1[[#This Row],[Staff ID]],Table2[],2,FALSE),"")</f>
        <v/>
      </c>
      <c r="N1362" s="209" t="str">
        <f>IFERROR(IF(VLOOKUP(Table1[[#This Row],[Budget Code Description]],Dimentions!$X$6:$AC$134,4,FALSE)="","",VLOOKUP(Table1[[#This Row],[Budget Code Description]],Dimentions!$X$6:$AC$134,4,FALSE)),"")</f>
        <v/>
      </c>
      <c r="O1362" s="65" t="str">
        <f>IFERROR(VLOOKUP(Table1[[#This Row],[Vendor ID]],Table549[],2,FALSE),"")</f>
        <v/>
      </c>
      <c r="P1362" s="63"/>
      <c r="Q1362" s="141" t="str">
        <f>IF(Table1[[#This Row],[Posting Date]]&lt;&gt;"",$D$9,"")</f>
        <v/>
      </c>
      <c r="R1362" s="157" t="str">
        <f>IF(Table1[[#This Row],[Posting Date]]&lt;&gt;"",$D$10,"")</f>
        <v/>
      </c>
      <c r="S1362" s="66"/>
      <c r="T1362" s="63"/>
      <c r="U1362" s="67"/>
      <c r="V1362" s="67"/>
      <c r="W1362" s="67" t="str">
        <f t="shared" si="25"/>
        <v/>
      </c>
      <c r="X1362" s="159" t="str">
        <f>IF(E1362="","",(IF(Table1[[#This Row],[Cur]]="USD",Table1[[#This Row],[Cur_Amount Debit]],Table1[[#This Row],[Cur_Amount Debit]]/Table1[[#This Row],[Exchange Rate]])))</f>
        <v/>
      </c>
      <c r="Y1362" s="159" t="str">
        <f>IF(E1362="","",(IF(Table1[[#This Row],[Cur]]="USD",Table1[[#This Row],[Cur_Amount Credit]],Table1[[#This Row],[Cur_Amount Credit]]/ExchangeRate)))</f>
        <v/>
      </c>
      <c r="Z1362" s="201" t="str">
        <f>IF(E1362="","",(Table1[[#This Row],[Debit USD]]-Table1[[#This Row],[Credit USD]]))</f>
        <v/>
      </c>
      <c r="AA1362" s="226"/>
      <c r="AB1362" s="255"/>
      <c r="AC1362" s="1"/>
      <c r="AD1362" s="15"/>
      <c r="AE1362" s="15" t="str">
        <f>IF(AND(OR(Table1[[#This Row],[Account]]="15030",Table1[[#This Row],[Account]]="15035",Table1[[#This Row],[Account]]="20150"),Table1[[#This Row],[Vendor ID]]=""),1,"")</f>
        <v/>
      </c>
      <c r="AF1362" s="15"/>
      <c r="AG1362" s="15"/>
      <c r="AH1362" s="15"/>
      <c r="AI1362" s="46" t="str">
        <f>IF(Table1[[#This Row],[Posting Date]]&lt;&gt;"","GJ-"&amp;CountryID,"")</f>
        <v/>
      </c>
      <c r="AJ1362" s="59" t="str">
        <f>IF(Table1[[#This Row],[Posting Date]]&lt;&gt;"",Table1[[#This Row],[Posting Date]],"")</f>
        <v/>
      </c>
      <c r="AK1362" s="46"/>
      <c r="AL1362" s="46" t="str">
        <f>IF(Table1[[#This Row],[Description]]&lt;&gt;"",Table1[[#This Row],[Description]],"")</f>
        <v/>
      </c>
      <c r="AM1362" s="46" t="str">
        <f>IF(Table1[[#This Row],[Posting Date]]&lt;&gt;"",Table1[[#This Row],[Reference Number]],"")</f>
        <v/>
      </c>
      <c r="AN1362" s="46" t="str">
        <f>TRIM(Table1[[#This Row],[Line '#]])</f>
        <v/>
      </c>
      <c r="AO1362" s="46" t="str">
        <f>TRIM(Table1[[#This Row],[Account]])</f>
        <v/>
      </c>
      <c r="AP1362" s="46" t="str">
        <f>IF(Table1[[#This Row],[Posting Date]]&lt;&gt;"",$D$5,"")</f>
        <v/>
      </c>
      <c r="AQ1362" s="46" t="str">
        <f>TRIM(Table1[[#This Row],[Departments-Prgrams]])</f>
        <v/>
      </c>
      <c r="AR1362" s="46" t="str">
        <f>TRIM(Table1[[#This Row],[Grant]])</f>
        <v/>
      </c>
      <c r="AS1362" s="46" t="str">
        <f>TRIM(Table1[[#This Row],[Staff ID]])</f>
        <v/>
      </c>
      <c r="AT1362" s="46" t="str">
        <f>IF(TRIM(Table1[[#This Row],[Budget Code]])=0,"",TRIM(Table1[[#This Row],[Budget Code]]))</f>
        <v/>
      </c>
      <c r="AU1362" s="46" t="str">
        <f>IF(Table1[[#This Row],[Line Description]]&lt;&gt;"",Table1[[#This Row],[Line Description]],"")</f>
        <v/>
      </c>
      <c r="AV1362" s="46" t="str">
        <f>IF(Table1[[#This Row],[Cur_Amount Debit]]&gt;0,ROUND(Table1[[#This Row],[Cur_Amount Debit]],2),"")</f>
        <v/>
      </c>
      <c r="AW1362" s="46" t="str">
        <f>IF(Table1[[#This Row],[Cur_Amount Credit]]&gt;0,ROUND(Table1[[#This Row],[Cur_Amount Credit]],2),"")</f>
        <v/>
      </c>
      <c r="AX1362" s="46" t="str">
        <f>LEFT(Table1[[#This Row],[Cur]],3)</f>
        <v/>
      </c>
      <c r="AY1362" s="59"/>
      <c r="AZ1362" s="46"/>
      <c r="BA1362" s="46" t="str">
        <f>IF(Table1[[#This Row],[Cur]]&lt;&gt;"",IF(Table1[[#This Row],[Cur]]="USD","",ExchangeRate),"")</f>
        <v/>
      </c>
      <c r="BB1362" s="46" t="str">
        <f>IF(Table1[[#This Row],[Grant]]&lt;&gt;"",VLOOKUP(Table1[[#This Row],[Grant]],Grants!B:D,3),"")</f>
        <v/>
      </c>
      <c r="BC1362" s="46" t="str">
        <f>TRIM(Table1[[#This Row],[Vendor ID]])</f>
        <v/>
      </c>
      <c r="BD1362">
        <f>IF(Table1[[#This Row],[Reference Number]]=Q1361,BD1361,BD1361+1)</f>
        <v>0</v>
      </c>
    </row>
    <row r="1363" spans="1:56" ht="11.25" customHeight="1" x14ac:dyDescent="0.25">
      <c r="A1363" s="1"/>
      <c r="B1363" s="88" t="str">
        <f>IF(Table1[[#This Row],[Posting Date]]&lt;&gt;"",IF(Table1[[#This Row],[Reference Number]]=Q1362,B1362+1,1),"")</f>
        <v/>
      </c>
      <c r="C1363" s="61"/>
      <c r="D1363" s="61"/>
      <c r="E1363" s="138"/>
      <c r="F1363" s="141" t="str">
        <f>IFERROR(IF(VLOOKUP(Table1[[#This Row],[Budget Code Description]],Dimentions!$X$6:$AC$139,2,FALSE)="","",VLOOKUP(Table1[[#This Row],[Budget Code Description]],Dimentions!$X$6:$AC$139,2,FALSE)),"")</f>
        <v/>
      </c>
      <c r="G1363" s="141"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1" t="str">
        <f>IFERROR(VLOOKUP(Table1[[#This Row],[Budget Code Description]],Table6[#All],8,FALSE),"")</f>
        <v/>
      </c>
      <c r="L1363" s="63"/>
      <c r="M1363" s="65" t="str">
        <f>IFERROR(VLOOKUP(Table1[[#This Row],[Staff ID]],Table2[],2,FALSE),"")</f>
        <v/>
      </c>
      <c r="N1363" s="209" t="str">
        <f>IFERROR(IF(VLOOKUP(Table1[[#This Row],[Budget Code Description]],Dimentions!$X$6:$AC$134,4,FALSE)="","",VLOOKUP(Table1[[#This Row],[Budget Code Description]],Dimentions!$X$6:$AC$134,4,FALSE)),"")</f>
        <v/>
      </c>
      <c r="O1363" s="65" t="str">
        <f>IFERROR(VLOOKUP(Table1[[#This Row],[Vendor ID]],Table549[],2,FALSE),"")</f>
        <v/>
      </c>
      <c r="P1363" s="63"/>
      <c r="Q1363" s="141" t="str">
        <f>IF(Table1[[#This Row],[Posting Date]]&lt;&gt;"",$D$9,"")</f>
        <v/>
      </c>
      <c r="R1363" s="157" t="str">
        <f>IF(Table1[[#This Row],[Posting Date]]&lt;&gt;"",$D$10,"")</f>
        <v/>
      </c>
      <c r="S1363" s="66"/>
      <c r="T1363" s="63"/>
      <c r="U1363" s="67"/>
      <c r="V1363" s="67"/>
      <c r="W1363" s="67" t="str">
        <f t="shared" si="25"/>
        <v/>
      </c>
      <c r="X1363" s="159" t="str">
        <f>IF(E1363="","",(IF(Table1[[#This Row],[Cur]]="USD",Table1[[#This Row],[Cur_Amount Debit]],Table1[[#This Row],[Cur_Amount Debit]]/Table1[[#This Row],[Exchange Rate]])))</f>
        <v/>
      </c>
      <c r="Y1363" s="159" t="str">
        <f>IF(E1363="","",(IF(Table1[[#This Row],[Cur]]="USD",Table1[[#This Row],[Cur_Amount Credit]],Table1[[#This Row],[Cur_Amount Credit]]/ExchangeRate)))</f>
        <v/>
      </c>
      <c r="Z1363" s="201" t="str">
        <f>IF(E1363="","",(Table1[[#This Row],[Debit USD]]-Table1[[#This Row],[Credit USD]]))</f>
        <v/>
      </c>
      <c r="AA1363" s="226"/>
      <c r="AB1363" s="255"/>
      <c r="AC1363" s="1"/>
      <c r="AD1363" s="15"/>
      <c r="AE1363" s="15" t="str">
        <f>IF(AND(OR(Table1[[#This Row],[Account]]="15030",Table1[[#This Row],[Account]]="15035",Table1[[#This Row],[Account]]="20150"),Table1[[#This Row],[Vendor ID]]=""),1,"")</f>
        <v/>
      </c>
      <c r="AF1363" s="15"/>
      <c r="AG1363" s="15"/>
      <c r="AH1363" s="15"/>
      <c r="AI1363" s="46" t="str">
        <f>IF(Table1[[#This Row],[Posting Date]]&lt;&gt;"","GJ-"&amp;CountryID,"")</f>
        <v/>
      </c>
      <c r="AJ1363" s="59" t="str">
        <f>IF(Table1[[#This Row],[Posting Date]]&lt;&gt;"",Table1[[#This Row],[Posting Date]],"")</f>
        <v/>
      </c>
      <c r="AK1363" s="46"/>
      <c r="AL1363" s="46" t="str">
        <f>IF(Table1[[#This Row],[Description]]&lt;&gt;"",Table1[[#This Row],[Description]],"")</f>
        <v/>
      </c>
      <c r="AM1363" s="46" t="str">
        <f>IF(Table1[[#This Row],[Posting Date]]&lt;&gt;"",Table1[[#This Row],[Reference Number]],"")</f>
        <v/>
      </c>
      <c r="AN1363" s="46" t="str">
        <f>TRIM(Table1[[#This Row],[Line '#]])</f>
        <v/>
      </c>
      <c r="AO1363" s="46" t="str">
        <f>TRIM(Table1[[#This Row],[Account]])</f>
        <v/>
      </c>
      <c r="AP1363" s="46" t="str">
        <f>IF(Table1[[#This Row],[Posting Date]]&lt;&gt;"",$D$5,"")</f>
        <v/>
      </c>
      <c r="AQ1363" s="46" t="str">
        <f>TRIM(Table1[[#This Row],[Departments-Prgrams]])</f>
        <v/>
      </c>
      <c r="AR1363" s="46" t="str">
        <f>TRIM(Table1[[#This Row],[Grant]])</f>
        <v/>
      </c>
      <c r="AS1363" s="46" t="str">
        <f>TRIM(Table1[[#This Row],[Staff ID]])</f>
        <v/>
      </c>
      <c r="AT1363" s="46" t="str">
        <f>IF(TRIM(Table1[[#This Row],[Budget Code]])=0,"",TRIM(Table1[[#This Row],[Budget Code]]))</f>
        <v/>
      </c>
      <c r="AU1363" s="46" t="str">
        <f>IF(Table1[[#This Row],[Line Description]]&lt;&gt;"",Table1[[#This Row],[Line Description]],"")</f>
        <v/>
      </c>
      <c r="AV1363" s="46" t="str">
        <f>IF(Table1[[#This Row],[Cur_Amount Debit]]&gt;0,ROUND(Table1[[#This Row],[Cur_Amount Debit]],2),"")</f>
        <v/>
      </c>
      <c r="AW1363" s="46" t="str">
        <f>IF(Table1[[#This Row],[Cur_Amount Credit]]&gt;0,ROUND(Table1[[#This Row],[Cur_Amount Credit]],2),"")</f>
        <v/>
      </c>
      <c r="AX1363" s="46" t="str">
        <f>LEFT(Table1[[#This Row],[Cur]],3)</f>
        <v/>
      </c>
      <c r="AY1363" s="59"/>
      <c r="AZ1363" s="46"/>
      <c r="BA1363" s="46" t="str">
        <f>IF(Table1[[#This Row],[Cur]]&lt;&gt;"",IF(Table1[[#This Row],[Cur]]="USD","",ExchangeRate),"")</f>
        <v/>
      </c>
      <c r="BB1363" s="46" t="str">
        <f>IF(Table1[[#This Row],[Grant]]&lt;&gt;"",VLOOKUP(Table1[[#This Row],[Grant]],Grants!B:D,3),"")</f>
        <v/>
      </c>
      <c r="BC1363" s="46" t="str">
        <f>TRIM(Table1[[#This Row],[Vendor ID]])</f>
        <v/>
      </c>
      <c r="BD1363">
        <f>IF(Table1[[#This Row],[Reference Number]]=Q1362,BD1362,BD1362+1)</f>
        <v>0</v>
      </c>
    </row>
    <row r="1364" spans="1:56" ht="11.25" customHeight="1" x14ac:dyDescent="0.25">
      <c r="A1364" s="1"/>
      <c r="B1364" s="88" t="str">
        <f>IF(Table1[[#This Row],[Posting Date]]&lt;&gt;"",IF(Table1[[#This Row],[Reference Number]]=Q1363,B1363+1,1),"")</f>
        <v/>
      </c>
      <c r="C1364" s="61"/>
      <c r="D1364" s="61"/>
      <c r="E1364" s="138"/>
      <c r="F1364" s="141" t="str">
        <f>IFERROR(IF(VLOOKUP(Table1[[#This Row],[Budget Code Description]],Dimentions!$X$6:$AC$139,2,FALSE)="","",VLOOKUP(Table1[[#This Row],[Budget Code Description]],Dimentions!$X$6:$AC$139,2,FALSE)),"")</f>
        <v/>
      </c>
      <c r="G1364" s="141"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1" t="str">
        <f>IFERROR(VLOOKUP(Table1[[#This Row],[Budget Code Description]],Table6[#All],8,FALSE),"")</f>
        <v/>
      </c>
      <c r="L1364" s="63"/>
      <c r="M1364" s="65" t="str">
        <f>IFERROR(VLOOKUP(Table1[[#This Row],[Staff ID]],Table2[],2,FALSE),"")</f>
        <v/>
      </c>
      <c r="N1364" s="209" t="str">
        <f>IFERROR(IF(VLOOKUP(Table1[[#This Row],[Budget Code Description]],Dimentions!$X$6:$AC$134,4,FALSE)="","",VLOOKUP(Table1[[#This Row],[Budget Code Description]],Dimentions!$X$6:$AC$134,4,FALSE)),"")</f>
        <v/>
      </c>
      <c r="O1364" s="65" t="str">
        <f>IFERROR(VLOOKUP(Table1[[#This Row],[Vendor ID]],Table549[],2,FALSE),"")</f>
        <v/>
      </c>
      <c r="P1364" s="63"/>
      <c r="Q1364" s="141" t="str">
        <f>IF(Table1[[#This Row],[Posting Date]]&lt;&gt;"",$D$9,"")</f>
        <v/>
      </c>
      <c r="R1364" s="157" t="str">
        <f>IF(Table1[[#This Row],[Posting Date]]&lt;&gt;"",$D$10,"")</f>
        <v/>
      </c>
      <c r="S1364" s="66"/>
      <c r="T1364" s="63"/>
      <c r="U1364" s="67"/>
      <c r="V1364" s="67"/>
      <c r="W1364" s="67" t="str">
        <f t="shared" si="25"/>
        <v/>
      </c>
      <c r="X1364" s="159" t="str">
        <f>IF(E1364="","",(IF(Table1[[#This Row],[Cur]]="USD",Table1[[#This Row],[Cur_Amount Debit]],Table1[[#This Row],[Cur_Amount Debit]]/Table1[[#This Row],[Exchange Rate]])))</f>
        <v/>
      </c>
      <c r="Y1364" s="159" t="str">
        <f>IF(E1364="","",(IF(Table1[[#This Row],[Cur]]="USD",Table1[[#This Row],[Cur_Amount Credit]],Table1[[#This Row],[Cur_Amount Credit]]/ExchangeRate)))</f>
        <v/>
      </c>
      <c r="Z1364" s="201" t="str">
        <f>IF(E1364="","",(Table1[[#This Row],[Debit USD]]-Table1[[#This Row],[Credit USD]]))</f>
        <v/>
      </c>
      <c r="AA1364" s="226"/>
      <c r="AB1364" s="255"/>
      <c r="AC1364" s="1"/>
      <c r="AD1364" s="15"/>
      <c r="AE1364" s="15" t="str">
        <f>IF(AND(OR(Table1[[#This Row],[Account]]="15030",Table1[[#This Row],[Account]]="15035",Table1[[#This Row],[Account]]="20150"),Table1[[#This Row],[Vendor ID]]=""),1,"")</f>
        <v/>
      </c>
      <c r="AF1364" s="15"/>
      <c r="AG1364" s="15"/>
      <c r="AH1364" s="15"/>
      <c r="AI1364" s="46" t="str">
        <f>IF(Table1[[#This Row],[Posting Date]]&lt;&gt;"","GJ-"&amp;CountryID,"")</f>
        <v/>
      </c>
      <c r="AJ1364" s="59" t="str">
        <f>IF(Table1[[#This Row],[Posting Date]]&lt;&gt;"",Table1[[#This Row],[Posting Date]],"")</f>
        <v/>
      </c>
      <c r="AK1364" s="46"/>
      <c r="AL1364" s="46" t="str">
        <f>IF(Table1[[#This Row],[Description]]&lt;&gt;"",Table1[[#This Row],[Description]],"")</f>
        <v/>
      </c>
      <c r="AM1364" s="46" t="str">
        <f>IF(Table1[[#This Row],[Posting Date]]&lt;&gt;"",Table1[[#This Row],[Reference Number]],"")</f>
        <v/>
      </c>
      <c r="AN1364" s="46" t="str">
        <f>TRIM(Table1[[#This Row],[Line '#]])</f>
        <v/>
      </c>
      <c r="AO1364" s="46" t="str">
        <f>TRIM(Table1[[#This Row],[Account]])</f>
        <v/>
      </c>
      <c r="AP1364" s="46" t="str">
        <f>IF(Table1[[#This Row],[Posting Date]]&lt;&gt;"",$D$5,"")</f>
        <v/>
      </c>
      <c r="AQ1364" s="46" t="str">
        <f>TRIM(Table1[[#This Row],[Departments-Prgrams]])</f>
        <v/>
      </c>
      <c r="AR1364" s="46" t="str">
        <f>TRIM(Table1[[#This Row],[Grant]])</f>
        <v/>
      </c>
      <c r="AS1364" s="46" t="str">
        <f>TRIM(Table1[[#This Row],[Staff ID]])</f>
        <v/>
      </c>
      <c r="AT1364" s="46" t="str">
        <f>IF(TRIM(Table1[[#This Row],[Budget Code]])=0,"",TRIM(Table1[[#This Row],[Budget Code]]))</f>
        <v/>
      </c>
      <c r="AU1364" s="46" t="str">
        <f>IF(Table1[[#This Row],[Line Description]]&lt;&gt;"",Table1[[#This Row],[Line Description]],"")</f>
        <v/>
      </c>
      <c r="AV1364" s="46" t="str">
        <f>IF(Table1[[#This Row],[Cur_Amount Debit]]&gt;0,ROUND(Table1[[#This Row],[Cur_Amount Debit]],2),"")</f>
        <v/>
      </c>
      <c r="AW1364" s="46" t="str">
        <f>IF(Table1[[#This Row],[Cur_Amount Credit]]&gt;0,ROUND(Table1[[#This Row],[Cur_Amount Credit]],2),"")</f>
        <v/>
      </c>
      <c r="AX1364" s="46" t="str">
        <f>LEFT(Table1[[#This Row],[Cur]],3)</f>
        <v/>
      </c>
      <c r="AY1364" s="59"/>
      <c r="AZ1364" s="46"/>
      <c r="BA1364" s="46" t="str">
        <f>IF(Table1[[#This Row],[Cur]]&lt;&gt;"",IF(Table1[[#This Row],[Cur]]="USD","",ExchangeRate),"")</f>
        <v/>
      </c>
      <c r="BB1364" s="46" t="str">
        <f>IF(Table1[[#This Row],[Grant]]&lt;&gt;"",VLOOKUP(Table1[[#This Row],[Grant]],Grants!B:D,3),"")</f>
        <v/>
      </c>
      <c r="BC1364" s="46" t="str">
        <f>TRIM(Table1[[#This Row],[Vendor ID]])</f>
        <v/>
      </c>
      <c r="BD1364">
        <f>IF(Table1[[#This Row],[Reference Number]]=Q1363,BD1363,BD1363+1)</f>
        <v>0</v>
      </c>
    </row>
    <row r="1365" spans="1:56" ht="11.25" customHeight="1" x14ac:dyDescent="0.25">
      <c r="A1365" s="1"/>
      <c r="B1365" s="88" t="str">
        <f>IF(Table1[[#This Row],[Posting Date]]&lt;&gt;"",IF(Table1[[#This Row],[Reference Number]]=Q1364,B1364+1,1),"")</f>
        <v/>
      </c>
      <c r="C1365" s="61"/>
      <c r="D1365" s="61"/>
      <c r="E1365" s="138"/>
      <c r="F1365" s="141" t="str">
        <f>IFERROR(IF(VLOOKUP(Table1[[#This Row],[Budget Code Description]],Dimentions!$X$6:$AC$139,2,FALSE)="","",VLOOKUP(Table1[[#This Row],[Budget Code Description]],Dimentions!$X$6:$AC$139,2,FALSE)),"")</f>
        <v/>
      </c>
      <c r="G1365" s="141"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1" t="str">
        <f>IFERROR(VLOOKUP(Table1[[#This Row],[Budget Code Description]],Table6[#All],8,FALSE),"")</f>
        <v/>
      </c>
      <c r="L1365" s="63"/>
      <c r="M1365" s="65" t="str">
        <f>IFERROR(VLOOKUP(Table1[[#This Row],[Staff ID]],Table2[],2,FALSE),"")</f>
        <v/>
      </c>
      <c r="N1365" s="209" t="str">
        <f>IFERROR(IF(VLOOKUP(Table1[[#This Row],[Budget Code Description]],Dimentions!$X$6:$AC$134,4,FALSE)="","",VLOOKUP(Table1[[#This Row],[Budget Code Description]],Dimentions!$X$6:$AC$134,4,FALSE)),"")</f>
        <v/>
      </c>
      <c r="O1365" s="65" t="str">
        <f>IFERROR(VLOOKUP(Table1[[#This Row],[Vendor ID]],Table549[],2,FALSE),"")</f>
        <v/>
      </c>
      <c r="P1365" s="63"/>
      <c r="Q1365" s="141" t="str">
        <f>IF(Table1[[#This Row],[Posting Date]]&lt;&gt;"",$D$9,"")</f>
        <v/>
      </c>
      <c r="R1365" s="157" t="str">
        <f>IF(Table1[[#This Row],[Posting Date]]&lt;&gt;"",$D$10,"")</f>
        <v/>
      </c>
      <c r="S1365" s="66"/>
      <c r="T1365" s="63"/>
      <c r="U1365" s="67"/>
      <c r="V1365" s="67"/>
      <c r="W1365" s="67" t="str">
        <f t="shared" si="25"/>
        <v/>
      </c>
      <c r="X1365" s="159" t="str">
        <f>IF(E1365="","",(IF(Table1[[#This Row],[Cur]]="USD",Table1[[#This Row],[Cur_Amount Debit]],Table1[[#This Row],[Cur_Amount Debit]]/Table1[[#This Row],[Exchange Rate]])))</f>
        <v/>
      </c>
      <c r="Y1365" s="159" t="str">
        <f>IF(E1365="","",(IF(Table1[[#This Row],[Cur]]="USD",Table1[[#This Row],[Cur_Amount Credit]],Table1[[#This Row],[Cur_Amount Credit]]/ExchangeRate)))</f>
        <v/>
      </c>
      <c r="Z1365" s="201" t="str">
        <f>IF(E1365="","",(Table1[[#This Row],[Debit USD]]-Table1[[#This Row],[Credit USD]]))</f>
        <v/>
      </c>
      <c r="AA1365" s="226"/>
      <c r="AB1365" s="255"/>
      <c r="AC1365" s="1"/>
      <c r="AD1365" s="15"/>
      <c r="AE1365" s="15" t="str">
        <f>IF(AND(OR(Table1[[#This Row],[Account]]="15030",Table1[[#This Row],[Account]]="15035",Table1[[#This Row],[Account]]="20150"),Table1[[#This Row],[Vendor ID]]=""),1,"")</f>
        <v/>
      </c>
      <c r="AF1365" s="15"/>
      <c r="AG1365" s="15"/>
      <c r="AH1365" s="15"/>
      <c r="AI1365" s="46" t="str">
        <f>IF(Table1[[#This Row],[Posting Date]]&lt;&gt;"","GJ-"&amp;CountryID,"")</f>
        <v/>
      </c>
      <c r="AJ1365" s="59" t="str">
        <f>IF(Table1[[#This Row],[Posting Date]]&lt;&gt;"",Table1[[#This Row],[Posting Date]],"")</f>
        <v/>
      </c>
      <c r="AK1365" s="46"/>
      <c r="AL1365" s="46" t="str">
        <f>IF(Table1[[#This Row],[Description]]&lt;&gt;"",Table1[[#This Row],[Description]],"")</f>
        <v/>
      </c>
      <c r="AM1365" s="46" t="str">
        <f>IF(Table1[[#This Row],[Posting Date]]&lt;&gt;"",Table1[[#This Row],[Reference Number]],"")</f>
        <v/>
      </c>
      <c r="AN1365" s="46" t="str">
        <f>TRIM(Table1[[#This Row],[Line '#]])</f>
        <v/>
      </c>
      <c r="AO1365" s="46" t="str">
        <f>TRIM(Table1[[#This Row],[Account]])</f>
        <v/>
      </c>
      <c r="AP1365" s="46" t="str">
        <f>IF(Table1[[#This Row],[Posting Date]]&lt;&gt;"",$D$5,"")</f>
        <v/>
      </c>
      <c r="AQ1365" s="46" t="str">
        <f>TRIM(Table1[[#This Row],[Departments-Prgrams]])</f>
        <v/>
      </c>
      <c r="AR1365" s="46" t="str">
        <f>TRIM(Table1[[#This Row],[Grant]])</f>
        <v/>
      </c>
      <c r="AS1365" s="46" t="str">
        <f>TRIM(Table1[[#This Row],[Staff ID]])</f>
        <v/>
      </c>
      <c r="AT1365" s="46" t="str">
        <f>IF(TRIM(Table1[[#This Row],[Budget Code]])=0,"",TRIM(Table1[[#This Row],[Budget Code]]))</f>
        <v/>
      </c>
      <c r="AU1365" s="46" t="str">
        <f>IF(Table1[[#This Row],[Line Description]]&lt;&gt;"",Table1[[#This Row],[Line Description]],"")</f>
        <v/>
      </c>
      <c r="AV1365" s="46" t="str">
        <f>IF(Table1[[#This Row],[Cur_Amount Debit]]&gt;0,ROUND(Table1[[#This Row],[Cur_Amount Debit]],2),"")</f>
        <v/>
      </c>
      <c r="AW1365" s="46" t="str">
        <f>IF(Table1[[#This Row],[Cur_Amount Credit]]&gt;0,ROUND(Table1[[#This Row],[Cur_Amount Credit]],2),"")</f>
        <v/>
      </c>
      <c r="AX1365" s="46" t="str">
        <f>LEFT(Table1[[#This Row],[Cur]],3)</f>
        <v/>
      </c>
      <c r="AY1365" s="59"/>
      <c r="AZ1365" s="46"/>
      <c r="BA1365" s="46" t="str">
        <f>IF(Table1[[#This Row],[Cur]]&lt;&gt;"",IF(Table1[[#This Row],[Cur]]="USD","",ExchangeRate),"")</f>
        <v/>
      </c>
      <c r="BB1365" s="46" t="str">
        <f>IF(Table1[[#This Row],[Grant]]&lt;&gt;"",VLOOKUP(Table1[[#This Row],[Grant]],Grants!B:D,3),"")</f>
        <v/>
      </c>
      <c r="BC1365" s="46" t="str">
        <f>TRIM(Table1[[#This Row],[Vendor ID]])</f>
        <v/>
      </c>
      <c r="BD1365">
        <f>IF(Table1[[#This Row],[Reference Number]]=Q1364,BD1364,BD1364+1)</f>
        <v>0</v>
      </c>
    </row>
    <row r="1366" spans="1:56" ht="11.25" customHeight="1" x14ac:dyDescent="0.25">
      <c r="A1366" s="1"/>
      <c r="B1366" s="88" t="str">
        <f>IF(Table1[[#This Row],[Posting Date]]&lt;&gt;"",IF(Table1[[#This Row],[Reference Number]]=Q1365,B1365+1,1),"")</f>
        <v/>
      </c>
      <c r="C1366" s="61"/>
      <c r="D1366" s="61"/>
      <c r="E1366" s="138"/>
      <c r="F1366" s="141" t="str">
        <f>IFERROR(IF(VLOOKUP(Table1[[#This Row],[Budget Code Description]],Dimentions!$X$6:$AC$139,2,FALSE)="","",VLOOKUP(Table1[[#This Row],[Budget Code Description]],Dimentions!$X$6:$AC$139,2,FALSE)),"")</f>
        <v/>
      </c>
      <c r="G1366" s="141"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1" t="str">
        <f>IFERROR(VLOOKUP(Table1[[#This Row],[Budget Code Description]],Table6[#All],8,FALSE),"")</f>
        <v/>
      </c>
      <c r="L1366" s="63"/>
      <c r="M1366" s="65" t="str">
        <f>IFERROR(VLOOKUP(Table1[[#This Row],[Staff ID]],Table2[],2,FALSE),"")</f>
        <v/>
      </c>
      <c r="N1366" s="209" t="str">
        <f>IFERROR(IF(VLOOKUP(Table1[[#This Row],[Budget Code Description]],Dimentions!$X$6:$AC$134,4,FALSE)="","",VLOOKUP(Table1[[#This Row],[Budget Code Description]],Dimentions!$X$6:$AC$134,4,FALSE)),"")</f>
        <v/>
      </c>
      <c r="O1366" s="65" t="str">
        <f>IFERROR(VLOOKUP(Table1[[#This Row],[Vendor ID]],Table549[],2,FALSE),"")</f>
        <v/>
      </c>
      <c r="P1366" s="63"/>
      <c r="Q1366" s="141" t="str">
        <f>IF(Table1[[#This Row],[Posting Date]]&lt;&gt;"",$D$9,"")</f>
        <v/>
      </c>
      <c r="R1366" s="157" t="str">
        <f>IF(Table1[[#This Row],[Posting Date]]&lt;&gt;"",$D$10,"")</f>
        <v/>
      </c>
      <c r="S1366" s="66"/>
      <c r="T1366" s="63"/>
      <c r="U1366" s="67"/>
      <c r="V1366" s="67"/>
      <c r="W1366" s="67" t="str">
        <f t="shared" si="25"/>
        <v/>
      </c>
      <c r="X1366" s="159" t="str">
        <f>IF(E1366="","",(IF(Table1[[#This Row],[Cur]]="USD",Table1[[#This Row],[Cur_Amount Debit]],Table1[[#This Row],[Cur_Amount Debit]]/Table1[[#This Row],[Exchange Rate]])))</f>
        <v/>
      </c>
      <c r="Y1366" s="159" t="str">
        <f>IF(E1366="","",(IF(Table1[[#This Row],[Cur]]="USD",Table1[[#This Row],[Cur_Amount Credit]],Table1[[#This Row],[Cur_Amount Credit]]/ExchangeRate)))</f>
        <v/>
      </c>
      <c r="Z1366" s="201" t="str">
        <f>IF(E1366="","",(Table1[[#This Row],[Debit USD]]-Table1[[#This Row],[Credit USD]]))</f>
        <v/>
      </c>
      <c r="AA1366" s="226"/>
      <c r="AB1366" s="255"/>
      <c r="AC1366" s="1"/>
      <c r="AD1366" s="15"/>
      <c r="AE1366" s="15" t="str">
        <f>IF(AND(OR(Table1[[#This Row],[Account]]="15030",Table1[[#This Row],[Account]]="15035",Table1[[#This Row],[Account]]="20150"),Table1[[#This Row],[Vendor ID]]=""),1,"")</f>
        <v/>
      </c>
      <c r="AF1366" s="15"/>
      <c r="AG1366" s="15"/>
      <c r="AH1366" s="15"/>
      <c r="AI1366" s="46" t="str">
        <f>IF(Table1[[#This Row],[Posting Date]]&lt;&gt;"","GJ-"&amp;CountryID,"")</f>
        <v/>
      </c>
      <c r="AJ1366" s="59" t="str">
        <f>IF(Table1[[#This Row],[Posting Date]]&lt;&gt;"",Table1[[#This Row],[Posting Date]],"")</f>
        <v/>
      </c>
      <c r="AK1366" s="46"/>
      <c r="AL1366" s="46" t="str">
        <f>IF(Table1[[#This Row],[Description]]&lt;&gt;"",Table1[[#This Row],[Description]],"")</f>
        <v/>
      </c>
      <c r="AM1366" s="46" t="str">
        <f>IF(Table1[[#This Row],[Posting Date]]&lt;&gt;"",Table1[[#This Row],[Reference Number]],"")</f>
        <v/>
      </c>
      <c r="AN1366" s="46" t="str">
        <f>TRIM(Table1[[#This Row],[Line '#]])</f>
        <v/>
      </c>
      <c r="AO1366" s="46" t="str">
        <f>TRIM(Table1[[#This Row],[Account]])</f>
        <v/>
      </c>
      <c r="AP1366" s="46" t="str">
        <f>IF(Table1[[#This Row],[Posting Date]]&lt;&gt;"",$D$5,"")</f>
        <v/>
      </c>
      <c r="AQ1366" s="46" t="str">
        <f>TRIM(Table1[[#This Row],[Departments-Prgrams]])</f>
        <v/>
      </c>
      <c r="AR1366" s="46" t="str">
        <f>TRIM(Table1[[#This Row],[Grant]])</f>
        <v/>
      </c>
      <c r="AS1366" s="46" t="str">
        <f>TRIM(Table1[[#This Row],[Staff ID]])</f>
        <v/>
      </c>
      <c r="AT1366" s="46" t="str">
        <f>IF(TRIM(Table1[[#This Row],[Budget Code]])=0,"",TRIM(Table1[[#This Row],[Budget Code]]))</f>
        <v/>
      </c>
      <c r="AU1366" s="46" t="str">
        <f>IF(Table1[[#This Row],[Line Description]]&lt;&gt;"",Table1[[#This Row],[Line Description]],"")</f>
        <v/>
      </c>
      <c r="AV1366" s="46" t="str">
        <f>IF(Table1[[#This Row],[Cur_Amount Debit]]&gt;0,ROUND(Table1[[#This Row],[Cur_Amount Debit]],2),"")</f>
        <v/>
      </c>
      <c r="AW1366" s="46" t="str">
        <f>IF(Table1[[#This Row],[Cur_Amount Credit]]&gt;0,ROUND(Table1[[#This Row],[Cur_Amount Credit]],2),"")</f>
        <v/>
      </c>
      <c r="AX1366" s="46" t="str">
        <f>LEFT(Table1[[#This Row],[Cur]],3)</f>
        <v/>
      </c>
      <c r="AY1366" s="59"/>
      <c r="AZ1366" s="46"/>
      <c r="BA1366" s="46" t="str">
        <f>IF(Table1[[#This Row],[Cur]]&lt;&gt;"",IF(Table1[[#This Row],[Cur]]="USD","",ExchangeRate),"")</f>
        <v/>
      </c>
      <c r="BB1366" s="46" t="str">
        <f>IF(Table1[[#This Row],[Grant]]&lt;&gt;"",VLOOKUP(Table1[[#This Row],[Grant]],Grants!B:D,3),"")</f>
        <v/>
      </c>
      <c r="BC1366" s="46" t="str">
        <f>TRIM(Table1[[#This Row],[Vendor ID]])</f>
        <v/>
      </c>
      <c r="BD1366">
        <f>IF(Table1[[#This Row],[Reference Number]]=Q1365,BD1365,BD1365+1)</f>
        <v>0</v>
      </c>
    </row>
    <row r="1367" spans="1:56" ht="11.25" customHeight="1" x14ac:dyDescent="0.25">
      <c r="A1367" s="1"/>
      <c r="B1367" s="88" t="str">
        <f>IF(Table1[[#This Row],[Posting Date]]&lt;&gt;"",IF(Table1[[#This Row],[Reference Number]]=Q1366,B1366+1,1),"")</f>
        <v/>
      </c>
      <c r="C1367" s="61"/>
      <c r="D1367" s="61"/>
      <c r="E1367" s="138"/>
      <c r="F1367" s="141" t="str">
        <f>IFERROR(IF(VLOOKUP(Table1[[#This Row],[Budget Code Description]],Dimentions!$X$6:$AC$139,2,FALSE)="","",VLOOKUP(Table1[[#This Row],[Budget Code Description]],Dimentions!$X$6:$AC$139,2,FALSE)),"")</f>
        <v/>
      </c>
      <c r="G1367" s="141"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1" t="str">
        <f>IFERROR(VLOOKUP(Table1[[#This Row],[Budget Code Description]],Table6[#All],8,FALSE),"")</f>
        <v/>
      </c>
      <c r="L1367" s="63"/>
      <c r="M1367" s="65" t="str">
        <f>IFERROR(VLOOKUP(Table1[[#This Row],[Staff ID]],Table2[],2,FALSE),"")</f>
        <v/>
      </c>
      <c r="N1367" s="209" t="str">
        <f>IFERROR(IF(VLOOKUP(Table1[[#This Row],[Budget Code Description]],Dimentions!$X$6:$AC$134,4,FALSE)="","",VLOOKUP(Table1[[#This Row],[Budget Code Description]],Dimentions!$X$6:$AC$134,4,FALSE)),"")</f>
        <v/>
      </c>
      <c r="O1367" s="65" t="str">
        <f>IFERROR(VLOOKUP(Table1[[#This Row],[Vendor ID]],Table549[],2,FALSE),"")</f>
        <v/>
      </c>
      <c r="P1367" s="63"/>
      <c r="Q1367" s="141" t="str">
        <f>IF(Table1[[#This Row],[Posting Date]]&lt;&gt;"",$D$9,"")</f>
        <v/>
      </c>
      <c r="R1367" s="157" t="str">
        <f>IF(Table1[[#This Row],[Posting Date]]&lt;&gt;"",$D$10,"")</f>
        <v/>
      </c>
      <c r="S1367" s="66"/>
      <c r="T1367" s="63"/>
      <c r="U1367" s="67"/>
      <c r="V1367" s="67"/>
      <c r="W1367" s="67" t="str">
        <f t="shared" si="25"/>
        <v/>
      </c>
      <c r="X1367" s="159" t="str">
        <f>IF(E1367="","",(IF(Table1[[#This Row],[Cur]]="USD",Table1[[#This Row],[Cur_Amount Debit]],Table1[[#This Row],[Cur_Amount Debit]]/Table1[[#This Row],[Exchange Rate]])))</f>
        <v/>
      </c>
      <c r="Y1367" s="159" t="str">
        <f>IF(E1367="","",(IF(Table1[[#This Row],[Cur]]="USD",Table1[[#This Row],[Cur_Amount Credit]],Table1[[#This Row],[Cur_Amount Credit]]/ExchangeRate)))</f>
        <v/>
      </c>
      <c r="Z1367" s="201" t="str">
        <f>IF(E1367="","",(Table1[[#This Row],[Debit USD]]-Table1[[#This Row],[Credit USD]]))</f>
        <v/>
      </c>
      <c r="AA1367" s="226"/>
      <c r="AB1367" s="255"/>
      <c r="AC1367" s="1"/>
      <c r="AD1367" s="15"/>
      <c r="AE1367" s="15" t="str">
        <f>IF(AND(OR(Table1[[#This Row],[Account]]="15030",Table1[[#This Row],[Account]]="15035",Table1[[#This Row],[Account]]="20150"),Table1[[#This Row],[Vendor ID]]=""),1,"")</f>
        <v/>
      </c>
      <c r="AF1367" s="15"/>
      <c r="AG1367" s="15"/>
      <c r="AH1367" s="15"/>
      <c r="AI1367" s="46" t="str">
        <f>IF(Table1[[#This Row],[Posting Date]]&lt;&gt;"","GJ-"&amp;CountryID,"")</f>
        <v/>
      </c>
      <c r="AJ1367" s="59" t="str">
        <f>IF(Table1[[#This Row],[Posting Date]]&lt;&gt;"",Table1[[#This Row],[Posting Date]],"")</f>
        <v/>
      </c>
      <c r="AK1367" s="46"/>
      <c r="AL1367" s="46" t="str">
        <f>IF(Table1[[#This Row],[Description]]&lt;&gt;"",Table1[[#This Row],[Description]],"")</f>
        <v/>
      </c>
      <c r="AM1367" s="46" t="str">
        <f>IF(Table1[[#This Row],[Posting Date]]&lt;&gt;"",Table1[[#This Row],[Reference Number]],"")</f>
        <v/>
      </c>
      <c r="AN1367" s="46" t="str">
        <f>TRIM(Table1[[#This Row],[Line '#]])</f>
        <v/>
      </c>
      <c r="AO1367" s="46" t="str">
        <f>TRIM(Table1[[#This Row],[Account]])</f>
        <v/>
      </c>
      <c r="AP1367" s="46" t="str">
        <f>IF(Table1[[#This Row],[Posting Date]]&lt;&gt;"",$D$5,"")</f>
        <v/>
      </c>
      <c r="AQ1367" s="46" t="str">
        <f>TRIM(Table1[[#This Row],[Departments-Prgrams]])</f>
        <v/>
      </c>
      <c r="AR1367" s="46" t="str">
        <f>TRIM(Table1[[#This Row],[Grant]])</f>
        <v/>
      </c>
      <c r="AS1367" s="46" t="str">
        <f>TRIM(Table1[[#This Row],[Staff ID]])</f>
        <v/>
      </c>
      <c r="AT1367" s="46" t="str">
        <f>IF(TRIM(Table1[[#This Row],[Budget Code]])=0,"",TRIM(Table1[[#This Row],[Budget Code]]))</f>
        <v/>
      </c>
      <c r="AU1367" s="46" t="str">
        <f>IF(Table1[[#This Row],[Line Description]]&lt;&gt;"",Table1[[#This Row],[Line Description]],"")</f>
        <v/>
      </c>
      <c r="AV1367" s="46" t="str">
        <f>IF(Table1[[#This Row],[Cur_Amount Debit]]&gt;0,ROUND(Table1[[#This Row],[Cur_Amount Debit]],2),"")</f>
        <v/>
      </c>
      <c r="AW1367" s="46" t="str">
        <f>IF(Table1[[#This Row],[Cur_Amount Credit]]&gt;0,ROUND(Table1[[#This Row],[Cur_Amount Credit]],2),"")</f>
        <v/>
      </c>
      <c r="AX1367" s="46" t="str">
        <f>LEFT(Table1[[#This Row],[Cur]],3)</f>
        <v/>
      </c>
      <c r="AY1367" s="59"/>
      <c r="AZ1367" s="46"/>
      <c r="BA1367" s="46" t="str">
        <f>IF(Table1[[#This Row],[Cur]]&lt;&gt;"",IF(Table1[[#This Row],[Cur]]="USD","",ExchangeRate),"")</f>
        <v/>
      </c>
      <c r="BB1367" s="46" t="str">
        <f>IF(Table1[[#This Row],[Grant]]&lt;&gt;"",VLOOKUP(Table1[[#This Row],[Grant]],Grants!B:D,3),"")</f>
        <v/>
      </c>
      <c r="BC1367" s="46" t="str">
        <f>TRIM(Table1[[#This Row],[Vendor ID]])</f>
        <v/>
      </c>
      <c r="BD1367">
        <f>IF(Table1[[#This Row],[Reference Number]]=Q1366,BD1366,BD1366+1)</f>
        <v>0</v>
      </c>
    </row>
    <row r="1368" spans="1:56" ht="11.25" customHeight="1" x14ac:dyDescent="0.25">
      <c r="A1368" s="1"/>
      <c r="B1368" s="88" t="str">
        <f>IF(Table1[[#This Row],[Posting Date]]&lt;&gt;"",IF(Table1[[#This Row],[Reference Number]]=Q1367,B1367+1,1),"")</f>
        <v/>
      </c>
      <c r="C1368" s="61"/>
      <c r="D1368" s="61"/>
      <c r="E1368" s="138"/>
      <c r="F1368" s="141" t="str">
        <f>IFERROR(IF(VLOOKUP(Table1[[#This Row],[Budget Code Description]],Dimentions!$X$6:$AC$139,2,FALSE)="","",VLOOKUP(Table1[[#This Row],[Budget Code Description]],Dimentions!$X$6:$AC$139,2,FALSE)),"")</f>
        <v/>
      </c>
      <c r="G1368" s="141"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1" t="str">
        <f>IFERROR(VLOOKUP(Table1[[#This Row],[Budget Code Description]],Table6[#All],8,FALSE),"")</f>
        <v/>
      </c>
      <c r="L1368" s="63"/>
      <c r="M1368" s="65" t="str">
        <f>IFERROR(VLOOKUP(Table1[[#This Row],[Staff ID]],Table2[],2,FALSE),"")</f>
        <v/>
      </c>
      <c r="N1368" s="209" t="str">
        <f>IFERROR(IF(VLOOKUP(Table1[[#This Row],[Budget Code Description]],Dimentions!$X$6:$AC$134,4,FALSE)="","",VLOOKUP(Table1[[#This Row],[Budget Code Description]],Dimentions!$X$6:$AC$134,4,FALSE)),"")</f>
        <v/>
      </c>
      <c r="O1368" s="65" t="str">
        <f>IFERROR(VLOOKUP(Table1[[#This Row],[Vendor ID]],Table549[],2,FALSE),"")</f>
        <v/>
      </c>
      <c r="P1368" s="63"/>
      <c r="Q1368" s="141" t="str">
        <f>IF(Table1[[#This Row],[Posting Date]]&lt;&gt;"",$D$9,"")</f>
        <v/>
      </c>
      <c r="R1368" s="157" t="str">
        <f>IF(Table1[[#This Row],[Posting Date]]&lt;&gt;"",$D$10,"")</f>
        <v/>
      </c>
      <c r="S1368" s="66"/>
      <c r="T1368" s="63"/>
      <c r="U1368" s="67"/>
      <c r="V1368" s="67"/>
      <c r="W1368" s="67" t="str">
        <f t="shared" si="25"/>
        <v/>
      </c>
      <c r="X1368" s="159" t="str">
        <f>IF(E1368="","",(IF(Table1[[#This Row],[Cur]]="USD",Table1[[#This Row],[Cur_Amount Debit]],Table1[[#This Row],[Cur_Amount Debit]]/Table1[[#This Row],[Exchange Rate]])))</f>
        <v/>
      </c>
      <c r="Y1368" s="159" t="str">
        <f>IF(E1368="","",(IF(Table1[[#This Row],[Cur]]="USD",Table1[[#This Row],[Cur_Amount Credit]],Table1[[#This Row],[Cur_Amount Credit]]/ExchangeRate)))</f>
        <v/>
      </c>
      <c r="Z1368" s="201" t="str">
        <f>IF(E1368="","",(Table1[[#This Row],[Debit USD]]-Table1[[#This Row],[Credit USD]]))</f>
        <v/>
      </c>
      <c r="AA1368" s="226"/>
      <c r="AB1368" s="255"/>
      <c r="AC1368" s="1"/>
      <c r="AD1368" s="15"/>
      <c r="AE1368" s="15" t="str">
        <f>IF(AND(OR(Table1[[#This Row],[Account]]="15030",Table1[[#This Row],[Account]]="15035",Table1[[#This Row],[Account]]="20150"),Table1[[#This Row],[Vendor ID]]=""),1,"")</f>
        <v/>
      </c>
      <c r="AF1368" s="15"/>
      <c r="AG1368" s="15"/>
      <c r="AH1368" s="15"/>
      <c r="AI1368" s="46" t="str">
        <f>IF(Table1[[#This Row],[Posting Date]]&lt;&gt;"","GJ-"&amp;CountryID,"")</f>
        <v/>
      </c>
      <c r="AJ1368" s="59" t="str">
        <f>IF(Table1[[#This Row],[Posting Date]]&lt;&gt;"",Table1[[#This Row],[Posting Date]],"")</f>
        <v/>
      </c>
      <c r="AK1368" s="46"/>
      <c r="AL1368" s="46" t="str">
        <f>IF(Table1[[#This Row],[Description]]&lt;&gt;"",Table1[[#This Row],[Description]],"")</f>
        <v/>
      </c>
      <c r="AM1368" s="46" t="str">
        <f>IF(Table1[[#This Row],[Posting Date]]&lt;&gt;"",Table1[[#This Row],[Reference Number]],"")</f>
        <v/>
      </c>
      <c r="AN1368" s="46" t="str">
        <f>TRIM(Table1[[#This Row],[Line '#]])</f>
        <v/>
      </c>
      <c r="AO1368" s="46" t="str">
        <f>TRIM(Table1[[#This Row],[Account]])</f>
        <v/>
      </c>
      <c r="AP1368" s="46" t="str">
        <f>IF(Table1[[#This Row],[Posting Date]]&lt;&gt;"",$D$5,"")</f>
        <v/>
      </c>
      <c r="AQ1368" s="46" t="str">
        <f>TRIM(Table1[[#This Row],[Departments-Prgrams]])</f>
        <v/>
      </c>
      <c r="AR1368" s="46" t="str">
        <f>TRIM(Table1[[#This Row],[Grant]])</f>
        <v/>
      </c>
      <c r="AS1368" s="46" t="str">
        <f>TRIM(Table1[[#This Row],[Staff ID]])</f>
        <v/>
      </c>
      <c r="AT1368" s="46" t="str">
        <f>IF(TRIM(Table1[[#This Row],[Budget Code]])=0,"",TRIM(Table1[[#This Row],[Budget Code]]))</f>
        <v/>
      </c>
      <c r="AU1368" s="46" t="str">
        <f>IF(Table1[[#This Row],[Line Description]]&lt;&gt;"",Table1[[#This Row],[Line Description]],"")</f>
        <v/>
      </c>
      <c r="AV1368" s="46" t="str">
        <f>IF(Table1[[#This Row],[Cur_Amount Debit]]&gt;0,ROUND(Table1[[#This Row],[Cur_Amount Debit]],2),"")</f>
        <v/>
      </c>
      <c r="AW1368" s="46" t="str">
        <f>IF(Table1[[#This Row],[Cur_Amount Credit]]&gt;0,ROUND(Table1[[#This Row],[Cur_Amount Credit]],2),"")</f>
        <v/>
      </c>
      <c r="AX1368" s="46" t="str">
        <f>LEFT(Table1[[#This Row],[Cur]],3)</f>
        <v/>
      </c>
      <c r="AY1368" s="59"/>
      <c r="AZ1368" s="46"/>
      <c r="BA1368" s="46" t="str">
        <f>IF(Table1[[#This Row],[Cur]]&lt;&gt;"",IF(Table1[[#This Row],[Cur]]="USD","",ExchangeRate),"")</f>
        <v/>
      </c>
      <c r="BB1368" s="46" t="str">
        <f>IF(Table1[[#This Row],[Grant]]&lt;&gt;"",VLOOKUP(Table1[[#This Row],[Grant]],Grants!B:D,3),"")</f>
        <v/>
      </c>
      <c r="BC1368" s="46" t="str">
        <f>TRIM(Table1[[#This Row],[Vendor ID]])</f>
        <v/>
      </c>
      <c r="BD1368">
        <f>IF(Table1[[#This Row],[Reference Number]]=Q1367,BD1367,BD1367+1)</f>
        <v>0</v>
      </c>
    </row>
    <row r="1369" spans="1:56" ht="11.25" customHeight="1" x14ac:dyDescent="0.25">
      <c r="A1369" s="1"/>
      <c r="B1369" s="88" t="str">
        <f>IF(Table1[[#This Row],[Posting Date]]&lt;&gt;"",IF(Table1[[#This Row],[Reference Number]]=Q1368,B1368+1,1),"")</f>
        <v/>
      </c>
      <c r="C1369" s="61"/>
      <c r="D1369" s="61"/>
      <c r="E1369" s="138"/>
      <c r="F1369" s="141" t="str">
        <f>IFERROR(IF(VLOOKUP(Table1[[#This Row],[Budget Code Description]],Dimentions!$X$6:$AC$139,2,FALSE)="","",VLOOKUP(Table1[[#This Row],[Budget Code Description]],Dimentions!$X$6:$AC$139,2,FALSE)),"")</f>
        <v/>
      </c>
      <c r="G1369" s="141"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1" t="str">
        <f>IFERROR(VLOOKUP(Table1[[#This Row],[Budget Code Description]],Table6[#All],8,FALSE),"")</f>
        <v/>
      </c>
      <c r="L1369" s="63"/>
      <c r="M1369" s="65" t="str">
        <f>IFERROR(VLOOKUP(Table1[[#This Row],[Staff ID]],Table2[],2,FALSE),"")</f>
        <v/>
      </c>
      <c r="N1369" s="209" t="str">
        <f>IFERROR(IF(VLOOKUP(Table1[[#This Row],[Budget Code Description]],Dimentions!$X$6:$AC$134,4,FALSE)="","",VLOOKUP(Table1[[#This Row],[Budget Code Description]],Dimentions!$X$6:$AC$134,4,FALSE)),"")</f>
        <v/>
      </c>
      <c r="O1369" s="65" t="str">
        <f>IFERROR(VLOOKUP(Table1[[#This Row],[Vendor ID]],Table549[],2,FALSE),"")</f>
        <v/>
      </c>
      <c r="P1369" s="63"/>
      <c r="Q1369" s="141" t="str">
        <f>IF(Table1[[#This Row],[Posting Date]]&lt;&gt;"",$D$9,"")</f>
        <v/>
      </c>
      <c r="R1369" s="157" t="str">
        <f>IF(Table1[[#This Row],[Posting Date]]&lt;&gt;"",$D$10,"")</f>
        <v/>
      </c>
      <c r="S1369" s="66"/>
      <c r="T1369" s="63"/>
      <c r="U1369" s="67"/>
      <c r="V1369" s="67"/>
      <c r="W1369" s="67" t="str">
        <f t="shared" si="25"/>
        <v/>
      </c>
      <c r="X1369" s="159" t="str">
        <f>IF(E1369="","",(IF(Table1[[#This Row],[Cur]]="USD",Table1[[#This Row],[Cur_Amount Debit]],Table1[[#This Row],[Cur_Amount Debit]]/Table1[[#This Row],[Exchange Rate]])))</f>
        <v/>
      </c>
      <c r="Y1369" s="159" t="str">
        <f>IF(E1369="","",(IF(Table1[[#This Row],[Cur]]="USD",Table1[[#This Row],[Cur_Amount Credit]],Table1[[#This Row],[Cur_Amount Credit]]/ExchangeRate)))</f>
        <v/>
      </c>
      <c r="Z1369" s="201" t="str">
        <f>IF(E1369="","",(Table1[[#This Row],[Debit USD]]-Table1[[#This Row],[Credit USD]]))</f>
        <v/>
      </c>
      <c r="AA1369" s="226"/>
      <c r="AB1369" s="255"/>
      <c r="AC1369" s="1"/>
      <c r="AD1369" s="15"/>
      <c r="AE1369" s="15" t="str">
        <f>IF(AND(OR(Table1[[#This Row],[Account]]="15030",Table1[[#This Row],[Account]]="15035",Table1[[#This Row],[Account]]="20150"),Table1[[#This Row],[Vendor ID]]=""),1,"")</f>
        <v/>
      </c>
      <c r="AF1369" s="15"/>
      <c r="AG1369" s="15"/>
      <c r="AH1369" s="15"/>
      <c r="AI1369" s="46" t="str">
        <f>IF(Table1[[#This Row],[Posting Date]]&lt;&gt;"","GJ-"&amp;CountryID,"")</f>
        <v/>
      </c>
      <c r="AJ1369" s="59" t="str">
        <f>IF(Table1[[#This Row],[Posting Date]]&lt;&gt;"",Table1[[#This Row],[Posting Date]],"")</f>
        <v/>
      </c>
      <c r="AK1369" s="46"/>
      <c r="AL1369" s="46" t="str">
        <f>IF(Table1[[#This Row],[Description]]&lt;&gt;"",Table1[[#This Row],[Description]],"")</f>
        <v/>
      </c>
      <c r="AM1369" s="46" t="str">
        <f>IF(Table1[[#This Row],[Posting Date]]&lt;&gt;"",Table1[[#This Row],[Reference Number]],"")</f>
        <v/>
      </c>
      <c r="AN1369" s="46" t="str">
        <f>TRIM(Table1[[#This Row],[Line '#]])</f>
        <v/>
      </c>
      <c r="AO1369" s="46" t="str">
        <f>TRIM(Table1[[#This Row],[Account]])</f>
        <v/>
      </c>
      <c r="AP1369" s="46" t="str">
        <f>IF(Table1[[#This Row],[Posting Date]]&lt;&gt;"",$D$5,"")</f>
        <v/>
      </c>
      <c r="AQ1369" s="46" t="str">
        <f>TRIM(Table1[[#This Row],[Departments-Prgrams]])</f>
        <v/>
      </c>
      <c r="AR1369" s="46" t="str">
        <f>TRIM(Table1[[#This Row],[Grant]])</f>
        <v/>
      </c>
      <c r="AS1369" s="46" t="str">
        <f>TRIM(Table1[[#This Row],[Staff ID]])</f>
        <v/>
      </c>
      <c r="AT1369" s="46" t="str">
        <f>IF(TRIM(Table1[[#This Row],[Budget Code]])=0,"",TRIM(Table1[[#This Row],[Budget Code]]))</f>
        <v/>
      </c>
      <c r="AU1369" s="46" t="str">
        <f>IF(Table1[[#This Row],[Line Description]]&lt;&gt;"",Table1[[#This Row],[Line Description]],"")</f>
        <v/>
      </c>
      <c r="AV1369" s="46" t="str">
        <f>IF(Table1[[#This Row],[Cur_Amount Debit]]&gt;0,ROUND(Table1[[#This Row],[Cur_Amount Debit]],2),"")</f>
        <v/>
      </c>
      <c r="AW1369" s="46" t="str">
        <f>IF(Table1[[#This Row],[Cur_Amount Credit]]&gt;0,ROUND(Table1[[#This Row],[Cur_Amount Credit]],2),"")</f>
        <v/>
      </c>
      <c r="AX1369" s="46" t="str">
        <f>LEFT(Table1[[#This Row],[Cur]],3)</f>
        <v/>
      </c>
      <c r="AY1369" s="59"/>
      <c r="AZ1369" s="46"/>
      <c r="BA1369" s="46" t="str">
        <f>IF(Table1[[#This Row],[Cur]]&lt;&gt;"",IF(Table1[[#This Row],[Cur]]="USD","",ExchangeRate),"")</f>
        <v/>
      </c>
      <c r="BB1369" s="46" t="str">
        <f>IF(Table1[[#This Row],[Grant]]&lt;&gt;"",VLOOKUP(Table1[[#This Row],[Grant]],Grants!B:D,3),"")</f>
        <v/>
      </c>
      <c r="BC1369" s="46" t="str">
        <f>TRIM(Table1[[#This Row],[Vendor ID]])</f>
        <v/>
      </c>
      <c r="BD1369">
        <f>IF(Table1[[#This Row],[Reference Number]]=Q1368,BD1368,BD1368+1)</f>
        <v>0</v>
      </c>
    </row>
    <row r="1370" spans="1:56" ht="11.25" customHeight="1" x14ac:dyDescent="0.25">
      <c r="A1370" s="1"/>
      <c r="B1370" s="88" t="str">
        <f>IF(Table1[[#This Row],[Posting Date]]&lt;&gt;"",IF(Table1[[#This Row],[Reference Number]]=Q1369,B1369+1,1),"")</f>
        <v/>
      </c>
      <c r="C1370" s="61"/>
      <c r="D1370" s="61"/>
      <c r="E1370" s="138"/>
      <c r="F1370" s="141" t="str">
        <f>IFERROR(IF(VLOOKUP(Table1[[#This Row],[Budget Code Description]],Dimentions!$X$6:$AC$139,2,FALSE)="","",VLOOKUP(Table1[[#This Row],[Budget Code Description]],Dimentions!$X$6:$AC$139,2,FALSE)),"")</f>
        <v/>
      </c>
      <c r="G1370" s="141"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1" t="str">
        <f>IFERROR(VLOOKUP(Table1[[#This Row],[Budget Code Description]],Table6[#All],8,FALSE),"")</f>
        <v/>
      </c>
      <c r="L1370" s="63"/>
      <c r="M1370" s="65" t="str">
        <f>IFERROR(VLOOKUP(Table1[[#This Row],[Staff ID]],Table2[],2,FALSE),"")</f>
        <v/>
      </c>
      <c r="N1370" s="209" t="str">
        <f>IFERROR(IF(VLOOKUP(Table1[[#This Row],[Budget Code Description]],Dimentions!$X$6:$AC$134,4,FALSE)="","",VLOOKUP(Table1[[#This Row],[Budget Code Description]],Dimentions!$X$6:$AC$134,4,FALSE)),"")</f>
        <v/>
      </c>
      <c r="O1370" s="65" t="str">
        <f>IFERROR(VLOOKUP(Table1[[#This Row],[Vendor ID]],Table549[],2,FALSE),"")</f>
        <v/>
      </c>
      <c r="P1370" s="63"/>
      <c r="Q1370" s="141" t="str">
        <f>IF(Table1[[#This Row],[Posting Date]]&lt;&gt;"",$D$9,"")</f>
        <v/>
      </c>
      <c r="R1370" s="157" t="str">
        <f>IF(Table1[[#This Row],[Posting Date]]&lt;&gt;"",$D$10,"")</f>
        <v/>
      </c>
      <c r="S1370" s="66"/>
      <c r="T1370" s="63"/>
      <c r="U1370" s="67"/>
      <c r="V1370" s="67"/>
      <c r="W1370" s="67" t="str">
        <f t="shared" si="25"/>
        <v/>
      </c>
      <c r="X1370" s="159" t="str">
        <f>IF(E1370="","",(IF(Table1[[#This Row],[Cur]]="USD",Table1[[#This Row],[Cur_Amount Debit]],Table1[[#This Row],[Cur_Amount Debit]]/Table1[[#This Row],[Exchange Rate]])))</f>
        <v/>
      </c>
      <c r="Y1370" s="159" t="str">
        <f>IF(E1370="","",(IF(Table1[[#This Row],[Cur]]="USD",Table1[[#This Row],[Cur_Amount Credit]],Table1[[#This Row],[Cur_Amount Credit]]/ExchangeRate)))</f>
        <v/>
      </c>
      <c r="Z1370" s="201" t="str">
        <f>IF(E1370="","",(Table1[[#This Row],[Debit USD]]-Table1[[#This Row],[Credit USD]]))</f>
        <v/>
      </c>
      <c r="AA1370" s="226"/>
      <c r="AB1370" s="255"/>
      <c r="AC1370" s="1"/>
      <c r="AD1370" s="15"/>
      <c r="AE1370" s="15" t="str">
        <f>IF(AND(OR(Table1[[#This Row],[Account]]="15030",Table1[[#This Row],[Account]]="15035",Table1[[#This Row],[Account]]="20150"),Table1[[#This Row],[Vendor ID]]=""),1,"")</f>
        <v/>
      </c>
      <c r="AF1370" s="15"/>
      <c r="AG1370" s="15"/>
      <c r="AH1370" s="15"/>
      <c r="AI1370" s="46" t="str">
        <f>IF(Table1[[#This Row],[Posting Date]]&lt;&gt;"","GJ-"&amp;CountryID,"")</f>
        <v/>
      </c>
      <c r="AJ1370" s="59" t="str">
        <f>IF(Table1[[#This Row],[Posting Date]]&lt;&gt;"",Table1[[#This Row],[Posting Date]],"")</f>
        <v/>
      </c>
      <c r="AK1370" s="46"/>
      <c r="AL1370" s="46" t="str">
        <f>IF(Table1[[#This Row],[Description]]&lt;&gt;"",Table1[[#This Row],[Description]],"")</f>
        <v/>
      </c>
      <c r="AM1370" s="46" t="str">
        <f>IF(Table1[[#This Row],[Posting Date]]&lt;&gt;"",Table1[[#This Row],[Reference Number]],"")</f>
        <v/>
      </c>
      <c r="AN1370" s="46" t="str">
        <f>TRIM(Table1[[#This Row],[Line '#]])</f>
        <v/>
      </c>
      <c r="AO1370" s="46" t="str">
        <f>TRIM(Table1[[#This Row],[Account]])</f>
        <v/>
      </c>
      <c r="AP1370" s="46" t="str">
        <f>IF(Table1[[#This Row],[Posting Date]]&lt;&gt;"",$D$5,"")</f>
        <v/>
      </c>
      <c r="AQ1370" s="46" t="str">
        <f>TRIM(Table1[[#This Row],[Departments-Prgrams]])</f>
        <v/>
      </c>
      <c r="AR1370" s="46" t="str">
        <f>TRIM(Table1[[#This Row],[Grant]])</f>
        <v/>
      </c>
      <c r="AS1370" s="46" t="str">
        <f>TRIM(Table1[[#This Row],[Staff ID]])</f>
        <v/>
      </c>
      <c r="AT1370" s="46" t="str">
        <f>IF(TRIM(Table1[[#This Row],[Budget Code]])=0,"",TRIM(Table1[[#This Row],[Budget Code]]))</f>
        <v/>
      </c>
      <c r="AU1370" s="46" t="str">
        <f>IF(Table1[[#This Row],[Line Description]]&lt;&gt;"",Table1[[#This Row],[Line Description]],"")</f>
        <v/>
      </c>
      <c r="AV1370" s="46" t="str">
        <f>IF(Table1[[#This Row],[Cur_Amount Debit]]&gt;0,ROUND(Table1[[#This Row],[Cur_Amount Debit]],2),"")</f>
        <v/>
      </c>
      <c r="AW1370" s="46" t="str">
        <f>IF(Table1[[#This Row],[Cur_Amount Credit]]&gt;0,ROUND(Table1[[#This Row],[Cur_Amount Credit]],2),"")</f>
        <v/>
      </c>
      <c r="AX1370" s="46" t="str">
        <f>LEFT(Table1[[#This Row],[Cur]],3)</f>
        <v/>
      </c>
      <c r="AY1370" s="59"/>
      <c r="AZ1370" s="46"/>
      <c r="BA1370" s="46" t="str">
        <f>IF(Table1[[#This Row],[Cur]]&lt;&gt;"",IF(Table1[[#This Row],[Cur]]="USD","",ExchangeRate),"")</f>
        <v/>
      </c>
      <c r="BB1370" s="46" t="str">
        <f>IF(Table1[[#This Row],[Grant]]&lt;&gt;"",VLOOKUP(Table1[[#This Row],[Grant]],Grants!B:D,3),"")</f>
        <v/>
      </c>
      <c r="BC1370" s="46" t="str">
        <f>TRIM(Table1[[#This Row],[Vendor ID]])</f>
        <v/>
      </c>
      <c r="BD1370">
        <f>IF(Table1[[#This Row],[Reference Number]]=Q1369,BD1369,BD1369+1)</f>
        <v>0</v>
      </c>
    </row>
    <row r="1371" spans="1:56" ht="11.25" customHeight="1" x14ac:dyDescent="0.25">
      <c r="A1371" s="1"/>
      <c r="B1371" s="88" t="str">
        <f>IF(Table1[[#This Row],[Posting Date]]&lt;&gt;"",IF(Table1[[#This Row],[Reference Number]]=Q1370,B1370+1,1),"")</f>
        <v/>
      </c>
      <c r="C1371" s="61"/>
      <c r="D1371" s="61"/>
      <c r="E1371" s="138"/>
      <c r="F1371" s="141" t="str">
        <f>IFERROR(IF(VLOOKUP(Table1[[#This Row],[Budget Code Description]],Dimentions!$X$6:$AC$139,2,FALSE)="","",VLOOKUP(Table1[[#This Row],[Budget Code Description]],Dimentions!$X$6:$AC$139,2,FALSE)),"")</f>
        <v/>
      </c>
      <c r="G1371" s="141"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1" t="str">
        <f>IFERROR(VLOOKUP(Table1[[#This Row],[Budget Code Description]],Table6[#All],8,FALSE),"")</f>
        <v/>
      </c>
      <c r="L1371" s="63"/>
      <c r="M1371" s="65" t="str">
        <f>IFERROR(VLOOKUP(Table1[[#This Row],[Staff ID]],Table2[],2,FALSE),"")</f>
        <v/>
      </c>
      <c r="N1371" s="209" t="str">
        <f>IFERROR(IF(VLOOKUP(Table1[[#This Row],[Budget Code Description]],Dimentions!$X$6:$AC$134,4,FALSE)="","",VLOOKUP(Table1[[#This Row],[Budget Code Description]],Dimentions!$X$6:$AC$134,4,FALSE)),"")</f>
        <v/>
      </c>
      <c r="O1371" s="65" t="str">
        <f>IFERROR(VLOOKUP(Table1[[#This Row],[Vendor ID]],Table549[],2,FALSE),"")</f>
        <v/>
      </c>
      <c r="P1371" s="63"/>
      <c r="Q1371" s="141" t="str">
        <f>IF(Table1[[#This Row],[Posting Date]]&lt;&gt;"",$D$9,"")</f>
        <v/>
      </c>
      <c r="R1371" s="157" t="str">
        <f>IF(Table1[[#This Row],[Posting Date]]&lt;&gt;"",$D$10,"")</f>
        <v/>
      </c>
      <c r="S1371" s="66"/>
      <c r="T1371" s="63"/>
      <c r="U1371" s="67"/>
      <c r="V1371" s="67"/>
      <c r="W1371" s="67" t="str">
        <f t="shared" si="25"/>
        <v/>
      </c>
      <c r="X1371" s="159" t="str">
        <f>IF(E1371="","",(IF(Table1[[#This Row],[Cur]]="USD",Table1[[#This Row],[Cur_Amount Debit]],Table1[[#This Row],[Cur_Amount Debit]]/Table1[[#This Row],[Exchange Rate]])))</f>
        <v/>
      </c>
      <c r="Y1371" s="159" t="str">
        <f>IF(E1371="","",(IF(Table1[[#This Row],[Cur]]="USD",Table1[[#This Row],[Cur_Amount Credit]],Table1[[#This Row],[Cur_Amount Credit]]/ExchangeRate)))</f>
        <v/>
      </c>
      <c r="Z1371" s="201" t="str">
        <f>IF(E1371="","",(Table1[[#This Row],[Debit USD]]-Table1[[#This Row],[Credit USD]]))</f>
        <v/>
      </c>
      <c r="AA1371" s="226"/>
      <c r="AB1371" s="255"/>
      <c r="AC1371" s="1"/>
      <c r="AD1371" s="15"/>
      <c r="AE1371" s="15" t="str">
        <f>IF(AND(OR(Table1[[#This Row],[Account]]="15030",Table1[[#This Row],[Account]]="15035",Table1[[#This Row],[Account]]="20150"),Table1[[#This Row],[Vendor ID]]=""),1,"")</f>
        <v/>
      </c>
      <c r="AF1371" s="15"/>
      <c r="AG1371" s="15"/>
      <c r="AH1371" s="15"/>
      <c r="AI1371" s="46" t="str">
        <f>IF(Table1[[#This Row],[Posting Date]]&lt;&gt;"","GJ-"&amp;CountryID,"")</f>
        <v/>
      </c>
      <c r="AJ1371" s="59" t="str">
        <f>IF(Table1[[#This Row],[Posting Date]]&lt;&gt;"",Table1[[#This Row],[Posting Date]],"")</f>
        <v/>
      </c>
      <c r="AK1371" s="46"/>
      <c r="AL1371" s="46" t="str">
        <f>IF(Table1[[#This Row],[Description]]&lt;&gt;"",Table1[[#This Row],[Description]],"")</f>
        <v/>
      </c>
      <c r="AM1371" s="46" t="str">
        <f>IF(Table1[[#This Row],[Posting Date]]&lt;&gt;"",Table1[[#This Row],[Reference Number]],"")</f>
        <v/>
      </c>
      <c r="AN1371" s="46" t="str">
        <f>TRIM(Table1[[#This Row],[Line '#]])</f>
        <v/>
      </c>
      <c r="AO1371" s="46" t="str">
        <f>TRIM(Table1[[#This Row],[Account]])</f>
        <v/>
      </c>
      <c r="AP1371" s="46" t="str">
        <f>IF(Table1[[#This Row],[Posting Date]]&lt;&gt;"",$D$5,"")</f>
        <v/>
      </c>
      <c r="AQ1371" s="46" t="str">
        <f>TRIM(Table1[[#This Row],[Departments-Prgrams]])</f>
        <v/>
      </c>
      <c r="AR1371" s="46" t="str">
        <f>TRIM(Table1[[#This Row],[Grant]])</f>
        <v/>
      </c>
      <c r="AS1371" s="46" t="str">
        <f>TRIM(Table1[[#This Row],[Staff ID]])</f>
        <v/>
      </c>
      <c r="AT1371" s="46" t="str">
        <f>IF(TRIM(Table1[[#This Row],[Budget Code]])=0,"",TRIM(Table1[[#This Row],[Budget Code]]))</f>
        <v/>
      </c>
      <c r="AU1371" s="46" t="str">
        <f>IF(Table1[[#This Row],[Line Description]]&lt;&gt;"",Table1[[#This Row],[Line Description]],"")</f>
        <v/>
      </c>
      <c r="AV1371" s="46" t="str">
        <f>IF(Table1[[#This Row],[Cur_Amount Debit]]&gt;0,ROUND(Table1[[#This Row],[Cur_Amount Debit]],2),"")</f>
        <v/>
      </c>
      <c r="AW1371" s="46" t="str">
        <f>IF(Table1[[#This Row],[Cur_Amount Credit]]&gt;0,ROUND(Table1[[#This Row],[Cur_Amount Credit]],2),"")</f>
        <v/>
      </c>
      <c r="AX1371" s="46" t="str">
        <f>LEFT(Table1[[#This Row],[Cur]],3)</f>
        <v/>
      </c>
      <c r="AY1371" s="59"/>
      <c r="AZ1371" s="46"/>
      <c r="BA1371" s="46" t="str">
        <f>IF(Table1[[#This Row],[Cur]]&lt;&gt;"",IF(Table1[[#This Row],[Cur]]="USD","",ExchangeRate),"")</f>
        <v/>
      </c>
      <c r="BB1371" s="46" t="str">
        <f>IF(Table1[[#This Row],[Grant]]&lt;&gt;"",VLOOKUP(Table1[[#This Row],[Grant]],Grants!B:D,3),"")</f>
        <v/>
      </c>
      <c r="BC1371" s="46" t="str">
        <f>TRIM(Table1[[#This Row],[Vendor ID]])</f>
        <v/>
      </c>
      <c r="BD1371">
        <f>IF(Table1[[#This Row],[Reference Number]]=Q1370,BD1370,BD1370+1)</f>
        <v>0</v>
      </c>
    </row>
    <row r="1372" spans="1:56" ht="11.25" customHeight="1" x14ac:dyDescent="0.25">
      <c r="A1372" s="1"/>
      <c r="B1372" s="88" t="str">
        <f>IF(Table1[[#This Row],[Posting Date]]&lt;&gt;"",IF(Table1[[#This Row],[Reference Number]]=Q1371,B1371+1,1),"")</f>
        <v/>
      </c>
      <c r="C1372" s="61"/>
      <c r="D1372" s="61"/>
      <c r="E1372" s="138"/>
      <c r="F1372" s="141" t="str">
        <f>IFERROR(IF(VLOOKUP(Table1[[#This Row],[Budget Code Description]],Dimentions!$X$6:$AC$139,2,FALSE)="","",VLOOKUP(Table1[[#This Row],[Budget Code Description]],Dimentions!$X$6:$AC$139,2,FALSE)),"")</f>
        <v/>
      </c>
      <c r="G1372" s="141"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1" t="str">
        <f>IFERROR(VLOOKUP(Table1[[#This Row],[Budget Code Description]],Table6[#All],8,FALSE),"")</f>
        <v/>
      </c>
      <c r="L1372" s="63"/>
      <c r="M1372" s="65" t="str">
        <f>IFERROR(VLOOKUP(Table1[[#This Row],[Staff ID]],Table2[],2,FALSE),"")</f>
        <v/>
      </c>
      <c r="N1372" s="209" t="str">
        <f>IFERROR(IF(VLOOKUP(Table1[[#This Row],[Budget Code Description]],Dimentions!$X$6:$AC$134,4,FALSE)="","",VLOOKUP(Table1[[#This Row],[Budget Code Description]],Dimentions!$X$6:$AC$134,4,FALSE)),"")</f>
        <v/>
      </c>
      <c r="O1372" s="65" t="str">
        <f>IFERROR(VLOOKUP(Table1[[#This Row],[Vendor ID]],Table549[],2,FALSE),"")</f>
        <v/>
      </c>
      <c r="P1372" s="63"/>
      <c r="Q1372" s="141" t="str">
        <f>IF(Table1[[#This Row],[Posting Date]]&lt;&gt;"",$D$9,"")</f>
        <v/>
      </c>
      <c r="R1372" s="157" t="str">
        <f>IF(Table1[[#This Row],[Posting Date]]&lt;&gt;"",$D$10,"")</f>
        <v/>
      </c>
      <c r="S1372" s="66"/>
      <c r="T1372" s="63"/>
      <c r="U1372" s="67"/>
      <c r="V1372" s="67"/>
      <c r="W1372" s="67" t="str">
        <f t="shared" si="25"/>
        <v/>
      </c>
      <c r="X1372" s="159" t="str">
        <f>IF(E1372="","",(IF(Table1[[#This Row],[Cur]]="USD",Table1[[#This Row],[Cur_Amount Debit]],Table1[[#This Row],[Cur_Amount Debit]]/Table1[[#This Row],[Exchange Rate]])))</f>
        <v/>
      </c>
      <c r="Y1372" s="159" t="str">
        <f>IF(E1372="","",(IF(Table1[[#This Row],[Cur]]="USD",Table1[[#This Row],[Cur_Amount Credit]],Table1[[#This Row],[Cur_Amount Credit]]/ExchangeRate)))</f>
        <v/>
      </c>
      <c r="Z1372" s="201" t="str">
        <f>IF(E1372="","",(Table1[[#This Row],[Debit USD]]-Table1[[#This Row],[Credit USD]]))</f>
        <v/>
      </c>
      <c r="AA1372" s="226"/>
      <c r="AB1372" s="255"/>
      <c r="AC1372" s="1"/>
      <c r="AD1372" s="15"/>
      <c r="AE1372" s="15" t="str">
        <f>IF(AND(OR(Table1[[#This Row],[Account]]="15030",Table1[[#This Row],[Account]]="15035",Table1[[#This Row],[Account]]="20150"),Table1[[#This Row],[Vendor ID]]=""),1,"")</f>
        <v/>
      </c>
      <c r="AF1372" s="15"/>
      <c r="AG1372" s="15"/>
      <c r="AH1372" s="15"/>
      <c r="AI1372" s="46" t="str">
        <f>IF(Table1[[#This Row],[Posting Date]]&lt;&gt;"","GJ-"&amp;CountryID,"")</f>
        <v/>
      </c>
      <c r="AJ1372" s="59" t="str">
        <f>IF(Table1[[#This Row],[Posting Date]]&lt;&gt;"",Table1[[#This Row],[Posting Date]],"")</f>
        <v/>
      </c>
      <c r="AK1372" s="46"/>
      <c r="AL1372" s="46" t="str">
        <f>IF(Table1[[#This Row],[Description]]&lt;&gt;"",Table1[[#This Row],[Description]],"")</f>
        <v/>
      </c>
      <c r="AM1372" s="46" t="str">
        <f>IF(Table1[[#This Row],[Posting Date]]&lt;&gt;"",Table1[[#This Row],[Reference Number]],"")</f>
        <v/>
      </c>
      <c r="AN1372" s="46" t="str">
        <f>TRIM(Table1[[#This Row],[Line '#]])</f>
        <v/>
      </c>
      <c r="AO1372" s="46" t="str">
        <f>TRIM(Table1[[#This Row],[Account]])</f>
        <v/>
      </c>
      <c r="AP1372" s="46" t="str">
        <f>IF(Table1[[#This Row],[Posting Date]]&lt;&gt;"",$D$5,"")</f>
        <v/>
      </c>
      <c r="AQ1372" s="46" t="str">
        <f>TRIM(Table1[[#This Row],[Departments-Prgrams]])</f>
        <v/>
      </c>
      <c r="AR1372" s="46" t="str">
        <f>TRIM(Table1[[#This Row],[Grant]])</f>
        <v/>
      </c>
      <c r="AS1372" s="46" t="str">
        <f>TRIM(Table1[[#This Row],[Staff ID]])</f>
        <v/>
      </c>
      <c r="AT1372" s="46" t="str">
        <f>IF(TRIM(Table1[[#This Row],[Budget Code]])=0,"",TRIM(Table1[[#This Row],[Budget Code]]))</f>
        <v/>
      </c>
      <c r="AU1372" s="46" t="str">
        <f>IF(Table1[[#This Row],[Line Description]]&lt;&gt;"",Table1[[#This Row],[Line Description]],"")</f>
        <v/>
      </c>
      <c r="AV1372" s="46" t="str">
        <f>IF(Table1[[#This Row],[Cur_Amount Debit]]&gt;0,ROUND(Table1[[#This Row],[Cur_Amount Debit]],2),"")</f>
        <v/>
      </c>
      <c r="AW1372" s="46" t="str">
        <f>IF(Table1[[#This Row],[Cur_Amount Credit]]&gt;0,ROUND(Table1[[#This Row],[Cur_Amount Credit]],2),"")</f>
        <v/>
      </c>
      <c r="AX1372" s="46" t="str">
        <f>LEFT(Table1[[#This Row],[Cur]],3)</f>
        <v/>
      </c>
      <c r="AY1372" s="59"/>
      <c r="AZ1372" s="46"/>
      <c r="BA1372" s="46" t="str">
        <f>IF(Table1[[#This Row],[Cur]]&lt;&gt;"",IF(Table1[[#This Row],[Cur]]="USD","",ExchangeRate),"")</f>
        <v/>
      </c>
      <c r="BB1372" s="46" t="str">
        <f>IF(Table1[[#This Row],[Grant]]&lt;&gt;"",VLOOKUP(Table1[[#This Row],[Grant]],Grants!B:D,3),"")</f>
        <v/>
      </c>
      <c r="BC1372" s="46" t="str">
        <f>TRIM(Table1[[#This Row],[Vendor ID]])</f>
        <v/>
      </c>
      <c r="BD1372">
        <f>IF(Table1[[#This Row],[Reference Number]]=Q1371,BD1371,BD1371+1)</f>
        <v>0</v>
      </c>
    </row>
    <row r="1373" spans="1:56" ht="11.25" customHeight="1" x14ac:dyDescent="0.25">
      <c r="A1373" s="1"/>
      <c r="B1373" s="88" t="str">
        <f>IF(Table1[[#This Row],[Posting Date]]&lt;&gt;"",IF(Table1[[#This Row],[Reference Number]]=Q1372,B1372+1,1),"")</f>
        <v/>
      </c>
      <c r="C1373" s="61"/>
      <c r="D1373" s="61"/>
      <c r="E1373" s="138"/>
      <c r="F1373" s="141" t="str">
        <f>IFERROR(IF(VLOOKUP(Table1[[#This Row],[Budget Code Description]],Dimentions!$X$6:$AC$139,2,FALSE)="","",VLOOKUP(Table1[[#This Row],[Budget Code Description]],Dimentions!$X$6:$AC$139,2,FALSE)),"")</f>
        <v/>
      </c>
      <c r="G1373" s="141"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1" t="str">
        <f>IFERROR(VLOOKUP(Table1[[#This Row],[Budget Code Description]],Table6[#All],8,FALSE),"")</f>
        <v/>
      </c>
      <c r="L1373" s="63"/>
      <c r="M1373" s="65" t="str">
        <f>IFERROR(VLOOKUP(Table1[[#This Row],[Staff ID]],Table2[],2,FALSE),"")</f>
        <v/>
      </c>
      <c r="N1373" s="209" t="str">
        <f>IFERROR(IF(VLOOKUP(Table1[[#This Row],[Budget Code Description]],Dimentions!$X$6:$AC$134,4,FALSE)="","",VLOOKUP(Table1[[#This Row],[Budget Code Description]],Dimentions!$X$6:$AC$134,4,FALSE)),"")</f>
        <v/>
      </c>
      <c r="O1373" s="65" t="str">
        <f>IFERROR(VLOOKUP(Table1[[#This Row],[Vendor ID]],Table549[],2,FALSE),"")</f>
        <v/>
      </c>
      <c r="P1373" s="63"/>
      <c r="Q1373" s="141" t="str">
        <f>IF(Table1[[#This Row],[Posting Date]]&lt;&gt;"",$D$9,"")</f>
        <v/>
      </c>
      <c r="R1373" s="157" t="str">
        <f>IF(Table1[[#This Row],[Posting Date]]&lt;&gt;"",$D$10,"")</f>
        <v/>
      </c>
      <c r="S1373" s="66"/>
      <c r="T1373" s="63"/>
      <c r="U1373" s="67"/>
      <c r="V1373" s="67"/>
      <c r="W1373" s="67" t="str">
        <f t="shared" si="25"/>
        <v/>
      </c>
      <c r="X1373" s="159" t="str">
        <f>IF(E1373="","",(IF(Table1[[#This Row],[Cur]]="USD",Table1[[#This Row],[Cur_Amount Debit]],Table1[[#This Row],[Cur_Amount Debit]]/Table1[[#This Row],[Exchange Rate]])))</f>
        <v/>
      </c>
      <c r="Y1373" s="159" t="str">
        <f>IF(E1373="","",(IF(Table1[[#This Row],[Cur]]="USD",Table1[[#This Row],[Cur_Amount Credit]],Table1[[#This Row],[Cur_Amount Credit]]/ExchangeRate)))</f>
        <v/>
      </c>
      <c r="Z1373" s="201" t="str">
        <f>IF(E1373="","",(Table1[[#This Row],[Debit USD]]-Table1[[#This Row],[Credit USD]]))</f>
        <v/>
      </c>
      <c r="AA1373" s="226"/>
      <c r="AB1373" s="255"/>
      <c r="AC1373" s="1"/>
      <c r="AD1373" s="15"/>
      <c r="AE1373" s="15" t="str">
        <f>IF(AND(OR(Table1[[#This Row],[Account]]="15030",Table1[[#This Row],[Account]]="15035",Table1[[#This Row],[Account]]="20150"),Table1[[#This Row],[Vendor ID]]=""),1,"")</f>
        <v/>
      </c>
      <c r="AF1373" s="15"/>
      <c r="AG1373" s="15"/>
      <c r="AH1373" s="15"/>
      <c r="AI1373" s="46" t="str">
        <f>IF(Table1[[#This Row],[Posting Date]]&lt;&gt;"","GJ-"&amp;CountryID,"")</f>
        <v/>
      </c>
      <c r="AJ1373" s="59" t="str">
        <f>IF(Table1[[#This Row],[Posting Date]]&lt;&gt;"",Table1[[#This Row],[Posting Date]],"")</f>
        <v/>
      </c>
      <c r="AK1373" s="46"/>
      <c r="AL1373" s="46" t="str">
        <f>IF(Table1[[#This Row],[Description]]&lt;&gt;"",Table1[[#This Row],[Description]],"")</f>
        <v/>
      </c>
      <c r="AM1373" s="46" t="str">
        <f>IF(Table1[[#This Row],[Posting Date]]&lt;&gt;"",Table1[[#This Row],[Reference Number]],"")</f>
        <v/>
      </c>
      <c r="AN1373" s="46" t="str">
        <f>TRIM(Table1[[#This Row],[Line '#]])</f>
        <v/>
      </c>
      <c r="AO1373" s="46" t="str">
        <f>TRIM(Table1[[#This Row],[Account]])</f>
        <v/>
      </c>
      <c r="AP1373" s="46" t="str">
        <f>IF(Table1[[#This Row],[Posting Date]]&lt;&gt;"",$D$5,"")</f>
        <v/>
      </c>
      <c r="AQ1373" s="46" t="str">
        <f>TRIM(Table1[[#This Row],[Departments-Prgrams]])</f>
        <v/>
      </c>
      <c r="AR1373" s="46" t="str">
        <f>TRIM(Table1[[#This Row],[Grant]])</f>
        <v/>
      </c>
      <c r="AS1373" s="46" t="str">
        <f>TRIM(Table1[[#This Row],[Staff ID]])</f>
        <v/>
      </c>
      <c r="AT1373" s="46" t="str">
        <f>IF(TRIM(Table1[[#This Row],[Budget Code]])=0,"",TRIM(Table1[[#This Row],[Budget Code]]))</f>
        <v/>
      </c>
      <c r="AU1373" s="46" t="str">
        <f>IF(Table1[[#This Row],[Line Description]]&lt;&gt;"",Table1[[#This Row],[Line Description]],"")</f>
        <v/>
      </c>
      <c r="AV1373" s="46" t="str">
        <f>IF(Table1[[#This Row],[Cur_Amount Debit]]&gt;0,ROUND(Table1[[#This Row],[Cur_Amount Debit]],2),"")</f>
        <v/>
      </c>
      <c r="AW1373" s="46" t="str">
        <f>IF(Table1[[#This Row],[Cur_Amount Credit]]&gt;0,ROUND(Table1[[#This Row],[Cur_Amount Credit]],2),"")</f>
        <v/>
      </c>
      <c r="AX1373" s="46" t="str">
        <f>LEFT(Table1[[#This Row],[Cur]],3)</f>
        <v/>
      </c>
      <c r="AY1373" s="59"/>
      <c r="AZ1373" s="46"/>
      <c r="BA1373" s="46" t="str">
        <f>IF(Table1[[#This Row],[Cur]]&lt;&gt;"",IF(Table1[[#This Row],[Cur]]="USD","",ExchangeRate),"")</f>
        <v/>
      </c>
      <c r="BB1373" s="46" t="str">
        <f>IF(Table1[[#This Row],[Grant]]&lt;&gt;"",VLOOKUP(Table1[[#This Row],[Grant]],Grants!B:D,3),"")</f>
        <v/>
      </c>
      <c r="BC1373" s="46" t="str">
        <f>TRIM(Table1[[#This Row],[Vendor ID]])</f>
        <v/>
      </c>
      <c r="BD1373">
        <f>IF(Table1[[#This Row],[Reference Number]]=Q1372,BD1372,BD1372+1)</f>
        <v>0</v>
      </c>
    </row>
    <row r="1374" spans="1:56" ht="11.25" customHeight="1" x14ac:dyDescent="0.25">
      <c r="A1374" s="1"/>
      <c r="B1374" s="88" t="str">
        <f>IF(Table1[[#This Row],[Posting Date]]&lt;&gt;"",IF(Table1[[#This Row],[Reference Number]]=Q1373,B1373+1,1),"")</f>
        <v/>
      </c>
      <c r="C1374" s="61"/>
      <c r="D1374" s="61"/>
      <c r="E1374" s="138"/>
      <c r="F1374" s="141" t="str">
        <f>IFERROR(IF(VLOOKUP(Table1[[#This Row],[Budget Code Description]],Dimentions!$X$6:$AC$139,2,FALSE)="","",VLOOKUP(Table1[[#This Row],[Budget Code Description]],Dimentions!$X$6:$AC$139,2,FALSE)),"")</f>
        <v/>
      </c>
      <c r="G1374" s="141"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1" t="str">
        <f>IFERROR(VLOOKUP(Table1[[#This Row],[Budget Code Description]],Table6[#All],8,FALSE),"")</f>
        <v/>
      </c>
      <c r="L1374" s="63"/>
      <c r="M1374" s="65" t="str">
        <f>IFERROR(VLOOKUP(Table1[[#This Row],[Staff ID]],Table2[],2,FALSE),"")</f>
        <v/>
      </c>
      <c r="N1374" s="209" t="str">
        <f>IFERROR(IF(VLOOKUP(Table1[[#This Row],[Budget Code Description]],Dimentions!$X$6:$AC$134,4,FALSE)="","",VLOOKUP(Table1[[#This Row],[Budget Code Description]],Dimentions!$X$6:$AC$134,4,FALSE)),"")</f>
        <v/>
      </c>
      <c r="O1374" s="65" t="str">
        <f>IFERROR(VLOOKUP(Table1[[#This Row],[Vendor ID]],Table549[],2,FALSE),"")</f>
        <v/>
      </c>
      <c r="P1374" s="63"/>
      <c r="Q1374" s="141" t="str">
        <f>IF(Table1[[#This Row],[Posting Date]]&lt;&gt;"",$D$9,"")</f>
        <v/>
      </c>
      <c r="R1374" s="157" t="str">
        <f>IF(Table1[[#This Row],[Posting Date]]&lt;&gt;"",$D$10,"")</f>
        <v/>
      </c>
      <c r="S1374" s="66"/>
      <c r="T1374" s="63"/>
      <c r="U1374" s="67"/>
      <c r="V1374" s="67"/>
      <c r="W1374" s="67" t="str">
        <f t="shared" si="25"/>
        <v/>
      </c>
      <c r="X1374" s="159" t="str">
        <f>IF(E1374="","",(IF(Table1[[#This Row],[Cur]]="USD",Table1[[#This Row],[Cur_Amount Debit]],Table1[[#This Row],[Cur_Amount Debit]]/Table1[[#This Row],[Exchange Rate]])))</f>
        <v/>
      </c>
      <c r="Y1374" s="159" t="str">
        <f>IF(E1374="","",(IF(Table1[[#This Row],[Cur]]="USD",Table1[[#This Row],[Cur_Amount Credit]],Table1[[#This Row],[Cur_Amount Credit]]/ExchangeRate)))</f>
        <v/>
      </c>
      <c r="Z1374" s="201" t="str">
        <f>IF(E1374="","",(Table1[[#This Row],[Debit USD]]-Table1[[#This Row],[Credit USD]]))</f>
        <v/>
      </c>
      <c r="AA1374" s="226"/>
      <c r="AB1374" s="255"/>
      <c r="AC1374" s="1"/>
      <c r="AD1374" s="15"/>
      <c r="AE1374" s="15" t="str">
        <f>IF(AND(OR(Table1[[#This Row],[Account]]="15030",Table1[[#This Row],[Account]]="15035",Table1[[#This Row],[Account]]="20150"),Table1[[#This Row],[Vendor ID]]=""),1,"")</f>
        <v/>
      </c>
      <c r="AF1374" s="15"/>
      <c r="AG1374" s="15"/>
      <c r="AH1374" s="15"/>
      <c r="AI1374" s="46" t="str">
        <f>IF(Table1[[#This Row],[Posting Date]]&lt;&gt;"","GJ-"&amp;CountryID,"")</f>
        <v/>
      </c>
      <c r="AJ1374" s="59" t="str">
        <f>IF(Table1[[#This Row],[Posting Date]]&lt;&gt;"",Table1[[#This Row],[Posting Date]],"")</f>
        <v/>
      </c>
      <c r="AK1374" s="46"/>
      <c r="AL1374" s="46" t="str">
        <f>IF(Table1[[#This Row],[Description]]&lt;&gt;"",Table1[[#This Row],[Description]],"")</f>
        <v/>
      </c>
      <c r="AM1374" s="46" t="str">
        <f>IF(Table1[[#This Row],[Posting Date]]&lt;&gt;"",Table1[[#This Row],[Reference Number]],"")</f>
        <v/>
      </c>
      <c r="AN1374" s="46" t="str">
        <f>TRIM(Table1[[#This Row],[Line '#]])</f>
        <v/>
      </c>
      <c r="AO1374" s="46" t="str">
        <f>TRIM(Table1[[#This Row],[Account]])</f>
        <v/>
      </c>
      <c r="AP1374" s="46" t="str">
        <f>IF(Table1[[#This Row],[Posting Date]]&lt;&gt;"",$D$5,"")</f>
        <v/>
      </c>
      <c r="AQ1374" s="46" t="str">
        <f>TRIM(Table1[[#This Row],[Departments-Prgrams]])</f>
        <v/>
      </c>
      <c r="AR1374" s="46" t="str">
        <f>TRIM(Table1[[#This Row],[Grant]])</f>
        <v/>
      </c>
      <c r="AS1374" s="46" t="str">
        <f>TRIM(Table1[[#This Row],[Staff ID]])</f>
        <v/>
      </c>
      <c r="AT1374" s="46" t="str">
        <f>IF(TRIM(Table1[[#This Row],[Budget Code]])=0,"",TRIM(Table1[[#This Row],[Budget Code]]))</f>
        <v/>
      </c>
      <c r="AU1374" s="46" t="str">
        <f>IF(Table1[[#This Row],[Line Description]]&lt;&gt;"",Table1[[#This Row],[Line Description]],"")</f>
        <v/>
      </c>
      <c r="AV1374" s="46" t="str">
        <f>IF(Table1[[#This Row],[Cur_Amount Debit]]&gt;0,ROUND(Table1[[#This Row],[Cur_Amount Debit]],2),"")</f>
        <v/>
      </c>
      <c r="AW1374" s="46" t="str">
        <f>IF(Table1[[#This Row],[Cur_Amount Credit]]&gt;0,ROUND(Table1[[#This Row],[Cur_Amount Credit]],2),"")</f>
        <v/>
      </c>
      <c r="AX1374" s="46" t="str">
        <f>LEFT(Table1[[#This Row],[Cur]],3)</f>
        <v/>
      </c>
      <c r="AY1374" s="59"/>
      <c r="AZ1374" s="46"/>
      <c r="BA1374" s="46" t="str">
        <f>IF(Table1[[#This Row],[Cur]]&lt;&gt;"",IF(Table1[[#This Row],[Cur]]="USD","",ExchangeRate),"")</f>
        <v/>
      </c>
      <c r="BB1374" s="46" t="str">
        <f>IF(Table1[[#This Row],[Grant]]&lt;&gt;"",VLOOKUP(Table1[[#This Row],[Grant]],Grants!B:D,3),"")</f>
        <v/>
      </c>
      <c r="BC1374" s="46" t="str">
        <f>TRIM(Table1[[#This Row],[Vendor ID]])</f>
        <v/>
      </c>
      <c r="BD1374">
        <f>IF(Table1[[#This Row],[Reference Number]]=Q1373,BD1373,BD1373+1)</f>
        <v>0</v>
      </c>
    </row>
    <row r="1375" spans="1:56" ht="11.25" customHeight="1" x14ac:dyDescent="0.25">
      <c r="A1375" s="1"/>
      <c r="B1375" s="88" t="str">
        <f>IF(Table1[[#This Row],[Posting Date]]&lt;&gt;"",IF(Table1[[#This Row],[Reference Number]]=Q1374,B1374+1,1),"")</f>
        <v/>
      </c>
      <c r="C1375" s="61"/>
      <c r="D1375" s="61"/>
      <c r="E1375" s="138"/>
      <c r="F1375" s="141" t="str">
        <f>IFERROR(IF(VLOOKUP(Table1[[#This Row],[Budget Code Description]],Dimentions!$X$6:$AC$139,2,FALSE)="","",VLOOKUP(Table1[[#This Row],[Budget Code Description]],Dimentions!$X$6:$AC$139,2,FALSE)),"")</f>
        <v/>
      </c>
      <c r="G1375" s="141"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1" t="str">
        <f>IFERROR(VLOOKUP(Table1[[#This Row],[Budget Code Description]],Table6[#All],8,FALSE),"")</f>
        <v/>
      </c>
      <c r="L1375" s="63"/>
      <c r="M1375" s="65" t="str">
        <f>IFERROR(VLOOKUP(Table1[[#This Row],[Staff ID]],Table2[],2,FALSE),"")</f>
        <v/>
      </c>
      <c r="N1375" s="209" t="str">
        <f>IFERROR(IF(VLOOKUP(Table1[[#This Row],[Budget Code Description]],Dimentions!$X$6:$AC$134,4,FALSE)="","",VLOOKUP(Table1[[#This Row],[Budget Code Description]],Dimentions!$X$6:$AC$134,4,FALSE)),"")</f>
        <v/>
      </c>
      <c r="O1375" s="65" t="str">
        <f>IFERROR(VLOOKUP(Table1[[#This Row],[Vendor ID]],Table549[],2,FALSE),"")</f>
        <v/>
      </c>
      <c r="P1375" s="63"/>
      <c r="Q1375" s="141" t="str">
        <f>IF(Table1[[#This Row],[Posting Date]]&lt;&gt;"",$D$9,"")</f>
        <v/>
      </c>
      <c r="R1375" s="157" t="str">
        <f>IF(Table1[[#This Row],[Posting Date]]&lt;&gt;"",$D$10,"")</f>
        <v/>
      </c>
      <c r="S1375" s="66"/>
      <c r="T1375" s="63"/>
      <c r="U1375" s="67"/>
      <c r="V1375" s="67"/>
      <c r="W1375" s="67" t="str">
        <f t="shared" si="25"/>
        <v/>
      </c>
      <c r="X1375" s="159" t="str">
        <f>IF(E1375="","",(IF(Table1[[#This Row],[Cur]]="USD",Table1[[#This Row],[Cur_Amount Debit]],Table1[[#This Row],[Cur_Amount Debit]]/Table1[[#This Row],[Exchange Rate]])))</f>
        <v/>
      </c>
      <c r="Y1375" s="159" t="str">
        <f>IF(E1375="","",(IF(Table1[[#This Row],[Cur]]="USD",Table1[[#This Row],[Cur_Amount Credit]],Table1[[#This Row],[Cur_Amount Credit]]/ExchangeRate)))</f>
        <v/>
      </c>
      <c r="Z1375" s="201" t="str">
        <f>IF(E1375="","",(Table1[[#This Row],[Debit USD]]-Table1[[#This Row],[Credit USD]]))</f>
        <v/>
      </c>
      <c r="AA1375" s="226"/>
      <c r="AB1375" s="255"/>
      <c r="AC1375" s="1"/>
      <c r="AD1375" s="15"/>
      <c r="AE1375" s="15" t="str">
        <f>IF(AND(OR(Table1[[#This Row],[Account]]="15030",Table1[[#This Row],[Account]]="15035",Table1[[#This Row],[Account]]="20150"),Table1[[#This Row],[Vendor ID]]=""),1,"")</f>
        <v/>
      </c>
      <c r="AF1375" s="15"/>
      <c r="AG1375" s="15"/>
      <c r="AH1375" s="15"/>
      <c r="AI1375" s="46" t="str">
        <f>IF(Table1[[#This Row],[Posting Date]]&lt;&gt;"","GJ-"&amp;CountryID,"")</f>
        <v/>
      </c>
      <c r="AJ1375" s="59" t="str">
        <f>IF(Table1[[#This Row],[Posting Date]]&lt;&gt;"",Table1[[#This Row],[Posting Date]],"")</f>
        <v/>
      </c>
      <c r="AK1375" s="46"/>
      <c r="AL1375" s="46" t="str">
        <f>IF(Table1[[#This Row],[Description]]&lt;&gt;"",Table1[[#This Row],[Description]],"")</f>
        <v/>
      </c>
      <c r="AM1375" s="46" t="str">
        <f>IF(Table1[[#This Row],[Posting Date]]&lt;&gt;"",Table1[[#This Row],[Reference Number]],"")</f>
        <v/>
      </c>
      <c r="AN1375" s="46" t="str">
        <f>TRIM(Table1[[#This Row],[Line '#]])</f>
        <v/>
      </c>
      <c r="AO1375" s="46" t="str">
        <f>TRIM(Table1[[#This Row],[Account]])</f>
        <v/>
      </c>
      <c r="AP1375" s="46" t="str">
        <f>IF(Table1[[#This Row],[Posting Date]]&lt;&gt;"",$D$5,"")</f>
        <v/>
      </c>
      <c r="AQ1375" s="46" t="str">
        <f>TRIM(Table1[[#This Row],[Departments-Prgrams]])</f>
        <v/>
      </c>
      <c r="AR1375" s="46" t="str">
        <f>TRIM(Table1[[#This Row],[Grant]])</f>
        <v/>
      </c>
      <c r="AS1375" s="46" t="str">
        <f>TRIM(Table1[[#This Row],[Staff ID]])</f>
        <v/>
      </c>
      <c r="AT1375" s="46" t="str">
        <f>IF(TRIM(Table1[[#This Row],[Budget Code]])=0,"",TRIM(Table1[[#This Row],[Budget Code]]))</f>
        <v/>
      </c>
      <c r="AU1375" s="46" t="str">
        <f>IF(Table1[[#This Row],[Line Description]]&lt;&gt;"",Table1[[#This Row],[Line Description]],"")</f>
        <v/>
      </c>
      <c r="AV1375" s="46" t="str">
        <f>IF(Table1[[#This Row],[Cur_Amount Debit]]&gt;0,ROUND(Table1[[#This Row],[Cur_Amount Debit]],2),"")</f>
        <v/>
      </c>
      <c r="AW1375" s="46" t="str">
        <f>IF(Table1[[#This Row],[Cur_Amount Credit]]&gt;0,ROUND(Table1[[#This Row],[Cur_Amount Credit]],2),"")</f>
        <v/>
      </c>
      <c r="AX1375" s="46" t="str">
        <f>LEFT(Table1[[#This Row],[Cur]],3)</f>
        <v/>
      </c>
      <c r="AY1375" s="59"/>
      <c r="AZ1375" s="46"/>
      <c r="BA1375" s="46" t="str">
        <f>IF(Table1[[#This Row],[Cur]]&lt;&gt;"",IF(Table1[[#This Row],[Cur]]="USD","",ExchangeRate),"")</f>
        <v/>
      </c>
      <c r="BB1375" s="46" t="str">
        <f>IF(Table1[[#This Row],[Grant]]&lt;&gt;"",VLOOKUP(Table1[[#This Row],[Grant]],Grants!B:D,3),"")</f>
        <v/>
      </c>
      <c r="BC1375" s="46" t="str">
        <f>TRIM(Table1[[#This Row],[Vendor ID]])</f>
        <v/>
      </c>
      <c r="BD1375">
        <f>IF(Table1[[#This Row],[Reference Number]]=Q1374,BD1374,BD1374+1)</f>
        <v>0</v>
      </c>
    </row>
    <row r="1376" spans="1:56" ht="11.25" customHeight="1" x14ac:dyDescent="0.25">
      <c r="A1376" s="1"/>
      <c r="B1376" s="88" t="str">
        <f>IF(Table1[[#This Row],[Posting Date]]&lt;&gt;"",IF(Table1[[#This Row],[Reference Number]]=Q1375,B1375+1,1),"")</f>
        <v/>
      </c>
      <c r="C1376" s="61"/>
      <c r="D1376" s="61"/>
      <c r="E1376" s="138"/>
      <c r="F1376" s="141" t="str">
        <f>IFERROR(IF(VLOOKUP(Table1[[#This Row],[Budget Code Description]],Dimentions!$X$6:$AC$139,2,FALSE)="","",VLOOKUP(Table1[[#This Row],[Budget Code Description]],Dimentions!$X$6:$AC$139,2,FALSE)),"")</f>
        <v/>
      </c>
      <c r="G1376" s="141"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1" t="str">
        <f>IFERROR(VLOOKUP(Table1[[#This Row],[Budget Code Description]],Table6[#All],8,FALSE),"")</f>
        <v/>
      </c>
      <c r="L1376" s="63"/>
      <c r="M1376" s="65" t="str">
        <f>IFERROR(VLOOKUP(Table1[[#This Row],[Staff ID]],Table2[],2,FALSE),"")</f>
        <v/>
      </c>
      <c r="N1376" s="209" t="str">
        <f>IFERROR(IF(VLOOKUP(Table1[[#This Row],[Budget Code Description]],Dimentions!$X$6:$AC$134,4,FALSE)="","",VLOOKUP(Table1[[#This Row],[Budget Code Description]],Dimentions!$X$6:$AC$134,4,FALSE)),"")</f>
        <v/>
      </c>
      <c r="O1376" s="65" t="str">
        <f>IFERROR(VLOOKUP(Table1[[#This Row],[Vendor ID]],Table549[],2,FALSE),"")</f>
        <v/>
      </c>
      <c r="P1376" s="63"/>
      <c r="Q1376" s="141" t="str">
        <f>IF(Table1[[#This Row],[Posting Date]]&lt;&gt;"",$D$9,"")</f>
        <v/>
      </c>
      <c r="R1376" s="157" t="str">
        <f>IF(Table1[[#This Row],[Posting Date]]&lt;&gt;"",$D$10,"")</f>
        <v/>
      </c>
      <c r="S1376" s="66"/>
      <c r="T1376" s="63"/>
      <c r="U1376" s="67"/>
      <c r="V1376" s="67"/>
      <c r="W1376" s="67" t="str">
        <f t="shared" si="25"/>
        <v/>
      </c>
      <c r="X1376" s="159" t="str">
        <f>IF(E1376="","",(IF(Table1[[#This Row],[Cur]]="USD",Table1[[#This Row],[Cur_Amount Debit]],Table1[[#This Row],[Cur_Amount Debit]]/Table1[[#This Row],[Exchange Rate]])))</f>
        <v/>
      </c>
      <c r="Y1376" s="159" t="str">
        <f>IF(E1376="","",(IF(Table1[[#This Row],[Cur]]="USD",Table1[[#This Row],[Cur_Amount Credit]],Table1[[#This Row],[Cur_Amount Credit]]/ExchangeRate)))</f>
        <v/>
      </c>
      <c r="Z1376" s="201" t="str">
        <f>IF(E1376="","",(Table1[[#This Row],[Debit USD]]-Table1[[#This Row],[Credit USD]]))</f>
        <v/>
      </c>
      <c r="AA1376" s="226"/>
      <c r="AB1376" s="255"/>
      <c r="AC1376" s="1"/>
      <c r="AD1376" s="15"/>
      <c r="AE1376" s="15" t="str">
        <f>IF(AND(OR(Table1[[#This Row],[Account]]="15030",Table1[[#This Row],[Account]]="15035",Table1[[#This Row],[Account]]="20150"),Table1[[#This Row],[Vendor ID]]=""),1,"")</f>
        <v/>
      </c>
      <c r="AF1376" s="15"/>
      <c r="AG1376" s="15"/>
      <c r="AH1376" s="15"/>
      <c r="AI1376" s="46" t="str">
        <f>IF(Table1[[#This Row],[Posting Date]]&lt;&gt;"","GJ-"&amp;CountryID,"")</f>
        <v/>
      </c>
      <c r="AJ1376" s="59" t="str">
        <f>IF(Table1[[#This Row],[Posting Date]]&lt;&gt;"",Table1[[#This Row],[Posting Date]],"")</f>
        <v/>
      </c>
      <c r="AK1376" s="46"/>
      <c r="AL1376" s="46" t="str">
        <f>IF(Table1[[#This Row],[Description]]&lt;&gt;"",Table1[[#This Row],[Description]],"")</f>
        <v/>
      </c>
      <c r="AM1376" s="46" t="str">
        <f>IF(Table1[[#This Row],[Posting Date]]&lt;&gt;"",Table1[[#This Row],[Reference Number]],"")</f>
        <v/>
      </c>
      <c r="AN1376" s="46" t="str">
        <f>TRIM(Table1[[#This Row],[Line '#]])</f>
        <v/>
      </c>
      <c r="AO1376" s="46" t="str">
        <f>TRIM(Table1[[#This Row],[Account]])</f>
        <v/>
      </c>
      <c r="AP1376" s="46" t="str">
        <f>IF(Table1[[#This Row],[Posting Date]]&lt;&gt;"",$D$5,"")</f>
        <v/>
      </c>
      <c r="AQ1376" s="46" t="str">
        <f>TRIM(Table1[[#This Row],[Departments-Prgrams]])</f>
        <v/>
      </c>
      <c r="AR1376" s="46" t="str">
        <f>TRIM(Table1[[#This Row],[Grant]])</f>
        <v/>
      </c>
      <c r="AS1376" s="46" t="str">
        <f>TRIM(Table1[[#This Row],[Staff ID]])</f>
        <v/>
      </c>
      <c r="AT1376" s="46" t="str">
        <f>IF(TRIM(Table1[[#This Row],[Budget Code]])=0,"",TRIM(Table1[[#This Row],[Budget Code]]))</f>
        <v/>
      </c>
      <c r="AU1376" s="46" t="str">
        <f>IF(Table1[[#This Row],[Line Description]]&lt;&gt;"",Table1[[#This Row],[Line Description]],"")</f>
        <v/>
      </c>
      <c r="AV1376" s="46" t="str">
        <f>IF(Table1[[#This Row],[Cur_Amount Debit]]&gt;0,ROUND(Table1[[#This Row],[Cur_Amount Debit]],2),"")</f>
        <v/>
      </c>
      <c r="AW1376" s="46" t="str">
        <f>IF(Table1[[#This Row],[Cur_Amount Credit]]&gt;0,ROUND(Table1[[#This Row],[Cur_Amount Credit]],2),"")</f>
        <v/>
      </c>
      <c r="AX1376" s="46" t="str">
        <f>LEFT(Table1[[#This Row],[Cur]],3)</f>
        <v/>
      </c>
      <c r="AY1376" s="59"/>
      <c r="AZ1376" s="46"/>
      <c r="BA1376" s="46" t="str">
        <f>IF(Table1[[#This Row],[Cur]]&lt;&gt;"",IF(Table1[[#This Row],[Cur]]="USD","",ExchangeRate),"")</f>
        <v/>
      </c>
      <c r="BB1376" s="46" t="str">
        <f>IF(Table1[[#This Row],[Grant]]&lt;&gt;"",VLOOKUP(Table1[[#This Row],[Grant]],Grants!B:D,3),"")</f>
        <v/>
      </c>
      <c r="BC1376" s="46" t="str">
        <f>TRIM(Table1[[#This Row],[Vendor ID]])</f>
        <v/>
      </c>
      <c r="BD1376">
        <f>IF(Table1[[#This Row],[Reference Number]]=Q1375,BD1375,BD1375+1)</f>
        <v>0</v>
      </c>
    </row>
    <row r="1377" spans="1:56" ht="11.25" customHeight="1" x14ac:dyDescent="0.25">
      <c r="A1377" s="1"/>
      <c r="B1377" s="88" t="str">
        <f>IF(Table1[[#This Row],[Posting Date]]&lt;&gt;"",IF(Table1[[#This Row],[Reference Number]]=Q1376,B1376+1,1),"")</f>
        <v/>
      </c>
      <c r="C1377" s="61"/>
      <c r="D1377" s="61"/>
      <c r="E1377" s="138"/>
      <c r="F1377" s="141" t="str">
        <f>IFERROR(IF(VLOOKUP(Table1[[#This Row],[Budget Code Description]],Dimentions!$X$6:$AC$139,2,FALSE)="","",VLOOKUP(Table1[[#This Row],[Budget Code Description]],Dimentions!$X$6:$AC$139,2,FALSE)),"")</f>
        <v/>
      </c>
      <c r="G1377" s="141"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1" t="str">
        <f>IFERROR(VLOOKUP(Table1[[#This Row],[Budget Code Description]],Table6[#All],8,FALSE),"")</f>
        <v/>
      </c>
      <c r="L1377" s="63"/>
      <c r="M1377" s="65" t="str">
        <f>IFERROR(VLOOKUP(Table1[[#This Row],[Staff ID]],Table2[],2,FALSE),"")</f>
        <v/>
      </c>
      <c r="N1377" s="209" t="str">
        <f>IFERROR(IF(VLOOKUP(Table1[[#This Row],[Budget Code Description]],Dimentions!$X$6:$AC$134,4,FALSE)="","",VLOOKUP(Table1[[#This Row],[Budget Code Description]],Dimentions!$X$6:$AC$134,4,FALSE)),"")</f>
        <v/>
      </c>
      <c r="O1377" s="65" t="str">
        <f>IFERROR(VLOOKUP(Table1[[#This Row],[Vendor ID]],Table549[],2,FALSE),"")</f>
        <v/>
      </c>
      <c r="P1377" s="63"/>
      <c r="Q1377" s="141" t="str">
        <f>IF(Table1[[#This Row],[Posting Date]]&lt;&gt;"",$D$9,"")</f>
        <v/>
      </c>
      <c r="R1377" s="157" t="str">
        <f>IF(Table1[[#This Row],[Posting Date]]&lt;&gt;"",$D$10,"")</f>
        <v/>
      </c>
      <c r="S1377" s="66"/>
      <c r="T1377" s="63"/>
      <c r="U1377" s="67"/>
      <c r="V1377" s="67"/>
      <c r="W1377" s="67" t="str">
        <f t="shared" si="25"/>
        <v/>
      </c>
      <c r="X1377" s="159" t="str">
        <f>IF(E1377="","",(IF(Table1[[#This Row],[Cur]]="USD",Table1[[#This Row],[Cur_Amount Debit]],Table1[[#This Row],[Cur_Amount Debit]]/Table1[[#This Row],[Exchange Rate]])))</f>
        <v/>
      </c>
      <c r="Y1377" s="159" t="str">
        <f>IF(E1377="","",(IF(Table1[[#This Row],[Cur]]="USD",Table1[[#This Row],[Cur_Amount Credit]],Table1[[#This Row],[Cur_Amount Credit]]/ExchangeRate)))</f>
        <v/>
      </c>
      <c r="Z1377" s="201" t="str">
        <f>IF(E1377="","",(Table1[[#This Row],[Debit USD]]-Table1[[#This Row],[Credit USD]]))</f>
        <v/>
      </c>
      <c r="AA1377" s="226"/>
      <c r="AB1377" s="255"/>
      <c r="AC1377" s="1"/>
      <c r="AD1377" s="15"/>
      <c r="AE1377" s="15" t="str">
        <f>IF(AND(OR(Table1[[#This Row],[Account]]="15030",Table1[[#This Row],[Account]]="15035",Table1[[#This Row],[Account]]="20150"),Table1[[#This Row],[Vendor ID]]=""),1,"")</f>
        <v/>
      </c>
      <c r="AF1377" s="15"/>
      <c r="AG1377" s="15"/>
      <c r="AH1377" s="15"/>
      <c r="AI1377" s="46" t="str">
        <f>IF(Table1[[#This Row],[Posting Date]]&lt;&gt;"","GJ-"&amp;CountryID,"")</f>
        <v/>
      </c>
      <c r="AJ1377" s="59" t="str">
        <f>IF(Table1[[#This Row],[Posting Date]]&lt;&gt;"",Table1[[#This Row],[Posting Date]],"")</f>
        <v/>
      </c>
      <c r="AK1377" s="46"/>
      <c r="AL1377" s="46" t="str">
        <f>IF(Table1[[#This Row],[Description]]&lt;&gt;"",Table1[[#This Row],[Description]],"")</f>
        <v/>
      </c>
      <c r="AM1377" s="46" t="str">
        <f>IF(Table1[[#This Row],[Posting Date]]&lt;&gt;"",Table1[[#This Row],[Reference Number]],"")</f>
        <v/>
      </c>
      <c r="AN1377" s="46" t="str">
        <f>TRIM(Table1[[#This Row],[Line '#]])</f>
        <v/>
      </c>
      <c r="AO1377" s="46" t="str">
        <f>TRIM(Table1[[#This Row],[Account]])</f>
        <v/>
      </c>
      <c r="AP1377" s="46" t="str">
        <f>IF(Table1[[#This Row],[Posting Date]]&lt;&gt;"",$D$5,"")</f>
        <v/>
      </c>
      <c r="AQ1377" s="46" t="str">
        <f>TRIM(Table1[[#This Row],[Departments-Prgrams]])</f>
        <v/>
      </c>
      <c r="AR1377" s="46" t="str">
        <f>TRIM(Table1[[#This Row],[Grant]])</f>
        <v/>
      </c>
      <c r="AS1377" s="46" t="str">
        <f>TRIM(Table1[[#This Row],[Staff ID]])</f>
        <v/>
      </c>
      <c r="AT1377" s="46" t="str">
        <f>IF(TRIM(Table1[[#This Row],[Budget Code]])=0,"",TRIM(Table1[[#This Row],[Budget Code]]))</f>
        <v/>
      </c>
      <c r="AU1377" s="46" t="str">
        <f>IF(Table1[[#This Row],[Line Description]]&lt;&gt;"",Table1[[#This Row],[Line Description]],"")</f>
        <v/>
      </c>
      <c r="AV1377" s="46" t="str">
        <f>IF(Table1[[#This Row],[Cur_Amount Debit]]&gt;0,ROUND(Table1[[#This Row],[Cur_Amount Debit]],2),"")</f>
        <v/>
      </c>
      <c r="AW1377" s="46" t="str">
        <f>IF(Table1[[#This Row],[Cur_Amount Credit]]&gt;0,ROUND(Table1[[#This Row],[Cur_Amount Credit]],2),"")</f>
        <v/>
      </c>
      <c r="AX1377" s="46" t="str">
        <f>LEFT(Table1[[#This Row],[Cur]],3)</f>
        <v/>
      </c>
      <c r="AY1377" s="59"/>
      <c r="AZ1377" s="46"/>
      <c r="BA1377" s="46" t="str">
        <f>IF(Table1[[#This Row],[Cur]]&lt;&gt;"",IF(Table1[[#This Row],[Cur]]="USD","",ExchangeRate),"")</f>
        <v/>
      </c>
      <c r="BB1377" s="46" t="str">
        <f>IF(Table1[[#This Row],[Grant]]&lt;&gt;"",VLOOKUP(Table1[[#This Row],[Grant]],Grants!B:D,3),"")</f>
        <v/>
      </c>
      <c r="BC1377" s="46" t="str">
        <f>TRIM(Table1[[#This Row],[Vendor ID]])</f>
        <v/>
      </c>
      <c r="BD1377">
        <f>IF(Table1[[#This Row],[Reference Number]]=Q1376,BD1376,BD1376+1)</f>
        <v>0</v>
      </c>
    </row>
    <row r="1378" spans="1:56" ht="11.25" customHeight="1" x14ac:dyDescent="0.25">
      <c r="A1378" s="1"/>
      <c r="B1378" s="88" t="str">
        <f>IF(Table1[[#This Row],[Posting Date]]&lt;&gt;"",IF(Table1[[#This Row],[Reference Number]]=Q1377,B1377+1,1),"")</f>
        <v/>
      </c>
      <c r="C1378" s="61"/>
      <c r="D1378" s="61"/>
      <c r="E1378" s="138"/>
      <c r="F1378" s="141" t="str">
        <f>IFERROR(IF(VLOOKUP(Table1[[#This Row],[Budget Code Description]],Dimentions!$X$6:$AC$139,2,FALSE)="","",VLOOKUP(Table1[[#This Row],[Budget Code Description]],Dimentions!$X$6:$AC$139,2,FALSE)),"")</f>
        <v/>
      </c>
      <c r="G1378" s="141"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1" t="str">
        <f>IFERROR(VLOOKUP(Table1[[#This Row],[Budget Code Description]],Table6[#All],8,FALSE),"")</f>
        <v/>
      </c>
      <c r="L1378" s="63"/>
      <c r="M1378" s="65" t="str">
        <f>IFERROR(VLOOKUP(Table1[[#This Row],[Staff ID]],Table2[],2,FALSE),"")</f>
        <v/>
      </c>
      <c r="N1378" s="209" t="str">
        <f>IFERROR(IF(VLOOKUP(Table1[[#This Row],[Budget Code Description]],Dimentions!$X$6:$AC$134,4,FALSE)="","",VLOOKUP(Table1[[#This Row],[Budget Code Description]],Dimentions!$X$6:$AC$134,4,FALSE)),"")</f>
        <v/>
      </c>
      <c r="O1378" s="65" t="str">
        <f>IFERROR(VLOOKUP(Table1[[#This Row],[Vendor ID]],Table549[],2,FALSE),"")</f>
        <v/>
      </c>
      <c r="P1378" s="63"/>
      <c r="Q1378" s="141" t="str">
        <f>IF(Table1[[#This Row],[Posting Date]]&lt;&gt;"",$D$9,"")</f>
        <v/>
      </c>
      <c r="R1378" s="157" t="str">
        <f>IF(Table1[[#This Row],[Posting Date]]&lt;&gt;"",$D$10,"")</f>
        <v/>
      </c>
      <c r="S1378" s="66"/>
      <c r="T1378" s="63"/>
      <c r="U1378" s="67"/>
      <c r="V1378" s="67"/>
      <c r="W1378" s="67" t="str">
        <f t="shared" si="25"/>
        <v/>
      </c>
      <c r="X1378" s="159" t="str">
        <f>IF(E1378="","",(IF(Table1[[#This Row],[Cur]]="USD",Table1[[#This Row],[Cur_Amount Debit]],Table1[[#This Row],[Cur_Amount Debit]]/Table1[[#This Row],[Exchange Rate]])))</f>
        <v/>
      </c>
      <c r="Y1378" s="159" t="str">
        <f>IF(E1378="","",(IF(Table1[[#This Row],[Cur]]="USD",Table1[[#This Row],[Cur_Amount Credit]],Table1[[#This Row],[Cur_Amount Credit]]/ExchangeRate)))</f>
        <v/>
      </c>
      <c r="Z1378" s="201" t="str">
        <f>IF(E1378="","",(Table1[[#This Row],[Debit USD]]-Table1[[#This Row],[Credit USD]]))</f>
        <v/>
      </c>
      <c r="AA1378" s="226"/>
      <c r="AB1378" s="255"/>
      <c r="AC1378" s="1"/>
      <c r="AD1378" s="15"/>
      <c r="AE1378" s="15" t="str">
        <f>IF(AND(OR(Table1[[#This Row],[Account]]="15030",Table1[[#This Row],[Account]]="15035",Table1[[#This Row],[Account]]="20150"),Table1[[#This Row],[Vendor ID]]=""),1,"")</f>
        <v/>
      </c>
      <c r="AF1378" s="15"/>
      <c r="AG1378" s="15"/>
      <c r="AH1378" s="15"/>
      <c r="AI1378" s="46" t="str">
        <f>IF(Table1[[#This Row],[Posting Date]]&lt;&gt;"","GJ-"&amp;CountryID,"")</f>
        <v/>
      </c>
      <c r="AJ1378" s="59" t="str">
        <f>IF(Table1[[#This Row],[Posting Date]]&lt;&gt;"",Table1[[#This Row],[Posting Date]],"")</f>
        <v/>
      </c>
      <c r="AK1378" s="46"/>
      <c r="AL1378" s="46" t="str">
        <f>IF(Table1[[#This Row],[Description]]&lt;&gt;"",Table1[[#This Row],[Description]],"")</f>
        <v/>
      </c>
      <c r="AM1378" s="46" t="str">
        <f>IF(Table1[[#This Row],[Posting Date]]&lt;&gt;"",Table1[[#This Row],[Reference Number]],"")</f>
        <v/>
      </c>
      <c r="AN1378" s="46" t="str">
        <f>TRIM(Table1[[#This Row],[Line '#]])</f>
        <v/>
      </c>
      <c r="AO1378" s="46" t="str">
        <f>TRIM(Table1[[#This Row],[Account]])</f>
        <v/>
      </c>
      <c r="AP1378" s="46" t="str">
        <f>IF(Table1[[#This Row],[Posting Date]]&lt;&gt;"",$D$5,"")</f>
        <v/>
      </c>
      <c r="AQ1378" s="46" t="str">
        <f>TRIM(Table1[[#This Row],[Departments-Prgrams]])</f>
        <v/>
      </c>
      <c r="AR1378" s="46" t="str">
        <f>TRIM(Table1[[#This Row],[Grant]])</f>
        <v/>
      </c>
      <c r="AS1378" s="46" t="str">
        <f>TRIM(Table1[[#This Row],[Staff ID]])</f>
        <v/>
      </c>
      <c r="AT1378" s="46" t="str">
        <f>IF(TRIM(Table1[[#This Row],[Budget Code]])=0,"",TRIM(Table1[[#This Row],[Budget Code]]))</f>
        <v/>
      </c>
      <c r="AU1378" s="46" t="str">
        <f>IF(Table1[[#This Row],[Line Description]]&lt;&gt;"",Table1[[#This Row],[Line Description]],"")</f>
        <v/>
      </c>
      <c r="AV1378" s="46" t="str">
        <f>IF(Table1[[#This Row],[Cur_Amount Debit]]&gt;0,ROUND(Table1[[#This Row],[Cur_Amount Debit]],2),"")</f>
        <v/>
      </c>
      <c r="AW1378" s="46" t="str">
        <f>IF(Table1[[#This Row],[Cur_Amount Credit]]&gt;0,ROUND(Table1[[#This Row],[Cur_Amount Credit]],2),"")</f>
        <v/>
      </c>
      <c r="AX1378" s="46" t="str">
        <f>LEFT(Table1[[#This Row],[Cur]],3)</f>
        <v/>
      </c>
      <c r="AY1378" s="59"/>
      <c r="AZ1378" s="46"/>
      <c r="BA1378" s="46" t="str">
        <f>IF(Table1[[#This Row],[Cur]]&lt;&gt;"",IF(Table1[[#This Row],[Cur]]="USD","",ExchangeRate),"")</f>
        <v/>
      </c>
      <c r="BB1378" s="46" t="str">
        <f>IF(Table1[[#This Row],[Grant]]&lt;&gt;"",VLOOKUP(Table1[[#This Row],[Grant]],Grants!B:D,3),"")</f>
        <v/>
      </c>
      <c r="BC1378" s="46" t="str">
        <f>TRIM(Table1[[#This Row],[Vendor ID]])</f>
        <v/>
      </c>
      <c r="BD1378">
        <f>IF(Table1[[#This Row],[Reference Number]]=Q1377,BD1377,BD1377+1)</f>
        <v>0</v>
      </c>
    </row>
    <row r="1379" spans="1:56" ht="11.25" customHeight="1" x14ac:dyDescent="0.25">
      <c r="A1379" s="1"/>
      <c r="B1379" s="88" t="str">
        <f>IF(Table1[[#This Row],[Posting Date]]&lt;&gt;"",IF(Table1[[#This Row],[Reference Number]]=Q1378,B1378+1,1),"")</f>
        <v/>
      </c>
      <c r="C1379" s="61"/>
      <c r="D1379" s="61"/>
      <c r="E1379" s="138"/>
      <c r="F1379" s="141" t="str">
        <f>IFERROR(IF(VLOOKUP(Table1[[#This Row],[Budget Code Description]],Dimentions!$X$6:$AC$139,2,FALSE)="","",VLOOKUP(Table1[[#This Row],[Budget Code Description]],Dimentions!$X$6:$AC$139,2,FALSE)),"")</f>
        <v/>
      </c>
      <c r="G1379" s="141"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1" t="str">
        <f>IFERROR(VLOOKUP(Table1[[#This Row],[Budget Code Description]],Table6[#All],8,FALSE),"")</f>
        <v/>
      </c>
      <c r="L1379" s="63"/>
      <c r="M1379" s="65" t="str">
        <f>IFERROR(VLOOKUP(Table1[[#This Row],[Staff ID]],Table2[],2,FALSE),"")</f>
        <v/>
      </c>
      <c r="N1379" s="209" t="str">
        <f>IFERROR(IF(VLOOKUP(Table1[[#This Row],[Budget Code Description]],Dimentions!$X$6:$AC$134,4,FALSE)="","",VLOOKUP(Table1[[#This Row],[Budget Code Description]],Dimentions!$X$6:$AC$134,4,FALSE)),"")</f>
        <v/>
      </c>
      <c r="O1379" s="65" t="str">
        <f>IFERROR(VLOOKUP(Table1[[#This Row],[Vendor ID]],Table549[],2,FALSE),"")</f>
        <v/>
      </c>
      <c r="P1379" s="63"/>
      <c r="Q1379" s="141" t="str">
        <f>IF(Table1[[#This Row],[Posting Date]]&lt;&gt;"",$D$9,"")</f>
        <v/>
      </c>
      <c r="R1379" s="157" t="str">
        <f>IF(Table1[[#This Row],[Posting Date]]&lt;&gt;"",$D$10,"")</f>
        <v/>
      </c>
      <c r="S1379" s="66"/>
      <c r="T1379" s="63"/>
      <c r="U1379" s="67"/>
      <c r="V1379" s="67"/>
      <c r="W1379" s="67" t="str">
        <f t="shared" si="25"/>
        <v/>
      </c>
      <c r="X1379" s="159" t="str">
        <f>IF(E1379="","",(IF(Table1[[#This Row],[Cur]]="USD",Table1[[#This Row],[Cur_Amount Debit]],Table1[[#This Row],[Cur_Amount Debit]]/Table1[[#This Row],[Exchange Rate]])))</f>
        <v/>
      </c>
      <c r="Y1379" s="159" t="str">
        <f>IF(E1379="","",(IF(Table1[[#This Row],[Cur]]="USD",Table1[[#This Row],[Cur_Amount Credit]],Table1[[#This Row],[Cur_Amount Credit]]/ExchangeRate)))</f>
        <v/>
      </c>
      <c r="Z1379" s="201" t="str">
        <f>IF(E1379="","",(Table1[[#This Row],[Debit USD]]-Table1[[#This Row],[Credit USD]]))</f>
        <v/>
      </c>
      <c r="AA1379" s="226"/>
      <c r="AB1379" s="255"/>
      <c r="AC1379" s="1"/>
      <c r="AD1379" s="15"/>
      <c r="AE1379" s="15" t="str">
        <f>IF(AND(OR(Table1[[#This Row],[Account]]="15030",Table1[[#This Row],[Account]]="15035",Table1[[#This Row],[Account]]="20150"),Table1[[#This Row],[Vendor ID]]=""),1,"")</f>
        <v/>
      </c>
      <c r="AF1379" s="15"/>
      <c r="AG1379" s="15"/>
      <c r="AH1379" s="15"/>
      <c r="AI1379" s="46" t="str">
        <f>IF(Table1[[#This Row],[Posting Date]]&lt;&gt;"","GJ-"&amp;CountryID,"")</f>
        <v/>
      </c>
      <c r="AJ1379" s="59" t="str">
        <f>IF(Table1[[#This Row],[Posting Date]]&lt;&gt;"",Table1[[#This Row],[Posting Date]],"")</f>
        <v/>
      </c>
      <c r="AK1379" s="46"/>
      <c r="AL1379" s="46" t="str">
        <f>IF(Table1[[#This Row],[Description]]&lt;&gt;"",Table1[[#This Row],[Description]],"")</f>
        <v/>
      </c>
      <c r="AM1379" s="46" t="str">
        <f>IF(Table1[[#This Row],[Posting Date]]&lt;&gt;"",Table1[[#This Row],[Reference Number]],"")</f>
        <v/>
      </c>
      <c r="AN1379" s="46" t="str">
        <f>TRIM(Table1[[#This Row],[Line '#]])</f>
        <v/>
      </c>
      <c r="AO1379" s="46" t="str">
        <f>TRIM(Table1[[#This Row],[Account]])</f>
        <v/>
      </c>
      <c r="AP1379" s="46" t="str">
        <f>IF(Table1[[#This Row],[Posting Date]]&lt;&gt;"",$D$5,"")</f>
        <v/>
      </c>
      <c r="AQ1379" s="46" t="str">
        <f>TRIM(Table1[[#This Row],[Departments-Prgrams]])</f>
        <v/>
      </c>
      <c r="AR1379" s="46" t="str">
        <f>TRIM(Table1[[#This Row],[Grant]])</f>
        <v/>
      </c>
      <c r="AS1379" s="46" t="str">
        <f>TRIM(Table1[[#This Row],[Staff ID]])</f>
        <v/>
      </c>
      <c r="AT1379" s="46" t="str">
        <f>IF(TRIM(Table1[[#This Row],[Budget Code]])=0,"",TRIM(Table1[[#This Row],[Budget Code]]))</f>
        <v/>
      </c>
      <c r="AU1379" s="46" t="str">
        <f>IF(Table1[[#This Row],[Line Description]]&lt;&gt;"",Table1[[#This Row],[Line Description]],"")</f>
        <v/>
      </c>
      <c r="AV1379" s="46" t="str">
        <f>IF(Table1[[#This Row],[Cur_Amount Debit]]&gt;0,ROUND(Table1[[#This Row],[Cur_Amount Debit]],2),"")</f>
        <v/>
      </c>
      <c r="AW1379" s="46" t="str">
        <f>IF(Table1[[#This Row],[Cur_Amount Credit]]&gt;0,ROUND(Table1[[#This Row],[Cur_Amount Credit]],2),"")</f>
        <v/>
      </c>
      <c r="AX1379" s="46" t="str">
        <f>LEFT(Table1[[#This Row],[Cur]],3)</f>
        <v/>
      </c>
      <c r="AY1379" s="59"/>
      <c r="AZ1379" s="46"/>
      <c r="BA1379" s="46" t="str">
        <f>IF(Table1[[#This Row],[Cur]]&lt;&gt;"",IF(Table1[[#This Row],[Cur]]="USD","",ExchangeRate),"")</f>
        <v/>
      </c>
      <c r="BB1379" s="46" t="str">
        <f>IF(Table1[[#This Row],[Grant]]&lt;&gt;"",VLOOKUP(Table1[[#This Row],[Grant]],Grants!B:D,3),"")</f>
        <v/>
      </c>
      <c r="BC1379" s="46" t="str">
        <f>TRIM(Table1[[#This Row],[Vendor ID]])</f>
        <v/>
      </c>
      <c r="BD1379">
        <f>IF(Table1[[#This Row],[Reference Number]]=Q1378,BD1378,BD1378+1)</f>
        <v>0</v>
      </c>
    </row>
    <row r="1380" spans="1:56" ht="11.25" customHeight="1" x14ac:dyDescent="0.25">
      <c r="A1380" s="1"/>
      <c r="B1380" s="88" t="str">
        <f>IF(Table1[[#This Row],[Posting Date]]&lt;&gt;"",IF(Table1[[#This Row],[Reference Number]]=Q1379,B1379+1,1),"")</f>
        <v/>
      </c>
      <c r="C1380" s="61"/>
      <c r="D1380" s="61"/>
      <c r="E1380" s="138"/>
      <c r="F1380" s="141" t="str">
        <f>IFERROR(IF(VLOOKUP(Table1[[#This Row],[Budget Code Description]],Dimentions!$X$6:$AC$139,2,FALSE)="","",VLOOKUP(Table1[[#This Row],[Budget Code Description]],Dimentions!$X$6:$AC$139,2,FALSE)),"")</f>
        <v/>
      </c>
      <c r="G1380" s="141"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1" t="str">
        <f>IFERROR(VLOOKUP(Table1[[#This Row],[Budget Code Description]],Table6[#All],8,FALSE),"")</f>
        <v/>
      </c>
      <c r="L1380" s="63"/>
      <c r="M1380" s="65" t="str">
        <f>IFERROR(VLOOKUP(Table1[[#This Row],[Staff ID]],Table2[],2,FALSE),"")</f>
        <v/>
      </c>
      <c r="N1380" s="209" t="str">
        <f>IFERROR(IF(VLOOKUP(Table1[[#This Row],[Budget Code Description]],Dimentions!$X$6:$AC$134,4,FALSE)="","",VLOOKUP(Table1[[#This Row],[Budget Code Description]],Dimentions!$X$6:$AC$134,4,FALSE)),"")</f>
        <v/>
      </c>
      <c r="O1380" s="65" t="str">
        <f>IFERROR(VLOOKUP(Table1[[#This Row],[Vendor ID]],Table549[],2,FALSE),"")</f>
        <v/>
      </c>
      <c r="P1380" s="63"/>
      <c r="Q1380" s="141" t="str">
        <f>IF(Table1[[#This Row],[Posting Date]]&lt;&gt;"",$D$9,"")</f>
        <v/>
      </c>
      <c r="R1380" s="157" t="str">
        <f>IF(Table1[[#This Row],[Posting Date]]&lt;&gt;"",$D$10,"")</f>
        <v/>
      </c>
      <c r="S1380" s="66"/>
      <c r="T1380" s="63"/>
      <c r="U1380" s="67"/>
      <c r="V1380" s="67"/>
      <c r="W1380" s="67" t="str">
        <f t="shared" si="25"/>
        <v/>
      </c>
      <c r="X1380" s="159" t="str">
        <f>IF(E1380="","",(IF(Table1[[#This Row],[Cur]]="USD",Table1[[#This Row],[Cur_Amount Debit]],Table1[[#This Row],[Cur_Amount Debit]]/Table1[[#This Row],[Exchange Rate]])))</f>
        <v/>
      </c>
      <c r="Y1380" s="159" t="str">
        <f>IF(E1380="","",(IF(Table1[[#This Row],[Cur]]="USD",Table1[[#This Row],[Cur_Amount Credit]],Table1[[#This Row],[Cur_Amount Credit]]/ExchangeRate)))</f>
        <v/>
      </c>
      <c r="Z1380" s="201" t="str">
        <f>IF(E1380="","",(Table1[[#This Row],[Debit USD]]-Table1[[#This Row],[Credit USD]]))</f>
        <v/>
      </c>
      <c r="AA1380" s="226"/>
      <c r="AB1380" s="255"/>
      <c r="AC1380" s="1"/>
      <c r="AD1380" s="15"/>
      <c r="AE1380" s="15" t="str">
        <f>IF(AND(OR(Table1[[#This Row],[Account]]="15030",Table1[[#This Row],[Account]]="15035",Table1[[#This Row],[Account]]="20150"),Table1[[#This Row],[Vendor ID]]=""),1,"")</f>
        <v/>
      </c>
      <c r="AF1380" s="15"/>
      <c r="AG1380" s="15"/>
      <c r="AH1380" s="15"/>
      <c r="AI1380" s="46" t="str">
        <f>IF(Table1[[#This Row],[Posting Date]]&lt;&gt;"","GJ-"&amp;CountryID,"")</f>
        <v/>
      </c>
      <c r="AJ1380" s="59" t="str">
        <f>IF(Table1[[#This Row],[Posting Date]]&lt;&gt;"",Table1[[#This Row],[Posting Date]],"")</f>
        <v/>
      </c>
      <c r="AK1380" s="46"/>
      <c r="AL1380" s="46" t="str">
        <f>IF(Table1[[#This Row],[Description]]&lt;&gt;"",Table1[[#This Row],[Description]],"")</f>
        <v/>
      </c>
      <c r="AM1380" s="46" t="str">
        <f>IF(Table1[[#This Row],[Posting Date]]&lt;&gt;"",Table1[[#This Row],[Reference Number]],"")</f>
        <v/>
      </c>
      <c r="AN1380" s="46" t="str">
        <f>TRIM(Table1[[#This Row],[Line '#]])</f>
        <v/>
      </c>
      <c r="AO1380" s="46" t="str">
        <f>TRIM(Table1[[#This Row],[Account]])</f>
        <v/>
      </c>
      <c r="AP1380" s="46" t="str">
        <f>IF(Table1[[#This Row],[Posting Date]]&lt;&gt;"",$D$5,"")</f>
        <v/>
      </c>
      <c r="AQ1380" s="46" t="str">
        <f>TRIM(Table1[[#This Row],[Departments-Prgrams]])</f>
        <v/>
      </c>
      <c r="AR1380" s="46" t="str">
        <f>TRIM(Table1[[#This Row],[Grant]])</f>
        <v/>
      </c>
      <c r="AS1380" s="46" t="str">
        <f>TRIM(Table1[[#This Row],[Staff ID]])</f>
        <v/>
      </c>
      <c r="AT1380" s="46" t="str">
        <f>IF(TRIM(Table1[[#This Row],[Budget Code]])=0,"",TRIM(Table1[[#This Row],[Budget Code]]))</f>
        <v/>
      </c>
      <c r="AU1380" s="46" t="str">
        <f>IF(Table1[[#This Row],[Line Description]]&lt;&gt;"",Table1[[#This Row],[Line Description]],"")</f>
        <v/>
      </c>
      <c r="AV1380" s="46" t="str">
        <f>IF(Table1[[#This Row],[Cur_Amount Debit]]&gt;0,ROUND(Table1[[#This Row],[Cur_Amount Debit]],2),"")</f>
        <v/>
      </c>
      <c r="AW1380" s="46" t="str">
        <f>IF(Table1[[#This Row],[Cur_Amount Credit]]&gt;0,ROUND(Table1[[#This Row],[Cur_Amount Credit]],2),"")</f>
        <v/>
      </c>
      <c r="AX1380" s="46" t="str">
        <f>LEFT(Table1[[#This Row],[Cur]],3)</f>
        <v/>
      </c>
      <c r="AY1380" s="59"/>
      <c r="AZ1380" s="46"/>
      <c r="BA1380" s="46" t="str">
        <f>IF(Table1[[#This Row],[Cur]]&lt;&gt;"",IF(Table1[[#This Row],[Cur]]="USD","",ExchangeRate),"")</f>
        <v/>
      </c>
      <c r="BB1380" s="46" t="str">
        <f>IF(Table1[[#This Row],[Grant]]&lt;&gt;"",VLOOKUP(Table1[[#This Row],[Grant]],Grants!B:D,3),"")</f>
        <v/>
      </c>
      <c r="BC1380" s="46" t="str">
        <f>TRIM(Table1[[#This Row],[Vendor ID]])</f>
        <v/>
      </c>
      <c r="BD1380">
        <f>IF(Table1[[#This Row],[Reference Number]]=Q1379,BD1379,BD1379+1)</f>
        <v>0</v>
      </c>
    </row>
    <row r="1381" spans="1:56" ht="11.25" customHeight="1" x14ac:dyDescent="0.25">
      <c r="A1381" s="1"/>
      <c r="B1381" s="88" t="str">
        <f>IF(Table1[[#This Row],[Posting Date]]&lt;&gt;"",IF(Table1[[#This Row],[Reference Number]]=Q1380,B1380+1,1),"")</f>
        <v/>
      </c>
      <c r="C1381" s="61"/>
      <c r="D1381" s="61"/>
      <c r="E1381" s="138"/>
      <c r="F1381" s="141" t="str">
        <f>IFERROR(IF(VLOOKUP(Table1[[#This Row],[Budget Code Description]],Dimentions!$X$6:$AC$139,2,FALSE)="","",VLOOKUP(Table1[[#This Row],[Budget Code Description]],Dimentions!$X$6:$AC$139,2,FALSE)),"")</f>
        <v/>
      </c>
      <c r="G1381" s="141"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1" t="str">
        <f>IFERROR(VLOOKUP(Table1[[#This Row],[Budget Code Description]],Table6[#All],8,FALSE),"")</f>
        <v/>
      </c>
      <c r="L1381" s="63"/>
      <c r="M1381" s="65" t="str">
        <f>IFERROR(VLOOKUP(Table1[[#This Row],[Staff ID]],Table2[],2,FALSE),"")</f>
        <v/>
      </c>
      <c r="N1381" s="209" t="str">
        <f>IFERROR(IF(VLOOKUP(Table1[[#This Row],[Budget Code Description]],Dimentions!$X$6:$AC$134,4,FALSE)="","",VLOOKUP(Table1[[#This Row],[Budget Code Description]],Dimentions!$X$6:$AC$134,4,FALSE)),"")</f>
        <v/>
      </c>
      <c r="O1381" s="65" t="str">
        <f>IFERROR(VLOOKUP(Table1[[#This Row],[Vendor ID]],Table549[],2,FALSE),"")</f>
        <v/>
      </c>
      <c r="P1381" s="63"/>
      <c r="Q1381" s="141" t="str">
        <f>IF(Table1[[#This Row],[Posting Date]]&lt;&gt;"",$D$9,"")</f>
        <v/>
      </c>
      <c r="R1381" s="157" t="str">
        <f>IF(Table1[[#This Row],[Posting Date]]&lt;&gt;"",$D$10,"")</f>
        <v/>
      </c>
      <c r="S1381" s="66"/>
      <c r="T1381" s="63"/>
      <c r="U1381" s="67"/>
      <c r="V1381" s="67"/>
      <c r="W1381" s="67" t="str">
        <f t="shared" si="25"/>
        <v/>
      </c>
      <c r="X1381" s="159" t="str">
        <f>IF(E1381="","",(IF(Table1[[#This Row],[Cur]]="USD",Table1[[#This Row],[Cur_Amount Debit]],Table1[[#This Row],[Cur_Amount Debit]]/Table1[[#This Row],[Exchange Rate]])))</f>
        <v/>
      </c>
      <c r="Y1381" s="159" t="str">
        <f>IF(E1381="","",(IF(Table1[[#This Row],[Cur]]="USD",Table1[[#This Row],[Cur_Amount Credit]],Table1[[#This Row],[Cur_Amount Credit]]/ExchangeRate)))</f>
        <v/>
      </c>
      <c r="Z1381" s="201" t="str">
        <f>IF(E1381="","",(Table1[[#This Row],[Debit USD]]-Table1[[#This Row],[Credit USD]]))</f>
        <v/>
      </c>
      <c r="AA1381" s="226"/>
      <c r="AB1381" s="255"/>
      <c r="AC1381" s="1"/>
      <c r="AD1381" s="15"/>
      <c r="AE1381" s="15" t="str">
        <f>IF(AND(OR(Table1[[#This Row],[Account]]="15030",Table1[[#This Row],[Account]]="15035",Table1[[#This Row],[Account]]="20150"),Table1[[#This Row],[Vendor ID]]=""),1,"")</f>
        <v/>
      </c>
      <c r="AF1381" s="15"/>
      <c r="AG1381" s="15"/>
      <c r="AH1381" s="15"/>
      <c r="AI1381" s="46" t="str">
        <f>IF(Table1[[#This Row],[Posting Date]]&lt;&gt;"","GJ-"&amp;CountryID,"")</f>
        <v/>
      </c>
      <c r="AJ1381" s="59" t="str">
        <f>IF(Table1[[#This Row],[Posting Date]]&lt;&gt;"",Table1[[#This Row],[Posting Date]],"")</f>
        <v/>
      </c>
      <c r="AK1381" s="46"/>
      <c r="AL1381" s="46" t="str">
        <f>IF(Table1[[#This Row],[Description]]&lt;&gt;"",Table1[[#This Row],[Description]],"")</f>
        <v/>
      </c>
      <c r="AM1381" s="46" t="str">
        <f>IF(Table1[[#This Row],[Posting Date]]&lt;&gt;"",Table1[[#This Row],[Reference Number]],"")</f>
        <v/>
      </c>
      <c r="AN1381" s="46" t="str">
        <f>TRIM(Table1[[#This Row],[Line '#]])</f>
        <v/>
      </c>
      <c r="AO1381" s="46" t="str">
        <f>TRIM(Table1[[#This Row],[Account]])</f>
        <v/>
      </c>
      <c r="AP1381" s="46" t="str">
        <f>IF(Table1[[#This Row],[Posting Date]]&lt;&gt;"",$D$5,"")</f>
        <v/>
      </c>
      <c r="AQ1381" s="46" t="str">
        <f>TRIM(Table1[[#This Row],[Departments-Prgrams]])</f>
        <v/>
      </c>
      <c r="AR1381" s="46" t="str">
        <f>TRIM(Table1[[#This Row],[Grant]])</f>
        <v/>
      </c>
      <c r="AS1381" s="46" t="str">
        <f>TRIM(Table1[[#This Row],[Staff ID]])</f>
        <v/>
      </c>
      <c r="AT1381" s="46" t="str">
        <f>IF(TRIM(Table1[[#This Row],[Budget Code]])=0,"",TRIM(Table1[[#This Row],[Budget Code]]))</f>
        <v/>
      </c>
      <c r="AU1381" s="46" t="str">
        <f>IF(Table1[[#This Row],[Line Description]]&lt;&gt;"",Table1[[#This Row],[Line Description]],"")</f>
        <v/>
      </c>
      <c r="AV1381" s="46" t="str">
        <f>IF(Table1[[#This Row],[Cur_Amount Debit]]&gt;0,ROUND(Table1[[#This Row],[Cur_Amount Debit]],2),"")</f>
        <v/>
      </c>
      <c r="AW1381" s="46" t="str">
        <f>IF(Table1[[#This Row],[Cur_Amount Credit]]&gt;0,ROUND(Table1[[#This Row],[Cur_Amount Credit]],2),"")</f>
        <v/>
      </c>
      <c r="AX1381" s="46" t="str">
        <f>LEFT(Table1[[#This Row],[Cur]],3)</f>
        <v/>
      </c>
      <c r="AY1381" s="59"/>
      <c r="AZ1381" s="46"/>
      <c r="BA1381" s="46" t="str">
        <f>IF(Table1[[#This Row],[Cur]]&lt;&gt;"",IF(Table1[[#This Row],[Cur]]="USD","",ExchangeRate),"")</f>
        <v/>
      </c>
      <c r="BB1381" s="46" t="str">
        <f>IF(Table1[[#This Row],[Grant]]&lt;&gt;"",VLOOKUP(Table1[[#This Row],[Grant]],Grants!B:D,3),"")</f>
        <v/>
      </c>
      <c r="BC1381" s="46" t="str">
        <f>TRIM(Table1[[#This Row],[Vendor ID]])</f>
        <v/>
      </c>
      <c r="BD1381">
        <f>IF(Table1[[#This Row],[Reference Number]]=Q1380,BD1380,BD1380+1)</f>
        <v>0</v>
      </c>
    </row>
    <row r="1382" spans="1:56" ht="11.25" customHeight="1" x14ac:dyDescent="0.25">
      <c r="A1382" s="1"/>
      <c r="B1382" s="88" t="str">
        <f>IF(Table1[[#This Row],[Posting Date]]&lt;&gt;"",IF(Table1[[#This Row],[Reference Number]]=Q1381,B1381+1,1),"")</f>
        <v/>
      </c>
      <c r="C1382" s="61"/>
      <c r="D1382" s="61"/>
      <c r="E1382" s="138"/>
      <c r="F1382" s="141" t="str">
        <f>IFERROR(IF(VLOOKUP(Table1[[#This Row],[Budget Code Description]],Dimentions!$X$6:$AC$139,2,FALSE)="","",VLOOKUP(Table1[[#This Row],[Budget Code Description]],Dimentions!$X$6:$AC$139,2,FALSE)),"")</f>
        <v/>
      </c>
      <c r="G1382" s="141"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1" t="str">
        <f>IFERROR(VLOOKUP(Table1[[#This Row],[Budget Code Description]],Table6[#All],8,FALSE),"")</f>
        <v/>
      </c>
      <c r="L1382" s="63"/>
      <c r="M1382" s="65" t="str">
        <f>IFERROR(VLOOKUP(Table1[[#This Row],[Staff ID]],Table2[],2,FALSE),"")</f>
        <v/>
      </c>
      <c r="N1382" s="209" t="str">
        <f>IFERROR(IF(VLOOKUP(Table1[[#This Row],[Budget Code Description]],Dimentions!$X$6:$AC$134,4,FALSE)="","",VLOOKUP(Table1[[#This Row],[Budget Code Description]],Dimentions!$X$6:$AC$134,4,FALSE)),"")</f>
        <v/>
      </c>
      <c r="O1382" s="65" t="str">
        <f>IFERROR(VLOOKUP(Table1[[#This Row],[Vendor ID]],Table549[],2,FALSE),"")</f>
        <v/>
      </c>
      <c r="P1382" s="63"/>
      <c r="Q1382" s="141" t="str">
        <f>IF(Table1[[#This Row],[Posting Date]]&lt;&gt;"",$D$9,"")</f>
        <v/>
      </c>
      <c r="R1382" s="157" t="str">
        <f>IF(Table1[[#This Row],[Posting Date]]&lt;&gt;"",$D$10,"")</f>
        <v/>
      </c>
      <c r="S1382" s="66"/>
      <c r="T1382" s="63"/>
      <c r="U1382" s="67"/>
      <c r="V1382" s="67"/>
      <c r="W1382" s="67" t="str">
        <f t="shared" si="25"/>
        <v/>
      </c>
      <c r="X1382" s="159" t="str">
        <f>IF(E1382="","",(IF(Table1[[#This Row],[Cur]]="USD",Table1[[#This Row],[Cur_Amount Debit]],Table1[[#This Row],[Cur_Amount Debit]]/Table1[[#This Row],[Exchange Rate]])))</f>
        <v/>
      </c>
      <c r="Y1382" s="159" t="str">
        <f>IF(E1382="","",(IF(Table1[[#This Row],[Cur]]="USD",Table1[[#This Row],[Cur_Amount Credit]],Table1[[#This Row],[Cur_Amount Credit]]/ExchangeRate)))</f>
        <v/>
      </c>
      <c r="Z1382" s="201" t="str">
        <f>IF(E1382="","",(Table1[[#This Row],[Debit USD]]-Table1[[#This Row],[Credit USD]]))</f>
        <v/>
      </c>
      <c r="AA1382" s="226"/>
      <c r="AB1382" s="255"/>
      <c r="AC1382" s="1"/>
      <c r="AD1382" s="15"/>
      <c r="AE1382" s="15" t="str">
        <f>IF(AND(OR(Table1[[#This Row],[Account]]="15030",Table1[[#This Row],[Account]]="15035",Table1[[#This Row],[Account]]="20150"),Table1[[#This Row],[Vendor ID]]=""),1,"")</f>
        <v/>
      </c>
      <c r="AF1382" s="15"/>
      <c r="AG1382" s="15"/>
      <c r="AH1382" s="15"/>
      <c r="AI1382" s="46" t="str">
        <f>IF(Table1[[#This Row],[Posting Date]]&lt;&gt;"","GJ-"&amp;CountryID,"")</f>
        <v/>
      </c>
      <c r="AJ1382" s="59" t="str">
        <f>IF(Table1[[#This Row],[Posting Date]]&lt;&gt;"",Table1[[#This Row],[Posting Date]],"")</f>
        <v/>
      </c>
      <c r="AK1382" s="46"/>
      <c r="AL1382" s="46" t="str">
        <f>IF(Table1[[#This Row],[Description]]&lt;&gt;"",Table1[[#This Row],[Description]],"")</f>
        <v/>
      </c>
      <c r="AM1382" s="46" t="str">
        <f>IF(Table1[[#This Row],[Posting Date]]&lt;&gt;"",Table1[[#This Row],[Reference Number]],"")</f>
        <v/>
      </c>
      <c r="AN1382" s="46" t="str">
        <f>TRIM(Table1[[#This Row],[Line '#]])</f>
        <v/>
      </c>
      <c r="AO1382" s="46" t="str">
        <f>TRIM(Table1[[#This Row],[Account]])</f>
        <v/>
      </c>
      <c r="AP1382" s="46" t="str">
        <f>IF(Table1[[#This Row],[Posting Date]]&lt;&gt;"",$D$5,"")</f>
        <v/>
      </c>
      <c r="AQ1382" s="46" t="str">
        <f>TRIM(Table1[[#This Row],[Departments-Prgrams]])</f>
        <v/>
      </c>
      <c r="AR1382" s="46" t="str">
        <f>TRIM(Table1[[#This Row],[Grant]])</f>
        <v/>
      </c>
      <c r="AS1382" s="46" t="str">
        <f>TRIM(Table1[[#This Row],[Staff ID]])</f>
        <v/>
      </c>
      <c r="AT1382" s="46" t="str">
        <f>IF(TRIM(Table1[[#This Row],[Budget Code]])=0,"",TRIM(Table1[[#This Row],[Budget Code]]))</f>
        <v/>
      </c>
      <c r="AU1382" s="46" t="str">
        <f>IF(Table1[[#This Row],[Line Description]]&lt;&gt;"",Table1[[#This Row],[Line Description]],"")</f>
        <v/>
      </c>
      <c r="AV1382" s="46" t="str">
        <f>IF(Table1[[#This Row],[Cur_Amount Debit]]&gt;0,ROUND(Table1[[#This Row],[Cur_Amount Debit]],2),"")</f>
        <v/>
      </c>
      <c r="AW1382" s="46" t="str">
        <f>IF(Table1[[#This Row],[Cur_Amount Credit]]&gt;0,ROUND(Table1[[#This Row],[Cur_Amount Credit]],2),"")</f>
        <v/>
      </c>
      <c r="AX1382" s="46" t="str">
        <f>LEFT(Table1[[#This Row],[Cur]],3)</f>
        <v/>
      </c>
      <c r="AY1382" s="59"/>
      <c r="AZ1382" s="46"/>
      <c r="BA1382" s="46" t="str">
        <f>IF(Table1[[#This Row],[Cur]]&lt;&gt;"",IF(Table1[[#This Row],[Cur]]="USD","",ExchangeRate),"")</f>
        <v/>
      </c>
      <c r="BB1382" s="46" t="str">
        <f>IF(Table1[[#This Row],[Grant]]&lt;&gt;"",VLOOKUP(Table1[[#This Row],[Grant]],Grants!B:D,3),"")</f>
        <v/>
      </c>
      <c r="BC1382" s="46" t="str">
        <f>TRIM(Table1[[#This Row],[Vendor ID]])</f>
        <v/>
      </c>
      <c r="BD1382">
        <f>IF(Table1[[#This Row],[Reference Number]]=Q1381,BD1381,BD1381+1)</f>
        <v>0</v>
      </c>
    </row>
    <row r="1383" spans="1:56" ht="11.25" customHeight="1" x14ac:dyDescent="0.25">
      <c r="A1383" s="1"/>
      <c r="B1383" s="88" t="str">
        <f>IF(Table1[[#This Row],[Posting Date]]&lt;&gt;"",IF(Table1[[#This Row],[Reference Number]]=Q1382,B1382+1,1),"")</f>
        <v/>
      </c>
      <c r="C1383" s="61"/>
      <c r="D1383" s="61"/>
      <c r="E1383" s="138"/>
      <c r="F1383" s="141" t="str">
        <f>IFERROR(IF(VLOOKUP(Table1[[#This Row],[Budget Code Description]],Dimentions!$X$6:$AC$139,2,FALSE)="","",VLOOKUP(Table1[[#This Row],[Budget Code Description]],Dimentions!$X$6:$AC$139,2,FALSE)),"")</f>
        <v/>
      </c>
      <c r="G1383" s="141"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1" t="str">
        <f>IFERROR(VLOOKUP(Table1[[#This Row],[Budget Code Description]],Table6[#All],8,FALSE),"")</f>
        <v/>
      </c>
      <c r="L1383" s="63"/>
      <c r="M1383" s="65" t="str">
        <f>IFERROR(VLOOKUP(Table1[[#This Row],[Staff ID]],Table2[],2,FALSE),"")</f>
        <v/>
      </c>
      <c r="N1383" s="209" t="str">
        <f>IFERROR(IF(VLOOKUP(Table1[[#This Row],[Budget Code Description]],Dimentions!$X$6:$AC$134,4,FALSE)="","",VLOOKUP(Table1[[#This Row],[Budget Code Description]],Dimentions!$X$6:$AC$134,4,FALSE)),"")</f>
        <v/>
      </c>
      <c r="O1383" s="65" t="str">
        <f>IFERROR(VLOOKUP(Table1[[#This Row],[Vendor ID]],Table549[],2,FALSE),"")</f>
        <v/>
      </c>
      <c r="P1383" s="63"/>
      <c r="Q1383" s="141" t="str">
        <f>IF(Table1[[#This Row],[Posting Date]]&lt;&gt;"",$D$9,"")</f>
        <v/>
      </c>
      <c r="R1383" s="157" t="str">
        <f>IF(Table1[[#This Row],[Posting Date]]&lt;&gt;"",$D$10,"")</f>
        <v/>
      </c>
      <c r="S1383" s="66"/>
      <c r="T1383" s="63"/>
      <c r="U1383" s="67"/>
      <c r="V1383" s="67"/>
      <c r="W1383" s="67" t="str">
        <f t="shared" si="25"/>
        <v/>
      </c>
      <c r="X1383" s="159" t="str">
        <f>IF(E1383="","",(IF(Table1[[#This Row],[Cur]]="USD",Table1[[#This Row],[Cur_Amount Debit]],Table1[[#This Row],[Cur_Amount Debit]]/Table1[[#This Row],[Exchange Rate]])))</f>
        <v/>
      </c>
      <c r="Y1383" s="159" t="str">
        <f>IF(E1383="","",(IF(Table1[[#This Row],[Cur]]="USD",Table1[[#This Row],[Cur_Amount Credit]],Table1[[#This Row],[Cur_Amount Credit]]/ExchangeRate)))</f>
        <v/>
      </c>
      <c r="Z1383" s="201" t="str">
        <f>IF(E1383="","",(Table1[[#This Row],[Debit USD]]-Table1[[#This Row],[Credit USD]]))</f>
        <v/>
      </c>
      <c r="AA1383" s="226"/>
      <c r="AB1383" s="255"/>
      <c r="AC1383" s="1"/>
      <c r="AD1383" s="15"/>
      <c r="AE1383" s="15" t="str">
        <f>IF(AND(OR(Table1[[#This Row],[Account]]="15030",Table1[[#This Row],[Account]]="15035",Table1[[#This Row],[Account]]="20150"),Table1[[#This Row],[Vendor ID]]=""),1,"")</f>
        <v/>
      </c>
      <c r="AF1383" s="15"/>
      <c r="AG1383" s="15"/>
      <c r="AH1383" s="15"/>
      <c r="AI1383" s="46" t="str">
        <f>IF(Table1[[#This Row],[Posting Date]]&lt;&gt;"","GJ-"&amp;CountryID,"")</f>
        <v/>
      </c>
      <c r="AJ1383" s="59" t="str">
        <f>IF(Table1[[#This Row],[Posting Date]]&lt;&gt;"",Table1[[#This Row],[Posting Date]],"")</f>
        <v/>
      </c>
      <c r="AK1383" s="46"/>
      <c r="AL1383" s="46" t="str">
        <f>IF(Table1[[#This Row],[Description]]&lt;&gt;"",Table1[[#This Row],[Description]],"")</f>
        <v/>
      </c>
      <c r="AM1383" s="46" t="str">
        <f>IF(Table1[[#This Row],[Posting Date]]&lt;&gt;"",Table1[[#This Row],[Reference Number]],"")</f>
        <v/>
      </c>
      <c r="AN1383" s="46" t="str">
        <f>TRIM(Table1[[#This Row],[Line '#]])</f>
        <v/>
      </c>
      <c r="AO1383" s="46" t="str">
        <f>TRIM(Table1[[#This Row],[Account]])</f>
        <v/>
      </c>
      <c r="AP1383" s="46" t="str">
        <f>IF(Table1[[#This Row],[Posting Date]]&lt;&gt;"",$D$5,"")</f>
        <v/>
      </c>
      <c r="AQ1383" s="46" t="str">
        <f>TRIM(Table1[[#This Row],[Departments-Prgrams]])</f>
        <v/>
      </c>
      <c r="AR1383" s="46" t="str">
        <f>TRIM(Table1[[#This Row],[Grant]])</f>
        <v/>
      </c>
      <c r="AS1383" s="46" t="str">
        <f>TRIM(Table1[[#This Row],[Staff ID]])</f>
        <v/>
      </c>
      <c r="AT1383" s="46" t="str">
        <f>IF(TRIM(Table1[[#This Row],[Budget Code]])=0,"",TRIM(Table1[[#This Row],[Budget Code]]))</f>
        <v/>
      </c>
      <c r="AU1383" s="46" t="str">
        <f>IF(Table1[[#This Row],[Line Description]]&lt;&gt;"",Table1[[#This Row],[Line Description]],"")</f>
        <v/>
      </c>
      <c r="AV1383" s="46" t="str">
        <f>IF(Table1[[#This Row],[Cur_Amount Debit]]&gt;0,ROUND(Table1[[#This Row],[Cur_Amount Debit]],2),"")</f>
        <v/>
      </c>
      <c r="AW1383" s="46" t="str">
        <f>IF(Table1[[#This Row],[Cur_Amount Credit]]&gt;0,ROUND(Table1[[#This Row],[Cur_Amount Credit]],2),"")</f>
        <v/>
      </c>
      <c r="AX1383" s="46" t="str">
        <f>LEFT(Table1[[#This Row],[Cur]],3)</f>
        <v/>
      </c>
      <c r="AY1383" s="59"/>
      <c r="AZ1383" s="46"/>
      <c r="BA1383" s="46" t="str">
        <f>IF(Table1[[#This Row],[Cur]]&lt;&gt;"",IF(Table1[[#This Row],[Cur]]="USD","",ExchangeRate),"")</f>
        <v/>
      </c>
      <c r="BB1383" s="46" t="str">
        <f>IF(Table1[[#This Row],[Grant]]&lt;&gt;"",VLOOKUP(Table1[[#This Row],[Grant]],Grants!B:D,3),"")</f>
        <v/>
      </c>
      <c r="BC1383" s="46" t="str">
        <f>TRIM(Table1[[#This Row],[Vendor ID]])</f>
        <v/>
      </c>
      <c r="BD1383">
        <f>IF(Table1[[#This Row],[Reference Number]]=Q1382,BD1382,BD1382+1)</f>
        <v>0</v>
      </c>
    </row>
    <row r="1384" spans="1:56" ht="11.25" customHeight="1" x14ac:dyDescent="0.25">
      <c r="A1384" s="1"/>
      <c r="B1384" s="88" t="str">
        <f>IF(Table1[[#This Row],[Posting Date]]&lt;&gt;"",IF(Table1[[#This Row],[Reference Number]]=Q1383,B1383+1,1),"")</f>
        <v/>
      </c>
      <c r="C1384" s="61"/>
      <c r="D1384" s="61"/>
      <c r="E1384" s="138"/>
      <c r="F1384" s="141" t="str">
        <f>IFERROR(IF(VLOOKUP(Table1[[#This Row],[Budget Code Description]],Dimentions!$X$6:$AC$139,2,FALSE)="","",VLOOKUP(Table1[[#This Row],[Budget Code Description]],Dimentions!$X$6:$AC$139,2,FALSE)),"")</f>
        <v/>
      </c>
      <c r="G1384" s="141"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1" t="str">
        <f>IFERROR(VLOOKUP(Table1[[#This Row],[Budget Code Description]],Table6[#All],8,FALSE),"")</f>
        <v/>
      </c>
      <c r="L1384" s="63"/>
      <c r="M1384" s="65" t="str">
        <f>IFERROR(VLOOKUP(Table1[[#This Row],[Staff ID]],Table2[],2,FALSE),"")</f>
        <v/>
      </c>
      <c r="N1384" s="209" t="str">
        <f>IFERROR(IF(VLOOKUP(Table1[[#This Row],[Budget Code Description]],Dimentions!$X$6:$AC$134,4,FALSE)="","",VLOOKUP(Table1[[#This Row],[Budget Code Description]],Dimentions!$X$6:$AC$134,4,FALSE)),"")</f>
        <v/>
      </c>
      <c r="O1384" s="65" t="str">
        <f>IFERROR(VLOOKUP(Table1[[#This Row],[Vendor ID]],Table549[],2,FALSE),"")</f>
        <v/>
      </c>
      <c r="P1384" s="63"/>
      <c r="Q1384" s="141" t="str">
        <f>IF(Table1[[#This Row],[Posting Date]]&lt;&gt;"",$D$9,"")</f>
        <v/>
      </c>
      <c r="R1384" s="157" t="str">
        <f>IF(Table1[[#This Row],[Posting Date]]&lt;&gt;"",$D$10,"")</f>
        <v/>
      </c>
      <c r="S1384" s="66"/>
      <c r="T1384" s="63"/>
      <c r="U1384" s="67"/>
      <c r="V1384" s="67"/>
      <c r="W1384" s="67" t="str">
        <f t="shared" si="25"/>
        <v/>
      </c>
      <c r="X1384" s="159" t="str">
        <f>IF(E1384="","",(IF(Table1[[#This Row],[Cur]]="USD",Table1[[#This Row],[Cur_Amount Debit]],Table1[[#This Row],[Cur_Amount Debit]]/Table1[[#This Row],[Exchange Rate]])))</f>
        <v/>
      </c>
      <c r="Y1384" s="159" t="str">
        <f>IF(E1384="","",(IF(Table1[[#This Row],[Cur]]="USD",Table1[[#This Row],[Cur_Amount Credit]],Table1[[#This Row],[Cur_Amount Credit]]/ExchangeRate)))</f>
        <v/>
      </c>
      <c r="Z1384" s="201" t="str">
        <f>IF(E1384="","",(Table1[[#This Row],[Debit USD]]-Table1[[#This Row],[Credit USD]]))</f>
        <v/>
      </c>
      <c r="AA1384" s="226"/>
      <c r="AB1384" s="255"/>
      <c r="AC1384" s="1"/>
      <c r="AD1384" s="15"/>
      <c r="AE1384" s="15" t="str">
        <f>IF(AND(OR(Table1[[#This Row],[Account]]="15030",Table1[[#This Row],[Account]]="15035",Table1[[#This Row],[Account]]="20150"),Table1[[#This Row],[Vendor ID]]=""),1,"")</f>
        <v/>
      </c>
      <c r="AF1384" s="15"/>
      <c r="AG1384" s="15"/>
      <c r="AH1384" s="15"/>
      <c r="AI1384" s="46" t="str">
        <f>IF(Table1[[#This Row],[Posting Date]]&lt;&gt;"","GJ-"&amp;CountryID,"")</f>
        <v/>
      </c>
      <c r="AJ1384" s="59" t="str">
        <f>IF(Table1[[#This Row],[Posting Date]]&lt;&gt;"",Table1[[#This Row],[Posting Date]],"")</f>
        <v/>
      </c>
      <c r="AK1384" s="46"/>
      <c r="AL1384" s="46" t="str">
        <f>IF(Table1[[#This Row],[Description]]&lt;&gt;"",Table1[[#This Row],[Description]],"")</f>
        <v/>
      </c>
      <c r="AM1384" s="46" t="str">
        <f>IF(Table1[[#This Row],[Posting Date]]&lt;&gt;"",Table1[[#This Row],[Reference Number]],"")</f>
        <v/>
      </c>
      <c r="AN1384" s="46" t="str">
        <f>TRIM(Table1[[#This Row],[Line '#]])</f>
        <v/>
      </c>
      <c r="AO1384" s="46" t="str">
        <f>TRIM(Table1[[#This Row],[Account]])</f>
        <v/>
      </c>
      <c r="AP1384" s="46" t="str">
        <f>IF(Table1[[#This Row],[Posting Date]]&lt;&gt;"",$D$5,"")</f>
        <v/>
      </c>
      <c r="AQ1384" s="46" t="str">
        <f>TRIM(Table1[[#This Row],[Departments-Prgrams]])</f>
        <v/>
      </c>
      <c r="AR1384" s="46" t="str">
        <f>TRIM(Table1[[#This Row],[Grant]])</f>
        <v/>
      </c>
      <c r="AS1384" s="46" t="str">
        <f>TRIM(Table1[[#This Row],[Staff ID]])</f>
        <v/>
      </c>
      <c r="AT1384" s="46" t="str">
        <f>IF(TRIM(Table1[[#This Row],[Budget Code]])=0,"",TRIM(Table1[[#This Row],[Budget Code]]))</f>
        <v/>
      </c>
      <c r="AU1384" s="46" t="str">
        <f>IF(Table1[[#This Row],[Line Description]]&lt;&gt;"",Table1[[#This Row],[Line Description]],"")</f>
        <v/>
      </c>
      <c r="AV1384" s="46" t="str">
        <f>IF(Table1[[#This Row],[Cur_Amount Debit]]&gt;0,ROUND(Table1[[#This Row],[Cur_Amount Debit]],2),"")</f>
        <v/>
      </c>
      <c r="AW1384" s="46" t="str">
        <f>IF(Table1[[#This Row],[Cur_Amount Credit]]&gt;0,ROUND(Table1[[#This Row],[Cur_Amount Credit]],2),"")</f>
        <v/>
      </c>
      <c r="AX1384" s="46" t="str">
        <f>LEFT(Table1[[#This Row],[Cur]],3)</f>
        <v/>
      </c>
      <c r="AY1384" s="59"/>
      <c r="AZ1384" s="46"/>
      <c r="BA1384" s="46" t="str">
        <f>IF(Table1[[#This Row],[Cur]]&lt;&gt;"",IF(Table1[[#This Row],[Cur]]="USD","",ExchangeRate),"")</f>
        <v/>
      </c>
      <c r="BB1384" s="46" t="str">
        <f>IF(Table1[[#This Row],[Grant]]&lt;&gt;"",VLOOKUP(Table1[[#This Row],[Grant]],Grants!B:D,3),"")</f>
        <v/>
      </c>
      <c r="BC1384" s="46" t="str">
        <f>TRIM(Table1[[#This Row],[Vendor ID]])</f>
        <v/>
      </c>
      <c r="BD1384">
        <f>IF(Table1[[#This Row],[Reference Number]]=Q1383,BD1383,BD1383+1)</f>
        <v>0</v>
      </c>
    </row>
    <row r="1385" spans="1:56" ht="11.25" customHeight="1" x14ac:dyDescent="0.25">
      <c r="A1385" s="1"/>
      <c r="B1385" s="88" t="str">
        <f>IF(Table1[[#This Row],[Posting Date]]&lt;&gt;"",IF(Table1[[#This Row],[Reference Number]]=Q1384,B1384+1,1),"")</f>
        <v/>
      </c>
      <c r="C1385" s="61"/>
      <c r="D1385" s="61"/>
      <c r="E1385" s="138"/>
      <c r="F1385" s="141" t="str">
        <f>IFERROR(IF(VLOOKUP(Table1[[#This Row],[Budget Code Description]],Dimentions!$X$6:$AC$139,2,FALSE)="","",VLOOKUP(Table1[[#This Row],[Budget Code Description]],Dimentions!$X$6:$AC$139,2,FALSE)),"")</f>
        <v/>
      </c>
      <c r="G1385" s="141"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1" t="str">
        <f>IFERROR(VLOOKUP(Table1[[#This Row],[Budget Code Description]],Table6[#All],8,FALSE),"")</f>
        <v/>
      </c>
      <c r="L1385" s="63"/>
      <c r="M1385" s="65" t="str">
        <f>IFERROR(VLOOKUP(Table1[[#This Row],[Staff ID]],Table2[],2,FALSE),"")</f>
        <v/>
      </c>
      <c r="N1385" s="209" t="str">
        <f>IFERROR(IF(VLOOKUP(Table1[[#This Row],[Budget Code Description]],Dimentions!$X$6:$AC$134,4,FALSE)="","",VLOOKUP(Table1[[#This Row],[Budget Code Description]],Dimentions!$X$6:$AC$134,4,FALSE)),"")</f>
        <v/>
      </c>
      <c r="O1385" s="65" t="str">
        <f>IFERROR(VLOOKUP(Table1[[#This Row],[Vendor ID]],Table549[],2,FALSE),"")</f>
        <v/>
      </c>
      <c r="P1385" s="63"/>
      <c r="Q1385" s="141" t="str">
        <f>IF(Table1[[#This Row],[Posting Date]]&lt;&gt;"",$D$9,"")</f>
        <v/>
      </c>
      <c r="R1385" s="157" t="str">
        <f>IF(Table1[[#This Row],[Posting Date]]&lt;&gt;"",$D$10,"")</f>
        <v/>
      </c>
      <c r="S1385" s="66"/>
      <c r="T1385" s="63"/>
      <c r="U1385" s="67"/>
      <c r="V1385" s="67"/>
      <c r="W1385" s="67" t="str">
        <f t="shared" si="25"/>
        <v/>
      </c>
      <c r="X1385" s="159" t="str">
        <f>IF(E1385="","",(IF(Table1[[#This Row],[Cur]]="USD",Table1[[#This Row],[Cur_Amount Debit]],Table1[[#This Row],[Cur_Amount Debit]]/Table1[[#This Row],[Exchange Rate]])))</f>
        <v/>
      </c>
      <c r="Y1385" s="159" t="str">
        <f>IF(E1385="","",(IF(Table1[[#This Row],[Cur]]="USD",Table1[[#This Row],[Cur_Amount Credit]],Table1[[#This Row],[Cur_Amount Credit]]/ExchangeRate)))</f>
        <v/>
      </c>
      <c r="Z1385" s="201" t="str">
        <f>IF(E1385="","",(Table1[[#This Row],[Debit USD]]-Table1[[#This Row],[Credit USD]]))</f>
        <v/>
      </c>
      <c r="AA1385" s="226"/>
      <c r="AB1385" s="255"/>
      <c r="AC1385" s="1"/>
      <c r="AD1385" s="15"/>
      <c r="AE1385" s="15" t="str">
        <f>IF(AND(OR(Table1[[#This Row],[Account]]="15030",Table1[[#This Row],[Account]]="15035",Table1[[#This Row],[Account]]="20150"),Table1[[#This Row],[Vendor ID]]=""),1,"")</f>
        <v/>
      </c>
      <c r="AF1385" s="15"/>
      <c r="AG1385" s="15"/>
      <c r="AH1385" s="15"/>
      <c r="AI1385" s="46" t="str">
        <f>IF(Table1[[#This Row],[Posting Date]]&lt;&gt;"","GJ-"&amp;CountryID,"")</f>
        <v/>
      </c>
      <c r="AJ1385" s="59" t="str">
        <f>IF(Table1[[#This Row],[Posting Date]]&lt;&gt;"",Table1[[#This Row],[Posting Date]],"")</f>
        <v/>
      </c>
      <c r="AK1385" s="46"/>
      <c r="AL1385" s="46" t="str">
        <f>IF(Table1[[#This Row],[Description]]&lt;&gt;"",Table1[[#This Row],[Description]],"")</f>
        <v/>
      </c>
      <c r="AM1385" s="46" t="str">
        <f>IF(Table1[[#This Row],[Posting Date]]&lt;&gt;"",Table1[[#This Row],[Reference Number]],"")</f>
        <v/>
      </c>
      <c r="AN1385" s="46" t="str">
        <f>TRIM(Table1[[#This Row],[Line '#]])</f>
        <v/>
      </c>
      <c r="AO1385" s="46" t="str">
        <f>TRIM(Table1[[#This Row],[Account]])</f>
        <v/>
      </c>
      <c r="AP1385" s="46" t="str">
        <f>IF(Table1[[#This Row],[Posting Date]]&lt;&gt;"",$D$5,"")</f>
        <v/>
      </c>
      <c r="AQ1385" s="46" t="str">
        <f>TRIM(Table1[[#This Row],[Departments-Prgrams]])</f>
        <v/>
      </c>
      <c r="AR1385" s="46" t="str">
        <f>TRIM(Table1[[#This Row],[Grant]])</f>
        <v/>
      </c>
      <c r="AS1385" s="46" t="str">
        <f>TRIM(Table1[[#This Row],[Staff ID]])</f>
        <v/>
      </c>
      <c r="AT1385" s="46" t="str">
        <f>IF(TRIM(Table1[[#This Row],[Budget Code]])=0,"",TRIM(Table1[[#This Row],[Budget Code]]))</f>
        <v/>
      </c>
      <c r="AU1385" s="46" t="str">
        <f>IF(Table1[[#This Row],[Line Description]]&lt;&gt;"",Table1[[#This Row],[Line Description]],"")</f>
        <v/>
      </c>
      <c r="AV1385" s="46" t="str">
        <f>IF(Table1[[#This Row],[Cur_Amount Debit]]&gt;0,ROUND(Table1[[#This Row],[Cur_Amount Debit]],2),"")</f>
        <v/>
      </c>
      <c r="AW1385" s="46" t="str">
        <f>IF(Table1[[#This Row],[Cur_Amount Credit]]&gt;0,ROUND(Table1[[#This Row],[Cur_Amount Credit]],2),"")</f>
        <v/>
      </c>
      <c r="AX1385" s="46" t="str">
        <f>LEFT(Table1[[#This Row],[Cur]],3)</f>
        <v/>
      </c>
      <c r="AY1385" s="59"/>
      <c r="AZ1385" s="46"/>
      <c r="BA1385" s="46" t="str">
        <f>IF(Table1[[#This Row],[Cur]]&lt;&gt;"",IF(Table1[[#This Row],[Cur]]="USD","",ExchangeRate),"")</f>
        <v/>
      </c>
      <c r="BB1385" s="46" t="str">
        <f>IF(Table1[[#This Row],[Grant]]&lt;&gt;"",VLOOKUP(Table1[[#This Row],[Grant]],Grants!B:D,3),"")</f>
        <v/>
      </c>
      <c r="BC1385" s="46" t="str">
        <f>TRIM(Table1[[#This Row],[Vendor ID]])</f>
        <v/>
      </c>
      <c r="BD1385">
        <f>IF(Table1[[#This Row],[Reference Number]]=Q1384,BD1384,BD1384+1)</f>
        <v>0</v>
      </c>
    </row>
    <row r="1386" spans="1:56" ht="11.25" customHeight="1" x14ac:dyDescent="0.25">
      <c r="A1386" s="1"/>
      <c r="B1386" s="88" t="str">
        <f>IF(Table1[[#This Row],[Posting Date]]&lt;&gt;"",IF(Table1[[#This Row],[Reference Number]]=Q1385,B1385+1,1),"")</f>
        <v/>
      </c>
      <c r="C1386" s="61"/>
      <c r="D1386" s="61"/>
      <c r="E1386" s="138"/>
      <c r="F1386" s="141" t="str">
        <f>IFERROR(IF(VLOOKUP(Table1[[#This Row],[Budget Code Description]],Dimentions!$X$6:$AC$139,2,FALSE)="","",VLOOKUP(Table1[[#This Row],[Budget Code Description]],Dimentions!$X$6:$AC$139,2,FALSE)),"")</f>
        <v/>
      </c>
      <c r="G1386" s="141"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1" t="str">
        <f>IFERROR(VLOOKUP(Table1[[#This Row],[Budget Code Description]],Table6[#All],8,FALSE),"")</f>
        <v/>
      </c>
      <c r="L1386" s="63"/>
      <c r="M1386" s="65" t="str">
        <f>IFERROR(VLOOKUP(Table1[[#This Row],[Staff ID]],Table2[],2,FALSE),"")</f>
        <v/>
      </c>
      <c r="N1386" s="209" t="str">
        <f>IFERROR(IF(VLOOKUP(Table1[[#This Row],[Budget Code Description]],Dimentions!$X$6:$AC$134,4,FALSE)="","",VLOOKUP(Table1[[#This Row],[Budget Code Description]],Dimentions!$X$6:$AC$134,4,FALSE)),"")</f>
        <v/>
      </c>
      <c r="O1386" s="65" t="str">
        <f>IFERROR(VLOOKUP(Table1[[#This Row],[Vendor ID]],Table549[],2,FALSE),"")</f>
        <v/>
      </c>
      <c r="P1386" s="63"/>
      <c r="Q1386" s="141" t="str">
        <f>IF(Table1[[#This Row],[Posting Date]]&lt;&gt;"",$D$9,"")</f>
        <v/>
      </c>
      <c r="R1386" s="157" t="str">
        <f>IF(Table1[[#This Row],[Posting Date]]&lt;&gt;"",$D$10,"")</f>
        <v/>
      </c>
      <c r="S1386" s="66"/>
      <c r="T1386" s="63"/>
      <c r="U1386" s="67"/>
      <c r="V1386" s="67"/>
      <c r="W1386" s="67" t="str">
        <f t="shared" si="25"/>
        <v/>
      </c>
      <c r="X1386" s="159" t="str">
        <f>IF(E1386="","",(IF(Table1[[#This Row],[Cur]]="USD",Table1[[#This Row],[Cur_Amount Debit]],Table1[[#This Row],[Cur_Amount Debit]]/Table1[[#This Row],[Exchange Rate]])))</f>
        <v/>
      </c>
      <c r="Y1386" s="159" t="str">
        <f>IF(E1386="","",(IF(Table1[[#This Row],[Cur]]="USD",Table1[[#This Row],[Cur_Amount Credit]],Table1[[#This Row],[Cur_Amount Credit]]/ExchangeRate)))</f>
        <v/>
      </c>
      <c r="Z1386" s="201" t="str">
        <f>IF(E1386="","",(Table1[[#This Row],[Debit USD]]-Table1[[#This Row],[Credit USD]]))</f>
        <v/>
      </c>
      <c r="AA1386" s="226"/>
      <c r="AB1386" s="255"/>
      <c r="AC1386" s="1"/>
      <c r="AD1386" s="15"/>
      <c r="AE1386" s="15" t="str">
        <f>IF(AND(OR(Table1[[#This Row],[Account]]="15030",Table1[[#This Row],[Account]]="15035",Table1[[#This Row],[Account]]="20150"),Table1[[#This Row],[Vendor ID]]=""),1,"")</f>
        <v/>
      </c>
      <c r="AF1386" s="15"/>
      <c r="AG1386" s="15"/>
      <c r="AH1386" s="15"/>
      <c r="AI1386" s="46" t="str">
        <f>IF(Table1[[#This Row],[Posting Date]]&lt;&gt;"","GJ-"&amp;CountryID,"")</f>
        <v/>
      </c>
      <c r="AJ1386" s="59" t="str">
        <f>IF(Table1[[#This Row],[Posting Date]]&lt;&gt;"",Table1[[#This Row],[Posting Date]],"")</f>
        <v/>
      </c>
      <c r="AK1386" s="46"/>
      <c r="AL1386" s="46" t="str">
        <f>IF(Table1[[#This Row],[Description]]&lt;&gt;"",Table1[[#This Row],[Description]],"")</f>
        <v/>
      </c>
      <c r="AM1386" s="46" t="str">
        <f>IF(Table1[[#This Row],[Posting Date]]&lt;&gt;"",Table1[[#This Row],[Reference Number]],"")</f>
        <v/>
      </c>
      <c r="AN1386" s="46" t="str">
        <f>TRIM(Table1[[#This Row],[Line '#]])</f>
        <v/>
      </c>
      <c r="AO1386" s="46" t="str">
        <f>TRIM(Table1[[#This Row],[Account]])</f>
        <v/>
      </c>
      <c r="AP1386" s="46" t="str">
        <f>IF(Table1[[#This Row],[Posting Date]]&lt;&gt;"",$D$5,"")</f>
        <v/>
      </c>
      <c r="AQ1386" s="46" t="str">
        <f>TRIM(Table1[[#This Row],[Departments-Prgrams]])</f>
        <v/>
      </c>
      <c r="AR1386" s="46" t="str">
        <f>TRIM(Table1[[#This Row],[Grant]])</f>
        <v/>
      </c>
      <c r="AS1386" s="46" t="str">
        <f>TRIM(Table1[[#This Row],[Staff ID]])</f>
        <v/>
      </c>
      <c r="AT1386" s="46" t="str">
        <f>IF(TRIM(Table1[[#This Row],[Budget Code]])=0,"",TRIM(Table1[[#This Row],[Budget Code]]))</f>
        <v/>
      </c>
      <c r="AU1386" s="46" t="str">
        <f>IF(Table1[[#This Row],[Line Description]]&lt;&gt;"",Table1[[#This Row],[Line Description]],"")</f>
        <v/>
      </c>
      <c r="AV1386" s="46" t="str">
        <f>IF(Table1[[#This Row],[Cur_Amount Debit]]&gt;0,ROUND(Table1[[#This Row],[Cur_Amount Debit]],2),"")</f>
        <v/>
      </c>
      <c r="AW1386" s="46" t="str">
        <f>IF(Table1[[#This Row],[Cur_Amount Credit]]&gt;0,ROUND(Table1[[#This Row],[Cur_Amount Credit]],2),"")</f>
        <v/>
      </c>
      <c r="AX1386" s="46" t="str">
        <f>LEFT(Table1[[#This Row],[Cur]],3)</f>
        <v/>
      </c>
      <c r="AY1386" s="59"/>
      <c r="AZ1386" s="46"/>
      <c r="BA1386" s="46" t="str">
        <f>IF(Table1[[#This Row],[Cur]]&lt;&gt;"",IF(Table1[[#This Row],[Cur]]="USD","",ExchangeRate),"")</f>
        <v/>
      </c>
      <c r="BB1386" s="46" t="str">
        <f>IF(Table1[[#This Row],[Grant]]&lt;&gt;"",VLOOKUP(Table1[[#This Row],[Grant]],Grants!B:D,3),"")</f>
        <v/>
      </c>
      <c r="BC1386" s="46" t="str">
        <f>TRIM(Table1[[#This Row],[Vendor ID]])</f>
        <v/>
      </c>
      <c r="BD1386">
        <f>IF(Table1[[#This Row],[Reference Number]]=Q1385,BD1385,BD1385+1)</f>
        <v>0</v>
      </c>
    </row>
    <row r="1387" spans="1:56" ht="11.25" customHeight="1" x14ac:dyDescent="0.25">
      <c r="A1387" s="1"/>
      <c r="B1387" s="88" t="str">
        <f>IF(Table1[[#This Row],[Posting Date]]&lt;&gt;"",IF(Table1[[#This Row],[Reference Number]]=Q1386,B1386+1,1),"")</f>
        <v/>
      </c>
      <c r="C1387" s="61"/>
      <c r="D1387" s="61"/>
      <c r="E1387" s="138"/>
      <c r="F1387" s="141" t="str">
        <f>IFERROR(IF(VLOOKUP(Table1[[#This Row],[Budget Code Description]],Dimentions!$X$6:$AC$139,2,FALSE)="","",VLOOKUP(Table1[[#This Row],[Budget Code Description]],Dimentions!$X$6:$AC$139,2,FALSE)),"")</f>
        <v/>
      </c>
      <c r="G1387" s="141"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1" t="str">
        <f>IFERROR(VLOOKUP(Table1[[#This Row],[Budget Code Description]],Table6[#All],8,FALSE),"")</f>
        <v/>
      </c>
      <c r="L1387" s="63"/>
      <c r="M1387" s="65" t="str">
        <f>IFERROR(VLOOKUP(Table1[[#This Row],[Staff ID]],Table2[],2,FALSE),"")</f>
        <v/>
      </c>
      <c r="N1387" s="209" t="str">
        <f>IFERROR(IF(VLOOKUP(Table1[[#This Row],[Budget Code Description]],Dimentions!$X$6:$AC$134,4,FALSE)="","",VLOOKUP(Table1[[#This Row],[Budget Code Description]],Dimentions!$X$6:$AC$134,4,FALSE)),"")</f>
        <v/>
      </c>
      <c r="O1387" s="65" t="str">
        <f>IFERROR(VLOOKUP(Table1[[#This Row],[Vendor ID]],Table549[],2,FALSE),"")</f>
        <v/>
      </c>
      <c r="P1387" s="63"/>
      <c r="Q1387" s="141" t="str">
        <f>IF(Table1[[#This Row],[Posting Date]]&lt;&gt;"",$D$9,"")</f>
        <v/>
      </c>
      <c r="R1387" s="157" t="str">
        <f>IF(Table1[[#This Row],[Posting Date]]&lt;&gt;"",$D$10,"")</f>
        <v/>
      </c>
      <c r="S1387" s="66"/>
      <c r="T1387" s="63"/>
      <c r="U1387" s="67"/>
      <c r="V1387" s="67"/>
      <c r="W1387" s="67" t="str">
        <f t="shared" si="25"/>
        <v/>
      </c>
      <c r="X1387" s="159" t="str">
        <f>IF(E1387="","",(IF(Table1[[#This Row],[Cur]]="USD",Table1[[#This Row],[Cur_Amount Debit]],Table1[[#This Row],[Cur_Amount Debit]]/Table1[[#This Row],[Exchange Rate]])))</f>
        <v/>
      </c>
      <c r="Y1387" s="159" t="str">
        <f>IF(E1387="","",(IF(Table1[[#This Row],[Cur]]="USD",Table1[[#This Row],[Cur_Amount Credit]],Table1[[#This Row],[Cur_Amount Credit]]/ExchangeRate)))</f>
        <v/>
      </c>
      <c r="Z1387" s="201" t="str">
        <f>IF(E1387="","",(Table1[[#This Row],[Debit USD]]-Table1[[#This Row],[Credit USD]]))</f>
        <v/>
      </c>
      <c r="AA1387" s="226"/>
      <c r="AB1387" s="255"/>
      <c r="AC1387" s="1"/>
      <c r="AD1387" s="15"/>
      <c r="AE1387" s="15" t="str">
        <f>IF(AND(OR(Table1[[#This Row],[Account]]="15030",Table1[[#This Row],[Account]]="15035",Table1[[#This Row],[Account]]="20150"),Table1[[#This Row],[Vendor ID]]=""),1,"")</f>
        <v/>
      </c>
      <c r="AF1387" s="15"/>
      <c r="AG1387" s="15"/>
      <c r="AH1387" s="15"/>
      <c r="AI1387" s="46" t="str">
        <f>IF(Table1[[#This Row],[Posting Date]]&lt;&gt;"","GJ-"&amp;CountryID,"")</f>
        <v/>
      </c>
      <c r="AJ1387" s="59" t="str">
        <f>IF(Table1[[#This Row],[Posting Date]]&lt;&gt;"",Table1[[#This Row],[Posting Date]],"")</f>
        <v/>
      </c>
      <c r="AK1387" s="46"/>
      <c r="AL1387" s="46" t="str">
        <f>IF(Table1[[#This Row],[Description]]&lt;&gt;"",Table1[[#This Row],[Description]],"")</f>
        <v/>
      </c>
      <c r="AM1387" s="46" t="str">
        <f>IF(Table1[[#This Row],[Posting Date]]&lt;&gt;"",Table1[[#This Row],[Reference Number]],"")</f>
        <v/>
      </c>
      <c r="AN1387" s="46" t="str">
        <f>TRIM(Table1[[#This Row],[Line '#]])</f>
        <v/>
      </c>
      <c r="AO1387" s="46" t="str">
        <f>TRIM(Table1[[#This Row],[Account]])</f>
        <v/>
      </c>
      <c r="AP1387" s="46" t="str">
        <f>IF(Table1[[#This Row],[Posting Date]]&lt;&gt;"",$D$5,"")</f>
        <v/>
      </c>
      <c r="AQ1387" s="46" t="str">
        <f>TRIM(Table1[[#This Row],[Departments-Prgrams]])</f>
        <v/>
      </c>
      <c r="AR1387" s="46" t="str">
        <f>TRIM(Table1[[#This Row],[Grant]])</f>
        <v/>
      </c>
      <c r="AS1387" s="46" t="str">
        <f>TRIM(Table1[[#This Row],[Staff ID]])</f>
        <v/>
      </c>
      <c r="AT1387" s="46" t="str">
        <f>IF(TRIM(Table1[[#This Row],[Budget Code]])=0,"",TRIM(Table1[[#This Row],[Budget Code]]))</f>
        <v/>
      </c>
      <c r="AU1387" s="46" t="str">
        <f>IF(Table1[[#This Row],[Line Description]]&lt;&gt;"",Table1[[#This Row],[Line Description]],"")</f>
        <v/>
      </c>
      <c r="AV1387" s="46" t="str">
        <f>IF(Table1[[#This Row],[Cur_Amount Debit]]&gt;0,ROUND(Table1[[#This Row],[Cur_Amount Debit]],2),"")</f>
        <v/>
      </c>
      <c r="AW1387" s="46" t="str">
        <f>IF(Table1[[#This Row],[Cur_Amount Credit]]&gt;0,ROUND(Table1[[#This Row],[Cur_Amount Credit]],2),"")</f>
        <v/>
      </c>
      <c r="AX1387" s="46" t="str">
        <f>LEFT(Table1[[#This Row],[Cur]],3)</f>
        <v/>
      </c>
      <c r="AY1387" s="59"/>
      <c r="AZ1387" s="46"/>
      <c r="BA1387" s="46" t="str">
        <f>IF(Table1[[#This Row],[Cur]]&lt;&gt;"",IF(Table1[[#This Row],[Cur]]="USD","",ExchangeRate),"")</f>
        <v/>
      </c>
      <c r="BB1387" s="46" t="str">
        <f>IF(Table1[[#This Row],[Grant]]&lt;&gt;"",VLOOKUP(Table1[[#This Row],[Grant]],Grants!B:D,3),"")</f>
        <v/>
      </c>
      <c r="BC1387" s="46" t="str">
        <f>TRIM(Table1[[#This Row],[Vendor ID]])</f>
        <v/>
      </c>
      <c r="BD1387">
        <f>IF(Table1[[#This Row],[Reference Number]]=Q1386,BD1386,BD1386+1)</f>
        <v>0</v>
      </c>
    </row>
    <row r="1388" spans="1:56" ht="11.25" customHeight="1" x14ac:dyDescent="0.25">
      <c r="A1388" s="1"/>
      <c r="B1388" s="88" t="str">
        <f>IF(Table1[[#This Row],[Posting Date]]&lt;&gt;"",IF(Table1[[#This Row],[Reference Number]]=Q1387,B1387+1,1),"")</f>
        <v/>
      </c>
      <c r="C1388" s="61"/>
      <c r="D1388" s="61"/>
      <c r="E1388" s="138"/>
      <c r="F1388" s="141" t="str">
        <f>IFERROR(IF(VLOOKUP(Table1[[#This Row],[Budget Code Description]],Dimentions!$X$6:$AC$139,2,FALSE)="","",VLOOKUP(Table1[[#This Row],[Budget Code Description]],Dimentions!$X$6:$AC$139,2,FALSE)),"")</f>
        <v/>
      </c>
      <c r="G1388" s="141"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1" t="str">
        <f>IFERROR(VLOOKUP(Table1[[#This Row],[Budget Code Description]],Table6[#All],8,FALSE),"")</f>
        <v/>
      </c>
      <c r="L1388" s="63"/>
      <c r="M1388" s="65" t="str">
        <f>IFERROR(VLOOKUP(Table1[[#This Row],[Staff ID]],Table2[],2,FALSE),"")</f>
        <v/>
      </c>
      <c r="N1388" s="209" t="str">
        <f>IFERROR(IF(VLOOKUP(Table1[[#This Row],[Budget Code Description]],Dimentions!$X$6:$AC$134,4,FALSE)="","",VLOOKUP(Table1[[#This Row],[Budget Code Description]],Dimentions!$X$6:$AC$134,4,FALSE)),"")</f>
        <v/>
      </c>
      <c r="O1388" s="65" t="str">
        <f>IFERROR(VLOOKUP(Table1[[#This Row],[Vendor ID]],Table549[],2,FALSE),"")</f>
        <v/>
      </c>
      <c r="P1388" s="63"/>
      <c r="Q1388" s="141" t="str">
        <f>IF(Table1[[#This Row],[Posting Date]]&lt;&gt;"",$D$9,"")</f>
        <v/>
      </c>
      <c r="R1388" s="157" t="str">
        <f>IF(Table1[[#This Row],[Posting Date]]&lt;&gt;"",$D$10,"")</f>
        <v/>
      </c>
      <c r="S1388" s="66"/>
      <c r="T1388" s="63"/>
      <c r="U1388" s="67"/>
      <c r="V1388" s="67"/>
      <c r="W1388" s="67" t="str">
        <f t="shared" si="25"/>
        <v/>
      </c>
      <c r="X1388" s="159" t="str">
        <f>IF(E1388="","",(IF(Table1[[#This Row],[Cur]]="USD",Table1[[#This Row],[Cur_Amount Debit]],Table1[[#This Row],[Cur_Amount Debit]]/Table1[[#This Row],[Exchange Rate]])))</f>
        <v/>
      </c>
      <c r="Y1388" s="159" t="str">
        <f>IF(E1388="","",(IF(Table1[[#This Row],[Cur]]="USD",Table1[[#This Row],[Cur_Amount Credit]],Table1[[#This Row],[Cur_Amount Credit]]/ExchangeRate)))</f>
        <v/>
      </c>
      <c r="Z1388" s="201" t="str">
        <f>IF(E1388="","",(Table1[[#This Row],[Debit USD]]-Table1[[#This Row],[Credit USD]]))</f>
        <v/>
      </c>
      <c r="AA1388" s="226"/>
      <c r="AB1388" s="255"/>
      <c r="AC1388" s="1"/>
      <c r="AD1388" s="15"/>
      <c r="AE1388" s="15" t="str">
        <f>IF(AND(OR(Table1[[#This Row],[Account]]="15030",Table1[[#This Row],[Account]]="15035",Table1[[#This Row],[Account]]="20150"),Table1[[#This Row],[Vendor ID]]=""),1,"")</f>
        <v/>
      </c>
      <c r="AF1388" s="15"/>
      <c r="AG1388" s="15"/>
      <c r="AH1388" s="15"/>
      <c r="AI1388" s="46" t="str">
        <f>IF(Table1[[#This Row],[Posting Date]]&lt;&gt;"","GJ-"&amp;CountryID,"")</f>
        <v/>
      </c>
      <c r="AJ1388" s="59" t="str">
        <f>IF(Table1[[#This Row],[Posting Date]]&lt;&gt;"",Table1[[#This Row],[Posting Date]],"")</f>
        <v/>
      </c>
      <c r="AK1388" s="46"/>
      <c r="AL1388" s="46" t="str">
        <f>IF(Table1[[#This Row],[Description]]&lt;&gt;"",Table1[[#This Row],[Description]],"")</f>
        <v/>
      </c>
      <c r="AM1388" s="46" t="str">
        <f>IF(Table1[[#This Row],[Posting Date]]&lt;&gt;"",Table1[[#This Row],[Reference Number]],"")</f>
        <v/>
      </c>
      <c r="AN1388" s="46" t="str">
        <f>TRIM(Table1[[#This Row],[Line '#]])</f>
        <v/>
      </c>
      <c r="AO1388" s="46" t="str">
        <f>TRIM(Table1[[#This Row],[Account]])</f>
        <v/>
      </c>
      <c r="AP1388" s="46" t="str">
        <f>IF(Table1[[#This Row],[Posting Date]]&lt;&gt;"",$D$5,"")</f>
        <v/>
      </c>
      <c r="AQ1388" s="46" t="str">
        <f>TRIM(Table1[[#This Row],[Departments-Prgrams]])</f>
        <v/>
      </c>
      <c r="AR1388" s="46" t="str">
        <f>TRIM(Table1[[#This Row],[Grant]])</f>
        <v/>
      </c>
      <c r="AS1388" s="46" t="str">
        <f>TRIM(Table1[[#This Row],[Staff ID]])</f>
        <v/>
      </c>
      <c r="AT1388" s="46" t="str">
        <f>IF(TRIM(Table1[[#This Row],[Budget Code]])=0,"",TRIM(Table1[[#This Row],[Budget Code]]))</f>
        <v/>
      </c>
      <c r="AU1388" s="46" t="str">
        <f>IF(Table1[[#This Row],[Line Description]]&lt;&gt;"",Table1[[#This Row],[Line Description]],"")</f>
        <v/>
      </c>
      <c r="AV1388" s="46" t="str">
        <f>IF(Table1[[#This Row],[Cur_Amount Debit]]&gt;0,ROUND(Table1[[#This Row],[Cur_Amount Debit]],2),"")</f>
        <v/>
      </c>
      <c r="AW1388" s="46" t="str">
        <f>IF(Table1[[#This Row],[Cur_Amount Credit]]&gt;0,ROUND(Table1[[#This Row],[Cur_Amount Credit]],2),"")</f>
        <v/>
      </c>
      <c r="AX1388" s="46" t="str">
        <f>LEFT(Table1[[#This Row],[Cur]],3)</f>
        <v/>
      </c>
      <c r="AY1388" s="59"/>
      <c r="AZ1388" s="46"/>
      <c r="BA1388" s="46" t="str">
        <f>IF(Table1[[#This Row],[Cur]]&lt;&gt;"",IF(Table1[[#This Row],[Cur]]="USD","",ExchangeRate),"")</f>
        <v/>
      </c>
      <c r="BB1388" s="46" t="str">
        <f>IF(Table1[[#This Row],[Grant]]&lt;&gt;"",VLOOKUP(Table1[[#This Row],[Grant]],Grants!B:D,3),"")</f>
        <v/>
      </c>
      <c r="BC1388" s="46" t="str">
        <f>TRIM(Table1[[#This Row],[Vendor ID]])</f>
        <v/>
      </c>
      <c r="BD1388">
        <f>IF(Table1[[#This Row],[Reference Number]]=Q1387,BD1387,BD1387+1)</f>
        <v>0</v>
      </c>
    </row>
    <row r="1389" spans="1:56" ht="11.25" customHeight="1" x14ac:dyDescent="0.25">
      <c r="A1389" s="1"/>
      <c r="B1389" s="88" t="str">
        <f>IF(Table1[[#This Row],[Posting Date]]&lt;&gt;"",IF(Table1[[#This Row],[Reference Number]]=Q1388,B1388+1,1),"")</f>
        <v/>
      </c>
      <c r="C1389" s="61"/>
      <c r="D1389" s="61"/>
      <c r="E1389" s="138"/>
      <c r="F1389" s="141" t="str">
        <f>IFERROR(IF(VLOOKUP(Table1[[#This Row],[Budget Code Description]],Dimentions!$X$6:$AC$139,2,FALSE)="","",VLOOKUP(Table1[[#This Row],[Budget Code Description]],Dimentions!$X$6:$AC$139,2,FALSE)),"")</f>
        <v/>
      </c>
      <c r="G1389" s="141"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1" t="str">
        <f>IFERROR(VLOOKUP(Table1[[#This Row],[Budget Code Description]],Table6[#All],8,FALSE),"")</f>
        <v/>
      </c>
      <c r="L1389" s="63"/>
      <c r="M1389" s="65" t="str">
        <f>IFERROR(VLOOKUP(Table1[[#This Row],[Staff ID]],Table2[],2,FALSE),"")</f>
        <v/>
      </c>
      <c r="N1389" s="209" t="str">
        <f>IFERROR(IF(VLOOKUP(Table1[[#This Row],[Budget Code Description]],Dimentions!$X$6:$AC$134,4,FALSE)="","",VLOOKUP(Table1[[#This Row],[Budget Code Description]],Dimentions!$X$6:$AC$134,4,FALSE)),"")</f>
        <v/>
      </c>
      <c r="O1389" s="65" t="str">
        <f>IFERROR(VLOOKUP(Table1[[#This Row],[Vendor ID]],Table549[],2,FALSE),"")</f>
        <v/>
      </c>
      <c r="P1389" s="63"/>
      <c r="Q1389" s="141" t="str">
        <f>IF(Table1[[#This Row],[Posting Date]]&lt;&gt;"",$D$9,"")</f>
        <v/>
      </c>
      <c r="R1389" s="157" t="str">
        <f>IF(Table1[[#This Row],[Posting Date]]&lt;&gt;"",$D$10,"")</f>
        <v/>
      </c>
      <c r="S1389" s="66"/>
      <c r="T1389" s="63"/>
      <c r="U1389" s="67"/>
      <c r="V1389" s="67"/>
      <c r="W1389" s="67" t="str">
        <f t="shared" si="25"/>
        <v/>
      </c>
      <c r="X1389" s="159" t="str">
        <f>IF(E1389="","",(IF(Table1[[#This Row],[Cur]]="USD",Table1[[#This Row],[Cur_Amount Debit]],Table1[[#This Row],[Cur_Amount Debit]]/Table1[[#This Row],[Exchange Rate]])))</f>
        <v/>
      </c>
      <c r="Y1389" s="159" t="str">
        <f>IF(E1389="","",(IF(Table1[[#This Row],[Cur]]="USD",Table1[[#This Row],[Cur_Amount Credit]],Table1[[#This Row],[Cur_Amount Credit]]/ExchangeRate)))</f>
        <v/>
      </c>
      <c r="Z1389" s="201" t="str">
        <f>IF(E1389="","",(Table1[[#This Row],[Debit USD]]-Table1[[#This Row],[Credit USD]]))</f>
        <v/>
      </c>
      <c r="AA1389" s="226"/>
      <c r="AB1389" s="255"/>
      <c r="AC1389" s="1"/>
      <c r="AD1389" s="15"/>
      <c r="AE1389" s="15" t="str">
        <f>IF(AND(OR(Table1[[#This Row],[Account]]="15030",Table1[[#This Row],[Account]]="15035",Table1[[#This Row],[Account]]="20150"),Table1[[#This Row],[Vendor ID]]=""),1,"")</f>
        <v/>
      </c>
      <c r="AF1389" s="15"/>
      <c r="AG1389" s="15"/>
      <c r="AH1389" s="15"/>
      <c r="AI1389" s="46" t="str">
        <f>IF(Table1[[#This Row],[Posting Date]]&lt;&gt;"","GJ-"&amp;CountryID,"")</f>
        <v/>
      </c>
      <c r="AJ1389" s="59" t="str">
        <f>IF(Table1[[#This Row],[Posting Date]]&lt;&gt;"",Table1[[#This Row],[Posting Date]],"")</f>
        <v/>
      </c>
      <c r="AK1389" s="46"/>
      <c r="AL1389" s="46" t="str">
        <f>IF(Table1[[#This Row],[Description]]&lt;&gt;"",Table1[[#This Row],[Description]],"")</f>
        <v/>
      </c>
      <c r="AM1389" s="46" t="str">
        <f>IF(Table1[[#This Row],[Posting Date]]&lt;&gt;"",Table1[[#This Row],[Reference Number]],"")</f>
        <v/>
      </c>
      <c r="AN1389" s="46" t="str">
        <f>TRIM(Table1[[#This Row],[Line '#]])</f>
        <v/>
      </c>
      <c r="AO1389" s="46" t="str">
        <f>TRIM(Table1[[#This Row],[Account]])</f>
        <v/>
      </c>
      <c r="AP1389" s="46" t="str">
        <f>IF(Table1[[#This Row],[Posting Date]]&lt;&gt;"",$D$5,"")</f>
        <v/>
      </c>
      <c r="AQ1389" s="46" t="str">
        <f>TRIM(Table1[[#This Row],[Departments-Prgrams]])</f>
        <v/>
      </c>
      <c r="AR1389" s="46" t="str">
        <f>TRIM(Table1[[#This Row],[Grant]])</f>
        <v/>
      </c>
      <c r="AS1389" s="46" t="str">
        <f>TRIM(Table1[[#This Row],[Staff ID]])</f>
        <v/>
      </c>
      <c r="AT1389" s="46" t="str">
        <f>IF(TRIM(Table1[[#This Row],[Budget Code]])=0,"",TRIM(Table1[[#This Row],[Budget Code]]))</f>
        <v/>
      </c>
      <c r="AU1389" s="46" t="str">
        <f>IF(Table1[[#This Row],[Line Description]]&lt;&gt;"",Table1[[#This Row],[Line Description]],"")</f>
        <v/>
      </c>
      <c r="AV1389" s="46" t="str">
        <f>IF(Table1[[#This Row],[Cur_Amount Debit]]&gt;0,ROUND(Table1[[#This Row],[Cur_Amount Debit]],2),"")</f>
        <v/>
      </c>
      <c r="AW1389" s="46" t="str">
        <f>IF(Table1[[#This Row],[Cur_Amount Credit]]&gt;0,ROUND(Table1[[#This Row],[Cur_Amount Credit]],2),"")</f>
        <v/>
      </c>
      <c r="AX1389" s="46" t="str">
        <f>LEFT(Table1[[#This Row],[Cur]],3)</f>
        <v/>
      </c>
      <c r="AY1389" s="59"/>
      <c r="AZ1389" s="46"/>
      <c r="BA1389" s="46" t="str">
        <f>IF(Table1[[#This Row],[Cur]]&lt;&gt;"",IF(Table1[[#This Row],[Cur]]="USD","",ExchangeRate),"")</f>
        <v/>
      </c>
      <c r="BB1389" s="46" t="str">
        <f>IF(Table1[[#This Row],[Grant]]&lt;&gt;"",VLOOKUP(Table1[[#This Row],[Grant]],Grants!B:D,3),"")</f>
        <v/>
      </c>
      <c r="BC1389" s="46" t="str">
        <f>TRIM(Table1[[#This Row],[Vendor ID]])</f>
        <v/>
      </c>
      <c r="BD1389">
        <f>IF(Table1[[#This Row],[Reference Number]]=Q1388,BD1388,BD1388+1)</f>
        <v>0</v>
      </c>
    </row>
    <row r="1390" spans="1:56" ht="11.25" customHeight="1" x14ac:dyDescent="0.25">
      <c r="A1390" s="1"/>
      <c r="B1390" s="88" t="str">
        <f>IF(Table1[[#This Row],[Posting Date]]&lt;&gt;"",IF(Table1[[#This Row],[Reference Number]]=Q1389,B1389+1,1),"")</f>
        <v/>
      </c>
      <c r="C1390" s="61"/>
      <c r="D1390" s="61"/>
      <c r="E1390" s="138"/>
      <c r="F1390" s="141" t="str">
        <f>IFERROR(IF(VLOOKUP(Table1[[#This Row],[Budget Code Description]],Dimentions!$X$6:$AC$139,2,FALSE)="","",VLOOKUP(Table1[[#This Row],[Budget Code Description]],Dimentions!$X$6:$AC$139,2,FALSE)),"")</f>
        <v/>
      </c>
      <c r="G1390" s="141"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1" t="str">
        <f>IFERROR(VLOOKUP(Table1[[#This Row],[Budget Code Description]],Table6[#All],8,FALSE),"")</f>
        <v/>
      </c>
      <c r="L1390" s="63"/>
      <c r="M1390" s="65" t="str">
        <f>IFERROR(VLOOKUP(Table1[[#This Row],[Staff ID]],Table2[],2,FALSE),"")</f>
        <v/>
      </c>
      <c r="N1390" s="209" t="str">
        <f>IFERROR(IF(VLOOKUP(Table1[[#This Row],[Budget Code Description]],Dimentions!$X$6:$AC$134,4,FALSE)="","",VLOOKUP(Table1[[#This Row],[Budget Code Description]],Dimentions!$X$6:$AC$134,4,FALSE)),"")</f>
        <v/>
      </c>
      <c r="O1390" s="65" t="str">
        <f>IFERROR(VLOOKUP(Table1[[#This Row],[Vendor ID]],Table549[],2,FALSE),"")</f>
        <v/>
      </c>
      <c r="P1390" s="63"/>
      <c r="Q1390" s="141" t="str">
        <f>IF(Table1[[#This Row],[Posting Date]]&lt;&gt;"",$D$9,"")</f>
        <v/>
      </c>
      <c r="R1390" s="157" t="str">
        <f>IF(Table1[[#This Row],[Posting Date]]&lt;&gt;"",$D$10,"")</f>
        <v/>
      </c>
      <c r="S1390" s="66"/>
      <c r="T1390" s="63"/>
      <c r="U1390" s="67"/>
      <c r="V1390" s="67"/>
      <c r="W1390" s="67" t="str">
        <f t="shared" si="25"/>
        <v/>
      </c>
      <c r="X1390" s="159" t="str">
        <f>IF(E1390="","",(IF(Table1[[#This Row],[Cur]]="USD",Table1[[#This Row],[Cur_Amount Debit]],Table1[[#This Row],[Cur_Amount Debit]]/Table1[[#This Row],[Exchange Rate]])))</f>
        <v/>
      </c>
      <c r="Y1390" s="159" t="str">
        <f>IF(E1390="","",(IF(Table1[[#This Row],[Cur]]="USD",Table1[[#This Row],[Cur_Amount Credit]],Table1[[#This Row],[Cur_Amount Credit]]/ExchangeRate)))</f>
        <v/>
      </c>
      <c r="Z1390" s="201" t="str">
        <f>IF(E1390="","",(Table1[[#This Row],[Debit USD]]-Table1[[#This Row],[Credit USD]]))</f>
        <v/>
      </c>
      <c r="AA1390" s="226"/>
      <c r="AB1390" s="255"/>
      <c r="AC1390" s="1"/>
      <c r="AD1390" s="15"/>
      <c r="AE1390" s="15" t="str">
        <f>IF(AND(OR(Table1[[#This Row],[Account]]="15030",Table1[[#This Row],[Account]]="15035",Table1[[#This Row],[Account]]="20150"),Table1[[#This Row],[Vendor ID]]=""),1,"")</f>
        <v/>
      </c>
      <c r="AF1390" s="15"/>
      <c r="AG1390" s="15"/>
      <c r="AH1390" s="15"/>
      <c r="AI1390" s="46" t="str">
        <f>IF(Table1[[#This Row],[Posting Date]]&lt;&gt;"","GJ-"&amp;CountryID,"")</f>
        <v/>
      </c>
      <c r="AJ1390" s="59" t="str">
        <f>IF(Table1[[#This Row],[Posting Date]]&lt;&gt;"",Table1[[#This Row],[Posting Date]],"")</f>
        <v/>
      </c>
      <c r="AK1390" s="46"/>
      <c r="AL1390" s="46" t="str">
        <f>IF(Table1[[#This Row],[Description]]&lt;&gt;"",Table1[[#This Row],[Description]],"")</f>
        <v/>
      </c>
      <c r="AM1390" s="46" t="str">
        <f>IF(Table1[[#This Row],[Posting Date]]&lt;&gt;"",Table1[[#This Row],[Reference Number]],"")</f>
        <v/>
      </c>
      <c r="AN1390" s="46" t="str">
        <f>TRIM(Table1[[#This Row],[Line '#]])</f>
        <v/>
      </c>
      <c r="AO1390" s="46" t="str">
        <f>TRIM(Table1[[#This Row],[Account]])</f>
        <v/>
      </c>
      <c r="AP1390" s="46" t="str">
        <f>IF(Table1[[#This Row],[Posting Date]]&lt;&gt;"",$D$5,"")</f>
        <v/>
      </c>
      <c r="AQ1390" s="46" t="str">
        <f>TRIM(Table1[[#This Row],[Departments-Prgrams]])</f>
        <v/>
      </c>
      <c r="AR1390" s="46" t="str">
        <f>TRIM(Table1[[#This Row],[Grant]])</f>
        <v/>
      </c>
      <c r="AS1390" s="46" t="str">
        <f>TRIM(Table1[[#This Row],[Staff ID]])</f>
        <v/>
      </c>
      <c r="AT1390" s="46" t="str">
        <f>IF(TRIM(Table1[[#This Row],[Budget Code]])=0,"",TRIM(Table1[[#This Row],[Budget Code]]))</f>
        <v/>
      </c>
      <c r="AU1390" s="46" t="str">
        <f>IF(Table1[[#This Row],[Line Description]]&lt;&gt;"",Table1[[#This Row],[Line Description]],"")</f>
        <v/>
      </c>
      <c r="AV1390" s="46" t="str">
        <f>IF(Table1[[#This Row],[Cur_Amount Debit]]&gt;0,ROUND(Table1[[#This Row],[Cur_Amount Debit]],2),"")</f>
        <v/>
      </c>
      <c r="AW1390" s="46" t="str">
        <f>IF(Table1[[#This Row],[Cur_Amount Credit]]&gt;0,ROUND(Table1[[#This Row],[Cur_Amount Credit]],2),"")</f>
        <v/>
      </c>
      <c r="AX1390" s="46" t="str">
        <f>LEFT(Table1[[#This Row],[Cur]],3)</f>
        <v/>
      </c>
      <c r="AY1390" s="59"/>
      <c r="AZ1390" s="46"/>
      <c r="BA1390" s="46" t="str">
        <f>IF(Table1[[#This Row],[Cur]]&lt;&gt;"",IF(Table1[[#This Row],[Cur]]="USD","",ExchangeRate),"")</f>
        <v/>
      </c>
      <c r="BB1390" s="46" t="str">
        <f>IF(Table1[[#This Row],[Grant]]&lt;&gt;"",VLOOKUP(Table1[[#This Row],[Grant]],Grants!B:D,3),"")</f>
        <v/>
      </c>
      <c r="BC1390" s="46" t="str">
        <f>TRIM(Table1[[#This Row],[Vendor ID]])</f>
        <v/>
      </c>
      <c r="BD1390">
        <f>IF(Table1[[#This Row],[Reference Number]]=Q1389,BD1389,BD1389+1)</f>
        <v>0</v>
      </c>
    </row>
    <row r="1391" spans="1:56" ht="11.25" customHeight="1" x14ac:dyDescent="0.25">
      <c r="A1391" s="1"/>
      <c r="B1391" s="88" t="str">
        <f>IF(Table1[[#This Row],[Posting Date]]&lt;&gt;"",IF(Table1[[#This Row],[Reference Number]]=Q1390,B1390+1,1),"")</f>
        <v/>
      </c>
      <c r="C1391" s="61"/>
      <c r="D1391" s="61"/>
      <c r="E1391" s="138"/>
      <c r="F1391" s="141" t="str">
        <f>IFERROR(IF(VLOOKUP(Table1[[#This Row],[Budget Code Description]],Dimentions!$X$6:$AC$139,2,FALSE)="","",VLOOKUP(Table1[[#This Row],[Budget Code Description]],Dimentions!$X$6:$AC$139,2,FALSE)),"")</f>
        <v/>
      </c>
      <c r="G1391" s="141"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1" t="str">
        <f>IFERROR(VLOOKUP(Table1[[#This Row],[Budget Code Description]],Table6[#All],8,FALSE),"")</f>
        <v/>
      </c>
      <c r="L1391" s="63"/>
      <c r="M1391" s="65" t="str">
        <f>IFERROR(VLOOKUP(Table1[[#This Row],[Staff ID]],Table2[],2,FALSE),"")</f>
        <v/>
      </c>
      <c r="N1391" s="209" t="str">
        <f>IFERROR(IF(VLOOKUP(Table1[[#This Row],[Budget Code Description]],Dimentions!$X$6:$AC$134,4,FALSE)="","",VLOOKUP(Table1[[#This Row],[Budget Code Description]],Dimentions!$X$6:$AC$134,4,FALSE)),"")</f>
        <v/>
      </c>
      <c r="O1391" s="65" t="str">
        <f>IFERROR(VLOOKUP(Table1[[#This Row],[Vendor ID]],Table549[],2,FALSE),"")</f>
        <v/>
      </c>
      <c r="P1391" s="63"/>
      <c r="Q1391" s="141" t="str">
        <f>IF(Table1[[#This Row],[Posting Date]]&lt;&gt;"",$D$9,"")</f>
        <v/>
      </c>
      <c r="R1391" s="157" t="str">
        <f>IF(Table1[[#This Row],[Posting Date]]&lt;&gt;"",$D$10,"")</f>
        <v/>
      </c>
      <c r="S1391" s="66"/>
      <c r="T1391" s="63"/>
      <c r="U1391" s="67"/>
      <c r="V1391" s="67"/>
      <c r="W1391" s="67" t="str">
        <f t="shared" ref="W1391:W1454" si="26">IF(E1391="","",(ExchangeRate))</f>
        <v/>
      </c>
      <c r="X1391" s="159" t="str">
        <f>IF(E1391="","",(IF(Table1[[#This Row],[Cur]]="USD",Table1[[#This Row],[Cur_Amount Debit]],Table1[[#This Row],[Cur_Amount Debit]]/Table1[[#This Row],[Exchange Rate]])))</f>
        <v/>
      </c>
      <c r="Y1391" s="159" t="str">
        <f>IF(E1391="","",(IF(Table1[[#This Row],[Cur]]="USD",Table1[[#This Row],[Cur_Amount Credit]],Table1[[#This Row],[Cur_Amount Credit]]/ExchangeRate)))</f>
        <v/>
      </c>
      <c r="Z1391" s="201" t="str">
        <f>IF(E1391="","",(Table1[[#This Row],[Debit USD]]-Table1[[#This Row],[Credit USD]]))</f>
        <v/>
      </c>
      <c r="AA1391" s="226"/>
      <c r="AB1391" s="255"/>
      <c r="AC1391" s="1"/>
      <c r="AD1391" s="15"/>
      <c r="AE1391" s="15" t="str">
        <f>IF(AND(OR(Table1[[#This Row],[Account]]="15030",Table1[[#This Row],[Account]]="15035",Table1[[#This Row],[Account]]="20150"),Table1[[#This Row],[Vendor ID]]=""),1,"")</f>
        <v/>
      </c>
      <c r="AF1391" s="15"/>
      <c r="AG1391" s="15"/>
      <c r="AH1391" s="15"/>
      <c r="AI1391" s="46" t="str">
        <f>IF(Table1[[#This Row],[Posting Date]]&lt;&gt;"","GJ-"&amp;CountryID,"")</f>
        <v/>
      </c>
      <c r="AJ1391" s="59" t="str">
        <f>IF(Table1[[#This Row],[Posting Date]]&lt;&gt;"",Table1[[#This Row],[Posting Date]],"")</f>
        <v/>
      </c>
      <c r="AK1391" s="46"/>
      <c r="AL1391" s="46" t="str">
        <f>IF(Table1[[#This Row],[Description]]&lt;&gt;"",Table1[[#This Row],[Description]],"")</f>
        <v/>
      </c>
      <c r="AM1391" s="46" t="str">
        <f>IF(Table1[[#This Row],[Posting Date]]&lt;&gt;"",Table1[[#This Row],[Reference Number]],"")</f>
        <v/>
      </c>
      <c r="AN1391" s="46" t="str">
        <f>TRIM(Table1[[#This Row],[Line '#]])</f>
        <v/>
      </c>
      <c r="AO1391" s="46" t="str">
        <f>TRIM(Table1[[#This Row],[Account]])</f>
        <v/>
      </c>
      <c r="AP1391" s="46" t="str">
        <f>IF(Table1[[#This Row],[Posting Date]]&lt;&gt;"",$D$5,"")</f>
        <v/>
      </c>
      <c r="AQ1391" s="46" t="str">
        <f>TRIM(Table1[[#This Row],[Departments-Prgrams]])</f>
        <v/>
      </c>
      <c r="AR1391" s="46" t="str">
        <f>TRIM(Table1[[#This Row],[Grant]])</f>
        <v/>
      </c>
      <c r="AS1391" s="46" t="str">
        <f>TRIM(Table1[[#This Row],[Staff ID]])</f>
        <v/>
      </c>
      <c r="AT1391" s="46" t="str">
        <f>IF(TRIM(Table1[[#This Row],[Budget Code]])=0,"",TRIM(Table1[[#This Row],[Budget Code]]))</f>
        <v/>
      </c>
      <c r="AU1391" s="46" t="str">
        <f>IF(Table1[[#This Row],[Line Description]]&lt;&gt;"",Table1[[#This Row],[Line Description]],"")</f>
        <v/>
      </c>
      <c r="AV1391" s="46" t="str">
        <f>IF(Table1[[#This Row],[Cur_Amount Debit]]&gt;0,ROUND(Table1[[#This Row],[Cur_Amount Debit]],2),"")</f>
        <v/>
      </c>
      <c r="AW1391" s="46" t="str">
        <f>IF(Table1[[#This Row],[Cur_Amount Credit]]&gt;0,ROUND(Table1[[#This Row],[Cur_Amount Credit]],2),"")</f>
        <v/>
      </c>
      <c r="AX1391" s="46" t="str">
        <f>LEFT(Table1[[#This Row],[Cur]],3)</f>
        <v/>
      </c>
      <c r="AY1391" s="59"/>
      <c r="AZ1391" s="46"/>
      <c r="BA1391" s="46" t="str">
        <f>IF(Table1[[#This Row],[Cur]]&lt;&gt;"",IF(Table1[[#This Row],[Cur]]="USD","",ExchangeRate),"")</f>
        <v/>
      </c>
      <c r="BB1391" s="46" t="str">
        <f>IF(Table1[[#This Row],[Grant]]&lt;&gt;"",VLOOKUP(Table1[[#This Row],[Grant]],Grants!B:D,3),"")</f>
        <v/>
      </c>
      <c r="BC1391" s="46" t="str">
        <f>TRIM(Table1[[#This Row],[Vendor ID]])</f>
        <v/>
      </c>
      <c r="BD1391">
        <f>IF(Table1[[#This Row],[Reference Number]]=Q1390,BD1390,BD1390+1)</f>
        <v>0</v>
      </c>
    </row>
    <row r="1392" spans="1:56" ht="11.25" customHeight="1" x14ac:dyDescent="0.25">
      <c r="A1392" s="1"/>
      <c r="B1392" s="88" t="str">
        <f>IF(Table1[[#This Row],[Posting Date]]&lt;&gt;"",IF(Table1[[#This Row],[Reference Number]]=Q1391,B1391+1,1),"")</f>
        <v/>
      </c>
      <c r="C1392" s="61"/>
      <c r="D1392" s="61"/>
      <c r="E1392" s="138"/>
      <c r="F1392" s="141" t="str">
        <f>IFERROR(IF(VLOOKUP(Table1[[#This Row],[Budget Code Description]],Dimentions!$X$6:$AC$139,2,FALSE)="","",VLOOKUP(Table1[[#This Row],[Budget Code Description]],Dimentions!$X$6:$AC$139,2,FALSE)),"")</f>
        <v/>
      </c>
      <c r="G1392" s="141"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1" t="str">
        <f>IFERROR(VLOOKUP(Table1[[#This Row],[Budget Code Description]],Table6[#All],8,FALSE),"")</f>
        <v/>
      </c>
      <c r="L1392" s="63"/>
      <c r="M1392" s="65" t="str">
        <f>IFERROR(VLOOKUP(Table1[[#This Row],[Staff ID]],Table2[],2,FALSE),"")</f>
        <v/>
      </c>
      <c r="N1392" s="209" t="str">
        <f>IFERROR(IF(VLOOKUP(Table1[[#This Row],[Budget Code Description]],Dimentions!$X$6:$AC$134,4,FALSE)="","",VLOOKUP(Table1[[#This Row],[Budget Code Description]],Dimentions!$X$6:$AC$134,4,FALSE)),"")</f>
        <v/>
      </c>
      <c r="O1392" s="65" t="str">
        <f>IFERROR(VLOOKUP(Table1[[#This Row],[Vendor ID]],Table549[],2,FALSE),"")</f>
        <v/>
      </c>
      <c r="P1392" s="63"/>
      <c r="Q1392" s="141" t="str">
        <f>IF(Table1[[#This Row],[Posting Date]]&lt;&gt;"",$D$9,"")</f>
        <v/>
      </c>
      <c r="R1392" s="157" t="str">
        <f>IF(Table1[[#This Row],[Posting Date]]&lt;&gt;"",$D$10,"")</f>
        <v/>
      </c>
      <c r="S1392" s="66"/>
      <c r="T1392" s="63"/>
      <c r="U1392" s="67"/>
      <c r="V1392" s="67"/>
      <c r="W1392" s="67" t="str">
        <f t="shared" si="26"/>
        <v/>
      </c>
      <c r="X1392" s="159" t="str">
        <f>IF(E1392="","",(IF(Table1[[#This Row],[Cur]]="USD",Table1[[#This Row],[Cur_Amount Debit]],Table1[[#This Row],[Cur_Amount Debit]]/Table1[[#This Row],[Exchange Rate]])))</f>
        <v/>
      </c>
      <c r="Y1392" s="159" t="str">
        <f>IF(E1392="","",(IF(Table1[[#This Row],[Cur]]="USD",Table1[[#This Row],[Cur_Amount Credit]],Table1[[#This Row],[Cur_Amount Credit]]/ExchangeRate)))</f>
        <v/>
      </c>
      <c r="Z1392" s="201" t="str">
        <f>IF(E1392="","",(Table1[[#This Row],[Debit USD]]-Table1[[#This Row],[Credit USD]]))</f>
        <v/>
      </c>
      <c r="AA1392" s="226"/>
      <c r="AB1392" s="255"/>
      <c r="AC1392" s="1"/>
      <c r="AD1392" s="15"/>
      <c r="AE1392" s="15" t="str">
        <f>IF(AND(OR(Table1[[#This Row],[Account]]="15030",Table1[[#This Row],[Account]]="15035",Table1[[#This Row],[Account]]="20150"),Table1[[#This Row],[Vendor ID]]=""),1,"")</f>
        <v/>
      </c>
      <c r="AF1392" s="15"/>
      <c r="AG1392" s="15"/>
      <c r="AH1392" s="15"/>
      <c r="AI1392" s="46" t="str">
        <f>IF(Table1[[#This Row],[Posting Date]]&lt;&gt;"","GJ-"&amp;CountryID,"")</f>
        <v/>
      </c>
      <c r="AJ1392" s="59" t="str">
        <f>IF(Table1[[#This Row],[Posting Date]]&lt;&gt;"",Table1[[#This Row],[Posting Date]],"")</f>
        <v/>
      </c>
      <c r="AK1392" s="46"/>
      <c r="AL1392" s="46" t="str">
        <f>IF(Table1[[#This Row],[Description]]&lt;&gt;"",Table1[[#This Row],[Description]],"")</f>
        <v/>
      </c>
      <c r="AM1392" s="46" t="str">
        <f>IF(Table1[[#This Row],[Posting Date]]&lt;&gt;"",Table1[[#This Row],[Reference Number]],"")</f>
        <v/>
      </c>
      <c r="AN1392" s="46" t="str">
        <f>TRIM(Table1[[#This Row],[Line '#]])</f>
        <v/>
      </c>
      <c r="AO1392" s="46" t="str">
        <f>TRIM(Table1[[#This Row],[Account]])</f>
        <v/>
      </c>
      <c r="AP1392" s="46" t="str">
        <f>IF(Table1[[#This Row],[Posting Date]]&lt;&gt;"",$D$5,"")</f>
        <v/>
      </c>
      <c r="AQ1392" s="46" t="str">
        <f>TRIM(Table1[[#This Row],[Departments-Prgrams]])</f>
        <v/>
      </c>
      <c r="AR1392" s="46" t="str">
        <f>TRIM(Table1[[#This Row],[Grant]])</f>
        <v/>
      </c>
      <c r="AS1392" s="46" t="str">
        <f>TRIM(Table1[[#This Row],[Staff ID]])</f>
        <v/>
      </c>
      <c r="AT1392" s="46" t="str">
        <f>IF(TRIM(Table1[[#This Row],[Budget Code]])=0,"",TRIM(Table1[[#This Row],[Budget Code]]))</f>
        <v/>
      </c>
      <c r="AU1392" s="46" t="str">
        <f>IF(Table1[[#This Row],[Line Description]]&lt;&gt;"",Table1[[#This Row],[Line Description]],"")</f>
        <v/>
      </c>
      <c r="AV1392" s="46" t="str">
        <f>IF(Table1[[#This Row],[Cur_Amount Debit]]&gt;0,ROUND(Table1[[#This Row],[Cur_Amount Debit]],2),"")</f>
        <v/>
      </c>
      <c r="AW1392" s="46" t="str">
        <f>IF(Table1[[#This Row],[Cur_Amount Credit]]&gt;0,ROUND(Table1[[#This Row],[Cur_Amount Credit]],2),"")</f>
        <v/>
      </c>
      <c r="AX1392" s="46" t="str">
        <f>LEFT(Table1[[#This Row],[Cur]],3)</f>
        <v/>
      </c>
      <c r="AY1392" s="59"/>
      <c r="AZ1392" s="46"/>
      <c r="BA1392" s="46" t="str">
        <f>IF(Table1[[#This Row],[Cur]]&lt;&gt;"",IF(Table1[[#This Row],[Cur]]="USD","",ExchangeRate),"")</f>
        <v/>
      </c>
      <c r="BB1392" s="46" t="str">
        <f>IF(Table1[[#This Row],[Grant]]&lt;&gt;"",VLOOKUP(Table1[[#This Row],[Grant]],Grants!B:D,3),"")</f>
        <v/>
      </c>
      <c r="BC1392" s="46" t="str">
        <f>TRIM(Table1[[#This Row],[Vendor ID]])</f>
        <v/>
      </c>
      <c r="BD1392">
        <f>IF(Table1[[#This Row],[Reference Number]]=Q1391,BD1391,BD1391+1)</f>
        <v>0</v>
      </c>
    </row>
    <row r="1393" spans="1:56" ht="11.25" customHeight="1" x14ac:dyDescent="0.25">
      <c r="A1393" s="1"/>
      <c r="B1393" s="88" t="str">
        <f>IF(Table1[[#This Row],[Posting Date]]&lt;&gt;"",IF(Table1[[#This Row],[Reference Number]]=Q1392,B1392+1,1),"")</f>
        <v/>
      </c>
      <c r="C1393" s="61"/>
      <c r="D1393" s="61"/>
      <c r="E1393" s="138"/>
      <c r="F1393" s="141" t="str">
        <f>IFERROR(IF(VLOOKUP(Table1[[#This Row],[Budget Code Description]],Dimentions!$X$6:$AC$139,2,FALSE)="","",VLOOKUP(Table1[[#This Row],[Budget Code Description]],Dimentions!$X$6:$AC$139,2,FALSE)),"")</f>
        <v/>
      </c>
      <c r="G1393" s="141"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1" t="str">
        <f>IFERROR(VLOOKUP(Table1[[#This Row],[Budget Code Description]],Table6[#All],8,FALSE),"")</f>
        <v/>
      </c>
      <c r="L1393" s="63"/>
      <c r="M1393" s="65" t="str">
        <f>IFERROR(VLOOKUP(Table1[[#This Row],[Staff ID]],Table2[],2,FALSE),"")</f>
        <v/>
      </c>
      <c r="N1393" s="209" t="str">
        <f>IFERROR(IF(VLOOKUP(Table1[[#This Row],[Budget Code Description]],Dimentions!$X$6:$AC$134,4,FALSE)="","",VLOOKUP(Table1[[#This Row],[Budget Code Description]],Dimentions!$X$6:$AC$134,4,FALSE)),"")</f>
        <v/>
      </c>
      <c r="O1393" s="65" t="str">
        <f>IFERROR(VLOOKUP(Table1[[#This Row],[Vendor ID]],Table549[],2,FALSE),"")</f>
        <v/>
      </c>
      <c r="P1393" s="63"/>
      <c r="Q1393" s="141" t="str">
        <f>IF(Table1[[#This Row],[Posting Date]]&lt;&gt;"",$D$9,"")</f>
        <v/>
      </c>
      <c r="R1393" s="157" t="str">
        <f>IF(Table1[[#This Row],[Posting Date]]&lt;&gt;"",$D$10,"")</f>
        <v/>
      </c>
      <c r="S1393" s="66"/>
      <c r="T1393" s="63"/>
      <c r="U1393" s="67"/>
      <c r="V1393" s="67"/>
      <c r="W1393" s="67" t="str">
        <f t="shared" si="26"/>
        <v/>
      </c>
      <c r="X1393" s="159" t="str">
        <f>IF(E1393="","",(IF(Table1[[#This Row],[Cur]]="USD",Table1[[#This Row],[Cur_Amount Debit]],Table1[[#This Row],[Cur_Amount Debit]]/Table1[[#This Row],[Exchange Rate]])))</f>
        <v/>
      </c>
      <c r="Y1393" s="159" t="str">
        <f>IF(E1393="","",(IF(Table1[[#This Row],[Cur]]="USD",Table1[[#This Row],[Cur_Amount Credit]],Table1[[#This Row],[Cur_Amount Credit]]/ExchangeRate)))</f>
        <v/>
      </c>
      <c r="Z1393" s="201" t="str">
        <f>IF(E1393="","",(Table1[[#This Row],[Debit USD]]-Table1[[#This Row],[Credit USD]]))</f>
        <v/>
      </c>
      <c r="AA1393" s="226"/>
      <c r="AB1393" s="255"/>
      <c r="AC1393" s="1"/>
      <c r="AD1393" s="15"/>
      <c r="AE1393" s="15" t="str">
        <f>IF(AND(OR(Table1[[#This Row],[Account]]="15030",Table1[[#This Row],[Account]]="15035",Table1[[#This Row],[Account]]="20150"),Table1[[#This Row],[Vendor ID]]=""),1,"")</f>
        <v/>
      </c>
      <c r="AF1393" s="15"/>
      <c r="AG1393" s="15"/>
      <c r="AH1393" s="15"/>
      <c r="AI1393" s="46" t="str">
        <f>IF(Table1[[#This Row],[Posting Date]]&lt;&gt;"","GJ-"&amp;CountryID,"")</f>
        <v/>
      </c>
      <c r="AJ1393" s="59" t="str">
        <f>IF(Table1[[#This Row],[Posting Date]]&lt;&gt;"",Table1[[#This Row],[Posting Date]],"")</f>
        <v/>
      </c>
      <c r="AK1393" s="46"/>
      <c r="AL1393" s="46" t="str">
        <f>IF(Table1[[#This Row],[Description]]&lt;&gt;"",Table1[[#This Row],[Description]],"")</f>
        <v/>
      </c>
      <c r="AM1393" s="46" t="str">
        <f>IF(Table1[[#This Row],[Posting Date]]&lt;&gt;"",Table1[[#This Row],[Reference Number]],"")</f>
        <v/>
      </c>
      <c r="AN1393" s="46" t="str">
        <f>TRIM(Table1[[#This Row],[Line '#]])</f>
        <v/>
      </c>
      <c r="AO1393" s="46" t="str">
        <f>TRIM(Table1[[#This Row],[Account]])</f>
        <v/>
      </c>
      <c r="AP1393" s="46" t="str">
        <f>IF(Table1[[#This Row],[Posting Date]]&lt;&gt;"",$D$5,"")</f>
        <v/>
      </c>
      <c r="AQ1393" s="46" t="str">
        <f>TRIM(Table1[[#This Row],[Departments-Prgrams]])</f>
        <v/>
      </c>
      <c r="AR1393" s="46" t="str">
        <f>TRIM(Table1[[#This Row],[Grant]])</f>
        <v/>
      </c>
      <c r="AS1393" s="46" t="str">
        <f>TRIM(Table1[[#This Row],[Staff ID]])</f>
        <v/>
      </c>
      <c r="AT1393" s="46" t="str">
        <f>IF(TRIM(Table1[[#This Row],[Budget Code]])=0,"",TRIM(Table1[[#This Row],[Budget Code]]))</f>
        <v/>
      </c>
      <c r="AU1393" s="46" t="str">
        <f>IF(Table1[[#This Row],[Line Description]]&lt;&gt;"",Table1[[#This Row],[Line Description]],"")</f>
        <v/>
      </c>
      <c r="AV1393" s="46" t="str">
        <f>IF(Table1[[#This Row],[Cur_Amount Debit]]&gt;0,ROUND(Table1[[#This Row],[Cur_Amount Debit]],2),"")</f>
        <v/>
      </c>
      <c r="AW1393" s="46" t="str">
        <f>IF(Table1[[#This Row],[Cur_Amount Credit]]&gt;0,ROUND(Table1[[#This Row],[Cur_Amount Credit]],2),"")</f>
        <v/>
      </c>
      <c r="AX1393" s="46" t="str">
        <f>LEFT(Table1[[#This Row],[Cur]],3)</f>
        <v/>
      </c>
      <c r="AY1393" s="59"/>
      <c r="AZ1393" s="46"/>
      <c r="BA1393" s="46" t="str">
        <f>IF(Table1[[#This Row],[Cur]]&lt;&gt;"",IF(Table1[[#This Row],[Cur]]="USD","",ExchangeRate),"")</f>
        <v/>
      </c>
      <c r="BB1393" s="46" t="str">
        <f>IF(Table1[[#This Row],[Grant]]&lt;&gt;"",VLOOKUP(Table1[[#This Row],[Grant]],Grants!B:D,3),"")</f>
        <v/>
      </c>
      <c r="BC1393" s="46" t="str">
        <f>TRIM(Table1[[#This Row],[Vendor ID]])</f>
        <v/>
      </c>
      <c r="BD1393">
        <f>IF(Table1[[#This Row],[Reference Number]]=Q1392,BD1392,BD1392+1)</f>
        <v>0</v>
      </c>
    </row>
    <row r="1394" spans="1:56" ht="11.25" customHeight="1" x14ac:dyDescent="0.25">
      <c r="A1394" s="1"/>
      <c r="B1394" s="88" t="str">
        <f>IF(Table1[[#This Row],[Posting Date]]&lt;&gt;"",IF(Table1[[#This Row],[Reference Number]]=Q1393,B1393+1,1),"")</f>
        <v/>
      </c>
      <c r="C1394" s="61"/>
      <c r="D1394" s="61"/>
      <c r="E1394" s="138"/>
      <c r="F1394" s="141" t="str">
        <f>IFERROR(IF(VLOOKUP(Table1[[#This Row],[Budget Code Description]],Dimentions!$X$6:$AC$139,2,FALSE)="","",VLOOKUP(Table1[[#This Row],[Budget Code Description]],Dimentions!$X$6:$AC$139,2,FALSE)),"")</f>
        <v/>
      </c>
      <c r="G1394" s="141"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1" t="str">
        <f>IFERROR(VLOOKUP(Table1[[#This Row],[Budget Code Description]],Table6[#All],8,FALSE),"")</f>
        <v/>
      </c>
      <c r="L1394" s="63"/>
      <c r="M1394" s="65" t="str">
        <f>IFERROR(VLOOKUP(Table1[[#This Row],[Staff ID]],Table2[],2,FALSE),"")</f>
        <v/>
      </c>
      <c r="N1394" s="209" t="str">
        <f>IFERROR(IF(VLOOKUP(Table1[[#This Row],[Budget Code Description]],Dimentions!$X$6:$AC$134,4,FALSE)="","",VLOOKUP(Table1[[#This Row],[Budget Code Description]],Dimentions!$X$6:$AC$134,4,FALSE)),"")</f>
        <v/>
      </c>
      <c r="O1394" s="65" t="str">
        <f>IFERROR(VLOOKUP(Table1[[#This Row],[Vendor ID]],Table549[],2,FALSE),"")</f>
        <v/>
      </c>
      <c r="P1394" s="63"/>
      <c r="Q1394" s="141" t="str">
        <f>IF(Table1[[#This Row],[Posting Date]]&lt;&gt;"",$D$9,"")</f>
        <v/>
      </c>
      <c r="R1394" s="157" t="str">
        <f>IF(Table1[[#This Row],[Posting Date]]&lt;&gt;"",$D$10,"")</f>
        <v/>
      </c>
      <c r="S1394" s="66"/>
      <c r="T1394" s="63"/>
      <c r="U1394" s="67"/>
      <c r="V1394" s="67"/>
      <c r="W1394" s="67" t="str">
        <f t="shared" si="26"/>
        <v/>
      </c>
      <c r="X1394" s="159" t="str">
        <f>IF(E1394="","",(IF(Table1[[#This Row],[Cur]]="USD",Table1[[#This Row],[Cur_Amount Debit]],Table1[[#This Row],[Cur_Amount Debit]]/Table1[[#This Row],[Exchange Rate]])))</f>
        <v/>
      </c>
      <c r="Y1394" s="159" t="str">
        <f>IF(E1394="","",(IF(Table1[[#This Row],[Cur]]="USD",Table1[[#This Row],[Cur_Amount Credit]],Table1[[#This Row],[Cur_Amount Credit]]/ExchangeRate)))</f>
        <v/>
      </c>
      <c r="Z1394" s="201" t="str">
        <f>IF(E1394="","",(Table1[[#This Row],[Debit USD]]-Table1[[#This Row],[Credit USD]]))</f>
        <v/>
      </c>
      <c r="AA1394" s="226"/>
      <c r="AB1394" s="255"/>
      <c r="AC1394" s="1"/>
      <c r="AD1394" s="15"/>
      <c r="AE1394" s="15" t="str">
        <f>IF(AND(OR(Table1[[#This Row],[Account]]="15030",Table1[[#This Row],[Account]]="15035",Table1[[#This Row],[Account]]="20150"),Table1[[#This Row],[Vendor ID]]=""),1,"")</f>
        <v/>
      </c>
      <c r="AF1394" s="15"/>
      <c r="AG1394" s="15"/>
      <c r="AH1394" s="15"/>
      <c r="AI1394" s="46" t="str">
        <f>IF(Table1[[#This Row],[Posting Date]]&lt;&gt;"","GJ-"&amp;CountryID,"")</f>
        <v/>
      </c>
      <c r="AJ1394" s="59" t="str">
        <f>IF(Table1[[#This Row],[Posting Date]]&lt;&gt;"",Table1[[#This Row],[Posting Date]],"")</f>
        <v/>
      </c>
      <c r="AK1394" s="46"/>
      <c r="AL1394" s="46" t="str">
        <f>IF(Table1[[#This Row],[Description]]&lt;&gt;"",Table1[[#This Row],[Description]],"")</f>
        <v/>
      </c>
      <c r="AM1394" s="46" t="str">
        <f>IF(Table1[[#This Row],[Posting Date]]&lt;&gt;"",Table1[[#This Row],[Reference Number]],"")</f>
        <v/>
      </c>
      <c r="AN1394" s="46" t="str">
        <f>TRIM(Table1[[#This Row],[Line '#]])</f>
        <v/>
      </c>
      <c r="AO1394" s="46" t="str">
        <f>TRIM(Table1[[#This Row],[Account]])</f>
        <v/>
      </c>
      <c r="AP1394" s="46" t="str">
        <f>IF(Table1[[#This Row],[Posting Date]]&lt;&gt;"",$D$5,"")</f>
        <v/>
      </c>
      <c r="AQ1394" s="46" t="str">
        <f>TRIM(Table1[[#This Row],[Departments-Prgrams]])</f>
        <v/>
      </c>
      <c r="AR1394" s="46" t="str">
        <f>TRIM(Table1[[#This Row],[Grant]])</f>
        <v/>
      </c>
      <c r="AS1394" s="46" t="str">
        <f>TRIM(Table1[[#This Row],[Staff ID]])</f>
        <v/>
      </c>
      <c r="AT1394" s="46" t="str">
        <f>IF(TRIM(Table1[[#This Row],[Budget Code]])=0,"",TRIM(Table1[[#This Row],[Budget Code]]))</f>
        <v/>
      </c>
      <c r="AU1394" s="46" t="str">
        <f>IF(Table1[[#This Row],[Line Description]]&lt;&gt;"",Table1[[#This Row],[Line Description]],"")</f>
        <v/>
      </c>
      <c r="AV1394" s="46" t="str">
        <f>IF(Table1[[#This Row],[Cur_Amount Debit]]&gt;0,ROUND(Table1[[#This Row],[Cur_Amount Debit]],2),"")</f>
        <v/>
      </c>
      <c r="AW1394" s="46" t="str">
        <f>IF(Table1[[#This Row],[Cur_Amount Credit]]&gt;0,ROUND(Table1[[#This Row],[Cur_Amount Credit]],2),"")</f>
        <v/>
      </c>
      <c r="AX1394" s="46" t="str">
        <f>LEFT(Table1[[#This Row],[Cur]],3)</f>
        <v/>
      </c>
      <c r="AY1394" s="59"/>
      <c r="AZ1394" s="46"/>
      <c r="BA1394" s="46" t="str">
        <f>IF(Table1[[#This Row],[Cur]]&lt;&gt;"",IF(Table1[[#This Row],[Cur]]="USD","",ExchangeRate),"")</f>
        <v/>
      </c>
      <c r="BB1394" s="46" t="str">
        <f>IF(Table1[[#This Row],[Grant]]&lt;&gt;"",VLOOKUP(Table1[[#This Row],[Grant]],Grants!B:D,3),"")</f>
        <v/>
      </c>
      <c r="BC1394" s="46" t="str">
        <f>TRIM(Table1[[#This Row],[Vendor ID]])</f>
        <v/>
      </c>
      <c r="BD1394">
        <f>IF(Table1[[#This Row],[Reference Number]]=Q1393,BD1393,BD1393+1)</f>
        <v>0</v>
      </c>
    </row>
    <row r="1395" spans="1:56" ht="11.25" customHeight="1" x14ac:dyDescent="0.25">
      <c r="A1395" s="1"/>
      <c r="B1395" s="88" t="str">
        <f>IF(Table1[[#This Row],[Posting Date]]&lt;&gt;"",IF(Table1[[#This Row],[Reference Number]]=Q1394,B1394+1,1),"")</f>
        <v/>
      </c>
      <c r="C1395" s="61"/>
      <c r="D1395" s="61"/>
      <c r="E1395" s="138"/>
      <c r="F1395" s="141" t="str">
        <f>IFERROR(IF(VLOOKUP(Table1[[#This Row],[Budget Code Description]],Dimentions!$X$6:$AC$139,2,FALSE)="","",VLOOKUP(Table1[[#This Row],[Budget Code Description]],Dimentions!$X$6:$AC$139,2,FALSE)),"")</f>
        <v/>
      </c>
      <c r="G1395" s="141"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1" t="str">
        <f>IFERROR(VLOOKUP(Table1[[#This Row],[Budget Code Description]],Table6[#All],8,FALSE),"")</f>
        <v/>
      </c>
      <c r="L1395" s="63"/>
      <c r="M1395" s="65" t="str">
        <f>IFERROR(VLOOKUP(Table1[[#This Row],[Staff ID]],Table2[],2,FALSE),"")</f>
        <v/>
      </c>
      <c r="N1395" s="209" t="str">
        <f>IFERROR(IF(VLOOKUP(Table1[[#This Row],[Budget Code Description]],Dimentions!$X$6:$AC$134,4,FALSE)="","",VLOOKUP(Table1[[#This Row],[Budget Code Description]],Dimentions!$X$6:$AC$134,4,FALSE)),"")</f>
        <v/>
      </c>
      <c r="O1395" s="65" t="str">
        <f>IFERROR(VLOOKUP(Table1[[#This Row],[Vendor ID]],Table549[],2,FALSE),"")</f>
        <v/>
      </c>
      <c r="P1395" s="63"/>
      <c r="Q1395" s="141" t="str">
        <f>IF(Table1[[#This Row],[Posting Date]]&lt;&gt;"",$D$9,"")</f>
        <v/>
      </c>
      <c r="R1395" s="157" t="str">
        <f>IF(Table1[[#This Row],[Posting Date]]&lt;&gt;"",$D$10,"")</f>
        <v/>
      </c>
      <c r="S1395" s="66"/>
      <c r="T1395" s="63"/>
      <c r="U1395" s="67"/>
      <c r="V1395" s="67"/>
      <c r="W1395" s="67" t="str">
        <f t="shared" si="26"/>
        <v/>
      </c>
      <c r="X1395" s="159" t="str">
        <f>IF(E1395="","",(IF(Table1[[#This Row],[Cur]]="USD",Table1[[#This Row],[Cur_Amount Debit]],Table1[[#This Row],[Cur_Amount Debit]]/Table1[[#This Row],[Exchange Rate]])))</f>
        <v/>
      </c>
      <c r="Y1395" s="159" t="str">
        <f>IF(E1395="","",(IF(Table1[[#This Row],[Cur]]="USD",Table1[[#This Row],[Cur_Amount Credit]],Table1[[#This Row],[Cur_Amount Credit]]/ExchangeRate)))</f>
        <v/>
      </c>
      <c r="Z1395" s="201" t="str">
        <f>IF(E1395="","",(Table1[[#This Row],[Debit USD]]-Table1[[#This Row],[Credit USD]]))</f>
        <v/>
      </c>
      <c r="AA1395" s="226"/>
      <c r="AB1395" s="255"/>
      <c r="AC1395" s="1"/>
      <c r="AD1395" s="15"/>
      <c r="AE1395" s="15" t="str">
        <f>IF(AND(OR(Table1[[#This Row],[Account]]="15030",Table1[[#This Row],[Account]]="15035",Table1[[#This Row],[Account]]="20150"),Table1[[#This Row],[Vendor ID]]=""),1,"")</f>
        <v/>
      </c>
      <c r="AF1395" s="15"/>
      <c r="AG1395" s="15"/>
      <c r="AH1395" s="15"/>
      <c r="AI1395" s="46" t="str">
        <f>IF(Table1[[#This Row],[Posting Date]]&lt;&gt;"","GJ-"&amp;CountryID,"")</f>
        <v/>
      </c>
      <c r="AJ1395" s="59" t="str">
        <f>IF(Table1[[#This Row],[Posting Date]]&lt;&gt;"",Table1[[#This Row],[Posting Date]],"")</f>
        <v/>
      </c>
      <c r="AK1395" s="46"/>
      <c r="AL1395" s="46" t="str">
        <f>IF(Table1[[#This Row],[Description]]&lt;&gt;"",Table1[[#This Row],[Description]],"")</f>
        <v/>
      </c>
      <c r="AM1395" s="46" t="str">
        <f>IF(Table1[[#This Row],[Posting Date]]&lt;&gt;"",Table1[[#This Row],[Reference Number]],"")</f>
        <v/>
      </c>
      <c r="AN1395" s="46" t="str">
        <f>TRIM(Table1[[#This Row],[Line '#]])</f>
        <v/>
      </c>
      <c r="AO1395" s="46" t="str">
        <f>TRIM(Table1[[#This Row],[Account]])</f>
        <v/>
      </c>
      <c r="AP1395" s="46" t="str">
        <f>IF(Table1[[#This Row],[Posting Date]]&lt;&gt;"",$D$5,"")</f>
        <v/>
      </c>
      <c r="AQ1395" s="46" t="str">
        <f>TRIM(Table1[[#This Row],[Departments-Prgrams]])</f>
        <v/>
      </c>
      <c r="AR1395" s="46" t="str">
        <f>TRIM(Table1[[#This Row],[Grant]])</f>
        <v/>
      </c>
      <c r="AS1395" s="46" t="str">
        <f>TRIM(Table1[[#This Row],[Staff ID]])</f>
        <v/>
      </c>
      <c r="AT1395" s="46" t="str">
        <f>IF(TRIM(Table1[[#This Row],[Budget Code]])=0,"",TRIM(Table1[[#This Row],[Budget Code]]))</f>
        <v/>
      </c>
      <c r="AU1395" s="46" t="str">
        <f>IF(Table1[[#This Row],[Line Description]]&lt;&gt;"",Table1[[#This Row],[Line Description]],"")</f>
        <v/>
      </c>
      <c r="AV1395" s="46" t="str">
        <f>IF(Table1[[#This Row],[Cur_Amount Debit]]&gt;0,ROUND(Table1[[#This Row],[Cur_Amount Debit]],2),"")</f>
        <v/>
      </c>
      <c r="AW1395" s="46" t="str">
        <f>IF(Table1[[#This Row],[Cur_Amount Credit]]&gt;0,ROUND(Table1[[#This Row],[Cur_Amount Credit]],2),"")</f>
        <v/>
      </c>
      <c r="AX1395" s="46" t="str">
        <f>LEFT(Table1[[#This Row],[Cur]],3)</f>
        <v/>
      </c>
      <c r="AY1395" s="59"/>
      <c r="AZ1395" s="46"/>
      <c r="BA1395" s="46" t="str">
        <f>IF(Table1[[#This Row],[Cur]]&lt;&gt;"",IF(Table1[[#This Row],[Cur]]="USD","",ExchangeRate),"")</f>
        <v/>
      </c>
      <c r="BB1395" s="46" t="str">
        <f>IF(Table1[[#This Row],[Grant]]&lt;&gt;"",VLOOKUP(Table1[[#This Row],[Grant]],Grants!B:D,3),"")</f>
        <v/>
      </c>
      <c r="BC1395" s="46" t="str">
        <f>TRIM(Table1[[#This Row],[Vendor ID]])</f>
        <v/>
      </c>
      <c r="BD1395">
        <f>IF(Table1[[#This Row],[Reference Number]]=Q1394,BD1394,BD1394+1)</f>
        <v>0</v>
      </c>
    </row>
    <row r="1396" spans="1:56" ht="11.25" customHeight="1" x14ac:dyDescent="0.25">
      <c r="A1396" s="1"/>
      <c r="B1396" s="88" t="str">
        <f>IF(Table1[[#This Row],[Posting Date]]&lt;&gt;"",IF(Table1[[#This Row],[Reference Number]]=Q1395,B1395+1,1),"")</f>
        <v/>
      </c>
      <c r="C1396" s="61"/>
      <c r="D1396" s="61"/>
      <c r="E1396" s="138"/>
      <c r="F1396" s="141" t="str">
        <f>IFERROR(IF(VLOOKUP(Table1[[#This Row],[Budget Code Description]],Dimentions!$X$6:$AC$139,2,FALSE)="","",VLOOKUP(Table1[[#This Row],[Budget Code Description]],Dimentions!$X$6:$AC$139,2,FALSE)),"")</f>
        <v/>
      </c>
      <c r="G1396" s="141"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1" t="str">
        <f>IFERROR(VLOOKUP(Table1[[#This Row],[Budget Code Description]],Table6[#All],8,FALSE),"")</f>
        <v/>
      </c>
      <c r="L1396" s="63"/>
      <c r="M1396" s="65" t="str">
        <f>IFERROR(VLOOKUP(Table1[[#This Row],[Staff ID]],Table2[],2,FALSE),"")</f>
        <v/>
      </c>
      <c r="N1396" s="209" t="str">
        <f>IFERROR(IF(VLOOKUP(Table1[[#This Row],[Budget Code Description]],Dimentions!$X$6:$AC$134,4,FALSE)="","",VLOOKUP(Table1[[#This Row],[Budget Code Description]],Dimentions!$X$6:$AC$134,4,FALSE)),"")</f>
        <v/>
      </c>
      <c r="O1396" s="65" t="str">
        <f>IFERROR(VLOOKUP(Table1[[#This Row],[Vendor ID]],Table549[],2,FALSE),"")</f>
        <v/>
      </c>
      <c r="P1396" s="63"/>
      <c r="Q1396" s="141" t="str">
        <f>IF(Table1[[#This Row],[Posting Date]]&lt;&gt;"",$D$9,"")</f>
        <v/>
      </c>
      <c r="R1396" s="157" t="str">
        <f>IF(Table1[[#This Row],[Posting Date]]&lt;&gt;"",$D$10,"")</f>
        <v/>
      </c>
      <c r="S1396" s="66"/>
      <c r="T1396" s="63"/>
      <c r="U1396" s="67"/>
      <c r="V1396" s="67"/>
      <c r="W1396" s="67" t="str">
        <f t="shared" si="26"/>
        <v/>
      </c>
      <c r="X1396" s="159" t="str">
        <f>IF(E1396="","",(IF(Table1[[#This Row],[Cur]]="USD",Table1[[#This Row],[Cur_Amount Debit]],Table1[[#This Row],[Cur_Amount Debit]]/Table1[[#This Row],[Exchange Rate]])))</f>
        <v/>
      </c>
      <c r="Y1396" s="159" t="str">
        <f>IF(E1396="","",(IF(Table1[[#This Row],[Cur]]="USD",Table1[[#This Row],[Cur_Amount Credit]],Table1[[#This Row],[Cur_Amount Credit]]/ExchangeRate)))</f>
        <v/>
      </c>
      <c r="Z1396" s="201" t="str">
        <f>IF(E1396="","",(Table1[[#This Row],[Debit USD]]-Table1[[#This Row],[Credit USD]]))</f>
        <v/>
      </c>
      <c r="AA1396" s="226"/>
      <c r="AB1396" s="255"/>
      <c r="AC1396" s="1"/>
      <c r="AD1396" s="15"/>
      <c r="AE1396" s="15" t="str">
        <f>IF(AND(OR(Table1[[#This Row],[Account]]="15030",Table1[[#This Row],[Account]]="15035",Table1[[#This Row],[Account]]="20150"),Table1[[#This Row],[Vendor ID]]=""),1,"")</f>
        <v/>
      </c>
      <c r="AF1396" s="15"/>
      <c r="AG1396" s="15"/>
      <c r="AH1396" s="15"/>
      <c r="AI1396" s="46" t="str">
        <f>IF(Table1[[#This Row],[Posting Date]]&lt;&gt;"","GJ-"&amp;CountryID,"")</f>
        <v/>
      </c>
      <c r="AJ1396" s="59" t="str">
        <f>IF(Table1[[#This Row],[Posting Date]]&lt;&gt;"",Table1[[#This Row],[Posting Date]],"")</f>
        <v/>
      </c>
      <c r="AK1396" s="46"/>
      <c r="AL1396" s="46" t="str">
        <f>IF(Table1[[#This Row],[Description]]&lt;&gt;"",Table1[[#This Row],[Description]],"")</f>
        <v/>
      </c>
      <c r="AM1396" s="46" t="str">
        <f>IF(Table1[[#This Row],[Posting Date]]&lt;&gt;"",Table1[[#This Row],[Reference Number]],"")</f>
        <v/>
      </c>
      <c r="AN1396" s="46" t="str">
        <f>TRIM(Table1[[#This Row],[Line '#]])</f>
        <v/>
      </c>
      <c r="AO1396" s="46" t="str">
        <f>TRIM(Table1[[#This Row],[Account]])</f>
        <v/>
      </c>
      <c r="AP1396" s="46" t="str">
        <f>IF(Table1[[#This Row],[Posting Date]]&lt;&gt;"",$D$5,"")</f>
        <v/>
      </c>
      <c r="AQ1396" s="46" t="str">
        <f>TRIM(Table1[[#This Row],[Departments-Prgrams]])</f>
        <v/>
      </c>
      <c r="AR1396" s="46" t="str">
        <f>TRIM(Table1[[#This Row],[Grant]])</f>
        <v/>
      </c>
      <c r="AS1396" s="46" t="str">
        <f>TRIM(Table1[[#This Row],[Staff ID]])</f>
        <v/>
      </c>
      <c r="AT1396" s="46" t="str">
        <f>IF(TRIM(Table1[[#This Row],[Budget Code]])=0,"",TRIM(Table1[[#This Row],[Budget Code]]))</f>
        <v/>
      </c>
      <c r="AU1396" s="46" t="str">
        <f>IF(Table1[[#This Row],[Line Description]]&lt;&gt;"",Table1[[#This Row],[Line Description]],"")</f>
        <v/>
      </c>
      <c r="AV1396" s="46" t="str">
        <f>IF(Table1[[#This Row],[Cur_Amount Debit]]&gt;0,ROUND(Table1[[#This Row],[Cur_Amount Debit]],2),"")</f>
        <v/>
      </c>
      <c r="AW1396" s="46" t="str">
        <f>IF(Table1[[#This Row],[Cur_Amount Credit]]&gt;0,ROUND(Table1[[#This Row],[Cur_Amount Credit]],2),"")</f>
        <v/>
      </c>
      <c r="AX1396" s="46" t="str">
        <f>LEFT(Table1[[#This Row],[Cur]],3)</f>
        <v/>
      </c>
      <c r="AY1396" s="59"/>
      <c r="AZ1396" s="46"/>
      <c r="BA1396" s="46" t="str">
        <f>IF(Table1[[#This Row],[Cur]]&lt;&gt;"",IF(Table1[[#This Row],[Cur]]="USD","",ExchangeRate),"")</f>
        <v/>
      </c>
      <c r="BB1396" s="46" t="str">
        <f>IF(Table1[[#This Row],[Grant]]&lt;&gt;"",VLOOKUP(Table1[[#This Row],[Grant]],Grants!B:D,3),"")</f>
        <v/>
      </c>
      <c r="BC1396" s="46" t="str">
        <f>TRIM(Table1[[#This Row],[Vendor ID]])</f>
        <v/>
      </c>
      <c r="BD1396">
        <f>IF(Table1[[#This Row],[Reference Number]]=Q1395,BD1395,BD1395+1)</f>
        <v>0</v>
      </c>
    </row>
    <row r="1397" spans="1:56" ht="11.25" customHeight="1" x14ac:dyDescent="0.25">
      <c r="A1397" s="1"/>
      <c r="B1397" s="88" t="str">
        <f>IF(Table1[[#This Row],[Posting Date]]&lt;&gt;"",IF(Table1[[#This Row],[Reference Number]]=Q1396,B1396+1,1),"")</f>
        <v/>
      </c>
      <c r="C1397" s="61"/>
      <c r="D1397" s="61"/>
      <c r="E1397" s="138"/>
      <c r="F1397" s="141" t="str">
        <f>IFERROR(IF(VLOOKUP(Table1[[#This Row],[Budget Code Description]],Dimentions!$X$6:$AC$139,2,FALSE)="","",VLOOKUP(Table1[[#This Row],[Budget Code Description]],Dimentions!$X$6:$AC$139,2,FALSE)),"")</f>
        <v/>
      </c>
      <c r="G1397" s="141"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1" t="str">
        <f>IFERROR(VLOOKUP(Table1[[#This Row],[Budget Code Description]],Table6[#All],8,FALSE),"")</f>
        <v/>
      </c>
      <c r="L1397" s="63"/>
      <c r="M1397" s="65" t="str">
        <f>IFERROR(VLOOKUP(Table1[[#This Row],[Staff ID]],Table2[],2,FALSE),"")</f>
        <v/>
      </c>
      <c r="N1397" s="209" t="str">
        <f>IFERROR(IF(VLOOKUP(Table1[[#This Row],[Budget Code Description]],Dimentions!$X$6:$AC$134,4,FALSE)="","",VLOOKUP(Table1[[#This Row],[Budget Code Description]],Dimentions!$X$6:$AC$134,4,FALSE)),"")</f>
        <v/>
      </c>
      <c r="O1397" s="65" t="str">
        <f>IFERROR(VLOOKUP(Table1[[#This Row],[Vendor ID]],Table549[],2,FALSE),"")</f>
        <v/>
      </c>
      <c r="P1397" s="63"/>
      <c r="Q1397" s="141" t="str">
        <f>IF(Table1[[#This Row],[Posting Date]]&lt;&gt;"",$D$9,"")</f>
        <v/>
      </c>
      <c r="R1397" s="157" t="str">
        <f>IF(Table1[[#This Row],[Posting Date]]&lt;&gt;"",$D$10,"")</f>
        <v/>
      </c>
      <c r="S1397" s="66"/>
      <c r="T1397" s="63"/>
      <c r="U1397" s="67"/>
      <c r="V1397" s="67"/>
      <c r="W1397" s="67" t="str">
        <f t="shared" si="26"/>
        <v/>
      </c>
      <c r="X1397" s="159" t="str">
        <f>IF(E1397="","",(IF(Table1[[#This Row],[Cur]]="USD",Table1[[#This Row],[Cur_Amount Debit]],Table1[[#This Row],[Cur_Amount Debit]]/Table1[[#This Row],[Exchange Rate]])))</f>
        <v/>
      </c>
      <c r="Y1397" s="159" t="str">
        <f>IF(E1397="","",(IF(Table1[[#This Row],[Cur]]="USD",Table1[[#This Row],[Cur_Amount Credit]],Table1[[#This Row],[Cur_Amount Credit]]/ExchangeRate)))</f>
        <v/>
      </c>
      <c r="Z1397" s="201" t="str">
        <f>IF(E1397="","",(Table1[[#This Row],[Debit USD]]-Table1[[#This Row],[Credit USD]]))</f>
        <v/>
      </c>
      <c r="AA1397" s="226"/>
      <c r="AB1397" s="255"/>
      <c r="AC1397" s="1"/>
      <c r="AD1397" s="15"/>
      <c r="AE1397" s="15" t="str">
        <f>IF(AND(OR(Table1[[#This Row],[Account]]="15030",Table1[[#This Row],[Account]]="15035",Table1[[#This Row],[Account]]="20150"),Table1[[#This Row],[Vendor ID]]=""),1,"")</f>
        <v/>
      </c>
      <c r="AF1397" s="15"/>
      <c r="AG1397" s="15"/>
      <c r="AH1397" s="15"/>
      <c r="AI1397" s="46" t="str">
        <f>IF(Table1[[#This Row],[Posting Date]]&lt;&gt;"","GJ-"&amp;CountryID,"")</f>
        <v/>
      </c>
      <c r="AJ1397" s="59" t="str">
        <f>IF(Table1[[#This Row],[Posting Date]]&lt;&gt;"",Table1[[#This Row],[Posting Date]],"")</f>
        <v/>
      </c>
      <c r="AK1397" s="46"/>
      <c r="AL1397" s="46" t="str">
        <f>IF(Table1[[#This Row],[Description]]&lt;&gt;"",Table1[[#This Row],[Description]],"")</f>
        <v/>
      </c>
      <c r="AM1397" s="46" t="str">
        <f>IF(Table1[[#This Row],[Posting Date]]&lt;&gt;"",Table1[[#This Row],[Reference Number]],"")</f>
        <v/>
      </c>
      <c r="AN1397" s="46" t="str">
        <f>TRIM(Table1[[#This Row],[Line '#]])</f>
        <v/>
      </c>
      <c r="AO1397" s="46" t="str">
        <f>TRIM(Table1[[#This Row],[Account]])</f>
        <v/>
      </c>
      <c r="AP1397" s="46" t="str">
        <f>IF(Table1[[#This Row],[Posting Date]]&lt;&gt;"",$D$5,"")</f>
        <v/>
      </c>
      <c r="AQ1397" s="46" t="str">
        <f>TRIM(Table1[[#This Row],[Departments-Prgrams]])</f>
        <v/>
      </c>
      <c r="AR1397" s="46" t="str">
        <f>TRIM(Table1[[#This Row],[Grant]])</f>
        <v/>
      </c>
      <c r="AS1397" s="46" t="str">
        <f>TRIM(Table1[[#This Row],[Staff ID]])</f>
        <v/>
      </c>
      <c r="AT1397" s="46" t="str">
        <f>IF(TRIM(Table1[[#This Row],[Budget Code]])=0,"",TRIM(Table1[[#This Row],[Budget Code]]))</f>
        <v/>
      </c>
      <c r="AU1397" s="46" t="str">
        <f>IF(Table1[[#This Row],[Line Description]]&lt;&gt;"",Table1[[#This Row],[Line Description]],"")</f>
        <v/>
      </c>
      <c r="AV1397" s="46" t="str">
        <f>IF(Table1[[#This Row],[Cur_Amount Debit]]&gt;0,ROUND(Table1[[#This Row],[Cur_Amount Debit]],2),"")</f>
        <v/>
      </c>
      <c r="AW1397" s="46" t="str">
        <f>IF(Table1[[#This Row],[Cur_Amount Credit]]&gt;0,ROUND(Table1[[#This Row],[Cur_Amount Credit]],2),"")</f>
        <v/>
      </c>
      <c r="AX1397" s="46" t="str">
        <f>LEFT(Table1[[#This Row],[Cur]],3)</f>
        <v/>
      </c>
      <c r="AY1397" s="59"/>
      <c r="AZ1397" s="46"/>
      <c r="BA1397" s="46" t="str">
        <f>IF(Table1[[#This Row],[Cur]]&lt;&gt;"",IF(Table1[[#This Row],[Cur]]="USD","",ExchangeRate),"")</f>
        <v/>
      </c>
      <c r="BB1397" s="46" t="str">
        <f>IF(Table1[[#This Row],[Grant]]&lt;&gt;"",VLOOKUP(Table1[[#This Row],[Grant]],Grants!B:D,3),"")</f>
        <v/>
      </c>
      <c r="BC1397" s="46" t="str">
        <f>TRIM(Table1[[#This Row],[Vendor ID]])</f>
        <v/>
      </c>
      <c r="BD1397">
        <f>IF(Table1[[#This Row],[Reference Number]]=Q1396,BD1396,BD1396+1)</f>
        <v>0</v>
      </c>
    </row>
    <row r="1398" spans="1:56" ht="11.25" customHeight="1" x14ac:dyDescent="0.25">
      <c r="A1398" s="1"/>
      <c r="B1398" s="88" t="str">
        <f>IF(Table1[[#This Row],[Posting Date]]&lt;&gt;"",IF(Table1[[#This Row],[Reference Number]]=Q1397,B1397+1,1),"")</f>
        <v/>
      </c>
      <c r="C1398" s="61"/>
      <c r="D1398" s="61"/>
      <c r="E1398" s="138"/>
      <c r="F1398" s="141" t="str">
        <f>IFERROR(IF(VLOOKUP(Table1[[#This Row],[Budget Code Description]],Dimentions!$X$6:$AC$139,2,FALSE)="","",VLOOKUP(Table1[[#This Row],[Budget Code Description]],Dimentions!$X$6:$AC$139,2,FALSE)),"")</f>
        <v/>
      </c>
      <c r="G1398" s="141"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1" t="str">
        <f>IFERROR(VLOOKUP(Table1[[#This Row],[Budget Code Description]],Table6[#All],8,FALSE),"")</f>
        <v/>
      </c>
      <c r="L1398" s="63"/>
      <c r="M1398" s="65" t="str">
        <f>IFERROR(VLOOKUP(Table1[[#This Row],[Staff ID]],Table2[],2,FALSE),"")</f>
        <v/>
      </c>
      <c r="N1398" s="209" t="str">
        <f>IFERROR(IF(VLOOKUP(Table1[[#This Row],[Budget Code Description]],Dimentions!$X$6:$AC$134,4,FALSE)="","",VLOOKUP(Table1[[#This Row],[Budget Code Description]],Dimentions!$X$6:$AC$134,4,FALSE)),"")</f>
        <v/>
      </c>
      <c r="O1398" s="65" t="str">
        <f>IFERROR(VLOOKUP(Table1[[#This Row],[Vendor ID]],Table549[],2,FALSE),"")</f>
        <v/>
      </c>
      <c r="P1398" s="63"/>
      <c r="Q1398" s="141" t="str">
        <f>IF(Table1[[#This Row],[Posting Date]]&lt;&gt;"",$D$9,"")</f>
        <v/>
      </c>
      <c r="R1398" s="157" t="str">
        <f>IF(Table1[[#This Row],[Posting Date]]&lt;&gt;"",$D$10,"")</f>
        <v/>
      </c>
      <c r="S1398" s="66"/>
      <c r="T1398" s="63"/>
      <c r="U1398" s="67"/>
      <c r="V1398" s="67"/>
      <c r="W1398" s="67" t="str">
        <f t="shared" si="26"/>
        <v/>
      </c>
      <c r="X1398" s="159" t="str">
        <f>IF(E1398="","",(IF(Table1[[#This Row],[Cur]]="USD",Table1[[#This Row],[Cur_Amount Debit]],Table1[[#This Row],[Cur_Amount Debit]]/Table1[[#This Row],[Exchange Rate]])))</f>
        <v/>
      </c>
      <c r="Y1398" s="159" t="str">
        <f>IF(E1398="","",(IF(Table1[[#This Row],[Cur]]="USD",Table1[[#This Row],[Cur_Amount Credit]],Table1[[#This Row],[Cur_Amount Credit]]/ExchangeRate)))</f>
        <v/>
      </c>
      <c r="Z1398" s="201" t="str">
        <f>IF(E1398="","",(Table1[[#This Row],[Debit USD]]-Table1[[#This Row],[Credit USD]]))</f>
        <v/>
      </c>
      <c r="AA1398" s="226"/>
      <c r="AB1398" s="255"/>
      <c r="AC1398" s="1"/>
      <c r="AD1398" s="15"/>
      <c r="AE1398" s="15" t="str">
        <f>IF(AND(OR(Table1[[#This Row],[Account]]="15030",Table1[[#This Row],[Account]]="15035",Table1[[#This Row],[Account]]="20150"),Table1[[#This Row],[Vendor ID]]=""),1,"")</f>
        <v/>
      </c>
      <c r="AF1398" s="15"/>
      <c r="AG1398" s="15"/>
      <c r="AH1398" s="15"/>
      <c r="AI1398" s="46" t="str">
        <f>IF(Table1[[#This Row],[Posting Date]]&lt;&gt;"","GJ-"&amp;CountryID,"")</f>
        <v/>
      </c>
      <c r="AJ1398" s="59" t="str">
        <f>IF(Table1[[#This Row],[Posting Date]]&lt;&gt;"",Table1[[#This Row],[Posting Date]],"")</f>
        <v/>
      </c>
      <c r="AK1398" s="46"/>
      <c r="AL1398" s="46" t="str">
        <f>IF(Table1[[#This Row],[Description]]&lt;&gt;"",Table1[[#This Row],[Description]],"")</f>
        <v/>
      </c>
      <c r="AM1398" s="46" t="str">
        <f>IF(Table1[[#This Row],[Posting Date]]&lt;&gt;"",Table1[[#This Row],[Reference Number]],"")</f>
        <v/>
      </c>
      <c r="AN1398" s="46" t="str">
        <f>TRIM(Table1[[#This Row],[Line '#]])</f>
        <v/>
      </c>
      <c r="AO1398" s="46" t="str">
        <f>TRIM(Table1[[#This Row],[Account]])</f>
        <v/>
      </c>
      <c r="AP1398" s="46" t="str">
        <f>IF(Table1[[#This Row],[Posting Date]]&lt;&gt;"",$D$5,"")</f>
        <v/>
      </c>
      <c r="AQ1398" s="46" t="str">
        <f>TRIM(Table1[[#This Row],[Departments-Prgrams]])</f>
        <v/>
      </c>
      <c r="AR1398" s="46" t="str">
        <f>TRIM(Table1[[#This Row],[Grant]])</f>
        <v/>
      </c>
      <c r="AS1398" s="46" t="str">
        <f>TRIM(Table1[[#This Row],[Staff ID]])</f>
        <v/>
      </c>
      <c r="AT1398" s="46" t="str">
        <f>IF(TRIM(Table1[[#This Row],[Budget Code]])=0,"",TRIM(Table1[[#This Row],[Budget Code]]))</f>
        <v/>
      </c>
      <c r="AU1398" s="46" t="str">
        <f>IF(Table1[[#This Row],[Line Description]]&lt;&gt;"",Table1[[#This Row],[Line Description]],"")</f>
        <v/>
      </c>
      <c r="AV1398" s="46" t="str">
        <f>IF(Table1[[#This Row],[Cur_Amount Debit]]&gt;0,ROUND(Table1[[#This Row],[Cur_Amount Debit]],2),"")</f>
        <v/>
      </c>
      <c r="AW1398" s="46" t="str">
        <f>IF(Table1[[#This Row],[Cur_Amount Credit]]&gt;0,ROUND(Table1[[#This Row],[Cur_Amount Credit]],2),"")</f>
        <v/>
      </c>
      <c r="AX1398" s="46" t="str">
        <f>LEFT(Table1[[#This Row],[Cur]],3)</f>
        <v/>
      </c>
      <c r="AY1398" s="59"/>
      <c r="AZ1398" s="46"/>
      <c r="BA1398" s="46" t="str">
        <f>IF(Table1[[#This Row],[Cur]]&lt;&gt;"",IF(Table1[[#This Row],[Cur]]="USD","",ExchangeRate),"")</f>
        <v/>
      </c>
      <c r="BB1398" s="46" t="str">
        <f>IF(Table1[[#This Row],[Grant]]&lt;&gt;"",VLOOKUP(Table1[[#This Row],[Grant]],Grants!B:D,3),"")</f>
        <v/>
      </c>
      <c r="BC1398" s="46" t="str">
        <f>TRIM(Table1[[#This Row],[Vendor ID]])</f>
        <v/>
      </c>
      <c r="BD1398">
        <f>IF(Table1[[#This Row],[Reference Number]]=Q1397,BD1397,BD1397+1)</f>
        <v>0</v>
      </c>
    </row>
    <row r="1399" spans="1:56" ht="11.25" customHeight="1" x14ac:dyDescent="0.25">
      <c r="A1399" s="1"/>
      <c r="B1399" s="88" t="str">
        <f>IF(Table1[[#This Row],[Posting Date]]&lt;&gt;"",IF(Table1[[#This Row],[Reference Number]]=Q1398,B1398+1,1),"")</f>
        <v/>
      </c>
      <c r="C1399" s="61"/>
      <c r="D1399" s="61"/>
      <c r="E1399" s="138"/>
      <c r="F1399" s="141" t="str">
        <f>IFERROR(IF(VLOOKUP(Table1[[#This Row],[Budget Code Description]],Dimentions!$X$6:$AC$139,2,FALSE)="","",VLOOKUP(Table1[[#This Row],[Budget Code Description]],Dimentions!$X$6:$AC$139,2,FALSE)),"")</f>
        <v/>
      </c>
      <c r="G1399" s="141"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1" t="str">
        <f>IFERROR(VLOOKUP(Table1[[#This Row],[Budget Code Description]],Table6[#All],8,FALSE),"")</f>
        <v/>
      </c>
      <c r="L1399" s="63"/>
      <c r="M1399" s="65" t="str">
        <f>IFERROR(VLOOKUP(Table1[[#This Row],[Staff ID]],Table2[],2,FALSE),"")</f>
        <v/>
      </c>
      <c r="N1399" s="209" t="str">
        <f>IFERROR(IF(VLOOKUP(Table1[[#This Row],[Budget Code Description]],Dimentions!$X$6:$AC$134,4,FALSE)="","",VLOOKUP(Table1[[#This Row],[Budget Code Description]],Dimentions!$X$6:$AC$134,4,FALSE)),"")</f>
        <v/>
      </c>
      <c r="O1399" s="65" t="str">
        <f>IFERROR(VLOOKUP(Table1[[#This Row],[Vendor ID]],Table549[],2,FALSE),"")</f>
        <v/>
      </c>
      <c r="P1399" s="63"/>
      <c r="Q1399" s="141" t="str">
        <f>IF(Table1[[#This Row],[Posting Date]]&lt;&gt;"",$D$9,"")</f>
        <v/>
      </c>
      <c r="R1399" s="157" t="str">
        <f>IF(Table1[[#This Row],[Posting Date]]&lt;&gt;"",$D$10,"")</f>
        <v/>
      </c>
      <c r="S1399" s="66"/>
      <c r="T1399" s="63"/>
      <c r="U1399" s="67"/>
      <c r="V1399" s="67"/>
      <c r="W1399" s="67" t="str">
        <f t="shared" si="26"/>
        <v/>
      </c>
      <c r="X1399" s="159" t="str">
        <f>IF(E1399="","",(IF(Table1[[#This Row],[Cur]]="USD",Table1[[#This Row],[Cur_Amount Debit]],Table1[[#This Row],[Cur_Amount Debit]]/Table1[[#This Row],[Exchange Rate]])))</f>
        <v/>
      </c>
      <c r="Y1399" s="159" t="str">
        <f>IF(E1399="","",(IF(Table1[[#This Row],[Cur]]="USD",Table1[[#This Row],[Cur_Amount Credit]],Table1[[#This Row],[Cur_Amount Credit]]/ExchangeRate)))</f>
        <v/>
      </c>
      <c r="Z1399" s="201" t="str">
        <f>IF(E1399="","",(Table1[[#This Row],[Debit USD]]-Table1[[#This Row],[Credit USD]]))</f>
        <v/>
      </c>
      <c r="AA1399" s="226"/>
      <c r="AB1399" s="255"/>
      <c r="AC1399" s="1"/>
      <c r="AD1399" s="15"/>
      <c r="AE1399" s="15" t="str">
        <f>IF(AND(OR(Table1[[#This Row],[Account]]="15030",Table1[[#This Row],[Account]]="15035",Table1[[#This Row],[Account]]="20150"),Table1[[#This Row],[Vendor ID]]=""),1,"")</f>
        <v/>
      </c>
      <c r="AF1399" s="15"/>
      <c r="AG1399" s="15"/>
      <c r="AH1399" s="15"/>
      <c r="AI1399" s="46" t="str">
        <f>IF(Table1[[#This Row],[Posting Date]]&lt;&gt;"","GJ-"&amp;CountryID,"")</f>
        <v/>
      </c>
      <c r="AJ1399" s="59" t="str">
        <f>IF(Table1[[#This Row],[Posting Date]]&lt;&gt;"",Table1[[#This Row],[Posting Date]],"")</f>
        <v/>
      </c>
      <c r="AK1399" s="46"/>
      <c r="AL1399" s="46" t="str">
        <f>IF(Table1[[#This Row],[Description]]&lt;&gt;"",Table1[[#This Row],[Description]],"")</f>
        <v/>
      </c>
      <c r="AM1399" s="46" t="str">
        <f>IF(Table1[[#This Row],[Posting Date]]&lt;&gt;"",Table1[[#This Row],[Reference Number]],"")</f>
        <v/>
      </c>
      <c r="AN1399" s="46" t="str">
        <f>TRIM(Table1[[#This Row],[Line '#]])</f>
        <v/>
      </c>
      <c r="AO1399" s="46" t="str">
        <f>TRIM(Table1[[#This Row],[Account]])</f>
        <v/>
      </c>
      <c r="AP1399" s="46" t="str">
        <f>IF(Table1[[#This Row],[Posting Date]]&lt;&gt;"",$D$5,"")</f>
        <v/>
      </c>
      <c r="AQ1399" s="46" t="str">
        <f>TRIM(Table1[[#This Row],[Departments-Prgrams]])</f>
        <v/>
      </c>
      <c r="AR1399" s="46" t="str">
        <f>TRIM(Table1[[#This Row],[Grant]])</f>
        <v/>
      </c>
      <c r="AS1399" s="46" t="str">
        <f>TRIM(Table1[[#This Row],[Staff ID]])</f>
        <v/>
      </c>
      <c r="AT1399" s="46" t="str">
        <f>IF(TRIM(Table1[[#This Row],[Budget Code]])=0,"",TRIM(Table1[[#This Row],[Budget Code]]))</f>
        <v/>
      </c>
      <c r="AU1399" s="46" t="str">
        <f>IF(Table1[[#This Row],[Line Description]]&lt;&gt;"",Table1[[#This Row],[Line Description]],"")</f>
        <v/>
      </c>
      <c r="AV1399" s="46" t="str">
        <f>IF(Table1[[#This Row],[Cur_Amount Debit]]&gt;0,ROUND(Table1[[#This Row],[Cur_Amount Debit]],2),"")</f>
        <v/>
      </c>
      <c r="AW1399" s="46" t="str">
        <f>IF(Table1[[#This Row],[Cur_Amount Credit]]&gt;0,ROUND(Table1[[#This Row],[Cur_Amount Credit]],2),"")</f>
        <v/>
      </c>
      <c r="AX1399" s="46" t="str">
        <f>LEFT(Table1[[#This Row],[Cur]],3)</f>
        <v/>
      </c>
      <c r="AY1399" s="59"/>
      <c r="AZ1399" s="46"/>
      <c r="BA1399" s="46" t="str">
        <f>IF(Table1[[#This Row],[Cur]]&lt;&gt;"",IF(Table1[[#This Row],[Cur]]="USD","",ExchangeRate),"")</f>
        <v/>
      </c>
      <c r="BB1399" s="46" t="str">
        <f>IF(Table1[[#This Row],[Grant]]&lt;&gt;"",VLOOKUP(Table1[[#This Row],[Grant]],Grants!B:D,3),"")</f>
        <v/>
      </c>
      <c r="BC1399" s="46" t="str">
        <f>TRIM(Table1[[#This Row],[Vendor ID]])</f>
        <v/>
      </c>
      <c r="BD1399">
        <f>IF(Table1[[#This Row],[Reference Number]]=Q1398,BD1398,BD1398+1)</f>
        <v>0</v>
      </c>
    </row>
    <row r="1400" spans="1:56" ht="11.25" customHeight="1" x14ac:dyDescent="0.25">
      <c r="A1400" s="1"/>
      <c r="B1400" s="88" t="str">
        <f>IF(Table1[[#This Row],[Posting Date]]&lt;&gt;"",IF(Table1[[#This Row],[Reference Number]]=Q1399,B1399+1,1),"")</f>
        <v/>
      </c>
      <c r="C1400" s="61"/>
      <c r="D1400" s="61"/>
      <c r="E1400" s="138"/>
      <c r="F1400" s="141" t="str">
        <f>IFERROR(IF(VLOOKUP(Table1[[#This Row],[Budget Code Description]],Dimentions!$X$6:$AC$139,2,FALSE)="","",VLOOKUP(Table1[[#This Row],[Budget Code Description]],Dimentions!$X$6:$AC$139,2,FALSE)),"")</f>
        <v/>
      </c>
      <c r="G1400" s="141"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1" t="str">
        <f>IFERROR(VLOOKUP(Table1[[#This Row],[Budget Code Description]],Table6[#All],8,FALSE),"")</f>
        <v/>
      </c>
      <c r="L1400" s="63"/>
      <c r="M1400" s="65" t="str">
        <f>IFERROR(VLOOKUP(Table1[[#This Row],[Staff ID]],Table2[],2,FALSE),"")</f>
        <v/>
      </c>
      <c r="N1400" s="209" t="str">
        <f>IFERROR(IF(VLOOKUP(Table1[[#This Row],[Budget Code Description]],Dimentions!$X$6:$AC$134,4,FALSE)="","",VLOOKUP(Table1[[#This Row],[Budget Code Description]],Dimentions!$X$6:$AC$134,4,FALSE)),"")</f>
        <v/>
      </c>
      <c r="O1400" s="65" t="str">
        <f>IFERROR(VLOOKUP(Table1[[#This Row],[Vendor ID]],Table549[],2,FALSE),"")</f>
        <v/>
      </c>
      <c r="P1400" s="63"/>
      <c r="Q1400" s="141" t="str">
        <f>IF(Table1[[#This Row],[Posting Date]]&lt;&gt;"",$D$9,"")</f>
        <v/>
      </c>
      <c r="R1400" s="157" t="str">
        <f>IF(Table1[[#This Row],[Posting Date]]&lt;&gt;"",$D$10,"")</f>
        <v/>
      </c>
      <c r="S1400" s="66"/>
      <c r="T1400" s="63"/>
      <c r="U1400" s="67"/>
      <c r="V1400" s="67"/>
      <c r="W1400" s="67" t="str">
        <f t="shared" si="26"/>
        <v/>
      </c>
      <c r="X1400" s="159" t="str">
        <f>IF(E1400="","",(IF(Table1[[#This Row],[Cur]]="USD",Table1[[#This Row],[Cur_Amount Debit]],Table1[[#This Row],[Cur_Amount Debit]]/Table1[[#This Row],[Exchange Rate]])))</f>
        <v/>
      </c>
      <c r="Y1400" s="159" t="str">
        <f>IF(E1400="","",(IF(Table1[[#This Row],[Cur]]="USD",Table1[[#This Row],[Cur_Amount Credit]],Table1[[#This Row],[Cur_Amount Credit]]/ExchangeRate)))</f>
        <v/>
      </c>
      <c r="Z1400" s="201" t="str">
        <f>IF(E1400="","",(Table1[[#This Row],[Debit USD]]-Table1[[#This Row],[Credit USD]]))</f>
        <v/>
      </c>
      <c r="AA1400" s="226"/>
      <c r="AB1400" s="255"/>
      <c r="AC1400" s="1"/>
      <c r="AD1400" s="15"/>
      <c r="AE1400" s="15" t="str">
        <f>IF(AND(OR(Table1[[#This Row],[Account]]="15030",Table1[[#This Row],[Account]]="15035",Table1[[#This Row],[Account]]="20150"),Table1[[#This Row],[Vendor ID]]=""),1,"")</f>
        <v/>
      </c>
      <c r="AF1400" s="15"/>
      <c r="AG1400" s="15"/>
      <c r="AH1400" s="15"/>
      <c r="AI1400" s="46" t="str">
        <f>IF(Table1[[#This Row],[Posting Date]]&lt;&gt;"","GJ-"&amp;CountryID,"")</f>
        <v/>
      </c>
      <c r="AJ1400" s="59" t="str">
        <f>IF(Table1[[#This Row],[Posting Date]]&lt;&gt;"",Table1[[#This Row],[Posting Date]],"")</f>
        <v/>
      </c>
      <c r="AK1400" s="46"/>
      <c r="AL1400" s="46" t="str">
        <f>IF(Table1[[#This Row],[Description]]&lt;&gt;"",Table1[[#This Row],[Description]],"")</f>
        <v/>
      </c>
      <c r="AM1400" s="46" t="str">
        <f>IF(Table1[[#This Row],[Posting Date]]&lt;&gt;"",Table1[[#This Row],[Reference Number]],"")</f>
        <v/>
      </c>
      <c r="AN1400" s="46" t="str">
        <f>TRIM(Table1[[#This Row],[Line '#]])</f>
        <v/>
      </c>
      <c r="AO1400" s="46" t="str">
        <f>TRIM(Table1[[#This Row],[Account]])</f>
        <v/>
      </c>
      <c r="AP1400" s="46" t="str">
        <f>IF(Table1[[#This Row],[Posting Date]]&lt;&gt;"",$D$5,"")</f>
        <v/>
      </c>
      <c r="AQ1400" s="46" t="str">
        <f>TRIM(Table1[[#This Row],[Departments-Prgrams]])</f>
        <v/>
      </c>
      <c r="AR1400" s="46" t="str">
        <f>TRIM(Table1[[#This Row],[Grant]])</f>
        <v/>
      </c>
      <c r="AS1400" s="46" t="str">
        <f>TRIM(Table1[[#This Row],[Staff ID]])</f>
        <v/>
      </c>
      <c r="AT1400" s="46" t="str">
        <f>IF(TRIM(Table1[[#This Row],[Budget Code]])=0,"",TRIM(Table1[[#This Row],[Budget Code]]))</f>
        <v/>
      </c>
      <c r="AU1400" s="46" t="str">
        <f>IF(Table1[[#This Row],[Line Description]]&lt;&gt;"",Table1[[#This Row],[Line Description]],"")</f>
        <v/>
      </c>
      <c r="AV1400" s="46" t="str">
        <f>IF(Table1[[#This Row],[Cur_Amount Debit]]&gt;0,ROUND(Table1[[#This Row],[Cur_Amount Debit]],2),"")</f>
        <v/>
      </c>
      <c r="AW1400" s="46" t="str">
        <f>IF(Table1[[#This Row],[Cur_Amount Credit]]&gt;0,ROUND(Table1[[#This Row],[Cur_Amount Credit]],2),"")</f>
        <v/>
      </c>
      <c r="AX1400" s="46" t="str">
        <f>LEFT(Table1[[#This Row],[Cur]],3)</f>
        <v/>
      </c>
      <c r="AY1400" s="59"/>
      <c r="AZ1400" s="46"/>
      <c r="BA1400" s="46" t="str">
        <f>IF(Table1[[#This Row],[Cur]]&lt;&gt;"",IF(Table1[[#This Row],[Cur]]="USD","",ExchangeRate),"")</f>
        <v/>
      </c>
      <c r="BB1400" s="46" t="str">
        <f>IF(Table1[[#This Row],[Grant]]&lt;&gt;"",VLOOKUP(Table1[[#This Row],[Grant]],Grants!B:D,3),"")</f>
        <v/>
      </c>
      <c r="BC1400" s="46" t="str">
        <f>TRIM(Table1[[#This Row],[Vendor ID]])</f>
        <v/>
      </c>
      <c r="BD1400">
        <f>IF(Table1[[#This Row],[Reference Number]]=Q1399,BD1399,BD1399+1)</f>
        <v>0</v>
      </c>
    </row>
    <row r="1401" spans="1:56" ht="11.25" customHeight="1" x14ac:dyDescent="0.25">
      <c r="A1401" s="1"/>
      <c r="B1401" s="88" t="str">
        <f>IF(Table1[[#This Row],[Posting Date]]&lt;&gt;"",IF(Table1[[#This Row],[Reference Number]]=Q1400,B1400+1,1),"")</f>
        <v/>
      </c>
      <c r="C1401" s="61"/>
      <c r="D1401" s="61"/>
      <c r="E1401" s="138"/>
      <c r="F1401" s="141" t="str">
        <f>IFERROR(IF(VLOOKUP(Table1[[#This Row],[Budget Code Description]],Dimentions!$X$6:$AC$139,2,FALSE)="","",VLOOKUP(Table1[[#This Row],[Budget Code Description]],Dimentions!$X$6:$AC$139,2,FALSE)),"")</f>
        <v/>
      </c>
      <c r="G1401" s="141"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1" t="str">
        <f>IFERROR(VLOOKUP(Table1[[#This Row],[Budget Code Description]],Table6[#All],8,FALSE),"")</f>
        <v/>
      </c>
      <c r="L1401" s="63"/>
      <c r="M1401" s="65" t="str">
        <f>IFERROR(VLOOKUP(Table1[[#This Row],[Staff ID]],Table2[],2,FALSE),"")</f>
        <v/>
      </c>
      <c r="N1401" s="209" t="str">
        <f>IFERROR(IF(VLOOKUP(Table1[[#This Row],[Budget Code Description]],Dimentions!$X$6:$AC$134,4,FALSE)="","",VLOOKUP(Table1[[#This Row],[Budget Code Description]],Dimentions!$X$6:$AC$134,4,FALSE)),"")</f>
        <v/>
      </c>
      <c r="O1401" s="65" t="str">
        <f>IFERROR(VLOOKUP(Table1[[#This Row],[Vendor ID]],Table549[],2,FALSE),"")</f>
        <v/>
      </c>
      <c r="P1401" s="63"/>
      <c r="Q1401" s="141" t="str">
        <f>IF(Table1[[#This Row],[Posting Date]]&lt;&gt;"",$D$9,"")</f>
        <v/>
      </c>
      <c r="R1401" s="157" t="str">
        <f>IF(Table1[[#This Row],[Posting Date]]&lt;&gt;"",$D$10,"")</f>
        <v/>
      </c>
      <c r="S1401" s="66"/>
      <c r="T1401" s="63"/>
      <c r="U1401" s="67"/>
      <c r="V1401" s="67"/>
      <c r="W1401" s="67" t="str">
        <f t="shared" si="26"/>
        <v/>
      </c>
      <c r="X1401" s="159" t="str">
        <f>IF(E1401="","",(IF(Table1[[#This Row],[Cur]]="USD",Table1[[#This Row],[Cur_Amount Debit]],Table1[[#This Row],[Cur_Amount Debit]]/Table1[[#This Row],[Exchange Rate]])))</f>
        <v/>
      </c>
      <c r="Y1401" s="159" t="str">
        <f>IF(E1401="","",(IF(Table1[[#This Row],[Cur]]="USD",Table1[[#This Row],[Cur_Amount Credit]],Table1[[#This Row],[Cur_Amount Credit]]/ExchangeRate)))</f>
        <v/>
      </c>
      <c r="Z1401" s="201" t="str">
        <f>IF(E1401="","",(Table1[[#This Row],[Debit USD]]-Table1[[#This Row],[Credit USD]]))</f>
        <v/>
      </c>
      <c r="AA1401" s="226"/>
      <c r="AB1401" s="255"/>
      <c r="AC1401" s="1"/>
      <c r="AD1401" s="15"/>
      <c r="AE1401" s="15" t="str">
        <f>IF(AND(OR(Table1[[#This Row],[Account]]="15030",Table1[[#This Row],[Account]]="15035",Table1[[#This Row],[Account]]="20150"),Table1[[#This Row],[Vendor ID]]=""),1,"")</f>
        <v/>
      </c>
      <c r="AF1401" s="15"/>
      <c r="AG1401" s="15"/>
      <c r="AH1401" s="15"/>
      <c r="AI1401" s="46" t="str">
        <f>IF(Table1[[#This Row],[Posting Date]]&lt;&gt;"","GJ-"&amp;CountryID,"")</f>
        <v/>
      </c>
      <c r="AJ1401" s="59" t="str">
        <f>IF(Table1[[#This Row],[Posting Date]]&lt;&gt;"",Table1[[#This Row],[Posting Date]],"")</f>
        <v/>
      </c>
      <c r="AK1401" s="46"/>
      <c r="AL1401" s="46" t="str">
        <f>IF(Table1[[#This Row],[Description]]&lt;&gt;"",Table1[[#This Row],[Description]],"")</f>
        <v/>
      </c>
      <c r="AM1401" s="46" t="str">
        <f>IF(Table1[[#This Row],[Posting Date]]&lt;&gt;"",Table1[[#This Row],[Reference Number]],"")</f>
        <v/>
      </c>
      <c r="AN1401" s="46" t="str">
        <f>TRIM(Table1[[#This Row],[Line '#]])</f>
        <v/>
      </c>
      <c r="AO1401" s="46" t="str">
        <f>TRIM(Table1[[#This Row],[Account]])</f>
        <v/>
      </c>
      <c r="AP1401" s="46" t="str">
        <f>IF(Table1[[#This Row],[Posting Date]]&lt;&gt;"",$D$5,"")</f>
        <v/>
      </c>
      <c r="AQ1401" s="46" t="str">
        <f>TRIM(Table1[[#This Row],[Departments-Prgrams]])</f>
        <v/>
      </c>
      <c r="AR1401" s="46" t="str">
        <f>TRIM(Table1[[#This Row],[Grant]])</f>
        <v/>
      </c>
      <c r="AS1401" s="46" t="str">
        <f>TRIM(Table1[[#This Row],[Staff ID]])</f>
        <v/>
      </c>
      <c r="AT1401" s="46" t="str">
        <f>IF(TRIM(Table1[[#This Row],[Budget Code]])=0,"",TRIM(Table1[[#This Row],[Budget Code]]))</f>
        <v/>
      </c>
      <c r="AU1401" s="46" t="str">
        <f>IF(Table1[[#This Row],[Line Description]]&lt;&gt;"",Table1[[#This Row],[Line Description]],"")</f>
        <v/>
      </c>
      <c r="AV1401" s="46" t="str">
        <f>IF(Table1[[#This Row],[Cur_Amount Debit]]&gt;0,ROUND(Table1[[#This Row],[Cur_Amount Debit]],2),"")</f>
        <v/>
      </c>
      <c r="AW1401" s="46" t="str">
        <f>IF(Table1[[#This Row],[Cur_Amount Credit]]&gt;0,ROUND(Table1[[#This Row],[Cur_Amount Credit]],2),"")</f>
        <v/>
      </c>
      <c r="AX1401" s="46" t="str">
        <f>LEFT(Table1[[#This Row],[Cur]],3)</f>
        <v/>
      </c>
      <c r="AY1401" s="59"/>
      <c r="AZ1401" s="46"/>
      <c r="BA1401" s="46" t="str">
        <f>IF(Table1[[#This Row],[Cur]]&lt;&gt;"",IF(Table1[[#This Row],[Cur]]="USD","",ExchangeRate),"")</f>
        <v/>
      </c>
      <c r="BB1401" s="46" t="str">
        <f>IF(Table1[[#This Row],[Grant]]&lt;&gt;"",VLOOKUP(Table1[[#This Row],[Grant]],Grants!B:D,3),"")</f>
        <v/>
      </c>
      <c r="BC1401" s="46" t="str">
        <f>TRIM(Table1[[#This Row],[Vendor ID]])</f>
        <v/>
      </c>
      <c r="BD1401">
        <f>IF(Table1[[#This Row],[Reference Number]]=Q1400,BD1400,BD1400+1)</f>
        <v>0</v>
      </c>
    </row>
    <row r="1402" spans="1:56" ht="11.25" customHeight="1" x14ac:dyDescent="0.25">
      <c r="A1402" s="1"/>
      <c r="B1402" s="88" t="str">
        <f>IF(Table1[[#This Row],[Posting Date]]&lt;&gt;"",IF(Table1[[#This Row],[Reference Number]]=Q1401,B1401+1,1),"")</f>
        <v/>
      </c>
      <c r="C1402" s="61"/>
      <c r="D1402" s="61"/>
      <c r="E1402" s="138"/>
      <c r="F1402" s="141" t="str">
        <f>IFERROR(IF(VLOOKUP(Table1[[#This Row],[Budget Code Description]],Dimentions!$X$6:$AC$139,2,FALSE)="","",VLOOKUP(Table1[[#This Row],[Budget Code Description]],Dimentions!$X$6:$AC$139,2,FALSE)),"")</f>
        <v/>
      </c>
      <c r="G1402" s="141"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1" t="str">
        <f>IFERROR(VLOOKUP(Table1[[#This Row],[Budget Code Description]],Table6[#All],8,FALSE),"")</f>
        <v/>
      </c>
      <c r="L1402" s="63"/>
      <c r="M1402" s="65" t="str">
        <f>IFERROR(VLOOKUP(Table1[[#This Row],[Staff ID]],Table2[],2,FALSE),"")</f>
        <v/>
      </c>
      <c r="N1402" s="209" t="str">
        <f>IFERROR(IF(VLOOKUP(Table1[[#This Row],[Budget Code Description]],Dimentions!$X$6:$AC$134,4,FALSE)="","",VLOOKUP(Table1[[#This Row],[Budget Code Description]],Dimentions!$X$6:$AC$134,4,FALSE)),"")</f>
        <v/>
      </c>
      <c r="O1402" s="65" t="str">
        <f>IFERROR(VLOOKUP(Table1[[#This Row],[Vendor ID]],Table549[],2,FALSE),"")</f>
        <v/>
      </c>
      <c r="P1402" s="63"/>
      <c r="Q1402" s="141" t="str">
        <f>IF(Table1[[#This Row],[Posting Date]]&lt;&gt;"",$D$9,"")</f>
        <v/>
      </c>
      <c r="R1402" s="157" t="str">
        <f>IF(Table1[[#This Row],[Posting Date]]&lt;&gt;"",$D$10,"")</f>
        <v/>
      </c>
      <c r="S1402" s="66"/>
      <c r="T1402" s="63"/>
      <c r="U1402" s="67"/>
      <c r="V1402" s="67"/>
      <c r="W1402" s="67" t="str">
        <f t="shared" si="26"/>
        <v/>
      </c>
      <c r="X1402" s="159" t="str">
        <f>IF(E1402="","",(IF(Table1[[#This Row],[Cur]]="USD",Table1[[#This Row],[Cur_Amount Debit]],Table1[[#This Row],[Cur_Amount Debit]]/Table1[[#This Row],[Exchange Rate]])))</f>
        <v/>
      </c>
      <c r="Y1402" s="159" t="str">
        <f>IF(E1402="","",(IF(Table1[[#This Row],[Cur]]="USD",Table1[[#This Row],[Cur_Amount Credit]],Table1[[#This Row],[Cur_Amount Credit]]/ExchangeRate)))</f>
        <v/>
      </c>
      <c r="Z1402" s="201" t="str">
        <f>IF(E1402="","",(Table1[[#This Row],[Debit USD]]-Table1[[#This Row],[Credit USD]]))</f>
        <v/>
      </c>
      <c r="AA1402" s="226"/>
      <c r="AB1402" s="255"/>
      <c r="AC1402" s="1"/>
      <c r="AD1402" s="15"/>
      <c r="AE1402" s="15" t="str">
        <f>IF(AND(OR(Table1[[#This Row],[Account]]="15030",Table1[[#This Row],[Account]]="15035",Table1[[#This Row],[Account]]="20150"),Table1[[#This Row],[Vendor ID]]=""),1,"")</f>
        <v/>
      </c>
      <c r="AF1402" s="15"/>
      <c r="AG1402" s="15"/>
      <c r="AH1402" s="15"/>
      <c r="AI1402" s="46" t="str">
        <f>IF(Table1[[#This Row],[Posting Date]]&lt;&gt;"","GJ-"&amp;CountryID,"")</f>
        <v/>
      </c>
      <c r="AJ1402" s="59" t="str">
        <f>IF(Table1[[#This Row],[Posting Date]]&lt;&gt;"",Table1[[#This Row],[Posting Date]],"")</f>
        <v/>
      </c>
      <c r="AK1402" s="46"/>
      <c r="AL1402" s="46" t="str">
        <f>IF(Table1[[#This Row],[Description]]&lt;&gt;"",Table1[[#This Row],[Description]],"")</f>
        <v/>
      </c>
      <c r="AM1402" s="46" t="str">
        <f>IF(Table1[[#This Row],[Posting Date]]&lt;&gt;"",Table1[[#This Row],[Reference Number]],"")</f>
        <v/>
      </c>
      <c r="AN1402" s="46" t="str">
        <f>TRIM(Table1[[#This Row],[Line '#]])</f>
        <v/>
      </c>
      <c r="AO1402" s="46" t="str">
        <f>TRIM(Table1[[#This Row],[Account]])</f>
        <v/>
      </c>
      <c r="AP1402" s="46" t="str">
        <f>IF(Table1[[#This Row],[Posting Date]]&lt;&gt;"",$D$5,"")</f>
        <v/>
      </c>
      <c r="AQ1402" s="46" t="str">
        <f>TRIM(Table1[[#This Row],[Departments-Prgrams]])</f>
        <v/>
      </c>
      <c r="AR1402" s="46" t="str">
        <f>TRIM(Table1[[#This Row],[Grant]])</f>
        <v/>
      </c>
      <c r="AS1402" s="46" t="str">
        <f>TRIM(Table1[[#This Row],[Staff ID]])</f>
        <v/>
      </c>
      <c r="AT1402" s="46" t="str">
        <f>IF(TRIM(Table1[[#This Row],[Budget Code]])=0,"",TRIM(Table1[[#This Row],[Budget Code]]))</f>
        <v/>
      </c>
      <c r="AU1402" s="46" t="str">
        <f>IF(Table1[[#This Row],[Line Description]]&lt;&gt;"",Table1[[#This Row],[Line Description]],"")</f>
        <v/>
      </c>
      <c r="AV1402" s="46" t="str">
        <f>IF(Table1[[#This Row],[Cur_Amount Debit]]&gt;0,ROUND(Table1[[#This Row],[Cur_Amount Debit]],2),"")</f>
        <v/>
      </c>
      <c r="AW1402" s="46" t="str">
        <f>IF(Table1[[#This Row],[Cur_Amount Credit]]&gt;0,ROUND(Table1[[#This Row],[Cur_Amount Credit]],2),"")</f>
        <v/>
      </c>
      <c r="AX1402" s="46" t="str">
        <f>LEFT(Table1[[#This Row],[Cur]],3)</f>
        <v/>
      </c>
      <c r="AY1402" s="59"/>
      <c r="AZ1402" s="46"/>
      <c r="BA1402" s="46" t="str">
        <f>IF(Table1[[#This Row],[Cur]]&lt;&gt;"",IF(Table1[[#This Row],[Cur]]="USD","",ExchangeRate),"")</f>
        <v/>
      </c>
      <c r="BB1402" s="46" t="str">
        <f>IF(Table1[[#This Row],[Grant]]&lt;&gt;"",VLOOKUP(Table1[[#This Row],[Grant]],Grants!B:D,3),"")</f>
        <v/>
      </c>
      <c r="BC1402" s="46" t="str">
        <f>TRIM(Table1[[#This Row],[Vendor ID]])</f>
        <v/>
      </c>
      <c r="BD1402">
        <f>IF(Table1[[#This Row],[Reference Number]]=Q1401,BD1401,BD1401+1)</f>
        <v>0</v>
      </c>
    </row>
    <row r="1403" spans="1:56" ht="11.25" customHeight="1" x14ac:dyDescent="0.25">
      <c r="A1403" s="1"/>
      <c r="B1403" s="88" t="str">
        <f>IF(Table1[[#This Row],[Posting Date]]&lt;&gt;"",IF(Table1[[#This Row],[Reference Number]]=Q1402,B1402+1,1),"")</f>
        <v/>
      </c>
      <c r="C1403" s="61"/>
      <c r="D1403" s="61"/>
      <c r="E1403" s="138"/>
      <c r="F1403" s="141" t="str">
        <f>IFERROR(IF(VLOOKUP(Table1[[#This Row],[Budget Code Description]],Dimentions!$X$6:$AC$139,2,FALSE)="","",VLOOKUP(Table1[[#This Row],[Budget Code Description]],Dimentions!$X$6:$AC$139,2,FALSE)),"")</f>
        <v/>
      </c>
      <c r="G1403" s="141"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1" t="str">
        <f>IFERROR(VLOOKUP(Table1[[#This Row],[Budget Code Description]],Table6[#All],8,FALSE),"")</f>
        <v/>
      </c>
      <c r="L1403" s="63"/>
      <c r="M1403" s="65" t="str">
        <f>IFERROR(VLOOKUP(Table1[[#This Row],[Staff ID]],Table2[],2,FALSE),"")</f>
        <v/>
      </c>
      <c r="N1403" s="209" t="str">
        <f>IFERROR(IF(VLOOKUP(Table1[[#This Row],[Budget Code Description]],Dimentions!$X$6:$AC$134,4,FALSE)="","",VLOOKUP(Table1[[#This Row],[Budget Code Description]],Dimentions!$X$6:$AC$134,4,FALSE)),"")</f>
        <v/>
      </c>
      <c r="O1403" s="65" t="str">
        <f>IFERROR(VLOOKUP(Table1[[#This Row],[Vendor ID]],Table549[],2,FALSE),"")</f>
        <v/>
      </c>
      <c r="P1403" s="63"/>
      <c r="Q1403" s="141" t="str">
        <f>IF(Table1[[#This Row],[Posting Date]]&lt;&gt;"",$D$9,"")</f>
        <v/>
      </c>
      <c r="R1403" s="157" t="str">
        <f>IF(Table1[[#This Row],[Posting Date]]&lt;&gt;"",$D$10,"")</f>
        <v/>
      </c>
      <c r="S1403" s="66"/>
      <c r="T1403" s="63"/>
      <c r="U1403" s="67"/>
      <c r="V1403" s="67"/>
      <c r="W1403" s="67" t="str">
        <f t="shared" si="26"/>
        <v/>
      </c>
      <c r="X1403" s="159" t="str">
        <f>IF(E1403="","",(IF(Table1[[#This Row],[Cur]]="USD",Table1[[#This Row],[Cur_Amount Debit]],Table1[[#This Row],[Cur_Amount Debit]]/Table1[[#This Row],[Exchange Rate]])))</f>
        <v/>
      </c>
      <c r="Y1403" s="159" t="str">
        <f>IF(E1403="","",(IF(Table1[[#This Row],[Cur]]="USD",Table1[[#This Row],[Cur_Amount Credit]],Table1[[#This Row],[Cur_Amount Credit]]/ExchangeRate)))</f>
        <v/>
      </c>
      <c r="Z1403" s="201" t="str">
        <f>IF(E1403="","",(Table1[[#This Row],[Debit USD]]-Table1[[#This Row],[Credit USD]]))</f>
        <v/>
      </c>
      <c r="AA1403" s="226"/>
      <c r="AB1403" s="255"/>
      <c r="AC1403" s="1"/>
      <c r="AD1403" s="15"/>
      <c r="AE1403" s="15" t="str">
        <f>IF(AND(OR(Table1[[#This Row],[Account]]="15030",Table1[[#This Row],[Account]]="15035",Table1[[#This Row],[Account]]="20150"),Table1[[#This Row],[Vendor ID]]=""),1,"")</f>
        <v/>
      </c>
      <c r="AF1403" s="15"/>
      <c r="AG1403" s="15"/>
      <c r="AH1403" s="15"/>
      <c r="AI1403" s="46" t="str">
        <f>IF(Table1[[#This Row],[Posting Date]]&lt;&gt;"","GJ-"&amp;CountryID,"")</f>
        <v/>
      </c>
      <c r="AJ1403" s="59" t="str">
        <f>IF(Table1[[#This Row],[Posting Date]]&lt;&gt;"",Table1[[#This Row],[Posting Date]],"")</f>
        <v/>
      </c>
      <c r="AK1403" s="46"/>
      <c r="AL1403" s="46" t="str">
        <f>IF(Table1[[#This Row],[Description]]&lt;&gt;"",Table1[[#This Row],[Description]],"")</f>
        <v/>
      </c>
      <c r="AM1403" s="46" t="str">
        <f>IF(Table1[[#This Row],[Posting Date]]&lt;&gt;"",Table1[[#This Row],[Reference Number]],"")</f>
        <v/>
      </c>
      <c r="AN1403" s="46" t="str">
        <f>TRIM(Table1[[#This Row],[Line '#]])</f>
        <v/>
      </c>
      <c r="AO1403" s="46" t="str">
        <f>TRIM(Table1[[#This Row],[Account]])</f>
        <v/>
      </c>
      <c r="AP1403" s="46" t="str">
        <f>IF(Table1[[#This Row],[Posting Date]]&lt;&gt;"",$D$5,"")</f>
        <v/>
      </c>
      <c r="AQ1403" s="46" t="str">
        <f>TRIM(Table1[[#This Row],[Departments-Prgrams]])</f>
        <v/>
      </c>
      <c r="AR1403" s="46" t="str">
        <f>TRIM(Table1[[#This Row],[Grant]])</f>
        <v/>
      </c>
      <c r="AS1403" s="46" t="str">
        <f>TRIM(Table1[[#This Row],[Staff ID]])</f>
        <v/>
      </c>
      <c r="AT1403" s="46" t="str">
        <f>IF(TRIM(Table1[[#This Row],[Budget Code]])=0,"",TRIM(Table1[[#This Row],[Budget Code]]))</f>
        <v/>
      </c>
      <c r="AU1403" s="46" t="str">
        <f>IF(Table1[[#This Row],[Line Description]]&lt;&gt;"",Table1[[#This Row],[Line Description]],"")</f>
        <v/>
      </c>
      <c r="AV1403" s="46" t="str">
        <f>IF(Table1[[#This Row],[Cur_Amount Debit]]&gt;0,ROUND(Table1[[#This Row],[Cur_Amount Debit]],2),"")</f>
        <v/>
      </c>
      <c r="AW1403" s="46" t="str">
        <f>IF(Table1[[#This Row],[Cur_Amount Credit]]&gt;0,ROUND(Table1[[#This Row],[Cur_Amount Credit]],2),"")</f>
        <v/>
      </c>
      <c r="AX1403" s="46" t="str">
        <f>LEFT(Table1[[#This Row],[Cur]],3)</f>
        <v/>
      </c>
      <c r="AY1403" s="59"/>
      <c r="AZ1403" s="46"/>
      <c r="BA1403" s="46" t="str">
        <f>IF(Table1[[#This Row],[Cur]]&lt;&gt;"",IF(Table1[[#This Row],[Cur]]="USD","",ExchangeRate),"")</f>
        <v/>
      </c>
      <c r="BB1403" s="46" t="str">
        <f>IF(Table1[[#This Row],[Grant]]&lt;&gt;"",VLOOKUP(Table1[[#This Row],[Grant]],Grants!B:D,3),"")</f>
        <v/>
      </c>
      <c r="BC1403" s="46" t="str">
        <f>TRIM(Table1[[#This Row],[Vendor ID]])</f>
        <v/>
      </c>
      <c r="BD1403">
        <f>IF(Table1[[#This Row],[Reference Number]]=Q1402,BD1402,BD1402+1)</f>
        <v>0</v>
      </c>
    </row>
    <row r="1404" spans="1:56" ht="11.25" customHeight="1" x14ac:dyDescent="0.25">
      <c r="A1404" s="1"/>
      <c r="B1404" s="88" t="str">
        <f>IF(Table1[[#This Row],[Posting Date]]&lt;&gt;"",IF(Table1[[#This Row],[Reference Number]]=Q1403,B1403+1,1),"")</f>
        <v/>
      </c>
      <c r="C1404" s="61"/>
      <c r="D1404" s="61"/>
      <c r="E1404" s="138"/>
      <c r="F1404" s="141" t="str">
        <f>IFERROR(IF(VLOOKUP(Table1[[#This Row],[Budget Code Description]],Dimentions!$X$6:$AC$139,2,FALSE)="","",VLOOKUP(Table1[[#This Row],[Budget Code Description]],Dimentions!$X$6:$AC$139,2,FALSE)),"")</f>
        <v/>
      </c>
      <c r="G1404" s="141"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1" t="str">
        <f>IFERROR(VLOOKUP(Table1[[#This Row],[Budget Code Description]],Table6[#All],8,FALSE),"")</f>
        <v/>
      </c>
      <c r="L1404" s="63"/>
      <c r="M1404" s="65" t="str">
        <f>IFERROR(VLOOKUP(Table1[[#This Row],[Staff ID]],Table2[],2,FALSE),"")</f>
        <v/>
      </c>
      <c r="N1404" s="209" t="str">
        <f>IFERROR(IF(VLOOKUP(Table1[[#This Row],[Budget Code Description]],Dimentions!$X$6:$AC$134,4,FALSE)="","",VLOOKUP(Table1[[#This Row],[Budget Code Description]],Dimentions!$X$6:$AC$134,4,FALSE)),"")</f>
        <v/>
      </c>
      <c r="O1404" s="65" t="str">
        <f>IFERROR(VLOOKUP(Table1[[#This Row],[Vendor ID]],Table549[],2,FALSE),"")</f>
        <v/>
      </c>
      <c r="P1404" s="63"/>
      <c r="Q1404" s="141" t="str">
        <f>IF(Table1[[#This Row],[Posting Date]]&lt;&gt;"",$D$9,"")</f>
        <v/>
      </c>
      <c r="R1404" s="157" t="str">
        <f>IF(Table1[[#This Row],[Posting Date]]&lt;&gt;"",$D$10,"")</f>
        <v/>
      </c>
      <c r="S1404" s="66"/>
      <c r="T1404" s="63"/>
      <c r="U1404" s="67"/>
      <c r="V1404" s="67"/>
      <c r="W1404" s="67" t="str">
        <f t="shared" si="26"/>
        <v/>
      </c>
      <c r="X1404" s="159" t="str">
        <f>IF(E1404="","",(IF(Table1[[#This Row],[Cur]]="USD",Table1[[#This Row],[Cur_Amount Debit]],Table1[[#This Row],[Cur_Amount Debit]]/Table1[[#This Row],[Exchange Rate]])))</f>
        <v/>
      </c>
      <c r="Y1404" s="159" t="str">
        <f>IF(E1404="","",(IF(Table1[[#This Row],[Cur]]="USD",Table1[[#This Row],[Cur_Amount Credit]],Table1[[#This Row],[Cur_Amount Credit]]/ExchangeRate)))</f>
        <v/>
      </c>
      <c r="Z1404" s="201" t="str">
        <f>IF(E1404="","",(Table1[[#This Row],[Debit USD]]-Table1[[#This Row],[Credit USD]]))</f>
        <v/>
      </c>
      <c r="AA1404" s="226"/>
      <c r="AB1404" s="255"/>
      <c r="AC1404" s="1"/>
      <c r="AD1404" s="15"/>
      <c r="AE1404" s="15" t="str">
        <f>IF(AND(OR(Table1[[#This Row],[Account]]="15030",Table1[[#This Row],[Account]]="15035",Table1[[#This Row],[Account]]="20150"),Table1[[#This Row],[Vendor ID]]=""),1,"")</f>
        <v/>
      </c>
      <c r="AF1404" s="15"/>
      <c r="AG1404" s="15"/>
      <c r="AH1404" s="15"/>
      <c r="AI1404" s="46" t="str">
        <f>IF(Table1[[#This Row],[Posting Date]]&lt;&gt;"","GJ-"&amp;CountryID,"")</f>
        <v/>
      </c>
      <c r="AJ1404" s="59" t="str">
        <f>IF(Table1[[#This Row],[Posting Date]]&lt;&gt;"",Table1[[#This Row],[Posting Date]],"")</f>
        <v/>
      </c>
      <c r="AK1404" s="46"/>
      <c r="AL1404" s="46" t="str">
        <f>IF(Table1[[#This Row],[Description]]&lt;&gt;"",Table1[[#This Row],[Description]],"")</f>
        <v/>
      </c>
      <c r="AM1404" s="46" t="str">
        <f>IF(Table1[[#This Row],[Posting Date]]&lt;&gt;"",Table1[[#This Row],[Reference Number]],"")</f>
        <v/>
      </c>
      <c r="AN1404" s="46" t="str">
        <f>TRIM(Table1[[#This Row],[Line '#]])</f>
        <v/>
      </c>
      <c r="AO1404" s="46" t="str">
        <f>TRIM(Table1[[#This Row],[Account]])</f>
        <v/>
      </c>
      <c r="AP1404" s="46" t="str">
        <f>IF(Table1[[#This Row],[Posting Date]]&lt;&gt;"",$D$5,"")</f>
        <v/>
      </c>
      <c r="AQ1404" s="46" t="str">
        <f>TRIM(Table1[[#This Row],[Departments-Prgrams]])</f>
        <v/>
      </c>
      <c r="AR1404" s="46" t="str">
        <f>TRIM(Table1[[#This Row],[Grant]])</f>
        <v/>
      </c>
      <c r="AS1404" s="46" t="str">
        <f>TRIM(Table1[[#This Row],[Staff ID]])</f>
        <v/>
      </c>
      <c r="AT1404" s="46" t="str">
        <f>IF(TRIM(Table1[[#This Row],[Budget Code]])=0,"",TRIM(Table1[[#This Row],[Budget Code]]))</f>
        <v/>
      </c>
      <c r="AU1404" s="46" t="str">
        <f>IF(Table1[[#This Row],[Line Description]]&lt;&gt;"",Table1[[#This Row],[Line Description]],"")</f>
        <v/>
      </c>
      <c r="AV1404" s="46" t="str">
        <f>IF(Table1[[#This Row],[Cur_Amount Debit]]&gt;0,ROUND(Table1[[#This Row],[Cur_Amount Debit]],2),"")</f>
        <v/>
      </c>
      <c r="AW1404" s="46" t="str">
        <f>IF(Table1[[#This Row],[Cur_Amount Credit]]&gt;0,ROUND(Table1[[#This Row],[Cur_Amount Credit]],2),"")</f>
        <v/>
      </c>
      <c r="AX1404" s="46" t="str">
        <f>LEFT(Table1[[#This Row],[Cur]],3)</f>
        <v/>
      </c>
      <c r="AY1404" s="59"/>
      <c r="AZ1404" s="46"/>
      <c r="BA1404" s="46" t="str">
        <f>IF(Table1[[#This Row],[Cur]]&lt;&gt;"",IF(Table1[[#This Row],[Cur]]="USD","",ExchangeRate),"")</f>
        <v/>
      </c>
      <c r="BB1404" s="46" t="str">
        <f>IF(Table1[[#This Row],[Grant]]&lt;&gt;"",VLOOKUP(Table1[[#This Row],[Grant]],Grants!B:D,3),"")</f>
        <v/>
      </c>
      <c r="BC1404" s="46" t="str">
        <f>TRIM(Table1[[#This Row],[Vendor ID]])</f>
        <v/>
      </c>
      <c r="BD1404">
        <f>IF(Table1[[#This Row],[Reference Number]]=Q1403,BD1403,BD1403+1)</f>
        <v>0</v>
      </c>
    </row>
    <row r="1405" spans="1:56" ht="11.25" customHeight="1" x14ac:dyDescent="0.25">
      <c r="A1405" s="1"/>
      <c r="B1405" s="88" t="str">
        <f>IF(Table1[[#This Row],[Posting Date]]&lt;&gt;"",IF(Table1[[#This Row],[Reference Number]]=Q1404,B1404+1,1),"")</f>
        <v/>
      </c>
      <c r="C1405" s="61"/>
      <c r="D1405" s="61"/>
      <c r="E1405" s="138"/>
      <c r="F1405" s="141" t="str">
        <f>IFERROR(IF(VLOOKUP(Table1[[#This Row],[Budget Code Description]],Dimentions!$X$6:$AC$139,2,FALSE)="","",VLOOKUP(Table1[[#This Row],[Budget Code Description]],Dimentions!$X$6:$AC$139,2,FALSE)),"")</f>
        <v/>
      </c>
      <c r="G1405" s="141"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1" t="str">
        <f>IFERROR(VLOOKUP(Table1[[#This Row],[Budget Code Description]],Table6[#All],8,FALSE),"")</f>
        <v/>
      </c>
      <c r="L1405" s="63"/>
      <c r="M1405" s="65" t="str">
        <f>IFERROR(VLOOKUP(Table1[[#This Row],[Staff ID]],Table2[],2,FALSE),"")</f>
        <v/>
      </c>
      <c r="N1405" s="209" t="str">
        <f>IFERROR(IF(VLOOKUP(Table1[[#This Row],[Budget Code Description]],Dimentions!$X$6:$AC$134,4,FALSE)="","",VLOOKUP(Table1[[#This Row],[Budget Code Description]],Dimentions!$X$6:$AC$134,4,FALSE)),"")</f>
        <v/>
      </c>
      <c r="O1405" s="65" t="str">
        <f>IFERROR(VLOOKUP(Table1[[#This Row],[Vendor ID]],Table549[],2,FALSE),"")</f>
        <v/>
      </c>
      <c r="P1405" s="63"/>
      <c r="Q1405" s="141" t="str">
        <f>IF(Table1[[#This Row],[Posting Date]]&lt;&gt;"",$D$9,"")</f>
        <v/>
      </c>
      <c r="R1405" s="157" t="str">
        <f>IF(Table1[[#This Row],[Posting Date]]&lt;&gt;"",$D$10,"")</f>
        <v/>
      </c>
      <c r="S1405" s="66"/>
      <c r="T1405" s="63"/>
      <c r="U1405" s="67"/>
      <c r="V1405" s="67"/>
      <c r="W1405" s="67" t="str">
        <f t="shared" si="26"/>
        <v/>
      </c>
      <c r="X1405" s="159" t="str">
        <f>IF(E1405="","",(IF(Table1[[#This Row],[Cur]]="USD",Table1[[#This Row],[Cur_Amount Debit]],Table1[[#This Row],[Cur_Amount Debit]]/Table1[[#This Row],[Exchange Rate]])))</f>
        <v/>
      </c>
      <c r="Y1405" s="159" t="str">
        <f>IF(E1405="","",(IF(Table1[[#This Row],[Cur]]="USD",Table1[[#This Row],[Cur_Amount Credit]],Table1[[#This Row],[Cur_Amount Credit]]/ExchangeRate)))</f>
        <v/>
      </c>
      <c r="Z1405" s="201" t="str">
        <f>IF(E1405="","",(Table1[[#This Row],[Debit USD]]-Table1[[#This Row],[Credit USD]]))</f>
        <v/>
      </c>
      <c r="AA1405" s="226"/>
      <c r="AB1405" s="255"/>
      <c r="AC1405" s="1"/>
      <c r="AD1405" s="15"/>
      <c r="AE1405" s="15" t="str">
        <f>IF(AND(OR(Table1[[#This Row],[Account]]="15030",Table1[[#This Row],[Account]]="15035",Table1[[#This Row],[Account]]="20150"),Table1[[#This Row],[Vendor ID]]=""),1,"")</f>
        <v/>
      </c>
      <c r="AF1405" s="15"/>
      <c r="AG1405" s="15"/>
      <c r="AH1405" s="15"/>
      <c r="AI1405" s="46" t="str">
        <f>IF(Table1[[#This Row],[Posting Date]]&lt;&gt;"","GJ-"&amp;CountryID,"")</f>
        <v/>
      </c>
      <c r="AJ1405" s="59" t="str">
        <f>IF(Table1[[#This Row],[Posting Date]]&lt;&gt;"",Table1[[#This Row],[Posting Date]],"")</f>
        <v/>
      </c>
      <c r="AK1405" s="46"/>
      <c r="AL1405" s="46" t="str">
        <f>IF(Table1[[#This Row],[Description]]&lt;&gt;"",Table1[[#This Row],[Description]],"")</f>
        <v/>
      </c>
      <c r="AM1405" s="46" t="str">
        <f>IF(Table1[[#This Row],[Posting Date]]&lt;&gt;"",Table1[[#This Row],[Reference Number]],"")</f>
        <v/>
      </c>
      <c r="AN1405" s="46" t="str">
        <f>TRIM(Table1[[#This Row],[Line '#]])</f>
        <v/>
      </c>
      <c r="AO1405" s="46" t="str">
        <f>TRIM(Table1[[#This Row],[Account]])</f>
        <v/>
      </c>
      <c r="AP1405" s="46" t="str">
        <f>IF(Table1[[#This Row],[Posting Date]]&lt;&gt;"",$D$5,"")</f>
        <v/>
      </c>
      <c r="AQ1405" s="46" t="str">
        <f>TRIM(Table1[[#This Row],[Departments-Prgrams]])</f>
        <v/>
      </c>
      <c r="AR1405" s="46" t="str">
        <f>TRIM(Table1[[#This Row],[Grant]])</f>
        <v/>
      </c>
      <c r="AS1405" s="46" t="str">
        <f>TRIM(Table1[[#This Row],[Staff ID]])</f>
        <v/>
      </c>
      <c r="AT1405" s="46" t="str">
        <f>IF(TRIM(Table1[[#This Row],[Budget Code]])=0,"",TRIM(Table1[[#This Row],[Budget Code]]))</f>
        <v/>
      </c>
      <c r="AU1405" s="46" t="str">
        <f>IF(Table1[[#This Row],[Line Description]]&lt;&gt;"",Table1[[#This Row],[Line Description]],"")</f>
        <v/>
      </c>
      <c r="AV1405" s="46" t="str">
        <f>IF(Table1[[#This Row],[Cur_Amount Debit]]&gt;0,ROUND(Table1[[#This Row],[Cur_Amount Debit]],2),"")</f>
        <v/>
      </c>
      <c r="AW1405" s="46" t="str">
        <f>IF(Table1[[#This Row],[Cur_Amount Credit]]&gt;0,ROUND(Table1[[#This Row],[Cur_Amount Credit]],2),"")</f>
        <v/>
      </c>
      <c r="AX1405" s="46" t="str">
        <f>LEFT(Table1[[#This Row],[Cur]],3)</f>
        <v/>
      </c>
      <c r="AY1405" s="59"/>
      <c r="AZ1405" s="46"/>
      <c r="BA1405" s="46" t="str">
        <f>IF(Table1[[#This Row],[Cur]]&lt;&gt;"",IF(Table1[[#This Row],[Cur]]="USD","",ExchangeRate),"")</f>
        <v/>
      </c>
      <c r="BB1405" s="46" t="str">
        <f>IF(Table1[[#This Row],[Grant]]&lt;&gt;"",VLOOKUP(Table1[[#This Row],[Grant]],Grants!B:D,3),"")</f>
        <v/>
      </c>
      <c r="BC1405" s="46" t="str">
        <f>TRIM(Table1[[#This Row],[Vendor ID]])</f>
        <v/>
      </c>
      <c r="BD1405">
        <f>IF(Table1[[#This Row],[Reference Number]]=Q1404,BD1404,BD1404+1)</f>
        <v>0</v>
      </c>
    </row>
    <row r="1406" spans="1:56" ht="11.25" customHeight="1" x14ac:dyDescent="0.25">
      <c r="A1406" s="1"/>
      <c r="B1406" s="88" t="str">
        <f>IF(Table1[[#This Row],[Posting Date]]&lt;&gt;"",IF(Table1[[#This Row],[Reference Number]]=Q1405,B1405+1,1),"")</f>
        <v/>
      </c>
      <c r="C1406" s="61"/>
      <c r="D1406" s="61"/>
      <c r="E1406" s="138"/>
      <c r="F1406" s="141" t="str">
        <f>IFERROR(IF(VLOOKUP(Table1[[#This Row],[Budget Code Description]],Dimentions!$X$6:$AC$139,2,FALSE)="","",VLOOKUP(Table1[[#This Row],[Budget Code Description]],Dimentions!$X$6:$AC$139,2,FALSE)),"")</f>
        <v/>
      </c>
      <c r="G1406" s="141"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1" t="str">
        <f>IFERROR(VLOOKUP(Table1[[#This Row],[Budget Code Description]],Table6[#All],8,FALSE),"")</f>
        <v/>
      </c>
      <c r="L1406" s="63"/>
      <c r="M1406" s="65" t="str">
        <f>IFERROR(VLOOKUP(Table1[[#This Row],[Staff ID]],Table2[],2,FALSE),"")</f>
        <v/>
      </c>
      <c r="N1406" s="209" t="str">
        <f>IFERROR(IF(VLOOKUP(Table1[[#This Row],[Budget Code Description]],Dimentions!$X$6:$AC$134,4,FALSE)="","",VLOOKUP(Table1[[#This Row],[Budget Code Description]],Dimentions!$X$6:$AC$134,4,FALSE)),"")</f>
        <v/>
      </c>
      <c r="O1406" s="65" t="str">
        <f>IFERROR(VLOOKUP(Table1[[#This Row],[Vendor ID]],Table549[],2,FALSE),"")</f>
        <v/>
      </c>
      <c r="P1406" s="63"/>
      <c r="Q1406" s="141" t="str">
        <f>IF(Table1[[#This Row],[Posting Date]]&lt;&gt;"",$D$9,"")</f>
        <v/>
      </c>
      <c r="R1406" s="157" t="str">
        <f>IF(Table1[[#This Row],[Posting Date]]&lt;&gt;"",$D$10,"")</f>
        <v/>
      </c>
      <c r="S1406" s="66"/>
      <c r="T1406" s="63"/>
      <c r="U1406" s="67"/>
      <c r="V1406" s="67"/>
      <c r="W1406" s="67" t="str">
        <f t="shared" si="26"/>
        <v/>
      </c>
      <c r="X1406" s="159" t="str">
        <f>IF(E1406="","",(IF(Table1[[#This Row],[Cur]]="USD",Table1[[#This Row],[Cur_Amount Debit]],Table1[[#This Row],[Cur_Amount Debit]]/Table1[[#This Row],[Exchange Rate]])))</f>
        <v/>
      </c>
      <c r="Y1406" s="159" t="str">
        <f>IF(E1406="","",(IF(Table1[[#This Row],[Cur]]="USD",Table1[[#This Row],[Cur_Amount Credit]],Table1[[#This Row],[Cur_Amount Credit]]/ExchangeRate)))</f>
        <v/>
      </c>
      <c r="Z1406" s="201" t="str">
        <f>IF(E1406="","",(Table1[[#This Row],[Debit USD]]-Table1[[#This Row],[Credit USD]]))</f>
        <v/>
      </c>
      <c r="AA1406" s="226"/>
      <c r="AB1406" s="255"/>
      <c r="AC1406" s="1"/>
      <c r="AD1406" s="15"/>
      <c r="AE1406" s="15" t="str">
        <f>IF(AND(OR(Table1[[#This Row],[Account]]="15030",Table1[[#This Row],[Account]]="15035",Table1[[#This Row],[Account]]="20150"),Table1[[#This Row],[Vendor ID]]=""),1,"")</f>
        <v/>
      </c>
      <c r="AF1406" s="15"/>
      <c r="AG1406" s="15"/>
      <c r="AH1406" s="15"/>
      <c r="AI1406" s="46" t="str">
        <f>IF(Table1[[#This Row],[Posting Date]]&lt;&gt;"","GJ-"&amp;CountryID,"")</f>
        <v/>
      </c>
      <c r="AJ1406" s="59" t="str">
        <f>IF(Table1[[#This Row],[Posting Date]]&lt;&gt;"",Table1[[#This Row],[Posting Date]],"")</f>
        <v/>
      </c>
      <c r="AK1406" s="46"/>
      <c r="AL1406" s="46" t="str">
        <f>IF(Table1[[#This Row],[Description]]&lt;&gt;"",Table1[[#This Row],[Description]],"")</f>
        <v/>
      </c>
      <c r="AM1406" s="46" t="str">
        <f>IF(Table1[[#This Row],[Posting Date]]&lt;&gt;"",Table1[[#This Row],[Reference Number]],"")</f>
        <v/>
      </c>
      <c r="AN1406" s="46" t="str">
        <f>TRIM(Table1[[#This Row],[Line '#]])</f>
        <v/>
      </c>
      <c r="AO1406" s="46" t="str">
        <f>TRIM(Table1[[#This Row],[Account]])</f>
        <v/>
      </c>
      <c r="AP1406" s="46" t="str">
        <f>IF(Table1[[#This Row],[Posting Date]]&lt;&gt;"",$D$5,"")</f>
        <v/>
      </c>
      <c r="AQ1406" s="46" t="str">
        <f>TRIM(Table1[[#This Row],[Departments-Prgrams]])</f>
        <v/>
      </c>
      <c r="AR1406" s="46" t="str">
        <f>TRIM(Table1[[#This Row],[Grant]])</f>
        <v/>
      </c>
      <c r="AS1406" s="46" t="str">
        <f>TRIM(Table1[[#This Row],[Staff ID]])</f>
        <v/>
      </c>
      <c r="AT1406" s="46" t="str">
        <f>IF(TRIM(Table1[[#This Row],[Budget Code]])=0,"",TRIM(Table1[[#This Row],[Budget Code]]))</f>
        <v/>
      </c>
      <c r="AU1406" s="46" t="str">
        <f>IF(Table1[[#This Row],[Line Description]]&lt;&gt;"",Table1[[#This Row],[Line Description]],"")</f>
        <v/>
      </c>
      <c r="AV1406" s="46" t="str">
        <f>IF(Table1[[#This Row],[Cur_Amount Debit]]&gt;0,ROUND(Table1[[#This Row],[Cur_Amount Debit]],2),"")</f>
        <v/>
      </c>
      <c r="AW1406" s="46" t="str">
        <f>IF(Table1[[#This Row],[Cur_Amount Credit]]&gt;0,ROUND(Table1[[#This Row],[Cur_Amount Credit]],2),"")</f>
        <v/>
      </c>
      <c r="AX1406" s="46" t="str">
        <f>LEFT(Table1[[#This Row],[Cur]],3)</f>
        <v/>
      </c>
      <c r="AY1406" s="59"/>
      <c r="AZ1406" s="46"/>
      <c r="BA1406" s="46" t="str">
        <f>IF(Table1[[#This Row],[Cur]]&lt;&gt;"",IF(Table1[[#This Row],[Cur]]="USD","",ExchangeRate),"")</f>
        <v/>
      </c>
      <c r="BB1406" s="46" t="str">
        <f>IF(Table1[[#This Row],[Grant]]&lt;&gt;"",VLOOKUP(Table1[[#This Row],[Grant]],Grants!B:D,3),"")</f>
        <v/>
      </c>
      <c r="BC1406" s="46" t="str">
        <f>TRIM(Table1[[#This Row],[Vendor ID]])</f>
        <v/>
      </c>
      <c r="BD1406">
        <f>IF(Table1[[#This Row],[Reference Number]]=Q1405,BD1405,BD1405+1)</f>
        <v>0</v>
      </c>
    </row>
    <row r="1407" spans="1:56" ht="11.25" customHeight="1" x14ac:dyDescent="0.25">
      <c r="A1407" s="1"/>
      <c r="B1407" s="88" t="str">
        <f>IF(Table1[[#This Row],[Posting Date]]&lt;&gt;"",IF(Table1[[#This Row],[Reference Number]]=Q1406,B1406+1,1),"")</f>
        <v/>
      </c>
      <c r="C1407" s="61"/>
      <c r="D1407" s="61"/>
      <c r="E1407" s="138"/>
      <c r="F1407" s="141" t="str">
        <f>IFERROR(IF(VLOOKUP(Table1[[#This Row],[Budget Code Description]],Dimentions!$X$6:$AC$139,2,FALSE)="","",VLOOKUP(Table1[[#This Row],[Budget Code Description]],Dimentions!$X$6:$AC$139,2,FALSE)),"")</f>
        <v/>
      </c>
      <c r="G1407" s="141"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1" t="str">
        <f>IFERROR(VLOOKUP(Table1[[#This Row],[Budget Code Description]],Table6[#All],8,FALSE),"")</f>
        <v/>
      </c>
      <c r="L1407" s="63"/>
      <c r="M1407" s="65" t="str">
        <f>IFERROR(VLOOKUP(Table1[[#This Row],[Staff ID]],Table2[],2,FALSE),"")</f>
        <v/>
      </c>
      <c r="N1407" s="209" t="str">
        <f>IFERROR(IF(VLOOKUP(Table1[[#This Row],[Budget Code Description]],Dimentions!$X$6:$AC$134,4,FALSE)="","",VLOOKUP(Table1[[#This Row],[Budget Code Description]],Dimentions!$X$6:$AC$134,4,FALSE)),"")</f>
        <v/>
      </c>
      <c r="O1407" s="65" t="str">
        <f>IFERROR(VLOOKUP(Table1[[#This Row],[Vendor ID]],Table549[],2,FALSE),"")</f>
        <v/>
      </c>
      <c r="P1407" s="63"/>
      <c r="Q1407" s="141" t="str">
        <f>IF(Table1[[#This Row],[Posting Date]]&lt;&gt;"",$D$9,"")</f>
        <v/>
      </c>
      <c r="R1407" s="157" t="str">
        <f>IF(Table1[[#This Row],[Posting Date]]&lt;&gt;"",$D$10,"")</f>
        <v/>
      </c>
      <c r="S1407" s="66"/>
      <c r="T1407" s="63"/>
      <c r="U1407" s="67"/>
      <c r="V1407" s="67"/>
      <c r="W1407" s="67" t="str">
        <f t="shared" si="26"/>
        <v/>
      </c>
      <c r="X1407" s="159" t="str">
        <f>IF(E1407="","",(IF(Table1[[#This Row],[Cur]]="USD",Table1[[#This Row],[Cur_Amount Debit]],Table1[[#This Row],[Cur_Amount Debit]]/Table1[[#This Row],[Exchange Rate]])))</f>
        <v/>
      </c>
      <c r="Y1407" s="159" t="str">
        <f>IF(E1407="","",(IF(Table1[[#This Row],[Cur]]="USD",Table1[[#This Row],[Cur_Amount Credit]],Table1[[#This Row],[Cur_Amount Credit]]/ExchangeRate)))</f>
        <v/>
      </c>
      <c r="Z1407" s="201" t="str">
        <f>IF(E1407="","",(Table1[[#This Row],[Debit USD]]-Table1[[#This Row],[Credit USD]]))</f>
        <v/>
      </c>
      <c r="AA1407" s="226"/>
      <c r="AB1407" s="255"/>
      <c r="AC1407" s="1"/>
      <c r="AD1407" s="15"/>
      <c r="AE1407" s="15" t="str">
        <f>IF(AND(OR(Table1[[#This Row],[Account]]="15030",Table1[[#This Row],[Account]]="15035",Table1[[#This Row],[Account]]="20150"),Table1[[#This Row],[Vendor ID]]=""),1,"")</f>
        <v/>
      </c>
      <c r="AF1407" s="15"/>
      <c r="AG1407" s="15"/>
      <c r="AH1407" s="15"/>
      <c r="AI1407" s="46" t="str">
        <f>IF(Table1[[#This Row],[Posting Date]]&lt;&gt;"","GJ-"&amp;CountryID,"")</f>
        <v/>
      </c>
      <c r="AJ1407" s="59" t="str">
        <f>IF(Table1[[#This Row],[Posting Date]]&lt;&gt;"",Table1[[#This Row],[Posting Date]],"")</f>
        <v/>
      </c>
      <c r="AK1407" s="46"/>
      <c r="AL1407" s="46" t="str">
        <f>IF(Table1[[#This Row],[Description]]&lt;&gt;"",Table1[[#This Row],[Description]],"")</f>
        <v/>
      </c>
      <c r="AM1407" s="46" t="str">
        <f>IF(Table1[[#This Row],[Posting Date]]&lt;&gt;"",Table1[[#This Row],[Reference Number]],"")</f>
        <v/>
      </c>
      <c r="AN1407" s="46" t="str">
        <f>TRIM(Table1[[#This Row],[Line '#]])</f>
        <v/>
      </c>
      <c r="AO1407" s="46" t="str">
        <f>TRIM(Table1[[#This Row],[Account]])</f>
        <v/>
      </c>
      <c r="AP1407" s="46" t="str">
        <f>IF(Table1[[#This Row],[Posting Date]]&lt;&gt;"",$D$5,"")</f>
        <v/>
      </c>
      <c r="AQ1407" s="46" t="str">
        <f>TRIM(Table1[[#This Row],[Departments-Prgrams]])</f>
        <v/>
      </c>
      <c r="AR1407" s="46" t="str">
        <f>TRIM(Table1[[#This Row],[Grant]])</f>
        <v/>
      </c>
      <c r="AS1407" s="46" t="str">
        <f>TRIM(Table1[[#This Row],[Staff ID]])</f>
        <v/>
      </c>
      <c r="AT1407" s="46" t="str">
        <f>IF(TRIM(Table1[[#This Row],[Budget Code]])=0,"",TRIM(Table1[[#This Row],[Budget Code]]))</f>
        <v/>
      </c>
      <c r="AU1407" s="46" t="str">
        <f>IF(Table1[[#This Row],[Line Description]]&lt;&gt;"",Table1[[#This Row],[Line Description]],"")</f>
        <v/>
      </c>
      <c r="AV1407" s="46" t="str">
        <f>IF(Table1[[#This Row],[Cur_Amount Debit]]&gt;0,ROUND(Table1[[#This Row],[Cur_Amount Debit]],2),"")</f>
        <v/>
      </c>
      <c r="AW1407" s="46" t="str">
        <f>IF(Table1[[#This Row],[Cur_Amount Credit]]&gt;0,ROUND(Table1[[#This Row],[Cur_Amount Credit]],2),"")</f>
        <v/>
      </c>
      <c r="AX1407" s="46" t="str">
        <f>LEFT(Table1[[#This Row],[Cur]],3)</f>
        <v/>
      </c>
      <c r="AY1407" s="59"/>
      <c r="AZ1407" s="46"/>
      <c r="BA1407" s="46" t="str">
        <f>IF(Table1[[#This Row],[Cur]]&lt;&gt;"",IF(Table1[[#This Row],[Cur]]="USD","",ExchangeRate),"")</f>
        <v/>
      </c>
      <c r="BB1407" s="46" t="str">
        <f>IF(Table1[[#This Row],[Grant]]&lt;&gt;"",VLOOKUP(Table1[[#This Row],[Grant]],Grants!B:D,3),"")</f>
        <v/>
      </c>
      <c r="BC1407" s="46" t="str">
        <f>TRIM(Table1[[#This Row],[Vendor ID]])</f>
        <v/>
      </c>
      <c r="BD1407">
        <f>IF(Table1[[#This Row],[Reference Number]]=Q1406,BD1406,BD1406+1)</f>
        <v>0</v>
      </c>
    </row>
    <row r="1408" spans="1:56" ht="11.25" customHeight="1" x14ac:dyDescent="0.25">
      <c r="A1408" s="1"/>
      <c r="B1408" s="88" t="str">
        <f>IF(Table1[[#This Row],[Posting Date]]&lt;&gt;"",IF(Table1[[#This Row],[Reference Number]]=Q1407,B1407+1,1),"")</f>
        <v/>
      </c>
      <c r="C1408" s="61"/>
      <c r="D1408" s="61"/>
      <c r="E1408" s="138"/>
      <c r="F1408" s="141" t="str">
        <f>IFERROR(IF(VLOOKUP(Table1[[#This Row],[Budget Code Description]],Dimentions!$X$6:$AC$139,2,FALSE)="","",VLOOKUP(Table1[[#This Row],[Budget Code Description]],Dimentions!$X$6:$AC$139,2,FALSE)),"")</f>
        <v/>
      </c>
      <c r="G1408" s="141"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1" t="str">
        <f>IFERROR(VLOOKUP(Table1[[#This Row],[Budget Code Description]],Table6[#All],8,FALSE),"")</f>
        <v/>
      </c>
      <c r="L1408" s="63"/>
      <c r="M1408" s="65" t="str">
        <f>IFERROR(VLOOKUP(Table1[[#This Row],[Staff ID]],Table2[],2,FALSE),"")</f>
        <v/>
      </c>
      <c r="N1408" s="209" t="str">
        <f>IFERROR(IF(VLOOKUP(Table1[[#This Row],[Budget Code Description]],Dimentions!$X$6:$AC$134,4,FALSE)="","",VLOOKUP(Table1[[#This Row],[Budget Code Description]],Dimentions!$X$6:$AC$134,4,FALSE)),"")</f>
        <v/>
      </c>
      <c r="O1408" s="65" t="str">
        <f>IFERROR(VLOOKUP(Table1[[#This Row],[Vendor ID]],Table549[],2,FALSE),"")</f>
        <v/>
      </c>
      <c r="P1408" s="63"/>
      <c r="Q1408" s="141" t="str">
        <f>IF(Table1[[#This Row],[Posting Date]]&lt;&gt;"",$D$9,"")</f>
        <v/>
      </c>
      <c r="R1408" s="157" t="str">
        <f>IF(Table1[[#This Row],[Posting Date]]&lt;&gt;"",$D$10,"")</f>
        <v/>
      </c>
      <c r="S1408" s="66"/>
      <c r="T1408" s="63"/>
      <c r="U1408" s="67"/>
      <c r="V1408" s="67"/>
      <c r="W1408" s="67" t="str">
        <f t="shared" si="26"/>
        <v/>
      </c>
      <c r="X1408" s="159" t="str">
        <f>IF(E1408="","",(IF(Table1[[#This Row],[Cur]]="USD",Table1[[#This Row],[Cur_Amount Debit]],Table1[[#This Row],[Cur_Amount Debit]]/Table1[[#This Row],[Exchange Rate]])))</f>
        <v/>
      </c>
      <c r="Y1408" s="159" t="str">
        <f>IF(E1408="","",(IF(Table1[[#This Row],[Cur]]="USD",Table1[[#This Row],[Cur_Amount Credit]],Table1[[#This Row],[Cur_Amount Credit]]/ExchangeRate)))</f>
        <v/>
      </c>
      <c r="Z1408" s="201" t="str">
        <f>IF(E1408="","",(Table1[[#This Row],[Debit USD]]-Table1[[#This Row],[Credit USD]]))</f>
        <v/>
      </c>
      <c r="AA1408" s="226"/>
      <c r="AB1408" s="255"/>
      <c r="AC1408" s="1"/>
      <c r="AD1408" s="15"/>
      <c r="AE1408" s="15" t="str">
        <f>IF(AND(OR(Table1[[#This Row],[Account]]="15030",Table1[[#This Row],[Account]]="15035",Table1[[#This Row],[Account]]="20150"),Table1[[#This Row],[Vendor ID]]=""),1,"")</f>
        <v/>
      </c>
      <c r="AF1408" s="15"/>
      <c r="AG1408" s="15"/>
      <c r="AH1408" s="15"/>
      <c r="AI1408" s="46" t="str">
        <f>IF(Table1[[#This Row],[Posting Date]]&lt;&gt;"","GJ-"&amp;CountryID,"")</f>
        <v/>
      </c>
      <c r="AJ1408" s="59" t="str">
        <f>IF(Table1[[#This Row],[Posting Date]]&lt;&gt;"",Table1[[#This Row],[Posting Date]],"")</f>
        <v/>
      </c>
      <c r="AK1408" s="46"/>
      <c r="AL1408" s="46" t="str">
        <f>IF(Table1[[#This Row],[Description]]&lt;&gt;"",Table1[[#This Row],[Description]],"")</f>
        <v/>
      </c>
      <c r="AM1408" s="46" t="str">
        <f>IF(Table1[[#This Row],[Posting Date]]&lt;&gt;"",Table1[[#This Row],[Reference Number]],"")</f>
        <v/>
      </c>
      <c r="AN1408" s="46" t="str">
        <f>TRIM(Table1[[#This Row],[Line '#]])</f>
        <v/>
      </c>
      <c r="AO1408" s="46" t="str">
        <f>TRIM(Table1[[#This Row],[Account]])</f>
        <v/>
      </c>
      <c r="AP1408" s="46" t="str">
        <f>IF(Table1[[#This Row],[Posting Date]]&lt;&gt;"",$D$5,"")</f>
        <v/>
      </c>
      <c r="AQ1408" s="46" t="str">
        <f>TRIM(Table1[[#This Row],[Departments-Prgrams]])</f>
        <v/>
      </c>
      <c r="AR1408" s="46" t="str">
        <f>TRIM(Table1[[#This Row],[Grant]])</f>
        <v/>
      </c>
      <c r="AS1408" s="46" t="str">
        <f>TRIM(Table1[[#This Row],[Staff ID]])</f>
        <v/>
      </c>
      <c r="AT1408" s="46" t="str">
        <f>IF(TRIM(Table1[[#This Row],[Budget Code]])=0,"",TRIM(Table1[[#This Row],[Budget Code]]))</f>
        <v/>
      </c>
      <c r="AU1408" s="46" t="str">
        <f>IF(Table1[[#This Row],[Line Description]]&lt;&gt;"",Table1[[#This Row],[Line Description]],"")</f>
        <v/>
      </c>
      <c r="AV1408" s="46" t="str">
        <f>IF(Table1[[#This Row],[Cur_Amount Debit]]&gt;0,ROUND(Table1[[#This Row],[Cur_Amount Debit]],2),"")</f>
        <v/>
      </c>
      <c r="AW1408" s="46" t="str">
        <f>IF(Table1[[#This Row],[Cur_Amount Credit]]&gt;0,ROUND(Table1[[#This Row],[Cur_Amount Credit]],2),"")</f>
        <v/>
      </c>
      <c r="AX1408" s="46" t="str">
        <f>LEFT(Table1[[#This Row],[Cur]],3)</f>
        <v/>
      </c>
      <c r="AY1408" s="59"/>
      <c r="AZ1408" s="46"/>
      <c r="BA1408" s="46" t="str">
        <f>IF(Table1[[#This Row],[Cur]]&lt;&gt;"",IF(Table1[[#This Row],[Cur]]="USD","",ExchangeRate),"")</f>
        <v/>
      </c>
      <c r="BB1408" s="46" t="str">
        <f>IF(Table1[[#This Row],[Grant]]&lt;&gt;"",VLOOKUP(Table1[[#This Row],[Grant]],Grants!B:D,3),"")</f>
        <v/>
      </c>
      <c r="BC1408" s="46" t="str">
        <f>TRIM(Table1[[#This Row],[Vendor ID]])</f>
        <v/>
      </c>
      <c r="BD1408">
        <f>IF(Table1[[#This Row],[Reference Number]]=Q1407,BD1407,BD1407+1)</f>
        <v>0</v>
      </c>
    </row>
    <row r="1409" spans="1:56" ht="11.25" customHeight="1" x14ac:dyDescent="0.25">
      <c r="A1409" s="1"/>
      <c r="B1409" s="88" t="str">
        <f>IF(Table1[[#This Row],[Posting Date]]&lt;&gt;"",IF(Table1[[#This Row],[Reference Number]]=Q1408,B1408+1,1),"")</f>
        <v/>
      </c>
      <c r="C1409" s="61"/>
      <c r="D1409" s="61"/>
      <c r="E1409" s="138"/>
      <c r="F1409" s="141" t="str">
        <f>IFERROR(IF(VLOOKUP(Table1[[#This Row],[Budget Code Description]],Dimentions!$X$6:$AC$139,2,FALSE)="","",VLOOKUP(Table1[[#This Row],[Budget Code Description]],Dimentions!$X$6:$AC$139,2,FALSE)),"")</f>
        <v/>
      </c>
      <c r="G1409" s="141"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1" t="str">
        <f>IFERROR(VLOOKUP(Table1[[#This Row],[Budget Code Description]],Table6[#All],8,FALSE),"")</f>
        <v/>
      </c>
      <c r="L1409" s="63"/>
      <c r="M1409" s="65" t="str">
        <f>IFERROR(VLOOKUP(Table1[[#This Row],[Staff ID]],Table2[],2,FALSE),"")</f>
        <v/>
      </c>
      <c r="N1409" s="209" t="str">
        <f>IFERROR(IF(VLOOKUP(Table1[[#This Row],[Budget Code Description]],Dimentions!$X$6:$AC$134,4,FALSE)="","",VLOOKUP(Table1[[#This Row],[Budget Code Description]],Dimentions!$X$6:$AC$134,4,FALSE)),"")</f>
        <v/>
      </c>
      <c r="O1409" s="65" t="str">
        <f>IFERROR(VLOOKUP(Table1[[#This Row],[Vendor ID]],Table549[],2,FALSE),"")</f>
        <v/>
      </c>
      <c r="P1409" s="63"/>
      <c r="Q1409" s="141" t="str">
        <f>IF(Table1[[#This Row],[Posting Date]]&lt;&gt;"",$D$9,"")</f>
        <v/>
      </c>
      <c r="R1409" s="157" t="str">
        <f>IF(Table1[[#This Row],[Posting Date]]&lt;&gt;"",$D$10,"")</f>
        <v/>
      </c>
      <c r="S1409" s="66"/>
      <c r="T1409" s="63"/>
      <c r="U1409" s="67"/>
      <c r="V1409" s="67"/>
      <c r="W1409" s="67" t="str">
        <f t="shared" si="26"/>
        <v/>
      </c>
      <c r="X1409" s="159" t="str">
        <f>IF(E1409="","",(IF(Table1[[#This Row],[Cur]]="USD",Table1[[#This Row],[Cur_Amount Debit]],Table1[[#This Row],[Cur_Amount Debit]]/Table1[[#This Row],[Exchange Rate]])))</f>
        <v/>
      </c>
      <c r="Y1409" s="159" t="str">
        <f>IF(E1409="","",(IF(Table1[[#This Row],[Cur]]="USD",Table1[[#This Row],[Cur_Amount Credit]],Table1[[#This Row],[Cur_Amount Credit]]/ExchangeRate)))</f>
        <v/>
      </c>
      <c r="Z1409" s="201" t="str">
        <f>IF(E1409="","",(Table1[[#This Row],[Debit USD]]-Table1[[#This Row],[Credit USD]]))</f>
        <v/>
      </c>
      <c r="AA1409" s="226"/>
      <c r="AB1409" s="255"/>
      <c r="AC1409" s="1"/>
      <c r="AD1409" s="15"/>
      <c r="AE1409" s="15" t="str">
        <f>IF(AND(OR(Table1[[#This Row],[Account]]="15030",Table1[[#This Row],[Account]]="15035",Table1[[#This Row],[Account]]="20150"),Table1[[#This Row],[Vendor ID]]=""),1,"")</f>
        <v/>
      </c>
      <c r="AF1409" s="15"/>
      <c r="AG1409" s="15"/>
      <c r="AH1409" s="15"/>
      <c r="AI1409" s="46" t="str">
        <f>IF(Table1[[#This Row],[Posting Date]]&lt;&gt;"","GJ-"&amp;CountryID,"")</f>
        <v/>
      </c>
      <c r="AJ1409" s="59" t="str">
        <f>IF(Table1[[#This Row],[Posting Date]]&lt;&gt;"",Table1[[#This Row],[Posting Date]],"")</f>
        <v/>
      </c>
      <c r="AK1409" s="46"/>
      <c r="AL1409" s="46" t="str">
        <f>IF(Table1[[#This Row],[Description]]&lt;&gt;"",Table1[[#This Row],[Description]],"")</f>
        <v/>
      </c>
      <c r="AM1409" s="46" t="str">
        <f>IF(Table1[[#This Row],[Posting Date]]&lt;&gt;"",Table1[[#This Row],[Reference Number]],"")</f>
        <v/>
      </c>
      <c r="AN1409" s="46" t="str">
        <f>TRIM(Table1[[#This Row],[Line '#]])</f>
        <v/>
      </c>
      <c r="AO1409" s="46" t="str">
        <f>TRIM(Table1[[#This Row],[Account]])</f>
        <v/>
      </c>
      <c r="AP1409" s="46" t="str">
        <f>IF(Table1[[#This Row],[Posting Date]]&lt;&gt;"",$D$5,"")</f>
        <v/>
      </c>
      <c r="AQ1409" s="46" t="str">
        <f>TRIM(Table1[[#This Row],[Departments-Prgrams]])</f>
        <v/>
      </c>
      <c r="AR1409" s="46" t="str">
        <f>TRIM(Table1[[#This Row],[Grant]])</f>
        <v/>
      </c>
      <c r="AS1409" s="46" t="str">
        <f>TRIM(Table1[[#This Row],[Staff ID]])</f>
        <v/>
      </c>
      <c r="AT1409" s="46" t="str">
        <f>IF(TRIM(Table1[[#This Row],[Budget Code]])=0,"",TRIM(Table1[[#This Row],[Budget Code]]))</f>
        <v/>
      </c>
      <c r="AU1409" s="46" t="str">
        <f>IF(Table1[[#This Row],[Line Description]]&lt;&gt;"",Table1[[#This Row],[Line Description]],"")</f>
        <v/>
      </c>
      <c r="AV1409" s="46" t="str">
        <f>IF(Table1[[#This Row],[Cur_Amount Debit]]&gt;0,ROUND(Table1[[#This Row],[Cur_Amount Debit]],2),"")</f>
        <v/>
      </c>
      <c r="AW1409" s="46" t="str">
        <f>IF(Table1[[#This Row],[Cur_Amount Credit]]&gt;0,ROUND(Table1[[#This Row],[Cur_Amount Credit]],2),"")</f>
        <v/>
      </c>
      <c r="AX1409" s="46" t="str">
        <f>LEFT(Table1[[#This Row],[Cur]],3)</f>
        <v/>
      </c>
      <c r="AY1409" s="59"/>
      <c r="AZ1409" s="46"/>
      <c r="BA1409" s="46" t="str">
        <f>IF(Table1[[#This Row],[Cur]]&lt;&gt;"",IF(Table1[[#This Row],[Cur]]="USD","",ExchangeRate),"")</f>
        <v/>
      </c>
      <c r="BB1409" s="46" t="str">
        <f>IF(Table1[[#This Row],[Grant]]&lt;&gt;"",VLOOKUP(Table1[[#This Row],[Grant]],Grants!B:D,3),"")</f>
        <v/>
      </c>
      <c r="BC1409" s="46" t="str">
        <f>TRIM(Table1[[#This Row],[Vendor ID]])</f>
        <v/>
      </c>
      <c r="BD1409">
        <f>IF(Table1[[#This Row],[Reference Number]]=Q1408,BD1408,BD1408+1)</f>
        <v>0</v>
      </c>
    </row>
    <row r="1410" spans="1:56" ht="11.25" customHeight="1" x14ac:dyDescent="0.25">
      <c r="A1410" s="1"/>
      <c r="B1410" s="88" t="str">
        <f>IF(Table1[[#This Row],[Posting Date]]&lt;&gt;"",IF(Table1[[#This Row],[Reference Number]]=Q1409,B1409+1,1),"")</f>
        <v/>
      </c>
      <c r="C1410" s="61"/>
      <c r="D1410" s="61"/>
      <c r="E1410" s="138"/>
      <c r="F1410" s="141" t="str">
        <f>IFERROR(IF(VLOOKUP(Table1[[#This Row],[Budget Code Description]],Dimentions!$X$6:$AC$139,2,FALSE)="","",VLOOKUP(Table1[[#This Row],[Budget Code Description]],Dimentions!$X$6:$AC$139,2,FALSE)),"")</f>
        <v/>
      </c>
      <c r="G1410" s="141"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1" t="str">
        <f>IFERROR(VLOOKUP(Table1[[#This Row],[Budget Code Description]],Table6[#All],8,FALSE),"")</f>
        <v/>
      </c>
      <c r="L1410" s="63"/>
      <c r="M1410" s="65" t="str">
        <f>IFERROR(VLOOKUP(Table1[[#This Row],[Staff ID]],Table2[],2,FALSE),"")</f>
        <v/>
      </c>
      <c r="N1410" s="209" t="str">
        <f>IFERROR(IF(VLOOKUP(Table1[[#This Row],[Budget Code Description]],Dimentions!$X$6:$AC$134,4,FALSE)="","",VLOOKUP(Table1[[#This Row],[Budget Code Description]],Dimentions!$X$6:$AC$134,4,FALSE)),"")</f>
        <v/>
      </c>
      <c r="O1410" s="65" t="str">
        <f>IFERROR(VLOOKUP(Table1[[#This Row],[Vendor ID]],Table549[],2,FALSE),"")</f>
        <v/>
      </c>
      <c r="P1410" s="63"/>
      <c r="Q1410" s="141" t="str">
        <f>IF(Table1[[#This Row],[Posting Date]]&lt;&gt;"",$D$9,"")</f>
        <v/>
      </c>
      <c r="R1410" s="157" t="str">
        <f>IF(Table1[[#This Row],[Posting Date]]&lt;&gt;"",$D$10,"")</f>
        <v/>
      </c>
      <c r="S1410" s="66"/>
      <c r="T1410" s="63"/>
      <c r="U1410" s="67"/>
      <c r="V1410" s="67"/>
      <c r="W1410" s="67" t="str">
        <f t="shared" si="26"/>
        <v/>
      </c>
      <c r="X1410" s="159" t="str">
        <f>IF(E1410="","",(IF(Table1[[#This Row],[Cur]]="USD",Table1[[#This Row],[Cur_Amount Debit]],Table1[[#This Row],[Cur_Amount Debit]]/Table1[[#This Row],[Exchange Rate]])))</f>
        <v/>
      </c>
      <c r="Y1410" s="159" t="str">
        <f>IF(E1410="","",(IF(Table1[[#This Row],[Cur]]="USD",Table1[[#This Row],[Cur_Amount Credit]],Table1[[#This Row],[Cur_Amount Credit]]/ExchangeRate)))</f>
        <v/>
      </c>
      <c r="Z1410" s="201" t="str">
        <f>IF(E1410="","",(Table1[[#This Row],[Debit USD]]-Table1[[#This Row],[Credit USD]]))</f>
        <v/>
      </c>
      <c r="AA1410" s="226"/>
      <c r="AB1410" s="255"/>
      <c r="AC1410" s="1"/>
      <c r="AD1410" s="15"/>
      <c r="AE1410" s="15" t="str">
        <f>IF(AND(OR(Table1[[#This Row],[Account]]="15030",Table1[[#This Row],[Account]]="15035",Table1[[#This Row],[Account]]="20150"),Table1[[#This Row],[Vendor ID]]=""),1,"")</f>
        <v/>
      </c>
      <c r="AF1410" s="15"/>
      <c r="AG1410" s="15"/>
      <c r="AH1410" s="15"/>
      <c r="AI1410" s="46" t="str">
        <f>IF(Table1[[#This Row],[Posting Date]]&lt;&gt;"","GJ-"&amp;CountryID,"")</f>
        <v/>
      </c>
      <c r="AJ1410" s="59" t="str">
        <f>IF(Table1[[#This Row],[Posting Date]]&lt;&gt;"",Table1[[#This Row],[Posting Date]],"")</f>
        <v/>
      </c>
      <c r="AK1410" s="46"/>
      <c r="AL1410" s="46" t="str">
        <f>IF(Table1[[#This Row],[Description]]&lt;&gt;"",Table1[[#This Row],[Description]],"")</f>
        <v/>
      </c>
      <c r="AM1410" s="46" t="str">
        <f>IF(Table1[[#This Row],[Posting Date]]&lt;&gt;"",Table1[[#This Row],[Reference Number]],"")</f>
        <v/>
      </c>
      <c r="AN1410" s="46" t="str">
        <f>TRIM(Table1[[#This Row],[Line '#]])</f>
        <v/>
      </c>
      <c r="AO1410" s="46" t="str">
        <f>TRIM(Table1[[#This Row],[Account]])</f>
        <v/>
      </c>
      <c r="AP1410" s="46" t="str">
        <f>IF(Table1[[#This Row],[Posting Date]]&lt;&gt;"",$D$5,"")</f>
        <v/>
      </c>
      <c r="AQ1410" s="46" t="str">
        <f>TRIM(Table1[[#This Row],[Departments-Prgrams]])</f>
        <v/>
      </c>
      <c r="AR1410" s="46" t="str">
        <f>TRIM(Table1[[#This Row],[Grant]])</f>
        <v/>
      </c>
      <c r="AS1410" s="46" t="str">
        <f>TRIM(Table1[[#This Row],[Staff ID]])</f>
        <v/>
      </c>
      <c r="AT1410" s="46" t="str">
        <f>IF(TRIM(Table1[[#This Row],[Budget Code]])=0,"",TRIM(Table1[[#This Row],[Budget Code]]))</f>
        <v/>
      </c>
      <c r="AU1410" s="46" t="str">
        <f>IF(Table1[[#This Row],[Line Description]]&lt;&gt;"",Table1[[#This Row],[Line Description]],"")</f>
        <v/>
      </c>
      <c r="AV1410" s="46" t="str">
        <f>IF(Table1[[#This Row],[Cur_Amount Debit]]&gt;0,ROUND(Table1[[#This Row],[Cur_Amount Debit]],2),"")</f>
        <v/>
      </c>
      <c r="AW1410" s="46" t="str">
        <f>IF(Table1[[#This Row],[Cur_Amount Credit]]&gt;0,ROUND(Table1[[#This Row],[Cur_Amount Credit]],2),"")</f>
        <v/>
      </c>
      <c r="AX1410" s="46" t="str">
        <f>LEFT(Table1[[#This Row],[Cur]],3)</f>
        <v/>
      </c>
      <c r="AY1410" s="59"/>
      <c r="AZ1410" s="46"/>
      <c r="BA1410" s="46" t="str">
        <f>IF(Table1[[#This Row],[Cur]]&lt;&gt;"",IF(Table1[[#This Row],[Cur]]="USD","",ExchangeRate),"")</f>
        <v/>
      </c>
      <c r="BB1410" s="46" t="str">
        <f>IF(Table1[[#This Row],[Grant]]&lt;&gt;"",VLOOKUP(Table1[[#This Row],[Grant]],Grants!B:D,3),"")</f>
        <v/>
      </c>
      <c r="BC1410" s="46" t="str">
        <f>TRIM(Table1[[#This Row],[Vendor ID]])</f>
        <v/>
      </c>
      <c r="BD1410">
        <f>IF(Table1[[#This Row],[Reference Number]]=Q1409,BD1409,BD1409+1)</f>
        <v>0</v>
      </c>
    </row>
    <row r="1411" spans="1:56" ht="11.25" customHeight="1" x14ac:dyDescent="0.25">
      <c r="A1411" s="1"/>
      <c r="B1411" s="88" t="str">
        <f>IF(Table1[[#This Row],[Posting Date]]&lt;&gt;"",IF(Table1[[#This Row],[Reference Number]]=Q1410,B1410+1,1),"")</f>
        <v/>
      </c>
      <c r="C1411" s="61"/>
      <c r="D1411" s="61"/>
      <c r="E1411" s="138"/>
      <c r="F1411" s="141" t="str">
        <f>IFERROR(IF(VLOOKUP(Table1[[#This Row],[Budget Code Description]],Dimentions!$X$6:$AC$139,2,FALSE)="","",VLOOKUP(Table1[[#This Row],[Budget Code Description]],Dimentions!$X$6:$AC$139,2,FALSE)),"")</f>
        <v/>
      </c>
      <c r="G1411" s="141"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1" t="str">
        <f>IFERROR(VLOOKUP(Table1[[#This Row],[Budget Code Description]],Table6[#All],8,FALSE),"")</f>
        <v/>
      </c>
      <c r="L1411" s="63"/>
      <c r="M1411" s="65" t="str">
        <f>IFERROR(VLOOKUP(Table1[[#This Row],[Staff ID]],Table2[],2,FALSE),"")</f>
        <v/>
      </c>
      <c r="N1411" s="209" t="str">
        <f>IFERROR(IF(VLOOKUP(Table1[[#This Row],[Budget Code Description]],Dimentions!$X$6:$AC$134,4,FALSE)="","",VLOOKUP(Table1[[#This Row],[Budget Code Description]],Dimentions!$X$6:$AC$134,4,FALSE)),"")</f>
        <v/>
      </c>
      <c r="O1411" s="65" t="str">
        <f>IFERROR(VLOOKUP(Table1[[#This Row],[Vendor ID]],Table549[],2,FALSE),"")</f>
        <v/>
      </c>
      <c r="P1411" s="63"/>
      <c r="Q1411" s="141" t="str">
        <f>IF(Table1[[#This Row],[Posting Date]]&lt;&gt;"",$D$9,"")</f>
        <v/>
      </c>
      <c r="R1411" s="157" t="str">
        <f>IF(Table1[[#This Row],[Posting Date]]&lt;&gt;"",$D$10,"")</f>
        <v/>
      </c>
      <c r="S1411" s="66"/>
      <c r="T1411" s="63"/>
      <c r="U1411" s="67"/>
      <c r="V1411" s="67"/>
      <c r="W1411" s="67" t="str">
        <f t="shared" si="26"/>
        <v/>
      </c>
      <c r="X1411" s="159" t="str">
        <f>IF(E1411="","",(IF(Table1[[#This Row],[Cur]]="USD",Table1[[#This Row],[Cur_Amount Debit]],Table1[[#This Row],[Cur_Amount Debit]]/Table1[[#This Row],[Exchange Rate]])))</f>
        <v/>
      </c>
      <c r="Y1411" s="159" t="str">
        <f>IF(E1411="","",(IF(Table1[[#This Row],[Cur]]="USD",Table1[[#This Row],[Cur_Amount Credit]],Table1[[#This Row],[Cur_Amount Credit]]/ExchangeRate)))</f>
        <v/>
      </c>
      <c r="Z1411" s="201" t="str">
        <f>IF(E1411="","",(Table1[[#This Row],[Debit USD]]-Table1[[#This Row],[Credit USD]]))</f>
        <v/>
      </c>
      <c r="AA1411" s="226"/>
      <c r="AB1411" s="255"/>
      <c r="AC1411" s="1"/>
      <c r="AD1411" s="15"/>
      <c r="AE1411" s="15" t="str">
        <f>IF(AND(OR(Table1[[#This Row],[Account]]="15030",Table1[[#This Row],[Account]]="15035",Table1[[#This Row],[Account]]="20150"),Table1[[#This Row],[Vendor ID]]=""),1,"")</f>
        <v/>
      </c>
      <c r="AF1411" s="15"/>
      <c r="AG1411" s="15"/>
      <c r="AH1411" s="15"/>
      <c r="AI1411" s="46" t="str">
        <f>IF(Table1[[#This Row],[Posting Date]]&lt;&gt;"","GJ-"&amp;CountryID,"")</f>
        <v/>
      </c>
      <c r="AJ1411" s="59" t="str">
        <f>IF(Table1[[#This Row],[Posting Date]]&lt;&gt;"",Table1[[#This Row],[Posting Date]],"")</f>
        <v/>
      </c>
      <c r="AK1411" s="46"/>
      <c r="AL1411" s="46" t="str">
        <f>IF(Table1[[#This Row],[Description]]&lt;&gt;"",Table1[[#This Row],[Description]],"")</f>
        <v/>
      </c>
      <c r="AM1411" s="46" t="str">
        <f>IF(Table1[[#This Row],[Posting Date]]&lt;&gt;"",Table1[[#This Row],[Reference Number]],"")</f>
        <v/>
      </c>
      <c r="AN1411" s="46" t="str">
        <f>TRIM(Table1[[#This Row],[Line '#]])</f>
        <v/>
      </c>
      <c r="AO1411" s="46" t="str">
        <f>TRIM(Table1[[#This Row],[Account]])</f>
        <v/>
      </c>
      <c r="AP1411" s="46" t="str">
        <f>IF(Table1[[#This Row],[Posting Date]]&lt;&gt;"",$D$5,"")</f>
        <v/>
      </c>
      <c r="AQ1411" s="46" t="str">
        <f>TRIM(Table1[[#This Row],[Departments-Prgrams]])</f>
        <v/>
      </c>
      <c r="AR1411" s="46" t="str">
        <f>TRIM(Table1[[#This Row],[Grant]])</f>
        <v/>
      </c>
      <c r="AS1411" s="46" t="str">
        <f>TRIM(Table1[[#This Row],[Staff ID]])</f>
        <v/>
      </c>
      <c r="AT1411" s="46" t="str">
        <f>IF(TRIM(Table1[[#This Row],[Budget Code]])=0,"",TRIM(Table1[[#This Row],[Budget Code]]))</f>
        <v/>
      </c>
      <c r="AU1411" s="46" t="str">
        <f>IF(Table1[[#This Row],[Line Description]]&lt;&gt;"",Table1[[#This Row],[Line Description]],"")</f>
        <v/>
      </c>
      <c r="AV1411" s="46" t="str">
        <f>IF(Table1[[#This Row],[Cur_Amount Debit]]&gt;0,ROUND(Table1[[#This Row],[Cur_Amount Debit]],2),"")</f>
        <v/>
      </c>
      <c r="AW1411" s="46" t="str">
        <f>IF(Table1[[#This Row],[Cur_Amount Credit]]&gt;0,ROUND(Table1[[#This Row],[Cur_Amount Credit]],2),"")</f>
        <v/>
      </c>
      <c r="AX1411" s="46" t="str">
        <f>LEFT(Table1[[#This Row],[Cur]],3)</f>
        <v/>
      </c>
      <c r="AY1411" s="59"/>
      <c r="AZ1411" s="46"/>
      <c r="BA1411" s="46" t="str">
        <f>IF(Table1[[#This Row],[Cur]]&lt;&gt;"",IF(Table1[[#This Row],[Cur]]="USD","",ExchangeRate),"")</f>
        <v/>
      </c>
      <c r="BB1411" s="46" t="str">
        <f>IF(Table1[[#This Row],[Grant]]&lt;&gt;"",VLOOKUP(Table1[[#This Row],[Grant]],Grants!B:D,3),"")</f>
        <v/>
      </c>
      <c r="BC1411" s="46" t="str">
        <f>TRIM(Table1[[#This Row],[Vendor ID]])</f>
        <v/>
      </c>
      <c r="BD1411">
        <f>IF(Table1[[#This Row],[Reference Number]]=Q1410,BD1410,BD1410+1)</f>
        <v>0</v>
      </c>
    </row>
    <row r="1412" spans="1:56" ht="11.25" customHeight="1" x14ac:dyDescent="0.25">
      <c r="A1412" s="1"/>
      <c r="B1412" s="88" t="str">
        <f>IF(Table1[[#This Row],[Posting Date]]&lt;&gt;"",IF(Table1[[#This Row],[Reference Number]]=Q1411,B1411+1,1),"")</f>
        <v/>
      </c>
      <c r="C1412" s="61"/>
      <c r="D1412" s="61"/>
      <c r="E1412" s="138"/>
      <c r="F1412" s="141" t="str">
        <f>IFERROR(IF(VLOOKUP(Table1[[#This Row],[Budget Code Description]],Dimentions!$X$6:$AC$139,2,FALSE)="","",VLOOKUP(Table1[[#This Row],[Budget Code Description]],Dimentions!$X$6:$AC$139,2,FALSE)),"")</f>
        <v/>
      </c>
      <c r="G1412" s="141"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1" t="str">
        <f>IFERROR(VLOOKUP(Table1[[#This Row],[Budget Code Description]],Table6[#All],8,FALSE),"")</f>
        <v/>
      </c>
      <c r="L1412" s="63"/>
      <c r="M1412" s="65" t="str">
        <f>IFERROR(VLOOKUP(Table1[[#This Row],[Staff ID]],Table2[],2,FALSE),"")</f>
        <v/>
      </c>
      <c r="N1412" s="209" t="str">
        <f>IFERROR(IF(VLOOKUP(Table1[[#This Row],[Budget Code Description]],Dimentions!$X$6:$AC$134,4,FALSE)="","",VLOOKUP(Table1[[#This Row],[Budget Code Description]],Dimentions!$X$6:$AC$134,4,FALSE)),"")</f>
        <v/>
      </c>
      <c r="O1412" s="65" t="str">
        <f>IFERROR(VLOOKUP(Table1[[#This Row],[Vendor ID]],Table549[],2,FALSE),"")</f>
        <v/>
      </c>
      <c r="P1412" s="63"/>
      <c r="Q1412" s="141" t="str">
        <f>IF(Table1[[#This Row],[Posting Date]]&lt;&gt;"",$D$9,"")</f>
        <v/>
      </c>
      <c r="R1412" s="157" t="str">
        <f>IF(Table1[[#This Row],[Posting Date]]&lt;&gt;"",$D$10,"")</f>
        <v/>
      </c>
      <c r="S1412" s="66"/>
      <c r="T1412" s="63"/>
      <c r="U1412" s="67"/>
      <c r="V1412" s="67"/>
      <c r="W1412" s="67" t="str">
        <f t="shared" si="26"/>
        <v/>
      </c>
      <c r="X1412" s="159" t="str">
        <f>IF(E1412="","",(IF(Table1[[#This Row],[Cur]]="USD",Table1[[#This Row],[Cur_Amount Debit]],Table1[[#This Row],[Cur_Amount Debit]]/Table1[[#This Row],[Exchange Rate]])))</f>
        <v/>
      </c>
      <c r="Y1412" s="159" t="str">
        <f>IF(E1412="","",(IF(Table1[[#This Row],[Cur]]="USD",Table1[[#This Row],[Cur_Amount Credit]],Table1[[#This Row],[Cur_Amount Credit]]/ExchangeRate)))</f>
        <v/>
      </c>
      <c r="Z1412" s="201" t="str">
        <f>IF(E1412="","",(Table1[[#This Row],[Debit USD]]-Table1[[#This Row],[Credit USD]]))</f>
        <v/>
      </c>
      <c r="AA1412" s="226"/>
      <c r="AB1412" s="255"/>
      <c r="AC1412" s="1"/>
      <c r="AD1412" s="15"/>
      <c r="AE1412" s="15" t="str">
        <f>IF(AND(OR(Table1[[#This Row],[Account]]="15030",Table1[[#This Row],[Account]]="15035",Table1[[#This Row],[Account]]="20150"),Table1[[#This Row],[Vendor ID]]=""),1,"")</f>
        <v/>
      </c>
      <c r="AF1412" s="15"/>
      <c r="AG1412" s="15"/>
      <c r="AH1412" s="15"/>
      <c r="AI1412" s="46" t="str">
        <f>IF(Table1[[#This Row],[Posting Date]]&lt;&gt;"","GJ-"&amp;CountryID,"")</f>
        <v/>
      </c>
      <c r="AJ1412" s="59" t="str">
        <f>IF(Table1[[#This Row],[Posting Date]]&lt;&gt;"",Table1[[#This Row],[Posting Date]],"")</f>
        <v/>
      </c>
      <c r="AK1412" s="46"/>
      <c r="AL1412" s="46" t="str">
        <f>IF(Table1[[#This Row],[Description]]&lt;&gt;"",Table1[[#This Row],[Description]],"")</f>
        <v/>
      </c>
      <c r="AM1412" s="46" t="str">
        <f>IF(Table1[[#This Row],[Posting Date]]&lt;&gt;"",Table1[[#This Row],[Reference Number]],"")</f>
        <v/>
      </c>
      <c r="AN1412" s="46" t="str">
        <f>TRIM(Table1[[#This Row],[Line '#]])</f>
        <v/>
      </c>
      <c r="AO1412" s="46" t="str">
        <f>TRIM(Table1[[#This Row],[Account]])</f>
        <v/>
      </c>
      <c r="AP1412" s="46" t="str">
        <f>IF(Table1[[#This Row],[Posting Date]]&lt;&gt;"",$D$5,"")</f>
        <v/>
      </c>
      <c r="AQ1412" s="46" t="str">
        <f>TRIM(Table1[[#This Row],[Departments-Prgrams]])</f>
        <v/>
      </c>
      <c r="AR1412" s="46" t="str">
        <f>TRIM(Table1[[#This Row],[Grant]])</f>
        <v/>
      </c>
      <c r="AS1412" s="46" t="str">
        <f>TRIM(Table1[[#This Row],[Staff ID]])</f>
        <v/>
      </c>
      <c r="AT1412" s="46" t="str">
        <f>IF(TRIM(Table1[[#This Row],[Budget Code]])=0,"",TRIM(Table1[[#This Row],[Budget Code]]))</f>
        <v/>
      </c>
      <c r="AU1412" s="46" t="str">
        <f>IF(Table1[[#This Row],[Line Description]]&lt;&gt;"",Table1[[#This Row],[Line Description]],"")</f>
        <v/>
      </c>
      <c r="AV1412" s="46" t="str">
        <f>IF(Table1[[#This Row],[Cur_Amount Debit]]&gt;0,ROUND(Table1[[#This Row],[Cur_Amount Debit]],2),"")</f>
        <v/>
      </c>
      <c r="AW1412" s="46" t="str">
        <f>IF(Table1[[#This Row],[Cur_Amount Credit]]&gt;0,ROUND(Table1[[#This Row],[Cur_Amount Credit]],2),"")</f>
        <v/>
      </c>
      <c r="AX1412" s="46" t="str">
        <f>LEFT(Table1[[#This Row],[Cur]],3)</f>
        <v/>
      </c>
      <c r="AY1412" s="59"/>
      <c r="AZ1412" s="46"/>
      <c r="BA1412" s="46" t="str">
        <f>IF(Table1[[#This Row],[Cur]]&lt;&gt;"",IF(Table1[[#This Row],[Cur]]="USD","",ExchangeRate),"")</f>
        <v/>
      </c>
      <c r="BB1412" s="46" t="str">
        <f>IF(Table1[[#This Row],[Grant]]&lt;&gt;"",VLOOKUP(Table1[[#This Row],[Grant]],Grants!B:D,3),"")</f>
        <v/>
      </c>
      <c r="BC1412" s="46" t="str">
        <f>TRIM(Table1[[#This Row],[Vendor ID]])</f>
        <v/>
      </c>
      <c r="BD1412">
        <f>IF(Table1[[#This Row],[Reference Number]]=Q1411,BD1411,BD1411+1)</f>
        <v>0</v>
      </c>
    </row>
    <row r="1413" spans="1:56" ht="11.25" customHeight="1" x14ac:dyDescent="0.25">
      <c r="A1413" s="1"/>
      <c r="B1413" s="88" t="str">
        <f>IF(Table1[[#This Row],[Posting Date]]&lt;&gt;"",IF(Table1[[#This Row],[Reference Number]]=Q1412,B1412+1,1),"")</f>
        <v/>
      </c>
      <c r="C1413" s="61"/>
      <c r="D1413" s="61"/>
      <c r="E1413" s="138"/>
      <c r="F1413" s="141" t="str">
        <f>IFERROR(IF(VLOOKUP(Table1[[#This Row],[Budget Code Description]],Dimentions!$X$6:$AC$139,2,FALSE)="","",VLOOKUP(Table1[[#This Row],[Budget Code Description]],Dimentions!$X$6:$AC$139,2,FALSE)),"")</f>
        <v/>
      </c>
      <c r="G1413" s="141"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1" t="str">
        <f>IFERROR(VLOOKUP(Table1[[#This Row],[Budget Code Description]],Table6[#All],8,FALSE),"")</f>
        <v/>
      </c>
      <c r="L1413" s="63"/>
      <c r="M1413" s="65" t="str">
        <f>IFERROR(VLOOKUP(Table1[[#This Row],[Staff ID]],Table2[],2,FALSE),"")</f>
        <v/>
      </c>
      <c r="N1413" s="209" t="str">
        <f>IFERROR(IF(VLOOKUP(Table1[[#This Row],[Budget Code Description]],Dimentions!$X$6:$AC$134,4,FALSE)="","",VLOOKUP(Table1[[#This Row],[Budget Code Description]],Dimentions!$X$6:$AC$134,4,FALSE)),"")</f>
        <v/>
      </c>
      <c r="O1413" s="65" t="str">
        <f>IFERROR(VLOOKUP(Table1[[#This Row],[Vendor ID]],Table549[],2,FALSE),"")</f>
        <v/>
      </c>
      <c r="P1413" s="63"/>
      <c r="Q1413" s="141" t="str">
        <f>IF(Table1[[#This Row],[Posting Date]]&lt;&gt;"",$D$9,"")</f>
        <v/>
      </c>
      <c r="R1413" s="157" t="str">
        <f>IF(Table1[[#This Row],[Posting Date]]&lt;&gt;"",$D$10,"")</f>
        <v/>
      </c>
      <c r="S1413" s="66"/>
      <c r="T1413" s="63"/>
      <c r="U1413" s="67"/>
      <c r="V1413" s="67"/>
      <c r="W1413" s="67" t="str">
        <f t="shared" si="26"/>
        <v/>
      </c>
      <c r="X1413" s="159" t="str">
        <f>IF(E1413="","",(IF(Table1[[#This Row],[Cur]]="USD",Table1[[#This Row],[Cur_Amount Debit]],Table1[[#This Row],[Cur_Amount Debit]]/Table1[[#This Row],[Exchange Rate]])))</f>
        <v/>
      </c>
      <c r="Y1413" s="159" t="str">
        <f>IF(E1413="","",(IF(Table1[[#This Row],[Cur]]="USD",Table1[[#This Row],[Cur_Amount Credit]],Table1[[#This Row],[Cur_Amount Credit]]/ExchangeRate)))</f>
        <v/>
      </c>
      <c r="Z1413" s="201" t="str">
        <f>IF(E1413="","",(Table1[[#This Row],[Debit USD]]-Table1[[#This Row],[Credit USD]]))</f>
        <v/>
      </c>
      <c r="AA1413" s="226"/>
      <c r="AB1413" s="255"/>
      <c r="AC1413" s="1"/>
      <c r="AD1413" s="15"/>
      <c r="AE1413" s="15" t="str">
        <f>IF(AND(OR(Table1[[#This Row],[Account]]="15030",Table1[[#This Row],[Account]]="15035",Table1[[#This Row],[Account]]="20150"),Table1[[#This Row],[Vendor ID]]=""),1,"")</f>
        <v/>
      </c>
      <c r="AF1413" s="15"/>
      <c r="AG1413" s="15"/>
      <c r="AH1413" s="15"/>
      <c r="AI1413" s="46" t="str">
        <f>IF(Table1[[#This Row],[Posting Date]]&lt;&gt;"","GJ-"&amp;CountryID,"")</f>
        <v/>
      </c>
      <c r="AJ1413" s="59" t="str">
        <f>IF(Table1[[#This Row],[Posting Date]]&lt;&gt;"",Table1[[#This Row],[Posting Date]],"")</f>
        <v/>
      </c>
      <c r="AK1413" s="46"/>
      <c r="AL1413" s="46" t="str">
        <f>IF(Table1[[#This Row],[Description]]&lt;&gt;"",Table1[[#This Row],[Description]],"")</f>
        <v/>
      </c>
      <c r="AM1413" s="46" t="str">
        <f>IF(Table1[[#This Row],[Posting Date]]&lt;&gt;"",Table1[[#This Row],[Reference Number]],"")</f>
        <v/>
      </c>
      <c r="AN1413" s="46" t="str">
        <f>TRIM(Table1[[#This Row],[Line '#]])</f>
        <v/>
      </c>
      <c r="AO1413" s="46" t="str">
        <f>TRIM(Table1[[#This Row],[Account]])</f>
        <v/>
      </c>
      <c r="AP1413" s="46" t="str">
        <f>IF(Table1[[#This Row],[Posting Date]]&lt;&gt;"",$D$5,"")</f>
        <v/>
      </c>
      <c r="AQ1413" s="46" t="str">
        <f>TRIM(Table1[[#This Row],[Departments-Prgrams]])</f>
        <v/>
      </c>
      <c r="AR1413" s="46" t="str">
        <f>TRIM(Table1[[#This Row],[Grant]])</f>
        <v/>
      </c>
      <c r="AS1413" s="46" t="str">
        <f>TRIM(Table1[[#This Row],[Staff ID]])</f>
        <v/>
      </c>
      <c r="AT1413" s="46" t="str">
        <f>IF(TRIM(Table1[[#This Row],[Budget Code]])=0,"",TRIM(Table1[[#This Row],[Budget Code]]))</f>
        <v/>
      </c>
      <c r="AU1413" s="46" t="str">
        <f>IF(Table1[[#This Row],[Line Description]]&lt;&gt;"",Table1[[#This Row],[Line Description]],"")</f>
        <v/>
      </c>
      <c r="AV1413" s="46" t="str">
        <f>IF(Table1[[#This Row],[Cur_Amount Debit]]&gt;0,ROUND(Table1[[#This Row],[Cur_Amount Debit]],2),"")</f>
        <v/>
      </c>
      <c r="AW1413" s="46" t="str">
        <f>IF(Table1[[#This Row],[Cur_Amount Credit]]&gt;0,ROUND(Table1[[#This Row],[Cur_Amount Credit]],2),"")</f>
        <v/>
      </c>
      <c r="AX1413" s="46" t="str">
        <f>LEFT(Table1[[#This Row],[Cur]],3)</f>
        <v/>
      </c>
      <c r="AY1413" s="59"/>
      <c r="AZ1413" s="46"/>
      <c r="BA1413" s="46" t="str">
        <f>IF(Table1[[#This Row],[Cur]]&lt;&gt;"",IF(Table1[[#This Row],[Cur]]="USD","",ExchangeRate),"")</f>
        <v/>
      </c>
      <c r="BB1413" s="46" t="str">
        <f>IF(Table1[[#This Row],[Grant]]&lt;&gt;"",VLOOKUP(Table1[[#This Row],[Grant]],Grants!B:D,3),"")</f>
        <v/>
      </c>
      <c r="BC1413" s="46" t="str">
        <f>TRIM(Table1[[#This Row],[Vendor ID]])</f>
        <v/>
      </c>
      <c r="BD1413">
        <f>IF(Table1[[#This Row],[Reference Number]]=Q1412,BD1412,BD1412+1)</f>
        <v>0</v>
      </c>
    </row>
    <row r="1414" spans="1:56" ht="11.25" customHeight="1" x14ac:dyDescent="0.25">
      <c r="A1414" s="1"/>
      <c r="B1414" s="88" t="str">
        <f>IF(Table1[[#This Row],[Posting Date]]&lt;&gt;"",IF(Table1[[#This Row],[Reference Number]]=Q1413,B1413+1,1),"")</f>
        <v/>
      </c>
      <c r="C1414" s="61"/>
      <c r="D1414" s="61"/>
      <c r="E1414" s="138"/>
      <c r="F1414" s="141" t="str">
        <f>IFERROR(IF(VLOOKUP(Table1[[#This Row],[Budget Code Description]],Dimentions!$X$6:$AC$139,2,FALSE)="","",VLOOKUP(Table1[[#This Row],[Budget Code Description]],Dimentions!$X$6:$AC$139,2,FALSE)),"")</f>
        <v/>
      </c>
      <c r="G1414" s="141"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1" t="str">
        <f>IFERROR(VLOOKUP(Table1[[#This Row],[Budget Code Description]],Table6[#All],8,FALSE),"")</f>
        <v/>
      </c>
      <c r="L1414" s="63"/>
      <c r="M1414" s="65" t="str">
        <f>IFERROR(VLOOKUP(Table1[[#This Row],[Staff ID]],Table2[],2,FALSE),"")</f>
        <v/>
      </c>
      <c r="N1414" s="209" t="str">
        <f>IFERROR(IF(VLOOKUP(Table1[[#This Row],[Budget Code Description]],Dimentions!$X$6:$AC$134,4,FALSE)="","",VLOOKUP(Table1[[#This Row],[Budget Code Description]],Dimentions!$X$6:$AC$134,4,FALSE)),"")</f>
        <v/>
      </c>
      <c r="O1414" s="65" t="str">
        <f>IFERROR(VLOOKUP(Table1[[#This Row],[Vendor ID]],Table549[],2,FALSE),"")</f>
        <v/>
      </c>
      <c r="P1414" s="63"/>
      <c r="Q1414" s="141" t="str">
        <f>IF(Table1[[#This Row],[Posting Date]]&lt;&gt;"",$D$9,"")</f>
        <v/>
      </c>
      <c r="R1414" s="157" t="str">
        <f>IF(Table1[[#This Row],[Posting Date]]&lt;&gt;"",$D$10,"")</f>
        <v/>
      </c>
      <c r="S1414" s="66"/>
      <c r="T1414" s="63"/>
      <c r="U1414" s="67"/>
      <c r="V1414" s="67"/>
      <c r="W1414" s="67" t="str">
        <f t="shared" si="26"/>
        <v/>
      </c>
      <c r="X1414" s="159" t="str">
        <f>IF(E1414="","",(IF(Table1[[#This Row],[Cur]]="USD",Table1[[#This Row],[Cur_Amount Debit]],Table1[[#This Row],[Cur_Amount Debit]]/Table1[[#This Row],[Exchange Rate]])))</f>
        <v/>
      </c>
      <c r="Y1414" s="159" t="str">
        <f>IF(E1414="","",(IF(Table1[[#This Row],[Cur]]="USD",Table1[[#This Row],[Cur_Amount Credit]],Table1[[#This Row],[Cur_Amount Credit]]/ExchangeRate)))</f>
        <v/>
      </c>
      <c r="Z1414" s="201" t="str">
        <f>IF(E1414="","",(Table1[[#This Row],[Debit USD]]-Table1[[#This Row],[Credit USD]]))</f>
        <v/>
      </c>
      <c r="AA1414" s="226"/>
      <c r="AB1414" s="255"/>
      <c r="AC1414" s="1"/>
      <c r="AD1414" s="15"/>
      <c r="AE1414" s="15" t="str">
        <f>IF(AND(OR(Table1[[#This Row],[Account]]="15030",Table1[[#This Row],[Account]]="15035",Table1[[#This Row],[Account]]="20150"),Table1[[#This Row],[Vendor ID]]=""),1,"")</f>
        <v/>
      </c>
      <c r="AF1414" s="15"/>
      <c r="AG1414" s="15"/>
      <c r="AH1414" s="15"/>
      <c r="AI1414" s="46" t="str">
        <f>IF(Table1[[#This Row],[Posting Date]]&lt;&gt;"","GJ-"&amp;CountryID,"")</f>
        <v/>
      </c>
      <c r="AJ1414" s="59" t="str">
        <f>IF(Table1[[#This Row],[Posting Date]]&lt;&gt;"",Table1[[#This Row],[Posting Date]],"")</f>
        <v/>
      </c>
      <c r="AK1414" s="46"/>
      <c r="AL1414" s="46" t="str">
        <f>IF(Table1[[#This Row],[Description]]&lt;&gt;"",Table1[[#This Row],[Description]],"")</f>
        <v/>
      </c>
      <c r="AM1414" s="46" t="str">
        <f>IF(Table1[[#This Row],[Posting Date]]&lt;&gt;"",Table1[[#This Row],[Reference Number]],"")</f>
        <v/>
      </c>
      <c r="AN1414" s="46" t="str">
        <f>TRIM(Table1[[#This Row],[Line '#]])</f>
        <v/>
      </c>
      <c r="AO1414" s="46" t="str">
        <f>TRIM(Table1[[#This Row],[Account]])</f>
        <v/>
      </c>
      <c r="AP1414" s="46" t="str">
        <f>IF(Table1[[#This Row],[Posting Date]]&lt;&gt;"",$D$5,"")</f>
        <v/>
      </c>
      <c r="AQ1414" s="46" t="str">
        <f>TRIM(Table1[[#This Row],[Departments-Prgrams]])</f>
        <v/>
      </c>
      <c r="AR1414" s="46" t="str">
        <f>TRIM(Table1[[#This Row],[Grant]])</f>
        <v/>
      </c>
      <c r="AS1414" s="46" t="str">
        <f>TRIM(Table1[[#This Row],[Staff ID]])</f>
        <v/>
      </c>
      <c r="AT1414" s="46" t="str">
        <f>IF(TRIM(Table1[[#This Row],[Budget Code]])=0,"",TRIM(Table1[[#This Row],[Budget Code]]))</f>
        <v/>
      </c>
      <c r="AU1414" s="46" t="str">
        <f>IF(Table1[[#This Row],[Line Description]]&lt;&gt;"",Table1[[#This Row],[Line Description]],"")</f>
        <v/>
      </c>
      <c r="AV1414" s="46" t="str">
        <f>IF(Table1[[#This Row],[Cur_Amount Debit]]&gt;0,ROUND(Table1[[#This Row],[Cur_Amount Debit]],2),"")</f>
        <v/>
      </c>
      <c r="AW1414" s="46" t="str">
        <f>IF(Table1[[#This Row],[Cur_Amount Credit]]&gt;0,ROUND(Table1[[#This Row],[Cur_Amount Credit]],2),"")</f>
        <v/>
      </c>
      <c r="AX1414" s="46" t="str">
        <f>LEFT(Table1[[#This Row],[Cur]],3)</f>
        <v/>
      </c>
      <c r="AY1414" s="59"/>
      <c r="AZ1414" s="46"/>
      <c r="BA1414" s="46" t="str">
        <f>IF(Table1[[#This Row],[Cur]]&lt;&gt;"",IF(Table1[[#This Row],[Cur]]="USD","",ExchangeRate),"")</f>
        <v/>
      </c>
      <c r="BB1414" s="46" t="str">
        <f>IF(Table1[[#This Row],[Grant]]&lt;&gt;"",VLOOKUP(Table1[[#This Row],[Grant]],Grants!B:D,3),"")</f>
        <v/>
      </c>
      <c r="BC1414" s="46" t="str">
        <f>TRIM(Table1[[#This Row],[Vendor ID]])</f>
        <v/>
      </c>
      <c r="BD1414">
        <f>IF(Table1[[#This Row],[Reference Number]]=Q1413,BD1413,BD1413+1)</f>
        <v>0</v>
      </c>
    </row>
    <row r="1415" spans="1:56" ht="11.25" customHeight="1" x14ac:dyDescent="0.25">
      <c r="A1415" s="1"/>
      <c r="B1415" s="88" t="str">
        <f>IF(Table1[[#This Row],[Posting Date]]&lt;&gt;"",IF(Table1[[#This Row],[Reference Number]]=Q1414,B1414+1,1),"")</f>
        <v/>
      </c>
      <c r="C1415" s="61"/>
      <c r="D1415" s="61"/>
      <c r="E1415" s="138"/>
      <c r="F1415" s="141" t="str">
        <f>IFERROR(IF(VLOOKUP(Table1[[#This Row],[Budget Code Description]],Dimentions!$X$6:$AC$139,2,FALSE)="","",VLOOKUP(Table1[[#This Row],[Budget Code Description]],Dimentions!$X$6:$AC$139,2,FALSE)),"")</f>
        <v/>
      </c>
      <c r="G1415" s="141"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1" t="str">
        <f>IFERROR(VLOOKUP(Table1[[#This Row],[Budget Code Description]],Table6[#All],8,FALSE),"")</f>
        <v/>
      </c>
      <c r="L1415" s="63"/>
      <c r="M1415" s="65" t="str">
        <f>IFERROR(VLOOKUP(Table1[[#This Row],[Staff ID]],Table2[],2,FALSE),"")</f>
        <v/>
      </c>
      <c r="N1415" s="209" t="str">
        <f>IFERROR(IF(VLOOKUP(Table1[[#This Row],[Budget Code Description]],Dimentions!$X$6:$AC$134,4,FALSE)="","",VLOOKUP(Table1[[#This Row],[Budget Code Description]],Dimentions!$X$6:$AC$134,4,FALSE)),"")</f>
        <v/>
      </c>
      <c r="O1415" s="65" t="str">
        <f>IFERROR(VLOOKUP(Table1[[#This Row],[Vendor ID]],Table549[],2,FALSE),"")</f>
        <v/>
      </c>
      <c r="P1415" s="63"/>
      <c r="Q1415" s="141" t="str">
        <f>IF(Table1[[#This Row],[Posting Date]]&lt;&gt;"",$D$9,"")</f>
        <v/>
      </c>
      <c r="R1415" s="157" t="str">
        <f>IF(Table1[[#This Row],[Posting Date]]&lt;&gt;"",$D$10,"")</f>
        <v/>
      </c>
      <c r="S1415" s="66"/>
      <c r="T1415" s="63"/>
      <c r="U1415" s="67"/>
      <c r="V1415" s="67"/>
      <c r="W1415" s="67" t="str">
        <f t="shared" si="26"/>
        <v/>
      </c>
      <c r="X1415" s="159" t="str">
        <f>IF(E1415="","",(IF(Table1[[#This Row],[Cur]]="USD",Table1[[#This Row],[Cur_Amount Debit]],Table1[[#This Row],[Cur_Amount Debit]]/Table1[[#This Row],[Exchange Rate]])))</f>
        <v/>
      </c>
      <c r="Y1415" s="159" t="str">
        <f>IF(E1415="","",(IF(Table1[[#This Row],[Cur]]="USD",Table1[[#This Row],[Cur_Amount Credit]],Table1[[#This Row],[Cur_Amount Credit]]/ExchangeRate)))</f>
        <v/>
      </c>
      <c r="Z1415" s="201" t="str">
        <f>IF(E1415="","",(Table1[[#This Row],[Debit USD]]-Table1[[#This Row],[Credit USD]]))</f>
        <v/>
      </c>
      <c r="AA1415" s="226"/>
      <c r="AB1415" s="255"/>
      <c r="AC1415" s="1"/>
      <c r="AD1415" s="15"/>
      <c r="AE1415" s="15" t="str">
        <f>IF(AND(OR(Table1[[#This Row],[Account]]="15030",Table1[[#This Row],[Account]]="15035",Table1[[#This Row],[Account]]="20150"),Table1[[#This Row],[Vendor ID]]=""),1,"")</f>
        <v/>
      </c>
      <c r="AF1415" s="15"/>
      <c r="AG1415" s="15"/>
      <c r="AH1415" s="15"/>
      <c r="AI1415" s="46" t="str">
        <f>IF(Table1[[#This Row],[Posting Date]]&lt;&gt;"","GJ-"&amp;CountryID,"")</f>
        <v/>
      </c>
      <c r="AJ1415" s="59" t="str">
        <f>IF(Table1[[#This Row],[Posting Date]]&lt;&gt;"",Table1[[#This Row],[Posting Date]],"")</f>
        <v/>
      </c>
      <c r="AK1415" s="46"/>
      <c r="AL1415" s="46" t="str">
        <f>IF(Table1[[#This Row],[Description]]&lt;&gt;"",Table1[[#This Row],[Description]],"")</f>
        <v/>
      </c>
      <c r="AM1415" s="46" t="str">
        <f>IF(Table1[[#This Row],[Posting Date]]&lt;&gt;"",Table1[[#This Row],[Reference Number]],"")</f>
        <v/>
      </c>
      <c r="AN1415" s="46" t="str">
        <f>TRIM(Table1[[#This Row],[Line '#]])</f>
        <v/>
      </c>
      <c r="AO1415" s="46" t="str">
        <f>TRIM(Table1[[#This Row],[Account]])</f>
        <v/>
      </c>
      <c r="AP1415" s="46" t="str">
        <f>IF(Table1[[#This Row],[Posting Date]]&lt;&gt;"",$D$5,"")</f>
        <v/>
      </c>
      <c r="AQ1415" s="46" t="str">
        <f>TRIM(Table1[[#This Row],[Departments-Prgrams]])</f>
        <v/>
      </c>
      <c r="AR1415" s="46" t="str">
        <f>TRIM(Table1[[#This Row],[Grant]])</f>
        <v/>
      </c>
      <c r="AS1415" s="46" t="str">
        <f>TRIM(Table1[[#This Row],[Staff ID]])</f>
        <v/>
      </c>
      <c r="AT1415" s="46" t="str">
        <f>IF(TRIM(Table1[[#This Row],[Budget Code]])=0,"",TRIM(Table1[[#This Row],[Budget Code]]))</f>
        <v/>
      </c>
      <c r="AU1415" s="46" t="str">
        <f>IF(Table1[[#This Row],[Line Description]]&lt;&gt;"",Table1[[#This Row],[Line Description]],"")</f>
        <v/>
      </c>
      <c r="AV1415" s="46" t="str">
        <f>IF(Table1[[#This Row],[Cur_Amount Debit]]&gt;0,ROUND(Table1[[#This Row],[Cur_Amount Debit]],2),"")</f>
        <v/>
      </c>
      <c r="AW1415" s="46" t="str">
        <f>IF(Table1[[#This Row],[Cur_Amount Credit]]&gt;0,ROUND(Table1[[#This Row],[Cur_Amount Credit]],2),"")</f>
        <v/>
      </c>
      <c r="AX1415" s="46" t="str">
        <f>LEFT(Table1[[#This Row],[Cur]],3)</f>
        <v/>
      </c>
      <c r="AY1415" s="59"/>
      <c r="AZ1415" s="46"/>
      <c r="BA1415" s="46" t="str">
        <f>IF(Table1[[#This Row],[Cur]]&lt;&gt;"",IF(Table1[[#This Row],[Cur]]="USD","",ExchangeRate),"")</f>
        <v/>
      </c>
      <c r="BB1415" s="46" t="str">
        <f>IF(Table1[[#This Row],[Grant]]&lt;&gt;"",VLOOKUP(Table1[[#This Row],[Grant]],Grants!B:D,3),"")</f>
        <v/>
      </c>
      <c r="BC1415" s="46" t="str">
        <f>TRIM(Table1[[#This Row],[Vendor ID]])</f>
        <v/>
      </c>
      <c r="BD1415">
        <f>IF(Table1[[#This Row],[Reference Number]]=Q1414,BD1414,BD1414+1)</f>
        <v>0</v>
      </c>
    </row>
    <row r="1416" spans="1:56" ht="11.25" customHeight="1" x14ac:dyDescent="0.25">
      <c r="A1416" s="1"/>
      <c r="B1416" s="88" t="str">
        <f>IF(Table1[[#This Row],[Posting Date]]&lt;&gt;"",IF(Table1[[#This Row],[Reference Number]]=Q1415,B1415+1,1),"")</f>
        <v/>
      </c>
      <c r="C1416" s="61"/>
      <c r="D1416" s="61"/>
      <c r="E1416" s="138"/>
      <c r="F1416" s="141" t="str">
        <f>IFERROR(IF(VLOOKUP(Table1[[#This Row],[Budget Code Description]],Dimentions!$X$6:$AC$139,2,FALSE)="","",VLOOKUP(Table1[[#This Row],[Budget Code Description]],Dimentions!$X$6:$AC$139,2,FALSE)),"")</f>
        <v/>
      </c>
      <c r="G1416" s="141"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1" t="str">
        <f>IFERROR(VLOOKUP(Table1[[#This Row],[Budget Code Description]],Table6[#All],8,FALSE),"")</f>
        <v/>
      </c>
      <c r="L1416" s="63"/>
      <c r="M1416" s="65" t="str">
        <f>IFERROR(VLOOKUP(Table1[[#This Row],[Staff ID]],Table2[],2,FALSE),"")</f>
        <v/>
      </c>
      <c r="N1416" s="209" t="str">
        <f>IFERROR(IF(VLOOKUP(Table1[[#This Row],[Budget Code Description]],Dimentions!$X$6:$AC$134,4,FALSE)="","",VLOOKUP(Table1[[#This Row],[Budget Code Description]],Dimentions!$X$6:$AC$134,4,FALSE)),"")</f>
        <v/>
      </c>
      <c r="O1416" s="65" t="str">
        <f>IFERROR(VLOOKUP(Table1[[#This Row],[Vendor ID]],Table549[],2,FALSE),"")</f>
        <v/>
      </c>
      <c r="P1416" s="63"/>
      <c r="Q1416" s="141" t="str">
        <f>IF(Table1[[#This Row],[Posting Date]]&lt;&gt;"",$D$9,"")</f>
        <v/>
      </c>
      <c r="R1416" s="157" t="str">
        <f>IF(Table1[[#This Row],[Posting Date]]&lt;&gt;"",$D$10,"")</f>
        <v/>
      </c>
      <c r="S1416" s="66"/>
      <c r="T1416" s="63"/>
      <c r="U1416" s="67"/>
      <c r="V1416" s="67"/>
      <c r="W1416" s="67" t="str">
        <f t="shared" si="26"/>
        <v/>
      </c>
      <c r="X1416" s="159" t="str">
        <f>IF(E1416="","",(IF(Table1[[#This Row],[Cur]]="USD",Table1[[#This Row],[Cur_Amount Debit]],Table1[[#This Row],[Cur_Amount Debit]]/Table1[[#This Row],[Exchange Rate]])))</f>
        <v/>
      </c>
      <c r="Y1416" s="159" t="str">
        <f>IF(E1416="","",(IF(Table1[[#This Row],[Cur]]="USD",Table1[[#This Row],[Cur_Amount Credit]],Table1[[#This Row],[Cur_Amount Credit]]/ExchangeRate)))</f>
        <v/>
      </c>
      <c r="Z1416" s="201" t="str">
        <f>IF(E1416="","",(Table1[[#This Row],[Debit USD]]-Table1[[#This Row],[Credit USD]]))</f>
        <v/>
      </c>
      <c r="AA1416" s="226"/>
      <c r="AB1416" s="255"/>
      <c r="AC1416" s="1"/>
      <c r="AD1416" s="15"/>
      <c r="AE1416" s="15" t="str">
        <f>IF(AND(OR(Table1[[#This Row],[Account]]="15030",Table1[[#This Row],[Account]]="15035",Table1[[#This Row],[Account]]="20150"),Table1[[#This Row],[Vendor ID]]=""),1,"")</f>
        <v/>
      </c>
      <c r="AF1416" s="15"/>
      <c r="AG1416" s="15"/>
      <c r="AH1416" s="15"/>
      <c r="AI1416" s="46" t="str">
        <f>IF(Table1[[#This Row],[Posting Date]]&lt;&gt;"","GJ-"&amp;CountryID,"")</f>
        <v/>
      </c>
      <c r="AJ1416" s="59" t="str">
        <f>IF(Table1[[#This Row],[Posting Date]]&lt;&gt;"",Table1[[#This Row],[Posting Date]],"")</f>
        <v/>
      </c>
      <c r="AK1416" s="46"/>
      <c r="AL1416" s="46" t="str">
        <f>IF(Table1[[#This Row],[Description]]&lt;&gt;"",Table1[[#This Row],[Description]],"")</f>
        <v/>
      </c>
      <c r="AM1416" s="46" t="str">
        <f>IF(Table1[[#This Row],[Posting Date]]&lt;&gt;"",Table1[[#This Row],[Reference Number]],"")</f>
        <v/>
      </c>
      <c r="AN1416" s="46" t="str">
        <f>TRIM(Table1[[#This Row],[Line '#]])</f>
        <v/>
      </c>
      <c r="AO1416" s="46" t="str">
        <f>TRIM(Table1[[#This Row],[Account]])</f>
        <v/>
      </c>
      <c r="AP1416" s="46" t="str">
        <f>IF(Table1[[#This Row],[Posting Date]]&lt;&gt;"",$D$5,"")</f>
        <v/>
      </c>
      <c r="AQ1416" s="46" t="str">
        <f>TRIM(Table1[[#This Row],[Departments-Prgrams]])</f>
        <v/>
      </c>
      <c r="AR1416" s="46" t="str">
        <f>TRIM(Table1[[#This Row],[Grant]])</f>
        <v/>
      </c>
      <c r="AS1416" s="46" t="str">
        <f>TRIM(Table1[[#This Row],[Staff ID]])</f>
        <v/>
      </c>
      <c r="AT1416" s="46" t="str">
        <f>IF(TRIM(Table1[[#This Row],[Budget Code]])=0,"",TRIM(Table1[[#This Row],[Budget Code]]))</f>
        <v/>
      </c>
      <c r="AU1416" s="46" t="str">
        <f>IF(Table1[[#This Row],[Line Description]]&lt;&gt;"",Table1[[#This Row],[Line Description]],"")</f>
        <v/>
      </c>
      <c r="AV1416" s="46" t="str">
        <f>IF(Table1[[#This Row],[Cur_Amount Debit]]&gt;0,ROUND(Table1[[#This Row],[Cur_Amount Debit]],2),"")</f>
        <v/>
      </c>
      <c r="AW1416" s="46" t="str">
        <f>IF(Table1[[#This Row],[Cur_Amount Credit]]&gt;0,ROUND(Table1[[#This Row],[Cur_Amount Credit]],2),"")</f>
        <v/>
      </c>
      <c r="AX1416" s="46" t="str">
        <f>LEFT(Table1[[#This Row],[Cur]],3)</f>
        <v/>
      </c>
      <c r="AY1416" s="59"/>
      <c r="AZ1416" s="46"/>
      <c r="BA1416" s="46" t="str">
        <f>IF(Table1[[#This Row],[Cur]]&lt;&gt;"",IF(Table1[[#This Row],[Cur]]="USD","",ExchangeRate),"")</f>
        <v/>
      </c>
      <c r="BB1416" s="46" t="str">
        <f>IF(Table1[[#This Row],[Grant]]&lt;&gt;"",VLOOKUP(Table1[[#This Row],[Grant]],Grants!B:D,3),"")</f>
        <v/>
      </c>
      <c r="BC1416" s="46" t="str">
        <f>TRIM(Table1[[#This Row],[Vendor ID]])</f>
        <v/>
      </c>
      <c r="BD1416">
        <f>IF(Table1[[#This Row],[Reference Number]]=Q1415,BD1415,BD1415+1)</f>
        <v>0</v>
      </c>
    </row>
    <row r="1417" spans="1:56" ht="11.25" customHeight="1" x14ac:dyDescent="0.25">
      <c r="A1417" s="1"/>
      <c r="B1417" s="88" t="str">
        <f>IF(Table1[[#This Row],[Posting Date]]&lt;&gt;"",IF(Table1[[#This Row],[Reference Number]]=Q1416,B1416+1,1),"")</f>
        <v/>
      </c>
      <c r="C1417" s="61"/>
      <c r="D1417" s="61"/>
      <c r="E1417" s="138"/>
      <c r="F1417" s="141" t="str">
        <f>IFERROR(IF(VLOOKUP(Table1[[#This Row],[Budget Code Description]],Dimentions!$X$6:$AC$139,2,FALSE)="","",VLOOKUP(Table1[[#This Row],[Budget Code Description]],Dimentions!$X$6:$AC$139,2,FALSE)),"")</f>
        <v/>
      </c>
      <c r="G1417" s="141"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1" t="str">
        <f>IFERROR(VLOOKUP(Table1[[#This Row],[Budget Code Description]],Table6[#All],8,FALSE),"")</f>
        <v/>
      </c>
      <c r="L1417" s="63"/>
      <c r="M1417" s="65" t="str">
        <f>IFERROR(VLOOKUP(Table1[[#This Row],[Staff ID]],Table2[],2,FALSE),"")</f>
        <v/>
      </c>
      <c r="N1417" s="209" t="str">
        <f>IFERROR(IF(VLOOKUP(Table1[[#This Row],[Budget Code Description]],Dimentions!$X$6:$AC$134,4,FALSE)="","",VLOOKUP(Table1[[#This Row],[Budget Code Description]],Dimentions!$X$6:$AC$134,4,FALSE)),"")</f>
        <v/>
      </c>
      <c r="O1417" s="65" t="str">
        <f>IFERROR(VLOOKUP(Table1[[#This Row],[Vendor ID]],Table549[],2,FALSE),"")</f>
        <v/>
      </c>
      <c r="P1417" s="63"/>
      <c r="Q1417" s="141" t="str">
        <f>IF(Table1[[#This Row],[Posting Date]]&lt;&gt;"",$D$9,"")</f>
        <v/>
      </c>
      <c r="R1417" s="157" t="str">
        <f>IF(Table1[[#This Row],[Posting Date]]&lt;&gt;"",$D$10,"")</f>
        <v/>
      </c>
      <c r="S1417" s="66"/>
      <c r="T1417" s="63"/>
      <c r="U1417" s="67"/>
      <c r="V1417" s="67"/>
      <c r="W1417" s="67" t="str">
        <f t="shared" si="26"/>
        <v/>
      </c>
      <c r="X1417" s="159" t="str">
        <f>IF(E1417="","",(IF(Table1[[#This Row],[Cur]]="USD",Table1[[#This Row],[Cur_Amount Debit]],Table1[[#This Row],[Cur_Amount Debit]]/Table1[[#This Row],[Exchange Rate]])))</f>
        <v/>
      </c>
      <c r="Y1417" s="159" t="str">
        <f>IF(E1417="","",(IF(Table1[[#This Row],[Cur]]="USD",Table1[[#This Row],[Cur_Amount Credit]],Table1[[#This Row],[Cur_Amount Credit]]/ExchangeRate)))</f>
        <v/>
      </c>
      <c r="Z1417" s="201" t="str">
        <f>IF(E1417="","",(Table1[[#This Row],[Debit USD]]-Table1[[#This Row],[Credit USD]]))</f>
        <v/>
      </c>
      <c r="AA1417" s="226"/>
      <c r="AB1417" s="255"/>
      <c r="AC1417" s="1"/>
      <c r="AD1417" s="15"/>
      <c r="AE1417" s="15" t="str">
        <f>IF(AND(OR(Table1[[#This Row],[Account]]="15030",Table1[[#This Row],[Account]]="15035",Table1[[#This Row],[Account]]="20150"),Table1[[#This Row],[Vendor ID]]=""),1,"")</f>
        <v/>
      </c>
      <c r="AF1417" s="15"/>
      <c r="AG1417" s="15"/>
      <c r="AH1417" s="15"/>
      <c r="AI1417" s="46" t="str">
        <f>IF(Table1[[#This Row],[Posting Date]]&lt;&gt;"","GJ-"&amp;CountryID,"")</f>
        <v/>
      </c>
      <c r="AJ1417" s="59" t="str">
        <f>IF(Table1[[#This Row],[Posting Date]]&lt;&gt;"",Table1[[#This Row],[Posting Date]],"")</f>
        <v/>
      </c>
      <c r="AK1417" s="46"/>
      <c r="AL1417" s="46" t="str">
        <f>IF(Table1[[#This Row],[Description]]&lt;&gt;"",Table1[[#This Row],[Description]],"")</f>
        <v/>
      </c>
      <c r="AM1417" s="46" t="str">
        <f>IF(Table1[[#This Row],[Posting Date]]&lt;&gt;"",Table1[[#This Row],[Reference Number]],"")</f>
        <v/>
      </c>
      <c r="AN1417" s="46" t="str">
        <f>TRIM(Table1[[#This Row],[Line '#]])</f>
        <v/>
      </c>
      <c r="AO1417" s="46" t="str">
        <f>TRIM(Table1[[#This Row],[Account]])</f>
        <v/>
      </c>
      <c r="AP1417" s="46" t="str">
        <f>IF(Table1[[#This Row],[Posting Date]]&lt;&gt;"",$D$5,"")</f>
        <v/>
      </c>
      <c r="AQ1417" s="46" t="str">
        <f>TRIM(Table1[[#This Row],[Departments-Prgrams]])</f>
        <v/>
      </c>
      <c r="AR1417" s="46" t="str">
        <f>TRIM(Table1[[#This Row],[Grant]])</f>
        <v/>
      </c>
      <c r="AS1417" s="46" t="str">
        <f>TRIM(Table1[[#This Row],[Staff ID]])</f>
        <v/>
      </c>
      <c r="AT1417" s="46" t="str">
        <f>IF(TRIM(Table1[[#This Row],[Budget Code]])=0,"",TRIM(Table1[[#This Row],[Budget Code]]))</f>
        <v/>
      </c>
      <c r="AU1417" s="46" t="str">
        <f>IF(Table1[[#This Row],[Line Description]]&lt;&gt;"",Table1[[#This Row],[Line Description]],"")</f>
        <v/>
      </c>
      <c r="AV1417" s="46" t="str">
        <f>IF(Table1[[#This Row],[Cur_Amount Debit]]&gt;0,ROUND(Table1[[#This Row],[Cur_Amount Debit]],2),"")</f>
        <v/>
      </c>
      <c r="AW1417" s="46" t="str">
        <f>IF(Table1[[#This Row],[Cur_Amount Credit]]&gt;0,ROUND(Table1[[#This Row],[Cur_Amount Credit]],2),"")</f>
        <v/>
      </c>
      <c r="AX1417" s="46" t="str">
        <f>LEFT(Table1[[#This Row],[Cur]],3)</f>
        <v/>
      </c>
      <c r="AY1417" s="59"/>
      <c r="AZ1417" s="46"/>
      <c r="BA1417" s="46" t="str">
        <f>IF(Table1[[#This Row],[Cur]]&lt;&gt;"",IF(Table1[[#This Row],[Cur]]="USD","",ExchangeRate),"")</f>
        <v/>
      </c>
      <c r="BB1417" s="46" t="str">
        <f>IF(Table1[[#This Row],[Grant]]&lt;&gt;"",VLOOKUP(Table1[[#This Row],[Grant]],Grants!B:D,3),"")</f>
        <v/>
      </c>
      <c r="BC1417" s="46" t="str">
        <f>TRIM(Table1[[#This Row],[Vendor ID]])</f>
        <v/>
      </c>
      <c r="BD1417">
        <f>IF(Table1[[#This Row],[Reference Number]]=Q1416,BD1416,BD1416+1)</f>
        <v>0</v>
      </c>
    </row>
    <row r="1418" spans="1:56" ht="11.25" customHeight="1" x14ac:dyDescent="0.25">
      <c r="A1418" s="1"/>
      <c r="B1418" s="88" t="str">
        <f>IF(Table1[[#This Row],[Posting Date]]&lt;&gt;"",IF(Table1[[#This Row],[Reference Number]]=Q1417,B1417+1,1),"")</f>
        <v/>
      </c>
      <c r="C1418" s="61"/>
      <c r="D1418" s="61"/>
      <c r="E1418" s="138"/>
      <c r="F1418" s="141" t="str">
        <f>IFERROR(IF(VLOOKUP(Table1[[#This Row],[Budget Code Description]],Dimentions!$X$6:$AC$139,2,FALSE)="","",VLOOKUP(Table1[[#This Row],[Budget Code Description]],Dimentions!$X$6:$AC$139,2,FALSE)),"")</f>
        <v/>
      </c>
      <c r="G1418" s="141"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1" t="str">
        <f>IFERROR(VLOOKUP(Table1[[#This Row],[Budget Code Description]],Table6[#All],8,FALSE),"")</f>
        <v/>
      </c>
      <c r="L1418" s="63"/>
      <c r="M1418" s="65" t="str">
        <f>IFERROR(VLOOKUP(Table1[[#This Row],[Staff ID]],Table2[],2,FALSE),"")</f>
        <v/>
      </c>
      <c r="N1418" s="209" t="str">
        <f>IFERROR(IF(VLOOKUP(Table1[[#This Row],[Budget Code Description]],Dimentions!$X$6:$AC$134,4,FALSE)="","",VLOOKUP(Table1[[#This Row],[Budget Code Description]],Dimentions!$X$6:$AC$134,4,FALSE)),"")</f>
        <v/>
      </c>
      <c r="O1418" s="65" t="str">
        <f>IFERROR(VLOOKUP(Table1[[#This Row],[Vendor ID]],Table549[],2,FALSE),"")</f>
        <v/>
      </c>
      <c r="P1418" s="63"/>
      <c r="Q1418" s="141" t="str">
        <f>IF(Table1[[#This Row],[Posting Date]]&lt;&gt;"",$D$9,"")</f>
        <v/>
      </c>
      <c r="R1418" s="157" t="str">
        <f>IF(Table1[[#This Row],[Posting Date]]&lt;&gt;"",$D$10,"")</f>
        <v/>
      </c>
      <c r="S1418" s="66"/>
      <c r="T1418" s="63"/>
      <c r="U1418" s="67"/>
      <c r="V1418" s="67"/>
      <c r="W1418" s="67" t="str">
        <f t="shared" si="26"/>
        <v/>
      </c>
      <c r="X1418" s="159" t="str">
        <f>IF(E1418="","",(IF(Table1[[#This Row],[Cur]]="USD",Table1[[#This Row],[Cur_Amount Debit]],Table1[[#This Row],[Cur_Amount Debit]]/Table1[[#This Row],[Exchange Rate]])))</f>
        <v/>
      </c>
      <c r="Y1418" s="159" t="str">
        <f>IF(E1418="","",(IF(Table1[[#This Row],[Cur]]="USD",Table1[[#This Row],[Cur_Amount Credit]],Table1[[#This Row],[Cur_Amount Credit]]/ExchangeRate)))</f>
        <v/>
      </c>
      <c r="Z1418" s="201" t="str">
        <f>IF(E1418="","",(Table1[[#This Row],[Debit USD]]-Table1[[#This Row],[Credit USD]]))</f>
        <v/>
      </c>
      <c r="AA1418" s="226"/>
      <c r="AB1418" s="255"/>
      <c r="AC1418" s="1"/>
      <c r="AD1418" s="15"/>
      <c r="AE1418" s="15" t="str">
        <f>IF(AND(OR(Table1[[#This Row],[Account]]="15030",Table1[[#This Row],[Account]]="15035",Table1[[#This Row],[Account]]="20150"),Table1[[#This Row],[Vendor ID]]=""),1,"")</f>
        <v/>
      </c>
      <c r="AF1418" s="15"/>
      <c r="AG1418" s="15"/>
      <c r="AH1418" s="15"/>
      <c r="AI1418" s="46" t="str">
        <f>IF(Table1[[#This Row],[Posting Date]]&lt;&gt;"","GJ-"&amp;CountryID,"")</f>
        <v/>
      </c>
      <c r="AJ1418" s="59" t="str">
        <f>IF(Table1[[#This Row],[Posting Date]]&lt;&gt;"",Table1[[#This Row],[Posting Date]],"")</f>
        <v/>
      </c>
      <c r="AK1418" s="46"/>
      <c r="AL1418" s="46" t="str">
        <f>IF(Table1[[#This Row],[Description]]&lt;&gt;"",Table1[[#This Row],[Description]],"")</f>
        <v/>
      </c>
      <c r="AM1418" s="46" t="str">
        <f>IF(Table1[[#This Row],[Posting Date]]&lt;&gt;"",Table1[[#This Row],[Reference Number]],"")</f>
        <v/>
      </c>
      <c r="AN1418" s="46" t="str">
        <f>TRIM(Table1[[#This Row],[Line '#]])</f>
        <v/>
      </c>
      <c r="AO1418" s="46" t="str">
        <f>TRIM(Table1[[#This Row],[Account]])</f>
        <v/>
      </c>
      <c r="AP1418" s="46" t="str">
        <f>IF(Table1[[#This Row],[Posting Date]]&lt;&gt;"",$D$5,"")</f>
        <v/>
      </c>
      <c r="AQ1418" s="46" t="str">
        <f>TRIM(Table1[[#This Row],[Departments-Prgrams]])</f>
        <v/>
      </c>
      <c r="AR1418" s="46" t="str">
        <f>TRIM(Table1[[#This Row],[Grant]])</f>
        <v/>
      </c>
      <c r="AS1418" s="46" t="str">
        <f>TRIM(Table1[[#This Row],[Staff ID]])</f>
        <v/>
      </c>
      <c r="AT1418" s="46" t="str">
        <f>IF(TRIM(Table1[[#This Row],[Budget Code]])=0,"",TRIM(Table1[[#This Row],[Budget Code]]))</f>
        <v/>
      </c>
      <c r="AU1418" s="46" t="str">
        <f>IF(Table1[[#This Row],[Line Description]]&lt;&gt;"",Table1[[#This Row],[Line Description]],"")</f>
        <v/>
      </c>
      <c r="AV1418" s="46" t="str">
        <f>IF(Table1[[#This Row],[Cur_Amount Debit]]&gt;0,ROUND(Table1[[#This Row],[Cur_Amount Debit]],2),"")</f>
        <v/>
      </c>
      <c r="AW1418" s="46" t="str">
        <f>IF(Table1[[#This Row],[Cur_Amount Credit]]&gt;0,ROUND(Table1[[#This Row],[Cur_Amount Credit]],2),"")</f>
        <v/>
      </c>
      <c r="AX1418" s="46" t="str">
        <f>LEFT(Table1[[#This Row],[Cur]],3)</f>
        <v/>
      </c>
      <c r="AY1418" s="59"/>
      <c r="AZ1418" s="46"/>
      <c r="BA1418" s="46" t="str">
        <f>IF(Table1[[#This Row],[Cur]]&lt;&gt;"",IF(Table1[[#This Row],[Cur]]="USD","",ExchangeRate),"")</f>
        <v/>
      </c>
      <c r="BB1418" s="46" t="str">
        <f>IF(Table1[[#This Row],[Grant]]&lt;&gt;"",VLOOKUP(Table1[[#This Row],[Grant]],Grants!B:D,3),"")</f>
        <v/>
      </c>
      <c r="BC1418" s="46" t="str">
        <f>TRIM(Table1[[#This Row],[Vendor ID]])</f>
        <v/>
      </c>
      <c r="BD1418">
        <f>IF(Table1[[#This Row],[Reference Number]]=Q1417,BD1417,BD1417+1)</f>
        <v>0</v>
      </c>
    </row>
    <row r="1419" spans="1:56" ht="11.25" customHeight="1" x14ac:dyDescent="0.25">
      <c r="A1419" s="1"/>
      <c r="B1419" s="88" t="str">
        <f>IF(Table1[[#This Row],[Posting Date]]&lt;&gt;"",IF(Table1[[#This Row],[Reference Number]]=Q1418,B1418+1,1),"")</f>
        <v/>
      </c>
      <c r="C1419" s="61"/>
      <c r="D1419" s="61"/>
      <c r="E1419" s="138"/>
      <c r="F1419" s="141" t="str">
        <f>IFERROR(IF(VLOOKUP(Table1[[#This Row],[Budget Code Description]],Dimentions!$X$6:$AC$139,2,FALSE)="","",VLOOKUP(Table1[[#This Row],[Budget Code Description]],Dimentions!$X$6:$AC$139,2,FALSE)),"")</f>
        <v/>
      </c>
      <c r="G1419" s="141"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1" t="str">
        <f>IFERROR(VLOOKUP(Table1[[#This Row],[Budget Code Description]],Table6[#All],8,FALSE),"")</f>
        <v/>
      </c>
      <c r="L1419" s="63"/>
      <c r="M1419" s="65" t="str">
        <f>IFERROR(VLOOKUP(Table1[[#This Row],[Staff ID]],Table2[],2,FALSE),"")</f>
        <v/>
      </c>
      <c r="N1419" s="209" t="str">
        <f>IFERROR(IF(VLOOKUP(Table1[[#This Row],[Budget Code Description]],Dimentions!$X$6:$AC$134,4,FALSE)="","",VLOOKUP(Table1[[#This Row],[Budget Code Description]],Dimentions!$X$6:$AC$134,4,FALSE)),"")</f>
        <v/>
      </c>
      <c r="O1419" s="65" t="str">
        <f>IFERROR(VLOOKUP(Table1[[#This Row],[Vendor ID]],Table549[],2,FALSE),"")</f>
        <v/>
      </c>
      <c r="P1419" s="63"/>
      <c r="Q1419" s="141" t="str">
        <f>IF(Table1[[#This Row],[Posting Date]]&lt;&gt;"",$D$9,"")</f>
        <v/>
      </c>
      <c r="R1419" s="157" t="str">
        <f>IF(Table1[[#This Row],[Posting Date]]&lt;&gt;"",$D$10,"")</f>
        <v/>
      </c>
      <c r="S1419" s="66"/>
      <c r="T1419" s="63"/>
      <c r="U1419" s="67"/>
      <c r="V1419" s="67"/>
      <c r="W1419" s="67" t="str">
        <f t="shared" si="26"/>
        <v/>
      </c>
      <c r="X1419" s="159" t="str">
        <f>IF(E1419="","",(IF(Table1[[#This Row],[Cur]]="USD",Table1[[#This Row],[Cur_Amount Debit]],Table1[[#This Row],[Cur_Amount Debit]]/Table1[[#This Row],[Exchange Rate]])))</f>
        <v/>
      </c>
      <c r="Y1419" s="159" t="str">
        <f>IF(E1419="","",(IF(Table1[[#This Row],[Cur]]="USD",Table1[[#This Row],[Cur_Amount Credit]],Table1[[#This Row],[Cur_Amount Credit]]/ExchangeRate)))</f>
        <v/>
      </c>
      <c r="Z1419" s="201" t="str">
        <f>IF(E1419="","",(Table1[[#This Row],[Debit USD]]-Table1[[#This Row],[Credit USD]]))</f>
        <v/>
      </c>
      <c r="AA1419" s="226"/>
      <c r="AB1419" s="255"/>
      <c r="AC1419" s="1"/>
      <c r="AD1419" s="15"/>
      <c r="AE1419" s="15" t="str">
        <f>IF(AND(OR(Table1[[#This Row],[Account]]="15030",Table1[[#This Row],[Account]]="15035",Table1[[#This Row],[Account]]="20150"),Table1[[#This Row],[Vendor ID]]=""),1,"")</f>
        <v/>
      </c>
      <c r="AF1419" s="15"/>
      <c r="AG1419" s="15"/>
      <c r="AH1419" s="15"/>
      <c r="AI1419" s="46" t="str">
        <f>IF(Table1[[#This Row],[Posting Date]]&lt;&gt;"","GJ-"&amp;CountryID,"")</f>
        <v/>
      </c>
      <c r="AJ1419" s="59" t="str">
        <f>IF(Table1[[#This Row],[Posting Date]]&lt;&gt;"",Table1[[#This Row],[Posting Date]],"")</f>
        <v/>
      </c>
      <c r="AK1419" s="46"/>
      <c r="AL1419" s="46" t="str">
        <f>IF(Table1[[#This Row],[Description]]&lt;&gt;"",Table1[[#This Row],[Description]],"")</f>
        <v/>
      </c>
      <c r="AM1419" s="46" t="str">
        <f>IF(Table1[[#This Row],[Posting Date]]&lt;&gt;"",Table1[[#This Row],[Reference Number]],"")</f>
        <v/>
      </c>
      <c r="AN1419" s="46" t="str">
        <f>TRIM(Table1[[#This Row],[Line '#]])</f>
        <v/>
      </c>
      <c r="AO1419" s="46" t="str">
        <f>TRIM(Table1[[#This Row],[Account]])</f>
        <v/>
      </c>
      <c r="AP1419" s="46" t="str">
        <f>IF(Table1[[#This Row],[Posting Date]]&lt;&gt;"",$D$5,"")</f>
        <v/>
      </c>
      <c r="AQ1419" s="46" t="str">
        <f>TRIM(Table1[[#This Row],[Departments-Prgrams]])</f>
        <v/>
      </c>
      <c r="AR1419" s="46" t="str">
        <f>TRIM(Table1[[#This Row],[Grant]])</f>
        <v/>
      </c>
      <c r="AS1419" s="46" t="str">
        <f>TRIM(Table1[[#This Row],[Staff ID]])</f>
        <v/>
      </c>
      <c r="AT1419" s="46" t="str">
        <f>IF(TRIM(Table1[[#This Row],[Budget Code]])=0,"",TRIM(Table1[[#This Row],[Budget Code]]))</f>
        <v/>
      </c>
      <c r="AU1419" s="46" t="str">
        <f>IF(Table1[[#This Row],[Line Description]]&lt;&gt;"",Table1[[#This Row],[Line Description]],"")</f>
        <v/>
      </c>
      <c r="AV1419" s="46" t="str">
        <f>IF(Table1[[#This Row],[Cur_Amount Debit]]&gt;0,ROUND(Table1[[#This Row],[Cur_Amount Debit]],2),"")</f>
        <v/>
      </c>
      <c r="AW1419" s="46" t="str">
        <f>IF(Table1[[#This Row],[Cur_Amount Credit]]&gt;0,ROUND(Table1[[#This Row],[Cur_Amount Credit]],2),"")</f>
        <v/>
      </c>
      <c r="AX1419" s="46" t="str">
        <f>LEFT(Table1[[#This Row],[Cur]],3)</f>
        <v/>
      </c>
      <c r="AY1419" s="59"/>
      <c r="AZ1419" s="46"/>
      <c r="BA1419" s="46" t="str">
        <f>IF(Table1[[#This Row],[Cur]]&lt;&gt;"",IF(Table1[[#This Row],[Cur]]="USD","",ExchangeRate),"")</f>
        <v/>
      </c>
      <c r="BB1419" s="46" t="str">
        <f>IF(Table1[[#This Row],[Grant]]&lt;&gt;"",VLOOKUP(Table1[[#This Row],[Grant]],Grants!B:D,3),"")</f>
        <v/>
      </c>
      <c r="BC1419" s="46" t="str">
        <f>TRIM(Table1[[#This Row],[Vendor ID]])</f>
        <v/>
      </c>
      <c r="BD1419">
        <f>IF(Table1[[#This Row],[Reference Number]]=Q1418,BD1418,BD1418+1)</f>
        <v>0</v>
      </c>
    </row>
    <row r="1420" spans="1:56" ht="11.25" customHeight="1" x14ac:dyDescent="0.25">
      <c r="A1420" s="1"/>
      <c r="B1420" s="88" t="str">
        <f>IF(Table1[[#This Row],[Posting Date]]&lt;&gt;"",IF(Table1[[#This Row],[Reference Number]]=Q1419,B1419+1,1),"")</f>
        <v/>
      </c>
      <c r="C1420" s="61"/>
      <c r="D1420" s="61"/>
      <c r="E1420" s="138"/>
      <c r="F1420" s="141" t="str">
        <f>IFERROR(IF(VLOOKUP(Table1[[#This Row],[Budget Code Description]],Dimentions!$X$6:$AC$139,2,FALSE)="","",VLOOKUP(Table1[[#This Row],[Budget Code Description]],Dimentions!$X$6:$AC$139,2,FALSE)),"")</f>
        <v/>
      </c>
      <c r="G1420" s="141"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1" t="str">
        <f>IFERROR(VLOOKUP(Table1[[#This Row],[Budget Code Description]],Table6[#All],8,FALSE),"")</f>
        <v/>
      </c>
      <c r="L1420" s="63"/>
      <c r="M1420" s="65" t="str">
        <f>IFERROR(VLOOKUP(Table1[[#This Row],[Staff ID]],Table2[],2,FALSE),"")</f>
        <v/>
      </c>
      <c r="N1420" s="209" t="str">
        <f>IFERROR(IF(VLOOKUP(Table1[[#This Row],[Budget Code Description]],Dimentions!$X$6:$AC$134,4,FALSE)="","",VLOOKUP(Table1[[#This Row],[Budget Code Description]],Dimentions!$X$6:$AC$134,4,FALSE)),"")</f>
        <v/>
      </c>
      <c r="O1420" s="65" t="str">
        <f>IFERROR(VLOOKUP(Table1[[#This Row],[Vendor ID]],Table549[],2,FALSE),"")</f>
        <v/>
      </c>
      <c r="P1420" s="63"/>
      <c r="Q1420" s="141" t="str">
        <f>IF(Table1[[#This Row],[Posting Date]]&lt;&gt;"",$D$9,"")</f>
        <v/>
      </c>
      <c r="R1420" s="157" t="str">
        <f>IF(Table1[[#This Row],[Posting Date]]&lt;&gt;"",$D$10,"")</f>
        <v/>
      </c>
      <c r="S1420" s="66"/>
      <c r="T1420" s="63"/>
      <c r="U1420" s="67"/>
      <c r="V1420" s="67"/>
      <c r="W1420" s="67" t="str">
        <f t="shared" si="26"/>
        <v/>
      </c>
      <c r="X1420" s="159" t="str">
        <f>IF(E1420="","",(IF(Table1[[#This Row],[Cur]]="USD",Table1[[#This Row],[Cur_Amount Debit]],Table1[[#This Row],[Cur_Amount Debit]]/Table1[[#This Row],[Exchange Rate]])))</f>
        <v/>
      </c>
      <c r="Y1420" s="159" t="str">
        <f>IF(E1420="","",(IF(Table1[[#This Row],[Cur]]="USD",Table1[[#This Row],[Cur_Amount Credit]],Table1[[#This Row],[Cur_Amount Credit]]/ExchangeRate)))</f>
        <v/>
      </c>
      <c r="Z1420" s="201" t="str">
        <f>IF(E1420="","",(Table1[[#This Row],[Debit USD]]-Table1[[#This Row],[Credit USD]]))</f>
        <v/>
      </c>
      <c r="AA1420" s="226"/>
      <c r="AB1420" s="255"/>
      <c r="AC1420" s="1"/>
      <c r="AD1420" s="15"/>
      <c r="AE1420" s="15" t="str">
        <f>IF(AND(OR(Table1[[#This Row],[Account]]="15030",Table1[[#This Row],[Account]]="15035",Table1[[#This Row],[Account]]="20150"),Table1[[#This Row],[Vendor ID]]=""),1,"")</f>
        <v/>
      </c>
      <c r="AF1420" s="15"/>
      <c r="AG1420" s="15"/>
      <c r="AH1420" s="15"/>
      <c r="AI1420" s="46" t="str">
        <f>IF(Table1[[#This Row],[Posting Date]]&lt;&gt;"","GJ-"&amp;CountryID,"")</f>
        <v/>
      </c>
      <c r="AJ1420" s="59" t="str">
        <f>IF(Table1[[#This Row],[Posting Date]]&lt;&gt;"",Table1[[#This Row],[Posting Date]],"")</f>
        <v/>
      </c>
      <c r="AK1420" s="46"/>
      <c r="AL1420" s="46" t="str">
        <f>IF(Table1[[#This Row],[Description]]&lt;&gt;"",Table1[[#This Row],[Description]],"")</f>
        <v/>
      </c>
      <c r="AM1420" s="46" t="str">
        <f>IF(Table1[[#This Row],[Posting Date]]&lt;&gt;"",Table1[[#This Row],[Reference Number]],"")</f>
        <v/>
      </c>
      <c r="AN1420" s="46" t="str">
        <f>TRIM(Table1[[#This Row],[Line '#]])</f>
        <v/>
      </c>
      <c r="AO1420" s="46" t="str">
        <f>TRIM(Table1[[#This Row],[Account]])</f>
        <v/>
      </c>
      <c r="AP1420" s="46" t="str">
        <f>IF(Table1[[#This Row],[Posting Date]]&lt;&gt;"",$D$5,"")</f>
        <v/>
      </c>
      <c r="AQ1420" s="46" t="str">
        <f>TRIM(Table1[[#This Row],[Departments-Prgrams]])</f>
        <v/>
      </c>
      <c r="AR1420" s="46" t="str">
        <f>TRIM(Table1[[#This Row],[Grant]])</f>
        <v/>
      </c>
      <c r="AS1420" s="46" t="str">
        <f>TRIM(Table1[[#This Row],[Staff ID]])</f>
        <v/>
      </c>
      <c r="AT1420" s="46" t="str">
        <f>IF(TRIM(Table1[[#This Row],[Budget Code]])=0,"",TRIM(Table1[[#This Row],[Budget Code]]))</f>
        <v/>
      </c>
      <c r="AU1420" s="46" t="str">
        <f>IF(Table1[[#This Row],[Line Description]]&lt;&gt;"",Table1[[#This Row],[Line Description]],"")</f>
        <v/>
      </c>
      <c r="AV1420" s="46" t="str">
        <f>IF(Table1[[#This Row],[Cur_Amount Debit]]&gt;0,ROUND(Table1[[#This Row],[Cur_Amount Debit]],2),"")</f>
        <v/>
      </c>
      <c r="AW1420" s="46" t="str">
        <f>IF(Table1[[#This Row],[Cur_Amount Credit]]&gt;0,ROUND(Table1[[#This Row],[Cur_Amount Credit]],2),"")</f>
        <v/>
      </c>
      <c r="AX1420" s="46" t="str">
        <f>LEFT(Table1[[#This Row],[Cur]],3)</f>
        <v/>
      </c>
      <c r="AY1420" s="59"/>
      <c r="AZ1420" s="46"/>
      <c r="BA1420" s="46" t="str">
        <f>IF(Table1[[#This Row],[Cur]]&lt;&gt;"",IF(Table1[[#This Row],[Cur]]="USD","",ExchangeRate),"")</f>
        <v/>
      </c>
      <c r="BB1420" s="46" t="str">
        <f>IF(Table1[[#This Row],[Grant]]&lt;&gt;"",VLOOKUP(Table1[[#This Row],[Grant]],Grants!B:D,3),"")</f>
        <v/>
      </c>
      <c r="BC1420" s="46" t="str">
        <f>TRIM(Table1[[#This Row],[Vendor ID]])</f>
        <v/>
      </c>
      <c r="BD1420">
        <f>IF(Table1[[#This Row],[Reference Number]]=Q1419,BD1419,BD1419+1)</f>
        <v>0</v>
      </c>
    </row>
    <row r="1421" spans="1:56" ht="11.25" customHeight="1" x14ac:dyDescent="0.25">
      <c r="A1421" s="1"/>
      <c r="B1421" s="88" t="str">
        <f>IF(Table1[[#This Row],[Posting Date]]&lt;&gt;"",IF(Table1[[#This Row],[Reference Number]]=Q1420,B1420+1,1),"")</f>
        <v/>
      </c>
      <c r="C1421" s="61"/>
      <c r="D1421" s="61"/>
      <c r="E1421" s="138"/>
      <c r="F1421" s="141" t="str">
        <f>IFERROR(IF(VLOOKUP(Table1[[#This Row],[Budget Code Description]],Dimentions!$X$6:$AC$139,2,FALSE)="","",VLOOKUP(Table1[[#This Row],[Budget Code Description]],Dimentions!$X$6:$AC$139,2,FALSE)),"")</f>
        <v/>
      </c>
      <c r="G1421" s="141"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1" t="str">
        <f>IFERROR(VLOOKUP(Table1[[#This Row],[Budget Code Description]],Table6[#All],8,FALSE),"")</f>
        <v/>
      </c>
      <c r="L1421" s="63"/>
      <c r="M1421" s="65" t="str">
        <f>IFERROR(VLOOKUP(Table1[[#This Row],[Staff ID]],Table2[],2,FALSE),"")</f>
        <v/>
      </c>
      <c r="N1421" s="209" t="str">
        <f>IFERROR(IF(VLOOKUP(Table1[[#This Row],[Budget Code Description]],Dimentions!$X$6:$AC$134,4,FALSE)="","",VLOOKUP(Table1[[#This Row],[Budget Code Description]],Dimentions!$X$6:$AC$134,4,FALSE)),"")</f>
        <v/>
      </c>
      <c r="O1421" s="65" t="str">
        <f>IFERROR(VLOOKUP(Table1[[#This Row],[Vendor ID]],Table549[],2,FALSE),"")</f>
        <v/>
      </c>
      <c r="P1421" s="63"/>
      <c r="Q1421" s="141" t="str">
        <f>IF(Table1[[#This Row],[Posting Date]]&lt;&gt;"",$D$9,"")</f>
        <v/>
      </c>
      <c r="R1421" s="157" t="str">
        <f>IF(Table1[[#This Row],[Posting Date]]&lt;&gt;"",$D$10,"")</f>
        <v/>
      </c>
      <c r="S1421" s="66"/>
      <c r="T1421" s="63"/>
      <c r="U1421" s="67"/>
      <c r="V1421" s="67"/>
      <c r="W1421" s="67" t="str">
        <f t="shared" si="26"/>
        <v/>
      </c>
      <c r="X1421" s="159" t="str">
        <f>IF(E1421="","",(IF(Table1[[#This Row],[Cur]]="USD",Table1[[#This Row],[Cur_Amount Debit]],Table1[[#This Row],[Cur_Amount Debit]]/Table1[[#This Row],[Exchange Rate]])))</f>
        <v/>
      </c>
      <c r="Y1421" s="159" t="str">
        <f>IF(E1421="","",(IF(Table1[[#This Row],[Cur]]="USD",Table1[[#This Row],[Cur_Amount Credit]],Table1[[#This Row],[Cur_Amount Credit]]/ExchangeRate)))</f>
        <v/>
      </c>
      <c r="Z1421" s="201" t="str">
        <f>IF(E1421="","",(Table1[[#This Row],[Debit USD]]-Table1[[#This Row],[Credit USD]]))</f>
        <v/>
      </c>
      <c r="AA1421" s="226"/>
      <c r="AB1421" s="255"/>
      <c r="AC1421" s="1"/>
      <c r="AD1421" s="15"/>
      <c r="AE1421" s="15" t="str">
        <f>IF(AND(OR(Table1[[#This Row],[Account]]="15030",Table1[[#This Row],[Account]]="15035",Table1[[#This Row],[Account]]="20150"),Table1[[#This Row],[Vendor ID]]=""),1,"")</f>
        <v/>
      </c>
      <c r="AF1421" s="15"/>
      <c r="AG1421" s="15"/>
      <c r="AH1421" s="15"/>
      <c r="AI1421" s="46" t="str">
        <f>IF(Table1[[#This Row],[Posting Date]]&lt;&gt;"","GJ-"&amp;CountryID,"")</f>
        <v/>
      </c>
      <c r="AJ1421" s="59" t="str">
        <f>IF(Table1[[#This Row],[Posting Date]]&lt;&gt;"",Table1[[#This Row],[Posting Date]],"")</f>
        <v/>
      </c>
      <c r="AK1421" s="46"/>
      <c r="AL1421" s="46" t="str">
        <f>IF(Table1[[#This Row],[Description]]&lt;&gt;"",Table1[[#This Row],[Description]],"")</f>
        <v/>
      </c>
      <c r="AM1421" s="46" t="str">
        <f>IF(Table1[[#This Row],[Posting Date]]&lt;&gt;"",Table1[[#This Row],[Reference Number]],"")</f>
        <v/>
      </c>
      <c r="AN1421" s="46" t="str">
        <f>TRIM(Table1[[#This Row],[Line '#]])</f>
        <v/>
      </c>
      <c r="AO1421" s="46" t="str">
        <f>TRIM(Table1[[#This Row],[Account]])</f>
        <v/>
      </c>
      <c r="AP1421" s="46" t="str">
        <f>IF(Table1[[#This Row],[Posting Date]]&lt;&gt;"",$D$5,"")</f>
        <v/>
      </c>
      <c r="AQ1421" s="46" t="str">
        <f>TRIM(Table1[[#This Row],[Departments-Prgrams]])</f>
        <v/>
      </c>
      <c r="AR1421" s="46" t="str">
        <f>TRIM(Table1[[#This Row],[Grant]])</f>
        <v/>
      </c>
      <c r="AS1421" s="46" t="str">
        <f>TRIM(Table1[[#This Row],[Staff ID]])</f>
        <v/>
      </c>
      <c r="AT1421" s="46" t="str">
        <f>IF(TRIM(Table1[[#This Row],[Budget Code]])=0,"",TRIM(Table1[[#This Row],[Budget Code]]))</f>
        <v/>
      </c>
      <c r="AU1421" s="46" t="str">
        <f>IF(Table1[[#This Row],[Line Description]]&lt;&gt;"",Table1[[#This Row],[Line Description]],"")</f>
        <v/>
      </c>
      <c r="AV1421" s="46" t="str">
        <f>IF(Table1[[#This Row],[Cur_Amount Debit]]&gt;0,ROUND(Table1[[#This Row],[Cur_Amount Debit]],2),"")</f>
        <v/>
      </c>
      <c r="AW1421" s="46" t="str">
        <f>IF(Table1[[#This Row],[Cur_Amount Credit]]&gt;0,ROUND(Table1[[#This Row],[Cur_Amount Credit]],2),"")</f>
        <v/>
      </c>
      <c r="AX1421" s="46" t="str">
        <f>LEFT(Table1[[#This Row],[Cur]],3)</f>
        <v/>
      </c>
      <c r="AY1421" s="59"/>
      <c r="AZ1421" s="46"/>
      <c r="BA1421" s="46" t="str">
        <f>IF(Table1[[#This Row],[Cur]]&lt;&gt;"",IF(Table1[[#This Row],[Cur]]="USD","",ExchangeRate),"")</f>
        <v/>
      </c>
      <c r="BB1421" s="46" t="str">
        <f>IF(Table1[[#This Row],[Grant]]&lt;&gt;"",VLOOKUP(Table1[[#This Row],[Grant]],Grants!B:D,3),"")</f>
        <v/>
      </c>
      <c r="BC1421" s="46" t="str">
        <f>TRIM(Table1[[#This Row],[Vendor ID]])</f>
        <v/>
      </c>
      <c r="BD1421">
        <f>IF(Table1[[#This Row],[Reference Number]]=Q1420,BD1420,BD1420+1)</f>
        <v>0</v>
      </c>
    </row>
    <row r="1422" spans="1:56" ht="11.25" customHeight="1" x14ac:dyDescent="0.25">
      <c r="A1422" s="1"/>
      <c r="B1422" s="88" t="str">
        <f>IF(Table1[[#This Row],[Posting Date]]&lt;&gt;"",IF(Table1[[#This Row],[Reference Number]]=Q1421,B1421+1,1),"")</f>
        <v/>
      </c>
      <c r="C1422" s="61"/>
      <c r="D1422" s="61"/>
      <c r="E1422" s="138"/>
      <c r="F1422" s="141" t="str">
        <f>IFERROR(IF(VLOOKUP(Table1[[#This Row],[Budget Code Description]],Dimentions!$X$6:$AC$139,2,FALSE)="","",VLOOKUP(Table1[[#This Row],[Budget Code Description]],Dimentions!$X$6:$AC$139,2,FALSE)),"")</f>
        <v/>
      </c>
      <c r="G1422" s="141"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1" t="str">
        <f>IFERROR(VLOOKUP(Table1[[#This Row],[Budget Code Description]],Table6[#All],8,FALSE),"")</f>
        <v/>
      </c>
      <c r="L1422" s="63"/>
      <c r="M1422" s="65" t="str">
        <f>IFERROR(VLOOKUP(Table1[[#This Row],[Staff ID]],Table2[],2,FALSE),"")</f>
        <v/>
      </c>
      <c r="N1422" s="209" t="str">
        <f>IFERROR(IF(VLOOKUP(Table1[[#This Row],[Budget Code Description]],Dimentions!$X$6:$AC$134,4,FALSE)="","",VLOOKUP(Table1[[#This Row],[Budget Code Description]],Dimentions!$X$6:$AC$134,4,FALSE)),"")</f>
        <v/>
      </c>
      <c r="O1422" s="65" t="str">
        <f>IFERROR(VLOOKUP(Table1[[#This Row],[Vendor ID]],Table549[],2,FALSE),"")</f>
        <v/>
      </c>
      <c r="P1422" s="63"/>
      <c r="Q1422" s="141" t="str">
        <f>IF(Table1[[#This Row],[Posting Date]]&lt;&gt;"",$D$9,"")</f>
        <v/>
      </c>
      <c r="R1422" s="157" t="str">
        <f>IF(Table1[[#This Row],[Posting Date]]&lt;&gt;"",$D$10,"")</f>
        <v/>
      </c>
      <c r="S1422" s="66"/>
      <c r="T1422" s="63"/>
      <c r="U1422" s="67"/>
      <c r="V1422" s="67"/>
      <c r="W1422" s="67" t="str">
        <f t="shared" si="26"/>
        <v/>
      </c>
      <c r="X1422" s="159" t="str">
        <f>IF(E1422="","",(IF(Table1[[#This Row],[Cur]]="USD",Table1[[#This Row],[Cur_Amount Debit]],Table1[[#This Row],[Cur_Amount Debit]]/Table1[[#This Row],[Exchange Rate]])))</f>
        <v/>
      </c>
      <c r="Y1422" s="159" t="str">
        <f>IF(E1422="","",(IF(Table1[[#This Row],[Cur]]="USD",Table1[[#This Row],[Cur_Amount Credit]],Table1[[#This Row],[Cur_Amount Credit]]/ExchangeRate)))</f>
        <v/>
      </c>
      <c r="Z1422" s="201" t="str">
        <f>IF(E1422="","",(Table1[[#This Row],[Debit USD]]-Table1[[#This Row],[Credit USD]]))</f>
        <v/>
      </c>
      <c r="AA1422" s="226"/>
      <c r="AB1422" s="255"/>
      <c r="AC1422" s="1"/>
      <c r="AD1422" s="15"/>
      <c r="AE1422" s="15" t="str">
        <f>IF(AND(OR(Table1[[#This Row],[Account]]="15030",Table1[[#This Row],[Account]]="15035",Table1[[#This Row],[Account]]="20150"),Table1[[#This Row],[Vendor ID]]=""),1,"")</f>
        <v/>
      </c>
      <c r="AF1422" s="15"/>
      <c r="AG1422" s="15"/>
      <c r="AH1422" s="15"/>
      <c r="AI1422" s="46" t="str">
        <f>IF(Table1[[#This Row],[Posting Date]]&lt;&gt;"","GJ-"&amp;CountryID,"")</f>
        <v/>
      </c>
      <c r="AJ1422" s="59" t="str">
        <f>IF(Table1[[#This Row],[Posting Date]]&lt;&gt;"",Table1[[#This Row],[Posting Date]],"")</f>
        <v/>
      </c>
      <c r="AK1422" s="46"/>
      <c r="AL1422" s="46" t="str">
        <f>IF(Table1[[#This Row],[Description]]&lt;&gt;"",Table1[[#This Row],[Description]],"")</f>
        <v/>
      </c>
      <c r="AM1422" s="46" t="str">
        <f>IF(Table1[[#This Row],[Posting Date]]&lt;&gt;"",Table1[[#This Row],[Reference Number]],"")</f>
        <v/>
      </c>
      <c r="AN1422" s="46" t="str">
        <f>TRIM(Table1[[#This Row],[Line '#]])</f>
        <v/>
      </c>
      <c r="AO1422" s="46" t="str">
        <f>TRIM(Table1[[#This Row],[Account]])</f>
        <v/>
      </c>
      <c r="AP1422" s="46" t="str">
        <f>IF(Table1[[#This Row],[Posting Date]]&lt;&gt;"",$D$5,"")</f>
        <v/>
      </c>
      <c r="AQ1422" s="46" t="str">
        <f>TRIM(Table1[[#This Row],[Departments-Prgrams]])</f>
        <v/>
      </c>
      <c r="AR1422" s="46" t="str">
        <f>TRIM(Table1[[#This Row],[Grant]])</f>
        <v/>
      </c>
      <c r="AS1422" s="46" t="str">
        <f>TRIM(Table1[[#This Row],[Staff ID]])</f>
        <v/>
      </c>
      <c r="AT1422" s="46" t="str">
        <f>IF(TRIM(Table1[[#This Row],[Budget Code]])=0,"",TRIM(Table1[[#This Row],[Budget Code]]))</f>
        <v/>
      </c>
      <c r="AU1422" s="46" t="str">
        <f>IF(Table1[[#This Row],[Line Description]]&lt;&gt;"",Table1[[#This Row],[Line Description]],"")</f>
        <v/>
      </c>
      <c r="AV1422" s="46" t="str">
        <f>IF(Table1[[#This Row],[Cur_Amount Debit]]&gt;0,ROUND(Table1[[#This Row],[Cur_Amount Debit]],2),"")</f>
        <v/>
      </c>
      <c r="AW1422" s="46" t="str">
        <f>IF(Table1[[#This Row],[Cur_Amount Credit]]&gt;0,ROUND(Table1[[#This Row],[Cur_Amount Credit]],2),"")</f>
        <v/>
      </c>
      <c r="AX1422" s="46" t="str">
        <f>LEFT(Table1[[#This Row],[Cur]],3)</f>
        <v/>
      </c>
      <c r="AY1422" s="59"/>
      <c r="AZ1422" s="46"/>
      <c r="BA1422" s="46" t="str">
        <f>IF(Table1[[#This Row],[Cur]]&lt;&gt;"",IF(Table1[[#This Row],[Cur]]="USD","",ExchangeRate),"")</f>
        <v/>
      </c>
      <c r="BB1422" s="46" t="str">
        <f>IF(Table1[[#This Row],[Grant]]&lt;&gt;"",VLOOKUP(Table1[[#This Row],[Grant]],Grants!B:D,3),"")</f>
        <v/>
      </c>
      <c r="BC1422" s="46" t="str">
        <f>TRIM(Table1[[#This Row],[Vendor ID]])</f>
        <v/>
      </c>
      <c r="BD1422">
        <f>IF(Table1[[#This Row],[Reference Number]]=Q1421,BD1421,BD1421+1)</f>
        <v>0</v>
      </c>
    </row>
    <row r="1423" spans="1:56" ht="11.25" customHeight="1" x14ac:dyDescent="0.25">
      <c r="A1423" s="1"/>
      <c r="B1423" s="88" t="str">
        <f>IF(Table1[[#This Row],[Posting Date]]&lt;&gt;"",IF(Table1[[#This Row],[Reference Number]]=Q1422,B1422+1,1),"")</f>
        <v/>
      </c>
      <c r="C1423" s="61"/>
      <c r="D1423" s="61"/>
      <c r="E1423" s="138"/>
      <c r="F1423" s="141" t="str">
        <f>IFERROR(IF(VLOOKUP(Table1[[#This Row],[Budget Code Description]],Dimentions!$X$6:$AC$139,2,FALSE)="","",VLOOKUP(Table1[[#This Row],[Budget Code Description]],Dimentions!$X$6:$AC$139,2,FALSE)),"")</f>
        <v/>
      </c>
      <c r="G1423" s="141"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1" t="str">
        <f>IFERROR(VLOOKUP(Table1[[#This Row],[Budget Code Description]],Table6[#All],8,FALSE),"")</f>
        <v/>
      </c>
      <c r="L1423" s="63"/>
      <c r="M1423" s="65" t="str">
        <f>IFERROR(VLOOKUP(Table1[[#This Row],[Staff ID]],Table2[],2,FALSE),"")</f>
        <v/>
      </c>
      <c r="N1423" s="209" t="str">
        <f>IFERROR(IF(VLOOKUP(Table1[[#This Row],[Budget Code Description]],Dimentions!$X$6:$AC$134,4,FALSE)="","",VLOOKUP(Table1[[#This Row],[Budget Code Description]],Dimentions!$X$6:$AC$134,4,FALSE)),"")</f>
        <v/>
      </c>
      <c r="O1423" s="65" t="str">
        <f>IFERROR(VLOOKUP(Table1[[#This Row],[Vendor ID]],Table549[],2,FALSE),"")</f>
        <v/>
      </c>
      <c r="P1423" s="63"/>
      <c r="Q1423" s="141" t="str">
        <f>IF(Table1[[#This Row],[Posting Date]]&lt;&gt;"",$D$9,"")</f>
        <v/>
      </c>
      <c r="R1423" s="157" t="str">
        <f>IF(Table1[[#This Row],[Posting Date]]&lt;&gt;"",$D$10,"")</f>
        <v/>
      </c>
      <c r="S1423" s="66"/>
      <c r="T1423" s="63"/>
      <c r="U1423" s="67"/>
      <c r="V1423" s="67"/>
      <c r="W1423" s="67" t="str">
        <f t="shared" si="26"/>
        <v/>
      </c>
      <c r="X1423" s="159" t="str">
        <f>IF(E1423="","",(IF(Table1[[#This Row],[Cur]]="USD",Table1[[#This Row],[Cur_Amount Debit]],Table1[[#This Row],[Cur_Amount Debit]]/Table1[[#This Row],[Exchange Rate]])))</f>
        <v/>
      </c>
      <c r="Y1423" s="159" t="str">
        <f>IF(E1423="","",(IF(Table1[[#This Row],[Cur]]="USD",Table1[[#This Row],[Cur_Amount Credit]],Table1[[#This Row],[Cur_Amount Credit]]/ExchangeRate)))</f>
        <v/>
      </c>
      <c r="Z1423" s="201" t="str">
        <f>IF(E1423="","",(Table1[[#This Row],[Debit USD]]-Table1[[#This Row],[Credit USD]]))</f>
        <v/>
      </c>
      <c r="AA1423" s="226"/>
      <c r="AB1423" s="255"/>
      <c r="AC1423" s="1"/>
      <c r="AD1423" s="15"/>
      <c r="AE1423" s="15" t="str">
        <f>IF(AND(OR(Table1[[#This Row],[Account]]="15030",Table1[[#This Row],[Account]]="15035",Table1[[#This Row],[Account]]="20150"),Table1[[#This Row],[Vendor ID]]=""),1,"")</f>
        <v/>
      </c>
      <c r="AF1423" s="15"/>
      <c r="AG1423" s="15"/>
      <c r="AH1423" s="15"/>
      <c r="AI1423" s="46" t="str">
        <f>IF(Table1[[#This Row],[Posting Date]]&lt;&gt;"","GJ-"&amp;CountryID,"")</f>
        <v/>
      </c>
      <c r="AJ1423" s="59" t="str">
        <f>IF(Table1[[#This Row],[Posting Date]]&lt;&gt;"",Table1[[#This Row],[Posting Date]],"")</f>
        <v/>
      </c>
      <c r="AK1423" s="46"/>
      <c r="AL1423" s="46" t="str">
        <f>IF(Table1[[#This Row],[Description]]&lt;&gt;"",Table1[[#This Row],[Description]],"")</f>
        <v/>
      </c>
      <c r="AM1423" s="46" t="str">
        <f>IF(Table1[[#This Row],[Posting Date]]&lt;&gt;"",Table1[[#This Row],[Reference Number]],"")</f>
        <v/>
      </c>
      <c r="AN1423" s="46" t="str">
        <f>TRIM(Table1[[#This Row],[Line '#]])</f>
        <v/>
      </c>
      <c r="AO1423" s="46" t="str">
        <f>TRIM(Table1[[#This Row],[Account]])</f>
        <v/>
      </c>
      <c r="AP1423" s="46" t="str">
        <f>IF(Table1[[#This Row],[Posting Date]]&lt;&gt;"",$D$5,"")</f>
        <v/>
      </c>
      <c r="AQ1423" s="46" t="str">
        <f>TRIM(Table1[[#This Row],[Departments-Prgrams]])</f>
        <v/>
      </c>
      <c r="AR1423" s="46" t="str">
        <f>TRIM(Table1[[#This Row],[Grant]])</f>
        <v/>
      </c>
      <c r="AS1423" s="46" t="str">
        <f>TRIM(Table1[[#This Row],[Staff ID]])</f>
        <v/>
      </c>
      <c r="AT1423" s="46" t="str">
        <f>IF(TRIM(Table1[[#This Row],[Budget Code]])=0,"",TRIM(Table1[[#This Row],[Budget Code]]))</f>
        <v/>
      </c>
      <c r="AU1423" s="46" t="str">
        <f>IF(Table1[[#This Row],[Line Description]]&lt;&gt;"",Table1[[#This Row],[Line Description]],"")</f>
        <v/>
      </c>
      <c r="AV1423" s="46" t="str">
        <f>IF(Table1[[#This Row],[Cur_Amount Debit]]&gt;0,ROUND(Table1[[#This Row],[Cur_Amount Debit]],2),"")</f>
        <v/>
      </c>
      <c r="AW1423" s="46" t="str">
        <f>IF(Table1[[#This Row],[Cur_Amount Credit]]&gt;0,ROUND(Table1[[#This Row],[Cur_Amount Credit]],2),"")</f>
        <v/>
      </c>
      <c r="AX1423" s="46" t="str">
        <f>LEFT(Table1[[#This Row],[Cur]],3)</f>
        <v/>
      </c>
      <c r="AY1423" s="59"/>
      <c r="AZ1423" s="46"/>
      <c r="BA1423" s="46" t="str">
        <f>IF(Table1[[#This Row],[Cur]]&lt;&gt;"",IF(Table1[[#This Row],[Cur]]="USD","",ExchangeRate),"")</f>
        <v/>
      </c>
      <c r="BB1423" s="46" t="str">
        <f>IF(Table1[[#This Row],[Grant]]&lt;&gt;"",VLOOKUP(Table1[[#This Row],[Grant]],Grants!B:D,3),"")</f>
        <v/>
      </c>
      <c r="BC1423" s="46" t="str">
        <f>TRIM(Table1[[#This Row],[Vendor ID]])</f>
        <v/>
      </c>
      <c r="BD1423">
        <f>IF(Table1[[#This Row],[Reference Number]]=Q1422,BD1422,BD1422+1)</f>
        <v>0</v>
      </c>
    </row>
    <row r="1424" spans="1:56" ht="11.25" customHeight="1" x14ac:dyDescent="0.25">
      <c r="A1424" s="1"/>
      <c r="B1424" s="88" t="str">
        <f>IF(Table1[[#This Row],[Posting Date]]&lt;&gt;"",IF(Table1[[#This Row],[Reference Number]]=Q1423,B1423+1,1),"")</f>
        <v/>
      </c>
      <c r="C1424" s="61"/>
      <c r="D1424" s="61"/>
      <c r="E1424" s="138"/>
      <c r="F1424" s="141" t="str">
        <f>IFERROR(IF(VLOOKUP(Table1[[#This Row],[Budget Code Description]],Dimentions!$X$6:$AC$139,2,FALSE)="","",VLOOKUP(Table1[[#This Row],[Budget Code Description]],Dimentions!$X$6:$AC$139,2,FALSE)),"")</f>
        <v/>
      </c>
      <c r="G1424" s="141"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1" t="str">
        <f>IFERROR(VLOOKUP(Table1[[#This Row],[Budget Code Description]],Table6[#All],8,FALSE),"")</f>
        <v/>
      </c>
      <c r="L1424" s="63"/>
      <c r="M1424" s="65" t="str">
        <f>IFERROR(VLOOKUP(Table1[[#This Row],[Staff ID]],Table2[],2,FALSE),"")</f>
        <v/>
      </c>
      <c r="N1424" s="209" t="str">
        <f>IFERROR(IF(VLOOKUP(Table1[[#This Row],[Budget Code Description]],Dimentions!$X$6:$AC$134,4,FALSE)="","",VLOOKUP(Table1[[#This Row],[Budget Code Description]],Dimentions!$X$6:$AC$134,4,FALSE)),"")</f>
        <v/>
      </c>
      <c r="O1424" s="65" t="str">
        <f>IFERROR(VLOOKUP(Table1[[#This Row],[Vendor ID]],Table549[],2,FALSE),"")</f>
        <v/>
      </c>
      <c r="P1424" s="63"/>
      <c r="Q1424" s="141" t="str">
        <f>IF(Table1[[#This Row],[Posting Date]]&lt;&gt;"",$D$9,"")</f>
        <v/>
      </c>
      <c r="R1424" s="157" t="str">
        <f>IF(Table1[[#This Row],[Posting Date]]&lt;&gt;"",$D$10,"")</f>
        <v/>
      </c>
      <c r="S1424" s="66"/>
      <c r="T1424" s="63"/>
      <c r="U1424" s="67"/>
      <c r="V1424" s="67"/>
      <c r="W1424" s="67" t="str">
        <f t="shared" si="26"/>
        <v/>
      </c>
      <c r="X1424" s="159" t="str">
        <f>IF(E1424="","",(IF(Table1[[#This Row],[Cur]]="USD",Table1[[#This Row],[Cur_Amount Debit]],Table1[[#This Row],[Cur_Amount Debit]]/Table1[[#This Row],[Exchange Rate]])))</f>
        <v/>
      </c>
      <c r="Y1424" s="159" t="str">
        <f>IF(E1424="","",(IF(Table1[[#This Row],[Cur]]="USD",Table1[[#This Row],[Cur_Amount Credit]],Table1[[#This Row],[Cur_Amount Credit]]/ExchangeRate)))</f>
        <v/>
      </c>
      <c r="Z1424" s="201" t="str">
        <f>IF(E1424="","",(Table1[[#This Row],[Debit USD]]-Table1[[#This Row],[Credit USD]]))</f>
        <v/>
      </c>
      <c r="AA1424" s="226"/>
      <c r="AB1424" s="255"/>
      <c r="AC1424" s="1"/>
      <c r="AD1424" s="15"/>
      <c r="AE1424" s="15" t="str">
        <f>IF(AND(OR(Table1[[#This Row],[Account]]="15030",Table1[[#This Row],[Account]]="15035",Table1[[#This Row],[Account]]="20150"),Table1[[#This Row],[Vendor ID]]=""),1,"")</f>
        <v/>
      </c>
      <c r="AF1424" s="15"/>
      <c r="AG1424" s="15"/>
      <c r="AH1424" s="15"/>
      <c r="AI1424" s="46" t="str">
        <f>IF(Table1[[#This Row],[Posting Date]]&lt;&gt;"","GJ-"&amp;CountryID,"")</f>
        <v/>
      </c>
      <c r="AJ1424" s="59" t="str">
        <f>IF(Table1[[#This Row],[Posting Date]]&lt;&gt;"",Table1[[#This Row],[Posting Date]],"")</f>
        <v/>
      </c>
      <c r="AK1424" s="46"/>
      <c r="AL1424" s="46" t="str">
        <f>IF(Table1[[#This Row],[Description]]&lt;&gt;"",Table1[[#This Row],[Description]],"")</f>
        <v/>
      </c>
      <c r="AM1424" s="46" t="str">
        <f>IF(Table1[[#This Row],[Posting Date]]&lt;&gt;"",Table1[[#This Row],[Reference Number]],"")</f>
        <v/>
      </c>
      <c r="AN1424" s="46" t="str">
        <f>TRIM(Table1[[#This Row],[Line '#]])</f>
        <v/>
      </c>
      <c r="AO1424" s="46" t="str">
        <f>TRIM(Table1[[#This Row],[Account]])</f>
        <v/>
      </c>
      <c r="AP1424" s="46" t="str">
        <f>IF(Table1[[#This Row],[Posting Date]]&lt;&gt;"",$D$5,"")</f>
        <v/>
      </c>
      <c r="AQ1424" s="46" t="str">
        <f>TRIM(Table1[[#This Row],[Departments-Prgrams]])</f>
        <v/>
      </c>
      <c r="AR1424" s="46" t="str">
        <f>TRIM(Table1[[#This Row],[Grant]])</f>
        <v/>
      </c>
      <c r="AS1424" s="46" t="str">
        <f>TRIM(Table1[[#This Row],[Staff ID]])</f>
        <v/>
      </c>
      <c r="AT1424" s="46" t="str">
        <f>IF(TRIM(Table1[[#This Row],[Budget Code]])=0,"",TRIM(Table1[[#This Row],[Budget Code]]))</f>
        <v/>
      </c>
      <c r="AU1424" s="46" t="str">
        <f>IF(Table1[[#This Row],[Line Description]]&lt;&gt;"",Table1[[#This Row],[Line Description]],"")</f>
        <v/>
      </c>
      <c r="AV1424" s="46" t="str">
        <f>IF(Table1[[#This Row],[Cur_Amount Debit]]&gt;0,ROUND(Table1[[#This Row],[Cur_Amount Debit]],2),"")</f>
        <v/>
      </c>
      <c r="AW1424" s="46" t="str">
        <f>IF(Table1[[#This Row],[Cur_Amount Credit]]&gt;0,ROUND(Table1[[#This Row],[Cur_Amount Credit]],2),"")</f>
        <v/>
      </c>
      <c r="AX1424" s="46" t="str">
        <f>LEFT(Table1[[#This Row],[Cur]],3)</f>
        <v/>
      </c>
      <c r="AY1424" s="59"/>
      <c r="AZ1424" s="46"/>
      <c r="BA1424" s="46" t="str">
        <f>IF(Table1[[#This Row],[Cur]]&lt;&gt;"",IF(Table1[[#This Row],[Cur]]="USD","",ExchangeRate),"")</f>
        <v/>
      </c>
      <c r="BB1424" s="46" t="str">
        <f>IF(Table1[[#This Row],[Grant]]&lt;&gt;"",VLOOKUP(Table1[[#This Row],[Grant]],Grants!B:D,3),"")</f>
        <v/>
      </c>
      <c r="BC1424" s="46" t="str">
        <f>TRIM(Table1[[#This Row],[Vendor ID]])</f>
        <v/>
      </c>
      <c r="BD1424">
        <f>IF(Table1[[#This Row],[Reference Number]]=Q1423,BD1423,BD1423+1)</f>
        <v>0</v>
      </c>
    </row>
    <row r="1425" spans="1:56" ht="11.25" customHeight="1" x14ac:dyDescent="0.25">
      <c r="A1425" s="1"/>
      <c r="B1425" s="88" t="str">
        <f>IF(Table1[[#This Row],[Posting Date]]&lt;&gt;"",IF(Table1[[#This Row],[Reference Number]]=Q1424,B1424+1,1),"")</f>
        <v/>
      </c>
      <c r="C1425" s="61"/>
      <c r="D1425" s="61"/>
      <c r="E1425" s="138"/>
      <c r="F1425" s="141" t="str">
        <f>IFERROR(IF(VLOOKUP(Table1[[#This Row],[Budget Code Description]],Dimentions!$X$6:$AC$139,2,FALSE)="","",VLOOKUP(Table1[[#This Row],[Budget Code Description]],Dimentions!$X$6:$AC$139,2,FALSE)),"")</f>
        <v/>
      </c>
      <c r="G1425" s="141"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1" t="str">
        <f>IFERROR(VLOOKUP(Table1[[#This Row],[Budget Code Description]],Table6[#All],8,FALSE),"")</f>
        <v/>
      </c>
      <c r="L1425" s="63"/>
      <c r="M1425" s="65" t="str">
        <f>IFERROR(VLOOKUP(Table1[[#This Row],[Staff ID]],Table2[],2,FALSE),"")</f>
        <v/>
      </c>
      <c r="N1425" s="209" t="str">
        <f>IFERROR(IF(VLOOKUP(Table1[[#This Row],[Budget Code Description]],Dimentions!$X$6:$AC$134,4,FALSE)="","",VLOOKUP(Table1[[#This Row],[Budget Code Description]],Dimentions!$X$6:$AC$134,4,FALSE)),"")</f>
        <v/>
      </c>
      <c r="O1425" s="65" t="str">
        <f>IFERROR(VLOOKUP(Table1[[#This Row],[Vendor ID]],Table549[],2,FALSE),"")</f>
        <v/>
      </c>
      <c r="P1425" s="63"/>
      <c r="Q1425" s="141" t="str">
        <f>IF(Table1[[#This Row],[Posting Date]]&lt;&gt;"",$D$9,"")</f>
        <v/>
      </c>
      <c r="R1425" s="157" t="str">
        <f>IF(Table1[[#This Row],[Posting Date]]&lt;&gt;"",$D$10,"")</f>
        <v/>
      </c>
      <c r="S1425" s="66"/>
      <c r="T1425" s="63"/>
      <c r="U1425" s="67"/>
      <c r="V1425" s="67"/>
      <c r="W1425" s="67" t="str">
        <f t="shared" si="26"/>
        <v/>
      </c>
      <c r="X1425" s="159" t="str">
        <f>IF(E1425="","",(IF(Table1[[#This Row],[Cur]]="USD",Table1[[#This Row],[Cur_Amount Debit]],Table1[[#This Row],[Cur_Amount Debit]]/Table1[[#This Row],[Exchange Rate]])))</f>
        <v/>
      </c>
      <c r="Y1425" s="159" t="str">
        <f>IF(E1425="","",(IF(Table1[[#This Row],[Cur]]="USD",Table1[[#This Row],[Cur_Amount Credit]],Table1[[#This Row],[Cur_Amount Credit]]/ExchangeRate)))</f>
        <v/>
      </c>
      <c r="Z1425" s="201" t="str">
        <f>IF(E1425="","",(Table1[[#This Row],[Debit USD]]-Table1[[#This Row],[Credit USD]]))</f>
        <v/>
      </c>
      <c r="AA1425" s="226"/>
      <c r="AB1425" s="255"/>
      <c r="AC1425" s="1"/>
      <c r="AD1425" s="15"/>
      <c r="AE1425" s="15" t="str">
        <f>IF(AND(OR(Table1[[#This Row],[Account]]="15030",Table1[[#This Row],[Account]]="15035",Table1[[#This Row],[Account]]="20150"),Table1[[#This Row],[Vendor ID]]=""),1,"")</f>
        <v/>
      </c>
      <c r="AF1425" s="15"/>
      <c r="AG1425" s="15"/>
      <c r="AH1425" s="15"/>
      <c r="AI1425" s="46" t="str">
        <f>IF(Table1[[#This Row],[Posting Date]]&lt;&gt;"","GJ-"&amp;CountryID,"")</f>
        <v/>
      </c>
      <c r="AJ1425" s="59" t="str">
        <f>IF(Table1[[#This Row],[Posting Date]]&lt;&gt;"",Table1[[#This Row],[Posting Date]],"")</f>
        <v/>
      </c>
      <c r="AK1425" s="46"/>
      <c r="AL1425" s="46" t="str">
        <f>IF(Table1[[#This Row],[Description]]&lt;&gt;"",Table1[[#This Row],[Description]],"")</f>
        <v/>
      </c>
      <c r="AM1425" s="46" t="str">
        <f>IF(Table1[[#This Row],[Posting Date]]&lt;&gt;"",Table1[[#This Row],[Reference Number]],"")</f>
        <v/>
      </c>
      <c r="AN1425" s="46" t="str">
        <f>TRIM(Table1[[#This Row],[Line '#]])</f>
        <v/>
      </c>
      <c r="AO1425" s="46" t="str">
        <f>TRIM(Table1[[#This Row],[Account]])</f>
        <v/>
      </c>
      <c r="AP1425" s="46" t="str">
        <f>IF(Table1[[#This Row],[Posting Date]]&lt;&gt;"",$D$5,"")</f>
        <v/>
      </c>
      <c r="AQ1425" s="46" t="str">
        <f>TRIM(Table1[[#This Row],[Departments-Prgrams]])</f>
        <v/>
      </c>
      <c r="AR1425" s="46" t="str">
        <f>TRIM(Table1[[#This Row],[Grant]])</f>
        <v/>
      </c>
      <c r="AS1425" s="46" t="str">
        <f>TRIM(Table1[[#This Row],[Staff ID]])</f>
        <v/>
      </c>
      <c r="AT1425" s="46" t="str">
        <f>IF(TRIM(Table1[[#This Row],[Budget Code]])=0,"",TRIM(Table1[[#This Row],[Budget Code]]))</f>
        <v/>
      </c>
      <c r="AU1425" s="46" t="str">
        <f>IF(Table1[[#This Row],[Line Description]]&lt;&gt;"",Table1[[#This Row],[Line Description]],"")</f>
        <v/>
      </c>
      <c r="AV1425" s="46" t="str">
        <f>IF(Table1[[#This Row],[Cur_Amount Debit]]&gt;0,ROUND(Table1[[#This Row],[Cur_Amount Debit]],2),"")</f>
        <v/>
      </c>
      <c r="AW1425" s="46" t="str">
        <f>IF(Table1[[#This Row],[Cur_Amount Credit]]&gt;0,ROUND(Table1[[#This Row],[Cur_Amount Credit]],2),"")</f>
        <v/>
      </c>
      <c r="AX1425" s="46" t="str">
        <f>LEFT(Table1[[#This Row],[Cur]],3)</f>
        <v/>
      </c>
      <c r="AY1425" s="59"/>
      <c r="AZ1425" s="46"/>
      <c r="BA1425" s="46" t="str">
        <f>IF(Table1[[#This Row],[Cur]]&lt;&gt;"",IF(Table1[[#This Row],[Cur]]="USD","",ExchangeRate),"")</f>
        <v/>
      </c>
      <c r="BB1425" s="46" t="str">
        <f>IF(Table1[[#This Row],[Grant]]&lt;&gt;"",VLOOKUP(Table1[[#This Row],[Grant]],Grants!B:D,3),"")</f>
        <v/>
      </c>
      <c r="BC1425" s="46" t="str">
        <f>TRIM(Table1[[#This Row],[Vendor ID]])</f>
        <v/>
      </c>
      <c r="BD1425">
        <f>IF(Table1[[#This Row],[Reference Number]]=Q1424,BD1424,BD1424+1)</f>
        <v>0</v>
      </c>
    </row>
    <row r="1426" spans="1:56" ht="11.25" customHeight="1" x14ac:dyDescent="0.25">
      <c r="A1426" s="1"/>
      <c r="B1426" s="88" t="str">
        <f>IF(Table1[[#This Row],[Posting Date]]&lt;&gt;"",IF(Table1[[#This Row],[Reference Number]]=Q1425,B1425+1,1),"")</f>
        <v/>
      </c>
      <c r="C1426" s="61"/>
      <c r="D1426" s="61"/>
      <c r="E1426" s="138"/>
      <c r="F1426" s="141" t="str">
        <f>IFERROR(IF(VLOOKUP(Table1[[#This Row],[Budget Code Description]],Dimentions!$X$6:$AC$139,2,FALSE)="","",VLOOKUP(Table1[[#This Row],[Budget Code Description]],Dimentions!$X$6:$AC$139,2,FALSE)),"")</f>
        <v/>
      </c>
      <c r="G1426" s="141"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1" t="str">
        <f>IFERROR(VLOOKUP(Table1[[#This Row],[Budget Code Description]],Table6[#All],8,FALSE),"")</f>
        <v/>
      </c>
      <c r="L1426" s="63"/>
      <c r="M1426" s="65" t="str">
        <f>IFERROR(VLOOKUP(Table1[[#This Row],[Staff ID]],Table2[],2,FALSE),"")</f>
        <v/>
      </c>
      <c r="N1426" s="209" t="str">
        <f>IFERROR(IF(VLOOKUP(Table1[[#This Row],[Budget Code Description]],Dimentions!$X$6:$AC$134,4,FALSE)="","",VLOOKUP(Table1[[#This Row],[Budget Code Description]],Dimentions!$X$6:$AC$134,4,FALSE)),"")</f>
        <v/>
      </c>
      <c r="O1426" s="65" t="str">
        <f>IFERROR(VLOOKUP(Table1[[#This Row],[Vendor ID]],Table549[],2,FALSE),"")</f>
        <v/>
      </c>
      <c r="P1426" s="63"/>
      <c r="Q1426" s="141" t="str">
        <f>IF(Table1[[#This Row],[Posting Date]]&lt;&gt;"",$D$9,"")</f>
        <v/>
      </c>
      <c r="R1426" s="157" t="str">
        <f>IF(Table1[[#This Row],[Posting Date]]&lt;&gt;"",$D$10,"")</f>
        <v/>
      </c>
      <c r="S1426" s="66"/>
      <c r="T1426" s="63"/>
      <c r="U1426" s="67"/>
      <c r="V1426" s="67"/>
      <c r="W1426" s="67" t="str">
        <f t="shared" si="26"/>
        <v/>
      </c>
      <c r="X1426" s="159" t="str">
        <f>IF(E1426="","",(IF(Table1[[#This Row],[Cur]]="USD",Table1[[#This Row],[Cur_Amount Debit]],Table1[[#This Row],[Cur_Amount Debit]]/Table1[[#This Row],[Exchange Rate]])))</f>
        <v/>
      </c>
      <c r="Y1426" s="159" t="str">
        <f>IF(E1426="","",(IF(Table1[[#This Row],[Cur]]="USD",Table1[[#This Row],[Cur_Amount Credit]],Table1[[#This Row],[Cur_Amount Credit]]/ExchangeRate)))</f>
        <v/>
      </c>
      <c r="Z1426" s="201" t="str">
        <f>IF(E1426="","",(Table1[[#This Row],[Debit USD]]-Table1[[#This Row],[Credit USD]]))</f>
        <v/>
      </c>
      <c r="AA1426" s="226"/>
      <c r="AB1426" s="255"/>
      <c r="AC1426" s="1"/>
      <c r="AD1426" s="15"/>
      <c r="AE1426" s="15" t="str">
        <f>IF(AND(OR(Table1[[#This Row],[Account]]="15030",Table1[[#This Row],[Account]]="15035",Table1[[#This Row],[Account]]="20150"),Table1[[#This Row],[Vendor ID]]=""),1,"")</f>
        <v/>
      </c>
      <c r="AF1426" s="15"/>
      <c r="AG1426" s="15"/>
      <c r="AH1426" s="15"/>
      <c r="AI1426" s="46" t="str">
        <f>IF(Table1[[#This Row],[Posting Date]]&lt;&gt;"","GJ-"&amp;CountryID,"")</f>
        <v/>
      </c>
      <c r="AJ1426" s="59" t="str">
        <f>IF(Table1[[#This Row],[Posting Date]]&lt;&gt;"",Table1[[#This Row],[Posting Date]],"")</f>
        <v/>
      </c>
      <c r="AK1426" s="46"/>
      <c r="AL1426" s="46" t="str">
        <f>IF(Table1[[#This Row],[Description]]&lt;&gt;"",Table1[[#This Row],[Description]],"")</f>
        <v/>
      </c>
      <c r="AM1426" s="46" t="str">
        <f>IF(Table1[[#This Row],[Posting Date]]&lt;&gt;"",Table1[[#This Row],[Reference Number]],"")</f>
        <v/>
      </c>
      <c r="AN1426" s="46" t="str">
        <f>TRIM(Table1[[#This Row],[Line '#]])</f>
        <v/>
      </c>
      <c r="AO1426" s="46" t="str">
        <f>TRIM(Table1[[#This Row],[Account]])</f>
        <v/>
      </c>
      <c r="AP1426" s="46" t="str">
        <f>IF(Table1[[#This Row],[Posting Date]]&lt;&gt;"",$D$5,"")</f>
        <v/>
      </c>
      <c r="AQ1426" s="46" t="str">
        <f>TRIM(Table1[[#This Row],[Departments-Prgrams]])</f>
        <v/>
      </c>
      <c r="AR1426" s="46" t="str">
        <f>TRIM(Table1[[#This Row],[Grant]])</f>
        <v/>
      </c>
      <c r="AS1426" s="46" t="str">
        <f>TRIM(Table1[[#This Row],[Staff ID]])</f>
        <v/>
      </c>
      <c r="AT1426" s="46" t="str">
        <f>IF(TRIM(Table1[[#This Row],[Budget Code]])=0,"",TRIM(Table1[[#This Row],[Budget Code]]))</f>
        <v/>
      </c>
      <c r="AU1426" s="46" t="str">
        <f>IF(Table1[[#This Row],[Line Description]]&lt;&gt;"",Table1[[#This Row],[Line Description]],"")</f>
        <v/>
      </c>
      <c r="AV1426" s="46" t="str">
        <f>IF(Table1[[#This Row],[Cur_Amount Debit]]&gt;0,ROUND(Table1[[#This Row],[Cur_Amount Debit]],2),"")</f>
        <v/>
      </c>
      <c r="AW1426" s="46" t="str">
        <f>IF(Table1[[#This Row],[Cur_Amount Credit]]&gt;0,ROUND(Table1[[#This Row],[Cur_Amount Credit]],2),"")</f>
        <v/>
      </c>
      <c r="AX1426" s="46" t="str">
        <f>LEFT(Table1[[#This Row],[Cur]],3)</f>
        <v/>
      </c>
      <c r="AY1426" s="59"/>
      <c r="AZ1426" s="46"/>
      <c r="BA1426" s="46" t="str">
        <f>IF(Table1[[#This Row],[Cur]]&lt;&gt;"",IF(Table1[[#This Row],[Cur]]="USD","",ExchangeRate),"")</f>
        <v/>
      </c>
      <c r="BB1426" s="46" t="str">
        <f>IF(Table1[[#This Row],[Grant]]&lt;&gt;"",VLOOKUP(Table1[[#This Row],[Grant]],Grants!B:D,3),"")</f>
        <v/>
      </c>
      <c r="BC1426" s="46" t="str">
        <f>TRIM(Table1[[#This Row],[Vendor ID]])</f>
        <v/>
      </c>
      <c r="BD1426">
        <f>IF(Table1[[#This Row],[Reference Number]]=Q1425,BD1425,BD1425+1)</f>
        <v>0</v>
      </c>
    </row>
    <row r="1427" spans="1:56" ht="11.25" customHeight="1" x14ac:dyDescent="0.25">
      <c r="A1427" s="1"/>
      <c r="B1427" s="88" t="str">
        <f>IF(Table1[[#This Row],[Posting Date]]&lt;&gt;"",IF(Table1[[#This Row],[Reference Number]]=Q1426,B1426+1,1),"")</f>
        <v/>
      </c>
      <c r="C1427" s="61"/>
      <c r="D1427" s="61"/>
      <c r="E1427" s="138"/>
      <c r="F1427" s="141" t="str">
        <f>IFERROR(IF(VLOOKUP(Table1[[#This Row],[Budget Code Description]],Dimentions!$X$6:$AC$139,2,FALSE)="","",VLOOKUP(Table1[[#This Row],[Budget Code Description]],Dimentions!$X$6:$AC$139,2,FALSE)),"")</f>
        <v/>
      </c>
      <c r="G1427" s="141"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1" t="str">
        <f>IFERROR(VLOOKUP(Table1[[#This Row],[Budget Code Description]],Table6[#All],8,FALSE),"")</f>
        <v/>
      </c>
      <c r="L1427" s="63"/>
      <c r="M1427" s="65" t="str">
        <f>IFERROR(VLOOKUP(Table1[[#This Row],[Staff ID]],Table2[],2,FALSE),"")</f>
        <v/>
      </c>
      <c r="N1427" s="209" t="str">
        <f>IFERROR(IF(VLOOKUP(Table1[[#This Row],[Budget Code Description]],Dimentions!$X$6:$AC$134,4,FALSE)="","",VLOOKUP(Table1[[#This Row],[Budget Code Description]],Dimentions!$X$6:$AC$134,4,FALSE)),"")</f>
        <v/>
      </c>
      <c r="O1427" s="65" t="str">
        <f>IFERROR(VLOOKUP(Table1[[#This Row],[Vendor ID]],Table549[],2,FALSE),"")</f>
        <v/>
      </c>
      <c r="P1427" s="63"/>
      <c r="Q1427" s="141" t="str">
        <f>IF(Table1[[#This Row],[Posting Date]]&lt;&gt;"",$D$9,"")</f>
        <v/>
      </c>
      <c r="R1427" s="157" t="str">
        <f>IF(Table1[[#This Row],[Posting Date]]&lt;&gt;"",$D$10,"")</f>
        <v/>
      </c>
      <c r="S1427" s="66"/>
      <c r="T1427" s="63"/>
      <c r="U1427" s="67"/>
      <c r="V1427" s="67"/>
      <c r="W1427" s="67" t="str">
        <f t="shared" si="26"/>
        <v/>
      </c>
      <c r="X1427" s="159" t="str">
        <f>IF(E1427="","",(IF(Table1[[#This Row],[Cur]]="USD",Table1[[#This Row],[Cur_Amount Debit]],Table1[[#This Row],[Cur_Amount Debit]]/Table1[[#This Row],[Exchange Rate]])))</f>
        <v/>
      </c>
      <c r="Y1427" s="159" t="str">
        <f>IF(E1427="","",(IF(Table1[[#This Row],[Cur]]="USD",Table1[[#This Row],[Cur_Amount Credit]],Table1[[#This Row],[Cur_Amount Credit]]/ExchangeRate)))</f>
        <v/>
      </c>
      <c r="Z1427" s="201" t="str">
        <f>IF(E1427="","",(Table1[[#This Row],[Debit USD]]-Table1[[#This Row],[Credit USD]]))</f>
        <v/>
      </c>
      <c r="AA1427" s="226"/>
      <c r="AB1427" s="255"/>
      <c r="AC1427" s="1"/>
      <c r="AD1427" s="15"/>
      <c r="AE1427" s="15" t="str">
        <f>IF(AND(OR(Table1[[#This Row],[Account]]="15030",Table1[[#This Row],[Account]]="15035",Table1[[#This Row],[Account]]="20150"),Table1[[#This Row],[Vendor ID]]=""),1,"")</f>
        <v/>
      </c>
      <c r="AF1427" s="15"/>
      <c r="AG1427" s="15"/>
      <c r="AH1427" s="15"/>
      <c r="AI1427" s="46" t="str">
        <f>IF(Table1[[#This Row],[Posting Date]]&lt;&gt;"","GJ-"&amp;CountryID,"")</f>
        <v/>
      </c>
      <c r="AJ1427" s="59" t="str">
        <f>IF(Table1[[#This Row],[Posting Date]]&lt;&gt;"",Table1[[#This Row],[Posting Date]],"")</f>
        <v/>
      </c>
      <c r="AK1427" s="46"/>
      <c r="AL1427" s="46" t="str">
        <f>IF(Table1[[#This Row],[Description]]&lt;&gt;"",Table1[[#This Row],[Description]],"")</f>
        <v/>
      </c>
      <c r="AM1427" s="46" t="str">
        <f>IF(Table1[[#This Row],[Posting Date]]&lt;&gt;"",Table1[[#This Row],[Reference Number]],"")</f>
        <v/>
      </c>
      <c r="AN1427" s="46" t="str">
        <f>TRIM(Table1[[#This Row],[Line '#]])</f>
        <v/>
      </c>
      <c r="AO1427" s="46" t="str">
        <f>TRIM(Table1[[#This Row],[Account]])</f>
        <v/>
      </c>
      <c r="AP1427" s="46" t="str">
        <f>IF(Table1[[#This Row],[Posting Date]]&lt;&gt;"",$D$5,"")</f>
        <v/>
      </c>
      <c r="AQ1427" s="46" t="str">
        <f>TRIM(Table1[[#This Row],[Departments-Prgrams]])</f>
        <v/>
      </c>
      <c r="AR1427" s="46" t="str">
        <f>TRIM(Table1[[#This Row],[Grant]])</f>
        <v/>
      </c>
      <c r="AS1427" s="46" t="str">
        <f>TRIM(Table1[[#This Row],[Staff ID]])</f>
        <v/>
      </c>
      <c r="AT1427" s="46" t="str">
        <f>IF(TRIM(Table1[[#This Row],[Budget Code]])=0,"",TRIM(Table1[[#This Row],[Budget Code]]))</f>
        <v/>
      </c>
      <c r="AU1427" s="46" t="str">
        <f>IF(Table1[[#This Row],[Line Description]]&lt;&gt;"",Table1[[#This Row],[Line Description]],"")</f>
        <v/>
      </c>
      <c r="AV1427" s="46" t="str">
        <f>IF(Table1[[#This Row],[Cur_Amount Debit]]&gt;0,ROUND(Table1[[#This Row],[Cur_Amount Debit]],2),"")</f>
        <v/>
      </c>
      <c r="AW1427" s="46" t="str">
        <f>IF(Table1[[#This Row],[Cur_Amount Credit]]&gt;0,ROUND(Table1[[#This Row],[Cur_Amount Credit]],2),"")</f>
        <v/>
      </c>
      <c r="AX1427" s="46" t="str">
        <f>LEFT(Table1[[#This Row],[Cur]],3)</f>
        <v/>
      </c>
      <c r="AY1427" s="59"/>
      <c r="AZ1427" s="46"/>
      <c r="BA1427" s="46" t="str">
        <f>IF(Table1[[#This Row],[Cur]]&lt;&gt;"",IF(Table1[[#This Row],[Cur]]="USD","",ExchangeRate),"")</f>
        <v/>
      </c>
      <c r="BB1427" s="46" t="str">
        <f>IF(Table1[[#This Row],[Grant]]&lt;&gt;"",VLOOKUP(Table1[[#This Row],[Grant]],Grants!B:D,3),"")</f>
        <v/>
      </c>
      <c r="BC1427" s="46" t="str">
        <f>TRIM(Table1[[#This Row],[Vendor ID]])</f>
        <v/>
      </c>
      <c r="BD1427">
        <f>IF(Table1[[#This Row],[Reference Number]]=Q1426,BD1426,BD1426+1)</f>
        <v>0</v>
      </c>
    </row>
    <row r="1428" spans="1:56" ht="11.25" customHeight="1" x14ac:dyDescent="0.25">
      <c r="A1428" s="1"/>
      <c r="B1428" s="88" t="str">
        <f>IF(Table1[[#This Row],[Posting Date]]&lt;&gt;"",IF(Table1[[#This Row],[Reference Number]]=Q1427,B1427+1,1),"")</f>
        <v/>
      </c>
      <c r="C1428" s="61"/>
      <c r="D1428" s="61"/>
      <c r="E1428" s="138"/>
      <c r="F1428" s="141" t="str">
        <f>IFERROR(IF(VLOOKUP(Table1[[#This Row],[Budget Code Description]],Dimentions!$X$6:$AC$139,2,FALSE)="","",VLOOKUP(Table1[[#This Row],[Budget Code Description]],Dimentions!$X$6:$AC$139,2,FALSE)),"")</f>
        <v/>
      </c>
      <c r="G1428" s="141"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1" t="str">
        <f>IFERROR(VLOOKUP(Table1[[#This Row],[Budget Code Description]],Table6[#All],8,FALSE),"")</f>
        <v/>
      </c>
      <c r="L1428" s="63"/>
      <c r="M1428" s="65" t="str">
        <f>IFERROR(VLOOKUP(Table1[[#This Row],[Staff ID]],Table2[],2,FALSE),"")</f>
        <v/>
      </c>
      <c r="N1428" s="209" t="str">
        <f>IFERROR(IF(VLOOKUP(Table1[[#This Row],[Budget Code Description]],Dimentions!$X$6:$AC$134,4,FALSE)="","",VLOOKUP(Table1[[#This Row],[Budget Code Description]],Dimentions!$X$6:$AC$134,4,FALSE)),"")</f>
        <v/>
      </c>
      <c r="O1428" s="65" t="str">
        <f>IFERROR(VLOOKUP(Table1[[#This Row],[Vendor ID]],Table549[],2,FALSE),"")</f>
        <v/>
      </c>
      <c r="P1428" s="63"/>
      <c r="Q1428" s="141" t="str">
        <f>IF(Table1[[#This Row],[Posting Date]]&lt;&gt;"",$D$9,"")</f>
        <v/>
      </c>
      <c r="R1428" s="157" t="str">
        <f>IF(Table1[[#This Row],[Posting Date]]&lt;&gt;"",$D$10,"")</f>
        <v/>
      </c>
      <c r="S1428" s="66"/>
      <c r="T1428" s="63"/>
      <c r="U1428" s="67"/>
      <c r="V1428" s="67"/>
      <c r="W1428" s="67" t="str">
        <f t="shared" si="26"/>
        <v/>
      </c>
      <c r="X1428" s="159" t="str">
        <f>IF(E1428="","",(IF(Table1[[#This Row],[Cur]]="USD",Table1[[#This Row],[Cur_Amount Debit]],Table1[[#This Row],[Cur_Amount Debit]]/Table1[[#This Row],[Exchange Rate]])))</f>
        <v/>
      </c>
      <c r="Y1428" s="159" t="str">
        <f>IF(E1428="","",(IF(Table1[[#This Row],[Cur]]="USD",Table1[[#This Row],[Cur_Amount Credit]],Table1[[#This Row],[Cur_Amount Credit]]/ExchangeRate)))</f>
        <v/>
      </c>
      <c r="Z1428" s="201" t="str">
        <f>IF(E1428="","",(Table1[[#This Row],[Debit USD]]-Table1[[#This Row],[Credit USD]]))</f>
        <v/>
      </c>
      <c r="AA1428" s="226"/>
      <c r="AB1428" s="255"/>
      <c r="AC1428" s="1"/>
      <c r="AD1428" s="15"/>
      <c r="AE1428" s="15" t="str">
        <f>IF(AND(OR(Table1[[#This Row],[Account]]="15030",Table1[[#This Row],[Account]]="15035",Table1[[#This Row],[Account]]="20150"),Table1[[#This Row],[Vendor ID]]=""),1,"")</f>
        <v/>
      </c>
      <c r="AF1428" s="15"/>
      <c r="AG1428" s="15"/>
      <c r="AH1428" s="15"/>
      <c r="AI1428" s="46" t="str">
        <f>IF(Table1[[#This Row],[Posting Date]]&lt;&gt;"","GJ-"&amp;CountryID,"")</f>
        <v/>
      </c>
      <c r="AJ1428" s="59" t="str">
        <f>IF(Table1[[#This Row],[Posting Date]]&lt;&gt;"",Table1[[#This Row],[Posting Date]],"")</f>
        <v/>
      </c>
      <c r="AK1428" s="46"/>
      <c r="AL1428" s="46" t="str">
        <f>IF(Table1[[#This Row],[Description]]&lt;&gt;"",Table1[[#This Row],[Description]],"")</f>
        <v/>
      </c>
      <c r="AM1428" s="46" t="str">
        <f>IF(Table1[[#This Row],[Posting Date]]&lt;&gt;"",Table1[[#This Row],[Reference Number]],"")</f>
        <v/>
      </c>
      <c r="AN1428" s="46" t="str">
        <f>TRIM(Table1[[#This Row],[Line '#]])</f>
        <v/>
      </c>
      <c r="AO1428" s="46" t="str">
        <f>TRIM(Table1[[#This Row],[Account]])</f>
        <v/>
      </c>
      <c r="AP1428" s="46" t="str">
        <f>IF(Table1[[#This Row],[Posting Date]]&lt;&gt;"",$D$5,"")</f>
        <v/>
      </c>
      <c r="AQ1428" s="46" t="str">
        <f>TRIM(Table1[[#This Row],[Departments-Prgrams]])</f>
        <v/>
      </c>
      <c r="AR1428" s="46" t="str">
        <f>TRIM(Table1[[#This Row],[Grant]])</f>
        <v/>
      </c>
      <c r="AS1428" s="46" t="str">
        <f>TRIM(Table1[[#This Row],[Staff ID]])</f>
        <v/>
      </c>
      <c r="AT1428" s="46" t="str">
        <f>IF(TRIM(Table1[[#This Row],[Budget Code]])=0,"",TRIM(Table1[[#This Row],[Budget Code]]))</f>
        <v/>
      </c>
      <c r="AU1428" s="46" t="str">
        <f>IF(Table1[[#This Row],[Line Description]]&lt;&gt;"",Table1[[#This Row],[Line Description]],"")</f>
        <v/>
      </c>
      <c r="AV1428" s="46" t="str">
        <f>IF(Table1[[#This Row],[Cur_Amount Debit]]&gt;0,ROUND(Table1[[#This Row],[Cur_Amount Debit]],2),"")</f>
        <v/>
      </c>
      <c r="AW1428" s="46" t="str">
        <f>IF(Table1[[#This Row],[Cur_Amount Credit]]&gt;0,ROUND(Table1[[#This Row],[Cur_Amount Credit]],2),"")</f>
        <v/>
      </c>
      <c r="AX1428" s="46" t="str">
        <f>LEFT(Table1[[#This Row],[Cur]],3)</f>
        <v/>
      </c>
      <c r="AY1428" s="59"/>
      <c r="AZ1428" s="46"/>
      <c r="BA1428" s="46" t="str">
        <f>IF(Table1[[#This Row],[Cur]]&lt;&gt;"",IF(Table1[[#This Row],[Cur]]="USD","",ExchangeRate),"")</f>
        <v/>
      </c>
      <c r="BB1428" s="46" t="str">
        <f>IF(Table1[[#This Row],[Grant]]&lt;&gt;"",VLOOKUP(Table1[[#This Row],[Grant]],Grants!B:D,3),"")</f>
        <v/>
      </c>
      <c r="BC1428" s="46" t="str">
        <f>TRIM(Table1[[#This Row],[Vendor ID]])</f>
        <v/>
      </c>
      <c r="BD1428">
        <f>IF(Table1[[#This Row],[Reference Number]]=Q1427,BD1427,BD1427+1)</f>
        <v>0</v>
      </c>
    </row>
    <row r="1429" spans="1:56" ht="11.25" customHeight="1" x14ac:dyDescent="0.25">
      <c r="A1429" s="1"/>
      <c r="B1429" s="88" t="str">
        <f>IF(Table1[[#This Row],[Posting Date]]&lt;&gt;"",IF(Table1[[#This Row],[Reference Number]]=Q1428,B1428+1,1),"")</f>
        <v/>
      </c>
      <c r="C1429" s="61"/>
      <c r="D1429" s="61"/>
      <c r="E1429" s="138"/>
      <c r="F1429" s="141" t="str">
        <f>IFERROR(IF(VLOOKUP(Table1[[#This Row],[Budget Code Description]],Dimentions!$X$6:$AC$139,2,FALSE)="","",VLOOKUP(Table1[[#This Row],[Budget Code Description]],Dimentions!$X$6:$AC$139,2,FALSE)),"")</f>
        <v/>
      </c>
      <c r="G1429" s="141"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1" t="str">
        <f>IFERROR(VLOOKUP(Table1[[#This Row],[Budget Code Description]],Table6[#All],8,FALSE),"")</f>
        <v/>
      </c>
      <c r="L1429" s="63"/>
      <c r="M1429" s="65" t="str">
        <f>IFERROR(VLOOKUP(Table1[[#This Row],[Staff ID]],Table2[],2,FALSE),"")</f>
        <v/>
      </c>
      <c r="N1429" s="209" t="str">
        <f>IFERROR(IF(VLOOKUP(Table1[[#This Row],[Budget Code Description]],Dimentions!$X$6:$AC$134,4,FALSE)="","",VLOOKUP(Table1[[#This Row],[Budget Code Description]],Dimentions!$X$6:$AC$134,4,FALSE)),"")</f>
        <v/>
      </c>
      <c r="O1429" s="65" t="str">
        <f>IFERROR(VLOOKUP(Table1[[#This Row],[Vendor ID]],Table549[],2,FALSE),"")</f>
        <v/>
      </c>
      <c r="P1429" s="63"/>
      <c r="Q1429" s="141" t="str">
        <f>IF(Table1[[#This Row],[Posting Date]]&lt;&gt;"",$D$9,"")</f>
        <v/>
      </c>
      <c r="R1429" s="157" t="str">
        <f>IF(Table1[[#This Row],[Posting Date]]&lt;&gt;"",$D$10,"")</f>
        <v/>
      </c>
      <c r="S1429" s="66"/>
      <c r="T1429" s="63"/>
      <c r="U1429" s="67"/>
      <c r="V1429" s="67"/>
      <c r="W1429" s="67" t="str">
        <f t="shared" si="26"/>
        <v/>
      </c>
      <c r="X1429" s="159" t="str">
        <f>IF(E1429="","",(IF(Table1[[#This Row],[Cur]]="USD",Table1[[#This Row],[Cur_Amount Debit]],Table1[[#This Row],[Cur_Amount Debit]]/Table1[[#This Row],[Exchange Rate]])))</f>
        <v/>
      </c>
      <c r="Y1429" s="159" t="str">
        <f>IF(E1429="","",(IF(Table1[[#This Row],[Cur]]="USD",Table1[[#This Row],[Cur_Amount Credit]],Table1[[#This Row],[Cur_Amount Credit]]/ExchangeRate)))</f>
        <v/>
      </c>
      <c r="Z1429" s="201" t="str">
        <f>IF(E1429="","",(Table1[[#This Row],[Debit USD]]-Table1[[#This Row],[Credit USD]]))</f>
        <v/>
      </c>
      <c r="AA1429" s="226"/>
      <c r="AB1429" s="255"/>
      <c r="AC1429" s="1"/>
      <c r="AD1429" s="15"/>
      <c r="AE1429" s="15" t="str">
        <f>IF(AND(OR(Table1[[#This Row],[Account]]="15030",Table1[[#This Row],[Account]]="15035",Table1[[#This Row],[Account]]="20150"),Table1[[#This Row],[Vendor ID]]=""),1,"")</f>
        <v/>
      </c>
      <c r="AF1429" s="15"/>
      <c r="AG1429" s="15"/>
      <c r="AH1429" s="15"/>
      <c r="AI1429" s="46" t="str">
        <f>IF(Table1[[#This Row],[Posting Date]]&lt;&gt;"","GJ-"&amp;CountryID,"")</f>
        <v/>
      </c>
      <c r="AJ1429" s="59" t="str">
        <f>IF(Table1[[#This Row],[Posting Date]]&lt;&gt;"",Table1[[#This Row],[Posting Date]],"")</f>
        <v/>
      </c>
      <c r="AK1429" s="46"/>
      <c r="AL1429" s="46" t="str">
        <f>IF(Table1[[#This Row],[Description]]&lt;&gt;"",Table1[[#This Row],[Description]],"")</f>
        <v/>
      </c>
      <c r="AM1429" s="46" t="str">
        <f>IF(Table1[[#This Row],[Posting Date]]&lt;&gt;"",Table1[[#This Row],[Reference Number]],"")</f>
        <v/>
      </c>
      <c r="AN1429" s="46" t="str">
        <f>TRIM(Table1[[#This Row],[Line '#]])</f>
        <v/>
      </c>
      <c r="AO1429" s="46" t="str">
        <f>TRIM(Table1[[#This Row],[Account]])</f>
        <v/>
      </c>
      <c r="AP1429" s="46" t="str">
        <f>IF(Table1[[#This Row],[Posting Date]]&lt;&gt;"",$D$5,"")</f>
        <v/>
      </c>
      <c r="AQ1429" s="46" t="str">
        <f>TRIM(Table1[[#This Row],[Departments-Prgrams]])</f>
        <v/>
      </c>
      <c r="AR1429" s="46" t="str">
        <f>TRIM(Table1[[#This Row],[Grant]])</f>
        <v/>
      </c>
      <c r="AS1429" s="46" t="str">
        <f>TRIM(Table1[[#This Row],[Staff ID]])</f>
        <v/>
      </c>
      <c r="AT1429" s="46" t="str">
        <f>IF(TRIM(Table1[[#This Row],[Budget Code]])=0,"",TRIM(Table1[[#This Row],[Budget Code]]))</f>
        <v/>
      </c>
      <c r="AU1429" s="46" t="str">
        <f>IF(Table1[[#This Row],[Line Description]]&lt;&gt;"",Table1[[#This Row],[Line Description]],"")</f>
        <v/>
      </c>
      <c r="AV1429" s="46" t="str">
        <f>IF(Table1[[#This Row],[Cur_Amount Debit]]&gt;0,ROUND(Table1[[#This Row],[Cur_Amount Debit]],2),"")</f>
        <v/>
      </c>
      <c r="AW1429" s="46" t="str">
        <f>IF(Table1[[#This Row],[Cur_Amount Credit]]&gt;0,ROUND(Table1[[#This Row],[Cur_Amount Credit]],2),"")</f>
        <v/>
      </c>
      <c r="AX1429" s="46" t="str">
        <f>LEFT(Table1[[#This Row],[Cur]],3)</f>
        <v/>
      </c>
      <c r="AY1429" s="59"/>
      <c r="AZ1429" s="46"/>
      <c r="BA1429" s="46" t="str">
        <f>IF(Table1[[#This Row],[Cur]]&lt;&gt;"",IF(Table1[[#This Row],[Cur]]="USD","",ExchangeRate),"")</f>
        <v/>
      </c>
      <c r="BB1429" s="46" t="str">
        <f>IF(Table1[[#This Row],[Grant]]&lt;&gt;"",VLOOKUP(Table1[[#This Row],[Grant]],Grants!B:D,3),"")</f>
        <v/>
      </c>
      <c r="BC1429" s="46" t="str">
        <f>TRIM(Table1[[#This Row],[Vendor ID]])</f>
        <v/>
      </c>
      <c r="BD1429">
        <f>IF(Table1[[#This Row],[Reference Number]]=Q1428,BD1428,BD1428+1)</f>
        <v>0</v>
      </c>
    </row>
    <row r="1430" spans="1:56" ht="11.25" customHeight="1" x14ac:dyDescent="0.25">
      <c r="A1430" s="1"/>
      <c r="B1430" s="88" t="str">
        <f>IF(Table1[[#This Row],[Posting Date]]&lt;&gt;"",IF(Table1[[#This Row],[Reference Number]]=Q1429,B1429+1,1),"")</f>
        <v/>
      </c>
      <c r="C1430" s="61"/>
      <c r="D1430" s="61"/>
      <c r="E1430" s="138"/>
      <c r="F1430" s="141" t="str">
        <f>IFERROR(IF(VLOOKUP(Table1[[#This Row],[Budget Code Description]],Dimentions!$X$6:$AC$139,2,FALSE)="","",VLOOKUP(Table1[[#This Row],[Budget Code Description]],Dimentions!$X$6:$AC$139,2,FALSE)),"")</f>
        <v/>
      </c>
      <c r="G1430" s="141"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1" t="str">
        <f>IFERROR(VLOOKUP(Table1[[#This Row],[Budget Code Description]],Table6[#All],8,FALSE),"")</f>
        <v/>
      </c>
      <c r="L1430" s="63"/>
      <c r="M1430" s="65" t="str">
        <f>IFERROR(VLOOKUP(Table1[[#This Row],[Staff ID]],Table2[],2,FALSE),"")</f>
        <v/>
      </c>
      <c r="N1430" s="209" t="str">
        <f>IFERROR(IF(VLOOKUP(Table1[[#This Row],[Budget Code Description]],Dimentions!$X$6:$AC$134,4,FALSE)="","",VLOOKUP(Table1[[#This Row],[Budget Code Description]],Dimentions!$X$6:$AC$134,4,FALSE)),"")</f>
        <v/>
      </c>
      <c r="O1430" s="65" t="str">
        <f>IFERROR(VLOOKUP(Table1[[#This Row],[Vendor ID]],Table549[],2,FALSE),"")</f>
        <v/>
      </c>
      <c r="P1430" s="63"/>
      <c r="Q1430" s="141" t="str">
        <f>IF(Table1[[#This Row],[Posting Date]]&lt;&gt;"",$D$9,"")</f>
        <v/>
      </c>
      <c r="R1430" s="157" t="str">
        <f>IF(Table1[[#This Row],[Posting Date]]&lt;&gt;"",$D$10,"")</f>
        <v/>
      </c>
      <c r="S1430" s="66"/>
      <c r="T1430" s="63"/>
      <c r="U1430" s="67"/>
      <c r="V1430" s="67"/>
      <c r="W1430" s="67" t="str">
        <f t="shared" si="26"/>
        <v/>
      </c>
      <c r="X1430" s="159" t="str">
        <f>IF(E1430="","",(IF(Table1[[#This Row],[Cur]]="USD",Table1[[#This Row],[Cur_Amount Debit]],Table1[[#This Row],[Cur_Amount Debit]]/Table1[[#This Row],[Exchange Rate]])))</f>
        <v/>
      </c>
      <c r="Y1430" s="159" t="str">
        <f>IF(E1430="","",(IF(Table1[[#This Row],[Cur]]="USD",Table1[[#This Row],[Cur_Amount Credit]],Table1[[#This Row],[Cur_Amount Credit]]/ExchangeRate)))</f>
        <v/>
      </c>
      <c r="Z1430" s="201" t="str">
        <f>IF(E1430="","",(Table1[[#This Row],[Debit USD]]-Table1[[#This Row],[Credit USD]]))</f>
        <v/>
      </c>
      <c r="AA1430" s="226"/>
      <c r="AB1430" s="255"/>
      <c r="AC1430" s="1"/>
      <c r="AD1430" s="15"/>
      <c r="AE1430" s="15" t="str">
        <f>IF(AND(OR(Table1[[#This Row],[Account]]="15030",Table1[[#This Row],[Account]]="15035",Table1[[#This Row],[Account]]="20150"),Table1[[#This Row],[Vendor ID]]=""),1,"")</f>
        <v/>
      </c>
      <c r="AF1430" s="15"/>
      <c r="AG1430" s="15"/>
      <c r="AH1430" s="15"/>
      <c r="AI1430" s="46" t="str">
        <f>IF(Table1[[#This Row],[Posting Date]]&lt;&gt;"","GJ-"&amp;CountryID,"")</f>
        <v/>
      </c>
      <c r="AJ1430" s="59" t="str">
        <f>IF(Table1[[#This Row],[Posting Date]]&lt;&gt;"",Table1[[#This Row],[Posting Date]],"")</f>
        <v/>
      </c>
      <c r="AK1430" s="46"/>
      <c r="AL1430" s="46" t="str">
        <f>IF(Table1[[#This Row],[Description]]&lt;&gt;"",Table1[[#This Row],[Description]],"")</f>
        <v/>
      </c>
      <c r="AM1430" s="46" t="str">
        <f>IF(Table1[[#This Row],[Posting Date]]&lt;&gt;"",Table1[[#This Row],[Reference Number]],"")</f>
        <v/>
      </c>
      <c r="AN1430" s="46" t="str">
        <f>TRIM(Table1[[#This Row],[Line '#]])</f>
        <v/>
      </c>
      <c r="AO1430" s="46" t="str">
        <f>TRIM(Table1[[#This Row],[Account]])</f>
        <v/>
      </c>
      <c r="AP1430" s="46" t="str">
        <f>IF(Table1[[#This Row],[Posting Date]]&lt;&gt;"",$D$5,"")</f>
        <v/>
      </c>
      <c r="AQ1430" s="46" t="str">
        <f>TRIM(Table1[[#This Row],[Departments-Prgrams]])</f>
        <v/>
      </c>
      <c r="AR1430" s="46" t="str">
        <f>TRIM(Table1[[#This Row],[Grant]])</f>
        <v/>
      </c>
      <c r="AS1430" s="46" t="str">
        <f>TRIM(Table1[[#This Row],[Staff ID]])</f>
        <v/>
      </c>
      <c r="AT1430" s="46" t="str">
        <f>IF(TRIM(Table1[[#This Row],[Budget Code]])=0,"",TRIM(Table1[[#This Row],[Budget Code]]))</f>
        <v/>
      </c>
      <c r="AU1430" s="46" t="str">
        <f>IF(Table1[[#This Row],[Line Description]]&lt;&gt;"",Table1[[#This Row],[Line Description]],"")</f>
        <v/>
      </c>
      <c r="AV1430" s="46" t="str">
        <f>IF(Table1[[#This Row],[Cur_Amount Debit]]&gt;0,ROUND(Table1[[#This Row],[Cur_Amount Debit]],2),"")</f>
        <v/>
      </c>
      <c r="AW1430" s="46" t="str">
        <f>IF(Table1[[#This Row],[Cur_Amount Credit]]&gt;0,ROUND(Table1[[#This Row],[Cur_Amount Credit]],2),"")</f>
        <v/>
      </c>
      <c r="AX1430" s="46" t="str">
        <f>LEFT(Table1[[#This Row],[Cur]],3)</f>
        <v/>
      </c>
      <c r="AY1430" s="59"/>
      <c r="AZ1430" s="46"/>
      <c r="BA1430" s="46" t="str">
        <f>IF(Table1[[#This Row],[Cur]]&lt;&gt;"",IF(Table1[[#This Row],[Cur]]="USD","",ExchangeRate),"")</f>
        <v/>
      </c>
      <c r="BB1430" s="46" t="str">
        <f>IF(Table1[[#This Row],[Grant]]&lt;&gt;"",VLOOKUP(Table1[[#This Row],[Grant]],Grants!B:D,3),"")</f>
        <v/>
      </c>
      <c r="BC1430" s="46" t="str">
        <f>TRIM(Table1[[#This Row],[Vendor ID]])</f>
        <v/>
      </c>
      <c r="BD1430">
        <f>IF(Table1[[#This Row],[Reference Number]]=Q1429,BD1429,BD1429+1)</f>
        <v>0</v>
      </c>
    </row>
    <row r="1431" spans="1:56" ht="11.25" customHeight="1" x14ac:dyDescent="0.25">
      <c r="A1431" s="1"/>
      <c r="B1431" s="88" t="str">
        <f>IF(Table1[[#This Row],[Posting Date]]&lt;&gt;"",IF(Table1[[#This Row],[Reference Number]]=Q1430,B1430+1,1),"")</f>
        <v/>
      </c>
      <c r="C1431" s="61"/>
      <c r="D1431" s="61"/>
      <c r="E1431" s="138"/>
      <c r="F1431" s="141" t="str">
        <f>IFERROR(IF(VLOOKUP(Table1[[#This Row],[Budget Code Description]],Dimentions!$X$6:$AC$139,2,FALSE)="","",VLOOKUP(Table1[[#This Row],[Budget Code Description]],Dimentions!$X$6:$AC$139,2,FALSE)),"")</f>
        <v/>
      </c>
      <c r="G1431" s="141"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1" t="str">
        <f>IFERROR(VLOOKUP(Table1[[#This Row],[Budget Code Description]],Table6[#All],8,FALSE),"")</f>
        <v/>
      </c>
      <c r="L1431" s="63"/>
      <c r="M1431" s="65" t="str">
        <f>IFERROR(VLOOKUP(Table1[[#This Row],[Staff ID]],Table2[],2,FALSE),"")</f>
        <v/>
      </c>
      <c r="N1431" s="209" t="str">
        <f>IFERROR(IF(VLOOKUP(Table1[[#This Row],[Budget Code Description]],Dimentions!$X$6:$AC$134,4,FALSE)="","",VLOOKUP(Table1[[#This Row],[Budget Code Description]],Dimentions!$X$6:$AC$134,4,FALSE)),"")</f>
        <v/>
      </c>
      <c r="O1431" s="65" t="str">
        <f>IFERROR(VLOOKUP(Table1[[#This Row],[Vendor ID]],Table549[],2,FALSE),"")</f>
        <v/>
      </c>
      <c r="P1431" s="63"/>
      <c r="Q1431" s="141" t="str">
        <f>IF(Table1[[#This Row],[Posting Date]]&lt;&gt;"",$D$9,"")</f>
        <v/>
      </c>
      <c r="R1431" s="157" t="str">
        <f>IF(Table1[[#This Row],[Posting Date]]&lt;&gt;"",$D$10,"")</f>
        <v/>
      </c>
      <c r="S1431" s="66"/>
      <c r="T1431" s="63"/>
      <c r="U1431" s="67"/>
      <c r="V1431" s="67"/>
      <c r="W1431" s="67" t="str">
        <f t="shared" si="26"/>
        <v/>
      </c>
      <c r="X1431" s="159" t="str">
        <f>IF(E1431="","",(IF(Table1[[#This Row],[Cur]]="USD",Table1[[#This Row],[Cur_Amount Debit]],Table1[[#This Row],[Cur_Amount Debit]]/Table1[[#This Row],[Exchange Rate]])))</f>
        <v/>
      </c>
      <c r="Y1431" s="159" t="str">
        <f>IF(E1431="","",(IF(Table1[[#This Row],[Cur]]="USD",Table1[[#This Row],[Cur_Amount Credit]],Table1[[#This Row],[Cur_Amount Credit]]/ExchangeRate)))</f>
        <v/>
      </c>
      <c r="Z1431" s="201" t="str">
        <f>IF(E1431="","",(Table1[[#This Row],[Debit USD]]-Table1[[#This Row],[Credit USD]]))</f>
        <v/>
      </c>
      <c r="AA1431" s="226"/>
      <c r="AB1431" s="255"/>
      <c r="AC1431" s="1"/>
      <c r="AD1431" s="15"/>
      <c r="AE1431" s="15" t="str">
        <f>IF(AND(OR(Table1[[#This Row],[Account]]="15030",Table1[[#This Row],[Account]]="15035",Table1[[#This Row],[Account]]="20150"),Table1[[#This Row],[Vendor ID]]=""),1,"")</f>
        <v/>
      </c>
      <c r="AF1431" s="15"/>
      <c r="AG1431" s="15"/>
      <c r="AH1431" s="15"/>
      <c r="AI1431" s="46" t="str">
        <f>IF(Table1[[#This Row],[Posting Date]]&lt;&gt;"","GJ-"&amp;CountryID,"")</f>
        <v/>
      </c>
      <c r="AJ1431" s="59" t="str">
        <f>IF(Table1[[#This Row],[Posting Date]]&lt;&gt;"",Table1[[#This Row],[Posting Date]],"")</f>
        <v/>
      </c>
      <c r="AK1431" s="46"/>
      <c r="AL1431" s="46" t="str">
        <f>IF(Table1[[#This Row],[Description]]&lt;&gt;"",Table1[[#This Row],[Description]],"")</f>
        <v/>
      </c>
      <c r="AM1431" s="46" t="str">
        <f>IF(Table1[[#This Row],[Posting Date]]&lt;&gt;"",Table1[[#This Row],[Reference Number]],"")</f>
        <v/>
      </c>
      <c r="AN1431" s="46" t="str">
        <f>TRIM(Table1[[#This Row],[Line '#]])</f>
        <v/>
      </c>
      <c r="AO1431" s="46" t="str">
        <f>TRIM(Table1[[#This Row],[Account]])</f>
        <v/>
      </c>
      <c r="AP1431" s="46" t="str">
        <f>IF(Table1[[#This Row],[Posting Date]]&lt;&gt;"",$D$5,"")</f>
        <v/>
      </c>
      <c r="AQ1431" s="46" t="str">
        <f>TRIM(Table1[[#This Row],[Departments-Prgrams]])</f>
        <v/>
      </c>
      <c r="AR1431" s="46" t="str">
        <f>TRIM(Table1[[#This Row],[Grant]])</f>
        <v/>
      </c>
      <c r="AS1431" s="46" t="str">
        <f>TRIM(Table1[[#This Row],[Staff ID]])</f>
        <v/>
      </c>
      <c r="AT1431" s="46" t="str">
        <f>IF(TRIM(Table1[[#This Row],[Budget Code]])=0,"",TRIM(Table1[[#This Row],[Budget Code]]))</f>
        <v/>
      </c>
      <c r="AU1431" s="46" t="str">
        <f>IF(Table1[[#This Row],[Line Description]]&lt;&gt;"",Table1[[#This Row],[Line Description]],"")</f>
        <v/>
      </c>
      <c r="AV1431" s="46" t="str">
        <f>IF(Table1[[#This Row],[Cur_Amount Debit]]&gt;0,ROUND(Table1[[#This Row],[Cur_Amount Debit]],2),"")</f>
        <v/>
      </c>
      <c r="AW1431" s="46" t="str">
        <f>IF(Table1[[#This Row],[Cur_Amount Credit]]&gt;0,ROUND(Table1[[#This Row],[Cur_Amount Credit]],2),"")</f>
        <v/>
      </c>
      <c r="AX1431" s="46" t="str">
        <f>LEFT(Table1[[#This Row],[Cur]],3)</f>
        <v/>
      </c>
      <c r="AY1431" s="59"/>
      <c r="AZ1431" s="46"/>
      <c r="BA1431" s="46" t="str">
        <f>IF(Table1[[#This Row],[Cur]]&lt;&gt;"",IF(Table1[[#This Row],[Cur]]="USD","",ExchangeRate),"")</f>
        <v/>
      </c>
      <c r="BB1431" s="46" t="str">
        <f>IF(Table1[[#This Row],[Grant]]&lt;&gt;"",VLOOKUP(Table1[[#This Row],[Grant]],Grants!B:D,3),"")</f>
        <v/>
      </c>
      <c r="BC1431" s="46" t="str">
        <f>TRIM(Table1[[#This Row],[Vendor ID]])</f>
        <v/>
      </c>
      <c r="BD1431">
        <f>IF(Table1[[#This Row],[Reference Number]]=Q1430,BD1430,BD1430+1)</f>
        <v>0</v>
      </c>
    </row>
    <row r="1432" spans="1:56" ht="11.25" customHeight="1" x14ac:dyDescent="0.25">
      <c r="A1432" s="1"/>
      <c r="B1432" s="88" t="str">
        <f>IF(Table1[[#This Row],[Posting Date]]&lt;&gt;"",IF(Table1[[#This Row],[Reference Number]]=Q1431,B1431+1,1),"")</f>
        <v/>
      </c>
      <c r="C1432" s="61"/>
      <c r="D1432" s="61"/>
      <c r="E1432" s="138"/>
      <c r="F1432" s="141" t="str">
        <f>IFERROR(IF(VLOOKUP(Table1[[#This Row],[Budget Code Description]],Dimentions!$X$6:$AC$139,2,FALSE)="","",VLOOKUP(Table1[[#This Row],[Budget Code Description]],Dimentions!$X$6:$AC$139,2,FALSE)),"")</f>
        <v/>
      </c>
      <c r="G1432" s="141"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1" t="str">
        <f>IFERROR(VLOOKUP(Table1[[#This Row],[Budget Code Description]],Table6[#All],8,FALSE),"")</f>
        <v/>
      </c>
      <c r="L1432" s="63"/>
      <c r="M1432" s="65" t="str">
        <f>IFERROR(VLOOKUP(Table1[[#This Row],[Staff ID]],Table2[],2,FALSE),"")</f>
        <v/>
      </c>
      <c r="N1432" s="209" t="str">
        <f>IFERROR(IF(VLOOKUP(Table1[[#This Row],[Budget Code Description]],Dimentions!$X$6:$AC$134,4,FALSE)="","",VLOOKUP(Table1[[#This Row],[Budget Code Description]],Dimentions!$X$6:$AC$134,4,FALSE)),"")</f>
        <v/>
      </c>
      <c r="O1432" s="65" t="str">
        <f>IFERROR(VLOOKUP(Table1[[#This Row],[Vendor ID]],Table549[],2,FALSE),"")</f>
        <v/>
      </c>
      <c r="P1432" s="63"/>
      <c r="Q1432" s="141" t="str">
        <f>IF(Table1[[#This Row],[Posting Date]]&lt;&gt;"",$D$9,"")</f>
        <v/>
      </c>
      <c r="R1432" s="157" t="str">
        <f>IF(Table1[[#This Row],[Posting Date]]&lt;&gt;"",$D$10,"")</f>
        <v/>
      </c>
      <c r="S1432" s="66"/>
      <c r="T1432" s="63"/>
      <c r="U1432" s="67"/>
      <c r="V1432" s="67"/>
      <c r="W1432" s="67" t="str">
        <f t="shared" si="26"/>
        <v/>
      </c>
      <c r="X1432" s="159" t="str">
        <f>IF(E1432="","",(IF(Table1[[#This Row],[Cur]]="USD",Table1[[#This Row],[Cur_Amount Debit]],Table1[[#This Row],[Cur_Amount Debit]]/Table1[[#This Row],[Exchange Rate]])))</f>
        <v/>
      </c>
      <c r="Y1432" s="159" t="str">
        <f>IF(E1432="","",(IF(Table1[[#This Row],[Cur]]="USD",Table1[[#This Row],[Cur_Amount Credit]],Table1[[#This Row],[Cur_Amount Credit]]/ExchangeRate)))</f>
        <v/>
      </c>
      <c r="Z1432" s="201" t="str">
        <f>IF(E1432="","",(Table1[[#This Row],[Debit USD]]-Table1[[#This Row],[Credit USD]]))</f>
        <v/>
      </c>
      <c r="AA1432" s="226"/>
      <c r="AB1432" s="255"/>
      <c r="AC1432" s="1"/>
      <c r="AD1432" s="15"/>
      <c r="AE1432" s="15" t="str">
        <f>IF(AND(OR(Table1[[#This Row],[Account]]="15030",Table1[[#This Row],[Account]]="15035",Table1[[#This Row],[Account]]="20150"),Table1[[#This Row],[Vendor ID]]=""),1,"")</f>
        <v/>
      </c>
      <c r="AF1432" s="15"/>
      <c r="AG1432" s="15"/>
      <c r="AH1432" s="15"/>
      <c r="AI1432" s="46" t="str">
        <f>IF(Table1[[#This Row],[Posting Date]]&lt;&gt;"","GJ-"&amp;CountryID,"")</f>
        <v/>
      </c>
      <c r="AJ1432" s="59" t="str">
        <f>IF(Table1[[#This Row],[Posting Date]]&lt;&gt;"",Table1[[#This Row],[Posting Date]],"")</f>
        <v/>
      </c>
      <c r="AK1432" s="46"/>
      <c r="AL1432" s="46" t="str">
        <f>IF(Table1[[#This Row],[Description]]&lt;&gt;"",Table1[[#This Row],[Description]],"")</f>
        <v/>
      </c>
      <c r="AM1432" s="46" t="str">
        <f>IF(Table1[[#This Row],[Posting Date]]&lt;&gt;"",Table1[[#This Row],[Reference Number]],"")</f>
        <v/>
      </c>
      <c r="AN1432" s="46" t="str">
        <f>TRIM(Table1[[#This Row],[Line '#]])</f>
        <v/>
      </c>
      <c r="AO1432" s="46" t="str">
        <f>TRIM(Table1[[#This Row],[Account]])</f>
        <v/>
      </c>
      <c r="AP1432" s="46" t="str">
        <f>IF(Table1[[#This Row],[Posting Date]]&lt;&gt;"",$D$5,"")</f>
        <v/>
      </c>
      <c r="AQ1432" s="46" t="str">
        <f>TRIM(Table1[[#This Row],[Departments-Prgrams]])</f>
        <v/>
      </c>
      <c r="AR1432" s="46" t="str">
        <f>TRIM(Table1[[#This Row],[Grant]])</f>
        <v/>
      </c>
      <c r="AS1432" s="46" t="str">
        <f>TRIM(Table1[[#This Row],[Staff ID]])</f>
        <v/>
      </c>
      <c r="AT1432" s="46" t="str">
        <f>IF(TRIM(Table1[[#This Row],[Budget Code]])=0,"",TRIM(Table1[[#This Row],[Budget Code]]))</f>
        <v/>
      </c>
      <c r="AU1432" s="46" t="str">
        <f>IF(Table1[[#This Row],[Line Description]]&lt;&gt;"",Table1[[#This Row],[Line Description]],"")</f>
        <v/>
      </c>
      <c r="AV1432" s="46" t="str">
        <f>IF(Table1[[#This Row],[Cur_Amount Debit]]&gt;0,ROUND(Table1[[#This Row],[Cur_Amount Debit]],2),"")</f>
        <v/>
      </c>
      <c r="AW1432" s="46" t="str">
        <f>IF(Table1[[#This Row],[Cur_Amount Credit]]&gt;0,ROUND(Table1[[#This Row],[Cur_Amount Credit]],2),"")</f>
        <v/>
      </c>
      <c r="AX1432" s="46" t="str">
        <f>LEFT(Table1[[#This Row],[Cur]],3)</f>
        <v/>
      </c>
      <c r="AY1432" s="59"/>
      <c r="AZ1432" s="46"/>
      <c r="BA1432" s="46" t="str">
        <f>IF(Table1[[#This Row],[Cur]]&lt;&gt;"",IF(Table1[[#This Row],[Cur]]="USD","",ExchangeRate),"")</f>
        <v/>
      </c>
      <c r="BB1432" s="46" t="str">
        <f>IF(Table1[[#This Row],[Grant]]&lt;&gt;"",VLOOKUP(Table1[[#This Row],[Grant]],Grants!B:D,3),"")</f>
        <v/>
      </c>
      <c r="BC1432" s="46" t="str">
        <f>TRIM(Table1[[#This Row],[Vendor ID]])</f>
        <v/>
      </c>
      <c r="BD1432">
        <f>IF(Table1[[#This Row],[Reference Number]]=Q1431,BD1431,BD1431+1)</f>
        <v>0</v>
      </c>
    </row>
    <row r="1433" spans="1:56" ht="11.25" customHeight="1" x14ac:dyDescent="0.25">
      <c r="A1433" s="1"/>
      <c r="B1433" s="88" t="str">
        <f>IF(Table1[[#This Row],[Posting Date]]&lt;&gt;"",IF(Table1[[#This Row],[Reference Number]]=Q1432,B1432+1,1),"")</f>
        <v/>
      </c>
      <c r="C1433" s="61"/>
      <c r="D1433" s="61"/>
      <c r="E1433" s="138"/>
      <c r="F1433" s="141" t="str">
        <f>IFERROR(IF(VLOOKUP(Table1[[#This Row],[Budget Code Description]],Dimentions!$X$6:$AC$139,2,FALSE)="","",VLOOKUP(Table1[[#This Row],[Budget Code Description]],Dimentions!$X$6:$AC$139,2,FALSE)),"")</f>
        <v/>
      </c>
      <c r="G1433" s="141"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1" t="str">
        <f>IFERROR(VLOOKUP(Table1[[#This Row],[Budget Code Description]],Table6[#All],8,FALSE),"")</f>
        <v/>
      </c>
      <c r="L1433" s="63"/>
      <c r="M1433" s="65" t="str">
        <f>IFERROR(VLOOKUP(Table1[[#This Row],[Staff ID]],Table2[],2,FALSE),"")</f>
        <v/>
      </c>
      <c r="N1433" s="209" t="str">
        <f>IFERROR(IF(VLOOKUP(Table1[[#This Row],[Budget Code Description]],Dimentions!$X$6:$AC$134,4,FALSE)="","",VLOOKUP(Table1[[#This Row],[Budget Code Description]],Dimentions!$X$6:$AC$134,4,FALSE)),"")</f>
        <v/>
      </c>
      <c r="O1433" s="65" t="str">
        <f>IFERROR(VLOOKUP(Table1[[#This Row],[Vendor ID]],Table549[],2,FALSE),"")</f>
        <v/>
      </c>
      <c r="P1433" s="63"/>
      <c r="Q1433" s="141" t="str">
        <f>IF(Table1[[#This Row],[Posting Date]]&lt;&gt;"",$D$9,"")</f>
        <v/>
      </c>
      <c r="R1433" s="157" t="str">
        <f>IF(Table1[[#This Row],[Posting Date]]&lt;&gt;"",$D$10,"")</f>
        <v/>
      </c>
      <c r="S1433" s="66"/>
      <c r="T1433" s="63"/>
      <c r="U1433" s="67"/>
      <c r="V1433" s="67"/>
      <c r="W1433" s="67" t="str">
        <f t="shared" si="26"/>
        <v/>
      </c>
      <c r="X1433" s="159" t="str">
        <f>IF(E1433="","",(IF(Table1[[#This Row],[Cur]]="USD",Table1[[#This Row],[Cur_Amount Debit]],Table1[[#This Row],[Cur_Amount Debit]]/Table1[[#This Row],[Exchange Rate]])))</f>
        <v/>
      </c>
      <c r="Y1433" s="159" t="str">
        <f>IF(E1433="","",(IF(Table1[[#This Row],[Cur]]="USD",Table1[[#This Row],[Cur_Amount Credit]],Table1[[#This Row],[Cur_Amount Credit]]/ExchangeRate)))</f>
        <v/>
      </c>
      <c r="Z1433" s="201" t="str">
        <f>IF(E1433="","",(Table1[[#This Row],[Debit USD]]-Table1[[#This Row],[Credit USD]]))</f>
        <v/>
      </c>
      <c r="AA1433" s="226"/>
      <c r="AB1433" s="255"/>
      <c r="AC1433" s="1"/>
      <c r="AD1433" s="15"/>
      <c r="AE1433" s="15" t="str">
        <f>IF(AND(OR(Table1[[#This Row],[Account]]="15030",Table1[[#This Row],[Account]]="15035",Table1[[#This Row],[Account]]="20150"),Table1[[#This Row],[Vendor ID]]=""),1,"")</f>
        <v/>
      </c>
      <c r="AF1433" s="15"/>
      <c r="AG1433" s="15"/>
      <c r="AH1433" s="15"/>
      <c r="AI1433" s="46" t="str">
        <f>IF(Table1[[#This Row],[Posting Date]]&lt;&gt;"","GJ-"&amp;CountryID,"")</f>
        <v/>
      </c>
      <c r="AJ1433" s="59" t="str">
        <f>IF(Table1[[#This Row],[Posting Date]]&lt;&gt;"",Table1[[#This Row],[Posting Date]],"")</f>
        <v/>
      </c>
      <c r="AK1433" s="46"/>
      <c r="AL1433" s="46" t="str">
        <f>IF(Table1[[#This Row],[Description]]&lt;&gt;"",Table1[[#This Row],[Description]],"")</f>
        <v/>
      </c>
      <c r="AM1433" s="46" t="str">
        <f>IF(Table1[[#This Row],[Posting Date]]&lt;&gt;"",Table1[[#This Row],[Reference Number]],"")</f>
        <v/>
      </c>
      <c r="AN1433" s="46" t="str">
        <f>TRIM(Table1[[#This Row],[Line '#]])</f>
        <v/>
      </c>
      <c r="AO1433" s="46" t="str">
        <f>TRIM(Table1[[#This Row],[Account]])</f>
        <v/>
      </c>
      <c r="AP1433" s="46" t="str">
        <f>IF(Table1[[#This Row],[Posting Date]]&lt;&gt;"",$D$5,"")</f>
        <v/>
      </c>
      <c r="AQ1433" s="46" t="str">
        <f>TRIM(Table1[[#This Row],[Departments-Prgrams]])</f>
        <v/>
      </c>
      <c r="AR1433" s="46" t="str">
        <f>TRIM(Table1[[#This Row],[Grant]])</f>
        <v/>
      </c>
      <c r="AS1433" s="46" t="str">
        <f>TRIM(Table1[[#This Row],[Staff ID]])</f>
        <v/>
      </c>
      <c r="AT1433" s="46" t="str">
        <f>IF(TRIM(Table1[[#This Row],[Budget Code]])=0,"",TRIM(Table1[[#This Row],[Budget Code]]))</f>
        <v/>
      </c>
      <c r="AU1433" s="46" t="str">
        <f>IF(Table1[[#This Row],[Line Description]]&lt;&gt;"",Table1[[#This Row],[Line Description]],"")</f>
        <v/>
      </c>
      <c r="AV1433" s="46" t="str">
        <f>IF(Table1[[#This Row],[Cur_Amount Debit]]&gt;0,ROUND(Table1[[#This Row],[Cur_Amount Debit]],2),"")</f>
        <v/>
      </c>
      <c r="AW1433" s="46" t="str">
        <f>IF(Table1[[#This Row],[Cur_Amount Credit]]&gt;0,ROUND(Table1[[#This Row],[Cur_Amount Credit]],2),"")</f>
        <v/>
      </c>
      <c r="AX1433" s="46" t="str">
        <f>LEFT(Table1[[#This Row],[Cur]],3)</f>
        <v/>
      </c>
      <c r="AY1433" s="59"/>
      <c r="AZ1433" s="46"/>
      <c r="BA1433" s="46" t="str">
        <f>IF(Table1[[#This Row],[Cur]]&lt;&gt;"",IF(Table1[[#This Row],[Cur]]="USD","",ExchangeRate),"")</f>
        <v/>
      </c>
      <c r="BB1433" s="46" t="str">
        <f>IF(Table1[[#This Row],[Grant]]&lt;&gt;"",VLOOKUP(Table1[[#This Row],[Grant]],Grants!B:D,3),"")</f>
        <v/>
      </c>
      <c r="BC1433" s="46" t="str">
        <f>TRIM(Table1[[#This Row],[Vendor ID]])</f>
        <v/>
      </c>
      <c r="BD1433">
        <f>IF(Table1[[#This Row],[Reference Number]]=Q1432,BD1432,BD1432+1)</f>
        <v>0</v>
      </c>
    </row>
    <row r="1434" spans="1:56" ht="11.25" customHeight="1" x14ac:dyDescent="0.25">
      <c r="A1434" s="1"/>
      <c r="B1434" s="88" t="str">
        <f>IF(Table1[[#This Row],[Posting Date]]&lt;&gt;"",IF(Table1[[#This Row],[Reference Number]]=Q1433,B1433+1,1),"")</f>
        <v/>
      </c>
      <c r="C1434" s="61"/>
      <c r="D1434" s="61"/>
      <c r="E1434" s="138"/>
      <c r="F1434" s="141" t="str">
        <f>IFERROR(IF(VLOOKUP(Table1[[#This Row],[Budget Code Description]],Dimentions!$X$6:$AC$139,2,FALSE)="","",VLOOKUP(Table1[[#This Row],[Budget Code Description]],Dimentions!$X$6:$AC$139,2,FALSE)),"")</f>
        <v/>
      </c>
      <c r="G1434" s="141"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1" t="str">
        <f>IFERROR(VLOOKUP(Table1[[#This Row],[Budget Code Description]],Table6[#All],8,FALSE),"")</f>
        <v/>
      </c>
      <c r="L1434" s="63"/>
      <c r="M1434" s="65" t="str">
        <f>IFERROR(VLOOKUP(Table1[[#This Row],[Staff ID]],Table2[],2,FALSE),"")</f>
        <v/>
      </c>
      <c r="N1434" s="209" t="str">
        <f>IFERROR(IF(VLOOKUP(Table1[[#This Row],[Budget Code Description]],Dimentions!$X$6:$AC$134,4,FALSE)="","",VLOOKUP(Table1[[#This Row],[Budget Code Description]],Dimentions!$X$6:$AC$134,4,FALSE)),"")</f>
        <v/>
      </c>
      <c r="O1434" s="65" t="str">
        <f>IFERROR(VLOOKUP(Table1[[#This Row],[Vendor ID]],Table549[],2,FALSE),"")</f>
        <v/>
      </c>
      <c r="P1434" s="63"/>
      <c r="Q1434" s="141" t="str">
        <f>IF(Table1[[#This Row],[Posting Date]]&lt;&gt;"",$D$9,"")</f>
        <v/>
      </c>
      <c r="R1434" s="157" t="str">
        <f>IF(Table1[[#This Row],[Posting Date]]&lt;&gt;"",$D$10,"")</f>
        <v/>
      </c>
      <c r="S1434" s="66"/>
      <c r="T1434" s="63"/>
      <c r="U1434" s="67"/>
      <c r="V1434" s="67"/>
      <c r="W1434" s="67" t="str">
        <f t="shared" si="26"/>
        <v/>
      </c>
      <c r="X1434" s="159" t="str">
        <f>IF(E1434="","",(IF(Table1[[#This Row],[Cur]]="USD",Table1[[#This Row],[Cur_Amount Debit]],Table1[[#This Row],[Cur_Amount Debit]]/Table1[[#This Row],[Exchange Rate]])))</f>
        <v/>
      </c>
      <c r="Y1434" s="159" t="str">
        <f>IF(E1434="","",(IF(Table1[[#This Row],[Cur]]="USD",Table1[[#This Row],[Cur_Amount Credit]],Table1[[#This Row],[Cur_Amount Credit]]/ExchangeRate)))</f>
        <v/>
      </c>
      <c r="Z1434" s="201" t="str">
        <f>IF(E1434="","",(Table1[[#This Row],[Debit USD]]-Table1[[#This Row],[Credit USD]]))</f>
        <v/>
      </c>
      <c r="AA1434" s="226"/>
      <c r="AB1434" s="255"/>
      <c r="AC1434" s="1"/>
      <c r="AD1434" s="15"/>
      <c r="AE1434" s="15" t="str">
        <f>IF(AND(OR(Table1[[#This Row],[Account]]="15030",Table1[[#This Row],[Account]]="15035",Table1[[#This Row],[Account]]="20150"),Table1[[#This Row],[Vendor ID]]=""),1,"")</f>
        <v/>
      </c>
      <c r="AF1434" s="15"/>
      <c r="AG1434" s="15"/>
      <c r="AH1434" s="15"/>
      <c r="AI1434" s="46" t="str">
        <f>IF(Table1[[#This Row],[Posting Date]]&lt;&gt;"","GJ-"&amp;CountryID,"")</f>
        <v/>
      </c>
      <c r="AJ1434" s="59" t="str">
        <f>IF(Table1[[#This Row],[Posting Date]]&lt;&gt;"",Table1[[#This Row],[Posting Date]],"")</f>
        <v/>
      </c>
      <c r="AK1434" s="46"/>
      <c r="AL1434" s="46" t="str">
        <f>IF(Table1[[#This Row],[Description]]&lt;&gt;"",Table1[[#This Row],[Description]],"")</f>
        <v/>
      </c>
      <c r="AM1434" s="46" t="str">
        <f>IF(Table1[[#This Row],[Posting Date]]&lt;&gt;"",Table1[[#This Row],[Reference Number]],"")</f>
        <v/>
      </c>
      <c r="AN1434" s="46" t="str">
        <f>TRIM(Table1[[#This Row],[Line '#]])</f>
        <v/>
      </c>
      <c r="AO1434" s="46" t="str">
        <f>TRIM(Table1[[#This Row],[Account]])</f>
        <v/>
      </c>
      <c r="AP1434" s="46" t="str">
        <f>IF(Table1[[#This Row],[Posting Date]]&lt;&gt;"",$D$5,"")</f>
        <v/>
      </c>
      <c r="AQ1434" s="46" t="str">
        <f>TRIM(Table1[[#This Row],[Departments-Prgrams]])</f>
        <v/>
      </c>
      <c r="AR1434" s="46" t="str">
        <f>TRIM(Table1[[#This Row],[Grant]])</f>
        <v/>
      </c>
      <c r="AS1434" s="46" t="str">
        <f>TRIM(Table1[[#This Row],[Staff ID]])</f>
        <v/>
      </c>
      <c r="AT1434" s="46" t="str">
        <f>IF(TRIM(Table1[[#This Row],[Budget Code]])=0,"",TRIM(Table1[[#This Row],[Budget Code]]))</f>
        <v/>
      </c>
      <c r="AU1434" s="46" t="str">
        <f>IF(Table1[[#This Row],[Line Description]]&lt;&gt;"",Table1[[#This Row],[Line Description]],"")</f>
        <v/>
      </c>
      <c r="AV1434" s="46" t="str">
        <f>IF(Table1[[#This Row],[Cur_Amount Debit]]&gt;0,ROUND(Table1[[#This Row],[Cur_Amount Debit]],2),"")</f>
        <v/>
      </c>
      <c r="AW1434" s="46" t="str">
        <f>IF(Table1[[#This Row],[Cur_Amount Credit]]&gt;0,ROUND(Table1[[#This Row],[Cur_Amount Credit]],2),"")</f>
        <v/>
      </c>
      <c r="AX1434" s="46" t="str">
        <f>LEFT(Table1[[#This Row],[Cur]],3)</f>
        <v/>
      </c>
      <c r="AY1434" s="59"/>
      <c r="AZ1434" s="46"/>
      <c r="BA1434" s="46" t="str">
        <f>IF(Table1[[#This Row],[Cur]]&lt;&gt;"",IF(Table1[[#This Row],[Cur]]="USD","",ExchangeRate),"")</f>
        <v/>
      </c>
      <c r="BB1434" s="46" t="str">
        <f>IF(Table1[[#This Row],[Grant]]&lt;&gt;"",VLOOKUP(Table1[[#This Row],[Grant]],Grants!B:D,3),"")</f>
        <v/>
      </c>
      <c r="BC1434" s="46" t="str">
        <f>TRIM(Table1[[#This Row],[Vendor ID]])</f>
        <v/>
      </c>
      <c r="BD1434">
        <f>IF(Table1[[#This Row],[Reference Number]]=Q1433,BD1433,BD1433+1)</f>
        <v>0</v>
      </c>
    </row>
    <row r="1435" spans="1:56" ht="11.25" customHeight="1" x14ac:dyDescent="0.25">
      <c r="A1435" s="1"/>
      <c r="B1435" s="88" t="str">
        <f>IF(Table1[[#This Row],[Posting Date]]&lt;&gt;"",IF(Table1[[#This Row],[Reference Number]]=Q1434,B1434+1,1),"")</f>
        <v/>
      </c>
      <c r="C1435" s="61"/>
      <c r="D1435" s="61"/>
      <c r="E1435" s="138"/>
      <c r="F1435" s="141" t="str">
        <f>IFERROR(IF(VLOOKUP(Table1[[#This Row],[Budget Code Description]],Dimentions!$X$6:$AC$139,2,FALSE)="","",VLOOKUP(Table1[[#This Row],[Budget Code Description]],Dimentions!$X$6:$AC$139,2,FALSE)),"")</f>
        <v/>
      </c>
      <c r="G1435" s="141"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1" t="str">
        <f>IFERROR(VLOOKUP(Table1[[#This Row],[Budget Code Description]],Table6[#All],8,FALSE),"")</f>
        <v/>
      </c>
      <c r="L1435" s="63"/>
      <c r="M1435" s="65" t="str">
        <f>IFERROR(VLOOKUP(Table1[[#This Row],[Staff ID]],Table2[],2,FALSE),"")</f>
        <v/>
      </c>
      <c r="N1435" s="209" t="str">
        <f>IFERROR(IF(VLOOKUP(Table1[[#This Row],[Budget Code Description]],Dimentions!$X$6:$AC$134,4,FALSE)="","",VLOOKUP(Table1[[#This Row],[Budget Code Description]],Dimentions!$X$6:$AC$134,4,FALSE)),"")</f>
        <v/>
      </c>
      <c r="O1435" s="65" t="str">
        <f>IFERROR(VLOOKUP(Table1[[#This Row],[Vendor ID]],Table549[],2,FALSE),"")</f>
        <v/>
      </c>
      <c r="P1435" s="63"/>
      <c r="Q1435" s="141" t="str">
        <f>IF(Table1[[#This Row],[Posting Date]]&lt;&gt;"",$D$9,"")</f>
        <v/>
      </c>
      <c r="R1435" s="157" t="str">
        <f>IF(Table1[[#This Row],[Posting Date]]&lt;&gt;"",$D$10,"")</f>
        <v/>
      </c>
      <c r="S1435" s="66"/>
      <c r="T1435" s="63"/>
      <c r="U1435" s="67"/>
      <c r="V1435" s="67"/>
      <c r="W1435" s="67" t="str">
        <f t="shared" si="26"/>
        <v/>
      </c>
      <c r="X1435" s="159" t="str">
        <f>IF(E1435="","",(IF(Table1[[#This Row],[Cur]]="USD",Table1[[#This Row],[Cur_Amount Debit]],Table1[[#This Row],[Cur_Amount Debit]]/Table1[[#This Row],[Exchange Rate]])))</f>
        <v/>
      </c>
      <c r="Y1435" s="159" t="str">
        <f>IF(E1435="","",(IF(Table1[[#This Row],[Cur]]="USD",Table1[[#This Row],[Cur_Amount Credit]],Table1[[#This Row],[Cur_Amount Credit]]/ExchangeRate)))</f>
        <v/>
      </c>
      <c r="Z1435" s="201" t="str">
        <f>IF(E1435="","",(Table1[[#This Row],[Debit USD]]-Table1[[#This Row],[Credit USD]]))</f>
        <v/>
      </c>
      <c r="AA1435" s="226"/>
      <c r="AB1435" s="255"/>
      <c r="AC1435" s="1"/>
      <c r="AD1435" s="15"/>
      <c r="AE1435" s="15" t="str">
        <f>IF(AND(OR(Table1[[#This Row],[Account]]="15030",Table1[[#This Row],[Account]]="15035",Table1[[#This Row],[Account]]="20150"),Table1[[#This Row],[Vendor ID]]=""),1,"")</f>
        <v/>
      </c>
      <c r="AF1435" s="15"/>
      <c r="AG1435" s="15"/>
      <c r="AH1435" s="15"/>
      <c r="AI1435" s="46" t="str">
        <f>IF(Table1[[#This Row],[Posting Date]]&lt;&gt;"","GJ-"&amp;CountryID,"")</f>
        <v/>
      </c>
      <c r="AJ1435" s="59" t="str">
        <f>IF(Table1[[#This Row],[Posting Date]]&lt;&gt;"",Table1[[#This Row],[Posting Date]],"")</f>
        <v/>
      </c>
      <c r="AK1435" s="46"/>
      <c r="AL1435" s="46" t="str">
        <f>IF(Table1[[#This Row],[Description]]&lt;&gt;"",Table1[[#This Row],[Description]],"")</f>
        <v/>
      </c>
      <c r="AM1435" s="46" t="str">
        <f>IF(Table1[[#This Row],[Posting Date]]&lt;&gt;"",Table1[[#This Row],[Reference Number]],"")</f>
        <v/>
      </c>
      <c r="AN1435" s="46" t="str">
        <f>TRIM(Table1[[#This Row],[Line '#]])</f>
        <v/>
      </c>
      <c r="AO1435" s="46" t="str">
        <f>TRIM(Table1[[#This Row],[Account]])</f>
        <v/>
      </c>
      <c r="AP1435" s="46" t="str">
        <f>IF(Table1[[#This Row],[Posting Date]]&lt;&gt;"",$D$5,"")</f>
        <v/>
      </c>
      <c r="AQ1435" s="46" t="str">
        <f>TRIM(Table1[[#This Row],[Departments-Prgrams]])</f>
        <v/>
      </c>
      <c r="AR1435" s="46" t="str">
        <f>TRIM(Table1[[#This Row],[Grant]])</f>
        <v/>
      </c>
      <c r="AS1435" s="46" t="str">
        <f>TRIM(Table1[[#This Row],[Staff ID]])</f>
        <v/>
      </c>
      <c r="AT1435" s="46" t="str">
        <f>IF(TRIM(Table1[[#This Row],[Budget Code]])=0,"",TRIM(Table1[[#This Row],[Budget Code]]))</f>
        <v/>
      </c>
      <c r="AU1435" s="46" t="str">
        <f>IF(Table1[[#This Row],[Line Description]]&lt;&gt;"",Table1[[#This Row],[Line Description]],"")</f>
        <v/>
      </c>
      <c r="AV1435" s="46" t="str">
        <f>IF(Table1[[#This Row],[Cur_Amount Debit]]&gt;0,ROUND(Table1[[#This Row],[Cur_Amount Debit]],2),"")</f>
        <v/>
      </c>
      <c r="AW1435" s="46" t="str">
        <f>IF(Table1[[#This Row],[Cur_Amount Credit]]&gt;0,ROUND(Table1[[#This Row],[Cur_Amount Credit]],2),"")</f>
        <v/>
      </c>
      <c r="AX1435" s="46" t="str">
        <f>LEFT(Table1[[#This Row],[Cur]],3)</f>
        <v/>
      </c>
      <c r="AY1435" s="59"/>
      <c r="AZ1435" s="46"/>
      <c r="BA1435" s="46" t="str">
        <f>IF(Table1[[#This Row],[Cur]]&lt;&gt;"",IF(Table1[[#This Row],[Cur]]="USD","",ExchangeRate),"")</f>
        <v/>
      </c>
      <c r="BB1435" s="46" t="str">
        <f>IF(Table1[[#This Row],[Grant]]&lt;&gt;"",VLOOKUP(Table1[[#This Row],[Grant]],Grants!B:D,3),"")</f>
        <v/>
      </c>
      <c r="BC1435" s="46" t="str">
        <f>TRIM(Table1[[#This Row],[Vendor ID]])</f>
        <v/>
      </c>
      <c r="BD1435">
        <f>IF(Table1[[#This Row],[Reference Number]]=Q1434,BD1434,BD1434+1)</f>
        <v>0</v>
      </c>
    </row>
    <row r="1436" spans="1:56" ht="11.25" customHeight="1" x14ac:dyDescent="0.25">
      <c r="A1436" s="1"/>
      <c r="B1436" s="88" t="str">
        <f>IF(Table1[[#This Row],[Posting Date]]&lt;&gt;"",IF(Table1[[#This Row],[Reference Number]]=Q1435,B1435+1,1),"")</f>
        <v/>
      </c>
      <c r="C1436" s="61"/>
      <c r="D1436" s="61"/>
      <c r="E1436" s="138"/>
      <c r="F1436" s="141" t="str">
        <f>IFERROR(IF(VLOOKUP(Table1[[#This Row],[Budget Code Description]],Dimentions!$X$6:$AC$139,2,FALSE)="","",VLOOKUP(Table1[[#This Row],[Budget Code Description]],Dimentions!$X$6:$AC$139,2,FALSE)),"")</f>
        <v/>
      </c>
      <c r="G1436" s="141"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1" t="str">
        <f>IFERROR(VLOOKUP(Table1[[#This Row],[Budget Code Description]],Table6[#All],8,FALSE),"")</f>
        <v/>
      </c>
      <c r="L1436" s="63"/>
      <c r="M1436" s="65" t="str">
        <f>IFERROR(VLOOKUP(Table1[[#This Row],[Staff ID]],Table2[],2,FALSE),"")</f>
        <v/>
      </c>
      <c r="N1436" s="209" t="str">
        <f>IFERROR(IF(VLOOKUP(Table1[[#This Row],[Budget Code Description]],Dimentions!$X$6:$AC$134,4,FALSE)="","",VLOOKUP(Table1[[#This Row],[Budget Code Description]],Dimentions!$X$6:$AC$134,4,FALSE)),"")</f>
        <v/>
      </c>
      <c r="O1436" s="65" t="str">
        <f>IFERROR(VLOOKUP(Table1[[#This Row],[Vendor ID]],Table549[],2,FALSE),"")</f>
        <v/>
      </c>
      <c r="P1436" s="63"/>
      <c r="Q1436" s="141" t="str">
        <f>IF(Table1[[#This Row],[Posting Date]]&lt;&gt;"",$D$9,"")</f>
        <v/>
      </c>
      <c r="R1436" s="157" t="str">
        <f>IF(Table1[[#This Row],[Posting Date]]&lt;&gt;"",$D$10,"")</f>
        <v/>
      </c>
      <c r="S1436" s="66"/>
      <c r="T1436" s="63"/>
      <c r="U1436" s="67"/>
      <c r="V1436" s="67"/>
      <c r="W1436" s="67" t="str">
        <f t="shared" si="26"/>
        <v/>
      </c>
      <c r="X1436" s="159" t="str">
        <f>IF(E1436="","",(IF(Table1[[#This Row],[Cur]]="USD",Table1[[#This Row],[Cur_Amount Debit]],Table1[[#This Row],[Cur_Amount Debit]]/Table1[[#This Row],[Exchange Rate]])))</f>
        <v/>
      </c>
      <c r="Y1436" s="159" t="str">
        <f>IF(E1436="","",(IF(Table1[[#This Row],[Cur]]="USD",Table1[[#This Row],[Cur_Amount Credit]],Table1[[#This Row],[Cur_Amount Credit]]/ExchangeRate)))</f>
        <v/>
      </c>
      <c r="Z1436" s="201" t="str">
        <f>IF(E1436="","",(Table1[[#This Row],[Debit USD]]-Table1[[#This Row],[Credit USD]]))</f>
        <v/>
      </c>
      <c r="AA1436" s="226"/>
      <c r="AB1436" s="255"/>
      <c r="AC1436" s="1"/>
      <c r="AD1436" s="15"/>
      <c r="AE1436" s="15" t="str">
        <f>IF(AND(OR(Table1[[#This Row],[Account]]="15030",Table1[[#This Row],[Account]]="15035",Table1[[#This Row],[Account]]="20150"),Table1[[#This Row],[Vendor ID]]=""),1,"")</f>
        <v/>
      </c>
      <c r="AF1436" s="15"/>
      <c r="AG1436" s="15"/>
      <c r="AH1436" s="15"/>
      <c r="AI1436" s="46" t="str">
        <f>IF(Table1[[#This Row],[Posting Date]]&lt;&gt;"","GJ-"&amp;CountryID,"")</f>
        <v/>
      </c>
      <c r="AJ1436" s="59" t="str">
        <f>IF(Table1[[#This Row],[Posting Date]]&lt;&gt;"",Table1[[#This Row],[Posting Date]],"")</f>
        <v/>
      </c>
      <c r="AK1436" s="46"/>
      <c r="AL1436" s="46" t="str">
        <f>IF(Table1[[#This Row],[Description]]&lt;&gt;"",Table1[[#This Row],[Description]],"")</f>
        <v/>
      </c>
      <c r="AM1436" s="46" t="str">
        <f>IF(Table1[[#This Row],[Posting Date]]&lt;&gt;"",Table1[[#This Row],[Reference Number]],"")</f>
        <v/>
      </c>
      <c r="AN1436" s="46" t="str">
        <f>TRIM(Table1[[#This Row],[Line '#]])</f>
        <v/>
      </c>
      <c r="AO1436" s="46" t="str">
        <f>TRIM(Table1[[#This Row],[Account]])</f>
        <v/>
      </c>
      <c r="AP1436" s="46" t="str">
        <f>IF(Table1[[#This Row],[Posting Date]]&lt;&gt;"",$D$5,"")</f>
        <v/>
      </c>
      <c r="AQ1436" s="46" t="str">
        <f>TRIM(Table1[[#This Row],[Departments-Prgrams]])</f>
        <v/>
      </c>
      <c r="AR1436" s="46" t="str">
        <f>TRIM(Table1[[#This Row],[Grant]])</f>
        <v/>
      </c>
      <c r="AS1436" s="46" t="str">
        <f>TRIM(Table1[[#This Row],[Staff ID]])</f>
        <v/>
      </c>
      <c r="AT1436" s="46" t="str">
        <f>IF(TRIM(Table1[[#This Row],[Budget Code]])=0,"",TRIM(Table1[[#This Row],[Budget Code]]))</f>
        <v/>
      </c>
      <c r="AU1436" s="46" t="str">
        <f>IF(Table1[[#This Row],[Line Description]]&lt;&gt;"",Table1[[#This Row],[Line Description]],"")</f>
        <v/>
      </c>
      <c r="AV1436" s="46" t="str">
        <f>IF(Table1[[#This Row],[Cur_Amount Debit]]&gt;0,ROUND(Table1[[#This Row],[Cur_Amount Debit]],2),"")</f>
        <v/>
      </c>
      <c r="AW1436" s="46" t="str">
        <f>IF(Table1[[#This Row],[Cur_Amount Credit]]&gt;0,ROUND(Table1[[#This Row],[Cur_Amount Credit]],2),"")</f>
        <v/>
      </c>
      <c r="AX1436" s="46" t="str">
        <f>LEFT(Table1[[#This Row],[Cur]],3)</f>
        <v/>
      </c>
      <c r="AY1436" s="59"/>
      <c r="AZ1436" s="46"/>
      <c r="BA1436" s="46" t="str">
        <f>IF(Table1[[#This Row],[Cur]]&lt;&gt;"",IF(Table1[[#This Row],[Cur]]="USD","",ExchangeRate),"")</f>
        <v/>
      </c>
      <c r="BB1436" s="46" t="str">
        <f>IF(Table1[[#This Row],[Grant]]&lt;&gt;"",VLOOKUP(Table1[[#This Row],[Grant]],Grants!B:D,3),"")</f>
        <v/>
      </c>
      <c r="BC1436" s="46" t="str">
        <f>TRIM(Table1[[#This Row],[Vendor ID]])</f>
        <v/>
      </c>
      <c r="BD1436">
        <f>IF(Table1[[#This Row],[Reference Number]]=Q1435,BD1435,BD1435+1)</f>
        <v>0</v>
      </c>
    </row>
    <row r="1437" spans="1:56" ht="11.25" customHeight="1" x14ac:dyDescent="0.25">
      <c r="A1437" s="1"/>
      <c r="B1437" s="88" t="str">
        <f>IF(Table1[[#This Row],[Posting Date]]&lt;&gt;"",IF(Table1[[#This Row],[Reference Number]]=Q1436,B1436+1,1),"")</f>
        <v/>
      </c>
      <c r="C1437" s="61"/>
      <c r="D1437" s="61"/>
      <c r="E1437" s="138"/>
      <c r="F1437" s="141" t="str">
        <f>IFERROR(IF(VLOOKUP(Table1[[#This Row],[Budget Code Description]],Dimentions!$X$6:$AC$139,2,FALSE)="","",VLOOKUP(Table1[[#This Row],[Budget Code Description]],Dimentions!$X$6:$AC$139,2,FALSE)),"")</f>
        <v/>
      </c>
      <c r="G1437" s="141"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1" t="str">
        <f>IFERROR(VLOOKUP(Table1[[#This Row],[Budget Code Description]],Table6[#All],8,FALSE),"")</f>
        <v/>
      </c>
      <c r="L1437" s="63"/>
      <c r="M1437" s="65" t="str">
        <f>IFERROR(VLOOKUP(Table1[[#This Row],[Staff ID]],Table2[],2,FALSE),"")</f>
        <v/>
      </c>
      <c r="N1437" s="209" t="str">
        <f>IFERROR(IF(VLOOKUP(Table1[[#This Row],[Budget Code Description]],Dimentions!$X$6:$AC$134,4,FALSE)="","",VLOOKUP(Table1[[#This Row],[Budget Code Description]],Dimentions!$X$6:$AC$134,4,FALSE)),"")</f>
        <v/>
      </c>
      <c r="O1437" s="65" t="str">
        <f>IFERROR(VLOOKUP(Table1[[#This Row],[Vendor ID]],Table549[],2,FALSE),"")</f>
        <v/>
      </c>
      <c r="P1437" s="63"/>
      <c r="Q1437" s="141" t="str">
        <f>IF(Table1[[#This Row],[Posting Date]]&lt;&gt;"",$D$9,"")</f>
        <v/>
      </c>
      <c r="R1437" s="157" t="str">
        <f>IF(Table1[[#This Row],[Posting Date]]&lt;&gt;"",$D$10,"")</f>
        <v/>
      </c>
      <c r="S1437" s="66"/>
      <c r="T1437" s="63"/>
      <c r="U1437" s="67"/>
      <c r="V1437" s="67"/>
      <c r="W1437" s="67" t="str">
        <f t="shared" si="26"/>
        <v/>
      </c>
      <c r="X1437" s="159" t="str">
        <f>IF(E1437="","",(IF(Table1[[#This Row],[Cur]]="USD",Table1[[#This Row],[Cur_Amount Debit]],Table1[[#This Row],[Cur_Amount Debit]]/Table1[[#This Row],[Exchange Rate]])))</f>
        <v/>
      </c>
      <c r="Y1437" s="159" t="str">
        <f>IF(E1437="","",(IF(Table1[[#This Row],[Cur]]="USD",Table1[[#This Row],[Cur_Amount Credit]],Table1[[#This Row],[Cur_Amount Credit]]/ExchangeRate)))</f>
        <v/>
      </c>
      <c r="Z1437" s="201" t="str">
        <f>IF(E1437="","",(Table1[[#This Row],[Debit USD]]-Table1[[#This Row],[Credit USD]]))</f>
        <v/>
      </c>
      <c r="AA1437" s="226"/>
      <c r="AB1437" s="255"/>
      <c r="AC1437" s="1"/>
      <c r="AD1437" s="15"/>
      <c r="AE1437" s="15" t="str">
        <f>IF(AND(OR(Table1[[#This Row],[Account]]="15030",Table1[[#This Row],[Account]]="15035",Table1[[#This Row],[Account]]="20150"),Table1[[#This Row],[Vendor ID]]=""),1,"")</f>
        <v/>
      </c>
      <c r="AF1437" s="15"/>
      <c r="AG1437" s="15"/>
      <c r="AH1437" s="15"/>
      <c r="AI1437" s="46" t="str">
        <f>IF(Table1[[#This Row],[Posting Date]]&lt;&gt;"","GJ-"&amp;CountryID,"")</f>
        <v/>
      </c>
      <c r="AJ1437" s="59" t="str">
        <f>IF(Table1[[#This Row],[Posting Date]]&lt;&gt;"",Table1[[#This Row],[Posting Date]],"")</f>
        <v/>
      </c>
      <c r="AK1437" s="46"/>
      <c r="AL1437" s="46" t="str">
        <f>IF(Table1[[#This Row],[Description]]&lt;&gt;"",Table1[[#This Row],[Description]],"")</f>
        <v/>
      </c>
      <c r="AM1437" s="46" t="str">
        <f>IF(Table1[[#This Row],[Posting Date]]&lt;&gt;"",Table1[[#This Row],[Reference Number]],"")</f>
        <v/>
      </c>
      <c r="AN1437" s="46" t="str">
        <f>TRIM(Table1[[#This Row],[Line '#]])</f>
        <v/>
      </c>
      <c r="AO1437" s="46" t="str">
        <f>TRIM(Table1[[#This Row],[Account]])</f>
        <v/>
      </c>
      <c r="AP1437" s="46" t="str">
        <f>IF(Table1[[#This Row],[Posting Date]]&lt;&gt;"",$D$5,"")</f>
        <v/>
      </c>
      <c r="AQ1437" s="46" t="str">
        <f>TRIM(Table1[[#This Row],[Departments-Prgrams]])</f>
        <v/>
      </c>
      <c r="AR1437" s="46" t="str">
        <f>TRIM(Table1[[#This Row],[Grant]])</f>
        <v/>
      </c>
      <c r="AS1437" s="46" t="str">
        <f>TRIM(Table1[[#This Row],[Staff ID]])</f>
        <v/>
      </c>
      <c r="AT1437" s="46" t="str">
        <f>IF(TRIM(Table1[[#This Row],[Budget Code]])=0,"",TRIM(Table1[[#This Row],[Budget Code]]))</f>
        <v/>
      </c>
      <c r="AU1437" s="46" t="str">
        <f>IF(Table1[[#This Row],[Line Description]]&lt;&gt;"",Table1[[#This Row],[Line Description]],"")</f>
        <v/>
      </c>
      <c r="AV1437" s="46" t="str">
        <f>IF(Table1[[#This Row],[Cur_Amount Debit]]&gt;0,ROUND(Table1[[#This Row],[Cur_Amount Debit]],2),"")</f>
        <v/>
      </c>
      <c r="AW1437" s="46" t="str">
        <f>IF(Table1[[#This Row],[Cur_Amount Credit]]&gt;0,ROUND(Table1[[#This Row],[Cur_Amount Credit]],2),"")</f>
        <v/>
      </c>
      <c r="AX1437" s="46" t="str">
        <f>LEFT(Table1[[#This Row],[Cur]],3)</f>
        <v/>
      </c>
      <c r="AY1437" s="59"/>
      <c r="AZ1437" s="46"/>
      <c r="BA1437" s="46" t="str">
        <f>IF(Table1[[#This Row],[Cur]]&lt;&gt;"",IF(Table1[[#This Row],[Cur]]="USD","",ExchangeRate),"")</f>
        <v/>
      </c>
      <c r="BB1437" s="46" t="str">
        <f>IF(Table1[[#This Row],[Grant]]&lt;&gt;"",VLOOKUP(Table1[[#This Row],[Grant]],Grants!B:D,3),"")</f>
        <v/>
      </c>
      <c r="BC1437" s="46" t="str">
        <f>TRIM(Table1[[#This Row],[Vendor ID]])</f>
        <v/>
      </c>
      <c r="BD1437">
        <f>IF(Table1[[#This Row],[Reference Number]]=Q1436,BD1436,BD1436+1)</f>
        <v>0</v>
      </c>
    </row>
    <row r="1438" spans="1:56" ht="11.25" customHeight="1" x14ac:dyDescent="0.25">
      <c r="A1438" s="1"/>
      <c r="B1438" s="88" t="str">
        <f>IF(Table1[[#This Row],[Posting Date]]&lt;&gt;"",IF(Table1[[#This Row],[Reference Number]]=Q1437,B1437+1,1),"")</f>
        <v/>
      </c>
      <c r="C1438" s="61"/>
      <c r="D1438" s="61"/>
      <c r="E1438" s="138"/>
      <c r="F1438" s="141" t="str">
        <f>IFERROR(IF(VLOOKUP(Table1[[#This Row],[Budget Code Description]],Dimentions!$X$6:$AC$139,2,FALSE)="","",VLOOKUP(Table1[[#This Row],[Budget Code Description]],Dimentions!$X$6:$AC$139,2,FALSE)),"")</f>
        <v/>
      </c>
      <c r="G1438" s="141"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1" t="str">
        <f>IFERROR(VLOOKUP(Table1[[#This Row],[Budget Code Description]],Table6[#All],8,FALSE),"")</f>
        <v/>
      </c>
      <c r="L1438" s="63"/>
      <c r="M1438" s="65" t="str">
        <f>IFERROR(VLOOKUP(Table1[[#This Row],[Staff ID]],Table2[],2,FALSE),"")</f>
        <v/>
      </c>
      <c r="N1438" s="209" t="str">
        <f>IFERROR(IF(VLOOKUP(Table1[[#This Row],[Budget Code Description]],Dimentions!$X$6:$AC$134,4,FALSE)="","",VLOOKUP(Table1[[#This Row],[Budget Code Description]],Dimentions!$X$6:$AC$134,4,FALSE)),"")</f>
        <v/>
      </c>
      <c r="O1438" s="65" t="str">
        <f>IFERROR(VLOOKUP(Table1[[#This Row],[Vendor ID]],Table549[],2,FALSE),"")</f>
        <v/>
      </c>
      <c r="P1438" s="63"/>
      <c r="Q1438" s="141" t="str">
        <f>IF(Table1[[#This Row],[Posting Date]]&lt;&gt;"",$D$9,"")</f>
        <v/>
      </c>
      <c r="R1438" s="157" t="str">
        <f>IF(Table1[[#This Row],[Posting Date]]&lt;&gt;"",$D$10,"")</f>
        <v/>
      </c>
      <c r="S1438" s="66"/>
      <c r="T1438" s="63"/>
      <c r="U1438" s="67"/>
      <c r="V1438" s="67"/>
      <c r="W1438" s="67" t="str">
        <f t="shared" si="26"/>
        <v/>
      </c>
      <c r="X1438" s="159" t="str">
        <f>IF(E1438="","",(IF(Table1[[#This Row],[Cur]]="USD",Table1[[#This Row],[Cur_Amount Debit]],Table1[[#This Row],[Cur_Amount Debit]]/Table1[[#This Row],[Exchange Rate]])))</f>
        <v/>
      </c>
      <c r="Y1438" s="159" t="str">
        <f>IF(E1438="","",(IF(Table1[[#This Row],[Cur]]="USD",Table1[[#This Row],[Cur_Amount Credit]],Table1[[#This Row],[Cur_Amount Credit]]/ExchangeRate)))</f>
        <v/>
      </c>
      <c r="Z1438" s="201" t="str">
        <f>IF(E1438="","",(Table1[[#This Row],[Debit USD]]-Table1[[#This Row],[Credit USD]]))</f>
        <v/>
      </c>
      <c r="AA1438" s="226"/>
      <c r="AB1438" s="255"/>
      <c r="AC1438" s="1"/>
      <c r="AD1438" s="15"/>
      <c r="AE1438" s="15" t="str">
        <f>IF(AND(OR(Table1[[#This Row],[Account]]="15030",Table1[[#This Row],[Account]]="15035",Table1[[#This Row],[Account]]="20150"),Table1[[#This Row],[Vendor ID]]=""),1,"")</f>
        <v/>
      </c>
      <c r="AF1438" s="15"/>
      <c r="AG1438" s="15"/>
      <c r="AH1438" s="15"/>
      <c r="AI1438" s="46" t="str">
        <f>IF(Table1[[#This Row],[Posting Date]]&lt;&gt;"","GJ-"&amp;CountryID,"")</f>
        <v/>
      </c>
      <c r="AJ1438" s="59" t="str">
        <f>IF(Table1[[#This Row],[Posting Date]]&lt;&gt;"",Table1[[#This Row],[Posting Date]],"")</f>
        <v/>
      </c>
      <c r="AK1438" s="46"/>
      <c r="AL1438" s="46" t="str">
        <f>IF(Table1[[#This Row],[Description]]&lt;&gt;"",Table1[[#This Row],[Description]],"")</f>
        <v/>
      </c>
      <c r="AM1438" s="46" t="str">
        <f>IF(Table1[[#This Row],[Posting Date]]&lt;&gt;"",Table1[[#This Row],[Reference Number]],"")</f>
        <v/>
      </c>
      <c r="AN1438" s="46" t="str">
        <f>TRIM(Table1[[#This Row],[Line '#]])</f>
        <v/>
      </c>
      <c r="AO1438" s="46" t="str">
        <f>TRIM(Table1[[#This Row],[Account]])</f>
        <v/>
      </c>
      <c r="AP1438" s="46" t="str">
        <f>IF(Table1[[#This Row],[Posting Date]]&lt;&gt;"",$D$5,"")</f>
        <v/>
      </c>
      <c r="AQ1438" s="46" t="str">
        <f>TRIM(Table1[[#This Row],[Departments-Prgrams]])</f>
        <v/>
      </c>
      <c r="AR1438" s="46" t="str">
        <f>TRIM(Table1[[#This Row],[Grant]])</f>
        <v/>
      </c>
      <c r="AS1438" s="46" t="str">
        <f>TRIM(Table1[[#This Row],[Staff ID]])</f>
        <v/>
      </c>
      <c r="AT1438" s="46" t="str">
        <f>IF(TRIM(Table1[[#This Row],[Budget Code]])=0,"",TRIM(Table1[[#This Row],[Budget Code]]))</f>
        <v/>
      </c>
      <c r="AU1438" s="46" t="str">
        <f>IF(Table1[[#This Row],[Line Description]]&lt;&gt;"",Table1[[#This Row],[Line Description]],"")</f>
        <v/>
      </c>
      <c r="AV1438" s="46" t="str">
        <f>IF(Table1[[#This Row],[Cur_Amount Debit]]&gt;0,ROUND(Table1[[#This Row],[Cur_Amount Debit]],2),"")</f>
        <v/>
      </c>
      <c r="AW1438" s="46" t="str">
        <f>IF(Table1[[#This Row],[Cur_Amount Credit]]&gt;0,ROUND(Table1[[#This Row],[Cur_Amount Credit]],2),"")</f>
        <v/>
      </c>
      <c r="AX1438" s="46" t="str">
        <f>LEFT(Table1[[#This Row],[Cur]],3)</f>
        <v/>
      </c>
      <c r="AY1438" s="59"/>
      <c r="AZ1438" s="46"/>
      <c r="BA1438" s="46" t="str">
        <f>IF(Table1[[#This Row],[Cur]]&lt;&gt;"",IF(Table1[[#This Row],[Cur]]="USD","",ExchangeRate),"")</f>
        <v/>
      </c>
      <c r="BB1438" s="46" t="str">
        <f>IF(Table1[[#This Row],[Grant]]&lt;&gt;"",VLOOKUP(Table1[[#This Row],[Grant]],Grants!B:D,3),"")</f>
        <v/>
      </c>
      <c r="BC1438" s="46" t="str">
        <f>TRIM(Table1[[#This Row],[Vendor ID]])</f>
        <v/>
      </c>
      <c r="BD1438">
        <f>IF(Table1[[#This Row],[Reference Number]]=Q1437,BD1437,BD1437+1)</f>
        <v>0</v>
      </c>
    </row>
    <row r="1439" spans="1:56" ht="11.25" customHeight="1" x14ac:dyDescent="0.25">
      <c r="A1439" s="1"/>
      <c r="B1439" s="88" t="str">
        <f>IF(Table1[[#This Row],[Posting Date]]&lt;&gt;"",IF(Table1[[#This Row],[Reference Number]]=Q1438,B1438+1,1),"")</f>
        <v/>
      </c>
      <c r="C1439" s="61"/>
      <c r="D1439" s="61"/>
      <c r="E1439" s="138"/>
      <c r="F1439" s="141" t="str">
        <f>IFERROR(IF(VLOOKUP(Table1[[#This Row],[Budget Code Description]],Dimentions!$X$6:$AC$139,2,FALSE)="","",VLOOKUP(Table1[[#This Row],[Budget Code Description]],Dimentions!$X$6:$AC$139,2,FALSE)),"")</f>
        <v/>
      </c>
      <c r="G1439" s="141"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1" t="str">
        <f>IFERROR(VLOOKUP(Table1[[#This Row],[Budget Code Description]],Table6[#All],8,FALSE),"")</f>
        <v/>
      </c>
      <c r="L1439" s="63"/>
      <c r="M1439" s="65" t="str">
        <f>IFERROR(VLOOKUP(Table1[[#This Row],[Staff ID]],Table2[],2,FALSE),"")</f>
        <v/>
      </c>
      <c r="N1439" s="209" t="str">
        <f>IFERROR(IF(VLOOKUP(Table1[[#This Row],[Budget Code Description]],Dimentions!$X$6:$AC$134,4,FALSE)="","",VLOOKUP(Table1[[#This Row],[Budget Code Description]],Dimentions!$X$6:$AC$134,4,FALSE)),"")</f>
        <v/>
      </c>
      <c r="O1439" s="65" t="str">
        <f>IFERROR(VLOOKUP(Table1[[#This Row],[Vendor ID]],Table549[],2,FALSE),"")</f>
        <v/>
      </c>
      <c r="P1439" s="63"/>
      <c r="Q1439" s="141" t="str">
        <f>IF(Table1[[#This Row],[Posting Date]]&lt;&gt;"",$D$9,"")</f>
        <v/>
      </c>
      <c r="R1439" s="157" t="str">
        <f>IF(Table1[[#This Row],[Posting Date]]&lt;&gt;"",$D$10,"")</f>
        <v/>
      </c>
      <c r="S1439" s="66"/>
      <c r="T1439" s="63"/>
      <c r="U1439" s="67"/>
      <c r="V1439" s="67"/>
      <c r="W1439" s="67" t="str">
        <f t="shared" si="26"/>
        <v/>
      </c>
      <c r="X1439" s="159" t="str">
        <f>IF(E1439="","",(IF(Table1[[#This Row],[Cur]]="USD",Table1[[#This Row],[Cur_Amount Debit]],Table1[[#This Row],[Cur_Amount Debit]]/Table1[[#This Row],[Exchange Rate]])))</f>
        <v/>
      </c>
      <c r="Y1439" s="159" t="str">
        <f>IF(E1439="","",(IF(Table1[[#This Row],[Cur]]="USD",Table1[[#This Row],[Cur_Amount Credit]],Table1[[#This Row],[Cur_Amount Credit]]/ExchangeRate)))</f>
        <v/>
      </c>
      <c r="Z1439" s="201" t="str">
        <f>IF(E1439="","",(Table1[[#This Row],[Debit USD]]-Table1[[#This Row],[Credit USD]]))</f>
        <v/>
      </c>
      <c r="AA1439" s="226"/>
      <c r="AB1439" s="255"/>
      <c r="AC1439" s="1"/>
      <c r="AD1439" s="15"/>
      <c r="AE1439" s="15" t="str">
        <f>IF(AND(OR(Table1[[#This Row],[Account]]="15030",Table1[[#This Row],[Account]]="15035",Table1[[#This Row],[Account]]="20150"),Table1[[#This Row],[Vendor ID]]=""),1,"")</f>
        <v/>
      </c>
      <c r="AF1439" s="15"/>
      <c r="AG1439" s="15"/>
      <c r="AH1439" s="15"/>
      <c r="AI1439" s="46" t="str">
        <f>IF(Table1[[#This Row],[Posting Date]]&lt;&gt;"","GJ-"&amp;CountryID,"")</f>
        <v/>
      </c>
      <c r="AJ1439" s="59" t="str">
        <f>IF(Table1[[#This Row],[Posting Date]]&lt;&gt;"",Table1[[#This Row],[Posting Date]],"")</f>
        <v/>
      </c>
      <c r="AK1439" s="46"/>
      <c r="AL1439" s="46" t="str">
        <f>IF(Table1[[#This Row],[Description]]&lt;&gt;"",Table1[[#This Row],[Description]],"")</f>
        <v/>
      </c>
      <c r="AM1439" s="46" t="str">
        <f>IF(Table1[[#This Row],[Posting Date]]&lt;&gt;"",Table1[[#This Row],[Reference Number]],"")</f>
        <v/>
      </c>
      <c r="AN1439" s="46" t="str">
        <f>TRIM(Table1[[#This Row],[Line '#]])</f>
        <v/>
      </c>
      <c r="AO1439" s="46" t="str">
        <f>TRIM(Table1[[#This Row],[Account]])</f>
        <v/>
      </c>
      <c r="AP1439" s="46" t="str">
        <f>IF(Table1[[#This Row],[Posting Date]]&lt;&gt;"",$D$5,"")</f>
        <v/>
      </c>
      <c r="AQ1439" s="46" t="str">
        <f>TRIM(Table1[[#This Row],[Departments-Prgrams]])</f>
        <v/>
      </c>
      <c r="AR1439" s="46" t="str">
        <f>TRIM(Table1[[#This Row],[Grant]])</f>
        <v/>
      </c>
      <c r="AS1439" s="46" t="str">
        <f>TRIM(Table1[[#This Row],[Staff ID]])</f>
        <v/>
      </c>
      <c r="AT1439" s="46" t="str">
        <f>IF(TRIM(Table1[[#This Row],[Budget Code]])=0,"",TRIM(Table1[[#This Row],[Budget Code]]))</f>
        <v/>
      </c>
      <c r="AU1439" s="46" t="str">
        <f>IF(Table1[[#This Row],[Line Description]]&lt;&gt;"",Table1[[#This Row],[Line Description]],"")</f>
        <v/>
      </c>
      <c r="AV1439" s="46" t="str">
        <f>IF(Table1[[#This Row],[Cur_Amount Debit]]&gt;0,ROUND(Table1[[#This Row],[Cur_Amount Debit]],2),"")</f>
        <v/>
      </c>
      <c r="AW1439" s="46" t="str">
        <f>IF(Table1[[#This Row],[Cur_Amount Credit]]&gt;0,ROUND(Table1[[#This Row],[Cur_Amount Credit]],2),"")</f>
        <v/>
      </c>
      <c r="AX1439" s="46" t="str">
        <f>LEFT(Table1[[#This Row],[Cur]],3)</f>
        <v/>
      </c>
      <c r="AY1439" s="59"/>
      <c r="AZ1439" s="46"/>
      <c r="BA1439" s="46" t="str">
        <f>IF(Table1[[#This Row],[Cur]]&lt;&gt;"",IF(Table1[[#This Row],[Cur]]="USD","",ExchangeRate),"")</f>
        <v/>
      </c>
      <c r="BB1439" s="46" t="str">
        <f>IF(Table1[[#This Row],[Grant]]&lt;&gt;"",VLOOKUP(Table1[[#This Row],[Grant]],Grants!B:D,3),"")</f>
        <v/>
      </c>
      <c r="BC1439" s="46" t="str">
        <f>TRIM(Table1[[#This Row],[Vendor ID]])</f>
        <v/>
      </c>
      <c r="BD1439">
        <f>IF(Table1[[#This Row],[Reference Number]]=Q1438,BD1438,BD1438+1)</f>
        <v>0</v>
      </c>
    </row>
    <row r="1440" spans="1:56" ht="11.25" customHeight="1" x14ac:dyDescent="0.25">
      <c r="A1440" s="1"/>
      <c r="B1440" s="88" t="str">
        <f>IF(Table1[[#This Row],[Posting Date]]&lt;&gt;"",IF(Table1[[#This Row],[Reference Number]]=Q1439,B1439+1,1),"")</f>
        <v/>
      </c>
      <c r="C1440" s="61"/>
      <c r="D1440" s="61"/>
      <c r="E1440" s="138"/>
      <c r="F1440" s="141" t="str">
        <f>IFERROR(IF(VLOOKUP(Table1[[#This Row],[Budget Code Description]],Dimentions!$X$6:$AC$139,2,FALSE)="","",VLOOKUP(Table1[[#This Row],[Budget Code Description]],Dimentions!$X$6:$AC$139,2,FALSE)),"")</f>
        <v/>
      </c>
      <c r="G1440" s="141"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1" t="str">
        <f>IFERROR(VLOOKUP(Table1[[#This Row],[Budget Code Description]],Table6[#All],8,FALSE),"")</f>
        <v/>
      </c>
      <c r="L1440" s="63"/>
      <c r="M1440" s="65" t="str">
        <f>IFERROR(VLOOKUP(Table1[[#This Row],[Staff ID]],Table2[],2,FALSE),"")</f>
        <v/>
      </c>
      <c r="N1440" s="209" t="str">
        <f>IFERROR(IF(VLOOKUP(Table1[[#This Row],[Budget Code Description]],Dimentions!$X$6:$AC$134,4,FALSE)="","",VLOOKUP(Table1[[#This Row],[Budget Code Description]],Dimentions!$X$6:$AC$134,4,FALSE)),"")</f>
        <v/>
      </c>
      <c r="O1440" s="65" t="str">
        <f>IFERROR(VLOOKUP(Table1[[#This Row],[Vendor ID]],Table549[],2,FALSE),"")</f>
        <v/>
      </c>
      <c r="P1440" s="63"/>
      <c r="Q1440" s="141" t="str">
        <f>IF(Table1[[#This Row],[Posting Date]]&lt;&gt;"",$D$9,"")</f>
        <v/>
      </c>
      <c r="R1440" s="157" t="str">
        <f>IF(Table1[[#This Row],[Posting Date]]&lt;&gt;"",$D$10,"")</f>
        <v/>
      </c>
      <c r="S1440" s="66"/>
      <c r="T1440" s="63"/>
      <c r="U1440" s="67"/>
      <c r="V1440" s="67"/>
      <c r="W1440" s="67" t="str">
        <f t="shared" si="26"/>
        <v/>
      </c>
      <c r="X1440" s="159" t="str">
        <f>IF(E1440="","",(IF(Table1[[#This Row],[Cur]]="USD",Table1[[#This Row],[Cur_Amount Debit]],Table1[[#This Row],[Cur_Amount Debit]]/Table1[[#This Row],[Exchange Rate]])))</f>
        <v/>
      </c>
      <c r="Y1440" s="159" t="str">
        <f>IF(E1440="","",(IF(Table1[[#This Row],[Cur]]="USD",Table1[[#This Row],[Cur_Amount Credit]],Table1[[#This Row],[Cur_Amount Credit]]/ExchangeRate)))</f>
        <v/>
      </c>
      <c r="Z1440" s="201" t="str">
        <f>IF(E1440="","",(Table1[[#This Row],[Debit USD]]-Table1[[#This Row],[Credit USD]]))</f>
        <v/>
      </c>
      <c r="AA1440" s="226"/>
      <c r="AB1440" s="255"/>
      <c r="AC1440" s="1"/>
      <c r="AD1440" s="15"/>
      <c r="AE1440" s="15" t="str">
        <f>IF(AND(OR(Table1[[#This Row],[Account]]="15030",Table1[[#This Row],[Account]]="15035",Table1[[#This Row],[Account]]="20150"),Table1[[#This Row],[Vendor ID]]=""),1,"")</f>
        <v/>
      </c>
      <c r="AF1440" s="15"/>
      <c r="AG1440" s="15"/>
      <c r="AH1440" s="15"/>
      <c r="AI1440" s="46" t="str">
        <f>IF(Table1[[#This Row],[Posting Date]]&lt;&gt;"","GJ-"&amp;CountryID,"")</f>
        <v/>
      </c>
      <c r="AJ1440" s="59" t="str">
        <f>IF(Table1[[#This Row],[Posting Date]]&lt;&gt;"",Table1[[#This Row],[Posting Date]],"")</f>
        <v/>
      </c>
      <c r="AK1440" s="46"/>
      <c r="AL1440" s="46" t="str">
        <f>IF(Table1[[#This Row],[Description]]&lt;&gt;"",Table1[[#This Row],[Description]],"")</f>
        <v/>
      </c>
      <c r="AM1440" s="46" t="str">
        <f>IF(Table1[[#This Row],[Posting Date]]&lt;&gt;"",Table1[[#This Row],[Reference Number]],"")</f>
        <v/>
      </c>
      <c r="AN1440" s="46" t="str">
        <f>TRIM(Table1[[#This Row],[Line '#]])</f>
        <v/>
      </c>
      <c r="AO1440" s="46" t="str">
        <f>TRIM(Table1[[#This Row],[Account]])</f>
        <v/>
      </c>
      <c r="AP1440" s="46" t="str">
        <f>IF(Table1[[#This Row],[Posting Date]]&lt;&gt;"",$D$5,"")</f>
        <v/>
      </c>
      <c r="AQ1440" s="46" t="str">
        <f>TRIM(Table1[[#This Row],[Departments-Prgrams]])</f>
        <v/>
      </c>
      <c r="AR1440" s="46" t="str">
        <f>TRIM(Table1[[#This Row],[Grant]])</f>
        <v/>
      </c>
      <c r="AS1440" s="46" t="str">
        <f>TRIM(Table1[[#This Row],[Staff ID]])</f>
        <v/>
      </c>
      <c r="AT1440" s="46" t="str">
        <f>IF(TRIM(Table1[[#This Row],[Budget Code]])=0,"",TRIM(Table1[[#This Row],[Budget Code]]))</f>
        <v/>
      </c>
      <c r="AU1440" s="46" t="str">
        <f>IF(Table1[[#This Row],[Line Description]]&lt;&gt;"",Table1[[#This Row],[Line Description]],"")</f>
        <v/>
      </c>
      <c r="AV1440" s="46" t="str">
        <f>IF(Table1[[#This Row],[Cur_Amount Debit]]&gt;0,ROUND(Table1[[#This Row],[Cur_Amount Debit]],2),"")</f>
        <v/>
      </c>
      <c r="AW1440" s="46" t="str">
        <f>IF(Table1[[#This Row],[Cur_Amount Credit]]&gt;0,ROUND(Table1[[#This Row],[Cur_Amount Credit]],2),"")</f>
        <v/>
      </c>
      <c r="AX1440" s="46" t="str">
        <f>LEFT(Table1[[#This Row],[Cur]],3)</f>
        <v/>
      </c>
      <c r="AY1440" s="59"/>
      <c r="AZ1440" s="46"/>
      <c r="BA1440" s="46" t="str">
        <f>IF(Table1[[#This Row],[Cur]]&lt;&gt;"",IF(Table1[[#This Row],[Cur]]="USD","",ExchangeRate),"")</f>
        <v/>
      </c>
      <c r="BB1440" s="46" t="str">
        <f>IF(Table1[[#This Row],[Grant]]&lt;&gt;"",VLOOKUP(Table1[[#This Row],[Grant]],Grants!B:D,3),"")</f>
        <v/>
      </c>
      <c r="BC1440" s="46" t="str">
        <f>TRIM(Table1[[#This Row],[Vendor ID]])</f>
        <v/>
      </c>
      <c r="BD1440">
        <f>IF(Table1[[#This Row],[Reference Number]]=Q1439,BD1439,BD1439+1)</f>
        <v>0</v>
      </c>
    </row>
    <row r="1441" spans="1:56" ht="11.25" customHeight="1" x14ac:dyDescent="0.25">
      <c r="A1441" s="1"/>
      <c r="B1441" s="88" t="str">
        <f>IF(Table1[[#This Row],[Posting Date]]&lt;&gt;"",IF(Table1[[#This Row],[Reference Number]]=Q1440,B1440+1,1),"")</f>
        <v/>
      </c>
      <c r="C1441" s="61"/>
      <c r="D1441" s="61"/>
      <c r="E1441" s="138"/>
      <c r="F1441" s="141" t="str">
        <f>IFERROR(IF(VLOOKUP(Table1[[#This Row],[Budget Code Description]],Dimentions!$X$6:$AC$139,2,FALSE)="","",VLOOKUP(Table1[[#This Row],[Budget Code Description]],Dimentions!$X$6:$AC$139,2,FALSE)),"")</f>
        <v/>
      </c>
      <c r="G1441" s="141"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1" t="str">
        <f>IFERROR(VLOOKUP(Table1[[#This Row],[Budget Code Description]],Table6[#All],8,FALSE),"")</f>
        <v/>
      </c>
      <c r="L1441" s="63"/>
      <c r="M1441" s="65" t="str">
        <f>IFERROR(VLOOKUP(Table1[[#This Row],[Staff ID]],Table2[],2,FALSE),"")</f>
        <v/>
      </c>
      <c r="N1441" s="209" t="str">
        <f>IFERROR(IF(VLOOKUP(Table1[[#This Row],[Budget Code Description]],Dimentions!$X$6:$AC$134,4,FALSE)="","",VLOOKUP(Table1[[#This Row],[Budget Code Description]],Dimentions!$X$6:$AC$134,4,FALSE)),"")</f>
        <v/>
      </c>
      <c r="O1441" s="65" t="str">
        <f>IFERROR(VLOOKUP(Table1[[#This Row],[Vendor ID]],Table549[],2,FALSE),"")</f>
        <v/>
      </c>
      <c r="P1441" s="63"/>
      <c r="Q1441" s="141" t="str">
        <f>IF(Table1[[#This Row],[Posting Date]]&lt;&gt;"",$D$9,"")</f>
        <v/>
      </c>
      <c r="R1441" s="157" t="str">
        <f>IF(Table1[[#This Row],[Posting Date]]&lt;&gt;"",$D$10,"")</f>
        <v/>
      </c>
      <c r="S1441" s="66"/>
      <c r="T1441" s="63"/>
      <c r="U1441" s="67"/>
      <c r="V1441" s="67"/>
      <c r="W1441" s="67" t="str">
        <f t="shared" si="26"/>
        <v/>
      </c>
      <c r="X1441" s="159" t="str">
        <f>IF(E1441="","",(IF(Table1[[#This Row],[Cur]]="USD",Table1[[#This Row],[Cur_Amount Debit]],Table1[[#This Row],[Cur_Amount Debit]]/Table1[[#This Row],[Exchange Rate]])))</f>
        <v/>
      </c>
      <c r="Y1441" s="159" t="str">
        <f>IF(E1441="","",(IF(Table1[[#This Row],[Cur]]="USD",Table1[[#This Row],[Cur_Amount Credit]],Table1[[#This Row],[Cur_Amount Credit]]/ExchangeRate)))</f>
        <v/>
      </c>
      <c r="Z1441" s="201" t="str">
        <f>IF(E1441="","",(Table1[[#This Row],[Debit USD]]-Table1[[#This Row],[Credit USD]]))</f>
        <v/>
      </c>
      <c r="AA1441" s="226"/>
      <c r="AB1441" s="255"/>
      <c r="AC1441" s="1"/>
      <c r="AD1441" s="15"/>
      <c r="AE1441" s="15" t="str">
        <f>IF(AND(OR(Table1[[#This Row],[Account]]="15030",Table1[[#This Row],[Account]]="15035",Table1[[#This Row],[Account]]="20150"),Table1[[#This Row],[Vendor ID]]=""),1,"")</f>
        <v/>
      </c>
      <c r="AF1441" s="15"/>
      <c r="AG1441" s="15"/>
      <c r="AH1441" s="15"/>
      <c r="AI1441" s="46" t="str">
        <f>IF(Table1[[#This Row],[Posting Date]]&lt;&gt;"","GJ-"&amp;CountryID,"")</f>
        <v/>
      </c>
      <c r="AJ1441" s="59" t="str">
        <f>IF(Table1[[#This Row],[Posting Date]]&lt;&gt;"",Table1[[#This Row],[Posting Date]],"")</f>
        <v/>
      </c>
      <c r="AK1441" s="46"/>
      <c r="AL1441" s="46" t="str">
        <f>IF(Table1[[#This Row],[Description]]&lt;&gt;"",Table1[[#This Row],[Description]],"")</f>
        <v/>
      </c>
      <c r="AM1441" s="46" t="str">
        <f>IF(Table1[[#This Row],[Posting Date]]&lt;&gt;"",Table1[[#This Row],[Reference Number]],"")</f>
        <v/>
      </c>
      <c r="AN1441" s="46" t="str">
        <f>TRIM(Table1[[#This Row],[Line '#]])</f>
        <v/>
      </c>
      <c r="AO1441" s="46" t="str">
        <f>TRIM(Table1[[#This Row],[Account]])</f>
        <v/>
      </c>
      <c r="AP1441" s="46" t="str">
        <f>IF(Table1[[#This Row],[Posting Date]]&lt;&gt;"",$D$5,"")</f>
        <v/>
      </c>
      <c r="AQ1441" s="46" t="str">
        <f>TRIM(Table1[[#This Row],[Departments-Prgrams]])</f>
        <v/>
      </c>
      <c r="AR1441" s="46" t="str">
        <f>TRIM(Table1[[#This Row],[Grant]])</f>
        <v/>
      </c>
      <c r="AS1441" s="46" t="str">
        <f>TRIM(Table1[[#This Row],[Staff ID]])</f>
        <v/>
      </c>
      <c r="AT1441" s="46" t="str">
        <f>IF(TRIM(Table1[[#This Row],[Budget Code]])=0,"",TRIM(Table1[[#This Row],[Budget Code]]))</f>
        <v/>
      </c>
      <c r="AU1441" s="46" t="str">
        <f>IF(Table1[[#This Row],[Line Description]]&lt;&gt;"",Table1[[#This Row],[Line Description]],"")</f>
        <v/>
      </c>
      <c r="AV1441" s="46" t="str">
        <f>IF(Table1[[#This Row],[Cur_Amount Debit]]&gt;0,ROUND(Table1[[#This Row],[Cur_Amount Debit]],2),"")</f>
        <v/>
      </c>
      <c r="AW1441" s="46" t="str">
        <f>IF(Table1[[#This Row],[Cur_Amount Credit]]&gt;0,ROUND(Table1[[#This Row],[Cur_Amount Credit]],2),"")</f>
        <v/>
      </c>
      <c r="AX1441" s="46" t="str">
        <f>LEFT(Table1[[#This Row],[Cur]],3)</f>
        <v/>
      </c>
      <c r="AY1441" s="59"/>
      <c r="AZ1441" s="46"/>
      <c r="BA1441" s="46" t="str">
        <f>IF(Table1[[#This Row],[Cur]]&lt;&gt;"",IF(Table1[[#This Row],[Cur]]="USD","",ExchangeRate),"")</f>
        <v/>
      </c>
      <c r="BB1441" s="46" t="str">
        <f>IF(Table1[[#This Row],[Grant]]&lt;&gt;"",VLOOKUP(Table1[[#This Row],[Grant]],Grants!B:D,3),"")</f>
        <v/>
      </c>
      <c r="BC1441" s="46" t="str">
        <f>TRIM(Table1[[#This Row],[Vendor ID]])</f>
        <v/>
      </c>
      <c r="BD1441">
        <f>IF(Table1[[#This Row],[Reference Number]]=Q1440,BD1440,BD1440+1)</f>
        <v>0</v>
      </c>
    </row>
    <row r="1442" spans="1:56" ht="11.25" customHeight="1" x14ac:dyDescent="0.25">
      <c r="A1442" s="1"/>
      <c r="B1442" s="88" t="str">
        <f>IF(Table1[[#This Row],[Posting Date]]&lt;&gt;"",IF(Table1[[#This Row],[Reference Number]]=Q1441,B1441+1,1),"")</f>
        <v/>
      </c>
      <c r="C1442" s="61"/>
      <c r="D1442" s="61"/>
      <c r="E1442" s="138"/>
      <c r="F1442" s="141" t="str">
        <f>IFERROR(IF(VLOOKUP(Table1[[#This Row],[Budget Code Description]],Dimentions!$X$6:$AC$139,2,FALSE)="","",VLOOKUP(Table1[[#This Row],[Budget Code Description]],Dimentions!$X$6:$AC$139,2,FALSE)),"")</f>
        <v/>
      </c>
      <c r="G1442" s="141"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1" t="str">
        <f>IFERROR(VLOOKUP(Table1[[#This Row],[Budget Code Description]],Table6[#All],8,FALSE),"")</f>
        <v/>
      </c>
      <c r="L1442" s="63"/>
      <c r="M1442" s="65" t="str">
        <f>IFERROR(VLOOKUP(Table1[[#This Row],[Staff ID]],Table2[],2,FALSE),"")</f>
        <v/>
      </c>
      <c r="N1442" s="209" t="str">
        <f>IFERROR(IF(VLOOKUP(Table1[[#This Row],[Budget Code Description]],Dimentions!$X$6:$AC$134,4,FALSE)="","",VLOOKUP(Table1[[#This Row],[Budget Code Description]],Dimentions!$X$6:$AC$134,4,FALSE)),"")</f>
        <v/>
      </c>
      <c r="O1442" s="65" t="str">
        <f>IFERROR(VLOOKUP(Table1[[#This Row],[Vendor ID]],Table549[],2,FALSE),"")</f>
        <v/>
      </c>
      <c r="P1442" s="63"/>
      <c r="Q1442" s="141" t="str">
        <f>IF(Table1[[#This Row],[Posting Date]]&lt;&gt;"",$D$9,"")</f>
        <v/>
      </c>
      <c r="R1442" s="157" t="str">
        <f>IF(Table1[[#This Row],[Posting Date]]&lt;&gt;"",$D$10,"")</f>
        <v/>
      </c>
      <c r="S1442" s="66"/>
      <c r="T1442" s="63"/>
      <c r="U1442" s="67"/>
      <c r="V1442" s="67"/>
      <c r="W1442" s="67" t="str">
        <f t="shared" si="26"/>
        <v/>
      </c>
      <c r="X1442" s="159" t="str">
        <f>IF(E1442="","",(IF(Table1[[#This Row],[Cur]]="USD",Table1[[#This Row],[Cur_Amount Debit]],Table1[[#This Row],[Cur_Amount Debit]]/Table1[[#This Row],[Exchange Rate]])))</f>
        <v/>
      </c>
      <c r="Y1442" s="159" t="str">
        <f>IF(E1442="","",(IF(Table1[[#This Row],[Cur]]="USD",Table1[[#This Row],[Cur_Amount Credit]],Table1[[#This Row],[Cur_Amount Credit]]/ExchangeRate)))</f>
        <v/>
      </c>
      <c r="Z1442" s="201" t="str">
        <f>IF(E1442="","",(Table1[[#This Row],[Debit USD]]-Table1[[#This Row],[Credit USD]]))</f>
        <v/>
      </c>
      <c r="AA1442" s="226"/>
      <c r="AB1442" s="255"/>
      <c r="AC1442" s="1"/>
      <c r="AD1442" s="15"/>
      <c r="AE1442" s="15" t="str">
        <f>IF(AND(OR(Table1[[#This Row],[Account]]="15030",Table1[[#This Row],[Account]]="15035",Table1[[#This Row],[Account]]="20150"),Table1[[#This Row],[Vendor ID]]=""),1,"")</f>
        <v/>
      </c>
      <c r="AF1442" s="15"/>
      <c r="AG1442" s="15"/>
      <c r="AH1442" s="15"/>
      <c r="AI1442" s="46" t="str">
        <f>IF(Table1[[#This Row],[Posting Date]]&lt;&gt;"","GJ-"&amp;CountryID,"")</f>
        <v/>
      </c>
      <c r="AJ1442" s="59" t="str">
        <f>IF(Table1[[#This Row],[Posting Date]]&lt;&gt;"",Table1[[#This Row],[Posting Date]],"")</f>
        <v/>
      </c>
      <c r="AK1442" s="46"/>
      <c r="AL1442" s="46" t="str">
        <f>IF(Table1[[#This Row],[Description]]&lt;&gt;"",Table1[[#This Row],[Description]],"")</f>
        <v/>
      </c>
      <c r="AM1442" s="46" t="str">
        <f>IF(Table1[[#This Row],[Posting Date]]&lt;&gt;"",Table1[[#This Row],[Reference Number]],"")</f>
        <v/>
      </c>
      <c r="AN1442" s="46" t="str">
        <f>TRIM(Table1[[#This Row],[Line '#]])</f>
        <v/>
      </c>
      <c r="AO1442" s="46" t="str">
        <f>TRIM(Table1[[#This Row],[Account]])</f>
        <v/>
      </c>
      <c r="AP1442" s="46" t="str">
        <f>IF(Table1[[#This Row],[Posting Date]]&lt;&gt;"",$D$5,"")</f>
        <v/>
      </c>
      <c r="AQ1442" s="46" t="str">
        <f>TRIM(Table1[[#This Row],[Departments-Prgrams]])</f>
        <v/>
      </c>
      <c r="AR1442" s="46" t="str">
        <f>TRIM(Table1[[#This Row],[Grant]])</f>
        <v/>
      </c>
      <c r="AS1442" s="46" t="str">
        <f>TRIM(Table1[[#This Row],[Staff ID]])</f>
        <v/>
      </c>
      <c r="AT1442" s="46" t="str">
        <f>IF(TRIM(Table1[[#This Row],[Budget Code]])=0,"",TRIM(Table1[[#This Row],[Budget Code]]))</f>
        <v/>
      </c>
      <c r="AU1442" s="46" t="str">
        <f>IF(Table1[[#This Row],[Line Description]]&lt;&gt;"",Table1[[#This Row],[Line Description]],"")</f>
        <v/>
      </c>
      <c r="AV1442" s="46" t="str">
        <f>IF(Table1[[#This Row],[Cur_Amount Debit]]&gt;0,ROUND(Table1[[#This Row],[Cur_Amount Debit]],2),"")</f>
        <v/>
      </c>
      <c r="AW1442" s="46" t="str">
        <f>IF(Table1[[#This Row],[Cur_Amount Credit]]&gt;0,ROUND(Table1[[#This Row],[Cur_Amount Credit]],2),"")</f>
        <v/>
      </c>
      <c r="AX1442" s="46" t="str">
        <f>LEFT(Table1[[#This Row],[Cur]],3)</f>
        <v/>
      </c>
      <c r="AY1442" s="59"/>
      <c r="AZ1442" s="46"/>
      <c r="BA1442" s="46" t="str">
        <f>IF(Table1[[#This Row],[Cur]]&lt;&gt;"",IF(Table1[[#This Row],[Cur]]="USD","",ExchangeRate),"")</f>
        <v/>
      </c>
      <c r="BB1442" s="46" t="str">
        <f>IF(Table1[[#This Row],[Grant]]&lt;&gt;"",VLOOKUP(Table1[[#This Row],[Grant]],Grants!B:D,3),"")</f>
        <v/>
      </c>
      <c r="BC1442" s="46" t="str">
        <f>TRIM(Table1[[#This Row],[Vendor ID]])</f>
        <v/>
      </c>
      <c r="BD1442">
        <f>IF(Table1[[#This Row],[Reference Number]]=Q1441,BD1441,BD1441+1)</f>
        <v>0</v>
      </c>
    </row>
    <row r="1443" spans="1:56" ht="11.25" customHeight="1" x14ac:dyDescent="0.25">
      <c r="A1443" s="1"/>
      <c r="B1443" s="88" t="str">
        <f>IF(Table1[[#This Row],[Posting Date]]&lt;&gt;"",IF(Table1[[#This Row],[Reference Number]]=Q1442,B1442+1,1),"")</f>
        <v/>
      </c>
      <c r="C1443" s="61"/>
      <c r="D1443" s="61"/>
      <c r="E1443" s="138"/>
      <c r="F1443" s="141" t="str">
        <f>IFERROR(IF(VLOOKUP(Table1[[#This Row],[Budget Code Description]],Dimentions!$X$6:$AC$139,2,FALSE)="","",VLOOKUP(Table1[[#This Row],[Budget Code Description]],Dimentions!$X$6:$AC$139,2,FALSE)),"")</f>
        <v/>
      </c>
      <c r="G1443" s="141"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1" t="str">
        <f>IFERROR(VLOOKUP(Table1[[#This Row],[Budget Code Description]],Table6[#All],8,FALSE),"")</f>
        <v/>
      </c>
      <c r="L1443" s="63"/>
      <c r="M1443" s="65" t="str">
        <f>IFERROR(VLOOKUP(Table1[[#This Row],[Staff ID]],Table2[],2,FALSE),"")</f>
        <v/>
      </c>
      <c r="N1443" s="209" t="str">
        <f>IFERROR(IF(VLOOKUP(Table1[[#This Row],[Budget Code Description]],Dimentions!$X$6:$AC$134,4,FALSE)="","",VLOOKUP(Table1[[#This Row],[Budget Code Description]],Dimentions!$X$6:$AC$134,4,FALSE)),"")</f>
        <v/>
      </c>
      <c r="O1443" s="65" t="str">
        <f>IFERROR(VLOOKUP(Table1[[#This Row],[Vendor ID]],Table549[],2,FALSE),"")</f>
        <v/>
      </c>
      <c r="P1443" s="63"/>
      <c r="Q1443" s="141" t="str">
        <f>IF(Table1[[#This Row],[Posting Date]]&lt;&gt;"",$D$9,"")</f>
        <v/>
      </c>
      <c r="R1443" s="157" t="str">
        <f>IF(Table1[[#This Row],[Posting Date]]&lt;&gt;"",$D$10,"")</f>
        <v/>
      </c>
      <c r="S1443" s="66"/>
      <c r="T1443" s="63"/>
      <c r="U1443" s="67"/>
      <c r="V1443" s="67"/>
      <c r="W1443" s="67" t="str">
        <f t="shared" si="26"/>
        <v/>
      </c>
      <c r="X1443" s="159" t="str">
        <f>IF(E1443="","",(IF(Table1[[#This Row],[Cur]]="USD",Table1[[#This Row],[Cur_Amount Debit]],Table1[[#This Row],[Cur_Amount Debit]]/Table1[[#This Row],[Exchange Rate]])))</f>
        <v/>
      </c>
      <c r="Y1443" s="159" t="str">
        <f>IF(E1443="","",(IF(Table1[[#This Row],[Cur]]="USD",Table1[[#This Row],[Cur_Amount Credit]],Table1[[#This Row],[Cur_Amount Credit]]/ExchangeRate)))</f>
        <v/>
      </c>
      <c r="Z1443" s="201" t="str">
        <f>IF(E1443="","",(Table1[[#This Row],[Debit USD]]-Table1[[#This Row],[Credit USD]]))</f>
        <v/>
      </c>
      <c r="AA1443" s="226"/>
      <c r="AB1443" s="255"/>
      <c r="AC1443" s="1"/>
      <c r="AD1443" s="15"/>
      <c r="AE1443" s="15" t="str">
        <f>IF(AND(OR(Table1[[#This Row],[Account]]="15030",Table1[[#This Row],[Account]]="15035",Table1[[#This Row],[Account]]="20150"),Table1[[#This Row],[Vendor ID]]=""),1,"")</f>
        <v/>
      </c>
      <c r="AF1443" s="15"/>
      <c r="AG1443" s="15"/>
      <c r="AH1443" s="15"/>
      <c r="AI1443" s="46" t="str">
        <f>IF(Table1[[#This Row],[Posting Date]]&lt;&gt;"","GJ-"&amp;CountryID,"")</f>
        <v/>
      </c>
      <c r="AJ1443" s="59" t="str">
        <f>IF(Table1[[#This Row],[Posting Date]]&lt;&gt;"",Table1[[#This Row],[Posting Date]],"")</f>
        <v/>
      </c>
      <c r="AK1443" s="46"/>
      <c r="AL1443" s="46" t="str">
        <f>IF(Table1[[#This Row],[Description]]&lt;&gt;"",Table1[[#This Row],[Description]],"")</f>
        <v/>
      </c>
      <c r="AM1443" s="46" t="str">
        <f>IF(Table1[[#This Row],[Posting Date]]&lt;&gt;"",Table1[[#This Row],[Reference Number]],"")</f>
        <v/>
      </c>
      <c r="AN1443" s="46" t="str">
        <f>TRIM(Table1[[#This Row],[Line '#]])</f>
        <v/>
      </c>
      <c r="AO1443" s="46" t="str">
        <f>TRIM(Table1[[#This Row],[Account]])</f>
        <v/>
      </c>
      <c r="AP1443" s="46" t="str">
        <f>IF(Table1[[#This Row],[Posting Date]]&lt;&gt;"",$D$5,"")</f>
        <v/>
      </c>
      <c r="AQ1443" s="46" t="str">
        <f>TRIM(Table1[[#This Row],[Departments-Prgrams]])</f>
        <v/>
      </c>
      <c r="AR1443" s="46" t="str">
        <f>TRIM(Table1[[#This Row],[Grant]])</f>
        <v/>
      </c>
      <c r="AS1443" s="46" t="str">
        <f>TRIM(Table1[[#This Row],[Staff ID]])</f>
        <v/>
      </c>
      <c r="AT1443" s="46" t="str">
        <f>IF(TRIM(Table1[[#This Row],[Budget Code]])=0,"",TRIM(Table1[[#This Row],[Budget Code]]))</f>
        <v/>
      </c>
      <c r="AU1443" s="46" t="str">
        <f>IF(Table1[[#This Row],[Line Description]]&lt;&gt;"",Table1[[#This Row],[Line Description]],"")</f>
        <v/>
      </c>
      <c r="AV1443" s="46" t="str">
        <f>IF(Table1[[#This Row],[Cur_Amount Debit]]&gt;0,ROUND(Table1[[#This Row],[Cur_Amount Debit]],2),"")</f>
        <v/>
      </c>
      <c r="AW1443" s="46" t="str">
        <f>IF(Table1[[#This Row],[Cur_Amount Credit]]&gt;0,ROUND(Table1[[#This Row],[Cur_Amount Credit]],2),"")</f>
        <v/>
      </c>
      <c r="AX1443" s="46" t="str">
        <f>LEFT(Table1[[#This Row],[Cur]],3)</f>
        <v/>
      </c>
      <c r="AY1443" s="59"/>
      <c r="AZ1443" s="46"/>
      <c r="BA1443" s="46" t="str">
        <f>IF(Table1[[#This Row],[Cur]]&lt;&gt;"",IF(Table1[[#This Row],[Cur]]="USD","",ExchangeRate),"")</f>
        <v/>
      </c>
      <c r="BB1443" s="46" t="str">
        <f>IF(Table1[[#This Row],[Grant]]&lt;&gt;"",VLOOKUP(Table1[[#This Row],[Grant]],Grants!B:D,3),"")</f>
        <v/>
      </c>
      <c r="BC1443" s="46" t="str">
        <f>TRIM(Table1[[#This Row],[Vendor ID]])</f>
        <v/>
      </c>
      <c r="BD1443">
        <f>IF(Table1[[#This Row],[Reference Number]]=Q1442,BD1442,BD1442+1)</f>
        <v>0</v>
      </c>
    </row>
    <row r="1444" spans="1:56" ht="11.25" customHeight="1" x14ac:dyDescent="0.25">
      <c r="A1444" s="1"/>
      <c r="B1444" s="88" t="str">
        <f>IF(Table1[[#This Row],[Posting Date]]&lt;&gt;"",IF(Table1[[#This Row],[Reference Number]]=Q1443,B1443+1,1),"")</f>
        <v/>
      </c>
      <c r="C1444" s="61"/>
      <c r="D1444" s="61"/>
      <c r="E1444" s="138"/>
      <c r="F1444" s="141" t="str">
        <f>IFERROR(IF(VLOOKUP(Table1[[#This Row],[Budget Code Description]],Dimentions!$X$6:$AC$139,2,FALSE)="","",VLOOKUP(Table1[[#This Row],[Budget Code Description]],Dimentions!$X$6:$AC$139,2,FALSE)),"")</f>
        <v/>
      </c>
      <c r="G1444" s="141"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1" t="str">
        <f>IFERROR(VLOOKUP(Table1[[#This Row],[Budget Code Description]],Table6[#All],8,FALSE),"")</f>
        <v/>
      </c>
      <c r="L1444" s="63"/>
      <c r="M1444" s="65" t="str">
        <f>IFERROR(VLOOKUP(Table1[[#This Row],[Staff ID]],Table2[],2,FALSE),"")</f>
        <v/>
      </c>
      <c r="N1444" s="209" t="str">
        <f>IFERROR(IF(VLOOKUP(Table1[[#This Row],[Budget Code Description]],Dimentions!$X$6:$AC$134,4,FALSE)="","",VLOOKUP(Table1[[#This Row],[Budget Code Description]],Dimentions!$X$6:$AC$134,4,FALSE)),"")</f>
        <v/>
      </c>
      <c r="O1444" s="65" t="str">
        <f>IFERROR(VLOOKUP(Table1[[#This Row],[Vendor ID]],Table549[],2,FALSE),"")</f>
        <v/>
      </c>
      <c r="P1444" s="63"/>
      <c r="Q1444" s="141" t="str">
        <f>IF(Table1[[#This Row],[Posting Date]]&lt;&gt;"",$D$9,"")</f>
        <v/>
      </c>
      <c r="R1444" s="157" t="str">
        <f>IF(Table1[[#This Row],[Posting Date]]&lt;&gt;"",$D$10,"")</f>
        <v/>
      </c>
      <c r="S1444" s="66"/>
      <c r="T1444" s="63"/>
      <c r="U1444" s="67"/>
      <c r="V1444" s="67"/>
      <c r="W1444" s="67" t="str">
        <f t="shared" si="26"/>
        <v/>
      </c>
      <c r="X1444" s="159" t="str">
        <f>IF(E1444="","",(IF(Table1[[#This Row],[Cur]]="USD",Table1[[#This Row],[Cur_Amount Debit]],Table1[[#This Row],[Cur_Amount Debit]]/Table1[[#This Row],[Exchange Rate]])))</f>
        <v/>
      </c>
      <c r="Y1444" s="159" t="str">
        <f>IF(E1444="","",(IF(Table1[[#This Row],[Cur]]="USD",Table1[[#This Row],[Cur_Amount Credit]],Table1[[#This Row],[Cur_Amount Credit]]/ExchangeRate)))</f>
        <v/>
      </c>
      <c r="Z1444" s="201" t="str">
        <f>IF(E1444="","",(Table1[[#This Row],[Debit USD]]-Table1[[#This Row],[Credit USD]]))</f>
        <v/>
      </c>
      <c r="AA1444" s="226"/>
      <c r="AB1444" s="255"/>
      <c r="AC1444" s="1"/>
      <c r="AD1444" s="15"/>
      <c r="AE1444" s="15" t="str">
        <f>IF(AND(OR(Table1[[#This Row],[Account]]="15030",Table1[[#This Row],[Account]]="15035",Table1[[#This Row],[Account]]="20150"),Table1[[#This Row],[Vendor ID]]=""),1,"")</f>
        <v/>
      </c>
      <c r="AF1444" s="15"/>
      <c r="AG1444" s="15"/>
      <c r="AH1444" s="15"/>
      <c r="AI1444" s="46" t="str">
        <f>IF(Table1[[#This Row],[Posting Date]]&lt;&gt;"","GJ-"&amp;CountryID,"")</f>
        <v/>
      </c>
      <c r="AJ1444" s="59" t="str">
        <f>IF(Table1[[#This Row],[Posting Date]]&lt;&gt;"",Table1[[#This Row],[Posting Date]],"")</f>
        <v/>
      </c>
      <c r="AK1444" s="46"/>
      <c r="AL1444" s="46" t="str">
        <f>IF(Table1[[#This Row],[Description]]&lt;&gt;"",Table1[[#This Row],[Description]],"")</f>
        <v/>
      </c>
      <c r="AM1444" s="46" t="str">
        <f>IF(Table1[[#This Row],[Posting Date]]&lt;&gt;"",Table1[[#This Row],[Reference Number]],"")</f>
        <v/>
      </c>
      <c r="AN1444" s="46" t="str">
        <f>TRIM(Table1[[#This Row],[Line '#]])</f>
        <v/>
      </c>
      <c r="AO1444" s="46" t="str">
        <f>TRIM(Table1[[#This Row],[Account]])</f>
        <v/>
      </c>
      <c r="AP1444" s="46" t="str">
        <f>IF(Table1[[#This Row],[Posting Date]]&lt;&gt;"",$D$5,"")</f>
        <v/>
      </c>
      <c r="AQ1444" s="46" t="str">
        <f>TRIM(Table1[[#This Row],[Departments-Prgrams]])</f>
        <v/>
      </c>
      <c r="AR1444" s="46" t="str">
        <f>TRIM(Table1[[#This Row],[Grant]])</f>
        <v/>
      </c>
      <c r="AS1444" s="46" t="str">
        <f>TRIM(Table1[[#This Row],[Staff ID]])</f>
        <v/>
      </c>
      <c r="AT1444" s="46" t="str">
        <f>IF(TRIM(Table1[[#This Row],[Budget Code]])=0,"",TRIM(Table1[[#This Row],[Budget Code]]))</f>
        <v/>
      </c>
      <c r="AU1444" s="46" t="str">
        <f>IF(Table1[[#This Row],[Line Description]]&lt;&gt;"",Table1[[#This Row],[Line Description]],"")</f>
        <v/>
      </c>
      <c r="AV1444" s="46" t="str">
        <f>IF(Table1[[#This Row],[Cur_Amount Debit]]&gt;0,ROUND(Table1[[#This Row],[Cur_Amount Debit]],2),"")</f>
        <v/>
      </c>
      <c r="AW1444" s="46" t="str">
        <f>IF(Table1[[#This Row],[Cur_Amount Credit]]&gt;0,ROUND(Table1[[#This Row],[Cur_Amount Credit]],2),"")</f>
        <v/>
      </c>
      <c r="AX1444" s="46" t="str">
        <f>LEFT(Table1[[#This Row],[Cur]],3)</f>
        <v/>
      </c>
      <c r="AY1444" s="59"/>
      <c r="AZ1444" s="46"/>
      <c r="BA1444" s="46" t="str">
        <f>IF(Table1[[#This Row],[Cur]]&lt;&gt;"",IF(Table1[[#This Row],[Cur]]="USD","",ExchangeRate),"")</f>
        <v/>
      </c>
      <c r="BB1444" s="46" t="str">
        <f>IF(Table1[[#This Row],[Grant]]&lt;&gt;"",VLOOKUP(Table1[[#This Row],[Grant]],Grants!B:D,3),"")</f>
        <v/>
      </c>
      <c r="BC1444" s="46" t="str">
        <f>TRIM(Table1[[#This Row],[Vendor ID]])</f>
        <v/>
      </c>
      <c r="BD1444">
        <f>IF(Table1[[#This Row],[Reference Number]]=Q1443,BD1443,BD1443+1)</f>
        <v>0</v>
      </c>
    </row>
    <row r="1445" spans="1:56" ht="11.25" customHeight="1" x14ac:dyDescent="0.25">
      <c r="A1445" s="1"/>
      <c r="B1445" s="88" t="str">
        <f>IF(Table1[[#This Row],[Posting Date]]&lt;&gt;"",IF(Table1[[#This Row],[Reference Number]]=Q1444,B1444+1,1),"")</f>
        <v/>
      </c>
      <c r="C1445" s="61"/>
      <c r="D1445" s="61"/>
      <c r="E1445" s="138"/>
      <c r="F1445" s="141" t="str">
        <f>IFERROR(IF(VLOOKUP(Table1[[#This Row],[Budget Code Description]],Dimentions!$X$6:$AC$139,2,FALSE)="","",VLOOKUP(Table1[[#This Row],[Budget Code Description]],Dimentions!$X$6:$AC$139,2,FALSE)),"")</f>
        <v/>
      </c>
      <c r="G1445" s="141"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1" t="str">
        <f>IFERROR(VLOOKUP(Table1[[#This Row],[Budget Code Description]],Table6[#All],8,FALSE),"")</f>
        <v/>
      </c>
      <c r="L1445" s="63"/>
      <c r="M1445" s="65" t="str">
        <f>IFERROR(VLOOKUP(Table1[[#This Row],[Staff ID]],Table2[],2,FALSE),"")</f>
        <v/>
      </c>
      <c r="N1445" s="209" t="str">
        <f>IFERROR(IF(VLOOKUP(Table1[[#This Row],[Budget Code Description]],Dimentions!$X$6:$AC$134,4,FALSE)="","",VLOOKUP(Table1[[#This Row],[Budget Code Description]],Dimentions!$X$6:$AC$134,4,FALSE)),"")</f>
        <v/>
      </c>
      <c r="O1445" s="65" t="str">
        <f>IFERROR(VLOOKUP(Table1[[#This Row],[Vendor ID]],Table549[],2,FALSE),"")</f>
        <v/>
      </c>
      <c r="P1445" s="63"/>
      <c r="Q1445" s="141" t="str">
        <f>IF(Table1[[#This Row],[Posting Date]]&lt;&gt;"",$D$9,"")</f>
        <v/>
      </c>
      <c r="R1445" s="157" t="str">
        <f>IF(Table1[[#This Row],[Posting Date]]&lt;&gt;"",$D$10,"")</f>
        <v/>
      </c>
      <c r="S1445" s="66"/>
      <c r="T1445" s="63"/>
      <c r="U1445" s="67"/>
      <c r="V1445" s="67"/>
      <c r="W1445" s="67" t="str">
        <f t="shared" si="26"/>
        <v/>
      </c>
      <c r="X1445" s="159" t="str">
        <f>IF(E1445="","",(IF(Table1[[#This Row],[Cur]]="USD",Table1[[#This Row],[Cur_Amount Debit]],Table1[[#This Row],[Cur_Amount Debit]]/Table1[[#This Row],[Exchange Rate]])))</f>
        <v/>
      </c>
      <c r="Y1445" s="159" t="str">
        <f>IF(E1445="","",(IF(Table1[[#This Row],[Cur]]="USD",Table1[[#This Row],[Cur_Amount Credit]],Table1[[#This Row],[Cur_Amount Credit]]/ExchangeRate)))</f>
        <v/>
      </c>
      <c r="Z1445" s="201" t="str">
        <f>IF(E1445="","",(Table1[[#This Row],[Debit USD]]-Table1[[#This Row],[Credit USD]]))</f>
        <v/>
      </c>
      <c r="AA1445" s="226"/>
      <c r="AB1445" s="255"/>
      <c r="AC1445" s="1"/>
      <c r="AD1445" s="15"/>
      <c r="AE1445" s="15" t="str">
        <f>IF(AND(OR(Table1[[#This Row],[Account]]="15030",Table1[[#This Row],[Account]]="15035",Table1[[#This Row],[Account]]="20150"),Table1[[#This Row],[Vendor ID]]=""),1,"")</f>
        <v/>
      </c>
      <c r="AF1445" s="15"/>
      <c r="AG1445" s="15"/>
      <c r="AH1445" s="15"/>
      <c r="AI1445" s="46" t="str">
        <f>IF(Table1[[#This Row],[Posting Date]]&lt;&gt;"","GJ-"&amp;CountryID,"")</f>
        <v/>
      </c>
      <c r="AJ1445" s="59" t="str">
        <f>IF(Table1[[#This Row],[Posting Date]]&lt;&gt;"",Table1[[#This Row],[Posting Date]],"")</f>
        <v/>
      </c>
      <c r="AK1445" s="46"/>
      <c r="AL1445" s="46" t="str">
        <f>IF(Table1[[#This Row],[Description]]&lt;&gt;"",Table1[[#This Row],[Description]],"")</f>
        <v/>
      </c>
      <c r="AM1445" s="46" t="str">
        <f>IF(Table1[[#This Row],[Posting Date]]&lt;&gt;"",Table1[[#This Row],[Reference Number]],"")</f>
        <v/>
      </c>
      <c r="AN1445" s="46" t="str">
        <f>TRIM(Table1[[#This Row],[Line '#]])</f>
        <v/>
      </c>
      <c r="AO1445" s="46" t="str">
        <f>TRIM(Table1[[#This Row],[Account]])</f>
        <v/>
      </c>
      <c r="AP1445" s="46" t="str">
        <f>IF(Table1[[#This Row],[Posting Date]]&lt;&gt;"",$D$5,"")</f>
        <v/>
      </c>
      <c r="AQ1445" s="46" t="str">
        <f>TRIM(Table1[[#This Row],[Departments-Prgrams]])</f>
        <v/>
      </c>
      <c r="AR1445" s="46" t="str">
        <f>TRIM(Table1[[#This Row],[Grant]])</f>
        <v/>
      </c>
      <c r="AS1445" s="46" t="str">
        <f>TRIM(Table1[[#This Row],[Staff ID]])</f>
        <v/>
      </c>
      <c r="AT1445" s="46" t="str">
        <f>IF(TRIM(Table1[[#This Row],[Budget Code]])=0,"",TRIM(Table1[[#This Row],[Budget Code]]))</f>
        <v/>
      </c>
      <c r="AU1445" s="46" t="str">
        <f>IF(Table1[[#This Row],[Line Description]]&lt;&gt;"",Table1[[#This Row],[Line Description]],"")</f>
        <v/>
      </c>
      <c r="AV1445" s="46" t="str">
        <f>IF(Table1[[#This Row],[Cur_Amount Debit]]&gt;0,ROUND(Table1[[#This Row],[Cur_Amount Debit]],2),"")</f>
        <v/>
      </c>
      <c r="AW1445" s="46" t="str">
        <f>IF(Table1[[#This Row],[Cur_Amount Credit]]&gt;0,ROUND(Table1[[#This Row],[Cur_Amount Credit]],2),"")</f>
        <v/>
      </c>
      <c r="AX1445" s="46" t="str">
        <f>LEFT(Table1[[#This Row],[Cur]],3)</f>
        <v/>
      </c>
      <c r="AY1445" s="59"/>
      <c r="AZ1445" s="46"/>
      <c r="BA1445" s="46" t="str">
        <f>IF(Table1[[#This Row],[Cur]]&lt;&gt;"",IF(Table1[[#This Row],[Cur]]="USD","",ExchangeRate),"")</f>
        <v/>
      </c>
      <c r="BB1445" s="46" t="str">
        <f>IF(Table1[[#This Row],[Grant]]&lt;&gt;"",VLOOKUP(Table1[[#This Row],[Grant]],Grants!B:D,3),"")</f>
        <v/>
      </c>
      <c r="BC1445" s="46" t="str">
        <f>TRIM(Table1[[#This Row],[Vendor ID]])</f>
        <v/>
      </c>
      <c r="BD1445">
        <f>IF(Table1[[#This Row],[Reference Number]]=Q1444,BD1444,BD1444+1)</f>
        <v>0</v>
      </c>
    </row>
    <row r="1446" spans="1:56" ht="11.25" customHeight="1" x14ac:dyDescent="0.25">
      <c r="A1446" s="1"/>
      <c r="B1446" s="88" t="str">
        <f>IF(Table1[[#This Row],[Posting Date]]&lt;&gt;"",IF(Table1[[#This Row],[Reference Number]]=Q1445,B1445+1,1),"")</f>
        <v/>
      </c>
      <c r="C1446" s="61"/>
      <c r="D1446" s="61"/>
      <c r="E1446" s="138"/>
      <c r="F1446" s="141" t="str">
        <f>IFERROR(IF(VLOOKUP(Table1[[#This Row],[Budget Code Description]],Dimentions!$X$6:$AC$139,2,FALSE)="","",VLOOKUP(Table1[[#This Row],[Budget Code Description]],Dimentions!$X$6:$AC$139,2,FALSE)),"")</f>
        <v/>
      </c>
      <c r="G1446" s="141"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1" t="str">
        <f>IFERROR(VLOOKUP(Table1[[#This Row],[Budget Code Description]],Table6[#All],8,FALSE),"")</f>
        <v/>
      </c>
      <c r="L1446" s="63"/>
      <c r="M1446" s="65" t="str">
        <f>IFERROR(VLOOKUP(Table1[[#This Row],[Staff ID]],Table2[],2,FALSE),"")</f>
        <v/>
      </c>
      <c r="N1446" s="209" t="str">
        <f>IFERROR(IF(VLOOKUP(Table1[[#This Row],[Budget Code Description]],Dimentions!$X$6:$AC$134,4,FALSE)="","",VLOOKUP(Table1[[#This Row],[Budget Code Description]],Dimentions!$X$6:$AC$134,4,FALSE)),"")</f>
        <v/>
      </c>
      <c r="O1446" s="65" t="str">
        <f>IFERROR(VLOOKUP(Table1[[#This Row],[Vendor ID]],Table549[],2,FALSE),"")</f>
        <v/>
      </c>
      <c r="P1446" s="63"/>
      <c r="Q1446" s="141" t="str">
        <f>IF(Table1[[#This Row],[Posting Date]]&lt;&gt;"",$D$9,"")</f>
        <v/>
      </c>
      <c r="R1446" s="157" t="str">
        <f>IF(Table1[[#This Row],[Posting Date]]&lt;&gt;"",$D$10,"")</f>
        <v/>
      </c>
      <c r="S1446" s="66"/>
      <c r="T1446" s="63"/>
      <c r="U1446" s="67"/>
      <c r="V1446" s="67"/>
      <c r="W1446" s="67" t="str">
        <f t="shared" si="26"/>
        <v/>
      </c>
      <c r="X1446" s="159" t="str">
        <f>IF(E1446="","",(IF(Table1[[#This Row],[Cur]]="USD",Table1[[#This Row],[Cur_Amount Debit]],Table1[[#This Row],[Cur_Amount Debit]]/Table1[[#This Row],[Exchange Rate]])))</f>
        <v/>
      </c>
      <c r="Y1446" s="159" t="str">
        <f>IF(E1446="","",(IF(Table1[[#This Row],[Cur]]="USD",Table1[[#This Row],[Cur_Amount Credit]],Table1[[#This Row],[Cur_Amount Credit]]/ExchangeRate)))</f>
        <v/>
      </c>
      <c r="Z1446" s="201" t="str">
        <f>IF(E1446="","",(Table1[[#This Row],[Debit USD]]-Table1[[#This Row],[Credit USD]]))</f>
        <v/>
      </c>
      <c r="AA1446" s="226"/>
      <c r="AB1446" s="255"/>
      <c r="AC1446" s="1"/>
      <c r="AD1446" s="15"/>
      <c r="AE1446" s="15" t="str">
        <f>IF(AND(OR(Table1[[#This Row],[Account]]="15030",Table1[[#This Row],[Account]]="15035",Table1[[#This Row],[Account]]="20150"),Table1[[#This Row],[Vendor ID]]=""),1,"")</f>
        <v/>
      </c>
      <c r="AF1446" s="15"/>
      <c r="AG1446" s="15"/>
      <c r="AH1446" s="15"/>
      <c r="AI1446" s="46" t="str">
        <f>IF(Table1[[#This Row],[Posting Date]]&lt;&gt;"","GJ-"&amp;CountryID,"")</f>
        <v/>
      </c>
      <c r="AJ1446" s="59" t="str">
        <f>IF(Table1[[#This Row],[Posting Date]]&lt;&gt;"",Table1[[#This Row],[Posting Date]],"")</f>
        <v/>
      </c>
      <c r="AK1446" s="46"/>
      <c r="AL1446" s="46" t="str">
        <f>IF(Table1[[#This Row],[Description]]&lt;&gt;"",Table1[[#This Row],[Description]],"")</f>
        <v/>
      </c>
      <c r="AM1446" s="46" t="str">
        <f>IF(Table1[[#This Row],[Posting Date]]&lt;&gt;"",Table1[[#This Row],[Reference Number]],"")</f>
        <v/>
      </c>
      <c r="AN1446" s="46" t="str">
        <f>TRIM(Table1[[#This Row],[Line '#]])</f>
        <v/>
      </c>
      <c r="AO1446" s="46" t="str">
        <f>TRIM(Table1[[#This Row],[Account]])</f>
        <v/>
      </c>
      <c r="AP1446" s="46" t="str">
        <f>IF(Table1[[#This Row],[Posting Date]]&lt;&gt;"",$D$5,"")</f>
        <v/>
      </c>
      <c r="AQ1446" s="46" t="str">
        <f>TRIM(Table1[[#This Row],[Departments-Prgrams]])</f>
        <v/>
      </c>
      <c r="AR1446" s="46" t="str">
        <f>TRIM(Table1[[#This Row],[Grant]])</f>
        <v/>
      </c>
      <c r="AS1446" s="46" t="str">
        <f>TRIM(Table1[[#This Row],[Staff ID]])</f>
        <v/>
      </c>
      <c r="AT1446" s="46" t="str">
        <f>IF(TRIM(Table1[[#This Row],[Budget Code]])=0,"",TRIM(Table1[[#This Row],[Budget Code]]))</f>
        <v/>
      </c>
      <c r="AU1446" s="46" t="str">
        <f>IF(Table1[[#This Row],[Line Description]]&lt;&gt;"",Table1[[#This Row],[Line Description]],"")</f>
        <v/>
      </c>
      <c r="AV1446" s="46" t="str">
        <f>IF(Table1[[#This Row],[Cur_Amount Debit]]&gt;0,ROUND(Table1[[#This Row],[Cur_Amount Debit]],2),"")</f>
        <v/>
      </c>
      <c r="AW1446" s="46" t="str">
        <f>IF(Table1[[#This Row],[Cur_Amount Credit]]&gt;0,ROUND(Table1[[#This Row],[Cur_Amount Credit]],2),"")</f>
        <v/>
      </c>
      <c r="AX1446" s="46" t="str">
        <f>LEFT(Table1[[#This Row],[Cur]],3)</f>
        <v/>
      </c>
      <c r="AY1446" s="59"/>
      <c r="AZ1446" s="46"/>
      <c r="BA1446" s="46" t="str">
        <f>IF(Table1[[#This Row],[Cur]]&lt;&gt;"",IF(Table1[[#This Row],[Cur]]="USD","",ExchangeRate),"")</f>
        <v/>
      </c>
      <c r="BB1446" s="46" t="str">
        <f>IF(Table1[[#This Row],[Grant]]&lt;&gt;"",VLOOKUP(Table1[[#This Row],[Grant]],Grants!B:D,3),"")</f>
        <v/>
      </c>
      <c r="BC1446" s="46" t="str">
        <f>TRIM(Table1[[#This Row],[Vendor ID]])</f>
        <v/>
      </c>
      <c r="BD1446">
        <f>IF(Table1[[#This Row],[Reference Number]]=Q1445,BD1445,BD1445+1)</f>
        <v>0</v>
      </c>
    </row>
    <row r="1447" spans="1:56" ht="11.25" customHeight="1" x14ac:dyDescent="0.25">
      <c r="A1447" s="1"/>
      <c r="B1447" s="88" t="str">
        <f>IF(Table1[[#This Row],[Posting Date]]&lt;&gt;"",IF(Table1[[#This Row],[Reference Number]]=Q1446,B1446+1,1),"")</f>
        <v/>
      </c>
      <c r="C1447" s="61"/>
      <c r="D1447" s="61"/>
      <c r="E1447" s="138"/>
      <c r="F1447" s="141" t="str">
        <f>IFERROR(IF(VLOOKUP(Table1[[#This Row],[Budget Code Description]],Dimentions!$X$6:$AC$139,2,FALSE)="","",VLOOKUP(Table1[[#This Row],[Budget Code Description]],Dimentions!$X$6:$AC$139,2,FALSE)),"")</f>
        <v/>
      </c>
      <c r="G1447" s="141"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1" t="str">
        <f>IFERROR(VLOOKUP(Table1[[#This Row],[Budget Code Description]],Table6[#All],8,FALSE),"")</f>
        <v/>
      </c>
      <c r="L1447" s="63"/>
      <c r="M1447" s="65" t="str">
        <f>IFERROR(VLOOKUP(Table1[[#This Row],[Staff ID]],Table2[],2,FALSE),"")</f>
        <v/>
      </c>
      <c r="N1447" s="209" t="str">
        <f>IFERROR(IF(VLOOKUP(Table1[[#This Row],[Budget Code Description]],Dimentions!$X$6:$AC$134,4,FALSE)="","",VLOOKUP(Table1[[#This Row],[Budget Code Description]],Dimentions!$X$6:$AC$134,4,FALSE)),"")</f>
        <v/>
      </c>
      <c r="O1447" s="65" t="str">
        <f>IFERROR(VLOOKUP(Table1[[#This Row],[Vendor ID]],Table549[],2,FALSE),"")</f>
        <v/>
      </c>
      <c r="P1447" s="63"/>
      <c r="Q1447" s="141" t="str">
        <f>IF(Table1[[#This Row],[Posting Date]]&lt;&gt;"",$D$9,"")</f>
        <v/>
      </c>
      <c r="R1447" s="157" t="str">
        <f>IF(Table1[[#This Row],[Posting Date]]&lt;&gt;"",$D$10,"")</f>
        <v/>
      </c>
      <c r="S1447" s="66"/>
      <c r="T1447" s="63"/>
      <c r="U1447" s="67"/>
      <c r="V1447" s="67"/>
      <c r="W1447" s="67" t="str">
        <f t="shared" si="26"/>
        <v/>
      </c>
      <c r="X1447" s="159" t="str">
        <f>IF(E1447="","",(IF(Table1[[#This Row],[Cur]]="USD",Table1[[#This Row],[Cur_Amount Debit]],Table1[[#This Row],[Cur_Amount Debit]]/Table1[[#This Row],[Exchange Rate]])))</f>
        <v/>
      </c>
      <c r="Y1447" s="159" t="str">
        <f>IF(E1447="","",(IF(Table1[[#This Row],[Cur]]="USD",Table1[[#This Row],[Cur_Amount Credit]],Table1[[#This Row],[Cur_Amount Credit]]/ExchangeRate)))</f>
        <v/>
      </c>
      <c r="Z1447" s="201" t="str">
        <f>IF(E1447="","",(Table1[[#This Row],[Debit USD]]-Table1[[#This Row],[Credit USD]]))</f>
        <v/>
      </c>
      <c r="AA1447" s="226"/>
      <c r="AB1447" s="255"/>
      <c r="AC1447" s="1"/>
      <c r="AD1447" s="15"/>
      <c r="AE1447" s="15" t="str">
        <f>IF(AND(OR(Table1[[#This Row],[Account]]="15030",Table1[[#This Row],[Account]]="15035",Table1[[#This Row],[Account]]="20150"),Table1[[#This Row],[Vendor ID]]=""),1,"")</f>
        <v/>
      </c>
      <c r="AF1447" s="15"/>
      <c r="AG1447" s="15"/>
      <c r="AH1447" s="15"/>
      <c r="AI1447" s="46" t="str">
        <f>IF(Table1[[#This Row],[Posting Date]]&lt;&gt;"","GJ-"&amp;CountryID,"")</f>
        <v/>
      </c>
      <c r="AJ1447" s="59" t="str">
        <f>IF(Table1[[#This Row],[Posting Date]]&lt;&gt;"",Table1[[#This Row],[Posting Date]],"")</f>
        <v/>
      </c>
      <c r="AK1447" s="46"/>
      <c r="AL1447" s="46" t="str">
        <f>IF(Table1[[#This Row],[Description]]&lt;&gt;"",Table1[[#This Row],[Description]],"")</f>
        <v/>
      </c>
      <c r="AM1447" s="46" t="str">
        <f>IF(Table1[[#This Row],[Posting Date]]&lt;&gt;"",Table1[[#This Row],[Reference Number]],"")</f>
        <v/>
      </c>
      <c r="AN1447" s="46" t="str">
        <f>TRIM(Table1[[#This Row],[Line '#]])</f>
        <v/>
      </c>
      <c r="AO1447" s="46" t="str">
        <f>TRIM(Table1[[#This Row],[Account]])</f>
        <v/>
      </c>
      <c r="AP1447" s="46" t="str">
        <f>IF(Table1[[#This Row],[Posting Date]]&lt;&gt;"",$D$5,"")</f>
        <v/>
      </c>
      <c r="AQ1447" s="46" t="str">
        <f>TRIM(Table1[[#This Row],[Departments-Prgrams]])</f>
        <v/>
      </c>
      <c r="AR1447" s="46" t="str">
        <f>TRIM(Table1[[#This Row],[Grant]])</f>
        <v/>
      </c>
      <c r="AS1447" s="46" t="str">
        <f>TRIM(Table1[[#This Row],[Staff ID]])</f>
        <v/>
      </c>
      <c r="AT1447" s="46" t="str">
        <f>IF(TRIM(Table1[[#This Row],[Budget Code]])=0,"",TRIM(Table1[[#This Row],[Budget Code]]))</f>
        <v/>
      </c>
      <c r="AU1447" s="46" t="str">
        <f>IF(Table1[[#This Row],[Line Description]]&lt;&gt;"",Table1[[#This Row],[Line Description]],"")</f>
        <v/>
      </c>
      <c r="AV1447" s="46" t="str">
        <f>IF(Table1[[#This Row],[Cur_Amount Debit]]&gt;0,ROUND(Table1[[#This Row],[Cur_Amount Debit]],2),"")</f>
        <v/>
      </c>
      <c r="AW1447" s="46" t="str">
        <f>IF(Table1[[#This Row],[Cur_Amount Credit]]&gt;0,ROUND(Table1[[#This Row],[Cur_Amount Credit]],2),"")</f>
        <v/>
      </c>
      <c r="AX1447" s="46" t="str">
        <f>LEFT(Table1[[#This Row],[Cur]],3)</f>
        <v/>
      </c>
      <c r="AY1447" s="59"/>
      <c r="AZ1447" s="46"/>
      <c r="BA1447" s="46" t="str">
        <f>IF(Table1[[#This Row],[Cur]]&lt;&gt;"",IF(Table1[[#This Row],[Cur]]="USD","",ExchangeRate),"")</f>
        <v/>
      </c>
      <c r="BB1447" s="46" t="str">
        <f>IF(Table1[[#This Row],[Grant]]&lt;&gt;"",VLOOKUP(Table1[[#This Row],[Grant]],Grants!B:D,3),"")</f>
        <v/>
      </c>
      <c r="BC1447" s="46" t="str">
        <f>TRIM(Table1[[#This Row],[Vendor ID]])</f>
        <v/>
      </c>
      <c r="BD1447">
        <f>IF(Table1[[#This Row],[Reference Number]]=Q1446,BD1446,BD1446+1)</f>
        <v>0</v>
      </c>
    </row>
    <row r="1448" spans="1:56" ht="11.25" customHeight="1" x14ac:dyDescent="0.25">
      <c r="A1448" s="1"/>
      <c r="B1448" s="88" t="str">
        <f>IF(Table1[[#This Row],[Posting Date]]&lt;&gt;"",IF(Table1[[#This Row],[Reference Number]]=Q1447,B1447+1,1),"")</f>
        <v/>
      </c>
      <c r="C1448" s="61"/>
      <c r="D1448" s="61"/>
      <c r="E1448" s="138"/>
      <c r="F1448" s="141" t="str">
        <f>IFERROR(IF(VLOOKUP(Table1[[#This Row],[Budget Code Description]],Dimentions!$X$6:$AC$139,2,FALSE)="","",VLOOKUP(Table1[[#This Row],[Budget Code Description]],Dimentions!$X$6:$AC$139,2,FALSE)),"")</f>
        <v/>
      </c>
      <c r="G1448" s="141"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1" t="str">
        <f>IFERROR(VLOOKUP(Table1[[#This Row],[Budget Code Description]],Table6[#All],8,FALSE),"")</f>
        <v/>
      </c>
      <c r="L1448" s="63"/>
      <c r="M1448" s="65" t="str">
        <f>IFERROR(VLOOKUP(Table1[[#This Row],[Staff ID]],Table2[],2,FALSE),"")</f>
        <v/>
      </c>
      <c r="N1448" s="209" t="str">
        <f>IFERROR(IF(VLOOKUP(Table1[[#This Row],[Budget Code Description]],Dimentions!$X$6:$AC$134,4,FALSE)="","",VLOOKUP(Table1[[#This Row],[Budget Code Description]],Dimentions!$X$6:$AC$134,4,FALSE)),"")</f>
        <v/>
      </c>
      <c r="O1448" s="65" t="str">
        <f>IFERROR(VLOOKUP(Table1[[#This Row],[Vendor ID]],Table549[],2,FALSE),"")</f>
        <v/>
      </c>
      <c r="P1448" s="63"/>
      <c r="Q1448" s="141" t="str">
        <f>IF(Table1[[#This Row],[Posting Date]]&lt;&gt;"",$D$9,"")</f>
        <v/>
      </c>
      <c r="R1448" s="157" t="str">
        <f>IF(Table1[[#This Row],[Posting Date]]&lt;&gt;"",$D$10,"")</f>
        <v/>
      </c>
      <c r="S1448" s="66"/>
      <c r="T1448" s="63"/>
      <c r="U1448" s="67"/>
      <c r="V1448" s="67"/>
      <c r="W1448" s="67" t="str">
        <f t="shared" si="26"/>
        <v/>
      </c>
      <c r="X1448" s="159" t="str">
        <f>IF(E1448="","",(IF(Table1[[#This Row],[Cur]]="USD",Table1[[#This Row],[Cur_Amount Debit]],Table1[[#This Row],[Cur_Amount Debit]]/Table1[[#This Row],[Exchange Rate]])))</f>
        <v/>
      </c>
      <c r="Y1448" s="159" t="str">
        <f>IF(E1448="","",(IF(Table1[[#This Row],[Cur]]="USD",Table1[[#This Row],[Cur_Amount Credit]],Table1[[#This Row],[Cur_Amount Credit]]/ExchangeRate)))</f>
        <v/>
      </c>
      <c r="Z1448" s="201" t="str">
        <f>IF(E1448="","",(Table1[[#This Row],[Debit USD]]-Table1[[#This Row],[Credit USD]]))</f>
        <v/>
      </c>
      <c r="AA1448" s="226"/>
      <c r="AB1448" s="255"/>
      <c r="AC1448" s="1"/>
      <c r="AD1448" s="15"/>
      <c r="AE1448" s="15" t="str">
        <f>IF(AND(OR(Table1[[#This Row],[Account]]="15030",Table1[[#This Row],[Account]]="15035",Table1[[#This Row],[Account]]="20150"),Table1[[#This Row],[Vendor ID]]=""),1,"")</f>
        <v/>
      </c>
      <c r="AF1448" s="15"/>
      <c r="AG1448" s="15"/>
      <c r="AH1448" s="15"/>
      <c r="AI1448" s="46" t="str">
        <f>IF(Table1[[#This Row],[Posting Date]]&lt;&gt;"","GJ-"&amp;CountryID,"")</f>
        <v/>
      </c>
      <c r="AJ1448" s="59" t="str">
        <f>IF(Table1[[#This Row],[Posting Date]]&lt;&gt;"",Table1[[#This Row],[Posting Date]],"")</f>
        <v/>
      </c>
      <c r="AK1448" s="46"/>
      <c r="AL1448" s="46" t="str">
        <f>IF(Table1[[#This Row],[Description]]&lt;&gt;"",Table1[[#This Row],[Description]],"")</f>
        <v/>
      </c>
      <c r="AM1448" s="46" t="str">
        <f>IF(Table1[[#This Row],[Posting Date]]&lt;&gt;"",Table1[[#This Row],[Reference Number]],"")</f>
        <v/>
      </c>
      <c r="AN1448" s="46" t="str">
        <f>TRIM(Table1[[#This Row],[Line '#]])</f>
        <v/>
      </c>
      <c r="AO1448" s="46" t="str">
        <f>TRIM(Table1[[#This Row],[Account]])</f>
        <v/>
      </c>
      <c r="AP1448" s="46" t="str">
        <f>IF(Table1[[#This Row],[Posting Date]]&lt;&gt;"",$D$5,"")</f>
        <v/>
      </c>
      <c r="AQ1448" s="46" t="str">
        <f>TRIM(Table1[[#This Row],[Departments-Prgrams]])</f>
        <v/>
      </c>
      <c r="AR1448" s="46" t="str">
        <f>TRIM(Table1[[#This Row],[Grant]])</f>
        <v/>
      </c>
      <c r="AS1448" s="46" t="str">
        <f>TRIM(Table1[[#This Row],[Staff ID]])</f>
        <v/>
      </c>
      <c r="AT1448" s="46" t="str">
        <f>IF(TRIM(Table1[[#This Row],[Budget Code]])=0,"",TRIM(Table1[[#This Row],[Budget Code]]))</f>
        <v/>
      </c>
      <c r="AU1448" s="46" t="str">
        <f>IF(Table1[[#This Row],[Line Description]]&lt;&gt;"",Table1[[#This Row],[Line Description]],"")</f>
        <v/>
      </c>
      <c r="AV1448" s="46" t="str">
        <f>IF(Table1[[#This Row],[Cur_Amount Debit]]&gt;0,ROUND(Table1[[#This Row],[Cur_Amount Debit]],2),"")</f>
        <v/>
      </c>
      <c r="AW1448" s="46" t="str">
        <f>IF(Table1[[#This Row],[Cur_Amount Credit]]&gt;0,ROUND(Table1[[#This Row],[Cur_Amount Credit]],2),"")</f>
        <v/>
      </c>
      <c r="AX1448" s="46" t="str">
        <f>LEFT(Table1[[#This Row],[Cur]],3)</f>
        <v/>
      </c>
      <c r="AY1448" s="59"/>
      <c r="AZ1448" s="46"/>
      <c r="BA1448" s="46" t="str">
        <f>IF(Table1[[#This Row],[Cur]]&lt;&gt;"",IF(Table1[[#This Row],[Cur]]="USD","",ExchangeRate),"")</f>
        <v/>
      </c>
      <c r="BB1448" s="46" t="str">
        <f>IF(Table1[[#This Row],[Grant]]&lt;&gt;"",VLOOKUP(Table1[[#This Row],[Grant]],Grants!B:D,3),"")</f>
        <v/>
      </c>
      <c r="BC1448" s="46" t="str">
        <f>TRIM(Table1[[#This Row],[Vendor ID]])</f>
        <v/>
      </c>
      <c r="BD1448">
        <f>IF(Table1[[#This Row],[Reference Number]]=Q1447,BD1447,BD1447+1)</f>
        <v>0</v>
      </c>
    </row>
    <row r="1449" spans="1:56" ht="11.25" customHeight="1" x14ac:dyDescent="0.25">
      <c r="A1449" s="1"/>
      <c r="B1449" s="88" t="str">
        <f>IF(Table1[[#This Row],[Posting Date]]&lt;&gt;"",IF(Table1[[#This Row],[Reference Number]]=Q1448,B1448+1,1),"")</f>
        <v/>
      </c>
      <c r="C1449" s="61"/>
      <c r="D1449" s="61"/>
      <c r="E1449" s="138"/>
      <c r="F1449" s="141" t="str">
        <f>IFERROR(IF(VLOOKUP(Table1[[#This Row],[Budget Code Description]],Dimentions!$X$6:$AC$139,2,FALSE)="","",VLOOKUP(Table1[[#This Row],[Budget Code Description]],Dimentions!$X$6:$AC$139,2,FALSE)),"")</f>
        <v/>
      </c>
      <c r="G1449" s="141"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1" t="str">
        <f>IFERROR(VLOOKUP(Table1[[#This Row],[Budget Code Description]],Table6[#All],8,FALSE),"")</f>
        <v/>
      </c>
      <c r="L1449" s="63"/>
      <c r="M1449" s="65" t="str">
        <f>IFERROR(VLOOKUP(Table1[[#This Row],[Staff ID]],Table2[],2,FALSE),"")</f>
        <v/>
      </c>
      <c r="N1449" s="209" t="str">
        <f>IFERROR(IF(VLOOKUP(Table1[[#This Row],[Budget Code Description]],Dimentions!$X$6:$AC$134,4,FALSE)="","",VLOOKUP(Table1[[#This Row],[Budget Code Description]],Dimentions!$X$6:$AC$134,4,FALSE)),"")</f>
        <v/>
      </c>
      <c r="O1449" s="65" t="str">
        <f>IFERROR(VLOOKUP(Table1[[#This Row],[Vendor ID]],Table549[],2,FALSE),"")</f>
        <v/>
      </c>
      <c r="P1449" s="63"/>
      <c r="Q1449" s="141" t="str">
        <f>IF(Table1[[#This Row],[Posting Date]]&lt;&gt;"",$D$9,"")</f>
        <v/>
      </c>
      <c r="R1449" s="157" t="str">
        <f>IF(Table1[[#This Row],[Posting Date]]&lt;&gt;"",$D$10,"")</f>
        <v/>
      </c>
      <c r="S1449" s="66"/>
      <c r="T1449" s="63"/>
      <c r="U1449" s="67"/>
      <c r="V1449" s="67"/>
      <c r="W1449" s="67" t="str">
        <f t="shared" si="26"/>
        <v/>
      </c>
      <c r="X1449" s="159" t="str">
        <f>IF(E1449="","",(IF(Table1[[#This Row],[Cur]]="USD",Table1[[#This Row],[Cur_Amount Debit]],Table1[[#This Row],[Cur_Amount Debit]]/Table1[[#This Row],[Exchange Rate]])))</f>
        <v/>
      </c>
      <c r="Y1449" s="159" t="str">
        <f>IF(E1449="","",(IF(Table1[[#This Row],[Cur]]="USD",Table1[[#This Row],[Cur_Amount Credit]],Table1[[#This Row],[Cur_Amount Credit]]/ExchangeRate)))</f>
        <v/>
      </c>
      <c r="Z1449" s="201" t="str">
        <f>IF(E1449="","",(Table1[[#This Row],[Debit USD]]-Table1[[#This Row],[Credit USD]]))</f>
        <v/>
      </c>
      <c r="AA1449" s="226"/>
      <c r="AB1449" s="255"/>
      <c r="AC1449" s="1"/>
      <c r="AD1449" s="15"/>
      <c r="AE1449" s="15" t="str">
        <f>IF(AND(OR(Table1[[#This Row],[Account]]="15030",Table1[[#This Row],[Account]]="15035",Table1[[#This Row],[Account]]="20150"),Table1[[#This Row],[Vendor ID]]=""),1,"")</f>
        <v/>
      </c>
      <c r="AF1449" s="15"/>
      <c r="AG1449" s="15"/>
      <c r="AH1449" s="15"/>
      <c r="AI1449" s="46" t="str">
        <f>IF(Table1[[#This Row],[Posting Date]]&lt;&gt;"","GJ-"&amp;CountryID,"")</f>
        <v/>
      </c>
      <c r="AJ1449" s="59" t="str">
        <f>IF(Table1[[#This Row],[Posting Date]]&lt;&gt;"",Table1[[#This Row],[Posting Date]],"")</f>
        <v/>
      </c>
      <c r="AK1449" s="46"/>
      <c r="AL1449" s="46" t="str">
        <f>IF(Table1[[#This Row],[Description]]&lt;&gt;"",Table1[[#This Row],[Description]],"")</f>
        <v/>
      </c>
      <c r="AM1449" s="46" t="str">
        <f>IF(Table1[[#This Row],[Posting Date]]&lt;&gt;"",Table1[[#This Row],[Reference Number]],"")</f>
        <v/>
      </c>
      <c r="AN1449" s="46" t="str">
        <f>TRIM(Table1[[#This Row],[Line '#]])</f>
        <v/>
      </c>
      <c r="AO1449" s="46" t="str">
        <f>TRIM(Table1[[#This Row],[Account]])</f>
        <v/>
      </c>
      <c r="AP1449" s="46" t="str">
        <f>IF(Table1[[#This Row],[Posting Date]]&lt;&gt;"",$D$5,"")</f>
        <v/>
      </c>
      <c r="AQ1449" s="46" t="str">
        <f>TRIM(Table1[[#This Row],[Departments-Prgrams]])</f>
        <v/>
      </c>
      <c r="AR1449" s="46" t="str">
        <f>TRIM(Table1[[#This Row],[Grant]])</f>
        <v/>
      </c>
      <c r="AS1449" s="46" t="str">
        <f>TRIM(Table1[[#This Row],[Staff ID]])</f>
        <v/>
      </c>
      <c r="AT1449" s="46" t="str">
        <f>IF(TRIM(Table1[[#This Row],[Budget Code]])=0,"",TRIM(Table1[[#This Row],[Budget Code]]))</f>
        <v/>
      </c>
      <c r="AU1449" s="46" t="str">
        <f>IF(Table1[[#This Row],[Line Description]]&lt;&gt;"",Table1[[#This Row],[Line Description]],"")</f>
        <v/>
      </c>
      <c r="AV1449" s="46" t="str">
        <f>IF(Table1[[#This Row],[Cur_Amount Debit]]&gt;0,ROUND(Table1[[#This Row],[Cur_Amount Debit]],2),"")</f>
        <v/>
      </c>
      <c r="AW1449" s="46" t="str">
        <f>IF(Table1[[#This Row],[Cur_Amount Credit]]&gt;0,ROUND(Table1[[#This Row],[Cur_Amount Credit]],2),"")</f>
        <v/>
      </c>
      <c r="AX1449" s="46" t="str">
        <f>LEFT(Table1[[#This Row],[Cur]],3)</f>
        <v/>
      </c>
      <c r="AY1449" s="59"/>
      <c r="AZ1449" s="46"/>
      <c r="BA1449" s="46" t="str">
        <f>IF(Table1[[#This Row],[Cur]]&lt;&gt;"",IF(Table1[[#This Row],[Cur]]="USD","",ExchangeRate),"")</f>
        <v/>
      </c>
      <c r="BB1449" s="46" t="str">
        <f>IF(Table1[[#This Row],[Grant]]&lt;&gt;"",VLOOKUP(Table1[[#This Row],[Grant]],Grants!B:D,3),"")</f>
        <v/>
      </c>
      <c r="BC1449" s="46" t="str">
        <f>TRIM(Table1[[#This Row],[Vendor ID]])</f>
        <v/>
      </c>
      <c r="BD1449">
        <f>IF(Table1[[#This Row],[Reference Number]]=Q1448,BD1448,BD1448+1)</f>
        <v>0</v>
      </c>
    </row>
    <row r="1450" spans="1:56" ht="11.25" customHeight="1" x14ac:dyDescent="0.25">
      <c r="A1450" s="1"/>
      <c r="B1450" s="88" t="str">
        <f>IF(Table1[[#This Row],[Posting Date]]&lt;&gt;"",IF(Table1[[#This Row],[Reference Number]]=Q1449,B1449+1,1),"")</f>
        <v/>
      </c>
      <c r="C1450" s="61"/>
      <c r="D1450" s="61"/>
      <c r="E1450" s="138"/>
      <c r="F1450" s="141" t="str">
        <f>IFERROR(IF(VLOOKUP(Table1[[#This Row],[Budget Code Description]],Dimentions!$X$6:$AC$139,2,FALSE)="","",VLOOKUP(Table1[[#This Row],[Budget Code Description]],Dimentions!$X$6:$AC$139,2,FALSE)),"")</f>
        <v/>
      </c>
      <c r="G1450" s="141"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1" t="str">
        <f>IFERROR(VLOOKUP(Table1[[#This Row],[Budget Code Description]],Table6[#All],8,FALSE),"")</f>
        <v/>
      </c>
      <c r="L1450" s="63"/>
      <c r="M1450" s="65" t="str">
        <f>IFERROR(VLOOKUP(Table1[[#This Row],[Staff ID]],Table2[],2,FALSE),"")</f>
        <v/>
      </c>
      <c r="N1450" s="209" t="str">
        <f>IFERROR(IF(VLOOKUP(Table1[[#This Row],[Budget Code Description]],Dimentions!$X$6:$AC$134,4,FALSE)="","",VLOOKUP(Table1[[#This Row],[Budget Code Description]],Dimentions!$X$6:$AC$134,4,FALSE)),"")</f>
        <v/>
      </c>
      <c r="O1450" s="65" t="str">
        <f>IFERROR(VLOOKUP(Table1[[#This Row],[Vendor ID]],Table549[],2,FALSE),"")</f>
        <v/>
      </c>
      <c r="P1450" s="63"/>
      <c r="Q1450" s="141" t="str">
        <f>IF(Table1[[#This Row],[Posting Date]]&lt;&gt;"",$D$9,"")</f>
        <v/>
      </c>
      <c r="R1450" s="157" t="str">
        <f>IF(Table1[[#This Row],[Posting Date]]&lt;&gt;"",$D$10,"")</f>
        <v/>
      </c>
      <c r="S1450" s="66"/>
      <c r="T1450" s="63"/>
      <c r="U1450" s="67"/>
      <c r="V1450" s="67"/>
      <c r="W1450" s="67" t="str">
        <f t="shared" si="26"/>
        <v/>
      </c>
      <c r="X1450" s="159" t="str">
        <f>IF(E1450="","",(IF(Table1[[#This Row],[Cur]]="USD",Table1[[#This Row],[Cur_Amount Debit]],Table1[[#This Row],[Cur_Amount Debit]]/Table1[[#This Row],[Exchange Rate]])))</f>
        <v/>
      </c>
      <c r="Y1450" s="159" t="str">
        <f>IF(E1450="","",(IF(Table1[[#This Row],[Cur]]="USD",Table1[[#This Row],[Cur_Amount Credit]],Table1[[#This Row],[Cur_Amount Credit]]/ExchangeRate)))</f>
        <v/>
      </c>
      <c r="Z1450" s="201" t="str">
        <f>IF(E1450="","",(Table1[[#This Row],[Debit USD]]-Table1[[#This Row],[Credit USD]]))</f>
        <v/>
      </c>
      <c r="AA1450" s="226"/>
      <c r="AB1450" s="255"/>
      <c r="AC1450" s="1"/>
      <c r="AD1450" s="15"/>
      <c r="AE1450" s="15" t="str">
        <f>IF(AND(OR(Table1[[#This Row],[Account]]="15030",Table1[[#This Row],[Account]]="15035",Table1[[#This Row],[Account]]="20150"),Table1[[#This Row],[Vendor ID]]=""),1,"")</f>
        <v/>
      </c>
      <c r="AF1450" s="15"/>
      <c r="AG1450" s="15"/>
      <c r="AH1450" s="15"/>
      <c r="AI1450" s="46" t="str">
        <f>IF(Table1[[#This Row],[Posting Date]]&lt;&gt;"","GJ-"&amp;CountryID,"")</f>
        <v/>
      </c>
      <c r="AJ1450" s="59" t="str">
        <f>IF(Table1[[#This Row],[Posting Date]]&lt;&gt;"",Table1[[#This Row],[Posting Date]],"")</f>
        <v/>
      </c>
      <c r="AK1450" s="46"/>
      <c r="AL1450" s="46" t="str">
        <f>IF(Table1[[#This Row],[Description]]&lt;&gt;"",Table1[[#This Row],[Description]],"")</f>
        <v/>
      </c>
      <c r="AM1450" s="46" t="str">
        <f>IF(Table1[[#This Row],[Posting Date]]&lt;&gt;"",Table1[[#This Row],[Reference Number]],"")</f>
        <v/>
      </c>
      <c r="AN1450" s="46" t="str">
        <f>TRIM(Table1[[#This Row],[Line '#]])</f>
        <v/>
      </c>
      <c r="AO1450" s="46" t="str">
        <f>TRIM(Table1[[#This Row],[Account]])</f>
        <v/>
      </c>
      <c r="AP1450" s="46" t="str">
        <f>IF(Table1[[#This Row],[Posting Date]]&lt;&gt;"",$D$5,"")</f>
        <v/>
      </c>
      <c r="AQ1450" s="46" t="str">
        <f>TRIM(Table1[[#This Row],[Departments-Prgrams]])</f>
        <v/>
      </c>
      <c r="AR1450" s="46" t="str">
        <f>TRIM(Table1[[#This Row],[Grant]])</f>
        <v/>
      </c>
      <c r="AS1450" s="46" t="str">
        <f>TRIM(Table1[[#This Row],[Staff ID]])</f>
        <v/>
      </c>
      <c r="AT1450" s="46" t="str">
        <f>IF(TRIM(Table1[[#This Row],[Budget Code]])=0,"",TRIM(Table1[[#This Row],[Budget Code]]))</f>
        <v/>
      </c>
      <c r="AU1450" s="46" t="str">
        <f>IF(Table1[[#This Row],[Line Description]]&lt;&gt;"",Table1[[#This Row],[Line Description]],"")</f>
        <v/>
      </c>
      <c r="AV1450" s="46" t="str">
        <f>IF(Table1[[#This Row],[Cur_Amount Debit]]&gt;0,ROUND(Table1[[#This Row],[Cur_Amount Debit]],2),"")</f>
        <v/>
      </c>
      <c r="AW1450" s="46" t="str">
        <f>IF(Table1[[#This Row],[Cur_Amount Credit]]&gt;0,ROUND(Table1[[#This Row],[Cur_Amount Credit]],2),"")</f>
        <v/>
      </c>
      <c r="AX1450" s="46" t="str">
        <f>LEFT(Table1[[#This Row],[Cur]],3)</f>
        <v/>
      </c>
      <c r="AY1450" s="59"/>
      <c r="AZ1450" s="46"/>
      <c r="BA1450" s="46" t="str">
        <f>IF(Table1[[#This Row],[Cur]]&lt;&gt;"",IF(Table1[[#This Row],[Cur]]="USD","",ExchangeRate),"")</f>
        <v/>
      </c>
      <c r="BB1450" s="46" t="str">
        <f>IF(Table1[[#This Row],[Grant]]&lt;&gt;"",VLOOKUP(Table1[[#This Row],[Grant]],Grants!B:D,3),"")</f>
        <v/>
      </c>
      <c r="BC1450" s="46" t="str">
        <f>TRIM(Table1[[#This Row],[Vendor ID]])</f>
        <v/>
      </c>
      <c r="BD1450">
        <f>IF(Table1[[#This Row],[Reference Number]]=Q1449,BD1449,BD1449+1)</f>
        <v>0</v>
      </c>
    </row>
    <row r="1451" spans="1:56" ht="11.25" customHeight="1" x14ac:dyDescent="0.25">
      <c r="A1451" s="1"/>
      <c r="B1451" s="88" t="str">
        <f>IF(Table1[[#This Row],[Posting Date]]&lt;&gt;"",IF(Table1[[#This Row],[Reference Number]]=Q1450,B1450+1,1),"")</f>
        <v/>
      </c>
      <c r="C1451" s="61"/>
      <c r="D1451" s="61"/>
      <c r="E1451" s="138"/>
      <c r="F1451" s="141" t="str">
        <f>IFERROR(IF(VLOOKUP(Table1[[#This Row],[Budget Code Description]],Dimentions!$X$6:$AC$139,2,FALSE)="","",VLOOKUP(Table1[[#This Row],[Budget Code Description]],Dimentions!$X$6:$AC$139,2,FALSE)),"")</f>
        <v/>
      </c>
      <c r="G1451" s="141"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1" t="str">
        <f>IFERROR(VLOOKUP(Table1[[#This Row],[Budget Code Description]],Table6[#All],8,FALSE),"")</f>
        <v/>
      </c>
      <c r="L1451" s="63"/>
      <c r="M1451" s="65" t="str">
        <f>IFERROR(VLOOKUP(Table1[[#This Row],[Staff ID]],Table2[],2,FALSE),"")</f>
        <v/>
      </c>
      <c r="N1451" s="209" t="str">
        <f>IFERROR(IF(VLOOKUP(Table1[[#This Row],[Budget Code Description]],Dimentions!$X$6:$AC$134,4,FALSE)="","",VLOOKUP(Table1[[#This Row],[Budget Code Description]],Dimentions!$X$6:$AC$134,4,FALSE)),"")</f>
        <v/>
      </c>
      <c r="O1451" s="65" t="str">
        <f>IFERROR(VLOOKUP(Table1[[#This Row],[Vendor ID]],Table549[],2,FALSE),"")</f>
        <v/>
      </c>
      <c r="P1451" s="63"/>
      <c r="Q1451" s="141" t="str">
        <f>IF(Table1[[#This Row],[Posting Date]]&lt;&gt;"",$D$9,"")</f>
        <v/>
      </c>
      <c r="R1451" s="157" t="str">
        <f>IF(Table1[[#This Row],[Posting Date]]&lt;&gt;"",$D$10,"")</f>
        <v/>
      </c>
      <c r="S1451" s="66"/>
      <c r="T1451" s="63"/>
      <c r="U1451" s="67"/>
      <c r="V1451" s="67"/>
      <c r="W1451" s="67" t="str">
        <f t="shared" si="26"/>
        <v/>
      </c>
      <c r="X1451" s="159" t="str">
        <f>IF(E1451="","",(IF(Table1[[#This Row],[Cur]]="USD",Table1[[#This Row],[Cur_Amount Debit]],Table1[[#This Row],[Cur_Amount Debit]]/Table1[[#This Row],[Exchange Rate]])))</f>
        <v/>
      </c>
      <c r="Y1451" s="159" t="str">
        <f>IF(E1451="","",(IF(Table1[[#This Row],[Cur]]="USD",Table1[[#This Row],[Cur_Amount Credit]],Table1[[#This Row],[Cur_Amount Credit]]/ExchangeRate)))</f>
        <v/>
      </c>
      <c r="Z1451" s="201" t="str">
        <f>IF(E1451="","",(Table1[[#This Row],[Debit USD]]-Table1[[#This Row],[Credit USD]]))</f>
        <v/>
      </c>
      <c r="AA1451" s="226"/>
      <c r="AB1451" s="255"/>
      <c r="AC1451" s="1"/>
      <c r="AD1451" s="15"/>
      <c r="AE1451" s="15" t="str">
        <f>IF(AND(OR(Table1[[#This Row],[Account]]="15030",Table1[[#This Row],[Account]]="15035",Table1[[#This Row],[Account]]="20150"),Table1[[#This Row],[Vendor ID]]=""),1,"")</f>
        <v/>
      </c>
      <c r="AF1451" s="15"/>
      <c r="AG1451" s="15"/>
      <c r="AH1451" s="15"/>
      <c r="AI1451" s="46" t="str">
        <f>IF(Table1[[#This Row],[Posting Date]]&lt;&gt;"","GJ-"&amp;CountryID,"")</f>
        <v/>
      </c>
      <c r="AJ1451" s="59" t="str">
        <f>IF(Table1[[#This Row],[Posting Date]]&lt;&gt;"",Table1[[#This Row],[Posting Date]],"")</f>
        <v/>
      </c>
      <c r="AK1451" s="46"/>
      <c r="AL1451" s="46" t="str">
        <f>IF(Table1[[#This Row],[Description]]&lt;&gt;"",Table1[[#This Row],[Description]],"")</f>
        <v/>
      </c>
      <c r="AM1451" s="46" t="str">
        <f>IF(Table1[[#This Row],[Posting Date]]&lt;&gt;"",Table1[[#This Row],[Reference Number]],"")</f>
        <v/>
      </c>
      <c r="AN1451" s="46" t="str">
        <f>TRIM(Table1[[#This Row],[Line '#]])</f>
        <v/>
      </c>
      <c r="AO1451" s="46" t="str">
        <f>TRIM(Table1[[#This Row],[Account]])</f>
        <v/>
      </c>
      <c r="AP1451" s="46" t="str">
        <f>IF(Table1[[#This Row],[Posting Date]]&lt;&gt;"",$D$5,"")</f>
        <v/>
      </c>
      <c r="AQ1451" s="46" t="str">
        <f>TRIM(Table1[[#This Row],[Departments-Prgrams]])</f>
        <v/>
      </c>
      <c r="AR1451" s="46" t="str">
        <f>TRIM(Table1[[#This Row],[Grant]])</f>
        <v/>
      </c>
      <c r="AS1451" s="46" t="str">
        <f>TRIM(Table1[[#This Row],[Staff ID]])</f>
        <v/>
      </c>
      <c r="AT1451" s="46" t="str">
        <f>IF(TRIM(Table1[[#This Row],[Budget Code]])=0,"",TRIM(Table1[[#This Row],[Budget Code]]))</f>
        <v/>
      </c>
      <c r="AU1451" s="46" t="str">
        <f>IF(Table1[[#This Row],[Line Description]]&lt;&gt;"",Table1[[#This Row],[Line Description]],"")</f>
        <v/>
      </c>
      <c r="AV1451" s="46" t="str">
        <f>IF(Table1[[#This Row],[Cur_Amount Debit]]&gt;0,ROUND(Table1[[#This Row],[Cur_Amount Debit]],2),"")</f>
        <v/>
      </c>
      <c r="AW1451" s="46" t="str">
        <f>IF(Table1[[#This Row],[Cur_Amount Credit]]&gt;0,ROUND(Table1[[#This Row],[Cur_Amount Credit]],2),"")</f>
        <v/>
      </c>
      <c r="AX1451" s="46" t="str">
        <f>LEFT(Table1[[#This Row],[Cur]],3)</f>
        <v/>
      </c>
      <c r="AY1451" s="59"/>
      <c r="AZ1451" s="46"/>
      <c r="BA1451" s="46" t="str">
        <f>IF(Table1[[#This Row],[Cur]]&lt;&gt;"",IF(Table1[[#This Row],[Cur]]="USD","",ExchangeRate),"")</f>
        <v/>
      </c>
      <c r="BB1451" s="46" t="str">
        <f>IF(Table1[[#This Row],[Grant]]&lt;&gt;"",VLOOKUP(Table1[[#This Row],[Grant]],Grants!B:D,3),"")</f>
        <v/>
      </c>
      <c r="BC1451" s="46" t="str">
        <f>TRIM(Table1[[#This Row],[Vendor ID]])</f>
        <v/>
      </c>
      <c r="BD1451">
        <f>IF(Table1[[#This Row],[Reference Number]]=Q1450,BD1450,BD1450+1)</f>
        <v>0</v>
      </c>
    </row>
    <row r="1452" spans="1:56" ht="11.25" customHeight="1" x14ac:dyDescent="0.25">
      <c r="A1452" s="1"/>
      <c r="B1452" s="88" t="str">
        <f>IF(Table1[[#This Row],[Posting Date]]&lt;&gt;"",IF(Table1[[#This Row],[Reference Number]]=Q1451,B1451+1,1),"")</f>
        <v/>
      </c>
      <c r="C1452" s="61"/>
      <c r="D1452" s="61"/>
      <c r="E1452" s="138"/>
      <c r="F1452" s="141" t="str">
        <f>IFERROR(IF(VLOOKUP(Table1[[#This Row],[Budget Code Description]],Dimentions!$X$6:$AC$139,2,FALSE)="","",VLOOKUP(Table1[[#This Row],[Budget Code Description]],Dimentions!$X$6:$AC$139,2,FALSE)),"")</f>
        <v/>
      </c>
      <c r="G1452" s="141"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1" t="str">
        <f>IFERROR(VLOOKUP(Table1[[#This Row],[Budget Code Description]],Table6[#All],8,FALSE),"")</f>
        <v/>
      </c>
      <c r="L1452" s="63"/>
      <c r="M1452" s="65" t="str">
        <f>IFERROR(VLOOKUP(Table1[[#This Row],[Staff ID]],Table2[],2,FALSE),"")</f>
        <v/>
      </c>
      <c r="N1452" s="209" t="str">
        <f>IFERROR(IF(VLOOKUP(Table1[[#This Row],[Budget Code Description]],Dimentions!$X$6:$AC$134,4,FALSE)="","",VLOOKUP(Table1[[#This Row],[Budget Code Description]],Dimentions!$X$6:$AC$134,4,FALSE)),"")</f>
        <v/>
      </c>
      <c r="O1452" s="65" t="str">
        <f>IFERROR(VLOOKUP(Table1[[#This Row],[Vendor ID]],Table549[],2,FALSE),"")</f>
        <v/>
      </c>
      <c r="P1452" s="63"/>
      <c r="Q1452" s="141" t="str">
        <f>IF(Table1[[#This Row],[Posting Date]]&lt;&gt;"",$D$9,"")</f>
        <v/>
      </c>
      <c r="R1452" s="157" t="str">
        <f>IF(Table1[[#This Row],[Posting Date]]&lt;&gt;"",$D$10,"")</f>
        <v/>
      </c>
      <c r="S1452" s="66"/>
      <c r="T1452" s="63"/>
      <c r="U1452" s="67"/>
      <c r="V1452" s="67"/>
      <c r="W1452" s="67" t="str">
        <f t="shared" si="26"/>
        <v/>
      </c>
      <c r="X1452" s="159" t="str">
        <f>IF(E1452="","",(IF(Table1[[#This Row],[Cur]]="USD",Table1[[#This Row],[Cur_Amount Debit]],Table1[[#This Row],[Cur_Amount Debit]]/Table1[[#This Row],[Exchange Rate]])))</f>
        <v/>
      </c>
      <c r="Y1452" s="159" t="str">
        <f>IF(E1452="","",(IF(Table1[[#This Row],[Cur]]="USD",Table1[[#This Row],[Cur_Amount Credit]],Table1[[#This Row],[Cur_Amount Credit]]/ExchangeRate)))</f>
        <v/>
      </c>
      <c r="Z1452" s="201" t="str">
        <f>IF(E1452="","",(Table1[[#This Row],[Debit USD]]-Table1[[#This Row],[Credit USD]]))</f>
        <v/>
      </c>
      <c r="AA1452" s="226"/>
      <c r="AB1452" s="255"/>
      <c r="AC1452" s="1"/>
      <c r="AD1452" s="15"/>
      <c r="AE1452" s="15" t="str">
        <f>IF(AND(OR(Table1[[#This Row],[Account]]="15030",Table1[[#This Row],[Account]]="15035",Table1[[#This Row],[Account]]="20150"),Table1[[#This Row],[Vendor ID]]=""),1,"")</f>
        <v/>
      </c>
      <c r="AF1452" s="15"/>
      <c r="AG1452" s="15"/>
      <c r="AH1452" s="15"/>
      <c r="AI1452" s="46" t="str">
        <f>IF(Table1[[#This Row],[Posting Date]]&lt;&gt;"","GJ-"&amp;CountryID,"")</f>
        <v/>
      </c>
      <c r="AJ1452" s="59" t="str">
        <f>IF(Table1[[#This Row],[Posting Date]]&lt;&gt;"",Table1[[#This Row],[Posting Date]],"")</f>
        <v/>
      </c>
      <c r="AK1452" s="46"/>
      <c r="AL1452" s="46" t="str">
        <f>IF(Table1[[#This Row],[Description]]&lt;&gt;"",Table1[[#This Row],[Description]],"")</f>
        <v/>
      </c>
      <c r="AM1452" s="46" t="str">
        <f>IF(Table1[[#This Row],[Posting Date]]&lt;&gt;"",Table1[[#This Row],[Reference Number]],"")</f>
        <v/>
      </c>
      <c r="AN1452" s="46" t="str">
        <f>TRIM(Table1[[#This Row],[Line '#]])</f>
        <v/>
      </c>
      <c r="AO1452" s="46" t="str">
        <f>TRIM(Table1[[#This Row],[Account]])</f>
        <v/>
      </c>
      <c r="AP1452" s="46" t="str">
        <f>IF(Table1[[#This Row],[Posting Date]]&lt;&gt;"",$D$5,"")</f>
        <v/>
      </c>
      <c r="AQ1452" s="46" t="str">
        <f>TRIM(Table1[[#This Row],[Departments-Prgrams]])</f>
        <v/>
      </c>
      <c r="AR1452" s="46" t="str">
        <f>TRIM(Table1[[#This Row],[Grant]])</f>
        <v/>
      </c>
      <c r="AS1452" s="46" t="str">
        <f>TRIM(Table1[[#This Row],[Staff ID]])</f>
        <v/>
      </c>
      <c r="AT1452" s="46" t="str">
        <f>IF(TRIM(Table1[[#This Row],[Budget Code]])=0,"",TRIM(Table1[[#This Row],[Budget Code]]))</f>
        <v/>
      </c>
      <c r="AU1452" s="46" t="str">
        <f>IF(Table1[[#This Row],[Line Description]]&lt;&gt;"",Table1[[#This Row],[Line Description]],"")</f>
        <v/>
      </c>
      <c r="AV1452" s="46" t="str">
        <f>IF(Table1[[#This Row],[Cur_Amount Debit]]&gt;0,ROUND(Table1[[#This Row],[Cur_Amount Debit]],2),"")</f>
        <v/>
      </c>
      <c r="AW1452" s="46" t="str">
        <f>IF(Table1[[#This Row],[Cur_Amount Credit]]&gt;0,ROUND(Table1[[#This Row],[Cur_Amount Credit]],2),"")</f>
        <v/>
      </c>
      <c r="AX1452" s="46" t="str">
        <f>LEFT(Table1[[#This Row],[Cur]],3)</f>
        <v/>
      </c>
      <c r="AY1452" s="59"/>
      <c r="AZ1452" s="46"/>
      <c r="BA1452" s="46" t="str">
        <f>IF(Table1[[#This Row],[Cur]]&lt;&gt;"",IF(Table1[[#This Row],[Cur]]="USD","",ExchangeRate),"")</f>
        <v/>
      </c>
      <c r="BB1452" s="46" t="str">
        <f>IF(Table1[[#This Row],[Grant]]&lt;&gt;"",VLOOKUP(Table1[[#This Row],[Grant]],Grants!B:D,3),"")</f>
        <v/>
      </c>
      <c r="BC1452" s="46" t="str">
        <f>TRIM(Table1[[#This Row],[Vendor ID]])</f>
        <v/>
      </c>
      <c r="BD1452">
        <f>IF(Table1[[#This Row],[Reference Number]]=Q1451,BD1451,BD1451+1)</f>
        <v>0</v>
      </c>
    </row>
    <row r="1453" spans="1:56" ht="11.25" customHeight="1" x14ac:dyDescent="0.25">
      <c r="A1453" s="1"/>
      <c r="B1453" s="88" t="str">
        <f>IF(Table1[[#This Row],[Posting Date]]&lt;&gt;"",IF(Table1[[#This Row],[Reference Number]]=Q1452,B1452+1,1),"")</f>
        <v/>
      </c>
      <c r="C1453" s="61"/>
      <c r="D1453" s="61"/>
      <c r="E1453" s="138"/>
      <c r="F1453" s="141" t="str">
        <f>IFERROR(IF(VLOOKUP(Table1[[#This Row],[Budget Code Description]],Dimentions!$X$6:$AC$139,2,FALSE)="","",VLOOKUP(Table1[[#This Row],[Budget Code Description]],Dimentions!$X$6:$AC$139,2,FALSE)),"")</f>
        <v/>
      </c>
      <c r="G1453" s="141"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1" t="str">
        <f>IFERROR(VLOOKUP(Table1[[#This Row],[Budget Code Description]],Table6[#All],8,FALSE),"")</f>
        <v/>
      </c>
      <c r="L1453" s="63"/>
      <c r="M1453" s="65" t="str">
        <f>IFERROR(VLOOKUP(Table1[[#This Row],[Staff ID]],Table2[],2,FALSE),"")</f>
        <v/>
      </c>
      <c r="N1453" s="209" t="str">
        <f>IFERROR(IF(VLOOKUP(Table1[[#This Row],[Budget Code Description]],Dimentions!$X$6:$AC$134,4,FALSE)="","",VLOOKUP(Table1[[#This Row],[Budget Code Description]],Dimentions!$X$6:$AC$134,4,FALSE)),"")</f>
        <v/>
      </c>
      <c r="O1453" s="65" t="str">
        <f>IFERROR(VLOOKUP(Table1[[#This Row],[Vendor ID]],Table549[],2,FALSE),"")</f>
        <v/>
      </c>
      <c r="P1453" s="63"/>
      <c r="Q1453" s="141" t="str">
        <f>IF(Table1[[#This Row],[Posting Date]]&lt;&gt;"",$D$9,"")</f>
        <v/>
      </c>
      <c r="R1453" s="157" t="str">
        <f>IF(Table1[[#This Row],[Posting Date]]&lt;&gt;"",$D$10,"")</f>
        <v/>
      </c>
      <c r="S1453" s="66"/>
      <c r="T1453" s="63"/>
      <c r="U1453" s="67"/>
      <c r="V1453" s="67"/>
      <c r="W1453" s="67" t="str">
        <f t="shared" si="26"/>
        <v/>
      </c>
      <c r="X1453" s="159" t="str">
        <f>IF(E1453="","",(IF(Table1[[#This Row],[Cur]]="USD",Table1[[#This Row],[Cur_Amount Debit]],Table1[[#This Row],[Cur_Amount Debit]]/Table1[[#This Row],[Exchange Rate]])))</f>
        <v/>
      </c>
      <c r="Y1453" s="159" t="str">
        <f>IF(E1453="","",(IF(Table1[[#This Row],[Cur]]="USD",Table1[[#This Row],[Cur_Amount Credit]],Table1[[#This Row],[Cur_Amount Credit]]/ExchangeRate)))</f>
        <v/>
      </c>
      <c r="Z1453" s="201" t="str">
        <f>IF(E1453="","",(Table1[[#This Row],[Debit USD]]-Table1[[#This Row],[Credit USD]]))</f>
        <v/>
      </c>
      <c r="AA1453" s="226"/>
      <c r="AB1453" s="255"/>
      <c r="AC1453" s="1"/>
      <c r="AD1453" s="15"/>
      <c r="AE1453" s="15" t="str">
        <f>IF(AND(OR(Table1[[#This Row],[Account]]="15030",Table1[[#This Row],[Account]]="15035",Table1[[#This Row],[Account]]="20150"),Table1[[#This Row],[Vendor ID]]=""),1,"")</f>
        <v/>
      </c>
      <c r="AF1453" s="15"/>
      <c r="AG1453" s="15"/>
      <c r="AH1453" s="15"/>
      <c r="AI1453" s="46" t="str">
        <f>IF(Table1[[#This Row],[Posting Date]]&lt;&gt;"","GJ-"&amp;CountryID,"")</f>
        <v/>
      </c>
      <c r="AJ1453" s="59" t="str">
        <f>IF(Table1[[#This Row],[Posting Date]]&lt;&gt;"",Table1[[#This Row],[Posting Date]],"")</f>
        <v/>
      </c>
      <c r="AK1453" s="46"/>
      <c r="AL1453" s="46" t="str">
        <f>IF(Table1[[#This Row],[Description]]&lt;&gt;"",Table1[[#This Row],[Description]],"")</f>
        <v/>
      </c>
      <c r="AM1453" s="46" t="str">
        <f>IF(Table1[[#This Row],[Posting Date]]&lt;&gt;"",Table1[[#This Row],[Reference Number]],"")</f>
        <v/>
      </c>
      <c r="AN1453" s="46" t="str">
        <f>TRIM(Table1[[#This Row],[Line '#]])</f>
        <v/>
      </c>
      <c r="AO1453" s="46" t="str">
        <f>TRIM(Table1[[#This Row],[Account]])</f>
        <v/>
      </c>
      <c r="AP1453" s="46" t="str">
        <f>IF(Table1[[#This Row],[Posting Date]]&lt;&gt;"",$D$5,"")</f>
        <v/>
      </c>
      <c r="AQ1453" s="46" t="str">
        <f>TRIM(Table1[[#This Row],[Departments-Prgrams]])</f>
        <v/>
      </c>
      <c r="AR1453" s="46" t="str">
        <f>TRIM(Table1[[#This Row],[Grant]])</f>
        <v/>
      </c>
      <c r="AS1453" s="46" t="str">
        <f>TRIM(Table1[[#This Row],[Staff ID]])</f>
        <v/>
      </c>
      <c r="AT1453" s="46" t="str">
        <f>IF(TRIM(Table1[[#This Row],[Budget Code]])=0,"",TRIM(Table1[[#This Row],[Budget Code]]))</f>
        <v/>
      </c>
      <c r="AU1453" s="46" t="str">
        <f>IF(Table1[[#This Row],[Line Description]]&lt;&gt;"",Table1[[#This Row],[Line Description]],"")</f>
        <v/>
      </c>
      <c r="AV1453" s="46" t="str">
        <f>IF(Table1[[#This Row],[Cur_Amount Debit]]&gt;0,ROUND(Table1[[#This Row],[Cur_Amount Debit]],2),"")</f>
        <v/>
      </c>
      <c r="AW1453" s="46" t="str">
        <f>IF(Table1[[#This Row],[Cur_Amount Credit]]&gt;0,ROUND(Table1[[#This Row],[Cur_Amount Credit]],2),"")</f>
        <v/>
      </c>
      <c r="AX1453" s="46" t="str">
        <f>LEFT(Table1[[#This Row],[Cur]],3)</f>
        <v/>
      </c>
      <c r="AY1453" s="59"/>
      <c r="AZ1453" s="46"/>
      <c r="BA1453" s="46" t="str">
        <f>IF(Table1[[#This Row],[Cur]]&lt;&gt;"",IF(Table1[[#This Row],[Cur]]="USD","",ExchangeRate),"")</f>
        <v/>
      </c>
      <c r="BB1453" s="46" t="str">
        <f>IF(Table1[[#This Row],[Grant]]&lt;&gt;"",VLOOKUP(Table1[[#This Row],[Grant]],Grants!B:D,3),"")</f>
        <v/>
      </c>
      <c r="BC1453" s="46" t="str">
        <f>TRIM(Table1[[#This Row],[Vendor ID]])</f>
        <v/>
      </c>
      <c r="BD1453">
        <f>IF(Table1[[#This Row],[Reference Number]]=Q1452,BD1452,BD1452+1)</f>
        <v>0</v>
      </c>
    </row>
    <row r="1454" spans="1:56" ht="11.25" customHeight="1" x14ac:dyDescent="0.25">
      <c r="A1454" s="1"/>
      <c r="B1454" s="88" t="str">
        <f>IF(Table1[[#This Row],[Posting Date]]&lt;&gt;"",IF(Table1[[#This Row],[Reference Number]]=Q1453,B1453+1,1),"")</f>
        <v/>
      </c>
      <c r="C1454" s="61"/>
      <c r="D1454" s="61"/>
      <c r="E1454" s="138"/>
      <c r="F1454" s="141" t="str">
        <f>IFERROR(IF(VLOOKUP(Table1[[#This Row],[Budget Code Description]],Dimentions!$X$6:$AC$139,2,FALSE)="","",VLOOKUP(Table1[[#This Row],[Budget Code Description]],Dimentions!$X$6:$AC$139,2,FALSE)),"")</f>
        <v/>
      </c>
      <c r="G1454" s="141"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1" t="str">
        <f>IFERROR(VLOOKUP(Table1[[#This Row],[Budget Code Description]],Table6[#All],8,FALSE),"")</f>
        <v/>
      </c>
      <c r="L1454" s="63"/>
      <c r="M1454" s="65" t="str">
        <f>IFERROR(VLOOKUP(Table1[[#This Row],[Staff ID]],Table2[],2,FALSE),"")</f>
        <v/>
      </c>
      <c r="N1454" s="209" t="str">
        <f>IFERROR(IF(VLOOKUP(Table1[[#This Row],[Budget Code Description]],Dimentions!$X$6:$AC$134,4,FALSE)="","",VLOOKUP(Table1[[#This Row],[Budget Code Description]],Dimentions!$X$6:$AC$134,4,FALSE)),"")</f>
        <v/>
      </c>
      <c r="O1454" s="65" t="str">
        <f>IFERROR(VLOOKUP(Table1[[#This Row],[Vendor ID]],Table549[],2,FALSE),"")</f>
        <v/>
      </c>
      <c r="P1454" s="63"/>
      <c r="Q1454" s="141" t="str">
        <f>IF(Table1[[#This Row],[Posting Date]]&lt;&gt;"",$D$9,"")</f>
        <v/>
      </c>
      <c r="R1454" s="157" t="str">
        <f>IF(Table1[[#This Row],[Posting Date]]&lt;&gt;"",$D$10,"")</f>
        <v/>
      </c>
      <c r="S1454" s="66"/>
      <c r="T1454" s="63"/>
      <c r="U1454" s="67"/>
      <c r="V1454" s="67"/>
      <c r="W1454" s="67" t="str">
        <f t="shared" si="26"/>
        <v/>
      </c>
      <c r="X1454" s="159" t="str">
        <f>IF(E1454="","",(IF(Table1[[#This Row],[Cur]]="USD",Table1[[#This Row],[Cur_Amount Debit]],Table1[[#This Row],[Cur_Amount Debit]]/Table1[[#This Row],[Exchange Rate]])))</f>
        <v/>
      </c>
      <c r="Y1454" s="159" t="str">
        <f>IF(E1454="","",(IF(Table1[[#This Row],[Cur]]="USD",Table1[[#This Row],[Cur_Amount Credit]],Table1[[#This Row],[Cur_Amount Credit]]/ExchangeRate)))</f>
        <v/>
      </c>
      <c r="Z1454" s="201" t="str">
        <f>IF(E1454="","",(Table1[[#This Row],[Debit USD]]-Table1[[#This Row],[Credit USD]]))</f>
        <v/>
      </c>
      <c r="AA1454" s="226"/>
      <c r="AB1454" s="255"/>
      <c r="AC1454" s="1"/>
      <c r="AD1454" s="15"/>
      <c r="AE1454" s="15" t="str">
        <f>IF(AND(OR(Table1[[#This Row],[Account]]="15030",Table1[[#This Row],[Account]]="15035",Table1[[#This Row],[Account]]="20150"),Table1[[#This Row],[Vendor ID]]=""),1,"")</f>
        <v/>
      </c>
      <c r="AF1454" s="15"/>
      <c r="AG1454" s="15"/>
      <c r="AH1454" s="15"/>
      <c r="AI1454" s="46" t="str">
        <f>IF(Table1[[#This Row],[Posting Date]]&lt;&gt;"","GJ-"&amp;CountryID,"")</f>
        <v/>
      </c>
      <c r="AJ1454" s="59" t="str">
        <f>IF(Table1[[#This Row],[Posting Date]]&lt;&gt;"",Table1[[#This Row],[Posting Date]],"")</f>
        <v/>
      </c>
      <c r="AK1454" s="46"/>
      <c r="AL1454" s="46" t="str">
        <f>IF(Table1[[#This Row],[Description]]&lt;&gt;"",Table1[[#This Row],[Description]],"")</f>
        <v/>
      </c>
      <c r="AM1454" s="46" t="str">
        <f>IF(Table1[[#This Row],[Posting Date]]&lt;&gt;"",Table1[[#This Row],[Reference Number]],"")</f>
        <v/>
      </c>
      <c r="AN1454" s="46" t="str">
        <f>TRIM(Table1[[#This Row],[Line '#]])</f>
        <v/>
      </c>
      <c r="AO1454" s="46" t="str">
        <f>TRIM(Table1[[#This Row],[Account]])</f>
        <v/>
      </c>
      <c r="AP1454" s="46" t="str">
        <f>IF(Table1[[#This Row],[Posting Date]]&lt;&gt;"",$D$5,"")</f>
        <v/>
      </c>
      <c r="AQ1454" s="46" t="str">
        <f>TRIM(Table1[[#This Row],[Departments-Prgrams]])</f>
        <v/>
      </c>
      <c r="AR1454" s="46" t="str">
        <f>TRIM(Table1[[#This Row],[Grant]])</f>
        <v/>
      </c>
      <c r="AS1454" s="46" t="str">
        <f>TRIM(Table1[[#This Row],[Staff ID]])</f>
        <v/>
      </c>
      <c r="AT1454" s="46" t="str">
        <f>IF(TRIM(Table1[[#This Row],[Budget Code]])=0,"",TRIM(Table1[[#This Row],[Budget Code]]))</f>
        <v/>
      </c>
      <c r="AU1454" s="46" t="str">
        <f>IF(Table1[[#This Row],[Line Description]]&lt;&gt;"",Table1[[#This Row],[Line Description]],"")</f>
        <v/>
      </c>
      <c r="AV1454" s="46" t="str">
        <f>IF(Table1[[#This Row],[Cur_Amount Debit]]&gt;0,ROUND(Table1[[#This Row],[Cur_Amount Debit]],2),"")</f>
        <v/>
      </c>
      <c r="AW1454" s="46" t="str">
        <f>IF(Table1[[#This Row],[Cur_Amount Credit]]&gt;0,ROUND(Table1[[#This Row],[Cur_Amount Credit]],2),"")</f>
        <v/>
      </c>
      <c r="AX1454" s="46" t="str">
        <f>LEFT(Table1[[#This Row],[Cur]],3)</f>
        <v/>
      </c>
      <c r="AY1454" s="59"/>
      <c r="AZ1454" s="46"/>
      <c r="BA1454" s="46" t="str">
        <f>IF(Table1[[#This Row],[Cur]]&lt;&gt;"",IF(Table1[[#This Row],[Cur]]="USD","",ExchangeRate),"")</f>
        <v/>
      </c>
      <c r="BB1454" s="46" t="str">
        <f>IF(Table1[[#This Row],[Grant]]&lt;&gt;"",VLOOKUP(Table1[[#This Row],[Grant]],Grants!B:D,3),"")</f>
        <v/>
      </c>
      <c r="BC1454" s="46" t="str">
        <f>TRIM(Table1[[#This Row],[Vendor ID]])</f>
        <v/>
      </c>
      <c r="BD1454">
        <f>IF(Table1[[#This Row],[Reference Number]]=Q1453,BD1453,BD1453+1)</f>
        <v>0</v>
      </c>
    </row>
    <row r="1455" spans="1:56" ht="11.25" customHeight="1" x14ac:dyDescent="0.25">
      <c r="A1455" s="1"/>
      <c r="B1455" s="88" t="str">
        <f>IF(Table1[[#This Row],[Posting Date]]&lt;&gt;"",IF(Table1[[#This Row],[Reference Number]]=Q1454,B1454+1,1),"")</f>
        <v/>
      </c>
      <c r="C1455" s="61"/>
      <c r="D1455" s="61"/>
      <c r="E1455" s="138"/>
      <c r="F1455" s="141" t="str">
        <f>IFERROR(IF(VLOOKUP(Table1[[#This Row],[Budget Code Description]],Dimentions!$X$6:$AC$139,2,FALSE)="","",VLOOKUP(Table1[[#This Row],[Budget Code Description]],Dimentions!$X$6:$AC$139,2,FALSE)),"")</f>
        <v/>
      </c>
      <c r="G1455" s="141"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1" t="str">
        <f>IFERROR(VLOOKUP(Table1[[#This Row],[Budget Code Description]],Table6[#All],8,FALSE),"")</f>
        <v/>
      </c>
      <c r="L1455" s="63"/>
      <c r="M1455" s="65" t="str">
        <f>IFERROR(VLOOKUP(Table1[[#This Row],[Staff ID]],Table2[],2,FALSE),"")</f>
        <v/>
      </c>
      <c r="N1455" s="209" t="str">
        <f>IFERROR(IF(VLOOKUP(Table1[[#This Row],[Budget Code Description]],Dimentions!$X$6:$AC$134,4,FALSE)="","",VLOOKUP(Table1[[#This Row],[Budget Code Description]],Dimentions!$X$6:$AC$134,4,FALSE)),"")</f>
        <v/>
      </c>
      <c r="O1455" s="65" t="str">
        <f>IFERROR(VLOOKUP(Table1[[#This Row],[Vendor ID]],Table549[],2,FALSE),"")</f>
        <v/>
      </c>
      <c r="P1455" s="63"/>
      <c r="Q1455" s="141" t="str">
        <f>IF(Table1[[#This Row],[Posting Date]]&lt;&gt;"",$D$9,"")</f>
        <v/>
      </c>
      <c r="R1455" s="157" t="str">
        <f>IF(Table1[[#This Row],[Posting Date]]&lt;&gt;"",$D$10,"")</f>
        <v/>
      </c>
      <c r="S1455" s="66"/>
      <c r="T1455" s="63"/>
      <c r="U1455" s="67"/>
      <c r="V1455" s="67"/>
      <c r="W1455" s="67" t="str">
        <f t="shared" ref="W1455:W1518" si="27">IF(E1455="","",(ExchangeRate))</f>
        <v/>
      </c>
      <c r="X1455" s="159" t="str">
        <f>IF(E1455="","",(IF(Table1[[#This Row],[Cur]]="USD",Table1[[#This Row],[Cur_Amount Debit]],Table1[[#This Row],[Cur_Amount Debit]]/Table1[[#This Row],[Exchange Rate]])))</f>
        <v/>
      </c>
      <c r="Y1455" s="159" t="str">
        <f>IF(E1455="","",(IF(Table1[[#This Row],[Cur]]="USD",Table1[[#This Row],[Cur_Amount Credit]],Table1[[#This Row],[Cur_Amount Credit]]/ExchangeRate)))</f>
        <v/>
      </c>
      <c r="Z1455" s="201" t="str">
        <f>IF(E1455="","",(Table1[[#This Row],[Debit USD]]-Table1[[#This Row],[Credit USD]]))</f>
        <v/>
      </c>
      <c r="AA1455" s="226"/>
      <c r="AB1455" s="255"/>
      <c r="AC1455" s="1"/>
      <c r="AD1455" s="15"/>
      <c r="AE1455" s="15" t="str">
        <f>IF(AND(OR(Table1[[#This Row],[Account]]="15030",Table1[[#This Row],[Account]]="15035",Table1[[#This Row],[Account]]="20150"),Table1[[#This Row],[Vendor ID]]=""),1,"")</f>
        <v/>
      </c>
      <c r="AF1455" s="15"/>
      <c r="AG1455" s="15"/>
      <c r="AH1455" s="15"/>
      <c r="AI1455" s="46" t="str">
        <f>IF(Table1[[#This Row],[Posting Date]]&lt;&gt;"","GJ-"&amp;CountryID,"")</f>
        <v/>
      </c>
      <c r="AJ1455" s="59" t="str">
        <f>IF(Table1[[#This Row],[Posting Date]]&lt;&gt;"",Table1[[#This Row],[Posting Date]],"")</f>
        <v/>
      </c>
      <c r="AK1455" s="46"/>
      <c r="AL1455" s="46" t="str">
        <f>IF(Table1[[#This Row],[Description]]&lt;&gt;"",Table1[[#This Row],[Description]],"")</f>
        <v/>
      </c>
      <c r="AM1455" s="46" t="str">
        <f>IF(Table1[[#This Row],[Posting Date]]&lt;&gt;"",Table1[[#This Row],[Reference Number]],"")</f>
        <v/>
      </c>
      <c r="AN1455" s="46" t="str">
        <f>TRIM(Table1[[#This Row],[Line '#]])</f>
        <v/>
      </c>
      <c r="AO1455" s="46" t="str">
        <f>TRIM(Table1[[#This Row],[Account]])</f>
        <v/>
      </c>
      <c r="AP1455" s="46" t="str">
        <f>IF(Table1[[#This Row],[Posting Date]]&lt;&gt;"",$D$5,"")</f>
        <v/>
      </c>
      <c r="AQ1455" s="46" t="str">
        <f>TRIM(Table1[[#This Row],[Departments-Prgrams]])</f>
        <v/>
      </c>
      <c r="AR1455" s="46" t="str">
        <f>TRIM(Table1[[#This Row],[Grant]])</f>
        <v/>
      </c>
      <c r="AS1455" s="46" t="str">
        <f>TRIM(Table1[[#This Row],[Staff ID]])</f>
        <v/>
      </c>
      <c r="AT1455" s="46" t="str">
        <f>IF(TRIM(Table1[[#This Row],[Budget Code]])=0,"",TRIM(Table1[[#This Row],[Budget Code]]))</f>
        <v/>
      </c>
      <c r="AU1455" s="46" t="str">
        <f>IF(Table1[[#This Row],[Line Description]]&lt;&gt;"",Table1[[#This Row],[Line Description]],"")</f>
        <v/>
      </c>
      <c r="AV1455" s="46" t="str">
        <f>IF(Table1[[#This Row],[Cur_Amount Debit]]&gt;0,ROUND(Table1[[#This Row],[Cur_Amount Debit]],2),"")</f>
        <v/>
      </c>
      <c r="AW1455" s="46" t="str">
        <f>IF(Table1[[#This Row],[Cur_Amount Credit]]&gt;0,ROUND(Table1[[#This Row],[Cur_Amount Credit]],2),"")</f>
        <v/>
      </c>
      <c r="AX1455" s="46" t="str">
        <f>LEFT(Table1[[#This Row],[Cur]],3)</f>
        <v/>
      </c>
      <c r="AY1455" s="59"/>
      <c r="AZ1455" s="46"/>
      <c r="BA1455" s="46" t="str">
        <f>IF(Table1[[#This Row],[Cur]]&lt;&gt;"",IF(Table1[[#This Row],[Cur]]="USD","",ExchangeRate),"")</f>
        <v/>
      </c>
      <c r="BB1455" s="46" t="str">
        <f>IF(Table1[[#This Row],[Grant]]&lt;&gt;"",VLOOKUP(Table1[[#This Row],[Grant]],Grants!B:D,3),"")</f>
        <v/>
      </c>
      <c r="BC1455" s="46" t="str">
        <f>TRIM(Table1[[#This Row],[Vendor ID]])</f>
        <v/>
      </c>
      <c r="BD1455">
        <f>IF(Table1[[#This Row],[Reference Number]]=Q1454,BD1454,BD1454+1)</f>
        <v>0</v>
      </c>
    </row>
    <row r="1456" spans="1:56" ht="11.25" customHeight="1" x14ac:dyDescent="0.25">
      <c r="A1456" s="1"/>
      <c r="B1456" s="88" t="str">
        <f>IF(Table1[[#This Row],[Posting Date]]&lt;&gt;"",IF(Table1[[#This Row],[Reference Number]]=Q1455,B1455+1,1),"")</f>
        <v/>
      </c>
      <c r="C1456" s="61"/>
      <c r="D1456" s="61"/>
      <c r="E1456" s="138"/>
      <c r="F1456" s="141" t="str">
        <f>IFERROR(IF(VLOOKUP(Table1[[#This Row],[Budget Code Description]],Dimentions!$X$6:$AC$139,2,FALSE)="","",VLOOKUP(Table1[[#This Row],[Budget Code Description]],Dimentions!$X$6:$AC$139,2,FALSE)),"")</f>
        <v/>
      </c>
      <c r="G1456" s="141"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1" t="str">
        <f>IFERROR(VLOOKUP(Table1[[#This Row],[Budget Code Description]],Table6[#All],8,FALSE),"")</f>
        <v/>
      </c>
      <c r="L1456" s="63"/>
      <c r="M1456" s="65" t="str">
        <f>IFERROR(VLOOKUP(Table1[[#This Row],[Staff ID]],Table2[],2,FALSE),"")</f>
        <v/>
      </c>
      <c r="N1456" s="209" t="str">
        <f>IFERROR(IF(VLOOKUP(Table1[[#This Row],[Budget Code Description]],Dimentions!$X$6:$AC$134,4,FALSE)="","",VLOOKUP(Table1[[#This Row],[Budget Code Description]],Dimentions!$X$6:$AC$134,4,FALSE)),"")</f>
        <v/>
      </c>
      <c r="O1456" s="65" t="str">
        <f>IFERROR(VLOOKUP(Table1[[#This Row],[Vendor ID]],Table549[],2,FALSE),"")</f>
        <v/>
      </c>
      <c r="P1456" s="63"/>
      <c r="Q1456" s="141" t="str">
        <f>IF(Table1[[#This Row],[Posting Date]]&lt;&gt;"",$D$9,"")</f>
        <v/>
      </c>
      <c r="R1456" s="157" t="str">
        <f>IF(Table1[[#This Row],[Posting Date]]&lt;&gt;"",$D$10,"")</f>
        <v/>
      </c>
      <c r="S1456" s="66"/>
      <c r="T1456" s="63"/>
      <c r="U1456" s="67"/>
      <c r="V1456" s="67"/>
      <c r="W1456" s="67" t="str">
        <f t="shared" si="27"/>
        <v/>
      </c>
      <c r="X1456" s="159" t="str">
        <f>IF(E1456="","",(IF(Table1[[#This Row],[Cur]]="USD",Table1[[#This Row],[Cur_Amount Debit]],Table1[[#This Row],[Cur_Amount Debit]]/Table1[[#This Row],[Exchange Rate]])))</f>
        <v/>
      </c>
      <c r="Y1456" s="159" t="str">
        <f>IF(E1456="","",(IF(Table1[[#This Row],[Cur]]="USD",Table1[[#This Row],[Cur_Amount Credit]],Table1[[#This Row],[Cur_Amount Credit]]/ExchangeRate)))</f>
        <v/>
      </c>
      <c r="Z1456" s="201" t="str">
        <f>IF(E1456="","",(Table1[[#This Row],[Debit USD]]-Table1[[#This Row],[Credit USD]]))</f>
        <v/>
      </c>
      <c r="AA1456" s="226"/>
      <c r="AB1456" s="255"/>
      <c r="AC1456" s="1"/>
      <c r="AD1456" s="15"/>
      <c r="AE1456" s="15" t="str">
        <f>IF(AND(OR(Table1[[#This Row],[Account]]="15030",Table1[[#This Row],[Account]]="15035",Table1[[#This Row],[Account]]="20150"),Table1[[#This Row],[Vendor ID]]=""),1,"")</f>
        <v/>
      </c>
      <c r="AF1456" s="15"/>
      <c r="AG1456" s="15"/>
      <c r="AH1456" s="15"/>
      <c r="AI1456" s="46" t="str">
        <f>IF(Table1[[#This Row],[Posting Date]]&lt;&gt;"","GJ-"&amp;CountryID,"")</f>
        <v/>
      </c>
      <c r="AJ1456" s="59" t="str">
        <f>IF(Table1[[#This Row],[Posting Date]]&lt;&gt;"",Table1[[#This Row],[Posting Date]],"")</f>
        <v/>
      </c>
      <c r="AK1456" s="46"/>
      <c r="AL1456" s="46" t="str">
        <f>IF(Table1[[#This Row],[Description]]&lt;&gt;"",Table1[[#This Row],[Description]],"")</f>
        <v/>
      </c>
      <c r="AM1456" s="46" t="str">
        <f>IF(Table1[[#This Row],[Posting Date]]&lt;&gt;"",Table1[[#This Row],[Reference Number]],"")</f>
        <v/>
      </c>
      <c r="AN1456" s="46" t="str">
        <f>TRIM(Table1[[#This Row],[Line '#]])</f>
        <v/>
      </c>
      <c r="AO1456" s="46" t="str">
        <f>TRIM(Table1[[#This Row],[Account]])</f>
        <v/>
      </c>
      <c r="AP1456" s="46" t="str">
        <f>IF(Table1[[#This Row],[Posting Date]]&lt;&gt;"",$D$5,"")</f>
        <v/>
      </c>
      <c r="AQ1456" s="46" t="str">
        <f>TRIM(Table1[[#This Row],[Departments-Prgrams]])</f>
        <v/>
      </c>
      <c r="AR1456" s="46" t="str">
        <f>TRIM(Table1[[#This Row],[Grant]])</f>
        <v/>
      </c>
      <c r="AS1456" s="46" t="str">
        <f>TRIM(Table1[[#This Row],[Staff ID]])</f>
        <v/>
      </c>
      <c r="AT1456" s="46" t="str">
        <f>IF(TRIM(Table1[[#This Row],[Budget Code]])=0,"",TRIM(Table1[[#This Row],[Budget Code]]))</f>
        <v/>
      </c>
      <c r="AU1456" s="46" t="str">
        <f>IF(Table1[[#This Row],[Line Description]]&lt;&gt;"",Table1[[#This Row],[Line Description]],"")</f>
        <v/>
      </c>
      <c r="AV1456" s="46" t="str">
        <f>IF(Table1[[#This Row],[Cur_Amount Debit]]&gt;0,ROUND(Table1[[#This Row],[Cur_Amount Debit]],2),"")</f>
        <v/>
      </c>
      <c r="AW1456" s="46" t="str">
        <f>IF(Table1[[#This Row],[Cur_Amount Credit]]&gt;0,ROUND(Table1[[#This Row],[Cur_Amount Credit]],2),"")</f>
        <v/>
      </c>
      <c r="AX1456" s="46" t="str">
        <f>LEFT(Table1[[#This Row],[Cur]],3)</f>
        <v/>
      </c>
      <c r="AY1456" s="59"/>
      <c r="AZ1456" s="46"/>
      <c r="BA1456" s="46" t="str">
        <f>IF(Table1[[#This Row],[Cur]]&lt;&gt;"",IF(Table1[[#This Row],[Cur]]="USD","",ExchangeRate),"")</f>
        <v/>
      </c>
      <c r="BB1456" s="46" t="str">
        <f>IF(Table1[[#This Row],[Grant]]&lt;&gt;"",VLOOKUP(Table1[[#This Row],[Grant]],Grants!B:D,3),"")</f>
        <v/>
      </c>
      <c r="BC1456" s="46" t="str">
        <f>TRIM(Table1[[#This Row],[Vendor ID]])</f>
        <v/>
      </c>
      <c r="BD1456">
        <f>IF(Table1[[#This Row],[Reference Number]]=Q1455,BD1455,BD1455+1)</f>
        <v>0</v>
      </c>
    </row>
    <row r="1457" spans="1:56" ht="11.25" customHeight="1" x14ac:dyDescent="0.25">
      <c r="A1457" s="1"/>
      <c r="B1457" s="88" t="str">
        <f>IF(Table1[[#This Row],[Posting Date]]&lt;&gt;"",IF(Table1[[#This Row],[Reference Number]]=Q1456,B1456+1,1),"")</f>
        <v/>
      </c>
      <c r="C1457" s="61"/>
      <c r="D1457" s="61"/>
      <c r="E1457" s="138"/>
      <c r="F1457" s="141" t="str">
        <f>IFERROR(IF(VLOOKUP(Table1[[#This Row],[Budget Code Description]],Dimentions!$X$6:$AC$139,2,FALSE)="","",VLOOKUP(Table1[[#This Row],[Budget Code Description]],Dimentions!$X$6:$AC$139,2,FALSE)),"")</f>
        <v/>
      </c>
      <c r="G1457" s="141"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1" t="str">
        <f>IFERROR(VLOOKUP(Table1[[#This Row],[Budget Code Description]],Table6[#All],8,FALSE),"")</f>
        <v/>
      </c>
      <c r="L1457" s="63"/>
      <c r="M1457" s="65" t="str">
        <f>IFERROR(VLOOKUP(Table1[[#This Row],[Staff ID]],Table2[],2,FALSE),"")</f>
        <v/>
      </c>
      <c r="N1457" s="209" t="str">
        <f>IFERROR(IF(VLOOKUP(Table1[[#This Row],[Budget Code Description]],Dimentions!$X$6:$AC$134,4,FALSE)="","",VLOOKUP(Table1[[#This Row],[Budget Code Description]],Dimentions!$X$6:$AC$134,4,FALSE)),"")</f>
        <v/>
      </c>
      <c r="O1457" s="65" t="str">
        <f>IFERROR(VLOOKUP(Table1[[#This Row],[Vendor ID]],Table549[],2,FALSE),"")</f>
        <v/>
      </c>
      <c r="P1457" s="63"/>
      <c r="Q1457" s="141" t="str">
        <f>IF(Table1[[#This Row],[Posting Date]]&lt;&gt;"",$D$9,"")</f>
        <v/>
      </c>
      <c r="R1457" s="157" t="str">
        <f>IF(Table1[[#This Row],[Posting Date]]&lt;&gt;"",$D$10,"")</f>
        <v/>
      </c>
      <c r="S1457" s="66"/>
      <c r="T1457" s="63"/>
      <c r="U1457" s="67"/>
      <c r="V1457" s="67"/>
      <c r="W1457" s="67" t="str">
        <f t="shared" si="27"/>
        <v/>
      </c>
      <c r="X1457" s="159" t="str">
        <f>IF(E1457="","",(IF(Table1[[#This Row],[Cur]]="USD",Table1[[#This Row],[Cur_Amount Debit]],Table1[[#This Row],[Cur_Amount Debit]]/Table1[[#This Row],[Exchange Rate]])))</f>
        <v/>
      </c>
      <c r="Y1457" s="159" t="str">
        <f>IF(E1457="","",(IF(Table1[[#This Row],[Cur]]="USD",Table1[[#This Row],[Cur_Amount Credit]],Table1[[#This Row],[Cur_Amount Credit]]/ExchangeRate)))</f>
        <v/>
      </c>
      <c r="Z1457" s="201" t="str">
        <f>IF(E1457="","",(Table1[[#This Row],[Debit USD]]-Table1[[#This Row],[Credit USD]]))</f>
        <v/>
      </c>
      <c r="AA1457" s="226"/>
      <c r="AB1457" s="255"/>
      <c r="AC1457" s="1"/>
      <c r="AD1457" s="15"/>
      <c r="AE1457" s="15" t="str">
        <f>IF(AND(OR(Table1[[#This Row],[Account]]="15030",Table1[[#This Row],[Account]]="15035",Table1[[#This Row],[Account]]="20150"),Table1[[#This Row],[Vendor ID]]=""),1,"")</f>
        <v/>
      </c>
      <c r="AF1457" s="15"/>
      <c r="AG1457" s="15"/>
      <c r="AH1457" s="15"/>
      <c r="AI1457" s="46" t="str">
        <f>IF(Table1[[#This Row],[Posting Date]]&lt;&gt;"","GJ-"&amp;CountryID,"")</f>
        <v/>
      </c>
      <c r="AJ1457" s="59" t="str">
        <f>IF(Table1[[#This Row],[Posting Date]]&lt;&gt;"",Table1[[#This Row],[Posting Date]],"")</f>
        <v/>
      </c>
      <c r="AK1457" s="46"/>
      <c r="AL1457" s="46" t="str">
        <f>IF(Table1[[#This Row],[Description]]&lt;&gt;"",Table1[[#This Row],[Description]],"")</f>
        <v/>
      </c>
      <c r="AM1457" s="46" t="str">
        <f>IF(Table1[[#This Row],[Posting Date]]&lt;&gt;"",Table1[[#This Row],[Reference Number]],"")</f>
        <v/>
      </c>
      <c r="AN1457" s="46" t="str">
        <f>TRIM(Table1[[#This Row],[Line '#]])</f>
        <v/>
      </c>
      <c r="AO1457" s="46" t="str">
        <f>TRIM(Table1[[#This Row],[Account]])</f>
        <v/>
      </c>
      <c r="AP1457" s="46" t="str">
        <f>IF(Table1[[#This Row],[Posting Date]]&lt;&gt;"",$D$5,"")</f>
        <v/>
      </c>
      <c r="AQ1457" s="46" t="str">
        <f>TRIM(Table1[[#This Row],[Departments-Prgrams]])</f>
        <v/>
      </c>
      <c r="AR1457" s="46" t="str">
        <f>TRIM(Table1[[#This Row],[Grant]])</f>
        <v/>
      </c>
      <c r="AS1457" s="46" t="str">
        <f>TRIM(Table1[[#This Row],[Staff ID]])</f>
        <v/>
      </c>
      <c r="AT1457" s="46" t="str">
        <f>IF(TRIM(Table1[[#This Row],[Budget Code]])=0,"",TRIM(Table1[[#This Row],[Budget Code]]))</f>
        <v/>
      </c>
      <c r="AU1457" s="46" t="str">
        <f>IF(Table1[[#This Row],[Line Description]]&lt;&gt;"",Table1[[#This Row],[Line Description]],"")</f>
        <v/>
      </c>
      <c r="AV1457" s="46" t="str">
        <f>IF(Table1[[#This Row],[Cur_Amount Debit]]&gt;0,ROUND(Table1[[#This Row],[Cur_Amount Debit]],2),"")</f>
        <v/>
      </c>
      <c r="AW1457" s="46" t="str">
        <f>IF(Table1[[#This Row],[Cur_Amount Credit]]&gt;0,ROUND(Table1[[#This Row],[Cur_Amount Credit]],2),"")</f>
        <v/>
      </c>
      <c r="AX1457" s="46" t="str">
        <f>LEFT(Table1[[#This Row],[Cur]],3)</f>
        <v/>
      </c>
      <c r="AY1457" s="59"/>
      <c r="AZ1457" s="46"/>
      <c r="BA1457" s="46" t="str">
        <f>IF(Table1[[#This Row],[Cur]]&lt;&gt;"",IF(Table1[[#This Row],[Cur]]="USD","",ExchangeRate),"")</f>
        <v/>
      </c>
      <c r="BB1457" s="46" t="str">
        <f>IF(Table1[[#This Row],[Grant]]&lt;&gt;"",VLOOKUP(Table1[[#This Row],[Grant]],Grants!B:D,3),"")</f>
        <v/>
      </c>
      <c r="BC1457" s="46" t="str">
        <f>TRIM(Table1[[#This Row],[Vendor ID]])</f>
        <v/>
      </c>
      <c r="BD1457">
        <f>IF(Table1[[#This Row],[Reference Number]]=Q1456,BD1456,BD1456+1)</f>
        <v>0</v>
      </c>
    </row>
    <row r="1458" spans="1:56" ht="11.25" customHeight="1" x14ac:dyDescent="0.25">
      <c r="A1458" s="1"/>
      <c r="B1458" s="88" t="str">
        <f>IF(Table1[[#This Row],[Posting Date]]&lt;&gt;"",IF(Table1[[#This Row],[Reference Number]]=Q1457,B1457+1,1),"")</f>
        <v/>
      </c>
      <c r="C1458" s="61"/>
      <c r="D1458" s="61"/>
      <c r="E1458" s="138"/>
      <c r="F1458" s="141" t="str">
        <f>IFERROR(IF(VLOOKUP(Table1[[#This Row],[Budget Code Description]],Dimentions!$X$6:$AC$139,2,FALSE)="","",VLOOKUP(Table1[[#This Row],[Budget Code Description]],Dimentions!$X$6:$AC$139,2,FALSE)),"")</f>
        <v/>
      </c>
      <c r="G1458" s="141"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1" t="str">
        <f>IFERROR(VLOOKUP(Table1[[#This Row],[Budget Code Description]],Table6[#All],8,FALSE),"")</f>
        <v/>
      </c>
      <c r="L1458" s="63"/>
      <c r="M1458" s="65" t="str">
        <f>IFERROR(VLOOKUP(Table1[[#This Row],[Staff ID]],Table2[],2,FALSE),"")</f>
        <v/>
      </c>
      <c r="N1458" s="209" t="str">
        <f>IFERROR(IF(VLOOKUP(Table1[[#This Row],[Budget Code Description]],Dimentions!$X$6:$AC$134,4,FALSE)="","",VLOOKUP(Table1[[#This Row],[Budget Code Description]],Dimentions!$X$6:$AC$134,4,FALSE)),"")</f>
        <v/>
      </c>
      <c r="O1458" s="65" t="str">
        <f>IFERROR(VLOOKUP(Table1[[#This Row],[Vendor ID]],Table549[],2,FALSE),"")</f>
        <v/>
      </c>
      <c r="P1458" s="63"/>
      <c r="Q1458" s="141" t="str">
        <f>IF(Table1[[#This Row],[Posting Date]]&lt;&gt;"",$D$9,"")</f>
        <v/>
      </c>
      <c r="R1458" s="157" t="str">
        <f>IF(Table1[[#This Row],[Posting Date]]&lt;&gt;"",$D$10,"")</f>
        <v/>
      </c>
      <c r="S1458" s="66"/>
      <c r="T1458" s="63"/>
      <c r="U1458" s="67"/>
      <c r="V1458" s="67"/>
      <c r="W1458" s="67" t="str">
        <f t="shared" si="27"/>
        <v/>
      </c>
      <c r="X1458" s="159" t="str">
        <f>IF(E1458="","",(IF(Table1[[#This Row],[Cur]]="USD",Table1[[#This Row],[Cur_Amount Debit]],Table1[[#This Row],[Cur_Amount Debit]]/Table1[[#This Row],[Exchange Rate]])))</f>
        <v/>
      </c>
      <c r="Y1458" s="159" t="str">
        <f>IF(E1458="","",(IF(Table1[[#This Row],[Cur]]="USD",Table1[[#This Row],[Cur_Amount Credit]],Table1[[#This Row],[Cur_Amount Credit]]/ExchangeRate)))</f>
        <v/>
      </c>
      <c r="Z1458" s="201" t="str">
        <f>IF(E1458="","",(Table1[[#This Row],[Debit USD]]-Table1[[#This Row],[Credit USD]]))</f>
        <v/>
      </c>
      <c r="AA1458" s="226"/>
      <c r="AB1458" s="255"/>
      <c r="AC1458" s="1"/>
      <c r="AD1458" s="15"/>
      <c r="AE1458" s="15" t="str">
        <f>IF(AND(OR(Table1[[#This Row],[Account]]="15030",Table1[[#This Row],[Account]]="15035",Table1[[#This Row],[Account]]="20150"),Table1[[#This Row],[Vendor ID]]=""),1,"")</f>
        <v/>
      </c>
      <c r="AF1458" s="15"/>
      <c r="AG1458" s="15"/>
      <c r="AH1458" s="15"/>
      <c r="AI1458" s="46" t="str">
        <f>IF(Table1[[#This Row],[Posting Date]]&lt;&gt;"","GJ-"&amp;CountryID,"")</f>
        <v/>
      </c>
      <c r="AJ1458" s="59" t="str">
        <f>IF(Table1[[#This Row],[Posting Date]]&lt;&gt;"",Table1[[#This Row],[Posting Date]],"")</f>
        <v/>
      </c>
      <c r="AK1458" s="46"/>
      <c r="AL1458" s="46" t="str">
        <f>IF(Table1[[#This Row],[Description]]&lt;&gt;"",Table1[[#This Row],[Description]],"")</f>
        <v/>
      </c>
      <c r="AM1458" s="46" t="str">
        <f>IF(Table1[[#This Row],[Posting Date]]&lt;&gt;"",Table1[[#This Row],[Reference Number]],"")</f>
        <v/>
      </c>
      <c r="AN1458" s="46" t="str">
        <f>TRIM(Table1[[#This Row],[Line '#]])</f>
        <v/>
      </c>
      <c r="AO1458" s="46" t="str">
        <f>TRIM(Table1[[#This Row],[Account]])</f>
        <v/>
      </c>
      <c r="AP1458" s="46" t="str">
        <f>IF(Table1[[#This Row],[Posting Date]]&lt;&gt;"",$D$5,"")</f>
        <v/>
      </c>
      <c r="AQ1458" s="46" t="str">
        <f>TRIM(Table1[[#This Row],[Departments-Prgrams]])</f>
        <v/>
      </c>
      <c r="AR1458" s="46" t="str">
        <f>TRIM(Table1[[#This Row],[Grant]])</f>
        <v/>
      </c>
      <c r="AS1458" s="46" t="str">
        <f>TRIM(Table1[[#This Row],[Staff ID]])</f>
        <v/>
      </c>
      <c r="AT1458" s="46" t="str">
        <f>IF(TRIM(Table1[[#This Row],[Budget Code]])=0,"",TRIM(Table1[[#This Row],[Budget Code]]))</f>
        <v/>
      </c>
      <c r="AU1458" s="46" t="str">
        <f>IF(Table1[[#This Row],[Line Description]]&lt;&gt;"",Table1[[#This Row],[Line Description]],"")</f>
        <v/>
      </c>
      <c r="AV1458" s="46" t="str">
        <f>IF(Table1[[#This Row],[Cur_Amount Debit]]&gt;0,ROUND(Table1[[#This Row],[Cur_Amount Debit]],2),"")</f>
        <v/>
      </c>
      <c r="AW1458" s="46" t="str">
        <f>IF(Table1[[#This Row],[Cur_Amount Credit]]&gt;0,ROUND(Table1[[#This Row],[Cur_Amount Credit]],2),"")</f>
        <v/>
      </c>
      <c r="AX1458" s="46" t="str">
        <f>LEFT(Table1[[#This Row],[Cur]],3)</f>
        <v/>
      </c>
      <c r="AY1458" s="59"/>
      <c r="AZ1458" s="46"/>
      <c r="BA1458" s="46" t="str">
        <f>IF(Table1[[#This Row],[Cur]]&lt;&gt;"",IF(Table1[[#This Row],[Cur]]="USD","",ExchangeRate),"")</f>
        <v/>
      </c>
      <c r="BB1458" s="46" t="str">
        <f>IF(Table1[[#This Row],[Grant]]&lt;&gt;"",VLOOKUP(Table1[[#This Row],[Grant]],Grants!B:D,3),"")</f>
        <v/>
      </c>
      <c r="BC1458" s="46" t="str">
        <f>TRIM(Table1[[#This Row],[Vendor ID]])</f>
        <v/>
      </c>
      <c r="BD1458">
        <f>IF(Table1[[#This Row],[Reference Number]]=Q1457,BD1457,BD1457+1)</f>
        <v>0</v>
      </c>
    </row>
    <row r="1459" spans="1:56" ht="11.25" customHeight="1" x14ac:dyDescent="0.25">
      <c r="A1459" s="1"/>
      <c r="B1459" s="88" t="str">
        <f>IF(Table1[[#This Row],[Posting Date]]&lt;&gt;"",IF(Table1[[#This Row],[Reference Number]]=Q1458,B1458+1,1),"")</f>
        <v/>
      </c>
      <c r="C1459" s="61"/>
      <c r="D1459" s="61"/>
      <c r="E1459" s="138"/>
      <c r="F1459" s="141" t="str">
        <f>IFERROR(IF(VLOOKUP(Table1[[#This Row],[Budget Code Description]],Dimentions!$X$6:$AC$139,2,FALSE)="","",VLOOKUP(Table1[[#This Row],[Budget Code Description]],Dimentions!$X$6:$AC$139,2,FALSE)),"")</f>
        <v/>
      </c>
      <c r="G1459" s="141"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1" t="str">
        <f>IFERROR(VLOOKUP(Table1[[#This Row],[Budget Code Description]],Table6[#All],8,FALSE),"")</f>
        <v/>
      </c>
      <c r="L1459" s="63"/>
      <c r="M1459" s="65" t="str">
        <f>IFERROR(VLOOKUP(Table1[[#This Row],[Staff ID]],Table2[],2,FALSE),"")</f>
        <v/>
      </c>
      <c r="N1459" s="209" t="str">
        <f>IFERROR(IF(VLOOKUP(Table1[[#This Row],[Budget Code Description]],Dimentions!$X$6:$AC$134,4,FALSE)="","",VLOOKUP(Table1[[#This Row],[Budget Code Description]],Dimentions!$X$6:$AC$134,4,FALSE)),"")</f>
        <v/>
      </c>
      <c r="O1459" s="65" t="str">
        <f>IFERROR(VLOOKUP(Table1[[#This Row],[Vendor ID]],Table549[],2,FALSE),"")</f>
        <v/>
      </c>
      <c r="P1459" s="63"/>
      <c r="Q1459" s="141" t="str">
        <f>IF(Table1[[#This Row],[Posting Date]]&lt;&gt;"",$D$9,"")</f>
        <v/>
      </c>
      <c r="R1459" s="157" t="str">
        <f>IF(Table1[[#This Row],[Posting Date]]&lt;&gt;"",$D$10,"")</f>
        <v/>
      </c>
      <c r="S1459" s="66"/>
      <c r="T1459" s="63"/>
      <c r="U1459" s="67"/>
      <c r="V1459" s="67"/>
      <c r="W1459" s="67" t="str">
        <f t="shared" si="27"/>
        <v/>
      </c>
      <c r="X1459" s="159" t="str">
        <f>IF(E1459="","",(IF(Table1[[#This Row],[Cur]]="USD",Table1[[#This Row],[Cur_Amount Debit]],Table1[[#This Row],[Cur_Amount Debit]]/Table1[[#This Row],[Exchange Rate]])))</f>
        <v/>
      </c>
      <c r="Y1459" s="159" t="str">
        <f>IF(E1459="","",(IF(Table1[[#This Row],[Cur]]="USD",Table1[[#This Row],[Cur_Amount Credit]],Table1[[#This Row],[Cur_Amount Credit]]/ExchangeRate)))</f>
        <v/>
      </c>
      <c r="Z1459" s="201" t="str">
        <f>IF(E1459="","",(Table1[[#This Row],[Debit USD]]-Table1[[#This Row],[Credit USD]]))</f>
        <v/>
      </c>
      <c r="AA1459" s="226"/>
      <c r="AB1459" s="255"/>
      <c r="AC1459" s="1"/>
      <c r="AD1459" s="15"/>
      <c r="AE1459" s="15" t="str">
        <f>IF(AND(OR(Table1[[#This Row],[Account]]="15030",Table1[[#This Row],[Account]]="15035",Table1[[#This Row],[Account]]="20150"),Table1[[#This Row],[Vendor ID]]=""),1,"")</f>
        <v/>
      </c>
      <c r="AF1459" s="15"/>
      <c r="AG1459" s="15"/>
      <c r="AH1459" s="15"/>
      <c r="AI1459" s="46" t="str">
        <f>IF(Table1[[#This Row],[Posting Date]]&lt;&gt;"","GJ-"&amp;CountryID,"")</f>
        <v/>
      </c>
      <c r="AJ1459" s="59" t="str">
        <f>IF(Table1[[#This Row],[Posting Date]]&lt;&gt;"",Table1[[#This Row],[Posting Date]],"")</f>
        <v/>
      </c>
      <c r="AK1459" s="46"/>
      <c r="AL1459" s="46" t="str">
        <f>IF(Table1[[#This Row],[Description]]&lt;&gt;"",Table1[[#This Row],[Description]],"")</f>
        <v/>
      </c>
      <c r="AM1459" s="46" t="str">
        <f>IF(Table1[[#This Row],[Posting Date]]&lt;&gt;"",Table1[[#This Row],[Reference Number]],"")</f>
        <v/>
      </c>
      <c r="AN1459" s="46" t="str">
        <f>TRIM(Table1[[#This Row],[Line '#]])</f>
        <v/>
      </c>
      <c r="AO1459" s="46" t="str">
        <f>TRIM(Table1[[#This Row],[Account]])</f>
        <v/>
      </c>
      <c r="AP1459" s="46" t="str">
        <f>IF(Table1[[#This Row],[Posting Date]]&lt;&gt;"",$D$5,"")</f>
        <v/>
      </c>
      <c r="AQ1459" s="46" t="str">
        <f>TRIM(Table1[[#This Row],[Departments-Prgrams]])</f>
        <v/>
      </c>
      <c r="AR1459" s="46" t="str">
        <f>TRIM(Table1[[#This Row],[Grant]])</f>
        <v/>
      </c>
      <c r="AS1459" s="46" t="str">
        <f>TRIM(Table1[[#This Row],[Staff ID]])</f>
        <v/>
      </c>
      <c r="AT1459" s="46" t="str">
        <f>IF(TRIM(Table1[[#This Row],[Budget Code]])=0,"",TRIM(Table1[[#This Row],[Budget Code]]))</f>
        <v/>
      </c>
      <c r="AU1459" s="46" t="str">
        <f>IF(Table1[[#This Row],[Line Description]]&lt;&gt;"",Table1[[#This Row],[Line Description]],"")</f>
        <v/>
      </c>
      <c r="AV1459" s="46" t="str">
        <f>IF(Table1[[#This Row],[Cur_Amount Debit]]&gt;0,ROUND(Table1[[#This Row],[Cur_Amount Debit]],2),"")</f>
        <v/>
      </c>
      <c r="AW1459" s="46" t="str">
        <f>IF(Table1[[#This Row],[Cur_Amount Credit]]&gt;0,ROUND(Table1[[#This Row],[Cur_Amount Credit]],2),"")</f>
        <v/>
      </c>
      <c r="AX1459" s="46" t="str">
        <f>LEFT(Table1[[#This Row],[Cur]],3)</f>
        <v/>
      </c>
      <c r="AY1459" s="59"/>
      <c r="AZ1459" s="46"/>
      <c r="BA1459" s="46" t="str">
        <f>IF(Table1[[#This Row],[Cur]]&lt;&gt;"",IF(Table1[[#This Row],[Cur]]="USD","",ExchangeRate),"")</f>
        <v/>
      </c>
      <c r="BB1459" s="46" t="str">
        <f>IF(Table1[[#This Row],[Grant]]&lt;&gt;"",VLOOKUP(Table1[[#This Row],[Grant]],Grants!B:D,3),"")</f>
        <v/>
      </c>
      <c r="BC1459" s="46" t="str">
        <f>TRIM(Table1[[#This Row],[Vendor ID]])</f>
        <v/>
      </c>
      <c r="BD1459">
        <f>IF(Table1[[#This Row],[Reference Number]]=Q1458,BD1458,BD1458+1)</f>
        <v>0</v>
      </c>
    </row>
    <row r="1460" spans="1:56" ht="11.25" customHeight="1" x14ac:dyDescent="0.25">
      <c r="A1460" s="1"/>
      <c r="B1460" s="88" t="str">
        <f>IF(Table1[[#This Row],[Posting Date]]&lt;&gt;"",IF(Table1[[#This Row],[Reference Number]]=Q1459,B1459+1,1),"")</f>
        <v/>
      </c>
      <c r="C1460" s="61"/>
      <c r="D1460" s="61"/>
      <c r="E1460" s="138"/>
      <c r="F1460" s="141" t="str">
        <f>IFERROR(IF(VLOOKUP(Table1[[#This Row],[Budget Code Description]],Dimentions!$X$6:$AC$139,2,FALSE)="","",VLOOKUP(Table1[[#This Row],[Budget Code Description]],Dimentions!$X$6:$AC$139,2,FALSE)),"")</f>
        <v/>
      </c>
      <c r="G1460" s="141"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1" t="str">
        <f>IFERROR(VLOOKUP(Table1[[#This Row],[Budget Code Description]],Table6[#All],8,FALSE),"")</f>
        <v/>
      </c>
      <c r="L1460" s="63"/>
      <c r="M1460" s="65" t="str">
        <f>IFERROR(VLOOKUP(Table1[[#This Row],[Staff ID]],Table2[],2,FALSE),"")</f>
        <v/>
      </c>
      <c r="N1460" s="209" t="str">
        <f>IFERROR(IF(VLOOKUP(Table1[[#This Row],[Budget Code Description]],Dimentions!$X$6:$AC$134,4,FALSE)="","",VLOOKUP(Table1[[#This Row],[Budget Code Description]],Dimentions!$X$6:$AC$134,4,FALSE)),"")</f>
        <v/>
      </c>
      <c r="O1460" s="65" t="str">
        <f>IFERROR(VLOOKUP(Table1[[#This Row],[Vendor ID]],Table549[],2,FALSE),"")</f>
        <v/>
      </c>
      <c r="P1460" s="63"/>
      <c r="Q1460" s="141" t="str">
        <f>IF(Table1[[#This Row],[Posting Date]]&lt;&gt;"",$D$9,"")</f>
        <v/>
      </c>
      <c r="R1460" s="157" t="str">
        <f>IF(Table1[[#This Row],[Posting Date]]&lt;&gt;"",$D$10,"")</f>
        <v/>
      </c>
      <c r="S1460" s="66"/>
      <c r="T1460" s="63"/>
      <c r="U1460" s="67"/>
      <c r="V1460" s="67"/>
      <c r="W1460" s="67" t="str">
        <f t="shared" si="27"/>
        <v/>
      </c>
      <c r="X1460" s="159" t="str">
        <f>IF(E1460="","",(IF(Table1[[#This Row],[Cur]]="USD",Table1[[#This Row],[Cur_Amount Debit]],Table1[[#This Row],[Cur_Amount Debit]]/Table1[[#This Row],[Exchange Rate]])))</f>
        <v/>
      </c>
      <c r="Y1460" s="159" t="str">
        <f>IF(E1460="","",(IF(Table1[[#This Row],[Cur]]="USD",Table1[[#This Row],[Cur_Amount Credit]],Table1[[#This Row],[Cur_Amount Credit]]/ExchangeRate)))</f>
        <v/>
      </c>
      <c r="Z1460" s="201" t="str">
        <f>IF(E1460="","",(Table1[[#This Row],[Debit USD]]-Table1[[#This Row],[Credit USD]]))</f>
        <v/>
      </c>
      <c r="AA1460" s="226"/>
      <c r="AB1460" s="255"/>
      <c r="AC1460" s="1"/>
      <c r="AD1460" s="15"/>
      <c r="AE1460" s="15" t="str">
        <f>IF(AND(OR(Table1[[#This Row],[Account]]="15030",Table1[[#This Row],[Account]]="15035",Table1[[#This Row],[Account]]="20150"),Table1[[#This Row],[Vendor ID]]=""),1,"")</f>
        <v/>
      </c>
      <c r="AF1460" s="15"/>
      <c r="AG1460" s="15"/>
      <c r="AH1460" s="15"/>
      <c r="AI1460" s="46" t="str">
        <f>IF(Table1[[#This Row],[Posting Date]]&lt;&gt;"","GJ-"&amp;CountryID,"")</f>
        <v/>
      </c>
      <c r="AJ1460" s="59" t="str">
        <f>IF(Table1[[#This Row],[Posting Date]]&lt;&gt;"",Table1[[#This Row],[Posting Date]],"")</f>
        <v/>
      </c>
      <c r="AK1460" s="46"/>
      <c r="AL1460" s="46" t="str">
        <f>IF(Table1[[#This Row],[Description]]&lt;&gt;"",Table1[[#This Row],[Description]],"")</f>
        <v/>
      </c>
      <c r="AM1460" s="46" t="str">
        <f>IF(Table1[[#This Row],[Posting Date]]&lt;&gt;"",Table1[[#This Row],[Reference Number]],"")</f>
        <v/>
      </c>
      <c r="AN1460" s="46" t="str">
        <f>TRIM(Table1[[#This Row],[Line '#]])</f>
        <v/>
      </c>
      <c r="AO1460" s="46" t="str">
        <f>TRIM(Table1[[#This Row],[Account]])</f>
        <v/>
      </c>
      <c r="AP1460" s="46" t="str">
        <f>IF(Table1[[#This Row],[Posting Date]]&lt;&gt;"",$D$5,"")</f>
        <v/>
      </c>
      <c r="AQ1460" s="46" t="str">
        <f>TRIM(Table1[[#This Row],[Departments-Prgrams]])</f>
        <v/>
      </c>
      <c r="AR1460" s="46" t="str">
        <f>TRIM(Table1[[#This Row],[Grant]])</f>
        <v/>
      </c>
      <c r="AS1460" s="46" t="str">
        <f>TRIM(Table1[[#This Row],[Staff ID]])</f>
        <v/>
      </c>
      <c r="AT1460" s="46" t="str">
        <f>IF(TRIM(Table1[[#This Row],[Budget Code]])=0,"",TRIM(Table1[[#This Row],[Budget Code]]))</f>
        <v/>
      </c>
      <c r="AU1460" s="46" t="str">
        <f>IF(Table1[[#This Row],[Line Description]]&lt;&gt;"",Table1[[#This Row],[Line Description]],"")</f>
        <v/>
      </c>
      <c r="AV1460" s="46" t="str">
        <f>IF(Table1[[#This Row],[Cur_Amount Debit]]&gt;0,ROUND(Table1[[#This Row],[Cur_Amount Debit]],2),"")</f>
        <v/>
      </c>
      <c r="AW1460" s="46" t="str">
        <f>IF(Table1[[#This Row],[Cur_Amount Credit]]&gt;0,ROUND(Table1[[#This Row],[Cur_Amount Credit]],2),"")</f>
        <v/>
      </c>
      <c r="AX1460" s="46" t="str">
        <f>LEFT(Table1[[#This Row],[Cur]],3)</f>
        <v/>
      </c>
      <c r="AY1460" s="59"/>
      <c r="AZ1460" s="46"/>
      <c r="BA1460" s="46" t="str">
        <f>IF(Table1[[#This Row],[Cur]]&lt;&gt;"",IF(Table1[[#This Row],[Cur]]="USD","",ExchangeRate),"")</f>
        <v/>
      </c>
      <c r="BB1460" s="46" t="str">
        <f>IF(Table1[[#This Row],[Grant]]&lt;&gt;"",VLOOKUP(Table1[[#This Row],[Grant]],Grants!B:D,3),"")</f>
        <v/>
      </c>
      <c r="BC1460" s="46" t="str">
        <f>TRIM(Table1[[#This Row],[Vendor ID]])</f>
        <v/>
      </c>
      <c r="BD1460">
        <f>IF(Table1[[#This Row],[Reference Number]]=Q1459,BD1459,BD1459+1)</f>
        <v>0</v>
      </c>
    </row>
    <row r="1461" spans="1:56" ht="11.25" customHeight="1" x14ac:dyDescent="0.25">
      <c r="A1461" s="1"/>
      <c r="B1461" s="88" t="str">
        <f>IF(Table1[[#This Row],[Posting Date]]&lt;&gt;"",IF(Table1[[#This Row],[Reference Number]]=Q1460,B1460+1,1),"")</f>
        <v/>
      </c>
      <c r="C1461" s="61"/>
      <c r="D1461" s="61"/>
      <c r="E1461" s="138"/>
      <c r="F1461" s="141" t="str">
        <f>IFERROR(IF(VLOOKUP(Table1[[#This Row],[Budget Code Description]],Dimentions!$X$6:$AC$139,2,FALSE)="","",VLOOKUP(Table1[[#This Row],[Budget Code Description]],Dimentions!$X$6:$AC$139,2,FALSE)),"")</f>
        <v/>
      </c>
      <c r="G1461" s="141"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1" t="str">
        <f>IFERROR(VLOOKUP(Table1[[#This Row],[Budget Code Description]],Table6[#All],8,FALSE),"")</f>
        <v/>
      </c>
      <c r="L1461" s="63"/>
      <c r="M1461" s="65" t="str">
        <f>IFERROR(VLOOKUP(Table1[[#This Row],[Staff ID]],Table2[],2,FALSE),"")</f>
        <v/>
      </c>
      <c r="N1461" s="209" t="str">
        <f>IFERROR(IF(VLOOKUP(Table1[[#This Row],[Budget Code Description]],Dimentions!$X$6:$AC$134,4,FALSE)="","",VLOOKUP(Table1[[#This Row],[Budget Code Description]],Dimentions!$X$6:$AC$134,4,FALSE)),"")</f>
        <v/>
      </c>
      <c r="O1461" s="65" t="str">
        <f>IFERROR(VLOOKUP(Table1[[#This Row],[Vendor ID]],Table549[],2,FALSE),"")</f>
        <v/>
      </c>
      <c r="P1461" s="63"/>
      <c r="Q1461" s="141" t="str">
        <f>IF(Table1[[#This Row],[Posting Date]]&lt;&gt;"",$D$9,"")</f>
        <v/>
      </c>
      <c r="R1461" s="157" t="str">
        <f>IF(Table1[[#This Row],[Posting Date]]&lt;&gt;"",$D$10,"")</f>
        <v/>
      </c>
      <c r="S1461" s="66"/>
      <c r="T1461" s="63"/>
      <c r="U1461" s="67"/>
      <c r="V1461" s="67"/>
      <c r="W1461" s="67" t="str">
        <f t="shared" si="27"/>
        <v/>
      </c>
      <c r="X1461" s="159" t="str">
        <f>IF(E1461="","",(IF(Table1[[#This Row],[Cur]]="USD",Table1[[#This Row],[Cur_Amount Debit]],Table1[[#This Row],[Cur_Amount Debit]]/Table1[[#This Row],[Exchange Rate]])))</f>
        <v/>
      </c>
      <c r="Y1461" s="159" t="str">
        <f>IF(E1461="","",(IF(Table1[[#This Row],[Cur]]="USD",Table1[[#This Row],[Cur_Amount Credit]],Table1[[#This Row],[Cur_Amount Credit]]/ExchangeRate)))</f>
        <v/>
      </c>
      <c r="Z1461" s="201" t="str">
        <f>IF(E1461="","",(Table1[[#This Row],[Debit USD]]-Table1[[#This Row],[Credit USD]]))</f>
        <v/>
      </c>
      <c r="AA1461" s="226"/>
      <c r="AB1461" s="255"/>
      <c r="AC1461" s="1"/>
      <c r="AD1461" s="15"/>
      <c r="AE1461" s="15" t="str">
        <f>IF(AND(OR(Table1[[#This Row],[Account]]="15030",Table1[[#This Row],[Account]]="15035",Table1[[#This Row],[Account]]="20150"),Table1[[#This Row],[Vendor ID]]=""),1,"")</f>
        <v/>
      </c>
      <c r="AF1461" s="15"/>
      <c r="AG1461" s="15"/>
      <c r="AH1461" s="15"/>
      <c r="AI1461" s="46" t="str">
        <f>IF(Table1[[#This Row],[Posting Date]]&lt;&gt;"","GJ-"&amp;CountryID,"")</f>
        <v/>
      </c>
      <c r="AJ1461" s="59" t="str">
        <f>IF(Table1[[#This Row],[Posting Date]]&lt;&gt;"",Table1[[#This Row],[Posting Date]],"")</f>
        <v/>
      </c>
      <c r="AK1461" s="46"/>
      <c r="AL1461" s="46" t="str">
        <f>IF(Table1[[#This Row],[Description]]&lt;&gt;"",Table1[[#This Row],[Description]],"")</f>
        <v/>
      </c>
      <c r="AM1461" s="46" t="str">
        <f>IF(Table1[[#This Row],[Posting Date]]&lt;&gt;"",Table1[[#This Row],[Reference Number]],"")</f>
        <v/>
      </c>
      <c r="AN1461" s="46" t="str">
        <f>TRIM(Table1[[#This Row],[Line '#]])</f>
        <v/>
      </c>
      <c r="AO1461" s="46" t="str">
        <f>TRIM(Table1[[#This Row],[Account]])</f>
        <v/>
      </c>
      <c r="AP1461" s="46" t="str">
        <f>IF(Table1[[#This Row],[Posting Date]]&lt;&gt;"",$D$5,"")</f>
        <v/>
      </c>
      <c r="AQ1461" s="46" t="str">
        <f>TRIM(Table1[[#This Row],[Departments-Prgrams]])</f>
        <v/>
      </c>
      <c r="AR1461" s="46" t="str">
        <f>TRIM(Table1[[#This Row],[Grant]])</f>
        <v/>
      </c>
      <c r="AS1461" s="46" t="str">
        <f>TRIM(Table1[[#This Row],[Staff ID]])</f>
        <v/>
      </c>
      <c r="AT1461" s="46" t="str">
        <f>IF(TRIM(Table1[[#This Row],[Budget Code]])=0,"",TRIM(Table1[[#This Row],[Budget Code]]))</f>
        <v/>
      </c>
      <c r="AU1461" s="46" t="str">
        <f>IF(Table1[[#This Row],[Line Description]]&lt;&gt;"",Table1[[#This Row],[Line Description]],"")</f>
        <v/>
      </c>
      <c r="AV1461" s="46" t="str">
        <f>IF(Table1[[#This Row],[Cur_Amount Debit]]&gt;0,ROUND(Table1[[#This Row],[Cur_Amount Debit]],2),"")</f>
        <v/>
      </c>
      <c r="AW1461" s="46" t="str">
        <f>IF(Table1[[#This Row],[Cur_Amount Credit]]&gt;0,ROUND(Table1[[#This Row],[Cur_Amount Credit]],2),"")</f>
        <v/>
      </c>
      <c r="AX1461" s="46" t="str">
        <f>LEFT(Table1[[#This Row],[Cur]],3)</f>
        <v/>
      </c>
      <c r="AY1461" s="59"/>
      <c r="AZ1461" s="46"/>
      <c r="BA1461" s="46" t="str">
        <f>IF(Table1[[#This Row],[Cur]]&lt;&gt;"",IF(Table1[[#This Row],[Cur]]="USD","",ExchangeRate),"")</f>
        <v/>
      </c>
      <c r="BB1461" s="46" t="str">
        <f>IF(Table1[[#This Row],[Grant]]&lt;&gt;"",VLOOKUP(Table1[[#This Row],[Grant]],Grants!B:D,3),"")</f>
        <v/>
      </c>
      <c r="BC1461" s="46" t="str">
        <f>TRIM(Table1[[#This Row],[Vendor ID]])</f>
        <v/>
      </c>
      <c r="BD1461">
        <f>IF(Table1[[#This Row],[Reference Number]]=Q1460,BD1460,BD1460+1)</f>
        <v>0</v>
      </c>
    </row>
    <row r="1462" spans="1:56" ht="11.25" customHeight="1" x14ac:dyDescent="0.25">
      <c r="A1462" s="1"/>
      <c r="B1462" s="88" t="str">
        <f>IF(Table1[[#This Row],[Posting Date]]&lt;&gt;"",IF(Table1[[#This Row],[Reference Number]]=Q1461,B1461+1,1),"")</f>
        <v/>
      </c>
      <c r="C1462" s="61"/>
      <c r="D1462" s="61"/>
      <c r="E1462" s="138"/>
      <c r="F1462" s="141" t="str">
        <f>IFERROR(IF(VLOOKUP(Table1[[#This Row],[Budget Code Description]],Dimentions!$X$6:$AC$139,2,FALSE)="","",VLOOKUP(Table1[[#This Row],[Budget Code Description]],Dimentions!$X$6:$AC$139,2,FALSE)),"")</f>
        <v/>
      </c>
      <c r="G1462" s="141"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1" t="str">
        <f>IFERROR(VLOOKUP(Table1[[#This Row],[Budget Code Description]],Table6[#All],8,FALSE),"")</f>
        <v/>
      </c>
      <c r="L1462" s="63"/>
      <c r="M1462" s="65" t="str">
        <f>IFERROR(VLOOKUP(Table1[[#This Row],[Staff ID]],Table2[],2,FALSE),"")</f>
        <v/>
      </c>
      <c r="N1462" s="209" t="str">
        <f>IFERROR(IF(VLOOKUP(Table1[[#This Row],[Budget Code Description]],Dimentions!$X$6:$AC$134,4,FALSE)="","",VLOOKUP(Table1[[#This Row],[Budget Code Description]],Dimentions!$X$6:$AC$134,4,FALSE)),"")</f>
        <v/>
      </c>
      <c r="O1462" s="65" t="str">
        <f>IFERROR(VLOOKUP(Table1[[#This Row],[Vendor ID]],Table549[],2,FALSE),"")</f>
        <v/>
      </c>
      <c r="P1462" s="63"/>
      <c r="Q1462" s="141" t="str">
        <f>IF(Table1[[#This Row],[Posting Date]]&lt;&gt;"",$D$9,"")</f>
        <v/>
      </c>
      <c r="R1462" s="157" t="str">
        <f>IF(Table1[[#This Row],[Posting Date]]&lt;&gt;"",$D$10,"")</f>
        <v/>
      </c>
      <c r="S1462" s="66"/>
      <c r="T1462" s="63"/>
      <c r="U1462" s="67"/>
      <c r="V1462" s="67"/>
      <c r="W1462" s="67" t="str">
        <f t="shared" si="27"/>
        <v/>
      </c>
      <c r="X1462" s="159" t="str">
        <f>IF(E1462="","",(IF(Table1[[#This Row],[Cur]]="USD",Table1[[#This Row],[Cur_Amount Debit]],Table1[[#This Row],[Cur_Amount Debit]]/Table1[[#This Row],[Exchange Rate]])))</f>
        <v/>
      </c>
      <c r="Y1462" s="159" t="str">
        <f>IF(E1462="","",(IF(Table1[[#This Row],[Cur]]="USD",Table1[[#This Row],[Cur_Amount Credit]],Table1[[#This Row],[Cur_Amount Credit]]/ExchangeRate)))</f>
        <v/>
      </c>
      <c r="Z1462" s="201" t="str">
        <f>IF(E1462="","",(Table1[[#This Row],[Debit USD]]-Table1[[#This Row],[Credit USD]]))</f>
        <v/>
      </c>
      <c r="AA1462" s="226"/>
      <c r="AB1462" s="255"/>
      <c r="AC1462" s="1"/>
      <c r="AD1462" s="15"/>
      <c r="AE1462" s="15" t="str">
        <f>IF(AND(OR(Table1[[#This Row],[Account]]="15030",Table1[[#This Row],[Account]]="15035",Table1[[#This Row],[Account]]="20150"),Table1[[#This Row],[Vendor ID]]=""),1,"")</f>
        <v/>
      </c>
      <c r="AF1462" s="15"/>
      <c r="AG1462" s="15"/>
      <c r="AH1462" s="15"/>
      <c r="AI1462" s="46" t="str">
        <f>IF(Table1[[#This Row],[Posting Date]]&lt;&gt;"","GJ-"&amp;CountryID,"")</f>
        <v/>
      </c>
      <c r="AJ1462" s="59" t="str">
        <f>IF(Table1[[#This Row],[Posting Date]]&lt;&gt;"",Table1[[#This Row],[Posting Date]],"")</f>
        <v/>
      </c>
      <c r="AK1462" s="46"/>
      <c r="AL1462" s="46" t="str">
        <f>IF(Table1[[#This Row],[Description]]&lt;&gt;"",Table1[[#This Row],[Description]],"")</f>
        <v/>
      </c>
      <c r="AM1462" s="46" t="str">
        <f>IF(Table1[[#This Row],[Posting Date]]&lt;&gt;"",Table1[[#This Row],[Reference Number]],"")</f>
        <v/>
      </c>
      <c r="AN1462" s="46" t="str">
        <f>TRIM(Table1[[#This Row],[Line '#]])</f>
        <v/>
      </c>
      <c r="AO1462" s="46" t="str">
        <f>TRIM(Table1[[#This Row],[Account]])</f>
        <v/>
      </c>
      <c r="AP1462" s="46" t="str">
        <f>IF(Table1[[#This Row],[Posting Date]]&lt;&gt;"",$D$5,"")</f>
        <v/>
      </c>
      <c r="AQ1462" s="46" t="str">
        <f>TRIM(Table1[[#This Row],[Departments-Prgrams]])</f>
        <v/>
      </c>
      <c r="AR1462" s="46" t="str">
        <f>TRIM(Table1[[#This Row],[Grant]])</f>
        <v/>
      </c>
      <c r="AS1462" s="46" t="str">
        <f>TRIM(Table1[[#This Row],[Staff ID]])</f>
        <v/>
      </c>
      <c r="AT1462" s="46" t="str">
        <f>IF(TRIM(Table1[[#This Row],[Budget Code]])=0,"",TRIM(Table1[[#This Row],[Budget Code]]))</f>
        <v/>
      </c>
      <c r="AU1462" s="46" t="str">
        <f>IF(Table1[[#This Row],[Line Description]]&lt;&gt;"",Table1[[#This Row],[Line Description]],"")</f>
        <v/>
      </c>
      <c r="AV1462" s="46" t="str">
        <f>IF(Table1[[#This Row],[Cur_Amount Debit]]&gt;0,ROUND(Table1[[#This Row],[Cur_Amount Debit]],2),"")</f>
        <v/>
      </c>
      <c r="AW1462" s="46" t="str">
        <f>IF(Table1[[#This Row],[Cur_Amount Credit]]&gt;0,ROUND(Table1[[#This Row],[Cur_Amount Credit]],2),"")</f>
        <v/>
      </c>
      <c r="AX1462" s="46" t="str">
        <f>LEFT(Table1[[#This Row],[Cur]],3)</f>
        <v/>
      </c>
      <c r="AY1462" s="59"/>
      <c r="AZ1462" s="46"/>
      <c r="BA1462" s="46" t="str">
        <f>IF(Table1[[#This Row],[Cur]]&lt;&gt;"",IF(Table1[[#This Row],[Cur]]="USD","",ExchangeRate),"")</f>
        <v/>
      </c>
      <c r="BB1462" s="46" t="str">
        <f>IF(Table1[[#This Row],[Grant]]&lt;&gt;"",VLOOKUP(Table1[[#This Row],[Grant]],Grants!B:D,3),"")</f>
        <v/>
      </c>
      <c r="BC1462" s="46" t="str">
        <f>TRIM(Table1[[#This Row],[Vendor ID]])</f>
        <v/>
      </c>
      <c r="BD1462">
        <f>IF(Table1[[#This Row],[Reference Number]]=Q1461,BD1461,BD1461+1)</f>
        <v>0</v>
      </c>
    </row>
    <row r="1463" spans="1:56" ht="11.25" customHeight="1" x14ac:dyDescent="0.25">
      <c r="A1463" s="1"/>
      <c r="B1463" s="88" t="str">
        <f>IF(Table1[[#This Row],[Posting Date]]&lt;&gt;"",IF(Table1[[#This Row],[Reference Number]]=Q1462,B1462+1,1),"")</f>
        <v/>
      </c>
      <c r="C1463" s="61"/>
      <c r="D1463" s="61"/>
      <c r="E1463" s="138"/>
      <c r="F1463" s="141" t="str">
        <f>IFERROR(IF(VLOOKUP(Table1[[#This Row],[Budget Code Description]],Dimentions!$X$6:$AC$139,2,FALSE)="","",VLOOKUP(Table1[[#This Row],[Budget Code Description]],Dimentions!$X$6:$AC$139,2,FALSE)),"")</f>
        <v/>
      </c>
      <c r="G1463" s="141"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1" t="str">
        <f>IFERROR(VLOOKUP(Table1[[#This Row],[Budget Code Description]],Table6[#All],8,FALSE),"")</f>
        <v/>
      </c>
      <c r="L1463" s="63"/>
      <c r="M1463" s="65" t="str">
        <f>IFERROR(VLOOKUP(Table1[[#This Row],[Staff ID]],Table2[],2,FALSE),"")</f>
        <v/>
      </c>
      <c r="N1463" s="209" t="str">
        <f>IFERROR(IF(VLOOKUP(Table1[[#This Row],[Budget Code Description]],Dimentions!$X$6:$AC$134,4,FALSE)="","",VLOOKUP(Table1[[#This Row],[Budget Code Description]],Dimentions!$X$6:$AC$134,4,FALSE)),"")</f>
        <v/>
      </c>
      <c r="O1463" s="65" t="str">
        <f>IFERROR(VLOOKUP(Table1[[#This Row],[Vendor ID]],Table549[],2,FALSE),"")</f>
        <v/>
      </c>
      <c r="P1463" s="63"/>
      <c r="Q1463" s="141" t="str">
        <f>IF(Table1[[#This Row],[Posting Date]]&lt;&gt;"",$D$9,"")</f>
        <v/>
      </c>
      <c r="R1463" s="157" t="str">
        <f>IF(Table1[[#This Row],[Posting Date]]&lt;&gt;"",$D$10,"")</f>
        <v/>
      </c>
      <c r="S1463" s="66"/>
      <c r="T1463" s="63"/>
      <c r="U1463" s="67"/>
      <c r="V1463" s="67"/>
      <c r="W1463" s="67" t="str">
        <f t="shared" si="27"/>
        <v/>
      </c>
      <c r="X1463" s="159" t="str">
        <f>IF(E1463="","",(IF(Table1[[#This Row],[Cur]]="USD",Table1[[#This Row],[Cur_Amount Debit]],Table1[[#This Row],[Cur_Amount Debit]]/Table1[[#This Row],[Exchange Rate]])))</f>
        <v/>
      </c>
      <c r="Y1463" s="159" t="str">
        <f>IF(E1463="","",(IF(Table1[[#This Row],[Cur]]="USD",Table1[[#This Row],[Cur_Amount Credit]],Table1[[#This Row],[Cur_Amount Credit]]/ExchangeRate)))</f>
        <v/>
      </c>
      <c r="Z1463" s="201" t="str">
        <f>IF(E1463="","",(Table1[[#This Row],[Debit USD]]-Table1[[#This Row],[Credit USD]]))</f>
        <v/>
      </c>
      <c r="AA1463" s="226"/>
      <c r="AB1463" s="255"/>
      <c r="AC1463" s="1"/>
      <c r="AD1463" s="15"/>
      <c r="AE1463" s="15" t="str">
        <f>IF(AND(OR(Table1[[#This Row],[Account]]="15030",Table1[[#This Row],[Account]]="15035",Table1[[#This Row],[Account]]="20150"),Table1[[#This Row],[Vendor ID]]=""),1,"")</f>
        <v/>
      </c>
      <c r="AF1463" s="15"/>
      <c r="AG1463" s="15"/>
      <c r="AH1463" s="15"/>
      <c r="AI1463" s="46" t="str">
        <f>IF(Table1[[#This Row],[Posting Date]]&lt;&gt;"","GJ-"&amp;CountryID,"")</f>
        <v/>
      </c>
      <c r="AJ1463" s="59" t="str">
        <f>IF(Table1[[#This Row],[Posting Date]]&lt;&gt;"",Table1[[#This Row],[Posting Date]],"")</f>
        <v/>
      </c>
      <c r="AK1463" s="46"/>
      <c r="AL1463" s="46" t="str">
        <f>IF(Table1[[#This Row],[Description]]&lt;&gt;"",Table1[[#This Row],[Description]],"")</f>
        <v/>
      </c>
      <c r="AM1463" s="46" t="str">
        <f>IF(Table1[[#This Row],[Posting Date]]&lt;&gt;"",Table1[[#This Row],[Reference Number]],"")</f>
        <v/>
      </c>
      <c r="AN1463" s="46" t="str">
        <f>TRIM(Table1[[#This Row],[Line '#]])</f>
        <v/>
      </c>
      <c r="AO1463" s="46" t="str">
        <f>TRIM(Table1[[#This Row],[Account]])</f>
        <v/>
      </c>
      <c r="AP1463" s="46" t="str">
        <f>IF(Table1[[#This Row],[Posting Date]]&lt;&gt;"",$D$5,"")</f>
        <v/>
      </c>
      <c r="AQ1463" s="46" t="str">
        <f>TRIM(Table1[[#This Row],[Departments-Prgrams]])</f>
        <v/>
      </c>
      <c r="AR1463" s="46" t="str">
        <f>TRIM(Table1[[#This Row],[Grant]])</f>
        <v/>
      </c>
      <c r="AS1463" s="46" t="str">
        <f>TRIM(Table1[[#This Row],[Staff ID]])</f>
        <v/>
      </c>
      <c r="AT1463" s="46" t="str">
        <f>IF(TRIM(Table1[[#This Row],[Budget Code]])=0,"",TRIM(Table1[[#This Row],[Budget Code]]))</f>
        <v/>
      </c>
      <c r="AU1463" s="46" t="str">
        <f>IF(Table1[[#This Row],[Line Description]]&lt;&gt;"",Table1[[#This Row],[Line Description]],"")</f>
        <v/>
      </c>
      <c r="AV1463" s="46" t="str">
        <f>IF(Table1[[#This Row],[Cur_Amount Debit]]&gt;0,ROUND(Table1[[#This Row],[Cur_Amount Debit]],2),"")</f>
        <v/>
      </c>
      <c r="AW1463" s="46" t="str">
        <f>IF(Table1[[#This Row],[Cur_Amount Credit]]&gt;0,ROUND(Table1[[#This Row],[Cur_Amount Credit]],2),"")</f>
        <v/>
      </c>
      <c r="AX1463" s="46" t="str">
        <f>LEFT(Table1[[#This Row],[Cur]],3)</f>
        <v/>
      </c>
      <c r="AY1463" s="59"/>
      <c r="AZ1463" s="46"/>
      <c r="BA1463" s="46" t="str">
        <f>IF(Table1[[#This Row],[Cur]]&lt;&gt;"",IF(Table1[[#This Row],[Cur]]="USD","",ExchangeRate),"")</f>
        <v/>
      </c>
      <c r="BB1463" s="46" t="str">
        <f>IF(Table1[[#This Row],[Grant]]&lt;&gt;"",VLOOKUP(Table1[[#This Row],[Grant]],Grants!B:D,3),"")</f>
        <v/>
      </c>
      <c r="BC1463" s="46" t="str">
        <f>TRIM(Table1[[#This Row],[Vendor ID]])</f>
        <v/>
      </c>
      <c r="BD1463">
        <f>IF(Table1[[#This Row],[Reference Number]]=Q1462,BD1462,BD1462+1)</f>
        <v>0</v>
      </c>
    </row>
    <row r="1464" spans="1:56" ht="11.25" customHeight="1" x14ac:dyDescent="0.25">
      <c r="A1464" s="1"/>
      <c r="B1464" s="88" t="str">
        <f>IF(Table1[[#This Row],[Posting Date]]&lt;&gt;"",IF(Table1[[#This Row],[Reference Number]]=Q1463,B1463+1,1),"")</f>
        <v/>
      </c>
      <c r="C1464" s="61"/>
      <c r="D1464" s="61"/>
      <c r="E1464" s="138"/>
      <c r="F1464" s="141" t="str">
        <f>IFERROR(IF(VLOOKUP(Table1[[#This Row],[Budget Code Description]],Dimentions!$X$6:$AC$139,2,FALSE)="","",VLOOKUP(Table1[[#This Row],[Budget Code Description]],Dimentions!$X$6:$AC$139,2,FALSE)),"")</f>
        <v/>
      </c>
      <c r="G1464" s="141"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1" t="str">
        <f>IFERROR(VLOOKUP(Table1[[#This Row],[Budget Code Description]],Table6[#All],8,FALSE),"")</f>
        <v/>
      </c>
      <c r="L1464" s="63"/>
      <c r="M1464" s="65" t="str">
        <f>IFERROR(VLOOKUP(Table1[[#This Row],[Staff ID]],Table2[],2,FALSE),"")</f>
        <v/>
      </c>
      <c r="N1464" s="209" t="str">
        <f>IFERROR(IF(VLOOKUP(Table1[[#This Row],[Budget Code Description]],Dimentions!$X$6:$AC$134,4,FALSE)="","",VLOOKUP(Table1[[#This Row],[Budget Code Description]],Dimentions!$X$6:$AC$134,4,FALSE)),"")</f>
        <v/>
      </c>
      <c r="O1464" s="65" t="str">
        <f>IFERROR(VLOOKUP(Table1[[#This Row],[Vendor ID]],Table549[],2,FALSE),"")</f>
        <v/>
      </c>
      <c r="P1464" s="63"/>
      <c r="Q1464" s="141" t="str">
        <f>IF(Table1[[#This Row],[Posting Date]]&lt;&gt;"",$D$9,"")</f>
        <v/>
      </c>
      <c r="R1464" s="157" t="str">
        <f>IF(Table1[[#This Row],[Posting Date]]&lt;&gt;"",$D$10,"")</f>
        <v/>
      </c>
      <c r="S1464" s="66"/>
      <c r="T1464" s="63"/>
      <c r="U1464" s="67"/>
      <c r="V1464" s="67"/>
      <c r="W1464" s="67" t="str">
        <f t="shared" si="27"/>
        <v/>
      </c>
      <c r="X1464" s="159" t="str">
        <f>IF(E1464="","",(IF(Table1[[#This Row],[Cur]]="USD",Table1[[#This Row],[Cur_Amount Debit]],Table1[[#This Row],[Cur_Amount Debit]]/Table1[[#This Row],[Exchange Rate]])))</f>
        <v/>
      </c>
      <c r="Y1464" s="159" t="str">
        <f>IF(E1464="","",(IF(Table1[[#This Row],[Cur]]="USD",Table1[[#This Row],[Cur_Amount Credit]],Table1[[#This Row],[Cur_Amount Credit]]/ExchangeRate)))</f>
        <v/>
      </c>
      <c r="Z1464" s="201" t="str">
        <f>IF(E1464="","",(Table1[[#This Row],[Debit USD]]-Table1[[#This Row],[Credit USD]]))</f>
        <v/>
      </c>
      <c r="AA1464" s="226"/>
      <c r="AB1464" s="255"/>
      <c r="AC1464" s="1"/>
      <c r="AD1464" s="15"/>
      <c r="AE1464" s="15" t="str">
        <f>IF(AND(OR(Table1[[#This Row],[Account]]="15030",Table1[[#This Row],[Account]]="15035",Table1[[#This Row],[Account]]="20150"),Table1[[#This Row],[Vendor ID]]=""),1,"")</f>
        <v/>
      </c>
      <c r="AF1464" s="15"/>
      <c r="AG1464" s="15"/>
      <c r="AH1464" s="15"/>
      <c r="AI1464" s="46" t="str">
        <f>IF(Table1[[#This Row],[Posting Date]]&lt;&gt;"","GJ-"&amp;CountryID,"")</f>
        <v/>
      </c>
      <c r="AJ1464" s="59" t="str">
        <f>IF(Table1[[#This Row],[Posting Date]]&lt;&gt;"",Table1[[#This Row],[Posting Date]],"")</f>
        <v/>
      </c>
      <c r="AK1464" s="46"/>
      <c r="AL1464" s="46" t="str">
        <f>IF(Table1[[#This Row],[Description]]&lt;&gt;"",Table1[[#This Row],[Description]],"")</f>
        <v/>
      </c>
      <c r="AM1464" s="46" t="str">
        <f>IF(Table1[[#This Row],[Posting Date]]&lt;&gt;"",Table1[[#This Row],[Reference Number]],"")</f>
        <v/>
      </c>
      <c r="AN1464" s="46" t="str">
        <f>TRIM(Table1[[#This Row],[Line '#]])</f>
        <v/>
      </c>
      <c r="AO1464" s="46" t="str">
        <f>TRIM(Table1[[#This Row],[Account]])</f>
        <v/>
      </c>
      <c r="AP1464" s="46" t="str">
        <f>IF(Table1[[#This Row],[Posting Date]]&lt;&gt;"",$D$5,"")</f>
        <v/>
      </c>
      <c r="AQ1464" s="46" t="str">
        <f>TRIM(Table1[[#This Row],[Departments-Prgrams]])</f>
        <v/>
      </c>
      <c r="AR1464" s="46" t="str">
        <f>TRIM(Table1[[#This Row],[Grant]])</f>
        <v/>
      </c>
      <c r="AS1464" s="46" t="str">
        <f>TRIM(Table1[[#This Row],[Staff ID]])</f>
        <v/>
      </c>
      <c r="AT1464" s="46" t="str">
        <f>IF(TRIM(Table1[[#This Row],[Budget Code]])=0,"",TRIM(Table1[[#This Row],[Budget Code]]))</f>
        <v/>
      </c>
      <c r="AU1464" s="46" t="str">
        <f>IF(Table1[[#This Row],[Line Description]]&lt;&gt;"",Table1[[#This Row],[Line Description]],"")</f>
        <v/>
      </c>
      <c r="AV1464" s="46" t="str">
        <f>IF(Table1[[#This Row],[Cur_Amount Debit]]&gt;0,ROUND(Table1[[#This Row],[Cur_Amount Debit]],2),"")</f>
        <v/>
      </c>
      <c r="AW1464" s="46" t="str">
        <f>IF(Table1[[#This Row],[Cur_Amount Credit]]&gt;0,ROUND(Table1[[#This Row],[Cur_Amount Credit]],2),"")</f>
        <v/>
      </c>
      <c r="AX1464" s="46" t="str">
        <f>LEFT(Table1[[#This Row],[Cur]],3)</f>
        <v/>
      </c>
      <c r="AY1464" s="59"/>
      <c r="AZ1464" s="46"/>
      <c r="BA1464" s="46" t="str">
        <f>IF(Table1[[#This Row],[Cur]]&lt;&gt;"",IF(Table1[[#This Row],[Cur]]="USD","",ExchangeRate),"")</f>
        <v/>
      </c>
      <c r="BB1464" s="46" t="str">
        <f>IF(Table1[[#This Row],[Grant]]&lt;&gt;"",VLOOKUP(Table1[[#This Row],[Grant]],Grants!B:D,3),"")</f>
        <v/>
      </c>
      <c r="BC1464" s="46" t="str">
        <f>TRIM(Table1[[#This Row],[Vendor ID]])</f>
        <v/>
      </c>
      <c r="BD1464">
        <f>IF(Table1[[#This Row],[Reference Number]]=Q1463,BD1463,BD1463+1)</f>
        <v>0</v>
      </c>
    </row>
    <row r="1465" spans="1:56" ht="11.25" customHeight="1" x14ac:dyDescent="0.25">
      <c r="A1465" s="1"/>
      <c r="B1465" s="88" t="str">
        <f>IF(Table1[[#This Row],[Posting Date]]&lt;&gt;"",IF(Table1[[#This Row],[Reference Number]]=Q1464,B1464+1,1),"")</f>
        <v/>
      </c>
      <c r="C1465" s="61"/>
      <c r="D1465" s="61"/>
      <c r="E1465" s="138"/>
      <c r="F1465" s="141" t="str">
        <f>IFERROR(IF(VLOOKUP(Table1[[#This Row],[Budget Code Description]],Dimentions!$X$6:$AC$139,2,FALSE)="","",VLOOKUP(Table1[[#This Row],[Budget Code Description]],Dimentions!$X$6:$AC$139,2,FALSE)),"")</f>
        <v/>
      </c>
      <c r="G1465" s="141"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1" t="str">
        <f>IFERROR(VLOOKUP(Table1[[#This Row],[Budget Code Description]],Table6[#All],8,FALSE),"")</f>
        <v/>
      </c>
      <c r="L1465" s="63"/>
      <c r="M1465" s="65" t="str">
        <f>IFERROR(VLOOKUP(Table1[[#This Row],[Staff ID]],Table2[],2,FALSE),"")</f>
        <v/>
      </c>
      <c r="N1465" s="209" t="str">
        <f>IFERROR(IF(VLOOKUP(Table1[[#This Row],[Budget Code Description]],Dimentions!$X$6:$AC$134,4,FALSE)="","",VLOOKUP(Table1[[#This Row],[Budget Code Description]],Dimentions!$X$6:$AC$134,4,FALSE)),"")</f>
        <v/>
      </c>
      <c r="O1465" s="65" t="str">
        <f>IFERROR(VLOOKUP(Table1[[#This Row],[Vendor ID]],Table549[],2,FALSE),"")</f>
        <v/>
      </c>
      <c r="P1465" s="63"/>
      <c r="Q1465" s="141" t="str">
        <f>IF(Table1[[#This Row],[Posting Date]]&lt;&gt;"",$D$9,"")</f>
        <v/>
      </c>
      <c r="R1465" s="157" t="str">
        <f>IF(Table1[[#This Row],[Posting Date]]&lt;&gt;"",$D$10,"")</f>
        <v/>
      </c>
      <c r="S1465" s="66"/>
      <c r="T1465" s="63"/>
      <c r="U1465" s="67"/>
      <c r="V1465" s="67"/>
      <c r="W1465" s="67" t="str">
        <f t="shared" si="27"/>
        <v/>
      </c>
      <c r="X1465" s="159" t="str">
        <f>IF(E1465="","",(IF(Table1[[#This Row],[Cur]]="USD",Table1[[#This Row],[Cur_Amount Debit]],Table1[[#This Row],[Cur_Amount Debit]]/Table1[[#This Row],[Exchange Rate]])))</f>
        <v/>
      </c>
      <c r="Y1465" s="159" t="str">
        <f>IF(E1465="","",(IF(Table1[[#This Row],[Cur]]="USD",Table1[[#This Row],[Cur_Amount Credit]],Table1[[#This Row],[Cur_Amount Credit]]/ExchangeRate)))</f>
        <v/>
      </c>
      <c r="Z1465" s="201" t="str">
        <f>IF(E1465="","",(Table1[[#This Row],[Debit USD]]-Table1[[#This Row],[Credit USD]]))</f>
        <v/>
      </c>
      <c r="AA1465" s="226"/>
      <c r="AB1465" s="255"/>
      <c r="AC1465" s="1"/>
      <c r="AD1465" s="15"/>
      <c r="AE1465" s="15" t="str">
        <f>IF(AND(OR(Table1[[#This Row],[Account]]="15030",Table1[[#This Row],[Account]]="15035",Table1[[#This Row],[Account]]="20150"),Table1[[#This Row],[Vendor ID]]=""),1,"")</f>
        <v/>
      </c>
      <c r="AF1465" s="15"/>
      <c r="AG1465" s="15"/>
      <c r="AH1465" s="15"/>
      <c r="AI1465" s="46" t="str">
        <f>IF(Table1[[#This Row],[Posting Date]]&lt;&gt;"","GJ-"&amp;CountryID,"")</f>
        <v/>
      </c>
      <c r="AJ1465" s="59" t="str">
        <f>IF(Table1[[#This Row],[Posting Date]]&lt;&gt;"",Table1[[#This Row],[Posting Date]],"")</f>
        <v/>
      </c>
      <c r="AK1465" s="46"/>
      <c r="AL1465" s="46" t="str">
        <f>IF(Table1[[#This Row],[Description]]&lt;&gt;"",Table1[[#This Row],[Description]],"")</f>
        <v/>
      </c>
      <c r="AM1465" s="46" t="str">
        <f>IF(Table1[[#This Row],[Posting Date]]&lt;&gt;"",Table1[[#This Row],[Reference Number]],"")</f>
        <v/>
      </c>
      <c r="AN1465" s="46" t="str">
        <f>TRIM(Table1[[#This Row],[Line '#]])</f>
        <v/>
      </c>
      <c r="AO1465" s="46" t="str">
        <f>TRIM(Table1[[#This Row],[Account]])</f>
        <v/>
      </c>
      <c r="AP1465" s="46" t="str">
        <f>IF(Table1[[#This Row],[Posting Date]]&lt;&gt;"",$D$5,"")</f>
        <v/>
      </c>
      <c r="AQ1465" s="46" t="str">
        <f>TRIM(Table1[[#This Row],[Departments-Prgrams]])</f>
        <v/>
      </c>
      <c r="AR1465" s="46" t="str">
        <f>TRIM(Table1[[#This Row],[Grant]])</f>
        <v/>
      </c>
      <c r="AS1465" s="46" t="str">
        <f>TRIM(Table1[[#This Row],[Staff ID]])</f>
        <v/>
      </c>
      <c r="AT1465" s="46" t="str">
        <f>IF(TRIM(Table1[[#This Row],[Budget Code]])=0,"",TRIM(Table1[[#This Row],[Budget Code]]))</f>
        <v/>
      </c>
      <c r="AU1465" s="46" t="str">
        <f>IF(Table1[[#This Row],[Line Description]]&lt;&gt;"",Table1[[#This Row],[Line Description]],"")</f>
        <v/>
      </c>
      <c r="AV1465" s="46" t="str">
        <f>IF(Table1[[#This Row],[Cur_Amount Debit]]&gt;0,ROUND(Table1[[#This Row],[Cur_Amount Debit]],2),"")</f>
        <v/>
      </c>
      <c r="AW1465" s="46" t="str">
        <f>IF(Table1[[#This Row],[Cur_Amount Credit]]&gt;0,ROUND(Table1[[#This Row],[Cur_Amount Credit]],2),"")</f>
        <v/>
      </c>
      <c r="AX1465" s="46" t="str">
        <f>LEFT(Table1[[#This Row],[Cur]],3)</f>
        <v/>
      </c>
      <c r="AY1465" s="59"/>
      <c r="AZ1465" s="46"/>
      <c r="BA1465" s="46" t="str">
        <f>IF(Table1[[#This Row],[Cur]]&lt;&gt;"",IF(Table1[[#This Row],[Cur]]="USD","",ExchangeRate),"")</f>
        <v/>
      </c>
      <c r="BB1465" s="46" t="str">
        <f>IF(Table1[[#This Row],[Grant]]&lt;&gt;"",VLOOKUP(Table1[[#This Row],[Grant]],Grants!B:D,3),"")</f>
        <v/>
      </c>
      <c r="BC1465" s="46" t="str">
        <f>TRIM(Table1[[#This Row],[Vendor ID]])</f>
        <v/>
      </c>
      <c r="BD1465">
        <f>IF(Table1[[#This Row],[Reference Number]]=Q1464,BD1464,BD1464+1)</f>
        <v>0</v>
      </c>
    </row>
    <row r="1466" spans="1:56" ht="11.25" customHeight="1" x14ac:dyDescent="0.25">
      <c r="A1466" s="1"/>
      <c r="B1466" s="88" t="str">
        <f>IF(Table1[[#This Row],[Posting Date]]&lt;&gt;"",IF(Table1[[#This Row],[Reference Number]]=Q1465,B1465+1,1),"")</f>
        <v/>
      </c>
      <c r="C1466" s="61"/>
      <c r="D1466" s="61"/>
      <c r="E1466" s="138"/>
      <c r="F1466" s="141" t="str">
        <f>IFERROR(IF(VLOOKUP(Table1[[#This Row],[Budget Code Description]],Dimentions!$X$6:$AC$139,2,FALSE)="","",VLOOKUP(Table1[[#This Row],[Budget Code Description]],Dimentions!$X$6:$AC$139,2,FALSE)),"")</f>
        <v/>
      </c>
      <c r="G1466" s="141"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1" t="str">
        <f>IFERROR(VLOOKUP(Table1[[#This Row],[Budget Code Description]],Table6[#All],8,FALSE),"")</f>
        <v/>
      </c>
      <c r="L1466" s="63"/>
      <c r="M1466" s="65" t="str">
        <f>IFERROR(VLOOKUP(Table1[[#This Row],[Staff ID]],Table2[],2,FALSE),"")</f>
        <v/>
      </c>
      <c r="N1466" s="209" t="str">
        <f>IFERROR(IF(VLOOKUP(Table1[[#This Row],[Budget Code Description]],Dimentions!$X$6:$AC$134,4,FALSE)="","",VLOOKUP(Table1[[#This Row],[Budget Code Description]],Dimentions!$X$6:$AC$134,4,FALSE)),"")</f>
        <v/>
      </c>
      <c r="O1466" s="65" t="str">
        <f>IFERROR(VLOOKUP(Table1[[#This Row],[Vendor ID]],Table549[],2,FALSE),"")</f>
        <v/>
      </c>
      <c r="P1466" s="63"/>
      <c r="Q1466" s="141" t="str">
        <f>IF(Table1[[#This Row],[Posting Date]]&lt;&gt;"",$D$9,"")</f>
        <v/>
      </c>
      <c r="R1466" s="157" t="str">
        <f>IF(Table1[[#This Row],[Posting Date]]&lt;&gt;"",$D$10,"")</f>
        <v/>
      </c>
      <c r="S1466" s="66"/>
      <c r="T1466" s="63"/>
      <c r="U1466" s="67"/>
      <c r="V1466" s="67"/>
      <c r="W1466" s="67" t="str">
        <f t="shared" si="27"/>
        <v/>
      </c>
      <c r="X1466" s="159" t="str">
        <f>IF(E1466="","",(IF(Table1[[#This Row],[Cur]]="USD",Table1[[#This Row],[Cur_Amount Debit]],Table1[[#This Row],[Cur_Amount Debit]]/Table1[[#This Row],[Exchange Rate]])))</f>
        <v/>
      </c>
      <c r="Y1466" s="159" t="str">
        <f>IF(E1466="","",(IF(Table1[[#This Row],[Cur]]="USD",Table1[[#This Row],[Cur_Amount Credit]],Table1[[#This Row],[Cur_Amount Credit]]/ExchangeRate)))</f>
        <v/>
      </c>
      <c r="Z1466" s="201" t="str">
        <f>IF(E1466="","",(Table1[[#This Row],[Debit USD]]-Table1[[#This Row],[Credit USD]]))</f>
        <v/>
      </c>
      <c r="AA1466" s="226"/>
      <c r="AB1466" s="255"/>
      <c r="AC1466" s="1"/>
      <c r="AD1466" s="15"/>
      <c r="AE1466" s="15" t="str">
        <f>IF(AND(OR(Table1[[#This Row],[Account]]="15030",Table1[[#This Row],[Account]]="15035",Table1[[#This Row],[Account]]="20150"),Table1[[#This Row],[Vendor ID]]=""),1,"")</f>
        <v/>
      </c>
      <c r="AF1466" s="15"/>
      <c r="AG1466" s="15"/>
      <c r="AH1466" s="15"/>
      <c r="AI1466" s="46" t="str">
        <f>IF(Table1[[#This Row],[Posting Date]]&lt;&gt;"","GJ-"&amp;CountryID,"")</f>
        <v/>
      </c>
      <c r="AJ1466" s="59" t="str">
        <f>IF(Table1[[#This Row],[Posting Date]]&lt;&gt;"",Table1[[#This Row],[Posting Date]],"")</f>
        <v/>
      </c>
      <c r="AK1466" s="46"/>
      <c r="AL1466" s="46" t="str">
        <f>IF(Table1[[#This Row],[Description]]&lt;&gt;"",Table1[[#This Row],[Description]],"")</f>
        <v/>
      </c>
      <c r="AM1466" s="46" t="str">
        <f>IF(Table1[[#This Row],[Posting Date]]&lt;&gt;"",Table1[[#This Row],[Reference Number]],"")</f>
        <v/>
      </c>
      <c r="AN1466" s="46" t="str">
        <f>TRIM(Table1[[#This Row],[Line '#]])</f>
        <v/>
      </c>
      <c r="AO1466" s="46" t="str">
        <f>TRIM(Table1[[#This Row],[Account]])</f>
        <v/>
      </c>
      <c r="AP1466" s="46" t="str">
        <f>IF(Table1[[#This Row],[Posting Date]]&lt;&gt;"",$D$5,"")</f>
        <v/>
      </c>
      <c r="AQ1466" s="46" t="str">
        <f>TRIM(Table1[[#This Row],[Departments-Prgrams]])</f>
        <v/>
      </c>
      <c r="AR1466" s="46" t="str">
        <f>TRIM(Table1[[#This Row],[Grant]])</f>
        <v/>
      </c>
      <c r="AS1466" s="46" t="str">
        <f>TRIM(Table1[[#This Row],[Staff ID]])</f>
        <v/>
      </c>
      <c r="AT1466" s="46" t="str">
        <f>IF(TRIM(Table1[[#This Row],[Budget Code]])=0,"",TRIM(Table1[[#This Row],[Budget Code]]))</f>
        <v/>
      </c>
      <c r="AU1466" s="46" t="str">
        <f>IF(Table1[[#This Row],[Line Description]]&lt;&gt;"",Table1[[#This Row],[Line Description]],"")</f>
        <v/>
      </c>
      <c r="AV1466" s="46" t="str">
        <f>IF(Table1[[#This Row],[Cur_Amount Debit]]&gt;0,ROUND(Table1[[#This Row],[Cur_Amount Debit]],2),"")</f>
        <v/>
      </c>
      <c r="AW1466" s="46" t="str">
        <f>IF(Table1[[#This Row],[Cur_Amount Credit]]&gt;0,ROUND(Table1[[#This Row],[Cur_Amount Credit]],2),"")</f>
        <v/>
      </c>
      <c r="AX1466" s="46" t="str">
        <f>LEFT(Table1[[#This Row],[Cur]],3)</f>
        <v/>
      </c>
      <c r="AY1466" s="59"/>
      <c r="AZ1466" s="46"/>
      <c r="BA1466" s="46" t="str">
        <f>IF(Table1[[#This Row],[Cur]]&lt;&gt;"",IF(Table1[[#This Row],[Cur]]="USD","",ExchangeRate),"")</f>
        <v/>
      </c>
      <c r="BB1466" s="46" t="str">
        <f>IF(Table1[[#This Row],[Grant]]&lt;&gt;"",VLOOKUP(Table1[[#This Row],[Grant]],Grants!B:D,3),"")</f>
        <v/>
      </c>
      <c r="BC1466" s="46" t="str">
        <f>TRIM(Table1[[#This Row],[Vendor ID]])</f>
        <v/>
      </c>
      <c r="BD1466">
        <f>IF(Table1[[#This Row],[Reference Number]]=Q1465,BD1465,BD1465+1)</f>
        <v>0</v>
      </c>
    </row>
    <row r="1467" spans="1:56" ht="11.25" customHeight="1" x14ac:dyDescent="0.25">
      <c r="A1467" s="1"/>
      <c r="B1467" s="88" t="str">
        <f>IF(Table1[[#This Row],[Posting Date]]&lt;&gt;"",IF(Table1[[#This Row],[Reference Number]]=Q1466,B1466+1,1),"")</f>
        <v/>
      </c>
      <c r="C1467" s="61"/>
      <c r="D1467" s="61"/>
      <c r="E1467" s="138"/>
      <c r="F1467" s="141" t="str">
        <f>IFERROR(IF(VLOOKUP(Table1[[#This Row],[Budget Code Description]],Dimentions!$X$6:$AC$139,2,FALSE)="","",VLOOKUP(Table1[[#This Row],[Budget Code Description]],Dimentions!$X$6:$AC$139,2,FALSE)),"")</f>
        <v/>
      </c>
      <c r="G1467" s="141"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1" t="str">
        <f>IFERROR(VLOOKUP(Table1[[#This Row],[Budget Code Description]],Table6[#All],8,FALSE),"")</f>
        <v/>
      </c>
      <c r="L1467" s="63"/>
      <c r="M1467" s="65" t="str">
        <f>IFERROR(VLOOKUP(Table1[[#This Row],[Staff ID]],Table2[],2,FALSE),"")</f>
        <v/>
      </c>
      <c r="N1467" s="209" t="str">
        <f>IFERROR(IF(VLOOKUP(Table1[[#This Row],[Budget Code Description]],Dimentions!$X$6:$AC$134,4,FALSE)="","",VLOOKUP(Table1[[#This Row],[Budget Code Description]],Dimentions!$X$6:$AC$134,4,FALSE)),"")</f>
        <v/>
      </c>
      <c r="O1467" s="65" t="str">
        <f>IFERROR(VLOOKUP(Table1[[#This Row],[Vendor ID]],Table549[],2,FALSE),"")</f>
        <v/>
      </c>
      <c r="P1467" s="63"/>
      <c r="Q1467" s="141" t="str">
        <f>IF(Table1[[#This Row],[Posting Date]]&lt;&gt;"",$D$9,"")</f>
        <v/>
      </c>
      <c r="R1467" s="157" t="str">
        <f>IF(Table1[[#This Row],[Posting Date]]&lt;&gt;"",$D$10,"")</f>
        <v/>
      </c>
      <c r="S1467" s="66"/>
      <c r="T1467" s="63"/>
      <c r="U1467" s="67"/>
      <c r="V1467" s="67"/>
      <c r="W1467" s="67" t="str">
        <f t="shared" si="27"/>
        <v/>
      </c>
      <c r="X1467" s="159" t="str">
        <f>IF(E1467="","",(IF(Table1[[#This Row],[Cur]]="USD",Table1[[#This Row],[Cur_Amount Debit]],Table1[[#This Row],[Cur_Amount Debit]]/Table1[[#This Row],[Exchange Rate]])))</f>
        <v/>
      </c>
      <c r="Y1467" s="159" t="str">
        <f>IF(E1467="","",(IF(Table1[[#This Row],[Cur]]="USD",Table1[[#This Row],[Cur_Amount Credit]],Table1[[#This Row],[Cur_Amount Credit]]/ExchangeRate)))</f>
        <v/>
      </c>
      <c r="Z1467" s="201" t="str">
        <f>IF(E1467="","",(Table1[[#This Row],[Debit USD]]-Table1[[#This Row],[Credit USD]]))</f>
        <v/>
      </c>
      <c r="AA1467" s="226"/>
      <c r="AB1467" s="255"/>
      <c r="AC1467" s="1"/>
      <c r="AD1467" s="15"/>
      <c r="AE1467" s="15" t="str">
        <f>IF(AND(OR(Table1[[#This Row],[Account]]="15030",Table1[[#This Row],[Account]]="15035",Table1[[#This Row],[Account]]="20150"),Table1[[#This Row],[Vendor ID]]=""),1,"")</f>
        <v/>
      </c>
      <c r="AF1467" s="15"/>
      <c r="AG1467" s="15"/>
      <c r="AH1467" s="15"/>
      <c r="AI1467" s="46" t="str">
        <f>IF(Table1[[#This Row],[Posting Date]]&lt;&gt;"","GJ-"&amp;CountryID,"")</f>
        <v/>
      </c>
      <c r="AJ1467" s="59" t="str">
        <f>IF(Table1[[#This Row],[Posting Date]]&lt;&gt;"",Table1[[#This Row],[Posting Date]],"")</f>
        <v/>
      </c>
      <c r="AK1467" s="46"/>
      <c r="AL1467" s="46" t="str">
        <f>IF(Table1[[#This Row],[Description]]&lt;&gt;"",Table1[[#This Row],[Description]],"")</f>
        <v/>
      </c>
      <c r="AM1467" s="46" t="str">
        <f>IF(Table1[[#This Row],[Posting Date]]&lt;&gt;"",Table1[[#This Row],[Reference Number]],"")</f>
        <v/>
      </c>
      <c r="AN1467" s="46" t="str">
        <f>TRIM(Table1[[#This Row],[Line '#]])</f>
        <v/>
      </c>
      <c r="AO1467" s="46" t="str">
        <f>TRIM(Table1[[#This Row],[Account]])</f>
        <v/>
      </c>
      <c r="AP1467" s="46" t="str">
        <f>IF(Table1[[#This Row],[Posting Date]]&lt;&gt;"",$D$5,"")</f>
        <v/>
      </c>
      <c r="AQ1467" s="46" t="str">
        <f>TRIM(Table1[[#This Row],[Departments-Prgrams]])</f>
        <v/>
      </c>
      <c r="AR1467" s="46" t="str">
        <f>TRIM(Table1[[#This Row],[Grant]])</f>
        <v/>
      </c>
      <c r="AS1467" s="46" t="str">
        <f>TRIM(Table1[[#This Row],[Staff ID]])</f>
        <v/>
      </c>
      <c r="AT1467" s="46" t="str">
        <f>IF(TRIM(Table1[[#This Row],[Budget Code]])=0,"",TRIM(Table1[[#This Row],[Budget Code]]))</f>
        <v/>
      </c>
      <c r="AU1467" s="46" t="str">
        <f>IF(Table1[[#This Row],[Line Description]]&lt;&gt;"",Table1[[#This Row],[Line Description]],"")</f>
        <v/>
      </c>
      <c r="AV1467" s="46" t="str">
        <f>IF(Table1[[#This Row],[Cur_Amount Debit]]&gt;0,ROUND(Table1[[#This Row],[Cur_Amount Debit]],2),"")</f>
        <v/>
      </c>
      <c r="AW1467" s="46" t="str">
        <f>IF(Table1[[#This Row],[Cur_Amount Credit]]&gt;0,ROUND(Table1[[#This Row],[Cur_Amount Credit]],2),"")</f>
        <v/>
      </c>
      <c r="AX1467" s="46" t="str">
        <f>LEFT(Table1[[#This Row],[Cur]],3)</f>
        <v/>
      </c>
      <c r="AY1467" s="59"/>
      <c r="AZ1467" s="46"/>
      <c r="BA1467" s="46" t="str">
        <f>IF(Table1[[#This Row],[Cur]]&lt;&gt;"",IF(Table1[[#This Row],[Cur]]="USD","",ExchangeRate),"")</f>
        <v/>
      </c>
      <c r="BB1467" s="46" t="str">
        <f>IF(Table1[[#This Row],[Grant]]&lt;&gt;"",VLOOKUP(Table1[[#This Row],[Grant]],Grants!B:D,3),"")</f>
        <v/>
      </c>
      <c r="BC1467" s="46" t="str">
        <f>TRIM(Table1[[#This Row],[Vendor ID]])</f>
        <v/>
      </c>
      <c r="BD1467">
        <f>IF(Table1[[#This Row],[Reference Number]]=Q1466,BD1466,BD1466+1)</f>
        <v>0</v>
      </c>
    </row>
    <row r="1468" spans="1:56" ht="11.25" customHeight="1" x14ac:dyDescent="0.25">
      <c r="A1468" s="1"/>
      <c r="B1468" s="88" t="str">
        <f>IF(Table1[[#This Row],[Posting Date]]&lt;&gt;"",IF(Table1[[#This Row],[Reference Number]]=Q1467,B1467+1,1),"")</f>
        <v/>
      </c>
      <c r="C1468" s="61"/>
      <c r="D1468" s="61"/>
      <c r="E1468" s="138"/>
      <c r="F1468" s="141" t="str">
        <f>IFERROR(IF(VLOOKUP(Table1[[#This Row],[Budget Code Description]],Dimentions!$X$6:$AC$139,2,FALSE)="","",VLOOKUP(Table1[[#This Row],[Budget Code Description]],Dimentions!$X$6:$AC$139,2,FALSE)),"")</f>
        <v/>
      </c>
      <c r="G1468" s="141"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1" t="str">
        <f>IFERROR(VLOOKUP(Table1[[#This Row],[Budget Code Description]],Table6[#All],8,FALSE),"")</f>
        <v/>
      </c>
      <c r="L1468" s="63"/>
      <c r="M1468" s="65" t="str">
        <f>IFERROR(VLOOKUP(Table1[[#This Row],[Staff ID]],Table2[],2,FALSE),"")</f>
        <v/>
      </c>
      <c r="N1468" s="209" t="str">
        <f>IFERROR(IF(VLOOKUP(Table1[[#This Row],[Budget Code Description]],Dimentions!$X$6:$AC$134,4,FALSE)="","",VLOOKUP(Table1[[#This Row],[Budget Code Description]],Dimentions!$X$6:$AC$134,4,FALSE)),"")</f>
        <v/>
      </c>
      <c r="O1468" s="65" t="str">
        <f>IFERROR(VLOOKUP(Table1[[#This Row],[Vendor ID]],Table549[],2,FALSE),"")</f>
        <v/>
      </c>
      <c r="P1468" s="63"/>
      <c r="Q1468" s="141" t="str">
        <f>IF(Table1[[#This Row],[Posting Date]]&lt;&gt;"",$D$9,"")</f>
        <v/>
      </c>
      <c r="R1468" s="157" t="str">
        <f>IF(Table1[[#This Row],[Posting Date]]&lt;&gt;"",$D$10,"")</f>
        <v/>
      </c>
      <c r="S1468" s="66"/>
      <c r="T1468" s="63"/>
      <c r="U1468" s="67"/>
      <c r="V1468" s="67"/>
      <c r="W1468" s="67" t="str">
        <f t="shared" si="27"/>
        <v/>
      </c>
      <c r="X1468" s="159" t="str">
        <f>IF(E1468="","",(IF(Table1[[#This Row],[Cur]]="USD",Table1[[#This Row],[Cur_Amount Debit]],Table1[[#This Row],[Cur_Amount Debit]]/Table1[[#This Row],[Exchange Rate]])))</f>
        <v/>
      </c>
      <c r="Y1468" s="159" t="str">
        <f>IF(E1468="","",(IF(Table1[[#This Row],[Cur]]="USD",Table1[[#This Row],[Cur_Amount Credit]],Table1[[#This Row],[Cur_Amount Credit]]/ExchangeRate)))</f>
        <v/>
      </c>
      <c r="Z1468" s="201" t="str">
        <f>IF(E1468="","",(Table1[[#This Row],[Debit USD]]-Table1[[#This Row],[Credit USD]]))</f>
        <v/>
      </c>
      <c r="AA1468" s="226"/>
      <c r="AB1468" s="255"/>
      <c r="AC1468" s="1"/>
      <c r="AD1468" s="15"/>
      <c r="AE1468" s="15" t="str">
        <f>IF(AND(OR(Table1[[#This Row],[Account]]="15030",Table1[[#This Row],[Account]]="15035",Table1[[#This Row],[Account]]="20150"),Table1[[#This Row],[Vendor ID]]=""),1,"")</f>
        <v/>
      </c>
      <c r="AF1468" s="15"/>
      <c r="AG1468" s="15"/>
      <c r="AH1468" s="15"/>
      <c r="AI1468" s="46" t="str">
        <f>IF(Table1[[#This Row],[Posting Date]]&lt;&gt;"","GJ-"&amp;CountryID,"")</f>
        <v/>
      </c>
      <c r="AJ1468" s="59" t="str">
        <f>IF(Table1[[#This Row],[Posting Date]]&lt;&gt;"",Table1[[#This Row],[Posting Date]],"")</f>
        <v/>
      </c>
      <c r="AK1468" s="46"/>
      <c r="AL1468" s="46" t="str">
        <f>IF(Table1[[#This Row],[Description]]&lt;&gt;"",Table1[[#This Row],[Description]],"")</f>
        <v/>
      </c>
      <c r="AM1468" s="46" t="str">
        <f>IF(Table1[[#This Row],[Posting Date]]&lt;&gt;"",Table1[[#This Row],[Reference Number]],"")</f>
        <v/>
      </c>
      <c r="AN1468" s="46" t="str">
        <f>TRIM(Table1[[#This Row],[Line '#]])</f>
        <v/>
      </c>
      <c r="AO1468" s="46" t="str">
        <f>TRIM(Table1[[#This Row],[Account]])</f>
        <v/>
      </c>
      <c r="AP1468" s="46" t="str">
        <f>IF(Table1[[#This Row],[Posting Date]]&lt;&gt;"",$D$5,"")</f>
        <v/>
      </c>
      <c r="AQ1468" s="46" t="str">
        <f>TRIM(Table1[[#This Row],[Departments-Prgrams]])</f>
        <v/>
      </c>
      <c r="AR1468" s="46" t="str">
        <f>TRIM(Table1[[#This Row],[Grant]])</f>
        <v/>
      </c>
      <c r="AS1468" s="46" t="str">
        <f>TRIM(Table1[[#This Row],[Staff ID]])</f>
        <v/>
      </c>
      <c r="AT1468" s="46" t="str">
        <f>IF(TRIM(Table1[[#This Row],[Budget Code]])=0,"",TRIM(Table1[[#This Row],[Budget Code]]))</f>
        <v/>
      </c>
      <c r="AU1468" s="46" t="str">
        <f>IF(Table1[[#This Row],[Line Description]]&lt;&gt;"",Table1[[#This Row],[Line Description]],"")</f>
        <v/>
      </c>
      <c r="AV1468" s="46" t="str">
        <f>IF(Table1[[#This Row],[Cur_Amount Debit]]&gt;0,ROUND(Table1[[#This Row],[Cur_Amount Debit]],2),"")</f>
        <v/>
      </c>
      <c r="AW1468" s="46" t="str">
        <f>IF(Table1[[#This Row],[Cur_Amount Credit]]&gt;0,ROUND(Table1[[#This Row],[Cur_Amount Credit]],2),"")</f>
        <v/>
      </c>
      <c r="AX1468" s="46" t="str">
        <f>LEFT(Table1[[#This Row],[Cur]],3)</f>
        <v/>
      </c>
      <c r="AY1468" s="59"/>
      <c r="AZ1468" s="46"/>
      <c r="BA1468" s="46" t="str">
        <f>IF(Table1[[#This Row],[Cur]]&lt;&gt;"",IF(Table1[[#This Row],[Cur]]="USD","",ExchangeRate),"")</f>
        <v/>
      </c>
      <c r="BB1468" s="46" t="str">
        <f>IF(Table1[[#This Row],[Grant]]&lt;&gt;"",VLOOKUP(Table1[[#This Row],[Grant]],Grants!B:D,3),"")</f>
        <v/>
      </c>
      <c r="BC1468" s="46" t="str">
        <f>TRIM(Table1[[#This Row],[Vendor ID]])</f>
        <v/>
      </c>
      <c r="BD1468">
        <f>IF(Table1[[#This Row],[Reference Number]]=Q1467,BD1467,BD1467+1)</f>
        <v>0</v>
      </c>
    </row>
    <row r="1469" spans="1:56" ht="11.25" customHeight="1" x14ac:dyDescent="0.25">
      <c r="A1469" s="1"/>
      <c r="B1469" s="88" t="str">
        <f>IF(Table1[[#This Row],[Posting Date]]&lt;&gt;"",IF(Table1[[#This Row],[Reference Number]]=Q1468,B1468+1,1),"")</f>
        <v/>
      </c>
      <c r="C1469" s="61"/>
      <c r="D1469" s="61"/>
      <c r="E1469" s="138"/>
      <c r="F1469" s="141" t="str">
        <f>IFERROR(IF(VLOOKUP(Table1[[#This Row],[Budget Code Description]],Dimentions!$X$6:$AC$139,2,FALSE)="","",VLOOKUP(Table1[[#This Row],[Budget Code Description]],Dimentions!$X$6:$AC$139,2,FALSE)),"")</f>
        <v/>
      </c>
      <c r="G1469" s="141"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1" t="str">
        <f>IFERROR(VLOOKUP(Table1[[#This Row],[Budget Code Description]],Table6[#All],8,FALSE),"")</f>
        <v/>
      </c>
      <c r="L1469" s="63"/>
      <c r="M1469" s="65" t="str">
        <f>IFERROR(VLOOKUP(Table1[[#This Row],[Staff ID]],Table2[],2,FALSE),"")</f>
        <v/>
      </c>
      <c r="N1469" s="209" t="str">
        <f>IFERROR(IF(VLOOKUP(Table1[[#This Row],[Budget Code Description]],Dimentions!$X$6:$AC$134,4,FALSE)="","",VLOOKUP(Table1[[#This Row],[Budget Code Description]],Dimentions!$X$6:$AC$134,4,FALSE)),"")</f>
        <v/>
      </c>
      <c r="O1469" s="65" t="str">
        <f>IFERROR(VLOOKUP(Table1[[#This Row],[Vendor ID]],Table549[],2,FALSE),"")</f>
        <v/>
      </c>
      <c r="P1469" s="63"/>
      <c r="Q1469" s="141" t="str">
        <f>IF(Table1[[#This Row],[Posting Date]]&lt;&gt;"",$D$9,"")</f>
        <v/>
      </c>
      <c r="R1469" s="157" t="str">
        <f>IF(Table1[[#This Row],[Posting Date]]&lt;&gt;"",$D$10,"")</f>
        <v/>
      </c>
      <c r="S1469" s="66"/>
      <c r="T1469" s="63"/>
      <c r="U1469" s="67"/>
      <c r="V1469" s="67"/>
      <c r="W1469" s="67" t="str">
        <f t="shared" si="27"/>
        <v/>
      </c>
      <c r="X1469" s="159" t="str">
        <f>IF(E1469="","",(IF(Table1[[#This Row],[Cur]]="USD",Table1[[#This Row],[Cur_Amount Debit]],Table1[[#This Row],[Cur_Amount Debit]]/Table1[[#This Row],[Exchange Rate]])))</f>
        <v/>
      </c>
      <c r="Y1469" s="159" t="str">
        <f>IF(E1469="","",(IF(Table1[[#This Row],[Cur]]="USD",Table1[[#This Row],[Cur_Amount Credit]],Table1[[#This Row],[Cur_Amount Credit]]/ExchangeRate)))</f>
        <v/>
      </c>
      <c r="Z1469" s="201" t="str">
        <f>IF(E1469="","",(Table1[[#This Row],[Debit USD]]-Table1[[#This Row],[Credit USD]]))</f>
        <v/>
      </c>
      <c r="AA1469" s="226"/>
      <c r="AB1469" s="255"/>
      <c r="AC1469" s="1"/>
      <c r="AD1469" s="15"/>
      <c r="AE1469" s="15" t="str">
        <f>IF(AND(OR(Table1[[#This Row],[Account]]="15030",Table1[[#This Row],[Account]]="15035",Table1[[#This Row],[Account]]="20150"),Table1[[#This Row],[Vendor ID]]=""),1,"")</f>
        <v/>
      </c>
      <c r="AF1469" s="15"/>
      <c r="AG1469" s="15"/>
      <c r="AH1469" s="15"/>
      <c r="AI1469" s="46" t="str">
        <f>IF(Table1[[#This Row],[Posting Date]]&lt;&gt;"","GJ-"&amp;CountryID,"")</f>
        <v/>
      </c>
      <c r="AJ1469" s="59" t="str">
        <f>IF(Table1[[#This Row],[Posting Date]]&lt;&gt;"",Table1[[#This Row],[Posting Date]],"")</f>
        <v/>
      </c>
      <c r="AK1469" s="46"/>
      <c r="AL1469" s="46" t="str">
        <f>IF(Table1[[#This Row],[Description]]&lt;&gt;"",Table1[[#This Row],[Description]],"")</f>
        <v/>
      </c>
      <c r="AM1469" s="46" t="str">
        <f>IF(Table1[[#This Row],[Posting Date]]&lt;&gt;"",Table1[[#This Row],[Reference Number]],"")</f>
        <v/>
      </c>
      <c r="AN1469" s="46" t="str">
        <f>TRIM(Table1[[#This Row],[Line '#]])</f>
        <v/>
      </c>
      <c r="AO1469" s="46" t="str">
        <f>TRIM(Table1[[#This Row],[Account]])</f>
        <v/>
      </c>
      <c r="AP1469" s="46" t="str">
        <f>IF(Table1[[#This Row],[Posting Date]]&lt;&gt;"",$D$5,"")</f>
        <v/>
      </c>
      <c r="AQ1469" s="46" t="str">
        <f>TRIM(Table1[[#This Row],[Departments-Prgrams]])</f>
        <v/>
      </c>
      <c r="AR1469" s="46" t="str">
        <f>TRIM(Table1[[#This Row],[Grant]])</f>
        <v/>
      </c>
      <c r="AS1469" s="46" t="str">
        <f>TRIM(Table1[[#This Row],[Staff ID]])</f>
        <v/>
      </c>
      <c r="AT1469" s="46" t="str">
        <f>IF(TRIM(Table1[[#This Row],[Budget Code]])=0,"",TRIM(Table1[[#This Row],[Budget Code]]))</f>
        <v/>
      </c>
      <c r="AU1469" s="46" t="str">
        <f>IF(Table1[[#This Row],[Line Description]]&lt;&gt;"",Table1[[#This Row],[Line Description]],"")</f>
        <v/>
      </c>
      <c r="AV1469" s="46" t="str">
        <f>IF(Table1[[#This Row],[Cur_Amount Debit]]&gt;0,ROUND(Table1[[#This Row],[Cur_Amount Debit]],2),"")</f>
        <v/>
      </c>
      <c r="AW1469" s="46" t="str">
        <f>IF(Table1[[#This Row],[Cur_Amount Credit]]&gt;0,ROUND(Table1[[#This Row],[Cur_Amount Credit]],2),"")</f>
        <v/>
      </c>
      <c r="AX1469" s="46" t="str">
        <f>LEFT(Table1[[#This Row],[Cur]],3)</f>
        <v/>
      </c>
      <c r="AY1469" s="59"/>
      <c r="AZ1469" s="46"/>
      <c r="BA1469" s="46" t="str">
        <f>IF(Table1[[#This Row],[Cur]]&lt;&gt;"",IF(Table1[[#This Row],[Cur]]="USD","",ExchangeRate),"")</f>
        <v/>
      </c>
      <c r="BB1469" s="46" t="str">
        <f>IF(Table1[[#This Row],[Grant]]&lt;&gt;"",VLOOKUP(Table1[[#This Row],[Grant]],Grants!B:D,3),"")</f>
        <v/>
      </c>
      <c r="BC1469" s="46" t="str">
        <f>TRIM(Table1[[#This Row],[Vendor ID]])</f>
        <v/>
      </c>
      <c r="BD1469">
        <f>IF(Table1[[#This Row],[Reference Number]]=Q1468,BD1468,BD1468+1)</f>
        <v>0</v>
      </c>
    </row>
    <row r="1470" spans="1:56" ht="11.25" customHeight="1" x14ac:dyDescent="0.25">
      <c r="A1470" s="1"/>
      <c r="B1470" s="88" t="str">
        <f>IF(Table1[[#This Row],[Posting Date]]&lt;&gt;"",IF(Table1[[#This Row],[Reference Number]]=Q1469,B1469+1,1),"")</f>
        <v/>
      </c>
      <c r="C1470" s="61"/>
      <c r="D1470" s="61"/>
      <c r="E1470" s="138"/>
      <c r="F1470" s="141" t="str">
        <f>IFERROR(IF(VLOOKUP(Table1[[#This Row],[Budget Code Description]],Dimentions!$X$6:$AC$139,2,FALSE)="","",VLOOKUP(Table1[[#This Row],[Budget Code Description]],Dimentions!$X$6:$AC$139,2,FALSE)),"")</f>
        <v/>
      </c>
      <c r="G1470" s="141"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1" t="str">
        <f>IFERROR(VLOOKUP(Table1[[#This Row],[Budget Code Description]],Table6[#All],8,FALSE),"")</f>
        <v/>
      </c>
      <c r="L1470" s="63"/>
      <c r="M1470" s="65" t="str">
        <f>IFERROR(VLOOKUP(Table1[[#This Row],[Staff ID]],Table2[],2,FALSE),"")</f>
        <v/>
      </c>
      <c r="N1470" s="209" t="str">
        <f>IFERROR(IF(VLOOKUP(Table1[[#This Row],[Budget Code Description]],Dimentions!$X$6:$AC$134,4,FALSE)="","",VLOOKUP(Table1[[#This Row],[Budget Code Description]],Dimentions!$X$6:$AC$134,4,FALSE)),"")</f>
        <v/>
      </c>
      <c r="O1470" s="65" t="str">
        <f>IFERROR(VLOOKUP(Table1[[#This Row],[Vendor ID]],Table549[],2,FALSE),"")</f>
        <v/>
      </c>
      <c r="P1470" s="63"/>
      <c r="Q1470" s="141" t="str">
        <f>IF(Table1[[#This Row],[Posting Date]]&lt;&gt;"",$D$9,"")</f>
        <v/>
      </c>
      <c r="R1470" s="157" t="str">
        <f>IF(Table1[[#This Row],[Posting Date]]&lt;&gt;"",$D$10,"")</f>
        <v/>
      </c>
      <c r="S1470" s="66"/>
      <c r="T1470" s="63"/>
      <c r="U1470" s="67"/>
      <c r="V1470" s="67"/>
      <c r="W1470" s="67" t="str">
        <f t="shared" si="27"/>
        <v/>
      </c>
      <c r="X1470" s="159" t="str">
        <f>IF(E1470="","",(IF(Table1[[#This Row],[Cur]]="USD",Table1[[#This Row],[Cur_Amount Debit]],Table1[[#This Row],[Cur_Amount Debit]]/Table1[[#This Row],[Exchange Rate]])))</f>
        <v/>
      </c>
      <c r="Y1470" s="159" t="str">
        <f>IF(E1470="","",(IF(Table1[[#This Row],[Cur]]="USD",Table1[[#This Row],[Cur_Amount Credit]],Table1[[#This Row],[Cur_Amount Credit]]/ExchangeRate)))</f>
        <v/>
      </c>
      <c r="Z1470" s="201" t="str">
        <f>IF(E1470="","",(Table1[[#This Row],[Debit USD]]-Table1[[#This Row],[Credit USD]]))</f>
        <v/>
      </c>
      <c r="AA1470" s="226"/>
      <c r="AB1470" s="255"/>
      <c r="AC1470" s="1"/>
      <c r="AD1470" s="15"/>
      <c r="AE1470" s="15" t="str">
        <f>IF(AND(OR(Table1[[#This Row],[Account]]="15030",Table1[[#This Row],[Account]]="15035",Table1[[#This Row],[Account]]="20150"),Table1[[#This Row],[Vendor ID]]=""),1,"")</f>
        <v/>
      </c>
      <c r="AF1470" s="15"/>
      <c r="AG1470" s="15"/>
      <c r="AH1470" s="15"/>
      <c r="AI1470" s="46" t="str">
        <f>IF(Table1[[#This Row],[Posting Date]]&lt;&gt;"","GJ-"&amp;CountryID,"")</f>
        <v/>
      </c>
      <c r="AJ1470" s="59" t="str">
        <f>IF(Table1[[#This Row],[Posting Date]]&lt;&gt;"",Table1[[#This Row],[Posting Date]],"")</f>
        <v/>
      </c>
      <c r="AK1470" s="46"/>
      <c r="AL1470" s="46" t="str">
        <f>IF(Table1[[#This Row],[Description]]&lt;&gt;"",Table1[[#This Row],[Description]],"")</f>
        <v/>
      </c>
      <c r="AM1470" s="46" t="str">
        <f>IF(Table1[[#This Row],[Posting Date]]&lt;&gt;"",Table1[[#This Row],[Reference Number]],"")</f>
        <v/>
      </c>
      <c r="AN1470" s="46" t="str">
        <f>TRIM(Table1[[#This Row],[Line '#]])</f>
        <v/>
      </c>
      <c r="AO1470" s="46" t="str">
        <f>TRIM(Table1[[#This Row],[Account]])</f>
        <v/>
      </c>
      <c r="AP1470" s="46" t="str">
        <f>IF(Table1[[#This Row],[Posting Date]]&lt;&gt;"",$D$5,"")</f>
        <v/>
      </c>
      <c r="AQ1470" s="46" t="str">
        <f>TRIM(Table1[[#This Row],[Departments-Prgrams]])</f>
        <v/>
      </c>
      <c r="AR1470" s="46" t="str">
        <f>TRIM(Table1[[#This Row],[Grant]])</f>
        <v/>
      </c>
      <c r="AS1470" s="46" t="str">
        <f>TRIM(Table1[[#This Row],[Staff ID]])</f>
        <v/>
      </c>
      <c r="AT1470" s="46" t="str">
        <f>IF(TRIM(Table1[[#This Row],[Budget Code]])=0,"",TRIM(Table1[[#This Row],[Budget Code]]))</f>
        <v/>
      </c>
      <c r="AU1470" s="46" t="str">
        <f>IF(Table1[[#This Row],[Line Description]]&lt;&gt;"",Table1[[#This Row],[Line Description]],"")</f>
        <v/>
      </c>
      <c r="AV1470" s="46" t="str">
        <f>IF(Table1[[#This Row],[Cur_Amount Debit]]&gt;0,ROUND(Table1[[#This Row],[Cur_Amount Debit]],2),"")</f>
        <v/>
      </c>
      <c r="AW1470" s="46" t="str">
        <f>IF(Table1[[#This Row],[Cur_Amount Credit]]&gt;0,ROUND(Table1[[#This Row],[Cur_Amount Credit]],2),"")</f>
        <v/>
      </c>
      <c r="AX1470" s="46" t="str">
        <f>LEFT(Table1[[#This Row],[Cur]],3)</f>
        <v/>
      </c>
      <c r="AY1470" s="59"/>
      <c r="AZ1470" s="46"/>
      <c r="BA1470" s="46" t="str">
        <f>IF(Table1[[#This Row],[Cur]]&lt;&gt;"",IF(Table1[[#This Row],[Cur]]="USD","",ExchangeRate),"")</f>
        <v/>
      </c>
      <c r="BB1470" s="46" t="str">
        <f>IF(Table1[[#This Row],[Grant]]&lt;&gt;"",VLOOKUP(Table1[[#This Row],[Grant]],Grants!B:D,3),"")</f>
        <v/>
      </c>
      <c r="BC1470" s="46" t="str">
        <f>TRIM(Table1[[#This Row],[Vendor ID]])</f>
        <v/>
      </c>
      <c r="BD1470">
        <f>IF(Table1[[#This Row],[Reference Number]]=Q1469,BD1469,BD1469+1)</f>
        <v>0</v>
      </c>
    </row>
    <row r="1471" spans="1:56" ht="11.25" customHeight="1" x14ac:dyDescent="0.25">
      <c r="A1471" s="1"/>
      <c r="B1471" s="88" t="str">
        <f>IF(Table1[[#This Row],[Posting Date]]&lt;&gt;"",IF(Table1[[#This Row],[Reference Number]]=Q1470,B1470+1,1),"")</f>
        <v/>
      </c>
      <c r="C1471" s="61"/>
      <c r="D1471" s="61"/>
      <c r="E1471" s="138"/>
      <c r="F1471" s="141" t="str">
        <f>IFERROR(IF(VLOOKUP(Table1[[#This Row],[Budget Code Description]],Dimentions!$X$6:$AC$139,2,FALSE)="","",VLOOKUP(Table1[[#This Row],[Budget Code Description]],Dimentions!$X$6:$AC$139,2,FALSE)),"")</f>
        <v/>
      </c>
      <c r="G1471" s="141"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1" t="str">
        <f>IFERROR(VLOOKUP(Table1[[#This Row],[Budget Code Description]],Table6[#All],8,FALSE),"")</f>
        <v/>
      </c>
      <c r="L1471" s="63"/>
      <c r="M1471" s="65" t="str">
        <f>IFERROR(VLOOKUP(Table1[[#This Row],[Staff ID]],Table2[],2,FALSE),"")</f>
        <v/>
      </c>
      <c r="N1471" s="209" t="str">
        <f>IFERROR(IF(VLOOKUP(Table1[[#This Row],[Budget Code Description]],Dimentions!$X$6:$AC$134,4,FALSE)="","",VLOOKUP(Table1[[#This Row],[Budget Code Description]],Dimentions!$X$6:$AC$134,4,FALSE)),"")</f>
        <v/>
      </c>
      <c r="O1471" s="65" t="str">
        <f>IFERROR(VLOOKUP(Table1[[#This Row],[Vendor ID]],Table549[],2,FALSE),"")</f>
        <v/>
      </c>
      <c r="P1471" s="63"/>
      <c r="Q1471" s="141" t="str">
        <f>IF(Table1[[#This Row],[Posting Date]]&lt;&gt;"",$D$9,"")</f>
        <v/>
      </c>
      <c r="R1471" s="157" t="str">
        <f>IF(Table1[[#This Row],[Posting Date]]&lt;&gt;"",$D$10,"")</f>
        <v/>
      </c>
      <c r="S1471" s="66"/>
      <c r="T1471" s="63"/>
      <c r="U1471" s="67"/>
      <c r="V1471" s="67"/>
      <c r="W1471" s="67" t="str">
        <f t="shared" si="27"/>
        <v/>
      </c>
      <c r="X1471" s="159" t="str">
        <f>IF(E1471="","",(IF(Table1[[#This Row],[Cur]]="USD",Table1[[#This Row],[Cur_Amount Debit]],Table1[[#This Row],[Cur_Amount Debit]]/Table1[[#This Row],[Exchange Rate]])))</f>
        <v/>
      </c>
      <c r="Y1471" s="159" t="str">
        <f>IF(E1471="","",(IF(Table1[[#This Row],[Cur]]="USD",Table1[[#This Row],[Cur_Amount Credit]],Table1[[#This Row],[Cur_Amount Credit]]/ExchangeRate)))</f>
        <v/>
      </c>
      <c r="Z1471" s="201" t="str">
        <f>IF(E1471="","",(Table1[[#This Row],[Debit USD]]-Table1[[#This Row],[Credit USD]]))</f>
        <v/>
      </c>
      <c r="AA1471" s="226"/>
      <c r="AB1471" s="255"/>
      <c r="AC1471" s="1"/>
      <c r="AD1471" s="15"/>
      <c r="AE1471" s="15" t="str">
        <f>IF(AND(OR(Table1[[#This Row],[Account]]="15030",Table1[[#This Row],[Account]]="15035",Table1[[#This Row],[Account]]="20150"),Table1[[#This Row],[Vendor ID]]=""),1,"")</f>
        <v/>
      </c>
      <c r="AF1471" s="15"/>
      <c r="AG1471" s="15"/>
      <c r="AH1471" s="15"/>
      <c r="AI1471" s="46" t="str">
        <f>IF(Table1[[#This Row],[Posting Date]]&lt;&gt;"","GJ-"&amp;CountryID,"")</f>
        <v/>
      </c>
      <c r="AJ1471" s="59" t="str">
        <f>IF(Table1[[#This Row],[Posting Date]]&lt;&gt;"",Table1[[#This Row],[Posting Date]],"")</f>
        <v/>
      </c>
      <c r="AK1471" s="46"/>
      <c r="AL1471" s="46" t="str">
        <f>IF(Table1[[#This Row],[Description]]&lt;&gt;"",Table1[[#This Row],[Description]],"")</f>
        <v/>
      </c>
      <c r="AM1471" s="46" t="str">
        <f>IF(Table1[[#This Row],[Posting Date]]&lt;&gt;"",Table1[[#This Row],[Reference Number]],"")</f>
        <v/>
      </c>
      <c r="AN1471" s="46" t="str">
        <f>TRIM(Table1[[#This Row],[Line '#]])</f>
        <v/>
      </c>
      <c r="AO1471" s="46" t="str">
        <f>TRIM(Table1[[#This Row],[Account]])</f>
        <v/>
      </c>
      <c r="AP1471" s="46" t="str">
        <f>IF(Table1[[#This Row],[Posting Date]]&lt;&gt;"",$D$5,"")</f>
        <v/>
      </c>
      <c r="AQ1471" s="46" t="str">
        <f>TRIM(Table1[[#This Row],[Departments-Prgrams]])</f>
        <v/>
      </c>
      <c r="AR1471" s="46" t="str">
        <f>TRIM(Table1[[#This Row],[Grant]])</f>
        <v/>
      </c>
      <c r="AS1471" s="46" t="str">
        <f>TRIM(Table1[[#This Row],[Staff ID]])</f>
        <v/>
      </c>
      <c r="AT1471" s="46" t="str">
        <f>IF(TRIM(Table1[[#This Row],[Budget Code]])=0,"",TRIM(Table1[[#This Row],[Budget Code]]))</f>
        <v/>
      </c>
      <c r="AU1471" s="46" t="str">
        <f>IF(Table1[[#This Row],[Line Description]]&lt;&gt;"",Table1[[#This Row],[Line Description]],"")</f>
        <v/>
      </c>
      <c r="AV1471" s="46" t="str">
        <f>IF(Table1[[#This Row],[Cur_Amount Debit]]&gt;0,ROUND(Table1[[#This Row],[Cur_Amount Debit]],2),"")</f>
        <v/>
      </c>
      <c r="AW1471" s="46" t="str">
        <f>IF(Table1[[#This Row],[Cur_Amount Credit]]&gt;0,ROUND(Table1[[#This Row],[Cur_Amount Credit]],2),"")</f>
        <v/>
      </c>
      <c r="AX1471" s="46" t="str">
        <f>LEFT(Table1[[#This Row],[Cur]],3)</f>
        <v/>
      </c>
      <c r="AY1471" s="59"/>
      <c r="AZ1471" s="46"/>
      <c r="BA1471" s="46" t="str">
        <f>IF(Table1[[#This Row],[Cur]]&lt;&gt;"",IF(Table1[[#This Row],[Cur]]="USD","",ExchangeRate),"")</f>
        <v/>
      </c>
      <c r="BB1471" s="46" t="str">
        <f>IF(Table1[[#This Row],[Grant]]&lt;&gt;"",VLOOKUP(Table1[[#This Row],[Grant]],Grants!B:D,3),"")</f>
        <v/>
      </c>
      <c r="BC1471" s="46" t="str">
        <f>TRIM(Table1[[#This Row],[Vendor ID]])</f>
        <v/>
      </c>
      <c r="BD1471">
        <f>IF(Table1[[#This Row],[Reference Number]]=Q1470,BD1470,BD1470+1)</f>
        <v>0</v>
      </c>
    </row>
    <row r="1472" spans="1:56" ht="11.25" customHeight="1" x14ac:dyDescent="0.25">
      <c r="A1472" s="1"/>
      <c r="B1472" s="88" t="str">
        <f>IF(Table1[[#This Row],[Posting Date]]&lt;&gt;"",IF(Table1[[#This Row],[Reference Number]]=Q1471,B1471+1,1),"")</f>
        <v/>
      </c>
      <c r="C1472" s="61"/>
      <c r="D1472" s="61"/>
      <c r="E1472" s="138"/>
      <c r="F1472" s="141" t="str">
        <f>IFERROR(IF(VLOOKUP(Table1[[#This Row],[Budget Code Description]],Dimentions!$X$6:$AC$139,2,FALSE)="","",VLOOKUP(Table1[[#This Row],[Budget Code Description]],Dimentions!$X$6:$AC$139,2,FALSE)),"")</f>
        <v/>
      </c>
      <c r="G1472" s="141"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1" t="str">
        <f>IFERROR(VLOOKUP(Table1[[#This Row],[Budget Code Description]],Table6[#All],8,FALSE),"")</f>
        <v/>
      </c>
      <c r="L1472" s="63"/>
      <c r="M1472" s="65" t="str">
        <f>IFERROR(VLOOKUP(Table1[[#This Row],[Staff ID]],Table2[],2,FALSE),"")</f>
        <v/>
      </c>
      <c r="N1472" s="209" t="str">
        <f>IFERROR(IF(VLOOKUP(Table1[[#This Row],[Budget Code Description]],Dimentions!$X$6:$AC$134,4,FALSE)="","",VLOOKUP(Table1[[#This Row],[Budget Code Description]],Dimentions!$X$6:$AC$134,4,FALSE)),"")</f>
        <v/>
      </c>
      <c r="O1472" s="65" t="str">
        <f>IFERROR(VLOOKUP(Table1[[#This Row],[Vendor ID]],Table549[],2,FALSE),"")</f>
        <v/>
      </c>
      <c r="P1472" s="63"/>
      <c r="Q1472" s="141" t="str">
        <f>IF(Table1[[#This Row],[Posting Date]]&lt;&gt;"",$D$9,"")</f>
        <v/>
      </c>
      <c r="R1472" s="157" t="str">
        <f>IF(Table1[[#This Row],[Posting Date]]&lt;&gt;"",$D$10,"")</f>
        <v/>
      </c>
      <c r="S1472" s="66"/>
      <c r="T1472" s="63"/>
      <c r="U1472" s="67"/>
      <c r="V1472" s="67"/>
      <c r="W1472" s="67" t="str">
        <f t="shared" si="27"/>
        <v/>
      </c>
      <c r="X1472" s="159" t="str">
        <f>IF(E1472="","",(IF(Table1[[#This Row],[Cur]]="USD",Table1[[#This Row],[Cur_Amount Debit]],Table1[[#This Row],[Cur_Amount Debit]]/Table1[[#This Row],[Exchange Rate]])))</f>
        <v/>
      </c>
      <c r="Y1472" s="159" t="str">
        <f>IF(E1472="","",(IF(Table1[[#This Row],[Cur]]="USD",Table1[[#This Row],[Cur_Amount Credit]],Table1[[#This Row],[Cur_Amount Credit]]/ExchangeRate)))</f>
        <v/>
      </c>
      <c r="Z1472" s="201" t="str">
        <f>IF(E1472="","",(Table1[[#This Row],[Debit USD]]-Table1[[#This Row],[Credit USD]]))</f>
        <v/>
      </c>
      <c r="AA1472" s="226"/>
      <c r="AB1472" s="255"/>
      <c r="AC1472" s="1"/>
      <c r="AD1472" s="15"/>
      <c r="AE1472" s="15" t="str">
        <f>IF(AND(OR(Table1[[#This Row],[Account]]="15030",Table1[[#This Row],[Account]]="15035",Table1[[#This Row],[Account]]="20150"),Table1[[#This Row],[Vendor ID]]=""),1,"")</f>
        <v/>
      </c>
      <c r="AF1472" s="15"/>
      <c r="AG1472" s="15"/>
      <c r="AH1472" s="15"/>
      <c r="AI1472" s="46" t="str">
        <f>IF(Table1[[#This Row],[Posting Date]]&lt;&gt;"","GJ-"&amp;CountryID,"")</f>
        <v/>
      </c>
      <c r="AJ1472" s="59" t="str">
        <f>IF(Table1[[#This Row],[Posting Date]]&lt;&gt;"",Table1[[#This Row],[Posting Date]],"")</f>
        <v/>
      </c>
      <c r="AK1472" s="46"/>
      <c r="AL1472" s="46" t="str">
        <f>IF(Table1[[#This Row],[Description]]&lt;&gt;"",Table1[[#This Row],[Description]],"")</f>
        <v/>
      </c>
      <c r="AM1472" s="46" t="str">
        <f>IF(Table1[[#This Row],[Posting Date]]&lt;&gt;"",Table1[[#This Row],[Reference Number]],"")</f>
        <v/>
      </c>
      <c r="AN1472" s="46" t="str">
        <f>TRIM(Table1[[#This Row],[Line '#]])</f>
        <v/>
      </c>
      <c r="AO1472" s="46" t="str">
        <f>TRIM(Table1[[#This Row],[Account]])</f>
        <v/>
      </c>
      <c r="AP1472" s="46" t="str">
        <f>IF(Table1[[#This Row],[Posting Date]]&lt;&gt;"",$D$5,"")</f>
        <v/>
      </c>
      <c r="AQ1472" s="46" t="str">
        <f>TRIM(Table1[[#This Row],[Departments-Prgrams]])</f>
        <v/>
      </c>
      <c r="AR1472" s="46" t="str">
        <f>TRIM(Table1[[#This Row],[Grant]])</f>
        <v/>
      </c>
      <c r="AS1472" s="46" t="str">
        <f>TRIM(Table1[[#This Row],[Staff ID]])</f>
        <v/>
      </c>
      <c r="AT1472" s="46" t="str">
        <f>IF(TRIM(Table1[[#This Row],[Budget Code]])=0,"",TRIM(Table1[[#This Row],[Budget Code]]))</f>
        <v/>
      </c>
      <c r="AU1472" s="46" t="str">
        <f>IF(Table1[[#This Row],[Line Description]]&lt;&gt;"",Table1[[#This Row],[Line Description]],"")</f>
        <v/>
      </c>
      <c r="AV1472" s="46" t="str">
        <f>IF(Table1[[#This Row],[Cur_Amount Debit]]&gt;0,ROUND(Table1[[#This Row],[Cur_Amount Debit]],2),"")</f>
        <v/>
      </c>
      <c r="AW1472" s="46" t="str">
        <f>IF(Table1[[#This Row],[Cur_Amount Credit]]&gt;0,ROUND(Table1[[#This Row],[Cur_Amount Credit]],2),"")</f>
        <v/>
      </c>
      <c r="AX1472" s="46" t="str">
        <f>LEFT(Table1[[#This Row],[Cur]],3)</f>
        <v/>
      </c>
      <c r="AY1472" s="59"/>
      <c r="AZ1472" s="46"/>
      <c r="BA1472" s="46" t="str">
        <f>IF(Table1[[#This Row],[Cur]]&lt;&gt;"",IF(Table1[[#This Row],[Cur]]="USD","",ExchangeRate),"")</f>
        <v/>
      </c>
      <c r="BB1472" s="46" t="str">
        <f>IF(Table1[[#This Row],[Grant]]&lt;&gt;"",VLOOKUP(Table1[[#This Row],[Grant]],Grants!B:D,3),"")</f>
        <v/>
      </c>
      <c r="BC1472" s="46" t="str">
        <f>TRIM(Table1[[#This Row],[Vendor ID]])</f>
        <v/>
      </c>
      <c r="BD1472">
        <f>IF(Table1[[#This Row],[Reference Number]]=Q1471,BD1471,BD1471+1)</f>
        <v>0</v>
      </c>
    </row>
    <row r="1473" spans="1:56" ht="11.25" customHeight="1" x14ac:dyDescent="0.25">
      <c r="A1473" s="1"/>
      <c r="B1473" s="88" t="str">
        <f>IF(Table1[[#This Row],[Posting Date]]&lt;&gt;"",IF(Table1[[#This Row],[Reference Number]]=Q1472,B1472+1,1),"")</f>
        <v/>
      </c>
      <c r="C1473" s="61"/>
      <c r="D1473" s="61"/>
      <c r="E1473" s="138"/>
      <c r="F1473" s="141" t="str">
        <f>IFERROR(IF(VLOOKUP(Table1[[#This Row],[Budget Code Description]],Dimentions!$X$6:$AC$139,2,FALSE)="","",VLOOKUP(Table1[[#This Row],[Budget Code Description]],Dimentions!$X$6:$AC$139,2,FALSE)),"")</f>
        <v/>
      </c>
      <c r="G1473" s="141"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1" t="str">
        <f>IFERROR(VLOOKUP(Table1[[#This Row],[Budget Code Description]],Table6[#All],8,FALSE),"")</f>
        <v/>
      </c>
      <c r="L1473" s="63"/>
      <c r="M1473" s="65" t="str">
        <f>IFERROR(VLOOKUP(Table1[[#This Row],[Staff ID]],Table2[],2,FALSE),"")</f>
        <v/>
      </c>
      <c r="N1473" s="209" t="str">
        <f>IFERROR(IF(VLOOKUP(Table1[[#This Row],[Budget Code Description]],Dimentions!$X$6:$AC$134,4,FALSE)="","",VLOOKUP(Table1[[#This Row],[Budget Code Description]],Dimentions!$X$6:$AC$134,4,FALSE)),"")</f>
        <v/>
      </c>
      <c r="O1473" s="65" t="str">
        <f>IFERROR(VLOOKUP(Table1[[#This Row],[Vendor ID]],Table549[],2,FALSE),"")</f>
        <v/>
      </c>
      <c r="P1473" s="63"/>
      <c r="Q1473" s="141" t="str">
        <f>IF(Table1[[#This Row],[Posting Date]]&lt;&gt;"",$D$9,"")</f>
        <v/>
      </c>
      <c r="R1473" s="157" t="str">
        <f>IF(Table1[[#This Row],[Posting Date]]&lt;&gt;"",$D$10,"")</f>
        <v/>
      </c>
      <c r="S1473" s="66"/>
      <c r="T1473" s="63"/>
      <c r="U1473" s="67"/>
      <c r="V1473" s="67"/>
      <c r="W1473" s="67" t="str">
        <f t="shared" si="27"/>
        <v/>
      </c>
      <c r="X1473" s="159" t="str">
        <f>IF(E1473="","",(IF(Table1[[#This Row],[Cur]]="USD",Table1[[#This Row],[Cur_Amount Debit]],Table1[[#This Row],[Cur_Amount Debit]]/Table1[[#This Row],[Exchange Rate]])))</f>
        <v/>
      </c>
      <c r="Y1473" s="159" t="str">
        <f>IF(E1473="","",(IF(Table1[[#This Row],[Cur]]="USD",Table1[[#This Row],[Cur_Amount Credit]],Table1[[#This Row],[Cur_Amount Credit]]/ExchangeRate)))</f>
        <v/>
      </c>
      <c r="Z1473" s="201" t="str">
        <f>IF(E1473="","",(Table1[[#This Row],[Debit USD]]-Table1[[#This Row],[Credit USD]]))</f>
        <v/>
      </c>
      <c r="AA1473" s="226"/>
      <c r="AB1473" s="255"/>
      <c r="AC1473" s="1"/>
      <c r="AD1473" s="15"/>
      <c r="AE1473" s="15" t="str">
        <f>IF(AND(OR(Table1[[#This Row],[Account]]="15030",Table1[[#This Row],[Account]]="15035",Table1[[#This Row],[Account]]="20150"),Table1[[#This Row],[Vendor ID]]=""),1,"")</f>
        <v/>
      </c>
      <c r="AF1473" s="15"/>
      <c r="AG1473" s="15"/>
      <c r="AH1473" s="15"/>
      <c r="AI1473" s="46" t="str">
        <f>IF(Table1[[#This Row],[Posting Date]]&lt;&gt;"","GJ-"&amp;CountryID,"")</f>
        <v/>
      </c>
      <c r="AJ1473" s="59" t="str">
        <f>IF(Table1[[#This Row],[Posting Date]]&lt;&gt;"",Table1[[#This Row],[Posting Date]],"")</f>
        <v/>
      </c>
      <c r="AK1473" s="46"/>
      <c r="AL1473" s="46" t="str">
        <f>IF(Table1[[#This Row],[Description]]&lt;&gt;"",Table1[[#This Row],[Description]],"")</f>
        <v/>
      </c>
      <c r="AM1473" s="46" t="str">
        <f>IF(Table1[[#This Row],[Posting Date]]&lt;&gt;"",Table1[[#This Row],[Reference Number]],"")</f>
        <v/>
      </c>
      <c r="AN1473" s="46" t="str">
        <f>TRIM(Table1[[#This Row],[Line '#]])</f>
        <v/>
      </c>
      <c r="AO1473" s="46" t="str">
        <f>TRIM(Table1[[#This Row],[Account]])</f>
        <v/>
      </c>
      <c r="AP1473" s="46" t="str">
        <f>IF(Table1[[#This Row],[Posting Date]]&lt;&gt;"",$D$5,"")</f>
        <v/>
      </c>
      <c r="AQ1473" s="46" t="str">
        <f>TRIM(Table1[[#This Row],[Departments-Prgrams]])</f>
        <v/>
      </c>
      <c r="AR1473" s="46" t="str">
        <f>TRIM(Table1[[#This Row],[Grant]])</f>
        <v/>
      </c>
      <c r="AS1473" s="46" t="str">
        <f>TRIM(Table1[[#This Row],[Staff ID]])</f>
        <v/>
      </c>
      <c r="AT1473" s="46" t="str">
        <f>IF(TRIM(Table1[[#This Row],[Budget Code]])=0,"",TRIM(Table1[[#This Row],[Budget Code]]))</f>
        <v/>
      </c>
      <c r="AU1473" s="46" t="str">
        <f>IF(Table1[[#This Row],[Line Description]]&lt;&gt;"",Table1[[#This Row],[Line Description]],"")</f>
        <v/>
      </c>
      <c r="AV1473" s="46" t="str">
        <f>IF(Table1[[#This Row],[Cur_Amount Debit]]&gt;0,ROUND(Table1[[#This Row],[Cur_Amount Debit]],2),"")</f>
        <v/>
      </c>
      <c r="AW1473" s="46" t="str">
        <f>IF(Table1[[#This Row],[Cur_Amount Credit]]&gt;0,ROUND(Table1[[#This Row],[Cur_Amount Credit]],2),"")</f>
        <v/>
      </c>
      <c r="AX1473" s="46" t="str">
        <f>LEFT(Table1[[#This Row],[Cur]],3)</f>
        <v/>
      </c>
      <c r="AY1473" s="59"/>
      <c r="AZ1473" s="46"/>
      <c r="BA1473" s="46" t="str">
        <f>IF(Table1[[#This Row],[Cur]]&lt;&gt;"",IF(Table1[[#This Row],[Cur]]="USD","",ExchangeRate),"")</f>
        <v/>
      </c>
      <c r="BB1473" s="46" t="str">
        <f>IF(Table1[[#This Row],[Grant]]&lt;&gt;"",VLOOKUP(Table1[[#This Row],[Grant]],Grants!B:D,3),"")</f>
        <v/>
      </c>
      <c r="BC1473" s="46" t="str">
        <f>TRIM(Table1[[#This Row],[Vendor ID]])</f>
        <v/>
      </c>
      <c r="BD1473">
        <f>IF(Table1[[#This Row],[Reference Number]]=Q1472,BD1472,BD1472+1)</f>
        <v>0</v>
      </c>
    </row>
    <row r="1474" spans="1:56" ht="11.25" customHeight="1" x14ac:dyDescent="0.25">
      <c r="A1474" s="1"/>
      <c r="B1474" s="88" t="str">
        <f>IF(Table1[[#This Row],[Posting Date]]&lt;&gt;"",IF(Table1[[#This Row],[Reference Number]]=Q1473,B1473+1,1),"")</f>
        <v/>
      </c>
      <c r="C1474" s="61"/>
      <c r="D1474" s="61"/>
      <c r="E1474" s="138"/>
      <c r="F1474" s="141" t="str">
        <f>IFERROR(IF(VLOOKUP(Table1[[#This Row],[Budget Code Description]],Dimentions!$X$6:$AC$139,2,FALSE)="","",VLOOKUP(Table1[[#This Row],[Budget Code Description]],Dimentions!$X$6:$AC$139,2,FALSE)),"")</f>
        <v/>
      </c>
      <c r="G1474" s="141"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1" t="str">
        <f>IFERROR(VLOOKUP(Table1[[#This Row],[Budget Code Description]],Table6[#All],8,FALSE),"")</f>
        <v/>
      </c>
      <c r="L1474" s="63"/>
      <c r="M1474" s="65" t="str">
        <f>IFERROR(VLOOKUP(Table1[[#This Row],[Staff ID]],Table2[],2,FALSE),"")</f>
        <v/>
      </c>
      <c r="N1474" s="209" t="str">
        <f>IFERROR(IF(VLOOKUP(Table1[[#This Row],[Budget Code Description]],Dimentions!$X$6:$AC$134,4,FALSE)="","",VLOOKUP(Table1[[#This Row],[Budget Code Description]],Dimentions!$X$6:$AC$134,4,FALSE)),"")</f>
        <v/>
      </c>
      <c r="O1474" s="65" t="str">
        <f>IFERROR(VLOOKUP(Table1[[#This Row],[Vendor ID]],Table549[],2,FALSE),"")</f>
        <v/>
      </c>
      <c r="P1474" s="63"/>
      <c r="Q1474" s="141" t="str">
        <f>IF(Table1[[#This Row],[Posting Date]]&lt;&gt;"",$D$9,"")</f>
        <v/>
      </c>
      <c r="R1474" s="157" t="str">
        <f>IF(Table1[[#This Row],[Posting Date]]&lt;&gt;"",$D$10,"")</f>
        <v/>
      </c>
      <c r="S1474" s="66"/>
      <c r="T1474" s="63"/>
      <c r="U1474" s="67"/>
      <c r="V1474" s="67"/>
      <c r="W1474" s="67" t="str">
        <f t="shared" si="27"/>
        <v/>
      </c>
      <c r="X1474" s="159" t="str">
        <f>IF(E1474="","",(IF(Table1[[#This Row],[Cur]]="USD",Table1[[#This Row],[Cur_Amount Debit]],Table1[[#This Row],[Cur_Amount Debit]]/Table1[[#This Row],[Exchange Rate]])))</f>
        <v/>
      </c>
      <c r="Y1474" s="159" t="str">
        <f>IF(E1474="","",(IF(Table1[[#This Row],[Cur]]="USD",Table1[[#This Row],[Cur_Amount Credit]],Table1[[#This Row],[Cur_Amount Credit]]/ExchangeRate)))</f>
        <v/>
      </c>
      <c r="Z1474" s="201" t="str">
        <f>IF(E1474="","",(Table1[[#This Row],[Debit USD]]-Table1[[#This Row],[Credit USD]]))</f>
        <v/>
      </c>
      <c r="AA1474" s="226"/>
      <c r="AB1474" s="255"/>
      <c r="AC1474" s="1"/>
      <c r="AD1474" s="15"/>
      <c r="AE1474" s="15" t="str">
        <f>IF(AND(OR(Table1[[#This Row],[Account]]="15030",Table1[[#This Row],[Account]]="15035",Table1[[#This Row],[Account]]="20150"),Table1[[#This Row],[Vendor ID]]=""),1,"")</f>
        <v/>
      </c>
      <c r="AF1474" s="15"/>
      <c r="AG1474" s="15"/>
      <c r="AH1474" s="15"/>
      <c r="AI1474" s="46" t="str">
        <f>IF(Table1[[#This Row],[Posting Date]]&lt;&gt;"","GJ-"&amp;CountryID,"")</f>
        <v/>
      </c>
      <c r="AJ1474" s="59" t="str">
        <f>IF(Table1[[#This Row],[Posting Date]]&lt;&gt;"",Table1[[#This Row],[Posting Date]],"")</f>
        <v/>
      </c>
      <c r="AK1474" s="46"/>
      <c r="AL1474" s="46" t="str">
        <f>IF(Table1[[#This Row],[Description]]&lt;&gt;"",Table1[[#This Row],[Description]],"")</f>
        <v/>
      </c>
      <c r="AM1474" s="46" t="str">
        <f>IF(Table1[[#This Row],[Posting Date]]&lt;&gt;"",Table1[[#This Row],[Reference Number]],"")</f>
        <v/>
      </c>
      <c r="AN1474" s="46" t="str">
        <f>TRIM(Table1[[#This Row],[Line '#]])</f>
        <v/>
      </c>
      <c r="AO1474" s="46" t="str">
        <f>TRIM(Table1[[#This Row],[Account]])</f>
        <v/>
      </c>
      <c r="AP1474" s="46" t="str">
        <f>IF(Table1[[#This Row],[Posting Date]]&lt;&gt;"",$D$5,"")</f>
        <v/>
      </c>
      <c r="AQ1474" s="46" t="str">
        <f>TRIM(Table1[[#This Row],[Departments-Prgrams]])</f>
        <v/>
      </c>
      <c r="AR1474" s="46" t="str">
        <f>TRIM(Table1[[#This Row],[Grant]])</f>
        <v/>
      </c>
      <c r="AS1474" s="46" t="str">
        <f>TRIM(Table1[[#This Row],[Staff ID]])</f>
        <v/>
      </c>
      <c r="AT1474" s="46" t="str">
        <f>IF(TRIM(Table1[[#This Row],[Budget Code]])=0,"",TRIM(Table1[[#This Row],[Budget Code]]))</f>
        <v/>
      </c>
      <c r="AU1474" s="46" t="str">
        <f>IF(Table1[[#This Row],[Line Description]]&lt;&gt;"",Table1[[#This Row],[Line Description]],"")</f>
        <v/>
      </c>
      <c r="AV1474" s="46" t="str">
        <f>IF(Table1[[#This Row],[Cur_Amount Debit]]&gt;0,ROUND(Table1[[#This Row],[Cur_Amount Debit]],2),"")</f>
        <v/>
      </c>
      <c r="AW1474" s="46" t="str">
        <f>IF(Table1[[#This Row],[Cur_Amount Credit]]&gt;0,ROUND(Table1[[#This Row],[Cur_Amount Credit]],2),"")</f>
        <v/>
      </c>
      <c r="AX1474" s="46" t="str">
        <f>LEFT(Table1[[#This Row],[Cur]],3)</f>
        <v/>
      </c>
      <c r="AY1474" s="59"/>
      <c r="AZ1474" s="46"/>
      <c r="BA1474" s="46" t="str">
        <f>IF(Table1[[#This Row],[Cur]]&lt;&gt;"",IF(Table1[[#This Row],[Cur]]="USD","",ExchangeRate),"")</f>
        <v/>
      </c>
      <c r="BB1474" s="46" t="str">
        <f>IF(Table1[[#This Row],[Grant]]&lt;&gt;"",VLOOKUP(Table1[[#This Row],[Grant]],Grants!B:D,3),"")</f>
        <v/>
      </c>
      <c r="BC1474" s="46" t="str">
        <f>TRIM(Table1[[#This Row],[Vendor ID]])</f>
        <v/>
      </c>
      <c r="BD1474">
        <f>IF(Table1[[#This Row],[Reference Number]]=Q1473,BD1473,BD1473+1)</f>
        <v>0</v>
      </c>
    </row>
    <row r="1475" spans="1:56" ht="11.25" customHeight="1" x14ac:dyDescent="0.25">
      <c r="A1475" s="1"/>
      <c r="B1475" s="88" t="str">
        <f>IF(Table1[[#This Row],[Posting Date]]&lt;&gt;"",IF(Table1[[#This Row],[Reference Number]]=Q1474,B1474+1,1),"")</f>
        <v/>
      </c>
      <c r="C1475" s="61"/>
      <c r="D1475" s="61"/>
      <c r="E1475" s="138"/>
      <c r="F1475" s="141" t="str">
        <f>IFERROR(IF(VLOOKUP(Table1[[#This Row],[Budget Code Description]],Dimentions!$X$6:$AC$139,2,FALSE)="","",VLOOKUP(Table1[[#This Row],[Budget Code Description]],Dimentions!$X$6:$AC$139,2,FALSE)),"")</f>
        <v/>
      </c>
      <c r="G1475" s="141"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1" t="str">
        <f>IFERROR(VLOOKUP(Table1[[#This Row],[Budget Code Description]],Table6[#All],8,FALSE),"")</f>
        <v/>
      </c>
      <c r="L1475" s="63"/>
      <c r="M1475" s="65" t="str">
        <f>IFERROR(VLOOKUP(Table1[[#This Row],[Staff ID]],Table2[],2,FALSE),"")</f>
        <v/>
      </c>
      <c r="N1475" s="209" t="str">
        <f>IFERROR(IF(VLOOKUP(Table1[[#This Row],[Budget Code Description]],Dimentions!$X$6:$AC$134,4,FALSE)="","",VLOOKUP(Table1[[#This Row],[Budget Code Description]],Dimentions!$X$6:$AC$134,4,FALSE)),"")</f>
        <v/>
      </c>
      <c r="O1475" s="65" t="str">
        <f>IFERROR(VLOOKUP(Table1[[#This Row],[Vendor ID]],Table549[],2,FALSE),"")</f>
        <v/>
      </c>
      <c r="P1475" s="63"/>
      <c r="Q1475" s="141" t="str">
        <f>IF(Table1[[#This Row],[Posting Date]]&lt;&gt;"",$D$9,"")</f>
        <v/>
      </c>
      <c r="R1475" s="157" t="str">
        <f>IF(Table1[[#This Row],[Posting Date]]&lt;&gt;"",$D$10,"")</f>
        <v/>
      </c>
      <c r="S1475" s="66"/>
      <c r="T1475" s="63"/>
      <c r="U1475" s="67"/>
      <c r="V1475" s="67"/>
      <c r="W1475" s="67" t="str">
        <f t="shared" si="27"/>
        <v/>
      </c>
      <c r="X1475" s="159" t="str">
        <f>IF(E1475="","",(IF(Table1[[#This Row],[Cur]]="USD",Table1[[#This Row],[Cur_Amount Debit]],Table1[[#This Row],[Cur_Amount Debit]]/Table1[[#This Row],[Exchange Rate]])))</f>
        <v/>
      </c>
      <c r="Y1475" s="159" t="str">
        <f>IF(E1475="","",(IF(Table1[[#This Row],[Cur]]="USD",Table1[[#This Row],[Cur_Amount Credit]],Table1[[#This Row],[Cur_Amount Credit]]/ExchangeRate)))</f>
        <v/>
      </c>
      <c r="Z1475" s="201" t="str">
        <f>IF(E1475="","",(Table1[[#This Row],[Debit USD]]-Table1[[#This Row],[Credit USD]]))</f>
        <v/>
      </c>
      <c r="AA1475" s="226"/>
      <c r="AB1475" s="255"/>
      <c r="AC1475" s="1"/>
      <c r="AD1475" s="15"/>
      <c r="AE1475" s="15" t="str">
        <f>IF(AND(OR(Table1[[#This Row],[Account]]="15030",Table1[[#This Row],[Account]]="15035",Table1[[#This Row],[Account]]="20150"),Table1[[#This Row],[Vendor ID]]=""),1,"")</f>
        <v/>
      </c>
      <c r="AF1475" s="15"/>
      <c r="AG1475" s="15"/>
      <c r="AH1475" s="15"/>
      <c r="AI1475" s="46" t="str">
        <f>IF(Table1[[#This Row],[Posting Date]]&lt;&gt;"","GJ-"&amp;CountryID,"")</f>
        <v/>
      </c>
      <c r="AJ1475" s="59" t="str">
        <f>IF(Table1[[#This Row],[Posting Date]]&lt;&gt;"",Table1[[#This Row],[Posting Date]],"")</f>
        <v/>
      </c>
      <c r="AK1475" s="46"/>
      <c r="AL1475" s="46" t="str">
        <f>IF(Table1[[#This Row],[Description]]&lt;&gt;"",Table1[[#This Row],[Description]],"")</f>
        <v/>
      </c>
      <c r="AM1475" s="46" t="str">
        <f>IF(Table1[[#This Row],[Posting Date]]&lt;&gt;"",Table1[[#This Row],[Reference Number]],"")</f>
        <v/>
      </c>
      <c r="AN1475" s="46" t="str">
        <f>TRIM(Table1[[#This Row],[Line '#]])</f>
        <v/>
      </c>
      <c r="AO1475" s="46" t="str">
        <f>TRIM(Table1[[#This Row],[Account]])</f>
        <v/>
      </c>
      <c r="AP1475" s="46" t="str">
        <f>IF(Table1[[#This Row],[Posting Date]]&lt;&gt;"",$D$5,"")</f>
        <v/>
      </c>
      <c r="AQ1475" s="46" t="str">
        <f>TRIM(Table1[[#This Row],[Departments-Prgrams]])</f>
        <v/>
      </c>
      <c r="AR1475" s="46" t="str">
        <f>TRIM(Table1[[#This Row],[Grant]])</f>
        <v/>
      </c>
      <c r="AS1475" s="46" t="str">
        <f>TRIM(Table1[[#This Row],[Staff ID]])</f>
        <v/>
      </c>
      <c r="AT1475" s="46" t="str">
        <f>IF(TRIM(Table1[[#This Row],[Budget Code]])=0,"",TRIM(Table1[[#This Row],[Budget Code]]))</f>
        <v/>
      </c>
      <c r="AU1475" s="46" t="str">
        <f>IF(Table1[[#This Row],[Line Description]]&lt;&gt;"",Table1[[#This Row],[Line Description]],"")</f>
        <v/>
      </c>
      <c r="AV1475" s="46" t="str">
        <f>IF(Table1[[#This Row],[Cur_Amount Debit]]&gt;0,ROUND(Table1[[#This Row],[Cur_Amount Debit]],2),"")</f>
        <v/>
      </c>
      <c r="AW1475" s="46" t="str">
        <f>IF(Table1[[#This Row],[Cur_Amount Credit]]&gt;0,ROUND(Table1[[#This Row],[Cur_Amount Credit]],2),"")</f>
        <v/>
      </c>
      <c r="AX1475" s="46" t="str">
        <f>LEFT(Table1[[#This Row],[Cur]],3)</f>
        <v/>
      </c>
      <c r="AY1475" s="59"/>
      <c r="AZ1475" s="46"/>
      <c r="BA1475" s="46" t="str">
        <f>IF(Table1[[#This Row],[Cur]]&lt;&gt;"",IF(Table1[[#This Row],[Cur]]="USD","",ExchangeRate),"")</f>
        <v/>
      </c>
      <c r="BB1475" s="46" t="str">
        <f>IF(Table1[[#This Row],[Grant]]&lt;&gt;"",VLOOKUP(Table1[[#This Row],[Grant]],Grants!B:D,3),"")</f>
        <v/>
      </c>
      <c r="BC1475" s="46" t="str">
        <f>TRIM(Table1[[#This Row],[Vendor ID]])</f>
        <v/>
      </c>
      <c r="BD1475">
        <f>IF(Table1[[#This Row],[Reference Number]]=Q1474,BD1474,BD1474+1)</f>
        <v>0</v>
      </c>
    </row>
    <row r="1476" spans="1:56" ht="11.25" customHeight="1" x14ac:dyDescent="0.25">
      <c r="A1476" s="1"/>
      <c r="B1476" s="88" t="str">
        <f>IF(Table1[[#This Row],[Posting Date]]&lt;&gt;"",IF(Table1[[#This Row],[Reference Number]]=Q1475,B1475+1,1),"")</f>
        <v/>
      </c>
      <c r="C1476" s="61"/>
      <c r="D1476" s="61"/>
      <c r="E1476" s="138"/>
      <c r="F1476" s="141" t="str">
        <f>IFERROR(IF(VLOOKUP(Table1[[#This Row],[Budget Code Description]],Dimentions!$X$6:$AC$139,2,FALSE)="","",VLOOKUP(Table1[[#This Row],[Budget Code Description]],Dimentions!$X$6:$AC$139,2,FALSE)),"")</f>
        <v/>
      </c>
      <c r="G1476" s="141"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1" t="str">
        <f>IFERROR(VLOOKUP(Table1[[#This Row],[Budget Code Description]],Table6[#All],8,FALSE),"")</f>
        <v/>
      </c>
      <c r="L1476" s="63"/>
      <c r="M1476" s="65" t="str">
        <f>IFERROR(VLOOKUP(Table1[[#This Row],[Staff ID]],Table2[],2,FALSE),"")</f>
        <v/>
      </c>
      <c r="N1476" s="209" t="str">
        <f>IFERROR(IF(VLOOKUP(Table1[[#This Row],[Budget Code Description]],Dimentions!$X$6:$AC$134,4,FALSE)="","",VLOOKUP(Table1[[#This Row],[Budget Code Description]],Dimentions!$X$6:$AC$134,4,FALSE)),"")</f>
        <v/>
      </c>
      <c r="O1476" s="65" t="str">
        <f>IFERROR(VLOOKUP(Table1[[#This Row],[Vendor ID]],Table549[],2,FALSE),"")</f>
        <v/>
      </c>
      <c r="P1476" s="63"/>
      <c r="Q1476" s="141" t="str">
        <f>IF(Table1[[#This Row],[Posting Date]]&lt;&gt;"",$D$9,"")</f>
        <v/>
      </c>
      <c r="R1476" s="157" t="str">
        <f>IF(Table1[[#This Row],[Posting Date]]&lt;&gt;"",$D$10,"")</f>
        <v/>
      </c>
      <c r="S1476" s="66"/>
      <c r="T1476" s="63"/>
      <c r="U1476" s="67"/>
      <c r="V1476" s="67"/>
      <c r="W1476" s="67" t="str">
        <f t="shared" si="27"/>
        <v/>
      </c>
      <c r="X1476" s="159" t="str">
        <f>IF(E1476="","",(IF(Table1[[#This Row],[Cur]]="USD",Table1[[#This Row],[Cur_Amount Debit]],Table1[[#This Row],[Cur_Amount Debit]]/Table1[[#This Row],[Exchange Rate]])))</f>
        <v/>
      </c>
      <c r="Y1476" s="159" t="str">
        <f>IF(E1476="","",(IF(Table1[[#This Row],[Cur]]="USD",Table1[[#This Row],[Cur_Amount Credit]],Table1[[#This Row],[Cur_Amount Credit]]/ExchangeRate)))</f>
        <v/>
      </c>
      <c r="Z1476" s="201" t="str">
        <f>IF(E1476="","",(Table1[[#This Row],[Debit USD]]-Table1[[#This Row],[Credit USD]]))</f>
        <v/>
      </c>
      <c r="AA1476" s="226"/>
      <c r="AB1476" s="255"/>
      <c r="AC1476" s="1"/>
      <c r="AD1476" s="15"/>
      <c r="AE1476" s="15" t="str">
        <f>IF(AND(OR(Table1[[#This Row],[Account]]="15030",Table1[[#This Row],[Account]]="15035",Table1[[#This Row],[Account]]="20150"),Table1[[#This Row],[Vendor ID]]=""),1,"")</f>
        <v/>
      </c>
      <c r="AF1476" s="15"/>
      <c r="AG1476" s="15"/>
      <c r="AH1476" s="15"/>
      <c r="AI1476" s="46" t="str">
        <f>IF(Table1[[#This Row],[Posting Date]]&lt;&gt;"","GJ-"&amp;CountryID,"")</f>
        <v/>
      </c>
      <c r="AJ1476" s="59" t="str">
        <f>IF(Table1[[#This Row],[Posting Date]]&lt;&gt;"",Table1[[#This Row],[Posting Date]],"")</f>
        <v/>
      </c>
      <c r="AK1476" s="46"/>
      <c r="AL1476" s="46" t="str">
        <f>IF(Table1[[#This Row],[Description]]&lt;&gt;"",Table1[[#This Row],[Description]],"")</f>
        <v/>
      </c>
      <c r="AM1476" s="46" t="str">
        <f>IF(Table1[[#This Row],[Posting Date]]&lt;&gt;"",Table1[[#This Row],[Reference Number]],"")</f>
        <v/>
      </c>
      <c r="AN1476" s="46" t="str">
        <f>TRIM(Table1[[#This Row],[Line '#]])</f>
        <v/>
      </c>
      <c r="AO1476" s="46" t="str">
        <f>TRIM(Table1[[#This Row],[Account]])</f>
        <v/>
      </c>
      <c r="AP1476" s="46" t="str">
        <f>IF(Table1[[#This Row],[Posting Date]]&lt;&gt;"",$D$5,"")</f>
        <v/>
      </c>
      <c r="AQ1476" s="46" t="str">
        <f>TRIM(Table1[[#This Row],[Departments-Prgrams]])</f>
        <v/>
      </c>
      <c r="AR1476" s="46" t="str">
        <f>TRIM(Table1[[#This Row],[Grant]])</f>
        <v/>
      </c>
      <c r="AS1476" s="46" t="str">
        <f>TRIM(Table1[[#This Row],[Staff ID]])</f>
        <v/>
      </c>
      <c r="AT1476" s="46" t="str">
        <f>IF(TRIM(Table1[[#This Row],[Budget Code]])=0,"",TRIM(Table1[[#This Row],[Budget Code]]))</f>
        <v/>
      </c>
      <c r="AU1476" s="46" t="str">
        <f>IF(Table1[[#This Row],[Line Description]]&lt;&gt;"",Table1[[#This Row],[Line Description]],"")</f>
        <v/>
      </c>
      <c r="AV1476" s="46" t="str">
        <f>IF(Table1[[#This Row],[Cur_Amount Debit]]&gt;0,ROUND(Table1[[#This Row],[Cur_Amount Debit]],2),"")</f>
        <v/>
      </c>
      <c r="AW1476" s="46" t="str">
        <f>IF(Table1[[#This Row],[Cur_Amount Credit]]&gt;0,ROUND(Table1[[#This Row],[Cur_Amount Credit]],2),"")</f>
        <v/>
      </c>
      <c r="AX1476" s="46" t="str">
        <f>LEFT(Table1[[#This Row],[Cur]],3)</f>
        <v/>
      </c>
      <c r="AY1476" s="59"/>
      <c r="AZ1476" s="46"/>
      <c r="BA1476" s="46" t="str">
        <f>IF(Table1[[#This Row],[Cur]]&lt;&gt;"",IF(Table1[[#This Row],[Cur]]="USD","",ExchangeRate),"")</f>
        <v/>
      </c>
      <c r="BB1476" s="46" t="str">
        <f>IF(Table1[[#This Row],[Grant]]&lt;&gt;"",VLOOKUP(Table1[[#This Row],[Grant]],Grants!B:D,3),"")</f>
        <v/>
      </c>
      <c r="BC1476" s="46" t="str">
        <f>TRIM(Table1[[#This Row],[Vendor ID]])</f>
        <v/>
      </c>
      <c r="BD1476">
        <f>IF(Table1[[#This Row],[Reference Number]]=Q1475,BD1475,BD1475+1)</f>
        <v>0</v>
      </c>
    </row>
    <row r="1477" spans="1:56" ht="11.25" customHeight="1" x14ac:dyDescent="0.25">
      <c r="A1477" s="1"/>
      <c r="B1477" s="88" t="str">
        <f>IF(Table1[[#This Row],[Posting Date]]&lt;&gt;"",IF(Table1[[#This Row],[Reference Number]]=Q1476,B1476+1,1),"")</f>
        <v/>
      </c>
      <c r="C1477" s="61"/>
      <c r="D1477" s="61"/>
      <c r="E1477" s="138"/>
      <c r="F1477" s="141" t="str">
        <f>IFERROR(IF(VLOOKUP(Table1[[#This Row],[Budget Code Description]],Dimentions!$X$6:$AC$139,2,FALSE)="","",VLOOKUP(Table1[[#This Row],[Budget Code Description]],Dimentions!$X$6:$AC$139,2,FALSE)),"")</f>
        <v/>
      </c>
      <c r="G1477" s="141"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1" t="str">
        <f>IFERROR(VLOOKUP(Table1[[#This Row],[Budget Code Description]],Table6[#All],8,FALSE),"")</f>
        <v/>
      </c>
      <c r="L1477" s="63"/>
      <c r="M1477" s="65" t="str">
        <f>IFERROR(VLOOKUP(Table1[[#This Row],[Staff ID]],Table2[],2,FALSE),"")</f>
        <v/>
      </c>
      <c r="N1477" s="209" t="str">
        <f>IFERROR(IF(VLOOKUP(Table1[[#This Row],[Budget Code Description]],Dimentions!$X$6:$AC$134,4,FALSE)="","",VLOOKUP(Table1[[#This Row],[Budget Code Description]],Dimentions!$X$6:$AC$134,4,FALSE)),"")</f>
        <v/>
      </c>
      <c r="O1477" s="65" t="str">
        <f>IFERROR(VLOOKUP(Table1[[#This Row],[Vendor ID]],Table549[],2,FALSE),"")</f>
        <v/>
      </c>
      <c r="P1477" s="63"/>
      <c r="Q1477" s="141" t="str">
        <f>IF(Table1[[#This Row],[Posting Date]]&lt;&gt;"",$D$9,"")</f>
        <v/>
      </c>
      <c r="R1477" s="157" t="str">
        <f>IF(Table1[[#This Row],[Posting Date]]&lt;&gt;"",$D$10,"")</f>
        <v/>
      </c>
      <c r="S1477" s="66"/>
      <c r="T1477" s="63"/>
      <c r="U1477" s="67"/>
      <c r="V1477" s="67"/>
      <c r="W1477" s="67" t="str">
        <f t="shared" si="27"/>
        <v/>
      </c>
      <c r="X1477" s="159" t="str">
        <f>IF(E1477="","",(IF(Table1[[#This Row],[Cur]]="USD",Table1[[#This Row],[Cur_Amount Debit]],Table1[[#This Row],[Cur_Amount Debit]]/Table1[[#This Row],[Exchange Rate]])))</f>
        <v/>
      </c>
      <c r="Y1477" s="159" t="str">
        <f>IF(E1477="","",(IF(Table1[[#This Row],[Cur]]="USD",Table1[[#This Row],[Cur_Amount Credit]],Table1[[#This Row],[Cur_Amount Credit]]/ExchangeRate)))</f>
        <v/>
      </c>
      <c r="Z1477" s="201" t="str">
        <f>IF(E1477="","",(Table1[[#This Row],[Debit USD]]-Table1[[#This Row],[Credit USD]]))</f>
        <v/>
      </c>
      <c r="AA1477" s="226"/>
      <c r="AB1477" s="255"/>
      <c r="AC1477" s="1"/>
      <c r="AD1477" s="15"/>
      <c r="AE1477" s="15" t="str">
        <f>IF(AND(OR(Table1[[#This Row],[Account]]="15030",Table1[[#This Row],[Account]]="15035",Table1[[#This Row],[Account]]="20150"),Table1[[#This Row],[Vendor ID]]=""),1,"")</f>
        <v/>
      </c>
      <c r="AF1477" s="15"/>
      <c r="AG1477" s="15"/>
      <c r="AH1477" s="15"/>
      <c r="AI1477" s="46" t="str">
        <f>IF(Table1[[#This Row],[Posting Date]]&lt;&gt;"","GJ-"&amp;CountryID,"")</f>
        <v/>
      </c>
      <c r="AJ1477" s="59" t="str">
        <f>IF(Table1[[#This Row],[Posting Date]]&lt;&gt;"",Table1[[#This Row],[Posting Date]],"")</f>
        <v/>
      </c>
      <c r="AK1477" s="46"/>
      <c r="AL1477" s="46" t="str">
        <f>IF(Table1[[#This Row],[Description]]&lt;&gt;"",Table1[[#This Row],[Description]],"")</f>
        <v/>
      </c>
      <c r="AM1477" s="46" t="str">
        <f>IF(Table1[[#This Row],[Posting Date]]&lt;&gt;"",Table1[[#This Row],[Reference Number]],"")</f>
        <v/>
      </c>
      <c r="AN1477" s="46" t="str">
        <f>TRIM(Table1[[#This Row],[Line '#]])</f>
        <v/>
      </c>
      <c r="AO1477" s="46" t="str">
        <f>TRIM(Table1[[#This Row],[Account]])</f>
        <v/>
      </c>
      <c r="AP1477" s="46" t="str">
        <f>IF(Table1[[#This Row],[Posting Date]]&lt;&gt;"",$D$5,"")</f>
        <v/>
      </c>
      <c r="AQ1477" s="46" t="str">
        <f>TRIM(Table1[[#This Row],[Departments-Prgrams]])</f>
        <v/>
      </c>
      <c r="AR1477" s="46" t="str">
        <f>TRIM(Table1[[#This Row],[Grant]])</f>
        <v/>
      </c>
      <c r="AS1477" s="46" t="str">
        <f>TRIM(Table1[[#This Row],[Staff ID]])</f>
        <v/>
      </c>
      <c r="AT1477" s="46" t="str">
        <f>IF(TRIM(Table1[[#This Row],[Budget Code]])=0,"",TRIM(Table1[[#This Row],[Budget Code]]))</f>
        <v/>
      </c>
      <c r="AU1477" s="46" t="str">
        <f>IF(Table1[[#This Row],[Line Description]]&lt;&gt;"",Table1[[#This Row],[Line Description]],"")</f>
        <v/>
      </c>
      <c r="AV1477" s="46" t="str">
        <f>IF(Table1[[#This Row],[Cur_Amount Debit]]&gt;0,ROUND(Table1[[#This Row],[Cur_Amount Debit]],2),"")</f>
        <v/>
      </c>
      <c r="AW1477" s="46" t="str">
        <f>IF(Table1[[#This Row],[Cur_Amount Credit]]&gt;0,ROUND(Table1[[#This Row],[Cur_Amount Credit]],2),"")</f>
        <v/>
      </c>
      <c r="AX1477" s="46" t="str">
        <f>LEFT(Table1[[#This Row],[Cur]],3)</f>
        <v/>
      </c>
      <c r="AY1477" s="59"/>
      <c r="AZ1477" s="46"/>
      <c r="BA1477" s="46" t="str">
        <f>IF(Table1[[#This Row],[Cur]]&lt;&gt;"",IF(Table1[[#This Row],[Cur]]="USD","",ExchangeRate),"")</f>
        <v/>
      </c>
      <c r="BB1477" s="46" t="str">
        <f>IF(Table1[[#This Row],[Grant]]&lt;&gt;"",VLOOKUP(Table1[[#This Row],[Grant]],Grants!B:D,3),"")</f>
        <v/>
      </c>
      <c r="BC1477" s="46" t="str">
        <f>TRIM(Table1[[#This Row],[Vendor ID]])</f>
        <v/>
      </c>
      <c r="BD1477">
        <f>IF(Table1[[#This Row],[Reference Number]]=Q1476,BD1476,BD1476+1)</f>
        <v>0</v>
      </c>
    </row>
    <row r="1478" spans="1:56" ht="11.25" customHeight="1" x14ac:dyDescent="0.25">
      <c r="A1478" s="1"/>
      <c r="B1478" s="88" t="str">
        <f>IF(Table1[[#This Row],[Posting Date]]&lt;&gt;"",IF(Table1[[#This Row],[Reference Number]]=Q1477,B1477+1,1),"")</f>
        <v/>
      </c>
      <c r="C1478" s="61"/>
      <c r="D1478" s="61"/>
      <c r="E1478" s="138"/>
      <c r="F1478" s="141" t="str">
        <f>IFERROR(IF(VLOOKUP(Table1[[#This Row],[Budget Code Description]],Dimentions!$X$6:$AC$139,2,FALSE)="","",VLOOKUP(Table1[[#This Row],[Budget Code Description]],Dimentions!$X$6:$AC$139,2,FALSE)),"")</f>
        <v/>
      </c>
      <c r="G1478" s="141"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1" t="str">
        <f>IFERROR(VLOOKUP(Table1[[#This Row],[Budget Code Description]],Table6[#All],8,FALSE),"")</f>
        <v/>
      </c>
      <c r="L1478" s="63"/>
      <c r="M1478" s="65" t="str">
        <f>IFERROR(VLOOKUP(Table1[[#This Row],[Staff ID]],Table2[],2,FALSE),"")</f>
        <v/>
      </c>
      <c r="N1478" s="209" t="str">
        <f>IFERROR(IF(VLOOKUP(Table1[[#This Row],[Budget Code Description]],Dimentions!$X$6:$AC$134,4,FALSE)="","",VLOOKUP(Table1[[#This Row],[Budget Code Description]],Dimentions!$X$6:$AC$134,4,FALSE)),"")</f>
        <v/>
      </c>
      <c r="O1478" s="65" t="str">
        <f>IFERROR(VLOOKUP(Table1[[#This Row],[Vendor ID]],Table549[],2,FALSE),"")</f>
        <v/>
      </c>
      <c r="P1478" s="63"/>
      <c r="Q1478" s="141" t="str">
        <f>IF(Table1[[#This Row],[Posting Date]]&lt;&gt;"",$D$9,"")</f>
        <v/>
      </c>
      <c r="R1478" s="157" t="str">
        <f>IF(Table1[[#This Row],[Posting Date]]&lt;&gt;"",$D$10,"")</f>
        <v/>
      </c>
      <c r="S1478" s="66"/>
      <c r="T1478" s="63"/>
      <c r="U1478" s="67"/>
      <c r="V1478" s="67"/>
      <c r="W1478" s="67" t="str">
        <f t="shared" si="27"/>
        <v/>
      </c>
      <c r="X1478" s="159" t="str">
        <f>IF(E1478="","",(IF(Table1[[#This Row],[Cur]]="USD",Table1[[#This Row],[Cur_Amount Debit]],Table1[[#This Row],[Cur_Amount Debit]]/Table1[[#This Row],[Exchange Rate]])))</f>
        <v/>
      </c>
      <c r="Y1478" s="159" t="str">
        <f>IF(E1478="","",(IF(Table1[[#This Row],[Cur]]="USD",Table1[[#This Row],[Cur_Amount Credit]],Table1[[#This Row],[Cur_Amount Credit]]/ExchangeRate)))</f>
        <v/>
      </c>
      <c r="Z1478" s="201" t="str">
        <f>IF(E1478="","",(Table1[[#This Row],[Debit USD]]-Table1[[#This Row],[Credit USD]]))</f>
        <v/>
      </c>
      <c r="AA1478" s="226"/>
      <c r="AB1478" s="255"/>
      <c r="AC1478" s="1"/>
      <c r="AD1478" s="15"/>
      <c r="AE1478" s="15" t="str">
        <f>IF(AND(OR(Table1[[#This Row],[Account]]="15030",Table1[[#This Row],[Account]]="15035",Table1[[#This Row],[Account]]="20150"),Table1[[#This Row],[Vendor ID]]=""),1,"")</f>
        <v/>
      </c>
      <c r="AF1478" s="15"/>
      <c r="AG1478" s="15"/>
      <c r="AH1478" s="15"/>
      <c r="AI1478" s="46" t="str">
        <f>IF(Table1[[#This Row],[Posting Date]]&lt;&gt;"","GJ-"&amp;CountryID,"")</f>
        <v/>
      </c>
      <c r="AJ1478" s="59" t="str">
        <f>IF(Table1[[#This Row],[Posting Date]]&lt;&gt;"",Table1[[#This Row],[Posting Date]],"")</f>
        <v/>
      </c>
      <c r="AK1478" s="46"/>
      <c r="AL1478" s="46" t="str">
        <f>IF(Table1[[#This Row],[Description]]&lt;&gt;"",Table1[[#This Row],[Description]],"")</f>
        <v/>
      </c>
      <c r="AM1478" s="46" t="str">
        <f>IF(Table1[[#This Row],[Posting Date]]&lt;&gt;"",Table1[[#This Row],[Reference Number]],"")</f>
        <v/>
      </c>
      <c r="AN1478" s="46" t="str">
        <f>TRIM(Table1[[#This Row],[Line '#]])</f>
        <v/>
      </c>
      <c r="AO1478" s="46" t="str">
        <f>TRIM(Table1[[#This Row],[Account]])</f>
        <v/>
      </c>
      <c r="AP1478" s="46" t="str">
        <f>IF(Table1[[#This Row],[Posting Date]]&lt;&gt;"",$D$5,"")</f>
        <v/>
      </c>
      <c r="AQ1478" s="46" t="str">
        <f>TRIM(Table1[[#This Row],[Departments-Prgrams]])</f>
        <v/>
      </c>
      <c r="AR1478" s="46" t="str">
        <f>TRIM(Table1[[#This Row],[Grant]])</f>
        <v/>
      </c>
      <c r="AS1478" s="46" t="str">
        <f>TRIM(Table1[[#This Row],[Staff ID]])</f>
        <v/>
      </c>
      <c r="AT1478" s="46" t="str">
        <f>IF(TRIM(Table1[[#This Row],[Budget Code]])=0,"",TRIM(Table1[[#This Row],[Budget Code]]))</f>
        <v/>
      </c>
      <c r="AU1478" s="46" t="str">
        <f>IF(Table1[[#This Row],[Line Description]]&lt;&gt;"",Table1[[#This Row],[Line Description]],"")</f>
        <v/>
      </c>
      <c r="AV1478" s="46" t="str">
        <f>IF(Table1[[#This Row],[Cur_Amount Debit]]&gt;0,ROUND(Table1[[#This Row],[Cur_Amount Debit]],2),"")</f>
        <v/>
      </c>
      <c r="AW1478" s="46" t="str">
        <f>IF(Table1[[#This Row],[Cur_Amount Credit]]&gt;0,ROUND(Table1[[#This Row],[Cur_Amount Credit]],2),"")</f>
        <v/>
      </c>
      <c r="AX1478" s="46" t="str">
        <f>LEFT(Table1[[#This Row],[Cur]],3)</f>
        <v/>
      </c>
      <c r="AY1478" s="59"/>
      <c r="AZ1478" s="46"/>
      <c r="BA1478" s="46" t="str">
        <f>IF(Table1[[#This Row],[Cur]]&lt;&gt;"",IF(Table1[[#This Row],[Cur]]="USD","",ExchangeRate),"")</f>
        <v/>
      </c>
      <c r="BB1478" s="46" t="str">
        <f>IF(Table1[[#This Row],[Grant]]&lt;&gt;"",VLOOKUP(Table1[[#This Row],[Grant]],Grants!B:D,3),"")</f>
        <v/>
      </c>
      <c r="BC1478" s="46" t="str">
        <f>TRIM(Table1[[#This Row],[Vendor ID]])</f>
        <v/>
      </c>
      <c r="BD1478">
        <f>IF(Table1[[#This Row],[Reference Number]]=Q1477,BD1477,BD1477+1)</f>
        <v>0</v>
      </c>
    </row>
    <row r="1479" spans="1:56" ht="11.25" customHeight="1" x14ac:dyDescent="0.25">
      <c r="A1479" s="1"/>
      <c r="B1479" s="88" t="str">
        <f>IF(Table1[[#This Row],[Posting Date]]&lt;&gt;"",IF(Table1[[#This Row],[Reference Number]]=Q1478,B1478+1,1),"")</f>
        <v/>
      </c>
      <c r="C1479" s="61"/>
      <c r="D1479" s="61"/>
      <c r="E1479" s="138"/>
      <c r="F1479" s="141" t="str">
        <f>IFERROR(IF(VLOOKUP(Table1[[#This Row],[Budget Code Description]],Dimentions!$X$6:$AC$139,2,FALSE)="","",VLOOKUP(Table1[[#This Row],[Budget Code Description]],Dimentions!$X$6:$AC$139,2,FALSE)),"")</f>
        <v/>
      </c>
      <c r="G1479" s="141"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1" t="str">
        <f>IFERROR(VLOOKUP(Table1[[#This Row],[Budget Code Description]],Table6[#All],8,FALSE),"")</f>
        <v/>
      </c>
      <c r="L1479" s="63"/>
      <c r="M1479" s="65" t="str">
        <f>IFERROR(VLOOKUP(Table1[[#This Row],[Staff ID]],Table2[],2,FALSE),"")</f>
        <v/>
      </c>
      <c r="N1479" s="209" t="str">
        <f>IFERROR(IF(VLOOKUP(Table1[[#This Row],[Budget Code Description]],Dimentions!$X$6:$AC$134,4,FALSE)="","",VLOOKUP(Table1[[#This Row],[Budget Code Description]],Dimentions!$X$6:$AC$134,4,FALSE)),"")</f>
        <v/>
      </c>
      <c r="O1479" s="65" t="str">
        <f>IFERROR(VLOOKUP(Table1[[#This Row],[Vendor ID]],Table549[],2,FALSE),"")</f>
        <v/>
      </c>
      <c r="P1479" s="63"/>
      <c r="Q1479" s="141" t="str">
        <f>IF(Table1[[#This Row],[Posting Date]]&lt;&gt;"",$D$9,"")</f>
        <v/>
      </c>
      <c r="R1479" s="157" t="str">
        <f>IF(Table1[[#This Row],[Posting Date]]&lt;&gt;"",$D$10,"")</f>
        <v/>
      </c>
      <c r="S1479" s="66"/>
      <c r="T1479" s="63"/>
      <c r="U1479" s="67"/>
      <c r="V1479" s="67"/>
      <c r="W1479" s="67" t="str">
        <f t="shared" si="27"/>
        <v/>
      </c>
      <c r="X1479" s="159" t="str">
        <f>IF(E1479="","",(IF(Table1[[#This Row],[Cur]]="USD",Table1[[#This Row],[Cur_Amount Debit]],Table1[[#This Row],[Cur_Amount Debit]]/Table1[[#This Row],[Exchange Rate]])))</f>
        <v/>
      </c>
      <c r="Y1479" s="159" t="str">
        <f>IF(E1479="","",(IF(Table1[[#This Row],[Cur]]="USD",Table1[[#This Row],[Cur_Amount Credit]],Table1[[#This Row],[Cur_Amount Credit]]/ExchangeRate)))</f>
        <v/>
      </c>
      <c r="Z1479" s="201" t="str">
        <f>IF(E1479="","",(Table1[[#This Row],[Debit USD]]-Table1[[#This Row],[Credit USD]]))</f>
        <v/>
      </c>
      <c r="AA1479" s="226"/>
      <c r="AB1479" s="255"/>
      <c r="AC1479" s="1"/>
      <c r="AD1479" s="15"/>
      <c r="AE1479" s="15" t="str">
        <f>IF(AND(OR(Table1[[#This Row],[Account]]="15030",Table1[[#This Row],[Account]]="15035",Table1[[#This Row],[Account]]="20150"),Table1[[#This Row],[Vendor ID]]=""),1,"")</f>
        <v/>
      </c>
      <c r="AF1479" s="15"/>
      <c r="AG1479" s="15"/>
      <c r="AH1479" s="15"/>
      <c r="AI1479" s="46" t="str">
        <f>IF(Table1[[#This Row],[Posting Date]]&lt;&gt;"","GJ-"&amp;CountryID,"")</f>
        <v/>
      </c>
      <c r="AJ1479" s="59" t="str">
        <f>IF(Table1[[#This Row],[Posting Date]]&lt;&gt;"",Table1[[#This Row],[Posting Date]],"")</f>
        <v/>
      </c>
      <c r="AK1479" s="46"/>
      <c r="AL1479" s="46" t="str">
        <f>IF(Table1[[#This Row],[Description]]&lt;&gt;"",Table1[[#This Row],[Description]],"")</f>
        <v/>
      </c>
      <c r="AM1479" s="46" t="str">
        <f>IF(Table1[[#This Row],[Posting Date]]&lt;&gt;"",Table1[[#This Row],[Reference Number]],"")</f>
        <v/>
      </c>
      <c r="AN1479" s="46" t="str">
        <f>TRIM(Table1[[#This Row],[Line '#]])</f>
        <v/>
      </c>
      <c r="AO1479" s="46" t="str">
        <f>TRIM(Table1[[#This Row],[Account]])</f>
        <v/>
      </c>
      <c r="AP1479" s="46" t="str">
        <f>IF(Table1[[#This Row],[Posting Date]]&lt;&gt;"",$D$5,"")</f>
        <v/>
      </c>
      <c r="AQ1479" s="46" t="str">
        <f>TRIM(Table1[[#This Row],[Departments-Prgrams]])</f>
        <v/>
      </c>
      <c r="AR1479" s="46" t="str">
        <f>TRIM(Table1[[#This Row],[Grant]])</f>
        <v/>
      </c>
      <c r="AS1479" s="46" t="str">
        <f>TRIM(Table1[[#This Row],[Staff ID]])</f>
        <v/>
      </c>
      <c r="AT1479" s="46" t="str">
        <f>IF(TRIM(Table1[[#This Row],[Budget Code]])=0,"",TRIM(Table1[[#This Row],[Budget Code]]))</f>
        <v/>
      </c>
      <c r="AU1479" s="46" t="str">
        <f>IF(Table1[[#This Row],[Line Description]]&lt;&gt;"",Table1[[#This Row],[Line Description]],"")</f>
        <v/>
      </c>
      <c r="AV1479" s="46" t="str">
        <f>IF(Table1[[#This Row],[Cur_Amount Debit]]&gt;0,ROUND(Table1[[#This Row],[Cur_Amount Debit]],2),"")</f>
        <v/>
      </c>
      <c r="AW1479" s="46" t="str">
        <f>IF(Table1[[#This Row],[Cur_Amount Credit]]&gt;0,ROUND(Table1[[#This Row],[Cur_Amount Credit]],2),"")</f>
        <v/>
      </c>
      <c r="AX1479" s="46" t="str">
        <f>LEFT(Table1[[#This Row],[Cur]],3)</f>
        <v/>
      </c>
      <c r="AY1479" s="59"/>
      <c r="AZ1479" s="46"/>
      <c r="BA1479" s="46" t="str">
        <f>IF(Table1[[#This Row],[Cur]]&lt;&gt;"",IF(Table1[[#This Row],[Cur]]="USD","",ExchangeRate),"")</f>
        <v/>
      </c>
      <c r="BB1479" s="46" t="str">
        <f>IF(Table1[[#This Row],[Grant]]&lt;&gt;"",VLOOKUP(Table1[[#This Row],[Grant]],Grants!B:D,3),"")</f>
        <v/>
      </c>
      <c r="BC1479" s="46" t="str">
        <f>TRIM(Table1[[#This Row],[Vendor ID]])</f>
        <v/>
      </c>
      <c r="BD1479">
        <f>IF(Table1[[#This Row],[Reference Number]]=Q1478,BD1478,BD1478+1)</f>
        <v>0</v>
      </c>
    </row>
    <row r="1480" spans="1:56" ht="11.25" customHeight="1" x14ac:dyDescent="0.25">
      <c r="A1480" s="1"/>
      <c r="B1480" s="88" t="str">
        <f>IF(Table1[[#This Row],[Posting Date]]&lt;&gt;"",IF(Table1[[#This Row],[Reference Number]]=Q1479,B1479+1,1),"")</f>
        <v/>
      </c>
      <c r="C1480" s="61"/>
      <c r="D1480" s="61"/>
      <c r="E1480" s="138"/>
      <c r="F1480" s="141" t="str">
        <f>IFERROR(IF(VLOOKUP(Table1[[#This Row],[Budget Code Description]],Dimentions!$X$6:$AC$139,2,FALSE)="","",VLOOKUP(Table1[[#This Row],[Budget Code Description]],Dimentions!$X$6:$AC$139,2,FALSE)),"")</f>
        <v/>
      </c>
      <c r="G1480" s="141"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1" t="str">
        <f>IFERROR(VLOOKUP(Table1[[#This Row],[Budget Code Description]],Table6[#All],8,FALSE),"")</f>
        <v/>
      </c>
      <c r="L1480" s="63"/>
      <c r="M1480" s="65" t="str">
        <f>IFERROR(VLOOKUP(Table1[[#This Row],[Staff ID]],Table2[],2,FALSE),"")</f>
        <v/>
      </c>
      <c r="N1480" s="209" t="str">
        <f>IFERROR(IF(VLOOKUP(Table1[[#This Row],[Budget Code Description]],Dimentions!$X$6:$AC$134,4,FALSE)="","",VLOOKUP(Table1[[#This Row],[Budget Code Description]],Dimentions!$X$6:$AC$134,4,FALSE)),"")</f>
        <v/>
      </c>
      <c r="O1480" s="65" t="str">
        <f>IFERROR(VLOOKUP(Table1[[#This Row],[Vendor ID]],Table549[],2,FALSE),"")</f>
        <v/>
      </c>
      <c r="P1480" s="63"/>
      <c r="Q1480" s="141" t="str">
        <f>IF(Table1[[#This Row],[Posting Date]]&lt;&gt;"",$D$9,"")</f>
        <v/>
      </c>
      <c r="R1480" s="157" t="str">
        <f>IF(Table1[[#This Row],[Posting Date]]&lt;&gt;"",$D$10,"")</f>
        <v/>
      </c>
      <c r="S1480" s="66"/>
      <c r="T1480" s="63"/>
      <c r="U1480" s="67"/>
      <c r="V1480" s="67"/>
      <c r="W1480" s="67" t="str">
        <f t="shared" si="27"/>
        <v/>
      </c>
      <c r="X1480" s="159" t="str">
        <f>IF(E1480="","",(IF(Table1[[#This Row],[Cur]]="USD",Table1[[#This Row],[Cur_Amount Debit]],Table1[[#This Row],[Cur_Amount Debit]]/Table1[[#This Row],[Exchange Rate]])))</f>
        <v/>
      </c>
      <c r="Y1480" s="159" t="str">
        <f>IF(E1480="","",(IF(Table1[[#This Row],[Cur]]="USD",Table1[[#This Row],[Cur_Amount Credit]],Table1[[#This Row],[Cur_Amount Credit]]/ExchangeRate)))</f>
        <v/>
      </c>
      <c r="Z1480" s="201" t="str">
        <f>IF(E1480="","",(Table1[[#This Row],[Debit USD]]-Table1[[#This Row],[Credit USD]]))</f>
        <v/>
      </c>
      <c r="AA1480" s="226"/>
      <c r="AB1480" s="255"/>
      <c r="AC1480" s="1"/>
      <c r="AD1480" s="15"/>
      <c r="AE1480" s="15" t="str">
        <f>IF(AND(OR(Table1[[#This Row],[Account]]="15030",Table1[[#This Row],[Account]]="15035",Table1[[#This Row],[Account]]="20150"),Table1[[#This Row],[Vendor ID]]=""),1,"")</f>
        <v/>
      </c>
      <c r="AF1480" s="15"/>
      <c r="AG1480" s="15"/>
      <c r="AH1480" s="15"/>
      <c r="AI1480" s="46" t="str">
        <f>IF(Table1[[#This Row],[Posting Date]]&lt;&gt;"","GJ-"&amp;CountryID,"")</f>
        <v/>
      </c>
      <c r="AJ1480" s="59" t="str">
        <f>IF(Table1[[#This Row],[Posting Date]]&lt;&gt;"",Table1[[#This Row],[Posting Date]],"")</f>
        <v/>
      </c>
      <c r="AK1480" s="46"/>
      <c r="AL1480" s="46" t="str">
        <f>IF(Table1[[#This Row],[Description]]&lt;&gt;"",Table1[[#This Row],[Description]],"")</f>
        <v/>
      </c>
      <c r="AM1480" s="46" t="str">
        <f>IF(Table1[[#This Row],[Posting Date]]&lt;&gt;"",Table1[[#This Row],[Reference Number]],"")</f>
        <v/>
      </c>
      <c r="AN1480" s="46" t="str">
        <f>TRIM(Table1[[#This Row],[Line '#]])</f>
        <v/>
      </c>
      <c r="AO1480" s="46" t="str">
        <f>TRIM(Table1[[#This Row],[Account]])</f>
        <v/>
      </c>
      <c r="AP1480" s="46" t="str">
        <f>IF(Table1[[#This Row],[Posting Date]]&lt;&gt;"",$D$5,"")</f>
        <v/>
      </c>
      <c r="AQ1480" s="46" t="str">
        <f>TRIM(Table1[[#This Row],[Departments-Prgrams]])</f>
        <v/>
      </c>
      <c r="AR1480" s="46" t="str">
        <f>TRIM(Table1[[#This Row],[Grant]])</f>
        <v/>
      </c>
      <c r="AS1480" s="46" t="str">
        <f>TRIM(Table1[[#This Row],[Staff ID]])</f>
        <v/>
      </c>
      <c r="AT1480" s="46" t="str">
        <f>IF(TRIM(Table1[[#This Row],[Budget Code]])=0,"",TRIM(Table1[[#This Row],[Budget Code]]))</f>
        <v/>
      </c>
      <c r="AU1480" s="46" t="str">
        <f>IF(Table1[[#This Row],[Line Description]]&lt;&gt;"",Table1[[#This Row],[Line Description]],"")</f>
        <v/>
      </c>
      <c r="AV1480" s="46" t="str">
        <f>IF(Table1[[#This Row],[Cur_Amount Debit]]&gt;0,ROUND(Table1[[#This Row],[Cur_Amount Debit]],2),"")</f>
        <v/>
      </c>
      <c r="AW1480" s="46" t="str">
        <f>IF(Table1[[#This Row],[Cur_Amount Credit]]&gt;0,ROUND(Table1[[#This Row],[Cur_Amount Credit]],2),"")</f>
        <v/>
      </c>
      <c r="AX1480" s="46" t="str">
        <f>LEFT(Table1[[#This Row],[Cur]],3)</f>
        <v/>
      </c>
      <c r="AY1480" s="59"/>
      <c r="AZ1480" s="46"/>
      <c r="BA1480" s="46" t="str">
        <f>IF(Table1[[#This Row],[Cur]]&lt;&gt;"",IF(Table1[[#This Row],[Cur]]="USD","",ExchangeRate),"")</f>
        <v/>
      </c>
      <c r="BB1480" s="46" t="str">
        <f>IF(Table1[[#This Row],[Grant]]&lt;&gt;"",VLOOKUP(Table1[[#This Row],[Grant]],Grants!B:D,3),"")</f>
        <v/>
      </c>
      <c r="BC1480" s="46" t="str">
        <f>TRIM(Table1[[#This Row],[Vendor ID]])</f>
        <v/>
      </c>
      <c r="BD1480">
        <f>IF(Table1[[#This Row],[Reference Number]]=Q1479,BD1479,BD1479+1)</f>
        <v>0</v>
      </c>
    </row>
    <row r="1481" spans="1:56" ht="11.25" customHeight="1" x14ac:dyDescent="0.25">
      <c r="A1481" s="1"/>
      <c r="B1481" s="88" t="str">
        <f>IF(Table1[[#This Row],[Posting Date]]&lt;&gt;"",IF(Table1[[#This Row],[Reference Number]]=Q1480,B1480+1,1),"")</f>
        <v/>
      </c>
      <c r="C1481" s="61"/>
      <c r="D1481" s="61"/>
      <c r="E1481" s="138"/>
      <c r="F1481" s="141" t="str">
        <f>IFERROR(IF(VLOOKUP(Table1[[#This Row],[Budget Code Description]],Dimentions!$X$6:$AC$139,2,FALSE)="","",VLOOKUP(Table1[[#This Row],[Budget Code Description]],Dimentions!$X$6:$AC$139,2,FALSE)),"")</f>
        <v/>
      </c>
      <c r="G1481" s="141"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1" t="str">
        <f>IFERROR(VLOOKUP(Table1[[#This Row],[Budget Code Description]],Table6[#All],8,FALSE),"")</f>
        <v/>
      </c>
      <c r="L1481" s="63"/>
      <c r="M1481" s="65" t="str">
        <f>IFERROR(VLOOKUP(Table1[[#This Row],[Staff ID]],Table2[],2,FALSE),"")</f>
        <v/>
      </c>
      <c r="N1481" s="209" t="str">
        <f>IFERROR(IF(VLOOKUP(Table1[[#This Row],[Budget Code Description]],Dimentions!$X$6:$AC$134,4,FALSE)="","",VLOOKUP(Table1[[#This Row],[Budget Code Description]],Dimentions!$X$6:$AC$134,4,FALSE)),"")</f>
        <v/>
      </c>
      <c r="O1481" s="65" t="str">
        <f>IFERROR(VLOOKUP(Table1[[#This Row],[Vendor ID]],Table549[],2,FALSE),"")</f>
        <v/>
      </c>
      <c r="P1481" s="63"/>
      <c r="Q1481" s="141" t="str">
        <f>IF(Table1[[#This Row],[Posting Date]]&lt;&gt;"",$D$9,"")</f>
        <v/>
      </c>
      <c r="R1481" s="157" t="str">
        <f>IF(Table1[[#This Row],[Posting Date]]&lt;&gt;"",$D$10,"")</f>
        <v/>
      </c>
      <c r="S1481" s="66"/>
      <c r="T1481" s="63"/>
      <c r="U1481" s="67"/>
      <c r="V1481" s="67"/>
      <c r="W1481" s="67" t="str">
        <f t="shared" si="27"/>
        <v/>
      </c>
      <c r="X1481" s="159" t="str">
        <f>IF(E1481="","",(IF(Table1[[#This Row],[Cur]]="USD",Table1[[#This Row],[Cur_Amount Debit]],Table1[[#This Row],[Cur_Amount Debit]]/Table1[[#This Row],[Exchange Rate]])))</f>
        <v/>
      </c>
      <c r="Y1481" s="159" t="str">
        <f>IF(E1481="","",(IF(Table1[[#This Row],[Cur]]="USD",Table1[[#This Row],[Cur_Amount Credit]],Table1[[#This Row],[Cur_Amount Credit]]/ExchangeRate)))</f>
        <v/>
      </c>
      <c r="Z1481" s="201" t="str">
        <f>IF(E1481="","",(Table1[[#This Row],[Debit USD]]-Table1[[#This Row],[Credit USD]]))</f>
        <v/>
      </c>
      <c r="AA1481" s="226"/>
      <c r="AB1481" s="255"/>
      <c r="AC1481" s="1"/>
      <c r="AD1481" s="15"/>
      <c r="AE1481" s="15" t="str">
        <f>IF(AND(OR(Table1[[#This Row],[Account]]="15030",Table1[[#This Row],[Account]]="15035",Table1[[#This Row],[Account]]="20150"),Table1[[#This Row],[Vendor ID]]=""),1,"")</f>
        <v/>
      </c>
      <c r="AF1481" s="15"/>
      <c r="AG1481" s="15"/>
      <c r="AH1481" s="15"/>
      <c r="AI1481" s="46" t="str">
        <f>IF(Table1[[#This Row],[Posting Date]]&lt;&gt;"","GJ-"&amp;CountryID,"")</f>
        <v/>
      </c>
      <c r="AJ1481" s="59" t="str">
        <f>IF(Table1[[#This Row],[Posting Date]]&lt;&gt;"",Table1[[#This Row],[Posting Date]],"")</f>
        <v/>
      </c>
      <c r="AK1481" s="46"/>
      <c r="AL1481" s="46" t="str">
        <f>IF(Table1[[#This Row],[Description]]&lt;&gt;"",Table1[[#This Row],[Description]],"")</f>
        <v/>
      </c>
      <c r="AM1481" s="46" t="str">
        <f>IF(Table1[[#This Row],[Posting Date]]&lt;&gt;"",Table1[[#This Row],[Reference Number]],"")</f>
        <v/>
      </c>
      <c r="AN1481" s="46" t="str">
        <f>TRIM(Table1[[#This Row],[Line '#]])</f>
        <v/>
      </c>
      <c r="AO1481" s="46" t="str">
        <f>TRIM(Table1[[#This Row],[Account]])</f>
        <v/>
      </c>
      <c r="AP1481" s="46" t="str">
        <f>IF(Table1[[#This Row],[Posting Date]]&lt;&gt;"",$D$5,"")</f>
        <v/>
      </c>
      <c r="AQ1481" s="46" t="str">
        <f>TRIM(Table1[[#This Row],[Departments-Prgrams]])</f>
        <v/>
      </c>
      <c r="AR1481" s="46" t="str">
        <f>TRIM(Table1[[#This Row],[Grant]])</f>
        <v/>
      </c>
      <c r="AS1481" s="46" t="str">
        <f>TRIM(Table1[[#This Row],[Staff ID]])</f>
        <v/>
      </c>
      <c r="AT1481" s="46" t="str">
        <f>IF(TRIM(Table1[[#This Row],[Budget Code]])=0,"",TRIM(Table1[[#This Row],[Budget Code]]))</f>
        <v/>
      </c>
      <c r="AU1481" s="46" t="str">
        <f>IF(Table1[[#This Row],[Line Description]]&lt;&gt;"",Table1[[#This Row],[Line Description]],"")</f>
        <v/>
      </c>
      <c r="AV1481" s="46" t="str">
        <f>IF(Table1[[#This Row],[Cur_Amount Debit]]&gt;0,ROUND(Table1[[#This Row],[Cur_Amount Debit]],2),"")</f>
        <v/>
      </c>
      <c r="AW1481" s="46" t="str">
        <f>IF(Table1[[#This Row],[Cur_Amount Credit]]&gt;0,ROUND(Table1[[#This Row],[Cur_Amount Credit]],2),"")</f>
        <v/>
      </c>
      <c r="AX1481" s="46" t="str">
        <f>LEFT(Table1[[#This Row],[Cur]],3)</f>
        <v/>
      </c>
      <c r="AY1481" s="59"/>
      <c r="AZ1481" s="46"/>
      <c r="BA1481" s="46" t="str">
        <f>IF(Table1[[#This Row],[Cur]]&lt;&gt;"",IF(Table1[[#This Row],[Cur]]="USD","",ExchangeRate),"")</f>
        <v/>
      </c>
      <c r="BB1481" s="46" t="str">
        <f>IF(Table1[[#This Row],[Grant]]&lt;&gt;"",VLOOKUP(Table1[[#This Row],[Grant]],Grants!B:D,3),"")</f>
        <v/>
      </c>
      <c r="BC1481" s="46" t="str">
        <f>TRIM(Table1[[#This Row],[Vendor ID]])</f>
        <v/>
      </c>
      <c r="BD1481">
        <f>IF(Table1[[#This Row],[Reference Number]]=Q1480,BD1480,BD1480+1)</f>
        <v>0</v>
      </c>
    </row>
    <row r="1482" spans="1:56" ht="11.25" customHeight="1" x14ac:dyDescent="0.25">
      <c r="A1482" s="1"/>
      <c r="B1482" s="88" t="str">
        <f>IF(Table1[[#This Row],[Posting Date]]&lt;&gt;"",IF(Table1[[#This Row],[Reference Number]]=Q1481,B1481+1,1),"")</f>
        <v/>
      </c>
      <c r="C1482" s="61"/>
      <c r="D1482" s="61"/>
      <c r="E1482" s="138"/>
      <c r="F1482" s="141" t="str">
        <f>IFERROR(IF(VLOOKUP(Table1[[#This Row],[Budget Code Description]],Dimentions!$X$6:$AC$139,2,FALSE)="","",VLOOKUP(Table1[[#This Row],[Budget Code Description]],Dimentions!$X$6:$AC$139,2,FALSE)),"")</f>
        <v/>
      </c>
      <c r="G1482" s="141"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1" t="str">
        <f>IFERROR(VLOOKUP(Table1[[#This Row],[Budget Code Description]],Table6[#All],8,FALSE),"")</f>
        <v/>
      </c>
      <c r="L1482" s="63"/>
      <c r="M1482" s="65" t="str">
        <f>IFERROR(VLOOKUP(Table1[[#This Row],[Staff ID]],Table2[],2,FALSE),"")</f>
        <v/>
      </c>
      <c r="N1482" s="209" t="str">
        <f>IFERROR(IF(VLOOKUP(Table1[[#This Row],[Budget Code Description]],Dimentions!$X$6:$AC$134,4,FALSE)="","",VLOOKUP(Table1[[#This Row],[Budget Code Description]],Dimentions!$X$6:$AC$134,4,FALSE)),"")</f>
        <v/>
      </c>
      <c r="O1482" s="65" t="str">
        <f>IFERROR(VLOOKUP(Table1[[#This Row],[Vendor ID]],Table549[],2,FALSE),"")</f>
        <v/>
      </c>
      <c r="P1482" s="63"/>
      <c r="Q1482" s="141" t="str">
        <f>IF(Table1[[#This Row],[Posting Date]]&lt;&gt;"",$D$9,"")</f>
        <v/>
      </c>
      <c r="R1482" s="157" t="str">
        <f>IF(Table1[[#This Row],[Posting Date]]&lt;&gt;"",$D$10,"")</f>
        <v/>
      </c>
      <c r="S1482" s="66"/>
      <c r="T1482" s="63"/>
      <c r="U1482" s="67"/>
      <c r="V1482" s="67"/>
      <c r="W1482" s="67" t="str">
        <f t="shared" si="27"/>
        <v/>
      </c>
      <c r="X1482" s="159" t="str">
        <f>IF(E1482="","",(IF(Table1[[#This Row],[Cur]]="USD",Table1[[#This Row],[Cur_Amount Debit]],Table1[[#This Row],[Cur_Amount Debit]]/Table1[[#This Row],[Exchange Rate]])))</f>
        <v/>
      </c>
      <c r="Y1482" s="159" t="str">
        <f>IF(E1482="","",(IF(Table1[[#This Row],[Cur]]="USD",Table1[[#This Row],[Cur_Amount Credit]],Table1[[#This Row],[Cur_Amount Credit]]/ExchangeRate)))</f>
        <v/>
      </c>
      <c r="Z1482" s="201" t="str">
        <f>IF(E1482="","",(Table1[[#This Row],[Debit USD]]-Table1[[#This Row],[Credit USD]]))</f>
        <v/>
      </c>
      <c r="AA1482" s="226"/>
      <c r="AB1482" s="255"/>
      <c r="AC1482" s="1"/>
      <c r="AD1482" s="15"/>
      <c r="AE1482" s="15" t="str">
        <f>IF(AND(OR(Table1[[#This Row],[Account]]="15030",Table1[[#This Row],[Account]]="15035",Table1[[#This Row],[Account]]="20150"),Table1[[#This Row],[Vendor ID]]=""),1,"")</f>
        <v/>
      </c>
      <c r="AF1482" s="15"/>
      <c r="AG1482" s="15"/>
      <c r="AH1482" s="15"/>
      <c r="AI1482" s="46" t="str">
        <f>IF(Table1[[#This Row],[Posting Date]]&lt;&gt;"","GJ-"&amp;CountryID,"")</f>
        <v/>
      </c>
      <c r="AJ1482" s="59" t="str">
        <f>IF(Table1[[#This Row],[Posting Date]]&lt;&gt;"",Table1[[#This Row],[Posting Date]],"")</f>
        <v/>
      </c>
      <c r="AK1482" s="46"/>
      <c r="AL1482" s="46" t="str">
        <f>IF(Table1[[#This Row],[Description]]&lt;&gt;"",Table1[[#This Row],[Description]],"")</f>
        <v/>
      </c>
      <c r="AM1482" s="46" t="str">
        <f>IF(Table1[[#This Row],[Posting Date]]&lt;&gt;"",Table1[[#This Row],[Reference Number]],"")</f>
        <v/>
      </c>
      <c r="AN1482" s="46" t="str">
        <f>TRIM(Table1[[#This Row],[Line '#]])</f>
        <v/>
      </c>
      <c r="AO1482" s="46" t="str">
        <f>TRIM(Table1[[#This Row],[Account]])</f>
        <v/>
      </c>
      <c r="AP1482" s="46" t="str">
        <f>IF(Table1[[#This Row],[Posting Date]]&lt;&gt;"",$D$5,"")</f>
        <v/>
      </c>
      <c r="AQ1482" s="46" t="str">
        <f>TRIM(Table1[[#This Row],[Departments-Prgrams]])</f>
        <v/>
      </c>
      <c r="AR1482" s="46" t="str">
        <f>TRIM(Table1[[#This Row],[Grant]])</f>
        <v/>
      </c>
      <c r="AS1482" s="46" t="str">
        <f>TRIM(Table1[[#This Row],[Staff ID]])</f>
        <v/>
      </c>
      <c r="AT1482" s="46" t="str">
        <f>IF(TRIM(Table1[[#This Row],[Budget Code]])=0,"",TRIM(Table1[[#This Row],[Budget Code]]))</f>
        <v/>
      </c>
      <c r="AU1482" s="46" t="str">
        <f>IF(Table1[[#This Row],[Line Description]]&lt;&gt;"",Table1[[#This Row],[Line Description]],"")</f>
        <v/>
      </c>
      <c r="AV1482" s="46" t="str">
        <f>IF(Table1[[#This Row],[Cur_Amount Debit]]&gt;0,ROUND(Table1[[#This Row],[Cur_Amount Debit]],2),"")</f>
        <v/>
      </c>
      <c r="AW1482" s="46" t="str">
        <f>IF(Table1[[#This Row],[Cur_Amount Credit]]&gt;0,ROUND(Table1[[#This Row],[Cur_Amount Credit]],2),"")</f>
        <v/>
      </c>
      <c r="AX1482" s="46" t="str">
        <f>LEFT(Table1[[#This Row],[Cur]],3)</f>
        <v/>
      </c>
      <c r="AY1482" s="59"/>
      <c r="AZ1482" s="46"/>
      <c r="BA1482" s="46" t="str">
        <f>IF(Table1[[#This Row],[Cur]]&lt;&gt;"",IF(Table1[[#This Row],[Cur]]="USD","",ExchangeRate),"")</f>
        <v/>
      </c>
      <c r="BB1482" s="46" t="str">
        <f>IF(Table1[[#This Row],[Grant]]&lt;&gt;"",VLOOKUP(Table1[[#This Row],[Grant]],Grants!B:D,3),"")</f>
        <v/>
      </c>
      <c r="BC1482" s="46" t="str">
        <f>TRIM(Table1[[#This Row],[Vendor ID]])</f>
        <v/>
      </c>
      <c r="BD1482">
        <f>IF(Table1[[#This Row],[Reference Number]]=Q1481,BD1481,BD1481+1)</f>
        <v>0</v>
      </c>
    </row>
    <row r="1483" spans="1:56" ht="11.25" customHeight="1" x14ac:dyDescent="0.25">
      <c r="A1483" s="1"/>
      <c r="B1483" s="88" t="str">
        <f>IF(Table1[[#This Row],[Posting Date]]&lt;&gt;"",IF(Table1[[#This Row],[Reference Number]]=Q1482,B1482+1,1),"")</f>
        <v/>
      </c>
      <c r="C1483" s="61"/>
      <c r="D1483" s="61"/>
      <c r="E1483" s="138"/>
      <c r="F1483" s="141" t="str">
        <f>IFERROR(IF(VLOOKUP(Table1[[#This Row],[Budget Code Description]],Dimentions!$X$6:$AC$139,2,FALSE)="","",VLOOKUP(Table1[[#This Row],[Budget Code Description]],Dimentions!$X$6:$AC$139,2,FALSE)),"")</f>
        <v/>
      </c>
      <c r="G1483" s="141"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1" t="str">
        <f>IFERROR(VLOOKUP(Table1[[#This Row],[Budget Code Description]],Table6[#All],8,FALSE),"")</f>
        <v/>
      </c>
      <c r="L1483" s="63"/>
      <c r="M1483" s="65" t="str">
        <f>IFERROR(VLOOKUP(Table1[[#This Row],[Staff ID]],Table2[],2,FALSE),"")</f>
        <v/>
      </c>
      <c r="N1483" s="209" t="str">
        <f>IFERROR(IF(VLOOKUP(Table1[[#This Row],[Budget Code Description]],Dimentions!$X$6:$AC$134,4,FALSE)="","",VLOOKUP(Table1[[#This Row],[Budget Code Description]],Dimentions!$X$6:$AC$134,4,FALSE)),"")</f>
        <v/>
      </c>
      <c r="O1483" s="65" t="str">
        <f>IFERROR(VLOOKUP(Table1[[#This Row],[Vendor ID]],Table549[],2,FALSE),"")</f>
        <v/>
      </c>
      <c r="P1483" s="63"/>
      <c r="Q1483" s="141" t="str">
        <f>IF(Table1[[#This Row],[Posting Date]]&lt;&gt;"",$D$9,"")</f>
        <v/>
      </c>
      <c r="R1483" s="157" t="str">
        <f>IF(Table1[[#This Row],[Posting Date]]&lt;&gt;"",$D$10,"")</f>
        <v/>
      </c>
      <c r="S1483" s="66"/>
      <c r="T1483" s="63"/>
      <c r="U1483" s="67"/>
      <c r="V1483" s="67"/>
      <c r="W1483" s="67" t="str">
        <f t="shared" si="27"/>
        <v/>
      </c>
      <c r="X1483" s="159" t="str">
        <f>IF(E1483="","",(IF(Table1[[#This Row],[Cur]]="USD",Table1[[#This Row],[Cur_Amount Debit]],Table1[[#This Row],[Cur_Amount Debit]]/Table1[[#This Row],[Exchange Rate]])))</f>
        <v/>
      </c>
      <c r="Y1483" s="159" t="str">
        <f>IF(E1483="","",(IF(Table1[[#This Row],[Cur]]="USD",Table1[[#This Row],[Cur_Amount Credit]],Table1[[#This Row],[Cur_Amount Credit]]/ExchangeRate)))</f>
        <v/>
      </c>
      <c r="Z1483" s="201" t="str">
        <f>IF(E1483="","",(Table1[[#This Row],[Debit USD]]-Table1[[#This Row],[Credit USD]]))</f>
        <v/>
      </c>
      <c r="AA1483" s="226"/>
      <c r="AB1483" s="255"/>
      <c r="AC1483" s="1"/>
      <c r="AD1483" s="15"/>
      <c r="AE1483" s="15" t="str">
        <f>IF(AND(OR(Table1[[#This Row],[Account]]="15030",Table1[[#This Row],[Account]]="15035",Table1[[#This Row],[Account]]="20150"),Table1[[#This Row],[Vendor ID]]=""),1,"")</f>
        <v/>
      </c>
      <c r="AF1483" s="15"/>
      <c r="AG1483" s="15"/>
      <c r="AH1483" s="15"/>
      <c r="AI1483" s="46" t="str">
        <f>IF(Table1[[#This Row],[Posting Date]]&lt;&gt;"","GJ-"&amp;CountryID,"")</f>
        <v/>
      </c>
      <c r="AJ1483" s="59" t="str">
        <f>IF(Table1[[#This Row],[Posting Date]]&lt;&gt;"",Table1[[#This Row],[Posting Date]],"")</f>
        <v/>
      </c>
      <c r="AK1483" s="46"/>
      <c r="AL1483" s="46" t="str">
        <f>IF(Table1[[#This Row],[Description]]&lt;&gt;"",Table1[[#This Row],[Description]],"")</f>
        <v/>
      </c>
      <c r="AM1483" s="46" t="str">
        <f>IF(Table1[[#This Row],[Posting Date]]&lt;&gt;"",Table1[[#This Row],[Reference Number]],"")</f>
        <v/>
      </c>
      <c r="AN1483" s="46" t="str">
        <f>TRIM(Table1[[#This Row],[Line '#]])</f>
        <v/>
      </c>
      <c r="AO1483" s="46" t="str">
        <f>TRIM(Table1[[#This Row],[Account]])</f>
        <v/>
      </c>
      <c r="AP1483" s="46" t="str">
        <f>IF(Table1[[#This Row],[Posting Date]]&lt;&gt;"",$D$5,"")</f>
        <v/>
      </c>
      <c r="AQ1483" s="46" t="str">
        <f>TRIM(Table1[[#This Row],[Departments-Prgrams]])</f>
        <v/>
      </c>
      <c r="AR1483" s="46" t="str">
        <f>TRIM(Table1[[#This Row],[Grant]])</f>
        <v/>
      </c>
      <c r="AS1483" s="46" t="str">
        <f>TRIM(Table1[[#This Row],[Staff ID]])</f>
        <v/>
      </c>
      <c r="AT1483" s="46" t="str">
        <f>IF(TRIM(Table1[[#This Row],[Budget Code]])=0,"",TRIM(Table1[[#This Row],[Budget Code]]))</f>
        <v/>
      </c>
      <c r="AU1483" s="46" t="str">
        <f>IF(Table1[[#This Row],[Line Description]]&lt;&gt;"",Table1[[#This Row],[Line Description]],"")</f>
        <v/>
      </c>
      <c r="AV1483" s="46" t="str">
        <f>IF(Table1[[#This Row],[Cur_Amount Debit]]&gt;0,ROUND(Table1[[#This Row],[Cur_Amount Debit]],2),"")</f>
        <v/>
      </c>
      <c r="AW1483" s="46" t="str">
        <f>IF(Table1[[#This Row],[Cur_Amount Credit]]&gt;0,ROUND(Table1[[#This Row],[Cur_Amount Credit]],2),"")</f>
        <v/>
      </c>
      <c r="AX1483" s="46" t="str">
        <f>LEFT(Table1[[#This Row],[Cur]],3)</f>
        <v/>
      </c>
      <c r="AY1483" s="59"/>
      <c r="AZ1483" s="46"/>
      <c r="BA1483" s="46" t="str">
        <f>IF(Table1[[#This Row],[Cur]]&lt;&gt;"",IF(Table1[[#This Row],[Cur]]="USD","",ExchangeRate),"")</f>
        <v/>
      </c>
      <c r="BB1483" s="46" t="str">
        <f>IF(Table1[[#This Row],[Grant]]&lt;&gt;"",VLOOKUP(Table1[[#This Row],[Grant]],Grants!B:D,3),"")</f>
        <v/>
      </c>
      <c r="BC1483" s="46" t="str">
        <f>TRIM(Table1[[#This Row],[Vendor ID]])</f>
        <v/>
      </c>
      <c r="BD1483">
        <f>IF(Table1[[#This Row],[Reference Number]]=Q1482,BD1482,BD1482+1)</f>
        <v>0</v>
      </c>
    </row>
    <row r="1484" spans="1:56" ht="11.25" customHeight="1" x14ac:dyDescent="0.25">
      <c r="A1484" s="1"/>
      <c r="B1484" s="88" t="str">
        <f>IF(Table1[[#This Row],[Posting Date]]&lt;&gt;"",IF(Table1[[#This Row],[Reference Number]]=Q1483,B1483+1,1),"")</f>
        <v/>
      </c>
      <c r="C1484" s="61"/>
      <c r="D1484" s="61"/>
      <c r="E1484" s="138"/>
      <c r="F1484" s="141" t="str">
        <f>IFERROR(IF(VLOOKUP(Table1[[#This Row],[Budget Code Description]],Dimentions!$X$6:$AC$139,2,FALSE)="","",VLOOKUP(Table1[[#This Row],[Budget Code Description]],Dimentions!$X$6:$AC$139,2,FALSE)),"")</f>
        <v/>
      </c>
      <c r="G1484" s="141"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1" t="str">
        <f>IFERROR(VLOOKUP(Table1[[#This Row],[Budget Code Description]],Table6[#All],8,FALSE),"")</f>
        <v/>
      </c>
      <c r="L1484" s="63"/>
      <c r="M1484" s="65" t="str">
        <f>IFERROR(VLOOKUP(Table1[[#This Row],[Staff ID]],Table2[],2,FALSE),"")</f>
        <v/>
      </c>
      <c r="N1484" s="209" t="str">
        <f>IFERROR(IF(VLOOKUP(Table1[[#This Row],[Budget Code Description]],Dimentions!$X$6:$AC$134,4,FALSE)="","",VLOOKUP(Table1[[#This Row],[Budget Code Description]],Dimentions!$X$6:$AC$134,4,FALSE)),"")</f>
        <v/>
      </c>
      <c r="O1484" s="65" t="str">
        <f>IFERROR(VLOOKUP(Table1[[#This Row],[Vendor ID]],Table549[],2,FALSE),"")</f>
        <v/>
      </c>
      <c r="P1484" s="63"/>
      <c r="Q1484" s="141" t="str">
        <f>IF(Table1[[#This Row],[Posting Date]]&lt;&gt;"",$D$9,"")</f>
        <v/>
      </c>
      <c r="R1484" s="157" t="str">
        <f>IF(Table1[[#This Row],[Posting Date]]&lt;&gt;"",$D$10,"")</f>
        <v/>
      </c>
      <c r="S1484" s="66"/>
      <c r="T1484" s="63"/>
      <c r="U1484" s="67"/>
      <c r="V1484" s="67"/>
      <c r="W1484" s="67" t="str">
        <f t="shared" si="27"/>
        <v/>
      </c>
      <c r="X1484" s="159" t="str">
        <f>IF(E1484="","",(IF(Table1[[#This Row],[Cur]]="USD",Table1[[#This Row],[Cur_Amount Debit]],Table1[[#This Row],[Cur_Amount Debit]]/Table1[[#This Row],[Exchange Rate]])))</f>
        <v/>
      </c>
      <c r="Y1484" s="159" t="str">
        <f>IF(E1484="","",(IF(Table1[[#This Row],[Cur]]="USD",Table1[[#This Row],[Cur_Amount Credit]],Table1[[#This Row],[Cur_Amount Credit]]/ExchangeRate)))</f>
        <v/>
      </c>
      <c r="Z1484" s="201" t="str">
        <f>IF(E1484="","",(Table1[[#This Row],[Debit USD]]-Table1[[#This Row],[Credit USD]]))</f>
        <v/>
      </c>
      <c r="AA1484" s="226"/>
      <c r="AB1484" s="255"/>
      <c r="AC1484" s="1"/>
      <c r="AD1484" s="15"/>
      <c r="AE1484" s="15" t="str">
        <f>IF(AND(OR(Table1[[#This Row],[Account]]="15030",Table1[[#This Row],[Account]]="15035",Table1[[#This Row],[Account]]="20150"),Table1[[#This Row],[Vendor ID]]=""),1,"")</f>
        <v/>
      </c>
      <c r="AF1484" s="15"/>
      <c r="AG1484" s="15"/>
      <c r="AH1484" s="15"/>
      <c r="AI1484" s="46" t="str">
        <f>IF(Table1[[#This Row],[Posting Date]]&lt;&gt;"","GJ-"&amp;CountryID,"")</f>
        <v/>
      </c>
      <c r="AJ1484" s="59" t="str">
        <f>IF(Table1[[#This Row],[Posting Date]]&lt;&gt;"",Table1[[#This Row],[Posting Date]],"")</f>
        <v/>
      </c>
      <c r="AK1484" s="46"/>
      <c r="AL1484" s="46" t="str">
        <f>IF(Table1[[#This Row],[Description]]&lt;&gt;"",Table1[[#This Row],[Description]],"")</f>
        <v/>
      </c>
      <c r="AM1484" s="46" t="str">
        <f>IF(Table1[[#This Row],[Posting Date]]&lt;&gt;"",Table1[[#This Row],[Reference Number]],"")</f>
        <v/>
      </c>
      <c r="AN1484" s="46" t="str">
        <f>TRIM(Table1[[#This Row],[Line '#]])</f>
        <v/>
      </c>
      <c r="AO1484" s="46" t="str">
        <f>TRIM(Table1[[#This Row],[Account]])</f>
        <v/>
      </c>
      <c r="AP1484" s="46" t="str">
        <f>IF(Table1[[#This Row],[Posting Date]]&lt;&gt;"",$D$5,"")</f>
        <v/>
      </c>
      <c r="AQ1484" s="46" t="str">
        <f>TRIM(Table1[[#This Row],[Departments-Prgrams]])</f>
        <v/>
      </c>
      <c r="AR1484" s="46" t="str">
        <f>TRIM(Table1[[#This Row],[Grant]])</f>
        <v/>
      </c>
      <c r="AS1484" s="46" t="str">
        <f>TRIM(Table1[[#This Row],[Staff ID]])</f>
        <v/>
      </c>
      <c r="AT1484" s="46" t="str">
        <f>IF(TRIM(Table1[[#This Row],[Budget Code]])=0,"",TRIM(Table1[[#This Row],[Budget Code]]))</f>
        <v/>
      </c>
      <c r="AU1484" s="46" t="str">
        <f>IF(Table1[[#This Row],[Line Description]]&lt;&gt;"",Table1[[#This Row],[Line Description]],"")</f>
        <v/>
      </c>
      <c r="AV1484" s="46" t="str">
        <f>IF(Table1[[#This Row],[Cur_Amount Debit]]&gt;0,ROUND(Table1[[#This Row],[Cur_Amount Debit]],2),"")</f>
        <v/>
      </c>
      <c r="AW1484" s="46" t="str">
        <f>IF(Table1[[#This Row],[Cur_Amount Credit]]&gt;0,ROUND(Table1[[#This Row],[Cur_Amount Credit]],2),"")</f>
        <v/>
      </c>
      <c r="AX1484" s="46" t="str">
        <f>LEFT(Table1[[#This Row],[Cur]],3)</f>
        <v/>
      </c>
      <c r="AY1484" s="59"/>
      <c r="AZ1484" s="46"/>
      <c r="BA1484" s="46" t="str">
        <f>IF(Table1[[#This Row],[Cur]]&lt;&gt;"",IF(Table1[[#This Row],[Cur]]="USD","",ExchangeRate),"")</f>
        <v/>
      </c>
      <c r="BB1484" s="46" t="str">
        <f>IF(Table1[[#This Row],[Grant]]&lt;&gt;"",VLOOKUP(Table1[[#This Row],[Grant]],Grants!B:D,3),"")</f>
        <v/>
      </c>
      <c r="BC1484" s="46" t="str">
        <f>TRIM(Table1[[#This Row],[Vendor ID]])</f>
        <v/>
      </c>
      <c r="BD1484">
        <f>IF(Table1[[#This Row],[Reference Number]]=Q1483,BD1483,BD1483+1)</f>
        <v>0</v>
      </c>
    </row>
    <row r="1485" spans="1:56" ht="11.25" customHeight="1" x14ac:dyDescent="0.25">
      <c r="A1485" s="1"/>
      <c r="B1485" s="88" t="str">
        <f>IF(Table1[[#This Row],[Posting Date]]&lt;&gt;"",IF(Table1[[#This Row],[Reference Number]]=Q1484,B1484+1,1),"")</f>
        <v/>
      </c>
      <c r="C1485" s="61"/>
      <c r="D1485" s="61"/>
      <c r="E1485" s="138"/>
      <c r="F1485" s="141" t="str">
        <f>IFERROR(IF(VLOOKUP(Table1[[#This Row],[Budget Code Description]],Dimentions!$X$6:$AC$139,2,FALSE)="","",VLOOKUP(Table1[[#This Row],[Budget Code Description]],Dimentions!$X$6:$AC$139,2,FALSE)),"")</f>
        <v/>
      </c>
      <c r="G1485" s="141"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1" t="str">
        <f>IFERROR(VLOOKUP(Table1[[#This Row],[Budget Code Description]],Table6[#All],8,FALSE),"")</f>
        <v/>
      </c>
      <c r="L1485" s="63"/>
      <c r="M1485" s="65" t="str">
        <f>IFERROR(VLOOKUP(Table1[[#This Row],[Staff ID]],Table2[],2,FALSE),"")</f>
        <v/>
      </c>
      <c r="N1485" s="209" t="str">
        <f>IFERROR(IF(VLOOKUP(Table1[[#This Row],[Budget Code Description]],Dimentions!$X$6:$AC$134,4,FALSE)="","",VLOOKUP(Table1[[#This Row],[Budget Code Description]],Dimentions!$X$6:$AC$134,4,FALSE)),"")</f>
        <v/>
      </c>
      <c r="O1485" s="65" t="str">
        <f>IFERROR(VLOOKUP(Table1[[#This Row],[Vendor ID]],Table549[],2,FALSE),"")</f>
        <v/>
      </c>
      <c r="P1485" s="63"/>
      <c r="Q1485" s="141" t="str">
        <f>IF(Table1[[#This Row],[Posting Date]]&lt;&gt;"",$D$9,"")</f>
        <v/>
      </c>
      <c r="R1485" s="157" t="str">
        <f>IF(Table1[[#This Row],[Posting Date]]&lt;&gt;"",$D$10,"")</f>
        <v/>
      </c>
      <c r="S1485" s="66"/>
      <c r="T1485" s="63"/>
      <c r="U1485" s="67"/>
      <c r="V1485" s="67"/>
      <c r="W1485" s="67" t="str">
        <f t="shared" si="27"/>
        <v/>
      </c>
      <c r="X1485" s="159" t="str">
        <f>IF(E1485="","",(IF(Table1[[#This Row],[Cur]]="USD",Table1[[#This Row],[Cur_Amount Debit]],Table1[[#This Row],[Cur_Amount Debit]]/Table1[[#This Row],[Exchange Rate]])))</f>
        <v/>
      </c>
      <c r="Y1485" s="159" t="str">
        <f>IF(E1485="","",(IF(Table1[[#This Row],[Cur]]="USD",Table1[[#This Row],[Cur_Amount Credit]],Table1[[#This Row],[Cur_Amount Credit]]/ExchangeRate)))</f>
        <v/>
      </c>
      <c r="Z1485" s="201" t="str">
        <f>IF(E1485="","",(Table1[[#This Row],[Debit USD]]-Table1[[#This Row],[Credit USD]]))</f>
        <v/>
      </c>
      <c r="AA1485" s="226"/>
      <c r="AB1485" s="255"/>
      <c r="AC1485" s="1"/>
      <c r="AD1485" s="15"/>
      <c r="AE1485" s="15" t="str">
        <f>IF(AND(OR(Table1[[#This Row],[Account]]="15030",Table1[[#This Row],[Account]]="15035",Table1[[#This Row],[Account]]="20150"),Table1[[#This Row],[Vendor ID]]=""),1,"")</f>
        <v/>
      </c>
      <c r="AF1485" s="15"/>
      <c r="AG1485" s="15"/>
      <c r="AH1485" s="15"/>
      <c r="AI1485" s="46" t="str">
        <f>IF(Table1[[#This Row],[Posting Date]]&lt;&gt;"","GJ-"&amp;CountryID,"")</f>
        <v/>
      </c>
      <c r="AJ1485" s="59" t="str">
        <f>IF(Table1[[#This Row],[Posting Date]]&lt;&gt;"",Table1[[#This Row],[Posting Date]],"")</f>
        <v/>
      </c>
      <c r="AK1485" s="46"/>
      <c r="AL1485" s="46" t="str">
        <f>IF(Table1[[#This Row],[Description]]&lt;&gt;"",Table1[[#This Row],[Description]],"")</f>
        <v/>
      </c>
      <c r="AM1485" s="46" t="str">
        <f>IF(Table1[[#This Row],[Posting Date]]&lt;&gt;"",Table1[[#This Row],[Reference Number]],"")</f>
        <v/>
      </c>
      <c r="AN1485" s="46" t="str">
        <f>TRIM(Table1[[#This Row],[Line '#]])</f>
        <v/>
      </c>
      <c r="AO1485" s="46" t="str">
        <f>TRIM(Table1[[#This Row],[Account]])</f>
        <v/>
      </c>
      <c r="AP1485" s="46" t="str">
        <f>IF(Table1[[#This Row],[Posting Date]]&lt;&gt;"",$D$5,"")</f>
        <v/>
      </c>
      <c r="AQ1485" s="46" t="str">
        <f>TRIM(Table1[[#This Row],[Departments-Prgrams]])</f>
        <v/>
      </c>
      <c r="AR1485" s="46" t="str">
        <f>TRIM(Table1[[#This Row],[Grant]])</f>
        <v/>
      </c>
      <c r="AS1485" s="46" t="str">
        <f>TRIM(Table1[[#This Row],[Staff ID]])</f>
        <v/>
      </c>
      <c r="AT1485" s="46" t="str">
        <f>IF(TRIM(Table1[[#This Row],[Budget Code]])=0,"",TRIM(Table1[[#This Row],[Budget Code]]))</f>
        <v/>
      </c>
      <c r="AU1485" s="46" t="str">
        <f>IF(Table1[[#This Row],[Line Description]]&lt;&gt;"",Table1[[#This Row],[Line Description]],"")</f>
        <v/>
      </c>
      <c r="AV1485" s="46" t="str">
        <f>IF(Table1[[#This Row],[Cur_Amount Debit]]&gt;0,ROUND(Table1[[#This Row],[Cur_Amount Debit]],2),"")</f>
        <v/>
      </c>
      <c r="AW1485" s="46" t="str">
        <f>IF(Table1[[#This Row],[Cur_Amount Credit]]&gt;0,ROUND(Table1[[#This Row],[Cur_Amount Credit]],2),"")</f>
        <v/>
      </c>
      <c r="AX1485" s="46" t="str">
        <f>LEFT(Table1[[#This Row],[Cur]],3)</f>
        <v/>
      </c>
      <c r="AY1485" s="59"/>
      <c r="AZ1485" s="46"/>
      <c r="BA1485" s="46" t="str">
        <f>IF(Table1[[#This Row],[Cur]]&lt;&gt;"",IF(Table1[[#This Row],[Cur]]="USD","",ExchangeRate),"")</f>
        <v/>
      </c>
      <c r="BB1485" s="46" t="str">
        <f>IF(Table1[[#This Row],[Grant]]&lt;&gt;"",VLOOKUP(Table1[[#This Row],[Grant]],Grants!B:D,3),"")</f>
        <v/>
      </c>
      <c r="BC1485" s="46" t="str">
        <f>TRIM(Table1[[#This Row],[Vendor ID]])</f>
        <v/>
      </c>
      <c r="BD1485">
        <f>IF(Table1[[#This Row],[Reference Number]]=Q1484,BD1484,BD1484+1)</f>
        <v>0</v>
      </c>
    </row>
    <row r="1486" spans="1:56" ht="11.25" customHeight="1" x14ac:dyDescent="0.25">
      <c r="A1486" s="1"/>
      <c r="B1486" s="88" t="str">
        <f>IF(Table1[[#This Row],[Posting Date]]&lt;&gt;"",IF(Table1[[#This Row],[Reference Number]]=Q1485,B1485+1,1),"")</f>
        <v/>
      </c>
      <c r="C1486" s="61"/>
      <c r="D1486" s="61"/>
      <c r="E1486" s="138"/>
      <c r="F1486" s="141" t="str">
        <f>IFERROR(IF(VLOOKUP(Table1[[#This Row],[Budget Code Description]],Dimentions!$X$6:$AC$139,2,FALSE)="","",VLOOKUP(Table1[[#This Row],[Budget Code Description]],Dimentions!$X$6:$AC$139,2,FALSE)),"")</f>
        <v/>
      </c>
      <c r="G1486" s="141"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1" t="str">
        <f>IFERROR(VLOOKUP(Table1[[#This Row],[Budget Code Description]],Table6[#All],8,FALSE),"")</f>
        <v/>
      </c>
      <c r="L1486" s="63"/>
      <c r="M1486" s="65" t="str">
        <f>IFERROR(VLOOKUP(Table1[[#This Row],[Staff ID]],Table2[],2,FALSE),"")</f>
        <v/>
      </c>
      <c r="N1486" s="209" t="str">
        <f>IFERROR(IF(VLOOKUP(Table1[[#This Row],[Budget Code Description]],Dimentions!$X$6:$AC$134,4,FALSE)="","",VLOOKUP(Table1[[#This Row],[Budget Code Description]],Dimentions!$X$6:$AC$134,4,FALSE)),"")</f>
        <v/>
      </c>
      <c r="O1486" s="65" t="str">
        <f>IFERROR(VLOOKUP(Table1[[#This Row],[Vendor ID]],Table549[],2,FALSE),"")</f>
        <v/>
      </c>
      <c r="P1486" s="63"/>
      <c r="Q1486" s="141" t="str">
        <f>IF(Table1[[#This Row],[Posting Date]]&lt;&gt;"",$D$9,"")</f>
        <v/>
      </c>
      <c r="R1486" s="157" t="str">
        <f>IF(Table1[[#This Row],[Posting Date]]&lt;&gt;"",$D$10,"")</f>
        <v/>
      </c>
      <c r="S1486" s="66"/>
      <c r="T1486" s="63"/>
      <c r="U1486" s="67"/>
      <c r="V1486" s="67"/>
      <c r="W1486" s="67" t="str">
        <f t="shared" si="27"/>
        <v/>
      </c>
      <c r="X1486" s="159" t="str">
        <f>IF(E1486="","",(IF(Table1[[#This Row],[Cur]]="USD",Table1[[#This Row],[Cur_Amount Debit]],Table1[[#This Row],[Cur_Amount Debit]]/Table1[[#This Row],[Exchange Rate]])))</f>
        <v/>
      </c>
      <c r="Y1486" s="159" t="str">
        <f>IF(E1486="","",(IF(Table1[[#This Row],[Cur]]="USD",Table1[[#This Row],[Cur_Amount Credit]],Table1[[#This Row],[Cur_Amount Credit]]/ExchangeRate)))</f>
        <v/>
      </c>
      <c r="Z1486" s="201" t="str">
        <f>IF(E1486="","",(Table1[[#This Row],[Debit USD]]-Table1[[#This Row],[Credit USD]]))</f>
        <v/>
      </c>
      <c r="AA1486" s="226"/>
      <c r="AB1486" s="255"/>
      <c r="AC1486" s="1"/>
      <c r="AD1486" s="15"/>
      <c r="AE1486" s="15" t="str">
        <f>IF(AND(OR(Table1[[#This Row],[Account]]="15030",Table1[[#This Row],[Account]]="15035",Table1[[#This Row],[Account]]="20150"),Table1[[#This Row],[Vendor ID]]=""),1,"")</f>
        <v/>
      </c>
      <c r="AF1486" s="15"/>
      <c r="AG1486" s="15"/>
      <c r="AH1486" s="15"/>
      <c r="AI1486" s="46" t="str">
        <f>IF(Table1[[#This Row],[Posting Date]]&lt;&gt;"","GJ-"&amp;CountryID,"")</f>
        <v/>
      </c>
      <c r="AJ1486" s="59" t="str">
        <f>IF(Table1[[#This Row],[Posting Date]]&lt;&gt;"",Table1[[#This Row],[Posting Date]],"")</f>
        <v/>
      </c>
      <c r="AK1486" s="46"/>
      <c r="AL1486" s="46" t="str">
        <f>IF(Table1[[#This Row],[Description]]&lt;&gt;"",Table1[[#This Row],[Description]],"")</f>
        <v/>
      </c>
      <c r="AM1486" s="46" t="str">
        <f>IF(Table1[[#This Row],[Posting Date]]&lt;&gt;"",Table1[[#This Row],[Reference Number]],"")</f>
        <v/>
      </c>
      <c r="AN1486" s="46" t="str">
        <f>TRIM(Table1[[#This Row],[Line '#]])</f>
        <v/>
      </c>
      <c r="AO1486" s="46" t="str">
        <f>TRIM(Table1[[#This Row],[Account]])</f>
        <v/>
      </c>
      <c r="AP1486" s="46" t="str">
        <f>IF(Table1[[#This Row],[Posting Date]]&lt;&gt;"",$D$5,"")</f>
        <v/>
      </c>
      <c r="AQ1486" s="46" t="str">
        <f>TRIM(Table1[[#This Row],[Departments-Prgrams]])</f>
        <v/>
      </c>
      <c r="AR1486" s="46" t="str">
        <f>TRIM(Table1[[#This Row],[Grant]])</f>
        <v/>
      </c>
      <c r="AS1486" s="46" t="str">
        <f>TRIM(Table1[[#This Row],[Staff ID]])</f>
        <v/>
      </c>
      <c r="AT1486" s="46" t="str">
        <f>IF(TRIM(Table1[[#This Row],[Budget Code]])=0,"",TRIM(Table1[[#This Row],[Budget Code]]))</f>
        <v/>
      </c>
      <c r="AU1486" s="46" t="str">
        <f>IF(Table1[[#This Row],[Line Description]]&lt;&gt;"",Table1[[#This Row],[Line Description]],"")</f>
        <v/>
      </c>
      <c r="AV1486" s="46" t="str">
        <f>IF(Table1[[#This Row],[Cur_Amount Debit]]&gt;0,ROUND(Table1[[#This Row],[Cur_Amount Debit]],2),"")</f>
        <v/>
      </c>
      <c r="AW1486" s="46" t="str">
        <f>IF(Table1[[#This Row],[Cur_Amount Credit]]&gt;0,ROUND(Table1[[#This Row],[Cur_Amount Credit]],2),"")</f>
        <v/>
      </c>
      <c r="AX1486" s="46" t="str">
        <f>LEFT(Table1[[#This Row],[Cur]],3)</f>
        <v/>
      </c>
      <c r="AY1486" s="59"/>
      <c r="AZ1486" s="46"/>
      <c r="BA1486" s="46" t="str">
        <f>IF(Table1[[#This Row],[Cur]]&lt;&gt;"",IF(Table1[[#This Row],[Cur]]="USD","",ExchangeRate),"")</f>
        <v/>
      </c>
      <c r="BB1486" s="46" t="str">
        <f>IF(Table1[[#This Row],[Grant]]&lt;&gt;"",VLOOKUP(Table1[[#This Row],[Grant]],Grants!B:D,3),"")</f>
        <v/>
      </c>
      <c r="BC1486" s="46" t="str">
        <f>TRIM(Table1[[#This Row],[Vendor ID]])</f>
        <v/>
      </c>
      <c r="BD1486">
        <f>IF(Table1[[#This Row],[Reference Number]]=Q1485,BD1485,BD1485+1)</f>
        <v>0</v>
      </c>
    </row>
    <row r="1487" spans="1:56" ht="11.25" customHeight="1" x14ac:dyDescent="0.25">
      <c r="A1487" s="1"/>
      <c r="B1487" s="88" t="str">
        <f>IF(Table1[[#This Row],[Posting Date]]&lt;&gt;"",IF(Table1[[#This Row],[Reference Number]]=Q1486,B1486+1,1),"")</f>
        <v/>
      </c>
      <c r="C1487" s="61"/>
      <c r="D1487" s="61"/>
      <c r="E1487" s="138"/>
      <c r="F1487" s="141" t="str">
        <f>IFERROR(IF(VLOOKUP(Table1[[#This Row],[Budget Code Description]],Dimentions!$X$6:$AC$139,2,FALSE)="","",VLOOKUP(Table1[[#This Row],[Budget Code Description]],Dimentions!$X$6:$AC$139,2,FALSE)),"")</f>
        <v/>
      </c>
      <c r="G1487" s="141"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1" t="str">
        <f>IFERROR(VLOOKUP(Table1[[#This Row],[Budget Code Description]],Table6[#All],8,FALSE),"")</f>
        <v/>
      </c>
      <c r="L1487" s="63"/>
      <c r="M1487" s="65" t="str">
        <f>IFERROR(VLOOKUP(Table1[[#This Row],[Staff ID]],Table2[],2,FALSE),"")</f>
        <v/>
      </c>
      <c r="N1487" s="209" t="str">
        <f>IFERROR(IF(VLOOKUP(Table1[[#This Row],[Budget Code Description]],Dimentions!$X$6:$AC$134,4,FALSE)="","",VLOOKUP(Table1[[#This Row],[Budget Code Description]],Dimentions!$X$6:$AC$134,4,FALSE)),"")</f>
        <v/>
      </c>
      <c r="O1487" s="65" t="str">
        <f>IFERROR(VLOOKUP(Table1[[#This Row],[Vendor ID]],Table549[],2,FALSE),"")</f>
        <v/>
      </c>
      <c r="P1487" s="63"/>
      <c r="Q1487" s="141" t="str">
        <f>IF(Table1[[#This Row],[Posting Date]]&lt;&gt;"",$D$9,"")</f>
        <v/>
      </c>
      <c r="R1487" s="157" t="str">
        <f>IF(Table1[[#This Row],[Posting Date]]&lt;&gt;"",$D$10,"")</f>
        <v/>
      </c>
      <c r="S1487" s="66"/>
      <c r="T1487" s="63"/>
      <c r="U1487" s="67"/>
      <c r="V1487" s="67"/>
      <c r="W1487" s="67" t="str">
        <f t="shared" si="27"/>
        <v/>
      </c>
      <c r="X1487" s="159" t="str">
        <f>IF(E1487="","",(IF(Table1[[#This Row],[Cur]]="USD",Table1[[#This Row],[Cur_Amount Debit]],Table1[[#This Row],[Cur_Amount Debit]]/Table1[[#This Row],[Exchange Rate]])))</f>
        <v/>
      </c>
      <c r="Y1487" s="159" t="str">
        <f>IF(E1487="","",(IF(Table1[[#This Row],[Cur]]="USD",Table1[[#This Row],[Cur_Amount Credit]],Table1[[#This Row],[Cur_Amount Credit]]/ExchangeRate)))</f>
        <v/>
      </c>
      <c r="Z1487" s="201" t="str">
        <f>IF(E1487="","",(Table1[[#This Row],[Debit USD]]-Table1[[#This Row],[Credit USD]]))</f>
        <v/>
      </c>
      <c r="AA1487" s="226"/>
      <c r="AB1487" s="255"/>
      <c r="AC1487" s="1"/>
      <c r="AD1487" s="15"/>
      <c r="AE1487" s="15" t="str">
        <f>IF(AND(OR(Table1[[#This Row],[Account]]="15030",Table1[[#This Row],[Account]]="15035",Table1[[#This Row],[Account]]="20150"),Table1[[#This Row],[Vendor ID]]=""),1,"")</f>
        <v/>
      </c>
      <c r="AF1487" s="15"/>
      <c r="AG1487" s="15"/>
      <c r="AH1487" s="15"/>
      <c r="AI1487" s="46" t="str">
        <f>IF(Table1[[#This Row],[Posting Date]]&lt;&gt;"","GJ-"&amp;CountryID,"")</f>
        <v/>
      </c>
      <c r="AJ1487" s="59" t="str">
        <f>IF(Table1[[#This Row],[Posting Date]]&lt;&gt;"",Table1[[#This Row],[Posting Date]],"")</f>
        <v/>
      </c>
      <c r="AK1487" s="46"/>
      <c r="AL1487" s="46" t="str">
        <f>IF(Table1[[#This Row],[Description]]&lt;&gt;"",Table1[[#This Row],[Description]],"")</f>
        <v/>
      </c>
      <c r="AM1487" s="46" t="str">
        <f>IF(Table1[[#This Row],[Posting Date]]&lt;&gt;"",Table1[[#This Row],[Reference Number]],"")</f>
        <v/>
      </c>
      <c r="AN1487" s="46" t="str">
        <f>TRIM(Table1[[#This Row],[Line '#]])</f>
        <v/>
      </c>
      <c r="AO1487" s="46" t="str">
        <f>TRIM(Table1[[#This Row],[Account]])</f>
        <v/>
      </c>
      <c r="AP1487" s="46" t="str">
        <f>IF(Table1[[#This Row],[Posting Date]]&lt;&gt;"",$D$5,"")</f>
        <v/>
      </c>
      <c r="AQ1487" s="46" t="str">
        <f>TRIM(Table1[[#This Row],[Departments-Prgrams]])</f>
        <v/>
      </c>
      <c r="AR1487" s="46" t="str">
        <f>TRIM(Table1[[#This Row],[Grant]])</f>
        <v/>
      </c>
      <c r="AS1487" s="46" t="str">
        <f>TRIM(Table1[[#This Row],[Staff ID]])</f>
        <v/>
      </c>
      <c r="AT1487" s="46" t="str">
        <f>IF(TRIM(Table1[[#This Row],[Budget Code]])=0,"",TRIM(Table1[[#This Row],[Budget Code]]))</f>
        <v/>
      </c>
      <c r="AU1487" s="46" t="str">
        <f>IF(Table1[[#This Row],[Line Description]]&lt;&gt;"",Table1[[#This Row],[Line Description]],"")</f>
        <v/>
      </c>
      <c r="AV1487" s="46" t="str">
        <f>IF(Table1[[#This Row],[Cur_Amount Debit]]&gt;0,ROUND(Table1[[#This Row],[Cur_Amount Debit]],2),"")</f>
        <v/>
      </c>
      <c r="AW1487" s="46" t="str">
        <f>IF(Table1[[#This Row],[Cur_Amount Credit]]&gt;0,ROUND(Table1[[#This Row],[Cur_Amount Credit]],2),"")</f>
        <v/>
      </c>
      <c r="AX1487" s="46" t="str">
        <f>LEFT(Table1[[#This Row],[Cur]],3)</f>
        <v/>
      </c>
      <c r="AY1487" s="59"/>
      <c r="AZ1487" s="46"/>
      <c r="BA1487" s="46" t="str">
        <f>IF(Table1[[#This Row],[Cur]]&lt;&gt;"",IF(Table1[[#This Row],[Cur]]="USD","",ExchangeRate),"")</f>
        <v/>
      </c>
      <c r="BB1487" s="46" t="str">
        <f>IF(Table1[[#This Row],[Grant]]&lt;&gt;"",VLOOKUP(Table1[[#This Row],[Grant]],Grants!B:D,3),"")</f>
        <v/>
      </c>
      <c r="BC1487" s="46" t="str">
        <f>TRIM(Table1[[#This Row],[Vendor ID]])</f>
        <v/>
      </c>
      <c r="BD1487">
        <f>IF(Table1[[#This Row],[Reference Number]]=Q1486,BD1486,BD1486+1)</f>
        <v>0</v>
      </c>
    </row>
    <row r="1488" spans="1:56" ht="11.25" customHeight="1" x14ac:dyDescent="0.25">
      <c r="A1488" s="1"/>
      <c r="B1488" s="88" t="str">
        <f>IF(Table1[[#This Row],[Posting Date]]&lt;&gt;"",IF(Table1[[#This Row],[Reference Number]]=Q1487,B1487+1,1),"")</f>
        <v/>
      </c>
      <c r="C1488" s="61"/>
      <c r="D1488" s="61"/>
      <c r="E1488" s="138"/>
      <c r="F1488" s="141" t="str">
        <f>IFERROR(IF(VLOOKUP(Table1[[#This Row],[Budget Code Description]],Dimentions!$X$6:$AC$139,2,FALSE)="","",VLOOKUP(Table1[[#This Row],[Budget Code Description]],Dimentions!$X$6:$AC$139,2,FALSE)),"")</f>
        <v/>
      </c>
      <c r="G1488" s="141"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1" t="str">
        <f>IFERROR(VLOOKUP(Table1[[#This Row],[Budget Code Description]],Table6[#All],8,FALSE),"")</f>
        <v/>
      </c>
      <c r="L1488" s="63"/>
      <c r="M1488" s="65" t="str">
        <f>IFERROR(VLOOKUP(Table1[[#This Row],[Staff ID]],Table2[],2,FALSE),"")</f>
        <v/>
      </c>
      <c r="N1488" s="209" t="str">
        <f>IFERROR(IF(VLOOKUP(Table1[[#This Row],[Budget Code Description]],Dimentions!$X$6:$AC$134,4,FALSE)="","",VLOOKUP(Table1[[#This Row],[Budget Code Description]],Dimentions!$X$6:$AC$134,4,FALSE)),"")</f>
        <v/>
      </c>
      <c r="O1488" s="65" t="str">
        <f>IFERROR(VLOOKUP(Table1[[#This Row],[Vendor ID]],Table549[],2,FALSE),"")</f>
        <v/>
      </c>
      <c r="P1488" s="63"/>
      <c r="Q1488" s="141" t="str">
        <f>IF(Table1[[#This Row],[Posting Date]]&lt;&gt;"",$D$9,"")</f>
        <v/>
      </c>
      <c r="R1488" s="157" t="str">
        <f>IF(Table1[[#This Row],[Posting Date]]&lt;&gt;"",$D$10,"")</f>
        <v/>
      </c>
      <c r="S1488" s="66"/>
      <c r="T1488" s="63"/>
      <c r="U1488" s="67"/>
      <c r="V1488" s="67"/>
      <c r="W1488" s="67" t="str">
        <f t="shared" si="27"/>
        <v/>
      </c>
      <c r="X1488" s="159" t="str">
        <f>IF(E1488="","",(IF(Table1[[#This Row],[Cur]]="USD",Table1[[#This Row],[Cur_Amount Debit]],Table1[[#This Row],[Cur_Amount Debit]]/Table1[[#This Row],[Exchange Rate]])))</f>
        <v/>
      </c>
      <c r="Y1488" s="159" t="str">
        <f>IF(E1488="","",(IF(Table1[[#This Row],[Cur]]="USD",Table1[[#This Row],[Cur_Amount Credit]],Table1[[#This Row],[Cur_Amount Credit]]/ExchangeRate)))</f>
        <v/>
      </c>
      <c r="Z1488" s="201" t="str">
        <f>IF(E1488="","",(Table1[[#This Row],[Debit USD]]-Table1[[#This Row],[Credit USD]]))</f>
        <v/>
      </c>
      <c r="AA1488" s="226"/>
      <c r="AB1488" s="255"/>
      <c r="AC1488" s="1"/>
      <c r="AD1488" s="15"/>
      <c r="AE1488" s="15" t="str">
        <f>IF(AND(OR(Table1[[#This Row],[Account]]="15030",Table1[[#This Row],[Account]]="15035",Table1[[#This Row],[Account]]="20150"),Table1[[#This Row],[Vendor ID]]=""),1,"")</f>
        <v/>
      </c>
      <c r="AF1488" s="15"/>
      <c r="AG1488" s="15"/>
      <c r="AH1488" s="15"/>
      <c r="AI1488" s="46" t="str">
        <f>IF(Table1[[#This Row],[Posting Date]]&lt;&gt;"","GJ-"&amp;CountryID,"")</f>
        <v/>
      </c>
      <c r="AJ1488" s="59" t="str">
        <f>IF(Table1[[#This Row],[Posting Date]]&lt;&gt;"",Table1[[#This Row],[Posting Date]],"")</f>
        <v/>
      </c>
      <c r="AK1488" s="46"/>
      <c r="AL1488" s="46" t="str">
        <f>IF(Table1[[#This Row],[Description]]&lt;&gt;"",Table1[[#This Row],[Description]],"")</f>
        <v/>
      </c>
      <c r="AM1488" s="46" t="str">
        <f>IF(Table1[[#This Row],[Posting Date]]&lt;&gt;"",Table1[[#This Row],[Reference Number]],"")</f>
        <v/>
      </c>
      <c r="AN1488" s="46" t="str">
        <f>TRIM(Table1[[#This Row],[Line '#]])</f>
        <v/>
      </c>
      <c r="AO1488" s="46" t="str">
        <f>TRIM(Table1[[#This Row],[Account]])</f>
        <v/>
      </c>
      <c r="AP1488" s="46" t="str">
        <f>IF(Table1[[#This Row],[Posting Date]]&lt;&gt;"",$D$5,"")</f>
        <v/>
      </c>
      <c r="AQ1488" s="46" t="str">
        <f>TRIM(Table1[[#This Row],[Departments-Prgrams]])</f>
        <v/>
      </c>
      <c r="AR1488" s="46" t="str">
        <f>TRIM(Table1[[#This Row],[Grant]])</f>
        <v/>
      </c>
      <c r="AS1488" s="46" t="str">
        <f>TRIM(Table1[[#This Row],[Staff ID]])</f>
        <v/>
      </c>
      <c r="AT1488" s="46" t="str">
        <f>IF(TRIM(Table1[[#This Row],[Budget Code]])=0,"",TRIM(Table1[[#This Row],[Budget Code]]))</f>
        <v/>
      </c>
      <c r="AU1488" s="46" t="str">
        <f>IF(Table1[[#This Row],[Line Description]]&lt;&gt;"",Table1[[#This Row],[Line Description]],"")</f>
        <v/>
      </c>
      <c r="AV1488" s="46" t="str">
        <f>IF(Table1[[#This Row],[Cur_Amount Debit]]&gt;0,ROUND(Table1[[#This Row],[Cur_Amount Debit]],2),"")</f>
        <v/>
      </c>
      <c r="AW1488" s="46" t="str">
        <f>IF(Table1[[#This Row],[Cur_Amount Credit]]&gt;0,ROUND(Table1[[#This Row],[Cur_Amount Credit]],2),"")</f>
        <v/>
      </c>
      <c r="AX1488" s="46" t="str">
        <f>LEFT(Table1[[#This Row],[Cur]],3)</f>
        <v/>
      </c>
      <c r="AY1488" s="59"/>
      <c r="AZ1488" s="46"/>
      <c r="BA1488" s="46" t="str">
        <f>IF(Table1[[#This Row],[Cur]]&lt;&gt;"",IF(Table1[[#This Row],[Cur]]="USD","",ExchangeRate),"")</f>
        <v/>
      </c>
      <c r="BB1488" s="46" t="str">
        <f>IF(Table1[[#This Row],[Grant]]&lt;&gt;"",VLOOKUP(Table1[[#This Row],[Grant]],Grants!B:D,3),"")</f>
        <v/>
      </c>
      <c r="BC1488" s="46" t="str">
        <f>TRIM(Table1[[#This Row],[Vendor ID]])</f>
        <v/>
      </c>
      <c r="BD1488">
        <f>IF(Table1[[#This Row],[Reference Number]]=Q1487,BD1487,BD1487+1)</f>
        <v>0</v>
      </c>
    </row>
    <row r="1489" spans="1:56" ht="11.25" customHeight="1" x14ac:dyDescent="0.25">
      <c r="A1489" s="1"/>
      <c r="B1489" s="88" t="str">
        <f>IF(Table1[[#This Row],[Posting Date]]&lt;&gt;"",IF(Table1[[#This Row],[Reference Number]]=Q1488,B1488+1,1),"")</f>
        <v/>
      </c>
      <c r="C1489" s="61"/>
      <c r="D1489" s="61"/>
      <c r="E1489" s="138"/>
      <c r="F1489" s="141" t="str">
        <f>IFERROR(IF(VLOOKUP(Table1[[#This Row],[Budget Code Description]],Dimentions!$X$6:$AC$139,2,FALSE)="","",VLOOKUP(Table1[[#This Row],[Budget Code Description]],Dimentions!$X$6:$AC$139,2,FALSE)),"")</f>
        <v/>
      </c>
      <c r="G1489" s="141"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1" t="str">
        <f>IFERROR(VLOOKUP(Table1[[#This Row],[Budget Code Description]],Table6[#All],8,FALSE),"")</f>
        <v/>
      </c>
      <c r="L1489" s="63"/>
      <c r="M1489" s="65" t="str">
        <f>IFERROR(VLOOKUP(Table1[[#This Row],[Staff ID]],Table2[],2,FALSE),"")</f>
        <v/>
      </c>
      <c r="N1489" s="209" t="str">
        <f>IFERROR(IF(VLOOKUP(Table1[[#This Row],[Budget Code Description]],Dimentions!$X$6:$AC$134,4,FALSE)="","",VLOOKUP(Table1[[#This Row],[Budget Code Description]],Dimentions!$X$6:$AC$134,4,FALSE)),"")</f>
        <v/>
      </c>
      <c r="O1489" s="65" t="str">
        <f>IFERROR(VLOOKUP(Table1[[#This Row],[Vendor ID]],Table549[],2,FALSE),"")</f>
        <v/>
      </c>
      <c r="P1489" s="63"/>
      <c r="Q1489" s="141" t="str">
        <f>IF(Table1[[#This Row],[Posting Date]]&lt;&gt;"",$D$9,"")</f>
        <v/>
      </c>
      <c r="R1489" s="157" t="str">
        <f>IF(Table1[[#This Row],[Posting Date]]&lt;&gt;"",$D$10,"")</f>
        <v/>
      </c>
      <c r="S1489" s="66"/>
      <c r="T1489" s="63"/>
      <c r="U1489" s="67"/>
      <c r="V1489" s="67"/>
      <c r="W1489" s="67" t="str">
        <f t="shared" si="27"/>
        <v/>
      </c>
      <c r="X1489" s="159" t="str">
        <f>IF(E1489="","",(IF(Table1[[#This Row],[Cur]]="USD",Table1[[#This Row],[Cur_Amount Debit]],Table1[[#This Row],[Cur_Amount Debit]]/Table1[[#This Row],[Exchange Rate]])))</f>
        <v/>
      </c>
      <c r="Y1489" s="159" t="str">
        <f>IF(E1489="","",(IF(Table1[[#This Row],[Cur]]="USD",Table1[[#This Row],[Cur_Amount Credit]],Table1[[#This Row],[Cur_Amount Credit]]/ExchangeRate)))</f>
        <v/>
      </c>
      <c r="Z1489" s="201" t="str">
        <f>IF(E1489="","",(Table1[[#This Row],[Debit USD]]-Table1[[#This Row],[Credit USD]]))</f>
        <v/>
      </c>
      <c r="AA1489" s="226"/>
      <c r="AB1489" s="255"/>
      <c r="AC1489" s="1"/>
      <c r="AD1489" s="15"/>
      <c r="AE1489" s="15" t="str">
        <f>IF(AND(OR(Table1[[#This Row],[Account]]="15030",Table1[[#This Row],[Account]]="15035",Table1[[#This Row],[Account]]="20150"),Table1[[#This Row],[Vendor ID]]=""),1,"")</f>
        <v/>
      </c>
      <c r="AF1489" s="15"/>
      <c r="AG1489" s="15"/>
      <c r="AH1489" s="15"/>
      <c r="AI1489" s="46" t="str">
        <f>IF(Table1[[#This Row],[Posting Date]]&lt;&gt;"","GJ-"&amp;CountryID,"")</f>
        <v/>
      </c>
      <c r="AJ1489" s="59" t="str">
        <f>IF(Table1[[#This Row],[Posting Date]]&lt;&gt;"",Table1[[#This Row],[Posting Date]],"")</f>
        <v/>
      </c>
      <c r="AK1489" s="46"/>
      <c r="AL1489" s="46" t="str">
        <f>IF(Table1[[#This Row],[Description]]&lt;&gt;"",Table1[[#This Row],[Description]],"")</f>
        <v/>
      </c>
      <c r="AM1489" s="46" t="str">
        <f>IF(Table1[[#This Row],[Posting Date]]&lt;&gt;"",Table1[[#This Row],[Reference Number]],"")</f>
        <v/>
      </c>
      <c r="AN1489" s="46" t="str">
        <f>TRIM(Table1[[#This Row],[Line '#]])</f>
        <v/>
      </c>
      <c r="AO1489" s="46" t="str">
        <f>TRIM(Table1[[#This Row],[Account]])</f>
        <v/>
      </c>
      <c r="AP1489" s="46" t="str">
        <f>IF(Table1[[#This Row],[Posting Date]]&lt;&gt;"",$D$5,"")</f>
        <v/>
      </c>
      <c r="AQ1489" s="46" t="str">
        <f>TRIM(Table1[[#This Row],[Departments-Prgrams]])</f>
        <v/>
      </c>
      <c r="AR1489" s="46" t="str">
        <f>TRIM(Table1[[#This Row],[Grant]])</f>
        <v/>
      </c>
      <c r="AS1489" s="46" t="str">
        <f>TRIM(Table1[[#This Row],[Staff ID]])</f>
        <v/>
      </c>
      <c r="AT1489" s="46" t="str">
        <f>IF(TRIM(Table1[[#This Row],[Budget Code]])=0,"",TRIM(Table1[[#This Row],[Budget Code]]))</f>
        <v/>
      </c>
      <c r="AU1489" s="46" t="str">
        <f>IF(Table1[[#This Row],[Line Description]]&lt;&gt;"",Table1[[#This Row],[Line Description]],"")</f>
        <v/>
      </c>
      <c r="AV1489" s="46" t="str">
        <f>IF(Table1[[#This Row],[Cur_Amount Debit]]&gt;0,ROUND(Table1[[#This Row],[Cur_Amount Debit]],2),"")</f>
        <v/>
      </c>
      <c r="AW1489" s="46" t="str">
        <f>IF(Table1[[#This Row],[Cur_Amount Credit]]&gt;0,ROUND(Table1[[#This Row],[Cur_Amount Credit]],2),"")</f>
        <v/>
      </c>
      <c r="AX1489" s="46" t="str">
        <f>LEFT(Table1[[#This Row],[Cur]],3)</f>
        <v/>
      </c>
      <c r="AY1489" s="59"/>
      <c r="AZ1489" s="46"/>
      <c r="BA1489" s="46" t="str">
        <f>IF(Table1[[#This Row],[Cur]]&lt;&gt;"",IF(Table1[[#This Row],[Cur]]="USD","",ExchangeRate),"")</f>
        <v/>
      </c>
      <c r="BB1489" s="46" t="str">
        <f>IF(Table1[[#This Row],[Grant]]&lt;&gt;"",VLOOKUP(Table1[[#This Row],[Grant]],Grants!B:D,3),"")</f>
        <v/>
      </c>
      <c r="BC1489" s="46" t="str">
        <f>TRIM(Table1[[#This Row],[Vendor ID]])</f>
        <v/>
      </c>
      <c r="BD1489">
        <f>IF(Table1[[#This Row],[Reference Number]]=Q1488,BD1488,BD1488+1)</f>
        <v>0</v>
      </c>
    </row>
    <row r="1490" spans="1:56" ht="11.25" customHeight="1" x14ac:dyDescent="0.25">
      <c r="A1490" s="1"/>
      <c r="B1490" s="88" t="str">
        <f>IF(Table1[[#This Row],[Posting Date]]&lt;&gt;"",IF(Table1[[#This Row],[Reference Number]]=Q1489,B1489+1,1),"")</f>
        <v/>
      </c>
      <c r="C1490" s="61"/>
      <c r="D1490" s="61"/>
      <c r="E1490" s="138"/>
      <c r="F1490" s="141" t="str">
        <f>IFERROR(IF(VLOOKUP(Table1[[#This Row],[Budget Code Description]],Dimentions!$X$6:$AC$139,2,FALSE)="","",VLOOKUP(Table1[[#This Row],[Budget Code Description]],Dimentions!$X$6:$AC$139,2,FALSE)),"")</f>
        <v/>
      </c>
      <c r="G1490" s="141"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1" t="str">
        <f>IFERROR(VLOOKUP(Table1[[#This Row],[Budget Code Description]],Table6[#All],8,FALSE),"")</f>
        <v/>
      </c>
      <c r="L1490" s="63"/>
      <c r="M1490" s="65" t="str">
        <f>IFERROR(VLOOKUP(Table1[[#This Row],[Staff ID]],Table2[],2,FALSE),"")</f>
        <v/>
      </c>
      <c r="N1490" s="209" t="str">
        <f>IFERROR(IF(VLOOKUP(Table1[[#This Row],[Budget Code Description]],Dimentions!$X$6:$AC$134,4,FALSE)="","",VLOOKUP(Table1[[#This Row],[Budget Code Description]],Dimentions!$X$6:$AC$134,4,FALSE)),"")</f>
        <v/>
      </c>
      <c r="O1490" s="65" t="str">
        <f>IFERROR(VLOOKUP(Table1[[#This Row],[Vendor ID]],Table549[],2,FALSE),"")</f>
        <v/>
      </c>
      <c r="P1490" s="63"/>
      <c r="Q1490" s="141" t="str">
        <f>IF(Table1[[#This Row],[Posting Date]]&lt;&gt;"",$D$9,"")</f>
        <v/>
      </c>
      <c r="R1490" s="157" t="str">
        <f>IF(Table1[[#This Row],[Posting Date]]&lt;&gt;"",$D$10,"")</f>
        <v/>
      </c>
      <c r="S1490" s="66"/>
      <c r="T1490" s="63"/>
      <c r="U1490" s="67"/>
      <c r="V1490" s="67"/>
      <c r="W1490" s="67" t="str">
        <f t="shared" si="27"/>
        <v/>
      </c>
      <c r="X1490" s="159" t="str">
        <f>IF(E1490="","",(IF(Table1[[#This Row],[Cur]]="USD",Table1[[#This Row],[Cur_Amount Debit]],Table1[[#This Row],[Cur_Amount Debit]]/Table1[[#This Row],[Exchange Rate]])))</f>
        <v/>
      </c>
      <c r="Y1490" s="159" t="str">
        <f>IF(E1490="","",(IF(Table1[[#This Row],[Cur]]="USD",Table1[[#This Row],[Cur_Amount Credit]],Table1[[#This Row],[Cur_Amount Credit]]/ExchangeRate)))</f>
        <v/>
      </c>
      <c r="Z1490" s="201" t="str">
        <f>IF(E1490="","",(Table1[[#This Row],[Debit USD]]-Table1[[#This Row],[Credit USD]]))</f>
        <v/>
      </c>
      <c r="AA1490" s="226"/>
      <c r="AB1490" s="255"/>
      <c r="AC1490" s="1"/>
      <c r="AD1490" s="15"/>
      <c r="AE1490" s="15" t="str">
        <f>IF(AND(OR(Table1[[#This Row],[Account]]="15030",Table1[[#This Row],[Account]]="15035",Table1[[#This Row],[Account]]="20150"),Table1[[#This Row],[Vendor ID]]=""),1,"")</f>
        <v/>
      </c>
      <c r="AF1490" s="15"/>
      <c r="AG1490" s="15"/>
      <c r="AH1490" s="15"/>
      <c r="AI1490" s="46" t="str">
        <f>IF(Table1[[#This Row],[Posting Date]]&lt;&gt;"","GJ-"&amp;CountryID,"")</f>
        <v/>
      </c>
      <c r="AJ1490" s="59" t="str">
        <f>IF(Table1[[#This Row],[Posting Date]]&lt;&gt;"",Table1[[#This Row],[Posting Date]],"")</f>
        <v/>
      </c>
      <c r="AK1490" s="46"/>
      <c r="AL1490" s="46" t="str">
        <f>IF(Table1[[#This Row],[Description]]&lt;&gt;"",Table1[[#This Row],[Description]],"")</f>
        <v/>
      </c>
      <c r="AM1490" s="46" t="str">
        <f>IF(Table1[[#This Row],[Posting Date]]&lt;&gt;"",Table1[[#This Row],[Reference Number]],"")</f>
        <v/>
      </c>
      <c r="AN1490" s="46" t="str">
        <f>TRIM(Table1[[#This Row],[Line '#]])</f>
        <v/>
      </c>
      <c r="AO1490" s="46" t="str">
        <f>TRIM(Table1[[#This Row],[Account]])</f>
        <v/>
      </c>
      <c r="AP1490" s="46" t="str">
        <f>IF(Table1[[#This Row],[Posting Date]]&lt;&gt;"",$D$5,"")</f>
        <v/>
      </c>
      <c r="AQ1490" s="46" t="str">
        <f>TRIM(Table1[[#This Row],[Departments-Prgrams]])</f>
        <v/>
      </c>
      <c r="AR1490" s="46" t="str">
        <f>TRIM(Table1[[#This Row],[Grant]])</f>
        <v/>
      </c>
      <c r="AS1490" s="46" t="str">
        <f>TRIM(Table1[[#This Row],[Staff ID]])</f>
        <v/>
      </c>
      <c r="AT1490" s="46" t="str">
        <f>IF(TRIM(Table1[[#This Row],[Budget Code]])=0,"",TRIM(Table1[[#This Row],[Budget Code]]))</f>
        <v/>
      </c>
      <c r="AU1490" s="46" t="str">
        <f>IF(Table1[[#This Row],[Line Description]]&lt;&gt;"",Table1[[#This Row],[Line Description]],"")</f>
        <v/>
      </c>
      <c r="AV1490" s="46" t="str">
        <f>IF(Table1[[#This Row],[Cur_Amount Debit]]&gt;0,ROUND(Table1[[#This Row],[Cur_Amount Debit]],2),"")</f>
        <v/>
      </c>
      <c r="AW1490" s="46" t="str">
        <f>IF(Table1[[#This Row],[Cur_Amount Credit]]&gt;0,ROUND(Table1[[#This Row],[Cur_Amount Credit]],2),"")</f>
        <v/>
      </c>
      <c r="AX1490" s="46" t="str">
        <f>LEFT(Table1[[#This Row],[Cur]],3)</f>
        <v/>
      </c>
      <c r="AY1490" s="59"/>
      <c r="AZ1490" s="46"/>
      <c r="BA1490" s="46" t="str">
        <f>IF(Table1[[#This Row],[Cur]]&lt;&gt;"",IF(Table1[[#This Row],[Cur]]="USD","",ExchangeRate),"")</f>
        <v/>
      </c>
      <c r="BB1490" s="46" t="str">
        <f>IF(Table1[[#This Row],[Grant]]&lt;&gt;"",VLOOKUP(Table1[[#This Row],[Grant]],Grants!B:D,3),"")</f>
        <v/>
      </c>
      <c r="BC1490" s="46" t="str">
        <f>TRIM(Table1[[#This Row],[Vendor ID]])</f>
        <v/>
      </c>
      <c r="BD1490">
        <f>IF(Table1[[#This Row],[Reference Number]]=Q1489,BD1489,BD1489+1)</f>
        <v>0</v>
      </c>
    </row>
    <row r="1491" spans="1:56" ht="11.25" customHeight="1" x14ac:dyDescent="0.25">
      <c r="A1491" s="1"/>
      <c r="B1491" s="88" t="str">
        <f>IF(Table1[[#This Row],[Posting Date]]&lt;&gt;"",IF(Table1[[#This Row],[Reference Number]]=Q1490,B1490+1,1),"")</f>
        <v/>
      </c>
      <c r="C1491" s="61"/>
      <c r="D1491" s="61"/>
      <c r="E1491" s="138"/>
      <c r="F1491" s="141" t="str">
        <f>IFERROR(IF(VLOOKUP(Table1[[#This Row],[Budget Code Description]],Dimentions!$X$6:$AC$139,2,FALSE)="","",VLOOKUP(Table1[[#This Row],[Budget Code Description]],Dimentions!$X$6:$AC$139,2,FALSE)),"")</f>
        <v/>
      </c>
      <c r="G1491" s="141"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1" t="str">
        <f>IFERROR(VLOOKUP(Table1[[#This Row],[Budget Code Description]],Table6[#All],8,FALSE),"")</f>
        <v/>
      </c>
      <c r="L1491" s="63"/>
      <c r="M1491" s="65" t="str">
        <f>IFERROR(VLOOKUP(Table1[[#This Row],[Staff ID]],Table2[],2,FALSE),"")</f>
        <v/>
      </c>
      <c r="N1491" s="209" t="str">
        <f>IFERROR(IF(VLOOKUP(Table1[[#This Row],[Budget Code Description]],Dimentions!$X$6:$AC$134,4,FALSE)="","",VLOOKUP(Table1[[#This Row],[Budget Code Description]],Dimentions!$X$6:$AC$134,4,FALSE)),"")</f>
        <v/>
      </c>
      <c r="O1491" s="65" t="str">
        <f>IFERROR(VLOOKUP(Table1[[#This Row],[Vendor ID]],Table549[],2,FALSE),"")</f>
        <v/>
      </c>
      <c r="P1491" s="63"/>
      <c r="Q1491" s="141" t="str">
        <f>IF(Table1[[#This Row],[Posting Date]]&lt;&gt;"",$D$9,"")</f>
        <v/>
      </c>
      <c r="R1491" s="157" t="str">
        <f>IF(Table1[[#This Row],[Posting Date]]&lt;&gt;"",$D$10,"")</f>
        <v/>
      </c>
      <c r="S1491" s="66"/>
      <c r="T1491" s="63"/>
      <c r="U1491" s="67"/>
      <c r="V1491" s="67"/>
      <c r="W1491" s="67" t="str">
        <f t="shared" si="27"/>
        <v/>
      </c>
      <c r="X1491" s="159" t="str">
        <f>IF(E1491="","",(IF(Table1[[#This Row],[Cur]]="USD",Table1[[#This Row],[Cur_Amount Debit]],Table1[[#This Row],[Cur_Amount Debit]]/Table1[[#This Row],[Exchange Rate]])))</f>
        <v/>
      </c>
      <c r="Y1491" s="159" t="str">
        <f>IF(E1491="","",(IF(Table1[[#This Row],[Cur]]="USD",Table1[[#This Row],[Cur_Amount Credit]],Table1[[#This Row],[Cur_Amount Credit]]/ExchangeRate)))</f>
        <v/>
      </c>
      <c r="Z1491" s="201" t="str">
        <f>IF(E1491="","",(Table1[[#This Row],[Debit USD]]-Table1[[#This Row],[Credit USD]]))</f>
        <v/>
      </c>
      <c r="AA1491" s="226"/>
      <c r="AB1491" s="255"/>
      <c r="AC1491" s="1"/>
      <c r="AD1491" s="15"/>
      <c r="AE1491" s="15" t="str">
        <f>IF(AND(OR(Table1[[#This Row],[Account]]="15030",Table1[[#This Row],[Account]]="15035",Table1[[#This Row],[Account]]="20150"),Table1[[#This Row],[Vendor ID]]=""),1,"")</f>
        <v/>
      </c>
      <c r="AF1491" s="15"/>
      <c r="AG1491" s="15"/>
      <c r="AH1491" s="15"/>
      <c r="AI1491" s="46" t="str">
        <f>IF(Table1[[#This Row],[Posting Date]]&lt;&gt;"","GJ-"&amp;CountryID,"")</f>
        <v/>
      </c>
      <c r="AJ1491" s="59" t="str">
        <f>IF(Table1[[#This Row],[Posting Date]]&lt;&gt;"",Table1[[#This Row],[Posting Date]],"")</f>
        <v/>
      </c>
      <c r="AK1491" s="46"/>
      <c r="AL1491" s="46" t="str">
        <f>IF(Table1[[#This Row],[Description]]&lt;&gt;"",Table1[[#This Row],[Description]],"")</f>
        <v/>
      </c>
      <c r="AM1491" s="46" t="str">
        <f>IF(Table1[[#This Row],[Posting Date]]&lt;&gt;"",Table1[[#This Row],[Reference Number]],"")</f>
        <v/>
      </c>
      <c r="AN1491" s="46" t="str">
        <f>TRIM(Table1[[#This Row],[Line '#]])</f>
        <v/>
      </c>
      <c r="AO1491" s="46" t="str">
        <f>TRIM(Table1[[#This Row],[Account]])</f>
        <v/>
      </c>
      <c r="AP1491" s="46" t="str">
        <f>IF(Table1[[#This Row],[Posting Date]]&lt;&gt;"",$D$5,"")</f>
        <v/>
      </c>
      <c r="AQ1491" s="46" t="str">
        <f>TRIM(Table1[[#This Row],[Departments-Prgrams]])</f>
        <v/>
      </c>
      <c r="AR1491" s="46" t="str">
        <f>TRIM(Table1[[#This Row],[Grant]])</f>
        <v/>
      </c>
      <c r="AS1491" s="46" t="str">
        <f>TRIM(Table1[[#This Row],[Staff ID]])</f>
        <v/>
      </c>
      <c r="AT1491" s="46" t="str">
        <f>IF(TRIM(Table1[[#This Row],[Budget Code]])=0,"",TRIM(Table1[[#This Row],[Budget Code]]))</f>
        <v/>
      </c>
      <c r="AU1491" s="46" t="str">
        <f>IF(Table1[[#This Row],[Line Description]]&lt;&gt;"",Table1[[#This Row],[Line Description]],"")</f>
        <v/>
      </c>
      <c r="AV1491" s="46" t="str">
        <f>IF(Table1[[#This Row],[Cur_Amount Debit]]&gt;0,ROUND(Table1[[#This Row],[Cur_Amount Debit]],2),"")</f>
        <v/>
      </c>
      <c r="AW1491" s="46" t="str">
        <f>IF(Table1[[#This Row],[Cur_Amount Credit]]&gt;0,ROUND(Table1[[#This Row],[Cur_Amount Credit]],2),"")</f>
        <v/>
      </c>
      <c r="AX1491" s="46" t="str">
        <f>LEFT(Table1[[#This Row],[Cur]],3)</f>
        <v/>
      </c>
      <c r="AY1491" s="59"/>
      <c r="AZ1491" s="46"/>
      <c r="BA1491" s="46" t="str">
        <f>IF(Table1[[#This Row],[Cur]]&lt;&gt;"",IF(Table1[[#This Row],[Cur]]="USD","",ExchangeRate),"")</f>
        <v/>
      </c>
      <c r="BB1491" s="46" t="str">
        <f>IF(Table1[[#This Row],[Grant]]&lt;&gt;"",VLOOKUP(Table1[[#This Row],[Grant]],Grants!B:D,3),"")</f>
        <v/>
      </c>
      <c r="BC1491" s="46" t="str">
        <f>TRIM(Table1[[#This Row],[Vendor ID]])</f>
        <v/>
      </c>
      <c r="BD1491">
        <f>IF(Table1[[#This Row],[Reference Number]]=Q1490,BD1490,BD1490+1)</f>
        <v>0</v>
      </c>
    </row>
    <row r="1492" spans="1:56" ht="11.25" customHeight="1" x14ac:dyDescent="0.25">
      <c r="A1492" s="1"/>
      <c r="B1492" s="88" t="str">
        <f>IF(Table1[[#This Row],[Posting Date]]&lt;&gt;"",IF(Table1[[#This Row],[Reference Number]]=Q1491,B1491+1,1),"")</f>
        <v/>
      </c>
      <c r="C1492" s="61"/>
      <c r="D1492" s="61"/>
      <c r="E1492" s="138"/>
      <c r="F1492" s="141" t="str">
        <f>IFERROR(IF(VLOOKUP(Table1[[#This Row],[Budget Code Description]],Dimentions!$X$6:$AC$139,2,FALSE)="","",VLOOKUP(Table1[[#This Row],[Budget Code Description]],Dimentions!$X$6:$AC$139,2,FALSE)),"")</f>
        <v/>
      </c>
      <c r="G1492" s="141"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1" t="str">
        <f>IFERROR(VLOOKUP(Table1[[#This Row],[Budget Code Description]],Table6[#All],8,FALSE),"")</f>
        <v/>
      </c>
      <c r="L1492" s="63"/>
      <c r="M1492" s="65" t="str">
        <f>IFERROR(VLOOKUP(Table1[[#This Row],[Staff ID]],Table2[],2,FALSE),"")</f>
        <v/>
      </c>
      <c r="N1492" s="209" t="str">
        <f>IFERROR(IF(VLOOKUP(Table1[[#This Row],[Budget Code Description]],Dimentions!$X$6:$AC$134,4,FALSE)="","",VLOOKUP(Table1[[#This Row],[Budget Code Description]],Dimentions!$X$6:$AC$134,4,FALSE)),"")</f>
        <v/>
      </c>
      <c r="O1492" s="65" t="str">
        <f>IFERROR(VLOOKUP(Table1[[#This Row],[Vendor ID]],Table549[],2,FALSE),"")</f>
        <v/>
      </c>
      <c r="P1492" s="63"/>
      <c r="Q1492" s="141" t="str">
        <f>IF(Table1[[#This Row],[Posting Date]]&lt;&gt;"",$D$9,"")</f>
        <v/>
      </c>
      <c r="R1492" s="157" t="str">
        <f>IF(Table1[[#This Row],[Posting Date]]&lt;&gt;"",$D$10,"")</f>
        <v/>
      </c>
      <c r="S1492" s="66"/>
      <c r="T1492" s="63"/>
      <c r="U1492" s="67"/>
      <c r="V1492" s="67"/>
      <c r="W1492" s="67" t="str">
        <f t="shared" si="27"/>
        <v/>
      </c>
      <c r="X1492" s="159" t="str">
        <f>IF(E1492="","",(IF(Table1[[#This Row],[Cur]]="USD",Table1[[#This Row],[Cur_Amount Debit]],Table1[[#This Row],[Cur_Amount Debit]]/Table1[[#This Row],[Exchange Rate]])))</f>
        <v/>
      </c>
      <c r="Y1492" s="159" t="str">
        <f>IF(E1492="","",(IF(Table1[[#This Row],[Cur]]="USD",Table1[[#This Row],[Cur_Amount Credit]],Table1[[#This Row],[Cur_Amount Credit]]/ExchangeRate)))</f>
        <v/>
      </c>
      <c r="Z1492" s="201" t="str">
        <f>IF(E1492="","",(Table1[[#This Row],[Debit USD]]-Table1[[#This Row],[Credit USD]]))</f>
        <v/>
      </c>
      <c r="AA1492" s="226"/>
      <c r="AB1492" s="255"/>
      <c r="AC1492" s="1"/>
      <c r="AD1492" s="15"/>
      <c r="AE1492" s="15" t="str">
        <f>IF(AND(OR(Table1[[#This Row],[Account]]="15030",Table1[[#This Row],[Account]]="15035",Table1[[#This Row],[Account]]="20150"),Table1[[#This Row],[Vendor ID]]=""),1,"")</f>
        <v/>
      </c>
      <c r="AF1492" s="15"/>
      <c r="AG1492" s="15"/>
      <c r="AH1492" s="15"/>
      <c r="AI1492" s="46" t="str">
        <f>IF(Table1[[#This Row],[Posting Date]]&lt;&gt;"","GJ-"&amp;CountryID,"")</f>
        <v/>
      </c>
      <c r="AJ1492" s="59" t="str">
        <f>IF(Table1[[#This Row],[Posting Date]]&lt;&gt;"",Table1[[#This Row],[Posting Date]],"")</f>
        <v/>
      </c>
      <c r="AK1492" s="46"/>
      <c r="AL1492" s="46" t="str">
        <f>IF(Table1[[#This Row],[Description]]&lt;&gt;"",Table1[[#This Row],[Description]],"")</f>
        <v/>
      </c>
      <c r="AM1492" s="46" t="str">
        <f>IF(Table1[[#This Row],[Posting Date]]&lt;&gt;"",Table1[[#This Row],[Reference Number]],"")</f>
        <v/>
      </c>
      <c r="AN1492" s="46" t="str">
        <f>TRIM(Table1[[#This Row],[Line '#]])</f>
        <v/>
      </c>
      <c r="AO1492" s="46" t="str">
        <f>TRIM(Table1[[#This Row],[Account]])</f>
        <v/>
      </c>
      <c r="AP1492" s="46" t="str">
        <f>IF(Table1[[#This Row],[Posting Date]]&lt;&gt;"",$D$5,"")</f>
        <v/>
      </c>
      <c r="AQ1492" s="46" t="str">
        <f>TRIM(Table1[[#This Row],[Departments-Prgrams]])</f>
        <v/>
      </c>
      <c r="AR1492" s="46" t="str">
        <f>TRIM(Table1[[#This Row],[Grant]])</f>
        <v/>
      </c>
      <c r="AS1492" s="46" t="str">
        <f>TRIM(Table1[[#This Row],[Staff ID]])</f>
        <v/>
      </c>
      <c r="AT1492" s="46" t="str">
        <f>IF(TRIM(Table1[[#This Row],[Budget Code]])=0,"",TRIM(Table1[[#This Row],[Budget Code]]))</f>
        <v/>
      </c>
      <c r="AU1492" s="46" t="str">
        <f>IF(Table1[[#This Row],[Line Description]]&lt;&gt;"",Table1[[#This Row],[Line Description]],"")</f>
        <v/>
      </c>
      <c r="AV1492" s="46" t="str">
        <f>IF(Table1[[#This Row],[Cur_Amount Debit]]&gt;0,ROUND(Table1[[#This Row],[Cur_Amount Debit]],2),"")</f>
        <v/>
      </c>
      <c r="AW1492" s="46" t="str">
        <f>IF(Table1[[#This Row],[Cur_Amount Credit]]&gt;0,ROUND(Table1[[#This Row],[Cur_Amount Credit]],2),"")</f>
        <v/>
      </c>
      <c r="AX1492" s="46" t="str">
        <f>LEFT(Table1[[#This Row],[Cur]],3)</f>
        <v/>
      </c>
      <c r="AY1492" s="59"/>
      <c r="AZ1492" s="46"/>
      <c r="BA1492" s="46" t="str">
        <f>IF(Table1[[#This Row],[Cur]]&lt;&gt;"",IF(Table1[[#This Row],[Cur]]="USD","",ExchangeRate),"")</f>
        <v/>
      </c>
      <c r="BB1492" s="46" t="str">
        <f>IF(Table1[[#This Row],[Grant]]&lt;&gt;"",VLOOKUP(Table1[[#This Row],[Grant]],Grants!B:D,3),"")</f>
        <v/>
      </c>
      <c r="BC1492" s="46" t="str">
        <f>TRIM(Table1[[#This Row],[Vendor ID]])</f>
        <v/>
      </c>
      <c r="BD1492">
        <f>IF(Table1[[#This Row],[Reference Number]]=Q1491,BD1491,BD1491+1)</f>
        <v>0</v>
      </c>
    </row>
    <row r="1493" spans="1:56" ht="11.25" customHeight="1" x14ac:dyDescent="0.25">
      <c r="A1493" s="1"/>
      <c r="B1493" s="88" t="str">
        <f>IF(Table1[[#This Row],[Posting Date]]&lt;&gt;"",IF(Table1[[#This Row],[Reference Number]]=Q1492,B1492+1,1),"")</f>
        <v/>
      </c>
      <c r="C1493" s="61"/>
      <c r="D1493" s="61"/>
      <c r="E1493" s="138"/>
      <c r="F1493" s="141" t="str">
        <f>IFERROR(IF(VLOOKUP(Table1[[#This Row],[Budget Code Description]],Dimentions!$X$6:$AC$139,2,FALSE)="","",VLOOKUP(Table1[[#This Row],[Budget Code Description]],Dimentions!$X$6:$AC$139,2,FALSE)),"")</f>
        <v/>
      </c>
      <c r="G1493" s="141"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1" t="str">
        <f>IFERROR(VLOOKUP(Table1[[#This Row],[Budget Code Description]],Table6[#All],8,FALSE),"")</f>
        <v/>
      </c>
      <c r="L1493" s="63"/>
      <c r="M1493" s="65" t="str">
        <f>IFERROR(VLOOKUP(Table1[[#This Row],[Staff ID]],Table2[],2,FALSE),"")</f>
        <v/>
      </c>
      <c r="N1493" s="209" t="str">
        <f>IFERROR(IF(VLOOKUP(Table1[[#This Row],[Budget Code Description]],Dimentions!$X$6:$AC$134,4,FALSE)="","",VLOOKUP(Table1[[#This Row],[Budget Code Description]],Dimentions!$X$6:$AC$134,4,FALSE)),"")</f>
        <v/>
      </c>
      <c r="O1493" s="65" t="str">
        <f>IFERROR(VLOOKUP(Table1[[#This Row],[Vendor ID]],Table549[],2,FALSE),"")</f>
        <v/>
      </c>
      <c r="P1493" s="63"/>
      <c r="Q1493" s="141" t="str">
        <f>IF(Table1[[#This Row],[Posting Date]]&lt;&gt;"",$D$9,"")</f>
        <v/>
      </c>
      <c r="R1493" s="157" t="str">
        <f>IF(Table1[[#This Row],[Posting Date]]&lt;&gt;"",$D$10,"")</f>
        <v/>
      </c>
      <c r="S1493" s="66"/>
      <c r="T1493" s="63"/>
      <c r="U1493" s="67"/>
      <c r="V1493" s="67"/>
      <c r="W1493" s="67" t="str">
        <f t="shared" si="27"/>
        <v/>
      </c>
      <c r="X1493" s="159" t="str">
        <f>IF(E1493="","",(IF(Table1[[#This Row],[Cur]]="USD",Table1[[#This Row],[Cur_Amount Debit]],Table1[[#This Row],[Cur_Amount Debit]]/Table1[[#This Row],[Exchange Rate]])))</f>
        <v/>
      </c>
      <c r="Y1493" s="159" t="str">
        <f>IF(E1493="","",(IF(Table1[[#This Row],[Cur]]="USD",Table1[[#This Row],[Cur_Amount Credit]],Table1[[#This Row],[Cur_Amount Credit]]/ExchangeRate)))</f>
        <v/>
      </c>
      <c r="Z1493" s="201" t="str">
        <f>IF(E1493="","",(Table1[[#This Row],[Debit USD]]-Table1[[#This Row],[Credit USD]]))</f>
        <v/>
      </c>
      <c r="AA1493" s="226"/>
      <c r="AB1493" s="255"/>
      <c r="AC1493" s="1"/>
      <c r="AD1493" s="15"/>
      <c r="AE1493" s="15" t="str">
        <f>IF(AND(OR(Table1[[#This Row],[Account]]="15030",Table1[[#This Row],[Account]]="15035",Table1[[#This Row],[Account]]="20150"),Table1[[#This Row],[Vendor ID]]=""),1,"")</f>
        <v/>
      </c>
      <c r="AF1493" s="15"/>
      <c r="AG1493" s="15"/>
      <c r="AH1493" s="15"/>
      <c r="AI1493" s="46" t="str">
        <f>IF(Table1[[#This Row],[Posting Date]]&lt;&gt;"","GJ-"&amp;CountryID,"")</f>
        <v/>
      </c>
      <c r="AJ1493" s="59" t="str">
        <f>IF(Table1[[#This Row],[Posting Date]]&lt;&gt;"",Table1[[#This Row],[Posting Date]],"")</f>
        <v/>
      </c>
      <c r="AK1493" s="46"/>
      <c r="AL1493" s="46" t="str">
        <f>IF(Table1[[#This Row],[Description]]&lt;&gt;"",Table1[[#This Row],[Description]],"")</f>
        <v/>
      </c>
      <c r="AM1493" s="46" t="str">
        <f>IF(Table1[[#This Row],[Posting Date]]&lt;&gt;"",Table1[[#This Row],[Reference Number]],"")</f>
        <v/>
      </c>
      <c r="AN1493" s="46" t="str">
        <f>TRIM(Table1[[#This Row],[Line '#]])</f>
        <v/>
      </c>
      <c r="AO1493" s="46" t="str">
        <f>TRIM(Table1[[#This Row],[Account]])</f>
        <v/>
      </c>
      <c r="AP1493" s="46" t="str">
        <f>IF(Table1[[#This Row],[Posting Date]]&lt;&gt;"",$D$5,"")</f>
        <v/>
      </c>
      <c r="AQ1493" s="46" t="str">
        <f>TRIM(Table1[[#This Row],[Departments-Prgrams]])</f>
        <v/>
      </c>
      <c r="AR1493" s="46" t="str">
        <f>TRIM(Table1[[#This Row],[Grant]])</f>
        <v/>
      </c>
      <c r="AS1493" s="46" t="str">
        <f>TRIM(Table1[[#This Row],[Staff ID]])</f>
        <v/>
      </c>
      <c r="AT1493" s="46" t="str">
        <f>IF(TRIM(Table1[[#This Row],[Budget Code]])=0,"",TRIM(Table1[[#This Row],[Budget Code]]))</f>
        <v/>
      </c>
      <c r="AU1493" s="46" t="str">
        <f>IF(Table1[[#This Row],[Line Description]]&lt;&gt;"",Table1[[#This Row],[Line Description]],"")</f>
        <v/>
      </c>
      <c r="AV1493" s="46" t="str">
        <f>IF(Table1[[#This Row],[Cur_Amount Debit]]&gt;0,ROUND(Table1[[#This Row],[Cur_Amount Debit]],2),"")</f>
        <v/>
      </c>
      <c r="AW1493" s="46" t="str">
        <f>IF(Table1[[#This Row],[Cur_Amount Credit]]&gt;0,ROUND(Table1[[#This Row],[Cur_Amount Credit]],2),"")</f>
        <v/>
      </c>
      <c r="AX1493" s="46" t="str">
        <f>LEFT(Table1[[#This Row],[Cur]],3)</f>
        <v/>
      </c>
      <c r="AY1493" s="59"/>
      <c r="AZ1493" s="46"/>
      <c r="BA1493" s="46" t="str">
        <f>IF(Table1[[#This Row],[Cur]]&lt;&gt;"",IF(Table1[[#This Row],[Cur]]="USD","",ExchangeRate),"")</f>
        <v/>
      </c>
      <c r="BB1493" s="46" t="str">
        <f>IF(Table1[[#This Row],[Grant]]&lt;&gt;"",VLOOKUP(Table1[[#This Row],[Grant]],Grants!B:D,3),"")</f>
        <v/>
      </c>
      <c r="BC1493" s="46" t="str">
        <f>TRIM(Table1[[#This Row],[Vendor ID]])</f>
        <v/>
      </c>
      <c r="BD1493">
        <f>IF(Table1[[#This Row],[Reference Number]]=Q1492,BD1492,BD1492+1)</f>
        <v>0</v>
      </c>
    </row>
    <row r="1494" spans="1:56" ht="11.25" customHeight="1" x14ac:dyDescent="0.25">
      <c r="A1494" s="1"/>
      <c r="B1494" s="88" t="str">
        <f>IF(Table1[[#This Row],[Posting Date]]&lt;&gt;"",IF(Table1[[#This Row],[Reference Number]]=Q1493,B1493+1,1),"")</f>
        <v/>
      </c>
      <c r="C1494" s="61"/>
      <c r="D1494" s="61"/>
      <c r="E1494" s="138"/>
      <c r="F1494" s="141" t="str">
        <f>IFERROR(IF(VLOOKUP(Table1[[#This Row],[Budget Code Description]],Dimentions!$X$6:$AC$139,2,FALSE)="","",VLOOKUP(Table1[[#This Row],[Budget Code Description]],Dimentions!$X$6:$AC$139,2,FALSE)),"")</f>
        <v/>
      </c>
      <c r="G1494" s="141"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1" t="str">
        <f>IFERROR(VLOOKUP(Table1[[#This Row],[Budget Code Description]],Table6[#All],8,FALSE),"")</f>
        <v/>
      </c>
      <c r="L1494" s="63"/>
      <c r="M1494" s="65" t="str">
        <f>IFERROR(VLOOKUP(Table1[[#This Row],[Staff ID]],Table2[],2,FALSE),"")</f>
        <v/>
      </c>
      <c r="N1494" s="209" t="str">
        <f>IFERROR(IF(VLOOKUP(Table1[[#This Row],[Budget Code Description]],Dimentions!$X$6:$AC$134,4,FALSE)="","",VLOOKUP(Table1[[#This Row],[Budget Code Description]],Dimentions!$X$6:$AC$134,4,FALSE)),"")</f>
        <v/>
      </c>
      <c r="O1494" s="65" t="str">
        <f>IFERROR(VLOOKUP(Table1[[#This Row],[Vendor ID]],Table549[],2,FALSE),"")</f>
        <v/>
      </c>
      <c r="P1494" s="63"/>
      <c r="Q1494" s="141" t="str">
        <f>IF(Table1[[#This Row],[Posting Date]]&lt;&gt;"",$D$9,"")</f>
        <v/>
      </c>
      <c r="R1494" s="157" t="str">
        <f>IF(Table1[[#This Row],[Posting Date]]&lt;&gt;"",$D$10,"")</f>
        <v/>
      </c>
      <c r="S1494" s="66"/>
      <c r="T1494" s="63"/>
      <c r="U1494" s="67"/>
      <c r="V1494" s="67"/>
      <c r="W1494" s="67" t="str">
        <f t="shared" si="27"/>
        <v/>
      </c>
      <c r="X1494" s="159" t="str">
        <f>IF(E1494="","",(IF(Table1[[#This Row],[Cur]]="USD",Table1[[#This Row],[Cur_Amount Debit]],Table1[[#This Row],[Cur_Amount Debit]]/Table1[[#This Row],[Exchange Rate]])))</f>
        <v/>
      </c>
      <c r="Y1494" s="159" t="str">
        <f>IF(E1494="","",(IF(Table1[[#This Row],[Cur]]="USD",Table1[[#This Row],[Cur_Amount Credit]],Table1[[#This Row],[Cur_Amount Credit]]/ExchangeRate)))</f>
        <v/>
      </c>
      <c r="Z1494" s="201" t="str">
        <f>IF(E1494="","",(Table1[[#This Row],[Debit USD]]-Table1[[#This Row],[Credit USD]]))</f>
        <v/>
      </c>
      <c r="AA1494" s="226"/>
      <c r="AB1494" s="255"/>
      <c r="AC1494" s="1"/>
      <c r="AD1494" s="15"/>
      <c r="AE1494" s="15" t="str">
        <f>IF(AND(OR(Table1[[#This Row],[Account]]="15030",Table1[[#This Row],[Account]]="15035",Table1[[#This Row],[Account]]="20150"),Table1[[#This Row],[Vendor ID]]=""),1,"")</f>
        <v/>
      </c>
      <c r="AF1494" s="15"/>
      <c r="AG1494" s="15"/>
      <c r="AH1494" s="15"/>
      <c r="AI1494" s="46" t="str">
        <f>IF(Table1[[#This Row],[Posting Date]]&lt;&gt;"","GJ-"&amp;CountryID,"")</f>
        <v/>
      </c>
      <c r="AJ1494" s="59" t="str">
        <f>IF(Table1[[#This Row],[Posting Date]]&lt;&gt;"",Table1[[#This Row],[Posting Date]],"")</f>
        <v/>
      </c>
      <c r="AK1494" s="46"/>
      <c r="AL1494" s="46" t="str">
        <f>IF(Table1[[#This Row],[Description]]&lt;&gt;"",Table1[[#This Row],[Description]],"")</f>
        <v/>
      </c>
      <c r="AM1494" s="46" t="str">
        <f>IF(Table1[[#This Row],[Posting Date]]&lt;&gt;"",Table1[[#This Row],[Reference Number]],"")</f>
        <v/>
      </c>
      <c r="AN1494" s="46" t="str">
        <f>TRIM(Table1[[#This Row],[Line '#]])</f>
        <v/>
      </c>
      <c r="AO1494" s="46" t="str">
        <f>TRIM(Table1[[#This Row],[Account]])</f>
        <v/>
      </c>
      <c r="AP1494" s="46" t="str">
        <f>IF(Table1[[#This Row],[Posting Date]]&lt;&gt;"",$D$5,"")</f>
        <v/>
      </c>
      <c r="AQ1494" s="46" t="str">
        <f>TRIM(Table1[[#This Row],[Departments-Prgrams]])</f>
        <v/>
      </c>
      <c r="AR1494" s="46" t="str">
        <f>TRIM(Table1[[#This Row],[Grant]])</f>
        <v/>
      </c>
      <c r="AS1494" s="46" t="str">
        <f>TRIM(Table1[[#This Row],[Staff ID]])</f>
        <v/>
      </c>
      <c r="AT1494" s="46" t="str">
        <f>IF(TRIM(Table1[[#This Row],[Budget Code]])=0,"",TRIM(Table1[[#This Row],[Budget Code]]))</f>
        <v/>
      </c>
      <c r="AU1494" s="46" t="str">
        <f>IF(Table1[[#This Row],[Line Description]]&lt;&gt;"",Table1[[#This Row],[Line Description]],"")</f>
        <v/>
      </c>
      <c r="AV1494" s="46" t="str">
        <f>IF(Table1[[#This Row],[Cur_Amount Debit]]&gt;0,ROUND(Table1[[#This Row],[Cur_Amount Debit]],2),"")</f>
        <v/>
      </c>
      <c r="AW1494" s="46" t="str">
        <f>IF(Table1[[#This Row],[Cur_Amount Credit]]&gt;0,ROUND(Table1[[#This Row],[Cur_Amount Credit]],2),"")</f>
        <v/>
      </c>
      <c r="AX1494" s="46" t="str">
        <f>LEFT(Table1[[#This Row],[Cur]],3)</f>
        <v/>
      </c>
      <c r="AY1494" s="59"/>
      <c r="AZ1494" s="46"/>
      <c r="BA1494" s="46" t="str">
        <f>IF(Table1[[#This Row],[Cur]]&lt;&gt;"",IF(Table1[[#This Row],[Cur]]="USD","",ExchangeRate),"")</f>
        <v/>
      </c>
      <c r="BB1494" s="46" t="str">
        <f>IF(Table1[[#This Row],[Grant]]&lt;&gt;"",VLOOKUP(Table1[[#This Row],[Grant]],Grants!B:D,3),"")</f>
        <v/>
      </c>
      <c r="BC1494" s="46" t="str">
        <f>TRIM(Table1[[#This Row],[Vendor ID]])</f>
        <v/>
      </c>
      <c r="BD1494">
        <f>IF(Table1[[#This Row],[Reference Number]]=Q1493,BD1493,BD1493+1)</f>
        <v>0</v>
      </c>
    </row>
    <row r="1495" spans="1:56" ht="11.25" customHeight="1" x14ac:dyDescent="0.25">
      <c r="A1495" s="1"/>
      <c r="B1495" s="88" t="str">
        <f>IF(Table1[[#This Row],[Posting Date]]&lt;&gt;"",IF(Table1[[#This Row],[Reference Number]]=Q1494,B1494+1,1),"")</f>
        <v/>
      </c>
      <c r="C1495" s="61"/>
      <c r="D1495" s="61"/>
      <c r="E1495" s="138"/>
      <c r="F1495" s="141" t="str">
        <f>IFERROR(IF(VLOOKUP(Table1[[#This Row],[Budget Code Description]],Dimentions!$X$6:$AC$139,2,FALSE)="","",VLOOKUP(Table1[[#This Row],[Budget Code Description]],Dimentions!$X$6:$AC$139,2,FALSE)),"")</f>
        <v/>
      </c>
      <c r="G1495" s="141"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1" t="str">
        <f>IFERROR(VLOOKUP(Table1[[#This Row],[Budget Code Description]],Table6[#All],8,FALSE),"")</f>
        <v/>
      </c>
      <c r="L1495" s="63"/>
      <c r="M1495" s="65" t="str">
        <f>IFERROR(VLOOKUP(Table1[[#This Row],[Staff ID]],Table2[],2,FALSE),"")</f>
        <v/>
      </c>
      <c r="N1495" s="209" t="str">
        <f>IFERROR(IF(VLOOKUP(Table1[[#This Row],[Budget Code Description]],Dimentions!$X$6:$AC$134,4,FALSE)="","",VLOOKUP(Table1[[#This Row],[Budget Code Description]],Dimentions!$X$6:$AC$134,4,FALSE)),"")</f>
        <v/>
      </c>
      <c r="O1495" s="65" t="str">
        <f>IFERROR(VLOOKUP(Table1[[#This Row],[Vendor ID]],Table549[],2,FALSE),"")</f>
        <v/>
      </c>
      <c r="P1495" s="63"/>
      <c r="Q1495" s="141" t="str">
        <f>IF(Table1[[#This Row],[Posting Date]]&lt;&gt;"",$D$9,"")</f>
        <v/>
      </c>
      <c r="R1495" s="157" t="str">
        <f>IF(Table1[[#This Row],[Posting Date]]&lt;&gt;"",$D$10,"")</f>
        <v/>
      </c>
      <c r="S1495" s="66"/>
      <c r="T1495" s="63"/>
      <c r="U1495" s="67"/>
      <c r="V1495" s="67"/>
      <c r="W1495" s="67" t="str">
        <f t="shared" si="27"/>
        <v/>
      </c>
      <c r="X1495" s="159" t="str">
        <f>IF(E1495="","",(IF(Table1[[#This Row],[Cur]]="USD",Table1[[#This Row],[Cur_Amount Debit]],Table1[[#This Row],[Cur_Amount Debit]]/Table1[[#This Row],[Exchange Rate]])))</f>
        <v/>
      </c>
      <c r="Y1495" s="159" t="str">
        <f>IF(E1495="","",(IF(Table1[[#This Row],[Cur]]="USD",Table1[[#This Row],[Cur_Amount Credit]],Table1[[#This Row],[Cur_Amount Credit]]/ExchangeRate)))</f>
        <v/>
      </c>
      <c r="Z1495" s="201" t="str">
        <f>IF(E1495="","",(Table1[[#This Row],[Debit USD]]-Table1[[#This Row],[Credit USD]]))</f>
        <v/>
      </c>
      <c r="AA1495" s="226"/>
      <c r="AB1495" s="255"/>
      <c r="AC1495" s="1"/>
      <c r="AD1495" s="15"/>
      <c r="AE1495" s="15" t="str">
        <f>IF(AND(OR(Table1[[#This Row],[Account]]="15030",Table1[[#This Row],[Account]]="15035",Table1[[#This Row],[Account]]="20150"),Table1[[#This Row],[Vendor ID]]=""),1,"")</f>
        <v/>
      </c>
      <c r="AF1495" s="15"/>
      <c r="AG1495" s="15"/>
      <c r="AH1495" s="15"/>
      <c r="AI1495" s="46" t="str">
        <f>IF(Table1[[#This Row],[Posting Date]]&lt;&gt;"","GJ-"&amp;CountryID,"")</f>
        <v/>
      </c>
      <c r="AJ1495" s="59" t="str">
        <f>IF(Table1[[#This Row],[Posting Date]]&lt;&gt;"",Table1[[#This Row],[Posting Date]],"")</f>
        <v/>
      </c>
      <c r="AK1495" s="46"/>
      <c r="AL1495" s="46" t="str">
        <f>IF(Table1[[#This Row],[Description]]&lt;&gt;"",Table1[[#This Row],[Description]],"")</f>
        <v/>
      </c>
      <c r="AM1495" s="46" t="str">
        <f>IF(Table1[[#This Row],[Posting Date]]&lt;&gt;"",Table1[[#This Row],[Reference Number]],"")</f>
        <v/>
      </c>
      <c r="AN1495" s="46" t="str">
        <f>TRIM(Table1[[#This Row],[Line '#]])</f>
        <v/>
      </c>
      <c r="AO1495" s="46" t="str">
        <f>TRIM(Table1[[#This Row],[Account]])</f>
        <v/>
      </c>
      <c r="AP1495" s="46" t="str">
        <f>IF(Table1[[#This Row],[Posting Date]]&lt;&gt;"",$D$5,"")</f>
        <v/>
      </c>
      <c r="AQ1495" s="46" t="str">
        <f>TRIM(Table1[[#This Row],[Departments-Prgrams]])</f>
        <v/>
      </c>
      <c r="AR1495" s="46" t="str">
        <f>TRIM(Table1[[#This Row],[Grant]])</f>
        <v/>
      </c>
      <c r="AS1495" s="46" t="str">
        <f>TRIM(Table1[[#This Row],[Staff ID]])</f>
        <v/>
      </c>
      <c r="AT1495" s="46" t="str">
        <f>IF(TRIM(Table1[[#This Row],[Budget Code]])=0,"",TRIM(Table1[[#This Row],[Budget Code]]))</f>
        <v/>
      </c>
      <c r="AU1495" s="46" t="str">
        <f>IF(Table1[[#This Row],[Line Description]]&lt;&gt;"",Table1[[#This Row],[Line Description]],"")</f>
        <v/>
      </c>
      <c r="AV1495" s="46" t="str">
        <f>IF(Table1[[#This Row],[Cur_Amount Debit]]&gt;0,ROUND(Table1[[#This Row],[Cur_Amount Debit]],2),"")</f>
        <v/>
      </c>
      <c r="AW1495" s="46" t="str">
        <f>IF(Table1[[#This Row],[Cur_Amount Credit]]&gt;0,ROUND(Table1[[#This Row],[Cur_Amount Credit]],2),"")</f>
        <v/>
      </c>
      <c r="AX1495" s="46" t="str">
        <f>LEFT(Table1[[#This Row],[Cur]],3)</f>
        <v/>
      </c>
      <c r="AY1495" s="59"/>
      <c r="AZ1495" s="46"/>
      <c r="BA1495" s="46" t="str">
        <f>IF(Table1[[#This Row],[Cur]]&lt;&gt;"",IF(Table1[[#This Row],[Cur]]="USD","",ExchangeRate),"")</f>
        <v/>
      </c>
      <c r="BB1495" s="46" t="str">
        <f>IF(Table1[[#This Row],[Grant]]&lt;&gt;"",VLOOKUP(Table1[[#This Row],[Grant]],Grants!B:D,3),"")</f>
        <v/>
      </c>
      <c r="BC1495" s="46" t="str">
        <f>TRIM(Table1[[#This Row],[Vendor ID]])</f>
        <v/>
      </c>
      <c r="BD1495">
        <f>IF(Table1[[#This Row],[Reference Number]]=Q1494,BD1494,BD1494+1)</f>
        <v>0</v>
      </c>
    </row>
    <row r="1496" spans="1:56" ht="11.25" customHeight="1" x14ac:dyDescent="0.25">
      <c r="A1496" s="1"/>
      <c r="B1496" s="88" t="str">
        <f>IF(Table1[[#This Row],[Posting Date]]&lt;&gt;"",IF(Table1[[#This Row],[Reference Number]]=Q1495,B1495+1,1),"")</f>
        <v/>
      </c>
      <c r="C1496" s="61"/>
      <c r="D1496" s="61"/>
      <c r="E1496" s="138"/>
      <c r="F1496" s="141" t="str">
        <f>IFERROR(IF(VLOOKUP(Table1[[#This Row],[Budget Code Description]],Dimentions!$X$6:$AC$139,2,FALSE)="","",VLOOKUP(Table1[[#This Row],[Budget Code Description]],Dimentions!$X$6:$AC$139,2,FALSE)),"")</f>
        <v/>
      </c>
      <c r="G1496" s="141"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1" t="str">
        <f>IFERROR(VLOOKUP(Table1[[#This Row],[Budget Code Description]],Table6[#All],8,FALSE),"")</f>
        <v/>
      </c>
      <c r="L1496" s="63"/>
      <c r="M1496" s="65" t="str">
        <f>IFERROR(VLOOKUP(Table1[[#This Row],[Staff ID]],Table2[],2,FALSE),"")</f>
        <v/>
      </c>
      <c r="N1496" s="209" t="str">
        <f>IFERROR(IF(VLOOKUP(Table1[[#This Row],[Budget Code Description]],Dimentions!$X$6:$AC$134,4,FALSE)="","",VLOOKUP(Table1[[#This Row],[Budget Code Description]],Dimentions!$X$6:$AC$134,4,FALSE)),"")</f>
        <v/>
      </c>
      <c r="O1496" s="65" t="str">
        <f>IFERROR(VLOOKUP(Table1[[#This Row],[Vendor ID]],Table549[],2,FALSE),"")</f>
        <v/>
      </c>
      <c r="P1496" s="63"/>
      <c r="Q1496" s="141" t="str">
        <f>IF(Table1[[#This Row],[Posting Date]]&lt;&gt;"",$D$9,"")</f>
        <v/>
      </c>
      <c r="R1496" s="157" t="str">
        <f>IF(Table1[[#This Row],[Posting Date]]&lt;&gt;"",$D$10,"")</f>
        <v/>
      </c>
      <c r="S1496" s="66"/>
      <c r="T1496" s="63"/>
      <c r="U1496" s="67"/>
      <c r="V1496" s="67"/>
      <c r="W1496" s="67" t="str">
        <f t="shared" si="27"/>
        <v/>
      </c>
      <c r="X1496" s="159" t="str">
        <f>IF(E1496="","",(IF(Table1[[#This Row],[Cur]]="USD",Table1[[#This Row],[Cur_Amount Debit]],Table1[[#This Row],[Cur_Amount Debit]]/Table1[[#This Row],[Exchange Rate]])))</f>
        <v/>
      </c>
      <c r="Y1496" s="159" t="str">
        <f>IF(E1496="","",(IF(Table1[[#This Row],[Cur]]="USD",Table1[[#This Row],[Cur_Amount Credit]],Table1[[#This Row],[Cur_Amount Credit]]/ExchangeRate)))</f>
        <v/>
      </c>
      <c r="Z1496" s="201" t="str">
        <f>IF(E1496="","",(Table1[[#This Row],[Debit USD]]-Table1[[#This Row],[Credit USD]]))</f>
        <v/>
      </c>
      <c r="AA1496" s="226"/>
      <c r="AB1496" s="255"/>
      <c r="AC1496" s="1"/>
      <c r="AD1496" s="15"/>
      <c r="AE1496" s="15" t="str">
        <f>IF(AND(OR(Table1[[#This Row],[Account]]="15030",Table1[[#This Row],[Account]]="15035",Table1[[#This Row],[Account]]="20150"),Table1[[#This Row],[Vendor ID]]=""),1,"")</f>
        <v/>
      </c>
      <c r="AF1496" s="15"/>
      <c r="AG1496" s="15"/>
      <c r="AH1496" s="15"/>
      <c r="AI1496" s="46" t="str">
        <f>IF(Table1[[#This Row],[Posting Date]]&lt;&gt;"","GJ-"&amp;CountryID,"")</f>
        <v/>
      </c>
      <c r="AJ1496" s="59" t="str">
        <f>IF(Table1[[#This Row],[Posting Date]]&lt;&gt;"",Table1[[#This Row],[Posting Date]],"")</f>
        <v/>
      </c>
      <c r="AK1496" s="46"/>
      <c r="AL1496" s="46" t="str">
        <f>IF(Table1[[#This Row],[Description]]&lt;&gt;"",Table1[[#This Row],[Description]],"")</f>
        <v/>
      </c>
      <c r="AM1496" s="46" t="str">
        <f>IF(Table1[[#This Row],[Posting Date]]&lt;&gt;"",Table1[[#This Row],[Reference Number]],"")</f>
        <v/>
      </c>
      <c r="AN1496" s="46" t="str">
        <f>TRIM(Table1[[#This Row],[Line '#]])</f>
        <v/>
      </c>
      <c r="AO1496" s="46" t="str">
        <f>TRIM(Table1[[#This Row],[Account]])</f>
        <v/>
      </c>
      <c r="AP1496" s="46" t="str">
        <f>IF(Table1[[#This Row],[Posting Date]]&lt;&gt;"",$D$5,"")</f>
        <v/>
      </c>
      <c r="AQ1496" s="46" t="str">
        <f>TRIM(Table1[[#This Row],[Departments-Prgrams]])</f>
        <v/>
      </c>
      <c r="AR1496" s="46" t="str">
        <f>TRIM(Table1[[#This Row],[Grant]])</f>
        <v/>
      </c>
      <c r="AS1496" s="46" t="str">
        <f>TRIM(Table1[[#This Row],[Staff ID]])</f>
        <v/>
      </c>
      <c r="AT1496" s="46" t="str">
        <f>IF(TRIM(Table1[[#This Row],[Budget Code]])=0,"",TRIM(Table1[[#This Row],[Budget Code]]))</f>
        <v/>
      </c>
      <c r="AU1496" s="46" t="str">
        <f>IF(Table1[[#This Row],[Line Description]]&lt;&gt;"",Table1[[#This Row],[Line Description]],"")</f>
        <v/>
      </c>
      <c r="AV1496" s="46" t="str">
        <f>IF(Table1[[#This Row],[Cur_Amount Debit]]&gt;0,ROUND(Table1[[#This Row],[Cur_Amount Debit]],2),"")</f>
        <v/>
      </c>
      <c r="AW1496" s="46" t="str">
        <f>IF(Table1[[#This Row],[Cur_Amount Credit]]&gt;0,ROUND(Table1[[#This Row],[Cur_Amount Credit]],2),"")</f>
        <v/>
      </c>
      <c r="AX1496" s="46" t="str">
        <f>LEFT(Table1[[#This Row],[Cur]],3)</f>
        <v/>
      </c>
      <c r="AY1496" s="59"/>
      <c r="AZ1496" s="46"/>
      <c r="BA1496" s="46" t="str">
        <f>IF(Table1[[#This Row],[Cur]]&lt;&gt;"",IF(Table1[[#This Row],[Cur]]="USD","",ExchangeRate),"")</f>
        <v/>
      </c>
      <c r="BB1496" s="46" t="str">
        <f>IF(Table1[[#This Row],[Grant]]&lt;&gt;"",VLOOKUP(Table1[[#This Row],[Grant]],Grants!B:D,3),"")</f>
        <v/>
      </c>
      <c r="BC1496" s="46" t="str">
        <f>TRIM(Table1[[#This Row],[Vendor ID]])</f>
        <v/>
      </c>
      <c r="BD1496">
        <f>IF(Table1[[#This Row],[Reference Number]]=Q1495,BD1495,BD1495+1)</f>
        <v>0</v>
      </c>
    </row>
    <row r="1497" spans="1:56" ht="11.25" customHeight="1" x14ac:dyDescent="0.25">
      <c r="A1497" s="1"/>
      <c r="B1497" s="88" t="str">
        <f>IF(Table1[[#This Row],[Posting Date]]&lt;&gt;"",IF(Table1[[#This Row],[Reference Number]]=Q1496,B1496+1,1),"")</f>
        <v/>
      </c>
      <c r="C1497" s="61"/>
      <c r="D1497" s="61"/>
      <c r="E1497" s="138"/>
      <c r="F1497" s="141" t="str">
        <f>IFERROR(IF(VLOOKUP(Table1[[#This Row],[Budget Code Description]],Dimentions!$X$6:$AC$139,2,FALSE)="","",VLOOKUP(Table1[[#This Row],[Budget Code Description]],Dimentions!$X$6:$AC$139,2,FALSE)),"")</f>
        <v/>
      </c>
      <c r="G1497" s="141"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1" t="str">
        <f>IFERROR(VLOOKUP(Table1[[#This Row],[Budget Code Description]],Table6[#All],8,FALSE),"")</f>
        <v/>
      </c>
      <c r="L1497" s="63"/>
      <c r="M1497" s="65" t="str">
        <f>IFERROR(VLOOKUP(Table1[[#This Row],[Staff ID]],Table2[],2,FALSE),"")</f>
        <v/>
      </c>
      <c r="N1497" s="209" t="str">
        <f>IFERROR(IF(VLOOKUP(Table1[[#This Row],[Budget Code Description]],Dimentions!$X$6:$AC$134,4,FALSE)="","",VLOOKUP(Table1[[#This Row],[Budget Code Description]],Dimentions!$X$6:$AC$134,4,FALSE)),"")</f>
        <v/>
      </c>
      <c r="O1497" s="65" t="str">
        <f>IFERROR(VLOOKUP(Table1[[#This Row],[Vendor ID]],Table549[],2,FALSE),"")</f>
        <v/>
      </c>
      <c r="P1497" s="63"/>
      <c r="Q1497" s="141" t="str">
        <f>IF(Table1[[#This Row],[Posting Date]]&lt;&gt;"",$D$9,"")</f>
        <v/>
      </c>
      <c r="R1497" s="157" t="str">
        <f>IF(Table1[[#This Row],[Posting Date]]&lt;&gt;"",$D$10,"")</f>
        <v/>
      </c>
      <c r="S1497" s="66"/>
      <c r="T1497" s="63"/>
      <c r="U1497" s="67"/>
      <c r="V1497" s="67"/>
      <c r="W1497" s="67" t="str">
        <f t="shared" si="27"/>
        <v/>
      </c>
      <c r="X1497" s="159" t="str">
        <f>IF(E1497="","",(IF(Table1[[#This Row],[Cur]]="USD",Table1[[#This Row],[Cur_Amount Debit]],Table1[[#This Row],[Cur_Amount Debit]]/Table1[[#This Row],[Exchange Rate]])))</f>
        <v/>
      </c>
      <c r="Y1497" s="159" t="str">
        <f>IF(E1497="","",(IF(Table1[[#This Row],[Cur]]="USD",Table1[[#This Row],[Cur_Amount Credit]],Table1[[#This Row],[Cur_Amount Credit]]/ExchangeRate)))</f>
        <v/>
      </c>
      <c r="Z1497" s="201" t="str">
        <f>IF(E1497="","",(Table1[[#This Row],[Debit USD]]-Table1[[#This Row],[Credit USD]]))</f>
        <v/>
      </c>
      <c r="AA1497" s="226"/>
      <c r="AB1497" s="255"/>
      <c r="AC1497" s="1"/>
      <c r="AD1497" s="15"/>
      <c r="AE1497" s="15" t="str">
        <f>IF(AND(OR(Table1[[#This Row],[Account]]="15030",Table1[[#This Row],[Account]]="15035",Table1[[#This Row],[Account]]="20150"),Table1[[#This Row],[Vendor ID]]=""),1,"")</f>
        <v/>
      </c>
      <c r="AF1497" s="15"/>
      <c r="AG1497" s="15"/>
      <c r="AH1497" s="15"/>
      <c r="AI1497" s="46" t="str">
        <f>IF(Table1[[#This Row],[Posting Date]]&lt;&gt;"","GJ-"&amp;CountryID,"")</f>
        <v/>
      </c>
      <c r="AJ1497" s="59" t="str">
        <f>IF(Table1[[#This Row],[Posting Date]]&lt;&gt;"",Table1[[#This Row],[Posting Date]],"")</f>
        <v/>
      </c>
      <c r="AK1497" s="46"/>
      <c r="AL1497" s="46" t="str">
        <f>IF(Table1[[#This Row],[Description]]&lt;&gt;"",Table1[[#This Row],[Description]],"")</f>
        <v/>
      </c>
      <c r="AM1497" s="46" t="str">
        <f>IF(Table1[[#This Row],[Posting Date]]&lt;&gt;"",Table1[[#This Row],[Reference Number]],"")</f>
        <v/>
      </c>
      <c r="AN1497" s="46" t="str">
        <f>TRIM(Table1[[#This Row],[Line '#]])</f>
        <v/>
      </c>
      <c r="AO1497" s="46" t="str">
        <f>TRIM(Table1[[#This Row],[Account]])</f>
        <v/>
      </c>
      <c r="AP1497" s="46" t="str">
        <f>IF(Table1[[#This Row],[Posting Date]]&lt;&gt;"",$D$5,"")</f>
        <v/>
      </c>
      <c r="AQ1497" s="46" t="str">
        <f>TRIM(Table1[[#This Row],[Departments-Prgrams]])</f>
        <v/>
      </c>
      <c r="AR1497" s="46" t="str">
        <f>TRIM(Table1[[#This Row],[Grant]])</f>
        <v/>
      </c>
      <c r="AS1497" s="46" t="str">
        <f>TRIM(Table1[[#This Row],[Staff ID]])</f>
        <v/>
      </c>
      <c r="AT1497" s="46" t="str">
        <f>IF(TRIM(Table1[[#This Row],[Budget Code]])=0,"",TRIM(Table1[[#This Row],[Budget Code]]))</f>
        <v/>
      </c>
      <c r="AU1497" s="46" t="str">
        <f>IF(Table1[[#This Row],[Line Description]]&lt;&gt;"",Table1[[#This Row],[Line Description]],"")</f>
        <v/>
      </c>
      <c r="AV1497" s="46" t="str">
        <f>IF(Table1[[#This Row],[Cur_Amount Debit]]&gt;0,ROUND(Table1[[#This Row],[Cur_Amount Debit]],2),"")</f>
        <v/>
      </c>
      <c r="AW1497" s="46" t="str">
        <f>IF(Table1[[#This Row],[Cur_Amount Credit]]&gt;0,ROUND(Table1[[#This Row],[Cur_Amount Credit]],2),"")</f>
        <v/>
      </c>
      <c r="AX1497" s="46" t="str">
        <f>LEFT(Table1[[#This Row],[Cur]],3)</f>
        <v/>
      </c>
      <c r="AY1497" s="59"/>
      <c r="AZ1497" s="46"/>
      <c r="BA1497" s="46" t="str">
        <f>IF(Table1[[#This Row],[Cur]]&lt;&gt;"",IF(Table1[[#This Row],[Cur]]="USD","",ExchangeRate),"")</f>
        <v/>
      </c>
      <c r="BB1497" s="46" t="str">
        <f>IF(Table1[[#This Row],[Grant]]&lt;&gt;"",VLOOKUP(Table1[[#This Row],[Grant]],Grants!B:D,3),"")</f>
        <v/>
      </c>
      <c r="BC1497" s="46" t="str">
        <f>TRIM(Table1[[#This Row],[Vendor ID]])</f>
        <v/>
      </c>
      <c r="BD1497">
        <f>IF(Table1[[#This Row],[Reference Number]]=Q1496,BD1496,BD1496+1)</f>
        <v>0</v>
      </c>
    </row>
    <row r="1498" spans="1:56" ht="11.25" customHeight="1" x14ac:dyDescent="0.25">
      <c r="A1498" s="1"/>
      <c r="B1498" s="88" t="str">
        <f>IF(Table1[[#This Row],[Posting Date]]&lt;&gt;"",IF(Table1[[#This Row],[Reference Number]]=Q1497,B1497+1,1),"")</f>
        <v/>
      </c>
      <c r="C1498" s="61"/>
      <c r="D1498" s="61"/>
      <c r="E1498" s="138"/>
      <c r="F1498" s="141" t="str">
        <f>IFERROR(IF(VLOOKUP(Table1[[#This Row],[Budget Code Description]],Dimentions!$X$6:$AC$139,2,FALSE)="","",VLOOKUP(Table1[[#This Row],[Budget Code Description]],Dimentions!$X$6:$AC$139,2,FALSE)),"")</f>
        <v/>
      </c>
      <c r="G1498" s="141"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1" t="str">
        <f>IFERROR(VLOOKUP(Table1[[#This Row],[Budget Code Description]],Table6[#All],8,FALSE),"")</f>
        <v/>
      </c>
      <c r="L1498" s="63"/>
      <c r="M1498" s="65" t="str">
        <f>IFERROR(VLOOKUP(Table1[[#This Row],[Staff ID]],Table2[],2,FALSE),"")</f>
        <v/>
      </c>
      <c r="N1498" s="209" t="str">
        <f>IFERROR(IF(VLOOKUP(Table1[[#This Row],[Budget Code Description]],Dimentions!$X$6:$AC$134,4,FALSE)="","",VLOOKUP(Table1[[#This Row],[Budget Code Description]],Dimentions!$X$6:$AC$134,4,FALSE)),"")</f>
        <v/>
      </c>
      <c r="O1498" s="65" t="str">
        <f>IFERROR(VLOOKUP(Table1[[#This Row],[Vendor ID]],Table549[],2,FALSE),"")</f>
        <v/>
      </c>
      <c r="P1498" s="63"/>
      <c r="Q1498" s="141" t="str">
        <f>IF(Table1[[#This Row],[Posting Date]]&lt;&gt;"",$D$9,"")</f>
        <v/>
      </c>
      <c r="R1498" s="157" t="str">
        <f>IF(Table1[[#This Row],[Posting Date]]&lt;&gt;"",$D$10,"")</f>
        <v/>
      </c>
      <c r="S1498" s="66"/>
      <c r="T1498" s="63"/>
      <c r="U1498" s="67"/>
      <c r="V1498" s="67"/>
      <c r="W1498" s="67" t="str">
        <f t="shared" si="27"/>
        <v/>
      </c>
      <c r="X1498" s="159" t="str">
        <f>IF(E1498="","",(IF(Table1[[#This Row],[Cur]]="USD",Table1[[#This Row],[Cur_Amount Debit]],Table1[[#This Row],[Cur_Amount Debit]]/Table1[[#This Row],[Exchange Rate]])))</f>
        <v/>
      </c>
      <c r="Y1498" s="159" t="str">
        <f>IF(E1498="","",(IF(Table1[[#This Row],[Cur]]="USD",Table1[[#This Row],[Cur_Amount Credit]],Table1[[#This Row],[Cur_Amount Credit]]/ExchangeRate)))</f>
        <v/>
      </c>
      <c r="Z1498" s="201" t="str">
        <f>IF(E1498="","",(Table1[[#This Row],[Debit USD]]-Table1[[#This Row],[Credit USD]]))</f>
        <v/>
      </c>
      <c r="AA1498" s="226"/>
      <c r="AB1498" s="255"/>
      <c r="AC1498" s="1"/>
      <c r="AD1498" s="15"/>
      <c r="AE1498" s="15" t="str">
        <f>IF(AND(OR(Table1[[#This Row],[Account]]="15030",Table1[[#This Row],[Account]]="15035",Table1[[#This Row],[Account]]="20150"),Table1[[#This Row],[Vendor ID]]=""),1,"")</f>
        <v/>
      </c>
      <c r="AF1498" s="15"/>
      <c r="AG1498" s="15"/>
      <c r="AH1498" s="15"/>
      <c r="AI1498" s="46" t="str">
        <f>IF(Table1[[#This Row],[Posting Date]]&lt;&gt;"","GJ-"&amp;CountryID,"")</f>
        <v/>
      </c>
      <c r="AJ1498" s="59" t="str">
        <f>IF(Table1[[#This Row],[Posting Date]]&lt;&gt;"",Table1[[#This Row],[Posting Date]],"")</f>
        <v/>
      </c>
      <c r="AK1498" s="46"/>
      <c r="AL1498" s="46" t="str">
        <f>IF(Table1[[#This Row],[Description]]&lt;&gt;"",Table1[[#This Row],[Description]],"")</f>
        <v/>
      </c>
      <c r="AM1498" s="46" t="str">
        <f>IF(Table1[[#This Row],[Posting Date]]&lt;&gt;"",Table1[[#This Row],[Reference Number]],"")</f>
        <v/>
      </c>
      <c r="AN1498" s="46" t="str">
        <f>TRIM(Table1[[#This Row],[Line '#]])</f>
        <v/>
      </c>
      <c r="AO1498" s="46" t="str">
        <f>TRIM(Table1[[#This Row],[Account]])</f>
        <v/>
      </c>
      <c r="AP1498" s="46" t="str">
        <f>IF(Table1[[#This Row],[Posting Date]]&lt;&gt;"",$D$5,"")</f>
        <v/>
      </c>
      <c r="AQ1498" s="46" t="str">
        <f>TRIM(Table1[[#This Row],[Departments-Prgrams]])</f>
        <v/>
      </c>
      <c r="AR1498" s="46" t="str">
        <f>TRIM(Table1[[#This Row],[Grant]])</f>
        <v/>
      </c>
      <c r="AS1498" s="46" t="str">
        <f>TRIM(Table1[[#This Row],[Staff ID]])</f>
        <v/>
      </c>
      <c r="AT1498" s="46" t="str">
        <f>IF(TRIM(Table1[[#This Row],[Budget Code]])=0,"",TRIM(Table1[[#This Row],[Budget Code]]))</f>
        <v/>
      </c>
      <c r="AU1498" s="46" t="str">
        <f>IF(Table1[[#This Row],[Line Description]]&lt;&gt;"",Table1[[#This Row],[Line Description]],"")</f>
        <v/>
      </c>
      <c r="AV1498" s="46" t="str">
        <f>IF(Table1[[#This Row],[Cur_Amount Debit]]&gt;0,ROUND(Table1[[#This Row],[Cur_Amount Debit]],2),"")</f>
        <v/>
      </c>
      <c r="AW1498" s="46" t="str">
        <f>IF(Table1[[#This Row],[Cur_Amount Credit]]&gt;0,ROUND(Table1[[#This Row],[Cur_Amount Credit]],2),"")</f>
        <v/>
      </c>
      <c r="AX1498" s="46" t="str">
        <f>LEFT(Table1[[#This Row],[Cur]],3)</f>
        <v/>
      </c>
      <c r="AY1498" s="59"/>
      <c r="AZ1498" s="46"/>
      <c r="BA1498" s="46" t="str">
        <f>IF(Table1[[#This Row],[Cur]]&lt;&gt;"",IF(Table1[[#This Row],[Cur]]="USD","",ExchangeRate),"")</f>
        <v/>
      </c>
      <c r="BB1498" s="46" t="str">
        <f>IF(Table1[[#This Row],[Grant]]&lt;&gt;"",VLOOKUP(Table1[[#This Row],[Grant]],Grants!B:D,3),"")</f>
        <v/>
      </c>
      <c r="BC1498" s="46" t="str">
        <f>TRIM(Table1[[#This Row],[Vendor ID]])</f>
        <v/>
      </c>
      <c r="BD1498">
        <f>IF(Table1[[#This Row],[Reference Number]]=Q1497,BD1497,BD1497+1)</f>
        <v>0</v>
      </c>
    </row>
    <row r="1499" spans="1:56" ht="11.25" customHeight="1" x14ac:dyDescent="0.25">
      <c r="A1499" s="1"/>
      <c r="B1499" s="88" t="str">
        <f>IF(Table1[[#This Row],[Posting Date]]&lt;&gt;"",IF(Table1[[#This Row],[Reference Number]]=Q1498,B1498+1,1),"")</f>
        <v/>
      </c>
      <c r="C1499" s="61"/>
      <c r="D1499" s="61"/>
      <c r="E1499" s="138"/>
      <c r="F1499" s="141" t="str">
        <f>IFERROR(IF(VLOOKUP(Table1[[#This Row],[Budget Code Description]],Dimentions!$X$6:$AC$139,2,FALSE)="","",VLOOKUP(Table1[[#This Row],[Budget Code Description]],Dimentions!$X$6:$AC$139,2,FALSE)),"")</f>
        <v/>
      </c>
      <c r="G1499" s="141"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1" t="str">
        <f>IFERROR(VLOOKUP(Table1[[#This Row],[Budget Code Description]],Table6[#All],8,FALSE),"")</f>
        <v/>
      </c>
      <c r="L1499" s="63"/>
      <c r="M1499" s="65" t="str">
        <f>IFERROR(VLOOKUP(Table1[[#This Row],[Staff ID]],Table2[],2,FALSE),"")</f>
        <v/>
      </c>
      <c r="N1499" s="209" t="str">
        <f>IFERROR(IF(VLOOKUP(Table1[[#This Row],[Budget Code Description]],Dimentions!$X$6:$AC$134,4,FALSE)="","",VLOOKUP(Table1[[#This Row],[Budget Code Description]],Dimentions!$X$6:$AC$134,4,FALSE)),"")</f>
        <v/>
      </c>
      <c r="O1499" s="65" t="str">
        <f>IFERROR(VLOOKUP(Table1[[#This Row],[Vendor ID]],Table549[],2,FALSE),"")</f>
        <v/>
      </c>
      <c r="P1499" s="63"/>
      <c r="Q1499" s="141" t="str">
        <f>IF(Table1[[#This Row],[Posting Date]]&lt;&gt;"",$D$9,"")</f>
        <v/>
      </c>
      <c r="R1499" s="157" t="str">
        <f>IF(Table1[[#This Row],[Posting Date]]&lt;&gt;"",$D$10,"")</f>
        <v/>
      </c>
      <c r="S1499" s="66"/>
      <c r="T1499" s="63"/>
      <c r="U1499" s="67"/>
      <c r="V1499" s="67"/>
      <c r="W1499" s="67" t="str">
        <f t="shared" si="27"/>
        <v/>
      </c>
      <c r="X1499" s="159" t="str">
        <f>IF(E1499="","",(IF(Table1[[#This Row],[Cur]]="USD",Table1[[#This Row],[Cur_Amount Debit]],Table1[[#This Row],[Cur_Amount Debit]]/Table1[[#This Row],[Exchange Rate]])))</f>
        <v/>
      </c>
      <c r="Y1499" s="159" t="str">
        <f>IF(E1499="","",(IF(Table1[[#This Row],[Cur]]="USD",Table1[[#This Row],[Cur_Amount Credit]],Table1[[#This Row],[Cur_Amount Credit]]/ExchangeRate)))</f>
        <v/>
      </c>
      <c r="Z1499" s="201" t="str">
        <f>IF(E1499="","",(Table1[[#This Row],[Debit USD]]-Table1[[#This Row],[Credit USD]]))</f>
        <v/>
      </c>
      <c r="AA1499" s="226"/>
      <c r="AB1499" s="255"/>
      <c r="AC1499" s="1"/>
      <c r="AD1499" s="15"/>
      <c r="AE1499" s="15" t="str">
        <f>IF(AND(OR(Table1[[#This Row],[Account]]="15030",Table1[[#This Row],[Account]]="15035",Table1[[#This Row],[Account]]="20150"),Table1[[#This Row],[Vendor ID]]=""),1,"")</f>
        <v/>
      </c>
      <c r="AF1499" s="15"/>
      <c r="AG1499" s="15"/>
      <c r="AH1499" s="15"/>
      <c r="AI1499" s="46" t="str">
        <f>IF(Table1[[#This Row],[Posting Date]]&lt;&gt;"","GJ-"&amp;CountryID,"")</f>
        <v/>
      </c>
      <c r="AJ1499" s="59" t="str">
        <f>IF(Table1[[#This Row],[Posting Date]]&lt;&gt;"",Table1[[#This Row],[Posting Date]],"")</f>
        <v/>
      </c>
      <c r="AK1499" s="46"/>
      <c r="AL1499" s="46" t="str">
        <f>IF(Table1[[#This Row],[Description]]&lt;&gt;"",Table1[[#This Row],[Description]],"")</f>
        <v/>
      </c>
      <c r="AM1499" s="46" t="str">
        <f>IF(Table1[[#This Row],[Posting Date]]&lt;&gt;"",Table1[[#This Row],[Reference Number]],"")</f>
        <v/>
      </c>
      <c r="AN1499" s="46" t="str">
        <f>TRIM(Table1[[#This Row],[Line '#]])</f>
        <v/>
      </c>
      <c r="AO1499" s="46" t="str">
        <f>TRIM(Table1[[#This Row],[Account]])</f>
        <v/>
      </c>
      <c r="AP1499" s="46" t="str">
        <f>IF(Table1[[#This Row],[Posting Date]]&lt;&gt;"",$D$5,"")</f>
        <v/>
      </c>
      <c r="AQ1499" s="46" t="str">
        <f>TRIM(Table1[[#This Row],[Departments-Prgrams]])</f>
        <v/>
      </c>
      <c r="AR1499" s="46" t="str">
        <f>TRIM(Table1[[#This Row],[Grant]])</f>
        <v/>
      </c>
      <c r="AS1499" s="46" t="str">
        <f>TRIM(Table1[[#This Row],[Staff ID]])</f>
        <v/>
      </c>
      <c r="AT1499" s="46" t="str">
        <f>IF(TRIM(Table1[[#This Row],[Budget Code]])=0,"",TRIM(Table1[[#This Row],[Budget Code]]))</f>
        <v/>
      </c>
      <c r="AU1499" s="46" t="str">
        <f>IF(Table1[[#This Row],[Line Description]]&lt;&gt;"",Table1[[#This Row],[Line Description]],"")</f>
        <v/>
      </c>
      <c r="AV1499" s="46" t="str">
        <f>IF(Table1[[#This Row],[Cur_Amount Debit]]&gt;0,ROUND(Table1[[#This Row],[Cur_Amount Debit]],2),"")</f>
        <v/>
      </c>
      <c r="AW1499" s="46" t="str">
        <f>IF(Table1[[#This Row],[Cur_Amount Credit]]&gt;0,ROUND(Table1[[#This Row],[Cur_Amount Credit]],2),"")</f>
        <v/>
      </c>
      <c r="AX1499" s="46" t="str">
        <f>LEFT(Table1[[#This Row],[Cur]],3)</f>
        <v/>
      </c>
      <c r="AY1499" s="59"/>
      <c r="AZ1499" s="46"/>
      <c r="BA1499" s="46" t="str">
        <f>IF(Table1[[#This Row],[Cur]]&lt;&gt;"",IF(Table1[[#This Row],[Cur]]="USD","",ExchangeRate),"")</f>
        <v/>
      </c>
      <c r="BB1499" s="46" t="str">
        <f>IF(Table1[[#This Row],[Grant]]&lt;&gt;"",VLOOKUP(Table1[[#This Row],[Grant]],Grants!B:D,3),"")</f>
        <v/>
      </c>
      <c r="BC1499" s="46" t="str">
        <f>TRIM(Table1[[#This Row],[Vendor ID]])</f>
        <v/>
      </c>
      <c r="BD1499">
        <f>IF(Table1[[#This Row],[Reference Number]]=Q1498,BD1498,BD1498+1)</f>
        <v>0</v>
      </c>
    </row>
    <row r="1500" spans="1:56" ht="11.25" customHeight="1" x14ac:dyDescent="0.25">
      <c r="A1500" s="1"/>
      <c r="B1500" s="88" t="str">
        <f>IF(Table1[[#This Row],[Posting Date]]&lt;&gt;"",IF(Table1[[#This Row],[Reference Number]]=Q1499,B1499+1,1),"")</f>
        <v/>
      </c>
      <c r="C1500" s="61"/>
      <c r="D1500" s="61"/>
      <c r="E1500" s="138"/>
      <c r="F1500" s="141" t="str">
        <f>IFERROR(IF(VLOOKUP(Table1[[#This Row],[Budget Code Description]],Dimentions!$X$6:$AC$139,2,FALSE)="","",VLOOKUP(Table1[[#This Row],[Budget Code Description]],Dimentions!$X$6:$AC$139,2,FALSE)),"")</f>
        <v/>
      </c>
      <c r="G1500" s="141"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1" t="str">
        <f>IFERROR(VLOOKUP(Table1[[#This Row],[Budget Code Description]],Table6[#All],8,FALSE),"")</f>
        <v/>
      </c>
      <c r="L1500" s="63"/>
      <c r="M1500" s="65" t="str">
        <f>IFERROR(VLOOKUP(Table1[[#This Row],[Staff ID]],Table2[],2,FALSE),"")</f>
        <v/>
      </c>
      <c r="N1500" s="209" t="str">
        <f>IFERROR(IF(VLOOKUP(Table1[[#This Row],[Budget Code Description]],Dimentions!$X$6:$AC$134,4,FALSE)="","",VLOOKUP(Table1[[#This Row],[Budget Code Description]],Dimentions!$X$6:$AC$134,4,FALSE)),"")</f>
        <v/>
      </c>
      <c r="O1500" s="65" t="str">
        <f>IFERROR(VLOOKUP(Table1[[#This Row],[Vendor ID]],Table549[],2,FALSE),"")</f>
        <v/>
      </c>
      <c r="P1500" s="63"/>
      <c r="Q1500" s="141" t="str">
        <f>IF(Table1[[#This Row],[Posting Date]]&lt;&gt;"",$D$9,"")</f>
        <v/>
      </c>
      <c r="R1500" s="157" t="str">
        <f>IF(Table1[[#This Row],[Posting Date]]&lt;&gt;"",$D$10,"")</f>
        <v/>
      </c>
      <c r="S1500" s="66"/>
      <c r="T1500" s="63"/>
      <c r="U1500" s="67"/>
      <c r="V1500" s="67"/>
      <c r="W1500" s="67" t="str">
        <f t="shared" si="27"/>
        <v/>
      </c>
      <c r="X1500" s="159" t="str">
        <f>IF(E1500="","",(IF(Table1[[#This Row],[Cur]]="USD",Table1[[#This Row],[Cur_Amount Debit]],Table1[[#This Row],[Cur_Amount Debit]]/Table1[[#This Row],[Exchange Rate]])))</f>
        <v/>
      </c>
      <c r="Y1500" s="159" t="str">
        <f>IF(E1500="","",(IF(Table1[[#This Row],[Cur]]="USD",Table1[[#This Row],[Cur_Amount Credit]],Table1[[#This Row],[Cur_Amount Credit]]/ExchangeRate)))</f>
        <v/>
      </c>
      <c r="Z1500" s="201" t="str">
        <f>IF(E1500="","",(Table1[[#This Row],[Debit USD]]-Table1[[#This Row],[Credit USD]]))</f>
        <v/>
      </c>
      <c r="AA1500" s="226"/>
      <c r="AB1500" s="255"/>
      <c r="AC1500" s="1"/>
      <c r="AD1500" s="15"/>
      <c r="AE1500" s="15" t="str">
        <f>IF(AND(OR(Table1[[#This Row],[Account]]="15030",Table1[[#This Row],[Account]]="15035",Table1[[#This Row],[Account]]="20150"),Table1[[#This Row],[Vendor ID]]=""),1,"")</f>
        <v/>
      </c>
      <c r="AF1500" s="15"/>
      <c r="AG1500" s="15"/>
      <c r="AH1500" s="15"/>
      <c r="AI1500" s="46" t="str">
        <f>IF(Table1[[#This Row],[Posting Date]]&lt;&gt;"","GJ-"&amp;CountryID,"")</f>
        <v/>
      </c>
      <c r="AJ1500" s="59" t="str">
        <f>IF(Table1[[#This Row],[Posting Date]]&lt;&gt;"",Table1[[#This Row],[Posting Date]],"")</f>
        <v/>
      </c>
      <c r="AK1500" s="46"/>
      <c r="AL1500" s="46" t="str">
        <f>IF(Table1[[#This Row],[Description]]&lt;&gt;"",Table1[[#This Row],[Description]],"")</f>
        <v/>
      </c>
      <c r="AM1500" s="46" t="str">
        <f>IF(Table1[[#This Row],[Posting Date]]&lt;&gt;"",Table1[[#This Row],[Reference Number]],"")</f>
        <v/>
      </c>
      <c r="AN1500" s="46" t="str">
        <f>TRIM(Table1[[#This Row],[Line '#]])</f>
        <v/>
      </c>
      <c r="AO1500" s="46" t="str">
        <f>TRIM(Table1[[#This Row],[Account]])</f>
        <v/>
      </c>
      <c r="AP1500" s="46" t="str">
        <f>IF(Table1[[#This Row],[Posting Date]]&lt;&gt;"",$D$5,"")</f>
        <v/>
      </c>
      <c r="AQ1500" s="46" t="str">
        <f>TRIM(Table1[[#This Row],[Departments-Prgrams]])</f>
        <v/>
      </c>
      <c r="AR1500" s="46" t="str">
        <f>TRIM(Table1[[#This Row],[Grant]])</f>
        <v/>
      </c>
      <c r="AS1500" s="46" t="str">
        <f>TRIM(Table1[[#This Row],[Staff ID]])</f>
        <v/>
      </c>
      <c r="AT1500" s="46" t="str">
        <f>IF(TRIM(Table1[[#This Row],[Budget Code]])=0,"",TRIM(Table1[[#This Row],[Budget Code]]))</f>
        <v/>
      </c>
      <c r="AU1500" s="46" t="str">
        <f>IF(Table1[[#This Row],[Line Description]]&lt;&gt;"",Table1[[#This Row],[Line Description]],"")</f>
        <v/>
      </c>
      <c r="AV1500" s="46" t="str">
        <f>IF(Table1[[#This Row],[Cur_Amount Debit]]&gt;0,ROUND(Table1[[#This Row],[Cur_Amount Debit]],2),"")</f>
        <v/>
      </c>
      <c r="AW1500" s="46" t="str">
        <f>IF(Table1[[#This Row],[Cur_Amount Credit]]&gt;0,ROUND(Table1[[#This Row],[Cur_Amount Credit]],2),"")</f>
        <v/>
      </c>
      <c r="AX1500" s="46" t="str">
        <f>LEFT(Table1[[#This Row],[Cur]],3)</f>
        <v/>
      </c>
      <c r="AY1500" s="59"/>
      <c r="AZ1500" s="46"/>
      <c r="BA1500" s="46" t="str">
        <f>IF(Table1[[#This Row],[Cur]]&lt;&gt;"",IF(Table1[[#This Row],[Cur]]="USD","",ExchangeRate),"")</f>
        <v/>
      </c>
      <c r="BB1500" s="46" t="str">
        <f>IF(Table1[[#This Row],[Grant]]&lt;&gt;"",VLOOKUP(Table1[[#This Row],[Grant]],Grants!B:D,3),"")</f>
        <v/>
      </c>
      <c r="BC1500" s="46" t="str">
        <f>TRIM(Table1[[#This Row],[Vendor ID]])</f>
        <v/>
      </c>
      <c r="BD1500">
        <f>IF(Table1[[#This Row],[Reference Number]]=Q1499,BD1499,BD1499+1)</f>
        <v>0</v>
      </c>
    </row>
    <row r="1501" spans="1:56" ht="11.25" customHeight="1" x14ac:dyDescent="0.25">
      <c r="A1501" s="1"/>
      <c r="B1501" s="88" t="str">
        <f>IF(Table1[[#This Row],[Posting Date]]&lt;&gt;"",IF(Table1[[#This Row],[Reference Number]]=Q1500,B1500+1,1),"")</f>
        <v/>
      </c>
      <c r="C1501" s="61"/>
      <c r="D1501" s="61"/>
      <c r="E1501" s="138"/>
      <c r="F1501" s="141" t="str">
        <f>IFERROR(IF(VLOOKUP(Table1[[#This Row],[Budget Code Description]],Dimentions!$X$6:$AC$139,2,FALSE)="","",VLOOKUP(Table1[[#This Row],[Budget Code Description]],Dimentions!$X$6:$AC$139,2,FALSE)),"")</f>
        <v/>
      </c>
      <c r="G1501" s="141"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1" t="str">
        <f>IFERROR(VLOOKUP(Table1[[#This Row],[Budget Code Description]],Table6[#All],8,FALSE),"")</f>
        <v/>
      </c>
      <c r="L1501" s="63"/>
      <c r="M1501" s="65" t="str">
        <f>IFERROR(VLOOKUP(Table1[[#This Row],[Staff ID]],Table2[],2,FALSE),"")</f>
        <v/>
      </c>
      <c r="N1501" s="209" t="str">
        <f>IFERROR(IF(VLOOKUP(Table1[[#This Row],[Budget Code Description]],Dimentions!$X$6:$AC$134,4,FALSE)="","",VLOOKUP(Table1[[#This Row],[Budget Code Description]],Dimentions!$X$6:$AC$134,4,FALSE)),"")</f>
        <v/>
      </c>
      <c r="O1501" s="65" t="str">
        <f>IFERROR(VLOOKUP(Table1[[#This Row],[Vendor ID]],Table549[],2,FALSE),"")</f>
        <v/>
      </c>
      <c r="P1501" s="63"/>
      <c r="Q1501" s="141" t="str">
        <f>IF(Table1[[#This Row],[Posting Date]]&lt;&gt;"",$D$9,"")</f>
        <v/>
      </c>
      <c r="R1501" s="157" t="str">
        <f>IF(Table1[[#This Row],[Posting Date]]&lt;&gt;"",$D$10,"")</f>
        <v/>
      </c>
      <c r="S1501" s="66"/>
      <c r="T1501" s="63"/>
      <c r="U1501" s="67"/>
      <c r="V1501" s="67"/>
      <c r="W1501" s="67" t="str">
        <f t="shared" si="27"/>
        <v/>
      </c>
      <c r="X1501" s="159" t="str">
        <f>IF(E1501="","",(IF(Table1[[#This Row],[Cur]]="USD",Table1[[#This Row],[Cur_Amount Debit]],Table1[[#This Row],[Cur_Amount Debit]]/Table1[[#This Row],[Exchange Rate]])))</f>
        <v/>
      </c>
      <c r="Y1501" s="159" t="str">
        <f>IF(E1501="","",(IF(Table1[[#This Row],[Cur]]="USD",Table1[[#This Row],[Cur_Amount Credit]],Table1[[#This Row],[Cur_Amount Credit]]/ExchangeRate)))</f>
        <v/>
      </c>
      <c r="Z1501" s="201" t="str">
        <f>IF(E1501="","",(Table1[[#This Row],[Debit USD]]-Table1[[#This Row],[Credit USD]]))</f>
        <v/>
      </c>
      <c r="AA1501" s="226"/>
      <c r="AB1501" s="255"/>
      <c r="AC1501" s="1"/>
      <c r="AD1501" s="15"/>
      <c r="AE1501" s="15" t="str">
        <f>IF(AND(OR(Table1[[#This Row],[Account]]="15030",Table1[[#This Row],[Account]]="15035",Table1[[#This Row],[Account]]="20150"),Table1[[#This Row],[Vendor ID]]=""),1,"")</f>
        <v/>
      </c>
      <c r="AF1501" s="15"/>
      <c r="AG1501" s="15"/>
      <c r="AH1501" s="15"/>
      <c r="AI1501" s="46" t="str">
        <f>IF(Table1[[#This Row],[Posting Date]]&lt;&gt;"","GJ-"&amp;CountryID,"")</f>
        <v/>
      </c>
      <c r="AJ1501" s="59" t="str">
        <f>IF(Table1[[#This Row],[Posting Date]]&lt;&gt;"",Table1[[#This Row],[Posting Date]],"")</f>
        <v/>
      </c>
      <c r="AK1501" s="46"/>
      <c r="AL1501" s="46" t="str">
        <f>IF(Table1[[#This Row],[Description]]&lt;&gt;"",Table1[[#This Row],[Description]],"")</f>
        <v/>
      </c>
      <c r="AM1501" s="46" t="str">
        <f>IF(Table1[[#This Row],[Posting Date]]&lt;&gt;"",Table1[[#This Row],[Reference Number]],"")</f>
        <v/>
      </c>
      <c r="AN1501" s="46" t="str">
        <f>TRIM(Table1[[#This Row],[Line '#]])</f>
        <v/>
      </c>
      <c r="AO1501" s="46" t="str">
        <f>TRIM(Table1[[#This Row],[Account]])</f>
        <v/>
      </c>
      <c r="AP1501" s="46" t="str">
        <f>IF(Table1[[#This Row],[Posting Date]]&lt;&gt;"",$D$5,"")</f>
        <v/>
      </c>
      <c r="AQ1501" s="46" t="str">
        <f>TRIM(Table1[[#This Row],[Departments-Prgrams]])</f>
        <v/>
      </c>
      <c r="AR1501" s="46" t="str">
        <f>TRIM(Table1[[#This Row],[Grant]])</f>
        <v/>
      </c>
      <c r="AS1501" s="46" t="str">
        <f>TRIM(Table1[[#This Row],[Staff ID]])</f>
        <v/>
      </c>
      <c r="AT1501" s="46" t="str">
        <f>IF(TRIM(Table1[[#This Row],[Budget Code]])=0,"",TRIM(Table1[[#This Row],[Budget Code]]))</f>
        <v/>
      </c>
      <c r="AU1501" s="46" t="str">
        <f>IF(Table1[[#This Row],[Line Description]]&lt;&gt;"",Table1[[#This Row],[Line Description]],"")</f>
        <v/>
      </c>
      <c r="AV1501" s="46" t="str">
        <f>IF(Table1[[#This Row],[Cur_Amount Debit]]&gt;0,ROUND(Table1[[#This Row],[Cur_Amount Debit]],2),"")</f>
        <v/>
      </c>
      <c r="AW1501" s="46" t="str">
        <f>IF(Table1[[#This Row],[Cur_Amount Credit]]&gt;0,ROUND(Table1[[#This Row],[Cur_Amount Credit]],2),"")</f>
        <v/>
      </c>
      <c r="AX1501" s="46" t="str">
        <f>LEFT(Table1[[#This Row],[Cur]],3)</f>
        <v/>
      </c>
      <c r="AY1501" s="59"/>
      <c r="AZ1501" s="46"/>
      <c r="BA1501" s="46" t="str">
        <f>IF(Table1[[#This Row],[Cur]]&lt;&gt;"",IF(Table1[[#This Row],[Cur]]="USD","",ExchangeRate),"")</f>
        <v/>
      </c>
      <c r="BB1501" s="46" t="str">
        <f>IF(Table1[[#This Row],[Grant]]&lt;&gt;"",VLOOKUP(Table1[[#This Row],[Grant]],Grants!B:D,3),"")</f>
        <v/>
      </c>
      <c r="BC1501" s="46" t="str">
        <f>TRIM(Table1[[#This Row],[Vendor ID]])</f>
        <v/>
      </c>
      <c r="BD1501">
        <f>IF(Table1[[#This Row],[Reference Number]]=Q1500,BD1500,BD1500+1)</f>
        <v>0</v>
      </c>
    </row>
    <row r="1502" spans="1:56" ht="11.25" customHeight="1" x14ac:dyDescent="0.25">
      <c r="A1502" s="1"/>
      <c r="B1502" s="88" t="str">
        <f>IF(Table1[[#This Row],[Posting Date]]&lt;&gt;"",IF(Table1[[#This Row],[Reference Number]]=Q1501,B1501+1,1),"")</f>
        <v/>
      </c>
      <c r="C1502" s="61"/>
      <c r="D1502" s="61"/>
      <c r="E1502" s="138"/>
      <c r="F1502" s="141" t="str">
        <f>IFERROR(IF(VLOOKUP(Table1[[#This Row],[Budget Code Description]],Dimentions!$X$6:$AC$139,2,FALSE)="","",VLOOKUP(Table1[[#This Row],[Budget Code Description]],Dimentions!$X$6:$AC$139,2,FALSE)),"")</f>
        <v/>
      </c>
      <c r="G1502" s="141"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1" t="str">
        <f>IFERROR(VLOOKUP(Table1[[#This Row],[Budget Code Description]],Table6[#All],8,FALSE),"")</f>
        <v/>
      </c>
      <c r="L1502" s="63"/>
      <c r="M1502" s="65" t="str">
        <f>IFERROR(VLOOKUP(Table1[[#This Row],[Staff ID]],Table2[],2,FALSE),"")</f>
        <v/>
      </c>
      <c r="N1502" s="209" t="str">
        <f>IFERROR(IF(VLOOKUP(Table1[[#This Row],[Budget Code Description]],Dimentions!$X$6:$AC$134,4,FALSE)="","",VLOOKUP(Table1[[#This Row],[Budget Code Description]],Dimentions!$X$6:$AC$134,4,FALSE)),"")</f>
        <v/>
      </c>
      <c r="O1502" s="65" t="str">
        <f>IFERROR(VLOOKUP(Table1[[#This Row],[Vendor ID]],Table549[],2,FALSE),"")</f>
        <v/>
      </c>
      <c r="P1502" s="63"/>
      <c r="Q1502" s="141" t="str">
        <f>IF(Table1[[#This Row],[Posting Date]]&lt;&gt;"",$D$9,"")</f>
        <v/>
      </c>
      <c r="R1502" s="157" t="str">
        <f>IF(Table1[[#This Row],[Posting Date]]&lt;&gt;"",$D$10,"")</f>
        <v/>
      </c>
      <c r="S1502" s="66"/>
      <c r="T1502" s="63"/>
      <c r="U1502" s="67"/>
      <c r="V1502" s="67"/>
      <c r="W1502" s="67" t="str">
        <f t="shared" si="27"/>
        <v/>
      </c>
      <c r="X1502" s="159" t="str">
        <f>IF(E1502="","",(IF(Table1[[#This Row],[Cur]]="USD",Table1[[#This Row],[Cur_Amount Debit]],Table1[[#This Row],[Cur_Amount Debit]]/Table1[[#This Row],[Exchange Rate]])))</f>
        <v/>
      </c>
      <c r="Y1502" s="159" t="str">
        <f>IF(E1502="","",(IF(Table1[[#This Row],[Cur]]="USD",Table1[[#This Row],[Cur_Amount Credit]],Table1[[#This Row],[Cur_Amount Credit]]/ExchangeRate)))</f>
        <v/>
      </c>
      <c r="Z1502" s="201" t="str">
        <f>IF(E1502="","",(Table1[[#This Row],[Debit USD]]-Table1[[#This Row],[Credit USD]]))</f>
        <v/>
      </c>
      <c r="AA1502" s="226"/>
      <c r="AB1502" s="255"/>
      <c r="AC1502" s="1"/>
      <c r="AD1502" s="15"/>
      <c r="AE1502" s="15" t="str">
        <f>IF(AND(OR(Table1[[#This Row],[Account]]="15030",Table1[[#This Row],[Account]]="15035",Table1[[#This Row],[Account]]="20150"),Table1[[#This Row],[Vendor ID]]=""),1,"")</f>
        <v/>
      </c>
      <c r="AF1502" s="15"/>
      <c r="AG1502" s="15"/>
      <c r="AH1502" s="15"/>
      <c r="AI1502" s="46" t="str">
        <f>IF(Table1[[#This Row],[Posting Date]]&lt;&gt;"","GJ-"&amp;CountryID,"")</f>
        <v/>
      </c>
      <c r="AJ1502" s="59" t="str">
        <f>IF(Table1[[#This Row],[Posting Date]]&lt;&gt;"",Table1[[#This Row],[Posting Date]],"")</f>
        <v/>
      </c>
      <c r="AK1502" s="46"/>
      <c r="AL1502" s="46" t="str">
        <f>IF(Table1[[#This Row],[Description]]&lt;&gt;"",Table1[[#This Row],[Description]],"")</f>
        <v/>
      </c>
      <c r="AM1502" s="46" t="str">
        <f>IF(Table1[[#This Row],[Posting Date]]&lt;&gt;"",Table1[[#This Row],[Reference Number]],"")</f>
        <v/>
      </c>
      <c r="AN1502" s="46" t="str">
        <f>TRIM(Table1[[#This Row],[Line '#]])</f>
        <v/>
      </c>
      <c r="AO1502" s="46" t="str">
        <f>TRIM(Table1[[#This Row],[Account]])</f>
        <v/>
      </c>
      <c r="AP1502" s="46" t="str">
        <f>IF(Table1[[#This Row],[Posting Date]]&lt;&gt;"",$D$5,"")</f>
        <v/>
      </c>
      <c r="AQ1502" s="46" t="str">
        <f>TRIM(Table1[[#This Row],[Departments-Prgrams]])</f>
        <v/>
      </c>
      <c r="AR1502" s="46" t="str">
        <f>TRIM(Table1[[#This Row],[Grant]])</f>
        <v/>
      </c>
      <c r="AS1502" s="46" t="str">
        <f>TRIM(Table1[[#This Row],[Staff ID]])</f>
        <v/>
      </c>
      <c r="AT1502" s="46" t="str">
        <f>IF(TRIM(Table1[[#This Row],[Budget Code]])=0,"",TRIM(Table1[[#This Row],[Budget Code]]))</f>
        <v/>
      </c>
      <c r="AU1502" s="46" t="str">
        <f>IF(Table1[[#This Row],[Line Description]]&lt;&gt;"",Table1[[#This Row],[Line Description]],"")</f>
        <v/>
      </c>
      <c r="AV1502" s="46" t="str">
        <f>IF(Table1[[#This Row],[Cur_Amount Debit]]&gt;0,ROUND(Table1[[#This Row],[Cur_Amount Debit]],2),"")</f>
        <v/>
      </c>
      <c r="AW1502" s="46" t="str">
        <f>IF(Table1[[#This Row],[Cur_Amount Credit]]&gt;0,ROUND(Table1[[#This Row],[Cur_Amount Credit]],2),"")</f>
        <v/>
      </c>
      <c r="AX1502" s="46" t="str">
        <f>LEFT(Table1[[#This Row],[Cur]],3)</f>
        <v/>
      </c>
      <c r="AY1502" s="59"/>
      <c r="AZ1502" s="46"/>
      <c r="BA1502" s="46" t="str">
        <f>IF(Table1[[#This Row],[Cur]]&lt;&gt;"",IF(Table1[[#This Row],[Cur]]="USD","",ExchangeRate),"")</f>
        <v/>
      </c>
      <c r="BB1502" s="46" t="str">
        <f>IF(Table1[[#This Row],[Grant]]&lt;&gt;"",VLOOKUP(Table1[[#This Row],[Grant]],Grants!B:D,3),"")</f>
        <v/>
      </c>
      <c r="BC1502" s="46" t="str">
        <f>TRIM(Table1[[#This Row],[Vendor ID]])</f>
        <v/>
      </c>
      <c r="BD1502">
        <f>IF(Table1[[#This Row],[Reference Number]]=Q1501,BD1501,BD1501+1)</f>
        <v>0</v>
      </c>
    </row>
    <row r="1503" spans="1:56" ht="11.25" customHeight="1" x14ac:dyDescent="0.25">
      <c r="A1503" s="1"/>
      <c r="B1503" s="88" t="str">
        <f>IF(Table1[[#This Row],[Posting Date]]&lt;&gt;"",IF(Table1[[#This Row],[Reference Number]]=Q1502,B1502+1,1),"")</f>
        <v/>
      </c>
      <c r="C1503" s="61"/>
      <c r="D1503" s="61"/>
      <c r="E1503" s="138"/>
      <c r="F1503" s="141" t="str">
        <f>IFERROR(IF(VLOOKUP(Table1[[#This Row],[Budget Code Description]],Dimentions!$X$6:$AC$139,2,FALSE)="","",VLOOKUP(Table1[[#This Row],[Budget Code Description]],Dimentions!$X$6:$AC$139,2,FALSE)),"")</f>
        <v/>
      </c>
      <c r="G1503" s="141"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1" t="str">
        <f>IFERROR(VLOOKUP(Table1[[#This Row],[Budget Code Description]],Table6[#All],8,FALSE),"")</f>
        <v/>
      </c>
      <c r="L1503" s="63"/>
      <c r="M1503" s="65" t="str">
        <f>IFERROR(VLOOKUP(Table1[[#This Row],[Staff ID]],Table2[],2,FALSE),"")</f>
        <v/>
      </c>
      <c r="N1503" s="209" t="str">
        <f>IFERROR(IF(VLOOKUP(Table1[[#This Row],[Budget Code Description]],Dimentions!$X$6:$AC$134,4,FALSE)="","",VLOOKUP(Table1[[#This Row],[Budget Code Description]],Dimentions!$X$6:$AC$134,4,FALSE)),"")</f>
        <v/>
      </c>
      <c r="O1503" s="65" t="str">
        <f>IFERROR(VLOOKUP(Table1[[#This Row],[Vendor ID]],Table549[],2,FALSE),"")</f>
        <v/>
      </c>
      <c r="P1503" s="63"/>
      <c r="Q1503" s="141" t="str">
        <f>IF(Table1[[#This Row],[Posting Date]]&lt;&gt;"",$D$9,"")</f>
        <v/>
      </c>
      <c r="R1503" s="157" t="str">
        <f>IF(Table1[[#This Row],[Posting Date]]&lt;&gt;"",$D$10,"")</f>
        <v/>
      </c>
      <c r="S1503" s="66"/>
      <c r="T1503" s="63"/>
      <c r="U1503" s="67"/>
      <c r="V1503" s="67"/>
      <c r="W1503" s="67" t="str">
        <f t="shared" si="27"/>
        <v/>
      </c>
      <c r="X1503" s="159" t="str">
        <f>IF(E1503="","",(IF(Table1[[#This Row],[Cur]]="USD",Table1[[#This Row],[Cur_Amount Debit]],Table1[[#This Row],[Cur_Amount Debit]]/Table1[[#This Row],[Exchange Rate]])))</f>
        <v/>
      </c>
      <c r="Y1503" s="159" t="str">
        <f>IF(E1503="","",(IF(Table1[[#This Row],[Cur]]="USD",Table1[[#This Row],[Cur_Amount Credit]],Table1[[#This Row],[Cur_Amount Credit]]/ExchangeRate)))</f>
        <v/>
      </c>
      <c r="Z1503" s="201" t="str">
        <f>IF(E1503="","",(Table1[[#This Row],[Debit USD]]-Table1[[#This Row],[Credit USD]]))</f>
        <v/>
      </c>
      <c r="AA1503" s="226"/>
      <c r="AB1503" s="255"/>
      <c r="AC1503" s="1"/>
      <c r="AD1503" s="15"/>
      <c r="AE1503" s="15" t="str">
        <f>IF(AND(OR(Table1[[#This Row],[Account]]="15030",Table1[[#This Row],[Account]]="15035",Table1[[#This Row],[Account]]="20150"),Table1[[#This Row],[Vendor ID]]=""),1,"")</f>
        <v/>
      </c>
      <c r="AF1503" s="15"/>
      <c r="AG1503" s="15"/>
      <c r="AH1503" s="15"/>
      <c r="AI1503" s="46" t="str">
        <f>IF(Table1[[#This Row],[Posting Date]]&lt;&gt;"","GJ-"&amp;CountryID,"")</f>
        <v/>
      </c>
      <c r="AJ1503" s="59" t="str">
        <f>IF(Table1[[#This Row],[Posting Date]]&lt;&gt;"",Table1[[#This Row],[Posting Date]],"")</f>
        <v/>
      </c>
      <c r="AK1503" s="46"/>
      <c r="AL1503" s="46" t="str">
        <f>IF(Table1[[#This Row],[Description]]&lt;&gt;"",Table1[[#This Row],[Description]],"")</f>
        <v/>
      </c>
      <c r="AM1503" s="46" t="str">
        <f>IF(Table1[[#This Row],[Posting Date]]&lt;&gt;"",Table1[[#This Row],[Reference Number]],"")</f>
        <v/>
      </c>
      <c r="AN1503" s="46" t="str">
        <f>TRIM(Table1[[#This Row],[Line '#]])</f>
        <v/>
      </c>
      <c r="AO1503" s="46" t="str">
        <f>TRIM(Table1[[#This Row],[Account]])</f>
        <v/>
      </c>
      <c r="AP1503" s="46" t="str">
        <f>IF(Table1[[#This Row],[Posting Date]]&lt;&gt;"",$D$5,"")</f>
        <v/>
      </c>
      <c r="AQ1503" s="46" t="str">
        <f>TRIM(Table1[[#This Row],[Departments-Prgrams]])</f>
        <v/>
      </c>
      <c r="AR1503" s="46" t="str">
        <f>TRIM(Table1[[#This Row],[Grant]])</f>
        <v/>
      </c>
      <c r="AS1503" s="46" t="str">
        <f>TRIM(Table1[[#This Row],[Staff ID]])</f>
        <v/>
      </c>
      <c r="AT1503" s="46" t="str">
        <f>IF(TRIM(Table1[[#This Row],[Budget Code]])=0,"",TRIM(Table1[[#This Row],[Budget Code]]))</f>
        <v/>
      </c>
      <c r="AU1503" s="46" t="str">
        <f>IF(Table1[[#This Row],[Line Description]]&lt;&gt;"",Table1[[#This Row],[Line Description]],"")</f>
        <v/>
      </c>
      <c r="AV1503" s="46" t="str">
        <f>IF(Table1[[#This Row],[Cur_Amount Debit]]&gt;0,ROUND(Table1[[#This Row],[Cur_Amount Debit]],2),"")</f>
        <v/>
      </c>
      <c r="AW1503" s="46" t="str">
        <f>IF(Table1[[#This Row],[Cur_Amount Credit]]&gt;0,ROUND(Table1[[#This Row],[Cur_Amount Credit]],2),"")</f>
        <v/>
      </c>
      <c r="AX1503" s="46" t="str">
        <f>LEFT(Table1[[#This Row],[Cur]],3)</f>
        <v/>
      </c>
      <c r="AY1503" s="59"/>
      <c r="AZ1503" s="46"/>
      <c r="BA1503" s="46" t="str">
        <f>IF(Table1[[#This Row],[Cur]]&lt;&gt;"",IF(Table1[[#This Row],[Cur]]="USD","",ExchangeRate),"")</f>
        <v/>
      </c>
      <c r="BB1503" s="46" t="str">
        <f>IF(Table1[[#This Row],[Grant]]&lt;&gt;"",VLOOKUP(Table1[[#This Row],[Grant]],Grants!B:D,3),"")</f>
        <v/>
      </c>
      <c r="BC1503" s="46" t="str">
        <f>TRIM(Table1[[#This Row],[Vendor ID]])</f>
        <v/>
      </c>
      <c r="BD1503">
        <f>IF(Table1[[#This Row],[Reference Number]]=Q1502,BD1502,BD1502+1)</f>
        <v>0</v>
      </c>
    </row>
    <row r="1504" spans="1:56" ht="11.25" customHeight="1" x14ac:dyDescent="0.25">
      <c r="A1504" s="1"/>
      <c r="B1504" s="88" t="str">
        <f>IF(Table1[[#This Row],[Posting Date]]&lt;&gt;"",IF(Table1[[#This Row],[Reference Number]]=Q1503,B1503+1,1),"")</f>
        <v/>
      </c>
      <c r="C1504" s="61"/>
      <c r="D1504" s="61"/>
      <c r="E1504" s="138"/>
      <c r="F1504" s="141" t="str">
        <f>IFERROR(IF(VLOOKUP(Table1[[#This Row],[Budget Code Description]],Dimentions!$X$6:$AC$139,2,FALSE)="","",VLOOKUP(Table1[[#This Row],[Budget Code Description]],Dimentions!$X$6:$AC$139,2,FALSE)),"")</f>
        <v/>
      </c>
      <c r="G1504" s="141"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1" t="str">
        <f>IFERROR(VLOOKUP(Table1[[#This Row],[Budget Code Description]],Table6[#All],8,FALSE),"")</f>
        <v/>
      </c>
      <c r="L1504" s="63"/>
      <c r="M1504" s="65" t="str">
        <f>IFERROR(VLOOKUP(Table1[[#This Row],[Staff ID]],Table2[],2,FALSE),"")</f>
        <v/>
      </c>
      <c r="N1504" s="209" t="str">
        <f>IFERROR(IF(VLOOKUP(Table1[[#This Row],[Budget Code Description]],Dimentions!$X$6:$AC$134,4,FALSE)="","",VLOOKUP(Table1[[#This Row],[Budget Code Description]],Dimentions!$X$6:$AC$134,4,FALSE)),"")</f>
        <v/>
      </c>
      <c r="O1504" s="65" t="str">
        <f>IFERROR(VLOOKUP(Table1[[#This Row],[Vendor ID]],Table549[],2,FALSE),"")</f>
        <v/>
      </c>
      <c r="P1504" s="63"/>
      <c r="Q1504" s="141" t="str">
        <f>IF(Table1[[#This Row],[Posting Date]]&lt;&gt;"",$D$9,"")</f>
        <v/>
      </c>
      <c r="R1504" s="157" t="str">
        <f>IF(Table1[[#This Row],[Posting Date]]&lt;&gt;"",$D$10,"")</f>
        <v/>
      </c>
      <c r="S1504" s="66"/>
      <c r="T1504" s="63"/>
      <c r="U1504" s="67"/>
      <c r="V1504" s="67"/>
      <c r="W1504" s="67" t="str">
        <f t="shared" si="27"/>
        <v/>
      </c>
      <c r="X1504" s="159" t="str">
        <f>IF(E1504="","",(IF(Table1[[#This Row],[Cur]]="USD",Table1[[#This Row],[Cur_Amount Debit]],Table1[[#This Row],[Cur_Amount Debit]]/Table1[[#This Row],[Exchange Rate]])))</f>
        <v/>
      </c>
      <c r="Y1504" s="159" t="str">
        <f>IF(E1504="","",(IF(Table1[[#This Row],[Cur]]="USD",Table1[[#This Row],[Cur_Amount Credit]],Table1[[#This Row],[Cur_Amount Credit]]/ExchangeRate)))</f>
        <v/>
      </c>
      <c r="Z1504" s="201" t="str">
        <f>IF(E1504="","",(Table1[[#This Row],[Debit USD]]-Table1[[#This Row],[Credit USD]]))</f>
        <v/>
      </c>
      <c r="AA1504" s="226"/>
      <c r="AB1504" s="255"/>
      <c r="AC1504" s="1"/>
      <c r="AD1504" s="15"/>
      <c r="AE1504" s="15" t="str">
        <f>IF(AND(OR(Table1[[#This Row],[Account]]="15030",Table1[[#This Row],[Account]]="15035",Table1[[#This Row],[Account]]="20150"),Table1[[#This Row],[Vendor ID]]=""),1,"")</f>
        <v/>
      </c>
      <c r="AF1504" s="15"/>
      <c r="AG1504" s="15"/>
      <c r="AH1504" s="15"/>
      <c r="AI1504" s="46" t="str">
        <f>IF(Table1[[#This Row],[Posting Date]]&lt;&gt;"","GJ-"&amp;CountryID,"")</f>
        <v/>
      </c>
      <c r="AJ1504" s="59" t="str">
        <f>IF(Table1[[#This Row],[Posting Date]]&lt;&gt;"",Table1[[#This Row],[Posting Date]],"")</f>
        <v/>
      </c>
      <c r="AK1504" s="46"/>
      <c r="AL1504" s="46" t="str">
        <f>IF(Table1[[#This Row],[Description]]&lt;&gt;"",Table1[[#This Row],[Description]],"")</f>
        <v/>
      </c>
      <c r="AM1504" s="46" t="str">
        <f>IF(Table1[[#This Row],[Posting Date]]&lt;&gt;"",Table1[[#This Row],[Reference Number]],"")</f>
        <v/>
      </c>
      <c r="AN1504" s="46" t="str">
        <f>TRIM(Table1[[#This Row],[Line '#]])</f>
        <v/>
      </c>
      <c r="AO1504" s="46" t="str">
        <f>TRIM(Table1[[#This Row],[Account]])</f>
        <v/>
      </c>
      <c r="AP1504" s="46" t="str">
        <f>IF(Table1[[#This Row],[Posting Date]]&lt;&gt;"",$D$5,"")</f>
        <v/>
      </c>
      <c r="AQ1504" s="46" t="str">
        <f>TRIM(Table1[[#This Row],[Departments-Prgrams]])</f>
        <v/>
      </c>
      <c r="AR1504" s="46" t="str">
        <f>TRIM(Table1[[#This Row],[Grant]])</f>
        <v/>
      </c>
      <c r="AS1504" s="46" t="str">
        <f>TRIM(Table1[[#This Row],[Staff ID]])</f>
        <v/>
      </c>
      <c r="AT1504" s="46" t="str">
        <f>IF(TRIM(Table1[[#This Row],[Budget Code]])=0,"",TRIM(Table1[[#This Row],[Budget Code]]))</f>
        <v/>
      </c>
      <c r="AU1504" s="46" t="str">
        <f>IF(Table1[[#This Row],[Line Description]]&lt;&gt;"",Table1[[#This Row],[Line Description]],"")</f>
        <v/>
      </c>
      <c r="AV1504" s="46" t="str">
        <f>IF(Table1[[#This Row],[Cur_Amount Debit]]&gt;0,ROUND(Table1[[#This Row],[Cur_Amount Debit]],2),"")</f>
        <v/>
      </c>
      <c r="AW1504" s="46" t="str">
        <f>IF(Table1[[#This Row],[Cur_Amount Credit]]&gt;0,ROUND(Table1[[#This Row],[Cur_Amount Credit]],2),"")</f>
        <v/>
      </c>
      <c r="AX1504" s="46" t="str">
        <f>LEFT(Table1[[#This Row],[Cur]],3)</f>
        <v/>
      </c>
      <c r="AY1504" s="59"/>
      <c r="AZ1504" s="46"/>
      <c r="BA1504" s="46" t="str">
        <f>IF(Table1[[#This Row],[Cur]]&lt;&gt;"",IF(Table1[[#This Row],[Cur]]="USD","",ExchangeRate),"")</f>
        <v/>
      </c>
      <c r="BB1504" s="46" t="str">
        <f>IF(Table1[[#This Row],[Grant]]&lt;&gt;"",VLOOKUP(Table1[[#This Row],[Grant]],Grants!B:D,3),"")</f>
        <v/>
      </c>
      <c r="BC1504" s="46" t="str">
        <f>TRIM(Table1[[#This Row],[Vendor ID]])</f>
        <v/>
      </c>
      <c r="BD1504">
        <f>IF(Table1[[#This Row],[Reference Number]]=Q1503,BD1503,BD1503+1)</f>
        <v>0</v>
      </c>
    </row>
    <row r="1505" spans="1:56" ht="11.25" customHeight="1" x14ac:dyDescent="0.25">
      <c r="A1505" s="1"/>
      <c r="B1505" s="88" t="str">
        <f>IF(Table1[[#This Row],[Posting Date]]&lt;&gt;"",IF(Table1[[#This Row],[Reference Number]]=Q1504,B1504+1,1),"")</f>
        <v/>
      </c>
      <c r="C1505" s="61"/>
      <c r="D1505" s="61"/>
      <c r="E1505" s="138"/>
      <c r="F1505" s="141" t="str">
        <f>IFERROR(IF(VLOOKUP(Table1[[#This Row],[Budget Code Description]],Dimentions!$X$6:$AC$139,2,FALSE)="","",VLOOKUP(Table1[[#This Row],[Budget Code Description]],Dimentions!$X$6:$AC$139,2,FALSE)),"")</f>
        <v/>
      </c>
      <c r="G1505" s="141"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1" t="str">
        <f>IFERROR(VLOOKUP(Table1[[#This Row],[Budget Code Description]],Table6[#All],8,FALSE),"")</f>
        <v/>
      </c>
      <c r="L1505" s="63"/>
      <c r="M1505" s="65" t="str">
        <f>IFERROR(VLOOKUP(Table1[[#This Row],[Staff ID]],Table2[],2,FALSE),"")</f>
        <v/>
      </c>
      <c r="N1505" s="209" t="str">
        <f>IFERROR(IF(VLOOKUP(Table1[[#This Row],[Budget Code Description]],Dimentions!$X$6:$AC$134,4,FALSE)="","",VLOOKUP(Table1[[#This Row],[Budget Code Description]],Dimentions!$X$6:$AC$134,4,FALSE)),"")</f>
        <v/>
      </c>
      <c r="O1505" s="65" t="str">
        <f>IFERROR(VLOOKUP(Table1[[#This Row],[Vendor ID]],Table549[],2,FALSE),"")</f>
        <v/>
      </c>
      <c r="P1505" s="63"/>
      <c r="Q1505" s="141" t="str">
        <f>IF(Table1[[#This Row],[Posting Date]]&lt;&gt;"",$D$9,"")</f>
        <v/>
      </c>
      <c r="R1505" s="157" t="str">
        <f>IF(Table1[[#This Row],[Posting Date]]&lt;&gt;"",$D$10,"")</f>
        <v/>
      </c>
      <c r="S1505" s="66"/>
      <c r="T1505" s="63"/>
      <c r="U1505" s="67"/>
      <c r="V1505" s="67"/>
      <c r="W1505" s="67" t="str">
        <f t="shared" si="27"/>
        <v/>
      </c>
      <c r="X1505" s="159" t="str">
        <f>IF(E1505="","",(IF(Table1[[#This Row],[Cur]]="USD",Table1[[#This Row],[Cur_Amount Debit]],Table1[[#This Row],[Cur_Amount Debit]]/Table1[[#This Row],[Exchange Rate]])))</f>
        <v/>
      </c>
      <c r="Y1505" s="159" t="str">
        <f>IF(E1505="","",(IF(Table1[[#This Row],[Cur]]="USD",Table1[[#This Row],[Cur_Amount Credit]],Table1[[#This Row],[Cur_Amount Credit]]/ExchangeRate)))</f>
        <v/>
      </c>
      <c r="Z1505" s="201" t="str">
        <f>IF(E1505="","",(Table1[[#This Row],[Debit USD]]-Table1[[#This Row],[Credit USD]]))</f>
        <v/>
      </c>
      <c r="AA1505" s="226"/>
      <c r="AB1505" s="255"/>
      <c r="AC1505" s="1"/>
      <c r="AD1505" s="15"/>
      <c r="AE1505" s="15" t="str">
        <f>IF(AND(OR(Table1[[#This Row],[Account]]="15030",Table1[[#This Row],[Account]]="15035",Table1[[#This Row],[Account]]="20150"),Table1[[#This Row],[Vendor ID]]=""),1,"")</f>
        <v/>
      </c>
      <c r="AF1505" s="15"/>
      <c r="AG1505" s="15"/>
      <c r="AH1505" s="15"/>
      <c r="AI1505" s="46" t="str">
        <f>IF(Table1[[#This Row],[Posting Date]]&lt;&gt;"","GJ-"&amp;CountryID,"")</f>
        <v/>
      </c>
      <c r="AJ1505" s="59" t="str">
        <f>IF(Table1[[#This Row],[Posting Date]]&lt;&gt;"",Table1[[#This Row],[Posting Date]],"")</f>
        <v/>
      </c>
      <c r="AK1505" s="46"/>
      <c r="AL1505" s="46" t="str">
        <f>IF(Table1[[#This Row],[Description]]&lt;&gt;"",Table1[[#This Row],[Description]],"")</f>
        <v/>
      </c>
      <c r="AM1505" s="46" t="str">
        <f>IF(Table1[[#This Row],[Posting Date]]&lt;&gt;"",Table1[[#This Row],[Reference Number]],"")</f>
        <v/>
      </c>
      <c r="AN1505" s="46" t="str">
        <f>TRIM(Table1[[#This Row],[Line '#]])</f>
        <v/>
      </c>
      <c r="AO1505" s="46" t="str">
        <f>TRIM(Table1[[#This Row],[Account]])</f>
        <v/>
      </c>
      <c r="AP1505" s="46" t="str">
        <f>IF(Table1[[#This Row],[Posting Date]]&lt;&gt;"",$D$5,"")</f>
        <v/>
      </c>
      <c r="AQ1505" s="46" t="str">
        <f>TRIM(Table1[[#This Row],[Departments-Prgrams]])</f>
        <v/>
      </c>
      <c r="AR1505" s="46" t="str">
        <f>TRIM(Table1[[#This Row],[Grant]])</f>
        <v/>
      </c>
      <c r="AS1505" s="46" t="str">
        <f>TRIM(Table1[[#This Row],[Staff ID]])</f>
        <v/>
      </c>
      <c r="AT1505" s="46" t="str">
        <f>IF(TRIM(Table1[[#This Row],[Budget Code]])=0,"",TRIM(Table1[[#This Row],[Budget Code]]))</f>
        <v/>
      </c>
      <c r="AU1505" s="46" t="str">
        <f>IF(Table1[[#This Row],[Line Description]]&lt;&gt;"",Table1[[#This Row],[Line Description]],"")</f>
        <v/>
      </c>
      <c r="AV1505" s="46" t="str">
        <f>IF(Table1[[#This Row],[Cur_Amount Debit]]&gt;0,ROUND(Table1[[#This Row],[Cur_Amount Debit]],2),"")</f>
        <v/>
      </c>
      <c r="AW1505" s="46" t="str">
        <f>IF(Table1[[#This Row],[Cur_Amount Credit]]&gt;0,ROUND(Table1[[#This Row],[Cur_Amount Credit]],2),"")</f>
        <v/>
      </c>
      <c r="AX1505" s="46" t="str">
        <f>LEFT(Table1[[#This Row],[Cur]],3)</f>
        <v/>
      </c>
      <c r="AY1505" s="59"/>
      <c r="AZ1505" s="46"/>
      <c r="BA1505" s="46" t="str">
        <f>IF(Table1[[#This Row],[Cur]]&lt;&gt;"",IF(Table1[[#This Row],[Cur]]="USD","",ExchangeRate),"")</f>
        <v/>
      </c>
      <c r="BB1505" s="46" t="str">
        <f>IF(Table1[[#This Row],[Grant]]&lt;&gt;"",VLOOKUP(Table1[[#This Row],[Grant]],Grants!B:D,3),"")</f>
        <v/>
      </c>
      <c r="BC1505" s="46" t="str">
        <f>TRIM(Table1[[#This Row],[Vendor ID]])</f>
        <v/>
      </c>
      <c r="BD1505">
        <f>IF(Table1[[#This Row],[Reference Number]]=Q1504,BD1504,BD1504+1)</f>
        <v>0</v>
      </c>
    </row>
    <row r="1506" spans="1:56" ht="11.25" customHeight="1" x14ac:dyDescent="0.25">
      <c r="A1506" s="1"/>
      <c r="B1506" s="88" t="str">
        <f>IF(Table1[[#This Row],[Posting Date]]&lt;&gt;"",IF(Table1[[#This Row],[Reference Number]]=Q1505,B1505+1,1),"")</f>
        <v/>
      </c>
      <c r="C1506" s="61"/>
      <c r="D1506" s="61"/>
      <c r="E1506" s="138"/>
      <c r="F1506" s="141" t="str">
        <f>IFERROR(IF(VLOOKUP(Table1[[#This Row],[Budget Code Description]],Dimentions!$X$6:$AC$139,2,FALSE)="","",VLOOKUP(Table1[[#This Row],[Budget Code Description]],Dimentions!$X$6:$AC$139,2,FALSE)),"")</f>
        <v/>
      </c>
      <c r="G1506" s="141"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1" t="str">
        <f>IFERROR(VLOOKUP(Table1[[#This Row],[Budget Code Description]],Table6[#All],8,FALSE),"")</f>
        <v/>
      </c>
      <c r="L1506" s="63"/>
      <c r="M1506" s="65" t="str">
        <f>IFERROR(VLOOKUP(Table1[[#This Row],[Staff ID]],Table2[],2,FALSE),"")</f>
        <v/>
      </c>
      <c r="N1506" s="209" t="str">
        <f>IFERROR(IF(VLOOKUP(Table1[[#This Row],[Budget Code Description]],Dimentions!$X$6:$AC$134,4,FALSE)="","",VLOOKUP(Table1[[#This Row],[Budget Code Description]],Dimentions!$X$6:$AC$134,4,FALSE)),"")</f>
        <v/>
      </c>
      <c r="O1506" s="65" t="str">
        <f>IFERROR(VLOOKUP(Table1[[#This Row],[Vendor ID]],Table549[],2,FALSE),"")</f>
        <v/>
      </c>
      <c r="P1506" s="63"/>
      <c r="Q1506" s="141" t="str">
        <f>IF(Table1[[#This Row],[Posting Date]]&lt;&gt;"",$D$9,"")</f>
        <v/>
      </c>
      <c r="R1506" s="157" t="str">
        <f>IF(Table1[[#This Row],[Posting Date]]&lt;&gt;"",$D$10,"")</f>
        <v/>
      </c>
      <c r="S1506" s="66"/>
      <c r="T1506" s="63"/>
      <c r="U1506" s="67"/>
      <c r="V1506" s="67"/>
      <c r="W1506" s="67" t="str">
        <f t="shared" si="27"/>
        <v/>
      </c>
      <c r="X1506" s="159" t="str">
        <f>IF(E1506="","",(IF(Table1[[#This Row],[Cur]]="USD",Table1[[#This Row],[Cur_Amount Debit]],Table1[[#This Row],[Cur_Amount Debit]]/Table1[[#This Row],[Exchange Rate]])))</f>
        <v/>
      </c>
      <c r="Y1506" s="159" t="str">
        <f>IF(E1506="","",(IF(Table1[[#This Row],[Cur]]="USD",Table1[[#This Row],[Cur_Amount Credit]],Table1[[#This Row],[Cur_Amount Credit]]/ExchangeRate)))</f>
        <v/>
      </c>
      <c r="Z1506" s="201" t="str">
        <f>IF(E1506="","",(Table1[[#This Row],[Debit USD]]-Table1[[#This Row],[Credit USD]]))</f>
        <v/>
      </c>
      <c r="AA1506" s="226"/>
      <c r="AB1506" s="255"/>
      <c r="AC1506" s="1"/>
      <c r="AD1506" s="15"/>
      <c r="AE1506" s="15" t="str">
        <f>IF(AND(OR(Table1[[#This Row],[Account]]="15030",Table1[[#This Row],[Account]]="15035",Table1[[#This Row],[Account]]="20150"),Table1[[#This Row],[Vendor ID]]=""),1,"")</f>
        <v/>
      </c>
      <c r="AF1506" s="15"/>
      <c r="AG1506" s="15"/>
      <c r="AH1506" s="15"/>
      <c r="AI1506" s="46" t="str">
        <f>IF(Table1[[#This Row],[Posting Date]]&lt;&gt;"","GJ-"&amp;CountryID,"")</f>
        <v/>
      </c>
      <c r="AJ1506" s="59" t="str">
        <f>IF(Table1[[#This Row],[Posting Date]]&lt;&gt;"",Table1[[#This Row],[Posting Date]],"")</f>
        <v/>
      </c>
      <c r="AK1506" s="46"/>
      <c r="AL1506" s="46" t="str">
        <f>IF(Table1[[#This Row],[Description]]&lt;&gt;"",Table1[[#This Row],[Description]],"")</f>
        <v/>
      </c>
      <c r="AM1506" s="46" t="str">
        <f>IF(Table1[[#This Row],[Posting Date]]&lt;&gt;"",Table1[[#This Row],[Reference Number]],"")</f>
        <v/>
      </c>
      <c r="AN1506" s="46" t="str">
        <f>TRIM(Table1[[#This Row],[Line '#]])</f>
        <v/>
      </c>
      <c r="AO1506" s="46" t="str">
        <f>TRIM(Table1[[#This Row],[Account]])</f>
        <v/>
      </c>
      <c r="AP1506" s="46" t="str">
        <f>IF(Table1[[#This Row],[Posting Date]]&lt;&gt;"",$D$5,"")</f>
        <v/>
      </c>
      <c r="AQ1506" s="46" t="str">
        <f>TRIM(Table1[[#This Row],[Departments-Prgrams]])</f>
        <v/>
      </c>
      <c r="AR1506" s="46" t="str">
        <f>TRIM(Table1[[#This Row],[Grant]])</f>
        <v/>
      </c>
      <c r="AS1506" s="46" t="str">
        <f>TRIM(Table1[[#This Row],[Staff ID]])</f>
        <v/>
      </c>
      <c r="AT1506" s="46" t="str">
        <f>IF(TRIM(Table1[[#This Row],[Budget Code]])=0,"",TRIM(Table1[[#This Row],[Budget Code]]))</f>
        <v/>
      </c>
      <c r="AU1506" s="46" t="str">
        <f>IF(Table1[[#This Row],[Line Description]]&lt;&gt;"",Table1[[#This Row],[Line Description]],"")</f>
        <v/>
      </c>
      <c r="AV1506" s="46" t="str">
        <f>IF(Table1[[#This Row],[Cur_Amount Debit]]&gt;0,ROUND(Table1[[#This Row],[Cur_Amount Debit]],2),"")</f>
        <v/>
      </c>
      <c r="AW1506" s="46" t="str">
        <f>IF(Table1[[#This Row],[Cur_Amount Credit]]&gt;0,ROUND(Table1[[#This Row],[Cur_Amount Credit]],2),"")</f>
        <v/>
      </c>
      <c r="AX1506" s="46" t="str">
        <f>LEFT(Table1[[#This Row],[Cur]],3)</f>
        <v/>
      </c>
      <c r="AY1506" s="59"/>
      <c r="AZ1506" s="46"/>
      <c r="BA1506" s="46" t="str">
        <f>IF(Table1[[#This Row],[Cur]]&lt;&gt;"",IF(Table1[[#This Row],[Cur]]="USD","",ExchangeRate),"")</f>
        <v/>
      </c>
      <c r="BB1506" s="46" t="str">
        <f>IF(Table1[[#This Row],[Grant]]&lt;&gt;"",VLOOKUP(Table1[[#This Row],[Grant]],Grants!B:D,3),"")</f>
        <v/>
      </c>
      <c r="BC1506" s="46" t="str">
        <f>TRIM(Table1[[#This Row],[Vendor ID]])</f>
        <v/>
      </c>
      <c r="BD1506">
        <f>IF(Table1[[#This Row],[Reference Number]]=Q1505,BD1505,BD1505+1)</f>
        <v>0</v>
      </c>
    </row>
    <row r="1507" spans="1:56" ht="11.25" customHeight="1" x14ac:dyDescent="0.25">
      <c r="A1507" s="1"/>
      <c r="B1507" s="88" t="str">
        <f>IF(Table1[[#This Row],[Posting Date]]&lt;&gt;"",IF(Table1[[#This Row],[Reference Number]]=Q1506,B1506+1,1),"")</f>
        <v/>
      </c>
      <c r="C1507" s="61"/>
      <c r="D1507" s="61"/>
      <c r="E1507" s="138"/>
      <c r="F1507" s="141" t="str">
        <f>IFERROR(IF(VLOOKUP(Table1[[#This Row],[Budget Code Description]],Dimentions!$X$6:$AC$139,2,FALSE)="","",VLOOKUP(Table1[[#This Row],[Budget Code Description]],Dimentions!$X$6:$AC$139,2,FALSE)),"")</f>
        <v/>
      </c>
      <c r="G1507" s="141"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1" t="str">
        <f>IFERROR(VLOOKUP(Table1[[#This Row],[Budget Code Description]],Table6[#All],8,FALSE),"")</f>
        <v/>
      </c>
      <c r="L1507" s="63"/>
      <c r="M1507" s="65" t="str">
        <f>IFERROR(VLOOKUP(Table1[[#This Row],[Staff ID]],Table2[],2,FALSE),"")</f>
        <v/>
      </c>
      <c r="N1507" s="209" t="str">
        <f>IFERROR(IF(VLOOKUP(Table1[[#This Row],[Budget Code Description]],Dimentions!$X$6:$AC$134,4,FALSE)="","",VLOOKUP(Table1[[#This Row],[Budget Code Description]],Dimentions!$X$6:$AC$134,4,FALSE)),"")</f>
        <v/>
      </c>
      <c r="O1507" s="65" t="str">
        <f>IFERROR(VLOOKUP(Table1[[#This Row],[Vendor ID]],Table549[],2,FALSE),"")</f>
        <v/>
      </c>
      <c r="P1507" s="63"/>
      <c r="Q1507" s="141" t="str">
        <f>IF(Table1[[#This Row],[Posting Date]]&lt;&gt;"",$D$9,"")</f>
        <v/>
      </c>
      <c r="R1507" s="157" t="str">
        <f>IF(Table1[[#This Row],[Posting Date]]&lt;&gt;"",$D$10,"")</f>
        <v/>
      </c>
      <c r="S1507" s="66"/>
      <c r="T1507" s="63"/>
      <c r="U1507" s="67"/>
      <c r="V1507" s="67"/>
      <c r="W1507" s="67" t="str">
        <f t="shared" si="27"/>
        <v/>
      </c>
      <c r="X1507" s="159" t="str">
        <f>IF(E1507="","",(IF(Table1[[#This Row],[Cur]]="USD",Table1[[#This Row],[Cur_Amount Debit]],Table1[[#This Row],[Cur_Amount Debit]]/Table1[[#This Row],[Exchange Rate]])))</f>
        <v/>
      </c>
      <c r="Y1507" s="159" t="str">
        <f>IF(E1507="","",(IF(Table1[[#This Row],[Cur]]="USD",Table1[[#This Row],[Cur_Amount Credit]],Table1[[#This Row],[Cur_Amount Credit]]/ExchangeRate)))</f>
        <v/>
      </c>
      <c r="Z1507" s="201" t="str">
        <f>IF(E1507="","",(Table1[[#This Row],[Debit USD]]-Table1[[#This Row],[Credit USD]]))</f>
        <v/>
      </c>
      <c r="AA1507" s="226"/>
      <c r="AB1507" s="255"/>
      <c r="AC1507" s="1"/>
      <c r="AD1507" s="15"/>
      <c r="AE1507" s="15" t="str">
        <f>IF(AND(OR(Table1[[#This Row],[Account]]="15030",Table1[[#This Row],[Account]]="15035",Table1[[#This Row],[Account]]="20150"),Table1[[#This Row],[Vendor ID]]=""),1,"")</f>
        <v/>
      </c>
      <c r="AF1507" s="15"/>
      <c r="AG1507" s="15"/>
      <c r="AH1507" s="15"/>
      <c r="AI1507" s="46" t="str">
        <f>IF(Table1[[#This Row],[Posting Date]]&lt;&gt;"","GJ-"&amp;CountryID,"")</f>
        <v/>
      </c>
      <c r="AJ1507" s="59" t="str">
        <f>IF(Table1[[#This Row],[Posting Date]]&lt;&gt;"",Table1[[#This Row],[Posting Date]],"")</f>
        <v/>
      </c>
      <c r="AK1507" s="46"/>
      <c r="AL1507" s="46" t="str">
        <f>IF(Table1[[#This Row],[Description]]&lt;&gt;"",Table1[[#This Row],[Description]],"")</f>
        <v/>
      </c>
      <c r="AM1507" s="46" t="str">
        <f>IF(Table1[[#This Row],[Posting Date]]&lt;&gt;"",Table1[[#This Row],[Reference Number]],"")</f>
        <v/>
      </c>
      <c r="AN1507" s="46" t="str">
        <f>TRIM(Table1[[#This Row],[Line '#]])</f>
        <v/>
      </c>
      <c r="AO1507" s="46" t="str">
        <f>TRIM(Table1[[#This Row],[Account]])</f>
        <v/>
      </c>
      <c r="AP1507" s="46" t="str">
        <f>IF(Table1[[#This Row],[Posting Date]]&lt;&gt;"",$D$5,"")</f>
        <v/>
      </c>
      <c r="AQ1507" s="46" t="str">
        <f>TRIM(Table1[[#This Row],[Departments-Prgrams]])</f>
        <v/>
      </c>
      <c r="AR1507" s="46" t="str">
        <f>TRIM(Table1[[#This Row],[Grant]])</f>
        <v/>
      </c>
      <c r="AS1507" s="46" t="str">
        <f>TRIM(Table1[[#This Row],[Staff ID]])</f>
        <v/>
      </c>
      <c r="AT1507" s="46" t="str">
        <f>IF(TRIM(Table1[[#This Row],[Budget Code]])=0,"",TRIM(Table1[[#This Row],[Budget Code]]))</f>
        <v/>
      </c>
      <c r="AU1507" s="46" t="str">
        <f>IF(Table1[[#This Row],[Line Description]]&lt;&gt;"",Table1[[#This Row],[Line Description]],"")</f>
        <v/>
      </c>
      <c r="AV1507" s="46" t="str">
        <f>IF(Table1[[#This Row],[Cur_Amount Debit]]&gt;0,ROUND(Table1[[#This Row],[Cur_Amount Debit]],2),"")</f>
        <v/>
      </c>
      <c r="AW1507" s="46" t="str">
        <f>IF(Table1[[#This Row],[Cur_Amount Credit]]&gt;0,ROUND(Table1[[#This Row],[Cur_Amount Credit]],2),"")</f>
        <v/>
      </c>
      <c r="AX1507" s="46" t="str">
        <f>LEFT(Table1[[#This Row],[Cur]],3)</f>
        <v/>
      </c>
      <c r="AY1507" s="59"/>
      <c r="AZ1507" s="46"/>
      <c r="BA1507" s="46" t="str">
        <f>IF(Table1[[#This Row],[Cur]]&lt;&gt;"",IF(Table1[[#This Row],[Cur]]="USD","",ExchangeRate),"")</f>
        <v/>
      </c>
      <c r="BB1507" s="46" t="str">
        <f>IF(Table1[[#This Row],[Grant]]&lt;&gt;"",VLOOKUP(Table1[[#This Row],[Grant]],Grants!B:D,3),"")</f>
        <v/>
      </c>
      <c r="BC1507" s="46" t="str">
        <f>TRIM(Table1[[#This Row],[Vendor ID]])</f>
        <v/>
      </c>
      <c r="BD1507">
        <f>IF(Table1[[#This Row],[Reference Number]]=Q1506,BD1506,BD1506+1)</f>
        <v>0</v>
      </c>
    </row>
    <row r="1508" spans="1:56" ht="11.25" customHeight="1" x14ac:dyDescent="0.25">
      <c r="A1508" s="1"/>
      <c r="B1508" s="88" t="str">
        <f>IF(Table1[[#This Row],[Posting Date]]&lt;&gt;"",IF(Table1[[#This Row],[Reference Number]]=Q1507,B1507+1,1),"")</f>
        <v/>
      </c>
      <c r="C1508" s="61"/>
      <c r="D1508" s="61"/>
      <c r="E1508" s="138"/>
      <c r="F1508" s="141" t="str">
        <f>IFERROR(IF(VLOOKUP(Table1[[#This Row],[Budget Code Description]],Dimentions!$X$6:$AC$139,2,FALSE)="","",VLOOKUP(Table1[[#This Row],[Budget Code Description]],Dimentions!$X$6:$AC$139,2,FALSE)),"")</f>
        <v/>
      </c>
      <c r="G1508" s="141"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1" t="str">
        <f>IFERROR(VLOOKUP(Table1[[#This Row],[Budget Code Description]],Table6[#All],8,FALSE),"")</f>
        <v/>
      </c>
      <c r="L1508" s="63"/>
      <c r="M1508" s="65" t="str">
        <f>IFERROR(VLOOKUP(Table1[[#This Row],[Staff ID]],Table2[],2,FALSE),"")</f>
        <v/>
      </c>
      <c r="N1508" s="209" t="str">
        <f>IFERROR(IF(VLOOKUP(Table1[[#This Row],[Budget Code Description]],Dimentions!$X$6:$AC$134,4,FALSE)="","",VLOOKUP(Table1[[#This Row],[Budget Code Description]],Dimentions!$X$6:$AC$134,4,FALSE)),"")</f>
        <v/>
      </c>
      <c r="O1508" s="65" t="str">
        <f>IFERROR(VLOOKUP(Table1[[#This Row],[Vendor ID]],Table549[],2,FALSE),"")</f>
        <v/>
      </c>
      <c r="P1508" s="63"/>
      <c r="Q1508" s="141" t="str">
        <f>IF(Table1[[#This Row],[Posting Date]]&lt;&gt;"",$D$9,"")</f>
        <v/>
      </c>
      <c r="R1508" s="157" t="str">
        <f>IF(Table1[[#This Row],[Posting Date]]&lt;&gt;"",$D$10,"")</f>
        <v/>
      </c>
      <c r="S1508" s="66"/>
      <c r="T1508" s="63"/>
      <c r="U1508" s="67"/>
      <c r="V1508" s="67"/>
      <c r="W1508" s="67" t="str">
        <f t="shared" si="27"/>
        <v/>
      </c>
      <c r="X1508" s="159" t="str">
        <f>IF(E1508="","",(IF(Table1[[#This Row],[Cur]]="USD",Table1[[#This Row],[Cur_Amount Debit]],Table1[[#This Row],[Cur_Amount Debit]]/Table1[[#This Row],[Exchange Rate]])))</f>
        <v/>
      </c>
      <c r="Y1508" s="159" t="str">
        <f>IF(E1508="","",(IF(Table1[[#This Row],[Cur]]="USD",Table1[[#This Row],[Cur_Amount Credit]],Table1[[#This Row],[Cur_Amount Credit]]/ExchangeRate)))</f>
        <v/>
      </c>
      <c r="Z1508" s="201" t="str">
        <f>IF(E1508="","",(Table1[[#This Row],[Debit USD]]-Table1[[#This Row],[Credit USD]]))</f>
        <v/>
      </c>
      <c r="AA1508" s="226"/>
      <c r="AB1508" s="255"/>
      <c r="AC1508" s="1"/>
      <c r="AD1508" s="15"/>
      <c r="AE1508" s="15" t="str">
        <f>IF(AND(OR(Table1[[#This Row],[Account]]="15030",Table1[[#This Row],[Account]]="15035",Table1[[#This Row],[Account]]="20150"),Table1[[#This Row],[Vendor ID]]=""),1,"")</f>
        <v/>
      </c>
      <c r="AF1508" s="15"/>
      <c r="AG1508" s="15"/>
      <c r="AH1508" s="15"/>
      <c r="AI1508" s="46" t="str">
        <f>IF(Table1[[#This Row],[Posting Date]]&lt;&gt;"","GJ-"&amp;CountryID,"")</f>
        <v/>
      </c>
      <c r="AJ1508" s="59" t="str">
        <f>IF(Table1[[#This Row],[Posting Date]]&lt;&gt;"",Table1[[#This Row],[Posting Date]],"")</f>
        <v/>
      </c>
      <c r="AK1508" s="46"/>
      <c r="AL1508" s="46" t="str">
        <f>IF(Table1[[#This Row],[Description]]&lt;&gt;"",Table1[[#This Row],[Description]],"")</f>
        <v/>
      </c>
      <c r="AM1508" s="46" t="str">
        <f>IF(Table1[[#This Row],[Posting Date]]&lt;&gt;"",Table1[[#This Row],[Reference Number]],"")</f>
        <v/>
      </c>
      <c r="AN1508" s="46" t="str">
        <f>TRIM(Table1[[#This Row],[Line '#]])</f>
        <v/>
      </c>
      <c r="AO1508" s="46" t="str">
        <f>TRIM(Table1[[#This Row],[Account]])</f>
        <v/>
      </c>
      <c r="AP1508" s="46" t="str">
        <f>IF(Table1[[#This Row],[Posting Date]]&lt;&gt;"",$D$5,"")</f>
        <v/>
      </c>
      <c r="AQ1508" s="46" t="str">
        <f>TRIM(Table1[[#This Row],[Departments-Prgrams]])</f>
        <v/>
      </c>
      <c r="AR1508" s="46" t="str">
        <f>TRIM(Table1[[#This Row],[Grant]])</f>
        <v/>
      </c>
      <c r="AS1508" s="46" t="str">
        <f>TRIM(Table1[[#This Row],[Staff ID]])</f>
        <v/>
      </c>
      <c r="AT1508" s="46" t="str">
        <f>IF(TRIM(Table1[[#This Row],[Budget Code]])=0,"",TRIM(Table1[[#This Row],[Budget Code]]))</f>
        <v/>
      </c>
      <c r="AU1508" s="46" t="str">
        <f>IF(Table1[[#This Row],[Line Description]]&lt;&gt;"",Table1[[#This Row],[Line Description]],"")</f>
        <v/>
      </c>
      <c r="AV1508" s="46" t="str">
        <f>IF(Table1[[#This Row],[Cur_Amount Debit]]&gt;0,ROUND(Table1[[#This Row],[Cur_Amount Debit]],2),"")</f>
        <v/>
      </c>
      <c r="AW1508" s="46" t="str">
        <f>IF(Table1[[#This Row],[Cur_Amount Credit]]&gt;0,ROUND(Table1[[#This Row],[Cur_Amount Credit]],2),"")</f>
        <v/>
      </c>
      <c r="AX1508" s="46" t="str">
        <f>LEFT(Table1[[#This Row],[Cur]],3)</f>
        <v/>
      </c>
      <c r="AY1508" s="59"/>
      <c r="AZ1508" s="46"/>
      <c r="BA1508" s="46" t="str">
        <f>IF(Table1[[#This Row],[Cur]]&lt;&gt;"",IF(Table1[[#This Row],[Cur]]="USD","",ExchangeRate),"")</f>
        <v/>
      </c>
      <c r="BB1508" s="46" t="str">
        <f>IF(Table1[[#This Row],[Grant]]&lt;&gt;"",VLOOKUP(Table1[[#This Row],[Grant]],Grants!B:D,3),"")</f>
        <v/>
      </c>
      <c r="BC1508" s="46" t="str">
        <f>TRIM(Table1[[#This Row],[Vendor ID]])</f>
        <v/>
      </c>
      <c r="BD1508">
        <f>IF(Table1[[#This Row],[Reference Number]]=Q1507,BD1507,BD1507+1)</f>
        <v>0</v>
      </c>
    </row>
    <row r="1509" spans="1:56" ht="11.25" customHeight="1" x14ac:dyDescent="0.25">
      <c r="A1509" s="1"/>
      <c r="B1509" s="88" t="str">
        <f>IF(Table1[[#This Row],[Posting Date]]&lt;&gt;"",IF(Table1[[#This Row],[Reference Number]]=Q1508,B1508+1,1),"")</f>
        <v/>
      </c>
      <c r="C1509" s="61"/>
      <c r="D1509" s="61"/>
      <c r="E1509" s="138"/>
      <c r="F1509" s="141" t="str">
        <f>IFERROR(IF(VLOOKUP(Table1[[#This Row],[Budget Code Description]],Dimentions!$X$6:$AC$139,2,FALSE)="","",VLOOKUP(Table1[[#This Row],[Budget Code Description]],Dimentions!$X$6:$AC$139,2,FALSE)),"")</f>
        <v/>
      </c>
      <c r="G1509" s="141"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1" t="str">
        <f>IFERROR(VLOOKUP(Table1[[#This Row],[Budget Code Description]],Table6[#All],8,FALSE),"")</f>
        <v/>
      </c>
      <c r="L1509" s="63"/>
      <c r="M1509" s="65" t="str">
        <f>IFERROR(VLOOKUP(Table1[[#This Row],[Staff ID]],Table2[],2,FALSE),"")</f>
        <v/>
      </c>
      <c r="N1509" s="209" t="str">
        <f>IFERROR(IF(VLOOKUP(Table1[[#This Row],[Budget Code Description]],Dimentions!$X$6:$AC$134,4,FALSE)="","",VLOOKUP(Table1[[#This Row],[Budget Code Description]],Dimentions!$X$6:$AC$134,4,FALSE)),"")</f>
        <v/>
      </c>
      <c r="O1509" s="65" t="str">
        <f>IFERROR(VLOOKUP(Table1[[#This Row],[Vendor ID]],Table549[],2,FALSE),"")</f>
        <v/>
      </c>
      <c r="P1509" s="63"/>
      <c r="Q1509" s="141" t="str">
        <f>IF(Table1[[#This Row],[Posting Date]]&lt;&gt;"",$D$9,"")</f>
        <v/>
      </c>
      <c r="R1509" s="157" t="str">
        <f>IF(Table1[[#This Row],[Posting Date]]&lt;&gt;"",$D$10,"")</f>
        <v/>
      </c>
      <c r="S1509" s="66"/>
      <c r="T1509" s="63"/>
      <c r="U1509" s="67"/>
      <c r="V1509" s="67"/>
      <c r="W1509" s="67" t="str">
        <f t="shared" si="27"/>
        <v/>
      </c>
      <c r="X1509" s="159" t="str">
        <f>IF(E1509="","",(IF(Table1[[#This Row],[Cur]]="USD",Table1[[#This Row],[Cur_Amount Debit]],Table1[[#This Row],[Cur_Amount Debit]]/Table1[[#This Row],[Exchange Rate]])))</f>
        <v/>
      </c>
      <c r="Y1509" s="159" t="str">
        <f>IF(E1509="","",(IF(Table1[[#This Row],[Cur]]="USD",Table1[[#This Row],[Cur_Amount Credit]],Table1[[#This Row],[Cur_Amount Credit]]/ExchangeRate)))</f>
        <v/>
      </c>
      <c r="Z1509" s="201" t="str">
        <f>IF(E1509="","",(Table1[[#This Row],[Debit USD]]-Table1[[#This Row],[Credit USD]]))</f>
        <v/>
      </c>
      <c r="AA1509" s="226"/>
      <c r="AB1509" s="255"/>
      <c r="AC1509" s="1"/>
      <c r="AD1509" s="15"/>
      <c r="AE1509" s="15" t="str">
        <f>IF(AND(OR(Table1[[#This Row],[Account]]="15030",Table1[[#This Row],[Account]]="15035",Table1[[#This Row],[Account]]="20150"),Table1[[#This Row],[Vendor ID]]=""),1,"")</f>
        <v/>
      </c>
      <c r="AF1509" s="15"/>
      <c r="AG1509" s="15"/>
      <c r="AH1509" s="15"/>
      <c r="AI1509" s="46" t="str">
        <f>IF(Table1[[#This Row],[Posting Date]]&lt;&gt;"","GJ-"&amp;CountryID,"")</f>
        <v/>
      </c>
      <c r="AJ1509" s="59" t="str">
        <f>IF(Table1[[#This Row],[Posting Date]]&lt;&gt;"",Table1[[#This Row],[Posting Date]],"")</f>
        <v/>
      </c>
      <c r="AK1509" s="46"/>
      <c r="AL1509" s="46" t="str">
        <f>IF(Table1[[#This Row],[Description]]&lt;&gt;"",Table1[[#This Row],[Description]],"")</f>
        <v/>
      </c>
      <c r="AM1509" s="46" t="str">
        <f>IF(Table1[[#This Row],[Posting Date]]&lt;&gt;"",Table1[[#This Row],[Reference Number]],"")</f>
        <v/>
      </c>
      <c r="AN1509" s="46" t="str">
        <f>TRIM(Table1[[#This Row],[Line '#]])</f>
        <v/>
      </c>
      <c r="AO1509" s="46" t="str">
        <f>TRIM(Table1[[#This Row],[Account]])</f>
        <v/>
      </c>
      <c r="AP1509" s="46" t="str">
        <f>IF(Table1[[#This Row],[Posting Date]]&lt;&gt;"",$D$5,"")</f>
        <v/>
      </c>
      <c r="AQ1509" s="46" t="str">
        <f>TRIM(Table1[[#This Row],[Departments-Prgrams]])</f>
        <v/>
      </c>
      <c r="AR1509" s="46" t="str">
        <f>TRIM(Table1[[#This Row],[Grant]])</f>
        <v/>
      </c>
      <c r="AS1509" s="46" t="str">
        <f>TRIM(Table1[[#This Row],[Staff ID]])</f>
        <v/>
      </c>
      <c r="AT1509" s="46" t="str">
        <f>IF(TRIM(Table1[[#This Row],[Budget Code]])=0,"",TRIM(Table1[[#This Row],[Budget Code]]))</f>
        <v/>
      </c>
      <c r="AU1509" s="46" t="str">
        <f>IF(Table1[[#This Row],[Line Description]]&lt;&gt;"",Table1[[#This Row],[Line Description]],"")</f>
        <v/>
      </c>
      <c r="AV1509" s="46" t="str">
        <f>IF(Table1[[#This Row],[Cur_Amount Debit]]&gt;0,ROUND(Table1[[#This Row],[Cur_Amount Debit]],2),"")</f>
        <v/>
      </c>
      <c r="AW1509" s="46" t="str">
        <f>IF(Table1[[#This Row],[Cur_Amount Credit]]&gt;0,ROUND(Table1[[#This Row],[Cur_Amount Credit]],2),"")</f>
        <v/>
      </c>
      <c r="AX1509" s="46" t="str">
        <f>LEFT(Table1[[#This Row],[Cur]],3)</f>
        <v/>
      </c>
      <c r="AY1509" s="59"/>
      <c r="AZ1509" s="46"/>
      <c r="BA1509" s="46" t="str">
        <f>IF(Table1[[#This Row],[Cur]]&lt;&gt;"",IF(Table1[[#This Row],[Cur]]="USD","",ExchangeRate),"")</f>
        <v/>
      </c>
      <c r="BB1509" s="46" t="str">
        <f>IF(Table1[[#This Row],[Grant]]&lt;&gt;"",VLOOKUP(Table1[[#This Row],[Grant]],Grants!B:D,3),"")</f>
        <v/>
      </c>
      <c r="BC1509" s="46" t="str">
        <f>TRIM(Table1[[#This Row],[Vendor ID]])</f>
        <v/>
      </c>
      <c r="BD1509">
        <f>IF(Table1[[#This Row],[Reference Number]]=Q1508,BD1508,BD1508+1)</f>
        <v>0</v>
      </c>
    </row>
    <row r="1510" spans="1:56" ht="11.25" customHeight="1" x14ac:dyDescent="0.25">
      <c r="A1510" s="1"/>
      <c r="B1510" s="88" t="str">
        <f>IF(Table1[[#This Row],[Posting Date]]&lt;&gt;"",IF(Table1[[#This Row],[Reference Number]]=Q1509,B1509+1,1),"")</f>
        <v/>
      </c>
      <c r="C1510" s="61"/>
      <c r="D1510" s="61"/>
      <c r="E1510" s="138"/>
      <c r="F1510" s="141" t="str">
        <f>IFERROR(IF(VLOOKUP(Table1[[#This Row],[Budget Code Description]],Dimentions!$X$6:$AC$139,2,FALSE)="","",VLOOKUP(Table1[[#This Row],[Budget Code Description]],Dimentions!$X$6:$AC$139,2,FALSE)),"")</f>
        <v/>
      </c>
      <c r="G1510" s="141"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1" t="str">
        <f>IFERROR(VLOOKUP(Table1[[#This Row],[Budget Code Description]],Table6[#All],8,FALSE),"")</f>
        <v/>
      </c>
      <c r="L1510" s="63"/>
      <c r="M1510" s="65" t="str">
        <f>IFERROR(VLOOKUP(Table1[[#This Row],[Staff ID]],Table2[],2,FALSE),"")</f>
        <v/>
      </c>
      <c r="N1510" s="209" t="str">
        <f>IFERROR(IF(VLOOKUP(Table1[[#This Row],[Budget Code Description]],Dimentions!$X$6:$AC$134,4,FALSE)="","",VLOOKUP(Table1[[#This Row],[Budget Code Description]],Dimentions!$X$6:$AC$134,4,FALSE)),"")</f>
        <v/>
      </c>
      <c r="O1510" s="65" t="str">
        <f>IFERROR(VLOOKUP(Table1[[#This Row],[Vendor ID]],Table549[],2,FALSE),"")</f>
        <v/>
      </c>
      <c r="P1510" s="63"/>
      <c r="Q1510" s="141" t="str">
        <f>IF(Table1[[#This Row],[Posting Date]]&lt;&gt;"",$D$9,"")</f>
        <v/>
      </c>
      <c r="R1510" s="157" t="str">
        <f>IF(Table1[[#This Row],[Posting Date]]&lt;&gt;"",$D$10,"")</f>
        <v/>
      </c>
      <c r="S1510" s="66"/>
      <c r="T1510" s="63"/>
      <c r="U1510" s="67"/>
      <c r="V1510" s="67"/>
      <c r="W1510" s="67" t="str">
        <f t="shared" si="27"/>
        <v/>
      </c>
      <c r="X1510" s="159" t="str">
        <f>IF(E1510="","",(IF(Table1[[#This Row],[Cur]]="USD",Table1[[#This Row],[Cur_Amount Debit]],Table1[[#This Row],[Cur_Amount Debit]]/Table1[[#This Row],[Exchange Rate]])))</f>
        <v/>
      </c>
      <c r="Y1510" s="159" t="str">
        <f>IF(E1510="","",(IF(Table1[[#This Row],[Cur]]="USD",Table1[[#This Row],[Cur_Amount Credit]],Table1[[#This Row],[Cur_Amount Credit]]/ExchangeRate)))</f>
        <v/>
      </c>
      <c r="Z1510" s="201" t="str">
        <f>IF(E1510="","",(Table1[[#This Row],[Debit USD]]-Table1[[#This Row],[Credit USD]]))</f>
        <v/>
      </c>
      <c r="AA1510" s="226"/>
      <c r="AB1510" s="255"/>
      <c r="AC1510" s="1"/>
      <c r="AD1510" s="15"/>
      <c r="AE1510" s="15" t="str">
        <f>IF(AND(OR(Table1[[#This Row],[Account]]="15030",Table1[[#This Row],[Account]]="15035",Table1[[#This Row],[Account]]="20150"),Table1[[#This Row],[Vendor ID]]=""),1,"")</f>
        <v/>
      </c>
      <c r="AF1510" s="15"/>
      <c r="AG1510" s="15"/>
      <c r="AH1510" s="15"/>
      <c r="AI1510" s="46" t="str">
        <f>IF(Table1[[#This Row],[Posting Date]]&lt;&gt;"","GJ-"&amp;CountryID,"")</f>
        <v/>
      </c>
      <c r="AJ1510" s="59" t="str">
        <f>IF(Table1[[#This Row],[Posting Date]]&lt;&gt;"",Table1[[#This Row],[Posting Date]],"")</f>
        <v/>
      </c>
      <c r="AK1510" s="46"/>
      <c r="AL1510" s="46" t="str">
        <f>IF(Table1[[#This Row],[Description]]&lt;&gt;"",Table1[[#This Row],[Description]],"")</f>
        <v/>
      </c>
      <c r="AM1510" s="46" t="str">
        <f>IF(Table1[[#This Row],[Posting Date]]&lt;&gt;"",Table1[[#This Row],[Reference Number]],"")</f>
        <v/>
      </c>
      <c r="AN1510" s="46" t="str">
        <f>TRIM(Table1[[#This Row],[Line '#]])</f>
        <v/>
      </c>
      <c r="AO1510" s="46" t="str">
        <f>TRIM(Table1[[#This Row],[Account]])</f>
        <v/>
      </c>
      <c r="AP1510" s="46" t="str">
        <f>IF(Table1[[#This Row],[Posting Date]]&lt;&gt;"",$D$5,"")</f>
        <v/>
      </c>
      <c r="AQ1510" s="46" t="str">
        <f>TRIM(Table1[[#This Row],[Departments-Prgrams]])</f>
        <v/>
      </c>
      <c r="AR1510" s="46" t="str">
        <f>TRIM(Table1[[#This Row],[Grant]])</f>
        <v/>
      </c>
      <c r="AS1510" s="46" t="str">
        <f>TRIM(Table1[[#This Row],[Staff ID]])</f>
        <v/>
      </c>
      <c r="AT1510" s="46" t="str">
        <f>IF(TRIM(Table1[[#This Row],[Budget Code]])=0,"",TRIM(Table1[[#This Row],[Budget Code]]))</f>
        <v/>
      </c>
      <c r="AU1510" s="46" t="str">
        <f>IF(Table1[[#This Row],[Line Description]]&lt;&gt;"",Table1[[#This Row],[Line Description]],"")</f>
        <v/>
      </c>
      <c r="AV1510" s="46" t="str">
        <f>IF(Table1[[#This Row],[Cur_Amount Debit]]&gt;0,ROUND(Table1[[#This Row],[Cur_Amount Debit]],2),"")</f>
        <v/>
      </c>
      <c r="AW1510" s="46" t="str">
        <f>IF(Table1[[#This Row],[Cur_Amount Credit]]&gt;0,ROUND(Table1[[#This Row],[Cur_Amount Credit]],2),"")</f>
        <v/>
      </c>
      <c r="AX1510" s="46" t="str">
        <f>LEFT(Table1[[#This Row],[Cur]],3)</f>
        <v/>
      </c>
      <c r="AY1510" s="59"/>
      <c r="AZ1510" s="46"/>
      <c r="BA1510" s="46" t="str">
        <f>IF(Table1[[#This Row],[Cur]]&lt;&gt;"",IF(Table1[[#This Row],[Cur]]="USD","",ExchangeRate),"")</f>
        <v/>
      </c>
      <c r="BB1510" s="46" t="str">
        <f>IF(Table1[[#This Row],[Grant]]&lt;&gt;"",VLOOKUP(Table1[[#This Row],[Grant]],Grants!B:D,3),"")</f>
        <v/>
      </c>
      <c r="BC1510" s="46" t="str">
        <f>TRIM(Table1[[#This Row],[Vendor ID]])</f>
        <v/>
      </c>
      <c r="BD1510">
        <f>IF(Table1[[#This Row],[Reference Number]]=Q1509,BD1509,BD1509+1)</f>
        <v>0</v>
      </c>
    </row>
    <row r="1511" spans="1:56" ht="11.25" customHeight="1" x14ac:dyDescent="0.25">
      <c r="A1511" s="1"/>
      <c r="B1511" s="88" t="str">
        <f>IF(Table1[[#This Row],[Posting Date]]&lt;&gt;"",IF(Table1[[#This Row],[Reference Number]]=Q1510,B1510+1,1),"")</f>
        <v/>
      </c>
      <c r="C1511" s="61"/>
      <c r="D1511" s="61"/>
      <c r="E1511" s="138"/>
      <c r="F1511" s="141" t="str">
        <f>IFERROR(IF(VLOOKUP(Table1[[#This Row],[Budget Code Description]],Dimentions!$X$6:$AC$139,2,FALSE)="","",VLOOKUP(Table1[[#This Row],[Budget Code Description]],Dimentions!$X$6:$AC$139,2,FALSE)),"")</f>
        <v/>
      </c>
      <c r="G1511" s="141"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1" t="str">
        <f>IFERROR(VLOOKUP(Table1[[#This Row],[Budget Code Description]],Table6[#All],8,FALSE),"")</f>
        <v/>
      </c>
      <c r="L1511" s="63"/>
      <c r="M1511" s="65" t="str">
        <f>IFERROR(VLOOKUP(Table1[[#This Row],[Staff ID]],Table2[],2,FALSE),"")</f>
        <v/>
      </c>
      <c r="N1511" s="209" t="str">
        <f>IFERROR(IF(VLOOKUP(Table1[[#This Row],[Budget Code Description]],Dimentions!$X$6:$AC$134,4,FALSE)="","",VLOOKUP(Table1[[#This Row],[Budget Code Description]],Dimentions!$X$6:$AC$134,4,FALSE)),"")</f>
        <v/>
      </c>
      <c r="O1511" s="65" t="str">
        <f>IFERROR(VLOOKUP(Table1[[#This Row],[Vendor ID]],Table549[],2,FALSE),"")</f>
        <v/>
      </c>
      <c r="P1511" s="63"/>
      <c r="Q1511" s="141" t="str">
        <f>IF(Table1[[#This Row],[Posting Date]]&lt;&gt;"",$D$9,"")</f>
        <v/>
      </c>
      <c r="R1511" s="157" t="str">
        <f>IF(Table1[[#This Row],[Posting Date]]&lt;&gt;"",$D$10,"")</f>
        <v/>
      </c>
      <c r="S1511" s="66"/>
      <c r="T1511" s="63"/>
      <c r="U1511" s="67"/>
      <c r="V1511" s="67"/>
      <c r="W1511" s="67" t="str">
        <f t="shared" si="27"/>
        <v/>
      </c>
      <c r="X1511" s="159" t="str">
        <f>IF(E1511="","",(IF(Table1[[#This Row],[Cur]]="USD",Table1[[#This Row],[Cur_Amount Debit]],Table1[[#This Row],[Cur_Amount Debit]]/Table1[[#This Row],[Exchange Rate]])))</f>
        <v/>
      </c>
      <c r="Y1511" s="159" t="str">
        <f>IF(E1511="","",(IF(Table1[[#This Row],[Cur]]="USD",Table1[[#This Row],[Cur_Amount Credit]],Table1[[#This Row],[Cur_Amount Credit]]/ExchangeRate)))</f>
        <v/>
      </c>
      <c r="Z1511" s="201" t="str">
        <f>IF(E1511="","",(Table1[[#This Row],[Debit USD]]-Table1[[#This Row],[Credit USD]]))</f>
        <v/>
      </c>
      <c r="AA1511" s="226"/>
      <c r="AB1511" s="255"/>
      <c r="AC1511" s="1"/>
      <c r="AD1511" s="15"/>
      <c r="AE1511" s="15" t="str">
        <f>IF(AND(OR(Table1[[#This Row],[Account]]="15030",Table1[[#This Row],[Account]]="15035",Table1[[#This Row],[Account]]="20150"),Table1[[#This Row],[Vendor ID]]=""),1,"")</f>
        <v/>
      </c>
      <c r="AF1511" s="15"/>
      <c r="AG1511" s="15"/>
      <c r="AH1511" s="15"/>
      <c r="AI1511" s="46" t="str">
        <f>IF(Table1[[#This Row],[Posting Date]]&lt;&gt;"","GJ-"&amp;CountryID,"")</f>
        <v/>
      </c>
      <c r="AJ1511" s="59" t="str">
        <f>IF(Table1[[#This Row],[Posting Date]]&lt;&gt;"",Table1[[#This Row],[Posting Date]],"")</f>
        <v/>
      </c>
      <c r="AK1511" s="46"/>
      <c r="AL1511" s="46" t="str">
        <f>IF(Table1[[#This Row],[Description]]&lt;&gt;"",Table1[[#This Row],[Description]],"")</f>
        <v/>
      </c>
      <c r="AM1511" s="46" t="str">
        <f>IF(Table1[[#This Row],[Posting Date]]&lt;&gt;"",Table1[[#This Row],[Reference Number]],"")</f>
        <v/>
      </c>
      <c r="AN1511" s="46" t="str">
        <f>TRIM(Table1[[#This Row],[Line '#]])</f>
        <v/>
      </c>
      <c r="AO1511" s="46" t="str">
        <f>TRIM(Table1[[#This Row],[Account]])</f>
        <v/>
      </c>
      <c r="AP1511" s="46" t="str">
        <f>IF(Table1[[#This Row],[Posting Date]]&lt;&gt;"",$D$5,"")</f>
        <v/>
      </c>
      <c r="AQ1511" s="46" t="str">
        <f>TRIM(Table1[[#This Row],[Departments-Prgrams]])</f>
        <v/>
      </c>
      <c r="AR1511" s="46" t="str">
        <f>TRIM(Table1[[#This Row],[Grant]])</f>
        <v/>
      </c>
      <c r="AS1511" s="46" t="str">
        <f>TRIM(Table1[[#This Row],[Staff ID]])</f>
        <v/>
      </c>
      <c r="AT1511" s="46" t="str">
        <f>IF(TRIM(Table1[[#This Row],[Budget Code]])=0,"",TRIM(Table1[[#This Row],[Budget Code]]))</f>
        <v/>
      </c>
      <c r="AU1511" s="46" t="str">
        <f>IF(Table1[[#This Row],[Line Description]]&lt;&gt;"",Table1[[#This Row],[Line Description]],"")</f>
        <v/>
      </c>
      <c r="AV1511" s="46" t="str">
        <f>IF(Table1[[#This Row],[Cur_Amount Debit]]&gt;0,ROUND(Table1[[#This Row],[Cur_Amount Debit]],2),"")</f>
        <v/>
      </c>
      <c r="AW1511" s="46" t="str">
        <f>IF(Table1[[#This Row],[Cur_Amount Credit]]&gt;0,ROUND(Table1[[#This Row],[Cur_Amount Credit]],2),"")</f>
        <v/>
      </c>
      <c r="AX1511" s="46" t="str">
        <f>LEFT(Table1[[#This Row],[Cur]],3)</f>
        <v/>
      </c>
      <c r="AY1511" s="59"/>
      <c r="AZ1511" s="46"/>
      <c r="BA1511" s="46" t="str">
        <f>IF(Table1[[#This Row],[Cur]]&lt;&gt;"",IF(Table1[[#This Row],[Cur]]="USD","",ExchangeRate),"")</f>
        <v/>
      </c>
      <c r="BB1511" s="46" t="str">
        <f>IF(Table1[[#This Row],[Grant]]&lt;&gt;"",VLOOKUP(Table1[[#This Row],[Grant]],Grants!B:D,3),"")</f>
        <v/>
      </c>
      <c r="BC1511" s="46" t="str">
        <f>TRIM(Table1[[#This Row],[Vendor ID]])</f>
        <v/>
      </c>
      <c r="BD1511">
        <f>IF(Table1[[#This Row],[Reference Number]]=Q1510,BD1510,BD1510+1)</f>
        <v>0</v>
      </c>
    </row>
    <row r="1512" spans="1:56" ht="11.25" customHeight="1" x14ac:dyDescent="0.25">
      <c r="A1512" s="1"/>
      <c r="B1512" s="88" t="str">
        <f>IF(Table1[[#This Row],[Posting Date]]&lt;&gt;"",IF(Table1[[#This Row],[Reference Number]]=Q1511,B1511+1,1),"")</f>
        <v/>
      </c>
      <c r="C1512" s="61"/>
      <c r="D1512" s="61"/>
      <c r="E1512" s="138"/>
      <c r="F1512" s="141" t="str">
        <f>IFERROR(IF(VLOOKUP(Table1[[#This Row],[Budget Code Description]],Dimentions!$X$6:$AC$139,2,FALSE)="","",VLOOKUP(Table1[[#This Row],[Budget Code Description]],Dimentions!$X$6:$AC$139,2,FALSE)),"")</f>
        <v/>
      </c>
      <c r="G1512" s="141"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1" t="str">
        <f>IFERROR(VLOOKUP(Table1[[#This Row],[Budget Code Description]],Table6[#All],8,FALSE),"")</f>
        <v/>
      </c>
      <c r="L1512" s="63"/>
      <c r="M1512" s="65" t="str">
        <f>IFERROR(VLOOKUP(Table1[[#This Row],[Staff ID]],Table2[],2,FALSE),"")</f>
        <v/>
      </c>
      <c r="N1512" s="209" t="str">
        <f>IFERROR(IF(VLOOKUP(Table1[[#This Row],[Budget Code Description]],Dimentions!$X$6:$AC$134,4,FALSE)="","",VLOOKUP(Table1[[#This Row],[Budget Code Description]],Dimentions!$X$6:$AC$134,4,FALSE)),"")</f>
        <v/>
      </c>
      <c r="O1512" s="65" t="str">
        <f>IFERROR(VLOOKUP(Table1[[#This Row],[Vendor ID]],Table549[],2,FALSE),"")</f>
        <v/>
      </c>
      <c r="P1512" s="63"/>
      <c r="Q1512" s="141" t="str">
        <f>IF(Table1[[#This Row],[Posting Date]]&lt;&gt;"",$D$9,"")</f>
        <v/>
      </c>
      <c r="R1512" s="157" t="str">
        <f>IF(Table1[[#This Row],[Posting Date]]&lt;&gt;"",$D$10,"")</f>
        <v/>
      </c>
      <c r="S1512" s="66"/>
      <c r="T1512" s="63"/>
      <c r="U1512" s="67"/>
      <c r="V1512" s="67"/>
      <c r="W1512" s="67" t="str">
        <f t="shared" si="27"/>
        <v/>
      </c>
      <c r="X1512" s="159" t="str">
        <f>IF(E1512="","",(IF(Table1[[#This Row],[Cur]]="USD",Table1[[#This Row],[Cur_Amount Debit]],Table1[[#This Row],[Cur_Amount Debit]]/Table1[[#This Row],[Exchange Rate]])))</f>
        <v/>
      </c>
      <c r="Y1512" s="159" t="str">
        <f>IF(E1512="","",(IF(Table1[[#This Row],[Cur]]="USD",Table1[[#This Row],[Cur_Amount Credit]],Table1[[#This Row],[Cur_Amount Credit]]/ExchangeRate)))</f>
        <v/>
      </c>
      <c r="Z1512" s="201" t="str">
        <f>IF(E1512="","",(Table1[[#This Row],[Debit USD]]-Table1[[#This Row],[Credit USD]]))</f>
        <v/>
      </c>
      <c r="AA1512" s="226"/>
      <c r="AB1512" s="255"/>
      <c r="AC1512" s="1"/>
      <c r="AD1512" s="15"/>
      <c r="AE1512" s="15" t="str">
        <f>IF(AND(OR(Table1[[#This Row],[Account]]="15030",Table1[[#This Row],[Account]]="15035",Table1[[#This Row],[Account]]="20150"),Table1[[#This Row],[Vendor ID]]=""),1,"")</f>
        <v/>
      </c>
      <c r="AF1512" s="15"/>
      <c r="AG1512" s="15"/>
      <c r="AH1512" s="15"/>
      <c r="AI1512" s="46" t="str">
        <f>IF(Table1[[#This Row],[Posting Date]]&lt;&gt;"","GJ-"&amp;CountryID,"")</f>
        <v/>
      </c>
      <c r="AJ1512" s="59" t="str">
        <f>IF(Table1[[#This Row],[Posting Date]]&lt;&gt;"",Table1[[#This Row],[Posting Date]],"")</f>
        <v/>
      </c>
      <c r="AK1512" s="46"/>
      <c r="AL1512" s="46" t="str">
        <f>IF(Table1[[#This Row],[Description]]&lt;&gt;"",Table1[[#This Row],[Description]],"")</f>
        <v/>
      </c>
      <c r="AM1512" s="46" t="str">
        <f>IF(Table1[[#This Row],[Posting Date]]&lt;&gt;"",Table1[[#This Row],[Reference Number]],"")</f>
        <v/>
      </c>
      <c r="AN1512" s="46" t="str">
        <f>TRIM(Table1[[#This Row],[Line '#]])</f>
        <v/>
      </c>
      <c r="AO1512" s="46" t="str">
        <f>TRIM(Table1[[#This Row],[Account]])</f>
        <v/>
      </c>
      <c r="AP1512" s="46" t="str">
        <f>IF(Table1[[#This Row],[Posting Date]]&lt;&gt;"",$D$5,"")</f>
        <v/>
      </c>
      <c r="AQ1512" s="46" t="str">
        <f>TRIM(Table1[[#This Row],[Departments-Prgrams]])</f>
        <v/>
      </c>
      <c r="AR1512" s="46" t="str">
        <f>TRIM(Table1[[#This Row],[Grant]])</f>
        <v/>
      </c>
      <c r="AS1512" s="46" t="str">
        <f>TRIM(Table1[[#This Row],[Staff ID]])</f>
        <v/>
      </c>
      <c r="AT1512" s="46" t="str">
        <f>IF(TRIM(Table1[[#This Row],[Budget Code]])=0,"",TRIM(Table1[[#This Row],[Budget Code]]))</f>
        <v/>
      </c>
      <c r="AU1512" s="46" t="str">
        <f>IF(Table1[[#This Row],[Line Description]]&lt;&gt;"",Table1[[#This Row],[Line Description]],"")</f>
        <v/>
      </c>
      <c r="AV1512" s="46" t="str">
        <f>IF(Table1[[#This Row],[Cur_Amount Debit]]&gt;0,ROUND(Table1[[#This Row],[Cur_Amount Debit]],2),"")</f>
        <v/>
      </c>
      <c r="AW1512" s="46" t="str">
        <f>IF(Table1[[#This Row],[Cur_Amount Credit]]&gt;0,ROUND(Table1[[#This Row],[Cur_Amount Credit]],2),"")</f>
        <v/>
      </c>
      <c r="AX1512" s="46" t="str">
        <f>LEFT(Table1[[#This Row],[Cur]],3)</f>
        <v/>
      </c>
      <c r="AY1512" s="59"/>
      <c r="AZ1512" s="46"/>
      <c r="BA1512" s="46" t="str">
        <f>IF(Table1[[#This Row],[Cur]]&lt;&gt;"",IF(Table1[[#This Row],[Cur]]="USD","",ExchangeRate),"")</f>
        <v/>
      </c>
      <c r="BB1512" s="46" t="str">
        <f>IF(Table1[[#This Row],[Grant]]&lt;&gt;"",VLOOKUP(Table1[[#This Row],[Grant]],Grants!B:D,3),"")</f>
        <v/>
      </c>
      <c r="BC1512" s="46" t="str">
        <f>TRIM(Table1[[#This Row],[Vendor ID]])</f>
        <v/>
      </c>
      <c r="BD1512">
        <f>IF(Table1[[#This Row],[Reference Number]]=Q1511,BD1511,BD1511+1)</f>
        <v>0</v>
      </c>
    </row>
    <row r="1513" spans="1:56" ht="11.25" customHeight="1" x14ac:dyDescent="0.25">
      <c r="A1513" s="1"/>
      <c r="B1513" s="88" t="str">
        <f>IF(Table1[[#This Row],[Posting Date]]&lt;&gt;"",IF(Table1[[#This Row],[Reference Number]]=Q1512,B1512+1,1),"")</f>
        <v/>
      </c>
      <c r="C1513" s="61"/>
      <c r="D1513" s="61"/>
      <c r="E1513" s="138"/>
      <c r="F1513" s="141" t="str">
        <f>IFERROR(IF(VLOOKUP(Table1[[#This Row],[Budget Code Description]],Dimentions!$X$6:$AC$139,2,FALSE)="","",VLOOKUP(Table1[[#This Row],[Budget Code Description]],Dimentions!$X$6:$AC$139,2,FALSE)),"")</f>
        <v/>
      </c>
      <c r="G1513" s="141"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1" t="str">
        <f>IFERROR(VLOOKUP(Table1[[#This Row],[Budget Code Description]],Table6[#All],8,FALSE),"")</f>
        <v/>
      </c>
      <c r="L1513" s="63"/>
      <c r="M1513" s="65" t="str">
        <f>IFERROR(VLOOKUP(Table1[[#This Row],[Staff ID]],Table2[],2,FALSE),"")</f>
        <v/>
      </c>
      <c r="N1513" s="209" t="str">
        <f>IFERROR(IF(VLOOKUP(Table1[[#This Row],[Budget Code Description]],Dimentions!$X$6:$AC$134,4,FALSE)="","",VLOOKUP(Table1[[#This Row],[Budget Code Description]],Dimentions!$X$6:$AC$134,4,FALSE)),"")</f>
        <v/>
      </c>
      <c r="O1513" s="65" t="str">
        <f>IFERROR(VLOOKUP(Table1[[#This Row],[Vendor ID]],Table549[],2,FALSE),"")</f>
        <v/>
      </c>
      <c r="P1513" s="63"/>
      <c r="Q1513" s="141" t="str">
        <f>IF(Table1[[#This Row],[Posting Date]]&lt;&gt;"",$D$9,"")</f>
        <v/>
      </c>
      <c r="R1513" s="157" t="str">
        <f>IF(Table1[[#This Row],[Posting Date]]&lt;&gt;"",$D$10,"")</f>
        <v/>
      </c>
      <c r="S1513" s="66"/>
      <c r="T1513" s="63"/>
      <c r="U1513" s="67"/>
      <c r="V1513" s="67"/>
      <c r="W1513" s="67" t="str">
        <f t="shared" si="27"/>
        <v/>
      </c>
      <c r="X1513" s="159" t="str">
        <f>IF(E1513="","",(IF(Table1[[#This Row],[Cur]]="USD",Table1[[#This Row],[Cur_Amount Debit]],Table1[[#This Row],[Cur_Amount Debit]]/Table1[[#This Row],[Exchange Rate]])))</f>
        <v/>
      </c>
      <c r="Y1513" s="159" t="str">
        <f>IF(E1513="","",(IF(Table1[[#This Row],[Cur]]="USD",Table1[[#This Row],[Cur_Amount Credit]],Table1[[#This Row],[Cur_Amount Credit]]/ExchangeRate)))</f>
        <v/>
      </c>
      <c r="Z1513" s="201" t="str">
        <f>IF(E1513="","",(Table1[[#This Row],[Debit USD]]-Table1[[#This Row],[Credit USD]]))</f>
        <v/>
      </c>
      <c r="AA1513" s="226"/>
      <c r="AB1513" s="255"/>
      <c r="AC1513" s="1"/>
      <c r="AD1513" s="15"/>
      <c r="AE1513" s="15" t="str">
        <f>IF(AND(OR(Table1[[#This Row],[Account]]="15030",Table1[[#This Row],[Account]]="15035",Table1[[#This Row],[Account]]="20150"),Table1[[#This Row],[Vendor ID]]=""),1,"")</f>
        <v/>
      </c>
      <c r="AF1513" s="15"/>
      <c r="AG1513" s="15"/>
      <c r="AH1513" s="15"/>
      <c r="AI1513" s="46" t="str">
        <f>IF(Table1[[#This Row],[Posting Date]]&lt;&gt;"","GJ-"&amp;CountryID,"")</f>
        <v/>
      </c>
      <c r="AJ1513" s="59" t="str">
        <f>IF(Table1[[#This Row],[Posting Date]]&lt;&gt;"",Table1[[#This Row],[Posting Date]],"")</f>
        <v/>
      </c>
      <c r="AK1513" s="46"/>
      <c r="AL1513" s="46" t="str">
        <f>IF(Table1[[#This Row],[Description]]&lt;&gt;"",Table1[[#This Row],[Description]],"")</f>
        <v/>
      </c>
      <c r="AM1513" s="46" t="str">
        <f>IF(Table1[[#This Row],[Posting Date]]&lt;&gt;"",Table1[[#This Row],[Reference Number]],"")</f>
        <v/>
      </c>
      <c r="AN1513" s="46" t="str">
        <f>TRIM(Table1[[#This Row],[Line '#]])</f>
        <v/>
      </c>
      <c r="AO1513" s="46" t="str">
        <f>TRIM(Table1[[#This Row],[Account]])</f>
        <v/>
      </c>
      <c r="AP1513" s="46" t="str">
        <f>IF(Table1[[#This Row],[Posting Date]]&lt;&gt;"",$D$5,"")</f>
        <v/>
      </c>
      <c r="AQ1513" s="46" t="str">
        <f>TRIM(Table1[[#This Row],[Departments-Prgrams]])</f>
        <v/>
      </c>
      <c r="AR1513" s="46" t="str">
        <f>TRIM(Table1[[#This Row],[Grant]])</f>
        <v/>
      </c>
      <c r="AS1513" s="46" t="str">
        <f>TRIM(Table1[[#This Row],[Staff ID]])</f>
        <v/>
      </c>
      <c r="AT1513" s="46" t="str">
        <f>IF(TRIM(Table1[[#This Row],[Budget Code]])=0,"",TRIM(Table1[[#This Row],[Budget Code]]))</f>
        <v/>
      </c>
      <c r="AU1513" s="46" t="str">
        <f>IF(Table1[[#This Row],[Line Description]]&lt;&gt;"",Table1[[#This Row],[Line Description]],"")</f>
        <v/>
      </c>
      <c r="AV1513" s="46" t="str">
        <f>IF(Table1[[#This Row],[Cur_Amount Debit]]&gt;0,ROUND(Table1[[#This Row],[Cur_Amount Debit]],2),"")</f>
        <v/>
      </c>
      <c r="AW1513" s="46" t="str">
        <f>IF(Table1[[#This Row],[Cur_Amount Credit]]&gt;0,ROUND(Table1[[#This Row],[Cur_Amount Credit]],2),"")</f>
        <v/>
      </c>
      <c r="AX1513" s="46" t="str">
        <f>LEFT(Table1[[#This Row],[Cur]],3)</f>
        <v/>
      </c>
      <c r="AY1513" s="59"/>
      <c r="AZ1513" s="46"/>
      <c r="BA1513" s="46" t="str">
        <f>IF(Table1[[#This Row],[Cur]]&lt;&gt;"",IF(Table1[[#This Row],[Cur]]="USD","",ExchangeRate),"")</f>
        <v/>
      </c>
      <c r="BB1513" s="46" t="str">
        <f>IF(Table1[[#This Row],[Grant]]&lt;&gt;"",VLOOKUP(Table1[[#This Row],[Grant]],Grants!B:D,3),"")</f>
        <v/>
      </c>
      <c r="BC1513" s="46" t="str">
        <f>TRIM(Table1[[#This Row],[Vendor ID]])</f>
        <v/>
      </c>
      <c r="BD1513">
        <f>IF(Table1[[#This Row],[Reference Number]]=Q1512,BD1512,BD1512+1)</f>
        <v>0</v>
      </c>
    </row>
    <row r="1514" spans="1:56" ht="11.25" customHeight="1" x14ac:dyDescent="0.25">
      <c r="A1514" s="1"/>
      <c r="B1514" s="88" t="str">
        <f>IF(Table1[[#This Row],[Posting Date]]&lt;&gt;"",IF(Table1[[#This Row],[Reference Number]]=Q1513,B1513+1,1),"")</f>
        <v/>
      </c>
      <c r="C1514" s="61"/>
      <c r="D1514" s="61"/>
      <c r="E1514" s="138"/>
      <c r="F1514" s="141" t="str">
        <f>IFERROR(IF(VLOOKUP(Table1[[#This Row],[Budget Code Description]],Dimentions!$X$6:$AC$139,2,FALSE)="","",VLOOKUP(Table1[[#This Row],[Budget Code Description]],Dimentions!$X$6:$AC$139,2,FALSE)),"")</f>
        <v/>
      </c>
      <c r="G1514" s="141"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1" t="str">
        <f>IFERROR(VLOOKUP(Table1[[#This Row],[Budget Code Description]],Table6[#All],8,FALSE),"")</f>
        <v/>
      </c>
      <c r="L1514" s="63"/>
      <c r="M1514" s="65" t="str">
        <f>IFERROR(VLOOKUP(Table1[[#This Row],[Staff ID]],Table2[],2,FALSE),"")</f>
        <v/>
      </c>
      <c r="N1514" s="209" t="str">
        <f>IFERROR(IF(VLOOKUP(Table1[[#This Row],[Budget Code Description]],Dimentions!$X$6:$AC$134,4,FALSE)="","",VLOOKUP(Table1[[#This Row],[Budget Code Description]],Dimentions!$X$6:$AC$134,4,FALSE)),"")</f>
        <v/>
      </c>
      <c r="O1514" s="65" t="str">
        <f>IFERROR(VLOOKUP(Table1[[#This Row],[Vendor ID]],Table549[],2,FALSE),"")</f>
        <v/>
      </c>
      <c r="P1514" s="63"/>
      <c r="Q1514" s="141" t="str">
        <f>IF(Table1[[#This Row],[Posting Date]]&lt;&gt;"",$D$9,"")</f>
        <v/>
      </c>
      <c r="R1514" s="157" t="str">
        <f>IF(Table1[[#This Row],[Posting Date]]&lt;&gt;"",$D$10,"")</f>
        <v/>
      </c>
      <c r="S1514" s="66"/>
      <c r="T1514" s="63"/>
      <c r="U1514" s="67"/>
      <c r="V1514" s="67"/>
      <c r="W1514" s="67" t="str">
        <f t="shared" si="27"/>
        <v/>
      </c>
      <c r="X1514" s="159" t="str">
        <f>IF(E1514="","",(IF(Table1[[#This Row],[Cur]]="USD",Table1[[#This Row],[Cur_Amount Debit]],Table1[[#This Row],[Cur_Amount Debit]]/Table1[[#This Row],[Exchange Rate]])))</f>
        <v/>
      </c>
      <c r="Y1514" s="159" t="str">
        <f>IF(E1514="","",(IF(Table1[[#This Row],[Cur]]="USD",Table1[[#This Row],[Cur_Amount Credit]],Table1[[#This Row],[Cur_Amount Credit]]/ExchangeRate)))</f>
        <v/>
      </c>
      <c r="Z1514" s="201" t="str">
        <f>IF(E1514="","",(Table1[[#This Row],[Debit USD]]-Table1[[#This Row],[Credit USD]]))</f>
        <v/>
      </c>
      <c r="AA1514" s="226"/>
      <c r="AB1514" s="255"/>
      <c r="AC1514" s="1"/>
      <c r="AD1514" s="15"/>
      <c r="AE1514" s="15" t="str">
        <f>IF(AND(OR(Table1[[#This Row],[Account]]="15030",Table1[[#This Row],[Account]]="15035",Table1[[#This Row],[Account]]="20150"),Table1[[#This Row],[Vendor ID]]=""),1,"")</f>
        <v/>
      </c>
      <c r="AF1514" s="15"/>
      <c r="AG1514" s="15"/>
      <c r="AH1514" s="15"/>
      <c r="AI1514" s="46" t="str">
        <f>IF(Table1[[#This Row],[Posting Date]]&lt;&gt;"","GJ-"&amp;CountryID,"")</f>
        <v/>
      </c>
      <c r="AJ1514" s="59" t="str">
        <f>IF(Table1[[#This Row],[Posting Date]]&lt;&gt;"",Table1[[#This Row],[Posting Date]],"")</f>
        <v/>
      </c>
      <c r="AK1514" s="46"/>
      <c r="AL1514" s="46" t="str">
        <f>IF(Table1[[#This Row],[Description]]&lt;&gt;"",Table1[[#This Row],[Description]],"")</f>
        <v/>
      </c>
      <c r="AM1514" s="46" t="str">
        <f>IF(Table1[[#This Row],[Posting Date]]&lt;&gt;"",Table1[[#This Row],[Reference Number]],"")</f>
        <v/>
      </c>
      <c r="AN1514" s="46" t="str">
        <f>TRIM(Table1[[#This Row],[Line '#]])</f>
        <v/>
      </c>
      <c r="AO1514" s="46" t="str">
        <f>TRIM(Table1[[#This Row],[Account]])</f>
        <v/>
      </c>
      <c r="AP1514" s="46" t="str">
        <f>IF(Table1[[#This Row],[Posting Date]]&lt;&gt;"",$D$5,"")</f>
        <v/>
      </c>
      <c r="AQ1514" s="46" t="str">
        <f>TRIM(Table1[[#This Row],[Departments-Prgrams]])</f>
        <v/>
      </c>
      <c r="AR1514" s="46" t="str">
        <f>TRIM(Table1[[#This Row],[Grant]])</f>
        <v/>
      </c>
      <c r="AS1514" s="46" t="str">
        <f>TRIM(Table1[[#This Row],[Staff ID]])</f>
        <v/>
      </c>
      <c r="AT1514" s="46" t="str">
        <f>IF(TRIM(Table1[[#This Row],[Budget Code]])=0,"",TRIM(Table1[[#This Row],[Budget Code]]))</f>
        <v/>
      </c>
      <c r="AU1514" s="46" t="str">
        <f>IF(Table1[[#This Row],[Line Description]]&lt;&gt;"",Table1[[#This Row],[Line Description]],"")</f>
        <v/>
      </c>
      <c r="AV1514" s="46" t="str">
        <f>IF(Table1[[#This Row],[Cur_Amount Debit]]&gt;0,ROUND(Table1[[#This Row],[Cur_Amount Debit]],2),"")</f>
        <v/>
      </c>
      <c r="AW1514" s="46" t="str">
        <f>IF(Table1[[#This Row],[Cur_Amount Credit]]&gt;0,ROUND(Table1[[#This Row],[Cur_Amount Credit]],2),"")</f>
        <v/>
      </c>
      <c r="AX1514" s="46" t="str">
        <f>LEFT(Table1[[#This Row],[Cur]],3)</f>
        <v/>
      </c>
      <c r="AY1514" s="59"/>
      <c r="AZ1514" s="46"/>
      <c r="BA1514" s="46" t="str">
        <f>IF(Table1[[#This Row],[Cur]]&lt;&gt;"",IF(Table1[[#This Row],[Cur]]="USD","",ExchangeRate),"")</f>
        <v/>
      </c>
      <c r="BB1514" s="46" t="str">
        <f>IF(Table1[[#This Row],[Grant]]&lt;&gt;"",VLOOKUP(Table1[[#This Row],[Grant]],Grants!B:D,3),"")</f>
        <v/>
      </c>
      <c r="BC1514" s="46" t="str">
        <f>TRIM(Table1[[#This Row],[Vendor ID]])</f>
        <v/>
      </c>
      <c r="BD1514">
        <f>IF(Table1[[#This Row],[Reference Number]]=Q1513,BD1513,BD1513+1)</f>
        <v>0</v>
      </c>
    </row>
    <row r="1515" spans="1:56" ht="11.25" customHeight="1" x14ac:dyDescent="0.25">
      <c r="A1515" s="1"/>
      <c r="B1515" s="88" t="str">
        <f>IF(Table1[[#This Row],[Posting Date]]&lt;&gt;"",IF(Table1[[#This Row],[Reference Number]]=Q1514,B1514+1,1),"")</f>
        <v/>
      </c>
      <c r="C1515" s="61"/>
      <c r="D1515" s="61"/>
      <c r="E1515" s="138"/>
      <c r="F1515" s="141" t="str">
        <f>IFERROR(IF(VLOOKUP(Table1[[#This Row],[Budget Code Description]],Dimentions!$X$6:$AC$139,2,FALSE)="","",VLOOKUP(Table1[[#This Row],[Budget Code Description]],Dimentions!$X$6:$AC$139,2,FALSE)),"")</f>
        <v/>
      </c>
      <c r="G1515" s="141"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1" t="str">
        <f>IFERROR(VLOOKUP(Table1[[#This Row],[Budget Code Description]],Table6[#All],8,FALSE),"")</f>
        <v/>
      </c>
      <c r="L1515" s="63"/>
      <c r="M1515" s="65" t="str">
        <f>IFERROR(VLOOKUP(Table1[[#This Row],[Staff ID]],Table2[],2,FALSE),"")</f>
        <v/>
      </c>
      <c r="N1515" s="209" t="str">
        <f>IFERROR(IF(VLOOKUP(Table1[[#This Row],[Budget Code Description]],Dimentions!$X$6:$AC$134,4,FALSE)="","",VLOOKUP(Table1[[#This Row],[Budget Code Description]],Dimentions!$X$6:$AC$134,4,FALSE)),"")</f>
        <v/>
      </c>
      <c r="O1515" s="65" t="str">
        <f>IFERROR(VLOOKUP(Table1[[#This Row],[Vendor ID]],Table549[],2,FALSE),"")</f>
        <v/>
      </c>
      <c r="P1515" s="63"/>
      <c r="Q1515" s="141" t="str">
        <f>IF(Table1[[#This Row],[Posting Date]]&lt;&gt;"",$D$9,"")</f>
        <v/>
      </c>
      <c r="R1515" s="157" t="str">
        <f>IF(Table1[[#This Row],[Posting Date]]&lt;&gt;"",$D$10,"")</f>
        <v/>
      </c>
      <c r="S1515" s="66"/>
      <c r="T1515" s="63"/>
      <c r="U1515" s="67"/>
      <c r="V1515" s="67"/>
      <c r="W1515" s="67" t="str">
        <f t="shared" si="27"/>
        <v/>
      </c>
      <c r="X1515" s="159" t="str">
        <f>IF(E1515="","",(IF(Table1[[#This Row],[Cur]]="USD",Table1[[#This Row],[Cur_Amount Debit]],Table1[[#This Row],[Cur_Amount Debit]]/Table1[[#This Row],[Exchange Rate]])))</f>
        <v/>
      </c>
      <c r="Y1515" s="159" t="str">
        <f>IF(E1515="","",(IF(Table1[[#This Row],[Cur]]="USD",Table1[[#This Row],[Cur_Amount Credit]],Table1[[#This Row],[Cur_Amount Credit]]/ExchangeRate)))</f>
        <v/>
      </c>
      <c r="Z1515" s="201" t="str">
        <f>IF(E1515="","",(Table1[[#This Row],[Debit USD]]-Table1[[#This Row],[Credit USD]]))</f>
        <v/>
      </c>
      <c r="AA1515" s="226"/>
      <c r="AB1515" s="255"/>
      <c r="AC1515" s="1"/>
      <c r="AD1515" s="15"/>
      <c r="AE1515" s="15" t="str">
        <f>IF(AND(OR(Table1[[#This Row],[Account]]="15030",Table1[[#This Row],[Account]]="15035",Table1[[#This Row],[Account]]="20150"),Table1[[#This Row],[Vendor ID]]=""),1,"")</f>
        <v/>
      </c>
      <c r="AF1515" s="15"/>
      <c r="AG1515" s="15"/>
      <c r="AH1515" s="15"/>
      <c r="AI1515" s="46" t="str">
        <f>IF(Table1[[#This Row],[Posting Date]]&lt;&gt;"","GJ-"&amp;CountryID,"")</f>
        <v/>
      </c>
      <c r="AJ1515" s="59" t="str">
        <f>IF(Table1[[#This Row],[Posting Date]]&lt;&gt;"",Table1[[#This Row],[Posting Date]],"")</f>
        <v/>
      </c>
      <c r="AK1515" s="46"/>
      <c r="AL1515" s="46" t="str">
        <f>IF(Table1[[#This Row],[Description]]&lt;&gt;"",Table1[[#This Row],[Description]],"")</f>
        <v/>
      </c>
      <c r="AM1515" s="46" t="str">
        <f>IF(Table1[[#This Row],[Posting Date]]&lt;&gt;"",Table1[[#This Row],[Reference Number]],"")</f>
        <v/>
      </c>
      <c r="AN1515" s="46" t="str">
        <f>TRIM(Table1[[#This Row],[Line '#]])</f>
        <v/>
      </c>
      <c r="AO1515" s="46" t="str">
        <f>TRIM(Table1[[#This Row],[Account]])</f>
        <v/>
      </c>
      <c r="AP1515" s="46" t="str">
        <f>IF(Table1[[#This Row],[Posting Date]]&lt;&gt;"",$D$5,"")</f>
        <v/>
      </c>
      <c r="AQ1515" s="46" t="str">
        <f>TRIM(Table1[[#This Row],[Departments-Prgrams]])</f>
        <v/>
      </c>
      <c r="AR1515" s="46" t="str">
        <f>TRIM(Table1[[#This Row],[Grant]])</f>
        <v/>
      </c>
      <c r="AS1515" s="46" t="str">
        <f>TRIM(Table1[[#This Row],[Staff ID]])</f>
        <v/>
      </c>
      <c r="AT1515" s="46" t="str">
        <f>IF(TRIM(Table1[[#This Row],[Budget Code]])=0,"",TRIM(Table1[[#This Row],[Budget Code]]))</f>
        <v/>
      </c>
      <c r="AU1515" s="46" t="str">
        <f>IF(Table1[[#This Row],[Line Description]]&lt;&gt;"",Table1[[#This Row],[Line Description]],"")</f>
        <v/>
      </c>
      <c r="AV1515" s="46" t="str">
        <f>IF(Table1[[#This Row],[Cur_Amount Debit]]&gt;0,ROUND(Table1[[#This Row],[Cur_Amount Debit]],2),"")</f>
        <v/>
      </c>
      <c r="AW1515" s="46" t="str">
        <f>IF(Table1[[#This Row],[Cur_Amount Credit]]&gt;0,ROUND(Table1[[#This Row],[Cur_Amount Credit]],2),"")</f>
        <v/>
      </c>
      <c r="AX1515" s="46" t="str">
        <f>LEFT(Table1[[#This Row],[Cur]],3)</f>
        <v/>
      </c>
      <c r="AY1515" s="59"/>
      <c r="AZ1515" s="46"/>
      <c r="BA1515" s="46" t="str">
        <f>IF(Table1[[#This Row],[Cur]]&lt;&gt;"",IF(Table1[[#This Row],[Cur]]="USD","",ExchangeRate),"")</f>
        <v/>
      </c>
      <c r="BB1515" s="46" t="str">
        <f>IF(Table1[[#This Row],[Grant]]&lt;&gt;"",VLOOKUP(Table1[[#This Row],[Grant]],Grants!B:D,3),"")</f>
        <v/>
      </c>
      <c r="BC1515" s="46" t="str">
        <f>TRIM(Table1[[#This Row],[Vendor ID]])</f>
        <v/>
      </c>
      <c r="BD1515">
        <f>IF(Table1[[#This Row],[Reference Number]]=Q1514,BD1514,BD1514+1)</f>
        <v>0</v>
      </c>
    </row>
    <row r="1516" spans="1:56" ht="11.25" customHeight="1" x14ac:dyDescent="0.25">
      <c r="A1516" s="1"/>
      <c r="B1516" s="88" t="str">
        <f>IF(Table1[[#This Row],[Posting Date]]&lt;&gt;"",IF(Table1[[#This Row],[Reference Number]]=Q1515,B1515+1,1),"")</f>
        <v/>
      </c>
      <c r="C1516" s="61"/>
      <c r="D1516" s="61"/>
      <c r="E1516" s="138"/>
      <c r="F1516" s="141" t="str">
        <f>IFERROR(IF(VLOOKUP(Table1[[#This Row],[Budget Code Description]],Dimentions!$X$6:$AC$139,2,FALSE)="","",VLOOKUP(Table1[[#This Row],[Budget Code Description]],Dimentions!$X$6:$AC$139,2,FALSE)),"")</f>
        <v/>
      </c>
      <c r="G1516" s="141"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1" t="str">
        <f>IFERROR(VLOOKUP(Table1[[#This Row],[Budget Code Description]],Table6[#All],8,FALSE),"")</f>
        <v/>
      </c>
      <c r="L1516" s="63"/>
      <c r="M1516" s="65" t="str">
        <f>IFERROR(VLOOKUP(Table1[[#This Row],[Staff ID]],Table2[],2,FALSE),"")</f>
        <v/>
      </c>
      <c r="N1516" s="209" t="str">
        <f>IFERROR(IF(VLOOKUP(Table1[[#This Row],[Budget Code Description]],Dimentions!$X$6:$AC$134,4,FALSE)="","",VLOOKUP(Table1[[#This Row],[Budget Code Description]],Dimentions!$X$6:$AC$134,4,FALSE)),"")</f>
        <v/>
      </c>
      <c r="O1516" s="65" t="str">
        <f>IFERROR(VLOOKUP(Table1[[#This Row],[Vendor ID]],Table549[],2,FALSE),"")</f>
        <v/>
      </c>
      <c r="P1516" s="63"/>
      <c r="Q1516" s="141" t="str">
        <f>IF(Table1[[#This Row],[Posting Date]]&lt;&gt;"",$D$9,"")</f>
        <v/>
      </c>
      <c r="R1516" s="157" t="str">
        <f>IF(Table1[[#This Row],[Posting Date]]&lt;&gt;"",$D$10,"")</f>
        <v/>
      </c>
      <c r="S1516" s="66"/>
      <c r="T1516" s="63"/>
      <c r="U1516" s="67"/>
      <c r="V1516" s="67"/>
      <c r="W1516" s="67" t="str">
        <f t="shared" si="27"/>
        <v/>
      </c>
      <c r="X1516" s="159" t="str">
        <f>IF(E1516="","",(IF(Table1[[#This Row],[Cur]]="USD",Table1[[#This Row],[Cur_Amount Debit]],Table1[[#This Row],[Cur_Amount Debit]]/Table1[[#This Row],[Exchange Rate]])))</f>
        <v/>
      </c>
      <c r="Y1516" s="159" t="str">
        <f>IF(E1516="","",(IF(Table1[[#This Row],[Cur]]="USD",Table1[[#This Row],[Cur_Amount Credit]],Table1[[#This Row],[Cur_Amount Credit]]/ExchangeRate)))</f>
        <v/>
      </c>
      <c r="Z1516" s="201" t="str">
        <f>IF(E1516="","",(Table1[[#This Row],[Debit USD]]-Table1[[#This Row],[Credit USD]]))</f>
        <v/>
      </c>
      <c r="AA1516" s="226"/>
      <c r="AB1516" s="255"/>
      <c r="AC1516" s="1"/>
      <c r="AD1516" s="15"/>
      <c r="AE1516" s="15" t="str">
        <f>IF(AND(OR(Table1[[#This Row],[Account]]="15030",Table1[[#This Row],[Account]]="15035",Table1[[#This Row],[Account]]="20150"),Table1[[#This Row],[Vendor ID]]=""),1,"")</f>
        <v/>
      </c>
      <c r="AF1516" s="15"/>
      <c r="AG1516" s="15"/>
      <c r="AH1516" s="15"/>
      <c r="AI1516" s="46" t="str">
        <f>IF(Table1[[#This Row],[Posting Date]]&lt;&gt;"","GJ-"&amp;CountryID,"")</f>
        <v/>
      </c>
      <c r="AJ1516" s="59" t="str">
        <f>IF(Table1[[#This Row],[Posting Date]]&lt;&gt;"",Table1[[#This Row],[Posting Date]],"")</f>
        <v/>
      </c>
      <c r="AK1516" s="46"/>
      <c r="AL1516" s="46" t="str">
        <f>IF(Table1[[#This Row],[Description]]&lt;&gt;"",Table1[[#This Row],[Description]],"")</f>
        <v/>
      </c>
      <c r="AM1516" s="46" t="str">
        <f>IF(Table1[[#This Row],[Posting Date]]&lt;&gt;"",Table1[[#This Row],[Reference Number]],"")</f>
        <v/>
      </c>
      <c r="AN1516" s="46" t="str">
        <f>TRIM(Table1[[#This Row],[Line '#]])</f>
        <v/>
      </c>
      <c r="AO1516" s="46" t="str">
        <f>TRIM(Table1[[#This Row],[Account]])</f>
        <v/>
      </c>
      <c r="AP1516" s="46" t="str">
        <f>IF(Table1[[#This Row],[Posting Date]]&lt;&gt;"",$D$5,"")</f>
        <v/>
      </c>
      <c r="AQ1516" s="46" t="str">
        <f>TRIM(Table1[[#This Row],[Departments-Prgrams]])</f>
        <v/>
      </c>
      <c r="AR1516" s="46" t="str">
        <f>TRIM(Table1[[#This Row],[Grant]])</f>
        <v/>
      </c>
      <c r="AS1516" s="46" t="str">
        <f>TRIM(Table1[[#This Row],[Staff ID]])</f>
        <v/>
      </c>
      <c r="AT1516" s="46" t="str">
        <f>IF(TRIM(Table1[[#This Row],[Budget Code]])=0,"",TRIM(Table1[[#This Row],[Budget Code]]))</f>
        <v/>
      </c>
      <c r="AU1516" s="46" t="str">
        <f>IF(Table1[[#This Row],[Line Description]]&lt;&gt;"",Table1[[#This Row],[Line Description]],"")</f>
        <v/>
      </c>
      <c r="AV1516" s="46" t="str">
        <f>IF(Table1[[#This Row],[Cur_Amount Debit]]&gt;0,ROUND(Table1[[#This Row],[Cur_Amount Debit]],2),"")</f>
        <v/>
      </c>
      <c r="AW1516" s="46" t="str">
        <f>IF(Table1[[#This Row],[Cur_Amount Credit]]&gt;0,ROUND(Table1[[#This Row],[Cur_Amount Credit]],2),"")</f>
        <v/>
      </c>
      <c r="AX1516" s="46" t="str">
        <f>LEFT(Table1[[#This Row],[Cur]],3)</f>
        <v/>
      </c>
      <c r="AY1516" s="59"/>
      <c r="AZ1516" s="46"/>
      <c r="BA1516" s="46" t="str">
        <f>IF(Table1[[#This Row],[Cur]]&lt;&gt;"",IF(Table1[[#This Row],[Cur]]="USD","",ExchangeRate),"")</f>
        <v/>
      </c>
      <c r="BB1516" s="46" t="str">
        <f>IF(Table1[[#This Row],[Grant]]&lt;&gt;"",VLOOKUP(Table1[[#This Row],[Grant]],Grants!B:D,3),"")</f>
        <v/>
      </c>
      <c r="BC1516" s="46" t="str">
        <f>TRIM(Table1[[#This Row],[Vendor ID]])</f>
        <v/>
      </c>
      <c r="BD1516">
        <f>IF(Table1[[#This Row],[Reference Number]]=Q1515,BD1515,BD1515+1)</f>
        <v>0</v>
      </c>
    </row>
    <row r="1517" spans="1:56" ht="11.25" customHeight="1" x14ac:dyDescent="0.25">
      <c r="A1517" s="1"/>
      <c r="B1517" s="88" t="str">
        <f>IF(Table1[[#This Row],[Posting Date]]&lt;&gt;"",IF(Table1[[#This Row],[Reference Number]]=Q1516,B1516+1,1),"")</f>
        <v/>
      </c>
      <c r="C1517" s="61"/>
      <c r="D1517" s="61"/>
      <c r="E1517" s="138"/>
      <c r="F1517" s="141" t="str">
        <f>IFERROR(IF(VLOOKUP(Table1[[#This Row],[Budget Code Description]],Dimentions!$X$6:$AC$139,2,FALSE)="","",VLOOKUP(Table1[[#This Row],[Budget Code Description]],Dimentions!$X$6:$AC$139,2,FALSE)),"")</f>
        <v/>
      </c>
      <c r="G1517" s="141"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1" t="str">
        <f>IFERROR(VLOOKUP(Table1[[#This Row],[Budget Code Description]],Table6[#All],8,FALSE),"")</f>
        <v/>
      </c>
      <c r="L1517" s="63"/>
      <c r="M1517" s="65" t="str">
        <f>IFERROR(VLOOKUP(Table1[[#This Row],[Staff ID]],Table2[],2,FALSE),"")</f>
        <v/>
      </c>
      <c r="N1517" s="209" t="str">
        <f>IFERROR(IF(VLOOKUP(Table1[[#This Row],[Budget Code Description]],Dimentions!$X$6:$AC$134,4,FALSE)="","",VLOOKUP(Table1[[#This Row],[Budget Code Description]],Dimentions!$X$6:$AC$134,4,FALSE)),"")</f>
        <v/>
      </c>
      <c r="O1517" s="65" t="str">
        <f>IFERROR(VLOOKUP(Table1[[#This Row],[Vendor ID]],Table549[],2,FALSE),"")</f>
        <v/>
      </c>
      <c r="P1517" s="63"/>
      <c r="Q1517" s="141" t="str">
        <f>IF(Table1[[#This Row],[Posting Date]]&lt;&gt;"",$D$9,"")</f>
        <v/>
      </c>
      <c r="R1517" s="157" t="str">
        <f>IF(Table1[[#This Row],[Posting Date]]&lt;&gt;"",$D$10,"")</f>
        <v/>
      </c>
      <c r="S1517" s="66"/>
      <c r="T1517" s="63"/>
      <c r="U1517" s="67"/>
      <c r="V1517" s="67"/>
      <c r="W1517" s="67" t="str">
        <f t="shared" si="27"/>
        <v/>
      </c>
      <c r="X1517" s="159" t="str">
        <f>IF(E1517="","",(IF(Table1[[#This Row],[Cur]]="USD",Table1[[#This Row],[Cur_Amount Debit]],Table1[[#This Row],[Cur_Amount Debit]]/Table1[[#This Row],[Exchange Rate]])))</f>
        <v/>
      </c>
      <c r="Y1517" s="159" t="str">
        <f>IF(E1517="","",(IF(Table1[[#This Row],[Cur]]="USD",Table1[[#This Row],[Cur_Amount Credit]],Table1[[#This Row],[Cur_Amount Credit]]/ExchangeRate)))</f>
        <v/>
      </c>
      <c r="Z1517" s="201" t="str">
        <f>IF(E1517="","",(Table1[[#This Row],[Debit USD]]-Table1[[#This Row],[Credit USD]]))</f>
        <v/>
      </c>
      <c r="AA1517" s="226"/>
      <c r="AB1517" s="255"/>
      <c r="AC1517" s="1"/>
      <c r="AD1517" s="15"/>
      <c r="AE1517" s="15" t="str">
        <f>IF(AND(OR(Table1[[#This Row],[Account]]="15030",Table1[[#This Row],[Account]]="15035",Table1[[#This Row],[Account]]="20150"),Table1[[#This Row],[Vendor ID]]=""),1,"")</f>
        <v/>
      </c>
      <c r="AF1517" s="15"/>
      <c r="AG1517" s="15"/>
      <c r="AH1517" s="15"/>
      <c r="AI1517" s="46" t="str">
        <f>IF(Table1[[#This Row],[Posting Date]]&lt;&gt;"","GJ-"&amp;CountryID,"")</f>
        <v/>
      </c>
      <c r="AJ1517" s="59" t="str">
        <f>IF(Table1[[#This Row],[Posting Date]]&lt;&gt;"",Table1[[#This Row],[Posting Date]],"")</f>
        <v/>
      </c>
      <c r="AK1517" s="46"/>
      <c r="AL1517" s="46" t="str">
        <f>IF(Table1[[#This Row],[Description]]&lt;&gt;"",Table1[[#This Row],[Description]],"")</f>
        <v/>
      </c>
      <c r="AM1517" s="46" t="str">
        <f>IF(Table1[[#This Row],[Posting Date]]&lt;&gt;"",Table1[[#This Row],[Reference Number]],"")</f>
        <v/>
      </c>
      <c r="AN1517" s="46" t="str">
        <f>TRIM(Table1[[#This Row],[Line '#]])</f>
        <v/>
      </c>
      <c r="AO1517" s="46" t="str">
        <f>TRIM(Table1[[#This Row],[Account]])</f>
        <v/>
      </c>
      <c r="AP1517" s="46" t="str">
        <f>IF(Table1[[#This Row],[Posting Date]]&lt;&gt;"",$D$5,"")</f>
        <v/>
      </c>
      <c r="AQ1517" s="46" t="str">
        <f>TRIM(Table1[[#This Row],[Departments-Prgrams]])</f>
        <v/>
      </c>
      <c r="AR1517" s="46" t="str">
        <f>TRIM(Table1[[#This Row],[Grant]])</f>
        <v/>
      </c>
      <c r="AS1517" s="46" t="str">
        <f>TRIM(Table1[[#This Row],[Staff ID]])</f>
        <v/>
      </c>
      <c r="AT1517" s="46" t="str">
        <f>IF(TRIM(Table1[[#This Row],[Budget Code]])=0,"",TRIM(Table1[[#This Row],[Budget Code]]))</f>
        <v/>
      </c>
      <c r="AU1517" s="46" t="str">
        <f>IF(Table1[[#This Row],[Line Description]]&lt;&gt;"",Table1[[#This Row],[Line Description]],"")</f>
        <v/>
      </c>
      <c r="AV1517" s="46" t="str">
        <f>IF(Table1[[#This Row],[Cur_Amount Debit]]&gt;0,ROUND(Table1[[#This Row],[Cur_Amount Debit]],2),"")</f>
        <v/>
      </c>
      <c r="AW1517" s="46" t="str">
        <f>IF(Table1[[#This Row],[Cur_Amount Credit]]&gt;0,ROUND(Table1[[#This Row],[Cur_Amount Credit]],2),"")</f>
        <v/>
      </c>
      <c r="AX1517" s="46" t="str">
        <f>LEFT(Table1[[#This Row],[Cur]],3)</f>
        <v/>
      </c>
      <c r="AY1517" s="59"/>
      <c r="AZ1517" s="46"/>
      <c r="BA1517" s="46" t="str">
        <f>IF(Table1[[#This Row],[Cur]]&lt;&gt;"",IF(Table1[[#This Row],[Cur]]="USD","",ExchangeRate),"")</f>
        <v/>
      </c>
      <c r="BB1517" s="46" t="str">
        <f>IF(Table1[[#This Row],[Grant]]&lt;&gt;"",VLOOKUP(Table1[[#This Row],[Grant]],Grants!B:D,3),"")</f>
        <v/>
      </c>
      <c r="BC1517" s="46" t="str">
        <f>TRIM(Table1[[#This Row],[Vendor ID]])</f>
        <v/>
      </c>
      <c r="BD1517">
        <f>IF(Table1[[#This Row],[Reference Number]]=Q1516,BD1516,BD1516+1)</f>
        <v>0</v>
      </c>
    </row>
    <row r="1518" spans="1:56" ht="11.25" customHeight="1" x14ac:dyDescent="0.25">
      <c r="A1518" s="1"/>
      <c r="B1518" s="88" t="str">
        <f>IF(Table1[[#This Row],[Posting Date]]&lt;&gt;"",IF(Table1[[#This Row],[Reference Number]]=Q1517,B1517+1,1),"")</f>
        <v/>
      </c>
      <c r="C1518" s="61"/>
      <c r="D1518" s="61"/>
      <c r="E1518" s="138"/>
      <c r="F1518" s="141" t="str">
        <f>IFERROR(IF(VLOOKUP(Table1[[#This Row],[Budget Code Description]],Dimentions!$X$6:$AC$139,2,FALSE)="","",VLOOKUP(Table1[[#This Row],[Budget Code Description]],Dimentions!$X$6:$AC$139,2,FALSE)),"")</f>
        <v/>
      </c>
      <c r="G1518" s="141"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1" t="str">
        <f>IFERROR(VLOOKUP(Table1[[#This Row],[Budget Code Description]],Table6[#All],8,FALSE),"")</f>
        <v/>
      </c>
      <c r="L1518" s="63"/>
      <c r="M1518" s="65" t="str">
        <f>IFERROR(VLOOKUP(Table1[[#This Row],[Staff ID]],Table2[],2,FALSE),"")</f>
        <v/>
      </c>
      <c r="N1518" s="209" t="str">
        <f>IFERROR(IF(VLOOKUP(Table1[[#This Row],[Budget Code Description]],Dimentions!$X$6:$AC$134,4,FALSE)="","",VLOOKUP(Table1[[#This Row],[Budget Code Description]],Dimentions!$X$6:$AC$134,4,FALSE)),"")</f>
        <v/>
      </c>
      <c r="O1518" s="65" t="str">
        <f>IFERROR(VLOOKUP(Table1[[#This Row],[Vendor ID]],Table549[],2,FALSE),"")</f>
        <v/>
      </c>
      <c r="P1518" s="63"/>
      <c r="Q1518" s="141" t="str">
        <f>IF(Table1[[#This Row],[Posting Date]]&lt;&gt;"",$D$9,"")</f>
        <v/>
      </c>
      <c r="R1518" s="157" t="str">
        <f>IF(Table1[[#This Row],[Posting Date]]&lt;&gt;"",$D$10,"")</f>
        <v/>
      </c>
      <c r="S1518" s="66"/>
      <c r="T1518" s="63"/>
      <c r="U1518" s="67"/>
      <c r="V1518" s="67"/>
      <c r="W1518" s="67" t="str">
        <f t="shared" si="27"/>
        <v/>
      </c>
      <c r="X1518" s="159" t="str">
        <f>IF(E1518="","",(IF(Table1[[#This Row],[Cur]]="USD",Table1[[#This Row],[Cur_Amount Debit]],Table1[[#This Row],[Cur_Amount Debit]]/Table1[[#This Row],[Exchange Rate]])))</f>
        <v/>
      </c>
      <c r="Y1518" s="159" t="str">
        <f>IF(E1518="","",(IF(Table1[[#This Row],[Cur]]="USD",Table1[[#This Row],[Cur_Amount Credit]],Table1[[#This Row],[Cur_Amount Credit]]/ExchangeRate)))</f>
        <v/>
      </c>
      <c r="Z1518" s="201" t="str">
        <f>IF(E1518="","",(Table1[[#This Row],[Debit USD]]-Table1[[#This Row],[Credit USD]]))</f>
        <v/>
      </c>
      <c r="AA1518" s="226"/>
      <c r="AB1518" s="255"/>
      <c r="AC1518" s="1"/>
      <c r="AD1518" s="15"/>
      <c r="AE1518" s="15" t="str">
        <f>IF(AND(OR(Table1[[#This Row],[Account]]="15030",Table1[[#This Row],[Account]]="15035",Table1[[#This Row],[Account]]="20150"),Table1[[#This Row],[Vendor ID]]=""),1,"")</f>
        <v/>
      </c>
      <c r="AF1518" s="15"/>
      <c r="AG1518" s="15"/>
      <c r="AH1518" s="15"/>
      <c r="AI1518" s="46" t="str">
        <f>IF(Table1[[#This Row],[Posting Date]]&lt;&gt;"","GJ-"&amp;CountryID,"")</f>
        <v/>
      </c>
      <c r="AJ1518" s="59" t="str">
        <f>IF(Table1[[#This Row],[Posting Date]]&lt;&gt;"",Table1[[#This Row],[Posting Date]],"")</f>
        <v/>
      </c>
      <c r="AK1518" s="46"/>
      <c r="AL1518" s="46" t="str">
        <f>IF(Table1[[#This Row],[Description]]&lt;&gt;"",Table1[[#This Row],[Description]],"")</f>
        <v/>
      </c>
      <c r="AM1518" s="46" t="str">
        <f>IF(Table1[[#This Row],[Posting Date]]&lt;&gt;"",Table1[[#This Row],[Reference Number]],"")</f>
        <v/>
      </c>
      <c r="AN1518" s="46" t="str">
        <f>TRIM(Table1[[#This Row],[Line '#]])</f>
        <v/>
      </c>
      <c r="AO1518" s="46" t="str">
        <f>TRIM(Table1[[#This Row],[Account]])</f>
        <v/>
      </c>
      <c r="AP1518" s="46" t="str">
        <f>IF(Table1[[#This Row],[Posting Date]]&lt;&gt;"",$D$5,"")</f>
        <v/>
      </c>
      <c r="AQ1518" s="46" t="str">
        <f>TRIM(Table1[[#This Row],[Departments-Prgrams]])</f>
        <v/>
      </c>
      <c r="AR1518" s="46" t="str">
        <f>TRIM(Table1[[#This Row],[Grant]])</f>
        <v/>
      </c>
      <c r="AS1518" s="46" t="str">
        <f>TRIM(Table1[[#This Row],[Staff ID]])</f>
        <v/>
      </c>
      <c r="AT1518" s="46" t="str">
        <f>IF(TRIM(Table1[[#This Row],[Budget Code]])=0,"",TRIM(Table1[[#This Row],[Budget Code]]))</f>
        <v/>
      </c>
      <c r="AU1518" s="46" t="str">
        <f>IF(Table1[[#This Row],[Line Description]]&lt;&gt;"",Table1[[#This Row],[Line Description]],"")</f>
        <v/>
      </c>
      <c r="AV1518" s="46" t="str">
        <f>IF(Table1[[#This Row],[Cur_Amount Debit]]&gt;0,ROUND(Table1[[#This Row],[Cur_Amount Debit]],2),"")</f>
        <v/>
      </c>
      <c r="AW1518" s="46" t="str">
        <f>IF(Table1[[#This Row],[Cur_Amount Credit]]&gt;0,ROUND(Table1[[#This Row],[Cur_Amount Credit]],2),"")</f>
        <v/>
      </c>
      <c r="AX1518" s="46" t="str">
        <f>LEFT(Table1[[#This Row],[Cur]],3)</f>
        <v/>
      </c>
      <c r="AY1518" s="59"/>
      <c r="AZ1518" s="46"/>
      <c r="BA1518" s="46" t="str">
        <f>IF(Table1[[#This Row],[Cur]]&lt;&gt;"",IF(Table1[[#This Row],[Cur]]="USD","",ExchangeRate),"")</f>
        <v/>
      </c>
      <c r="BB1518" s="46" t="str">
        <f>IF(Table1[[#This Row],[Grant]]&lt;&gt;"",VLOOKUP(Table1[[#This Row],[Grant]],Grants!B:D,3),"")</f>
        <v/>
      </c>
      <c r="BC1518" s="46" t="str">
        <f>TRIM(Table1[[#This Row],[Vendor ID]])</f>
        <v/>
      </c>
      <c r="BD1518">
        <f>IF(Table1[[#This Row],[Reference Number]]=Q1517,BD1517,BD1517+1)</f>
        <v>0</v>
      </c>
    </row>
    <row r="1519" spans="1:56" ht="11.25" customHeight="1" x14ac:dyDescent="0.25">
      <c r="A1519" s="1"/>
      <c r="B1519" s="88" t="str">
        <f>IF(Table1[[#This Row],[Posting Date]]&lt;&gt;"",IF(Table1[[#This Row],[Reference Number]]=Q1518,B1518+1,1),"")</f>
        <v/>
      </c>
      <c r="C1519" s="61"/>
      <c r="D1519" s="61"/>
      <c r="E1519" s="138"/>
      <c r="F1519" s="141" t="str">
        <f>IFERROR(IF(VLOOKUP(Table1[[#This Row],[Budget Code Description]],Dimentions!$X$6:$AC$139,2,FALSE)="","",VLOOKUP(Table1[[#This Row],[Budget Code Description]],Dimentions!$X$6:$AC$139,2,FALSE)),"")</f>
        <v/>
      </c>
      <c r="G1519" s="141"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1" t="str">
        <f>IFERROR(VLOOKUP(Table1[[#This Row],[Budget Code Description]],Table6[#All],8,FALSE),"")</f>
        <v/>
      </c>
      <c r="L1519" s="63"/>
      <c r="M1519" s="65" t="str">
        <f>IFERROR(VLOOKUP(Table1[[#This Row],[Staff ID]],Table2[],2,FALSE),"")</f>
        <v/>
      </c>
      <c r="N1519" s="209" t="str">
        <f>IFERROR(IF(VLOOKUP(Table1[[#This Row],[Budget Code Description]],Dimentions!$X$6:$AC$134,4,FALSE)="","",VLOOKUP(Table1[[#This Row],[Budget Code Description]],Dimentions!$X$6:$AC$134,4,FALSE)),"")</f>
        <v/>
      </c>
      <c r="O1519" s="65" t="str">
        <f>IFERROR(VLOOKUP(Table1[[#This Row],[Vendor ID]],Table549[],2,FALSE),"")</f>
        <v/>
      </c>
      <c r="P1519" s="63"/>
      <c r="Q1519" s="141" t="str">
        <f>IF(Table1[[#This Row],[Posting Date]]&lt;&gt;"",$D$9,"")</f>
        <v/>
      </c>
      <c r="R1519" s="157" t="str">
        <f>IF(Table1[[#This Row],[Posting Date]]&lt;&gt;"",$D$10,"")</f>
        <v/>
      </c>
      <c r="S1519" s="66"/>
      <c r="T1519" s="63"/>
      <c r="U1519" s="67"/>
      <c r="V1519" s="67"/>
      <c r="W1519" s="67" t="str">
        <f t="shared" ref="W1519:W1582" si="28">IF(E1519="","",(ExchangeRate))</f>
        <v/>
      </c>
      <c r="X1519" s="159" t="str">
        <f>IF(E1519="","",(IF(Table1[[#This Row],[Cur]]="USD",Table1[[#This Row],[Cur_Amount Debit]],Table1[[#This Row],[Cur_Amount Debit]]/Table1[[#This Row],[Exchange Rate]])))</f>
        <v/>
      </c>
      <c r="Y1519" s="159" t="str">
        <f>IF(E1519="","",(IF(Table1[[#This Row],[Cur]]="USD",Table1[[#This Row],[Cur_Amount Credit]],Table1[[#This Row],[Cur_Amount Credit]]/ExchangeRate)))</f>
        <v/>
      </c>
      <c r="Z1519" s="201" t="str">
        <f>IF(E1519="","",(Table1[[#This Row],[Debit USD]]-Table1[[#This Row],[Credit USD]]))</f>
        <v/>
      </c>
      <c r="AA1519" s="226"/>
      <c r="AB1519" s="255"/>
      <c r="AC1519" s="1"/>
      <c r="AD1519" s="15"/>
      <c r="AE1519" s="15" t="str">
        <f>IF(AND(OR(Table1[[#This Row],[Account]]="15030",Table1[[#This Row],[Account]]="15035",Table1[[#This Row],[Account]]="20150"),Table1[[#This Row],[Vendor ID]]=""),1,"")</f>
        <v/>
      </c>
      <c r="AF1519" s="15"/>
      <c r="AG1519" s="15"/>
      <c r="AH1519" s="15"/>
      <c r="AI1519" s="46" t="str">
        <f>IF(Table1[[#This Row],[Posting Date]]&lt;&gt;"","GJ-"&amp;CountryID,"")</f>
        <v/>
      </c>
      <c r="AJ1519" s="59" t="str">
        <f>IF(Table1[[#This Row],[Posting Date]]&lt;&gt;"",Table1[[#This Row],[Posting Date]],"")</f>
        <v/>
      </c>
      <c r="AK1519" s="46"/>
      <c r="AL1519" s="46" t="str">
        <f>IF(Table1[[#This Row],[Description]]&lt;&gt;"",Table1[[#This Row],[Description]],"")</f>
        <v/>
      </c>
      <c r="AM1519" s="46" t="str">
        <f>IF(Table1[[#This Row],[Posting Date]]&lt;&gt;"",Table1[[#This Row],[Reference Number]],"")</f>
        <v/>
      </c>
      <c r="AN1519" s="46" t="str">
        <f>TRIM(Table1[[#This Row],[Line '#]])</f>
        <v/>
      </c>
      <c r="AO1519" s="46" t="str">
        <f>TRIM(Table1[[#This Row],[Account]])</f>
        <v/>
      </c>
      <c r="AP1519" s="46" t="str">
        <f>IF(Table1[[#This Row],[Posting Date]]&lt;&gt;"",$D$5,"")</f>
        <v/>
      </c>
      <c r="AQ1519" s="46" t="str">
        <f>TRIM(Table1[[#This Row],[Departments-Prgrams]])</f>
        <v/>
      </c>
      <c r="AR1519" s="46" t="str">
        <f>TRIM(Table1[[#This Row],[Grant]])</f>
        <v/>
      </c>
      <c r="AS1519" s="46" t="str">
        <f>TRIM(Table1[[#This Row],[Staff ID]])</f>
        <v/>
      </c>
      <c r="AT1519" s="46" t="str">
        <f>IF(TRIM(Table1[[#This Row],[Budget Code]])=0,"",TRIM(Table1[[#This Row],[Budget Code]]))</f>
        <v/>
      </c>
      <c r="AU1519" s="46" t="str">
        <f>IF(Table1[[#This Row],[Line Description]]&lt;&gt;"",Table1[[#This Row],[Line Description]],"")</f>
        <v/>
      </c>
      <c r="AV1519" s="46" t="str">
        <f>IF(Table1[[#This Row],[Cur_Amount Debit]]&gt;0,ROUND(Table1[[#This Row],[Cur_Amount Debit]],2),"")</f>
        <v/>
      </c>
      <c r="AW1519" s="46" t="str">
        <f>IF(Table1[[#This Row],[Cur_Amount Credit]]&gt;0,ROUND(Table1[[#This Row],[Cur_Amount Credit]],2),"")</f>
        <v/>
      </c>
      <c r="AX1519" s="46" t="str">
        <f>LEFT(Table1[[#This Row],[Cur]],3)</f>
        <v/>
      </c>
      <c r="AY1519" s="59"/>
      <c r="AZ1519" s="46"/>
      <c r="BA1519" s="46" t="str">
        <f>IF(Table1[[#This Row],[Cur]]&lt;&gt;"",IF(Table1[[#This Row],[Cur]]="USD","",ExchangeRate),"")</f>
        <v/>
      </c>
      <c r="BB1519" s="46" t="str">
        <f>IF(Table1[[#This Row],[Grant]]&lt;&gt;"",VLOOKUP(Table1[[#This Row],[Grant]],Grants!B:D,3),"")</f>
        <v/>
      </c>
      <c r="BC1519" s="46" t="str">
        <f>TRIM(Table1[[#This Row],[Vendor ID]])</f>
        <v/>
      </c>
      <c r="BD1519">
        <f>IF(Table1[[#This Row],[Reference Number]]=Q1518,BD1518,BD1518+1)</f>
        <v>0</v>
      </c>
    </row>
    <row r="1520" spans="1:56" ht="11.25" customHeight="1" x14ac:dyDescent="0.25">
      <c r="A1520" s="1"/>
      <c r="B1520" s="88" t="str">
        <f>IF(Table1[[#This Row],[Posting Date]]&lt;&gt;"",IF(Table1[[#This Row],[Reference Number]]=Q1519,B1519+1,1),"")</f>
        <v/>
      </c>
      <c r="C1520" s="61"/>
      <c r="D1520" s="61"/>
      <c r="E1520" s="138"/>
      <c r="F1520" s="141" t="str">
        <f>IFERROR(IF(VLOOKUP(Table1[[#This Row],[Budget Code Description]],Dimentions!$X$6:$AC$139,2,FALSE)="","",VLOOKUP(Table1[[#This Row],[Budget Code Description]],Dimentions!$X$6:$AC$139,2,FALSE)),"")</f>
        <v/>
      </c>
      <c r="G1520" s="141"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1" t="str">
        <f>IFERROR(VLOOKUP(Table1[[#This Row],[Budget Code Description]],Table6[#All],8,FALSE),"")</f>
        <v/>
      </c>
      <c r="L1520" s="63"/>
      <c r="M1520" s="65" t="str">
        <f>IFERROR(VLOOKUP(Table1[[#This Row],[Staff ID]],Table2[],2,FALSE),"")</f>
        <v/>
      </c>
      <c r="N1520" s="209" t="str">
        <f>IFERROR(IF(VLOOKUP(Table1[[#This Row],[Budget Code Description]],Dimentions!$X$6:$AC$134,4,FALSE)="","",VLOOKUP(Table1[[#This Row],[Budget Code Description]],Dimentions!$X$6:$AC$134,4,FALSE)),"")</f>
        <v/>
      </c>
      <c r="O1520" s="65" t="str">
        <f>IFERROR(VLOOKUP(Table1[[#This Row],[Vendor ID]],Table549[],2,FALSE),"")</f>
        <v/>
      </c>
      <c r="P1520" s="63"/>
      <c r="Q1520" s="141" t="str">
        <f>IF(Table1[[#This Row],[Posting Date]]&lt;&gt;"",$D$9,"")</f>
        <v/>
      </c>
      <c r="R1520" s="157" t="str">
        <f>IF(Table1[[#This Row],[Posting Date]]&lt;&gt;"",$D$10,"")</f>
        <v/>
      </c>
      <c r="S1520" s="66"/>
      <c r="T1520" s="63"/>
      <c r="U1520" s="67"/>
      <c r="V1520" s="67"/>
      <c r="W1520" s="67" t="str">
        <f t="shared" si="28"/>
        <v/>
      </c>
      <c r="X1520" s="159" t="str">
        <f>IF(E1520="","",(IF(Table1[[#This Row],[Cur]]="USD",Table1[[#This Row],[Cur_Amount Debit]],Table1[[#This Row],[Cur_Amount Debit]]/Table1[[#This Row],[Exchange Rate]])))</f>
        <v/>
      </c>
      <c r="Y1520" s="159" t="str">
        <f>IF(E1520="","",(IF(Table1[[#This Row],[Cur]]="USD",Table1[[#This Row],[Cur_Amount Credit]],Table1[[#This Row],[Cur_Amount Credit]]/ExchangeRate)))</f>
        <v/>
      </c>
      <c r="Z1520" s="201" t="str">
        <f>IF(E1520="","",(Table1[[#This Row],[Debit USD]]-Table1[[#This Row],[Credit USD]]))</f>
        <v/>
      </c>
      <c r="AA1520" s="226"/>
      <c r="AB1520" s="255"/>
      <c r="AC1520" s="1"/>
      <c r="AD1520" s="15"/>
      <c r="AE1520" s="15" t="str">
        <f>IF(AND(OR(Table1[[#This Row],[Account]]="15030",Table1[[#This Row],[Account]]="15035",Table1[[#This Row],[Account]]="20150"),Table1[[#This Row],[Vendor ID]]=""),1,"")</f>
        <v/>
      </c>
      <c r="AF1520" s="15"/>
      <c r="AG1520" s="15"/>
      <c r="AH1520" s="15"/>
      <c r="AI1520" s="46" t="str">
        <f>IF(Table1[[#This Row],[Posting Date]]&lt;&gt;"","GJ-"&amp;CountryID,"")</f>
        <v/>
      </c>
      <c r="AJ1520" s="59" t="str">
        <f>IF(Table1[[#This Row],[Posting Date]]&lt;&gt;"",Table1[[#This Row],[Posting Date]],"")</f>
        <v/>
      </c>
      <c r="AK1520" s="46"/>
      <c r="AL1520" s="46" t="str">
        <f>IF(Table1[[#This Row],[Description]]&lt;&gt;"",Table1[[#This Row],[Description]],"")</f>
        <v/>
      </c>
      <c r="AM1520" s="46" t="str">
        <f>IF(Table1[[#This Row],[Posting Date]]&lt;&gt;"",Table1[[#This Row],[Reference Number]],"")</f>
        <v/>
      </c>
      <c r="AN1520" s="46" t="str">
        <f>TRIM(Table1[[#This Row],[Line '#]])</f>
        <v/>
      </c>
      <c r="AO1520" s="46" t="str">
        <f>TRIM(Table1[[#This Row],[Account]])</f>
        <v/>
      </c>
      <c r="AP1520" s="46" t="str">
        <f>IF(Table1[[#This Row],[Posting Date]]&lt;&gt;"",$D$5,"")</f>
        <v/>
      </c>
      <c r="AQ1520" s="46" t="str">
        <f>TRIM(Table1[[#This Row],[Departments-Prgrams]])</f>
        <v/>
      </c>
      <c r="AR1520" s="46" t="str">
        <f>TRIM(Table1[[#This Row],[Grant]])</f>
        <v/>
      </c>
      <c r="AS1520" s="46" t="str">
        <f>TRIM(Table1[[#This Row],[Staff ID]])</f>
        <v/>
      </c>
      <c r="AT1520" s="46" t="str">
        <f>IF(TRIM(Table1[[#This Row],[Budget Code]])=0,"",TRIM(Table1[[#This Row],[Budget Code]]))</f>
        <v/>
      </c>
      <c r="AU1520" s="46" t="str">
        <f>IF(Table1[[#This Row],[Line Description]]&lt;&gt;"",Table1[[#This Row],[Line Description]],"")</f>
        <v/>
      </c>
      <c r="AV1520" s="46" t="str">
        <f>IF(Table1[[#This Row],[Cur_Amount Debit]]&gt;0,ROUND(Table1[[#This Row],[Cur_Amount Debit]],2),"")</f>
        <v/>
      </c>
      <c r="AW1520" s="46" t="str">
        <f>IF(Table1[[#This Row],[Cur_Amount Credit]]&gt;0,ROUND(Table1[[#This Row],[Cur_Amount Credit]],2),"")</f>
        <v/>
      </c>
      <c r="AX1520" s="46" t="str">
        <f>LEFT(Table1[[#This Row],[Cur]],3)</f>
        <v/>
      </c>
      <c r="AY1520" s="59"/>
      <c r="AZ1520" s="46"/>
      <c r="BA1520" s="46" t="str">
        <f>IF(Table1[[#This Row],[Cur]]&lt;&gt;"",IF(Table1[[#This Row],[Cur]]="USD","",ExchangeRate),"")</f>
        <v/>
      </c>
      <c r="BB1520" s="46" t="str">
        <f>IF(Table1[[#This Row],[Grant]]&lt;&gt;"",VLOOKUP(Table1[[#This Row],[Grant]],Grants!B:D,3),"")</f>
        <v/>
      </c>
      <c r="BC1520" s="46" t="str">
        <f>TRIM(Table1[[#This Row],[Vendor ID]])</f>
        <v/>
      </c>
      <c r="BD1520">
        <f>IF(Table1[[#This Row],[Reference Number]]=Q1519,BD1519,BD1519+1)</f>
        <v>0</v>
      </c>
    </row>
    <row r="1521" spans="1:56" ht="11.25" customHeight="1" x14ac:dyDescent="0.25">
      <c r="A1521" s="1"/>
      <c r="B1521" s="88" t="str">
        <f>IF(Table1[[#This Row],[Posting Date]]&lt;&gt;"",IF(Table1[[#This Row],[Reference Number]]=Q1520,B1520+1,1),"")</f>
        <v/>
      </c>
      <c r="C1521" s="61"/>
      <c r="D1521" s="61"/>
      <c r="E1521" s="138"/>
      <c r="F1521" s="141" t="str">
        <f>IFERROR(IF(VLOOKUP(Table1[[#This Row],[Budget Code Description]],Dimentions!$X$6:$AC$139,2,FALSE)="","",VLOOKUP(Table1[[#This Row],[Budget Code Description]],Dimentions!$X$6:$AC$139,2,FALSE)),"")</f>
        <v/>
      </c>
      <c r="G1521" s="141"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1" t="str">
        <f>IFERROR(VLOOKUP(Table1[[#This Row],[Budget Code Description]],Table6[#All],8,FALSE),"")</f>
        <v/>
      </c>
      <c r="L1521" s="63"/>
      <c r="M1521" s="65" t="str">
        <f>IFERROR(VLOOKUP(Table1[[#This Row],[Staff ID]],Table2[],2,FALSE),"")</f>
        <v/>
      </c>
      <c r="N1521" s="209" t="str">
        <f>IFERROR(IF(VLOOKUP(Table1[[#This Row],[Budget Code Description]],Dimentions!$X$6:$AC$134,4,FALSE)="","",VLOOKUP(Table1[[#This Row],[Budget Code Description]],Dimentions!$X$6:$AC$134,4,FALSE)),"")</f>
        <v/>
      </c>
      <c r="O1521" s="65" t="str">
        <f>IFERROR(VLOOKUP(Table1[[#This Row],[Vendor ID]],Table549[],2,FALSE),"")</f>
        <v/>
      </c>
      <c r="P1521" s="63"/>
      <c r="Q1521" s="141" t="str">
        <f>IF(Table1[[#This Row],[Posting Date]]&lt;&gt;"",$D$9,"")</f>
        <v/>
      </c>
      <c r="R1521" s="157" t="str">
        <f>IF(Table1[[#This Row],[Posting Date]]&lt;&gt;"",$D$10,"")</f>
        <v/>
      </c>
      <c r="S1521" s="66"/>
      <c r="T1521" s="63"/>
      <c r="U1521" s="67"/>
      <c r="V1521" s="67"/>
      <c r="W1521" s="67" t="str">
        <f t="shared" si="28"/>
        <v/>
      </c>
      <c r="X1521" s="159" t="str">
        <f>IF(E1521="","",(IF(Table1[[#This Row],[Cur]]="USD",Table1[[#This Row],[Cur_Amount Debit]],Table1[[#This Row],[Cur_Amount Debit]]/Table1[[#This Row],[Exchange Rate]])))</f>
        <v/>
      </c>
      <c r="Y1521" s="159" t="str">
        <f>IF(E1521="","",(IF(Table1[[#This Row],[Cur]]="USD",Table1[[#This Row],[Cur_Amount Credit]],Table1[[#This Row],[Cur_Amount Credit]]/ExchangeRate)))</f>
        <v/>
      </c>
      <c r="Z1521" s="201" t="str">
        <f>IF(E1521="","",(Table1[[#This Row],[Debit USD]]-Table1[[#This Row],[Credit USD]]))</f>
        <v/>
      </c>
      <c r="AA1521" s="226"/>
      <c r="AB1521" s="255"/>
      <c r="AC1521" s="1"/>
      <c r="AD1521" s="15"/>
      <c r="AE1521" s="15" t="str">
        <f>IF(AND(OR(Table1[[#This Row],[Account]]="15030",Table1[[#This Row],[Account]]="15035",Table1[[#This Row],[Account]]="20150"),Table1[[#This Row],[Vendor ID]]=""),1,"")</f>
        <v/>
      </c>
      <c r="AF1521" s="15"/>
      <c r="AG1521" s="15"/>
      <c r="AH1521" s="15"/>
      <c r="AI1521" s="46" t="str">
        <f>IF(Table1[[#This Row],[Posting Date]]&lt;&gt;"","GJ-"&amp;CountryID,"")</f>
        <v/>
      </c>
      <c r="AJ1521" s="59" t="str">
        <f>IF(Table1[[#This Row],[Posting Date]]&lt;&gt;"",Table1[[#This Row],[Posting Date]],"")</f>
        <v/>
      </c>
      <c r="AK1521" s="46"/>
      <c r="AL1521" s="46" t="str">
        <f>IF(Table1[[#This Row],[Description]]&lt;&gt;"",Table1[[#This Row],[Description]],"")</f>
        <v/>
      </c>
      <c r="AM1521" s="46" t="str">
        <f>IF(Table1[[#This Row],[Posting Date]]&lt;&gt;"",Table1[[#This Row],[Reference Number]],"")</f>
        <v/>
      </c>
      <c r="AN1521" s="46" t="str">
        <f>TRIM(Table1[[#This Row],[Line '#]])</f>
        <v/>
      </c>
      <c r="AO1521" s="46" t="str">
        <f>TRIM(Table1[[#This Row],[Account]])</f>
        <v/>
      </c>
      <c r="AP1521" s="46" t="str">
        <f>IF(Table1[[#This Row],[Posting Date]]&lt;&gt;"",$D$5,"")</f>
        <v/>
      </c>
      <c r="AQ1521" s="46" t="str">
        <f>TRIM(Table1[[#This Row],[Departments-Prgrams]])</f>
        <v/>
      </c>
      <c r="AR1521" s="46" t="str">
        <f>TRIM(Table1[[#This Row],[Grant]])</f>
        <v/>
      </c>
      <c r="AS1521" s="46" t="str">
        <f>TRIM(Table1[[#This Row],[Staff ID]])</f>
        <v/>
      </c>
      <c r="AT1521" s="46" t="str">
        <f>IF(TRIM(Table1[[#This Row],[Budget Code]])=0,"",TRIM(Table1[[#This Row],[Budget Code]]))</f>
        <v/>
      </c>
      <c r="AU1521" s="46" t="str">
        <f>IF(Table1[[#This Row],[Line Description]]&lt;&gt;"",Table1[[#This Row],[Line Description]],"")</f>
        <v/>
      </c>
      <c r="AV1521" s="46" t="str">
        <f>IF(Table1[[#This Row],[Cur_Amount Debit]]&gt;0,ROUND(Table1[[#This Row],[Cur_Amount Debit]],2),"")</f>
        <v/>
      </c>
      <c r="AW1521" s="46" t="str">
        <f>IF(Table1[[#This Row],[Cur_Amount Credit]]&gt;0,ROUND(Table1[[#This Row],[Cur_Amount Credit]],2),"")</f>
        <v/>
      </c>
      <c r="AX1521" s="46" t="str">
        <f>LEFT(Table1[[#This Row],[Cur]],3)</f>
        <v/>
      </c>
      <c r="AY1521" s="59"/>
      <c r="AZ1521" s="46"/>
      <c r="BA1521" s="46" t="str">
        <f>IF(Table1[[#This Row],[Cur]]&lt;&gt;"",IF(Table1[[#This Row],[Cur]]="USD","",ExchangeRate),"")</f>
        <v/>
      </c>
      <c r="BB1521" s="46" t="str">
        <f>IF(Table1[[#This Row],[Grant]]&lt;&gt;"",VLOOKUP(Table1[[#This Row],[Grant]],Grants!B:D,3),"")</f>
        <v/>
      </c>
      <c r="BC1521" s="46" t="str">
        <f>TRIM(Table1[[#This Row],[Vendor ID]])</f>
        <v/>
      </c>
      <c r="BD1521">
        <f>IF(Table1[[#This Row],[Reference Number]]=Q1520,BD1520,BD1520+1)</f>
        <v>0</v>
      </c>
    </row>
    <row r="1522" spans="1:56" ht="11.25" customHeight="1" x14ac:dyDescent="0.25">
      <c r="A1522" s="1"/>
      <c r="B1522" s="88" t="str">
        <f>IF(Table1[[#This Row],[Posting Date]]&lt;&gt;"",IF(Table1[[#This Row],[Reference Number]]=Q1521,B1521+1,1),"")</f>
        <v/>
      </c>
      <c r="C1522" s="61"/>
      <c r="D1522" s="61"/>
      <c r="E1522" s="138"/>
      <c r="F1522" s="141" t="str">
        <f>IFERROR(IF(VLOOKUP(Table1[[#This Row],[Budget Code Description]],Dimentions!$X$6:$AC$139,2,FALSE)="","",VLOOKUP(Table1[[#This Row],[Budget Code Description]],Dimentions!$X$6:$AC$139,2,FALSE)),"")</f>
        <v/>
      </c>
      <c r="G1522" s="141"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1" t="str">
        <f>IFERROR(VLOOKUP(Table1[[#This Row],[Budget Code Description]],Table6[#All],8,FALSE),"")</f>
        <v/>
      </c>
      <c r="L1522" s="63"/>
      <c r="M1522" s="65" t="str">
        <f>IFERROR(VLOOKUP(Table1[[#This Row],[Staff ID]],Table2[],2,FALSE),"")</f>
        <v/>
      </c>
      <c r="N1522" s="209" t="str">
        <f>IFERROR(IF(VLOOKUP(Table1[[#This Row],[Budget Code Description]],Dimentions!$X$6:$AC$134,4,FALSE)="","",VLOOKUP(Table1[[#This Row],[Budget Code Description]],Dimentions!$X$6:$AC$134,4,FALSE)),"")</f>
        <v/>
      </c>
      <c r="O1522" s="65" t="str">
        <f>IFERROR(VLOOKUP(Table1[[#This Row],[Vendor ID]],Table549[],2,FALSE),"")</f>
        <v/>
      </c>
      <c r="P1522" s="63"/>
      <c r="Q1522" s="141" t="str">
        <f>IF(Table1[[#This Row],[Posting Date]]&lt;&gt;"",$D$9,"")</f>
        <v/>
      </c>
      <c r="R1522" s="157" t="str">
        <f>IF(Table1[[#This Row],[Posting Date]]&lt;&gt;"",$D$10,"")</f>
        <v/>
      </c>
      <c r="S1522" s="66"/>
      <c r="T1522" s="63"/>
      <c r="U1522" s="67"/>
      <c r="V1522" s="67"/>
      <c r="W1522" s="67" t="str">
        <f t="shared" si="28"/>
        <v/>
      </c>
      <c r="X1522" s="159" t="str">
        <f>IF(E1522="","",(IF(Table1[[#This Row],[Cur]]="USD",Table1[[#This Row],[Cur_Amount Debit]],Table1[[#This Row],[Cur_Amount Debit]]/Table1[[#This Row],[Exchange Rate]])))</f>
        <v/>
      </c>
      <c r="Y1522" s="159" t="str">
        <f>IF(E1522="","",(IF(Table1[[#This Row],[Cur]]="USD",Table1[[#This Row],[Cur_Amount Credit]],Table1[[#This Row],[Cur_Amount Credit]]/ExchangeRate)))</f>
        <v/>
      </c>
      <c r="Z1522" s="201" t="str">
        <f>IF(E1522="","",(Table1[[#This Row],[Debit USD]]-Table1[[#This Row],[Credit USD]]))</f>
        <v/>
      </c>
      <c r="AA1522" s="226"/>
      <c r="AB1522" s="255"/>
      <c r="AC1522" s="1"/>
      <c r="AD1522" s="15"/>
      <c r="AE1522" s="15" t="str">
        <f>IF(AND(OR(Table1[[#This Row],[Account]]="15030",Table1[[#This Row],[Account]]="15035",Table1[[#This Row],[Account]]="20150"),Table1[[#This Row],[Vendor ID]]=""),1,"")</f>
        <v/>
      </c>
      <c r="AF1522" s="15"/>
      <c r="AG1522" s="15"/>
      <c r="AH1522" s="15"/>
      <c r="AI1522" s="46" t="str">
        <f>IF(Table1[[#This Row],[Posting Date]]&lt;&gt;"","GJ-"&amp;CountryID,"")</f>
        <v/>
      </c>
      <c r="AJ1522" s="59" t="str">
        <f>IF(Table1[[#This Row],[Posting Date]]&lt;&gt;"",Table1[[#This Row],[Posting Date]],"")</f>
        <v/>
      </c>
      <c r="AK1522" s="46"/>
      <c r="AL1522" s="46" t="str">
        <f>IF(Table1[[#This Row],[Description]]&lt;&gt;"",Table1[[#This Row],[Description]],"")</f>
        <v/>
      </c>
      <c r="AM1522" s="46" t="str">
        <f>IF(Table1[[#This Row],[Posting Date]]&lt;&gt;"",Table1[[#This Row],[Reference Number]],"")</f>
        <v/>
      </c>
      <c r="AN1522" s="46" t="str">
        <f>TRIM(Table1[[#This Row],[Line '#]])</f>
        <v/>
      </c>
      <c r="AO1522" s="46" t="str">
        <f>TRIM(Table1[[#This Row],[Account]])</f>
        <v/>
      </c>
      <c r="AP1522" s="46" t="str">
        <f>IF(Table1[[#This Row],[Posting Date]]&lt;&gt;"",$D$5,"")</f>
        <v/>
      </c>
      <c r="AQ1522" s="46" t="str">
        <f>TRIM(Table1[[#This Row],[Departments-Prgrams]])</f>
        <v/>
      </c>
      <c r="AR1522" s="46" t="str">
        <f>TRIM(Table1[[#This Row],[Grant]])</f>
        <v/>
      </c>
      <c r="AS1522" s="46" t="str">
        <f>TRIM(Table1[[#This Row],[Staff ID]])</f>
        <v/>
      </c>
      <c r="AT1522" s="46" t="str">
        <f>IF(TRIM(Table1[[#This Row],[Budget Code]])=0,"",TRIM(Table1[[#This Row],[Budget Code]]))</f>
        <v/>
      </c>
      <c r="AU1522" s="46" t="str">
        <f>IF(Table1[[#This Row],[Line Description]]&lt;&gt;"",Table1[[#This Row],[Line Description]],"")</f>
        <v/>
      </c>
      <c r="AV1522" s="46" t="str">
        <f>IF(Table1[[#This Row],[Cur_Amount Debit]]&gt;0,ROUND(Table1[[#This Row],[Cur_Amount Debit]],2),"")</f>
        <v/>
      </c>
      <c r="AW1522" s="46" t="str">
        <f>IF(Table1[[#This Row],[Cur_Amount Credit]]&gt;0,ROUND(Table1[[#This Row],[Cur_Amount Credit]],2),"")</f>
        <v/>
      </c>
      <c r="AX1522" s="46" t="str">
        <f>LEFT(Table1[[#This Row],[Cur]],3)</f>
        <v/>
      </c>
      <c r="AY1522" s="59"/>
      <c r="AZ1522" s="46"/>
      <c r="BA1522" s="46" t="str">
        <f>IF(Table1[[#This Row],[Cur]]&lt;&gt;"",IF(Table1[[#This Row],[Cur]]="USD","",ExchangeRate),"")</f>
        <v/>
      </c>
      <c r="BB1522" s="46" t="str">
        <f>IF(Table1[[#This Row],[Grant]]&lt;&gt;"",VLOOKUP(Table1[[#This Row],[Grant]],Grants!B:D,3),"")</f>
        <v/>
      </c>
      <c r="BC1522" s="46" t="str">
        <f>TRIM(Table1[[#This Row],[Vendor ID]])</f>
        <v/>
      </c>
      <c r="BD1522">
        <f>IF(Table1[[#This Row],[Reference Number]]=Q1521,BD1521,BD1521+1)</f>
        <v>0</v>
      </c>
    </row>
    <row r="1523" spans="1:56" ht="11.25" customHeight="1" x14ac:dyDescent="0.25">
      <c r="A1523" s="1"/>
      <c r="B1523" s="88" t="str">
        <f>IF(Table1[[#This Row],[Posting Date]]&lt;&gt;"",IF(Table1[[#This Row],[Reference Number]]=Q1522,B1522+1,1),"")</f>
        <v/>
      </c>
      <c r="C1523" s="61"/>
      <c r="D1523" s="61"/>
      <c r="E1523" s="138"/>
      <c r="F1523" s="141" t="str">
        <f>IFERROR(IF(VLOOKUP(Table1[[#This Row],[Budget Code Description]],Dimentions!$X$6:$AC$139,2,FALSE)="","",VLOOKUP(Table1[[#This Row],[Budget Code Description]],Dimentions!$X$6:$AC$139,2,FALSE)),"")</f>
        <v/>
      </c>
      <c r="G1523" s="141"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1" t="str">
        <f>IFERROR(VLOOKUP(Table1[[#This Row],[Budget Code Description]],Table6[#All],8,FALSE),"")</f>
        <v/>
      </c>
      <c r="L1523" s="63"/>
      <c r="M1523" s="65" t="str">
        <f>IFERROR(VLOOKUP(Table1[[#This Row],[Staff ID]],Table2[],2,FALSE),"")</f>
        <v/>
      </c>
      <c r="N1523" s="209" t="str">
        <f>IFERROR(IF(VLOOKUP(Table1[[#This Row],[Budget Code Description]],Dimentions!$X$6:$AC$134,4,FALSE)="","",VLOOKUP(Table1[[#This Row],[Budget Code Description]],Dimentions!$X$6:$AC$134,4,FALSE)),"")</f>
        <v/>
      </c>
      <c r="O1523" s="65" t="str">
        <f>IFERROR(VLOOKUP(Table1[[#This Row],[Vendor ID]],Table549[],2,FALSE),"")</f>
        <v/>
      </c>
      <c r="P1523" s="63"/>
      <c r="Q1523" s="141" t="str">
        <f>IF(Table1[[#This Row],[Posting Date]]&lt;&gt;"",$D$9,"")</f>
        <v/>
      </c>
      <c r="R1523" s="157" t="str">
        <f>IF(Table1[[#This Row],[Posting Date]]&lt;&gt;"",$D$10,"")</f>
        <v/>
      </c>
      <c r="S1523" s="66"/>
      <c r="T1523" s="63"/>
      <c r="U1523" s="67"/>
      <c r="V1523" s="67"/>
      <c r="W1523" s="67" t="str">
        <f t="shared" si="28"/>
        <v/>
      </c>
      <c r="X1523" s="159" t="str">
        <f>IF(E1523="","",(IF(Table1[[#This Row],[Cur]]="USD",Table1[[#This Row],[Cur_Amount Debit]],Table1[[#This Row],[Cur_Amount Debit]]/Table1[[#This Row],[Exchange Rate]])))</f>
        <v/>
      </c>
      <c r="Y1523" s="159" t="str">
        <f>IF(E1523="","",(IF(Table1[[#This Row],[Cur]]="USD",Table1[[#This Row],[Cur_Amount Credit]],Table1[[#This Row],[Cur_Amount Credit]]/ExchangeRate)))</f>
        <v/>
      </c>
      <c r="Z1523" s="201" t="str">
        <f>IF(E1523="","",(Table1[[#This Row],[Debit USD]]-Table1[[#This Row],[Credit USD]]))</f>
        <v/>
      </c>
      <c r="AA1523" s="226"/>
      <c r="AB1523" s="255"/>
      <c r="AC1523" s="1"/>
      <c r="AD1523" s="15"/>
      <c r="AE1523" s="15" t="str">
        <f>IF(AND(OR(Table1[[#This Row],[Account]]="15030",Table1[[#This Row],[Account]]="15035",Table1[[#This Row],[Account]]="20150"),Table1[[#This Row],[Vendor ID]]=""),1,"")</f>
        <v/>
      </c>
      <c r="AF1523" s="15"/>
      <c r="AG1523" s="15"/>
      <c r="AH1523" s="15"/>
      <c r="AI1523" s="46" t="str">
        <f>IF(Table1[[#This Row],[Posting Date]]&lt;&gt;"","GJ-"&amp;CountryID,"")</f>
        <v/>
      </c>
      <c r="AJ1523" s="59" t="str">
        <f>IF(Table1[[#This Row],[Posting Date]]&lt;&gt;"",Table1[[#This Row],[Posting Date]],"")</f>
        <v/>
      </c>
      <c r="AK1523" s="46"/>
      <c r="AL1523" s="46" t="str">
        <f>IF(Table1[[#This Row],[Description]]&lt;&gt;"",Table1[[#This Row],[Description]],"")</f>
        <v/>
      </c>
      <c r="AM1523" s="46" t="str">
        <f>IF(Table1[[#This Row],[Posting Date]]&lt;&gt;"",Table1[[#This Row],[Reference Number]],"")</f>
        <v/>
      </c>
      <c r="AN1523" s="46" t="str">
        <f>TRIM(Table1[[#This Row],[Line '#]])</f>
        <v/>
      </c>
      <c r="AO1523" s="46" t="str">
        <f>TRIM(Table1[[#This Row],[Account]])</f>
        <v/>
      </c>
      <c r="AP1523" s="46" t="str">
        <f>IF(Table1[[#This Row],[Posting Date]]&lt;&gt;"",$D$5,"")</f>
        <v/>
      </c>
      <c r="AQ1523" s="46" t="str">
        <f>TRIM(Table1[[#This Row],[Departments-Prgrams]])</f>
        <v/>
      </c>
      <c r="AR1523" s="46" t="str">
        <f>TRIM(Table1[[#This Row],[Grant]])</f>
        <v/>
      </c>
      <c r="AS1523" s="46" t="str">
        <f>TRIM(Table1[[#This Row],[Staff ID]])</f>
        <v/>
      </c>
      <c r="AT1523" s="46" t="str">
        <f>IF(TRIM(Table1[[#This Row],[Budget Code]])=0,"",TRIM(Table1[[#This Row],[Budget Code]]))</f>
        <v/>
      </c>
      <c r="AU1523" s="46" t="str">
        <f>IF(Table1[[#This Row],[Line Description]]&lt;&gt;"",Table1[[#This Row],[Line Description]],"")</f>
        <v/>
      </c>
      <c r="AV1523" s="46" t="str">
        <f>IF(Table1[[#This Row],[Cur_Amount Debit]]&gt;0,ROUND(Table1[[#This Row],[Cur_Amount Debit]],2),"")</f>
        <v/>
      </c>
      <c r="AW1523" s="46" t="str">
        <f>IF(Table1[[#This Row],[Cur_Amount Credit]]&gt;0,ROUND(Table1[[#This Row],[Cur_Amount Credit]],2),"")</f>
        <v/>
      </c>
      <c r="AX1523" s="46" t="str">
        <f>LEFT(Table1[[#This Row],[Cur]],3)</f>
        <v/>
      </c>
      <c r="AY1523" s="59"/>
      <c r="AZ1523" s="46"/>
      <c r="BA1523" s="46" t="str">
        <f>IF(Table1[[#This Row],[Cur]]&lt;&gt;"",IF(Table1[[#This Row],[Cur]]="USD","",ExchangeRate),"")</f>
        <v/>
      </c>
      <c r="BB1523" s="46" t="str">
        <f>IF(Table1[[#This Row],[Grant]]&lt;&gt;"",VLOOKUP(Table1[[#This Row],[Grant]],Grants!B:D,3),"")</f>
        <v/>
      </c>
      <c r="BC1523" s="46" t="str">
        <f>TRIM(Table1[[#This Row],[Vendor ID]])</f>
        <v/>
      </c>
      <c r="BD1523">
        <f>IF(Table1[[#This Row],[Reference Number]]=Q1522,BD1522,BD1522+1)</f>
        <v>0</v>
      </c>
    </row>
    <row r="1524" spans="1:56" ht="11.25" customHeight="1" x14ac:dyDescent="0.25">
      <c r="A1524" s="1"/>
      <c r="B1524" s="88" t="str">
        <f>IF(Table1[[#This Row],[Posting Date]]&lt;&gt;"",IF(Table1[[#This Row],[Reference Number]]=Q1523,B1523+1,1),"")</f>
        <v/>
      </c>
      <c r="C1524" s="61"/>
      <c r="D1524" s="61"/>
      <c r="E1524" s="138"/>
      <c r="F1524" s="141" t="str">
        <f>IFERROR(IF(VLOOKUP(Table1[[#This Row],[Budget Code Description]],Dimentions!$X$6:$AC$139,2,FALSE)="","",VLOOKUP(Table1[[#This Row],[Budget Code Description]],Dimentions!$X$6:$AC$139,2,FALSE)),"")</f>
        <v/>
      </c>
      <c r="G1524" s="141"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1" t="str">
        <f>IFERROR(VLOOKUP(Table1[[#This Row],[Budget Code Description]],Table6[#All],8,FALSE),"")</f>
        <v/>
      </c>
      <c r="L1524" s="63"/>
      <c r="M1524" s="65" t="str">
        <f>IFERROR(VLOOKUP(Table1[[#This Row],[Staff ID]],Table2[],2,FALSE),"")</f>
        <v/>
      </c>
      <c r="N1524" s="209" t="str">
        <f>IFERROR(IF(VLOOKUP(Table1[[#This Row],[Budget Code Description]],Dimentions!$X$6:$AC$134,4,FALSE)="","",VLOOKUP(Table1[[#This Row],[Budget Code Description]],Dimentions!$X$6:$AC$134,4,FALSE)),"")</f>
        <v/>
      </c>
      <c r="O1524" s="65" t="str">
        <f>IFERROR(VLOOKUP(Table1[[#This Row],[Vendor ID]],Table549[],2,FALSE),"")</f>
        <v/>
      </c>
      <c r="P1524" s="63"/>
      <c r="Q1524" s="141" t="str">
        <f>IF(Table1[[#This Row],[Posting Date]]&lt;&gt;"",$D$9,"")</f>
        <v/>
      </c>
      <c r="R1524" s="157" t="str">
        <f>IF(Table1[[#This Row],[Posting Date]]&lt;&gt;"",$D$10,"")</f>
        <v/>
      </c>
      <c r="S1524" s="66"/>
      <c r="T1524" s="63"/>
      <c r="U1524" s="67"/>
      <c r="V1524" s="67"/>
      <c r="W1524" s="67" t="str">
        <f t="shared" si="28"/>
        <v/>
      </c>
      <c r="X1524" s="159" t="str">
        <f>IF(E1524="","",(IF(Table1[[#This Row],[Cur]]="USD",Table1[[#This Row],[Cur_Amount Debit]],Table1[[#This Row],[Cur_Amount Debit]]/Table1[[#This Row],[Exchange Rate]])))</f>
        <v/>
      </c>
      <c r="Y1524" s="159" t="str">
        <f>IF(E1524="","",(IF(Table1[[#This Row],[Cur]]="USD",Table1[[#This Row],[Cur_Amount Credit]],Table1[[#This Row],[Cur_Amount Credit]]/ExchangeRate)))</f>
        <v/>
      </c>
      <c r="Z1524" s="201" t="str">
        <f>IF(E1524="","",(Table1[[#This Row],[Debit USD]]-Table1[[#This Row],[Credit USD]]))</f>
        <v/>
      </c>
      <c r="AA1524" s="226"/>
      <c r="AB1524" s="255"/>
      <c r="AC1524" s="1"/>
      <c r="AD1524" s="15"/>
      <c r="AE1524" s="15" t="str">
        <f>IF(AND(OR(Table1[[#This Row],[Account]]="15030",Table1[[#This Row],[Account]]="15035",Table1[[#This Row],[Account]]="20150"),Table1[[#This Row],[Vendor ID]]=""),1,"")</f>
        <v/>
      </c>
      <c r="AF1524" s="15"/>
      <c r="AG1524" s="15"/>
      <c r="AH1524" s="15"/>
      <c r="AI1524" s="46" t="str">
        <f>IF(Table1[[#This Row],[Posting Date]]&lt;&gt;"","GJ-"&amp;CountryID,"")</f>
        <v/>
      </c>
      <c r="AJ1524" s="59" t="str">
        <f>IF(Table1[[#This Row],[Posting Date]]&lt;&gt;"",Table1[[#This Row],[Posting Date]],"")</f>
        <v/>
      </c>
      <c r="AK1524" s="46"/>
      <c r="AL1524" s="46" t="str">
        <f>IF(Table1[[#This Row],[Description]]&lt;&gt;"",Table1[[#This Row],[Description]],"")</f>
        <v/>
      </c>
      <c r="AM1524" s="46" t="str">
        <f>IF(Table1[[#This Row],[Posting Date]]&lt;&gt;"",Table1[[#This Row],[Reference Number]],"")</f>
        <v/>
      </c>
      <c r="AN1524" s="46" t="str">
        <f>TRIM(Table1[[#This Row],[Line '#]])</f>
        <v/>
      </c>
      <c r="AO1524" s="46" t="str">
        <f>TRIM(Table1[[#This Row],[Account]])</f>
        <v/>
      </c>
      <c r="AP1524" s="46" t="str">
        <f>IF(Table1[[#This Row],[Posting Date]]&lt;&gt;"",$D$5,"")</f>
        <v/>
      </c>
      <c r="AQ1524" s="46" t="str">
        <f>TRIM(Table1[[#This Row],[Departments-Prgrams]])</f>
        <v/>
      </c>
      <c r="AR1524" s="46" t="str">
        <f>TRIM(Table1[[#This Row],[Grant]])</f>
        <v/>
      </c>
      <c r="AS1524" s="46" t="str">
        <f>TRIM(Table1[[#This Row],[Staff ID]])</f>
        <v/>
      </c>
      <c r="AT1524" s="46" t="str">
        <f>IF(TRIM(Table1[[#This Row],[Budget Code]])=0,"",TRIM(Table1[[#This Row],[Budget Code]]))</f>
        <v/>
      </c>
      <c r="AU1524" s="46" t="str">
        <f>IF(Table1[[#This Row],[Line Description]]&lt;&gt;"",Table1[[#This Row],[Line Description]],"")</f>
        <v/>
      </c>
      <c r="AV1524" s="46" t="str">
        <f>IF(Table1[[#This Row],[Cur_Amount Debit]]&gt;0,ROUND(Table1[[#This Row],[Cur_Amount Debit]],2),"")</f>
        <v/>
      </c>
      <c r="AW1524" s="46" t="str">
        <f>IF(Table1[[#This Row],[Cur_Amount Credit]]&gt;0,ROUND(Table1[[#This Row],[Cur_Amount Credit]],2),"")</f>
        <v/>
      </c>
      <c r="AX1524" s="46" t="str">
        <f>LEFT(Table1[[#This Row],[Cur]],3)</f>
        <v/>
      </c>
      <c r="AY1524" s="59"/>
      <c r="AZ1524" s="46"/>
      <c r="BA1524" s="46" t="str">
        <f>IF(Table1[[#This Row],[Cur]]&lt;&gt;"",IF(Table1[[#This Row],[Cur]]="USD","",ExchangeRate),"")</f>
        <v/>
      </c>
      <c r="BB1524" s="46" t="str">
        <f>IF(Table1[[#This Row],[Grant]]&lt;&gt;"",VLOOKUP(Table1[[#This Row],[Grant]],Grants!B:D,3),"")</f>
        <v/>
      </c>
      <c r="BC1524" s="46" t="str">
        <f>TRIM(Table1[[#This Row],[Vendor ID]])</f>
        <v/>
      </c>
      <c r="BD1524">
        <f>IF(Table1[[#This Row],[Reference Number]]=Q1523,BD1523,BD1523+1)</f>
        <v>0</v>
      </c>
    </row>
    <row r="1525" spans="1:56" ht="11.25" customHeight="1" x14ac:dyDescent="0.25">
      <c r="A1525" s="1"/>
      <c r="B1525" s="88" t="str">
        <f>IF(Table1[[#This Row],[Posting Date]]&lt;&gt;"",IF(Table1[[#This Row],[Reference Number]]=Q1524,B1524+1,1),"")</f>
        <v/>
      </c>
      <c r="C1525" s="61"/>
      <c r="D1525" s="61"/>
      <c r="E1525" s="138"/>
      <c r="F1525" s="141" t="str">
        <f>IFERROR(IF(VLOOKUP(Table1[[#This Row],[Budget Code Description]],Dimentions!$X$6:$AC$139,2,FALSE)="","",VLOOKUP(Table1[[#This Row],[Budget Code Description]],Dimentions!$X$6:$AC$139,2,FALSE)),"")</f>
        <v/>
      </c>
      <c r="G1525" s="141"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1" t="str">
        <f>IFERROR(VLOOKUP(Table1[[#This Row],[Budget Code Description]],Table6[#All],8,FALSE),"")</f>
        <v/>
      </c>
      <c r="L1525" s="63"/>
      <c r="M1525" s="65" t="str">
        <f>IFERROR(VLOOKUP(Table1[[#This Row],[Staff ID]],Table2[],2,FALSE),"")</f>
        <v/>
      </c>
      <c r="N1525" s="209" t="str">
        <f>IFERROR(IF(VLOOKUP(Table1[[#This Row],[Budget Code Description]],Dimentions!$X$6:$AC$134,4,FALSE)="","",VLOOKUP(Table1[[#This Row],[Budget Code Description]],Dimentions!$X$6:$AC$134,4,FALSE)),"")</f>
        <v/>
      </c>
      <c r="O1525" s="65" t="str">
        <f>IFERROR(VLOOKUP(Table1[[#This Row],[Vendor ID]],Table549[],2,FALSE),"")</f>
        <v/>
      </c>
      <c r="P1525" s="63"/>
      <c r="Q1525" s="141" t="str">
        <f>IF(Table1[[#This Row],[Posting Date]]&lt;&gt;"",$D$9,"")</f>
        <v/>
      </c>
      <c r="R1525" s="157" t="str">
        <f>IF(Table1[[#This Row],[Posting Date]]&lt;&gt;"",$D$10,"")</f>
        <v/>
      </c>
      <c r="S1525" s="66"/>
      <c r="T1525" s="63"/>
      <c r="U1525" s="67"/>
      <c r="V1525" s="67"/>
      <c r="W1525" s="67" t="str">
        <f t="shared" si="28"/>
        <v/>
      </c>
      <c r="X1525" s="159" t="str">
        <f>IF(E1525="","",(IF(Table1[[#This Row],[Cur]]="USD",Table1[[#This Row],[Cur_Amount Debit]],Table1[[#This Row],[Cur_Amount Debit]]/Table1[[#This Row],[Exchange Rate]])))</f>
        <v/>
      </c>
      <c r="Y1525" s="159" t="str">
        <f>IF(E1525="","",(IF(Table1[[#This Row],[Cur]]="USD",Table1[[#This Row],[Cur_Amount Credit]],Table1[[#This Row],[Cur_Amount Credit]]/ExchangeRate)))</f>
        <v/>
      </c>
      <c r="Z1525" s="201" t="str">
        <f>IF(E1525="","",(Table1[[#This Row],[Debit USD]]-Table1[[#This Row],[Credit USD]]))</f>
        <v/>
      </c>
      <c r="AA1525" s="226"/>
      <c r="AB1525" s="255"/>
      <c r="AC1525" s="1"/>
      <c r="AD1525" s="15"/>
      <c r="AE1525" s="15" t="str">
        <f>IF(AND(OR(Table1[[#This Row],[Account]]="15030",Table1[[#This Row],[Account]]="15035",Table1[[#This Row],[Account]]="20150"),Table1[[#This Row],[Vendor ID]]=""),1,"")</f>
        <v/>
      </c>
      <c r="AF1525" s="15"/>
      <c r="AG1525" s="15"/>
      <c r="AH1525" s="15"/>
      <c r="AI1525" s="46" t="str">
        <f>IF(Table1[[#This Row],[Posting Date]]&lt;&gt;"","GJ-"&amp;CountryID,"")</f>
        <v/>
      </c>
      <c r="AJ1525" s="59" t="str">
        <f>IF(Table1[[#This Row],[Posting Date]]&lt;&gt;"",Table1[[#This Row],[Posting Date]],"")</f>
        <v/>
      </c>
      <c r="AK1525" s="46"/>
      <c r="AL1525" s="46" t="str">
        <f>IF(Table1[[#This Row],[Description]]&lt;&gt;"",Table1[[#This Row],[Description]],"")</f>
        <v/>
      </c>
      <c r="AM1525" s="46" t="str">
        <f>IF(Table1[[#This Row],[Posting Date]]&lt;&gt;"",Table1[[#This Row],[Reference Number]],"")</f>
        <v/>
      </c>
      <c r="AN1525" s="46" t="str">
        <f>TRIM(Table1[[#This Row],[Line '#]])</f>
        <v/>
      </c>
      <c r="AO1525" s="46" t="str">
        <f>TRIM(Table1[[#This Row],[Account]])</f>
        <v/>
      </c>
      <c r="AP1525" s="46" t="str">
        <f>IF(Table1[[#This Row],[Posting Date]]&lt;&gt;"",$D$5,"")</f>
        <v/>
      </c>
      <c r="AQ1525" s="46" t="str">
        <f>TRIM(Table1[[#This Row],[Departments-Prgrams]])</f>
        <v/>
      </c>
      <c r="AR1525" s="46" t="str">
        <f>TRIM(Table1[[#This Row],[Grant]])</f>
        <v/>
      </c>
      <c r="AS1525" s="46" t="str">
        <f>TRIM(Table1[[#This Row],[Staff ID]])</f>
        <v/>
      </c>
      <c r="AT1525" s="46" t="str">
        <f>IF(TRIM(Table1[[#This Row],[Budget Code]])=0,"",TRIM(Table1[[#This Row],[Budget Code]]))</f>
        <v/>
      </c>
      <c r="AU1525" s="46" t="str">
        <f>IF(Table1[[#This Row],[Line Description]]&lt;&gt;"",Table1[[#This Row],[Line Description]],"")</f>
        <v/>
      </c>
      <c r="AV1525" s="46" t="str">
        <f>IF(Table1[[#This Row],[Cur_Amount Debit]]&gt;0,ROUND(Table1[[#This Row],[Cur_Amount Debit]],2),"")</f>
        <v/>
      </c>
      <c r="AW1525" s="46" t="str">
        <f>IF(Table1[[#This Row],[Cur_Amount Credit]]&gt;0,ROUND(Table1[[#This Row],[Cur_Amount Credit]],2),"")</f>
        <v/>
      </c>
      <c r="AX1525" s="46" t="str">
        <f>LEFT(Table1[[#This Row],[Cur]],3)</f>
        <v/>
      </c>
      <c r="AY1525" s="59"/>
      <c r="AZ1525" s="46"/>
      <c r="BA1525" s="46" t="str">
        <f>IF(Table1[[#This Row],[Cur]]&lt;&gt;"",IF(Table1[[#This Row],[Cur]]="USD","",ExchangeRate),"")</f>
        <v/>
      </c>
      <c r="BB1525" s="46" t="str">
        <f>IF(Table1[[#This Row],[Grant]]&lt;&gt;"",VLOOKUP(Table1[[#This Row],[Grant]],Grants!B:D,3),"")</f>
        <v/>
      </c>
      <c r="BC1525" s="46" t="str">
        <f>TRIM(Table1[[#This Row],[Vendor ID]])</f>
        <v/>
      </c>
      <c r="BD1525">
        <f>IF(Table1[[#This Row],[Reference Number]]=Q1524,BD1524,BD1524+1)</f>
        <v>0</v>
      </c>
    </row>
    <row r="1526" spans="1:56" ht="11.25" customHeight="1" x14ac:dyDescent="0.25">
      <c r="A1526" s="1"/>
      <c r="B1526" s="88" t="str">
        <f>IF(Table1[[#This Row],[Posting Date]]&lt;&gt;"",IF(Table1[[#This Row],[Reference Number]]=Q1525,B1525+1,1),"")</f>
        <v/>
      </c>
      <c r="C1526" s="61"/>
      <c r="D1526" s="61"/>
      <c r="E1526" s="138"/>
      <c r="F1526" s="141" t="str">
        <f>IFERROR(IF(VLOOKUP(Table1[[#This Row],[Budget Code Description]],Dimentions!$X$6:$AC$139,2,FALSE)="","",VLOOKUP(Table1[[#This Row],[Budget Code Description]],Dimentions!$X$6:$AC$139,2,FALSE)),"")</f>
        <v/>
      </c>
      <c r="G1526" s="141"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1" t="str">
        <f>IFERROR(VLOOKUP(Table1[[#This Row],[Budget Code Description]],Table6[#All],8,FALSE),"")</f>
        <v/>
      </c>
      <c r="L1526" s="63"/>
      <c r="M1526" s="65" t="str">
        <f>IFERROR(VLOOKUP(Table1[[#This Row],[Staff ID]],Table2[],2,FALSE),"")</f>
        <v/>
      </c>
      <c r="N1526" s="209" t="str">
        <f>IFERROR(IF(VLOOKUP(Table1[[#This Row],[Budget Code Description]],Dimentions!$X$6:$AC$134,4,FALSE)="","",VLOOKUP(Table1[[#This Row],[Budget Code Description]],Dimentions!$X$6:$AC$134,4,FALSE)),"")</f>
        <v/>
      </c>
      <c r="O1526" s="65" t="str">
        <f>IFERROR(VLOOKUP(Table1[[#This Row],[Vendor ID]],Table549[],2,FALSE),"")</f>
        <v/>
      </c>
      <c r="P1526" s="63"/>
      <c r="Q1526" s="141" t="str">
        <f>IF(Table1[[#This Row],[Posting Date]]&lt;&gt;"",$D$9,"")</f>
        <v/>
      </c>
      <c r="R1526" s="157" t="str">
        <f>IF(Table1[[#This Row],[Posting Date]]&lt;&gt;"",$D$10,"")</f>
        <v/>
      </c>
      <c r="S1526" s="66"/>
      <c r="T1526" s="63"/>
      <c r="U1526" s="67"/>
      <c r="V1526" s="67"/>
      <c r="W1526" s="67" t="str">
        <f t="shared" si="28"/>
        <v/>
      </c>
      <c r="X1526" s="159" t="str">
        <f>IF(E1526="","",(IF(Table1[[#This Row],[Cur]]="USD",Table1[[#This Row],[Cur_Amount Debit]],Table1[[#This Row],[Cur_Amount Debit]]/Table1[[#This Row],[Exchange Rate]])))</f>
        <v/>
      </c>
      <c r="Y1526" s="159" t="str">
        <f>IF(E1526="","",(IF(Table1[[#This Row],[Cur]]="USD",Table1[[#This Row],[Cur_Amount Credit]],Table1[[#This Row],[Cur_Amount Credit]]/ExchangeRate)))</f>
        <v/>
      </c>
      <c r="Z1526" s="201" t="str">
        <f>IF(E1526="","",(Table1[[#This Row],[Debit USD]]-Table1[[#This Row],[Credit USD]]))</f>
        <v/>
      </c>
      <c r="AA1526" s="226"/>
      <c r="AB1526" s="255"/>
      <c r="AC1526" s="1"/>
      <c r="AD1526" s="15"/>
      <c r="AE1526" s="15" t="str">
        <f>IF(AND(OR(Table1[[#This Row],[Account]]="15030",Table1[[#This Row],[Account]]="15035",Table1[[#This Row],[Account]]="20150"),Table1[[#This Row],[Vendor ID]]=""),1,"")</f>
        <v/>
      </c>
      <c r="AF1526" s="15"/>
      <c r="AG1526" s="15"/>
      <c r="AH1526" s="15"/>
      <c r="AI1526" s="46" t="str">
        <f>IF(Table1[[#This Row],[Posting Date]]&lt;&gt;"","GJ-"&amp;CountryID,"")</f>
        <v/>
      </c>
      <c r="AJ1526" s="59" t="str">
        <f>IF(Table1[[#This Row],[Posting Date]]&lt;&gt;"",Table1[[#This Row],[Posting Date]],"")</f>
        <v/>
      </c>
      <c r="AK1526" s="46"/>
      <c r="AL1526" s="46" t="str">
        <f>IF(Table1[[#This Row],[Description]]&lt;&gt;"",Table1[[#This Row],[Description]],"")</f>
        <v/>
      </c>
      <c r="AM1526" s="46" t="str">
        <f>IF(Table1[[#This Row],[Posting Date]]&lt;&gt;"",Table1[[#This Row],[Reference Number]],"")</f>
        <v/>
      </c>
      <c r="AN1526" s="46" t="str">
        <f>TRIM(Table1[[#This Row],[Line '#]])</f>
        <v/>
      </c>
      <c r="AO1526" s="46" t="str">
        <f>TRIM(Table1[[#This Row],[Account]])</f>
        <v/>
      </c>
      <c r="AP1526" s="46" t="str">
        <f>IF(Table1[[#This Row],[Posting Date]]&lt;&gt;"",$D$5,"")</f>
        <v/>
      </c>
      <c r="AQ1526" s="46" t="str">
        <f>TRIM(Table1[[#This Row],[Departments-Prgrams]])</f>
        <v/>
      </c>
      <c r="AR1526" s="46" t="str">
        <f>TRIM(Table1[[#This Row],[Grant]])</f>
        <v/>
      </c>
      <c r="AS1526" s="46" t="str">
        <f>TRIM(Table1[[#This Row],[Staff ID]])</f>
        <v/>
      </c>
      <c r="AT1526" s="46" t="str">
        <f>IF(TRIM(Table1[[#This Row],[Budget Code]])=0,"",TRIM(Table1[[#This Row],[Budget Code]]))</f>
        <v/>
      </c>
      <c r="AU1526" s="46" t="str">
        <f>IF(Table1[[#This Row],[Line Description]]&lt;&gt;"",Table1[[#This Row],[Line Description]],"")</f>
        <v/>
      </c>
      <c r="AV1526" s="46" t="str">
        <f>IF(Table1[[#This Row],[Cur_Amount Debit]]&gt;0,ROUND(Table1[[#This Row],[Cur_Amount Debit]],2),"")</f>
        <v/>
      </c>
      <c r="AW1526" s="46" t="str">
        <f>IF(Table1[[#This Row],[Cur_Amount Credit]]&gt;0,ROUND(Table1[[#This Row],[Cur_Amount Credit]],2),"")</f>
        <v/>
      </c>
      <c r="AX1526" s="46" t="str">
        <f>LEFT(Table1[[#This Row],[Cur]],3)</f>
        <v/>
      </c>
      <c r="AY1526" s="59"/>
      <c r="AZ1526" s="46"/>
      <c r="BA1526" s="46" t="str">
        <f>IF(Table1[[#This Row],[Cur]]&lt;&gt;"",IF(Table1[[#This Row],[Cur]]="USD","",ExchangeRate),"")</f>
        <v/>
      </c>
      <c r="BB1526" s="46" t="str">
        <f>IF(Table1[[#This Row],[Grant]]&lt;&gt;"",VLOOKUP(Table1[[#This Row],[Grant]],Grants!B:D,3),"")</f>
        <v/>
      </c>
      <c r="BC1526" s="46" t="str">
        <f>TRIM(Table1[[#This Row],[Vendor ID]])</f>
        <v/>
      </c>
      <c r="BD1526">
        <f>IF(Table1[[#This Row],[Reference Number]]=Q1525,BD1525,BD1525+1)</f>
        <v>0</v>
      </c>
    </row>
    <row r="1527" spans="1:56" ht="11.25" customHeight="1" x14ac:dyDescent="0.25">
      <c r="A1527" s="1"/>
      <c r="B1527" s="88" t="str">
        <f>IF(Table1[[#This Row],[Posting Date]]&lt;&gt;"",IF(Table1[[#This Row],[Reference Number]]=Q1526,B1526+1,1),"")</f>
        <v/>
      </c>
      <c r="C1527" s="61"/>
      <c r="D1527" s="61"/>
      <c r="E1527" s="138"/>
      <c r="F1527" s="141" t="str">
        <f>IFERROR(IF(VLOOKUP(Table1[[#This Row],[Budget Code Description]],Dimentions!$X$6:$AC$139,2,FALSE)="","",VLOOKUP(Table1[[#This Row],[Budget Code Description]],Dimentions!$X$6:$AC$139,2,FALSE)),"")</f>
        <v/>
      </c>
      <c r="G1527" s="141"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1" t="str">
        <f>IFERROR(VLOOKUP(Table1[[#This Row],[Budget Code Description]],Table6[#All],8,FALSE),"")</f>
        <v/>
      </c>
      <c r="L1527" s="63"/>
      <c r="M1527" s="65" t="str">
        <f>IFERROR(VLOOKUP(Table1[[#This Row],[Staff ID]],Table2[],2,FALSE),"")</f>
        <v/>
      </c>
      <c r="N1527" s="209" t="str">
        <f>IFERROR(IF(VLOOKUP(Table1[[#This Row],[Budget Code Description]],Dimentions!$X$6:$AC$134,4,FALSE)="","",VLOOKUP(Table1[[#This Row],[Budget Code Description]],Dimentions!$X$6:$AC$134,4,FALSE)),"")</f>
        <v/>
      </c>
      <c r="O1527" s="65" t="str">
        <f>IFERROR(VLOOKUP(Table1[[#This Row],[Vendor ID]],Table549[],2,FALSE),"")</f>
        <v/>
      </c>
      <c r="P1527" s="63"/>
      <c r="Q1527" s="141" t="str">
        <f>IF(Table1[[#This Row],[Posting Date]]&lt;&gt;"",$D$9,"")</f>
        <v/>
      </c>
      <c r="R1527" s="157" t="str">
        <f>IF(Table1[[#This Row],[Posting Date]]&lt;&gt;"",$D$10,"")</f>
        <v/>
      </c>
      <c r="S1527" s="66"/>
      <c r="T1527" s="63"/>
      <c r="U1527" s="67"/>
      <c r="V1527" s="67"/>
      <c r="W1527" s="67" t="str">
        <f t="shared" si="28"/>
        <v/>
      </c>
      <c r="X1527" s="159" t="str">
        <f>IF(E1527="","",(IF(Table1[[#This Row],[Cur]]="USD",Table1[[#This Row],[Cur_Amount Debit]],Table1[[#This Row],[Cur_Amount Debit]]/Table1[[#This Row],[Exchange Rate]])))</f>
        <v/>
      </c>
      <c r="Y1527" s="159" t="str">
        <f>IF(E1527="","",(IF(Table1[[#This Row],[Cur]]="USD",Table1[[#This Row],[Cur_Amount Credit]],Table1[[#This Row],[Cur_Amount Credit]]/ExchangeRate)))</f>
        <v/>
      </c>
      <c r="Z1527" s="201" t="str">
        <f>IF(E1527="","",(Table1[[#This Row],[Debit USD]]-Table1[[#This Row],[Credit USD]]))</f>
        <v/>
      </c>
      <c r="AA1527" s="226"/>
      <c r="AB1527" s="255"/>
      <c r="AC1527" s="1"/>
      <c r="AD1527" s="15"/>
      <c r="AE1527" s="15" t="str">
        <f>IF(AND(OR(Table1[[#This Row],[Account]]="15030",Table1[[#This Row],[Account]]="15035",Table1[[#This Row],[Account]]="20150"),Table1[[#This Row],[Vendor ID]]=""),1,"")</f>
        <v/>
      </c>
      <c r="AF1527" s="15"/>
      <c r="AG1527" s="15"/>
      <c r="AH1527" s="15"/>
      <c r="AI1527" s="46" t="str">
        <f>IF(Table1[[#This Row],[Posting Date]]&lt;&gt;"","GJ-"&amp;CountryID,"")</f>
        <v/>
      </c>
      <c r="AJ1527" s="59" t="str">
        <f>IF(Table1[[#This Row],[Posting Date]]&lt;&gt;"",Table1[[#This Row],[Posting Date]],"")</f>
        <v/>
      </c>
      <c r="AK1527" s="46"/>
      <c r="AL1527" s="46" t="str">
        <f>IF(Table1[[#This Row],[Description]]&lt;&gt;"",Table1[[#This Row],[Description]],"")</f>
        <v/>
      </c>
      <c r="AM1527" s="46" t="str">
        <f>IF(Table1[[#This Row],[Posting Date]]&lt;&gt;"",Table1[[#This Row],[Reference Number]],"")</f>
        <v/>
      </c>
      <c r="AN1527" s="46" t="str">
        <f>TRIM(Table1[[#This Row],[Line '#]])</f>
        <v/>
      </c>
      <c r="AO1527" s="46" t="str">
        <f>TRIM(Table1[[#This Row],[Account]])</f>
        <v/>
      </c>
      <c r="AP1527" s="46" t="str">
        <f>IF(Table1[[#This Row],[Posting Date]]&lt;&gt;"",$D$5,"")</f>
        <v/>
      </c>
      <c r="AQ1527" s="46" t="str">
        <f>TRIM(Table1[[#This Row],[Departments-Prgrams]])</f>
        <v/>
      </c>
      <c r="AR1527" s="46" t="str">
        <f>TRIM(Table1[[#This Row],[Grant]])</f>
        <v/>
      </c>
      <c r="AS1527" s="46" t="str">
        <f>TRIM(Table1[[#This Row],[Staff ID]])</f>
        <v/>
      </c>
      <c r="AT1527" s="46" t="str">
        <f>IF(TRIM(Table1[[#This Row],[Budget Code]])=0,"",TRIM(Table1[[#This Row],[Budget Code]]))</f>
        <v/>
      </c>
      <c r="AU1527" s="46" t="str">
        <f>IF(Table1[[#This Row],[Line Description]]&lt;&gt;"",Table1[[#This Row],[Line Description]],"")</f>
        <v/>
      </c>
      <c r="AV1527" s="46" t="str">
        <f>IF(Table1[[#This Row],[Cur_Amount Debit]]&gt;0,ROUND(Table1[[#This Row],[Cur_Amount Debit]],2),"")</f>
        <v/>
      </c>
      <c r="AW1527" s="46" t="str">
        <f>IF(Table1[[#This Row],[Cur_Amount Credit]]&gt;0,ROUND(Table1[[#This Row],[Cur_Amount Credit]],2),"")</f>
        <v/>
      </c>
      <c r="AX1527" s="46" t="str">
        <f>LEFT(Table1[[#This Row],[Cur]],3)</f>
        <v/>
      </c>
      <c r="AY1527" s="59"/>
      <c r="AZ1527" s="46"/>
      <c r="BA1527" s="46" t="str">
        <f>IF(Table1[[#This Row],[Cur]]&lt;&gt;"",IF(Table1[[#This Row],[Cur]]="USD","",ExchangeRate),"")</f>
        <v/>
      </c>
      <c r="BB1527" s="46" t="str">
        <f>IF(Table1[[#This Row],[Grant]]&lt;&gt;"",VLOOKUP(Table1[[#This Row],[Grant]],Grants!B:D,3),"")</f>
        <v/>
      </c>
      <c r="BC1527" s="46" t="str">
        <f>TRIM(Table1[[#This Row],[Vendor ID]])</f>
        <v/>
      </c>
      <c r="BD1527">
        <f>IF(Table1[[#This Row],[Reference Number]]=Q1526,BD1526,BD1526+1)</f>
        <v>0</v>
      </c>
    </row>
    <row r="1528" spans="1:56" ht="11.25" customHeight="1" x14ac:dyDescent="0.25">
      <c r="A1528" s="1"/>
      <c r="B1528" s="88" t="str">
        <f>IF(Table1[[#This Row],[Posting Date]]&lt;&gt;"",IF(Table1[[#This Row],[Reference Number]]=Q1527,B1527+1,1),"")</f>
        <v/>
      </c>
      <c r="C1528" s="61"/>
      <c r="D1528" s="61"/>
      <c r="E1528" s="138"/>
      <c r="F1528" s="141" t="str">
        <f>IFERROR(IF(VLOOKUP(Table1[[#This Row],[Budget Code Description]],Dimentions!$X$6:$AC$139,2,FALSE)="","",VLOOKUP(Table1[[#This Row],[Budget Code Description]],Dimentions!$X$6:$AC$139,2,FALSE)),"")</f>
        <v/>
      </c>
      <c r="G1528" s="141"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1" t="str">
        <f>IFERROR(VLOOKUP(Table1[[#This Row],[Budget Code Description]],Table6[#All],8,FALSE),"")</f>
        <v/>
      </c>
      <c r="L1528" s="63"/>
      <c r="M1528" s="65" t="str">
        <f>IFERROR(VLOOKUP(Table1[[#This Row],[Staff ID]],Table2[],2,FALSE),"")</f>
        <v/>
      </c>
      <c r="N1528" s="209" t="str">
        <f>IFERROR(IF(VLOOKUP(Table1[[#This Row],[Budget Code Description]],Dimentions!$X$6:$AC$134,4,FALSE)="","",VLOOKUP(Table1[[#This Row],[Budget Code Description]],Dimentions!$X$6:$AC$134,4,FALSE)),"")</f>
        <v/>
      </c>
      <c r="O1528" s="65" t="str">
        <f>IFERROR(VLOOKUP(Table1[[#This Row],[Vendor ID]],Table549[],2,FALSE),"")</f>
        <v/>
      </c>
      <c r="P1528" s="63"/>
      <c r="Q1528" s="141" t="str">
        <f>IF(Table1[[#This Row],[Posting Date]]&lt;&gt;"",$D$9,"")</f>
        <v/>
      </c>
      <c r="R1528" s="157" t="str">
        <f>IF(Table1[[#This Row],[Posting Date]]&lt;&gt;"",$D$10,"")</f>
        <v/>
      </c>
      <c r="S1528" s="66"/>
      <c r="T1528" s="63"/>
      <c r="U1528" s="67"/>
      <c r="V1528" s="67"/>
      <c r="W1528" s="67" t="str">
        <f t="shared" si="28"/>
        <v/>
      </c>
      <c r="X1528" s="159" t="str">
        <f>IF(E1528="","",(IF(Table1[[#This Row],[Cur]]="USD",Table1[[#This Row],[Cur_Amount Debit]],Table1[[#This Row],[Cur_Amount Debit]]/Table1[[#This Row],[Exchange Rate]])))</f>
        <v/>
      </c>
      <c r="Y1528" s="159" t="str">
        <f>IF(E1528="","",(IF(Table1[[#This Row],[Cur]]="USD",Table1[[#This Row],[Cur_Amount Credit]],Table1[[#This Row],[Cur_Amount Credit]]/ExchangeRate)))</f>
        <v/>
      </c>
      <c r="Z1528" s="201" t="str">
        <f>IF(E1528="","",(Table1[[#This Row],[Debit USD]]-Table1[[#This Row],[Credit USD]]))</f>
        <v/>
      </c>
      <c r="AA1528" s="226"/>
      <c r="AB1528" s="255"/>
      <c r="AC1528" s="1"/>
      <c r="AD1528" s="15"/>
      <c r="AE1528" s="15" t="str">
        <f>IF(AND(OR(Table1[[#This Row],[Account]]="15030",Table1[[#This Row],[Account]]="15035",Table1[[#This Row],[Account]]="20150"),Table1[[#This Row],[Vendor ID]]=""),1,"")</f>
        <v/>
      </c>
      <c r="AF1528" s="15"/>
      <c r="AG1528" s="15"/>
      <c r="AH1528" s="15"/>
      <c r="AI1528" s="46" t="str">
        <f>IF(Table1[[#This Row],[Posting Date]]&lt;&gt;"","GJ-"&amp;CountryID,"")</f>
        <v/>
      </c>
      <c r="AJ1528" s="59" t="str">
        <f>IF(Table1[[#This Row],[Posting Date]]&lt;&gt;"",Table1[[#This Row],[Posting Date]],"")</f>
        <v/>
      </c>
      <c r="AK1528" s="46"/>
      <c r="AL1528" s="46" t="str">
        <f>IF(Table1[[#This Row],[Description]]&lt;&gt;"",Table1[[#This Row],[Description]],"")</f>
        <v/>
      </c>
      <c r="AM1528" s="46" t="str">
        <f>IF(Table1[[#This Row],[Posting Date]]&lt;&gt;"",Table1[[#This Row],[Reference Number]],"")</f>
        <v/>
      </c>
      <c r="AN1528" s="46" t="str">
        <f>TRIM(Table1[[#This Row],[Line '#]])</f>
        <v/>
      </c>
      <c r="AO1528" s="46" t="str">
        <f>TRIM(Table1[[#This Row],[Account]])</f>
        <v/>
      </c>
      <c r="AP1528" s="46" t="str">
        <f>IF(Table1[[#This Row],[Posting Date]]&lt;&gt;"",$D$5,"")</f>
        <v/>
      </c>
      <c r="AQ1528" s="46" t="str">
        <f>TRIM(Table1[[#This Row],[Departments-Prgrams]])</f>
        <v/>
      </c>
      <c r="AR1528" s="46" t="str">
        <f>TRIM(Table1[[#This Row],[Grant]])</f>
        <v/>
      </c>
      <c r="AS1528" s="46" t="str">
        <f>TRIM(Table1[[#This Row],[Staff ID]])</f>
        <v/>
      </c>
      <c r="AT1528" s="46" t="str">
        <f>IF(TRIM(Table1[[#This Row],[Budget Code]])=0,"",TRIM(Table1[[#This Row],[Budget Code]]))</f>
        <v/>
      </c>
      <c r="AU1528" s="46" t="str">
        <f>IF(Table1[[#This Row],[Line Description]]&lt;&gt;"",Table1[[#This Row],[Line Description]],"")</f>
        <v/>
      </c>
      <c r="AV1528" s="46" t="str">
        <f>IF(Table1[[#This Row],[Cur_Amount Debit]]&gt;0,ROUND(Table1[[#This Row],[Cur_Amount Debit]],2),"")</f>
        <v/>
      </c>
      <c r="AW1528" s="46" t="str">
        <f>IF(Table1[[#This Row],[Cur_Amount Credit]]&gt;0,ROUND(Table1[[#This Row],[Cur_Amount Credit]],2),"")</f>
        <v/>
      </c>
      <c r="AX1528" s="46" t="str">
        <f>LEFT(Table1[[#This Row],[Cur]],3)</f>
        <v/>
      </c>
      <c r="AY1528" s="59"/>
      <c r="AZ1528" s="46"/>
      <c r="BA1528" s="46" t="str">
        <f>IF(Table1[[#This Row],[Cur]]&lt;&gt;"",IF(Table1[[#This Row],[Cur]]="USD","",ExchangeRate),"")</f>
        <v/>
      </c>
      <c r="BB1528" s="46" t="str">
        <f>IF(Table1[[#This Row],[Grant]]&lt;&gt;"",VLOOKUP(Table1[[#This Row],[Grant]],Grants!B:D,3),"")</f>
        <v/>
      </c>
      <c r="BC1528" s="46" t="str">
        <f>TRIM(Table1[[#This Row],[Vendor ID]])</f>
        <v/>
      </c>
      <c r="BD1528">
        <f>IF(Table1[[#This Row],[Reference Number]]=Q1527,BD1527,BD1527+1)</f>
        <v>0</v>
      </c>
    </row>
    <row r="1529" spans="1:56" ht="11.25" customHeight="1" x14ac:dyDescent="0.25">
      <c r="A1529" s="1"/>
      <c r="B1529" s="88" t="str">
        <f>IF(Table1[[#This Row],[Posting Date]]&lt;&gt;"",IF(Table1[[#This Row],[Reference Number]]=Q1528,B1528+1,1),"")</f>
        <v/>
      </c>
      <c r="C1529" s="61"/>
      <c r="D1529" s="61"/>
      <c r="E1529" s="138"/>
      <c r="F1529" s="141" t="str">
        <f>IFERROR(IF(VLOOKUP(Table1[[#This Row],[Budget Code Description]],Dimentions!$X$6:$AC$139,2,FALSE)="","",VLOOKUP(Table1[[#This Row],[Budget Code Description]],Dimentions!$X$6:$AC$139,2,FALSE)),"")</f>
        <v/>
      </c>
      <c r="G1529" s="141"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1" t="str">
        <f>IFERROR(VLOOKUP(Table1[[#This Row],[Budget Code Description]],Table6[#All],8,FALSE),"")</f>
        <v/>
      </c>
      <c r="L1529" s="63"/>
      <c r="M1529" s="65" t="str">
        <f>IFERROR(VLOOKUP(Table1[[#This Row],[Staff ID]],Table2[],2,FALSE),"")</f>
        <v/>
      </c>
      <c r="N1529" s="209" t="str">
        <f>IFERROR(IF(VLOOKUP(Table1[[#This Row],[Budget Code Description]],Dimentions!$X$6:$AC$134,4,FALSE)="","",VLOOKUP(Table1[[#This Row],[Budget Code Description]],Dimentions!$X$6:$AC$134,4,FALSE)),"")</f>
        <v/>
      </c>
      <c r="O1529" s="65" t="str">
        <f>IFERROR(VLOOKUP(Table1[[#This Row],[Vendor ID]],Table549[],2,FALSE),"")</f>
        <v/>
      </c>
      <c r="P1529" s="63"/>
      <c r="Q1529" s="141" t="str">
        <f>IF(Table1[[#This Row],[Posting Date]]&lt;&gt;"",$D$9,"")</f>
        <v/>
      </c>
      <c r="R1529" s="157" t="str">
        <f>IF(Table1[[#This Row],[Posting Date]]&lt;&gt;"",$D$10,"")</f>
        <v/>
      </c>
      <c r="S1529" s="66"/>
      <c r="T1529" s="63"/>
      <c r="U1529" s="67"/>
      <c r="V1529" s="67"/>
      <c r="W1529" s="67" t="str">
        <f t="shared" si="28"/>
        <v/>
      </c>
      <c r="X1529" s="159" t="str">
        <f>IF(E1529="","",(IF(Table1[[#This Row],[Cur]]="USD",Table1[[#This Row],[Cur_Amount Debit]],Table1[[#This Row],[Cur_Amount Debit]]/Table1[[#This Row],[Exchange Rate]])))</f>
        <v/>
      </c>
      <c r="Y1529" s="159" t="str">
        <f>IF(E1529="","",(IF(Table1[[#This Row],[Cur]]="USD",Table1[[#This Row],[Cur_Amount Credit]],Table1[[#This Row],[Cur_Amount Credit]]/ExchangeRate)))</f>
        <v/>
      </c>
      <c r="Z1529" s="201" t="str">
        <f>IF(E1529="","",(Table1[[#This Row],[Debit USD]]-Table1[[#This Row],[Credit USD]]))</f>
        <v/>
      </c>
      <c r="AA1529" s="226"/>
      <c r="AB1529" s="255"/>
      <c r="AC1529" s="1"/>
      <c r="AD1529" s="15"/>
      <c r="AE1529" s="15" t="str">
        <f>IF(AND(OR(Table1[[#This Row],[Account]]="15030",Table1[[#This Row],[Account]]="15035",Table1[[#This Row],[Account]]="20150"),Table1[[#This Row],[Vendor ID]]=""),1,"")</f>
        <v/>
      </c>
      <c r="AF1529" s="15"/>
      <c r="AG1529" s="15"/>
      <c r="AH1529" s="15"/>
      <c r="AI1529" s="46" t="str">
        <f>IF(Table1[[#This Row],[Posting Date]]&lt;&gt;"","GJ-"&amp;CountryID,"")</f>
        <v/>
      </c>
      <c r="AJ1529" s="59" t="str">
        <f>IF(Table1[[#This Row],[Posting Date]]&lt;&gt;"",Table1[[#This Row],[Posting Date]],"")</f>
        <v/>
      </c>
      <c r="AK1529" s="46"/>
      <c r="AL1529" s="46" t="str">
        <f>IF(Table1[[#This Row],[Description]]&lt;&gt;"",Table1[[#This Row],[Description]],"")</f>
        <v/>
      </c>
      <c r="AM1529" s="46" t="str">
        <f>IF(Table1[[#This Row],[Posting Date]]&lt;&gt;"",Table1[[#This Row],[Reference Number]],"")</f>
        <v/>
      </c>
      <c r="AN1529" s="46" t="str">
        <f>TRIM(Table1[[#This Row],[Line '#]])</f>
        <v/>
      </c>
      <c r="AO1529" s="46" t="str">
        <f>TRIM(Table1[[#This Row],[Account]])</f>
        <v/>
      </c>
      <c r="AP1529" s="46" t="str">
        <f>IF(Table1[[#This Row],[Posting Date]]&lt;&gt;"",$D$5,"")</f>
        <v/>
      </c>
      <c r="AQ1529" s="46" t="str">
        <f>TRIM(Table1[[#This Row],[Departments-Prgrams]])</f>
        <v/>
      </c>
      <c r="AR1529" s="46" t="str">
        <f>TRIM(Table1[[#This Row],[Grant]])</f>
        <v/>
      </c>
      <c r="AS1529" s="46" t="str">
        <f>TRIM(Table1[[#This Row],[Staff ID]])</f>
        <v/>
      </c>
      <c r="AT1529" s="46" t="str">
        <f>IF(TRIM(Table1[[#This Row],[Budget Code]])=0,"",TRIM(Table1[[#This Row],[Budget Code]]))</f>
        <v/>
      </c>
      <c r="AU1529" s="46" t="str">
        <f>IF(Table1[[#This Row],[Line Description]]&lt;&gt;"",Table1[[#This Row],[Line Description]],"")</f>
        <v/>
      </c>
      <c r="AV1529" s="46" t="str">
        <f>IF(Table1[[#This Row],[Cur_Amount Debit]]&gt;0,ROUND(Table1[[#This Row],[Cur_Amount Debit]],2),"")</f>
        <v/>
      </c>
      <c r="AW1529" s="46" t="str">
        <f>IF(Table1[[#This Row],[Cur_Amount Credit]]&gt;0,ROUND(Table1[[#This Row],[Cur_Amount Credit]],2),"")</f>
        <v/>
      </c>
      <c r="AX1529" s="46" t="str">
        <f>LEFT(Table1[[#This Row],[Cur]],3)</f>
        <v/>
      </c>
      <c r="AY1529" s="59"/>
      <c r="AZ1529" s="46"/>
      <c r="BA1529" s="46" t="str">
        <f>IF(Table1[[#This Row],[Cur]]&lt;&gt;"",IF(Table1[[#This Row],[Cur]]="USD","",ExchangeRate),"")</f>
        <v/>
      </c>
      <c r="BB1529" s="46" t="str">
        <f>IF(Table1[[#This Row],[Grant]]&lt;&gt;"",VLOOKUP(Table1[[#This Row],[Grant]],Grants!B:D,3),"")</f>
        <v/>
      </c>
      <c r="BC1529" s="46" t="str">
        <f>TRIM(Table1[[#This Row],[Vendor ID]])</f>
        <v/>
      </c>
      <c r="BD1529">
        <f>IF(Table1[[#This Row],[Reference Number]]=Q1528,BD1528,BD1528+1)</f>
        <v>0</v>
      </c>
    </row>
    <row r="1530" spans="1:56" ht="11.25" customHeight="1" x14ac:dyDescent="0.25">
      <c r="A1530" s="1"/>
      <c r="B1530" s="88" t="str">
        <f>IF(Table1[[#This Row],[Posting Date]]&lt;&gt;"",IF(Table1[[#This Row],[Reference Number]]=Q1529,B1529+1,1),"")</f>
        <v/>
      </c>
      <c r="C1530" s="61"/>
      <c r="D1530" s="61"/>
      <c r="E1530" s="138"/>
      <c r="F1530" s="141" t="str">
        <f>IFERROR(IF(VLOOKUP(Table1[[#This Row],[Budget Code Description]],Dimentions!$X$6:$AC$139,2,FALSE)="","",VLOOKUP(Table1[[#This Row],[Budget Code Description]],Dimentions!$X$6:$AC$139,2,FALSE)),"")</f>
        <v/>
      </c>
      <c r="G1530" s="141"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1" t="str">
        <f>IFERROR(VLOOKUP(Table1[[#This Row],[Budget Code Description]],Table6[#All],8,FALSE),"")</f>
        <v/>
      </c>
      <c r="L1530" s="63"/>
      <c r="M1530" s="65" t="str">
        <f>IFERROR(VLOOKUP(Table1[[#This Row],[Staff ID]],Table2[],2,FALSE),"")</f>
        <v/>
      </c>
      <c r="N1530" s="209" t="str">
        <f>IFERROR(IF(VLOOKUP(Table1[[#This Row],[Budget Code Description]],Dimentions!$X$6:$AC$134,4,FALSE)="","",VLOOKUP(Table1[[#This Row],[Budget Code Description]],Dimentions!$X$6:$AC$134,4,FALSE)),"")</f>
        <v/>
      </c>
      <c r="O1530" s="65" t="str">
        <f>IFERROR(VLOOKUP(Table1[[#This Row],[Vendor ID]],Table549[],2,FALSE),"")</f>
        <v/>
      </c>
      <c r="P1530" s="63"/>
      <c r="Q1530" s="141" t="str">
        <f>IF(Table1[[#This Row],[Posting Date]]&lt;&gt;"",$D$9,"")</f>
        <v/>
      </c>
      <c r="R1530" s="157" t="str">
        <f>IF(Table1[[#This Row],[Posting Date]]&lt;&gt;"",$D$10,"")</f>
        <v/>
      </c>
      <c r="S1530" s="66"/>
      <c r="T1530" s="63"/>
      <c r="U1530" s="67"/>
      <c r="V1530" s="67"/>
      <c r="W1530" s="67" t="str">
        <f t="shared" si="28"/>
        <v/>
      </c>
      <c r="X1530" s="159" t="str">
        <f>IF(E1530="","",(IF(Table1[[#This Row],[Cur]]="USD",Table1[[#This Row],[Cur_Amount Debit]],Table1[[#This Row],[Cur_Amount Debit]]/Table1[[#This Row],[Exchange Rate]])))</f>
        <v/>
      </c>
      <c r="Y1530" s="159" t="str">
        <f>IF(E1530="","",(IF(Table1[[#This Row],[Cur]]="USD",Table1[[#This Row],[Cur_Amount Credit]],Table1[[#This Row],[Cur_Amount Credit]]/ExchangeRate)))</f>
        <v/>
      </c>
      <c r="Z1530" s="201" t="str">
        <f>IF(E1530="","",(Table1[[#This Row],[Debit USD]]-Table1[[#This Row],[Credit USD]]))</f>
        <v/>
      </c>
      <c r="AA1530" s="226"/>
      <c r="AB1530" s="255"/>
      <c r="AC1530" s="1"/>
      <c r="AD1530" s="15"/>
      <c r="AE1530" s="15" t="str">
        <f>IF(AND(OR(Table1[[#This Row],[Account]]="15030",Table1[[#This Row],[Account]]="15035",Table1[[#This Row],[Account]]="20150"),Table1[[#This Row],[Vendor ID]]=""),1,"")</f>
        <v/>
      </c>
      <c r="AF1530" s="15"/>
      <c r="AG1530" s="15"/>
      <c r="AH1530" s="15"/>
      <c r="AI1530" s="46" t="str">
        <f>IF(Table1[[#This Row],[Posting Date]]&lt;&gt;"","GJ-"&amp;CountryID,"")</f>
        <v/>
      </c>
      <c r="AJ1530" s="59" t="str">
        <f>IF(Table1[[#This Row],[Posting Date]]&lt;&gt;"",Table1[[#This Row],[Posting Date]],"")</f>
        <v/>
      </c>
      <c r="AK1530" s="46"/>
      <c r="AL1530" s="46" t="str">
        <f>IF(Table1[[#This Row],[Description]]&lt;&gt;"",Table1[[#This Row],[Description]],"")</f>
        <v/>
      </c>
      <c r="AM1530" s="46" t="str">
        <f>IF(Table1[[#This Row],[Posting Date]]&lt;&gt;"",Table1[[#This Row],[Reference Number]],"")</f>
        <v/>
      </c>
      <c r="AN1530" s="46" t="str">
        <f>TRIM(Table1[[#This Row],[Line '#]])</f>
        <v/>
      </c>
      <c r="AO1530" s="46" t="str">
        <f>TRIM(Table1[[#This Row],[Account]])</f>
        <v/>
      </c>
      <c r="AP1530" s="46" t="str">
        <f>IF(Table1[[#This Row],[Posting Date]]&lt;&gt;"",$D$5,"")</f>
        <v/>
      </c>
      <c r="AQ1530" s="46" t="str">
        <f>TRIM(Table1[[#This Row],[Departments-Prgrams]])</f>
        <v/>
      </c>
      <c r="AR1530" s="46" t="str">
        <f>TRIM(Table1[[#This Row],[Grant]])</f>
        <v/>
      </c>
      <c r="AS1530" s="46" t="str">
        <f>TRIM(Table1[[#This Row],[Staff ID]])</f>
        <v/>
      </c>
      <c r="AT1530" s="46" t="str">
        <f>IF(TRIM(Table1[[#This Row],[Budget Code]])=0,"",TRIM(Table1[[#This Row],[Budget Code]]))</f>
        <v/>
      </c>
      <c r="AU1530" s="46" t="str">
        <f>IF(Table1[[#This Row],[Line Description]]&lt;&gt;"",Table1[[#This Row],[Line Description]],"")</f>
        <v/>
      </c>
      <c r="AV1530" s="46" t="str">
        <f>IF(Table1[[#This Row],[Cur_Amount Debit]]&gt;0,ROUND(Table1[[#This Row],[Cur_Amount Debit]],2),"")</f>
        <v/>
      </c>
      <c r="AW1530" s="46" t="str">
        <f>IF(Table1[[#This Row],[Cur_Amount Credit]]&gt;0,ROUND(Table1[[#This Row],[Cur_Amount Credit]],2),"")</f>
        <v/>
      </c>
      <c r="AX1530" s="46" t="str">
        <f>LEFT(Table1[[#This Row],[Cur]],3)</f>
        <v/>
      </c>
      <c r="AY1530" s="59"/>
      <c r="AZ1530" s="46"/>
      <c r="BA1530" s="46" t="str">
        <f>IF(Table1[[#This Row],[Cur]]&lt;&gt;"",IF(Table1[[#This Row],[Cur]]="USD","",ExchangeRate),"")</f>
        <v/>
      </c>
      <c r="BB1530" s="46" t="str">
        <f>IF(Table1[[#This Row],[Grant]]&lt;&gt;"",VLOOKUP(Table1[[#This Row],[Grant]],Grants!B:D,3),"")</f>
        <v/>
      </c>
      <c r="BC1530" s="46" t="str">
        <f>TRIM(Table1[[#This Row],[Vendor ID]])</f>
        <v/>
      </c>
      <c r="BD1530">
        <f>IF(Table1[[#This Row],[Reference Number]]=Q1529,BD1529,BD1529+1)</f>
        <v>0</v>
      </c>
    </row>
    <row r="1531" spans="1:56" ht="11.25" customHeight="1" x14ac:dyDescent="0.25">
      <c r="A1531" s="1"/>
      <c r="B1531" s="88" t="str">
        <f>IF(Table1[[#This Row],[Posting Date]]&lt;&gt;"",IF(Table1[[#This Row],[Reference Number]]=Q1530,B1530+1,1),"")</f>
        <v/>
      </c>
      <c r="C1531" s="61"/>
      <c r="D1531" s="61"/>
      <c r="E1531" s="138"/>
      <c r="F1531" s="141" t="str">
        <f>IFERROR(IF(VLOOKUP(Table1[[#This Row],[Budget Code Description]],Dimentions!$X$6:$AC$139,2,FALSE)="","",VLOOKUP(Table1[[#This Row],[Budget Code Description]],Dimentions!$X$6:$AC$139,2,FALSE)),"")</f>
        <v/>
      </c>
      <c r="G1531" s="141"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1" t="str">
        <f>IFERROR(VLOOKUP(Table1[[#This Row],[Budget Code Description]],Table6[#All],8,FALSE),"")</f>
        <v/>
      </c>
      <c r="L1531" s="63"/>
      <c r="M1531" s="65" t="str">
        <f>IFERROR(VLOOKUP(Table1[[#This Row],[Staff ID]],Table2[],2,FALSE),"")</f>
        <v/>
      </c>
      <c r="N1531" s="209" t="str">
        <f>IFERROR(IF(VLOOKUP(Table1[[#This Row],[Budget Code Description]],Dimentions!$X$6:$AC$134,4,FALSE)="","",VLOOKUP(Table1[[#This Row],[Budget Code Description]],Dimentions!$X$6:$AC$134,4,FALSE)),"")</f>
        <v/>
      </c>
      <c r="O1531" s="65" t="str">
        <f>IFERROR(VLOOKUP(Table1[[#This Row],[Vendor ID]],Table549[],2,FALSE),"")</f>
        <v/>
      </c>
      <c r="P1531" s="63"/>
      <c r="Q1531" s="141" t="str">
        <f>IF(Table1[[#This Row],[Posting Date]]&lt;&gt;"",$D$9,"")</f>
        <v/>
      </c>
      <c r="R1531" s="157" t="str">
        <f>IF(Table1[[#This Row],[Posting Date]]&lt;&gt;"",$D$10,"")</f>
        <v/>
      </c>
      <c r="S1531" s="66"/>
      <c r="T1531" s="63"/>
      <c r="U1531" s="67"/>
      <c r="V1531" s="67"/>
      <c r="W1531" s="67" t="str">
        <f t="shared" si="28"/>
        <v/>
      </c>
      <c r="X1531" s="159" t="str">
        <f>IF(E1531="","",(IF(Table1[[#This Row],[Cur]]="USD",Table1[[#This Row],[Cur_Amount Debit]],Table1[[#This Row],[Cur_Amount Debit]]/Table1[[#This Row],[Exchange Rate]])))</f>
        <v/>
      </c>
      <c r="Y1531" s="159" t="str">
        <f>IF(E1531="","",(IF(Table1[[#This Row],[Cur]]="USD",Table1[[#This Row],[Cur_Amount Credit]],Table1[[#This Row],[Cur_Amount Credit]]/ExchangeRate)))</f>
        <v/>
      </c>
      <c r="Z1531" s="201" t="str">
        <f>IF(E1531="","",(Table1[[#This Row],[Debit USD]]-Table1[[#This Row],[Credit USD]]))</f>
        <v/>
      </c>
      <c r="AA1531" s="226"/>
      <c r="AB1531" s="255"/>
      <c r="AC1531" s="1"/>
      <c r="AD1531" s="15"/>
      <c r="AE1531" s="15" t="str">
        <f>IF(AND(OR(Table1[[#This Row],[Account]]="15030",Table1[[#This Row],[Account]]="15035",Table1[[#This Row],[Account]]="20150"),Table1[[#This Row],[Vendor ID]]=""),1,"")</f>
        <v/>
      </c>
      <c r="AF1531" s="15"/>
      <c r="AG1531" s="15"/>
      <c r="AH1531" s="15"/>
      <c r="AI1531" s="46" t="str">
        <f>IF(Table1[[#This Row],[Posting Date]]&lt;&gt;"","GJ-"&amp;CountryID,"")</f>
        <v/>
      </c>
      <c r="AJ1531" s="59" t="str">
        <f>IF(Table1[[#This Row],[Posting Date]]&lt;&gt;"",Table1[[#This Row],[Posting Date]],"")</f>
        <v/>
      </c>
      <c r="AK1531" s="46"/>
      <c r="AL1531" s="46" t="str">
        <f>IF(Table1[[#This Row],[Description]]&lt;&gt;"",Table1[[#This Row],[Description]],"")</f>
        <v/>
      </c>
      <c r="AM1531" s="46" t="str">
        <f>IF(Table1[[#This Row],[Posting Date]]&lt;&gt;"",Table1[[#This Row],[Reference Number]],"")</f>
        <v/>
      </c>
      <c r="AN1531" s="46" t="str">
        <f>TRIM(Table1[[#This Row],[Line '#]])</f>
        <v/>
      </c>
      <c r="AO1531" s="46" t="str">
        <f>TRIM(Table1[[#This Row],[Account]])</f>
        <v/>
      </c>
      <c r="AP1531" s="46" t="str">
        <f>IF(Table1[[#This Row],[Posting Date]]&lt;&gt;"",$D$5,"")</f>
        <v/>
      </c>
      <c r="AQ1531" s="46" t="str">
        <f>TRIM(Table1[[#This Row],[Departments-Prgrams]])</f>
        <v/>
      </c>
      <c r="AR1531" s="46" t="str">
        <f>TRIM(Table1[[#This Row],[Grant]])</f>
        <v/>
      </c>
      <c r="AS1531" s="46" t="str">
        <f>TRIM(Table1[[#This Row],[Staff ID]])</f>
        <v/>
      </c>
      <c r="AT1531" s="46" t="str">
        <f>IF(TRIM(Table1[[#This Row],[Budget Code]])=0,"",TRIM(Table1[[#This Row],[Budget Code]]))</f>
        <v/>
      </c>
      <c r="AU1531" s="46" t="str">
        <f>IF(Table1[[#This Row],[Line Description]]&lt;&gt;"",Table1[[#This Row],[Line Description]],"")</f>
        <v/>
      </c>
      <c r="AV1531" s="46" t="str">
        <f>IF(Table1[[#This Row],[Cur_Amount Debit]]&gt;0,ROUND(Table1[[#This Row],[Cur_Amount Debit]],2),"")</f>
        <v/>
      </c>
      <c r="AW1531" s="46" t="str">
        <f>IF(Table1[[#This Row],[Cur_Amount Credit]]&gt;0,ROUND(Table1[[#This Row],[Cur_Amount Credit]],2),"")</f>
        <v/>
      </c>
      <c r="AX1531" s="46" t="str">
        <f>LEFT(Table1[[#This Row],[Cur]],3)</f>
        <v/>
      </c>
      <c r="AY1531" s="59"/>
      <c r="AZ1531" s="46"/>
      <c r="BA1531" s="46" t="str">
        <f>IF(Table1[[#This Row],[Cur]]&lt;&gt;"",IF(Table1[[#This Row],[Cur]]="USD","",ExchangeRate),"")</f>
        <v/>
      </c>
      <c r="BB1531" s="46" t="str">
        <f>IF(Table1[[#This Row],[Grant]]&lt;&gt;"",VLOOKUP(Table1[[#This Row],[Grant]],Grants!B:D,3),"")</f>
        <v/>
      </c>
      <c r="BC1531" s="46" t="str">
        <f>TRIM(Table1[[#This Row],[Vendor ID]])</f>
        <v/>
      </c>
      <c r="BD1531">
        <f>IF(Table1[[#This Row],[Reference Number]]=Q1530,BD1530,BD1530+1)</f>
        <v>0</v>
      </c>
    </row>
    <row r="1532" spans="1:56" ht="11.25" customHeight="1" x14ac:dyDescent="0.25">
      <c r="A1532" s="1"/>
      <c r="B1532" s="88" t="str">
        <f>IF(Table1[[#This Row],[Posting Date]]&lt;&gt;"",IF(Table1[[#This Row],[Reference Number]]=Q1531,B1531+1,1),"")</f>
        <v/>
      </c>
      <c r="C1532" s="61"/>
      <c r="D1532" s="61"/>
      <c r="E1532" s="138"/>
      <c r="F1532" s="141" t="str">
        <f>IFERROR(IF(VLOOKUP(Table1[[#This Row],[Budget Code Description]],Dimentions!$X$6:$AC$139,2,FALSE)="","",VLOOKUP(Table1[[#This Row],[Budget Code Description]],Dimentions!$X$6:$AC$139,2,FALSE)),"")</f>
        <v/>
      </c>
      <c r="G1532" s="141"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1" t="str">
        <f>IFERROR(VLOOKUP(Table1[[#This Row],[Budget Code Description]],Table6[#All],8,FALSE),"")</f>
        <v/>
      </c>
      <c r="L1532" s="63"/>
      <c r="M1532" s="65" t="str">
        <f>IFERROR(VLOOKUP(Table1[[#This Row],[Staff ID]],Table2[],2,FALSE),"")</f>
        <v/>
      </c>
      <c r="N1532" s="209" t="str">
        <f>IFERROR(IF(VLOOKUP(Table1[[#This Row],[Budget Code Description]],Dimentions!$X$6:$AC$134,4,FALSE)="","",VLOOKUP(Table1[[#This Row],[Budget Code Description]],Dimentions!$X$6:$AC$134,4,FALSE)),"")</f>
        <v/>
      </c>
      <c r="O1532" s="65" t="str">
        <f>IFERROR(VLOOKUP(Table1[[#This Row],[Vendor ID]],Table549[],2,FALSE),"")</f>
        <v/>
      </c>
      <c r="P1532" s="63"/>
      <c r="Q1532" s="141" t="str">
        <f>IF(Table1[[#This Row],[Posting Date]]&lt;&gt;"",$D$9,"")</f>
        <v/>
      </c>
      <c r="R1532" s="157" t="str">
        <f>IF(Table1[[#This Row],[Posting Date]]&lt;&gt;"",$D$10,"")</f>
        <v/>
      </c>
      <c r="S1532" s="66"/>
      <c r="T1532" s="63"/>
      <c r="U1532" s="67"/>
      <c r="V1532" s="67"/>
      <c r="W1532" s="67" t="str">
        <f t="shared" si="28"/>
        <v/>
      </c>
      <c r="X1532" s="159" t="str">
        <f>IF(E1532="","",(IF(Table1[[#This Row],[Cur]]="USD",Table1[[#This Row],[Cur_Amount Debit]],Table1[[#This Row],[Cur_Amount Debit]]/Table1[[#This Row],[Exchange Rate]])))</f>
        <v/>
      </c>
      <c r="Y1532" s="159" t="str">
        <f>IF(E1532="","",(IF(Table1[[#This Row],[Cur]]="USD",Table1[[#This Row],[Cur_Amount Credit]],Table1[[#This Row],[Cur_Amount Credit]]/ExchangeRate)))</f>
        <v/>
      </c>
      <c r="Z1532" s="201" t="str">
        <f>IF(E1532="","",(Table1[[#This Row],[Debit USD]]-Table1[[#This Row],[Credit USD]]))</f>
        <v/>
      </c>
      <c r="AA1532" s="226"/>
      <c r="AB1532" s="255"/>
      <c r="AC1532" s="1"/>
      <c r="AD1532" s="15"/>
      <c r="AE1532" s="15" t="str">
        <f>IF(AND(OR(Table1[[#This Row],[Account]]="15030",Table1[[#This Row],[Account]]="15035",Table1[[#This Row],[Account]]="20150"),Table1[[#This Row],[Vendor ID]]=""),1,"")</f>
        <v/>
      </c>
      <c r="AF1532" s="15"/>
      <c r="AG1532" s="15"/>
      <c r="AH1532" s="15"/>
      <c r="AI1532" s="46" t="str">
        <f>IF(Table1[[#This Row],[Posting Date]]&lt;&gt;"","GJ-"&amp;CountryID,"")</f>
        <v/>
      </c>
      <c r="AJ1532" s="59" t="str">
        <f>IF(Table1[[#This Row],[Posting Date]]&lt;&gt;"",Table1[[#This Row],[Posting Date]],"")</f>
        <v/>
      </c>
      <c r="AK1532" s="46"/>
      <c r="AL1532" s="46" t="str">
        <f>IF(Table1[[#This Row],[Description]]&lt;&gt;"",Table1[[#This Row],[Description]],"")</f>
        <v/>
      </c>
      <c r="AM1532" s="46" t="str">
        <f>IF(Table1[[#This Row],[Posting Date]]&lt;&gt;"",Table1[[#This Row],[Reference Number]],"")</f>
        <v/>
      </c>
      <c r="AN1532" s="46" t="str">
        <f>TRIM(Table1[[#This Row],[Line '#]])</f>
        <v/>
      </c>
      <c r="AO1532" s="46" t="str">
        <f>TRIM(Table1[[#This Row],[Account]])</f>
        <v/>
      </c>
      <c r="AP1532" s="46" t="str">
        <f>IF(Table1[[#This Row],[Posting Date]]&lt;&gt;"",$D$5,"")</f>
        <v/>
      </c>
      <c r="AQ1532" s="46" t="str">
        <f>TRIM(Table1[[#This Row],[Departments-Prgrams]])</f>
        <v/>
      </c>
      <c r="AR1532" s="46" t="str">
        <f>TRIM(Table1[[#This Row],[Grant]])</f>
        <v/>
      </c>
      <c r="AS1532" s="46" t="str">
        <f>TRIM(Table1[[#This Row],[Staff ID]])</f>
        <v/>
      </c>
      <c r="AT1532" s="46" t="str">
        <f>IF(TRIM(Table1[[#This Row],[Budget Code]])=0,"",TRIM(Table1[[#This Row],[Budget Code]]))</f>
        <v/>
      </c>
      <c r="AU1532" s="46" t="str">
        <f>IF(Table1[[#This Row],[Line Description]]&lt;&gt;"",Table1[[#This Row],[Line Description]],"")</f>
        <v/>
      </c>
      <c r="AV1532" s="46" t="str">
        <f>IF(Table1[[#This Row],[Cur_Amount Debit]]&gt;0,ROUND(Table1[[#This Row],[Cur_Amount Debit]],2),"")</f>
        <v/>
      </c>
      <c r="AW1532" s="46" t="str">
        <f>IF(Table1[[#This Row],[Cur_Amount Credit]]&gt;0,ROUND(Table1[[#This Row],[Cur_Amount Credit]],2),"")</f>
        <v/>
      </c>
      <c r="AX1532" s="46" t="str">
        <f>LEFT(Table1[[#This Row],[Cur]],3)</f>
        <v/>
      </c>
      <c r="AY1532" s="59"/>
      <c r="AZ1532" s="46"/>
      <c r="BA1532" s="46" t="str">
        <f>IF(Table1[[#This Row],[Cur]]&lt;&gt;"",IF(Table1[[#This Row],[Cur]]="USD","",ExchangeRate),"")</f>
        <v/>
      </c>
      <c r="BB1532" s="46" t="str">
        <f>IF(Table1[[#This Row],[Grant]]&lt;&gt;"",VLOOKUP(Table1[[#This Row],[Grant]],Grants!B:D,3),"")</f>
        <v/>
      </c>
      <c r="BC1532" s="46" t="str">
        <f>TRIM(Table1[[#This Row],[Vendor ID]])</f>
        <v/>
      </c>
      <c r="BD1532">
        <f>IF(Table1[[#This Row],[Reference Number]]=Q1531,BD1531,BD1531+1)</f>
        <v>0</v>
      </c>
    </row>
    <row r="1533" spans="1:56" ht="11.25" customHeight="1" x14ac:dyDescent="0.25">
      <c r="A1533" s="1"/>
      <c r="B1533" s="88" t="str">
        <f>IF(Table1[[#This Row],[Posting Date]]&lt;&gt;"",IF(Table1[[#This Row],[Reference Number]]=Q1532,B1532+1,1),"")</f>
        <v/>
      </c>
      <c r="C1533" s="61"/>
      <c r="D1533" s="61"/>
      <c r="E1533" s="138"/>
      <c r="F1533" s="141" t="str">
        <f>IFERROR(IF(VLOOKUP(Table1[[#This Row],[Budget Code Description]],Dimentions!$X$6:$AC$139,2,FALSE)="","",VLOOKUP(Table1[[#This Row],[Budget Code Description]],Dimentions!$X$6:$AC$139,2,FALSE)),"")</f>
        <v/>
      </c>
      <c r="G1533" s="141"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1" t="str">
        <f>IFERROR(VLOOKUP(Table1[[#This Row],[Budget Code Description]],Table6[#All],8,FALSE),"")</f>
        <v/>
      </c>
      <c r="L1533" s="63"/>
      <c r="M1533" s="65" t="str">
        <f>IFERROR(VLOOKUP(Table1[[#This Row],[Staff ID]],Table2[],2,FALSE),"")</f>
        <v/>
      </c>
      <c r="N1533" s="209" t="str">
        <f>IFERROR(IF(VLOOKUP(Table1[[#This Row],[Budget Code Description]],Dimentions!$X$6:$AC$134,4,FALSE)="","",VLOOKUP(Table1[[#This Row],[Budget Code Description]],Dimentions!$X$6:$AC$134,4,FALSE)),"")</f>
        <v/>
      </c>
      <c r="O1533" s="65" t="str">
        <f>IFERROR(VLOOKUP(Table1[[#This Row],[Vendor ID]],Table549[],2,FALSE),"")</f>
        <v/>
      </c>
      <c r="P1533" s="63"/>
      <c r="Q1533" s="141" t="str">
        <f>IF(Table1[[#This Row],[Posting Date]]&lt;&gt;"",$D$9,"")</f>
        <v/>
      </c>
      <c r="R1533" s="157" t="str">
        <f>IF(Table1[[#This Row],[Posting Date]]&lt;&gt;"",$D$10,"")</f>
        <v/>
      </c>
      <c r="S1533" s="66"/>
      <c r="T1533" s="63"/>
      <c r="U1533" s="67"/>
      <c r="V1533" s="67"/>
      <c r="W1533" s="67" t="str">
        <f t="shared" si="28"/>
        <v/>
      </c>
      <c r="X1533" s="159" t="str">
        <f>IF(E1533="","",(IF(Table1[[#This Row],[Cur]]="USD",Table1[[#This Row],[Cur_Amount Debit]],Table1[[#This Row],[Cur_Amount Debit]]/Table1[[#This Row],[Exchange Rate]])))</f>
        <v/>
      </c>
      <c r="Y1533" s="159" t="str">
        <f>IF(E1533="","",(IF(Table1[[#This Row],[Cur]]="USD",Table1[[#This Row],[Cur_Amount Credit]],Table1[[#This Row],[Cur_Amount Credit]]/ExchangeRate)))</f>
        <v/>
      </c>
      <c r="Z1533" s="201" t="str">
        <f>IF(E1533="","",(Table1[[#This Row],[Debit USD]]-Table1[[#This Row],[Credit USD]]))</f>
        <v/>
      </c>
      <c r="AA1533" s="226"/>
      <c r="AB1533" s="255"/>
      <c r="AC1533" s="1"/>
      <c r="AD1533" s="15"/>
      <c r="AE1533" s="15" t="str">
        <f>IF(AND(OR(Table1[[#This Row],[Account]]="15030",Table1[[#This Row],[Account]]="15035",Table1[[#This Row],[Account]]="20150"),Table1[[#This Row],[Vendor ID]]=""),1,"")</f>
        <v/>
      </c>
      <c r="AF1533" s="15"/>
      <c r="AG1533" s="15"/>
      <c r="AH1533" s="15"/>
      <c r="AI1533" s="46" t="str">
        <f>IF(Table1[[#This Row],[Posting Date]]&lt;&gt;"","GJ-"&amp;CountryID,"")</f>
        <v/>
      </c>
      <c r="AJ1533" s="59" t="str">
        <f>IF(Table1[[#This Row],[Posting Date]]&lt;&gt;"",Table1[[#This Row],[Posting Date]],"")</f>
        <v/>
      </c>
      <c r="AK1533" s="46"/>
      <c r="AL1533" s="46" t="str">
        <f>IF(Table1[[#This Row],[Description]]&lt;&gt;"",Table1[[#This Row],[Description]],"")</f>
        <v/>
      </c>
      <c r="AM1533" s="46" t="str">
        <f>IF(Table1[[#This Row],[Posting Date]]&lt;&gt;"",Table1[[#This Row],[Reference Number]],"")</f>
        <v/>
      </c>
      <c r="AN1533" s="46" t="str">
        <f>TRIM(Table1[[#This Row],[Line '#]])</f>
        <v/>
      </c>
      <c r="AO1533" s="46" t="str">
        <f>TRIM(Table1[[#This Row],[Account]])</f>
        <v/>
      </c>
      <c r="AP1533" s="46" t="str">
        <f>IF(Table1[[#This Row],[Posting Date]]&lt;&gt;"",$D$5,"")</f>
        <v/>
      </c>
      <c r="AQ1533" s="46" t="str">
        <f>TRIM(Table1[[#This Row],[Departments-Prgrams]])</f>
        <v/>
      </c>
      <c r="AR1533" s="46" t="str">
        <f>TRIM(Table1[[#This Row],[Grant]])</f>
        <v/>
      </c>
      <c r="AS1533" s="46" t="str">
        <f>TRIM(Table1[[#This Row],[Staff ID]])</f>
        <v/>
      </c>
      <c r="AT1533" s="46" t="str">
        <f>IF(TRIM(Table1[[#This Row],[Budget Code]])=0,"",TRIM(Table1[[#This Row],[Budget Code]]))</f>
        <v/>
      </c>
      <c r="AU1533" s="46" t="str">
        <f>IF(Table1[[#This Row],[Line Description]]&lt;&gt;"",Table1[[#This Row],[Line Description]],"")</f>
        <v/>
      </c>
      <c r="AV1533" s="46" t="str">
        <f>IF(Table1[[#This Row],[Cur_Amount Debit]]&gt;0,ROUND(Table1[[#This Row],[Cur_Amount Debit]],2),"")</f>
        <v/>
      </c>
      <c r="AW1533" s="46" t="str">
        <f>IF(Table1[[#This Row],[Cur_Amount Credit]]&gt;0,ROUND(Table1[[#This Row],[Cur_Amount Credit]],2),"")</f>
        <v/>
      </c>
      <c r="AX1533" s="46" t="str">
        <f>LEFT(Table1[[#This Row],[Cur]],3)</f>
        <v/>
      </c>
      <c r="AY1533" s="59"/>
      <c r="AZ1533" s="46"/>
      <c r="BA1533" s="46" t="str">
        <f>IF(Table1[[#This Row],[Cur]]&lt;&gt;"",IF(Table1[[#This Row],[Cur]]="USD","",ExchangeRate),"")</f>
        <v/>
      </c>
      <c r="BB1533" s="46" t="str">
        <f>IF(Table1[[#This Row],[Grant]]&lt;&gt;"",VLOOKUP(Table1[[#This Row],[Grant]],Grants!B:D,3),"")</f>
        <v/>
      </c>
      <c r="BC1533" s="46" t="str">
        <f>TRIM(Table1[[#This Row],[Vendor ID]])</f>
        <v/>
      </c>
      <c r="BD1533">
        <f>IF(Table1[[#This Row],[Reference Number]]=Q1532,BD1532,BD1532+1)</f>
        <v>0</v>
      </c>
    </row>
    <row r="1534" spans="1:56" ht="11.25" customHeight="1" x14ac:dyDescent="0.25">
      <c r="A1534" s="1"/>
      <c r="B1534" s="88" t="str">
        <f>IF(Table1[[#This Row],[Posting Date]]&lt;&gt;"",IF(Table1[[#This Row],[Reference Number]]=Q1533,B1533+1,1),"")</f>
        <v/>
      </c>
      <c r="C1534" s="61"/>
      <c r="D1534" s="61"/>
      <c r="E1534" s="138"/>
      <c r="F1534" s="141" t="str">
        <f>IFERROR(IF(VLOOKUP(Table1[[#This Row],[Budget Code Description]],Dimentions!$X$6:$AC$139,2,FALSE)="","",VLOOKUP(Table1[[#This Row],[Budget Code Description]],Dimentions!$X$6:$AC$139,2,FALSE)),"")</f>
        <v/>
      </c>
      <c r="G1534" s="141"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1" t="str">
        <f>IFERROR(VLOOKUP(Table1[[#This Row],[Budget Code Description]],Table6[#All],8,FALSE),"")</f>
        <v/>
      </c>
      <c r="L1534" s="63"/>
      <c r="M1534" s="65" t="str">
        <f>IFERROR(VLOOKUP(Table1[[#This Row],[Staff ID]],Table2[],2,FALSE),"")</f>
        <v/>
      </c>
      <c r="N1534" s="209" t="str">
        <f>IFERROR(IF(VLOOKUP(Table1[[#This Row],[Budget Code Description]],Dimentions!$X$6:$AC$134,4,FALSE)="","",VLOOKUP(Table1[[#This Row],[Budget Code Description]],Dimentions!$X$6:$AC$134,4,FALSE)),"")</f>
        <v/>
      </c>
      <c r="O1534" s="65" t="str">
        <f>IFERROR(VLOOKUP(Table1[[#This Row],[Vendor ID]],Table549[],2,FALSE),"")</f>
        <v/>
      </c>
      <c r="P1534" s="63"/>
      <c r="Q1534" s="141" t="str">
        <f>IF(Table1[[#This Row],[Posting Date]]&lt;&gt;"",$D$9,"")</f>
        <v/>
      </c>
      <c r="R1534" s="157" t="str">
        <f>IF(Table1[[#This Row],[Posting Date]]&lt;&gt;"",$D$10,"")</f>
        <v/>
      </c>
      <c r="S1534" s="66"/>
      <c r="T1534" s="63"/>
      <c r="U1534" s="67"/>
      <c r="V1534" s="67"/>
      <c r="W1534" s="67" t="str">
        <f t="shared" si="28"/>
        <v/>
      </c>
      <c r="X1534" s="159" t="str">
        <f>IF(E1534="","",(IF(Table1[[#This Row],[Cur]]="USD",Table1[[#This Row],[Cur_Amount Debit]],Table1[[#This Row],[Cur_Amount Debit]]/Table1[[#This Row],[Exchange Rate]])))</f>
        <v/>
      </c>
      <c r="Y1534" s="159" t="str">
        <f>IF(E1534="","",(IF(Table1[[#This Row],[Cur]]="USD",Table1[[#This Row],[Cur_Amount Credit]],Table1[[#This Row],[Cur_Amount Credit]]/ExchangeRate)))</f>
        <v/>
      </c>
      <c r="Z1534" s="201" t="str">
        <f>IF(E1534="","",(Table1[[#This Row],[Debit USD]]-Table1[[#This Row],[Credit USD]]))</f>
        <v/>
      </c>
      <c r="AA1534" s="226"/>
      <c r="AB1534" s="255"/>
      <c r="AC1534" s="1"/>
      <c r="AD1534" s="15"/>
      <c r="AE1534" s="15" t="str">
        <f>IF(AND(OR(Table1[[#This Row],[Account]]="15030",Table1[[#This Row],[Account]]="15035",Table1[[#This Row],[Account]]="20150"),Table1[[#This Row],[Vendor ID]]=""),1,"")</f>
        <v/>
      </c>
      <c r="AF1534" s="15"/>
      <c r="AG1534" s="15"/>
      <c r="AH1534" s="15"/>
      <c r="AI1534" s="46" t="str">
        <f>IF(Table1[[#This Row],[Posting Date]]&lt;&gt;"","GJ-"&amp;CountryID,"")</f>
        <v/>
      </c>
      <c r="AJ1534" s="59" t="str">
        <f>IF(Table1[[#This Row],[Posting Date]]&lt;&gt;"",Table1[[#This Row],[Posting Date]],"")</f>
        <v/>
      </c>
      <c r="AK1534" s="46"/>
      <c r="AL1534" s="46" t="str">
        <f>IF(Table1[[#This Row],[Description]]&lt;&gt;"",Table1[[#This Row],[Description]],"")</f>
        <v/>
      </c>
      <c r="AM1534" s="46" t="str">
        <f>IF(Table1[[#This Row],[Posting Date]]&lt;&gt;"",Table1[[#This Row],[Reference Number]],"")</f>
        <v/>
      </c>
      <c r="AN1534" s="46" t="str">
        <f>TRIM(Table1[[#This Row],[Line '#]])</f>
        <v/>
      </c>
      <c r="AO1534" s="46" t="str">
        <f>TRIM(Table1[[#This Row],[Account]])</f>
        <v/>
      </c>
      <c r="AP1534" s="46" t="str">
        <f>IF(Table1[[#This Row],[Posting Date]]&lt;&gt;"",$D$5,"")</f>
        <v/>
      </c>
      <c r="AQ1534" s="46" t="str">
        <f>TRIM(Table1[[#This Row],[Departments-Prgrams]])</f>
        <v/>
      </c>
      <c r="AR1534" s="46" t="str">
        <f>TRIM(Table1[[#This Row],[Grant]])</f>
        <v/>
      </c>
      <c r="AS1534" s="46" t="str">
        <f>TRIM(Table1[[#This Row],[Staff ID]])</f>
        <v/>
      </c>
      <c r="AT1534" s="46" t="str">
        <f>IF(TRIM(Table1[[#This Row],[Budget Code]])=0,"",TRIM(Table1[[#This Row],[Budget Code]]))</f>
        <v/>
      </c>
      <c r="AU1534" s="46" t="str">
        <f>IF(Table1[[#This Row],[Line Description]]&lt;&gt;"",Table1[[#This Row],[Line Description]],"")</f>
        <v/>
      </c>
      <c r="AV1534" s="46" t="str">
        <f>IF(Table1[[#This Row],[Cur_Amount Debit]]&gt;0,ROUND(Table1[[#This Row],[Cur_Amount Debit]],2),"")</f>
        <v/>
      </c>
      <c r="AW1534" s="46" t="str">
        <f>IF(Table1[[#This Row],[Cur_Amount Credit]]&gt;0,ROUND(Table1[[#This Row],[Cur_Amount Credit]],2),"")</f>
        <v/>
      </c>
      <c r="AX1534" s="46" t="str">
        <f>LEFT(Table1[[#This Row],[Cur]],3)</f>
        <v/>
      </c>
      <c r="AY1534" s="59"/>
      <c r="AZ1534" s="46"/>
      <c r="BA1534" s="46" t="str">
        <f>IF(Table1[[#This Row],[Cur]]&lt;&gt;"",IF(Table1[[#This Row],[Cur]]="USD","",ExchangeRate),"")</f>
        <v/>
      </c>
      <c r="BB1534" s="46" t="str">
        <f>IF(Table1[[#This Row],[Grant]]&lt;&gt;"",VLOOKUP(Table1[[#This Row],[Grant]],Grants!B:D,3),"")</f>
        <v/>
      </c>
      <c r="BC1534" s="46" t="str">
        <f>TRIM(Table1[[#This Row],[Vendor ID]])</f>
        <v/>
      </c>
      <c r="BD1534">
        <f>IF(Table1[[#This Row],[Reference Number]]=Q1533,BD1533,BD1533+1)</f>
        <v>0</v>
      </c>
    </row>
    <row r="1535" spans="1:56" ht="11.25" customHeight="1" x14ac:dyDescent="0.25">
      <c r="A1535" s="1"/>
      <c r="B1535" s="88" t="str">
        <f>IF(Table1[[#This Row],[Posting Date]]&lt;&gt;"",IF(Table1[[#This Row],[Reference Number]]=Q1534,B1534+1,1),"")</f>
        <v/>
      </c>
      <c r="C1535" s="61"/>
      <c r="D1535" s="61"/>
      <c r="E1535" s="138"/>
      <c r="F1535" s="141" t="str">
        <f>IFERROR(IF(VLOOKUP(Table1[[#This Row],[Budget Code Description]],Dimentions!$X$6:$AC$139,2,FALSE)="","",VLOOKUP(Table1[[#This Row],[Budget Code Description]],Dimentions!$X$6:$AC$139,2,FALSE)),"")</f>
        <v/>
      </c>
      <c r="G1535" s="141"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1" t="str">
        <f>IFERROR(VLOOKUP(Table1[[#This Row],[Budget Code Description]],Table6[#All],8,FALSE),"")</f>
        <v/>
      </c>
      <c r="L1535" s="63"/>
      <c r="M1535" s="65" t="str">
        <f>IFERROR(VLOOKUP(Table1[[#This Row],[Staff ID]],Table2[],2,FALSE),"")</f>
        <v/>
      </c>
      <c r="N1535" s="209" t="str">
        <f>IFERROR(IF(VLOOKUP(Table1[[#This Row],[Budget Code Description]],Dimentions!$X$6:$AC$134,4,FALSE)="","",VLOOKUP(Table1[[#This Row],[Budget Code Description]],Dimentions!$X$6:$AC$134,4,FALSE)),"")</f>
        <v/>
      </c>
      <c r="O1535" s="65" t="str">
        <f>IFERROR(VLOOKUP(Table1[[#This Row],[Vendor ID]],Table549[],2,FALSE),"")</f>
        <v/>
      </c>
      <c r="P1535" s="63"/>
      <c r="Q1535" s="141" t="str">
        <f>IF(Table1[[#This Row],[Posting Date]]&lt;&gt;"",$D$9,"")</f>
        <v/>
      </c>
      <c r="R1535" s="157" t="str">
        <f>IF(Table1[[#This Row],[Posting Date]]&lt;&gt;"",$D$10,"")</f>
        <v/>
      </c>
      <c r="S1535" s="66"/>
      <c r="T1535" s="63"/>
      <c r="U1535" s="67"/>
      <c r="V1535" s="67"/>
      <c r="W1535" s="67" t="str">
        <f t="shared" si="28"/>
        <v/>
      </c>
      <c r="X1535" s="159" t="str">
        <f>IF(E1535="","",(IF(Table1[[#This Row],[Cur]]="USD",Table1[[#This Row],[Cur_Amount Debit]],Table1[[#This Row],[Cur_Amount Debit]]/Table1[[#This Row],[Exchange Rate]])))</f>
        <v/>
      </c>
      <c r="Y1535" s="159" t="str">
        <f>IF(E1535="","",(IF(Table1[[#This Row],[Cur]]="USD",Table1[[#This Row],[Cur_Amount Credit]],Table1[[#This Row],[Cur_Amount Credit]]/ExchangeRate)))</f>
        <v/>
      </c>
      <c r="Z1535" s="201" t="str">
        <f>IF(E1535="","",(Table1[[#This Row],[Debit USD]]-Table1[[#This Row],[Credit USD]]))</f>
        <v/>
      </c>
      <c r="AA1535" s="226"/>
      <c r="AB1535" s="255"/>
      <c r="AC1535" s="1"/>
      <c r="AD1535" s="15"/>
      <c r="AE1535" s="15" t="str">
        <f>IF(AND(OR(Table1[[#This Row],[Account]]="15030",Table1[[#This Row],[Account]]="15035",Table1[[#This Row],[Account]]="20150"),Table1[[#This Row],[Vendor ID]]=""),1,"")</f>
        <v/>
      </c>
      <c r="AF1535" s="15"/>
      <c r="AG1535" s="15"/>
      <c r="AH1535" s="15"/>
      <c r="AI1535" s="46" t="str">
        <f>IF(Table1[[#This Row],[Posting Date]]&lt;&gt;"","GJ-"&amp;CountryID,"")</f>
        <v/>
      </c>
      <c r="AJ1535" s="59" t="str">
        <f>IF(Table1[[#This Row],[Posting Date]]&lt;&gt;"",Table1[[#This Row],[Posting Date]],"")</f>
        <v/>
      </c>
      <c r="AK1535" s="46"/>
      <c r="AL1535" s="46" t="str">
        <f>IF(Table1[[#This Row],[Description]]&lt;&gt;"",Table1[[#This Row],[Description]],"")</f>
        <v/>
      </c>
      <c r="AM1535" s="46" t="str">
        <f>IF(Table1[[#This Row],[Posting Date]]&lt;&gt;"",Table1[[#This Row],[Reference Number]],"")</f>
        <v/>
      </c>
      <c r="AN1535" s="46" t="str">
        <f>TRIM(Table1[[#This Row],[Line '#]])</f>
        <v/>
      </c>
      <c r="AO1535" s="46" t="str">
        <f>TRIM(Table1[[#This Row],[Account]])</f>
        <v/>
      </c>
      <c r="AP1535" s="46" t="str">
        <f>IF(Table1[[#This Row],[Posting Date]]&lt;&gt;"",$D$5,"")</f>
        <v/>
      </c>
      <c r="AQ1535" s="46" t="str">
        <f>TRIM(Table1[[#This Row],[Departments-Prgrams]])</f>
        <v/>
      </c>
      <c r="AR1535" s="46" t="str">
        <f>TRIM(Table1[[#This Row],[Grant]])</f>
        <v/>
      </c>
      <c r="AS1535" s="46" t="str">
        <f>TRIM(Table1[[#This Row],[Staff ID]])</f>
        <v/>
      </c>
      <c r="AT1535" s="46" t="str">
        <f>IF(TRIM(Table1[[#This Row],[Budget Code]])=0,"",TRIM(Table1[[#This Row],[Budget Code]]))</f>
        <v/>
      </c>
      <c r="AU1535" s="46" t="str">
        <f>IF(Table1[[#This Row],[Line Description]]&lt;&gt;"",Table1[[#This Row],[Line Description]],"")</f>
        <v/>
      </c>
      <c r="AV1535" s="46" t="str">
        <f>IF(Table1[[#This Row],[Cur_Amount Debit]]&gt;0,ROUND(Table1[[#This Row],[Cur_Amount Debit]],2),"")</f>
        <v/>
      </c>
      <c r="AW1535" s="46" t="str">
        <f>IF(Table1[[#This Row],[Cur_Amount Credit]]&gt;0,ROUND(Table1[[#This Row],[Cur_Amount Credit]],2),"")</f>
        <v/>
      </c>
      <c r="AX1535" s="46" t="str">
        <f>LEFT(Table1[[#This Row],[Cur]],3)</f>
        <v/>
      </c>
      <c r="AY1535" s="59"/>
      <c r="AZ1535" s="46"/>
      <c r="BA1535" s="46" t="str">
        <f>IF(Table1[[#This Row],[Cur]]&lt;&gt;"",IF(Table1[[#This Row],[Cur]]="USD","",ExchangeRate),"")</f>
        <v/>
      </c>
      <c r="BB1535" s="46" t="str">
        <f>IF(Table1[[#This Row],[Grant]]&lt;&gt;"",VLOOKUP(Table1[[#This Row],[Grant]],Grants!B:D,3),"")</f>
        <v/>
      </c>
      <c r="BC1535" s="46" t="str">
        <f>TRIM(Table1[[#This Row],[Vendor ID]])</f>
        <v/>
      </c>
      <c r="BD1535">
        <f>IF(Table1[[#This Row],[Reference Number]]=Q1534,BD1534,BD1534+1)</f>
        <v>0</v>
      </c>
    </row>
    <row r="1536" spans="1:56" ht="11.25" customHeight="1" x14ac:dyDescent="0.25">
      <c r="A1536" s="1"/>
      <c r="B1536" s="88" t="str">
        <f>IF(Table1[[#This Row],[Posting Date]]&lt;&gt;"",IF(Table1[[#This Row],[Reference Number]]=Q1535,B1535+1,1),"")</f>
        <v/>
      </c>
      <c r="C1536" s="61"/>
      <c r="D1536" s="61"/>
      <c r="E1536" s="138"/>
      <c r="F1536" s="141" t="str">
        <f>IFERROR(IF(VLOOKUP(Table1[[#This Row],[Budget Code Description]],Dimentions!$X$6:$AC$139,2,FALSE)="","",VLOOKUP(Table1[[#This Row],[Budget Code Description]],Dimentions!$X$6:$AC$139,2,FALSE)),"")</f>
        <v/>
      </c>
      <c r="G1536" s="141"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1" t="str">
        <f>IFERROR(VLOOKUP(Table1[[#This Row],[Budget Code Description]],Table6[#All],8,FALSE),"")</f>
        <v/>
      </c>
      <c r="L1536" s="63"/>
      <c r="M1536" s="65" t="str">
        <f>IFERROR(VLOOKUP(Table1[[#This Row],[Staff ID]],Table2[],2,FALSE),"")</f>
        <v/>
      </c>
      <c r="N1536" s="209" t="str">
        <f>IFERROR(IF(VLOOKUP(Table1[[#This Row],[Budget Code Description]],Dimentions!$X$6:$AC$134,4,FALSE)="","",VLOOKUP(Table1[[#This Row],[Budget Code Description]],Dimentions!$X$6:$AC$134,4,FALSE)),"")</f>
        <v/>
      </c>
      <c r="O1536" s="65" t="str">
        <f>IFERROR(VLOOKUP(Table1[[#This Row],[Vendor ID]],Table549[],2,FALSE),"")</f>
        <v/>
      </c>
      <c r="P1536" s="63"/>
      <c r="Q1536" s="141" t="str">
        <f>IF(Table1[[#This Row],[Posting Date]]&lt;&gt;"",$D$9,"")</f>
        <v/>
      </c>
      <c r="R1536" s="157" t="str">
        <f>IF(Table1[[#This Row],[Posting Date]]&lt;&gt;"",$D$10,"")</f>
        <v/>
      </c>
      <c r="S1536" s="66"/>
      <c r="T1536" s="63"/>
      <c r="U1536" s="67"/>
      <c r="V1536" s="67"/>
      <c r="W1536" s="67" t="str">
        <f t="shared" si="28"/>
        <v/>
      </c>
      <c r="X1536" s="159" t="str">
        <f>IF(E1536="","",(IF(Table1[[#This Row],[Cur]]="USD",Table1[[#This Row],[Cur_Amount Debit]],Table1[[#This Row],[Cur_Amount Debit]]/Table1[[#This Row],[Exchange Rate]])))</f>
        <v/>
      </c>
      <c r="Y1536" s="159" t="str">
        <f>IF(E1536="","",(IF(Table1[[#This Row],[Cur]]="USD",Table1[[#This Row],[Cur_Amount Credit]],Table1[[#This Row],[Cur_Amount Credit]]/ExchangeRate)))</f>
        <v/>
      </c>
      <c r="Z1536" s="201" t="str">
        <f>IF(E1536="","",(Table1[[#This Row],[Debit USD]]-Table1[[#This Row],[Credit USD]]))</f>
        <v/>
      </c>
      <c r="AA1536" s="226"/>
      <c r="AB1536" s="255"/>
      <c r="AC1536" s="1"/>
      <c r="AD1536" s="15"/>
      <c r="AE1536" s="15" t="str">
        <f>IF(AND(OR(Table1[[#This Row],[Account]]="15030",Table1[[#This Row],[Account]]="15035",Table1[[#This Row],[Account]]="20150"),Table1[[#This Row],[Vendor ID]]=""),1,"")</f>
        <v/>
      </c>
      <c r="AF1536" s="15"/>
      <c r="AG1536" s="15"/>
      <c r="AH1536" s="15"/>
      <c r="AI1536" s="46" t="str">
        <f>IF(Table1[[#This Row],[Posting Date]]&lt;&gt;"","GJ-"&amp;CountryID,"")</f>
        <v/>
      </c>
      <c r="AJ1536" s="59" t="str">
        <f>IF(Table1[[#This Row],[Posting Date]]&lt;&gt;"",Table1[[#This Row],[Posting Date]],"")</f>
        <v/>
      </c>
      <c r="AK1536" s="46"/>
      <c r="AL1536" s="46" t="str">
        <f>IF(Table1[[#This Row],[Description]]&lt;&gt;"",Table1[[#This Row],[Description]],"")</f>
        <v/>
      </c>
      <c r="AM1536" s="46" t="str">
        <f>IF(Table1[[#This Row],[Posting Date]]&lt;&gt;"",Table1[[#This Row],[Reference Number]],"")</f>
        <v/>
      </c>
      <c r="AN1536" s="46" t="str">
        <f>TRIM(Table1[[#This Row],[Line '#]])</f>
        <v/>
      </c>
      <c r="AO1536" s="46" t="str">
        <f>TRIM(Table1[[#This Row],[Account]])</f>
        <v/>
      </c>
      <c r="AP1536" s="46" t="str">
        <f>IF(Table1[[#This Row],[Posting Date]]&lt;&gt;"",$D$5,"")</f>
        <v/>
      </c>
      <c r="AQ1536" s="46" t="str">
        <f>TRIM(Table1[[#This Row],[Departments-Prgrams]])</f>
        <v/>
      </c>
      <c r="AR1536" s="46" t="str">
        <f>TRIM(Table1[[#This Row],[Grant]])</f>
        <v/>
      </c>
      <c r="AS1536" s="46" t="str">
        <f>TRIM(Table1[[#This Row],[Staff ID]])</f>
        <v/>
      </c>
      <c r="AT1536" s="46" t="str">
        <f>IF(TRIM(Table1[[#This Row],[Budget Code]])=0,"",TRIM(Table1[[#This Row],[Budget Code]]))</f>
        <v/>
      </c>
      <c r="AU1536" s="46" t="str">
        <f>IF(Table1[[#This Row],[Line Description]]&lt;&gt;"",Table1[[#This Row],[Line Description]],"")</f>
        <v/>
      </c>
      <c r="AV1536" s="46" t="str">
        <f>IF(Table1[[#This Row],[Cur_Amount Debit]]&gt;0,ROUND(Table1[[#This Row],[Cur_Amount Debit]],2),"")</f>
        <v/>
      </c>
      <c r="AW1536" s="46" t="str">
        <f>IF(Table1[[#This Row],[Cur_Amount Credit]]&gt;0,ROUND(Table1[[#This Row],[Cur_Amount Credit]],2),"")</f>
        <v/>
      </c>
      <c r="AX1536" s="46" t="str">
        <f>LEFT(Table1[[#This Row],[Cur]],3)</f>
        <v/>
      </c>
      <c r="AY1536" s="59"/>
      <c r="AZ1536" s="46"/>
      <c r="BA1536" s="46" t="str">
        <f>IF(Table1[[#This Row],[Cur]]&lt;&gt;"",IF(Table1[[#This Row],[Cur]]="USD","",ExchangeRate),"")</f>
        <v/>
      </c>
      <c r="BB1536" s="46" t="str">
        <f>IF(Table1[[#This Row],[Grant]]&lt;&gt;"",VLOOKUP(Table1[[#This Row],[Grant]],Grants!B:D,3),"")</f>
        <v/>
      </c>
      <c r="BC1536" s="46" t="str">
        <f>TRIM(Table1[[#This Row],[Vendor ID]])</f>
        <v/>
      </c>
      <c r="BD1536">
        <f>IF(Table1[[#This Row],[Reference Number]]=Q1535,BD1535,BD1535+1)</f>
        <v>0</v>
      </c>
    </row>
    <row r="1537" spans="1:56" ht="11.25" customHeight="1" x14ac:dyDescent="0.25">
      <c r="A1537" s="1"/>
      <c r="B1537" s="88" t="str">
        <f>IF(Table1[[#This Row],[Posting Date]]&lt;&gt;"",IF(Table1[[#This Row],[Reference Number]]=Q1536,B1536+1,1),"")</f>
        <v/>
      </c>
      <c r="C1537" s="61"/>
      <c r="D1537" s="61"/>
      <c r="E1537" s="138"/>
      <c r="F1537" s="141" t="str">
        <f>IFERROR(IF(VLOOKUP(Table1[[#This Row],[Budget Code Description]],Dimentions!$X$6:$AC$139,2,FALSE)="","",VLOOKUP(Table1[[#This Row],[Budget Code Description]],Dimentions!$X$6:$AC$139,2,FALSE)),"")</f>
        <v/>
      </c>
      <c r="G1537" s="141"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1" t="str">
        <f>IFERROR(VLOOKUP(Table1[[#This Row],[Budget Code Description]],Table6[#All],8,FALSE),"")</f>
        <v/>
      </c>
      <c r="L1537" s="63"/>
      <c r="M1537" s="65" t="str">
        <f>IFERROR(VLOOKUP(Table1[[#This Row],[Staff ID]],Table2[],2,FALSE),"")</f>
        <v/>
      </c>
      <c r="N1537" s="209" t="str">
        <f>IFERROR(IF(VLOOKUP(Table1[[#This Row],[Budget Code Description]],Dimentions!$X$6:$AC$134,4,FALSE)="","",VLOOKUP(Table1[[#This Row],[Budget Code Description]],Dimentions!$X$6:$AC$134,4,FALSE)),"")</f>
        <v/>
      </c>
      <c r="O1537" s="65" t="str">
        <f>IFERROR(VLOOKUP(Table1[[#This Row],[Vendor ID]],Table549[],2,FALSE),"")</f>
        <v/>
      </c>
      <c r="P1537" s="63"/>
      <c r="Q1537" s="141" t="str">
        <f>IF(Table1[[#This Row],[Posting Date]]&lt;&gt;"",$D$9,"")</f>
        <v/>
      </c>
      <c r="R1537" s="157" t="str">
        <f>IF(Table1[[#This Row],[Posting Date]]&lt;&gt;"",$D$10,"")</f>
        <v/>
      </c>
      <c r="S1537" s="66"/>
      <c r="T1537" s="63"/>
      <c r="U1537" s="67"/>
      <c r="V1537" s="67"/>
      <c r="W1537" s="67" t="str">
        <f t="shared" si="28"/>
        <v/>
      </c>
      <c r="X1537" s="159" t="str">
        <f>IF(E1537="","",(IF(Table1[[#This Row],[Cur]]="USD",Table1[[#This Row],[Cur_Amount Debit]],Table1[[#This Row],[Cur_Amount Debit]]/Table1[[#This Row],[Exchange Rate]])))</f>
        <v/>
      </c>
      <c r="Y1537" s="159" t="str">
        <f>IF(E1537="","",(IF(Table1[[#This Row],[Cur]]="USD",Table1[[#This Row],[Cur_Amount Credit]],Table1[[#This Row],[Cur_Amount Credit]]/ExchangeRate)))</f>
        <v/>
      </c>
      <c r="Z1537" s="201" t="str">
        <f>IF(E1537="","",(Table1[[#This Row],[Debit USD]]-Table1[[#This Row],[Credit USD]]))</f>
        <v/>
      </c>
      <c r="AA1537" s="226"/>
      <c r="AB1537" s="255"/>
      <c r="AC1537" s="1"/>
      <c r="AD1537" s="15"/>
      <c r="AE1537" s="15" t="str">
        <f>IF(AND(OR(Table1[[#This Row],[Account]]="15030",Table1[[#This Row],[Account]]="15035",Table1[[#This Row],[Account]]="20150"),Table1[[#This Row],[Vendor ID]]=""),1,"")</f>
        <v/>
      </c>
      <c r="AF1537" s="15"/>
      <c r="AG1537" s="15"/>
      <c r="AH1537" s="15"/>
      <c r="AI1537" s="46" t="str">
        <f>IF(Table1[[#This Row],[Posting Date]]&lt;&gt;"","GJ-"&amp;CountryID,"")</f>
        <v/>
      </c>
      <c r="AJ1537" s="59" t="str">
        <f>IF(Table1[[#This Row],[Posting Date]]&lt;&gt;"",Table1[[#This Row],[Posting Date]],"")</f>
        <v/>
      </c>
      <c r="AK1537" s="46"/>
      <c r="AL1537" s="46" t="str">
        <f>IF(Table1[[#This Row],[Description]]&lt;&gt;"",Table1[[#This Row],[Description]],"")</f>
        <v/>
      </c>
      <c r="AM1537" s="46" t="str">
        <f>IF(Table1[[#This Row],[Posting Date]]&lt;&gt;"",Table1[[#This Row],[Reference Number]],"")</f>
        <v/>
      </c>
      <c r="AN1537" s="46" t="str">
        <f>TRIM(Table1[[#This Row],[Line '#]])</f>
        <v/>
      </c>
      <c r="AO1537" s="46" t="str">
        <f>TRIM(Table1[[#This Row],[Account]])</f>
        <v/>
      </c>
      <c r="AP1537" s="46" t="str">
        <f>IF(Table1[[#This Row],[Posting Date]]&lt;&gt;"",$D$5,"")</f>
        <v/>
      </c>
      <c r="AQ1537" s="46" t="str">
        <f>TRIM(Table1[[#This Row],[Departments-Prgrams]])</f>
        <v/>
      </c>
      <c r="AR1537" s="46" t="str">
        <f>TRIM(Table1[[#This Row],[Grant]])</f>
        <v/>
      </c>
      <c r="AS1537" s="46" t="str">
        <f>TRIM(Table1[[#This Row],[Staff ID]])</f>
        <v/>
      </c>
      <c r="AT1537" s="46" t="str">
        <f>IF(TRIM(Table1[[#This Row],[Budget Code]])=0,"",TRIM(Table1[[#This Row],[Budget Code]]))</f>
        <v/>
      </c>
      <c r="AU1537" s="46" t="str">
        <f>IF(Table1[[#This Row],[Line Description]]&lt;&gt;"",Table1[[#This Row],[Line Description]],"")</f>
        <v/>
      </c>
      <c r="AV1537" s="46" t="str">
        <f>IF(Table1[[#This Row],[Cur_Amount Debit]]&gt;0,ROUND(Table1[[#This Row],[Cur_Amount Debit]],2),"")</f>
        <v/>
      </c>
      <c r="AW1537" s="46" t="str">
        <f>IF(Table1[[#This Row],[Cur_Amount Credit]]&gt;0,ROUND(Table1[[#This Row],[Cur_Amount Credit]],2),"")</f>
        <v/>
      </c>
      <c r="AX1537" s="46" t="str">
        <f>LEFT(Table1[[#This Row],[Cur]],3)</f>
        <v/>
      </c>
      <c r="AY1537" s="59"/>
      <c r="AZ1537" s="46"/>
      <c r="BA1537" s="46" t="str">
        <f>IF(Table1[[#This Row],[Cur]]&lt;&gt;"",IF(Table1[[#This Row],[Cur]]="USD","",ExchangeRate),"")</f>
        <v/>
      </c>
      <c r="BB1537" s="46" t="str">
        <f>IF(Table1[[#This Row],[Grant]]&lt;&gt;"",VLOOKUP(Table1[[#This Row],[Grant]],Grants!B:D,3),"")</f>
        <v/>
      </c>
      <c r="BC1537" s="46" t="str">
        <f>TRIM(Table1[[#This Row],[Vendor ID]])</f>
        <v/>
      </c>
      <c r="BD1537">
        <f>IF(Table1[[#This Row],[Reference Number]]=Q1536,BD1536,BD1536+1)</f>
        <v>0</v>
      </c>
    </row>
    <row r="1538" spans="1:56" ht="11.25" customHeight="1" x14ac:dyDescent="0.25">
      <c r="A1538" s="1"/>
      <c r="B1538" s="88" t="str">
        <f>IF(Table1[[#This Row],[Posting Date]]&lt;&gt;"",IF(Table1[[#This Row],[Reference Number]]=Q1537,B1537+1,1),"")</f>
        <v/>
      </c>
      <c r="C1538" s="61"/>
      <c r="D1538" s="61"/>
      <c r="E1538" s="138"/>
      <c r="F1538" s="141" t="str">
        <f>IFERROR(IF(VLOOKUP(Table1[[#This Row],[Budget Code Description]],Dimentions!$X$6:$AC$139,2,FALSE)="","",VLOOKUP(Table1[[#This Row],[Budget Code Description]],Dimentions!$X$6:$AC$139,2,FALSE)),"")</f>
        <v/>
      </c>
      <c r="G1538" s="141"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1" t="str">
        <f>IFERROR(VLOOKUP(Table1[[#This Row],[Budget Code Description]],Table6[#All],8,FALSE),"")</f>
        <v/>
      </c>
      <c r="L1538" s="63"/>
      <c r="M1538" s="65" t="str">
        <f>IFERROR(VLOOKUP(Table1[[#This Row],[Staff ID]],Table2[],2,FALSE),"")</f>
        <v/>
      </c>
      <c r="N1538" s="209" t="str">
        <f>IFERROR(IF(VLOOKUP(Table1[[#This Row],[Budget Code Description]],Dimentions!$X$6:$AC$134,4,FALSE)="","",VLOOKUP(Table1[[#This Row],[Budget Code Description]],Dimentions!$X$6:$AC$134,4,FALSE)),"")</f>
        <v/>
      </c>
      <c r="O1538" s="65" t="str">
        <f>IFERROR(VLOOKUP(Table1[[#This Row],[Vendor ID]],Table549[],2,FALSE),"")</f>
        <v/>
      </c>
      <c r="P1538" s="63"/>
      <c r="Q1538" s="141" t="str">
        <f>IF(Table1[[#This Row],[Posting Date]]&lt;&gt;"",$D$9,"")</f>
        <v/>
      </c>
      <c r="R1538" s="157" t="str">
        <f>IF(Table1[[#This Row],[Posting Date]]&lt;&gt;"",$D$10,"")</f>
        <v/>
      </c>
      <c r="S1538" s="66"/>
      <c r="T1538" s="63"/>
      <c r="U1538" s="67"/>
      <c r="V1538" s="67"/>
      <c r="W1538" s="67" t="str">
        <f t="shared" si="28"/>
        <v/>
      </c>
      <c r="X1538" s="159" t="str">
        <f>IF(E1538="","",(IF(Table1[[#This Row],[Cur]]="USD",Table1[[#This Row],[Cur_Amount Debit]],Table1[[#This Row],[Cur_Amount Debit]]/Table1[[#This Row],[Exchange Rate]])))</f>
        <v/>
      </c>
      <c r="Y1538" s="159" t="str">
        <f>IF(E1538="","",(IF(Table1[[#This Row],[Cur]]="USD",Table1[[#This Row],[Cur_Amount Credit]],Table1[[#This Row],[Cur_Amount Credit]]/ExchangeRate)))</f>
        <v/>
      </c>
      <c r="Z1538" s="201" t="str">
        <f>IF(E1538="","",(Table1[[#This Row],[Debit USD]]-Table1[[#This Row],[Credit USD]]))</f>
        <v/>
      </c>
      <c r="AA1538" s="226"/>
      <c r="AB1538" s="255"/>
      <c r="AC1538" s="1"/>
      <c r="AD1538" s="15"/>
      <c r="AE1538" s="15" t="str">
        <f>IF(AND(OR(Table1[[#This Row],[Account]]="15030",Table1[[#This Row],[Account]]="15035",Table1[[#This Row],[Account]]="20150"),Table1[[#This Row],[Vendor ID]]=""),1,"")</f>
        <v/>
      </c>
      <c r="AF1538" s="15"/>
      <c r="AG1538" s="15"/>
      <c r="AH1538" s="15"/>
      <c r="AI1538" s="46" t="str">
        <f>IF(Table1[[#This Row],[Posting Date]]&lt;&gt;"","GJ-"&amp;CountryID,"")</f>
        <v/>
      </c>
      <c r="AJ1538" s="59" t="str">
        <f>IF(Table1[[#This Row],[Posting Date]]&lt;&gt;"",Table1[[#This Row],[Posting Date]],"")</f>
        <v/>
      </c>
      <c r="AK1538" s="46"/>
      <c r="AL1538" s="46" t="str">
        <f>IF(Table1[[#This Row],[Description]]&lt;&gt;"",Table1[[#This Row],[Description]],"")</f>
        <v/>
      </c>
      <c r="AM1538" s="46" t="str">
        <f>IF(Table1[[#This Row],[Posting Date]]&lt;&gt;"",Table1[[#This Row],[Reference Number]],"")</f>
        <v/>
      </c>
      <c r="AN1538" s="46" t="str">
        <f>TRIM(Table1[[#This Row],[Line '#]])</f>
        <v/>
      </c>
      <c r="AO1538" s="46" t="str">
        <f>TRIM(Table1[[#This Row],[Account]])</f>
        <v/>
      </c>
      <c r="AP1538" s="46" t="str">
        <f>IF(Table1[[#This Row],[Posting Date]]&lt;&gt;"",$D$5,"")</f>
        <v/>
      </c>
      <c r="AQ1538" s="46" t="str">
        <f>TRIM(Table1[[#This Row],[Departments-Prgrams]])</f>
        <v/>
      </c>
      <c r="AR1538" s="46" t="str">
        <f>TRIM(Table1[[#This Row],[Grant]])</f>
        <v/>
      </c>
      <c r="AS1538" s="46" t="str">
        <f>TRIM(Table1[[#This Row],[Staff ID]])</f>
        <v/>
      </c>
      <c r="AT1538" s="46" t="str">
        <f>IF(TRIM(Table1[[#This Row],[Budget Code]])=0,"",TRIM(Table1[[#This Row],[Budget Code]]))</f>
        <v/>
      </c>
      <c r="AU1538" s="46" t="str">
        <f>IF(Table1[[#This Row],[Line Description]]&lt;&gt;"",Table1[[#This Row],[Line Description]],"")</f>
        <v/>
      </c>
      <c r="AV1538" s="46" t="str">
        <f>IF(Table1[[#This Row],[Cur_Amount Debit]]&gt;0,ROUND(Table1[[#This Row],[Cur_Amount Debit]],2),"")</f>
        <v/>
      </c>
      <c r="AW1538" s="46" t="str">
        <f>IF(Table1[[#This Row],[Cur_Amount Credit]]&gt;0,ROUND(Table1[[#This Row],[Cur_Amount Credit]],2),"")</f>
        <v/>
      </c>
      <c r="AX1538" s="46" t="str">
        <f>LEFT(Table1[[#This Row],[Cur]],3)</f>
        <v/>
      </c>
      <c r="AY1538" s="59"/>
      <c r="AZ1538" s="46"/>
      <c r="BA1538" s="46" t="str">
        <f>IF(Table1[[#This Row],[Cur]]&lt;&gt;"",IF(Table1[[#This Row],[Cur]]="USD","",ExchangeRate),"")</f>
        <v/>
      </c>
      <c r="BB1538" s="46" t="str">
        <f>IF(Table1[[#This Row],[Grant]]&lt;&gt;"",VLOOKUP(Table1[[#This Row],[Grant]],Grants!B:D,3),"")</f>
        <v/>
      </c>
      <c r="BC1538" s="46" t="str">
        <f>TRIM(Table1[[#This Row],[Vendor ID]])</f>
        <v/>
      </c>
      <c r="BD1538">
        <f>IF(Table1[[#This Row],[Reference Number]]=Q1537,BD1537,BD1537+1)</f>
        <v>0</v>
      </c>
    </row>
    <row r="1539" spans="1:56" ht="11.25" customHeight="1" x14ac:dyDescent="0.25">
      <c r="A1539" s="1"/>
      <c r="B1539" s="88" t="str">
        <f>IF(Table1[[#This Row],[Posting Date]]&lt;&gt;"",IF(Table1[[#This Row],[Reference Number]]=Q1538,B1538+1,1),"")</f>
        <v/>
      </c>
      <c r="C1539" s="61"/>
      <c r="D1539" s="61"/>
      <c r="E1539" s="138"/>
      <c r="F1539" s="141" t="str">
        <f>IFERROR(IF(VLOOKUP(Table1[[#This Row],[Budget Code Description]],Dimentions!$X$6:$AC$139,2,FALSE)="","",VLOOKUP(Table1[[#This Row],[Budget Code Description]],Dimentions!$X$6:$AC$139,2,FALSE)),"")</f>
        <v/>
      </c>
      <c r="G1539" s="141"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1" t="str">
        <f>IFERROR(VLOOKUP(Table1[[#This Row],[Budget Code Description]],Table6[#All],8,FALSE),"")</f>
        <v/>
      </c>
      <c r="L1539" s="63"/>
      <c r="M1539" s="65" t="str">
        <f>IFERROR(VLOOKUP(Table1[[#This Row],[Staff ID]],Table2[],2,FALSE),"")</f>
        <v/>
      </c>
      <c r="N1539" s="209" t="str">
        <f>IFERROR(IF(VLOOKUP(Table1[[#This Row],[Budget Code Description]],Dimentions!$X$6:$AC$134,4,FALSE)="","",VLOOKUP(Table1[[#This Row],[Budget Code Description]],Dimentions!$X$6:$AC$134,4,FALSE)),"")</f>
        <v/>
      </c>
      <c r="O1539" s="65" t="str">
        <f>IFERROR(VLOOKUP(Table1[[#This Row],[Vendor ID]],Table549[],2,FALSE),"")</f>
        <v/>
      </c>
      <c r="P1539" s="63"/>
      <c r="Q1539" s="141" t="str">
        <f>IF(Table1[[#This Row],[Posting Date]]&lt;&gt;"",$D$9,"")</f>
        <v/>
      </c>
      <c r="R1539" s="157" t="str">
        <f>IF(Table1[[#This Row],[Posting Date]]&lt;&gt;"",$D$10,"")</f>
        <v/>
      </c>
      <c r="S1539" s="66"/>
      <c r="T1539" s="63"/>
      <c r="U1539" s="67"/>
      <c r="V1539" s="67"/>
      <c r="W1539" s="67" t="str">
        <f t="shared" si="28"/>
        <v/>
      </c>
      <c r="X1539" s="159" t="str">
        <f>IF(E1539="","",(IF(Table1[[#This Row],[Cur]]="USD",Table1[[#This Row],[Cur_Amount Debit]],Table1[[#This Row],[Cur_Amount Debit]]/Table1[[#This Row],[Exchange Rate]])))</f>
        <v/>
      </c>
      <c r="Y1539" s="159" t="str">
        <f>IF(E1539="","",(IF(Table1[[#This Row],[Cur]]="USD",Table1[[#This Row],[Cur_Amount Credit]],Table1[[#This Row],[Cur_Amount Credit]]/ExchangeRate)))</f>
        <v/>
      </c>
      <c r="Z1539" s="201" t="str">
        <f>IF(E1539="","",(Table1[[#This Row],[Debit USD]]-Table1[[#This Row],[Credit USD]]))</f>
        <v/>
      </c>
      <c r="AA1539" s="226"/>
      <c r="AB1539" s="255"/>
      <c r="AC1539" s="1"/>
      <c r="AD1539" s="15"/>
      <c r="AE1539" s="15" t="str">
        <f>IF(AND(OR(Table1[[#This Row],[Account]]="15030",Table1[[#This Row],[Account]]="15035",Table1[[#This Row],[Account]]="20150"),Table1[[#This Row],[Vendor ID]]=""),1,"")</f>
        <v/>
      </c>
      <c r="AF1539" s="15"/>
      <c r="AG1539" s="15"/>
      <c r="AH1539" s="15"/>
      <c r="AI1539" s="46" t="str">
        <f>IF(Table1[[#This Row],[Posting Date]]&lt;&gt;"","GJ-"&amp;CountryID,"")</f>
        <v/>
      </c>
      <c r="AJ1539" s="59" t="str">
        <f>IF(Table1[[#This Row],[Posting Date]]&lt;&gt;"",Table1[[#This Row],[Posting Date]],"")</f>
        <v/>
      </c>
      <c r="AK1539" s="46"/>
      <c r="AL1539" s="46" t="str">
        <f>IF(Table1[[#This Row],[Description]]&lt;&gt;"",Table1[[#This Row],[Description]],"")</f>
        <v/>
      </c>
      <c r="AM1539" s="46" t="str">
        <f>IF(Table1[[#This Row],[Posting Date]]&lt;&gt;"",Table1[[#This Row],[Reference Number]],"")</f>
        <v/>
      </c>
      <c r="AN1539" s="46" t="str">
        <f>TRIM(Table1[[#This Row],[Line '#]])</f>
        <v/>
      </c>
      <c r="AO1539" s="46" t="str">
        <f>TRIM(Table1[[#This Row],[Account]])</f>
        <v/>
      </c>
      <c r="AP1539" s="46" t="str">
        <f>IF(Table1[[#This Row],[Posting Date]]&lt;&gt;"",$D$5,"")</f>
        <v/>
      </c>
      <c r="AQ1539" s="46" t="str">
        <f>TRIM(Table1[[#This Row],[Departments-Prgrams]])</f>
        <v/>
      </c>
      <c r="AR1539" s="46" t="str">
        <f>TRIM(Table1[[#This Row],[Grant]])</f>
        <v/>
      </c>
      <c r="AS1539" s="46" t="str">
        <f>TRIM(Table1[[#This Row],[Staff ID]])</f>
        <v/>
      </c>
      <c r="AT1539" s="46" t="str">
        <f>IF(TRIM(Table1[[#This Row],[Budget Code]])=0,"",TRIM(Table1[[#This Row],[Budget Code]]))</f>
        <v/>
      </c>
      <c r="AU1539" s="46" t="str">
        <f>IF(Table1[[#This Row],[Line Description]]&lt;&gt;"",Table1[[#This Row],[Line Description]],"")</f>
        <v/>
      </c>
      <c r="AV1539" s="46" t="str">
        <f>IF(Table1[[#This Row],[Cur_Amount Debit]]&gt;0,ROUND(Table1[[#This Row],[Cur_Amount Debit]],2),"")</f>
        <v/>
      </c>
      <c r="AW1539" s="46" t="str">
        <f>IF(Table1[[#This Row],[Cur_Amount Credit]]&gt;0,ROUND(Table1[[#This Row],[Cur_Amount Credit]],2),"")</f>
        <v/>
      </c>
      <c r="AX1539" s="46" t="str">
        <f>LEFT(Table1[[#This Row],[Cur]],3)</f>
        <v/>
      </c>
      <c r="AY1539" s="59"/>
      <c r="AZ1539" s="46"/>
      <c r="BA1539" s="46" t="str">
        <f>IF(Table1[[#This Row],[Cur]]&lt;&gt;"",IF(Table1[[#This Row],[Cur]]="USD","",ExchangeRate),"")</f>
        <v/>
      </c>
      <c r="BB1539" s="46" t="str">
        <f>IF(Table1[[#This Row],[Grant]]&lt;&gt;"",VLOOKUP(Table1[[#This Row],[Grant]],Grants!B:D,3),"")</f>
        <v/>
      </c>
      <c r="BC1539" s="46" t="str">
        <f>TRIM(Table1[[#This Row],[Vendor ID]])</f>
        <v/>
      </c>
      <c r="BD1539">
        <f>IF(Table1[[#This Row],[Reference Number]]=Q1538,BD1538,BD1538+1)</f>
        <v>0</v>
      </c>
    </row>
    <row r="1540" spans="1:56" ht="11.25" customHeight="1" x14ac:dyDescent="0.25">
      <c r="A1540" s="1"/>
      <c r="B1540" s="88" t="str">
        <f>IF(Table1[[#This Row],[Posting Date]]&lt;&gt;"",IF(Table1[[#This Row],[Reference Number]]=Q1539,B1539+1,1),"")</f>
        <v/>
      </c>
      <c r="C1540" s="61"/>
      <c r="D1540" s="61"/>
      <c r="E1540" s="138"/>
      <c r="F1540" s="141" t="str">
        <f>IFERROR(IF(VLOOKUP(Table1[[#This Row],[Budget Code Description]],Dimentions!$X$6:$AC$139,2,FALSE)="","",VLOOKUP(Table1[[#This Row],[Budget Code Description]],Dimentions!$X$6:$AC$139,2,FALSE)),"")</f>
        <v/>
      </c>
      <c r="G1540" s="141"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1" t="str">
        <f>IFERROR(VLOOKUP(Table1[[#This Row],[Budget Code Description]],Table6[#All],8,FALSE),"")</f>
        <v/>
      </c>
      <c r="L1540" s="63"/>
      <c r="M1540" s="65" t="str">
        <f>IFERROR(VLOOKUP(Table1[[#This Row],[Staff ID]],Table2[],2,FALSE),"")</f>
        <v/>
      </c>
      <c r="N1540" s="209" t="str">
        <f>IFERROR(IF(VLOOKUP(Table1[[#This Row],[Budget Code Description]],Dimentions!$X$6:$AC$134,4,FALSE)="","",VLOOKUP(Table1[[#This Row],[Budget Code Description]],Dimentions!$X$6:$AC$134,4,FALSE)),"")</f>
        <v/>
      </c>
      <c r="O1540" s="65" t="str">
        <f>IFERROR(VLOOKUP(Table1[[#This Row],[Vendor ID]],Table549[],2,FALSE),"")</f>
        <v/>
      </c>
      <c r="P1540" s="63"/>
      <c r="Q1540" s="141" t="str">
        <f>IF(Table1[[#This Row],[Posting Date]]&lt;&gt;"",$D$9,"")</f>
        <v/>
      </c>
      <c r="R1540" s="157" t="str">
        <f>IF(Table1[[#This Row],[Posting Date]]&lt;&gt;"",$D$10,"")</f>
        <v/>
      </c>
      <c r="S1540" s="66"/>
      <c r="T1540" s="63"/>
      <c r="U1540" s="67"/>
      <c r="V1540" s="67"/>
      <c r="W1540" s="67" t="str">
        <f t="shared" si="28"/>
        <v/>
      </c>
      <c r="X1540" s="159" t="str">
        <f>IF(E1540="","",(IF(Table1[[#This Row],[Cur]]="USD",Table1[[#This Row],[Cur_Amount Debit]],Table1[[#This Row],[Cur_Amount Debit]]/Table1[[#This Row],[Exchange Rate]])))</f>
        <v/>
      </c>
      <c r="Y1540" s="159" t="str">
        <f>IF(E1540="","",(IF(Table1[[#This Row],[Cur]]="USD",Table1[[#This Row],[Cur_Amount Credit]],Table1[[#This Row],[Cur_Amount Credit]]/ExchangeRate)))</f>
        <v/>
      </c>
      <c r="Z1540" s="201" t="str">
        <f>IF(E1540="","",(Table1[[#This Row],[Debit USD]]-Table1[[#This Row],[Credit USD]]))</f>
        <v/>
      </c>
      <c r="AA1540" s="226"/>
      <c r="AB1540" s="255"/>
      <c r="AC1540" s="1"/>
      <c r="AD1540" s="15"/>
      <c r="AE1540" s="15" t="str">
        <f>IF(AND(OR(Table1[[#This Row],[Account]]="15030",Table1[[#This Row],[Account]]="15035",Table1[[#This Row],[Account]]="20150"),Table1[[#This Row],[Vendor ID]]=""),1,"")</f>
        <v/>
      </c>
      <c r="AF1540" s="15"/>
      <c r="AG1540" s="15"/>
      <c r="AH1540" s="15"/>
      <c r="AI1540" s="46" t="str">
        <f>IF(Table1[[#This Row],[Posting Date]]&lt;&gt;"","GJ-"&amp;CountryID,"")</f>
        <v/>
      </c>
      <c r="AJ1540" s="59" t="str">
        <f>IF(Table1[[#This Row],[Posting Date]]&lt;&gt;"",Table1[[#This Row],[Posting Date]],"")</f>
        <v/>
      </c>
      <c r="AK1540" s="46"/>
      <c r="AL1540" s="46" t="str">
        <f>IF(Table1[[#This Row],[Description]]&lt;&gt;"",Table1[[#This Row],[Description]],"")</f>
        <v/>
      </c>
      <c r="AM1540" s="46" t="str">
        <f>IF(Table1[[#This Row],[Posting Date]]&lt;&gt;"",Table1[[#This Row],[Reference Number]],"")</f>
        <v/>
      </c>
      <c r="AN1540" s="46" t="str">
        <f>TRIM(Table1[[#This Row],[Line '#]])</f>
        <v/>
      </c>
      <c r="AO1540" s="46" t="str">
        <f>TRIM(Table1[[#This Row],[Account]])</f>
        <v/>
      </c>
      <c r="AP1540" s="46" t="str">
        <f>IF(Table1[[#This Row],[Posting Date]]&lt;&gt;"",$D$5,"")</f>
        <v/>
      </c>
      <c r="AQ1540" s="46" t="str">
        <f>TRIM(Table1[[#This Row],[Departments-Prgrams]])</f>
        <v/>
      </c>
      <c r="AR1540" s="46" t="str">
        <f>TRIM(Table1[[#This Row],[Grant]])</f>
        <v/>
      </c>
      <c r="AS1540" s="46" t="str">
        <f>TRIM(Table1[[#This Row],[Staff ID]])</f>
        <v/>
      </c>
      <c r="AT1540" s="46" t="str">
        <f>IF(TRIM(Table1[[#This Row],[Budget Code]])=0,"",TRIM(Table1[[#This Row],[Budget Code]]))</f>
        <v/>
      </c>
      <c r="AU1540" s="46" t="str">
        <f>IF(Table1[[#This Row],[Line Description]]&lt;&gt;"",Table1[[#This Row],[Line Description]],"")</f>
        <v/>
      </c>
      <c r="AV1540" s="46" t="str">
        <f>IF(Table1[[#This Row],[Cur_Amount Debit]]&gt;0,ROUND(Table1[[#This Row],[Cur_Amount Debit]],2),"")</f>
        <v/>
      </c>
      <c r="AW1540" s="46" t="str">
        <f>IF(Table1[[#This Row],[Cur_Amount Credit]]&gt;0,ROUND(Table1[[#This Row],[Cur_Amount Credit]],2),"")</f>
        <v/>
      </c>
      <c r="AX1540" s="46" t="str">
        <f>LEFT(Table1[[#This Row],[Cur]],3)</f>
        <v/>
      </c>
      <c r="AY1540" s="59"/>
      <c r="AZ1540" s="46"/>
      <c r="BA1540" s="46" t="str">
        <f>IF(Table1[[#This Row],[Cur]]&lt;&gt;"",IF(Table1[[#This Row],[Cur]]="USD","",ExchangeRate),"")</f>
        <v/>
      </c>
      <c r="BB1540" s="46" t="str">
        <f>IF(Table1[[#This Row],[Grant]]&lt;&gt;"",VLOOKUP(Table1[[#This Row],[Grant]],Grants!B:D,3),"")</f>
        <v/>
      </c>
      <c r="BC1540" s="46" t="str">
        <f>TRIM(Table1[[#This Row],[Vendor ID]])</f>
        <v/>
      </c>
      <c r="BD1540">
        <f>IF(Table1[[#This Row],[Reference Number]]=Q1539,BD1539,BD1539+1)</f>
        <v>0</v>
      </c>
    </row>
    <row r="1541" spans="1:56" ht="11.25" customHeight="1" x14ac:dyDescent="0.25">
      <c r="A1541" s="1"/>
      <c r="B1541" s="88" t="str">
        <f>IF(Table1[[#This Row],[Posting Date]]&lt;&gt;"",IF(Table1[[#This Row],[Reference Number]]=Q1540,B1540+1,1),"")</f>
        <v/>
      </c>
      <c r="C1541" s="61"/>
      <c r="D1541" s="61"/>
      <c r="E1541" s="138"/>
      <c r="F1541" s="141" t="str">
        <f>IFERROR(IF(VLOOKUP(Table1[[#This Row],[Budget Code Description]],Dimentions!$X$6:$AC$139,2,FALSE)="","",VLOOKUP(Table1[[#This Row],[Budget Code Description]],Dimentions!$X$6:$AC$139,2,FALSE)),"")</f>
        <v/>
      </c>
      <c r="G1541" s="141"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1" t="str">
        <f>IFERROR(VLOOKUP(Table1[[#This Row],[Budget Code Description]],Table6[#All],8,FALSE),"")</f>
        <v/>
      </c>
      <c r="L1541" s="63"/>
      <c r="M1541" s="65" t="str">
        <f>IFERROR(VLOOKUP(Table1[[#This Row],[Staff ID]],Table2[],2,FALSE),"")</f>
        <v/>
      </c>
      <c r="N1541" s="209" t="str">
        <f>IFERROR(IF(VLOOKUP(Table1[[#This Row],[Budget Code Description]],Dimentions!$X$6:$AC$134,4,FALSE)="","",VLOOKUP(Table1[[#This Row],[Budget Code Description]],Dimentions!$X$6:$AC$134,4,FALSE)),"")</f>
        <v/>
      </c>
      <c r="O1541" s="65" t="str">
        <f>IFERROR(VLOOKUP(Table1[[#This Row],[Vendor ID]],Table549[],2,FALSE),"")</f>
        <v/>
      </c>
      <c r="P1541" s="63"/>
      <c r="Q1541" s="141" t="str">
        <f>IF(Table1[[#This Row],[Posting Date]]&lt;&gt;"",$D$9,"")</f>
        <v/>
      </c>
      <c r="R1541" s="157" t="str">
        <f>IF(Table1[[#This Row],[Posting Date]]&lt;&gt;"",$D$10,"")</f>
        <v/>
      </c>
      <c r="S1541" s="66"/>
      <c r="T1541" s="63"/>
      <c r="U1541" s="67"/>
      <c r="V1541" s="67"/>
      <c r="W1541" s="67" t="str">
        <f t="shared" si="28"/>
        <v/>
      </c>
      <c r="X1541" s="159" t="str">
        <f>IF(E1541="","",(IF(Table1[[#This Row],[Cur]]="USD",Table1[[#This Row],[Cur_Amount Debit]],Table1[[#This Row],[Cur_Amount Debit]]/Table1[[#This Row],[Exchange Rate]])))</f>
        <v/>
      </c>
      <c r="Y1541" s="159" t="str">
        <f>IF(E1541="","",(IF(Table1[[#This Row],[Cur]]="USD",Table1[[#This Row],[Cur_Amount Credit]],Table1[[#This Row],[Cur_Amount Credit]]/ExchangeRate)))</f>
        <v/>
      </c>
      <c r="Z1541" s="201" t="str">
        <f>IF(E1541="","",(Table1[[#This Row],[Debit USD]]-Table1[[#This Row],[Credit USD]]))</f>
        <v/>
      </c>
      <c r="AA1541" s="226"/>
      <c r="AB1541" s="255"/>
      <c r="AC1541" s="1"/>
      <c r="AD1541" s="15"/>
      <c r="AE1541" s="15" t="str">
        <f>IF(AND(OR(Table1[[#This Row],[Account]]="15030",Table1[[#This Row],[Account]]="15035",Table1[[#This Row],[Account]]="20150"),Table1[[#This Row],[Vendor ID]]=""),1,"")</f>
        <v/>
      </c>
      <c r="AF1541" s="15"/>
      <c r="AG1541" s="15"/>
      <c r="AH1541" s="15"/>
      <c r="AI1541" s="46" t="str">
        <f>IF(Table1[[#This Row],[Posting Date]]&lt;&gt;"","GJ-"&amp;CountryID,"")</f>
        <v/>
      </c>
      <c r="AJ1541" s="59" t="str">
        <f>IF(Table1[[#This Row],[Posting Date]]&lt;&gt;"",Table1[[#This Row],[Posting Date]],"")</f>
        <v/>
      </c>
      <c r="AK1541" s="46"/>
      <c r="AL1541" s="46" t="str">
        <f>IF(Table1[[#This Row],[Description]]&lt;&gt;"",Table1[[#This Row],[Description]],"")</f>
        <v/>
      </c>
      <c r="AM1541" s="46" t="str">
        <f>IF(Table1[[#This Row],[Posting Date]]&lt;&gt;"",Table1[[#This Row],[Reference Number]],"")</f>
        <v/>
      </c>
      <c r="AN1541" s="46" t="str">
        <f>TRIM(Table1[[#This Row],[Line '#]])</f>
        <v/>
      </c>
      <c r="AO1541" s="46" t="str">
        <f>TRIM(Table1[[#This Row],[Account]])</f>
        <v/>
      </c>
      <c r="AP1541" s="46" t="str">
        <f>IF(Table1[[#This Row],[Posting Date]]&lt;&gt;"",$D$5,"")</f>
        <v/>
      </c>
      <c r="AQ1541" s="46" t="str">
        <f>TRIM(Table1[[#This Row],[Departments-Prgrams]])</f>
        <v/>
      </c>
      <c r="AR1541" s="46" t="str">
        <f>TRIM(Table1[[#This Row],[Grant]])</f>
        <v/>
      </c>
      <c r="AS1541" s="46" t="str">
        <f>TRIM(Table1[[#This Row],[Staff ID]])</f>
        <v/>
      </c>
      <c r="AT1541" s="46" t="str">
        <f>IF(TRIM(Table1[[#This Row],[Budget Code]])=0,"",TRIM(Table1[[#This Row],[Budget Code]]))</f>
        <v/>
      </c>
      <c r="AU1541" s="46" t="str">
        <f>IF(Table1[[#This Row],[Line Description]]&lt;&gt;"",Table1[[#This Row],[Line Description]],"")</f>
        <v/>
      </c>
      <c r="AV1541" s="46" t="str">
        <f>IF(Table1[[#This Row],[Cur_Amount Debit]]&gt;0,ROUND(Table1[[#This Row],[Cur_Amount Debit]],2),"")</f>
        <v/>
      </c>
      <c r="AW1541" s="46" t="str">
        <f>IF(Table1[[#This Row],[Cur_Amount Credit]]&gt;0,ROUND(Table1[[#This Row],[Cur_Amount Credit]],2),"")</f>
        <v/>
      </c>
      <c r="AX1541" s="46" t="str">
        <f>LEFT(Table1[[#This Row],[Cur]],3)</f>
        <v/>
      </c>
      <c r="AY1541" s="59"/>
      <c r="AZ1541" s="46"/>
      <c r="BA1541" s="46" t="str">
        <f>IF(Table1[[#This Row],[Cur]]&lt;&gt;"",IF(Table1[[#This Row],[Cur]]="USD","",ExchangeRate),"")</f>
        <v/>
      </c>
      <c r="BB1541" s="46" t="str">
        <f>IF(Table1[[#This Row],[Grant]]&lt;&gt;"",VLOOKUP(Table1[[#This Row],[Grant]],Grants!B:D,3),"")</f>
        <v/>
      </c>
      <c r="BC1541" s="46" t="str">
        <f>TRIM(Table1[[#This Row],[Vendor ID]])</f>
        <v/>
      </c>
      <c r="BD1541">
        <f>IF(Table1[[#This Row],[Reference Number]]=Q1540,BD1540,BD1540+1)</f>
        <v>0</v>
      </c>
    </row>
    <row r="1542" spans="1:56" ht="11.25" customHeight="1" x14ac:dyDescent="0.25">
      <c r="A1542" s="1"/>
      <c r="B1542" s="88" t="str">
        <f>IF(Table1[[#This Row],[Posting Date]]&lt;&gt;"",IF(Table1[[#This Row],[Reference Number]]=Q1541,B1541+1,1),"")</f>
        <v/>
      </c>
      <c r="C1542" s="61"/>
      <c r="D1542" s="61"/>
      <c r="E1542" s="138"/>
      <c r="F1542" s="141" t="str">
        <f>IFERROR(IF(VLOOKUP(Table1[[#This Row],[Budget Code Description]],Dimentions!$X$6:$AC$139,2,FALSE)="","",VLOOKUP(Table1[[#This Row],[Budget Code Description]],Dimentions!$X$6:$AC$139,2,FALSE)),"")</f>
        <v/>
      </c>
      <c r="G1542" s="141"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1" t="str">
        <f>IFERROR(VLOOKUP(Table1[[#This Row],[Budget Code Description]],Table6[#All],8,FALSE),"")</f>
        <v/>
      </c>
      <c r="L1542" s="63"/>
      <c r="M1542" s="65" t="str">
        <f>IFERROR(VLOOKUP(Table1[[#This Row],[Staff ID]],Table2[],2,FALSE),"")</f>
        <v/>
      </c>
      <c r="N1542" s="209" t="str">
        <f>IFERROR(IF(VLOOKUP(Table1[[#This Row],[Budget Code Description]],Dimentions!$X$6:$AC$134,4,FALSE)="","",VLOOKUP(Table1[[#This Row],[Budget Code Description]],Dimentions!$X$6:$AC$134,4,FALSE)),"")</f>
        <v/>
      </c>
      <c r="O1542" s="65" t="str">
        <f>IFERROR(VLOOKUP(Table1[[#This Row],[Vendor ID]],Table549[],2,FALSE),"")</f>
        <v/>
      </c>
      <c r="P1542" s="63"/>
      <c r="Q1542" s="141" t="str">
        <f>IF(Table1[[#This Row],[Posting Date]]&lt;&gt;"",$D$9,"")</f>
        <v/>
      </c>
      <c r="R1542" s="157" t="str">
        <f>IF(Table1[[#This Row],[Posting Date]]&lt;&gt;"",$D$10,"")</f>
        <v/>
      </c>
      <c r="S1542" s="66"/>
      <c r="T1542" s="63"/>
      <c r="U1542" s="67"/>
      <c r="V1542" s="67"/>
      <c r="W1542" s="67" t="str">
        <f t="shared" si="28"/>
        <v/>
      </c>
      <c r="X1542" s="159" t="str">
        <f>IF(E1542="","",(IF(Table1[[#This Row],[Cur]]="USD",Table1[[#This Row],[Cur_Amount Debit]],Table1[[#This Row],[Cur_Amount Debit]]/Table1[[#This Row],[Exchange Rate]])))</f>
        <v/>
      </c>
      <c r="Y1542" s="159" t="str">
        <f>IF(E1542="","",(IF(Table1[[#This Row],[Cur]]="USD",Table1[[#This Row],[Cur_Amount Credit]],Table1[[#This Row],[Cur_Amount Credit]]/ExchangeRate)))</f>
        <v/>
      </c>
      <c r="Z1542" s="201" t="str">
        <f>IF(E1542="","",(Table1[[#This Row],[Debit USD]]-Table1[[#This Row],[Credit USD]]))</f>
        <v/>
      </c>
      <c r="AA1542" s="226"/>
      <c r="AB1542" s="255"/>
      <c r="AC1542" s="1"/>
      <c r="AD1542" s="15"/>
      <c r="AE1542" s="15" t="str">
        <f>IF(AND(OR(Table1[[#This Row],[Account]]="15030",Table1[[#This Row],[Account]]="15035",Table1[[#This Row],[Account]]="20150"),Table1[[#This Row],[Vendor ID]]=""),1,"")</f>
        <v/>
      </c>
      <c r="AF1542" s="15"/>
      <c r="AG1542" s="15"/>
      <c r="AH1542" s="15"/>
      <c r="AI1542" s="46" t="str">
        <f>IF(Table1[[#This Row],[Posting Date]]&lt;&gt;"","GJ-"&amp;CountryID,"")</f>
        <v/>
      </c>
      <c r="AJ1542" s="59" t="str">
        <f>IF(Table1[[#This Row],[Posting Date]]&lt;&gt;"",Table1[[#This Row],[Posting Date]],"")</f>
        <v/>
      </c>
      <c r="AK1542" s="46"/>
      <c r="AL1542" s="46" t="str">
        <f>IF(Table1[[#This Row],[Description]]&lt;&gt;"",Table1[[#This Row],[Description]],"")</f>
        <v/>
      </c>
      <c r="AM1542" s="46" t="str">
        <f>IF(Table1[[#This Row],[Posting Date]]&lt;&gt;"",Table1[[#This Row],[Reference Number]],"")</f>
        <v/>
      </c>
      <c r="AN1542" s="46" t="str">
        <f>TRIM(Table1[[#This Row],[Line '#]])</f>
        <v/>
      </c>
      <c r="AO1542" s="46" t="str">
        <f>TRIM(Table1[[#This Row],[Account]])</f>
        <v/>
      </c>
      <c r="AP1542" s="46" t="str">
        <f>IF(Table1[[#This Row],[Posting Date]]&lt;&gt;"",$D$5,"")</f>
        <v/>
      </c>
      <c r="AQ1542" s="46" t="str">
        <f>TRIM(Table1[[#This Row],[Departments-Prgrams]])</f>
        <v/>
      </c>
      <c r="AR1542" s="46" t="str">
        <f>TRIM(Table1[[#This Row],[Grant]])</f>
        <v/>
      </c>
      <c r="AS1542" s="46" t="str">
        <f>TRIM(Table1[[#This Row],[Staff ID]])</f>
        <v/>
      </c>
      <c r="AT1542" s="46" t="str">
        <f>IF(TRIM(Table1[[#This Row],[Budget Code]])=0,"",TRIM(Table1[[#This Row],[Budget Code]]))</f>
        <v/>
      </c>
      <c r="AU1542" s="46" t="str">
        <f>IF(Table1[[#This Row],[Line Description]]&lt;&gt;"",Table1[[#This Row],[Line Description]],"")</f>
        <v/>
      </c>
      <c r="AV1542" s="46" t="str">
        <f>IF(Table1[[#This Row],[Cur_Amount Debit]]&gt;0,ROUND(Table1[[#This Row],[Cur_Amount Debit]],2),"")</f>
        <v/>
      </c>
      <c r="AW1542" s="46" t="str">
        <f>IF(Table1[[#This Row],[Cur_Amount Credit]]&gt;0,ROUND(Table1[[#This Row],[Cur_Amount Credit]],2),"")</f>
        <v/>
      </c>
      <c r="AX1542" s="46" t="str">
        <f>LEFT(Table1[[#This Row],[Cur]],3)</f>
        <v/>
      </c>
      <c r="AY1542" s="59"/>
      <c r="AZ1542" s="46"/>
      <c r="BA1542" s="46" t="str">
        <f>IF(Table1[[#This Row],[Cur]]&lt;&gt;"",IF(Table1[[#This Row],[Cur]]="USD","",ExchangeRate),"")</f>
        <v/>
      </c>
      <c r="BB1542" s="46" t="str">
        <f>IF(Table1[[#This Row],[Grant]]&lt;&gt;"",VLOOKUP(Table1[[#This Row],[Grant]],Grants!B:D,3),"")</f>
        <v/>
      </c>
      <c r="BC1542" s="46" t="str">
        <f>TRIM(Table1[[#This Row],[Vendor ID]])</f>
        <v/>
      </c>
      <c r="BD1542">
        <f>IF(Table1[[#This Row],[Reference Number]]=Q1541,BD1541,BD1541+1)</f>
        <v>0</v>
      </c>
    </row>
    <row r="1543" spans="1:56" ht="11.25" customHeight="1" x14ac:dyDescent="0.25">
      <c r="A1543" s="1"/>
      <c r="B1543" s="88" t="str">
        <f>IF(Table1[[#This Row],[Posting Date]]&lt;&gt;"",IF(Table1[[#This Row],[Reference Number]]=Q1542,B1542+1,1),"")</f>
        <v/>
      </c>
      <c r="C1543" s="61"/>
      <c r="D1543" s="61"/>
      <c r="E1543" s="138"/>
      <c r="F1543" s="141" t="str">
        <f>IFERROR(IF(VLOOKUP(Table1[[#This Row],[Budget Code Description]],Dimentions!$X$6:$AC$139,2,FALSE)="","",VLOOKUP(Table1[[#This Row],[Budget Code Description]],Dimentions!$X$6:$AC$139,2,FALSE)),"")</f>
        <v/>
      </c>
      <c r="G1543" s="141"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1" t="str">
        <f>IFERROR(VLOOKUP(Table1[[#This Row],[Budget Code Description]],Table6[#All],8,FALSE),"")</f>
        <v/>
      </c>
      <c r="L1543" s="63"/>
      <c r="M1543" s="65" t="str">
        <f>IFERROR(VLOOKUP(Table1[[#This Row],[Staff ID]],Table2[],2,FALSE),"")</f>
        <v/>
      </c>
      <c r="N1543" s="209" t="str">
        <f>IFERROR(IF(VLOOKUP(Table1[[#This Row],[Budget Code Description]],Dimentions!$X$6:$AC$134,4,FALSE)="","",VLOOKUP(Table1[[#This Row],[Budget Code Description]],Dimentions!$X$6:$AC$134,4,FALSE)),"")</f>
        <v/>
      </c>
      <c r="O1543" s="65" t="str">
        <f>IFERROR(VLOOKUP(Table1[[#This Row],[Vendor ID]],Table549[],2,FALSE),"")</f>
        <v/>
      </c>
      <c r="P1543" s="63"/>
      <c r="Q1543" s="141" t="str">
        <f>IF(Table1[[#This Row],[Posting Date]]&lt;&gt;"",$D$9,"")</f>
        <v/>
      </c>
      <c r="R1543" s="157" t="str">
        <f>IF(Table1[[#This Row],[Posting Date]]&lt;&gt;"",$D$10,"")</f>
        <v/>
      </c>
      <c r="S1543" s="66"/>
      <c r="T1543" s="63"/>
      <c r="U1543" s="67"/>
      <c r="V1543" s="67"/>
      <c r="W1543" s="67" t="str">
        <f t="shared" si="28"/>
        <v/>
      </c>
      <c r="X1543" s="159" t="str">
        <f>IF(E1543="","",(IF(Table1[[#This Row],[Cur]]="USD",Table1[[#This Row],[Cur_Amount Debit]],Table1[[#This Row],[Cur_Amount Debit]]/Table1[[#This Row],[Exchange Rate]])))</f>
        <v/>
      </c>
      <c r="Y1543" s="159" t="str">
        <f>IF(E1543="","",(IF(Table1[[#This Row],[Cur]]="USD",Table1[[#This Row],[Cur_Amount Credit]],Table1[[#This Row],[Cur_Amount Credit]]/ExchangeRate)))</f>
        <v/>
      </c>
      <c r="Z1543" s="201" t="str">
        <f>IF(E1543="","",(Table1[[#This Row],[Debit USD]]-Table1[[#This Row],[Credit USD]]))</f>
        <v/>
      </c>
      <c r="AA1543" s="226"/>
      <c r="AB1543" s="255"/>
      <c r="AC1543" s="1"/>
      <c r="AD1543" s="15"/>
      <c r="AE1543" s="15" t="str">
        <f>IF(AND(OR(Table1[[#This Row],[Account]]="15030",Table1[[#This Row],[Account]]="15035",Table1[[#This Row],[Account]]="20150"),Table1[[#This Row],[Vendor ID]]=""),1,"")</f>
        <v/>
      </c>
      <c r="AF1543" s="15"/>
      <c r="AG1543" s="15"/>
      <c r="AH1543" s="15"/>
      <c r="AI1543" s="46" t="str">
        <f>IF(Table1[[#This Row],[Posting Date]]&lt;&gt;"","GJ-"&amp;CountryID,"")</f>
        <v/>
      </c>
      <c r="AJ1543" s="59" t="str">
        <f>IF(Table1[[#This Row],[Posting Date]]&lt;&gt;"",Table1[[#This Row],[Posting Date]],"")</f>
        <v/>
      </c>
      <c r="AK1543" s="46"/>
      <c r="AL1543" s="46" t="str">
        <f>IF(Table1[[#This Row],[Description]]&lt;&gt;"",Table1[[#This Row],[Description]],"")</f>
        <v/>
      </c>
      <c r="AM1543" s="46" t="str">
        <f>IF(Table1[[#This Row],[Posting Date]]&lt;&gt;"",Table1[[#This Row],[Reference Number]],"")</f>
        <v/>
      </c>
      <c r="AN1543" s="46" t="str">
        <f>TRIM(Table1[[#This Row],[Line '#]])</f>
        <v/>
      </c>
      <c r="AO1543" s="46" t="str">
        <f>TRIM(Table1[[#This Row],[Account]])</f>
        <v/>
      </c>
      <c r="AP1543" s="46" t="str">
        <f>IF(Table1[[#This Row],[Posting Date]]&lt;&gt;"",$D$5,"")</f>
        <v/>
      </c>
      <c r="AQ1543" s="46" t="str">
        <f>TRIM(Table1[[#This Row],[Departments-Prgrams]])</f>
        <v/>
      </c>
      <c r="AR1543" s="46" t="str">
        <f>TRIM(Table1[[#This Row],[Grant]])</f>
        <v/>
      </c>
      <c r="AS1543" s="46" t="str">
        <f>TRIM(Table1[[#This Row],[Staff ID]])</f>
        <v/>
      </c>
      <c r="AT1543" s="46" t="str">
        <f>IF(TRIM(Table1[[#This Row],[Budget Code]])=0,"",TRIM(Table1[[#This Row],[Budget Code]]))</f>
        <v/>
      </c>
      <c r="AU1543" s="46" t="str">
        <f>IF(Table1[[#This Row],[Line Description]]&lt;&gt;"",Table1[[#This Row],[Line Description]],"")</f>
        <v/>
      </c>
      <c r="AV1543" s="46" t="str">
        <f>IF(Table1[[#This Row],[Cur_Amount Debit]]&gt;0,ROUND(Table1[[#This Row],[Cur_Amount Debit]],2),"")</f>
        <v/>
      </c>
      <c r="AW1543" s="46" t="str">
        <f>IF(Table1[[#This Row],[Cur_Amount Credit]]&gt;0,ROUND(Table1[[#This Row],[Cur_Amount Credit]],2),"")</f>
        <v/>
      </c>
      <c r="AX1543" s="46" t="str">
        <f>LEFT(Table1[[#This Row],[Cur]],3)</f>
        <v/>
      </c>
      <c r="AY1543" s="59"/>
      <c r="AZ1543" s="46"/>
      <c r="BA1543" s="46" t="str">
        <f>IF(Table1[[#This Row],[Cur]]&lt;&gt;"",IF(Table1[[#This Row],[Cur]]="USD","",ExchangeRate),"")</f>
        <v/>
      </c>
      <c r="BB1543" s="46" t="str">
        <f>IF(Table1[[#This Row],[Grant]]&lt;&gt;"",VLOOKUP(Table1[[#This Row],[Grant]],Grants!B:D,3),"")</f>
        <v/>
      </c>
      <c r="BC1543" s="46" t="str">
        <f>TRIM(Table1[[#This Row],[Vendor ID]])</f>
        <v/>
      </c>
      <c r="BD1543">
        <f>IF(Table1[[#This Row],[Reference Number]]=Q1542,BD1542,BD1542+1)</f>
        <v>0</v>
      </c>
    </row>
    <row r="1544" spans="1:56" ht="11.25" customHeight="1" x14ac:dyDescent="0.25">
      <c r="A1544" s="1"/>
      <c r="B1544" s="88" t="str">
        <f>IF(Table1[[#This Row],[Posting Date]]&lt;&gt;"",IF(Table1[[#This Row],[Reference Number]]=Q1543,B1543+1,1),"")</f>
        <v/>
      </c>
      <c r="C1544" s="61"/>
      <c r="D1544" s="61"/>
      <c r="E1544" s="138"/>
      <c r="F1544" s="141" t="str">
        <f>IFERROR(IF(VLOOKUP(Table1[[#This Row],[Budget Code Description]],Dimentions!$X$6:$AC$139,2,FALSE)="","",VLOOKUP(Table1[[#This Row],[Budget Code Description]],Dimentions!$X$6:$AC$139,2,FALSE)),"")</f>
        <v/>
      </c>
      <c r="G1544" s="141"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1" t="str">
        <f>IFERROR(VLOOKUP(Table1[[#This Row],[Budget Code Description]],Table6[#All],8,FALSE),"")</f>
        <v/>
      </c>
      <c r="L1544" s="63"/>
      <c r="M1544" s="65" t="str">
        <f>IFERROR(VLOOKUP(Table1[[#This Row],[Staff ID]],Table2[],2,FALSE),"")</f>
        <v/>
      </c>
      <c r="N1544" s="209" t="str">
        <f>IFERROR(IF(VLOOKUP(Table1[[#This Row],[Budget Code Description]],Dimentions!$X$6:$AC$134,4,FALSE)="","",VLOOKUP(Table1[[#This Row],[Budget Code Description]],Dimentions!$X$6:$AC$134,4,FALSE)),"")</f>
        <v/>
      </c>
      <c r="O1544" s="65" t="str">
        <f>IFERROR(VLOOKUP(Table1[[#This Row],[Vendor ID]],Table549[],2,FALSE),"")</f>
        <v/>
      </c>
      <c r="P1544" s="63"/>
      <c r="Q1544" s="141" t="str">
        <f>IF(Table1[[#This Row],[Posting Date]]&lt;&gt;"",$D$9,"")</f>
        <v/>
      </c>
      <c r="R1544" s="157" t="str">
        <f>IF(Table1[[#This Row],[Posting Date]]&lt;&gt;"",$D$10,"")</f>
        <v/>
      </c>
      <c r="S1544" s="66"/>
      <c r="T1544" s="63"/>
      <c r="U1544" s="67"/>
      <c r="V1544" s="67"/>
      <c r="W1544" s="67" t="str">
        <f t="shared" si="28"/>
        <v/>
      </c>
      <c r="X1544" s="159" t="str">
        <f>IF(E1544="","",(IF(Table1[[#This Row],[Cur]]="USD",Table1[[#This Row],[Cur_Amount Debit]],Table1[[#This Row],[Cur_Amount Debit]]/Table1[[#This Row],[Exchange Rate]])))</f>
        <v/>
      </c>
      <c r="Y1544" s="159" t="str">
        <f>IF(E1544="","",(IF(Table1[[#This Row],[Cur]]="USD",Table1[[#This Row],[Cur_Amount Credit]],Table1[[#This Row],[Cur_Amount Credit]]/ExchangeRate)))</f>
        <v/>
      </c>
      <c r="Z1544" s="201" t="str">
        <f>IF(E1544="","",(Table1[[#This Row],[Debit USD]]-Table1[[#This Row],[Credit USD]]))</f>
        <v/>
      </c>
      <c r="AA1544" s="226"/>
      <c r="AB1544" s="255"/>
      <c r="AC1544" s="1"/>
      <c r="AD1544" s="15"/>
      <c r="AE1544" s="15" t="str">
        <f>IF(AND(OR(Table1[[#This Row],[Account]]="15030",Table1[[#This Row],[Account]]="15035",Table1[[#This Row],[Account]]="20150"),Table1[[#This Row],[Vendor ID]]=""),1,"")</f>
        <v/>
      </c>
      <c r="AF1544" s="15"/>
      <c r="AG1544" s="15"/>
      <c r="AH1544" s="15"/>
      <c r="AI1544" s="46" t="str">
        <f>IF(Table1[[#This Row],[Posting Date]]&lt;&gt;"","GJ-"&amp;CountryID,"")</f>
        <v/>
      </c>
      <c r="AJ1544" s="59" t="str">
        <f>IF(Table1[[#This Row],[Posting Date]]&lt;&gt;"",Table1[[#This Row],[Posting Date]],"")</f>
        <v/>
      </c>
      <c r="AK1544" s="46"/>
      <c r="AL1544" s="46" t="str">
        <f>IF(Table1[[#This Row],[Description]]&lt;&gt;"",Table1[[#This Row],[Description]],"")</f>
        <v/>
      </c>
      <c r="AM1544" s="46" t="str">
        <f>IF(Table1[[#This Row],[Posting Date]]&lt;&gt;"",Table1[[#This Row],[Reference Number]],"")</f>
        <v/>
      </c>
      <c r="AN1544" s="46" t="str">
        <f>TRIM(Table1[[#This Row],[Line '#]])</f>
        <v/>
      </c>
      <c r="AO1544" s="46" t="str">
        <f>TRIM(Table1[[#This Row],[Account]])</f>
        <v/>
      </c>
      <c r="AP1544" s="46" t="str">
        <f>IF(Table1[[#This Row],[Posting Date]]&lt;&gt;"",$D$5,"")</f>
        <v/>
      </c>
      <c r="AQ1544" s="46" t="str">
        <f>TRIM(Table1[[#This Row],[Departments-Prgrams]])</f>
        <v/>
      </c>
      <c r="AR1544" s="46" t="str">
        <f>TRIM(Table1[[#This Row],[Grant]])</f>
        <v/>
      </c>
      <c r="AS1544" s="46" t="str">
        <f>TRIM(Table1[[#This Row],[Staff ID]])</f>
        <v/>
      </c>
      <c r="AT1544" s="46" t="str">
        <f>IF(TRIM(Table1[[#This Row],[Budget Code]])=0,"",TRIM(Table1[[#This Row],[Budget Code]]))</f>
        <v/>
      </c>
      <c r="AU1544" s="46" t="str">
        <f>IF(Table1[[#This Row],[Line Description]]&lt;&gt;"",Table1[[#This Row],[Line Description]],"")</f>
        <v/>
      </c>
      <c r="AV1544" s="46" t="str">
        <f>IF(Table1[[#This Row],[Cur_Amount Debit]]&gt;0,ROUND(Table1[[#This Row],[Cur_Amount Debit]],2),"")</f>
        <v/>
      </c>
      <c r="AW1544" s="46" t="str">
        <f>IF(Table1[[#This Row],[Cur_Amount Credit]]&gt;0,ROUND(Table1[[#This Row],[Cur_Amount Credit]],2),"")</f>
        <v/>
      </c>
      <c r="AX1544" s="46" t="str">
        <f>LEFT(Table1[[#This Row],[Cur]],3)</f>
        <v/>
      </c>
      <c r="AY1544" s="59"/>
      <c r="AZ1544" s="46"/>
      <c r="BA1544" s="46" t="str">
        <f>IF(Table1[[#This Row],[Cur]]&lt;&gt;"",IF(Table1[[#This Row],[Cur]]="USD","",ExchangeRate),"")</f>
        <v/>
      </c>
      <c r="BB1544" s="46" t="str">
        <f>IF(Table1[[#This Row],[Grant]]&lt;&gt;"",VLOOKUP(Table1[[#This Row],[Grant]],Grants!B:D,3),"")</f>
        <v/>
      </c>
      <c r="BC1544" s="46" t="str">
        <f>TRIM(Table1[[#This Row],[Vendor ID]])</f>
        <v/>
      </c>
      <c r="BD1544">
        <f>IF(Table1[[#This Row],[Reference Number]]=Q1543,BD1543,BD1543+1)</f>
        <v>0</v>
      </c>
    </row>
    <row r="1545" spans="1:56" ht="11.25" customHeight="1" x14ac:dyDescent="0.25">
      <c r="A1545" s="1"/>
      <c r="B1545" s="88" t="str">
        <f>IF(Table1[[#This Row],[Posting Date]]&lt;&gt;"",IF(Table1[[#This Row],[Reference Number]]=Q1544,B1544+1,1),"")</f>
        <v/>
      </c>
      <c r="C1545" s="61"/>
      <c r="D1545" s="61"/>
      <c r="E1545" s="138"/>
      <c r="F1545" s="141" t="str">
        <f>IFERROR(IF(VLOOKUP(Table1[[#This Row],[Budget Code Description]],Dimentions!$X$6:$AC$139,2,FALSE)="","",VLOOKUP(Table1[[#This Row],[Budget Code Description]],Dimentions!$X$6:$AC$139,2,FALSE)),"")</f>
        <v/>
      </c>
      <c r="G1545" s="141"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1" t="str">
        <f>IFERROR(VLOOKUP(Table1[[#This Row],[Budget Code Description]],Table6[#All],8,FALSE),"")</f>
        <v/>
      </c>
      <c r="L1545" s="63"/>
      <c r="M1545" s="65" t="str">
        <f>IFERROR(VLOOKUP(Table1[[#This Row],[Staff ID]],Table2[],2,FALSE),"")</f>
        <v/>
      </c>
      <c r="N1545" s="209" t="str">
        <f>IFERROR(IF(VLOOKUP(Table1[[#This Row],[Budget Code Description]],Dimentions!$X$6:$AC$134,4,FALSE)="","",VLOOKUP(Table1[[#This Row],[Budget Code Description]],Dimentions!$X$6:$AC$134,4,FALSE)),"")</f>
        <v/>
      </c>
      <c r="O1545" s="65" t="str">
        <f>IFERROR(VLOOKUP(Table1[[#This Row],[Vendor ID]],Table549[],2,FALSE),"")</f>
        <v/>
      </c>
      <c r="P1545" s="63"/>
      <c r="Q1545" s="141" t="str">
        <f>IF(Table1[[#This Row],[Posting Date]]&lt;&gt;"",$D$9,"")</f>
        <v/>
      </c>
      <c r="R1545" s="157" t="str">
        <f>IF(Table1[[#This Row],[Posting Date]]&lt;&gt;"",$D$10,"")</f>
        <v/>
      </c>
      <c r="S1545" s="66"/>
      <c r="T1545" s="63"/>
      <c r="U1545" s="67"/>
      <c r="V1545" s="67"/>
      <c r="W1545" s="67" t="str">
        <f t="shared" si="28"/>
        <v/>
      </c>
      <c r="X1545" s="159" t="str">
        <f>IF(E1545="","",(IF(Table1[[#This Row],[Cur]]="USD",Table1[[#This Row],[Cur_Amount Debit]],Table1[[#This Row],[Cur_Amount Debit]]/Table1[[#This Row],[Exchange Rate]])))</f>
        <v/>
      </c>
      <c r="Y1545" s="159" t="str">
        <f>IF(E1545="","",(IF(Table1[[#This Row],[Cur]]="USD",Table1[[#This Row],[Cur_Amount Credit]],Table1[[#This Row],[Cur_Amount Credit]]/ExchangeRate)))</f>
        <v/>
      </c>
      <c r="Z1545" s="201" t="str">
        <f>IF(E1545="","",(Table1[[#This Row],[Debit USD]]-Table1[[#This Row],[Credit USD]]))</f>
        <v/>
      </c>
      <c r="AA1545" s="226"/>
      <c r="AB1545" s="255"/>
      <c r="AC1545" s="1"/>
      <c r="AD1545" s="15"/>
      <c r="AE1545" s="15" t="str">
        <f>IF(AND(OR(Table1[[#This Row],[Account]]="15030",Table1[[#This Row],[Account]]="15035",Table1[[#This Row],[Account]]="20150"),Table1[[#This Row],[Vendor ID]]=""),1,"")</f>
        <v/>
      </c>
      <c r="AF1545" s="15"/>
      <c r="AG1545" s="15"/>
      <c r="AH1545" s="15"/>
      <c r="AI1545" s="46" t="str">
        <f>IF(Table1[[#This Row],[Posting Date]]&lt;&gt;"","GJ-"&amp;CountryID,"")</f>
        <v/>
      </c>
      <c r="AJ1545" s="59" t="str">
        <f>IF(Table1[[#This Row],[Posting Date]]&lt;&gt;"",Table1[[#This Row],[Posting Date]],"")</f>
        <v/>
      </c>
      <c r="AK1545" s="46"/>
      <c r="AL1545" s="46" t="str">
        <f>IF(Table1[[#This Row],[Description]]&lt;&gt;"",Table1[[#This Row],[Description]],"")</f>
        <v/>
      </c>
      <c r="AM1545" s="46" t="str">
        <f>IF(Table1[[#This Row],[Posting Date]]&lt;&gt;"",Table1[[#This Row],[Reference Number]],"")</f>
        <v/>
      </c>
      <c r="AN1545" s="46" t="str">
        <f>TRIM(Table1[[#This Row],[Line '#]])</f>
        <v/>
      </c>
      <c r="AO1545" s="46" t="str">
        <f>TRIM(Table1[[#This Row],[Account]])</f>
        <v/>
      </c>
      <c r="AP1545" s="46" t="str">
        <f>IF(Table1[[#This Row],[Posting Date]]&lt;&gt;"",$D$5,"")</f>
        <v/>
      </c>
      <c r="AQ1545" s="46" t="str">
        <f>TRIM(Table1[[#This Row],[Departments-Prgrams]])</f>
        <v/>
      </c>
      <c r="AR1545" s="46" t="str">
        <f>TRIM(Table1[[#This Row],[Grant]])</f>
        <v/>
      </c>
      <c r="AS1545" s="46" t="str">
        <f>TRIM(Table1[[#This Row],[Staff ID]])</f>
        <v/>
      </c>
      <c r="AT1545" s="46" t="str">
        <f>IF(TRIM(Table1[[#This Row],[Budget Code]])=0,"",TRIM(Table1[[#This Row],[Budget Code]]))</f>
        <v/>
      </c>
      <c r="AU1545" s="46" t="str">
        <f>IF(Table1[[#This Row],[Line Description]]&lt;&gt;"",Table1[[#This Row],[Line Description]],"")</f>
        <v/>
      </c>
      <c r="AV1545" s="46" t="str">
        <f>IF(Table1[[#This Row],[Cur_Amount Debit]]&gt;0,ROUND(Table1[[#This Row],[Cur_Amount Debit]],2),"")</f>
        <v/>
      </c>
      <c r="AW1545" s="46" t="str">
        <f>IF(Table1[[#This Row],[Cur_Amount Credit]]&gt;0,ROUND(Table1[[#This Row],[Cur_Amount Credit]],2),"")</f>
        <v/>
      </c>
      <c r="AX1545" s="46" t="str">
        <f>LEFT(Table1[[#This Row],[Cur]],3)</f>
        <v/>
      </c>
      <c r="AY1545" s="59"/>
      <c r="AZ1545" s="46"/>
      <c r="BA1545" s="46" t="str">
        <f>IF(Table1[[#This Row],[Cur]]&lt;&gt;"",IF(Table1[[#This Row],[Cur]]="USD","",ExchangeRate),"")</f>
        <v/>
      </c>
      <c r="BB1545" s="46" t="str">
        <f>IF(Table1[[#This Row],[Grant]]&lt;&gt;"",VLOOKUP(Table1[[#This Row],[Grant]],Grants!B:D,3),"")</f>
        <v/>
      </c>
      <c r="BC1545" s="46" t="str">
        <f>TRIM(Table1[[#This Row],[Vendor ID]])</f>
        <v/>
      </c>
      <c r="BD1545">
        <f>IF(Table1[[#This Row],[Reference Number]]=Q1544,BD1544,BD1544+1)</f>
        <v>0</v>
      </c>
    </row>
    <row r="1546" spans="1:56" ht="11.25" customHeight="1" x14ac:dyDescent="0.25">
      <c r="A1546" s="1"/>
      <c r="B1546" s="88" t="str">
        <f>IF(Table1[[#This Row],[Posting Date]]&lt;&gt;"",IF(Table1[[#This Row],[Reference Number]]=Q1545,B1545+1,1),"")</f>
        <v/>
      </c>
      <c r="C1546" s="61"/>
      <c r="D1546" s="61"/>
      <c r="E1546" s="138"/>
      <c r="F1546" s="141" t="str">
        <f>IFERROR(IF(VLOOKUP(Table1[[#This Row],[Budget Code Description]],Dimentions!$X$6:$AC$139,2,FALSE)="","",VLOOKUP(Table1[[#This Row],[Budget Code Description]],Dimentions!$X$6:$AC$139,2,FALSE)),"")</f>
        <v/>
      </c>
      <c r="G1546" s="141"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1" t="str">
        <f>IFERROR(VLOOKUP(Table1[[#This Row],[Budget Code Description]],Table6[#All],8,FALSE),"")</f>
        <v/>
      </c>
      <c r="L1546" s="63"/>
      <c r="M1546" s="65" t="str">
        <f>IFERROR(VLOOKUP(Table1[[#This Row],[Staff ID]],Table2[],2,FALSE),"")</f>
        <v/>
      </c>
      <c r="N1546" s="209" t="str">
        <f>IFERROR(IF(VLOOKUP(Table1[[#This Row],[Budget Code Description]],Dimentions!$X$6:$AC$134,4,FALSE)="","",VLOOKUP(Table1[[#This Row],[Budget Code Description]],Dimentions!$X$6:$AC$134,4,FALSE)),"")</f>
        <v/>
      </c>
      <c r="O1546" s="65" t="str">
        <f>IFERROR(VLOOKUP(Table1[[#This Row],[Vendor ID]],Table549[],2,FALSE),"")</f>
        <v/>
      </c>
      <c r="P1546" s="63"/>
      <c r="Q1546" s="141" t="str">
        <f>IF(Table1[[#This Row],[Posting Date]]&lt;&gt;"",$D$9,"")</f>
        <v/>
      </c>
      <c r="R1546" s="157" t="str">
        <f>IF(Table1[[#This Row],[Posting Date]]&lt;&gt;"",$D$10,"")</f>
        <v/>
      </c>
      <c r="S1546" s="66"/>
      <c r="T1546" s="63"/>
      <c r="U1546" s="67"/>
      <c r="V1546" s="67"/>
      <c r="W1546" s="67" t="str">
        <f t="shared" si="28"/>
        <v/>
      </c>
      <c r="X1546" s="159" t="str">
        <f>IF(E1546="","",(IF(Table1[[#This Row],[Cur]]="USD",Table1[[#This Row],[Cur_Amount Debit]],Table1[[#This Row],[Cur_Amount Debit]]/Table1[[#This Row],[Exchange Rate]])))</f>
        <v/>
      </c>
      <c r="Y1546" s="159" t="str">
        <f>IF(E1546="","",(IF(Table1[[#This Row],[Cur]]="USD",Table1[[#This Row],[Cur_Amount Credit]],Table1[[#This Row],[Cur_Amount Credit]]/ExchangeRate)))</f>
        <v/>
      </c>
      <c r="Z1546" s="201" t="str">
        <f>IF(E1546="","",(Table1[[#This Row],[Debit USD]]-Table1[[#This Row],[Credit USD]]))</f>
        <v/>
      </c>
      <c r="AA1546" s="226"/>
      <c r="AB1546" s="255"/>
      <c r="AC1546" s="1"/>
      <c r="AD1546" s="15"/>
      <c r="AE1546" s="15" t="str">
        <f>IF(AND(OR(Table1[[#This Row],[Account]]="15030",Table1[[#This Row],[Account]]="15035",Table1[[#This Row],[Account]]="20150"),Table1[[#This Row],[Vendor ID]]=""),1,"")</f>
        <v/>
      </c>
      <c r="AF1546" s="15"/>
      <c r="AG1546" s="15"/>
      <c r="AH1546" s="15"/>
      <c r="AI1546" s="46" t="str">
        <f>IF(Table1[[#This Row],[Posting Date]]&lt;&gt;"","GJ-"&amp;CountryID,"")</f>
        <v/>
      </c>
      <c r="AJ1546" s="59" t="str">
        <f>IF(Table1[[#This Row],[Posting Date]]&lt;&gt;"",Table1[[#This Row],[Posting Date]],"")</f>
        <v/>
      </c>
      <c r="AK1546" s="46"/>
      <c r="AL1546" s="46" t="str">
        <f>IF(Table1[[#This Row],[Description]]&lt;&gt;"",Table1[[#This Row],[Description]],"")</f>
        <v/>
      </c>
      <c r="AM1546" s="46" t="str">
        <f>IF(Table1[[#This Row],[Posting Date]]&lt;&gt;"",Table1[[#This Row],[Reference Number]],"")</f>
        <v/>
      </c>
      <c r="AN1546" s="46" t="str">
        <f>TRIM(Table1[[#This Row],[Line '#]])</f>
        <v/>
      </c>
      <c r="AO1546" s="46" t="str">
        <f>TRIM(Table1[[#This Row],[Account]])</f>
        <v/>
      </c>
      <c r="AP1546" s="46" t="str">
        <f>IF(Table1[[#This Row],[Posting Date]]&lt;&gt;"",$D$5,"")</f>
        <v/>
      </c>
      <c r="AQ1546" s="46" t="str">
        <f>TRIM(Table1[[#This Row],[Departments-Prgrams]])</f>
        <v/>
      </c>
      <c r="AR1546" s="46" t="str">
        <f>TRIM(Table1[[#This Row],[Grant]])</f>
        <v/>
      </c>
      <c r="AS1546" s="46" t="str">
        <f>TRIM(Table1[[#This Row],[Staff ID]])</f>
        <v/>
      </c>
      <c r="AT1546" s="46" t="str">
        <f>IF(TRIM(Table1[[#This Row],[Budget Code]])=0,"",TRIM(Table1[[#This Row],[Budget Code]]))</f>
        <v/>
      </c>
      <c r="AU1546" s="46" t="str">
        <f>IF(Table1[[#This Row],[Line Description]]&lt;&gt;"",Table1[[#This Row],[Line Description]],"")</f>
        <v/>
      </c>
      <c r="AV1546" s="46" t="str">
        <f>IF(Table1[[#This Row],[Cur_Amount Debit]]&gt;0,ROUND(Table1[[#This Row],[Cur_Amount Debit]],2),"")</f>
        <v/>
      </c>
      <c r="AW1546" s="46" t="str">
        <f>IF(Table1[[#This Row],[Cur_Amount Credit]]&gt;0,ROUND(Table1[[#This Row],[Cur_Amount Credit]],2),"")</f>
        <v/>
      </c>
      <c r="AX1546" s="46" t="str">
        <f>LEFT(Table1[[#This Row],[Cur]],3)</f>
        <v/>
      </c>
      <c r="AY1546" s="59"/>
      <c r="AZ1546" s="46"/>
      <c r="BA1546" s="46" t="str">
        <f>IF(Table1[[#This Row],[Cur]]&lt;&gt;"",IF(Table1[[#This Row],[Cur]]="USD","",ExchangeRate),"")</f>
        <v/>
      </c>
      <c r="BB1546" s="46" t="str">
        <f>IF(Table1[[#This Row],[Grant]]&lt;&gt;"",VLOOKUP(Table1[[#This Row],[Grant]],Grants!B:D,3),"")</f>
        <v/>
      </c>
      <c r="BC1546" s="46" t="str">
        <f>TRIM(Table1[[#This Row],[Vendor ID]])</f>
        <v/>
      </c>
      <c r="BD1546">
        <f>IF(Table1[[#This Row],[Reference Number]]=Q1545,BD1545,BD1545+1)</f>
        <v>0</v>
      </c>
    </row>
    <row r="1547" spans="1:56" ht="11.25" customHeight="1" x14ac:dyDescent="0.25">
      <c r="A1547" s="1"/>
      <c r="B1547" s="88" t="str">
        <f>IF(Table1[[#This Row],[Posting Date]]&lt;&gt;"",IF(Table1[[#This Row],[Reference Number]]=Q1546,B1546+1,1),"")</f>
        <v/>
      </c>
      <c r="C1547" s="61"/>
      <c r="D1547" s="61"/>
      <c r="E1547" s="138"/>
      <c r="F1547" s="141" t="str">
        <f>IFERROR(IF(VLOOKUP(Table1[[#This Row],[Budget Code Description]],Dimentions!$X$6:$AC$139,2,FALSE)="","",VLOOKUP(Table1[[#This Row],[Budget Code Description]],Dimentions!$X$6:$AC$139,2,FALSE)),"")</f>
        <v/>
      </c>
      <c r="G1547" s="141"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1" t="str">
        <f>IFERROR(VLOOKUP(Table1[[#This Row],[Budget Code Description]],Table6[#All],8,FALSE),"")</f>
        <v/>
      </c>
      <c r="L1547" s="63"/>
      <c r="M1547" s="65" t="str">
        <f>IFERROR(VLOOKUP(Table1[[#This Row],[Staff ID]],Table2[],2,FALSE),"")</f>
        <v/>
      </c>
      <c r="N1547" s="209" t="str">
        <f>IFERROR(IF(VLOOKUP(Table1[[#This Row],[Budget Code Description]],Dimentions!$X$6:$AC$134,4,FALSE)="","",VLOOKUP(Table1[[#This Row],[Budget Code Description]],Dimentions!$X$6:$AC$134,4,FALSE)),"")</f>
        <v/>
      </c>
      <c r="O1547" s="65" t="str">
        <f>IFERROR(VLOOKUP(Table1[[#This Row],[Vendor ID]],Table549[],2,FALSE),"")</f>
        <v/>
      </c>
      <c r="P1547" s="63"/>
      <c r="Q1547" s="141" t="str">
        <f>IF(Table1[[#This Row],[Posting Date]]&lt;&gt;"",$D$9,"")</f>
        <v/>
      </c>
      <c r="R1547" s="157" t="str">
        <f>IF(Table1[[#This Row],[Posting Date]]&lt;&gt;"",$D$10,"")</f>
        <v/>
      </c>
      <c r="S1547" s="66"/>
      <c r="T1547" s="63"/>
      <c r="U1547" s="67"/>
      <c r="V1547" s="67"/>
      <c r="W1547" s="67" t="str">
        <f t="shared" si="28"/>
        <v/>
      </c>
      <c r="X1547" s="159" t="str">
        <f>IF(E1547="","",(IF(Table1[[#This Row],[Cur]]="USD",Table1[[#This Row],[Cur_Amount Debit]],Table1[[#This Row],[Cur_Amount Debit]]/Table1[[#This Row],[Exchange Rate]])))</f>
        <v/>
      </c>
      <c r="Y1547" s="159" t="str">
        <f>IF(E1547="","",(IF(Table1[[#This Row],[Cur]]="USD",Table1[[#This Row],[Cur_Amount Credit]],Table1[[#This Row],[Cur_Amount Credit]]/ExchangeRate)))</f>
        <v/>
      </c>
      <c r="Z1547" s="201" t="str">
        <f>IF(E1547="","",(Table1[[#This Row],[Debit USD]]-Table1[[#This Row],[Credit USD]]))</f>
        <v/>
      </c>
      <c r="AA1547" s="226"/>
      <c r="AB1547" s="255"/>
      <c r="AC1547" s="1"/>
      <c r="AD1547" s="15"/>
      <c r="AE1547" s="15" t="str">
        <f>IF(AND(OR(Table1[[#This Row],[Account]]="15030",Table1[[#This Row],[Account]]="15035",Table1[[#This Row],[Account]]="20150"),Table1[[#This Row],[Vendor ID]]=""),1,"")</f>
        <v/>
      </c>
      <c r="AF1547" s="15"/>
      <c r="AG1547" s="15"/>
      <c r="AH1547" s="15"/>
      <c r="AI1547" s="46" t="str">
        <f>IF(Table1[[#This Row],[Posting Date]]&lt;&gt;"","GJ-"&amp;CountryID,"")</f>
        <v/>
      </c>
      <c r="AJ1547" s="59" t="str">
        <f>IF(Table1[[#This Row],[Posting Date]]&lt;&gt;"",Table1[[#This Row],[Posting Date]],"")</f>
        <v/>
      </c>
      <c r="AK1547" s="46"/>
      <c r="AL1547" s="46" t="str">
        <f>IF(Table1[[#This Row],[Description]]&lt;&gt;"",Table1[[#This Row],[Description]],"")</f>
        <v/>
      </c>
      <c r="AM1547" s="46" t="str">
        <f>IF(Table1[[#This Row],[Posting Date]]&lt;&gt;"",Table1[[#This Row],[Reference Number]],"")</f>
        <v/>
      </c>
      <c r="AN1547" s="46" t="str">
        <f>TRIM(Table1[[#This Row],[Line '#]])</f>
        <v/>
      </c>
      <c r="AO1547" s="46" t="str">
        <f>TRIM(Table1[[#This Row],[Account]])</f>
        <v/>
      </c>
      <c r="AP1547" s="46" t="str">
        <f>IF(Table1[[#This Row],[Posting Date]]&lt;&gt;"",$D$5,"")</f>
        <v/>
      </c>
      <c r="AQ1547" s="46" t="str">
        <f>TRIM(Table1[[#This Row],[Departments-Prgrams]])</f>
        <v/>
      </c>
      <c r="AR1547" s="46" t="str">
        <f>TRIM(Table1[[#This Row],[Grant]])</f>
        <v/>
      </c>
      <c r="AS1547" s="46" t="str">
        <f>TRIM(Table1[[#This Row],[Staff ID]])</f>
        <v/>
      </c>
      <c r="AT1547" s="46" t="str">
        <f>IF(TRIM(Table1[[#This Row],[Budget Code]])=0,"",TRIM(Table1[[#This Row],[Budget Code]]))</f>
        <v/>
      </c>
      <c r="AU1547" s="46" t="str">
        <f>IF(Table1[[#This Row],[Line Description]]&lt;&gt;"",Table1[[#This Row],[Line Description]],"")</f>
        <v/>
      </c>
      <c r="AV1547" s="46" t="str">
        <f>IF(Table1[[#This Row],[Cur_Amount Debit]]&gt;0,ROUND(Table1[[#This Row],[Cur_Amount Debit]],2),"")</f>
        <v/>
      </c>
      <c r="AW1547" s="46" t="str">
        <f>IF(Table1[[#This Row],[Cur_Amount Credit]]&gt;0,ROUND(Table1[[#This Row],[Cur_Amount Credit]],2),"")</f>
        <v/>
      </c>
      <c r="AX1547" s="46" t="str">
        <f>LEFT(Table1[[#This Row],[Cur]],3)</f>
        <v/>
      </c>
      <c r="AY1547" s="59"/>
      <c r="AZ1547" s="46"/>
      <c r="BA1547" s="46" t="str">
        <f>IF(Table1[[#This Row],[Cur]]&lt;&gt;"",IF(Table1[[#This Row],[Cur]]="USD","",ExchangeRate),"")</f>
        <v/>
      </c>
      <c r="BB1547" s="46" t="str">
        <f>IF(Table1[[#This Row],[Grant]]&lt;&gt;"",VLOOKUP(Table1[[#This Row],[Grant]],Grants!B:D,3),"")</f>
        <v/>
      </c>
      <c r="BC1547" s="46" t="str">
        <f>TRIM(Table1[[#This Row],[Vendor ID]])</f>
        <v/>
      </c>
      <c r="BD1547">
        <f>IF(Table1[[#This Row],[Reference Number]]=Q1546,BD1546,BD1546+1)</f>
        <v>0</v>
      </c>
    </row>
    <row r="1548" spans="1:56" ht="11.25" customHeight="1" x14ac:dyDescent="0.25">
      <c r="A1548" s="1"/>
      <c r="B1548" s="88" t="str">
        <f>IF(Table1[[#This Row],[Posting Date]]&lt;&gt;"",IF(Table1[[#This Row],[Reference Number]]=Q1547,B1547+1,1),"")</f>
        <v/>
      </c>
      <c r="C1548" s="61"/>
      <c r="D1548" s="61"/>
      <c r="E1548" s="138"/>
      <c r="F1548" s="141" t="str">
        <f>IFERROR(IF(VLOOKUP(Table1[[#This Row],[Budget Code Description]],Dimentions!$X$6:$AC$139,2,FALSE)="","",VLOOKUP(Table1[[#This Row],[Budget Code Description]],Dimentions!$X$6:$AC$139,2,FALSE)),"")</f>
        <v/>
      </c>
      <c r="G1548" s="141"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1" t="str">
        <f>IFERROR(VLOOKUP(Table1[[#This Row],[Budget Code Description]],Table6[#All],8,FALSE),"")</f>
        <v/>
      </c>
      <c r="L1548" s="63"/>
      <c r="M1548" s="65" t="str">
        <f>IFERROR(VLOOKUP(Table1[[#This Row],[Staff ID]],Table2[],2,FALSE),"")</f>
        <v/>
      </c>
      <c r="N1548" s="209" t="str">
        <f>IFERROR(IF(VLOOKUP(Table1[[#This Row],[Budget Code Description]],Dimentions!$X$6:$AC$134,4,FALSE)="","",VLOOKUP(Table1[[#This Row],[Budget Code Description]],Dimentions!$X$6:$AC$134,4,FALSE)),"")</f>
        <v/>
      </c>
      <c r="O1548" s="65" t="str">
        <f>IFERROR(VLOOKUP(Table1[[#This Row],[Vendor ID]],Table549[],2,FALSE),"")</f>
        <v/>
      </c>
      <c r="P1548" s="63"/>
      <c r="Q1548" s="141" t="str">
        <f>IF(Table1[[#This Row],[Posting Date]]&lt;&gt;"",$D$9,"")</f>
        <v/>
      </c>
      <c r="R1548" s="157" t="str">
        <f>IF(Table1[[#This Row],[Posting Date]]&lt;&gt;"",$D$10,"")</f>
        <v/>
      </c>
      <c r="S1548" s="66"/>
      <c r="T1548" s="63"/>
      <c r="U1548" s="67"/>
      <c r="V1548" s="67"/>
      <c r="W1548" s="67" t="str">
        <f t="shared" si="28"/>
        <v/>
      </c>
      <c r="X1548" s="159" t="str">
        <f>IF(E1548="","",(IF(Table1[[#This Row],[Cur]]="USD",Table1[[#This Row],[Cur_Amount Debit]],Table1[[#This Row],[Cur_Amount Debit]]/Table1[[#This Row],[Exchange Rate]])))</f>
        <v/>
      </c>
      <c r="Y1548" s="159" t="str">
        <f>IF(E1548="","",(IF(Table1[[#This Row],[Cur]]="USD",Table1[[#This Row],[Cur_Amount Credit]],Table1[[#This Row],[Cur_Amount Credit]]/ExchangeRate)))</f>
        <v/>
      </c>
      <c r="Z1548" s="201" t="str">
        <f>IF(E1548="","",(Table1[[#This Row],[Debit USD]]-Table1[[#This Row],[Credit USD]]))</f>
        <v/>
      </c>
      <c r="AA1548" s="226"/>
      <c r="AB1548" s="255"/>
      <c r="AC1548" s="1"/>
      <c r="AD1548" s="15"/>
      <c r="AE1548" s="15" t="str">
        <f>IF(AND(OR(Table1[[#This Row],[Account]]="15030",Table1[[#This Row],[Account]]="15035",Table1[[#This Row],[Account]]="20150"),Table1[[#This Row],[Vendor ID]]=""),1,"")</f>
        <v/>
      </c>
      <c r="AF1548" s="15"/>
      <c r="AG1548" s="15"/>
      <c r="AH1548" s="15"/>
      <c r="AI1548" s="46" t="str">
        <f>IF(Table1[[#This Row],[Posting Date]]&lt;&gt;"","GJ-"&amp;CountryID,"")</f>
        <v/>
      </c>
      <c r="AJ1548" s="59" t="str">
        <f>IF(Table1[[#This Row],[Posting Date]]&lt;&gt;"",Table1[[#This Row],[Posting Date]],"")</f>
        <v/>
      </c>
      <c r="AK1548" s="46"/>
      <c r="AL1548" s="46" t="str">
        <f>IF(Table1[[#This Row],[Description]]&lt;&gt;"",Table1[[#This Row],[Description]],"")</f>
        <v/>
      </c>
      <c r="AM1548" s="46" t="str">
        <f>IF(Table1[[#This Row],[Posting Date]]&lt;&gt;"",Table1[[#This Row],[Reference Number]],"")</f>
        <v/>
      </c>
      <c r="AN1548" s="46" t="str">
        <f>TRIM(Table1[[#This Row],[Line '#]])</f>
        <v/>
      </c>
      <c r="AO1548" s="46" t="str">
        <f>TRIM(Table1[[#This Row],[Account]])</f>
        <v/>
      </c>
      <c r="AP1548" s="46" t="str">
        <f>IF(Table1[[#This Row],[Posting Date]]&lt;&gt;"",$D$5,"")</f>
        <v/>
      </c>
      <c r="AQ1548" s="46" t="str">
        <f>TRIM(Table1[[#This Row],[Departments-Prgrams]])</f>
        <v/>
      </c>
      <c r="AR1548" s="46" t="str">
        <f>TRIM(Table1[[#This Row],[Grant]])</f>
        <v/>
      </c>
      <c r="AS1548" s="46" t="str">
        <f>TRIM(Table1[[#This Row],[Staff ID]])</f>
        <v/>
      </c>
      <c r="AT1548" s="46" t="str">
        <f>IF(TRIM(Table1[[#This Row],[Budget Code]])=0,"",TRIM(Table1[[#This Row],[Budget Code]]))</f>
        <v/>
      </c>
      <c r="AU1548" s="46" t="str">
        <f>IF(Table1[[#This Row],[Line Description]]&lt;&gt;"",Table1[[#This Row],[Line Description]],"")</f>
        <v/>
      </c>
      <c r="AV1548" s="46" t="str">
        <f>IF(Table1[[#This Row],[Cur_Amount Debit]]&gt;0,ROUND(Table1[[#This Row],[Cur_Amount Debit]],2),"")</f>
        <v/>
      </c>
      <c r="AW1548" s="46" t="str">
        <f>IF(Table1[[#This Row],[Cur_Amount Credit]]&gt;0,ROUND(Table1[[#This Row],[Cur_Amount Credit]],2),"")</f>
        <v/>
      </c>
      <c r="AX1548" s="46" t="str">
        <f>LEFT(Table1[[#This Row],[Cur]],3)</f>
        <v/>
      </c>
      <c r="AY1548" s="59"/>
      <c r="AZ1548" s="46"/>
      <c r="BA1548" s="46" t="str">
        <f>IF(Table1[[#This Row],[Cur]]&lt;&gt;"",IF(Table1[[#This Row],[Cur]]="USD","",ExchangeRate),"")</f>
        <v/>
      </c>
      <c r="BB1548" s="46" t="str">
        <f>IF(Table1[[#This Row],[Grant]]&lt;&gt;"",VLOOKUP(Table1[[#This Row],[Grant]],Grants!B:D,3),"")</f>
        <v/>
      </c>
      <c r="BC1548" s="46" t="str">
        <f>TRIM(Table1[[#This Row],[Vendor ID]])</f>
        <v/>
      </c>
      <c r="BD1548">
        <f>IF(Table1[[#This Row],[Reference Number]]=Q1547,BD1547,BD1547+1)</f>
        <v>0</v>
      </c>
    </row>
    <row r="1549" spans="1:56" ht="11.25" customHeight="1" x14ac:dyDescent="0.25">
      <c r="A1549" s="1"/>
      <c r="B1549" s="88" t="str">
        <f>IF(Table1[[#This Row],[Posting Date]]&lt;&gt;"",IF(Table1[[#This Row],[Reference Number]]=Q1548,B1548+1,1),"")</f>
        <v/>
      </c>
      <c r="C1549" s="61"/>
      <c r="D1549" s="61"/>
      <c r="E1549" s="138"/>
      <c r="F1549" s="141" t="str">
        <f>IFERROR(IF(VLOOKUP(Table1[[#This Row],[Budget Code Description]],Dimentions!$X$6:$AC$139,2,FALSE)="","",VLOOKUP(Table1[[#This Row],[Budget Code Description]],Dimentions!$X$6:$AC$139,2,FALSE)),"")</f>
        <v/>
      </c>
      <c r="G1549" s="141"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1" t="str">
        <f>IFERROR(VLOOKUP(Table1[[#This Row],[Budget Code Description]],Table6[#All],8,FALSE),"")</f>
        <v/>
      </c>
      <c r="L1549" s="63"/>
      <c r="M1549" s="65" t="str">
        <f>IFERROR(VLOOKUP(Table1[[#This Row],[Staff ID]],Table2[],2,FALSE),"")</f>
        <v/>
      </c>
      <c r="N1549" s="209" t="str">
        <f>IFERROR(IF(VLOOKUP(Table1[[#This Row],[Budget Code Description]],Dimentions!$X$6:$AC$134,4,FALSE)="","",VLOOKUP(Table1[[#This Row],[Budget Code Description]],Dimentions!$X$6:$AC$134,4,FALSE)),"")</f>
        <v/>
      </c>
      <c r="O1549" s="65" t="str">
        <f>IFERROR(VLOOKUP(Table1[[#This Row],[Vendor ID]],Table549[],2,FALSE),"")</f>
        <v/>
      </c>
      <c r="P1549" s="63"/>
      <c r="Q1549" s="141" t="str">
        <f>IF(Table1[[#This Row],[Posting Date]]&lt;&gt;"",$D$9,"")</f>
        <v/>
      </c>
      <c r="R1549" s="157" t="str">
        <f>IF(Table1[[#This Row],[Posting Date]]&lt;&gt;"",$D$10,"")</f>
        <v/>
      </c>
      <c r="S1549" s="66"/>
      <c r="T1549" s="63"/>
      <c r="U1549" s="67"/>
      <c r="V1549" s="67"/>
      <c r="W1549" s="67" t="str">
        <f t="shared" si="28"/>
        <v/>
      </c>
      <c r="X1549" s="159" t="str">
        <f>IF(E1549="","",(IF(Table1[[#This Row],[Cur]]="USD",Table1[[#This Row],[Cur_Amount Debit]],Table1[[#This Row],[Cur_Amount Debit]]/Table1[[#This Row],[Exchange Rate]])))</f>
        <v/>
      </c>
      <c r="Y1549" s="159" t="str">
        <f>IF(E1549="","",(IF(Table1[[#This Row],[Cur]]="USD",Table1[[#This Row],[Cur_Amount Credit]],Table1[[#This Row],[Cur_Amount Credit]]/ExchangeRate)))</f>
        <v/>
      </c>
      <c r="Z1549" s="201" t="str">
        <f>IF(E1549="","",(Table1[[#This Row],[Debit USD]]-Table1[[#This Row],[Credit USD]]))</f>
        <v/>
      </c>
      <c r="AA1549" s="226"/>
      <c r="AB1549" s="255"/>
      <c r="AC1549" s="1"/>
      <c r="AD1549" s="15"/>
      <c r="AE1549" s="15" t="str">
        <f>IF(AND(OR(Table1[[#This Row],[Account]]="15030",Table1[[#This Row],[Account]]="15035",Table1[[#This Row],[Account]]="20150"),Table1[[#This Row],[Vendor ID]]=""),1,"")</f>
        <v/>
      </c>
      <c r="AF1549" s="15"/>
      <c r="AG1549" s="15"/>
      <c r="AH1549" s="15"/>
      <c r="AI1549" s="46" t="str">
        <f>IF(Table1[[#This Row],[Posting Date]]&lt;&gt;"","GJ-"&amp;CountryID,"")</f>
        <v/>
      </c>
      <c r="AJ1549" s="59" t="str">
        <f>IF(Table1[[#This Row],[Posting Date]]&lt;&gt;"",Table1[[#This Row],[Posting Date]],"")</f>
        <v/>
      </c>
      <c r="AK1549" s="46"/>
      <c r="AL1549" s="46" t="str">
        <f>IF(Table1[[#This Row],[Description]]&lt;&gt;"",Table1[[#This Row],[Description]],"")</f>
        <v/>
      </c>
      <c r="AM1549" s="46" t="str">
        <f>IF(Table1[[#This Row],[Posting Date]]&lt;&gt;"",Table1[[#This Row],[Reference Number]],"")</f>
        <v/>
      </c>
      <c r="AN1549" s="46" t="str">
        <f>TRIM(Table1[[#This Row],[Line '#]])</f>
        <v/>
      </c>
      <c r="AO1549" s="46" t="str">
        <f>TRIM(Table1[[#This Row],[Account]])</f>
        <v/>
      </c>
      <c r="AP1549" s="46" t="str">
        <f>IF(Table1[[#This Row],[Posting Date]]&lt;&gt;"",$D$5,"")</f>
        <v/>
      </c>
      <c r="AQ1549" s="46" t="str">
        <f>TRIM(Table1[[#This Row],[Departments-Prgrams]])</f>
        <v/>
      </c>
      <c r="AR1549" s="46" t="str">
        <f>TRIM(Table1[[#This Row],[Grant]])</f>
        <v/>
      </c>
      <c r="AS1549" s="46" t="str">
        <f>TRIM(Table1[[#This Row],[Staff ID]])</f>
        <v/>
      </c>
      <c r="AT1549" s="46" t="str">
        <f>IF(TRIM(Table1[[#This Row],[Budget Code]])=0,"",TRIM(Table1[[#This Row],[Budget Code]]))</f>
        <v/>
      </c>
      <c r="AU1549" s="46" t="str">
        <f>IF(Table1[[#This Row],[Line Description]]&lt;&gt;"",Table1[[#This Row],[Line Description]],"")</f>
        <v/>
      </c>
      <c r="AV1549" s="46" t="str">
        <f>IF(Table1[[#This Row],[Cur_Amount Debit]]&gt;0,ROUND(Table1[[#This Row],[Cur_Amount Debit]],2),"")</f>
        <v/>
      </c>
      <c r="AW1549" s="46" t="str">
        <f>IF(Table1[[#This Row],[Cur_Amount Credit]]&gt;0,ROUND(Table1[[#This Row],[Cur_Amount Credit]],2),"")</f>
        <v/>
      </c>
      <c r="AX1549" s="46" t="str">
        <f>LEFT(Table1[[#This Row],[Cur]],3)</f>
        <v/>
      </c>
      <c r="AY1549" s="59"/>
      <c r="AZ1549" s="46"/>
      <c r="BA1549" s="46" t="str">
        <f>IF(Table1[[#This Row],[Cur]]&lt;&gt;"",IF(Table1[[#This Row],[Cur]]="USD","",ExchangeRate),"")</f>
        <v/>
      </c>
      <c r="BB1549" s="46" t="str">
        <f>IF(Table1[[#This Row],[Grant]]&lt;&gt;"",VLOOKUP(Table1[[#This Row],[Grant]],Grants!B:D,3),"")</f>
        <v/>
      </c>
      <c r="BC1549" s="46" t="str">
        <f>TRIM(Table1[[#This Row],[Vendor ID]])</f>
        <v/>
      </c>
      <c r="BD1549">
        <f>IF(Table1[[#This Row],[Reference Number]]=Q1548,BD1548,BD1548+1)</f>
        <v>0</v>
      </c>
    </row>
    <row r="1550" spans="1:56" ht="11.25" customHeight="1" x14ac:dyDescent="0.25">
      <c r="A1550" s="1"/>
      <c r="B1550" s="88" t="str">
        <f>IF(Table1[[#This Row],[Posting Date]]&lt;&gt;"",IF(Table1[[#This Row],[Reference Number]]=Q1549,B1549+1,1),"")</f>
        <v/>
      </c>
      <c r="C1550" s="61"/>
      <c r="D1550" s="61"/>
      <c r="E1550" s="138"/>
      <c r="F1550" s="141" t="str">
        <f>IFERROR(IF(VLOOKUP(Table1[[#This Row],[Budget Code Description]],Dimentions!$X$6:$AC$139,2,FALSE)="","",VLOOKUP(Table1[[#This Row],[Budget Code Description]],Dimentions!$X$6:$AC$139,2,FALSE)),"")</f>
        <v/>
      </c>
      <c r="G1550" s="141"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1" t="str">
        <f>IFERROR(VLOOKUP(Table1[[#This Row],[Budget Code Description]],Table6[#All],8,FALSE),"")</f>
        <v/>
      </c>
      <c r="L1550" s="63"/>
      <c r="M1550" s="65" t="str">
        <f>IFERROR(VLOOKUP(Table1[[#This Row],[Staff ID]],Table2[],2,FALSE),"")</f>
        <v/>
      </c>
      <c r="N1550" s="209" t="str">
        <f>IFERROR(IF(VLOOKUP(Table1[[#This Row],[Budget Code Description]],Dimentions!$X$6:$AC$134,4,FALSE)="","",VLOOKUP(Table1[[#This Row],[Budget Code Description]],Dimentions!$X$6:$AC$134,4,FALSE)),"")</f>
        <v/>
      </c>
      <c r="O1550" s="65" t="str">
        <f>IFERROR(VLOOKUP(Table1[[#This Row],[Vendor ID]],Table549[],2,FALSE),"")</f>
        <v/>
      </c>
      <c r="P1550" s="63"/>
      <c r="Q1550" s="141" t="str">
        <f>IF(Table1[[#This Row],[Posting Date]]&lt;&gt;"",$D$9,"")</f>
        <v/>
      </c>
      <c r="R1550" s="157" t="str">
        <f>IF(Table1[[#This Row],[Posting Date]]&lt;&gt;"",$D$10,"")</f>
        <v/>
      </c>
      <c r="S1550" s="66"/>
      <c r="T1550" s="63"/>
      <c r="U1550" s="67"/>
      <c r="V1550" s="67"/>
      <c r="W1550" s="67" t="str">
        <f t="shared" si="28"/>
        <v/>
      </c>
      <c r="X1550" s="159" t="str">
        <f>IF(E1550="","",(IF(Table1[[#This Row],[Cur]]="USD",Table1[[#This Row],[Cur_Amount Debit]],Table1[[#This Row],[Cur_Amount Debit]]/Table1[[#This Row],[Exchange Rate]])))</f>
        <v/>
      </c>
      <c r="Y1550" s="159" t="str">
        <f>IF(E1550="","",(IF(Table1[[#This Row],[Cur]]="USD",Table1[[#This Row],[Cur_Amount Credit]],Table1[[#This Row],[Cur_Amount Credit]]/ExchangeRate)))</f>
        <v/>
      </c>
      <c r="Z1550" s="201" t="str">
        <f>IF(E1550="","",(Table1[[#This Row],[Debit USD]]-Table1[[#This Row],[Credit USD]]))</f>
        <v/>
      </c>
      <c r="AA1550" s="226"/>
      <c r="AB1550" s="255"/>
      <c r="AC1550" s="1"/>
      <c r="AD1550" s="15"/>
      <c r="AE1550" s="15" t="str">
        <f>IF(AND(OR(Table1[[#This Row],[Account]]="15030",Table1[[#This Row],[Account]]="15035",Table1[[#This Row],[Account]]="20150"),Table1[[#This Row],[Vendor ID]]=""),1,"")</f>
        <v/>
      </c>
      <c r="AF1550" s="15"/>
      <c r="AG1550" s="15"/>
      <c r="AH1550" s="15"/>
      <c r="AI1550" s="46" t="str">
        <f>IF(Table1[[#This Row],[Posting Date]]&lt;&gt;"","GJ-"&amp;CountryID,"")</f>
        <v/>
      </c>
      <c r="AJ1550" s="59" t="str">
        <f>IF(Table1[[#This Row],[Posting Date]]&lt;&gt;"",Table1[[#This Row],[Posting Date]],"")</f>
        <v/>
      </c>
      <c r="AK1550" s="46"/>
      <c r="AL1550" s="46" t="str">
        <f>IF(Table1[[#This Row],[Description]]&lt;&gt;"",Table1[[#This Row],[Description]],"")</f>
        <v/>
      </c>
      <c r="AM1550" s="46" t="str">
        <f>IF(Table1[[#This Row],[Posting Date]]&lt;&gt;"",Table1[[#This Row],[Reference Number]],"")</f>
        <v/>
      </c>
      <c r="AN1550" s="46" t="str">
        <f>TRIM(Table1[[#This Row],[Line '#]])</f>
        <v/>
      </c>
      <c r="AO1550" s="46" t="str">
        <f>TRIM(Table1[[#This Row],[Account]])</f>
        <v/>
      </c>
      <c r="AP1550" s="46" t="str">
        <f>IF(Table1[[#This Row],[Posting Date]]&lt;&gt;"",$D$5,"")</f>
        <v/>
      </c>
      <c r="AQ1550" s="46" t="str">
        <f>TRIM(Table1[[#This Row],[Departments-Prgrams]])</f>
        <v/>
      </c>
      <c r="AR1550" s="46" t="str">
        <f>TRIM(Table1[[#This Row],[Grant]])</f>
        <v/>
      </c>
      <c r="AS1550" s="46" t="str">
        <f>TRIM(Table1[[#This Row],[Staff ID]])</f>
        <v/>
      </c>
      <c r="AT1550" s="46" t="str">
        <f>IF(TRIM(Table1[[#This Row],[Budget Code]])=0,"",TRIM(Table1[[#This Row],[Budget Code]]))</f>
        <v/>
      </c>
      <c r="AU1550" s="46" t="str">
        <f>IF(Table1[[#This Row],[Line Description]]&lt;&gt;"",Table1[[#This Row],[Line Description]],"")</f>
        <v/>
      </c>
      <c r="AV1550" s="46" t="str">
        <f>IF(Table1[[#This Row],[Cur_Amount Debit]]&gt;0,ROUND(Table1[[#This Row],[Cur_Amount Debit]],2),"")</f>
        <v/>
      </c>
      <c r="AW1550" s="46" t="str">
        <f>IF(Table1[[#This Row],[Cur_Amount Credit]]&gt;0,ROUND(Table1[[#This Row],[Cur_Amount Credit]],2),"")</f>
        <v/>
      </c>
      <c r="AX1550" s="46" t="str">
        <f>LEFT(Table1[[#This Row],[Cur]],3)</f>
        <v/>
      </c>
      <c r="AY1550" s="59"/>
      <c r="AZ1550" s="46"/>
      <c r="BA1550" s="46" t="str">
        <f>IF(Table1[[#This Row],[Cur]]&lt;&gt;"",IF(Table1[[#This Row],[Cur]]="USD","",ExchangeRate),"")</f>
        <v/>
      </c>
      <c r="BB1550" s="46" t="str">
        <f>IF(Table1[[#This Row],[Grant]]&lt;&gt;"",VLOOKUP(Table1[[#This Row],[Grant]],Grants!B:D,3),"")</f>
        <v/>
      </c>
      <c r="BC1550" s="46" t="str">
        <f>TRIM(Table1[[#This Row],[Vendor ID]])</f>
        <v/>
      </c>
      <c r="BD1550">
        <f>IF(Table1[[#This Row],[Reference Number]]=Q1549,BD1549,BD1549+1)</f>
        <v>0</v>
      </c>
    </row>
    <row r="1551" spans="1:56" ht="11.25" customHeight="1" x14ac:dyDescent="0.25">
      <c r="A1551" s="1"/>
      <c r="B1551" s="88" t="str">
        <f>IF(Table1[[#This Row],[Posting Date]]&lt;&gt;"",IF(Table1[[#This Row],[Reference Number]]=Q1550,B1550+1,1),"")</f>
        <v/>
      </c>
      <c r="C1551" s="61"/>
      <c r="D1551" s="61"/>
      <c r="E1551" s="138"/>
      <c r="F1551" s="141" t="str">
        <f>IFERROR(IF(VLOOKUP(Table1[[#This Row],[Budget Code Description]],Dimentions!$X$6:$AC$139,2,FALSE)="","",VLOOKUP(Table1[[#This Row],[Budget Code Description]],Dimentions!$X$6:$AC$139,2,FALSE)),"")</f>
        <v/>
      </c>
      <c r="G1551" s="141"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1" t="str">
        <f>IFERROR(VLOOKUP(Table1[[#This Row],[Budget Code Description]],Table6[#All],8,FALSE),"")</f>
        <v/>
      </c>
      <c r="L1551" s="63"/>
      <c r="M1551" s="65" t="str">
        <f>IFERROR(VLOOKUP(Table1[[#This Row],[Staff ID]],Table2[],2,FALSE),"")</f>
        <v/>
      </c>
      <c r="N1551" s="209" t="str">
        <f>IFERROR(IF(VLOOKUP(Table1[[#This Row],[Budget Code Description]],Dimentions!$X$6:$AC$134,4,FALSE)="","",VLOOKUP(Table1[[#This Row],[Budget Code Description]],Dimentions!$X$6:$AC$134,4,FALSE)),"")</f>
        <v/>
      </c>
      <c r="O1551" s="65" t="str">
        <f>IFERROR(VLOOKUP(Table1[[#This Row],[Vendor ID]],Table549[],2,FALSE),"")</f>
        <v/>
      </c>
      <c r="P1551" s="63"/>
      <c r="Q1551" s="141" t="str">
        <f>IF(Table1[[#This Row],[Posting Date]]&lt;&gt;"",$D$9,"")</f>
        <v/>
      </c>
      <c r="R1551" s="157" t="str">
        <f>IF(Table1[[#This Row],[Posting Date]]&lt;&gt;"",$D$10,"")</f>
        <v/>
      </c>
      <c r="S1551" s="66"/>
      <c r="T1551" s="63"/>
      <c r="U1551" s="67"/>
      <c r="V1551" s="67"/>
      <c r="W1551" s="67" t="str">
        <f t="shared" si="28"/>
        <v/>
      </c>
      <c r="X1551" s="159" t="str">
        <f>IF(E1551="","",(IF(Table1[[#This Row],[Cur]]="USD",Table1[[#This Row],[Cur_Amount Debit]],Table1[[#This Row],[Cur_Amount Debit]]/Table1[[#This Row],[Exchange Rate]])))</f>
        <v/>
      </c>
      <c r="Y1551" s="159" t="str">
        <f>IF(E1551="","",(IF(Table1[[#This Row],[Cur]]="USD",Table1[[#This Row],[Cur_Amount Credit]],Table1[[#This Row],[Cur_Amount Credit]]/ExchangeRate)))</f>
        <v/>
      </c>
      <c r="Z1551" s="201" t="str">
        <f>IF(E1551="","",(Table1[[#This Row],[Debit USD]]-Table1[[#This Row],[Credit USD]]))</f>
        <v/>
      </c>
      <c r="AA1551" s="226"/>
      <c r="AB1551" s="255"/>
      <c r="AC1551" s="1"/>
      <c r="AD1551" s="15"/>
      <c r="AE1551" s="15" t="str">
        <f>IF(AND(OR(Table1[[#This Row],[Account]]="15030",Table1[[#This Row],[Account]]="15035",Table1[[#This Row],[Account]]="20150"),Table1[[#This Row],[Vendor ID]]=""),1,"")</f>
        <v/>
      </c>
      <c r="AF1551" s="15"/>
      <c r="AG1551" s="15"/>
      <c r="AH1551" s="15"/>
      <c r="AI1551" s="46" t="str">
        <f>IF(Table1[[#This Row],[Posting Date]]&lt;&gt;"","GJ-"&amp;CountryID,"")</f>
        <v/>
      </c>
      <c r="AJ1551" s="59" t="str">
        <f>IF(Table1[[#This Row],[Posting Date]]&lt;&gt;"",Table1[[#This Row],[Posting Date]],"")</f>
        <v/>
      </c>
      <c r="AK1551" s="46"/>
      <c r="AL1551" s="46" t="str">
        <f>IF(Table1[[#This Row],[Description]]&lt;&gt;"",Table1[[#This Row],[Description]],"")</f>
        <v/>
      </c>
      <c r="AM1551" s="46" t="str">
        <f>IF(Table1[[#This Row],[Posting Date]]&lt;&gt;"",Table1[[#This Row],[Reference Number]],"")</f>
        <v/>
      </c>
      <c r="AN1551" s="46" t="str">
        <f>TRIM(Table1[[#This Row],[Line '#]])</f>
        <v/>
      </c>
      <c r="AO1551" s="46" t="str">
        <f>TRIM(Table1[[#This Row],[Account]])</f>
        <v/>
      </c>
      <c r="AP1551" s="46" t="str">
        <f>IF(Table1[[#This Row],[Posting Date]]&lt;&gt;"",$D$5,"")</f>
        <v/>
      </c>
      <c r="AQ1551" s="46" t="str">
        <f>TRIM(Table1[[#This Row],[Departments-Prgrams]])</f>
        <v/>
      </c>
      <c r="AR1551" s="46" t="str">
        <f>TRIM(Table1[[#This Row],[Grant]])</f>
        <v/>
      </c>
      <c r="AS1551" s="46" t="str">
        <f>TRIM(Table1[[#This Row],[Staff ID]])</f>
        <v/>
      </c>
      <c r="AT1551" s="46" t="str">
        <f>IF(TRIM(Table1[[#This Row],[Budget Code]])=0,"",TRIM(Table1[[#This Row],[Budget Code]]))</f>
        <v/>
      </c>
      <c r="AU1551" s="46" t="str">
        <f>IF(Table1[[#This Row],[Line Description]]&lt;&gt;"",Table1[[#This Row],[Line Description]],"")</f>
        <v/>
      </c>
      <c r="AV1551" s="46" t="str">
        <f>IF(Table1[[#This Row],[Cur_Amount Debit]]&gt;0,ROUND(Table1[[#This Row],[Cur_Amount Debit]],2),"")</f>
        <v/>
      </c>
      <c r="AW1551" s="46" t="str">
        <f>IF(Table1[[#This Row],[Cur_Amount Credit]]&gt;0,ROUND(Table1[[#This Row],[Cur_Amount Credit]],2),"")</f>
        <v/>
      </c>
      <c r="AX1551" s="46" t="str">
        <f>LEFT(Table1[[#This Row],[Cur]],3)</f>
        <v/>
      </c>
      <c r="AY1551" s="59"/>
      <c r="AZ1551" s="46"/>
      <c r="BA1551" s="46" t="str">
        <f>IF(Table1[[#This Row],[Cur]]&lt;&gt;"",IF(Table1[[#This Row],[Cur]]="USD","",ExchangeRate),"")</f>
        <v/>
      </c>
      <c r="BB1551" s="46" t="str">
        <f>IF(Table1[[#This Row],[Grant]]&lt;&gt;"",VLOOKUP(Table1[[#This Row],[Grant]],Grants!B:D,3),"")</f>
        <v/>
      </c>
      <c r="BC1551" s="46" t="str">
        <f>TRIM(Table1[[#This Row],[Vendor ID]])</f>
        <v/>
      </c>
      <c r="BD1551">
        <f>IF(Table1[[#This Row],[Reference Number]]=Q1550,BD1550,BD1550+1)</f>
        <v>0</v>
      </c>
    </row>
    <row r="1552" spans="1:56" ht="11.25" customHeight="1" x14ac:dyDescent="0.25">
      <c r="A1552" s="1"/>
      <c r="B1552" s="88" t="str">
        <f>IF(Table1[[#This Row],[Posting Date]]&lt;&gt;"",IF(Table1[[#This Row],[Reference Number]]=Q1551,B1551+1,1),"")</f>
        <v/>
      </c>
      <c r="C1552" s="61"/>
      <c r="D1552" s="61"/>
      <c r="E1552" s="138"/>
      <c r="F1552" s="141" t="str">
        <f>IFERROR(IF(VLOOKUP(Table1[[#This Row],[Budget Code Description]],Dimentions!$X$6:$AC$139,2,FALSE)="","",VLOOKUP(Table1[[#This Row],[Budget Code Description]],Dimentions!$X$6:$AC$139,2,FALSE)),"")</f>
        <v/>
      </c>
      <c r="G1552" s="141"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1" t="str">
        <f>IFERROR(VLOOKUP(Table1[[#This Row],[Budget Code Description]],Table6[#All],8,FALSE),"")</f>
        <v/>
      </c>
      <c r="L1552" s="63"/>
      <c r="M1552" s="65" t="str">
        <f>IFERROR(VLOOKUP(Table1[[#This Row],[Staff ID]],Table2[],2,FALSE),"")</f>
        <v/>
      </c>
      <c r="N1552" s="209" t="str">
        <f>IFERROR(IF(VLOOKUP(Table1[[#This Row],[Budget Code Description]],Dimentions!$X$6:$AC$134,4,FALSE)="","",VLOOKUP(Table1[[#This Row],[Budget Code Description]],Dimentions!$X$6:$AC$134,4,FALSE)),"")</f>
        <v/>
      </c>
      <c r="O1552" s="65" t="str">
        <f>IFERROR(VLOOKUP(Table1[[#This Row],[Vendor ID]],Table549[],2,FALSE),"")</f>
        <v/>
      </c>
      <c r="P1552" s="63"/>
      <c r="Q1552" s="141" t="str">
        <f>IF(Table1[[#This Row],[Posting Date]]&lt;&gt;"",$D$9,"")</f>
        <v/>
      </c>
      <c r="R1552" s="157" t="str">
        <f>IF(Table1[[#This Row],[Posting Date]]&lt;&gt;"",$D$10,"")</f>
        <v/>
      </c>
      <c r="S1552" s="66"/>
      <c r="T1552" s="63"/>
      <c r="U1552" s="67"/>
      <c r="V1552" s="67"/>
      <c r="W1552" s="67" t="str">
        <f t="shared" si="28"/>
        <v/>
      </c>
      <c r="X1552" s="159" t="str">
        <f>IF(E1552="","",(IF(Table1[[#This Row],[Cur]]="USD",Table1[[#This Row],[Cur_Amount Debit]],Table1[[#This Row],[Cur_Amount Debit]]/Table1[[#This Row],[Exchange Rate]])))</f>
        <v/>
      </c>
      <c r="Y1552" s="159" t="str">
        <f>IF(E1552="","",(IF(Table1[[#This Row],[Cur]]="USD",Table1[[#This Row],[Cur_Amount Credit]],Table1[[#This Row],[Cur_Amount Credit]]/ExchangeRate)))</f>
        <v/>
      </c>
      <c r="Z1552" s="201" t="str">
        <f>IF(E1552="","",(Table1[[#This Row],[Debit USD]]-Table1[[#This Row],[Credit USD]]))</f>
        <v/>
      </c>
      <c r="AA1552" s="226"/>
      <c r="AB1552" s="255"/>
      <c r="AC1552" s="1"/>
      <c r="AD1552" s="15"/>
      <c r="AE1552" s="15" t="str">
        <f>IF(AND(OR(Table1[[#This Row],[Account]]="15030",Table1[[#This Row],[Account]]="15035",Table1[[#This Row],[Account]]="20150"),Table1[[#This Row],[Vendor ID]]=""),1,"")</f>
        <v/>
      </c>
      <c r="AF1552" s="15"/>
      <c r="AG1552" s="15"/>
      <c r="AH1552" s="15"/>
      <c r="AI1552" s="46" t="str">
        <f>IF(Table1[[#This Row],[Posting Date]]&lt;&gt;"","GJ-"&amp;CountryID,"")</f>
        <v/>
      </c>
      <c r="AJ1552" s="59" t="str">
        <f>IF(Table1[[#This Row],[Posting Date]]&lt;&gt;"",Table1[[#This Row],[Posting Date]],"")</f>
        <v/>
      </c>
      <c r="AK1552" s="46"/>
      <c r="AL1552" s="46" t="str">
        <f>IF(Table1[[#This Row],[Description]]&lt;&gt;"",Table1[[#This Row],[Description]],"")</f>
        <v/>
      </c>
      <c r="AM1552" s="46" t="str">
        <f>IF(Table1[[#This Row],[Posting Date]]&lt;&gt;"",Table1[[#This Row],[Reference Number]],"")</f>
        <v/>
      </c>
      <c r="AN1552" s="46" t="str">
        <f>TRIM(Table1[[#This Row],[Line '#]])</f>
        <v/>
      </c>
      <c r="AO1552" s="46" t="str">
        <f>TRIM(Table1[[#This Row],[Account]])</f>
        <v/>
      </c>
      <c r="AP1552" s="46" t="str">
        <f>IF(Table1[[#This Row],[Posting Date]]&lt;&gt;"",$D$5,"")</f>
        <v/>
      </c>
      <c r="AQ1552" s="46" t="str">
        <f>TRIM(Table1[[#This Row],[Departments-Prgrams]])</f>
        <v/>
      </c>
      <c r="AR1552" s="46" t="str">
        <f>TRIM(Table1[[#This Row],[Grant]])</f>
        <v/>
      </c>
      <c r="AS1552" s="46" t="str">
        <f>TRIM(Table1[[#This Row],[Staff ID]])</f>
        <v/>
      </c>
      <c r="AT1552" s="46" t="str">
        <f>IF(TRIM(Table1[[#This Row],[Budget Code]])=0,"",TRIM(Table1[[#This Row],[Budget Code]]))</f>
        <v/>
      </c>
      <c r="AU1552" s="46" t="str">
        <f>IF(Table1[[#This Row],[Line Description]]&lt;&gt;"",Table1[[#This Row],[Line Description]],"")</f>
        <v/>
      </c>
      <c r="AV1552" s="46" t="str">
        <f>IF(Table1[[#This Row],[Cur_Amount Debit]]&gt;0,ROUND(Table1[[#This Row],[Cur_Amount Debit]],2),"")</f>
        <v/>
      </c>
      <c r="AW1552" s="46" t="str">
        <f>IF(Table1[[#This Row],[Cur_Amount Credit]]&gt;0,ROUND(Table1[[#This Row],[Cur_Amount Credit]],2),"")</f>
        <v/>
      </c>
      <c r="AX1552" s="46" t="str">
        <f>LEFT(Table1[[#This Row],[Cur]],3)</f>
        <v/>
      </c>
      <c r="AY1552" s="59"/>
      <c r="AZ1552" s="46"/>
      <c r="BA1552" s="46" t="str">
        <f>IF(Table1[[#This Row],[Cur]]&lt;&gt;"",IF(Table1[[#This Row],[Cur]]="USD","",ExchangeRate),"")</f>
        <v/>
      </c>
      <c r="BB1552" s="46" t="str">
        <f>IF(Table1[[#This Row],[Grant]]&lt;&gt;"",VLOOKUP(Table1[[#This Row],[Grant]],Grants!B:D,3),"")</f>
        <v/>
      </c>
      <c r="BC1552" s="46" t="str">
        <f>TRIM(Table1[[#This Row],[Vendor ID]])</f>
        <v/>
      </c>
      <c r="BD1552">
        <f>IF(Table1[[#This Row],[Reference Number]]=Q1551,BD1551,BD1551+1)</f>
        <v>0</v>
      </c>
    </row>
    <row r="1553" spans="1:56" ht="11.25" customHeight="1" x14ac:dyDescent="0.25">
      <c r="A1553" s="1"/>
      <c r="B1553" s="88" t="str">
        <f>IF(Table1[[#This Row],[Posting Date]]&lt;&gt;"",IF(Table1[[#This Row],[Reference Number]]=Q1552,B1552+1,1),"")</f>
        <v/>
      </c>
      <c r="C1553" s="61"/>
      <c r="D1553" s="61"/>
      <c r="E1553" s="138"/>
      <c r="F1553" s="141" t="str">
        <f>IFERROR(IF(VLOOKUP(Table1[[#This Row],[Budget Code Description]],Dimentions!$X$6:$AC$139,2,FALSE)="","",VLOOKUP(Table1[[#This Row],[Budget Code Description]],Dimentions!$X$6:$AC$139,2,FALSE)),"")</f>
        <v/>
      </c>
      <c r="G1553" s="141"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1" t="str">
        <f>IFERROR(VLOOKUP(Table1[[#This Row],[Budget Code Description]],Table6[#All],8,FALSE),"")</f>
        <v/>
      </c>
      <c r="L1553" s="63"/>
      <c r="M1553" s="65" t="str">
        <f>IFERROR(VLOOKUP(Table1[[#This Row],[Staff ID]],Table2[],2,FALSE),"")</f>
        <v/>
      </c>
      <c r="N1553" s="209" t="str">
        <f>IFERROR(IF(VLOOKUP(Table1[[#This Row],[Budget Code Description]],Dimentions!$X$6:$AC$134,4,FALSE)="","",VLOOKUP(Table1[[#This Row],[Budget Code Description]],Dimentions!$X$6:$AC$134,4,FALSE)),"")</f>
        <v/>
      </c>
      <c r="O1553" s="65" t="str">
        <f>IFERROR(VLOOKUP(Table1[[#This Row],[Vendor ID]],Table549[],2,FALSE),"")</f>
        <v/>
      </c>
      <c r="P1553" s="63"/>
      <c r="Q1553" s="141" t="str">
        <f>IF(Table1[[#This Row],[Posting Date]]&lt;&gt;"",$D$9,"")</f>
        <v/>
      </c>
      <c r="R1553" s="157" t="str">
        <f>IF(Table1[[#This Row],[Posting Date]]&lt;&gt;"",$D$10,"")</f>
        <v/>
      </c>
      <c r="S1553" s="66"/>
      <c r="T1553" s="63"/>
      <c r="U1553" s="67"/>
      <c r="V1553" s="67"/>
      <c r="W1553" s="67" t="str">
        <f t="shared" si="28"/>
        <v/>
      </c>
      <c r="X1553" s="159" t="str">
        <f>IF(E1553="","",(IF(Table1[[#This Row],[Cur]]="USD",Table1[[#This Row],[Cur_Amount Debit]],Table1[[#This Row],[Cur_Amount Debit]]/Table1[[#This Row],[Exchange Rate]])))</f>
        <v/>
      </c>
      <c r="Y1553" s="159" t="str">
        <f>IF(E1553="","",(IF(Table1[[#This Row],[Cur]]="USD",Table1[[#This Row],[Cur_Amount Credit]],Table1[[#This Row],[Cur_Amount Credit]]/ExchangeRate)))</f>
        <v/>
      </c>
      <c r="Z1553" s="201" t="str">
        <f>IF(E1553="","",(Table1[[#This Row],[Debit USD]]-Table1[[#This Row],[Credit USD]]))</f>
        <v/>
      </c>
      <c r="AA1553" s="226"/>
      <c r="AB1553" s="255"/>
      <c r="AC1553" s="1"/>
      <c r="AD1553" s="15"/>
      <c r="AE1553" s="15" t="str">
        <f>IF(AND(OR(Table1[[#This Row],[Account]]="15030",Table1[[#This Row],[Account]]="15035",Table1[[#This Row],[Account]]="20150"),Table1[[#This Row],[Vendor ID]]=""),1,"")</f>
        <v/>
      </c>
      <c r="AF1553" s="15"/>
      <c r="AG1553" s="15"/>
      <c r="AH1553" s="15"/>
      <c r="AI1553" s="46" t="str">
        <f>IF(Table1[[#This Row],[Posting Date]]&lt;&gt;"","GJ-"&amp;CountryID,"")</f>
        <v/>
      </c>
      <c r="AJ1553" s="59" t="str">
        <f>IF(Table1[[#This Row],[Posting Date]]&lt;&gt;"",Table1[[#This Row],[Posting Date]],"")</f>
        <v/>
      </c>
      <c r="AK1553" s="46"/>
      <c r="AL1553" s="46" t="str">
        <f>IF(Table1[[#This Row],[Description]]&lt;&gt;"",Table1[[#This Row],[Description]],"")</f>
        <v/>
      </c>
      <c r="AM1553" s="46" t="str">
        <f>IF(Table1[[#This Row],[Posting Date]]&lt;&gt;"",Table1[[#This Row],[Reference Number]],"")</f>
        <v/>
      </c>
      <c r="AN1553" s="46" t="str">
        <f>TRIM(Table1[[#This Row],[Line '#]])</f>
        <v/>
      </c>
      <c r="AO1553" s="46" t="str">
        <f>TRIM(Table1[[#This Row],[Account]])</f>
        <v/>
      </c>
      <c r="AP1553" s="46" t="str">
        <f>IF(Table1[[#This Row],[Posting Date]]&lt;&gt;"",$D$5,"")</f>
        <v/>
      </c>
      <c r="AQ1553" s="46" t="str">
        <f>TRIM(Table1[[#This Row],[Departments-Prgrams]])</f>
        <v/>
      </c>
      <c r="AR1553" s="46" t="str">
        <f>TRIM(Table1[[#This Row],[Grant]])</f>
        <v/>
      </c>
      <c r="AS1553" s="46" t="str">
        <f>TRIM(Table1[[#This Row],[Staff ID]])</f>
        <v/>
      </c>
      <c r="AT1553" s="46" t="str">
        <f>IF(TRIM(Table1[[#This Row],[Budget Code]])=0,"",TRIM(Table1[[#This Row],[Budget Code]]))</f>
        <v/>
      </c>
      <c r="AU1553" s="46" t="str">
        <f>IF(Table1[[#This Row],[Line Description]]&lt;&gt;"",Table1[[#This Row],[Line Description]],"")</f>
        <v/>
      </c>
      <c r="AV1553" s="46" t="str">
        <f>IF(Table1[[#This Row],[Cur_Amount Debit]]&gt;0,ROUND(Table1[[#This Row],[Cur_Amount Debit]],2),"")</f>
        <v/>
      </c>
      <c r="AW1553" s="46" t="str">
        <f>IF(Table1[[#This Row],[Cur_Amount Credit]]&gt;0,ROUND(Table1[[#This Row],[Cur_Amount Credit]],2),"")</f>
        <v/>
      </c>
      <c r="AX1553" s="46" t="str">
        <f>LEFT(Table1[[#This Row],[Cur]],3)</f>
        <v/>
      </c>
      <c r="AY1553" s="59"/>
      <c r="AZ1553" s="46"/>
      <c r="BA1553" s="46" t="str">
        <f>IF(Table1[[#This Row],[Cur]]&lt;&gt;"",IF(Table1[[#This Row],[Cur]]="USD","",ExchangeRate),"")</f>
        <v/>
      </c>
      <c r="BB1553" s="46" t="str">
        <f>IF(Table1[[#This Row],[Grant]]&lt;&gt;"",VLOOKUP(Table1[[#This Row],[Grant]],Grants!B:D,3),"")</f>
        <v/>
      </c>
      <c r="BC1553" s="46" t="str">
        <f>TRIM(Table1[[#This Row],[Vendor ID]])</f>
        <v/>
      </c>
      <c r="BD1553">
        <f>IF(Table1[[#This Row],[Reference Number]]=Q1552,BD1552,BD1552+1)</f>
        <v>0</v>
      </c>
    </row>
    <row r="1554" spans="1:56" ht="11.25" customHeight="1" x14ac:dyDescent="0.25">
      <c r="A1554" s="1"/>
      <c r="B1554" s="88" t="str">
        <f>IF(Table1[[#This Row],[Posting Date]]&lt;&gt;"",IF(Table1[[#This Row],[Reference Number]]=Q1553,B1553+1,1),"")</f>
        <v/>
      </c>
      <c r="C1554" s="61"/>
      <c r="D1554" s="61"/>
      <c r="E1554" s="138"/>
      <c r="F1554" s="141" t="str">
        <f>IFERROR(IF(VLOOKUP(Table1[[#This Row],[Budget Code Description]],Dimentions!$X$6:$AC$139,2,FALSE)="","",VLOOKUP(Table1[[#This Row],[Budget Code Description]],Dimentions!$X$6:$AC$139,2,FALSE)),"")</f>
        <v/>
      </c>
      <c r="G1554" s="141"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1" t="str">
        <f>IFERROR(VLOOKUP(Table1[[#This Row],[Budget Code Description]],Table6[#All],8,FALSE),"")</f>
        <v/>
      </c>
      <c r="L1554" s="63"/>
      <c r="M1554" s="65" t="str">
        <f>IFERROR(VLOOKUP(Table1[[#This Row],[Staff ID]],Table2[],2,FALSE),"")</f>
        <v/>
      </c>
      <c r="N1554" s="209" t="str">
        <f>IFERROR(IF(VLOOKUP(Table1[[#This Row],[Budget Code Description]],Dimentions!$X$6:$AC$134,4,FALSE)="","",VLOOKUP(Table1[[#This Row],[Budget Code Description]],Dimentions!$X$6:$AC$134,4,FALSE)),"")</f>
        <v/>
      </c>
      <c r="O1554" s="65" t="str">
        <f>IFERROR(VLOOKUP(Table1[[#This Row],[Vendor ID]],Table549[],2,FALSE),"")</f>
        <v/>
      </c>
      <c r="P1554" s="63"/>
      <c r="Q1554" s="141" t="str">
        <f>IF(Table1[[#This Row],[Posting Date]]&lt;&gt;"",$D$9,"")</f>
        <v/>
      </c>
      <c r="R1554" s="157" t="str">
        <f>IF(Table1[[#This Row],[Posting Date]]&lt;&gt;"",$D$10,"")</f>
        <v/>
      </c>
      <c r="S1554" s="66"/>
      <c r="T1554" s="63"/>
      <c r="U1554" s="67"/>
      <c r="V1554" s="67"/>
      <c r="W1554" s="67" t="str">
        <f t="shared" si="28"/>
        <v/>
      </c>
      <c r="X1554" s="159" t="str">
        <f>IF(E1554="","",(IF(Table1[[#This Row],[Cur]]="USD",Table1[[#This Row],[Cur_Amount Debit]],Table1[[#This Row],[Cur_Amount Debit]]/Table1[[#This Row],[Exchange Rate]])))</f>
        <v/>
      </c>
      <c r="Y1554" s="159" t="str">
        <f>IF(E1554="","",(IF(Table1[[#This Row],[Cur]]="USD",Table1[[#This Row],[Cur_Amount Credit]],Table1[[#This Row],[Cur_Amount Credit]]/ExchangeRate)))</f>
        <v/>
      </c>
      <c r="Z1554" s="201" t="str">
        <f>IF(E1554="","",(Table1[[#This Row],[Debit USD]]-Table1[[#This Row],[Credit USD]]))</f>
        <v/>
      </c>
      <c r="AA1554" s="226"/>
      <c r="AB1554" s="255"/>
      <c r="AC1554" s="1"/>
      <c r="AD1554" s="15"/>
      <c r="AE1554" s="15" t="str">
        <f>IF(AND(OR(Table1[[#This Row],[Account]]="15030",Table1[[#This Row],[Account]]="15035",Table1[[#This Row],[Account]]="20150"),Table1[[#This Row],[Vendor ID]]=""),1,"")</f>
        <v/>
      </c>
      <c r="AF1554" s="15"/>
      <c r="AG1554" s="15"/>
      <c r="AH1554" s="15"/>
      <c r="AI1554" s="46" t="str">
        <f>IF(Table1[[#This Row],[Posting Date]]&lt;&gt;"","GJ-"&amp;CountryID,"")</f>
        <v/>
      </c>
      <c r="AJ1554" s="59" t="str">
        <f>IF(Table1[[#This Row],[Posting Date]]&lt;&gt;"",Table1[[#This Row],[Posting Date]],"")</f>
        <v/>
      </c>
      <c r="AK1554" s="46"/>
      <c r="AL1554" s="46" t="str">
        <f>IF(Table1[[#This Row],[Description]]&lt;&gt;"",Table1[[#This Row],[Description]],"")</f>
        <v/>
      </c>
      <c r="AM1554" s="46" t="str">
        <f>IF(Table1[[#This Row],[Posting Date]]&lt;&gt;"",Table1[[#This Row],[Reference Number]],"")</f>
        <v/>
      </c>
      <c r="AN1554" s="46" t="str">
        <f>TRIM(Table1[[#This Row],[Line '#]])</f>
        <v/>
      </c>
      <c r="AO1554" s="46" t="str">
        <f>TRIM(Table1[[#This Row],[Account]])</f>
        <v/>
      </c>
      <c r="AP1554" s="46" t="str">
        <f>IF(Table1[[#This Row],[Posting Date]]&lt;&gt;"",$D$5,"")</f>
        <v/>
      </c>
      <c r="AQ1554" s="46" t="str">
        <f>TRIM(Table1[[#This Row],[Departments-Prgrams]])</f>
        <v/>
      </c>
      <c r="AR1554" s="46" t="str">
        <f>TRIM(Table1[[#This Row],[Grant]])</f>
        <v/>
      </c>
      <c r="AS1554" s="46" t="str">
        <f>TRIM(Table1[[#This Row],[Staff ID]])</f>
        <v/>
      </c>
      <c r="AT1554" s="46" t="str">
        <f>IF(TRIM(Table1[[#This Row],[Budget Code]])=0,"",TRIM(Table1[[#This Row],[Budget Code]]))</f>
        <v/>
      </c>
      <c r="AU1554" s="46" t="str">
        <f>IF(Table1[[#This Row],[Line Description]]&lt;&gt;"",Table1[[#This Row],[Line Description]],"")</f>
        <v/>
      </c>
      <c r="AV1554" s="46" t="str">
        <f>IF(Table1[[#This Row],[Cur_Amount Debit]]&gt;0,ROUND(Table1[[#This Row],[Cur_Amount Debit]],2),"")</f>
        <v/>
      </c>
      <c r="AW1554" s="46" t="str">
        <f>IF(Table1[[#This Row],[Cur_Amount Credit]]&gt;0,ROUND(Table1[[#This Row],[Cur_Amount Credit]],2),"")</f>
        <v/>
      </c>
      <c r="AX1554" s="46" t="str">
        <f>LEFT(Table1[[#This Row],[Cur]],3)</f>
        <v/>
      </c>
      <c r="AY1554" s="59"/>
      <c r="AZ1554" s="46"/>
      <c r="BA1554" s="46" t="str">
        <f>IF(Table1[[#This Row],[Cur]]&lt;&gt;"",IF(Table1[[#This Row],[Cur]]="USD","",ExchangeRate),"")</f>
        <v/>
      </c>
      <c r="BB1554" s="46" t="str">
        <f>IF(Table1[[#This Row],[Grant]]&lt;&gt;"",VLOOKUP(Table1[[#This Row],[Grant]],Grants!B:D,3),"")</f>
        <v/>
      </c>
      <c r="BC1554" s="46" t="str">
        <f>TRIM(Table1[[#This Row],[Vendor ID]])</f>
        <v/>
      </c>
      <c r="BD1554">
        <f>IF(Table1[[#This Row],[Reference Number]]=Q1553,BD1553,BD1553+1)</f>
        <v>0</v>
      </c>
    </row>
    <row r="1555" spans="1:56" ht="11.25" customHeight="1" x14ac:dyDescent="0.25">
      <c r="A1555" s="1"/>
      <c r="B1555" s="88" t="str">
        <f>IF(Table1[[#This Row],[Posting Date]]&lt;&gt;"",IF(Table1[[#This Row],[Reference Number]]=Q1554,B1554+1,1),"")</f>
        <v/>
      </c>
      <c r="C1555" s="61"/>
      <c r="D1555" s="61"/>
      <c r="E1555" s="138"/>
      <c r="F1555" s="141" t="str">
        <f>IFERROR(IF(VLOOKUP(Table1[[#This Row],[Budget Code Description]],Dimentions!$X$6:$AC$139,2,FALSE)="","",VLOOKUP(Table1[[#This Row],[Budget Code Description]],Dimentions!$X$6:$AC$139,2,FALSE)),"")</f>
        <v/>
      </c>
      <c r="G1555" s="141"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1" t="str">
        <f>IFERROR(VLOOKUP(Table1[[#This Row],[Budget Code Description]],Table6[#All],8,FALSE),"")</f>
        <v/>
      </c>
      <c r="L1555" s="63"/>
      <c r="M1555" s="65" t="str">
        <f>IFERROR(VLOOKUP(Table1[[#This Row],[Staff ID]],Table2[],2,FALSE),"")</f>
        <v/>
      </c>
      <c r="N1555" s="209" t="str">
        <f>IFERROR(IF(VLOOKUP(Table1[[#This Row],[Budget Code Description]],Dimentions!$X$6:$AC$134,4,FALSE)="","",VLOOKUP(Table1[[#This Row],[Budget Code Description]],Dimentions!$X$6:$AC$134,4,FALSE)),"")</f>
        <v/>
      </c>
      <c r="O1555" s="65" t="str">
        <f>IFERROR(VLOOKUP(Table1[[#This Row],[Vendor ID]],Table549[],2,FALSE),"")</f>
        <v/>
      </c>
      <c r="P1555" s="63"/>
      <c r="Q1555" s="141" t="str">
        <f>IF(Table1[[#This Row],[Posting Date]]&lt;&gt;"",$D$9,"")</f>
        <v/>
      </c>
      <c r="R1555" s="157" t="str">
        <f>IF(Table1[[#This Row],[Posting Date]]&lt;&gt;"",$D$10,"")</f>
        <v/>
      </c>
      <c r="S1555" s="66"/>
      <c r="T1555" s="63"/>
      <c r="U1555" s="67"/>
      <c r="V1555" s="67"/>
      <c r="W1555" s="67" t="str">
        <f t="shared" si="28"/>
        <v/>
      </c>
      <c r="X1555" s="159" t="str">
        <f>IF(E1555="","",(IF(Table1[[#This Row],[Cur]]="USD",Table1[[#This Row],[Cur_Amount Debit]],Table1[[#This Row],[Cur_Amount Debit]]/Table1[[#This Row],[Exchange Rate]])))</f>
        <v/>
      </c>
      <c r="Y1555" s="159" t="str">
        <f>IF(E1555="","",(IF(Table1[[#This Row],[Cur]]="USD",Table1[[#This Row],[Cur_Amount Credit]],Table1[[#This Row],[Cur_Amount Credit]]/ExchangeRate)))</f>
        <v/>
      </c>
      <c r="Z1555" s="201" t="str">
        <f>IF(E1555="","",(Table1[[#This Row],[Debit USD]]-Table1[[#This Row],[Credit USD]]))</f>
        <v/>
      </c>
      <c r="AA1555" s="226"/>
      <c r="AB1555" s="255"/>
      <c r="AC1555" s="1"/>
      <c r="AD1555" s="15"/>
      <c r="AE1555" s="15" t="str">
        <f>IF(AND(OR(Table1[[#This Row],[Account]]="15030",Table1[[#This Row],[Account]]="15035",Table1[[#This Row],[Account]]="20150"),Table1[[#This Row],[Vendor ID]]=""),1,"")</f>
        <v/>
      </c>
      <c r="AF1555" s="15"/>
      <c r="AG1555" s="15"/>
      <c r="AH1555" s="15"/>
      <c r="AI1555" s="46" t="str">
        <f>IF(Table1[[#This Row],[Posting Date]]&lt;&gt;"","GJ-"&amp;CountryID,"")</f>
        <v/>
      </c>
      <c r="AJ1555" s="59" t="str">
        <f>IF(Table1[[#This Row],[Posting Date]]&lt;&gt;"",Table1[[#This Row],[Posting Date]],"")</f>
        <v/>
      </c>
      <c r="AK1555" s="46"/>
      <c r="AL1555" s="46" t="str">
        <f>IF(Table1[[#This Row],[Description]]&lt;&gt;"",Table1[[#This Row],[Description]],"")</f>
        <v/>
      </c>
      <c r="AM1555" s="46" t="str">
        <f>IF(Table1[[#This Row],[Posting Date]]&lt;&gt;"",Table1[[#This Row],[Reference Number]],"")</f>
        <v/>
      </c>
      <c r="AN1555" s="46" t="str">
        <f>TRIM(Table1[[#This Row],[Line '#]])</f>
        <v/>
      </c>
      <c r="AO1555" s="46" t="str">
        <f>TRIM(Table1[[#This Row],[Account]])</f>
        <v/>
      </c>
      <c r="AP1555" s="46" t="str">
        <f>IF(Table1[[#This Row],[Posting Date]]&lt;&gt;"",$D$5,"")</f>
        <v/>
      </c>
      <c r="AQ1555" s="46" t="str">
        <f>TRIM(Table1[[#This Row],[Departments-Prgrams]])</f>
        <v/>
      </c>
      <c r="AR1555" s="46" t="str">
        <f>TRIM(Table1[[#This Row],[Grant]])</f>
        <v/>
      </c>
      <c r="AS1555" s="46" t="str">
        <f>TRIM(Table1[[#This Row],[Staff ID]])</f>
        <v/>
      </c>
      <c r="AT1555" s="46" t="str">
        <f>IF(TRIM(Table1[[#This Row],[Budget Code]])=0,"",TRIM(Table1[[#This Row],[Budget Code]]))</f>
        <v/>
      </c>
      <c r="AU1555" s="46" t="str">
        <f>IF(Table1[[#This Row],[Line Description]]&lt;&gt;"",Table1[[#This Row],[Line Description]],"")</f>
        <v/>
      </c>
      <c r="AV1555" s="46" t="str">
        <f>IF(Table1[[#This Row],[Cur_Amount Debit]]&gt;0,ROUND(Table1[[#This Row],[Cur_Amount Debit]],2),"")</f>
        <v/>
      </c>
      <c r="AW1555" s="46" t="str">
        <f>IF(Table1[[#This Row],[Cur_Amount Credit]]&gt;0,ROUND(Table1[[#This Row],[Cur_Amount Credit]],2),"")</f>
        <v/>
      </c>
      <c r="AX1555" s="46" t="str">
        <f>LEFT(Table1[[#This Row],[Cur]],3)</f>
        <v/>
      </c>
      <c r="AY1555" s="59"/>
      <c r="AZ1555" s="46"/>
      <c r="BA1555" s="46" t="str">
        <f>IF(Table1[[#This Row],[Cur]]&lt;&gt;"",IF(Table1[[#This Row],[Cur]]="USD","",ExchangeRate),"")</f>
        <v/>
      </c>
      <c r="BB1555" s="46" t="str">
        <f>IF(Table1[[#This Row],[Grant]]&lt;&gt;"",VLOOKUP(Table1[[#This Row],[Grant]],Grants!B:D,3),"")</f>
        <v/>
      </c>
      <c r="BC1555" s="46" t="str">
        <f>TRIM(Table1[[#This Row],[Vendor ID]])</f>
        <v/>
      </c>
      <c r="BD1555">
        <f>IF(Table1[[#This Row],[Reference Number]]=Q1554,BD1554,BD1554+1)</f>
        <v>0</v>
      </c>
    </row>
    <row r="1556" spans="1:56" ht="11.25" customHeight="1" x14ac:dyDescent="0.25">
      <c r="A1556" s="1"/>
      <c r="B1556" s="88" t="str">
        <f>IF(Table1[[#This Row],[Posting Date]]&lt;&gt;"",IF(Table1[[#This Row],[Reference Number]]=Q1555,B1555+1,1),"")</f>
        <v/>
      </c>
      <c r="C1556" s="61"/>
      <c r="D1556" s="61"/>
      <c r="E1556" s="138"/>
      <c r="F1556" s="141" t="str">
        <f>IFERROR(IF(VLOOKUP(Table1[[#This Row],[Budget Code Description]],Dimentions!$X$6:$AC$139,2,FALSE)="","",VLOOKUP(Table1[[#This Row],[Budget Code Description]],Dimentions!$X$6:$AC$139,2,FALSE)),"")</f>
        <v/>
      </c>
      <c r="G1556" s="141"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1" t="str">
        <f>IFERROR(VLOOKUP(Table1[[#This Row],[Budget Code Description]],Table6[#All],8,FALSE),"")</f>
        <v/>
      </c>
      <c r="L1556" s="63"/>
      <c r="M1556" s="65" t="str">
        <f>IFERROR(VLOOKUP(Table1[[#This Row],[Staff ID]],Table2[],2,FALSE),"")</f>
        <v/>
      </c>
      <c r="N1556" s="209" t="str">
        <f>IFERROR(IF(VLOOKUP(Table1[[#This Row],[Budget Code Description]],Dimentions!$X$6:$AC$134,4,FALSE)="","",VLOOKUP(Table1[[#This Row],[Budget Code Description]],Dimentions!$X$6:$AC$134,4,FALSE)),"")</f>
        <v/>
      </c>
      <c r="O1556" s="65" t="str">
        <f>IFERROR(VLOOKUP(Table1[[#This Row],[Vendor ID]],Table549[],2,FALSE),"")</f>
        <v/>
      </c>
      <c r="P1556" s="63"/>
      <c r="Q1556" s="141" t="str">
        <f>IF(Table1[[#This Row],[Posting Date]]&lt;&gt;"",$D$9,"")</f>
        <v/>
      </c>
      <c r="R1556" s="157" t="str">
        <f>IF(Table1[[#This Row],[Posting Date]]&lt;&gt;"",$D$10,"")</f>
        <v/>
      </c>
      <c r="S1556" s="66"/>
      <c r="T1556" s="63"/>
      <c r="U1556" s="67"/>
      <c r="V1556" s="67"/>
      <c r="W1556" s="67" t="str">
        <f t="shared" si="28"/>
        <v/>
      </c>
      <c r="X1556" s="159" t="str">
        <f>IF(E1556="","",(IF(Table1[[#This Row],[Cur]]="USD",Table1[[#This Row],[Cur_Amount Debit]],Table1[[#This Row],[Cur_Amount Debit]]/Table1[[#This Row],[Exchange Rate]])))</f>
        <v/>
      </c>
      <c r="Y1556" s="159" t="str">
        <f>IF(E1556="","",(IF(Table1[[#This Row],[Cur]]="USD",Table1[[#This Row],[Cur_Amount Credit]],Table1[[#This Row],[Cur_Amount Credit]]/ExchangeRate)))</f>
        <v/>
      </c>
      <c r="Z1556" s="201" t="str">
        <f>IF(E1556="","",(Table1[[#This Row],[Debit USD]]-Table1[[#This Row],[Credit USD]]))</f>
        <v/>
      </c>
      <c r="AA1556" s="226"/>
      <c r="AB1556" s="255"/>
      <c r="AC1556" s="1"/>
      <c r="AD1556" s="15"/>
      <c r="AE1556" s="15" t="str">
        <f>IF(AND(OR(Table1[[#This Row],[Account]]="15030",Table1[[#This Row],[Account]]="15035",Table1[[#This Row],[Account]]="20150"),Table1[[#This Row],[Vendor ID]]=""),1,"")</f>
        <v/>
      </c>
      <c r="AF1556" s="15"/>
      <c r="AG1556" s="15"/>
      <c r="AH1556" s="15"/>
      <c r="AI1556" s="46" t="str">
        <f>IF(Table1[[#This Row],[Posting Date]]&lt;&gt;"","GJ-"&amp;CountryID,"")</f>
        <v/>
      </c>
      <c r="AJ1556" s="59" t="str">
        <f>IF(Table1[[#This Row],[Posting Date]]&lt;&gt;"",Table1[[#This Row],[Posting Date]],"")</f>
        <v/>
      </c>
      <c r="AK1556" s="46"/>
      <c r="AL1556" s="46" t="str">
        <f>IF(Table1[[#This Row],[Description]]&lt;&gt;"",Table1[[#This Row],[Description]],"")</f>
        <v/>
      </c>
      <c r="AM1556" s="46" t="str">
        <f>IF(Table1[[#This Row],[Posting Date]]&lt;&gt;"",Table1[[#This Row],[Reference Number]],"")</f>
        <v/>
      </c>
      <c r="AN1556" s="46" t="str">
        <f>TRIM(Table1[[#This Row],[Line '#]])</f>
        <v/>
      </c>
      <c r="AO1556" s="46" t="str">
        <f>TRIM(Table1[[#This Row],[Account]])</f>
        <v/>
      </c>
      <c r="AP1556" s="46" t="str">
        <f>IF(Table1[[#This Row],[Posting Date]]&lt;&gt;"",$D$5,"")</f>
        <v/>
      </c>
      <c r="AQ1556" s="46" t="str">
        <f>TRIM(Table1[[#This Row],[Departments-Prgrams]])</f>
        <v/>
      </c>
      <c r="AR1556" s="46" t="str">
        <f>TRIM(Table1[[#This Row],[Grant]])</f>
        <v/>
      </c>
      <c r="AS1556" s="46" t="str">
        <f>TRIM(Table1[[#This Row],[Staff ID]])</f>
        <v/>
      </c>
      <c r="AT1556" s="46" t="str">
        <f>IF(TRIM(Table1[[#This Row],[Budget Code]])=0,"",TRIM(Table1[[#This Row],[Budget Code]]))</f>
        <v/>
      </c>
      <c r="AU1556" s="46" t="str">
        <f>IF(Table1[[#This Row],[Line Description]]&lt;&gt;"",Table1[[#This Row],[Line Description]],"")</f>
        <v/>
      </c>
      <c r="AV1556" s="46" t="str">
        <f>IF(Table1[[#This Row],[Cur_Amount Debit]]&gt;0,ROUND(Table1[[#This Row],[Cur_Amount Debit]],2),"")</f>
        <v/>
      </c>
      <c r="AW1556" s="46" t="str">
        <f>IF(Table1[[#This Row],[Cur_Amount Credit]]&gt;0,ROUND(Table1[[#This Row],[Cur_Amount Credit]],2),"")</f>
        <v/>
      </c>
      <c r="AX1556" s="46" t="str">
        <f>LEFT(Table1[[#This Row],[Cur]],3)</f>
        <v/>
      </c>
      <c r="AY1556" s="59"/>
      <c r="AZ1556" s="46"/>
      <c r="BA1556" s="46" t="str">
        <f>IF(Table1[[#This Row],[Cur]]&lt;&gt;"",IF(Table1[[#This Row],[Cur]]="USD","",ExchangeRate),"")</f>
        <v/>
      </c>
      <c r="BB1556" s="46" t="str">
        <f>IF(Table1[[#This Row],[Grant]]&lt;&gt;"",VLOOKUP(Table1[[#This Row],[Grant]],Grants!B:D,3),"")</f>
        <v/>
      </c>
      <c r="BC1556" s="46" t="str">
        <f>TRIM(Table1[[#This Row],[Vendor ID]])</f>
        <v/>
      </c>
      <c r="BD1556">
        <f>IF(Table1[[#This Row],[Reference Number]]=Q1555,BD1555,BD1555+1)</f>
        <v>0</v>
      </c>
    </row>
    <row r="1557" spans="1:56" ht="11.25" customHeight="1" x14ac:dyDescent="0.25">
      <c r="A1557" s="1"/>
      <c r="B1557" s="88" t="str">
        <f>IF(Table1[[#This Row],[Posting Date]]&lt;&gt;"",IF(Table1[[#This Row],[Reference Number]]=Q1556,B1556+1,1),"")</f>
        <v/>
      </c>
      <c r="C1557" s="61"/>
      <c r="D1557" s="61"/>
      <c r="E1557" s="138"/>
      <c r="F1557" s="141" t="str">
        <f>IFERROR(IF(VLOOKUP(Table1[[#This Row],[Budget Code Description]],Dimentions!$X$6:$AC$139,2,FALSE)="","",VLOOKUP(Table1[[#This Row],[Budget Code Description]],Dimentions!$X$6:$AC$139,2,FALSE)),"")</f>
        <v/>
      </c>
      <c r="G1557" s="141"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1" t="str">
        <f>IFERROR(VLOOKUP(Table1[[#This Row],[Budget Code Description]],Table6[#All],8,FALSE),"")</f>
        <v/>
      </c>
      <c r="L1557" s="63"/>
      <c r="M1557" s="65" t="str">
        <f>IFERROR(VLOOKUP(Table1[[#This Row],[Staff ID]],Table2[],2,FALSE),"")</f>
        <v/>
      </c>
      <c r="N1557" s="209" t="str">
        <f>IFERROR(IF(VLOOKUP(Table1[[#This Row],[Budget Code Description]],Dimentions!$X$6:$AC$134,4,FALSE)="","",VLOOKUP(Table1[[#This Row],[Budget Code Description]],Dimentions!$X$6:$AC$134,4,FALSE)),"")</f>
        <v/>
      </c>
      <c r="O1557" s="65" t="str">
        <f>IFERROR(VLOOKUP(Table1[[#This Row],[Vendor ID]],Table549[],2,FALSE),"")</f>
        <v/>
      </c>
      <c r="P1557" s="63"/>
      <c r="Q1557" s="141" t="str">
        <f>IF(Table1[[#This Row],[Posting Date]]&lt;&gt;"",$D$9,"")</f>
        <v/>
      </c>
      <c r="R1557" s="157" t="str">
        <f>IF(Table1[[#This Row],[Posting Date]]&lt;&gt;"",$D$10,"")</f>
        <v/>
      </c>
      <c r="S1557" s="66"/>
      <c r="T1557" s="63"/>
      <c r="U1557" s="67"/>
      <c r="V1557" s="67"/>
      <c r="W1557" s="67" t="str">
        <f t="shared" si="28"/>
        <v/>
      </c>
      <c r="X1557" s="159" t="str">
        <f>IF(E1557="","",(IF(Table1[[#This Row],[Cur]]="USD",Table1[[#This Row],[Cur_Amount Debit]],Table1[[#This Row],[Cur_Amount Debit]]/Table1[[#This Row],[Exchange Rate]])))</f>
        <v/>
      </c>
      <c r="Y1557" s="159" t="str">
        <f>IF(E1557="","",(IF(Table1[[#This Row],[Cur]]="USD",Table1[[#This Row],[Cur_Amount Credit]],Table1[[#This Row],[Cur_Amount Credit]]/ExchangeRate)))</f>
        <v/>
      </c>
      <c r="Z1557" s="201" t="str">
        <f>IF(E1557="","",(Table1[[#This Row],[Debit USD]]-Table1[[#This Row],[Credit USD]]))</f>
        <v/>
      </c>
      <c r="AA1557" s="226"/>
      <c r="AB1557" s="255"/>
      <c r="AC1557" s="1"/>
      <c r="AD1557" s="15"/>
      <c r="AE1557" s="15" t="str">
        <f>IF(AND(OR(Table1[[#This Row],[Account]]="15030",Table1[[#This Row],[Account]]="15035",Table1[[#This Row],[Account]]="20150"),Table1[[#This Row],[Vendor ID]]=""),1,"")</f>
        <v/>
      </c>
      <c r="AF1557" s="15"/>
      <c r="AG1557" s="15"/>
      <c r="AH1557" s="15"/>
      <c r="AI1557" s="46" t="str">
        <f>IF(Table1[[#This Row],[Posting Date]]&lt;&gt;"","GJ-"&amp;CountryID,"")</f>
        <v/>
      </c>
      <c r="AJ1557" s="59" t="str">
        <f>IF(Table1[[#This Row],[Posting Date]]&lt;&gt;"",Table1[[#This Row],[Posting Date]],"")</f>
        <v/>
      </c>
      <c r="AK1557" s="46"/>
      <c r="AL1557" s="46" t="str">
        <f>IF(Table1[[#This Row],[Description]]&lt;&gt;"",Table1[[#This Row],[Description]],"")</f>
        <v/>
      </c>
      <c r="AM1557" s="46" t="str">
        <f>IF(Table1[[#This Row],[Posting Date]]&lt;&gt;"",Table1[[#This Row],[Reference Number]],"")</f>
        <v/>
      </c>
      <c r="AN1557" s="46" t="str">
        <f>TRIM(Table1[[#This Row],[Line '#]])</f>
        <v/>
      </c>
      <c r="AO1557" s="46" t="str">
        <f>TRIM(Table1[[#This Row],[Account]])</f>
        <v/>
      </c>
      <c r="AP1557" s="46" t="str">
        <f>IF(Table1[[#This Row],[Posting Date]]&lt;&gt;"",$D$5,"")</f>
        <v/>
      </c>
      <c r="AQ1557" s="46" t="str">
        <f>TRIM(Table1[[#This Row],[Departments-Prgrams]])</f>
        <v/>
      </c>
      <c r="AR1557" s="46" t="str">
        <f>TRIM(Table1[[#This Row],[Grant]])</f>
        <v/>
      </c>
      <c r="AS1557" s="46" t="str">
        <f>TRIM(Table1[[#This Row],[Staff ID]])</f>
        <v/>
      </c>
      <c r="AT1557" s="46" t="str">
        <f>IF(TRIM(Table1[[#This Row],[Budget Code]])=0,"",TRIM(Table1[[#This Row],[Budget Code]]))</f>
        <v/>
      </c>
      <c r="AU1557" s="46" t="str">
        <f>IF(Table1[[#This Row],[Line Description]]&lt;&gt;"",Table1[[#This Row],[Line Description]],"")</f>
        <v/>
      </c>
      <c r="AV1557" s="46" t="str">
        <f>IF(Table1[[#This Row],[Cur_Amount Debit]]&gt;0,ROUND(Table1[[#This Row],[Cur_Amount Debit]],2),"")</f>
        <v/>
      </c>
      <c r="AW1557" s="46" t="str">
        <f>IF(Table1[[#This Row],[Cur_Amount Credit]]&gt;0,ROUND(Table1[[#This Row],[Cur_Amount Credit]],2),"")</f>
        <v/>
      </c>
      <c r="AX1557" s="46" t="str">
        <f>LEFT(Table1[[#This Row],[Cur]],3)</f>
        <v/>
      </c>
      <c r="AY1557" s="59"/>
      <c r="AZ1557" s="46"/>
      <c r="BA1557" s="46" t="str">
        <f>IF(Table1[[#This Row],[Cur]]&lt;&gt;"",IF(Table1[[#This Row],[Cur]]="USD","",ExchangeRate),"")</f>
        <v/>
      </c>
      <c r="BB1557" s="46" t="str">
        <f>IF(Table1[[#This Row],[Grant]]&lt;&gt;"",VLOOKUP(Table1[[#This Row],[Grant]],Grants!B:D,3),"")</f>
        <v/>
      </c>
      <c r="BC1557" s="46" t="str">
        <f>TRIM(Table1[[#This Row],[Vendor ID]])</f>
        <v/>
      </c>
      <c r="BD1557">
        <f>IF(Table1[[#This Row],[Reference Number]]=Q1556,BD1556,BD1556+1)</f>
        <v>0</v>
      </c>
    </row>
    <row r="1558" spans="1:56" ht="11.25" customHeight="1" x14ac:dyDescent="0.25">
      <c r="A1558" s="1"/>
      <c r="B1558" s="88" t="str">
        <f>IF(Table1[[#This Row],[Posting Date]]&lt;&gt;"",IF(Table1[[#This Row],[Reference Number]]=Q1557,B1557+1,1),"")</f>
        <v/>
      </c>
      <c r="C1558" s="61"/>
      <c r="D1558" s="61"/>
      <c r="E1558" s="138"/>
      <c r="F1558" s="141" t="str">
        <f>IFERROR(IF(VLOOKUP(Table1[[#This Row],[Budget Code Description]],Dimentions!$X$6:$AC$139,2,FALSE)="","",VLOOKUP(Table1[[#This Row],[Budget Code Description]],Dimentions!$X$6:$AC$139,2,FALSE)),"")</f>
        <v/>
      </c>
      <c r="G1558" s="141"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1" t="str">
        <f>IFERROR(VLOOKUP(Table1[[#This Row],[Budget Code Description]],Table6[#All],8,FALSE),"")</f>
        <v/>
      </c>
      <c r="L1558" s="63"/>
      <c r="M1558" s="65" t="str">
        <f>IFERROR(VLOOKUP(Table1[[#This Row],[Staff ID]],Table2[],2,FALSE),"")</f>
        <v/>
      </c>
      <c r="N1558" s="209" t="str">
        <f>IFERROR(IF(VLOOKUP(Table1[[#This Row],[Budget Code Description]],Dimentions!$X$6:$AC$134,4,FALSE)="","",VLOOKUP(Table1[[#This Row],[Budget Code Description]],Dimentions!$X$6:$AC$134,4,FALSE)),"")</f>
        <v/>
      </c>
      <c r="O1558" s="65" t="str">
        <f>IFERROR(VLOOKUP(Table1[[#This Row],[Vendor ID]],Table549[],2,FALSE),"")</f>
        <v/>
      </c>
      <c r="P1558" s="63"/>
      <c r="Q1558" s="141" t="str">
        <f>IF(Table1[[#This Row],[Posting Date]]&lt;&gt;"",$D$9,"")</f>
        <v/>
      </c>
      <c r="R1558" s="157" t="str">
        <f>IF(Table1[[#This Row],[Posting Date]]&lt;&gt;"",$D$10,"")</f>
        <v/>
      </c>
      <c r="S1558" s="66"/>
      <c r="T1558" s="63"/>
      <c r="U1558" s="67"/>
      <c r="V1558" s="67"/>
      <c r="W1558" s="67" t="str">
        <f t="shared" si="28"/>
        <v/>
      </c>
      <c r="X1558" s="159" t="str">
        <f>IF(E1558="","",(IF(Table1[[#This Row],[Cur]]="USD",Table1[[#This Row],[Cur_Amount Debit]],Table1[[#This Row],[Cur_Amount Debit]]/Table1[[#This Row],[Exchange Rate]])))</f>
        <v/>
      </c>
      <c r="Y1558" s="159" t="str">
        <f>IF(E1558="","",(IF(Table1[[#This Row],[Cur]]="USD",Table1[[#This Row],[Cur_Amount Credit]],Table1[[#This Row],[Cur_Amount Credit]]/ExchangeRate)))</f>
        <v/>
      </c>
      <c r="Z1558" s="201" t="str">
        <f>IF(E1558="","",(Table1[[#This Row],[Debit USD]]-Table1[[#This Row],[Credit USD]]))</f>
        <v/>
      </c>
      <c r="AA1558" s="226"/>
      <c r="AB1558" s="255"/>
      <c r="AC1558" s="1"/>
      <c r="AD1558" s="15"/>
      <c r="AE1558" s="15" t="str">
        <f>IF(AND(OR(Table1[[#This Row],[Account]]="15030",Table1[[#This Row],[Account]]="15035",Table1[[#This Row],[Account]]="20150"),Table1[[#This Row],[Vendor ID]]=""),1,"")</f>
        <v/>
      </c>
      <c r="AF1558" s="15"/>
      <c r="AG1558" s="15"/>
      <c r="AH1558" s="15"/>
      <c r="AI1558" s="46" t="str">
        <f>IF(Table1[[#This Row],[Posting Date]]&lt;&gt;"","GJ-"&amp;CountryID,"")</f>
        <v/>
      </c>
      <c r="AJ1558" s="59" t="str">
        <f>IF(Table1[[#This Row],[Posting Date]]&lt;&gt;"",Table1[[#This Row],[Posting Date]],"")</f>
        <v/>
      </c>
      <c r="AK1558" s="46"/>
      <c r="AL1558" s="46" t="str">
        <f>IF(Table1[[#This Row],[Description]]&lt;&gt;"",Table1[[#This Row],[Description]],"")</f>
        <v/>
      </c>
      <c r="AM1558" s="46" t="str">
        <f>IF(Table1[[#This Row],[Posting Date]]&lt;&gt;"",Table1[[#This Row],[Reference Number]],"")</f>
        <v/>
      </c>
      <c r="AN1558" s="46" t="str">
        <f>TRIM(Table1[[#This Row],[Line '#]])</f>
        <v/>
      </c>
      <c r="AO1558" s="46" t="str">
        <f>TRIM(Table1[[#This Row],[Account]])</f>
        <v/>
      </c>
      <c r="AP1558" s="46" t="str">
        <f>IF(Table1[[#This Row],[Posting Date]]&lt;&gt;"",$D$5,"")</f>
        <v/>
      </c>
      <c r="AQ1558" s="46" t="str">
        <f>TRIM(Table1[[#This Row],[Departments-Prgrams]])</f>
        <v/>
      </c>
      <c r="AR1558" s="46" t="str">
        <f>TRIM(Table1[[#This Row],[Grant]])</f>
        <v/>
      </c>
      <c r="AS1558" s="46" t="str">
        <f>TRIM(Table1[[#This Row],[Staff ID]])</f>
        <v/>
      </c>
      <c r="AT1558" s="46" t="str">
        <f>IF(TRIM(Table1[[#This Row],[Budget Code]])=0,"",TRIM(Table1[[#This Row],[Budget Code]]))</f>
        <v/>
      </c>
      <c r="AU1558" s="46" t="str">
        <f>IF(Table1[[#This Row],[Line Description]]&lt;&gt;"",Table1[[#This Row],[Line Description]],"")</f>
        <v/>
      </c>
      <c r="AV1558" s="46" t="str">
        <f>IF(Table1[[#This Row],[Cur_Amount Debit]]&gt;0,ROUND(Table1[[#This Row],[Cur_Amount Debit]],2),"")</f>
        <v/>
      </c>
      <c r="AW1558" s="46" t="str">
        <f>IF(Table1[[#This Row],[Cur_Amount Credit]]&gt;0,ROUND(Table1[[#This Row],[Cur_Amount Credit]],2),"")</f>
        <v/>
      </c>
      <c r="AX1558" s="46" t="str">
        <f>LEFT(Table1[[#This Row],[Cur]],3)</f>
        <v/>
      </c>
      <c r="AY1558" s="59"/>
      <c r="AZ1558" s="46"/>
      <c r="BA1558" s="46" t="str">
        <f>IF(Table1[[#This Row],[Cur]]&lt;&gt;"",IF(Table1[[#This Row],[Cur]]="USD","",ExchangeRate),"")</f>
        <v/>
      </c>
      <c r="BB1558" s="46" t="str">
        <f>IF(Table1[[#This Row],[Grant]]&lt;&gt;"",VLOOKUP(Table1[[#This Row],[Grant]],Grants!B:D,3),"")</f>
        <v/>
      </c>
      <c r="BC1558" s="46" t="str">
        <f>TRIM(Table1[[#This Row],[Vendor ID]])</f>
        <v/>
      </c>
      <c r="BD1558">
        <f>IF(Table1[[#This Row],[Reference Number]]=Q1557,BD1557,BD1557+1)</f>
        <v>0</v>
      </c>
    </row>
    <row r="1559" spans="1:56" ht="11.25" customHeight="1" x14ac:dyDescent="0.25">
      <c r="A1559" s="1"/>
      <c r="B1559" s="88" t="str">
        <f>IF(Table1[[#This Row],[Posting Date]]&lt;&gt;"",IF(Table1[[#This Row],[Reference Number]]=Q1558,B1558+1,1),"")</f>
        <v/>
      </c>
      <c r="C1559" s="61"/>
      <c r="D1559" s="61"/>
      <c r="E1559" s="138"/>
      <c r="F1559" s="141" t="str">
        <f>IFERROR(IF(VLOOKUP(Table1[[#This Row],[Budget Code Description]],Dimentions!$X$6:$AC$139,2,FALSE)="","",VLOOKUP(Table1[[#This Row],[Budget Code Description]],Dimentions!$X$6:$AC$139,2,FALSE)),"")</f>
        <v/>
      </c>
      <c r="G1559" s="141"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1" t="str">
        <f>IFERROR(VLOOKUP(Table1[[#This Row],[Budget Code Description]],Table6[#All],8,FALSE),"")</f>
        <v/>
      </c>
      <c r="L1559" s="63"/>
      <c r="M1559" s="65" t="str">
        <f>IFERROR(VLOOKUP(Table1[[#This Row],[Staff ID]],Table2[],2,FALSE),"")</f>
        <v/>
      </c>
      <c r="N1559" s="209" t="str">
        <f>IFERROR(IF(VLOOKUP(Table1[[#This Row],[Budget Code Description]],Dimentions!$X$6:$AC$134,4,FALSE)="","",VLOOKUP(Table1[[#This Row],[Budget Code Description]],Dimentions!$X$6:$AC$134,4,FALSE)),"")</f>
        <v/>
      </c>
      <c r="O1559" s="65" t="str">
        <f>IFERROR(VLOOKUP(Table1[[#This Row],[Vendor ID]],Table549[],2,FALSE),"")</f>
        <v/>
      </c>
      <c r="P1559" s="63"/>
      <c r="Q1559" s="141" t="str">
        <f>IF(Table1[[#This Row],[Posting Date]]&lt;&gt;"",$D$9,"")</f>
        <v/>
      </c>
      <c r="R1559" s="157" t="str">
        <f>IF(Table1[[#This Row],[Posting Date]]&lt;&gt;"",$D$10,"")</f>
        <v/>
      </c>
      <c r="S1559" s="66"/>
      <c r="T1559" s="63"/>
      <c r="U1559" s="67"/>
      <c r="V1559" s="67"/>
      <c r="W1559" s="67" t="str">
        <f t="shared" si="28"/>
        <v/>
      </c>
      <c r="X1559" s="159" t="str">
        <f>IF(E1559="","",(IF(Table1[[#This Row],[Cur]]="USD",Table1[[#This Row],[Cur_Amount Debit]],Table1[[#This Row],[Cur_Amount Debit]]/Table1[[#This Row],[Exchange Rate]])))</f>
        <v/>
      </c>
      <c r="Y1559" s="159" t="str">
        <f>IF(E1559="","",(IF(Table1[[#This Row],[Cur]]="USD",Table1[[#This Row],[Cur_Amount Credit]],Table1[[#This Row],[Cur_Amount Credit]]/ExchangeRate)))</f>
        <v/>
      </c>
      <c r="Z1559" s="201" t="str">
        <f>IF(E1559="","",(Table1[[#This Row],[Debit USD]]-Table1[[#This Row],[Credit USD]]))</f>
        <v/>
      </c>
      <c r="AA1559" s="226"/>
      <c r="AB1559" s="255"/>
      <c r="AC1559" s="1"/>
      <c r="AD1559" s="15"/>
      <c r="AE1559" s="15" t="str">
        <f>IF(AND(OR(Table1[[#This Row],[Account]]="15030",Table1[[#This Row],[Account]]="15035",Table1[[#This Row],[Account]]="20150"),Table1[[#This Row],[Vendor ID]]=""),1,"")</f>
        <v/>
      </c>
      <c r="AF1559" s="15"/>
      <c r="AG1559" s="15"/>
      <c r="AH1559" s="15"/>
      <c r="AI1559" s="46" t="str">
        <f>IF(Table1[[#This Row],[Posting Date]]&lt;&gt;"","GJ-"&amp;CountryID,"")</f>
        <v/>
      </c>
      <c r="AJ1559" s="59" t="str">
        <f>IF(Table1[[#This Row],[Posting Date]]&lt;&gt;"",Table1[[#This Row],[Posting Date]],"")</f>
        <v/>
      </c>
      <c r="AK1559" s="46"/>
      <c r="AL1559" s="46" t="str">
        <f>IF(Table1[[#This Row],[Description]]&lt;&gt;"",Table1[[#This Row],[Description]],"")</f>
        <v/>
      </c>
      <c r="AM1559" s="46" t="str">
        <f>IF(Table1[[#This Row],[Posting Date]]&lt;&gt;"",Table1[[#This Row],[Reference Number]],"")</f>
        <v/>
      </c>
      <c r="AN1559" s="46" t="str">
        <f>TRIM(Table1[[#This Row],[Line '#]])</f>
        <v/>
      </c>
      <c r="AO1559" s="46" t="str">
        <f>TRIM(Table1[[#This Row],[Account]])</f>
        <v/>
      </c>
      <c r="AP1559" s="46" t="str">
        <f>IF(Table1[[#This Row],[Posting Date]]&lt;&gt;"",$D$5,"")</f>
        <v/>
      </c>
      <c r="AQ1559" s="46" t="str">
        <f>TRIM(Table1[[#This Row],[Departments-Prgrams]])</f>
        <v/>
      </c>
      <c r="AR1559" s="46" t="str">
        <f>TRIM(Table1[[#This Row],[Grant]])</f>
        <v/>
      </c>
      <c r="AS1559" s="46" t="str">
        <f>TRIM(Table1[[#This Row],[Staff ID]])</f>
        <v/>
      </c>
      <c r="AT1559" s="46" t="str">
        <f>IF(TRIM(Table1[[#This Row],[Budget Code]])=0,"",TRIM(Table1[[#This Row],[Budget Code]]))</f>
        <v/>
      </c>
      <c r="AU1559" s="46" t="str">
        <f>IF(Table1[[#This Row],[Line Description]]&lt;&gt;"",Table1[[#This Row],[Line Description]],"")</f>
        <v/>
      </c>
      <c r="AV1559" s="46" t="str">
        <f>IF(Table1[[#This Row],[Cur_Amount Debit]]&gt;0,ROUND(Table1[[#This Row],[Cur_Amount Debit]],2),"")</f>
        <v/>
      </c>
      <c r="AW1559" s="46" t="str">
        <f>IF(Table1[[#This Row],[Cur_Amount Credit]]&gt;0,ROUND(Table1[[#This Row],[Cur_Amount Credit]],2),"")</f>
        <v/>
      </c>
      <c r="AX1559" s="46" t="str">
        <f>LEFT(Table1[[#This Row],[Cur]],3)</f>
        <v/>
      </c>
      <c r="AY1559" s="59"/>
      <c r="AZ1559" s="46"/>
      <c r="BA1559" s="46" t="str">
        <f>IF(Table1[[#This Row],[Cur]]&lt;&gt;"",IF(Table1[[#This Row],[Cur]]="USD","",ExchangeRate),"")</f>
        <v/>
      </c>
      <c r="BB1559" s="46" t="str">
        <f>IF(Table1[[#This Row],[Grant]]&lt;&gt;"",VLOOKUP(Table1[[#This Row],[Grant]],Grants!B:D,3),"")</f>
        <v/>
      </c>
      <c r="BC1559" s="46" t="str">
        <f>TRIM(Table1[[#This Row],[Vendor ID]])</f>
        <v/>
      </c>
      <c r="BD1559">
        <f>IF(Table1[[#This Row],[Reference Number]]=Q1558,BD1558,BD1558+1)</f>
        <v>0</v>
      </c>
    </row>
    <row r="1560" spans="1:56" ht="11.25" customHeight="1" x14ac:dyDescent="0.25">
      <c r="A1560" s="1"/>
      <c r="B1560" s="88" t="str">
        <f>IF(Table1[[#This Row],[Posting Date]]&lt;&gt;"",IF(Table1[[#This Row],[Reference Number]]=Q1559,B1559+1,1),"")</f>
        <v/>
      </c>
      <c r="C1560" s="61"/>
      <c r="D1560" s="61"/>
      <c r="E1560" s="138"/>
      <c r="F1560" s="141" t="str">
        <f>IFERROR(IF(VLOOKUP(Table1[[#This Row],[Budget Code Description]],Dimentions!$X$6:$AC$139,2,FALSE)="","",VLOOKUP(Table1[[#This Row],[Budget Code Description]],Dimentions!$X$6:$AC$139,2,FALSE)),"")</f>
        <v/>
      </c>
      <c r="G1560" s="141"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1" t="str">
        <f>IFERROR(VLOOKUP(Table1[[#This Row],[Budget Code Description]],Table6[#All],8,FALSE),"")</f>
        <v/>
      </c>
      <c r="L1560" s="63"/>
      <c r="M1560" s="65" t="str">
        <f>IFERROR(VLOOKUP(Table1[[#This Row],[Staff ID]],Table2[],2,FALSE),"")</f>
        <v/>
      </c>
      <c r="N1560" s="209" t="str">
        <f>IFERROR(IF(VLOOKUP(Table1[[#This Row],[Budget Code Description]],Dimentions!$X$6:$AC$134,4,FALSE)="","",VLOOKUP(Table1[[#This Row],[Budget Code Description]],Dimentions!$X$6:$AC$134,4,FALSE)),"")</f>
        <v/>
      </c>
      <c r="O1560" s="65" t="str">
        <f>IFERROR(VLOOKUP(Table1[[#This Row],[Vendor ID]],Table549[],2,FALSE),"")</f>
        <v/>
      </c>
      <c r="P1560" s="63"/>
      <c r="Q1560" s="141" t="str">
        <f>IF(Table1[[#This Row],[Posting Date]]&lt;&gt;"",$D$9,"")</f>
        <v/>
      </c>
      <c r="R1560" s="157" t="str">
        <f>IF(Table1[[#This Row],[Posting Date]]&lt;&gt;"",$D$10,"")</f>
        <v/>
      </c>
      <c r="S1560" s="66"/>
      <c r="T1560" s="63"/>
      <c r="U1560" s="67"/>
      <c r="V1560" s="67"/>
      <c r="W1560" s="67" t="str">
        <f t="shared" si="28"/>
        <v/>
      </c>
      <c r="X1560" s="159" t="str">
        <f>IF(E1560="","",(IF(Table1[[#This Row],[Cur]]="USD",Table1[[#This Row],[Cur_Amount Debit]],Table1[[#This Row],[Cur_Amount Debit]]/Table1[[#This Row],[Exchange Rate]])))</f>
        <v/>
      </c>
      <c r="Y1560" s="159" t="str">
        <f>IF(E1560="","",(IF(Table1[[#This Row],[Cur]]="USD",Table1[[#This Row],[Cur_Amount Credit]],Table1[[#This Row],[Cur_Amount Credit]]/ExchangeRate)))</f>
        <v/>
      </c>
      <c r="Z1560" s="201" t="str">
        <f>IF(E1560="","",(Table1[[#This Row],[Debit USD]]-Table1[[#This Row],[Credit USD]]))</f>
        <v/>
      </c>
      <c r="AA1560" s="226"/>
      <c r="AB1560" s="255"/>
      <c r="AC1560" s="1"/>
      <c r="AD1560" s="15"/>
      <c r="AE1560" s="15" t="str">
        <f>IF(AND(OR(Table1[[#This Row],[Account]]="15030",Table1[[#This Row],[Account]]="15035",Table1[[#This Row],[Account]]="20150"),Table1[[#This Row],[Vendor ID]]=""),1,"")</f>
        <v/>
      </c>
      <c r="AF1560" s="15"/>
      <c r="AG1560" s="15"/>
      <c r="AH1560" s="15"/>
      <c r="AI1560" s="46" t="str">
        <f>IF(Table1[[#This Row],[Posting Date]]&lt;&gt;"","GJ-"&amp;CountryID,"")</f>
        <v/>
      </c>
      <c r="AJ1560" s="59" t="str">
        <f>IF(Table1[[#This Row],[Posting Date]]&lt;&gt;"",Table1[[#This Row],[Posting Date]],"")</f>
        <v/>
      </c>
      <c r="AK1560" s="46"/>
      <c r="AL1560" s="46" t="str">
        <f>IF(Table1[[#This Row],[Description]]&lt;&gt;"",Table1[[#This Row],[Description]],"")</f>
        <v/>
      </c>
      <c r="AM1560" s="46" t="str">
        <f>IF(Table1[[#This Row],[Posting Date]]&lt;&gt;"",Table1[[#This Row],[Reference Number]],"")</f>
        <v/>
      </c>
      <c r="AN1560" s="46" t="str">
        <f>TRIM(Table1[[#This Row],[Line '#]])</f>
        <v/>
      </c>
      <c r="AO1560" s="46" t="str">
        <f>TRIM(Table1[[#This Row],[Account]])</f>
        <v/>
      </c>
      <c r="AP1560" s="46" t="str">
        <f>IF(Table1[[#This Row],[Posting Date]]&lt;&gt;"",$D$5,"")</f>
        <v/>
      </c>
      <c r="AQ1560" s="46" t="str">
        <f>TRIM(Table1[[#This Row],[Departments-Prgrams]])</f>
        <v/>
      </c>
      <c r="AR1560" s="46" t="str">
        <f>TRIM(Table1[[#This Row],[Grant]])</f>
        <v/>
      </c>
      <c r="AS1560" s="46" t="str">
        <f>TRIM(Table1[[#This Row],[Staff ID]])</f>
        <v/>
      </c>
      <c r="AT1560" s="46" t="str">
        <f>IF(TRIM(Table1[[#This Row],[Budget Code]])=0,"",TRIM(Table1[[#This Row],[Budget Code]]))</f>
        <v/>
      </c>
      <c r="AU1560" s="46" t="str">
        <f>IF(Table1[[#This Row],[Line Description]]&lt;&gt;"",Table1[[#This Row],[Line Description]],"")</f>
        <v/>
      </c>
      <c r="AV1560" s="46" t="str">
        <f>IF(Table1[[#This Row],[Cur_Amount Debit]]&gt;0,ROUND(Table1[[#This Row],[Cur_Amount Debit]],2),"")</f>
        <v/>
      </c>
      <c r="AW1560" s="46" t="str">
        <f>IF(Table1[[#This Row],[Cur_Amount Credit]]&gt;0,ROUND(Table1[[#This Row],[Cur_Amount Credit]],2),"")</f>
        <v/>
      </c>
      <c r="AX1560" s="46" t="str">
        <f>LEFT(Table1[[#This Row],[Cur]],3)</f>
        <v/>
      </c>
      <c r="AY1560" s="59"/>
      <c r="AZ1560" s="46"/>
      <c r="BA1560" s="46" t="str">
        <f>IF(Table1[[#This Row],[Cur]]&lt;&gt;"",IF(Table1[[#This Row],[Cur]]="USD","",ExchangeRate),"")</f>
        <v/>
      </c>
      <c r="BB1560" s="46" t="str">
        <f>IF(Table1[[#This Row],[Grant]]&lt;&gt;"",VLOOKUP(Table1[[#This Row],[Grant]],Grants!B:D,3),"")</f>
        <v/>
      </c>
      <c r="BC1560" s="46" t="str">
        <f>TRIM(Table1[[#This Row],[Vendor ID]])</f>
        <v/>
      </c>
      <c r="BD1560">
        <f>IF(Table1[[#This Row],[Reference Number]]=Q1559,BD1559,BD1559+1)</f>
        <v>0</v>
      </c>
    </row>
    <row r="1561" spans="1:56" ht="11.25" customHeight="1" x14ac:dyDescent="0.25">
      <c r="A1561" s="1"/>
      <c r="B1561" s="88" t="str">
        <f>IF(Table1[[#This Row],[Posting Date]]&lt;&gt;"",IF(Table1[[#This Row],[Reference Number]]=Q1560,B1560+1,1),"")</f>
        <v/>
      </c>
      <c r="C1561" s="61"/>
      <c r="D1561" s="61"/>
      <c r="E1561" s="138"/>
      <c r="F1561" s="141" t="str">
        <f>IFERROR(IF(VLOOKUP(Table1[[#This Row],[Budget Code Description]],Dimentions!$X$6:$AC$139,2,FALSE)="","",VLOOKUP(Table1[[#This Row],[Budget Code Description]],Dimentions!$X$6:$AC$139,2,FALSE)),"")</f>
        <v/>
      </c>
      <c r="G1561" s="141"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1" t="str">
        <f>IFERROR(VLOOKUP(Table1[[#This Row],[Budget Code Description]],Table6[#All],8,FALSE),"")</f>
        <v/>
      </c>
      <c r="L1561" s="63"/>
      <c r="M1561" s="65" t="str">
        <f>IFERROR(VLOOKUP(Table1[[#This Row],[Staff ID]],Table2[],2,FALSE),"")</f>
        <v/>
      </c>
      <c r="N1561" s="209" t="str">
        <f>IFERROR(IF(VLOOKUP(Table1[[#This Row],[Budget Code Description]],Dimentions!$X$6:$AC$134,4,FALSE)="","",VLOOKUP(Table1[[#This Row],[Budget Code Description]],Dimentions!$X$6:$AC$134,4,FALSE)),"")</f>
        <v/>
      </c>
      <c r="O1561" s="65" t="str">
        <f>IFERROR(VLOOKUP(Table1[[#This Row],[Vendor ID]],Table549[],2,FALSE),"")</f>
        <v/>
      </c>
      <c r="P1561" s="63"/>
      <c r="Q1561" s="141" t="str">
        <f>IF(Table1[[#This Row],[Posting Date]]&lt;&gt;"",$D$9,"")</f>
        <v/>
      </c>
      <c r="R1561" s="157" t="str">
        <f>IF(Table1[[#This Row],[Posting Date]]&lt;&gt;"",$D$10,"")</f>
        <v/>
      </c>
      <c r="S1561" s="66"/>
      <c r="T1561" s="63"/>
      <c r="U1561" s="67"/>
      <c r="V1561" s="67"/>
      <c r="W1561" s="67" t="str">
        <f t="shared" si="28"/>
        <v/>
      </c>
      <c r="X1561" s="159" t="str">
        <f>IF(E1561="","",(IF(Table1[[#This Row],[Cur]]="USD",Table1[[#This Row],[Cur_Amount Debit]],Table1[[#This Row],[Cur_Amount Debit]]/Table1[[#This Row],[Exchange Rate]])))</f>
        <v/>
      </c>
      <c r="Y1561" s="159" t="str">
        <f>IF(E1561="","",(IF(Table1[[#This Row],[Cur]]="USD",Table1[[#This Row],[Cur_Amount Credit]],Table1[[#This Row],[Cur_Amount Credit]]/ExchangeRate)))</f>
        <v/>
      </c>
      <c r="Z1561" s="201" t="str">
        <f>IF(E1561="","",(Table1[[#This Row],[Debit USD]]-Table1[[#This Row],[Credit USD]]))</f>
        <v/>
      </c>
      <c r="AA1561" s="226"/>
      <c r="AB1561" s="255"/>
      <c r="AC1561" s="1"/>
      <c r="AD1561" s="15"/>
      <c r="AE1561" s="15" t="str">
        <f>IF(AND(OR(Table1[[#This Row],[Account]]="15030",Table1[[#This Row],[Account]]="15035",Table1[[#This Row],[Account]]="20150"),Table1[[#This Row],[Vendor ID]]=""),1,"")</f>
        <v/>
      </c>
      <c r="AF1561" s="15"/>
      <c r="AG1561" s="15"/>
      <c r="AH1561" s="15"/>
      <c r="AI1561" s="46" t="str">
        <f>IF(Table1[[#This Row],[Posting Date]]&lt;&gt;"","GJ-"&amp;CountryID,"")</f>
        <v/>
      </c>
      <c r="AJ1561" s="59" t="str">
        <f>IF(Table1[[#This Row],[Posting Date]]&lt;&gt;"",Table1[[#This Row],[Posting Date]],"")</f>
        <v/>
      </c>
      <c r="AK1561" s="46"/>
      <c r="AL1561" s="46" t="str">
        <f>IF(Table1[[#This Row],[Description]]&lt;&gt;"",Table1[[#This Row],[Description]],"")</f>
        <v/>
      </c>
      <c r="AM1561" s="46" t="str">
        <f>IF(Table1[[#This Row],[Posting Date]]&lt;&gt;"",Table1[[#This Row],[Reference Number]],"")</f>
        <v/>
      </c>
      <c r="AN1561" s="46" t="str">
        <f>TRIM(Table1[[#This Row],[Line '#]])</f>
        <v/>
      </c>
      <c r="AO1561" s="46" t="str">
        <f>TRIM(Table1[[#This Row],[Account]])</f>
        <v/>
      </c>
      <c r="AP1561" s="46" t="str">
        <f>IF(Table1[[#This Row],[Posting Date]]&lt;&gt;"",$D$5,"")</f>
        <v/>
      </c>
      <c r="AQ1561" s="46" t="str">
        <f>TRIM(Table1[[#This Row],[Departments-Prgrams]])</f>
        <v/>
      </c>
      <c r="AR1561" s="46" t="str">
        <f>TRIM(Table1[[#This Row],[Grant]])</f>
        <v/>
      </c>
      <c r="AS1561" s="46" t="str">
        <f>TRIM(Table1[[#This Row],[Staff ID]])</f>
        <v/>
      </c>
      <c r="AT1561" s="46" t="str">
        <f>IF(TRIM(Table1[[#This Row],[Budget Code]])=0,"",TRIM(Table1[[#This Row],[Budget Code]]))</f>
        <v/>
      </c>
      <c r="AU1561" s="46" t="str">
        <f>IF(Table1[[#This Row],[Line Description]]&lt;&gt;"",Table1[[#This Row],[Line Description]],"")</f>
        <v/>
      </c>
      <c r="AV1561" s="46" t="str">
        <f>IF(Table1[[#This Row],[Cur_Amount Debit]]&gt;0,ROUND(Table1[[#This Row],[Cur_Amount Debit]],2),"")</f>
        <v/>
      </c>
      <c r="AW1561" s="46" t="str">
        <f>IF(Table1[[#This Row],[Cur_Amount Credit]]&gt;0,ROUND(Table1[[#This Row],[Cur_Amount Credit]],2),"")</f>
        <v/>
      </c>
      <c r="AX1561" s="46" t="str">
        <f>LEFT(Table1[[#This Row],[Cur]],3)</f>
        <v/>
      </c>
      <c r="AY1561" s="59"/>
      <c r="AZ1561" s="46"/>
      <c r="BA1561" s="46" t="str">
        <f>IF(Table1[[#This Row],[Cur]]&lt;&gt;"",IF(Table1[[#This Row],[Cur]]="USD","",ExchangeRate),"")</f>
        <v/>
      </c>
      <c r="BB1561" s="46" t="str">
        <f>IF(Table1[[#This Row],[Grant]]&lt;&gt;"",VLOOKUP(Table1[[#This Row],[Grant]],Grants!B:D,3),"")</f>
        <v/>
      </c>
      <c r="BC1561" s="46" t="str">
        <f>TRIM(Table1[[#This Row],[Vendor ID]])</f>
        <v/>
      </c>
      <c r="BD1561">
        <f>IF(Table1[[#This Row],[Reference Number]]=Q1560,BD1560,BD1560+1)</f>
        <v>0</v>
      </c>
    </row>
    <row r="1562" spans="1:56" ht="11.25" customHeight="1" x14ac:dyDescent="0.25">
      <c r="A1562" s="1"/>
      <c r="B1562" s="88" t="str">
        <f>IF(Table1[[#This Row],[Posting Date]]&lt;&gt;"",IF(Table1[[#This Row],[Reference Number]]=Q1561,B1561+1,1),"")</f>
        <v/>
      </c>
      <c r="C1562" s="61"/>
      <c r="D1562" s="61"/>
      <c r="E1562" s="138"/>
      <c r="F1562" s="141" t="str">
        <f>IFERROR(IF(VLOOKUP(Table1[[#This Row],[Budget Code Description]],Dimentions!$X$6:$AC$139,2,FALSE)="","",VLOOKUP(Table1[[#This Row],[Budget Code Description]],Dimentions!$X$6:$AC$139,2,FALSE)),"")</f>
        <v/>
      </c>
      <c r="G1562" s="141"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1" t="str">
        <f>IFERROR(VLOOKUP(Table1[[#This Row],[Budget Code Description]],Table6[#All],8,FALSE),"")</f>
        <v/>
      </c>
      <c r="L1562" s="63"/>
      <c r="M1562" s="65" t="str">
        <f>IFERROR(VLOOKUP(Table1[[#This Row],[Staff ID]],Table2[],2,FALSE),"")</f>
        <v/>
      </c>
      <c r="N1562" s="209" t="str">
        <f>IFERROR(IF(VLOOKUP(Table1[[#This Row],[Budget Code Description]],Dimentions!$X$6:$AC$134,4,FALSE)="","",VLOOKUP(Table1[[#This Row],[Budget Code Description]],Dimentions!$X$6:$AC$134,4,FALSE)),"")</f>
        <v/>
      </c>
      <c r="O1562" s="65" t="str">
        <f>IFERROR(VLOOKUP(Table1[[#This Row],[Vendor ID]],Table549[],2,FALSE),"")</f>
        <v/>
      </c>
      <c r="P1562" s="63"/>
      <c r="Q1562" s="141" t="str">
        <f>IF(Table1[[#This Row],[Posting Date]]&lt;&gt;"",$D$9,"")</f>
        <v/>
      </c>
      <c r="R1562" s="157" t="str">
        <f>IF(Table1[[#This Row],[Posting Date]]&lt;&gt;"",$D$10,"")</f>
        <v/>
      </c>
      <c r="S1562" s="66"/>
      <c r="T1562" s="63"/>
      <c r="U1562" s="67"/>
      <c r="V1562" s="67"/>
      <c r="W1562" s="67" t="str">
        <f t="shared" si="28"/>
        <v/>
      </c>
      <c r="X1562" s="159" t="str">
        <f>IF(E1562="","",(IF(Table1[[#This Row],[Cur]]="USD",Table1[[#This Row],[Cur_Amount Debit]],Table1[[#This Row],[Cur_Amount Debit]]/Table1[[#This Row],[Exchange Rate]])))</f>
        <v/>
      </c>
      <c r="Y1562" s="159" t="str">
        <f>IF(E1562="","",(IF(Table1[[#This Row],[Cur]]="USD",Table1[[#This Row],[Cur_Amount Credit]],Table1[[#This Row],[Cur_Amount Credit]]/ExchangeRate)))</f>
        <v/>
      </c>
      <c r="Z1562" s="201" t="str">
        <f>IF(E1562="","",(Table1[[#This Row],[Debit USD]]-Table1[[#This Row],[Credit USD]]))</f>
        <v/>
      </c>
      <c r="AA1562" s="226"/>
      <c r="AB1562" s="255"/>
      <c r="AC1562" s="1"/>
      <c r="AD1562" s="15"/>
      <c r="AE1562" s="15" t="str">
        <f>IF(AND(OR(Table1[[#This Row],[Account]]="15030",Table1[[#This Row],[Account]]="15035",Table1[[#This Row],[Account]]="20150"),Table1[[#This Row],[Vendor ID]]=""),1,"")</f>
        <v/>
      </c>
      <c r="AF1562" s="15"/>
      <c r="AG1562" s="15"/>
      <c r="AH1562" s="15"/>
      <c r="AI1562" s="46" t="str">
        <f>IF(Table1[[#This Row],[Posting Date]]&lt;&gt;"","GJ-"&amp;CountryID,"")</f>
        <v/>
      </c>
      <c r="AJ1562" s="59" t="str">
        <f>IF(Table1[[#This Row],[Posting Date]]&lt;&gt;"",Table1[[#This Row],[Posting Date]],"")</f>
        <v/>
      </c>
      <c r="AK1562" s="46"/>
      <c r="AL1562" s="46" t="str">
        <f>IF(Table1[[#This Row],[Description]]&lt;&gt;"",Table1[[#This Row],[Description]],"")</f>
        <v/>
      </c>
      <c r="AM1562" s="46" t="str">
        <f>IF(Table1[[#This Row],[Posting Date]]&lt;&gt;"",Table1[[#This Row],[Reference Number]],"")</f>
        <v/>
      </c>
      <c r="AN1562" s="46" t="str">
        <f>TRIM(Table1[[#This Row],[Line '#]])</f>
        <v/>
      </c>
      <c r="AO1562" s="46" t="str">
        <f>TRIM(Table1[[#This Row],[Account]])</f>
        <v/>
      </c>
      <c r="AP1562" s="46" t="str">
        <f>IF(Table1[[#This Row],[Posting Date]]&lt;&gt;"",$D$5,"")</f>
        <v/>
      </c>
      <c r="AQ1562" s="46" t="str">
        <f>TRIM(Table1[[#This Row],[Departments-Prgrams]])</f>
        <v/>
      </c>
      <c r="AR1562" s="46" t="str">
        <f>TRIM(Table1[[#This Row],[Grant]])</f>
        <v/>
      </c>
      <c r="AS1562" s="46" t="str">
        <f>TRIM(Table1[[#This Row],[Staff ID]])</f>
        <v/>
      </c>
      <c r="AT1562" s="46" t="str">
        <f>IF(TRIM(Table1[[#This Row],[Budget Code]])=0,"",TRIM(Table1[[#This Row],[Budget Code]]))</f>
        <v/>
      </c>
      <c r="AU1562" s="46" t="str">
        <f>IF(Table1[[#This Row],[Line Description]]&lt;&gt;"",Table1[[#This Row],[Line Description]],"")</f>
        <v/>
      </c>
      <c r="AV1562" s="46" t="str">
        <f>IF(Table1[[#This Row],[Cur_Amount Debit]]&gt;0,ROUND(Table1[[#This Row],[Cur_Amount Debit]],2),"")</f>
        <v/>
      </c>
      <c r="AW1562" s="46" t="str">
        <f>IF(Table1[[#This Row],[Cur_Amount Credit]]&gt;0,ROUND(Table1[[#This Row],[Cur_Amount Credit]],2),"")</f>
        <v/>
      </c>
      <c r="AX1562" s="46" t="str">
        <f>LEFT(Table1[[#This Row],[Cur]],3)</f>
        <v/>
      </c>
      <c r="AY1562" s="59"/>
      <c r="AZ1562" s="46"/>
      <c r="BA1562" s="46" t="str">
        <f>IF(Table1[[#This Row],[Cur]]&lt;&gt;"",IF(Table1[[#This Row],[Cur]]="USD","",ExchangeRate),"")</f>
        <v/>
      </c>
      <c r="BB1562" s="46" t="str">
        <f>IF(Table1[[#This Row],[Grant]]&lt;&gt;"",VLOOKUP(Table1[[#This Row],[Grant]],Grants!B:D,3),"")</f>
        <v/>
      </c>
      <c r="BC1562" s="46" t="str">
        <f>TRIM(Table1[[#This Row],[Vendor ID]])</f>
        <v/>
      </c>
      <c r="BD1562">
        <f>IF(Table1[[#This Row],[Reference Number]]=Q1561,BD1561,BD1561+1)</f>
        <v>0</v>
      </c>
    </row>
    <row r="1563" spans="1:56" ht="11.25" customHeight="1" x14ac:dyDescent="0.25">
      <c r="A1563" s="1"/>
      <c r="B1563" s="88" t="str">
        <f>IF(Table1[[#This Row],[Posting Date]]&lt;&gt;"",IF(Table1[[#This Row],[Reference Number]]=Q1562,B1562+1,1),"")</f>
        <v/>
      </c>
      <c r="C1563" s="61"/>
      <c r="D1563" s="61"/>
      <c r="E1563" s="138"/>
      <c r="F1563" s="141" t="str">
        <f>IFERROR(IF(VLOOKUP(Table1[[#This Row],[Budget Code Description]],Dimentions!$X$6:$AC$139,2,FALSE)="","",VLOOKUP(Table1[[#This Row],[Budget Code Description]],Dimentions!$X$6:$AC$139,2,FALSE)),"")</f>
        <v/>
      </c>
      <c r="G1563" s="141"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1" t="str">
        <f>IFERROR(VLOOKUP(Table1[[#This Row],[Budget Code Description]],Table6[#All],8,FALSE),"")</f>
        <v/>
      </c>
      <c r="L1563" s="63"/>
      <c r="M1563" s="65" t="str">
        <f>IFERROR(VLOOKUP(Table1[[#This Row],[Staff ID]],Table2[],2,FALSE),"")</f>
        <v/>
      </c>
      <c r="N1563" s="209" t="str">
        <f>IFERROR(IF(VLOOKUP(Table1[[#This Row],[Budget Code Description]],Dimentions!$X$6:$AC$134,4,FALSE)="","",VLOOKUP(Table1[[#This Row],[Budget Code Description]],Dimentions!$X$6:$AC$134,4,FALSE)),"")</f>
        <v/>
      </c>
      <c r="O1563" s="65" t="str">
        <f>IFERROR(VLOOKUP(Table1[[#This Row],[Vendor ID]],Table549[],2,FALSE),"")</f>
        <v/>
      </c>
      <c r="P1563" s="63"/>
      <c r="Q1563" s="141" t="str">
        <f>IF(Table1[[#This Row],[Posting Date]]&lt;&gt;"",$D$9,"")</f>
        <v/>
      </c>
      <c r="R1563" s="157" t="str">
        <f>IF(Table1[[#This Row],[Posting Date]]&lt;&gt;"",$D$10,"")</f>
        <v/>
      </c>
      <c r="S1563" s="66"/>
      <c r="T1563" s="63"/>
      <c r="U1563" s="67"/>
      <c r="V1563" s="67"/>
      <c r="W1563" s="67" t="str">
        <f t="shared" si="28"/>
        <v/>
      </c>
      <c r="X1563" s="159" t="str">
        <f>IF(E1563="","",(IF(Table1[[#This Row],[Cur]]="USD",Table1[[#This Row],[Cur_Amount Debit]],Table1[[#This Row],[Cur_Amount Debit]]/Table1[[#This Row],[Exchange Rate]])))</f>
        <v/>
      </c>
      <c r="Y1563" s="159" t="str">
        <f>IF(E1563="","",(IF(Table1[[#This Row],[Cur]]="USD",Table1[[#This Row],[Cur_Amount Credit]],Table1[[#This Row],[Cur_Amount Credit]]/ExchangeRate)))</f>
        <v/>
      </c>
      <c r="Z1563" s="201" t="str">
        <f>IF(E1563="","",(Table1[[#This Row],[Debit USD]]-Table1[[#This Row],[Credit USD]]))</f>
        <v/>
      </c>
      <c r="AA1563" s="226"/>
      <c r="AB1563" s="255"/>
      <c r="AC1563" s="1"/>
      <c r="AD1563" s="15"/>
      <c r="AE1563" s="15" t="str">
        <f>IF(AND(OR(Table1[[#This Row],[Account]]="15030",Table1[[#This Row],[Account]]="15035",Table1[[#This Row],[Account]]="20150"),Table1[[#This Row],[Vendor ID]]=""),1,"")</f>
        <v/>
      </c>
      <c r="AF1563" s="15"/>
      <c r="AG1563" s="15"/>
      <c r="AH1563" s="15"/>
      <c r="AI1563" s="46" t="str">
        <f>IF(Table1[[#This Row],[Posting Date]]&lt;&gt;"","GJ-"&amp;CountryID,"")</f>
        <v/>
      </c>
      <c r="AJ1563" s="59" t="str">
        <f>IF(Table1[[#This Row],[Posting Date]]&lt;&gt;"",Table1[[#This Row],[Posting Date]],"")</f>
        <v/>
      </c>
      <c r="AK1563" s="46"/>
      <c r="AL1563" s="46" t="str">
        <f>IF(Table1[[#This Row],[Description]]&lt;&gt;"",Table1[[#This Row],[Description]],"")</f>
        <v/>
      </c>
      <c r="AM1563" s="46" t="str">
        <f>IF(Table1[[#This Row],[Posting Date]]&lt;&gt;"",Table1[[#This Row],[Reference Number]],"")</f>
        <v/>
      </c>
      <c r="AN1563" s="46" t="str">
        <f>TRIM(Table1[[#This Row],[Line '#]])</f>
        <v/>
      </c>
      <c r="AO1563" s="46" t="str">
        <f>TRIM(Table1[[#This Row],[Account]])</f>
        <v/>
      </c>
      <c r="AP1563" s="46" t="str">
        <f>IF(Table1[[#This Row],[Posting Date]]&lt;&gt;"",$D$5,"")</f>
        <v/>
      </c>
      <c r="AQ1563" s="46" t="str">
        <f>TRIM(Table1[[#This Row],[Departments-Prgrams]])</f>
        <v/>
      </c>
      <c r="AR1563" s="46" t="str">
        <f>TRIM(Table1[[#This Row],[Grant]])</f>
        <v/>
      </c>
      <c r="AS1563" s="46" t="str">
        <f>TRIM(Table1[[#This Row],[Staff ID]])</f>
        <v/>
      </c>
      <c r="AT1563" s="46" t="str">
        <f>IF(TRIM(Table1[[#This Row],[Budget Code]])=0,"",TRIM(Table1[[#This Row],[Budget Code]]))</f>
        <v/>
      </c>
      <c r="AU1563" s="46" t="str">
        <f>IF(Table1[[#This Row],[Line Description]]&lt;&gt;"",Table1[[#This Row],[Line Description]],"")</f>
        <v/>
      </c>
      <c r="AV1563" s="46" t="str">
        <f>IF(Table1[[#This Row],[Cur_Amount Debit]]&gt;0,ROUND(Table1[[#This Row],[Cur_Amount Debit]],2),"")</f>
        <v/>
      </c>
      <c r="AW1563" s="46" t="str">
        <f>IF(Table1[[#This Row],[Cur_Amount Credit]]&gt;0,ROUND(Table1[[#This Row],[Cur_Amount Credit]],2),"")</f>
        <v/>
      </c>
      <c r="AX1563" s="46" t="str">
        <f>LEFT(Table1[[#This Row],[Cur]],3)</f>
        <v/>
      </c>
      <c r="AY1563" s="59"/>
      <c r="AZ1563" s="46"/>
      <c r="BA1563" s="46" t="str">
        <f>IF(Table1[[#This Row],[Cur]]&lt;&gt;"",IF(Table1[[#This Row],[Cur]]="USD","",ExchangeRate),"")</f>
        <v/>
      </c>
      <c r="BB1563" s="46" t="str">
        <f>IF(Table1[[#This Row],[Grant]]&lt;&gt;"",VLOOKUP(Table1[[#This Row],[Grant]],Grants!B:D,3),"")</f>
        <v/>
      </c>
      <c r="BC1563" s="46" t="str">
        <f>TRIM(Table1[[#This Row],[Vendor ID]])</f>
        <v/>
      </c>
      <c r="BD1563">
        <f>IF(Table1[[#This Row],[Reference Number]]=Q1562,BD1562,BD1562+1)</f>
        <v>0</v>
      </c>
    </row>
    <row r="1564" spans="1:56" ht="11.25" customHeight="1" x14ac:dyDescent="0.25">
      <c r="A1564" s="1"/>
      <c r="B1564" s="88" t="str">
        <f>IF(Table1[[#This Row],[Posting Date]]&lt;&gt;"",IF(Table1[[#This Row],[Reference Number]]=Q1563,B1563+1,1),"")</f>
        <v/>
      </c>
      <c r="C1564" s="61"/>
      <c r="D1564" s="61"/>
      <c r="E1564" s="138"/>
      <c r="F1564" s="141" t="str">
        <f>IFERROR(IF(VLOOKUP(Table1[[#This Row],[Budget Code Description]],Dimentions!$X$6:$AC$139,2,FALSE)="","",VLOOKUP(Table1[[#This Row],[Budget Code Description]],Dimentions!$X$6:$AC$139,2,FALSE)),"")</f>
        <v/>
      </c>
      <c r="G1564" s="141"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1" t="str">
        <f>IFERROR(VLOOKUP(Table1[[#This Row],[Budget Code Description]],Table6[#All],8,FALSE),"")</f>
        <v/>
      </c>
      <c r="L1564" s="63"/>
      <c r="M1564" s="65" t="str">
        <f>IFERROR(VLOOKUP(Table1[[#This Row],[Staff ID]],Table2[],2,FALSE),"")</f>
        <v/>
      </c>
      <c r="N1564" s="209" t="str">
        <f>IFERROR(IF(VLOOKUP(Table1[[#This Row],[Budget Code Description]],Dimentions!$X$6:$AC$134,4,FALSE)="","",VLOOKUP(Table1[[#This Row],[Budget Code Description]],Dimentions!$X$6:$AC$134,4,FALSE)),"")</f>
        <v/>
      </c>
      <c r="O1564" s="65" t="str">
        <f>IFERROR(VLOOKUP(Table1[[#This Row],[Vendor ID]],Table549[],2,FALSE),"")</f>
        <v/>
      </c>
      <c r="P1564" s="63"/>
      <c r="Q1564" s="141" t="str">
        <f>IF(Table1[[#This Row],[Posting Date]]&lt;&gt;"",$D$9,"")</f>
        <v/>
      </c>
      <c r="R1564" s="157" t="str">
        <f>IF(Table1[[#This Row],[Posting Date]]&lt;&gt;"",$D$10,"")</f>
        <v/>
      </c>
      <c r="S1564" s="66"/>
      <c r="T1564" s="63"/>
      <c r="U1564" s="67"/>
      <c r="V1564" s="67"/>
      <c r="W1564" s="67" t="str">
        <f t="shared" si="28"/>
        <v/>
      </c>
      <c r="X1564" s="159" t="str">
        <f>IF(E1564="","",(IF(Table1[[#This Row],[Cur]]="USD",Table1[[#This Row],[Cur_Amount Debit]],Table1[[#This Row],[Cur_Amount Debit]]/Table1[[#This Row],[Exchange Rate]])))</f>
        <v/>
      </c>
      <c r="Y1564" s="159" t="str">
        <f>IF(E1564="","",(IF(Table1[[#This Row],[Cur]]="USD",Table1[[#This Row],[Cur_Amount Credit]],Table1[[#This Row],[Cur_Amount Credit]]/ExchangeRate)))</f>
        <v/>
      </c>
      <c r="Z1564" s="201" t="str">
        <f>IF(E1564="","",(Table1[[#This Row],[Debit USD]]-Table1[[#This Row],[Credit USD]]))</f>
        <v/>
      </c>
      <c r="AA1564" s="226"/>
      <c r="AB1564" s="255"/>
      <c r="AC1564" s="1"/>
      <c r="AD1564" s="15"/>
      <c r="AE1564" s="15" t="str">
        <f>IF(AND(OR(Table1[[#This Row],[Account]]="15030",Table1[[#This Row],[Account]]="15035",Table1[[#This Row],[Account]]="20150"),Table1[[#This Row],[Vendor ID]]=""),1,"")</f>
        <v/>
      </c>
      <c r="AF1564" s="15"/>
      <c r="AG1564" s="15"/>
      <c r="AH1564" s="15"/>
      <c r="AI1564" s="46" t="str">
        <f>IF(Table1[[#This Row],[Posting Date]]&lt;&gt;"","GJ-"&amp;CountryID,"")</f>
        <v/>
      </c>
      <c r="AJ1564" s="59" t="str">
        <f>IF(Table1[[#This Row],[Posting Date]]&lt;&gt;"",Table1[[#This Row],[Posting Date]],"")</f>
        <v/>
      </c>
      <c r="AK1564" s="46"/>
      <c r="AL1564" s="46" t="str">
        <f>IF(Table1[[#This Row],[Description]]&lt;&gt;"",Table1[[#This Row],[Description]],"")</f>
        <v/>
      </c>
      <c r="AM1564" s="46" t="str">
        <f>IF(Table1[[#This Row],[Posting Date]]&lt;&gt;"",Table1[[#This Row],[Reference Number]],"")</f>
        <v/>
      </c>
      <c r="AN1564" s="46" t="str">
        <f>TRIM(Table1[[#This Row],[Line '#]])</f>
        <v/>
      </c>
      <c r="AO1564" s="46" t="str">
        <f>TRIM(Table1[[#This Row],[Account]])</f>
        <v/>
      </c>
      <c r="AP1564" s="46" t="str">
        <f>IF(Table1[[#This Row],[Posting Date]]&lt;&gt;"",$D$5,"")</f>
        <v/>
      </c>
      <c r="AQ1564" s="46" t="str">
        <f>TRIM(Table1[[#This Row],[Departments-Prgrams]])</f>
        <v/>
      </c>
      <c r="AR1564" s="46" t="str">
        <f>TRIM(Table1[[#This Row],[Grant]])</f>
        <v/>
      </c>
      <c r="AS1564" s="46" t="str">
        <f>TRIM(Table1[[#This Row],[Staff ID]])</f>
        <v/>
      </c>
      <c r="AT1564" s="46" t="str">
        <f>IF(TRIM(Table1[[#This Row],[Budget Code]])=0,"",TRIM(Table1[[#This Row],[Budget Code]]))</f>
        <v/>
      </c>
      <c r="AU1564" s="46" t="str">
        <f>IF(Table1[[#This Row],[Line Description]]&lt;&gt;"",Table1[[#This Row],[Line Description]],"")</f>
        <v/>
      </c>
      <c r="AV1564" s="46" t="str">
        <f>IF(Table1[[#This Row],[Cur_Amount Debit]]&gt;0,ROUND(Table1[[#This Row],[Cur_Amount Debit]],2),"")</f>
        <v/>
      </c>
      <c r="AW1564" s="46" t="str">
        <f>IF(Table1[[#This Row],[Cur_Amount Credit]]&gt;0,ROUND(Table1[[#This Row],[Cur_Amount Credit]],2),"")</f>
        <v/>
      </c>
      <c r="AX1564" s="46" t="str">
        <f>LEFT(Table1[[#This Row],[Cur]],3)</f>
        <v/>
      </c>
      <c r="AY1564" s="59"/>
      <c r="AZ1564" s="46"/>
      <c r="BA1564" s="46" t="str">
        <f>IF(Table1[[#This Row],[Cur]]&lt;&gt;"",IF(Table1[[#This Row],[Cur]]="USD","",ExchangeRate),"")</f>
        <v/>
      </c>
      <c r="BB1564" s="46" t="str">
        <f>IF(Table1[[#This Row],[Grant]]&lt;&gt;"",VLOOKUP(Table1[[#This Row],[Grant]],Grants!B:D,3),"")</f>
        <v/>
      </c>
      <c r="BC1564" s="46" t="str">
        <f>TRIM(Table1[[#This Row],[Vendor ID]])</f>
        <v/>
      </c>
      <c r="BD1564">
        <f>IF(Table1[[#This Row],[Reference Number]]=Q1563,BD1563,BD1563+1)</f>
        <v>0</v>
      </c>
    </row>
    <row r="1565" spans="1:56" ht="11.25" customHeight="1" x14ac:dyDescent="0.25">
      <c r="A1565" s="1"/>
      <c r="B1565" s="88" t="str">
        <f>IF(Table1[[#This Row],[Posting Date]]&lt;&gt;"",IF(Table1[[#This Row],[Reference Number]]=Q1564,B1564+1,1),"")</f>
        <v/>
      </c>
      <c r="C1565" s="61"/>
      <c r="D1565" s="61"/>
      <c r="E1565" s="138"/>
      <c r="F1565" s="141" t="str">
        <f>IFERROR(IF(VLOOKUP(Table1[[#This Row],[Budget Code Description]],Dimentions!$X$6:$AC$139,2,FALSE)="","",VLOOKUP(Table1[[#This Row],[Budget Code Description]],Dimentions!$X$6:$AC$139,2,FALSE)),"")</f>
        <v/>
      </c>
      <c r="G1565" s="141"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1" t="str">
        <f>IFERROR(VLOOKUP(Table1[[#This Row],[Budget Code Description]],Table6[#All],8,FALSE),"")</f>
        <v/>
      </c>
      <c r="L1565" s="63"/>
      <c r="M1565" s="65" t="str">
        <f>IFERROR(VLOOKUP(Table1[[#This Row],[Staff ID]],Table2[],2,FALSE),"")</f>
        <v/>
      </c>
      <c r="N1565" s="209" t="str">
        <f>IFERROR(IF(VLOOKUP(Table1[[#This Row],[Budget Code Description]],Dimentions!$X$6:$AC$134,4,FALSE)="","",VLOOKUP(Table1[[#This Row],[Budget Code Description]],Dimentions!$X$6:$AC$134,4,FALSE)),"")</f>
        <v/>
      </c>
      <c r="O1565" s="65" t="str">
        <f>IFERROR(VLOOKUP(Table1[[#This Row],[Vendor ID]],Table549[],2,FALSE),"")</f>
        <v/>
      </c>
      <c r="P1565" s="63"/>
      <c r="Q1565" s="141" t="str">
        <f>IF(Table1[[#This Row],[Posting Date]]&lt;&gt;"",$D$9,"")</f>
        <v/>
      </c>
      <c r="R1565" s="157" t="str">
        <f>IF(Table1[[#This Row],[Posting Date]]&lt;&gt;"",$D$10,"")</f>
        <v/>
      </c>
      <c r="S1565" s="66"/>
      <c r="T1565" s="63"/>
      <c r="U1565" s="67"/>
      <c r="V1565" s="67"/>
      <c r="W1565" s="67" t="str">
        <f t="shared" si="28"/>
        <v/>
      </c>
      <c r="X1565" s="159" t="str">
        <f>IF(E1565="","",(IF(Table1[[#This Row],[Cur]]="USD",Table1[[#This Row],[Cur_Amount Debit]],Table1[[#This Row],[Cur_Amount Debit]]/Table1[[#This Row],[Exchange Rate]])))</f>
        <v/>
      </c>
      <c r="Y1565" s="159" t="str">
        <f>IF(E1565="","",(IF(Table1[[#This Row],[Cur]]="USD",Table1[[#This Row],[Cur_Amount Credit]],Table1[[#This Row],[Cur_Amount Credit]]/ExchangeRate)))</f>
        <v/>
      </c>
      <c r="Z1565" s="201" t="str">
        <f>IF(E1565="","",(Table1[[#This Row],[Debit USD]]-Table1[[#This Row],[Credit USD]]))</f>
        <v/>
      </c>
      <c r="AA1565" s="226"/>
      <c r="AB1565" s="255"/>
      <c r="AC1565" s="1"/>
      <c r="AD1565" s="15"/>
      <c r="AE1565" s="15" t="str">
        <f>IF(AND(OR(Table1[[#This Row],[Account]]="15030",Table1[[#This Row],[Account]]="15035",Table1[[#This Row],[Account]]="20150"),Table1[[#This Row],[Vendor ID]]=""),1,"")</f>
        <v/>
      </c>
      <c r="AF1565" s="15"/>
      <c r="AG1565" s="15"/>
      <c r="AH1565" s="15"/>
      <c r="AI1565" s="46" t="str">
        <f>IF(Table1[[#This Row],[Posting Date]]&lt;&gt;"","GJ-"&amp;CountryID,"")</f>
        <v/>
      </c>
      <c r="AJ1565" s="59" t="str">
        <f>IF(Table1[[#This Row],[Posting Date]]&lt;&gt;"",Table1[[#This Row],[Posting Date]],"")</f>
        <v/>
      </c>
      <c r="AK1565" s="46"/>
      <c r="AL1565" s="46" t="str">
        <f>IF(Table1[[#This Row],[Description]]&lt;&gt;"",Table1[[#This Row],[Description]],"")</f>
        <v/>
      </c>
      <c r="AM1565" s="46" t="str">
        <f>IF(Table1[[#This Row],[Posting Date]]&lt;&gt;"",Table1[[#This Row],[Reference Number]],"")</f>
        <v/>
      </c>
      <c r="AN1565" s="46" t="str">
        <f>TRIM(Table1[[#This Row],[Line '#]])</f>
        <v/>
      </c>
      <c r="AO1565" s="46" t="str">
        <f>TRIM(Table1[[#This Row],[Account]])</f>
        <v/>
      </c>
      <c r="AP1565" s="46" t="str">
        <f>IF(Table1[[#This Row],[Posting Date]]&lt;&gt;"",$D$5,"")</f>
        <v/>
      </c>
      <c r="AQ1565" s="46" t="str">
        <f>TRIM(Table1[[#This Row],[Departments-Prgrams]])</f>
        <v/>
      </c>
      <c r="AR1565" s="46" t="str">
        <f>TRIM(Table1[[#This Row],[Grant]])</f>
        <v/>
      </c>
      <c r="AS1565" s="46" t="str">
        <f>TRIM(Table1[[#This Row],[Staff ID]])</f>
        <v/>
      </c>
      <c r="AT1565" s="46" t="str">
        <f>IF(TRIM(Table1[[#This Row],[Budget Code]])=0,"",TRIM(Table1[[#This Row],[Budget Code]]))</f>
        <v/>
      </c>
      <c r="AU1565" s="46" t="str">
        <f>IF(Table1[[#This Row],[Line Description]]&lt;&gt;"",Table1[[#This Row],[Line Description]],"")</f>
        <v/>
      </c>
      <c r="AV1565" s="46" t="str">
        <f>IF(Table1[[#This Row],[Cur_Amount Debit]]&gt;0,ROUND(Table1[[#This Row],[Cur_Amount Debit]],2),"")</f>
        <v/>
      </c>
      <c r="AW1565" s="46" t="str">
        <f>IF(Table1[[#This Row],[Cur_Amount Credit]]&gt;0,ROUND(Table1[[#This Row],[Cur_Amount Credit]],2),"")</f>
        <v/>
      </c>
      <c r="AX1565" s="46" t="str">
        <f>LEFT(Table1[[#This Row],[Cur]],3)</f>
        <v/>
      </c>
      <c r="AY1565" s="59"/>
      <c r="AZ1565" s="46"/>
      <c r="BA1565" s="46" t="str">
        <f>IF(Table1[[#This Row],[Cur]]&lt;&gt;"",IF(Table1[[#This Row],[Cur]]="USD","",ExchangeRate),"")</f>
        <v/>
      </c>
      <c r="BB1565" s="46" t="str">
        <f>IF(Table1[[#This Row],[Grant]]&lt;&gt;"",VLOOKUP(Table1[[#This Row],[Grant]],Grants!B:D,3),"")</f>
        <v/>
      </c>
      <c r="BC1565" s="46" t="str">
        <f>TRIM(Table1[[#This Row],[Vendor ID]])</f>
        <v/>
      </c>
      <c r="BD1565">
        <f>IF(Table1[[#This Row],[Reference Number]]=Q1564,BD1564,BD1564+1)</f>
        <v>0</v>
      </c>
    </row>
    <row r="1566" spans="1:56" ht="11.25" customHeight="1" x14ac:dyDescent="0.25">
      <c r="A1566" s="1"/>
      <c r="B1566" s="88" t="str">
        <f>IF(Table1[[#This Row],[Posting Date]]&lt;&gt;"",IF(Table1[[#This Row],[Reference Number]]=Q1565,B1565+1,1),"")</f>
        <v/>
      </c>
      <c r="C1566" s="61"/>
      <c r="D1566" s="61"/>
      <c r="E1566" s="138"/>
      <c r="F1566" s="141" t="str">
        <f>IFERROR(IF(VLOOKUP(Table1[[#This Row],[Budget Code Description]],Dimentions!$X$6:$AC$139,2,FALSE)="","",VLOOKUP(Table1[[#This Row],[Budget Code Description]],Dimentions!$X$6:$AC$139,2,FALSE)),"")</f>
        <v/>
      </c>
      <c r="G1566" s="141"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1" t="str">
        <f>IFERROR(VLOOKUP(Table1[[#This Row],[Budget Code Description]],Table6[#All],8,FALSE),"")</f>
        <v/>
      </c>
      <c r="L1566" s="63"/>
      <c r="M1566" s="65" t="str">
        <f>IFERROR(VLOOKUP(Table1[[#This Row],[Staff ID]],Table2[],2,FALSE),"")</f>
        <v/>
      </c>
      <c r="N1566" s="209" t="str">
        <f>IFERROR(IF(VLOOKUP(Table1[[#This Row],[Budget Code Description]],Dimentions!$X$6:$AC$134,4,FALSE)="","",VLOOKUP(Table1[[#This Row],[Budget Code Description]],Dimentions!$X$6:$AC$134,4,FALSE)),"")</f>
        <v/>
      </c>
      <c r="O1566" s="65" t="str">
        <f>IFERROR(VLOOKUP(Table1[[#This Row],[Vendor ID]],Table549[],2,FALSE),"")</f>
        <v/>
      </c>
      <c r="P1566" s="63"/>
      <c r="Q1566" s="141" t="str">
        <f>IF(Table1[[#This Row],[Posting Date]]&lt;&gt;"",$D$9,"")</f>
        <v/>
      </c>
      <c r="R1566" s="157" t="str">
        <f>IF(Table1[[#This Row],[Posting Date]]&lt;&gt;"",$D$10,"")</f>
        <v/>
      </c>
      <c r="S1566" s="66"/>
      <c r="T1566" s="63"/>
      <c r="U1566" s="67"/>
      <c r="V1566" s="67"/>
      <c r="W1566" s="67" t="str">
        <f t="shared" si="28"/>
        <v/>
      </c>
      <c r="X1566" s="159" t="str">
        <f>IF(E1566="","",(IF(Table1[[#This Row],[Cur]]="USD",Table1[[#This Row],[Cur_Amount Debit]],Table1[[#This Row],[Cur_Amount Debit]]/Table1[[#This Row],[Exchange Rate]])))</f>
        <v/>
      </c>
      <c r="Y1566" s="159" t="str">
        <f>IF(E1566="","",(IF(Table1[[#This Row],[Cur]]="USD",Table1[[#This Row],[Cur_Amount Credit]],Table1[[#This Row],[Cur_Amount Credit]]/ExchangeRate)))</f>
        <v/>
      </c>
      <c r="Z1566" s="201" t="str">
        <f>IF(E1566="","",(Table1[[#This Row],[Debit USD]]-Table1[[#This Row],[Credit USD]]))</f>
        <v/>
      </c>
      <c r="AA1566" s="226"/>
      <c r="AB1566" s="255"/>
      <c r="AC1566" s="1"/>
      <c r="AD1566" s="15"/>
      <c r="AE1566" s="15" t="str">
        <f>IF(AND(OR(Table1[[#This Row],[Account]]="15030",Table1[[#This Row],[Account]]="15035",Table1[[#This Row],[Account]]="20150"),Table1[[#This Row],[Vendor ID]]=""),1,"")</f>
        <v/>
      </c>
      <c r="AF1566" s="15"/>
      <c r="AG1566" s="15"/>
      <c r="AH1566" s="15"/>
      <c r="AI1566" s="46" t="str">
        <f>IF(Table1[[#This Row],[Posting Date]]&lt;&gt;"","GJ-"&amp;CountryID,"")</f>
        <v/>
      </c>
      <c r="AJ1566" s="59" t="str">
        <f>IF(Table1[[#This Row],[Posting Date]]&lt;&gt;"",Table1[[#This Row],[Posting Date]],"")</f>
        <v/>
      </c>
      <c r="AK1566" s="46"/>
      <c r="AL1566" s="46" t="str">
        <f>IF(Table1[[#This Row],[Description]]&lt;&gt;"",Table1[[#This Row],[Description]],"")</f>
        <v/>
      </c>
      <c r="AM1566" s="46" t="str">
        <f>IF(Table1[[#This Row],[Posting Date]]&lt;&gt;"",Table1[[#This Row],[Reference Number]],"")</f>
        <v/>
      </c>
      <c r="AN1566" s="46" t="str">
        <f>TRIM(Table1[[#This Row],[Line '#]])</f>
        <v/>
      </c>
      <c r="AO1566" s="46" t="str">
        <f>TRIM(Table1[[#This Row],[Account]])</f>
        <v/>
      </c>
      <c r="AP1566" s="46" t="str">
        <f>IF(Table1[[#This Row],[Posting Date]]&lt;&gt;"",$D$5,"")</f>
        <v/>
      </c>
      <c r="AQ1566" s="46" t="str">
        <f>TRIM(Table1[[#This Row],[Departments-Prgrams]])</f>
        <v/>
      </c>
      <c r="AR1566" s="46" t="str">
        <f>TRIM(Table1[[#This Row],[Grant]])</f>
        <v/>
      </c>
      <c r="AS1566" s="46" t="str">
        <f>TRIM(Table1[[#This Row],[Staff ID]])</f>
        <v/>
      </c>
      <c r="AT1566" s="46" t="str">
        <f>IF(TRIM(Table1[[#This Row],[Budget Code]])=0,"",TRIM(Table1[[#This Row],[Budget Code]]))</f>
        <v/>
      </c>
      <c r="AU1566" s="46" t="str">
        <f>IF(Table1[[#This Row],[Line Description]]&lt;&gt;"",Table1[[#This Row],[Line Description]],"")</f>
        <v/>
      </c>
      <c r="AV1566" s="46" t="str">
        <f>IF(Table1[[#This Row],[Cur_Amount Debit]]&gt;0,ROUND(Table1[[#This Row],[Cur_Amount Debit]],2),"")</f>
        <v/>
      </c>
      <c r="AW1566" s="46" t="str">
        <f>IF(Table1[[#This Row],[Cur_Amount Credit]]&gt;0,ROUND(Table1[[#This Row],[Cur_Amount Credit]],2),"")</f>
        <v/>
      </c>
      <c r="AX1566" s="46" t="str">
        <f>LEFT(Table1[[#This Row],[Cur]],3)</f>
        <v/>
      </c>
      <c r="AY1566" s="59"/>
      <c r="AZ1566" s="46"/>
      <c r="BA1566" s="46" t="str">
        <f>IF(Table1[[#This Row],[Cur]]&lt;&gt;"",IF(Table1[[#This Row],[Cur]]="USD","",ExchangeRate),"")</f>
        <v/>
      </c>
      <c r="BB1566" s="46" t="str">
        <f>IF(Table1[[#This Row],[Grant]]&lt;&gt;"",VLOOKUP(Table1[[#This Row],[Grant]],Grants!B:D,3),"")</f>
        <v/>
      </c>
      <c r="BC1566" s="46" t="str">
        <f>TRIM(Table1[[#This Row],[Vendor ID]])</f>
        <v/>
      </c>
      <c r="BD1566">
        <f>IF(Table1[[#This Row],[Reference Number]]=Q1565,BD1565,BD1565+1)</f>
        <v>0</v>
      </c>
    </row>
    <row r="1567" spans="1:56" ht="11.25" customHeight="1" x14ac:dyDescent="0.25">
      <c r="A1567" s="1"/>
      <c r="B1567" s="88" t="str">
        <f>IF(Table1[[#This Row],[Posting Date]]&lt;&gt;"",IF(Table1[[#This Row],[Reference Number]]=Q1566,B1566+1,1),"")</f>
        <v/>
      </c>
      <c r="C1567" s="61"/>
      <c r="D1567" s="61"/>
      <c r="E1567" s="138"/>
      <c r="F1567" s="141" t="str">
        <f>IFERROR(IF(VLOOKUP(Table1[[#This Row],[Budget Code Description]],Dimentions!$X$6:$AC$139,2,FALSE)="","",VLOOKUP(Table1[[#This Row],[Budget Code Description]],Dimentions!$X$6:$AC$139,2,FALSE)),"")</f>
        <v/>
      </c>
      <c r="G1567" s="141"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1" t="str">
        <f>IFERROR(VLOOKUP(Table1[[#This Row],[Budget Code Description]],Table6[#All],8,FALSE),"")</f>
        <v/>
      </c>
      <c r="L1567" s="63"/>
      <c r="M1567" s="65" t="str">
        <f>IFERROR(VLOOKUP(Table1[[#This Row],[Staff ID]],Table2[],2,FALSE),"")</f>
        <v/>
      </c>
      <c r="N1567" s="209" t="str">
        <f>IFERROR(IF(VLOOKUP(Table1[[#This Row],[Budget Code Description]],Dimentions!$X$6:$AC$134,4,FALSE)="","",VLOOKUP(Table1[[#This Row],[Budget Code Description]],Dimentions!$X$6:$AC$134,4,FALSE)),"")</f>
        <v/>
      </c>
      <c r="O1567" s="65" t="str">
        <f>IFERROR(VLOOKUP(Table1[[#This Row],[Vendor ID]],Table549[],2,FALSE),"")</f>
        <v/>
      </c>
      <c r="P1567" s="63"/>
      <c r="Q1567" s="141" t="str">
        <f>IF(Table1[[#This Row],[Posting Date]]&lt;&gt;"",$D$9,"")</f>
        <v/>
      </c>
      <c r="R1567" s="157" t="str">
        <f>IF(Table1[[#This Row],[Posting Date]]&lt;&gt;"",$D$10,"")</f>
        <v/>
      </c>
      <c r="S1567" s="66"/>
      <c r="T1567" s="63"/>
      <c r="U1567" s="67"/>
      <c r="V1567" s="67"/>
      <c r="W1567" s="67" t="str">
        <f t="shared" si="28"/>
        <v/>
      </c>
      <c r="X1567" s="159" t="str">
        <f>IF(E1567="","",(IF(Table1[[#This Row],[Cur]]="USD",Table1[[#This Row],[Cur_Amount Debit]],Table1[[#This Row],[Cur_Amount Debit]]/Table1[[#This Row],[Exchange Rate]])))</f>
        <v/>
      </c>
      <c r="Y1567" s="159" t="str">
        <f>IF(E1567="","",(IF(Table1[[#This Row],[Cur]]="USD",Table1[[#This Row],[Cur_Amount Credit]],Table1[[#This Row],[Cur_Amount Credit]]/ExchangeRate)))</f>
        <v/>
      </c>
      <c r="Z1567" s="201" t="str">
        <f>IF(E1567="","",(Table1[[#This Row],[Debit USD]]-Table1[[#This Row],[Credit USD]]))</f>
        <v/>
      </c>
      <c r="AA1567" s="226"/>
      <c r="AB1567" s="255"/>
      <c r="AC1567" s="1"/>
      <c r="AD1567" s="15"/>
      <c r="AE1567" s="15" t="str">
        <f>IF(AND(OR(Table1[[#This Row],[Account]]="15030",Table1[[#This Row],[Account]]="15035",Table1[[#This Row],[Account]]="20150"),Table1[[#This Row],[Vendor ID]]=""),1,"")</f>
        <v/>
      </c>
      <c r="AF1567" s="15"/>
      <c r="AG1567" s="15"/>
      <c r="AH1567" s="15"/>
      <c r="AI1567" s="46" t="str">
        <f>IF(Table1[[#This Row],[Posting Date]]&lt;&gt;"","GJ-"&amp;CountryID,"")</f>
        <v/>
      </c>
      <c r="AJ1567" s="59" t="str">
        <f>IF(Table1[[#This Row],[Posting Date]]&lt;&gt;"",Table1[[#This Row],[Posting Date]],"")</f>
        <v/>
      </c>
      <c r="AK1567" s="46"/>
      <c r="AL1567" s="46" t="str">
        <f>IF(Table1[[#This Row],[Description]]&lt;&gt;"",Table1[[#This Row],[Description]],"")</f>
        <v/>
      </c>
      <c r="AM1567" s="46" t="str">
        <f>IF(Table1[[#This Row],[Posting Date]]&lt;&gt;"",Table1[[#This Row],[Reference Number]],"")</f>
        <v/>
      </c>
      <c r="AN1567" s="46" t="str">
        <f>TRIM(Table1[[#This Row],[Line '#]])</f>
        <v/>
      </c>
      <c r="AO1567" s="46" t="str">
        <f>TRIM(Table1[[#This Row],[Account]])</f>
        <v/>
      </c>
      <c r="AP1567" s="46" t="str">
        <f>IF(Table1[[#This Row],[Posting Date]]&lt;&gt;"",$D$5,"")</f>
        <v/>
      </c>
      <c r="AQ1567" s="46" t="str">
        <f>TRIM(Table1[[#This Row],[Departments-Prgrams]])</f>
        <v/>
      </c>
      <c r="AR1567" s="46" t="str">
        <f>TRIM(Table1[[#This Row],[Grant]])</f>
        <v/>
      </c>
      <c r="AS1567" s="46" t="str">
        <f>TRIM(Table1[[#This Row],[Staff ID]])</f>
        <v/>
      </c>
      <c r="AT1567" s="46" t="str">
        <f>IF(TRIM(Table1[[#This Row],[Budget Code]])=0,"",TRIM(Table1[[#This Row],[Budget Code]]))</f>
        <v/>
      </c>
      <c r="AU1567" s="46" t="str">
        <f>IF(Table1[[#This Row],[Line Description]]&lt;&gt;"",Table1[[#This Row],[Line Description]],"")</f>
        <v/>
      </c>
      <c r="AV1567" s="46" t="str">
        <f>IF(Table1[[#This Row],[Cur_Amount Debit]]&gt;0,ROUND(Table1[[#This Row],[Cur_Amount Debit]],2),"")</f>
        <v/>
      </c>
      <c r="AW1567" s="46" t="str">
        <f>IF(Table1[[#This Row],[Cur_Amount Credit]]&gt;0,ROUND(Table1[[#This Row],[Cur_Amount Credit]],2),"")</f>
        <v/>
      </c>
      <c r="AX1567" s="46" t="str">
        <f>LEFT(Table1[[#This Row],[Cur]],3)</f>
        <v/>
      </c>
      <c r="AY1567" s="59"/>
      <c r="AZ1567" s="46"/>
      <c r="BA1567" s="46" t="str">
        <f>IF(Table1[[#This Row],[Cur]]&lt;&gt;"",IF(Table1[[#This Row],[Cur]]="USD","",ExchangeRate),"")</f>
        <v/>
      </c>
      <c r="BB1567" s="46" t="str">
        <f>IF(Table1[[#This Row],[Grant]]&lt;&gt;"",VLOOKUP(Table1[[#This Row],[Grant]],Grants!B:D,3),"")</f>
        <v/>
      </c>
      <c r="BC1567" s="46" t="str">
        <f>TRIM(Table1[[#This Row],[Vendor ID]])</f>
        <v/>
      </c>
      <c r="BD1567">
        <f>IF(Table1[[#This Row],[Reference Number]]=Q1566,BD1566,BD1566+1)</f>
        <v>0</v>
      </c>
    </row>
    <row r="1568" spans="1:56" ht="11.25" customHeight="1" x14ac:dyDescent="0.25">
      <c r="A1568" s="1"/>
      <c r="B1568" s="88" t="str">
        <f>IF(Table1[[#This Row],[Posting Date]]&lt;&gt;"",IF(Table1[[#This Row],[Reference Number]]=Q1567,B1567+1,1),"")</f>
        <v/>
      </c>
      <c r="C1568" s="61"/>
      <c r="D1568" s="61"/>
      <c r="E1568" s="138"/>
      <c r="F1568" s="141" t="str">
        <f>IFERROR(IF(VLOOKUP(Table1[[#This Row],[Budget Code Description]],Dimentions!$X$6:$AC$139,2,FALSE)="","",VLOOKUP(Table1[[#This Row],[Budget Code Description]],Dimentions!$X$6:$AC$139,2,FALSE)),"")</f>
        <v/>
      </c>
      <c r="G1568" s="141"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1" t="str">
        <f>IFERROR(VLOOKUP(Table1[[#This Row],[Budget Code Description]],Table6[#All],8,FALSE),"")</f>
        <v/>
      </c>
      <c r="L1568" s="63"/>
      <c r="M1568" s="65" t="str">
        <f>IFERROR(VLOOKUP(Table1[[#This Row],[Staff ID]],Table2[],2,FALSE),"")</f>
        <v/>
      </c>
      <c r="N1568" s="209" t="str">
        <f>IFERROR(IF(VLOOKUP(Table1[[#This Row],[Budget Code Description]],Dimentions!$X$6:$AC$134,4,FALSE)="","",VLOOKUP(Table1[[#This Row],[Budget Code Description]],Dimentions!$X$6:$AC$134,4,FALSE)),"")</f>
        <v/>
      </c>
      <c r="O1568" s="65" t="str">
        <f>IFERROR(VLOOKUP(Table1[[#This Row],[Vendor ID]],Table549[],2,FALSE),"")</f>
        <v/>
      </c>
      <c r="P1568" s="63"/>
      <c r="Q1568" s="141" t="str">
        <f>IF(Table1[[#This Row],[Posting Date]]&lt;&gt;"",$D$9,"")</f>
        <v/>
      </c>
      <c r="R1568" s="157" t="str">
        <f>IF(Table1[[#This Row],[Posting Date]]&lt;&gt;"",$D$10,"")</f>
        <v/>
      </c>
      <c r="S1568" s="66"/>
      <c r="T1568" s="63"/>
      <c r="U1568" s="67"/>
      <c r="V1568" s="67"/>
      <c r="W1568" s="67" t="str">
        <f t="shared" si="28"/>
        <v/>
      </c>
      <c r="X1568" s="159" t="str">
        <f>IF(E1568="","",(IF(Table1[[#This Row],[Cur]]="USD",Table1[[#This Row],[Cur_Amount Debit]],Table1[[#This Row],[Cur_Amount Debit]]/Table1[[#This Row],[Exchange Rate]])))</f>
        <v/>
      </c>
      <c r="Y1568" s="159" t="str">
        <f>IF(E1568="","",(IF(Table1[[#This Row],[Cur]]="USD",Table1[[#This Row],[Cur_Amount Credit]],Table1[[#This Row],[Cur_Amount Credit]]/ExchangeRate)))</f>
        <v/>
      </c>
      <c r="Z1568" s="201" t="str">
        <f>IF(E1568="","",(Table1[[#This Row],[Debit USD]]-Table1[[#This Row],[Credit USD]]))</f>
        <v/>
      </c>
      <c r="AA1568" s="226"/>
      <c r="AB1568" s="255"/>
      <c r="AC1568" s="1"/>
      <c r="AD1568" s="15"/>
      <c r="AE1568" s="15" t="str">
        <f>IF(AND(OR(Table1[[#This Row],[Account]]="15030",Table1[[#This Row],[Account]]="15035",Table1[[#This Row],[Account]]="20150"),Table1[[#This Row],[Vendor ID]]=""),1,"")</f>
        <v/>
      </c>
      <c r="AF1568" s="15"/>
      <c r="AG1568" s="15"/>
      <c r="AH1568" s="15"/>
      <c r="AI1568" s="46" t="str">
        <f>IF(Table1[[#This Row],[Posting Date]]&lt;&gt;"","GJ-"&amp;CountryID,"")</f>
        <v/>
      </c>
      <c r="AJ1568" s="59" t="str">
        <f>IF(Table1[[#This Row],[Posting Date]]&lt;&gt;"",Table1[[#This Row],[Posting Date]],"")</f>
        <v/>
      </c>
      <c r="AK1568" s="46"/>
      <c r="AL1568" s="46" t="str">
        <f>IF(Table1[[#This Row],[Description]]&lt;&gt;"",Table1[[#This Row],[Description]],"")</f>
        <v/>
      </c>
      <c r="AM1568" s="46" t="str">
        <f>IF(Table1[[#This Row],[Posting Date]]&lt;&gt;"",Table1[[#This Row],[Reference Number]],"")</f>
        <v/>
      </c>
      <c r="AN1568" s="46" t="str">
        <f>TRIM(Table1[[#This Row],[Line '#]])</f>
        <v/>
      </c>
      <c r="AO1568" s="46" t="str">
        <f>TRIM(Table1[[#This Row],[Account]])</f>
        <v/>
      </c>
      <c r="AP1568" s="46" t="str">
        <f>IF(Table1[[#This Row],[Posting Date]]&lt;&gt;"",$D$5,"")</f>
        <v/>
      </c>
      <c r="AQ1568" s="46" t="str">
        <f>TRIM(Table1[[#This Row],[Departments-Prgrams]])</f>
        <v/>
      </c>
      <c r="AR1568" s="46" t="str">
        <f>TRIM(Table1[[#This Row],[Grant]])</f>
        <v/>
      </c>
      <c r="AS1568" s="46" t="str">
        <f>TRIM(Table1[[#This Row],[Staff ID]])</f>
        <v/>
      </c>
      <c r="AT1568" s="46" t="str">
        <f>IF(TRIM(Table1[[#This Row],[Budget Code]])=0,"",TRIM(Table1[[#This Row],[Budget Code]]))</f>
        <v/>
      </c>
      <c r="AU1568" s="46" t="str">
        <f>IF(Table1[[#This Row],[Line Description]]&lt;&gt;"",Table1[[#This Row],[Line Description]],"")</f>
        <v/>
      </c>
      <c r="AV1568" s="46" t="str">
        <f>IF(Table1[[#This Row],[Cur_Amount Debit]]&gt;0,ROUND(Table1[[#This Row],[Cur_Amount Debit]],2),"")</f>
        <v/>
      </c>
      <c r="AW1568" s="46" t="str">
        <f>IF(Table1[[#This Row],[Cur_Amount Credit]]&gt;0,ROUND(Table1[[#This Row],[Cur_Amount Credit]],2),"")</f>
        <v/>
      </c>
      <c r="AX1568" s="46" t="str">
        <f>LEFT(Table1[[#This Row],[Cur]],3)</f>
        <v/>
      </c>
      <c r="AY1568" s="59"/>
      <c r="AZ1568" s="46"/>
      <c r="BA1568" s="46" t="str">
        <f>IF(Table1[[#This Row],[Cur]]&lt;&gt;"",IF(Table1[[#This Row],[Cur]]="USD","",ExchangeRate),"")</f>
        <v/>
      </c>
      <c r="BB1568" s="46" t="str">
        <f>IF(Table1[[#This Row],[Grant]]&lt;&gt;"",VLOOKUP(Table1[[#This Row],[Grant]],Grants!B:D,3),"")</f>
        <v/>
      </c>
      <c r="BC1568" s="46" t="str">
        <f>TRIM(Table1[[#This Row],[Vendor ID]])</f>
        <v/>
      </c>
      <c r="BD1568">
        <f>IF(Table1[[#This Row],[Reference Number]]=Q1567,BD1567,BD1567+1)</f>
        <v>0</v>
      </c>
    </row>
    <row r="1569" spans="1:56" ht="11.25" customHeight="1" x14ac:dyDescent="0.25">
      <c r="A1569" s="1"/>
      <c r="B1569" s="88" t="str">
        <f>IF(Table1[[#This Row],[Posting Date]]&lt;&gt;"",IF(Table1[[#This Row],[Reference Number]]=Q1568,B1568+1,1),"")</f>
        <v/>
      </c>
      <c r="C1569" s="61"/>
      <c r="D1569" s="61"/>
      <c r="E1569" s="138"/>
      <c r="F1569" s="141" t="str">
        <f>IFERROR(IF(VLOOKUP(Table1[[#This Row],[Budget Code Description]],Dimentions!$X$6:$AC$139,2,FALSE)="","",VLOOKUP(Table1[[#This Row],[Budget Code Description]],Dimentions!$X$6:$AC$139,2,FALSE)),"")</f>
        <v/>
      </c>
      <c r="G1569" s="141"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1" t="str">
        <f>IFERROR(VLOOKUP(Table1[[#This Row],[Budget Code Description]],Table6[#All],8,FALSE),"")</f>
        <v/>
      </c>
      <c r="L1569" s="63"/>
      <c r="M1569" s="65" t="str">
        <f>IFERROR(VLOOKUP(Table1[[#This Row],[Staff ID]],Table2[],2,FALSE),"")</f>
        <v/>
      </c>
      <c r="N1569" s="209" t="str">
        <f>IFERROR(IF(VLOOKUP(Table1[[#This Row],[Budget Code Description]],Dimentions!$X$6:$AC$134,4,FALSE)="","",VLOOKUP(Table1[[#This Row],[Budget Code Description]],Dimentions!$X$6:$AC$134,4,FALSE)),"")</f>
        <v/>
      </c>
      <c r="O1569" s="65" t="str">
        <f>IFERROR(VLOOKUP(Table1[[#This Row],[Vendor ID]],Table549[],2,FALSE),"")</f>
        <v/>
      </c>
      <c r="P1569" s="63"/>
      <c r="Q1569" s="141" t="str">
        <f>IF(Table1[[#This Row],[Posting Date]]&lt;&gt;"",$D$9,"")</f>
        <v/>
      </c>
      <c r="R1569" s="157" t="str">
        <f>IF(Table1[[#This Row],[Posting Date]]&lt;&gt;"",$D$10,"")</f>
        <v/>
      </c>
      <c r="S1569" s="66"/>
      <c r="T1569" s="63"/>
      <c r="U1569" s="67"/>
      <c r="V1569" s="67"/>
      <c r="W1569" s="67" t="str">
        <f t="shared" si="28"/>
        <v/>
      </c>
      <c r="X1569" s="159" t="str">
        <f>IF(E1569="","",(IF(Table1[[#This Row],[Cur]]="USD",Table1[[#This Row],[Cur_Amount Debit]],Table1[[#This Row],[Cur_Amount Debit]]/Table1[[#This Row],[Exchange Rate]])))</f>
        <v/>
      </c>
      <c r="Y1569" s="159" t="str">
        <f>IF(E1569="","",(IF(Table1[[#This Row],[Cur]]="USD",Table1[[#This Row],[Cur_Amount Credit]],Table1[[#This Row],[Cur_Amount Credit]]/ExchangeRate)))</f>
        <v/>
      </c>
      <c r="Z1569" s="201" t="str">
        <f>IF(E1569="","",(Table1[[#This Row],[Debit USD]]-Table1[[#This Row],[Credit USD]]))</f>
        <v/>
      </c>
      <c r="AA1569" s="226"/>
      <c r="AB1569" s="255"/>
      <c r="AC1569" s="1"/>
      <c r="AD1569" s="15"/>
      <c r="AE1569" s="15" t="str">
        <f>IF(AND(OR(Table1[[#This Row],[Account]]="15030",Table1[[#This Row],[Account]]="15035",Table1[[#This Row],[Account]]="20150"),Table1[[#This Row],[Vendor ID]]=""),1,"")</f>
        <v/>
      </c>
      <c r="AF1569" s="15"/>
      <c r="AG1569" s="15"/>
      <c r="AH1569" s="15"/>
      <c r="AI1569" s="46" t="str">
        <f>IF(Table1[[#This Row],[Posting Date]]&lt;&gt;"","GJ-"&amp;CountryID,"")</f>
        <v/>
      </c>
      <c r="AJ1569" s="59" t="str">
        <f>IF(Table1[[#This Row],[Posting Date]]&lt;&gt;"",Table1[[#This Row],[Posting Date]],"")</f>
        <v/>
      </c>
      <c r="AK1569" s="46"/>
      <c r="AL1569" s="46" t="str">
        <f>IF(Table1[[#This Row],[Description]]&lt;&gt;"",Table1[[#This Row],[Description]],"")</f>
        <v/>
      </c>
      <c r="AM1569" s="46" t="str">
        <f>IF(Table1[[#This Row],[Posting Date]]&lt;&gt;"",Table1[[#This Row],[Reference Number]],"")</f>
        <v/>
      </c>
      <c r="AN1569" s="46" t="str">
        <f>TRIM(Table1[[#This Row],[Line '#]])</f>
        <v/>
      </c>
      <c r="AO1569" s="46" t="str">
        <f>TRIM(Table1[[#This Row],[Account]])</f>
        <v/>
      </c>
      <c r="AP1569" s="46" t="str">
        <f>IF(Table1[[#This Row],[Posting Date]]&lt;&gt;"",$D$5,"")</f>
        <v/>
      </c>
      <c r="AQ1569" s="46" t="str">
        <f>TRIM(Table1[[#This Row],[Departments-Prgrams]])</f>
        <v/>
      </c>
      <c r="AR1569" s="46" t="str">
        <f>TRIM(Table1[[#This Row],[Grant]])</f>
        <v/>
      </c>
      <c r="AS1569" s="46" t="str">
        <f>TRIM(Table1[[#This Row],[Staff ID]])</f>
        <v/>
      </c>
      <c r="AT1569" s="46" t="str">
        <f>IF(TRIM(Table1[[#This Row],[Budget Code]])=0,"",TRIM(Table1[[#This Row],[Budget Code]]))</f>
        <v/>
      </c>
      <c r="AU1569" s="46" t="str">
        <f>IF(Table1[[#This Row],[Line Description]]&lt;&gt;"",Table1[[#This Row],[Line Description]],"")</f>
        <v/>
      </c>
      <c r="AV1569" s="46" t="str">
        <f>IF(Table1[[#This Row],[Cur_Amount Debit]]&gt;0,ROUND(Table1[[#This Row],[Cur_Amount Debit]],2),"")</f>
        <v/>
      </c>
      <c r="AW1569" s="46" t="str">
        <f>IF(Table1[[#This Row],[Cur_Amount Credit]]&gt;0,ROUND(Table1[[#This Row],[Cur_Amount Credit]],2),"")</f>
        <v/>
      </c>
      <c r="AX1569" s="46" t="str">
        <f>LEFT(Table1[[#This Row],[Cur]],3)</f>
        <v/>
      </c>
      <c r="AY1569" s="59"/>
      <c r="AZ1569" s="46"/>
      <c r="BA1569" s="46" t="str">
        <f>IF(Table1[[#This Row],[Cur]]&lt;&gt;"",IF(Table1[[#This Row],[Cur]]="USD","",ExchangeRate),"")</f>
        <v/>
      </c>
      <c r="BB1569" s="46" t="str">
        <f>IF(Table1[[#This Row],[Grant]]&lt;&gt;"",VLOOKUP(Table1[[#This Row],[Grant]],Grants!B:D,3),"")</f>
        <v/>
      </c>
      <c r="BC1569" s="46" t="str">
        <f>TRIM(Table1[[#This Row],[Vendor ID]])</f>
        <v/>
      </c>
      <c r="BD1569">
        <f>IF(Table1[[#This Row],[Reference Number]]=Q1568,BD1568,BD1568+1)</f>
        <v>0</v>
      </c>
    </row>
    <row r="1570" spans="1:56" ht="11.25" customHeight="1" x14ac:dyDescent="0.25">
      <c r="A1570" s="1"/>
      <c r="B1570" s="88" t="str">
        <f>IF(Table1[[#This Row],[Posting Date]]&lt;&gt;"",IF(Table1[[#This Row],[Reference Number]]=Q1569,B1569+1,1),"")</f>
        <v/>
      </c>
      <c r="C1570" s="61"/>
      <c r="D1570" s="61"/>
      <c r="E1570" s="138"/>
      <c r="F1570" s="141" t="str">
        <f>IFERROR(IF(VLOOKUP(Table1[[#This Row],[Budget Code Description]],Dimentions!$X$6:$AC$139,2,FALSE)="","",VLOOKUP(Table1[[#This Row],[Budget Code Description]],Dimentions!$X$6:$AC$139,2,FALSE)),"")</f>
        <v/>
      </c>
      <c r="G1570" s="141"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1" t="str">
        <f>IFERROR(VLOOKUP(Table1[[#This Row],[Budget Code Description]],Table6[#All],8,FALSE),"")</f>
        <v/>
      </c>
      <c r="L1570" s="63"/>
      <c r="M1570" s="65" t="str">
        <f>IFERROR(VLOOKUP(Table1[[#This Row],[Staff ID]],Table2[],2,FALSE),"")</f>
        <v/>
      </c>
      <c r="N1570" s="209" t="str">
        <f>IFERROR(IF(VLOOKUP(Table1[[#This Row],[Budget Code Description]],Dimentions!$X$6:$AC$134,4,FALSE)="","",VLOOKUP(Table1[[#This Row],[Budget Code Description]],Dimentions!$X$6:$AC$134,4,FALSE)),"")</f>
        <v/>
      </c>
      <c r="O1570" s="65" t="str">
        <f>IFERROR(VLOOKUP(Table1[[#This Row],[Vendor ID]],Table549[],2,FALSE),"")</f>
        <v/>
      </c>
      <c r="P1570" s="63"/>
      <c r="Q1570" s="141" t="str">
        <f>IF(Table1[[#This Row],[Posting Date]]&lt;&gt;"",$D$9,"")</f>
        <v/>
      </c>
      <c r="R1570" s="157" t="str">
        <f>IF(Table1[[#This Row],[Posting Date]]&lt;&gt;"",$D$10,"")</f>
        <v/>
      </c>
      <c r="S1570" s="66"/>
      <c r="T1570" s="63"/>
      <c r="U1570" s="67"/>
      <c r="V1570" s="67"/>
      <c r="W1570" s="67" t="str">
        <f t="shared" si="28"/>
        <v/>
      </c>
      <c r="X1570" s="159" t="str">
        <f>IF(E1570="","",(IF(Table1[[#This Row],[Cur]]="USD",Table1[[#This Row],[Cur_Amount Debit]],Table1[[#This Row],[Cur_Amount Debit]]/Table1[[#This Row],[Exchange Rate]])))</f>
        <v/>
      </c>
      <c r="Y1570" s="159" t="str">
        <f>IF(E1570="","",(IF(Table1[[#This Row],[Cur]]="USD",Table1[[#This Row],[Cur_Amount Credit]],Table1[[#This Row],[Cur_Amount Credit]]/ExchangeRate)))</f>
        <v/>
      </c>
      <c r="Z1570" s="201" t="str">
        <f>IF(E1570="","",(Table1[[#This Row],[Debit USD]]-Table1[[#This Row],[Credit USD]]))</f>
        <v/>
      </c>
      <c r="AA1570" s="226"/>
      <c r="AB1570" s="255"/>
      <c r="AC1570" s="1"/>
      <c r="AD1570" s="15"/>
      <c r="AE1570" s="15" t="str">
        <f>IF(AND(OR(Table1[[#This Row],[Account]]="15030",Table1[[#This Row],[Account]]="15035",Table1[[#This Row],[Account]]="20150"),Table1[[#This Row],[Vendor ID]]=""),1,"")</f>
        <v/>
      </c>
      <c r="AF1570" s="15"/>
      <c r="AG1570" s="15"/>
      <c r="AH1570" s="15"/>
      <c r="AI1570" s="46" t="str">
        <f>IF(Table1[[#This Row],[Posting Date]]&lt;&gt;"","GJ-"&amp;CountryID,"")</f>
        <v/>
      </c>
      <c r="AJ1570" s="59" t="str">
        <f>IF(Table1[[#This Row],[Posting Date]]&lt;&gt;"",Table1[[#This Row],[Posting Date]],"")</f>
        <v/>
      </c>
      <c r="AK1570" s="46"/>
      <c r="AL1570" s="46" t="str">
        <f>IF(Table1[[#This Row],[Description]]&lt;&gt;"",Table1[[#This Row],[Description]],"")</f>
        <v/>
      </c>
      <c r="AM1570" s="46" t="str">
        <f>IF(Table1[[#This Row],[Posting Date]]&lt;&gt;"",Table1[[#This Row],[Reference Number]],"")</f>
        <v/>
      </c>
      <c r="AN1570" s="46" t="str">
        <f>TRIM(Table1[[#This Row],[Line '#]])</f>
        <v/>
      </c>
      <c r="AO1570" s="46" t="str">
        <f>TRIM(Table1[[#This Row],[Account]])</f>
        <v/>
      </c>
      <c r="AP1570" s="46" t="str">
        <f>IF(Table1[[#This Row],[Posting Date]]&lt;&gt;"",$D$5,"")</f>
        <v/>
      </c>
      <c r="AQ1570" s="46" t="str">
        <f>TRIM(Table1[[#This Row],[Departments-Prgrams]])</f>
        <v/>
      </c>
      <c r="AR1570" s="46" t="str">
        <f>TRIM(Table1[[#This Row],[Grant]])</f>
        <v/>
      </c>
      <c r="AS1570" s="46" t="str">
        <f>TRIM(Table1[[#This Row],[Staff ID]])</f>
        <v/>
      </c>
      <c r="AT1570" s="46" t="str">
        <f>IF(TRIM(Table1[[#This Row],[Budget Code]])=0,"",TRIM(Table1[[#This Row],[Budget Code]]))</f>
        <v/>
      </c>
      <c r="AU1570" s="46" t="str">
        <f>IF(Table1[[#This Row],[Line Description]]&lt;&gt;"",Table1[[#This Row],[Line Description]],"")</f>
        <v/>
      </c>
      <c r="AV1570" s="46" t="str">
        <f>IF(Table1[[#This Row],[Cur_Amount Debit]]&gt;0,ROUND(Table1[[#This Row],[Cur_Amount Debit]],2),"")</f>
        <v/>
      </c>
      <c r="AW1570" s="46" t="str">
        <f>IF(Table1[[#This Row],[Cur_Amount Credit]]&gt;0,ROUND(Table1[[#This Row],[Cur_Amount Credit]],2),"")</f>
        <v/>
      </c>
      <c r="AX1570" s="46" t="str">
        <f>LEFT(Table1[[#This Row],[Cur]],3)</f>
        <v/>
      </c>
      <c r="AY1570" s="59"/>
      <c r="AZ1570" s="46"/>
      <c r="BA1570" s="46" t="str">
        <f>IF(Table1[[#This Row],[Cur]]&lt;&gt;"",IF(Table1[[#This Row],[Cur]]="USD","",ExchangeRate),"")</f>
        <v/>
      </c>
      <c r="BB1570" s="46" t="str">
        <f>IF(Table1[[#This Row],[Grant]]&lt;&gt;"",VLOOKUP(Table1[[#This Row],[Grant]],Grants!B:D,3),"")</f>
        <v/>
      </c>
      <c r="BC1570" s="46" t="str">
        <f>TRIM(Table1[[#This Row],[Vendor ID]])</f>
        <v/>
      </c>
      <c r="BD1570">
        <f>IF(Table1[[#This Row],[Reference Number]]=Q1569,BD1569,BD1569+1)</f>
        <v>0</v>
      </c>
    </row>
    <row r="1571" spans="1:56" ht="11.25" customHeight="1" x14ac:dyDescent="0.25">
      <c r="A1571" s="1"/>
      <c r="B1571" s="88" t="str">
        <f>IF(Table1[[#This Row],[Posting Date]]&lt;&gt;"",IF(Table1[[#This Row],[Reference Number]]=Q1570,B1570+1,1),"")</f>
        <v/>
      </c>
      <c r="C1571" s="61"/>
      <c r="D1571" s="61"/>
      <c r="E1571" s="138"/>
      <c r="F1571" s="141" t="str">
        <f>IFERROR(IF(VLOOKUP(Table1[[#This Row],[Budget Code Description]],Dimentions!$X$6:$AC$139,2,FALSE)="","",VLOOKUP(Table1[[#This Row],[Budget Code Description]],Dimentions!$X$6:$AC$139,2,FALSE)),"")</f>
        <v/>
      </c>
      <c r="G1571" s="141"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1" t="str">
        <f>IFERROR(VLOOKUP(Table1[[#This Row],[Budget Code Description]],Table6[#All],8,FALSE),"")</f>
        <v/>
      </c>
      <c r="L1571" s="63"/>
      <c r="M1571" s="65" t="str">
        <f>IFERROR(VLOOKUP(Table1[[#This Row],[Staff ID]],Table2[],2,FALSE),"")</f>
        <v/>
      </c>
      <c r="N1571" s="209" t="str">
        <f>IFERROR(IF(VLOOKUP(Table1[[#This Row],[Budget Code Description]],Dimentions!$X$6:$AC$134,4,FALSE)="","",VLOOKUP(Table1[[#This Row],[Budget Code Description]],Dimentions!$X$6:$AC$134,4,FALSE)),"")</f>
        <v/>
      </c>
      <c r="O1571" s="65" t="str">
        <f>IFERROR(VLOOKUP(Table1[[#This Row],[Vendor ID]],Table549[],2,FALSE),"")</f>
        <v/>
      </c>
      <c r="P1571" s="63"/>
      <c r="Q1571" s="141" t="str">
        <f>IF(Table1[[#This Row],[Posting Date]]&lt;&gt;"",$D$9,"")</f>
        <v/>
      </c>
      <c r="R1571" s="157" t="str">
        <f>IF(Table1[[#This Row],[Posting Date]]&lt;&gt;"",$D$10,"")</f>
        <v/>
      </c>
      <c r="S1571" s="66"/>
      <c r="T1571" s="63"/>
      <c r="U1571" s="67"/>
      <c r="V1571" s="67"/>
      <c r="W1571" s="67" t="str">
        <f t="shared" si="28"/>
        <v/>
      </c>
      <c r="X1571" s="159" t="str">
        <f>IF(E1571="","",(IF(Table1[[#This Row],[Cur]]="USD",Table1[[#This Row],[Cur_Amount Debit]],Table1[[#This Row],[Cur_Amount Debit]]/Table1[[#This Row],[Exchange Rate]])))</f>
        <v/>
      </c>
      <c r="Y1571" s="159" t="str">
        <f>IF(E1571="","",(IF(Table1[[#This Row],[Cur]]="USD",Table1[[#This Row],[Cur_Amount Credit]],Table1[[#This Row],[Cur_Amount Credit]]/ExchangeRate)))</f>
        <v/>
      </c>
      <c r="Z1571" s="201" t="str">
        <f>IF(E1571="","",(Table1[[#This Row],[Debit USD]]-Table1[[#This Row],[Credit USD]]))</f>
        <v/>
      </c>
      <c r="AA1571" s="226"/>
      <c r="AB1571" s="255"/>
      <c r="AC1571" s="1"/>
      <c r="AD1571" s="15"/>
      <c r="AE1571" s="15" t="str">
        <f>IF(AND(OR(Table1[[#This Row],[Account]]="15030",Table1[[#This Row],[Account]]="15035",Table1[[#This Row],[Account]]="20150"),Table1[[#This Row],[Vendor ID]]=""),1,"")</f>
        <v/>
      </c>
      <c r="AF1571" s="15"/>
      <c r="AG1571" s="15"/>
      <c r="AH1571" s="15"/>
      <c r="AI1571" s="46" t="str">
        <f>IF(Table1[[#This Row],[Posting Date]]&lt;&gt;"","GJ-"&amp;CountryID,"")</f>
        <v/>
      </c>
      <c r="AJ1571" s="59" t="str">
        <f>IF(Table1[[#This Row],[Posting Date]]&lt;&gt;"",Table1[[#This Row],[Posting Date]],"")</f>
        <v/>
      </c>
      <c r="AK1571" s="46"/>
      <c r="AL1571" s="46" t="str">
        <f>IF(Table1[[#This Row],[Description]]&lt;&gt;"",Table1[[#This Row],[Description]],"")</f>
        <v/>
      </c>
      <c r="AM1571" s="46" t="str">
        <f>IF(Table1[[#This Row],[Posting Date]]&lt;&gt;"",Table1[[#This Row],[Reference Number]],"")</f>
        <v/>
      </c>
      <c r="AN1571" s="46" t="str">
        <f>TRIM(Table1[[#This Row],[Line '#]])</f>
        <v/>
      </c>
      <c r="AO1571" s="46" t="str">
        <f>TRIM(Table1[[#This Row],[Account]])</f>
        <v/>
      </c>
      <c r="AP1571" s="46" t="str">
        <f>IF(Table1[[#This Row],[Posting Date]]&lt;&gt;"",$D$5,"")</f>
        <v/>
      </c>
      <c r="AQ1571" s="46" t="str">
        <f>TRIM(Table1[[#This Row],[Departments-Prgrams]])</f>
        <v/>
      </c>
      <c r="AR1571" s="46" t="str">
        <f>TRIM(Table1[[#This Row],[Grant]])</f>
        <v/>
      </c>
      <c r="AS1571" s="46" t="str">
        <f>TRIM(Table1[[#This Row],[Staff ID]])</f>
        <v/>
      </c>
      <c r="AT1571" s="46" t="str">
        <f>IF(TRIM(Table1[[#This Row],[Budget Code]])=0,"",TRIM(Table1[[#This Row],[Budget Code]]))</f>
        <v/>
      </c>
      <c r="AU1571" s="46" t="str">
        <f>IF(Table1[[#This Row],[Line Description]]&lt;&gt;"",Table1[[#This Row],[Line Description]],"")</f>
        <v/>
      </c>
      <c r="AV1571" s="46" t="str">
        <f>IF(Table1[[#This Row],[Cur_Amount Debit]]&gt;0,ROUND(Table1[[#This Row],[Cur_Amount Debit]],2),"")</f>
        <v/>
      </c>
      <c r="AW1571" s="46" t="str">
        <f>IF(Table1[[#This Row],[Cur_Amount Credit]]&gt;0,ROUND(Table1[[#This Row],[Cur_Amount Credit]],2),"")</f>
        <v/>
      </c>
      <c r="AX1571" s="46" t="str">
        <f>LEFT(Table1[[#This Row],[Cur]],3)</f>
        <v/>
      </c>
      <c r="AY1571" s="59"/>
      <c r="AZ1571" s="46"/>
      <c r="BA1571" s="46" t="str">
        <f>IF(Table1[[#This Row],[Cur]]&lt;&gt;"",IF(Table1[[#This Row],[Cur]]="USD","",ExchangeRate),"")</f>
        <v/>
      </c>
      <c r="BB1571" s="46" t="str">
        <f>IF(Table1[[#This Row],[Grant]]&lt;&gt;"",VLOOKUP(Table1[[#This Row],[Grant]],Grants!B:D,3),"")</f>
        <v/>
      </c>
      <c r="BC1571" s="46" t="str">
        <f>TRIM(Table1[[#This Row],[Vendor ID]])</f>
        <v/>
      </c>
      <c r="BD1571">
        <f>IF(Table1[[#This Row],[Reference Number]]=Q1570,BD1570,BD1570+1)</f>
        <v>0</v>
      </c>
    </row>
    <row r="1572" spans="1:56" ht="11.25" customHeight="1" x14ac:dyDescent="0.25">
      <c r="A1572" s="1"/>
      <c r="B1572" s="88" t="str">
        <f>IF(Table1[[#This Row],[Posting Date]]&lt;&gt;"",IF(Table1[[#This Row],[Reference Number]]=Q1571,B1571+1,1),"")</f>
        <v/>
      </c>
      <c r="C1572" s="61"/>
      <c r="D1572" s="61"/>
      <c r="E1572" s="138"/>
      <c r="F1572" s="141" t="str">
        <f>IFERROR(IF(VLOOKUP(Table1[[#This Row],[Budget Code Description]],Dimentions!$X$6:$AC$139,2,FALSE)="","",VLOOKUP(Table1[[#This Row],[Budget Code Description]],Dimentions!$X$6:$AC$139,2,FALSE)),"")</f>
        <v/>
      </c>
      <c r="G1572" s="141"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1" t="str">
        <f>IFERROR(VLOOKUP(Table1[[#This Row],[Budget Code Description]],Table6[#All],8,FALSE),"")</f>
        <v/>
      </c>
      <c r="L1572" s="63"/>
      <c r="M1572" s="65" t="str">
        <f>IFERROR(VLOOKUP(Table1[[#This Row],[Staff ID]],Table2[],2,FALSE),"")</f>
        <v/>
      </c>
      <c r="N1572" s="209" t="str">
        <f>IFERROR(IF(VLOOKUP(Table1[[#This Row],[Budget Code Description]],Dimentions!$X$6:$AC$134,4,FALSE)="","",VLOOKUP(Table1[[#This Row],[Budget Code Description]],Dimentions!$X$6:$AC$134,4,FALSE)),"")</f>
        <v/>
      </c>
      <c r="O1572" s="65" t="str">
        <f>IFERROR(VLOOKUP(Table1[[#This Row],[Vendor ID]],Table549[],2,FALSE),"")</f>
        <v/>
      </c>
      <c r="P1572" s="63"/>
      <c r="Q1572" s="141" t="str">
        <f>IF(Table1[[#This Row],[Posting Date]]&lt;&gt;"",$D$9,"")</f>
        <v/>
      </c>
      <c r="R1572" s="157" t="str">
        <f>IF(Table1[[#This Row],[Posting Date]]&lt;&gt;"",$D$10,"")</f>
        <v/>
      </c>
      <c r="S1572" s="66"/>
      <c r="T1572" s="63"/>
      <c r="U1572" s="67"/>
      <c r="V1572" s="67"/>
      <c r="W1572" s="67" t="str">
        <f t="shared" si="28"/>
        <v/>
      </c>
      <c r="X1572" s="159" t="str">
        <f>IF(E1572="","",(IF(Table1[[#This Row],[Cur]]="USD",Table1[[#This Row],[Cur_Amount Debit]],Table1[[#This Row],[Cur_Amount Debit]]/Table1[[#This Row],[Exchange Rate]])))</f>
        <v/>
      </c>
      <c r="Y1572" s="159" t="str">
        <f>IF(E1572="","",(IF(Table1[[#This Row],[Cur]]="USD",Table1[[#This Row],[Cur_Amount Credit]],Table1[[#This Row],[Cur_Amount Credit]]/ExchangeRate)))</f>
        <v/>
      </c>
      <c r="Z1572" s="201" t="str">
        <f>IF(E1572="","",(Table1[[#This Row],[Debit USD]]-Table1[[#This Row],[Credit USD]]))</f>
        <v/>
      </c>
      <c r="AA1572" s="226"/>
      <c r="AB1572" s="255"/>
      <c r="AC1572" s="1"/>
      <c r="AD1572" s="15"/>
      <c r="AE1572" s="15" t="str">
        <f>IF(AND(OR(Table1[[#This Row],[Account]]="15030",Table1[[#This Row],[Account]]="15035",Table1[[#This Row],[Account]]="20150"),Table1[[#This Row],[Vendor ID]]=""),1,"")</f>
        <v/>
      </c>
      <c r="AF1572" s="15"/>
      <c r="AG1572" s="15"/>
      <c r="AH1572" s="15"/>
      <c r="AI1572" s="46" t="str">
        <f>IF(Table1[[#This Row],[Posting Date]]&lt;&gt;"","GJ-"&amp;CountryID,"")</f>
        <v/>
      </c>
      <c r="AJ1572" s="59" t="str">
        <f>IF(Table1[[#This Row],[Posting Date]]&lt;&gt;"",Table1[[#This Row],[Posting Date]],"")</f>
        <v/>
      </c>
      <c r="AK1572" s="46"/>
      <c r="AL1572" s="46" t="str">
        <f>IF(Table1[[#This Row],[Description]]&lt;&gt;"",Table1[[#This Row],[Description]],"")</f>
        <v/>
      </c>
      <c r="AM1572" s="46" t="str">
        <f>IF(Table1[[#This Row],[Posting Date]]&lt;&gt;"",Table1[[#This Row],[Reference Number]],"")</f>
        <v/>
      </c>
      <c r="AN1572" s="46" t="str">
        <f>TRIM(Table1[[#This Row],[Line '#]])</f>
        <v/>
      </c>
      <c r="AO1572" s="46" t="str">
        <f>TRIM(Table1[[#This Row],[Account]])</f>
        <v/>
      </c>
      <c r="AP1572" s="46" t="str">
        <f>IF(Table1[[#This Row],[Posting Date]]&lt;&gt;"",$D$5,"")</f>
        <v/>
      </c>
      <c r="AQ1572" s="46" t="str">
        <f>TRIM(Table1[[#This Row],[Departments-Prgrams]])</f>
        <v/>
      </c>
      <c r="AR1572" s="46" t="str">
        <f>TRIM(Table1[[#This Row],[Grant]])</f>
        <v/>
      </c>
      <c r="AS1572" s="46" t="str">
        <f>TRIM(Table1[[#This Row],[Staff ID]])</f>
        <v/>
      </c>
      <c r="AT1572" s="46" t="str">
        <f>IF(TRIM(Table1[[#This Row],[Budget Code]])=0,"",TRIM(Table1[[#This Row],[Budget Code]]))</f>
        <v/>
      </c>
      <c r="AU1572" s="46" t="str">
        <f>IF(Table1[[#This Row],[Line Description]]&lt;&gt;"",Table1[[#This Row],[Line Description]],"")</f>
        <v/>
      </c>
      <c r="AV1572" s="46" t="str">
        <f>IF(Table1[[#This Row],[Cur_Amount Debit]]&gt;0,ROUND(Table1[[#This Row],[Cur_Amount Debit]],2),"")</f>
        <v/>
      </c>
      <c r="AW1572" s="46" t="str">
        <f>IF(Table1[[#This Row],[Cur_Amount Credit]]&gt;0,ROUND(Table1[[#This Row],[Cur_Amount Credit]],2),"")</f>
        <v/>
      </c>
      <c r="AX1572" s="46" t="str">
        <f>LEFT(Table1[[#This Row],[Cur]],3)</f>
        <v/>
      </c>
      <c r="AY1572" s="59"/>
      <c r="AZ1572" s="46"/>
      <c r="BA1572" s="46" t="str">
        <f>IF(Table1[[#This Row],[Cur]]&lt;&gt;"",IF(Table1[[#This Row],[Cur]]="USD","",ExchangeRate),"")</f>
        <v/>
      </c>
      <c r="BB1572" s="46" t="str">
        <f>IF(Table1[[#This Row],[Grant]]&lt;&gt;"",VLOOKUP(Table1[[#This Row],[Grant]],Grants!B:D,3),"")</f>
        <v/>
      </c>
      <c r="BC1572" s="46" t="str">
        <f>TRIM(Table1[[#This Row],[Vendor ID]])</f>
        <v/>
      </c>
      <c r="BD1572">
        <f>IF(Table1[[#This Row],[Reference Number]]=Q1571,BD1571,BD1571+1)</f>
        <v>0</v>
      </c>
    </row>
    <row r="1573" spans="1:56" ht="11.25" customHeight="1" x14ac:dyDescent="0.25">
      <c r="A1573" s="1"/>
      <c r="B1573" s="88" t="str">
        <f>IF(Table1[[#This Row],[Posting Date]]&lt;&gt;"",IF(Table1[[#This Row],[Reference Number]]=Q1572,B1572+1,1),"")</f>
        <v/>
      </c>
      <c r="C1573" s="61"/>
      <c r="D1573" s="61"/>
      <c r="E1573" s="138"/>
      <c r="F1573" s="141" t="str">
        <f>IFERROR(IF(VLOOKUP(Table1[[#This Row],[Budget Code Description]],Dimentions!$X$6:$AC$139,2,FALSE)="","",VLOOKUP(Table1[[#This Row],[Budget Code Description]],Dimentions!$X$6:$AC$139,2,FALSE)),"")</f>
        <v/>
      </c>
      <c r="G1573" s="141"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1" t="str">
        <f>IFERROR(VLOOKUP(Table1[[#This Row],[Budget Code Description]],Table6[#All],8,FALSE),"")</f>
        <v/>
      </c>
      <c r="L1573" s="63"/>
      <c r="M1573" s="65" t="str">
        <f>IFERROR(VLOOKUP(Table1[[#This Row],[Staff ID]],Table2[],2,FALSE),"")</f>
        <v/>
      </c>
      <c r="N1573" s="209" t="str">
        <f>IFERROR(IF(VLOOKUP(Table1[[#This Row],[Budget Code Description]],Dimentions!$X$6:$AC$134,4,FALSE)="","",VLOOKUP(Table1[[#This Row],[Budget Code Description]],Dimentions!$X$6:$AC$134,4,FALSE)),"")</f>
        <v/>
      </c>
      <c r="O1573" s="65" t="str">
        <f>IFERROR(VLOOKUP(Table1[[#This Row],[Vendor ID]],Table549[],2,FALSE),"")</f>
        <v/>
      </c>
      <c r="P1573" s="63"/>
      <c r="Q1573" s="141" t="str">
        <f>IF(Table1[[#This Row],[Posting Date]]&lt;&gt;"",$D$9,"")</f>
        <v/>
      </c>
      <c r="R1573" s="157" t="str">
        <f>IF(Table1[[#This Row],[Posting Date]]&lt;&gt;"",$D$10,"")</f>
        <v/>
      </c>
      <c r="S1573" s="66"/>
      <c r="T1573" s="63"/>
      <c r="U1573" s="67"/>
      <c r="V1573" s="67"/>
      <c r="W1573" s="67" t="str">
        <f t="shared" si="28"/>
        <v/>
      </c>
      <c r="X1573" s="159" t="str">
        <f>IF(E1573="","",(IF(Table1[[#This Row],[Cur]]="USD",Table1[[#This Row],[Cur_Amount Debit]],Table1[[#This Row],[Cur_Amount Debit]]/Table1[[#This Row],[Exchange Rate]])))</f>
        <v/>
      </c>
      <c r="Y1573" s="159" t="str">
        <f>IF(E1573="","",(IF(Table1[[#This Row],[Cur]]="USD",Table1[[#This Row],[Cur_Amount Credit]],Table1[[#This Row],[Cur_Amount Credit]]/ExchangeRate)))</f>
        <v/>
      </c>
      <c r="Z1573" s="201" t="str">
        <f>IF(E1573="","",(Table1[[#This Row],[Debit USD]]-Table1[[#This Row],[Credit USD]]))</f>
        <v/>
      </c>
      <c r="AA1573" s="226"/>
      <c r="AB1573" s="255"/>
      <c r="AC1573" s="1"/>
      <c r="AD1573" s="15"/>
      <c r="AE1573" s="15" t="str">
        <f>IF(AND(OR(Table1[[#This Row],[Account]]="15030",Table1[[#This Row],[Account]]="15035",Table1[[#This Row],[Account]]="20150"),Table1[[#This Row],[Vendor ID]]=""),1,"")</f>
        <v/>
      </c>
      <c r="AF1573" s="15"/>
      <c r="AG1573" s="15"/>
      <c r="AH1573" s="15"/>
      <c r="AI1573" s="46" t="str">
        <f>IF(Table1[[#This Row],[Posting Date]]&lt;&gt;"","GJ-"&amp;CountryID,"")</f>
        <v/>
      </c>
      <c r="AJ1573" s="59" t="str">
        <f>IF(Table1[[#This Row],[Posting Date]]&lt;&gt;"",Table1[[#This Row],[Posting Date]],"")</f>
        <v/>
      </c>
      <c r="AK1573" s="46"/>
      <c r="AL1573" s="46" t="str">
        <f>IF(Table1[[#This Row],[Description]]&lt;&gt;"",Table1[[#This Row],[Description]],"")</f>
        <v/>
      </c>
      <c r="AM1573" s="46" t="str">
        <f>IF(Table1[[#This Row],[Posting Date]]&lt;&gt;"",Table1[[#This Row],[Reference Number]],"")</f>
        <v/>
      </c>
      <c r="AN1573" s="46" t="str">
        <f>TRIM(Table1[[#This Row],[Line '#]])</f>
        <v/>
      </c>
      <c r="AO1573" s="46" t="str">
        <f>TRIM(Table1[[#This Row],[Account]])</f>
        <v/>
      </c>
      <c r="AP1573" s="46" t="str">
        <f>IF(Table1[[#This Row],[Posting Date]]&lt;&gt;"",$D$5,"")</f>
        <v/>
      </c>
      <c r="AQ1573" s="46" t="str">
        <f>TRIM(Table1[[#This Row],[Departments-Prgrams]])</f>
        <v/>
      </c>
      <c r="AR1573" s="46" t="str">
        <f>TRIM(Table1[[#This Row],[Grant]])</f>
        <v/>
      </c>
      <c r="AS1573" s="46" t="str">
        <f>TRIM(Table1[[#This Row],[Staff ID]])</f>
        <v/>
      </c>
      <c r="AT1573" s="46" t="str">
        <f>IF(TRIM(Table1[[#This Row],[Budget Code]])=0,"",TRIM(Table1[[#This Row],[Budget Code]]))</f>
        <v/>
      </c>
      <c r="AU1573" s="46" t="str">
        <f>IF(Table1[[#This Row],[Line Description]]&lt;&gt;"",Table1[[#This Row],[Line Description]],"")</f>
        <v/>
      </c>
      <c r="AV1573" s="46" t="str">
        <f>IF(Table1[[#This Row],[Cur_Amount Debit]]&gt;0,ROUND(Table1[[#This Row],[Cur_Amount Debit]],2),"")</f>
        <v/>
      </c>
      <c r="AW1573" s="46" t="str">
        <f>IF(Table1[[#This Row],[Cur_Amount Credit]]&gt;0,ROUND(Table1[[#This Row],[Cur_Amount Credit]],2),"")</f>
        <v/>
      </c>
      <c r="AX1573" s="46" t="str">
        <f>LEFT(Table1[[#This Row],[Cur]],3)</f>
        <v/>
      </c>
      <c r="AY1573" s="59"/>
      <c r="AZ1573" s="46"/>
      <c r="BA1573" s="46" t="str">
        <f>IF(Table1[[#This Row],[Cur]]&lt;&gt;"",IF(Table1[[#This Row],[Cur]]="USD","",ExchangeRate),"")</f>
        <v/>
      </c>
      <c r="BB1573" s="46" t="str">
        <f>IF(Table1[[#This Row],[Grant]]&lt;&gt;"",VLOOKUP(Table1[[#This Row],[Grant]],Grants!B:D,3),"")</f>
        <v/>
      </c>
      <c r="BC1573" s="46" t="str">
        <f>TRIM(Table1[[#This Row],[Vendor ID]])</f>
        <v/>
      </c>
      <c r="BD1573">
        <f>IF(Table1[[#This Row],[Reference Number]]=Q1572,BD1572,BD1572+1)</f>
        <v>0</v>
      </c>
    </row>
    <row r="1574" spans="1:56" ht="11.25" customHeight="1" x14ac:dyDescent="0.25">
      <c r="A1574" s="1"/>
      <c r="B1574" s="88" t="str">
        <f>IF(Table1[[#This Row],[Posting Date]]&lt;&gt;"",IF(Table1[[#This Row],[Reference Number]]=Q1573,B1573+1,1),"")</f>
        <v/>
      </c>
      <c r="C1574" s="61"/>
      <c r="D1574" s="61"/>
      <c r="E1574" s="138"/>
      <c r="F1574" s="141" t="str">
        <f>IFERROR(IF(VLOOKUP(Table1[[#This Row],[Budget Code Description]],Dimentions!$X$6:$AC$139,2,FALSE)="","",VLOOKUP(Table1[[#This Row],[Budget Code Description]],Dimentions!$X$6:$AC$139,2,FALSE)),"")</f>
        <v/>
      </c>
      <c r="G1574" s="141"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1" t="str">
        <f>IFERROR(VLOOKUP(Table1[[#This Row],[Budget Code Description]],Table6[#All],8,FALSE),"")</f>
        <v/>
      </c>
      <c r="L1574" s="63"/>
      <c r="M1574" s="65" t="str">
        <f>IFERROR(VLOOKUP(Table1[[#This Row],[Staff ID]],Table2[],2,FALSE),"")</f>
        <v/>
      </c>
      <c r="N1574" s="209" t="str">
        <f>IFERROR(IF(VLOOKUP(Table1[[#This Row],[Budget Code Description]],Dimentions!$X$6:$AC$134,4,FALSE)="","",VLOOKUP(Table1[[#This Row],[Budget Code Description]],Dimentions!$X$6:$AC$134,4,FALSE)),"")</f>
        <v/>
      </c>
      <c r="O1574" s="65" t="str">
        <f>IFERROR(VLOOKUP(Table1[[#This Row],[Vendor ID]],Table549[],2,FALSE),"")</f>
        <v/>
      </c>
      <c r="P1574" s="63"/>
      <c r="Q1574" s="141" t="str">
        <f>IF(Table1[[#This Row],[Posting Date]]&lt;&gt;"",$D$9,"")</f>
        <v/>
      </c>
      <c r="R1574" s="157" t="str">
        <f>IF(Table1[[#This Row],[Posting Date]]&lt;&gt;"",$D$10,"")</f>
        <v/>
      </c>
      <c r="S1574" s="66"/>
      <c r="T1574" s="63"/>
      <c r="U1574" s="67"/>
      <c r="V1574" s="67"/>
      <c r="W1574" s="67" t="str">
        <f t="shared" si="28"/>
        <v/>
      </c>
      <c r="X1574" s="159" t="str">
        <f>IF(E1574="","",(IF(Table1[[#This Row],[Cur]]="USD",Table1[[#This Row],[Cur_Amount Debit]],Table1[[#This Row],[Cur_Amount Debit]]/Table1[[#This Row],[Exchange Rate]])))</f>
        <v/>
      </c>
      <c r="Y1574" s="159" t="str">
        <f>IF(E1574="","",(IF(Table1[[#This Row],[Cur]]="USD",Table1[[#This Row],[Cur_Amount Credit]],Table1[[#This Row],[Cur_Amount Credit]]/ExchangeRate)))</f>
        <v/>
      </c>
      <c r="Z1574" s="201" t="str">
        <f>IF(E1574="","",(Table1[[#This Row],[Debit USD]]-Table1[[#This Row],[Credit USD]]))</f>
        <v/>
      </c>
      <c r="AA1574" s="226"/>
      <c r="AB1574" s="255"/>
      <c r="AC1574" s="1"/>
      <c r="AD1574" s="15"/>
      <c r="AE1574" s="15" t="str">
        <f>IF(AND(OR(Table1[[#This Row],[Account]]="15030",Table1[[#This Row],[Account]]="15035",Table1[[#This Row],[Account]]="20150"),Table1[[#This Row],[Vendor ID]]=""),1,"")</f>
        <v/>
      </c>
      <c r="AF1574" s="15"/>
      <c r="AG1574" s="15"/>
      <c r="AH1574" s="15"/>
      <c r="AI1574" s="46" t="str">
        <f>IF(Table1[[#This Row],[Posting Date]]&lt;&gt;"","GJ-"&amp;CountryID,"")</f>
        <v/>
      </c>
      <c r="AJ1574" s="59" t="str">
        <f>IF(Table1[[#This Row],[Posting Date]]&lt;&gt;"",Table1[[#This Row],[Posting Date]],"")</f>
        <v/>
      </c>
      <c r="AK1574" s="46"/>
      <c r="AL1574" s="46" t="str">
        <f>IF(Table1[[#This Row],[Description]]&lt;&gt;"",Table1[[#This Row],[Description]],"")</f>
        <v/>
      </c>
      <c r="AM1574" s="46" t="str">
        <f>IF(Table1[[#This Row],[Posting Date]]&lt;&gt;"",Table1[[#This Row],[Reference Number]],"")</f>
        <v/>
      </c>
      <c r="AN1574" s="46" t="str">
        <f>TRIM(Table1[[#This Row],[Line '#]])</f>
        <v/>
      </c>
      <c r="AO1574" s="46" t="str">
        <f>TRIM(Table1[[#This Row],[Account]])</f>
        <v/>
      </c>
      <c r="AP1574" s="46" t="str">
        <f>IF(Table1[[#This Row],[Posting Date]]&lt;&gt;"",$D$5,"")</f>
        <v/>
      </c>
      <c r="AQ1574" s="46" t="str">
        <f>TRIM(Table1[[#This Row],[Departments-Prgrams]])</f>
        <v/>
      </c>
      <c r="AR1574" s="46" t="str">
        <f>TRIM(Table1[[#This Row],[Grant]])</f>
        <v/>
      </c>
      <c r="AS1574" s="46" t="str">
        <f>TRIM(Table1[[#This Row],[Staff ID]])</f>
        <v/>
      </c>
      <c r="AT1574" s="46" t="str">
        <f>IF(TRIM(Table1[[#This Row],[Budget Code]])=0,"",TRIM(Table1[[#This Row],[Budget Code]]))</f>
        <v/>
      </c>
      <c r="AU1574" s="46" t="str">
        <f>IF(Table1[[#This Row],[Line Description]]&lt;&gt;"",Table1[[#This Row],[Line Description]],"")</f>
        <v/>
      </c>
      <c r="AV1574" s="46" t="str">
        <f>IF(Table1[[#This Row],[Cur_Amount Debit]]&gt;0,ROUND(Table1[[#This Row],[Cur_Amount Debit]],2),"")</f>
        <v/>
      </c>
      <c r="AW1574" s="46" t="str">
        <f>IF(Table1[[#This Row],[Cur_Amount Credit]]&gt;0,ROUND(Table1[[#This Row],[Cur_Amount Credit]],2),"")</f>
        <v/>
      </c>
      <c r="AX1574" s="46" t="str">
        <f>LEFT(Table1[[#This Row],[Cur]],3)</f>
        <v/>
      </c>
      <c r="AY1574" s="59"/>
      <c r="AZ1574" s="46"/>
      <c r="BA1574" s="46" t="str">
        <f>IF(Table1[[#This Row],[Cur]]&lt;&gt;"",IF(Table1[[#This Row],[Cur]]="USD","",ExchangeRate),"")</f>
        <v/>
      </c>
      <c r="BB1574" s="46" t="str">
        <f>IF(Table1[[#This Row],[Grant]]&lt;&gt;"",VLOOKUP(Table1[[#This Row],[Grant]],Grants!B:D,3),"")</f>
        <v/>
      </c>
      <c r="BC1574" s="46" t="str">
        <f>TRIM(Table1[[#This Row],[Vendor ID]])</f>
        <v/>
      </c>
      <c r="BD1574">
        <f>IF(Table1[[#This Row],[Reference Number]]=Q1573,BD1573,BD1573+1)</f>
        <v>0</v>
      </c>
    </row>
    <row r="1575" spans="1:56" ht="11.25" customHeight="1" x14ac:dyDescent="0.25">
      <c r="A1575" s="1"/>
      <c r="B1575" s="88" t="str">
        <f>IF(Table1[[#This Row],[Posting Date]]&lt;&gt;"",IF(Table1[[#This Row],[Reference Number]]=Q1574,B1574+1,1),"")</f>
        <v/>
      </c>
      <c r="C1575" s="61"/>
      <c r="D1575" s="61"/>
      <c r="E1575" s="138"/>
      <c r="F1575" s="141" t="str">
        <f>IFERROR(IF(VLOOKUP(Table1[[#This Row],[Budget Code Description]],Dimentions!$X$6:$AC$139,2,FALSE)="","",VLOOKUP(Table1[[#This Row],[Budget Code Description]],Dimentions!$X$6:$AC$139,2,FALSE)),"")</f>
        <v/>
      </c>
      <c r="G1575" s="141"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1" t="str">
        <f>IFERROR(VLOOKUP(Table1[[#This Row],[Budget Code Description]],Table6[#All],8,FALSE),"")</f>
        <v/>
      </c>
      <c r="L1575" s="63"/>
      <c r="M1575" s="65" t="str">
        <f>IFERROR(VLOOKUP(Table1[[#This Row],[Staff ID]],Table2[],2,FALSE),"")</f>
        <v/>
      </c>
      <c r="N1575" s="209" t="str">
        <f>IFERROR(IF(VLOOKUP(Table1[[#This Row],[Budget Code Description]],Dimentions!$X$6:$AC$134,4,FALSE)="","",VLOOKUP(Table1[[#This Row],[Budget Code Description]],Dimentions!$X$6:$AC$134,4,FALSE)),"")</f>
        <v/>
      </c>
      <c r="O1575" s="65" t="str">
        <f>IFERROR(VLOOKUP(Table1[[#This Row],[Vendor ID]],Table549[],2,FALSE),"")</f>
        <v/>
      </c>
      <c r="P1575" s="63"/>
      <c r="Q1575" s="141" t="str">
        <f>IF(Table1[[#This Row],[Posting Date]]&lt;&gt;"",$D$9,"")</f>
        <v/>
      </c>
      <c r="R1575" s="157" t="str">
        <f>IF(Table1[[#This Row],[Posting Date]]&lt;&gt;"",$D$10,"")</f>
        <v/>
      </c>
      <c r="S1575" s="66"/>
      <c r="T1575" s="63"/>
      <c r="U1575" s="67"/>
      <c r="V1575" s="67"/>
      <c r="W1575" s="67" t="str">
        <f t="shared" si="28"/>
        <v/>
      </c>
      <c r="X1575" s="159" t="str">
        <f>IF(E1575="","",(IF(Table1[[#This Row],[Cur]]="USD",Table1[[#This Row],[Cur_Amount Debit]],Table1[[#This Row],[Cur_Amount Debit]]/Table1[[#This Row],[Exchange Rate]])))</f>
        <v/>
      </c>
      <c r="Y1575" s="159" t="str">
        <f>IF(E1575="","",(IF(Table1[[#This Row],[Cur]]="USD",Table1[[#This Row],[Cur_Amount Credit]],Table1[[#This Row],[Cur_Amount Credit]]/ExchangeRate)))</f>
        <v/>
      </c>
      <c r="Z1575" s="201" t="str">
        <f>IF(E1575="","",(Table1[[#This Row],[Debit USD]]-Table1[[#This Row],[Credit USD]]))</f>
        <v/>
      </c>
      <c r="AA1575" s="226"/>
      <c r="AB1575" s="255"/>
      <c r="AC1575" s="1"/>
      <c r="AD1575" s="15"/>
      <c r="AE1575" s="15" t="str">
        <f>IF(AND(OR(Table1[[#This Row],[Account]]="15030",Table1[[#This Row],[Account]]="15035",Table1[[#This Row],[Account]]="20150"),Table1[[#This Row],[Vendor ID]]=""),1,"")</f>
        <v/>
      </c>
      <c r="AF1575" s="15"/>
      <c r="AG1575" s="15"/>
      <c r="AH1575" s="15"/>
      <c r="AI1575" s="46" t="str">
        <f>IF(Table1[[#This Row],[Posting Date]]&lt;&gt;"","GJ-"&amp;CountryID,"")</f>
        <v/>
      </c>
      <c r="AJ1575" s="59" t="str">
        <f>IF(Table1[[#This Row],[Posting Date]]&lt;&gt;"",Table1[[#This Row],[Posting Date]],"")</f>
        <v/>
      </c>
      <c r="AK1575" s="46"/>
      <c r="AL1575" s="46" t="str">
        <f>IF(Table1[[#This Row],[Description]]&lt;&gt;"",Table1[[#This Row],[Description]],"")</f>
        <v/>
      </c>
      <c r="AM1575" s="46" t="str">
        <f>IF(Table1[[#This Row],[Posting Date]]&lt;&gt;"",Table1[[#This Row],[Reference Number]],"")</f>
        <v/>
      </c>
      <c r="AN1575" s="46" t="str">
        <f>TRIM(Table1[[#This Row],[Line '#]])</f>
        <v/>
      </c>
      <c r="AO1575" s="46" t="str">
        <f>TRIM(Table1[[#This Row],[Account]])</f>
        <v/>
      </c>
      <c r="AP1575" s="46" t="str">
        <f>IF(Table1[[#This Row],[Posting Date]]&lt;&gt;"",$D$5,"")</f>
        <v/>
      </c>
      <c r="AQ1575" s="46" t="str">
        <f>TRIM(Table1[[#This Row],[Departments-Prgrams]])</f>
        <v/>
      </c>
      <c r="AR1575" s="46" t="str">
        <f>TRIM(Table1[[#This Row],[Grant]])</f>
        <v/>
      </c>
      <c r="AS1575" s="46" t="str">
        <f>TRIM(Table1[[#This Row],[Staff ID]])</f>
        <v/>
      </c>
      <c r="AT1575" s="46" t="str">
        <f>IF(TRIM(Table1[[#This Row],[Budget Code]])=0,"",TRIM(Table1[[#This Row],[Budget Code]]))</f>
        <v/>
      </c>
      <c r="AU1575" s="46" t="str">
        <f>IF(Table1[[#This Row],[Line Description]]&lt;&gt;"",Table1[[#This Row],[Line Description]],"")</f>
        <v/>
      </c>
      <c r="AV1575" s="46" t="str">
        <f>IF(Table1[[#This Row],[Cur_Amount Debit]]&gt;0,ROUND(Table1[[#This Row],[Cur_Amount Debit]],2),"")</f>
        <v/>
      </c>
      <c r="AW1575" s="46" t="str">
        <f>IF(Table1[[#This Row],[Cur_Amount Credit]]&gt;0,ROUND(Table1[[#This Row],[Cur_Amount Credit]],2),"")</f>
        <v/>
      </c>
      <c r="AX1575" s="46" t="str">
        <f>LEFT(Table1[[#This Row],[Cur]],3)</f>
        <v/>
      </c>
      <c r="AY1575" s="59"/>
      <c r="AZ1575" s="46"/>
      <c r="BA1575" s="46" t="str">
        <f>IF(Table1[[#This Row],[Cur]]&lt;&gt;"",IF(Table1[[#This Row],[Cur]]="USD","",ExchangeRate),"")</f>
        <v/>
      </c>
      <c r="BB1575" s="46" t="str">
        <f>IF(Table1[[#This Row],[Grant]]&lt;&gt;"",VLOOKUP(Table1[[#This Row],[Grant]],Grants!B:D,3),"")</f>
        <v/>
      </c>
      <c r="BC1575" s="46" t="str">
        <f>TRIM(Table1[[#This Row],[Vendor ID]])</f>
        <v/>
      </c>
      <c r="BD1575">
        <f>IF(Table1[[#This Row],[Reference Number]]=Q1574,BD1574,BD1574+1)</f>
        <v>0</v>
      </c>
    </row>
    <row r="1576" spans="1:56" ht="11.25" customHeight="1" x14ac:dyDescent="0.25">
      <c r="A1576" s="1"/>
      <c r="B1576" s="88" t="str">
        <f>IF(Table1[[#This Row],[Posting Date]]&lt;&gt;"",IF(Table1[[#This Row],[Reference Number]]=Q1575,B1575+1,1),"")</f>
        <v/>
      </c>
      <c r="C1576" s="61"/>
      <c r="D1576" s="61"/>
      <c r="E1576" s="138"/>
      <c r="F1576" s="141" t="str">
        <f>IFERROR(IF(VLOOKUP(Table1[[#This Row],[Budget Code Description]],Dimentions!$X$6:$AC$139,2,FALSE)="","",VLOOKUP(Table1[[#This Row],[Budget Code Description]],Dimentions!$X$6:$AC$139,2,FALSE)),"")</f>
        <v/>
      </c>
      <c r="G1576" s="141"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1" t="str">
        <f>IFERROR(VLOOKUP(Table1[[#This Row],[Budget Code Description]],Table6[#All],8,FALSE),"")</f>
        <v/>
      </c>
      <c r="L1576" s="63"/>
      <c r="M1576" s="65" t="str">
        <f>IFERROR(VLOOKUP(Table1[[#This Row],[Staff ID]],Table2[],2,FALSE),"")</f>
        <v/>
      </c>
      <c r="N1576" s="209" t="str">
        <f>IFERROR(IF(VLOOKUP(Table1[[#This Row],[Budget Code Description]],Dimentions!$X$6:$AC$134,4,FALSE)="","",VLOOKUP(Table1[[#This Row],[Budget Code Description]],Dimentions!$X$6:$AC$134,4,FALSE)),"")</f>
        <v/>
      </c>
      <c r="O1576" s="65" t="str">
        <f>IFERROR(VLOOKUP(Table1[[#This Row],[Vendor ID]],Table549[],2,FALSE),"")</f>
        <v/>
      </c>
      <c r="P1576" s="63"/>
      <c r="Q1576" s="141" t="str">
        <f>IF(Table1[[#This Row],[Posting Date]]&lt;&gt;"",$D$9,"")</f>
        <v/>
      </c>
      <c r="R1576" s="157" t="str">
        <f>IF(Table1[[#This Row],[Posting Date]]&lt;&gt;"",$D$10,"")</f>
        <v/>
      </c>
      <c r="S1576" s="66"/>
      <c r="T1576" s="63"/>
      <c r="U1576" s="67"/>
      <c r="V1576" s="67"/>
      <c r="W1576" s="67" t="str">
        <f t="shared" si="28"/>
        <v/>
      </c>
      <c r="X1576" s="159" t="str">
        <f>IF(E1576="","",(IF(Table1[[#This Row],[Cur]]="USD",Table1[[#This Row],[Cur_Amount Debit]],Table1[[#This Row],[Cur_Amount Debit]]/Table1[[#This Row],[Exchange Rate]])))</f>
        <v/>
      </c>
      <c r="Y1576" s="159" t="str">
        <f>IF(E1576="","",(IF(Table1[[#This Row],[Cur]]="USD",Table1[[#This Row],[Cur_Amount Credit]],Table1[[#This Row],[Cur_Amount Credit]]/ExchangeRate)))</f>
        <v/>
      </c>
      <c r="Z1576" s="201" t="str">
        <f>IF(E1576="","",(Table1[[#This Row],[Debit USD]]-Table1[[#This Row],[Credit USD]]))</f>
        <v/>
      </c>
      <c r="AA1576" s="226"/>
      <c r="AB1576" s="255"/>
      <c r="AC1576" s="1"/>
      <c r="AD1576" s="15"/>
      <c r="AE1576" s="15" t="str">
        <f>IF(AND(OR(Table1[[#This Row],[Account]]="15030",Table1[[#This Row],[Account]]="15035",Table1[[#This Row],[Account]]="20150"),Table1[[#This Row],[Vendor ID]]=""),1,"")</f>
        <v/>
      </c>
      <c r="AF1576" s="15"/>
      <c r="AG1576" s="15"/>
      <c r="AH1576" s="15"/>
      <c r="AI1576" s="46" t="str">
        <f>IF(Table1[[#This Row],[Posting Date]]&lt;&gt;"","GJ-"&amp;CountryID,"")</f>
        <v/>
      </c>
      <c r="AJ1576" s="59" t="str">
        <f>IF(Table1[[#This Row],[Posting Date]]&lt;&gt;"",Table1[[#This Row],[Posting Date]],"")</f>
        <v/>
      </c>
      <c r="AK1576" s="46"/>
      <c r="AL1576" s="46" t="str">
        <f>IF(Table1[[#This Row],[Description]]&lt;&gt;"",Table1[[#This Row],[Description]],"")</f>
        <v/>
      </c>
      <c r="AM1576" s="46" t="str">
        <f>IF(Table1[[#This Row],[Posting Date]]&lt;&gt;"",Table1[[#This Row],[Reference Number]],"")</f>
        <v/>
      </c>
      <c r="AN1576" s="46" t="str">
        <f>TRIM(Table1[[#This Row],[Line '#]])</f>
        <v/>
      </c>
      <c r="AO1576" s="46" t="str">
        <f>TRIM(Table1[[#This Row],[Account]])</f>
        <v/>
      </c>
      <c r="AP1576" s="46" t="str">
        <f>IF(Table1[[#This Row],[Posting Date]]&lt;&gt;"",$D$5,"")</f>
        <v/>
      </c>
      <c r="AQ1576" s="46" t="str">
        <f>TRIM(Table1[[#This Row],[Departments-Prgrams]])</f>
        <v/>
      </c>
      <c r="AR1576" s="46" t="str">
        <f>TRIM(Table1[[#This Row],[Grant]])</f>
        <v/>
      </c>
      <c r="AS1576" s="46" t="str">
        <f>TRIM(Table1[[#This Row],[Staff ID]])</f>
        <v/>
      </c>
      <c r="AT1576" s="46" t="str">
        <f>IF(TRIM(Table1[[#This Row],[Budget Code]])=0,"",TRIM(Table1[[#This Row],[Budget Code]]))</f>
        <v/>
      </c>
      <c r="AU1576" s="46" t="str">
        <f>IF(Table1[[#This Row],[Line Description]]&lt;&gt;"",Table1[[#This Row],[Line Description]],"")</f>
        <v/>
      </c>
      <c r="AV1576" s="46" t="str">
        <f>IF(Table1[[#This Row],[Cur_Amount Debit]]&gt;0,ROUND(Table1[[#This Row],[Cur_Amount Debit]],2),"")</f>
        <v/>
      </c>
      <c r="AW1576" s="46" t="str">
        <f>IF(Table1[[#This Row],[Cur_Amount Credit]]&gt;0,ROUND(Table1[[#This Row],[Cur_Amount Credit]],2),"")</f>
        <v/>
      </c>
      <c r="AX1576" s="46" t="str">
        <f>LEFT(Table1[[#This Row],[Cur]],3)</f>
        <v/>
      </c>
      <c r="AY1576" s="59"/>
      <c r="AZ1576" s="46"/>
      <c r="BA1576" s="46" t="str">
        <f>IF(Table1[[#This Row],[Cur]]&lt;&gt;"",IF(Table1[[#This Row],[Cur]]="USD","",ExchangeRate),"")</f>
        <v/>
      </c>
      <c r="BB1576" s="46" t="str">
        <f>IF(Table1[[#This Row],[Grant]]&lt;&gt;"",VLOOKUP(Table1[[#This Row],[Grant]],Grants!B:D,3),"")</f>
        <v/>
      </c>
      <c r="BC1576" s="46" t="str">
        <f>TRIM(Table1[[#This Row],[Vendor ID]])</f>
        <v/>
      </c>
      <c r="BD1576">
        <f>IF(Table1[[#This Row],[Reference Number]]=Q1575,BD1575,BD1575+1)</f>
        <v>0</v>
      </c>
    </row>
    <row r="1577" spans="1:56" ht="11.25" customHeight="1" x14ac:dyDescent="0.25">
      <c r="A1577" s="1"/>
      <c r="B1577" s="88" t="str">
        <f>IF(Table1[[#This Row],[Posting Date]]&lt;&gt;"",IF(Table1[[#This Row],[Reference Number]]=Q1576,B1576+1,1),"")</f>
        <v/>
      </c>
      <c r="C1577" s="61"/>
      <c r="D1577" s="61"/>
      <c r="E1577" s="138"/>
      <c r="F1577" s="141" t="str">
        <f>IFERROR(IF(VLOOKUP(Table1[[#This Row],[Budget Code Description]],Dimentions!$X$6:$AC$139,2,FALSE)="","",VLOOKUP(Table1[[#This Row],[Budget Code Description]],Dimentions!$X$6:$AC$139,2,FALSE)),"")</f>
        <v/>
      </c>
      <c r="G1577" s="141"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1" t="str">
        <f>IFERROR(VLOOKUP(Table1[[#This Row],[Budget Code Description]],Table6[#All],8,FALSE),"")</f>
        <v/>
      </c>
      <c r="L1577" s="63"/>
      <c r="M1577" s="65" t="str">
        <f>IFERROR(VLOOKUP(Table1[[#This Row],[Staff ID]],Table2[],2,FALSE),"")</f>
        <v/>
      </c>
      <c r="N1577" s="209" t="str">
        <f>IFERROR(IF(VLOOKUP(Table1[[#This Row],[Budget Code Description]],Dimentions!$X$6:$AC$134,4,FALSE)="","",VLOOKUP(Table1[[#This Row],[Budget Code Description]],Dimentions!$X$6:$AC$134,4,FALSE)),"")</f>
        <v/>
      </c>
      <c r="O1577" s="65" t="str">
        <f>IFERROR(VLOOKUP(Table1[[#This Row],[Vendor ID]],Table549[],2,FALSE),"")</f>
        <v/>
      </c>
      <c r="P1577" s="63"/>
      <c r="Q1577" s="141" t="str">
        <f>IF(Table1[[#This Row],[Posting Date]]&lt;&gt;"",$D$9,"")</f>
        <v/>
      </c>
      <c r="R1577" s="157" t="str">
        <f>IF(Table1[[#This Row],[Posting Date]]&lt;&gt;"",$D$10,"")</f>
        <v/>
      </c>
      <c r="S1577" s="66"/>
      <c r="T1577" s="63"/>
      <c r="U1577" s="67"/>
      <c r="V1577" s="67"/>
      <c r="W1577" s="67" t="str">
        <f t="shared" si="28"/>
        <v/>
      </c>
      <c r="X1577" s="159" t="str">
        <f>IF(E1577="","",(IF(Table1[[#This Row],[Cur]]="USD",Table1[[#This Row],[Cur_Amount Debit]],Table1[[#This Row],[Cur_Amount Debit]]/Table1[[#This Row],[Exchange Rate]])))</f>
        <v/>
      </c>
      <c r="Y1577" s="159" t="str">
        <f>IF(E1577="","",(IF(Table1[[#This Row],[Cur]]="USD",Table1[[#This Row],[Cur_Amount Credit]],Table1[[#This Row],[Cur_Amount Credit]]/ExchangeRate)))</f>
        <v/>
      </c>
      <c r="Z1577" s="201" t="str">
        <f>IF(E1577="","",(Table1[[#This Row],[Debit USD]]-Table1[[#This Row],[Credit USD]]))</f>
        <v/>
      </c>
      <c r="AA1577" s="226"/>
      <c r="AB1577" s="255"/>
      <c r="AC1577" s="1"/>
      <c r="AD1577" s="15"/>
      <c r="AE1577" s="15" t="str">
        <f>IF(AND(OR(Table1[[#This Row],[Account]]="15030",Table1[[#This Row],[Account]]="15035",Table1[[#This Row],[Account]]="20150"),Table1[[#This Row],[Vendor ID]]=""),1,"")</f>
        <v/>
      </c>
      <c r="AF1577" s="15"/>
      <c r="AG1577" s="15"/>
      <c r="AH1577" s="15"/>
      <c r="AI1577" s="46" t="str">
        <f>IF(Table1[[#This Row],[Posting Date]]&lt;&gt;"","GJ-"&amp;CountryID,"")</f>
        <v/>
      </c>
      <c r="AJ1577" s="59" t="str">
        <f>IF(Table1[[#This Row],[Posting Date]]&lt;&gt;"",Table1[[#This Row],[Posting Date]],"")</f>
        <v/>
      </c>
      <c r="AK1577" s="46"/>
      <c r="AL1577" s="46" t="str">
        <f>IF(Table1[[#This Row],[Description]]&lt;&gt;"",Table1[[#This Row],[Description]],"")</f>
        <v/>
      </c>
      <c r="AM1577" s="46" t="str">
        <f>IF(Table1[[#This Row],[Posting Date]]&lt;&gt;"",Table1[[#This Row],[Reference Number]],"")</f>
        <v/>
      </c>
      <c r="AN1577" s="46" t="str">
        <f>TRIM(Table1[[#This Row],[Line '#]])</f>
        <v/>
      </c>
      <c r="AO1577" s="46" t="str">
        <f>TRIM(Table1[[#This Row],[Account]])</f>
        <v/>
      </c>
      <c r="AP1577" s="46" t="str">
        <f>IF(Table1[[#This Row],[Posting Date]]&lt;&gt;"",$D$5,"")</f>
        <v/>
      </c>
      <c r="AQ1577" s="46" t="str">
        <f>TRIM(Table1[[#This Row],[Departments-Prgrams]])</f>
        <v/>
      </c>
      <c r="AR1577" s="46" t="str">
        <f>TRIM(Table1[[#This Row],[Grant]])</f>
        <v/>
      </c>
      <c r="AS1577" s="46" t="str">
        <f>TRIM(Table1[[#This Row],[Staff ID]])</f>
        <v/>
      </c>
      <c r="AT1577" s="46" t="str">
        <f>IF(TRIM(Table1[[#This Row],[Budget Code]])=0,"",TRIM(Table1[[#This Row],[Budget Code]]))</f>
        <v/>
      </c>
      <c r="AU1577" s="46" t="str">
        <f>IF(Table1[[#This Row],[Line Description]]&lt;&gt;"",Table1[[#This Row],[Line Description]],"")</f>
        <v/>
      </c>
      <c r="AV1577" s="46" t="str">
        <f>IF(Table1[[#This Row],[Cur_Amount Debit]]&gt;0,ROUND(Table1[[#This Row],[Cur_Amount Debit]],2),"")</f>
        <v/>
      </c>
      <c r="AW1577" s="46" t="str">
        <f>IF(Table1[[#This Row],[Cur_Amount Credit]]&gt;0,ROUND(Table1[[#This Row],[Cur_Amount Credit]],2),"")</f>
        <v/>
      </c>
      <c r="AX1577" s="46" t="str">
        <f>LEFT(Table1[[#This Row],[Cur]],3)</f>
        <v/>
      </c>
      <c r="AY1577" s="59"/>
      <c r="AZ1577" s="46"/>
      <c r="BA1577" s="46" t="str">
        <f>IF(Table1[[#This Row],[Cur]]&lt;&gt;"",IF(Table1[[#This Row],[Cur]]="USD","",ExchangeRate),"")</f>
        <v/>
      </c>
      <c r="BB1577" s="46" t="str">
        <f>IF(Table1[[#This Row],[Grant]]&lt;&gt;"",VLOOKUP(Table1[[#This Row],[Grant]],Grants!B:D,3),"")</f>
        <v/>
      </c>
      <c r="BC1577" s="46" t="str">
        <f>TRIM(Table1[[#This Row],[Vendor ID]])</f>
        <v/>
      </c>
      <c r="BD1577">
        <f>IF(Table1[[#This Row],[Reference Number]]=Q1576,BD1576,BD1576+1)</f>
        <v>0</v>
      </c>
    </row>
    <row r="1578" spans="1:56" ht="11.25" customHeight="1" x14ac:dyDescent="0.25">
      <c r="A1578" s="1"/>
      <c r="B1578" s="88" t="str">
        <f>IF(Table1[[#This Row],[Posting Date]]&lt;&gt;"",IF(Table1[[#This Row],[Reference Number]]=Q1577,B1577+1,1),"")</f>
        <v/>
      </c>
      <c r="C1578" s="61"/>
      <c r="D1578" s="61"/>
      <c r="E1578" s="138"/>
      <c r="F1578" s="141" t="str">
        <f>IFERROR(IF(VLOOKUP(Table1[[#This Row],[Budget Code Description]],Dimentions!$X$6:$AC$139,2,FALSE)="","",VLOOKUP(Table1[[#This Row],[Budget Code Description]],Dimentions!$X$6:$AC$139,2,FALSE)),"")</f>
        <v/>
      </c>
      <c r="G1578" s="141"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1" t="str">
        <f>IFERROR(VLOOKUP(Table1[[#This Row],[Budget Code Description]],Table6[#All],8,FALSE),"")</f>
        <v/>
      </c>
      <c r="L1578" s="63"/>
      <c r="M1578" s="65" t="str">
        <f>IFERROR(VLOOKUP(Table1[[#This Row],[Staff ID]],Table2[],2,FALSE),"")</f>
        <v/>
      </c>
      <c r="N1578" s="209" t="str">
        <f>IFERROR(IF(VLOOKUP(Table1[[#This Row],[Budget Code Description]],Dimentions!$X$6:$AC$134,4,FALSE)="","",VLOOKUP(Table1[[#This Row],[Budget Code Description]],Dimentions!$X$6:$AC$134,4,FALSE)),"")</f>
        <v/>
      </c>
      <c r="O1578" s="65" t="str">
        <f>IFERROR(VLOOKUP(Table1[[#This Row],[Vendor ID]],Table549[],2,FALSE),"")</f>
        <v/>
      </c>
      <c r="P1578" s="63"/>
      <c r="Q1578" s="141" t="str">
        <f>IF(Table1[[#This Row],[Posting Date]]&lt;&gt;"",$D$9,"")</f>
        <v/>
      </c>
      <c r="R1578" s="157" t="str">
        <f>IF(Table1[[#This Row],[Posting Date]]&lt;&gt;"",$D$10,"")</f>
        <v/>
      </c>
      <c r="S1578" s="66"/>
      <c r="T1578" s="63"/>
      <c r="U1578" s="67"/>
      <c r="V1578" s="67"/>
      <c r="W1578" s="67" t="str">
        <f t="shared" si="28"/>
        <v/>
      </c>
      <c r="X1578" s="159" t="str">
        <f>IF(E1578="","",(IF(Table1[[#This Row],[Cur]]="USD",Table1[[#This Row],[Cur_Amount Debit]],Table1[[#This Row],[Cur_Amount Debit]]/Table1[[#This Row],[Exchange Rate]])))</f>
        <v/>
      </c>
      <c r="Y1578" s="159" t="str">
        <f>IF(E1578="","",(IF(Table1[[#This Row],[Cur]]="USD",Table1[[#This Row],[Cur_Amount Credit]],Table1[[#This Row],[Cur_Amount Credit]]/ExchangeRate)))</f>
        <v/>
      </c>
      <c r="Z1578" s="201" t="str">
        <f>IF(E1578="","",(Table1[[#This Row],[Debit USD]]-Table1[[#This Row],[Credit USD]]))</f>
        <v/>
      </c>
      <c r="AA1578" s="226"/>
      <c r="AB1578" s="255"/>
      <c r="AC1578" s="1"/>
      <c r="AD1578" s="15"/>
      <c r="AE1578" s="15" t="str">
        <f>IF(AND(OR(Table1[[#This Row],[Account]]="15030",Table1[[#This Row],[Account]]="15035",Table1[[#This Row],[Account]]="20150"),Table1[[#This Row],[Vendor ID]]=""),1,"")</f>
        <v/>
      </c>
      <c r="AF1578" s="15"/>
      <c r="AG1578" s="15"/>
      <c r="AH1578" s="15"/>
      <c r="AI1578" s="46" t="str">
        <f>IF(Table1[[#This Row],[Posting Date]]&lt;&gt;"","GJ-"&amp;CountryID,"")</f>
        <v/>
      </c>
      <c r="AJ1578" s="59" t="str">
        <f>IF(Table1[[#This Row],[Posting Date]]&lt;&gt;"",Table1[[#This Row],[Posting Date]],"")</f>
        <v/>
      </c>
      <c r="AK1578" s="46"/>
      <c r="AL1578" s="46" t="str">
        <f>IF(Table1[[#This Row],[Description]]&lt;&gt;"",Table1[[#This Row],[Description]],"")</f>
        <v/>
      </c>
      <c r="AM1578" s="46" t="str">
        <f>IF(Table1[[#This Row],[Posting Date]]&lt;&gt;"",Table1[[#This Row],[Reference Number]],"")</f>
        <v/>
      </c>
      <c r="AN1578" s="46" t="str">
        <f>TRIM(Table1[[#This Row],[Line '#]])</f>
        <v/>
      </c>
      <c r="AO1578" s="46" t="str">
        <f>TRIM(Table1[[#This Row],[Account]])</f>
        <v/>
      </c>
      <c r="AP1578" s="46" t="str">
        <f>IF(Table1[[#This Row],[Posting Date]]&lt;&gt;"",$D$5,"")</f>
        <v/>
      </c>
      <c r="AQ1578" s="46" t="str">
        <f>TRIM(Table1[[#This Row],[Departments-Prgrams]])</f>
        <v/>
      </c>
      <c r="AR1578" s="46" t="str">
        <f>TRIM(Table1[[#This Row],[Grant]])</f>
        <v/>
      </c>
      <c r="AS1578" s="46" t="str">
        <f>TRIM(Table1[[#This Row],[Staff ID]])</f>
        <v/>
      </c>
      <c r="AT1578" s="46" t="str">
        <f>IF(TRIM(Table1[[#This Row],[Budget Code]])=0,"",TRIM(Table1[[#This Row],[Budget Code]]))</f>
        <v/>
      </c>
      <c r="AU1578" s="46" t="str">
        <f>IF(Table1[[#This Row],[Line Description]]&lt;&gt;"",Table1[[#This Row],[Line Description]],"")</f>
        <v/>
      </c>
      <c r="AV1578" s="46" t="str">
        <f>IF(Table1[[#This Row],[Cur_Amount Debit]]&gt;0,ROUND(Table1[[#This Row],[Cur_Amount Debit]],2),"")</f>
        <v/>
      </c>
      <c r="AW1578" s="46" t="str">
        <f>IF(Table1[[#This Row],[Cur_Amount Credit]]&gt;0,ROUND(Table1[[#This Row],[Cur_Amount Credit]],2),"")</f>
        <v/>
      </c>
      <c r="AX1578" s="46" t="str">
        <f>LEFT(Table1[[#This Row],[Cur]],3)</f>
        <v/>
      </c>
      <c r="AY1578" s="59"/>
      <c r="AZ1578" s="46"/>
      <c r="BA1578" s="46" t="str">
        <f>IF(Table1[[#This Row],[Cur]]&lt;&gt;"",IF(Table1[[#This Row],[Cur]]="USD","",ExchangeRate),"")</f>
        <v/>
      </c>
      <c r="BB1578" s="46" t="str">
        <f>IF(Table1[[#This Row],[Grant]]&lt;&gt;"",VLOOKUP(Table1[[#This Row],[Grant]],Grants!B:D,3),"")</f>
        <v/>
      </c>
      <c r="BC1578" s="46" t="str">
        <f>TRIM(Table1[[#This Row],[Vendor ID]])</f>
        <v/>
      </c>
      <c r="BD1578">
        <f>IF(Table1[[#This Row],[Reference Number]]=Q1577,BD1577,BD1577+1)</f>
        <v>0</v>
      </c>
    </row>
    <row r="1579" spans="1:56" ht="11.25" customHeight="1" x14ac:dyDescent="0.25">
      <c r="A1579" s="1"/>
      <c r="B1579" s="88" t="str">
        <f>IF(Table1[[#This Row],[Posting Date]]&lt;&gt;"",IF(Table1[[#This Row],[Reference Number]]=Q1578,B1578+1,1),"")</f>
        <v/>
      </c>
      <c r="C1579" s="61"/>
      <c r="D1579" s="61"/>
      <c r="E1579" s="138"/>
      <c r="F1579" s="141" t="str">
        <f>IFERROR(IF(VLOOKUP(Table1[[#This Row],[Budget Code Description]],Dimentions!$X$6:$AC$139,2,FALSE)="","",VLOOKUP(Table1[[#This Row],[Budget Code Description]],Dimentions!$X$6:$AC$139,2,FALSE)),"")</f>
        <v/>
      </c>
      <c r="G1579" s="141"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1" t="str">
        <f>IFERROR(VLOOKUP(Table1[[#This Row],[Budget Code Description]],Table6[#All],8,FALSE),"")</f>
        <v/>
      </c>
      <c r="L1579" s="63"/>
      <c r="M1579" s="65" t="str">
        <f>IFERROR(VLOOKUP(Table1[[#This Row],[Staff ID]],Table2[],2,FALSE),"")</f>
        <v/>
      </c>
      <c r="N1579" s="209" t="str">
        <f>IFERROR(IF(VLOOKUP(Table1[[#This Row],[Budget Code Description]],Dimentions!$X$6:$AC$134,4,FALSE)="","",VLOOKUP(Table1[[#This Row],[Budget Code Description]],Dimentions!$X$6:$AC$134,4,FALSE)),"")</f>
        <v/>
      </c>
      <c r="O1579" s="65" t="str">
        <f>IFERROR(VLOOKUP(Table1[[#This Row],[Vendor ID]],Table549[],2,FALSE),"")</f>
        <v/>
      </c>
      <c r="P1579" s="63"/>
      <c r="Q1579" s="141" t="str">
        <f>IF(Table1[[#This Row],[Posting Date]]&lt;&gt;"",$D$9,"")</f>
        <v/>
      </c>
      <c r="R1579" s="157" t="str">
        <f>IF(Table1[[#This Row],[Posting Date]]&lt;&gt;"",$D$10,"")</f>
        <v/>
      </c>
      <c r="S1579" s="66"/>
      <c r="T1579" s="63"/>
      <c r="U1579" s="67"/>
      <c r="V1579" s="67"/>
      <c r="W1579" s="67" t="str">
        <f t="shared" si="28"/>
        <v/>
      </c>
      <c r="X1579" s="159" t="str">
        <f>IF(E1579="","",(IF(Table1[[#This Row],[Cur]]="USD",Table1[[#This Row],[Cur_Amount Debit]],Table1[[#This Row],[Cur_Amount Debit]]/Table1[[#This Row],[Exchange Rate]])))</f>
        <v/>
      </c>
      <c r="Y1579" s="159" t="str">
        <f>IF(E1579="","",(IF(Table1[[#This Row],[Cur]]="USD",Table1[[#This Row],[Cur_Amount Credit]],Table1[[#This Row],[Cur_Amount Credit]]/ExchangeRate)))</f>
        <v/>
      </c>
      <c r="Z1579" s="201" t="str">
        <f>IF(E1579="","",(Table1[[#This Row],[Debit USD]]-Table1[[#This Row],[Credit USD]]))</f>
        <v/>
      </c>
      <c r="AA1579" s="226"/>
      <c r="AB1579" s="255"/>
      <c r="AC1579" s="1"/>
      <c r="AD1579" s="15"/>
      <c r="AE1579" s="15" t="str">
        <f>IF(AND(OR(Table1[[#This Row],[Account]]="15030",Table1[[#This Row],[Account]]="15035",Table1[[#This Row],[Account]]="20150"),Table1[[#This Row],[Vendor ID]]=""),1,"")</f>
        <v/>
      </c>
      <c r="AF1579" s="15"/>
      <c r="AG1579" s="15"/>
      <c r="AH1579" s="15"/>
      <c r="AI1579" s="46" t="str">
        <f>IF(Table1[[#This Row],[Posting Date]]&lt;&gt;"","GJ-"&amp;CountryID,"")</f>
        <v/>
      </c>
      <c r="AJ1579" s="59" t="str">
        <f>IF(Table1[[#This Row],[Posting Date]]&lt;&gt;"",Table1[[#This Row],[Posting Date]],"")</f>
        <v/>
      </c>
      <c r="AK1579" s="46"/>
      <c r="AL1579" s="46" t="str">
        <f>IF(Table1[[#This Row],[Description]]&lt;&gt;"",Table1[[#This Row],[Description]],"")</f>
        <v/>
      </c>
      <c r="AM1579" s="46" t="str">
        <f>IF(Table1[[#This Row],[Posting Date]]&lt;&gt;"",Table1[[#This Row],[Reference Number]],"")</f>
        <v/>
      </c>
      <c r="AN1579" s="46" t="str">
        <f>TRIM(Table1[[#This Row],[Line '#]])</f>
        <v/>
      </c>
      <c r="AO1579" s="46" t="str">
        <f>TRIM(Table1[[#This Row],[Account]])</f>
        <v/>
      </c>
      <c r="AP1579" s="46" t="str">
        <f>IF(Table1[[#This Row],[Posting Date]]&lt;&gt;"",$D$5,"")</f>
        <v/>
      </c>
      <c r="AQ1579" s="46" t="str">
        <f>TRIM(Table1[[#This Row],[Departments-Prgrams]])</f>
        <v/>
      </c>
      <c r="AR1579" s="46" t="str">
        <f>TRIM(Table1[[#This Row],[Grant]])</f>
        <v/>
      </c>
      <c r="AS1579" s="46" t="str">
        <f>TRIM(Table1[[#This Row],[Staff ID]])</f>
        <v/>
      </c>
      <c r="AT1579" s="46" t="str">
        <f>IF(TRIM(Table1[[#This Row],[Budget Code]])=0,"",TRIM(Table1[[#This Row],[Budget Code]]))</f>
        <v/>
      </c>
      <c r="AU1579" s="46" t="str">
        <f>IF(Table1[[#This Row],[Line Description]]&lt;&gt;"",Table1[[#This Row],[Line Description]],"")</f>
        <v/>
      </c>
      <c r="AV1579" s="46" t="str">
        <f>IF(Table1[[#This Row],[Cur_Amount Debit]]&gt;0,ROUND(Table1[[#This Row],[Cur_Amount Debit]],2),"")</f>
        <v/>
      </c>
      <c r="AW1579" s="46" t="str">
        <f>IF(Table1[[#This Row],[Cur_Amount Credit]]&gt;0,ROUND(Table1[[#This Row],[Cur_Amount Credit]],2),"")</f>
        <v/>
      </c>
      <c r="AX1579" s="46" t="str">
        <f>LEFT(Table1[[#This Row],[Cur]],3)</f>
        <v/>
      </c>
      <c r="AY1579" s="59"/>
      <c r="AZ1579" s="46"/>
      <c r="BA1579" s="46" t="str">
        <f>IF(Table1[[#This Row],[Cur]]&lt;&gt;"",IF(Table1[[#This Row],[Cur]]="USD","",ExchangeRate),"")</f>
        <v/>
      </c>
      <c r="BB1579" s="46" t="str">
        <f>IF(Table1[[#This Row],[Grant]]&lt;&gt;"",VLOOKUP(Table1[[#This Row],[Grant]],Grants!B:D,3),"")</f>
        <v/>
      </c>
      <c r="BC1579" s="46" t="str">
        <f>TRIM(Table1[[#This Row],[Vendor ID]])</f>
        <v/>
      </c>
      <c r="BD1579">
        <f>IF(Table1[[#This Row],[Reference Number]]=Q1578,BD1578,BD1578+1)</f>
        <v>0</v>
      </c>
    </row>
    <row r="1580" spans="1:56" ht="11.25" customHeight="1" x14ac:dyDescent="0.25">
      <c r="A1580" s="1"/>
      <c r="B1580" s="88" t="str">
        <f>IF(Table1[[#This Row],[Posting Date]]&lt;&gt;"",IF(Table1[[#This Row],[Reference Number]]=Q1579,B1579+1,1),"")</f>
        <v/>
      </c>
      <c r="C1580" s="61"/>
      <c r="D1580" s="61"/>
      <c r="E1580" s="138"/>
      <c r="F1580" s="141" t="str">
        <f>IFERROR(IF(VLOOKUP(Table1[[#This Row],[Budget Code Description]],Dimentions!$X$6:$AC$139,2,FALSE)="","",VLOOKUP(Table1[[#This Row],[Budget Code Description]],Dimentions!$X$6:$AC$139,2,FALSE)),"")</f>
        <v/>
      </c>
      <c r="G1580" s="141"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1" t="str">
        <f>IFERROR(VLOOKUP(Table1[[#This Row],[Budget Code Description]],Table6[#All],8,FALSE),"")</f>
        <v/>
      </c>
      <c r="L1580" s="63"/>
      <c r="M1580" s="65" t="str">
        <f>IFERROR(VLOOKUP(Table1[[#This Row],[Staff ID]],Table2[],2,FALSE),"")</f>
        <v/>
      </c>
      <c r="N1580" s="209" t="str">
        <f>IFERROR(IF(VLOOKUP(Table1[[#This Row],[Budget Code Description]],Dimentions!$X$6:$AC$134,4,FALSE)="","",VLOOKUP(Table1[[#This Row],[Budget Code Description]],Dimentions!$X$6:$AC$134,4,FALSE)),"")</f>
        <v/>
      </c>
      <c r="O1580" s="65" t="str">
        <f>IFERROR(VLOOKUP(Table1[[#This Row],[Vendor ID]],Table549[],2,FALSE),"")</f>
        <v/>
      </c>
      <c r="P1580" s="63"/>
      <c r="Q1580" s="141" t="str">
        <f>IF(Table1[[#This Row],[Posting Date]]&lt;&gt;"",$D$9,"")</f>
        <v/>
      </c>
      <c r="R1580" s="157" t="str">
        <f>IF(Table1[[#This Row],[Posting Date]]&lt;&gt;"",$D$10,"")</f>
        <v/>
      </c>
      <c r="S1580" s="66"/>
      <c r="T1580" s="63"/>
      <c r="U1580" s="67"/>
      <c r="V1580" s="67"/>
      <c r="W1580" s="67" t="str">
        <f t="shared" si="28"/>
        <v/>
      </c>
      <c r="X1580" s="159" t="str">
        <f>IF(E1580="","",(IF(Table1[[#This Row],[Cur]]="USD",Table1[[#This Row],[Cur_Amount Debit]],Table1[[#This Row],[Cur_Amount Debit]]/Table1[[#This Row],[Exchange Rate]])))</f>
        <v/>
      </c>
      <c r="Y1580" s="159" t="str">
        <f>IF(E1580="","",(IF(Table1[[#This Row],[Cur]]="USD",Table1[[#This Row],[Cur_Amount Credit]],Table1[[#This Row],[Cur_Amount Credit]]/ExchangeRate)))</f>
        <v/>
      </c>
      <c r="Z1580" s="201" t="str">
        <f>IF(E1580="","",(Table1[[#This Row],[Debit USD]]-Table1[[#This Row],[Credit USD]]))</f>
        <v/>
      </c>
      <c r="AA1580" s="226"/>
      <c r="AB1580" s="255"/>
      <c r="AC1580" s="1"/>
      <c r="AD1580" s="15"/>
      <c r="AE1580" s="15" t="str">
        <f>IF(AND(OR(Table1[[#This Row],[Account]]="15030",Table1[[#This Row],[Account]]="15035",Table1[[#This Row],[Account]]="20150"),Table1[[#This Row],[Vendor ID]]=""),1,"")</f>
        <v/>
      </c>
      <c r="AF1580" s="15"/>
      <c r="AG1580" s="15"/>
      <c r="AH1580" s="15"/>
      <c r="AI1580" s="46" t="str">
        <f>IF(Table1[[#This Row],[Posting Date]]&lt;&gt;"","GJ-"&amp;CountryID,"")</f>
        <v/>
      </c>
      <c r="AJ1580" s="59" t="str">
        <f>IF(Table1[[#This Row],[Posting Date]]&lt;&gt;"",Table1[[#This Row],[Posting Date]],"")</f>
        <v/>
      </c>
      <c r="AK1580" s="46"/>
      <c r="AL1580" s="46" t="str">
        <f>IF(Table1[[#This Row],[Description]]&lt;&gt;"",Table1[[#This Row],[Description]],"")</f>
        <v/>
      </c>
      <c r="AM1580" s="46" t="str">
        <f>IF(Table1[[#This Row],[Posting Date]]&lt;&gt;"",Table1[[#This Row],[Reference Number]],"")</f>
        <v/>
      </c>
      <c r="AN1580" s="46" t="str">
        <f>TRIM(Table1[[#This Row],[Line '#]])</f>
        <v/>
      </c>
      <c r="AO1580" s="46" t="str">
        <f>TRIM(Table1[[#This Row],[Account]])</f>
        <v/>
      </c>
      <c r="AP1580" s="46" t="str">
        <f>IF(Table1[[#This Row],[Posting Date]]&lt;&gt;"",$D$5,"")</f>
        <v/>
      </c>
      <c r="AQ1580" s="46" t="str">
        <f>TRIM(Table1[[#This Row],[Departments-Prgrams]])</f>
        <v/>
      </c>
      <c r="AR1580" s="46" t="str">
        <f>TRIM(Table1[[#This Row],[Grant]])</f>
        <v/>
      </c>
      <c r="AS1580" s="46" t="str">
        <f>TRIM(Table1[[#This Row],[Staff ID]])</f>
        <v/>
      </c>
      <c r="AT1580" s="46" t="str">
        <f>IF(TRIM(Table1[[#This Row],[Budget Code]])=0,"",TRIM(Table1[[#This Row],[Budget Code]]))</f>
        <v/>
      </c>
      <c r="AU1580" s="46" t="str">
        <f>IF(Table1[[#This Row],[Line Description]]&lt;&gt;"",Table1[[#This Row],[Line Description]],"")</f>
        <v/>
      </c>
      <c r="AV1580" s="46" t="str">
        <f>IF(Table1[[#This Row],[Cur_Amount Debit]]&gt;0,ROUND(Table1[[#This Row],[Cur_Amount Debit]],2),"")</f>
        <v/>
      </c>
      <c r="AW1580" s="46" t="str">
        <f>IF(Table1[[#This Row],[Cur_Amount Credit]]&gt;0,ROUND(Table1[[#This Row],[Cur_Amount Credit]],2),"")</f>
        <v/>
      </c>
      <c r="AX1580" s="46" t="str">
        <f>LEFT(Table1[[#This Row],[Cur]],3)</f>
        <v/>
      </c>
      <c r="AY1580" s="59"/>
      <c r="AZ1580" s="46"/>
      <c r="BA1580" s="46" t="str">
        <f>IF(Table1[[#This Row],[Cur]]&lt;&gt;"",IF(Table1[[#This Row],[Cur]]="USD","",ExchangeRate),"")</f>
        <v/>
      </c>
      <c r="BB1580" s="46" t="str">
        <f>IF(Table1[[#This Row],[Grant]]&lt;&gt;"",VLOOKUP(Table1[[#This Row],[Grant]],Grants!B:D,3),"")</f>
        <v/>
      </c>
      <c r="BC1580" s="46" t="str">
        <f>TRIM(Table1[[#This Row],[Vendor ID]])</f>
        <v/>
      </c>
      <c r="BD1580">
        <f>IF(Table1[[#This Row],[Reference Number]]=Q1579,BD1579,BD1579+1)</f>
        <v>0</v>
      </c>
    </row>
    <row r="1581" spans="1:56" ht="11.25" customHeight="1" x14ac:dyDescent="0.25">
      <c r="A1581" s="1"/>
      <c r="B1581" s="88" t="str">
        <f>IF(Table1[[#This Row],[Posting Date]]&lt;&gt;"",IF(Table1[[#This Row],[Reference Number]]=Q1580,B1580+1,1),"")</f>
        <v/>
      </c>
      <c r="C1581" s="61"/>
      <c r="D1581" s="61"/>
      <c r="E1581" s="138"/>
      <c r="F1581" s="141" t="str">
        <f>IFERROR(IF(VLOOKUP(Table1[[#This Row],[Budget Code Description]],Dimentions!$X$6:$AC$139,2,FALSE)="","",VLOOKUP(Table1[[#This Row],[Budget Code Description]],Dimentions!$X$6:$AC$139,2,FALSE)),"")</f>
        <v/>
      </c>
      <c r="G1581" s="141"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1" t="str">
        <f>IFERROR(VLOOKUP(Table1[[#This Row],[Budget Code Description]],Table6[#All],8,FALSE),"")</f>
        <v/>
      </c>
      <c r="L1581" s="63"/>
      <c r="M1581" s="65" t="str">
        <f>IFERROR(VLOOKUP(Table1[[#This Row],[Staff ID]],Table2[],2,FALSE),"")</f>
        <v/>
      </c>
      <c r="N1581" s="209" t="str">
        <f>IFERROR(IF(VLOOKUP(Table1[[#This Row],[Budget Code Description]],Dimentions!$X$6:$AC$134,4,FALSE)="","",VLOOKUP(Table1[[#This Row],[Budget Code Description]],Dimentions!$X$6:$AC$134,4,FALSE)),"")</f>
        <v/>
      </c>
      <c r="O1581" s="65" t="str">
        <f>IFERROR(VLOOKUP(Table1[[#This Row],[Vendor ID]],Table549[],2,FALSE),"")</f>
        <v/>
      </c>
      <c r="P1581" s="63"/>
      <c r="Q1581" s="141" t="str">
        <f>IF(Table1[[#This Row],[Posting Date]]&lt;&gt;"",$D$9,"")</f>
        <v/>
      </c>
      <c r="R1581" s="157" t="str">
        <f>IF(Table1[[#This Row],[Posting Date]]&lt;&gt;"",$D$10,"")</f>
        <v/>
      </c>
      <c r="S1581" s="66"/>
      <c r="T1581" s="63"/>
      <c r="U1581" s="67"/>
      <c r="V1581" s="67"/>
      <c r="W1581" s="67" t="str">
        <f t="shared" si="28"/>
        <v/>
      </c>
      <c r="X1581" s="159" t="str">
        <f>IF(E1581="","",(IF(Table1[[#This Row],[Cur]]="USD",Table1[[#This Row],[Cur_Amount Debit]],Table1[[#This Row],[Cur_Amount Debit]]/Table1[[#This Row],[Exchange Rate]])))</f>
        <v/>
      </c>
      <c r="Y1581" s="159" t="str">
        <f>IF(E1581="","",(IF(Table1[[#This Row],[Cur]]="USD",Table1[[#This Row],[Cur_Amount Credit]],Table1[[#This Row],[Cur_Amount Credit]]/ExchangeRate)))</f>
        <v/>
      </c>
      <c r="Z1581" s="201" t="str">
        <f>IF(E1581="","",(Table1[[#This Row],[Debit USD]]-Table1[[#This Row],[Credit USD]]))</f>
        <v/>
      </c>
      <c r="AA1581" s="226"/>
      <c r="AB1581" s="255"/>
      <c r="AC1581" s="1"/>
      <c r="AD1581" s="15"/>
      <c r="AE1581" s="15" t="str">
        <f>IF(AND(OR(Table1[[#This Row],[Account]]="15030",Table1[[#This Row],[Account]]="15035",Table1[[#This Row],[Account]]="20150"),Table1[[#This Row],[Vendor ID]]=""),1,"")</f>
        <v/>
      </c>
      <c r="AF1581" s="15"/>
      <c r="AG1581" s="15"/>
      <c r="AH1581" s="15"/>
      <c r="AI1581" s="46" t="str">
        <f>IF(Table1[[#This Row],[Posting Date]]&lt;&gt;"","GJ-"&amp;CountryID,"")</f>
        <v/>
      </c>
      <c r="AJ1581" s="59" t="str">
        <f>IF(Table1[[#This Row],[Posting Date]]&lt;&gt;"",Table1[[#This Row],[Posting Date]],"")</f>
        <v/>
      </c>
      <c r="AK1581" s="46"/>
      <c r="AL1581" s="46" t="str">
        <f>IF(Table1[[#This Row],[Description]]&lt;&gt;"",Table1[[#This Row],[Description]],"")</f>
        <v/>
      </c>
      <c r="AM1581" s="46" t="str">
        <f>IF(Table1[[#This Row],[Posting Date]]&lt;&gt;"",Table1[[#This Row],[Reference Number]],"")</f>
        <v/>
      </c>
      <c r="AN1581" s="46" t="str">
        <f>TRIM(Table1[[#This Row],[Line '#]])</f>
        <v/>
      </c>
      <c r="AO1581" s="46" t="str">
        <f>TRIM(Table1[[#This Row],[Account]])</f>
        <v/>
      </c>
      <c r="AP1581" s="46" t="str">
        <f>IF(Table1[[#This Row],[Posting Date]]&lt;&gt;"",$D$5,"")</f>
        <v/>
      </c>
      <c r="AQ1581" s="46" t="str">
        <f>TRIM(Table1[[#This Row],[Departments-Prgrams]])</f>
        <v/>
      </c>
      <c r="AR1581" s="46" t="str">
        <f>TRIM(Table1[[#This Row],[Grant]])</f>
        <v/>
      </c>
      <c r="AS1581" s="46" t="str">
        <f>TRIM(Table1[[#This Row],[Staff ID]])</f>
        <v/>
      </c>
      <c r="AT1581" s="46" t="str">
        <f>IF(TRIM(Table1[[#This Row],[Budget Code]])=0,"",TRIM(Table1[[#This Row],[Budget Code]]))</f>
        <v/>
      </c>
      <c r="AU1581" s="46" t="str">
        <f>IF(Table1[[#This Row],[Line Description]]&lt;&gt;"",Table1[[#This Row],[Line Description]],"")</f>
        <v/>
      </c>
      <c r="AV1581" s="46" t="str">
        <f>IF(Table1[[#This Row],[Cur_Amount Debit]]&gt;0,ROUND(Table1[[#This Row],[Cur_Amount Debit]],2),"")</f>
        <v/>
      </c>
      <c r="AW1581" s="46" t="str">
        <f>IF(Table1[[#This Row],[Cur_Amount Credit]]&gt;0,ROUND(Table1[[#This Row],[Cur_Amount Credit]],2),"")</f>
        <v/>
      </c>
      <c r="AX1581" s="46" t="str">
        <f>LEFT(Table1[[#This Row],[Cur]],3)</f>
        <v/>
      </c>
      <c r="AY1581" s="59"/>
      <c r="AZ1581" s="46"/>
      <c r="BA1581" s="46" t="str">
        <f>IF(Table1[[#This Row],[Cur]]&lt;&gt;"",IF(Table1[[#This Row],[Cur]]="USD","",ExchangeRate),"")</f>
        <v/>
      </c>
      <c r="BB1581" s="46" t="str">
        <f>IF(Table1[[#This Row],[Grant]]&lt;&gt;"",VLOOKUP(Table1[[#This Row],[Grant]],Grants!B:D,3),"")</f>
        <v/>
      </c>
      <c r="BC1581" s="46" t="str">
        <f>TRIM(Table1[[#This Row],[Vendor ID]])</f>
        <v/>
      </c>
      <c r="BD1581">
        <f>IF(Table1[[#This Row],[Reference Number]]=Q1580,BD1580,BD1580+1)</f>
        <v>0</v>
      </c>
    </row>
    <row r="1582" spans="1:56" ht="11.25" customHeight="1" x14ac:dyDescent="0.25">
      <c r="A1582" s="1"/>
      <c r="B1582" s="88" t="str">
        <f>IF(Table1[[#This Row],[Posting Date]]&lt;&gt;"",IF(Table1[[#This Row],[Reference Number]]=Q1581,B1581+1,1),"")</f>
        <v/>
      </c>
      <c r="C1582" s="61"/>
      <c r="D1582" s="61"/>
      <c r="E1582" s="138"/>
      <c r="F1582" s="141" t="str">
        <f>IFERROR(IF(VLOOKUP(Table1[[#This Row],[Budget Code Description]],Dimentions!$X$6:$AC$139,2,FALSE)="","",VLOOKUP(Table1[[#This Row],[Budget Code Description]],Dimentions!$X$6:$AC$139,2,FALSE)),"")</f>
        <v/>
      </c>
      <c r="G1582" s="141"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1" t="str">
        <f>IFERROR(VLOOKUP(Table1[[#This Row],[Budget Code Description]],Table6[#All],8,FALSE),"")</f>
        <v/>
      </c>
      <c r="L1582" s="63"/>
      <c r="M1582" s="65" t="str">
        <f>IFERROR(VLOOKUP(Table1[[#This Row],[Staff ID]],Table2[],2,FALSE),"")</f>
        <v/>
      </c>
      <c r="N1582" s="209" t="str">
        <f>IFERROR(IF(VLOOKUP(Table1[[#This Row],[Budget Code Description]],Dimentions!$X$6:$AC$134,4,FALSE)="","",VLOOKUP(Table1[[#This Row],[Budget Code Description]],Dimentions!$X$6:$AC$134,4,FALSE)),"")</f>
        <v/>
      </c>
      <c r="O1582" s="65" t="str">
        <f>IFERROR(VLOOKUP(Table1[[#This Row],[Vendor ID]],Table549[],2,FALSE),"")</f>
        <v/>
      </c>
      <c r="P1582" s="63"/>
      <c r="Q1582" s="141" t="str">
        <f>IF(Table1[[#This Row],[Posting Date]]&lt;&gt;"",$D$9,"")</f>
        <v/>
      </c>
      <c r="R1582" s="157" t="str">
        <f>IF(Table1[[#This Row],[Posting Date]]&lt;&gt;"",$D$10,"")</f>
        <v/>
      </c>
      <c r="S1582" s="66"/>
      <c r="T1582" s="63"/>
      <c r="U1582" s="67"/>
      <c r="V1582" s="67"/>
      <c r="W1582" s="67" t="str">
        <f t="shared" si="28"/>
        <v/>
      </c>
      <c r="X1582" s="159" t="str">
        <f>IF(E1582="","",(IF(Table1[[#This Row],[Cur]]="USD",Table1[[#This Row],[Cur_Amount Debit]],Table1[[#This Row],[Cur_Amount Debit]]/Table1[[#This Row],[Exchange Rate]])))</f>
        <v/>
      </c>
      <c r="Y1582" s="159" t="str">
        <f>IF(E1582="","",(IF(Table1[[#This Row],[Cur]]="USD",Table1[[#This Row],[Cur_Amount Credit]],Table1[[#This Row],[Cur_Amount Credit]]/ExchangeRate)))</f>
        <v/>
      </c>
      <c r="Z1582" s="201" t="str">
        <f>IF(E1582="","",(Table1[[#This Row],[Debit USD]]-Table1[[#This Row],[Credit USD]]))</f>
        <v/>
      </c>
      <c r="AA1582" s="226"/>
      <c r="AB1582" s="255"/>
      <c r="AC1582" s="1"/>
      <c r="AD1582" s="15"/>
      <c r="AE1582" s="15" t="str">
        <f>IF(AND(OR(Table1[[#This Row],[Account]]="15030",Table1[[#This Row],[Account]]="15035",Table1[[#This Row],[Account]]="20150"),Table1[[#This Row],[Vendor ID]]=""),1,"")</f>
        <v/>
      </c>
      <c r="AF1582" s="15"/>
      <c r="AG1582" s="15"/>
      <c r="AH1582" s="15"/>
      <c r="AI1582" s="46" t="str">
        <f>IF(Table1[[#This Row],[Posting Date]]&lt;&gt;"","GJ-"&amp;CountryID,"")</f>
        <v/>
      </c>
      <c r="AJ1582" s="59" t="str">
        <f>IF(Table1[[#This Row],[Posting Date]]&lt;&gt;"",Table1[[#This Row],[Posting Date]],"")</f>
        <v/>
      </c>
      <c r="AK1582" s="46"/>
      <c r="AL1582" s="46" t="str">
        <f>IF(Table1[[#This Row],[Description]]&lt;&gt;"",Table1[[#This Row],[Description]],"")</f>
        <v/>
      </c>
      <c r="AM1582" s="46" t="str">
        <f>IF(Table1[[#This Row],[Posting Date]]&lt;&gt;"",Table1[[#This Row],[Reference Number]],"")</f>
        <v/>
      </c>
      <c r="AN1582" s="46" t="str">
        <f>TRIM(Table1[[#This Row],[Line '#]])</f>
        <v/>
      </c>
      <c r="AO1582" s="46" t="str">
        <f>TRIM(Table1[[#This Row],[Account]])</f>
        <v/>
      </c>
      <c r="AP1582" s="46" t="str">
        <f>IF(Table1[[#This Row],[Posting Date]]&lt;&gt;"",$D$5,"")</f>
        <v/>
      </c>
      <c r="AQ1582" s="46" t="str">
        <f>TRIM(Table1[[#This Row],[Departments-Prgrams]])</f>
        <v/>
      </c>
      <c r="AR1582" s="46" t="str">
        <f>TRIM(Table1[[#This Row],[Grant]])</f>
        <v/>
      </c>
      <c r="AS1582" s="46" t="str">
        <f>TRIM(Table1[[#This Row],[Staff ID]])</f>
        <v/>
      </c>
      <c r="AT1582" s="46" t="str">
        <f>IF(TRIM(Table1[[#This Row],[Budget Code]])=0,"",TRIM(Table1[[#This Row],[Budget Code]]))</f>
        <v/>
      </c>
      <c r="AU1582" s="46" t="str">
        <f>IF(Table1[[#This Row],[Line Description]]&lt;&gt;"",Table1[[#This Row],[Line Description]],"")</f>
        <v/>
      </c>
      <c r="AV1582" s="46" t="str">
        <f>IF(Table1[[#This Row],[Cur_Amount Debit]]&gt;0,ROUND(Table1[[#This Row],[Cur_Amount Debit]],2),"")</f>
        <v/>
      </c>
      <c r="AW1582" s="46" t="str">
        <f>IF(Table1[[#This Row],[Cur_Amount Credit]]&gt;0,ROUND(Table1[[#This Row],[Cur_Amount Credit]],2),"")</f>
        <v/>
      </c>
      <c r="AX1582" s="46" t="str">
        <f>LEFT(Table1[[#This Row],[Cur]],3)</f>
        <v/>
      </c>
      <c r="AY1582" s="59"/>
      <c r="AZ1582" s="46"/>
      <c r="BA1582" s="46" t="str">
        <f>IF(Table1[[#This Row],[Cur]]&lt;&gt;"",IF(Table1[[#This Row],[Cur]]="USD","",ExchangeRate),"")</f>
        <v/>
      </c>
      <c r="BB1582" s="46" t="str">
        <f>IF(Table1[[#This Row],[Grant]]&lt;&gt;"",VLOOKUP(Table1[[#This Row],[Grant]],Grants!B:D,3),"")</f>
        <v/>
      </c>
      <c r="BC1582" s="46" t="str">
        <f>TRIM(Table1[[#This Row],[Vendor ID]])</f>
        <v/>
      </c>
      <c r="BD1582">
        <f>IF(Table1[[#This Row],[Reference Number]]=Q1581,BD1581,BD1581+1)</f>
        <v>0</v>
      </c>
    </row>
    <row r="1583" spans="1:56" ht="11.25" customHeight="1" x14ac:dyDescent="0.25">
      <c r="A1583" s="1"/>
      <c r="B1583" s="88" t="str">
        <f>IF(Table1[[#This Row],[Posting Date]]&lt;&gt;"",IF(Table1[[#This Row],[Reference Number]]=Q1582,B1582+1,1),"")</f>
        <v/>
      </c>
      <c r="C1583" s="61"/>
      <c r="D1583" s="61"/>
      <c r="E1583" s="138"/>
      <c r="F1583" s="141" t="str">
        <f>IFERROR(IF(VLOOKUP(Table1[[#This Row],[Budget Code Description]],Dimentions!$X$6:$AC$139,2,FALSE)="","",VLOOKUP(Table1[[#This Row],[Budget Code Description]],Dimentions!$X$6:$AC$139,2,FALSE)),"")</f>
        <v/>
      </c>
      <c r="G1583" s="141"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1" t="str">
        <f>IFERROR(VLOOKUP(Table1[[#This Row],[Budget Code Description]],Table6[#All],8,FALSE),"")</f>
        <v/>
      </c>
      <c r="L1583" s="63"/>
      <c r="M1583" s="65" t="str">
        <f>IFERROR(VLOOKUP(Table1[[#This Row],[Staff ID]],Table2[],2,FALSE),"")</f>
        <v/>
      </c>
      <c r="N1583" s="209" t="str">
        <f>IFERROR(IF(VLOOKUP(Table1[[#This Row],[Budget Code Description]],Dimentions!$X$6:$AC$134,4,FALSE)="","",VLOOKUP(Table1[[#This Row],[Budget Code Description]],Dimentions!$X$6:$AC$134,4,FALSE)),"")</f>
        <v/>
      </c>
      <c r="O1583" s="65" t="str">
        <f>IFERROR(VLOOKUP(Table1[[#This Row],[Vendor ID]],Table549[],2,FALSE),"")</f>
        <v/>
      </c>
      <c r="P1583" s="63"/>
      <c r="Q1583" s="141" t="str">
        <f>IF(Table1[[#This Row],[Posting Date]]&lt;&gt;"",$D$9,"")</f>
        <v/>
      </c>
      <c r="R1583" s="157" t="str">
        <f>IF(Table1[[#This Row],[Posting Date]]&lt;&gt;"",$D$10,"")</f>
        <v/>
      </c>
      <c r="S1583" s="66"/>
      <c r="T1583" s="63"/>
      <c r="U1583" s="67"/>
      <c r="V1583" s="67"/>
      <c r="W1583" s="67" t="str">
        <f t="shared" ref="W1583:W1646" si="29">IF(E1583="","",(ExchangeRate))</f>
        <v/>
      </c>
      <c r="X1583" s="159" t="str">
        <f>IF(E1583="","",(IF(Table1[[#This Row],[Cur]]="USD",Table1[[#This Row],[Cur_Amount Debit]],Table1[[#This Row],[Cur_Amount Debit]]/Table1[[#This Row],[Exchange Rate]])))</f>
        <v/>
      </c>
      <c r="Y1583" s="159" t="str">
        <f>IF(E1583="","",(IF(Table1[[#This Row],[Cur]]="USD",Table1[[#This Row],[Cur_Amount Credit]],Table1[[#This Row],[Cur_Amount Credit]]/ExchangeRate)))</f>
        <v/>
      </c>
      <c r="Z1583" s="201" t="str">
        <f>IF(E1583="","",(Table1[[#This Row],[Debit USD]]-Table1[[#This Row],[Credit USD]]))</f>
        <v/>
      </c>
      <c r="AA1583" s="226"/>
      <c r="AB1583" s="255"/>
      <c r="AC1583" s="1"/>
      <c r="AD1583" s="15"/>
      <c r="AE1583" s="15" t="str">
        <f>IF(AND(OR(Table1[[#This Row],[Account]]="15030",Table1[[#This Row],[Account]]="15035",Table1[[#This Row],[Account]]="20150"),Table1[[#This Row],[Vendor ID]]=""),1,"")</f>
        <v/>
      </c>
      <c r="AF1583" s="15"/>
      <c r="AG1583" s="15"/>
      <c r="AH1583" s="15"/>
      <c r="AI1583" s="46" t="str">
        <f>IF(Table1[[#This Row],[Posting Date]]&lt;&gt;"","GJ-"&amp;CountryID,"")</f>
        <v/>
      </c>
      <c r="AJ1583" s="59" t="str">
        <f>IF(Table1[[#This Row],[Posting Date]]&lt;&gt;"",Table1[[#This Row],[Posting Date]],"")</f>
        <v/>
      </c>
      <c r="AK1583" s="46"/>
      <c r="AL1583" s="46" t="str">
        <f>IF(Table1[[#This Row],[Description]]&lt;&gt;"",Table1[[#This Row],[Description]],"")</f>
        <v/>
      </c>
      <c r="AM1583" s="46" t="str">
        <f>IF(Table1[[#This Row],[Posting Date]]&lt;&gt;"",Table1[[#This Row],[Reference Number]],"")</f>
        <v/>
      </c>
      <c r="AN1583" s="46" t="str">
        <f>TRIM(Table1[[#This Row],[Line '#]])</f>
        <v/>
      </c>
      <c r="AO1583" s="46" t="str">
        <f>TRIM(Table1[[#This Row],[Account]])</f>
        <v/>
      </c>
      <c r="AP1583" s="46" t="str">
        <f>IF(Table1[[#This Row],[Posting Date]]&lt;&gt;"",$D$5,"")</f>
        <v/>
      </c>
      <c r="AQ1583" s="46" t="str">
        <f>TRIM(Table1[[#This Row],[Departments-Prgrams]])</f>
        <v/>
      </c>
      <c r="AR1583" s="46" t="str">
        <f>TRIM(Table1[[#This Row],[Grant]])</f>
        <v/>
      </c>
      <c r="AS1583" s="46" t="str">
        <f>TRIM(Table1[[#This Row],[Staff ID]])</f>
        <v/>
      </c>
      <c r="AT1583" s="46" t="str">
        <f>IF(TRIM(Table1[[#This Row],[Budget Code]])=0,"",TRIM(Table1[[#This Row],[Budget Code]]))</f>
        <v/>
      </c>
      <c r="AU1583" s="46" t="str">
        <f>IF(Table1[[#This Row],[Line Description]]&lt;&gt;"",Table1[[#This Row],[Line Description]],"")</f>
        <v/>
      </c>
      <c r="AV1583" s="46" t="str">
        <f>IF(Table1[[#This Row],[Cur_Amount Debit]]&gt;0,ROUND(Table1[[#This Row],[Cur_Amount Debit]],2),"")</f>
        <v/>
      </c>
      <c r="AW1583" s="46" t="str">
        <f>IF(Table1[[#This Row],[Cur_Amount Credit]]&gt;0,ROUND(Table1[[#This Row],[Cur_Amount Credit]],2),"")</f>
        <v/>
      </c>
      <c r="AX1583" s="46" t="str">
        <f>LEFT(Table1[[#This Row],[Cur]],3)</f>
        <v/>
      </c>
      <c r="AY1583" s="59"/>
      <c r="AZ1583" s="46"/>
      <c r="BA1583" s="46" t="str">
        <f>IF(Table1[[#This Row],[Cur]]&lt;&gt;"",IF(Table1[[#This Row],[Cur]]="USD","",ExchangeRate),"")</f>
        <v/>
      </c>
      <c r="BB1583" s="46" t="str">
        <f>IF(Table1[[#This Row],[Grant]]&lt;&gt;"",VLOOKUP(Table1[[#This Row],[Grant]],Grants!B:D,3),"")</f>
        <v/>
      </c>
      <c r="BC1583" s="46" t="str">
        <f>TRIM(Table1[[#This Row],[Vendor ID]])</f>
        <v/>
      </c>
      <c r="BD1583">
        <f>IF(Table1[[#This Row],[Reference Number]]=Q1582,BD1582,BD1582+1)</f>
        <v>0</v>
      </c>
    </row>
    <row r="1584" spans="1:56" ht="11.25" customHeight="1" x14ac:dyDescent="0.25">
      <c r="A1584" s="1"/>
      <c r="B1584" s="88" t="str">
        <f>IF(Table1[[#This Row],[Posting Date]]&lt;&gt;"",IF(Table1[[#This Row],[Reference Number]]=Q1583,B1583+1,1),"")</f>
        <v/>
      </c>
      <c r="C1584" s="61"/>
      <c r="D1584" s="61"/>
      <c r="E1584" s="138"/>
      <c r="F1584" s="141" t="str">
        <f>IFERROR(IF(VLOOKUP(Table1[[#This Row],[Budget Code Description]],Dimentions!$X$6:$AC$139,2,FALSE)="","",VLOOKUP(Table1[[#This Row],[Budget Code Description]],Dimentions!$X$6:$AC$139,2,FALSE)),"")</f>
        <v/>
      </c>
      <c r="G1584" s="141"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1" t="str">
        <f>IFERROR(VLOOKUP(Table1[[#This Row],[Budget Code Description]],Table6[#All],8,FALSE),"")</f>
        <v/>
      </c>
      <c r="L1584" s="63"/>
      <c r="M1584" s="65" t="str">
        <f>IFERROR(VLOOKUP(Table1[[#This Row],[Staff ID]],Table2[],2,FALSE),"")</f>
        <v/>
      </c>
      <c r="N1584" s="209" t="str">
        <f>IFERROR(IF(VLOOKUP(Table1[[#This Row],[Budget Code Description]],Dimentions!$X$6:$AC$134,4,FALSE)="","",VLOOKUP(Table1[[#This Row],[Budget Code Description]],Dimentions!$X$6:$AC$134,4,FALSE)),"")</f>
        <v/>
      </c>
      <c r="O1584" s="65" t="str">
        <f>IFERROR(VLOOKUP(Table1[[#This Row],[Vendor ID]],Table549[],2,FALSE),"")</f>
        <v/>
      </c>
      <c r="P1584" s="63"/>
      <c r="Q1584" s="141" t="str">
        <f>IF(Table1[[#This Row],[Posting Date]]&lt;&gt;"",$D$9,"")</f>
        <v/>
      </c>
      <c r="R1584" s="157" t="str">
        <f>IF(Table1[[#This Row],[Posting Date]]&lt;&gt;"",$D$10,"")</f>
        <v/>
      </c>
      <c r="S1584" s="66"/>
      <c r="T1584" s="63"/>
      <c r="U1584" s="67"/>
      <c r="V1584" s="67"/>
      <c r="W1584" s="67" t="str">
        <f t="shared" si="29"/>
        <v/>
      </c>
      <c r="X1584" s="159" t="str">
        <f>IF(E1584="","",(IF(Table1[[#This Row],[Cur]]="USD",Table1[[#This Row],[Cur_Amount Debit]],Table1[[#This Row],[Cur_Amount Debit]]/Table1[[#This Row],[Exchange Rate]])))</f>
        <v/>
      </c>
      <c r="Y1584" s="159" t="str">
        <f>IF(E1584="","",(IF(Table1[[#This Row],[Cur]]="USD",Table1[[#This Row],[Cur_Amount Credit]],Table1[[#This Row],[Cur_Amount Credit]]/ExchangeRate)))</f>
        <v/>
      </c>
      <c r="Z1584" s="201" t="str">
        <f>IF(E1584="","",(Table1[[#This Row],[Debit USD]]-Table1[[#This Row],[Credit USD]]))</f>
        <v/>
      </c>
      <c r="AA1584" s="226"/>
      <c r="AB1584" s="255"/>
      <c r="AC1584" s="1"/>
      <c r="AD1584" s="15"/>
      <c r="AE1584" s="15" t="str">
        <f>IF(AND(OR(Table1[[#This Row],[Account]]="15030",Table1[[#This Row],[Account]]="15035",Table1[[#This Row],[Account]]="20150"),Table1[[#This Row],[Vendor ID]]=""),1,"")</f>
        <v/>
      </c>
      <c r="AF1584" s="15"/>
      <c r="AG1584" s="15"/>
      <c r="AH1584" s="15"/>
      <c r="AI1584" s="46" t="str">
        <f>IF(Table1[[#This Row],[Posting Date]]&lt;&gt;"","GJ-"&amp;CountryID,"")</f>
        <v/>
      </c>
      <c r="AJ1584" s="59" t="str">
        <f>IF(Table1[[#This Row],[Posting Date]]&lt;&gt;"",Table1[[#This Row],[Posting Date]],"")</f>
        <v/>
      </c>
      <c r="AK1584" s="46"/>
      <c r="AL1584" s="46" t="str">
        <f>IF(Table1[[#This Row],[Description]]&lt;&gt;"",Table1[[#This Row],[Description]],"")</f>
        <v/>
      </c>
      <c r="AM1584" s="46" t="str">
        <f>IF(Table1[[#This Row],[Posting Date]]&lt;&gt;"",Table1[[#This Row],[Reference Number]],"")</f>
        <v/>
      </c>
      <c r="AN1584" s="46" t="str">
        <f>TRIM(Table1[[#This Row],[Line '#]])</f>
        <v/>
      </c>
      <c r="AO1584" s="46" t="str">
        <f>TRIM(Table1[[#This Row],[Account]])</f>
        <v/>
      </c>
      <c r="AP1584" s="46" t="str">
        <f>IF(Table1[[#This Row],[Posting Date]]&lt;&gt;"",$D$5,"")</f>
        <v/>
      </c>
      <c r="AQ1584" s="46" t="str">
        <f>TRIM(Table1[[#This Row],[Departments-Prgrams]])</f>
        <v/>
      </c>
      <c r="AR1584" s="46" t="str">
        <f>TRIM(Table1[[#This Row],[Grant]])</f>
        <v/>
      </c>
      <c r="AS1584" s="46" t="str">
        <f>TRIM(Table1[[#This Row],[Staff ID]])</f>
        <v/>
      </c>
      <c r="AT1584" s="46" t="str">
        <f>IF(TRIM(Table1[[#This Row],[Budget Code]])=0,"",TRIM(Table1[[#This Row],[Budget Code]]))</f>
        <v/>
      </c>
      <c r="AU1584" s="46" t="str">
        <f>IF(Table1[[#This Row],[Line Description]]&lt;&gt;"",Table1[[#This Row],[Line Description]],"")</f>
        <v/>
      </c>
      <c r="AV1584" s="46" t="str">
        <f>IF(Table1[[#This Row],[Cur_Amount Debit]]&gt;0,ROUND(Table1[[#This Row],[Cur_Amount Debit]],2),"")</f>
        <v/>
      </c>
      <c r="AW1584" s="46" t="str">
        <f>IF(Table1[[#This Row],[Cur_Amount Credit]]&gt;0,ROUND(Table1[[#This Row],[Cur_Amount Credit]],2),"")</f>
        <v/>
      </c>
      <c r="AX1584" s="46" t="str">
        <f>LEFT(Table1[[#This Row],[Cur]],3)</f>
        <v/>
      </c>
      <c r="AY1584" s="59"/>
      <c r="AZ1584" s="46"/>
      <c r="BA1584" s="46" t="str">
        <f>IF(Table1[[#This Row],[Cur]]&lt;&gt;"",IF(Table1[[#This Row],[Cur]]="USD","",ExchangeRate),"")</f>
        <v/>
      </c>
      <c r="BB1584" s="46" t="str">
        <f>IF(Table1[[#This Row],[Grant]]&lt;&gt;"",VLOOKUP(Table1[[#This Row],[Grant]],Grants!B:D,3),"")</f>
        <v/>
      </c>
      <c r="BC1584" s="46" t="str">
        <f>TRIM(Table1[[#This Row],[Vendor ID]])</f>
        <v/>
      </c>
      <c r="BD1584">
        <f>IF(Table1[[#This Row],[Reference Number]]=Q1583,BD1583,BD1583+1)</f>
        <v>0</v>
      </c>
    </row>
    <row r="1585" spans="1:56" ht="11.25" customHeight="1" x14ac:dyDescent="0.25">
      <c r="A1585" s="1"/>
      <c r="B1585" s="88" t="str">
        <f>IF(Table1[[#This Row],[Posting Date]]&lt;&gt;"",IF(Table1[[#This Row],[Reference Number]]=Q1584,B1584+1,1),"")</f>
        <v/>
      </c>
      <c r="C1585" s="61"/>
      <c r="D1585" s="61"/>
      <c r="E1585" s="138"/>
      <c r="F1585" s="141" t="str">
        <f>IFERROR(IF(VLOOKUP(Table1[[#This Row],[Budget Code Description]],Dimentions!$X$6:$AC$139,2,FALSE)="","",VLOOKUP(Table1[[#This Row],[Budget Code Description]],Dimentions!$X$6:$AC$139,2,FALSE)),"")</f>
        <v/>
      </c>
      <c r="G1585" s="141"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1" t="str">
        <f>IFERROR(VLOOKUP(Table1[[#This Row],[Budget Code Description]],Table6[#All],8,FALSE),"")</f>
        <v/>
      </c>
      <c r="L1585" s="63"/>
      <c r="M1585" s="65" t="str">
        <f>IFERROR(VLOOKUP(Table1[[#This Row],[Staff ID]],Table2[],2,FALSE),"")</f>
        <v/>
      </c>
      <c r="N1585" s="209" t="str">
        <f>IFERROR(IF(VLOOKUP(Table1[[#This Row],[Budget Code Description]],Dimentions!$X$6:$AC$134,4,FALSE)="","",VLOOKUP(Table1[[#This Row],[Budget Code Description]],Dimentions!$X$6:$AC$134,4,FALSE)),"")</f>
        <v/>
      </c>
      <c r="O1585" s="65" t="str">
        <f>IFERROR(VLOOKUP(Table1[[#This Row],[Vendor ID]],Table549[],2,FALSE),"")</f>
        <v/>
      </c>
      <c r="P1585" s="63"/>
      <c r="Q1585" s="141" t="str">
        <f>IF(Table1[[#This Row],[Posting Date]]&lt;&gt;"",$D$9,"")</f>
        <v/>
      </c>
      <c r="R1585" s="157" t="str">
        <f>IF(Table1[[#This Row],[Posting Date]]&lt;&gt;"",$D$10,"")</f>
        <v/>
      </c>
      <c r="S1585" s="66"/>
      <c r="T1585" s="63"/>
      <c r="U1585" s="67"/>
      <c r="V1585" s="67"/>
      <c r="W1585" s="67" t="str">
        <f t="shared" si="29"/>
        <v/>
      </c>
      <c r="X1585" s="159" t="str">
        <f>IF(E1585="","",(IF(Table1[[#This Row],[Cur]]="USD",Table1[[#This Row],[Cur_Amount Debit]],Table1[[#This Row],[Cur_Amount Debit]]/Table1[[#This Row],[Exchange Rate]])))</f>
        <v/>
      </c>
      <c r="Y1585" s="159" t="str">
        <f>IF(E1585="","",(IF(Table1[[#This Row],[Cur]]="USD",Table1[[#This Row],[Cur_Amount Credit]],Table1[[#This Row],[Cur_Amount Credit]]/ExchangeRate)))</f>
        <v/>
      </c>
      <c r="Z1585" s="201" t="str">
        <f>IF(E1585="","",(Table1[[#This Row],[Debit USD]]-Table1[[#This Row],[Credit USD]]))</f>
        <v/>
      </c>
      <c r="AA1585" s="226"/>
      <c r="AB1585" s="255"/>
      <c r="AC1585" s="1"/>
      <c r="AD1585" s="15"/>
      <c r="AE1585" s="15" t="str">
        <f>IF(AND(OR(Table1[[#This Row],[Account]]="15030",Table1[[#This Row],[Account]]="15035",Table1[[#This Row],[Account]]="20150"),Table1[[#This Row],[Vendor ID]]=""),1,"")</f>
        <v/>
      </c>
      <c r="AF1585" s="15"/>
      <c r="AG1585" s="15"/>
      <c r="AH1585" s="15"/>
      <c r="AI1585" s="46" t="str">
        <f>IF(Table1[[#This Row],[Posting Date]]&lt;&gt;"","GJ-"&amp;CountryID,"")</f>
        <v/>
      </c>
      <c r="AJ1585" s="59" t="str">
        <f>IF(Table1[[#This Row],[Posting Date]]&lt;&gt;"",Table1[[#This Row],[Posting Date]],"")</f>
        <v/>
      </c>
      <c r="AK1585" s="46"/>
      <c r="AL1585" s="46" t="str">
        <f>IF(Table1[[#This Row],[Description]]&lt;&gt;"",Table1[[#This Row],[Description]],"")</f>
        <v/>
      </c>
      <c r="AM1585" s="46" t="str">
        <f>IF(Table1[[#This Row],[Posting Date]]&lt;&gt;"",Table1[[#This Row],[Reference Number]],"")</f>
        <v/>
      </c>
      <c r="AN1585" s="46" t="str">
        <f>TRIM(Table1[[#This Row],[Line '#]])</f>
        <v/>
      </c>
      <c r="AO1585" s="46" t="str">
        <f>TRIM(Table1[[#This Row],[Account]])</f>
        <v/>
      </c>
      <c r="AP1585" s="46" t="str">
        <f>IF(Table1[[#This Row],[Posting Date]]&lt;&gt;"",$D$5,"")</f>
        <v/>
      </c>
      <c r="AQ1585" s="46" t="str">
        <f>TRIM(Table1[[#This Row],[Departments-Prgrams]])</f>
        <v/>
      </c>
      <c r="AR1585" s="46" t="str">
        <f>TRIM(Table1[[#This Row],[Grant]])</f>
        <v/>
      </c>
      <c r="AS1585" s="46" t="str">
        <f>TRIM(Table1[[#This Row],[Staff ID]])</f>
        <v/>
      </c>
      <c r="AT1585" s="46" t="str">
        <f>IF(TRIM(Table1[[#This Row],[Budget Code]])=0,"",TRIM(Table1[[#This Row],[Budget Code]]))</f>
        <v/>
      </c>
      <c r="AU1585" s="46" t="str">
        <f>IF(Table1[[#This Row],[Line Description]]&lt;&gt;"",Table1[[#This Row],[Line Description]],"")</f>
        <v/>
      </c>
      <c r="AV1585" s="46" t="str">
        <f>IF(Table1[[#This Row],[Cur_Amount Debit]]&gt;0,ROUND(Table1[[#This Row],[Cur_Amount Debit]],2),"")</f>
        <v/>
      </c>
      <c r="AW1585" s="46" t="str">
        <f>IF(Table1[[#This Row],[Cur_Amount Credit]]&gt;0,ROUND(Table1[[#This Row],[Cur_Amount Credit]],2),"")</f>
        <v/>
      </c>
      <c r="AX1585" s="46" t="str">
        <f>LEFT(Table1[[#This Row],[Cur]],3)</f>
        <v/>
      </c>
      <c r="AY1585" s="59"/>
      <c r="AZ1585" s="46"/>
      <c r="BA1585" s="46" t="str">
        <f>IF(Table1[[#This Row],[Cur]]&lt;&gt;"",IF(Table1[[#This Row],[Cur]]="USD","",ExchangeRate),"")</f>
        <v/>
      </c>
      <c r="BB1585" s="46" t="str">
        <f>IF(Table1[[#This Row],[Grant]]&lt;&gt;"",VLOOKUP(Table1[[#This Row],[Grant]],Grants!B:D,3),"")</f>
        <v/>
      </c>
      <c r="BC1585" s="46" t="str">
        <f>TRIM(Table1[[#This Row],[Vendor ID]])</f>
        <v/>
      </c>
      <c r="BD1585">
        <f>IF(Table1[[#This Row],[Reference Number]]=Q1584,BD1584,BD1584+1)</f>
        <v>0</v>
      </c>
    </row>
    <row r="1586" spans="1:56" ht="11.25" customHeight="1" x14ac:dyDescent="0.25">
      <c r="A1586" s="1"/>
      <c r="B1586" s="88" t="str">
        <f>IF(Table1[[#This Row],[Posting Date]]&lt;&gt;"",IF(Table1[[#This Row],[Reference Number]]=Q1585,B1585+1,1),"")</f>
        <v/>
      </c>
      <c r="C1586" s="61"/>
      <c r="D1586" s="61"/>
      <c r="E1586" s="138"/>
      <c r="F1586" s="141" t="str">
        <f>IFERROR(IF(VLOOKUP(Table1[[#This Row],[Budget Code Description]],Dimentions!$X$6:$AC$139,2,FALSE)="","",VLOOKUP(Table1[[#This Row],[Budget Code Description]],Dimentions!$X$6:$AC$139,2,FALSE)),"")</f>
        <v/>
      </c>
      <c r="G1586" s="141"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1" t="str">
        <f>IFERROR(VLOOKUP(Table1[[#This Row],[Budget Code Description]],Table6[#All],8,FALSE),"")</f>
        <v/>
      </c>
      <c r="L1586" s="63"/>
      <c r="M1586" s="65" t="str">
        <f>IFERROR(VLOOKUP(Table1[[#This Row],[Staff ID]],Table2[],2,FALSE),"")</f>
        <v/>
      </c>
      <c r="N1586" s="209" t="str">
        <f>IFERROR(IF(VLOOKUP(Table1[[#This Row],[Budget Code Description]],Dimentions!$X$6:$AC$134,4,FALSE)="","",VLOOKUP(Table1[[#This Row],[Budget Code Description]],Dimentions!$X$6:$AC$134,4,FALSE)),"")</f>
        <v/>
      </c>
      <c r="O1586" s="65" t="str">
        <f>IFERROR(VLOOKUP(Table1[[#This Row],[Vendor ID]],Table549[],2,FALSE),"")</f>
        <v/>
      </c>
      <c r="P1586" s="63"/>
      <c r="Q1586" s="141" t="str">
        <f>IF(Table1[[#This Row],[Posting Date]]&lt;&gt;"",$D$9,"")</f>
        <v/>
      </c>
      <c r="R1586" s="157" t="str">
        <f>IF(Table1[[#This Row],[Posting Date]]&lt;&gt;"",$D$10,"")</f>
        <v/>
      </c>
      <c r="S1586" s="66"/>
      <c r="T1586" s="63"/>
      <c r="U1586" s="67"/>
      <c r="V1586" s="67"/>
      <c r="W1586" s="67" t="str">
        <f t="shared" si="29"/>
        <v/>
      </c>
      <c r="X1586" s="159" t="str">
        <f>IF(E1586="","",(IF(Table1[[#This Row],[Cur]]="USD",Table1[[#This Row],[Cur_Amount Debit]],Table1[[#This Row],[Cur_Amount Debit]]/Table1[[#This Row],[Exchange Rate]])))</f>
        <v/>
      </c>
      <c r="Y1586" s="159" t="str">
        <f>IF(E1586="","",(IF(Table1[[#This Row],[Cur]]="USD",Table1[[#This Row],[Cur_Amount Credit]],Table1[[#This Row],[Cur_Amount Credit]]/ExchangeRate)))</f>
        <v/>
      </c>
      <c r="Z1586" s="201" t="str">
        <f>IF(E1586="","",(Table1[[#This Row],[Debit USD]]-Table1[[#This Row],[Credit USD]]))</f>
        <v/>
      </c>
      <c r="AA1586" s="226"/>
      <c r="AB1586" s="255"/>
      <c r="AC1586" s="1"/>
      <c r="AD1586" s="15"/>
      <c r="AE1586" s="15" t="str">
        <f>IF(AND(OR(Table1[[#This Row],[Account]]="15030",Table1[[#This Row],[Account]]="15035",Table1[[#This Row],[Account]]="20150"),Table1[[#This Row],[Vendor ID]]=""),1,"")</f>
        <v/>
      </c>
      <c r="AF1586" s="15"/>
      <c r="AG1586" s="15"/>
      <c r="AH1586" s="15"/>
      <c r="AI1586" s="46" t="str">
        <f>IF(Table1[[#This Row],[Posting Date]]&lt;&gt;"","GJ-"&amp;CountryID,"")</f>
        <v/>
      </c>
      <c r="AJ1586" s="59" t="str">
        <f>IF(Table1[[#This Row],[Posting Date]]&lt;&gt;"",Table1[[#This Row],[Posting Date]],"")</f>
        <v/>
      </c>
      <c r="AK1586" s="46"/>
      <c r="AL1586" s="46" t="str">
        <f>IF(Table1[[#This Row],[Description]]&lt;&gt;"",Table1[[#This Row],[Description]],"")</f>
        <v/>
      </c>
      <c r="AM1586" s="46" t="str">
        <f>IF(Table1[[#This Row],[Posting Date]]&lt;&gt;"",Table1[[#This Row],[Reference Number]],"")</f>
        <v/>
      </c>
      <c r="AN1586" s="46" t="str">
        <f>TRIM(Table1[[#This Row],[Line '#]])</f>
        <v/>
      </c>
      <c r="AO1586" s="46" t="str">
        <f>TRIM(Table1[[#This Row],[Account]])</f>
        <v/>
      </c>
      <c r="AP1586" s="46" t="str">
        <f>IF(Table1[[#This Row],[Posting Date]]&lt;&gt;"",$D$5,"")</f>
        <v/>
      </c>
      <c r="AQ1586" s="46" t="str">
        <f>TRIM(Table1[[#This Row],[Departments-Prgrams]])</f>
        <v/>
      </c>
      <c r="AR1586" s="46" t="str">
        <f>TRIM(Table1[[#This Row],[Grant]])</f>
        <v/>
      </c>
      <c r="AS1586" s="46" t="str">
        <f>TRIM(Table1[[#This Row],[Staff ID]])</f>
        <v/>
      </c>
      <c r="AT1586" s="46" t="str">
        <f>IF(TRIM(Table1[[#This Row],[Budget Code]])=0,"",TRIM(Table1[[#This Row],[Budget Code]]))</f>
        <v/>
      </c>
      <c r="AU1586" s="46" t="str">
        <f>IF(Table1[[#This Row],[Line Description]]&lt;&gt;"",Table1[[#This Row],[Line Description]],"")</f>
        <v/>
      </c>
      <c r="AV1586" s="46" t="str">
        <f>IF(Table1[[#This Row],[Cur_Amount Debit]]&gt;0,ROUND(Table1[[#This Row],[Cur_Amount Debit]],2),"")</f>
        <v/>
      </c>
      <c r="AW1586" s="46" t="str">
        <f>IF(Table1[[#This Row],[Cur_Amount Credit]]&gt;0,ROUND(Table1[[#This Row],[Cur_Amount Credit]],2),"")</f>
        <v/>
      </c>
      <c r="AX1586" s="46" t="str">
        <f>LEFT(Table1[[#This Row],[Cur]],3)</f>
        <v/>
      </c>
      <c r="AY1586" s="59"/>
      <c r="AZ1586" s="46"/>
      <c r="BA1586" s="46" t="str">
        <f>IF(Table1[[#This Row],[Cur]]&lt;&gt;"",IF(Table1[[#This Row],[Cur]]="USD","",ExchangeRate),"")</f>
        <v/>
      </c>
      <c r="BB1586" s="46" t="str">
        <f>IF(Table1[[#This Row],[Grant]]&lt;&gt;"",VLOOKUP(Table1[[#This Row],[Grant]],Grants!B:D,3),"")</f>
        <v/>
      </c>
      <c r="BC1586" s="46" t="str">
        <f>TRIM(Table1[[#This Row],[Vendor ID]])</f>
        <v/>
      </c>
      <c r="BD1586">
        <f>IF(Table1[[#This Row],[Reference Number]]=Q1585,BD1585,BD1585+1)</f>
        <v>0</v>
      </c>
    </row>
    <row r="1587" spans="1:56" ht="11.25" customHeight="1" x14ac:dyDescent="0.25">
      <c r="A1587" s="1"/>
      <c r="B1587" s="88" t="str">
        <f>IF(Table1[[#This Row],[Posting Date]]&lt;&gt;"",IF(Table1[[#This Row],[Reference Number]]=Q1586,B1586+1,1),"")</f>
        <v/>
      </c>
      <c r="C1587" s="61"/>
      <c r="D1587" s="61"/>
      <c r="E1587" s="138"/>
      <c r="F1587" s="141" t="str">
        <f>IFERROR(IF(VLOOKUP(Table1[[#This Row],[Budget Code Description]],Dimentions!$X$6:$AC$139,2,FALSE)="","",VLOOKUP(Table1[[#This Row],[Budget Code Description]],Dimentions!$X$6:$AC$139,2,FALSE)),"")</f>
        <v/>
      </c>
      <c r="G1587" s="141"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1" t="str">
        <f>IFERROR(VLOOKUP(Table1[[#This Row],[Budget Code Description]],Table6[#All],8,FALSE),"")</f>
        <v/>
      </c>
      <c r="L1587" s="63"/>
      <c r="M1587" s="65" t="str">
        <f>IFERROR(VLOOKUP(Table1[[#This Row],[Staff ID]],Table2[],2,FALSE),"")</f>
        <v/>
      </c>
      <c r="N1587" s="209" t="str">
        <f>IFERROR(IF(VLOOKUP(Table1[[#This Row],[Budget Code Description]],Dimentions!$X$6:$AC$134,4,FALSE)="","",VLOOKUP(Table1[[#This Row],[Budget Code Description]],Dimentions!$X$6:$AC$134,4,FALSE)),"")</f>
        <v/>
      </c>
      <c r="O1587" s="65" t="str">
        <f>IFERROR(VLOOKUP(Table1[[#This Row],[Vendor ID]],Table549[],2,FALSE),"")</f>
        <v/>
      </c>
      <c r="P1587" s="63"/>
      <c r="Q1587" s="141" t="str">
        <f>IF(Table1[[#This Row],[Posting Date]]&lt;&gt;"",$D$9,"")</f>
        <v/>
      </c>
      <c r="R1587" s="157" t="str">
        <f>IF(Table1[[#This Row],[Posting Date]]&lt;&gt;"",$D$10,"")</f>
        <v/>
      </c>
      <c r="S1587" s="66"/>
      <c r="T1587" s="63"/>
      <c r="U1587" s="67"/>
      <c r="V1587" s="67"/>
      <c r="W1587" s="67" t="str">
        <f t="shared" si="29"/>
        <v/>
      </c>
      <c r="X1587" s="159" t="str">
        <f>IF(E1587="","",(IF(Table1[[#This Row],[Cur]]="USD",Table1[[#This Row],[Cur_Amount Debit]],Table1[[#This Row],[Cur_Amount Debit]]/Table1[[#This Row],[Exchange Rate]])))</f>
        <v/>
      </c>
      <c r="Y1587" s="159" t="str">
        <f>IF(E1587="","",(IF(Table1[[#This Row],[Cur]]="USD",Table1[[#This Row],[Cur_Amount Credit]],Table1[[#This Row],[Cur_Amount Credit]]/ExchangeRate)))</f>
        <v/>
      </c>
      <c r="Z1587" s="201" t="str">
        <f>IF(E1587="","",(Table1[[#This Row],[Debit USD]]-Table1[[#This Row],[Credit USD]]))</f>
        <v/>
      </c>
      <c r="AA1587" s="226"/>
      <c r="AB1587" s="255"/>
      <c r="AC1587" s="1"/>
      <c r="AD1587" s="15"/>
      <c r="AE1587" s="15" t="str">
        <f>IF(AND(OR(Table1[[#This Row],[Account]]="15030",Table1[[#This Row],[Account]]="15035",Table1[[#This Row],[Account]]="20150"),Table1[[#This Row],[Vendor ID]]=""),1,"")</f>
        <v/>
      </c>
      <c r="AF1587" s="15"/>
      <c r="AG1587" s="15"/>
      <c r="AH1587" s="15"/>
      <c r="AI1587" s="46" t="str">
        <f>IF(Table1[[#This Row],[Posting Date]]&lt;&gt;"","GJ-"&amp;CountryID,"")</f>
        <v/>
      </c>
      <c r="AJ1587" s="59" t="str">
        <f>IF(Table1[[#This Row],[Posting Date]]&lt;&gt;"",Table1[[#This Row],[Posting Date]],"")</f>
        <v/>
      </c>
      <c r="AK1587" s="46"/>
      <c r="AL1587" s="46" t="str">
        <f>IF(Table1[[#This Row],[Description]]&lt;&gt;"",Table1[[#This Row],[Description]],"")</f>
        <v/>
      </c>
      <c r="AM1587" s="46" t="str">
        <f>IF(Table1[[#This Row],[Posting Date]]&lt;&gt;"",Table1[[#This Row],[Reference Number]],"")</f>
        <v/>
      </c>
      <c r="AN1587" s="46" t="str">
        <f>TRIM(Table1[[#This Row],[Line '#]])</f>
        <v/>
      </c>
      <c r="AO1587" s="46" t="str">
        <f>TRIM(Table1[[#This Row],[Account]])</f>
        <v/>
      </c>
      <c r="AP1587" s="46" t="str">
        <f>IF(Table1[[#This Row],[Posting Date]]&lt;&gt;"",$D$5,"")</f>
        <v/>
      </c>
      <c r="AQ1587" s="46" t="str">
        <f>TRIM(Table1[[#This Row],[Departments-Prgrams]])</f>
        <v/>
      </c>
      <c r="AR1587" s="46" t="str">
        <f>TRIM(Table1[[#This Row],[Grant]])</f>
        <v/>
      </c>
      <c r="AS1587" s="46" t="str">
        <f>TRIM(Table1[[#This Row],[Staff ID]])</f>
        <v/>
      </c>
      <c r="AT1587" s="46" t="str">
        <f>IF(TRIM(Table1[[#This Row],[Budget Code]])=0,"",TRIM(Table1[[#This Row],[Budget Code]]))</f>
        <v/>
      </c>
      <c r="AU1587" s="46" t="str">
        <f>IF(Table1[[#This Row],[Line Description]]&lt;&gt;"",Table1[[#This Row],[Line Description]],"")</f>
        <v/>
      </c>
      <c r="AV1587" s="46" t="str">
        <f>IF(Table1[[#This Row],[Cur_Amount Debit]]&gt;0,ROUND(Table1[[#This Row],[Cur_Amount Debit]],2),"")</f>
        <v/>
      </c>
      <c r="AW1587" s="46" t="str">
        <f>IF(Table1[[#This Row],[Cur_Amount Credit]]&gt;0,ROUND(Table1[[#This Row],[Cur_Amount Credit]],2),"")</f>
        <v/>
      </c>
      <c r="AX1587" s="46" t="str">
        <f>LEFT(Table1[[#This Row],[Cur]],3)</f>
        <v/>
      </c>
      <c r="AY1587" s="59"/>
      <c r="AZ1587" s="46"/>
      <c r="BA1587" s="46" t="str">
        <f>IF(Table1[[#This Row],[Cur]]&lt;&gt;"",IF(Table1[[#This Row],[Cur]]="USD","",ExchangeRate),"")</f>
        <v/>
      </c>
      <c r="BB1587" s="46" t="str">
        <f>IF(Table1[[#This Row],[Grant]]&lt;&gt;"",VLOOKUP(Table1[[#This Row],[Grant]],Grants!B:D,3),"")</f>
        <v/>
      </c>
      <c r="BC1587" s="46" t="str">
        <f>TRIM(Table1[[#This Row],[Vendor ID]])</f>
        <v/>
      </c>
      <c r="BD1587">
        <f>IF(Table1[[#This Row],[Reference Number]]=Q1586,BD1586,BD1586+1)</f>
        <v>0</v>
      </c>
    </row>
    <row r="1588" spans="1:56" ht="11.25" customHeight="1" x14ac:dyDescent="0.25">
      <c r="A1588" s="1"/>
      <c r="B1588" s="88" t="str">
        <f>IF(Table1[[#This Row],[Posting Date]]&lt;&gt;"",IF(Table1[[#This Row],[Reference Number]]=Q1587,B1587+1,1),"")</f>
        <v/>
      </c>
      <c r="C1588" s="61"/>
      <c r="D1588" s="61"/>
      <c r="E1588" s="138"/>
      <c r="F1588" s="141" t="str">
        <f>IFERROR(IF(VLOOKUP(Table1[[#This Row],[Budget Code Description]],Dimentions!$X$6:$AC$139,2,FALSE)="","",VLOOKUP(Table1[[#This Row],[Budget Code Description]],Dimentions!$X$6:$AC$139,2,FALSE)),"")</f>
        <v/>
      </c>
      <c r="G1588" s="141"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1" t="str">
        <f>IFERROR(VLOOKUP(Table1[[#This Row],[Budget Code Description]],Table6[#All],8,FALSE),"")</f>
        <v/>
      </c>
      <c r="L1588" s="63"/>
      <c r="M1588" s="65" t="str">
        <f>IFERROR(VLOOKUP(Table1[[#This Row],[Staff ID]],Table2[],2,FALSE),"")</f>
        <v/>
      </c>
      <c r="N1588" s="209" t="str">
        <f>IFERROR(IF(VLOOKUP(Table1[[#This Row],[Budget Code Description]],Dimentions!$X$6:$AC$134,4,FALSE)="","",VLOOKUP(Table1[[#This Row],[Budget Code Description]],Dimentions!$X$6:$AC$134,4,FALSE)),"")</f>
        <v/>
      </c>
      <c r="O1588" s="65" t="str">
        <f>IFERROR(VLOOKUP(Table1[[#This Row],[Vendor ID]],Table549[],2,FALSE),"")</f>
        <v/>
      </c>
      <c r="P1588" s="63"/>
      <c r="Q1588" s="141" t="str">
        <f>IF(Table1[[#This Row],[Posting Date]]&lt;&gt;"",$D$9,"")</f>
        <v/>
      </c>
      <c r="R1588" s="157" t="str">
        <f>IF(Table1[[#This Row],[Posting Date]]&lt;&gt;"",$D$10,"")</f>
        <v/>
      </c>
      <c r="S1588" s="66"/>
      <c r="T1588" s="63"/>
      <c r="U1588" s="67"/>
      <c r="V1588" s="67"/>
      <c r="W1588" s="67" t="str">
        <f t="shared" si="29"/>
        <v/>
      </c>
      <c r="X1588" s="159" t="str">
        <f>IF(E1588="","",(IF(Table1[[#This Row],[Cur]]="USD",Table1[[#This Row],[Cur_Amount Debit]],Table1[[#This Row],[Cur_Amount Debit]]/Table1[[#This Row],[Exchange Rate]])))</f>
        <v/>
      </c>
      <c r="Y1588" s="159" t="str">
        <f>IF(E1588="","",(IF(Table1[[#This Row],[Cur]]="USD",Table1[[#This Row],[Cur_Amount Credit]],Table1[[#This Row],[Cur_Amount Credit]]/ExchangeRate)))</f>
        <v/>
      </c>
      <c r="Z1588" s="201" t="str">
        <f>IF(E1588="","",(Table1[[#This Row],[Debit USD]]-Table1[[#This Row],[Credit USD]]))</f>
        <v/>
      </c>
      <c r="AA1588" s="226"/>
      <c r="AB1588" s="255"/>
      <c r="AC1588" s="1"/>
      <c r="AD1588" s="15"/>
      <c r="AE1588" s="15" t="str">
        <f>IF(AND(OR(Table1[[#This Row],[Account]]="15030",Table1[[#This Row],[Account]]="15035",Table1[[#This Row],[Account]]="20150"),Table1[[#This Row],[Vendor ID]]=""),1,"")</f>
        <v/>
      </c>
      <c r="AF1588" s="15"/>
      <c r="AG1588" s="15"/>
      <c r="AH1588" s="15"/>
      <c r="AI1588" s="46" t="str">
        <f>IF(Table1[[#This Row],[Posting Date]]&lt;&gt;"","GJ-"&amp;CountryID,"")</f>
        <v/>
      </c>
      <c r="AJ1588" s="59" t="str">
        <f>IF(Table1[[#This Row],[Posting Date]]&lt;&gt;"",Table1[[#This Row],[Posting Date]],"")</f>
        <v/>
      </c>
      <c r="AK1588" s="46"/>
      <c r="AL1588" s="46" t="str">
        <f>IF(Table1[[#This Row],[Description]]&lt;&gt;"",Table1[[#This Row],[Description]],"")</f>
        <v/>
      </c>
      <c r="AM1588" s="46" t="str">
        <f>IF(Table1[[#This Row],[Posting Date]]&lt;&gt;"",Table1[[#This Row],[Reference Number]],"")</f>
        <v/>
      </c>
      <c r="AN1588" s="46" t="str">
        <f>TRIM(Table1[[#This Row],[Line '#]])</f>
        <v/>
      </c>
      <c r="AO1588" s="46" t="str">
        <f>TRIM(Table1[[#This Row],[Account]])</f>
        <v/>
      </c>
      <c r="AP1588" s="46" t="str">
        <f>IF(Table1[[#This Row],[Posting Date]]&lt;&gt;"",$D$5,"")</f>
        <v/>
      </c>
      <c r="AQ1588" s="46" t="str">
        <f>TRIM(Table1[[#This Row],[Departments-Prgrams]])</f>
        <v/>
      </c>
      <c r="AR1588" s="46" t="str">
        <f>TRIM(Table1[[#This Row],[Grant]])</f>
        <v/>
      </c>
      <c r="AS1588" s="46" t="str">
        <f>TRIM(Table1[[#This Row],[Staff ID]])</f>
        <v/>
      </c>
      <c r="AT1588" s="46" t="str">
        <f>IF(TRIM(Table1[[#This Row],[Budget Code]])=0,"",TRIM(Table1[[#This Row],[Budget Code]]))</f>
        <v/>
      </c>
      <c r="AU1588" s="46" t="str">
        <f>IF(Table1[[#This Row],[Line Description]]&lt;&gt;"",Table1[[#This Row],[Line Description]],"")</f>
        <v/>
      </c>
      <c r="AV1588" s="46" t="str">
        <f>IF(Table1[[#This Row],[Cur_Amount Debit]]&gt;0,ROUND(Table1[[#This Row],[Cur_Amount Debit]],2),"")</f>
        <v/>
      </c>
      <c r="AW1588" s="46" t="str">
        <f>IF(Table1[[#This Row],[Cur_Amount Credit]]&gt;0,ROUND(Table1[[#This Row],[Cur_Amount Credit]],2),"")</f>
        <v/>
      </c>
      <c r="AX1588" s="46" t="str">
        <f>LEFT(Table1[[#This Row],[Cur]],3)</f>
        <v/>
      </c>
      <c r="AY1588" s="59"/>
      <c r="AZ1588" s="46"/>
      <c r="BA1588" s="46" t="str">
        <f>IF(Table1[[#This Row],[Cur]]&lt;&gt;"",IF(Table1[[#This Row],[Cur]]="USD","",ExchangeRate),"")</f>
        <v/>
      </c>
      <c r="BB1588" s="46" t="str">
        <f>IF(Table1[[#This Row],[Grant]]&lt;&gt;"",VLOOKUP(Table1[[#This Row],[Grant]],Grants!B:D,3),"")</f>
        <v/>
      </c>
      <c r="BC1588" s="46" t="str">
        <f>TRIM(Table1[[#This Row],[Vendor ID]])</f>
        <v/>
      </c>
      <c r="BD1588">
        <f>IF(Table1[[#This Row],[Reference Number]]=Q1587,BD1587,BD1587+1)</f>
        <v>0</v>
      </c>
    </row>
    <row r="1589" spans="1:56" ht="11.25" customHeight="1" x14ac:dyDescent="0.25">
      <c r="A1589" s="1"/>
      <c r="B1589" s="88" t="str">
        <f>IF(Table1[[#This Row],[Posting Date]]&lt;&gt;"",IF(Table1[[#This Row],[Reference Number]]=Q1588,B1588+1,1),"")</f>
        <v/>
      </c>
      <c r="C1589" s="61"/>
      <c r="D1589" s="61"/>
      <c r="E1589" s="138"/>
      <c r="F1589" s="141" t="str">
        <f>IFERROR(IF(VLOOKUP(Table1[[#This Row],[Budget Code Description]],Dimentions!$X$6:$AC$139,2,FALSE)="","",VLOOKUP(Table1[[#This Row],[Budget Code Description]],Dimentions!$X$6:$AC$139,2,FALSE)),"")</f>
        <v/>
      </c>
      <c r="G1589" s="141"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1" t="str">
        <f>IFERROR(VLOOKUP(Table1[[#This Row],[Budget Code Description]],Table6[#All],8,FALSE),"")</f>
        <v/>
      </c>
      <c r="L1589" s="63"/>
      <c r="M1589" s="65" t="str">
        <f>IFERROR(VLOOKUP(Table1[[#This Row],[Staff ID]],Table2[],2,FALSE),"")</f>
        <v/>
      </c>
      <c r="N1589" s="209" t="str">
        <f>IFERROR(IF(VLOOKUP(Table1[[#This Row],[Budget Code Description]],Dimentions!$X$6:$AC$134,4,FALSE)="","",VLOOKUP(Table1[[#This Row],[Budget Code Description]],Dimentions!$X$6:$AC$134,4,FALSE)),"")</f>
        <v/>
      </c>
      <c r="O1589" s="65" t="str">
        <f>IFERROR(VLOOKUP(Table1[[#This Row],[Vendor ID]],Table549[],2,FALSE),"")</f>
        <v/>
      </c>
      <c r="P1589" s="63"/>
      <c r="Q1589" s="141" t="str">
        <f>IF(Table1[[#This Row],[Posting Date]]&lt;&gt;"",$D$9,"")</f>
        <v/>
      </c>
      <c r="R1589" s="157" t="str">
        <f>IF(Table1[[#This Row],[Posting Date]]&lt;&gt;"",$D$10,"")</f>
        <v/>
      </c>
      <c r="S1589" s="66"/>
      <c r="T1589" s="63"/>
      <c r="U1589" s="67"/>
      <c r="V1589" s="67"/>
      <c r="W1589" s="67" t="str">
        <f t="shared" si="29"/>
        <v/>
      </c>
      <c r="X1589" s="159" t="str">
        <f>IF(E1589="","",(IF(Table1[[#This Row],[Cur]]="USD",Table1[[#This Row],[Cur_Amount Debit]],Table1[[#This Row],[Cur_Amount Debit]]/Table1[[#This Row],[Exchange Rate]])))</f>
        <v/>
      </c>
      <c r="Y1589" s="159" t="str">
        <f>IF(E1589="","",(IF(Table1[[#This Row],[Cur]]="USD",Table1[[#This Row],[Cur_Amount Credit]],Table1[[#This Row],[Cur_Amount Credit]]/ExchangeRate)))</f>
        <v/>
      </c>
      <c r="Z1589" s="201" t="str">
        <f>IF(E1589="","",(Table1[[#This Row],[Debit USD]]-Table1[[#This Row],[Credit USD]]))</f>
        <v/>
      </c>
      <c r="AA1589" s="226"/>
      <c r="AB1589" s="255"/>
      <c r="AC1589" s="1"/>
      <c r="AD1589" s="15"/>
      <c r="AE1589" s="15" t="str">
        <f>IF(AND(OR(Table1[[#This Row],[Account]]="15030",Table1[[#This Row],[Account]]="15035",Table1[[#This Row],[Account]]="20150"),Table1[[#This Row],[Vendor ID]]=""),1,"")</f>
        <v/>
      </c>
      <c r="AF1589" s="15"/>
      <c r="AG1589" s="15"/>
      <c r="AH1589" s="15"/>
      <c r="AI1589" s="46" t="str">
        <f>IF(Table1[[#This Row],[Posting Date]]&lt;&gt;"","GJ-"&amp;CountryID,"")</f>
        <v/>
      </c>
      <c r="AJ1589" s="59" t="str">
        <f>IF(Table1[[#This Row],[Posting Date]]&lt;&gt;"",Table1[[#This Row],[Posting Date]],"")</f>
        <v/>
      </c>
      <c r="AK1589" s="46"/>
      <c r="AL1589" s="46" t="str">
        <f>IF(Table1[[#This Row],[Description]]&lt;&gt;"",Table1[[#This Row],[Description]],"")</f>
        <v/>
      </c>
      <c r="AM1589" s="46" t="str">
        <f>IF(Table1[[#This Row],[Posting Date]]&lt;&gt;"",Table1[[#This Row],[Reference Number]],"")</f>
        <v/>
      </c>
      <c r="AN1589" s="46" t="str">
        <f>TRIM(Table1[[#This Row],[Line '#]])</f>
        <v/>
      </c>
      <c r="AO1589" s="46" t="str">
        <f>TRIM(Table1[[#This Row],[Account]])</f>
        <v/>
      </c>
      <c r="AP1589" s="46" t="str">
        <f>IF(Table1[[#This Row],[Posting Date]]&lt;&gt;"",$D$5,"")</f>
        <v/>
      </c>
      <c r="AQ1589" s="46" t="str">
        <f>TRIM(Table1[[#This Row],[Departments-Prgrams]])</f>
        <v/>
      </c>
      <c r="AR1589" s="46" t="str">
        <f>TRIM(Table1[[#This Row],[Grant]])</f>
        <v/>
      </c>
      <c r="AS1589" s="46" t="str">
        <f>TRIM(Table1[[#This Row],[Staff ID]])</f>
        <v/>
      </c>
      <c r="AT1589" s="46" t="str">
        <f>IF(TRIM(Table1[[#This Row],[Budget Code]])=0,"",TRIM(Table1[[#This Row],[Budget Code]]))</f>
        <v/>
      </c>
      <c r="AU1589" s="46" t="str">
        <f>IF(Table1[[#This Row],[Line Description]]&lt;&gt;"",Table1[[#This Row],[Line Description]],"")</f>
        <v/>
      </c>
      <c r="AV1589" s="46" t="str">
        <f>IF(Table1[[#This Row],[Cur_Amount Debit]]&gt;0,ROUND(Table1[[#This Row],[Cur_Amount Debit]],2),"")</f>
        <v/>
      </c>
      <c r="AW1589" s="46" t="str">
        <f>IF(Table1[[#This Row],[Cur_Amount Credit]]&gt;0,ROUND(Table1[[#This Row],[Cur_Amount Credit]],2),"")</f>
        <v/>
      </c>
      <c r="AX1589" s="46" t="str">
        <f>LEFT(Table1[[#This Row],[Cur]],3)</f>
        <v/>
      </c>
      <c r="AY1589" s="59"/>
      <c r="AZ1589" s="46"/>
      <c r="BA1589" s="46" t="str">
        <f>IF(Table1[[#This Row],[Cur]]&lt;&gt;"",IF(Table1[[#This Row],[Cur]]="USD","",ExchangeRate),"")</f>
        <v/>
      </c>
      <c r="BB1589" s="46" t="str">
        <f>IF(Table1[[#This Row],[Grant]]&lt;&gt;"",VLOOKUP(Table1[[#This Row],[Grant]],Grants!B:D,3),"")</f>
        <v/>
      </c>
      <c r="BC1589" s="46" t="str">
        <f>TRIM(Table1[[#This Row],[Vendor ID]])</f>
        <v/>
      </c>
      <c r="BD1589">
        <f>IF(Table1[[#This Row],[Reference Number]]=Q1588,BD1588,BD1588+1)</f>
        <v>0</v>
      </c>
    </row>
    <row r="1590" spans="1:56" ht="11.25" customHeight="1" x14ac:dyDescent="0.25">
      <c r="A1590" s="1"/>
      <c r="B1590" s="88" t="str">
        <f>IF(Table1[[#This Row],[Posting Date]]&lt;&gt;"",IF(Table1[[#This Row],[Reference Number]]=Q1589,B1589+1,1),"")</f>
        <v/>
      </c>
      <c r="C1590" s="61"/>
      <c r="D1590" s="61"/>
      <c r="E1590" s="138"/>
      <c r="F1590" s="141" t="str">
        <f>IFERROR(IF(VLOOKUP(Table1[[#This Row],[Budget Code Description]],Dimentions!$X$6:$AC$139,2,FALSE)="","",VLOOKUP(Table1[[#This Row],[Budget Code Description]],Dimentions!$X$6:$AC$139,2,FALSE)),"")</f>
        <v/>
      </c>
      <c r="G1590" s="141"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1" t="str">
        <f>IFERROR(VLOOKUP(Table1[[#This Row],[Budget Code Description]],Table6[#All],8,FALSE),"")</f>
        <v/>
      </c>
      <c r="L1590" s="63"/>
      <c r="M1590" s="65" t="str">
        <f>IFERROR(VLOOKUP(Table1[[#This Row],[Staff ID]],Table2[],2,FALSE),"")</f>
        <v/>
      </c>
      <c r="N1590" s="209" t="str">
        <f>IFERROR(IF(VLOOKUP(Table1[[#This Row],[Budget Code Description]],Dimentions!$X$6:$AC$134,4,FALSE)="","",VLOOKUP(Table1[[#This Row],[Budget Code Description]],Dimentions!$X$6:$AC$134,4,FALSE)),"")</f>
        <v/>
      </c>
      <c r="O1590" s="65" t="str">
        <f>IFERROR(VLOOKUP(Table1[[#This Row],[Vendor ID]],Table549[],2,FALSE),"")</f>
        <v/>
      </c>
      <c r="P1590" s="63"/>
      <c r="Q1590" s="141" t="str">
        <f>IF(Table1[[#This Row],[Posting Date]]&lt;&gt;"",$D$9,"")</f>
        <v/>
      </c>
      <c r="R1590" s="157" t="str">
        <f>IF(Table1[[#This Row],[Posting Date]]&lt;&gt;"",$D$10,"")</f>
        <v/>
      </c>
      <c r="S1590" s="66"/>
      <c r="T1590" s="63"/>
      <c r="U1590" s="67"/>
      <c r="V1590" s="67"/>
      <c r="W1590" s="67" t="str">
        <f t="shared" si="29"/>
        <v/>
      </c>
      <c r="X1590" s="159" t="str">
        <f>IF(E1590="","",(IF(Table1[[#This Row],[Cur]]="USD",Table1[[#This Row],[Cur_Amount Debit]],Table1[[#This Row],[Cur_Amount Debit]]/Table1[[#This Row],[Exchange Rate]])))</f>
        <v/>
      </c>
      <c r="Y1590" s="159" t="str">
        <f>IF(E1590="","",(IF(Table1[[#This Row],[Cur]]="USD",Table1[[#This Row],[Cur_Amount Credit]],Table1[[#This Row],[Cur_Amount Credit]]/ExchangeRate)))</f>
        <v/>
      </c>
      <c r="Z1590" s="201" t="str">
        <f>IF(E1590="","",(Table1[[#This Row],[Debit USD]]-Table1[[#This Row],[Credit USD]]))</f>
        <v/>
      </c>
      <c r="AA1590" s="226"/>
      <c r="AB1590" s="255"/>
      <c r="AC1590" s="1"/>
      <c r="AD1590" s="15"/>
      <c r="AE1590" s="15" t="str">
        <f>IF(AND(OR(Table1[[#This Row],[Account]]="15030",Table1[[#This Row],[Account]]="15035",Table1[[#This Row],[Account]]="20150"),Table1[[#This Row],[Vendor ID]]=""),1,"")</f>
        <v/>
      </c>
      <c r="AF1590" s="15"/>
      <c r="AG1590" s="15"/>
      <c r="AH1590" s="15"/>
      <c r="AI1590" s="46" t="str">
        <f>IF(Table1[[#This Row],[Posting Date]]&lt;&gt;"","GJ-"&amp;CountryID,"")</f>
        <v/>
      </c>
      <c r="AJ1590" s="59" t="str">
        <f>IF(Table1[[#This Row],[Posting Date]]&lt;&gt;"",Table1[[#This Row],[Posting Date]],"")</f>
        <v/>
      </c>
      <c r="AK1590" s="46"/>
      <c r="AL1590" s="46" t="str">
        <f>IF(Table1[[#This Row],[Description]]&lt;&gt;"",Table1[[#This Row],[Description]],"")</f>
        <v/>
      </c>
      <c r="AM1590" s="46" t="str">
        <f>IF(Table1[[#This Row],[Posting Date]]&lt;&gt;"",Table1[[#This Row],[Reference Number]],"")</f>
        <v/>
      </c>
      <c r="AN1590" s="46" t="str">
        <f>TRIM(Table1[[#This Row],[Line '#]])</f>
        <v/>
      </c>
      <c r="AO1590" s="46" t="str">
        <f>TRIM(Table1[[#This Row],[Account]])</f>
        <v/>
      </c>
      <c r="AP1590" s="46" t="str">
        <f>IF(Table1[[#This Row],[Posting Date]]&lt;&gt;"",$D$5,"")</f>
        <v/>
      </c>
      <c r="AQ1590" s="46" t="str">
        <f>TRIM(Table1[[#This Row],[Departments-Prgrams]])</f>
        <v/>
      </c>
      <c r="AR1590" s="46" t="str">
        <f>TRIM(Table1[[#This Row],[Grant]])</f>
        <v/>
      </c>
      <c r="AS1590" s="46" t="str">
        <f>TRIM(Table1[[#This Row],[Staff ID]])</f>
        <v/>
      </c>
      <c r="AT1590" s="46" t="str">
        <f>IF(TRIM(Table1[[#This Row],[Budget Code]])=0,"",TRIM(Table1[[#This Row],[Budget Code]]))</f>
        <v/>
      </c>
      <c r="AU1590" s="46" t="str">
        <f>IF(Table1[[#This Row],[Line Description]]&lt;&gt;"",Table1[[#This Row],[Line Description]],"")</f>
        <v/>
      </c>
      <c r="AV1590" s="46" t="str">
        <f>IF(Table1[[#This Row],[Cur_Amount Debit]]&gt;0,ROUND(Table1[[#This Row],[Cur_Amount Debit]],2),"")</f>
        <v/>
      </c>
      <c r="AW1590" s="46" t="str">
        <f>IF(Table1[[#This Row],[Cur_Amount Credit]]&gt;0,ROUND(Table1[[#This Row],[Cur_Amount Credit]],2),"")</f>
        <v/>
      </c>
      <c r="AX1590" s="46" t="str">
        <f>LEFT(Table1[[#This Row],[Cur]],3)</f>
        <v/>
      </c>
      <c r="AY1590" s="59"/>
      <c r="AZ1590" s="46"/>
      <c r="BA1590" s="46" t="str">
        <f>IF(Table1[[#This Row],[Cur]]&lt;&gt;"",IF(Table1[[#This Row],[Cur]]="USD","",ExchangeRate),"")</f>
        <v/>
      </c>
      <c r="BB1590" s="46" t="str">
        <f>IF(Table1[[#This Row],[Grant]]&lt;&gt;"",VLOOKUP(Table1[[#This Row],[Grant]],Grants!B:D,3),"")</f>
        <v/>
      </c>
      <c r="BC1590" s="46" t="str">
        <f>TRIM(Table1[[#This Row],[Vendor ID]])</f>
        <v/>
      </c>
      <c r="BD1590">
        <f>IF(Table1[[#This Row],[Reference Number]]=Q1589,BD1589,BD1589+1)</f>
        <v>0</v>
      </c>
    </row>
    <row r="1591" spans="1:56" ht="11.25" customHeight="1" x14ac:dyDescent="0.25">
      <c r="A1591" s="1"/>
      <c r="B1591" s="88" t="str">
        <f>IF(Table1[[#This Row],[Posting Date]]&lt;&gt;"",IF(Table1[[#This Row],[Reference Number]]=Q1590,B1590+1,1),"")</f>
        <v/>
      </c>
      <c r="C1591" s="61"/>
      <c r="D1591" s="61"/>
      <c r="E1591" s="138"/>
      <c r="F1591" s="141" t="str">
        <f>IFERROR(IF(VLOOKUP(Table1[[#This Row],[Budget Code Description]],Dimentions!$X$6:$AC$139,2,FALSE)="","",VLOOKUP(Table1[[#This Row],[Budget Code Description]],Dimentions!$X$6:$AC$139,2,FALSE)),"")</f>
        <v/>
      </c>
      <c r="G1591" s="141"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1" t="str">
        <f>IFERROR(VLOOKUP(Table1[[#This Row],[Budget Code Description]],Table6[#All],8,FALSE),"")</f>
        <v/>
      </c>
      <c r="L1591" s="63"/>
      <c r="M1591" s="65" t="str">
        <f>IFERROR(VLOOKUP(Table1[[#This Row],[Staff ID]],Table2[],2,FALSE),"")</f>
        <v/>
      </c>
      <c r="N1591" s="209" t="str">
        <f>IFERROR(IF(VLOOKUP(Table1[[#This Row],[Budget Code Description]],Dimentions!$X$6:$AC$134,4,FALSE)="","",VLOOKUP(Table1[[#This Row],[Budget Code Description]],Dimentions!$X$6:$AC$134,4,FALSE)),"")</f>
        <v/>
      </c>
      <c r="O1591" s="65" t="str">
        <f>IFERROR(VLOOKUP(Table1[[#This Row],[Vendor ID]],Table549[],2,FALSE),"")</f>
        <v/>
      </c>
      <c r="P1591" s="63"/>
      <c r="Q1591" s="141" t="str">
        <f>IF(Table1[[#This Row],[Posting Date]]&lt;&gt;"",$D$9,"")</f>
        <v/>
      </c>
      <c r="R1591" s="157" t="str">
        <f>IF(Table1[[#This Row],[Posting Date]]&lt;&gt;"",$D$10,"")</f>
        <v/>
      </c>
      <c r="S1591" s="66"/>
      <c r="T1591" s="63"/>
      <c r="U1591" s="67"/>
      <c r="V1591" s="67"/>
      <c r="W1591" s="67" t="str">
        <f t="shared" si="29"/>
        <v/>
      </c>
      <c r="X1591" s="159" t="str">
        <f>IF(E1591="","",(IF(Table1[[#This Row],[Cur]]="USD",Table1[[#This Row],[Cur_Amount Debit]],Table1[[#This Row],[Cur_Amount Debit]]/Table1[[#This Row],[Exchange Rate]])))</f>
        <v/>
      </c>
      <c r="Y1591" s="159" t="str">
        <f>IF(E1591="","",(IF(Table1[[#This Row],[Cur]]="USD",Table1[[#This Row],[Cur_Amount Credit]],Table1[[#This Row],[Cur_Amount Credit]]/ExchangeRate)))</f>
        <v/>
      </c>
      <c r="Z1591" s="201" t="str">
        <f>IF(E1591="","",(Table1[[#This Row],[Debit USD]]-Table1[[#This Row],[Credit USD]]))</f>
        <v/>
      </c>
      <c r="AA1591" s="226"/>
      <c r="AB1591" s="255"/>
      <c r="AC1591" s="1"/>
      <c r="AD1591" s="15"/>
      <c r="AE1591" s="15" t="str">
        <f>IF(AND(OR(Table1[[#This Row],[Account]]="15030",Table1[[#This Row],[Account]]="15035",Table1[[#This Row],[Account]]="20150"),Table1[[#This Row],[Vendor ID]]=""),1,"")</f>
        <v/>
      </c>
      <c r="AF1591" s="15"/>
      <c r="AG1591" s="15"/>
      <c r="AH1591" s="15"/>
      <c r="AI1591" s="46" t="str">
        <f>IF(Table1[[#This Row],[Posting Date]]&lt;&gt;"","GJ-"&amp;CountryID,"")</f>
        <v/>
      </c>
      <c r="AJ1591" s="59" t="str">
        <f>IF(Table1[[#This Row],[Posting Date]]&lt;&gt;"",Table1[[#This Row],[Posting Date]],"")</f>
        <v/>
      </c>
      <c r="AK1591" s="46"/>
      <c r="AL1591" s="46" t="str">
        <f>IF(Table1[[#This Row],[Description]]&lt;&gt;"",Table1[[#This Row],[Description]],"")</f>
        <v/>
      </c>
      <c r="AM1591" s="46" t="str">
        <f>IF(Table1[[#This Row],[Posting Date]]&lt;&gt;"",Table1[[#This Row],[Reference Number]],"")</f>
        <v/>
      </c>
      <c r="AN1591" s="46" t="str">
        <f>TRIM(Table1[[#This Row],[Line '#]])</f>
        <v/>
      </c>
      <c r="AO1591" s="46" t="str">
        <f>TRIM(Table1[[#This Row],[Account]])</f>
        <v/>
      </c>
      <c r="AP1591" s="46" t="str">
        <f>IF(Table1[[#This Row],[Posting Date]]&lt;&gt;"",$D$5,"")</f>
        <v/>
      </c>
      <c r="AQ1591" s="46" t="str">
        <f>TRIM(Table1[[#This Row],[Departments-Prgrams]])</f>
        <v/>
      </c>
      <c r="AR1591" s="46" t="str">
        <f>TRIM(Table1[[#This Row],[Grant]])</f>
        <v/>
      </c>
      <c r="AS1591" s="46" t="str">
        <f>TRIM(Table1[[#This Row],[Staff ID]])</f>
        <v/>
      </c>
      <c r="AT1591" s="46" t="str">
        <f>IF(TRIM(Table1[[#This Row],[Budget Code]])=0,"",TRIM(Table1[[#This Row],[Budget Code]]))</f>
        <v/>
      </c>
      <c r="AU1591" s="46" t="str">
        <f>IF(Table1[[#This Row],[Line Description]]&lt;&gt;"",Table1[[#This Row],[Line Description]],"")</f>
        <v/>
      </c>
      <c r="AV1591" s="46" t="str">
        <f>IF(Table1[[#This Row],[Cur_Amount Debit]]&gt;0,ROUND(Table1[[#This Row],[Cur_Amount Debit]],2),"")</f>
        <v/>
      </c>
      <c r="AW1591" s="46" t="str">
        <f>IF(Table1[[#This Row],[Cur_Amount Credit]]&gt;0,ROUND(Table1[[#This Row],[Cur_Amount Credit]],2),"")</f>
        <v/>
      </c>
      <c r="AX1591" s="46" t="str">
        <f>LEFT(Table1[[#This Row],[Cur]],3)</f>
        <v/>
      </c>
      <c r="AY1591" s="59"/>
      <c r="AZ1591" s="46"/>
      <c r="BA1591" s="46" t="str">
        <f>IF(Table1[[#This Row],[Cur]]&lt;&gt;"",IF(Table1[[#This Row],[Cur]]="USD","",ExchangeRate),"")</f>
        <v/>
      </c>
      <c r="BB1591" s="46" t="str">
        <f>IF(Table1[[#This Row],[Grant]]&lt;&gt;"",VLOOKUP(Table1[[#This Row],[Grant]],Grants!B:D,3),"")</f>
        <v/>
      </c>
      <c r="BC1591" s="46" t="str">
        <f>TRIM(Table1[[#This Row],[Vendor ID]])</f>
        <v/>
      </c>
      <c r="BD1591">
        <f>IF(Table1[[#This Row],[Reference Number]]=Q1590,BD1590,BD1590+1)</f>
        <v>0</v>
      </c>
    </row>
    <row r="1592" spans="1:56" ht="11.25" customHeight="1" x14ac:dyDescent="0.25">
      <c r="A1592" s="1"/>
      <c r="B1592" s="88" t="str">
        <f>IF(Table1[[#This Row],[Posting Date]]&lt;&gt;"",IF(Table1[[#This Row],[Reference Number]]=Q1591,B1591+1,1),"")</f>
        <v/>
      </c>
      <c r="C1592" s="61"/>
      <c r="D1592" s="61"/>
      <c r="E1592" s="138"/>
      <c r="F1592" s="141" t="str">
        <f>IFERROR(IF(VLOOKUP(Table1[[#This Row],[Budget Code Description]],Dimentions!$X$6:$AC$139,2,FALSE)="","",VLOOKUP(Table1[[#This Row],[Budget Code Description]],Dimentions!$X$6:$AC$139,2,FALSE)),"")</f>
        <v/>
      </c>
      <c r="G1592" s="141"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1" t="str">
        <f>IFERROR(VLOOKUP(Table1[[#This Row],[Budget Code Description]],Table6[#All],8,FALSE),"")</f>
        <v/>
      </c>
      <c r="L1592" s="63"/>
      <c r="M1592" s="65" t="str">
        <f>IFERROR(VLOOKUP(Table1[[#This Row],[Staff ID]],Table2[],2,FALSE),"")</f>
        <v/>
      </c>
      <c r="N1592" s="209" t="str">
        <f>IFERROR(IF(VLOOKUP(Table1[[#This Row],[Budget Code Description]],Dimentions!$X$6:$AC$134,4,FALSE)="","",VLOOKUP(Table1[[#This Row],[Budget Code Description]],Dimentions!$X$6:$AC$134,4,FALSE)),"")</f>
        <v/>
      </c>
      <c r="O1592" s="65" t="str">
        <f>IFERROR(VLOOKUP(Table1[[#This Row],[Vendor ID]],Table549[],2,FALSE),"")</f>
        <v/>
      </c>
      <c r="P1592" s="63"/>
      <c r="Q1592" s="141" t="str">
        <f>IF(Table1[[#This Row],[Posting Date]]&lt;&gt;"",$D$9,"")</f>
        <v/>
      </c>
      <c r="R1592" s="157" t="str">
        <f>IF(Table1[[#This Row],[Posting Date]]&lt;&gt;"",$D$10,"")</f>
        <v/>
      </c>
      <c r="S1592" s="66"/>
      <c r="T1592" s="63"/>
      <c r="U1592" s="67"/>
      <c r="V1592" s="67"/>
      <c r="W1592" s="67" t="str">
        <f t="shared" si="29"/>
        <v/>
      </c>
      <c r="X1592" s="159" t="str">
        <f>IF(E1592="","",(IF(Table1[[#This Row],[Cur]]="USD",Table1[[#This Row],[Cur_Amount Debit]],Table1[[#This Row],[Cur_Amount Debit]]/Table1[[#This Row],[Exchange Rate]])))</f>
        <v/>
      </c>
      <c r="Y1592" s="159" t="str">
        <f>IF(E1592="","",(IF(Table1[[#This Row],[Cur]]="USD",Table1[[#This Row],[Cur_Amount Credit]],Table1[[#This Row],[Cur_Amount Credit]]/ExchangeRate)))</f>
        <v/>
      </c>
      <c r="Z1592" s="201" t="str">
        <f>IF(E1592="","",(Table1[[#This Row],[Debit USD]]-Table1[[#This Row],[Credit USD]]))</f>
        <v/>
      </c>
      <c r="AA1592" s="226"/>
      <c r="AB1592" s="255"/>
      <c r="AC1592" s="1"/>
      <c r="AD1592" s="15"/>
      <c r="AE1592" s="15" t="str">
        <f>IF(AND(OR(Table1[[#This Row],[Account]]="15030",Table1[[#This Row],[Account]]="15035",Table1[[#This Row],[Account]]="20150"),Table1[[#This Row],[Vendor ID]]=""),1,"")</f>
        <v/>
      </c>
      <c r="AF1592" s="15"/>
      <c r="AG1592" s="15"/>
      <c r="AH1592" s="15"/>
      <c r="AI1592" s="46" t="str">
        <f>IF(Table1[[#This Row],[Posting Date]]&lt;&gt;"","GJ-"&amp;CountryID,"")</f>
        <v/>
      </c>
      <c r="AJ1592" s="59" t="str">
        <f>IF(Table1[[#This Row],[Posting Date]]&lt;&gt;"",Table1[[#This Row],[Posting Date]],"")</f>
        <v/>
      </c>
      <c r="AK1592" s="46"/>
      <c r="AL1592" s="46" t="str">
        <f>IF(Table1[[#This Row],[Description]]&lt;&gt;"",Table1[[#This Row],[Description]],"")</f>
        <v/>
      </c>
      <c r="AM1592" s="46" t="str">
        <f>IF(Table1[[#This Row],[Posting Date]]&lt;&gt;"",Table1[[#This Row],[Reference Number]],"")</f>
        <v/>
      </c>
      <c r="AN1592" s="46" t="str">
        <f>TRIM(Table1[[#This Row],[Line '#]])</f>
        <v/>
      </c>
      <c r="AO1592" s="46" t="str">
        <f>TRIM(Table1[[#This Row],[Account]])</f>
        <v/>
      </c>
      <c r="AP1592" s="46" t="str">
        <f>IF(Table1[[#This Row],[Posting Date]]&lt;&gt;"",$D$5,"")</f>
        <v/>
      </c>
      <c r="AQ1592" s="46" t="str">
        <f>TRIM(Table1[[#This Row],[Departments-Prgrams]])</f>
        <v/>
      </c>
      <c r="AR1592" s="46" t="str">
        <f>TRIM(Table1[[#This Row],[Grant]])</f>
        <v/>
      </c>
      <c r="AS1592" s="46" t="str">
        <f>TRIM(Table1[[#This Row],[Staff ID]])</f>
        <v/>
      </c>
      <c r="AT1592" s="46" t="str">
        <f>IF(TRIM(Table1[[#This Row],[Budget Code]])=0,"",TRIM(Table1[[#This Row],[Budget Code]]))</f>
        <v/>
      </c>
      <c r="AU1592" s="46" t="str">
        <f>IF(Table1[[#This Row],[Line Description]]&lt;&gt;"",Table1[[#This Row],[Line Description]],"")</f>
        <v/>
      </c>
      <c r="AV1592" s="46" t="str">
        <f>IF(Table1[[#This Row],[Cur_Amount Debit]]&gt;0,ROUND(Table1[[#This Row],[Cur_Amount Debit]],2),"")</f>
        <v/>
      </c>
      <c r="AW1592" s="46" t="str">
        <f>IF(Table1[[#This Row],[Cur_Amount Credit]]&gt;0,ROUND(Table1[[#This Row],[Cur_Amount Credit]],2),"")</f>
        <v/>
      </c>
      <c r="AX1592" s="46" t="str">
        <f>LEFT(Table1[[#This Row],[Cur]],3)</f>
        <v/>
      </c>
      <c r="AY1592" s="59"/>
      <c r="AZ1592" s="46"/>
      <c r="BA1592" s="46" t="str">
        <f>IF(Table1[[#This Row],[Cur]]&lt;&gt;"",IF(Table1[[#This Row],[Cur]]="USD","",ExchangeRate),"")</f>
        <v/>
      </c>
      <c r="BB1592" s="46" t="str">
        <f>IF(Table1[[#This Row],[Grant]]&lt;&gt;"",VLOOKUP(Table1[[#This Row],[Grant]],Grants!B:D,3),"")</f>
        <v/>
      </c>
      <c r="BC1592" s="46" t="str">
        <f>TRIM(Table1[[#This Row],[Vendor ID]])</f>
        <v/>
      </c>
      <c r="BD1592">
        <f>IF(Table1[[#This Row],[Reference Number]]=Q1591,BD1591,BD1591+1)</f>
        <v>0</v>
      </c>
    </row>
    <row r="1593" spans="1:56" ht="11.25" customHeight="1" x14ac:dyDescent="0.25">
      <c r="A1593" s="1"/>
      <c r="B1593" s="88" t="str">
        <f>IF(Table1[[#This Row],[Posting Date]]&lt;&gt;"",IF(Table1[[#This Row],[Reference Number]]=Q1592,B1592+1,1),"")</f>
        <v/>
      </c>
      <c r="C1593" s="61"/>
      <c r="D1593" s="61"/>
      <c r="E1593" s="138"/>
      <c r="F1593" s="141" t="str">
        <f>IFERROR(IF(VLOOKUP(Table1[[#This Row],[Budget Code Description]],Dimentions!$X$6:$AC$139,2,FALSE)="","",VLOOKUP(Table1[[#This Row],[Budget Code Description]],Dimentions!$X$6:$AC$139,2,FALSE)),"")</f>
        <v/>
      </c>
      <c r="G1593" s="141"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1" t="str">
        <f>IFERROR(VLOOKUP(Table1[[#This Row],[Budget Code Description]],Table6[#All],8,FALSE),"")</f>
        <v/>
      </c>
      <c r="L1593" s="63"/>
      <c r="M1593" s="65" t="str">
        <f>IFERROR(VLOOKUP(Table1[[#This Row],[Staff ID]],Table2[],2,FALSE),"")</f>
        <v/>
      </c>
      <c r="N1593" s="209" t="str">
        <f>IFERROR(IF(VLOOKUP(Table1[[#This Row],[Budget Code Description]],Dimentions!$X$6:$AC$134,4,FALSE)="","",VLOOKUP(Table1[[#This Row],[Budget Code Description]],Dimentions!$X$6:$AC$134,4,FALSE)),"")</f>
        <v/>
      </c>
      <c r="O1593" s="65" t="str">
        <f>IFERROR(VLOOKUP(Table1[[#This Row],[Vendor ID]],Table549[],2,FALSE),"")</f>
        <v/>
      </c>
      <c r="P1593" s="63"/>
      <c r="Q1593" s="141" t="str">
        <f>IF(Table1[[#This Row],[Posting Date]]&lt;&gt;"",$D$9,"")</f>
        <v/>
      </c>
      <c r="R1593" s="157" t="str">
        <f>IF(Table1[[#This Row],[Posting Date]]&lt;&gt;"",$D$10,"")</f>
        <v/>
      </c>
      <c r="S1593" s="66"/>
      <c r="T1593" s="63"/>
      <c r="U1593" s="67"/>
      <c r="V1593" s="67"/>
      <c r="W1593" s="67" t="str">
        <f t="shared" si="29"/>
        <v/>
      </c>
      <c r="X1593" s="159" t="str">
        <f>IF(E1593="","",(IF(Table1[[#This Row],[Cur]]="USD",Table1[[#This Row],[Cur_Amount Debit]],Table1[[#This Row],[Cur_Amount Debit]]/Table1[[#This Row],[Exchange Rate]])))</f>
        <v/>
      </c>
      <c r="Y1593" s="159" t="str">
        <f>IF(E1593="","",(IF(Table1[[#This Row],[Cur]]="USD",Table1[[#This Row],[Cur_Amount Credit]],Table1[[#This Row],[Cur_Amount Credit]]/ExchangeRate)))</f>
        <v/>
      </c>
      <c r="Z1593" s="201" t="str">
        <f>IF(E1593="","",(Table1[[#This Row],[Debit USD]]-Table1[[#This Row],[Credit USD]]))</f>
        <v/>
      </c>
      <c r="AA1593" s="226"/>
      <c r="AB1593" s="255"/>
      <c r="AC1593" s="1"/>
      <c r="AD1593" s="15"/>
      <c r="AE1593" s="15" t="str">
        <f>IF(AND(OR(Table1[[#This Row],[Account]]="15030",Table1[[#This Row],[Account]]="15035",Table1[[#This Row],[Account]]="20150"),Table1[[#This Row],[Vendor ID]]=""),1,"")</f>
        <v/>
      </c>
      <c r="AF1593" s="15"/>
      <c r="AG1593" s="15"/>
      <c r="AH1593" s="15"/>
      <c r="AI1593" s="46" t="str">
        <f>IF(Table1[[#This Row],[Posting Date]]&lt;&gt;"","GJ-"&amp;CountryID,"")</f>
        <v/>
      </c>
      <c r="AJ1593" s="59" t="str">
        <f>IF(Table1[[#This Row],[Posting Date]]&lt;&gt;"",Table1[[#This Row],[Posting Date]],"")</f>
        <v/>
      </c>
      <c r="AK1593" s="46"/>
      <c r="AL1593" s="46" t="str">
        <f>IF(Table1[[#This Row],[Description]]&lt;&gt;"",Table1[[#This Row],[Description]],"")</f>
        <v/>
      </c>
      <c r="AM1593" s="46" t="str">
        <f>IF(Table1[[#This Row],[Posting Date]]&lt;&gt;"",Table1[[#This Row],[Reference Number]],"")</f>
        <v/>
      </c>
      <c r="AN1593" s="46" t="str">
        <f>TRIM(Table1[[#This Row],[Line '#]])</f>
        <v/>
      </c>
      <c r="AO1593" s="46" t="str">
        <f>TRIM(Table1[[#This Row],[Account]])</f>
        <v/>
      </c>
      <c r="AP1593" s="46" t="str">
        <f>IF(Table1[[#This Row],[Posting Date]]&lt;&gt;"",$D$5,"")</f>
        <v/>
      </c>
      <c r="AQ1593" s="46" t="str">
        <f>TRIM(Table1[[#This Row],[Departments-Prgrams]])</f>
        <v/>
      </c>
      <c r="AR1593" s="46" t="str">
        <f>TRIM(Table1[[#This Row],[Grant]])</f>
        <v/>
      </c>
      <c r="AS1593" s="46" t="str">
        <f>TRIM(Table1[[#This Row],[Staff ID]])</f>
        <v/>
      </c>
      <c r="AT1593" s="46" t="str">
        <f>IF(TRIM(Table1[[#This Row],[Budget Code]])=0,"",TRIM(Table1[[#This Row],[Budget Code]]))</f>
        <v/>
      </c>
      <c r="AU1593" s="46" t="str">
        <f>IF(Table1[[#This Row],[Line Description]]&lt;&gt;"",Table1[[#This Row],[Line Description]],"")</f>
        <v/>
      </c>
      <c r="AV1593" s="46" t="str">
        <f>IF(Table1[[#This Row],[Cur_Amount Debit]]&gt;0,ROUND(Table1[[#This Row],[Cur_Amount Debit]],2),"")</f>
        <v/>
      </c>
      <c r="AW1593" s="46" t="str">
        <f>IF(Table1[[#This Row],[Cur_Amount Credit]]&gt;0,ROUND(Table1[[#This Row],[Cur_Amount Credit]],2),"")</f>
        <v/>
      </c>
      <c r="AX1593" s="46" t="str">
        <f>LEFT(Table1[[#This Row],[Cur]],3)</f>
        <v/>
      </c>
      <c r="AY1593" s="59"/>
      <c r="AZ1593" s="46"/>
      <c r="BA1593" s="46" t="str">
        <f>IF(Table1[[#This Row],[Cur]]&lt;&gt;"",IF(Table1[[#This Row],[Cur]]="USD","",ExchangeRate),"")</f>
        <v/>
      </c>
      <c r="BB1593" s="46" t="str">
        <f>IF(Table1[[#This Row],[Grant]]&lt;&gt;"",VLOOKUP(Table1[[#This Row],[Grant]],Grants!B:D,3),"")</f>
        <v/>
      </c>
      <c r="BC1593" s="46" t="str">
        <f>TRIM(Table1[[#This Row],[Vendor ID]])</f>
        <v/>
      </c>
      <c r="BD1593">
        <f>IF(Table1[[#This Row],[Reference Number]]=Q1592,BD1592,BD1592+1)</f>
        <v>0</v>
      </c>
    </row>
    <row r="1594" spans="1:56" ht="11.25" customHeight="1" x14ac:dyDescent="0.25">
      <c r="A1594" s="1"/>
      <c r="B1594" s="88" t="str">
        <f>IF(Table1[[#This Row],[Posting Date]]&lt;&gt;"",IF(Table1[[#This Row],[Reference Number]]=Q1593,B1593+1,1),"")</f>
        <v/>
      </c>
      <c r="C1594" s="61"/>
      <c r="D1594" s="61"/>
      <c r="E1594" s="138"/>
      <c r="F1594" s="141" t="str">
        <f>IFERROR(IF(VLOOKUP(Table1[[#This Row],[Budget Code Description]],Dimentions!$X$6:$AC$139,2,FALSE)="","",VLOOKUP(Table1[[#This Row],[Budget Code Description]],Dimentions!$X$6:$AC$139,2,FALSE)),"")</f>
        <v/>
      </c>
      <c r="G1594" s="141"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1" t="str">
        <f>IFERROR(VLOOKUP(Table1[[#This Row],[Budget Code Description]],Table6[#All],8,FALSE),"")</f>
        <v/>
      </c>
      <c r="L1594" s="63"/>
      <c r="M1594" s="65" t="str">
        <f>IFERROR(VLOOKUP(Table1[[#This Row],[Staff ID]],Table2[],2,FALSE),"")</f>
        <v/>
      </c>
      <c r="N1594" s="209" t="str">
        <f>IFERROR(IF(VLOOKUP(Table1[[#This Row],[Budget Code Description]],Dimentions!$X$6:$AC$134,4,FALSE)="","",VLOOKUP(Table1[[#This Row],[Budget Code Description]],Dimentions!$X$6:$AC$134,4,FALSE)),"")</f>
        <v/>
      </c>
      <c r="O1594" s="65" t="str">
        <f>IFERROR(VLOOKUP(Table1[[#This Row],[Vendor ID]],Table549[],2,FALSE),"")</f>
        <v/>
      </c>
      <c r="P1594" s="63"/>
      <c r="Q1594" s="141" t="str">
        <f>IF(Table1[[#This Row],[Posting Date]]&lt;&gt;"",$D$9,"")</f>
        <v/>
      </c>
      <c r="R1594" s="157" t="str">
        <f>IF(Table1[[#This Row],[Posting Date]]&lt;&gt;"",$D$10,"")</f>
        <v/>
      </c>
      <c r="S1594" s="66"/>
      <c r="T1594" s="63"/>
      <c r="U1594" s="67"/>
      <c r="V1594" s="67"/>
      <c r="W1594" s="67" t="str">
        <f t="shared" si="29"/>
        <v/>
      </c>
      <c r="X1594" s="159" t="str">
        <f>IF(E1594="","",(IF(Table1[[#This Row],[Cur]]="USD",Table1[[#This Row],[Cur_Amount Debit]],Table1[[#This Row],[Cur_Amount Debit]]/Table1[[#This Row],[Exchange Rate]])))</f>
        <v/>
      </c>
      <c r="Y1594" s="159" t="str">
        <f>IF(E1594="","",(IF(Table1[[#This Row],[Cur]]="USD",Table1[[#This Row],[Cur_Amount Credit]],Table1[[#This Row],[Cur_Amount Credit]]/ExchangeRate)))</f>
        <v/>
      </c>
      <c r="Z1594" s="201" t="str">
        <f>IF(E1594="","",(Table1[[#This Row],[Debit USD]]-Table1[[#This Row],[Credit USD]]))</f>
        <v/>
      </c>
      <c r="AA1594" s="226"/>
      <c r="AB1594" s="255"/>
      <c r="AC1594" s="1"/>
      <c r="AD1594" s="15"/>
      <c r="AE1594" s="15" t="str">
        <f>IF(AND(OR(Table1[[#This Row],[Account]]="15030",Table1[[#This Row],[Account]]="15035",Table1[[#This Row],[Account]]="20150"),Table1[[#This Row],[Vendor ID]]=""),1,"")</f>
        <v/>
      </c>
      <c r="AF1594" s="15"/>
      <c r="AG1594" s="15"/>
      <c r="AH1594" s="15"/>
      <c r="AI1594" s="46" t="str">
        <f>IF(Table1[[#This Row],[Posting Date]]&lt;&gt;"","GJ-"&amp;CountryID,"")</f>
        <v/>
      </c>
      <c r="AJ1594" s="59" t="str">
        <f>IF(Table1[[#This Row],[Posting Date]]&lt;&gt;"",Table1[[#This Row],[Posting Date]],"")</f>
        <v/>
      </c>
      <c r="AK1594" s="46"/>
      <c r="AL1594" s="46" t="str">
        <f>IF(Table1[[#This Row],[Description]]&lt;&gt;"",Table1[[#This Row],[Description]],"")</f>
        <v/>
      </c>
      <c r="AM1594" s="46" t="str">
        <f>IF(Table1[[#This Row],[Posting Date]]&lt;&gt;"",Table1[[#This Row],[Reference Number]],"")</f>
        <v/>
      </c>
      <c r="AN1594" s="46" t="str">
        <f>TRIM(Table1[[#This Row],[Line '#]])</f>
        <v/>
      </c>
      <c r="AO1594" s="46" t="str">
        <f>TRIM(Table1[[#This Row],[Account]])</f>
        <v/>
      </c>
      <c r="AP1594" s="46" t="str">
        <f>IF(Table1[[#This Row],[Posting Date]]&lt;&gt;"",$D$5,"")</f>
        <v/>
      </c>
      <c r="AQ1594" s="46" t="str">
        <f>TRIM(Table1[[#This Row],[Departments-Prgrams]])</f>
        <v/>
      </c>
      <c r="AR1594" s="46" t="str">
        <f>TRIM(Table1[[#This Row],[Grant]])</f>
        <v/>
      </c>
      <c r="AS1594" s="46" t="str">
        <f>TRIM(Table1[[#This Row],[Staff ID]])</f>
        <v/>
      </c>
      <c r="AT1594" s="46" t="str">
        <f>IF(TRIM(Table1[[#This Row],[Budget Code]])=0,"",TRIM(Table1[[#This Row],[Budget Code]]))</f>
        <v/>
      </c>
      <c r="AU1594" s="46" t="str">
        <f>IF(Table1[[#This Row],[Line Description]]&lt;&gt;"",Table1[[#This Row],[Line Description]],"")</f>
        <v/>
      </c>
      <c r="AV1594" s="46" t="str">
        <f>IF(Table1[[#This Row],[Cur_Amount Debit]]&gt;0,ROUND(Table1[[#This Row],[Cur_Amount Debit]],2),"")</f>
        <v/>
      </c>
      <c r="AW1594" s="46" t="str">
        <f>IF(Table1[[#This Row],[Cur_Amount Credit]]&gt;0,ROUND(Table1[[#This Row],[Cur_Amount Credit]],2),"")</f>
        <v/>
      </c>
      <c r="AX1594" s="46" t="str">
        <f>LEFT(Table1[[#This Row],[Cur]],3)</f>
        <v/>
      </c>
      <c r="AY1594" s="59"/>
      <c r="AZ1594" s="46"/>
      <c r="BA1594" s="46" t="str">
        <f>IF(Table1[[#This Row],[Cur]]&lt;&gt;"",IF(Table1[[#This Row],[Cur]]="USD","",ExchangeRate),"")</f>
        <v/>
      </c>
      <c r="BB1594" s="46" t="str">
        <f>IF(Table1[[#This Row],[Grant]]&lt;&gt;"",VLOOKUP(Table1[[#This Row],[Grant]],Grants!B:D,3),"")</f>
        <v/>
      </c>
      <c r="BC1594" s="46" t="str">
        <f>TRIM(Table1[[#This Row],[Vendor ID]])</f>
        <v/>
      </c>
      <c r="BD1594">
        <f>IF(Table1[[#This Row],[Reference Number]]=Q1593,BD1593,BD1593+1)</f>
        <v>0</v>
      </c>
    </row>
    <row r="1595" spans="1:56" ht="11.25" customHeight="1" x14ac:dyDescent="0.25">
      <c r="A1595" s="1"/>
      <c r="B1595" s="88" t="str">
        <f>IF(Table1[[#This Row],[Posting Date]]&lt;&gt;"",IF(Table1[[#This Row],[Reference Number]]=Q1594,B1594+1,1),"")</f>
        <v/>
      </c>
      <c r="C1595" s="61"/>
      <c r="D1595" s="61"/>
      <c r="E1595" s="138"/>
      <c r="F1595" s="141" t="str">
        <f>IFERROR(IF(VLOOKUP(Table1[[#This Row],[Budget Code Description]],Dimentions!$X$6:$AC$139,2,FALSE)="","",VLOOKUP(Table1[[#This Row],[Budget Code Description]],Dimentions!$X$6:$AC$139,2,FALSE)),"")</f>
        <v/>
      </c>
      <c r="G1595" s="141"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1" t="str">
        <f>IFERROR(VLOOKUP(Table1[[#This Row],[Budget Code Description]],Table6[#All],8,FALSE),"")</f>
        <v/>
      </c>
      <c r="L1595" s="63"/>
      <c r="M1595" s="65" t="str">
        <f>IFERROR(VLOOKUP(Table1[[#This Row],[Staff ID]],Table2[],2,FALSE),"")</f>
        <v/>
      </c>
      <c r="N1595" s="209" t="str">
        <f>IFERROR(IF(VLOOKUP(Table1[[#This Row],[Budget Code Description]],Dimentions!$X$6:$AC$134,4,FALSE)="","",VLOOKUP(Table1[[#This Row],[Budget Code Description]],Dimentions!$X$6:$AC$134,4,FALSE)),"")</f>
        <v/>
      </c>
      <c r="O1595" s="65" t="str">
        <f>IFERROR(VLOOKUP(Table1[[#This Row],[Vendor ID]],Table549[],2,FALSE),"")</f>
        <v/>
      </c>
      <c r="P1595" s="63"/>
      <c r="Q1595" s="141" t="str">
        <f>IF(Table1[[#This Row],[Posting Date]]&lt;&gt;"",$D$9,"")</f>
        <v/>
      </c>
      <c r="R1595" s="157" t="str">
        <f>IF(Table1[[#This Row],[Posting Date]]&lt;&gt;"",$D$10,"")</f>
        <v/>
      </c>
      <c r="S1595" s="66"/>
      <c r="T1595" s="63"/>
      <c r="U1595" s="67"/>
      <c r="V1595" s="67"/>
      <c r="W1595" s="67" t="str">
        <f t="shared" si="29"/>
        <v/>
      </c>
      <c r="X1595" s="159" t="str">
        <f>IF(E1595="","",(IF(Table1[[#This Row],[Cur]]="USD",Table1[[#This Row],[Cur_Amount Debit]],Table1[[#This Row],[Cur_Amount Debit]]/Table1[[#This Row],[Exchange Rate]])))</f>
        <v/>
      </c>
      <c r="Y1595" s="159" t="str">
        <f>IF(E1595="","",(IF(Table1[[#This Row],[Cur]]="USD",Table1[[#This Row],[Cur_Amount Credit]],Table1[[#This Row],[Cur_Amount Credit]]/ExchangeRate)))</f>
        <v/>
      </c>
      <c r="Z1595" s="201" t="str">
        <f>IF(E1595="","",(Table1[[#This Row],[Debit USD]]-Table1[[#This Row],[Credit USD]]))</f>
        <v/>
      </c>
      <c r="AA1595" s="226"/>
      <c r="AB1595" s="255"/>
      <c r="AC1595" s="1"/>
      <c r="AD1595" s="15"/>
      <c r="AE1595" s="15" t="str">
        <f>IF(AND(OR(Table1[[#This Row],[Account]]="15030",Table1[[#This Row],[Account]]="15035",Table1[[#This Row],[Account]]="20150"),Table1[[#This Row],[Vendor ID]]=""),1,"")</f>
        <v/>
      </c>
      <c r="AF1595" s="15"/>
      <c r="AG1595" s="15"/>
      <c r="AH1595" s="15"/>
      <c r="AI1595" s="46" t="str">
        <f>IF(Table1[[#This Row],[Posting Date]]&lt;&gt;"","GJ-"&amp;CountryID,"")</f>
        <v/>
      </c>
      <c r="AJ1595" s="59" t="str">
        <f>IF(Table1[[#This Row],[Posting Date]]&lt;&gt;"",Table1[[#This Row],[Posting Date]],"")</f>
        <v/>
      </c>
      <c r="AK1595" s="46"/>
      <c r="AL1595" s="46" t="str">
        <f>IF(Table1[[#This Row],[Description]]&lt;&gt;"",Table1[[#This Row],[Description]],"")</f>
        <v/>
      </c>
      <c r="AM1595" s="46" t="str">
        <f>IF(Table1[[#This Row],[Posting Date]]&lt;&gt;"",Table1[[#This Row],[Reference Number]],"")</f>
        <v/>
      </c>
      <c r="AN1595" s="46" t="str">
        <f>TRIM(Table1[[#This Row],[Line '#]])</f>
        <v/>
      </c>
      <c r="AO1595" s="46" t="str">
        <f>TRIM(Table1[[#This Row],[Account]])</f>
        <v/>
      </c>
      <c r="AP1595" s="46" t="str">
        <f>IF(Table1[[#This Row],[Posting Date]]&lt;&gt;"",$D$5,"")</f>
        <v/>
      </c>
      <c r="AQ1595" s="46" t="str">
        <f>TRIM(Table1[[#This Row],[Departments-Prgrams]])</f>
        <v/>
      </c>
      <c r="AR1595" s="46" t="str">
        <f>TRIM(Table1[[#This Row],[Grant]])</f>
        <v/>
      </c>
      <c r="AS1595" s="46" t="str">
        <f>TRIM(Table1[[#This Row],[Staff ID]])</f>
        <v/>
      </c>
      <c r="AT1595" s="46" t="str">
        <f>IF(TRIM(Table1[[#This Row],[Budget Code]])=0,"",TRIM(Table1[[#This Row],[Budget Code]]))</f>
        <v/>
      </c>
      <c r="AU1595" s="46" t="str">
        <f>IF(Table1[[#This Row],[Line Description]]&lt;&gt;"",Table1[[#This Row],[Line Description]],"")</f>
        <v/>
      </c>
      <c r="AV1595" s="46" t="str">
        <f>IF(Table1[[#This Row],[Cur_Amount Debit]]&gt;0,ROUND(Table1[[#This Row],[Cur_Amount Debit]],2),"")</f>
        <v/>
      </c>
      <c r="AW1595" s="46" t="str">
        <f>IF(Table1[[#This Row],[Cur_Amount Credit]]&gt;0,ROUND(Table1[[#This Row],[Cur_Amount Credit]],2),"")</f>
        <v/>
      </c>
      <c r="AX1595" s="46" t="str">
        <f>LEFT(Table1[[#This Row],[Cur]],3)</f>
        <v/>
      </c>
      <c r="AY1595" s="59"/>
      <c r="AZ1595" s="46"/>
      <c r="BA1595" s="46" t="str">
        <f>IF(Table1[[#This Row],[Cur]]&lt;&gt;"",IF(Table1[[#This Row],[Cur]]="USD","",ExchangeRate),"")</f>
        <v/>
      </c>
      <c r="BB1595" s="46" t="str">
        <f>IF(Table1[[#This Row],[Grant]]&lt;&gt;"",VLOOKUP(Table1[[#This Row],[Grant]],Grants!B:D,3),"")</f>
        <v/>
      </c>
      <c r="BC1595" s="46" t="str">
        <f>TRIM(Table1[[#This Row],[Vendor ID]])</f>
        <v/>
      </c>
      <c r="BD1595">
        <f>IF(Table1[[#This Row],[Reference Number]]=Q1594,BD1594,BD1594+1)</f>
        <v>0</v>
      </c>
    </row>
    <row r="1596" spans="1:56" ht="11.25" customHeight="1" x14ac:dyDescent="0.25">
      <c r="A1596" s="1"/>
      <c r="B1596" s="88" t="str">
        <f>IF(Table1[[#This Row],[Posting Date]]&lt;&gt;"",IF(Table1[[#This Row],[Reference Number]]=Q1595,B1595+1,1),"")</f>
        <v/>
      </c>
      <c r="C1596" s="61"/>
      <c r="D1596" s="61"/>
      <c r="E1596" s="138"/>
      <c r="F1596" s="141" t="str">
        <f>IFERROR(IF(VLOOKUP(Table1[[#This Row],[Budget Code Description]],Dimentions!$X$6:$AC$139,2,FALSE)="","",VLOOKUP(Table1[[#This Row],[Budget Code Description]],Dimentions!$X$6:$AC$139,2,FALSE)),"")</f>
        <v/>
      </c>
      <c r="G1596" s="141"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1" t="str">
        <f>IFERROR(VLOOKUP(Table1[[#This Row],[Budget Code Description]],Table6[#All],8,FALSE),"")</f>
        <v/>
      </c>
      <c r="L1596" s="63"/>
      <c r="M1596" s="65" t="str">
        <f>IFERROR(VLOOKUP(Table1[[#This Row],[Staff ID]],Table2[],2,FALSE),"")</f>
        <v/>
      </c>
      <c r="N1596" s="209" t="str">
        <f>IFERROR(IF(VLOOKUP(Table1[[#This Row],[Budget Code Description]],Dimentions!$X$6:$AC$134,4,FALSE)="","",VLOOKUP(Table1[[#This Row],[Budget Code Description]],Dimentions!$X$6:$AC$134,4,FALSE)),"")</f>
        <v/>
      </c>
      <c r="O1596" s="65" t="str">
        <f>IFERROR(VLOOKUP(Table1[[#This Row],[Vendor ID]],Table549[],2,FALSE),"")</f>
        <v/>
      </c>
      <c r="P1596" s="63"/>
      <c r="Q1596" s="141" t="str">
        <f>IF(Table1[[#This Row],[Posting Date]]&lt;&gt;"",$D$9,"")</f>
        <v/>
      </c>
      <c r="R1596" s="157" t="str">
        <f>IF(Table1[[#This Row],[Posting Date]]&lt;&gt;"",$D$10,"")</f>
        <v/>
      </c>
      <c r="S1596" s="66"/>
      <c r="T1596" s="63"/>
      <c r="U1596" s="67"/>
      <c r="V1596" s="67"/>
      <c r="W1596" s="67" t="str">
        <f t="shared" si="29"/>
        <v/>
      </c>
      <c r="X1596" s="159" t="str">
        <f>IF(E1596="","",(IF(Table1[[#This Row],[Cur]]="USD",Table1[[#This Row],[Cur_Amount Debit]],Table1[[#This Row],[Cur_Amount Debit]]/Table1[[#This Row],[Exchange Rate]])))</f>
        <v/>
      </c>
      <c r="Y1596" s="159" t="str">
        <f>IF(E1596="","",(IF(Table1[[#This Row],[Cur]]="USD",Table1[[#This Row],[Cur_Amount Credit]],Table1[[#This Row],[Cur_Amount Credit]]/ExchangeRate)))</f>
        <v/>
      </c>
      <c r="Z1596" s="201" t="str">
        <f>IF(E1596="","",(Table1[[#This Row],[Debit USD]]-Table1[[#This Row],[Credit USD]]))</f>
        <v/>
      </c>
      <c r="AA1596" s="226"/>
      <c r="AB1596" s="255"/>
      <c r="AC1596" s="1"/>
      <c r="AD1596" s="15"/>
      <c r="AE1596" s="15" t="str">
        <f>IF(AND(OR(Table1[[#This Row],[Account]]="15030",Table1[[#This Row],[Account]]="15035",Table1[[#This Row],[Account]]="20150"),Table1[[#This Row],[Vendor ID]]=""),1,"")</f>
        <v/>
      </c>
      <c r="AF1596" s="15"/>
      <c r="AG1596" s="15"/>
      <c r="AH1596" s="15"/>
      <c r="AI1596" s="46" t="str">
        <f>IF(Table1[[#This Row],[Posting Date]]&lt;&gt;"","GJ-"&amp;CountryID,"")</f>
        <v/>
      </c>
      <c r="AJ1596" s="59" t="str">
        <f>IF(Table1[[#This Row],[Posting Date]]&lt;&gt;"",Table1[[#This Row],[Posting Date]],"")</f>
        <v/>
      </c>
      <c r="AK1596" s="46"/>
      <c r="AL1596" s="46" t="str">
        <f>IF(Table1[[#This Row],[Description]]&lt;&gt;"",Table1[[#This Row],[Description]],"")</f>
        <v/>
      </c>
      <c r="AM1596" s="46" t="str">
        <f>IF(Table1[[#This Row],[Posting Date]]&lt;&gt;"",Table1[[#This Row],[Reference Number]],"")</f>
        <v/>
      </c>
      <c r="AN1596" s="46" t="str">
        <f>TRIM(Table1[[#This Row],[Line '#]])</f>
        <v/>
      </c>
      <c r="AO1596" s="46" t="str">
        <f>TRIM(Table1[[#This Row],[Account]])</f>
        <v/>
      </c>
      <c r="AP1596" s="46" t="str">
        <f>IF(Table1[[#This Row],[Posting Date]]&lt;&gt;"",$D$5,"")</f>
        <v/>
      </c>
      <c r="AQ1596" s="46" t="str">
        <f>TRIM(Table1[[#This Row],[Departments-Prgrams]])</f>
        <v/>
      </c>
      <c r="AR1596" s="46" t="str">
        <f>TRIM(Table1[[#This Row],[Grant]])</f>
        <v/>
      </c>
      <c r="AS1596" s="46" t="str">
        <f>TRIM(Table1[[#This Row],[Staff ID]])</f>
        <v/>
      </c>
      <c r="AT1596" s="46" t="str">
        <f>IF(TRIM(Table1[[#This Row],[Budget Code]])=0,"",TRIM(Table1[[#This Row],[Budget Code]]))</f>
        <v/>
      </c>
      <c r="AU1596" s="46" t="str">
        <f>IF(Table1[[#This Row],[Line Description]]&lt;&gt;"",Table1[[#This Row],[Line Description]],"")</f>
        <v/>
      </c>
      <c r="AV1596" s="46" t="str">
        <f>IF(Table1[[#This Row],[Cur_Amount Debit]]&gt;0,ROUND(Table1[[#This Row],[Cur_Amount Debit]],2),"")</f>
        <v/>
      </c>
      <c r="AW1596" s="46" t="str">
        <f>IF(Table1[[#This Row],[Cur_Amount Credit]]&gt;0,ROUND(Table1[[#This Row],[Cur_Amount Credit]],2),"")</f>
        <v/>
      </c>
      <c r="AX1596" s="46" t="str">
        <f>LEFT(Table1[[#This Row],[Cur]],3)</f>
        <v/>
      </c>
      <c r="AY1596" s="59"/>
      <c r="AZ1596" s="46"/>
      <c r="BA1596" s="46" t="str">
        <f>IF(Table1[[#This Row],[Cur]]&lt;&gt;"",IF(Table1[[#This Row],[Cur]]="USD","",ExchangeRate),"")</f>
        <v/>
      </c>
      <c r="BB1596" s="46" t="str">
        <f>IF(Table1[[#This Row],[Grant]]&lt;&gt;"",VLOOKUP(Table1[[#This Row],[Grant]],Grants!B:D,3),"")</f>
        <v/>
      </c>
      <c r="BC1596" s="46" t="str">
        <f>TRIM(Table1[[#This Row],[Vendor ID]])</f>
        <v/>
      </c>
      <c r="BD1596">
        <f>IF(Table1[[#This Row],[Reference Number]]=Q1595,BD1595,BD1595+1)</f>
        <v>0</v>
      </c>
    </row>
    <row r="1597" spans="1:56" ht="11.25" customHeight="1" x14ac:dyDescent="0.25">
      <c r="A1597" s="1"/>
      <c r="B1597" s="88" t="str">
        <f>IF(Table1[[#This Row],[Posting Date]]&lt;&gt;"",IF(Table1[[#This Row],[Reference Number]]=Q1596,B1596+1,1),"")</f>
        <v/>
      </c>
      <c r="C1597" s="61"/>
      <c r="D1597" s="61"/>
      <c r="E1597" s="138"/>
      <c r="F1597" s="141" t="str">
        <f>IFERROR(IF(VLOOKUP(Table1[[#This Row],[Budget Code Description]],Dimentions!$X$6:$AC$139,2,FALSE)="","",VLOOKUP(Table1[[#This Row],[Budget Code Description]],Dimentions!$X$6:$AC$139,2,FALSE)),"")</f>
        <v/>
      </c>
      <c r="G1597" s="141"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1" t="str">
        <f>IFERROR(VLOOKUP(Table1[[#This Row],[Budget Code Description]],Table6[#All],8,FALSE),"")</f>
        <v/>
      </c>
      <c r="L1597" s="63"/>
      <c r="M1597" s="65" t="str">
        <f>IFERROR(VLOOKUP(Table1[[#This Row],[Staff ID]],Table2[],2,FALSE),"")</f>
        <v/>
      </c>
      <c r="N1597" s="209" t="str">
        <f>IFERROR(IF(VLOOKUP(Table1[[#This Row],[Budget Code Description]],Dimentions!$X$6:$AC$134,4,FALSE)="","",VLOOKUP(Table1[[#This Row],[Budget Code Description]],Dimentions!$X$6:$AC$134,4,FALSE)),"")</f>
        <v/>
      </c>
      <c r="O1597" s="65" t="str">
        <f>IFERROR(VLOOKUP(Table1[[#This Row],[Vendor ID]],Table549[],2,FALSE),"")</f>
        <v/>
      </c>
      <c r="P1597" s="63"/>
      <c r="Q1597" s="141" t="str">
        <f>IF(Table1[[#This Row],[Posting Date]]&lt;&gt;"",$D$9,"")</f>
        <v/>
      </c>
      <c r="R1597" s="157" t="str">
        <f>IF(Table1[[#This Row],[Posting Date]]&lt;&gt;"",$D$10,"")</f>
        <v/>
      </c>
      <c r="S1597" s="66"/>
      <c r="T1597" s="63"/>
      <c r="U1597" s="67"/>
      <c r="V1597" s="67"/>
      <c r="W1597" s="67" t="str">
        <f t="shared" si="29"/>
        <v/>
      </c>
      <c r="X1597" s="159" t="str">
        <f>IF(E1597="","",(IF(Table1[[#This Row],[Cur]]="USD",Table1[[#This Row],[Cur_Amount Debit]],Table1[[#This Row],[Cur_Amount Debit]]/Table1[[#This Row],[Exchange Rate]])))</f>
        <v/>
      </c>
      <c r="Y1597" s="159" t="str">
        <f>IF(E1597="","",(IF(Table1[[#This Row],[Cur]]="USD",Table1[[#This Row],[Cur_Amount Credit]],Table1[[#This Row],[Cur_Amount Credit]]/ExchangeRate)))</f>
        <v/>
      </c>
      <c r="Z1597" s="201" t="str">
        <f>IF(E1597="","",(Table1[[#This Row],[Debit USD]]-Table1[[#This Row],[Credit USD]]))</f>
        <v/>
      </c>
      <c r="AA1597" s="226"/>
      <c r="AB1597" s="255"/>
      <c r="AC1597" s="1"/>
      <c r="AD1597" s="15"/>
      <c r="AE1597" s="15" t="str">
        <f>IF(AND(OR(Table1[[#This Row],[Account]]="15030",Table1[[#This Row],[Account]]="15035",Table1[[#This Row],[Account]]="20150"),Table1[[#This Row],[Vendor ID]]=""),1,"")</f>
        <v/>
      </c>
      <c r="AF1597" s="15"/>
      <c r="AG1597" s="15"/>
      <c r="AH1597" s="15"/>
      <c r="AI1597" s="46" t="str">
        <f>IF(Table1[[#This Row],[Posting Date]]&lt;&gt;"","GJ-"&amp;CountryID,"")</f>
        <v/>
      </c>
      <c r="AJ1597" s="59" t="str">
        <f>IF(Table1[[#This Row],[Posting Date]]&lt;&gt;"",Table1[[#This Row],[Posting Date]],"")</f>
        <v/>
      </c>
      <c r="AK1597" s="46"/>
      <c r="AL1597" s="46" t="str">
        <f>IF(Table1[[#This Row],[Description]]&lt;&gt;"",Table1[[#This Row],[Description]],"")</f>
        <v/>
      </c>
      <c r="AM1597" s="46" t="str">
        <f>IF(Table1[[#This Row],[Posting Date]]&lt;&gt;"",Table1[[#This Row],[Reference Number]],"")</f>
        <v/>
      </c>
      <c r="AN1597" s="46" t="str">
        <f>TRIM(Table1[[#This Row],[Line '#]])</f>
        <v/>
      </c>
      <c r="AO1597" s="46" t="str">
        <f>TRIM(Table1[[#This Row],[Account]])</f>
        <v/>
      </c>
      <c r="AP1597" s="46" t="str">
        <f>IF(Table1[[#This Row],[Posting Date]]&lt;&gt;"",$D$5,"")</f>
        <v/>
      </c>
      <c r="AQ1597" s="46" t="str">
        <f>TRIM(Table1[[#This Row],[Departments-Prgrams]])</f>
        <v/>
      </c>
      <c r="AR1597" s="46" t="str">
        <f>TRIM(Table1[[#This Row],[Grant]])</f>
        <v/>
      </c>
      <c r="AS1597" s="46" t="str">
        <f>TRIM(Table1[[#This Row],[Staff ID]])</f>
        <v/>
      </c>
      <c r="AT1597" s="46" t="str">
        <f>IF(TRIM(Table1[[#This Row],[Budget Code]])=0,"",TRIM(Table1[[#This Row],[Budget Code]]))</f>
        <v/>
      </c>
      <c r="AU1597" s="46" t="str">
        <f>IF(Table1[[#This Row],[Line Description]]&lt;&gt;"",Table1[[#This Row],[Line Description]],"")</f>
        <v/>
      </c>
      <c r="AV1597" s="46" t="str">
        <f>IF(Table1[[#This Row],[Cur_Amount Debit]]&gt;0,ROUND(Table1[[#This Row],[Cur_Amount Debit]],2),"")</f>
        <v/>
      </c>
      <c r="AW1597" s="46" t="str">
        <f>IF(Table1[[#This Row],[Cur_Amount Credit]]&gt;0,ROUND(Table1[[#This Row],[Cur_Amount Credit]],2),"")</f>
        <v/>
      </c>
      <c r="AX1597" s="46" t="str">
        <f>LEFT(Table1[[#This Row],[Cur]],3)</f>
        <v/>
      </c>
      <c r="AY1597" s="59"/>
      <c r="AZ1597" s="46"/>
      <c r="BA1597" s="46" t="str">
        <f>IF(Table1[[#This Row],[Cur]]&lt;&gt;"",IF(Table1[[#This Row],[Cur]]="USD","",ExchangeRate),"")</f>
        <v/>
      </c>
      <c r="BB1597" s="46" t="str">
        <f>IF(Table1[[#This Row],[Grant]]&lt;&gt;"",VLOOKUP(Table1[[#This Row],[Grant]],Grants!B:D,3),"")</f>
        <v/>
      </c>
      <c r="BC1597" s="46" t="str">
        <f>TRIM(Table1[[#This Row],[Vendor ID]])</f>
        <v/>
      </c>
      <c r="BD1597">
        <f>IF(Table1[[#This Row],[Reference Number]]=Q1596,BD1596,BD1596+1)</f>
        <v>0</v>
      </c>
    </row>
    <row r="1598" spans="1:56" ht="11.25" customHeight="1" x14ac:dyDescent="0.25">
      <c r="A1598" s="1"/>
      <c r="B1598" s="88" t="str">
        <f>IF(Table1[[#This Row],[Posting Date]]&lt;&gt;"",IF(Table1[[#This Row],[Reference Number]]=Q1597,B1597+1,1),"")</f>
        <v/>
      </c>
      <c r="C1598" s="61"/>
      <c r="D1598" s="61"/>
      <c r="E1598" s="138"/>
      <c r="F1598" s="141" t="str">
        <f>IFERROR(IF(VLOOKUP(Table1[[#This Row],[Budget Code Description]],Dimentions!$X$6:$AC$139,2,FALSE)="","",VLOOKUP(Table1[[#This Row],[Budget Code Description]],Dimentions!$X$6:$AC$139,2,FALSE)),"")</f>
        <v/>
      </c>
      <c r="G1598" s="141"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1" t="str">
        <f>IFERROR(VLOOKUP(Table1[[#This Row],[Budget Code Description]],Table6[#All],8,FALSE),"")</f>
        <v/>
      </c>
      <c r="L1598" s="63"/>
      <c r="M1598" s="65" t="str">
        <f>IFERROR(VLOOKUP(Table1[[#This Row],[Staff ID]],Table2[],2,FALSE),"")</f>
        <v/>
      </c>
      <c r="N1598" s="209" t="str">
        <f>IFERROR(IF(VLOOKUP(Table1[[#This Row],[Budget Code Description]],Dimentions!$X$6:$AC$134,4,FALSE)="","",VLOOKUP(Table1[[#This Row],[Budget Code Description]],Dimentions!$X$6:$AC$134,4,FALSE)),"")</f>
        <v/>
      </c>
      <c r="O1598" s="65" t="str">
        <f>IFERROR(VLOOKUP(Table1[[#This Row],[Vendor ID]],Table549[],2,FALSE),"")</f>
        <v/>
      </c>
      <c r="P1598" s="63"/>
      <c r="Q1598" s="141" t="str">
        <f>IF(Table1[[#This Row],[Posting Date]]&lt;&gt;"",$D$9,"")</f>
        <v/>
      </c>
      <c r="R1598" s="157" t="str">
        <f>IF(Table1[[#This Row],[Posting Date]]&lt;&gt;"",$D$10,"")</f>
        <v/>
      </c>
      <c r="S1598" s="66"/>
      <c r="T1598" s="63"/>
      <c r="U1598" s="67"/>
      <c r="V1598" s="67"/>
      <c r="W1598" s="67" t="str">
        <f t="shared" si="29"/>
        <v/>
      </c>
      <c r="X1598" s="159" t="str">
        <f>IF(E1598="","",(IF(Table1[[#This Row],[Cur]]="USD",Table1[[#This Row],[Cur_Amount Debit]],Table1[[#This Row],[Cur_Amount Debit]]/Table1[[#This Row],[Exchange Rate]])))</f>
        <v/>
      </c>
      <c r="Y1598" s="159" t="str">
        <f>IF(E1598="","",(IF(Table1[[#This Row],[Cur]]="USD",Table1[[#This Row],[Cur_Amount Credit]],Table1[[#This Row],[Cur_Amount Credit]]/ExchangeRate)))</f>
        <v/>
      </c>
      <c r="Z1598" s="201" t="str">
        <f>IF(E1598="","",(Table1[[#This Row],[Debit USD]]-Table1[[#This Row],[Credit USD]]))</f>
        <v/>
      </c>
      <c r="AA1598" s="226"/>
      <c r="AB1598" s="255"/>
      <c r="AC1598" s="1"/>
      <c r="AD1598" s="15"/>
      <c r="AE1598" s="15" t="str">
        <f>IF(AND(OR(Table1[[#This Row],[Account]]="15030",Table1[[#This Row],[Account]]="15035",Table1[[#This Row],[Account]]="20150"),Table1[[#This Row],[Vendor ID]]=""),1,"")</f>
        <v/>
      </c>
      <c r="AF1598" s="15"/>
      <c r="AG1598" s="15"/>
      <c r="AH1598" s="15"/>
      <c r="AI1598" s="46" t="str">
        <f>IF(Table1[[#This Row],[Posting Date]]&lt;&gt;"","GJ-"&amp;CountryID,"")</f>
        <v/>
      </c>
      <c r="AJ1598" s="59" t="str">
        <f>IF(Table1[[#This Row],[Posting Date]]&lt;&gt;"",Table1[[#This Row],[Posting Date]],"")</f>
        <v/>
      </c>
      <c r="AK1598" s="46"/>
      <c r="AL1598" s="46" t="str">
        <f>IF(Table1[[#This Row],[Description]]&lt;&gt;"",Table1[[#This Row],[Description]],"")</f>
        <v/>
      </c>
      <c r="AM1598" s="46" t="str">
        <f>IF(Table1[[#This Row],[Posting Date]]&lt;&gt;"",Table1[[#This Row],[Reference Number]],"")</f>
        <v/>
      </c>
      <c r="AN1598" s="46" t="str">
        <f>TRIM(Table1[[#This Row],[Line '#]])</f>
        <v/>
      </c>
      <c r="AO1598" s="46" t="str">
        <f>TRIM(Table1[[#This Row],[Account]])</f>
        <v/>
      </c>
      <c r="AP1598" s="46" t="str">
        <f>IF(Table1[[#This Row],[Posting Date]]&lt;&gt;"",$D$5,"")</f>
        <v/>
      </c>
      <c r="AQ1598" s="46" t="str">
        <f>TRIM(Table1[[#This Row],[Departments-Prgrams]])</f>
        <v/>
      </c>
      <c r="AR1598" s="46" t="str">
        <f>TRIM(Table1[[#This Row],[Grant]])</f>
        <v/>
      </c>
      <c r="AS1598" s="46" t="str">
        <f>TRIM(Table1[[#This Row],[Staff ID]])</f>
        <v/>
      </c>
      <c r="AT1598" s="46" t="str">
        <f>IF(TRIM(Table1[[#This Row],[Budget Code]])=0,"",TRIM(Table1[[#This Row],[Budget Code]]))</f>
        <v/>
      </c>
      <c r="AU1598" s="46" t="str">
        <f>IF(Table1[[#This Row],[Line Description]]&lt;&gt;"",Table1[[#This Row],[Line Description]],"")</f>
        <v/>
      </c>
      <c r="AV1598" s="46" t="str">
        <f>IF(Table1[[#This Row],[Cur_Amount Debit]]&gt;0,ROUND(Table1[[#This Row],[Cur_Amount Debit]],2),"")</f>
        <v/>
      </c>
      <c r="AW1598" s="46" t="str">
        <f>IF(Table1[[#This Row],[Cur_Amount Credit]]&gt;0,ROUND(Table1[[#This Row],[Cur_Amount Credit]],2),"")</f>
        <v/>
      </c>
      <c r="AX1598" s="46" t="str">
        <f>LEFT(Table1[[#This Row],[Cur]],3)</f>
        <v/>
      </c>
      <c r="AY1598" s="59"/>
      <c r="AZ1598" s="46"/>
      <c r="BA1598" s="46" t="str">
        <f>IF(Table1[[#This Row],[Cur]]&lt;&gt;"",IF(Table1[[#This Row],[Cur]]="USD","",ExchangeRate),"")</f>
        <v/>
      </c>
      <c r="BB1598" s="46" t="str">
        <f>IF(Table1[[#This Row],[Grant]]&lt;&gt;"",VLOOKUP(Table1[[#This Row],[Grant]],Grants!B:D,3),"")</f>
        <v/>
      </c>
      <c r="BC1598" s="46" t="str">
        <f>TRIM(Table1[[#This Row],[Vendor ID]])</f>
        <v/>
      </c>
      <c r="BD1598">
        <f>IF(Table1[[#This Row],[Reference Number]]=Q1597,BD1597,BD1597+1)</f>
        <v>0</v>
      </c>
    </row>
    <row r="1599" spans="1:56" ht="11.25" customHeight="1" x14ac:dyDescent="0.25">
      <c r="A1599" s="1"/>
      <c r="B1599" s="88" t="str">
        <f>IF(Table1[[#This Row],[Posting Date]]&lt;&gt;"",IF(Table1[[#This Row],[Reference Number]]=Q1598,B1598+1,1),"")</f>
        <v/>
      </c>
      <c r="C1599" s="61"/>
      <c r="D1599" s="61"/>
      <c r="E1599" s="138"/>
      <c r="F1599" s="141" t="str">
        <f>IFERROR(IF(VLOOKUP(Table1[[#This Row],[Budget Code Description]],Dimentions!$X$6:$AC$139,2,FALSE)="","",VLOOKUP(Table1[[#This Row],[Budget Code Description]],Dimentions!$X$6:$AC$139,2,FALSE)),"")</f>
        <v/>
      </c>
      <c r="G1599" s="141"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1" t="str">
        <f>IFERROR(VLOOKUP(Table1[[#This Row],[Budget Code Description]],Table6[#All],8,FALSE),"")</f>
        <v/>
      </c>
      <c r="L1599" s="63"/>
      <c r="M1599" s="65" t="str">
        <f>IFERROR(VLOOKUP(Table1[[#This Row],[Staff ID]],Table2[],2,FALSE),"")</f>
        <v/>
      </c>
      <c r="N1599" s="209" t="str">
        <f>IFERROR(IF(VLOOKUP(Table1[[#This Row],[Budget Code Description]],Dimentions!$X$6:$AC$134,4,FALSE)="","",VLOOKUP(Table1[[#This Row],[Budget Code Description]],Dimentions!$X$6:$AC$134,4,FALSE)),"")</f>
        <v/>
      </c>
      <c r="O1599" s="65" t="str">
        <f>IFERROR(VLOOKUP(Table1[[#This Row],[Vendor ID]],Table549[],2,FALSE),"")</f>
        <v/>
      </c>
      <c r="P1599" s="63"/>
      <c r="Q1599" s="141" t="str">
        <f>IF(Table1[[#This Row],[Posting Date]]&lt;&gt;"",$D$9,"")</f>
        <v/>
      </c>
      <c r="R1599" s="157" t="str">
        <f>IF(Table1[[#This Row],[Posting Date]]&lt;&gt;"",$D$10,"")</f>
        <v/>
      </c>
      <c r="S1599" s="66"/>
      <c r="T1599" s="63"/>
      <c r="U1599" s="67"/>
      <c r="V1599" s="67"/>
      <c r="W1599" s="67" t="str">
        <f t="shared" si="29"/>
        <v/>
      </c>
      <c r="X1599" s="159" t="str">
        <f>IF(E1599="","",(IF(Table1[[#This Row],[Cur]]="USD",Table1[[#This Row],[Cur_Amount Debit]],Table1[[#This Row],[Cur_Amount Debit]]/Table1[[#This Row],[Exchange Rate]])))</f>
        <v/>
      </c>
      <c r="Y1599" s="159" t="str">
        <f>IF(E1599="","",(IF(Table1[[#This Row],[Cur]]="USD",Table1[[#This Row],[Cur_Amount Credit]],Table1[[#This Row],[Cur_Amount Credit]]/ExchangeRate)))</f>
        <v/>
      </c>
      <c r="Z1599" s="201" t="str">
        <f>IF(E1599="","",(Table1[[#This Row],[Debit USD]]-Table1[[#This Row],[Credit USD]]))</f>
        <v/>
      </c>
      <c r="AA1599" s="226"/>
      <c r="AB1599" s="255"/>
      <c r="AC1599" s="1"/>
      <c r="AD1599" s="15"/>
      <c r="AE1599" s="15" t="str">
        <f>IF(AND(OR(Table1[[#This Row],[Account]]="15030",Table1[[#This Row],[Account]]="15035",Table1[[#This Row],[Account]]="20150"),Table1[[#This Row],[Vendor ID]]=""),1,"")</f>
        <v/>
      </c>
      <c r="AF1599" s="15"/>
      <c r="AG1599" s="15"/>
      <c r="AH1599" s="15"/>
      <c r="AI1599" s="46" t="str">
        <f>IF(Table1[[#This Row],[Posting Date]]&lt;&gt;"","GJ-"&amp;CountryID,"")</f>
        <v/>
      </c>
      <c r="AJ1599" s="59" t="str">
        <f>IF(Table1[[#This Row],[Posting Date]]&lt;&gt;"",Table1[[#This Row],[Posting Date]],"")</f>
        <v/>
      </c>
      <c r="AK1599" s="46"/>
      <c r="AL1599" s="46" t="str">
        <f>IF(Table1[[#This Row],[Description]]&lt;&gt;"",Table1[[#This Row],[Description]],"")</f>
        <v/>
      </c>
      <c r="AM1599" s="46" t="str">
        <f>IF(Table1[[#This Row],[Posting Date]]&lt;&gt;"",Table1[[#This Row],[Reference Number]],"")</f>
        <v/>
      </c>
      <c r="AN1599" s="46" t="str">
        <f>TRIM(Table1[[#This Row],[Line '#]])</f>
        <v/>
      </c>
      <c r="AO1599" s="46" t="str">
        <f>TRIM(Table1[[#This Row],[Account]])</f>
        <v/>
      </c>
      <c r="AP1599" s="46" t="str">
        <f>IF(Table1[[#This Row],[Posting Date]]&lt;&gt;"",$D$5,"")</f>
        <v/>
      </c>
      <c r="AQ1599" s="46" t="str">
        <f>TRIM(Table1[[#This Row],[Departments-Prgrams]])</f>
        <v/>
      </c>
      <c r="AR1599" s="46" t="str">
        <f>TRIM(Table1[[#This Row],[Grant]])</f>
        <v/>
      </c>
      <c r="AS1599" s="46" t="str">
        <f>TRIM(Table1[[#This Row],[Staff ID]])</f>
        <v/>
      </c>
      <c r="AT1599" s="46" t="str">
        <f>IF(TRIM(Table1[[#This Row],[Budget Code]])=0,"",TRIM(Table1[[#This Row],[Budget Code]]))</f>
        <v/>
      </c>
      <c r="AU1599" s="46" t="str">
        <f>IF(Table1[[#This Row],[Line Description]]&lt;&gt;"",Table1[[#This Row],[Line Description]],"")</f>
        <v/>
      </c>
      <c r="AV1599" s="46" t="str">
        <f>IF(Table1[[#This Row],[Cur_Amount Debit]]&gt;0,ROUND(Table1[[#This Row],[Cur_Amount Debit]],2),"")</f>
        <v/>
      </c>
      <c r="AW1599" s="46" t="str">
        <f>IF(Table1[[#This Row],[Cur_Amount Credit]]&gt;0,ROUND(Table1[[#This Row],[Cur_Amount Credit]],2),"")</f>
        <v/>
      </c>
      <c r="AX1599" s="46" t="str">
        <f>LEFT(Table1[[#This Row],[Cur]],3)</f>
        <v/>
      </c>
      <c r="AY1599" s="59"/>
      <c r="AZ1599" s="46"/>
      <c r="BA1599" s="46" t="str">
        <f>IF(Table1[[#This Row],[Cur]]&lt;&gt;"",IF(Table1[[#This Row],[Cur]]="USD","",ExchangeRate),"")</f>
        <v/>
      </c>
      <c r="BB1599" s="46" t="str">
        <f>IF(Table1[[#This Row],[Grant]]&lt;&gt;"",VLOOKUP(Table1[[#This Row],[Grant]],Grants!B:D,3),"")</f>
        <v/>
      </c>
      <c r="BC1599" s="46" t="str">
        <f>TRIM(Table1[[#This Row],[Vendor ID]])</f>
        <v/>
      </c>
      <c r="BD1599">
        <f>IF(Table1[[#This Row],[Reference Number]]=Q1598,BD1598,BD1598+1)</f>
        <v>0</v>
      </c>
    </row>
    <row r="1600" spans="1:56" ht="11.25" customHeight="1" x14ac:dyDescent="0.25">
      <c r="A1600" s="1"/>
      <c r="B1600" s="88" t="str">
        <f>IF(Table1[[#This Row],[Posting Date]]&lt;&gt;"",IF(Table1[[#This Row],[Reference Number]]=Q1599,B1599+1,1),"")</f>
        <v/>
      </c>
      <c r="C1600" s="61"/>
      <c r="D1600" s="61"/>
      <c r="E1600" s="138"/>
      <c r="F1600" s="141" t="str">
        <f>IFERROR(IF(VLOOKUP(Table1[[#This Row],[Budget Code Description]],Dimentions!$X$6:$AC$139,2,FALSE)="","",VLOOKUP(Table1[[#This Row],[Budget Code Description]],Dimentions!$X$6:$AC$139,2,FALSE)),"")</f>
        <v/>
      </c>
      <c r="G1600" s="141"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1" t="str">
        <f>IFERROR(VLOOKUP(Table1[[#This Row],[Budget Code Description]],Table6[#All],8,FALSE),"")</f>
        <v/>
      </c>
      <c r="L1600" s="63"/>
      <c r="M1600" s="65" t="str">
        <f>IFERROR(VLOOKUP(Table1[[#This Row],[Staff ID]],Table2[],2,FALSE),"")</f>
        <v/>
      </c>
      <c r="N1600" s="209" t="str">
        <f>IFERROR(IF(VLOOKUP(Table1[[#This Row],[Budget Code Description]],Dimentions!$X$6:$AC$134,4,FALSE)="","",VLOOKUP(Table1[[#This Row],[Budget Code Description]],Dimentions!$X$6:$AC$134,4,FALSE)),"")</f>
        <v/>
      </c>
      <c r="O1600" s="65" t="str">
        <f>IFERROR(VLOOKUP(Table1[[#This Row],[Vendor ID]],Table549[],2,FALSE),"")</f>
        <v/>
      </c>
      <c r="P1600" s="63"/>
      <c r="Q1600" s="141" t="str">
        <f>IF(Table1[[#This Row],[Posting Date]]&lt;&gt;"",$D$9,"")</f>
        <v/>
      </c>
      <c r="R1600" s="157" t="str">
        <f>IF(Table1[[#This Row],[Posting Date]]&lt;&gt;"",$D$10,"")</f>
        <v/>
      </c>
      <c r="S1600" s="66"/>
      <c r="T1600" s="63"/>
      <c r="U1600" s="67"/>
      <c r="V1600" s="67"/>
      <c r="W1600" s="67" t="str">
        <f t="shared" si="29"/>
        <v/>
      </c>
      <c r="X1600" s="159" t="str">
        <f>IF(E1600="","",(IF(Table1[[#This Row],[Cur]]="USD",Table1[[#This Row],[Cur_Amount Debit]],Table1[[#This Row],[Cur_Amount Debit]]/Table1[[#This Row],[Exchange Rate]])))</f>
        <v/>
      </c>
      <c r="Y1600" s="159" t="str">
        <f>IF(E1600="","",(IF(Table1[[#This Row],[Cur]]="USD",Table1[[#This Row],[Cur_Amount Credit]],Table1[[#This Row],[Cur_Amount Credit]]/ExchangeRate)))</f>
        <v/>
      </c>
      <c r="Z1600" s="201" t="str">
        <f>IF(E1600="","",(Table1[[#This Row],[Debit USD]]-Table1[[#This Row],[Credit USD]]))</f>
        <v/>
      </c>
      <c r="AA1600" s="226"/>
      <c r="AB1600" s="255"/>
      <c r="AC1600" s="1"/>
      <c r="AD1600" s="15"/>
      <c r="AE1600" s="15" t="str">
        <f>IF(AND(OR(Table1[[#This Row],[Account]]="15030",Table1[[#This Row],[Account]]="15035",Table1[[#This Row],[Account]]="20150"),Table1[[#This Row],[Vendor ID]]=""),1,"")</f>
        <v/>
      </c>
      <c r="AF1600" s="15"/>
      <c r="AG1600" s="15"/>
      <c r="AH1600" s="15"/>
      <c r="AI1600" s="46" t="str">
        <f>IF(Table1[[#This Row],[Posting Date]]&lt;&gt;"","GJ-"&amp;CountryID,"")</f>
        <v/>
      </c>
      <c r="AJ1600" s="59" t="str">
        <f>IF(Table1[[#This Row],[Posting Date]]&lt;&gt;"",Table1[[#This Row],[Posting Date]],"")</f>
        <v/>
      </c>
      <c r="AK1600" s="46"/>
      <c r="AL1600" s="46" t="str">
        <f>IF(Table1[[#This Row],[Description]]&lt;&gt;"",Table1[[#This Row],[Description]],"")</f>
        <v/>
      </c>
      <c r="AM1600" s="46" t="str">
        <f>IF(Table1[[#This Row],[Posting Date]]&lt;&gt;"",Table1[[#This Row],[Reference Number]],"")</f>
        <v/>
      </c>
      <c r="AN1600" s="46" t="str">
        <f>TRIM(Table1[[#This Row],[Line '#]])</f>
        <v/>
      </c>
      <c r="AO1600" s="46" t="str">
        <f>TRIM(Table1[[#This Row],[Account]])</f>
        <v/>
      </c>
      <c r="AP1600" s="46" t="str">
        <f>IF(Table1[[#This Row],[Posting Date]]&lt;&gt;"",$D$5,"")</f>
        <v/>
      </c>
      <c r="AQ1600" s="46" t="str">
        <f>TRIM(Table1[[#This Row],[Departments-Prgrams]])</f>
        <v/>
      </c>
      <c r="AR1600" s="46" t="str">
        <f>TRIM(Table1[[#This Row],[Grant]])</f>
        <v/>
      </c>
      <c r="AS1600" s="46" t="str">
        <f>TRIM(Table1[[#This Row],[Staff ID]])</f>
        <v/>
      </c>
      <c r="AT1600" s="46" t="str">
        <f>IF(TRIM(Table1[[#This Row],[Budget Code]])=0,"",TRIM(Table1[[#This Row],[Budget Code]]))</f>
        <v/>
      </c>
      <c r="AU1600" s="46" t="str">
        <f>IF(Table1[[#This Row],[Line Description]]&lt;&gt;"",Table1[[#This Row],[Line Description]],"")</f>
        <v/>
      </c>
      <c r="AV1600" s="46" t="str">
        <f>IF(Table1[[#This Row],[Cur_Amount Debit]]&gt;0,ROUND(Table1[[#This Row],[Cur_Amount Debit]],2),"")</f>
        <v/>
      </c>
      <c r="AW1600" s="46" t="str">
        <f>IF(Table1[[#This Row],[Cur_Amount Credit]]&gt;0,ROUND(Table1[[#This Row],[Cur_Amount Credit]],2),"")</f>
        <v/>
      </c>
      <c r="AX1600" s="46" t="str">
        <f>LEFT(Table1[[#This Row],[Cur]],3)</f>
        <v/>
      </c>
      <c r="AY1600" s="59"/>
      <c r="AZ1600" s="46"/>
      <c r="BA1600" s="46" t="str">
        <f>IF(Table1[[#This Row],[Cur]]&lt;&gt;"",IF(Table1[[#This Row],[Cur]]="USD","",ExchangeRate),"")</f>
        <v/>
      </c>
      <c r="BB1600" s="46" t="str">
        <f>IF(Table1[[#This Row],[Grant]]&lt;&gt;"",VLOOKUP(Table1[[#This Row],[Grant]],Grants!B:D,3),"")</f>
        <v/>
      </c>
      <c r="BC1600" s="46" t="str">
        <f>TRIM(Table1[[#This Row],[Vendor ID]])</f>
        <v/>
      </c>
      <c r="BD1600">
        <f>IF(Table1[[#This Row],[Reference Number]]=Q1599,BD1599,BD1599+1)</f>
        <v>0</v>
      </c>
    </row>
    <row r="1601" spans="1:56" ht="11.25" customHeight="1" x14ac:dyDescent="0.25">
      <c r="A1601" s="1"/>
      <c r="B1601" s="88" t="str">
        <f>IF(Table1[[#This Row],[Posting Date]]&lt;&gt;"",IF(Table1[[#This Row],[Reference Number]]=Q1600,B1600+1,1),"")</f>
        <v/>
      </c>
      <c r="C1601" s="61"/>
      <c r="D1601" s="61"/>
      <c r="E1601" s="138"/>
      <c r="F1601" s="141" t="str">
        <f>IFERROR(IF(VLOOKUP(Table1[[#This Row],[Budget Code Description]],Dimentions!$X$6:$AC$139,2,FALSE)="","",VLOOKUP(Table1[[#This Row],[Budget Code Description]],Dimentions!$X$6:$AC$139,2,FALSE)),"")</f>
        <v/>
      </c>
      <c r="G1601" s="141"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1" t="str">
        <f>IFERROR(VLOOKUP(Table1[[#This Row],[Budget Code Description]],Table6[#All],8,FALSE),"")</f>
        <v/>
      </c>
      <c r="L1601" s="63"/>
      <c r="M1601" s="65" t="str">
        <f>IFERROR(VLOOKUP(Table1[[#This Row],[Staff ID]],Table2[],2,FALSE),"")</f>
        <v/>
      </c>
      <c r="N1601" s="209" t="str">
        <f>IFERROR(IF(VLOOKUP(Table1[[#This Row],[Budget Code Description]],Dimentions!$X$6:$AC$134,4,FALSE)="","",VLOOKUP(Table1[[#This Row],[Budget Code Description]],Dimentions!$X$6:$AC$134,4,FALSE)),"")</f>
        <v/>
      </c>
      <c r="O1601" s="65" t="str">
        <f>IFERROR(VLOOKUP(Table1[[#This Row],[Vendor ID]],Table549[],2,FALSE),"")</f>
        <v/>
      </c>
      <c r="P1601" s="63"/>
      <c r="Q1601" s="141" t="str">
        <f>IF(Table1[[#This Row],[Posting Date]]&lt;&gt;"",$D$9,"")</f>
        <v/>
      </c>
      <c r="R1601" s="157" t="str">
        <f>IF(Table1[[#This Row],[Posting Date]]&lt;&gt;"",$D$10,"")</f>
        <v/>
      </c>
      <c r="S1601" s="66"/>
      <c r="T1601" s="63"/>
      <c r="U1601" s="67"/>
      <c r="V1601" s="67"/>
      <c r="W1601" s="67" t="str">
        <f t="shared" si="29"/>
        <v/>
      </c>
      <c r="X1601" s="159" t="str">
        <f>IF(E1601="","",(IF(Table1[[#This Row],[Cur]]="USD",Table1[[#This Row],[Cur_Amount Debit]],Table1[[#This Row],[Cur_Amount Debit]]/Table1[[#This Row],[Exchange Rate]])))</f>
        <v/>
      </c>
      <c r="Y1601" s="159" t="str">
        <f>IF(E1601="","",(IF(Table1[[#This Row],[Cur]]="USD",Table1[[#This Row],[Cur_Amount Credit]],Table1[[#This Row],[Cur_Amount Credit]]/ExchangeRate)))</f>
        <v/>
      </c>
      <c r="Z1601" s="201" t="str">
        <f>IF(E1601="","",(Table1[[#This Row],[Debit USD]]-Table1[[#This Row],[Credit USD]]))</f>
        <v/>
      </c>
      <c r="AA1601" s="226"/>
      <c r="AB1601" s="255"/>
      <c r="AC1601" s="1"/>
      <c r="AD1601" s="15"/>
      <c r="AE1601" s="15" t="str">
        <f>IF(AND(OR(Table1[[#This Row],[Account]]="15030",Table1[[#This Row],[Account]]="15035",Table1[[#This Row],[Account]]="20150"),Table1[[#This Row],[Vendor ID]]=""),1,"")</f>
        <v/>
      </c>
      <c r="AF1601" s="15"/>
      <c r="AG1601" s="15"/>
      <c r="AH1601" s="15"/>
      <c r="AI1601" s="46" t="str">
        <f>IF(Table1[[#This Row],[Posting Date]]&lt;&gt;"","GJ-"&amp;CountryID,"")</f>
        <v/>
      </c>
      <c r="AJ1601" s="59" t="str">
        <f>IF(Table1[[#This Row],[Posting Date]]&lt;&gt;"",Table1[[#This Row],[Posting Date]],"")</f>
        <v/>
      </c>
      <c r="AK1601" s="46"/>
      <c r="AL1601" s="46" t="str">
        <f>IF(Table1[[#This Row],[Description]]&lt;&gt;"",Table1[[#This Row],[Description]],"")</f>
        <v/>
      </c>
      <c r="AM1601" s="46" t="str">
        <f>IF(Table1[[#This Row],[Posting Date]]&lt;&gt;"",Table1[[#This Row],[Reference Number]],"")</f>
        <v/>
      </c>
      <c r="AN1601" s="46" t="str">
        <f>TRIM(Table1[[#This Row],[Line '#]])</f>
        <v/>
      </c>
      <c r="AO1601" s="46" t="str">
        <f>TRIM(Table1[[#This Row],[Account]])</f>
        <v/>
      </c>
      <c r="AP1601" s="46" t="str">
        <f>IF(Table1[[#This Row],[Posting Date]]&lt;&gt;"",$D$5,"")</f>
        <v/>
      </c>
      <c r="AQ1601" s="46" t="str">
        <f>TRIM(Table1[[#This Row],[Departments-Prgrams]])</f>
        <v/>
      </c>
      <c r="AR1601" s="46" t="str">
        <f>TRIM(Table1[[#This Row],[Grant]])</f>
        <v/>
      </c>
      <c r="AS1601" s="46" t="str">
        <f>TRIM(Table1[[#This Row],[Staff ID]])</f>
        <v/>
      </c>
      <c r="AT1601" s="46" t="str">
        <f>IF(TRIM(Table1[[#This Row],[Budget Code]])=0,"",TRIM(Table1[[#This Row],[Budget Code]]))</f>
        <v/>
      </c>
      <c r="AU1601" s="46" t="str">
        <f>IF(Table1[[#This Row],[Line Description]]&lt;&gt;"",Table1[[#This Row],[Line Description]],"")</f>
        <v/>
      </c>
      <c r="AV1601" s="46" t="str">
        <f>IF(Table1[[#This Row],[Cur_Amount Debit]]&gt;0,ROUND(Table1[[#This Row],[Cur_Amount Debit]],2),"")</f>
        <v/>
      </c>
      <c r="AW1601" s="46" t="str">
        <f>IF(Table1[[#This Row],[Cur_Amount Credit]]&gt;0,ROUND(Table1[[#This Row],[Cur_Amount Credit]],2),"")</f>
        <v/>
      </c>
      <c r="AX1601" s="46" t="str">
        <f>LEFT(Table1[[#This Row],[Cur]],3)</f>
        <v/>
      </c>
      <c r="AY1601" s="59"/>
      <c r="AZ1601" s="46"/>
      <c r="BA1601" s="46" t="str">
        <f>IF(Table1[[#This Row],[Cur]]&lt;&gt;"",IF(Table1[[#This Row],[Cur]]="USD","",ExchangeRate),"")</f>
        <v/>
      </c>
      <c r="BB1601" s="46" t="str">
        <f>IF(Table1[[#This Row],[Grant]]&lt;&gt;"",VLOOKUP(Table1[[#This Row],[Grant]],Grants!B:D,3),"")</f>
        <v/>
      </c>
      <c r="BC1601" s="46" t="str">
        <f>TRIM(Table1[[#This Row],[Vendor ID]])</f>
        <v/>
      </c>
      <c r="BD1601">
        <f>IF(Table1[[#This Row],[Reference Number]]=Q1600,BD1600,BD1600+1)</f>
        <v>0</v>
      </c>
    </row>
    <row r="1602" spans="1:56" ht="11.25" customHeight="1" x14ac:dyDescent="0.25">
      <c r="A1602" s="1"/>
      <c r="B1602" s="88" t="str">
        <f>IF(Table1[[#This Row],[Posting Date]]&lt;&gt;"",IF(Table1[[#This Row],[Reference Number]]=Q1601,B1601+1,1),"")</f>
        <v/>
      </c>
      <c r="C1602" s="61"/>
      <c r="D1602" s="61"/>
      <c r="E1602" s="138"/>
      <c r="F1602" s="141" t="str">
        <f>IFERROR(IF(VLOOKUP(Table1[[#This Row],[Budget Code Description]],Dimentions!$X$6:$AC$139,2,FALSE)="","",VLOOKUP(Table1[[#This Row],[Budget Code Description]],Dimentions!$X$6:$AC$139,2,FALSE)),"")</f>
        <v/>
      </c>
      <c r="G1602" s="141"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1" t="str">
        <f>IFERROR(VLOOKUP(Table1[[#This Row],[Budget Code Description]],Table6[#All],8,FALSE),"")</f>
        <v/>
      </c>
      <c r="L1602" s="63"/>
      <c r="M1602" s="65" t="str">
        <f>IFERROR(VLOOKUP(Table1[[#This Row],[Staff ID]],Table2[],2,FALSE),"")</f>
        <v/>
      </c>
      <c r="N1602" s="209" t="str">
        <f>IFERROR(IF(VLOOKUP(Table1[[#This Row],[Budget Code Description]],Dimentions!$X$6:$AC$134,4,FALSE)="","",VLOOKUP(Table1[[#This Row],[Budget Code Description]],Dimentions!$X$6:$AC$134,4,FALSE)),"")</f>
        <v/>
      </c>
      <c r="O1602" s="65" t="str">
        <f>IFERROR(VLOOKUP(Table1[[#This Row],[Vendor ID]],Table549[],2,FALSE),"")</f>
        <v/>
      </c>
      <c r="P1602" s="63"/>
      <c r="Q1602" s="141" t="str">
        <f>IF(Table1[[#This Row],[Posting Date]]&lt;&gt;"",$D$9,"")</f>
        <v/>
      </c>
      <c r="R1602" s="157" t="str">
        <f>IF(Table1[[#This Row],[Posting Date]]&lt;&gt;"",$D$10,"")</f>
        <v/>
      </c>
      <c r="S1602" s="66"/>
      <c r="T1602" s="63"/>
      <c r="U1602" s="67"/>
      <c r="V1602" s="67"/>
      <c r="W1602" s="67" t="str">
        <f t="shared" si="29"/>
        <v/>
      </c>
      <c r="X1602" s="159" t="str">
        <f>IF(E1602="","",(IF(Table1[[#This Row],[Cur]]="USD",Table1[[#This Row],[Cur_Amount Debit]],Table1[[#This Row],[Cur_Amount Debit]]/Table1[[#This Row],[Exchange Rate]])))</f>
        <v/>
      </c>
      <c r="Y1602" s="159" t="str">
        <f>IF(E1602="","",(IF(Table1[[#This Row],[Cur]]="USD",Table1[[#This Row],[Cur_Amount Credit]],Table1[[#This Row],[Cur_Amount Credit]]/ExchangeRate)))</f>
        <v/>
      </c>
      <c r="Z1602" s="201" t="str">
        <f>IF(E1602="","",(Table1[[#This Row],[Debit USD]]-Table1[[#This Row],[Credit USD]]))</f>
        <v/>
      </c>
      <c r="AA1602" s="226"/>
      <c r="AB1602" s="255"/>
      <c r="AC1602" s="1"/>
      <c r="AD1602" s="15"/>
      <c r="AE1602" s="15" t="str">
        <f>IF(AND(OR(Table1[[#This Row],[Account]]="15030",Table1[[#This Row],[Account]]="15035",Table1[[#This Row],[Account]]="20150"),Table1[[#This Row],[Vendor ID]]=""),1,"")</f>
        <v/>
      </c>
      <c r="AF1602" s="15"/>
      <c r="AG1602" s="15"/>
      <c r="AH1602" s="15"/>
      <c r="AI1602" s="46" t="str">
        <f>IF(Table1[[#This Row],[Posting Date]]&lt;&gt;"","GJ-"&amp;CountryID,"")</f>
        <v/>
      </c>
      <c r="AJ1602" s="59" t="str">
        <f>IF(Table1[[#This Row],[Posting Date]]&lt;&gt;"",Table1[[#This Row],[Posting Date]],"")</f>
        <v/>
      </c>
      <c r="AK1602" s="46"/>
      <c r="AL1602" s="46" t="str">
        <f>IF(Table1[[#This Row],[Description]]&lt;&gt;"",Table1[[#This Row],[Description]],"")</f>
        <v/>
      </c>
      <c r="AM1602" s="46" t="str">
        <f>IF(Table1[[#This Row],[Posting Date]]&lt;&gt;"",Table1[[#This Row],[Reference Number]],"")</f>
        <v/>
      </c>
      <c r="AN1602" s="46" t="str">
        <f>TRIM(Table1[[#This Row],[Line '#]])</f>
        <v/>
      </c>
      <c r="AO1602" s="46" t="str">
        <f>TRIM(Table1[[#This Row],[Account]])</f>
        <v/>
      </c>
      <c r="AP1602" s="46" t="str">
        <f>IF(Table1[[#This Row],[Posting Date]]&lt;&gt;"",$D$5,"")</f>
        <v/>
      </c>
      <c r="AQ1602" s="46" t="str">
        <f>TRIM(Table1[[#This Row],[Departments-Prgrams]])</f>
        <v/>
      </c>
      <c r="AR1602" s="46" t="str">
        <f>TRIM(Table1[[#This Row],[Grant]])</f>
        <v/>
      </c>
      <c r="AS1602" s="46" t="str">
        <f>TRIM(Table1[[#This Row],[Staff ID]])</f>
        <v/>
      </c>
      <c r="AT1602" s="46" t="str">
        <f>IF(TRIM(Table1[[#This Row],[Budget Code]])=0,"",TRIM(Table1[[#This Row],[Budget Code]]))</f>
        <v/>
      </c>
      <c r="AU1602" s="46" t="str">
        <f>IF(Table1[[#This Row],[Line Description]]&lt;&gt;"",Table1[[#This Row],[Line Description]],"")</f>
        <v/>
      </c>
      <c r="AV1602" s="46" t="str">
        <f>IF(Table1[[#This Row],[Cur_Amount Debit]]&gt;0,ROUND(Table1[[#This Row],[Cur_Amount Debit]],2),"")</f>
        <v/>
      </c>
      <c r="AW1602" s="46" t="str">
        <f>IF(Table1[[#This Row],[Cur_Amount Credit]]&gt;0,ROUND(Table1[[#This Row],[Cur_Amount Credit]],2),"")</f>
        <v/>
      </c>
      <c r="AX1602" s="46" t="str">
        <f>LEFT(Table1[[#This Row],[Cur]],3)</f>
        <v/>
      </c>
      <c r="AY1602" s="59"/>
      <c r="AZ1602" s="46"/>
      <c r="BA1602" s="46" t="str">
        <f>IF(Table1[[#This Row],[Cur]]&lt;&gt;"",IF(Table1[[#This Row],[Cur]]="USD","",ExchangeRate),"")</f>
        <v/>
      </c>
      <c r="BB1602" s="46" t="str">
        <f>IF(Table1[[#This Row],[Grant]]&lt;&gt;"",VLOOKUP(Table1[[#This Row],[Grant]],Grants!B:D,3),"")</f>
        <v/>
      </c>
      <c r="BC1602" s="46" t="str">
        <f>TRIM(Table1[[#This Row],[Vendor ID]])</f>
        <v/>
      </c>
      <c r="BD1602">
        <f>IF(Table1[[#This Row],[Reference Number]]=Q1601,BD1601,BD1601+1)</f>
        <v>0</v>
      </c>
    </row>
    <row r="1603" spans="1:56" ht="11.25" customHeight="1" x14ac:dyDescent="0.25">
      <c r="A1603" s="1"/>
      <c r="B1603" s="88" t="str">
        <f>IF(Table1[[#This Row],[Posting Date]]&lt;&gt;"",IF(Table1[[#This Row],[Reference Number]]=Q1602,B1602+1,1),"")</f>
        <v/>
      </c>
      <c r="C1603" s="61"/>
      <c r="D1603" s="61"/>
      <c r="E1603" s="138"/>
      <c r="F1603" s="141" t="str">
        <f>IFERROR(IF(VLOOKUP(Table1[[#This Row],[Budget Code Description]],Dimentions!$X$6:$AC$139,2,FALSE)="","",VLOOKUP(Table1[[#This Row],[Budget Code Description]],Dimentions!$X$6:$AC$139,2,FALSE)),"")</f>
        <v/>
      </c>
      <c r="G1603" s="141"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1" t="str">
        <f>IFERROR(VLOOKUP(Table1[[#This Row],[Budget Code Description]],Table6[#All],8,FALSE),"")</f>
        <v/>
      </c>
      <c r="L1603" s="63"/>
      <c r="M1603" s="65" t="str">
        <f>IFERROR(VLOOKUP(Table1[[#This Row],[Staff ID]],Table2[],2,FALSE),"")</f>
        <v/>
      </c>
      <c r="N1603" s="209" t="str">
        <f>IFERROR(IF(VLOOKUP(Table1[[#This Row],[Budget Code Description]],Dimentions!$X$6:$AC$134,4,FALSE)="","",VLOOKUP(Table1[[#This Row],[Budget Code Description]],Dimentions!$X$6:$AC$134,4,FALSE)),"")</f>
        <v/>
      </c>
      <c r="O1603" s="65" t="str">
        <f>IFERROR(VLOOKUP(Table1[[#This Row],[Vendor ID]],Table549[],2,FALSE),"")</f>
        <v/>
      </c>
      <c r="P1603" s="63"/>
      <c r="Q1603" s="141" t="str">
        <f>IF(Table1[[#This Row],[Posting Date]]&lt;&gt;"",$D$9,"")</f>
        <v/>
      </c>
      <c r="R1603" s="157" t="str">
        <f>IF(Table1[[#This Row],[Posting Date]]&lt;&gt;"",$D$10,"")</f>
        <v/>
      </c>
      <c r="S1603" s="66"/>
      <c r="T1603" s="63"/>
      <c r="U1603" s="67"/>
      <c r="V1603" s="67"/>
      <c r="W1603" s="67" t="str">
        <f t="shared" si="29"/>
        <v/>
      </c>
      <c r="X1603" s="159" t="str">
        <f>IF(E1603="","",(IF(Table1[[#This Row],[Cur]]="USD",Table1[[#This Row],[Cur_Amount Debit]],Table1[[#This Row],[Cur_Amount Debit]]/Table1[[#This Row],[Exchange Rate]])))</f>
        <v/>
      </c>
      <c r="Y1603" s="159" t="str">
        <f>IF(E1603="","",(IF(Table1[[#This Row],[Cur]]="USD",Table1[[#This Row],[Cur_Amount Credit]],Table1[[#This Row],[Cur_Amount Credit]]/ExchangeRate)))</f>
        <v/>
      </c>
      <c r="Z1603" s="201" t="str">
        <f>IF(E1603="","",(Table1[[#This Row],[Debit USD]]-Table1[[#This Row],[Credit USD]]))</f>
        <v/>
      </c>
      <c r="AA1603" s="226"/>
      <c r="AB1603" s="255"/>
      <c r="AC1603" s="1"/>
      <c r="AD1603" s="15"/>
      <c r="AE1603" s="15" t="str">
        <f>IF(AND(OR(Table1[[#This Row],[Account]]="15030",Table1[[#This Row],[Account]]="15035",Table1[[#This Row],[Account]]="20150"),Table1[[#This Row],[Vendor ID]]=""),1,"")</f>
        <v/>
      </c>
      <c r="AF1603" s="15"/>
      <c r="AG1603" s="15"/>
      <c r="AH1603" s="15"/>
      <c r="AI1603" s="46" t="str">
        <f>IF(Table1[[#This Row],[Posting Date]]&lt;&gt;"","GJ-"&amp;CountryID,"")</f>
        <v/>
      </c>
      <c r="AJ1603" s="59" t="str">
        <f>IF(Table1[[#This Row],[Posting Date]]&lt;&gt;"",Table1[[#This Row],[Posting Date]],"")</f>
        <v/>
      </c>
      <c r="AK1603" s="46"/>
      <c r="AL1603" s="46" t="str">
        <f>IF(Table1[[#This Row],[Description]]&lt;&gt;"",Table1[[#This Row],[Description]],"")</f>
        <v/>
      </c>
      <c r="AM1603" s="46" t="str">
        <f>IF(Table1[[#This Row],[Posting Date]]&lt;&gt;"",Table1[[#This Row],[Reference Number]],"")</f>
        <v/>
      </c>
      <c r="AN1603" s="46" t="str">
        <f>TRIM(Table1[[#This Row],[Line '#]])</f>
        <v/>
      </c>
      <c r="AO1603" s="46" t="str">
        <f>TRIM(Table1[[#This Row],[Account]])</f>
        <v/>
      </c>
      <c r="AP1603" s="46" t="str">
        <f>IF(Table1[[#This Row],[Posting Date]]&lt;&gt;"",$D$5,"")</f>
        <v/>
      </c>
      <c r="AQ1603" s="46" t="str">
        <f>TRIM(Table1[[#This Row],[Departments-Prgrams]])</f>
        <v/>
      </c>
      <c r="AR1603" s="46" t="str">
        <f>TRIM(Table1[[#This Row],[Grant]])</f>
        <v/>
      </c>
      <c r="AS1603" s="46" t="str">
        <f>TRIM(Table1[[#This Row],[Staff ID]])</f>
        <v/>
      </c>
      <c r="AT1603" s="46" t="str">
        <f>IF(TRIM(Table1[[#This Row],[Budget Code]])=0,"",TRIM(Table1[[#This Row],[Budget Code]]))</f>
        <v/>
      </c>
      <c r="AU1603" s="46" t="str">
        <f>IF(Table1[[#This Row],[Line Description]]&lt;&gt;"",Table1[[#This Row],[Line Description]],"")</f>
        <v/>
      </c>
      <c r="AV1603" s="46" t="str">
        <f>IF(Table1[[#This Row],[Cur_Amount Debit]]&gt;0,ROUND(Table1[[#This Row],[Cur_Amount Debit]],2),"")</f>
        <v/>
      </c>
      <c r="AW1603" s="46" t="str">
        <f>IF(Table1[[#This Row],[Cur_Amount Credit]]&gt;0,ROUND(Table1[[#This Row],[Cur_Amount Credit]],2),"")</f>
        <v/>
      </c>
      <c r="AX1603" s="46" t="str">
        <f>LEFT(Table1[[#This Row],[Cur]],3)</f>
        <v/>
      </c>
      <c r="AY1603" s="59"/>
      <c r="AZ1603" s="46"/>
      <c r="BA1603" s="46" t="str">
        <f>IF(Table1[[#This Row],[Cur]]&lt;&gt;"",IF(Table1[[#This Row],[Cur]]="USD","",ExchangeRate),"")</f>
        <v/>
      </c>
      <c r="BB1603" s="46" t="str">
        <f>IF(Table1[[#This Row],[Grant]]&lt;&gt;"",VLOOKUP(Table1[[#This Row],[Grant]],Grants!B:D,3),"")</f>
        <v/>
      </c>
      <c r="BC1603" s="46" t="str">
        <f>TRIM(Table1[[#This Row],[Vendor ID]])</f>
        <v/>
      </c>
      <c r="BD1603">
        <f>IF(Table1[[#This Row],[Reference Number]]=Q1602,BD1602,BD1602+1)</f>
        <v>0</v>
      </c>
    </row>
    <row r="1604" spans="1:56" ht="11.25" customHeight="1" x14ac:dyDescent="0.25">
      <c r="A1604" s="1"/>
      <c r="B1604" s="88" t="str">
        <f>IF(Table1[[#This Row],[Posting Date]]&lt;&gt;"",IF(Table1[[#This Row],[Reference Number]]=Q1603,B1603+1,1),"")</f>
        <v/>
      </c>
      <c r="C1604" s="61"/>
      <c r="D1604" s="61"/>
      <c r="E1604" s="138"/>
      <c r="F1604" s="141" t="str">
        <f>IFERROR(IF(VLOOKUP(Table1[[#This Row],[Budget Code Description]],Dimentions!$X$6:$AC$139,2,FALSE)="","",VLOOKUP(Table1[[#This Row],[Budget Code Description]],Dimentions!$X$6:$AC$139,2,FALSE)),"")</f>
        <v/>
      </c>
      <c r="G1604" s="141"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1" t="str">
        <f>IFERROR(VLOOKUP(Table1[[#This Row],[Budget Code Description]],Table6[#All],8,FALSE),"")</f>
        <v/>
      </c>
      <c r="L1604" s="63"/>
      <c r="M1604" s="65" t="str">
        <f>IFERROR(VLOOKUP(Table1[[#This Row],[Staff ID]],Table2[],2,FALSE),"")</f>
        <v/>
      </c>
      <c r="N1604" s="209" t="str">
        <f>IFERROR(IF(VLOOKUP(Table1[[#This Row],[Budget Code Description]],Dimentions!$X$6:$AC$134,4,FALSE)="","",VLOOKUP(Table1[[#This Row],[Budget Code Description]],Dimentions!$X$6:$AC$134,4,FALSE)),"")</f>
        <v/>
      </c>
      <c r="O1604" s="65" t="str">
        <f>IFERROR(VLOOKUP(Table1[[#This Row],[Vendor ID]],Table549[],2,FALSE),"")</f>
        <v/>
      </c>
      <c r="P1604" s="63"/>
      <c r="Q1604" s="141" t="str">
        <f>IF(Table1[[#This Row],[Posting Date]]&lt;&gt;"",$D$9,"")</f>
        <v/>
      </c>
      <c r="R1604" s="157" t="str">
        <f>IF(Table1[[#This Row],[Posting Date]]&lt;&gt;"",$D$10,"")</f>
        <v/>
      </c>
      <c r="S1604" s="66"/>
      <c r="T1604" s="63"/>
      <c r="U1604" s="67"/>
      <c r="V1604" s="67"/>
      <c r="W1604" s="67" t="str">
        <f t="shared" si="29"/>
        <v/>
      </c>
      <c r="X1604" s="159" t="str">
        <f>IF(E1604="","",(IF(Table1[[#This Row],[Cur]]="USD",Table1[[#This Row],[Cur_Amount Debit]],Table1[[#This Row],[Cur_Amount Debit]]/Table1[[#This Row],[Exchange Rate]])))</f>
        <v/>
      </c>
      <c r="Y1604" s="159" t="str">
        <f>IF(E1604="","",(IF(Table1[[#This Row],[Cur]]="USD",Table1[[#This Row],[Cur_Amount Credit]],Table1[[#This Row],[Cur_Amount Credit]]/ExchangeRate)))</f>
        <v/>
      </c>
      <c r="Z1604" s="201" t="str">
        <f>IF(E1604="","",(Table1[[#This Row],[Debit USD]]-Table1[[#This Row],[Credit USD]]))</f>
        <v/>
      </c>
      <c r="AA1604" s="226"/>
      <c r="AB1604" s="255"/>
      <c r="AC1604" s="1"/>
      <c r="AD1604" s="15"/>
      <c r="AE1604" s="15" t="str">
        <f>IF(AND(OR(Table1[[#This Row],[Account]]="15030",Table1[[#This Row],[Account]]="15035",Table1[[#This Row],[Account]]="20150"),Table1[[#This Row],[Vendor ID]]=""),1,"")</f>
        <v/>
      </c>
      <c r="AF1604" s="15"/>
      <c r="AG1604" s="15"/>
      <c r="AH1604" s="15"/>
      <c r="AI1604" s="46" t="str">
        <f>IF(Table1[[#This Row],[Posting Date]]&lt;&gt;"","GJ-"&amp;CountryID,"")</f>
        <v/>
      </c>
      <c r="AJ1604" s="59" t="str">
        <f>IF(Table1[[#This Row],[Posting Date]]&lt;&gt;"",Table1[[#This Row],[Posting Date]],"")</f>
        <v/>
      </c>
      <c r="AK1604" s="46"/>
      <c r="AL1604" s="46" t="str">
        <f>IF(Table1[[#This Row],[Description]]&lt;&gt;"",Table1[[#This Row],[Description]],"")</f>
        <v/>
      </c>
      <c r="AM1604" s="46" t="str">
        <f>IF(Table1[[#This Row],[Posting Date]]&lt;&gt;"",Table1[[#This Row],[Reference Number]],"")</f>
        <v/>
      </c>
      <c r="AN1604" s="46" t="str">
        <f>TRIM(Table1[[#This Row],[Line '#]])</f>
        <v/>
      </c>
      <c r="AO1604" s="46" t="str">
        <f>TRIM(Table1[[#This Row],[Account]])</f>
        <v/>
      </c>
      <c r="AP1604" s="46" t="str">
        <f>IF(Table1[[#This Row],[Posting Date]]&lt;&gt;"",$D$5,"")</f>
        <v/>
      </c>
      <c r="AQ1604" s="46" t="str">
        <f>TRIM(Table1[[#This Row],[Departments-Prgrams]])</f>
        <v/>
      </c>
      <c r="AR1604" s="46" t="str">
        <f>TRIM(Table1[[#This Row],[Grant]])</f>
        <v/>
      </c>
      <c r="AS1604" s="46" t="str">
        <f>TRIM(Table1[[#This Row],[Staff ID]])</f>
        <v/>
      </c>
      <c r="AT1604" s="46" t="str">
        <f>IF(TRIM(Table1[[#This Row],[Budget Code]])=0,"",TRIM(Table1[[#This Row],[Budget Code]]))</f>
        <v/>
      </c>
      <c r="AU1604" s="46" t="str">
        <f>IF(Table1[[#This Row],[Line Description]]&lt;&gt;"",Table1[[#This Row],[Line Description]],"")</f>
        <v/>
      </c>
      <c r="AV1604" s="46" t="str">
        <f>IF(Table1[[#This Row],[Cur_Amount Debit]]&gt;0,ROUND(Table1[[#This Row],[Cur_Amount Debit]],2),"")</f>
        <v/>
      </c>
      <c r="AW1604" s="46" t="str">
        <f>IF(Table1[[#This Row],[Cur_Amount Credit]]&gt;0,ROUND(Table1[[#This Row],[Cur_Amount Credit]],2),"")</f>
        <v/>
      </c>
      <c r="AX1604" s="46" t="str">
        <f>LEFT(Table1[[#This Row],[Cur]],3)</f>
        <v/>
      </c>
      <c r="AY1604" s="59"/>
      <c r="AZ1604" s="46"/>
      <c r="BA1604" s="46" t="str">
        <f>IF(Table1[[#This Row],[Cur]]&lt;&gt;"",IF(Table1[[#This Row],[Cur]]="USD","",ExchangeRate),"")</f>
        <v/>
      </c>
      <c r="BB1604" s="46" t="str">
        <f>IF(Table1[[#This Row],[Grant]]&lt;&gt;"",VLOOKUP(Table1[[#This Row],[Grant]],Grants!B:D,3),"")</f>
        <v/>
      </c>
      <c r="BC1604" s="46" t="str">
        <f>TRIM(Table1[[#This Row],[Vendor ID]])</f>
        <v/>
      </c>
      <c r="BD1604">
        <f>IF(Table1[[#This Row],[Reference Number]]=Q1603,BD1603,BD1603+1)</f>
        <v>0</v>
      </c>
    </row>
    <row r="1605" spans="1:56" ht="11.25" customHeight="1" x14ac:dyDescent="0.25">
      <c r="A1605" s="1"/>
      <c r="B1605" s="88" t="str">
        <f>IF(Table1[[#This Row],[Posting Date]]&lt;&gt;"",IF(Table1[[#This Row],[Reference Number]]=Q1604,B1604+1,1),"")</f>
        <v/>
      </c>
      <c r="C1605" s="61"/>
      <c r="D1605" s="61"/>
      <c r="E1605" s="138"/>
      <c r="F1605" s="141" t="str">
        <f>IFERROR(IF(VLOOKUP(Table1[[#This Row],[Budget Code Description]],Dimentions!$X$6:$AC$139,2,FALSE)="","",VLOOKUP(Table1[[#This Row],[Budget Code Description]],Dimentions!$X$6:$AC$139,2,FALSE)),"")</f>
        <v/>
      </c>
      <c r="G1605" s="141"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1" t="str">
        <f>IFERROR(VLOOKUP(Table1[[#This Row],[Budget Code Description]],Table6[#All],8,FALSE),"")</f>
        <v/>
      </c>
      <c r="L1605" s="63"/>
      <c r="M1605" s="65" t="str">
        <f>IFERROR(VLOOKUP(Table1[[#This Row],[Staff ID]],Table2[],2,FALSE),"")</f>
        <v/>
      </c>
      <c r="N1605" s="209" t="str">
        <f>IFERROR(IF(VLOOKUP(Table1[[#This Row],[Budget Code Description]],Dimentions!$X$6:$AC$134,4,FALSE)="","",VLOOKUP(Table1[[#This Row],[Budget Code Description]],Dimentions!$X$6:$AC$134,4,FALSE)),"")</f>
        <v/>
      </c>
      <c r="O1605" s="65" t="str">
        <f>IFERROR(VLOOKUP(Table1[[#This Row],[Vendor ID]],Table549[],2,FALSE),"")</f>
        <v/>
      </c>
      <c r="P1605" s="63"/>
      <c r="Q1605" s="141" t="str">
        <f>IF(Table1[[#This Row],[Posting Date]]&lt;&gt;"",$D$9,"")</f>
        <v/>
      </c>
      <c r="R1605" s="157" t="str">
        <f>IF(Table1[[#This Row],[Posting Date]]&lt;&gt;"",$D$10,"")</f>
        <v/>
      </c>
      <c r="S1605" s="66"/>
      <c r="T1605" s="63"/>
      <c r="U1605" s="67"/>
      <c r="V1605" s="67"/>
      <c r="W1605" s="67" t="str">
        <f t="shared" si="29"/>
        <v/>
      </c>
      <c r="X1605" s="159" t="str">
        <f>IF(E1605="","",(IF(Table1[[#This Row],[Cur]]="USD",Table1[[#This Row],[Cur_Amount Debit]],Table1[[#This Row],[Cur_Amount Debit]]/Table1[[#This Row],[Exchange Rate]])))</f>
        <v/>
      </c>
      <c r="Y1605" s="159" t="str">
        <f>IF(E1605="","",(IF(Table1[[#This Row],[Cur]]="USD",Table1[[#This Row],[Cur_Amount Credit]],Table1[[#This Row],[Cur_Amount Credit]]/ExchangeRate)))</f>
        <v/>
      </c>
      <c r="Z1605" s="201" t="str">
        <f>IF(E1605="","",(Table1[[#This Row],[Debit USD]]-Table1[[#This Row],[Credit USD]]))</f>
        <v/>
      </c>
      <c r="AA1605" s="226"/>
      <c r="AB1605" s="255"/>
      <c r="AC1605" s="1"/>
      <c r="AD1605" s="15"/>
      <c r="AE1605" s="15" t="str">
        <f>IF(AND(OR(Table1[[#This Row],[Account]]="15030",Table1[[#This Row],[Account]]="15035",Table1[[#This Row],[Account]]="20150"),Table1[[#This Row],[Vendor ID]]=""),1,"")</f>
        <v/>
      </c>
      <c r="AF1605" s="15"/>
      <c r="AG1605" s="15"/>
      <c r="AH1605" s="15"/>
      <c r="AI1605" s="46" t="str">
        <f>IF(Table1[[#This Row],[Posting Date]]&lt;&gt;"","GJ-"&amp;CountryID,"")</f>
        <v/>
      </c>
      <c r="AJ1605" s="59" t="str">
        <f>IF(Table1[[#This Row],[Posting Date]]&lt;&gt;"",Table1[[#This Row],[Posting Date]],"")</f>
        <v/>
      </c>
      <c r="AK1605" s="46"/>
      <c r="AL1605" s="46" t="str">
        <f>IF(Table1[[#This Row],[Description]]&lt;&gt;"",Table1[[#This Row],[Description]],"")</f>
        <v/>
      </c>
      <c r="AM1605" s="46" t="str">
        <f>IF(Table1[[#This Row],[Posting Date]]&lt;&gt;"",Table1[[#This Row],[Reference Number]],"")</f>
        <v/>
      </c>
      <c r="AN1605" s="46" t="str">
        <f>TRIM(Table1[[#This Row],[Line '#]])</f>
        <v/>
      </c>
      <c r="AO1605" s="46" t="str">
        <f>TRIM(Table1[[#This Row],[Account]])</f>
        <v/>
      </c>
      <c r="AP1605" s="46" t="str">
        <f>IF(Table1[[#This Row],[Posting Date]]&lt;&gt;"",$D$5,"")</f>
        <v/>
      </c>
      <c r="AQ1605" s="46" t="str">
        <f>TRIM(Table1[[#This Row],[Departments-Prgrams]])</f>
        <v/>
      </c>
      <c r="AR1605" s="46" t="str">
        <f>TRIM(Table1[[#This Row],[Grant]])</f>
        <v/>
      </c>
      <c r="AS1605" s="46" t="str">
        <f>TRIM(Table1[[#This Row],[Staff ID]])</f>
        <v/>
      </c>
      <c r="AT1605" s="46" t="str">
        <f>IF(TRIM(Table1[[#This Row],[Budget Code]])=0,"",TRIM(Table1[[#This Row],[Budget Code]]))</f>
        <v/>
      </c>
      <c r="AU1605" s="46" t="str">
        <f>IF(Table1[[#This Row],[Line Description]]&lt;&gt;"",Table1[[#This Row],[Line Description]],"")</f>
        <v/>
      </c>
      <c r="AV1605" s="46" t="str">
        <f>IF(Table1[[#This Row],[Cur_Amount Debit]]&gt;0,ROUND(Table1[[#This Row],[Cur_Amount Debit]],2),"")</f>
        <v/>
      </c>
      <c r="AW1605" s="46" t="str">
        <f>IF(Table1[[#This Row],[Cur_Amount Credit]]&gt;0,ROUND(Table1[[#This Row],[Cur_Amount Credit]],2),"")</f>
        <v/>
      </c>
      <c r="AX1605" s="46" t="str">
        <f>LEFT(Table1[[#This Row],[Cur]],3)</f>
        <v/>
      </c>
      <c r="AY1605" s="59"/>
      <c r="AZ1605" s="46"/>
      <c r="BA1605" s="46" t="str">
        <f>IF(Table1[[#This Row],[Cur]]&lt;&gt;"",IF(Table1[[#This Row],[Cur]]="USD","",ExchangeRate),"")</f>
        <v/>
      </c>
      <c r="BB1605" s="46" t="str">
        <f>IF(Table1[[#This Row],[Grant]]&lt;&gt;"",VLOOKUP(Table1[[#This Row],[Grant]],Grants!B:D,3),"")</f>
        <v/>
      </c>
      <c r="BC1605" s="46" t="str">
        <f>TRIM(Table1[[#This Row],[Vendor ID]])</f>
        <v/>
      </c>
      <c r="BD1605">
        <f>IF(Table1[[#This Row],[Reference Number]]=Q1604,BD1604,BD1604+1)</f>
        <v>0</v>
      </c>
    </row>
    <row r="1606" spans="1:56" ht="11.25" customHeight="1" x14ac:dyDescent="0.25">
      <c r="A1606" s="1"/>
      <c r="B1606" s="88" t="str">
        <f>IF(Table1[[#This Row],[Posting Date]]&lt;&gt;"",IF(Table1[[#This Row],[Reference Number]]=Q1605,B1605+1,1),"")</f>
        <v/>
      </c>
      <c r="C1606" s="61"/>
      <c r="D1606" s="61"/>
      <c r="E1606" s="138"/>
      <c r="F1606" s="141" t="str">
        <f>IFERROR(IF(VLOOKUP(Table1[[#This Row],[Budget Code Description]],Dimentions!$X$6:$AC$139,2,FALSE)="","",VLOOKUP(Table1[[#This Row],[Budget Code Description]],Dimentions!$X$6:$AC$139,2,FALSE)),"")</f>
        <v/>
      </c>
      <c r="G1606" s="141"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1" t="str">
        <f>IFERROR(VLOOKUP(Table1[[#This Row],[Budget Code Description]],Table6[#All],8,FALSE),"")</f>
        <v/>
      </c>
      <c r="L1606" s="63"/>
      <c r="M1606" s="65" t="str">
        <f>IFERROR(VLOOKUP(Table1[[#This Row],[Staff ID]],Table2[],2,FALSE),"")</f>
        <v/>
      </c>
      <c r="N1606" s="209" t="str">
        <f>IFERROR(IF(VLOOKUP(Table1[[#This Row],[Budget Code Description]],Dimentions!$X$6:$AC$134,4,FALSE)="","",VLOOKUP(Table1[[#This Row],[Budget Code Description]],Dimentions!$X$6:$AC$134,4,FALSE)),"")</f>
        <v/>
      </c>
      <c r="O1606" s="65" t="str">
        <f>IFERROR(VLOOKUP(Table1[[#This Row],[Vendor ID]],Table549[],2,FALSE),"")</f>
        <v/>
      </c>
      <c r="P1606" s="63"/>
      <c r="Q1606" s="141" t="str">
        <f>IF(Table1[[#This Row],[Posting Date]]&lt;&gt;"",$D$9,"")</f>
        <v/>
      </c>
      <c r="R1606" s="157" t="str">
        <f>IF(Table1[[#This Row],[Posting Date]]&lt;&gt;"",$D$10,"")</f>
        <v/>
      </c>
      <c r="S1606" s="66"/>
      <c r="T1606" s="63"/>
      <c r="U1606" s="67"/>
      <c r="V1606" s="67"/>
      <c r="W1606" s="67" t="str">
        <f t="shared" si="29"/>
        <v/>
      </c>
      <c r="X1606" s="159" t="str">
        <f>IF(E1606="","",(IF(Table1[[#This Row],[Cur]]="USD",Table1[[#This Row],[Cur_Amount Debit]],Table1[[#This Row],[Cur_Amount Debit]]/Table1[[#This Row],[Exchange Rate]])))</f>
        <v/>
      </c>
      <c r="Y1606" s="159" t="str">
        <f>IF(E1606="","",(IF(Table1[[#This Row],[Cur]]="USD",Table1[[#This Row],[Cur_Amount Credit]],Table1[[#This Row],[Cur_Amount Credit]]/ExchangeRate)))</f>
        <v/>
      </c>
      <c r="Z1606" s="201" t="str">
        <f>IF(E1606="","",(Table1[[#This Row],[Debit USD]]-Table1[[#This Row],[Credit USD]]))</f>
        <v/>
      </c>
      <c r="AA1606" s="226"/>
      <c r="AB1606" s="255"/>
      <c r="AC1606" s="1"/>
      <c r="AD1606" s="15"/>
      <c r="AE1606" s="15" t="str">
        <f>IF(AND(OR(Table1[[#This Row],[Account]]="15030",Table1[[#This Row],[Account]]="15035",Table1[[#This Row],[Account]]="20150"),Table1[[#This Row],[Vendor ID]]=""),1,"")</f>
        <v/>
      </c>
      <c r="AF1606" s="15"/>
      <c r="AG1606" s="15"/>
      <c r="AH1606" s="15"/>
      <c r="AI1606" s="46" t="str">
        <f>IF(Table1[[#This Row],[Posting Date]]&lt;&gt;"","GJ-"&amp;CountryID,"")</f>
        <v/>
      </c>
      <c r="AJ1606" s="59" t="str">
        <f>IF(Table1[[#This Row],[Posting Date]]&lt;&gt;"",Table1[[#This Row],[Posting Date]],"")</f>
        <v/>
      </c>
      <c r="AK1606" s="46"/>
      <c r="AL1606" s="46" t="str">
        <f>IF(Table1[[#This Row],[Description]]&lt;&gt;"",Table1[[#This Row],[Description]],"")</f>
        <v/>
      </c>
      <c r="AM1606" s="46" t="str">
        <f>IF(Table1[[#This Row],[Posting Date]]&lt;&gt;"",Table1[[#This Row],[Reference Number]],"")</f>
        <v/>
      </c>
      <c r="AN1606" s="46" t="str">
        <f>TRIM(Table1[[#This Row],[Line '#]])</f>
        <v/>
      </c>
      <c r="AO1606" s="46" t="str">
        <f>TRIM(Table1[[#This Row],[Account]])</f>
        <v/>
      </c>
      <c r="AP1606" s="46" t="str">
        <f>IF(Table1[[#This Row],[Posting Date]]&lt;&gt;"",$D$5,"")</f>
        <v/>
      </c>
      <c r="AQ1606" s="46" t="str">
        <f>TRIM(Table1[[#This Row],[Departments-Prgrams]])</f>
        <v/>
      </c>
      <c r="AR1606" s="46" t="str">
        <f>TRIM(Table1[[#This Row],[Grant]])</f>
        <v/>
      </c>
      <c r="AS1606" s="46" t="str">
        <f>TRIM(Table1[[#This Row],[Staff ID]])</f>
        <v/>
      </c>
      <c r="AT1606" s="46" t="str">
        <f>IF(TRIM(Table1[[#This Row],[Budget Code]])=0,"",TRIM(Table1[[#This Row],[Budget Code]]))</f>
        <v/>
      </c>
      <c r="AU1606" s="46" t="str">
        <f>IF(Table1[[#This Row],[Line Description]]&lt;&gt;"",Table1[[#This Row],[Line Description]],"")</f>
        <v/>
      </c>
      <c r="AV1606" s="46" t="str">
        <f>IF(Table1[[#This Row],[Cur_Amount Debit]]&gt;0,ROUND(Table1[[#This Row],[Cur_Amount Debit]],2),"")</f>
        <v/>
      </c>
      <c r="AW1606" s="46" t="str">
        <f>IF(Table1[[#This Row],[Cur_Amount Credit]]&gt;0,ROUND(Table1[[#This Row],[Cur_Amount Credit]],2),"")</f>
        <v/>
      </c>
      <c r="AX1606" s="46" t="str">
        <f>LEFT(Table1[[#This Row],[Cur]],3)</f>
        <v/>
      </c>
      <c r="AY1606" s="59"/>
      <c r="AZ1606" s="46"/>
      <c r="BA1606" s="46" t="str">
        <f>IF(Table1[[#This Row],[Cur]]&lt;&gt;"",IF(Table1[[#This Row],[Cur]]="USD","",ExchangeRate),"")</f>
        <v/>
      </c>
      <c r="BB1606" s="46" t="str">
        <f>IF(Table1[[#This Row],[Grant]]&lt;&gt;"",VLOOKUP(Table1[[#This Row],[Grant]],Grants!B:D,3),"")</f>
        <v/>
      </c>
      <c r="BC1606" s="46" t="str">
        <f>TRIM(Table1[[#This Row],[Vendor ID]])</f>
        <v/>
      </c>
      <c r="BD1606">
        <f>IF(Table1[[#This Row],[Reference Number]]=Q1605,BD1605,BD1605+1)</f>
        <v>0</v>
      </c>
    </row>
    <row r="1607" spans="1:56" ht="11.25" customHeight="1" x14ac:dyDescent="0.25">
      <c r="A1607" s="1"/>
      <c r="B1607" s="88" t="str">
        <f>IF(Table1[[#This Row],[Posting Date]]&lt;&gt;"",IF(Table1[[#This Row],[Reference Number]]=Q1606,B1606+1,1),"")</f>
        <v/>
      </c>
      <c r="C1607" s="61"/>
      <c r="D1607" s="61"/>
      <c r="E1607" s="138"/>
      <c r="F1607" s="141" t="str">
        <f>IFERROR(IF(VLOOKUP(Table1[[#This Row],[Budget Code Description]],Dimentions!$X$6:$AC$139,2,FALSE)="","",VLOOKUP(Table1[[#This Row],[Budget Code Description]],Dimentions!$X$6:$AC$139,2,FALSE)),"")</f>
        <v/>
      </c>
      <c r="G1607" s="141"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1" t="str">
        <f>IFERROR(VLOOKUP(Table1[[#This Row],[Budget Code Description]],Table6[#All],8,FALSE),"")</f>
        <v/>
      </c>
      <c r="L1607" s="63"/>
      <c r="M1607" s="65" t="str">
        <f>IFERROR(VLOOKUP(Table1[[#This Row],[Staff ID]],Table2[],2,FALSE),"")</f>
        <v/>
      </c>
      <c r="N1607" s="209" t="str">
        <f>IFERROR(IF(VLOOKUP(Table1[[#This Row],[Budget Code Description]],Dimentions!$X$6:$AC$134,4,FALSE)="","",VLOOKUP(Table1[[#This Row],[Budget Code Description]],Dimentions!$X$6:$AC$134,4,FALSE)),"")</f>
        <v/>
      </c>
      <c r="O1607" s="65" t="str">
        <f>IFERROR(VLOOKUP(Table1[[#This Row],[Vendor ID]],Table549[],2,FALSE),"")</f>
        <v/>
      </c>
      <c r="P1607" s="63"/>
      <c r="Q1607" s="141" t="str">
        <f>IF(Table1[[#This Row],[Posting Date]]&lt;&gt;"",$D$9,"")</f>
        <v/>
      </c>
      <c r="R1607" s="157" t="str">
        <f>IF(Table1[[#This Row],[Posting Date]]&lt;&gt;"",$D$10,"")</f>
        <v/>
      </c>
      <c r="S1607" s="66"/>
      <c r="T1607" s="63"/>
      <c r="U1607" s="67"/>
      <c r="V1607" s="67"/>
      <c r="W1607" s="67" t="str">
        <f t="shared" si="29"/>
        <v/>
      </c>
      <c r="X1607" s="159" t="str">
        <f>IF(E1607="","",(IF(Table1[[#This Row],[Cur]]="USD",Table1[[#This Row],[Cur_Amount Debit]],Table1[[#This Row],[Cur_Amount Debit]]/Table1[[#This Row],[Exchange Rate]])))</f>
        <v/>
      </c>
      <c r="Y1607" s="159" t="str">
        <f>IF(E1607="","",(IF(Table1[[#This Row],[Cur]]="USD",Table1[[#This Row],[Cur_Amount Credit]],Table1[[#This Row],[Cur_Amount Credit]]/ExchangeRate)))</f>
        <v/>
      </c>
      <c r="Z1607" s="201" t="str">
        <f>IF(E1607="","",(Table1[[#This Row],[Debit USD]]-Table1[[#This Row],[Credit USD]]))</f>
        <v/>
      </c>
      <c r="AA1607" s="226"/>
      <c r="AB1607" s="255"/>
      <c r="AC1607" s="1"/>
      <c r="AD1607" s="15"/>
      <c r="AE1607" s="15" t="str">
        <f>IF(AND(OR(Table1[[#This Row],[Account]]="15030",Table1[[#This Row],[Account]]="15035",Table1[[#This Row],[Account]]="20150"),Table1[[#This Row],[Vendor ID]]=""),1,"")</f>
        <v/>
      </c>
      <c r="AF1607" s="15"/>
      <c r="AG1607" s="15"/>
      <c r="AH1607" s="15"/>
      <c r="AI1607" s="46" t="str">
        <f>IF(Table1[[#This Row],[Posting Date]]&lt;&gt;"","GJ-"&amp;CountryID,"")</f>
        <v/>
      </c>
      <c r="AJ1607" s="59" t="str">
        <f>IF(Table1[[#This Row],[Posting Date]]&lt;&gt;"",Table1[[#This Row],[Posting Date]],"")</f>
        <v/>
      </c>
      <c r="AK1607" s="46"/>
      <c r="AL1607" s="46" t="str">
        <f>IF(Table1[[#This Row],[Description]]&lt;&gt;"",Table1[[#This Row],[Description]],"")</f>
        <v/>
      </c>
      <c r="AM1607" s="46" t="str">
        <f>IF(Table1[[#This Row],[Posting Date]]&lt;&gt;"",Table1[[#This Row],[Reference Number]],"")</f>
        <v/>
      </c>
      <c r="AN1607" s="46" t="str">
        <f>TRIM(Table1[[#This Row],[Line '#]])</f>
        <v/>
      </c>
      <c r="AO1607" s="46" t="str">
        <f>TRIM(Table1[[#This Row],[Account]])</f>
        <v/>
      </c>
      <c r="AP1607" s="46" t="str">
        <f>IF(Table1[[#This Row],[Posting Date]]&lt;&gt;"",$D$5,"")</f>
        <v/>
      </c>
      <c r="AQ1607" s="46" t="str">
        <f>TRIM(Table1[[#This Row],[Departments-Prgrams]])</f>
        <v/>
      </c>
      <c r="AR1607" s="46" t="str">
        <f>TRIM(Table1[[#This Row],[Grant]])</f>
        <v/>
      </c>
      <c r="AS1607" s="46" t="str">
        <f>TRIM(Table1[[#This Row],[Staff ID]])</f>
        <v/>
      </c>
      <c r="AT1607" s="46" t="str">
        <f>IF(TRIM(Table1[[#This Row],[Budget Code]])=0,"",TRIM(Table1[[#This Row],[Budget Code]]))</f>
        <v/>
      </c>
      <c r="AU1607" s="46" t="str">
        <f>IF(Table1[[#This Row],[Line Description]]&lt;&gt;"",Table1[[#This Row],[Line Description]],"")</f>
        <v/>
      </c>
      <c r="AV1607" s="46" t="str">
        <f>IF(Table1[[#This Row],[Cur_Amount Debit]]&gt;0,ROUND(Table1[[#This Row],[Cur_Amount Debit]],2),"")</f>
        <v/>
      </c>
      <c r="AW1607" s="46" t="str">
        <f>IF(Table1[[#This Row],[Cur_Amount Credit]]&gt;0,ROUND(Table1[[#This Row],[Cur_Amount Credit]],2),"")</f>
        <v/>
      </c>
      <c r="AX1607" s="46" t="str">
        <f>LEFT(Table1[[#This Row],[Cur]],3)</f>
        <v/>
      </c>
      <c r="AY1607" s="59"/>
      <c r="AZ1607" s="46"/>
      <c r="BA1607" s="46" t="str">
        <f>IF(Table1[[#This Row],[Cur]]&lt;&gt;"",IF(Table1[[#This Row],[Cur]]="USD","",ExchangeRate),"")</f>
        <v/>
      </c>
      <c r="BB1607" s="46" t="str">
        <f>IF(Table1[[#This Row],[Grant]]&lt;&gt;"",VLOOKUP(Table1[[#This Row],[Grant]],Grants!B:D,3),"")</f>
        <v/>
      </c>
      <c r="BC1607" s="46" t="str">
        <f>TRIM(Table1[[#This Row],[Vendor ID]])</f>
        <v/>
      </c>
      <c r="BD1607">
        <f>IF(Table1[[#This Row],[Reference Number]]=Q1606,BD1606,BD1606+1)</f>
        <v>0</v>
      </c>
    </row>
    <row r="1608" spans="1:56" ht="11.25" customHeight="1" x14ac:dyDescent="0.25">
      <c r="A1608" s="1"/>
      <c r="B1608" s="88" t="str">
        <f>IF(Table1[[#This Row],[Posting Date]]&lt;&gt;"",IF(Table1[[#This Row],[Reference Number]]=Q1607,B1607+1,1),"")</f>
        <v/>
      </c>
      <c r="C1608" s="61"/>
      <c r="D1608" s="61"/>
      <c r="E1608" s="138"/>
      <c r="F1608" s="141" t="str">
        <f>IFERROR(IF(VLOOKUP(Table1[[#This Row],[Budget Code Description]],Dimentions!$X$6:$AC$139,2,FALSE)="","",VLOOKUP(Table1[[#This Row],[Budget Code Description]],Dimentions!$X$6:$AC$139,2,FALSE)),"")</f>
        <v/>
      </c>
      <c r="G1608" s="141"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1" t="str">
        <f>IFERROR(VLOOKUP(Table1[[#This Row],[Budget Code Description]],Table6[#All],8,FALSE),"")</f>
        <v/>
      </c>
      <c r="L1608" s="63"/>
      <c r="M1608" s="65" t="str">
        <f>IFERROR(VLOOKUP(Table1[[#This Row],[Staff ID]],Table2[],2,FALSE),"")</f>
        <v/>
      </c>
      <c r="N1608" s="209" t="str">
        <f>IFERROR(IF(VLOOKUP(Table1[[#This Row],[Budget Code Description]],Dimentions!$X$6:$AC$134,4,FALSE)="","",VLOOKUP(Table1[[#This Row],[Budget Code Description]],Dimentions!$X$6:$AC$134,4,FALSE)),"")</f>
        <v/>
      </c>
      <c r="O1608" s="65" t="str">
        <f>IFERROR(VLOOKUP(Table1[[#This Row],[Vendor ID]],Table549[],2,FALSE),"")</f>
        <v/>
      </c>
      <c r="P1608" s="63"/>
      <c r="Q1608" s="141" t="str">
        <f>IF(Table1[[#This Row],[Posting Date]]&lt;&gt;"",$D$9,"")</f>
        <v/>
      </c>
      <c r="R1608" s="157" t="str">
        <f>IF(Table1[[#This Row],[Posting Date]]&lt;&gt;"",$D$10,"")</f>
        <v/>
      </c>
      <c r="S1608" s="66"/>
      <c r="T1608" s="63"/>
      <c r="U1608" s="67"/>
      <c r="V1608" s="67"/>
      <c r="W1608" s="67" t="str">
        <f t="shared" si="29"/>
        <v/>
      </c>
      <c r="X1608" s="159" t="str">
        <f>IF(E1608="","",(IF(Table1[[#This Row],[Cur]]="USD",Table1[[#This Row],[Cur_Amount Debit]],Table1[[#This Row],[Cur_Amount Debit]]/Table1[[#This Row],[Exchange Rate]])))</f>
        <v/>
      </c>
      <c r="Y1608" s="159" t="str">
        <f>IF(E1608="","",(IF(Table1[[#This Row],[Cur]]="USD",Table1[[#This Row],[Cur_Amount Credit]],Table1[[#This Row],[Cur_Amount Credit]]/ExchangeRate)))</f>
        <v/>
      </c>
      <c r="Z1608" s="201" t="str">
        <f>IF(E1608="","",(Table1[[#This Row],[Debit USD]]-Table1[[#This Row],[Credit USD]]))</f>
        <v/>
      </c>
      <c r="AA1608" s="226"/>
      <c r="AB1608" s="255"/>
      <c r="AC1608" s="1"/>
      <c r="AD1608" s="15"/>
      <c r="AE1608" s="15" t="str">
        <f>IF(AND(OR(Table1[[#This Row],[Account]]="15030",Table1[[#This Row],[Account]]="15035",Table1[[#This Row],[Account]]="20150"),Table1[[#This Row],[Vendor ID]]=""),1,"")</f>
        <v/>
      </c>
      <c r="AF1608" s="15"/>
      <c r="AG1608" s="15"/>
      <c r="AH1608" s="15"/>
      <c r="AI1608" s="46" t="str">
        <f>IF(Table1[[#This Row],[Posting Date]]&lt;&gt;"","GJ-"&amp;CountryID,"")</f>
        <v/>
      </c>
      <c r="AJ1608" s="59" t="str">
        <f>IF(Table1[[#This Row],[Posting Date]]&lt;&gt;"",Table1[[#This Row],[Posting Date]],"")</f>
        <v/>
      </c>
      <c r="AK1608" s="46"/>
      <c r="AL1608" s="46" t="str">
        <f>IF(Table1[[#This Row],[Description]]&lt;&gt;"",Table1[[#This Row],[Description]],"")</f>
        <v/>
      </c>
      <c r="AM1608" s="46" t="str">
        <f>IF(Table1[[#This Row],[Posting Date]]&lt;&gt;"",Table1[[#This Row],[Reference Number]],"")</f>
        <v/>
      </c>
      <c r="AN1608" s="46" t="str">
        <f>TRIM(Table1[[#This Row],[Line '#]])</f>
        <v/>
      </c>
      <c r="AO1608" s="46" t="str">
        <f>TRIM(Table1[[#This Row],[Account]])</f>
        <v/>
      </c>
      <c r="AP1608" s="46" t="str">
        <f>IF(Table1[[#This Row],[Posting Date]]&lt;&gt;"",$D$5,"")</f>
        <v/>
      </c>
      <c r="AQ1608" s="46" t="str">
        <f>TRIM(Table1[[#This Row],[Departments-Prgrams]])</f>
        <v/>
      </c>
      <c r="AR1608" s="46" t="str">
        <f>TRIM(Table1[[#This Row],[Grant]])</f>
        <v/>
      </c>
      <c r="AS1608" s="46" t="str">
        <f>TRIM(Table1[[#This Row],[Staff ID]])</f>
        <v/>
      </c>
      <c r="AT1608" s="46" t="str">
        <f>IF(TRIM(Table1[[#This Row],[Budget Code]])=0,"",TRIM(Table1[[#This Row],[Budget Code]]))</f>
        <v/>
      </c>
      <c r="AU1608" s="46" t="str">
        <f>IF(Table1[[#This Row],[Line Description]]&lt;&gt;"",Table1[[#This Row],[Line Description]],"")</f>
        <v/>
      </c>
      <c r="AV1608" s="46" t="str">
        <f>IF(Table1[[#This Row],[Cur_Amount Debit]]&gt;0,ROUND(Table1[[#This Row],[Cur_Amount Debit]],2),"")</f>
        <v/>
      </c>
      <c r="AW1608" s="46" t="str">
        <f>IF(Table1[[#This Row],[Cur_Amount Credit]]&gt;0,ROUND(Table1[[#This Row],[Cur_Amount Credit]],2),"")</f>
        <v/>
      </c>
      <c r="AX1608" s="46" t="str">
        <f>LEFT(Table1[[#This Row],[Cur]],3)</f>
        <v/>
      </c>
      <c r="AY1608" s="59"/>
      <c r="AZ1608" s="46"/>
      <c r="BA1608" s="46" t="str">
        <f>IF(Table1[[#This Row],[Cur]]&lt;&gt;"",IF(Table1[[#This Row],[Cur]]="USD","",ExchangeRate),"")</f>
        <v/>
      </c>
      <c r="BB1608" s="46" t="str">
        <f>IF(Table1[[#This Row],[Grant]]&lt;&gt;"",VLOOKUP(Table1[[#This Row],[Grant]],Grants!B:D,3),"")</f>
        <v/>
      </c>
      <c r="BC1608" s="46" t="str">
        <f>TRIM(Table1[[#This Row],[Vendor ID]])</f>
        <v/>
      </c>
      <c r="BD1608">
        <f>IF(Table1[[#This Row],[Reference Number]]=Q1607,BD1607,BD1607+1)</f>
        <v>0</v>
      </c>
    </row>
    <row r="1609" spans="1:56" ht="11.25" customHeight="1" x14ac:dyDescent="0.25">
      <c r="A1609" s="1"/>
      <c r="B1609" s="88" t="str">
        <f>IF(Table1[[#This Row],[Posting Date]]&lt;&gt;"",IF(Table1[[#This Row],[Reference Number]]=Q1608,B1608+1,1),"")</f>
        <v/>
      </c>
      <c r="C1609" s="61"/>
      <c r="D1609" s="61"/>
      <c r="E1609" s="138"/>
      <c r="F1609" s="141" t="str">
        <f>IFERROR(IF(VLOOKUP(Table1[[#This Row],[Budget Code Description]],Dimentions!$X$6:$AC$139,2,FALSE)="","",VLOOKUP(Table1[[#This Row],[Budget Code Description]],Dimentions!$X$6:$AC$139,2,FALSE)),"")</f>
        <v/>
      </c>
      <c r="G1609" s="141"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1" t="str">
        <f>IFERROR(VLOOKUP(Table1[[#This Row],[Budget Code Description]],Table6[#All],8,FALSE),"")</f>
        <v/>
      </c>
      <c r="L1609" s="63"/>
      <c r="M1609" s="65" t="str">
        <f>IFERROR(VLOOKUP(Table1[[#This Row],[Staff ID]],Table2[],2,FALSE),"")</f>
        <v/>
      </c>
      <c r="N1609" s="209" t="str">
        <f>IFERROR(IF(VLOOKUP(Table1[[#This Row],[Budget Code Description]],Dimentions!$X$6:$AC$134,4,FALSE)="","",VLOOKUP(Table1[[#This Row],[Budget Code Description]],Dimentions!$X$6:$AC$134,4,FALSE)),"")</f>
        <v/>
      </c>
      <c r="O1609" s="65" t="str">
        <f>IFERROR(VLOOKUP(Table1[[#This Row],[Vendor ID]],Table549[],2,FALSE),"")</f>
        <v/>
      </c>
      <c r="P1609" s="63"/>
      <c r="Q1609" s="141" t="str">
        <f>IF(Table1[[#This Row],[Posting Date]]&lt;&gt;"",$D$9,"")</f>
        <v/>
      </c>
      <c r="R1609" s="157" t="str">
        <f>IF(Table1[[#This Row],[Posting Date]]&lt;&gt;"",$D$10,"")</f>
        <v/>
      </c>
      <c r="S1609" s="66"/>
      <c r="T1609" s="63"/>
      <c r="U1609" s="67"/>
      <c r="V1609" s="67"/>
      <c r="W1609" s="67" t="str">
        <f t="shared" si="29"/>
        <v/>
      </c>
      <c r="X1609" s="159" t="str">
        <f>IF(E1609="","",(IF(Table1[[#This Row],[Cur]]="USD",Table1[[#This Row],[Cur_Amount Debit]],Table1[[#This Row],[Cur_Amount Debit]]/Table1[[#This Row],[Exchange Rate]])))</f>
        <v/>
      </c>
      <c r="Y1609" s="159" t="str">
        <f>IF(E1609="","",(IF(Table1[[#This Row],[Cur]]="USD",Table1[[#This Row],[Cur_Amount Credit]],Table1[[#This Row],[Cur_Amount Credit]]/ExchangeRate)))</f>
        <v/>
      </c>
      <c r="Z1609" s="201" t="str">
        <f>IF(E1609="","",(Table1[[#This Row],[Debit USD]]-Table1[[#This Row],[Credit USD]]))</f>
        <v/>
      </c>
      <c r="AA1609" s="226"/>
      <c r="AB1609" s="255"/>
      <c r="AC1609" s="1"/>
      <c r="AD1609" s="15"/>
      <c r="AE1609" s="15" t="str">
        <f>IF(AND(OR(Table1[[#This Row],[Account]]="15030",Table1[[#This Row],[Account]]="15035",Table1[[#This Row],[Account]]="20150"),Table1[[#This Row],[Vendor ID]]=""),1,"")</f>
        <v/>
      </c>
      <c r="AF1609" s="15"/>
      <c r="AG1609" s="15"/>
      <c r="AH1609" s="15"/>
      <c r="AI1609" s="46" t="str">
        <f>IF(Table1[[#This Row],[Posting Date]]&lt;&gt;"","GJ-"&amp;CountryID,"")</f>
        <v/>
      </c>
      <c r="AJ1609" s="59" t="str">
        <f>IF(Table1[[#This Row],[Posting Date]]&lt;&gt;"",Table1[[#This Row],[Posting Date]],"")</f>
        <v/>
      </c>
      <c r="AK1609" s="46"/>
      <c r="AL1609" s="46" t="str">
        <f>IF(Table1[[#This Row],[Description]]&lt;&gt;"",Table1[[#This Row],[Description]],"")</f>
        <v/>
      </c>
      <c r="AM1609" s="46" t="str">
        <f>IF(Table1[[#This Row],[Posting Date]]&lt;&gt;"",Table1[[#This Row],[Reference Number]],"")</f>
        <v/>
      </c>
      <c r="AN1609" s="46" t="str">
        <f>TRIM(Table1[[#This Row],[Line '#]])</f>
        <v/>
      </c>
      <c r="AO1609" s="46" t="str">
        <f>TRIM(Table1[[#This Row],[Account]])</f>
        <v/>
      </c>
      <c r="AP1609" s="46" t="str">
        <f>IF(Table1[[#This Row],[Posting Date]]&lt;&gt;"",$D$5,"")</f>
        <v/>
      </c>
      <c r="AQ1609" s="46" t="str">
        <f>TRIM(Table1[[#This Row],[Departments-Prgrams]])</f>
        <v/>
      </c>
      <c r="AR1609" s="46" t="str">
        <f>TRIM(Table1[[#This Row],[Grant]])</f>
        <v/>
      </c>
      <c r="AS1609" s="46" t="str">
        <f>TRIM(Table1[[#This Row],[Staff ID]])</f>
        <v/>
      </c>
      <c r="AT1609" s="46" t="str">
        <f>IF(TRIM(Table1[[#This Row],[Budget Code]])=0,"",TRIM(Table1[[#This Row],[Budget Code]]))</f>
        <v/>
      </c>
      <c r="AU1609" s="46" t="str">
        <f>IF(Table1[[#This Row],[Line Description]]&lt;&gt;"",Table1[[#This Row],[Line Description]],"")</f>
        <v/>
      </c>
      <c r="AV1609" s="46" t="str">
        <f>IF(Table1[[#This Row],[Cur_Amount Debit]]&gt;0,ROUND(Table1[[#This Row],[Cur_Amount Debit]],2),"")</f>
        <v/>
      </c>
      <c r="AW1609" s="46" t="str">
        <f>IF(Table1[[#This Row],[Cur_Amount Credit]]&gt;0,ROUND(Table1[[#This Row],[Cur_Amount Credit]],2),"")</f>
        <v/>
      </c>
      <c r="AX1609" s="46" t="str">
        <f>LEFT(Table1[[#This Row],[Cur]],3)</f>
        <v/>
      </c>
      <c r="AY1609" s="59"/>
      <c r="AZ1609" s="46"/>
      <c r="BA1609" s="46" t="str">
        <f>IF(Table1[[#This Row],[Cur]]&lt;&gt;"",IF(Table1[[#This Row],[Cur]]="USD","",ExchangeRate),"")</f>
        <v/>
      </c>
      <c r="BB1609" s="46" t="str">
        <f>IF(Table1[[#This Row],[Grant]]&lt;&gt;"",VLOOKUP(Table1[[#This Row],[Grant]],Grants!B:D,3),"")</f>
        <v/>
      </c>
      <c r="BC1609" s="46" t="str">
        <f>TRIM(Table1[[#This Row],[Vendor ID]])</f>
        <v/>
      </c>
      <c r="BD1609">
        <f>IF(Table1[[#This Row],[Reference Number]]=Q1608,BD1608,BD1608+1)</f>
        <v>0</v>
      </c>
    </row>
    <row r="1610" spans="1:56" ht="11.25" customHeight="1" x14ac:dyDescent="0.25">
      <c r="A1610" s="1"/>
      <c r="B1610" s="88" t="str">
        <f>IF(Table1[[#This Row],[Posting Date]]&lt;&gt;"",IF(Table1[[#This Row],[Reference Number]]=Q1609,B1609+1,1),"")</f>
        <v/>
      </c>
      <c r="C1610" s="61"/>
      <c r="D1610" s="61"/>
      <c r="E1610" s="138"/>
      <c r="F1610" s="141" t="str">
        <f>IFERROR(IF(VLOOKUP(Table1[[#This Row],[Budget Code Description]],Dimentions!$X$6:$AC$139,2,FALSE)="","",VLOOKUP(Table1[[#This Row],[Budget Code Description]],Dimentions!$X$6:$AC$139,2,FALSE)),"")</f>
        <v/>
      </c>
      <c r="G1610" s="141"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1" t="str">
        <f>IFERROR(VLOOKUP(Table1[[#This Row],[Budget Code Description]],Table6[#All],8,FALSE),"")</f>
        <v/>
      </c>
      <c r="L1610" s="63"/>
      <c r="M1610" s="65" t="str">
        <f>IFERROR(VLOOKUP(Table1[[#This Row],[Staff ID]],Table2[],2,FALSE),"")</f>
        <v/>
      </c>
      <c r="N1610" s="209" t="str">
        <f>IFERROR(IF(VLOOKUP(Table1[[#This Row],[Budget Code Description]],Dimentions!$X$6:$AC$134,4,FALSE)="","",VLOOKUP(Table1[[#This Row],[Budget Code Description]],Dimentions!$X$6:$AC$134,4,FALSE)),"")</f>
        <v/>
      </c>
      <c r="O1610" s="65" t="str">
        <f>IFERROR(VLOOKUP(Table1[[#This Row],[Vendor ID]],Table549[],2,FALSE),"")</f>
        <v/>
      </c>
      <c r="P1610" s="63"/>
      <c r="Q1610" s="141" t="str">
        <f>IF(Table1[[#This Row],[Posting Date]]&lt;&gt;"",$D$9,"")</f>
        <v/>
      </c>
      <c r="R1610" s="157" t="str">
        <f>IF(Table1[[#This Row],[Posting Date]]&lt;&gt;"",$D$10,"")</f>
        <v/>
      </c>
      <c r="S1610" s="66"/>
      <c r="T1610" s="63"/>
      <c r="U1610" s="67"/>
      <c r="V1610" s="67"/>
      <c r="W1610" s="67" t="str">
        <f t="shared" si="29"/>
        <v/>
      </c>
      <c r="X1610" s="159" t="str">
        <f>IF(E1610="","",(IF(Table1[[#This Row],[Cur]]="USD",Table1[[#This Row],[Cur_Amount Debit]],Table1[[#This Row],[Cur_Amount Debit]]/Table1[[#This Row],[Exchange Rate]])))</f>
        <v/>
      </c>
      <c r="Y1610" s="159" t="str">
        <f>IF(E1610="","",(IF(Table1[[#This Row],[Cur]]="USD",Table1[[#This Row],[Cur_Amount Credit]],Table1[[#This Row],[Cur_Amount Credit]]/ExchangeRate)))</f>
        <v/>
      </c>
      <c r="Z1610" s="201" t="str">
        <f>IF(E1610="","",(Table1[[#This Row],[Debit USD]]-Table1[[#This Row],[Credit USD]]))</f>
        <v/>
      </c>
      <c r="AA1610" s="226"/>
      <c r="AB1610" s="255"/>
      <c r="AC1610" s="1"/>
      <c r="AD1610" s="15"/>
      <c r="AE1610" s="15" t="str">
        <f>IF(AND(OR(Table1[[#This Row],[Account]]="15030",Table1[[#This Row],[Account]]="15035",Table1[[#This Row],[Account]]="20150"),Table1[[#This Row],[Vendor ID]]=""),1,"")</f>
        <v/>
      </c>
      <c r="AF1610" s="15"/>
      <c r="AG1610" s="15"/>
      <c r="AH1610" s="15"/>
      <c r="AI1610" s="46" t="str">
        <f>IF(Table1[[#This Row],[Posting Date]]&lt;&gt;"","GJ-"&amp;CountryID,"")</f>
        <v/>
      </c>
      <c r="AJ1610" s="59" t="str">
        <f>IF(Table1[[#This Row],[Posting Date]]&lt;&gt;"",Table1[[#This Row],[Posting Date]],"")</f>
        <v/>
      </c>
      <c r="AK1610" s="46"/>
      <c r="AL1610" s="46" t="str">
        <f>IF(Table1[[#This Row],[Description]]&lt;&gt;"",Table1[[#This Row],[Description]],"")</f>
        <v/>
      </c>
      <c r="AM1610" s="46" t="str">
        <f>IF(Table1[[#This Row],[Posting Date]]&lt;&gt;"",Table1[[#This Row],[Reference Number]],"")</f>
        <v/>
      </c>
      <c r="AN1610" s="46" t="str">
        <f>TRIM(Table1[[#This Row],[Line '#]])</f>
        <v/>
      </c>
      <c r="AO1610" s="46" t="str">
        <f>TRIM(Table1[[#This Row],[Account]])</f>
        <v/>
      </c>
      <c r="AP1610" s="46" t="str">
        <f>IF(Table1[[#This Row],[Posting Date]]&lt;&gt;"",$D$5,"")</f>
        <v/>
      </c>
      <c r="AQ1610" s="46" t="str">
        <f>TRIM(Table1[[#This Row],[Departments-Prgrams]])</f>
        <v/>
      </c>
      <c r="AR1610" s="46" t="str">
        <f>TRIM(Table1[[#This Row],[Grant]])</f>
        <v/>
      </c>
      <c r="AS1610" s="46" t="str">
        <f>TRIM(Table1[[#This Row],[Staff ID]])</f>
        <v/>
      </c>
      <c r="AT1610" s="46" t="str">
        <f>IF(TRIM(Table1[[#This Row],[Budget Code]])=0,"",TRIM(Table1[[#This Row],[Budget Code]]))</f>
        <v/>
      </c>
      <c r="AU1610" s="46" t="str">
        <f>IF(Table1[[#This Row],[Line Description]]&lt;&gt;"",Table1[[#This Row],[Line Description]],"")</f>
        <v/>
      </c>
      <c r="AV1610" s="46" t="str">
        <f>IF(Table1[[#This Row],[Cur_Amount Debit]]&gt;0,ROUND(Table1[[#This Row],[Cur_Amount Debit]],2),"")</f>
        <v/>
      </c>
      <c r="AW1610" s="46" t="str">
        <f>IF(Table1[[#This Row],[Cur_Amount Credit]]&gt;0,ROUND(Table1[[#This Row],[Cur_Amount Credit]],2),"")</f>
        <v/>
      </c>
      <c r="AX1610" s="46" t="str">
        <f>LEFT(Table1[[#This Row],[Cur]],3)</f>
        <v/>
      </c>
      <c r="AY1610" s="59"/>
      <c r="AZ1610" s="46"/>
      <c r="BA1610" s="46" t="str">
        <f>IF(Table1[[#This Row],[Cur]]&lt;&gt;"",IF(Table1[[#This Row],[Cur]]="USD","",ExchangeRate),"")</f>
        <v/>
      </c>
      <c r="BB1610" s="46" t="str">
        <f>IF(Table1[[#This Row],[Grant]]&lt;&gt;"",VLOOKUP(Table1[[#This Row],[Grant]],Grants!B:D,3),"")</f>
        <v/>
      </c>
      <c r="BC1610" s="46" t="str">
        <f>TRIM(Table1[[#This Row],[Vendor ID]])</f>
        <v/>
      </c>
      <c r="BD1610">
        <f>IF(Table1[[#This Row],[Reference Number]]=Q1609,BD1609,BD1609+1)</f>
        <v>0</v>
      </c>
    </row>
    <row r="1611" spans="1:56" ht="11.25" customHeight="1" x14ac:dyDescent="0.25">
      <c r="A1611" s="1"/>
      <c r="B1611" s="88" t="str">
        <f>IF(Table1[[#This Row],[Posting Date]]&lt;&gt;"",IF(Table1[[#This Row],[Reference Number]]=Q1610,B1610+1,1),"")</f>
        <v/>
      </c>
      <c r="C1611" s="61"/>
      <c r="D1611" s="61"/>
      <c r="E1611" s="138"/>
      <c r="F1611" s="141" t="str">
        <f>IFERROR(IF(VLOOKUP(Table1[[#This Row],[Budget Code Description]],Dimentions!$X$6:$AC$139,2,FALSE)="","",VLOOKUP(Table1[[#This Row],[Budget Code Description]],Dimentions!$X$6:$AC$139,2,FALSE)),"")</f>
        <v/>
      </c>
      <c r="G1611" s="141"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1" t="str">
        <f>IFERROR(VLOOKUP(Table1[[#This Row],[Budget Code Description]],Table6[#All],8,FALSE),"")</f>
        <v/>
      </c>
      <c r="L1611" s="63"/>
      <c r="M1611" s="65" t="str">
        <f>IFERROR(VLOOKUP(Table1[[#This Row],[Staff ID]],Table2[],2,FALSE),"")</f>
        <v/>
      </c>
      <c r="N1611" s="209" t="str">
        <f>IFERROR(IF(VLOOKUP(Table1[[#This Row],[Budget Code Description]],Dimentions!$X$6:$AC$134,4,FALSE)="","",VLOOKUP(Table1[[#This Row],[Budget Code Description]],Dimentions!$X$6:$AC$134,4,FALSE)),"")</f>
        <v/>
      </c>
      <c r="O1611" s="65" t="str">
        <f>IFERROR(VLOOKUP(Table1[[#This Row],[Vendor ID]],Table549[],2,FALSE),"")</f>
        <v/>
      </c>
      <c r="P1611" s="63"/>
      <c r="Q1611" s="141" t="str">
        <f>IF(Table1[[#This Row],[Posting Date]]&lt;&gt;"",$D$9,"")</f>
        <v/>
      </c>
      <c r="R1611" s="157" t="str">
        <f>IF(Table1[[#This Row],[Posting Date]]&lt;&gt;"",$D$10,"")</f>
        <v/>
      </c>
      <c r="S1611" s="66"/>
      <c r="T1611" s="63"/>
      <c r="U1611" s="67"/>
      <c r="V1611" s="67"/>
      <c r="W1611" s="67" t="str">
        <f t="shared" si="29"/>
        <v/>
      </c>
      <c r="X1611" s="159" t="str">
        <f>IF(E1611="","",(IF(Table1[[#This Row],[Cur]]="USD",Table1[[#This Row],[Cur_Amount Debit]],Table1[[#This Row],[Cur_Amount Debit]]/Table1[[#This Row],[Exchange Rate]])))</f>
        <v/>
      </c>
      <c r="Y1611" s="159" t="str">
        <f>IF(E1611="","",(IF(Table1[[#This Row],[Cur]]="USD",Table1[[#This Row],[Cur_Amount Credit]],Table1[[#This Row],[Cur_Amount Credit]]/ExchangeRate)))</f>
        <v/>
      </c>
      <c r="Z1611" s="201" t="str">
        <f>IF(E1611="","",(Table1[[#This Row],[Debit USD]]-Table1[[#This Row],[Credit USD]]))</f>
        <v/>
      </c>
      <c r="AA1611" s="226"/>
      <c r="AB1611" s="255"/>
      <c r="AC1611" s="1"/>
      <c r="AD1611" s="15"/>
      <c r="AE1611" s="15" t="str">
        <f>IF(AND(OR(Table1[[#This Row],[Account]]="15030",Table1[[#This Row],[Account]]="15035",Table1[[#This Row],[Account]]="20150"),Table1[[#This Row],[Vendor ID]]=""),1,"")</f>
        <v/>
      </c>
      <c r="AF1611" s="15"/>
      <c r="AG1611" s="15"/>
      <c r="AH1611" s="15"/>
      <c r="AI1611" s="46" t="str">
        <f>IF(Table1[[#This Row],[Posting Date]]&lt;&gt;"","GJ-"&amp;CountryID,"")</f>
        <v/>
      </c>
      <c r="AJ1611" s="59" t="str">
        <f>IF(Table1[[#This Row],[Posting Date]]&lt;&gt;"",Table1[[#This Row],[Posting Date]],"")</f>
        <v/>
      </c>
      <c r="AK1611" s="46"/>
      <c r="AL1611" s="46" t="str">
        <f>IF(Table1[[#This Row],[Description]]&lt;&gt;"",Table1[[#This Row],[Description]],"")</f>
        <v/>
      </c>
      <c r="AM1611" s="46" t="str">
        <f>IF(Table1[[#This Row],[Posting Date]]&lt;&gt;"",Table1[[#This Row],[Reference Number]],"")</f>
        <v/>
      </c>
      <c r="AN1611" s="46" t="str">
        <f>TRIM(Table1[[#This Row],[Line '#]])</f>
        <v/>
      </c>
      <c r="AO1611" s="46" t="str">
        <f>TRIM(Table1[[#This Row],[Account]])</f>
        <v/>
      </c>
      <c r="AP1611" s="46" t="str">
        <f>IF(Table1[[#This Row],[Posting Date]]&lt;&gt;"",$D$5,"")</f>
        <v/>
      </c>
      <c r="AQ1611" s="46" t="str">
        <f>TRIM(Table1[[#This Row],[Departments-Prgrams]])</f>
        <v/>
      </c>
      <c r="AR1611" s="46" t="str">
        <f>TRIM(Table1[[#This Row],[Grant]])</f>
        <v/>
      </c>
      <c r="AS1611" s="46" t="str">
        <f>TRIM(Table1[[#This Row],[Staff ID]])</f>
        <v/>
      </c>
      <c r="AT1611" s="46" t="str">
        <f>IF(TRIM(Table1[[#This Row],[Budget Code]])=0,"",TRIM(Table1[[#This Row],[Budget Code]]))</f>
        <v/>
      </c>
      <c r="AU1611" s="46" t="str">
        <f>IF(Table1[[#This Row],[Line Description]]&lt;&gt;"",Table1[[#This Row],[Line Description]],"")</f>
        <v/>
      </c>
      <c r="AV1611" s="46" t="str">
        <f>IF(Table1[[#This Row],[Cur_Amount Debit]]&gt;0,ROUND(Table1[[#This Row],[Cur_Amount Debit]],2),"")</f>
        <v/>
      </c>
      <c r="AW1611" s="46" t="str">
        <f>IF(Table1[[#This Row],[Cur_Amount Credit]]&gt;0,ROUND(Table1[[#This Row],[Cur_Amount Credit]],2),"")</f>
        <v/>
      </c>
      <c r="AX1611" s="46" t="str">
        <f>LEFT(Table1[[#This Row],[Cur]],3)</f>
        <v/>
      </c>
      <c r="AY1611" s="59"/>
      <c r="AZ1611" s="46"/>
      <c r="BA1611" s="46" t="str">
        <f>IF(Table1[[#This Row],[Cur]]&lt;&gt;"",IF(Table1[[#This Row],[Cur]]="USD","",ExchangeRate),"")</f>
        <v/>
      </c>
      <c r="BB1611" s="46" t="str">
        <f>IF(Table1[[#This Row],[Grant]]&lt;&gt;"",VLOOKUP(Table1[[#This Row],[Grant]],Grants!B:D,3),"")</f>
        <v/>
      </c>
      <c r="BC1611" s="46" t="str">
        <f>TRIM(Table1[[#This Row],[Vendor ID]])</f>
        <v/>
      </c>
      <c r="BD1611">
        <f>IF(Table1[[#This Row],[Reference Number]]=Q1610,BD1610,BD1610+1)</f>
        <v>0</v>
      </c>
    </row>
    <row r="1612" spans="1:56" ht="11.25" customHeight="1" x14ac:dyDescent="0.25">
      <c r="A1612" s="1"/>
      <c r="B1612" s="88" t="str">
        <f>IF(Table1[[#This Row],[Posting Date]]&lt;&gt;"",IF(Table1[[#This Row],[Reference Number]]=Q1611,B1611+1,1),"")</f>
        <v/>
      </c>
      <c r="C1612" s="61"/>
      <c r="D1612" s="61"/>
      <c r="E1612" s="138"/>
      <c r="F1612" s="141" t="str">
        <f>IFERROR(IF(VLOOKUP(Table1[[#This Row],[Budget Code Description]],Dimentions!$X$6:$AC$139,2,FALSE)="","",VLOOKUP(Table1[[#This Row],[Budget Code Description]],Dimentions!$X$6:$AC$139,2,FALSE)),"")</f>
        <v/>
      </c>
      <c r="G1612" s="141"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1" t="str">
        <f>IFERROR(VLOOKUP(Table1[[#This Row],[Budget Code Description]],Table6[#All],8,FALSE),"")</f>
        <v/>
      </c>
      <c r="L1612" s="63"/>
      <c r="M1612" s="65" t="str">
        <f>IFERROR(VLOOKUP(Table1[[#This Row],[Staff ID]],Table2[],2,FALSE),"")</f>
        <v/>
      </c>
      <c r="N1612" s="209" t="str">
        <f>IFERROR(IF(VLOOKUP(Table1[[#This Row],[Budget Code Description]],Dimentions!$X$6:$AC$134,4,FALSE)="","",VLOOKUP(Table1[[#This Row],[Budget Code Description]],Dimentions!$X$6:$AC$134,4,FALSE)),"")</f>
        <v/>
      </c>
      <c r="O1612" s="65" t="str">
        <f>IFERROR(VLOOKUP(Table1[[#This Row],[Vendor ID]],Table549[],2,FALSE),"")</f>
        <v/>
      </c>
      <c r="P1612" s="63"/>
      <c r="Q1612" s="141" t="str">
        <f>IF(Table1[[#This Row],[Posting Date]]&lt;&gt;"",$D$9,"")</f>
        <v/>
      </c>
      <c r="R1612" s="157" t="str">
        <f>IF(Table1[[#This Row],[Posting Date]]&lt;&gt;"",$D$10,"")</f>
        <v/>
      </c>
      <c r="S1612" s="66"/>
      <c r="T1612" s="63"/>
      <c r="U1612" s="67"/>
      <c r="V1612" s="67"/>
      <c r="W1612" s="67" t="str">
        <f t="shared" si="29"/>
        <v/>
      </c>
      <c r="X1612" s="159" t="str">
        <f>IF(E1612="","",(IF(Table1[[#This Row],[Cur]]="USD",Table1[[#This Row],[Cur_Amount Debit]],Table1[[#This Row],[Cur_Amount Debit]]/Table1[[#This Row],[Exchange Rate]])))</f>
        <v/>
      </c>
      <c r="Y1612" s="159" t="str">
        <f>IF(E1612="","",(IF(Table1[[#This Row],[Cur]]="USD",Table1[[#This Row],[Cur_Amount Credit]],Table1[[#This Row],[Cur_Amount Credit]]/ExchangeRate)))</f>
        <v/>
      </c>
      <c r="Z1612" s="201" t="str">
        <f>IF(E1612="","",(Table1[[#This Row],[Debit USD]]-Table1[[#This Row],[Credit USD]]))</f>
        <v/>
      </c>
      <c r="AA1612" s="226"/>
      <c r="AB1612" s="255"/>
      <c r="AC1612" s="1"/>
      <c r="AD1612" s="15"/>
      <c r="AE1612" s="15" t="str">
        <f>IF(AND(OR(Table1[[#This Row],[Account]]="15030",Table1[[#This Row],[Account]]="15035",Table1[[#This Row],[Account]]="20150"),Table1[[#This Row],[Vendor ID]]=""),1,"")</f>
        <v/>
      </c>
      <c r="AF1612" s="15"/>
      <c r="AG1612" s="15"/>
      <c r="AH1612" s="15"/>
      <c r="AI1612" s="46" t="str">
        <f>IF(Table1[[#This Row],[Posting Date]]&lt;&gt;"","GJ-"&amp;CountryID,"")</f>
        <v/>
      </c>
      <c r="AJ1612" s="59" t="str">
        <f>IF(Table1[[#This Row],[Posting Date]]&lt;&gt;"",Table1[[#This Row],[Posting Date]],"")</f>
        <v/>
      </c>
      <c r="AK1612" s="46"/>
      <c r="AL1612" s="46" t="str">
        <f>IF(Table1[[#This Row],[Description]]&lt;&gt;"",Table1[[#This Row],[Description]],"")</f>
        <v/>
      </c>
      <c r="AM1612" s="46" t="str">
        <f>IF(Table1[[#This Row],[Posting Date]]&lt;&gt;"",Table1[[#This Row],[Reference Number]],"")</f>
        <v/>
      </c>
      <c r="AN1612" s="46" t="str">
        <f>TRIM(Table1[[#This Row],[Line '#]])</f>
        <v/>
      </c>
      <c r="AO1612" s="46" t="str">
        <f>TRIM(Table1[[#This Row],[Account]])</f>
        <v/>
      </c>
      <c r="AP1612" s="46" t="str">
        <f>IF(Table1[[#This Row],[Posting Date]]&lt;&gt;"",$D$5,"")</f>
        <v/>
      </c>
      <c r="AQ1612" s="46" t="str">
        <f>TRIM(Table1[[#This Row],[Departments-Prgrams]])</f>
        <v/>
      </c>
      <c r="AR1612" s="46" t="str">
        <f>TRIM(Table1[[#This Row],[Grant]])</f>
        <v/>
      </c>
      <c r="AS1612" s="46" t="str">
        <f>TRIM(Table1[[#This Row],[Staff ID]])</f>
        <v/>
      </c>
      <c r="AT1612" s="46" t="str">
        <f>IF(TRIM(Table1[[#This Row],[Budget Code]])=0,"",TRIM(Table1[[#This Row],[Budget Code]]))</f>
        <v/>
      </c>
      <c r="AU1612" s="46" t="str">
        <f>IF(Table1[[#This Row],[Line Description]]&lt;&gt;"",Table1[[#This Row],[Line Description]],"")</f>
        <v/>
      </c>
      <c r="AV1612" s="46" t="str">
        <f>IF(Table1[[#This Row],[Cur_Amount Debit]]&gt;0,ROUND(Table1[[#This Row],[Cur_Amount Debit]],2),"")</f>
        <v/>
      </c>
      <c r="AW1612" s="46" t="str">
        <f>IF(Table1[[#This Row],[Cur_Amount Credit]]&gt;0,ROUND(Table1[[#This Row],[Cur_Amount Credit]],2),"")</f>
        <v/>
      </c>
      <c r="AX1612" s="46" t="str">
        <f>LEFT(Table1[[#This Row],[Cur]],3)</f>
        <v/>
      </c>
      <c r="AY1612" s="59"/>
      <c r="AZ1612" s="46"/>
      <c r="BA1612" s="46" t="str">
        <f>IF(Table1[[#This Row],[Cur]]&lt;&gt;"",IF(Table1[[#This Row],[Cur]]="USD","",ExchangeRate),"")</f>
        <v/>
      </c>
      <c r="BB1612" s="46" t="str">
        <f>IF(Table1[[#This Row],[Grant]]&lt;&gt;"",VLOOKUP(Table1[[#This Row],[Grant]],Grants!B:D,3),"")</f>
        <v/>
      </c>
      <c r="BC1612" s="46" t="str">
        <f>TRIM(Table1[[#This Row],[Vendor ID]])</f>
        <v/>
      </c>
      <c r="BD1612">
        <f>IF(Table1[[#This Row],[Reference Number]]=Q1611,BD1611,BD1611+1)</f>
        <v>0</v>
      </c>
    </row>
    <row r="1613" spans="1:56" ht="11.25" customHeight="1" x14ac:dyDescent="0.25">
      <c r="A1613" s="1"/>
      <c r="B1613" s="88" t="str">
        <f>IF(Table1[[#This Row],[Posting Date]]&lt;&gt;"",IF(Table1[[#This Row],[Reference Number]]=Q1612,B1612+1,1),"")</f>
        <v/>
      </c>
      <c r="C1613" s="61"/>
      <c r="D1613" s="61"/>
      <c r="E1613" s="138"/>
      <c r="F1613" s="141" t="str">
        <f>IFERROR(IF(VLOOKUP(Table1[[#This Row],[Budget Code Description]],Dimentions!$X$6:$AC$139,2,FALSE)="","",VLOOKUP(Table1[[#This Row],[Budget Code Description]],Dimentions!$X$6:$AC$139,2,FALSE)),"")</f>
        <v/>
      </c>
      <c r="G1613" s="141"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1" t="str">
        <f>IFERROR(VLOOKUP(Table1[[#This Row],[Budget Code Description]],Table6[#All],8,FALSE),"")</f>
        <v/>
      </c>
      <c r="L1613" s="63"/>
      <c r="M1613" s="65" t="str">
        <f>IFERROR(VLOOKUP(Table1[[#This Row],[Staff ID]],Table2[],2,FALSE),"")</f>
        <v/>
      </c>
      <c r="N1613" s="209" t="str">
        <f>IFERROR(IF(VLOOKUP(Table1[[#This Row],[Budget Code Description]],Dimentions!$X$6:$AC$134,4,FALSE)="","",VLOOKUP(Table1[[#This Row],[Budget Code Description]],Dimentions!$X$6:$AC$134,4,FALSE)),"")</f>
        <v/>
      </c>
      <c r="O1613" s="65" t="str">
        <f>IFERROR(VLOOKUP(Table1[[#This Row],[Vendor ID]],Table549[],2,FALSE),"")</f>
        <v/>
      </c>
      <c r="P1613" s="63"/>
      <c r="Q1613" s="141" t="str">
        <f>IF(Table1[[#This Row],[Posting Date]]&lt;&gt;"",$D$9,"")</f>
        <v/>
      </c>
      <c r="R1613" s="157" t="str">
        <f>IF(Table1[[#This Row],[Posting Date]]&lt;&gt;"",$D$10,"")</f>
        <v/>
      </c>
      <c r="S1613" s="66"/>
      <c r="T1613" s="63"/>
      <c r="U1613" s="67"/>
      <c r="V1613" s="67"/>
      <c r="W1613" s="67" t="str">
        <f t="shared" si="29"/>
        <v/>
      </c>
      <c r="X1613" s="159" t="str">
        <f>IF(E1613="","",(IF(Table1[[#This Row],[Cur]]="USD",Table1[[#This Row],[Cur_Amount Debit]],Table1[[#This Row],[Cur_Amount Debit]]/Table1[[#This Row],[Exchange Rate]])))</f>
        <v/>
      </c>
      <c r="Y1613" s="159" t="str">
        <f>IF(E1613="","",(IF(Table1[[#This Row],[Cur]]="USD",Table1[[#This Row],[Cur_Amount Credit]],Table1[[#This Row],[Cur_Amount Credit]]/ExchangeRate)))</f>
        <v/>
      </c>
      <c r="Z1613" s="201" t="str">
        <f>IF(E1613="","",(Table1[[#This Row],[Debit USD]]-Table1[[#This Row],[Credit USD]]))</f>
        <v/>
      </c>
      <c r="AA1613" s="226"/>
      <c r="AB1613" s="255"/>
      <c r="AC1613" s="1"/>
      <c r="AD1613" s="15"/>
      <c r="AE1613" s="15" t="str">
        <f>IF(AND(OR(Table1[[#This Row],[Account]]="15030",Table1[[#This Row],[Account]]="15035",Table1[[#This Row],[Account]]="20150"),Table1[[#This Row],[Vendor ID]]=""),1,"")</f>
        <v/>
      </c>
      <c r="AF1613" s="15"/>
      <c r="AG1613" s="15"/>
      <c r="AH1613" s="15"/>
      <c r="AI1613" s="46" t="str">
        <f>IF(Table1[[#This Row],[Posting Date]]&lt;&gt;"","GJ-"&amp;CountryID,"")</f>
        <v/>
      </c>
      <c r="AJ1613" s="59" t="str">
        <f>IF(Table1[[#This Row],[Posting Date]]&lt;&gt;"",Table1[[#This Row],[Posting Date]],"")</f>
        <v/>
      </c>
      <c r="AK1613" s="46"/>
      <c r="AL1613" s="46" t="str">
        <f>IF(Table1[[#This Row],[Description]]&lt;&gt;"",Table1[[#This Row],[Description]],"")</f>
        <v/>
      </c>
      <c r="AM1613" s="46" t="str">
        <f>IF(Table1[[#This Row],[Posting Date]]&lt;&gt;"",Table1[[#This Row],[Reference Number]],"")</f>
        <v/>
      </c>
      <c r="AN1613" s="46" t="str">
        <f>TRIM(Table1[[#This Row],[Line '#]])</f>
        <v/>
      </c>
      <c r="AO1613" s="46" t="str">
        <f>TRIM(Table1[[#This Row],[Account]])</f>
        <v/>
      </c>
      <c r="AP1613" s="46" t="str">
        <f>IF(Table1[[#This Row],[Posting Date]]&lt;&gt;"",$D$5,"")</f>
        <v/>
      </c>
      <c r="AQ1613" s="46" t="str">
        <f>TRIM(Table1[[#This Row],[Departments-Prgrams]])</f>
        <v/>
      </c>
      <c r="AR1613" s="46" t="str">
        <f>TRIM(Table1[[#This Row],[Grant]])</f>
        <v/>
      </c>
      <c r="AS1613" s="46" t="str">
        <f>TRIM(Table1[[#This Row],[Staff ID]])</f>
        <v/>
      </c>
      <c r="AT1613" s="46" t="str">
        <f>IF(TRIM(Table1[[#This Row],[Budget Code]])=0,"",TRIM(Table1[[#This Row],[Budget Code]]))</f>
        <v/>
      </c>
      <c r="AU1613" s="46" t="str">
        <f>IF(Table1[[#This Row],[Line Description]]&lt;&gt;"",Table1[[#This Row],[Line Description]],"")</f>
        <v/>
      </c>
      <c r="AV1613" s="46" t="str">
        <f>IF(Table1[[#This Row],[Cur_Amount Debit]]&gt;0,ROUND(Table1[[#This Row],[Cur_Amount Debit]],2),"")</f>
        <v/>
      </c>
      <c r="AW1613" s="46" t="str">
        <f>IF(Table1[[#This Row],[Cur_Amount Credit]]&gt;0,ROUND(Table1[[#This Row],[Cur_Amount Credit]],2),"")</f>
        <v/>
      </c>
      <c r="AX1613" s="46" t="str">
        <f>LEFT(Table1[[#This Row],[Cur]],3)</f>
        <v/>
      </c>
      <c r="AY1613" s="59"/>
      <c r="AZ1613" s="46"/>
      <c r="BA1613" s="46" t="str">
        <f>IF(Table1[[#This Row],[Cur]]&lt;&gt;"",IF(Table1[[#This Row],[Cur]]="USD","",ExchangeRate),"")</f>
        <v/>
      </c>
      <c r="BB1613" s="46" t="str">
        <f>IF(Table1[[#This Row],[Grant]]&lt;&gt;"",VLOOKUP(Table1[[#This Row],[Grant]],Grants!B:D,3),"")</f>
        <v/>
      </c>
      <c r="BC1613" s="46" t="str">
        <f>TRIM(Table1[[#This Row],[Vendor ID]])</f>
        <v/>
      </c>
      <c r="BD1613">
        <f>IF(Table1[[#This Row],[Reference Number]]=Q1612,BD1612,BD1612+1)</f>
        <v>0</v>
      </c>
    </row>
    <row r="1614" spans="1:56" ht="11.25" customHeight="1" x14ac:dyDescent="0.25">
      <c r="A1614" s="1"/>
      <c r="B1614" s="88" t="str">
        <f>IF(Table1[[#This Row],[Posting Date]]&lt;&gt;"",IF(Table1[[#This Row],[Reference Number]]=Q1613,B1613+1,1),"")</f>
        <v/>
      </c>
      <c r="C1614" s="61"/>
      <c r="D1614" s="61"/>
      <c r="E1614" s="138"/>
      <c r="F1614" s="141" t="str">
        <f>IFERROR(IF(VLOOKUP(Table1[[#This Row],[Budget Code Description]],Dimentions!$X$6:$AC$139,2,FALSE)="","",VLOOKUP(Table1[[#This Row],[Budget Code Description]],Dimentions!$X$6:$AC$139,2,FALSE)),"")</f>
        <v/>
      </c>
      <c r="G1614" s="141"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1" t="str">
        <f>IFERROR(VLOOKUP(Table1[[#This Row],[Budget Code Description]],Table6[#All],8,FALSE),"")</f>
        <v/>
      </c>
      <c r="L1614" s="63"/>
      <c r="M1614" s="65" t="str">
        <f>IFERROR(VLOOKUP(Table1[[#This Row],[Staff ID]],Table2[],2,FALSE),"")</f>
        <v/>
      </c>
      <c r="N1614" s="209" t="str">
        <f>IFERROR(IF(VLOOKUP(Table1[[#This Row],[Budget Code Description]],Dimentions!$X$6:$AC$134,4,FALSE)="","",VLOOKUP(Table1[[#This Row],[Budget Code Description]],Dimentions!$X$6:$AC$134,4,FALSE)),"")</f>
        <v/>
      </c>
      <c r="O1614" s="65" t="str">
        <f>IFERROR(VLOOKUP(Table1[[#This Row],[Vendor ID]],Table549[],2,FALSE),"")</f>
        <v/>
      </c>
      <c r="P1614" s="63"/>
      <c r="Q1614" s="141" t="str">
        <f>IF(Table1[[#This Row],[Posting Date]]&lt;&gt;"",$D$9,"")</f>
        <v/>
      </c>
      <c r="R1614" s="157" t="str">
        <f>IF(Table1[[#This Row],[Posting Date]]&lt;&gt;"",$D$10,"")</f>
        <v/>
      </c>
      <c r="S1614" s="66"/>
      <c r="T1614" s="63"/>
      <c r="U1614" s="67"/>
      <c r="V1614" s="67"/>
      <c r="W1614" s="67" t="str">
        <f t="shared" si="29"/>
        <v/>
      </c>
      <c r="X1614" s="159" t="str">
        <f>IF(E1614="","",(IF(Table1[[#This Row],[Cur]]="USD",Table1[[#This Row],[Cur_Amount Debit]],Table1[[#This Row],[Cur_Amount Debit]]/Table1[[#This Row],[Exchange Rate]])))</f>
        <v/>
      </c>
      <c r="Y1614" s="159" t="str">
        <f>IF(E1614="","",(IF(Table1[[#This Row],[Cur]]="USD",Table1[[#This Row],[Cur_Amount Credit]],Table1[[#This Row],[Cur_Amount Credit]]/ExchangeRate)))</f>
        <v/>
      </c>
      <c r="Z1614" s="201" t="str">
        <f>IF(E1614="","",(Table1[[#This Row],[Debit USD]]-Table1[[#This Row],[Credit USD]]))</f>
        <v/>
      </c>
      <c r="AA1614" s="226"/>
      <c r="AB1614" s="255"/>
      <c r="AC1614" s="1"/>
      <c r="AD1614" s="15"/>
      <c r="AE1614" s="15" t="str">
        <f>IF(AND(OR(Table1[[#This Row],[Account]]="15030",Table1[[#This Row],[Account]]="15035",Table1[[#This Row],[Account]]="20150"),Table1[[#This Row],[Vendor ID]]=""),1,"")</f>
        <v/>
      </c>
      <c r="AF1614" s="15"/>
      <c r="AG1614" s="15"/>
      <c r="AH1614" s="15"/>
      <c r="AI1614" s="46" t="str">
        <f>IF(Table1[[#This Row],[Posting Date]]&lt;&gt;"","GJ-"&amp;CountryID,"")</f>
        <v/>
      </c>
      <c r="AJ1614" s="59" t="str">
        <f>IF(Table1[[#This Row],[Posting Date]]&lt;&gt;"",Table1[[#This Row],[Posting Date]],"")</f>
        <v/>
      </c>
      <c r="AK1614" s="46"/>
      <c r="AL1614" s="46" t="str">
        <f>IF(Table1[[#This Row],[Description]]&lt;&gt;"",Table1[[#This Row],[Description]],"")</f>
        <v/>
      </c>
      <c r="AM1614" s="46" t="str">
        <f>IF(Table1[[#This Row],[Posting Date]]&lt;&gt;"",Table1[[#This Row],[Reference Number]],"")</f>
        <v/>
      </c>
      <c r="AN1614" s="46" t="str">
        <f>TRIM(Table1[[#This Row],[Line '#]])</f>
        <v/>
      </c>
      <c r="AO1614" s="46" t="str">
        <f>TRIM(Table1[[#This Row],[Account]])</f>
        <v/>
      </c>
      <c r="AP1614" s="46" t="str">
        <f>IF(Table1[[#This Row],[Posting Date]]&lt;&gt;"",$D$5,"")</f>
        <v/>
      </c>
      <c r="AQ1614" s="46" t="str">
        <f>TRIM(Table1[[#This Row],[Departments-Prgrams]])</f>
        <v/>
      </c>
      <c r="AR1614" s="46" t="str">
        <f>TRIM(Table1[[#This Row],[Grant]])</f>
        <v/>
      </c>
      <c r="AS1614" s="46" t="str">
        <f>TRIM(Table1[[#This Row],[Staff ID]])</f>
        <v/>
      </c>
      <c r="AT1614" s="46" t="str">
        <f>IF(TRIM(Table1[[#This Row],[Budget Code]])=0,"",TRIM(Table1[[#This Row],[Budget Code]]))</f>
        <v/>
      </c>
      <c r="AU1614" s="46" t="str">
        <f>IF(Table1[[#This Row],[Line Description]]&lt;&gt;"",Table1[[#This Row],[Line Description]],"")</f>
        <v/>
      </c>
      <c r="AV1614" s="46" t="str">
        <f>IF(Table1[[#This Row],[Cur_Amount Debit]]&gt;0,ROUND(Table1[[#This Row],[Cur_Amount Debit]],2),"")</f>
        <v/>
      </c>
      <c r="AW1614" s="46" t="str">
        <f>IF(Table1[[#This Row],[Cur_Amount Credit]]&gt;0,ROUND(Table1[[#This Row],[Cur_Amount Credit]],2),"")</f>
        <v/>
      </c>
      <c r="AX1614" s="46" t="str">
        <f>LEFT(Table1[[#This Row],[Cur]],3)</f>
        <v/>
      </c>
      <c r="AY1614" s="59"/>
      <c r="AZ1614" s="46"/>
      <c r="BA1614" s="46" t="str">
        <f>IF(Table1[[#This Row],[Cur]]&lt;&gt;"",IF(Table1[[#This Row],[Cur]]="USD","",ExchangeRate),"")</f>
        <v/>
      </c>
      <c r="BB1614" s="46" t="str">
        <f>IF(Table1[[#This Row],[Grant]]&lt;&gt;"",VLOOKUP(Table1[[#This Row],[Grant]],Grants!B:D,3),"")</f>
        <v/>
      </c>
      <c r="BC1614" s="46" t="str">
        <f>TRIM(Table1[[#This Row],[Vendor ID]])</f>
        <v/>
      </c>
      <c r="BD1614">
        <f>IF(Table1[[#This Row],[Reference Number]]=Q1613,BD1613,BD1613+1)</f>
        <v>0</v>
      </c>
    </row>
    <row r="1615" spans="1:56" ht="11.25" customHeight="1" x14ac:dyDescent="0.25">
      <c r="A1615" s="1"/>
      <c r="B1615" s="88" t="str">
        <f>IF(Table1[[#This Row],[Posting Date]]&lt;&gt;"",IF(Table1[[#This Row],[Reference Number]]=Q1614,B1614+1,1),"")</f>
        <v/>
      </c>
      <c r="C1615" s="61"/>
      <c r="D1615" s="61"/>
      <c r="E1615" s="138"/>
      <c r="F1615" s="141" t="str">
        <f>IFERROR(IF(VLOOKUP(Table1[[#This Row],[Budget Code Description]],Dimentions!$X$6:$AC$139,2,FALSE)="","",VLOOKUP(Table1[[#This Row],[Budget Code Description]],Dimentions!$X$6:$AC$139,2,FALSE)),"")</f>
        <v/>
      </c>
      <c r="G1615" s="141"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1" t="str">
        <f>IFERROR(VLOOKUP(Table1[[#This Row],[Budget Code Description]],Table6[#All],8,FALSE),"")</f>
        <v/>
      </c>
      <c r="L1615" s="63"/>
      <c r="M1615" s="65" t="str">
        <f>IFERROR(VLOOKUP(Table1[[#This Row],[Staff ID]],Table2[],2,FALSE),"")</f>
        <v/>
      </c>
      <c r="N1615" s="209" t="str">
        <f>IFERROR(IF(VLOOKUP(Table1[[#This Row],[Budget Code Description]],Dimentions!$X$6:$AC$134,4,FALSE)="","",VLOOKUP(Table1[[#This Row],[Budget Code Description]],Dimentions!$X$6:$AC$134,4,FALSE)),"")</f>
        <v/>
      </c>
      <c r="O1615" s="65" t="str">
        <f>IFERROR(VLOOKUP(Table1[[#This Row],[Vendor ID]],Table549[],2,FALSE),"")</f>
        <v/>
      </c>
      <c r="P1615" s="63"/>
      <c r="Q1615" s="141" t="str">
        <f>IF(Table1[[#This Row],[Posting Date]]&lt;&gt;"",$D$9,"")</f>
        <v/>
      </c>
      <c r="R1615" s="157" t="str">
        <f>IF(Table1[[#This Row],[Posting Date]]&lt;&gt;"",$D$10,"")</f>
        <v/>
      </c>
      <c r="S1615" s="66"/>
      <c r="T1615" s="63"/>
      <c r="U1615" s="67"/>
      <c r="V1615" s="67"/>
      <c r="W1615" s="67" t="str">
        <f t="shared" si="29"/>
        <v/>
      </c>
      <c r="X1615" s="159" t="str">
        <f>IF(E1615="","",(IF(Table1[[#This Row],[Cur]]="USD",Table1[[#This Row],[Cur_Amount Debit]],Table1[[#This Row],[Cur_Amount Debit]]/Table1[[#This Row],[Exchange Rate]])))</f>
        <v/>
      </c>
      <c r="Y1615" s="159" t="str">
        <f>IF(E1615="","",(IF(Table1[[#This Row],[Cur]]="USD",Table1[[#This Row],[Cur_Amount Credit]],Table1[[#This Row],[Cur_Amount Credit]]/ExchangeRate)))</f>
        <v/>
      </c>
      <c r="Z1615" s="201" t="str">
        <f>IF(E1615="","",(Table1[[#This Row],[Debit USD]]-Table1[[#This Row],[Credit USD]]))</f>
        <v/>
      </c>
      <c r="AA1615" s="226"/>
      <c r="AB1615" s="255"/>
      <c r="AC1615" s="1"/>
      <c r="AD1615" s="15"/>
      <c r="AE1615" s="15" t="str">
        <f>IF(AND(OR(Table1[[#This Row],[Account]]="15030",Table1[[#This Row],[Account]]="15035",Table1[[#This Row],[Account]]="20150"),Table1[[#This Row],[Vendor ID]]=""),1,"")</f>
        <v/>
      </c>
      <c r="AF1615" s="15"/>
      <c r="AG1615" s="15"/>
      <c r="AH1615" s="15"/>
      <c r="AI1615" s="46" t="str">
        <f>IF(Table1[[#This Row],[Posting Date]]&lt;&gt;"","GJ-"&amp;CountryID,"")</f>
        <v/>
      </c>
      <c r="AJ1615" s="59" t="str">
        <f>IF(Table1[[#This Row],[Posting Date]]&lt;&gt;"",Table1[[#This Row],[Posting Date]],"")</f>
        <v/>
      </c>
      <c r="AK1615" s="46"/>
      <c r="AL1615" s="46" t="str">
        <f>IF(Table1[[#This Row],[Description]]&lt;&gt;"",Table1[[#This Row],[Description]],"")</f>
        <v/>
      </c>
      <c r="AM1615" s="46" t="str">
        <f>IF(Table1[[#This Row],[Posting Date]]&lt;&gt;"",Table1[[#This Row],[Reference Number]],"")</f>
        <v/>
      </c>
      <c r="AN1615" s="46" t="str">
        <f>TRIM(Table1[[#This Row],[Line '#]])</f>
        <v/>
      </c>
      <c r="AO1615" s="46" t="str">
        <f>TRIM(Table1[[#This Row],[Account]])</f>
        <v/>
      </c>
      <c r="AP1615" s="46" t="str">
        <f>IF(Table1[[#This Row],[Posting Date]]&lt;&gt;"",$D$5,"")</f>
        <v/>
      </c>
      <c r="AQ1615" s="46" t="str">
        <f>TRIM(Table1[[#This Row],[Departments-Prgrams]])</f>
        <v/>
      </c>
      <c r="AR1615" s="46" t="str">
        <f>TRIM(Table1[[#This Row],[Grant]])</f>
        <v/>
      </c>
      <c r="AS1615" s="46" t="str">
        <f>TRIM(Table1[[#This Row],[Staff ID]])</f>
        <v/>
      </c>
      <c r="AT1615" s="46" t="str">
        <f>IF(TRIM(Table1[[#This Row],[Budget Code]])=0,"",TRIM(Table1[[#This Row],[Budget Code]]))</f>
        <v/>
      </c>
      <c r="AU1615" s="46" t="str">
        <f>IF(Table1[[#This Row],[Line Description]]&lt;&gt;"",Table1[[#This Row],[Line Description]],"")</f>
        <v/>
      </c>
      <c r="AV1615" s="46" t="str">
        <f>IF(Table1[[#This Row],[Cur_Amount Debit]]&gt;0,ROUND(Table1[[#This Row],[Cur_Amount Debit]],2),"")</f>
        <v/>
      </c>
      <c r="AW1615" s="46" t="str">
        <f>IF(Table1[[#This Row],[Cur_Amount Credit]]&gt;0,ROUND(Table1[[#This Row],[Cur_Amount Credit]],2),"")</f>
        <v/>
      </c>
      <c r="AX1615" s="46" t="str">
        <f>LEFT(Table1[[#This Row],[Cur]],3)</f>
        <v/>
      </c>
      <c r="AY1615" s="59"/>
      <c r="AZ1615" s="46"/>
      <c r="BA1615" s="46" t="str">
        <f>IF(Table1[[#This Row],[Cur]]&lt;&gt;"",IF(Table1[[#This Row],[Cur]]="USD","",ExchangeRate),"")</f>
        <v/>
      </c>
      <c r="BB1615" s="46" t="str">
        <f>IF(Table1[[#This Row],[Grant]]&lt;&gt;"",VLOOKUP(Table1[[#This Row],[Grant]],Grants!B:D,3),"")</f>
        <v/>
      </c>
      <c r="BC1615" s="46" t="str">
        <f>TRIM(Table1[[#This Row],[Vendor ID]])</f>
        <v/>
      </c>
      <c r="BD1615">
        <f>IF(Table1[[#This Row],[Reference Number]]=Q1614,BD1614,BD1614+1)</f>
        <v>0</v>
      </c>
    </row>
    <row r="1616" spans="1:56" ht="11.25" customHeight="1" x14ac:dyDescent="0.25">
      <c r="A1616" s="1"/>
      <c r="B1616" s="88" t="str">
        <f>IF(Table1[[#This Row],[Posting Date]]&lt;&gt;"",IF(Table1[[#This Row],[Reference Number]]=Q1615,B1615+1,1),"")</f>
        <v/>
      </c>
      <c r="C1616" s="61"/>
      <c r="D1616" s="61"/>
      <c r="E1616" s="138"/>
      <c r="F1616" s="141" t="str">
        <f>IFERROR(IF(VLOOKUP(Table1[[#This Row],[Budget Code Description]],Dimentions!$X$6:$AC$139,2,FALSE)="","",VLOOKUP(Table1[[#This Row],[Budget Code Description]],Dimentions!$X$6:$AC$139,2,FALSE)),"")</f>
        <v/>
      </c>
      <c r="G1616" s="141"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1" t="str">
        <f>IFERROR(VLOOKUP(Table1[[#This Row],[Budget Code Description]],Table6[#All],8,FALSE),"")</f>
        <v/>
      </c>
      <c r="L1616" s="63"/>
      <c r="M1616" s="65" t="str">
        <f>IFERROR(VLOOKUP(Table1[[#This Row],[Staff ID]],Table2[],2,FALSE),"")</f>
        <v/>
      </c>
      <c r="N1616" s="209" t="str">
        <f>IFERROR(IF(VLOOKUP(Table1[[#This Row],[Budget Code Description]],Dimentions!$X$6:$AC$134,4,FALSE)="","",VLOOKUP(Table1[[#This Row],[Budget Code Description]],Dimentions!$X$6:$AC$134,4,FALSE)),"")</f>
        <v/>
      </c>
      <c r="O1616" s="65" t="str">
        <f>IFERROR(VLOOKUP(Table1[[#This Row],[Vendor ID]],Table549[],2,FALSE),"")</f>
        <v/>
      </c>
      <c r="P1616" s="63"/>
      <c r="Q1616" s="141" t="str">
        <f>IF(Table1[[#This Row],[Posting Date]]&lt;&gt;"",$D$9,"")</f>
        <v/>
      </c>
      <c r="R1616" s="157" t="str">
        <f>IF(Table1[[#This Row],[Posting Date]]&lt;&gt;"",$D$10,"")</f>
        <v/>
      </c>
      <c r="S1616" s="66"/>
      <c r="T1616" s="63"/>
      <c r="U1616" s="67"/>
      <c r="V1616" s="67"/>
      <c r="W1616" s="67" t="str">
        <f t="shared" si="29"/>
        <v/>
      </c>
      <c r="X1616" s="159" t="str">
        <f>IF(E1616="","",(IF(Table1[[#This Row],[Cur]]="USD",Table1[[#This Row],[Cur_Amount Debit]],Table1[[#This Row],[Cur_Amount Debit]]/Table1[[#This Row],[Exchange Rate]])))</f>
        <v/>
      </c>
      <c r="Y1616" s="159" t="str">
        <f>IF(E1616="","",(IF(Table1[[#This Row],[Cur]]="USD",Table1[[#This Row],[Cur_Amount Credit]],Table1[[#This Row],[Cur_Amount Credit]]/ExchangeRate)))</f>
        <v/>
      </c>
      <c r="Z1616" s="201" t="str">
        <f>IF(E1616="","",(Table1[[#This Row],[Debit USD]]-Table1[[#This Row],[Credit USD]]))</f>
        <v/>
      </c>
      <c r="AA1616" s="226"/>
      <c r="AB1616" s="255"/>
      <c r="AC1616" s="1"/>
      <c r="AD1616" s="15"/>
      <c r="AE1616" s="15" t="str">
        <f>IF(AND(OR(Table1[[#This Row],[Account]]="15030",Table1[[#This Row],[Account]]="15035",Table1[[#This Row],[Account]]="20150"),Table1[[#This Row],[Vendor ID]]=""),1,"")</f>
        <v/>
      </c>
      <c r="AF1616" s="15"/>
      <c r="AG1616" s="15"/>
      <c r="AH1616" s="15"/>
      <c r="AI1616" s="46" t="str">
        <f>IF(Table1[[#This Row],[Posting Date]]&lt;&gt;"","GJ-"&amp;CountryID,"")</f>
        <v/>
      </c>
      <c r="AJ1616" s="59" t="str">
        <f>IF(Table1[[#This Row],[Posting Date]]&lt;&gt;"",Table1[[#This Row],[Posting Date]],"")</f>
        <v/>
      </c>
      <c r="AK1616" s="46"/>
      <c r="AL1616" s="46" t="str">
        <f>IF(Table1[[#This Row],[Description]]&lt;&gt;"",Table1[[#This Row],[Description]],"")</f>
        <v/>
      </c>
      <c r="AM1616" s="46" t="str">
        <f>IF(Table1[[#This Row],[Posting Date]]&lt;&gt;"",Table1[[#This Row],[Reference Number]],"")</f>
        <v/>
      </c>
      <c r="AN1616" s="46" t="str">
        <f>TRIM(Table1[[#This Row],[Line '#]])</f>
        <v/>
      </c>
      <c r="AO1616" s="46" t="str">
        <f>TRIM(Table1[[#This Row],[Account]])</f>
        <v/>
      </c>
      <c r="AP1616" s="46" t="str">
        <f>IF(Table1[[#This Row],[Posting Date]]&lt;&gt;"",$D$5,"")</f>
        <v/>
      </c>
      <c r="AQ1616" s="46" t="str">
        <f>TRIM(Table1[[#This Row],[Departments-Prgrams]])</f>
        <v/>
      </c>
      <c r="AR1616" s="46" t="str">
        <f>TRIM(Table1[[#This Row],[Grant]])</f>
        <v/>
      </c>
      <c r="AS1616" s="46" t="str">
        <f>TRIM(Table1[[#This Row],[Staff ID]])</f>
        <v/>
      </c>
      <c r="AT1616" s="46" t="str">
        <f>IF(TRIM(Table1[[#This Row],[Budget Code]])=0,"",TRIM(Table1[[#This Row],[Budget Code]]))</f>
        <v/>
      </c>
      <c r="AU1616" s="46" t="str">
        <f>IF(Table1[[#This Row],[Line Description]]&lt;&gt;"",Table1[[#This Row],[Line Description]],"")</f>
        <v/>
      </c>
      <c r="AV1616" s="46" t="str">
        <f>IF(Table1[[#This Row],[Cur_Amount Debit]]&gt;0,ROUND(Table1[[#This Row],[Cur_Amount Debit]],2),"")</f>
        <v/>
      </c>
      <c r="AW1616" s="46" t="str">
        <f>IF(Table1[[#This Row],[Cur_Amount Credit]]&gt;0,ROUND(Table1[[#This Row],[Cur_Amount Credit]],2),"")</f>
        <v/>
      </c>
      <c r="AX1616" s="46" t="str">
        <f>LEFT(Table1[[#This Row],[Cur]],3)</f>
        <v/>
      </c>
      <c r="AY1616" s="59"/>
      <c r="AZ1616" s="46"/>
      <c r="BA1616" s="46" t="str">
        <f>IF(Table1[[#This Row],[Cur]]&lt;&gt;"",IF(Table1[[#This Row],[Cur]]="USD","",ExchangeRate),"")</f>
        <v/>
      </c>
      <c r="BB1616" s="46" t="str">
        <f>IF(Table1[[#This Row],[Grant]]&lt;&gt;"",VLOOKUP(Table1[[#This Row],[Grant]],Grants!B:D,3),"")</f>
        <v/>
      </c>
      <c r="BC1616" s="46" t="str">
        <f>TRIM(Table1[[#This Row],[Vendor ID]])</f>
        <v/>
      </c>
      <c r="BD1616">
        <f>IF(Table1[[#This Row],[Reference Number]]=Q1615,BD1615,BD1615+1)</f>
        <v>0</v>
      </c>
    </row>
    <row r="1617" spans="1:56" ht="11.25" customHeight="1" x14ac:dyDescent="0.25">
      <c r="A1617" s="1"/>
      <c r="B1617" s="88" t="str">
        <f>IF(Table1[[#This Row],[Posting Date]]&lt;&gt;"",IF(Table1[[#This Row],[Reference Number]]=Q1616,B1616+1,1),"")</f>
        <v/>
      </c>
      <c r="C1617" s="61"/>
      <c r="D1617" s="61"/>
      <c r="E1617" s="138"/>
      <c r="F1617" s="141" t="str">
        <f>IFERROR(IF(VLOOKUP(Table1[[#This Row],[Budget Code Description]],Dimentions!$X$6:$AC$139,2,FALSE)="","",VLOOKUP(Table1[[#This Row],[Budget Code Description]],Dimentions!$X$6:$AC$139,2,FALSE)),"")</f>
        <v/>
      </c>
      <c r="G1617" s="141"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1" t="str">
        <f>IFERROR(VLOOKUP(Table1[[#This Row],[Budget Code Description]],Table6[#All],8,FALSE),"")</f>
        <v/>
      </c>
      <c r="L1617" s="63"/>
      <c r="M1617" s="65" t="str">
        <f>IFERROR(VLOOKUP(Table1[[#This Row],[Staff ID]],Table2[],2,FALSE),"")</f>
        <v/>
      </c>
      <c r="N1617" s="209" t="str">
        <f>IFERROR(IF(VLOOKUP(Table1[[#This Row],[Budget Code Description]],Dimentions!$X$6:$AC$134,4,FALSE)="","",VLOOKUP(Table1[[#This Row],[Budget Code Description]],Dimentions!$X$6:$AC$134,4,FALSE)),"")</f>
        <v/>
      </c>
      <c r="O1617" s="65" t="str">
        <f>IFERROR(VLOOKUP(Table1[[#This Row],[Vendor ID]],Table549[],2,FALSE),"")</f>
        <v/>
      </c>
      <c r="P1617" s="63"/>
      <c r="Q1617" s="141" t="str">
        <f>IF(Table1[[#This Row],[Posting Date]]&lt;&gt;"",$D$9,"")</f>
        <v/>
      </c>
      <c r="R1617" s="157" t="str">
        <f>IF(Table1[[#This Row],[Posting Date]]&lt;&gt;"",$D$10,"")</f>
        <v/>
      </c>
      <c r="S1617" s="66"/>
      <c r="T1617" s="63"/>
      <c r="U1617" s="67"/>
      <c r="V1617" s="67"/>
      <c r="W1617" s="67" t="str">
        <f t="shared" si="29"/>
        <v/>
      </c>
      <c r="X1617" s="159" t="str">
        <f>IF(E1617="","",(IF(Table1[[#This Row],[Cur]]="USD",Table1[[#This Row],[Cur_Amount Debit]],Table1[[#This Row],[Cur_Amount Debit]]/Table1[[#This Row],[Exchange Rate]])))</f>
        <v/>
      </c>
      <c r="Y1617" s="159" t="str">
        <f>IF(E1617="","",(IF(Table1[[#This Row],[Cur]]="USD",Table1[[#This Row],[Cur_Amount Credit]],Table1[[#This Row],[Cur_Amount Credit]]/ExchangeRate)))</f>
        <v/>
      </c>
      <c r="Z1617" s="201" t="str">
        <f>IF(E1617="","",(Table1[[#This Row],[Debit USD]]-Table1[[#This Row],[Credit USD]]))</f>
        <v/>
      </c>
      <c r="AA1617" s="226"/>
      <c r="AB1617" s="255"/>
      <c r="AC1617" s="1"/>
      <c r="AD1617" s="15"/>
      <c r="AE1617" s="15" t="str">
        <f>IF(AND(OR(Table1[[#This Row],[Account]]="15030",Table1[[#This Row],[Account]]="15035",Table1[[#This Row],[Account]]="20150"),Table1[[#This Row],[Vendor ID]]=""),1,"")</f>
        <v/>
      </c>
      <c r="AF1617" s="15"/>
      <c r="AG1617" s="15"/>
      <c r="AH1617" s="15"/>
      <c r="AI1617" s="46" t="str">
        <f>IF(Table1[[#This Row],[Posting Date]]&lt;&gt;"","GJ-"&amp;CountryID,"")</f>
        <v/>
      </c>
      <c r="AJ1617" s="59" t="str">
        <f>IF(Table1[[#This Row],[Posting Date]]&lt;&gt;"",Table1[[#This Row],[Posting Date]],"")</f>
        <v/>
      </c>
      <c r="AK1617" s="46"/>
      <c r="AL1617" s="46" t="str">
        <f>IF(Table1[[#This Row],[Description]]&lt;&gt;"",Table1[[#This Row],[Description]],"")</f>
        <v/>
      </c>
      <c r="AM1617" s="46" t="str">
        <f>IF(Table1[[#This Row],[Posting Date]]&lt;&gt;"",Table1[[#This Row],[Reference Number]],"")</f>
        <v/>
      </c>
      <c r="AN1617" s="46" t="str">
        <f>TRIM(Table1[[#This Row],[Line '#]])</f>
        <v/>
      </c>
      <c r="AO1617" s="46" t="str">
        <f>TRIM(Table1[[#This Row],[Account]])</f>
        <v/>
      </c>
      <c r="AP1617" s="46" t="str">
        <f>IF(Table1[[#This Row],[Posting Date]]&lt;&gt;"",$D$5,"")</f>
        <v/>
      </c>
      <c r="AQ1617" s="46" t="str">
        <f>TRIM(Table1[[#This Row],[Departments-Prgrams]])</f>
        <v/>
      </c>
      <c r="AR1617" s="46" t="str">
        <f>TRIM(Table1[[#This Row],[Grant]])</f>
        <v/>
      </c>
      <c r="AS1617" s="46" t="str">
        <f>TRIM(Table1[[#This Row],[Staff ID]])</f>
        <v/>
      </c>
      <c r="AT1617" s="46" t="str">
        <f>IF(TRIM(Table1[[#This Row],[Budget Code]])=0,"",TRIM(Table1[[#This Row],[Budget Code]]))</f>
        <v/>
      </c>
      <c r="AU1617" s="46" t="str">
        <f>IF(Table1[[#This Row],[Line Description]]&lt;&gt;"",Table1[[#This Row],[Line Description]],"")</f>
        <v/>
      </c>
      <c r="AV1617" s="46" t="str">
        <f>IF(Table1[[#This Row],[Cur_Amount Debit]]&gt;0,ROUND(Table1[[#This Row],[Cur_Amount Debit]],2),"")</f>
        <v/>
      </c>
      <c r="AW1617" s="46" t="str">
        <f>IF(Table1[[#This Row],[Cur_Amount Credit]]&gt;0,ROUND(Table1[[#This Row],[Cur_Amount Credit]],2),"")</f>
        <v/>
      </c>
      <c r="AX1617" s="46" t="str">
        <f>LEFT(Table1[[#This Row],[Cur]],3)</f>
        <v/>
      </c>
      <c r="AY1617" s="59"/>
      <c r="AZ1617" s="46"/>
      <c r="BA1617" s="46" t="str">
        <f>IF(Table1[[#This Row],[Cur]]&lt;&gt;"",IF(Table1[[#This Row],[Cur]]="USD","",ExchangeRate),"")</f>
        <v/>
      </c>
      <c r="BB1617" s="46" t="str">
        <f>IF(Table1[[#This Row],[Grant]]&lt;&gt;"",VLOOKUP(Table1[[#This Row],[Grant]],Grants!B:D,3),"")</f>
        <v/>
      </c>
      <c r="BC1617" s="46" t="str">
        <f>TRIM(Table1[[#This Row],[Vendor ID]])</f>
        <v/>
      </c>
      <c r="BD1617">
        <f>IF(Table1[[#This Row],[Reference Number]]=Q1616,BD1616,BD1616+1)</f>
        <v>0</v>
      </c>
    </row>
    <row r="1618" spans="1:56" ht="11.25" customHeight="1" x14ac:dyDescent="0.25">
      <c r="A1618" s="1"/>
      <c r="B1618" s="88" t="str">
        <f>IF(Table1[[#This Row],[Posting Date]]&lt;&gt;"",IF(Table1[[#This Row],[Reference Number]]=Q1617,B1617+1,1),"")</f>
        <v/>
      </c>
      <c r="C1618" s="61"/>
      <c r="D1618" s="61"/>
      <c r="E1618" s="138"/>
      <c r="F1618" s="141" t="str">
        <f>IFERROR(IF(VLOOKUP(Table1[[#This Row],[Budget Code Description]],Dimentions!$X$6:$AC$139,2,FALSE)="","",VLOOKUP(Table1[[#This Row],[Budget Code Description]],Dimentions!$X$6:$AC$139,2,FALSE)),"")</f>
        <v/>
      </c>
      <c r="G1618" s="141"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1" t="str">
        <f>IFERROR(VLOOKUP(Table1[[#This Row],[Budget Code Description]],Table6[#All],8,FALSE),"")</f>
        <v/>
      </c>
      <c r="L1618" s="63"/>
      <c r="M1618" s="65" t="str">
        <f>IFERROR(VLOOKUP(Table1[[#This Row],[Staff ID]],Table2[],2,FALSE),"")</f>
        <v/>
      </c>
      <c r="N1618" s="209" t="str">
        <f>IFERROR(IF(VLOOKUP(Table1[[#This Row],[Budget Code Description]],Dimentions!$X$6:$AC$134,4,FALSE)="","",VLOOKUP(Table1[[#This Row],[Budget Code Description]],Dimentions!$X$6:$AC$134,4,FALSE)),"")</f>
        <v/>
      </c>
      <c r="O1618" s="65" t="str">
        <f>IFERROR(VLOOKUP(Table1[[#This Row],[Vendor ID]],Table549[],2,FALSE),"")</f>
        <v/>
      </c>
      <c r="P1618" s="63"/>
      <c r="Q1618" s="141" t="str">
        <f>IF(Table1[[#This Row],[Posting Date]]&lt;&gt;"",$D$9,"")</f>
        <v/>
      </c>
      <c r="R1618" s="157" t="str">
        <f>IF(Table1[[#This Row],[Posting Date]]&lt;&gt;"",$D$10,"")</f>
        <v/>
      </c>
      <c r="S1618" s="66"/>
      <c r="T1618" s="63"/>
      <c r="U1618" s="67"/>
      <c r="V1618" s="67"/>
      <c r="W1618" s="67" t="str">
        <f t="shared" si="29"/>
        <v/>
      </c>
      <c r="X1618" s="159" t="str">
        <f>IF(E1618="","",(IF(Table1[[#This Row],[Cur]]="USD",Table1[[#This Row],[Cur_Amount Debit]],Table1[[#This Row],[Cur_Amount Debit]]/Table1[[#This Row],[Exchange Rate]])))</f>
        <v/>
      </c>
      <c r="Y1618" s="159" t="str">
        <f>IF(E1618="","",(IF(Table1[[#This Row],[Cur]]="USD",Table1[[#This Row],[Cur_Amount Credit]],Table1[[#This Row],[Cur_Amount Credit]]/ExchangeRate)))</f>
        <v/>
      </c>
      <c r="Z1618" s="201" t="str">
        <f>IF(E1618="","",(Table1[[#This Row],[Debit USD]]-Table1[[#This Row],[Credit USD]]))</f>
        <v/>
      </c>
      <c r="AA1618" s="226"/>
      <c r="AB1618" s="255"/>
      <c r="AC1618" s="1"/>
      <c r="AD1618" s="15"/>
      <c r="AE1618" s="15" t="str">
        <f>IF(AND(OR(Table1[[#This Row],[Account]]="15030",Table1[[#This Row],[Account]]="15035",Table1[[#This Row],[Account]]="20150"),Table1[[#This Row],[Vendor ID]]=""),1,"")</f>
        <v/>
      </c>
      <c r="AF1618" s="15"/>
      <c r="AG1618" s="15"/>
      <c r="AH1618" s="15"/>
      <c r="AI1618" s="46" t="str">
        <f>IF(Table1[[#This Row],[Posting Date]]&lt;&gt;"","GJ-"&amp;CountryID,"")</f>
        <v/>
      </c>
      <c r="AJ1618" s="59" t="str">
        <f>IF(Table1[[#This Row],[Posting Date]]&lt;&gt;"",Table1[[#This Row],[Posting Date]],"")</f>
        <v/>
      </c>
      <c r="AK1618" s="46"/>
      <c r="AL1618" s="46" t="str">
        <f>IF(Table1[[#This Row],[Description]]&lt;&gt;"",Table1[[#This Row],[Description]],"")</f>
        <v/>
      </c>
      <c r="AM1618" s="46" t="str">
        <f>IF(Table1[[#This Row],[Posting Date]]&lt;&gt;"",Table1[[#This Row],[Reference Number]],"")</f>
        <v/>
      </c>
      <c r="AN1618" s="46" t="str">
        <f>TRIM(Table1[[#This Row],[Line '#]])</f>
        <v/>
      </c>
      <c r="AO1618" s="46" t="str">
        <f>TRIM(Table1[[#This Row],[Account]])</f>
        <v/>
      </c>
      <c r="AP1618" s="46" t="str">
        <f>IF(Table1[[#This Row],[Posting Date]]&lt;&gt;"",$D$5,"")</f>
        <v/>
      </c>
      <c r="AQ1618" s="46" t="str">
        <f>TRIM(Table1[[#This Row],[Departments-Prgrams]])</f>
        <v/>
      </c>
      <c r="AR1618" s="46" t="str">
        <f>TRIM(Table1[[#This Row],[Grant]])</f>
        <v/>
      </c>
      <c r="AS1618" s="46" t="str">
        <f>TRIM(Table1[[#This Row],[Staff ID]])</f>
        <v/>
      </c>
      <c r="AT1618" s="46" t="str">
        <f>IF(TRIM(Table1[[#This Row],[Budget Code]])=0,"",TRIM(Table1[[#This Row],[Budget Code]]))</f>
        <v/>
      </c>
      <c r="AU1618" s="46" t="str">
        <f>IF(Table1[[#This Row],[Line Description]]&lt;&gt;"",Table1[[#This Row],[Line Description]],"")</f>
        <v/>
      </c>
      <c r="AV1618" s="46" t="str">
        <f>IF(Table1[[#This Row],[Cur_Amount Debit]]&gt;0,ROUND(Table1[[#This Row],[Cur_Amount Debit]],2),"")</f>
        <v/>
      </c>
      <c r="AW1618" s="46" t="str">
        <f>IF(Table1[[#This Row],[Cur_Amount Credit]]&gt;0,ROUND(Table1[[#This Row],[Cur_Amount Credit]],2),"")</f>
        <v/>
      </c>
      <c r="AX1618" s="46" t="str">
        <f>LEFT(Table1[[#This Row],[Cur]],3)</f>
        <v/>
      </c>
      <c r="AY1618" s="59"/>
      <c r="AZ1618" s="46"/>
      <c r="BA1618" s="46" t="str">
        <f>IF(Table1[[#This Row],[Cur]]&lt;&gt;"",IF(Table1[[#This Row],[Cur]]="USD","",ExchangeRate),"")</f>
        <v/>
      </c>
      <c r="BB1618" s="46" t="str">
        <f>IF(Table1[[#This Row],[Grant]]&lt;&gt;"",VLOOKUP(Table1[[#This Row],[Grant]],Grants!B:D,3),"")</f>
        <v/>
      </c>
      <c r="BC1618" s="46" t="str">
        <f>TRIM(Table1[[#This Row],[Vendor ID]])</f>
        <v/>
      </c>
      <c r="BD1618">
        <f>IF(Table1[[#This Row],[Reference Number]]=Q1617,BD1617,BD1617+1)</f>
        <v>0</v>
      </c>
    </row>
    <row r="1619" spans="1:56" ht="11.25" customHeight="1" x14ac:dyDescent="0.25">
      <c r="A1619" s="1"/>
      <c r="B1619" s="88" t="str">
        <f>IF(Table1[[#This Row],[Posting Date]]&lt;&gt;"",IF(Table1[[#This Row],[Reference Number]]=Q1618,B1618+1,1),"")</f>
        <v/>
      </c>
      <c r="C1619" s="61"/>
      <c r="D1619" s="61"/>
      <c r="E1619" s="138"/>
      <c r="F1619" s="141" t="str">
        <f>IFERROR(IF(VLOOKUP(Table1[[#This Row],[Budget Code Description]],Dimentions!$X$6:$AC$139,2,FALSE)="","",VLOOKUP(Table1[[#This Row],[Budget Code Description]],Dimentions!$X$6:$AC$139,2,FALSE)),"")</f>
        <v/>
      </c>
      <c r="G1619" s="141"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1" t="str">
        <f>IFERROR(VLOOKUP(Table1[[#This Row],[Budget Code Description]],Table6[#All],8,FALSE),"")</f>
        <v/>
      </c>
      <c r="L1619" s="63"/>
      <c r="M1619" s="65" t="str">
        <f>IFERROR(VLOOKUP(Table1[[#This Row],[Staff ID]],Table2[],2,FALSE),"")</f>
        <v/>
      </c>
      <c r="N1619" s="209" t="str">
        <f>IFERROR(IF(VLOOKUP(Table1[[#This Row],[Budget Code Description]],Dimentions!$X$6:$AC$134,4,FALSE)="","",VLOOKUP(Table1[[#This Row],[Budget Code Description]],Dimentions!$X$6:$AC$134,4,FALSE)),"")</f>
        <v/>
      </c>
      <c r="O1619" s="65" t="str">
        <f>IFERROR(VLOOKUP(Table1[[#This Row],[Vendor ID]],Table549[],2,FALSE),"")</f>
        <v/>
      </c>
      <c r="P1619" s="63"/>
      <c r="Q1619" s="141" t="str">
        <f>IF(Table1[[#This Row],[Posting Date]]&lt;&gt;"",$D$9,"")</f>
        <v/>
      </c>
      <c r="R1619" s="157" t="str">
        <f>IF(Table1[[#This Row],[Posting Date]]&lt;&gt;"",$D$10,"")</f>
        <v/>
      </c>
      <c r="S1619" s="66"/>
      <c r="T1619" s="63"/>
      <c r="U1619" s="67"/>
      <c r="V1619" s="67"/>
      <c r="W1619" s="67" t="str">
        <f t="shared" si="29"/>
        <v/>
      </c>
      <c r="X1619" s="159" t="str">
        <f>IF(E1619="","",(IF(Table1[[#This Row],[Cur]]="USD",Table1[[#This Row],[Cur_Amount Debit]],Table1[[#This Row],[Cur_Amount Debit]]/Table1[[#This Row],[Exchange Rate]])))</f>
        <v/>
      </c>
      <c r="Y1619" s="159" t="str">
        <f>IF(E1619="","",(IF(Table1[[#This Row],[Cur]]="USD",Table1[[#This Row],[Cur_Amount Credit]],Table1[[#This Row],[Cur_Amount Credit]]/ExchangeRate)))</f>
        <v/>
      </c>
      <c r="Z1619" s="201" t="str">
        <f>IF(E1619="","",(Table1[[#This Row],[Debit USD]]-Table1[[#This Row],[Credit USD]]))</f>
        <v/>
      </c>
      <c r="AA1619" s="226"/>
      <c r="AB1619" s="255"/>
      <c r="AC1619" s="1"/>
      <c r="AD1619" s="15"/>
      <c r="AE1619" s="15" t="str">
        <f>IF(AND(OR(Table1[[#This Row],[Account]]="15030",Table1[[#This Row],[Account]]="15035",Table1[[#This Row],[Account]]="20150"),Table1[[#This Row],[Vendor ID]]=""),1,"")</f>
        <v/>
      </c>
      <c r="AF1619" s="15"/>
      <c r="AG1619" s="15"/>
      <c r="AH1619" s="15"/>
      <c r="AI1619" s="46" t="str">
        <f>IF(Table1[[#This Row],[Posting Date]]&lt;&gt;"","GJ-"&amp;CountryID,"")</f>
        <v/>
      </c>
      <c r="AJ1619" s="59" t="str">
        <f>IF(Table1[[#This Row],[Posting Date]]&lt;&gt;"",Table1[[#This Row],[Posting Date]],"")</f>
        <v/>
      </c>
      <c r="AK1619" s="46"/>
      <c r="AL1619" s="46" t="str">
        <f>IF(Table1[[#This Row],[Description]]&lt;&gt;"",Table1[[#This Row],[Description]],"")</f>
        <v/>
      </c>
      <c r="AM1619" s="46" t="str">
        <f>IF(Table1[[#This Row],[Posting Date]]&lt;&gt;"",Table1[[#This Row],[Reference Number]],"")</f>
        <v/>
      </c>
      <c r="AN1619" s="46" t="str">
        <f>TRIM(Table1[[#This Row],[Line '#]])</f>
        <v/>
      </c>
      <c r="AO1619" s="46" t="str">
        <f>TRIM(Table1[[#This Row],[Account]])</f>
        <v/>
      </c>
      <c r="AP1619" s="46" t="str">
        <f>IF(Table1[[#This Row],[Posting Date]]&lt;&gt;"",$D$5,"")</f>
        <v/>
      </c>
      <c r="AQ1619" s="46" t="str">
        <f>TRIM(Table1[[#This Row],[Departments-Prgrams]])</f>
        <v/>
      </c>
      <c r="AR1619" s="46" t="str">
        <f>TRIM(Table1[[#This Row],[Grant]])</f>
        <v/>
      </c>
      <c r="AS1619" s="46" t="str">
        <f>TRIM(Table1[[#This Row],[Staff ID]])</f>
        <v/>
      </c>
      <c r="AT1619" s="46" t="str">
        <f>IF(TRIM(Table1[[#This Row],[Budget Code]])=0,"",TRIM(Table1[[#This Row],[Budget Code]]))</f>
        <v/>
      </c>
      <c r="AU1619" s="46" t="str">
        <f>IF(Table1[[#This Row],[Line Description]]&lt;&gt;"",Table1[[#This Row],[Line Description]],"")</f>
        <v/>
      </c>
      <c r="AV1619" s="46" t="str">
        <f>IF(Table1[[#This Row],[Cur_Amount Debit]]&gt;0,ROUND(Table1[[#This Row],[Cur_Amount Debit]],2),"")</f>
        <v/>
      </c>
      <c r="AW1619" s="46" t="str">
        <f>IF(Table1[[#This Row],[Cur_Amount Credit]]&gt;0,ROUND(Table1[[#This Row],[Cur_Amount Credit]],2),"")</f>
        <v/>
      </c>
      <c r="AX1619" s="46" t="str">
        <f>LEFT(Table1[[#This Row],[Cur]],3)</f>
        <v/>
      </c>
      <c r="AY1619" s="59"/>
      <c r="AZ1619" s="46"/>
      <c r="BA1619" s="46" t="str">
        <f>IF(Table1[[#This Row],[Cur]]&lt;&gt;"",IF(Table1[[#This Row],[Cur]]="USD","",ExchangeRate),"")</f>
        <v/>
      </c>
      <c r="BB1619" s="46" t="str">
        <f>IF(Table1[[#This Row],[Grant]]&lt;&gt;"",VLOOKUP(Table1[[#This Row],[Grant]],Grants!B:D,3),"")</f>
        <v/>
      </c>
      <c r="BC1619" s="46" t="str">
        <f>TRIM(Table1[[#This Row],[Vendor ID]])</f>
        <v/>
      </c>
      <c r="BD1619">
        <f>IF(Table1[[#This Row],[Reference Number]]=Q1618,BD1618,BD1618+1)</f>
        <v>0</v>
      </c>
    </row>
    <row r="1620" spans="1:56" ht="11.25" customHeight="1" x14ac:dyDescent="0.25">
      <c r="A1620" s="1"/>
      <c r="B1620" s="88" t="str">
        <f>IF(Table1[[#This Row],[Posting Date]]&lt;&gt;"",IF(Table1[[#This Row],[Reference Number]]=Q1619,B1619+1,1),"")</f>
        <v/>
      </c>
      <c r="C1620" s="61"/>
      <c r="D1620" s="61"/>
      <c r="E1620" s="138"/>
      <c r="F1620" s="141" t="str">
        <f>IFERROR(IF(VLOOKUP(Table1[[#This Row],[Budget Code Description]],Dimentions!$X$6:$AC$139,2,FALSE)="","",VLOOKUP(Table1[[#This Row],[Budget Code Description]],Dimentions!$X$6:$AC$139,2,FALSE)),"")</f>
        <v/>
      </c>
      <c r="G1620" s="141"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1" t="str">
        <f>IFERROR(VLOOKUP(Table1[[#This Row],[Budget Code Description]],Table6[#All],8,FALSE),"")</f>
        <v/>
      </c>
      <c r="L1620" s="63"/>
      <c r="M1620" s="65" t="str">
        <f>IFERROR(VLOOKUP(Table1[[#This Row],[Staff ID]],Table2[],2,FALSE),"")</f>
        <v/>
      </c>
      <c r="N1620" s="209" t="str">
        <f>IFERROR(IF(VLOOKUP(Table1[[#This Row],[Budget Code Description]],Dimentions!$X$6:$AC$134,4,FALSE)="","",VLOOKUP(Table1[[#This Row],[Budget Code Description]],Dimentions!$X$6:$AC$134,4,FALSE)),"")</f>
        <v/>
      </c>
      <c r="O1620" s="65" t="str">
        <f>IFERROR(VLOOKUP(Table1[[#This Row],[Vendor ID]],Table549[],2,FALSE),"")</f>
        <v/>
      </c>
      <c r="P1620" s="63"/>
      <c r="Q1620" s="141" t="str">
        <f>IF(Table1[[#This Row],[Posting Date]]&lt;&gt;"",$D$9,"")</f>
        <v/>
      </c>
      <c r="R1620" s="157" t="str">
        <f>IF(Table1[[#This Row],[Posting Date]]&lt;&gt;"",$D$10,"")</f>
        <v/>
      </c>
      <c r="S1620" s="66"/>
      <c r="T1620" s="63"/>
      <c r="U1620" s="67"/>
      <c r="V1620" s="67"/>
      <c r="W1620" s="67" t="str">
        <f t="shared" si="29"/>
        <v/>
      </c>
      <c r="X1620" s="159" t="str">
        <f>IF(E1620="","",(IF(Table1[[#This Row],[Cur]]="USD",Table1[[#This Row],[Cur_Amount Debit]],Table1[[#This Row],[Cur_Amount Debit]]/Table1[[#This Row],[Exchange Rate]])))</f>
        <v/>
      </c>
      <c r="Y1620" s="159" t="str">
        <f>IF(E1620="","",(IF(Table1[[#This Row],[Cur]]="USD",Table1[[#This Row],[Cur_Amount Credit]],Table1[[#This Row],[Cur_Amount Credit]]/ExchangeRate)))</f>
        <v/>
      </c>
      <c r="Z1620" s="201" t="str">
        <f>IF(E1620="","",(Table1[[#This Row],[Debit USD]]-Table1[[#This Row],[Credit USD]]))</f>
        <v/>
      </c>
      <c r="AA1620" s="226"/>
      <c r="AB1620" s="255"/>
      <c r="AC1620" s="1"/>
      <c r="AD1620" s="15"/>
      <c r="AE1620" s="15" t="str">
        <f>IF(AND(OR(Table1[[#This Row],[Account]]="15030",Table1[[#This Row],[Account]]="15035",Table1[[#This Row],[Account]]="20150"),Table1[[#This Row],[Vendor ID]]=""),1,"")</f>
        <v/>
      </c>
      <c r="AF1620" s="15"/>
      <c r="AG1620" s="15"/>
      <c r="AH1620" s="15"/>
      <c r="AI1620" s="46" t="str">
        <f>IF(Table1[[#This Row],[Posting Date]]&lt;&gt;"","GJ-"&amp;CountryID,"")</f>
        <v/>
      </c>
      <c r="AJ1620" s="59" t="str">
        <f>IF(Table1[[#This Row],[Posting Date]]&lt;&gt;"",Table1[[#This Row],[Posting Date]],"")</f>
        <v/>
      </c>
      <c r="AK1620" s="46"/>
      <c r="AL1620" s="46" t="str">
        <f>IF(Table1[[#This Row],[Description]]&lt;&gt;"",Table1[[#This Row],[Description]],"")</f>
        <v/>
      </c>
      <c r="AM1620" s="46" t="str">
        <f>IF(Table1[[#This Row],[Posting Date]]&lt;&gt;"",Table1[[#This Row],[Reference Number]],"")</f>
        <v/>
      </c>
      <c r="AN1620" s="46" t="str">
        <f>TRIM(Table1[[#This Row],[Line '#]])</f>
        <v/>
      </c>
      <c r="AO1620" s="46" t="str">
        <f>TRIM(Table1[[#This Row],[Account]])</f>
        <v/>
      </c>
      <c r="AP1620" s="46" t="str">
        <f>IF(Table1[[#This Row],[Posting Date]]&lt;&gt;"",$D$5,"")</f>
        <v/>
      </c>
      <c r="AQ1620" s="46" t="str">
        <f>TRIM(Table1[[#This Row],[Departments-Prgrams]])</f>
        <v/>
      </c>
      <c r="AR1620" s="46" t="str">
        <f>TRIM(Table1[[#This Row],[Grant]])</f>
        <v/>
      </c>
      <c r="AS1620" s="46" t="str">
        <f>TRIM(Table1[[#This Row],[Staff ID]])</f>
        <v/>
      </c>
      <c r="AT1620" s="46" t="str">
        <f>IF(TRIM(Table1[[#This Row],[Budget Code]])=0,"",TRIM(Table1[[#This Row],[Budget Code]]))</f>
        <v/>
      </c>
      <c r="AU1620" s="46" t="str">
        <f>IF(Table1[[#This Row],[Line Description]]&lt;&gt;"",Table1[[#This Row],[Line Description]],"")</f>
        <v/>
      </c>
      <c r="AV1620" s="46" t="str">
        <f>IF(Table1[[#This Row],[Cur_Amount Debit]]&gt;0,ROUND(Table1[[#This Row],[Cur_Amount Debit]],2),"")</f>
        <v/>
      </c>
      <c r="AW1620" s="46" t="str">
        <f>IF(Table1[[#This Row],[Cur_Amount Credit]]&gt;0,ROUND(Table1[[#This Row],[Cur_Amount Credit]],2),"")</f>
        <v/>
      </c>
      <c r="AX1620" s="46" t="str">
        <f>LEFT(Table1[[#This Row],[Cur]],3)</f>
        <v/>
      </c>
      <c r="AY1620" s="59"/>
      <c r="AZ1620" s="46"/>
      <c r="BA1620" s="46" t="str">
        <f>IF(Table1[[#This Row],[Cur]]&lt;&gt;"",IF(Table1[[#This Row],[Cur]]="USD","",ExchangeRate),"")</f>
        <v/>
      </c>
      <c r="BB1620" s="46" t="str">
        <f>IF(Table1[[#This Row],[Grant]]&lt;&gt;"",VLOOKUP(Table1[[#This Row],[Grant]],Grants!B:D,3),"")</f>
        <v/>
      </c>
      <c r="BC1620" s="46" t="str">
        <f>TRIM(Table1[[#This Row],[Vendor ID]])</f>
        <v/>
      </c>
      <c r="BD1620">
        <f>IF(Table1[[#This Row],[Reference Number]]=Q1619,BD1619,BD1619+1)</f>
        <v>0</v>
      </c>
    </row>
    <row r="1621" spans="1:56" ht="11.25" customHeight="1" x14ac:dyDescent="0.25">
      <c r="A1621" s="1"/>
      <c r="B1621" s="88" t="str">
        <f>IF(Table1[[#This Row],[Posting Date]]&lt;&gt;"",IF(Table1[[#This Row],[Reference Number]]=Q1620,B1620+1,1),"")</f>
        <v/>
      </c>
      <c r="C1621" s="61"/>
      <c r="D1621" s="61"/>
      <c r="E1621" s="138"/>
      <c r="F1621" s="141" t="str">
        <f>IFERROR(IF(VLOOKUP(Table1[[#This Row],[Budget Code Description]],Dimentions!$X$6:$AC$139,2,FALSE)="","",VLOOKUP(Table1[[#This Row],[Budget Code Description]],Dimentions!$X$6:$AC$139,2,FALSE)),"")</f>
        <v/>
      </c>
      <c r="G1621" s="141"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1" t="str">
        <f>IFERROR(VLOOKUP(Table1[[#This Row],[Budget Code Description]],Table6[#All],8,FALSE),"")</f>
        <v/>
      </c>
      <c r="L1621" s="63"/>
      <c r="M1621" s="65" t="str">
        <f>IFERROR(VLOOKUP(Table1[[#This Row],[Staff ID]],Table2[],2,FALSE),"")</f>
        <v/>
      </c>
      <c r="N1621" s="209" t="str">
        <f>IFERROR(IF(VLOOKUP(Table1[[#This Row],[Budget Code Description]],Dimentions!$X$6:$AC$134,4,FALSE)="","",VLOOKUP(Table1[[#This Row],[Budget Code Description]],Dimentions!$X$6:$AC$134,4,FALSE)),"")</f>
        <v/>
      </c>
      <c r="O1621" s="65" t="str">
        <f>IFERROR(VLOOKUP(Table1[[#This Row],[Vendor ID]],Table549[],2,FALSE),"")</f>
        <v/>
      </c>
      <c r="P1621" s="63"/>
      <c r="Q1621" s="141" t="str">
        <f>IF(Table1[[#This Row],[Posting Date]]&lt;&gt;"",$D$9,"")</f>
        <v/>
      </c>
      <c r="R1621" s="157" t="str">
        <f>IF(Table1[[#This Row],[Posting Date]]&lt;&gt;"",$D$10,"")</f>
        <v/>
      </c>
      <c r="S1621" s="66"/>
      <c r="T1621" s="63"/>
      <c r="U1621" s="67"/>
      <c r="V1621" s="67"/>
      <c r="W1621" s="67" t="str">
        <f t="shared" si="29"/>
        <v/>
      </c>
      <c r="X1621" s="159" t="str">
        <f>IF(E1621="","",(IF(Table1[[#This Row],[Cur]]="USD",Table1[[#This Row],[Cur_Amount Debit]],Table1[[#This Row],[Cur_Amount Debit]]/Table1[[#This Row],[Exchange Rate]])))</f>
        <v/>
      </c>
      <c r="Y1621" s="159" t="str">
        <f>IF(E1621="","",(IF(Table1[[#This Row],[Cur]]="USD",Table1[[#This Row],[Cur_Amount Credit]],Table1[[#This Row],[Cur_Amount Credit]]/ExchangeRate)))</f>
        <v/>
      </c>
      <c r="Z1621" s="201" t="str">
        <f>IF(E1621="","",(Table1[[#This Row],[Debit USD]]-Table1[[#This Row],[Credit USD]]))</f>
        <v/>
      </c>
      <c r="AA1621" s="226"/>
      <c r="AB1621" s="255"/>
      <c r="AC1621" s="1"/>
      <c r="AD1621" s="15"/>
      <c r="AE1621" s="15" t="str">
        <f>IF(AND(OR(Table1[[#This Row],[Account]]="15030",Table1[[#This Row],[Account]]="15035",Table1[[#This Row],[Account]]="20150"),Table1[[#This Row],[Vendor ID]]=""),1,"")</f>
        <v/>
      </c>
      <c r="AF1621" s="15"/>
      <c r="AG1621" s="15"/>
      <c r="AH1621" s="15"/>
      <c r="AI1621" s="46" t="str">
        <f>IF(Table1[[#This Row],[Posting Date]]&lt;&gt;"","GJ-"&amp;CountryID,"")</f>
        <v/>
      </c>
      <c r="AJ1621" s="59" t="str">
        <f>IF(Table1[[#This Row],[Posting Date]]&lt;&gt;"",Table1[[#This Row],[Posting Date]],"")</f>
        <v/>
      </c>
      <c r="AK1621" s="46"/>
      <c r="AL1621" s="46" t="str">
        <f>IF(Table1[[#This Row],[Description]]&lt;&gt;"",Table1[[#This Row],[Description]],"")</f>
        <v/>
      </c>
      <c r="AM1621" s="46" t="str">
        <f>IF(Table1[[#This Row],[Posting Date]]&lt;&gt;"",Table1[[#This Row],[Reference Number]],"")</f>
        <v/>
      </c>
      <c r="AN1621" s="46" t="str">
        <f>TRIM(Table1[[#This Row],[Line '#]])</f>
        <v/>
      </c>
      <c r="AO1621" s="46" t="str">
        <f>TRIM(Table1[[#This Row],[Account]])</f>
        <v/>
      </c>
      <c r="AP1621" s="46" t="str">
        <f>IF(Table1[[#This Row],[Posting Date]]&lt;&gt;"",$D$5,"")</f>
        <v/>
      </c>
      <c r="AQ1621" s="46" t="str">
        <f>TRIM(Table1[[#This Row],[Departments-Prgrams]])</f>
        <v/>
      </c>
      <c r="AR1621" s="46" t="str">
        <f>TRIM(Table1[[#This Row],[Grant]])</f>
        <v/>
      </c>
      <c r="AS1621" s="46" t="str">
        <f>TRIM(Table1[[#This Row],[Staff ID]])</f>
        <v/>
      </c>
      <c r="AT1621" s="46" t="str">
        <f>IF(TRIM(Table1[[#This Row],[Budget Code]])=0,"",TRIM(Table1[[#This Row],[Budget Code]]))</f>
        <v/>
      </c>
      <c r="AU1621" s="46" t="str">
        <f>IF(Table1[[#This Row],[Line Description]]&lt;&gt;"",Table1[[#This Row],[Line Description]],"")</f>
        <v/>
      </c>
      <c r="AV1621" s="46" t="str">
        <f>IF(Table1[[#This Row],[Cur_Amount Debit]]&gt;0,ROUND(Table1[[#This Row],[Cur_Amount Debit]],2),"")</f>
        <v/>
      </c>
      <c r="AW1621" s="46" t="str">
        <f>IF(Table1[[#This Row],[Cur_Amount Credit]]&gt;0,ROUND(Table1[[#This Row],[Cur_Amount Credit]],2),"")</f>
        <v/>
      </c>
      <c r="AX1621" s="46" t="str">
        <f>LEFT(Table1[[#This Row],[Cur]],3)</f>
        <v/>
      </c>
      <c r="AY1621" s="59"/>
      <c r="AZ1621" s="46"/>
      <c r="BA1621" s="46" t="str">
        <f>IF(Table1[[#This Row],[Cur]]&lt;&gt;"",IF(Table1[[#This Row],[Cur]]="USD","",ExchangeRate),"")</f>
        <v/>
      </c>
      <c r="BB1621" s="46" t="str">
        <f>IF(Table1[[#This Row],[Grant]]&lt;&gt;"",VLOOKUP(Table1[[#This Row],[Grant]],Grants!B:D,3),"")</f>
        <v/>
      </c>
      <c r="BC1621" s="46" t="str">
        <f>TRIM(Table1[[#This Row],[Vendor ID]])</f>
        <v/>
      </c>
      <c r="BD1621">
        <f>IF(Table1[[#This Row],[Reference Number]]=Q1620,BD1620,BD1620+1)</f>
        <v>0</v>
      </c>
    </row>
    <row r="1622" spans="1:56" ht="11.25" customHeight="1" x14ac:dyDescent="0.25">
      <c r="A1622" s="1"/>
      <c r="B1622" s="88" t="str">
        <f>IF(Table1[[#This Row],[Posting Date]]&lt;&gt;"",IF(Table1[[#This Row],[Reference Number]]=Q1621,B1621+1,1),"")</f>
        <v/>
      </c>
      <c r="C1622" s="61"/>
      <c r="D1622" s="61"/>
      <c r="E1622" s="138"/>
      <c r="F1622" s="141" t="str">
        <f>IFERROR(IF(VLOOKUP(Table1[[#This Row],[Budget Code Description]],Dimentions!$X$6:$AC$139,2,FALSE)="","",VLOOKUP(Table1[[#This Row],[Budget Code Description]],Dimentions!$X$6:$AC$139,2,FALSE)),"")</f>
        <v/>
      </c>
      <c r="G1622" s="141"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1" t="str">
        <f>IFERROR(VLOOKUP(Table1[[#This Row],[Budget Code Description]],Table6[#All],8,FALSE),"")</f>
        <v/>
      </c>
      <c r="L1622" s="63"/>
      <c r="M1622" s="65" t="str">
        <f>IFERROR(VLOOKUP(Table1[[#This Row],[Staff ID]],Table2[],2,FALSE),"")</f>
        <v/>
      </c>
      <c r="N1622" s="209" t="str">
        <f>IFERROR(IF(VLOOKUP(Table1[[#This Row],[Budget Code Description]],Dimentions!$X$6:$AC$134,4,FALSE)="","",VLOOKUP(Table1[[#This Row],[Budget Code Description]],Dimentions!$X$6:$AC$134,4,FALSE)),"")</f>
        <v/>
      </c>
      <c r="O1622" s="65" t="str">
        <f>IFERROR(VLOOKUP(Table1[[#This Row],[Vendor ID]],Table549[],2,FALSE),"")</f>
        <v/>
      </c>
      <c r="P1622" s="63"/>
      <c r="Q1622" s="141" t="str">
        <f>IF(Table1[[#This Row],[Posting Date]]&lt;&gt;"",$D$9,"")</f>
        <v/>
      </c>
      <c r="R1622" s="157" t="str">
        <f>IF(Table1[[#This Row],[Posting Date]]&lt;&gt;"",$D$10,"")</f>
        <v/>
      </c>
      <c r="S1622" s="66"/>
      <c r="T1622" s="63"/>
      <c r="U1622" s="67"/>
      <c r="V1622" s="67"/>
      <c r="W1622" s="67" t="str">
        <f t="shared" si="29"/>
        <v/>
      </c>
      <c r="X1622" s="159" t="str">
        <f>IF(E1622="","",(IF(Table1[[#This Row],[Cur]]="USD",Table1[[#This Row],[Cur_Amount Debit]],Table1[[#This Row],[Cur_Amount Debit]]/Table1[[#This Row],[Exchange Rate]])))</f>
        <v/>
      </c>
      <c r="Y1622" s="159" t="str">
        <f>IF(E1622="","",(IF(Table1[[#This Row],[Cur]]="USD",Table1[[#This Row],[Cur_Amount Credit]],Table1[[#This Row],[Cur_Amount Credit]]/ExchangeRate)))</f>
        <v/>
      </c>
      <c r="Z1622" s="201" t="str">
        <f>IF(E1622="","",(Table1[[#This Row],[Debit USD]]-Table1[[#This Row],[Credit USD]]))</f>
        <v/>
      </c>
      <c r="AA1622" s="226"/>
      <c r="AB1622" s="255"/>
      <c r="AC1622" s="1"/>
      <c r="AD1622" s="15"/>
      <c r="AE1622" s="15" t="str">
        <f>IF(AND(OR(Table1[[#This Row],[Account]]="15030",Table1[[#This Row],[Account]]="15035",Table1[[#This Row],[Account]]="20150"),Table1[[#This Row],[Vendor ID]]=""),1,"")</f>
        <v/>
      </c>
      <c r="AF1622" s="15"/>
      <c r="AG1622" s="15"/>
      <c r="AH1622" s="15"/>
      <c r="AI1622" s="46" t="str">
        <f>IF(Table1[[#This Row],[Posting Date]]&lt;&gt;"","GJ-"&amp;CountryID,"")</f>
        <v/>
      </c>
      <c r="AJ1622" s="59" t="str">
        <f>IF(Table1[[#This Row],[Posting Date]]&lt;&gt;"",Table1[[#This Row],[Posting Date]],"")</f>
        <v/>
      </c>
      <c r="AK1622" s="46"/>
      <c r="AL1622" s="46" t="str">
        <f>IF(Table1[[#This Row],[Description]]&lt;&gt;"",Table1[[#This Row],[Description]],"")</f>
        <v/>
      </c>
      <c r="AM1622" s="46" t="str">
        <f>IF(Table1[[#This Row],[Posting Date]]&lt;&gt;"",Table1[[#This Row],[Reference Number]],"")</f>
        <v/>
      </c>
      <c r="AN1622" s="46" t="str">
        <f>TRIM(Table1[[#This Row],[Line '#]])</f>
        <v/>
      </c>
      <c r="AO1622" s="46" t="str">
        <f>TRIM(Table1[[#This Row],[Account]])</f>
        <v/>
      </c>
      <c r="AP1622" s="46" t="str">
        <f>IF(Table1[[#This Row],[Posting Date]]&lt;&gt;"",$D$5,"")</f>
        <v/>
      </c>
      <c r="AQ1622" s="46" t="str">
        <f>TRIM(Table1[[#This Row],[Departments-Prgrams]])</f>
        <v/>
      </c>
      <c r="AR1622" s="46" t="str">
        <f>TRIM(Table1[[#This Row],[Grant]])</f>
        <v/>
      </c>
      <c r="AS1622" s="46" t="str">
        <f>TRIM(Table1[[#This Row],[Staff ID]])</f>
        <v/>
      </c>
      <c r="AT1622" s="46" t="str">
        <f>IF(TRIM(Table1[[#This Row],[Budget Code]])=0,"",TRIM(Table1[[#This Row],[Budget Code]]))</f>
        <v/>
      </c>
      <c r="AU1622" s="46" t="str">
        <f>IF(Table1[[#This Row],[Line Description]]&lt;&gt;"",Table1[[#This Row],[Line Description]],"")</f>
        <v/>
      </c>
      <c r="AV1622" s="46" t="str">
        <f>IF(Table1[[#This Row],[Cur_Amount Debit]]&gt;0,ROUND(Table1[[#This Row],[Cur_Amount Debit]],2),"")</f>
        <v/>
      </c>
      <c r="AW1622" s="46" t="str">
        <f>IF(Table1[[#This Row],[Cur_Amount Credit]]&gt;0,ROUND(Table1[[#This Row],[Cur_Amount Credit]],2),"")</f>
        <v/>
      </c>
      <c r="AX1622" s="46" t="str">
        <f>LEFT(Table1[[#This Row],[Cur]],3)</f>
        <v/>
      </c>
      <c r="AY1622" s="59"/>
      <c r="AZ1622" s="46"/>
      <c r="BA1622" s="46" t="str">
        <f>IF(Table1[[#This Row],[Cur]]&lt;&gt;"",IF(Table1[[#This Row],[Cur]]="USD","",ExchangeRate),"")</f>
        <v/>
      </c>
      <c r="BB1622" s="46" t="str">
        <f>IF(Table1[[#This Row],[Grant]]&lt;&gt;"",VLOOKUP(Table1[[#This Row],[Grant]],Grants!B:D,3),"")</f>
        <v/>
      </c>
      <c r="BC1622" s="46" t="str">
        <f>TRIM(Table1[[#This Row],[Vendor ID]])</f>
        <v/>
      </c>
      <c r="BD1622">
        <f>IF(Table1[[#This Row],[Reference Number]]=Q1621,BD1621,BD1621+1)</f>
        <v>0</v>
      </c>
    </row>
    <row r="1623" spans="1:56" ht="11.25" customHeight="1" x14ac:dyDescent="0.25">
      <c r="A1623" s="1"/>
      <c r="B1623" s="88" t="str">
        <f>IF(Table1[[#This Row],[Posting Date]]&lt;&gt;"",IF(Table1[[#This Row],[Reference Number]]=Q1622,B1622+1,1),"")</f>
        <v/>
      </c>
      <c r="C1623" s="61"/>
      <c r="D1623" s="61"/>
      <c r="E1623" s="138"/>
      <c r="F1623" s="141" t="str">
        <f>IFERROR(IF(VLOOKUP(Table1[[#This Row],[Budget Code Description]],Dimentions!$X$6:$AC$139,2,FALSE)="","",VLOOKUP(Table1[[#This Row],[Budget Code Description]],Dimentions!$X$6:$AC$139,2,FALSE)),"")</f>
        <v/>
      </c>
      <c r="G1623" s="141"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1" t="str">
        <f>IFERROR(VLOOKUP(Table1[[#This Row],[Budget Code Description]],Table6[#All],8,FALSE),"")</f>
        <v/>
      </c>
      <c r="L1623" s="63"/>
      <c r="M1623" s="65" t="str">
        <f>IFERROR(VLOOKUP(Table1[[#This Row],[Staff ID]],Table2[],2,FALSE),"")</f>
        <v/>
      </c>
      <c r="N1623" s="209" t="str">
        <f>IFERROR(IF(VLOOKUP(Table1[[#This Row],[Budget Code Description]],Dimentions!$X$6:$AC$134,4,FALSE)="","",VLOOKUP(Table1[[#This Row],[Budget Code Description]],Dimentions!$X$6:$AC$134,4,FALSE)),"")</f>
        <v/>
      </c>
      <c r="O1623" s="65" t="str">
        <f>IFERROR(VLOOKUP(Table1[[#This Row],[Vendor ID]],Table549[],2,FALSE),"")</f>
        <v/>
      </c>
      <c r="P1623" s="63"/>
      <c r="Q1623" s="141" t="str">
        <f>IF(Table1[[#This Row],[Posting Date]]&lt;&gt;"",$D$9,"")</f>
        <v/>
      </c>
      <c r="R1623" s="157" t="str">
        <f>IF(Table1[[#This Row],[Posting Date]]&lt;&gt;"",$D$10,"")</f>
        <v/>
      </c>
      <c r="S1623" s="66"/>
      <c r="T1623" s="63"/>
      <c r="U1623" s="67"/>
      <c r="V1623" s="67"/>
      <c r="W1623" s="67" t="str">
        <f t="shared" si="29"/>
        <v/>
      </c>
      <c r="X1623" s="159" t="str">
        <f>IF(E1623="","",(IF(Table1[[#This Row],[Cur]]="USD",Table1[[#This Row],[Cur_Amount Debit]],Table1[[#This Row],[Cur_Amount Debit]]/Table1[[#This Row],[Exchange Rate]])))</f>
        <v/>
      </c>
      <c r="Y1623" s="159" t="str">
        <f>IF(E1623="","",(IF(Table1[[#This Row],[Cur]]="USD",Table1[[#This Row],[Cur_Amount Credit]],Table1[[#This Row],[Cur_Amount Credit]]/ExchangeRate)))</f>
        <v/>
      </c>
      <c r="Z1623" s="201" t="str">
        <f>IF(E1623="","",(Table1[[#This Row],[Debit USD]]-Table1[[#This Row],[Credit USD]]))</f>
        <v/>
      </c>
      <c r="AA1623" s="226"/>
      <c r="AB1623" s="255"/>
      <c r="AC1623" s="1"/>
      <c r="AD1623" s="15"/>
      <c r="AE1623" s="15" t="str">
        <f>IF(AND(OR(Table1[[#This Row],[Account]]="15030",Table1[[#This Row],[Account]]="15035",Table1[[#This Row],[Account]]="20150"),Table1[[#This Row],[Vendor ID]]=""),1,"")</f>
        <v/>
      </c>
      <c r="AF1623" s="15"/>
      <c r="AG1623" s="15"/>
      <c r="AH1623" s="15"/>
      <c r="AI1623" s="46" t="str">
        <f>IF(Table1[[#This Row],[Posting Date]]&lt;&gt;"","GJ-"&amp;CountryID,"")</f>
        <v/>
      </c>
      <c r="AJ1623" s="59" t="str">
        <f>IF(Table1[[#This Row],[Posting Date]]&lt;&gt;"",Table1[[#This Row],[Posting Date]],"")</f>
        <v/>
      </c>
      <c r="AK1623" s="46"/>
      <c r="AL1623" s="46" t="str">
        <f>IF(Table1[[#This Row],[Description]]&lt;&gt;"",Table1[[#This Row],[Description]],"")</f>
        <v/>
      </c>
      <c r="AM1623" s="46" t="str">
        <f>IF(Table1[[#This Row],[Posting Date]]&lt;&gt;"",Table1[[#This Row],[Reference Number]],"")</f>
        <v/>
      </c>
      <c r="AN1623" s="46" t="str">
        <f>TRIM(Table1[[#This Row],[Line '#]])</f>
        <v/>
      </c>
      <c r="AO1623" s="46" t="str">
        <f>TRIM(Table1[[#This Row],[Account]])</f>
        <v/>
      </c>
      <c r="AP1623" s="46" t="str">
        <f>IF(Table1[[#This Row],[Posting Date]]&lt;&gt;"",$D$5,"")</f>
        <v/>
      </c>
      <c r="AQ1623" s="46" t="str">
        <f>TRIM(Table1[[#This Row],[Departments-Prgrams]])</f>
        <v/>
      </c>
      <c r="AR1623" s="46" t="str">
        <f>TRIM(Table1[[#This Row],[Grant]])</f>
        <v/>
      </c>
      <c r="AS1623" s="46" t="str">
        <f>TRIM(Table1[[#This Row],[Staff ID]])</f>
        <v/>
      </c>
      <c r="AT1623" s="46" t="str">
        <f>IF(TRIM(Table1[[#This Row],[Budget Code]])=0,"",TRIM(Table1[[#This Row],[Budget Code]]))</f>
        <v/>
      </c>
      <c r="AU1623" s="46" t="str">
        <f>IF(Table1[[#This Row],[Line Description]]&lt;&gt;"",Table1[[#This Row],[Line Description]],"")</f>
        <v/>
      </c>
      <c r="AV1623" s="46" t="str">
        <f>IF(Table1[[#This Row],[Cur_Amount Debit]]&gt;0,ROUND(Table1[[#This Row],[Cur_Amount Debit]],2),"")</f>
        <v/>
      </c>
      <c r="AW1623" s="46" t="str">
        <f>IF(Table1[[#This Row],[Cur_Amount Credit]]&gt;0,ROUND(Table1[[#This Row],[Cur_Amount Credit]],2),"")</f>
        <v/>
      </c>
      <c r="AX1623" s="46" t="str">
        <f>LEFT(Table1[[#This Row],[Cur]],3)</f>
        <v/>
      </c>
      <c r="AY1623" s="59"/>
      <c r="AZ1623" s="46"/>
      <c r="BA1623" s="46" t="str">
        <f>IF(Table1[[#This Row],[Cur]]&lt;&gt;"",IF(Table1[[#This Row],[Cur]]="USD","",ExchangeRate),"")</f>
        <v/>
      </c>
      <c r="BB1623" s="46" t="str">
        <f>IF(Table1[[#This Row],[Grant]]&lt;&gt;"",VLOOKUP(Table1[[#This Row],[Grant]],Grants!B:D,3),"")</f>
        <v/>
      </c>
      <c r="BC1623" s="46" t="str">
        <f>TRIM(Table1[[#This Row],[Vendor ID]])</f>
        <v/>
      </c>
      <c r="BD1623">
        <f>IF(Table1[[#This Row],[Reference Number]]=Q1622,BD1622,BD1622+1)</f>
        <v>0</v>
      </c>
    </row>
    <row r="1624" spans="1:56" ht="11.25" customHeight="1" x14ac:dyDescent="0.25">
      <c r="A1624" s="1"/>
      <c r="B1624" s="88" t="str">
        <f>IF(Table1[[#This Row],[Posting Date]]&lt;&gt;"",IF(Table1[[#This Row],[Reference Number]]=Q1623,B1623+1,1),"")</f>
        <v/>
      </c>
      <c r="C1624" s="61"/>
      <c r="D1624" s="61"/>
      <c r="E1624" s="138"/>
      <c r="F1624" s="141" t="str">
        <f>IFERROR(IF(VLOOKUP(Table1[[#This Row],[Budget Code Description]],Dimentions!$X$6:$AC$139,2,FALSE)="","",VLOOKUP(Table1[[#This Row],[Budget Code Description]],Dimentions!$X$6:$AC$139,2,FALSE)),"")</f>
        <v/>
      </c>
      <c r="G1624" s="141"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1" t="str">
        <f>IFERROR(VLOOKUP(Table1[[#This Row],[Budget Code Description]],Table6[#All],8,FALSE),"")</f>
        <v/>
      </c>
      <c r="L1624" s="63"/>
      <c r="M1624" s="65" t="str">
        <f>IFERROR(VLOOKUP(Table1[[#This Row],[Staff ID]],Table2[],2,FALSE),"")</f>
        <v/>
      </c>
      <c r="N1624" s="209" t="str">
        <f>IFERROR(IF(VLOOKUP(Table1[[#This Row],[Budget Code Description]],Dimentions!$X$6:$AC$134,4,FALSE)="","",VLOOKUP(Table1[[#This Row],[Budget Code Description]],Dimentions!$X$6:$AC$134,4,FALSE)),"")</f>
        <v/>
      </c>
      <c r="O1624" s="65" t="str">
        <f>IFERROR(VLOOKUP(Table1[[#This Row],[Vendor ID]],Table549[],2,FALSE),"")</f>
        <v/>
      </c>
      <c r="P1624" s="63"/>
      <c r="Q1624" s="141" t="str">
        <f>IF(Table1[[#This Row],[Posting Date]]&lt;&gt;"",$D$9,"")</f>
        <v/>
      </c>
      <c r="R1624" s="157" t="str">
        <f>IF(Table1[[#This Row],[Posting Date]]&lt;&gt;"",$D$10,"")</f>
        <v/>
      </c>
      <c r="S1624" s="66"/>
      <c r="T1624" s="63"/>
      <c r="U1624" s="67"/>
      <c r="V1624" s="67"/>
      <c r="W1624" s="67" t="str">
        <f t="shared" si="29"/>
        <v/>
      </c>
      <c r="X1624" s="159" t="str">
        <f>IF(E1624="","",(IF(Table1[[#This Row],[Cur]]="USD",Table1[[#This Row],[Cur_Amount Debit]],Table1[[#This Row],[Cur_Amount Debit]]/Table1[[#This Row],[Exchange Rate]])))</f>
        <v/>
      </c>
      <c r="Y1624" s="159" t="str">
        <f>IF(E1624="","",(IF(Table1[[#This Row],[Cur]]="USD",Table1[[#This Row],[Cur_Amount Credit]],Table1[[#This Row],[Cur_Amount Credit]]/ExchangeRate)))</f>
        <v/>
      </c>
      <c r="Z1624" s="201" t="str">
        <f>IF(E1624="","",(Table1[[#This Row],[Debit USD]]-Table1[[#This Row],[Credit USD]]))</f>
        <v/>
      </c>
      <c r="AA1624" s="226"/>
      <c r="AB1624" s="255"/>
      <c r="AC1624" s="1"/>
      <c r="AD1624" s="15"/>
      <c r="AE1624" s="15" t="str">
        <f>IF(AND(OR(Table1[[#This Row],[Account]]="15030",Table1[[#This Row],[Account]]="15035",Table1[[#This Row],[Account]]="20150"),Table1[[#This Row],[Vendor ID]]=""),1,"")</f>
        <v/>
      </c>
      <c r="AF1624" s="15"/>
      <c r="AG1624" s="15"/>
      <c r="AH1624" s="15"/>
      <c r="AI1624" s="46" t="str">
        <f>IF(Table1[[#This Row],[Posting Date]]&lt;&gt;"","GJ-"&amp;CountryID,"")</f>
        <v/>
      </c>
      <c r="AJ1624" s="59" t="str">
        <f>IF(Table1[[#This Row],[Posting Date]]&lt;&gt;"",Table1[[#This Row],[Posting Date]],"")</f>
        <v/>
      </c>
      <c r="AK1624" s="46"/>
      <c r="AL1624" s="46" t="str">
        <f>IF(Table1[[#This Row],[Description]]&lt;&gt;"",Table1[[#This Row],[Description]],"")</f>
        <v/>
      </c>
      <c r="AM1624" s="46" t="str">
        <f>IF(Table1[[#This Row],[Posting Date]]&lt;&gt;"",Table1[[#This Row],[Reference Number]],"")</f>
        <v/>
      </c>
      <c r="AN1624" s="46" t="str">
        <f>TRIM(Table1[[#This Row],[Line '#]])</f>
        <v/>
      </c>
      <c r="AO1624" s="46" t="str">
        <f>TRIM(Table1[[#This Row],[Account]])</f>
        <v/>
      </c>
      <c r="AP1624" s="46" t="str">
        <f>IF(Table1[[#This Row],[Posting Date]]&lt;&gt;"",$D$5,"")</f>
        <v/>
      </c>
      <c r="AQ1624" s="46" t="str">
        <f>TRIM(Table1[[#This Row],[Departments-Prgrams]])</f>
        <v/>
      </c>
      <c r="AR1624" s="46" t="str">
        <f>TRIM(Table1[[#This Row],[Grant]])</f>
        <v/>
      </c>
      <c r="AS1624" s="46" t="str">
        <f>TRIM(Table1[[#This Row],[Staff ID]])</f>
        <v/>
      </c>
      <c r="AT1624" s="46" t="str">
        <f>IF(TRIM(Table1[[#This Row],[Budget Code]])=0,"",TRIM(Table1[[#This Row],[Budget Code]]))</f>
        <v/>
      </c>
      <c r="AU1624" s="46" t="str">
        <f>IF(Table1[[#This Row],[Line Description]]&lt;&gt;"",Table1[[#This Row],[Line Description]],"")</f>
        <v/>
      </c>
      <c r="AV1624" s="46" t="str">
        <f>IF(Table1[[#This Row],[Cur_Amount Debit]]&gt;0,ROUND(Table1[[#This Row],[Cur_Amount Debit]],2),"")</f>
        <v/>
      </c>
      <c r="AW1624" s="46" t="str">
        <f>IF(Table1[[#This Row],[Cur_Amount Credit]]&gt;0,ROUND(Table1[[#This Row],[Cur_Amount Credit]],2),"")</f>
        <v/>
      </c>
      <c r="AX1624" s="46" t="str">
        <f>LEFT(Table1[[#This Row],[Cur]],3)</f>
        <v/>
      </c>
      <c r="AY1624" s="59"/>
      <c r="AZ1624" s="46"/>
      <c r="BA1624" s="46" t="str">
        <f>IF(Table1[[#This Row],[Cur]]&lt;&gt;"",IF(Table1[[#This Row],[Cur]]="USD","",ExchangeRate),"")</f>
        <v/>
      </c>
      <c r="BB1624" s="46" t="str">
        <f>IF(Table1[[#This Row],[Grant]]&lt;&gt;"",VLOOKUP(Table1[[#This Row],[Grant]],Grants!B:D,3),"")</f>
        <v/>
      </c>
      <c r="BC1624" s="46" t="str">
        <f>TRIM(Table1[[#This Row],[Vendor ID]])</f>
        <v/>
      </c>
      <c r="BD1624">
        <f>IF(Table1[[#This Row],[Reference Number]]=Q1623,BD1623,BD1623+1)</f>
        <v>0</v>
      </c>
    </row>
    <row r="1625" spans="1:56" ht="11.25" customHeight="1" x14ac:dyDescent="0.25">
      <c r="A1625" s="1"/>
      <c r="B1625" s="88" t="str">
        <f>IF(Table1[[#This Row],[Posting Date]]&lt;&gt;"",IF(Table1[[#This Row],[Reference Number]]=Q1624,B1624+1,1),"")</f>
        <v/>
      </c>
      <c r="C1625" s="61"/>
      <c r="D1625" s="61"/>
      <c r="E1625" s="138"/>
      <c r="F1625" s="141" t="str">
        <f>IFERROR(IF(VLOOKUP(Table1[[#This Row],[Budget Code Description]],Dimentions!$X$6:$AC$139,2,FALSE)="","",VLOOKUP(Table1[[#This Row],[Budget Code Description]],Dimentions!$X$6:$AC$139,2,FALSE)),"")</f>
        <v/>
      </c>
      <c r="G1625" s="141"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1" t="str">
        <f>IFERROR(VLOOKUP(Table1[[#This Row],[Budget Code Description]],Table6[#All],8,FALSE),"")</f>
        <v/>
      </c>
      <c r="L1625" s="63"/>
      <c r="M1625" s="65" t="str">
        <f>IFERROR(VLOOKUP(Table1[[#This Row],[Staff ID]],Table2[],2,FALSE),"")</f>
        <v/>
      </c>
      <c r="N1625" s="209" t="str">
        <f>IFERROR(IF(VLOOKUP(Table1[[#This Row],[Budget Code Description]],Dimentions!$X$6:$AC$134,4,FALSE)="","",VLOOKUP(Table1[[#This Row],[Budget Code Description]],Dimentions!$X$6:$AC$134,4,FALSE)),"")</f>
        <v/>
      </c>
      <c r="O1625" s="65" t="str">
        <f>IFERROR(VLOOKUP(Table1[[#This Row],[Vendor ID]],Table549[],2,FALSE),"")</f>
        <v/>
      </c>
      <c r="P1625" s="63"/>
      <c r="Q1625" s="141" t="str">
        <f>IF(Table1[[#This Row],[Posting Date]]&lt;&gt;"",$D$9,"")</f>
        <v/>
      </c>
      <c r="R1625" s="157" t="str">
        <f>IF(Table1[[#This Row],[Posting Date]]&lt;&gt;"",$D$10,"")</f>
        <v/>
      </c>
      <c r="S1625" s="66"/>
      <c r="T1625" s="63"/>
      <c r="U1625" s="67"/>
      <c r="V1625" s="67"/>
      <c r="W1625" s="67" t="str">
        <f t="shared" si="29"/>
        <v/>
      </c>
      <c r="X1625" s="159" t="str">
        <f>IF(E1625="","",(IF(Table1[[#This Row],[Cur]]="USD",Table1[[#This Row],[Cur_Amount Debit]],Table1[[#This Row],[Cur_Amount Debit]]/Table1[[#This Row],[Exchange Rate]])))</f>
        <v/>
      </c>
      <c r="Y1625" s="159" t="str">
        <f>IF(E1625="","",(IF(Table1[[#This Row],[Cur]]="USD",Table1[[#This Row],[Cur_Amount Credit]],Table1[[#This Row],[Cur_Amount Credit]]/ExchangeRate)))</f>
        <v/>
      </c>
      <c r="Z1625" s="201" t="str">
        <f>IF(E1625="","",(Table1[[#This Row],[Debit USD]]-Table1[[#This Row],[Credit USD]]))</f>
        <v/>
      </c>
      <c r="AA1625" s="226"/>
      <c r="AB1625" s="255"/>
      <c r="AC1625" s="1"/>
      <c r="AD1625" s="15"/>
      <c r="AE1625" s="15" t="str">
        <f>IF(AND(OR(Table1[[#This Row],[Account]]="15030",Table1[[#This Row],[Account]]="15035",Table1[[#This Row],[Account]]="20150"),Table1[[#This Row],[Vendor ID]]=""),1,"")</f>
        <v/>
      </c>
      <c r="AF1625" s="15"/>
      <c r="AG1625" s="15"/>
      <c r="AH1625" s="15"/>
      <c r="AI1625" s="46" t="str">
        <f>IF(Table1[[#This Row],[Posting Date]]&lt;&gt;"","GJ-"&amp;CountryID,"")</f>
        <v/>
      </c>
      <c r="AJ1625" s="59" t="str">
        <f>IF(Table1[[#This Row],[Posting Date]]&lt;&gt;"",Table1[[#This Row],[Posting Date]],"")</f>
        <v/>
      </c>
      <c r="AK1625" s="46"/>
      <c r="AL1625" s="46" t="str">
        <f>IF(Table1[[#This Row],[Description]]&lt;&gt;"",Table1[[#This Row],[Description]],"")</f>
        <v/>
      </c>
      <c r="AM1625" s="46" t="str">
        <f>IF(Table1[[#This Row],[Posting Date]]&lt;&gt;"",Table1[[#This Row],[Reference Number]],"")</f>
        <v/>
      </c>
      <c r="AN1625" s="46" t="str">
        <f>TRIM(Table1[[#This Row],[Line '#]])</f>
        <v/>
      </c>
      <c r="AO1625" s="46" t="str">
        <f>TRIM(Table1[[#This Row],[Account]])</f>
        <v/>
      </c>
      <c r="AP1625" s="46" t="str">
        <f>IF(Table1[[#This Row],[Posting Date]]&lt;&gt;"",$D$5,"")</f>
        <v/>
      </c>
      <c r="AQ1625" s="46" t="str">
        <f>TRIM(Table1[[#This Row],[Departments-Prgrams]])</f>
        <v/>
      </c>
      <c r="AR1625" s="46" t="str">
        <f>TRIM(Table1[[#This Row],[Grant]])</f>
        <v/>
      </c>
      <c r="AS1625" s="46" t="str">
        <f>TRIM(Table1[[#This Row],[Staff ID]])</f>
        <v/>
      </c>
      <c r="AT1625" s="46" t="str">
        <f>IF(TRIM(Table1[[#This Row],[Budget Code]])=0,"",TRIM(Table1[[#This Row],[Budget Code]]))</f>
        <v/>
      </c>
      <c r="AU1625" s="46" t="str">
        <f>IF(Table1[[#This Row],[Line Description]]&lt;&gt;"",Table1[[#This Row],[Line Description]],"")</f>
        <v/>
      </c>
      <c r="AV1625" s="46" t="str">
        <f>IF(Table1[[#This Row],[Cur_Amount Debit]]&gt;0,ROUND(Table1[[#This Row],[Cur_Amount Debit]],2),"")</f>
        <v/>
      </c>
      <c r="AW1625" s="46" t="str">
        <f>IF(Table1[[#This Row],[Cur_Amount Credit]]&gt;0,ROUND(Table1[[#This Row],[Cur_Amount Credit]],2),"")</f>
        <v/>
      </c>
      <c r="AX1625" s="46" t="str">
        <f>LEFT(Table1[[#This Row],[Cur]],3)</f>
        <v/>
      </c>
      <c r="AY1625" s="59"/>
      <c r="AZ1625" s="46"/>
      <c r="BA1625" s="46" t="str">
        <f>IF(Table1[[#This Row],[Cur]]&lt;&gt;"",IF(Table1[[#This Row],[Cur]]="USD","",ExchangeRate),"")</f>
        <v/>
      </c>
      <c r="BB1625" s="46" t="str">
        <f>IF(Table1[[#This Row],[Grant]]&lt;&gt;"",VLOOKUP(Table1[[#This Row],[Grant]],Grants!B:D,3),"")</f>
        <v/>
      </c>
      <c r="BC1625" s="46" t="str">
        <f>TRIM(Table1[[#This Row],[Vendor ID]])</f>
        <v/>
      </c>
      <c r="BD1625">
        <f>IF(Table1[[#This Row],[Reference Number]]=Q1624,BD1624,BD1624+1)</f>
        <v>0</v>
      </c>
    </row>
    <row r="1626" spans="1:56" ht="11.25" customHeight="1" x14ac:dyDescent="0.25">
      <c r="A1626" s="1"/>
      <c r="B1626" s="88" t="str">
        <f>IF(Table1[[#This Row],[Posting Date]]&lt;&gt;"",IF(Table1[[#This Row],[Reference Number]]=Q1625,B1625+1,1),"")</f>
        <v/>
      </c>
      <c r="C1626" s="61"/>
      <c r="D1626" s="61"/>
      <c r="E1626" s="138"/>
      <c r="F1626" s="141" t="str">
        <f>IFERROR(IF(VLOOKUP(Table1[[#This Row],[Budget Code Description]],Dimentions!$X$6:$AC$139,2,FALSE)="","",VLOOKUP(Table1[[#This Row],[Budget Code Description]],Dimentions!$X$6:$AC$139,2,FALSE)),"")</f>
        <v/>
      </c>
      <c r="G1626" s="141"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1" t="str">
        <f>IFERROR(VLOOKUP(Table1[[#This Row],[Budget Code Description]],Table6[#All],8,FALSE),"")</f>
        <v/>
      </c>
      <c r="L1626" s="63"/>
      <c r="M1626" s="65" t="str">
        <f>IFERROR(VLOOKUP(Table1[[#This Row],[Staff ID]],Table2[],2,FALSE),"")</f>
        <v/>
      </c>
      <c r="N1626" s="209" t="str">
        <f>IFERROR(IF(VLOOKUP(Table1[[#This Row],[Budget Code Description]],Dimentions!$X$6:$AC$134,4,FALSE)="","",VLOOKUP(Table1[[#This Row],[Budget Code Description]],Dimentions!$X$6:$AC$134,4,FALSE)),"")</f>
        <v/>
      </c>
      <c r="O1626" s="65" t="str">
        <f>IFERROR(VLOOKUP(Table1[[#This Row],[Vendor ID]],Table549[],2,FALSE),"")</f>
        <v/>
      </c>
      <c r="P1626" s="63"/>
      <c r="Q1626" s="141" t="str">
        <f>IF(Table1[[#This Row],[Posting Date]]&lt;&gt;"",$D$9,"")</f>
        <v/>
      </c>
      <c r="R1626" s="157" t="str">
        <f>IF(Table1[[#This Row],[Posting Date]]&lt;&gt;"",$D$10,"")</f>
        <v/>
      </c>
      <c r="S1626" s="66"/>
      <c r="T1626" s="63"/>
      <c r="U1626" s="67"/>
      <c r="V1626" s="67"/>
      <c r="W1626" s="67" t="str">
        <f t="shared" si="29"/>
        <v/>
      </c>
      <c r="X1626" s="159" t="str">
        <f>IF(E1626="","",(IF(Table1[[#This Row],[Cur]]="USD",Table1[[#This Row],[Cur_Amount Debit]],Table1[[#This Row],[Cur_Amount Debit]]/Table1[[#This Row],[Exchange Rate]])))</f>
        <v/>
      </c>
      <c r="Y1626" s="159" t="str">
        <f>IF(E1626="","",(IF(Table1[[#This Row],[Cur]]="USD",Table1[[#This Row],[Cur_Amount Credit]],Table1[[#This Row],[Cur_Amount Credit]]/ExchangeRate)))</f>
        <v/>
      </c>
      <c r="Z1626" s="201" t="str">
        <f>IF(E1626="","",(Table1[[#This Row],[Debit USD]]-Table1[[#This Row],[Credit USD]]))</f>
        <v/>
      </c>
      <c r="AA1626" s="226"/>
      <c r="AB1626" s="255"/>
      <c r="AC1626" s="1"/>
      <c r="AD1626" s="15"/>
      <c r="AE1626" s="15" t="str">
        <f>IF(AND(OR(Table1[[#This Row],[Account]]="15030",Table1[[#This Row],[Account]]="15035",Table1[[#This Row],[Account]]="20150"),Table1[[#This Row],[Vendor ID]]=""),1,"")</f>
        <v/>
      </c>
      <c r="AF1626" s="15"/>
      <c r="AG1626" s="15"/>
      <c r="AH1626" s="15"/>
      <c r="AI1626" s="46" t="str">
        <f>IF(Table1[[#This Row],[Posting Date]]&lt;&gt;"","GJ-"&amp;CountryID,"")</f>
        <v/>
      </c>
      <c r="AJ1626" s="59" t="str">
        <f>IF(Table1[[#This Row],[Posting Date]]&lt;&gt;"",Table1[[#This Row],[Posting Date]],"")</f>
        <v/>
      </c>
      <c r="AK1626" s="46"/>
      <c r="AL1626" s="46" t="str">
        <f>IF(Table1[[#This Row],[Description]]&lt;&gt;"",Table1[[#This Row],[Description]],"")</f>
        <v/>
      </c>
      <c r="AM1626" s="46" t="str">
        <f>IF(Table1[[#This Row],[Posting Date]]&lt;&gt;"",Table1[[#This Row],[Reference Number]],"")</f>
        <v/>
      </c>
      <c r="AN1626" s="46" t="str">
        <f>TRIM(Table1[[#This Row],[Line '#]])</f>
        <v/>
      </c>
      <c r="AO1626" s="46" t="str">
        <f>TRIM(Table1[[#This Row],[Account]])</f>
        <v/>
      </c>
      <c r="AP1626" s="46" t="str">
        <f>IF(Table1[[#This Row],[Posting Date]]&lt;&gt;"",$D$5,"")</f>
        <v/>
      </c>
      <c r="AQ1626" s="46" t="str">
        <f>TRIM(Table1[[#This Row],[Departments-Prgrams]])</f>
        <v/>
      </c>
      <c r="AR1626" s="46" t="str">
        <f>TRIM(Table1[[#This Row],[Grant]])</f>
        <v/>
      </c>
      <c r="AS1626" s="46" t="str">
        <f>TRIM(Table1[[#This Row],[Staff ID]])</f>
        <v/>
      </c>
      <c r="AT1626" s="46" t="str">
        <f>IF(TRIM(Table1[[#This Row],[Budget Code]])=0,"",TRIM(Table1[[#This Row],[Budget Code]]))</f>
        <v/>
      </c>
      <c r="AU1626" s="46" t="str">
        <f>IF(Table1[[#This Row],[Line Description]]&lt;&gt;"",Table1[[#This Row],[Line Description]],"")</f>
        <v/>
      </c>
      <c r="AV1626" s="46" t="str">
        <f>IF(Table1[[#This Row],[Cur_Amount Debit]]&gt;0,ROUND(Table1[[#This Row],[Cur_Amount Debit]],2),"")</f>
        <v/>
      </c>
      <c r="AW1626" s="46" t="str">
        <f>IF(Table1[[#This Row],[Cur_Amount Credit]]&gt;0,ROUND(Table1[[#This Row],[Cur_Amount Credit]],2),"")</f>
        <v/>
      </c>
      <c r="AX1626" s="46" t="str">
        <f>LEFT(Table1[[#This Row],[Cur]],3)</f>
        <v/>
      </c>
      <c r="AY1626" s="59"/>
      <c r="AZ1626" s="46"/>
      <c r="BA1626" s="46" t="str">
        <f>IF(Table1[[#This Row],[Cur]]&lt;&gt;"",IF(Table1[[#This Row],[Cur]]="USD","",ExchangeRate),"")</f>
        <v/>
      </c>
      <c r="BB1626" s="46" t="str">
        <f>IF(Table1[[#This Row],[Grant]]&lt;&gt;"",VLOOKUP(Table1[[#This Row],[Grant]],Grants!B:D,3),"")</f>
        <v/>
      </c>
      <c r="BC1626" s="46" t="str">
        <f>TRIM(Table1[[#This Row],[Vendor ID]])</f>
        <v/>
      </c>
      <c r="BD1626">
        <f>IF(Table1[[#This Row],[Reference Number]]=Q1625,BD1625,BD1625+1)</f>
        <v>0</v>
      </c>
    </row>
    <row r="1627" spans="1:56" ht="11.25" customHeight="1" x14ac:dyDescent="0.25">
      <c r="A1627" s="1"/>
      <c r="B1627" s="88" t="str">
        <f>IF(Table1[[#This Row],[Posting Date]]&lt;&gt;"",IF(Table1[[#This Row],[Reference Number]]=Q1626,B1626+1,1),"")</f>
        <v/>
      </c>
      <c r="C1627" s="61"/>
      <c r="D1627" s="61"/>
      <c r="E1627" s="138"/>
      <c r="F1627" s="141" t="str">
        <f>IFERROR(IF(VLOOKUP(Table1[[#This Row],[Budget Code Description]],Dimentions!$X$6:$AC$139,2,FALSE)="","",VLOOKUP(Table1[[#This Row],[Budget Code Description]],Dimentions!$X$6:$AC$139,2,FALSE)),"")</f>
        <v/>
      </c>
      <c r="G1627" s="141"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1" t="str">
        <f>IFERROR(VLOOKUP(Table1[[#This Row],[Budget Code Description]],Table6[#All],8,FALSE),"")</f>
        <v/>
      </c>
      <c r="L1627" s="63"/>
      <c r="M1627" s="65" t="str">
        <f>IFERROR(VLOOKUP(Table1[[#This Row],[Staff ID]],Table2[],2,FALSE),"")</f>
        <v/>
      </c>
      <c r="N1627" s="209" t="str">
        <f>IFERROR(IF(VLOOKUP(Table1[[#This Row],[Budget Code Description]],Dimentions!$X$6:$AC$134,4,FALSE)="","",VLOOKUP(Table1[[#This Row],[Budget Code Description]],Dimentions!$X$6:$AC$134,4,FALSE)),"")</f>
        <v/>
      </c>
      <c r="O1627" s="65" t="str">
        <f>IFERROR(VLOOKUP(Table1[[#This Row],[Vendor ID]],Table549[],2,FALSE),"")</f>
        <v/>
      </c>
      <c r="P1627" s="63"/>
      <c r="Q1627" s="141" t="str">
        <f>IF(Table1[[#This Row],[Posting Date]]&lt;&gt;"",$D$9,"")</f>
        <v/>
      </c>
      <c r="R1627" s="157" t="str">
        <f>IF(Table1[[#This Row],[Posting Date]]&lt;&gt;"",$D$10,"")</f>
        <v/>
      </c>
      <c r="S1627" s="66"/>
      <c r="T1627" s="63"/>
      <c r="U1627" s="67"/>
      <c r="V1627" s="67"/>
      <c r="W1627" s="67" t="str">
        <f t="shared" si="29"/>
        <v/>
      </c>
      <c r="X1627" s="159" t="str">
        <f>IF(E1627="","",(IF(Table1[[#This Row],[Cur]]="USD",Table1[[#This Row],[Cur_Amount Debit]],Table1[[#This Row],[Cur_Amount Debit]]/Table1[[#This Row],[Exchange Rate]])))</f>
        <v/>
      </c>
      <c r="Y1627" s="159" t="str">
        <f>IF(E1627="","",(IF(Table1[[#This Row],[Cur]]="USD",Table1[[#This Row],[Cur_Amount Credit]],Table1[[#This Row],[Cur_Amount Credit]]/ExchangeRate)))</f>
        <v/>
      </c>
      <c r="Z1627" s="201" t="str">
        <f>IF(E1627="","",(Table1[[#This Row],[Debit USD]]-Table1[[#This Row],[Credit USD]]))</f>
        <v/>
      </c>
      <c r="AA1627" s="226"/>
      <c r="AB1627" s="255"/>
      <c r="AC1627" s="1"/>
      <c r="AD1627" s="15"/>
      <c r="AE1627" s="15" t="str">
        <f>IF(AND(OR(Table1[[#This Row],[Account]]="15030",Table1[[#This Row],[Account]]="15035",Table1[[#This Row],[Account]]="20150"),Table1[[#This Row],[Vendor ID]]=""),1,"")</f>
        <v/>
      </c>
      <c r="AF1627" s="15"/>
      <c r="AG1627" s="15"/>
      <c r="AH1627" s="15"/>
      <c r="AI1627" s="46" t="str">
        <f>IF(Table1[[#This Row],[Posting Date]]&lt;&gt;"","GJ-"&amp;CountryID,"")</f>
        <v/>
      </c>
      <c r="AJ1627" s="59" t="str">
        <f>IF(Table1[[#This Row],[Posting Date]]&lt;&gt;"",Table1[[#This Row],[Posting Date]],"")</f>
        <v/>
      </c>
      <c r="AK1627" s="46"/>
      <c r="AL1627" s="46" t="str">
        <f>IF(Table1[[#This Row],[Description]]&lt;&gt;"",Table1[[#This Row],[Description]],"")</f>
        <v/>
      </c>
      <c r="AM1627" s="46" t="str">
        <f>IF(Table1[[#This Row],[Posting Date]]&lt;&gt;"",Table1[[#This Row],[Reference Number]],"")</f>
        <v/>
      </c>
      <c r="AN1627" s="46" t="str">
        <f>TRIM(Table1[[#This Row],[Line '#]])</f>
        <v/>
      </c>
      <c r="AO1627" s="46" t="str">
        <f>TRIM(Table1[[#This Row],[Account]])</f>
        <v/>
      </c>
      <c r="AP1627" s="46" t="str">
        <f>IF(Table1[[#This Row],[Posting Date]]&lt;&gt;"",$D$5,"")</f>
        <v/>
      </c>
      <c r="AQ1627" s="46" t="str">
        <f>TRIM(Table1[[#This Row],[Departments-Prgrams]])</f>
        <v/>
      </c>
      <c r="AR1627" s="46" t="str">
        <f>TRIM(Table1[[#This Row],[Grant]])</f>
        <v/>
      </c>
      <c r="AS1627" s="46" t="str">
        <f>TRIM(Table1[[#This Row],[Staff ID]])</f>
        <v/>
      </c>
      <c r="AT1627" s="46" t="str">
        <f>IF(TRIM(Table1[[#This Row],[Budget Code]])=0,"",TRIM(Table1[[#This Row],[Budget Code]]))</f>
        <v/>
      </c>
      <c r="AU1627" s="46" t="str">
        <f>IF(Table1[[#This Row],[Line Description]]&lt;&gt;"",Table1[[#This Row],[Line Description]],"")</f>
        <v/>
      </c>
      <c r="AV1627" s="46" t="str">
        <f>IF(Table1[[#This Row],[Cur_Amount Debit]]&gt;0,ROUND(Table1[[#This Row],[Cur_Amount Debit]],2),"")</f>
        <v/>
      </c>
      <c r="AW1627" s="46" t="str">
        <f>IF(Table1[[#This Row],[Cur_Amount Credit]]&gt;0,ROUND(Table1[[#This Row],[Cur_Amount Credit]],2),"")</f>
        <v/>
      </c>
      <c r="AX1627" s="46" t="str">
        <f>LEFT(Table1[[#This Row],[Cur]],3)</f>
        <v/>
      </c>
      <c r="AY1627" s="59"/>
      <c r="AZ1627" s="46"/>
      <c r="BA1627" s="46" t="str">
        <f>IF(Table1[[#This Row],[Cur]]&lt;&gt;"",IF(Table1[[#This Row],[Cur]]="USD","",ExchangeRate),"")</f>
        <v/>
      </c>
      <c r="BB1627" s="46" t="str">
        <f>IF(Table1[[#This Row],[Grant]]&lt;&gt;"",VLOOKUP(Table1[[#This Row],[Grant]],Grants!B:D,3),"")</f>
        <v/>
      </c>
      <c r="BC1627" s="46" t="str">
        <f>TRIM(Table1[[#This Row],[Vendor ID]])</f>
        <v/>
      </c>
      <c r="BD1627">
        <f>IF(Table1[[#This Row],[Reference Number]]=Q1626,BD1626,BD1626+1)</f>
        <v>0</v>
      </c>
    </row>
    <row r="1628" spans="1:56" ht="11.25" customHeight="1" x14ac:dyDescent="0.25">
      <c r="A1628" s="1"/>
      <c r="B1628" s="88" t="str">
        <f>IF(Table1[[#This Row],[Posting Date]]&lt;&gt;"",IF(Table1[[#This Row],[Reference Number]]=Q1627,B1627+1,1),"")</f>
        <v/>
      </c>
      <c r="C1628" s="61"/>
      <c r="D1628" s="61"/>
      <c r="E1628" s="138"/>
      <c r="F1628" s="141" t="str">
        <f>IFERROR(IF(VLOOKUP(Table1[[#This Row],[Budget Code Description]],Dimentions!$X$6:$AC$139,2,FALSE)="","",VLOOKUP(Table1[[#This Row],[Budget Code Description]],Dimentions!$X$6:$AC$139,2,FALSE)),"")</f>
        <v/>
      </c>
      <c r="G1628" s="141"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1" t="str">
        <f>IFERROR(VLOOKUP(Table1[[#This Row],[Budget Code Description]],Table6[#All],8,FALSE),"")</f>
        <v/>
      </c>
      <c r="L1628" s="63"/>
      <c r="M1628" s="65" t="str">
        <f>IFERROR(VLOOKUP(Table1[[#This Row],[Staff ID]],Table2[],2,FALSE),"")</f>
        <v/>
      </c>
      <c r="N1628" s="209" t="str">
        <f>IFERROR(IF(VLOOKUP(Table1[[#This Row],[Budget Code Description]],Dimentions!$X$6:$AC$134,4,FALSE)="","",VLOOKUP(Table1[[#This Row],[Budget Code Description]],Dimentions!$X$6:$AC$134,4,FALSE)),"")</f>
        <v/>
      </c>
      <c r="O1628" s="65" t="str">
        <f>IFERROR(VLOOKUP(Table1[[#This Row],[Vendor ID]],Table549[],2,FALSE),"")</f>
        <v/>
      </c>
      <c r="P1628" s="63"/>
      <c r="Q1628" s="141" t="str">
        <f>IF(Table1[[#This Row],[Posting Date]]&lt;&gt;"",$D$9,"")</f>
        <v/>
      </c>
      <c r="R1628" s="157" t="str">
        <f>IF(Table1[[#This Row],[Posting Date]]&lt;&gt;"",$D$10,"")</f>
        <v/>
      </c>
      <c r="S1628" s="66"/>
      <c r="T1628" s="63"/>
      <c r="U1628" s="67"/>
      <c r="V1628" s="67"/>
      <c r="W1628" s="67" t="str">
        <f t="shared" si="29"/>
        <v/>
      </c>
      <c r="X1628" s="159" t="str">
        <f>IF(E1628="","",(IF(Table1[[#This Row],[Cur]]="USD",Table1[[#This Row],[Cur_Amount Debit]],Table1[[#This Row],[Cur_Amount Debit]]/Table1[[#This Row],[Exchange Rate]])))</f>
        <v/>
      </c>
      <c r="Y1628" s="159" t="str">
        <f>IF(E1628="","",(IF(Table1[[#This Row],[Cur]]="USD",Table1[[#This Row],[Cur_Amount Credit]],Table1[[#This Row],[Cur_Amount Credit]]/ExchangeRate)))</f>
        <v/>
      </c>
      <c r="Z1628" s="201" t="str">
        <f>IF(E1628="","",(Table1[[#This Row],[Debit USD]]-Table1[[#This Row],[Credit USD]]))</f>
        <v/>
      </c>
      <c r="AA1628" s="226"/>
      <c r="AB1628" s="255"/>
      <c r="AC1628" s="1"/>
      <c r="AD1628" s="15"/>
      <c r="AE1628" s="15" t="str">
        <f>IF(AND(OR(Table1[[#This Row],[Account]]="15030",Table1[[#This Row],[Account]]="15035",Table1[[#This Row],[Account]]="20150"),Table1[[#This Row],[Vendor ID]]=""),1,"")</f>
        <v/>
      </c>
      <c r="AF1628" s="15"/>
      <c r="AG1628" s="15"/>
      <c r="AH1628" s="15"/>
      <c r="AI1628" s="46" t="str">
        <f>IF(Table1[[#This Row],[Posting Date]]&lt;&gt;"","GJ-"&amp;CountryID,"")</f>
        <v/>
      </c>
      <c r="AJ1628" s="59" t="str">
        <f>IF(Table1[[#This Row],[Posting Date]]&lt;&gt;"",Table1[[#This Row],[Posting Date]],"")</f>
        <v/>
      </c>
      <c r="AK1628" s="46"/>
      <c r="AL1628" s="46" t="str">
        <f>IF(Table1[[#This Row],[Description]]&lt;&gt;"",Table1[[#This Row],[Description]],"")</f>
        <v/>
      </c>
      <c r="AM1628" s="46" t="str">
        <f>IF(Table1[[#This Row],[Posting Date]]&lt;&gt;"",Table1[[#This Row],[Reference Number]],"")</f>
        <v/>
      </c>
      <c r="AN1628" s="46" t="str">
        <f>TRIM(Table1[[#This Row],[Line '#]])</f>
        <v/>
      </c>
      <c r="AO1628" s="46" t="str">
        <f>TRIM(Table1[[#This Row],[Account]])</f>
        <v/>
      </c>
      <c r="AP1628" s="46" t="str">
        <f>IF(Table1[[#This Row],[Posting Date]]&lt;&gt;"",$D$5,"")</f>
        <v/>
      </c>
      <c r="AQ1628" s="46" t="str">
        <f>TRIM(Table1[[#This Row],[Departments-Prgrams]])</f>
        <v/>
      </c>
      <c r="AR1628" s="46" t="str">
        <f>TRIM(Table1[[#This Row],[Grant]])</f>
        <v/>
      </c>
      <c r="AS1628" s="46" t="str">
        <f>TRIM(Table1[[#This Row],[Staff ID]])</f>
        <v/>
      </c>
      <c r="AT1628" s="46" t="str">
        <f>IF(TRIM(Table1[[#This Row],[Budget Code]])=0,"",TRIM(Table1[[#This Row],[Budget Code]]))</f>
        <v/>
      </c>
      <c r="AU1628" s="46" t="str">
        <f>IF(Table1[[#This Row],[Line Description]]&lt;&gt;"",Table1[[#This Row],[Line Description]],"")</f>
        <v/>
      </c>
      <c r="AV1628" s="46" t="str">
        <f>IF(Table1[[#This Row],[Cur_Amount Debit]]&gt;0,ROUND(Table1[[#This Row],[Cur_Amount Debit]],2),"")</f>
        <v/>
      </c>
      <c r="AW1628" s="46" t="str">
        <f>IF(Table1[[#This Row],[Cur_Amount Credit]]&gt;0,ROUND(Table1[[#This Row],[Cur_Amount Credit]],2),"")</f>
        <v/>
      </c>
      <c r="AX1628" s="46" t="str">
        <f>LEFT(Table1[[#This Row],[Cur]],3)</f>
        <v/>
      </c>
      <c r="AY1628" s="59"/>
      <c r="AZ1628" s="46"/>
      <c r="BA1628" s="46" t="str">
        <f>IF(Table1[[#This Row],[Cur]]&lt;&gt;"",IF(Table1[[#This Row],[Cur]]="USD","",ExchangeRate),"")</f>
        <v/>
      </c>
      <c r="BB1628" s="46" t="str">
        <f>IF(Table1[[#This Row],[Grant]]&lt;&gt;"",VLOOKUP(Table1[[#This Row],[Grant]],Grants!B:D,3),"")</f>
        <v/>
      </c>
      <c r="BC1628" s="46" t="str">
        <f>TRIM(Table1[[#This Row],[Vendor ID]])</f>
        <v/>
      </c>
      <c r="BD1628">
        <f>IF(Table1[[#This Row],[Reference Number]]=Q1627,BD1627,BD1627+1)</f>
        <v>0</v>
      </c>
    </row>
    <row r="1629" spans="1:56" ht="11.25" customHeight="1" x14ac:dyDescent="0.25">
      <c r="A1629" s="1"/>
      <c r="B1629" s="88" t="str">
        <f>IF(Table1[[#This Row],[Posting Date]]&lt;&gt;"",IF(Table1[[#This Row],[Reference Number]]=Q1628,B1628+1,1),"")</f>
        <v/>
      </c>
      <c r="C1629" s="61"/>
      <c r="D1629" s="61"/>
      <c r="E1629" s="138"/>
      <c r="F1629" s="141" t="str">
        <f>IFERROR(IF(VLOOKUP(Table1[[#This Row],[Budget Code Description]],Dimentions!$X$6:$AC$139,2,FALSE)="","",VLOOKUP(Table1[[#This Row],[Budget Code Description]],Dimentions!$X$6:$AC$139,2,FALSE)),"")</f>
        <v/>
      </c>
      <c r="G1629" s="141"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1" t="str">
        <f>IFERROR(VLOOKUP(Table1[[#This Row],[Budget Code Description]],Table6[#All],8,FALSE),"")</f>
        <v/>
      </c>
      <c r="L1629" s="63"/>
      <c r="M1629" s="65" t="str">
        <f>IFERROR(VLOOKUP(Table1[[#This Row],[Staff ID]],Table2[],2,FALSE),"")</f>
        <v/>
      </c>
      <c r="N1629" s="209" t="str">
        <f>IFERROR(IF(VLOOKUP(Table1[[#This Row],[Budget Code Description]],Dimentions!$X$6:$AC$134,4,FALSE)="","",VLOOKUP(Table1[[#This Row],[Budget Code Description]],Dimentions!$X$6:$AC$134,4,FALSE)),"")</f>
        <v/>
      </c>
      <c r="O1629" s="65" t="str">
        <f>IFERROR(VLOOKUP(Table1[[#This Row],[Vendor ID]],Table549[],2,FALSE),"")</f>
        <v/>
      </c>
      <c r="P1629" s="63"/>
      <c r="Q1629" s="141" t="str">
        <f>IF(Table1[[#This Row],[Posting Date]]&lt;&gt;"",$D$9,"")</f>
        <v/>
      </c>
      <c r="R1629" s="157" t="str">
        <f>IF(Table1[[#This Row],[Posting Date]]&lt;&gt;"",$D$10,"")</f>
        <v/>
      </c>
      <c r="S1629" s="66"/>
      <c r="T1629" s="63"/>
      <c r="U1629" s="67"/>
      <c r="V1629" s="67"/>
      <c r="W1629" s="67" t="str">
        <f t="shared" si="29"/>
        <v/>
      </c>
      <c r="X1629" s="159" t="str">
        <f>IF(E1629="","",(IF(Table1[[#This Row],[Cur]]="USD",Table1[[#This Row],[Cur_Amount Debit]],Table1[[#This Row],[Cur_Amount Debit]]/Table1[[#This Row],[Exchange Rate]])))</f>
        <v/>
      </c>
      <c r="Y1629" s="159" t="str">
        <f>IF(E1629="","",(IF(Table1[[#This Row],[Cur]]="USD",Table1[[#This Row],[Cur_Amount Credit]],Table1[[#This Row],[Cur_Amount Credit]]/ExchangeRate)))</f>
        <v/>
      </c>
      <c r="Z1629" s="201" t="str">
        <f>IF(E1629="","",(Table1[[#This Row],[Debit USD]]-Table1[[#This Row],[Credit USD]]))</f>
        <v/>
      </c>
      <c r="AA1629" s="226"/>
      <c r="AB1629" s="255"/>
      <c r="AC1629" s="1"/>
      <c r="AD1629" s="15"/>
      <c r="AE1629" s="15" t="str">
        <f>IF(AND(OR(Table1[[#This Row],[Account]]="15030",Table1[[#This Row],[Account]]="15035",Table1[[#This Row],[Account]]="20150"),Table1[[#This Row],[Vendor ID]]=""),1,"")</f>
        <v/>
      </c>
      <c r="AF1629" s="15"/>
      <c r="AG1629" s="15"/>
      <c r="AH1629" s="15"/>
      <c r="AI1629" s="46" t="str">
        <f>IF(Table1[[#This Row],[Posting Date]]&lt;&gt;"","GJ-"&amp;CountryID,"")</f>
        <v/>
      </c>
      <c r="AJ1629" s="59" t="str">
        <f>IF(Table1[[#This Row],[Posting Date]]&lt;&gt;"",Table1[[#This Row],[Posting Date]],"")</f>
        <v/>
      </c>
      <c r="AK1629" s="46"/>
      <c r="AL1629" s="46" t="str">
        <f>IF(Table1[[#This Row],[Description]]&lt;&gt;"",Table1[[#This Row],[Description]],"")</f>
        <v/>
      </c>
      <c r="AM1629" s="46" t="str">
        <f>IF(Table1[[#This Row],[Posting Date]]&lt;&gt;"",Table1[[#This Row],[Reference Number]],"")</f>
        <v/>
      </c>
      <c r="AN1629" s="46" t="str">
        <f>TRIM(Table1[[#This Row],[Line '#]])</f>
        <v/>
      </c>
      <c r="AO1629" s="46" t="str">
        <f>TRIM(Table1[[#This Row],[Account]])</f>
        <v/>
      </c>
      <c r="AP1629" s="46" t="str">
        <f>IF(Table1[[#This Row],[Posting Date]]&lt;&gt;"",$D$5,"")</f>
        <v/>
      </c>
      <c r="AQ1629" s="46" t="str">
        <f>TRIM(Table1[[#This Row],[Departments-Prgrams]])</f>
        <v/>
      </c>
      <c r="AR1629" s="46" t="str">
        <f>TRIM(Table1[[#This Row],[Grant]])</f>
        <v/>
      </c>
      <c r="AS1629" s="46" t="str">
        <f>TRIM(Table1[[#This Row],[Staff ID]])</f>
        <v/>
      </c>
      <c r="AT1629" s="46" t="str">
        <f>IF(TRIM(Table1[[#This Row],[Budget Code]])=0,"",TRIM(Table1[[#This Row],[Budget Code]]))</f>
        <v/>
      </c>
      <c r="AU1629" s="46" t="str">
        <f>IF(Table1[[#This Row],[Line Description]]&lt;&gt;"",Table1[[#This Row],[Line Description]],"")</f>
        <v/>
      </c>
      <c r="AV1629" s="46" t="str">
        <f>IF(Table1[[#This Row],[Cur_Amount Debit]]&gt;0,ROUND(Table1[[#This Row],[Cur_Amount Debit]],2),"")</f>
        <v/>
      </c>
      <c r="AW1629" s="46" t="str">
        <f>IF(Table1[[#This Row],[Cur_Amount Credit]]&gt;0,ROUND(Table1[[#This Row],[Cur_Amount Credit]],2),"")</f>
        <v/>
      </c>
      <c r="AX1629" s="46" t="str">
        <f>LEFT(Table1[[#This Row],[Cur]],3)</f>
        <v/>
      </c>
      <c r="AY1629" s="59"/>
      <c r="AZ1629" s="46"/>
      <c r="BA1629" s="46" t="str">
        <f>IF(Table1[[#This Row],[Cur]]&lt;&gt;"",IF(Table1[[#This Row],[Cur]]="USD","",ExchangeRate),"")</f>
        <v/>
      </c>
      <c r="BB1629" s="46" t="str">
        <f>IF(Table1[[#This Row],[Grant]]&lt;&gt;"",VLOOKUP(Table1[[#This Row],[Grant]],Grants!B:D,3),"")</f>
        <v/>
      </c>
      <c r="BC1629" s="46" t="str">
        <f>TRIM(Table1[[#This Row],[Vendor ID]])</f>
        <v/>
      </c>
      <c r="BD1629">
        <f>IF(Table1[[#This Row],[Reference Number]]=Q1628,BD1628,BD1628+1)</f>
        <v>0</v>
      </c>
    </row>
    <row r="1630" spans="1:56" ht="11.25" customHeight="1" x14ac:dyDescent="0.25">
      <c r="A1630" s="1"/>
      <c r="B1630" s="88" t="str">
        <f>IF(Table1[[#This Row],[Posting Date]]&lt;&gt;"",IF(Table1[[#This Row],[Reference Number]]=Q1629,B1629+1,1),"")</f>
        <v/>
      </c>
      <c r="C1630" s="61"/>
      <c r="D1630" s="61"/>
      <c r="E1630" s="138"/>
      <c r="F1630" s="141" t="str">
        <f>IFERROR(IF(VLOOKUP(Table1[[#This Row],[Budget Code Description]],Dimentions!$X$6:$AC$139,2,FALSE)="","",VLOOKUP(Table1[[#This Row],[Budget Code Description]],Dimentions!$X$6:$AC$139,2,FALSE)),"")</f>
        <v/>
      </c>
      <c r="G1630" s="141"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1" t="str">
        <f>IFERROR(VLOOKUP(Table1[[#This Row],[Budget Code Description]],Table6[#All],8,FALSE),"")</f>
        <v/>
      </c>
      <c r="L1630" s="63"/>
      <c r="M1630" s="65" t="str">
        <f>IFERROR(VLOOKUP(Table1[[#This Row],[Staff ID]],Table2[],2,FALSE),"")</f>
        <v/>
      </c>
      <c r="N1630" s="209" t="str">
        <f>IFERROR(IF(VLOOKUP(Table1[[#This Row],[Budget Code Description]],Dimentions!$X$6:$AC$134,4,FALSE)="","",VLOOKUP(Table1[[#This Row],[Budget Code Description]],Dimentions!$X$6:$AC$134,4,FALSE)),"")</f>
        <v/>
      </c>
      <c r="O1630" s="65" t="str">
        <f>IFERROR(VLOOKUP(Table1[[#This Row],[Vendor ID]],Table549[],2,FALSE),"")</f>
        <v/>
      </c>
      <c r="P1630" s="63"/>
      <c r="Q1630" s="141" t="str">
        <f>IF(Table1[[#This Row],[Posting Date]]&lt;&gt;"",$D$9,"")</f>
        <v/>
      </c>
      <c r="R1630" s="157" t="str">
        <f>IF(Table1[[#This Row],[Posting Date]]&lt;&gt;"",$D$10,"")</f>
        <v/>
      </c>
      <c r="S1630" s="66"/>
      <c r="T1630" s="63"/>
      <c r="U1630" s="67"/>
      <c r="V1630" s="67"/>
      <c r="W1630" s="67" t="str">
        <f t="shared" si="29"/>
        <v/>
      </c>
      <c r="X1630" s="159" t="str">
        <f>IF(E1630="","",(IF(Table1[[#This Row],[Cur]]="USD",Table1[[#This Row],[Cur_Amount Debit]],Table1[[#This Row],[Cur_Amount Debit]]/Table1[[#This Row],[Exchange Rate]])))</f>
        <v/>
      </c>
      <c r="Y1630" s="159" t="str">
        <f>IF(E1630="","",(IF(Table1[[#This Row],[Cur]]="USD",Table1[[#This Row],[Cur_Amount Credit]],Table1[[#This Row],[Cur_Amount Credit]]/ExchangeRate)))</f>
        <v/>
      </c>
      <c r="Z1630" s="201" t="str">
        <f>IF(E1630="","",(Table1[[#This Row],[Debit USD]]-Table1[[#This Row],[Credit USD]]))</f>
        <v/>
      </c>
      <c r="AA1630" s="226"/>
      <c r="AB1630" s="255"/>
      <c r="AC1630" s="1"/>
      <c r="AD1630" s="15"/>
      <c r="AE1630" s="15" t="str">
        <f>IF(AND(OR(Table1[[#This Row],[Account]]="15030",Table1[[#This Row],[Account]]="15035",Table1[[#This Row],[Account]]="20150"),Table1[[#This Row],[Vendor ID]]=""),1,"")</f>
        <v/>
      </c>
      <c r="AF1630" s="15"/>
      <c r="AG1630" s="15"/>
      <c r="AH1630" s="15"/>
      <c r="AI1630" s="46" t="str">
        <f>IF(Table1[[#This Row],[Posting Date]]&lt;&gt;"","GJ-"&amp;CountryID,"")</f>
        <v/>
      </c>
      <c r="AJ1630" s="59" t="str">
        <f>IF(Table1[[#This Row],[Posting Date]]&lt;&gt;"",Table1[[#This Row],[Posting Date]],"")</f>
        <v/>
      </c>
      <c r="AK1630" s="46"/>
      <c r="AL1630" s="46" t="str">
        <f>IF(Table1[[#This Row],[Description]]&lt;&gt;"",Table1[[#This Row],[Description]],"")</f>
        <v/>
      </c>
      <c r="AM1630" s="46" t="str">
        <f>IF(Table1[[#This Row],[Posting Date]]&lt;&gt;"",Table1[[#This Row],[Reference Number]],"")</f>
        <v/>
      </c>
      <c r="AN1630" s="46" t="str">
        <f>TRIM(Table1[[#This Row],[Line '#]])</f>
        <v/>
      </c>
      <c r="AO1630" s="46" t="str">
        <f>TRIM(Table1[[#This Row],[Account]])</f>
        <v/>
      </c>
      <c r="AP1630" s="46" t="str">
        <f>IF(Table1[[#This Row],[Posting Date]]&lt;&gt;"",$D$5,"")</f>
        <v/>
      </c>
      <c r="AQ1630" s="46" t="str">
        <f>TRIM(Table1[[#This Row],[Departments-Prgrams]])</f>
        <v/>
      </c>
      <c r="AR1630" s="46" t="str">
        <f>TRIM(Table1[[#This Row],[Grant]])</f>
        <v/>
      </c>
      <c r="AS1630" s="46" t="str">
        <f>TRIM(Table1[[#This Row],[Staff ID]])</f>
        <v/>
      </c>
      <c r="AT1630" s="46" t="str">
        <f>IF(TRIM(Table1[[#This Row],[Budget Code]])=0,"",TRIM(Table1[[#This Row],[Budget Code]]))</f>
        <v/>
      </c>
      <c r="AU1630" s="46" t="str">
        <f>IF(Table1[[#This Row],[Line Description]]&lt;&gt;"",Table1[[#This Row],[Line Description]],"")</f>
        <v/>
      </c>
      <c r="AV1630" s="46" t="str">
        <f>IF(Table1[[#This Row],[Cur_Amount Debit]]&gt;0,ROUND(Table1[[#This Row],[Cur_Amount Debit]],2),"")</f>
        <v/>
      </c>
      <c r="AW1630" s="46" t="str">
        <f>IF(Table1[[#This Row],[Cur_Amount Credit]]&gt;0,ROUND(Table1[[#This Row],[Cur_Amount Credit]],2),"")</f>
        <v/>
      </c>
      <c r="AX1630" s="46" t="str">
        <f>LEFT(Table1[[#This Row],[Cur]],3)</f>
        <v/>
      </c>
      <c r="AY1630" s="59"/>
      <c r="AZ1630" s="46"/>
      <c r="BA1630" s="46" t="str">
        <f>IF(Table1[[#This Row],[Cur]]&lt;&gt;"",IF(Table1[[#This Row],[Cur]]="USD","",ExchangeRate),"")</f>
        <v/>
      </c>
      <c r="BB1630" s="46" t="str">
        <f>IF(Table1[[#This Row],[Grant]]&lt;&gt;"",VLOOKUP(Table1[[#This Row],[Grant]],Grants!B:D,3),"")</f>
        <v/>
      </c>
      <c r="BC1630" s="46" t="str">
        <f>TRIM(Table1[[#This Row],[Vendor ID]])</f>
        <v/>
      </c>
      <c r="BD1630">
        <f>IF(Table1[[#This Row],[Reference Number]]=Q1629,BD1629,BD1629+1)</f>
        <v>0</v>
      </c>
    </row>
    <row r="1631" spans="1:56" ht="11.25" customHeight="1" x14ac:dyDescent="0.25">
      <c r="A1631" s="1"/>
      <c r="B1631" s="88" t="str">
        <f>IF(Table1[[#This Row],[Posting Date]]&lt;&gt;"",IF(Table1[[#This Row],[Reference Number]]=Q1630,B1630+1,1),"")</f>
        <v/>
      </c>
      <c r="C1631" s="61"/>
      <c r="D1631" s="61"/>
      <c r="E1631" s="138"/>
      <c r="F1631" s="141" t="str">
        <f>IFERROR(IF(VLOOKUP(Table1[[#This Row],[Budget Code Description]],Dimentions!$X$6:$AC$139,2,FALSE)="","",VLOOKUP(Table1[[#This Row],[Budget Code Description]],Dimentions!$X$6:$AC$139,2,FALSE)),"")</f>
        <v/>
      </c>
      <c r="G1631" s="141"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1" t="str">
        <f>IFERROR(VLOOKUP(Table1[[#This Row],[Budget Code Description]],Table6[#All],8,FALSE),"")</f>
        <v/>
      </c>
      <c r="L1631" s="63"/>
      <c r="M1631" s="65" t="str">
        <f>IFERROR(VLOOKUP(Table1[[#This Row],[Staff ID]],Table2[],2,FALSE),"")</f>
        <v/>
      </c>
      <c r="N1631" s="209" t="str">
        <f>IFERROR(IF(VLOOKUP(Table1[[#This Row],[Budget Code Description]],Dimentions!$X$6:$AC$134,4,FALSE)="","",VLOOKUP(Table1[[#This Row],[Budget Code Description]],Dimentions!$X$6:$AC$134,4,FALSE)),"")</f>
        <v/>
      </c>
      <c r="O1631" s="65" t="str">
        <f>IFERROR(VLOOKUP(Table1[[#This Row],[Vendor ID]],Table549[],2,FALSE),"")</f>
        <v/>
      </c>
      <c r="P1631" s="63"/>
      <c r="Q1631" s="141" t="str">
        <f>IF(Table1[[#This Row],[Posting Date]]&lt;&gt;"",$D$9,"")</f>
        <v/>
      </c>
      <c r="R1631" s="157" t="str">
        <f>IF(Table1[[#This Row],[Posting Date]]&lt;&gt;"",$D$10,"")</f>
        <v/>
      </c>
      <c r="S1631" s="66"/>
      <c r="T1631" s="63"/>
      <c r="U1631" s="67"/>
      <c r="V1631" s="67"/>
      <c r="W1631" s="67" t="str">
        <f t="shared" si="29"/>
        <v/>
      </c>
      <c r="X1631" s="159" t="str">
        <f>IF(E1631="","",(IF(Table1[[#This Row],[Cur]]="USD",Table1[[#This Row],[Cur_Amount Debit]],Table1[[#This Row],[Cur_Amount Debit]]/Table1[[#This Row],[Exchange Rate]])))</f>
        <v/>
      </c>
      <c r="Y1631" s="159" t="str">
        <f>IF(E1631="","",(IF(Table1[[#This Row],[Cur]]="USD",Table1[[#This Row],[Cur_Amount Credit]],Table1[[#This Row],[Cur_Amount Credit]]/ExchangeRate)))</f>
        <v/>
      </c>
      <c r="Z1631" s="201" t="str">
        <f>IF(E1631="","",(Table1[[#This Row],[Debit USD]]-Table1[[#This Row],[Credit USD]]))</f>
        <v/>
      </c>
      <c r="AA1631" s="226"/>
      <c r="AB1631" s="255"/>
      <c r="AC1631" s="1"/>
      <c r="AD1631" s="15"/>
      <c r="AE1631" s="15" t="str">
        <f>IF(AND(OR(Table1[[#This Row],[Account]]="15030",Table1[[#This Row],[Account]]="15035",Table1[[#This Row],[Account]]="20150"),Table1[[#This Row],[Vendor ID]]=""),1,"")</f>
        <v/>
      </c>
      <c r="AF1631" s="15"/>
      <c r="AG1631" s="15"/>
      <c r="AH1631" s="15"/>
      <c r="AI1631" s="46" t="str">
        <f>IF(Table1[[#This Row],[Posting Date]]&lt;&gt;"","GJ-"&amp;CountryID,"")</f>
        <v/>
      </c>
      <c r="AJ1631" s="59" t="str">
        <f>IF(Table1[[#This Row],[Posting Date]]&lt;&gt;"",Table1[[#This Row],[Posting Date]],"")</f>
        <v/>
      </c>
      <c r="AK1631" s="46"/>
      <c r="AL1631" s="46" t="str">
        <f>IF(Table1[[#This Row],[Description]]&lt;&gt;"",Table1[[#This Row],[Description]],"")</f>
        <v/>
      </c>
      <c r="AM1631" s="46" t="str">
        <f>IF(Table1[[#This Row],[Posting Date]]&lt;&gt;"",Table1[[#This Row],[Reference Number]],"")</f>
        <v/>
      </c>
      <c r="AN1631" s="46" t="str">
        <f>TRIM(Table1[[#This Row],[Line '#]])</f>
        <v/>
      </c>
      <c r="AO1631" s="46" t="str">
        <f>TRIM(Table1[[#This Row],[Account]])</f>
        <v/>
      </c>
      <c r="AP1631" s="46" t="str">
        <f>IF(Table1[[#This Row],[Posting Date]]&lt;&gt;"",$D$5,"")</f>
        <v/>
      </c>
      <c r="AQ1631" s="46" t="str">
        <f>TRIM(Table1[[#This Row],[Departments-Prgrams]])</f>
        <v/>
      </c>
      <c r="AR1631" s="46" t="str">
        <f>TRIM(Table1[[#This Row],[Grant]])</f>
        <v/>
      </c>
      <c r="AS1631" s="46" t="str">
        <f>TRIM(Table1[[#This Row],[Staff ID]])</f>
        <v/>
      </c>
      <c r="AT1631" s="46" t="str">
        <f>IF(TRIM(Table1[[#This Row],[Budget Code]])=0,"",TRIM(Table1[[#This Row],[Budget Code]]))</f>
        <v/>
      </c>
      <c r="AU1631" s="46" t="str">
        <f>IF(Table1[[#This Row],[Line Description]]&lt;&gt;"",Table1[[#This Row],[Line Description]],"")</f>
        <v/>
      </c>
      <c r="AV1631" s="46" t="str">
        <f>IF(Table1[[#This Row],[Cur_Amount Debit]]&gt;0,ROUND(Table1[[#This Row],[Cur_Amount Debit]],2),"")</f>
        <v/>
      </c>
      <c r="AW1631" s="46" t="str">
        <f>IF(Table1[[#This Row],[Cur_Amount Credit]]&gt;0,ROUND(Table1[[#This Row],[Cur_Amount Credit]],2),"")</f>
        <v/>
      </c>
      <c r="AX1631" s="46" t="str">
        <f>LEFT(Table1[[#This Row],[Cur]],3)</f>
        <v/>
      </c>
      <c r="AY1631" s="59"/>
      <c r="AZ1631" s="46"/>
      <c r="BA1631" s="46" t="str">
        <f>IF(Table1[[#This Row],[Cur]]&lt;&gt;"",IF(Table1[[#This Row],[Cur]]="USD","",ExchangeRate),"")</f>
        <v/>
      </c>
      <c r="BB1631" s="46" t="str">
        <f>IF(Table1[[#This Row],[Grant]]&lt;&gt;"",VLOOKUP(Table1[[#This Row],[Grant]],Grants!B:D,3),"")</f>
        <v/>
      </c>
      <c r="BC1631" s="46" t="str">
        <f>TRIM(Table1[[#This Row],[Vendor ID]])</f>
        <v/>
      </c>
      <c r="BD1631">
        <f>IF(Table1[[#This Row],[Reference Number]]=Q1630,BD1630,BD1630+1)</f>
        <v>0</v>
      </c>
    </row>
    <row r="1632" spans="1:56" ht="11.25" customHeight="1" x14ac:dyDescent="0.25">
      <c r="A1632" s="1"/>
      <c r="B1632" s="88" t="str">
        <f>IF(Table1[[#This Row],[Posting Date]]&lt;&gt;"",IF(Table1[[#This Row],[Reference Number]]=Q1631,B1631+1,1),"")</f>
        <v/>
      </c>
      <c r="C1632" s="61"/>
      <c r="D1632" s="61"/>
      <c r="E1632" s="138"/>
      <c r="F1632" s="141" t="str">
        <f>IFERROR(IF(VLOOKUP(Table1[[#This Row],[Budget Code Description]],Dimentions!$X$6:$AC$139,2,FALSE)="","",VLOOKUP(Table1[[#This Row],[Budget Code Description]],Dimentions!$X$6:$AC$139,2,FALSE)),"")</f>
        <v/>
      </c>
      <c r="G1632" s="141"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1" t="str">
        <f>IFERROR(VLOOKUP(Table1[[#This Row],[Budget Code Description]],Table6[#All],8,FALSE),"")</f>
        <v/>
      </c>
      <c r="L1632" s="63"/>
      <c r="M1632" s="65" t="str">
        <f>IFERROR(VLOOKUP(Table1[[#This Row],[Staff ID]],Table2[],2,FALSE),"")</f>
        <v/>
      </c>
      <c r="N1632" s="209" t="str">
        <f>IFERROR(IF(VLOOKUP(Table1[[#This Row],[Budget Code Description]],Dimentions!$X$6:$AC$134,4,FALSE)="","",VLOOKUP(Table1[[#This Row],[Budget Code Description]],Dimentions!$X$6:$AC$134,4,FALSE)),"")</f>
        <v/>
      </c>
      <c r="O1632" s="65" t="str">
        <f>IFERROR(VLOOKUP(Table1[[#This Row],[Vendor ID]],Table549[],2,FALSE),"")</f>
        <v/>
      </c>
      <c r="P1632" s="63"/>
      <c r="Q1632" s="141" t="str">
        <f>IF(Table1[[#This Row],[Posting Date]]&lt;&gt;"",$D$9,"")</f>
        <v/>
      </c>
      <c r="R1632" s="157" t="str">
        <f>IF(Table1[[#This Row],[Posting Date]]&lt;&gt;"",$D$10,"")</f>
        <v/>
      </c>
      <c r="S1632" s="66"/>
      <c r="T1632" s="63"/>
      <c r="U1632" s="67"/>
      <c r="V1632" s="67"/>
      <c r="W1632" s="67" t="str">
        <f t="shared" si="29"/>
        <v/>
      </c>
      <c r="X1632" s="159" t="str">
        <f>IF(E1632="","",(IF(Table1[[#This Row],[Cur]]="USD",Table1[[#This Row],[Cur_Amount Debit]],Table1[[#This Row],[Cur_Amount Debit]]/Table1[[#This Row],[Exchange Rate]])))</f>
        <v/>
      </c>
      <c r="Y1632" s="159" t="str">
        <f>IF(E1632="","",(IF(Table1[[#This Row],[Cur]]="USD",Table1[[#This Row],[Cur_Amount Credit]],Table1[[#This Row],[Cur_Amount Credit]]/ExchangeRate)))</f>
        <v/>
      </c>
      <c r="Z1632" s="201" t="str">
        <f>IF(E1632="","",(Table1[[#This Row],[Debit USD]]-Table1[[#This Row],[Credit USD]]))</f>
        <v/>
      </c>
      <c r="AA1632" s="226"/>
      <c r="AB1632" s="255"/>
      <c r="AC1632" s="1"/>
      <c r="AD1632" s="15"/>
      <c r="AE1632" s="15" t="str">
        <f>IF(AND(OR(Table1[[#This Row],[Account]]="15030",Table1[[#This Row],[Account]]="15035",Table1[[#This Row],[Account]]="20150"),Table1[[#This Row],[Vendor ID]]=""),1,"")</f>
        <v/>
      </c>
      <c r="AF1632" s="15"/>
      <c r="AG1632" s="15"/>
      <c r="AH1632" s="15"/>
      <c r="AI1632" s="46" t="str">
        <f>IF(Table1[[#This Row],[Posting Date]]&lt;&gt;"","GJ-"&amp;CountryID,"")</f>
        <v/>
      </c>
      <c r="AJ1632" s="59" t="str">
        <f>IF(Table1[[#This Row],[Posting Date]]&lt;&gt;"",Table1[[#This Row],[Posting Date]],"")</f>
        <v/>
      </c>
      <c r="AK1632" s="46"/>
      <c r="AL1632" s="46" t="str">
        <f>IF(Table1[[#This Row],[Description]]&lt;&gt;"",Table1[[#This Row],[Description]],"")</f>
        <v/>
      </c>
      <c r="AM1632" s="46" t="str">
        <f>IF(Table1[[#This Row],[Posting Date]]&lt;&gt;"",Table1[[#This Row],[Reference Number]],"")</f>
        <v/>
      </c>
      <c r="AN1632" s="46" t="str">
        <f>TRIM(Table1[[#This Row],[Line '#]])</f>
        <v/>
      </c>
      <c r="AO1632" s="46" t="str">
        <f>TRIM(Table1[[#This Row],[Account]])</f>
        <v/>
      </c>
      <c r="AP1632" s="46" t="str">
        <f>IF(Table1[[#This Row],[Posting Date]]&lt;&gt;"",$D$5,"")</f>
        <v/>
      </c>
      <c r="AQ1632" s="46" t="str">
        <f>TRIM(Table1[[#This Row],[Departments-Prgrams]])</f>
        <v/>
      </c>
      <c r="AR1632" s="46" t="str">
        <f>TRIM(Table1[[#This Row],[Grant]])</f>
        <v/>
      </c>
      <c r="AS1632" s="46" t="str">
        <f>TRIM(Table1[[#This Row],[Staff ID]])</f>
        <v/>
      </c>
      <c r="AT1632" s="46" t="str">
        <f>IF(TRIM(Table1[[#This Row],[Budget Code]])=0,"",TRIM(Table1[[#This Row],[Budget Code]]))</f>
        <v/>
      </c>
      <c r="AU1632" s="46" t="str">
        <f>IF(Table1[[#This Row],[Line Description]]&lt;&gt;"",Table1[[#This Row],[Line Description]],"")</f>
        <v/>
      </c>
      <c r="AV1632" s="46" t="str">
        <f>IF(Table1[[#This Row],[Cur_Amount Debit]]&gt;0,ROUND(Table1[[#This Row],[Cur_Amount Debit]],2),"")</f>
        <v/>
      </c>
      <c r="AW1632" s="46" t="str">
        <f>IF(Table1[[#This Row],[Cur_Amount Credit]]&gt;0,ROUND(Table1[[#This Row],[Cur_Amount Credit]],2),"")</f>
        <v/>
      </c>
      <c r="AX1632" s="46" t="str">
        <f>LEFT(Table1[[#This Row],[Cur]],3)</f>
        <v/>
      </c>
      <c r="AY1632" s="59"/>
      <c r="AZ1632" s="46"/>
      <c r="BA1632" s="46" t="str">
        <f>IF(Table1[[#This Row],[Cur]]&lt;&gt;"",IF(Table1[[#This Row],[Cur]]="USD","",ExchangeRate),"")</f>
        <v/>
      </c>
      <c r="BB1632" s="46" t="str">
        <f>IF(Table1[[#This Row],[Grant]]&lt;&gt;"",VLOOKUP(Table1[[#This Row],[Grant]],Grants!B:D,3),"")</f>
        <v/>
      </c>
      <c r="BC1632" s="46" t="str">
        <f>TRIM(Table1[[#This Row],[Vendor ID]])</f>
        <v/>
      </c>
      <c r="BD1632">
        <f>IF(Table1[[#This Row],[Reference Number]]=Q1631,BD1631,BD1631+1)</f>
        <v>0</v>
      </c>
    </row>
    <row r="1633" spans="1:56" ht="11.25" customHeight="1" x14ac:dyDescent="0.25">
      <c r="A1633" s="1"/>
      <c r="B1633" s="88" t="str">
        <f>IF(Table1[[#This Row],[Posting Date]]&lt;&gt;"",IF(Table1[[#This Row],[Reference Number]]=Q1632,B1632+1,1),"")</f>
        <v/>
      </c>
      <c r="C1633" s="61"/>
      <c r="D1633" s="61"/>
      <c r="E1633" s="138"/>
      <c r="F1633" s="141" t="str">
        <f>IFERROR(IF(VLOOKUP(Table1[[#This Row],[Budget Code Description]],Dimentions!$X$6:$AC$139,2,FALSE)="","",VLOOKUP(Table1[[#This Row],[Budget Code Description]],Dimentions!$X$6:$AC$139,2,FALSE)),"")</f>
        <v/>
      </c>
      <c r="G1633" s="141"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1" t="str">
        <f>IFERROR(VLOOKUP(Table1[[#This Row],[Budget Code Description]],Table6[#All],8,FALSE),"")</f>
        <v/>
      </c>
      <c r="L1633" s="63"/>
      <c r="M1633" s="65" t="str">
        <f>IFERROR(VLOOKUP(Table1[[#This Row],[Staff ID]],Table2[],2,FALSE),"")</f>
        <v/>
      </c>
      <c r="N1633" s="209" t="str">
        <f>IFERROR(IF(VLOOKUP(Table1[[#This Row],[Budget Code Description]],Dimentions!$X$6:$AC$134,4,FALSE)="","",VLOOKUP(Table1[[#This Row],[Budget Code Description]],Dimentions!$X$6:$AC$134,4,FALSE)),"")</f>
        <v/>
      </c>
      <c r="O1633" s="65" t="str">
        <f>IFERROR(VLOOKUP(Table1[[#This Row],[Vendor ID]],Table549[],2,FALSE),"")</f>
        <v/>
      </c>
      <c r="P1633" s="63"/>
      <c r="Q1633" s="141" t="str">
        <f>IF(Table1[[#This Row],[Posting Date]]&lt;&gt;"",$D$9,"")</f>
        <v/>
      </c>
      <c r="R1633" s="157" t="str">
        <f>IF(Table1[[#This Row],[Posting Date]]&lt;&gt;"",$D$10,"")</f>
        <v/>
      </c>
      <c r="S1633" s="66"/>
      <c r="T1633" s="63"/>
      <c r="U1633" s="67"/>
      <c r="V1633" s="67"/>
      <c r="W1633" s="67" t="str">
        <f t="shared" si="29"/>
        <v/>
      </c>
      <c r="X1633" s="159" t="str">
        <f>IF(E1633="","",(IF(Table1[[#This Row],[Cur]]="USD",Table1[[#This Row],[Cur_Amount Debit]],Table1[[#This Row],[Cur_Amount Debit]]/Table1[[#This Row],[Exchange Rate]])))</f>
        <v/>
      </c>
      <c r="Y1633" s="159" t="str">
        <f>IF(E1633="","",(IF(Table1[[#This Row],[Cur]]="USD",Table1[[#This Row],[Cur_Amount Credit]],Table1[[#This Row],[Cur_Amount Credit]]/ExchangeRate)))</f>
        <v/>
      </c>
      <c r="Z1633" s="201" t="str">
        <f>IF(E1633="","",(Table1[[#This Row],[Debit USD]]-Table1[[#This Row],[Credit USD]]))</f>
        <v/>
      </c>
      <c r="AA1633" s="226"/>
      <c r="AB1633" s="255"/>
      <c r="AC1633" s="1"/>
      <c r="AD1633" s="15"/>
      <c r="AE1633" s="15" t="str">
        <f>IF(AND(OR(Table1[[#This Row],[Account]]="15030",Table1[[#This Row],[Account]]="15035",Table1[[#This Row],[Account]]="20150"),Table1[[#This Row],[Vendor ID]]=""),1,"")</f>
        <v/>
      </c>
      <c r="AF1633" s="15"/>
      <c r="AG1633" s="15"/>
      <c r="AH1633" s="15"/>
      <c r="AI1633" s="46" t="str">
        <f>IF(Table1[[#This Row],[Posting Date]]&lt;&gt;"","GJ-"&amp;CountryID,"")</f>
        <v/>
      </c>
      <c r="AJ1633" s="59" t="str">
        <f>IF(Table1[[#This Row],[Posting Date]]&lt;&gt;"",Table1[[#This Row],[Posting Date]],"")</f>
        <v/>
      </c>
      <c r="AK1633" s="46"/>
      <c r="AL1633" s="46" t="str">
        <f>IF(Table1[[#This Row],[Description]]&lt;&gt;"",Table1[[#This Row],[Description]],"")</f>
        <v/>
      </c>
      <c r="AM1633" s="46" t="str">
        <f>IF(Table1[[#This Row],[Posting Date]]&lt;&gt;"",Table1[[#This Row],[Reference Number]],"")</f>
        <v/>
      </c>
      <c r="AN1633" s="46" t="str">
        <f>TRIM(Table1[[#This Row],[Line '#]])</f>
        <v/>
      </c>
      <c r="AO1633" s="46" t="str">
        <f>TRIM(Table1[[#This Row],[Account]])</f>
        <v/>
      </c>
      <c r="AP1633" s="46" t="str">
        <f>IF(Table1[[#This Row],[Posting Date]]&lt;&gt;"",$D$5,"")</f>
        <v/>
      </c>
      <c r="AQ1633" s="46" t="str">
        <f>TRIM(Table1[[#This Row],[Departments-Prgrams]])</f>
        <v/>
      </c>
      <c r="AR1633" s="46" t="str">
        <f>TRIM(Table1[[#This Row],[Grant]])</f>
        <v/>
      </c>
      <c r="AS1633" s="46" t="str">
        <f>TRIM(Table1[[#This Row],[Staff ID]])</f>
        <v/>
      </c>
      <c r="AT1633" s="46" t="str">
        <f>IF(TRIM(Table1[[#This Row],[Budget Code]])=0,"",TRIM(Table1[[#This Row],[Budget Code]]))</f>
        <v/>
      </c>
      <c r="AU1633" s="46" t="str">
        <f>IF(Table1[[#This Row],[Line Description]]&lt;&gt;"",Table1[[#This Row],[Line Description]],"")</f>
        <v/>
      </c>
      <c r="AV1633" s="46" t="str">
        <f>IF(Table1[[#This Row],[Cur_Amount Debit]]&gt;0,ROUND(Table1[[#This Row],[Cur_Amount Debit]],2),"")</f>
        <v/>
      </c>
      <c r="AW1633" s="46" t="str">
        <f>IF(Table1[[#This Row],[Cur_Amount Credit]]&gt;0,ROUND(Table1[[#This Row],[Cur_Amount Credit]],2),"")</f>
        <v/>
      </c>
      <c r="AX1633" s="46" t="str">
        <f>LEFT(Table1[[#This Row],[Cur]],3)</f>
        <v/>
      </c>
      <c r="AY1633" s="59"/>
      <c r="AZ1633" s="46"/>
      <c r="BA1633" s="46" t="str">
        <f>IF(Table1[[#This Row],[Cur]]&lt;&gt;"",IF(Table1[[#This Row],[Cur]]="USD","",ExchangeRate),"")</f>
        <v/>
      </c>
      <c r="BB1633" s="46" t="str">
        <f>IF(Table1[[#This Row],[Grant]]&lt;&gt;"",VLOOKUP(Table1[[#This Row],[Grant]],Grants!B:D,3),"")</f>
        <v/>
      </c>
      <c r="BC1633" s="46" t="str">
        <f>TRIM(Table1[[#This Row],[Vendor ID]])</f>
        <v/>
      </c>
      <c r="BD1633">
        <f>IF(Table1[[#This Row],[Reference Number]]=Q1632,BD1632,BD1632+1)</f>
        <v>0</v>
      </c>
    </row>
    <row r="1634" spans="1:56" ht="11.25" customHeight="1" x14ac:dyDescent="0.25">
      <c r="A1634" s="1"/>
      <c r="B1634" s="88" t="str">
        <f>IF(Table1[[#This Row],[Posting Date]]&lt;&gt;"",IF(Table1[[#This Row],[Reference Number]]=Q1633,B1633+1,1),"")</f>
        <v/>
      </c>
      <c r="C1634" s="61"/>
      <c r="D1634" s="61"/>
      <c r="E1634" s="138"/>
      <c r="F1634" s="141" t="str">
        <f>IFERROR(IF(VLOOKUP(Table1[[#This Row],[Budget Code Description]],Dimentions!$X$6:$AC$139,2,FALSE)="","",VLOOKUP(Table1[[#This Row],[Budget Code Description]],Dimentions!$X$6:$AC$139,2,FALSE)),"")</f>
        <v/>
      </c>
      <c r="G1634" s="141"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1" t="str">
        <f>IFERROR(VLOOKUP(Table1[[#This Row],[Budget Code Description]],Table6[#All],8,FALSE),"")</f>
        <v/>
      </c>
      <c r="L1634" s="63"/>
      <c r="M1634" s="65" t="str">
        <f>IFERROR(VLOOKUP(Table1[[#This Row],[Staff ID]],Table2[],2,FALSE),"")</f>
        <v/>
      </c>
      <c r="N1634" s="209" t="str">
        <f>IFERROR(IF(VLOOKUP(Table1[[#This Row],[Budget Code Description]],Dimentions!$X$6:$AC$134,4,FALSE)="","",VLOOKUP(Table1[[#This Row],[Budget Code Description]],Dimentions!$X$6:$AC$134,4,FALSE)),"")</f>
        <v/>
      </c>
      <c r="O1634" s="65" t="str">
        <f>IFERROR(VLOOKUP(Table1[[#This Row],[Vendor ID]],Table549[],2,FALSE),"")</f>
        <v/>
      </c>
      <c r="P1634" s="63"/>
      <c r="Q1634" s="141" t="str">
        <f>IF(Table1[[#This Row],[Posting Date]]&lt;&gt;"",$D$9,"")</f>
        <v/>
      </c>
      <c r="R1634" s="157" t="str">
        <f>IF(Table1[[#This Row],[Posting Date]]&lt;&gt;"",$D$10,"")</f>
        <v/>
      </c>
      <c r="S1634" s="66"/>
      <c r="T1634" s="63"/>
      <c r="U1634" s="67"/>
      <c r="V1634" s="67"/>
      <c r="W1634" s="67" t="str">
        <f t="shared" si="29"/>
        <v/>
      </c>
      <c r="X1634" s="159" t="str">
        <f>IF(E1634="","",(IF(Table1[[#This Row],[Cur]]="USD",Table1[[#This Row],[Cur_Amount Debit]],Table1[[#This Row],[Cur_Amount Debit]]/Table1[[#This Row],[Exchange Rate]])))</f>
        <v/>
      </c>
      <c r="Y1634" s="159" t="str">
        <f>IF(E1634="","",(IF(Table1[[#This Row],[Cur]]="USD",Table1[[#This Row],[Cur_Amount Credit]],Table1[[#This Row],[Cur_Amount Credit]]/ExchangeRate)))</f>
        <v/>
      </c>
      <c r="Z1634" s="201" t="str">
        <f>IF(E1634="","",(Table1[[#This Row],[Debit USD]]-Table1[[#This Row],[Credit USD]]))</f>
        <v/>
      </c>
      <c r="AA1634" s="226"/>
      <c r="AB1634" s="255"/>
      <c r="AC1634" s="1"/>
      <c r="AD1634" s="15"/>
      <c r="AE1634" s="15" t="str">
        <f>IF(AND(OR(Table1[[#This Row],[Account]]="15030",Table1[[#This Row],[Account]]="15035",Table1[[#This Row],[Account]]="20150"),Table1[[#This Row],[Vendor ID]]=""),1,"")</f>
        <v/>
      </c>
      <c r="AF1634" s="15"/>
      <c r="AG1634" s="15"/>
      <c r="AH1634" s="15"/>
      <c r="AI1634" s="46" t="str">
        <f>IF(Table1[[#This Row],[Posting Date]]&lt;&gt;"","GJ-"&amp;CountryID,"")</f>
        <v/>
      </c>
      <c r="AJ1634" s="59" t="str">
        <f>IF(Table1[[#This Row],[Posting Date]]&lt;&gt;"",Table1[[#This Row],[Posting Date]],"")</f>
        <v/>
      </c>
      <c r="AK1634" s="46"/>
      <c r="AL1634" s="46" t="str">
        <f>IF(Table1[[#This Row],[Description]]&lt;&gt;"",Table1[[#This Row],[Description]],"")</f>
        <v/>
      </c>
      <c r="AM1634" s="46" t="str">
        <f>IF(Table1[[#This Row],[Posting Date]]&lt;&gt;"",Table1[[#This Row],[Reference Number]],"")</f>
        <v/>
      </c>
      <c r="AN1634" s="46" t="str">
        <f>TRIM(Table1[[#This Row],[Line '#]])</f>
        <v/>
      </c>
      <c r="AO1634" s="46" t="str">
        <f>TRIM(Table1[[#This Row],[Account]])</f>
        <v/>
      </c>
      <c r="AP1634" s="46" t="str">
        <f>IF(Table1[[#This Row],[Posting Date]]&lt;&gt;"",$D$5,"")</f>
        <v/>
      </c>
      <c r="AQ1634" s="46" t="str">
        <f>TRIM(Table1[[#This Row],[Departments-Prgrams]])</f>
        <v/>
      </c>
      <c r="AR1634" s="46" t="str">
        <f>TRIM(Table1[[#This Row],[Grant]])</f>
        <v/>
      </c>
      <c r="AS1634" s="46" t="str">
        <f>TRIM(Table1[[#This Row],[Staff ID]])</f>
        <v/>
      </c>
      <c r="AT1634" s="46" t="str">
        <f>IF(TRIM(Table1[[#This Row],[Budget Code]])=0,"",TRIM(Table1[[#This Row],[Budget Code]]))</f>
        <v/>
      </c>
      <c r="AU1634" s="46" t="str">
        <f>IF(Table1[[#This Row],[Line Description]]&lt;&gt;"",Table1[[#This Row],[Line Description]],"")</f>
        <v/>
      </c>
      <c r="AV1634" s="46" t="str">
        <f>IF(Table1[[#This Row],[Cur_Amount Debit]]&gt;0,ROUND(Table1[[#This Row],[Cur_Amount Debit]],2),"")</f>
        <v/>
      </c>
      <c r="AW1634" s="46" t="str">
        <f>IF(Table1[[#This Row],[Cur_Amount Credit]]&gt;0,ROUND(Table1[[#This Row],[Cur_Amount Credit]],2),"")</f>
        <v/>
      </c>
      <c r="AX1634" s="46" t="str">
        <f>LEFT(Table1[[#This Row],[Cur]],3)</f>
        <v/>
      </c>
      <c r="AY1634" s="59"/>
      <c r="AZ1634" s="46"/>
      <c r="BA1634" s="46" t="str">
        <f>IF(Table1[[#This Row],[Cur]]&lt;&gt;"",IF(Table1[[#This Row],[Cur]]="USD","",ExchangeRate),"")</f>
        <v/>
      </c>
      <c r="BB1634" s="46" t="str">
        <f>IF(Table1[[#This Row],[Grant]]&lt;&gt;"",VLOOKUP(Table1[[#This Row],[Grant]],Grants!B:D,3),"")</f>
        <v/>
      </c>
      <c r="BC1634" s="46" t="str">
        <f>TRIM(Table1[[#This Row],[Vendor ID]])</f>
        <v/>
      </c>
      <c r="BD1634">
        <f>IF(Table1[[#This Row],[Reference Number]]=Q1633,BD1633,BD1633+1)</f>
        <v>0</v>
      </c>
    </row>
    <row r="1635" spans="1:56" ht="11.25" customHeight="1" x14ac:dyDescent="0.25">
      <c r="A1635" s="1"/>
      <c r="B1635" s="88" t="str">
        <f>IF(Table1[[#This Row],[Posting Date]]&lt;&gt;"",IF(Table1[[#This Row],[Reference Number]]=Q1634,B1634+1,1),"")</f>
        <v/>
      </c>
      <c r="C1635" s="61"/>
      <c r="D1635" s="61"/>
      <c r="E1635" s="138"/>
      <c r="F1635" s="141" t="str">
        <f>IFERROR(IF(VLOOKUP(Table1[[#This Row],[Budget Code Description]],Dimentions!$X$6:$AC$139,2,FALSE)="","",VLOOKUP(Table1[[#This Row],[Budget Code Description]],Dimentions!$X$6:$AC$139,2,FALSE)),"")</f>
        <v/>
      </c>
      <c r="G1635" s="141"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1" t="str">
        <f>IFERROR(VLOOKUP(Table1[[#This Row],[Budget Code Description]],Table6[#All],8,FALSE),"")</f>
        <v/>
      </c>
      <c r="L1635" s="63"/>
      <c r="M1635" s="65" t="str">
        <f>IFERROR(VLOOKUP(Table1[[#This Row],[Staff ID]],Table2[],2,FALSE),"")</f>
        <v/>
      </c>
      <c r="N1635" s="209" t="str">
        <f>IFERROR(IF(VLOOKUP(Table1[[#This Row],[Budget Code Description]],Dimentions!$X$6:$AC$134,4,FALSE)="","",VLOOKUP(Table1[[#This Row],[Budget Code Description]],Dimentions!$X$6:$AC$134,4,FALSE)),"")</f>
        <v/>
      </c>
      <c r="O1635" s="65" t="str">
        <f>IFERROR(VLOOKUP(Table1[[#This Row],[Vendor ID]],Table549[],2,FALSE),"")</f>
        <v/>
      </c>
      <c r="P1635" s="63"/>
      <c r="Q1635" s="141" t="str">
        <f>IF(Table1[[#This Row],[Posting Date]]&lt;&gt;"",$D$9,"")</f>
        <v/>
      </c>
      <c r="R1635" s="157" t="str">
        <f>IF(Table1[[#This Row],[Posting Date]]&lt;&gt;"",$D$10,"")</f>
        <v/>
      </c>
      <c r="S1635" s="66"/>
      <c r="T1635" s="63"/>
      <c r="U1635" s="67"/>
      <c r="V1635" s="67"/>
      <c r="W1635" s="67" t="str">
        <f t="shared" si="29"/>
        <v/>
      </c>
      <c r="X1635" s="159" t="str">
        <f>IF(E1635="","",(IF(Table1[[#This Row],[Cur]]="USD",Table1[[#This Row],[Cur_Amount Debit]],Table1[[#This Row],[Cur_Amount Debit]]/Table1[[#This Row],[Exchange Rate]])))</f>
        <v/>
      </c>
      <c r="Y1635" s="159" t="str">
        <f>IF(E1635="","",(IF(Table1[[#This Row],[Cur]]="USD",Table1[[#This Row],[Cur_Amount Credit]],Table1[[#This Row],[Cur_Amount Credit]]/ExchangeRate)))</f>
        <v/>
      </c>
      <c r="Z1635" s="201" t="str">
        <f>IF(E1635="","",(Table1[[#This Row],[Debit USD]]-Table1[[#This Row],[Credit USD]]))</f>
        <v/>
      </c>
      <c r="AA1635" s="226"/>
      <c r="AB1635" s="255"/>
      <c r="AC1635" s="1"/>
      <c r="AD1635" s="15"/>
      <c r="AE1635" s="15" t="str">
        <f>IF(AND(OR(Table1[[#This Row],[Account]]="15030",Table1[[#This Row],[Account]]="15035",Table1[[#This Row],[Account]]="20150"),Table1[[#This Row],[Vendor ID]]=""),1,"")</f>
        <v/>
      </c>
      <c r="AF1635" s="15"/>
      <c r="AG1635" s="15"/>
      <c r="AH1635" s="15"/>
      <c r="AI1635" s="46" t="str">
        <f>IF(Table1[[#This Row],[Posting Date]]&lt;&gt;"","GJ-"&amp;CountryID,"")</f>
        <v/>
      </c>
      <c r="AJ1635" s="59" t="str">
        <f>IF(Table1[[#This Row],[Posting Date]]&lt;&gt;"",Table1[[#This Row],[Posting Date]],"")</f>
        <v/>
      </c>
      <c r="AK1635" s="46"/>
      <c r="AL1635" s="46" t="str">
        <f>IF(Table1[[#This Row],[Description]]&lt;&gt;"",Table1[[#This Row],[Description]],"")</f>
        <v/>
      </c>
      <c r="AM1635" s="46" t="str">
        <f>IF(Table1[[#This Row],[Posting Date]]&lt;&gt;"",Table1[[#This Row],[Reference Number]],"")</f>
        <v/>
      </c>
      <c r="AN1635" s="46" t="str">
        <f>TRIM(Table1[[#This Row],[Line '#]])</f>
        <v/>
      </c>
      <c r="AO1635" s="46" t="str">
        <f>TRIM(Table1[[#This Row],[Account]])</f>
        <v/>
      </c>
      <c r="AP1635" s="46" t="str">
        <f>IF(Table1[[#This Row],[Posting Date]]&lt;&gt;"",$D$5,"")</f>
        <v/>
      </c>
      <c r="AQ1635" s="46" t="str">
        <f>TRIM(Table1[[#This Row],[Departments-Prgrams]])</f>
        <v/>
      </c>
      <c r="AR1635" s="46" t="str">
        <f>TRIM(Table1[[#This Row],[Grant]])</f>
        <v/>
      </c>
      <c r="AS1635" s="46" t="str">
        <f>TRIM(Table1[[#This Row],[Staff ID]])</f>
        <v/>
      </c>
      <c r="AT1635" s="46" t="str">
        <f>IF(TRIM(Table1[[#This Row],[Budget Code]])=0,"",TRIM(Table1[[#This Row],[Budget Code]]))</f>
        <v/>
      </c>
      <c r="AU1635" s="46" t="str">
        <f>IF(Table1[[#This Row],[Line Description]]&lt;&gt;"",Table1[[#This Row],[Line Description]],"")</f>
        <v/>
      </c>
      <c r="AV1635" s="46" t="str">
        <f>IF(Table1[[#This Row],[Cur_Amount Debit]]&gt;0,ROUND(Table1[[#This Row],[Cur_Amount Debit]],2),"")</f>
        <v/>
      </c>
      <c r="AW1635" s="46" t="str">
        <f>IF(Table1[[#This Row],[Cur_Amount Credit]]&gt;0,ROUND(Table1[[#This Row],[Cur_Amount Credit]],2),"")</f>
        <v/>
      </c>
      <c r="AX1635" s="46" t="str">
        <f>LEFT(Table1[[#This Row],[Cur]],3)</f>
        <v/>
      </c>
      <c r="AY1635" s="59"/>
      <c r="AZ1635" s="46"/>
      <c r="BA1635" s="46" t="str">
        <f>IF(Table1[[#This Row],[Cur]]&lt;&gt;"",IF(Table1[[#This Row],[Cur]]="USD","",ExchangeRate),"")</f>
        <v/>
      </c>
      <c r="BB1635" s="46" t="str">
        <f>IF(Table1[[#This Row],[Grant]]&lt;&gt;"",VLOOKUP(Table1[[#This Row],[Grant]],Grants!B:D,3),"")</f>
        <v/>
      </c>
      <c r="BC1635" s="46" t="str">
        <f>TRIM(Table1[[#This Row],[Vendor ID]])</f>
        <v/>
      </c>
      <c r="BD1635">
        <f>IF(Table1[[#This Row],[Reference Number]]=Q1634,BD1634,BD1634+1)</f>
        <v>0</v>
      </c>
    </row>
    <row r="1636" spans="1:56" ht="11.25" customHeight="1" x14ac:dyDescent="0.25">
      <c r="A1636" s="1"/>
      <c r="B1636" s="88" t="str">
        <f>IF(Table1[[#This Row],[Posting Date]]&lt;&gt;"",IF(Table1[[#This Row],[Reference Number]]=Q1635,B1635+1,1),"")</f>
        <v/>
      </c>
      <c r="C1636" s="61"/>
      <c r="D1636" s="61"/>
      <c r="E1636" s="138"/>
      <c r="F1636" s="141" t="str">
        <f>IFERROR(IF(VLOOKUP(Table1[[#This Row],[Budget Code Description]],Dimentions!$X$6:$AC$139,2,FALSE)="","",VLOOKUP(Table1[[#This Row],[Budget Code Description]],Dimentions!$X$6:$AC$139,2,FALSE)),"")</f>
        <v/>
      </c>
      <c r="G1636" s="141"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1" t="str">
        <f>IFERROR(VLOOKUP(Table1[[#This Row],[Budget Code Description]],Table6[#All],8,FALSE),"")</f>
        <v/>
      </c>
      <c r="L1636" s="63"/>
      <c r="M1636" s="65" t="str">
        <f>IFERROR(VLOOKUP(Table1[[#This Row],[Staff ID]],Table2[],2,FALSE),"")</f>
        <v/>
      </c>
      <c r="N1636" s="209" t="str">
        <f>IFERROR(IF(VLOOKUP(Table1[[#This Row],[Budget Code Description]],Dimentions!$X$6:$AC$134,4,FALSE)="","",VLOOKUP(Table1[[#This Row],[Budget Code Description]],Dimentions!$X$6:$AC$134,4,FALSE)),"")</f>
        <v/>
      </c>
      <c r="O1636" s="65" t="str">
        <f>IFERROR(VLOOKUP(Table1[[#This Row],[Vendor ID]],Table549[],2,FALSE),"")</f>
        <v/>
      </c>
      <c r="P1636" s="63"/>
      <c r="Q1636" s="141" t="str">
        <f>IF(Table1[[#This Row],[Posting Date]]&lt;&gt;"",$D$9,"")</f>
        <v/>
      </c>
      <c r="R1636" s="157" t="str">
        <f>IF(Table1[[#This Row],[Posting Date]]&lt;&gt;"",$D$10,"")</f>
        <v/>
      </c>
      <c r="S1636" s="66"/>
      <c r="T1636" s="63"/>
      <c r="U1636" s="67"/>
      <c r="V1636" s="67"/>
      <c r="W1636" s="67" t="str">
        <f t="shared" si="29"/>
        <v/>
      </c>
      <c r="X1636" s="159" t="str">
        <f>IF(E1636="","",(IF(Table1[[#This Row],[Cur]]="USD",Table1[[#This Row],[Cur_Amount Debit]],Table1[[#This Row],[Cur_Amount Debit]]/Table1[[#This Row],[Exchange Rate]])))</f>
        <v/>
      </c>
      <c r="Y1636" s="159" t="str">
        <f>IF(E1636="","",(IF(Table1[[#This Row],[Cur]]="USD",Table1[[#This Row],[Cur_Amount Credit]],Table1[[#This Row],[Cur_Amount Credit]]/ExchangeRate)))</f>
        <v/>
      </c>
      <c r="Z1636" s="201" t="str">
        <f>IF(E1636="","",(Table1[[#This Row],[Debit USD]]-Table1[[#This Row],[Credit USD]]))</f>
        <v/>
      </c>
      <c r="AA1636" s="226"/>
      <c r="AB1636" s="255"/>
      <c r="AC1636" s="1"/>
      <c r="AD1636" s="15"/>
      <c r="AE1636" s="15" t="str">
        <f>IF(AND(OR(Table1[[#This Row],[Account]]="15030",Table1[[#This Row],[Account]]="15035",Table1[[#This Row],[Account]]="20150"),Table1[[#This Row],[Vendor ID]]=""),1,"")</f>
        <v/>
      </c>
      <c r="AF1636" s="15"/>
      <c r="AG1636" s="15"/>
      <c r="AH1636" s="15"/>
      <c r="AI1636" s="46" t="str">
        <f>IF(Table1[[#This Row],[Posting Date]]&lt;&gt;"","GJ-"&amp;CountryID,"")</f>
        <v/>
      </c>
      <c r="AJ1636" s="59" t="str">
        <f>IF(Table1[[#This Row],[Posting Date]]&lt;&gt;"",Table1[[#This Row],[Posting Date]],"")</f>
        <v/>
      </c>
      <c r="AK1636" s="46"/>
      <c r="AL1636" s="46" t="str">
        <f>IF(Table1[[#This Row],[Description]]&lt;&gt;"",Table1[[#This Row],[Description]],"")</f>
        <v/>
      </c>
      <c r="AM1636" s="46" t="str">
        <f>IF(Table1[[#This Row],[Posting Date]]&lt;&gt;"",Table1[[#This Row],[Reference Number]],"")</f>
        <v/>
      </c>
      <c r="AN1636" s="46" t="str">
        <f>TRIM(Table1[[#This Row],[Line '#]])</f>
        <v/>
      </c>
      <c r="AO1636" s="46" t="str">
        <f>TRIM(Table1[[#This Row],[Account]])</f>
        <v/>
      </c>
      <c r="AP1636" s="46" t="str">
        <f>IF(Table1[[#This Row],[Posting Date]]&lt;&gt;"",$D$5,"")</f>
        <v/>
      </c>
      <c r="AQ1636" s="46" t="str">
        <f>TRIM(Table1[[#This Row],[Departments-Prgrams]])</f>
        <v/>
      </c>
      <c r="AR1636" s="46" t="str">
        <f>TRIM(Table1[[#This Row],[Grant]])</f>
        <v/>
      </c>
      <c r="AS1636" s="46" t="str">
        <f>TRIM(Table1[[#This Row],[Staff ID]])</f>
        <v/>
      </c>
      <c r="AT1636" s="46" t="str">
        <f>IF(TRIM(Table1[[#This Row],[Budget Code]])=0,"",TRIM(Table1[[#This Row],[Budget Code]]))</f>
        <v/>
      </c>
      <c r="AU1636" s="46" t="str">
        <f>IF(Table1[[#This Row],[Line Description]]&lt;&gt;"",Table1[[#This Row],[Line Description]],"")</f>
        <v/>
      </c>
      <c r="AV1636" s="46" t="str">
        <f>IF(Table1[[#This Row],[Cur_Amount Debit]]&gt;0,ROUND(Table1[[#This Row],[Cur_Amount Debit]],2),"")</f>
        <v/>
      </c>
      <c r="AW1636" s="46" t="str">
        <f>IF(Table1[[#This Row],[Cur_Amount Credit]]&gt;0,ROUND(Table1[[#This Row],[Cur_Amount Credit]],2),"")</f>
        <v/>
      </c>
      <c r="AX1636" s="46" t="str">
        <f>LEFT(Table1[[#This Row],[Cur]],3)</f>
        <v/>
      </c>
      <c r="AY1636" s="59"/>
      <c r="AZ1636" s="46"/>
      <c r="BA1636" s="46" t="str">
        <f>IF(Table1[[#This Row],[Cur]]&lt;&gt;"",IF(Table1[[#This Row],[Cur]]="USD","",ExchangeRate),"")</f>
        <v/>
      </c>
      <c r="BB1636" s="46" t="str">
        <f>IF(Table1[[#This Row],[Grant]]&lt;&gt;"",VLOOKUP(Table1[[#This Row],[Grant]],Grants!B:D,3),"")</f>
        <v/>
      </c>
      <c r="BC1636" s="46" t="str">
        <f>TRIM(Table1[[#This Row],[Vendor ID]])</f>
        <v/>
      </c>
      <c r="BD1636">
        <f>IF(Table1[[#This Row],[Reference Number]]=Q1635,BD1635,BD1635+1)</f>
        <v>0</v>
      </c>
    </row>
    <row r="1637" spans="1:56" ht="11.25" customHeight="1" x14ac:dyDescent="0.25">
      <c r="A1637" s="1"/>
      <c r="B1637" s="88" t="str">
        <f>IF(Table1[[#This Row],[Posting Date]]&lt;&gt;"",IF(Table1[[#This Row],[Reference Number]]=Q1636,B1636+1,1),"")</f>
        <v/>
      </c>
      <c r="C1637" s="61"/>
      <c r="D1637" s="61"/>
      <c r="E1637" s="138"/>
      <c r="F1637" s="141" t="str">
        <f>IFERROR(IF(VLOOKUP(Table1[[#This Row],[Budget Code Description]],Dimentions!$X$6:$AC$139,2,FALSE)="","",VLOOKUP(Table1[[#This Row],[Budget Code Description]],Dimentions!$X$6:$AC$139,2,FALSE)),"")</f>
        <v/>
      </c>
      <c r="G1637" s="141"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1" t="str">
        <f>IFERROR(VLOOKUP(Table1[[#This Row],[Budget Code Description]],Table6[#All],8,FALSE),"")</f>
        <v/>
      </c>
      <c r="L1637" s="63"/>
      <c r="M1637" s="65" t="str">
        <f>IFERROR(VLOOKUP(Table1[[#This Row],[Staff ID]],Table2[],2,FALSE),"")</f>
        <v/>
      </c>
      <c r="N1637" s="209" t="str">
        <f>IFERROR(IF(VLOOKUP(Table1[[#This Row],[Budget Code Description]],Dimentions!$X$6:$AC$134,4,FALSE)="","",VLOOKUP(Table1[[#This Row],[Budget Code Description]],Dimentions!$X$6:$AC$134,4,FALSE)),"")</f>
        <v/>
      </c>
      <c r="O1637" s="65" t="str">
        <f>IFERROR(VLOOKUP(Table1[[#This Row],[Vendor ID]],Table549[],2,FALSE),"")</f>
        <v/>
      </c>
      <c r="P1637" s="63"/>
      <c r="Q1637" s="141" t="str">
        <f>IF(Table1[[#This Row],[Posting Date]]&lt;&gt;"",$D$9,"")</f>
        <v/>
      </c>
      <c r="R1637" s="157" t="str">
        <f>IF(Table1[[#This Row],[Posting Date]]&lt;&gt;"",$D$10,"")</f>
        <v/>
      </c>
      <c r="S1637" s="66"/>
      <c r="T1637" s="63"/>
      <c r="U1637" s="67"/>
      <c r="V1637" s="67"/>
      <c r="W1637" s="67" t="str">
        <f t="shared" si="29"/>
        <v/>
      </c>
      <c r="X1637" s="159" t="str">
        <f>IF(E1637="","",(IF(Table1[[#This Row],[Cur]]="USD",Table1[[#This Row],[Cur_Amount Debit]],Table1[[#This Row],[Cur_Amount Debit]]/Table1[[#This Row],[Exchange Rate]])))</f>
        <v/>
      </c>
      <c r="Y1637" s="159" t="str">
        <f>IF(E1637="","",(IF(Table1[[#This Row],[Cur]]="USD",Table1[[#This Row],[Cur_Amount Credit]],Table1[[#This Row],[Cur_Amount Credit]]/ExchangeRate)))</f>
        <v/>
      </c>
      <c r="Z1637" s="201" t="str">
        <f>IF(E1637="","",(Table1[[#This Row],[Debit USD]]-Table1[[#This Row],[Credit USD]]))</f>
        <v/>
      </c>
      <c r="AA1637" s="226"/>
      <c r="AB1637" s="255"/>
      <c r="AC1637" s="1"/>
      <c r="AD1637" s="15"/>
      <c r="AE1637" s="15" t="str">
        <f>IF(AND(OR(Table1[[#This Row],[Account]]="15030",Table1[[#This Row],[Account]]="15035",Table1[[#This Row],[Account]]="20150"),Table1[[#This Row],[Vendor ID]]=""),1,"")</f>
        <v/>
      </c>
      <c r="AF1637" s="15"/>
      <c r="AG1637" s="15"/>
      <c r="AH1637" s="15"/>
      <c r="AI1637" s="46" t="str">
        <f>IF(Table1[[#This Row],[Posting Date]]&lt;&gt;"","GJ-"&amp;CountryID,"")</f>
        <v/>
      </c>
      <c r="AJ1637" s="59" t="str">
        <f>IF(Table1[[#This Row],[Posting Date]]&lt;&gt;"",Table1[[#This Row],[Posting Date]],"")</f>
        <v/>
      </c>
      <c r="AK1637" s="46"/>
      <c r="AL1637" s="46" t="str">
        <f>IF(Table1[[#This Row],[Description]]&lt;&gt;"",Table1[[#This Row],[Description]],"")</f>
        <v/>
      </c>
      <c r="AM1637" s="46" t="str">
        <f>IF(Table1[[#This Row],[Posting Date]]&lt;&gt;"",Table1[[#This Row],[Reference Number]],"")</f>
        <v/>
      </c>
      <c r="AN1637" s="46" t="str">
        <f>TRIM(Table1[[#This Row],[Line '#]])</f>
        <v/>
      </c>
      <c r="AO1637" s="46" t="str">
        <f>TRIM(Table1[[#This Row],[Account]])</f>
        <v/>
      </c>
      <c r="AP1637" s="46" t="str">
        <f>IF(Table1[[#This Row],[Posting Date]]&lt;&gt;"",$D$5,"")</f>
        <v/>
      </c>
      <c r="AQ1637" s="46" t="str">
        <f>TRIM(Table1[[#This Row],[Departments-Prgrams]])</f>
        <v/>
      </c>
      <c r="AR1637" s="46" t="str">
        <f>TRIM(Table1[[#This Row],[Grant]])</f>
        <v/>
      </c>
      <c r="AS1637" s="46" t="str">
        <f>TRIM(Table1[[#This Row],[Staff ID]])</f>
        <v/>
      </c>
      <c r="AT1637" s="46" t="str">
        <f>IF(TRIM(Table1[[#This Row],[Budget Code]])=0,"",TRIM(Table1[[#This Row],[Budget Code]]))</f>
        <v/>
      </c>
      <c r="AU1637" s="46" t="str">
        <f>IF(Table1[[#This Row],[Line Description]]&lt;&gt;"",Table1[[#This Row],[Line Description]],"")</f>
        <v/>
      </c>
      <c r="AV1637" s="46" t="str">
        <f>IF(Table1[[#This Row],[Cur_Amount Debit]]&gt;0,ROUND(Table1[[#This Row],[Cur_Amount Debit]],2),"")</f>
        <v/>
      </c>
      <c r="AW1637" s="46" t="str">
        <f>IF(Table1[[#This Row],[Cur_Amount Credit]]&gt;0,ROUND(Table1[[#This Row],[Cur_Amount Credit]],2),"")</f>
        <v/>
      </c>
      <c r="AX1637" s="46" t="str">
        <f>LEFT(Table1[[#This Row],[Cur]],3)</f>
        <v/>
      </c>
      <c r="AY1637" s="59"/>
      <c r="AZ1637" s="46"/>
      <c r="BA1637" s="46" t="str">
        <f>IF(Table1[[#This Row],[Cur]]&lt;&gt;"",IF(Table1[[#This Row],[Cur]]="USD","",ExchangeRate),"")</f>
        <v/>
      </c>
      <c r="BB1637" s="46" t="str">
        <f>IF(Table1[[#This Row],[Grant]]&lt;&gt;"",VLOOKUP(Table1[[#This Row],[Grant]],Grants!B:D,3),"")</f>
        <v/>
      </c>
      <c r="BC1637" s="46" t="str">
        <f>TRIM(Table1[[#This Row],[Vendor ID]])</f>
        <v/>
      </c>
      <c r="BD1637">
        <f>IF(Table1[[#This Row],[Reference Number]]=Q1636,BD1636,BD1636+1)</f>
        <v>0</v>
      </c>
    </row>
    <row r="1638" spans="1:56" ht="11.25" customHeight="1" x14ac:dyDescent="0.25">
      <c r="A1638" s="1"/>
      <c r="B1638" s="88" t="str">
        <f>IF(Table1[[#This Row],[Posting Date]]&lt;&gt;"",IF(Table1[[#This Row],[Reference Number]]=Q1637,B1637+1,1),"")</f>
        <v/>
      </c>
      <c r="C1638" s="61"/>
      <c r="D1638" s="61"/>
      <c r="E1638" s="138"/>
      <c r="F1638" s="141" t="str">
        <f>IFERROR(IF(VLOOKUP(Table1[[#This Row],[Budget Code Description]],Dimentions!$X$6:$AC$139,2,FALSE)="","",VLOOKUP(Table1[[#This Row],[Budget Code Description]],Dimentions!$X$6:$AC$139,2,FALSE)),"")</f>
        <v/>
      </c>
      <c r="G1638" s="141"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1" t="str">
        <f>IFERROR(VLOOKUP(Table1[[#This Row],[Budget Code Description]],Table6[#All],8,FALSE),"")</f>
        <v/>
      </c>
      <c r="L1638" s="63"/>
      <c r="M1638" s="65" t="str">
        <f>IFERROR(VLOOKUP(Table1[[#This Row],[Staff ID]],Table2[],2,FALSE),"")</f>
        <v/>
      </c>
      <c r="N1638" s="209" t="str">
        <f>IFERROR(IF(VLOOKUP(Table1[[#This Row],[Budget Code Description]],Dimentions!$X$6:$AC$134,4,FALSE)="","",VLOOKUP(Table1[[#This Row],[Budget Code Description]],Dimentions!$X$6:$AC$134,4,FALSE)),"")</f>
        <v/>
      </c>
      <c r="O1638" s="65" t="str">
        <f>IFERROR(VLOOKUP(Table1[[#This Row],[Vendor ID]],Table549[],2,FALSE),"")</f>
        <v/>
      </c>
      <c r="P1638" s="63"/>
      <c r="Q1638" s="141" t="str">
        <f>IF(Table1[[#This Row],[Posting Date]]&lt;&gt;"",$D$9,"")</f>
        <v/>
      </c>
      <c r="R1638" s="157" t="str">
        <f>IF(Table1[[#This Row],[Posting Date]]&lt;&gt;"",$D$10,"")</f>
        <v/>
      </c>
      <c r="S1638" s="66"/>
      <c r="T1638" s="63"/>
      <c r="U1638" s="67"/>
      <c r="V1638" s="67"/>
      <c r="W1638" s="67" t="str">
        <f t="shared" si="29"/>
        <v/>
      </c>
      <c r="X1638" s="159" t="str">
        <f>IF(E1638="","",(IF(Table1[[#This Row],[Cur]]="USD",Table1[[#This Row],[Cur_Amount Debit]],Table1[[#This Row],[Cur_Amount Debit]]/Table1[[#This Row],[Exchange Rate]])))</f>
        <v/>
      </c>
      <c r="Y1638" s="159" t="str">
        <f>IF(E1638="","",(IF(Table1[[#This Row],[Cur]]="USD",Table1[[#This Row],[Cur_Amount Credit]],Table1[[#This Row],[Cur_Amount Credit]]/ExchangeRate)))</f>
        <v/>
      </c>
      <c r="Z1638" s="201" t="str">
        <f>IF(E1638="","",(Table1[[#This Row],[Debit USD]]-Table1[[#This Row],[Credit USD]]))</f>
        <v/>
      </c>
      <c r="AA1638" s="226"/>
      <c r="AB1638" s="255"/>
      <c r="AC1638" s="1"/>
      <c r="AD1638" s="15"/>
      <c r="AE1638" s="15" t="str">
        <f>IF(AND(OR(Table1[[#This Row],[Account]]="15030",Table1[[#This Row],[Account]]="15035",Table1[[#This Row],[Account]]="20150"),Table1[[#This Row],[Vendor ID]]=""),1,"")</f>
        <v/>
      </c>
      <c r="AF1638" s="15"/>
      <c r="AG1638" s="15"/>
      <c r="AH1638" s="15"/>
      <c r="AI1638" s="46" t="str">
        <f>IF(Table1[[#This Row],[Posting Date]]&lt;&gt;"","GJ-"&amp;CountryID,"")</f>
        <v/>
      </c>
      <c r="AJ1638" s="59" t="str">
        <f>IF(Table1[[#This Row],[Posting Date]]&lt;&gt;"",Table1[[#This Row],[Posting Date]],"")</f>
        <v/>
      </c>
      <c r="AK1638" s="46"/>
      <c r="AL1638" s="46" t="str">
        <f>IF(Table1[[#This Row],[Description]]&lt;&gt;"",Table1[[#This Row],[Description]],"")</f>
        <v/>
      </c>
      <c r="AM1638" s="46" t="str">
        <f>IF(Table1[[#This Row],[Posting Date]]&lt;&gt;"",Table1[[#This Row],[Reference Number]],"")</f>
        <v/>
      </c>
      <c r="AN1638" s="46" t="str">
        <f>TRIM(Table1[[#This Row],[Line '#]])</f>
        <v/>
      </c>
      <c r="AO1638" s="46" t="str">
        <f>TRIM(Table1[[#This Row],[Account]])</f>
        <v/>
      </c>
      <c r="AP1638" s="46" t="str">
        <f>IF(Table1[[#This Row],[Posting Date]]&lt;&gt;"",$D$5,"")</f>
        <v/>
      </c>
      <c r="AQ1638" s="46" t="str">
        <f>TRIM(Table1[[#This Row],[Departments-Prgrams]])</f>
        <v/>
      </c>
      <c r="AR1638" s="46" t="str">
        <f>TRIM(Table1[[#This Row],[Grant]])</f>
        <v/>
      </c>
      <c r="AS1638" s="46" t="str">
        <f>TRIM(Table1[[#This Row],[Staff ID]])</f>
        <v/>
      </c>
      <c r="AT1638" s="46" t="str">
        <f>IF(TRIM(Table1[[#This Row],[Budget Code]])=0,"",TRIM(Table1[[#This Row],[Budget Code]]))</f>
        <v/>
      </c>
      <c r="AU1638" s="46" t="str">
        <f>IF(Table1[[#This Row],[Line Description]]&lt;&gt;"",Table1[[#This Row],[Line Description]],"")</f>
        <v/>
      </c>
      <c r="AV1638" s="46" t="str">
        <f>IF(Table1[[#This Row],[Cur_Amount Debit]]&gt;0,ROUND(Table1[[#This Row],[Cur_Amount Debit]],2),"")</f>
        <v/>
      </c>
      <c r="AW1638" s="46" t="str">
        <f>IF(Table1[[#This Row],[Cur_Amount Credit]]&gt;0,ROUND(Table1[[#This Row],[Cur_Amount Credit]],2),"")</f>
        <v/>
      </c>
      <c r="AX1638" s="46" t="str">
        <f>LEFT(Table1[[#This Row],[Cur]],3)</f>
        <v/>
      </c>
      <c r="AY1638" s="59"/>
      <c r="AZ1638" s="46"/>
      <c r="BA1638" s="46" t="str">
        <f>IF(Table1[[#This Row],[Cur]]&lt;&gt;"",IF(Table1[[#This Row],[Cur]]="USD","",ExchangeRate),"")</f>
        <v/>
      </c>
      <c r="BB1638" s="46" t="str">
        <f>IF(Table1[[#This Row],[Grant]]&lt;&gt;"",VLOOKUP(Table1[[#This Row],[Grant]],Grants!B:D,3),"")</f>
        <v/>
      </c>
      <c r="BC1638" s="46" t="str">
        <f>TRIM(Table1[[#This Row],[Vendor ID]])</f>
        <v/>
      </c>
      <c r="BD1638">
        <f>IF(Table1[[#This Row],[Reference Number]]=Q1637,BD1637,BD1637+1)</f>
        <v>0</v>
      </c>
    </row>
    <row r="1639" spans="1:56" ht="11.25" customHeight="1" x14ac:dyDescent="0.25">
      <c r="A1639" s="1"/>
      <c r="B1639" s="88" t="str">
        <f>IF(Table1[[#This Row],[Posting Date]]&lt;&gt;"",IF(Table1[[#This Row],[Reference Number]]=Q1638,B1638+1,1),"")</f>
        <v/>
      </c>
      <c r="C1639" s="61"/>
      <c r="D1639" s="61"/>
      <c r="E1639" s="138"/>
      <c r="F1639" s="141" t="str">
        <f>IFERROR(IF(VLOOKUP(Table1[[#This Row],[Budget Code Description]],Dimentions!$X$6:$AC$139,2,FALSE)="","",VLOOKUP(Table1[[#This Row],[Budget Code Description]],Dimentions!$X$6:$AC$139,2,FALSE)),"")</f>
        <v/>
      </c>
      <c r="G1639" s="141"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1" t="str">
        <f>IFERROR(VLOOKUP(Table1[[#This Row],[Budget Code Description]],Table6[#All],8,FALSE),"")</f>
        <v/>
      </c>
      <c r="L1639" s="63"/>
      <c r="M1639" s="65" t="str">
        <f>IFERROR(VLOOKUP(Table1[[#This Row],[Staff ID]],Table2[],2,FALSE),"")</f>
        <v/>
      </c>
      <c r="N1639" s="209" t="str">
        <f>IFERROR(IF(VLOOKUP(Table1[[#This Row],[Budget Code Description]],Dimentions!$X$6:$AC$134,4,FALSE)="","",VLOOKUP(Table1[[#This Row],[Budget Code Description]],Dimentions!$X$6:$AC$134,4,FALSE)),"")</f>
        <v/>
      </c>
      <c r="O1639" s="65" t="str">
        <f>IFERROR(VLOOKUP(Table1[[#This Row],[Vendor ID]],Table549[],2,FALSE),"")</f>
        <v/>
      </c>
      <c r="P1639" s="63"/>
      <c r="Q1639" s="141" t="str">
        <f>IF(Table1[[#This Row],[Posting Date]]&lt;&gt;"",$D$9,"")</f>
        <v/>
      </c>
      <c r="R1639" s="157" t="str">
        <f>IF(Table1[[#This Row],[Posting Date]]&lt;&gt;"",$D$10,"")</f>
        <v/>
      </c>
      <c r="S1639" s="66"/>
      <c r="T1639" s="63"/>
      <c r="U1639" s="67"/>
      <c r="V1639" s="67"/>
      <c r="W1639" s="67" t="str">
        <f t="shared" si="29"/>
        <v/>
      </c>
      <c r="X1639" s="159" t="str">
        <f>IF(E1639="","",(IF(Table1[[#This Row],[Cur]]="USD",Table1[[#This Row],[Cur_Amount Debit]],Table1[[#This Row],[Cur_Amount Debit]]/Table1[[#This Row],[Exchange Rate]])))</f>
        <v/>
      </c>
      <c r="Y1639" s="159" t="str">
        <f>IF(E1639="","",(IF(Table1[[#This Row],[Cur]]="USD",Table1[[#This Row],[Cur_Amount Credit]],Table1[[#This Row],[Cur_Amount Credit]]/ExchangeRate)))</f>
        <v/>
      </c>
      <c r="Z1639" s="201" t="str">
        <f>IF(E1639="","",(Table1[[#This Row],[Debit USD]]-Table1[[#This Row],[Credit USD]]))</f>
        <v/>
      </c>
      <c r="AA1639" s="226"/>
      <c r="AB1639" s="255"/>
      <c r="AC1639" s="1"/>
      <c r="AD1639" s="15"/>
      <c r="AE1639" s="15" t="str">
        <f>IF(AND(OR(Table1[[#This Row],[Account]]="15030",Table1[[#This Row],[Account]]="15035",Table1[[#This Row],[Account]]="20150"),Table1[[#This Row],[Vendor ID]]=""),1,"")</f>
        <v/>
      </c>
      <c r="AF1639" s="15"/>
      <c r="AG1639" s="15"/>
      <c r="AH1639" s="15"/>
      <c r="AI1639" s="46" t="str">
        <f>IF(Table1[[#This Row],[Posting Date]]&lt;&gt;"","GJ-"&amp;CountryID,"")</f>
        <v/>
      </c>
      <c r="AJ1639" s="59" t="str">
        <f>IF(Table1[[#This Row],[Posting Date]]&lt;&gt;"",Table1[[#This Row],[Posting Date]],"")</f>
        <v/>
      </c>
      <c r="AK1639" s="46"/>
      <c r="AL1639" s="46" t="str">
        <f>IF(Table1[[#This Row],[Description]]&lt;&gt;"",Table1[[#This Row],[Description]],"")</f>
        <v/>
      </c>
      <c r="AM1639" s="46" t="str">
        <f>IF(Table1[[#This Row],[Posting Date]]&lt;&gt;"",Table1[[#This Row],[Reference Number]],"")</f>
        <v/>
      </c>
      <c r="AN1639" s="46" t="str">
        <f>TRIM(Table1[[#This Row],[Line '#]])</f>
        <v/>
      </c>
      <c r="AO1639" s="46" t="str">
        <f>TRIM(Table1[[#This Row],[Account]])</f>
        <v/>
      </c>
      <c r="AP1639" s="46" t="str">
        <f>IF(Table1[[#This Row],[Posting Date]]&lt;&gt;"",$D$5,"")</f>
        <v/>
      </c>
      <c r="AQ1639" s="46" t="str">
        <f>TRIM(Table1[[#This Row],[Departments-Prgrams]])</f>
        <v/>
      </c>
      <c r="AR1639" s="46" t="str">
        <f>TRIM(Table1[[#This Row],[Grant]])</f>
        <v/>
      </c>
      <c r="AS1639" s="46" t="str">
        <f>TRIM(Table1[[#This Row],[Staff ID]])</f>
        <v/>
      </c>
      <c r="AT1639" s="46" t="str">
        <f>IF(TRIM(Table1[[#This Row],[Budget Code]])=0,"",TRIM(Table1[[#This Row],[Budget Code]]))</f>
        <v/>
      </c>
      <c r="AU1639" s="46" t="str">
        <f>IF(Table1[[#This Row],[Line Description]]&lt;&gt;"",Table1[[#This Row],[Line Description]],"")</f>
        <v/>
      </c>
      <c r="AV1639" s="46" t="str">
        <f>IF(Table1[[#This Row],[Cur_Amount Debit]]&gt;0,ROUND(Table1[[#This Row],[Cur_Amount Debit]],2),"")</f>
        <v/>
      </c>
      <c r="AW1639" s="46" t="str">
        <f>IF(Table1[[#This Row],[Cur_Amount Credit]]&gt;0,ROUND(Table1[[#This Row],[Cur_Amount Credit]],2),"")</f>
        <v/>
      </c>
      <c r="AX1639" s="46" t="str">
        <f>LEFT(Table1[[#This Row],[Cur]],3)</f>
        <v/>
      </c>
      <c r="AY1639" s="59"/>
      <c r="AZ1639" s="46"/>
      <c r="BA1639" s="46" t="str">
        <f>IF(Table1[[#This Row],[Cur]]&lt;&gt;"",IF(Table1[[#This Row],[Cur]]="USD","",ExchangeRate),"")</f>
        <v/>
      </c>
      <c r="BB1639" s="46" t="str">
        <f>IF(Table1[[#This Row],[Grant]]&lt;&gt;"",VLOOKUP(Table1[[#This Row],[Grant]],Grants!B:D,3),"")</f>
        <v/>
      </c>
      <c r="BC1639" s="46" t="str">
        <f>TRIM(Table1[[#This Row],[Vendor ID]])</f>
        <v/>
      </c>
      <c r="BD1639">
        <f>IF(Table1[[#This Row],[Reference Number]]=Q1638,BD1638,BD1638+1)</f>
        <v>0</v>
      </c>
    </row>
    <row r="1640" spans="1:56" ht="11.25" customHeight="1" x14ac:dyDescent="0.25">
      <c r="A1640" s="1"/>
      <c r="B1640" s="88" t="str">
        <f>IF(Table1[[#This Row],[Posting Date]]&lt;&gt;"",IF(Table1[[#This Row],[Reference Number]]=Q1639,B1639+1,1),"")</f>
        <v/>
      </c>
      <c r="C1640" s="61"/>
      <c r="D1640" s="61"/>
      <c r="E1640" s="138"/>
      <c r="F1640" s="141" t="str">
        <f>IFERROR(IF(VLOOKUP(Table1[[#This Row],[Budget Code Description]],Dimentions!$X$6:$AC$139,2,FALSE)="","",VLOOKUP(Table1[[#This Row],[Budget Code Description]],Dimentions!$X$6:$AC$139,2,FALSE)),"")</f>
        <v/>
      </c>
      <c r="G1640" s="141"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1" t="str">
        <f>IFERROR(VLOOKUP(Table1[[#This Row],[Budget Code Description]],Table6[#All],8,FALSE),"")</f>
        <v/>
      </c>
      <c r="L1640" s="63"/>
      <c r="M1640" s="65" t="str">
        <f>IFERROR(VLOOKUP(Table1[[#This Row],[Staff ID]],Table2[],2,FALSE),"")</f>
        <v/>
      </c>
      <c r="N1640" s="209" t="str">
        <f>IFERROR(IF(VLOOKUP(Table1[[#This Row],[Budget Code Description]],Dimentions!$X$6:$AC$134,4,FALSE)="","",VLOOKUP(Table1[[#This Row],[Budget Code Description]],Dimentions!$X$6:$AC$134,4,FALSE)),"")</f>
        <v/>
      </c>
      <c r="O1640" s="65" t="str">
        <f>IFERROR(VLOOKUP(Table1[[#This Row],[Vendor ID]],Table549[],2,FALSE),"")</f>
        <v/>
      </c>
      <c r="P1640" s="63"/>
      <c r="Q1640" s="141" t="str">
        <f>IF(Table1[[#This Row],[Posting Date]]&lt;&gt;"",$D$9,"")</f>
        <v/>
      </c>
      <c r="R1640" s="157" t="str">
        <f>IF(Table1[[#This Row],[Posting Date]]&lt;&gt;"",$D$10,"")</f>
        <v/>
      </c>
      <c r="S1640" s="66"/>
      <c r="T1640" s="63"/>
      <c r="U1640" s="67"/>
      <c r="V1640" s="67"/>
      <c r="W1640" s="67" t="str">
        <f t="shared" si="29"/>
        <v/>
      </c>
      <c r="X1640" s="159" t="str">
        <f>IF(E1640="","",(IF(Table1[[#This Row],[Cur]]="USD",Table1[[#This Row],[Cur_Amount Debit]],Table1[[#This Row],[Cur_Amount Debit]]/Table1[[#This Row],[Exchange Rate]])))</f>
        <v/>
      </c>
      <c r="Y1640" s="159" t="str">
        <f>IF(E1640="","",(IF(Table1[[#This Row],[Cur]]="USD",Table1[[#This Row],[Cur_Amount Credit]],Table1[[#This Row],[Cur_Amount Credit]]/ExchangeRate)))</f>
        <v/>
      </c>
      <c r="Z1640" s="201" t="str">
        <f>IF(E1640="","",(Table1[[#This Row],[Debit USD]]-Table1[[#This Row],[Credit USD]]))</f>
        <v/>
      </c>
      <c r="AA1640" s="226"/>
      <c r="AB1640" s="255"/>
      <c r="AC1640" s="1"/>
      <c r="AD1640" s="15"/>
      <c r="AE1640" s="15" t="str">
        <f>IF(AND(OR(Table1[[#This Row],[Account]]="15030",Table1[[#This Row],[Account]]="15035",Table1[[#This Row],[Account]]="20150"),Table1[[#This Row],[Vendor ID]]=""),1,"")</f>
        <v/>
      </c>
      <c r="AF1640" s="15"/>
      <c r="AG1640" s="15"/>
      <c r="AH1640" s="15"/>
      <c r="AI1640" s="46" t="str">
        <f>IF(Table1[[#This Row],[Posting Date]]&lt;&gt;"","GJ-"&amp;CountryID,"")</f>
        <v/>
      </c>
      <c r="AJ1640" s="59" t="str">
        <f>IF(Table1[[#This Row],[Posting Date]]&lt;&gt;"",Table1[[#This Row],[Posting Date]],"")</f>
        <v/>
      </c>
      <c r="AK1640" s="46"/>
      <c r="AL1640" s="46" t="str">
        <f>IF(Table1[[#This Row],[Description]]&lt;&gt;"",Table1[[#This Row],[Description]],"")</f>
        <v/>
      </c>
      <c r="AM1640" s="46" t="str">
        <f>IF(Table1[[#This Row],[Posting Date]]&lt;&gt;"",Table1[[#This Row],[Reference Number]],"")</f>
        <v/>
      </c>
      <c r="AN1640" s="46" t="str">
        <f>TRIM(Table1[[#This Row],[Line '#]])</f>
        <v/>
      </c>
      <c r="AO1640" s="46" t="str">
        <f>TRIM(Table1[[#This Row],[Account]])</f>
        <v/>
      </c>
      <c r="AP1640" s="46" t="str">
        <f>IF(Table1[[#This Row],[Posting Date]]&lt;&gt;"",$D$5,"")</f>
        <v/>
      </c>
      <c r="AQ1640" s="46" t="str">
        <f>TRIM(Table1[[#This Row],[Departments-Prgrams]])</f>
        <v/>
      </c>
      <c r="AR1640" s="46" t="str">
        <f>TRIM(Table1[[#This Row],[Grant]])</f>
        <v/>
      </c>
      <c r="AS1640" s="46" t="str">
        <f>TRIM(Table1[[#This Row],[Staff ID]])</f>
        <v/>
      </c>
      <c r="AT1640" s="46" t="str">
        <f>IF(TRIM(Table1[[#This Row],[Budget Code]])=0,"",TRIM(Table1[[#This Row],[Budget Code]]))</f>
        <v/>
      </c>
      <c r="AU1640" s="46" t="str">
        <f>IF(Table1[[#This Row],[Line Description]]&lt;&gt;"",Table1[[#This Row],[Line Description]],"")</f>
        <v/>
      </c>
      <c r="AV1640" s="46" t="str">
        <f>IF(Table1[[#This Row],[Cur_Amount Debit]]&gt;0,ROUND(Table1[[#This Row],[Cur_Amount Debit]],2),"")</f>
        <v/>
      </c>
      <c r="AW1640" s="46" t="str">
        <f>IF(Table1[[#This Row],[Cur_Amount Credit]]&gt;0,ROUND(Table1[[#This Row],[Cur_Amount Credit]],2),"")</f>
        <v/>
      </c>
      <c r="AX1640" s="46" t="str">
        <f>LEFT(Table1[[#This Row],[Cur]],3)</f>
        <v/>
      </c>
      <c r="AY1640" s="59"/>
      <c r="AZ1640" s="46"/>
      <c r="BA1640" s="46" t="str">
        <f>IF(Table1[[#This Row],[Cur]]&lt;&gt;"",IF(Table1[[#This Row],[Cur]]="USD","",ExchangeRate),"")</f>
        <v/>
      </c>
      <c r="BB1640" s="46" t="str">
        <f>IF(Table1[[#This Row],[Grant]]&lt;&gt;"",VLOOKUP(Table1[[#This Row],[Grant]],Grants!B:D,3),"")</f>
        <v/>
      </c>
      <c r="BC1640" s="46" t="str">
        <f>TRIM(Table1[[#This Row],[Vendor ID]])</f>
        <v/>
      </c>
      <c r="BD1640">
        <f>IF(Table1[[#This Row],[Reference Number]]=Q1639,BD1639,BD1639+1)</f>
        <v>0</v>
      </c>
    </row>
    <row r="1641" spans="1:56" ht="11.25" customHeight="1" x14ac:dyDescent="0.25">
      <c r="A1641" s="1"/>
      <c r="B1641" s="88" t="str">
        <f>IF(Table1[[#This Row],[Posting Date]]&lt;&gt;"",IF(Table1[[#This Row],[Reference Number]]=Q1640,B1640+1,1),"")</f>
        <v/>
      </c>
      <c r="C1641" s="61"/>
      <c r="D1641" s="61"/>
      <c r="E1641" s="138"/>
      <c r="F1641" s="141" t="str">
        <f>IFERROR(IF(VLOOKUP(Table1[[#This Row],[Budget Code Description]],Dimentions!$X$6:$AC$139,2,FALSE)="","",VLOOKUP(Table1[[#This Row],[Budget Code Description]],Dimentions!$X$6:$AC$139,2,FALSE)),"")</f>
        <v/>
      </c>
      <c r="G1641" s="141"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1" t="str">
        <f>IFERROR(VLOOKUP(Table1[[#This Row],[Budget Code Description]],Table6[#All],8,FALSE),"")</f>
        <v/>
      </c>
      <c r="L1641" s="63"/>
      <c r="M1641" s="65" t="str">
        <f>IFERROR(VLOOKUP(Table1[[#This Row],[Staff ID]],Table2[],2,FALSE),"")</f>
        <v/>
      </c>
      <c r="N1641" s="209" t="str">
        <f>IFERROR(IF(VLOOKUP(Table1[[#This Row],[Budget Code Description]],Dimentions!$X$6:$AC$134,4,FALSE)="","",VLOOKUP(Table1[[#This Row],[Budget Code Description]],Dimentions!$X$6:$AC$134,4,FALSE)),"")</f>
        <v/>
      </c>
      <c r="O1641" s="65" t="str">
        <f>IFERROR(VLOOKUP(Table1[[#This Row],[Vendor ID]],Table549[],2,FALSE),"")</f>
        <v/>
      </c>
      <c r="P1641" s="63"/>
      <c r="Q1641" s="141" t="str">
        <f>IF(Table1[[#This Row],[Posting Date]]&lt;&gt;"",$D$9,"")</f>
        <v/>
      </c>
      <c r="R1641" s="157" t="str">
        <f>IF(Table1[[#This Row],[Posting Date]]&lt;&gt;"",$D$10,"")</f>
        <v/>
      </c>
      <c r="S1641" s="66"/>
      <c r="T1641" s="63"/>
      <c r="U1641" s="67"/>
      <c r="V1641" s="67"/>
      <c r="W1641" s="67" t="str">
        <f t="shared" si="29"/>
        <v/>
      </c>
      <c r="X1641" s="159" t="str">
        <f>IF(E1641="","",(IF(Table1[[#This Row],[Cur]]="USD",Table1[[#This Row],[Cur_Amount Debit]],Table1[[#This Row],[Cur_Amount Debit]]/Table1[[#This Row],[Exchange Rate]])))</f>
        <v/>
      </c>
      <c r="Y1641" s="159" t="str">
        <f>IF(E1641="","",(IF(Table1[[#This Row],[Cur]]="USD",Table1[[#This Row],[Cur_Amount Credit]],Table1[[#This Row],[Cur_Amount Credit]]/ExchangeRate)))</f>
        <v/>
      </c>
      <c r="Z1641" s="201" t="str">
        <f>IF(E1641="","",(Table1[[#This Row],[Debit USD]]-Table1[[#This Row],[Credit USD]]))</f>
        <v/>
      </c>
      <c r="AA1641" s="226"/>
      <c r="AB1641" s="255"/>
      <c r="AC1641" s="1"/>
      <c r="AD1641" s="15"/>
      <c r="AE1641" s="15" t="str">
        <f>IF(AND(OR(Table1[[#This Row],[Account]]="15030",Table1[[#This Row],[Account]]="15035",Table1[[#This Row],[Account]]="20150"),Table1[[#This Row],[Vendor ID]]=""),1,"")</f>
        <v/>
      </c>
      <c r="AF1641" s="15"/>
      <c r="AG1641" s="15"/>
      <c r="AH1641" s="15"/>
      <c r="AI1641" s="46" t="str">
        <f>IF(Table1[[#This Row],[Posting Date]]&lt;&gt;"","GJ-"&amp;CountryID,"")</f>
        <v/>
      </c>
      <c r="AJ1641" s="59" t="str">
        <f>IF(Table1[[#This Row],[Posting Date]]&lt;&gt;"",Table1[[#This Row],[Posting Date]],"")</f>
        <v/>
      </c>
      <c r="AK1641" s="46"/>
      <c r="AL1641" s="46" t="str">
        <f>IF(Table1[[#This Row],[Description]]&lt;&gt;"",Table1[[#This Row],[Description]],"")</f>
        <v/>
      </c>
      <c r="AM1641" s="46" t="str">
        <f>IF(Table1[[#This Row],[Posting Date]]&lt;&gt;"",Table1[[#This Row],[Reference Number]],"")</f>
        <v/>
      </c>
      <c r="AN1641" s="46" t="str">
        <f>TRIM(Table1[[#This Row],[Line '#]])</f>
        <v/>
      </c>
      <c r="AO1641" s="46" t="str">
        <f>TRIM(Table1[[#This Row],[Account]])</f>
        <v/>
      </c>
      <c r="AP1641" s="46" t="str">
        <f>IF(Table1[[#This Row],[Posting Date]]&lt;&gt;"",$D$5,"")</f>
        <v/>
      </c>
      <c r="AQ1641" s="46" t="str">
        <f>TRIM(Table1[[#This Row],[Departments-Prgrams]])</f>
        <v/>
      </c>
      <c r="AR1641" s="46" t="str">
        <f>TRIM(Table1[[#This Row],[Grant]])</f>
        <v/>
      </c>
      <c r="AS1641" s="46" t="str">
        <f>TRIM(Table1[[#This Row],[Staff ID]])</f>
        <v/>
      </c>
      <c r="AT1641" s="46" t="str">
        <f>IF(TRIM(Table1[[#This Row],[Budget Code]])=0,"",TRIM(Table1[[#This Row],[Budget Code]]))</f>
        <v/>
      </c>
      <c r="AU1641" s="46" t="str">
        <f>IF(Table1[[#This Row],[Line Description]]&lt;&gt;"",Table1[[#This Row],[Line Description]],"")</f>
        <v/>
      </c>
      <c r="AV1641" s="46" t="str">
        <f>IF(Table1[[#This Row],[Cur_Amount Debit]]&gt;0,ROUND(Table1[[#This Row],[Cur_Amount Debit]],2),"")</f>
        <v/>
      </c>
      <c r="AW1641" s="46" t="str">
        <f>IF(Table1[[#This Row],[Cur_Amount Credit]]&gt;0,ROUND(Table1[[#This Row],[Cur_Amount Credit]],2),"")</f>
        <v/>
      </c>
      <c r="AX1641" s="46" t="str">
        <f>LEFT(Table1[[#This Row],[Cur]],3)</f>
        <v/>
      </c>
      <c r="AY1641" s="59"/>
      <c r="AZ1641" s="46"/>
      <c r="BA1641" s="46" t="str">
        <f>IF(Table1[[#This Row],[Cur]]&lt;&gt;"",IF(Table1[[#This Row],[Cur]]="USD","",ExchangeRate),"")</f>
        <v/>
      </c>
      <c r="BB1641" s="46" t="str">
        <f>IF(Table1[[#This Row],[Grant]]&lt;&gt;"",VLOOKUP(Table1[[#This Row],[Grant]],Grants!B:D,3),"")</f>
        <v/>
      </c>
      <c r="BC1641" s="46" t="str">
        <f>TRIM(Table1[[#This Row],[Vendor ID]])</f>
        <v/>
      </c>
      <c r="BD1641">
        <f>IF(Table1[[#This Row],[Reference Number]]=Q1640,BD1640,BD1640+1)</f>
        <v>0</v>
      </c>
    </row>
    <row r="1642" spans="1:56" ht="11.25" customHeight="1" x14ac:dyDescent="0.25">
      <c r="A1642" s="1"/>
      <c r="B1642" s="88" t="str">
        <f>IF(Table1[[#This Row],[Posting Date]]&lt;&gt;"",IF(Table1[[#This Row],[Reference Number]]=Q1641,B1641+1,1),"")</f>
        <v/>
      </c>
      <c r="C1642" s="61"/>
      <c r="D1642" s="61"/>
      <c r="E1642" s="138"/>
      <c r="F1642" s="141" t="str">
        <f>IFERROR(IF(VLOOKUP(Table1[[#This Row],[Budget Code Description]],Dimentions!$X$6:$AC$139,2,FALSE)="","",VLOOKUP(Table1[[#This Row],[Budget Code Description]],Dimentions!$X$6:$AC$139,2,FALSE)),"")</f>
        <v/>
      </c>
      <c r="G1642" s="141"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1" t="str">
        <f>IFERROR(VLOOKUP(Table1[[#This Row],[Budget Code Description]],Table6[#All],8,FALSE),"")</f>
        <v/>
      </c>
      <c r="L1642" s="63"/>
      <c r="M1642" s="65" t="str">
        <f>IFERROR(VLOOKUP(Table1[[#This Row],[Staff ID]],Table2[],2,FALSE),"")</f>
        <v/>
      </c>
      <c r="N1642" s="209" t="str">
        <f>IFERROR(IF(VLOOKUP(Table1[[#This Row],[Budget Code Description]],Dimentions!$X$6:$AC$134,4,FALSE)="","",VLOOKUP(Table1[[#This Row],[Budget Code Description]],Dimentions!$X$6:$AC$134,4,FALSE)),"")</f>
        <v/>
      </c>
      <c r="O1642" s="65" t="str">
        <f>IFERROR(VLOOKUP(Table1[[#This Row],[Vendor ID]],Table549[],2,FALSE),"")</f>
        <v/>
      </c>
      <c r="P1642" s="63"/>
      <c r="Q1642" s="141" t="str">
        <f>IF(Table1[[#This Row],[Posting Date]]&lt;&gt;"",$D$9,"")</f>
        <v/>
      </c>
      <c r="R1642" s="157" t="str">
        <f>IF(Table1[[#This Row],[Posting Date]]&lt;&gt;"",$D$10,"")</f>
        <v/>
      </c>
      <c r="S1642" s="66"/>
      <c r="T1642" s="63"/>
      <c r="U1642" s="67"/>
      <c r="V1642" s="67"/>
      <c r="W1642" s="67" t="str">
        <f t="shared" si="29"/>
        <v/>
      </c>
      <c r="X1642" s="159" t="str">
        <f>IF(E1642="","",(IF(Table1[[#This Row],[Cur]]="USD",Table1[[#This Row],[Cur_Amount Debit]],Table1[[#This Row],[Cur_Amount Debit]]/Table1[[#This Row],[Exchange Rate]])))</f>
        <v/>
      </c>
      <c r="Y1642" s="159" t="str">
        <f>IF(E1642="","",(IF(Table1[[#This Row],[Cur]]="USD",Table1[[#This Row],[Cur_Amount Credit]],Table1[[#This Row],[Cur_Amount Credit]]/ExchangeRate)))</f>
        <v/>
      </c>
      <c r="Z1642" s="201" t="str">
        <f>IF(E1642="","",(Table1[[#This Row],[Debit USD]]-Table1[[#This Row],[Credit USD]]))</f>
        <v/>
      </c>
      <c r="AA1642" s="226"/>
      <c r="AB1642" s="255"/>
      <c r="AC1642" s="1"/>
      <c r="AD1642" s="15"/>
      <c r="AE1642" s="15" t="str">
        <f>IF(AND(OR(Table1[[#This Row],[Account]]="15030",Table1[[#This Row],[Account]]="15035",Table1[[#This Row],[Account]]="20150"),Table1[[#This Row],[Vendor ID]]=""),1,"")</f>
        <v/>
      </c>
      <c r="AF1642" s="15"/>
      <c r="AG1642" s="15"/>
      <c r="AH1642" s="15"/>
      <c r="AI1642" s="46" t="str">
        <f>IF(Table1[[#This Row],[Posting Date]]&lt;&gt;"","GJ-"&amp;CountryID,"")</f>
        <v/>
      </c>
      <c r="AJ1642" s="59" t="str">
        <f>IF(Table1[[#This Row],[Posting Date]]&lt;&gt;"",Table1[[#This Row],[Posting Date]],"")</f>
        <v/>
      </c>
      <c r="AK1642" s="46"/>
      <c r="AL1642" s="46" t="str">
        <f>IF(Table1[[#This Row],[Description]]&lt;&gt;"",Table1[[#This Row],[Description]],"")</f>
        <v/>
      </c>
      <c r="AM1642" s="46" t="str">
        <f>IF(Table1[[#This Row],[Posting Date]]&lt;&gt;"",Table1[[#This Row],[Reference Number]],"")</f>
        <v/>
      </c>
      <c r="AN1642" s="46" t="str">
        <f>TRIM(Table1[[#This Row],[Line '#]])</f>
        <v/>
      </c>
      <c r="AO1642" s="46" t="str">
        <f>TRIM(Table1[[#This Row],[Account]])</f>
        <v/>
      </c>
      <c r="AP1642" s="46" t="str">
        <f>IF(Table1[[#This Row],[Posting Date]]&lt;&gt;"",$D$5,"")</f>
        <v/>
      </c>
      <c r="AQ1642" s="46" t="str">
        <f>TRIM(Table1[[#This Row],[Departments-Prgrams]])</f>
        <v/>
      </c>
      <c r="AR1642" s="46" t="str">
        <f>TRIM(Table1[[#This Row],[Grant]])</f>
        <v/>
      </c>
      <c r="AS1642" s="46" t="str">
        <f>TRIM(Table1[[#This Row],[Staff ID]])</f>
        <v/>
      </c>
      <c r="AT1642" s="46" t="str">
        <f>IF(TRIM(Table1[[#This Row],[Budget Code]])=0,"",TRIM(Table1[[#This Row],[Budget Code]]))</f>
        <v/>
      </c>
      <c r="AU1642" s="46" t="str">
        <f>IF(Table1[[#This Row],[Line Description]]&lt;&gt;"",Table1[[#This Row],[Line Description]],"")</f>
        <v/>
      </c>
      <c r="AV1642" s="46" t="str">
        <f>IF(Table1[[#This Row],[Cur_Amount Debit]]&gt;0,ROUND(Table1[[#This Row],[Cur_Amount Debit]],2),"")</f>
        <v/>
      </c>
      <c r="AW1642" s="46" t="str">
        <f>IF(Table1[[#This Row],[Cur_Amount Credit]]&gt;0,ROUND(Table1[[#This Row],[Cur_Amount Credit]],2),"")</f>
        <v/>
      </c>
      <c r="AX1642" s="46" t="str">
        <f>LEFT(Table1[[#This Row],[Cur]],3)</f>
        <v/>
      </c>
      <c r="AY1642" s="59"/>
      <c r="AZ1642" s="46"/>
      <c r="BA1642" s="46" t="str">
        <f>IF(Table1[[#This Row],[Cur]]&lt;&gt;"",IF(Table1[[#This Row],[Cur]]="USD","",ExchangeRate),"")</f>
        <v/>
      </c>
      <c r="BB1642" s="46" t="str">
        <f>IF(Table1[[#This Row],[Grant]]&lt;&gt;"",VLOOKUP(Table1[[#This Row],[Grant]],Grants!B:D,3),"")</f>
        <v/>
      </c>
      <c r="BC1642" s="46" t="str">
        <f>TRIM(Table1[[#This Row],[Vendor ID]])</f>
        <v/>
      </c>
      <c r="BD1642">
        <f>IF(Table1[[#This Row],[Reference Number]]=Q1641,BD1641,BD1641+1)</f>
        <v>0</v>
      </c>
    </row>
    <row r="1643" spans="1:56" ht="11.25" customHeight="1" x14ac:dyDescent="0.25">
      <c r="A1643" s="1"/>
      <c r="B1643" s="88" t="str">
        <f>IF(Table1[[#This Row],[Posting Date]]&lt;&gt;"",IF(Table1[[#This Row],[Reference Number]]=Q1642,B1642+1,1),"")</f>
        <v/>
      </c>
      <c r="C1643" s="61"/>
      <c r="D1643" s="61"/>
      <c r="E1643" s="138"/>
      <c r="F1643" s="141" t="str">
        <f>IFERROR(IF(VLOOKUP(Table1[[#This Row],[Budget Code Description]],Dimentions!$X$6:$AC$139,2,FALSE)="","",VLOOKUP(Table1[[#This Row],[Budget Code Description]],Dimentions!$X$6:$AC$139,2,FALSE)),"")</f>
        <v/>
      </c>
      <c r="G1643" s="141"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1" t="str">
        <f>IFERROR(VLOOKUP(Table1[[#This Row],[Budget Code Description]],Table6[#All],8,FALSE),"")</f>
        <v/>
      </c>
      <c r="L1643" s="63"/>
      <c r="M1643" s="65" t="str">
        <f>IFERROR(VLOOKUP(Table1[[#This Row],[Staff ID]],Table2[],2,FALSE),"")</f>
        <v/>
      </c>
      <c r="N1643" s="209" t="str">
        <f>IFERROR(IF(VLOOKUP(Table1[[#This Row],[Budget Code Description]],Dimentions!$X$6:$AC$134,4,FALSE)="","",VLOOKUP(Table1[[#This Row],[Budget Code Description]],Dimentions!$X$6:$AC$134,4,FALSE)),"")</f>
        <v/>
      </c>
      <c r="O1643" s="65" t="str">
        <f>IFERROR(VLOOKUP(Table1[[#This Row],[Vendor ID]],Table549[],2,FALSE),"")</f>
        <v/>
      </c>
      <c r="P1643" s="63"/>
      <c r="Q1643" s="141" t="str">
        <f>IF(Table1[[#This Row],[Posting Date]]&lt;&gt;"",$D$9,"")</f>
        <v/>
      </c>
      <c r="R1643" s="157" t="str">
        <f>IF(Table1[[#This Row],[Posting Date]]&lt;&gt;"",$D$10,"")</f>
        <v/>
      </c>
      <c r="S1643" s="66"/>
      <c r="T1643" s="63"/>
      <c r="U1643" s="67"/>
      <c r="V1643" s="67"/>
      <c r="W1643" s="67" t="str">
        <f t="shared" si="29"/>
        <v/>
      </c>
      <c r="X1643" s="159" t="str">
        <f>IF(E1643="","",(IF(Table1[[#This Row],[Cur]]="USD",Table1[[#This Row],[Cur_Amount Debit]],Table1[[#This Row],[Cur_Amount Debit]]/Table1[[#This Row],[Exchange Rate]])))</f>
        <v/>
      </c>
      <c r="Y1643" s="159" t="str">
        <f>IF(E1643="","",(IF(Table1[[#This Row],[Cur]]="USD",Table1[[#This Row],[Cur_Amount Credit]],Table1[[#This Row],[Cur_Amount Credit]]/ExchangeRate)))</f>
        <v/>
      </c>
      <c r="Z1643" s="201" t="str">
        <f>IF(E1643="","",(Table1[[#This Row],[Debit USD]]-Table1[[#This Row],[Credit USD]]))</f>
        <v/>
      </c>
      <c r="AA1643" s="226"/>
      <c r="AB1643" s="255"/>
      <c r="AC1643" s="1"/>
      <c r="AD1643" s="15"/>
      <c r="AE1643" s="15" t="str">
        <f>IF(AND(OR(Table1[[#This Row],[Account]]="15030",Table1[[#This Row],[Account]]="15035",Table1[[#This Row],[Account]]="20150"),Table1[[#This Row],[Vendor ID]]=""),1,"")</f>
        <v/>
      </c>
      <c r="AF1643" s="15"/>
      <c r="AG1643" s="15"/>
      <c r="AH1643" s="15"/>
      <c r="AI1643" s="46" t="str">
        <f>IF(Table1[[#This Row],[Posting Date]]&lt;&gt;"","GJ-"&amp;CountryID,"")</f>
        <v/>
      </c>
      <c r="AJ1643" s="59" t="str">
        <f>IF(Table1[[#This Row],[Posting Date]]&lt;&gt;"",Table1[[#This Row],[Posting Date]],"")</f>
        <v/>
      </c>
      <c r="AK1643" s="46"/>
      <c r="AL1643" s="46" t="str">
        <f>IF(Table1[[#This Row],[Description]]&lt;&gt;"",Table1[[#This Row],[Description]],"")</f>
        <v/>
      </c>
      <c r="AM1643" s="46" t="str">
        <f>IF(Table1[[#This Row],[Posting Date]]&lt;&gt;"",Table1[[#This Row],[Reference Number]],"")</f>
        <v/>
      </c>
      <c r="AN1643" s="46" t="str">
        <f>TRIM(Table1[[#This Row],[Line '#]])</f>
        <v/>
      </c>
      <c r="AO1643" s="46" t="str">
        <f>TRIM(Table1[[#This Row],[Account]])</f>
        <v/>
      </c>
      <c r="AP1643" s="46" t="str">
        <f>IF(Table1[[#This Row],[Posting Date]]&lt;&gt;"",$D$5,"")</f>
        <v/>
      </c>
      <c r="AQ1643" s="46" t="str">
        <f>TRIM(Table1[[#This Row],[Departments-Prgrams]])</f>
        <v/>
      </c>
      <c r="AR1643" s="46" t="str">
        <f>TRIM(Table1[[#This Row],[Grant]])</f>
        <v/>
      </c>
      <c r="AS1643" s="46" t="str">
        <f>TRIM(Table1[[#This Row],[Staff ID]])</f>
        <v/>
      </c>
      <c r="AT1643" s="46" t="str">
        <f>IF(TRIM(Table1[[#This Row],[Budget Code]])=0,"",TRIM(Table1[[#This Row],[Budget Code]]))</f>
        <v/>
      </c>
      <c r="AU1643" s="46" t="str">
        <f>IF(Table1[[#This Row],[Line Description]]&lt;&gt;"",Table1[[#This Row],[Line Description]],"")</f>
        <v/>
      </c>
      <c r="AV1643" s="46" t="str">
        <f>IF(Table1[[#This Row],[Cur_Amount Debit]]&gt;0,ROUND(Table1[[#This Row],[Cur_Amount Debit]],2),"")</f>
        <v/>
      </c>
      <c r="AW1643" s="46" t="str">
        <f>IF(Table1[[#This Row],[Cur_Amount Credit]]&gt;0,ROUND(Table1[[#This Row],[Cur_Amount Credit]],2),"")</f>
        <v/>
      </c>
      <c r="AX1643" s="46" t="str">
        <f>LEFT(Table1[[#This Row],[Cur]],3)</f>
        <v/>
      </c>
      <c r="AY1643" s="59"/>
      <c r="AZ1643" s="46"/>
      <c r="BA1643" s="46" t="str">
        <f>IF(Table1[[#This Row],[Cur]]&lt;&gt;"",IF(Table1[[#This Row],[Cur]]="USD","",ExchangeRate),"")</f>
        <v/>
      </c>
      <c r="BB1643" s="46" t="str">
        <f>IF(Table1[[#This Row],[Grant]]&lt;&gt;"",VLOOKUP(Table1[[#This Row],[Grant]],Grants!B:D,3),"")</f>
        <v/>
      </c>
      <c r="BC1643" s="46" t="str">
        <f>TRIM(Table1[[#This Row],[Vendor ID]])</f>
        <v/>
      </c>
      <c r="BD1643">
        <f>IF(Table1[[#This Row],[Reference Number]]=Q1642,BD1642,BD1642+1)</f>
        <v>0</v>
      </c>
    </row>
    <row r="1644" spans="1:56" ht="11.25" customHeight="1" x14ac:dyDescent="0.25">
      <c r="A1644" s="1"/>
      <c r="B1644" s="88" t="str">
        <f>IF(Table1[[#This Row],[Posting Date]]&lt;&gt;"",IF(Table1[[#This Row],[Reference Number]]=Q1643,B1643+1,1),"")</f>
        <v/>
      </c>
      <c r="C1644" s="61"/>
      <c r="D1644" s="61"/>
      <c r="E1644" s="138"/>
      <c r="F1644" s="141" t="str">
        <f>IFERROR(IF(VLOOKUP(Table1[[#This Row],[Budget Code Description]],Dimentions!$X$6:$AC$139,2,FALSE)="","",VLOOKUP(Table1[[#This Row],[Budget Code Description]],Dimentions!$X$6:$AC$139,2,FALSE)),"")</f>
        <v/>
      </c>
      <c r="G1644" s="141"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1" t="str">
        <f>IFERROR(VLOOKUP(Table1[[#This Row],[Budget Code Description]],Table6[#All],8,FALSE),"")</f>
        <v/>
      </c>
      <c r="L1644" s="63"/>
      <c r="M1644" s="65" t="str">
        <f>IFERROR(VLOOKUP(Table1[[#This Row],[Staff ID]],Table2[],2,FALSE),"")</f>
        <v/>
      </c>
      <c r="N1644" s="209" t="str">
        <f>IFERROR(IF(VLOOKUP(Table1[[#This Row],[Budget Code Description]],Dimentions!$X$6:$AC$134,4,FALSE)="","",VLOOKUP(Table1[[#This Row],[Budget Code Description]],Dimentions!$X$6:$AC$134,4,FALSE)),"")</f>
        <v/>
      </c>
      <c r="O1644" s="65" t="str">
        <f>IFERROR(VLOOKUP(Table1[[#This Row],[Vendor ID]],Table549[],2,FALSE),"")</f>
        <v/>
      </c>
      <c r="P1644" s="63"/>
      <c r="Q1644" s="141" t="str">
        <f>IF(Table1[[#This Row],[Posting Date]]&lt;&gt;"",$D$9,"")</f>
        <v/>
      </c>
      <c r="R1644" s="157" t="str">
        <f>IF(Table1[[#This Row],[Posting Date]]&lt;&gt;"",$D$10,"")</f>
        <v/>
      </c>
      <c r="S1644" s="66"/>
      <c r="T1644" s="63"/>
      <c r="U1644" s="67"/>
      <c r="V1644" s="67"/>
      <c r="W1644" s="67" t="str">
        <f t="shared" si="29"/>
        <v/>
      </c>
      <c r="X1644" s="159" t="str">
        <f>IF(E1644="","",(IF(Table1[[#This Row],[Cur]]="USD",Table1[[#This Row],[Cur_Amount Debit]],Table1[[#This Row],[Cur_Amount Debit]]/Table1[[#This Row],[Exchange Rate]])))</f>
        <v/>
      </c>
      <c r="Y1644" s="159" t="str">
        <f>IF(E1644="","",(IF(Table1[[#This Row],[Cur]]="USD",Table1[[#This Row],[Cur_Amount Credit]],Table1[[#This Row],[Cur_Amount Credit]]/ExchangeRate)))</f>
        <v/>
      </c>
      <c r="Z1644" s="201" t="str">
        <f>IF(E1644="","",(Table1[[#This Row],[Debit USD]]-Table1[[#This Row],[Credit USD]]))</f>
        <v/>
      </c>
      <c r="AA1644" s="226"/>
      <c r="AB1644" s="255"/>
      <c r="AC1644" s="1"/>
      <c r="AD1644" s="15"/>
      <c r="AE1644" s="15" t="str">
        <f>IF(AND(OR(Table1[[#This Row],[Account]]="15030",Table1[[#This Row],[Account]]="15035",Table1[[#This Row],[Account]]="20150"),Table1[[#This Row],[Vendor ID]]=""),1,"")</f>
        <v/>
      </c>
      <c r="AF1644" s="15"/>
      <c r="AG1644" s="15"/>
      <c r="AH1644" s="15"/>
      <c r="AI1644" s="46" t="str">
        <f>IF(Table1[[#This Row],[Posting Date]]&lt;&gt;"","GJ-"&amp;CountryID,"")</f>
        <v/>
      </c>
      <c r="AJ1644" s="59" t="str">
        <f>IF(Table1[[#This Row],[Posting Date]]&lt;&gt;"",Table1[[#This Row],[Posting Date]],"")</f>
        <v/>
      </c>
      <c r="AK1644" s="46"/>
      <c r="AL1644" s="46" t="str">
        <f>IF(Table1[[#This Row],[Description]]&lt;&gt;"",Table1[[#This Row],[Description]],"")</f>
        <v/>
      </c>
      <c r="AM1644" s="46" t="str">
        <f>IF(Table1[[#This Row],[Posting Date]]&lt;&gt;"",Table1[[#This Row],[Reference Number]],"")</f>
        <v/>
      </c>
      <c r="AN1644" s="46" t="str">
        <f>TRIM(Table1[[#This Row],[Line '#]])</f>
        <v/>
      </c>
      <c r="AO1644" s="46" t="str">
        <f>TRIM(Table1[[#This Row],[Account]])</f>
        <v/>
      </c>
      <c r="AP1644" s="46" t="str">
        <f>IF(Table1[[#This Row],[Posting Date]]&lt;&gt;"",$D$5,"")</f>
        <v/>
      </c>
      <c r="AQ1644" s="46" t="str">
        <f>TRIM(Table1[[#This Row],[Departments-Prgrams]])</f>
        <v/>
      </c>
      <c r="AR1644" s="46" t="str">
        <f>TRIM(Table1[[#This Row],[Grant]])</f>
        <v/>
      </c>
      <c r="AS1644" s="46" t="str">
        <f>TRIM(Table1[[#This Row],[Staff ID]])</f>
        <v/>
      </c>
      <c r="AT1644" s="46" t="str">
        <f>IF(TRIM(Table1[[#This Row],[Budget Code]])=0,"",TRIM(Table1[[#This Row],[Budget Code]]))</f>
        <v/>
      </c>
      <c r="AU1644" s="46" t="str">
        <f>IF(Table1[[#This Row],[Line Description]]&lt;&gt;"",Table1[[#This Row],[Line Description]],"")</f>
        <v/>
      </c>
      <c r="AV1644" s="46" t="str">
        <f>IF(Table1[[#This Row],[Cur_Amount Debit]]&gt;0,ROUND(Table1[[#This Row],[Cur_Amount Debit]],2),"")</f>
        <v/>
      </c>
      <c r="AW1644" s="46" t="str">
        <f>IF(Table1[[#This Row],[Cur_Amount Credit]]&gt;0,ROUND(Table1[[#This Row],[Cur_Amount Credit]],2),"")</f>
        <v/>
      </c>
      <c r="AX1644" s="46" t="str">
        <f>LEFT(Table1[[#This Row],[Cur]],3)</f>
        <v/>
      </c>
      <c r="AY1644" s="59"/>
      <c r="AZ1644" s="46"/>
      <c r="BA1644" s="46" t="str">
        <f>IF(Table1[[#This Row],[Cur]]&lt;&gt;"",IF(Table1[[#This Row],[Cur]]="USD","",ExchangeRate),"")</f>
        <v/>
      </c>
      <c r="BB1644" s="46" t="str">
        <f>IF(Table1[[#This Row],[Grant]]&lt;&gt;"",VLOOKUP(Table1[[#This Row],[Grant]],Grants!B:D,3),"")</f>
        <v/>
      </c>
      <c r="BC1644" s="46" t="str">
        <f>TRIM(Table1[[#This Row],[Vendor ID]])</f>
        <v/>
      </c>
      <c r="BD1644">
        <f>IF(Table1[[#This Row],[Reference Number]]=Q1643,BD1643,BD1643+1)</f>
        <v>0</v>
      </c>
    </row>
    <row r="1645" spans="1:56" ht="11.25" customHeight="1" x14ac:dyDescent="0.25">
      <c r="A1645" s="1"/>
      <c r="B1645" s="88" t="str">
        <f>IF(Table1[[#This Row],[Posting Date]]&lt;&gt;"",IF(Table1[[#This Row],[Reference Number]]=Q1644,B1644+1,1),"")</f>
        <v/>
      </c>
      <c r="C1645" s="61"/>
      <c r="D1645" s="61"/>
      <c r="E1645" s="138"/>
      <c r="F1645" s="141" t="str">
        <f>IFERROR(IF(VLOOKUP(Table1[[#This Row],[Budget Code Description]],Dimentions!$X$6:$AC$139,2,FALSE)="","",VLOOKUP(Table1[[#This Row],[Budget Code Description]],Dimentions!$X$6:$AC$139,2,FALSE)),"")</f>
        <v/>
      </c>
      <c r="G1645" s="141"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1" t="str">
        <f>IFERROR(VLOOKUP(Table1[[#This Row],[Budget Code Description]],Table6[#All],8,FALSE),"")</f>
        <v/>
      </c>
      <c r="L1645" s="63"/>
      <c r="M1645" s="65" t="str">
        <f>IFERROR(VLOOKUP(Table1[[#This Row],[Staff ID]],Table2[],2,FALSE),"")</f>
        <v/>
      </c>
      <c r="N1645" s="209" t="str">
        <f>IFERROR(IF(VLOOKUP(Table1[[#This Row],[Budget Code Description]],Dimentions!$X$6:$AC$134,4,FALSE)="","",VLOOKUP(Table1[[#This Row],[Budget Code Description]],Dimentions!$X$6:$AC$134,4,FALSE)),"")</f>
        <v/>
      </c>
      <c r="O1645" s="65" t="str">
        <f>IFERROR(VLOOKUP(Table1[[#This Row],[Vendor ID]],Table549[],2,FALSE),"")</f>
        <v/>
      </c>
      <c r="P1645" s="63"/>
      <c r="Q1645" s="141" t="str">
        <f>IF(Table1[[#This Row],[Posting Date]]&lt;&gt;"",$D$9,"")</f>
        <v/>
      </c>
      <c r="R1645" s="157" t="str">
        <f>IF(Table1[[#This Row],[Posting Date]]&lt;&gt;"",$D$10,"")</f>
        <v/>
      </c>
      <c r="S1645" s="66"/>
      <c r="T1645" s="63"/>
      <c r="U1645" s="67"/>
      <c r="V1645" s="67"/>
      <c r="W1645" s="67" t="str">
        <f t="shared" si="29"/>
        <v/>
      </c>
      <c r="X1645" s="159" t="str">
        <f>IF(E1645="","",(IF(Table1[[#This Row],[Cur]]="USD",Table1[[#This Row],[Cur_Amount Debit]],Table1[[#This Row],[Cur_Amount Debit]]/Table1[[#This Row],[Exchange Rate]])))</f>
        <v/>
      </c>
      <c r="Y1645" s="159" t="str">
        <f>IF(E1645="","",(IF(Table1[[#This Row],[Cur]]="USD",Table1[[#This Row],[Cur_Amount Credit]],Table1[[#This Row],[Cur_Amount Credit]]/ExchangeRate)))</f>
        <v/>
      </c>
      <c r="Z1645" s="201" t="str">
        <f>IF(E1645="","",(Table1[[#This Row],[Debit USD]]-Table1[[#This Row],[Credit USD]]))</f>
        <v/>
      </c>
      <c r="AA1645" s="226"/>
      <c r="AB1645" s="255"/>
      <c r="AC1645" s="1"/>
      <c r="AD1645" s="15"/>
      <c r="AE1645" s="15" t="str">
        <f>IF(AND(OR(Table1[[#This Row],[Account]]="15030",Table1[[#This Row],[Account]]="15035",Table1[[#This Row],[Account]]="20150"),Table1[[#This Row],[Vendor ID]]=""),1,"")</f>
        <v/>
      </c>
      <c r="AF1645" s="15"/>
      <c r="AG1645" s="15"/>
      <c r="AH1645" s="15"/>
      <c r="AI1645" s="46" t="str">
        <f>IF(Table1[[#This Row],[Posting Date]]&lt;&gt;"","GJ-"&amp;CountryID,"")</f>
        <v/>
      </c>
      <c r="AJ1645" s="59" t="str">
        <f>IF(Table1[[#This Row],[Posting Date]]&lt;&gt;"",Table1[[#This Row],[Posting Date]],"")</f>
        <v/>
      </c>
      <c r="AK1645" s="46"/>
      <c r="AL1645" s="46" t="str">
        <f>IF(Table1[[#This Row],[Description]]&lt;&gt;"",Table1[[#This Row],[Description]],"")</f>
        <v/>
      </c>
      <c r="AM1645" s="46" t="str">
        <f>IF(Table1[[#This Row],[Posting Date]]&lt;&gt;"",Table1[[#This Row],[Reference Number]],"")</f>
        <v/>
      </c>
      <c r="AN1645" s="46" t="str">
        <f>TRIM(Table1[[#This Row],[Line '#]])</f>
        <v/>
      </c>
      <c r="AO1645" s="46" t="str">
        <f>TRIM(Table1[[#This Row],[Account]])</f>
        <v/>
      </c>
      <c r="AP1645" s="46" t="str">
        <f>IF(Table1[[#This Row],[Posting Date]]&lt;&gt;"",$D$5,"")</f>
        <v/>
      </c>
      <c r="AQ1645" s="46" t="str">
        <f>TRIM(Table1[[#This Row],[Departments-Prgrams]])</f>
        <v/>
      </c>
      <c r="AR1645" s="46" t="str">
        <f>TRIM(Table1[[#This Row],[Grant]])</f>
        <v/>
      </c>
      <c r="AS1645" s="46" t="str">
        <f>TRIM(Table1[[#This Row],[Staff ID]])</f>
        <v/>
      </c>
      <c r="AT1645" s="46" t="str">
        <f>IF(TRIM(Table1[[#This Row],[Budget Code]])=0,"",TRIM(Table1[[#This Row],[Budget Code]]))</f>
        <v/>
      </c>
      <c r="AU1645" s="46" t="str">
        <f>IF(Table1[[#This Row],[Line Description]]&lt;&gt;"",Table1[[#This Row],[Line Description]],"")</f>
        <v/>
      </c>
      <c r="AV1645" s="46" t="str">
        <f>IF(Table1[[#This Row],[Cur_Amount Debit]]&gt;0,ROUND(Table1[[#This Row],[Cur_Amount Debit]],2),"")</f>
        <v/>
      </c>
      <c r="AW1645" s="46" t="str">
        <f>IF(Table1[[#This Row],[Cur_Amount Credit]]&gt;0,ROUND(Table1[[#This Row],[Cur_Amount Credit]],2),"")</f>
        <v/>
      </c>
      <c r="AX1645" s="46" t="str">
        <f>LEFT(Table1[[#This Row],[Cur]],3)</f>
        <v/>
      </c>
      <c r="AY1645" s="59"/>
      <c r="AZ1645" s="46"/>
      <c r="BA1645" s="46" t="str">
        <f>IF(Table1[[#This Row],[Cur]]&lt;&gt;"",IF(Table1[[#This Row],[Cur]]="USD","",ExchangeRate),"")</f>
        <v/>
      </c>
      <c r="BB1645" s="46" t="str">
        <f>IF(Table1[[#This Row],[Grant]]&lt;&gt;"",VLOOKUP(Table1[[#This Row],[Grant]],Grants!B:D,3),"")</f>
        <v/>
      </c>
      <c r="BC1645" s="46" t="str">
        <f>TRIM(Table1[[#This Row],[Vendor ID]])</f>
        <v/>
      </c>
      <c r="BD1645">
        <f>IF(Table1[[#This Row],[Reference Number]]=Q1644,BD1644,BD1644+1)</f>
        <v>0</v>
      </c>
    </row>
    <row r="1646" spans="1:56" ht="11.25" customHeight="1" x14ac:dyDescent="0.25">
      <c r="A1646" s="1"/>
      <c r="B1646" s="88" t="str">
        <f>IF(Table1[[#This Row],[Posting Date]]&lt;&gt;"",IF(Table1[[#This Row],[Reference Number]]=Q1645,B1645+1,1),"")</f>
        <v/>
      </c>
      <c r="C1646" s="61"/>
      <c r="D1646" s="61"/>
      <c r="E1646" s="138"/>
      <c r="F1646" s="141" t="str">
        <f>IFERROR(IF(VLOOKUP(Table1[[#This Row],[Budget Code Description]],Dimentions!$X$6:$AC$139,2,FALSE)="","",VLOOKUP(Table1[[#This Row],[Budget Code Description]],Dimentions!$X$6:$AC$139,2,FALSE)),"")</f>
        <v/>
      </c>
      <c r="G1646" s="141"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1" t="str">
        <f>IFERROR(VLOOKUP(Table1[[#This Row],[Budget Code Description]],Table6[#All],8,FALSE),"")</f>
        <v/>
      </c>
      <c r="L1646" s="63"/>
      <c r="M1646" s="65" t="str">
        <f>IFERROR(VLOOKUP(Table1[[#This Row],[Staff ID]],Table2[],2,FALSE),"")</f>
        <v/>
      </c>
      <c r="N1646" s="209" t="str">
        <f>IFERROR(IF(VLOOKUP(Table1[[#This Row],[Budget Code Description]],Dimentions!$X$6:$AC$134,4,FALSE)="","",VLOOKUP(Table1[[#This Row],[Budget Code Description]],Dimentions!$X$6:$AC$134,4,FALSE)),"")</f>
        <v/>
      </c>
      <c r="O1646" s="65" t="str">
        <f>IFERROR(VLOOKUP(Table1[[#This Row],[Vendor ID]],Table549[],2,FALSE),"")</f>
        <v/>
      </c>
      <c r="P1646" s="63"/>
      <c r="Q1646" s="141" t="str">
        <f>IF(Table1[[#This Row],[Posting Date]]&lt;&gt;"",$D$9,"")</f>
        <v/>
      </c>
      <c r="R1646" s="157" t="str">
        <f>IF(Table1[[#This Row],[Posting Date]]&lt;&gt;"",$D$10,"")</f>
        <v/>
      </c>
      <c r="S1646" s="66"/>
      <c r="T1646" s="63"/>
      <c r="U1646" s="67"/>
      <c r="V1646" s="67"/>
      <c r="W1646" s="67" t="str">
        <f t="shared" si="29"/>
        <v/>
      </c>
      <c r="X1646" s="159" t="str">
        <f>IF(E1646="","",(IF(Table1[[#This Row],[Cur]]="USD",Table1[[#This Row],[Cur_Amount Debit]],Table1[[#This Row],[Cur_Amount Debit]]/Table1[[#This Row],[Exchange Rate]])))</f>
        <v/>
      </c>
      <c r="Y1646" s="159" t="str">
        <f>IF(E1646="","",(IF(Table1[[#This Row],[Cur]]="USD",Table1[[#This Row],[Cur_Amount Credit]],Table1[[#This Row],[Cur_Amount Credit]]/ExchangeRate)))</f>
        <v/>
      </c>
      <c r="Z1646" s="201" t="str">
        <f>IF(E1646="","",(Table1[[#This Row],[Debit USD]]-Table1[[#This Row],[Credit USD]]))</f>
        <v/>
      </c>
      <c r="AA1646" s="226"/>
      <c r="AB1646" s="255"/>
      <c r="AC1646" s="1"/>
      <c r="AD1646" s="15"/>
      <c r="AE1646" s="15" t="str">
        <f>IF(AND(OR(Table1[[#This Row],[Account]]="15030",Table1[[#This Row],[Account]]="15035",Table1[[#This Row],[Account]]="20150"),Table1[[#This Row],[Vendor ID]]=""),1,"")</f>
        <v/>
      </c>
      <c r="AF1646" s="15"/>
      <c r="AG1646" s="15"/>
      <c r="AH1646" s="15"/>
      <c r="AI1646" s="46" t="str">
        <f>IF(Table1[[#This Row],[Posting Date]]&lt;&gt;"","GJ-"&amp;CountryID,"")</f>
        <v/>
      </c>
      <c r="AJ1646" s="59" t="str">
        <f>IF(Table1[[#This Row],[Posting Date]]&lt;&gt;"",Table1[[#This Row],[Posting Date]],"")</f>
        <v/>
      </c>
      <c r="AK1646" s="46"/>
      <c r="AL1646" s="46" t="str">
        <f>IF(Table1[[#This Row],[Description]]&lt;&gt;"",Table1[[#This Row],[Description]],"")</f>
        <v/>
      </c>
      <c r="AM1646" s="46" t="str">
        <f>IF(Table1[[#This Row],[Posting Date]]&lt;&gt;"",Table1[[#This Row],[Reference Number]],"")</f>
        <v/>
      </c>
      <c r="AN1646" s="46" t="str">
        <f>TRIM(Table1[[#This Row],[Line '#]])</f>
        <v/>
      </c>
      <c r="AO1646" s="46" t="str">
        <f>TRIM(Table1[[#This Row],[Account]])</f>
        <v/>
      </c>
      <c r="AP1646" s="46" t="str">
        <f>IF(Table1[[#This Row],[Posting Date]]&lt;&gt;"",$D$5,"")</f>
        <v/>
      </c>
      <c r="AQ1646" s="46" t="str">
        <f>TRIM(Table1[[#This Row],[Departments-Prgrams]])</f>
        <v/>
      </c>
      <c r="AR1646" s="46" t="str">
        <f>TRIM(Table1[[#This Row],[Grant]])</f>
        <v/>
      </c>
      <c r="AS1646" s="46" t="str">
        <f>TRIM(Table1[[#This Row],[Staff ID]])</f>
        <v/>
      </c>
      <c r="AT1646" s="46" t="str">
        <f>IF(TRIM(Table1[[#This Row],[Budget Code]])=0,"",TRIM(Table1[[#This Row],[Budget Code]]))</f>
        <v/>
      </c>
      <c r="AU1646" s="46" t="str">
        <f>IF(Table1[[#This Row],[Line Description]]&lt;&gt;"",Table1[[#This Row],[Line Description]],"")</f>
        <v/>
      </c>
      <c r="AV1646" s="46" t="str">
        <f>IF(Table1[[#This Row],[Cur_Amount Debit]]&gt;0,ROUND(Table1[[#This Row],[Cur_Amount Debit]],2),"")</f>
        <v/>
      </c>
      <c r="AW1646" s="46" t="str">
        <f>IF(Table1[[#This Row],[Cur_Amount Credit]]&gt;0,ROUND(Table1[[#This Row],[Cur_Amount Credit]],2),"")</f>
        <v/>
      </c>
      <c r="AX1646" s="46" t="str">
        <f>LEFT(Table1[[#This Row],[Cur]],3)</f>
        <v/>
      </c>
      <c r="AY1646" s="59"/>
      <c r="AZ1646" s="46"/>
      <c r="BA1646" s="46" t="str">
        <f>IF(Table1[[#This Row],[Cur]]&lt;&gt;"",IF(Table1[[#This Row],[Cur]]="USD","",ExchangeRate),"")</f>
        <v/>
      </c>
      <c r="BB1646" s="46" t="str">
        <f>IF(Table1[[#This Row],[Grant]]&lt;&gt;"",VLOOKUP(Table1[[#This Row],[Grant]],Grants!B:D,3),"")</f>
        <v/>
      </c>
      <c r="BC1646" s="46" t="str">
        <f>TRIM(Table1[[#This Row],[Vendor ID]])</f>
        <v/>
      </c>
      <c r="BD1646">
        <f>IF(Table1[[#This Row],[Reference Number]]=Q1645,BD1645,BD1645+1)</f>
        <v>0</v>
      </c>
    </row>
    <row r="1647" spans="1:56" ht="11.25" customHeight="1" x14ac:dyDescent="0.25">
      <c r="A1647" s="1"/>
      <c r="B1647" s="88" t="str">
        <f>IF(Table1[[#This Row],[Posting Date]]&lt;&gt;"",IF(Table1[[#This Row],[Reference Number]]=Q1646,B1646+1,1),"")</f>
        <v/>
      </c>
      <c r="C1647" s="61"/>
      <c r="D1647" s="61"/>
      <c r="E1647" s="138"/>
      <c r="F1647" s="141" t="str">
        <f>IFERROR(IF(VLOOKUP(Table1[[#This Row],[Budget Code Description]],Dimentions!$X$6:$AC$139,2,FALSE)="","",VLOOKUP(Table1[[#This Row],[Budget Code Description]],Dimentions!$X$6:$AC$139,2,FALSE)),"")</f>
        <v/>
      </c>
      <c r="G1647" s="141"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1" t="str">
        <f>IFERROR(VLOOKUP(Table1[[#This Row],[Budget Code Description]],Table6[#All],8,FALSE),"")</f>
        <v/>
      </c>
      <c r="L1647" s="63"/>
      <c r="M1647" s="65" t="str">
        <f>IFERROR(VLOOKUP(Table1[[#This Row],[Staff ID]],Table2[],2,FALSE),"")</f>
        <v/>
      </c>
      <c r="N1647" s="209" t="str">
        <f>IFERROR(IF(VLOOKUP(Table1[[#This Row],[Budget Code Description]],Dimentions!$X$6:$AC$134,4,FALSE)="","",VLOOKUP(Table1[[#This Row],[Budget Code Description]],Dimentions!$X$6:$AC$134,4,FALSE)),"")</f>
        <v/>
      </c>
      <c r="O1647" s="65" t="str">
        <f>IFERROR(VLOOKUP(Table1[[#This Row],[Vendor ID]],Table549[],2,FALSE),"")</f>
        <v/>
      </c>
      <c r="P1647" s="63"/>
      <c r="Q1647" s="141" t="str">
        <f>IF(Table1[[#This Row],[Posting Date]]&lt;&gt;"",$D$9,"")</f>
        <v/>
      </c>
      <c r="R1647" s="157" t="str">
        <f>IF(Table1[[#This Row],[Posting Date]]&lt;&gt;"",$D$10,"")</f>
        <v/>
      </c>
      <c r="S1647" s="66"/>
      <c r="T1647" s="63"/>
      <c r="U1647" s="67"/>
      <c r="V1647" s="67"/>
      <c r="W1647" s="67" t="str">
        <f t="shared" ref="W1647:W1710" si="30">IF(E1647="","",(ExchangeRate))</f>
        <v/>
      </c>
      <c r="X1647" s="159" t="str">
        <f>IF(E1647="","",(IF(Table1[[#This Row],[Cur]]="USD",Table1[[#This Row],[Cur_Amount Debit]],Table1[[#This Row],[Cur_Amount Debit]]/Table1[[#This Row],[Exchange Rate]])))</f>
        <v/>
      </c>
      <c r="Y1647" s="159" t="str">
        <f>IF(E1647="","",(IF(Table1[[#This Row],[Cur]]="USD",Table1[[#This Row],[Cur_Amount Credit]],Table1[[#This Row],[Cur_Amount Credit]]/ExchangeRate)))</f>
        <v/>
      </c>
      <c r="Z1647" s="201" t="str">
        <f>IF(E1647="","",(Table1[[#This Row],[Debit USD]]-Table1[[#This Row],[Credit USD]]))</f>
        <v/>
      </c>
      <c r="AA1647" s="226"/>
      <c r="AB1647" s="255"/>
      <c r="AC1647" s="1"/>
      <c r="AD1647" s="15"/>
      <c r="AE1647" s="15" t="str">
        <f>IF(AND(OR(Table1[[#This Row],[Account]]="15030",Table1[[#This Row],[Account]]="15035",Table1[[#This Row],[Account]]="20150"),Table1[[#This Row],[Vendor ID]]=""),1,"")</f>
        <v/>
      </c>
      <c r="AF1647" s="15"/>
      <c r="AG1647" s="15"/>
      <c r="AH1647" s="15"/>
      <c r="AI1647" s="46" t="str">
        <f>IF(Table1[[#This Row],[Posting Date]]&lt;&gt;"","GJ-"&amp;CountryID,"")</f>
        <v/>
      </c>
      <c r="AJ1647" s="59" t="str">
        <f>IF(Table1[[#This Row],[Posting Date]]&lt;&gt;"",Table1[[#This Row],[Posting Date]],"")</f>
        <v/>
      </c>
      <c r="AK1647" s="46"/>
      <c r="AL1647" s="46" t="str">
        <f>IF(Table1[[#This Row],[Description]]&lt;&gt;"",Table1[[#This Row],[Description]],"")</f>
        <v/>
      </c>
      <c r="AM1647" s="46" t="str">
        <f>IF(Table1[[#This Row],[Posting Date]]&lt;&gt;"",Table1[[#This Row],[Reference Number]],"")</f>
        <v/>
      </c>
      <c r="AN1647" s="46" t="str">
        <f>TRIM(Table1[[#This Row],[Line '#]])</f>
        <v/>
      </c>
      <c r="AO1647" s="46" t="str">
        <f>TRIM(Table1[[#This Row],[Account]])</f>
        <v/>
      </c>
      <c r="AP1647" s="46" t="str">
        <f>IF(Table1[[#This Row],[Posting Date]]&lt;&gt;"",$D$5,"")</f>
        <v/>
      </c>
      <c r="AQ1647" s="46" t="str">
        <f>TRIM(Table1[[#This Row],[Departments-Prgrams]])</f>
        <v/>
      </c>
      <c r="AR1647" s="46" t="str">
        <f>TRIM(Table1[[#This Row],[Grant]])</f>
        <v/>
      </c>
      <c r="AS1647" s="46" t="str">
        <f>TRIM(Table1[[#This Row],[Staff ID]])</f>
        <v/>
      </c>
      <c r="AT1647" s="46" t="str">
        <f>IF(TRIM(Table1[[#This Row],[Budget Code]])=0,"",TRIM(Table1[[#This Row],[Budget Code]]))</f>
        <v/>
      </c>
      <c r="AU1647" s="46" t="str">
        <f>IF(Table1[[#This Row],[Line Description]]&lt;&gt;"",Table1[[#This Row],[Line Description]],"")</f>
        <v/>
      </c>
      <c r="AV1647" s="46" t="str">
        <f>IF(Table1[[#This Row],[Cur_Amount Debit]]&gt;0,ROUND(Table1[[#This Row],[Cur_Amount Debit]],2),"")</f>
        <v/>
      </c>
      <c r="AW1647" s="46" t="str">
        <f>IF(Table1[[#This Row],[Cur_Amount Credit]]&gt;0,ROUND(Table1[[#This Row],[Cur_Amount Credit]],2),"")</f>
        <v/>
      </c>
      <c r="AX1647" s="46" t="str">
        <f>LEFT(Table1[[#This Row],[Cur]],3)</f>
        <v/>
      </c>
      <c r="AY1647" s="59"/>
      <c r="AZ1647" s="46"/>
      <c r="BA1647" s="46" t="str">
        <f>IF(Table1[[#This Row],[Cur]]&lt;&gt;"",IF(Table1[[#This Row],[Cur]]="USD","",ExchangeRate),"")</f>
        <v/>
      </c>
      <c r="BB1647" s="46" t="str">
        <f>IF(Table1[[#This Row],[Grant]]&lt;&gt;"",VLOOKUP(Table1[[#This Row],[Grant]],Grants!B:D,3),"")</f>
        <v/>
      </c>
      <c r="BC1647" s="46" t="str">
        <f>TRIM(Table1[[#This Row],[Vendor ID]])</f>
        <v/>
      </c>
      <c r="BD1647">
        <f>IF(Table1[[#This Row],[Reference Number]]=Q1646,BD1646,BD1646+1)</f>
        <v>0</v>
      </c>
    </row>
    <row r="1648" spans="1:56" ht="11.25" customHeight="1" x14ac:dyDescent="0.25">
      <c r="A1648" s="1"/>
      <c r="B1648" s="88" t="str">
        <f>IF(Table1[[#This Row],[Posting Date]]&lt;&gt;"",IF(Table1[[#This Row],[Reference Number]]=Q1647,B1647+1,1),"")</f>
        <v/>
      </c>
      <c r="C1648" s="61"/>
      <c r="D1648" s="61"/>
      <c r="E1648" s="138"/>
      <c r="F1648" s="141" t="str">
        <f>IFERROR(IF(VLOOKUP(Table1[[#This Row],[Budget Code Description]],Dimentions!$X$6:$AC$139,2,FALSE)="","",VLOOKUP(Table1[[#This Row],[Budget Code Description]],Dimentions!$X$6:$AC$139,2,FALSE)),"")</f>
        <v/>
      </c>
      <c r="G1648" s="141"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1" t="str">
        <f>IFERROR(VLOOKUP(Table1[[#This Row],[Budget Code Description]],Table6[#All],8,FALSE),"")</f>
        <v/>
      </c>
      <c r="L1648" s="63"/>
      <c r="M1648" s="65" t="str">
        <f>IFERROR(VLOOKUP(Table1[[#This Row],[Staff ID]],Table2[],2,FALSE),"")</f>
        <v/>
      </c>
      <c r="N1648" s="209" t="str">
        <f>IFERROR(IF(VLOOKUP(Table1[[#This Row],[Budget Code Description]],Dimentions!$X$6:$AC$134,4,FALSE)="","",VLOOKUP(Table1[[#This Row],[Budget Code Description]],Dimentions!$X$6:$AC$134,4,FALSE)),"")</f>
        <v/>
      </c>
      <c r="O1648" s="65" t="str">
        <f>IFERROR(VLOOKUP(Table1[[#This Row],[Vendor ID]],Table549[],2,FALSE),"")</f>
        <v/>
      </c>
      <c r="P1648" s="63"/>
      <c r="Q1648" s="141" t="str">
        <f>IF(Table1[[#This Row],[Posting Date]]&lt;&gt;"",$D$9,"")</f>
        <v/>
      </c>
      <c r="R1648" s="157" t="str">
        <f>IF(Table1[[#This Row],[Posting Date]]&lt;&gt;"",$D$10,"")</f>
        <v/>
      </c>
      <c r="S1648" s="66"/>
      <c r="T1648" s="63"/>
      <c r="U1648" s="67"/>
      <c r="V1648" s="67"/>
      <c r="W1648" s="67" t="str">
        <f t="shared" si="30"/>
        <v/>
      </c>
      <c r="X1648" s="159" t="str">
        <f>IF(E1648="","",(IF(Table1[[#This Row],[Cur]]="USD",Table1[[#This Row],[Cur_Amount Debit]],Table1[[#This Row],[Cur_Amount Debit]]/Table1[[#This Row],[Exchange Rate]])))</f>
        <v/>
      </c>
      <c r="Y1648" s="159" t="str">
        <f>IF(E1648="","",(IF(Table1[[#This Row],[Cur]]="USD",Table1[[#This Row],[Cur_Amount Credit]],Table1[[#This Row],[Cur_Amount Credit]]/ExchangeRate)))</f>
        <v/>
      </c>
      <c r="Z1648" s="201" t="str">
        <f>IF(E1648="","",(Table1[[#This Row],[Debit USD]]-Table1[[#This Row],[Credit USD]]))</f>
        <v/>
      </c>
      <c r="AA1648" s="226"/>
      <c r="AB1648" s="255"/>
      <c r="AC1648" s="1"/>
      <c r="AD1648" s="15"/>
      <c r="AE1648" s="15" t="str">
        <f>IF(AND(OR(Table1[[#This Row],[Account]]="15030",Table1[[#This Row],[Account]]="15035",Table1[[#This Row],[Account]]="20150"),Table1[[#This Row],[Vendor ID]]=""),1,"")</f>
        <v/>
      </c>
      <c r="AF1648" s="15"/>
      <c r="AG1648" s="15"/>
      <c r="AH1648" s="15"/>
      <c r="AI1648" s="46" t="str">
        <f>IF(Table1[[#This Row],[Posting Date]]&lt;&gt;"","GJ-"&amp;CountryID,"")</f>
        <v/>
      </c>
      <c r="AJ1648" s="59" t="str">
        <f>IF(Table1[[#This Row],[Posting Date]]&lt;&gt;"",Table1[[#This Row],[Posting Date]],"")</f>
        <v/>
      </c>
      <c r="AK1648" s="46"/>
      <c r="AL1648" s="46" t="str">
        <f>IF(Table1[[#This Row],[Description]]&lt;&gt;"",Table1[[#This Row],[Description]],"")</f>
        <v/>
      </c>
      <c r="AM1648" s="46" t="str">
        <f>IF(Table1[[#This Row],[Posting Date]]&lt;&gt;"",Table1[[#This Row],[Reference Number]],"")</f>
        <v/>
      </c>
      <c r="AN1648" s="46" t="str">
        <f>TRIM(Table1[[#This Row],[Line '#]])</f>
        <v/>
      </c>
      <c r="AO1648" s="46" t="str">
        <f>TRIM(Table1[[#This Row],[Account]])</f>
        <v/>
      </c>
      <c r="AP1648" s="46" t="str">
        <f>IF(Table1[[#This Row],[Posting Date]]&lt;&gt;"",$D$5,"")</f>
        <v/>
      </c>
      <c r="AQ1648" s="46" t="str">
        <f>TRIM(Table1[[#This Row],[Departments-Prgrams]])</f>
        <v/>
      </c>
      <c r="AR1648" s="46" t="str">
        <f>TRIM(Table1[[#This Row],[Grant]])</f>
        <v/>
      </c>
      <c r="AS1648" s="46" t="str">
        <f>TRIM(Table1[[#This Row],[Staff ID]])</f>
        <v/>
      </c>
      <c r="AT1648" s="46" t="str">
        <f>IF(TRIM(Table1[[#This Row],[Budget Code]])=0,"",TRIM(Table1[[#This Row],[Budget Code]]))</f>
        <v/>
      </c>
      <c r="AU1648" s="46" t="str">
        <f>IF(Table1[[#This Row],[Line Description]]&lt;&gt;"",Table1[[#This Row],[Line Description]],"")</f>
        <v/>
      </c>
      <c r="AV1648" s="46" t="str">
        <f>IF(Table1[[#This Row],[Cur_Amount Debit]]&gt;0,ROUND(Table1[[#This Row],[Cur_Amount Debit]],2),"")</f>
        <v/>
      </c>
      <c r="AW1648" s="46" t="str">
        <f>IF(Table1[[#This Row],[Cur_Amount Credit]]&gt;0,ROUND(Table1[[#This Row],[Cur_Amount Credit]],2),"")</f>
        <v/>
      </c>
      <c r="AX1648" s="46" t="str">
        <f>LEFT(Table1[[#This Row],[Cur]],3)</f>
        <v/>
      </c>
      <c r="AY1648" s="59"/>
      <c r="AZ1648" s="46"/>
      <c r="BA1648" s="46" t="str">
        <f>IF(Table1[[#This Row],[Cur]]&lt;&gt;"",IF(Table1[[#This Row],[Cur]]="USD","",ExchangeRate),"")</f>
        <v/>
      </c>
      <c r="BB1648" s="46" t="str">
        <f>IF(Table1[[#This Row],[Grant]]&lt;&gt;"",VLOOKUP(Table1[[#This Row],[Grant]],Grants!B:D,3),"")</f>
        <v/>
      </c>
      <c r="BC1648" s="46" t="str">
        <f>TRIM(Table1[[#This Row],[Vendor ID]])</f>
        <v/>
      </c>
      <c r="BD1648">
        <f>IF(Table1[[#This Row],[Reference Number]]=Q1647,BD1647,BD1647+1)</f>
        <v>0</v>
      </c>
    </row>
    <row r="1649" spans="1:56" ht="11.25" customHeight="1" x14ac:dyDescent="0.25">
      <c r="A1649" s="1"/>
      <c r="B1649" s="88" t="str">
        <f>IF(Table1[[#This Row],[Posting Date]]&lt;&gt;"",IF(Table1[[#This Row],[Reference Number]]=Q1648,B1648+1,1),"")</f>
        <v/>
      </c>
      <c r="C1649" s="61"/>
      <c r="D1649" s="61"/>
      <c r="E1649" s="138"/>
      <c r="F1649" s="141" t="str">
        <f>IFERROR(IF(VLOOKUP(Table1[[#This Row],[Budget Code Description]],Dimentions!$X$6:$AC$139,2,FALSE)="","",VLOOKUP(Table1[[#This Row],[Budget Code Description]],Dimentions!$X$6:$AC$139,2,FALSE)),"")</f>
        <v/>
      </c>
      <c r="G1649" s="141"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1" t="str">
        <f>IFERROR(VLOOKUP(Table1[[#This Row],[Budget Code Description]],Table6[#All],8,FALSE),"")</f>
        <v/>
      </c>
      <c r="L1649" s="63"/>
      <c r="M1649" s="65" t="str">
        <f>IFERROR(VLOOKUP(Table1[[#This Row],[Staff ID]],Table2[],2,FALSE),"")</f>
        <v/>
      </c>
      <c r="N1649" s="209" t="str">
        <f>IFERROR(IF(VLOOKUP(Table1[[#This Row],[Budget Code Description]],Dimentions!$X$6:$AC$134,4,FALSE)="","",VLOOKUP(Table1[[#This Row],[Budget Code Description]],Dimentions!$X$6:$AC$134,4,FALSE)),"")</f>
        <v/>
      </c>
      <c r="O1649" s="65" t="str">
        <f>IFERROR(VLOOKUP(Table1[[#This Row],[Vendor ID]],Table549[],2,FALSE),"")</f>
        <v/>
      </c>
      <c r="P1649" s="63"/>
      <c r="Q1649" s="141" t="str">
        <f>IF(Table1[[#This Row],[Posting Date]]&lt;&gt;"",$D$9,"")</f>
        <v/>
      </c>
      <c r="R1649" s="157" t="str">
        <f>IF(Table1[[#This Row],[Posting Date]]&lt;&gt;"",$D$10,"")</f>
        <v/>
      </c>
      <c r="S1649" s="66"/>
      <c r="T1649" s="63"/>
      <c r="U1649" s="67"/>
      <c r="V1649" s="67"/>
      <c r="W1649" s="67" t="str">
        <f t="shared" si="30"/>
        <v/>
      </c>
      <c r="X1649" s="159" t="str">
        <f>IF(E1649="","",(IF(Table1[[#This Row],[Cur]]="USD",Table1[[#This Row],[Cur_Amount Debit]],Table1[[#This Row],[Cur_Amount Debit]]/Table1[[#This Row],[Exchange Rate]])))</f>
        <v/>
      </c>
      <c r="Y1649" s="159" t="str">
        <f>IF(E1649="","",(IF(Table1[[#This Row],[Cur]]="USD",Table1[[#This Row],[Cur_Amount Credit]],Table1[[#This Row],[Cur_Amount Credit]]/ExchangeRate)))</f>
        <v/>
      </c>
      <c r="Z1649" s="201" t="str">
        <f>IF(E1649="","",(Table1[[#This Row],[Debit USD]]-Table1[[#This Row],[Credit USD]]))</f>
        <v/>
      </c>
      <c r="AA1649" s="226"/>
      <c r="AB1649" s="255"/>
      <c r="AC1649" s="1"/>
      <c r="AD1649" s="15"/>
      <c r="AE1649" s="15" t="str">
        <f>IF(AND(OR(Table1[[#This Row],[Account]]="15030",Table1[[#This Row],[Account]]="15035",Table1[[#This Row],[Account]]="20150"),Table1[[#This Row],[Vendor ID]]=""),1,"")</f>
        <v/>
      </c>
      <c r="AF1649" s="15"/>
      <c r="AG1649" s="15"/>
      <c r="AH1649" s="15"/>
      <c r="AI1649" s="46" t="str">
        <f>IF(Table1[[#This Row],[Posting Date]]&lt;&gt;"","GJ-"&amp;CountryID,"")</f>
        <v/>
      </c>
      <c r="AJ1649" s="59" t="str">
        <f>IF(Table1[[#This Row],[Posting Date]]&lt;&gt;"",Table1[[#This Row],[Posting Date]],"")</f>
        <v/>
      </c>
      <c r="AK1649" s="46"/>
      <c r="AL1649" s="46" t="str">
        <f>IF(Table1[[#This Row],[Description]]&lt;&gt;"",Table1[[#This Row],[Description]],"")</f>
        <v/>
      </c>
      <c r="AM1649" s="46" t="str">
        <f>IF(Table1[[#This Row],[Posting Date]]&lt;&gt;"",Table1[[#This Row],[Reference Number]],"")</f>
        <v/>
      </c>
      <c r="AN1649" s="46" t="str">
        <f>TRIM(Table1[[#This Row],[Line '#]])</f>
        <v/>
      </c>
      <c r="AO1649" s="46" t="str">
        <f>TRIM(Table1[[#This Row],[Account]])</f>
        <v/>
      </c>
      <c r="AP1649" s="46" t="str">
        <f>IF(Table1[[#This Row],[Posting Date]]&lt;&gt;"",$D$5,"")</f>
        <v/>
      </c>
      <c r="AQ1649" s="46" t="str">
        <f>TRIM(Table1[[#This Row],[Departments-Prgrams]])</f>
        <v/>
      </c>
      <c r="AR1649" s="46" t="str">
        <f>TRIM(Table1[[#This Row],[Grant]])</f>
        <v/>
      </c>
      <c r="AS1649" s="46" t="str">
        <f>TRIM(Table1[[#This Row],[Staff ID]])</f>
        <v/>
      </c>
      <c r="AT1649" s="46" t="str">
        <f>IF(TRIM(Table1[[#This Row],[Budget Code]])=0,"",TRIM(Table1[[#This Row],[Budget Code]]))</f>
        <v/>
      </c>
      <c r="AU1649" s="46" t="str">
        <f>IF(Table1[[#This Row],[Line Description]]&lt;&gt;"",Table1[[#This Row],[Line Description]],"")</f>
        <v/>
      </c>
      <c r="AV1649" s="46" t="str">
        <f>IF(Table1[[#This Row],[Cur_Amount Debit]]&gt;0,ROUND(Table1[[#This Row],[Cur_Amount Debit]],2),"")</f>
        <v/>
      </c>
      <c r="AW1649" s="46" t="str">
        <f>IF(Table1[[#This Row],[Cur_Amount Credit]]&gt;0,ROUND(Table1[[#This Row],[Cur_Amount Credit]],2),"")</f>
        <v/>
      </c>
      <c r="AX1649" s="46" t="str">
        <f>LEFT(Table1[[#This Row],[Cur]],3)</f>
        <v/>
      </c>
      <c r="AY1649" s="59"/>
      <c r="AZ1649" s="46"/>
      <c r="BA1649" s="46" t="str">
        <f>IF(Table1[[#This Row],[Cur]]&lt;&gt;"",IF(Table1[[#This Row],[Cur]]="USD","",ExchangeRate),"")</f>
        <v/>
      </c>
      <c r="BB1649" s="46" t="str">
        <f>IF(Table1[[#This Row],[Grant]]&lt;&gt;"",VLOOKUP(Table1[[#This Row],[Grant]],Grants!B:D,3),"")</f>
        <v/>
      </c>
      <c r="BC1649" s="46" t="str">
        <f>TRIM(Table1[[#This Row],[Vendor ID]])</f>
        <v/>
      </c>
      <c r="BD1649">
        <f>IF(Table1[[#This Row],[Reference Number]]=Q1648,BD1648,BD1648+1)</f>
        <v>0</v>
      </c>
    </row>
    <row r="1650" spans="1:56" ht="11.25" customHeight="1" x14ac:dyDescent="0.25">
      <c r="A1650" s="1"/>
      <c r="B1650" s="88" t="str">
        <f>IF(Table1[[#This Row],[Posting Date]]&lt;&gt;"",IF(Table1[[#This Row],[Reference Number]]=Q1649,B1649+1,1),"")</f>
        <v/>
      </c>
      <c r="C1650" s="61"/>
      <c r="D1650" s="61"/>
      <c r="E1650" s="138"/>
      <c r="F1650" s="141" t="str">
        <f>IFERROR(IF(VLOOKUP(Table1[[#This Row],[Budget Code Description]],Dimentions!$X$6:$AC$139,2,FALSE)="","",VLOOKUP(Table1[[#This Row],[Budget Code Description]],Dimentions!$X$6:$AC$139,2,FALSE)),"")</f>
        <v/>
      </c>
      <c r="G1650" s="141"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1" t="str">
        <f>IFERROR(VLOOKUP(Table1[[#This Row],[Budget Code Description]],Table6[#All],8,FALSE),"")</f>
        <v/>
      </c>
      <c r="L1650" s="63"/>
      <c r="M1650" s="65" t="str">
        <f>IFERROR(VLOOKUP(Table1[[#This Row],[Staff ID]],Table2[],2,FALSE),"")</f>
        <v/>
      </c>
      <c r="N1650" s="209" t="str">
        <f>IFERROR(IF(VLOOKUP(Table1[[#This Row],[Budget Code Description]],Dimentions!$X$6:$AC$134,4,FALSE)="","",VLOOKUP(Table1[[#This Row],[Budget Code Description]],Dimentions!$X$6:$AC$134,4,FALSE)),"")</f>
        <v/>
      </c>
      <c r="O1650" s="65" t="str">
        <f>IFERROR(VLOOKUP(Table1[[#This Row],[Vendor ID]],Table549[],2,FALSE),"")</f>
        <v/>
      </c>
      <c r="P1650" s="63"/>
      <c r="Q1650" s="141" t="str">
        <f>IF(Table1[[#This Row],[Posting Date]]&lt;&gt;"",$D$9,"")</f>
        <v/>
      </c>
      <c r="R1650" s="157" t="str">
        <f>IF(Table1[[#This Row],[Posting Date]]&lt;&gt;"",$D$10,"")</f>
        <v/>
      </c>
      <c r="S1650" s="66"/>
      <c r="T1650" s="63"/>
      <c r="U1650" s="67"/>
      <c r="V1650" s="67"/>
      <c r="W1650" s="67" t="str">
        <f t="shared" si="30"/>
        <v/>
      </c>
      <c r="X1650" s="159" t="str">
        <f>IF(E1650="","",(IF(Table1[[#This Row],[Cur]]="USD",Table1[[#This Row],[Cur_Amount Debit]],Table1[[#This Row],[Cur_Amount Debit]]/Table1[[#This Row],[Exchange Rate]])))</f>
        <v/>
      </c>
      <c r="Y1650" s="159" t="str">
        <f>IF(E1650="","",(IF(Table1[[#This Row],[Cur]]="USD",Table1[[#This Row],[Cur_Amount Credit]],Table1[[#This Row],[Cur_Amount Credit]]/ExchangeRate)))</f>
        <v/>
      </c>
      <c r="Z1650" s="201" t="str">
        <f>IF(E1650="","",(Table1[[#This Row],[Debit USD]]-Table1[[#This Row],[Credit USD]]))</f>
        <v/>
      </c>
      <c r="AA1650" s="226"/>
      <c r="AB1650" s="255"/>
      <c r="AC1650" s="1"/>
      <c r="AD1650" s="15"/>
      <c r="AE1650" s="15" t="str">
        <f>IF(AND(OR(Table1[[#This Row],[Account]]="15030",Table1[[#This Row],[Account]]="15035",Table1[[#This Row],[Account]]="20150"),Table1[[#This Row],[Vendor ID]]=""),1,"")</f>
        <v/>
      </c>
      <c r="AF1650" s="15"/>
      <c r="AG1650" s="15"/>
      <c r="AH1650" s="15"/>
      <c r="AI1650" s="46" t="str">
        <f>IF(Table1[[#This Row],[Posting Date]]&lt;&gt;"","GJ-"&amp;CountryID,"")</f>
        <v/>
      </c>
      <c r="AJ1650" s="59" t="str">
        <f>IF(Table1[[#This Row],[Posting Date]]&lt;&gt;"",Table1[[#This Row],[Posting Date]],"")</f>
        <v/>
      </c>
      <c r="AK1650" s="46"/>
      <c r="AL1650" s="46" t="str">
        <f>IF(Table1[[#This Row],[Description]]&lt;&gt;"",Table1[[#This Row],[Description]],"")</f>
        <v/>
      </c>
      <c r="AM1650" s="46" t="str">
        <f>IF(Table1[[#This Row],[Posting Date]]&lt;&gt;"",Table1[[#This Row],[Reference Number]],"")</f>
        <v/>
      </c>
      <c r="AN1650" s="46" t="str">
        <f>TRIM(Table1[[#This Row],[Line '#]])</f>
        <v/>
      </c>
      <c r="AO1650" s="46" t="str">
        <f>TRIM(Table1[[#This Row],[Account]])</f>
        <v/>
      </c>
      <c r="AP1650" s="46" t="str">
        <f>IF(Table1[[#This Row],[Posting Date]]&lt;&gt;"",$D$5,"")</f>
        <v/>
      </c>
      <c r="AQ1650" s="46" t="str">
        <f>TRIM(Table1[[#This Row],[Departments-Prgrams]])</f>
        <v/>
      </c>
      <c r="AR1650" s="46" t="str">
        <f>TRIM(Table1[[#This Row],[Grant]])</f>
        <v/>
      </c>
      <c r="AS1650" s="46" t="str">
        <f>TRIM(Table1[[#This Row],[Staff ID]])</f>
        <v/>
      </c>
      <c r="AT1650" s="46" t="str">
        <f>IF(TRIM(Table1[[#This Row],[Budget Code]])=0,"",TRIM(Table1[[#This Row],[Budget Code]]))</f>
        <v/>
      </c>
      <c r="AU1650" s="46" t="str">
        <f>IF(Table1[[#This Row],[Line Description]]&lt;&gt;"",Table1[[#This Row],[Line Description]],"")</f>
        <v/>
      </c>
      <c r="AV1650" s="46" t="str">
        <f>IF(Table1[[#This Row],[Cur_Amount Debit]]&gt;0,ROUND(Table1[[#This Row],[Cur_Amount Debit]],2),"")</f>
        <v/>
      </c>
      <c r="AW1650" s="46" t="str">
        <f>IF(Table1[[#This Row],[Cur_Amount Credit]]&gt;0,ROUND(Table1[[#This Row],[Cur_Amount Credit]],2),"")</f>
        <v/>
      </c>
      <c r="AX1650" s="46" t="str">
        <f>LEFT(Table1[[#This Row],[Cur]],3)</f>
        <v/>
      </c>
      <c r="AY1650" s="59"/>
      <c r="AZ1650" s="46"/>
      <c r="BA1650" s="46" t="str">
        <f>IF(Table1[[#This Row],[Cur]]&lt;&gt;"",IF(Table1[[#This Row],[Cur]]="USD","",ExchangeRate),"")</f>
        <v/>
      </c>
      <c r="BB1650" s="46" t="str">
        <f>IF(Table1[[#This Row],[Grant]]&lt;&gt;"",VLOOKUP(Table1[[#This Row],[Grant]],Grants!B:D,3),"")</f>
        <v/>
      </c>
      <c r="BC1650" s="46" t="str">
        <f>TRIM(Table1[[#This Row],[Vendor ID]])</f>
        <v/>
      </c>
      <c r="BD1650">
        <f>IF(Table1[[#This Row],[Reference Number]]=Q1649,BD1649,BD1649+1)</f>
        <v>0</v>
      </c>
    </row>
    <row r="1651" spans="1:56" ht="11.25" customHeight="1" x14ac:dyDescent="0.25">
      <c r="A1651" s="1"/>
      <c r="B1651" s="88" t="str">
        <f>IF(Table1[[#This Row],[Posting Date]]&lt;&gt;"",IF(Table1[[#This Row],[Reference Number]]=Q1650,B1650+1,1),"")</f>
        <v/>
      </c>
      <c r="C1651" s="61"/>
      <c r="D1651" s="61"/>
      <c r="E1651" s="138"/>
      <c r="F1651" s="141" t="str">
        <f>IFERROR(IF(VLOOKUP(Table1[[#This Row],[Budget Code Description]],Dimentions!$X$6:$AC$139,2,FALSE)="","",VLOOKUP(Table1[[#This Row],[Budget Code Description]],Dimentions!$X$6:$AC$139,2,FALSE)),"")</f>
        <v/>
      </c>
      <c r="G1651" s="141"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1" t="str">
        <f>IFERROR(VLOOKUP(Table1[[#This Row],[Budget Code Description]],Table6[#All],8,FALSE),"")</f>
        <v/>
      </c>
      <c r="L1651" s="63"/>
      <c r="M1651" s="65" t="str">
        <f>IFERROR(VLOOKUP(Table1[[#This Row],[Staff ID]],Table2[],2,FALSE),"")</f>
        <v/>
      </c>
      <c r="N1651" s="209" t="str">
        <f>IFERROR(IF(VLOOKUP(Table1[[#This Row],[Budget Code Description]],Dimentions!$X$6:$AC$134,4,FALSE)="","",VLOOKUP(Table1[[#This Row],[Budget Code Description]],Dimentions!$X$6:$AC$134,4,FALSE)),"")</f>
        <v/>
      </c>
      <c r="O1651" s="65" t="str">
        <f>IFERROR(VLOOKUP(Table1[[#This Row],[Vendor ID]],Table549[],2,FALSE),"")</f>
        <v/>
      </c>
      <c r="P1651" s="63"/>
      <c r="Q1651" s="141" t="str">
        <f>IF(Table1[[#This Row],[Posting Date]]&lt;&gt;"",$D$9,"")</f>
        <v/>
      </c>
      <c r="R1651" s="157" t="str">
        <f>IF(Table1[[#This Row],[Posting Date]]&lt;&gt;"",$D$10,"")</f>
        <v/>
      </c>
      <c r="S1651" s="66"/>
      <c r="T1651" s="63"/>
      <c r="U1651" s="67"/>
      <c r="V1651" s="67"/>
      <c r="W1651" s="67" t="str">
        <f t="shared" si="30"/>
        <v/>
      </c>
      <c r="X1651" s="159" t="str">
        <f>IF(E1651="","",(IF(Table1[[#This Row],[Cur]]="USD",Table1[[#This Row],[Cur_Amount Debit]],Table1[[#This Row],[Cur_Amount Debit]]/Table1[[#This Row],[Exchange Rate]])))</f>
        <v/>
      </c>
      <c r="Y1651" s="159" t="str">
        <f>IF(E1651="","",(IF(Table1[[#This Row],[Cur]]="USD",Table1[[#This Row],[Cur_Amount Credit]],Table1[[#This Row],[Cur_Amount Credit]]/ExchangeRate)))</f>
        <v/>
      </c>
      <c r="Z1651" s="201" t="str">
        <f>IF(E1651="","",(Table1[[#This Row],[Debit USD]]-Table1[[#This Row],[Credit USD]]))</f>
        <v/>
      </c>
      <c r="AA1651" s="226"/>
      <c r="AB1651" s="255"/>
      <c r="AC1651" s="1"/>
      <c r="AD1651" s="15"/>
      <c r="AE1651" s="15" t="str">
        <f>IF(AND(OR(Table1[[#This Row],[Account]]="15030",Table1[[#This Row],[Account]]="15035",Table1[[#This Row],[Account]]="20150"),Table1[[#This Row],[Vendor ID]]=""),1,"")</f>
        <v/>
      </c>
      <c r="AF1651" s="15"/>
      <c r="AG1651" s="15"/>
      <c r="AH1651" s="15"/>
      <c r="AI1651" s="46" t="str">
        <f>IF(Table1[[#This Row],[Posting Date]]&lt;&gt;"","GJ-"&amp;CountryID,"")</f>
        <v/>
      </c>
      <c r="AJ1651" s="59" t="str">
        <f>IF(Table1[[#This Row],[Posting Date]]&lt;&gt;"",Table1[[#This Row],[Posting Date]],"")</f>
        <v/>
      </c>
      <c r="AK1651" s="46"/>
      <c r="AL1651" s="46" t="str">
        <f>IF(Table1[[#This Row],[Description]]&lt;&gt;"",Table1[[#This Row],[Description]],"")</f>
        <v/>
      </c>
      <c r="AM1651" s="46" t="str">
        <f>IF(Table1[[#This Row],[Posting Date]]&lt;&gt;"",Table1[[#This Row],[Reference Number]],"")</f>
        <v/>
      </c>
      <c r="AN1651" s="46" t="str">
        <f>TRIM(Table1[[#This Row],[Line '#]])</f>
        <v/>
      </c>
      <c r="AO1651" s="46" t="str">
        <f>TRIM(Table1[[#This Row],[Account]])</f>
        <v/>
      </c>
      <c r="AP1651" s="46" t="str">
        <f>IF(Table1[[#This Row],[Posting Date]]&lt;&gt;"",$D$5,"")</f>
        <v/>
      </c>
      <c r="AQ1651" s="46" t="str">
        <f>TRIM(Table1[[#This Row],[Departments-Prgrams]])</f>
        <v/>
      </c>
      <c r="AR1651" s="46" t="str">
        <f>TRIM(Table1[[#This Row],[Grant]])</f>
        <v/>
      </c>
      <c r="AS1651" s="46" t="str">
        <f>TRIM(Table1[[#This Row],[Staff ID]])</f>
        <v/>
      </c>
      <c r="AT1651" s="46" t="str">
        <f>IF(TRIM(Table1[[#This Row],[Budget Code]])=0,"",TRIM(Table1[[#This Row],[Budget Code]]))</f>
        <v/>
      </c>
      <c r="AU1651" s="46" t="str">
        <f>IF(Table1[[#This Row],[Line Description]]&lt;&gt;"",Table1[[#This Row],[Line Description]],"")</f>
        <v/>
      </c>
      <c r="AV1651" s="46" t="str">
        <f>IF(Table1[[#This Row],[Cur_Amount Debit]]&gt;0,ROUND(Table1[[#This Row],[Cur_Amount Debit]],2),"")</f>
        <v/>
      </c>
      <c r="AW1651" s="46" t="str">
        <f>IF(Table1[[#This Row],[Cur_Amount Credit]]&gt;0,ROUND(Table1[[#This Row],[Cur_Amount Credit]],2),"")</f>
        <v/>
      </c>
      <c r="AX1651" s="46" t="str">
        <f>LEFT(Table1[[#This Row],[Cur]],3)</f>
        <v/>
      </c>
      <c r="AY1651" s="59"/>
      <c r="AZ1651" s="46"/>
      <c r="BA1651" s="46" t="str">
        <f>IF(Table1[[#This Row],[Cur]]&lt;&gt;"",IF(Table1[[#This Row],[Cur]]="USD","",ExchangeRate),"")</f>
        <v/>
      </c>
      <c r="BB1651" s="46" t="str">
        <f>IF(Table1[[#This Row],[Grant]]&lt;&gt;"",VLOOKUP(Table1[[#This Row],[Grant]],Grants!B:D,3),"")</f>
        <v/>
      </c>
      <c r="BC1651" s="46" t="str">
        <f>TRIM(Table1[[#This Row],[Vendor ID]])</f>
        <v/>
      </c>
      <c r="BD1651">
        <f>IF(Table1[[#This Row],[Reference Number]]=Q1650,BD1650,BD1650+1)</f>
        <v>0</v>
      </c>
    </row>
    <row r="1652" spans="1:56" ht="11.25" customHeight="1" x14ac:dyDescent="0.25">
      <c r="A1652" s="1"/>
      <c r="B1652" s="88" t="str">
        <f>IF(Table1[[#This Row],[Posting Date]]&lt;&gt;"",IF(Table1[[#This Row],[Reference Number]]=Q1651,B1651+1,1),"")</f>
        <v/>
      </c>
      <c r="C1652" s="61"/>
      <c r="D1652" s="61"/>
      <c r="E1652" s="138"/>
      <c r="F1652" s="141" t="str">
        <f>IFERROR(IF(VLOOKUP(Table1[[#This Row],[Budget Code Description]],Dimentions!$X$6:$AC$139,2,FALSE)="","",VLOOKUP(Table1[[#This Row],[Budget Code Description]],Dimentions!$X$6:$AC$139,2,FALSE)),"")</f>
        <v/>
      </c>
      <c r="G1652" s="141"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1" t="str">
        <f>IFERROR(VLOOKUP(Table1[[#This Row],[Budget Code Description]],Table6[#All],8,FALSE),"")</f>
        <v/>
      </c>
      <c r="L1652" s="63"/>
      <c r="M1652" s="65" t="str">
        <f>IFERROR(VLOOKUP(Table1[[#This Row],[Staff ID]],Table2[],2,FALSE),"")</f>
        <v/>
      </c>
      <c r="N1652" s="209" t="str">
        <f>IFERROR(IF(VLOOKUP(Table1[[#This Row],[Budget Code Description]],Dimentions!$X$6:$AC$134,4,FALSE)="","",VLOOKUP(Table1[[#This Row],[Budget Code Description]],Dimentions!$X$6:$AC$134,4,FALSE)),"")</f>
        <v/>
      </c>
      <c r="O1652" s="65" t="str">
        <f>IFERROR(VLOOKUP(Table1[[#This Row],[Vendor ID]],Table549[],2,FALSE),"")</f>
        <v/>
      </c>
      <c r="P1652" s="63"/>
      <c r="Q1652" s="141" t="str">
        <f>IF(Table1[[#This Row],[Posting Date]]&lt;&gt;"",$D$9,"")</f>
        <v/>
      </c>
      <c r="R1652" s="157" t="str">
        <f>IF(Table1[[#This Row],[Posting Date]]&lt;&gt;"",$D$10,"")</f>
        <v/>
      </c>
      <c r="S1652" s="66"/>
      <c r="T1652" s="63"/>
      <c r="U1652" s="67"/>
      <c r="V1652" s="67"/>
      <c r="W1652" s="67" t="str">
        <f t="shared" si="30"/>
        <v/>
      </c>
      <c r="X1652" s="159" t="str">
        <f>IF(E1652="","",(IF(Table1[[#This Row],[Cur]]="USD",Table1[[#This Row],[Cur_Amount Debit]],Table1[[#This Row],[Cur_Amount Debit]]/Table1[[#This Row],[Exchange Rate]])))</f>
        <v/>
      </c>
      <c r="Y1652" s="159" t="str">
        <f>IF(E1652="","",(IF(Table1[[#This Row],[Cur]]="USD",Table1[[#This Row],[Cur_Amount Credit]],Table1[[#This Row],[Cur_Amount Credit]]/ExchangeRate)))</f>
        <v/>
      </c>
      <c r="Z1652" s="201" t="str">
        <f>IF(E1652="","",(Table1[[#This Row],[Debit USD]]-Table1[[#This Row],[Credit USD]]))</f>
        <v/>
      </c>
      <c r="AA1652" s="226"/>
      <c r="AB1652" s="255"/>
      <c r="AC1652" s="1"/>
      <c r="AD1652" s="15"/>
      <c r="AE1652" s="15" t="str">
        <f>IF(AND(OR(Table1[[#This Row],[Account]]="15030",Table1[[#This Row],[Account]]="15035",Table1[[#This Row],[Account]]="20150"),Table1[[#This Row],[Vendor ID]]=""),1,"")</f>
        <v/>
      </c>
      <c r="AF1652" s="15"/>
      <c r="AG1652" s="15"/>
      <c r="AH1652" s="15"/>
      <c r="AI1652" s="46" t="str">
        <f>IF(Table1[[#This Row],[Posting Date]]&lt;&gt;"","GJ-"&amp;CountryID,"")</f>
        <v/>
      </c>
      <c r="AJ1652" s="59" t="str">
        <f>IF(Table1[[#This Row],[Posting Date]]&lt;&gt;"",Table1[[#This Row],[Posting Date]],"")</f>
        <v/>
      </c>
      <c r="AK1652" s="46"/>
      <c r="AL1652" s="46" t="str">
        <f>IF(Table1[[#This Row],[Description]]&lt;&gt;"",Table1[[#This Row],[Description]],"")</f>
        <v/>
      </c>
      <c r="AM1652" s="46" t="str">
        <f>IF(Table1[[#This Row],[Posting Date]]&lt;&gt;"",Table1[[#This Row],[Reference Number]],"")</f>
        <v/>
      </c>
      <c r="AN1652" s="46" t="str">
        <f>TRIM(Table1[[#This Row],[Line '#]])</f>
        <v/>
      </c>
      <c r="AO1652" s="46" t="str">
        <f>TRIM(Table1[[#This Row],[Account]])</f>
        <v/>
      </c>
      <c r="AP1652" s="46" t="str">
        <f>IF(Table1[[#This Row],[Posting Date]]&lt;&gt;"",$D$5,"")</f>
        <v/>
      </c>
      <c r="AQ1652" s="46" t="str">
        <f>TRIM(Table1[[#This Row],[Departments-Prgrams]])</f>
        <v/>
      </c>
      <c r="AR1652" s="46" t="str">
        <f>TRIM(Table1[[#This Row],[Grant]])</f>
        <v/>
      </c>
      <c r="AS1652" s="46" t="str">
        <f>TRIM(Table1[[#This Row],[Staff ID]])</f>
        <v/>
      </c>
      <c r="AT1652" s="46" t="str">
        <f>IF(TRIM(Table1[[#This Row],[Budget Code]])=0,"",TRIM(Table1[[#This Row],[Budget Code]]))</f>
        <v/>
      </c>
      <c r="AU1652" s="46" t="str">
        <f>IF(Table1[[#This Row],[Line Description]]&lt;&gt;"",Table1[[#This Row],[Line Description]],"")</f>
        <v/>
      </c>
      <c r="AV1652" s="46" t="str">
        <f>IF(Table1[[#This Row],[Cur_Amount Debit]]&gt;0,ROUND(Table1[[#This Row],[Cur_Amount Debit]],2),"")</f>
        <v/>
      </c>
      <c r="AW1652" s="46" t="str">
        <f>IF(Table1[[#This Row],[Cur_Amount Credit]]&gt;0,ROUND(Table1[[#This Row],[Cur_Amount Credit]],2),"")</f>
        <v/>
      </c>
      <c r="AX1652" s="46" t="str">
        <f>LEFT(Table1[[#This Row],[Cur]],3)</f>
        <v/>
      </c>
      <c r="AY1652" s="59"/>
      <c r="AZ1652" s="46"/>
      <c r="BA1652" s="46" t="str">
        <f>IF(Table1[[#This Row],[Cur]]&lt;&gt;"",IF(Table1[[#This Row],[Cur]]="USD","",ExchangeRate),"")</f>
        <v/>
      </c>
      <c r="BB1652" s="46" t="str">
        <f>IF(Table1[[#This Row],[Grant]]&lt;&gt;"",VLOOKUP(Table1[[#This Row],[Grant]],Grants!B:D,3),"")</f>
        <v/>
      </c>
      <c r="BC1652" s="46" t="str">
        <f>TRIM(Table1[[#This Row],[Vendor ID]])</f>
        <v/>
      </c>
      <c r="BD1652">
        <f>IF(Table1[[#This Row],[Reference Number]]=Q1651,BD1651,BD1651+1)</f>
        <v>0</v>
      </c>
    </row>
    <row r="1653" spans="1:56" ht="11.25" customHeight="1" x14ac:dyDescent="0.25">
      <c r="A1653" s="1"/>
      <c r="B1653" s="88" t="str">
        <f>IF(Table1[[#This Row],[Posting Date]]&lt;&gt;"",IF(Table1[[#This Row],[Reference Number]]=Q1652,B1652+1,1),"")</f>
        <v/>
      </c>
      <c r="C1653" s="61"/>
      <c r="D1653" s="61"/>
      <c r="E1653" s="138"/>
      <c r="F1653" s="141" t="str">
        <f>IFERROR(IF(VLOOKUP(Table1[[#This Row],[Budget Code Description]],Dimentions!$X$6:$AC$139,2,FALSE)="","",VLOOKUP(Table1[[#This Row],[Budget Code Description]],Dimentions!$X$6:$AC$139,2,FALSE)),"")</f>
        <v/>
      </c>
      <c r="G1653" s="141"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1" t="str">
        <f>IFERROR(VLOOKUP(Table1[[#This Row],[Budget Code Description]],Table6[#All],8,FALSE),"")</f>
        <v/>
      </c>
      <c r="L1653" s="63"/>
      <c r="M1653" s="65" t="str">
        <f>IFERROR(VLOOKUP(Table1[[#This Row],[Staff ID]],Table2[],2,FALSE),"")</f>
        <v/>
      </c>
      <c r="N1653" s="209" t="str">
        <f>IFERROR(IF(VLOOKUP(Table1[[#This Row],[Budget Code Description]],Dimentions!$X$6:$AC$134,4,FALSE)="","",VLOOKUP(Table1[[#This Row],[Budget Code Description]],Dimentions!$X$6:$AC$134,4,FALSE)),"")</f>
        <v/>
      </c>
      <c r="O1653" s="65" t="str">
        <f>IFERROR(VLOOKUP(Table1[[#This Row],[Vendor ID]],Table549[],2,FALSE),"")</f>
        <v/>
      </c>
      <c r="P1653" s="63"/>
      <c r="Q1653" s="141" t="str">
        <f>IF(Table1[[#This Row],[Posting Date]]&lt;&gt;"",$D$9,"")</f>
        <v/>
      </c>
      <c r="R1653" s="157" t="str">
        <f>IF(Table1[[#This Row],[Posting Date]]&lt;&gt;"",$D$10,"")</f>
        <v/>
      </c>
      <c r="S1653" s="66"/>
      <c r="T1653" s="63"/>
      <c r="U1653" s="67"/>
      <c r="V1653" s="67"/>
      <c r="W1653" s="67" t="str">
        <f t="shared" si="30"/>
        <v/>
      </c>
      <c r="X1653" s="159" t="str">
        <f>IF(E1653="","",(IF(Table1[[#This Row],[Cur]]="USD",Table1[[#This Row],[Cur_Amount Debit]],Table1[[#This Row],[Cur_Amount Debit]]/Table1[[#This Row],[Exchange Rate]])))</f>
        <v/>
      </c>
      <c r="Y1653" s="159" t="str">
        <f>IF(E1653="","",(IF(Table1[[#This Row],[Cur]]="USD",Table1[[#This Row],[Cur_Amount Credit]],Table1[[#This Row],[Cur_Amount Credit]]/ExchangeRate)))</f>
        <v/>
      </c>
      <c r="Z1653" s="201" t="str">
        <f>IF(E1653="","",(Table1[[#This Row],[Debit USD]]-Table1[[#This Row],[Credit USD]]))</f>
        <v/>
      </c>
      <c r="AA1653" s="226"/>
      <c r="AB1653" s="255"/>
      <c r="AC1653" s="1"/>
      <c r="AD1653" s="15"/>
      <c r="AE1653" s="15" t="str">
        <f>IF(AND(OR(Table1[[#This Row],[Account]]="15030",Table1[[#This Row],[Account]]="15035",Table1[[#This Row],[Account]]="20150"),Table1[[#This Row],[Vendor ID]]=""),1,"")</f>
        <v/>
      </c>
      <c r="AF1653" s="15"/>
      <c r="AG1653" s="15"/>
      <c r="AH1653" s="15"/>
      <c r="AI1653" s="46" t="str">
        <f>IF(Table1[[#This Row],[Posting Date]]&lt;&gt;"","GJ-"&amp;CountryID,"")</f>
        <v/>
      </c>
      <c r="AJ1653" s="59" t="str">
        <f>IF(Table1[[#This Row],[Posting Date]]&lt;&gt;"",Table1[[#This Row],[Posting Date]],"")</f>
        <v/>
      </c>
      <c r="AK1653" s="46"/>
      <c r="AL1653" s="46" t="str">
        <f>IF(Table1[[#This Row],[Description]]&lt;&gt;"",Table1[[#This Row],[Description]],"")</f>
        <v/>
      </c>
      <c r="AM1653" s="46" t="str">
        <f>IF(Table1[[#This Row],[Posting Date]]&lt;&gt;"",Table1[[#This Row],[Reference Number]],"")</f>
        <v/>
      </c>
      <c r="AN1653" s="46" t="str">
        <f>TRIM(Table1[[#This Row],[Line '#]])</f>
        <v/>
      </c>
      <c r="AO1653" s="46" t="str">
        <f>TRIM(Table1[[#This Row],[Account]])</f>
        <v/>
      </c>
      <c r="AP1653" s="46" t="str">
        <f>IF(Table1[[#This Row],[Posting Date]]&lt;&gt;"",$D$5,"")</f>
        <v/>
      </c>
      <c r="AQ1653" s="46" t="str">
        <f>TRIM(Table1[[#This Row],[Departments-Prgrams]])</f>
        <v/>
      </c>
      <c r="AR1653" s="46" t="str">
        <f>TRIM(Table1[[#This Row],[Grant]])</f>
        <v/>
      </c>
      <c r="AS1653" s="46" t="str">
        <f>TRIM(Table1[[#This Row],[Staff ID]])</f>
        <v/>
      </c>
      <c r="AT1653" s="46" t="str">
        <f>IF(TRIM(Table1[[#This Row],[Budget Code]])=0,"",TRIM(Table1[[#This Row],[Budget Code]]))</f>
        <v/>
      </c>
      <c r="AU1653" s="46" t="str">
        <f>IF(Table1[[#This Row],[Line Description]]&lt;&gt;"",Table1[[#This Row],[Line Description]],"")</f>
        <v/>
      </c>
      <c r="AV1653" s="46" t="str">
        <f>IF(Table1[[#This Row],[Cur_Amount Debit]]&gt;0,ROUND(Table1[[#This Row],[Cur_Amount Debit]],2),"")</f>
        <v/>
      </c>
      <c r="AW1653" s="46" t="str">
        <f>IF(Table1[[#This Row],[Cur_Amount Credit]]&gt;0,ROUND(Table1[[#This Row],[Cur_Amount Credit]],2),"")</f>
        <v/>
      </c>
      <c r="AX1653" s="46" t="str">
        <f>LEFT(Table1[[#This Row],[Cur]],3)</f>
        <v/>
      </c>
      <c r="AY1653" s="59"/>
      <c r="AZ1653" s="46"/>
      <c r="BA1653" s="46" t="str">
        <f>IF(Table1[[#This Row],[Cur]]&lt;&gt;"",IF(Table1[[#This Row],[Cur]]="USD","",ExchangeRate),"")</f>
        <v/>
      </c>
      <c r="BB1653" s="46" t="str">
        <f>IF(Table1[[#This Row],[Grant]]&lt;&gt;"",VLOOKUP(Table1[[#This Row],[Grant]],Grants!B:D,3),"")</f>
        <v/>
      </c>
      <c r="BC1653" s="46" t="str">
        <f>TRIM(Table1[[#This Row],[Vendor ID]])</f>
        <v/>
      </c>
      <c r="BD1653">
        <f>IF(Table1[[#This Row],[Reference Number]]=Q1652,BD1652,BD1652+1)</f>
        <v>0</v>
      </c>
    </row>
    <row r="1654" spans="1:56" ht="11.25" customHeight="1" x14ac:dyDescent="0.25">
      <c r="A1654" s="1"/>
      <c r="B1654" s="88" t="str">
        <f>IF(Table1[[#This Row],[Posting Date]]&lt;&gt;"",IF(Table1[[#This Row],[Reference Number]]=Q1653,B1653+1,1),"")</f>
        <v/>
      </c>
      <c r="C1654" s="61"/>
      <c r="D1654" s="61"/>
      <c r="E1654" s="138"/>
      <c r="F1654" s="141" t="str">
        <f>IFERROR(IF(VLOOKUP(Table1[[#This Row],[Budget Code Description]],Dimentions!$X$6:$AC$139,2,FALSE)="","",VLOOKUP(Table1[[#This Row],[Budget Code Description]],Dimentions!$X$6:$AC$139,2,FALSE)),"")</f>
        <v/>
      </c>
      <c r="G1654" s="141"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1" t="str">
        <f>IFERROR(VLOOKUP(Table1[[#This Row],[Budget Code Description]],Table6[#All],8,FALSE),"")</f>
        <v/>
      </c>
      <c r="L1654" s="63"/>
      <c r="M1654" s="65" t="str">
        <f>IFERROR(VLOOKUP(Table1[[#This Row],[Staff ID]],Table2[],2,FALSE),"")</f>
        <v/>
      </c>
      <c r="N1654" s="209" t="str">
        <f>IFERROR(IF(VLOOKUP(Table1[[#This Row],[Budget Code Description]],Dimentions!$X$6:$AC$134,4,FALSE)="","",VLOOKUP(Table1[[#This Row],[Budget Code Description]],Dimentions!$X$6:$AC$134,4,FALSE)),"")</f>
        <v/>
      </c>
      <c r="O1654" s="65" t="str">
        <f>IFERROR(VLOOKUP(Table1[[#This Row],[Vendor ID]],Table549[],2,FALSE),"")</f>
        <v/>
      </c>
      <c r="P1654" s="63"/>
      <c r="Q1654" s="141" t="str">
        <f>IF(Table1[[#This Row],[Posting Date]]&lt;&gt;"",$D$9,"")</f>
        <v/>
      </c>
      <c r="R1654" s="157" t="str">
        <f>IF(Table1[[#This Row],[Posting Date]]&lt;&gt;"",$D$10,"")</f>
        <v/>
      </c>
      <c r="S1654" s="66"/>
      <c r="T1654" s="63"/>
      <c r="U1654" s="67"/>
      <c r="V1654" s="67"/>
      <c r="W1654" s="67" t="str">
        <f t="shared" si="30"/>
        <v/>
      </c>
      <c r="X1654" s="159" t="str">
        <f>IF(E1654="","",(IF(Table1[[#This Row],[Cur]]="USD",Table1[[#This Row],[Cur_Amount Debit]],Table1[[#This Row],[Cur_Amount Debit]]/Table1[[#This Row],[Exchange Rate]])))</f>
        <v/>
      </c>
      <c r="Y1654" s="159" t="str">
        <f>IF(E1654="","",(IF(Table1[[#This Row],[Cur]]="USD",Table1[[#This Row],[Cur_Amount Credit]],Table1[[#This Row],[Cur_Amount Credit]]/ExchangeRate)))</f>
        <v/>
      </c>
      <c r="Z1654" s="201" t="str">
        <f>IF(E1654="","",(Table1[[#This Row],[Debit USD]]-Table1[[#This Row],[Credit USD]]))</f>
        <v/>
      </c>
      <c r="AA1654" s="226"/>
      <c r="AB1654" s="255"/>
      <c r="AC1654" s="1"/>
      <c r="AD1654" s="15"/>
      <c r="AE1654" s="15" t="str">
        <f>IF(AND(OR(Table1[[#This Row],[Account]]="15030",Table1[[#This Row],[Account]]="15035",Table1[[#This Row],[Account]]="20150"),Table1[[#This Row],[Vendor ID]]=""),1,"")</f>
        <v/>
      </c>
      <c r="AF1654" s="15"/>
      <c r="AG1654" s="15"/>
      <c r="AH1654" s="15"/>
      <c r="AI1654" s="46" t="str">
        <f>IF(Table1[[#This Row],[Posting Date]]&lt;&gt;"","GJ-"&amp;CountryID,"")</f>
        <v/>
      </c>
      <c r="AJ1654" s="59" t="str">
        <f>IF(Table1[[#This Row],[Posting Date]]&lt;&gt;"",Table1[[#This Row],[Posting Date]],"")</f>
        <v/>
      </c>
      <c r="AK1654" s="46"/>
      <c r="AL1654" s="46" t="str">
        <f>IF(Table1[[#This Row],[Description]]&lt;&gt;"",Table1[[#This Row],[Description]],"")</f>
        <v/>
      </c>
      <c r="AM1654" s="46" t="str">
        <f>IF(Table1[[#This Row],[Posting Date]]&lt;&gt;"",Table1[[#This Row],[Reference Number]],"")</f>
        <v/>
      </c>
      <c r="AN1654" s="46" t="str">
        <f>TRIM(Table1[[#This Row],[Line '#]])</f>
        <v/>
      </c>
      <c r="AO1654" s="46" t="str">
        <f>TRIM(Table1[[#This Row],[Account]])</f>
        <v/>
      </c>
      <c r="AP1654" s="46" t="str">
        <f>IF(Table1[[#This Row],[Posting Date]]&lt;&gt;"",$D$5,"")</f>
        <v/>
      </c>
      <c r="AQ1654" s="46" t="str">
        <f>TRIM(Table1[[#This Row],[Departments-Prgrams]])</f>
        <v/>
      </c>
      <c r="AR1654" s="46" t="str">
        <f>TRIM(Table1[[#This Row],[Grant]])</f>
        <v/>
      </c>
      <c r="AS1654" s="46" t="str">
        <f>TRIM(Table1[[#This Row],[Staff ID]])</f>
        <v/>
      </c>
      <c r="AT1654" s="46" t="str">
        <f>IF(TRIM(Table1[[#This Row],[Budget Code]])=0,"",TRIM(Table1[[#This Row],[Budget Code]]))</f>
        <v/>
      </c>
      <c r="AU1654" s="46" t="str">
        <f>IF(Table1[[#This Row],[Line Description]]&lt;&gt;"",Table1[[#This Row],[Line Description]],"")</f>
        <v/>
      </c>
      <c r="AV1654" s="46" t="str">
        <f>IF(Table1[[#This Row],[Cur_Amount Debit]]&gt;0,ROUND(Table1[[#This Row],[Cur_Amount Debit]],2),"")</f>
        <v/>
      </c>
      <c r="AW1654" s="46" t="str">
        <f>IF(Table1[[#This Row],[Cur_Amount Credit]]&gt;0,ROUND(Table1[[#This Row],[Cur_Amount Credit]],2),"")</f>
        <v/>
      </c>
      <c r="AX1654" s="46" t="str">
        <f>LEFT(Table1[[#This Row],[Cur]],3)</f>
        <v/>
      </c>
      <c r="AY1654" s="59"/>
      <c r="AZ1654" s="46"/>
      <c r="BA1654" s="46" t="str">
        <f>IF(Table1[[#This Row],[Cur]]&lt;&gt;"",IF(Table1[[#This Row],[Cur]]="USD","",ExchangeRate),"")</f>
        <v/>
      </c>
      <c r="BB1654" s="46" t="str">
        <f>IF(Table1[[#This Row],[Grant]]&lt;&gt;"",VLOOKUP(Table1[[#This Row],[Grant]],Grants!B:D,3),"")</f>
        <v/>
      </c>
      <c r="BC1654" s="46" t="str">
        <f>TRIM(Table1[[#This Row],[Vendor ID]])</f>
        <v/>
      </c>
      <c r="BD1654">
        <f>IF(Table1[[#This Row],[Reference Number]]=Q1653,BD1653,BD1653+1)</f>
        <v>0</v>
      </c>
    </row>
    <row r="1655" spans="1:56" ht="11.25" customHeight="1" x14ac:dyDescent="0.25">
      <c r="A1655" s="1"/>
      <c r="B1655" s="88" t="str">
        <f>IF(Table1[[#This Row],[Posting Date]]&lt;&gt;"",IF(Table1[[#This Row],[Reference Number]]=Q1654,B1654+1,1),"")</f>
        <v/>
      </c>
      <c r="C1655" s="61"/>
      <c r="D1655" s="61"/>
      <c r="E1655" s="138"/>
      <c r="F1655" s="141" t="str">
        <f>IFERROR(IF(VLOOKUP(Table1[[#This Row],[Budget Code Description]],Dimentions!$X$6:$AC$139,2,FALSE)="","",VLOOKUP(Table1[[#This Row],[Budget Code Description]],Dimentions!$X$6:$AC$139,2,FALSE)),"")</f>
        <v/>
      </c>
      <c r="G1655" s="141"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1" t="str">
        <f>IFERROR(VLOOKUP(Table1[[#This Row],[Budget Code Description]],Table6[#All],8,FALSE),"")</f>
        <v/>
      </c>
      <c r="L1655" s="63"/>
      <c r="M1655" s="65" t="str">
        <f>IFERROR(VLOOKUP(Table1[[#This Row],[Staff ID]],Table2[],2,FALSE),"")</f>
        <v/>
      </c>
      <c r="N1655" s="209" t="str">
        <f>IFERROR(IF(VLOOKUP(Table1[[#This Row],[Budget Code Description]],Dimentions!$X$6:$AC$134,4,FALSE)="","",VLOOKUP(Table1[[#This Row],[Budget Code Description]],Dimentions!$X$6:$AC$134,4,FALSE)),"")</f>
        <v/>
      </c>
      <c r="O1655" s="65" t="str">
        <f>IFERROR(VLOOKUP(Table1[[#This Row],[Vendor ID]],Table549[],2,FALSE),"")</f>
        <v/>
      </c>
      <c r="P1655" s="63"/>
      <c r="Q1655" s="141" t="str">
        <f>IF(Table1[[#This Row],[Posting Date]]&lt;&gt;"",$D$9,"")</f>
        <v/>
      </c>
      <c r="R1655" s="157" t="str">
        <f>IF(Table1[[#This Row],[Posting Date]]&lt;&gt;"",$D$10,"")</f>
        <v/>
      </c>
      <c r="S1655" s="66"/>
      <c r="T1655" s="63"/>
      <c r="U1655" s="67"/>
      <c r="V1655" s="67"/>
      <c r="W1655" s="67" t="str">
        <f t="shared" si="30"/>
        <v/>
      </c>
      <c r="X1655" s="159" t="str">
        <f>IF(E1655="","",(IF(Table1[[#This Row],[Cur]]="USD",Table1[[#This Row],[Cur_Amount Debit]],Table1[[#This Row],[Cur_Amount Debit]]/Table1[[#This Row],[Exchange Rate]])))</f>
        <v/>
      </c>
      <c r="Y1655" s="159" t="str">
        <f>IF(E1655="","",(IF(Table1[[#This Row],[Cur]]="USD",Table1[[#This Row],[Cur_Amount Credit]],Table1[[#This Row],[Cur_Amount Credit]]/ExchangeRate)))</f>
        <v/>
      </c>
      <c r="Z1655" s="201" t="str">
        <f>IF(E1655="","",(Table1[[#This Row],[Debit USD]]-Table1[[#This Row],[Credit USD]]))</f>
        <v/>
      </c>
      <c r="AA1655" s="226"/>
      <c r="AB1655" s="255"/>
      <c r="AC1655" s="1"/>
      <c r="AD1655" s="15"/>
      <c r="AE1655" s="15" t="str">
        <f>IF(AND(OR(Table1[[#This Row],[Account]]="15030",Table1[[#This Row],[Account]]="15035",Table1[[#This Row],[Account]]="20150"),Table1[[#This Row],[Vendor ID]]=""),1,"")</f>
        <v/>
      </c>
      <c r="AF1655" s="15"/>
      <c r="AG1655" s="15"/>
      <c r="AH1655" s="15"/>
      <c r="AI1655" s="46" t="str">
        <f>IF(Table1[[#This Row],[Posting Date]]&lt;&gt;"","GJ-"&amp;CountryID,"")</f>
        <v/>
      </c>
      <c r="AJ1655" s="59" t="str">
        <f>IF(Table1[[#This Row],[Posting Date]]&lt;&gt;"",Table1[[#This Row],[Posting Date]],"")</f>
        <v/>
      </c>
      <c r="AK1655" s="46"/>
      <c r="AL1655" s="46" t="str">
        <f>IF(Table1[[#This Row],[Description]]&lt;&gt;"",Table1[[#This Row],[Description]],"")</f>
        <v/>
      </c>
      <c r="AM1655" s="46" t="str">
        <f>IF(Table1[[#This Row],[Posting Date]]&lt;&gt;"",Table1[[#This Row],[Reference Number]],"")</f>
        <v/>
      </c>
      <c r="AN1655" s="46" t="str">
        <f>TRIM(Table1[[#This Row],[Line '#]])</f>
        <v/>
      </c>
      <c r="AO1655" s="46" t="str">
        <f>TRIM(Table1[[#This Row],[Account]])</f>
        <v/>
      </c>
      <c r="AP1655" s="46" t="str">
        <f>IF(Table1[[#This Row],[Posting Date]]&lt;&gt;"",$D$5,"")</f>
        <v/>
      </c>
      <c r="AQ1655" s="46" t="str">
        <f>TRIM(Table1[[#This Row],[Departments-Prgrams]])</f>
        <v/>
      </c>
      <c r="AR1655" s="46" t="str">
        <f>TRIM(Table1[[#This Row],[Grant]])</f>
        <v/>
      </c>
      <c r="AS1655" s="46" t="str">
        <f>TRIM(Table1[[#This Row],[Staff ID]])</f>
        <v/>
      </c>
      <c r="AT1655" s="46" t="str">
        <f>IF(TRIM(Table1[[#This Row],[Budget Code]])=0,"",TRIM(Table1[[#This Row],[Budget Code]]))</f>
        <v/>
      </c>
      <c r="AU1655" s="46" t="str">
        <f>IF(Table1[[#This Row],[Line Description]]&lt;&gt;"",Table1[[#This Row],[Line Description]],"")</f>
        <v/>
      </c>
      <c r="AV1655" s="46" t="str">
        <f>IF(Table1[[#This Row],[Cur_Amount Debit]]&gt;0,ROUND(Table1[[#This Row],[Cur_Amount Debit]],2),"")</f>
        <v/>
      </c>
      <c r="AW1655" s="46" t="str">
        <f>IF(Table1[[#This Row],[Cur_Amount Credit]]&gt;0,ROUND(Table1[[#This Row],[Cur_Amount Credit]],2),"")</f>
        <v/>
      </c>
      <c r="AX1655" s="46" t="str">
        <f>LEFT(Table1[[#This Row],[Cur]],3)</f>
        <v/>
      </c>
      <c r="AY1655" s="59"/>
      <c r="AZ1655" s="46"/>
      <c r="BA1655" s="46" t="str">
        <f>IF(Table1[[#This Row],[Cur]]&lt;&gt;"",IF(Table1[[#This Row],[Cur]]="USD","",ExchangeRate),"")</f>
        <v/>
      </c>
      <c r="BB1655" s="46" t="str">
        <f>IF(Table1[[#This Row],[Grant]]&lt;&gt;"",VLOOKUP(Table1[[#This Row],[Grant]],Grants!B:D,3),"")</f>
        <v/>
      </c>
      <c r="BC1655" s="46" t="str">
        <f>TRIM(Table1[[#This Row],[Vendor ID]])</f>
        <v/>
      </c>
      <c r="BD1655">
        <f>IF(Table1[[#This Row],[Reference Number]]=Q1654,BD1654,BD1654+1)</f>
        <v>0</v>
      </c>
    </row>
    <row r="1656" spans="1:56" ht="11.25" customHeight="1" x14ac:dyDescent="0.25">
      <c r="A1656" s="1"/>
      <c r="B1656" s="88" t="str">
        <f>IF(Table1[[#This Row],[Posting Date]]&lt;&gt;"",IF(Table1[[#This Row],[Reference Number]]=Q1655,B1655+1,1),"")</f>
        <v/>
      </c>
      <c r="C1656" s="61"/>
      <c r="D1656" s="61"/>
      <c r="E1656" s="138"/>
      <c r="F1656" s="141" t="str">
        <f>IFERROR(IF(VLOOKUP(Table1[[#This Row],[Budget Code Description]],Dimentions!$X$6:$AC$139,2,FALSE)="","",VLOOKUP(Table1[[#This Row],[Budget Code Description]],Dimentions!$X$6:$AC$139,2,FALSE)),"")</f>
        <v/>
      </c>
      <c r="G1656" s="141"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1" t="str">
        <f>IFERROR(VLOOKUP(Table1[[#This Row],[Budget Code Description]],Table6[#All],8,FALSE),"")</f>
        <v/>
      </c>
      <c r="L1656" s="63"/>
      <c r="M1656" s="65" t="str">
        <f>IFERROR(VLOOKUP(Table1[[#This Row],[Staff ID]],Table2[],2,FALSE),"")</f>
        <v/>
      </c>
      <c r="N1656" s="209" t="str">
        <f>IFERROR(IF(VLOOKUP(Table1[[#This Row],[Budget Code Description]],Dimentions!$X$6:$AC$134,4,FALSE)="","",VLOOKUP(Table1[[#This Row],[Budget Code Description]],Dimentions!$X$6:$AC$134,4,FALSE)),"")</f>
        <v/>
      </c>
      <c r="O1656" s="65" t="str">
        <f>IFERROR(VLOOKUP(Table1[[#This Row],[Vendor ID]],Table549[],2,FALSE),"")</f>
        <v/>
      </c>
      <c r="P1656" s="63"/>
      <c r="Q1656" s="141" t="str">
        <f>IF(Table1[[#This Row],[Posting Date]]&lt;&gt;"",$D$9,"")</f>
        <v/>
      </c>
      <c r="R1656" s="157" t="str">
        <f>IF(Table1[[#This Row],[Posting Date]]&lt;&gt;"",$D$10,"")</f>
        <v/>
      </c>
      <c r="S1656" s="66"/>
      <c r="T1656" s="63"/>
      <c r="U1656" s="67"/>
      <c r="V1656" s="67"/>
      <c r="W1656" s="67" t="str">
        <f t="shared" si="30"/>
        <v/>
      </c>
      <c r="X1656" s="159" t="str">
        <f>IF(E1656="","",(IF(Table1[[#This Row],[Cur]]="USD",Table1[[#This Row],[Cur_Amount Debit]],Table1[[#This Row],[Cur_Amount Debit]]/Table1[[#This Row],[Exchange Rate]])))</f>
        <v/>
      </c>
      <c r="Y1656" s="159" t="str">
        <f>IF(E1656="","",(IF(Table1[[#This Row],[Cur]]="USD",Table1[[#This Row],[Cur_Amount Credit]],Table1[[#This Row],[Cur_Amount Credit]]/ExchangeRate)))</f>
        <v/>
      </c>
      <c r="Z1656" s="201" t="str">
        <f>IF(E1656="","",(Table1[[#This Row],[Debit USD]]-Table1[[#This Row],[Credit USD]]))</f>
        <v/>
      </c>
      <c r="AA1656" s="226"/>
      <c r="AB1656" s="255"/>
      <c r="AC1656" s="1"/>
      <c r="AD1656" s="15"/>
      <c r="AE1656" s="15" t="str">
        <f>IF(AND(OR(Table1[[#This Row],[Account]]="15030",Table1[[#This Row],[Account]]="15035",Table1[[#This Row],[Account]]="20150"),Table1[[#This Row],[Vendor ID]]=""),1,"")</f>
        <v/>
      </c>
      <c r="AF1656" s="15"/>
      <c r="AG1656" s="15"/>
      <c r="AH1656" s="15"/>
      <c r="AI1656" s="46" t="str">
        <f>IF(Table1[[#This Row],[Posting Date]]&lt;&gt;"","GJ-"&amp;CountryID,"")</f>
        <v/>
      </c>
      <c r="AJ1656" s="59" t="str">
        <f>IF(Table1[[#This Row],[Posting Date]]&lt;&gt;"",Table1[[#This Row],[Posting Date]],"")</f>
        <v/>
      </c>
      <c r="AK1656" s="46"/>
      <c r="AL1656" s="46" t="str">
        <f>IF(Table1[[#This Row],[Description]]&lt;&gt;"",Table1[[#This Row],[Description]],"")</f>
        <v/>
      </c>
      <c r="AM1656" s="46" t="str">
        <f>IF(Table1[[#This Row],[Posting Date]]&lt;&gt;"",Table1[[#This Row],[Reference Number]],"")</f>
        <v/>
      </c>
      <c r="AN1656" s="46" t="str">
        <f>TRIM(Table1[[#This Row],[Line '#]])</f>
        <v/>
      </c>
      <c r="AO1656" s="46" t="str">
        <f>TRIM(Table1[[#This Row],[Account]])</f>
        <v/>
      </c>
      <c r="AP1656" s="46" t="str">
        <f>IF(Table1[[#This Row],[Posting Date]]&lt;&gt;"",$D$5,"")</f>
        <v/>
      </c>
      <c r="AQ1656" s="46" t="str">
        <f>TRIM(Table1[[#This Row],[Departments-Prgrams]])</f>
        <v/>
      </c>
      <c r="AR1656" s="46" t="str">
        <f>TRIM(Table1[[#This Row],[Grant]])</f>
        <v/>
      </c>
      <c r="AS1656" s="46" t="str">
        <f>TRIM(Table1[[#This Row],[Staff ID]])</f>
        <v/>
      </c>
      <c r="AT1656" s="46" t="str">
        <f>IF(TRIM(Table1[[#This Row],[Budget Code]])=0,"",TRIM(Table1[[#This Row],[Budget Code]]))</f>
        <v/>
      </c>
      <c r="AU1656" s="46" t="str">
        <f>IF(Table1[[#This Row],[Line Description]]&lt;&gt;"",Table1[[#This Row],[Line Description]],"")</f>
        <v/>
      </c>
      <c r="AV1656" s="46" t="str">
        <f>IF(Table1[[#This Row],[Cur_Amount Debit]]&gt;0,ROUND(Table1[[#This Row],[Cur_Amount Debit]],2),"")</f>
        <v/>
      </c>
      <c r="AW1656" s="46" t="str">
        <f>IF(Table1[[#This Row],[Cur_Amount Credit]]&gt;0,ROUND(Table1[[#This Row],[Cur_Amount Credit]],2),"")</f>
        <v/>
      </c>
      <c r="AX1656" s="46" t="str">
        <f>LEFT(Table1[[#This Row],[Cur]],3)</f>
        <v/>
      </c>
      <c r="AY1656" s="59"/>
      <c r="AZ1656" s="46"/>
      <c r="BA1656" s="46" t="str">
        <f>IF(Table1[[#This Row],[Cur]]&lt;&gt;"",IF(Table1[[#This Row],[Cur]]="USD","",ExchangeRate),"")</f>
        <v/>
      </c>
      <c r="BB1656" s="46" t="str">
        <f>IF(Table1[[#This Row],[Grant]]&lt;&gt;"",VLOOKUP(Table1[[#This Row],[Grant]],Grants!B:D,3),"")</f>
        <v/>
      </c>
      <c r="BC1656" s="46" t="str">
        <f>TRIM(Table1[[#This Row],[Vendor ID]])</f>
        <v/>
      </c>
      <c r="BD1656">
        <f>IF(Table1[[#This Row],[Reference Number]]=Q1655,BD1655,BD1655+1)</f>
        <v>0</v>
      </c>
    </row>
    <row r="1657" spans="1:56" ht="11.25" customHeight="1" x14ac:dyDescent="0.25">
      <c r="A1657" s="1"/>
      <c r="B1657" s="88" t="str">
        <f>IF(Table1[[#This Row],[Posting Date]]&lt;&gt;"",IF(Table1[[#This Row],[Reference Number]]=Q1656,B1656+1,1),"")</f>
        <v/>
      </c>
      <c r="C1657" s="61"/>
      <c r="D1657" s="61"/>
      <c r="E1657" s="138"/>
      <c r="F1657" s="141" t="str">
        <f>IFERROR(IF(VLOOKUP(Table1[[#This Row],[Budget Code Description]],Dimentions!$X$6:$AC$139,2,FALSE)="","",VLOOKUP(Table1[[#This Row],[Budget Code Description]],Dimentions!$X$6:$AC$139,2,FALSE)),"")</f>
        <v/>
      </c>
      <c r="G1657" s="141"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1" t="str">
        <f>IFERROR(VLOOKUP(Table1[[#This Row],[Budget Code Description]],Table6[#All],8,FALSE),"")</f>
        <v/>
      </c>
      <c r="L1657" s="63"/>
      <c r="M1657" s="65" t="str">
        <f>IFERROR(VLOOKUP(Table1[[#This Row],[Staff ID]],Table2[],2,FALSE),"")</f>
        <v/>
      </c>
      <c r="N1657" s="209" t="str">
        <f>IFERROR(IF(VLOOKUP(Table1[[#This Row],[Budget Code Description]],Dimentions!$X$6:$AC$134,4,FALSE)="","",VLOOKUP(Table1[[#This Row],[Budget Code Description]],Dimentions!$X$6:$AC$134,4,FALSE)),"")</f>
        <v/>
      </c>
      <c r="O1657" s="65" t="str">
        <f>IFERROR(VLOOKUP(Table1[[#This Row],[Vendor ID]],Table549[],2,FALSE),"")</f>
        <v/>
      </c>
      <c r="P1657" s="63"/>
      <c r="Q1657" s="141" t="str">
        <f>IF(Table1[[#This Row],[Posting Date]]&lt;&gt;"",$D$9,"")</f>
        <v/>
      </c>
      <c r="R1657" s="157" t="str">
        <f>IF(Table1[[#This Row],[Posting Date]]&lt;&gt;"",$D$10,"")</f>
        <v/>
      </c>
      <c r="S1657" s="66"/>
      <c r="T1657" s="63"/>
      <c r="U1657" s="67"/>
      <c r="V1657" s="67"/>
      <c r="W1657" s="67" t="str">
        <f t="shared" si="30"/>
        <v/>
      </c>
      <c r="X1657" s="159" t="str">
        <f>IF(E1657="","",(IF(Table1[[#This Row],[Cur]]="USD",Table1[[#This Row],[Cur_Amount Debit]],Table1[[#This Row],[Cur_Amount Debit]]/Table1[[#This Row],[Exchange Rate]])))</f>
        <v/>
      </c>
      <c r="Y1657" s="159" t="str">
        <f>IF(E1657="","",(IF(Table1[[#This Row],[Cur]]="USD",Table1[[#This Row],[Cur_Amount Credit]],Table1[[#This Row],[Cur_Amount Credit]]/ExchangeRate)))</f>
        <v/>
      </c>
      <c r="Z1657" s="201" t="str">
        <f>IF(E1657="","",(Table1[[#This Row],[Debit USD]]-Table1[[#This Row],[Credit USD]]))</f>
        <v/>
      </c>
      <c r="AA1657" s="226"/>
      <c r="AB1657" s="255"/>
      <c r="AC1657" s="1"/>
      <c r="AD1657" s="15"/>
      <c r="AE1657" s="15" t="str">
        <f>IF(AND(OR(Table1[[#This Row],[Account]]="15030",Table1[[#This Row],[Account]]="15035",Table1[[#This Row],[Account]]="20150"),Table1[[#This Row],[Vendor ID]]=""),1,"")</f>
        <v/>
      </c>
      <c r="AF1657" s="15"/>
      <c r="AG1657" s="15"/>
      <c r="AH1657" s="15"/>
      <c r="AI1657" s="46" t="str">
        <f>IF(Table1[[#This Row],[Posting Date]]&lt;&gt;"","GJ-"&amp;CountryID,"")</f>
        <v/>
      </c>
      <c r="AJ1657" s="59" t="str">
        <f>IF(Table1[[#This Row],[Posting Date]]&lt;&gt;"",Table1[[#This Row],[Posting Date]],"")</f>
        <v/>
      </c>
      <c r="AK1657" s="46"/>
      <c r="AL1657" s="46" t="str">
        <f>IF(Table1[[#This Row],[Description]]&lt;&gt;"",Table1[[#This Row],[Description]],"")</f>
        <v/>
      </c>
      <c r="AM1657" s="46" t="str">
        <f>IF(Table1[[#This Row],[Posting Date]]&lt;&gt;"",Table1[[#This Row],[Reference Number]],"")</f>
        <v/>
      </c>
      <c r="AN1657" s="46" t="str">
        <f>TRIM(Table1[[#This Row],[Line '#]])</f>
        <v/>
      </c>
      <c r="AO1657" s="46" t="str">
        <f>TRIM(Table1[[#This Row],[Account]])</f>
        <v/>
      </c>
      <c r="AP1657" s="46" t="str">
        <f>IF(Table1[[#This Row],[Posting Date]]&lt;&gt;"",$D$5,"")</f>
        <v/>
      </c>
      <c r="AQ1657" s="46" t="str">
        <f>TRIM(Table1[[#This Row],[Departments-Prgrams]])</f>
        <v/>
      </c>
      <c r="AR1657" s="46" t="str">
        <f>TRIM(Table1[[#This Row],[Grant]])</f>
        <v/>
      </c>
      <c r="AS1657" s="46" t="str">
        <f>TRIM(Table1[[#This Row],[Staff ID]])</f>
        <v/>
      </c>
      <c r="AT1657" s="46" t="str">
        <f>IF(TRIM(Table1[[#This Row],[Budget Code]])=0,"",TRIM(Table1[[#This Row],[Budget Code]]))</f>
        <v/>
      </c>
      <c r="AU1657" s="46" t="str">
        <f>IF(Table1[[#This Row],[Line Description]]&lt;&gt;"",Table1[[#This Row],[Line Description]],"")</f>
        <v/>
      </c>
      <c r="AV1657" s="46" t="str">
        <f>IF(Table1[[#This Row],[Cur_Amount Debit]]&gt;0,ROUND(Table1[[#This Row],[Cur_Amount Debit]],2),"")</f>
        <v/>
      </c>
      <c r="AW1657" s="46" t="str">
        <f>IF(Table1[[#This Row],[Cur_Amount Credit]]&gt;0,ROUND(Table1[[#This Row],[Cur_Amount Credit]],2),"")</f>
        <v/>
      </c>
      <c r="AX1657" s="46" t="str">
        <f>LEFT(Table1[[#This Row],[Cur]],3)</f>
        <v/>
      </c>
      <c r="AY1657" s="59"/>
      <c r="AZ1657" s="46"/>
      <c r="BA1657" s="46" t="str">
        <f>IF(Table1[[#This Row],[Cur]]&lt;&gt;"",IF(Table1[[#This Row],[Cur]]="USD","",ExchangeRate),"")</f>
        <v/>
      </c>
      <c r="BB1657" s="46" t="str">
        <f>IF(Table1[[#This Row],[Grant]]&lt;&gt;"",VLOOKUP(Table1[[#This Row],[Grant]],Grants!B:D,3),"")</f>
        <v/>
      </c>
      <c r="BC1657" s="46" t="str">
        <f>TRIM(Table1[[#This Row],[Vendor ID]])</f>
        <v/>
      </c>
      <c r="BD1657">
        <f>IF(Table1[[#This Row],[Reference Number]]=Q1656,BD1656,BD1656+1)</f>
        <v>0</v>
      </c>
    </row>
    <row r="1658" spans="1:56" ht="11.25" customHeight="1" x14ac:dyDescent="0.25">
      <c r="A1658" s="1"/>
      <c r="B1658" s="88" t="str">
        <f>IF(Table1[[#This Row],[Posting Date]]&lt;&gt;"",IF(Table1[[#This Row],[Reference Number]]=Q1657,B1657+1,1),"")</f>
        <v/>
      </c>
      <c r="C1658" s="61"/>
      <c r="D1658" s="61"/>
      <c r="E1658" s="138"/>
      <c r="F1658" s="141" t="str">
        <f>IFERROR(IF(VLOOKUP(Table1[[#This Row],[Budget Code Description]],Dimentions!$X$6:$AC$139,2,FALSE)="","",VLOOKUP(Table1[[#This Row],[Budget Code Description]],Dimentions!$X$6:$AC$139,2,FALSE)),"")</f>
        <v/>
      </c>
      <c r="G1658" s="141"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1" t="str">
        <f>IFERROR(VLOOKUP(Table1[[#This Row],[Budget Code Description]],Table6[#All],8,FALSE),"")</f>
        <v/>
      </c>
      <c r="L1658" s="63"/>
      <c r="M1658" s="65" t="str">
        <f>IFERROR(VLOOKUP(Table1[[#This Row],[Staff ID]],Table2[],2,FALSE),"")</f>
        <v/>
      </c>
      <c r="N1658" s="209" t="str">
        <f>IFERROR(IF(VLOOKUP(Table1[[#This Row],[Budget Code Description]],Dimentions!$X$6:$AC$134,4,FALSE)="","",VLOOKUP(Table1[[#This Row],[Budget Code Description]],Dimentions!$X$6:$AC$134,4,FALSE)),"")</f>
        <v/>
      </c>
      <c r="O1658" s="65" t="str">
        <f>IFERROR(VLOOKUP(Table1[[#This Row],[Vendor ID]],Table549[],2,FALSE),"")</f>
        <v/>
      </c>
      <c r="P1658" s="63"/>
      <c r="Q1658" s="141" t="str">
        <f>IF(Table1[[#This Row],[Posting Date]]&lt;&gt;"",$D$9,"")</f>
        <v/>
      </c>
      <c r="R1658" s="157" t="str">
        <f>IF(Table1[[#This Row],[Posting Date]]&lt;&gt;"",$D$10,"")</f>
        <v/>
      </c>
      <c r="S1658" s="66"/>
      <c r="T1658" s="63"/>
      <c r="U1658" s="67"/>
      <c r="V1658" s="67"/>
      <c r="W1658" s="67" t="str">
        <f t="shared" si="30"/>
        <v/>
      </c>
      <c r="X1658" s="159" t="str">
        <f>IF(E1658="","",(IF(Table1[[#This Row],[Cur]]="USD",Table1[[#This Row],[Cur_Amount Debit]],Table1[[#This Row],[Cur_Amount Debit]]/Table1[[#This Row],[Exchange Rate]])))</f>
        <v/>
      </c>
      <c r="Y1658" s="159" t="str">
        <f>IF(E1658="","",(IF(Table1[[#This Row],[Cur]]="USD",Table1[[#This Row],[Cur_Amount Credit]],Table1[[#This Row],[Cur_Amount Credit]]/ExchangeRate)))</f>
        <v/>
      </c>
      <c r="Z1658" s="201" t="str">
        <f>IF(E1658="","",(Table1[[#This Row],[Debit USD]]-Table1[[#This Row],[Credit USD]]))</f>
        <v/>
      </c>
      <c r="AA1658" s="226"/>
      <c r="AB1658" s="255"/>
      <c r="AC1658" s="1"/>
      <c r="AD1658" s="15"/>
      <c r="AE1658" s="15" t="str">
        <f>IF(AND(OR(Table1[[#This Row],[Account]]="15030",Table1[[#This Row],[Account]]="15035",Table1[[#This Row],[Account]]="20150"),Table1[[#This Row],[Vendor ID]]=""),1,"")</f>
        <v/>
      </c>
      <c r="AF1658" s="15"/>
      <c r="AG1658" s="15"/>
      <c r="AH1658" s="15"/>
      <c r="AI1658" s="46" t="str">
        <f>IF(Table1[[#This Row],[Posting Date]]&lt;&gt;"","GJ-"&amp;CountryID,"")</f>
        <v/>
      </c>
      <c r="AJ1658" s="59" t="str">
        <f>IF(Table1[[#This Row],[Posting Date]]&lt;&gt;"",Table1[[#This Row],[Posting Date]],"")</f>
        <v/>
      </c>
      <c r="AK1658" s="46"/>
      <c r="AL1658" s="46" t="str">
        <f>IF(Table1[[#This Row],[Description]]&lt;&gt;"",Table1[[#This Row],[Description]],"")</f>
        <v/>
      </c>
      <c r="AM1658" s="46" t="str">
        <f>IF(Table1[[#This Row],[Posting Date]]&lt;&gt;"",Table1[[#This Row],[Reference Number]],"")</f>
        <v/>
      </c>
      <c r="AN1658" s="46" t="str">
        <f>TRIM(Table1[[#This Row],[Line '#]])</f>
        <v/>
      </c>
      <c r="AO1658" s="46" t="str">
        <f>TRIM(Table1[[#This Row],[Account]])</f>
        <v/>
      </c>
      <c r="AP1658" s="46" t="str">
        <f>IF(Table1[[#This Row],[Posting Date]]&lt;&gt;"",$D$5,"")</f>
        <v/>
      </c>
      <c r="AQ1658" s="46" t="str">
        <f>TRIM(Table1[[#This Row],[Departments-Prgrams]])</f>
        <v/>
      </c>
      <c r="AR1658" s="46" t="str">
        <f>TRIM(Table1[[#This Row],[Grant]])</f>
        <v/>
      </c>
      <c r="AS1658" s="46" t="str">
        <f>TRIM(Table1[[#This Row],[Staff ID]])</f>
        <v/>
      </c>
      <c r="AT1658" s="46" t="str">
        <f>IF(TRIM(Table1[[#This Row],[Budget Code]])=0,"",TRIM(Table1[[#This Row],[Budget Code]]))</f>
        <v/>
      </c>
      <c r="AU1658" s="46" t="str">
        <f>IF(Table1[[#This Row],[Line Description]]&lt;&gt;"",Table1[[#This Row],[Line Description]],"")</f>
        <v/>
      </c>
      <c r="AV1658" s="46" t="str">
        <f>IF(Table1[[#This Row],[Cur_Amount Debit]]&gt;0,ROUND(Table1[[#This Row],[Cur_Amount Debit]],2),"")</f>
        <v/>
      </c>
      <c r="AW1658" s="46" t="str">
        <f>IF(Table1[[#This Row],[Cur_Amount Credit]]&gt;0,ROUND(Table1[[#This Row],[Cur_Amount Credit]],2),"")</f>
        <v/>
      </c>
      <c r="AX1658" s="46" t="str">
        <f>LEFT(Table1[[#This Row],[Cur]],3)</f>
        <v/>
      </c>
      <c r="AY1658" s="59"/>
      <c r="AZ1658" s="46"/>
      <c r="BA1658" s="46" t="str">
        <f>IF(Table1[[#This Row],[Cur]]&lt;&gt;"",IF(Table1[[#This Row],[Cur]]="USD","",ExchangeRate),"")</f>
        <v/>
      </c>
      <c r="BB1658" s="46" t="str">
        <f>IF(Table1[[#This Row],[Grant]]&lt;&gt;"",VLOOKUP(Table1[[#This Row],[Grant]],Grants!B:D,3),"")</f>
        <v/>
      </c>
      <c r="BC1658" s="46" t="str">
        <f>TRIM(Table1[[#This Row],[Vendor ID]])</f>
        <v/>
      </c>
      <c r="BD1658">
        <f>IF(Table1[[#This Row],[Reference Number]]=Q1657,BD1657,BD1657+1)</f>
        <v>0</v>
      </c>
    </row>
    <row r="1659" spans="1:56" ht="11.25" customHeight="1" x14ac:dyDescent="0.25">
      <c r="A1659" s="1"/>
      <c r="B1659" s="88" t="str">
        <f>IF(Table1[[#This Row],[Posting Date]]&lt;&gt;"",IF(Table1[[#This Row],[Reference Number]]=Q1658,B1658+1,1),"")</f>
        <v/>
      </c>
      <c r="C1659" s="61"/>
      <c r="D1659" s="61"/>
      <c r="E1659" s="138"/>
      <c r="F1659" s="141" t="str">
        <f>IFERROR(IF(VLOOKUP(Table1[[#This Row],[Budget Code Description]],Dimentions!$X$6:$AC$139,2,FALSE)="","",VLOOKUP(Table1[[#This Row],[Budget Code Description]],Dimentions!$X$6:$AC$139,2,FALSE)),"")</f>
        <v/>
      </c>
      <c r="G1659" s="141"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1" t="str">
        <f>IFERROR(VLOOKUP(Table1[[#This Row],[Budget Code Description]],Table6[#All],8,FALSE),"")</f>
        <v/>
      </c>
      <c r="L1659" s="63"/>
      <c r="M1659" s="65" t="str">
        <f>IFERROR(VLOOKUP(Table1[[#This Row],[Staff ID]],Table2[],2,FALSE),"")</f>
        <v/>
      </c>
      <c r="N1659" s="209" t="str">
        <f>IFERROR(IF(VLOOKUP(Table1[[#This Row],[Budget Code Description]],Dimentions!$X$6:$AC$134,4,FALSE)="","",VLOOKUP(Table1[[#This Row],[Budget Code Description]],Dimentions!$X$6:$AC$134,4,FALSE)),"")</f>
        <v/>
      </c>
      <c r="O1659" s="65" t="str">
        <f>IFERROR(VLOOKUP(Table1[[#This Row],[Vendor ID]],Table549[],2,FALSE),"")</f>
        <v/>
      </c>
      <c r="P1659" s="63"/>
      <c r="Q1659" s="141" t="str">
        <f>IF(Table1[[#This Row],[Posting Date]]&lt;&gt;"",$D$9,"")</f>
        <v/>
      </c>
      <c r="R1659" s="157" t="str">
        <f>IF(Table1[[#This Row],[Posting Date]]&lt;&gt;"",$D$10,"")</f>
        <v/>
      </c>
      <c r="S1659" s="66"/>
      <c r="T1659" s="63"/>
      <c r="U1659" s="67"/>
      <c r="V1659" s="67"/>
      <c r="W1659" s="67" t="str">
        <f t="shared" si="30"/>
        <v/>
      </c>
      <c r="X1659" s="159" t="str">
        <f>IF(E1659="","",(IF(Table1[[#This Row],[Cur]]="USD",Table1[[#This Row],[Cur_Amount Debit]],Table1[[#This Row],[Cur_Amount Debit]]/Table1[[#This Row],[Exchange Rate]])))</f>
        <v/>
      </c>
      <c r="Y1659" s="159" t="str">
        <f>IF(E1659="","",(IF(Table1[[#This Row],[Cur]]="USD",Table1[[#This Row],[Cur_Amount Credit]],Table1[[#This Row],[Cur_Amount Credit]]/ExchangeRate)))</f>
        <v/>
      </c>
      <c r="Z1659" s="201" t="str">
        <f>IF(E1659="","",(Table1[[#This Row],[Debit USD]]-Table1[[#This Row],[Credit USD]]))</f>
        <v/>
      </c>
      <c r="AA1659" s="226"/>
      <c r="AB1659" s="255"/>
      <c r="AC1659" s="1"/>
      <c r="AD1659" s="15"/>
      <c r="AE1659" s="15" t="str">
        <f>IF(AND(OR(Table1[[#This Row],[Account]]="15030",Table1[[#This Row],[Account]]="15035",Table1[[#This Row],[Account]]="20150"),Table1[[#This Row],[Vendor ID]]=""),1,"")</f>
        <v/>
      </c>
      <c r="AF1659" s="15"/>
      <c r="AG1659" s="15"/>
      <c r="AH1659" s="15"/>
      <c r="AI1659" s="46" t="str">
        <f>IF(Table1[[#This Row],[Posting Date]]&lt;&gt;"","GJ-"&amp;CountryID,"")</f>
        <v/>
      </c>
      <c r="AJ1659" s="59" t="str">
        <f>IF(Table1[[#This Row],[Posting Date]]&lt;&gt;"",Table1[[#This Row],[Posting Date]],"")</f>
        <v/>
      </c>
      <c r="AK1659" s="46"/>
      <c r="AL1659" s="46" t="str">
        <f>IF(Table1[[#This Row],[Description]]&lt;&gt;"",Table1[[#This Row],[Description]],"")</f>
        <v/>
      </c>
      <c r="AM1659" s="46" t="str">
        <f>IF(Table1[[#This Row],[Posting Date]]&lt;&gt;"",Table1[[#This Row],[Reference Number]],"")</f>
        <v/>
      </c>
      <c r="AN1659" s="46" t="str">
        <f>TRIM(Table1[[#This Row],[Line '#]])</f>
        <v/>
      </c>
      <c r="AO1659" s="46" t="str">
        <f>TRIM(Table1[[#This Row],[Account]])</f>
        <v/>
      </c>
      <c r="AP1659" s="46" t="str">
        <f>IF(Table1[[#This Row],[Posting Date]]&lt;&gt;"",$D$5,"")</f>
        <v/>
      </c>
      <c r="AQ1659" s="46" t="str">
        <f>TRIM(Table1[[#This Row],[Departments-Prgrams]])</f>
        <v/>
      </c>
      <c r="AR1659" s="46" t="str">
        <f>TRIM(Table1[[#This Row],[Grant]])</f>
        <v/>
      </c>
      <c r="AS1659" s="46" t="str">
        <f>TRIM(Table1[[#This Row],[Staff ID]])</f>
        <v/>
      </c>
      <c r="AT1659" s="46" t="str">
        <f>IF(TRIM(Table1[[#This Row],[Budget Code]])=0,"",TRIM(Table1[[#This Row],[Budget Code]]))</f>
        <v/>
      </c>
      <c r="AU1659" s="46" t="str">
        <f>IF(Table1[[#This Row],[Line Description]]&lt;&gt;"",Table1[[#This Row],[Line Description]],"")</f>
        <v/>
      </c>
      <c r="AV1659" s="46" t="str">
        <f>IF(Table1[[#This Row],[Cur_Amount Debit]]&gt;0,ROUND(Table1[[#This Row],[Cur_Amount Debit]],2),"")</f>
        <v/>
      </c>
      <c r="AW1659" s="46" t="str">
        <f>IF(Table1[[#This Row],[Cur_Amount Credit]]&gt;0,ROUND(Table1[[#This Row],[Cur_Amount Credit]],2),"")</f>
        <v/>
      </c>
      <c r="AX1659" s="46" t="str">
        <f>LEFT(Table1[[#This Row],[Cur]],3)</f>
        <v/>
      </c>
      <c r="AY1659" s="59"/>
      <c r="AZ1659" s="46"/>
      <c r="BA1659" s="46" t="str">
        <f>IF(Table1[[#This Row],[Cur]]&lt;&gt;"",IF(Table1[[#This Row],[Cur]]="USD","",ExchangeRate),"")</f>
        <v/>
      </c>
      <c r="BB1659" s="46" t="str">
        <f>IF(Table1[[#This Row],[Grant]]&lt;&gt;"",VLOOKUP(Table1[[#This Row],[Grant]],Grants!B:D,3),"")</f>
        <v/>
      </c>
      <c r="BC1659" s="46" t="str">
        <f>TRIM(Table1[[#This Row],[Vendor ID]])</f>
        <v/>
      </c>
      <c r="BD1659">
        <f>IF(Table1[[#This Row],[Reference Number]]=Q1658,BD1658,BD1658+1)</f>
        <v>0</v>
      </c>
    </row>
    <row r="1660" spans="1:56" ht="11.25" customHeight="1" x14ac:dyDescent="0.25">
      <c r="A1660" s="1"/>
      <c r="B1660" s="88" t="str">
        <f>IF(Table1[[#This Row],[Posting Date]]&lt;&gt;"",IF(Table1[[#This Row],[Reference Number]]=Q1659,B1659+1,1),"")</f>
        <v/>
      </c>
      <c r="C1660" s="61"/>
      <c r="D1660" s="61"/>
      <c r="E1660" s="138"/>
      <c r="F1660" s="141" t="str">
        <f>IFERROR(IF(VLOOKUP(Table1[[#This Row],[Budget Code Description]],Dimentions!$X$6:$AC$139,2,FALSE)="","",VLOOKUP(Table1[[#This Row],[Budget Code Description]],Dimentions!$X$6:$AC$139,2,FALSE)),"")</f>
        <v/>
      </c>
      <c r="G1660" s="141"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1" t="str">
        <f>IFERROR(VLOOKUP(Table1[[#This Row],[Budget Code Description]],Table6[#All],8,FALSE),"")</f>
        <v/>
      </c>
      <c r="L1660" s="63"/>
      <c r="M1660" s="65" t="str">
        <f>IFERROR(VLOOKUP(Table1[[#This Row],[Staff ID]],Table2[],2,FALSE),"")</f>
        <v/>
      </c>
      <c r="N1660" s="209" t="str">
        <f>IFERROR(IF(VLOOKUP(Table1[[#This Row],[Budget Code Description]],Dimentions!$X$6:$AC$134,4,FALSE)="","",VLOOKUP(Table1[[#This Row],[Budget Code Description]],Dimentions!$X$6:$AC$134,4,FALSE)),"")</f>
        <v/>
      </c>
      <c r="O1660" s="65" t="str">
        <f>IFERROR(VLOOKUP(Table1[[#This Row],[Vendor ID]],Table549[],2,FALSE),"")</f>
        <v/>
      </c>
      <c r="P1660" s="63"/>
      <c r="Q1660" s="141" t="str">
        <f>IF(Table1[[#This Row],[Posting Date]]&lt;&gt;"",$D$9,"")</f>
        <v/>
      </c>
      <c r="R1660" s="157" t="str">
        <f>IF(Table1[[#This Row],[Posting Date]]&lt;&gt;"",$D$10,"")</f>
        <v/>
      </c>
      <c r="S1660" s="66"/>
      <c r="T1660" s="63"/>
      <c r="U1660" s="67"/>
      <c r="V1660" s="67"/>
      <c r="W1660" s="67" t="str">
        <f t="shared" si="30"/>
        <v/>
      </c>
      <c r="X1660" s="159" t="str">
        <f>IF(E1660="","",(IF(Table1[[#This Row],[Cur]]="USD",Table1[[#This Row],[Cur_Amount Debit]],Table1[[#This Row],[Cur_Amount Debit]]/Table1[[#This Row],[Exchange Rate]])))</f>
        <v/>
      </c>
      <c r="Y1660" s="159" t="str">
        <f>IF(E1660="","",(IF(Table1[[#This Row],[Cur]]="USD",Table1[[#This Row],[Cur_Amount Credit]],Table1[[#This Row],[Cur_Amount Credit]]/ExchangeRate)))</f>
        <v/>
      </c>
      <c r="Z1660" s="201" t="str">
        <f>IF(E1660="","",(Table1[[#This Row],[Debit USD]]-Table1[[#This Row],[Credit USD]]))</f>
        <v/>
      </c>
      <c r="AA1660" s="226"/>
      <c r="AB1660" s="255"/>
      <c r="AC1660" s="1"/>
      <c r="AD1660" s="15"/>
      <c r="AE1660" s="15" t="str">
        <f>IF(AND(OR(Table1[[#This Row],[Account]]="15030",Table1[[#This Row],[Account]]="15035",Table1[[#This Row],[Account]]="20150"),Table1[[#This Row],[Vendor ID]]=""),1,"")</f>
        <v/>
      </c>
      <c r="AF1660" s="15"/>
      <c r="AG1660" s="15"/>
      <c r="AH1660" s="15"/>
      <c r="AI1660" s="46" t="str">
        <f>IF(Table1[[#This Row],[Posting Date]]&lt;&gt;"","GJ-"&amp;CountryID,"")</f>
        <v/>
      </c>
      <c r="AJ1660" s="59" t="str">
        <f>IF(Table1[[#This Row],[Posting Date]]&lt;&gt;"",Table1[[#This Row],[Posting Date]],"")</f>
        <v/>
      </c>
      <c r="AK1660" s="46"/>
      <c r="AL1660" s="46" t="str">
        <f>IF(Table1[[#This Row],[Description]]&lt;&gt;"",Table1[[#This Row],[Description]],"")</f>
        <v/>
      </c>
      <c r="AM1660" s="46" t="str">
        <f>IF(Table1[[#This Row],[Posting Date]]&lt;&gt;"",Table1[[#This Row],[Reference Number]],"")</f>
        <v/>
      </c>
      <c r="AN1660" s="46" t="str">
        <f>TRIM(Table1[[#This Row],[Line '#]])</f>
        <v/>
      </c>
      <c r="AO1660" s="46" t="str">
        <f>TRIM(Table1[[#This Row],[Account]])</f>
        <v/>
      </c>
      <c r="AP1660" s="46" t="str">
        <f>IF(Table1[[#This Row],[Posting Date]]&lt;&gt;"",$D$5,"")</f>
        <v/>
      </c>
      <c r="AQ1660" s="46" t="str">
        <f>TRIM(Table1[[#This Row],[Departments-Prgrams]])</f>
        <v/>
      </c>
      <c r="AR1660" s="46" t="str">
        <f>TRIM(Table1[[#This Row],[Grant]])</f>
        <v/>
      </c>
      <c r="AS1660" s="46" t="str">
        <f>TRIM(Table1[[#This Row],[Staff ID]])</f>
        <v/>
      </c>
      <c r="AT1660" s="46" t="str">
        <f>IF(TRIM(Table1[[#This Row],[Budget Code]])=0,"",TRIM(Table1[[#This Row],[Budget Code]]))</f>
        <v/>
      </c>
      <c r="AU1660" s="46" t="str">
        <f>IF(Table1[[#This Row],[Line Description]]&lt;&gt;"",Table1[[#This Row],[Line Description]],"")</f>
        <v/>
      </c>
      <c r="AV1660" s="46" t="str">
        <f>IF(Table1[[#This Row],[Cur_Amount Debit]]&gt;0,ROUND(Table1[[#This Row],[Cur_Amount Debit]],2),"")</f>
        <v/>
      </c>
      <c r="AW1660" s="46" t="str">
        <f>IF(Table1[[#This Row],[Cur_Amount Credit]]&gt;0,ROUND(Table1[[#This Row],[Cur_Amount Credit]],2),"")</f>
        <v/>
      </c>
      <c r="AX1660" s="46" t="str">
        <f>LEFT(Table1[[#This Row],[Cur]],3)</f>
        <v/>
      </c>
      <c r="AY1660" s="59"/>
      <c r="AZ1660" s="46"/>
      <c r="BA1660" s="46" t="str">
        <f>IF(Table1[[#This Row],[Cur]]&lt;&gt;"",IF(Table1[[#This Row],[Cur]]="USD","",ExchangeRate),"")</f>
        <v/>
      </c>
      <c r="BB1660" s="46" t="str">
        <f>IF(Table1[[#This Row],[Grant]]&lt;&gt;"",VLOOKUP(Table1[[#This Row],[Grant]],Grants!B:D,3),"")</f>
        <v/>
      </c>
      <c r="BC1660" s="46" t="str">
        <f>TRIM(Table1[[#This Row],[Vendor ID]])</f>
        <v/>
      </c>
      <c r="BD1660">
        <f>IF(Table1[[#This Row],[Reference Number]]=Q1659,BD1659,BD1659+1)</f>
        <v>0</v>
      </c>
    </row>
    <row r="1661" spans="1:56" ht="11.25" customHeight="1" x14ac:dyDescent="0.25">
      <c r="A1661" s="1"/>
      <c r="B1661" s="88" t="str">
        <f>IF(Table1[[#This Row],[Posting Date]]&lt;&gt;"",IF(Table1[[#This Row],[Reference Number]]=Q1660,B1660+1,1),"")</f>
        <v/>
      </c>
      <c r="C1661" s="61"/>
      <c r="D1661" s="61"/>
      <c r="E1661" s="138"/>
      <c r="F1661" s="141" t="str">
        <f>IFERROR(IF(VLOOKUP(Table1[[#This Row],[Budget Code Description]],Dimentions!$X$6:$AC$139,2,FALSE)="","",VLOOKUP(Table1[[#This Row],[Budget Code Description]],Dimentions!$X$6:$AC$139,2,FALSE)),"")</f>
        <v/>
      </c>
      <c r="G1661" s="141"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1" t="str">
        <f>IFERROR(VLOOKUP(Table1[[#This Row],[Budget Code Description]],Table6[#All],8,FALSE),"")</f>
        <v/>
      </c>
      <c r="L1661" s="63"/>
      <c r="M1661" s="65" t="str">
        <f>IFERROR(VLOOKUP(Table1[[#This Row],[Staff ID]],Table2[],2,FALSE),"")</f>
        <v/>
      </c>
      <c r="N1661" s="209" t="str">
        <f>IFERROR(IF(VLOOKUP(Table1[[#This Row],[Budget Code Description]],Dimentions!$X$6:$AC$134,4,FALSE)="","",VLOOKUP(Table1[[#This Row],[Budget Code Description]],Dimentions!$X$6:$AC$134,4,FALSE)),"")</f>
        <v/>
      </c>
      <c r="O1661" s="65" t="str">
        <f>IFERROR(VLOOKUP(Table1[[#This Row],[Vendor ID]],Table549[],2,FALSE),"")</f>
        <v/>
      </c>
      <c r="P1661" s="63"/>
      <c r="Q1661" s="141" t="str">
        <f>IF(Table1[[#This Row],[Posting Date]]&lt;&gt;"",$D$9,"")</f>
        <v/>
      </c>
      <c r="R1661" s="157" t="str">
        <f>IF(Table1[[#This Row],[Posting Date]]&lt;&gt;"",$D$10,"")</f>
        <v/>
      </c>
      <c r="S1661" s="66"/>
      <c r="T1661" s="63"/>
      <c r="U1661" s="67"/>
      <c r="V1661" s="67"/>
      <c r="W1661" s="67" t="str">
        <f t="shared" si="30"/>
        <v/>
      </c>
      <c r="X1661" s="159" t="str">
        <f>IF(E1661="","",(IF(Table1[[#This Row],[Cur]]="USD",Table1[[#This Row],[Cur_Amount Debit]],Table1[[#This Row],[Cur_Amount Debit]]/Table1[[#This Row],[Exchange Rate]])))</f>
        <v/>
      </c>
      <c r="Y1661" s="159" t="str">
        <f>IF(E1661="","",(IF(Table1[[#This Row],[Cur]]="USD",Table1[[#This Row],[Cur_Amount Credit]],Table1[[#This Row],[Cur_Amount Credit]]/ExchangeRate)))</f>
        <v/>
      </c>
      <c r="Z1661" s="201" t="str">
        <f>IF(E1661="","",(Table1[[#This Row],[Debit USD]]-Table1[[#This Row],[Credit USD]]))</f>
        <v/>
      </c>
      <c r="AA1661" s="226"/>
      <c r="AB1661" s="255"/>
      <c r="AC1661" s="1"/>
      <c r="AD1661" s="15"/>
      <c r="AE1661" s="15" t="str">
        <f>IF(AND(OR(Table1[[#This Row],[Account]]="15030",Table1[[#This Row],[Account]]="15035",Table1[[#This Row],[Account]]="20150"),Table1[[#This Row],[Vendor ID]]=""),1,"")</f>
        <v/>
      </c>
      <c r="AF1661" s="15"/>
      <c r="AG1661" s="15"/>
      <c r="AH1661" s="15"/>
      <c r="AI1661" s="46" t="str">
        <f>IF(Table1[[#This Row],[Posting Date]]&lt;&gt;"","GJ-"&amp;CountryID,"")</f>
        <v/>
      </c>
      <c r="AJ1661" s="59" t="str">
        <f>IF(Table1[[#This Row],[Posting Date]]&lt;&gt;"",Table1[[#This Row],[Posting Date]],"")</f>
        <v/>
      </c>
      <c r="AK1661" s="46"/>
      <c r="AL1661" s="46" t="str">
        <f>IF(Table1[[#This Row],[Description]]&lt;&gt;"",Table1[[#This Row],[Description]],"")</f>
        <v/>
      </c>
      <c r="AM1661" s="46" t="str">
        <f>IF(Table1[[#This Row],[Posting Date]]&lt;&gt;"",Table1[[#This Row],[Reference Number]],"")</f>
        <v/>
      </c>
      <c r="AN1661" s="46" t="str">
        <f>TRIM(Table1[[#This Row],[Line '#]])</f>
        <v/>
      </c>
      <c r="AO1661" s="46" t="str">
        <f>TRIM(Table1[[#This Row],[Account]])</f>
        <v/>
      </c>
      <c r="AP1661" s="46" t="str">
        <f>IF(Table1[[#This Row],[Posting Date]]&lt;&gt;"",$D$5,"")</f>
        <v/>
      </c>
      <c r="AQ1661" s="46" t="str">
        <f>TRIM(Table1[[#This Row],[Departments-Prgrams]])</f>
        <v/>
      </c>
      <c r="AR1661" s="46" t="str">
        <f>TRIM(Table1[[#This Row],[Grant]])</f>
        <v/>
      </c>
      <c r="AS1661" s="46" t="str">
        <f>TRIM(Table1[[#This Row],[Staff ID]])</f>
        <v/>
      </c>
      <c r="AT1661" s="46" t="str">
        <f>IF(TRIM(Table1[[#This Row],[Budget Code]])=0,"",TRIM(Table1[[#This Row],[Budget Code]]))</f>
        <v/>
      </c>
      <c r="AU1661" s="46" t="str">
        <f>IF(Table1[[#This Row],[Line Description]]&lt;&gt;"",Table1[[#This Row],[Line Description]],"")</f>
        <v/>
      </c>
      <c r="AV1661" s="46" t="str">
        <f>IF(Table1[[#This Row],[Cur_Amount Debit]]&gt;0,ROUND(Table1[[#This Row],[Cur_Amount Debit]],2),"")</f>
        <v/>
      </c>
      <c r="AW1661" s="46" t="str">
        <f>IF(Table1[[#This Row],[Cur_Amount Credit]]&gt;0,ROUND(Table1[[#This Row],[Cur_Amount Credit]],2),"")</f>
        <v/>
      </c>
      <c r="AX1661" s="46" t="str">
        <f>LEFT(Table1[[#This Row],[Cur]],3)</f>
        <v/>
      </c>
      <c r="AY1661" s="59"/>
      <c r="AZ1661" s="46"/>
      <c r="BA1661" s="46" t="str">
        <f>IF(Table1[[#This Row],[Cur]]&lt;&gt;"",IF(Table1[[#This Row],[Cur]]="USD","",ExchangeRate),"")</f>
        <v/>
      </c>
      <c r="BB1661" s="46" t="str">
        <f>IF(Table1[[#This Row],[Grant]]&lt;&gt;"",VLOOKUP(Table1[[#This Row],[Grant]],Grants!B:D,3),"")</f>
        <v/>
      </c>
      <c r="BC1661" s="46" t="str">
        <f>TRIM(Table1[[#This Row],[Vendor ID]])</f>
        <v/>
      </c>
      <c r="BD1661">
        <f>IF(Table1[[#This Row],[Reference Number]]=Q1660,BD1660,BD1660+1)</f>
        <v>0</v>
      </c>
    </row>
    <row r="1662" spans="1:56" ht="11.25" customHeight="1" x14ac:dyDescent="0.25">
      <c r="A1662" s="1"/>
      <c r="B1662" s="88" t="str">
        <f>IF(Table1[[#This Row],[Posting Date]]&lt;&gt;"",IF(Table1[[#This Row],[Reference Number]]=Q1661,B1661+1,1),"")</f>
        <v/>
      </c>
      <c r="C1662" s="61"/>
      <c r="D1662" s="61"/>
      <c r="E1662" s="138"/>
      <c r="F1662" s="141" t="str">
        <f>IFERROR(IF(VLOOKUP(Table1[[#This Row],[Budget Code Description]],Dimentions!$X$6:$AC$139,2,FALSE)="","",VLOOKUP(Table1[[#This Row],[Budget Code Description]],Dimentions!$X$6:$AC$139,2,FALSE)),"")</f>
        <v/>
      </c>
      <c r="G1662" s="141"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1" t="str">
        <f>IFERROR(VLOOKUP(Table1[[#This Row],[Budget Code Description]],Table6[#All],8,FALSE),"")</f>
        <v/>
      </c>
      <c r="L1662" s="63"/>
      <c r="M1662" s="65" t="str">
        <f>IFERROR(VLOOKUP(Table1[[#This Row],[Staff ID]],Table2[],2,FALSE),"")</f>
        <v/>
      </c>
      <c r="N1662" s="209" t="str">
        <f>IFERROR(IF(VLOOKUP(Table1[[#This Row],[Budget Code Description]],Dimentions!$X$6:$AC$134,4,FALSE)="","",VLOOKUP(Table1[[#This Row],[Budget Code Description]],Dimentions!$X$6:$AC$134,4,FALSE)),"")</f>
        <v/>
      </c>
      <c r="O1662" s="65" t="str">
        <f>IFERROR(VLOOKUP(Table1[[#This Row],[Vendor ID]],Table549[],2,FALSE),"")</f>
        <v/>
      </c>
      <c r="P1662" s="63"/>
      <c r="Q1662" s="141" t="str">
        <f>IF(Table1[[#This Row],[Posting Date]]&lt;&gt;"",$D$9,"")</f>
        <v/>
      </c>
      <c r="R1662" s="157" t="str">
        <f>IF(Table1[[#This Row],[Posting Date]]&lt;&gt;"",$D$10,"")</f>
        <v/>
      </c>
      <c r="S1662" s="66"/>
      <c r="T1662" s="63"/>
      <c r="U1662" s="67"/>
      <c r="V1662" s="67"/>
      <c r="W1662" s="67" t="str">
        <f t="shared" si="30"/>
        <v/>
      </c>
      <c r="X1662" s="159" t="str">
        <f>IF(E1662="","",(IF(Table1[[#This Row],[Cur]]="USD",Table1[[#This Row],[Cur_Amount Debit]],Table1[[#This Row],[Cur_Amount Debit]]/Table1[[#This Row],[Exchange Rate]])))</f>
        <v/>
      </c>
      <c r="Y1662" s="159" t="str">
        <f>IF(E1662="","",(IF(Table1[[#This Row],[Cur]]="USD",Table1[[#This Row],[Cur_Amount Credit]],Table1[[#This Row],[Cur_Amount Credit]]/ExchangeRate)))</f>
        <v/>
      </c>
      <c r="Z1662" s="201" t="str">
        <f>IF(E1662="","",(Table1[[#This Row],[Debit USD]]-Table1[[#This Row],[Credit USD]]))</f>
        <v/>
      </c>
      <c r="AA1662" s="226"/>
      <c r="AB1662" s="255"/>
      <c r="AC1662" s="1"/>
      <c r="AD1662" s="15"/>
      <c r="AE1662" s="15" t="str">
        <f>IF(AND(OR(Table1[[#This Row],[Account]]="15030",Table1[[#This Row],[Account]]="15035",Table1[[#This Row],[Account]]="20150"),Table1[[#This Row],[Vendor ID]]=""),1,"")</f>
        <v/>
      </c>
      <c r="AF1662" s="15"/>
      <c r="AG1662" s="15"/>
      <c r="AH1662" s="15"/>
      <c r="AI1662" s="46" t="str">
        <f>IF(Table1[[#This Row],[Posting Date]]&lt;&gt;"","GJ-"&amp;CountryID,"")</f>
        <v/>
      </c>
      <c r="AJ1662" s="59" t="str">
        <f>IF(Table1[[#This Row],[Posting Date]]&lt;&gt;"",Table1[[#This Row],[Posting Date]],"")</f>
        <v/>
      </c>
      <c r="AK1662" s="46"/>
      <c r="AL1662" s="46" t="str">
        <f>IF(Table1[[#This Row],[Description]]&lt;&gt;"",Table1[[#This Row],[Description]],"")</f>
        <v/>
      </c>
      <c r="AM1662" s="46" t="str">
        <f>IF(Table1[[#This Row],[Posting Date]]&lt;&gt;"",Table1[[#This Row],[Reference Number]],"")</f>
        <v/>
      </c>
      <c r="AN1662" s="46" t="str">
        <f>TRIM(Table1[[#This Row],[Line '#]])</f>
        <v/>
      </c>
      <c r="AO1662" s="46" t="str">
        <f>TRIM(Table1[[#This Row],[Account]])</f>
        <v/>
      </c>
      <c r="AP1662" s="46" t="str">
        <f>IF(Table1[[#This Row],[Posting Date]]&lt;&gt;"",$D$5,"")</f>
        <v/>
      </c>
      <c r="AQ1662" s="46" t="str">
        <f>TRIM(Table1[[#This Row],[Departments-Prgrams]])</f>
        <v/>
      </c>
      <c r="AR1662" s="46" t="str">
        <f>TRIM(Table1[[#This Row],[Grant]])</f>
        <v/>
      </c>
      <c r="AS1662" s="46" t="str">
        <f>TRIM(Table1[[#This Row],[Staff ID]])</f>
        <v/>
      </c>
      <c r="AT1662" s="46" t="str">
        <f>IF(TRIM(Table1[[#This Row],[Budget Code]])=0,"",TRIM(Table1[[#This Row],[Budget Code]]))</f>
        <v/>
      </c>
      <c r="AU1662" s="46" t="str">
        <f>IF(Table1[[#This Row],[Line Description]]&lt;&gt;"",Table1[[#This Row],[Line Description]],"")</f>
        <v/>
      </c>
      <c r="AV1662" s="46" t="str">
        <f>IF(Table1[[#This Row],[Cur_Amount Debit]]&gt;0,ROUND(Table1[[#This Row],[Cur_Amount Debit]],2),"")</f>
        <v/>
      </c>
      <c r="AW1662" s="46" t="str">
        <f>IF(Table1[[#This Row],[Cur_Amount Credit]]&gt;0,ROUND(Table1[[#This Row],[Cur_Amount Credit]],2),"")</f>
        <v/>
      </c>
      <c r="AX1662" s="46" t="str">
        <f>LEFT(Table1[[#This Row],[Cur]],3)</f>
        <v/>
      </c>
      <c r="AY1662" s="59"/>
      <c r="AZ1662" s="46"/>
      <c r="BA1662" s="46" t="str">
        <f>IF(Table1[[#This Row],[Cur]]&lt;&gt;"",IF(Table1[[#This Row],[Cur]]="USD","",ExchangeRate),"")</f>
        <v/>
      </c>
      <c r="BB1662" s="46" t="str">
        <f>IF(Table1[[#This Row],[Grant]]&lt;&gt;"",VLOOKUP(Table1[[#This Row],[Grant]],Grants!B:D,3),"")</f>
        <v/>
      </c>
      <c r="BC1662" s="46" t="str">
        <f>TRIM(Table1[[#This Row],[Vendor ID]])</f>
        <v/>
      </c>
      <c r="BD1662">
        <f>IF(Table1[[#This Row],[Reference Number]]=Q1661,BD1661,BD1661+1)</f>
        <v>0</v>
      </c>
    </row>
    <row r="1663" spans="1:56" ht="11.25" customHeight="1" x14ac:dyDescent="0.25">
      <c r="A1663" s="1"/>
      <c r="B1663" s="88" t="str">
        <f>IF(Table1[[#This Row],[Posting Date]]&lt;&gt;"",IF(Table1[[#This Row],[Reference Number]]=Q1662,B1662+1,1),"")</f>
        <v/>
      </c>
      <c r="C1663" s="61"/>
      <c r="D1663" s="61"/>
      <c r="E1663" s="138"/>
      <c r="F1663" s="141" t="str">
        <f>IFERROR(IF(VLOOKUP(Table1[[#This Row],[Budget Code Description]],Dimentions!$X$6:$AC$139,2,FALSE)="","",VLOOKUP(Table1[[#This Row],[Budget Code Description]],Dimentions!$X$6:$AC$139,2,FALSE)),"")</f>
        <v/>
      </c>
      <c r="G1663" s="141"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1" t="str">
        <f>IFERROR(VLOOKUP(Table1[[#This Row],[Budget Code Description]],Table6[#All],8,FALSE),"")</f>
        <v/>
      </c>
      <c r="L1663" s="63"/>
      <c r="M1663" s="65" t="str">
        <f>IFERROR(VLOOKUP(Table1[[#This Row],[Staff ID]],Table2[],2,FALSE),"")</f>
        <v/>
      </c>
      <c r="N1663" s="209" t="str">
        <f>IFERROR(IF(VLOOKUP(Table1[[#This Row],[Budget Code Description]],Dimentions!$X$6:$AC$134,4,FALSE)="","",VLOOKUP(Table1[[#This Row],[Budget Code Description]],Dimentions!$X$6:$AC$134,4,FALSE)),"")</f>
        <v/>
      </c>
      <c r="O1663" s="65" t="str">
        <f>IFERROR(VLOOKUP(Table1[[#This Row],[Vendor ID]],Table549[],2,FALSE),"")</f>
        <v/>
      </c>
      <c r="P1663" s="63"/>
      <c r="Q1663" s="141" t="str">
        <f>IF(Table1[[#This Row],[Posting Date]]&lt;&gt;"",$D$9,"")</f>
        <v/>
      </c>
      <c r="R1663" s="157" t="str">
        <f>IF(Table1[[#This Row],[Posting Date]]&lt;&gt;"",$D$10,"")</f>
        <v/>
      </c>
      <c r="S1663" s="66"/>
      <c r="T1663" s="63"/>
      <c r="U1663" s="67"/>
      <c r="V1663" s="67"/>
      <c r="W1663" s="67" t="str">
        <f t="shared" si="30"/>
        <v/>
      </c>
      <c r="X1663" s="159" t="str">
        <f>IF(E1663="","",(IF(Table1[[#This Row],[Cur]]="USD",Table1[[#This Row],[Cur_Amount Debit]],Table1[[#This Row],[Cur_Amount Debit]]/Table1[[#This Row],[Exchange Rate]])))</f>
        <v/>
      </c>
      <c r="Y1663" s="159" t="str">
        <f>IF(E1663="","",(IF(Table1[[#This Row],[Cur]]="USD",Table1[[#This Row],[Cur_Amount Credit]],Table1[[#This Row],[Cur_Amount Credit]]/ExchangeRate)))</f>
        <v/>
      </c>
      <c r="Z1663" s="201" t="str">
        <f>IF(E1663="","",(Table1[[#This Row],[Debit USD]]-Table1[[#This Row],[Credit USD]]))</f>
        <v/>
      </c>
      <c r="AA1663" s="226"/>
      <c r="AB1663" s="255"/>
      <c r="AC1663" s="1"/>
      <c r="AD1663" s="15"/>
      <c r="AE1663" s="15" t="str">
        <f>IF(AND(OR(Table1[[#This Row],[Account]]="15030",Table1[[#This Row],[Account]]="15035",Table1[[#This Row],[Account]]="20150"),Table1[[#This Row],[Vendor ID]]=""),1,"")</f>
        <v/>
      </c>
      <c r="AF1663" s="15"/>
      <c r="AG1663" s="15"/>
      <c r="AH1663" s="15"/>
      <c r="AI1663" s="46" t="str">
        <f>IF(Table1[[#This Row],[Posting Date]]&lt;&gt;"","GJ-"&amp;CountryID,"")</f>
        <v/>
      </c>
      <c r="AJ1663" s="59" t="str">
        <f>IF(Table1[[#This Row],[Posting Date]]&lt;&gt;"",Table1[[#This Row],[Posting Date]],"")</f>
        <v/>
      </c>
      <c r="AK1663" s="46"/>
      <c r="AL1663" s="46" t="str">
        <f>IF(Table1[[#This Row],[Description]]&lt;&gt;"",Table1[[#This Row],[Description]],"")</f>
        <v/>
      </c>
      <c r="AM1663" s="46" t="str">
        <f>IF(Table1[[#This Row],[Posting Date]]&lt;&gt;"",Table1[[#This Row],[Reference Number]],"")</f>
        <v/>
      </c>
      <c r="AN1663" s="46" t="str">
        <f>TRIM(Table1[[#This Row],[Line '#]])</f>
        <v/>
      </c>
      <c r="AO1663" s="46" t="str">
        <f>TRIM(Table1[[#This Row],[Account]])</f>
        <v/>
      </c>
      <c r="AP1663" s="46" t="str">
        <f>IF(Table1[[#This Row],[Posting Date]]&lt;&gt;"",$D$5,"")</f>
        <v/>
      </c>
      <c r="AQ1663" s="46" t="str">
        <f>TRIM(Table1[[#This Row],[Departments-Prgrams]])</f>
        <v/>
      </c>
      <c r="AR1663" s="46" t="str">
        <f>TRIM(Table1[[#This Row],[Grant]])</f>
        <v/>
      </c>
      <c r="AS1663" s="46" t="str">
        <f>TRIM(Table1[[#This Row],[Staff ID]])</f>
        <v/>
      </c>
      <c r="AT1663" s="46" t="str">
        <f>IF(TRIM(Table1[[#This Row],[Budget Code]])=0,"",TRIM(Table1[[#This Row],[Budget Code]]))</f>
        <v/>
      </c>
      <c r="AU1663" s="46" t="str">
        <f>IF(Table1[[#This Row],[Line Description]]&lt;&gt;"",Table1[[#This Row],[Line Description]],"")</f>
        <v/>
      </c>
      <c r="AV1663" s="46" t="str">
        <f>IF(Table1[[#This Row],[Cur_Amount Debit]]&gt;0,ROUND(Table1[[#This Row],[Cur_Amount Debit]],2),"")</f>
        <v/>
      </c>
      <c r="AW1663" s="46" t="str">
        <f>IF(Table1[[#This Row],[Cur_Amount Credit]]&gt;0,ROUND(Table1[[#This Row],[Cur_Amount Credit]],2),"")</f>
        <v/>
      </c>
      <c r="AX1663" s="46" t="str">
        <f>LEFT(Table1[[#This Row],[Cur]],3)</f>
        <v/>
      </c>
      <c r="AY1663" s="59"/>
      <c r="AZ1663" s="46"/>
      <c r="BA1663" s="46" t="str">
        <f>IF(Table1[[#This Row],[Cur]]&lt;&gt;"",IF(Table1[[#This Row],[Cur]]="USD","",ExchangeRate),"")</f>
        <v/>
      </c>
      <c r="BB1663" s="46" t="str">
        <f>IF(Table1[[#This Row],[Grant]]&lt;&gt;"",VLOOKUP(Table1[[#This Row],[Grant]],Grants!B:D,3),"")</f>
        <v/>
      </c>
      <c r="BC1663" s="46" t="str">
        <f>TRIM(Table1[[#This Row],[Vendor ID]])</f>
        <v/>
      </c>
      <c r="BD1663">
        <f>IF(Table1[[#This Row],[Reference Number]]=Q1662,BD1662,BD1662+1)</f>
        <v>0</v>
      </c>
    </row>
    <row r="1664" spans="1:56" ht="11.25" customHeight="1" x14ac:dyDescent="0.25">
      <c r="A1664" s="1"/>
      <c r="B1664" s="88" t="str">
        <f>IF(Table1[[#This Row],[Posting Date]]&lt;&gt;"",IF(Table1[[#This Row],[Reference Number]]=Q1663,B1663+1,1),"")</f>
        <v/>
      </c>
      <c r="C1664" s="61"/>
      <c r="D1664" s="61"/>
      <c r="E1664" s="138"/>
      <c r="F1664" s="141" t="str">
        <f>IFERROR(IF(VLOOKUP(Table1[[#This Row],[Budget Code Description]],Dimentions!$X$6:$AC$139,2,FALSE)="","",VLOOKUP(Table1[[#This Row],[Budget Code Description]],Dimentions!$X$6:$AC$139,2,FALSE)),"")</f>
        <v/>
      </c>
      <c r="G1664" s="141"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1" t="str">
        <f>IFERROR(VLOOKUP(Table1[[#This Row],[Budget Code Description]],Table6[#All],8,FALSE),"")</f>
        <v/>
      </c>
      <c r="L1664" s="63"/>
      <c r="M1664" s="65" t="str">
        <f>IFERROR(VLOOKUP(Table1[[#This Row],[Staff ID]],Table2[],2,FALSE),"")</f>
        <v/>
      </c>
      <c r="N1664" s="209" t="str">
        <f>IFERROR(IF(VLOOKUP(Table1[[#This Row],[Budget Code Description]],Dimentions!$X$6:$AC$134,4,FALSE)="","",VLOOKUP(Table1[[#This Row],[Budget Code Description]],Dimentions!$X$6:$AC$134,4,FALSE)),"")</f>
        <v/>
      </c>
      <c r="O1664" s="65" t="str">
        <f>IFERROR(VLOOKUP(Table1[[#This Row],[Vendor ID]],Table549[],2,FALSE),"")</f>
        <v/>
      </c>
      <c r="P1664" s="63"/>
      <c r="Q1664" s="141" t="str">
        <f>IF(Table1[[#This Row],[Posting Date]]&lt;&gt;"",$D$9,"")</f>
        <v/>
      </c>
      <c r="R1664" s="157" t="str">
        <f>IF(Table1[[#This Row],[Posting Date]]&lt;&gt;"",$D$10,"")</f>
        <v/>
      </c>
      <c r="S1664" s="66"/>
      <c r="T1664" s="63"/>
      <c r="U1664" s="67"/>
      <c r="V1664" s="67"/>
      <c r="W1664" s="67" t="str">
        <f t="shared" si="30"/>
        <v/>
      </c>
      <c r="X1664" s="159" t="str">
        <f>IF(E1664="","",(IF(Table1[[#This Row],[Cur]]="USD",Table1[[#This Row],[Cur_Amount Debit]],Table1[[#This Row],[Cur_Amount Debit]]/Table1[[#This Row],[Exchange Rate]])))</f>
        <v/>
      </c>
      <c r="Y1664" s="159" t="str">
        <f>IF(E1664="","",(IF(Table1[[#This Row],[Cur]]="USD",Table1[[#This Row],[Cur_Amount Credit]],Table1[[#This Row],[Cur_Amount Credit]]/ExchangeRate)))</f>
        <v/>
      </c>
      <c r="Z1664" s="201" t="str">
        <f>IF(E1664="","",(Table1[[#This Row],[Debit USD]]-Table1[[#This Row],[Credit USD]]))</f>
        <v/>
      </c>
      <c r="AA1664" s="226"/>
      <c r="AB1664" s="255"/>
      <c r="AC1664" s="1"/>
      <c r="AD1664" s="15"/>
      <c r="AE1664" s="15" t="str">
        <f>IF(AND(OR(Table1[[#This Row],[Account]]="15030",Table1[[#This Row],[Account]]="15035",Table1[[#This Row],[Account]]="20150"),Table1[[#This Row],[Vendor ID]]=""),1,"")</f>
        <v/>
      </c>
      <c r="AF1664" s="15"/>
      <c r="AG1664" s="15"/>
      <c r="AH1664" s="15"/>
      <c r="AI1664" s="46" t="str">
        <f>IF(Table1[[#This Row],[Posting Date]]&lt;&gt;"","GJ-"&amp;CountryID,"")</f>
        <v/>
      </c>
      <c r="AJ1664" s="59" t="str">
        <f>IF(Table1[[#This Row],[Posting Date]]&lt;&gt;"",Table1[[#This Row],[Posting Date]],"")</f>
        <v/>
      </c>
      <c r="AK1664" s="46"/>
      <c r="AL1664" s="46" t="str">
        <f>IF(Table1[[#This Row],[Description]]&lt;&gt;"",Table1[[#This Row],[Description]],"")</f>
        <v/>
      </c>
      <c r="AM1664" s="46" t="str">
        <f>IF(Table1[[#This Row],[Posting Date]]&lt;&gt;"",Table1[[#This Row],[Reference Number]],"")</f>
        <v/>
      </c>
      <c r="AN1664" s="46" t="str">
        <f>TRIM(Table1[[#This Row],[Line '#]])</f>
        <v/>
      </c>
      <c r="AO1664" s="46" t="str">
        <f>TRIM(Table1[[#This Row],[Account]])</f>
        <v/>
      </c>
      <c r="AP1664" s="46" t="str">
        <f>IF(Table1[[#This Row],[Posting Date]]&lt;&gt;"",$D$5,"")</f>
        <v/>
      </c>
      <c r="AQ1664" s="46" t="str">
        <f>TRIM(Table1[[#This Row],[Departments-Prgrams]])</f>
        <v/>
      </c>
      <c r="AR1664" s="46" t="str">
        <f>TRIM(Table1[[#This Row],[Grant]])</f>
        <v/>
      </c>
      <c r="AS1664" s="46" t="str">
        <f>TRIM(Table1[[#This Row],[Staff ID]])</f>
        <v/>
      </c>
      <c r="AT1664" s="46" t="str">
        <f>IF(TRIM(Table1[[#This Row],[Budget Code]])=0,"",TRIM(Table1[[#This Row],[Budget Code]]))</f>
        <v/>
      </c>
      <c r="AU1664" s="46" t="str">
        <f>IF(Table1[[#This Row],[Line Description]]&lt;&gt;"",Table1[[#This Row],[Line Description]],"")</f>
        <v/>
      </c>
      <c r="AV1664" s="46" t="str">
        <f>IF(Table1[[#This Row],[Cur_Amount Debit]]&gt;0,ROUND(Table1[[#This Row],[Cur_Amount Debit]],2),"")</f>
        <v/>
      </c>
      <c r="AW1664" s="46" t="str">
        <f>IF(Table1[[#This Row],[Cur_Amount Credit]]&gt;0,ROUND(Table1[[#This Row],[Cur_Amount Credit]],2),"")</f>
        <v/>
      </c>
      <c r="AX1664" s="46" t="str">
        <f>LEFT(Table1[[#This Row],[Cur]],3)</f>
        <v/>
      </c>
      <c r="AY1664" s="59"/>
      <c r="AZ1664" s="46"/>
      <c r="BA1664" s="46" t="str">
        <f>IF(Table1[[#This Row],[Cur]]&lt;&gt;"",IF(Table1[[#This Row],[Cur]]="USD","",ExchangeRate),"")</f>
        <v/>
      </c>
      <c r="BB1664" s="46" t="str">
        <f>IF(Table1[[#This Row],[Grant]]&lt;&gt;"",VLOOKUP(Table1[[#This Row],[Grant]],Grants!B:D,3),"")</f>
        <v/>
      </c>
      <c r="BC1664" s="46" t="str">
        <f>TRIM(Table1[[#This Row],[Vendor ID]])</f>
        <v/>
      </c>
      <c r="BD1664">
        <f>IF(Table1[[#This Row],[Reference Number]]=Q1663,BD1663,BD1663+1)</f>
        <v>0</v>
      </c>
    </row>
    <row r="1665" spans="1:56" ht="11.25" customHeight="1" x14ac:dyDescent="0.25">
      <c r="A1665" s="1"/>
      <c r="B1665" s="88" t="str">
        <f>IF(Table1[[#This Row],[Posting Date]]&lt;&gt;"",IF(Table1[[#This Row],[Reference Number]]=Q1664,B1664+1,1),"")</f>
        <v/>
      </c>
      <c r="C1665" s="61"/>
      <c r="D1665" s="61"/>
      <c r="E1665" s="138"/>
      <c r="F1665" s="141" t="str">
        <f>IFERROR(IF(VLOOKUP(Table1[[#This Row],[Budget Code Description]],Dimentions!$X$6:$AC$139,2,FALSE)="","",VLOOKUP(Table1[[#This Row],[Budget Code Description]],Dimentions!$X$6:$AC$139,2,FALSE)),"")</f>
        <v/>
      </c>
      <c r="G1665" s="141"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1" t="str">
        <f>IFERROR(VLOOKUP(Table1[[#This Row],[Budget Code Description]],Table6[#All],8,FALSE),"")</f>
        <v/>
      </c>
      <c r="L1665" s="63"/>
      <c r="M1665" s="65" t="str">
        <f>IFERROR(VLOOKUP(Table1[[#This Row],[Staff ID]],Table2[],2,FALSE),"")</f>
        <v/>
      </c>
      <c r="N1665" s="209" t="str">
        <f>IFERROR(IF(VLOOKUP(Table1[[#This Row],[Budget Code Description]],Dimentions!$X$6:$AC$134,4,FALSE)="","",VLOOKUP(Table1[[#This Row],[Budget Code Description]],Dimentions!$X$6:$AC$134,4,FALSE)),"")</f>
        <v/>
      </c>
      <c r="O1665" s="65" t="str">
        <f>IFERROR(VLOOKUP(Table1[[#This Row],[Vendor ID]],Table549[],2,FALSE),"")</f>
        <v/>
      </c>
      <c r="P1665" s="63"/>
      <c r="Q1665" s="141" t="str">
        <f>IF(Table1[[#This Row],[Posting Date]]&lt;&gt;"",$D$9,"")</f>
        <v/>
      </c>
      <c r="R1665" s="157" t="str">
        <f>IF(Table1[[#This Row],[Posting Date]]&lt;&gt;"",$D$10,"")</f>
        <v/>
      </c>
      <c r="S1665" s="66"/>
      <c r="T1665" s="63"/>
      <c r="U1665" s="67"/>
      <c r="V1665" s="67"/>
      <c r="W1665" s="67" t="str">
        <f t="shared" si="30"/>
        <v/>
      </c>
      <c r="X1665" s="159" t="str">
        <f>IF(E1665="","",(IF(Table1[[#This Row],[Cur]]="USD",Table1[[#This Row],[Cur_Amount Debit]],Table1[[#This Row],[Cur_Amount Debit]]/Table1[[#This Row],[Exchange Rate]])))</f>
        <v/>
      </c>
      <c r="Y1665" s="159" t="str">
        <f>IF(E1665="","",(IF(Table1[[#This Row],[Cur]]="USD",Table1[[#This Row],[Cur_Amount Credit]],Table1[[#This Row],[Cur_Amount Credit]]/ExchangeRate)))</f>
        <v/>
      </c>
      <c r="Z1665" s="201" t="str">
        <f>IF(E1665="","",(Table1[[#This Row],[Debit USD]]-Table1[[#This Row],[Credit USD]]))</f>
        <v/>
      </c>
      <c r="AA1665" s="226"/>
      <c r="AB1665" s="255"/>
      <c r="AC1665" s="1"/>
      <c r="AD1665" s="15"/>
      <c r="AE1665" s="15" t="str">
        <f>IF(AND(OR(Table1[[#This Row],[Account]]="15030",Table1[[#This Row],[Account]]="15035",Table1[[#This Row],[Account]]="20150"),Table1[[#This Row],[Vendor ID]]=""),1,"")</f>
        <v/>
      </c>
      <c r="AF1665" s="15"/>
      <c r="AG1665" s="15"/>
      <c r="AH1665" s="15"/>
      <c r="AI1665" s="46" t="str">
        <f>IF(Table1[[#This Row],[Posting Date]]&lt;&gt;"","GJ-"&amp;CountryID,"")</f>
        <v/>
      </c>
      <c r="AJ1665" s="59" t="str">
        <f>IF(Table1[[#This Row],[Posting Date]]&lt;&gt;"",Table1[[#This Row],[Posting Date]],"")</f>
        <v/>
      </c>
      <c r="AK1665" s="46"/>
      <c r="AL1665" s="46" t="str">
        <f>IF(Table1[[#This Row],[Description]]&lt;&gt;"",Table1[[#This Row],[Description]],"")</f>
        <v/>
      </c>
      <c r="AM1665" s="46" t="str">
        <f>IF(Table1[[#This Row],[Posting Date]]&lt;&gt;"",Table1[[#This Row],[Reference Number]],"")</f>
        <v/>
      </c>
      <c r="AN1665" s="46" t="str">
        <f>TRIM(Table1[[#This Row],[Line '#]])</f>
        <v/>
      </c>
      <c r="AO1665" s="46" t="str">
        <f>TRIM(Table1[[#This Row],[Account]])</f>
        <v/>
      </c>
      <c r="AP1665" s="46" t="str">
        <f>IF(Table1[[#This Row],[Posting Date]]&lt;&gt;"",$D$5,"")</f>
        <v/>
      </c>
      <c r="AQ1665" s="46" t="str">
        <f>TRIM(Table1[[#This Row],[Departments-Prgrams]])</f>
        <v/>
      </c>
      <c r="AR1665" s="46" t="str">
        <f>TRIM(Table1[[#This Row],[Grant]])</f>
        <v/>
      </c>
      <c r="AS1665" s="46" t="str">
        <f>TRIM(Table1[[#This Row],[Staff ID]])</f>
        <v/>
      </c>
      <c r="AT1665" s="46" t="str">
        <f>IF(TRIM(Table1[[#This Row],[Budget Code]])=0,"",TRIM(Table1[[#This Row],[Budget Code]]))</f>
        <v/>
      </c>
      <c r="AU1665" s="46" t="str">
        <f>IF(Table1[[#This Row],[Line Description]]&lt;&gt;"",Table1[[#This Row],[Line Description]],"")</f>
        <v/>
      </c>
      <c r="AV1665" s="46" t="str">
        <f>IF(Table1[[#This Row],[Cur_Amount Debit]]&gt;0,ROUND(Table1[[#This Row],[Cur_Amount Debit]],2),"")</f>
        <v/>
      </c>
      <c r="AW1665" s="46" t="str">
        <f>IF(Table1[[#This Row],[Cur_Amount Credit]]&gt;0,ROUND(Table1[[#This Row],[Cur_Amount Credit]],2),"")</f>
        <v/>
      </c>
      <c r="AX1665" s="46" t="str">
        <f>LEFT(Table1[[#This Row],[Cur]],3)</f>
        <v/>
      </c>
      <c r="AY1665" s="59"/>
      <c r="AZ1665" s="46"/>
      <c r="BA1665" s="46" t="str">
        <f>IF(Table1[[#This Row],[Cur]]&lt;&gt;"",IF(Table1[[#This Row],[Cur]]="USD","",ExchangeRate),"")</f>
        <v/>
      </c>
      <c r="BB1665" s="46" t="str">
        <f>IF(Table1[[#This Row],[Grant]]&lt;&gt;"",VLOOKUP(Table1[[#This Row],[Grant]],Grants!B:D,3),"")</f>
        <v/>
      </c>
      <c r="BC1665" s="46" t="str">
        <f>TRIM(Table1[[#This Row],[Vendor ID]])</f>
        <v/>
      </c>
      <c r="BD1665">
        <f>IF(Table1[[#This Row],[Reference Number]]=Q1664,BD1664,BD1664+1)</f>
        <v>0</v>
      </c>
    </row>
    <row r="1666" spans="1:56" ht="11.25" customHeight="1" x14ac:dyDescent="0.25">
      <c r="A1666" s="1"/>
      <c r="B1666" s="88" t="str">
        <f>IF(Table1[[#This Row],[Posting Date]]&lt;&gt;"",IF(Table1[[#This Row],[Reference Number]]=Q1665,B1665+1,1),"")</f>
        <v/>
      </c>
      <c r="C1666" s="61"/>
      <c r="D1666" s="61"/>
      <c r="E1666" s="138"/>
      <c r="F1666" s="141" t="str">
        <f>IFERROR(IF(VLOOKUP(Table1[[#This Row],[Budget Code Description]],Dimentions!$X$6:$AC$139,2,FALSE)="","",VLOOKUP(Table1[[#This Row],[Budget Code Description]],Dimentions!$X$6:$AC$139,2,FALSE)),"")</f>
        <v/>
      </c>
      <c r="G1666" s="141"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1" t="str">
        <f>IFERROR(VLOOKUP(Table1[[#This Row],[Budget Code Description]],Table6[#All],8,FALSE),"")</f>
        <v/>
      </c>
      <c r="L1666" s="63"/>
      <c r="M1666" s="65" t="str">
        <f>IFERROR(VLOOKUP(Table1[[#This Row],[Staff ID]],Table2[],2,FALSE),"")</f>
        <v/>
      </c>
      <c r="N1666" s="209" t="str">
        <f>IFERROR(IF(VLOOKUP(Table1[[#This Row],[Budget Code Description]],Dimentions!$X$6:$AC$134,4,FALSE)="","",VLOOKUP(Table1[[#This Row],[Budget Code Description]],Dimentions!$X$6:$AC$134,4,FALSE)),"")</f>
        <v/>
      </c>
      <c r="O1666" s="65" t="str">
        <f>IFERROR(VLOOKUP(Table1[[#This Row],[Vendor ID]],Table549[],2,FALSE),"")</f>
        <v/>
      </c>
      <c r="P1666" s="63"/>
      <c r="Q1666" s="141" t="str">
        <f>IF(Table1[[#This Row],[Posting Date]]&lt;&gt;"",$D$9,"")</f>
        <v/>
      </c>
      <c r="R1666" s="157" t="str">
        <f>IF(Table1[[#This Row],[Posting Date]]&lt;&gt;"",$D$10,"")</f>
        <v/>
      </c>
      <c r="S1666" s="66"/>
      <c r="T1666" s="63"/>
      <c r="U1666" s="67"/>
      <c r="V1666" s="67"/>
      <c r="W1666" s="67" t="str">
        <f t="shared" si="30"/>
        <v/>
      </c>
      <c r="X1666" s="159" t="str">
        <f>IF(E1666="","",(IF(Table1[[#This Row],[Cur]]="USD",Table1[[#This Row],[Cur_Amount Debit]],Table1[[#This Row],[Cur_Amount Debit]]/Table1[[#This Row],[Exchange Rate]])))</f>
        <v/>
      </c>
      <c r="Y1666" s="159" t="str">
        <f>IF(E1666="","",(IF(Table1[[#This Row],[Cur]]="USD",Table1[[#This Row],[Cur_Amount Credit]],Table1[[#This Row],[Cur_Amount Credit]]/ExchangeRate)))</f>
        <v/>
      </c>
      <c r="Z1666" s="201" t="str">
        <f>IF(E1666="","",(Table1[[#This Row],[Debit USD]]-Table1[[#This Row],[Credit USD]]))</f>
        <v/>
      </c>
      <c r="AA1666" s="226"/>
      <c r="AB1666" s="255"/>
      <c r="AC1666" s="1"/>
      <c r="AD1666" s="15"/>
      <c r="AE1666" s="15" t="str">
        <f>IF(AND(OR(Table1[[#This Row],[Account]]="15030",Table1[[#This Row],[Account]]="15035",Table1[[#This Row],[Account]]="20150"),Table1[[#This Row],[Vendor ID]]=""),1,"")</f>
        <v/>
      </c>
      <c r="AF1666" s="15"/>
      <c r="AG1666" s="15"/>
      <c r="AH1666" s="15"/>
      <c r="AI1666" s="46" t="str">
        <f>IF(Table1[[#This Row],[Posting Date]]&lt;&gt;"","GJ-"&amp;CountryID,"")</f>
        <v/>
      </c>
      <c r="AJ1666" s="59" t="str">
        <f>IF(Table1[[#This Row],[Posting Date]]&lt;&gt;"",Table1[[#This Row],[Posting Date]],"")</f>
        <v/>
      </c>
      <c r="AK1666" s="46"/>
      <c r="AL1666" s="46" t="str">
        <f>IF(Table1[[#This Row],[Description]]&lt;&gt;"",Table1[[#This Row],[Description]],"")</f>
        <v/>
      </c>
      <c r="AM1666" s="46" t="str">
        <f>IF(Table1[[#This Row],[Posting Date]]&lt;&gt;"",Table1[[#This Row],[Reference Number]],"")</f>
        <v/>
      </c>
      <c r="AN1666" s="46" t="str">
        <f>TRIM(Table1[[#This Row],[Line '#]])</f>
        <v/>
      </c>
      <c r="AO1666" s="46" t="str">
        <f>TRIM(Table1[[#This Row],[Account]])</f>
        <v/>
      </c>
      <c r="AP1666" s="46" t="str">
        <f>IF(Table1[[#This Row],[Posting Date]]&lt;&gt;"",$D$5,"")</f>
        <v/>
      </c>
      <c r="AQ1666" s="46" t="str">
        <f>TRIM(Table1[[#This Row],[Departments-Prgrams]])</f>
        <v/>
      </c>
      <c r="AR1666" s="46" t="str">
        <f>TRIM(Table1[[#This Row],[Grant]])</f>
        <v/>
      </c>
      <c r="AS1666" s="46" t="str">
        <f>TRIM(Table1[[#This Row],[Staff ID]])</f>
        <v/>
      </c>
      <c r="AT1666" s="46" t="str">
        <f>IF(TRIM(Table1[[#This Row],[Budget Code]])=0,"",TRIM(Table1[[#This Row],[Budget Code]]))</f>
        <v/>
      </c>
      <c r="AU1666" s="46" t="str">
        <f>IF(Table1[[#This Row],[Line Description]]&lt;&gt;"",Table1[[#This Row],[Line Description]],"")</f>
        <v/>
      </c>
      <c r="AV1666" s="46" t="str">
        <f>IF(Table1[[#This Row],[Cur_Amount Debit]]&gt;0,ROUND(Table1[[#This Row],[Cur_Amount Debit]],2),"")</f>
        <v/>
      </c>
      <c r="AW1666" s="46" t="str">
        <f>IF(Table1[[#This Row],[Cur_Amount Credit]]&gt;0,ROUND(Table1[[#This Row],[Cur_Amount Credit]],2),"")</f>
        <v/>
      </c>
      <c r="AX1666" s="46" t="str">
        <f>LEFT(Table1[[#This Row],[Cur]],3)</f>
        <v/>
      </c>
      <c r="AY1666" s="59"/>
      <c r="AZ1666" s="46"/>
      <c r="BA1666" s="46" t="str">
        <f>IF(Table1[[#This Row],[Cur]]&lt;&gt;"",IF(Table1[[#This Row],[Cur]]="USD","",ExchangeRate),"")</f>
        <v/>
      </c>
      <c r="BB1666" s="46" t="str">
        <f>IF(Table1[[#This Row],[Grant]]&lt;&gt;"",VLOOKUP(Table1[[#This Row],[Grant]],Grants!B:D,3),"")</f>
        <v/>
      </c>
      <c r="BC1666" s="46" t="str">
        <f>TRIM(Table1[[#This Row],[Vendor ID]])</f>
        <v/>
      </c>
      <c r="BD1666">
        <f>IF(Table1[[#This Row],[Reference Number]]=Q1665,BD1665,BD1665+1)</f>
        <v>0</v>
      </c>
    </row>
    <row r="1667" spans="1:56" ht="11.25" customHeight="1" x14ac:dyDescent="0.25">
      <c r="A1667" s="1"/>
      <c r="B1667" s="88" t="str">
        <f>IF(Table1[[#This Row],[Posting Date]]&lt;&gt;"",IF(Table1[[#This Row],[Reference Number]]=Q1666,B1666+1,1),"")</f>
        <v/>
      </c>
      <c r="C1667" s="61"/>
      <c r="D1667" s="61"/>
      <c r="E1667" s="138"/>
      <c r="F1667" s="141" t="str">
        <f>IFERROR(IF(VLOOKUP(Table1[[#This Row],[Budget Code Description]],Dimentions!$X$6:$AC$139,2,FALSE)="","",VLOOKUP(Table1[[#This Row],[Budget Code Description]],Dimentions!$X$6:$AC$139,2,FALSE)),"")</f>
        <v/>
      </c>
      <c r="G1667" s="141"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1" t="str">
        <f>IFERROR(VLOOKUP(Table1[[#This Row],[Budget Code Description]],Table6[#All],8,FALSE),"")</f>
        <v/>
      </c>
      <c r="L1667" s="63"/>
      <c r="M1667" s="65" t="str">
        <f>IFERROR(VLOOKUP(Table1[[#This Row],[Staff ID]],Table2[],2,FALSE),"")</f>
        <v/>
      </c>
      <c r="N1667" s="209" t="str">
        <f>IFERROR(IF(VLOOKUP(Table1[[#This Row],[Budget Code Description]],Dimentions!$X$6:$AC$134,4,FALSE)="","",VLOOKUP(Table1[[#This Row],[Budget Code Description]],Dimentions!$X$6:$AC$134,4,FALSE)),"")</f>
        <v/>
      </c>
      <c r="O1667" s="65" t="str">
        <f>IFERROR(VLOOKUP(Table1[[#This Row],[Vendor ID]],Table549[],2,FALSE),"")</f>
        <v/>
      </c>
      <c r="P1667" s="63"/>
      <c r="Q1667" s="141" t="str">
        <f>IF(Table1[[#This Row],[Posting Date]]&lt;&gt;"",$D$9,"")</f>
        <v/>
      </c>
      <c r="R1667" s="157" t="str">
        <f>IF(Table1[[#This Row],[Posting Date]]&lt;&gt;"",$D$10,"")</f>
        <v/>
      </c>
      <c r="S1667" s="66"/>
      <c r="T1667" s="63"/>
      <c r="U1667" s="67"/>
      <c r="V1667" s="67"/>
      <c r="W1667" s="67" t="str">
        <f t="shared" si="30"/>
        <v/>
      </c>
      <c r="X1667" s="159" t="str">
        <f>IF(E1667="","",(IF(Table1[[#This Row],[Cur]]="USD",Table1[[#This Row],[Cur_Amount Debit]],Table1[[#This Row],[Cur_Amount Debit]]/Table1[[#This Row],[Exchange Rate]])))</f>
        <v/>
      </c>
      <c r="Y1667" s="159" t="str">
        <f>IF(E1667="","",(IF(Table1[[#This Row],[Cur]]="USD",Table1[[#This Row],[Cur_Amount Credit]],Table1[[#This Row],[Cur_Amount Credit]]/ExchangeRate)))</f>
        <v/>
      </c>
      <c r="Z1667" s="201" t="str">
        <f>IF(E1667="","",(Table1[[#This Row],[Debit USD]]-Table1[[#This Row],[Credit USD]]))</f>
        <v/>
      </c>
      <c r="AA1667" s="226"/>
      <c r="AB1667" s="255"/>
      <c r="AC1667" s="1"/>
      <c r="AD1667" s="15"/>
      <c r="AE1667" s="15" t="str">
        <f>IF(AND(OR(Table1[[#This Row],[Account]]="15030",Table1[[#This Row],[Account]]="15035",Table1[[#This Row],[Account]]="20150"),Table1[[#This Row],[Vendor ID]]=""),1,"")</f>
        <v/>
      </c>
      <c r="AF1667" s="15"/>
      <c r="AG1667" s="15"/>
      <c r="AH1667" s="15"/>
      <c r="AI1667" s="46" t="str">
        <f>IF(Table1[[#This Row],[Posting Date]]&lt;&gt;"","GJ-"&amp;CountryID,"")</f>
        <v/>
      </c>
      <c r="AJ1667" s="59" t="str">
        <f>IF(Table1[[#This Row],[Posting Date]]&lt;&gt;"",Table1[[#This Row],[Posting Date]],"")</f>
        <v/>
      </c>
      <c r="AK1667" s="46"/>
      <c r="AL1667" s="46" t="str">
        <f>IF(Table1[[#This Row],[Description]]&lt;&gt;"",Table1[[#This Row],[Description]],"")</f>
        <v/>
      </c>
      <c r="AM1667" s="46" t="str">
        <f>IF(Table1[[#This Row],[Posting Date]]&lt;&gt;"",Table1[[#This Row],[Reference Number]],"")</f>
        <v/>
      </c>
      <c r="AN1667" s="46" t="str">
        <f>TRIM(Table1[[#This Row],[Line '#]])</f>
        <v/>
      </c>
      <c r="AO1667" s="46" t="str">
        <f>TRIM(Table1[[#This Row],[Account]])</f>
        <v/>
      </c>
      <c r="AP1667" s="46" t="str">
        <f>IF(Table1[[#This Row],[Posting Date]]&lt;&gt;"",$D$5,"")</f>
        <v/>
      </c>
      <c r="AQ1667" s="46" t="str">
        <f>TRIM(Table1[[#This Row],[Departments-Prgrams]])</f>
        <v/>
      </c>
      <c r="AR1667" s="46" t="str">
        <f>TRIM(Table1[[#This Row],[Grant]])</f>
        <v/>
      </c>
      <c r="AS1667" s="46" t="str">
        <f>TRIM(Table1[[#This Row],[Staff ID]])</f>
        <v/>
      </c>
      <c r="AT1667" s="46" t="str">
        <f>IF(TRIM(Table1[[#This Row],[Budget Code]])=0,"",TRIM(Table1[[#This Row],[Budget Code]]))</f>
        <v/>
      </c>
      <c r="AU1667" s="46" t="str">
        <f>IF(Table1[[#This Row],[Line Description]]&lt;&gt;"",Table1[[#This Row],[Line Description]],"")</f>
        <v/>
      </c>
      <c r="AV1667" s="46" t="str">
        <f>IF(Table1[[#This Row],[Cur_Amount Debit]]&gt;0,ROUND(Table1[[#This Row],[Cur_Amount Debit]],2),"")</f>
        <v/>
      </c>
      <c r="AW1667" s="46" t="str">
        <f>IF(Table1[[#This Row],[Cur_Amount Credit]]&gt;0,ROUND(Table1[[#This Row],[Cur_Amount Credit]],2),"")</f>
        <v/>
      </c>
      <c r="AX1667" s="46" t="str">
        <f>LEFT(Table1[[#This Row],[Cur]],3)</f>
        <v/>
      </c>
      <c r="AY1667" s="59"/>
      <c r="AZ1667" s="46"/>
      <c r="BA1667" s="46" t="str">
        <f>IF(Table1[[#This Row],[Cur]]&lt;&gt;"",IF(Table1[[#This Row],[Cur]]="USD","",ExchangeRate),"")</f>
        <v/>
      </c>
      <c r="BB1667" s="46" t="str">
        <f>IF(Table1[[#This Row],[Grant]]&lt;&gt;"",VLOOKUP(Table1[[#This Row],[Grant]],Grants!B:D,3),"")</f>
        <v/>
      </c>
      <c r="BC1667" s="46" t="str">
        <f>TRIM(Table1[[#This Row],[Vendor ID]])</f>
        <v/>
      </c>
      <c r="BD1667">
        <f>IF(Table1[[#This Row],[Reference Number]]=Q1666,BD1666,BD1666+1)</f>
        <v>0</v>
      </c>
    </row>
    <row r="1668" spans="1:56" ht="11.25" customHeight="1" x14ac:dyDescent="0.25">
      <c r="A1668" s="1"/>
      <c r="B1668" s="88" t="str">
        <f>IF(Table1[[#This Row],[Posting Date]]&lt;&gt;"",IF(Table1[[#This Row],[Reference Number]]=Q1667,B1667+1,1),"")</f>
        <v/>
      </c>
      <c r="C1668" s="61"/>
      <c r="D1668" s="61"/>
      <c r="E1668" s="138"/>
      <c r="F1668" s="141" t="str">
        <f>IFERROR(IF(VLOOKUP(Table1[[#This Row],[Budget Code Description]],Dimentions!$X$6:$AC$139,2,FALSE)="","",VLOOKUP(Table1[[#This Row],[Budget Code Description]],Dimentions!$X$6:$AC$139,2,FALSE)),"")</f>
        <v/>
      </c>
      <c r="G1668" s="141"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1" t="str">
        <f>IFERROR(VLOOKUP(Table1[[#This Row],[Budget Code Description]],Table6[#All],8,FALSE),"")</f>
        <v/>
      </c>
      <c r="L1668" s="63"/>
      <c r="M1668" s="65" t="str">
        <f>IFERROR(VLOOKUP(Table1[[#This Row],[Staff ID]],Table2[],2,FALSE),"")</f>
        <v/>
      </c>
      <c r="N1668" s="209" t="str">
        <f>IFERROR(IF(VLOOKUP(Table1[[#This Row],[Budget Code Description]],Dimentions!$X$6:$AC$134,4,FALSE)="","",VLOOKUP(Table1[[#This Row],[Budget Code Description]],Dimentions!$X$6:$AC$134,4,FALSE)),"")</f>
        <v/>
      </c>
      <c r="O1668" s="65" t="str">
        <f>IFERROR(VLOOKUP(Table1[[#This Row],[Vendor ID]],Table549[],2,FALSE),"")</f>
        <v/>
      </c>
      <c r="P1668" s="63"/>
      <c r="Q1668" s="141" t="str">
        <f>IF(Table1[[#This Row],[Posting Date]]&lt;&gt;"",$D$9,"")</f>
        <v/>
      </c>
      <c r="R1668" s="157" t="str">
        <f>IF(Table1[[#This Row],[Posting Date]]&lt;&gt;"",$D$10,"")</f>
        <v/>
      </c>
      <c r="S1668" s="66"/>
      <c r="T1668" s="63"/>
      <c r="U1668" s="67"/>
      <c r="V1668" s="67"/>
      <c r="W1668" s="67" t="str">
        <f t="shared" si="30"/>
        <v/>
      </c>
      <c r="X1668" s="159" t="str">
        <f>IF(E1668="","",(IF(Table1[[#This Row],[Cur]]="USD",Table1[[#This Row],[Cur_Amount Debit]],Table1[[#This Row],[Cur_Amount Debit]]/Table1[[#This Row],[Exchange Rate]])))</f>
        <v/>
      </c>
      <c r="Y1668" s="159" t="str">
        <f>IF(E1668="","",(IF(Table1[[#This Row],[Cur]]="USD",Table1[[#This Row],[Cur_Amount Credit]],Table1[[#This Row],[Cur_Amount Credit]]/ExchangeRate)))</f>
        <v/>
      </c>
      <c r="Z1668" s="201" t="str">
        <f>IF(E1668="","",(Table1[[#This Row],[Debit USD]]-Table1[[#This Row],[Credit USD]]))</f>
        <v/>
      </c>
      <c r="AA1668" s="226"/>
      <c r="AB1668" s="255"/>
      <c r="AC1668" s="1"/>
      <c r="AD1668" s="15"/>
      <c r="AE1668" s="15" t="str">
        <f>IF(AND(OR(Table1[[#This Row],[Account]]="15030",Table1[[#This Row],[Account]]="15035",Table1[[#This Row],[Account]]="20150"),Table1[[#This Row],[Vendor ID]]=""),1,"")</f>
        <v/>
      </c>
      <c r="AF1668" s="15"/>
      <c r="AG1668" s="15"/>
      <c r="AH1668" s="15"/>
      <c r="AI1668" s="46" t="str">
        <f>IF(Table1[[#This Row],[Posting Date]]&lt;&gt;"","GJ-"&amp;CountryID,"")</f>
        <v/>
      </c>
      <c r="AJ1668" s="59" t="str">
        <f>IF(Table1[[#This Row],[Posting Date]]&lt;&gt;"",Table1[[#This Row],[Posting Date]],"")</f>
        <v/>
      </c>
      <c r="AK1668" s="46"/>
      <c r="AL1668" s="46" t="str">
        <f>IF(Table1[[#This Row],[Description]]&lt;&gt;"",Table1[[#This Row],[Description]],"")</f>
        <v/>
      </c>
      <c r="AM1668" s="46" t="str">
        <f>IF(Table1[[#This Row],[Posting Date]]&lt;&gt;"",Table1[[#This Row],[Reference Number]],"")</f>
        <v/>
      </c>
      <c r="AN1668" s="46" t="str">
        <f>TRIM(Table1[[#This Row],[Line '#]])</f>
        <v/>
      </c>
      <c r="AO1668" s="46" t="str">
        <f>TRIM(Table1[[#This Row],[Account]])</f>
        <v/>
      </c>
      <c r="AP1668" s="46" t="str">
        <f>IF(Table1[[#This Row],[Posting Date]]&lt;&gt;"",$D$5,"")</f>
        <v/>
      </c>
      <c r="AQ1668" s="46" t="str">
        <f>TRIM(Table1[[#This Row],[Departments-Prgrams]])</f>
        <v/>
      </c>
      <c r="AR1668" s="46" t="str">
        <f>TRIM(Table1[[#This Row],[Grant]])</f>
        <v/>
      </c>
      <c r="AS1668" s="46" t="str">
        <f>TRIM(Table1[[#This Row],[Staff ID]])</f>
        <v/>
      </c>
      <c r="AT1668" s="46" t="str">
        <f>IF(TRIM(Table1[[#This Row],[Budget Code]])=0,"",TRIM(Table1[[#This Row],[Budget Code]]))</f>
        <v/>
      </c>
      <c r="AU1668" s="46" t="str">
        <f>IF(Table1[[#This Row],[Line Description]]&lt;&gt;"",Table1[[#This Row],[Line Description]],"")</f>
        <v/>
      </c>
      <c r="AV1668" s="46" t="str">
        <f>IF(Table1[[#This Row],[Cur_Amount Debit]]&gt;0,ROUND(Table1[[#This Row],[Cur_Amount Debit]],2),"")</f>
        <v/>
      </c>
      <c r="AW1668" s="46" t="str">
        <f>IF(Table1[[#This Row],[Cur_Amount Credit]]&gt;0,ROUND(Table1[[#This Row],[Cur_Amount Credit]],2),"")</f>
        <v/>
      </c>
      <c r="AX1668" s="46" t="str">
        <f>LEFT(Table1[[#This Row],[Cur]],3)</f>
        <v/>
      </c>
      <c r="AY1668" s="59"/>
      <c r="AZ1668" s="46"/>
      <c r="BA1668" s="46" t="str">
        <f>IF(Table1[[#This Row],[Cur]]&lt;&gt;"",IF(Table1[[#This Row],[Cur]]="USD","",ExchangeRate),"")</f>
        <v/>
      </c>
      <c r="BB1668" s="46" t="str">
        <f>IF(Table1[[#This Row],[Grant]]&lt;&gt;"",VLOOKUP(Table1[[#This Row],[Grant]],Grants!B:D,3),"")</f>
        <v/>
      </c>
      <c r="BC1668" s="46" t="str">
        <f>TRIM(Table1[[#This Row],[Vendor ID]])</f>
        <v/>
      </c>
      <c r="BD1668">
        <f>IF(Table1[[#This Row],[Reference Number]]=Q1667,BD1667,BD1667+1)</f>
        <v>0</v>
      </c>
    </row>
    <row r="1669" spans="1:56" ht="11.25" customHeight="1" x14ac:dyDescent="0.25">
      <c r="A1669" s="1"/>
      <c r="B1669" s="88" t="str">
        <f>IF(Table1[[#This Row],[Posting Date]]&lt;&gt;"",IF(Table1[[#This Row],[Reference Number]]=Q1668,B1668+1,1),"")</f>
        <v/>
      </c>
      <c r="C1669" s="61"/>
      <c r="D1669" s="61"/>
      <c r="E1669" s="138"/>
      <c r="F1669" s="141" t="str">
        <f>IFERROR(IF(VLOOKUP(Table1[[#This Row],[Budget Code Description]],Dimentions!$X$6:$AC$139,2,FALSE)="","",VLOOKUP(Table1[[#This Row],[Budget Code Description]],Dimentions!$X$6:$AC$139,2,FALSE)),"")</f>
        <v/>
      </c>
      <c r="G1669" s="141"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1" t="str">
        <f>IFERROR(VLOOKUP(Table1[[#This Row],[Budget Code Description]],Table6[#All],8,FALSE),"")</f>
        <v/>
      </c>
      <c r="L1669" s="63"/>
      <c r="M1669" s="65" t="str">
        <f>IFERROR(VLOOKUP(Table1[[#This Row],[Staff ID]],Table2[],2,FALSE),"")</f>
        <v/>
      </c>
      <c r="N1669" s="209" t="str">
        <f>IFERROR(IF(VLOOKUP(Table1[[#This Row],[Budget Code Description]],Dimentions!$X$6:$AC$134,4,FALSE)="","",VLOOKUP(Table1[[#This Row],[Budget Code Description]],Dimentions!$X$6:$AC$134,4,FALSE)),"")</f>
        <v/>
      </c>
      <c r="O1669" s="65" t="str">
        <f>IFERROR(VLOOKUP(Table1[[#This Row],[Vendor ID]],Table549[],2,FALSE),"")</f>
        <v/>
      </c>
      <c r="P1669" s="63"/>
      <c r="Q1669" s="141" t="str">
        <f>IF(Table1[[#This Row],[Posting Date]]&lt;&gt;"",$D$9,"")</f>
        <v/>
      </c>
      <c r="R1669" s="157" t="str">
        <f>IF(Table1[[#This Row],[Posting Date]]&lt;&gt;"",$D$10,"")</f>
        <v/>
      </c>
      <c r="S1669" s="66"/>
      <c r="T1669" s="63"/>
      <c r="U1669" s="67"/>
      <c r="V1669" s="67"/>
      <c r="W1669" s="67" t="str">
        <f t="shared" si="30"/>
        <v/>
      </c>
      <c r="X1669" s="159" t="str">
        <f>IF(E1669="","",(IF(Table1[[#This Row],[Cur]]="USD",Table1[[#This Row],[Cur_Amount Debit]],Table1[[#This Row],[Cur_Amount Debit]]/Table1[[#This Row],[Exchange Rate]])))</f>
        <v/>
      </c>
      <c r="Y1669" s="159" t="str">
        <f>IF(E1669="","",(IF(Table1[[#This Row],[Cur]]="USD",Table1[[#This Row],[Cur_Amount Credit]],Table1[[#This Row],[Cur_Amount Credit]]/ExchangeRate)))</f>
        <v/>
      </c>
      <c r="Z1669" s="201" t="str">
        <f>IF(E1669="","",(Table1[[#This Row],[Debit USD]]-Table1[[#This Row],[Credit USD]]))</f>
        <v/>
      </c>
      <c r="AA1669" s="226"/>
      <c r="AB1669" s="255"/>
      <c r="AC1669" s="1"/>
      <c r="AD1669" s="15"/>
      <c r="AE1669" s="15" t="str">
        <f>IF(AND(OR(Table1[[#This Row],[Account]]="15030",Table1[[#This Row],[Account]]="15035",Table1[[#This Row],[Account]]="20150"),Table1[[#This Row],[Vendor ID]]=""),1,"")</f>
        <v/>
      </c>
      <c r="AF1669" s="15"/>
      <c r="AG1669" s="15"/>
      <c r="AH1669" s="15"/>
      <c r="AI1669" s="46" t="str">
        <f>IF(Table1[[#This Row],[Posting Date]]&lt;&gt;"","GJ-"&amp;CountryID,"")</f>
        <v/>
      </c>
      <c r="AJ1669" s="59" t="str">
        <f>IF(Table1[[#This Row],[Posting Date]]&lt;&gt;"",Table1[[#This Row],[Posting Date]],"")</f>
        <v/>
      </c>
      <c r="AK1669" s="46"/>
      <c r="AL1669" s="46" t="str">
        <f>IF(Table1[[#This Row],[Description]]&lt;&gt;"",Table1[[#This Row],[Description]],"")</f>
        <v/>
      </c>
      <c r="AM1669" s="46" t="str">
        <f>IF(Table1[[#This Row],[Posting Date]]&lt;&gt;"",Table1[[#This Row],[Reference Number]],"")</f>
        <v/>
      </c>
      <c r="AN1669" s="46" t="str">
        <f>TRIM(Table1[[#This Row],[Line '#]])</f>
        <v/>
      </c>
      <c r="AO1669" s="46" t="str">
        <f>TRIM(Table1[[#This Row],[Account]])</f>
        <v/>
      </c>
      <c r="AP1669" s="46" t="str">
        <f>IF(Table1[[#This Row],[Posting Date]]&lt;&gt;"",$D$5,"")</f>
        <v/>
      </c>
      <c r="AQ1669" s="46" t="str">
        <f>TRIM(Table1[[#This Row],[Departments-Prgrams]])</f>
        <v/>
      </c>
      <c r="AR1669" s="46" t="str">
        <f>TRIM(Table1[[#This Row],[Grant]])</f>
        <v/>
      </c>
      <c r="AS1669" s="46" t="str">
        <f>TRIM(Table1[[#This Row],[Staff ID]])</f>
        <v/>
      </c>
      <c r="AT1669" s="46" t="str">
        <f>IF(TRIM(Table1[[#This Row],[Budget Code]])=0,"",TRIM(Table1[[#This Row],[Budget Code]]))</f>
        <v/>
      </c>
      <c r="AU1669" s="46" t="str">
        <f>IF(Table1[[#This Row],[Line Description]]&lt;&gt;"",Table1[[#This Row],[Line Description]],"")</f>
        <v/>
      </c>
      <c r="AV1669" s="46" t="str">
        <f>IF(Table1[[#This Row],[Cur_Amount Debit]]&gt;0,ROUND(Table1[[#This Row],[Cur_Amount Debit]],2),"")</f>
        <v/>
      </c>
      <c r="AW1669" s="46" t="str">
        <f>IF(Table1[[#This Row],[Cur_Amount Credit]]&gt;0,ROUND(Table1[[#This Row],[Cur_Amount Credit]],2),"")</f>
        <v/>
      </c>
      <c r="AX1669" s="46" t="str">
        <f>LEFT(Table1[[#This Row],[Cur]],3)</f>
        <v/>
      </c>
      <c r="AY1669" s="59"/>
      <c r="AZ1669" s="46"/>
      <c r="BA1669" s="46" t="str">
        <f>IF(Table1[[#This Row],[Cur]]&lt;&gt;"",IF(Table1[[#This Row],[Cur]]="USD","",ExchangeRate),"")</f>
        <v/>
      </c>
      <c r="BB1669" s="46" t="str">
        <f>IF(Table1[[#This Row],[Grant]]&lt;&gt;"",VLOOKUP(Table1[[#This Row],[Grant]],Grants!B:D,3),"")</f>
        <v/>
      </c>
      <c r="BC1669" s="46" t="str">
        <f>TRIM(Table1[[#This Row],[Vendor ID]])</f>
        <v/>
      </c>
      <c r="BD1669">
        <f>IF(Table1[[#This Row],[Reference Number]]=Q1668,BD1668,BD1668+1)</f>
        <v>0</v>
      </c>
    </row>
    <row r="1670" spans="1:56" ht="11.25" customHeight="1" x14ac:dyDescent="0.25">
      <c r="A1670" s="1"/>
      <c r="B1670" s="88" t="str">
        <f>IF(Table1[[#This Row],[Posting Date]]&lt;&gt;"",IF(Table1[[#This Row],[Reference Number]]=Q1669,B1669+1,1),"")</f>
        <v/>
      </c>
      <c r="C1670" s="61"/>
      <c r="D1670" s="61"/>
      <c r="E1670" s="138"/>
      <c r="F1670" s="141" t="str">
        <f>IFERROR(IF(VLOOKUP(Table1[[#This Row],[Budget Code Description]],Dimentions!$X$6:$AC$139,2,FALSE)="","",VLOOKUP(Table1[[#This Row],[Budget Code Description]],Dimentions!$X$6:$AC$139,2,FALSE)),"")</f>
        <v/>
      </c>
      <c r="G1670" s="141"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1" t="str">
        <f>IFERROR(VLOOKUP(Table1[[#This Row],[Budget Code Description]],Table6[#All],8,FALSE),"")</f>
        <v/>
      </c>
      <c r="L1670" s="63"/>
      <c r="M1670" s="65" t="str">
        <f>IFERROR(VLOOKUP(Table1[[#This Row],[Staff ID]],Table2[],2,FALSE),"")</f>
        <v/>
      </c>
      <c r="N1670" s="209" t="str">
        <f>IFERROR(IF(VLOOKUP(Table1[[#This Row],[Budget Code Description]],Dimentions!$X$6:$AC$134,4,FALSE)="","",VLOOKUP(Table1[[#This Row],[Budget Code Description]],Dimentions!$X$6:$AC$134,4,FALSE)),"")</f>
        <v/>
      </c>
      <c r="O1670" s="65" t="str">
        <f>IFERROR(VLOOKUP(Table1[[#This Row],[Vendor ID]],Table549[],2,FALSE),"")</f>
        <v/>
      </c>
      <c r="P1670" s="63"/>
      <c r="Q1670" s="141" t="str">
        <f>IF(Table1[[#This Row],[Posting Date]]&lt;&gt;"",$D$9,"")</f>
        <v/>
      </c>
      <c r="R1670" s="157" t="str">
        <f>IF(Table1[[#This Row],[Posting Date]]&lt;&gt;"",$D$10,"")</f>
        <v/>
      </c>
      <c r="S1670" s="66"/>
      <c r="T1670" s="63"/>
      <c r="U1670" s="67"/>
      <c r="V1670" s="67"/>
      <c r="W1670" s="67" t="str">
        <f t="shared" si="30"/>
        <v/>
      </c>
      <c r="X1670" s="159" t="str">
        <f>IF(E1670="","",(IF(Table1[[#This Row],[Cur]]="USD",Table1[[#This Row],[Cur_Amount Debit]],Table1[[#This Row],[Cur_Amount Debit]]/Table1[[#This Row],[Exchange Rate]])))</f>
        <v/>
      </c>
      <c r="Y1670" s="159" t="str">
        <f>IF(E1670="","",(IF(Table1[[#This Row],[Cur]]="USD",Table1[[#This Row],[Cur_Amount Credit]],Table1[[#This Row],[Cur_Amount Credit]]/ExchangeRate)))</f>
        <v/>
      </c>
      <c r="Z1670" s="201" t="str">
        <f>IF(E1670="","",(Table1[[#This Row],[Debit USD]]-Table1[[#This Row],[Credit USD]]))</f>
        <v/>
      </c>
      <c r="AA1670" s="226"/>
      <c r="AB1670" s="255"/>
      <c r="AC1670" s="1"/>
      <c r="AD1670" s="15"/>
      <c r="AE1670" s="15" t="str">
        <f>IF(AND(OR(Table1[[#This Row],[Account]]="15030",Table1[[#This Row],[Account]]="15035",Table1[[#This Row],[Account]]="20150"),Table1[[#This Row],[Vendor ID]]=""),1,"")</f>
        <v/>
      </c>
      <c r="AF1670" s="15"/>
      <c r="AG1670" s="15"/>
      <c r="AH1670" s="15"/>
      <c r="AI1670" s="46" t="str">
        <f>IF(Table1[[#This Row],[Posting Date]]&lt;&gt;"","GJ-"&amp;CountryID,"")</f>
        <v/>
      </c>
      <c r="AJ1670" s="59" t="str">
        <f>IF(Table1[[#This Row],[Posting Date]]&lt;&gt;"",Table1[[#This Row],[Posting Date]],"")</f>
        <v/>
      </c>
      <c r="AK1670" s="46"/>
      <c r="AL1670" s="46" t="str">
        <f>IF(Table1[[#This Row],[Description]]&lt;&gt;"",Table1[[#This Row],[Description]],"")</f>
        <v/>
      </c>
      <c r="AM1670" s="46" t="str">
        <f>IF(Table1[[#This Row],[Posting Date]]&lt;&gt;"",Table1[[#This Row],[Reference Number]],"")</f>
        <v/>
      </c>
      <c r="AN1670" s="46" t="str">
        <f>TRIM(Table1[[#This Row],[Line '#]])</f>
        <v/>
      </c>
      <c r="AO1670" s="46" t="str">
        <f>TRIM(Table1[[#This Row],[Account]])</f>
        <v/>
      </c>
      <c r="AP1670" s="46" t="str">
        <f>IF(Table1[[#This Row],[Posting Date]]&lt;&gt;"",$D$5,"")</f>
        <v/>
      </c>
      <c r="AQ1670" s="46" t="str">
        <f>TRIM(Table1[[#This Row],[Departments-Prgrams]])</f>
        <v/>
      </c>
      <c r="AR1670" s="46" t="str">
        <f>TRIM(Table1[[#This Row],[Grant]])</f>
        <v/>
      </c>
      <c r="AS1670" s="46" t="str">
        <f>TRIM(Table1[[#This Row],[Staff ID]])</f>
        <v/>
      </c>
      <c r="AT1670" s="46" t="str">
        <f>IF(TRIM(Table1[[#This Row],[Budget Code]])=0,"",TRIM(Table1[[#This Row],[Budget Code]]))</f>
        <v/>
      </c>
      <c r="AU1670" s="46" t="str">
        <f>IF(Table1[[#This Row],[Line Description]]&lt;&gt;"",Table1[[#This Row],[Line Description]],"")</f>
        <v/>
      </c>
      <c r="AV1670" s="46" t="str">
        <f>IF(Table1[[#This Row],[Cur_Amount Debit]]&gt;0,ROUND(Table1[[#This Row],[Cur_Amount Debit]],2),"")</f>
        <v/>
      </c>
      <c r="AW1670" s="46" t="str">
        <f>IF(Table1[[#This Row],[Cur_Amount Credit]]&gt;0,ROUND(Table1[[#This Row],[Cur_Amount Credit]],2),"")</f>
        <v/>
      </c>
      <c r="AX1670" s="46" t="str">
        <f>LEFT(Table1[[#This Row],[Cur]],3)</f>
        <v/>
      </c>
      <c r="AY1670" s="59"/>
      <c r="AZ1670" s="46"/>
      <c r="BA1670" s="46" t="str">
        <f>IF(Table1[[#This Row],[Cur]]&lt;&gt;"",IF(Table1[[#This Row],[Cur]]="USD","",ExchangeRate),"")</f>
        <v/>
      </c>
      <c r="BB1670" s="46" t="str">
        <f>IF(Table1[[#This Row],[Grant]]&lt;&gt;"",VLOOKUP(Table1[[#This Row],[Grant]],Grants!B:D,3),"")</f>
        <v/>
      </c>
      <c r="BC1670" s="46" t="str">
        <f>TRIM(Table1[[#This Row],[Vendor ID]])</f>
        <v/>
      </c>
      <c r="BD1670">
        <f>IF(Table1[[#This Row],[Reference Number]]=Q1669,BD1669,BD1669+1)</f>
        <v>0</v>
      </c>
    </row>
    <row r="1671" spans="1:56" ht="11.25" customHeight="1" x14ac:dyDescent="0.25">
      <c r="A1671" s="1"/>
      <c r="B1671" s="88" t="str">
        <f>IF(Table1[[#This Row],[Posting Date]]&lt;&gt;"",IF(Table1[[#This Row],[Reference Number]]=Q1670,B1670+1,1),"")</f>
        <v/>
      </c>
      <c r="C1671" s="61"/>
      <c r="D1671" s="61"/>
      <c r="E1671" s="138"/>
      <c r="F1671" s="141" t="str">
        <f>IFERROR(IF(VLOOKUP(Table1[[#This Row],[Budget Code Description]],Dimentions!$X$6:$AC$139,2,FALSE)="","",VLOOKUP(Table1[[#This Row],[Budget Code Description]],Dimentions!$X$6:$AC$139,2,FALSE)),"")</f>
        <v/>
      </c>
      <c r="G1671" s="141"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1" t="str">
        <f>IFERROR(VLOOKUP(Table1[[#This Row],[Budget Code Description]],Table6[#All],8,FALSE),"")</f>
        <v/>
      </c>
      <c r="L1671" s="63"/>
      <c r="M1671" s="65" t="str">
        <f>IFERROR(VLOOKUP(Table1[[#This Row],[Staff ID]],Table2[],2,FALSE),"")</f>
        <v/>
      </c>
      <c r="N1671" s="209" t="str">
        <f>IFERROR(IF(VLOOKUP(Table1[[#This Row],[Budget Code Description]],Dimentions!$X$6:$AC$134,4,FALSE)="","",VLOOKUP(Table1[[#This Row],[Budget Code Description]],Dimentions!$X$6:$AC$134,4,FALSE)),"")</f>
        <v/>
      </c>
      <c r="O1671" s="65" t="str">
        <f>IFERROR(VLOOKUP(Table1[[#This Row],[Vendor ID]],Table549[],2,FALSE),"")</f>
        <v/>
      </c>
      <c r="P1671" s="63"/>
      <c r="Q1671" s="141" t="str">
        <f>IF(Table1[[#This Row],[Posting Date]]&lt;&gt;"",$D$9,"")</f>
        <v/>
      </c>
      <c r="R1671" s="157" t="str">
        <f>IF(Table1[[#This Row],[Posting Date]]&lt;&gt;"",$D$10,"")</f>
        <v/>
      </c>
      <c r="S1671" s="66"/>
      <c r="T1671" s="63"/>
      <c r="U1671" s="67"/>
      <c r="V1671" s="67"/>
      <c r="W1671" s="67" t="str">
        <f t="shared" si="30"/>
        <v/>
      </c>
      <c r="X1671" s="159" t="str">
        <f>IF(E1671="","",(IF(Table1[[#This Row],[Cur]]="USD",Table1[[#This Row],[Cur_Amount Debit]],Table1[[#This Row],[Cur_Amount Debit]]/Table1[[#This Row],[Exchange Rate]])))</f>
        <v/>
      </c>
      <c r="Y1671" s="159" t="str">
        <f>IF(E1671="","",(IF(Table1[[#This Row],[Cur]]="USD",Table1[[#This Row],[Cur_Amount Credit]],Table1[[#This Row],[Cur_Amount Credit]]/ExchangeRate)))</f>
        <v/>
      </c>
      <c r="Z1671" s="201" t="str">
        <f>IF(E1671="","",(Table1[[#This Row],[Debit USD]]-Table1[[#This Row],[Credit USD]]))</f>
        <v/>
      </c>
      <c r="AA1671" s="226"/>
      <c r="AB1671" s="255"/>
      <c r="AC1671" s="1"/>
      <c r="AD1671" s="15"/>
      <c r="AE1671" s="15" t="str">
        <f>IF(AND(OR(Table1[[#This Row],[Account]]="15030",Table1[[#This Row],[Account]]="15035",Table1[[#This Row],[Account]]="20150"),Table1[[#This Row],[Vendor ID]]=""),1,"")</f>
        <v/>
      </c>
      <c r="AF1671" s="15"/>
      <c r="AG1671" s="15"/>
      <c r="AH1671" s="15"/>
      <c r="AI1671" s="46" t="str">
        <f>IF(Table1[[#This Row],[Posting Date]]&lt;&gt;"","GJ-"&amp;CountryID,"")</f>
        <v/>
      </c>
      <c r="AJ1671" s="59" t="str">
        <f>IF(Table1[[#This Row],[Posting Date]]&lt;&gt;"",Table1[[#This Row],[Posting Date]],"")</f>
        <v/>
      </c>
      <c r="AK1671" s="46"/>
      <c r="AL1671" s="46" t="str">
        <f>IF(Table1[[#This Row],[Description]]&lt;&gt;"",Table1[[#This Row],[Description]],"")</f>
        <v/>
      </c>
      <c r="AM1671" s="46" t="str">
        <f>IF(Table1[[#This Row],[Posting Date]]&lt;&gt;"",Table1[[#This Row],[Reference Number]],"")</f>
        <v/>
      </c>
      <c r="AN1671" s="46" t="str">
        <f>TRIM(Table1[[#This Row],[Line '#]])</f>
        <v/>
      </c>
      <c r="AO1671" s="46" t="str">
        <f>TRIM(Table1[[#This Row],[Account]])</f>
        <v/>
      </c>
      <c r="AP1671" s="46" t="str">
        <f>IF(Table1[[#This Row],[Posting Date]]&lt;&gt;"",$D$5,"")</f>
        <v/>
      </c>
      <c r="AQ1671" s="46" t="str">
        <f>TRIM(Table1[[#This Row],[Departments-Prgrams]])</f>
        <v/>
      </c>
      <c r="AR1671" s="46" t="str">
        <f>TRIM(Table1[[#This Row],[Grant]])</f>
        <v/>
      </c>
      <c r="AS1671" s="46" t="str">
        <f>TRIM(Table1[[#This Row],[Staff ID]])</f>
        <v/>
      </c>
      <c r="AT1671" s="46" t="str">
        <f>IF(TRIM(Table1[[#This Row],[Budget Code]])=0,"",TRIM(Table1[[#This Row],[Budget Code]]))</f>
        <v/>
      </c>
      <c r="AU1671" s="46" t="str">
        <f>IF(Table1[[#This Row],[Line Description]]&lt;&gt;"",Table1[[#This Row],[Line Description]],"")</f>
        <v/>
      </c>
      <c r="AV1671" s="46" t="str">
        <f>IF(Table1[[#This Row],[Cur_Amount Debit]]&gt;0,ROUND(Table1[[#This Row],[Cur_Amount Debit]],2),"")</f>
        <v/>
      </c>
      <c r="AW1671" s="46" t="str">
        <f>IF(Table1[[#This Row],[Cur_Amount Credit]]&gt;0,ROUND(Table1[[#This Row],[Cur_Amount Credit]],2),"")</f>
        <v/>
      </c>
      <c r="AX1671" s="46" t="str">
        <f>LEFT(Table1[[#This Row],[Cur]],3)</f>
        <v/>
      </c>
      <c r="AY1671" s="59"/>
      <c r="AZ1671" s="46"/>
      <c r="BA1671" s="46" t="str">
        <f>IF(Table1[[#This Row],[Cur]]&lt;&gt;"",IF(Table1[[#This Row],[Cur]]="USD","",ExchangeRate),"")</f>
        <v/>
      </c>
      <c r="BB1671" s="46" t="str">
        <f>IF(Table1[[#This Row],[Grant]]&lt;&gt;"",VLOOKUP(Table1[[#This Row],[Grant]],Grants!B:D,3),"")</f>
        <v/>
      </c>
      <c r="BC1671" s="46" t="str">
        <f>TRIM(Table1[[#This Row],[Vendor ID]])</f>
        <v/>
      </c>
      <c r="BD1671">
        <f>IF(Table1[[#This Row],[Reference Number]]=Q1670,BD1670,BD1670+1)</f>
        <v>0</v>
      </c>
    </row>
    <row r="1672" spans="1:56" ht="11.25" customHeight="1" x14ac:dyDescent="0.25">
      <c r="A1672" s="1"/>
      <c r="B1672" s="88" t="str">
        <f>IF(Table1[[#This Row],[Posting Date]]&lt;&gt;"",IF(Table1[[#This Row],[Reference Number]]=Q1671,B1671+1,1),"")</f>
        <v/>
      </c>
      <c r="C1672" s="61"/>
      <c r="D1672" s="61"/>
      <c r="E1672" s="138"/>
      <c r="F1672" s="141" t="str">
        <f>IFERROR(IF(VLOOKUP(Table1[[#This Row],[Budget Code Description]],Dimentions!$X$6:$AC$139,2,FALSE)="","",VLOOKUP(Table1[[#This Row],[Budget Code Description]],Dimentions!$X$6:$AC$139,2,FALSE)),"")</f>
        <v/>
      </c>
      <c r="G1672" s="141"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1" t="str">
        <f>IFERROR(VLOOKUP(Table1[[#This Row],[Budget Code Description]],Table6[#All],8,FALSE),"")</f>
        <v/>
      </c>
      <c r="L1672" s="63"/>
      <c r="M1672" s="65" t="str">
        <f>IFERROR(VLOOKUP(Table1[[#This Row],[Staff ID]],Table2[],2,FALSE),"")</f>
        <v/>
      </c>
      <c r="N1672" s="209" t="str">
        <f>IFERROR(IF(VLOOKUP(Table1[[#This Row],[Budget Code Description]],Dimentions!$X$6:$AC$134,4,FALSE)="","",VLOOKUP(Table1[[#This Row],[Budget Code Description]],Dimentions!$X$6:$AC$134,4,FALSE)),"")</f>
        <v/>
      </c>
      <c r="O1672" s="65" t="str">
        <f>IFERROR(VLOOKUP(Table1[[#This Row],[Vendor ID]],Table549[],2,FALSE),"")</f>
        <v/>
      </c>
      <c r="P1672" s="63"/>
      <c r="Q1672" s="141" t="str">
        <f>IF(Table1[[#This Row],[Posting Date]]&lt;&gt;"",$D$9,"")</f>
        <v/>
      </c>
      <c r="R1672" s="157" t="str">
        <f>IF(Table1[[#This Row],[Posting Date]]&lt;&gt;"",$D$10,"")</f>
        <v/>
      </c>
      <c r="S1672" s="66"/>
      <c r="T1672" s="63"/>
      <c r="U1672" s="67"/>
      <c r="V1672" s="67"/>
      <c r="W1672" s="67" t="str">
        <f t="shared" si="30"/>
        <v/>
      </c>
      <c r="X1672" s="159" t="str">
        <f>IF(E1672="","",(IF(Table1[[#This Row],[Cur]]="USD",Table1[[#This Row],[Cur_Amount Debit]],Table1[[#This Row],[Cur_Amount Debit]]/Table1[[#This Row],[Exchange Rate]])))</f>
        <v/>
      </c>
      <c r="Y1672" s="159" t="str">
        <f>IF(E1672="","",(IF(Table1[[#This Row],[Cur]]="USD",Table1[[#This Row],[Cur_Amount Credit]],Table1[[#This Row],[Cur_Amount Credit]]/ExchangeRate)))</f>
        <v/>
      </c>
      <c r="Z1672" s="201" t="str">
        <f>IF(E1672="","",(Table1[[#This Row],[Debit USD]]-Table1[[#This Row],[Credit USD]]))</f>
        <v/>
      </c>
      <c r="AA1672" s="226"/>
      <c r="AB1672" s="255"/>
      <c r="AC1672" s="1"/>
      <c r="AD1672" s="15"/>
      <c r="AE1672" s="15" t="str">
        <f>IF(AND(OR(Table1[[#This Row],[Account]]="15030",Table1[[#This Row],[Account]]="15035",Table1[[#This Row],[Account]]="20150"),Table1[[#This Row],[Vendor ID]]=""),1,"")</f>
        <v/>
      </c>
      <c r="AF1672" s="15"/>
      <c r="AG1672" s="15"/>
      <c r="AH1672" s="15"/>
      <c r="AI1672" s="46" t="str">
        <f>IF(Table1[[#This Row],[Posting Date]]&lt;&gt;"","GJ-"&amp;CountryID,"")</f>
        <v/>
      </c>
      <c r="AJ1672" s="59" t="str">
        <f>IF(Table1[[#This Row],[Posting Date]]&lt;&gt;"",Table1[[#This Row],[Posting Date]],"")</f>
        <v/>
      </c>
      <c r="AK1672" s="46"/>
      <c r="AL1672" s="46" t="str">
        <f>IF(Table1[[#This Row],[Description]]&lt;&gt;"",Table1[[#This Row],[Description]],"")</f>
        <v/>
      </c>
      <c r="AM1672" s="46" t="str">
        <f>IF(Table1[[#This Row],[Posting Date]]&lt;&gt;"",Table1[[#This Row],[Reference Number]],"")</f>
        <v/>
      </c>
      <c r="AN1672" s="46" t="str">
        <f>TRIM(Table1[[#This Row],[Line '#]])</f>
        <v/>
      </c>
      <c r="AO1672" s="46" t="str">
        <f>TRIM(Table1[[#This Row],[Account]])</f>
        <v/>
      </c>
      <c r="AP1672" s="46" t="str">
        <f>IF(Table1[[#This Row],[Posting Date]]&lt;&gt;"",$D$5,"")</f>
        <v/>
      </c>
      <c r="AQ1672" s="46" t="str">
        <f>TRIM(Table1[[#This Row],[Departments-Prgrams]])</f>
        <v/>
      </c>
      <c r="AR1672" s="46" t="str">
        <f>TRIM(Table1[[#This Row],[Grant]])</f>
        <v/>
      </c>
      <c r="AS1672" s="46" t="str">
        <f>TRIM(Table1[[#This Row],[Staff ID]])</f>
        <v/>
      </c>
      <c r="AT1672" s="46" t="str">
        <f>IF(TRIM(Table1[[#This Row],[Budget Code]])=0,"",TRIM(Table1[[#This Row],[Budget Code]]))</f>
        <v/>
      </c>
      <c r="AU1672" s="46" t="str">
        <f>IF(Table1[[#This Row],[Line Description]]&lt;&gt;"",Table1[[#This Row],[Line Description]],"")</f>
        <v/>
      </c>
      <c r="AV1672" s="46" t="str">
        <f>IF(Table1[[#This Row],[Cur_Amount Debit]]&gt;0,ROUND(Table1[[#This Row],[Cur_Amount Debit]],2),"")</f>
        <v/>
      </c>
      <c r="AW1672" s="46" t="str">
        <f>IF(Table1[[#This Row],[Cur_Amount Credit]]&gt;0,ROUND(Table1[[#This Row],[Cur_Amount Credit]],2),"")</f>
        <v/>
      </c>
      <c r="AX1672" s="46" t="str">
        <f>LEFT(Table1[[#This Row],[Cur]],3)</f>
        <v/>
      </c>
      <c r="AY1672" s="59"/>
      <c r="AZ1672" s="46"/>
      <c r="BA1672" s="46" t="str">
        <f>IF(Table1[[#This Row],[Cur]]&lt;&gt;"",IF(Table1[[#This Row],[Cur]]="USD","",ExchangeRate),"")</f>
        <v/>
      </c>
      <c r="BB1672" s="46" t="str">
        <f>IF(Table1[[#This Row],[Grant]]&lt;&gt;"",VLOOKUP(Table1[[#This Row],[Grant]],Grants!B:D,3),"")</f>
        <v/>
      </c>
      <c r="BC1672" s="46" t="str">
        <f>TRIM(Table1[[#This Row],[Vendor ID]])</f>
        <v/>
      </c>
      <c r="BD1672">
        <f>IF(Table1[[#This Row],[Reference Number]]=Q1671,BD1671,BD1671+1)</f>
        <v>0</v>
      </c>
    </row>
    <row r="1673" spans="1:56" ht="11.25" customHeight="1" x14ac:dyDescent="0.25">
      <c r="A1673" s="1"/>
      <c r="B1673" s="88" t="str">
        <f>IF(Table1[[#This Row],[Posting Date]]&lt;&gt;"",IF(Table1[[#This Row],[Reference Number]]=Q1672,B1672+1,1),"")</f>
        <v/>
      </c>
      <c r="C1673" s="61"/>
      <c r="D1673" s="61"/>
      <c r="E1673" s="138"/>
      <c r="F1673" s="141" t="str">
        <f>IFERROR(IF(VLOOKUP(Table1[[#This Row],[Budget Code Description]],Dimentions!$X$6:$AC$139,2,FALSE)="","",VLOOKUP(Table1[[#This Row],[Budget Code Description]],Dimentions!$X$6:$AC$139,2,FALSE)),"")</f>
        <v/>
      </c>
      <c r="G1673" s="141"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1" t="str">
        <f>IFERROR(VLOOKUP(Table1[[#This Row],[Budget Code Description]],Table6[#All],8,FALSE),"")</f>
        <v/>
      </c>
      <c r="L1673" s="63"/>
      <c r="M1673" s="65" t="str">
        <f>IFERROR(VLOOKUP(Table1[[#This Row],[Staff ID]],Table2[],2,FALSE),"")</f>
        <v/>
      </c>
      <c r="N1673" s="209" t="str">
        <f>IFERROR(IF(VLOOKUP(Table1[[#This Row],[Budget Code Description]],Dimentions!$X$6:$AC$134,4,FALSE)="","",VLOOKUP(Table1[[#This Row],[Budget Code Description]],Dimentions!$X$6:$AC$134,4,FALSE)),"")</f>
        <v/>
      </c>
      <c r="O1673" s="65" t="str">
        <f>IFERROR(VLOOKUP(Table1[[#This Row],[Vendor ID]],Table549[],2,FALSE),"")</f>
        <v/>
      </c>
      <c r="P1673" s="63"/>
      <c r="Q1673" s="141" t="str">
        <f>IF(Table1[[#This Row],[Posting Date]]&lt;&gt;"",$D$9,"")</f>
        <v/>
      </c>
      <c r="R1673" s="157" t="str">
        <f>IF(Table1[[#This Row],[Posting Date]]&lt;&gt;"",$D$10,"")</f>
        <v/>
      </c>
      <c r="S1673" s="66"/>
      <c r="T1673" s="63"/>
      <c r="U1673" s="67"/>
      <c r="V1673" s="67"/>
      <c r="W1673" s="67" t="str">
        <f t="shared" si="30"/>
        <v/>
      </c>
      <c r="X1673" s="159" t="str">
        <f>IF(E1673="","",(IF(Table1[[#This Row],[Cur]]="USD",Table1[[#This Row],[Cur_Amount Debit]],Table1[[#This Row],[Cur_Amount Debit]]/Table1[[#This Row],[Exchange Rate]])))</f>
        <v/>
      </c>
      <c r="Y1673" s="159" t="str">
        <f>IF(E1673="","",(IF(Table1[[#This Row],[Cur]]="USD",Table1[[#This Row],[Cur_Amount Credit]],Table1[[#This Row],[Cur_Amount Credit]]/ExchangeRate)))</f>
        <v/>
      </c>
      <c r="Z1673" s="201" t="str">
        <f>IF(E1673="","",(Table1[[#This Row],[Debit USD]]-Table1[[#This Row],[Credit USD]]))</f>
        <v/>
      </c>
      <c r="AA1673" s="226"/>
      <c r="AB1673" s="255"/>
      <c r="AC1673" s="1"/>
      <c r="AD1673" s="15"/>
      <c r="AE1673" s="15" t="str">
        <f>IF(AND(OR(Table1[[#This Row],[Account]]="15030",Table1[[#This Row],[Account]]="15035",Table1[[#This Row],[Account]]="20150"),Table1[[#This Row],[Vendor ID]]=""),1,"")</f>
        <v/>
      </c>
      <c r="AF1673" s="15"/>
      <c r="AG1673" s="15"/>
      <c r="AH1673" s="15"/>
      <c r="AI1673" s="46" t="str">
        <f>IF(Table1[[#This Row],[Posting Date]]&lt;&gt;"","GJ-"&amp;CountryID,"")</f>
        <v/>
      </c>
      <c r="AJ1673" s="59" t="str">
        <f>IF(Table1[[#This Row],[Posting Date]]&lt;&gt;"",Table1[[#This Row],[Posting Date]],"")</f>
        <v/>
      </c>
      <c r="AK1673" s="46"/>
      <c r="AL1673" s="46" t="str">
        <f>IF(Table1[[#This Row],[Description]]&lt;&gt;"",Table1[[#This Row],[Description]],"")</f>
        <v/>
      </c>
      <c r="AM1673" s="46" t="str">
        <f>IF(Table1[[#This Row],[Posting Date]]&lt;&gt;"",Table1[[#This Row],[Reference Number]],"")</f>
        <v/>
      </c>
      <c r="AN1673" s="46" t="str">
        <f>TRIM(Table1[[#This Row],[Line '#]])</f>
        <v/>
      </c>
      <c r="AO1673" s="46" t="str">
        <f>TRIM(Table1[[#This Row],[Account]])</f>
        <v/>
      </c>
      <c r="AP1673" s="46" t="str">
        <f>IF(Table1[[#This Row],[Posting Date]]&lt;&gt;"",$D$5,"")</f>
        <v/>
      </c>
      <c r="AQ1673" s="46" t="str">
        <f>TRIM(Table1[[#This Row],[Departments-Prgrams]])</f>
        <v/>
      </c>
      <c r="AR1673" s="46" t="str">
        <f>TRIM(Table1[[#This Row],[Grant]])</f>
        <v/>
      </c>
      <c r="AS1673" s="46" t="str">
        <f>TRIM(Table1[[#This Row],[Staff ID]])</f>
        <v/>
      </c>
      <c r="AT1673" s="46" t="str">
        <f>IF(TRIM(Table1[[#This Row],[Budget Code]])=0,"",TRIM(Table1[[#This Row],[Budget Code]]))</f>
        <v/>
      </c>
      <c r="AU1673" s="46" t="str">
        <f>IF(Table1[[#This Row],[Line Description]]&lt;&gt;"",Table1[[#This Row],[Line Description]],"")</f>
        <v/>
      </c>
      <c r="AV1673" s="46" t="str">
        <f>IF(Table1[[#This Row],[Cur_Amount Debit]]&gt;0,ROUND(Table1[[#This Row],[Cur_Amount Debit]],2),"")</f>
        <v/>
      </c>
      <c r="AW1673" s="46" t="str">
        <f>IF(Table1[[#This Row],[Cur_Amount Credit]]&gt;0,ROUND(Table1[[#This Row],[Cur_Amount Credit]],2),"")</f>
        <v/>
      </c>
      <c r="AX1673" s="46" t="str">
        <f>LEFT(Table1[[#This Row],[Cur]],3)</f>
        <v/>
      </c>
      <c r="AY1673" s="59"/>
      <c r="AZ1673" s="46"/>
      <c r="BA1673" s="46" t="str">
        <f>IF(Table1[[#This Row],[Cur]]&lt;&gt;"",IF(Table1[[#This Row],[Cur]]="USD","",ExchangeRate),"")</f>
        <v/>
      </c>
      <c r="BB1673" s="46" t="str">
        <f>IF(Table1[[#This Row],[Grant]]&lt;&gt;"",VLOOKUP(Table1[[#This Row],[Grant]],Grants!B:D,3),"")</f>
        <v/>
      </c>
      <c r="BC1673" s="46" t="str">
        <f>TRIM(Table1[[#This Row],[Vendor ID]])</f>
        <v/>
      </c>
      <c r="BD1673">
        <f>IF(Table1[[#This Row],[Reference Number]]=Q1672,BD1672,BD1672+1)</f>
        <v>0</v>
      </c>
    </row>
    <row r="1674" spans="1:56" ht="11.25" customHeight="1" x14ac:dyDescent="0.25">
      <c r="A1674" s="1"/>
      <c r="B1674" s="88" t="str">
        <f>IF(Table1[[#This Row],[Posting Date]]&lt;&gt;"",IF(Table1[[#This Row],[Reference Number]]=Q1673,B1673+1,1),"")</f>
        <v/>
      </c>
      <c r="C1674" s="61"/>
      <c r="D1674" s="61"/>
      <c r="E1674" s="138"/>
      <c r="F1674" s="141" t="str">
        <f>IFERROR(IF(VLOOKUP(Table1[[#This Row],[Budget Code Description]],Dimentions!$X$6:$AC$139,2,FALSE)="","",VLOOKUP(Table1[[#This Row],[Budget Code Description]],Dimentions!$X$6:$AC$139,2,FALSE)),"")</f>
        <v/>
      </c>
      <c r="G1674" s="141"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1" t="str">
        <f>IFERROR(VLOOKUP(Table1[[#This Row],[Budget Code Description]],Table6[#All],8,FALSE),"")</f>
        <v/>
      </c>
      <c r="L1674" s="63"/>
      <c r="M1674" s="65" t="str">
        <f>IFERROR(VLOOKUP(Table1[[#This Row],[Staff ID]],Table2[],2,FALSE),"")</f>
        <v/>
      </c>
      <c r="N1674" s="209" t="str">
        <f>IFERROR(IF(VLOOKUP(Table1[[#This Row],[Budget Code Description]],Dimentions!$X$6:$AC$134,4,FALSE)="","",VLOOKUP(Table1[[#This Row],[Budget Code Description]],Dimentions!$X$6:$AC$134,4,FALSE)),"")</f>
        <v/>
      </c>
      <c r="O1674" s="65" t="str">
        <f>IFERROR(VLOOKUP(Table1[[#This Row],[Vendor ID]],Table549[],2,FALSE),"")</f>
        <v/>
      </c>
      <c r="P1674" s="63"/>
      <c r="Q1674" s="141" t="str">
        <f>IF(Table1[[#This Row],[Posting Date]]&lt;&gt;"",$D$9,"")</f>
        <v/>
      </c>
      <c r="R1674" s="157" t="str">
        <f>IF(Table1[[#This Row],[Posting Date]]&lt;&gt;"",$D$10,"")</f>
        <v/>
      </c>
      <c r="S1674" s="66"/>
      <c r="T1674" s="63"/>
      <c r="U1674" s="67"/>
      <c r="V1674" s="67"/>
      <c r="W1674" s="67" t="str">
        <f t="shared" si="30"/>
        <v/>
      </c>
      <c r="X1674" s="159" t="str">
        <f>IF(E1674="","",(IF(Table1[[#This Row],[Cur]]="USD",Table1[[#This Row],[Cur_Amount Debit]],Table1[[#This Row],[Cur_Amount Debit]]/Table1[[#This Row],[Exchange Rate]])))</f>
        <v/>
      </c>
      <c r="Y1674" s="159" t="str">
        <f>IF(E1674="","",(IF(Table1[[#This Row],[Cur]]="USD",Table1[[#This Row],[Cur_Amount Credit]],Table1[[#This Row],[Cur_Amount Credit]]/ExchangeRate)))</f>
        <v/>
      </c>
      <c r="Z1674" s="201" t="str">
        <f>IF(E1674="","",(Table1[[#This Row],[Debit USD]]-Table1[[#This Row],[Credit USD]]))</f>
        <v/>
      </c>
      <c r="AA1674" s="226"/>
      <c r="AB1674" s="255"/>
      <c r="AC1674" s="1"/>
      <c r="AD1674" s="15"/>
      <c r="AE1674" s="15" t="str">
        <f>IF(AND(OR(Table1[[#This Row],[Account]]="15030",Table1[[#This Row],[Account]]="15035",Table1[[#This Row],[Account]]="20150"),Table1[[#This Row],[Vendor ID]]=""),1,"")</f>
        <v/>
      </c>
      <c r="AF1674" s="15"/>
      <c r="AG1674" s="15"/>
      <c r="AH1674" s="15"/>
      <c r="AI1674" s="46" t="str">
        <f>IF(Table1[[#This Row],[Posting Date]]&lt;&gt;"","GJ-"&amp;CountryID,"")</f>
        <v/>
      </c>
      <c r="AJ1674" s="59" t="str">
        <f>IF(Table1[[#This Row],[Posting Date]]&lt;&gt;"",Table1[[#This Row],[Posting Date]],"")</f>
        <v/>
      </c>
      <c r="AK1674" s="46"/>
      <c r="AL1674" s="46" t="str">
        <f>IF(Table1[[#This Row],[Description]]&lt;&gt;"",Table1[[#This Row],[Description]],"")</f>
        <v/>
      </c>
      <c r="AM1674" s="46" t="str">
        <f>IF(Table1[[#This Row],[Posting Date]]&lt;&gt;"",Table1[[#This Row],[Reference Number]],"")</f>
        <v/>
      </c>
      <c r="AN1674" s="46" t="str">
        <f>TRIM(Table1[[#This Row],[Line '#]])</f>
        <v/>
      </c>
      <c r="AO1674" s="46" t="str">
        <f>TRIM(Table1[[#This Row],[Account]])</f>
        <v/>
      </c>
      <c r="AP1674" s="46" t="str">
        <f>IF(Table1[[#This Row],[Posting Date]]&lt;&gt;"",$D$5,"")</f>
        <v/>
      </c>
      <c r="AQ1674" s="46" t="str">
        <f>TRIM(Table1[[#This Row],[Departments-Prgrams]])</f>
        <v/>
      </c>
      <c r="AR1674" s="46" t="str">
        <f>TRIM(Table1[[#This Row],[Grant]])</f>
        <v/>
      </c>
      <c r="AS1674" s="46" t="str">
        <f>TRIM(Table1[[#This Row],[Staff ID]])</f>
        <v/>
      </c>
      <c r="AT1674" s="46" t="str">
        <f>IF(TRIM(Table1[[#This Row],[Budget Code]])=0,"",TRIM(Table1[[#This Row],[Budget Code]]))</f>
        <v/>
      </c>
      <c r="AU1674" s="46" t="str">
        <f>IF(Table1[[#This Row],[Line Description]]&lt;&gt;"",Table1[[#This Row],[Line Description]],"")</f>
        <v/>
      </c>
      <c r="AV1674" s="46" t="str">
        <f>IF(Table1[[#This Row],[Cur_Amount Debit]]&gt;0,ROUND(Table1[[#This Row],[Cur_Amount Debit]],2),"")</f>
        <v/>
      </c>
      <c r="AW1674" s="46" t="str">
        <f>IF(Table1[[#This Row],[Cur_Amount Credit]]&gt;0,ROUND(Table1[[#This Row],[Cur_Amount Credit]],2),"")</f>
        <v/>
      </c>
      <c r="AX1674" s="46" t="str">
        <f>LEFT(Table1[[#This Row],[Cur]],3)</f>
        <v/>
      </c>
      <c r="AY1674" s="59"/>
      <c r="AZ1674" s="46"/>
      <c r="BA1674" s="46" t="str">
        <f>IF(Table1[[#This Row],[Cur]]&lt;&gt;"",IF(Table1[[#This Row],[Cur]]="USD","",ExchangeRate),"")</f>
        <v/>
      </c>
      <c r="BB1674" s="46" t="str">
        <f>IF(Table1[[#This Row],[Grant]]&lt;&gt;"",VLOOKUP(Table1[[#This Row],[Grant]],Grants!B:D,3),"")</f>
        <v/>
      </c>
      <c r="BC1674" s="46" t="str">
        <f>TRIM(Table1[[#This Row],[Vendor ID]])</f>
        <v/>
      </c>
      <c r="BD1674">
        <f>IF(Table1[[#This Row],[Reference Number]]=Q1673,BD1673,BD1673+1)</f>
        <v>0</v>
      </c>
    </row>
    <row r="1675" spans="1:56" ht="11.25" customHeight="1" x14ac:dyDescent="0.25">
      <c r="A1675" s="1"/>
      <c r="B1675" s="88" t="str">
        <f>IF(Table1[[#This Row],[Posting Date]]&lt;&gt;"",IF(Table1[[#This Row],[Reference Number]]=Q1674,B1674+1,1),"")</f>
        <v/>
      </c>
      <c r="C1675" s="61"/>
      <c r="D1675" s="61"/>
      <c r="E1675" s="138"/>
      <c r="F1675" s="141" t="str">
        <f>IFERROR(IF(VLOOKUP(Table1[[#This Row],[Budget Code Description]],Dimentions!$X$6:$AC$139,2,FALSE)="","",VLOOKUP(Table1[[#This Row],[Budget Code Description]],Dimentions!$X$6:$AC$139,2,FALSE)),"")</f>
        <v/>
      </c>
      <c r="G1675" s="141"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1" t="str">
        <f>IFERROR(VLOOKUP(Table1[[#This Row],[Budget Code Description]],Table6[#All],8,FALSE),"")</f>
        <v/>
      </c>
      <c r="L1675" s="63"/>
      <c r="M1675" s="65" t="str">
        <f>IFERROR(VLOOKUP(Table1[[#This Row],[Staff ID]],Table2[],2,FALSE),"")</f>
        <v/>
      </c>
      <c r="N1675" s="209" t="str">
        <f>IFERROR(IF(VLOOKUP(Table1[[#This Row],[Budget Code Description]],Dimentions!$X$6:$AC$134,4,FALSE)="","",VLOOKUP(Table1[[#This Row],[Budget Code Description]],Dimentions!$X$6:$AC$134,4,FALSE)),"")</f>
        <v/>
      </c>
      <c r="O1675" s="65" t="str">
        <f>IFERROR(VLOOKUP(Table1[[#This Row],[Vendor ID]],Table549[],2,FALSE),"")</f>
        <v/>
      </c>
      <c r="P1675" s="63"/>
      <c r="Q1675" s="141" t="str">
        <f>IF(Table1[[#This Row],[Posting Date]]&lt;&gt;"",$D$9,"")</f>
        <v/>
      </c>
      <c r="R1675" s="157" t="str">
        <f>IF(Table1[[#This Row],[Posting Date]]&lt;&gt;"",$D$10,"")</f>
        <v/>
      </c>
      <c r="S1675" s="66"/>
      <c r="T1675" s="63"/>
      <c r="U1675" s="67"/>
      <c r="V1675" s="67"/>
      <c r="W1675" s="67" t="str">
        <f t="shared" si="30"/>
        <v/>
      </c>
      <c r="X1675" s="159" t="str">
        <f>IF(E1675="","",(IF(Table1[[#This Row],[Cur]]="USD",Table1[[#This Row],[Cur_Amount Debit]],Table1[[#This Row],[Cur_Amount Debit]]/Table1[[#This Row],[Exchange Rate]])))</f>
        <v/>
      </c>
      <c r="Y1675" s="159" t="str">
        <f>IF(E1675="","",(IF(Table1[[#This Row],[Cur]]="USD",Table1[[#This Row],[Cur_Amount Credit]],Table1[[#This Row],[Cur_Amount Credit]]/ExchangeRate)))</f>
        <v/>
      </c>
      <c r="Z1675" s="201" t="str">
        <f>IF(E1675="","",(Table1[[#This Row],[Debit USD]]-Table1[[#This Row],[Credit USD]]))</f>
        <v/>
      </c>
      <c r="AA1675" s="226"/>
      <c r="AB1675" s="255"/>
      <c r="AC1675" s="1"/>
      <c r="AD1675" s="15"/>
      <c r="AE1675" s="15" t="str">
        <f>IF(AND(OR(Table1[[#This Row],[Account]]="15030",Table1[[#This Row],[Account]]="15035",Table1[[#This Row],[Account]]="20150"),Table1[[#This Row],[Vendor ID]]=""),1,"")</f>
        <v/>
      </c>
      <c r="AF1675" s="15"/>
      <c r="AG1675" s="15"/>
      <c r="AH1675" s="15"/>
      <c r="AI1675" s="46" t="str">
        <f>IF(Table1[[#This Row],[Posting Date]]&lt;&gt;"","GJ-"&amp;CountryID,"")</f>
        <v/>
      </c>
      <c r="AJ1675" s="59" t="str">
        <f>IF(Table1[[#This Row],[Posting Date]]&lt;&gt;"",Table1[[#This Row],[Posting Date]],"")</f>
        <v/>
      </c>
      <c r="AK1675" s="46"/>
      <c r="AL1675" s="46" t="str">
        <f>IF(Table1[[#This Row],[Description]]&lt;&gt;"",Table1[[#This Row],[Description]],"")</f>
        <v/>
      </c>
      <c r="AM1675" s="46" t="str">
        <f>IF(Table1[[#This Row],[Posting Date]]&lt;&gt;"",Table1[[#This Row],[Reference Number]],"")</f>
        <v/>
      </c>
      <c r="AN1675" s="46" t="str">
        <f>TRIM(Table1[[#This Row],[Line '#]])</f>
        <v/>
      </c>
      <c r="AO1675" s="46" t="str">
        <f>TRIM(Table1[[#This Row],[Account]])</f>
        <v/>
      </c>
      <c r="AP1675" s="46" t="str">
        <f>IF(Table1[[#This Row],[Posting Date]]&lt;&gt;"",$D$5,"")</f>
        <v/>
      </c>
      <c r="AQ1675" s="46" t="str">
        <f>TRIM(Table1[[#This Row],[Departments-Prgrams]])</f>
        <v/>
      </c>
      <c r="AR1675" s="46" t="str">
        <f>TRIM(Table1[[#This Row],[Grant]])</f>
        <v/>
      </c>
      <c r="AS1675" s="46" t="str">
        <f>TRIM(Table1[[#This Row],[Staff ID]])</f>
        <v/>
      </c>
      <c r="AT1675" s="46" t="str">
        <f>IF(TRIM(Table1[[#This Row],[Budget Code]])=0,"",TRIM(Table1[[#This Row],[Budget Code]]))</f>
        <v/>
      </c>
      <c r="AU1675" s="46" t="str">
        <f>IF(Table1[[#This Row],[Line Description]]&lt;&gt;"",Table1[[#This Row],[Line Description]],"")</f>
        <v/>
      </c>
      <c r="AV1675" s="46" t="str">
        <f>IF(Table1[[#This Row],[Cur_Amount Debit]]&gt;0,ROUND(Table1[[#This Row],[Cur_Amount Debit]],2),"")</f>
        <v/>
      </c>
      <c r="AW1675" s="46" t="str">
        <f>IF(Table1[[#This Row],[Cur_Amount Credit]]&gt;0,ROUND(Table1[[#This Row],[Cur_Amount Credit]],2),"")</f>
        <v/>
      </c>
      <c r="AX1675" s="46" t="str">
        <f>LEFT(Table1[[#This Row],[Cur]],3)</f>
        <v/>
      </c>
      <c r="AY1675" s="59"/>
      <c r="AZ1675" s="46"/>
      <c r="BA1675" s="46" t="str">
        <f>IF(Table1[[#This Row],[Cur]]&lt;&gt;"",IF(Table1[[#This Row],[Cur]]="USD","",ExchangeRate),"")</f>
        <v/>
      </c>
      <c r="BB1675" s="46" t="str">
        <f>IF(Table1[[#This Row],[Grant]]&lt;&gt;"",VLOOKUP(Table1[[#This Row],[Grant]],Grants!B:D,3),"")</f>
        <v/>
      </c>
      <c r="BC1675" s="46" t="str">
        <f>TRIM(Table1[[#This Row],[Vendor ID]])</f>
        <v/>
      </c>
      <c r="BD1675">
        <f>IF(Table1[[#This Row],[Reference Number]]=Q1674,BD1674,BD1674+1)</f>
        <v>0</v>
      </c>
    </row>
    <row r="1676" spans="1:56" ht="11.25" customHeight="1" x14ac:dyDescent="0.25">
      <c r="A1676" s="1"/>
      <c r="B1676" s="88" t="str">
        <f>IF(Table1[[#This Row],[Posting Date]]&lt;&gt;"",IF(Table1[[#This Row],[Reference Number]]=Q1675,B1675+1,1),"")</f>
        <v/>
      </c>
      <c r="C1676" s="61"/>
      <c r="D1676" s="61"/>
      <c r="E1676" s="138"/>
      <c r="F1676" s="141" t="str">
        <f>IFERROR(IF(VLOOKUP(Table1[[#This Row],[Budget Code Description]],Dimentions!$X$6:$AC$139,2,FALSE)="","",VLOOKUP(Table1[[#This Row],[Budget Code Description]],Dimentions!$X$6:$AC$139,2,FALSE)),"")</f>
        <v/>
      </c>
      <c r="G1676" s="141"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1" t="str">
        <f>IFERROR(VLOOKUP(Table1[[#This Row],[Budget Code Description]],Table6[#All],8,FALSE),"")</f>
        <v/>
      </c>
      <c r="L1676" s="63"/>
      <c r="M1676" s="65" t="str">
        <f>IFERROR(VLOOKUP(Table1[[#This Row],[Staff ID]],Table2[],2,FALSE),"")</f>
        <v/>
      </c>
      <c r="N1676" s="209" t="str">
        <f>IFERROR(IF(VLOOKUP(Table1[[#This Row],[Budget Code Description]],Dimentions!$X$6:$AC$134,4,FALSE)="","",VLOOKUP(Table1[[#This Row],[Budget Code Description]],Dimentions!$X$6:$AC$134,4,FALSE)),"")</f>
        <v/>
      </c>
      <c r="O1676" s="65" t="str">
        <f>IFERROR(VLOOKUP(Table1[[#This Row],[Vendor ID]],Table549[],2,FALSE),"")</f>
        <v/>
      </c>
      <c r="P1676" s="63"/>
      <c r="Q1676" s="141" t="str">
        <f>IF(Table1[[#This Row],[Posting Date]]&lt;&gt;"",$D$9,"")</f>
        <v/>
      </c>
      <c r="R1676" s="157" t="str">
        <f>IF(Table1[[#This Row],[Posting Date]]&lt;&gt;"",$D$10,"")</f>
        <v/>
      </c>
      <c r="S1676" s="66"/>
      <c r="T1676" s="63"/>
      <c r="U1676" s="67"/>
      <c r="V1676" s="67"/>
      <c r="W1676" s="67" t="str">
        <f t="shared" si="30"/>
        <v/>
      </c>
      <c r="X1676" s="159" t="str">
        <f>IF(E1676="","",(IF(Table1[[#This Row],[Cur]]="USD",Table1[[#This Row],[Cur_Amount Debit]],Table1[[#This Row],[Cur_Amount Debit]]/Table1[[#This Row],[Exchange Rate]])))</f>
        <v/>
      </c>
      <c r="Y1676" s="159" t="str">
        <f>IF(E1676="","",(IF(Table1[[#This Row],[Cur]]="USD",Table1[[#This Row],[Cur_Amount Credit]],Table1[[#This Row],[Cur_Amount Credit]]/ExchangeRate)))</f>
        <v/>
      </c>
      <c r="Z1676" s="201" t="str">
        <f>IF(E1676="","",(Table1[[#This Row],[Debit USD]]-Table1[[#This Row],[Credit USD]]))</f>
        <v/>
      </c>
      <c r="AA1676" s="226"/>
      <c r="AB1676" s="255"/>
      <c r="AC1676" s="1"/>
      <c r="AD1676" s="15"/>
      <c r="AE1676" s="15" t="str">
        <f>IF(AND(OR(Table1[[#This Row],[Account]]="15030",Table1[[#This Row],[Account]]="15035",Table1[[#This Row],[Account]]="20150"),Table1[[#This Row],[Vendor ID]]=""),1,"")</f>
        <v/>
      </c>
      <c r="AF1676" s="15"/>
      <c r="AG1676" s="15"/>
      <c r="AH1676" s="15"/>
      <c r="AI1676" s="46" t="str">
        <f>IF(Table1[[#This Row],[Posting Date]]&lt;&gt;"","GJ-"&amp;CountryID,"")</f>
        <v/>
      </c>
      <c r="AJ1676" s="59" t="str">
        <f>IF(Table1[[#This Row],[Posting Date]]&lt;&gt;"",Table1[[#This Row],[Posting Date]],"")</f>
        <v/>
      </c>
      <c r="AK1676" s="46"/>
      <c r="AL1676" s="46" t="str">
        <f>IF(Table1[[#This Row],[Description]]&lt;&gt;"",Table1[[#This Row],[Description]],"")</f>
        <v/>
      </c>
      <c r="AM1676" s="46" t="str">
        <f>IF(Table1[[#This Row],[Posting Date]]&lt;&gt;"",Table1[[#This Row],[Reference Number]],"")</f>
        <v/>
      </c>
      <c r="AN1676" s="46" t="str">
        <f>TRIM(Table1[[#This Row],[Line '#]])</f>
        <v/>
      </c>
      <c r="AO1676" s="46" t="str">
        <f>TRIM(Table1[[#This Row],[Account]])</f>
        <v/>
      </c>
      <c r="AP1676" s="46" t="str">
        <f>IF(Table1[[#This Row],[Posting Date]]&lt;&gt;"",$D$5,"")</f>
        <v/>
      </c>
      <c r="AQ1676" s="46" t="str">
        <f>TRIM(Table1[[#This Row],[Departments-Prgrams]])</f>
        <v/>
      </c>
      <c r="AR1676" s="46" t="str">
        <f>TRIM(Table1[[#This Row],[Grant]])</f>
        <v/>
      </c>
      <c r="AS1676" s="46" t="str">
        <f>TRIM(Table1[[#This Row],[Staff ID]])</f>
        <v/>
      </c>
      <c r="AT1676" s="46" t="str">
        <f>IF(TRIM(Table1[[#This Row],[Budget Code]])=0,"",TRIM(Table1[[#This Row],[Budget Code]]))</f>
        <v/>
      </c>
      <c r="AU1676" s="46" t="str">
        <f>IF(Table1[[#This Row],[Line Description]]&lt;&gt;"",Table1[[#This Row],[Line Description]],"")</f>
        <v/>
      </c>
      <c r="AV1676" s="46" t="str">
        <f>IF(Table1[[#This Row],[Cur_Amount Debit]]&gt;0,ROUND(Table1[[#This Row],[Cur_Amount Debit]],2),"")</f>
        <v/>
      </c>
      <c r="AW1676" s="46" t="str">
        <f>IF(Table1[[#This Row],[Cur_Amount Credit]]&gt;0,ROUND(Table1[[#This Row],[Cur_Amount Credit]],2),"")</f>
        <v/>
      </c>
      <c r="AX1676" s="46" t="str">
        <f>LEFT(Table1[[#This Row],[Cur]],3)</f>
        <v/>
      </c>
      <c r="AY1676" s="59"/>
      <c r="AZ1676" s="46"/>
      <c r="BA1676" s="46" t="str">
        <f>IF(Table1[[#This Row],[Cur]]&lt;&gt;"",IF(Table1[[#This Row],[Cur]]="USD","",ExchangeRate),"")</f>
        <v/>
      </c>
      <c r="BB1676" s="46" t="str">
        <f>IF(Table1[[#This Row],[Grant]]&lt;&gt;"",VLOOKUP(Table1[[#This Row],[Grant]],Grants!B:D,3),"")</f>
        <v/>
      </c>
      <c r="BC1676" s="46" t="str">
        <f>TRIM(Table1[[#This Row],[Vendor ID]])</f>
        <v/>
      </c>
      <c r="BD1676">
        <f>IF(Table1[[#This Row],[Reference Number]]=Q1675,BD1675,BD1675+1)</f>
        <v>0</v>
      </c>
    </row>
    <row r="1677" spans="1:56" ht="11.25" customHeight="1" x14ac:dyDescent="0.25">
      <c r="A1677" s="1"/>
      <c r="B1677" s="88" t="str">
        <f>IF(Table1[[#This Row],[Posting Date]]&lt;&gt;"",IF(Table1[[#This Row],[Reference Number]]=Q1676,B1676+1,1),"")</f>
        <v/>
      </c>
      <c r="C1677" s="61"/>
      <c r="D1677" s="61"/>
      <c r="E1677" s="138"/>
      <c r="F1677" s="141" t="str">
        <f>IFERROR(IF(VLOOKUP(Table1[[#This Row],[Budget Code Description]],Dimentions!$X$6:$AC$139,2,FALSE)="","",VLOOKUP(Table1[[#This Row],[Budget Code Description]],Dimentions!$X$6:$AC$139,2,FALSE)),"")</f>
        <v/>
      </c>
      <c r="G1677" s="141"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1" t="str">
        <f>IFERROR(VLOOKUP(Table1[[#This Row],[Budget Code Description]],Table6[#All],8,FALSE),"")</f>
        <v/>
      </c>
      <c r="L1677" s="63"/>
      <c r="M1677" s="65" t="str">
        <f>IFERROR(VLOOKUP(Table1[[#This Row],[Staff ID]],Table2[],2,FALSE),"")</f>
        <v/>
      </c>
      <c r="N1677" s="209" t="str">
        <f>IFERROR(IF(VLOOKUP(Table1[[#This Row],[Budget Code Description]],Dimentions!$X$6:$AC$134,4,FALSE)="","",VLOOKUP(Table1[[#This Row],[Budget Code Description]],Dimentions!$X$6:$AC$134,4,FALSE)),"")</f>
        <v/>
      </c>
      <c r="O1677" s="65" t="str">
        <f>IFERROR(VLOOKUP(Table1[[#This Row],[Vendor ID]],Table549[],2,FALSE),"")</f>
        <v/>
      </c>
      <c r="P1677" s="63"/>
      <c r="Q1677" s="141" t="str">
        <f>IF(Table1[[#This Row],[Posting Date]]&lt;&gt;"",$D$9,"")</f>
        <v/>
      </c>
      <c r="R1677" s="157" t="str">
        <f>IF(Table1[[#This Row],[Posting Date]]&lt;&gt;"",$D$10,"")</f>
        <v/>
      </c>
      <c r="S1677" s="66"/>
      <c r="T1677" s="63"/>
      <c r="U1677" s="67"/>
      <c r="V1677" s="67"/>
      <c r="W1677" s="67" t="str">
        <f t="shared" si="30"/>
        <v/>
      </c>
      <c r="X1677" s="159" t="str">
        <f>IF(E1677="","",(IF(Table1[[#This Row],[Cur]]="USD",Table1[[#This Row],[Cur_Amount Debit]],Table1[[#This Row],[Cur_Amount Debit]]/Table1[[#This Row],[Exchange Rate]])))</f>
        <v/>
      </c>
      <c r="Y1677" s="159" t="str">
        <f>IF(E1677="","",(IF(Table1[[#This Row],[Cur]]="USD",Table1[[#This Row],[Cur_Amount Credit]],Table1[[#This Row],[Cur_Amount Credit]]/ExchangeRate)))</f>
        <v/>
      </c>
      <c r="Z1677" s="201" t="str">
        <f>IF(E1677="","",(Table1[[#This Row],[Debit USD]]-Table1[[#This Row],[Credit USD]]))</f>
        <v/>
      </c>
      <c r="AA1677" s="226"/>
      <c r="AB1677" s="255"/>
      <c r="AC1677" s="1"/>
      <c r="AD1677" s="15"/>
      <c r="AE1677" s="15" t="str">
        <f>IF(AND(OR(Table1[[#This Row],[Account]]="15030",Table1[[#This Row],[Account]]="15035",Table1[[#This Row],[Account]]="20150"),Table1[[#This Row],[Vendor ID]]=""),1,"")</f>
        <v/>
      </c>
      <c r="AF1677" s="15"/>
      <c r="AG1677" s="15"/>
      <c r="AH1677" s="15"/>
      <c r="AI1677" s="46" t="str">
        <f>IF(Table1[[#This Row],[Posting Date]]&lt;&gt;"","GJ-"&amp;CountryID,"")</f>
        <v/>
      </c>
      <c r="AJ1677" s="59" t="str">
        <f>IF(Table1[[#This Row],[Posting Date]]&lt;&gt;"",Table1[[#This Row],[Posting Date]],"")</f>
        <v/>
      </c>
      <c r="AK1677" s="46"/>
      <c r="AL1677" s="46" t="str">
        <f>IF(Table1[[#This Row],[Description]]&lt;&gt;"",Table1[[#This Row],[Description]],"")</f>
        <v/>
      </c>
      <c r="AM1677" s="46" t="str">
        <f>IF(Table1[[#This Row],[Posting Date]]&lt;&gt;"",Table1[[#This Row],[Reference Number]],"")</f>
        <v/>
      </c>
      <c r="AN1677" s="46" t="str">
        <f>TRIM(Table1[[#This Row],[Line '#]])</f>
        <v/>
      </c>
      <c r="AO1677" s="46" t="str">
        <f>TRIM(Table1[[#This Row],[Account]])</f>
        <v/>
      </c>
      <c r="AP1677" s="46" t="str">
        <f>IF(Table1[[#This Row],[Posting Date]]&lt;&gt;"",$D$5,"")</f>
        <v/>
      </c>
      <c r="AQ1677" s="46" t="str">
        <f>TRIM(Table1[[#This Row],[Departments-Prgrams]])</f>
        <v/>
      </c>
      <c r="AR1677" s="46" t="str">
        <f>TRIM(Table1[[#This Row],[Grant]])</f>
        <v/>
      </c>
      <c r="AS1677" s="46" t="str">
        <f>TRIM(Table1[[#This Row],[Staff ID]])</f>
        <v/>
      </c>
      <c r="AT1677" s="46" t="str">
        <f>IF(TRIM(Table1[[#This Row],[Budget Code]])=0,"",TRIM(Table1[[#This Row],[Budget Code]]))</f>
        <v/>
      </c>
      <c r="AU1677" s="46" t="str">
        <f>IF(Table1[[#This Row],[Line Description]]&lt;&gt;"",Table1[[#This Row],[Line Description]],"")</f>
        <v/>
      </c>
      <c r="AV1677" s="46" t="str">
        <f>IF(Table1[[#This Row],[Cur_Amount Debit]]&gt;0,ROUND(Table1[[#This Row],[Cur_Amount Debit]],2),"")</f>
        <v/>
      </c>
      <c r="AW1677" s="46" t="str">
        <f>IF(Table1[[#This Row],[Cur_Amount Credit]]&gt;0,ROUND(Table1[[#This Row],[Cur_Amount Credit]],2),"")</f>
        <v/>
      </c>
      <c r="AX1677" s="46" t="str">
        <f>LEFT(Table1[[#This Row],[Cur]],3)</f>
        <v/>
      </c>
      <c r="AY1677" s="59"/>
      <c r="AZ1677" s="46"/>
      <c r="BA1677" s="46" t="str">
        <f>IF(Table1[[#This Row],[Cur]]&lt;&gt;"",IF(Table1[[#This Row],[Cur]]="USD","",ExchangeRate),"")</f>
        <v/>
      </c>
      <c r="BB1677" s="46" t="str">
        <f>IF(Table1[[#This Row],[Grant]]&lt;&gt;"",VLOOKUP(Table1[[#This Row],[Grant]],Grants!B:D,3),"")</f>
        <v/>
      </c>
      <c r="BC1677" s="46" t="str">
        <f>TRIM(Table1[[#This Row],[Vendor ID]])</f>
        <v/>
      </c>
      <c r="BD1677">
        <f>IF(Table1[[#This Row],[Reference Number]]=Q1676,BD1676,BD1676+1)</f>
        <v>0</v>
      </c>
    </row>
    <row r="1678" spans="1:56" ht="11.25" customHeight="1" x14ac:dyDescent="0.25">
      <c r="A1678" s="1"/>
      <c r="B1678" s="88" t="str">
        <f>IF(Table1[[#This Row],[Posting Date]]&lt;&gt;"",IF(Table1[[#This Row],[Reference Number]]=Q1677,B1677+1,1),"")</f>
        <v/>
      </c>
      <c r="C1678" s="61"/>
      <c r="D1678" s="61"/>
      <c r="E1678" s="138"/>
      <c r="F1678" s="141" t="str">
        <f>IFERROR(IF(VLOOKUP(Table1[[#This Row],[Budget Code Description]],Dimentions!$X$6:$AC$139,2,FALSE)="","",VLOOKUP(Table1[[#This Row],[Budget Code Description]],Dimentions!$X$6:$AC$139,2,FALSE)),"")</f>
        <v/>
      </c>
      <c r="G1678" s="141"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1" t="str">
        <f>IFERROR(VLOOKUP(Table1[[#This Row],[Budget Code Description]],Table6[#All],8,FALSE),"")</f>
        <v/>
      </c>
      <c r="L1678" s="63"/>
      <c r="M1678" s="65" t="str">
        <f>IFERROR(VLOOKUP(Table1[[#This Row],[Staff ID]],Table2[],2,FALSE),"")</f>
        <v/>
      </c>
      <c r="N1678" s="209" t="str">
        <f>IFERROR(IF(VLOOKUP(Table1[[#This Row],[Budget Code Description]],Dimentions!$X$6:$AC$134,4,FALSE)="","",VLOOKUP(Table1[[#This Row],[Budget Code Description]],Dimentions!$X$6:$AC$134,4,FALSE)),"")</f>
        <v/>
      </c>
      <c r="O1678" s="65" t="str">
        <f>IFERROR(VLOOKUP(Table1[[#This Row],[Vendor ID]],Table549[],2,FALSE),"")</f>
        <v/>
      </c>
      <c r="P1678" s="63"/>
      <c r="Q1678" s="141" t="str">
        <f>IF(Table1[[#This Row],[Posting Date]]&lt;&gt;"",$D$9,"")</f>
        <v/>
      </c>
      <c r="R1678" s="157" t="str">
        <f>IF(Table1[[#This Row],[Posting Date]]&lt;&gt;"",$D$10,"")</f>
        <v/>
      </c>
      <c r="S1678" s="66"/>
      <c r="T1678" s="63"/>
      <c r="U1678" s="67"/>
      <c r="V1678" s="67"/>
      <c r="W1678" s="67" t="str">
        <f t="shared" si="30"/>
        <v/>
      </c>
      <c r="X1678" s="159" t="str">
        <f>IF(E1678="","",(IF(Table1[[#This Row],[Cur]]="USD",Table1[[#This Row],[Cur_Amount Debit]],Table1[[#This Row],[Cur_Amount Debit]]/Table1[[#This Row],[Exchange Rate]])))</f>
        <v/>
      </c>
      <c r="Y1678" s="159" t="str">
        <f>IF(E1678="","",(IF(Table1[[#This Row],[Cur]]="USD",Table1[[#This Row],[Cur_Amount Credit]],Table1[[#This Row],[Cur_Amount Credit]]/ExchangeRate)))</f>
        <v/>
      </c>
      <c r="Z1678" s="201" t="str">
        <f>IF(E1678="","",(Table1[[#This Row],[Debit USD]]-Table1[[#This Row],[Credit USD]]))</f>
        <v/>
      </c>
      <c r="AA1678" s="226"/>
      <c r="AB1678" s="255"/>
      <c r="AC1678" s="1"/>
      <c r="AD1678" s="15"/>
      <c r="AE1678" s="15" t="str">
        <f>IF(AND(OR(Table1[[#This Row],[Account]]="15030",Table1[[#This Row],[Account]]="15035",Table1[[#This Row],[Account]]="20150"),Table1[[#This Row],[Vendor ID]]=""),1,"")</f>
        <v/>
      </c>
      <c r="AF1678" s="15"/>
      <c r="AG1678" s="15"/>
      <c r="AH1678" s="15"/>
      <c r="AI1678" s="46" t="str">
        <f>IF(Table1[[#This Row],[Posting Date]]&lt;&gt;"","GJ-"&amp;CountryID,"")</f>
        <v/>
      </c>
      <c r="AJ1678" s="59" t="str">
        <f>IF(Table1[[#This Row],[Posting Date]]&lt;&gt;"",Table1[[#This Row],[Posting Date]],"")</f>
        <v/>
      </c>
      <c r="AK1678" s="46"/>
      <c r="AL1678" s="46" t="str">
        <f>IF(Table1[[#This Row],[Description]]&lt;&gt;"",Table1[[#This Row],[Description]],"")</f>
        <v/>
      </c>
      <c r="AM1678" s="46" t="str">
        <f>IF(Table1[[#This Row],[Posting Date]]&lt;&gt;"",Table1[[#This Row],[Reference Number]],"")</f>
        <v/>
      </c>
      <c r="AN1678" s="46" t="str">
        <f>TRIM(Table1[[#This Row],[Line '#]])</f>
        <v/>
      </c>
      <c r="AO1678" s="46" t="str">
        <f>TRIM(Table1[[#This Row],[Account]])</f>
        <v/>
      </c>
      <c r="AP1678" s="46" t="str">
        <f>IF(Table1[[#This Row],[Posting Date]]&lt;&gt;"",$D$5,"")</f>
        <v/>
      </c>
      <c r="AQ1678" s="46" t="str">
        <f>TRIM(Table1[[#This Row],[Departments-Prgrams]])</f>
        <v/>
      </c>
      <c r="AR1678" s="46" t="str">
        <f>TRIM(Table1[[#This Row],[Grant]])</f>
        <v/>
      </c>
      <c r="AS1678" s="46" t="str">
        <f>TRIM(Table1[[#This Row],[Staff ID]])</f>
        <v/>
      </c>
      <c r="AT1678" s="46" t="str">
        <f>IF(TRIM(Table1[[#This Row],[Budget Code]])=0,"",TRIM(Table1[[#This Row],[Budget Code]]))</f>
        <v/>
      </c>
      <c r="AU1678" s="46" t="str">
        <f>IF(Table1[[#This Row],[Line Description]]&lt;&gt;"",Table1[[#This Row],[Line Description]],"")</f>
        <v/>
      </c>
      <c r="AV1678" s="46" t="str">
        <f>IF(Table1[[#This Row],[Cur_Amount Debit]]&gt;0,ROUND(Table1[[#This Row],[Cur_Amount Debit]],2),"")</f>
        <v/>
      </c>
      <c r="AW1678" s="46" t="str">
        <f>IF(Table1[[#This Row],[Cur_Amount Credit]]&gt;0,ROUND(Table1[[#This Row],[Cur_Amount Credit]],2),"")</f>
        <v/>
      </c>
      <c r="AX1678" s="46" t="str">
        <f>LEFT(Table1[[#This Row],[Cur]],3)</f>
        <v/>
      </c>
      <c r="AY1678" s="59"/>
      <c r="AZ1678" s="46"/>
      <c r="BA1678" s="46" t="str">
        <f>IF(Table1[[#This Row],[Cur]]&lt;&gt;"",IF(Table1[[#This Row],[Cur]]="USD","",ExchangeRate),"")</f>
        <v/>
      </c>
      <c r="BB1678" s="46" t="str">
        <f>IF(Table1[[#This Row],[Grant]]&lt;&gt;"",VLOOKUP(Table1[[#This Row],[Grant]],Grants!B:D,3),"")</f>
        <v/>
      </c>
      <c r="BC1678" s="46" t="str">
        <f>TRIM(Table1[[#This Row],[Vendor ID]])</f>
        <v/>
      </c>
      <c r="BD1678">
        <f>IF(Table1[[#This Row],[Reference Number]]=Q1677,BD1677,BD1677+1)</f>
        <v>0</v>
      </c>
    </row>
    <row r="1679" spans="1:56" ht="11.25" customHeight="1" x14ac:dyDescent="0.25">
      <c r="A1679" s="1"/>
      <c r="B1679" s="88" t="str">
        <f>IF(Table1[[#This Row],[Posting Date]]&lt;&gt;"",IF(Table1[[#This Row],[Reference Number]]=Q1678,B1678+1,1),"")</f>
        <v/>
      </c>
      <c r="C1679" s="61"/>
      <c r="D1679" s="61"/>
      <c r="E1679" s="138"/>
      <c r="F1679" s="141" t="str">
        <f>IFERROR(IF(VLOOKUP(Table1[[#This Row],[Budget Code Description]],Dimentions!$X$6:$AC$139,2,FALSE)="","",VLOOKUP(Table1[[#This Row],[Budget Code Description]],Dimentions!$X$6:$AC$139,2,FALSE)),"")</f>
        <v/>
      </c>
      <c r="G1679" s="141"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1" t="str">
        <f>IFERROR(VLOOKUP(Table1[[#This Row],[Budget Code Description]],Table6[#All],8,FALSE),"")</f>
        <v/>
      </c>
      <c r="L1679" s="63"/>
      <c r="M1679" s="65" t="str">
        <f>IFERROR(VLOOKUP(Table1[[#This Row],[Staff ID]],Table2[],2,FALSE),"")</f>
        <v/>
      </c>
      <c r="N1679" s="209" t="str">
        <f>IFERROR(IF(VLOOKUP(Table1[[#This Row],[Budget Code Description]],Dimentions!$X$6:$AC$134,4,FALSE)="","",VLOOKUP(Table1[[#This Row],[Budget Code Description]],Dimentions!$X$6:$AC$134,4,FALSE)),"")</f>
        <v/>
      </c>
      <c r="O1679" s="65" t="str">
        <f>IFERROR(VLOOKUP(Table1[[#This Row],[Vendor ID]],Table549[],2,FALSE),"")</f>
        <v/>
      </c>
      <c r="P1679" s="63"/>
      <c r="Q1679" s="141" t="str">
        <f>IF(Table1[[#This Row],[Posting Date]]&lt;&gt;"",$D$9,"")</f>
        <v/>
      </c>
      <c r="R1679" s="157" t="str">
        <f>IF(Table1[[#This Row],[Posting Date]]&lt;&gt;"",$D$10,"")</f>
        <v/>
      </c>
      <c r="S1679" s="66"/>
      <c r="T1679" s="63"/>
      <c r="U1679" s="67"/>
      <c r="V1679" s="67"/>
      <c r="W1679" s="67" t="str">
        <f t="shared" si="30"/>
        <v/>
      </c>
      <c r="X1679" s="159" t="str">
        <f>IF(E1679="","",(IF(Table1[[#This Row],[Cur]]="USD",Table1[[#This Row],[Cur_Amount Debit]],Table1[[#This Row],[Cur_Amount Debit]]/Table1[[#This Row],[Exchange Rate]])))</f>
        <v/>
      </c>
      <c r="Y1679" s="159" t="str">
        <f>IF(E1679="","",(IF(Table1[[#This Row],[Cur]]="USD",Table1[[#This Row],[Cur_Amount Credit]],Table1[[#This Row],[Cur_Amount Credit]]/ExchangeRate)))</f>
        <v/>
      </c>
      <c r="Z1679" s="201" t="str">
        <f>IF(E1679="","",(Table1[[#This Row],[Debit USD]]-Table1[[#This Row],[Credit USD]]))</f>
        <v/>
      </c>
      <c r="AA1679" s="226"/>
      <c r="AB1679" s="255"/>
      <c r="AC1679" s="1"/>
      <c r="AD1679" s="15"/>
      <c r="AE1679" s="15" t="str">
        <f>IF(AND(OR(Table1[[#This Row],[Account]]="15030",Table1[[#This Row],[Account]]="15035",Table1[[#This Row],[Account]]="20150"),Table1[[#This Row],[Vendor ID]]=""),1,"")</f>
        <v/>
      </c>
      <c r="AF1679" s="15"/>
      <c r="AG1679" s="15"/>
      <c r="AH1679" s="15"/>
      <c r="AI1679" s="46" t="str">
        <f>IF(Table1[[#This Row],[Posting Date]]&lt;&gt;"","GJ-"&amp;CountryID,"")</f>
        <v/>
      </c>
      <c r="AJ1679" s="59" t="str">
        <f>IF(Table1[[#This Row],[Posting Date]]&lt;&gt;"",Table1[[#This Row],[Posting Date]],"")</f>
        <v/>
      </c>
      <c r="AK1679" s="46"/>
      <c r="AL1679" s="46" t="str">
        <f>IF(Table1[[#This Row],[Description]]&lt;&gt;"",Table1[[#This Row],[Description]],"")</f>
        <v/>
      </c>
      <c r="AM1679" s="46" t="str">
        <f>IF(Table1[[#This Row],[Posting Date]]&lt;&gt;"",Table1[[#This Row],[Reference Number]],"")</f>
        <v/>
      </c>
      <c r="AN1679" s="46" t="str">
        <f>TRIM(Table1[[#This Row],[Line '#]])</f>
        <v/>
      </c>
      <c r="AO1679" s="46" t="str">
        <f>TRIM(Table1[[#This Row],[Account]])</f>
        <v/>
      </c>
      <c r="AP1679" s="46" t="str">
        <f>IF(Table1[[#This Row],[Posting Date]]&lt;&gt;"",$D$5,"")</f>
        <v/>
      </c>
      <c r="AQ1679" s="46" t="str">
        <f>TRIM(Table1[[#This Row],[Departments-Prgrams]])</f>
        <v/>
      </c>
      <c r="AR1679" s="46" t="str">
        <f>TRIM(Table1[[#This Row],[Grant]])</f>
        <v/>
      </c>
      <c r="AS1679" s="46" t="str">
        <f>TRIM(Table1[[#This Row],[Staff ID]])</f>
        <v/>
      </c>
      <c r="AT1679" s="46" t="str">
        <f>IF(TRIM(Table1[[#This Row],[Budget Code]])=0,"",TRIM(Table1[[#This Row],[Budget Code]]))</f>
        <v/>
      </c>
      <c r="AU1679" s="46" t="str">
        <f>IF(Table1[[#This Row],[Line Description]]&lt;&gt;"",Table1[[#This Row],[Line Description]],"")</f>
        <v/>
      </c>
      <c r="AV1679" s="46" t="str">
        <f>IF(Table1[[#This Row],[Cur_Amount Debit]]&gt;0,ROUND(Table1[[#This Row],[Cur_Amount Debit]],2),"")</f>
        <v/>
      </c>
      <c r="AW1679" s="46" t="str">
        <f>IF(Table1[[#This Row],[Cur_Amount Credit]]&gt;0,ROUND(Table1[[#This Row],[Cur_Amount Credit]],2),"")</f>
        <v/>
      </c>
      <c r="AX1679" s="46" t="str">
        <f>LEFT(Table1[[#This Row],[Cur]],3)</f>
        <v/>
      </c>
      <c r="AY1679" s="59"/>
      <c r="AZ1679" s="46"/>
      <c r="BA1679" s="46" t="str">
        <f>IF(Table1[[#This Row],[Cur]]&lt;&gt;"",IF(Table1[[#This Row],[Cur]]="USD","",ExchangeRate),"")</f>
        <v/>
      </c>
      <c r="BB1679" s="46" t="str">
        <f>IF(Table1[[#This Row],[Grant]]&lt;&gt;"",VLOOKUP(Table1[[#This Row],[Grant]],Grants!B:D,3),"")</f>
        <v/>
      </c>
      <c r="BC1679" s="46" t="str">
        <f>TRIM(Table1[[#This Row],[Vendor ID]])</f>
        <v/>
      </c>
      <c r="BD1679">
        <f>IF(Table1[[#This Row],[Reference Number]]=Q1678,BD1678,BD1678+1)</f>
        <v>0</v>
      </c>
    </row>
    <row r="1680" spans="1:56" ht="11.25" customHeight="1" x14ac:dyDescent="0.25">
      <c r="A1680" s="1"/>
      <c r="B1680" s="88" t="str">
        <f>IF(Table1[[#This Row],[Posting Date]]&lt;&gt;"",IF(Table1[[#This Row],[Reference Number]]=Q1679,B1679+1,1),"")</f>
        <v/>
      </c>
      <c r="C1680" s="61"/>
      <c r="D1680" s="61"/>
      <c r="E1680" s="138"/>
      <c r="F1680" s="141" t="str">
        <f>IFERROR(IF(VLOOKUP(Table1[[#This Row],[Budget Code Description]],Dimentions!$X$6:$AC$139,2,FALSE)="","",VLOOKUP(Table1[[#This Row],[Budget Code Description]],Dimentions!$X$6:$AC$139,2,FALSE)),"")</f>
        <v/>
      </c>
      <c r="G1680" s="141"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1" t="str">
        <f>IFERROR(VLOOKUP(Table1[[#This Row],[Budget Code Description]],Table6[#All],8,FALSE),"")</f>
        <v/>
      </c>
      <c r="L1680" s="63"/>
      <c r="M1680" s="65" t="str">
        <f>IFERROR(VLOOKUP(Table1[[#This Row],[Staff ID]],Table2[],2,FALSE),"")</f>
        <v/>
      </c>
      <c r="N1680" s="209" t="str">
        <f>IFERROR(IF(VLOOKUP(Table1[[#This Row],[Budget Code Description]],Dimentions!$X$6:$AC$134,4,FALSE)="","",VLOOKUP(Table1[[#This Row],[Budget Code Description]],Dimentions!$X$6:$AC$134,4,FALSE)),"")</f>
        <v/>
      </c>
      <c r="O1680" s="65" t="str">
        <f>IFERROR(VLOOKUP(Table1[[#This Row],[Vendor ID]],Table549[],2,FALSE),"")</f>
        <v/>
      </c>
      <c r="P1680" s="63"/>
      <c r="Q1680" s="141" t="str">
        <f>IF(Table1[[#This Row],[Posting Date]]&lt;&gt;"",$D$9,"")</f>
        <v/>
      </c>
      <c r="R1680" s="157" t="str">
        <f>IF(Table1[[#This Row],[Posting Date]]&lt;&gt;"",$D$10,"")</f>
        <v/>
      </c>
      <c r="S1680" s="66"/>
      <c r="T1680" s="63"/>
      <c r="U1680" s="67"/>
      <c r="V1680" s="67"/>
      <c r="W1680" s="67" t="str">
        <f t="shared" si="30"/>
        <v/>
      </c>
      <c r="X1680" s="159" t="str">
        <f>IF(E1680="","",(IF(Table1[[#This Row],[Cur]]="USD",Table1[[#This Row],[Cur_Amount Debit]],Table1[[#This Row],[Cur_Amount Debit]]/Table1[[#This Row],[Exchange Rate]])))</f>
        <v/>
      </c>
      <c r="Y1680" s="159" t="str">
        <f>IF(E1680="","",(IF(Table1[[#This Row],[Cur]]="USD",Table1[[#This Row],[Cur_Amount Credit]],Table1[[#This Row],[Cur_Amount Credit]]/ExchangeRate)))</f>
        <v/>
      </c>
      <c r="Z1680" s="201" t="str">
        <f>IF(E1680="","",(Table1[[#This Row],[Debit USD]]-Table1[[#This Row],[Credit USD]]))</f>
        <v/>
      </c>
      <c r="AA1680" s="226"/>
      <c r="AB1680" s="255"/>
      <c r="AC1680" s="1"/>
      <c r="AD1680" s="15"/>
      <c r="AE1680" s="15" t="str">
        <f>IF(AND(OR(Table1[[#This Row],[Account]]="15030",Table1[[#This Row],[Account]]="15035",Table1[[#This Row],[Account]]="20150"),Table1[[#This Row],[Vendor ID]]=""),1,"")</f>
        <v/>
      </c>
      <c r="AF1680" s="15"/>
      <c r="AG1680" s="15"/>
      <c r="AH1680" s="15"/>
      <c r="AI1680" s="46" t="str">
        <f>IF(Table1[[#This Row],[Posting Date]]&lt;&gt;"","GJ-"&amp;CountryID,"")</f>
        <v/>
      </c>
      <c r="AJ1680" s="59" t="str">
        <f>IF(Table1[[#This Row],[Posting Date]]&lt;&gt;"",Table1[[#This Row],[Posting Date]],"")</f>
        <v/>
      </c>
      <c r="AK1680" s="46"/>
      <c r="AL1680" s="46" t="str">
        <f>IF(Table1[[#This Row],[Description]]&lt;&gt;"",Table1[[#This Row],[Description]],"")</f>
        <v/>
      </c>
      <c r="AM1680" s="46" t="str">
        <f>IF(Table1[[#This Row],[Posting Date]]&lt;&gt;"",Table1[[#This Row],[Reference Number]],"")</f>
        <v/>
      </c>
      <c r="AN1680" s="46" t="str">
        <f>TRIM(Table1[[#This Row],[Line '#]])</f>
        <v/>
      </c>
      <c r="AO1680" s="46" t="str">
        <f>TRIM(Table1[[#This Row],[Account]])</f>
        <v/>
      </c>
      <c r="AP1680" s="46" t="str">
        <f>IF(Table1[[#This Row],[Posting Date]]&lt;&gt;"",$D$5,"")</f>
        <v/>
      </c>
      <c r="AQ1680" s="46" t="str">
        <f>TRIM(Table1[[#This Row],[Departments-Prgrams]])</f>
        <v/>
      </c>
      <c r="AR1680" s="46" t="str">
        <f>TRIM(Table1[[#This Row],[Grant]])</f>
        <v/>
      </c>
      <c r="AS1680" s="46" t="str">
        <f>TRIM(Table1[[#This Row],[Staff ID]])</f>
        <v/>
      </c>
      <c r="AT1680" s="46" t="str">
        <f>IF(TRIM(Table1[[#This Row],[Budget Code]])=0,"",TRIM(Table1[[#This Row],[Budget Code]]))</f>
        <v/>
      </c>
      <c r="AU1680" s="46" t="str">
        <f>IF(Table1[[#This Row],[Line Description]]&lt;&gt;"",Table1[[#This Row],[Line Description]],"")</f>
        <v/>
      </c>
      <c r="AV1680" s="46" t="str">
        <f>IF(Table1[[#This Row],[Cur_Amount Debit]]&gt;0,ROUND(Table1[[#This Row],[Cur_Amount Debit]],2),"")</f>
        <v/>
      </c>
      <c r="AW1680" s="46" t="str">
        <f>IF(Table1[[#This Row],[Cur_Amount Credit]]&gt;0,ROUND(Table1[[#This Row],[Cur_Amount Credit]],2),"")</f>
        <v/>
      </c>
      <c r="AX1680" s="46" t="str">
        <f>LEFT(Table1[[#This Row],[Cur]],3)</f>
        <v/>
      </c>
      <c r="AY1680" s="59"/>
      <c r="AZ1680" s="46"/>
      <c r="BA1680" s="46" t="str">
        <f>IF(Table1[[#This Row],[Cur]]&lt;&gt;"",IF(Table1[[#This Row],[Cur]]="USD","",ExchangeRate),"")</f>
        <v/>
      </c>
      <c r="BB1680" s="46" t="str">
        <f>IF(Table1[[#This Row],[Grant]]&lt;&gt;"",VLOOKUP(Table1[[#This Row],[Grant]],Grants!B:D,3),"")</f>
        <v/>
      </c>
      <c r="BC1680" s="46" t="str">
        <f>TRIM(Table1[[#This Row],[Vendor ID]])</f>
        <v/>
      </c>
      <c r="BD1680">
        <f>IF(Table1[[#This Row],[Reference Number]]=Q1679,BD1679,BD1679+1)</f>
        <v>0</v>
      </c>
    </row>
    <row r="1681" spans="1:56" ht="11.25" customHeight="1" x14ac:dyDescent="0.25">
      <c r="A1681" s="1"/>
      <c r="B1681" s="88" t="str">
        <f>IF(Table1[[#This Row],[Posting Date]]&lt;&gt;"",IF(Table1[[#This Row],[Reference Number]]=Q1680,B1680+1,1),"")</f>
        <v/>
      </c>
      <c r="C1681" s="61"/>
      <c r="D1681" s="61"/>
      <c r="E1681" s="138"/>
      <c r="F1681" s="141" t="str">
        <f>IFERROR(IF(VLOOKUP(Table1[[#This Row],[Budget Code Description]],Dimentions!$X$6:$AC$139,2,FALSE)="","",VLOOKUP(Table1[[#This Row],[Budget Code Description]],Dimentions!$X$6:$AC$139,2,FALSE)),"")</f>
        <v/>
      </c>
      <c r="G1681" s="141"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1" t="str">
        <f>IFERROR(VLOOKUP(Table1[[#This Row],[Budget Code Description]],Table6[#All],8,FALSE),"")</f>
        <v/>
      </c>
      <c r="L1681" s="63"/>
      <c r="M1681" s="65" t="str">
        <f>IFERROR(VLOOKUP(Table1[[#This Row],[Staff ID]],Table2[],2,FALSE),"")</f>
        <v/>
      </c>
      <c r="N1681" s="209" t="str">
        <f>IFERROR(IF(VLOOKUP(Table1[[#This Row],[Budget Code Description]],Dimentions!$X$6:$AC$134,4,FALSE)="","",VLOOKUP(Table1[[#This Row],[Budget Code Description]],Dimentions!$X$6:$AC$134,4,FALSE)),"")</f>
        <v/>
      </c>
      <c r="O1681" s="65" t="str">
        <f>IFERROR(VLOOKUP(Table1[[#This Row],[Vendor ID]],Table549[],2,FALSE),"")</f>
        <v/>
      </c>
      <c r="P1681" s="63"/>
      <c r="Q1681" s="141" t="str">
        <f>IF(Table1[[#This Row],[Posting Date]]&lt;&gt;"",$D$9,"")</f>
        <v/>
      </c>
      <c r="R1681" s="157" t="str">
        <f>IF(Table1[[#This Row],[Posting Date]]&lt;&gt;"",$D$10,"")</f>
        <v/>
      </c>
      <c r="S1681" s="66"/>
      <c r="T1681" s="63"/>
      <c r="U1681" s="67"/>
      <c r="V1681" s="67"/>
      <c r="W1681" s="67" t="str">
        <f t="shared" si="30"/>
        <v/>
      </c>
      <c r="X1681" s="159" t="str">
        <f>IF(E1681="","",(IF(Table1[[#This Row],[Cur]]="USD",Table1[[#This Row],[Cur_Amount Debit]],Table1[[#This Row],[Cur_Amount Debit]]/Table1[[#This Row],[Exchange Rate]])))</f>
        <v/>
      </c>
      <c r="Y1681" s="159" t="str">
        <f>IF(E1681="","",(IF(Table1[[#This Row],[Cur]]="USD",Table1[[#This Row],[Cur_Amount Credit]],Table1[[#This Row],[Cur_Amount Credit]]/ExchangeRate)))</f>
        <v/>
      </c>
      <c r="Z1681" s="201" t="str">
        <f>IF(E1681="","",(Table1[[#This Row],[Debit USD]]-Table1[[#This Row],[Credit USD]]))</f>
        <v/>
      </c>
      <c r="AA1681" s="226"/>
      <c r="AB1681" s="255"/>
      <c r="AC1681" s="1"/>
      <c r="AD1681" s="15"/>
      <c r="AE1681" s="15" t="str">
        <f>IF(AND(OR(Table1[[#This Row],[Account]]="15030",Table1[[#This Row],[Account]]="15035",Table1[[#This Row],[Account]]="20150"),Table1[[#This Row],[Vendor ID]]=""),1,"")</f>
        <v/>
      </c>
      <c r="AF1681" s="15"/>
      <c r="AG1681" s="15"/>
      <c r="AH1681" s="15"/>
      <c r="AI1681" s="46" t="str">
        <f>IF(Table1[[#This Row],[Posting Date]]&lt;&gt;"","GJ-"&amp;CountryID,"")</f>
        <v/>
      </c>
      <c r="AJ1681" s="59" t="str">
        <f>IF(Table1[[#This Row],[Posting Date]]&lt;&gt;"",Table1[[#This Row],[Posting Date]],"")</f>
        <v/>
      </c>
      <c r="AK1681" s="46"/>
      <c r="AL1681" s="46" t="str">
        <f>IF(Table1[[#This Row],[Description]]&lt;&gt;"",Table1[[#This Row],[Description]],"")</f>
        <v/>
      </c>
      <c r="AM1681" s="46" t="str">
        <f>IF(Table1[[#This Row],[Posting Date]]&lt;&gt;"",Table1[[#This Row],[Reference Number]],"")</f>
        <v/>
      </c>
      <c r="AN1681" s="46" t="str">
        <f>TRIM(Table1[[#This Row],[Line '#]])</f>
        <v/>
      </c>
      <c r="AO1681" s="46" t="str">
        <f>TRIM(Table1[[#This Row],[Account]])</f>
        <v/>
      </c>
      <c r="AP1681" s="46" t="str">
        <f>IF(Table1[[#This Row],[Posting Date]]&lt;&gt;"",$D$5,"")</f>
        <v/>
      </c>
      <c r="AQ1681" s="46" t="str">
        <f>TRIM(Table1[[#This Row],[Departments-Prgrams]])</f>
        <v/>
      </c>
      <c r="AR1681" s="46" t="str">
        <f>TRIM(Table1[[#This Row],[Grant]])</f>
        <v/>
      </c>
      <c r="AS1681" s="46" t="str">
        <f>TRIM(Table1[[#This Row],[Staff ID]])</f>
        <v/>
      </c>
      <c r="AT1681" s="46" t="str">
        <f>IF(TRIM(Table1[[#This Row],[Budget Code]])=0,"",TRIM(Table1[[#This Row],[Budget Code]]))</f>
        <v/>
      </c>
      <c r="AU1681" s="46" t="str">
        <f>IF(Table1[[#This Row],[Line Description]]&lt;&gt;"",Table1[[#This Row],[Line Description]],"")</f>
        <v/>
      </c>
      <c r="AV1681" s="46" t="str">
        <f>IF(Table1[[#This Row],[Cur_Amount Debit]]&gt;0,ROUND(Table1[[#This Row],[Cur_Amount Debit]],2),"")</f>
        <v/>
      </c>
      <c r="AW1681" s="46" t="str">
        <f>IF(Table1[[#This Row],[Cur_Amount Credit]]&gt;0,ROUND(Table1[[#This Row],[Cur_Amount Credit]],2),"")</f>
        <v/>
      </c>
      <c r="AX1681" s="46" t="str">
        <f>LEFT(Table1[[#This Row],[Cur]],3)</f>
        <v/>
      </c>
      <c r="AY1681" s="59"/>
      <c r="AZ1681" s="46"/>
      <c r="BA1681" s="46" t="str">
        <f>IF(Table1[[#This Row],[Cur]]&lt;&gt;"",IF(Table1[[#This Row],[Cur]]="USD","",ExchangeRate),"")</f>
        <v/>
      </c>
      <c r="BB1681" s="46" t="str">
        <f>IF(Table1[[#This Row],[Grant]]&lt;&gt;"",VLOOKUP(Table1[[#This Row],[Grant]],Grants!B:D,3),"")</f>
        <v/>
      </c>
      <c r="BC1681" s="46" t="str">
        <f>TRIM(Table1[[#This Row],[Vendor ID]])</f>
        <v/>
      </c>
      <c r="BD1681">
        <f>IF(Table1[[#This Row],[Reference Number]]=Q1680,BD1680,BD1680+1)</f>
        <v>0</v>
      </c>
    </row>
    <row r="1682" spans="1:56" ht="11.25" customHeight="1" x14ac:dyDescent="0.25">
      <c r="A1682" s="1"/>
      <c r="B1682" s="88" t="str">
        <f>IF(Table1[[#This Row],[Posting Date]]&lt;&gt;"",IF(Table1[[#This Row],[Reference Number]]=Q1681,B1681+1,1),"")</f>
        <v/>
      </c>
      <c r="C1682" s="61"/>
      <c r="D1682" s="61"/>
      <c r="E1682" s="138"/>
      <c r="F1682" s="141" t="str">
        <f>IFERROR(IF(VLOOKUP(Table1[[#This Row],[Budget Code Description]],Dimentions!$X$6:$AC$139,2,FALSE)="","",VLOOKUP(Table1[[#This Row],[Budget Code Description]],Dimentions!$X$6:$AC$139,2,FALSE)),"")</f>
        <v/>
      </c>
      <c r="G1682" s="141"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1" t="str">
        <f>IFERROR(VLOOKUP(Table1[[#This Row],[Budget Code Description]],Table6[#All],8,FALSE),"")</f>
        <v/>
      </c>
      <c r="L1682" s="63"/>
      <c r="M1682" s="65" t="str">
        <f>IFERROR(VLOOKUP(Table1[[#This Row],[Staff ID]],Table2[],2,FALSE),"")</f>
        <v/>
      </c>
      <c r="N1682" s="209" t="str">
        <f>IFERROR(IF(VLOOKUP(Table1[[#This Row],[Budget Code Description]],Dimentions!$X$6:$AC$134,4,FALSE)="","",VLOOKUP(Table1[[#This Row],[Budget Code Description]],Dimentions!$X$6:$AC$134,4,FALSE)),"")</f>
        <v/>
      </c>
      <c r="O1682" s="65" t="str">
        <f>IFERROR(VLOOKUP(Table1[[#This Row],[Vendor ID]],Table549[],2,FALSE),"")</f>
        <v/>
      </c>
      <c r="P1682" s="63"/>
      <c r="Q1682" s="141" t="str">
        <f>IF(Table1[[#This Row],[Posting Date]]&lt;&gt;"",$D$9,"")</f>
        <v/>
      </c>
      <c r="R1682" s="157" t="str">
        <f>IF(Table1[[#This Row],[Posting Date]]&lt;&gt;"",$D$10,"")</f>
        <v/>
      </c>
      <c r="S1682" s="66"/>
      <c r="T1682" s="63"/>
      <c r="U1682" s="67"/>
      <c r="V1682" s="67"/>
      <c r="W1682" s="67" t="str">
        <f t="shared" si="30"/>
        <v/>
      </c>
      <c r="X1682" s="159" t="str">
        <f>IF(E1682="","",(IF(Table1[[#This Row],[Cur]]="USD",Table1[[#This Row],[Cur_Amount Debit]],Table1[[#This Row],[Cur_Amount Debit]]/Table1[[#This Row],[Exchange Rate]])))</f>
        <v/>
      </c>
      <c r="Y1682" s="159" t="str">
        <f>IF(E1682="","",(IF(Table1[[#This Row],[Cur]]="USD",Table1[[#This Row],[Cur_Amount Credit]],Table1[[#This Row],[Cur_Amount Credit]]/ExchangeRate)))</f>
        <v/>
      </c>
      <c r="Z1682" s="201" t="str">
        <f>IF(E1682="","",(Table1[[#This Row],[Debit USD]]-Table1[[#This Row],[Credit USD]]))</f>
        <v/>
      </c>
      <c r="AA1682" s="226"/>
      <c r="AB1682" s="255"/>
      <c r="AC1682" s="1"/>
      <c r="AD1682" s="15"/>
      <c r="AE1682" s="15" t="str">
        <f>IF(AND(OR(Table1[[#This Row],[Account]]="15030",Table1[[#This Row],[Account]]="15035",Table1[[#This Row],[Account]]="20150"),Table1[[#This Row],[Vendor ID]]=""),1,"")</f>
        <v/>
      </c>
      <c r="AF1682" s="15"/>
      <c r="AG1682" s="15"/>
      <c r="AH1682" s="15"/>
      <c r="AI1682" s="46" t="str">
        <f>IF(Table1[[#This Row],[Posting Date]]&lt;&gt;"","GJ-"&amp;CountryID,"")</f>
        <v/>
      </c>
      <c r="AJ1682" s="59" t="str">
        <f>IF(Table1[[#This Row],[Posting Date]]&lt;&gt;"",Table1[[#This Row],[Posting Date]],"")</f>
        <v/>
      </c>
      <c r="AK1682" s="46"/>
      <c r="AL1682" s="46" t="str">
        <f>IF(Table1[[#This Row],[Description]]&lt;&gt;"",Table1[[#This Row],[Description]],"")</f>
        <v/>
      </c>
      <c r="AM1682" s="46" t="str">
        <f>IF(Table1[[#This Row],[Posting Date]]&lt;&gt;"",Table1[[#This Row],[Reference Number]],"")</f>
        <v/>
      </c>
      <c r="AN1682" s="46" t="str">
        <f>TRIM(Table1[[#This Row],[Line '#]])</f>
        <v/>
      </c>
      <c r="AO1682" s="46" t="str">
        <f>TRIM(Table1[[#This Row],[Account]])</f>
        <v/>
      </c>
      <c r="AP1682" s="46" t="str">
        <f>IF(Table1[[#This Row],[Posting Date]]&lt;&gt;"",$D$5,"")</f>
        <v/>
      </c>
      <c r="AQ1682" s="46" t="str">
        <f>TRIM(Table1[[#This Row],[Departments-Prgrams]])</f>
        <v/>
      </c>
      <c r="AR1682" s="46" t="str">
        <f>TRIM(Table1[[#This Row],[Grant]])</f>
        <v/>
      </c>
      <c r="AS1682" s="46" t="str">
        <f>TRIM(Table1[[#This Row],[Staff ID]])</f>
        <v/>
      </c>
      <c r="AT1682" s="46" t="str">
        <f>IF(TRIM(Table1[[#This Row],[Budget Code]])=0,"",TRIM(Table1[[#This Row],[Budget Code]]))</f>
        <v/>
      </c>
      <c r="AU1682" s="46" t="str">
        <f>IF(Table1[[#This Row],[Line Description]]&lt;&gt;"",Table1[[#This Row],[Line Description]],"")</f>
        <v/>
      </c>
      <c r="AV1682" s="46" t="str">
        <f>IF(Table1[[#This Row],[Cur_Amount Debit]]&gt;0,ROUND(Table1[[#This Row],[Cur_Amount Debit]],2),"")</f>
        <v/>
      </c>
      <c r="AW1682" s="46" t="str">
        <f>IF(Table1[[#This Row],[Cur_Amount Credit]]&gt;0,ROUND(Table1[[#This Row],[Cur_Amount Credit]],2),"")</f>
        <v/>
      </c>
      <c r="AX1682" s="46" t="str">
        <f>LEFT(Table1[[#This Row],[Cur]],3)</f>
        <v/>
      </c>
      <c r="AY1682" s="59"/>
      <c r="AZ1682" s="46"/>
      <c r="BA1682" s="46" t="str">
        <f>IF(Table1[[#This Row],[Cur]]&lt;&gt;"",IF(Table1[[#This Row],[Cur]]="USD","",ExchangeRate),"")</f>
        <v/>
      </c>
      <c r="BB1682" s="46" t="str">
        <f>IF(Table1[[#This Row],[Grant]]&lt;&gt;"",VLOOKUP(Table1[[#This Row],[Grant]],Grants!B:D,3),"")</f>
        <v/>
      </c>
      <c r="BC1682" s="46" t="str">
        <f>TRIM(Table1[[#This Row],[Vendor ID]])</f>
        <v/>
      </c>
      <c r="BD1682">
        <f>IF(Table1[[#This Row],[Reference Number]]=Q1681,BD1681,BD1681+1)</f>
        <v>0</v>
      </c>
    </row>
    <row r="1683" spans="1:56" ht="11.25" customHeight="1" x14ac:dyDescent="0.25">
      <c r="A1683" s="1"/>
      <c r="B1683" s="88" t="str">
        <f>IF(Table1[[#This Row],[Posting Date]]&lt;&gt;"",IF(Table1[[#This Row],[Reference Number]]=Q1682,B1682+1,1),"")</f>
        <v/>
      </c>
      <c r="C1683" s="61"/>
      <c r="D1683" s="61"/>
      <c r="E1683" s="138"/>
      <c r="F1683" s="141" t="str">
        <f>IFERROR(IF(VLOOKUP(Table1[[#This Row],[Budget Code Description]],Dimentions!$X$6:$AC$139,2,FALSE)="","",VLOOKUP(Table1[[#This Row],[Budget Code Description]],Dimentions!$X$6:$AC$139,2,FALSE)),"")</f>
        <v/>
      </c>
      <c r="G1683" s="141"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1" t="str">
        <f>IFERROR(VLOOKUP(Table1[[#This Row],[Budget Code Description]],Table6[#All],8,FALSE),"")</f>
        <v/>
      </c>
      <c r="L1683" s="63"/>
      <c r="M1683" s="65" t="str">
        <f>IFERROR(VLOOKUP(Table1[[#This Row],[Staff ID]],Table2[],2,FALSE),"")</f>
        <v/>
      </c>
      <c r="N1683" s="209" t="str">
        <f>IFERROR(IF(VLOOKUP(Table1[[#This Row],[Budget Code Description]],Dimentions!$X$6:$AC$134,4,FALSE)="","",VLOOKUP(Table1[[#This Row],[Budget Code Description]],Dimentions!$X$6:$AC$134,4,FALSE)),"")</f>
        <v/>
      </c>
      <c r="O1683" s="65" t="str">
        <f>IFERROR(VLOOKUP(Table1[[#This Row],[Vendor ID]],Table549[],2,FALSE),"")</f>
        <v/>
      </c>
      <c r="P1683" s="63"/>
      <c r="Q1683" s="141" t="str">
        <f>IF(Table1[[#This Row],[Posting Date]]&lt;&gt;"",$D$9,"")</f>
        <v/>
      </c>
      <c r="R1683" s="157" t="str">
        <f>IF(Table1[[#This Row],[Posting Date]]&lt;&gt;"",$D$10,"")</f>
        <v/>
      </c>
      <c r="S1683" s="66"/>
      <c r="T1683" s="63"/>
      <c r="U1683" s="67"/>
      <c r="V1683" s="67"/>
      <c r="W1683" s="67" t="str">
        <f t="shared" si="30"/>
        <v/>
      </c>
      <c r="X1683" s="159" t="str">
        <f>IF(E1683="","",(IF(Table1[[#This Row],[Cur]]="USD",Table1[[#This Row],[Cur_Amount Debit]],Table1[[#This Row],[Cur_Amount Debit]]/Table1[[#This Row],[Exchange Rate]])))</f>
        <v/>
      </c>
      <c r="Y1683" s="159" t="str">
        <f>IF(E1683="","",(IF(Table1[[#This Row],[Cur]]="USD",Table1[[#This Row],[Cur_Amount Credit]],Table1[[#This Row],[Cur_Amount Credit]]/ExchangeRate)))</f>
        <v/>
      </c>
      <c r="Z1683" s="201" t="str">
        <f>IF(E1683="","",(Table1[[#This Row],[Debit USD]]-Table1[[#This Row],[Credit USD]]))</f>
        <v/>
      </c>
      <c r="AA1683" s="226"/>
      <c r="AB1683" s="255"/>
      <c r="AC1683" s="1"/>
      <c r="AD1683" s="15"/>
      <c r="AE1683" s="15" t="str">
        <f>IF(AND(OR(Table1[[#This Row],[Account]]="15030",Table1[[#This Row],[Account]]="15035",Table1[[#This Row],[Account]]="20150"),Table1[[#This Row],[Vendor ID]]=""),1,"")</f>
        <v/>
      </c>
      <c r="AF1683" s="15"/>
      <c r="AG1683" s="15"/>
      <c r="AH1683" s="15"/>
      <c r="AI1683" s="46" t="str">
        <f>IF(Table1[[#This Row],[Posting Date]]&lt;&gt;"","GJ-"&amp;CountryID,"")</f>
        <v/>
      </c>
      <c r="AJ1683" s="59" t="str">
        <f>IF(Table1[[#This Row],[Posting Date]]&lt;&gt;"",Table1[[#This Row],[Posting Date]],"")</f>
        <v/>
      </c>
      <c r="AK1683" s="46"/>
      <c r="AL1683" s="46" t="str">
        <f>IF(Table1[[#This Row],[Description]]&lt;&gt;"",Table1[[#This Row],[Description]],"")</f>
        <v/>
      </c>
      <c r="AM1683" s="46" t="str">
        <f>IF(Table1[[#This Row],[Posting Date]]&lt;&gt;"",Table1[[#This Row],[Reference Number]],"")</f>
        <v/>
      </c>
      <c r="AN1683" s="46" t="str">
        <f>TRIM(Table1[[#This Row],[Line '#]])</f>
        <v/>
      </c>
      <c r="AO1683" s="46" t="str">
        <f>TRIM(Table1[[#This Row],[Account]])</f>
        <v/>
      </c>
      <c r="AP1683" s="46" t="str">
        <f>IF(Table1[[#This Row],[Posting Date]]&lt;&gt;"",$D$5,"")</f>
        <v/>
      </c>
      <c r="AQ1683" s="46" t="str">
        <f>TRIM(Table1[[#This Row],[Departments-Prgrams]])</f>
        <v/>
      </c>
      <c r="AR1683" s="46" t="str">
        <f>TRIM(Table1[[#This Row],[Grant]])</f>
        <v/>
      </c>
      <c r="AS1683" s="46" t="str">
        <f>TRIM(Table1[[#This Row],[Staff ID]])</f>
        <v/>
      </c>
      <c r="AT1683" s="46" t="str">
        <f>IF(TRIM(Table1[[#This Row],[Budget Code]])=0,"",TRIM(Table1[[#This Row],[Budget Code]]))</f>
        <v/>
      </c>
      <c r="AU1683" s="46" t="str">
        <f>IF(Table1[[#This Row],[Line Description]]&lt;&gt;"",Table1[[#This Row],[Line Description]],"")</f>
        <v/>
      </c>
      <c r="AV1683" s="46" t="str">
        <f>IF(Table1[[#This Row],[Cur_Amount Debit]]&gt;0,ROUND(Table1[[#This Row],[Cur_Amount Debit]],2),"")</f>
        <v/>
      </c>
      <c r="AW1683" s="46" t="str">
        <f>IF(Table1[[#This Row],[Cur_Amount Credit]]&gt;0,ROUND(Table1[[#This Row],[Cur_Amount Credit]],2),"")</f>
        <v/>
      </c>
      <c r="AX1683" s="46" t="str">
        <f>LEFT(Table1[[#This Row],[Cur]],3)</f>
        <v/>
      </c>
      <c r="AY1683" s="59"/>
      <c r="AZ1683" s="46"/>
      <c r="BA1683" s="46" t="str">
        <f>IF(Table1[[#This Row],[Cur]]&lt;&gt;"",IF(Table1[[#This Row],[Cur]]="USD","",ExchangeRate),"")</f>
        <v/>
      </c>
      <c r="BB1683" s="46" t="str">
        <f>IF(Table1[[#This Row],[Grant]]&lt;&gt;"",VLOOKUP(Table1[[#This Row],[Grant]],Grants!B:D,3),"")</f>
        <v/>
      </c>
      <c r="BC1683" s="46" t="str">
        <f>TRIM(Table1[[#This Row],[Vendor ID]])</f>
        <v/>
      </c>
      <c r="BD1683">
        <f>IF(Table1[[#This Row],[Reference Number]]=Q1682,BD1682,BD1682+1)</f>
        <v>0</v>
      </c>
    </row>
    <row r="1684" spans="1:56" ht="11.25" customHeight="1" x14ac:dyDescent="0.25">
      <c r="A1684" s="1"/>
      <c r="B1684" s="88" t="str">
        <f>IF(Table1[[#This Row],[Posting Date]]&lt;&gt;"",IF(Table1[[#This Row],[Reference Number]]=Q1683,B1683+1,1),"")</f>
        <v/>
      </c>
      <c r="C1684" s="61"/>
      <c r="D1684" s="61"/>
      <c r="E1684" s="138"/>
      <c r="F1684" s="141" t="str">
        <f>IFERROR(IF(VLOOKUP(Table1[[#This Row],[Budget Code Description]],Dimentions!$X$6:$AC$139,2,FALSE)="","",VLOOKUP(Table1[[#This Row],[Budget Code Description]],Dimentions!$X$6:$AC$139,2,FALSE)),"")</f>
        <v/>
      </c>
      <c r="G1684" s="141"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1" t="str">
        <f>IFERROR(VLOOKUP(Table1[[#This Row],[Budget Code Description]],Table6[#All],8,FALSE),"")</f>
        <v/>
      </c>
      <c r="L1684" s="63"/>
      <c r="M1684" s="65" t="str">
        <f>IFERROR(VLOOKUP(Table1[[#This Row],[Staff ID]],Table2[],2,FALSE),"")</f>
        <v/>
      </c>
      <c r="N1684" s="209" t="str">
        <f>IFERROR(IF(VLOOKUP(Table1[[#This Row],[Budget Code Description]],Dimentions!$X$6:$AC$134,4,FALSE)="","",VLOOKUP(Table1[[#This Row],[Budget Code Description]],Dimentions!$X$6:$AC$134,4,FALSE)),"")</f>
        <v/>
      </c>
      <c r="O1684" s="65" t="str">
        <f>IFERROR(VLOOKUP(Table1[[#This Row],[Vendor ID]],Table549[],2,FALSE),"")</f>
        <v/>
      </c>
      <c r="P1684" s="63"/>
      <c r="Q1684" s="141" t="str">
        <f>IF(Table1[[#This Row],[Posting Date]]&lt;&gt;"",$D$9,"")</f>
        <v/>
      </c>
      <c r="R1684" s="157" t="str">
        <f>IF(Table1[[#This Row],[Posting Date]]&lt;&gt;"",$D$10,"")</f>
        <v/>
      </c>
      <c r="S1684" s="66"/>
      <c r="T1684" s="63"/>
      <c r="U1684" s="67"/>
      <c r="V1684" s="67"/>
      <c r="W1684" s="67" t="str">
        <f t="shared" si="30"/>
        <v/>
      </c>
      <c r="X1684" s="159" t="str">
        <f>IF(E1684="","",(IF(Table1[[#This Row],[Cur]]="USD",Table1[[#This Row],[Cur_Amount Debit]],Table1[[#This Row],[Cur_Amount Debit]]/Table1[[#This Row],[Exchange Rate]])))</f>
        <v/>
      </c>
      <c r="Y1684" s="159" t="str">
        <f>IF(E1684="","",(IF(Table1[[#This Row],[Cur]]="USD",Table1[[#This Row],[Cur_Amount Credit]],Table1[[#This Row],[Cur_Amount Credit]]/ExchangeRate)))</f>
        <v/>
      </c>
      <c r="Z1684" s="201" t="str">
        <f>IF(E1684="","",(Table1[[#This Row],[Debit USD]]-Table1[[#This Row],[Credit USD]]))</f>
        <v/>
      </c>
      <c r="AA1684" s="226"/>
      <c r="AB1684" s="255"/>
      <c r="AC1684" s="1"/>
      <c r="AD1684" s="15"/>
      <c r="AE1684" s="15" t="str">
        <f>IF(AND(OR(Table1[[#This Row],[Account]]="15030",Table1[[#This Row],[Account]]="15035",Table1[[#This Row],[Account]]="20150"),Table1[[#This Row],[Vendor ID]]=""),1,"")</f>
        <v/>
      </c>
      <c r="AF1684" s="15"/>
      <c r="AG1684" s="15"/>
      <c r="AH1684" s="15"/>
      <c r="AI1684" s="46" t="str">
        <f>IF(Table1[[#This Row],[Posting Date]]&lt;&gt;"","GJ-"&amp;CountryID,"")</f>
        <v/>
      </c>
      <c r="AJ1684" s="59" t="str">
        <f>IF(Table1[[#This Row],[Posting Date]]&lt;&gt;"",Table1[[#This Row],[Posting Date]],"")</f>
        <v/>
      </c>
      <c r="AK1684" s="46"/>
      <c r="AL1684" s="46" t="str">
        <f>IF(Table1[[#This Row],[Description]]&lt;&gt;"",Table1[[#This Row],[Description]],"")</f>
        <v/>
      </c>
      <c r="AM1684" s="46" t="str">
        <f>IF(Table1[[#This Row],[Posting Date]]&lt;&gt;"",Table1[[#This Row],[Reference Number]],"")</f>
        <v/>
      </c>
      <c r="AN1684" s="46" t="str">
        <f>TRIM(Table1[[#This Row],[Line '#]])</f>
        <v/>
      </c>
      <c r="AO1684" s="46" t="str">
        <f>TRIM(Table1[[#This Row],[Account]])</f>
        <v/>
      </c>
      <c r="AP1684" s="46" t="str">
        <f>IF(Table1[[#This Row],[Posting Date]]&lt;&gt;"",$D$5,"")</f>
        <v/>
      </c>
      <c r="AQ1684" s="46" t="str">
        <f>TRIM(Table1[[#This Row],[Departments-Prgrams]])</f>
        <v/>
      </c>
      <c r="AR1684" s="46" t="str">
        <f>TRIM(Table1[[#This Row],[Grant]])</f>
        <v/>
      </c>
      <c r="AS1684" s="46" t="str">
        <f>TRIM(Table1[[#This Row],[Staff ID]])</f>
        <v/>
      </c>
      <c r="AT1684" s="46" t="str">
        <f>IF(TRIM(Table1[[#This Row],[Budget Code]])=0,"",TRIM(Table1[[#This Row],[Budget Code]]))</f>
        <v/>
      </c>
      <c r="AU1684" s="46" t="str">
        <f>IF(Table1[[#This Row],[Line Description]]&lt;&gt;"",Table1[[#This Row],[Line Description]],"")</f>
        <v/>
      </c>
      <c r="AV1684" s="46" t="str">
        <f>IF(Table1[[#This Row],[Cur_Amount Debit]]&gt;0,ROUND(Table1[[#This Row],[Cur_Amount Debit]],2),"")</f>
        <v/>
      </c>
      <c r="AW1684" s="46" t="str">
        <f>IF(Table1[[#This Row],[Cur_Amount Credit]]&gt;0,ROUND(Table1[[#This Row],[Cur_Amount Credit]],2),"")</f>
        <v/>
      </c>
      <c r="AX1684" s="46" t="str">
        <f>LEFT(Table1[[#This Row],[Cur]],3)</f>
        <v/>
      </c>
      <c r="AY1684" s="59"/>
      <c r="AZ1684" s="46"/>
      <c r="BA1684" s="46" t="str">
        <f>IF(Table1[[#This Row],[Cur]]&lt;&gt;"",IF(Table1[[#This Row],[Cur]]="USD","",ExchangeRate),"")</f>
        <v/>
      </c>
      <c r="BB1684" s="46" t="str">
        <f>IF(Table1[[#This Row],[Grant]]&lt;&gt;"",VLOOKUP(Table1[[#This Row],[Grant]],Grants!B:D,3),"")</f>
        <v/>
      </c>
      <c r="BC1684" s="46" t="str">
        <f>TRIM(Table1[[#This Row],[Vendor ID]])</f>
        <v/>
      </c>
      <c r="BD1684">
        <f>IF(Table1[[#This Row],[Reference Number]]=Q1683,BD1683,BD1683+1)</f>
        <v>0</v>
      </c>
    </row>
    <row r="1685" spans="1:56" ht="11.25" customHeight="1" x14ac:dyDescent="0.25">
      <c r="A1685" s="1"/>
      <c r="B1685" s="88" t="str">
        <f>IF(Table1[[#This Row],[Posting Date]]&lt;&gt;"",IF(Table1[[#This Row],[Reference Number]]=Q1684,B1684+1,1),"")</f>
        <v/>
      </c>
      <c r="C1685" s="61"/>
      <c r="D1685" s="61"/>
      <c r="E1685" s="138"/>
      <c r="F1685" s="141" t="str">
        <f>IFERROR(IF(VLOOKUP(Table1[[#This Row],[Budget Code Description]],Dimentions!$X$6:$AC$139,2,FALSE)="","",VLOOKUP(Table1[[#This Row],[Budget Code Description]],Dimentions!$X$6:$AC$139,2,FALSE)),"")</f>
        <v/>
      </c>
      <c r="G1685" s="141"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1" t="str">
        <f>IFERROR(VLOOKUP(Table1[[#This Row],[Budget Code Description]],Table6[#All],8,FALSE),"")</f>
        <v/>
      </c>
      <c r="L1685" s="63"/>
      <c r="M1685" s="65" t="str">
        <f>IFERROR(VLOOKUP(Table1[[#This Row],[Staff ID]],Table2[],2,FALSE),"")</f>
        <v/>
      </c>
      <c r="N1685" s="209" t="str">
        <f>IFERROR(IF(VLOOKUP(Table1[[#This Row],[Budget Code Description]],Dimentions!$X$6:$AC$134,4,FALSE)="","",VLOOKUP(Table1[[#This Row],[Budget Code Description]],Dimentions!$X$6:$AC$134,4,FALSE)),"")</f>
        <v/>
      </c>
      <c r="O1685" s="65" t="str">
        <f>IFERROR(VLOOKUP(Table1[[#This Row],[Vendor ID]],Table549[],2,FALSE),"")</f>
        <v/>
      </c>
      <c r="P1685" s="63"/>
      <c r="Q1685" s="141" t="str">
        <f>IF(Table1[[#This Row],[Posting Date]]&lt;&gt;"",$D$9,"")</f>
        <v/>
      </c>
      <c r="R1685" s="157" t="str">
        <f>IF(Table1[[#This Row],[Posting Date]]&lt;&gt;"",$D$10,"")</f>
        <v/>
      </c>
      <c r="S1685" s="66"/>
      <c r="T1685" s="63"/>
      <c r="U1685" s="67"/>
      <c r="V1685" s="67"/>
      <c r="W1685" s="67" t="str">
        <f t="shared" si="30"/>
        <v/>
      </c>
      <c r="X1685" s="159" t="str">
        <f>IF(E1685="","",(IF(Table1[[#This Row],[Cur]]="USD",Table1[[#This Row],[Cur_Amount Debit]],Table1[[#This Row],[Cur_Amount Debit]]/Table1[[#This Row],[Exchange Rate]])))</f>
        <v/>
      </c>
      <c r="Y1685" s="159" t="str">
        <f>IF(E1685="","",(IF(Table1[[#This Row],[Cur]]="USD",Table1[[#This Row],[Cur_Amount Credit]],Table1[[#This Row],[Cur_Amount Credit]]/ExchangeRate)))</f>
        <v/>
      </c>
      <c r="Z1685" s="201" t="str">
        <f>IF(E1685="","",(Table1[[#This Row],[Debit USD]]-Table1[[#This Row],[Credit USD]]))</f>
        <v/>
      </c>
      <c r="AA1685" s="226"/>
      <c r="AB1685" s="255"/>
      <c r="AC1685" s="1"/>
      <c r="AD1685" s="15"/>
      <c r="AE1685" s="15" t="str">
        <f>IF(AND(OR(Table1[[#This Row],[Account]]="15030",Table1[[#This Row],[Account]]="15035",Table1[[#This Row],[Account]]="20150"),Table1[[#This Row],[Vendor ID]]=""),1,"")</f>
        <v/>
      </c>
      <c r="AF1685" s="15"/>
      <c r="AG1685" s="15"/>
      <c r="AH1685" s="15"/>
      <c r="AI1685" s="46" t="str">
        <f>IF(Table1[[#This Row],[Posting Date]]&lt;&gt;"","GJ-"&amp;CountryID,"")</f>
        <v/>
      </c>
      <c r="AJ1685" s="59" t="str">
        <f>IF(Table1[[#This Row],[Posting Date]]&lt;&gt;"",Table1[[#This Row],[Posting Date]],"")</f>
        <v/>
      </c>
      <c r="AK1685" s="46"/>
      <c r="AL1685" s="46" t="str">
        <f>IF(Table1[[#This Row],[Description]]&lt;&gt;"",Table1[[#This Row],[Description]],"")</f>
        <v/>
      </c>
      <c r="AM1685" s="46" t="str">
        <f>IF(Table1[[#This Row],[Posting Date]]&lt;&gt;"",Table1[[#This Row],[Reference Number]],"")</f>
        <v/>
      </c>
      <c r="AN1685" s="46" t="str">
        <f>TRIM(Table1[[#This Row],[Line '#]])</f>
        <v/>
      </c>
      <c r="AO1685" s="46" t="str">
        <f>TRIM(Table1[[#This Row],[Account]])</f>
        <v/>
      </c>
      <c r="AP1685" s="46" t="str">
        <f>IF(Table1[[#This Row],[Posting Date]]&lt;&gt;"",$D$5,"")</f>
        <v/>
      </c>
      <c r="AQ1685" s="46" t="str">
        <f>TRIM(Table1[[#This Row],[Departments-Prgrams]])</f>
        <v/>
      </c>
      <c r="AR1685" s="46" t="str">
        <f>TRIM(Table1[[#This Row],[Grant]])</f>
        <v/>
      </c>
      <c r="AS1685" s="46" t="str">
        <f>TRIM(Table1[[#This Row],[Staff ID]])</f>
        <v/>
      </c>
      <c r="AT1685" s="46" t="str">
        <f>IF(TRIM(Table1[[#This Row],[Budget Code]])=0,"",TRIM(Table1[[#This Row],[Budget Code]]))</f>
        <v/>
      </c>
      <c r="AU1685" s="46" t="str">
        <f>IF(Table1[[#This Row],[Line Description]]&lt;&gt;"",Table1[[#This Row],[Line Description]],"")</f>
        <v/>
      </c>
      <c r="AV1685" s="46" t="str">
        <f>IF(Table1[[#This Row],[Cur_Amount Debit]]&gt;0,ROUND(Table1[[#This Row],[Cur_Amount Debit]],2),"")</f>
        <v/>
      </c>
      <c r="AW1685" s="46" t="str">
        <f>IF(Table1[[#This Row],[Cur_Amount Credit]]&gt;0,ROUND(Table1[[#This Row],[Cur_Amount Credit]],2),"")</f>
        <v/>
      </c>
      <c r="AX1685" s="46" t="str">
        <f>LEFT(Table1[[#This Row],[Cur]],3)</f>
        <v/>
      </c>
      <c r="AY1685" s="59"/>
      <c r="AZ1685" s="46"/>
      <c r="BA1685" s="46" t="str">
        <f>IF(Table1[[#This Row],[Cur]]&lt;&gt;"",IF(Table1[[#This Row],[Cur]]="USD","",ExchangeRate),"")</f>
        <v/>
      </c>
      <c r="BB1685" s="46" t="str">
        <f>IF(Table1[[#This Row],[Grant]]&lt;&gt;"",VLOOKUP(Table1[[#This Row],[Grant]],Grants!B:D,3),"")</f>
        <v/>
      </c>
      <c r="BC1685" s="46" t="str">
        <f>TRIM(Table1[[#This Row],[Vendor ID]])</f>
        <v/>
      </c>
      <c r="BD1685">
        <f>IF(Table1[[#This Row],[Reference Number]]=Q1684,BD1684,BD1684+1)</f>
        <v>0</v>
      </c>
    </row>
    <row r="1686" spans="1:56" ht="11.25" customHeight="1" x14ac:dyDescent="0.25">
      <c r="A1686" s="1"/>
      <c r="B1686" s="88" t="str">
        <f>IF(Table1[[#This Row],[Posting Date]]&lt;&gt;"",IF(Table1[[#This Row],[Reference Number]]=Q1685,B1685+1,1),"")</f>
        <v/>
      </c>
      <c r="C1686" s="61"/>
      <c r="D1686" s="61"/>
      <c r="E1686" s="138"/>
      <c r="F1686" s="141" t="str">
        <f>IFERROR(IF(VLOOKUP(Table1[[#This Row],[Budget Code Description]],Dimentions!$X$6:$AC$139,2,FALSE)="","",VLOOKUP(Table1[[#This Row],[Budget Code Description]],Dimentions!$X$6:$AC$139,2,FALSE)),"")</f>
        <v/>
      </c>
      <c r="G1686" s="141"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1" t="str">
        <f>IFERROR(VLOOKUP(Table1[[#This Row],[Budget Code Description]],Table6[#All],8,FALSE),"")</f>
        <v/>
      </c>
      <c r="L1686" s="63"/>
      <c r="M1686" s="65" t="str">
        <f>IFERROR(VLOOKUP(Table1[[#This Row],[Staff ID]],Table2[],2,FALSE),"")</f>
        <v/>
      </c>
      <c r="N1686" s="209" t="str">
        <f>IFERROR(IF(VLOOKUP(Table1[[#This Row],[Budget Code Description]],Dimentions!$X$6:$AC$134,4,FALSE)="","",VLOOKUP(Table1[[#This Row],[Budget Code Description]],Dimentions!$X$6:$AC$134,4,FALSE)),"")</f>
        <v/>
      </c>
      <c r="O1686" s="65" t="str">
        <f>IFERROR(VLOOKUP(Table1[[#This Row],[Vendor ID]],Table549[],2,FALSE),"")</f>
        <v/>
      </c>
      <c r="P1686" s="63"/>
      <c r="Q1686" s="141" t="str">
        <f>IF(Table1[[#This Row],[Posting Date]]&lt;&gt;"",$D$9,"")</f>
        <v/>
      </c>
      <c r="R1686" s="157" t="str">
        <f>IF(Table1[[#This Row],[Posting Date]]&lt;&gt;"",$D$10,"")</f>
        <v/>
      </c>
      <c r="S1686" s="66"/>
      <c r="T1686" s="63"/>
      <c r="U1686" s="67"/>
      <c r="V1686" s="67"/>
      <c r="W1686" s="67" t="str">
        <f t="shared" si="30"/>
        <v/>
      </c>
      <c r="X1686" s="159" t="str">
        <f>IF(E1686="","",(IF(Table1[[#This Row],[Cur]]="USD",Table1[[#This Row],[Cur_Amount Debit]],Table1[[#This Row],[Cur_Amount Debit]]/Table1[[#This Row],[Exchange Rate]])))</f>
        <v/>
      </c>
      <c r="Y1686" s="159" t="str">
        <f>IF(E1686="","",(IF(Table1[[#This Row],[Cur]]="USD",Table1[[#This Row],[Cur_Amount Credit]],Table1[[#This Row],[Cur_Amount Credit]]/ExchangeRate)))</f>
        <v/>
      </c>
      <c r="Z1686" s="201" t="str">
        <f>IF(E1686="","",(Table1[[#This Row],[Debit USD]]-Table1[[#This Row],[Credit USD]]))</f>
        <v/>
      </c>
      <c r="AA1686" s="226"/>
      <c r="AB1686" s="255"/>
      <c r="AC1686" s="1"/>
      <c r="AD1686" s="15"/>
      <c r="AE1686" s="15" t="str">
        <f>IF(AND(OR(Table1[[#This Row],[Account]]="15030",Table1[[#This Row],[Account]]="15035",Table1[[#This Row],[Account]]="20150"),Table1[[#This Row],[Vendor ID]]=""),1,"")</f>
        <v/>
      </c>
      <c r="AF1686" s="15"/>
      <c r="AG1686" s="15"/>
      <c r="AH1686" s="15"/>
      <c r="AI1686" s="46" t="str">
        <f>IF(Table1[[#This Row],[Posting Date]]&lt;&gt;"","GJ-"&amp;CountryID,"")</f>
        <v/>
      </c>
      <c r="AJ1686" s="59" t="str">
        <f>IF(Table1[[#This Row],[Posting Date]]&lt;&gt;"",Table1[[#This Row],[Posting Date]],"")</f>
        <v/>
      </c>
      <c r="AK1686" s="46"/>
      <c r="AL1686" s="46" t="str">
        <f>IF(Table1[[#This Row],[Description]]&lt;&gt;"",Table1[[#This Row],[Description]],"")</f>
        <v/>
      </c>
      <c r="AM1686" s="46" t="str">
        <f>IF(Table1[[#This Row],[Posting Date]]&lt;&gt;"",Table1[[#This Row],[Reference Number]],"")</f>
        <v/>
      </c>
      <c r="AN1686" s="46" t="str">
        <f>TRIM(Table1[[#This Row],[Line '#]])</f>
        <v/>
      </c>
      <c r="AO1686" s="46" t="str">
        <f>TRIM(Table1[[#This Row],[Account]])</f>
        <v/>
      </c>
      <c r="AP1686" s="46" t="str">
        <f>IF(Table1[[#This Row],[Posting Date]]&lt;&gt;"",$D$5,"")</f>
        <v/>
      </c>
      <c r="AQ1686" s="46" t="str">
        <f>TRIM(Table1[[#This Row],[Departments-Prgrams]])</f>
        <v/>
      </c>
      <c r="AR1686" s="46" t="str">
        <f>TRIM(Table1[[#This Row],[Grant]])</f>
        <v/>
      </c>
      <c r="AS1686" s="46" t="str">
        <f>TRIM(Table1[[#This Row],[Staff ID]])</f>
        <v/>
      </c>
      <c r="AT1686" s="46" t="str">
        <f>IF(TRIM(Table1[[#This Row],[Budget Code]])=0,"",TRIM(Table1[[#This Row],[Budget Code]]))</f>
        <v/>
      </c>
      <c r="AU1686" s="46" t="str">
        <f>IF(Table1[[#This Row],[Line Description]]&lt;&gt;"",Table1[[#This Row],[Line Description]],"")</f>
        <v/>
      </c>
      <c r="AV1686" s="46" t="str">
        <f>IF(Table1[[#This Row],[Cur_Amount Debit]]&gt;0,ROUND(Table1[[#This Row],[Cur_Amount Debit]],2),"")</f>
        <v/>
      </c>
      <c r="AW1686" s="46" t="str">
        <f>IF(Table1[[#This Row],[Cur_Amount Credit]]&gt;0,ROUND(Table1[[#This Row],[Cur_Amount Credit]],2),"")</f>
        <v/>
      </c>
      <c r="AX1686" s="46" t="str">
        <f>LEFT(Table1[[#This Row],[Cur]],3)</f>
        <v/>
      </c>
      <c r="AY1686" s="59"/>
      <c r="AZ1686" s="46"/>
      <c r="BA1686" s="46" t="str">
        <f>IF(Table1[[#This Row],[Cur]]&lt;&gt;"",IF(Table1[[#This Row],[Cur]]="USD","",ExchangeRate),"")</f>
        <v/>
      </c>
      <c r="BB1686" s="46" t="str">
        <f>IF(Table1[[#This Row],[Grant]]&lt;&gt;"",VLOOKUP(Table1[[#This Row],[Grant]],Grants!B:D,3),"")</f>
        <v/>
      </c>
      <c r="BC1686" s="46" t="str">
        <f>TRIM(Table1[[#This Row],[Vendor ID]])</f>
        <v/>
      </c>
      <c r="BD1686">
        <f>IF(Table1[[#This Row],[Reference Number]]=Q1685,BD1685,BD1685+1)</f>
        <v>0</v>
      </c>
    </row>
    <row r="1687" spans="1:56" ht="11.25" customHeight="1" x14ac:dyDescent="0.25">
      <c r="A1687" s="1"/>
      <c r="B1687" s="88" t="str">
        <f>IF(Table1[[#This Row],[Posting Date]]&lt;&gt;"",IF(Table1[[#This Row],[Reference Number]]=Q1686,B1686+1,1),"")</f>
        <v/>
      </c>
      <c r="C1687" s="61"/>
      <c r="D1687" s="61"/>
      <c r="E1687" s="138"/>
      <c r="F1687" s="141" t="str">
        <f>IFERROR(IF(VLOOKUP(Table1[[#This Row],[Budget Code Description]],Dimentions!$X$6:$AC$139,2,FALSE)="","",VLOOKUP(Table1[[#This Row],[Budget Code Description]],Dimentions!$X$6:$AC$139,2,FALSE)),"")</f>
        <v/>
      </c>
      <c r="G1687" s="141"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1" t="str">
        <f>IFERROR(VLOOKUP(Table1[[#This Row],[Budget Code Description]],Table6[#All],8,FALSE),"")</f>
        <v/>
      </c>
      <c r="L1687" s="63"/>
      <c r="M1687" s="65" t="str">
        <f>IFERROR(VLOOKUP(Table1[[#This Row],[Staff ID]],Table2[],2,FALSE),"")</f>
        <v/>
      </c>
      <c r="N1687" s="209" t="str">
        <f>IFERROR(IF(VLOOKUP(Table1[[#This Row],[Budget Code Description]],Dimentions!$X$6:$AC$134,4,FALSE)="","",VLOOKUP(Table1[[#This Row],[Budget Code Description]],Dimentions!$X$6:$AC$134,4,FALSE)),"")</f>
        <v/>
      </c>
      <c r="O1687" s="65" t="str">
        <f>IFERROR(VLOOKUP(Table1[[#This Row],[Vendor ID]],Table549[],2,FALSE),"")</f>
        <v/>
      </c>
      <c r="P1687" s="63"/>
      <c r="Q1687" s="141" t="str">
        <f>IF(Table1[[#This Row],[Posting Date]]&lt;&gt;"",$D$9,"")</f>
        <v/>
      </c>
      <c r="R1687" s="157" t="str">
        <f>IF(Table1[[#This Row],[Posting Date]]&lt;&gt;"",$D$10,"")</f>
        <v/>
      </c>
      <c r="S1687" s="66"/>
      <c r="T1687" s="63"/>
      <c r="U1687" s="67"/>
      <c r="V1687" s="67"/>
      <c r="W1687" s="67" t="str">
        <f t="shared" si="30"/>
        <v/>
      </c>
      <c r="X1687" s="159" t="str">
        <f>IF(E1687="","",(IF(Table1[[#This Row],[Cur]]="USD",Table1[[#This Row],[Cur_Amount Debit]],Table1[[#This Row],[Cur_Amount Debit]]/Table1[[#This Row],[Exchange Rate]])))</f>
        <v/>
      </c>
      <c r="Y1687" s="159" t="str">
        <f>IF(E1687="","",(IF(Table1[[#This Row],[Cur]]="USD",Table1[[#This Row],[Cur_Amount Credit]],Table1[[#This Row],[Cur_Amount Credit]]/ExchangeRate)))</f>
        <v/>
      </c>
      <c r="Z1687" s="201" t="str">
        <f>IF(E1687="","",(Table1[[#This Row],[Debit USD]]-Table1[[#This Row],[Credit USD]]))</f>
        <v/>
      </c>
      <c r="AA1687" s="226"/>
      <c r="AB1687" s="255"/>
      <c r="AC1687" s="1"/>
      <c r="AD1687" s="15"/>
      <c r="AE1687" s="15" t="str">
        <f>IF(AND(OR(Table1[[#This Row],[Account]]="15030",Table1[[#This Row],[Account]]="15035",Table1[[#This Row],[Account]]="20150"),Table1[[#This Row],[Vendor ID]]=""),1,"")</f>
        <v/>
      </c>
      <c r="AF1687" s="15"/>
      <c r="AG1687" s="15"/>
      <c r="AH1687" s="15"/>
      <c r="AI1687" s="46" t="str">
        <f>IF(Table1[[#This Row],[Posting Date]]&lt;&gt;"","GJ-"&amp;CountryID,"")</f>
        <v/>
      </c>
      <c r="AJ1687" s="59" t="str">
        <f>IF(Table1[[#This Row],[Posting Date]]&lt;&gt;"",Table1[[#This Row],[Posting Date]],"")</f>
        <v/>
      </c>
      <c r="AK1687" s="46"/>
      <c r="AL1687" s="46" t="str">
        <f>IF(Table1[[#This Row],[Description]]&lt;&gt;"",Table1[[#This Row],[Description]],"")</f>
        <v/>
      </c>
      <c r="AM1687" s="46" t="str">
        <f>IF(Table1[[#This Row],[Posting Date]]&lt;&gt;"",Table1[[#This Row],[Reference Number]],"")</f>
        <v/>
      </c>
      <c r="AN1687" s="46" t="str">
        <f>TRIM(Table1[[#This Row],[Line '#]])</f>
        <v/>
      </c>
      <c r="AO1687" s="46" t="str">
        <f>TRIM(Table1[[#This Row],[Account]])</f>
        <v/>
      </c>
      <c r="AP1687" s="46" t="str">
        <f>IF(Table1[[#This Row],[Posting Date]]&lt;&gt;"",$D$5,"")</f>
        <v/>
      </c>
      <c r="AQ1687" s="46" t="str">
        <f>TRIM(Table1[[#This Row],[Departments-Prgrams]])</f>
        <v/>
      </c>
      <c r="AR1687" s="46" t="str">
        <f>TRIM(Table1[[#This Row],[Grant]])</f>
        <v/>
      </c>
      <c r="AS1687" s="46" t="str">
        <f>TRIM(Table1[[#This Row],[Staff ID]])</f>
        <v/>
      </c>
      <c r="AT1687" s="46" t="str">
        <f>IF(TRIM(Table1[[#This Row],[Budget Code]])=0,"",TRIM(Table1[[#This Row],[Budget Code]]))</f>
        <v/>
      </c>
      <c r="AU1687" s="46" t="str">
        <f>IF(Table1[[#This Row],[Line Description]]&lt;&gt;"",Table1[[#This Row],[Line Description]],"")</f>
        <v/>
      </c>
      <c r="AV1687" s="46" t="str">
        <f>IF(Table1[[#This Row],[Cur_Amount Debit]]&gt;0,ROUND(Table1[[#This Row],[Cur_Amount Debit]],2),"")</f>
        <v/>
      </c>
      <c r="AW1687" s="46" t="str">
        <f>IF(Table1[[#This Row],[Cur_Amount Credit]]&gt;0,ROUND(Table1[[#This Row],[Cur_Amount Credit]],2),"")</f>
        <v/>
      </c>
      <c r="AX1687" s="46" t="str">
        <f>LEFT(Table1[[#This Row],[Cur]],3)</f>
        <v/>
      </c>
      <c r="AY1687" s="59"/>
      <c r="AZ1687" s="46"/>
      <c r="BA1687" s="46" t="str">
        <f>IF(Table1[[#This Row],[Cur]]&lt;&gt;"",IF(Table1[[#This Row],[Cur]]="USD","",ExchangeRate),"")</f>
        <v/>
      </c>
      <c r="BB1687" s="46" t="str">
        <f>IF(Table1[[#This Row],[Grant]]&lt;&gt;"",VLOOKUP(Table1[[#This Row],[Grant]],Grants!B:D,3),"")</f>
        <v/>
      </c>
      <c r="BC1687" s="46" t="str">
        <f>TRIM(Table1[[#This Row],[Vendor ID]])</f>
        <v/>
      </c>
      <c r="BD1687">
        <f>IF(Table1[[#This Row],[Reference Number]]=Q1686,BD1686,BD1686+1)</f>
        <v>0</v>
      </c>
    </row>
    <row r="1688" spans="1:56" ht="11.25" customHeight="1" x14ac:dyDescent="0.25">
      <c r="A1688" s="1"/>
      <c r="B1688" s="88" t="str">
        <f>IF(Table1[[#This Row],[Posting Date]]&lt;&gt;"",IF(Table1[[#This Row],[Reference Number]]=Q1687,B1687+1,1),"")</f>
        <v/>
      </c>
      <c r="C1688" s="61"/>
      <c r="D1688" s="61"/>
      <c r="E1688" s="138"/>
      <c r="F1688" s="141" t="str">
        <f>IFERROR(IF(VLOOKUP(Table1[[#This Row],[Budget Code Description]],Dimentions!$X$6:$AC$139,2,FALSE)="","",VLOOKUP(Table1[[#This Row],[Budget Code Description]],Dimentions!$X$6:$AC$139,2,FALSE)),"")</f>
        <v/>
      </c>
      <c r="G1688" s="141"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1" t="str">
        <f>IFERROR(VLOOKUP(Table1[[#This Row],[Budget Code Description]],Table6[#All],8,FALSE),"")</f>
        <v/>
      </c>
      <c r="L1688" s="63"/>
      <c r="M1688" s="65" t="str">
        <f>IFERROR(VLOOKUP(Table1[[#This Row],[Staff ID]],Table2[],2,FALSE),"")</f>
        <v/>
      </c>
      <c r="N1688" s="209" t="str">
        <f>IFERROR(IF(VLOOKUP(Table1[[#This Row],[Budget Code Description]],Dimentions!$X$6:$AC$134,4,FALSE)="","",VLOOKUP(Table1[[#This Row],[Budget Code Description]],Dimentions!$X$6:$AC$134,4,FALSE)),"")</f>
        <v/>
      </c>
      <c r="O1688" s="65" t="str">
        <f>IFERROR(VLOOKUP(Table1[[#This Row],[Vendor ID]],Table549[],2,FALSE),"")</f>
        <v/>
      </c>
      <c r="P1688" s="63"/>
      <c r="Q1688" s="141" t="str">
        <f>IF(Table1[[#This Row],[Posting Date]]&lt;&gt;"",$D$9,"")</f>
        <v/>
      </c>
      <c r="R1688" s="157" t="str">
        <f>IF(Table1[[#This Row],[Posting Date]]&lt;&gt;"",$D$10,"")</f>
        <v/>
      </c>
      <c r="S1688" s="66"/>
      <c r="T1688" s="63"/>
      <c r="U1688" s="67"/>
      <c r="V1688" s="67"/>
      <c r="W1688" s="67" t="str">
        <f t="shared" si="30"/>
        <v/>
      </c>
      <c r="X1688" s="159" t="str">
        <f>IF(E1688="","",(IF(Table1[[#This Row],[Cur]]="USD",Table1[[#This Row],[Cur_Amount Debit]],Table1[[#This Row],[Cur_Amount Debit]]/Table1[[#This Row],[Exchange Rate]])))</f>
        <v/>
      </c>
      <c r="Y1688" s="159" t="str">
        <f>IF(E1688="","",(IF(Table1[[#This Row],[Cur]]="USD",Table1[[#This Row],[Cur_Amount Credit]],Table1[[#This Row],[Cur_Amount Credit]]/ExchangeRate)))</f>
        <v/>
      </c>
      <c r="Z1688" s="201" t="str">
        <f>IF(E1688="","",(Table1[[#This Row],[Debit USD]]-Table1[[#This Row],[Credit USD]]))</f>
        <v/>
      </c>
      <c r="AA1688" s="226"/>
      <c r="AB1688" s="255"/>
      <c r="AC1688" s="1"/>
      <c r="AD1688" s="15"/>
      <c r="AE1688" s="15" t="str">
        <f>IF(AND(OR(Table1[[#This Row],[Account]]="15030",Table1[[#This Row],[Account]]="15035",Table1[[#This Row],[Account]]="20150"),Table1[[#This Row],[Vendor ID]]=""),1,"")</f>
        <v/>
      </c>
      <c r="AF1688" s="15"/>
      <c r="AG1688" s="15"/>
      <c r="AH1688" s="15"/>
      <c r="AI1688" s="46" t="str">
        <f>IF(Table1[[#This Row],[Posting Date]]&lt;&gt;"","GJ-"&amp;CountryID,"")</f>
        <v/>
      </c>
      <c r="AJ1688" s="59" t="str">
        <f>IF(Table1[[#This Row],[Posting Date]]&lt;&gt;"",Table1[[#This Row],[Posting Date]],"")</f>
        <v/>
      </c>
      <c r="AK1688" s="46"/>
      <c r="AL1688" s="46" t="str">
        <f>IF(Table1[[#This Row],[Description]]&lt;&gt;"",Table1[[#This Row],[Description]],"")</f>
        <v/>
      </c>
      <c r="AM1688" s="46" t="str">
        <f>IF(Table1[[#This Row],[Posting Date]]&lt;&gt;"",Table1[[#This Row],[Reference Number]],"")</f>
        <v/>
      </c>
      <c r="AN1688" s="46" t="str">
        <f>TRIM(Table1[[#This Row],[Line '#]])</f>
        <v/>
      </c>
      <c r="AO1688" s="46" t="str">
        <f>TRIM(Table1[[#This Row],[Account]])</f>
        <v/>
      </c>
      <c r="AP1688" s="46" t="str">
        <f>IF(Table1[[#This Row],[Posting Date]]&lt;&gt;"",$D$5,"")</f>
        <v/>
      </c>
      <c r="AQ1688" s="46" t="str">
        <f>TRIM(Table1[[#This Row],[Departments-Prgrams]])</f>
        <v/>
      </c>
      <c r="AR1688" s="46" t="str">
        <f>TRIM(Table1[[#This Row],[Grant]])</f>
        <v/>
      </c>
      <c r="AS1688" s="46" t="str">
        <f>TRIM(Table1[[#This Row],[Staff ID]])</f>
        <v/>
      </c>
      <c r="AT1688" s="46" t="str">
        <f>IF(TRIM(Table1[[#This Row],[Budget Code]])=0,"",TRIM(Table1[[#This Row],[Budget Code]]))</f>
        <v/>
      </c>
      <c r="AU1688" s="46" t="str">
        <f>IF(Table1[[#This Row],[Line Description]]&lt;&gt;"",Table1[[#This Row],[Line Description]],"")</f>
        <v/>
      </c>
      <c r="AV1688" s="46" t="str">
        <f>IF(Table1[[#This Row],[Cur_Amount Debit]]&gt;0,ROUND(Table1[[#This Row],[Cur_Amount Debit]],2),"")</f>
        <v/>
      </c>
      <c r="AW1688" s="46" t="str">
        <f>IF(Table1[[#This Row],[Cur_Amount Credit]]&gt;0,ROUND(Table1[[#This Row],[Cur_Amount Credit]],2),"")</f>
        <v/>
      </c>
      <c r="AX1688" s="46" t="str">
        <f>LEFT(Table1[[#This Row],[Cur]],3)</f>
        <v/>
      </c>
      <c r="AY1688" s="59"/>
      <c r="AZ1688" s="46"/>
      <c r="BA1688" s="46" t="str">
        <f>IF(Table1[[#This Row],[Cur]]&lt;&gt;"",IF(Table1[[#This Row],[Cur]]="USD","",ExchangeRate),"")</f>
        <v/>
      </c>
      <c r="BB1688" s="46" t="str">
        <f>IF(Table1[[#This Row],[Grant]]&lt;&gt;"",VLOOKUP(Table1[[#This Row],[Grant]],Grants!B:D,3),"")</f>
        <v/>
      </c>
      <c r="BC1688" s="46" t="str">
        <f>TRIM(Table1[[#This Row],[Vendor ID]])</f>
        <v/>
      </c>
      <c r="BD1688">
        <f>IF(Table1[[#This Row],[Reference Number]]=Q1687,BD1687,BD1687+1)</f>
        <v>0</v>
      </c>
    </row>
    <row r="1689" spans="1:56" ht="11.25" customHeight="1" x14ac:dyDescent="0.25">
      <c r="A1689" s="1"/>
      <c r="B1689" s="88" t="str">
        <f>IF(Table1[[#This Row],[Posting Date]]&lt;&gt;"",IF(Table1[[#This Row],[Reference Number]]=Q1688,B1688+1,1),"")</f>
        <v/>
      </c>
      <c r="C1689" s="61"/>
      <c r="D1689" s="61"/>
      <c r="E1689" s="138"/>
      <c r="F1689" s="141" t="str">
        <f>IFERROR(IF(VLOOKUP(Table1[[#This Row],[Budget Code Description]],Dimentions!$X$6:$AC$139,2,FALSE)="","",VLOOKUP(Table1[[#This Row],[Budget Code Description]],Dimentions!$X$6:$AC$139,2,FALSE)),"")</f>
        <v/>
      </c>
      <c r="G1689" s="141"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1" t="str">
        <f>IFERROR(VLOOKUP(Table1[[#This Row],[Budget Code Description]],Table6[#All],8,FALSE),"")</f>
        <v/>
      </c>
      <c r="L1689" s="63"/>
      <c r="M1689" s="65" t="str">
        <f>IFERROR(VLOOKUP(Table1[[#This Row],[Staff ID]],Table2[],2,FALSE),"")</f>
        <v/>
      </c>
      <c r="N1689" s="209" t="str">
        <f>IFERROR(IF(VLOOKUP(Table1[[#This Row],[Budget Code Description]],Dimentions!$X$6:$AC$134,4,FALSE)="","",VLOOKUP(Table1[[#This Row],[Budget Code Description]],Dimentions!$X$6:$AC$134,4,FALSE)),"")</f>
        <v/>
      </c>
      <c r="O1689" s="65" t="str">
        <f>IFERROR(VLOOKUP(Table1[[#This Row],[Vendor ID]],Table549[],2,FALSE),"")</f>
        <v/>
      </c>
      <c r="P1689" s="63"/>
      <c r="Q1689" s="141" t="str">
        <f>IF(Table1[[#This Row],[Posting Date]]&lt;&gt;"",$D$9,"")</f>
        <v/>
      </c>
      <c r="R1689" s="157" t="str">
        <f>IF(Table1[[#This Row],[Posting Date]]&lt;&gt;"",$D$10,"")</f>
        <v/>
      </c>
      <c r="S1689" s="66"/>
      <c r="T1689" s="63"/>
      <c r="U1689" s="67"/>
      <c r="V1689" s="67"/>
      <c r="W1689" s="67" t="str">
        <f t="shared" si="30"/>
        <v/>
      </c>
      <c r="X1689" s="159" t="str">
        <f>IF(E1689="","",(IF(Table1[[#This Row],[Cur]]="USD",Table1[[#This Row],[Cur_Amount Debit]],Table1[[#This Row],[Cur_Amount Debit]]/Table1[[#This Row],[Exchange Rate]])))</f>
        <v/>
      </c>
      <c r="Y1689" s="159" t="str">
        <f>IF(E1689="","",(IF(Table1[[#This Row],[Cur]]="USD",Table1[[#This Row],[Cur_Amount Credit]],Table1[[#This Row],[Cur_Amount Credit]]/ExchangeRate)))</f>
        <v/>
      </c>
      <c r="Z1689" s="201" t="str">
        <f>IF(E1689="","",(Table1[[#This Row],[Debit USD]]-Table1[[#This Row],[Credit USD]]))</f>
        <v/>
      </c>
      <c r="AA1689" s="226"/>
      <c r="AB1689" s="255"/>
      <c r="AC1689" s="1"/>
      <c r="AD1689" s="15"/>
      <c r="AE1689" s="15" t="str">
        <f>IF(AND(OR(Table1[[#This Row],[Account]]="15030",Table1[[#This Row],[Account]]="15035",Table1[[#This Row],[Account]]="20150"),Table1[[#This Row],[Vendor ID]]=""),1,"")</f>
        <v/>
      </c>
      <c r="AF1689" s="15"/>
      <c r="AG1689" s="15"/>
      <c r="AH1689" s="15"/>
      <c r="AI1689" s="46" t="str">
        <f>IF(Table1[[#This Row],[Posting Date]]&lt;&gt;"","GJ-"&amp;CountryID,"")</f>
        <v/>
      </c>
      <c r="AJ1689" s="59" t="str">
        <f>IF(Table1[[#This Row],[Posting Date]]&lt;&gt;"",Table1[[#This Row],[Posting Date]],"")</f>
        <v/>
      </c>
      <c r="AK1689" s="46"/>
      <c r="AL1689" s="46" t="str">
        <f>IF(Table1[[#This Row],[Description]]&lt;&gt;"",Table1[[#This Row],[Description]],"")</f>
        <v/>
      </c>
      <c r="AM1689" s="46" t="str">
        <f>IF(Table1[[#This Row],[Posting Date]]&lt;&gt;"",Table1[[#This Row],[Reference Number]],"")</f>
        <v/>
      </c>
      <c r="AN1689" s="46" t="str">
        <f>TRIM(Table1[[#This Row],[Line '#]])</f>
        <v/>
      </c>
      <c r="AO1689" s="46" t="str">
        <f>TRIM(Table1[[#This Row],[Account]])</f>
        <v/>
      </c>
      <c r="AP1689" s="46" t="str">
        <f>IF(Table1[[#This Row],[Posting Date]]&lt;&gt;"",$D$5,"")</f>
        <v/>
      </c>
      <c r="AQ1689" s="46" t="str">
        <f>TRIM(Table1[[#This Row],[Departments-Prgrams]])</f>
        <v/>
      </c>
      <c r="AR1689" s="46" t="str">
        <f>TRIM(Table1[[#This Row],[Grant]])</f>
        <v/>
      </c>
      <c r="AS1689" s="46" t="str">
        <f>TRIM(Table1[[#This Row],[Staff ID]])</f>
        <v/>
      </c>
      <c r="AT1689" s="46" t="str">
        <f>IF(TRIM(Table1[[#This Row],[Budget Code]])=0,"",TRIM(Table1[[#This Row],[Budget Code]]))</f>
        <v/>
      </c>
      <c r="AU1689" s="46" t="str">
        <f>IF(Table1[[#This Row],[Line Description]]&lt;&gt;"",Table1[[#This Row],[Line Description]],"")</f>
        <v/>
      </c>
      <c r="AV1689" s="46" t="str">
        <f>IF(Table1[[#This Row],[Cur_Amount Debit]]&gt;0,ROUND(Table1[[#This Row],[Cur_Amount Debit]],2),"")</f>
        <v/>
      </c>
      <c r="AW1689" s="46" t="str">
        <f>IF(Table1[[#This Row],[Cur_Amount Credit]]&gt;0,ROUND(Table1[[#This Row],[Cur_Amount Credit]],2),"")</f>
        <v/>
      </c>
      <c r="AX1689" s="46" t="str">
        <f>LEFT(Table1[[#This Row],[Cur]],3)</f>
        <v/>
      </c>
      <c r="AY1689" s="59"/>
      <c r="AZ1689" s="46"/>
      <c r="BA1689" s="46" t="str">
        <f>IF(Table1[[#This Row],[Cur]]&lt;&gt;"",IF(Table1[[#This Row],[Cur]]="USD","",ExchangeRate),"")</f>
        <v/>
      </c>
      <c r="BB1689" s="46" t="str">
        <f>IF(Table1[[#This Row],[Grant]]&lt;&gt;"",VLOOKUP(Table1[[#This Row],[Grant]],Grants!B:D,3),"")</f>
        <v/>
      </c>
      <c r="BC1689" s="46" t="str">
        <f>TRIM(Table1[[#This Row],[Vendor ID]])</f>
        <v/>
      </c>
      <c r="BD1689">
        <f>IF(Table1[[#This Row],[Reference Number]]=Q1688,BD1688,BD1688+1)</f>
        <v>0</v>
      </c>
    </row>
    <row r="1690" spans="1:56" ht="11.25" customHeight="1" x14ac:dyDescent="0.25">
      <c r="A1690" s="1"/>
      <c r="B1690" s="88" t="str">
        <f>IF(Table1[[#This Row],[Posting Date]]&lt;&gt;"",IF(Table1[[#This Row],[Reference Number]]=Q1689,B1689+1,1),"")</f>
        <v/>
      </c>
      <c r="C1690" s="61"/>
      <c r="D1690" s="61"/>
      <c r="E1690" s="138"/>
      <c r="F1690" s="141" t="str">
        <f>IFERROR(IF(VLOOKUP(Table1[[#This Row],[Budget Code Description]],Dimentions!$X$6:$AC$139,2,FALSE)="","",VLOOKUP(Table1[[#This Row],[Budget Code Description]],Dimentions!$X$6:$AC$139,2,FALSE)),"")</f>
        <v/>
      </c>
      <c r="G1690" s="141"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1" t="str">
        <f>IFERROR(VLOOKUP(Table1[[#This Row],[Budget Code Description]],Table6[#All],8,FALSE),"")</f>
        <v/>
      </c>
      <c r="L1690" s="63"/>
      <c r="M1690" s="65" t="str">
        <f>IFERROR(VLOOKUP(Table1[[#This Row],[Staff ID]],Table2[],2,FALSE),"")</f>
        <v/>
      </c>
      <c r="N1690" s="209" t="str">
        <f>IFERROR(IF(VLOOKUP(Table1[[#This Row],[Budget Code Description]],Dimentions!$X$6:$AC$134,4,FALSE)="","",VLOOKUP(Table1[[#This Row],[Budget Code Description]],Dimentions!$X$6:$AC$134,4,FALSE)),"")</f>
        <v/>
      </c>
      <c r="O1690" s="65" t="str">
        <f>IFERROR(VLOOKUP(Table1[[#This Row],[Vendor ID]],Table549[],2,FALSE),"")</f>
        <v/>
      </c>
      <c r="P1690" s="63"/>
      <c r="Q1690" s="141" t="str">
        <f>IF(Table1[[#This Row],[Posting Date]]&lt;&gt;"",$D$9,"")</f>
        <v/>
      </c>
      <c r="R1690" s="157" t="str">
        <f>IF(Table1[[#This Row],[Posting Date]]&lt;&gt;"",$D$10,"")</f>
        <v/>
      </c>
      <c r="S1690" s="66"/>
      <c r="T1690" s="63"/>
      <c r="U1690" s="67"/>
      <c r="V1690" s="67"/>
      <c r="W1690" s="67" t="str">
        <f t="shared" si="30"/>
        <v/>
      </c>
      <c r="X1690" s="159" t="str">
        <f>IF(E1690="","",(IF(Table1[[#This Row],[Cur]]="USD",Table1[[#This Row],[Cur_Amount Debit]],Table1[[#This Row],[Cur_Amount Debit]]/Table1[[#This Row],[Exchange Rate]])))</f>
        <v/>
      </c>
      <c r="Y1690" s="159" t="str">
        <f>IF(E1690="","",(IF(Table1[[#This Row],[Cur]]="USD",Table1[[#This Row],[Cur_Amount Credit]],Table1[[#This Row],[Cur_Amount Credit]]/ExchangeRate)))</f>
        <v/>
      </c>
      <c r="Z1690" s="201" t="str">
        <f>IF(E1690="","",(Table1[[#This Row],[Debit USD]]-Table1[[#This Row],[Credit USD]]))</f>
        <v/>
      </c>
      <c r="AA1690" s="226"/>
      <c r="AB1690" s="255"/>
      <c r="AC1690" s="1"/>
      <c r="AD1690" s="15"/>
      <c r="AE1690" s="15" t="str">
        <f>IF(AND(OR(Table1[[#This Row],[Account]]="15030",Table1[[#This Row],[Account]]="15035",Table1[[#This Row],[Account]]="20150"),Table1[[#This Row],[Vendor ID]]=""),1,"")</f>
        <v/>
      </c>
      <c r="AF1690" s="15"/>
      <c r="AG1690" s="15"/>
      <c r="AH1690" s="15"/>
      <c r="AI1690" s="46" t="str">
        <f>IF(Table1[[#This Row],[Posting Date]]&lt;&gt;"","GJ-"&amp;CountryID,"")</f>
        <v/>
      </c>
      <c r="AJ1690" s="59" t="str">
        <f>IF(Table1[[#This Row],[Posting Date]]&lt;&gt;"",Table1[[#This Row],[Posting Date]],"")</f>
        <v/>
      </c>
      <c r="AK1690" s="46"/>
      <c r="AL1690" s="46" t="str">
        <f>IF(Table1[[#This Row],[Description]]&lt;&gt;"",Table1[[#This Row],[Description]],"")</f>
        <v/>
      </c>
      <c r="AM1690" s="46" t="str">
        <f>IF(Table1[[#This Row],[Posting Date]]&lt;&gt;"",Table1[[#This Row],[Reference Number]],"")</f>
        <v/>
      </c>
      <c r="AN1690" s="46" t="str">
        <f>TRIM(Table1[[#This Row],[Line '#]])</f>
        <v/>
      </c>
      <c r="AO1690" s="46" t="str">
        <f>TRIM(Table1[[#This Row],[Account]])</f>
        <v/>
      </c>
      <c r="AP1690" s="46" t="str">
        <f>IF(Table1[[#This Row],[Posting Date]]&lt;&gt;"",$D$5,"")</f>
        <v/>
      </c>
      <c r="AQ1690" s="46" t="str">
        <f>TRIM(Table1[[#This Row],[Departments-Prgrams]])</f>
        <v/>
      </c>
      <c r="AR1690" s="46" t="str">
        <f>TRIM(Table1[[#This Row],[Grant]])</f>
        <v/>
      </c>
      <c r="AS1690" s="46" t="str">
        <f>TRIM(Table1[[#This Row],[Staff ID]])</f>
        <v/>
      </c>
      <c r="AT1690" s="46" t="str">
        <f>IF(TRIM(Table1[[#This Row],[Budget Code]])=0,"",TRIM(Table1[[#This Row],[Budget Code]]))</f>
        <v/>
      </c>
      <c r="AU1690" s="46" t="str">
        <f>IF(Table1[[#This Row],[Line Description]]&lt;&gt;"",Table1[[#This Row],[Line Description]],"")</f>
        <v/>
      </c>
      <c r="AV1690" s="46" t="str">
        <f>IF(Table1[[#This Row],[Cur_Amount Debit]]&gt;0,ROUND(Table1[[#This Row],[Cur_Amount Debit]],2),"")</f>
        <v/>
      </c>
      <c r="AW1690" s="46" t="str">
        <f>IF(Table1[[#This Row],[Cur_Amount Credit]]&gt;0,ROUND(Table1[[#This Row],[Cur_Amount Credit]],2),"")</f>
        <v/>
      </c>
      <c r="AX1690" s="46" t="str">
        <f>LEFT(Table1[[#This Row],[Cur]],3)</f>
        <v/>
      </c>
      <c r="AY1690" s="59"/>
      <c r="AZ1690" s="46"/>
      <c r="BA1690" s="46" t="str">
        <f>IF(Table1[[#This Row],[Cur]]&lt;&gt;"",IF(Table1[[#This Row],[Cur]]="USD","",ExchangeRate),"")</f>
        <v/>
      </c>
      <c r="BB1690" s="46" t="str">
        <f>IF(Table1[[#This Row],[Grant]]&lt;&gt;"",VLOOKUP(Table1[[#This Row],[Grant]],Grants!B:D,3),"")</f>
        <v/>
      </c>
      <c r="BC1690" s="46" t="str">
        <f>TRIM(Table1[[#This Row],[Vendor ID]])</f>
        <v/>
      </c>
      <c r="BD1690">
        <f>IF(Table1[[#This Row],[Reference Number]]=Q1689,BD1689,BD1689+1)</f>
        <v>0</v>
      </c>
    </row>
    <row r="1691" spans="1:56" ht="11.25" customHeight="1" x14ac:dyDescent="0.25">
      <c r="A1691" s="1"/>
      <c r="B1691" s="88" t="str">
        <f>IF(Table1[[#This Row],[Posting Date]]&lt;&gt;"",IF(Table1[[#This Row],[Reference Number]]=Q1690,B1690+1,1),"")</f>
        <v/>
      </c>
      <c r="C1691" s="61"/>
      <c r="D1691" s="61"/>
      <c r="E1691" s="138"/>
      <c r="F1691" s="141" t="str">
        <f>IFERROR(IF(VLOOKUP(Table1[[#This Row],[Budget Code Description]],Dimentions!$X$6:$AC$139,2,FALSE)="","",VLOOKUP(Table1[[#This Row],[Budget Code Description]],Dimentions!$X$6:$AC$139,2,FALSE)),"")</f>
        <v/>
      </c>
      <c r="G1691" s="141"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1" t="str">
        <f>IFERROR(VLOOKUP(Table1[[#This Row],[Budget Code Description]],Table6[#All],8,FALSE),"")</f>
        <v/>
      </c>
      <c r="L1691" s="63"/>
      <c r="M1691" s="65" t="str">
        <f>IFERROR(VLOOKUP(Table1[[#This Row],[Staff ID]],Table2[],2,FALSE),"")</f>
        <v/>
      </c>
      <c r="N1691" s="209" t="str">
        <f>IFERROR(IF(VLOOKUP(Table1[[#This Row],[Budget Code Description]],Dimentions!$X$6:$AC$134,4,FALSE)="","",VLOOKUP(Table1[[#This Row],[Budget Code Description]],Dimentions!$X$6:$AC$134,4,FALSE)),"")</f>
        <v/>
      </c>
      <c r="O1691" s="65" t="str">
        <f>IFERROR(VLOOKUP(Table1[[#This Row],[Vendor ID]],Table549[],2,FALSE),"")</f>
        <v/>
      </c>
      <c r="P1691" s="63"/>
      <c r="Q1691" s="141" t="str">
        <f>IF(Table1[[#This Row],[Posting Date]]&lt;&gt;"",$D$9,"")</f>
        <v/>
      </c>
      <c r="R1691" s="157" t="str">
        <f>IF(Table1[[#This Row],[Posting Date]]&lt;&gt;"",$D$10,"")</f>
        <v/>
      </c>
      <c r="S1691" s="66"/>
      <c r="T1691" s="63"/>
      <c r="U1691" s="67"/>
      <c r="V1691" s="67"/>
      <c r="W1691" s="67" t="str">
        <f t="shared" si="30"/>
        <v/>
      </c>
      <c r="X1691" s="159" t="str">
        <f>IF(E1691="","",(IF(Table1[[#This Row],[Cur]]="USD",Table1[[#This Row],[Cur_Amount Debit]],Table1[[#This Row],[Cur_Amount Debit]]/Table1[[#This Row],[Exchange Rate]])))</f>
        <v/>
      </c>
      <c r="Y1691" s="159" t="str">
        <f>IF(E1691="","",(IF(Table1[[#This Row],[Cur]]="USD",Table1[[#This Row],[Cur_Amount Credit]],Table1[[#This Row],[Cur_Amount Credit]]/ExchangeRate)))</f>
        <v/>
      </c>
      <c r="Z1691" s="201" t="str">
        <f>IF(E1691="","",(Table1[[#This Row],[Debit USD]]-Table1[[#This Row],[Credit USD]]))</f>
        <v/>
      </c>
      <c r="AA1691" s="226"/>
      <c r="AB1691" s="255"/>
      <c r="AC1691" s="1"/>
      <c r="AD1691" s="15"/>
      <c r="AE1691" s="15" t="str">
        <f>IF(AND(OR(Table1[[#This Row],[Account]]="15030",Table1[[#This Row],[Account]]="15035",Table1[[#This Row],[Account]]="20150"),Table1[[#This Row],[Vendor ID]]=""),1,"")</f>
        <v/>
      </c>
      <c r="AF1691" s="15"/>
      <c r="AG1691" s="15"/>
      <c r="AH1691" s="15"/>
      <c r="AI1691" s="46" t="str">
        <f>IF(Table1[[#This Row],[Posting Date]]&lt;&gt;"","GJ-"&amp;CountryID,"")</f>
        <v/>
      </c>
      <c r="AJ1691" s="59" t="str">
        <f>IF(Table1[[#This Row],[Posting Date]]&lt;&gt;"",Table1[[#This Row],[Posting Date]],"")</f>
        <v/>
      </c>
      <c r="AK1691" s="46"/>
      <c r="AL1691" s="46" t="str">
        <f>IF(Table1[[#This Row],[Description]]&lt;&gt;"",Table1[[#This Row],[Description]],"")</f>
        <v/>
      </c>
      <c r="AM1691" s="46" t="str">
        <f>IF(Table1[[#This Row],[Posting Date]]&lt;&gt;"",Table1[[#This Row],[Reference Number]],"")</f>
        <v/>
      </c>
      <c r="AN1691" s="46" t="str">
        <f>TRIM(Table1[[#This Row],[Line '#]])</f>
        <v/>
      </c>
      <c r="AO1691" s="46" t="str">
        <f>TRIM(Table1[[#This Row],[Account]])</f>
        <v/>
      </c>
      <c r="AP1691" s="46" t="str">
        <f>IF(Table1[[#This Row],[Posting Date]]&lt;&gt;"",$D$5,"")</f>
        <v/>
      </c>
      <c r="AQ1691" s="46" t="str">
        <f>TRIM(Table1[[#This Row],[Departments-Prgrams]])</f>
        <v/>
      </c>
      <c r="AR1691" s="46" t="str">
        <f>TRIM(Table1[[#This Row],[Grant]])</f>
        <v/>
      </c>
      <c r="AS1691" s="46" t="str">
        <f>TRIM(Table1[[#This Row],[Staff ID]])</f>
        <v/>
      </c>
      <c r="AT1691" s="46" t="str">
        <f>IF(TRIM(Table1[[#This Row],[Budget Code]])=0,"",TRIM(Table1[[#This Row],[Budget Code]]))</f>
        <v/>
      </c>
      <c r="AU1691" s="46" t="str">
        <f>IF(Table1[[#This Row],[Line Description]]&lt;&gt;"",Table1[[#This Row],[Line Description]],"")</f>
        <v/>
      </c>
      <c r="AV1691" s="46" t="str">
        <f>IF(Table1[[#This Row],[Cur_Amount Debit]]&gt;0,ROUND(Table1[[#This Row],[Cur_Amount Debit]],2),"")</f>
        <v/>
      </c>
      <c r="AW1691" s="46" t="str">
        <f>IF(Table1[[#This Row],[Cur_Amount Credit]]&gt;0,ROUND(Table1[[#This Row],[Cur_Amount Credit]],2),"")</f>
        <v/>
      </c>
      <c r="AX1691" s="46" t="str">
        <f>LEFT(Table1[[#This Row],[Cur]],3)</f>
        <v/>
      </c>
      <c r="AY1691" s="59"/>
      <c r="AZ1691" s="46"/>
      <c r="BA1691" s="46" t="str">
        <f>IF(Table1[[#This Row],[Cur]]&lt;&gt;"",IF(Table1[[#This Row],[Cur]]="USD","",ExchangeRate),"")</f>
        <v/>
      </c>
      <c r="BB1691" s="46" t="str">
        <f>IF(Table1[[#This Row],[Grant]]&lt;&gt;"",VLOOKUP(Table1[[#This Row],[Grant]],Grants!B:D,3),"")</f>
        <v/>
      </c>
      <c r="BC1691" s="46" t="str">
        <f>TRIM(Table1[[#This Row],[Vendor ID]])</f>
        <v/>
      </c>
      <c r="BD1691">
        <f>IF(Table1[[#This Row],[Reference Number]]=Q1690,BD1690,BD1690+1)</f>
        <v>0</v>
      </c>
    </row>
    <row r="1692" spans="1:56" ht="11.25" customHeight="1" x14ac:dyDescent="0.25">
      <c r="A1692" s="1"/>
      <c r="B1692" s="88" t="str">
        <f>IF(Table1[[#This Row],[Posting Date]]&lt;&gt;"",IF(Table1[[#This Row],[Reference Number]]=Q1691,B1691+1,1),"")</f>
        <v/>
      </c>
      <c r="C1692" s="61"/>
      <c r="D1692" s="61"/>
      <c r="E1692" s="138"/>
      <c r="F1692" s="141" t="str">
        <f>IFERROR(IF(VLOOKUP(Table1[[#This Row],[Budget Code Description]],Dimentions!$X$6:$AC$139,2,FALSE)="","",VLOOKUP(Table1[[#This Row],[Budget Code Description]],Dimentions!$X$6:$AC$139,2,FALSE)),"")</f>
        <v/>
      </c>
      <c r="G1692" s="141"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1" t="str">
        <f>IFERROR(VLOOKUP(Table1[[#This Row],[Budget Code Description]],Table6[#All],8,FALSE),"")</f>
        <v/>
      </c>
      <c r="L1692" s="63"/>
      <c r="M1692" s="65" t="str">
        <f>IFERROR(VLOOKUP(Table1[[#This Row],[Staff ID]],Table2[],2,FALSE),"")</f>
        <v/>
      </c>
      <c r="N1692" s="209" t="str">
        <f>IFERROR(IF(VLOOKUP(Table1[[#This Row],[Budget Code Description]],Dimentions!$X$6:$AC$134,4,FALSE)="","",VLOOKUP(Table1[[#This Row],[Budget Code Description]],Dimentions!$X$6:$AC$134,4,FALSE)),"")</f>
        <v/>
      </c>
      <c r="O1692" s="65" t="str">
        <f>IFERROR(VLOOKUP(Table1[[#This Row],[Vendor ID]],Table549[],2,FALSE),"")</f>
        <v/>
      </c>
      <c r="P1692" s="63"/>
      <c r="Q1692" s="141" t="str">
        <f>IF(Table1[[#This Row],[Posting Date]]&lt;&gt;"",$D$9,"")</f>
        <v/>
      </c>
      <c r="R1692" s="157" t="str">
        <f>IF(Table1[[#This Row],[Posting Date]]&lt;&gt;"",$D$10,"")</f>
        <v/>
      </c>
      <c r="S1692" s="66"/>
      <c r="T1692" s="63"/>
      <c r="U1692" s="67"/>
      <c r="V1692" s="67"/>
      <c r="W1692" s="67" t="str">
        <f t="shared" si="30"/>
        <v/>
      </c>
      <c r="X1692" s="159" t="str">
        <f>IF(E1692="","",(IF(Table1[[#This Row],[Cur]]="USD",Table1[[#This Row],[Cur_Amount Debit]],Table1[[#This Row],[Cur_Amount Debit]]/Table1[[#This Row],[Exchange Rate]])))</f>
        <v/>
      </c>
      <c r="Y1692" s="159" t="str">
        <f>IF(E1692="","",(IF(Table1[[#This Row],[Cur]]="USD",Table1[[#This Row],[Cur_Amount Credit]],Table1[[#This Row],[Cur_Amount Credit]]/ExchangeRate)))</f>
        <v/>
      </c>
      <c r="Z1692" s="201" t="str">
        <f>IF(E1692="","",(Table1[[#This Row],[Debit USD]]-Table1[[#This Row],[Credit USD]]))</f>
        <v/>
      </c>
      <c r="AA1692" s="226"/>
      <c r="AB1692" s="255"/>
      <c r="AC1692" s="1"/>
      <c r="AD1692" s="15"/>
      <c r="AE1692" s="15" t="str">
        <f>IF(AND(OR(Table1[[#This Row],[Account]]="15030",Table1[[#This Row],[Account]]="15035",Table1[[#This Row],[Account]]="20150"),Table1[[#This Row],[Vendor ID]]=""),1,"")</f>
        <v/>
      </c>
      <c r="AF1692" s="15"/>
      <c r="AG1692" s="15"/>
      <c r="AH1692" s="15"/>
      <c r="AI1692" s="46" t="str">
        <f>IF(Table1[[#This Row],[Posting Date]]&lt;&gt;"","GJ-"&amp;CountryID,"")</f>
        <v/>
      </c>
      <c r="AJ1692" s="59" t="str">
        <f>IF(Table1[[#This Row],[Posting Date]]&lt;&gt;"",Table1[[#This Row],[Posting Date]],"")</f>
        <v/>
      </c>
      <c r="AK1692" s="46"/>
      <c r="AL1692" s="46" t="str">
        <f>IF(Table1[[#This Row],[Description]]&lt;&gt;"",Table1[[#This Row],[Description]],"")</f>
        <v/>
      </c>
      <c r="AM1692" s="46" t="str">
        <f>IF(Table1[[#This Row],[Posting Date]]&lt;&gt;"",Table1[[#This Row],[Reference Number]],"")</f>
        <v/>
      </c>
      <c r="AN1692" s="46" t="str">
        <f>TRIM(Table1[[#This Row],[Line '#]])</f>
        <v/>
      </c>
      <c r="AO1692" s="46" t="str">
        <f>TRIM(Table1[[#This Row],[Account]])</f>
        <v/>
      </c>
      <c r="AP1692" s="46" t="str">
        <f>IF(Table1[[#This Row],[Posting Date]]&lt;&gt;"",$D$5,"")</f>
        <v/>
      </c>
      <c r="AQ1692" s="46" t="str">
        <f>TRIM(Table1[[#This Row],[Departments-Prgrams]])</f>
        <v/>
      </c>
      <c r="AR1692" s="46" t="str">
        <f>TRIM(Table1[[#This Row],[Grant]])</f>
        <v/>
      </c>
      <c r="AS1692" s="46" t="str">
        <f>TRIM(Table1[[#This Row],[Staff ID]])</f>
        <v/>
      </c>
      <c r="AT1692" s="46" t="str">
        <f>IF(TRIM(Table1[[#This Row],[Budget Code]])=0,"",TRIM(Table1[[#This Row],[Budget Code]]))</f>
        <v/>
      </c>
      <c r="AU1692" s="46" t="str">
        <f>IF(Table1[[#This Row],[Line Description]]&lt;&gt;"",Table1[[#This Row],[Line Description]],"")</f>
        <v/>
      </c>
      <c r="AV1692" s="46" t="str">
        <f>IF(Table1[[#This Row],[Cur_Amount Debit]]&gt;0,ROUND(Table1[[#This Row],[Cur_Amount Debit]],2),"")</f>
        <v/>
      </c>
      <c r="AW1692" s="46" t="str">
        <f>IF(Table1[[#This Row],[Cur_Amount Credit]]&gt;0,ROUND(Table1[[#This Row],[Cur_Amount Credit]],2),"")</f>
        <v/>
      </c>
      <c r="AX1692" s="46" t="str">
        <f>LEFT(Table1[[#This Row],[Cur]],3)</f>
        <v/>
      </c>
      <c r="AY1692" s="59"/>
      <c r="AZ1692" s="46"/>
      <c r="BA1692" s="46" t="str">
        <f>IF(Table1[[#This Row],[Cur]]&lt;&gt;"",IF(Table1[[#This Row],[Cur]]="USD","",ExchangeRate),"")</f>
        <v/>
      </c>
      <c r="BB1692" s="46" t="str">
        <f>IF(Table1[[#This Row],[Grant]]&lt;&gt;"",VLOOKUP(Table1[[#This Row],[Grant]],Grants!B:D,3),"")</f>
        <v/>
      </c>
      <c r="BC1692" s="46" t="str">
        <f>TRIM(Table1[[#This Row],[Vendor ID]])</f>
        <v/>
      </c>
      <c r="BD1692">
        <f>IF(Table1[[#This Row],[Reference Number]]=Q1691,BD1691,BD1691+1)</f>
        <v>0</v>
      </c>
    </row>
    <row r="1693" spans="1:56" ht="11.25" customHeight="1" x14ac:dyDescent="0.25">
      <c r="A1693" s="1"/>
      <c r="B1693" s="88" t="str">
        <f>IF(Table1[[#This Row],[Posting Date]]&lt;&gt;"",IF(Table1[[#This Row],[Reference Number]]=Q1692,B1692+1,1),"")</f>
        <v/>
      </c>
      <c r="C1693" s="61"/>
      <c r="D1693" s="61"/>
      <c r="E1693" s="138"/>
      <c r="F1693" s="141" t="str">
        <f>IFERROR(IF(VLOOKUP(Table1[[#This Row],[Budget Code Description]],Dimentions!$X$6:$AC$139,2,FALSE)="","",VLOOKUP(Table1[[#This Row],[Budget Code Description]],Dimentions!$X$6:$AC$139,2,FALSE)),"")</f>
        <v/>
      </c>
      <c r="G1693" s="141"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1" t="str">
        <f>IFERROR(VLOOKUP(Table1[[#This Row],[Budget Code Description]],Table6[#All],8,FALSE),"")</f>
        <v/>
      </c>
      <c r="L1693" s="63"/>
      <c r="M1693" s="65" t="str">
        <f>IFERROR(VLOOKUP(Table1[[#This Row],[Staff ID]],Table2[],2,FALSE),"")</f>
        <v/>
      </c>
      <c r="N1693" s="209" t="str">
        <f>IFERROR(IF(VLOOKUP(Table1[[#This Row],[Budget Code Description]],Dimentions!$X$6:$AC$134,4,FALSE)="","",VLOOKUP(Table1[[#This Row],[Budget Code Description]],Dimentions!$X$6:$AC$134,4,FALSE)),"")</f>
        <v/>
      </c>
      <c r="O1693" s="65" t="str">
        <f>IFERROR(VLOOKUP(Table1[[#This Row],[Vendor ID]],Table549[],2,FALSE),"")</f>
        <v/>
      </c>
      <c r="P1693" s="63"/>
      <c r="Q1693" s="141" t="str">
        <f>IF(Table1[[#This Row],[Posting Date]]&lt;&gt;"",$D$9,"")</f>
        <v/>
      </c>
      <c r="R1693" s="157" t="str">
        <f>IF(Table1[[#This Row],[Posting Date]]&lt;&gt;"",$D$10,"")</f>
        <v/>
      </c>
      <c r="S1693" s="66"/>
      <c r="T1693" s="63"/>
      <c r="U1693" s="67"/>
      <c r="V1693" s="67"/>
      <c r="W1693" s="67" t="str">
        <f t="shared" si="30"/>
        <v/>
      </c>
      <c r="X1693" s="159" t="str">
        <f>IF(E1693="","",(IF(Table1[[#This Row],[Cur]]="USD",Table1[[#This Row],[Cur_Amount Debit]],Table1[[#This Row],[Cur_Amount Debit]]/Table1[[#This Row],[Exchange Rate]])))</f>
        <v/>
      </c>
      <c r="Y1693" s="159" t="str">
        <f>IF(E1693="","",(IF(Table1[[#This Row],[Cur]]="USD",Table1[[#This Row],[Cur_Amount Credit]],Table1[[#This Row],[Cur_Amount Credit]]/ExchangeRate)))</f>
        <v/>
      </c>
      <c r="Z1693" s="201" t="str">
        <f>IF(E1693="","",(Table1[[#This Row],[Debit USD]]-Table1[[#This Row],[Credit USD]]))</f>
        <v/>
      </c>
      <c r="AA1693" s="226"/>
      <c r="AB1693" s="255"/>
      <c r="AC1693" s="1"/>
      <c r="AD1693" s="15"/>
      <c r="AE1693" s="15" t="str">
        <f>IF(AND(OR(Table1[[#This Row],[Account]]="15030",Table1[[#This Row],[Account]]="15035",Table1[[#This Row],[Account]]="20150"),Table1[[#This Row],[Vendor ID]]=""),1,"")</f>
        <v/>
      </c>
      <c r="AF1693" s="15"/>
      <c r="AG1693" s="15"/>
      <c r="AH1693" s="15"/>
      <c r="AI1693" s="46" t="str">
        <f>IF(Table1[[#This Row],[Posting Date]]&lt;&gt;"","GJ-"&amp;CountryID,"")</f>
        <v/>
      </c>
      <c r="AJ1693" s="59" t="str">
        <f>IF(Table1[[#This Row],[Posting Date]]&lt;&gt;"",Table1[[#This Row],[Posting Date]],"")</f>
        <v/>
      </c>
      <c r="AK1693" s="46"/>
      <c r="AL1693" s="46" t="str">
        <f>IF(Table1[[#This Row],[Description]]&lt;&gt;"",Table1[[#This Row],[Description]],"")</f>
        <v/>
      </c>
      <c r="AM1693" s="46" t="str">
        <f>IF(Table1[[#This Row],[Posting Date]]&lt;&gt;"",Table1[[#This Row],[Reference Number]],"")</f>
        <v/>
      </c>
      <c r="AN1693" s="46" t="str">
        <f>TRIM(Table1[[#This Row],[Line '#]])</f>
        <v/>
      </c>
      <c r="AO1693" s="46" t="str">
        <f>TRIM(Table1[[#This Row],[Account]])</f>
        <v/>
      </c>
      <c r="AP1693" s="46" t="str">
        <f>IF(Table1[[#This Row],[Posting Date]]&lt;&gt;"",$D$5,"")</f>
        <v/>
      </c>
      <c r="AQ1693" s="46" t="str">
        <f>TRIM(Table1[[#This Row],[Departments-Prgrams]])</f>
        <v/>
      </c>
      <c r="AR1693" s="46" t="str">
        <f>TRIM(Table1[[#This Row],[Grant]])</f>
        <v/>
      </c>
      <c r="AS1693" s="46" t="str">
        <f>TRIM(Table1[[#This Row],[Staff ID]])</f>
        <v/>
      </c>
      <c r="AT1693" s="46" t="str">
        <f>IF(TRIM(Table1[[#This Row],[Budget Code]])=0,"",TRIM(Table1[[#This Row],[Budget Code]]))</f>
        <v/>
      </c>
      <c r="AU1693" s="46" t="str">
        <f>IF(Table1[[#This Row],[Line Description]]&lt;&gt;"",Table1[[#This Row],[Line Description]],"")</f>
        <v/>
      </c>
      <c r="AV1693" s="46" t="str">
        <f>IF(Table1[[#This Row],[Cur_Amount Debit]]&gt;0,ROUND(Table1[[#This Row],[Cur_Amount Debit]],2),"")</f>
        <v/>
      </c>
      <c r="AW1693" s="46" t="str">
        <f>IF(Table1[[#This Row],[Cur_Amount Credit]]&gt;0,ROUND(Table1[[#This Row],[Cur_Amount Credit]],2),"")</f>
        <v/>
      </c>
      <c r="AX1693" s="46" t="str">
        <f>LEFT(Table1[[#This Row],[Cur]],3)</f>
        <v/>
      </c>
      <c r="AY1693" s="59"/>
      <c r="AZ1693" s="46"/>
      <c r="BA1693" s="46" t="str">
        <f>IF(Table1[[#This Row],[Cur]]&lt;&gt;"",IF(Table1[[#This Row],[Cur]]="USD","",ExchangeRate),"")</f>
        <v/>
      </c>
      <c r="BB1693" s="46" t="str">
        <f>IF(Table1[[#This Row],[Grant]]&lt;&gt;"",VLOOKUP(Table1[[#This Row],[Grant]],Grants!B:D,3),"")</f>
        <v/>
      </c>
      <c r="BC1693" s="46" t="str">
        <f>TRIM(Table1[[#This Row],[Vendor ID]])</f>
        <v/>
      </c>
      <c r="BD1693">
        <f>IF(Table1[[#This Row],[Reference Number]]=Q1692,BD1692,BD1692+1)</f>
        <v>0</v>
      </c>
    </row>
    <row r="1694" spans="1:56" ht="11.25" customHeight="1" x14ac:dyDescent="0.25">
      <c r="A1694" s="1"/>
      <c r="B1694" s="88" t="str">
        <f>IF(Table1[[#This Row],[Posting Date]]&lt;&gt;"",IF(Table1[[#This Row],[Reference Number]]=Q1693,B1693+1,1),"")</f>
        <v/>
      </c>
      <c r="C1694" s="61"/>
      <c r="D1694" s="61"/>
      <c r="E1694" s="138"/>
      <c r="F1694" s="141" t="str">
        <f>IFERROR(IF(VLOOKUP(Table1[[#This Row],[Budget Code Description]],Dimentions!$X$6:$AC$139,2,FALSE)="","",VLOOKUP(Table1[[#This Row],[Budget Code Description]],Dimentions!$X$6:$AC$139,2,FALSE)),"")</f>
        <v/>
      </c>
      <c r="G1694" s="141"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1" t="str">
        <f>IFERROR(VLOOKUP(Table1[[#This Row],[Budget Code Description]],Table6[#All],8,FALSE),"")</f>
        <v/>
      </c>
      <c r="L1694" s="63"/>
      <c r="M1694" s="65" t="str">
        <f>IFERROR(VLOOKUP(Table1[[#This Row],[Staff ID]],Table2[],2,FALSE),"")</f>
        <v/>
      </c>
      <c r="N1694" s="209" t="str">
        <f>IFERROR(IF(VLOOKUP(Table1[[#This Row],[Budget Code Description]],Dimentions!$X$6:$AC$134,4,FALSE)="","",VLOOKUP(Table1[[#This Row],[Budget Code Description]],Dimentions!$X$6:$AC$134,4,FALSE)),"")</f>
        <v/>
      </c>
      <c r="O1694" s="65" t="str">
        <f>IFERROR(VLOOKUP(Table1[[#This Row],[Vendor ID]],Table549[],2,FALSE),"")</f>
        <v/>
      </c>
      <c r="P1694" s="63"/>
      <c r="Q1694" s="141" t="str">
        <f>IF(Table1[[#This Row],[Posting Date]]&lt;&gt;"",$D$9,"")</f>
        <v/>
      </c>
      <c r="R1694" s="157" t="str">
        <f>IF(Table1[[#This Row],[Posting Date]]&lt;&gt;"",$D$10,"")</f>
        <v/>
      </c>
      <c r="S1694" s="66"/>
      <c r="T1694" s="63"/>
      <c r="U1694" s="67"/>
      <c r="V1694" s="67"/>
      <c r="W1694" s="67" t="str">
        <f t="shared" si="30"/>
        <v/>
      </c>
      <c r="X1694" s="159" t="str">
        <f>IF(E1694="","",(IF(Table1[[#This Row],[Cur]]="USD",Table1[[#This Row],[Cur_Amount Debit]],Table1[[#This Row],[Cur_Amount Debit]]/Table1[[#This Row],[Exchange Rate]])))</f>
        <v/>
      </c>
      <c r="Y1694" s="159" t="str">
        <f>IF(E1694="","",(IF(Table1[[#This Row],[Cur]]="USD",Table1[[#This Row],[Cur_Amount Credit]],Table1[[#This Row],[Cur_Amount Credit]]/ExchangeRate)))</f>
        <v/>
      </c>
      <c r="Z1694" s="201" t="str">
        <f>IF(E1694="","",(Table1[[#This Row],[Debit USD]]-Table1[[#This Row],[Credit USD]]))</f>
        <v/>
      </c>
      <c r="AA1694" s="226"/>
      <c r="AB1694" s="255"/>
      <c r="AC1694" s="1"/>
      <c r="AD1694" s="15"/>
      <c r="AE1694" s="15" t="str">
        <f>IF(AND(OR(Table1[[#This Row],[Account]]="15030",Table1[[#This Row],[Account]]="15035",Table1[[#This Row],[Account]]="20150"),Table1[[#This Row],[Vendor ID]]=""),1,"")</f>
        <v/>
      </c>
      <c r="AF1694" s="15"/>
      <c r="AG1694" s="15"/>
      <c r="AH1694" s="15"/>
      <c r="AI1694" s="46" t="str">
        <f>IF(Table1[[#This Row],[Posting Date]]&lt;&gt;"","GJ-"&amp;CountryID,"")</f>
        <v/>
      </c>
      <c r="AJ1694" s="59" t="str">
        <f>IF(Table1[[#This Row],[Posting Date]]&lt;&gt;"",Table1[[#This Row],[Posting Date]],"")</f>
        <v/>
      </c>
      <c r="AK1694" s="46"/>
      <c r="AL1694" s="46" t="str">
        <f>IF(Table1[[#This Row],[Description]]&lt;&gt;"",Table1[[#This Row],[Description]],"")</f>
        <v/>
      </c>
      <c r="AM1694" s="46" t="str">
        <f>IF(Table1[[#This Row],[Posting Date]]&lt;&gt;"",Table1[[#This Row],[Reference Number]],"")</f>
        <v/>
      </c>
      <c r="AN1694" s="46" t="str">
        <f>TRIM(Table1[[#This Row],[Line '#]])</f>
        <v/>
      </c>
      <c r="AO1694" s="46" t="str">
        <f>TRIM(Table1[[#This Row],[Account]])</f>
        <v/>
      </c>
      <c r="AP1694" s="46" t="str">
        <f>IF(Table1[[#This Row],[Posting Date]]&lt;&gt;"",$D$5,"")</f>
        <v/>
      </c>
      <c r="AQ1694" s="46" t="str">
        <f>TRIM(Table1[[#This Row],[Departments-Prgrams]])</f>
        <v/>
      </c>
      <c r="AR1694" s="46" t="str">
        <f>TRIM(Table1[[#This Row],[Grant]])</f>
        <v/>
      </c>
      <c r="AS1694" s="46" t="str">
        <f>TRIM(Table1[[#This Row],[Staff ID]])</f>
        <v/>
      </c>
      <c r="AT1694" s="46" t="str">
        <f>IF(TRIM(Table1[[#This Row],[Budget Code]])=0,"",TRIM(Table1[[#This Row],[Budget Code]]))</f>
        <v/>
      </c>
      <c r="AU1694" s="46" t="str">
        <f>IF(Table1[[#This Row],[Line Description]]&lt;&gt;"",Table1[[#This Row],[Line Description]],"")</f>
        <v/>
      </c>
      <c r="AV1694" s="46" t="str">
        <f>IF(Table1[[#This Row],[Cur_Amount Debit]]&gt;0,ROUND(Table1[[#This Row],[Cur_Amount Debit]],2),"")</f>
        <v/>
      </c>
      <c r="AW1694" s="46" t="str">
        <f>IF(Table1[[#This Row],[Cur_Amount Credit]]&gt;0,ROUND(Table1[[#This Row],[Cur_Amount Credit]],2),"")</f>
        <v/>
      </c>
      <c r="AX1694" s="46" t="str">
        <f>LEFT(Table1[[#This Row],[Cur]],3)</f>
        <v/>
      </c>
      <c r="AY1694" s="59"/>
      <c r="AZ1694" s="46"/>
      <c r="BA1694" s="46" t="str">
        <f>IF(Table1[[#This Row],[Cur]]&lt;&gt;"",IF(Table1[[#This Row],[Cur]]="USD","",ExchangeRate),"")</f>
        <v/>
      </c>
      <c r="BB1694" s="46" t="str">
        <f>IF(Table1[[#This Row],[Grant]]&lt;&gt;"",VLOOKUP(Table1[[#This Row],[Grant]],Grants!B:D,3),"")</f>
        <v/>
      </c>
      <c r="BC1694" s="46" t="str">
        <f>TRIM(Table1[[#This Row],[Vendor ID]])</f>
        <v/>
      </c>
      <c r="BD1694">
        <f>IF(Table1[[#This Row],[Reference Number]]=Q1693,BD1693,BD1693+1)</f>
        <v>0</v>
      </c>
    </row>
    <row r="1695" spans="1:56" ht="11.25" customHeight="1" x14ac:dyDescent="0.25">
      <c r="A1695" s="1"/>
      <c r="B1695" s="88" t="str">
        <f>IF(Table1[[#This Row],[Posting Date]]&lt;&gt;"",IF(Table1[[#This Row],[Reference Number]]=Q1694,B1694+1,1),"")</f>
        <v/>
      </c>
      <c r="C1695" s="61"/>
      <c r="D1695" s="61"/>
      <c r="E1695" s="138"/>
      <c r="F1695" s="141" t="str">
        <f>IFERROR(IF(VLOOKUP(Table1[[#This Row],[Budget Code Description]],Dimentions!$X$6:$AC$139,2,FALSE)="","",VLOOKUP(Table1[[#This Row],[Budget Code Description]],Dimentions!$X$6:$AC$139,2,FALSE)),"")</f>
        <v/>
      </c>
      <c r="G1695" s="141"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1" t="str">
        <f>IFERROR(VLOOKUP(Table1[[#This Row],[Budget Code Description]],Table6[#All],8,FALSE),"")</f>
        <v/>
      </c>
      <c r="L1695" s="63"/>
      <c r="M1695" s="65" t="str">
        <f>IFERROR(VLOOKUP(Table1[[#This Row],[Staff ID]],Table2[],2,FALSE),"")</f>
        <v/>
      </c>
      <c r="N1695" s="209" t="str">
        <f>IFERROR(IF(VLOOKUP(Table1[[#This Row],[Budget Code Description]],Dimentions!$X$6:$AC$134,4,FALSE)="","",VLOOKUP(Table1[[#This Row],[Budget Code Description]],Dimentions!$X$6:$AC$134,4,FALSE)),"")</f>
        <v/>
      </c>
      <c r="O1695" s="65" t="str">
        <f>IFERROR(VLOOKUP(Table1[[#This Row],[Vendor ID]],Table549[],2,FALSE),"")</f>
        <v/>
      </c>
      <c r="P1695" s="63"/>
      <c r="Q1695" s="141" t="str">
        <f>IF(Table1[[#This Row],[Posting Date]]&lt;&gt;"",$D$9,"")</f>
        <v/>
      </c>
      <c r="R1695" s="157" t="str">
        <f>IF(Table1[[#This Row],[Posting Date]]&lt;&gt;"",$D$10,"")</f>
        <v/>
      </c>
      <c r="S1695" s="66"/>
      <c r="T1695" s="63"/>
      <c r="U1695" s="67"/>
      <c r="V1695" s="67"/>
      <c r="W1695" s="67" t="str">
        <f t="shared" si="30"/>
        <v/>
      </c>
      <c r="X1695" s="159" t="str">
        <f>IF(E1695="","",(IF(Table1[[#This Row],[Cur]]="USD",Table1[[#This Row],[Cur_Amount Debit]],Table1[[#This Row],[Cur_Amount Debit]]/Table1[[#This Row],[Exchange Rate]])))</f>
        <v/>
      </c>
      <c r="Y1695" s="159" t="str">
        <f>IF(E1695="","",(IF(Table1[[#This Row],[Cur]]="USD",Table1[[#This Row],[Cur_Amount Credit]],Table1[[#This Row],[Cur_Amount Credit]]/ExchangeRate)))</f>
        <v/>
      </c>
      <c r="Z1695" s="201" t="str">
        <f>IF(E1695="","",(Table1[[#This Row],[Debit USD]]-Table1[[#This Row],[Credit USD]]))</f>
        <v/>
      </c>
      <c r="AA1695" s="226"/>
      <c r="AB1695" s="255"/>
      <c r="AC1695" s="1"/>
      <c r="AD1695" s="15"/>
      <c r="AE1695" s="15" t="str">
        <f>IF(AND(OR(Table1[[#This Row],[Account]]="15030",Table1[[#This Row],[Account]]="15035",Table1[[#This Row],[Account]]="20150"),Table1[[#This Row],[Vendor ID]]=""),1,"")</f>
        <v/>
      </c>
      <c r="AF1695" s="15"/>
      <c r="AG1695" s="15"/>
      <c r="AH1695" s="15"/>
      <c r="AI1695" s="46" t="str">
        <f>IF(Table1[[#This Row],[Posting Date]]&lt;&gt;"","GJ-"&amp;CountryID,"")</f>
        <v/>
      </c>
      <c r="AJ1695" s="59" t="str">
        <f>IF(Table1[[#This Row],[Posting Date]]&lt;&gt;"",Table1[[#This Row],[Posting Date]],"")</f>
        <v/>
      </c>
      <c r="AK1695" s="46"/>
      <c r="AL1695" s="46" t="str">
        <f>IF(Table1[[#This Row],[Description]]&lt;&gt;"",Table1[[#This Row],[Description]],"")</f>
        <v/>
      </c>
      <c r="AM1695" s="46" t="str">
        <f>IF(Table1[[#This Row],[Posting Date]]&lt;&gt;"",Table1[[#This Row],[Reference Number]],"")</f>
        <v/>
      </c>
      <c r="AN1695" s="46" t="str">
        <f>TRIM(Table1[[#This Row],[Line '#]])</f>
        <v/>
      </c>
      <c r="AO1695" s="46" t="str">
        <f>TRIM(Table1[[#This Row],[Account]])</f>
        <v/>
      </c>
      <c r="AP1695" s="46" t="str">
        <f>IF(Table1[[#This Row],[Posting Date]]&lt;&gt;"",$D$5,"")</f>
        <v/>
      </c>
      <c r="AQ1695" s="46" t="str">
        <f>TRIM(Table1[[#This Row],[Departments-Prgrams]])</f>
        <v/>
      </c>
      <c r="AR1695" s="46" t="str">
        <f>TRIM(Table1[[#This Row],[Grant]])</f>
        <v/>
      </c>
      <c r="AS1695" s="46" t="str">
        <f>TRIM(Table1[[#This Row],[Staff ID]])</f>
        <v/>
      </c>
      <c r="AT1695" s="46" t="str">
        <f>IF(TRIM(Table1[[#This Row],[Budget Code]])=0,"",TRIM(Table1[[#This Row],[Budget Code]]))</f>
        <v/>
      </c>
      <c r="AU1695" s="46" t="str">
        <f>IF(Table1[[#This Row],[Line Description]]&lt;&gt;"",Table1[[#This Row],[Line Description]],"")</f>
        <v/>
      </c>
      <c r="AV1695" s="46" t="str">
        <f>IF(Table1[[#This Row],[Cur_Amount Debit]]&gt;0,ROUND(Table1[[#This Row],[Cur_Amount Debit]],2),"")</f>
        <v/>
      </c>
      <c r="AW1695" s="46" t="str">
        <f>IF(Table1[[#This Row],[Cur_Amount Credit]]&gt;0,ROUND(Table1[[#This Row],[Cur_Amount Credit]],2),"")</f>
        <v/>
      </c>
      <c r="AX1695" s="46" t="str">
        <f>LEFT(Table1[[#This Row],[Cur]],3)</f>
        <v/>
      </c>
      <c r="AY1695" s="59"/>
      <c r="AZ1695" s="46"/>
      <c r="BA1695" s="46" t="str">
        <f>IF(Table1[[#This Row],[Cur]]&lt;&gt;"",IF(Table1[[#This Row],[Cur]]="USD","",ExchangeRate),"")</f>
        <v/>
      </c>
      <c r="BB1695" s="46" t="str">
        <f>IF(Table1[[#This Row],[Grant]]&lt;&gt;"",VLOOKUP(Table1[[#This Row],[Grant]],Grants!B:D,3),"")</f>
        <v/>
      </c>
      <c r="BC1695" s="46" t="str">
        <f>TRIM(Table1[[#This Row],[Vendor ID]])</f>
        <v/>
      </c>
      <c r="BD1695">
        <f>IF(Table1[[#This Row],[Reference Number]]=Q1694,BD1694,BD1694+1)</f>
        <v>0</v>
      </c>
    </row>
    <row r="1696" spans="1:56" ht="11.25" customHeight="1" x14ac:dyDescent="0.25">
      <c r="A1696" s="1"/>
      <c r="B1696" s="88" t="str">
        <f>IF(Table1[[#This Row],[Posting Date]]&lt;&gt;"",IF(Table1[[#This Row],[Reference Number]]=Q1695,B1695+1,1),"")</f>
        <v/>
      </c>
      <c r="C1696" s="61"/>
      <c r="D1696" s="61"/>
      <c r="E1696" s="138"/>
      <c r="F1696" s="141" t="str">
        <f>IFERROR(IF(VLOOKUP(Table1[[#This Row],[Budget Code Description]],Dimentions!$X$6:$AC$139,2,FALSE)="","",VLOOKUP(Table1[[#This Row],[Budget Code Description]],Dimentions!$X$6:$AC$139,2,FALSE)),"")</f>
        <v/>
      </c>
      <c r="G1696" s="141"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1" t="str">
        <f>IFERROR(VLOOKUP(Table1[[#This Row],[Budget Code Description]],Table6[#All],8,FALSE),"")</f>
        <v/>
      </c>
      <c r="L1696" s="63"/>
      <c r="M1696" s="65" t="str">
        <f>IFERROR(VLOOKUP(Table1[[#This Row],[Staff ID]],Table2[],2,FALSE),"")</f>
        <v/>
      </c>
      <c r="N1696" s="209" t="str">
        <f>IFERROR(IF(VLOOKUP(Table1[[#This Row],[Budget Code Description]],Dimentions!$X$6:$AC$134,4,FALSE)="","",VLOOKUP(Table1[[#This Row],[Budget Code Description]],Dimentions!$X$6:$AC$134,4,FALSE)),"")</f>
        <v/>
      </c>
      <c r="O1696" s="65" t="str">
        <f>IFERROR(VLOOKUP(Table1[[#This Row],[Vendor ID]],Table549[],2,FALSE),"")</f>
        <v/>
      </c>
      <c r="P1696" s="63"/>
      <c r="Q1696" s="141" t="str">
        <f>IF(Table1[[#This Row],[Posting Date]]&lt;&gt;"",$D$9,"")</f>
        <v/>
      </c>
      <c r="R1696" s="157" t="str">
        <f>IF(Table1[[#This Row],[Posting Date]]&lt;&gt;"",$D$10,"")</f>
        <v/>
      </c>
      <c r="S1696" s="66"/>
      <c r="T1696" s="63"/>
      <c r="U1696" s="67"/>
      <c r="V1696" s="67"/>
      <c r="W1696" s="67" t="str">
        <f t="shared" si="30"/>
        <v/>
      </c>
      <c r="X1696" s="159" t="str">
        <f>IF(E1696="","",(IF(Table1[[#This Row],[Cur]]="USD",Table1[[#This Row],[Cur_Amount Debit]],Table1[[#This Row],[Cur_Amount Debit]]/Table1[[#This Row],[Exchange Rate]])))</f>
        <v/>
      </c>
      <c r="Y1696" s="159" t="str">
        <f>IF(E1696="","",(IF(Table1[[#This Row],[Cur]]="USD",Table1[[#This Row],[Cur_Amount Credit]],Table1[[#This Row],[Cur_Amount Credit]]/ExchangeRate)))</f>
        <v/>
      </c>
      <c r="Z1696" s="201" t="str">
        <f>IF(E1696="","",(Table1[[#This Row],[Debit USD]]-Table1[[#This Row],[Credit USD]]))</f>
        <v/>
      </c>
      <c r="AA1696" s="226"/>
      <c r="AB1696" s="255"/>
      <c r="AC1696" s="1"/>
      <c r="AD1696" s="15"/>
      <c r="AE1696" s="15" t="str">
        <f>IF(AND(OR(Table1[[#This Row],[Account]]="15030",Table1[[#This Row],[Account]]="15035",Table1[[#This Row],[Account]]="20150"),Table1[[#This Row],[Vendor ID]]=""),1,"")</f>
        <v/>
      </c>
      <c r="AF1696" s="15"/>
      <c r="AG1696" s="15"/>
      <c r="AH1696" s="15"/>
      <c r="AI1696" s="46" t="str">
        <f>IF(Table1[[#This Row],[Posting Date]]&lt;&gt;"","GJ-"&amp;CountryID,"")</f>
        <v/>
      </c>
      <c r="AJ1696" s="59" t="str">
        <f>IF(Table1[[#This Row],[Posting Date]]&lt;&gt;"",Table1[[#This Row],[Posting Date]],"")</f>
        <v/>
      </c>
      <c r="AK1696" s="46"/>
      <c r="AL1696" s="46" t="str">
        <f>IF(Table1[[#This Row],[Description]]&lt;&gt;"",Table1[[#This Row],[Description]],"")</f>
        <v/>
      </c>
      <c r="AM1696" s="46" t="str">
        <f>IF(Table1[[#This Row],[Posting Date]]&lt;&gt;"",Table1[[#This Row],[Reference Number]],"")</f>
        <v/>
      </c>
      <c r="AN1696" s="46" t="str">
        <f>TRIM(Table1[[#This Row],[Line '#]])</f>
        <v/>
      </c>
      <c r="AO1696" s="46" t="str">
        <f>TRIM(Table1[[#This Row],[Account]])</f>
        <v/>
      </c>
      <c r="AP1696" s="46" t="str">
        <f>IF(Table1[[#This Row],[Posting Date]]&lt;&gt;"",$D$5,"")</f>
        <v/>
      </c>
      <c r="AQ1696" s="46" t="str">
        <f>TRIM(Table1[[#This Row],[Departments-Prgrams]])</f>
        <v/>
      </c>
      <c r="AR1696" s="46" t="str">
        <f>TRIM(Table1[[#This Row],[Grant]])</f>
        <v/>
      </c>
      <c r="AS1696" s="46" t="str">
        <f>TRIM(Table1[[#This Row],[Staff ID]])</f>
        <v/>
      </c>
      <c r="AT1696" s="46" t="str">
        <f>IF(TRIM(Table1[[#This Row],[Budget Code]])=0,"",TRIM(Table1[[#This Row],[Budget Code]]))</f>
        <v/>
      </c>
      <c r="AU1696" s="46" t="str">
        <f>IF(Table1[[#This Row],[Line Description]]&lt;&gt;"",Table1[[#This Row],[Line Description]],"")</f>
        <v/>
      </c>
      <c r="AV1696" s="46" t="str">
        <f>IF(Table1[[#This Row],[Cur_Amount Debit]]&gt;0,ROUND(Table1[[#This Row],[Cur_Amount Debit]],2),"")</f>
        <v/>
      </c>
      <c r="AW1696" s="46" t="str">
        <f>IF(Table1[[#This Row],[Cur_Amount Credit]]&gt;0,ROUND(Table1[[#This Row],[Cur_Amount Credit]],2),"")</f>
        <v/>
      </c>
      <c r="AX1696" s="46" t="str">
        <f>LEFT(Table1[[#This Row],[Cur]],3)</f>
        <v/>
      </c>
      <c r="AY1696" s="59"/>
      <c r="AZ1696" s="46"/>
      <c r="BA1696" s="46" t="str">
        <f>IF(Table1[[#This Row],[Cur]]&lt;&gt;"",IF(Table1[[#This Row],[Cur]]="USD","",ExchangeRate),"")</f>
        <v/>
      </c>
      <c r="BB1696" s="46" t="str">
        <f>IF(Table1[[#This Row],[Grant]]&lt;&gt;"",VLOOKUP(Table1[[#This Row],[Grant]],Grants!B:D,3),"")</f>
        <v/>
      </c>
      <c r="BC1696" s="46" t="str">
        <f>TRIM(Table1[[#This Row],[Vendor ID]])</f>
        <v/>
      </c>
      <c r="BD1696">
        <f>IF(Table1[[#This Row],[Reference Number]]=Q1695,BD1695,BD1695+1)</f>
        <v>0</v>
      </c>
    </row>
    <row r="1697" spans="1:56" ht="11.25" customHeight="1" x14ac:dyDescent="0.25">
      <c r="A1697" s="1"/>
      <c r="B1697" s="88" t="str">
        <f>IF(Table1[[#This Row],[Posting Date]]&lt;&gt;"",IF(Table1[[#This Row],[Reference Number]]=Q1696,B1696+1,1),"")</f>
        <v/>
      </c>
      <c r="C1697" s="61"/>
      <c r="D1697" s="61"/>
      <c r="E1697" s="138"/>
      <c r="F1697" s="141" t="str">
        <f>IFERROR(IF(VLOOKUP(Table1[[#This Row],[Budget Code Description]],Dimentions!$X$6:$AC$139,2,FALSE)="","",VLOOKUP(Table1[[#This Row],[Budget Code Description]],Dimentions!$X$6:$AC$139,2,FALSE)),"")</f>
        <v/>
      </c>
      <c r="G1697" s="141"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1" t="str">
        <f>IFERROR(VLOOKUP(Table1[[#This Row],[Budget Code Description]],Table6[#All],8,FALSE),"")</f>
        <v/>
      </c>
      <c r="L1697" s="63"/>
      <c r="M1697" s="65" t="str">
        <f>IFERROR(VLOOKUP(Table1[[#This Row],[Staff ID]],Table2[],2,FALSE),"")</f>
        <v/>
      </c>
      <c r="N1697" s="209" t="str">
        <f>IFERROR(IF(VLOOKUP(Table1[[#This Row],[Budget Code Description]],Dimentions!$X$6:$AC$134,4,FALSE)="","",VLOOKUP(Table1[[#This Row],[Budget Code Description]],Dimentions!$X$6:$AC$134,4,FALSE)),"")</f>
        <v/>
      </c>
      <c r="O1697" s="65" t="str">
        <f>IFERROR(VLOOKUP(Table1[[#This Row],[Vendor ID]],Table549[],2,FALSE),"")</f>
        <v/>
      </c>
      <c r="P1697" s="63"/>
      <c r="Q1697" s="141" t="str">
        <f>IF(Table1[[#This Row],[Posting Date]]&lt;&gt;"",$D$9,"")</f>
        <v/>
      </c>
      <c r="R1697" s="157" t="str">
        <f>IF(Table1[[#This Row],[Posting Date]]&lt;&gt;"",$D$10,"")</f>
        <v/>
      </c>
      <c r="S1697" s="66"/>
      <c r="T1697" s="63"/>
      <c r="U1697" s="67"/>
      <c r="V1697" s="67"/>
      <c r="W1697" s="67" t="str">
        <f t="shared" si="30"/>
        <v/>
      </c>
      <c r="X1697" s="159" t="str">
        <f>IF(E1697="","",(IF(Table1[[#This Row],[Cur]]="USD",Table1[[#This Row],[Cur_Amount Debit]],Table1[[#This Row],[Cur_Amount Debit]]/Table1[[#This Row],[Exchange Rate]])))</f>
        <v/>
      </c>
      <c r="Y1697" s="159" t="str">
        <f>IF(E1697="","",(IF(Table1[[#This Row],[Cur]]="USD",Table1[[#This Row],[Cur_Amount Credit]],Table1[[#This Row],[Cur_Amount Credit]]/ExchangeRate)))</f>
        <v/>
      </c>
      <c r="Z1697" s="201" t="str">
        <f>IF(E1697="","",(Table1[[#This Row],[Debit USD]]-Table1[[#This Row],[Credit USD]]))</f>
        <v/>
      </c>
      <c r="AA1697" s="226"/>
      <c r="AB1697" s="255"/>
      <c r="AC1697" s="1"/>
      <c r="AD1697" s="15"/>
      <c r="AE1697" s="15" t="str">
        <f>IF(AND(OR(Table1[[#This Row],[Account]]="15030",Table1[[#This Row],[Account]]="15035",Table1[[#This Row],[Account]]="20150"),Table1[[#This Row],[Vendor ID]]=""),1,"")</f>
        <v/>
      </c>
      <c r="AF1697" s="15"/>
      <c r="AG1697" s="15"/>
      <c r="AH1697" s="15"/>
      <c r="AI1697" s="46" t="str">
        <f>IF(Table1[[#This Row],[Posting Date]]&lt;&gt;"","GJ-"&amp;CountryID,"")</f>
        <v/>
      </c>
      <c r="AJ1697" s="59" t="str">
        <f>IF(Table1[[#This Row],[Posting Date]]&lt;&gt;"",Table1[[#This Row],[Posting Date]],"")</f>
        <v/>
      </c>
      <c r="AK1697" s="46"/>
      <c r="AL1697" s="46" t="str">
        <f>IF(Table1[[#This Row],[Description]]&lt;&gt;"",Table1[[#This Row],[Description]],"")</f>
        <v/>
      </c>
      <c r="AM1697" s="46" t="str">
        <f>IF(Table1[[#This Row],[Posting Date]]&lt;&gt;"",Table1[[#This Row],[Reference Number]],"")</f>
        <v/>
      </c>
      <c r="AN1697" s="46" t="str">
        <f>TRIM(Table1[[#This Row],[Line '#]])</f>
        <v/>
      </c>
      <c r="AO1697" s="46" t="str">
        <f>TRIM(Table1[[#This Row],[Account]])</f>
        <v/>
      </c>
      <c r="AP1697" s="46" t="str">
        <f>IF(Table1[[#This Row],[Posting Date]]&lt;&gt;"",$D$5,"")</f>
        <v/>
      </c>
      <c r="AQ1697" s="46" t="str">
        <f>TRIM(Table1[[#This Row],[Departments-Prgrams]])</f>
        <v/>
      </c>
      <c r="AR1697" s="46" t="str">
        <f>TRIM(Table1[[#This Row],[Grant]])</f>
        <v/>
      </c>
      <c r="AS1697" s="46" t="str">
        <f>TRIM(Table1[[#This Row],[Staff ID]])</f>
        <v/>
      </c>
      <c r="AT1697" s="46" t="str">
        <f>IF(TRIM(Table1[[#This Row],[Budget Code]])=0,"",TRIM(Table1[[#This Row],[Budget Code]]))</f>
        <v/>
      </c>
      <c r="AU1697" s="46" t="str">
        <f>IF(Table1[[#This Row],[Line Description]]&lt;&gt;"",Table1[[#This Row],[Line Description]],"")</f>
        <v/>
      </c>
      <c r="AV1697" s="46" t="str">
        <f>IF(Table1[[#This Row],[Cur_Amount Debit]]&gt;0,ROUND(Table1[[#This Row],[Cur_Amount Debit]],2),"")</f>
        <v/>
      </c>
      <c r="AW1697" s="46" t="str">
        <f>IF(Table1[[#This Row],[Cur_Amount Credit]]&gt;0,ROUND(Table1[[#This Row],[Cur_Amount Credit]],2),"")</f>
        <v/>
      </c>
      <c r="AX1697" s="46" t="str">
        <f>LEFT(Table1[[#This Row],[Cur]],3)</f>
        <v/>
      </c>
      <c r="AY1697" s="59"/>
      <c r="AZ1697" s="46"/>
      <c r="BA1697" s="46" t="str">
        <f>IF(Table1[[#This Row],[Cur]]&lt;&gt;"",IF(Table1[[#This Row],[Cur]]="USD","",ExchangeRate),"")</f>
        <v/>
      </c>
      <c r="BB1697" s="46" t="str">
        <f>IF(Table1[[#This Row],[Grant]]&lt;&gt;"",VLOOKUP(Table1[[#This Row],[Grant]],Grants!B:D,3),"")</f>
        <v/>
      </c>
      <c r="BC1697" s="46" t="str">
        <f>TRIM(Table1[[#This Row],[Vendor ID]])</f>
        <v/>
      </c>
      <c r="BD1697">
        <f>IF(Table1[[#This Row],[Reference Number]]=Q1696,BD1696,BD1696+1)</f>
        <v>0</v>
      </c>
    </row>
    <row r="1698" spans="1:56" ht="11.25" customHeight="1" x14ac:dyDescent="0.25">
      <c r="A1698" s="1"/>
      <c r="B1698" s="88" t="str">
        <f>IF(Table1[[#This Row],[Posting Date]]&lt;&gt;"",IF(Table1[[#This Row],[Reference Number]]=Q1697,B1697+1,1),"")</f>
        <v/>
      </c>
      <c r="C1698" s="61"/>
      <c r="D1698" s="61"/>
      <c r="E1698" s="138"/>
      <c r="F1698" s="141" t="str">
        <f>IFERROR(IF(VLOOKUP(Table1[[#This Row],[Budget Code Description]],Dimentions!$X$6:$AC$139,2,FALSE)="","",VLOOKUP(Table1[[#This Row],[Budget Code Description]],Dimentions!$X$6:$AC$139,2,FALSE)),"")</f>
        <v/>
      </c>
      <c r="G1698" s="141"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1" t="str">
        <f>IFERROR(VLOOKUP(Table1[[#This Row],[Budget Code Description]],Table6[#All],8,FALSE),"")</f>
        <v/>
      </c>
      <c r="L1698" s="63"/>
      <c r="M1698" s="65" t="str">
        <f>IFERROR(VLOOKUP(Table1[[#This Row],[Staff ID]],Table2[],2,FALSE),"")</f>
        <v/>
      </c>
      <c r="N1698" s="209" t="str">
        <f>IFERROR(IF(VLOOKUP(Table1[[#This Row],[Budget Code Description]],Dimentions!$X$6:$AC$134,4,FALSE)="","",VLOOKUP(Table1[[#This Row],[Budget Code Description]],Dimentions!$X$6:$AC$134,4,FALSE)),"")</f>
        <v/>
      </c>
      <c r="O1698" s="65" t="str">
        <f>IFERROR(VLOOKUP(Table1[[#This Row],[Vendor ID]],Table549[],2,FALSE),"")</f>
        <v/>
      </c>
      <c r="P1698" s="63"/>
      <c r="Q1698" s="141" t="str">
        <f>IF(Table1[[#This Row],[Posting Date]]&lt;&gt;"",$D$9,"")</f>
        <v/>
      </c>
      <c r="R1698" s="157" t="str">
        <f>IF(Table1[[#This Row],[Posting Date]]&lt;&gt;"",$D$10,"")</f>
        <v/>
      </c>
      <c r="S1698" s="66"/>
      <c r="T1698" s="63"/>
      <c r="U1698" s="67"/>
      <c r="V1698" s="67"/>
      <c r="W1698" s="67" t="str">
        <f t="shared" si="30"/>
        <v/>
      </c>
      <c r="X1698" s="159" t="str">
        <f>IF(E1698="","",(IF(Table1[[#This Row],[Cur]]="USD",Table1[[#This Row],[Cur_Amount Debit]],Table1[[#This Row],[Cur_Amount Debit]]/Table1[[#This Row],[Exchange Rate]])))</f>
        <v/>
      </c>
      <c r="Y1698" s="159" t="str">
        <f>IF(E1698="","",(IF(Table1[[#This Row],[Cur]]="USD",Table1[[#This Row],[Cur_Amount Credit]],Table1[[#This Row],[Cur_Amount Credit]]/ExchangeRate)))</f>
        <v/>
      </c>
      <c r="Z1698" s="201" t="str">
        <f>IF(E1698="","",(Table1[[#This Row],[Debit USD]]-Table1[[#This Row],[Credit USD]]))</f>
        <v/>
      </c>
      <c r="AA1698" s="226"/>
      <c r="AB1698" s="255"/>
      <c r="AC1698" s="1"/>
      <c r="AD1698" s="15"/>
      <c r="AE1698" s="15" t="str">
        <f>IF(AND(OR(Table1[[#This Row],[Account]]="15030",Table1[[#This Row],[Account]]="15035",Table1[[#This Row],[Account]]="20150"),Table1[[#This Row],[Vendor ID]]=""),1,"")</f>
        <v/>
      </c>
      <c r="AF1698" s="15"/>
      <c r="AG1698" s="15"/>
      <c r="AH1698" s="15"/>
      <c r="AI1698" s="46" t="str">
        <f>IF(Table1[[#This Row],[Posting Date]]&lt;&gt;"","GJ-"&amp;CountryID,"")</f>
        <v/>
      </c>
      <c r="AJ1698" s="59" t="str">
        <f>IF(Table1[[#This Row],[Posting Date]]&lt;&gt;"",Table1[[#This Row],[Posting Date]],"")</f>
        <v/>
      </c>
      <c r="AK1698" s="46"/>
      <c r="AL1698" s="46" t="str">
        <f>IF(Table1[[#This Row],[Description]]&lt;&gt;"",Table1[[#This Row],[Description]],"")</f>
        <v/>
      </c>
      <c r="AM1698" s="46" t="str">
        <f>IF(Table1[[#This Row],[Posting Date]]&lt;&gt;"",Table1[[#This Row],[Reference Number]],"")</f>
        <v/>
      </c>
      <c r="AN1698" s="46" t="str">
        <f>TRIM(Table1[[#This Row],[Line '#]])</f>
        <v/>
      </c>
      <c r="AO1698" s="46" t="str">
        <f>TRIM(Table1[[#This Row],[Account]])</f>
        <v/>
      </c>
      <c r="AP1698" s="46" t="str">
        <f>IF(Table1[[#This Row],[Posting Date]]&lt;&gt;"",$D$5,"")</f>
        <v/>
      </c>
      <c r="AQ1698" s="46" t="str">
        <f>TRIM(Table1[[#This Row],[Departments-Prgrams]])</f>
        <v/>
      </c>
      <c r="AR1698" s="46" t="str">
        <f>TRIM(Table1[[#This Row],[Grant]])</f>
        <v/>
      </c>
      <c r="AS1698" s="46" t="str">
        <f>TRIM(Table1[[#This Row],[Staff ID]])</f>
        <v/>
      </c>
      <c r="AT1698" s="46" t="str">
        <f>IF(TRIM(Table1[[#This Row],[Budget Code]])=0,"",TRIM(Table1[[#This Row],[Budget Code]]))</f>
        <v/>
      </c>
      <c r="AU1698" s="46" t="str">
        <f>IF(Table1[[#This Row],[Line Description]]&lt;&gt;"",Table1[[#This Row],[Line Description]],"")</f>
        <v/>
      </c>
      <c r="AV1698" s="46" t="str">
        <f>IF(Table1[[#This Row],[Cur_Amount Debit]]&gt;0,ROUND(Table1[[#This Row],[Cur_Amount Debit]],2),"")</f>
        <v/>
      </c>
      <c r="AW1698" s="46" t="str">
        <f>IF(Table1[[#This Row],[Cur_Amount Credit]]&gt;0,ROUND(Table1[[#This Row],[Cur_Amount Credit]],2),"")</f>
        <v/>
      </c>
      <c r="AX1698" s="46" t="str">
        <f>LEFT(Table1[[#This Row],[Cur]],3)</f>
        <v/>
      </c>
      <c r="AY1698" s="59"/>
      <c r="AZ1698" s="46"/>
      <c r="BA1698" s="46" t="str">
        <f>IF(Table1[[#This Row],[Cur]]&lt;&gt;"",IF(Table1[[#This Row],[Cur]]="USD","",ExchangeRate),"")</f>
        <v/>
      </c>
      <c r="BB1698" s="46" t="str">
        <f>IF(Table1[[#This Row],[Grant]]&lt;&gt;"",VLOOKUP(Table1[[#This Row],[Grant]],Grants!B:D,3),"")</f>
        <v/>
      </c>
      <c r="BC1698" s="46" t="str">
        <f>TRIM(Table1[[#This Row],[Vendor ID]])</f>
        <v/>
      </c>
      <c r="BD1698">
        <f>IF(Table1[[#This Row],[Reference Number]]=Q1697,BD1697,BD1697+1)</f>
        <v>0</v>
      </c>
    </row>
    <row r="1699" spans="1:56" ht="11.25" customHeight="1" x14ac:dyDescent="0.25">
      <c r="A1699" s="1"/>
      <c r="B1699" s="88" t="str">
        <f>IF(Table1[[#This Row],[Posting Date]]&lt;&gt;"",IF(Table1[[#This Row],[Reference Number]]=Q1698,B1698+1,1),"")</f>
        <v/>
      </c>
      <c r="C1699" s="61"/>
      <c r="D1699" s="61"/>
      <c r="E1699" s="138"/>
      <c r="F1699" s="141" t="str">
        <f>IFERROR(IF(VLOOKUP(Table1[[#This Row],[Budget Code Description]],Dimentions!$X$6:$AC$139,2,FALSE)="","",VLOOKUP(Table1[[#This Row],[Budget Code Description]],Dimentions!$X$6:$AC$139,2,FALSE)),"")</f>
        <v/>
      </c>
      <c r="G1699" s="141"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1" t="str">
        <f>IFERROR(VLOOKUP(Table1[[#This Row],[Budget Code Description]],Table6[#All],8,FALSE),"")</f>
        <v/>
      </c>
      <c r="L1699" s="63"/>
      <c r="M1699" s="65" t="str">
        <f>IFERROR(VLOOKUP(Table1[[#This Row],[Staff ID]],Table2[],2,FALSE),"")</f>
        <v/>
      </c>
      <c r="N1699" s="209" t="str">
        <f>IFERROR(IF(VLOOKUP(Table1[[#This Row],[Budget Code Description]],Dimentions!$X$6:$AC$134,4,FALSE)="","",VLOOKUP(Table1[[#This Row],[Budget Code Description]],Dimentions!$X$6:$AC$134,4,FALSE)),"")</f>
        <v/>
      </c>
      <c r="O1699" s="65" t="str">
        <f>IFERROR(VLOOKUP(Table1[[#This Row],[Vendor ID]],Table549[],2,FALSE),"")</f>
        <v/>
      </c>
      <c r="P1699" s="63"/>
      <c r="Q1699" s="141" t="str">
        <f>IF(Table1[[#This Row],[Posting Date]]&lt;&gt;"",$D$9,"")</f>
        <v/>
      </c>
      <c r="R1699" s="157" t="str">
        <f>IF(Table1[[#This Row],[Posting Date]]&lt;&gt;"",$D$10,"")</f>
        <v/>
      </c>
      <c r="S1699" s="66"/>
      <c r="T1699" s="63"/>
      <c r="U1699" s="67"/>
      <c r="V1699" s="67"/>
      <c r="W1699" s="67" t="str">
        <f t="shared" si="30"/>
        <v/>
      </c>
      <c r="X1699" s="159" t="str">
        <f>IF(E1699="","",(IF(Table1[[#This Row],[Cur]]="USD",Table1[[#This Row],[Cur_Amount Debit]],Table1[[#This Row],[Cur_Amount Debit]]/Table1[[#This Row],[Exchange Rate]])))</f>
        <v/>
      </c>
      <c r="Y1699" s="159" t="str">
        <f>IF(E1699="","",(IF(Table1[[#This Row],[Cur]]="USD",Table1[[#This Row],[Cur_Amount Credit]],Table1[[#This Row],[Cur_Amount Credit]]/ExchangeRate)))</f>
        <v/>
      </c>
      <c r="Z1699" s="201" t="str">
        <f>IF(E1699="","",(Table1[[#This Row],[Debit USD]]-Table1[[#This Row],[Credit USD]]))</f>
        <v/>
      </c>
      <c r="AA1699" s="226"/>
      <c r="AB1699" s="255"/>
      <c r="AC1699" s="1"/>
      <c r="AD1699" s="15"/>
      <c r="AE1699" s="15" t="str">
        <f>IF(AND(OR(Table1[[#This Row],[Account]]="15030",Table1[[#This Row],[Account]]="15035",Table1[[#This Row],[Account]]="20150"),Table1[[#This Row],[Vendor ID]]=""),1,"")</f>
        <v/>
      </c>
      <c r="AF1699" s="15"/>
      <c r="AG1699" s="15"/>
      <c r="AH1699" s="15"/>
      <c r="AI1699" s="46" t="str">
        <f>IF(Table1[[#This Row],[Posting Date]]&lt;&gt;"","GJ-"&amp;CountryID,"")</f>
        <v/>
      </c>
      <c r="AJ1699" s="59" t="str">
        <f>IF(Table1[[#This Row],[Posting Date]]&lt;&gt;"",Table1[[#This Row],[Posting Date]],"")</f>
        <v/>
      </c>
      <c r="AK1699" s="46"/>
      <c r="AL1699" s="46" t="str">
        <f>IF(Table1[[#This Row],[Description]]&lt;&gt;"",Table1[[#This Row],[Description]],"")</f>
        <v/>
      </c>
      <c r="AM1699" s="46" t="str">
        <f>IF(Table1[[#This Row],[Posting Date]]&lt;&gt;"",Table1[[#This Row],[Reference Number]],"")</f>
        <v/>
      </c>
      <c r="AN1699" s="46" t="str">
        <f>TRIM(Table1[[#This Row],[Line '#]])</f>
        <v/>
      </c>
      <c r="AO1699" s="46" t="str">
        <f>TRIM(Table1[[#This Row],[Account]])</f>
        <v/>
      </c>
      <c r="AP1699" s="46" t="str">
        <f>IF(Table1[[#This Row],[Posting Date]]&lt;&gt;"",$D$5,"")</f>
        <v/>
      </c>
      <c r="AQ1699" s="46" t="str">
        <f>TRIM(Table1[[#This Row],[Departments-Prgrams]])</f>
        <v/>
      </c>
      <c r="AR1699" s="46" t="str">
        <f>TRIM(Table1[[#This Row],[Grant]])</f>
        <v/>
      </c>
      <c r="AS1699" s="46" t="str">
        <f>TRIM(Table1[[#This Row],[Staff ID]])</f>
        <v/>
      </c>
      <c r="AT1699" s="46" t="str">
        <f>IF(TRIM(Table1[[#This Row],[Budget Code]])=0,"",TRIM(Table1[[#This Row],[Budget Code]]))</f>
        <v/>
      </c>
      <c r="AU1699" s="46" t="str">
        <f>IF(Table1[[#This Row],[Line Description]]&lt;&gt;"",Table1[[#This Row],[Line Description]],"")</f>
        <v/>
      </c>
      <c r="AV1699" s="46" t="str">
        <f>IF(Table1[[#This Row],[Cur_Amount Debit]]&gt;0,ROUND(Table1[[#This Row],[Cur_Amount Debit]],2),"")</f>
        <v/>
      </c>
      <c r="AW1699" s="46" t="str">
        <f>IF(Table1[[#This Row],[Cur_Amount Credit]]&gt;0,ROUND(Table1[[#This Row],[Cur_Amount Credit]],2),"")</f>
        <v/>
      </c>
      <c r="AX1699" s="46" t="str">
        <f>LEFT(Table1[[#This Row],[Cur]],3)</f>
        <v/>
      </c>
      <c r="AY1699" s="59"/>
      <c r="AZ1699" s="46"/>
      <c r="BA1699" s="46" t="str">
        <f>IF(Table1[[#This Row],[Cur]]&lt;&gt;"",IF(Table1[[#This Row],[Cur]]="USD","",ExchangeRate),"")</f>
        <v/>
      </c>
      <c r="BB1699" s="46" t="str">
        <f>IF(Table1[[#This Row],[Grant]]&lt;&gt;"",VLOOKUP(Table1[[#This Row],[Grant]],Grants!B:D,3),"")</f>
        <v/>
      </c>
      <c r="BC1699" s="46" t="str">
        <f>TRIM(Table1[[#This Row],[Vendor ID]])</f>
        <v/>
      </c>
      <c r="BD1699">
        <f>IF(Table1[[#This Row],[Reference Number]]=Q1698,BD1698,BD1698+1)</f>
        <v>0</v>
      </c>
    </row>
    <row r="1700" spans="1:56" ht="11.25" customHeight="1" x14ac:dyDescent="0.25">
      <c r="A1700" s="1"/>
      <c r="B1700" s="88" t="str">
        <f>IF(Table1[[#This Row],[Posting Date]]&lt;&gt;"",IF(Table1[[#This Row],[Reference Number]]=Q1699,B1699+1,1),"")</f>
        <v/>
      </c>
      <c r="C1700" s="61"/>
      <c r="D1700" s="61"/>
      <c r="E1700" s="138"/>
      <c r="F1700" s="141" t="str">
        <f>IFERROR(IF(VLOOKUP(Table1[[#This Row],[Budget Code Description]],Dimentions!$X$6:$AC$139,2,FALSE)="","",VLOOKUP(Table1[[#This Row],[Budget Code Description]],Dimentions!$X$6:$AC$139,2,FALSE)),"")</f>
        <v/>
      </c>
      <c r="G1700" s="141"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1" t="str">
        <f>IFERROR(VLOOKUP(Table1[[#This Row],[Budget Code Description]],Table6[#All],8,FALSE),"")</f>
        <v/>
      </c>
      <c r="L1700" s="63"/>
      <c r="M1700" s="65" t="str">
        <f>IFERROR(VLOOKUP(Table1[[#This Row],[Staff ID]],Table2[],2,FALSE),"")</f>
        <v/>
      </c>
      <c r="N1700" s="209" t="str">
        <f>IFERROR(IF(VLOOKUP(Table1[[#This Row],[Budget Code Description]],Dimentions!$X$6:$AC$134,4,FALSE)="","",VLOOKUP(Table1[[#This Row],[Budget Code Description]],Dimentions!$X$6:$AC$134,4,FALSE)),"")</f>
        <v/>
      </c>
      <c r="O1700" s="65" t="str">
        <f>IFERROR(VLOOKUP(Table1[[#This Row],[Vendor ID]],Table549[],2,FALSE),"")</f>
        <v/>
      </c>
      <c r="P1700" s="63"/>
      <c r="Q1700" s="141" t="str">
        <f>IF(Table1[[#This Row],[Posting Date]]&lt;&gt;"",$D$9,"")</f>
        <v/>
      </c>
      <c r="R1700" s="157" t="str">
        <f>IF(Table1[[#This Row],[Posting Date]]&lt;&gt;"",$D$10,"")</f>
        <v/>
      </c>
      <c r="S1700" s="66"/>
      <c r="T1700" s="63"/>
      <c r="U1700" s="67"/>
      <c r="V1700" s="67"/>
      <c r="W1700" s="67" t="str">
        <f t="shared" si="30"/>
        <v/>
      </c>
      <c r="X1700" s="159" t="str">
        <f>IF(E1700="","",(IF(Table1[[#This Row],[Cur]]="USD",Table1[[#This Row],[Cur_Amount Debit]],Table1[[#This Row],[Cur_Amount Debit]]/Table1[[#This Row],[Exchange Rate]])))</f>
        <v/>
      </c>
      <c r="Y1700" s="159" t="str">
        <f>IF(E1700="","",(IF(Table1[[#This Row],[Cur]]="USD",Table1[[#This Row],[Cur_Amount Credit]],Table1[[#This Row],[Cur_Amount Credit]]/ExchangeRate)))</f>
        <v/>
      </c>
      <c r="Z1700" s="201" t="str">
        <f>IF(E1700="","",(Table1[[#This Row],[Debit USD]]-Table1[[#This Row],[Credit USD]]))</f>
        <v/>
      </c>
      <c r="AA1700" s="226"/>
      <c r="AB1700" s="255"/>
      <c r="AC1700" s="1"/>
      <c r="AD1700" s="15"/>
      <c r="AE1700" s="15" t="str">
        <f>IF(AND(OR(Table1[[#This Row],[Account]]="15030",Table1[[#This Row],[Account]]="15035",Table1[[#This Row],[Account]]="20150"),Table1[[#This Row],[Vendor ID]]=""),1,"")</f>
        <v/>
      </c>
      <c r="AF1700" s="15"/>
      <c r="AG1700" s="15"/>
      <c r="AH1700" s="15"/>
      <c r="AI1700" s="46" t="str">
        <f>IF(Table1[[#This Row],[Posting Date]]&lt;&gt;"","GJ-"&amp;CountryID,"")</f>
        <v/>
      </c>
      <c r="AJ1700" s="59" t="str">
        <f>IF(Table1[[#This Row],[Posting Date]]&lt;&gt;"",Table1[[#This Row],[Posting Date]],"")</f>
        <v/>
      </c>
      <c r="AK1700" s="46"/>
      <c r="AL1700" s="46" t="str">
        <f>IF(Table1[[#This Row],[Description]]&lt;&gt;"",Table1[[#This Row],[Description]],"")</f>
        <v/>
      </c>
      <c r="AM1700" s="46" t="str">
        <f>IF(Table1[[#This Row],[Posting Date]]&lt;&gt;"",Table1[[#This Row],[Reference Number]],"")</f>
        <v/>
      </c>
      <c r="AN1700" s="46" t="str">
        <f>TRIM(Table1[[#This Row],[Line '#]])</f>
        <v/>
      </c>
      <c r="AO1700" s="46" t="str">
        <f>TRIM(Table1[[#This Row],[Account]])</f>
        <v/>
      </c>
      <c r="AP1700" s="46" t="str">
        <f>IF(Table1[[#This Row],[Posting Date]]&lt;&gt;"",$D$5,"")</f>
        <v/>
      </c>
      <c r="AQ1700" s="46" t="str">
        <f>TRIM(Table1[[#This Row],[Departments-Prgrams]])</f>
        <v/>
      </c>
      <c r="AR1700" s="46" t="str">
        <f>TRIM(Table1[[#This Row],[Grant]])</f>
        <v/>
      </c>
      <c r="AS1700" s="46" t="str">
        <f>TRIM(Table1[[#This Row],[Staff ID]])</f>
        <v/>
      </c>
      <c r="AT1700" s="46" t="str">
        <f>IF(TRIM(Table1[[#This Row],[Budget Code]])=0,"",TRIM(Table1[[#This Row],[Budget Code]]))</f>
        <v/>
      </c>
      <c r="AU1700" s="46" t="str">
        <f>IF(Table1[[#This Row],[Line Description]]&lt;&gt;"",Table1[[#This Row],[Line Description]],"")</f>
        <v/>
      </c>
      <c r="AV1700" s="46" t="str">
        <f>IF(Table1[[#This Row],[Cur_Amount Debit]]&gt;0,ROUND(Table1[[#This Row],[Cur_Amount Debit]],2),"")</f>
        <v/>
      </c>
      <c r="AW1700" s="46" t="str">
        <f>IF(Table1[[#This Row],[Cur_Amount Credit]]&gt;0,ROUND(Table1[[#This Row],[Cur_Amount Credit]],2),"")</f>
        <v/>
      </c>
      <c r="AX1700" s="46" t="str">
        <f>LEFT(Table1[[#This Row],[Cur]],3)</f>
        <v/>
      </c>
      <c r="AY1700" s="59"/>
      <c r="AZ1700" s="46"/>
      <c r="BA1700" s="46" t="str">
        <f>IF(Table1[[#This Row],[Cur]]&lt;&gt;"",IF(Table1[[#This Row],[Cur]]="USD","",ExchangeRate),"")</f>
        <v/>
      </c>
      <c r="BB1700" s="46" t="str">
        <f>IF(Table1[[#This Row],[Grant]]&lt;&gt;"",VLOOKUP(Table1[[#This Row],[Grant]],Grants!B:D,3),"")</f>
        <v/>
      </c>
      <c r="BC1700" s="46" t="str">
        <f>TRIM(Table1[[#This Row],[Vendor ID]])</f>
        <v/>
      </c>
      <c r="BD1700">
        <f>IF(Table1[[#This Row],[Reference Number]]=Q1699,BD1699,BD1699+1)</f>
        <v>0</v>
      </c>
    </row>
    <row r="1701" spans="1:56" ht="11.25" customHeight="1" x14ac:dyDescent="0.25">
      <c r="A1701" s="1"/>
      <c r="B1701" s="88" t="str">
        <f>IF(Table1[[#This Row],[Posting Date]]&lt;&gt;"",IF(Table1[[#This Row],[Reference Number]]=Q1700,B1700+1,1),"")</f>
        <v/>
      </c>
      <c r="C1701" s="61"/>
      <c r="D1701" s="61"/>
      <c r="E1701" s="138"/>
      <c r="F1701" s="141" t="str">
        <f>IFERROR(IF(VLOOKUP(Table1[[#This Row],[Budget Code Description]],Dimentions!$X$6:$AC$139,2,FALSE)="","",VLOOKUP(Table1[[#This Row],[Budget Code Description]],Dimentions!$X$6:$AC$139,2,FALSE)),"")</f>
        <v/>
      </c>
      <c r="G1701" s="141"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1" t="str">
        <f>IFERROR(VLOOKUP(Table1[[#This Row],[Budget Code Description]],Table6[#All],8,FALSE),"")</f>
        <v/>
      </c>
      <c r="L1701" s="63"/>
      <c r="M1701" s="65" t="str">
        <f>IFERROR(VLOOKUP(Table1[[#This Row],[Staff ID]],Table2[],2,FALSE),"")</f>
        <v/>
      </c>
      <c r="N1701" s="209" t="str">
        <f>IFERROR(IF(VLOOKUP(Table1[[#This Row],[Budget Code Description]],Dimentions!$X$6:$AC$134,4,FALSE)="","",VLOOKUP(Table1[[#This Row],[Budget Code Description]],Dimentions!$X$6:$AC$134,4,FALSE)),"")</f>
        <v/>
      </c>
      <c r="O1701" s="65" t="str">
        <f>IFERROR(VLOOKUP(Table1[[#This Row],[Vendor ID]],Table549[],2,FALSE),"")</f>
        <v/>
      </c>
      <c r="P1701" s="63"/>
      <c r="Q1701" s="141" t="str">
        <f>IF(Table1[[#This Row],[Posting Date]]&lt;&gt;"",$D$9,"")</f>
        <v/>
      </c>
      <c r="R1701" s="157" t="str">
        <f>IF(Table1[[#This Row],[Posting Date]]&lt;&gt;"",$D$10,"")</f>
        <v/>
      </c>
      <c r="S1701" s="66"/>
      <c r="T1701" s="63"/>
      <c r="U1701" s="67"/>
      <c r="V1701" s="67"/>
      <c r="W1701" s="67" t="str">
        <f t="shared" si="30"/>
        <v/>
      </c>
      <c r="X1701" s="159" t="str">
        <f>IF(E1701="","",(IF(Table1[[#This Row],[Cur]]="USD",Table1[[#This Row],[Cur_Amount Debit]],Table1[[#This Row],[Cur_Amount Debit]]/Table1[[#This Row],[Exchange Rate]])))</f>
        <v/>
      </c>
      <c r="Y1701" s="159" t="str">
        <f>IF(E1701="","",(IF(Table1[[#This Row],[Cur]]="USD",Table1[[#This Row],[Cur_Amount Credit]],Table1[[#This Row],[Cur_Amount Credit]]/ExchangeRate)))</f>
        <v/>
      </c>
      <c r="Z1701" s="201" t="str">
        <f>IF(E1701="","",(Table1[[#This Row],[Debit USD]]-Table1[[#This Row],[Credit USD]]))</f>
        <v/>
      </c>
      <c r="AA1701" s="226"/>
      <c r="AB1701" s="255"/>
      <c r="AC1701" s="1"/>
      <c r="AD1701" s="15"/>
      <c r="AE1701" s="15" t="str">
        <f>IF(AND(OR(Table1[[#This Row],[Account]]="15030",Table1[[#This Row],[Account]]="15035",Table1[[#This Row],[Account]]="20150"),Table1[[#This Row],[Vendor ID]]=""),1,"")</f>
        <v/>
      </c>
      <c r="AF1701" s="15"/>
      <c r="AG1701" s="15"/>
      <c r="AH1701" s="15"/>
      <c r="AI1701" s="46" t="str">
        <f>IF(Table1[[#This Row],[Posting Date]]&lt;&gt;"","GJ-"&amp;CountryID,"")</f>
        <v/>
      </c>
      <c r="AJ1701" s="59" t="str">
        <f>IF(Table1[[#This Row],[Posting Date]]&lt;&gt;"",Table1[[#This Row],[Posting Date]],"")</f>
        <v/>
      </c>
      <c r="AK1701" s="46"/>
      <c r="AL1701" s="46" t="str">
        <f>IF(Table1[[#This Row],[Description]]&lt;&gt;"",Table1[[#This Row],[Description]],"")</f>
        <v/>
      </c>
      <c r="AM1701" s="46" t="str">
        <f>IF(Table1[[#This Row],[Posting Date]]&lt;&gt;"",Table1[[#This Row],[Reference Number]],"")</f>
        <v/>
      </c>
      <c r="AN1701" s="46" t="str">
        <f>TRIM(Table1[[#This Row],[Line '#]])</f>
        <v/>
      </c>
      <c r="AO1701" s="46" t="str">
        <f>TRIM(Table1[[#This Row],[Account]])</f>
        <v/>
      </c>
      <c r="AP1701" s="46" t="str">
        <f>IF(Table1[[#This Row],[Posting Date]]&lt;&gt;"",$D$5,"")</f>
        <v/>
      </c>
      <c r="AQ1701" s="46" t="str">
        <f>TRIM(Table1[[#This Row],[Departments-Prgrams]])</f>
        <v/>
      </c>
      <c r="AR1701" s="46" t="str">
        <f>TRIM(Table1[[#This Row],[Grant]])</f>
        <v/>
      </c>
      <c r="AS1701" s="46" t="str">
        <f>TRIM(Table1[[#This Row],[Staff ID]])</f>
        <v/>
      </c>
      <c r="AT1701" s="46" t="str">
        <f>IF(TRIM(Table1[[#This Row],[Budget Code]])=0,"",TRIM(Table1[[#This Row],[Budget Code]]))</f>
        <v/>
      </c>
      <c r="AU1701" s="46" t="str">
        <f>IF(Table1[[#This Row],[Line Description]]&lt;&gt;"",Table1[[#This Row],[Line Description]],"")</f>
        <v/>
      </c>
      <c r="AV1701" s="46" t="str">
        <f>IF(Table1[[#This Row],[Cur_Amount Debit]]&gt;0,ROUND(Table1[[#This Row],[Cur_Amount Debit]],2),"")</f>
        <v/>
      </c>
      <c r="AW1701" s="46" t="str">
        <f>IF(Table1[[#This Row],[Cur_Amount Credit]]&gt;0,ROUND(Table1[[#This Row],[Cur_Amount Credit]],2),"")</f>
        <v/>
      </c>
      <c r="AX1701" s="46" t="str">
        <f>LEFT(Table1[[#This Row],[Cur]],3)</f>
        <v/>
      </c>
      <c r="AY1701" s="59"/>
      <c r="AZ1701" s="46"/>
      <c r="BA1701" s="46" t="str">
        <f>IF(Table1[[#This Row],[Cur]]&lt;&gt;"",IF(Table1[[#This Row],[Cur]]="USD","",ExchangeRate),"")</f>
        <v/>
      </c>
      <c r="BB1701" s="46" t="str">
        <f>IF(Table1[[#This Row],[Grant]]&lt;&gt;"",VLOOKUP(Table1[[#This Row],[Grant]],Grants!B:D,3),"")</f>
        <v/>
      </c>
      <c r="BC1701" s="46" t="str">
        <f>TRIM(Table1[[#This Row],[Vendor ID]])</f>
        <v/>
      </c>
      <c r="BD1701">
        <f>IF(Table1[[#This Row],[Reference Number]]=Q1700,BD1700,BD1700+1)</f>
        <v>0</v>
      </c>
    </row>
    <row r="1702" spans="1:56" ht="11.25" customHeight="1" x14ac:dyDescent="0.25">
      <c r="A1702" s="1"/>
      <c r="B1702" s="88" t="str">
        <f>IF(Table1[[#This Row],[Posting Date]]&lt;&gt;"",IF(Table1[[#This Row],[Reference Number]]=Q1701,B1701+1,1),"")</f>
        <v/>
      </c>
      <c r="C1702" s="61"/>
      <c r="D1702" s="61"/>
      <c r="E1702" s="138"/>
      <c r="F1702" s="141" t="str">
        <f>IFERROR(IF(VLOOKUP(Table1[[#This Row],[Budget Code Description]],Dimentions!$X$6:$AC$139,2,FALSE)="","",VLOOKUP(Table1[[#This Row],[Budget Code Description]],Dimentions!$X$6:$AC$139,2,FALSE)),"")</f>
        <v/>
      </c>
      <c r="G1702" s="141"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1" t="str">
        <f>IFERROR(VLOOKUP(Table1[[#This Row],[Budget Code Description]],Table6[#All],8,FALSE),"")</f>
        <v/>
      </c>
      <c r="L1702" s="63"/>
      <c r="M1702" s="65" t="str">
        <f>IFERROR(VLOOKUP(Table1[[#This Row],[Staff ID]],Table2[],2,FALSE),"")</f>
        <v/>
      </c>
      <c r="N1702" s="209" t="str">
        <f>IFERROR(IF(VLOOKUP(Table1[[#This Row],[Budget Code Description]],Dimentions!$X$6:$AC$134,4,FALSE)="","",VLOOKUP(Table1[[#This Row],[Budget Code Description]],Dimentions!$X$6:$AC$134,4,FALSE)),"")</f>
        <v/>
      </c>
      <c r="O1702" s="65" t="str">
        <f>IFERROR(VLOOKUP(Table1[[#This Row],[Vendor ID]],Table549[],2,FALSE),"")</f>
        <v/>
      </c>
      <c r="P1702" s="63"/>
      <c r="Q1702" s="141" t="str">
        <f>IF(Table1[[#This Row],[Posting Date]]&lt;&gt;"",$D$9,"")</f>
        <v/>
      </c>
      <c r="R1702" s="157" t="str">
        <f>IF(Table1[[#This Row],[Posting Date]]&lt;&gt;"",$D$10,"")</f>
        <v/>
      </c>
      <c r="S1702" s="66"/>
      <c r="T1702" s="63"/>
      <c r="U1702" s="67"/>
      <c r="V1702" s="67"/>
      <c r="W1702" s="67" t="str">
        <f t="shared" si="30"/>
        <v/>
      </c>
      <c r="X1702" s="159" t="str">
        <f>IF(E1702="","",(IF(Table1[[#This Row],[Cur]]="USD",Table1[[#This Row],[Cur_Amount Debit]],Table1[[#This Row],[Cur_Amount Debit]]/Table1[[#This Row],[Exchange Rate]])))</f>
        <v/>
      </c>
      <c r="Y1702" s="159" t="str">
        <f>IF(E1702="","",(IF(Table1[[#This Row],[Cur]]="USD",Table1[[#This Row],[Cur_Amount Credit]],Table1[[#This Row],[Cur_Amount Credit]]/ExchangeRate)))</f>
        <v/>
      </c>
      <c r="Z1702" s="201" t="str">
        <f>IF(E1702="","",(Table1[[#This Row],[Debit USD]]-Table1[[#This Row],[Credit USD]]))</f>
        <v/>
      </c>
      <c r="AA1702" s="226"/>
      <c r="AB1702" s="255"/>
      <c r="AC1702" s="1"/>
      <c r="AD1702" s="15"/>
      <c r="AE1702" s="15" t="str">
        <f>IF(AND(OR(Table1[[#This Row],[Account]]="15030",Table1[[#This Row],[Account]]="15035",Table1[[#This Row],[Account]]="20150"),Table1[[#This Row],[Vendor ID]]=""),1,"")</f>
        <v/>
      </c>
      <c r="AF1702" s="15"/>
      <c r="AG1702" s="15"/>
      <c r="AH1702" s="15"/>
      <c r="AI1702" s="46" t="str">
        <f>IF(Table1[[#This Row],[Posting Date]]&lt;&gt;"","GJ-"&amp;CountryID,"")</f>
        <v/>
      </c>
      <c r="AJ1702" s="59" t="str">
        <f>IF(Table1[[#This Row],[Posting Date]]&lt;&gt;"",Table1[[#This Row],[Posting Date]],"")</f>
        <v/>
      </c>
      <c r="AK1702" s="46"/>
      <c r="AL1702" s="46" t="str">
        <f>IF(Table1[[#This Row],[Description]]&lt;&gt;"",Table1[[#This Row],[Description]],"")</f>
        <v/>
      </c>
      <c r="AM1702" s="46" t="str">
        <f>IF(Table1[[#This Row],[Posting Date]]&lt;&gt;"",Table1[[#This Row],[Reference Number]],"")</f>
        <v/>
      </c>
      <c r="AN1702" s="46" t="str">
        <f>TRIM(Table1[[#This Row],[Line '#]])</f>
        <v/>
      </c>
      <c r="AO1702" s="46" t="str">
        <f>TRIM(Table1[[#This Row],[Account]])</f>
        <v/>
      </c>
      <c r="AP1702" s="46" t="str">
        <f>IF(Table1[[#This Row],[Posting Date]]&lt;&gt;"",$D$5,"")</f>
        <v/>
      </c>
      <c r="AQ1702" s="46" t="str">
        <f>TRIM(Table1[[#This Row],[Departments-Prgrams]])</f>
        <v/>
      </c>
      <c r="AR1702" s="46" t="str">
        <f>TRIM(Table1[[#This Row],[Grant]])</f>
        <v/>
      </c>
      <c r="AS1702" s="46" t="str">
        <f>TRIM(Table1[[#This Row],[Staff ID]])</f>
        <v/>
      </c>
      <c r="AT1702" s="46" t="str">
        <f>IF(TRIM(Table1[[#This Row],[Budget Code]])=0,"",TRIM(Table1[[#This Row],[Budget Code]]))</f>
        <v/>
      </c>
      <c r="AU1702" s="46" t="str">
        <f>IF(Table1[[#This Row],[Line Description]]&lt;&gt;"",Table1[[#This Row],[Line Description]],"")</f>
        <v/>
      </c>
      <c r="AV1702" s="46" t="str">
        <f>IF(Table1[[#This Row],[Cur_Amount Debit]]&gt;0,ROUND(Table1[[#This Row],[Cur_Amount Debit]],2),"")</f>
        <v/>
      </c>
      <c r="AW1702" s="46" t="str">
        <f>IF(Table1[[#This Row],[Cur_Amount Credit]]&gt;0,ROUND(Table1[[#This Row],[Cur_Amount Credit]],2),"")</f>
        <v/>
      </c>
      <c r="AX1702" s="46" t="str">
        <f>LEFT(Table1[[#This Row],[Cur]],3)</f>
        <v/>
      </c>
      <c r="AY1702" s="59"/>
      <c r="AZ1702" s="46"/>
      <c r="BA1702" s="46" t="str">
        <f>IF(Table1[[#This Row],[Cur]]&lt;&gt;"",IF(Table1[[#This Row],[Cur]]="USD","",ExchangeRate),"")</f>
        <v/>
      </c>
      <c r="BB1702" s="46" t="str">
        <f>IF(Table1[[#This Row],[Grant]]&lt;&gt;"",VLOOKUP(Table1[[#This Row],[Grant]],Grants!B:D,3),"")</f>
        <v/>
      </c>
      <c r="BC1702" s="46" t="str">
        <f>TRIM(Table1[[#This Row],[Vendor ID]])</f>
        <v/>
      </c>
      <c r="BD1702">
        <f>IF(Table1[[#This Row],[Reference Number]]=Q1701,BD1701,BD1701+1)</f>
        <v>0</v>
      </c>
    </row>
    <row r="1703" spans="1:56" ht="11.25" customHeight="1" x14ac:dyDescent="0.25">
      <c r="A1703" s="1"/>
      <c r="B1703" s="88" t="str">
        <f>IF(Table1[[#This Row],[Posting Date]]&lt;&gt;"",IF(Table1[[#This Row],[Reference Number]]=Q1702,B1702+1,1),"")</f>
        <v/>
      </c>
      <c r="C1703" s="61"/>
      <c r="D1703" s="61"/>
      <c r="E1703" s="138"/>
      <c r="F1703" s="141" t="str">
        <f>IFERROR(IF(VLOOKUP(Table1[[#This Row],[Budget Code Description]],Dimentions!$X$6:$AC$139,2,FALSE)="","",VLOOKUP(Table1[[#This Row],[Budget Code Description]],Dimentions!$X$6:$AC$139,2,FALSE)),"")</f>
        <v/>
      </c>
      <c r="G1703" s="141"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1" t="str">
        <f>IFERROR(VLOOKUP(Table1[[#This Row],[Budget Code Description]],Table6[#All],8,FALSE),"")</f>
        <v/>
      </c>
      <c r="L1703" s="63"/>
      <c r="M1703" s="65" t="str">
        <f>IFERROR(VLOOKUP(Table1[[#This Row],[Staff ID]],Table2[],2,FALSE),"")</f>
        <v/>
      </c>
      <c r="N1703" s="209" t="str">
        <f>IFERROR(IF(VLOOKUP(Table1[[#This Row],[Budget Code Description]],Dimentions!$X$6:$AC$134,4,FALSE)="","",VLOOKUP(Table1[[#This Row],[Budget Code Description]],Dimentions!$X$6:$AC$134,4,FALSE)),"")</f>
        <v/>
      </c>
      <c r="O1703" s="65" t="str">
        <f>IFERROR(VLOOKUP(Table1[[#This Row],[Vendor ID]],Table549[],2,FALSE),"")</f>
        <v/>
      </c>
      <c r="P1703" s="63"/>
      <c r="Q1703" s="141" t="str">
        <f>IF(Table1[[#This Row],[Posting Date]]&lt;&gt;"",$D$9,"")</f>
        <v/>
      </c>
      <c r="R1703" s="157" t="str">
        <f>IF(Table1[[#This Row],[Posting Date]]&lt;&gt;"",$D$10,"")</f>
        <v/>
      </c>
      <c r="S1703" s="66"/>
      <c r="T1703" s="63"/>
      <c r="U1703" s="67"/>
      <c r="V1703" s="67"/>
      <c r="W1703" s="67" t="str">
        <f t="shared" si="30"/>
        <v/>
      </c>
      <c r="X1703" s="159" t="str">
        <f>IF(E1703="","",(IF(Table1[[#This Row],[Cur]]="USD",Table1[[#This Row],[Cur_Amount Debit]],Table1[[#This Row],[Cur_Amount Debit]]/Table1[[#This Row],[Exchange Rate]])))</f>
        <v/>
      </c>
      <c r="Y1703" s="159" t="str">
        <f>IF(E1703="","",(IF(Table1[[#This Row],[Cur]]="USD",Table1[[#This Row],[Cur_Amount Credit]],Table1[[#This Row],[Cur_Amount Credit]]/ExchangeRate)))</f>
        <v/>
      </c>
      <c r="Z1703" s="201" t="str">
        <f>IF(E1703="","",(Table1[[#This Row],[Debit USD]]-Table1[[#This Row],[Credit USD]]))</f>
        <v/>
      </c>
      <c r="AA1703" s="226"/>
      <c r="AB1703" s="255"/>
      <c r="AC1703" s="1"/>
      <c r="AD1703" s="15"/>
      <c r="AE1703" s="15" t="str">
        <f>IF(AND(OR(Table1[[#This Row],[Account]]="15030",Table1[[#This Row],[Account]]="15035",Table1[[#This Row],[Account]]="20150"),Table1[[#This Row],[Vendor ID]]=""),1,"")</f>
        <v/>
      </c>
      <c r="AF1703" s="15"/>
      <c r="AG1703" s="15"/>
      <c r="AH1703" s="15"/>
      <c r="AI1703" s="46" t="str">
        <f>IF(Table1[[#This Row],[Posting Date]]&lt;&gt;"","GJ-"&amp;CountryID,"")</f>
        <v/>
      </c>
      <c r="AJ1703" s="59" t="str">
        <f>IF(Table1[[#This Row],[Posting Date]]&lt;&gt;"",Table1[[#This Row],[Posting Date]],"")</f>
        <v/>
      </c>
      <c r="AK1703" s="46"/>
      <c r="AL1703" s="46" t="str">
        <f>IF(Table1[[#This Row],[Description]]&lt;&gt;"",Table1[[#This Row],[Description]],"")</f>
        <v/>
      </c>
      <c r="AM1703" s="46" t="str">
        <f>IF(Table1[[#This Row],[Posting Date]]&lt;&gt;"",Table1[[#This Row],[Reference Number]],"")</f>
        <v/>
      </c>
      <c r="AN1703" s="46" t="str">
        <f>TRIM(Table1[[#This Row],[Line '#]])</f>
        <v/>
      </c>
      <c r="AO1703" s="46" t="str">
        <f>TRIM(Table1[[#This Row],[Account]])</f>
        <v/>
      </c>
      <c r="AP1703" s="46" t="str">
        <f>IF(Table1[[#This Row],[Posting Date]]&lt;&gt;"",$D$5,"")</f>
        <v/>
      </c>
      <c r="AQ1703" s="46" t="str">
        <f>TRIM(Table1[[#This Row],[Departments-Prgrams]])</f>
        <v/>
      </c>
      <c r="AR1703" s="46" t="str">
        <f>TRIM(Table1[[#This Row],[Grant]])</f>
        <v/>
      </c>
      <c r="AS1703" s="46" t="str">
        <f>TRIM(Table1[[#This Row],[Staff ID]])</f>
        <v/>
      </c>
      <c r="AT1703" s="46" t="str">
        <f>IF(TRIM(Table1[[#This Row],[Budget Code]])=0,"",TRIM(Table1[[#This Row],[Budget Code]]))</f>
        <v/>
      </c>
      <c r="AU1703" s="46" t="str">
        <f>IF(Table1[[#This Row],[Line Description]]&lt;&gt;"",Table1[[#This Row],[Line Description]],"")</f>
        <v/>
      </c>
      <c r="AV1703" s="46" t="str">
        <f>IF(Table1[[#This Row],[Cur_Amount Debit]]&gt;0,ROUND(Table1[[#This Row],[Cur_Amount Debit]],2),"")</f>
        <v/>
      </c>
      <c r="AW1703" s="46" t="str">
        <f>IF(Table1[[#This Row],[Cur_Amount Credit]]&gt;0,ROUND(Table1[[#This Row],[Cur_Amount Credit]],2),"")</f>
        <v/>
      </c>
      <c r="AX1703" s="46" t="str">
        <f>LEFT(Table1[[#This Row],[Cur]],3)</f>
        <v/>
      </c>
      <c r="AY1703" s="59"/>
      <c r="AZ1703" s="46"/>
      <c r="BA1703" s="46" t="str">
        <f>IF(Table1[[#This Row],[Cur]]&lt;&gt;"",IF(Table1[[#This Row],[Cur]]="USD","",ExchangeRate),"")</f>
        <v/>
      </c>
      <c r="BB1703" s="46" t="str">
        <f>IF(Table1[[#This Row],[Grant]]&lt;&gt;"",VLOOKUP(Table1[[#This Row],[Grant]],Grants!B:D,3),"")</f>
        <v/>
      </c>
      <c r="BC1703" s="46" t="str">
        <f>TRIM(Table1[[#This Row],[Vendor ID]])</f>
        <v/>
      </c>
      <c r="BD1703">
        <f>IF(Table1[[#This Row],[Reference Number]]=Q1702,BD1702,BD1702+1)</f>
        <v>0</v>
      </c>
    </row>
    <row r="1704" spans="1:56" ht="11.25" customHeight="1" x14ac:dyDescent="0.25">
      <c r="A1704" s="1"/>
      <c r="B1704" s="88" t="str">
        <f>IF(Table1[[#This Row],[Posting Date]]&lt;&gt;"",IF(Table1[[#This Row],[Reference Number]]=Q1703,B1703+1,1),"")</f>
        <v/>
      </c>
      <c r="C1704" s="61"/>
      <c r="D1704" s="61"/>
      <c r="E1704" s="138"/>
      <c r="F1704" s="141" t="str">
        <f>IFERROR(IF(VLOOKUP(Table1[[#This Row],[Budget Code Description]],Dimentions!$X$6:$AC$139,2,FALSE)="","",VLOOKUP(Table1[[#This Row],[Budget Code Description]],Dimentions!$X$6:$AC$139,2,FALSE)),"")</f>
        <v/>
      </c>
      <c r="G1704" s="141"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1" t="str">
        <f>IFERROR(VLOOKUP(Table1[[#This Row],[Budget Code Description]],Table6[#All],8,FALSE),"")</f>
        <v/>
      </c>
      <c r="L1704" s="63"/>
      <c r="M1704" s="65" t="str">
        <f>IFERROR(VLOOKUP(Table1[[#This Row],[Staff ID]],Table2[],2,FALSE),"")</f>
        <v/>
      </c>
      <c r="N1704" s="209" t="str">
        <f>IFERROR(IF(VLOOKUP(Table1[[#This Row],[Budget Code Description]],Dimentions!$X$6:$AC$134,4,FALSE)="","",VLOOKUP(Table1[[#This Row],[Budget Code Description]],Dimentions!$X$6:$AC$134,4,FALSE)),"")</f>
        <v/>
      </c>
      <c r="O1704" s="65" t="str">
        <f>IFERROR(VLOOKUP(Table1[[#This Row],[Vendor ID]],Table549[],2,FALSE),"")</f>
        <v/>
      </c>
      <c r="P1704" s="63"/>
      <c r="Q1704" s="141" t="str">
        <f>IF(Table1[[#This Row],[Posting Date]]&lt;&gt;"",$D$9,"")</f>
        <v/>
      </c>
      <c r="R1704" s="157" t="str">
        <f>IF(Table1[[#This Row],[Posting Date]]&lt;&gt;"",$D$10,"")</f>
        <v/>
      </c>
      <c r="S1704" s="66"/>
      <c r="T1704" s="63"/>
      <c r="U1704" s="67"/>
      <c r="V1704" s="67"/>
      <c r="W1704" s="67" t="str">
        <f t="shared" si="30"/>
        <v/>
      </c>
      <c r="X1704" s="159" t="str">
        <f>IF(E1704="","",(IF(Table1[[#This Row],[Cur]]="USD",Table1[[#This Row],[Cur_Amount Debit]],Table1[[#This Row],[Cur_Amount Debit]]/Table1[[#This Row],[Exchange Rate]])))</f>
        <v/>
      </c>
      <c r="Y1704" s="159" t="str">
        <f>IF(E1704="","",(IF(Table1[[#This Row],[Cur]]="USD",Table1[[#This Row],[Cur_Amount Credit]],Table1[[#This Row],[Cur_Amount Credit]]/ExchangeRate)))</f>
        <v/>
      </c>
      <c r="Z1704" s="201" t="str">
        <f>IF(E1704="","",(Table1[[#This Row],[Debit USD]]-Table1[[#This Row],[Credit USD]]))</f>
        <v/>
      </c>
      <c r="AA1704" s="226"/>
      <c r="AB1704" s="255"/>
      <c r="AC1704" s="1"/>
      <c r="AD1704" s="15"/>
      <c r="AE1704" s="15" t="str">
        <f>IF(AND(OR(Table1[[#This Row],[Account]]="15030",Table1[[#This Row],[Account]]="15035",Table1[[#This Row],[Account]]="20150"),Table1[[#This Row],[Vendor ID]]=""),1,"")</f>
        <v/>
      </c>
      <c r="AF1704" s="15"/>
      <c r="AG1704" s="15"/>
      <c r="AH1704" s="15"/>
      <c r="AI1704" s="46" t="str">
        <f>IF(Table1[[#This Row],[Posting Date]]&lt;&gt;"","GJ-"&amp;CountryID,"")</f>
        <v/>
      </c>
      <c r="AJ1704" s="59" t="str">
        <f>IF(Table1[[#This Row],[Posting Date]]&lt;&gt;"",Table1[[#This Row],[Posting Date]],"")</f>
        <v/>
      </c>
      <c r="AK1704" s="46"/>
      <c r="AL1704" s="46" t="str">
        <f>IF(Table1[[#This Row],[Description]]&lt;&gt;"",Table1[[#This Row],[Description]],"")</f>
        <v/>
      </c>
      <c r="AM1704" s="46" t="str">
        <f>IF(Table1[[#This Row],[Posting Date]]&lt;&gt;"",Table1[[#This Row],[Reference Number]],"")</f>
        <v/>
      </c>
      <c r="AN1704" s="46" t="str">
        <f>TRIM(Table1[[#This Row],[Line '#]])</f>
        <v/>
      </c>
      <c r="AO1704" s="46" t="str">
        <f>TRIM(Table1[[#This Row],[Account]])</f>
        <v/>
      </c>
      <c r="AP1704" s="46" t="str">
        <f>IF(Table1[[#This Row],[Posting Date]]&lt;&gt;"",$D$5,"")</f>
        <v/>
      </c>
      <c r="AQ1704" s="46" t="str">
        <f>TRIM(Table1[[#This Row],[Departments-Prgrams]])</f>
        <v/>
      </c>
      <c r="AR1704" s="46" t="str">
        <f>TRIM(Table1[[#This Row],[Grant]])</f>
        <v/>
      </c>
      <c r="AS1704" s="46" t="str">
        <f>TRIM(Table1[[#This Row],[Staff ID]])</f>
        <v/>
      </c>
      <c r="AT1704" s="46" t="str">
        <f>IF(TRIM(Table1[[#This Row],[Budget Code]])=0,"",TRIM(Table1[[#This Row],[Budget Code]]))</f>
        <v/>
      </c>
      <c r="AU1704" s="46" t="str">
        <f>IF(Table1[[#This Row],[Line Description]]&lt;&gt;"",Table1[[#This Row],[Line Description]],"")</f>
        <v/>
      </c>
      <c r="AV1704" s="46" t="str">
        <f>IF(Table1[[#This Row],[Cur_Amount Debit]]&gt;0,ROUND(Table1[[#This Row],[Cur_Amount Debit]],2),"")</f>
        <v/>
      </c>
      <c r="AW1704" s="46" t="str">
        <f>IF(Table1[[#This Row],[Cur_Amount Credit]]&gt;0,ROUND(Table1[[#This Row],[Cur_Amount Credit]],2),"")</f>
        <v/>
      </c>
      <c r="AX1704" s="46" t="str">
        <f>LEFT(Table1[[#This Row],[Cur]],3)</f>
        <v/>
      </c>
      <c r="AY1704" s="59"/>
      <c r="AZ1704" s="46"/>
      <c r="BA1704" s="46" t="str">
        <f>IF(Table1[[#This Row],[Cur]]&lt;&gt;"",IF(Table1[[#This Row],[Cur]]="USD","",ExchangeRate),"")</f>
        <v/>
      </c>
      <c r="BB1704" s="46" t="str">
        <f>IF(Table1[[#This Row],[Grant]]&lt;&gt;"",VLOOKUP(Table1[[#This Row],[Grant]],Grants!B:D,3),"")</f>
        <v/>
      </c>
      <c r="BC1704" s="46" t="str">
        <f>TRIM(Table1[[#This Row],[Vendor ID]])</f>
        <v/>
      </c>
      <c r="BD1704">
        <f>IF(Table1[[#This Row],[Reference Number]]=Q1703,BD1703,BD1703+1)</f>
        <v>0</v>
      </c>
    </row>
    <row r="1705" spans="1:56" ht="11.25" customHeight="1" x14ac:dyDescent="0.25">
      <c r="A1705" s="1"/>
      <c r="B1705" s="88" t="str">
        <f>IF(Table1[[#This Row],[Posting Date]]&lt;&gt;"",IF(Table1[[#This Row],[Reference Number]]=Q1704,B1704+1,1),"")</f>
        <v/>
      </c>
      <c r="C1705" s="61"/>
      <c r="D1705" s="61"/>
      <c r="E1705" s="138"/>
      <c r="F1705" s="141" t="str">
        <f>IFERROR(IF(VLOOKUP(Table1[[#This Row],[Budget Code Description]],Dimentions!$X$6:$AC$139,2,FALSE)="","",VLOOKUP(Table1[[#This Row],[Budget Code Description]],Dimentions!$X$6:$AC$139,2,FALSE)),"")</f>
        <v/>
      </c>
      <c r="G1705" s="141"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1" t="str">
        <f>IFERROR(VLOOKUP(Table1[[#This Row],[Budget Code Description]],Table6[#All],8,FALSE),"")</f>
        <v/>
      </c>
      <c r="L1705" s="63"/>
      <c r="M1705" s="65" t="str">
        <f>IFERROR(VLOOKUP(Table1[[#This Row],[Staff ID]],Table2[],2,FALSE),"")</f>
        <v/>
      </c>
      <c r="N1705" s="209" t="str">
        <f>IFERROR(IF(VLOOKUP(Table1[[#This Row],[Budget Code Description]],Dimentions!$X$6:$AC$134,4,FALSE)="","",VLOOKUP(Table1[[#This Row],[Budget Code Description]],Dimentions!$X$6:$AC$134,4,FALSE)),"")</f>
        <v/>
      </c>
      <c r="O1705" s="65" t="str">
        <f>IFERROR(VLOOKUP(Table1[[#This Row],[Vendor ID]],Table549[],2,FALSE),"")</f>
        <v/>
      </c>
      <c r="P1705" s="63"/>
      <c r="Q1705" s="141" t="str">
        <f>IF(Table1[[#This Row],[Posting Date]]&lt;&gt;"",$D$9,"")</f>
        <v/>
      </c>
      <c r="R1705" s="157" t="str">
        <f>IF(Table1[[#This Row],[Posting Date]]&lt;&gt;"",$D$10,"")</f>
        <v/>
      </c>
      <c r="S1705" s="66"/>
      <c r="T1705" s="63"/>
      <c r="U1705" s="67"/>
      <c r="V1705" s="67"/>
      <c r="W1705" s="67" t="str">
        <f t="shared" si="30"/>
        <v/>
      </c>
      <c r="X1705" s="159" t="str">
        <f>IF(E1705="","",(IF(Table1[[#This Row],[Cur]]="USD",Table1[[#This Row],[Cur_Amount Debit]],Table1[[#This Row],[Cur_Amount Debit]]/Table1[[#This Row],[Exchange Rate]])))</f>
        <v/>
      </c>
      <c r="Y1705" s="159" t="str">
        <f>IF(E1705="","",(IF(Table1[[#This Row],[Cur]]="USD",Table1[[#This Row],[Cur_Amount Credit]],Table1[[#This Row],[Cur_Amount Credit]]/ExchangeRate)))</f>
        <v/>
      </c>
      <c r="Z1705" s="201" t="str">
        <f>IF(E1705="","",(Table1[[#This Row],[Debit USD]]-Table1[[#This Row],[Credit USD]]))</f>
        <v/>
      </c>
      <c r="AA1705" s="226"/>
      <c r="AB1705" s="255"/>
      <c r="AC1705" s="1"/>
      <c r="AD1705" s="15"/>
      <c r="AE1705" s="15" t="str">
        <f>IF(AND(OR(Table1[[#This Row],[Account]]="15030",Table1[[#This Row],[Account]]="15035",Table1[[#This Row],[Account]]="20150"),Table1[[#This Row],[Vendor ID]]=""),1,"")</f>
        <v/>
      </c>
      <c r="AF1705" s="15"/>
      <c r="AG1705" s="15"/>
      <c r="AH1705" s="15"/>
      <c r="AI1705" s="46" t="str">
        <f>IF(Table1[[#This Row],[Posting Date]]&lt;&gt;"","GJ-"&amp;CountryID,"")</f>
        <v/>
      </c>
      <c r="AJ1705" s="59" t="str">
        <f>IF(Table1[[#This Row],[Posting Date]]&lt;&gt;"",Table1[[#This Row],[Posting Date]],"")</f>
        <v/>
      </c>
      <c r="AK1705" s="46"/>
      <c r="AL1705" s="46" t="str">
        <f>IF(Table1[[#This Row],[Description]]&lt;&gt;"",Table1[[#This Row],[Description]],"")</f>
        <v/>
      </c>
      <c r="AM1705" s="46" t="str">
        <f>IF(Table1[[#This Row],[Posting Date]]&lt;&gt;"",Table1[[#This Row],[Reference Number]],"")</f>
        <v/>
      </c>
      <c r="AN1705" s="46" t="str">
        <f>TRIM(Table1[[#This Row],[Line '#]])</f>
        <v/>
      </c>
      <c r="AO1705" s="46" t="str">
        <f>TRIM(Table1[[#This Row],[Account]])</f>
        <v/>
      </c>
      <c r="AP1705" s="46" t="str">
        <f>IF(Table1[[#This Row],[Posting Date]]&lt;&gt;"",$D$5,"")</f>
        <v/>
      </c>
      <c r="AQ1705" s="46" t="str">
        <f>TRIM(Table1[[#This Row],[Departments-Prgrams]])</f>
        <v/>
      </c>
      <c r="AR1705" s="46" t="str">
        <f>TRIM(Table1[[#This Row],[Grant]])</f>
        <v/>
      </c>
      <c r="AS1705" s="46" t="str">
        <f>TRIM(Table1[[#This Row],[Staff ID]])</f>
        <v/>
      </c>
      <c r="AT1705" s="46" t="str">
        <f>IF(TRIM(Table1[[#This Row],[Budget Code]])=0,"",TRIM(Table1[[#This Row],[Budget Code]]))</f>
        <v/>
      </c>
      <c r="AU1705" s="46" t="str">
        <f>IF(Table1[[#This Row],[Line Description]]&lt;&gt;"",Table1[[#This Row],[Line Description]],"")</f>
        <v/>
      </c>
      <c r="AV1705" s="46" t="str">
        <f>IF(Table1[[#This Row],[Cur_Amount Debit]]&gt;0,ROUND(Table1[[#This Row],[Cur_Amount Debit]],2),"")</f>
        <v/>
      </c>
      <c r="AW1705" s="46" t="str">
        <f>IF(Table1[[#This Row],[Cur_Amount Credit]]&gt;0,ROUND(Table1[[#This Row],[Cur_Amount Credit]],2),"")</f>
        <v/>
      </c>
      <c r="AX1705" s="46" t="str">
        <f>LEFT(Table1[[#This Row],[Cur]],3)</f>
        <v/>
      </c>
      <c r="AY1705" s="59"/>
      <c r="AZ1705" s="46"/>
      <c r="BA1705" s="46" t="str">
        <f>IF(Table1[[#This Row],[Cur]]&lt;&gt;"",IF(Table1[[#This Row],[Cur]]="USD","",ExchangeRate),"")</f>
        <v/>
      </c>
      <c r="BB1705" s="46" t="str">
        <f>IF(Table1[[#This Row],[Grant]]&lt;&gt;"",VLOOKUP(Table1[[#This Row],[Grant]],Grants!B:D,3),"")</f>
        <v/>
      </c>
      <c r="BC1705" s="46" t="str">
        <f>TRIM(Table1[[#This Row],[Vendor ID]])</f>
        <v/>
      </c>
      <c r="BD1705">
        <f>IF(Table1[[#This Row],[Reference Number]]=Q1704,BD1704,BD1704+1)</f>
        <v>0</v>
      </c>
    </row>
    <row r="1706" spans="1:56" ht="11.25" customHeight="1" x14ac:dyDescent="0.25">
      <c r="A1706" s="1"/>
      <c r="B1706" s="88" t="str">
        <f>IF(Table1[[#This Row],[Posting Date]]&lt;&gt;"",IF(Table1[[#This Row],[Reference Number]]=Q1705,B1705+1,1),"")</f>
        <v/>
      </c>
      <c r="C1706" s="61"/>
      <c r="D1706" s="61"/>
      <c r="E1706" s="138"/>
      <c r="F1706" s="141" t="str">
        <f>IFERROR(IF(VLOOKUP(Table1[[#This Row],[Budget Code Description]],Dimentions!$X$6:$AC$139,2,FALSE)="","",VLOOKUP(Table1[[#This Row],[Budget Code Description]],Dimentions!$X$6:$AC$139,2,FALSE)),"")</f>
        <v/>
      </c>
      <c r="G1706" s="141"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1" t="str">
        <f>IFERROR(VLOOKUP(Table1[[#This Row],[Budget Code Description]],Table6[#All],8,FALSE),"")</f>
        <v/>
      </c>
      <c r="L1706" s="63"/>
      <c r="M1706" s="65" t="str">
        <f>IFERROR(VLOOKUP(Table1[[#This Row],[Staff ID]],Table2[],2,FALSE),"")</f>
        <v/>
      </c>
      <c r="N1706" s="209" t="str">
        <f>IFERROR(IF(VLOOKUP(Table1[[#This Row],[Budget Code Description]],Dimentions!$X$6:$AC$134,4,FALSE)="","",VLOOKUP(Table1[[#This Row],[Budget Code Description]],Dimentions!$X$6:$AC$134,4,FALSE)),"")</f>
        <v/>
      </c>
      <c r="O1706" s="65" t="str">
        <f>IFERROR(VLOOKUP(Table1[[#This Row],[Vendor ID]],Table549[],2,FALSE),"")</f>
        <v/>
      </c>
      <c r="P1706" s="63"/>
      <c r="Q1706" s="141" t="str">
        <f>IF(Table1[[#This Row],[Posting Date]]&lt;&gt;"",$D$9,"")</f>
        <v/>
      </c>
      <c r="R1706" s="157" t="str">
        <f>IF(Table1[[#This Row],[Posting Date]]&lt;&gt;"",$D$10,"")</f>
        <v/>
      </c>
      <c r="S1706" s="66"/>
      <c r="T1706" s="63"/>
      <c r="U1706" s="67"/>
      <c r="V1706" s="67"/>
      <c r="W1706" s="67" t="str">
        <f t="shared" si="30"/>
        <v/>
      </c>
      <c r="X1706" s="159" t="str">
        <f>IF(E1706="","",(IF(Table1[[#This Row],[Cur]]="USD",Table1[[#This Row],[Cur_Amount Debit]],Table1[[#This Row],[Cur_Amount Debit]]/Table1[[#This Row],[Exchange Rate]])))</f>
        <v/>
      </c>
      <c r="Y1706" s="159" t="str">
        <f>IF(E1706="","",(IF(Table1[[#This Row],[Cur]]="USD",Table1[[#This Row],[Cur_Amount Credit]],Table1[[#This Row],[Cur_Amount Credit]]/ExchangeRate)))</f>
        <v/>
      </c>
      <c r="Z1706" s="201" t="str">
        <f>IF(E1706="","",(Table1[[#This Row],[Debit USD]]-Table1[[#This Row],[Credit USD]]))</f>
        <v/>
      </c>
      <c r="AA1706" s="226"/>
      <c r="AB1706" s="255"/>
      <c r="AC1706" s="1"/>
      <c r="AD1706" s="15"/>
      <c r="AE1706" s="15" t="str">
        <f>IF(AND(OR(Table1[[#This Row],[Account]]="15030",Table1[[#This Row],[Account]]="15035",Table1[[#This Row],[Account]]="20150"),Table1[[#This Row],[Vendor ID]]=""),1,"")</f>
        <v/>
      </c>
      <c r="AF1706" s="15"/>
      <c r="AG1706" s="15"/>
      <c r="AH1706" s="15"/>
      <c r="AI1706" s="46" t="str">
        <f>IF(Table1[[#This Row],[Posting Date]]&lt;&gt;"","GJ-"&amp;CountryID,"")</f>
        <v/>
      </c>
      <c r="AJ1706" s="59" t="str">
        <f>IF(Table1[[#This Row],[Posting Date]]&lt;&gt;"",Table1[[#This Row],[Posting Date]],"")</f>
        <v/>
      </c>
      <c r="AK1706" s="46"/>
      <c r="AL1706" s="46" t="str">
        <f>IF(Table1[[#This Row],[Description]]&lt;&gt;"",Table1[[#This Row],[Description]],"")</f>
        <v/>
      </c>
      <c r="AM1706" s="46" t="str">
        <f>IF(Table1[[#This Row],[Posting Date]]&lt;&gt;"",Table1[[#This Row],[Reference Number]],"")</f>
        <v/>
      </c>
      <c r="AN1706" s="46" t="str">
        <f>TRIM(Table1[[#This Row],[Line '#]])</f>
        <v/>
      </c>
      <c r="AO1706" s="46" t="str">
        <f>TRIM(Table1[[#This Row],[Account]])</f>
        <v/>
      </c>
      <c r="AP1706" s="46" t="str">
        <f>IF(Table1[[#This Row],[Posting Date]]&lt;&gt;"",$D$5,"")</f>
        <v/>
      </c>
      <c r="AQ1706" s="46" t="str">
        <f>TRIM(Table1[[#This Row],[Departments-Prgrams]])</f>
        <v/>
      </c>
      <c r="AR1706" s="46" t="str">
        <f>TRIM(Table1[[#This Row],[Grant]])</f>
        <v/>
      </c>
      <c r="AS1706" s="46" t="str">
        <f>TRIM(Table1[[#This Row],[Staff ID]])</f>
        <v/>
      </c>
      <c r="AT1706" s="46" t="str">
        <f>IF(TRIM(Table1[[#This Row],[Budget Code]])=0,"",TRIM(Table1[[#This Row],[Budget Code]]))</f>
        <v/>
      </c>
      <c r="AU1706" s="46" t="str">
        <f>IF(Table1[[#This Row],[Line Description]]&lt;&gt;"",Table1[[#This Row],[Line Description]],"")</f>
        <v/>
      </c>
      <c r="AV1706" s="46" t="str">
        <f>IF(Table1[[#This Row],[Cur_Amount Debit]]&gt;0,ROUND(Table1[[#This Row],[Cur_Amount Debit]],2),"")</f>
        <v/>
      </c>
      <c r="AW1706" s="46" t="str">
        <f>IF(Table1[[#This Row],[Cur_Amount Credit]]&gt;0,ROUND(Table1[[#This Row],[Cur_Amount Credit]],2),"")</f>
        <v/>
      </c>
      <c r="AX1706" s="46" t="str">
        <f>LEFT(Table1[[#This Row],[Cur]],3)</f>
        <v/>
      </c>
      <c r="AY1706" s="59"/>
      <c r="AZ1706" s="46"/>
      <c r="BA1706" s="46" t="str">
        <f>IF(Table1[[#This Row],[Cur]]&lt;&gt;"",IF(Table1[[#This Row],[Cur]]="USD","",ExchangeRate),"")</f>
        <v/>
      </c>
      <c r="BB1706" s="46" t="str">
        <f>IF(Table1[[#This Row],[Grant]]&lt;&gt;"",VLOOKUP(Table1[[#This Row],[Grant]],Grants!B:D,3),"")</f>
        <v/>
      </c>
      <c r="BC1706" s="46" t="str">
        <f>TRIM(Table1[[#This Row],[Vendor ID]])</f>
        <v/>
      </c>
      <c r="BD1706">
        <f>IF(Table1[[#This Row],[Reference Number]]=Q1705,BD1705,BD1705+1)</f>
        <v>0</v>
      </c>
    </row>
    <row r="1707" spans="1:56" ht="11.25" customHeight="1" x14ac:dyDescent="0.25">
      <c r="A1707" s="1"/>
      <c r="B1707" s="88" t="str">
        <f>IF(Table1[[#This Row],[Posting Date]]&lt;&gt;"",IF(Table1[[#This Row],[Reference Number]]=Q1706,B1706+1,1),"")</f>
        <v/>
      </c>
      <c r="C1707" s="61"/>
      <c r="D1707" s="61"/>
      <c r="E1707" s="138"/>
      <c r="F1707" s="141" t="str">
        <f>IFERROR(IF(VLOOKUP(Table1[[#This Row],[Budget Code Description]],Dimentions!$X$6:$AC$139,2,FALSE)="","",VLOOKUP(Table1[[#This Row],[Budget Code Description]],Dimentions!$X$6:$AC$139,2,FALSE)),"")</f>
        <v/>
      </c>
      <c r="G1707" s="141"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1" t="str">
        <f>IFERROR(VLOOKUP(Table1[[#This Row],[Budget Code Description]],Table6[#All],8,FALSE),"")</f>
        <v/>
      </c>
      <c r="L1707" s="63"/>
      <c r="M1707" s="65" t="str">
        <f>IFERROR(VLOOKUP(Table1[[#This Row],[Staff ID]],Table2[],2,FALSE),"")</f>
        <v/>
      </c>
      <c r="N1707" s="209" t="str">
        <f>IFERROR(IF(VLOOKUP(Table1[[#This Row],[Budget Code Description]],Dimentions!$X$6:$AC$134,4,FALSE)="","",VLOOKUP(Table1[[#This Row],[Budget Code Description]],Dimentions!$X$6:$AC$134,4,FALSE)),"")</f>
        <v/>
      </c>
      <c r="O1707" s="65" t="str">
        <f>IFERROR(VLOOKUP(Table1[[#This Row],[Vendor ID]],Table549[],2,FALSE),"")</f>
        <v/>
      </c>
      <c r="P1707" s="63"/>
      <c r="Q1707" s="141" t="str">
        <f>IF(Table1[[#This Row],[Posting Date]]&lt;&gt;"",$D$9,"")</f>
        <v/>
      </c>
      <c r="R1707" s="157" t="str">
        <f>IF(Table1[[#This Row],[Posting Date]]&lt;&gt;"",$D$10,"")</f>
        <v/>
      </c>
      <c r="S1707" s="66"/>
      <c r="T1707" s="63"/>
      <c r="U1707" s="67"/>
      <c r="V1707" s="67"/>
      <c r="W1707" s="67" t="str">
        <f t="shared" si="30"/>
        <v/>
      </c>
      <c r="X1707" s="159" t="str">
        <f>IF(E1707="","",(IF(Table1[[#This Row],[Cur]]="USD",Table1[[#This Row],[Cur_Amount Debit]],Table1[[#This Row],[Cur_Amount Debit]]/Table1[[#This Row],[Exchange Rate]])))</f>
        <v/>
      </c>
      <c r="Y1707" s="159" t="str">
        <f>IF(E1707="","",(IF(Table1[[#This Row],[Cur]]="USD",Table1[[#This Row],[Cur_Amount Credit]],Table1[[#This Row],[Cur_Amount Credit]]/ExchangeRate)))</f>
        <v/>
      </c>
      <c r="Z1707" s="201" t="str">
        <f>IF(E1707="","",(Table1[[#This Row],[Debit USD]]-Table1[[#This Row],[Credit USD]]))</f>
        <v/>
      </c>
      <c r="AA1707" s="226"/>
      <c r="AB1707" s="255"/>
      <c r="AC1707" s="1"/>
      <c r="AD1707" s="15"/>
      <c r="AE1707" s="15" t="str">
        <f>IF(AND(OR(Table1[[#This Row],[Account]]="15030",Table1[[#This Row],[Account]]="15035",Table1[[#This Row],[Account]]="20150"),Table1[[#This Row],[Vendor ID]]=""),1,"")</f>
        <v/>
      </c>
      <c r="AF1707" s="15"/>
      <c r="AG1707" s="15"/>
      <c r="AH1707" s="15"/>
      <c r="AI1707" s="46" t="str">
        <f>IF(Table1[[#This Row],[Posting Date]]&lt;&gt;"","GJ-"&amp;CountryID,"")</f>
        <v/>
      </c>
      <c r="AJ1707" s="59" t="str">
        <f>IF(Table1[[#This Row],[Posting Date]]&lt;&gt;"",Table1[[#This Row],[Posting Date]],"")</f>
        <v/>
      </c>
      <c r="AK1707" s="46"/>
      <c r="AL1707" s="46" t="str">
        <f>IF(Table1[[#This Row],[Description]]&lt;&gt;"",Table1[[#This Row],[Description]],"")</f>
        <v/>
      </c>
      <c r="AM1707" s="46" t="str">
        <f>IF(Table1[[#This Row],[Posting Date]]&lt;&gt;"",Table1[[#This Row],[Reference Number]],"")</f>
        <v/>
      </c>
      <c r="AN1707" s="46" t="str">
        <f>TRIM(Table1[[#This Row],[Line '#]])</f>
        <v/>
      </c>
      <c r="AO1707" s="46" t="str">
        <f>TRIM(Table1[[#This Row],[Account]])</f>
        <v/>
      </c>
      <c r="AP1707" s="46" t="str">
        <f>IF(Table1[[#This Row],[Posting Date]]&lt;&gt;"",$D$5,"")</f>
        <v/>
      </c>
      <c r="AQ1707" s="46" t="str">
        <f>TRIM(Table1[[#This Row],[Departments-Prgrams]])</f>
        <v/>
      </c>
      <c r="AR1707" s="46" t="str">
        <f>TRIM(Table1[[#This Row],[Grant]])</f>
        <v/>
      </c>
      <c r="AS1707" s="46" t="str">
        <f>TRIM(Table1[[#This Row],[Staff ID]])</f>
        <v/>
      </c>
      <c r="AT1707" s="46" t="str">
        <f>IF(TRIM(Table1[[#This Row],[Budget Code]])=0,"",TRIM(Table1[[#This Row],[Budget Code]]))</f>
        <v/>
      </c>
      <c r="AU1707" s="46" t="str">
        <f>IF(Table1[[#This Row],[Line Description]]&lt;&gt;"",Table1[[#This Row],[Line Description]],"")</f>
        <v/>
      </c>
      <c r="AV1707" s="46" t="str">
        <f>IF(Table1[[#This Row],[Cur_Amount Debit]]&gt;0,ROUND(Table1[[#This Row],[Cur_Amount Debit]],2),"")</f>
        <v/>
      </c>
      <c r="AW1707" s="46" t="str">
        <f>IF(Table1[[#This Row],[Cur_Amount Credit]]&gt;0,ROUND(Table1[[#This Row],[Cur_Amount Credit]],2),"")</f>
        <v/>
      </c>
      <c r="AX1707" s="46" t="str">
        <f>LEFT(Table1[[#This Row],[Cur]],3)</f>
        <v/>
      </c>
      <c r="AY1707" s="59"/>
      <c r="AZ1707" s="46"/>
      <c r="BA1707" s="46" t="str">
        <f>IF(Table1[[#This Row],[Cur]]&lt;&gt;"",IF(Table1[[#This Row],[Cur]]="USD","",ExchangeRate),"")</f>
        <v/>
      </c>
      <c r="BB1707" s="46" t="str">
        <f>IF(Table1[[#This Row],[Grant]]&lt;&gt;"",VLOOKUP(Table1[[#This Row],[Grant]],Grants!B:D,3),"")</f>
        <v/>
      </c>
      <c r="BC1707" s="46" t="str">
        <f>TRIM(Table1[[#This Row],[Vendor ID]])</f>
        <v/>
      </c>
      <c r="BD1707">
        <f>IF(Table1[[#This Row],[Reference Number]]=Q1706,BD1706,BD1706+1)</f>
        <v>0</v>
      </c>
    </row>
    <row r="1708" spans="1:56" ht="11.25" customHeight="1" x14ac:dyDescent="0.25">
      <c r="A1708" s="1"/>
      <c r="B1708" s="88" t="str">
        <f>IF(Table1[[#This Row],[Posting Date]]&lt;&gt;"",IF(Table1[[#This Row],[Reference Number]]=Q1707,B1707+1,1),"")</f>
        <v/>
      </c>
      <c r="C1708" s="61"/>
      <c r="D1708" s="61"/>
      <c r="E1708" s="138"/>
      <c r="F1708" s="141" t="str">
        <f>IFERROR(IF(VLOOKUP(Table1[[#This Row],[Budget Code Description]],Dimentions!$X$6:$AC$139,2,FALSE)="","",VLOOKUP(Table1[[#This Row],[Budget Code Description]],Dimentions!$X$6:$AC$139,2,FALSE)),"")</f>
        <v/>
      </c>
      <c r="G1708" s="141"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1" t="str">
        <f>IFERROR(VLOOKUP(Table1[[#This Row],[Budget Code Description]],Table6[#All],8,FALSE),"")</f>
        <v/>
      </c>
      <c r="L1708" s="63"/>
      <c r="M1708" s="65" t="str">
        <f>IFERROR(VLOOKUP(Table1[[#This Row],[Staff ID]],Table2[],2,FALSE),"")</f>
        <v/>
      </c>
      <c r="N1708" s="209" t="str">
        <f>IFERROR(IF(VLOOKUP(Table1[[#This Row],[Budget Code Description]],Dimentions!$X$6:$AC$134,4,FALSE)="","",VLOOKUP(Table1[[#This Row],[Budget Code Description]],Dimentions!$X$6:$AC$134,4,FALSE)),"")</f>
        <v/>
      </c>
      <c r="O1708" s="65" t="str">
        <f>IFERROR(VLOOKUP(Table1[[#This Row],[Vendor ID]],Table549[],2,FALSE),"")</f>
        <v/>
      </c>
      <c r="P1708" s="63"/>
      <c r="Q1708" s="141" t="str">
        <f>IF(Table1[[#This Row],[Posting Date]]&lt;&gt;"",$D$9,"")</f>
        <v/>
      </c>
      <c r="R1708" s="157" t="str">
        <f>IF(Table1[[#This Row],[Posting Date]]&lt;&gt;"",$D$10,"")</f>
        <v/>
      </c>
      <c r="S1708" s="66"/>
      <c r="T1708" s="63"/>
      <c r="U1708" s="67"/>
      <c r="V1708" s="67"/>
      <c r="W1708" s="67" t="str">
        <f t="shared" si="30"/>
        <v/>
      </c>
      <c r="X1708" s="159" t="str">
        <f>IF(E1708="","",(IF(Table1[[#This Row],[Cur]]="USD",Table1[[#This Row],[Cur_Amount Debit]],Table1[[#This Row],[Cur_Amount Debit]]/Table1[[#This Row],[Exchange Rate]])))</f>
        <v/>
      </c>
      <c r="Y1708" s="159" t="str">
        <f>IF(E1708="","",(IF(Table1[[#This Row],[Cur]]="USD",Table1[[#This Row],[Cur_Amount Credit]],Table1[[#This Row],[Cur_Amount Credit]]/ExchangeRate)))</f>
        <v/>
      </c>
      <c r="Z1708" s="201" t="str">
        <f>IF(E1708="","",(Table1[[#This Row],[Debit USD]]-Table1[[#This Row],[Credit USD]]))</f>
        <v/>
      </c>
      <c r="AA1708" s="226"/>
      <c r="AB1708" s="255"/>
      <c r="AC1708" s="1"/>
      <c r="AD1708" s="15"/>
      <c r="AE1708" s="15" t="str">
        <f>IF(AND(OR(Table1[[#This Row],[Account]]="15030",Table1[[#This Row],[Account]]="15035",Table1[[#This Row],[Account]]="20150"),Table1[[#This Row],[Vendor ID]]=""),1,"")</f>
        <v/>
      </c>
      <c r="AF1708" s="15"/>
      <c r="AG1708" s="15"/>
      <c r="AH1708" s="15"/>
      <c r="AI1708" s="46" t="str">
        <f>IF(Table1[[#This Row],[Posting Date]]&lt;&gt;"","GJ-"&amp;CountryID,"")</f>
        <v/>
      </c>
      <c r="AJ1708" s="59" t="str">
        <f>IF(Table1[[#This Row],[Posting Date]]&lt;&gt;"",Table1[[#This Row],[Posting Date]],"")</f>
        <v/>
      </c>
      <c r="AK1708" s="46"/>
      <c r="AL1708" s="46" t="str">
        <f>IF(Table1[[#This Row],[Description]]&lt;&gt;"",Table1[[#This Row],[Description]],"")</f>
        <v/>
      </c>
      <c r="AM1708" s="46" t="str">
        <f>IF(Table1[[#This Row],[Posting Date]]&lt;&gt;"",Table1[[#This Row],[Reference Number]],"")</f>
        <v/>
      </c>
      <c r="AN1708" s="46" t="str">
        <f>TRIM(Table1[[#This Row],[Line '#]])</f>
        <v/>
      </c>
      <c r="AO1708" s="46" t="str">
        <f>TRIM(Table1[[#This Row],[Account]])</f>
        <v/>
      </c>
      <c r="AP1708" s="46" t="str">
        <f>IF(Table1[[#This Row],[Posting Date]]&lt;&gt;"",$D$5,"")</f>
        <v/>
      </c>
      <c r="AQ1708" s="46" t="str">
        <f>TRIM(Table1[[#This Row],[Departments-Prgrams]])</f>
        <v/>
      </c>
      <c r="AR1708" s="46" t="str">
        <f>TRIM(Table1[[#This Row],[Grant]])</f>
        <v/>
      </c>
      <c r="AS1708" s="46" t="str">
        <f>TRIM(Table1[[#This Row],[Staff ID]])</f>
        <v/>
      </c>
      <c r="AT1708" s="46" t="str">
        <f>IF(TRIM(Table1[[#This Row],[Budget Code]])=0,"",TRIM(Table1[[#This Row],[Budget Code]]))</f>
        <v/>
      </c>
      <c r="AU1708" s="46" t="str">
        <f>IF(Table1[[#This Row],[Line Description]]&lt;&gt;"",Table1[[#This Row],[Line Description]],"")</f>
        <v/>
      </c>
      <c r="AV1708" s="46" t="str">
        <f>IF(Table1[[#This Row],[Cur_Amount Debit]]&gt;0,ROUND(Table1[[#This Row],[Cur_Amount Debit]],2),"")</f>
        <v/>
      </c>
      <c r="AW1708" s="46" t="str">
        <f>IF(Table1[[#This Row],[Cur_Amount Credit]]&gt;0,ROUND(Table1[[#This Row],[Cur_Amount Credit]],2),"")</f>
        <v/>
      </c>
      <c r="AX1708" s="46" t="str">
        <f>LEFT(Table1[[#This Row],[Cur]],3)</f>
        <v/>
      </c>
      <c r="AY1708" s="59"/>
      <c r="AZ1708" s="46"/>
      <c r="BA1708" s="46" t="str">
        <f>IF(Table1[[#This Row],[Cur]]&lt;&gt;"",IF(Table1[[#This Row],[Cur]]="USD","",ExchangeRate),"")</f>
        <v/>
      </c>
      <c r="BB1708" s="46" t="str">
        <f>IF(Table1[[#This Row],[Grant]]&lt;&gt;"",VLOOKUP(Table1[[#This Row],[Grant]],Grants!B:D,3),"")</f>
        <v/>
      </c>
      <c r="BC1708" s="46" t="str">
        <f>TRIM(Table1[[#This Row],[Vendor ID]])</f>
        <v/>
      </c>
      <c r="BD1708">
        <f>IF(Table1[[#This Row],[Reference Number]]=Q1707,BD1707,BD1707+1)</f>
        <v>0</v>
      </c>
    </row>
    <row r="1709" spans="1:56" ht="11.25" customHeight="1" x14ac:dyDescent="0.25">
      <c r="A1709" s="1"/>
      <c r="B1709" s="88" t="str">
        <f>IF(Table1[[#This Row],[Posting Date]]&lt;&gt;"",IF(Table1[[#This Row],[Reference Number]]=Q1708,B1708+1,1),"")</f>
        <v/>
      </c>
      <c r="C1709" s="61"/>
      <c r="D1709" s="61"/>
      <c r="E1709" s="138"/>
      <c r="F1709" s="141" t="str">
        <f>IFERROR(IF(VLOOKUP(Table1[[#This Row],[Budget Code Description]],Dimentions!$X$6:$AC$139,2,FALSE)="","",VLOOKUP(Table1[[#This Row],[Budget Code Description]],Dimentions!$X$6:$AC$139,2,FALSE)),"")</f>
        <v/>
      </c>
      <c r="G1709" s="141"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1" t="str">
        <f>IFERROR(VLOOKUP(Table1[[#This Row],[Budget Code Description]],Table6[#All],8,FALSE),"")</f>
        <v/>
      </c>
      <c r="L1709" s="63"/>
      <c r="M1709" s="65" t="str">
        <f>IFERROR(VLOOKUP(Table1[[#This Row],[Staff ID]],Table2[],2,FALSE),"")</f>
        <v/>
      </c>
      <c r="N1709" s="209" t="str">
        <f>IFERROR(IF(VLOOKUP(Table1[[#This Row],[Budget Code Description]],Dimentions!$X$6:$AC$134,4,FALSE)="","",VLOOKUP(Table1[[#This Row],[Budget Code Description]],Dimentions!$X$6:$AC$134,4,FALSE)),"")</f>
        <v/>
      </c>
      <c r="O1709" s="65" t="str">
        <f>IFERROR(VLOOKUP(Table1[[#This Row],[Vendor ID]],Table549[],2,FALSE),"")</f>
        <v/>
      </c>
      <c r="P1709" s="63"/>
      <c r="Q1709" s="141" t="str">
        <f>IF(Table1[[#This Row],[Posting Date]]&lt;&gt;"",$D$9,"")</f>
        <v/>
      </c>
      <c r="R1709" s="157" t="str">
        <f>IF(Table1[[#This Row],[Posting Date]]&lt;&gt;"",$D$10,"")</f>
        <v/>
      </c>
      <c r="S1709" s="66"/>
      <c r="T1709" s="63"/>
      <c r="U1709" s="67"/>
      <c r="V1709" s="67"/>
      <c r="W1709" s="67" t="str">
        <f t="shared" si="30"/>
        <v/>
      </c>
      <c r="X1709" s="159" t="str">
        <f>IF(E1709="","",(IF(Table1[[#This Row],[Cur]]="USD",Table1[[#This Row],[Cur_Amount Debit]],Table1[[#This Row],[Cur_Amount Debit]]/Table1[[#This Row],[Exchange Rate]])))</f>
        <v/>
      </c>
      <c r="Y1709" s="159" t="str">
        <f>IF(E1709="","",(IF(Table1[[#This Row],[Cur]]="USD",Table1[[#This Row],[Cur_Amount Credit]],Table1[[#This Row],[Cur_Amount Credit]]/ExchangeRate)))</f>
        <v/>
      </c>
      <c r="Z1709" s="201" t="str">
        <f>IF(E1709="","",(Table1[[#This Row],[Debit USD]]-Table1[[#This Row],[Credit USD]]))</f>
        <v/>
      </c>
      <c r="AA1709" s="226"/>
      <c r="AB1709" s="255"/>
      <c r="AC1709" s="1"/>
      <c r="AD1709" s="15"/>
      <c r="AE1709" s="15" t="str">
        <f>IF(AND(OR(Table1[[#This Row],[Account]]="15030",Table1[[#This Row],[Account]]="15035",Table1[[#This Row],[Account]]="20150"),Table1[[#This Row],[Vendor ID]]=""),1,"")</f>
        <v/>
      </c>
      <c r="AF1709" s="15"/>
      <c r="AG1709" s="15"/>
      <c r="AH1709" s="15"/>
      <c r="AI1709" s="46" t="str">
        <f>IF(Table1[[#This Row],[Posting Date]]&lt;&gt;"","GJ-"&amp;CountryID,"")</f>
        <v/>
      </c>
      <c r="AJ1709" s="59" t="str">
        <f>IF(Table1[[#This Row],[Posting Date]]&lt;&gt;"",Table1[[#This Row],[Posting Date]],"")</f>
        <v/>
      </c>
      <c r="AK1709" s="46"/>
      <c r="AL1709" s="46" t="str">
        <f>IF(Table1[[#This Row],[Description]]&lt;&gt;"",Table1[[#This Row],[Description]],"")</f>
        <v/>
      </c>
      <c r="AM1709" s="46" t="str">
        <f>IF(Table1[[#This Row],[Posting Date]]&lt;&gt;"",Table1[[#This Row],[Reference Number]],"")</f>
        <v/>
      </c>
      <c r="AN1709" s="46" t="str">
        <f>TRIM(Table1[[#This Row],[Line '#]])</f>
        <v/>
      </c>
      <c r="AO1709" s="46" t="str">
        <f>TRIM(Table1[[#This Row],[Account]])</f>
        <v/>
      </c>
      <c r="AP1709" s="46" t="str">
        <f>IF(Table1[[#This Row],[Posting Date]]&lt;&gt;"",$D$5,"")</f>
        <v/>
      </c>
      <c r="AQ1709" s="46" t="str">
        <f>TRIM(Table1[[#This Row],[Departments-Prgrams]])</f>
        <v/>
      </c>
      <c r="AR1709" s="46" t="str">
        <f>TRIM(Table1[[#This Row],[Grant]])</f>
        <v/>
      </c>
      <c r="AS1709" s="46" t="str">
        <f>TRIM(Table1[[#This Row],[Staff ID]])</f>
        <v/>
      </c>
      <c r="AT1709" s="46" t="str">
        <f>IF(TRIM(Table1[[#This Row],[Budget Code]])=0,"",TRIM(Table1[[#This Row],[Budget Code]]))</f>
        <v/>
      </c>
      <c r="AU1709" s="46" t="str">
        <f>IF(Table1[[#This Row],[Line Description]]&lt;&gt;"",Table1[[#This Row],[Line Description]],"")</f>
        <v/>
      </c>
      <c r="AV1709" s="46" t="str">
        <f>IF(Table1[[#This Row],[Cur_Amount Debit]]&gt;0,ROUND(Table1[[#This Row],[Cur_Amount Debit]],2),"")</f>
        <v/>
      </c>
      <c r="AW1709" s="46" t="str">
        <f>IF(Table1[[#This Row],[Cur_Amount Credit]]&gt;0,ROUND(Table1[[#This Row],[Cur_Amount Credit]],2),"")</f>
        <v/>
      </c>
      <c r="AX1709" s="46" t="str">
        <f>LEFT(Table1[[#This Row],[Cur]],3)</f>
        <v/>
      </c>
      <c r="AY1709" s="59"/>
      <c r="AZ1709" s="46"/>
      <c r="BA1709" s="46" t="str">
        <f>IF(Table1[[#This Row],[Cur]]&lt;&gt;"",IF(Table1[[#This Row],[Cur]]="USD","",ExchangeRate),"")</f>
        <v/>
      </c>
      <c r="BB1709" s="46" t="str">
        <f>IF(Table1[[#This Row],[Grant]]&lt;&gt;"",VLOOKUP(Table1[[#This Row],[Grant]],Grants!B:D,3),"")</f>
        <v/>
      </c>
      <c r="BC1709" s="46" t="str">
        <f>TRIM(Table1[[#This Row],[Vendor ID]])</f>
        <v/>
      </c>
      <c r="BD1709">
        <f>IF(Table1[[#This Row],[Reference Number]]=Q1708,BD1708,BD1708+1)</f>
        <v>0</v>
      </c>
    </row>
    <row r="1710" spans="1:56" ht="11.25" customHeight="1" x14ac:dyDescent="0.25">
      <c r="A1710" s="1"/>
      <c r="B1710" s="88" t="str">
        <f>IF(Table1[[#This Row],[Posting Date]]&lt;&gt;"",IF(Table1[[#This Row],[Reference Number]]=Q1709,B1709+1,1),"")</f>
        <v/>
      </c>
      <c r="C1710" s="61"/>
      <c r="D1710" s="61"/>
      <c r="E1710" s="138"/>
      <c r="F1710" s="141" t="str">
        <f>IFERROR(IF(VLOOKUP(Table1[[#This Row],[Budget Code Description]],Dimentions!$X$6:$AC$139,2,FALSE)="","",VLOOKUP(Table1[[#This Row],[Budget Code Description]],Dimentions!$X$6:$AC$139,2,FALSE)),"")</f>
        <v/>
      </c>
      <c r="G1710" s="141"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1" t="str">
        <f>IFERROR(VLOOKUP(Table1[[#This Row],[Budget Code Description]],Table6[#All],8,FALSE),"")</f>
        <v/>
      </c>
      <c r="L1710" s="63"/>
      <c r="M1710" s="65" t="str">
        <f>IFERROR(VLOOKUP(Table1[[#This Row],[Staff ID]],Table2[],2,FALSE),"")</f>
        <v/>
      </c>
      <c r="N1710" s="209" t="str">
        <f>IFERROR(IF(VLOOKUP(Table1[[#This Row],[Budget Code Description]],Dimentions!$X$6:$AC$134,4,FALSE)="","",VLOOKUP(Table1[[#This Row],[Budget Code Description]],Dimentions!$X$6:$AC$134,4,FALSE)),"")</f>
        <v/>
      </c>
      <c r="O1710" s="65" t="str">
        <f>IFERROR(VLOOKUP(Table1[[#This Row],[Vendor ID]],Table549[],2,FALSE),"")</f>
        <v/>
      </c>
      <c r="P1710" s="63"/>
      <c r="Q1710" s="141" t="str">
        <f>IF(Table1[[#This Row],[Posting Date]]&lt;&gt;"",$D$9,"")</f>
        <v/>
      </c>
      <c r="R1710" s="157" t="str">
        <f>IF(Table1[[#This Row],[Posting Date]]&lt;&gt;"",$D$10,"")</f>
        <v/>
      </c>
      <c r="S1710" s="66"/>
      <c r="T1710" s="63"/>
      <c r="U1710" s="67"/>
      <c r="V1710" s="67"/>
      <c r="W1710" s="67" t="str">
        <f t="shared" si="30"/>
        <v/>
      </c>
      <c r="X1710" s="159" t="str">
        <f>IF(E1710="","",(IF(Table1[[#This Row],[Cur]]="USD",Table1[[#This Row],[Cur_Amount Debit]],Table1[[#This Row],[Cur_Amount Debit]]/Table1[[#This Row],[Exchange Rate]])))</f>
        <v/>
      </c>
      <c r="Y1710" s="159" t="str">
        <f>IF(E1710="","",(IF(Table1[[#This Row],[Cur]]="USD",Table1[[#This Row],[Cur_Amount Credit]],Table1[[#This Row],[Cur_Amount Credit]]/ExchangeRate)))</f>
        <v/>
      </c>
      <c r="Z1710" s="201" t="str">
        <f>IF(E1710="","",(Table1[[#This Row],[Debit USD]]-Table1[[#This Row],[Credit USD]]))</f>
        <v/>
      </c>
      <c r="AA1710" s="226"/>
      <c r="AB1710" s="255"/>
      <c r="AC1710" s="1"/>
      <c r="AD1710" s="15"/>
      <c r="AE1710" s="15" t="str">
        <f>IF(AND(OR(Table1[[#This Row],[Account]]="15030",Table1[[#This Row],[Account]]="15035",Table1[[#This Row],[Account]]="20150"),Table1[[#This Row],[Vendor ID]]=""),1,"")</f>
        <v/>
      </c>
      <c r="AF1710" s="15"/>
      <c r="AG1710" s="15"/>
      <c r="AH1710" s="15"/>
      <c r="AI1710" s="46" t="str">
        <f>IF(Table1[[#This Row],[Posting Date]]&lt;&gt;"","GJ-"&amp;CountryID,"")</f>
        <v/>
      </c>
      <c r="AJ1710" s="59" t="str">
        <f>IF(Table1[[#This Row],[Posting Date]]&lt;&gt;"",Table1[[#This Row],[Posting Date]],"")</f>
        <v/>
      </c>
      <c r="AK1710" s="46"/>
      <c r="AL1710" s="46" t="str">
        <f>IF(Table1[[#This Row],[Description]]&lt;&gt;"",Table1[[#This Row],[Description]],"")</f>
        <v/>
      </c>
      <c r="AM1710" s="46" t="str">
        <f>IF(Table1[[#This Row],[Posting Date]]&lt;&gt;"",Table1[[#This Row],[Reference Number]],"")</f>
        <v/>
      </c>
      <c r="AN1710" s="46" t="str">
        <f>TRIM(Table1[[#This Row],[Line '#]])</f>
        <v/>
      </c>
      <c r="AO1710" s="46" t="str">
        <f>TRIM(Table1[[#This Row],[Account]])</f>
        <v/>
      </c>
      <c r="AP1710" s="46" t="str">
        <f>IF(Table1[[#This Row],[Posting Date]]&lt;&gt;"",$D$5,"")</f>
        <v/>
      </c>
      <c r="AQ1710" s="46" t="str">
        <f>TRIM(Table1[[#This Row],[Departments-Prgrams]])</f>
        <v/>
      </c>
      <c r="AR1710" s="46" t="str">
        <f>TRIM(Table1[[#This Row],[Grant]])</f>
        <v/>
      </c>
      <c r="AS1710" s="46" t="str">
        <f>TRIM(Table1[[#This Row],[Staff ID]])</f>
        <v/>
      </c>
      <c r="AT1710" s="46" t="str">
        <f>IF(TRIM(Table1[[#This Row],[Budget Code]])=0,"",TRIM(Table1[[#This Row],[Budget Code]]))</f>
        <v/>
      </c>
      <c r="AU1710" s="46" t="str">
        <f>IF(Table1[[#This Row],[Line Description]]&lt;&gt;"",Table1[[#This Row],[Line Description]],"")</f>
        <v/>
      </c>
      <c r="AV1710" s="46" t="str">
        <f>IF(Table1[[#This Row],[Cur_Amount Debit]]&gt;0,ROUND(Table1[[#This Row],[Cur_Amount Debit]],2),"")</f>
        <v/>
      </c>
      <c r="AW1710" s="46" t="str">
        <f>IF(Table1[[#This Row],[Cur_Amount Credit]]&gt;0,ROUND(Table1[[#This Row],[Cur_Amount Credit]],2),"")</f>
        <v/>
      </c>
      <c r="AX1710" s="46" t="str">
        <f>LEFT(Table1[[#This Row],[Cur]],3)</f>
        <v/>
      </c>
      <c r="AY1710" s="59"/>
      <c r="AZ1710" s="46"/>
      <c r="BA1710" s="46" t="str">
        <f>IF(Table1[[#This Row],[Cur]]&lt;&gt;"",IF(Table1[[#This Row],[Cur]]="USD","",ExchangeRate),"")</f>
        <v/>
      </c>
      <c r="BB1710" s="46" t="str">
        <f>IF(Table1[[#This Row],[Grant]]&lt;&gt;"",VLOOKUP(Table1[[#This Row],[Grant]],Grants!B:D,3),"")</f>
        <v/>
      </c>
      <c r="BC1710" s="46" t="str">
        <f>TRIM(Table1[[#This Row],[Vendor ID]])</f>
        <v/>
      </c>
      <c r="BD1710">
        <f>IF(Table1[[#This Row],[Reference Number]]=Q1709,BD1709,BD1709+1)</f>
        <v>0</v>
      </c>
    </row>
    <row r="1711" spans="1:56" ht="11.25" customHeight="1" x14ac:dyDescent="0.25">
      <c r="A1711" s="1"/>
      <c r="B1711" s="88" t="str">
        <f>IF(Table1[[#This Row],[Posting Date]]&lt;&gt;"",IF(Table1[[#This Row],[Reference Number]]=Q1710,B1710+1,1),"")</f>
        <v/>
      </c>
      <c r="C1711" s="61"/>
      <c r="D1711" s="61"/>
      <c r="E1711" s="138"/>
      <c r="F1711" s="141" t="str">
        <f>IFERROR(IF(VLOOKUP(Table1[[#This Row],[Budget Code Description]],Dimentions!$X$6:$AC$139,2,FALSE)="","",VLOOKUP(Table1[[#This Row],[Budget Code Description]],Dimentions!$X$6:$AC$139,2,FALSE)),"")</f>
        <v/>
      </c>
      <c r="G1711" s="141"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1" t="str">
        <f>IFERROR(VLOOKUP(Table1[[#This Row],[Budget Code Description]],Table6[#All],8,FALSE),"")</f>
        <v/>
      </c>
      <c r="L1711" s="63"/>
      <c r="M1711" s="65" t="str">
        <f>IFERROR(VLOOKUP(Table1[[#This Row],[Staff ID]],Table2[],2,FALSE),"")</f>
        <v/>
      </c>
      <c r="N1711" s="209" t="str">
        <f>IFERROR(IF(VLOOKUP(Table1[[#This Row],[Budget Code Description]],Dimentions!$X$6:$AC$134,4,FALSE)="","",VLOOKUP(Table1[[#This Row],[Budget Code Description]],Dimentions!$X$6:$AC$134,4,FALSE)),"")</f>
        <v/>
      </c>
      <c r="O1711" s="65" t="str">
        <f>IFERROR(VLOOKUP(Table1[[#This Row],[Vendor ID]],Table549[],2,FALSE),"")</f>
        <v/>
      </c>
      <c r="P1711" s="63"/>
      <c r="Q1711" s="141" t="str">
        <f>IF(Table1[[#This Row],[Posting Date]]&lt;&gt;"",$D$9,"")</f>
        <v/>
      </c>
      <c r="R1711" s="157" t="str">
        <f>IF(Table1[[#This Row],[Posting Date]]&lt;&gt;"",$D$10,"")</f>
        <v/>
      </c>
      <c r="S1711" s="66"/>
      <c r="T1711" s="63"/>
      <c r="U1711" s="67"/>
      <c r="V1711" s="67"/>
      <c r="W1711" s="67" t="str">
        <f t="shared" ref="W1711:W1774" si="31">IF(E1711="","",(ExchangeRate))</f>
        <v/>
      </c>
      <c r="X1711" s="159" t="str">
        <f>IF(E1711="","",(IF(Table1[[#This Row],[Cur]]="USD",Table1[[#This Row],[Cur_Amount Debit]],Table1[[#This Row],[Cur_Amount Debit]]/Table1[[#This Row],[Exchange Rate]])))</f>
        <v/>
      </c>
      <c r="Y1711" s="159" t="str">
        <f>IF(E1711="","",(IF(Table1[[#This Row],[Cur]]="USD",Table1[[#This Row],[Cur_Amount Credit]],Table1[[#This Row],[Cur_Amount Credit]]/ExchangeRate)))</f>
        <v/>
      </c>
      <c r="Z1711" s="201" t="str">
        <f>IF(E1711="","",(Table1[[#This Row],[Debit USD]]-Table1[[#This Row],[Credit USD]]))</f>
        <v/>
      </c>
      <c r="AA1711" s="226"/>
      <c r="AB1711" s="255"/>
      <c r="AC1711" s="1"/>
      <c r="AD1711" s="15"/>
      <c r="AE1711" s="15" t="str">
        <f>IF(AND(OR(Table1[[#This Row],[Account]]="15030",Table1[[#This Row],[Account]]="15035",Table1[[#This Row],[Account]]="20150"),Table1[[#This Row],[Vendor ID]]=""),1,"")</f>
        <v/>
      </c>
      <c r="AF1711" s="15"/>
      <c r="AG1711" s="15"/>
      <c r="AH1711" s="15"/>
      <c r="AI1711" s="46" t="str">
        <f>IF(Table1[[#This Row],[Posting Date]]&lt;&gt;"","GJ-"&amp;CountryID,"")</f>
        <v/>
      </c>
      <c r="AJ1711" s="59" t="str">
        <f>IF(Table1[[#This Row],[Posting Date]]&lt;&gt;"",Table1[[#This Row],[Posting Date]],"")</f>
        <v/>
      </c>
      <c r="AK1711" s="46"/>
      <c r="AL1711" s="46" t="str">
        <f>IF(Table1[[#This Row],[Description]]&lt;&gt;"",Table1[[#This Row],[Description]],"")</f>
        <v/>
      </c>
      <c r="AM1711" s="46" t="str">
        <f>IF(Table1[[#This Row],[Posting Date]]&lt;&gt;"",Table1[[#This Row],[Reference Number]],"")</f>
        <v/>
      </c>
      <c r="AN1711" s="46" t="str">
        <f>TRIM(Table1[[#This Row],[Line '#]])</f>
        <v/>
      </c>
      <c r="AO1711" s="46" t="str">
        <f>TRIM(Table1[[#This Row],[Account]])</f>
        <v/>
      </c>
      <c r="AP1711" s="46" t="str">
        <f>IF(Table1[[#This Row],[Posting Date]]&lt;&gt;"",$D$5,"")</f>
        <v/>
      </c>
      <c r="AQ1711" s="46" t="str">
        <f>TRIM(Table1[[#This Row],[Departments-Prgrams]])</f>
        <v/>
      </c>
      <c r="AR1711" s="46" t="str">
        <f>TRIM(Table1[[#This Row],[Grant]])</f>
        <v/>
      </c>
      <c r="AS1711" s="46" t="str">
        <f>TRIM(Table1[[#This Row],[Staff ID]])</f>
        <v/>
      </c>
      <c r="AT1711" s="46" t="str">
        <f>IF(TRIM(Table1[[#This Row],[Budget Code]])=0,"",TRIM(Table1[[#This Row],[Budget Code]]))</f>
        <v/>
      </c>
      <c r="AU1711" s="46" t="str">
        <f>IF(Table1[[#This Row],[Line Description]]&lt;&gt;"",Table1[[#This Row],[Line Description]],"")</f>
        <v/>
      </c>
      <c r="AV1711" s="46" t="str">
        <f>IF(Table1[[#This Row],[Cur_Amount Debit]]&gt;0,ROUND(Table1[[#This Row],[Cur_Amount Debit]],2),"")</f>
        <v/>
      </c>
      <c r="AW1711" s="46" t="str">
        <f>IF(Table1[[#This Row],[Cur_Amount Credit]]&gt;0,ROUND(Table1[[#This Row],[Cur_Amount Credit]],2),"")</f>
        <v/>
      </c>
      <c r="AX1711" s="46" t="str">
        <f>LEFT(Table1[[#This Row],[Cur]],3)</f>
        <v/>
      </c>
      <c r="AY1711" s="59"/>
      <c r="AZ1711" s="46"/>
      <c r="BA1711" s="46" t="str">
        <f>IF(Table1[[#This Row],[Cur]]&lt;&gt;"",IF(Table1[[#This Row],[Cur]]="USD","",ExchangeRate),"")</f>
        <v/>
      </c>
      <c r="BB1711" s="46" t="str">
        <f>IF(Table1[[#This Row],[Grant]]&lt;&gt;"",VLOOKUP(Table1[[#This Row],[Grant]],Grants!B:D,3),"")</f>
        <v/>
      </c>
      <c r="BC1711" s="46" t="str">
        <f>TRIM(Table1[[#This Row],[Vendor ID]])</f>
        <v/>
      </c>
      <c r="BD1711">
        <f>IF(Table1[[#This Row],[Reference Number]]=Q1710,BD1710,BD1710+1)</f>
        <v>0</v>
      </c>
    </row>
    <row r="1712" spans="1:56" ht="11.25" customHeight="1" x14ac:dyDescent="0.25">
      <c r="A1712" s="1"/>
      <c r="B1712" s="88" t="str">
        <f>IF(Table1[[#This Row],[Posting Date]]&lt;&gt;"",IF(Table1[[#This Row],[Reference Number]]=Q1711,B1711+1,1),"")</f>
        <v/>
      </c>
      <c r="C1712" s="61"/>
      <c r="D1712" s="61"/>
      <c r="E1712" s="138"/>
      <c r="F1712" s="141" t="str">
        <f>IFERROR(IF(VLOOKUP(Table1[[#This Row],[Budget Code Description]],Dimentions!$X$6:$AC$139,2,FALSE)="","",VLOOKUP(Table1[[#This Row],[Budget Code Description]],Dimentions!$X$6:$AC$139,2,FALSE)),"")</f>
        <v/>
      </c>
      <c r="G1712" s="141"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1" t="str">
        <f>IFERROR(VLOOKUP(Table1[[#This Row],[Budget Code Description]],Table6[#All],8,FALSE),"")</f>
        <v/>
      </c>
      <c r="L1712" s="63"/>
      <c r="M1712" s="65" t="str">
        <f>IFERROR(VLOOKUP(Table1[[#This Row],[Staff ID]],Table2[],2,FALSE),"")</f>
        <v/>
      </c>
      <c r="N1712" s="209" t="str">
        <f>IFERROR(IF(VLOOKUP(Table1[[#This Row],[Budget Code Description]],Dimentions!$X$6:$AC$134,4,FALSE)="","",VLOOKUP(Table1[[#This Row],[Budget Code Description]],Dimentions!$X$6:$AC$134,4,FALSE)),"")</f>
        <v/>
      </c>
      <c r="O1712" s="65" t="str">
        <f>IFERROR(VLOOKUP(Table1[[#This Row],[Vendor ID]],Table549[],2,FALSE),"")</f>
        <v/>
      </c>
      <c r="P1712" s="63"/>
      <c r="Q1712" s="141" t="str">
        <f>IF(Table1[[#This Row],[Posting Date]]&lt;&gt;"",$D$9,"")</f>
        <v/>
      </c>
      <c r="R1712" s="157" t="str">
        <f>IF(Table1[[#This Row],[Posting Date]]&lt;&gt;"",$D$10,"")</f>
        <v/>
      </c>
      <c r="S1712" s="66"/>
      <c r="T1712" s="63"/>
      <c r="U1712" s="67"/>
      <c r="V1712" s="67"/>
      <c r="W1712" s="67" t="str">
        <f t="shared" si="31"/>
        <v/>
      </c>
      <c r="X1712" s="159" t="str">
        <f>IF(E1712="","",(IF(Table1[[#This Row],[Cur]]="USD",Table1[[#This Row],[Cur_Amount Debit]],Table1[[#This Row],[Cur_Amount Debit]]/Table1[[#This Row],[Exchange Rate]])))</f>
        <v/>
      </c>
      <c r="Y1712" s="159" t="str">
        <f>IF(E1712="","",(IF(Table1[[#This Row],[Cur]]="USD",Table1[[#This Row],[Cur_Amount Credit]],Table1[[#This Row],[Cur_Amount Credit]]/ExchangeRate)))</f>
        <v/>
      </c>
      <c r="Z1712" s="201" t="str">
        <f>IF(E1712="","",(Table1[[#This Row],[Debit USD]]-Table1[[#This Row],[Credit USD]]))</f>
        <v/>
      </c>
      <c r="AA1712" s="226"/>
      <c r="AB1712" s="255"/>
      <c r="AC1712" s="1"/>
      <c r="AD1712" s="15"/>
      <c r="AE1712" s="15" t="str">
        <f>IF(AND(OR(Table1[[#This Row],[Account]]="15030",Table1[[#This Row],[Account]]="15035",Table1[[#This Row],[Account]]="20150"),Table1[[#This Row],[Vendor ID]]=""),1,"")</f>
        <v/>
      </c>
      <c r="AF1712" s="15"/>
      <c r="AG1712" s="15"/>
      <c r="AH1712" s="15"/>
      <c r="AI1712" s="46" t="str">
        <f>IF(Table1[[#This Row],[Posting Date]]&lt;&gt;"","GJ-"&amp;CountryID,"")</f>
        <v/>
      </c>
      <c r="AJ1712" s="59" t="str">
        <f>IF(Table1[[#This Row],[Posting Date]]&lt;&gt;"",Table1[[#This Row],[Posting Date]],"")</f>
        <v/>
      </c>
      <c r="AK1712" s="46"/>
      <c r="AL1712" s="46" t="str">
        <f>IF(Table1[[#This Row],[Description]]&lt;&gt;"",Table1[[#This Row],[Description]],"")</f>
        <v/>
      </c>
      <c r="AM1712" s="46" t="str">
        <f>IF(Table1[[#This Row],[Posting Date]]&lt;&gt;"",Table1[[#This Row],[Reference Number]],"")</f>
        <v/>
      </c>
      <c r="AN1712" s="46" t="str">
        <f>TRIM(Table1[[#This Row],[Line '#]])</f>
        <v/>
      </c>
      <c r="AO1712" s="46" t="str">
        <f>TRIM(Table1[[#This Row],[Account]])</f>
        <v/>
      </c>
      <c r="AP1712" s="46" t="str">
        <f>IF(Table1[[#This Row],[Posting Date]]&lt;&gt;"",$D$5,"")</f>
        <v/>
      </c>
      <c r="AQ1712" s="46" t="str">
        <f>TRIM(Table1[[#This Row],[Departments-Prgrams]])</f>
        <v/>
      </c>
      <c r="AR1712" s="46" t="str">
        <f>TRIM(Table1[[#This Row],[Grant]])</f>
        <v/>
      </c>
      <c r="AS1712" s="46" t="str">
        <f>TRIM(Table1[[#This Row],[Staff ID]])</f>
        <v/>
      </c>
      <c r="AT1712" s="46" t="str">
        <f>IF(TRIM(Table1[[#This Row],[Budget Code]])=0,"",TRIM(Table1[[#This Row],[Budget Code]]))</f>
        <v/>
      </c>
      <c r="AU1712" s="46" t="str">
        <f>IF(Table1[[#This Row],[Line Description]]&lt;&gt;"",Table1[[#This Row],[Line Description]],"")</f>
        <v/>
      </c>
      <c r="AV1712" s="46" t="str">
        <f>IF(Table1[[#This Row],[Cur_Amount Debit]]&gt;0,ROUND(Table1[[#This Row],[Cur_Amount Debit]],2),"")</f>
        <v/>
      </c>
      <c r="AW1712" s="46" t="str">
        <f>IF(Table1[[#This Row],[Cur_Amount Credit]]&gt;0,ROUND(Table1[[#This Row],[Cur_Amount Credit]],2),"")</f>
        <v/>
      </c>
      <c r="AX1712" s="46" t="str">
        <f>LEFT(Table1[[#This Row],[Cur]],3)</f>
        <v/>
      </c>
      <c r="AY1712" s="59"/>
      <c r="AZ1712" s="46"/>
      <c r="BA1712" s="46" t="str">
        <f>IF(Table1[[#This Row],[Cur]]&lt;&gt;"",IF(Table1[[#This Row],[Cur]]="USD","",ExchangeRate),"")</f>
        <v/>
      </c>
      <c r="BB1712" s="46" t="str">
        <f>IF(Table1[[#This Row],[Grant]]&lt;&gt;"",VLOOKUP(Table1[[#This Row],[Grant]],Grants!B:D,3),"")</f>
        <v/>
      </c>
      <c r="BC1712" s="46" t="str">
        <f>TRIM(Table1[[#This Row],[Vendor ID]])</f>
        <v/>
      </c>
      <c r="BD1712">
        <f>IF(Table1[[#This Row],[Reference Number]]=Q1711,BD1711,BD1711+1)</f>
        <v>0</v>
      </c>
    </row>
    <row r="1713" spans="1:56" ht="11.25" customHeight="1" x14ac:dyDescent="0.25">
      <c r="A1713" s="1"/>
      <c r="B1713" s="88" t="str">
        <f>IF(Table1[[#This Row],[Posting Date]]&lt;&gt;"",IF(Table1[[#This Row],[Reference Number]]=Q1712,B1712+1,1),"")</f>
        <v/>
      </c>
      <c r="C1713" s="61"/>
      <c r="D1713" s="61"/>
      <c r="E1713" s="138"/>
      <c r="F1713" s="141" t="str">
        <f>IFERROR(IF(VLOOKUP(Table1[[#This Row],[Budget Code Description]],Dimentions!$X$6:$AC$139,2,FALSE)="","",VLOOKUP(Table1[[#This Row],[Budget Code Description]],Dimentions!$X$6:$AC$139,2,FALSE)),"")</f>
        <v/>
      </c>
      <c r="G1713" s="141"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1" t="str">
        <f>IFERROR(VLOOKUP(Table1[[#This Row],[Budget Code Description]],Table6[#All],8,FALSE),"")</f>
        <v/>
      </c>
      <c r="L1713" s="63"/>
      <c r="M1713" s="65" t="str">
        <f>IFERROR(VLOOKUP(Table1[[#This Row],[Staff ID]],Table2[],2,FALSE),"")</f>
        <v/>
      </c>
      <c r="N1713" s="209" t="str">
        <f>IFERROR(IF(VLOOKUP(Table1[[#This Row],[Budget Code Description]],Dimentions!$X$6:$AC$134,4,FALSE)="","",VLOOKUP(Table1[[#This Row],[Budget Code Description]],Dimentions!$X$6:$AC$134,4,FALSE)),"")</f>
        <v/>
      </c>
      <c r="O1713" s="65" t="str">
        <f>IFERROR(VLOOKUP(Table1[[#This Row],[Vendor ID]],Table549[],2,FALSE),"")</f>
        <v/>
      </c>
      <c r="P1713" s="63"/>
      <c r="Q1713" s="141" t="str">
        <f>IF(Table1[[#This Row],[Posting Date]]&lt;&gt;"",$D$9,"")</f>
        <v/>
      </c>
      <c r="R1713" s="157" t="str">
        <f>IF(Table1[[#This Row],[Posting Date]]&lt;&gt;"",$D$10,"")</f>
        <v/>
      </c>
      <c r="S1713" s="66"/>
      <c r="T1713" s="63"/>
      <c r="U1713" s="67"/>
      <c r="V1713" s="67"/>
      <c r="W1713" s="67" t="str">
        <f t="shared" si="31"/>
        <v/>
      </c>
      <c r="X1713" s="159" t="str">
        <f>IF(E1713="","",(IF(Table1[[#This Row],[Cur]]="USD",Table1[[#This Row],[Cur_Amount Debit]],Table1[[#This Row],[Cur_Amount Debit]]/Table1[[#This Row],[Exchange Rate]])))</f>
        <v/>
      </c>
      <c r="Y1713" s="159" t="str">
        <f>IF(E1713="","",(IF(Table1[[#This Row],[Cur]]="USD",Table1[[#This Row],[Cur_Amount Credit]],Table1[[#This Row],[Cur_Amount Credit]]/ExchangeRate)))</f>
        <v/>
      </c>
      <c r="Z1713" s="201" t="str">
        <f>IF(E1713="","",(Table1[[#This Row],[Debit USD]]-Table1[[#This Row],[Credit USD]]))</f>
        <v/>
      </c>
      <c r="AA1713" s="226"/>
      <c r="AB1713" s="255"/>
      <c r="AC1713" s="1"/>
      <c r="AD1713" s="15"/>
      <c r="AE1713" s="15" t="str">
        <f>IF(AND(OR(Table1[[#This Row],[Account]]="15030",Table1[[#This Row],[Account]]="15035",Table1[[#This Row],[Account]]="20150"),Table1[[#This Row],[Vendor ID]]=""),1,"")</f>
        <v/>
      </c>
      <c r="AF1713" s="15"/>
      <c r="AG1713" s="15"/>
      <c r="AH1713" s="15"/>
      <c r="AI1713" s="46" t="str">
        <f>IF(Table1[[#This Row],[Posting Date]]&lt;&gt;"","GJ-"&amp;CountryID,"")</f>
        <v/>
      </c>
      <c r="AJ1713" s="59" t="str">
        <f>IF(Table1[[#This Row],[Posting Date]]&lt;&gt;"",Table1[[#This Row],[Posting Date]],"")</f>
        <v/>
      </c>
      <c r="AK1713" s="46"/>
      <c r="AL1713" s="46" t="str">
        <f>IF(Table1[[#This Row],[Description]]&lt;&gt;"",Table1[[#This Row],[Description]],"")</f>
        <v/>
      </c>
      <c r="AM1713" s="46" t="str">
        <f>IF(Table1[[#This Row],[Posting Date]]&lt;&gt;"",Table1[[#This Row],[Reference Number]],"")</f>
        <v/>
      </c>
      <c r="AN1713" s="46" t="str">
        <f>TRIM(Table1[[#This Row],[Line '#]])</f>
        <v/>
      </c>
      <c r="AO1713" s="46" t="str">
        <f>TRIM(Table1[[#This Row],[Account]])</f>
        <v/>
      </c>
      <c r="AP1713" s="46" t="str">
        <f>IF(Table1[[#This Row],[Posting Date]]&lt;&gt;"",$D$5,"")</f>
        <v/>
      </c>
      <c r="AQ1713" s="46" t="str">
        <f>TRIM(Table1[[#This Row],[Departments-Prgrams]])</f>
        <v/>
      </c>
      <c r="AR1713" s="46" t="str">
        <f>TRIM(Table1[[#This Row],[Grant]])</f>
        <v/>
      </c>
      <c r="AS1713" s="46" t="str">
        <f>TRIM(Table1[[#This Row],[Staff ID]])</f>
        <v/>
      </c>
      <c r="AT1713" s="46" t="str">
        <f>IF(TRIM(Table1[[#This Row],[Budget Code]])=0,"",TRIM(Table1[[#This Row],[Budget Code]]))</f>
        <v/>
      </c>
      <c r="AU1713" s="46" t="str">
        <f>IF(Table1[[#This Row],[Line Description]]&lt;&gt;"",Table1[[#This Row],[Line Description]],"")</f>
        <v/>
      </c>
      <c r="AV1713" s="46" t="str">
        <f>IF(Table1[[#This Row],[Cur_Amount Debit]]&gt;0,ROUND(Table1[[#This Row],[Cur_Amount Debit]],2),"")</f>
        <v/>
      </c>
      <c r="AW1713" s="46" t="str">
        <f>IF(Table1[[#This Row],[Cur_Amount Credit]]&gt;0,ROUND(Table1[[#This Row],[Cur_Amount Credit]],2),"")</f>
        <v/>
      </c>
      <c r="AX1713" s="46" t="str">
        <f>LEFT(Table1[[#This Row],[Cur]],3)</f>
        <v/>
      </c>
      <c r="AY1713" s="59"/>
      <c r="AZ1713" s="46"/>
      <c r="BA1713" s="46" t="str">
        <f>IF(Table1[[#This Row],[Cur]]&lt;&gt;"",IF(Table1[[#This Row],[Cur]]="USD","",ExchangeRate),"")</f>
        <v/>
      </c>
      <c r="BB1713" s="46" t="str">
        <f>IF(Table1[[#This Row],[Grant]]&lt;&gt;"",VLOOKUP(Table1[[#This Row],[Grant]],Grants!B:D,3),"")</f>
        <v/>
      </c>
      <c r="BC1713" s="46" t="str">
        <f>TRIM(Table1[[#This Row],[Vendor ID]])</f>
        <v/>
      </c>
      <c r="BD1713">
        <f>IF(Table1[[#This Row],[Reference Number]]=Q1712,BD1712,BD1712+1)</f>
        <v>0</v>
      </c>
    </row>
    <row r="1714" spans="1:56" ht="11.25" customHeight="1" x14ac:dyDescent="0.25">
      <c r="A1714" s="1"/>
      <c r="B1714" s="88" t="str">
        <f>IF(Table1[[#This Row],[Posting Date]]&lt;&gt;"",IF(Table1[[#This Row],[Reference Number]]=Q1713,B1713+1,1),"")</f>
        <v/>
      </c>
      <c r="C1714" s="61"/>
      <c r="D1714" s="61"/>
      <c r="E1714" s="138"/>
      <c r="F1714" s="141" t="str">
        <f>IFERROR(IF(VLOOKUP(Table1[[#This Row],[Budget Code Description]],Dimentions!$X$6:$AC$139,2,FALSE)="","",VLOOKUP(Table1[[#This Row],[Budget Code Description]],Dimentions!$X$6:$AC$139,2,FALSE)),"")</f>
        <v/>
      </c>
      <c r="G1714" s="141"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1" t="str">
        <f>IFERROR(VLOOKUP(Table1[[#This Row],[Budget Code Description]],Table6[#All],8,FALSE),"")</f>
        <v/>
      </c>
      <c r="L1714" s="63"/>
      <c r="M1714" s="65" t="str">
        <f>IFERROR(VLOOKUP(Table1[[#This Row],[Staff ID]],Table2[],2,FALSE),"")</f>
        <v/>
      </c>
      <c r="N1714" s="209" t="str">
        <f>IFERROR(IF(VLOOKUP(Table1[[#This Row],[Budget Code Description]],Dimentions!$X$6:$AC$134,4,FALSE)="","",VLOOKUP(Table1[[#This Row],[Budget Code Description]],Dimentions!$X$6:$AC$134,4,FALSE)),"")</f>
        <v/>
      </c>
      <c r="O1714" s="65" t="str">
        <f>IFERROR(VLOOKUP(Table1[[#This Row],[Vendor ID]],Table549[],2,FALSE),"")</f>
        <v/>
      </c>
      <c r="P1714" s="63"/>
      <c r="Q1714" s="141" t="str">
        <f>IF(Table1[[#This Row],[Posting Date]]&lt;&gt;"",$D$9,"")</f>
        <v/>
      </c>
      <c r="R1714" s="157" t="str">
        <f>IF(Table1[[#This Row],[Posting Date]]&lt;&gt;"",$D$10,"")</f>
        <v/>
      </c>
      <c r="S1714" s="66"/>
      <c r="T1714" s="63"/>
      <c r="U1714" s="67"/>
      <c r="V1714" s="67"/>
      <c r="W1714" s="67" t="str">
        <f t="shared" si="31"/>
        <v/>
      </c>
      <c r="X1714" s="159" t="str">
        <f>IF(E1714="","",(IF(Table1[[#This Row],[Cur]]="USD",Table1[[#This Row],[Cur_Amount Debit]],Table1[[#This Row],[Cur_Amount Debit]]/Table1[[#This Row],[Exchange Rate]])))</f>
        <v/>
      </c>
      <c r="Y1714" s="159" t="str">
        <f>IF(E1714="","",(IF(Table1[[#This Row],[Cur]]="USD",Table1[[#This Row],[Cur_Amount Credit]],Table1[[#This Row],[Cur_Amount Credit]]/ExchangeRate)))</f>
        <v/>
      </c>
      <c r="Z1714" s="201" t="str">
        <f>IF(E1714="","",(Table1[[#This Row],[Debit USD]]-Table1[[#This Row],[Credit USD]]))</f>
        <v/>
      </c>
      <c r="AA1714" s="226"/>
      <c r="AB1714" s="255"/>
      <c r="AC1714" s="1"/>
      <c r="AD1714" s="15"/>
      <c r="AE1714" s="15" t="str">
        <f>IF(AND(OR(Table1[[#This Row],[Account]]="15030",Table1[[#This Row],[Account]]="15035",Table1[[#This Row],[Account]]="20150"),Table1[[#This Row],[Vendor ID]]=""),1,"")</f>
        <v/>
      </c>
      <c r="AF1714" s="15"/>
      <c r="AG1714" s="15"/>
      <c r="AH1714" s="15"/>
      <c r="AI1714" s="46" t="str">
        <f>IF(Table1[[#This Row],[Posting Date]]&lt;&gt;"","GJ-"&amp;CountryID,"")</f>
        <v/>
      </c>
      <c r="AJ1714" s="59" t="str">
        <f>IF(Table1[[#This Row],[Posting Date]]&lt;&gt;"",Table1[[#This Row],[Posting Date]],"")</f>
        <v/>
      </c>
      <c r="AK1714" s="46"/>
      <c r="AL1714" s="46" t="str">
        <f>IF(Table1[[#This Row],[Description]]&lt;&gt;"",Table1[[#This Row],[Description]],"")</f>
        <v/>
      </c>
      <c r="AM1714" s="46" t="str">
        <f>IF(Table1[[#This Row],[Posting Date]]&lt;&gt;"",Table1[[#This Row],[Reference Number]],"")</f>
        <v/>
      </c>
      <c r="AN1714" s="46" t="str">
        <f>TRIM(Table1[[#This Row],[Line '#]])</f>
        <v/>
      </c>
      <c r="AO1714" s="46" t="str">
        <f>TRIM(Table1[[#This Row],[Account]])</f>
        <v/>
      </c>
      <c r="AP1714" s="46" t="str">
        <f>IF(Table1[[#This Row],[Posting Date]]&lt;&gt;"",$D$5,"")</f>
        <v/>
      </c>
      <c r="AQ1714" s="46" t="str">
        <f>TRIM(Table1[[#This Row],[Departments-Prgrams]])</f>
        <v/>
      </c>
      <c r="AR1714" s="46" t="str">
        <f>TRIM(Table1[[#This Row],[Grant]])</f>
        <v/>
      </c>
      <c r="AS1714" s="46" t="str">
        <f>TRIM(Table1[[#This Row],[Staff ID]])</f>
        <v/>
      </c>
      <c r="AT1714" s="46" t="str">
        <f>IF(TRIM(Table1[[#This Row],[Budget Code]])=0,"",TRIM(Table1[[#This Row],[Budget Code]]))</f>
        <v/>
      </c>
      <c r="AU1714" s="46" t="str">
        <f>IF(Table1[[#This Row],[Line Description]]&lt;&gt;"",Table1[[#This Row],[Line Description]],"")</f>
        <v/>
      </c>
      <c r="AV1714" s="46" t="str">
        <f>IF(Table1[[#This Row],[Cur_Amount Debit]]&gt;0,ROUND(Table1[[#This Row],[Cur_Amount Debit]],2),"")</f>
        <v/>
      </c>
      <c r="AW1714" s="46" t="str">
        <f>IF(Table1[[#This Row],[Cur_Amount Credit]]&gt;0,ROUND(Table1[[#This Row],[Cur_Amount Credit]],2),"")</f>
        <v/>
      </c>
      <c r="AX1714" s="46" t="str">
        <f>LEFT(Table1[[#This Row],[Cur]],3)</f>
        <v/>
      </c>
      <c r="AY1714" s="59"/>
      <c r="AZ1714" s="46"/>
      <c r="BA1714" s="46" t="str">
        <f>IF(Table1[[#This Row],[Cur]]&lt;&gt;"",IF(Table1[[#This Row],[Cur]]="USD","",ExchangeRate),"")</f>
        <v/>
      </c>
      <c r="BB1714" s="46" t="str">
        <f>IF(Table1[[#This Row],[Grant]]&lt;&gt;"",VLOOKUP(Table1[[#This Row],[Grant]],Grants!B:D,3),"")</f>
        <v/>
      </c>
      <c r="BC1714" s="46" t="str">
        <f>TRIM(Table1[[#This Row],[Vendor ID]])</f>
        <v/>
      </c>
      <c r="BD1714">
        <f>IF(Table1[[#This Row],[Reference Number]]=Q1713,BD1713,BD1713+1)</f>
        <v>0</v>
      </c>
    </row>
    <row r="1715" spans="1:56" ht="11.25" customHeight="1" x14ac:dyDescent="0.25">
      <c r="A1715" s="1"/>
      <c r="B1715" s="88" t="str">
        <f>IF(Table1[[#This Row],[Posting Date]]&lt;&gt;"",IF(Table1[[#This Row],[Reference Number]]=Q1714,B1714+1,1),"")</f>
        <v/>
      </c>
      <c r="C1715" s="61"/>
      <c r="D1715" s="61"/>
      <c r="E1715" s="138"/>
      <c r="F1715" s="141" t="str">
        <f>IFERROR(IF(VLOOKUP(Table1[[#This Row],[Budget Code Description]],Dimentions!$X$6:$AC$139,2,FALSE)="","",VLOOKUP(Table1[[#This Row],[Budget Code Description]],Dimentions!$X$6:$AC$139,2,FALSE)),"")</f>
        <v/>
      </c>
      <c r="G1715" s="141"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1" t="str">
        <f>IFERROR(VLOOKUP(Table1[[#This Row],[Budget Code Description]],Table6[#All],8,FALSE),"")</f>
        <v/>
      </c>
      <c r="L1715" s="63"/>
      <c r="M1715" s="65" t="str">
        <f>IFERROR(VLOOKUP(Table1[[#This Row],[Staff ID]],Table2[],2,FALSE),"")</f>
        <v/>
      </c>
      <c r="N1715" s="209" t="str">
        <f>IFERROR(IF(VLOOKUP(Table1[[#This Row],[Budget Code Description]],Dimentions!$X$6:$AC$134,4,FALSE)="","",VLOOKUP(Table1[[#This Row],[Budget Code Description]],Dimentions!$X$6:$AC$134,4,FALSE)),"")</f>
        <v/>
      </c>
      <c r="O1715" s="65" t="str">
        <f>IFERROR(VLOOKUP(Table1[[#This Row],[Vendor ID]],Table549[],2,FALSE),"")</f>
        <v/>
      </c>
      <c r="P1715" s="63"/>
      <c r="Q1715" s="141" t="str">
        <f>IF(Table1[[#This Row],[Posting Date]]&lt;&gt;"",$D$9,"")</f>
        <v/>
      </c>
      <c r="R1715" s="157" t="str">
        <f>IF(Table1[[#This Row],[Posting Date]]&lt;&gt;"",$D$10,"")</f>
        <v/>
      </c>
      <c r="S1715" s="66"/>
      <c r="T1715" s="63"/>
      <c r="U1715" s="67"/>
      <c r="V1715" s="67"/>
      <c r="W1715" s="67" t="str">
        <f t="shared" si="31"/>
        <v/>
      </c>
      <c r="X1715" s="159" t="str">
        <f>IF(E1715="","",(IF(Table1[[#This Row],[Cur]]="USD",Table1[[#This Row],[Cur_Amount Debit]],Table1[[#This Row],[Cur_Amount Debit]]/Table1[[#This Row],[Exchange Rate]])))</f>
        <v/>
      </c>
      <c r="Y1715" s="159" t="str">
        <f>IF(E1715="","",(IF(Table1[[#This Row],[Cur]]="USD",Table1[[#This Row],[Cur_Amount Credit]],Table1[[#This Row],[Cur_Amount Credit]]/ExchangeRate)))</f>
        <v/>
      </c>
      <c r="Z1715" s="201" t="str">
        <f>IF(E1715="","",(Table1[[#This Row],[Debit USD]]-Table1[[#This Row],[Credit USD]]))</f>
        <v/>
      </c>
      <c r="AA1715" s="226"/>
      <c r="AB1715" s="255"/>
      <c r="AC1715" s="1"/>
      <c r="AD1715" s="15"/>
      <c r="AE1715" s="15" t="str">
        <f>IF(AND(OR(Table1[[#This Row],[Account]]="15030",Table1[[#This Row],[Account]]="15035",Table1[[#This Row],[Account]]="20150"),Table1[[#This Row],[Vendor ID]]=""),1,"")</f>
        <v/>
      </c>
      <c r="AF1715" s="15"/>
      <c r="AG1715" s="15"/>
      <c r="AH1715" s="15"/>
      <c r="AI1715" s="46" t="str">
        <f>IF(Table1[[#This Row],[Posting Date]]&lt;&gt;"","GJ-"&amp;CountryID,"")</f>
        <v/>
      </c>
      <c r="AJ1715" s="59" t="str">
        <f>IF(Table1[[#This Row],[Posting Date]]&lt;&gt;"",Table1[[#This Row],[Posting Date]],"")</f>
        <v/>
      </c>
      <c r="AK1715" s="46"/>
      <c r="AL1715" s="46" t="str">
        <f>IF(Table1[[#This Row],[Description]]&lt;&gt;"",Table1[[#This Row],[Description]],"")</f>
        <v/>
      </c>
      <c r="AM1715" s="46" t="str">
        <f>IF(Table1[[#This Row],[Posting Date]]&lt;&gt;"",Table1[[#This Row],[Reference Number]],"")</f>
        <v/>
      </c>
      <c r="AN1715" s="46" t="str">
        <f>TRIM(Table1[[#This Row],[Line '#]])</f>
        <v/>
      </c>
      <c r="AO1715" s="46" t="str">
        <f>TRIM(Table1[[#This Row],[Account]])</f>
        <v/>
      </c>
      <c r="AP1715" s="46" t="str">
        <f>IF(Table1[[#This Row],[Posting Date]]&lt;&gt;"",$D$5,"")</f>
        <v/>
      </c>
      <c r="AQ1715" s="46" t="str">
        <f>TRIM(Table1[[#This Row],[Departments-Prgrams]])</f>
        <v/>
      </c>
      <c r="AR1715" s="46" t="str">
        <f>TRIM(Table1[[#This Row],[Grant]])</f>
        <v/>
      </c>
      <c r="AS1715" s="46" t="str">
        <f>TRIM(Table1[[#This Row],[Staff ID]])</f>
        <v/>
      </c>
      <c r="AT1715" s="46" t="str">
        <f>IF(TRIM(Table1[[#This Row],[Budget Code]])=0,"",TRIM(Table1[[#This Row],[Budget Code]]))</f>
        <v/>
      </c>
      <c r="AU1715" s="46" t="str">
        <f>IF(Table1[[#This Row],[Line Description]]&lt;&gt;"",Table1[[#This Row],[Line Description]],"")</f>
        <v/>
      </c>
      <c r="AV1715" s="46" t="str">
        <f>IF(Table1[[#This Row],[Cur_Amount Debit]]&gt;0,ROUND(Table1[[#This Row],[Cur_Amount Debit]],2),"")</f>
        <v/>
      </c>
      <c r="AW1715" s="46" t="str">
        <f>IF(Table1[[#This Row],[Cur_Amount Credit]]&gt;0,ROUND(Table1[[#This Row],[Cur_Amount Credit]],2),"")</f>
        <v/>
      </c>
      <c r="AX1715" s="46" t="str">
        <f>LEFT(Table1[[#This Row],[Cur]],3)</f>
        <v/>
      </c>
      <c r="AY1715" s="59"/>
      <c r="AZ1715" s="46"/>
      <c r="BA1715" s="46" t="str">
        <f>IF(Table1[[#This Row],[Cur]]&lt;&gt;"",IF(Table1[[#This Row],[Cur]]="USD","",ExchangeRate),"")</f>
        <v/>
      </c>
      <c r="BB1715" s="46" t="str">
        <f>IF(Table1[[#This Row],[Grant]]&lt;&gt;"",VLOOKUP(Table1[[#This Row],[Grant]],Grants!B:D,3),"")</f>
        <v/>
      </c>
      <c r="BC1715" s="46" t="str">
        <f>TRIM(Table1[[#This Row],[Vendor ID]])</f>
        <v/>
      </c>
      <c r="BD1715">
        <f>IF(Table1[[#This Row],[Reference Number]]=Q1714,BD1714,BD1714+1)</f>
        <v>0</v>
      </c>
    </row>
    <row r="1716" spans="1:56" ht="11.25" customHeight="1" x14ac:dyDescent="0.25">
      <c r="A1716" s="1"/>
      <c r="B1716" s="88" t="str">
        <f>IF(Table1[[#This Row],[Posting Date]]&lt;&gt;"",IF(Table1[[#This Row],[Reference Number]]=Q1715,B1715+1,1),"")</f>
        <v/>
      </c>
      <c r="C1716" s="61"/>
      <c r="D1716" s="61"/>
      <c r="E1716" s="138"/>
      <c r="F1716" s="141" t="str">
        <f>IFERROR(IF(VLOOKUP(Table1[[#This Row],[Budget Code Description]],Dimentions!$X$6:$AC$139,2,FALSE)="","",VLOOKUP(Table1[[#This Row],[Budget Code Description]],Dimentions!$X$6:$AC$139,2,FALSE)),"")</f>
        <v/>
      </c>
      <c r="G1716" s="141"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1" t="str">
        <f>IFERROR(VLOOKUP(Table1[[#This Row],[Budget Code Description]],Table6[#All],8,FALSE),"")</f>
        <v/>
      </c>
      <c r="L1716" s="63"/>
      <c r="M1716" s="65" t="str">
        <f>IFERROR(VLOOKUP(Table1[[#This Row],[Staff ID]],Table2[],2,FALSE),"")</f>
        <v/>
      </c>
      <c r="N1716" s="209" t="str">
        <f>IFERROR(IF(VLOOKUP(Table1[[#This Row],[Budget Code Description]],Dimentions!$X$6:$AC$134,4,FALSE)="","",VLOOKUP(Table1[[#This Row],[Budget Code Description]],Dimentions!$X$6:$AC$134,4,FALSE)),"")</f>
        <v/>
      </c>
      <c r="O1716" s="65" t="str">
        <f>IFERROR(VLOOKUP(Table1[[#This Row],[Vendor ID]],Table549[],2,FALSE),"")</f>
        <v/>
      </c>
      <c r="P1716" s="63"/>
      <c r="Q1716" s="141" t="str">
        <f>IF(Table1[[#This Row],[Posting Date]]&lt;&gt;"",$D$9,"")</f>
        <v/>
      </c>
      <c r="R1716" s="157" t="str">
        <f>IF(Table1[[#This Row],[Posting Date]]&lt;&gt;"",$D$10,"")</f>
        <v/>
      </c>
      <c r="S1716" s="66"/>
      <c r="T1716" s="63"/>
      <c r="U1716" s="67"/>
      <c r="V1716" s="67"/>
      <c r="W1716" s="67" t="str">
        <f t="shared" si="31"/>
        <v/>
      </c>
      <c r="X1716" s="159" t="str">
        <f>IF(E1716="","",(IF(Table1[[#This Row],[Cur]]="USD",Table1[[#This Row],[Cur_Amount Debit]],Table1[[#This Row],[Cur_Amount Debit]]/Table1[[#This Row],[Exchange Rate]])))</f>
        <v/>
      </c>
      <c r="Y1716" s="159" t="str">
        <f>IF(E1716="","",(IF(Table1[[#This Row],[Cur]]="USD",Table1[[#This Row],[Cur_Amount Credit]],Table1[[#This Row],[Cur_Amount Credit]]/ExchangeRate)))</f>
        <v/>
      </c>
      <c r="Z1716" s="201" t="str">
        <f>IF(E1716="","",(Table1[[#This Row],[Debit USD]]-Table1[[#This Row],[Credit USD]]))</f>
        <v/>
      </c>
      <c r="AA1716" s="226"/>
      <c r="AB1716" s="255"/>
      <c r="AC1716" s="1"/>
      <c r="AD1716" s="15"/>
      <c r="AE1716" s="15" t="str">
        <f>IF(AND(OR(Table1[[#This Row],[Account]]="15030",Table1[[#This Row],[Account]]="15035",Table1[[#This Row],[Account]]="20150"),Table1[[#This Row],[Vendor ID]]=""),1,"")</f>
        <v/>
      </c>
      <c r="AF1716" s="15"/>
      <c r="AG1716" s="15"/>
      <c r="AH1716" s="15"/>
      <c r="AI1716" s="46" t="str">
        <f>IF(Table1[[#This Row],[Posting Date]]&lt;&gt;"","GJ-"&amp;CountryID,"")</f>
        <v/>
      </c>
      <c r="AJ1716" s="59" t="str">
        <f>IF(Table1[[#This Row],[Posting Date]]&lt;&gt;"",Table1[[#This Row],[Posting Date]],"")</f>
        <v/>
      </c>
      <c r="AK1716" s="46"/>
      <c r="AL1716" s="46" t="str">
        <f>IF(Table1[[#This Row],[Description]]&lt;&gt;"",Table1[[#This Row],[Description]],"")</f>
        <v/>
      </c>
      <c r="AM1716" s="46" t="str">
        <f>IF(Table1[[#This Row],[Posting Date]]&lt;&gt;"",Table1[[#This Row],[Reference Number]],"")</f>
        <v/>
      </c>
      <c r="AN1716" s="46" t="str">
        <f>TRIM(Table1[[#This Row],[Line '#]])</f>
        <v/>
      </c>
      <c r="AO1716" s="46" t="str">
        <f>TRIM(Table1[[#This Row],[Account]])</f>
        <v/>
      </c>
      <c r="AP1716" s="46" t="str">
        <f>IF(Table1[[#This Row],[Posting Date]]&lt;&gt;"",$D$5,"")</f>
        <v/>
      </c>
      <c r="AQ1716" s="46" t="str">
        <f>TRIM(Table1[[#This Row],[Departments-Prgrams]])</f>
        <v/>
      </c>
      <c r="AR1716" s="46" t="str">
        <f>TRIM(Table1[[#This Row],[Grant]])</f>
        <v/>
      </c>
      <c r="AS1716" s="46" t="str">
        <f>TRIM(Table1[[#This Row],[Staff ID]])</f>
        <v/>
      </c>
      <c r="AT1716" s="46" t="str">
        <f>IF(TRIM(Table1[[#This Row],[Budget Code]])=0,"",TRIM(Table1[[#This Row],[Budget Code]]))</f>
        <v/>
      </c>
      <c r="AU1716" s="46" t="str">
        <f>IF(Table1[[#This Row],[Line Description]]&lt;&gt;"",Table1[[#This Row],[Line Description]],"")</f>
        <v/>
      </c>
      <c r="AV1716" s="46" t="str">
        <f>IF(Table1[[#This Row],[Cur_Amount Debit]]&gt;0,ROUND(Table1[[#This Row],[Cur_Amount Debit]],2),"")</f>
        <v/>
      </c>
      <c r="AW1716" s="46" t="str">
        <f>IF(Table1[[#This Row],[Cur_Amount Credit]]&gt;0,ROUND(Table1[[#This Row],[Cur_Amount Credit]],2),"")</f>
        <v/>
      </c>
      <c r="AX1716" s="46" t="str">
        <f>LEFT(Table1[[#This Row],[Cur]],3)</f>
        <v/>
      </c>
      <c r="AY1716" s="59"/>
      <c r="AZ1716" s="46"/>
      <c r="BA1716" s="46" t="str">
        <f>IF(Table1[[#This Row],[Cur]]&lt;&gt;"",IF(Table1[[#This Row],[Cur]]="USD","",ExchangeRate),"")</f>
        <v/>
      </c>
      <c r="BB1716" s="46" t="str">
        <f>IF(Table1[[#This Row],[Grant]]&lt;&gt;"",VLOOKUP(Table1[[#This Row],[Grant]],Grants!B:D,3),"")</f>
        <v/>
      </c>
      <c r="BC1716" s="46" t="str">
        <f>TRIM(Table1[[#This Row],[Vendor ID]])</f>
        <v/>
      </c>
      <c r="BD1716">
        <f>IF(Table1[[#This Row],[Reference Number]]=Q1715,BD1715,BD1715+1)</f>
        <v>0</v>
      </c>
    </row>
    <row r="1717" spans="1:56" ht="11.25" customHeight="1" x14ac:dyDescent="0.25">
      <c r="A1717" s="1"/>
      <c r="B1717" s="88" t="str">
        <f>IF(Table1[[#This Row],[Posting Date]]&lt;&gt;"",IF(Table1[[#This Row],[Reference Number]]=Q1716,B1716+1,1),"")</f>
        <v/>
      </c>
      <c r="C1717" s="61"/>
      <c r="D1717" s="61"/>
      <c r="E1717" s="138"/>
      <c r="F1717" s="141" t="str">
        <f>IFERROR(IF(VLOOKUP(Table1[[#This Row],[Budget Code Description]],Dimentions!$X$6:$AC$139,2,FALSE)="","",VLOOKUP(Table1[[#This Row],[Budget Code Description]],Dimentions!$X$6:$AC$139,2,FALSE)),"")</f>
        <v/>
      </c>
      <c r="G1717" s="141"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1" t="str">
        <f>IFERROR(VLOOKUP(Table1[[#This Row],[Budget Code Description]],Table6[#All],8,FALSE),"")</f>
        <v/>
      </c>
      <c r="L1717" s="63"/>
      <c r="M1717" s="65" t="str">
        <f>IFERROR(VLOOKUP(Table1[[#This Row],[Staff ID]],Table2[],2,FALSE),"")</f>
        <v/>
      </c>
      <c r="N1717" s="209" t="str">
        <f>IFERROR(IF(VLOOKUP(Table1[[#This Row],[Budget Code Description]],Dimentions!$X$6:$AC$134,4,FALSE)="","",VLOOKUP(Table1[[#This Row],[Budget Code Description]],Dimentions!$X$6:$AC$134,4,FALSE)),"")</f>
        <v/>
      </c>
      <c r="O1717" s="65" t="str">
        <f>IFERROR(VLOOKUP(Table1[[#This Row],[Vendor ID]],Table549[],2,FALSE),"")</f>
        <v/>
      </c>
      <c r="P1717" s="63"/>
      <c r="Q1717" s="141" t="str">
        <f>IF(Table1[[#This Row],[Posting Date]]&lt;&gt;"",$D$9,"")</f>
        <v/>
      </c>
      <c r="R1717" s="157" t="str">
        <f>IF(Table1[[#This Row],[Posting Date]]&lt;&gt;"",$D$10,"")</f>
        <v/>
      </c>
      <c r="S1717" s="66"/>
      <c r="T1717" s="63"/>
      <c r="U1717" s="67"/>
      <c r="V1717" s="67"/>
      <c r="W1717" s="67" t="str">
        <f t="shared" si="31"/>
        <v/>
      </c>
      <c r="X1717" s="159" t="str">
        <f>IF(E1717="","",(IF(Table1[[#This Row],[Cur]]="USD",Table1[[#This Row],[Cur_Amount Debit]],Table1[[#This Row],[Cur_Amount Debit]]/Table1[[#This Row],[Exchange Rate]])))</f>
        <v/>
      </c>
      <c r="Y1717" s="159" t="str">
        <f>IF(E1717="","",(IF(Table1[[#This Row],[Cur]]="USD",Table1[[#This Row],[Cur_Amount Credit]],Table1[[#This Row],[Cur_Amount Credit]]/ExchangeRate)))</f>
        <v/>
      </c>
      <c r="Z1717" s="201" t="str">
        <f>IF(E1717="","",(Table1[[#This Row],[Debit USD]]-Table1[[#This Row],[Credit USD]]))</f>
        <v/>
      </c>
      <c r="AA1717" s="226"/>
      <c r="AB1717" s="255"/>
      <c r="AC1717" s="1"/>
      <c r="AD1717" s="15"/>
      <c r="AE1717" s="15" t="str">
        <f>IF(AND(OR(Table1[[#This Row],[Account]]="15030",Table1[[#This Row],[Account]]="15035",Table1[[#This Row],[Account]]="20150"),Table1[[#This Row],[Vendor ID]]=""),1,"")</f>
        <v/>
      </c>
      <c r="AF1717" s="15"/>
      <c r="AG1717" s="15"/>
      <c r="AH1717" s="15"/>
      <c r="AI1717" s="46" t="str">
        <f>IF(Table1[[#This Row],[Posting Date]]&lt;&gt;"","GJ-"&amp;CountryID,"")</f>
        <v/>
      </c>
      <c r="AJ1717" s="59" t="str">
        <f>IF(Table1[[#This Row],[Posting Date]]&lt;&gt;"",Table1[[#This Row],[Posting Date]],"")</f>
        <v/>
      </c>
      <c r="AK1717" s="46"/>
      <c r="AL1717" s="46" t="str">
        <f>IF(Table1[[#This Row],[Description]]&lt;&gt;"",Table1[[#This Row],[Description]],"")</f>
        <v/>
      </c>
      <c r="AM1717" s="46" t="str">
        <f>IF(Table1[[#This Row],[Posting Date]]&lt;&gt;"",Table1[[#This Row],[Reference Number]],"")</f>
        <v/>
      </c>
      <c r="AN1717" s="46" t="str">
        <f>TRIM(Table1[[#This Row],[Line '#]])</f>
        <v/>
      </c>
      <c r="AO1717" s="46" t="str">
        <f>TRIM(Table1[[#This Row],[Account]])</f>
        <v/>
      </c>
      <c r="AP1717" s="46" t="str">
        <f>IF(Table1[[#This Row],[Posting Date]]&lt;&gt;"",$D$5,"")</f>
        <v/>
      </c>
      <c r="AQ1717" s="46" t="str">
        <f>TRIM(Table1[[#This Row],[Departments-Prgrams]])</f>
        <v/>
      </c>
      <c r="AR1717" s="46" t="str">
        <f>TRIM(Table1[[#This Row],[Grant]])</f>
        <v/>
      </c>
      <c r="AS1717" s="46" t="str">
        <f>TRIM(Table1[[#This Row],[Staff ID]])</f>
        <v/>
      </c>
      <c r="AT1717" s="46" t="str">
        <f>IF(TRIM(Table1[[#This Row],[Budget Code]])=0,"",TRIM(Table1[[#This Row],[Budget Code]]))</f>
        <v/>
      </c>
      <c r="AU1717" s="46" t="str">
        <f>IF(Table1[[#This Row],[Line Description]]&lt;&gt;"",Table1[[#This Row],[Line Description]],"")</f>
        <v/>
      </c>
      <c r="AV1717" s="46" t="str">
        <f>IF(Table1[[#This Row],[Cur_Amount Debit]]&gt;0,ROUND(Table1[[#This Row],[Cur_Amount Debit]],2),"")</f>
        <v/>
      </c>
      <c r="AW1717" s="46" t="str">
        <f>IF(Table1[[#This Row],[Cur_Amount Credit]]&gt;0,ROUND(Table1[[#This Row],[Cur_Amount Credit]],2),"")</f>
        <v/>
      </c>
      <c r="AX1717" s="46" t="str">
        <f>LEFT(Table1[[#This Row],[Cur]],3)</f>
        <v/>
      </c>
      <c r="AY1717" s="59"/>
      <c r="AZ1717" s="46"/>
      <c r="BA1717" s="46" t="str">
        <f>IF(Table1[[#This Row],[Cur]]&lt;&gt;"",IF(Table1[[#This Row],[Cur]]="USD","",ExchangeRate),"")</f>
        <v/>
      </c>
      <c r="BB1717" s="46" t="str">
        <f>IF(Table1[[#This Row],[Grant]]&lt;&gt;"",VLOOKUP(Table1[[#This Row],[Grant]],Grants!B:D,3),"")</f>
        <v/>
      </c>
      <c r="BC1717" s="46" t="str">
        <f>TRIM(Table1[[#This Row],[Vendor ID]])</f>
        <v/>
      </c>
      <c r="BD1717">
        <f>IF(Table1[[#This Row],[Reference Number]]=Q1716,BD1716,BD1716+1)</f>
        <v>0</v>
      </c>
    </row>
    <row r="1718" spans="1:56" ht="11.25" customHeight="1" x14ac:dyDescent="0.25">
      <c r="A1718" s="1"/>
      <c r="B1718" s="88" t="str">
        <f>IF(Table1[[#This Row],[Posting Date]]&lt;&gt;"",IF(Table1[[#This Row],[Reference Number]]=Q1717,B1717+1,1),"")</f>
        <v/>
      </c>
      <c r="C1718" s="61"/>
      <c r="D1718" s="61"/>
      <c r="E1718" s="138"/>
      <c r="F1718" s="141" t="str">
        <f>IFERROR(IF(VLOOKUP(Table1[[#This Row],[Budget Code Description]],Dimentions!$X$6:$AC$139,2,FALSE)="","",VLOOKUP(Table1[[#This Row],[Budget Code Description]],Dimentions!$X$6:$AC$139,2,FALSE)),"")</f>
        <v/>
      </c>
      <c r="G1718" s="141"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1" t="str">
        <f>IFERROR(VLOOKUP(Table1[[#This Row],[Budget Code Description]],Table6[#All],8,FALSE),"")</f>
        <v/>
      </c>
      <c r="L1718" s="63"/>
      <c r="M1718" s="65" t="str">
        <f>IFERROR(VLOOKUP(Table1[[#This Row],[Staff ID]],Table2[],2,FALSE),"")</f>
        <v/>
      </c>
      <c r="N1718" s="209" t="str">
        <f>IFERROR(IF(VLOOKUP(Table1[[#This Row],[Budget Code Description]],Dimentions!$X$6:$AC$134,4,FALSE)="","",VLOOKUP(Table1[[#This Row],[Budget Code Description]],Dimentions!$X$6:$AC$134,4,FALSE)),"")</f>
        <v/>
      </c>
      <c r="O1718" s="65" t="str">
        <f>IFERROR(VLOOKUP(Table1[[#This Row],[Vendor ID]],Table549[],2,FALSE),"")</f>
        <v/>
      </c>
      <c r="P1718" s="63"/>
      <c r="Q1718" s="141" t="str">
        <f>IF(Table1[[#This Row],[Posting Date]]&lt;&gt;"",$D$9,"")</f>
        <v/>
      </c>
      <c r="R1718" s="157" t="str">
        <f>IF(Table1[[#This Row],[Posting Date]]&lt;&gt;"",$D$10,"")</f>
        <v/>
      </c>
      <c r="S1718" s="66"/>
      <c r="T1718" s="63"/>
      <c r="U1718" s="67"/>
      <c r="V1718" s="67"/>
      <c r="W1718" s="67" t="str">
        <f t="shared" si="31"/>
        <v/>
      </c>
      <c r="X1718" s="159" t="str">
        <f>IF(E1718="","",(IF(Table1[[#This Row],[Cur]]="USD",Table1[[#This Row],[Cur_Amount Debit]],Table1[[#This Row],[Cur_Amount Debit]]/Table1[[#This Row],[Exchange Rate]])))</f>
        <v/>
      </c>
      <c r="Y1718" s="159" t="str">
        <f>IF(E1718="","",(IF(Table1[[#This Row],[Cur]]="USD",Table1[[#This Row],[Cur_Amount Credit]],Table1[[#This Row],[Cur_Amount Credit]]/ExchangeRate)))</f>
        <v/>
      </c>
      <c r="Z1718" s="201" t="str">
        <f>IF(E1718="","",(Table1[[#This Row],[Debit USD]]-Table1[[#This Row],[Credit USD]]))</f>
        <v/>
      </c>
      <c r="AA1718" s="226"/>
      <c r="AB1718" s="255"/>
      <c r="AC1718" s="1"/>
      <c r="AD1718" s="15"/>
      <c r="AE1718" s="15" t="str">
        <f>IF(AND(OR(Table1[[#This Row],[Account]]="15030",Table1[[#This Row],[Account]]="15035",Table1[[#This Row],[Account]]="20150"),Table1[[#This Row],[Vendor ID]]=""),1,"")</f>
        <v/>
      </c>
      <c r="AF1718" s="15"/>
      <c r="AG1718" s="15"/>
      <c r="AH1718" s="15"/>
      <c r="AI1718" s="46" t="str">
        <f>IF(Table1[[#This Row],[Posting Date]]&lt;&gt;"","GJ-"&amp;CountryID,"")</f>
        <v/>
      </c>
      <c r="AJ1718" s="59" t="str">
        <f>IF(Table1[[#This Row],[Posting Date]]&lt;&gt;"",Table1[[#This Row],[Posting Date]],"")</f>
        <v/>
      </c>
      <c r="AK1718" s="46"/>
      <c r="AL1718" s="46" t="str">
        <f>IF(Table1[[#This Row],[Description]]&lt;&gt;"",Table1[[#This Row],[Description]],"")</f>
        <v/>
      </c>
      <c r="AM1718" s="46" t="str">
        <f>IF(Table1[[#This Row],[Posting Date]]&lt;&gt;"",Table1[[#This Row],[Reference Number]],"")</f>
        <v/>
      </c>
      <c r="AN1718" s="46" t="str">
        <f>TRIM(Table1[[#This Row],[Line '#]])</f>
        <v/>
      </c>
      <c r="AO1718" s="46" t="str">
        <f>TRIM(Table1[[#This Row],[Account]])</f>
        <v/>
      </c>
      <c r="AP1718" s="46" t="str">
        <f>IF(Table1[[#This Row],[Posting Date]]&lt;&gt;"",$D$5,"")</f>
        <v/>
      </c>
      <c r="AQ1718" s="46" t="str">
        <f>TRIM(Table1[[#This Row],[Departments-Prgrams]])</f>
        <v/>
      </c>
      <c r="AR1718" s="46" t="str">
        <f>TRIM(Table1[[#This Row],[Grant]])</f>
        <v/>
      </c>
      <c r="AS1718" s="46" t="str">
        <f>TRIM(Table1[[#This Row],[Staff ID]])</f>
        <v/>
      </c>
      <c r="AT1718" s="46" t="str">
        <f>IF(TRIM(Table1[[#This Row],[Budget Code]])=0,"",TRIM(Table1[[#This Row],[Budget Code]]))</f>
        <v/>
      </c>
      <c r="AU1718" s="46" t="str">
        <f>IF(Table1[[#This Row],[Line Description]]&lt;&gt;"",Table1[[#This Row],[Line Description]],"")</f>
        <v/>
      </c>
      <c r="AV1718" s="46" t="str">
        <f>IF(Table1[[#This Row],[Cur_Amount Debit]]&gt;0,ROUND(Table1[[#This Row],[Cur_Amount Debit]],2),"")</f>
        <v/>
      </c>
      <c r="AW1718" s="46" t="str">
        <f>IF(Table1[[#This Row],[Cur_Amount Credit]]&gt;0,ROUND(Table1[[#This Row],[Cur_Amount Credit]],2),"")</f>
        <v/>
      </c>
      <c r="AX1718" s="46" t="str">
        <f>LEFT(Table1[[#This Row],[Cur]],3)</f>
        <v/>
      </c>
      <c r="AY1718" s="59"/>
      <c r="AZ1718" s="46"/>
      <c r="BA1718" s="46" t="str">
        <f>IF(Table1[[#This Row],[Cur]]&lt;&gt;"",IF(Table1[[#This Row],[Cur]]="USD","",ExchangeRate),"")</f>
        <v/>
      </c>
      <c r="BB1718" s="46" t="str">
        <f>IF(Table1[[#This Row],[Grant]]&lt;&gt;"",VLOOKUP(Table1[[#This Row],[Grant]],Grants!B:D,3),"")</f>
        <v/>
      </c>
      <c r="BC1718" s="46" t="str">
        <f>TRIM(Table1[[#This Row],[Vendor ID]])</f>
        <v/>
      </c>
      <c r="BD1718">
        <f>IF(Table1[[#This Row],[Reference Number]]=Q1717,BD1717,BD1717+1)</f>
        <v>0</v>
      </c>
    </row>
    <row r="1719" spans="1:56" ht="11.25" customHeight="1" x14ac:dyDescent="0.25">
      <c r="A1719" s="1"/>
      <c r="B1719" s="88" t="str">
        <f>IF(Table1[[#This Row],[Posting Date]]&lt;&gt;"",IF(Table1[[#This Row],[Reference Number]]=Q1718,B1718+1,1),"")</f>
        <v/>
      </c>
      <c r="C1719" s="61"/>
      <c r="D1719" s="61"/>
      <c r="E1719" s="138"/>
      <c r="F1719" s="141" t="str">
        <f>IFERROR(IF(VLOOKUP(Table1[[#This Row],[Budget Code Description]],Dimentions!$X$6:$AC$139,2,FALSE)="","",VLOOKUP(Table1[[#This Row],[Budget Code Description]],Dimentions!$X$6:$AC$139,2,FALSE)),"")</f>
        <v/>
      </c>
      <c r="G1719" s="141"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1" t="str">
        <f>IFERROR(VLOOKUP(Table1[[#This Row],[Budget Code Description]],Table6[#All],8,FALSE),"")</f>
        <v/>
      </c>
      <c r="L1719" s="63"/>
      <c r="M1719" s="65" t="str">
        <f>IFERROR(VLOOKUP(Table1[[#This Row],[Staff ID]],Table2[],2,FALSE),"")</f>
        <v/>
      </c>
      <c r="N1719" s="209" t="str">
        <f>IFERROR(IF(VLOOKUP(Table1[[#This Row],[Budget Code Description]],Dimentions!$X$6:$AC$134,4,FALSE)="","",VLOOKUP(Table1[[#This Row],[Budget Code Description]],Dimentions!$X$6:$AC$134,4,FALSE)),"")</f>
        <v/>
      </c>
      <c r="O1719" s="65" t="str">
        <f>IFERROR(VLOOKUP(Table1[[#This Row],[Vendor ID]],Table549[],2,FALSE),"")</f>
        <v/>
      </c>
      <c r="P1719" s="63"/>
      <c r="Q1719" s="141" t="str">
        <f>IF(Table1[[#This Row],[Posting Date]]&lt;&gt;"",$D$9,"")</f>
        <v/>
      </c>
      <c r="R1719" s="157" t="str">
        <f>IF(Table1[[#This Row],[Posting Date]]&lt;&gt;"",$D$10,"")</f>
        <v/>
      </c>
      <c r="S1719" s="66"/>
      <c r="T1719" s="63"/>
      <c r="U1719" s="67"/>
      <c r="V1719" s="67"/>
      <c r="W1719" s="67" t="str">
        <f t="shared" si="31"/>
        <v/>
      </c>
      <c r="X1719" s="159" t="str">
        <f>IF(E1719="","",(IF(Table1[[#This Row],[Cur]]="USD",Table1[[#This Row],[Cur_Amount Debit]],Table1[[#This Row],[Cur_Amount Debit]]/Table1[[#This Row],[Exchange Rate]])))</f>
        <v/>
      </c>
      <c r="Y1719" s="159" t="str">
        <f>IF(E1719="","",(IF(Table1[[#This Row],[Cur]]="USD",Table1[[#This Row],[Cur_Amount Credit]],Table1[[#This Row],[Cur_Amount Credit]]/ExchangeRate)))</f>
        <v/>
      </c>
      <c r="Z1719" s="201" t="str">
        <f>IF(E1719="","",(Table1[[#This Row],[Debit USD]]-Table1[[#This Row],[Credit USD]]))</f>
        <v/>
      </c>
      <c r="AA1719" s="226"/>
      <c r="AB1719" s="255"/>
      <c r="AC1719" s="1"/>
      <c r="AD1719" s="15"/>
      <c r="AE1719" s="15" t="str">
        <f>IF(AND(OR(Table1[[#This Row],[Account]]="15030",Table1[[#This Row],[Account]]="15035",Table1[[#This Row],[Account]]="20150"),Table1[[#This Row],[Vendor ID]]=""),1,"")</f>
        <v/>
      </c>
      <c r="AF1719" s="15"/>
      <c r="AG1719" s="15"/>
      <c r="AH1719" s="15"/>
      <c r="AI1719" s="46" t="str">
        <f>IF(Table1[[#This Row],[Posting Date]]&lt;&gt;"","GJ-"&amp;CountryID,"")</f>
        <v/>
      </c>
      <c r="AJ1719" s="59" t="str">
        <f>IF(Table1[[#This Row],[Posting Date]]&lt;&gt;"",Table1[[#This Row],[Posting Date]],"")</f>
        <v/>
      </c>
      <c r="AK1719" s="46"/>
      <c r="AL1719" s="46" t="str">
        <f>IF(Table1[[#This Row],[Description]]&lt;&gt;"",Table1[[#This Row],[Description]],"")</f>
        <v/>
      </c>
      <c r="AM1719" s="46" t="str">
        <f>IF(Table1[[#This Row],[Posting Date]]&lt;&gt;"",Table1[[#This Row],[Reference Number]],"")</f>
        <v/>
      </c>
      <c r="AN1719" s="46" t="str">
        <f>TRIM(Table1[[#This Row],[Line '#]])</f>
        <v/>
      </c>
      <c r="AO1719" s="46" t="str">
        <f>TRIM(Table1[[#This Row],[Account]])</f>
        <v/>
      </c>
      <c r="AP1719" s="46" t="str">
        <f>IF(Table1[[#This Row],[Posting Date]]&lt;&gt;"",$D$5,"")</f>
        <v/>
      </c>
      <c r="AQ1719" s="46" t="str">
        <f>TRIM(Table1[[#This Row],[Departments-Prgrams]])</f>
        <v/>
      </c>
      <c r="AR1719" s="46" t="str">
        <f>TRIM(Table1[[#This Row],[Grant]])</f>
        <v/>
      </c>
      <c r="AS1719" s="46" t="str">
        <f>TRIM(Table1[[#This Row],[Staff ID]])</f>
        <v/>
      </c>
      <c r="AT1719" s="46" t="str">
        <f>IF(TRIM(Table1[[#This Row],[Budget Code]])=0,"",TRIM(Table1[[#This Row],[Budget Code]]))</f>
        <v/>
      </c>
      <c r="AU1719" s="46" t="str">
        <f>IF(Table1[[#This Row],[Line Description]]&lt;&gt;"",Table1[[#This Row],[Line Description]],"")</f>
        <v/>
      </c>
      <c r="AV1719" s="46" t="str">
        <f>IF(Table1[[#This Row],[Cur_Amount Debit]]&gt;0,ROUND(Table1[[#This Row],[Cur_Amount Debit]],2),"")</f>
        <v/>
      </c>
      <c r="AW1719" s="46" t="str">
        <f>IF(Table1[[#This Row],[Cur_Amount Credit]]&gt;0,ROUND(Table1[[#This Row],[Cur_Amount Credit]],2),"")</f>
        <v/>
      </c>
      <c r="AX1719" s="46" t="str">
        <f>LEFT(Table1[[#This Row],[Cur]],3)</f>
        <v/>
      </c>
      <c r="AY1719" s="59"/>
      <c r="AZ1719" s="46"/>
      <c r="BA1719" s="46" t="str">
        <f>IF(Table1[[#This Row],[Cur]]&lt;&gt;"",IF(Table1[[#This Row],[Cur]]="USD","",ExchangeRate),"")</f>
        <v/>
      </c>
      <c r="BB1719" s="46" t="str">
        <f>IF(Table1[[#This Row],[Grant]]&lt;&gt;"",VLOOKUP(Table1[[#This Row],[Grant]],Grants!B:D,3),"")</f>
        <v/>
      </c>
      <c r="BC1719" s="46" t="str">
        <f>TRIM(Table1[[#This Row],[Vendor ID]])</f>
        <v/>
      </c>
      <c r="BD1719">
        <f>IF(Table1[[#This Row],[Reference Number]]=Q1718,BD1718,BD1718+1)</f>
        <v>0</v>
      </c>
    </row>
    <row r="1720" spans="1:56" ht="11.25" customHeight="1" x14ac:dyDescent="0.25">
      <c r="A1720" s="1"/>
      <c r="B1720" s="88" t="str">
        <f>IF(Table1[[#This Row],[Posting Date]]&lt;&gt;"",IF(Table1[[#This Row],[Reference Number]]=Q1719,B1719+1,1),"")</f>
        <v/>
      </c>
      <c r="C1720" s="61"/>
      <c r="D1720" s="61"/>
      <c r="E1720" s="138"/>
      <c r="F1720" s="141" t="str">
        <f>IFERROR(IF(VLOOKUP(Table1[[#This Row],[Budget Code Description]],Dimentions!$X$6:$AC$139,2,FALSE)="","",VLOOKUP(Table1[[#This Row],[Budget Code Description]],Dimentions!$X$6:$AC$139,2,FALSE)),"")</f>
        <v/>
      </c>
      <c r="G1720" s="141"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1" t="str">
        <f>IFERROR(VLOOKUP(Table1[[#This Row],[Budget Code Description]],Table6[#All],8,FALSE),"")</f>
        <v/>
      </c>
      <c r="L1720" s="63"/>
      <c r="M1720" s="65" t="str">
        <f>IFERROR(VLOOKUP(Table1[[#This Row],[Staff ID]],Table2[],2,FALSE),"")</f>
        <v/>
      </c>
      <c r="N1720" s="209" t="str">
        <f>IFERROR(IF(VLOOKUP(Table1[[#This Row],[Budget Code Description]],Dimentions!$X$6:$AC$134,4,FALSE)="","",VLOOKUP(Table1[[#This Row],[Budget Code Description]],Dimentions!$X$6:$AC$134,4,FALSE)),"")</f>
        <v/>
      </c>
      <c r="O1720" s="65" t="str">
        <f>IFERROR(VLOOKUP(Table1[[#This Row],[Vendor ID]],Table549[],2,FALSE),"")</f>
        <v/>
      </c>
      <c r="P1720" s="63"/>
      <c r="Q1720" s="141" t="str">
        <f>IF(Table1[[#This Row],[Posting Date]]&lt;&gt;"",$D$9,"")</f>
        <v/>
      </c>
      <c r="R1720" s="157" t="str">
        <f>IF(Table1[[#This Row],[Posting Date]]&lt;&gt;"",$D$10,"")</f>
        <v/>
      </c>
      <c r="S1720" s="66"/>
      <c r="T1720" s="63"/>
      <c r="U1720" s="67"/>
      <c r="V1720" s="67"/>
      <c r="W1720" s="67" t="str">
        <f t="shared" si="31"/>
        <v/>
      </c>
      <c r="X1720" s="159" t="str">
        <f>IF(E1720="","",(IF(Table1[[#This Row],[Cur]]="USD",Table1[[#This Row],[Cur_Amount Debit]],Table1[[#This Row],[Cur_Amount Debit]]/Table1[[#This Row],[Exchange Rate]])))</f>
        <v/>
      </c>
      <c r="Y1720" s="159" t="str">
        <f>IF(E1720="","",(IF(Table1[[#This Row],[Cur]]="USD",Table1[[#This Row],[Cur_Amount Credit]],Table1[[#This Row],[Cur_Amount Credit]]/ExchangeRate)))</f>
        <v/>
      </c>
      <c r="Z1720" s="201" t="str">
        <f>IF(E1720="","",(Table1[[#This Row],[Debit USD]]-Table1[[#This Row],[Credit USD]]))</f>
        <v/>
      </c>
      <c r="AA1720" s="226"/>
      <c r="AB1720" s="255"/>
      <c r="AC1720" s="1"/>
      <c r="AD1720" s="15"/>
      <c r="AE1720" s="15" t="str">
        <f>IF(AND(OR(Table1[[#This Row],[Account]]="15030",Table1[[#This Row],[Account]]="15035",Table1[[#This Row],[Account]]="20150"),Table1[[#This Row],[Vendor ID]]=""),1,"")</f>
        <v/>
      </c>
      <c r="AF1720" s="15"/>
      <c r="AG1720" s="15"/>
      <c r="AH1720" s="15"/>
      <c r="AI1720" s="46" t="str">
        <f>IF(Table1[[#This Row],[Posting Date]]&lt;&gt;"","GJ-"&amp;CountryID,"")</f>
        <v/>
      </c>
      <c r="AJ1720" s="59" t="str">
        <f>IF(Table1[[#This Row],[Posting Date]]&lt;&gt;"",Table1[[#This Row],[Posting Date]],"")</f>
        <v/>
      </c>
      <c r="AK1720" s="46"/>
      <c r="AL1720" s="46" t="str">
        <f>IF(Table1[[#This Row],[Description]]&lt;&gt;"",Table1[[#This Row],[Description]],"")</f>
        <v/>
      </c>
      <c r="AM1720" s="46" t="str">
        <f>IF(Table1[[#This Row],[Posting Date]]&lt;&gt;"",Table1[[#This Row],[Reference Number]],"")</f>
        <v/>
      </c>
      <c r="AN1720" s="46" t="str">
        <f>TRIM(Table1[[#This Row],[Line '#]])</f>
        <v/>
      </c>
      <c r="AO1720" s="46" t="str">
        <f>TRIM(Table1[[#This Row],[Account]])</f>
        <v/>
      </c>
      <c r="AP1720" s="46" t="str">
        <f>IF(Table1[[#This Row],[Posting Date]]&lt;&gt;"",$D$5,"")</f>
        <v/>
      </c>
      <c r="AQ1720" s="46" t="str">
        <f>TRIM(Table1[[#This Row],[Departments-Prgrams]])</f>
        <v/>
      </c>
      <c r="AR1720" s="46" t="str">
        <f>TRIM(Table1[[#This Row],[Grant]])</f>
        <v/>
      </c>
      <c r="AS1720" s="46" t="str">
        <f>TRIM(Table1[[#This Row],[Staff ID]])</f>
        <v/>
      </c>
      <c r="AT1720" s="46" t="str">
        <f>IF(TRIM(Table1[[#This Row],[Budget Code]])=0,"",TRIM(Table1[[#This Row],[Budget Code]]))</f>
        <v/>
      </c>
      <c r="AU1720" s="46" t="str">
        <f>IF(Table1[[#This Row],[Line Description]]&lt;&gt;"",Table1[[#This Row],[Line Description]],"")</f>
        <v/>
      </c>
      <c r="AV1720" s="46" t="str">
        <f>IF(Table1[[#This Row],[Cur_Amount Debit]]&gt;0,ROUND(Table1[[#This Row],[Cur_Amount Debit]],2),"")</f>
        <v/>
      </c>
      <c r="AW1720" s="46" t="str">
        <f>IF(Table1[[#This Row],[Cur_Amount Credit]]&gt;0,ROUND(Table1[[#This Row],[Cur_Amount Credit]],2),"")</f>
        <v/>
      </c>
      <c r="AX1720" s="46" t="str">
        <f>LEFT(Table1[[#This Row],[Cur]],3)</f>
        <v/>
      </c>
      <c r="AY1720" s="59"/>
      <c r="AZ1720" s="46"/>
      <c r="BA1720" s="46" t="str">
        <f>IF(Table1[[#This Row],[Cur]]&lt;&gt;"",IF(Table1[[#This Row],[Cur]]="USD","",ExchangeRate),"")</f>
        <v/>
      </c>
      <c r="BB1720" s="46" t="str">
        <f>IF(Table1[[#This Row],[Grant]]&lt;&gt;"",VLOOKUP(Table1[[#This Row],[Grant]],Grants!B:D,3),"")</f>
        <v/>
      </c>
      <c r="BC1720" s="46" t="str">
        <f>TRIM(Table1[[#This Row],[Vendor ID]])</f>
        <v/>
      </c>
      <c r="BD1720">
        <f>IF(Table1[[#This Row],[Reference Number]]=Q1719,BD1719,BD1719+1)</f>
        <v>0</v>
      </c>
    </row>
    <row r="1721" spans="1:56" ht="11.25" customHeight="1" x14ac:dyDescent="0.25">
      <c r="A1721" s="1"/>
      <c r="B1721" s="88" t="str">
        <f>IF(Table1[[#This Row],[Posting Date]]&lt;&gt;"",IF(Table1[[#This Row],[Reference Number]]=Q1720,B1720+1,1),"")</f>
        <v/>
      </c>
      <c r="C1721" s="61"/>
      <c r="D1721" s="61"/>
      <c r="E1721" s="138"/>
      <c r="F1721" s="141" t="str">
        <f>IFERROR(IF(VLOOKUP(Table1[[#This Row],[Budget Code Description]],Dimentions!$X$6:$AC$139,2,FALSE)="","",VLOOKUP(Table1[[#This Row],[Budget Code Description]],Dimentions!$X$6:$AC$139,2,FALSE)),"")</f>
        <v/>
      </c>
      <c r="G1721" s="141"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1" t="str">
        <f>IFERROR(VLOOKUP(Table1[[#This Row],[Budget Code Description]],Table6[#All],8,FALSE),"")</f>
        <v/>
      </c>
      <c r="L1721" s="63"/>
      <c r="M1721" s="65" t="str">
        <f>IFERROR(VLOOKUP(Table1[[#This Row],[Staff ID]],Table2[],2,FALSE),"")</f>
        <v/>
      </c>
      <c r="N1721" s="209" t="str">
        <f>IFERROR(IF(VLOOKUP(Table1[[#This Row],[Budget Code Description]],Dimentions!$X$6:$AC$134,4,FALSE)="","",VLOOKUP(Table1[[#This Row],[Budget Code Description]],Dimentions!$X$6:$AC$134,4,FALSE)),"")</f>
        <v/>
      </c>
      <c r="O1721" s="65" t="str">
        <f>IFERROR(VLOOKUP(Table1[[#This Row],[Vendor ID]],Table549[],2,FALSE),"")</f>
        <v/>
      </c>
      <c r="P1721" s="63"/>
      <c r="Q1721" s="141" t="str">
        <f>IF(Table1[[#This Row],[Posting Date]]&lt;&gt;"",$D$9,"")</f>
        <v/>
      </c>
      <c r="R1721" s="157" t="str">
        <f>IF(Table1[[#This Row],[Posting Date]]&lt;&gt;"",$D$10,"")</f>
        <v/>
      </c>
      <c r="S1721" s="66"/>
      <c r="T1721" s="63"/>
      <c r="U1721" s="67"/>
      <c r="V1721" s="67"/>
      <c r="W1721" s="67" t="str">
        <f t="shared" si="31"/>
        <v/>
      </c>
      <c r="X1721" s="159" t="str">
        <f>IF(E1721="","",(IF(Table1[[#This Row],[Cur]]="USD",Table1[[#This Row],[Cur_Amount Debit]],Table1[[#This Row],[Cur_Amount Debit]]/Table1[[#This Row],[Exchange Rate]])))</f>
        <v/>
      </c>
      <c r="Y1721" s="159" t="str">
        <f>IF(E1721="","",(IF(Table1[[#This Row],[Cur]]="USD",Table1[[#This Row],[Cur_Amount Credit]],Table1[[#This Row],[Cur_Amount Credit]]/ExchangeRate)))</f>
        <v/>
      </c>
      <c r="Z1721" s="201" t="str">
        <f>IF(E1721="","",(Table1[[#This Row],[Debit USD]]-Table1[[#This Row],[Credit USD]]))</f>
        <v/>
      </c>
      <c r="AA1721" s="226"/>
      <c r="AB1721" s="255"/>
      <c r="AC1721" s="1"/>
      <c r="AD1721" s="15"/>
      <c r="AE1721" s="15" t="str">
        <f>IF(AND(OR(Table1[[#This Row],[Account]]="15030",Table1[[#This Row],[Account]]="15035",Table1[[#This Row],[Account]]="20150"),Table1[[#This Row],[Vendor ID]]=""),1,"")</f>
        <v/>
      </c>
      <c r="AF1721" s="15"/>
      <c r="AG1721" s="15"/>
      <c r="AH1721" s="15"/>
      <c r="AI1721" s="46" t="str">
        <f>IF(Table1[[#This Row],[Posting Date]]&lt;&gt;"","GJ-"&amp;CountryID,"")</f>
        <v/>
      </c>
      <c r="AJ1721" s="59" t="str">
        <f>IF(Table1[[#This Row],[Posting Date]]&lt;&gt;"",Table1[[#This Row],[Posting Date]],"")</f>
        <v/>
      </c>
      <c r="AK1721" s="46"/>
      <c r="AL1721" s="46" t="str">
        <f>IF(Table1[[#This Row],[Description]]&lt;&gt;"",Table1[[#This Row],[Description]],"")</f>
        <v/>
      </c>
      <c r="AM1721" s="46" t="str">
        <f>IF(Table1[[#This Row],[Posting Date]]&lt;&gt;"",Table1[[#This Row],[Reference Number]],"")</f>
        <v/>
      </c>
      <c r="AN1721" s="46" t="str">
        <f>TRIM(Table1[[#This Row],[Line '#]])</f>
        <v/>
      </c>
      <c r="AO1721" s="46" t="str">
        <f>TRIM(Table1[[#This Row],[Account]])</f>
        <v/>
      </c>
      <c r="AP1721" s="46" t="str">
        <f>IF(Table1[[#This Row],[Posting Date]]&lt;&gt;"",$D$5,"")</f>
        <v/>
      </c>
      <c r="AQ1721" s="46" t="str">
        <f>TRIM(Table1[[#This Row],[Departments-Prgrams]])</f>
        <v/>
      </c>
      <c r="AR1721" s="46" t="str">
        <f>TRIM(Table1[[#This Row],[Grant]])</f>
        <v/>
      </c>
      <c r="AS1721" s="46" t="str">
        <f>TRIM(Table1[[#This Row],[Staff ID]])</f>
        <v/>
      </c>
      <c r="AT1721" s="46" t="str">
        <f>IF(TRIM(Table1[[#This Row],[Budget Code]])=0,"",TRIM(Table1[[#This Row],[Budget Code]]))</f>
        <v/>
      </c>
      <c r="AU1721" s="46" t="str">
        <f>IF(Table1[[#This Row],[Line Description]]&lt;&gt;"",Table1[[#This Row],[Line Description]],"")</f>
        <v/>
      </c>
      <c r="AV1721" s="46" t="str">
        <f>IF(Table1[[#This Row],[Cur_Amount Debit]]&gt;0,ROUND(Table1[[#This Row],[Cur_Amount Debit]],2),"")</f>
        <v/>
      </c>
      <c r="AW1721" s="46" t="str">
        <f>IF(Table1[[#This Row],[Cur_Amount Credit]]&gt;0,ROUND(Table1[[#This Row],[Cur_Amount Credit]],2),"")</f>
        <v/>
      </c>
      <c r="AX1721" s="46" t="str">
        <f>LEFT(Table1[[#This Row],[Cur]],3)</f>
        <v/>
      </c>
      <c r="AY1721" s="59"/>
      <c r="AZ1721" s="46"/>
      <c r="BA1721" s="46" t="str">
        <f>IF(Table1[[#This Row],[Cur]]&lt;&gt;"",IF(Table1[[#This Row],[Cur]]="USD","",ExchangeRate),"")</f>
        <v/>
      </c>
      <c r="BB1721" s="46" t="str">
        <f>IF(Table1[[#This Row],[Grant]]&lt;&gt;"",VLOOKUP(Table1[[#This Row],[Grant]],Grants!B:D,3),"")</f>
        <v/>
      </c>
      <c r="BC1721" s="46" t="str">
        <f>TRIM(Table1[[#This Row],[Vendor ID]])</f>
        <v/>
      </c>
      <c r="BD1721">
        <f>IF(Table1[[#This Row],[Reference Number]]=Q1720,BD1720,BD1720+1)</f>
        <v>0</v>
      </c>
    </row>
    <row r="1722" spans="1:56" ht="11.25" customHeight="1" x14ac:dyDescent="0.25">
      <c r="A1722" s="1"/>
      <c r="B1722" s="88" t="str">
        <f>IF(Table1[[#This Row],[Posting Date]]&lt;&gt;"",IF(Table1[[#This Row],[Reference Number]]=Q1721,B1721+1,1),"")</f>
        <v/>
      </c>
      <c r="C1722" s="61"/>
      <c r="D1722" s="61"/>
      <c r="E1722" s="138"/>
      <c r="F1722" s="141" t="str">
        <f>IFERROR(IF(VLOOKUP(Table1[[#This Row],[Budget Code Description]],Dimentions!$X$6:$AC$139,2,FALSE)="","",VLOOKUP(Table1[[#This Row],[Budget Code Description]],Dimentions!$X$6:$AC$139,2,FALSE)),"")</f>
        <v/>
      </c>
      <c r="G1722" s="141"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1" t="str">
        <f>IFERROR(VLOOKUP(Table1[[#This Row],[Budget Code Description]],Table6[#All],8,FALSE),"")</f>
        <v/>
      </c>
      <c r="L1722" s="63"/>
      <c r="M1722" s="65" t="str">
        <f>IFERROR(VLOOKUP(Table1[[#This Row],[Staff ID]],Table2[],2,FALSE),"")</f>
        <v/>
      </c>
      <c r="N1722" s="209" t="str">
        <f>IFERROR(IF(VLOOKUP(Table1[[#This Row],[Budget Code Description]],Dimentions!$X$6:$AC$134,4,FALSE)="","",VLOOKUP(Table1[[#This Row],[Budget Code Description]],Dimentions!$X$6:$AC$134,4,FALSE)),"")</f>
        <v/>
      </c>
      <c r="O1722" s="65" t="str">
        <f>IFERROR(VLOOKUP(Table1[[#This Row],[Vendor ID]],Table549[],2,FALSE),"")</f>
        <v/>
      </c>
      <c r="P1722" s="63"/>
      <c r="Q1722" s="141" t="str">
        <f>IF(Table1[[#This Row],[Posting Date]]&lt;&gt;"",$D$9,"")</f>
        <v/>
      </c>
      <c r="R1722" s="157" t="str">
        <f>IF(Table1[[#This Row],[Posting Date]]&lt;&gt;"",$D$10,"")</f>
        <v/>
      </c>
      <c r="S1722" s="66"/>
      <c r="T1722" s="63"/>
      <c r="U1722" s="67"/>
      <c r="V1722" s="67"/>
      <c r="W1722" s="67" t="str">
        <f t="shared" si="31"/>
        <v/>
      </c>
      <c r="X1722" s="159" t="str">
        <f>IF(E1722="","",(IF(Table1[[#This Row],[Cur]]="USD",Table1[[#This Row],[Cur_Amount Debit]],Table1[[#This Row],[Cur_Amount Debit]]/Table1[[#This Row],[Exchange Rate]])))</f>
        <v/>
      </c>
      <c r="Y1722" s="159" t="str">
        <f>IF(E1722="","",(IF(Table1[[#This Row],[Cur]]="USD",Table1[[#This Row],[Cur_Amount Credit]],Table1[[#This Row],[Cur_Amount Credit]]/ExchangeRate)))</f>
        <v/>
      </c>
      <c r="Z1722" s="201" t="str">
        <f>IF(E1722="","",(Table1[[#This Row],[Debit USD]]-Table1[[#This Row],[Credit USD]]))</f>
        <v/>
      </c>
      <c r="AA1722" s="226"/>
      <c r="AB1722" s="255"/>
      <c r="AC1722" s="1"/>
      <c r="AD1722" s="15"/>
      <c r="AE1722" s="15" t="str">
        <f>IF(AND(OR(Table1[[#This Row],[Account]]="15030",Table1[[#This Row],[Account]]="15035",Table1[[#This Row],[Account]]="20150"),Table1[[#This Row],[Vendor ID]]=""),1,"")</f>
        <v/>
      </c>
      <c r="AF1722" s="15"/>
      <c r="AG1722" s="15"/>
      <c r="AH1722" s="15"/>
      <c r="AI1722" s="46" t="str">
        <f>IF(Table1[[#This Row],[Posting Date]]&lt;&gt;"","GJ-"&amp;CountryID,"")</f>
        <v/>
      </c>
      <c r="AJ1722" s="59" t="str">
        <f>IF(Table1[[#This Row],[Posting Date]]&lt;&gt;"",Table1[[#This Row],[Posting Date]],"")</f>
        <v/>
      </c>
      <c r="AK1722" s="46"/>
      <c r="AL1722" s="46" t="str">
        <f>IF(Table1[[#This Row],[Description]]&lt;&gt;"",Table1[[#This Row],[Description]],"")</f>
        <v/>
      </c>
      <c r="AM1722" s="46" t="str">
        <f>IF(Table1[[#This Row],[Posting Date]]&lt;&gt;"",Table1[[#This Row],[Reference Number]],"")</f>
        <v/>
      </c>
      <c r="AN1722" s="46" t="str">
        <f>TRIM(Table1[[#This Row],[Line '#]])</f>
        <v/>
      </c>
      <c r="AO1722" s="46" t="str">
        <f>TRIM(Table1[[#This Row],[Account]])</f>
        <v/>
      </c>
      <c r="AP1722" s="46" t="str">
        <f>IF(Table1[[#This Row],[Posting Date]]&lt;&gt;"",$D$5,"")</f>
        <v/>
      </c>
      <c r="AQ1722" s="46" t="str">
        <f>TRIM(Table1[[#This Row],[Departments-Prgrams]])</f>
        <v/>
      </c>
      <c r="AR1722" s="46" t="str">
        <f>TRIM(Table1[[#This Row],[Grant]])</f>
        <v/>
      </c>
      <c r="AS1722" s="46" t="str">
        <f>TRIM(Table1[[#This Row],[Staff ID]])</f>
        <v/>
      </c>
      <c r="AT1722" s="46" t="str">
        <f>IF(TRIM(Table1[[#This Row],[Budget Code]])=0,"",TRIM(Table1[[#This Row],[Budget Code]]))</f>
        <v/>
      </c>
      <c r="AU1722" s="46" t="str">
        <f>IF(Table1[[#This Row],[Line Description]]&lt;&gt;"",Table1[[#This Row],[Line Description]],"")</f>
        <v/>
      </c>
      <c r="AV1722" s="46" t="str">
        <f>IF(Table1[[#This Row],[Cur_Amount Debit]]&gt;0,ROUND(Table1[[#This Row],[Cur_Amount Debit]],2),"")</f>
        <v/>
      </c>
      <c r="AW1722" s="46" t="str">
        <f>IF(Table1[[#This Row],[Cur_Amount Credit]]&gt;0,ROUND(Table1[[#This Row],[Cur_Amount Credit]],2),"")</f>
        <v/>
      </c>
      <c r="AX1722" s="46" t="str">
        <f>LEFT(Table1[[#This Row],[Cur]],3)</f>
        <v/>
      </c>
      <c r="AY1722" s="59"/>
      <c r="AZ1722" s="46"/>
      <c r="BA1722" s="46" t="str">
        <f>IF(Table1[[#This Row],[Cur]]&lt;&gt;"",IF(Table1[[#This Row],[Cur]]="USD","",ExchangeRate),"")</f>
        <v/>
      </c>
      <c r="BB1722" s="46" t="str">
        <f>IF(Table1[[#This Row],[Grant]]&lt;&gt;"",VLOOKUP(Table1[[#This Row],[Grant]],Grants!B:D,3),"")</f>
        <v/>
      </c>
      <c r="BC1722" s="46" t="str">
        <f>TRIM(Table1[[#This Row],[Vendor ID]])</f>
        <v/>
      </c>
      <c r="BD1722">
        <f>IF(Table1[[#This Row],[Reference Number]]=Q1721,BD1721,BD1721+1)</f>
        <v>0</v>
      </c>
    </row>
    <row r="1723" spans="1:56" ht="11.25" customHeight="1" x14ac:dyDescent="0.25">
      <c r="A1723" s="1"/>
      <c r="B1723" s="88" t="str">
        <f>IF(Table1[[#This Row],[Posting Date]]&lt;&gt;"",IF(Table1[[#This Row],[Reference Number]]=Q1722,B1722+1,1),"")</f>
        <v/>
      </c>
      <c r="C1723" s="61"/>
      <c r="D1723" s="61"/>
      <c r="E1723" s="138"/>
      <c r="F1723" s="141" t="str">
        <f>IFERROR(IF(VLOOKUP(Table1[[#This Row],[Budget Code Description]],Dimentions!$X$6:$AC$139,2,FALSE)="","",VLOOKUP(Table1[[#This Row],[Budget Code Description]],Dimentions!$X$6:$AC$139,2,FALSE)),"")</f>
        <v/>
      </c>
      <c r="G1723" s="141"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1" t="str">
        <f>IFERROR(VLOOKUP(Table1[[#This Row],[Budget Code Description]],Table6[#All],8,FALSE),"")</f>
        <v/>
      </c>
      <c r="L1723" s="63"/>
      <c r="M1723" s="65" t="str">
        <f>IFERROR(VLOOKUP(Table1[[#This Row],[Staff ID]],Table2[],2,FALSE),"")</f>
        <v/>
      </c>
      <c r="N1723" s="209" t="str">
        <f>IFERROR(IF(VLOOKUP(Table1[[#This Row],[Budget Code Description]],Dimentions!$X$6:$AC$134,4,FALSE)="","",VLOOKUP(Table1[[#This Row],[Budget Code Description]],Dimentions!$X$6:$AC$134,4,FALSE)),"")</f>
        <v/>
      </c>
      <c r="O1723" s="65" t="str">
        <f>IFERROR(VLOOKUP(Table1[[#This Row],[Vendor ID]],Table549[],2,FALSE),"")</f>
        <v/>
      </c>
      <c r="P1723" s="63"/>
      <c r="Q1723" s="141" t="str">
        <f>IF(Table1[[#This Row],[Posting Date]]&lt;&gt;"",$D$9,"")</f>
        <v/>
      </c>
      <c r="R1723" s="157" t="str">
        <f>IF(Table1[[#This Row],[Posting Date]]&lt;&gt;"",$D$10,"")</f>
        <v/>
      </c>
      <c r="S1723" s="66"/>
      <c r="T1723" s="63"/>
      <c r="U1723" s="67"/>
      <c r="V1723" s="67"/>
      <c r="W1723" s="67" t="str">
        <f t="shared" si="31"/>
        <v/>
      </c>
      <c r="X1723" s="159" t="str">
        <f>IF(E1723="","",(IF(Table1[[#This Row],[Cur]]="USD",Table1[[#This Row],[Cur_Amount Debit]],Table1[[#This Row],[Cur_Amount Debit]]/Table1[[#This Row],[Exchange Rate]])))</f>
        <v/>
      </c>
      <c r="Y1723" s="159" t="str">
        <f>IF(E1723="","",(IF(Table1[[#This Row],[Cur]]="USD",Table1[[#This Row],[Cur_Amount Credit]],Table1[[#This Row],[Cur_Amount Credit]]/ExchangeRate)))</f>
        <v/>
      </c>
      <c r="Z1723" s="201" t="str">
        <f>IF(E1723="","",(Table1[[#This Row],[Debit USD]]-Table1[[#This Row],[Credit USD]]))</f>
        <v/>
      </c>
      <c r="AA1723" s="226"/>
      <c r="AB1723" s="255"/>
      <c r="AC1723" s="1"/>
      <c r="AD1723" s="15"/>
      <c r="AE1723" s="15" t="str">
        <f>IF(AND(OR(Table1[[#This Row],[Account]]="15030",Table1[[#This Row],[Account]]="15035",Table1[[#This Row],[Account]]="20150"),Table1[[#This Row],[Vendor ID]]=""),1,"")</f>
        <v/>
      </c>
      <c r="AF1723" s="15"/>
      <c r="AG1723" s="15"/>
      <c r="AH1723" s="15"/>
      <c r="AI1723" s="46" t="str">
        <f>IF(Table1[[#This Row],[Posting Date]]&lt;&gt;"","GJ-"&amp;CountryID,"")</f>
        <v/>
      </c>
      <c r="AJ1723" s="59" t="str">
        <f>IF(Table1[[#This Row],[Posting Date]]&lt;&gt;"",Table1[[#This Row],[Posting Date]],"")</f>
        <v/>
      </c>
      <c r="AK1723" s="46"/>
      <c r="AL1723" s="46" t="str">
        <f>IF(Table1[[#This Row],[Description]]&lt;&gt;"",Table1[[#This Row],[Description]],"")</f>
        <v/>
      </c>
      <c r="AM1723" s="46" t="str">
        <f>IF(Table1[[#This Row],[Posting Date]]&lt;&gt;"",Table1[[#This Row],[Reference Number]],"")</f>
        <v/>
      </c>
      <c r="AN1723" s="46" t="str">
        <f>TRIM(Table1[[#This Row],[Line '#]])</f>
        <v/>
      </c>
      <c r="AO1723" s="46" t="str">
        <f>TRIM(Table1[[#This Row],[Account]])</f>
        <v/>
      </c>
      <c r="AP1723" s="46" t="str">
        <f>IF(Table1[[#This Row],[Posting Date]]&lt;&gt;"",$D$5,"")</f>
        <v/>
      </c>
      <c r="AQ1723" s="46" t="str">
        <f>TRIM(Table1[[#This Row],[Departments-Prgrams]])</f>
        <v/>
      </c>
      <c r="AR1723" s="46" t="str">
        <f>TRIM(Table1[[#This Row],[Grant]])</f>
        <v/>
      </c>
      <c r="AS1723" s="46" t="str">
        <f>TRIM(Table1[[#This Row],[Staff ID]])</f>
        <v/>
      </c>
      <c r="AT1723" s="46" t="str">
        <f>IF(TRIM(Table1[[#This Row],[Budget Code]])=0,"",TRIM(Table1[[#This Row],[Budget Code]]))</f>
        <v/>
      </c>
      <c r="AU1723" s="46" t="str">
        <f>IF(Table1[[#This Row],[Line Description]]&lt;&gt;"",Table1[[#This Row],[Line Description]],"")</f>
        <v/>
      </c>
      <c r="AV1723" s="46" t="str">
        <f>IF(Table1[[#This Row],[Cur_Amount Debit]]&gt;0,ROUND(Table1[[#This Row],[Cur_Amount Debit]],2),"")</f>
        <v/>
      </c>
      <c r="AW1723" s="46" t="str">
        <f>IF(Table1[[#This Row],[Cur_Amount Credit]]&gt;0,ROUND(Table1[[#This Row],[Cur_Amount Credit]],2),"")</f>
        <v/>
      </c>
      <c r="AX1723" s="46" t="str">
        <f>LEFT(Table1[[#This Row],[Cur]],3)</f>
        <v/>
      </c>
      <c r="AY1723" s="59"/>
      <c r="AZ1723" s="46"/>
      <c r="BA1723" s="46" t="str">
        <f>IF(Table1[[#This Row],[Cur]]&lt;&gt;"",IF(Table1[[#This Row],[Cur]]="USD","",ExchangeRate),"")</f>
        <v/>
      </c>
      <c r="BB1723" s="46" t="str">
        <f>IF(Table1[[#This Row],[Grant]]&lt;&gt;"",VLOOKUP(Table1[[#This Row],[Grant]],Grants!B:D,3),"")</f>
        <v/>
      </c>
      <c r="BC1723" s="46" t="str">
        <f>TRIM(Table1[[#This Row],[Vendor ID]])</f>
        <v/>
      </c>
      <c r="BD1723">
        <f>IF(Table1[[#This Row],[Reference Number]]=Q1722,BD1722,BD1722+1)</f>
        <v>0</v>
      </c>
    </row>
    <row r="1724" spans="1:56" ht="11.25" customHeight="1" x14ac:dyDescent="0.25">
      <c r="A1724" s="1"/>
      <c r="B1724" s="88" t="str">
        <f>IF(Table1[[#This Row],[Posting Date]]&lt;&gt;"",IF(Table1[[#This Row],[Reference Number]]=Q1723,B1723+1,1),"")</f>
        <v/>
      </c>
      <c r="C1724" s="61"/>
      <c r="D1724" s="61"/>
      <c r="E1724" s="138"/>
      <c r="F1724" s="141" t="str">
        <f>IFERROR(IF(VLOOKUP(Table1[[#This Row],[Budget Code Description]],Dimentions!$X$6:$AC$139,2,FALSE)="","",VLOOKUP(Table1[[#This Row],[Budget Code Description]],Dimentions!$X$6:$AC$139,2,FALSE)),"")</f>
        <v/>
      </c>
      <c r="G1724" s="141"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1" t="str">
        <f>IFERROR(VLOOKUP(Table1[[#This Row],[Budget Code Description]],Table6[#All],8,FALSE),"")</f>
        <v/>
      </c>
      <c r="L1724" s="63"/>
      <c r="M1724" s="65" t="str">
        <f>IFERROR(VLOOKUP(Table1[[#This Row],[Staff ID]],Table2[],2,FALSE),"")</f>
        <v/>
      </c>
      <c r="N1724" s="209" t="str">
        <f>IFERROR(IF(VLOOKUP(Table1[[#This Row],[Budget Code Description]],Dimentions!$X$6:$AC$134,4,FALSE)="","",VLOOKUP(Table1[[#This Row],[Budget Code Description]],Dimentions!$X$6:$AC$134,4,FALSE)),"")</f>
        <v/>
      </c>
      <c r="O1724" s="65" t="str">
        <f>IFERROR(VLOOKUP(Table1[[#This Row],[Vendor ID]],Table549[],2,FALSE),"")</f>
        <v/>
      </c>
      <c r="P1724" s="63"/>
      <c r="Q1724" s="141" t="str">
        <f>IF(Table1[[#This Row],[Posting Date]]&lt;&gt;"",$D$9,"")</f>
        <v/>
      </c>
      <c r="R1724" s="157" t="str">
        <f>IF(Table1[[#This Row],[Posting Date]]&lt;&gt;"",$D$10,"")</f>
        <v/>
      </c>
      <c r="S1724" s="66"/>
      <c r="T1724" s="63"/>
      <c r="U1724" s="67"/>
      <c r="V1724" s="67"/>
      <c r="W1724" s="67" t="str">
        <f t="shared" si="31"/>
        <v/>
      </c>
      <c r="X1724" s="159" t="str">
        <f>IF(E1724="","",(IF(Table1[[#This Row],[Cur]]="USD",Table1[[#This Row],[Cur_Amount Debit]],Table1[[#This Row],[Cur_Amount Debit]]/Table1[[#This Row],[Exchange Rate]])))</f>
        <v/>
      </c>
      <c r="Y1724" s="159" t="str">
        <f>IF(E1724="","",(IF(Table1[[#This Row],[Cur]]="USD",Table1[[#This Row],[Cur_Amount Credit]],Table1[[#This Row],[Cur_Amount Credit]]/ExchangeRate)))</f>
        <v/>
      </c>
      <c r="Z1724" s="201" t="str">
        <f>IF(E1724="","",(Table1[[#This Row],[Debit USD]]-Table1[[#This Row],[Credit USD]]))</f>
        <v/>
      </c>
      <c r="AA1724" s="226"/>
      <c r="AB1724" s="255"/>
      <c r="AC1724" s="1"/>
      <c r="AD1724" s="15"/>
      <c r="AE1724" s="15" t="str">
        <f>IF(AND(OR(Table1[[#This Row],[Account]]="15030",Table1[[#This Row],[Account]]="15035",Table1[[#This Row],[Account]]="20150"),Table1[[#This Row],[Vendor ID]]=""),1,"")</f>
        <v/>
      </c>
      <c r="AF1724" s="15"/>
      <c r="AG1724" s="15"/>
      <c r="AH1724" s="15"/>
      <c r="AI1724" s="46" t="str">
        <f>IF(Table1[[#This Row],[Posting Date]]&lt;&gt;"","GJ-"&amp;CountryID,"")</f>
        <v/>
      </c>
      <c r="AJ1724" s="59" t="str">
        <f>IF(Table1[[#This Row],[Posting Date]]&lt;&gt;"",Table1[[#This Row],[Posting Date]],"")</f>
        <v/>
      </c>
      <c r="AK1724" s="46"/>
      <c r="AL1724" s="46" t="str">
        <f>IF(Table1[[#This Row],[Description]]&lt;&gt;"",Table1[[#This Row],[Description]],"")</f>
        <v/>
      </c>
      <c r="AM1724" s="46" t="str">
        <f>IF(Table1[[#This Row],[Posting Date]]&lt;&gt;"",Table1[[#This Row],[Reference Number]],"")</f>
        <v/>
      </c>
      <c r="AN1724" s="46" t="str">
        <f>TRIM(Table1[[#This Row],[Line '#]])</f>
        <v/>
      </c>
      <c r="AO1724" s="46" t="str">
        <f>TRIM(Table1[[#This Row],[Account]])</f>
        <v/>
      </c>
      <c r="AP1724" s="46" t="str">
        <f>IF(Table1[[#This Row],[Posting Date]]&lt;&gt;"",$D$5,"")</f>
        <v/>
      </c>
      <c r="AQ1724" s="46" t="str">
        <f>TRIM(Table1[[#This Row],[Departments-Prgrams]])</f>
        <v/>
      </c>
      <c r="AR1724" s="46" t="str">
        <f>TRIM(Table1[[#This Row],[Grant]])</f>
        <v/>
      </c>
      <c r="AS1724" s="46" t="str">
        <f>TRIM(Table1[[#This Row],[Staff ID]])</f>
        <v/>
      </c>
      <c r="AT1724" s="46" t="str">
        <f>IF(TRIM(Table1[[#This Row],[Budget Code]])=0,"",TRIM(Table1[[#This Row],[Budget Code]]))</f>
        <v/>
      </c>
      <c r="AU1724" s="46" t="str">
        <f>IF(Table1[[#This Row],[Line Description]]&lt;&gt;"",Table1[[#This Row],[Line Description]],"")</f>
        <v/>
      </c>
      <c r="AV1724" s="46" t="str">
        <f>IF(Table1[[#This Row],[Cur_Amount Debit]]&gt;0,ROUND(Table1[[#This Row],[Cur_Amount Debit]],2),"")</f>
        <v/>
      </c>
      <c r="AW1724" s="46" t="str">
        <f>IF(Table1[[#This Row],[Cur_Amount Credit]]&gt;0,ROUND(Table1[[#This Row],[Cur_Amount Credit]],2),"")</f>
        <v/>
      </c>
      <c r="AX1724" s="46" t="str">
        <f>LEFT(Table1[[#This Row],[Cur]],3)</f>
        <v/>
      </c>
      <c r="AY1724" s="59"/>
      <c r="AZ1724" s="46"/>
      <c r="BA1724" s="46" t="str">
        <f>IF(Table1[[#This Row],[Cur]]&lt;&gt;"",IF(Table1[[#This Row],[Cur]]="USD","",ExchangeRate),"")</f>
        <v/>
      </c>
      <c r="BB1724" s="46" t="str">
        <f>IF(Table1[[#This Row],[Grant]]&lt;&gt;"",VLOOKUP(Table1[[#This Row],[Grant]],Grants!B:D,3),"")</f>
        <v/>
      </c>
      <c r="BC1724" s="46" t="str">
        <f>TRIM(Table1[[#This Row],[Vendor ID]])</f>
        <v/>
      </c>
      <c r="BD1724">
        <f>IF(Table1[[#This Row],[Reference Number]]=Q1723,BD1723,BD1723+1)</f>
        <v>0</v>
      </c>
    </row>
    <row r="1725" spans="1:56" ht="11.25" customHeight="1" x14ac:dyDescent="0.25">
      <c r="A1725" s="1"/>
      <c r="B1725" s="88" t="str">
        <f>IF(Table1[[#This Row],[Posting Date]]&lt;&gt;"",IF(Table1[[#This Row],[Reference Number]]=Q1724,B1724+1,1),"")</f>
        <v/>
      </c>
      <c r="C1725" s="61"/>
      <c r="D1725" s="61"/>
      <c r="E1725" s="138"/>
      <c r="F1725" s="141" t="str">
        <f>IFERROR(IF(VLOOKUP(Table1[[#This Row],[Budget Code Description]],Dimentions!$X$6:$AC$139,2,FALSE)="","",VLOOKUP(Table1[[#This Row],[Budget Code Description]],Dimentions!$X$6:$AC$139,2,FALSE)),"")</f>
        <v/>
      </c>
      <c r="G1725" s="141"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1" t="str">
        <f>IFERROR(VLOOKUP(Table1[[#This Row],[Budget Code Description]],Table6[#All],8,FALSE),"")</f>
        <v/>
      </c>
      <c r="L1725" s="63"/>
      <c r="M1725" s="65" t="str">
        <f>IFERROR(VLOOKUP(Table1[[#This Row],[Staff ID]],Table2[],2,FALSE),"")</f>
        <v/>
      </c>
      <c r="N1725" s="209" t="str">
        <f>IFERROR(IF(VLOOKUP(Table1[[#This Row],[Budget Code Description]],Dimentions!$X$6:$AC$134,4,FALSE)="","",VLOOKUP(Table1[[#This Row],[Budget Code Description]],Dimentions!$X$6:$AC$134,4,FALSE)),"")</f>
        <v/>
      </c>
      <c r="O1725" s="65" t="str">
        <f>IFERROR(VLOOKUP(Table1[[#This Row],[Vendor ID]],Table549[],2,FALSE),"")</f>
        <v/>
      </c>
      <c r="P1725" s="63"/>
      <c r="Q1725" s="141" t="str">
        <f>IF(Table1[[#This Row],[Posting Date]]&lt;&gt;"",$D$9,"")</f>
        <v/>
      </c>
      <c r="R1725" s="157" t="str">
        <f>IF(Table1[[#This Row],[Posting Date]]&lt;&gt;"",$D$10,"")</f>
        <v/>
      </c>
      <c r="S1725" s="66"/>
      <c r="T1725" s="63"/>
      <c r="U1725" s="67"/>
      <c r="V1725" s="67"/>
      <c r="W1725" s="67" t="str">
        <f t="shared" si="31"/>
        <v/>
      </c>
      <c r="X1725" s="159" t="str">
        <f>IF(E1725="","",(IF(Table1[[#This Row],[Cur]]="USD",Table1[[#This Row],[Cur_Amount Debit]],Table1[[#This Row],[Cur_Amount Debit]]/Table1[[#This Row],[Exchange Rate]])))</f>
        <v/>
      </c>
      <c r="Y1725" s="159" t="str">
        <f>IF(E1725="","",(IF(Table1[[#This Row],[Cur]]="USD",Table1[[#This Row],[Cur_Amount Credit]],Table1[[#This Row],[Cur_Amount Credit]]/ExchangeRate)))</f>
        <v/>
      </c>
      <c r="Z1725" s="201" t="str">
        <f>IF(E1725="","",(Table1[[#This Row],[Debit USD]]-Table1[[#This Row],[Credit USD]]))</f>
        <v/>
      </c>
      <c r="AA1725" s="226"/>
      <c r="AB1725" s="255"/>
      <c r="AC1725" s="1"/>
      <c r="AD1725" s="15"/>
      <c r="AE1725" s="15" t="str">
        <f>IF(AND(OR(Table1[[#This Row],[Account]]="15030",Table1[[#This Row],[Account]]="15035",Table1[[#This Row],[Account]]="20150"),Table1[[#This Row],[Vendor ID]]=""),1,"")</f>
        <v/>
      </c>
      <c r="AF1725" s="15"/>
      <c r="AG1725" s="15"/>
      <c r="AH1725" s="15"/>
      <c r="AI1725" s="46" t="str">
        <f>IF(Table1[[#This Row],[Posting Date]]&lt;&gt;"","GJ-"&amp;CountryID,"")</f>
        <v/>
      </c>
      <c r="AJ1725" s="59" t="str">
        <f>IF(Table1[[#This Row],[Posting Date]]&lt;&gt;"",Table1[[#This Row],[Posting Date]],"")</f>
        <v/>
      </c>
      <c r="AK1725" s="46"/>
      <c r="AL1725" s="46" t="str">
        <f>IF(Table1[[#This Row],[Description]]&lt;&gt;"",Table1[[#This Row],[Description]],"")</f>
        <v/>
      </c>
      <c r="AM1725" s="46" t="str">
        <f>IF(Table1[[#This Row],[Posting Date]]&lt;&gt;"",Table1[[#This Row],[Reference Number]],"")</f>
        <v/>
      </c>
      <c r="AN1725" s="46" t="str">
        <f>TRIM(Table1[[#This Row],[Line '#]])</f>
        <v/>
      </c>
      <c r="AO1725" s="46" t="str">
        <f>TRIM(Table1[[#This Row],[Account]])</f>
        <v/>
      </c>
      <c r="AP1725" s="46" t="str">
        <f>IF(Table1[[#This Row],[Posting Date]]&lt;&gt;"",$D$5,"")</f>
        <v/>
      </c>
      <c r="AQ1725" s="46" t="str">
        <f>TRIM(Table1[[#This Row],[Departments-Prgrams]])</f>
        <v/>
      </c>
      <c r="AR1725" s="46" t="str">
        <f>TRIM(Table1[[#This Row],[Grant]])</f>
        <v/>
      </c>
      <c r="AS1725" s="46" t="str">
        <f>TRIM(Table1[[#This Row],[Staff ID]])</f>
        <v/>
      </c>
      <c r="AT1725" s="46" t="str">
        <f>IF(TRIM(Table1[[#This Row],[Budget Code]])=0,"",TRIM(Table1[[#This Row],[Budget Code]]))</f>
        <v/>
      </c>
      <c r="AU1725" s="46" t="str">
        <f>IF(Table1[[#This Row],[Line Description]]&lt;&gt;"",Table1[[#This Row],[Line Description]],"")</f>
        <v/>
      </c>
      <c r="AV1725" s="46" t="str">
        <f>IF(Table1[[#This Row],[Cur_Amount Debit]]&gt;0,ROUND(Table1[[#This Row],[Cur_Amount Debit]],2),"")</f>
        <v/>
      </c>
      <c r="AW1725" s="46" t="str">
        <f>IF(Table1[[#This Row],[Cur_Amount Credit]]&gt;0,ROUND(Table1[[#This Row],[Cur_Amount Credit]],2),"")</f>
        <v/>
      </c>
      <c r="AX1725" s="46" t="str">
        <f>LEFT(Table1[[#This Row],[Cur]],3)</f>
        <v/>
      </c>
      <c r="AY1725" s="59"/>
      <c r="AZ1725" s="46"/>
      <c r="BA1725" s="46" t="str">
        <f>IF(Table1[[#This Row],[Cur]]&lt;&gt;"",IF(Table1[[#This Row],[Cur]]="USD","",ExchangeRate),"")</f>
        <v/>
      </c>
      <c r="BB1725" s="46" t="str">
        <f>IF(Table1[[#This Row],[Grant]]&lt;&gt;"",VLOOKUP(Table1[[#This Row],[Grant]],Grants!B:D,3),"")</f>
        <v/>
      </c>
      <c r="BC1725" s="46" t="str">
        <f>TRIM(Table1[[#This Row],[Vendor ID]])</f>
        <v/>
      </c>
      <c r="BD1725">
        <f>IF(Table1[[#This Row],[Reference Number]]=Q1724,BD1724,BD1724+1)</f>
        <v>0</v>
      </c>
    </row>
    <row r="1726" spans="1:56" ht="11.25" customHeight="1" x14ac:dyDescent="0.25">
      <c r="A1726" s="1"/>
      <c r="B1726" s="88" t="str">
        <f>IF(Table1[[#This Row],[Posting Date]]&lt;&gt;"",IF(Table1[[#This Row],[Reference Number]]=Q1725,B1725+1,1),"")</f>
        <v/>
      </c>
      <c r="C1726" s="61"/>
      <c r="D1726" s="61"/>
      <c r="E1726" s="138"/>
      <c r="F1726" s="141" t="str">
        <f>IFERROR(IF(VLOOKUP(Table1[[#This Row],[Budget Code Description]],Dimentions!$X$6:$AC$139,2,FALSE)="","",VLOOKUP(Table1[[#This Row],[Budget Code Description]],Dimentions!$X$6:$AC$139,2,FALSE)),"")</f>
        <v/>
      </c>
      <c r="G1726" s="141"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1" t="str">
        <f>IFERROR(VLOOKUP(Table1[[#This Row],[Budget Code Description]],Table6[#All],8,FALSE),"")</f>
        <v/>
      </c>
      <c r="L1726" s="63"/>
      <c r="M1726" s="65" t="str">
        <f>IFERROR(VLOOKUP(Table1[[#This Row],[Staff ID]],Table2[],2,FALSE),"")</f>
        <v/>
      </c>
      <c r="N1726" s="209" t="str">
        <f>IFERROR(IF(VLOOKUP(Table1[[#This Row],[Budget Code Description]],Dimentions!$X$6:$AC$134,4,FALSE)="","",VLOOKUP(Table1[[#This Row],[Budget Code Description]],Dimentions!$X$6:$AC$134,4,FALSE)),"")</f>
        <v/>
      </c>
      <c r="O1726" s="65" t="str">
        <f>IFERROR(VLOOKUP(Table1[[#This Row],[Vendor ID]],Table549[],2,FALSE),"")</f>
        <v/>
      </c>
      <c r="P1726" s="63"/>
      <c r="Q1726" s="141" t="str">
        <f>IF(Table1[[#This Row],[Posting Date]]&lt;&gt;"",$D$9,"")</f>
        <v/>
      </c>
      <c r="R1726" s="157" t="str">
        <f>IF(Table1[[#This Row],[Posting Date]]&lt;&gt;"",$D$10,"")</f>
        <v/>
      </c>
      <c r="S1726" s="66"/>
      <c r="T1726" s="63"/>
      <c r="U1726" s="67"/>
      <c r="V1726" s="67"/>
      <c r="W1726" s="67" t="str">
        <f t="shared" si="31"/>
        <v/>
      </c>
      <c r="X1726" s="159" t="str">
        <f>IF(E1726="","",(IF(Table1[[#This Row],[Cur]]="USD",Table1[[#This Row],[Cur_Amount Debit]],Table1[[#This Row],[Cur_Amount Debit]]/Table1[[#This Row],[Exchange Rate]])))</f>
        <v/>
      </c>
      <c r="Y1726" s="159" t="str">
        <f>IF(E1726="","",(IF(Table1[[#This Row],[Cur]]="USD",Table1[[#This Row],[Cur_Amount Credit]],Table1[[#This Row],[Cur_Amount Credit]]/ExchangeRate)))</f>
        <v/>
      </c>
      <c r="Z1726" s="201" t="str">
        <f>IF(E1726="","",(Table1[[#This Row],[Debit USD]]-Table1[[#This Row],[Credit USD]]))</f>
        <v/>
      </c>
      <c r="AA1726" s="226"/>
      <c r="AB1726" s="255"/>
      <c r="AC1726" s="1"/>
      <c r="AD1726" s="15"/>
      <c r="AE1726" s="15" t="str">
        <f>IF(AND(OR(Table1[[#This Row],[Account]]="15030",Table1[[#This Row],[Account]]="15035",Table1[[#This Row],[Account]]="20150"),Table1[[#This Row],[Vendor ID]]=""),1,"")</f>
        <v/>
      </c>
      <c r="AF1726" s="15"/>
      <c r="AG1726" s="15"/>
      <c r="AH1726" s="15"/>
      <c r="AI1726" s="46" t="str">
        <f>IF(Table1[[#This Row],[Posting Date]]&lt;&gt;"","GJ-"&amp;CountryID,"")</f>
        <v/>
      </c>
      <c r="AJ1726" s="59" t="str">
        <f>IF(Table1[[#This Row],[Posting Date]]&lt;&gt;"",Table1[[#This Row],[Posting Date]],"")</f>
        <v/>
      </c>
      <c r="AK1726" s="46"/>
      <c r="AL1726" s="46" t="str">
        <f>IF(Table1[[#This Row],[Description]]&lt;&gt;"",Table1[[#This Row],[Description]],"")</f>
        <v/>
      </c>
      <c r="AM1726" s="46" t="str">
        <f>IF(Table1[[#This Row],[Posting Date]]&lt;&gt;"",Table1[[#This Row],[Reference Number]],"")</f>
        <v/>
      </c>
      <c r="AN1726" s="46" t="str">
        <f>TRIM(Table1[[#This Row],[Line '#]])</f>
        <v/>
      </c>
      <c r="AO1726" s="46" t="str">
        <f>TRIM(Table1[[#This Row],[Account]])</f>
        <v/>
      </c>
      <c r="AP1726" s="46" t="str">
        <f>IF(Table1[[#This Row],[Posting Date]]&lt;&gt;"",$D$5,"")</f>
        <v/>
      </c>
      <c r="AQ1726" s="46" t="str">
        <f>TRIM(Table1[[#This Row],[Departments-Prgrams]])</f>
        <v/>
      </c>
      <c r="AR1726" s="46" t="str">
        <f>TRIM(Table1[[#This Row],[Grant]])</f>
        <v/>
      </c>
      <c r="AS1726" s="46" t="str">
        <f>TRIM(Table1[[#This Row],[Staff ID]])</f>
        <v/>
      </c>
      <c r="AT1726" s="46" t="str">
        <f>IF(TRIM(Table1[[#This Row],[Budget Code]])=0,"",TRIM(Table1[[#This Row],[Budget Code]]))</f>
        <v/>
      </c>
      <c r="AU1726" s="46" t="str">
        <f>IF(Table1[[#This Row],[Line Description]]&lt;&gt;"",Table1[[#This Row],[Line Description]],"")</f>
        <v/>
      </c>
      <c r="AV1726" s="46" t="str">
        <f>IF(Table1[[#This Row],[Cur_Amount Debit]]&gt;0,ROUND(Table1[[#This Row],[Cur_Amount Debit]],2),"")</f>
        <v/>
      </c>
      <c r="AW1726" s="46" t="str">
        <f>IF(Table1[[#This Row],[Cur_Amount Credit]]&gt;0,ROUND(Table1[[#This Row],[Cur_Amount Credit]],2),"")</f>
        <v/>
      </c>
      <c r="AX1726" s="46" t="str">
        <f>LEFT(Table1[[#This Row],[Cur]],3)</f>
        <v/>
      </c>
      <c r="AY1726" s="59"/>
      <c r="AZ1726" s="46"/>
      <c r="BA1726" s="46" t="str">
        <f>IF(Table1[[#This Row],[Cur]]&lt;&gt;"",IF(Table1[[#This Row],[Cur]]="USD","",ExchangeRate),"")</f>
        <v/>
      </c>
      <c r="BB1726" s="46" t="str">
        <f>IF(Table1[[#This Row],[Grant]]&lt;&gt;"",VLOOKUP(Table1[[#This Row],[Grant]],Grants!B:D,3),"")</f>
        <v/>
      </c>
      <c r="BC1726" s="46" t="str">
        <f>TRIM(Table1[[#This Row],[Vendor ID]])</f>
        <v/>
      </c>
      <c r="BD1726">
        <f>IF(Table1[[#This Row],[Reference Number]]=Q1725,BD1725,BD1725+1)</f>
        <v>0</v>
      </c>
    </row>
    <row r="1727" spans="1:56" ht="11.25" customHeight="1" x14ac:dyDescent="0.25">
      <c r="A1727" s="1"/>
      <c r="B1727" s="88" t="str">
        <f>IF(Table1[[#This Row],[Posting Date]]&lt;&gt;"",IF(Table1[[#This Row],[Reference Number]]=Q1726,B1726+1,1),"")</f>
        <v/>
      </c>
      <c r="C1727" s="61"/>
      <c r="D1727" s="61"/>
      <c r="E1727" s="138"/>
      <c r="F1727" s="141" t="str">
        <f>IFERROR(IF(VLOOKUP(Table1[[#This Row],[Budget Code Description]],Dimentions!$X$6:$AC$139,2,FALSE)="","",VLOOKUP(Table1[[#This Row],[Budget Code Description]],Dimentions!$X$6:$AC$139,2,FALSE)),"")</f>
        <v/>
      </c>
      <c r="G1727" s="141"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1" t="str">
        <f>IFERROR(VLOOKUP(Table1[[#This Row],[Budget Code Description]],Table6[#All],8,FALSE),"")</f>
        <v/>
      </c>
      <c r="L1727" s="63"/>
      <c r="M1727" s="65" t="str">
        <f>IFERROR(VLOOKUP(Table1[[#This Row],[Staff ID]],Table2[],2,FALSE),"")</f>
        <v/>
      </c>
      <c r="N1727" s="209" t="str">
        <f>IFERROR(IF(VLOOKUP(Table1[[#This Row],[Budget Code Description]],Dimentions!$X$6:$AC$134,4,FALSE)="","",VLOOKUP(Table1[[#This Row],[Budget Code Description]],Dimentions!$X$6:$AC$134,4,FALSE)),"")</f>
        <v/>
      </c>
      <c r="O1727" s="65" t="str">
        <f>IFERROR(VLOOKUP(Table1[[#This Row],[Vendor ID]],Table549[],2,FALSE),"")</f>
        <v/>
      </c>
      <c r="P1727" s="63"/>
      <c r="Q1727" s="141" t="str">
        <f>IF(Table1[[#This Row],[Posting Date]]&lt;&gt;"",$D$9,"")</f>
        <v/>
      </c>
      <c r="R1727" s="157" t="str">
        <f>IF(Table1[[#This Row],[Posting Date]]&lt;&gt;"",$D$10,"")</f>
        <v/>
      </c>
      <c r="S1727" s="66"/>
      <c r="T1727" s="63"/>
      <c r="U1727" s="67"/>
      <c r="V1727" s="67"/>
      <c r="W1727" s="67" t="str">
        <f t="shared" si="31"/>
        <v/>
      </c>
      <c r="X1727" s="159" t="str">
        <f>IF(E1727="","",(IF(Table1[[#This Row],[Cur]]="USD",Table1[[#This Row],[Cur_Amount Debit]],Table1[[#This Row],[Cur_Amount Debit]]/Table1[[#This Row],[Exchange Rate]])))</f>
        <v/>
      </c>
      <c r="Y1727" s="159" t="str">
        <f>IF(E1727="","",(IF(Table1[[#This Row],[Cur]]="USD",Table1[[#This Row],[Cur_Amount Credit]],Table1[[#This Row],[Cur_Amount Credit]]/ExchangeRate)))</f>
        <v/>
      </c>
      <c r="Z1727" s="201" t="str">
        <f>IF(E1727="","",(Table1[[#This Row],[Debit USD]]-Table1[[#This Row],[Credit USD]]))</f>
        <v/>
      </c>
      <c r="AA1727" s="226"/>
      <c r="AB1727" s="255"/>
      <c r="AC1727" s="1"/>
      <c r="AD1727" s="15"/>
      <c r="AE1727" s="15" t="str">
        <f>IF(AND(OR(Table1[[#This Row],[Account]]="15030",Table1[[#This Row],[Account]]="15035",Table1[[#This Row],[Account]]="20150"),Table1[[#This Row],[Vendor ID]]=""),1,"")</f>
        <v/>
      </c>
      <c r="AF1727" s="15"/>
      <c r="AG1727" s="15"/>
      <c r="AH1727" s="15"/>
      <c r="AI1727" s="46" t="str">
        <f>IF(Table1[[#This Row],[Posting Date]]&lt;&gt;"","GJ-"&amp;CountryID,"")</f>
        <v/>
      </c>
      <c r="AJ1727" s="59" t="str">
        <f>IF(Table1[[#This Row],[Posting Date]]&lt;&gt;"",Table1[[#This Row],[Posting Date]],"")</f>
        <v/>
      </c>
      <c r="AK1727" s="46"/>
      <c r="AL1727" s="46" t="str">
        <f>IF(Table1[[#This Row],[Description]]&lt;&gt;"",Table1[[#This Row],[Description]],"")</f>
        <v/>
      </c>
      <c r="AM1727" s="46" t="str">
        <f>IF(Table1[[#This Row],[Posting Date]]&lt;&gt;"",Table1[[#This Row],[Reference Number]],"")</f>
        <v/>
      </c>
      <c r="AN1727" s="46" t="str">
        <f>TRIM(Table1[[#This Row],[Line '#]])</f>
        <v/>
      </c>
      <c r="AO1727" s="46" t="str">
        <f>TRIM(Table1[[#This Row],[Account]])</f>
        <v/>
      </c>
      <c r="AP1727" s="46" t="str">
        <f>IF(Table1[[#This Row],[Posting Date]]&lt;&gt;"",$D$5,"")</f>
        <v/>
      </c>
      <c r="AQ1727" s="46" t="str">
        <f>TRIM(Table1[[#This Row],[Departments-Prgrams]])</f>
        <v/>
      </c>
      <c r="AR1727" s="46" t="str">
        <f>TRIM(Table1[[#This Row],[Grant]])</f>
        <v/>
      </c>
      <c r="AS1727" s="46" t="str">
        <f>TRIM(Table1[[#This Row],[Staff ID]])</f>
        <v/>
      </c>
      <c r="AT1727" s="46" t="str">
        <f>IF(TRIM(Table1[[#This Row],[Budget Code]])=0,"",TRIM(Table1[[#This Row],[Budget Code]]))</f>
        <v/>
      </c>
      <c r="AU1727" s="46" t="str">
        <f>IF(Table1[[#This Row],[Line Description]]&lt;&gt;"",Table1[[#This Row],[Line Description]],"")</f>
        <v/>
      </c>
      <c r="AV1727" s="46" t="str">
        <f>IF(Table1[[#This Row],[Cur_Amount Debit]]&gt;0,ROUND(Table1[[#This Row],[Cur_Amount Debit]],2),"")</f>
        <v/>
      </c>
      <c r="AW1727" s="46" t="str">
        <f>IF(Table1[[#This Row],[Cur_Amount Credit]]&gt;0,ROUND(Table1[[#This Row],[Cur_Amount Credit]],2),"")</f>
        <v/>
      </c>
      <c r="AX1727" s="46" t="str">
        <f>LEFT(Table1[[#This Row],[Cur]],3)</f>
        <v/>
      </c>
      <c r="AY1727" s="59"/>
      <c r="AZ1727" s="46"/>
      <c r="BA1727" s="46" t="str">
        <f>IF(Table1[[#This Row],[Cur]]&lt;&gt;"",IF(Table1[[#This Row],[Cur]]="USD","",ExchangeRate),"")</f>
        <v/>
      </c>
      <c r="BB1727" s="46" t="str">
        <f>IF(Table1[[#This Row],[Grant]]&lt;&gt;"",VLOOKUP(Table1[[#This Row],[Grant]],Grants!B:D,3),"")</f>
        <v/>
      </c>
      <c r="BC1727" s="46" t="str">
        <f>TRIM(Table1[[#This Row],[Vendor ID]])</f>
        <v/>
      </c>
      <c r="BD1727">
        <f>IF(Table1[[#This Row],[Reference Number]]=Q1726,BD1726,BD1726+1)</f>
        <v>0</v>
      </c>
    </row>
    <row r="1728" spans="1:56" ht="11.25" customHeight="1" x14ac:dyDescent="0.25">
      <c r="A1728" s="1"/>
      <c r="B1728" s="88" t="str">
        <f>IF(Table1[[#This Row],[Posting Date]]&lt;&gt;"",IF(Table1[[#This Row],[Reference Number]]=Q1727,B1727+1,1),"")</f>
        <v/>
      </c>
      <c r="C1728" s="61"/>
      <c r="D1728" s="61"/>
      <c r="E1728" s="138"/>
      <c r="F1728" s="141" t="str">
        <f>IFERROR(IF(VLOOKUP(Table1[[#This Row],[Budget Code Description]],Dimentions!$X$6:$AC$139,2,FALSE)="","",VLOOKUP(Table1[[#This Row],[Budget Code Description]],Dimentions!$X$6:$AC$139,2,FALSE)),"")</f>
        <v/>
      </c>
      <c r="G1728" s="141"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1" t="str">
        <f>IFERROR(VLOOKUP(Table1[[#This Row],[Budget Code Description]],Table6[#All],8,FALSE),"")</f>
        <v/>
      </c>
      <c r="L1728" s="63"/>
      <c r="M1728" s="65" t="str">
        <f>IFERROR(VLOOKUP(Table1[[#This Row],[Staff ID]],Table2[],2,FALSE),"")</f>
        <v/>
      </c>
      <c r="N1728" s="209" t="str">
        <f>IFERROR(IF(VLOOKUP(Table1[[#This Row],[Budget Code Description]],Dimentions!$X$6:$AC$134,4,FALSE)="","",VLOOKUP(Table1[[#This Row],[Budget Code Description]],Dimentions!$X$6:$AC$134,4,FALSE)),"")</f>
        <v/>
      </c>
      <c r="O1728" s="65" t="str">
        <f>IFERROR(VLOOKUP(Table1[[#This Row],[Vendor ID]],Table549[],2,FALSE),"")</f>
        <v/>
      </c>
      <c r="P1728" s="63"/>
      <c r="Q1728" s="141" t="str">
        <f>IF(Table1[[#This Row],[Posting Date]]&lt;&gt;"",$D$9,"")</f>
        <v/>
      </c>
      <c r="R1728" s="157" t="str">
        <f>IF(Table1[[#This Row],[Posting Date]]&lt;&gt;"",$D$10,"")</f>
        <v/>
      </c>
      <c r="S1728" s="66"/>
      <c r="T1728" s="63"/>
      <c r="U1728" s="67"/>
      <c r="V1728" s="67"/>
      <c r="W1728" s="67" t="str">
        <f t="shared" si="31"/>
        <v/>
      </c>
      <c r="X1728" s="159" t="str">
        <f>IF(E1728="","",(IF(Table1[[#This Row],[Cur]]="USD",Table1[[#This Row],[Cur_Amount Debit]],Table1[[#This Row],[Cur_Amount Debit]]/Table1[[#This Row],[Exchange Rate]])))</f>
        <v/>
      </c>
      <c r="Y1728" s="159" t="str">
        <f>IF(E1728="","",(IF(Table1[[#This Row],[Cur]]="USD",Table1[[#This Row],[Cur_Amount Credit]],Table1[[#This Row],[Cur_Amount Credit]]/ExchangeRate)))</f>
        <v/>
      </c>
      <c r="Z1728" s="201" t="str">
        <f>IF(E1728="","",(Table1[[#This Row],[Debit USD]]-Table1[[#This Row],[Credit USD]]))</f>
        <v/>
      </c>
      <c r="AA1728" s="226"/>
      <c r="AB1728" s="255"/>
      <c r="AC1728" s="1"/>
      <c r="AD1728" s="15"/>
      <c r="AE1728" s="15" t="str">
        <f>IF(AND(OR(Table1[[#This Row],[Account]]="15030",Table1[[#This Row],[Account]]="15035",Table1[[#This Row],[Account]]="20150"),Table1[[#This Row],[Vendor ID]]=""),1,"")</f>
        <v/>
      </c>
      <c r="AF1728" s="15"/>
      <c r="AG1728" s="15"/>
      <c r="AH1728" s="15"/>
      <c r="AI1728" s="46" t="str">
        <f>IF(Table1[[#This Row],[Posting Date]]&lt;&gt;"","GJ-"&amp;CountryID,"")</f>
        <v/>
      </c>
      <c r="AJ1728" s="59" t="str">
        <f>IF(Table1[[#This Row],[Posting Date]]&lt;&gt;"",Table1[[#This Row],[Posting Date]],"")</f>
        <v/>
      </c>
      <c r="AK1728" s="46"/>
      <c r="AL1728" s="46" t="str">
        <f>IF(Table1[[#This Row],[Description]]&lt;&gt;"",Table1[[#This Row],[Description]],"")</f>
        <v/>
      </c>
      <c r="AM1728" s="46" t="str">
        <f>IF(Table1[[#This Row],[Posting Date]]&lt;&gt;"",Table1[[#This Row],[Reference Number]],"")</f>
        <v/>
      </c>
      <c r="AN1728" s="46" t="str">
        <f>TRIM(Table1[[#This Row],[Line '#]])</f>
        <v/>
      </c>
      <c r="AO1728" s="46" t="str">
        <f>TRIM(Table1[[#This Row],[Account]])</f>
        <v/>
      </c>
      <c r="AP1728" s="46" t="str">
        <f>IF(Table1[[#This Row],[Posting Date]]&lt;&gt;"",$D$5,"")</f>
        <v/>
      </c>
      <c r="AQ1728" s="46" t="str">
        <f>TRIM(Table1[[#This Row],[Departments-Prgrams]])</f>
        <v/>
      </c>
      <c r="AR1728" s="46" t="str">
        <f>TRIM(Table1[[#This Row],[Grant]])</f>
        <v/>
      </c>
      <c r="AS1728" s="46" t="str">
        <f>TRIM(Table1[[#This Row],[Staff ID]])</f>
        <v/>
      </c>
      <c r="AT1728" s="46" t="str">
        <f>IF(TRIM(Table1[[#This Row],[Budget Code]])=0,"",TRIM(Table1[[#This Row],[Budget Code]]))</f>
        <v/>
      </c>
      <c r="AU1728" s="46" t="str">
        <f>IF(Table1[[#This Row],[Line Description]]&lt;&gt;"",Table1[[#This Row],[Line Description]],"")</f>
        <v/>
      </c>
      <c r="AV1728" s="46" t="str">
        <f>IF(Table1[[#This Row],[Cur_Amount Debit]]&gt;0,ROUND(Table1[[#This Row],[Cur_Amount Debit]],2),"")</f>
        <v/>
      </c>
      <c r="AW1728" s="46" t="str">
        <f>IF(Table1[[#This Row],[Cur_Amount Credit]]&gt;0,ROUND(Table1[[#This Row],[Cur_Amount Credit]],2),"")</f>
        <v/>
      </c>
      <c r="AX1728" s="46" t="str">
        <f>LEFT(Table1[[#This Row],[Cur]],3)</f>
        <v/>
      </c>
      <c r="AY1728" s="59"/>
      <c r="AZ1728" s="46"/>
      <c r="BA1728" s="46" t="str">
        <f>IF(Table1[[#This Row],[Cur]]&lt;&gt;"",IF(Table1[[#This Row],[Cur]]="USD","",ExchangeRate),"")</f>
        <v/>
      </c>
      <c r="BB1728" s="46" t="str">
        <f>IF(Table1[[#This Row],[Grant]]&lt;&gt;"",VLOOKUP(Table1[[#This Row],[Grant]],Grants!B:D,3),"")</f>
        <v/>
      </c>
      <c r="BC1728" s="46" t="str">
        <f>TRIM(Table1[[#This Row],[Vendor ID]])</f>
        <v/>
      </c>
      <c r="BD1728">
        <f>IF(Table1[[#This Row],[Reference Number]]=Q1727,BD1727,BD1727+1)</f>
        <v>0</v>
      </c>
    </row>
    <row r="1729" spans="1:56" ht="11.25" customHeight="1" x14ac:dyDescent="0.25">
      <c r="A1729" s="1"/>
      <c r="B1729" s="88" t="str">
        <f>IF(Table1[[#This Row],[Posting Date]]&lt;&gt;"",IF(Table1[[#This Row],[Reference Number]]=Q1728,B1728+1,1),"")</f>
        <v/>
      </c>
      <c r="C1729" s="61"/>
      <c r="D1729" s="61"/>
      <c r="E1729" s="138"/>
      <c r="F1729" s="141" t="str">
        <f>IFERROR(IF(VLOOKUP(Table1[[#This Row],[Budget Code Description]],Dimentions!$X$6:$AC$139,2,FALSE)="","",VLOOKUP(Table1[[#This Row],[Budget Code Description]],Dimentions!$X$6:$AC$139,2,FALSE)),"")</f>
        <v/>
      </c>
      <c r="G1729" s="141"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1" t="str">
        <f>IFERROR(VLOOKUP(Table1[[#This Row],[Budget Code Description]],Table6[#All],8,FALSE),"")</f>
        <v/>
      </c>
      <c r="L1729" s="63"/>
      <c r="M1729" s="65" t="str">
        <f>IFERROR(VLOOKUP(Table1[[#This Row],[Staff ID]],Table2[],2,FALSE),"")</f>
        <v/>
      </c>
      <c r="N1729" s="209" t="str">
        <f>IFERROR(IF(VLOOKUP(Table1[[#This Row],[Budget Code Description]],Dimentions!$X$6:$AC$134,4,FALSE)="","",VLOOKUP(Table1[[#This Row],[Budget Code Description]],Dimentions!$X$6:$AC$134,4,FALSE)),"")</f>
        <v/>
      </c>
      <c r="O1729" s="65" t="str">
        <f>IFERROR(VLOOKUP(Table1[[#This Row],[Vendor ID]],Table549[],2,FALSE),"")</f>
        <v/>
      </c>
      <c r="P1729" s="63"/>
      <c r="Q1729" s="141" t="str">
        <f>IF(Table1[[#This Row],[Posting Date]]&lt;&gt;"",$D$9,"")</f>
        <v/>
      </c>
      <c r="R1729" s="157" t="str">
        <f>IF(Table1[[#This Row],[Posting Date]]&lt;&gt;"",$D$10,"")</f>
        <v/>
      </c>
      <c r="S1729" s="66"/>
      <c r="T1729" s="63"/>
      <c r="U1729" s="67"/>
      <c r="V1729" s="67"/>
      <c r="W1729" s="67" t="str">
        <f t="shared" si="31"/>
        <v/>
      </c>
      <c r="X1729" s="159" t="str">
        <f>IF(E1729="","",(IF(Table1[[#This Row],[Cur]]="USD",Table1[[#This Row],[Cur_Amount Debit]],Table1[[#This Row],[Cur_Amount Debit]]/Table1[[#This Row],[Exchange Rate]])))</f>
        <v/>
      </c>
      <c r="Y1729" s="159" t="str">
        <f>IF(E1729="","",(IF(Table1[[#This Row],[Cur]]="USD",Table1[[#This Row],[Cur_Amount Credit]],Table1[[#This Row],[Cur_Amount Credit]]/ExchangeRate)))</f>
        <v/>
      </c>
      <c r="Z1729" s="201" t="str">
        <f>IF(E1729="","",(Table1[[#This Row],[Debit USD]]-Table1[[#This Row],[Credit USD]]))</f>
        <v/>
      </c>
      <c r="AA1729" s="226"/>
      <c r="AB1729" s="255"/>
      <c r="AC1729" s="1"/>
      <c r="AD1729" s="15"/>
      <c r="AE1729" s="15" t="str">
        <f>IF(AND(OR(Table1[[#This Row],[Account]]="15030",Table1[[#This Row],[Account]]="15035",Table1[[#This Row],[Account]]="20150"),Table1[[#This Row],[Vendor ID]]=""),1,"")</f>
        <v/>
      </c>
      <c r="AF1729" s="15"/>
      <c r="AG1729" s="15"/>
      <c r="AH1729" s="15"/>
      <c r="AI1729" s="46" t="str">
        <f>IF(Table1[[#This Row],[Posting Date]]&lt;&gt;"","GJ-"&amp;CountryID,"")</f>
        <v/>
      </c>
      <c r="AJ1729" s="59" t="str">
        <f>IF(Table1[[#This Row],[Posting Date]]&lt;&gt;"",Table1[[#This Row],[Posting Date]],"")</f>
        <v/>
      </c>
      <c r="AK1729" s="46"/>
      <c r="AL1729" s="46" t="str">
        <f>IF(Table1[[#This Row],[Description]]&lt;&gt;"",Table1[[#This Row],[Description]],"")</f>
        <v/>
      </c>
      <c r="AM1729" s="46" t="str">
        <f>IF(Table1[[#This Row],[Posting Date]]&lt;&gt;"",Table1[[#This Row],[Reference Number]],"")</f>
        <v/>
      </c>
      <c r="AN1729" s="46" t="str">
        <f>TRIM(Table1[[#This Row],[Line '#]])</f>
        <v/>
      </c>
      <c r="AO1729" s="46" t="str">
        <f>TRIM(Table1[[#This Row],[Account]])</f>
        <v/>
      </c>
      <c r="AP1729" s="46" t="str">
        <f>IF(Table1[[#This Row],[Posting Date]]&lt;&gt;"",$D$5,"")</f>
        <v/>
      </c>
      <c r="AQ1729" s="46" t="str">
        <f>TRIM(Table1[[#This Row],[Departments-Prgrams]])</f>
        <v/>
      </c>
      <c r="AR1729" s="46" t="str">
        <f>TRIM(Table1[[#This Row],[Grant]])</f>
        <v/>
      </c>
      <c r="AS1729" s="46" t="str">
        <f>TRIM(Table1[[#This Row],[Staff ID]])</f>
        <v/>
      </c>
      <c r="AT1729" s="46" t="str">
        <f>IF(TRIM(Table1[[#This Row],[Budget Code]])=0,"",TRIM(Table1[[#This Row],[Budget Code]]))</f>
        <v/>
      </c>
      <c r="AU1729" s="46" t="str">
        <f>IF(Table1[[#This Row],[Line Description]]&lt;&gt;"",Table1[[#This Row],[Line Description]],"")</f>
        <v/>
      </c>
      <c r="AV1729" s="46" t="str">
        <f>IF(Table1[[#This Row],[Cur_Amount Debit]]&gt;0,ROUND(Table1[[#This Row],[Cur_Amount Debit]],2),"")</f>
        <v/>
      </c>
      <c r="AW1729" s="46" t="str">
        <f>IF(Table1[[#This Row],[Cur_Amount Credit]]&gt;0,ROUND(Table1[[#This Row],[Cur_Amount Credit]],2),"")</f>
        <v/>
      </c>
      <c r="AX1729" s="46" t="str">
        <f>LEFT(Table1[[#This Row],[Cur]],3)</f>
        <v/>
      </c>
      <c r="AY1729" s="59"/>
      <c r="AZ1729" s="46"/>
      <c r="BA1729" s="46" t="str">
        <f>IF(Table1[[#This Row],[Cur]]&lt;&gt;"",IF(Table1[[#This Row],[Cur]]="USD","",ExchangeRate),"")</f>
        <v/>
      </c>
      <c r="BB1729" s="46" t="str">
        <f>IF(Table1[[#This Row],[Grant]]&lt;&gt;"",VLOOKUP(Table1[[#This Row],[Grant]],Grants!B:D,3),"")</f>
        <v/>
      </c>
      <c r="BC1729" s="46" t="str">
        <f>TRIM(Table1[[#This Row],[Vendor ID]])</f>
        <v/>
      </c>
      <c r="BD1729">
        <f>IF(Table1[[#This Row],[Reference Number]]=Q1728,BD1728,BD1728+1)</f>
        <v>0</v>
      </c>
    </row>
    <row r="1730" spans="1:56" ht="11.25" customHeight="1" x14ac:dyDescent="0.25">
      <c r="A1730" s="1"/>
      <c r="B1730" s="88" t="str">
        <f>IF(Table1[[#This Row],[Posting Date]]&lt;&gt;"",IF(Table1[[#This Row],[Reference Number]]=Q1729,B1729+1,1),"")</f>
        <v/>
      </c>
      <c r="C1730" s="61"/>
      <c r="D1730" s="61"/>
      <c r="E1730" s="138"/>
      <c r="F1730" s="141" t="str">
        <f>IFERROR(IF(VLOOKUP(Table1[[#This Row],[Budget Code Description]],Dimentions!$X$6:$AC$139,2,FALSE)="","",VLOOKUP(Table1[[#This Row],[Budget Code Description]],Dimentions!$X$6:$AC$139,2,FALSE)),"")</f>
        <v/>
      </c>
      <c r="G1730" s="141"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1" t="str">
        <f>IFERROR(VLOOKUP(Table1[[#This Row],[Budget Code Description]],Table6[#All],8,FALSE),"")</f>
        <v/>
      </c>
      <c r="L1730" s="63"/>
      <c r="M1730" s="65" t="str">
        <f>IFERROR(VLOOKUP(Table1[[#This Row],[Staff ID]],Table2[],2,FALSE),"")</f>
        <v/>
      </c>
      <c r="N1730" s="209" t="str">
        <f>IFERROR(IF(VLOOKUP(Table1[[#This Row],[Budget Code Description]],Dimentions!$X$6:$AC$134,4,FALSE)="","",VLOOKUP(Table1[[#This Row],[Budget Code Description]],Dimentions!$X$6:$AC$134,4,FALSE)),"")</f>
        <v/>
      </c>
      <c r="O1730" s="65" t="str">
        <f>IFERROR(VLOOKUP(Table1[[#This Row],[Vendor ID]],Table549[],2,FALSE),"")</f>
        <v/>
      </c>
      <c r="P1730" s="63"/>
      <c r="Q1730" s="141" t="str">
        <f>IF(Table1[[#This Row],[Posting Date]]&lt;&gt;"",$D$9,"")</f>
        <v/>
      </c>
      <c r="R1730" s="157" t="str">
        <f>IF(Table1[[#This Row],[Posting Date]]&lt;&gt;"",$D$10,"")</f>
        <v/>
      </c>
      <c r="S1730" s="66"/>
      <c r="T1730" s="63"/>
      <c r="U1730" s="67"/>
      <c r="V1730" s="67"/>
      <c r="W1730" s="67" t="str">
        <f t="shared" si="31"/>
        <v/>
      </c>
      <c r="X1730" s="159" t="str">
        <f>IF(E1730="","",(IF(Table1[[#This Row],[Cur]]="USD",Table1[[#This Row],[Cur_Amount Debit]],Table1[[#This Row],[Cur_Amount Debit]]/Table1[[#This Row],[Exchange Rate]])))</f>
        <v/>
      </c>
      <c r="Y1730" s="159" t="str">
        <f>IF(E1730="","",(IF(Table1[[#This Row],[Cur]]="USD",Table1[[#This Row],[Cur_Amount Credit]],Table1[[#This Row],[Cur_Amount Credit]]/ExchangeRate)))</f>
        <v/>
      </c>
      <c r="Z1730" s="201" t="str">
        <f>IF(E1730="","",(Table1[[#This Row],[Debit USD]]-Table1[[#This Row],[Credit USD]]))</f>
        <v/>
      </c>
      <c r="AA1730" s="226"/>
      <c r="AB1730" s="255"/>
      <c r="AC1730" s="1"/>
      <c r="AD1730" s="15"/>
      <c r="AE1730" s="15" t="str">
        <f>IF(AND(OR(Table1[[#This Row],[Account]]="15030",Table1[[#This Row],[Account]]="15035",Table1[[#This Row],[Account]]="20150"),Table1[[#This Row],[Vendor ID]]=""),1,"")</f>
        <v/>
      </c>
      <c r="AF1730" s="15"/>
      <c r="AG1730" s="15"/>
      <c r="AH1730" s="15"/>
      <c r="AI1730" s="46" t="str">
        <f>IF(Table1[[#This Row],[Posting Date]]&lt;&gt;"","GJ-"&amp;CountryID,"")</f>
        <v/>
      </c>
      <c r="AJ1730" s="59" t="str">
        <f>IF(Table1[[#This Row],[Posting Date]]&lt;&gt;"",Table1[[#This Row],[Posting Date]],"")</f>
        <v/>
      </c>
      <c r="AK1730" s="46"/>
      <c r="AL1730" s="46" t="str">
        <f>IF(Table1[[#This Row],[Description]]&lt;&gt;"",Table1[[#This Row],[Description]],"")</f>
        <v/>
      </c>
      <c r="AM1730" s="46" t="str">
        <f>IF(Table1[[#This Row],[Posting Date]]&lt;&gt;"",Table1[[#This Row],[Reference Number]],"")</f>
        <v/>
      </c>
      <c r="AN1730" s="46" t="str">
        <f>TRIM(Table1[[#This Row],[Line '#]])</f>
        <v/>
      </c>
      <c r="AO1730" s="46" t="str">
        <f>TRIM(Table1[[#This Row],[Account]])</f>
        <v/>
      </c>
      <c r="AP1730" s="46" t="str">
        <f>IF(Table1[[#This Row],[Posting Date]]&lt;&gt;"",$D$5,"")</f>
        <v/>
      </c>
      <c r="AQ1730" s="46" t="str">
        <f>TRIM(Table1[[#This Row],[Departments-Prgrams]])</f>
        <v/>
      </c>
      <c r="AR1730" s="46" t="str">
        <f>TRIM(Table1[[#This Row],[Grant]])</f>
        <v/>
      </c>
      <c r="AS1730" s="46" t="str">
        <f>TRIM(Table1[[#This Row],[Staff ID]])</f>
        <v/>
      </c>
      <c r="AT1730" s="46" t="str">
        <f>IF(TRIM(Table1[[#This Row],[Budget Code]])=0,"",TRIM(Table1[[#This Row],[Budget Code]]))</f>
        <v/>
      </c>
      <c r="AU1730" s="46" t="str">
        <f>IF(Table1[[#This Row],[Line Description]]&lt;&gt;"",Table1[[#This Row],[Line Description]],"")</f>
        <v/>
      </c>
      <c r="AV1730" s="46" t="str">
        <f>IF(Table1[[#This Row],[Cur_Amount Debit]]&gt;0,ROUND(Table1[[#This Row],[Cur_Amount Debit]],2),"")</f>
        <v/>
      </c>
      <c r="AW1730" s="46" t="str">
        <f>IF(Table1[[#This Row],[Cur_Amount Credit]]&gt;0,ROUND(Table1[[#This Row],[Cur_Amount Credit]],2),"")</f>
        <v/>
      </c>
      <c r="AX1730" s="46" t="str">
        <f>LEFT(Table1[[#This Row],[Cur]],3)</f>
        <v/>
      </c>
      <c r="AY1730" s="59"/>
      <c r="AZ1730" s="46"/>
      <c r="BA1730" s="46" t="str">
        <f>IF(Table1[[#This Row],[Cur]]&lt;&gt;"",IF(Table1[[#This Row],[Cur]]="USD","",ExchangeRate),"")</f>
        <v/>
      </c>
      <c r="BB1730" s="46" t="str">
        <f>IF(Table1[[#This Row],[Grant]]&lt;&gt;"",VLOOKUP(Table1[[#This Row],[Grant]],Grants!B:D,3),"")</f>
        <v/>
      </c>
      <c r="BC1730" s="46" t="str">
        <f>TRIM(Table1[[#This Row],[Vendor ID]])</f>
        <v/>
      </c>
      <c r="BD1730">
        <f>IF(Table1[[#This Row],[Reference Number]]=Q1729,BD1729,BD1729+1)</f>
        <v>0</v>
      </c>
    </row>
    <row r="1731" spans="1:56" ht="11.25" customHeight="1" x14ac:dyDescent="0.25">
      <c r="A1731" s="1"/>
      <c r="B1731" s="88" t="str">
        <f>IF(Table1[[#This Row],[Posting Date]]&lt;&gt;"",IF(Table1[[#This Row],[Reference Number]]=Q1730,B1730+1,1),"")</f>
        <v/>
      </c>
      <c r="C1731" s="61"/>
      <c r="D1731" s="61"/>
      <c r="E1731" s="138"/>
      <c r="F1731" s="141" t="str">
        <f>IFERROR(IF(VLOOKUP(Table1[[#This Row],[Budget Code Description]],Dimentions!$X$6:$AC$139,2,FALSE)="","",VLOOKUP(Table1[[#This Row],[Budget Code Description]],Dimentions!$X$6:$AC$139,2,FALSE)),"")</f>
        <v/>
      </c>
      <c r="G1731" s="141"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1" t="str">
        <f>IFERROR(VLOOKUP(Table1[[#This Row],[Budget Code Description]],Table6[#All],8,FALSE),"")</f>
        <v/>
      </c>
      <c r="L1731" s="63"/>
      <c r="M1731" s="65" t="str">
        <f>IFERROR(VLOOKUP(Table1[[#This Row],[Staff ID]],Table2[],2,FALSE),"")</f>
        <v/>
      </c>
      <c r="N1731" s="209" t="str">
        <f>IFERROR(IF(VLOOKUP(Table1[[#This Row],[Budget Code Description]],Dimentions!$X$6:$AC$134,4,FALSE)="","",VLOOKUP(Table1[[#This Row],[Budget Code Description]],Dimentions!$X$6:$AC$134,4,FALSE)),"")</f>
        <v/>
      </c>
      <c r="O1731" s="65" t="str">
        <f>IFERROR(VLOOKUP(Table1[[#This Row],[Vendor ID]],Table549[],2,FALSE),"")</f>
        <v/>
      </c>
      <c r="P1731" s="63"/>
      <c r="Q1731" s="141" t="str">
        <f>IF(Table1[[#This Row],[Posting Date]]&lt;&gt;"",$D$9,"")</f>
        <v/>
      </c>
      <c r="R1731" s="157" t="str">
        <f>IF(Table1[[#This Row],[Posting Date]]&lt;&gt;"",$D$10,"")</f>
        <v/>
      </c>
      <c r="S1731" s="66"/>
      <c r="T1731" s="63"/>
      <c r="U1731" s="67"/>
      <c r="V1731" s="67"/>
      <c r="W1731" s="67" t="str">
        <f t="shared" si="31"/>
        <v/>
      </c>
      <c r="X1731" s="159" t="str">
        <f>IF(E1731="","",(IF(Table1[[#This Row],[Cur]]="USD",Table1[[#This Row],[Cur_Amount Debit]],Table1[[#This Row],[Cur_Amount Debit]]/Table1[[#This Row],[Exchange Rate]])))</f>
        <v/>
      </c>
      <c r="Y1731" s="159" t="str">
        <f>IF(E1731="","",(IF(Table1[[#This Row],[Cur]]="USD",Table1[[#This Row],[Cur_Amount Credit]],Table1[[#This Row],[Cur_Amount Credit]]/ExchangeRate)))</f>
        <v/>
      </c>
      <c r="Z1731" s="201" t="str">
        <f>IF(E1731="","",(Table1[[#This Row],[Debit USD]]-Table1[[#This Row],[Credit USD]]))</f>
        <v/>
      </c>
      <c r="AA1731" s="226"/>
      <c r="AB1731" s="255"/>
      <c r="AC1731" s="1"/>
      <c r="AD1731" s="15"/>
      <c r="AE1731" s="15" t="str">
        <f>IF(AND(OR(Table1[[#This Row],[Account]]="15030",Table1[[#This Row],[Account]]="15035",Table1[[#This Row],[Account]]="20150"),Table1[[#This Row],[Vendor ID]]=""),1,"")</f>
        <v/>
      </c>
      <c r="AF1731" s="15"/>
      <c r="AG1731" s="15"/>
      <c r="AH1731" s="15"/>
      <c r="AI1731" s="46" t="str">
        <f>IF(Table1[[#This Row],[Posting Date]]&lt;&gt;"","GJ-"&amp;CountryID,"")</f>
        <v/>
      </c>
      <c r="AJ1731" s="59" t="str">
        <f>IF(Table1[[#This Row],[Posting Date]]&lt;&gt;"",Table1[[#This Row],[Posting Date]],"")</f>
        <v/>
      </c>
      <c r="AK1731" s="46"/>
      <c r="AL1731" s="46" t="str">
        <f>IF(Table1[[#This Row],[Description]]&lt;&gt;"",Table1[[#This Row],[Description]],"")</f>
        <v/>
      </c>
      <c r="AM1731" s="46" t="str">
        <f>IF(Table1[[#This Row],[Posting Date]]&lt;&gt;"",Table1[[#This Row],[Reference Number]],"")</f>
        <v/>
      </c>
      <c r="AN1731" s="46" t="str">
        <f>TRIM(Table1[[#This Row],[Line '#]])</f>
        <v/>
      </c>
      <c r="AO1731" s="46" t="str">
        <f>TRIM(Table1[[#This Row],[Account]])</f>
        <v/>
      </c>
      <c r="AP1731" s="46" t="str">
        <f>IF(Table1[[#This Row],[Posting Date]]&lt;&gt;"",$D$5,"")</f>
        <v/>
      </c>
      <c r="AQ1731" s="46" t="str">
        <f>TRIM(Table1[[#This Row],[Departments-Prgrams]])</f>
        <v/>
      </c>
      <c r="AR1731" s="46" t="str">
        <f>TRIM(Table1[[#This Row],[Grant]])</f>
        <v/>
      </c>
      <c r="AS1731" s="46" t="str">
        <f>TRIM(Table1[[#This Row],[Staff ID]])</f>
        <v/>
      </c>
      <c r="AT1731" s="46" t="str">
        <f>IF(TRIM(Table1[[#This Row],[Budget Code]])=0,"",TRIM(Table1[[#This Row],[Budget Code]]))</f>
        <v/>
      </c>
      <c r="AU1731" s="46" t="str">
        <f>IF(Table1[[#This Row],[Line Description]]&lt;&gt;"",Table1[[#This Row],[Line Description]],"")</f>
        <v/>
      </c>
      <c r="AV1731" s="46" t="str">
        <f>IF(Table1[[#This Row],[Cur_Amount Debit]]&gt;0,ROUND(Table1[[#This Row],[Cur_Amount Debit]],2),"")</f>
        <v/>
      </c>
      <c r="AW1731" s="46" t="str">
        <f>IF(Table1[[#This Row],[Cur_Amount Credit]]&gt;0,ROUND(Table1[[#This Row],[Cur_Amount Credit]],2),"")</f>
        <v/>
      </c>
      <c r="AX1731" s="46" t="str">
        <f>LEFT(Table1[[#This Row],[Cur]],3)</f>
        <v/>
      </c>
      <c r="AY1731" s="59"/>
      <c r="AZ1731" s="46"/>
      <c r="BA1731" s="46" t="str">
        <f>IF(Table1[[#This Row],[Cur]]&lt;&gt;"",IF(Table1[[#This Row],[Cur]]="USD","",ExchangeRate),"")</f>
        <v/>
      </c>
      <c r="BB1731" s="46" t="str">
        <f>IF(Table1[[#This Row],[Grant]]&lt;&gt;"",VLOOKUP(Table1[[#This Row],[Grant]],Grants!B:D,3),"")</f>
        <v/>
      </c>
      <c r="BC1731" s="46" t="str">
        <f>TRIM(Table1[[#This Row],[Vendor ID]])</f>
        <v/>
      </c>
      <c r="BD1731">
        <f>IF(Table1[[#This Row],[Reference Number]]=Q1730,BD1730,BD1730+1)</f>
        <v>0</v>
      </c>
    </row>
    <row r="1732" spans="1:56" ht="11.25" customHeight="1" x14ac:dyDescent="0.25">
      <c r="A1732" s="1"/>
      <c r="B1732" s="88" t="str">
        <f>IF(Table1[[#This Row],[Posting Date]]&lt;&gt;"",IF(Table1[[#This Row],[Reference Number]]=Q1731,B1731+1,1),"")</f>
        <v/>
      </c>
      <c r="C1732" s="61"/>
      <c r="D1732" s="61"/>
      <c r="E1732" s="138"/>
      <c r="F1732" s="141" t="str">
        <f>IFERROR(IF(VLOOKUP(Table1[[#This Row],[Budget Code Description]],Dimentions!$X$6:$AC$139,2,FALSE)="","",VLOOKUP(Table1[[#This Row],[Budget Code Description]],Dimentions!$X$6:$AC$139,2,FALSE)),"")</f>
        <v/>
      </c>
      <c r="G1732" s="141"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1" t="str">
        <f>IFERROR(VLOOKUP(Table1[[#This Row],[Budget Code Description]],Table6[#All],8,FALSE),"")</f>
        <v/>
      </c>
      <c r="L1732" s="63"/>
      <c r="M1732" s="65" t="str">
        <f>IFERROR(VLOOKUP(Table1[[#This Row],[Staff ID]],Table2[],2,FALSE),"")</f>
        <v/>
      </c>
      <c r="N1732" s="209" t="str">
        <f>IFERROR(IF(VLOOKUP(Table1[[#This Row],[Budget Code Description]],Dimentions!$X$6:$AC$134,4,FALSE)="","",VLOOKUP(Table1[[#This Row],[Budget Code Description]],Dimentions!$X$6:$AC$134,4,FALSE)),"")</f>
        <v/>
      </c>
      <c r="O1732" s="65" t="str">
        <f>IFERROR(VLOOKUP(Table1[[#This Row],[Vendor ID]],Table549[],2,FALSE),"")</f>
        <v/>
      </c>
      <c r="P1732" s="63"/>
      <c r="Q1732" s="141" t="str">
        <f>IF(Table1[[#This Row],[Posting Date]]&lt;&gt;"",$D$9,"")</f>
        <v/>
      </c>
      <c r="R1732" s="157" t="str">
        <f>IF(Table1[[#This Row],[Posting Date]]&lt;&gt;"",$D$10,"")</f>
        <v/>
      </c>
      <c r="S1732" s="66"/>
      <c r="T1732" s="63"/>
      <c r="U1732" s="67"/>
      <c r="V1732" s="67"/>
      <c r="W1732" s="67" t="str">
        <f t="shared" si="31"/>
        <v/>
      </c>
      <c r="X1732" s="159" t="str">
        <f>IF(E1732="","",(IF(Table1[[#This Row],[Cur]]="USD",Table1[[#This Row],[Cur_Amount Debit]],Table1[[#This Row],[Cur_Amount Debit]]/Table1[[#This Row],[Exchange Rate]])))</f>
        <v/>
      </c>
      <c r="Y1732" s="159" t="str">
        <f>IF(E1732="","",(IF(Table1[[#This Row],[Cur]]="USD",Table1[[#This Row],[Cur_Amount Credit]],Table1[[#This Row],[Cur_Amount Credit]]/ExchangeRate)))</f>
        <v/>
      </c>
      <c r="Z1732" s="201" t="str">
        <f>IF(E1732="","",(Table1[[#This Row],[Debit USD]]-Table1[[#This Row],[Credit USD]]))</f>
        <v/>
      </c>
      <c r="AA1732" s="226"/>
      <c r="AB1732" s="255"/>
      <c r="AC1732" s="1"/>
      <c r="AD1732" s="15"/>
      <c r="AE1732" s="15" t="str">
        <f>IF(AND(OR(Table1[[#This Row],[Account]]="15030",Table1[[#This Row],[Account]]="15035",Table1[[#This Row],[Account]]="20150"),Table1[[#This Row],[Vendor ID]]=""),1,"")</f>
        <v/>
      </c>
      <c r="AF1732" s="15"/>
      <c r="AG1732" s="15"/>
      <c r="AH1732" s="15"/>
      <c r="AI1732" s="46" t="str">
        <f>IF(Table1[[#This Row],[Posting Date]]&lt;&gt;"","GJ-"&amp;CountryID,"")</f>
        <v/>
      </c>
      <c r="AJ1732" s="59" t="str">
        <f>IF(Table1[[#This Row],[Posting Date]]&lt;&gt;"",Table1[[#This Row],[Posting Date]],"")</f>
        <v/>
      </c>
      <c r="AK1732" s="46"/>
      <c r="AL1732" s="46" t="str">
        <f>IF(Table1[[#This Row],[Description]]&lt;&gt;"",Table1[[#This Row],[Description]],"")</f>
        <v/>
      </c>
      <c r="AM1732" s="46" t="str">
        <f>IF(Table1[[#This Row],[Posting Date]]&lt;&gt;"",Table1[[#This Row],[Reference Number]],"")</f>
        <v/>
      </c>
      <c r="AN1732" s="46" t="str">
        <f>TRIM(Table1[[#This Row],[Line '#]])</f>
        <v/>
      </c>
      <c r="AO1732" s="46" t="str">
        <f>TRIM(Table1[[#This Row],[Account]])</f>
        <v/>
      </c>
      <c r="AP1732" s="46" t="str">
        <f>IF(Table1[[#This Row],[Posting Date]]&lt;&gt;"",$D$5,"")</f>
        <v/>
      </c>
      <c r="AQ1732" s="46" t="str">
        <f>TRIM(Table1[[#This Row],[Departments-Prgrams]])</f>
        <v/>
      </c>
      <c r="AR1732" s="46" t="str">
        <f>TRIM(Table1[[#This Row],[Grant]])</f>
        <v/>
      </c>
      <c r="AS1732" s="46" t="str">
        <f>TRIM(Table1[[#This Row],[Staff ID]])</f>
        <v/>
      </c>
      <c r="AT1732" s="46" t="str">
        <f>IF(TRIM(Table1[[#This Row],[Budget Code]])=0,"",TRIM(Table1[[#This Row],[Budget Code]]))</f>
        <v/>
      </c>
      <c r="AU1732" s="46" t="str">
        <f>IF(Table1[[#This Row],[Line Description]]&lt;&gt;"",Table1[[#This Row],[Line Description]],"")</f>
        <v/>
      </c>
      <c r="AV1732" s="46" t="str">
        <f>IF(Table1[[#This Row],[Cur_Amount Debit]]&gt;0,ROUND(Table1[[#This Row],[Cur_Amount Debit]],2),"")</f>
        <v/>
      </c>
      <c r="AW1732" s="46" t="str">
        <f>IF(Table1[[#This Row],[Cur_Amount Credit]]&gt;0,ROUND(Table1[[#This Row],[Cur_Amount Credit]],2),"")</f>
        <v/>
      </c>
      <c r="AX1732" s="46" t="str">
        <f>LEFT(Table1[[#This Row],[Cur]],3)</f>
        <v/>
      </c>
      <c r="AY1732" s="59"/>
      <c r="AZ1732" s="46"/>
      <c r="BA1732" s="46" t="str">
        <f>IF(Table1[[#This Row],[Cur]]&lt;&gt;"",IF(Table1[[#This Row],[Cur]]="USD","",ExchangeRate),"")</f>
        <v/>
      </c>
      <c r="BB1732" s="46" t="str">
        <f>IF(Table1[[#This Row],[Grant]]&lt;&gt;"",VLOOKUP(Table1[[#This Row],[Grant]],Grants!B:D,3),"")</f>
        <v/>
      </c>
      <c r="BC1732" s="46" t="str">
        <f>TRIM(Table1[[#This Row],[Vendor ID]])</f>
        <v/>
      </c>
      <c r="BD1732">
        <f>IF(Table1[[#This Row],[Reference Number]]=Q1731,BD1731,BD1731+1)</f>
        <v>0</v>
      </c>
    </row>
    <row r="1733" spans="1:56" ht="11.25" customHeight="1" x14ac:dyDescent="0.25">
      <c r="A1733" s="1"/>
      <c r="B1733" s="88" t="str">
        <f>IF(Table1[[#This Row],[Posting Date]]&lt;&gt;"",IF(Table1[[#This Row],[Reference Number]]=Q1732,B1732+1,1),"")</f>
        <v/>
      </c>
      <c r="C1733" s="61"/>
      <c r="D1733" s="61"/>
      <c r="E1733" s="138"/>
      <c r="F1733" s="141" t="str">
        <f>IFERROR(IF(VLOOKUP(Table1[[#This Row],[Budget Code Description]],Dimentions!$X$6:$AC$139,2,FALSE)="","",VLOOKUP(Table1[[#This Row],[Budget Code Description]],Dimentions!$X$6:$AC$139,2,FALSE)),"")</f>
        <v/>
      </c>
      <c r="G1733" s="141"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1" t="str">
        <f>IFERROR(VLOOKUP(Table1[[#This Row],[Budget Code Description]],Table6[#All],8,FALSE),"")</f>
        <v/>
      </c>
      <c r="L1733" s="63"/>
      <c r="M1733" s="65" t="str">
        <f>IFERROR(VLOOKUP(Table1[[#This Row],[Staff ID]],Table2[],2,FALSE),"")</f>
        <v/>
      </c>
      <c r="N1733" s="209" t="str">
        <f>IFERROR(IF(VLOOKUP(Table1[[#This Row],[Budget Code Description]],Dimentions!$X$6:$AC$134,4,FALSE)="","",VLOOKUP(Table1[[#This Row],[Budget Code Description]],Dimentions!$X$6:$AC$134,4,FALSE)),"")</f>
        <v/>
      </c>
      <c r="O1733" s="65" t="str">
        <f>IFERROR(VLOOKUP(Table1[[#This Row],[Vendor ID]],Table549[],2,FALSE),"")</f>
        <v/>
      </c>
      <c r="P1733" s="63"/>
      <c r="Q1733" s="141" t="str">
        <f>IF(Table1[[#This Row],[Posting Date]]&lt;&gt;"",$D$9,"")</f>
        <v/>
      </c>
      <c r="R1733" s="157" t="str">
        <f>IF(Table1[[#This Row],[Posting Date]]&lt;&gt;"",$D$10,"")</f>
        <v/>
      </c>
      <c r="S1733" s="66"/>
      <c r="T1733" s="63"/>
      <c r="U1733" s="67"/>
      <c r="V1733" s="67"/>
      <c r="W1733" s="67" t="str">
        <f t="shared" si="31"/>
        <v/>
      </c>
      <c r="X1733" s="159" t="str">
        <f>IF(E1733="","",(IF(Table1[[#This Row],[Cur]]="USD",Table1[[#This Row],[Cur_Amount Debit]],Table1[[#This Row],[Cur_Amount Debit]]/Table1[[#This Row],[Exchange Rate]])))</f>
        <v/>
      </c>
      <c r="Y1733" s="159" t="str">
        <f>IF(E1733="","",(IF(Table1[[#This Row],[Cur]]="USD",Table1[[#This Row],[Cur_Amount Credit]],Table1[[#This Row],[Cur_Amount Credit]]/ExchangeRate)))</f>
        <v/>
      </c>
      <c r="Z1733" s="201" t="str">
        <f>IF(E1733="","",(Table1[[#This Row],[Debit USD]]-Table1[[#This Row],[Credit USD]]))</f>
        <v/>
      </c>
      <c r="AA1733" s="226"/>
      <c r="AB1733" s="255"/>
      <c r="AC1733" s="1"/>
      <c r="AD1733" s="15"/>
      <c r="AE1733" s="15" t="str">
        <f>IF(AND(OR(Table1[[#This Row],[Account]]="15030",Table1[[#This Row],[Account]]="15035",Table1[[#This Row],[Account]]="20150"),Table1[[#This Row],[Vendor ID]]=""),1,"")</f>
        <v/>
      </c>
      <c r="AF1733" s="15"/>
      <c r="AG1733" s="15"/>
      <c r="AH1733" s="15"/>
      <c r="AI1733" s="46" t="str">
        <f>IF(Table1[[#This Row],[Posting Date]]&lt;&gt;"","GJ-"&amp;CountryID,"")</f>
        <v/>
      </c>
      <c r="AJ1733" s="59" t="str">
        <f>IF(Table1[[#This Row],[Posting Date]]&lt;&gt;"",Table1[[#This Row],[Posting Date]],"")</f>
        <v/>
      </c>
      <c r="AK1733" s="46"/>
      <c r="AL1733" s="46" t="str">
        <f>IF(Table1[[#This Row],[Description]]&lt;&gt;"",Table1[[#This Row],[Description]],"")</f>
        <v/>
      </c>
      <c r="AM1733" s="46" t="str">
        <f>IF(Table1[[#This Row],[Posting Date]]&lt;&gt;"",Table1[[#This Row],[Reference Number]],"")</f>
        <v/>
      </c>
      <c r="AN1733" s="46" t="str">
        <f>TRIM(Table1[[#This Row],[Line '#]])</f>
        <v/>
      </c>
      <c r="AO1733" s="46" t="str">
        <f>TRIM(Table1[[#This Row],[Account]])</f>
        <v/>
      </c>
      <c r="AP1733" s="46" t="str">
        <f>IF(Table1[[#This Row],[Posting Date]]&lt;&gt;"",$D$5,"")</f>
        <v/>
      </c>
      <c r="AQ1733" s="46" t="str">
        <f>TRIM(Table1[[#This Row],[Departments-Prgrams]])</f>
        <v/>
      </c>
      <c r="AR1733" s="46" t="str">
        <f>TRIM(Table1[[#This Row],[Grant]])</f>
        <v/>
      </c>
      <c r="AS1733" s="46" t="str">
        <f>TRIM(Table1[[#This Row],[Staff ID]])</f>
        <v/>
      </c>
      <c r="AT1733" s="46" t="str">
        <f>IF(TRIM(Table1[[#This Row],[Budget Code]])=0,"",TRIM(Table1[[#This Row],[Budget Code]]))</f>
        <v/>
      </c>
      <c r="AU1733" s="46" t="str">
        <f>IF(Table1[[#This Row],[Line Description]]&lt;&gt;"",Table1[[#This Row],[Line Description]],"")</f>
        <v/>
      </c>
      <c r="AV1733" s="46" t="str">
        <f>IF(Table1[[#This Row],[Cur_Amount Debit]]&gt;0,ROUND(Table1[[#This Row],[Cur_Amount Debit]],2),"")</f>
        <v/>
      </c>
      <c r="AW1733" s="46" t="str">
        <f>IF(Table1[[#This Row],[Cur_Amount Credit]]&gt;0,ROUND(Table1[[#This Row],[Cur_Amount Credit]],2),"")</f>
        <v/>
      </c>
      <c r="AX1733" s="46" t="str">
        <f>LEFT(Table1[[#This Row],[Cur]],3)</f>
        <v/>
      </c>
      <c r="AY1733" s="59"/>
      <c r="AZ1733" s="46"/>
      <c r="BA1733" s="46" t="str">
        <f>IF(Table1[[#This Row],[Cur]]&lt;&gt;"",IF(Table1[[#This Row],[Cur]]="USD","",ExchangeRate),"")</f>
        <v/>
      </c>
      <c r="BB1733" s="46" t="str">
        <f>IF(Table1[[#This Row],[Grant]]&lt;&gt;"",VLOOKUP(Table1[[#This Row],[Grant]],Grants!B:D,3),"")</f>
        <v/>
      </c>
      <c r="BC1733" s="46" t="str">
        <f>TRIM(Table1[[#This Row],[Vendor ID]])</f>
        <v/>
      </c>
      <c r="BD1733">
        <f>IF(Table1[[#This Row],[Reference Number]]=Q1732,BD1732,BD1732+1)</f>
        <v>0</v>
      </c>
    </row>
    <row r="1734" spans="1:56" ht="11.25" customHeight="1" x14ac:dyDescent="0.25">
      <c r="A1734" s="1"/>
      <c r="B1734" s="88" t="str">
        <f>IF(Table1[[#This Row],[Posting Date]]&lt;&gt;"",IF(Table1[[#This Row],[Reference Number]]=Q1733,B1733+1,1),"")</f>
        <v/>
      </c>
      <c r="C1734" s="61"/>
      <c r="D1734" s="61"/>
      <c r="E1734" s="138"/>
      <c r="F1734" s="141" t="str">
        <f>IFERROR(IF(VLOOKUP(Table1[[#This Row],[Budget Code Description]],Dimentions!$X$6:$AC$139,2,FALSE)="","",VLOOKUP(Table1[[#This Row],[Budget Code Description]],Dimentions!$X$6:$AC$139,2,FALSE)),"")</f>
        <v/>
      </c>
      <c r="G1734" s="141"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1" t="str">
        <f>IFERROR(VLOOKUP(Table1[[#This Row],[Budget Code Description]],Table6[#All],8,FALSE),"")</f>
        <v/>
      </c>
      <c r="L1734" s="63"/>
      <c r="M1734" s="65" t="str">
        <f>IFERROR(VLOOKUP(Table1[[#This Row],[Staff ID]],Table2[],2,FALSE),"")</f>
        <v/>
      </c>
      <c r="N1734" s="209" t="str">
        <f>IFERROR(IF(VLOOKUP(Table1[[#This Row],[Budget Code Description]],Dimentions!$X$6:$AC$134,4,FALSE)="","",VLOOKUP(Table1[[#This Row],[Budget Code Description]],Dimentions!$X$6:$AC$134,4,FALSE)),"")</f>
        <v/>
      </c>
      <c r="O1734" s="65" t="str">
        <f>IFERROR(VLOOKUP(Table1[[#This Row],[Vendor ID]],Table549[],2,FALSE),"")</f>
        <v/>
      </c>
      <c r="P1734" s="63"/>
      <c r="Q1734" s="141" t="str">
        <f>IF(Table1[[#This Row],[Posting Date]]&lt;&gt;"",$D$9,"")</f>
        <v/>
      </c>
      <c r="R1734" s="157" t="str">
        <f>IF(Table1[[#This Row],[Posting Date]]&lt;&gt;"",$D$10,"")</f>
        <v/>
      </c>
      <c r="S1734" s="66"/>
      <c r="T1734" s="63"/>
      <c r="U1734" s="67"/>
      <c r="V1734" s="67"/>
      <c r="W1734" s="67" t="str">
        <f t="shared" si="31"/>
        <v/>
      </c>
      <c r="X1734" s="159" t="str">
        <f>IF(E1734="","",(IF(Table1[[#This Row],[Cur]]="USD",Table1[[#This Row],[Cur_Amount Debit]],Table1[[#This Row],[Cur_Amount Debit]]/Table1[[#This Row],[Exchange Rate]])))</f>
        <v/>
      </c>
      <c r="Y1734" s="159" t="str">
        <f>IF(E1734="","",(IF(Table1[[#This Row],[Cur]]="USD",Table1[[#This Row],[Cur_Amount Credit]],Table1[[#This Row],[Cur_Amount Credit]]/ExchangeRate)))</f>
        <v/>
      </c>
      <c r="Z1734" s="201" t="str">
        <f>IF(E1734="","",(Table1[[#This Row],[Debit USD]]-Table1[[#This Row],[Credit USD]]))</f>
        <v/>
      </c>
      <c r="AA1734" s="226"/>
      <c r="AB1734" s="255"/>
      <c r="AC1734" s="1"/>
      <c r="AD1734" s="15"/>
      <c r="AE1734" s="15" t="str">
        <f>IF(AND(OR(Table1[[#This Row],[Account]]="15030",Table1[[#This Row],[Account]]="15035",Table1[[#This Row],[Account]]="20150"),Table1[[#This Row],[Vendor ID]]=""),1,"")</f>
        <v/>
      </c>
      <c r="AF1734" s="15"/>
      <c r="AG1734" s="15"/>
      <c r="AH1734" s="15"/>
      <c r="AI1734" s="46" t="str">
        <f>IF(Table1[[#This Row],[Posting Date]]&lt;&gt;"","GJ-"&amp;CountryID,"")</f>
        <v/>
      </c>
      <c r="AJ1734" s="59" t="str">
        <f>IF(Table1[[#This Row],[Posting Date]]&lt;&gt;"",Table1[[#This Row],[Posting Date]],"")</f>
        <v/>
      </c>
      <c r="AK1734" s="46"/>
      <c r="AL1734" s="46" t="str">
        <f>IF(Table1[[#This Row],[Description]]&lt;&gt;"",Table1[[#This Row],[Description]],"")</f>
        <v/>
      </c>
      <c r="AM1734" s="46" t="str">
        <f>IF(Table1[[#This Row],[Posting Date]]&lt;&gt;"",Table1[[#This Row],[Reference Number]],"")</f>
        <v/>
      </c>
      <c r="AN1734" s="46" t="str">
        <f>TRIM(Table1[[#This Row],[Line '#]])</f>
        <v/>
      </c>
      <c r="AO1734" s="46" t="str">
        <f>TRIM(Table1[[#This Row],[Account]])</f>
        <v/>
      </c>
      <c r="AP1734" s="46" t="str">
        <f>IF(Table1[[#This Row],[Posting Date]]&lt;&gt;"",$D$5,"")</f>
        <v/>
      </c>
      <c r="AQ1734" s="46" t="str">
        <f>TRIM(Table1[[#This Row],[Departments-Prgrams]])</f>
        <v/>
      </c>
      <c r="AR1734" s="46" t="str">
        <f>TRIM(Table1[[#This Row],[Grant]])</f>
        <v/>
      </c>
      <c r="AS1734" s="46" t="str">
        <f>TRIM(Table1[[#This Row],[Staff ID]])</f>
        <v/>
      </c>
      <c r="AT1734" s="46" t="str">
        <f>IF(TRIM(Table1[[#This Row],[Budget Code]])=0,"",TRIM(Table1[[#This Row],[Budget Code]]))</f>
        <v/>
      </c>
      <c r="AU1734" s="46" t="str">
        <f>IF(Table1[[#This Row],[Line Description]]&lt;&gt;"",Table1[[#This Row],[Line Description]],"")</f>
        <v/>
      </c>
      <c r="AV1734" s="46" t="str">
        <f>IF(Table1[[#This Row],[Cur_Amount Debit]]&gt;0,ROUND(Table1[[#This Row],[Cur_Amount Debit]],2),"")</f>
        <v/>
      </c>
      <c r="AW1734" s="46" t="str">
        <f>IF(Table1[[#This Row],[Cur_Amount Credit]]&gt;0,ROUND(Table1[[#This Row],[Cur_Amount Credit]],2),"")</f>
        <v/>
      </c>
      <c r="AX1734" s="46" t="str">
        <f>LEFT(Table1[[#This Row],[Cur]],3)</f>
        <v/>
      </c>
      <c r="AY1734" s="59"/>
      <c r="AZ1734" s="46"/>
      <c r="BA1734" s="46" t="str">
        <f>IF(Table1[[#This Row],[Cur]]&lt;&gt;"",IF(Table1[[#This Row],[Cur]]="USD","",ExchangeRate),"")</f>
        <v/>
      </c>
      <c r="BB1734" s="46" t="str">
        <f>IF(Table1[[#This Row],[Grant]]&lt;&gt;"",VLOOKUP(Table1[[#This Row],[Grant]],Grants!B:D,3),"")</f>
        <v/>
      </c>
      <c r="BC1734" s="46" t="str">
        <f>TRIM(Table1[[#This Row],[Vendor ID]])</f>
        <v/>
      </c>
      <c r="BD1734">
        <f>IF(Table1[[#This Row],[Reference Number]]=Q1733,BD1733,BD1733+1)</f>
        <v>0</v>
      </c>
    </row>
    <row r="1735" spans="1:56" ht="11.25" customHeight="1" x14ac:dyDescent="0.25">
      <c r="A1735" s="1"/>
      <c r="B1735" s="88" t="str">
        <f>IF(Table1[[#This Row],[Posting Date]]&lt;&gt;"",IF(Table1[[#This Row],[Reference Number]]=Q1734,B1734+1,1),"")</f>
        <v/>
      </c>
      <c r="C1735" s="61"/>
      <c r="D1735" s="61"/>
      <c r="E1735" s="138"/>
      <c r="F1735" s="141" t="str">
        <f>IFERROR(IF(VLOOKUP(Table1[[#This Row],[Budget Code Description]],Dimentions!$X$6:$AC$139,2,FALSE)="","",VLOOKUP(Table1[[#This Row],[Budget Code Description]],Dimentions!$X$6:$AC$139,2,FALSE)),"")</f>
        <v/>
      </c>
      <c r="G1735" s="141"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1" t="str">
        <f>IFERROR(VLOOKUP(Table1[[#This Row],[Budget Code Description]],Table6[#All],8,FALSE),"")</f>
        <v/>
      </c>
      <c r="L1735" s="63"/>
      <c r="M1735" s="65" t="str">
        <f>IFERROR(VLOOKUP(Table1[[#This Row],[Staff ID]],Table2[],2,FALSE),"")</f>
        <v/>
      </c>
      <c r="N1735" s="209" t="str">
        <f>IFERROR(IF(VLOOKUP(Table1[[#This Row],[Budget Code Description]],Dimentions!$X$6:$AC$134,4,FALSE)="","",VLOOKUP(Table1[[#This Row],[Budget Code Description]],Dimentions!$X$6:$AC$134,4,FALSE)),"")</f>
        <v/>
      </c>
      <c r="O1735" s="65" t="str">
        <f>IFERROR(VLOOKUP(Table1[[#This Row],[Vendor ID]],Table549[],2,FALSE),"")</f>
        <v/>
      </c>
      <c r="P1735" s="63"/>
      <c r="Q1735" s="141" t="str">
        <f>IF(Table1[[#This Row],[Posting Date]]&lt;&gt;"",$D$9,"")</f>
        <v/>
      </c>
      <c r="R1735" s="157" t="str">
        <f>IF(Table1[[#This Row],[Posting Date]]&lt;&gt;"",$D$10,"")</f>
        <v/>
      </c>
      <c r="S1735" s="66"/>
      <c r="T1735" s="63"/>
      <c r="U1735" s="67"/>
      <c r="V1735" s="67"/>
      <c r="W1735" s="67" t="str">
        <f t="shared" si="31"/>
        <v/>
      </c>
      <c r="X1735" s="159" t="str">
        <f>IF(E1735="","",(IF(Table1[[#This Row],[Cur]]="USD",Table1[[#This Row],[Cur_Amount Debit]],Table1[[#This Row],[Cur_Amount Debit]]/Table1[[#This Row],[Exchange Rate]])))</f>
        <v/>
      </c>
      <c r="Y1735" s="159" t="str">
        <f>IF(E1735="","",(IF(Table1[[#This Row],[Cur]]="USD",Table1[[#This Row],[Cur_Amount Credit]],Table1[[#This Row],[Cur_Amount Credit]]/ExchangeRate)))</f>
        <v/>
      </c>
      <c r="Z1735" s="201" t="str">
        <f>IF(E1735="","",(Table1[[#This Row],[Debit USD]]-Table1[[#This Row],[Credit USD]]))</f>
        <v/>
      </c>
      <c r="AA1735" s="226"/>
      <c r="AB1735" s="255"/>
      <c r="AC1735" s="1"/>
      <c r="AD1735" s="15"/>
      <c r="AE1735" s="15" t="str">
        <f>IF(AND(OR(Table1[[#This Row],[Account]]="15030",Table1[[#This Row],[Account]]="15035",Table1[[#This Row],[Account]]="20150"),Table1[[#This Row],[Vendor ID]]=""),1,"")</f>
        <v/>
      </c>
      <c r="AF1735" s="15"/>
      <c r="AG1735" s="15"/>
      <c r="AH1735" s="15"/>
      <c r="AI1735" s="46" t="str">
        <f>IF(Table1[[#This Row],[Posting Date]]&lt;&gt;"","GJ-"&amp;CountryID,"")</f>
        <v/>
      </c>
      <c r="AJ1735" s="59" t="str">
        <f>IF(Table1[[#This Row],[Posting Date]]&lt;&gt;"",Table1[[#This Row],[Posting Date]],"")</f>
        <v/>
      </c>
      <c r="AK1735" s="46"/>
      <c r="AL1735" s="46" t="str">
        <f>IF(Table1[[#This Row],[Description]]&lt;&gt;"",Table1[[#This Row],[Description]],"")</f>
        <v/>
      </c>
      <c r="AM1735" s="46" t="str">
        <f>IF(Table1[[#This Row],[Posting Date]]&lt;&gt;"",Table1[[#This Row],[Reference Number]],"")</f>
        <v/>
      </c>
      <c r="AN1735" s="46" t="str">
        <f>TRIM(Table1[[#This Row],[Line '#]])</f>
        <v/>
      </c>
      <c r="AO1735" s="46" t="str">
        <f>TRIM(Table1[[#This Row],[Account]])</f>
        <v/>
      </c>
      <c r="AP1735" s="46" t="str">
        <f>IF(Table1[[#This Row],[Posting Date]]&lt;&gt;"",$D$5,"")</f>
        <v/>
      </c>
      <c r="AQ1735" s="46" t="str">
        <f>TRIM(Table1[[#This Row],[Departments-Prgrams]])</f>
        <v/>
      </c>
      <c r="AR1735" s="46" t="str">
        <f>TRIM(Table1[[#This Row],[Grant]])</f>
        <v/>
      </c>
      <c r="AS1735" s="46" t="str">
        <f>TRIM(Table1[[#This Row],[Staff ID]])</f>
        <v/>
      </c>
      <c r="AT1735" s="46" t="str">
        <f>IF(TRIM(Table1[[#This Row],[Budget Code]])=0,"",TRIM(Table1[[#This Row],[Budget Code]]))</f>
        <v/>
      </c>
      <c r="AU1735" s="46" t="str">
        <f>IF(Table1[[#This Row],[Line Description]]&lt;&gt;"",Table1[[#This Row],[Line Description]],"")</f>
        <v/>
      </c>
      <c r="AV1735" s="46" t="str">
        <f>IF(Table1[[#This Row],[Cur_Amount Debit]]&gt;0,ROUND(Table1[[#This Row],[Cur_Amount Debit]],2),"")</f>
        <v/>
      </c>
      <c r="AW1735" s="46" t="str">
        <f>IF(Table1[[#This Row],[Cur_Amount Credit]]&gt;0,ROUND(Table1[[#This Row],[Cur_Amount Credit]],2),"")</f>
        <v/>
      </c>
      <c r="AX1735" s="46" t="str">
        <f>LEFT(Table1[[#This Row],[Cur]],3)</f>
        <v/>
      </c>
      <c r="AY1735" s="59"/>
      <c r="AZ1735" s="46"/>
      <c r="BA1735" s="46" t="str">
        <f>IF(Table1[[#This Row],[Cur]]&lt;&gt;"",IF(Table1[[#This Row],[Cur]]="USD","",ExchangeRate),"")</f>
        <v/>
      </c>
      <c r="BB1735" s="46" t="str">
        <f>IF(Table1[[#This Row],[Grant]]&lt;&gt;"",VLOOKUP(Table1[[#This Row],[Grant]],Grants!B:D,3),"")</f>
        <v/>
      </c>
      <c r="BC1735" s="46" t="str">
        <f>TRIM(Table1[[#This Row],[Vendor ID]])</f>
        <v/>
      </c>
      <c r="BD1735">
        <f>IF(Table1[[#This Row],[Reference Number]]=Q1734,BD1734,BD1734+1)</f>
        <v>0</v>
      </c>
    </row>
    <row r="1736" spans="1:56" ht="11.25" customHeight="1" x14ac:dyDescent="0.25">
      <c r="A1736" s="1"/>
      <c r="B1736" s="88" t="str">
        <f>IF(Table1[[#This Row],[Posting Date]]&lt;&gt;"",IF(Table1[[#This Row],[Reference Number]]=Q1735,B1735+1,1),"")</f>
        <v/>
      </c>
      <c r="C1736" s="61"/>
      <c r="D1736" s="61"/>
      <c r="E1736" s="138"/>
      <c r="F1736" s="141" t="str">
        <f>IFERROR(IF(VLOOKUP(Table1[[#This Row],[Budget Code Description]],Dimentions!$X$6:$AC$139,2,FALSE)="","",VLOOKUP(Table1[[#This Row],[Budget Code Description]],Dimentions!$X$6:$AC$139,2,FALSE)),"")</f>
        <v/>
      </c>
      <c r="G1736" s="141"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1" t="str">
        <f>IFERROR(VLOOKUP(Table1[[#This Row],[Budget Code Description]],Table6[#All],8,FALSE),"")</f>
        <v/>
      </c>
      <c r="L1736" s="63"/>
      <c r="M1736" s="65" t="str">
        <f>IFERROR(VLOOKUP(Table1[[#This Row],[Staff ID]],Table2[],2,FALSE),"")</f>
        <v/>
      </c>
      <c r="N1736" s="209" t="str">
        <f>IFERROR(IF(VLOOKUP(Table1[[#This Row],[Budget Code Description]],Dimentions!$X$6:$AC$134,4,FALSE)="","",VLOOKUP(Table1[[#This Row],[Budget Code Description]],Dimentions!$X$6:$AC$134,4,FALSE)),"")</f>
        <v/>
      </c>
      <c r="O1736" s="65" t="str">
        <f>IFERROR(VLOOKUP(Table1[[#This Row],[Vendor ID]],Table549[],2,FALSE),"")</f>
        <v/>
      </c>
      <c r="P1736" s="63"/>
      <c r="Q1736" s="141" t="str">
        <f>IF(Table1[[#This Row],[Posting Date]]&lt;&gt;"",$D$9,"")</f>
        <v/>
      </c>
      <c r="R1736" s="157" t="str">
        <f>IF(Table1[[#This Row],[Posting Date]]&lt;&gt;"",$D$10,"")</f>
        <v/>
      </c>
      <c r="S1736" s="66"/>
      <c r="T1736" s="63"/>
      <c r="U1736" s="67"/>
      <c r="V1736" s="67"/>
      <c r="W1736" s="67" t="str">
        <f t="shared" si="31"/>
        <v/>
      </c>
      <c r="X1736" s="159" t="str">
        <f>IF(E1736="","",(IF(Table1[[#This Row],[Cur]]="USD",Table1[[#This Row],[Cur_Amount Debit]],Table1[[#This Row],[Cur_Amount Debit]]/Table1[[#This Row],[Exchange Rate]])))</f>
        <v/>
      </c>
      <c r="Y1736" s="159" t="str">
        <f>IF(E1736="","",(IF(Table1[[#This Row],[Cur]]="USD",Table1[[#This Row],[Cur_Amount Credit]],Table1[[#This Row],[Cur_Amount Credit]]/ExchangeRate)))</f>
        <v/>
      </c>
      <c r="Z1736" s="201" t="str">
        <f>IF(E1736="","",(Table1[[#This Row],[Debit USD]]-Table1[[#This Row],[Credit USD]]))</f>
        <v/>
      </c>
      <c r="AA1736" s="226"/>
      <c r="AB1736" s="255"/>
      <c r="AC1736" s="1"/>
      <c r="AD1736" s="15"/>
      <c r="AE1736" s="15" t="str">
        <f>IF(AND(OR(Table1[[#This Row],[Account]]="15030",Table1[[#This Row],[Account]]="15035",Table1[[#This Row],[Account]]="20150"),Table1[[#This Row],[Vendor ID]]=""),1,"")</f>
        <v/>
      </c>
      <c r="AF1736" s="15"/>
      <c r="AG1736" s="15"/>
      <c r="AH1736" s="15"/>
      <c r="AI1736" s="46" t="str">
        <f>IF(Table1[[#This Row],[Posting Date]]&lt;&gt;"","GJ-"&amp;CountryID,"")</f>
        <v/>
      </c>
      <c r="AJ1736" s="59" t="str">
        <f>IF(Table1[[#This Row],[Posting Date]]&lt;&gt;"",Table1[[#This Row],[Posting Date]],"")</f>
        <v/>
      </c>
      <c r="AK1736" s="46"/>
      <c r="AL1736" s="46" t="str">
        <f>IF(Table1[[#This Row],[Description]]&lt;&gt;"",Table1[[#This Row],[Description]],"")</f>
        <v/>
      </c>
      <c r="AM1736" s="46" t="str">
        <f>IF(Table1[[#This Row],[Posting Date]]&lt;&gt;"",Table1[[#This Row],[Reference Number]],"")</f>
        <v/>
      </c>
      <c r="AN1736" s="46" t="str">
        <f>TRIM(Table1[[#This Row],[Line '#]])</f>
        <v/>
      </c>
      <c r="AO1736" s="46" t="str">
        <f>TRIM(Table1[[#This Row],[Account]])</f>
        <v/>
      </c>
      <c r="AP1736" s="46" t="str">
        <f>IF(Table1[[#This Row],[Posting Date]]&lt;&gt;"",$D$5,"")</f>
        <v/>
      </c>
      <c r="AQ1736" s="46" t="str">
        <f>TRIM(Table1[[#This Row],[Departments-Prgrams]])</f>
        <v/>
      </c>
      <c r="AR1736" s="46" t="str">
        <f>TRIM(Table1[[#This Row],[Grant]])</f>
        <v/>
      </c>
      <c r="AS1736" s="46" t="str">
        <f>TRIM(Table1[[#This Row],[Staff ID]])</f>
        <v/>
      </c>
      <c r="AT1736" s="46" t="str">
        <f>IF(TRIM(Table1[[#This Row],[Budget Code]])=0,"",TRIM(Table1[[#This Row],[Budget Code]]))</f>
        <v/>
      </c>
      <c r="AU1736" s="46" t="str">
        <f>IF(Table1[[#This Row],[Line Description]]&lt;&gt;"",Table1[[#This Row],[Line Description]],"")</f>
        <v/>
      </c>
      <c r="AV1736" s="46" t="str">
        <f>IF(Table1[[#This Row],[Cur_Amount Debit]]&gt;0,ROUND(Table1[[#This Row],[Cur_Amount Debit]],2),"")</f>
        <v/>
      </c>
      <c r="AW1736" s="46" t="str">
        <f>IF(Table1[[#This Row],[Cur_Amount Credit]]&gt;0,ROUND(Table1[[#This Row],[Cur_Amount Credit]],2),"")</f>
        <v/>
      </c>
      <c r="AX1736" s="46" t="str">
        <f>LEFT(Table1[[#This Row],[Cur]],3)</f>
        <v/>
      </c>
      <c r="AY1736" s="59"/>
      <c r="AZ1736" s="46"/>
      <c r="BA1736" s="46" t="str">
        <f>IF(Table1[[#This Row],[Cur]]&lt;&gt;"",IF(Table1[[#This Row],[Cur]]="USD","",ExchangeRate),"")</f>
        <v/>
      </c>
      <c r="BB1736" s="46" t="str">
        <f>IF(Table1[[#This Row],[Grant]]&lt;&gt;"",VLOOKUP(Table1[[#This Row],[Grant]],Grants!B:D,3),"")</f>
        <v/>
      </c>
      <c r="BC1736" s="46" t="str">
        <f>TRIM(Table1[[#This Row],[Vendor ID]])</f>
        <v/>
      </c>
      <c r="BD1736">
        <f>IF(Table1[[#This Row],[Reference Number]]=Q1735,BD1735,BD1735+1)</f>
        <v>0</v>
      </c>
    </row>
    <row r="1737" spans="1:56" ht="11.25" customHeight="1" x14ac:dyDescent="0.25">
      <c r="A1737" s="1"/>
      <c r="B1737" s="88" t="str">
        <f>IF(Table1[[#This Row],[Posting Date]]&lt;&gt;"",IF(Table1[[#This Row],[Reference Number]]=Q1736,B1736+1,1),"")</f>
        <v/>
      </c>
      <c r="C1737" s="61"/>
      <c r="D1737" s="61"/>
      <c r="E1737" s="138"/>
      <c r="F1737" s="141" t="str">
        <f>IFERROR(IF(VLOOKUP(Table1[[#This Row],[Budget Code Description]],Dimentions!$X$6:$AC$139,2,FALSE)="","",VLOOKUP(Table1[[#This Row],[Budget Code Description]],Dimentions!$X$6:$AC$139,2,FALSE)),"")</f>
        <v/>
      </c>
      <c r="G1737" s="141"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1" t="str">
        <f>IFERROR(VLOOKUP(Table1[[#This Row],[Budget Code Description]],Table6[#All],8,FALSE),"")</f>
        <v/>
      </c>
      <c r="L1737" s="63"/>
      <c r="M1737" s="65" t="str">
        <f>IFERROR(VLOOKUP(Table1[[#This Row],[Staff ID]],Table2[],2,FALSE),"")</f>
        <v/>
      </c>
      <c r="N1737" s="209" t="str">
        <f>IFERROR(IF(VLOOKUP(Table1[[#This Row],[Budget Code Description]],Dimentions!$X$6:$AC$134,4,FALSE)="","",VLOOKUP(Table1[[#This Row],[Budget Code Description]],Dimentions!$X$6:$AC$134,4,FALSE)),"")</f>
        <v/>
      </c>
      <c r="O1737" s="65" t="str">
        <f>IFERROR(VLOOKUP(Table1[[#This Row],[Vendor ID]],Table549[],2,FALSE),"")</f>
        <v/>
      </c>
      <c r="P1737" s="63"/>
      <c r="Q1737" s="141" t="str">
        <f>IF(Table1[[#This Row],[Posting Date]]&lt;&gt;"",$D$9,"")</f>
        <v/>
      </c>
      <c r="R1737" s="157" t="str">
        <f>IF(Table1[[#This Row],[Posting Date]]&lt;&gt;"",$D$10,"")</f>
        <v/>
      </c>
      <c r="S1737" s="66"/>
      <c r="T1737" s="63"/>
      <c r="U1737" s="67"/>
      <c r="V1737" s="67"/>
      <c r="W1737" s="67" t="str">
        <f t="shared" si="31"/>
        <v/>
      </c>
      <c r="X1737" s="159" t="str">
        <f>IF(E1737="","",(IF(Table1[[#This Row],[Cur]]="USD",Table1[[#This Row],[Cur_Amount Debit]],Table1[[#This Row],[Cur_Amount Debit]]/Table1[[#This Row],[Exchange Rate]])))</f>
        <v/>
      </c>
      <c r="Y1737" s="159" t="str">
        <f>IF(E1737="","",(IF(Table1[[#This Row],[Cur]]="USD",Table1[[#This Row],[Cur_Amount Credit]],Table1[[#This Row],[Cur_Amount Credit]]/ExchangeRate)))</f>
        <v/>
      </c>
      <c r="Z1737" s="201" t="str">
        <f>IF(E1737="","",(Table1[[#This Row],[Debit USD]]-Table1[[#This Row],[Credit USD]]))</f>
        <v/>
      </c>
      <c r="AA1737" s="226"/>
      <c r="AB1737" s="255"/>
      <c r="AC1737" s="1"/>
      <c r="AD1737" s="15"/>
      <c r="AE1737" s="15" t="str">
        <f>IF(AND(OR(Table1[[#This Row],[Account]]="15030",Table1[[#This Row],[Account]]="15035",Table1[[#This Row],[Account]]="20150"),Table1[[#This Row],[Vendor ID]]=""),1,"")</f>
        <v/>
      </c>
      <c r="AF1737" s="15"/>
      <c r="AG1737" s="15"/>
      <c r="AH1737" s="15"/>
      <c r="AI1737" s="46" t="str">
        <f>IF(Table1[[#This Row],[Posting Date]]&lt;&gt;"","GJ-"&amp;CountryID,"")</f>
        <v/>
      </c>
      <c r="AJ1737" s="59" t="str">
        <f>IF(Table1[[#This Row],[Posting Date]]&lt;&gt;"",Table1[[#This Row],[Posting Date]],"")</f>
        <v/>
      </c>
      <c r="AK1737" s="46"/>
      <c r="AL1737" s="46" t="str">
        <f>IF(Table1[[#This Row],[Description]]&lt;&gt;"",Table1[[#This Row],[Description]],"")</f>
        <v/>
      </c>
      <c r="AM1737" s="46" t="str">
        <f>IF(Table1[[#This Row],[Posting Date]]&lt;&gt;"",Table1[[#This Row],[Reference Number]],"")</f>
        <v/>
      </c>
      <c r="AN1737" s="46" t="str">
        <f>TRIM(Table1[[#This Row],[Line '#]])</f>
        <v/>
      </c>
      <c r="AO1737" s="46" t="str">
        <f>TRIM(Table1[[#This Row],[Account]])</f>
        <v/>
      </c>
      <c r="AP1737" s="46" t="str">
        <f>IF(Table1[[#This Row],[Posting Date]]&lt;&gt;"",$D$5,"")</f>
        <v/>
      </c>
      <c r="AQ1737" s="46" t="str">
        <f>TRIM(Table1[[#This Row],[Departments-Prgrams]])</f>
        <v/>
      </c>
      <c r="AR1737" s="46" t="str">
        <f>TRIM(Table1[[#This Row],[Grant]])</f>
        <v/>
      </c>
      <c r="AS1737" s="46" t="str">
        <f>TRIM(Table1[[#This Row],[Staff ID]])</f>
        <v/>
      </c>
      <c r="AT1737" s="46" t="str">
        <f>IF(TRIM(Table1[[#This Row],[Budget Code]])=0,"",TRIM(Table1[[#This Row],[Budget Code]]))</f>
        <v/>
      </c>
      <c r="AU1737" s="46" t="str">
        <f>IF(Table1[[#This Row],[Line Description]]&lt;&gt;"",Table1[[#This Row],[Line Description]],"")</f>
        <v/>
      </c>
      <c r="AV1737" s="46" t="str">
        <f>IF(Table1[[#This Row],[Cur_Amount Debit]]&gt;0,ROUND(Table1[[#This Row],[Cur_Amount Debit]],2),"")</f>
        <v/>
      </c>
      <c r="AW1737" s="46" t="str">
        <f>IF(Table1[[#This Row],[Cur_Amount Credit]]&gt;0,ROUND(Table1[[#This Row],[Cur_Amount Credit]],2),"")</f>
        <v/>
      </c>
      <c r="AX1737" s="46" t="str">
        <f>LEFT(Table1[[#This Row],[Cur]],3)</f>
        <v/>
      </c>
      <c r="AY1737" s="59"/>
      <c r="AZ1737" s="46"/>
      <c r="BA1737" s="46" t="str">
        <f>IF(Table1[[#This Row],[Cur]]&lt;&gt;"",IF(Table1[[#This Row],[Cur]]="USD","",ExchangeRate),"")</f>
        <v/>
      </c>
      <c r="BB1737" s="46" t="str">
        <f>IF(Table1[[#This Row],[Grant]]&lt;&gt;"",VLOOKUP(Table1[[#This Row],[Grant]],Grants!B:D,3),"")</f>
        <v/>
      </c>
      <c r="BC1737" s="46" t="str">
        <f>TRIM(Table1[[#This Row],[Vendor ID]])</f>
        <v/>
      </c>
      <c r="BD1737">
        <f>IF(Table1[[#This Row],[Reference Number]]=Q1736,BD1736,BD1736+1)</f>
        <v>0</v>
      </c>
    </row>
    <row r="1738" spans="1:56" ht="11.25" customHeight="1" x14ac:dyDescent="0.25">
      <c r="A1738" s="1"/>
      <c r="B1738" s="88" t="str">
        <f>IF(Table1[[#This Row],[Posting Date]]&lt;&gt;"",IF(Table1[[#This Row],[Reference Number]]=Q1737,B1737+1,1),"")</f>
        <v/>
      </c>
      <c r="C1738" s="61"/>
      <c r="D1738" s="61"/>
      <c r="E1738" s="138"/>
      <c r="F1738" s="141" t="str">
        <f>IFERROR(IF(VLOOKUP(Table1[[#This Row],[Budget Code Description]],Dimentions!$X$6:$AC$139,2,FALSE)="","",VLOOKUP(Table1[[#This Row],[Budget Code Description]],Dimentions!$X$6:$AC$139,2,FALSE)),"")</f>
        <v/>
      </c>
      <c r="G1738" s="141"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1" t="str">
        <f>IFERROR(VLOOKUP(Table1[[#This Row],[Budget Code Description]],Table6[#All],8,FALSE),"")</f>
        <v/>
      </c>
      <c r="L1738" s="63"/>
      <c r="M1738" s="65" t="str">
        <f>IFERROR(VLOOKUP(Table1[[#This Row],[Staff ID]],Table2[],2,FALSE),"")</f>
        <v/>
      </c>
      <c r="N1738" s="209" t="str">
        <f>IFERROR(IF(VLOOKUP(Table1[[#This Row],[Budget Code Description]],Dimentions!$X$6:$AC$134,4,FALSE)="","",VLOOKUP(Table1[[#This Row],[Budget Code Description]],Dimentions!$X$6:$AC$134,4,FALSE)),"")</f>
        <v/>
      </c>
      <c r="O1738" s="65" t="str">
        <f>IFERROR(VLOOKUP(Table1[[#This Row],[Vendor ID]],Table549[],2,FALSE),"")</f>
        <v/>
      </c>
      <c r="P1738" s="63"/>
      <c r="Q1738" s="141" t="str">
        <f>IF(Table1[[#This Row],[Posting Date]]&lt;&gt;"",$D$9,"")</f>
        <v/>
      </c>
      <c r="R1738" s="157" t="str">
        <f>IF(Table1[[#This Row],[Posting Date]]&lt;&gt;"",$D$10,"")</f>
        <v/>
      </c>
      <c r="S1738" s="66"/>
      <c r="T1738" s="63"/>
      <c r="U1738" s="67"/>
      <c r="V1738" s="67"/>
      <c r="W1738" s="67" t="str">
        <f t="shared" si="31"/>
        <v/>
      </c>
      <c r="X1738" s="159" t="str">
        <f>IF(E1738="","",(IF(Table1[[#This Row],[Cur]]="USD",Table1[[#This Row],[Cur_Amount Debit]],Table1[[#This Row],[Cur_Amount Debit]]/Table1[[#This Row],[Exchange Rate]])))</f>
        <v/>
      </c>
      <c r="Y1738" s="159" t="str">
        <f>IF(E1738="","",(IF(Table1[[#This Row],[Cur]]="USD",Table1[[#This Row],[Cur_Amount Credit]],Table1[[#This Row],[Cur_Amount Credit]]/ExchangeRate)))</f>
        <v/>
      </c>
      <c r="Z1738" s="201" t="str">
        <f>IF(E1738="","",(Table1[[#This Row],[Debit USD]]-Table1[[#This Row],[Credit USD]]))</f>
        <v/>
      </c>
      <c r="AA1738" s="226"/>
      <c r="AB1738" s="255"/>
      <c r="AC1738" s="1"/>
      <c r="AD1738" s="15"/>
      <c r="AE1738" s="15" t="str">
        <f>IF(AND(OR(Table1[[#This Row],[Account]]="15030",Table1[[#This Row],[Account]]="15035",Table1[[#This Row],[Account]]="20150"),Table1[[#This Row],[Vendor ID]]=""),1,"")</f>
        <v/>
      </c>
      <c r="AF1738" s="15"/>
      <c r="AG1738" s="15"/>
      <c r="AH1738" s="15"/>
      <c r="AI1738" s="46" t="str">
        <f>IF(Table1[[#This Row],[Posting Date]]&lt;&gt;"","GJ-"&amp;CountryID,"")</f>
        <v/>
      </c>
      <c r="AJ1738" s="59" t="str">
        <f>IF(Table1[[#This Row],[Posting Date]]&lt;&gt;"",Table1[[#This Row],[Posting Date]],"")</f>
        <v/>
      </c>
      <c r="AK1738" s="46"/>
      <c r="AL1738" s="46" t="str">
        <f>IF(Table1[[#This Row],[Description]]&lt;&gt;"",Table1[[#This Row],[Description]],"")</f>
        <v/>
      </c>
      <c r="AM1738" s="46" t="str">
        <f>IF(Table1[[#This Row],[Posting Date]]&lt;&gt;"",Table1[[#This Row],[Reference Number]],"")</f>
        <v/>
      </c>
      <c r="AN1738" s="46" t="str">
        <f>TRIM(Table1[[#This Row],[Line '#]])</f>
        <v/>
      </c>
      <c r="AO1738" s="46" t="str">
        <f>TRIM(Table1[[#This Row],[Account]])</f>
        <v/>
      </c>
      <c r="AP1738" s="46" t="str">
        <f>IF(Table1[[#This Row],[Posting Date]]&lt;&gt;"",$D$5,"")</f>
        <v/>
      </c>
      <c r="AQ1738" s="46" t="str">
        <f>TRIM(Table1[[#This Row],[Departments-Prgrams]])</f>
        <v/>
      </c>
      <c r="AR1738" s="46" t="str">
        <f>TRIM(Table1[[#This Row],[Grant]])</f>
        <v/>
      </c>
      <c r="AS1738" s="46" t="str">
        <f>TRIM(Table1[[#This Row],[Staff ID]])</f>
        <v/>
      </c>
      <c r="AT1738" s="46" t="str">
        <f>IF(TRIM(Table1[[#This Row],[Budget Code]])=0,"",TRIM(Table1[[#This Row],[Budget Code]]))</f>
        <v/>
      </c>
      <c r="AU1738" s="46" t="str">
        <f>IF(Table1[[#This Row],[Line Description]]&lt;&gt;"",Table1[[#This Row],[Line Description]],"")</f>
        <v/>
      </c>
      <c r="AV1738" s="46" t="str">
        <f>IF(Table1[[#This Row],[Cur_Amount Debit]]&gt;0,ROUND(Table1[[#This Row],[Cur_Amount Debit]],2),"")</f>
        <v/>
      </c>
      <c r="AW1738" s="46" t="str">
        <f>IF(Table1[[#This Row],[Cur_Amount Credit]]&gt;0,ROUND(Table1[[#This Row],[Cur_Amount Credit]],2),"")</f>
        <v/>
      </c>
      <c r="AX1738" s="46" t="str">
        <f>LEFT(Table1[[#This Row],[Cur]],3)</f>
        <v/>
      </c>
      <c r="AY1738" s="59"/>
      <c r="AZ1738" s="46"/>
      <c r="BA1738" s="46" t="str">
        <f>IF(Table1[[#This Row],[Cur]]&lt;&gt;"",IF(Table1[[#This Row],[Cur]]="USD","",ExchangeRate),"")</f>
        <v/>
      </c>
      <c r="BB1738" s="46" t="str">
        <f>IF(Table1[[#This Row],[Grant]]&lt;&gt;"",VLOOKUP(Table1[[#This Row],[Grant]],Grants!B:D,3),"")</f>
        <v/>
      </c>
      <c r="BC1738" s="46" t="str">
        <f>TRIM(Table1[[#This Row],[Vendor ID]])</f>
        <v/>
      </c>
      <c r="BD1738">
        <f>IF(Table1[[#This Row],[Reference Number]]=Q1737,BD1737,BD1737+1)</f>
        <v>0</v>
      </c>
    </row>
    <row r="1739" spans="1:56" ht="11.25" customHeight="1" x14ac:dyDescent="0.25">
      <c r="A1739" s="1"/>
      <c r="B1739" s="88" t="str">
        <f>IF(Table1[[#This Row],[Posting Date]]&lt;&gt;"",IF(Table1[[#This Row],[Reference Number]]=Q1738,B1738+1,1),"")</f>
        <v/>
      </c>
      <c r="C1739" s="61"/>
      <c r="D1739" s="61"/>
      <c r="E1739" s="138"/>
      <c r="F1739" s="141" t="str">
        <f>IFERROR(IF(VLOOKUP(Table1[[#This Row],[Budget Code Description]],Dimentions!$X$6:$AC$139,2,FALSE)="","",VLOOKUP(Table1[[#This Row],[Budget Code Description]],Dimentions!$X$6:$AC$139,2,FALSE)),"")</f>
        <v/>
      </c>
      <c r="G1739" s="141"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1" t="str">
        <f>IFERROR(VLOOKUP(Table1[[#This Row],[Budget Code Description]],Table6[#All],8,FALSE),"")</f>
        <v/>
      </c>
      <c r="L1739" s="63"/>
      <c r="M1739" s="65" t="str">
        <f>IFERROR(VLOOKUP(Table1[[#This Row],[Staff ID]],Table2[],2,FALSE),"")</f>
        <v/>
      </c>
      <c r="N1739" s="209" t="str">
        <f>IFERROR(IF(VLOOKUP(Table1[[#This Row],[Budget Code Description]],Dimentions!$X$6:$AC$134,4,FALSE)="","",VLOOKUP(Table1[[#This Row],[Budget Code Description]],Dimentions!$X$6:$AC$134,4,FALSE)),"")</f>
        <v/>
      </c>
      <c r="O1739" s="65" t="str">
        <f>IFERROR(VLOOKUP(Table1[[#This Row],[Vendor ID]],Table549[],2,FALSE),"")</f>
        <v/>
      </c>
      <c r="P1739" s="63"/>
      <c r="Q1739" s="141" t="str">
        <f>IF(Table1[[#This Row],[Posting Date]]&lt;&gt;"",$D$9,"")</f>
        <v/>
      </c>
      <c r="R1739" s="157" t="str">
        <f>IF(Table1[[#This Row],[Posting Date]]&lt;&gt;"",$D$10,"")</f>
        <v/>
      </c>
      <c r="S1739" s="66"/>
      <c r="T1739" s="63"/>
      <c r="U1739" s="67"/>
      <c r="V1739" s="67"/>
      <c r="W1739" s="67" t="str">
        <f t="shared" si="31"/>
        <v/>
      </c>
      <c r="X1739" s="159" t="str">
        <f>IF(E1739="","",(IF(Table1[[#This Row],[Cur]]="USD",Table1[[#This Row],[Cur_Amount Debit]],Table1[[#This Row],[Cur_Amount Debit]]/Table1[[#This Row],[Exchange Rate]])))</f>
        <v/>
      </c>
      <c r="Y1739" s="159" t="str">
        <f>IF(E1739="","",(IF(Table1[[#This Row],[Cur]]="USD",Table1[[#This Row],[Cur_Amount Credit]],Table1[[#This Row],[Cur_Amount Credit]]/ExchangeRate)))</f>
        <v/>
      </c>
      <c r="Z1739" s="201" t="str">
        <f>IF(E1739="","",(Table1[[#This Row],[Debit USD]]-Table1[[#This Row],[Credit USD]]))</f>
        <v/>
      </c>
      <c r="AA1739" s="226"/>
      <c r="AB1739" s="255"/>
      <c r="AC1739" s="1"/>
      <c r="AD1739" s="15"/>
      <c r="AE1739" s="15" t="str">
        <f>IF(AND(OR(Table1[[#This Row],[Account]]="15030",Table1[[#This Row],[Account]]="15035",Table1[[#This Row],[Account]]="20150"),Table1[[#This Row],[Vendor ID]]=""),1,"")</f>
        <v/>
      </c>
      <c r="AF1739" s="15"/>
      <c r="AG1739" s="15"/>
      <c r="AH1739" s="15"/>
      <c r="AI1739" s="46" t="str">
        <f>IF(Table1[[#This Row],[Posting Date]]&lt;&gt;"","GJ-"&amp;CountryID,"")</f>
        <v/>
      </c>
      <c r="AJ1739" s="59" t="str">
        <f>IF(Table1[[#This Row],[Posting Date]]&lt;&gt;"",Table1[[#This Row],[Posting Date]],"")</f>
        <v/>
      </c>
      <c r="AK1739" s="46"/>
      <c r="AL1739" s="46" t="str">
        <f>IF(Table1[[#This Row],[Description]]&lt;&gt;"",Table1[[#This Row],[Description]],"")</f>
        <v/>
      </c>
      <c r="AM1739" s="46" t="str">
        <f>IF(Table1[[#This Row],[Posting Date]]&lt;&gt;"",Table1[[#This Row],[Reference Number]],"")</f>
        <v/>
      </c>
      <c r="AN1739" s="46" t="str">
        <f>TRIM(Table1[[#This Row],[Line '#]])</f>
        <v/>
      </c>
      <c r="AO1739" s="46" t="str">
        <f>TRIM(Table1[[#This Row],[Account]])</f>
        <v/>
      </c>
      <c r="AP1739" s="46" t="str">
        <f>IF(Table1[[#This Row],[Posting Date]]&lt;&gt;"",$D$5,"")</f>
        <v/>
      </c>
      <c r="AQ1739" s="46" t="str">
        <f>TRIM(Table1[[#This Row],[Departments-Prgrams]])</f>
        <v/>
      </c>
      <c r="AR1739" s="46" t="str">
        <f>TRIM(Table1[[#This Row],[Grant]])</f>
        <v/>
      </c>
      <c r="AS1739" s="46" t="str">
        <f>TRIM(Table1[[#This Row],[Staff ID]])</f>
        <v/>
      </c>
      <c r="AT1739" s="46" t="str">
        <f>IF(TRIM(Table1[[#This Row],[Budget Code]])=0,"",TRIM(Table1[[#This Row],[Budget Code]]))</f>
        <v/>
      </c>
      <c r="AU1739" s="46" t="str">
        <f>IF(Table1[[#This Row],[Line Description]]&lt;&gt;"",Table1[[#This Row],[Line Description]],"")</f>
        <v/>
      </c>
      <c r="AV1739" s="46" t="str">
        <f>IF(Table1[[#This Row],[Cur_Amount Debit]]&gt;0,ROUND(Table1[[#This Row],[Cur_Amount Debit]],2),"")</f>
        <v/>
      </c>
      <c r="AW1739" s="46" t="str">
        <f>IF(Table1[[#This Row],[Cur_Amount Credit]]&gt;0,ROUND(Table1[[#This Row],[Cur_Amount Credit]],2),"")</f>
        <v/>
      </c>
      <c r="AX1739" s="46" t="str">
        <f>LEFT(Table1[[#This Row],[Cur]],3)</f>
        <v/>
      </c>
      <c r="AY1739" s="59"/>
      <c r="AZ1739" s="46"/>
      <c r="BA1739" s="46" t="str">
        <f>IF(Table1[[#This Row],[Cur]]&lt;&gt;"",IF(Table1[[#This Row],[Cur]]="USD","",ExchangeRate),"")</f>
        <v/>
      </c>
      <c r="BB1739" s="46" t="str">
        <f>IF(Table1[[#This Row],[Grant]]&lt;&gt;"",VLOOKUP(Table1[[#This Row],[Grant]],Grants!B:D,3),"")</f>
        <v/>
      </c>
      <c r="BC1739" s="46" t="str">
        <f>TRIM(Table1[[#This Row],[Vendor ID]])</f>
        <v/>
      </c>
      <c r="BD1739">
        <f>IF(Table1[[#This Row],[Reference Number]]=Q1738,BD1738,BD1738+1)</f>
        <v>0</v>
      </c>
    </row>
    <row r="1740" spans="1:56" ht="11.25" customHeight="1" x14ac:dyDescent="0.25">
      <c r="A1740" s="1"/>
      <c r="B1740" s="88" t="str">
        <f>IF(Table1[[#This Row],[Posting Date]]&lt;&gt;"",IF(Table1[[#This Row],[Reference Number]]=Q1739,B1739+1,1),"")</f>
        <v/>
      </c>
      <c r="C1740" s="61"/>
      <c r="D1740" s="61"/>
      <c r="E1740" s="138"/>
      <c r="F1740" s="141" t="str">
        <f>IFERROR(IF(VLOOKUP(Table1[[#This Row],[Budget Code Description]],Dimentions!$X$6:$AC$139,2,FALSE)="","",VLOOKUP(Table1[[#This Row],[Budget Code Description]],Dimentions!$X$6:$AC$139,2,FALSE)),"")</f>
        <v/>
      </c>
      <c r="G1740" s="141"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1" t="str">
        <f>IFERROR(VLOOKUP(Table1[[#This Row],[Budget Code Description]],Table6[#All],8,FALSE),"")</f>
        <v/>
      </c>
      <c r="L1740" s="63"/>
      <c r="M1740" s="65" t="str">
        <f>IFERROR(VLOOKUP(Table1[[#This Row],[Staff ID]],Table2[],2,FALSE),"")</f>
        <v/>
      </c>
      <c r="N1740" s="209" t="str">
        <f>IFERROR(IF(VLOOKUP(Table1[[#This Row],[Budget Code Description]],Dimentions!$X$6:$AC$134,4,FALSE)="","",VLOOKUP(Table1[[#This Row],[Budget Code Description]],Dimentions!$X$6:$AC$134,4,FALSE)),"")</f>
        <v/>
      </c>
      <c r="O1740" s="65" t="str">
        <f>IFERROR(VLOOKUP(Table1[[#This Row],[Vendor ID]],Table549[],2,FALSE),"")</f>
        <v/>
      </c>
      <c r="P1740" s="63"/>
      <c r="Q1740" s="141" t="str">
        <f>IF(Table1[[#This Row],[Posting Date]]&lt;&gt;"",$D$9,"")</f>
        <v/>
      </c>
      <c r="R1740" s="157" t="str">
        <f>IF(Table1[[#This Row],[Posting Date]]&lt;&gt;"",$D$10,"")</f>
        <v/>
      </c>
      <c r="S1740" s="66"/>
      <c r="T1740" s="63"/>
      <c r="U1740" s="67"/>
      <c r="V1740" s="67"/>
      <c r="W1740" s="67" t="str">
        <f t="shared" si="31"/>
        <v/>
      </c>
      <c r="X1740" s="159" t="str">
        <f>IF(E1740="","",(IF(Table1[[#This Row],[Cur]]="USD",Table1[[#This Row],[Cur_Amount Debit]],Table1[[#This Row],[Cur_Amount Debit]]/Table1[[#This Row],[Exchange Rate]])))</f>
        <v/>
      </c>
      <c r="Y1740" s="159" t="str">
        <f>IF(E1740="","",(IF(Table1[[#This Row],[Cur]]="USD",Table1[[#This Row],[Cur_Amount Credit]],Table1[[#This Row],[Cur_Amount Credit]]/ExchangeRate)))</f>
        <v/>
      </c>
      <c r="Z1740" s="201" t="str">
        <f>IF(E1740="","",(Table1[[#This Row],[Debit USD]]-Table1[[#This Row],[Credit USD]]))</f>
        <v/>
      </c>
      <c r="AA1740" s="226"/>
      <c r="AB1740" s="255"/>
      <c r="AC1740" s="1"/>
      <c r="AD1740" s="15"/>
      <c r="AE1740" s="15" t="str">
        <f>IF(AND(OR(Table1[[#This Row],[Account]]="15030",Table1[[#This Row],[Account]]="15035",Table1[[#This Row],[Account]]="20150"),Table1[[#This Row],[Vendor ID]]=""),1,"")</f>
        <v/>
      </c>
      <c r="AF1740" s="15"/>
      <c r="AG1740" s="15"/>
      <c r="AH1740" s="15"/>
      <c r="AI1740" s="46" t="str">
        <f>IF(Table1[[#This Row],[Posting Date]]&lt;&gt;"","GJ-"&amp;CountryID,"")</f>
        <v/>
      </c>
      <c r="AJ1740" s="59" t="str">
        <f>IF(Table1[[#This Row],[Posting Date]]&lt;&gt;"",Table1[[#This Row],[Posting Date]],"")</f>
        <v/>
      </c>
      <c r="AK1740" s="46"/>
      <c r="AL1740" s="46" t="str">
        <f>IF(Table1[[#This Row],[Description]]&lt;&gt;"",Table1[[#This Row],[Description]],"")</f>
        <v/>
      </c>
      <c r="AM1740" s="46" t="str">
        <f>IF(Table1[[#This Row],[Posting Date]]&lt;&gt;"",Table1[[#This Row],[Reference Number]],"")</f>
        <v/>
      </c>
      <c r="AN1740" s="46" t="str">
        <f>TRIM(Table1[[#This Row],[Line '#]])</f>
        <v/>
      </c>
      <c r="AO1740" s="46" t="str">
        <f>TRIM(Table1[[#This Row],[Account]])</f>
        <v/>
      </c>
      <c r="AP1740" s="46" t="str">
        <f>IF(Table1[[#This Row],[Posting Date]]&lt;&gt;"",$D$5,"")</f>
        <v/>
      </c>
      <c r="AQ1740" s="46" t="str">
        <f>TRIM(Table1[[#This Row],[Departments-Prgrams]])</f>
        <v/>
      </c>
      <c r="AR1740" s="46" t="str">
        <f>TRIM(Table1[[#This Row],[Grant]])</f>
        <v/>
      </c>
      <c r="AS1740" s="46" t="str">
        <f>TRIM(Table1[[#This Row],[Staff ID]])</f>
        <v/>
      </c>
      <c r="AT1740" s="46" t="str">
        <f>IF(TRIM(Table1[[#This Row],[Budget Code]])=0,"",TRIM(Table1[[#This Row],[Budget Code]]))</f>
        <v/>
      </c>
      <c r="AU1740" s="46" t="str">
        <f>IF(Table1[[#This Row],[Line Description]]&lt;&gt;"",Table1[[#This Row],[Line Description]],"")</f>
        <v/>
      </c>
      <c r="AV1740" s="46" t="str">
        <f>IF(Table1[[#This Row],[Cur_Amount Debit]]&gt;0,ROUND(Table1[[#This Row],[Cur_Amount Debit]],2),"")</f>
        <v/>
      </c>
      <c r="AW1740" s="46" t="str">
        <f>IF(Table1[[#This Row],[Cur_Amount Credit]]&gt;0,ROUND(Table1[[#This Row],[Cur_Amount Credit]],2),"")</f>
        <v/>
      </c>
      <c r="AX1740" s="46" t="str">
        <f>LEFT(Table1[[#This Row],[Cur]],3)</f>
        <v/>
      </c>
      <c r="AY1740" s="59"/>
      <c r="AZ1740" s="46"/>
      <c r="BA1740" s="46" t="str">
        <f>IF(Table1[[#This Row],[Cur]]&lt;&gt;"",IF(Table1[[#This Row],[Cur]]="USD","",ExchangeRate),"")</f>
        <v/>
      </c>
      <c r="BB1740" s="46" t="str">
        <f>IF(Table1[[#This Row],[Grant]]&lt;&gt;"",VLOOKUP(Table1[[#This Row],[Grant]],Grants!B:D,3),"")</f>
        <v/>
      </c>
      <c r="BC1740" s="46" t="str">
        <f>TRIM(Table1[[#This Row],[Vendor ID]])</f>
        <v/>
      </c>
      <c r="BD1740">
        <f>IF(Table1[[#This Row],[Reference Number]]=Q1739,BD1739,BD1739+1)</f>
        <v>0</v>
      </c>
    </row>
    <row r="1741" spans="1:56" ht="11.25" customHeight="1" x14ac:dyDescent="0.25">
      <c r="A1741" s="1"/>
      <c r="B1741" s="88" t="str">
        <f>IF(Table1[[#This Row],[Posting Date]]&lt;&gt;"",IF(Table1[[#This Row],[Reference Number]]=Q1740,B1740+1,1),"")</f>
        <v/>
      </c>
      <c r="C1741" s="61"/>
      <c r="D1741" s="61"/>
      <c r="E1741" s="138"/>
      <c r="F1741" s="141" t="str">
        <f>IFERROR(IF(VLOOKUP(Table1[[#This Row],[Budget Code Description]],Dimentions!$X$6:$AC$139,2,FALSE)="","",VLOOKUP(Table1[[#This Row],[Budget Code Description]],Dimentions!$X$6:$AC$139,2,FALSE)),"")</f>
        <v/>
      </c>
      <c r="G1741" s="141"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1" t="str">
        <f>IFERROR(VLOOKUP(Table1[[#This Row],[Budget Code Description]],Table6[#All],8,FALSE),"")</f>
        <v/>
      </c>
      <c r="L1741" s="63"/>
      <c r="M1741" s="65" t="str">
        <f>IFERROR(VLOOKUP(Table1[[#This Row],[Staff ID]],Table2[],2,FALSE),"")</f>
        <v/>
      </c>
      <c r="N1741" s="209" t="str">
        <f>IFERROR(IF(VLOOKUP(Table1[[#This Row],[Budget Code Description]],Dimentions!$X$6:$AC$134,4,FALSE)="","",VLOOKUP(Table1[[#This Row],[Budget Code Description]],Dimentions!$X$6:$AC$134,4,FALSE)),"")</f>
        <v/>
      </c>
      <c r="O1741" s="65" t="str">
        <f>IFERROR(VLOOKUP(Table1[[#This Row],[Vendor ID]],Table549[],2,FALSE),"")</f>
        <v/>
      </c>
      <c r="P1741" s="63"/>
      <c r="Q1741" s="141" t="str">
        <f>IF(Table1[[#This Row],[Posting Date]]&lt;&gt;"",$D$9,"")</f>
        <v/>
      </c>
      <c r="R1741" s="157" t="str">
        <f>IF(Table1[[#This Row],[Posting Date]]&lt;&gt;"",$D$10,"")</f>
        <v/>
      </c>
      <c r="S1741" s="66"/>
      <c r="T1741" s="63"/>
      <c r="U1741" s="67"/>
      <c r="V1741" s="67"/>
      <c r="W1741" s="67" t="str">
        <f t="shared" si="31"/>
        <v/>
      </c>
      <c r="X1741" s="159" t="str">
        <f>IF(E1741="","",(IF(Table1[[#This Row],[Cur]]="USD",Table1[[#This Row],[Cur_Amount Debit]],Table1[[#This Row],[Cur_Amount Debit]]/Table1[[#This Row],[Exchange Rate]])))</f>
        <v/>
      </c>
      <c r="Y1741" s="159" t="str">
        <f>IF(E1741="","",(IF(Table1[[#This Row],[Cur]]="USD",Table1[[#This Row],[Cur_Amount Credit]],Table1[[#This Row],[Cur_Amount Credit]]/ExchangeRate)))</f>
        <v/>
      </c>
      <c r="Z1741" s="201" t="str">
        <f>IF(E1741="","",(Table1[[#This Row],[Debit USD]]-Table1[[#This Row],[Credit USD]]))</f>
        <v/>
      </c>
      <c r="AA1741" s="226"/>
      <c r="AB1741" s="255"/>
      <c r="AC1741" s="1"/>
      <c r="AD1741" s="15"/>
      <c r="AE1741" s="15" t="str">
        <f>IF(AND(OR(Table1[[#This Row],[Account]]="15030",Table1[[#This Row],[Account]]="15035",Table1[[#This Row],[Account]]="20150"),Table1[[#This Row],[Vendor ID]]=""),1,"")</f>
        <v/>
      </c>
      <c r="AF1741" s="15"/>
      <c r="AG1741" s="15"/>
      <c r="AH1741" s="15"/>
      <c r="AI1741" s="46" t="str">
        <f>IF(Table1[[#This Row],[Posting Date]]&lt;&gt;"","GJ-"&amp;CountryID,"")</f>
        <v/>
      </c>
      <c r="AJ1741" s="59" t="str">
        <f>IF(Table1[[#This Row],[Posting Date]]&lt;&gt;"",Table1[[#This Row],[Posting Date]],"")</f>
        <v/>
      </c>
      <c r="AK1741" s="46"/>
      <c r="AL1741" s="46" t="str">
        <f>IF(Table1[[#This Row],[Description]]&lt;&gt;"",Table1[[#This Row],[Description]],"")</f>
        <v/>
      </c>
      <c r="AM1741" s="46" t="str">
        <f>IF(Table1[[#This Row],[Posting Date]]&lt;&gt;"",Table1[[#This Row],[Reference Number]],"")</f>
        <v/>
      </c>
      <c r="AN1741" s="46" t="str">
        <f>TRIM(Table1[[#This Row],[Line '#]])</f>
        <v/>
      </c>
      <c r="AO1741" s="46" t="str">
        <f>TRIM(Table1[[#This Row],[Account]])</f>
        <v/>
      </c>
      <c r="AP1741" s="46" t="str">
        <f>IF(Table1[[#This Row],[Posting Date]]&lt;&gt;"",$D$5,"")</f>
        <v/>
      </c>
      <c r="AQ1741" s="46" t="str">
        <f>TRIM(Table1[[#This Row],[Departments-Prgrams]])</f>
        <v/>
      </c>
      <c r="AR1741" s="46" t="str">
        <f>TRIM(Table1[[#This Row],[Grant]])</f>
        <v/>
      </c>
      <c r="AS1741" s="46" t="str">
        <f>TRIM(Table1[[#This Row],[Staff ID]])</f>
        <v/>
      </c>
      <c r="AT1741" s="46" t="str">
        <f>IF(TRIM(Table1[[#This Row],[Budget Code]])=0,"",TRIM(Table1[[#This Row],[Budget Code]]))</f>
        <v/>
      </c>
      <c r="AU1741" s="46" t="str">
        <f>IF(Table1[[#This Row],[Line Description]]&lt;&gt;"",Table1[[#This Row],[Line Description]],"")</f>
        <v/>
      </c>
      <c r="AV1741" s="46" t="str">
        <f>IF(Table1[[#This Row],[Cur_Amount Debit]]&gt;0,ROUND(Table1[[#This Row],[Cur_Amount Debit]],2),"")</f>
        <v/>
      </c>
      <c r="AW1741" s="46" t="str">
        <f>IF(Table1[[#This Row],[Cur_Amount Credit]]&gt;0,ROUND(Table1[[#This Row],[Cur_Amount Credit]],2),"")</f>
        <v/>
      </c>
      <c r="AX1741" s="46" t="str">
        <f>LEFT(Table1[[#This Row],[Cur]],3)</f>
        <v/>
      </c>
      <c r="AY1741" s="59"/>
      <c r="AZ1741" s="46"/>
      <c r="BA1741" s="46" t="str">
        <f>IF(Table1[[#This Row],[Cur]]&lt;&gt;"",IF(Table1[[#This Row],[Cur]]="USD","",ExchangeRate),"")</f>
        <v/>
      </c>
      <c r="BB1741" s="46" t="str">
        <f>IF(Table1[[#This Row],[Grant]]&lt;&gt;"",VLOOKUP(Table1[[#This Row],[Grant]],Grants!B:D,3),"")</f>
        <v/>
      </c>
      <c r="BC1741" s="46" t="str">
        <f>TRIM(Table1[[#This Row],[Vendor ID]])</f>
        <v/>
      </c>
      <c r="BD1741">
        <f>IF(Table1[[#This Row],[Reference Number]]=Q1740,BD1740,BD1740+1)</f>
        <v>0</v>
      </c>
    </row>
    <row r="1742" spans="1:56" ht="11.25" customHeight="1" x14ac:dyDescent="0.25">
      <c r="A1742" s="1"/>
      <c r="B1742" s="88" t="str">
        <f>IF(Table1[[#This Row],[Posting Date]]&lt;&gt;"",IF(Table1[[#This Row],[Reference Number]]=Q1741,B1741+1,1),"")</f>
        <v/>
      </c>
      <c r="C1742" s="61"/>
      <c r="D1742" s="61"/>
      <c r="E1742" s="138"/>
      <c r="F1742" s="141" t="str">
        <f>IFERROR(IF(VLOOKUP(Table1[[#This Row],[Budget Code Description]],Dimentions!$X$6:$AC$139,2,FALSE)="","",VLOOKUP(Table1[[#This Row],[Budget Code Description]],Dimentions!$X$6:$AC$139,2,FALSE)),"")</f>
        <v/>
      </c>
      <c r="G1742" s="141"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1" t="str">
        <f>IFERROR(VLOOKUP(Table1[[#This Row],[Budget Code Description]],Table6[#All],8,FALSE),"")</f>
        <v/>
      </c>
      <c r="L1742" s="63"/>
      <c r="M1742" s="65" t="str">
        <f>IFERROR(VLOOKUP(Table1[[#This Row],[Staff ID]],Table2[],2,FALSE),"")</f>
        <v/>
      </c>
      <c r="N1742" s="209" t="str">
        <f>IFERROR(IF(VLOOKUP(Table1[[#This Row],[Budget Code Description]],Dimentions!$X$6:$AC$134,4,FALSE)="","",VLOOKUP(Table1[[#This Row],[Budget Code Description]],Dimentions!$X$6:$AC$134,4,FALSE)),"")</f>
        <v/>
      </c>
      <c r="O1742" s="65" t="str">
        <f>IFERROR(VLOOKUP(Table1[[#This Row],[Vendor ID]],Table549[],2,FALSE),"")</f>
        <v/>
      </c>
      <c r="P1742" s="63"/>
      <c r="Q1742" s="141" t="str">
        <f>IF(Table1[[#This Row],[Posting Date]]&lt;&gt;"",$D$9,"")</f>
        <v/>
      </c>
      <c r="R1742" s="157" t="str">
        <f>IF(Table1[[#This Row],[Posting Date]]&lt;&gt;"",$D$10,"")</f>
        <v/>
      </c>
      <c r="S1742" s="66"/>
      <c r="T1742" s="63"/>
      <c r="U1742" s="67"/>
      <c r="V1742" s="67"/>
      <c r="W1742" s="67" t="str">
        <f t="shared" si="31"/>
        <v/>
      </c>
      <c r="X1742" s="159" t="str">
        <f>IF(E1742="","",(IF(Table1[[#This Row],[Cur]]="USD",Table1[[#This Row],[Cur_Amount Debit]],Table1[[#This Row],[Cur_Amount Debit]]/Table1[[#This Row],[Exchange Rate]])))</f>
        <v/>
      </c>
      <c r="Y1742" s="159" t="str">
        <f>IF(E1742="","",(IF(Table1[[#This Row],[Cur]]="USD",Table1[[#This Row],[Cur_Amount Credit]],Table1[[#This Row],[Cur_Amount Credit]]/ExchangeRate)))</f>
        <v/>
      </c>
      <c r="Z1742" s="201" t="str">
        <f>IF(E1742="","",(Table1[[#This Row],[Debit USD]]-Table1[[#This Row],[Credit USD]]))</f>
        <v/>
      </c>
      <c r="AA1742" s="226"/>
      <c r="AB1742" s="255"/>
      <c r="AC1742" s="1"/>
      <c r="AD1742" s="15"/>
      <c r="AE1742" s="15" t="str">
        <f>IF(AND(OR(Table1[[#This Row],[Account]]="15030",Table1[[#This Row],[Account]]="15035",Table1[[#This Row],[Account]]="20150"),Table1[[#This Row],[Vendor ID]]=""),1,"")</f>
        <v/>
      </c>
      <c r="AF1742" s="15"/>
      <c r="AG1742" s="15"/>
      <c r="AH1742" s="15"/>
      <c r="AI1742" s="46" t="str">
        <f>IF(Table1[[#This Row],[Posting Date]]&lt;&gt;"","GJ-"&amp;CountryID,"")</f>
        <v/>
      </c>
      <c r="AJ1742" s="59" t="str">
        <f>IF(Table1[[#This Row],[Posting Date]]&lt;&gt;"",Table1[[#This Row],[Posting Date]],"")</f>
        <v/>
      </c>
      <c r="AK1742" s="46"/>
      <c r="AL1742" s="46" t="str">
        <f>IF(Table1[[#This Row],[Description]]&lt;&gt;"",Table1[[#This Row],[Description]],"")</f>
        <v/>
      </c>
      <c r="AM1742" s="46" t="str">
        <f>IF(Table1[[#This Row],[Posting Date]]&lt;&gt;"",Table1[[#This Row],[Reference Number]],"")</f>
        <v/>
      </c>
      <c r="AN1742" s="46" t="str">
        <f>TRIM(Table1[[#This Row],[Line '#]])</f>
        <v/>
      </c>
      <c r="AO1742" s="46" t="str">
        <f>TRIM(Table1[[#This Row],[Account]])</f>
        <v/>
      </c>
      <c r="AP1742" s="46" t="str">
        <f>IF(Table1[[#This Row],[Posting Date]]&lt;&gt;"",$D$5,"")</f>
        <v/>
      </c>
      <c r="AQ1742" s="46" t="str">
        <f>TRIM(Table1[[#This Row],[Departments-Prgrams]])</f>
        <v/>
      </c>
      <c r="AR1742" s="46" t="str">
        <f>TRIM(Table1[[#This Row],[Grant]])</f>
        <v/>
      </c>
      <c r="AS1742" s="46" t="str">
        <f>TRIM(Table1[[#This Row],[Staff ID]])</f>
        <v/>
      </c>
      <c r="AT1742" s="46" t="str">
        <f>IF(TRIM(Table1[[#This Row],[Budget Code]])=0,"",TRIM(Table1[[#This Row],[Budget Code]]))</f>
        <v/>
      </c>
      <c r="AU1742" s="46" t="str">
        <f>IF(Table1[[#This Row],[Line Description]]&lt;&gt;"",Table1[[#This Row],[Line Description]],"")</f>
        <v/>
      </c>
      <c r="AV1742" s="46" t="str">
        <f>IF(Table1[[#This Row],[Cur_Amount Debit]]&gt;0,ROUND(Table1[[#This Row],[Cur_Amount Debit]],2),"")</f>
        <v/>
      </c>
      <c r="AW1742" s="46" t="str">
        <f>IF(Table1[[#This Row],[Cur_Amount Credit]]&gt;0,ROUND(Table1[[#This Row],[Cur_Amount Credit]],2),"")</f>
        <v/>
      </c>
      <c r="AX1742" s="46" t="str">
        <f>LEFT(Table1[[#This Row],[Cur]],3)</f>
        <v/>
      </c>
      <c r="AY1742" s="59"/>
      <c r="AZ1742" s="46"/>
      <c r="BA1742" s="46" t="str">
        <f>IF(Table1[[#This Row],[Cur]]&lt;&gt;"",IF(Table1[[#This Row],[Cur]]="USD","",ExchangeRate),"")</f>
        <v/>
      </c>
      <c r="BB1742" s="46" t="str">
        <f>IF(Table1[[#This Row],[Grant]]&lt;&gt;"",VLOOKUP(Table1[[#This Row],[Grant]],Grants!B:D,3),"")</f>
        <v/>
      </c>
      <c r="BC1742" s="46" t="str">
        <f>TRIM(Table1[[#This Row],[Vendor ID]])</f>
        <v/>
      </c>
      <c r="BD1742">
        <f>IF(Table1[[#This Row],[Reference Number]]=Q1741,BD1741,BD1741+1)</f>
        <v>0</v>
      </c>
    </row>
    <row r="1743" spans="1:56" ht="11.25" customHeight="1" x14ac:dyDescent="0.25">
      <c r="A1743" s="1"/>
      <c r="B1743" s="88" t="str">
        <f>IF(Table1[[#This Row],[Posting Date]]&lt;&gt;"",IF(Table1[[#This Row],[Reference Number]]=Q1742,B1742+1,1),"")</f>
        <v/>
      </c>
      <c r="C1743" s="61"/>
      <c r="D1743" s="61"/>
      <c r="E1743" s="138"/>
      <c r="F1743" s="141" t="str">
        <f>IFERROR(IF(VLOOKUP(Table1[[#This Row],[Budget Code Description]],Dimentions!$X$6:$AC$139,2,FALSE)="","",VLOOKUP(Table1[[#This Row],[Budget Code Description]],Dimentions!$X$6:$AC$139,2,FALSE)),"")</f>
        <v/>
      </c>
      <c r="G1743" s="141"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1" t="str">
        <f>IFERROR(VLOOKUP(Table1[[#This Row],[Budget Code Description]],Table6[#All],8,FALSE),"")</f>
        <v/>
      </c>
      <c r="L1743" s="63"/>
      <c r="M1743" s="65" t="str">
        <f>IFERROR(VLOOKUP(Table1[[#This Row],[Staff ID]],Table2[],2,FALSE),"")</f>
        <v/>
      </c>
      <c r="N1743" s="209" t="str">
        <f>IFERROR(IF(VLOOKUP(Table1[[#This Row],[Budget Code Description]],Dimentions!$X$6:$AC$134,4,FALSE)="","",VLOOKUP(Table1[[#This Row],[Budget Code Description]],Dimentions!$X$6:$AC$134,4,FALSE)),"")</f>
        <v/>
      </c>
      <c r="O1743" s="65" t="str">
        <f>IFERROR(VLOOKUP(Table1[[#This Row],[Vendor ID]],Table549[],2,FALSE),"")</f>
        <v/>
      </c>
      <c r="P1743" s="63"/>
      <c r="Q1743" s="141" t="str">
        <f>IF(Table1[[#This Row],[Posting Date]]&lt;&gt;"",$D$9,"")</f>
        <v/>
      </c>
      <c r="R1743" s="157" t="str">
        <f>IF(Table1[[#This Row],[Posting Date]]&lt;&gt;"",$D$10,"")</f>
        <v/>
      </c>
      <c r="S1743" s="66"/>
      <c r="T1743" s="63"/>
      <c r="U1743" s="67"/>
      <c r="V1743" s="67"/>
      <c r="W1743" s="67" t="str">
        <f t="shared" si="31"/>
        <v/>
      </c>
      <c r="X1743" s="159" t="str">
        <f>IF(E1743="","",(IF(Table1[[#This Row],[Cur]]="USD",Table1[[#This Row],[Cur_Amount Debit]],Table1[[#This Row],[Cur_Amount Debit]]/Table1[[#This Row],[Exchange Rate]])))</f>
        <v/>
      </c>
      <c r="Y1743" s="159" t="str">
        <f>IF(E1743="","",(IF(Table1[[#This Row],[Cur]]="USD",Table1[[#This Row],[Cur_Amount Credit]],Table1[[#This Row],[Cur_Amount Credit]]/ExchangeRate)))</f>
        <v/>
      </c>
      <c r="Z1743" s="201" t="str">
        <f>IF(E1743="","",(Table1[[#This Row],[Debit USD]]-Table1[[#This Row],[Credit USD]]))</f>
        <v/>
      </c>
      <c r="AA1743" s="226"/>
      <c r="AB1743" s="255"/>
      <c r="AC1743" s="1"/>
      <c r="AD1743" s="15"/>
      <c r="AE1743" s="15" t="str">
        <f>IF(AND(OR(Table1[[#This Row],[Account]]="15030",Table1[[#This Row],[Account]]="15035",Table1[[#This Row],[Account]]="20150"),Table1[[#This Row],[Vendor ID]]=""),1,"")</f>
        <v/>
      </c>
      <c r="AF1743" s="15"/>
      <c r="AG1743" s="15"/>
      <c r="AH1743" s="15"/>
      <c r="AI1743" s="46" t="str">
        <f>IF(Table1[[#This Row],[Posting Date]]&lt;&gt;"","GJ-"&amp;CountryID,"")</f>
        <v/>
      </c>
      <c r="AJ1743" s="59" t="str">
        <f>IF(Table1[[#This Row],[Posting Date]]&lt;&gt;"",Table1[[#This Row],[Posting Date]],"")</f>
        <v/>
      </c>
      <c r="AK1743" s="46"/>
      <c r="AL1743" s="46" t="str">
        <f>IF(Table1[[#This Row],[Description]]&lt;&gt;"",Table1[[#This Row],[Description]],"")</f>
        <v/>
      </c>
      <c r="AM1743" s="46" t="str">
        <f>IF(Table1[[#This Row],[Posting Date]]&lt;&gt;"",Table1[[#This Row],[Reference Number]],"")</f>
        <v/>
      </c>
      <c r="AN1743" s="46" t="str">
        <f>TRIM(Table1[[#This Row],[Line '#]])</f>
        <v/>
      </c>
      <c r="AO1743" s="46" t="str">
        <f>TRIM(Table1[[#This Row],[Account]])</f>
        <v/>
      </c>
      <c r="AP1743" s="46" t="str">
        <f>IF(Table1[[#This Row],[Posting Date]]&lt;&gt;"",$D$5,"")</f>
        <v/>
      </c>
      <c r="AQ1743" s="46" t="str">
        <f>TRIM(Table1[[#This Row],[Departments-Prgrams]])</f>
        <v/>
      </c>
      <c r="AR1743" s="46" t="str">
        <f>TRIM(Table1[[#This Row],[Grant]])</f>
        <v/>
      </c>
      <c r="AS1743" s="46" t="str">
        <f>TRIM(Table1[[#This Row],[Staff ID]])</f>
        <v/>
      </c>
      <c r="AT1743" s="46" t="str">
        <f>IF(TRIM(Table1[[#This Row],[Budget Code]])=0,"",TRIM(Table1[[#This Row],[Budget Code]]))</f>
        <v/>
      </c>
      <c r="AU1743" s="46" t="str">
        <f>IF(Table1[[#This Row],[Line Description]]&lt;&gt;"",Table1[[#This Row],[Line Description]],"")</f>
        <v/>
      </c>
      <c r="AV1743" s="46" t="str">
        <f>IF(Table1[[#This Row],[Cur_Amount Debit]]&gt;0,ROUND(Table1[[#This Row],[Cur_Amount Debit]],2),"")</f>
        <v/>
      </c>
      <c r="AW1743" s="46" t="str">
        <f>IF(Table1[[#This Row],[Cur_Amount Credit]]&gt;0,ROUND(Table1[[#This Row],[Cur_Amount Credit]],2),"")</f>
        <v/>
      </c>
      <c r="AX1743" s="46" t="str">
        <f>LEFT(Table1[[#This Row],[Cur]],3)</f>
        <v/>
      </c>
      <c r="AY1743" s="59"/>
      <c r="AZ1743" s="46"/>
      <c r="BA1743" s="46" t="str">
        <f>IF(Table1[[#This Row],[Cur]]&lt;&gt;"",IF(Table1[[#This Row],[Cur]]="USD","",ExchangeRate),"")</f>
        <v/>
      </c>
      <c r="BB1743" s="46" t="str">
        <f>IF(Table1[[#This Row],[Grant]]&lt;&gt;"",VLOOKUP(Table1[[#This Row],[Grant]],Grants!B:D,3),"")</f>
        <v/>
      </c>
      <c r="BC1743" s="46" t="str">
        <f>TRIM(Table1[[#This Row],[Vendor ID]])</f>
        <v/>
      </c>
      <c r="BD1743">
        <f>IF(Table1[[#This Row],[Reference Number]]=Q1742,BD1742,BD1742+1)</f>
        <v>0</v>
      </c>
    </row>
    <row r="1744" spans="1:56" ht="11.25" customHeight="1" x14ac:dyDescent="0.25">
      <c r="A1744" s="1"/>
      <c r="B1744" s="88" t="str">
        <f>IF(Table1[[#This Row],[Posting Date]]&lt;&gt;"",IF(Table1[[#This Row],[Reference Number]]=Q1743,B1743+1,1),"")</f>
        <v/>
      </c>
      <c r="C1744" s="61"/>
      <c r="D1744" s="61"/>
      <c r="E1744" s="138"/>
      <c r="F1744" s="141" t="str">
        <f>IFERROR(IF(VLOOKUP(Table1[[#This Row],[Budget Code Description]],Dimentions!$X$6:$AC$139,2,FALSE)="","",VLOOKUP(Table1[[#This Row],[Budget Code Description]],Dimentions!$X$6:$AC$139,2,FALSE)),"")</f>
        <v/>
      </c>
      <c r="G1744" s="141"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1" t="str">
        <f>IFERROR(VLOOKUP(Table1[[#This Row],[Budget Code Description]],Table6[#All],8,FALSE),"")</f>
        <v/>
      </c>
      <c r="L1744" s="63"/>
      <c r="M1744" s="65" t="str">
        <f>IFERROR(VLOOKUP(Table1[[#This Row],[Staff ID]],Table2[],2,FALSE),"")</f>
        <v/>
      </c>
      <c r="N1744" s="209" t="str">
        <f>IFERROR(IF(VLOOKUP(Table1[[#This Row],[Budget Code Description]],Dimentions!$X$6:$AC$134,4,FALSE)="","",VLOOKUP(Table1[[#This Row],[Budget Code Description]],Dimentions!$X$6:$AC$134,4,FALSE)),"")</f>
        <v/>
      </c>
      <c r="O1744" s="65" t="str">
        <f>IFERROR(VLOOKUP(Table1[[#This Row],[Vendor ID]],Table549[],2,FALSE),"")</f>
        <v/>
      </c>
      <c r="P1744" s="63"/>
      <c r="Q1744" s="141" t="str">
        <f>IF(Table1[[#This Row],[Posting Date]]&lt;&gt;"",$D$9,"")</f>
        <v/>
      </c>
      <c r="R1744" s="157" t="str">
        <f>IF(Table1[[#This Row],[Posting Date]]&lt;&gt;"",$D$10,"")</f>
        <v/>
      </c>
      <c r="S1744" s="66"/>
      <c r="T1744" s="63"/>
      <c r="U1744" s="67"/>
      <c r="V1744" s="67"/>
      <c r="W1744" s="67" t="str">
        <f t="shared" si="31"/>
        <v/>
      </c>
      <c r="X1744" s="159" t="str">
        <f>IF(E1744="","",(IF(Table1[[#This Row],[Cur]]="USD",Table1[[#This Row],[Cur_Amount Debit]],Table1[[#This Row],[Cur_Amount Debit]]/Table1[[#This Row],[Exchange Rate]])))</f>
        <v/>
      </c>
      <c r="Y1744" s="159" t="str">
        <f>IF(E1744="","",(IF(Table1[[#This Row],[Cur]]="USD",Table1[[#This Row],[Cur_Amount Credit]],Table1[[#This Row],[Cur_Amount Credit]]/ExchangeRate)))</f>
        <v/>
      </c>
      <c r="Z1744" s="201" t="str">
        <f>IF(E1744="","",(Table1[[#This Row],[Debit USD]]-Table1[[#This Row],[Credit USD]]))</f>
        <v/>
      </c>
      <c r="AA1744" s="226"/>
      <c r="AB1744" s="255"/>
      <c r="AC1744" s="1"/>
      <c r="AD1744" s="15"/>
      <c r="AE1744" s="15" t="str">
        <f>IF(AND(OR(Table1[[#This Row],[Account]]="15030",Table1[[#This Row],[Account]]="15035",Table1[[#This Row],[Account]]="20150"),Table1[[#This Row],[Vendor ID]]=""),1,"")</f>
        <v/>
      </c>
      <c r="AF1744" s="15"/>
      <c r="AG1744" s="15"/>
      <c r="AH1744" s="15"/>
      <c r="AI1744" s="46" t="str">
        <f>IF(Table1[[#This Row],[Posting Date]]&lt;&gt;"","GJ-"&amp;CountryID,"")</f>
        <v/>
      </c>
      <c r="AJ1744" s="59" t="str">
        <f>IF(Table1[[#This Row],[Posting Date]]&lt;&gt;"",Table1[[#This Row],[Posting Date]],"")</f>
        <v/>
      </c>
      <c r="AK1744" s="46"/>
      <c r="AL1744" s="46" t="str">
        <f>IF(Table1[[#This Row],[Description]]&lt;&gt;"",Table1[[#This Row],[Description]],"")</f>
        <v/>
      </c>
      <c r="AM1744" s="46" t="str">
        <f>IF(Table1[[#This Row],[Posting Date]]&lt;&gt;"",Table1[[#This Row],[Reference Number]],"")</f>
        <v/>
      </c>
      <c r="AN1744" s="46" t="str">
        <f>TRIM(Table1[[#This Row],[Line '#]])</f>
        <v/>
      </c>
      <c r="AO1744" s="46" t="str">
        <f>TRIM(Table1[[#This Row],[Account]])</f>
        <v/>
      </c>
      <c r="AP1744" s="46" t="str">
        <f>IF(Table1[[#This Row],[Posting Date]]&lt;&gt;"",$D$5,"")</f>
        <v/>
      </c>
      <c r="AQ1744" s="46" t="str">
        <f>TRIM(Table1[[#This Row],[Departments-Prgrams]])</f>
        <v/>
      </c>
      <c r="AR1744" s="46" t="str">
        <f>TRIM(Table1[[#This Row],[Grant]])</f>
        <v/>
      </c>
      <c r="AS1744" s="46" t="str">
        <f>TRIM(Table1[[#This Row],[Staff ID]])</f>
        <v/>
      </c>
      <c r="AT1744" s="46" t="str">
        <f>IF(TRIM(Table1[[#This Row],[Budget Code]])=0,"",TRIM(Table1[[#This Row],[Budget Code]]))</f>
        <v/>
      </c>
      <c r="AU1744" s="46" t="str">
        <f>IF(Table1[[#This Row],[Line Description]]&lt;&gt;"",Table1[[#This Row],[Line Description]],"")</f>
        <v/>
      </c>
      <c r="AV1744" s="46" t="str">
        <f>IF(Table1[[#This Row],[Cur_Amount Debit]]&gt;0,ROUND(Table1[[#This Row],[Cur_Amount Debit]],2),"")</f>
        <v/>
      </c>
      <c r="AW1744" s="46" t="str">
        <f>IF(Table1[[#This Row],[Cur_Amount Credit]]&gt;0,ROUND(Table1[[#This Row],[Cur_Amount Credit]],2),"")</f>
        <v/>
      </c>
      <c r="AX1744" s="46" t="str">
        <f>LEFT(Table1[[#This Row],[Cur]],3)</f>
        <v/>
      </c>
      <c r="AY1744" s="59"/>
      <c r="AZ1744" s="46"/>
      <c r="BA1744" s="46" t="str">
        <f>IF(Table1[[#This Row],[Cur]]&lt;&gt;"",IF(Table1[[#This Row],[Cur]]="USD","",ExchangeRate),"")</f>
        <v/>
      </c>
      <c r="BB1744" s="46" t="str">
        <f>IF(Table1[[#This Row],[Grant]]&lt;&gt;"",VLOOKUP(Table1[[#This Row],[Grant]],Grants!B:D,3),"")</f>
        <v/>
      </c>
      <c r="BC1744" s="46" t="str">
        <f>TRIM(Table1[[#This Row],[Vendor ID]])</f>
        <v/>
      </c>
      <c r="BD1744">
        <f>IF(Table1[[#This Row],[Reference Number]]=Q1743,BD1743,BD1743+1)</f>
        <v>0</v>
      </c>
    </row>
    <row r="1745" spans="1:56" ht="11.25" customHeight="1" x14ac:dyDescent="0.25">
      <c r="A1745" s="1"/>
      <c r="B1745" s="88" t="str">
        <f>IF(Table1[[#This Row],[Posting Date]]&lt;&gt;"",IF(Table1[[#This Row],[Reference Number]]=Q1744,B1744+1,1),"")</f>
        <v/>
      </c>
      <c r="C1745" s="61"/>
      <c r="D1745" s="61"/>
      <c r="E1745" s="138"/>
      <c r="F1745" s="141" t="str">
        <f>IFERROR(IF(VLOOKUP(Table1[[#This Row],[Budget Code Description]],Dimentions!$X$6:$AC$139,2,FALSE)="","",VLOOKUP(Table1[[#This Row],[Budget Code Description]],Dimentions!$X$6:$AC$139,2,FALSE)),"")</f>
        <v/>
      </c>
      <c r="G1745" s="141"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1" t="str">
        <f>IFERROR(VLOOKUP(Table1[[#This Row],[Budget Code Description]],Table6[#All],8,FALSE),"")</f>
        <v/>
      </c>
      <c r="L1745" s="63"/>
      <c r="M1745" s="65" t="str">
        <f>IFERROR(VLOOKUP(Table1[[#This Row],[Staff ID]],Table2[],2,FALSE),"")</f>
        <v/>
      </c>
      <c r="N1745" s="209" t="str">
        <f>IFERROR(IF(VLOOKUP(Table1[[#This Row],[Budget Code Description]],Dimentions!$X$6:$AC$134,4,FALSE)="","",VLOOKUP(Table1[[#This Row],[Budget Code Description]],Dimentions!$X$6:$AC$134,4,FALSE)),"")</f>
        <v/>
      </c>
      <c r="O1745" s="65" t="str">
        <f>IFERROR(VLOOKUP(Table1[[#This Row],[Vendor ID]],Table549[],2,FALSE),"")</f>
        <v/>
      </c>
      <c r="P1745" s="63"/>
      <c r="Q1745" s="141" t="str">
        <f>IF(Table1[[#This Row],[Posting Date]]&lt;&gt;"",$D$9,"")</f>
        <v/>
      </c>
      <c r="R1745" s="157" t="str">
        <f>IF(Table1[[#This Row],[Posting Date]]&lt;&gt;"",$D$10,"")</f>
        <v/>
      </c>
      <c r="S1745" s="66"/>
      <c r="T1745" s="63"/>
      <c r="U1745" s="67"/>
      <c r="V1745" s="67"/>
      <c r="W1745" s="67" t="str">
        <f t="shared" si="31"/>
        <v/>
      </c>
      <c r="X1745" s="159" t="str">
        <f>IF(E1745="","",(IF(Table1[[#This Row],[Cur]]="USD",Table1[[#This Row],[Cur_Amount Debit]],Table1[[#This Row],[Cur_Amount Debit]]/Table1[[#This Row],[Exchange Rate]])))</f>
        <v/>
      </c>
      <c r="Y1745" s="159" t="str">
        <f>IF(E1745="","",(IF(Table1[[#This Row],[Cur]]="USD",Table1[[#This Row],[Cur_Amount Credit]],Table1[[#This Row],[Cur_Amount Credit]]/ExchangeRate)))</f>
        <v/>
      </c>
      <c r="Z1745" s="201" t="str">
        <f>IF(E1745="","",(Table1[[#This Row],[Debit USD]]-Table1[[#This Row],[Credit USD]]))</f>
        <v/>
      </c>
      <c r="AA1745" s="226"/>
      <c r="AB1745" s="255"/>
      <c r="AC1745" s="1"/>
      <c r="AD1745" s="15"/>
      <c r="AE1745" s="15" t="str">
        <f>IF(AND(OR(Table1[[#This Row],[Account]]="15030",Table1[[#This Row],[Account]]="15035",Table1[[#This Row],[Account]]="20150"),Table1[[#This Row],[Vendor ID]]=""),1,"")</f>
        <v/>
      </c>
      <c r="AF1745" s="15"/>
      <c r="AG1745" s="15"/>
      <c r="AH1745" s="15"/>
      <c r="AI1745" s="46" t="str">
        <f>IF(Table1[[#This Row],[Posting Date]]&lt;&gt;"","GJ-"&amp;CountryID,"")</f>
        <v/>
      </c>
      <c r="AJ1745" s="59" t="str">
        <f>IF(Table1[[#This Row],[Posting Date]]&lt;&gt;"",Table1[[#This Row],[Posting Date]],"")</f>
        <v/>
      </c>
      <c r="AK1745" s="46"/>
      <c r="AL1745" s="46" t="str">
        <f>IF(Table1[[#This Row],[Description]]&lt;&gt;"",Table1[[#This Row],[Description]],"")</f>
        <v/>
      </c>
      <c r="AM1745" s="46" t="str">
        <f>IF(Table1[[#This Row],[Posting Date]]&lt;&gt;"",Table1[[#This Row],[Reference Number]],"")</f>
        <v/>
      </c>
      <c r="AN1745" s="46" t="str">
        <f>TRIM(Table1[[#This Row],[Line '#]])</f>
        <v/>
      </c>
      <c r="AO1745" s="46" t="str">
        <f>TRIM(Table1[[#This Row],[Account]])</f>
        <v/>
      </c>
      <c r="AP1745" s="46" t="str">
        <f>IF(Table1[[#This Row],[Posting Date]]&lt;&gt;"",$D$5,"")</f>
        <v/>
      </c>
      <c r="AQ1745" s="46" t="str">
        <f>TRIM(Table1[[#This Row],[Departments-Prgrams]])</f>
        <v/>
      </c>
      <c r="AR1745" s="46" t="str">
        <f>TRIM(Table1[[#This Row],[Grant]])</f>
        <v/>
      </c>
      <c r="AS1745" s="46" t="str">
        <f>TRIM(Table1[[#This Row],[Staff ID]])</f>
        <v/>
      </c>
      <c r="AT1745" s="46" t="str">
        <f>IF(TRIM(Table1[[#This Row],[Budget Code]])=0,"",TRIM(Table1[[#This Row],[Budget Code]]))</f>
        <v/>
      </c>
      <c r="AU1745" s="46" t="str">
        <f>IF(Table1[[#This Row],[Line Description]]&lt;&gt;"",Table1[[#This Row],[Line Description]],"")</f>
        <v/>
      </c>
      <c r="AV1745" s="46" t="str">
        <f>IF(Table1[[#This Row],[Cur_Amount Debit]]&gt;0,ROUND(Table1[[#This Row],[Cur_Amount Debit]],2),"")</f>
        <v/>
      </c>
      <c r="AW1745" s="46" t="str">
        <f>IF(Table1[[#This Row],[Cur_Amount Credit]]&gt;0,ROUND(Table1[[#This Row],[Cur_Amount Credit]],2),"")</f>
        <v/>
      </c>
      <c r="AX1745" s="46" t="str">
        <f>LEFT(Table1[[#This Row],[Cur]],3)</f>
        <v/>
      </c>
      <c r="AY1745" s="59"/>
      <c r="AZ1745" s="46"/>
      <c r="BA1745" s="46" t="str">
        <f>IF(Table1[[#This Row],[Cur]]&lt;&gt;"",IF(Table1[[#This Row],[Cur]]="USD","",ExchangeRate),"")</f>
        <v/>
      </c>
      <c r="BB1745" s="46" t="str">
        <f>IF(Table1[[#This Row],[Grant]]&lt;&gt;"",VLOOKUP(Table1[[#This Row],[Grant]],Grants!B:D,3),"")</f>
        <v/>
      </c>
      <c r="BC1745" s="46" t="str">
        <f>TRIM(Table1[[#This Row],[Vendor ID]])</f>
        <v/>
      </c>
      <c r="BD1745">
        <f>IF(Table1[[#This Row],[Reference Number]]=Q1744,BD1744,BD1744+1)</f>
        <v>0</v>
      </c>
    </row>
    <row r="1746" spans="1:56" ht="11.25" customHeight="1" x14ac:dyDescent="0.25">
      <c r="A1746" s="1"/>
      <c r="B1746" s="88" t="str">
        <f>IF(Table1[[#This Row],[Posting Date]]&lt;&gt;"",IF(Table1[[#This Row],[Reference Number]]=Q1745,B1745+1,1),"")</f>
        <v/>
      </c>
      <c r="C1746" s="61"/>
      <c r="D1746" s="61"/>
      <c r="E1746" s="138"/>
      <c r="F1746" s="141" t="str">
        <f>IFERROR(IF(VLOOKUP(Table1[[#This Row],[Budget Code Description]],Dimentions!$X$6:$AC$139,2,FALSE)="","",VLOOKUP(Table1[[#This Row],[Budget Code Description]],Dimentions!$X$6:$AC$139,2,FALSE)),"")</f>
        <v/>
      </c>
      <c r="G1746" s="141"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1" t="str">
        <f>IFERROR(VLOOKUP(Table1[[#This Row],[Budget Code Description]],Table6[#All],8,FALSE),"")</f>
        <v/>
      </c>
      <c r="L1746" s="63"/>
      <c r="M1746" s="65" t="str">
        <f>IFERROR(VLOOKUP(Table1[[#This Row],[Staff ID]],Table2[],2,FALSE),"")</f>
        <v/>
      </c>
      <c r="N1746" s="209" t="str">
        <f>IFERROR(IF(VLOOKUP(Table1[[#This Row],[Budget Code Description]],Dimentions!$X$6:$AC$134,4,FALSE)="","",VLOOKUP(Table1[[#This Row],[Budget Code Description]],Dimentions!$X$6:$AC$134,4,FALSE)),"")</f>
        <v/>
      </c>
      <c r="O1746" s="65" t="str">
        <f>IFERROR(VLOOKUP(Table1[[#This Row],[Vendor ID]],Table549[],2,FALSE),"")</f>
        <v/>
      </c>
      <c r="P1746" s="63"/>
      <c r="Q1746" s="141" t="str">
        <f>IF(Table1[[#This Row],[Posting Date]]&lt;&gt;"",$D$9,"")</f>
        <v/>
      </c>
      <c r="R1746" s="157" t="str">
        <f>IF(Table1[[#This Row],[Posting Date]]&lt;&gt;"",$D$10,"")</f>
        <v/>
      </c>
      <c r="S1746" s="66"/>
      <c r="T1746" s="63"/>
      <c r="U1746" s="67"/>
      <c r="V1746" s="67"/>
      <c r="W1746" s="67" t="str">
        <f t="shared" si="31"/>
        <v/>
      </c>
      <c r="X1746" s="159" t="str">
        <f>IF(E1746="","",(IF(Table1[[#This Row],[Cur]]="USD",Table1[[#This Row],[Cur_Amount Debit]],Table1[[#This Row],[Cur_Amount Debit]]/Table1[[#This Row],[Exchange Rate]])))</f>
        <v/>
      </c>
      <c r="Y1746" s="159" t="str">
        <f>IF(E1746="","",(IF(Table1[[#This Row],[Cur]]="USD",Table1[[#This Row],[Cur_Amount Credit]],Table1[[#This Row],[Cur_Amount Credit]]/ExchangeRate)))</f>
        <v/>
      </c>
      <c r="Z1746" s="201" t="str">
        <f>IF(E1746="","",(Table1[[#This Row],[Debit USD]]-Table1[[#This Row],[Credit USD]]))</f>
        <v/>
      </c>
      <c r="AA1746" s="226"/>
      <c r="AB1746" s="255"/>
      <c r="AC1746" s="1"/>
      <c r="AD1746" s="15"/>
      <c r="AE1746" s="15" t="str">
        <f>IF(AND(OR(Table1[[#This Row],[Account]]="15030",Table1[[#This Row],[Account]]="15035",Table1[[#This Row],[Account]]="20150"),Table1[[#This Row],[Vendor ID]]=""),1,"")</f>
        <v/>
      </c>
      <c r="AF1746" s="15"/>
      <c r="AG1746" s="15"/>
      <c r="AH1746" s="15"/>
      <c r="AI1746" s="46" t="str">
        <f>IF(Table1[[#This Row],[Posting Date]]&lt;&gt;"","GJ-"&amp;CountryID,"")</f>
        <v/>
      </c>
      <c r="AJ1746" s="59" t="str">
        <f>IF(Table1[[#This Row],[Posting Date]]&lt;&gt;"",Table1[[#This Row],[Posting Date]],"")</f>
        <v/>
      </c>
      <c r="AK1746" s="46"/>
      <c r="AL1746" s="46" t="str">
        <f>IF(Table1[[#This Row],[Description]]&lt;&gt;"",Table1[[#This Row],[Description]],"")</f>
        <v/>
      </c>
      <c r="AM1746" s="46" t="str">
        <f>IF(Table1[[#This Row],[Posting Date]]&lt;&gt;"",Table1[[#This Row],[Reference Number]],"")</f>
        <v/>
      </c>
      <c r="AN1746" s="46" t="str">
        <f>TRIM(Table1[[#This Row],[Line '#]])</f>
        <v/>
      </c>
      <c r="AO1746" s="46" t="str">
        <f>TRIM(Table1[[#This Row],[Account]])</f>
        <v/>
      </c>
      <c r="AP1746" s="46" t="str">
        <f>IF(Table1[[#This Row],[Posting Date]]&lt;&gt;"",$D$5,"")</f>
        <v/>
      </c>
      <c r="AQ1746" s="46" t="str">
        <f>TRIM(Table1[[#This Row],[Departments-Prgrams]])</f>
        <v/>
      </c>
      <c r="AR1746" s="46" t="str">
        <f>TRIM(Table1[[#This Row],[Grant]])</f>
        <v/>
      </c>
      <c r="AS1746" s="46" t="str">
        <f>TRIM(Table1[[#This Row],[Staff ID]])</f>
        <v/>
      </c>
      <c r="AT1746" s="46" t="str">
        <f>IF(TRIM(Table1[[#This Row],[Budget Code]])=0,"",TRIM(Table1[[#This Row],[Budget Code]]))</f>
        <v/>
      </c>
      <c r="AU1746" s="46" t="str">
        <f>IF(Table1[[#This Row],[Line Description]]&lt;&gt;"",Table1[[#This Row],[Line Description]],"")</f>
        <v/>
      </c>
      <c r="AV1746" s="46" t="str">
        <f>IF(Table1[[#This Row],[Cur_Amount Debit]]&gt;0,ROUND(Table1[[#This Row],[Cur_Amount Debit]],2),"")</f>
        <v/>
      </c>
      <c r="AW1746" s="46" t="str">
        <f>IF(Table1[[#This Row],[Cur_Amount Credit]]&gt;0,ROUND(Table1[[#This Row],[Cur_Amount Credit]],2),"")</f>
        <v/>
      </c>
      <c r="AX1746" s="46" t="str">
        <f>LEFT(Table1[[#This Row],[Cur]],3)</f>
        <v/>
      </c>
      <c r="AY1746" s="59"/>
      <c r="AZ1746" s="46"/>
      <c r="BA1746" s="46" t="str">
        <f>IF(Table1[[#This Row],[Cur]]&lt;&gt;"",IF(Table1[[#This Row],[Cur]]="USD","",ExchangeRate),"")</f>
        <v/>
      </c>
      <c r="BB1746" s="46" t="str">
        <f>IF(Table1[[#This Row],[Grant]]&lt;&gt;"",VLOOKUP(Table1[[#This Row],[Grant]],Grants!B:D,3),"")</f>
        <v/>
      </c>
      <c r="BC1746" s="46" t="str">
        <f>TRIM(Table1[[#This Row],[Vendor ID]])</f>
        <v/>
      </c>
      <c r="BD1746">
        <f>IF(Table1[[#This Row],[Reference Number]]=Q1745,BD1745,BD1745+1)</f>
        <v>0</v>
      </c>
    </row>
    <row r="1747" spans="1:56" ht="11.25" customHeight="1" x14ac:dyDescent="0.25">
      <c r="A1747" s="1"/>
      <c r="B1747" s="88" t="str">
        <f>IF(Table1[[#This Row],[Posting Date]]&lt;&gt;"",IF(Table1[[#This Row],[Reference Number]]=Q1746,B1746+1,1),"")</f>
        <v/>
      </c>
      <c r="C1747" s="61"/>
      <c r="D1747" s="61"/>
      <c r="E1747" s="138"/>
      <c r="F1747" s="141" t="str">
        <f>IFERROR(IF(VLOOKUP(Table1[[#This Row],[Budget Code Description]],Dimentions!$X$6:$AC$139,2,FALSE)="","",VLOOKUP(Table1[[#This Row],[Budget Code Description]],Dimentions!$X$6:$AC$139,2,FALSE)),"")</f>
        <v/>
      </c>
      <c r="G1747" s="141"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1" t="str">
        <f>IFERROR(VLOOKUP(Table1[[#This Row],[Budget Code Description]],Table6[#All],8,FALSE),"")</f>
        <v/>
      </c>
      <c r="L1747" s="63"/>
      <c r="M1747" s="65" t="str">
        <f>IFERROR(VLOOKUP(Table1[[#This Row],[Staff ID]],Table2[],2,FALSE),"")</f>
        <v/>
      </c>
      <c r="N1747" s="209" t="str">
        <f>IFERROR(IF(VLOOKUP(Table1[[#This Row],[Budget Code Description]],Dimentions!$X$6:$AC$134,4,FALSE)="","",VLOOKUP(Table1[[#This Row],[Budget Code Description]],Dimentions!$X$6:$AC$134,4,FALSE)),"")</f>
        <v/>
      </c>
      <c r="O1747" s="65" t="str">
        <f>IFERROR(VLOOKUP(Table1[[#This Row],[Vendor ID]],Table549[],2,FALSE),"")</f>
        <v/>
      </c>
      <c r="P1747" s="63"/>
      <c r="Q1747" s="141" t="str">
        <f>IF(Table1[[#This Row],[Posting Date]]&lt;&gt;"",$D$9,"")</f>
        <v/>
      </c>
      <c r="R1747" s="157" t="str">
        <f>IF(Table1[[#This Row],[Posting Date]]&lt;&gt;"",$D$10,"")</f>
        <v/>
      </c>
      <c r="S1747" s="66"/>
      <c r="T1747" s="63"/>
      <c r="U1747" s="67"/>
      <c r="V1747" s="67"/>
      <c r="W1747" s="67" t="str">
        <f t="shared" si="31"/>
        <v/>
      </c>
      <c r="X1747" s="159" t="str">
        <f>IF(E1747="","",(IF(Table1[[#This Row],[Cur]]="USD",Table1[[#This Row],[Cur_Amount Debit]],Table1[[#This Row],[Cur_Amount Debit]]/Table1[[#This Row],[Exchange Rate]])))</f>
        <v/>
      </c>
      <c r="Y1747" s="159" t="str">
        <f>IF(E1747="","",(IF(Table1[[#This Row],[Cur]]="USD",Table1[[#This Row],[Cur_Amount Credit]],Table1[[#This Row],[Cur_Amount Credit]]/ExchangeRate)))</f>
        <v/>
      </c>
      <c r="Z1747" s="201" t="str">
        <f>IF(E1747="","",(Table1[[#This Row],[Debit USD]]-Table1[[#This Row],[Credit USD]]))</f>
        <v/>
      </c>
      <c r="AA1747" s="226"/>
      <c r="AB1747" s="255"/>
      <c r="AC1747" s="1"/>
      <c r="AD1747" s="15"/>
      <c r="AE1747" s="15" t="str">
        <f>IF(AND(OR(Table1[[#This Row],[Account]]="15030",Table1[[#This Row],[Account]]="15035",Table1[[#This Row],[Account]]="20150"),Table1[[#This Row],[Vendor ID]]=""),1,"")</f>
        <v/>
      </c>
      <c r="AF1747" s="15"/>
      <c r="AG1747" s="15"/>
      <c r="AH1747" s="15"/>
      <c r="AI1747" s="46" t="str">
        <f>IF(Table1[[#This Row],[Posting Date]]&lt;&gt;"","GJ-"&amp;CountryID,"")</f>
        <v/>
      </c>
      <c r="AJ1747" s="59" t="str">
        <f>IF(Table1[[#This Row],[Posting Date]]&lt;&gt;"",Table1[[#This Row],[Posting Date]],"")</f>
        <v/>
      </c>
      <c r="AK1747" s="46"/>
      <c r="AL1747" s="46" t="str">
        <f>IF(Table1[[#This Row],[Description]]&lt;&gt;"",Table1[[#This Row],[Description]],"")</f>
        <v/>
      </c>
      <c r="AM1747" s="46" t="str">
        <f>IF(Table1[[#This Row],[Posting Date]]&lt;&gt;"",Table1[[#This Row],[Reference Number]],"")</f>
        <v/>
      </c>
      <c r="AN1747" s="46" t="str">
        <f>TRIM(Table1[[#This Row],[Line '#]])</f>
        <v/>
      </c>
      <c r="AO1747" s="46" t="str">
        <f>TRIM(Table1[[#This Row],[Account]])</f>
        <v/>
      </c>
      <c r="AP1747" s="46" t="str">
        <f>IF(Table1[[#This Row],[Posting Date]]&lt;&gt;"",$D$5,"")</f>
        <v/>
      </c>
      <c r="AQ1747" s="46" t="str">
        <f>TRIM(Table1[[#This Row],[Departments-Prgrams]])</f>
        <v/>
      </c>
      <c r="AR1747" s="46" t="str">
        <f>TRIM(Table1[[#This Row],[Grant]])</f>
        <v/>
      </c>
      <c r="AS1747" s="46" t="str">
        <f>TRIM(Table1[[#This Row],[Staff ID]])</f>
        <v/>
      </c>
      <c r="AT1747" s="46" t="str">
        <f>IF(TRIM(Table1[[#This Row],[Budget Code]])=0,"",TRIM(Table1[[#This Row],[Budget Code]]))</f>
        <v/>
      </c>
      <c r="AU1747" s="46" t="str">
        <f>IF(Table1[[#This Row],[Line Description]]&lt;&gt;"",Table1[[#This Row],[Line Description]],"")</f>
        <v/>
      </c>
      <c r="AV1747" s="46" t="str">
        <f>IF(Table1[[#This Row],[Cur_Amount Debit]]&gt;0,ROUND(Table1[[#This Row],[Cur_Amount Debit]],2),"")</f>
        <v/>
      </c>
      <c r="AW1747" s="46" t="str">
        <f>IF(Table1[[#This Row],[Cur_Amount Credit]]&gt;0,ROUND(Table1[[#This Row],[Cur_Amount Credit]],2),"")</f>
        <v/>
      </c>
      <c r="AX1747" s="46" t="str">
        <f>LEFT(Table1[[#This Row],[Cur]],3)</f>
        <v/>
      </c>
      <c r="AY1747" s="59"/>
      <c r="AZ1747" s="46"/>
      <c r="BA1747" s="46" t="str">
        <f>IF(Table1[[#This Row],[Cur]]&lt;&gt;"",IF(Table1[[#This Row],[Cur]]="USD","",ExchangeRate),"")</f>
        <v/>
      </c>
      <c r="BB1747" s="46" t="str">
        <f>IF(Table1[[#This Row],[Grant]]&lt;&gt;"",VLOOKUP(Table1[[#This Row],[Grant]],Grants!B:D,3),"")</f>
        <v/>
      </c>
      <c r="BC1747" s="46" t="str">
        <f>TRIM(Table1[[#This Row],[Vendor ID]])</f>
        <v/>
      </c>
      <c r="BD1747">
        <f>IF(Table1[[#This Row],[Reference Number]]=Q1746,BD1746,BD1746+1)</f>
        <v>0</v>
      </c>
    </row>
    <row r="1748" spans="1:56" ht="11.25" customHeight="1" x14ac:dyDescent="0.25">
      <c r="A1748" s="1"/>
      <c r="B1748" s="88" t="str">
        <f>IF(Table1[[#This Row],[Posting Date]]&lt;&gt;"",IF(Table1[[#This Row],[Reference Number]]=Q1747,B1747+1,1),"")</f>
        <v/>
      </c>
      <c r="C1748" s="61"/>
      <c r="D1748" s="61"/>
      <c r="E1748" s="138"/>
      <c r="F1748" s="141" t="str">
        <f>IFERROR(IF(VLOOKUP(Table1[[#This Row],[Budget Code Description]],Dimentions!$X$6:$AC$139,2,FALSE)="","",VLOOKUP(Table1[[#This Row],[Budget Code Description]],Dimentions!$X$6:$AC$139,2,FALSE)),"")</f>
        <v/>
      </c>
      <c r="G1748" s="141"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1" t="str">
        <f>IFERROR(VLOOKUP(Table1[[#This Row],[Budget Code Description]],Table6[#All],8,FALSE),"")</f>
        <v/>
      </c>
      <c r="L1748" s="63"/>
      <c r="M1748" s="65" t="str">
        <f>IFERROR(VLOOKUP(Table1[[#This Row],[Staff ID]],Table2[],2,FALSE),"")</f>
        <v/>
      </c>
      <c r="N1748" s="209" t="str">
        <f>IFERROR(IF(VLOOKUP(Table1[[#This Row],[Budget Code Description]],Dimentions!$X$6:$AC$134,4,FALSE)="","",VLOOKUP(Table1[[#This Row],[Budget Code Description]],Dimentions!$X$6:$AC$134,4,FALSE)),"")</f>
        <v/>
      </c>
      <c r="O1748" s="65" t="str">
        <f>IFERROR(VLOOKUP(Table1[[#This Row],[Vendor ID]],Table549[],2,FALSE),"")</f>
        <v/>
      </c>
      <c r="P1748" s="63"/>
      <c r="Q1748" s="141" t="str">
        <f>IF(Table1[[#This Row],[Posting Date]]&lt;&gt;"",$D$9,"")</f>
        <v/>
      </c>
      <c r="R1748" s="157" t="str">
        <f>IF(Table1[[#This Row],[Posting Date]]&lt;&gt;"",$D$10,"")</f>
        <v/>
      </c>
      <c r="S1748" s="66"/>
      <c r="T1748" s="63"/>
      <c r="U1748" s="67"/>
      <c r="V1748" s="67"/>
      <c r="W1748" s="67" t="str">
        <f t="shared" si="31"/>
        <v/>
      </c>
      <c r="X1748" s="159" t="str">
        <f>IF(E1748="","",(IF(Table1[[#This Row],[Cur]]="USD",Table1[[#This Row],[Cur_Amount Debit]],Table1[[#This Row],[Cur_Amount Debit]]/Table1[[#This Row],[Exchange Rate]])))</f>
        <v/>
      </c>
      <c r="Y1748" s="159" t="str">
        <f>IF(E1748="","",(IF(Table1[[#This Row],[Cur]]="USD",Table1[[#This Row],[Cur_Amount Credit]],Table1[[#This Row],[Cur_Amount Credit]]/ExchangeRate)))</f>
        <v/>
      </c>
      <c r="Z1748" s="201" t="str">
        <f>IF(E1748="","",(Table1[[#This Row],[Debit USD]]-Table1[[#This Row],[Credit USD]]))</f>
        <v/>
      </c>
      <c r="AA1748" s="226"/>
      <c r="AB1748" s="255"/>
      <c r="AC1748" s="1"/>
      <c r="AD1748" s="15"/>
      <c r="AE1748" s="15" t="str">
        <f>IF(AND(OR(Table1[[#This Row],[Account]]="15030",Table1[[#This Row],[Account]]="15035",Table1[[#This Row],[Account]]="20150"),Table1[[#This Row],[Vendor ID]]=""),1,"")</f>
        <v/>
      </c>
      <c r="AF1748" s="15"/>
      <c r="AG1748" s="15"/>
      <c r="AH1748" s="15"/>
      <c r="AI1748" s="46" t="str">
        <f>IF(Table1[[#This Row],[Posting Date]]&lt;&gt;"","GJ-"&amp;CountryID,"")</f>
        <v/>
      </c>
      <c r="AJ1748" s="59" t="str">
        <f>IF(Table1[[#This Row],[Posting Date]]&lt;&gt;"",Table1[[#This Row],[Posting Date]],"")</f>
        <v/>
      </c>
      <c r="AK1748" s="46"/>
      <c r="AL1748" s="46" t="str">
        <f>IF(Table1[[#This Row],[Description]]&lt;&gt;"",Table1[[#This Row],[Description]],"")</f>
        <v/>
      </c>
      <c r="AM1748" s="46" t="str">
        <f>IF(Table1[[#This Row],[Posting Date]]&lt;&gt;"",Table1[[#This Row],[Reference Number]],"")</f>
        <v/>
      </c>
      <c r="AN1748" s="46" t="str">
        <f>TRIM(Table1[[#This Row],[Line '#]])</f>
        <v/>
      </c>
      <c r="AO1748" s="46" t="str">
        <f>TRIM(Table1[[#This Row],[Account]])</f>
        <v/>
      </c>
      <c r="AP1748" s="46" t="str">
        <f>IF(Table1[[#This Row],[Posting Date]]&lt;&gt;"",$D$5,"")</f>
        <v/>
      </c>
      <c r="AQ1748" s="46" t="str">
        <f>TRIM(Table1[[#This Row],[Departments-Prgrams]])</f>
        <v/>
      </c>
      <c r="AR1748" s="46" t="str">
        <f>TRIM(Table1[[#This Row],[Grant]])</f>
        <v/>
      </c>
      <c r="AS1748" s="46" t="str">
        <f>TRIM(Table1[[#This Row],[Staff ID]])</f>
        <v/>
      </c>
      <c r="AT1748" s="46" t="str">
        <f>IF(TRIM(Table1[[#This Row],[Budget Code]])=0,"",TRIM(Table1[[#This Row],[Budget Code]]))</f>
        <v/>
      </c>
      <c r="AU1748" s="46" t="str">
        <f>IF(Table1[[#This Row],[Line Description]]&lt;&gt;"",Table1[[#This Row],[Line Description]],"")</f>
        <v/>
      </c>
      <c r="AV1748" s="46" t="str">
        <f>IF(Table1[[#This Row],[Cur_Amount Debit]]&gt;0,ROUND(Table1[[#This Row],[Cur_Amount Debit]],2),"")</f>
        <v/>
      </c>
      <c r="AW1748" s="46" t="str">
        <f>IF(Table1[[#This Row],[Cur_Amount Credit]]&gt;0,ROUND(Table1[[#This Row],[Cur_Amount Credit]],2),"")</f>
        <v/>
      </c>
      <c r="AX1748" s="46" t="str">
        <f>LEFT(Table1[[#This Row],[Cur]],3)</f>
        <v/>
      </c>
      <c r="AY1748" s="59"/>
      <c r="AZ1748" s="46"/>
      <c r="BA1748" s="46" t="str">
        <f>IF(Table1[[#This Row],[Cur]]&lt;&gt;"",IF(Table1[[#This Row],[Cur]]="USD","",ExchangeRate),"")</f>
        <v/>
      </c>
      <c r="BB1748" s="46" t="str">
        <f>IF(Table1[[#This Row],[Grant]]&lt;&gt;"",VLOOKUP(Table1[[#This Row],[Grant]],Grants!B:D,3),"")</f>
        <v/>
      </c>
      <c r="BC1748" s="46" t="str">
        <f>TRIM(Table1[[#This Row],[Vendor ID]])</f>
        <v/>
      </c>
      <c r="BD1748">
        <f>IF(Table1[[#This Row],[Reference Number]]=Q1747,BD1747,BD1747+1)</f>
        <v>0</v>
      </c>
    </row>
    <row r="1749" spans="1:56" ht="11.25" customHeight="1" x14ac:dyDescent="0.25">
      <c r="A1749" s="1"/>
      <c r="B1749" s="88" t="str">
        <f>IF(Table1[[#This Row],[Posting Date]]&lt;&gt;"",IF(Table1[[#This Row],[Reference Number]]=Q1748,B1748+1,1),"")</f>
        <v/>
      </c>
      <c r="C1749" s="61"/>
      <c r="D1749" s="61"/>
      <c r="E1749" s="138"/>
      <c r="F1749" s="141" t="str">
        <f>IFERROR(IF(VLOOKUP(Table1[[#This Row],[Budget Code Description]],Dimentions!$X$6:$AC$139,2,FALSE)="","",VLOOKUP(Table1[[#This Row],[Budget Code Description]],Dimentions!$X$6:$AC$139,2,FALSE)),"")</f>
        <v/>
      </c>
      <c r="G1749" s="141"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1" t="str">
        <f>IFERROR(VLOOKUP(Table1[[#This Row],[Budget Code Description]],Table6[#All],8,FALSE),"")</f>
        <v/>
      </c>
      <c r="L1749" s="63"/>
      <c r="M1749" s="65" t="str">
        <f>IFERROR(VLOOKUP(Table1[[#This Row],[Staff ID]],Table2[],2,FALSE),"")</f>
        <v/>
      </c>
      <c r="N1749" s="209" t="str">
        <f>IFERROR(IF(VLOOKUP(Table1[[#This Row],[Budget Code Description]],Dimentions!$X$6:$AC$134,4,FALSE)="","",VLOOKUP(Table1[[#This Row],[Budget Code Description]],Dimentions!$X$6:$AC$134,4,FALSE)),"")</f>
        <v/>
      </c>
      <c r="O1749" s="65" t="str">
        <f>IFERROR(VLOOKUP(Table1[[#This Row],[Vendor ID]],Table549[],2,FALSE),"")</f>
        <v/>
      </c>
      <c r="P1749" s="63"/>
      <c r="Q1749" s="141" t="str">
        <f>IF(Table1[[#This Row],[Posting Date]]&lt;&gt;"",$D$9,"")</f>
        <v/>
      </c>
      <c r="R1749" s="157" t="str">
        <f>IF(Table1[[#This Row],[Posting Date]]&lt;&gt;"",$D$10,"")</f>
        <v/>
      </c>
      <c r="S1749" s="66"/>
      <c r="T1749" s="63"/>
      <c r="U1749" s="67"/>
      <c r="V1749" s="67"/>
      <c r="W1749" s="67" t="str">
        <f t="shared" si="31"/>
        <v/>
      </c>
      <c r="X1749" s="159" t="str">
        <f>IF(E1749="","",(IF(Table1[[#This Row],[Cur]]="USD",Table1[[#This Row],[Cur_Amount Debit]],Table1[[#This Row],[Cur_Amount Debit]]/Table1[[#This Row],[Exchange Rate]])))</f>
        <v/>
      </c>
      <c r="Y1749" s="159" t="str">
        <f>IF(E1749="","",(IF(Table1[[#This Row],[Cur]]="USD",Table1[[#This Row],[Cur_Amount Credit]],Table1[[#This Row],[Cur_Amount Credit]]/ExchangeRate)))</f>
        <v/>
      </c>
      <c r="Z1749" s="201" t="str">
        <f>IF(E1749="","",(Table1[[#This Row],[Debit USD]]-Table1[[#This Row],[Credit USD]]))</f>
        <v/>
      </c>
      <c r="AA1749" s="226"/>
      <c r="AB1749" s="255"/>
      <c r="AC1749" s="1"/>
      <c r="AD1749" s="15"/>
      <c r="AE1749" s="15" t="str">
        <f>IF(AND(OR(Table1[[#This Row],[Account]]="15030",Table1[[#This Row],[Account]]="15035",Table1[[#This Row],[Account]]="20150"),Table1[[#This Row],[Vendor ID]]=""),1,"")</f>
        <v/>
      </c>
      <c r="AF1749" s="15"/>
      <c r="AG1749" s="15"/>
      <c r="AH1749" s="15"/>
      <c r="AI1749" s="46" t="str">
        <f>IF(Table1[[#This Row],[Posting Date]]&lt;&gt;"","GJ-"&amp;CountryID,"")</f>
        <v/>
      </c>
      <c r="AJ1749" s="59" t="str">
        <f>IF(Table1[[#This Row],[Posting Date]]&lt;&gt;"",Table1[[#This Row],[Posting Date]],"")</f>
        <v/>
      </c>
      <c r="AK1749" s="46"/>
      <c r="AL1749" s="46" t="str">
        <f>IF(Table1[[#This Row],[Description]]&lt;&gt;"",Table1[[#This Row],[Description]],"")</f>
        <v/>
      </c>
      <c r="AM1749" s="46" t="str">
        <f>IF(Table1[[#This Row],[Posting Date]]&lt;&gt;"",Table1[[#This Row],[Reference Number]],"")</f>
        <v/>
      </c>
      <c r="AN1749" s="46" t="str">
        <f>TRIM(Table1[[#This Row],[Line '#]])</f>
        <v/>
      </c>
      <c r="AO1749" s="46" t="str">
        <f>TRIM(Table1[[#This Row],[Account]])</f>
        <v/>
      </c>
      <c r="AP1749" s="46" t="str">
        <f>IF(Table1[[#This Row],[Posting Date]]&lt;&gt;"",$D$5,"")</f>
        <v/>
      </c>
      <c r="AQ1749" s="46" t="str">
        <f>TRIM(Table1[[#This Row],[Departments-Prgrams]])</f>
        <v/>
      </c>
      <c r="AR1749" s="46" t="str">
        <f>TRIM(Table1[[#This Row],[Grant]])</f>
        <v/>
      </c>
      <c r="AS1749" s="46" t="str">
        <f>TRIM(Table1[[#This Row],[Staff ID]])</f>
        <v/>
      </c>
      <c r="AT1749" s="46" t="str">
        <f>IF(TRIM(Table1[[#This Row],[Budget Code]])=0,"",TRIM(Table1[[#This Row],[Budget Code]]))</f>
        <v/>
      </c>
      <c r="AU1749" s="46" t="str">
        <f>IF(Table1[[#This Row],[Line Description]]&lt;&gt;"",Table1[[#This Row],[Line Description]],"")</f>
        <v/>
      </c>
      <c r="AV1749" s="46" t="str">
        <f>IF(Table1[[#This Row],[Cur_Amount Debit]]&gt;0,ROUND(Table1[[#This Row],[Cur_Amount Debit]],2),"")</f>
        <v/>
      </c>
      <c r="AW1749" s="46" t="str">
        <f>IF(Table1[[#This Row],[Cur_Amount Credit]]&gt;0,ROUND(Table1[[#This Row],[Cur_Amount Credit]],2),"")</f>
        <v/>
      </c>
      <c r="AX1749" s="46" t="str">
        <f>LEFT(Table1[[#This Row],[Cur]],3)</f>
        <v/>
      </c>
      <c r="AY1749" s="59"/>
      <c r="AZ1749" s="46"/>
      <c r="BA1749" s="46" t="str">
        <f>IF(Table1[[#This Row],[Cur]]&lt;&gt;"",IF(Table1[[#This Row],[Cur]]="USD","",ExchangeRate),"")</f>
        <v/>
      </c>
      <c r="BB1749" s="46" t="str">
        <f>IF(Table1[[#This Row],[Grant]]&lt;&gt;"",VLOOKUP(Table1[[#This Row],[Grant]],Grants!B:D,3),"")</f>
        <v/>
      </c>
      <c r="BC1749" s="46" t="str">
        <f>TRIM(Table1[[#This Row],[Vendor ID]])</f>
        <v/>
      </c>
      <c r="BD1749">
        <f>IF(Table1[[#This Row],[Reference Number]]=Q1748,BD1748,BD1748+1)</f>
        <v>0</v>
      </c>
    </row>
    <row r="1750" spans="1:56" ht="11.25" customHeight="1" x14ac:dyDescent="0.25">
      <c r="A1750" s="1"/>
      <c r="B1750" s="88" t="str">
        <f>IF(Table1[[#This Row],[Posting Date]]&lt;&gt;"",IF(Table1[[#This Row],[Reference Number]]=Q1749,B1749+1,1),"")</f>
        <v/>
      </c>
      <c r="C1750" s="61"/>
      <c r="D1750" s="61"/>
      <c r="E1750" s="138"/>
      <c r="F1750" s="141" t="str">
        <f>IFERROR(IF(VLOOKUP(Table1[[#This Row],[Budget Code Description]],Dimentions!$X$6:$AC$139,2,FALSE)="","",VLOOKUP(Table1[[#This Row],[Budget Code Description]],Dimentions!$X$6:$AC$139,2,FALSE)),"")</f>
        <v/>
      </c>
      <c r="G1750" s="141"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1" t="str">
        <f>IFERROR(VLOOKUP(Table1[[#This Row],[Budget Code Description]],Table6[#All],8,FALSE),"")</f>
        <v/>
      </c>
      <c r="L1750" s="63"/>
      <c r="M1750" s="65" t="str">
        <f>IFERROR(VLOOKUP(Table1[[#This Row],[Staff ID]],Table2[],2,FALSE),"")</f>
        <v/>
      </c>
      <c r="N1750" s="209" t="str">
        <f>IFERROR(IF(VLOOKUP(Table1[[#This Row],[Budget Code Description]],Dimentions!$X$6:$AC$134,4,FALSE)="","",VLOOKUP(Table1[[#This Row],[Budget Code Description]],Dimentions!$X$6:$AC$134,4,FALSE)),"")</f>
        <v/>
      </c>
      <c r="O1750" s="65" t="str">
        <f>IFERROR(VLOOKUP(Table1[[#This Row],[Vendor ID]],Table549[],2,FALSE),"")</f>
        <v/>
      </c>
      <c r="P1750" s="63"/>
      <c r="Q1750" s="141" t="str">
        <f>IF(Table1[[#This Row],[Posting Date]]&lt;&gt;"",$D$9,"")</f>
        <v/>
      </c>
      <c r="R1750" s="157" t="str">
        <f>IF(Table1[[#This Row],[Posting Date]]&lt;&gt;"",$D$10,"")</f>
        <v/>
      </c>
      <c r="S1750" s="66"/>
      <c r="T1750" s="63"/>
      <c r="U1750" s="67"/>
      <c r="V1750" s="67"/>
      <c r="W1750" s="67" t="str">
        <f t="shared" si="31"/>
        <v/>
      </c>
      <c r="X1750" s="159" t="str">
        <f>IF(E1750="","",(IF(Table1[[#This Row],[Cur]]="USD",Table1[[#This Row],[Cur_Amount Debit]],Table1[[#This Row],[Cur_Amount Debit]]/Table1[[#This Row],[Exchange Rate]])))</f>
        <v/>
      </c>
      <c r="Y1750" s="159" t="str">
        <f>IF(E1750="","",(IF(Table1[[#This Row],[Cur]]="USD",Table1[[#This Row],[Cur_Amount Credit]],Table1[[#This Row],[Cur_Amount Credit]]/ExchangeRate)))</f>
        <v/>
      </c>
      <c r="Z1750" s="201" t="str">
        <f>IF(E1750="","",(Table1[[#This Row],[Debit USD]]-Table1[[#This Row],[Credit USD]]))</f>
        <v/>
      </c>
      <c r="AA1750" s="226"/>
      <c r="AB1750" s="255"/>
      <c r="AC1750" s="1"/>
      <c r="AD1750" s="15"/>
      <c r="AE1750" s="15" t="str">
        <f>IF(AND(OR(Table1[[#This Row],[Account]]="15030",Table1[[#This Row],[Account]]="15035",Table1[[#This Row],[Account]]="20150"),Table1[[#This Row],[Vendor ID]]=""),1,"")</f>
        <v/>
      </c>
      <c r="AF1750" s="15"/>
      <c r="AG1750" s="15"/>
      <c r="AH1750" s="15"/>
      <c r="AI1750" s="46" t="str">
        <f>IF(Table1[[#This Row],[Posting Date]]&lt;&gt;"","GJ-"&amp;CountryID,"")</f>
        <v/>
      </c>
      <c r="AJ1750" s="59" t="str">
        <f>IF(Table1[[#This Row],[Posting Date]]&lt;&gt;"",Table1[[#This Row],[Posting Date]],"")</f>
        <v/>
      </c>
      <c r="AK1750" s="46"/>
      <c r="AL1750" s="46" t="str">
        <f>IF(Table1[[#This Row],[Description]]&lt;&gt;"",Table1[[#This Row],[Description]],"")</f>
        <v/>
      </c>
      <c r="AM1750" s="46" t="str">
        <f>IF(Table1[[#This Row],[Posting Date]]&lt;&gt;"",Table1[[#This Row],[Reference Number]],"")</f>
        <v/>
      </c>
      <c r="AN1750" s="46" t="str">
        <f>TRIM(Table1[[#This Row],[Line '#]])</f>
        <v/>
      </c>
      <c r="AO1750" s="46" t="str">
        <f>TRIM(Table1[[#This Row],[Account]])</f>
        <v/>
      </c>
      <c r="AP1750" s="46" t="str">
        <f>IF(Table1[[#This Row],[Posting Date]]&lt;&gt;"",$D$5,"")</f>
        <v/>
      </c>
      <c r="AQ1750" s="46" t="str">
        <f>TRIM(Table1[[#This Row],[Departments-Prgrams]])</f>
        <v/>
      </c>
      <c r="AR1750" s="46" t="str">
        <f>TRIM(Table1[[#This Row],[Grant]])</f>
        <v/>
      </c>
      <c r="AS1750" s="46" t="str">
        <f>TRIM(Table1[[#This Row],[Staff ID]])</f>
        <v/>
      </c>
      <c r="AT1750" s="46" t="str">
        <f>IF(TRIM(Table1[[#This Row],[Budget Code]])=0,"",TRIM(Table1[[#This Row],[Budget Code]]))</f>
        <v/>
      </c>
      <c r="AU1750" s="46" t="str">
        <f>IF(Table1[[#This Row],[Line Description]]&lt;&gt;"",Table1[[#This Row],[Line Description]],"")</f>
        <v/>
      </c>
      <c r="AV1750" s="46" t="str">
        <f>IF(Table1[[#This Row],[Cur_Amount Debit]]&gt;0,ROUND(Table1[[#This Row],[Cur_Amount Debit]],2),"")</f>
        <v/>
      </c>
      <c r="AW1750" s="46" t="str">
        <f>IF(Table1[[#This Row],[Cur_Amount Credit]]&gt;0,ROUND(Table1[[#This Row],[Cur_Amount Credit]],2),"")</f>
        <v/>
      </c>
      <c r="AX1750" s="46" t="str">
        <f>LEFT(Table1[[#This Row],[Cur]],3)</f>
        <v/>
      </c>
      <c r="AY1750" s="59"/>
      <c r="AZ1750" s="46"/>
      <c r="BA1750" s="46" t="str">
        <f>IF(Table1[[#This Row],[Cur]]&lt;&gt;"",IF(Table1[[#This Row],[Cur]]="USD","",ExchangeRate),"")</f>
        <v/>
      </c>
      <c r="BB1750" s="46" t="str">
        <f>IF(Table1[[#This Row],[Grant]]&lt;&gt;"",VLOOKUP(Table1[[#This Row],[Grant]],Grants!B:D,3),"")</f>
        <v/>
      </c>
      <c r="BC1750" s="46" t="str">
        <f>TRIM(Table1[[#This Row],[Vendor ID]])</f>
        <v/>
      </c>
      <c r="BD1750">
        <f>IF(Table1[[#This Row],[Reference Number]]=Q1749,BD1749,BD1749+1)</f>
        <v>0</v>
      </c>
    </row>
    <row r="1751" spans="1:56" ht="11.25" customHeight="1" x14ac:dyDescent="0.25">
      <c r="A1751" s="1"/>
      <c r="B1751" s="88" t="str">
        <f>IF(Table1[[#This Row],[Posting Date]]&lt;&gt;"",IF(Table1[[#This Row],[Reference Number]]=Q1750,B1750+1,1),"")</f>
        <v/>
      </c>
      <c r="C1751" s="61"/>
      <c r="D1751" s="61"/>
      <c r="E1751" s="138"/>
      <c r="F1751" s="141" t="str">
        <f>IFERROR(IF(VLOOKUP(Table1[[#This Row],[Budget Code Description]],Dimentions!$X$6:$AC$139,2,FALSE)="","",VLOOKUP(Table1[[#This Row],[Budget Code Description]],Dimentions!$X$6:$AC$139,2,FALSE)),"")</f>
        <v/>
      </c>
      <c r="G1751" s="141"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1" t="str">
        <f>IFERROR(VLOOKUP(Table1[[#This Row],[Budget Code Description]],Table6[#All],8,FALSE),"")</f>
        <v/>
      </c>
      <c r="L1751" s="63"/>
      <c r="M1751" s="65" t="str">
        <f>IFERROR(VLOOKUP(Table1[[#This Row],[Staff ID]],Table2[],2,FALSE),"")</f>
        <v/>
      </c>
      <c r="N1751" s="209" t="str">
        <f>IFERROR(IF(VLOOKUP(Table1[[#This Row],[Budget Code Description]],Dimentions!$X$6:$AC$134,4,FALSE)="","",VLOOKUP(Table1[[#This Row],[Budget Code Description]],Dimentions!$X$6:$AC$134,4,FALSE)),"")</f>
        <v/>
      </c>
      <c r="O1751" s="65" t="str">
        <f>IFERROR(VLOOKUP(Table1[[#This Row],[Vendor ID]],Table549[],2,FALSE),"")</f>
        <v/>
      </c>
      <c r="P1751" s="63"/>
      <c r="Q1751" s="141" t="str">
        <f>IF(Table1[[#This Row],[Posting Date]]&lt;&gt;"",$D$9,"")</f>
        <v/>
      </c>
      <c r="R1751" s="157" t="str">
        <f>IF(Table1[[#This Row],[Posting Date]]&lt;&gt;"",$D$10,"")</f>
        <v/>
      </c>
      <c r="S1751" s="66"/>
      <c r="T1751" s="63"/>
      <c r="U1751" s="67"/>
      <c r="V1751" s="67"/>
      <c r="W1751" s="67" t="str">
        <f t="shared" si="31"/>
        <v/>
      </c>
      <c r="X1751" s="159" t="str">
        <f>IF(E1751="","",(IF(Table1[[#This Row],[Cur]]="USD",Table1[[#This Row],[Cur_Amount Debit]],Table1[[#This Row],[Cur_Amount Debit]]/Table1[[#This Row],[Exchange Rate]])))</f>
        <v/>
      </c>
      <c r="Y1751" s="159" t="str">
        <f>IF(E1751="","",(IF(Table1[[#This Row],[Cur]]="USD",Table1[[#This Row],[Cur_Amount Credit]],Table1[[#This Row],[Cur_Amount Credit]]/ExchangeRate)))</f>
        <v/>
      </c>
      <c r="Z1751" s="201" t="str">
        <f>IF(E1751="","",(Table1[[#This Row],[Debit USD]]-Table1[[#This Row],[Credit USD]]))</f>
        <v/>
      </c>
      <c r="AA1751" s="226"/>
      <c r="AB1751" s="255"/>
      <c r="AC1751" s="1"/>
      <c r="AD1751" s="15"/>
      <c r="AE1751" s="15" t="str">
        <f>IF(AND(OR(Table1[[#This Row],[Account]]="15030",Table1[[#This Row],[Account]]="15035",Table1[[#This Row],[Account]]="20150"),Table1[[#This Row],[Vendor ID]]=""),1,"")</f>
        <v/>
      </c>
      <c r="AF1751" s="15"/>
      <c r="AG1751" s="15"/>
      <c r="AH1751" s="15"/>
      <c r="AI1751" s="46" t="str">
        <f>IF(Table1[[#This Row],[Posting Date]]&lt;&gt;"","GJ-"&amp;CountryID,"")</f>
        <v/>
      </c>
      <c r="AJ1751" s="59" t="str">
        <f>IF(Table1[[#This Row],[Posting Date]]&lt;&gt;"",Table1[[#This Row],[Posting Date]],"")</f>
        <v/>
      </c>
      <c r="AK1751" s="46"/>
      <c r="AL1751" s="46" t="str">
        <f>IF(Table1[[#This Row],[Description]]&lt;&gt;"",Table1[[#This Row],[Description]],"")</f>
        <v/>
      </c>
      <c r="AM1751" s="46" t="str">
        <f>IF(Table1[[#This Row],[Posting Date]]&lt;&gt;"",Table1[[#This Row],[Reference Number]],"")</f>
        <v/>
      </c>
      <c r="AN1751" s="46" t="str">
        <f>TRIM(Table1[[#This Row],[Line '#]])</f>
        <v/>
      </c>
      <c r="AO1751" s="46" t="str">
        <f>TRIM(Table1[[#This Row],[Account]])</f>
        <v/>
      </c>
      <c r="AP1751" s="46" t="str">
        <f>IF(Table1[[#This Row],[Posting Date]]&lt;&gt;"",$D$5,"")</f>
        <v/>
      </c>
      <c r="AQ1751" s="46" t="str">
        <f>TRIM(Table1[[#This Row],[Departments-Prgrams]])</f>
        <v/>
      </c>
      <c r="AR1751" s="46" t="str">
        <f>TRIM(Table1[[#This Row],[Grant]])</f>
        <v/>
      </c>
      <c r="AS1751" s="46" t="str">
        <f>TRIM(Table1[[#This Row],[Staff ID]])</f>
        <v/>
      </c>
      <c r="AT1751" s="46" t="str">
        <f>IF(TRIM(Table1[[#This Row],[Budget Code]])=0,"",TRIM(Table1[[#This Row],[Budget Code]]))</f>
        <v/>
      </c>
      <c r="AU1751" s="46" t="str">
        <f>IF(Table1[[#This Row],[Line Description]]&lt;&gt;"",Table1[[#This Row],[Line Description]],"")</f>
        <v/>
      </c>
      <c r="AV1751" s="46" t="str">
        <f>IF(Table1[[#This Row],[Cur_Amount Debit]]&gt;0,ROUND(Table1[[#This Row],[Cur_Amount Debit]],2),"")</f>
        <v/>
      </c>
      <c r="AW1751" s="46" t="str">
        <f>IF(Table1[[#This Row],[Cur_Amount Credit]]&gt;0,ROUND(Table1[[#This Row],[Cur_Amount Credit]],2),"")</f>
        <v/>
      </c>
      <c r="AX1751" s="46" t="str">
        <f>LEFT(Table1[[#This Row],[Cur]],3)</f>
        <v/>
      </c>
      <c r="AY1751" s="59"/>
      <c r="AZ1751" s="46"/>
      <c r="BA1751" s="46" t="str">
        <f>IF(Table1[[#This Row],[Cur]]&lt;&gt;"",IF(Table1[[#This Row],[Cur]]="USD","",ExchangeRate),"")</f>
        <v/>
      </c>
      <c r="BB1751" s="46" t="str">
        <f>IF(Table1[[#This Row],[Grant]]&lt;&gt;"",VLOOKUP(Table1[[#This Row],[Grant]],Grants!B:D,3),"")</f>
        <v/>
      </c>
      <c r="BC1751" s="46" t="str">
        <f>TRIM(Table1[[#This Row],[Vendor ID]])</f>
        <v/>
      </c>
      <c r="BD1751">
        <f>IF(Table1[[#This Row],[Reference Number]]=Q1750,BD1750,BD1750+1)</f>
        <v>0</v>
      </c>
    </row>
    <row r="1752" spans="1:56" ht="11.25" customHeight="1" x14ac:dyDescent="0.25">
      <c r="A1752" s="1"/>
      <c r="B1752" s="88" t="str">
        <f>IF(Table1[[#This Row],[Posting Date]]&lt;&gt;"",IF(Table1[[#This Row],[Reference Number]]=Q1751,B1751+1,1),"")</f>
        <v/>
      </c>
      <c r="C1752" s="61"/>
      <c r="D1752" s="61"/>
      <c r="E1752" s="138"/>
      <c r="F1752" s="141" t="str">
        <f>IFERROR(IF(VLOOKUP(Table1[[#This Row],[Budget Code Description]],Dimentions!$X$6:$AC$139,2,FALSE)="","",VLOOKUP(Table1[[#This Row],[Budget Code Description]],Dimentions!$X$6:$AC$139,2,FALSE)),"")</f>
        <v/>
      </c>
      <c r="G1752" s="141"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1" t="str">
        <f>IFERROR(VLOOKUP(Table1[[#This Row],[Budget Code Description]],Table6[#All],8,FALSE),"")</f>
        <v/>
      </c>
      <c r="L1752" s="63"/>
      <c r="M1752" s="65" t="str">
        <f>IFERROR(VLOOKUP(Table1[[#This Row],[Staff ID]],Table2[],2,FALSE),"")</f>
        <v/>
      </c>
      <c r="N1752" s="209" t="str">
        <f>IFERROR(IF(VLOOKUP(Table1[[#This Row],[Budget Code Description]],Dimentions!$X$6:$AC$134,4,FALSE)="","",VLOOKUP(Table1[[#This Row],[Budget Code Description]],Dimentions!$X$6:$AC$134,4,FALSE)),"")</f>
        <v/>
      </c>
      <c r="O1752" s="65" t="str">
        <f>IFERROR(VLOOKUP(Table1[[#This Row],[Vendor ID]],Table549[],2,FALSE),"")</f>
        <v/>
      </c>
      <c r="P1752" s="63"/>
      <c r="Q1752" s="141" t="str">
        <f>IF(Table1[[#This Row],[Posting Date]]&lt;&gt;"",$D$9,"")</f>
        <v/>
      </c>
      <c r="R1752" s="157" t="str">
        <f>IF(Table1[[#This Row],[Posting Date]]&lt;&gt;"",$D$10,"")</f>
        <v/>
      </c>
      <c r="S1752" s="66"/>
      <c r="T1752" s="63"/>
      <c r="U1752" s="67"/>
      <c r="V1752" s="67"/>
      <c r="W1752" s="67" t="str">
        <f t="shared" si="31"/>
        <v/>
      </c>
      <c r="X1752" s="159" t="str">
        <f>IF(E1752="","",(IF(Table1[[#This Row],[Cur]]="USD",Table1[[#This Row],[Cur_Amount Debit]],Table1[[#This Row],[Cur_Amount Debit]]/Table1[[#This Row],[Exchange Rate]])))</f>
        <v/>
      </c>
      <c r="Y1752" s="159" t="str">
        <f>IF(E1752="","",(IF(Table1[[#This Row],[Cur]]="USD",Table1[[#This Row],[Cur_Amount Credit]],Table1[[#This Row],[Cur_Amount Credit]]/ExchangeRate)))</f>
        <v/>
      </c>
      <c r="Z1752" s="201" t="str">
        <f>IF(E1752="","",(Table1[[#This Row],[Debit USD]]-Table1[[#This Row],[Credit USD]]))</f>
        <v/>
      </c>
      <c r="AA1752" s="226"/>
      <c r="AB1752" s="255"/>
      <c r="AC1752" s="1"/>
      <c r="AD1752" s="15"/>
      <c r="AE1752" s="15" t="str">
        <f>IF(AND(OR(Table1[[#This Row],[Account]]="15030",Table1[[#This Row],[Account]]="15035",Table1[[#This Row],[Account]]="20150"),Table1[[#This Row],[Vendor ID]]=""),1,"")</f>
        <v/>
      </c>
      <c r="AF1752" s="15"/>
      <c r="AG1752" s="15"/>
      <c r="AH1752" s="15"/>
      <c r="AI1752" s="46" t="str">
        <f>IF(Table1[[#This Row],[Posting Date]]&lt;&gt;"","GJ-"&amp;CountryID,"")</f>
        <v/>
      </c>
      <c r="AJ1752" s="59" t="str">
        <f>IF(Table1[[#This Row],[Posting Date]]&lt;&gt;"",Table1[[#This Row],[Posting Date]],"")</f>
        <v/>
      </c>
      <c r="AK1752" s="46"/>
      <c r="AL1752" s="46" t="str">
        <f>IF(Table1[[#This Row],[Description]]&lt;&gt;"",Table1[[#This Row],[Description]],"")</f>
        <v/>
      </c>
      <c r="AM1752" s="46" t="str">
        <f>IF(Table1[[#This Row],[Posting Date]]&lt;&gt;"",Table1[[#This Row],[Reference Number]],"")</f>
        <v/>
      </c>
      <c r="AN1752" s="46" t="str">
        <f>TRIM(Table1[[#This Row],[Line '#]])</f>
        <v/>
      </c>
      <c r="AO1752" s="46" t="str">
        <f>TRIM(Table1[[#This Row],[Account]])</f>
        <v/>
      </c>
      <c r="AP1752" s="46" t="str">
        <f>IF(Table1[[#This Row],[Posting Date]]&lt;&gt;"",$D$5,"")</f>
        <v/>
      </c>
      <c r="AQ1752" s="46" t="str">
        <f>TRIM(Table1[[#This Row],[Departments-Prgrams]])</f>
        <v/>
      </c>
      <c r="AR1752" s="46" t="str">
        <f>TRIM(Table1[[#This Row],[Grant]])</f>
        <v/>
      </c>
      <c r="AS1752" s="46" t="str">
        <f>TRIM(Table1[[#This Row],[Staff ID]])</f>
        <v/>
      </c>
      <c r="AT1752" s="46" t="str">
        <f>IF(TRIM(Table1[[#This Row],[Budget Code]])=0,"",TRIM(Table1[[#This Row],[Budget Code]]))</f>
        <v/>
      </c>
      <c r="AU1752" s="46" t="str">
        <f>IF(Table1[[#This Row],[Line Description]]&lt;&gt;"",Table1[[#This Row],[Line Description]],"")</f>
        <v/>
      </c>
      <c r="AV1752" s="46" t="str">
        <f>IF(Table1[[#This Row],[Cur_Amount Debit]]&gt;0,ROUND(Table1[[#This Row],[Cur_Amount Debit]],2),"")</f>
        <v/>
      </c>
      <c r="AW1752" s="46" t="str">
        <f>IF(Table1[[#This Row],[Cur_Amount Credit]]&gt;0,ROUND(Table1[[#This Row],[Cur_Amount Credit]],2),"")</f>
        <v/>
      </c>
      <c r="AX1752" s="46" t="str">
        <f>LEFT(Table1[[#This Row],[Cur]],3)</f>
        <v/>
      </c>
      <c r="AY1752" s="59"/>
      <c r="AZ1752" s="46"/>
      <c r="BA1752" s="46" t="str">
        <f>IF(Table1[[#This Row],[Cur]]&lt;&gt;"",IF(Table1[[#This Row],[Cur]]="USD","",ExchangeRate),"")</f>
        <v/>
      </c>
      <c r="BB1752" s="46" t="str">
        <f>IF(Table1[[#This Row],[Grant]]&lt;&gt;"",VLOOKUP(Table1[[#This Row],[Grant]],Grants!B:D,3),"")</f>
        <v/>
      </c>
      <c r="BC1752" s="46" t="str">
        <f>TRIM(Table1[[#This Row],[Vendor ID]])</f>
        <v/>
      </c>
      <c r="BD1752">
        <f>IF(Table1[[#This Row],[Reference Number]]=Q1751,BD1751,BD1751+1)</f>
        <v>0</v>
      </c>
    </row>
    <row r="1753" spans="1:56" ht="11.25" customHeight="1" x14ac:dyDescent="0.25">
      <c r="A1753" s="1"/>
      <c r="B1753" s="88" t="str">
        <f>IF(Table1[[#This Row],[Posting Date]]&lt;&gt;"",IF(Table1[[#This Row],[Reference Number]]=Q1752,B1752+1,1),"")</f>
        <v/>
      </c>
      <c r="C1753" s="61"/>
      <c r="D1753" s="61"/>
      <c r="E1753" s="138"/>
      <c r="F1753" s="141" t="str">
        <f>IFERROR(IF(VLOOKUP(Table1[[#This Row],[Budget Code Description]],Dimentions!$X$6:$AC$139,2,FALSE)="","",VLOOKUP(Table1[[#This Row],[Budget Code Description]],Dimentions!$X$6:$AC$139,2,FALSE)),"")</f>
        <v/>
      </c>
      <c r="G1753" s="141"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1" t="str">
        <f>IFERROR(VLOOKUP(Table1[[#This Row],[Budget Code Description]],Table6[#All],8,FALSE),"")</f>
        <v/>
      </c>
      <c r="L1753" s="63"/>
      <c r="M1753" s="65" t="str">
        <f>IFERROR(VLOOKUP(Table1[[#This Row],[Staff ID]],Table2[],2,FALSE),"")</f>
        <v/>
      </c>
      <c r="N1753" s="209" t="str">
        <f>IFERROR(IF(VLOOKUP(Table1[[#This Row],[Budget Code Description]],Dimentions!$X$6:$AC$134,4,FALSE)="","",VLOOKUP(Table1[[#This Row],[Budget Code Description]],Dimentions!$X$6:$AC$134,4,FALSE)),"")</f>
        <v/>
      </c>
      <c r="O1753" s="65" t="str">
        <f>IFERROR(VLOOKUP(Table1[[#This Row],[Vendor ID]],Table549[],2,FALSE),"")</f>
        <v/>
      </c>
      <c r="P1753" s="63"/>
      <c r="Q1753" s="141" t="str">
        <f>IF(Table1[[#This Row],[Posting Date]]&lt;&gt;"",$D$9,"")</f>
        <v/>
      </c>
      <c r="R1753" s="157" t="str">
        <f>IF(Table1[[#This Row],[Posting Date]]&lt;&gt;"",$D$10,"")</f>
        <v/>
      </c>
      <c r="S1753" s="66"/>
      <c r="T1753" s="63"/>
      <c r="U1753" s="67"/>
      <c r="V1753" s="67"/>
      <c r="W1753" s="67" t="str">
        <f t="shared" si="31"/>
        <v/>
      </c>
      <c r="X1753" s="159" t="str">
        <f>IF(E1753="","",(IF(Table1[[#This Row],[Cur]]="USD",Table1[[#This Row],[Cur_Amount Debit]],Table1[[#This Row],[Cur_Amount Debit]]/Table1[[#This Row],[Exchange Rate]])))</f>
        <v/>
      </c>
      <c r="Y1753" s="159" t="str">
        <f>IF(E1753="","",(IF(Table1[[#This Row],[Cur]]="USD",Table1[[#This Row],[Cur_Amount Credit]],Table1[[#This Row],[Cur_Amount Credit]]/ExchangeRate)))</f>
        <v/>
      </c>
      <c r="Z1753" s="201" t="str">
        <f>IF(E1753="","",(Table1[[#This Row],[Debit USD]]-Table1[[#This Row],[Credit USD]]))</f>
        <v/>
      </c>
      <c r="AA1753" s="226"/>
      <c r="AB1753" s="255"/>
      <c r="AC1753" s="1"/>
      <c r="AD1753" s="15"/>
      <c r="AE1753" s="15" t="str">
        <f>IF(AND(OR(Table1[[#This Row],[Account]]="15030",Table1[[#This Row],[Account]]="15035",Table1[[#This Row],[Account]]="20150"),Table1[[#This Row],[Vendor ID]]=""),1,"")</f>
        <v/>
      </c>
      <c r="AF1753" s="15"/>
      <c r="AG1753" s="15"/>
      <c r="AH1753" s="15"/>
      <c r="AI1753" s="46" t="str">
        <f>IF(Table1[[#This Row],[Posting Date]]&lt;&gt;"","GJ-"&amp;CountryID,"")</f>
        <v/>
      </c>
      <c r="AJ1753" s="59" t="str">
        <f>IF(Table1[[#This Row],[Posting Date]]&lt;&gt;"",Table1[[#This Row],[Posting Date]],"")</f>
        <v/>
      </c>
      <c r="AK1753" s="46"/>
      <c r="AL1753" s="46" t="str">
        <f>IF(Table1[[#This Row],[Description]]&lt;&gt;"",Table1[[#This Row],[Description]],"")</f>
        <v/>
      </c>
      <c r="AM1753" s="46" t="str">
        <f>IF(Table1[[#This Row],[Posting Date]]&lt;&gt;"",Table1[[#This Row],[Reference Number]],"")</f>
        <v/>
      </c>
      <c r="AN1753" s="46" t="str">
        <f>TRIM(Table1[[#This Row],[Line '#]])</f>
        <v/>
      </c>
      <c r="AO1753" s="46" t="str">
        <f>TRIM(Table1[[#This Row],[Account]])</f>
        <v/>
      </c>
      <c r="AP1753" s="46" t="str">
        <f>IF(Table1[[#This Row],[Posting Date]]&lt;&gt;"",$D$5,"")</f>
        <v/>
      </c>
      <c r="AQ1753" s="46" t="str">
        <f>TRIM(Table1[[#This Row],[Departments-Prgrams]])</f>
        <v/>
      </c>
      <c r="AR1753" s="46" t="str">
        <f>TRIM(Table1[[#This Row],[Grant]])</f>
        <v/>
      </c>
      <c r="AS1753" s="46" t="str">
        <f>TRIM(Table1[[#This Row],[Staff ID]])</f>
        <v/>
      </c>
      <c r="AT1753" s="46" t="str">
        <f>IF(TRIM(Table1[[#This Row],[Budget Code]])=0,"",TRIM(Table1[[#This Row],[Budget Code]]))</f>
        <v/>
      </c>
      <c r="AU1753" s="46" t="str">
        <f>IF(Table1[[#This Row],[Line Description]]&lt;&gt;"",Table1[[#This Row],[Line Description]],"")</f>
        <v/>
      </c>
      <c r="AV1753" s="46" t="str">
        <f>IF(Table1[[#This Row],[Cur_Amount Debit]]&gt;0,ROUND(Table1[[#This Row],[Cur_Amount Debit]],2),"")</f>
        <v/>
      </c>
      <c r="AW1753" s="46" t="str">
        <f>IF(Table1[[#This Row],[Cur_Amount Credit]]&gt;0,ROUND(Table1[[#This Row],[Cur_Amount Credit]],2),"")</f>
        <v/>
      </c>
      <c r="AX1753" s="46" t="str">
        <f>LEFT(Table1[[#This Row],[Cur]],3)</f>
        <v/>
      </c>
      <c r="AY1753" s="59"/>
      <c r="AZ1753" s="46"/>
      <c r="BA1753" s="46" t="str">
        <f>IF(Table1[[#This Row],[Cur]]&lt;&gt;"",IF(Table1[[#This Row],[Cur]]="USD","",ExchangeRate),"")</f>
        <v/>
      </c>
      <c r="BB1753" s="46" t="str">
        <f>IF(Table1[[#This Row],[Grant]]&lt;&gt;"",VLOOKUP(Table1[[#This Row],[Grant]],Grants!B:D,3),"")</f>
        <v/>
      </c>
      <c r="BC1753" s="46" t="str">
        <f>TRIM(Table1[[#This Row],[Vendor ID]])</f>
        <v/>
      </c>
      <c r="BD1753">
        <f>IF(Table1[[#This Row],[Reference Number]]=Q1752,BD1752,BD1752+1)</f>
        <v>0</v>
      </c>
    </row>
    <row r="1754" spans="1:56" ht="11.25" customHeight="1" x14ac:dyDescent="0.25">
      <c r="A1754" s="1"/>
      <c r="B1754" s="88" t="str">
        <f>IF(Table1[[#This Row],[Posting Date]]&lt;&gt;"",IF(Table1[[#This Row],[Reference Number]]=Q1753,B1753+1,1),"")</f>
        <v/>
      </c>
      <c r="C1754" s="61"/>
      <c r="D1754" s="61"/>
      <c r="E1754" s="138"/>
      <c r="F1754" s="141" t="str">
        <f>IFERROR(IF(VLOOKUP(Table1[[#This Row],[Budget Code Description]],Dimentions!$X$6:$AC$139,2,FALSE)="","",VLOOKUP(Table1[[#This Row],[Budget Code Description]],Dimentions!$X$6:$AC$139,2,FALSE)),"")</f>
        <v/>
      </c>
      <c r="G1754" s="141"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1" t="str">
        <f>IFERROR(VLOOKUP(Table1[[#This Row],[Budget Code Description]],Table6[#All],8,FALSE),"")</f>
        <v/>
      </c>
      <c r="L1754" s="63"/>
      <c r="M1754" s="65" t="str">
        <f>IFERROR(VLOOKUP(Table1[[#This Row],[Staff ID]],Table2[],2,FALSE),"")</f>
        <v/>
      </c>
      <c r="N1754" s="209" t="str">
        <f>IFERROR(IF(VLOOKUP(Table1[[#This Row],[Budget Code Description]],Dimentions!$X$6:$AC$134,4,FALSE)="","",VLOOKUP(Table1[[#This Row],[Budget Code Description]],Dimentions!$X$6:$AC$134,4,FALSE)),"")</f>
        <v/>
      </c>
      <c r="O1754" s="65" t="str">
        <f>IFERROR(VLOOKUP(Table1[[#This Row],[Vendor ID]],Table549[],2,FALSE),"")</f>
        <v/>
      </c>
      <c r="P1754" s="63"/>
      <c r="Q1754" s="141" t="str">
        <f>IF(Table1[[#This Row],[Posting Date]]&lt;&gt;"",$D$9,"")</f>
        <v/>
      </c>
      <c r="R1754" s="157" t="str">
        <f>IF(Table1[[#This Row],[Posting Date]]&lt;&gt;"",$D$10,"")</f>
        <v/>
      </c>
      <c r="S1754" s="66"/>
      <c r="T1754" s="63"/>
      <c r="U1754" s="67"/>
      <c r="V1754" s="67"/>
      <c r="W1754" s="67" t="str">
        <f t="shared" si="31"/>
        <v/>
      </c>
      <c r="X1754" s="159" t="str">
        <f>IF(E1754="","",(IF(Table1[[#This Row],[Cur]]="USD",Table1[[#This Row],[Cur_Amount Debit]],Table1[[#This Row],[Cur_Amount Debit]]/Table1[[#This Row],[Exchange Rate]])))</f>
        <v/>
      </c>
      <c r="Y1754" s="159" t="str">
        <f>IF(E1754="","",(IF(Table1[[#This Row],[Cur]]="USD",Table1[[#This Row],[Cur_Amount Credit]],Table1[[#This Row],[Cur_Amount Credit]]/ExchangeRate)))</f>
        <v/>
      </c>
      <c r="Z1754" s="201" t="str">
        <f>IF(E1754="","",(Table1[[#This Row],[Debit USD]]-Table1[[#This Row],[Credit USD]]))</f>
        <v/>
      </c>
      <c r="AA1754" s="226"/>
      <c r="AB1754" s="255"/>
      <c r="AC1754" s="1"/>
      <c r="AD1754" s="15"/>
      <c r="AE1754" s="15" t="str">
        <f>IF(AND(OR(Table1[[#This Row],[Account]]="15030",Table1[[#This Row],[Account]]="15035",Table1[[#This Row],[Account]]="20150"),Table1[[#This Row],[Vendor ID]]=""),1,"")</f>
        <v/>
      </c>
      <c r="AF1754" s="15"/>
      <c r="AG1754" s="15"/>
      <c r="AH1754" s="15"/>
      <c r="AI1754" s="46" t="str">
        <f>IF(Table1[[#This Row],[Posting Date]]&lt;&gt;"","GJ-"&amp;CountryID,"")</f>
        <v/>
      </c>
      <c r="AJ1754" s="59" t="str">
        <f>IF(Table1[[#This Row],[Posting Date]]&lt;&gt;"",Table1[[#This Row],[Posting Date]],"")</f>
        <v/>
      </c>
      <c r="AK1754" s="46"/>
      <c r="AL1754" s="46" t="str">
        <f>IF(Table1[[#This Row],[Description]]&lt;&gt;"",Table1[[#This Row],[Description]],"")</f>
        <v/>
      </c>
      <c r="AM1754" s="46" t="str">
        <f>IF(Table1[[#This Row],[Posting Date]]&lt;&gt;"",Table1[[#This Row],[Reference Number]],"")</f>
        <v/>
      </c>
      <c r="AN1754" s="46" t="str">
        <f>TRIM(Table1[[#This Row],[Line '#]])</f>
        <v/>
      </c>
      <c r="AO1754" s="46" t="str">
        <f>TRIM(Table1[[#This Row],[Account]])</f>
        <v/>
      </c>
      <c r="AP1754" s="46" t="str">
        <f>IF(Table1[[#This Row],[Posting Date]]&lt;&gt;"",$D$5,"")</f>
        <v/>
      </c>
      <c r="AQ1754" s="46" t="str">
        <f>TRIM(Table1[[#This Row],[Departments-Prgrams]])</f>
        <v/>
      </c>
      <c r="AR1754" s="46" t="str">
        <f>TRIM(Table1[[#This Row],[Grant]])</f>
        <v/>
      </c>
      <c r="AS1754" s="46" t="str">
        <f>TRIM(Table1[[#This Row],[Staff ID]])</f>
        <v/>
      </c>
      <c r="AT1754" s="46" t="str">
        <f>IF(TRIM(Table1[[#This Row],[Budget Code]])=0,"",TRIM(Table1[[#This Row],[Budget Code]]))</f>
        <v/>
      </c>
      <c r="AU1754" s="46" t="str">
        <f>IF(Table1[[#This Row],[Line Description]]&lt;&gt;"",Table1[[#This Row],[Line Description]],"")</f>
        <v/>
      </c>
      <c r="AV1754" s="46" t="str">
        <f>IF(Table1[[#This Row],[Cur_Amount Debit]]&gt;0,ROUND(Table1[[#This Row],[Cur_Amount Debit]],2),"")</f>
        <v/>
      </c>
      <c r="AW1754" s="46" t="str">
        <f>IF(Table1[[#This Row],[Cur_Amount Credit]]&gt;0,ROUND(Table1[[#This Row],[Cur_Amount Credit]],2),"")</f>
        <v/>
      </c>
      <c r="AX1754" s="46" t="str">
        <f>LEFT(Table1[[#This Row],[Cur]],3)</f>
        <v/>
      </c>
      <c r="AY1754" s="59"/>
      <c r="AZ1754" s="46"/>
      <c r="BA1754" s="46" t="str">
        <f>IF(Table1[[#This Row],[Cur]]&lt;&gt;"",IF(Table1[[#This Row],[Cur]]="USD","",ExchangeRate),"")</f>
        <v/>
      </c>
      <c r="BB1754" s="46" t="str">
        <f>IF(Table1[[#This Row],[Grant]]&lt;&gt;"",VLOOKUP(Table1[[#This Row],[Grant]],Grants!B:D,3),"")</f>
        <v/>
      </c>
      <c r="BC1754" s="46" t="str">
        <f>TRIM(Table1[[#This Row],[Vendor ID]])</f>
        <v/>
      </c>
      <c r="BD1754">
        <f>IF(Table1[[#This Row],[Reference Number]]=Q1753,BD1753,BD1753+1)</f>
        <v>0</v>
      </c>
    </row>
    <row r="1755" spans="1:56" ht="11.25" customHeight="1" x14ac:dyDescent="0.25">
      <c r="A1755" s="1"/>
      <c r="B1755" s="88" t="str">
        <f>IF(Table1[[#This Row],[Posting Date]]&lt;&gt;"",IF(Table1[[#This Row],[Reference Number]]=Q1754,B1754+1,1),"")</f>
        <v/>
      </c>
      <c r="C1755" s="61"/>
      <c r="D1755" s="61"/>
      <c r="E1755" s="138"/>
      <c r="F1755" s="141" t="str">
        <f>IFERROR(IF(VLOOKUP(Table1[[#This Row],[Budget Code Description]],Dimentions!$X$6:$AC$139,2,FALSE)="","",VLOOKUP(Table1[[#This Row],[Budget Code Description]],Dimentions!$X$6:$AC$139,2,FALSE)),"")</f>
        <v/>
      </c>
      <c r="G1755" s="141"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1" t="str">
        <f>IFERROR(VLOOKUP(Table1[[#This Row],[Budget Code Description]],Table6[#All],8,FALSE),"")</f>
        <v/>
      </c>
      <c r="L1755" s="63"/>
      <c r="M1755" s="65" t="str">
        <f>IFERROR(VLOOKUP(Table1[[#This Row],[Staff ID]],Table2[],2,FALSE),"")</f>
        <v/>
      </c>
      <c r="N1755" s="209" t="str">
        <f>IFERROR(IF(VLOOKUP(Table1[[#This Row],[Budget Code Description]],Dimentions!$X$6:$AC$134,4,FALSE)="","",VLOOKUP(Table1[[#This Row],[Budget Code Description]],Dimentions!$X$6:$AC$134,4,FALSE)),"")</f>
        <v/>
      </c>
      <c r="O1755" s="65" t="str">
        <f>IFERROR(VLOOKUP(Table1[[#This Row],[Vendor ID]],Table549[],2,FALSE),"")</f>
        <v/>
      </c>
      <c r="P1755" s="63"/>
      <c r="Q1755" s="141" t="str">
        <f>IF(Table1[[#This Row],[Posting Date]]&lt;&gt;"",$D$9,"")</f>
        <v/>
      </c>
      <c r="R1755" s="157" t="str">
        <f>IF(Table1[[#This Row],[Posting Date]]&lt;&gt;"",$D$10,"")</f>
        <v/>
      </c>
      <c r="S1755" s="66"/>
      <c r="T1755" s="63"/>
      <c r="U1755" s="67"/>
      <c r="V1755" s="67"/>
      <c r="W1755" s="67" t="str">
        <f t="shared" si="31"/>
        <v/>
      </c>
      <c r="X1755" s="159" t="str">
        <f>IF(E1755="","",(IF(Table1[[#This Row],[Cur]]="USD",Table1[[#This Row],[Cur_Amount Debit]],Table1[[#This Row],[Cur_Amount Debit]]/Table1[[#This Row],[Exchange Rate]])))</f>
        <v/>
      </c>
      <c r="Y1755" s="159" t="str">
        <f>IF(E1755="","",(IF(Table1[[#This Row],[Cur]]="USD",Table1[[#This Row],[Cur_Amount Credit]],Table1[[#This Row],[Cur_Amount Credit]]/ExchangeRate)))</f>
        <v/>
      </c>
      <c r="Z1755" s="201" t="str">
        <f>IF(E1755="","",(Table1[[#This Row],[Debit USD]]-Table1[[#This Row],[Credit USD]]))</f>
        <v/>
      </c>
      <c r="AA1755" s="226"/>
      <c r="AB1755" s="255"/>
      <c r="AC1755" s="1"/>
      <c r="AD1755" s="15"/>
      <c r="AE1755" s="15" t="str">
        <f>IF(AND(OR(Table1[[#This Row],[Account]]="15030",Table1[[#This Row],[Account]]="15035",Table1[[#This Row],[Account]]="20150"),Table1[[#This Row],[Vendor ID]]=""),1,"")</f>
        <v/>
      </c>
      <c r="AF1755" s="15"/>
      <c r="AG1755" s="15"/>
      <c r="AH1755" s="15"/>
      <c r="AI1755" s="46" t="str">
        <f>IF(Table1[[#This Row],[Posting Date]]&lt;&gt;"","GJ-"&amp;CountryID,"")</f>
        <v/>
      </c>
      <c r="AJ1755" s="59" t="str">
        <f>IF(Table1[[#This Row],[Posting Date]]&lt;&gt;"",Table1[[#This Row],[Posting Date]],"")</f>
        <v/>
      </c>
      <c r="AK1755" s="46"/>
      <c r="AL1755" s="46" t="str">
        <f>IF(Table1[[#This Row],[Description]]&lt;&gt;"",Table1[[#This Row],[Description]],"")</f>
        <v/>
      </c>
      <c r="AM1755" s="46" t="str">
        <f>IF(Table1[[#This Row],[Posting Date]]&lt;&gt;"",Table1[[#This Row],[Reference Number]],"")</f>
        <v/>
      </c>
      <c r="AN1755" s="46" t="str">
        <f>TRIM(Table1[[#This Row],[Line '#]])</f>
        <v/>
      </c>
      <c r="AO1755" s="46" t="str">
        <f>TRIM(Table1[[#This Row],[Account]])</f>
        <v/>
      </c>
      <c r="AP1755" s="46" t="str">
        <f>IF(Table1[[#This Row],[Posting Date]]&lt;&gt;"",$D$5,"")</f>
        <v/>
      </c>
      <c r="AQ1755" s="46" t="str">
        <f>TRIM(Table1[[#This Row],[Departments-Prgrams]])</f>
        <v/>
      </c>
      <c r="AR1755" s="46" t="str">
        <f>TRIM(Table1[[#This Row],[Grant]])</f>
        <v/>
      </c>
      <c r="AS1755" s="46" t="str">
        <f>TRIM(Table1[[#This Row],[Staff ID]])</f>
        <v/>
      </c>
      <c r="AT1755" s="46" t="str">
        <f>IF(TRIM(Table1[[#This Row],[Budget Code]])=0,"",TRIM(Table1[[#This Row],[Budget Code]]))</f>
        <v/>
      </c>
      <c r="AU1755" s="46" t="str">
        <f>IF(Table1[[#This Row],[Line Description]]&lt;&gt;"",Table1[[#This Row],[Line Description]],"")</f>
        <v/>
      </c>
      <c r="AV1755" s="46" t="str">
        <f>IF(Table1[[#This Row],[Cur_Amount Debit]]&gt;0,ROUND(Table1[[#This Row],[Cur_Amount Debit]],2),"")</f>
        <v/>
      </c>
      <c r="AW1755" s="46" t="str">
        <f>IF(Table1[[#This Row],[Cur_Amount Credit]]&gt;0,ROUND(Table1[[#This Row],[Cur_Amount Credit]],2),"")</f>
        <v/>
      </c>
      <c r="AX1755" s="46" t="str">
        <f>LEFT(Table1[[#This Row],[Cur]],3)</f>
        <v/>
      </c>
      <c r="AY1755" s="59"/>
      <c r="AZ1755" s="46"/>
      <c r="BA1755" s="46" t="str">
        <f>IF(Table1[[#This Row],[Cur]]&lt;&gt;"",IF(Table1[[#This Row],[Cur]]="USD","",ExchangeRate),"")</f>
        <v/>
      </c>
      <c r="BB1755" s="46" t="str">
        <f>IF(Table1[[#This Row],[Grant]]&lt;&gt;"",VLOOKUP(Table1[[#This Row],[Grant]],Grants!B:D,3),"")</f>
        <v/>
      </c>
      <c r="BC1755" s="46" t="str">
        <f>TRIM(Table1[[#This Row],[Vendor ID]])</f>
        <v/>
      </c>
      <c r="BD1755">
        <f>IF(Table1[[#This Row],[Reference Number]]=Q1754,BD1754,BD1754+1)</f>
        <v>0</v>
      </c>
    </row>
    <row r="1756" spans="1:56" ht="11.25" customHeight="1" x14ac:dyDescent="0.25">
      <c r="A1756" s="1"/>
      <c r="B1756" s="88" t="str">
        <f>IF(Table1[[#This Row],[Posting Date]]&lt;&gt;"",IF(Table1[[#This Row],[Reference Number]]=Q1755,B1755+1,1),"")</f>
        <v/>
      </c>
      <c r="C1756" s="61"/>
      <c r="D1756" s="61"/>
      <c r="E1756" s="138"/>
      <c r="F1756" s="141" t="str">
        <f>IFERROR(IF(VLOOKUP(Table1[[#This Row],[Budget Code Description]],Dimentions!$X$6:$AC$139,2,FALSE)="","",VLOOKUP(Table1[[#This Row],[Budget Code Description]],Dimentions!$X$6:$AC$139,2,FALSE)),"")</f>
        <v/>
      </c>
      <c r="G1756" s="141"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1" t="str">
        <f>IFERROR(VLOOKUP(Table1[[#This Row],[Budget Code Description]],Table6[#All],8,FALSE),"")</f>
        <v/>
      </c>
      <c r="L1756" s="63"/>
      <c r="M1756" s="65" t="str">
        <f>IFERROR(VLOOKUP(Table1[[#This Row],[Staff ID]],Table2[],2,FALSE),"")</f>
        <v/>
      </c>
      <c r="N1756" s="209" t="str">
        <f>IFERROR(IF(VLOOKUP(Table1[[#This Row],[Budget Code Description]],Dimentions!$X$6:$AC$134,4,FALSE)="","",VLOOKUP(Table1[[#This Row],[Budget Code Description]],Dimentions!$X$6:$AC$134,4,FALSE)),"")</f>
        <v/>
      </c>
      <c r="O1756" s="65" t="str">
        <f>IFERROR(VLOOKUP(Table1[[#This Row],[Vendor ID]],Table549[],2,FALSE),"")</f>
        <v/>
      </c>
      <c r="P1756" s="63"/>
      <c r="Q1756" s="141" t="str">
        <f>IF(Table1[[#This Row],[Posting Date]]&lt;&gt;"",$D$9,"")</f>
        <v/>
      </c>
      <c r="R1756" s="157" t="str">
        <f>IF(Table1[[#This Row],[Posting Date]]&lt;&gt;"",$D$10,"")</f>
        <v/>
      </c>
      <c r="S1756" s="66"/>
      <c r="T1756" s="63"/>
      <c r="U1756" s="67"/>
      <c r="V1756" s="67"/>
      <c r="W1756" s="67" t="str">
        <f t="shared" si="31"/>
        <v/>
      </c>
      <c r="X1756" s="159" t="str">
        <f>IF(E1756="","",(IF(Table1[[#This Row],[Cur]]="USD",Table1[[#This Row],[Cur_Amount Debit]],Table1[[#This Row],[Cur_Amount Debit]]/Table1[[#This Row],[Exchange Rate]])))</f>
        <v/>
      </c>
      <c r="Y1756" s="159" t="str">
        <f>IF(E1756="","",(IF(Table1[[#This Row],[Cur]]="USD",Table1[[#This Row],[Cur_Amount Credit]],Table1[[#This Row],[Cur_Amount Credit]]/ExchangeRate)))</f>
        <v/>
      </c>
      <c r="Z1756" s="201" t="str">
        <f>IF(E1756="","",(Table1[[#This Row],[Debit USD]]-Table1[[#This Row],[Credit USD]]))</f>
        <v/>
      </c>
      <c r="AA1756" s="226"/>
      <c r="AB1756" s="255"/>
      <c r="AC1756" s="1"/>
      <c r="AD1756" s="15"/>
      <c r="AE1756" s="15" t="str">
        <f>IF(AND(OR(Table1[[#This Row],[Account]]="15030",Table1[[#This Row],[Account]]="15035",Table1[[#This Row],[Account]]="20150"),Table1[[#This Row],[Vendor ID]]=""),1,"")</f>
        <v/>
      </c>
      <c r="AF1756" s="15"/>
      <c r="AG1756" s="15"/>
      <c r="AH1756" s="15"/>
      <c r="AI1756" s="46" t="str">
        <f>IF(Table1[[#This Row],[Posting Date]]&lt;&gt;"","GJ-"&amp;CountryID,"")</f>
        <v/>
      </c>
      <c r="AJ1756" s="59" t="str">
        <f>IF(Table1[[#This Row],[Posting Date]]&lt;&gt;"",Table1[[#This Row],[Posting Date]],"")</f>
        <v/>
      </c>
      <c r="AK1756" s="46"/>
      <c r="AL1756" s="46" t="str">
        <f>IF(Table1[[#This Row],[Description]]&lt;&gt;"",Table1[[#This Row],[Description]],"")</f>
        <v/>
      </c>
      <c r="AM1756" s="46" t="str">
        <f>IF(Table1[[#This Row],[Posting Date]]&lt;&gt;"",Table1[[#This Row],[Reference Number]],"")</f>
        <v/>
      </c>
      <c r="AN1756" s="46" t="str">
        <f>TRIM(Table1[[#This Row],[Line '#]])</f>
        <v/>
      </c>
      <c r="AO1756" s="46" t="str">
        <f>TRIM(Table1[[#This Row],[Account]])</f>
        <v/>
      </c>
      <c r="AP1756" s="46" t="str">
        <f>IF(Table1[[#This Row],[Posting Date]]&lt;&gt;"",$D$5,"")</f>
        <v/>
      </c>
      <c r="AQ1756" s="46" t="str">
        <f>TRIM(Table1[[#This Row],[Departments-Prgrams]])</f>
        <v/>
      </c>
      <c r="AR1756" s="46" t="str">
        <f>TRIM(Table1[[#This Row],[Grant]])</f>
        <v/>
      </c>
      <c r="AS1756" s="46" t="str">
        <f>TRIM(Table1[[#This Row],[Staff ID]])</f>
        <v/>
      </c>
      <c r="AT1756" s="46" t="str">
        <f>IF(TRIM(Table1[[#This Row],[Budget Code]])=0,"",TRIM(Table1[[#This Row],[Budget Code]]))</f>
        <v/>
      </c>
      <c r="AU1756" s="46" t="str">
        <f>IF(Table1[[#This Row],[Line Description]]&lt;&gt;"",Table1[[#This Row],[Line Description]],"")</f>
        <v/>
      </c>
      <c r="AV1756" s="46" t="str">
        <f>IF(Table1[[#This Row],[Cur_Amount Debit]]&gt;0,ROUND(Table1[[#This Row],[Cur_Amount Debit]],2),"")</f>
        <v/>
      </c>
      <c r="AW1756" s="46" t="str">
        <f>IF(Table1[[#This Row],[Cur_Amount Credit]]&gt;0,ROUND(Table1[[#This Row],[Cur_Amount Credit]],2),"")</f>
        <v/>
      </c>
      <c r="AX1756" s="46" t="str">
        <f>LEFT(Table1[[#This Row],[Cur]],3)</f>
        <v/>
      </c>
      <c r="AY1756" s="59"/>
      <c r="AZ1756" s="46"/>
      <c r="BA1756" s="46" t="str">
        <f>IF(Table1[[#This Row],[Cur]]&lt;&gt;"",IF(Table1[[#This Row],[Cur]]="USD","",ExchangeRate),"")</f>
        <v/>
      </c>
      <c r="BB1756" s="46" t="str">
        <f>IF(Table1[[#This Row],[Grant]]&lt;&gt;"",VLOOKUP(Table1[[#This Row],[Grant]],Grants!B:D,3),"")</f>
        <v/>
      </c>
      <c r="BC1756" s="46" t="str">
        <f>TRIM(Table1[[#This Row],[Vendor ID]])</f>
        <v/>
      </c>
      <c r="BD1756">
        <f>IF(Table1[[#This Row],[Reference Number]]=Q1755,BD1755,BD1755+1)</f>
        <v>0</v>
      </c>
    </row>
    <row r="1757" spans="1:56" ht="11.25" customHeight="1" x14ac:dyDescent="0.25">
      <c r="A1757" s="1"/>
      <c r="B1757" s="88" t="str">
        <f>IF(Table1[[#This Row],[Posting Date]]&lt;&gt;"",IF(Table1[[#This Row],[Reference Number]]=Q1756,B1756+1,1),"")</f>
        <v/>
      </c>
      <c r="C1757" s="61"/>
      <c r="D1757" s="61"/>
      <c r="E1757" s="138"/>
      <c r="F1757" s="141" t="str">
        <f>IFERROR(IF(VLOOKUP(Table1[[#This Row],[Budget Code Description]],Dimentions!$X$6:$AC$139,2,FALSE)="","",VLOOKUP(Table1[[#This Row],[Budget Code Description]],Dimentions!$X$6:$AC$139,2,FALSE)),"")</f>
        <v/>
      </c>
      <c r="G1757" s="141"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1" t="str">
        <f>IFERROR(VLOOKUP(Table1[[#This Row],[Budget Code Description]],Table6[#All],8,FALSE),"")</f>
        <v/>
      </c>
      <c r="L1757" s="63"/>
      <c r="M1757" s="65" t="str">
        <f>IFERROR(VLOOKUP(Table1[[#This Row],[Staff ID]],Table2[],2,FALSE),"")</f>
        <v/>
      </c>
      <c r="N1757" s="209" t="str">
        <f>IFERROR(IF(VLOOKUP(Table1[[#This Row],[Budget Code Description]],Dimentions!$X$6:$AC$134,4,FALSE)="","",VLOOKUP(Table1[[#This Row],[Budget Code Description]],Dimentions!$X$6:$AC$134,4,FALSE)),"")</f>
        <v/>
      </c>
      <c r="O1757" s="65" t="str">
        <f>IFERROR(VLOOKUP(Table1[[#This Row],[Vendor ID]],Table549[],2,FALSE),"")</f>
        <v/>
      </c>
      <c r="P1757" s="63"/>
      <c r="Q1757" s="141" t="str">
        <f>IF(Table1[[#This Row],[Posting Date]]&lt;&gt;"",$D$9,"")</f>
        <v/>
      </c>
      <c r="R1757" s="157" t="str">
        <f>IF(Table1[[#This Row],[Posting Date]]&lt;&gt;"",$D$10,"")</f>
        <v/>
      </c>
      <c r="S1757" s="66"/>
      <c r="T1757" s="63"/>
      <c r="U1757" s="67"/>
      <c r="V1757" s="67"/>
      <c r="W1757" s="67" t="str">
        <f t="shared" si="31"/>
        <v/>
      </c>
      <c r="X1757" s="159" t="str">
        <f>IF(E1757="","",(IF(Table1[[#This Row],[Cur]]="USD",Table1[[#This Row],[Cur_Amount Debit]],Table1[[#This Row],[Cur_Amount Debit]]/Table1[[#This Row],[Exchange Rate]])))</f>
        <v/>
      </c>
      <c r="Y1757" s="159" t="str">
        <f>IF(E1757="","",(IF(Table1[[#This Row],[Cur]]="USD",Table1[[#This Row],[Cur_Amount Credit]],Table1[[#This Row],[Cur_Amount Credit]]/ExchangeRate)))</f>
        <v/>
      </c>
      <c r="Z1757" s="201" t="str">
        <f>IF(E1757="","",(Table1[[#This Row],[Debit USD]]-Table1[[#This Row],[Credit USD]]))</f>
        <v/>
      </c>
      <c r="AA1757" s="226"/>
      <c r="AB1757" s="255"/>
      <c r="AC1757" s="1"/>
      <c r="AD1757" s="15"/>
      <c r="AE1757" s="15" t="str">
        <f>IF(AND(OR(Table1[[#This Row],[Account]]="15030",Table1[[#This Row],[Account]]="15035",Table1[[#This Row],[Account]]="20150"),Table1[[#This Row],[Vendor ID]]=""),1,"")</f>
        <v/>
      </c>
      <c r="AF1757" s="15"/>
      <c r="AG1757" s="15"/>
      <c r="AH1757" s="15"/>
      <c r="AI1757" s="46" t="str">
        <f>IF(Table1[[#This Row],[Posting Date]]&lt;&gt;"","GJ-"&amp;CountryID,"")</f>
        <v/>
      </c>
      <c r="AJ1757" s="59" t="str">
        <f>IF(Table1[[#This Row],[Posting Date]]&lt;&gt;"",Table1[[#This Row],[Posting Date]],"")</f>
        <v/>
      </c>
      <c r="AK1757" s="46"/>
      <c r="AL1757" s="46" t="str">
        <f>IF(Table1[[#This Row],[Description]]&lt;&gt;"",Table1[[#This Row],[Description]],"")</f>
        <v/>
      </c>
      <c r="AM1757" s="46" t="str">
        <f>IF(Table1[[#This Row],[Posting Date]]&lt;&gt;"",Table1[[#This Row],[Reference Number]],"")</f>
        <v/>
      </c>
      <c r="AN1757" s="46" t="str">
        <f>TRIM(Table1[[#This Row],[Line '#]])</f>
        <v/>
      </c>
      <c r="AO1757" s="46" t="str">
        <f>TRIM(Table1[[#This Row],[Account]])</f>
        <v/>
      </c>
      <c r="AP1757" s="46" t="str">
        <f>IF(Table1[[#This Row],[Posting Date]]&lt;&gt;"",$D$5,"")</f>
        <v/>
      </c>
      <c r="AQ1757" s="46" t="str">
        <f>TRIM(Table1[[#This Row],[Departments-Prgrams]])</f>
        <v/>
      </c>
      <c r="AR1757" s="46" t="str">
        <f>TRIM(Table1[[#This Row],[Grant]])</f>
        <v/>
      </c>
      <c r="AS1757" s="46" t="str">
        <f>TRIM(Table1[[#This Row],[Staff ID]])</f>
        <v/>
      </c>
      <c r="AT1757" s="46" t="str">
        <f>IF(TRIM(Table1[[#This Row],[Budget Code]])=0,"",TRIM(Table1[[#This Row],[Budget Code]]))</f>
        <v/>
      </c>
      <c r="AU1757" s="46" t="str">
        <f>IF(Table1[[#This Row],[Line Description]]&lt;&gt;"",Table1[[#This Row],[Line Description]],"")</f>
        <v/>
      </c>
      <c r="AV1757" s="46" t="str">
        <f>IF(Table1[[#This Row],[Cur_Amount Debit]]&gt;0,ROUND(Table1[[#This Row],[Cur_Amount Debit]],2),"")</f>
        <v/>
      </c>
      <c r="AW1757" s="46" t="str">
        <f>IF(Table1[[#This Row],[Cur_Amount Credit]]&gt;0,ROUND(Table1[[#This Row],[Cur_Amount Credit]],2),"")</f>
        <v/>
      </c>
      <c r="AX1757" s="46" t="str">
        <f>LEFT(Table1[[#This Row],[Cur]],3)</f>
        <v/>
      </c>
      <c r="AY1757" s="59"/>
      <c r="AZ1757" s="46"/>
      <c r="BA1757" s="46" t="str">
        <f>IF(Table1[[#This Row],[Cur]]&lt;&gt;"",IF(Table1[[#This Row],[Cur]]="USD","",ExchangeRate),"")</f>
        <v/>
      </c>
      <c r="BB1757" s="46" t="str">
        <f>IF(Table1[[#This Row],[Grant]]&lt;&gt;"",VLOOKUP(Table1[[#This Row],[Grant]],Grants!B:D,3),"")</f>
        <v/>
      </c>
      <c r="BC1757" s="46" t="str">
        <f>TRIM(Table1[[#This Row],[Vendor ID]])</f>
        <v/>
      </c>
      <c r="BD1757">
        <f>IF(Table1[[#This Row],[Reference Number]]=Q1756,BD1756,BD1756+1)</f>
        <v>0</v>
      </c>
    </row>
    <row r="1758" spans="1:56" ht="11.25" customHeight="1" x14ac:dyDescent="0.25">
      <c r="A1758" s="1"/>
      <c r="B1758" s="88" t="str">
        <f>IF(Table1[[#This Row],[Posting Date]]&lt;&gt;"",IF(Table1[[#This Row],[Reference Number]]=Q1757,B1757+1,1),"")</f>
        <v/>
      </c>
      <c r="C1758" s="61"/>
      <c r="D1758" s="61"/>
      <c r="E1758" s="138"/>
      <c r="F1758" s="141" t="str">
        <f>IFERROR(IF(VLOOKUP(Table1[[#This Row],[Budget Code Description]],Dimentions!$X$6:$AC$139,2,FALSE)="","",VLOOKUP(Table1[[#This Row],[Budget Code Description]],Dimentions!$X$6:$AC$139,2,FALSE)),"")</f>
        <v/>
      </c>
      <c r="G1758" s="141"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1" t="str">
        <f>IFERROR(VLOOKUP(Table1[[#This Row],[Budget Code Description]],Table6[#All],8,FALSE),"")</f>
        <v/>
      </c>
      <c r="L1758" s="63"/>
      <c r="M1758" s="65" t="str">
        <f>IFERROR(VLOOKUP(Table1[[#This Row],[Staff ID]],Table2[],2,FALSE),"")</f>
        <v/>
      </c>
      <c r="N1758" s="209" t="str">
        <f>IFERROR(IF(VLOOKUP(Table1[[#This Row],[Budget Code Description]],Dimentions!$X$6:$AC$134,4,FALSE)="","",VLOOKUP(Table1[[#This Row],[Budget Code Description]],Dimentions!$X$6:$AC$134,4,FALSE)),"")</f>
        <v/>
      </c>
      <c r="O1758" s="65" t="str">
        <f>IFERROR(VLOOKUP(Table1[[#This Row],[Vendor ID]],Table549[],2,FALSE),"")</f>
        <v/>
      </c>
      <c r="P1758" s="63"/>
      <c r="Q1758" s="141" t="str">
        <f>IF(Table1[[#This Row],[Posting Date]]&lt;&gt;"",$D$9,"")</f>
        <v/>
      </c>
      <c r="R1758" s="157" t="str">
        <f>IF(Table1[[#This Row],[Posting Date]]&lt;&gt;"",$D$10,"")</f>
        <v/>
      </c>
      <c r="S1758" s="66"/>
      <c r="T1758" s="63"/>
      <c r="U1758" s="67"/>
      <c r="V1758" s="67"/>
      <c r="W1758" s="67" t="str">
        <f t="shared" si="31"/>
        <v/>
      </c>
      <c r="X1758" s="159" t="str">
        <f>IF(E1758="","",(IF(Table1[[#This Row],[Cur]]="USD",Table1[[#This Row],[Cur_Amount Debit]],Table1[[#This Row],[Cur_Amount Debit]]/Table1[[#This Row],[Exchange Rate]])))</f>
        <v/>
      </c>
      <c r="Y1758" s="159" t="str">
        <f>IF(E1758="","",(IF(Table1[[#This Row],[Cur]]="USD",Table1[[#This Row],[Cur_Amount Credit]],Table1[[#This Row],[Cur_Amount Credit]]/ExchangeRate)))</f>
        <v/>
      </c>
      <c r="Z1758" s="201" t="str">
        <f>IF(E1758="","",(Table1[[#This Row],[Debit USD]]-Table1[[#This Row],[Credit USD]]))</f>
        <v/>
      </c>
      <c r="AA1758" s="226"/>
      <c r="AB1758" s="255"/>
      <c r="AC1758" s="1"/>
      <c r="AD1758" s="15"/>
      <c r="AE1758" s="15" t="str">
        <f>IF(AND(OR(Table1[[#This Row],[Account]]="15030",Table1[[#This Row],[Account]]="15035",Table1[[#This Row],[Account]]="20150"),Table1[[#This Row],[Vendor ID]]=""),1,"")</f>
        <v/>
      </c>
      <c r="AF1758" s="15"/>
      <c r="AG1758" s="15"/>
      <c r="AH1758" s="15"/>
      <c r="AI1758" s="46" t="str">
        <f>IF(Table1[[#This Row],[Posting Date]]&lt;&gt;"","GJ-"&amp;CountryID,"")</f>
        <v/>
      </c>
      <c r="AJ1758" s="59" t="str">
        <f>IF(Table1[[#This Row],[Posting Date]]&lt;&gt;"",Table1[[#This Row],[Posting Date]],"")</f>
        <v/>
      </c>
      <c r="AK1758" s="46"/>
      <c r="AL1758" s="46" t="str">
        <f>IF(Table1[[#This Row],[Description]]&lt;&gt;"",Table1[[#This Row],[Description]],"")</f>
        <v/>
      </c>
      <c r="AM1758" s="46" t="str">
        <f>IF(Table1[[#This Row],[Posting Date]]&lt;&gt;"",Table1[[#This Row],[Reference Number]],"")</f>
        <v/>
      </c>
      <c r="AN1758" s="46" t="str">
        <f>TRIM(Table1[[#This Row],[Line '#]])</f>
        <v/>
      </c>
      <c r="AO1758" s="46" t="str">
        <f>TRIM(Table1[[#This Row],[Account]])</f>
        <v/>
      </c>
      <c r="AP1758" s="46" t="str">
        <f>IF(Table1[[#This Row],[Posting Date]]&lt;&gt;"",$D$5,"")</f>
        <v/>
      </c>
      <c r="AQ1758" s="46" t="str">
        <f>TRIM(Table1[[#This Row],[Departments-Prgrams]])</f>
        <v/>
      </c>
      <c r="AR1758" s="46" t="str">
        <f>TRIM(Table1[[#This Row],[Grant]])</f>
        <v/>
      </c>
      <c r="AS1758" s="46" t="str">
        <f>TRIM(Table1[[#This Row],[Staff ID]])</f>
        <v/>
      </c>
      <c r="AT1758" s="46" t="str">
        <f>IF(TRIM(Table1[[#This Row],[Budget Code]])=0,"",TRIM(Table1[[#This Row],[Budget Code]]))</f>
        <v/>
      </c>
      <c r="AU1758" s="46" t="str">
        <f>IF(Table1[[#This Row],[Line Description]]&lt;&gt;"",Table1[[#This Row],[Line Description]],"")</f>
        <v/>
      </c>
      <c r="AV1758" s="46" t="str">
        <f>IF(Table1[[#This Row],[Cur_Amount Debit]]&gt;0,ROUND(Table1[[#This Row],[Cur_Amount Debit]],2),"")</f>
        <v/>
      </c>
      <c r="AW1758" s="46" t="str">
        <f>IF(Table1[[#This Row],[Cur_Amount Credit]]&gt;0,ROUND(Table1[[#This Row],[Cur_Amount Credit]],2),"")</f>
        <v/>
      </c>
      <c r="AX1758" s="46" t="str">
        <f>LEFT(Table1[[#This Row],[Cur]],3)</f>
        <v/>
      </c>
      <c r="AY1758" s="59"/>
      <c r="AZ1758" s="46"/>
      <c r="BA1758" s="46" t="str">
        <f>IF(Table1[[#This Row],[Cur]]&lt;&gt;"",IF(Table1[[#This Row],[Cur]]="USD","",ExchangeRate),"")</f>
        <v/>
      </c>
      <c r="BB1758" s="46" t="str">
        <f>IF(Table1[[#This Row],[Grant]]&lt;&gt;"",VLOOKUP(Table1[[#This Row],[Grant]],Grants!B:D,3),"")</f>
        <v/>
      </c>
      <c r="BC1758" s="46" t="str">
        <f>TRIM(Table1[[#This Row],[Vendor ID]])</f>
        <v/>
      </c>
      <c r="BD1758">
        <f>IF(Table1[[#This Row],[Reference Number]]=Q1757,BD1757,BD1757+1)</f>
        <v>0</v>
      </c>
    </row>
    <row r="1759" spans="1:56" ht="11.25" customHeight="1" x14ac:dyDescent="0.25">
      <c r="A1759" s="1"/>
      <c r="B1759" s="88" t="str">
        <f>IF(Table1[[#This Row],[Posting Date]]&lt;&gt;"",IF(Table1[[#This Row],[Reference Number]]=Q1758,B1758+1,1),"")</f>
        <v/>
      </c>
      <c r="C1759" s="61"/>
      <c r="D1759" s="61"/>
      <c r="E1759" s="138"/>
      <c r="F1759" s="141" t="str">
        <f>IFERROR(IF(VLOOKUP(Table1[[#This Row],[Budget Code Description]],Dimentions!$X$6:$AC$139,2,FALSE)="","",VLOOKUP(Table1[[#This Row],[Budget Code Description]],Dimentions!$X$6:$AC$139,2,FALSE)),"")</f>
        <v/>
      </c>
      <c r="G1759" s="141"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1" t="str">
        <f>IFERROR(VLOOKUP(Table1[[#This Row],[Budget Code Description]],Table6[#All],8,FALSE),"")</f>
        <v/>
      </c>
      <c r="L1759" s="63"/>
      <c r="M1759" s="65" t="str">
        <f>IFERROR(VLOOKUP(Table1[[#This Row],[Staff ID]],Table2[],2,FALSE),"")</f>
        <v/>
      </c>
      <c r="N1759" s="209" t="str">
        <f>IFERROR(IF(VLOOKUP(Table1[[#This Row],[Budget Code Description]],Dimentions!$X$6:$AC$134,4,FALSE)="","",VLOOKUP(Table1[[#This Row],[Budget Code Description]],Dimentions!$X$6:$AC$134,4,FALSE)),"")</f>
        <v/>
      </c>
      <c r="O1759" s="65" t="str">
        <f>IFERROR(VLOOKUP(Table1[[#This Row],[Vendor ID]],Table549[],2,FALSE),"")</f>
        <v/>
      </c>
      <c r="P1759" s="63"/>
      <c r="Q1759" s="141" t="str">
        <f>IF(Table1[[#This Row],[Posting Date]]&lt;&gt;"",$D$9,"")</f>
        <v/>
      </c>
      <c r="R1759" s="157" t="str">
        <f>IF(Table1[[#This Row],[Posting Date]]&lt;&gt;"",$D$10,"")</f>
        <v/>
      </c>
      <c r="S1759" s="66"/>
      <c r="T1759" s="63"/>
      <c r="U1759" s="67"/>
      <c r="V1759" s="67"/>
      <c r="W1759" s="67" t="str">
        <f t="shared" si="31"/>
        <v/>
      </c>
      <c r="X1759" s="159" t="str">
        <f>IF(E1759="","",(IF(Table1[[#This Row],[Cur]]="USD",Table1[[#This Row],[Cur_Amount Debit]],Table1[[#This Row],[Cur_Amount Debit]]/Table1[[#This Row],[Exchange Rate]])))</f>
        <v/>
      </c>
      <c r="Y1759" s="159" t="str">
        <f>IF(E1759="","",(IF(Table1[[#This Row],[Cur]]="USD",Table1[[#This Row],[Cur_Amount Credit]],Table1[[#This Row],[Cur_Amount Credit]]/ExchangeRate)))</f>
        <v/>
      </c>
      <c r="Z1759" s="201" t="str">
        <f>IF(E1759="","",(Table1[[#This Row],[Debit USD]]-Table1[[#This Row],[Credit USD]]))</f>
        <v/>
      </c>
      <c r="AA1759" s="226"/>
      <c r="AB1759" s="255"/>
      <c r="AC1759" s="1"/>
      <c r="AD1759" s="15"/>
      <c r="AE1759" s="15" t="str">
        <f>IF(AND(OR(Table1[[#This Row],[Account]]="15030",Table1[[#This Row],[Account]]="15035",Table1[[#This Row],[Account]]="20150"),Table1[[#This Row],[Vendor ID]]=""),1,"")</f>
        <v/>
      </c>
      <c r="AF1759" s="15"/>
      <c r="AG1759" s="15"/>
      <c r="AH1759" s="15"/>
      <c r="AI1759" s="46" t="str">
        <f>IF(Table1[[#This Row],[Posting Date]]&lt;&gt;"","GJ-"&amp;CountryID,"")</f>
        <v/>
      </c>
      <c r="AJ1759" s="59" t="str">
        <f>IF(Table1[[#This Row],[Posting Date]]&lt;&gt;"",Table1[[#This Row],[Posting Date]],"")</f>
        <v/>
      </c>
      <c r="AK1759" s="46"/>
      <c r="AL1759" s="46" t="str">
        <f>IF(Table1[[#This Row],[Description]]&lt;&gt;"",Table1[[#This Row],[Description]],"")</f>
        <v/>
      </c>
      <c r="AM1759" s="46" t="str">
        <f>IF(Table1[[#This Row],[Posting Date]]&lt;&gt;"",Table1[[#This Row],[Reference Number]],"")</f>
        <v/>
      </c>
      <c r="AN1759" s="46" t="str">
        <f>TRIM(Table1[[#This Row],[Line '#]])</f>
        <v/>
      </c>
      <c r="AO1759" s="46" t="str">
        <f>TRIM(Table1[[#This Row],[Account]])</f>
        <v/>
      </c>
      <c r="AP1759" s="46" t="str">
        <f>IF(Table1[[#This Row],[Posting Date]]&lt;&gt;"",$D$5,"")</f>
        <v/>
      </c>
      <c r="AQ1759" s="46" t="str">
        <f>TRIM(Table1[[#This Row],[Departments-Prgrams]])</f>
        <v/>
      </c>
      <c r="AR1759" s="46" t="str">
        <f>TRIM(Table1[[#This Row],[Grant]])</f>
        <v/>
      </c>
      <c r="AS1759" s="46" t="str">
        <f>TRIM(Table1[[#This Row],[Staff ID]])</f>
        <v/>
      </c>
      <c r="AT1759" s="46" t="str">
        <f>IF(TRIM(Table1[[#This Row],[Budget Code]])=0,"",TRIM(Table1[[#This Row],[Budget Code]]))</f>
        <v/>
      </c>
      <c r="AU1759" s="46" t="str">
        <f>IF(Table1[[#This Row],[Line Description]]&lt;&gt;"",Table1[[#This Row],[Line Description]],"")</f>
        <v/>
      </c>
      <c r="AV1759" s="46" t="str">
        <f>IF(Table1[[#This Row],[Cur_Amount Debit]]&gt;0,ROUND(Table1[[#This Row],[Cur_Amount Debit]],2),"")</f>
        <v/>
      </c>
      <c r="AW1759" s="46" t="str">
        <f>IF(Table1[[#This Row],[Cur_Amount Credit]]&gt;0,ROUND(Table1[[#This Row],[Cur_Amount Credit]],2),"")</f>
        <v/>
      </c>
      <c r="AX1759" s="46" t="str">
        <f>LEFT(Table1[[#This Row],[Cur]],3)</f>
        <v/>
      </c>
      <c r="AY1759" s="59"/>
      <c r="AZ1759" s="46"/>
      <c r="BA1759" s="46" t="str">
        <f>IF(Table1[[#This Row],[Cur]]&lt;&gt;"",IF(Table1[[#This Row],[Cur]]="USD","",ExchangeRate),"")</f>
        <v/>
      </c>
      <c r="BB1759" s="46" t="str">
        <f>IF(Table1[[#This Row],[Grant]]&lt;&gt;"",VLOOKUP(Table1[[#This Row],[Grant]],Grants!B:D,3),"")</f>
        <v/>
      </c>
      <c r="BC1759" s="46" t="str">
        <f>TRIM(Table1[[#This Row],[Vendor ID]])</f>
        <v/>
      </c>
      <c r="BD1759">
        <f>IF(Table1[[#This Row],[Reference Number]]=Q1758,BD1758,BD1758+1)</f>
        <v>0</v>
      </c>
    </row>
    <row r="1760" spans="1:56" ht="11.25" customHeight="1" x14ac:dyDescent="0.25">
      <c r="A1760" s="1"/>
      <c r="B1760" s="88" t="str">
        <f>IF(Table1[[#This Row],[Posting Date]]&lt;&gt;"",IF(Table1[[#This Row],[Reference Number]]=Q1759,B1759+1,1),"")</f>
        <v/>
      </c>
      <c r="C1760" s="61"/>
      <c r="D1760" s="61"/>
      <c r="E1760" s="138"/>
      <c r="F1760" s="141" t="str">
        <f>IFERROR(IF(VLOOKUP(Table1[[#This Row],[Budget Code Description]],Dimentions!$X$6:$AC$139,2,FALSE)="","",VLOOKUP(Table1[[#This Row],[Budget Code Description]],Dimentions!$X$6:$AC$139,2,FALSE)),"")</f>
        <v/>
      </c>
      <c r="G1760" s="141"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1" t="str">
        <f>IFERROR(VLOOKUP(Table1[[#This Row],[Budget Code Description]],Table6[#All],8,FALSE),"")</f>
        <v/>
      </c>
      <c r="L1760" s="63"/>
      <c r="M1760" s="65" t="str">
        <f>IFERROR(VLOOKUP(Table1[[#This Row],[Staff ID]],Table2[],2,FALSE),"")</f>
        <v/>
      </c>
      <c r="N1760" s="209" t="str">
        <f>IFERROR(IF(VLOOKUP(Table1[[#This Row],[Budget Code Description]],Dimentions!$X$6:$AC$134,4,FALSE)="","",VLOOKUP(Table1[[#This Row],[Budget Code Description]],Dimentions!$X$6:$AC$134,4,FALSE)),"")</f>
        <v/>
      </c>
      <c r="O1760" s="65" t="str">
        <f>IFERROR(VLOOKUP(Table1[[#This Row],[Vendor ID]],Table549[],2,FALSE),"")</f>
        <v/>
      </c>
      <c r="P1760" s="63"/>
      <c r="Q1760" s="141" t="str">
        <f>IF(Table1[[#This Row],[Posting Date]]&lt;&gt;"",$D$9,"")</f>
        <v/>
      </c>
      <c r="R1760" s="157" t="str">
        <f>IF(Table1[[#This Row],[Posting Date]]&lt;&gt;"",$D$10,"")</f>
        <v/>
      </c>
      <c r="S1760" s="66"/>
      <c r="T1760" s="63"/>
      <c r="U1760" s="67"/>
      <c r="V1760" s="67"/>
      <c r="W1760" s="67" t="str">
        <f t="shared" si="31"/>
        <v/>
      </c>
      <c r="X1760" s="159" t="str">
        <f>IF(E1760="","",(IF(Table1[[#This Row],[Cur]]="USD",Table1[[#This Row],[Cur_Amount Debit]],Table1[[#This Row],[Cur_Amount Debit]]/Table1[[#This Row],[Exchange Rate]])))</f>
        <v/>
      </c>
      <c r="Y1760" s="159" t="str">
        <f>IF(E1760="","",(IF(Table1[[#This Row],[Cur]]="USD",Table1[[#This Row],[Cur_Amount Credit]],Table1[[#This Row],[Cur_Amount Credit]]/ExchangeRate)))</f>
        <v/>
      </c>
      <c r="Z1760" s="201" t="str">
        <f>IF(E1760="","",(Table1[[#This Row],[Debit USD]]-Table1[[#This Row],[Credit USD]]))</f>
        <v/>
      </c>
      <c r="AA1760" s="226"/>
      <c r="AB1760" s="255"/>
      <c r="AC1760" s="1"/>
      <c r="AD1760" s="15"/>
      <c r="AE1760" s="15" t="str">
        <f>IF(AND(OR(Table1[[#This Row],[Account]]="15030",Table1[[#This Row],[Account]]="15035",Table1[[#This Row],[Account]]="20150"),Table1[[#This Row],[Vendor ID]]=""),1,"")</f>
        <v/>
      </c>
      <c r="AF1760" s="15"/>
      <c r="AG1760" s="15"/>
      <c r="AH1760" s="15"/>
      <c r="AI1760" s="46" t="str">
        <f>IF(Table1[[#This Row],[Posting Date]]&lt;&gt;"","GJ-"&amp;CountryID,"")</f>
        <v/>
      </c>
      <c r="AJ1760" s="59" t="str">
        <f>IF(Table1[[#This Row],[Posting Date]]&lt;&gt;"",Table1[[#This Row],[Posting Date]],"")</f>
        <v/>
      </c>
      <c r="AK1760" s="46"/>
      <c r="AL1760" s="46" t="str">
        <f>IF(Table1[[#This Row],[Description]]&lt;&gt;"",Table1[[#This Row],[Description]],"")</f>
        <v/>
      </c>
      <c r="AM1760" s="46" t="str">
        <f>IF(Table1[[#This Row],[Posting Date]]&lt;&gt;"",Table1[[#This Row],[Reference Number]],"")</f>
        <v/>
      </c>
      <c r="AN1760" s="46" t="str">
        <f>TRIM(Table1[[#This Row],[Line '#]])</f>
        <v/>
      </c>
      <c r="AO1760" s="46" t="str">
        <f>TRIM(Table1[[#This Row],[Account]])</f>
        <v/>
      </c>
      <c r="AP1760" s="46" t="str">
        <f>IF(Table1[[#This Row],[Posting Date]]&lt;&gt;"",$D$5,"")</f>
        <v/>
      </c>
      <c r="AQ1760" s="46" t="str">
        <f>TRIM(Table1[[#This Row],[Departments-Prgrams]])</f>
        <v/>
      </c>
      <c r="AR1760" s="46" t="str">
        <f>TRIM(Table1[[#This Row],[Grant]])</f>
        <v/>
      </c>
      <c r="AS1760" s="46" t="str">
        <f>TRIM(Table1[[#This Row],[Staff ID]])</f>
        <v/>
      </c>
      <c r="AT1760" s="46" t="str">
        <f>IF(TRIM(Table1[[#This Row],[Budget Code]])=0,"",TRIM(Table1[[#This Row],[Budget Code]]))</f>
        <v/>
      </c>
      <c r="AU1760" s="46" t="str">
        <f>IF(Table1[[#This Row],[Line Description]]&lt;&gt;"",Table1[[#This Row],[Line Description]],"")</f>
        <v/>
      </c>
      <c r="AV1760" s="46" t="str">
        <f>IF(Table1[[#This Row],[Cur_Amount Debit]]&gt;0,ROUND(Table1[[#This Row],[Cur_Amount Debit]],2),"")</f>
        <v/>
      </c>
      <c r="AW1760" s="46" t="str">
        <f>IF(Table1[[#This Row],[Cur_Amount Credit]]&gt;0,ROUND(Table1[[#This Row],[Cur_Amount Credit]],2),"")</f>
        <v/>
      </c>
      <c r="AX1760" s="46" t="str">
        <f>LEFT(Table1[[#This Row],[Cur]],3)</f>
        <v/>
      </c>
      <c r="AY1760" s="59"/>
      <c r="AZ1760" s="46"/>
      <c r="BA1760" s="46" t="str">
        <f>IF(Table1[[#This Row],[Cur]]&lt;&gt;"",IF(Table1[[#This Row],[Cur]]="USD","",ExchangeRate),"")</f>
        <v/>
      </c>
      <c r="BB1760" s="46" t="str">
        <f>IF(Table1[[#This Row],[Grant]]&lt;&gt;"",VLOOKUP(Table1[[#This Row],[Grant]],Grants!B:D,3),"")</f>
        <v/>
      </c>
      <c r="BC1760" s="46" t="str">
        <f>TRIM(Table1[[#This Row],[Vendor ID]])</f>
        <v/>
      </c>
      <c r="BD1760">
        <f>IF(Table1[[#This Row],[Reference Number]]=Q1759,BD1759,BD1759+1)</f>
        <v>0</v>
      </c>
    </row>
    <row r="1761" spans="1:56" ht="11.25" customHeight="1" x14ac:dyDescent="0.25">
      <c r="A1761" s="1"/>
      <c r="B1761" s="88" t="str">
        <f>IF(Table1[[#This Row],[Posting Date]]&lt;&gt;"",IF(Table1[[#This Row],[Reference Number]]=Q1760,B1760+1,1),"")</f>
        <v/>
      </c>
      <c r="C1761" s="61"/>
      <c r="D1761" s="61"/>
      <c r="E1761" s="138"/>
      <c r="F1761" s="141" t="str">
        <f>IFERROR(IF(VLOOKUP(Table1[[#This Row],[Budget Code Description]],Dimentions!$X$6:$AC$139,2,FALSE)="","",VLOOKUP(Table1[[#This Row],[Budget Code Description]],Dimentions!$X$6:$AC$139,2,FALSE)),"")</f>
        <v/>
      </c>
      <c r="G1761" s="141"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1" t="str">
        <f>IFERROR(VLOOKUP(Table1[[#This Row],[Budget Code Description]],Table6[#All],8,FALSE),"")</f>
        <v/>
      </c>
      <c r="L1761" s="63"/>
      <c r="M1761" s="65" t="str">
        <f>IFERROR(VLOOKUP(Table1[[#This Row],[Staff ID]],Table2[],2,FALSE),"")</f>
        <v/>
      </c>
      <c r="N1761" s="209" t="str">
        <f>IFERROR(IF(VLOOKUP(Table1[[#This Row],[Budget Code Description]],Dimentions!$X$6:$AC$134,4,FALSE)="","",VLOOKUP(Table1[[#This Row],[Budget Code Description]],Dimentions!$X$6:$AC$134,4,FALSE)),"")</f>
        <v/>
      </c>
      <c r="O1761" s="65" t="str">
        <f>IFERROR(VLOOKUP(Table1[[#This Row],[Vendor ID]],Table549[],2,FALSE),"")</f>
        <v/>
      </c>
      <c r="P1761" s="63"/>
      <c r="Q1761" s="141" t="str">
        <f>IF(Table1[[#This Row],[Posting Date]]&lt;&gt;"",$D$9,"")</f>
        <v/>
      </c>
      <c r="R1761" s="157" t="str">
        <f>IF(Table1[[#This Row],[Posting Date]]&lt;&gt;"",$D$10,"")</f>
        <v/>
      </c>
      <c r="S1761" s="66"/>
      <c r="T1761" s="63"/>
      <c r="U1761" s="67"/>
      <c r="V1761" s="67"/>
      <c r="W1761" s="67" t="str">
        <f t="shared" si="31"/>
        <v/>
      </c>
      <c r="X1761" s="159" t="str">
        <f>IF(E1761="","",(IF(Table1[[#This Row],[Cur]]="USD",Table1[[#This Row],[Cur_Amount Debit]],Table1[[#This Row],[Cur_Amount Debit]]/Table1[[#This Row],[Exchange Rate]])))</f>
        <v/>
      </c>
      <c r="Y1761" s="159" t="str">
        <f>IF(E1761="","",(IF(Table1[[#This Row],[Cur]]="USD",Table1[[#This Row],[Cur_Amount Credit]],Table1[[#This Row],[Cur_Amount Credit]]/ExchangeRate)))</f>
        <v/>
      </c>
      <c r="Z1761" s="201" t="str">
        <f>IF(E1761="","",(Table1[[#This Row],[Debit USD]]-Table1[[#This Row],[Credit USD]]))</f>
        <v/>
      </c>
      <c r="AA1761" s="226"/>
      <c r="AB1761" s="255"/>
      <c r="AC1761" s="1"/>
      <c r="AD1761" s="15"/>
      <c r="AE1761" s="15" t="str">
        <f>IF(AND(OR(Table1[[#This Row],[Account]]="15030",Table1[[#This Row],[Account]]="15035",Table1[[#This Row],[Account]]="20150"),Table1[[#This Row],[Vendor ID]]=""),1,"")</f>
        <v/>
      </c>
      <c r="AF1761" s="15"/>
      <c r="AG1761" s="15"/>
      <c r="AH1761" s="15"/>
      <c r="AI1761" s="46" t="str">
        <f>IF(Table1[[#This Row],[Posting Date]]&lt;&gt;"","GJ-"&amp;CountryID,"")</f>
        <v/>
      </c>
      <c r="AJ1761" s="59" t="str">
        <f>IF(Table1[[#This Row],[Posting Date]]&lt;&gt;"",Table1[[#This Row],[Posting Date]],"")</f>
        <v/>
      </c>
      <c r="AK1761" s="46"/>
      <c r="AL1761" s="46" t="str">
        <f>IF(Table1[[#This Row],[Description]]&lt;&gt;"",Table1[[#This Row],[Description]],"")</f>
        <v/>
      </c>
      <c r="AM1761" s="46" t="str">
        <f>IF(Table1[[#This Row],[Posting Date]]&lt;&gt;"",Table1[[#This Row],[Reference Number]],"")</f>
        <v/>
      </c>
      <c r="AN1761" s="46" t="str">
        <f>TRIM(Table1[[#This Row],[Line '#]])</f>
        <v/>
      </c>
      <c r="AO1761" s="46" t="str">
        <f>TRIM(Table1[[#This Row],[Account]])</f>
        <v/>
      </c>
      <c r="AP1761" s="46" t="str">
        <f>IF(Table1[[#This Row],[Posting Date]]&lt;&gt;"",$D$5,"")</f>
        <v/>
      </c>
      <c r="AQ1761" s="46" t="str">
        <f>TRIM(Table1[[#This Row],[Departments-Prgrams]])</f>
        <v/>
      </c>
      <c r="AR1761" s="46" t="str">
        <f>TRIM(Table1[[#This Row],[Grant]])</f>
        <v/>
      </c>
      <c r="AS1761" s="46" t="str">
        <f>TRIM(Table1[[#This Row],[Staff ID]])</f>
        <v/>
      </c>
      <c r="AT1761" s="46" t="str">
        <f>IF(TRIM(Table1[[#This Row],[Budget Code]])=0,"",TRIM(Table1[[#This Row],[Budget Code]]))</f>
        <v/>
      </c>
      <c r="AU1761" s="46" t="str">
        <f>IF(Table1[[#This Row],[Line Description]]&lt;&gt;"",Table1[[#This Row],[Line Description]],"")</f>
        <v/>
      </c>
      <c r="AV1761" s="46" t="str">
        <f>IF(Table1[[#This Row],[Cur_Amount Debit]]&gt;0,ROUND(Table1[[#This Row],[Cur_Amount Debit]],2),"")</f>
        <v/>
      </c>
      <c r="AW1761" s="46" t="str">
        <f>IF(Table1[[#This Row],[Cur_Amount Credit]]&gt;0,ROUND(Table1[[#This Row],[Cur_Amount Credit]],2),"")</f>
        <v/>
      </c>
      <c r="AX1761" s="46" t="str">
        <f>LEFT(Table1[[#This Row],[Cur]],3)</f>
        <v/>
      </c>
      <c r="AY1761" s="59"/>
      <c r="AZ1761" s="46"/>
      <c r="BA1761" s="46" t="str">
        <f>IF(Table1[[#This Row],[Cur]]&lt;&gt;"",IF(Table1[[#This Row],[Cur]]="USD","",ExchangeRate),"")</f>
        <v/>
      </c>
      <c r="BB1761" s="46" t="str">
        <f>IF(Table1[[#This Row],[Grant]]&lt;&gt;"",VLOOKUP(Table1[[#This Row],[Grant]],Grants!B:D,3),"")</f>
        <v/>
      </c>
      <c r="BC1761" s="46" t="str">
        <f>TRIM(Table1[[#This Row],[Vendor ID]])</f>
        <v/>
      </c>
      <c r="BD1761">
        <f>IF(Table1[[#This Row],[Reference Number]]=Q1760,BD1760,BD1760+1)</f>
        <v>0</v>
      </c>
    </row>
    <row r="1762" spans="1:56" ht="11.25" customHeight="1" x14ac:dyDescent="0.25">
      <c r="A1762" s="1"/>
      <c r="B1762" s="88" t="str">
        <f>IF(Table1[[#This Row],[Posting Date]]&lt;&gt;"",IF(Table1[[#This Row],[Reference Number]]=Q1761,B1761+1,1),"")</f>
        <v/>
      </c>
      <c r="C1762" s="61"/>
      <c r="D1762" s="61"/>
      <c r="E1762" s="138"/>
      <c r="F1762" s="141" t="str">
        <f>IFERROR(IF(VLOOKUP(Table1[[#This Row],[Budget Code Description]],Dimentions!$X$6:$AC$139,2,FALSE)="","",VLOOKUP(Table1[[#This Row],[Budget Code Description]],Dimentions!$X$6:$AC$139,2,FALSE)),"")</f>
        <v/>
      </c>
      <c r="G1762" s="141"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1" t="str">
        <f>IFERROR(VLOOKUP(Table1[[#This Row],[Budget Code Description]],Table6[#All],8,FALSE),"")</f>
        <v/>
      </c>
      <c r="L1762" s="63"/>
      <c r="M1762" s="65" t="str">
        <f>IFERROR(VLOOKUP(Table1[[#This Row],[Staff ID]],Table2[],2,FALSE),"")</f>
        <v/>
      </c>
      <c r="N1762" s="209" t="str">
        <f>IFERROR(IF(VLOOKUP(Table1[[#This Row],[Budget Code Description]],Dimentions!$X$6:$AC$134,4,FALSE)="","",VLOOKUP(Table1[[#This Row],[Budget Code Description]],Dimentions!$X$6:$AC$134,4,FALSE)),"")</f>
        <v/>
      </c>
      <c r="O1762" s="65" t="str">
        <f>IFERROR(VLOOKUP(Table1[[#This Row],[Vendor ID]],Table549[],2,FALSE),"")</f>
        <v/>
      </c>
      <c r="P1762" s="63"/>
      <c r="Q1762" s="141" t="str">
        <f>IF(Table1[[#This Row],[Posting Date]]&lt;&gt;"",$D$9,"")</f>
        <v/>
      </c>
      <c r="R1762" s="157" t="str">
        <f>IF(Table1[[#This Row],[Posting Date]]&lt;&gt;"",$D$10,"")</f>
        <v/>
      </c>
      <c r="S1762" s="66"/>
      <c r="T1762" s="63"/>
      <c r="U1762" s="67"/>
      <c r="V1762" s="67"/>
      <c r="W1762" s="67" t="str">
        <f t="shared" si="31"/>
        <v/>
      </c>
      <c r="X1762" s="159" t="str">
        <f>IF(E1762="","",(IF(Table1[[#This Row],[Cur]]="USD",Table1[[#This Row],[Cur_Amount Debit]],Table1[[#This Row],[Cur_Amount Debit]]/Table1[[#This Row],[Exchange Rate]])))</f>
        <v/>
      </c>
      <c r="Y1762" s="159" t="str">
        <f>IF(E1762="","",(IF(Table1[[#This Row],[Cur]]="USD",Table1[[#This Row],[Cur_Amount Credit]],Table1[[#This Row],[Cur_Amount Credit]]/ExchangeRate)))</f>
        <v/>
      </c>
      <c r="Z1762" s="201" t="str">
        <f>IF(E1762="","",(Table1[[#This Row],[Debit USD]]-Table1[[#This Row],[Credit USD]]))</f>
        <v/>
      </c>
      <c r="AA1762" s="226"/>
      <c r="AB1762" s="255"/>
      <c r="AC1762" s="1"/>
      <c r="AD1762" s="15"/>
      <c r="AE1762" s="15" t="str">
        <f>IF(AND(OR(Table1[[#This Row],[Account]]="15030",Table1[[#This Row],[Account]]="15035",Table1[[#This Row],[Account]]="20150"),Table1[[#This Row],[Vendor ID]]=""),1,"")</f>
        <v/>
      </c>
      <c r="AF1762" s="15"/>
      <c r="AG1762" s="15"/>
      <c r="AH1762" s="15"/>
      <c r="AI1762" s="46" t="str">
        <f>IF(Table1[[#This Row],[Posting Date]]&lt;&gt;"","GJ-"&amp;CountryID,"")</f>
        <v/>
      </c>
      <c r="AJ1762" s="59" t="str">
        <f>IF(Table1[[#This Row],[Posting Date]]&lt;&gt;"",Table1[[#This Row],[Posting Date]],"")</f>
        <v/>
      </c>
      <c r="AK1762" s="46"/>
      <c r="AL1762" s="46" t="str">
        <f>IF(Table1[[#This Row],[Description]]&lt;&gt;"",Table1[[#This Row],[Description]],"")</f>
        <v/>
      </c>
      <c r="AM1762" s="46" t="str">
        <f>IF(Table1[[#This Row],[Posting Date]]&lt;&gt;"",Table1[[#This Row],[Reference Number]],"")</f>
        <v/>
      </c>
      <c r="AN1762" s="46" t="str">
        <f>TRIM(Table1[[#This Row],[Line '#]])</f>
        <v/>
      </c>
      <c r="AO1762" s="46" t="str">
        <f>TRIM(Table1[[#This Row],[Account]])</f>
        <v/>
      </c>
      <c r="AP1762" s="46" t="str">
        <f>IF(Table1[[#This Row],[Posting Date]]&lt;&gt;"",$D$5,"")</f>
        <v/>
      </c>
      <c r="AQ1762" s="46" t="str">
        <f>TRIM(Table1[[#This Row],[Departments-Prgrams]])</f>
        <v/>
      </c>
      <c r="AR1762" s="46" t="str">
        <f>TRIM(Table1[[#This Row],[Grant]])</f>
        <v/>
      </c>
      <c r="AS1762" s="46" t="str">
        <f>TRIM(Table1[[#This Row],[Staff ID]])</f>
        <v/>
      </c>
      <c r="AT1762" s="46" t="str">
        <f>IF(TRIM(Table1[[#This Row],[Budget Code]])=0,"",TRIM(Table1[[#This Row],[Budget Code]]))</f>
        <v/>
      </c>
      <c r="AU1762" s="46" t="str">
        <f>IF(Table1[[#This Row],[Line Description]]&lt;&gt;"",Table1[[#This Row],[Line Description]],"")</f>
        <v/>
      </c>
      <c r="AV1762" s="46" t="str">
        <f>IF(Table1[[#This Row],[Cur_Amount Debit]]&gt;0,ROUND(Table1[[#This Row],[Cur_Amount Debit]],2),"")</f>
        <v/>
      </c>
      <c r="AW1762" s="46" t="str">
        <f>IF(Table1[[#This Row],[Cur_Amount Credit]]&gt;0,ROUND(Table1[[#This Row],[Cur_Amount Credit]],2),"")</f>
        <v/>
      </c>
      <c r="AX1762" s="46" t="str">
        <f>LEFT(Table1[[#This Row],[Cur]],3)</f>
        <v/>
      </c>
      <c r="AY1762" s="59"/>
      <c r="AZ1762" s="46"/>
      <c r="BA1762" s="46" t="str">
        <f>IF(Table1[[#This Row],[Cur]]&lt;&gt;"",IF(Table1[[#This Row],[Cur]]="USD","",ExchangeRate),"")</f>
        <v/>
      </c>
      <c r="BB1762" s="46" t="str">
        <f>IF(Table1[[#This Row],[Grant]]&lt;&gt;"",VLOOKUP(Table1[[#This Row],[Grant]],Grants!B:D,3),"")</f>
        <v/>
      </c>
      <c r="BC1762" s="46" t="str">
        <f>TRIM(Table1[[#This Row],[Vendor ID]])</f>
        <v/>
      </c>
      <c r="BD1762">
        <f>IF(Table1[[#This Row],[Reference Number]]=Q1761,BD1761,BD1761+1)</f>
        <v>0</v>
      </c>
    </row>
    <row r="1763" spans="1:56" ht="11.25" customHeight="1" x14ac:dyDescent="0.25">
      <c r="A1763" s="1"/>
      <c r="B1763" s="88" t="str">
        <f>IF(Table1[[#This Row],[Posting Date]]&lt;&gt;"",IF(Table1[[#This Row],[Reference Number]]=Q1762,B1762+1,1),"")</f>
        <v/>
      </c>
      <c r="C1763" s="61"/>
      <c r="D1763" s="61"/>
      <c r="E1763" s="138"/>
      <c r="F1763" s="141" t="str">
        <f>IFERROR(IF(VLOOKUP(Table1[[#This Row],[Budget Code Description]],Dimentions!$X$6:$AC$139,2,FALSE)="","",VLOOKUP(Table1[[#This Row],[Budget Code Description]],Dimentions!$X$6:$AC$139,2,FALSE)),"")</f>
        <v/>
      </c>
      <c r="G1763" s="141"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1" t="str">
        <f>IFERROR(VLOOKUP(Table1[[#This Row],[Budget Code Description]],Table6[#All],8,FALSE),"")</f>
        <v/>
      </c>
      <c r="L1763" s="63"/>
      <c r="M1763" s="65" t="str">
        <f>IFERROR(VLOOKUP(Table1[[#This Row],[Staff ID]],Table2[],2,FALSE),"")</f>
        <v/>
      </c>
      <c r="N1763" s="209" t="str">
        <f>IFERROR(IF(VLOOKUP(Table1[[#This Row],[Budget Code Description]],Dimentions!$X$6:$AC$134,4,FALSE)="","",VLOOKUP(Table1[[#This Row],[Budget Code Description]],Dimentions!$X$6:$AC$134,4,FALSE)),"")</f>
        <v/>
      </c>
      <c r="O1763" s="65" t="str">
        <f>IFERROR(VLOOKUP(Table1[[#This Row],[Vendor ID]],Table549[],2,FALSE),"")</f>
        <v/>
      </c>
      <c r="P1763" s="63"/>
      <c r="Q1763" s="141" t="str">
        <f>IF(Table1[[#This Row],[Posting Date]]&lt;&gt;"",$D$9,"")</f>
        <v/>
      </c>
      <c r="R1763" s="157" t="str">
        <f>IF(Table1[[#This Row],[Posting Date]]&lt;&gt;"",$D$10,"")</f>
        <v/>
      </c>
      <c r="S1763" s="66"/>
      <c r="T1763" s="63"/>
      <c r="U1763" s="67"/>
      <c r="V1763" s="67"/>
      <c r="W1763" s="67" t="str">
        <f t="shared" si="31"/>
        <v/>
      </c>
      <c r="X1763" s="159" t="str">
        <f>IF(E1763="","",(IF(Table1[[#This Row],[Cur]]="USD",Table1[[#This Row],[Cur_Amount Debit]],Table1[[#This Row],[Cur_Amount Debit]]/Table1[[#This Row],[Exchange Rate]])))</f>
        <v/>
      </c>
      <c r="Y1763" s="159" t="str">
        <f>IF(E1763="","",(IF(Table1[[#This Row],[Cur]]="USD",Table1[[#This Row],[Cur_Amount Credit]],Table1[[#This Row],[Cur_Amount Credit]]/ExchangeRate)))</f>
        <v/>
      </c>
      <c r="Z1763" s="201" t="str">
        <f>IF(E1763="","",(Table1[[#This Row],[Debit USD]]-Table1[[#This Row],[Credit USD]]))</f>
        <v/>
      </c>
      <c r="AA1763" s="226"/>
      <c r="AB1763" s="255"/>
      <c r="AC1763" s="1"/>
      <c r="AD1763" s="15"/>
      <c r="AE1763" s="15" t="str">
        <f>IF(AND(OR(Table1[[#This Row],[Account]]="15030",Table1[[#This Row],[Account]]="15035",Table1[[#This Row],[Account]]="20150"),Table1[[#This Row],[Vendor ID]]=""),1,"")</f>
        <v/>
      </c>
      <c r="AF1763" s="15"/>
      <c r="AG1763" s="15"/>
      <c r="AH1763" s="15"/>
      <c r="AI1763" s="46" t="str">
        <f>IF(Table1[[#This Row],[Posting Date]]&lt;&gt;"","GJ-"&amp;CountryID,"")</f>
        <v/>
      </c>
      <c r="AJ1763" s="59" t="str">
        <f>IF(Table1[[#This Row],[Posting Date]]&lt;&gt;"",Table1[[#This Row],[Posting Date]],"")</f>
        <v/>
      </c>
      <c r="AK1763" s="46"/>
      <c r="AL1763" s="46" t="str">
        <f>IF(Table1[[#This Row],[Description]]&lt;&gt;"",Table1[[#This Row],[Description]],"")</f>
        <v/>
      </c>
      <c r="AM1763" s="46" t="str">
        <f>IF(Table1[[#This Row],[Posting Date]]&lt;&gt;"",Table1[[#This Row],[Reference Number]],"")</f>
        <v/>
      </c>
      <c r="AN1763" s="46" t="str">
        <f>TRIM(Table1[[#This Row],[Line '#]])</f>
        <v/>
      </c>
      <c r="AO1763" s="46" t="str">
        <f>TRIM(Table1[[#This Row],[Account]])</f>
        <v/>
      </c>
      <c r="AP1763" s="46" t="str">
        <f>IF(Table1[[#This Row],[Posting Date]]&lt;&gt;"",$D$5,"")</f>
        <v/>
      </c>
      <c r="AQ1763" s="46" t="str">
        <f>TRIM(Table1[[#This Row],[Departments-Prgrams]])</f>
        <v/>
      </c>
      <c r="AR1763" s="46" t="str">
        <f>TRIM(Table1[[#This Row],[Grant]])</f>
        <v/>
      </c>
      <c r="AS1763" s="46" t="str">
        <f>TRIM(Table1[[#This Row],[Staff ID]])</f>
        <v/>
      </c>
      <c r="AT1763" s="46" t="str">
        <f>IF(TRIM(Table1[[#This Row],[Budget Code]])=0,"",TRIM(Table1[[#This Row],[Budget Code]]))</f>
        <v/>
      </c>
      <c r="AU1763" s="46" t="str">
        <f>IF(Table1[[#This Row],[Line Description]]&lt;&gt;"",Table1[[#This Row],[Line Description]],"")</f>
        <v/>
      </c>
      <c r="AV1763" s="46" t="str">
        <f>IF(Table1[[#This Row],[Cur_Amount Debit]]&gt;0,ROUND(Table1[[#This Row],[Cur_Amount Debit]],2),"")</f>
        <v/>
      </c>
      <c r="AW1763" s="46" t="str">
        <f>IF(Table1[[#This Row],[Cur_Amount Credit]]&gt;0,ROUND(Table1[[#This Row],[Cur_Amount Credit]],2),"")</f>
        <v/>
      </c>
      <c r="AX1763" s="46" t="str">
        <f>LEFT(Table1[[#This Row],[Cur]],3)</f>
        <v/>
      </c>
      <c r="AY1763" s="59"/>
      <c r="AZ1763" s="46"/>
      <c r="BA1763" s="46" t="str">
        <f>IF(Table1[[#This Row],[Cur]]&lt;&gt;"",IF(Table1[[#This Row],[Cur]]="USD","",ExchangeRate),"")</f>
        <v/>
      </c>
      <c r="BB1763" s="46" t="str">
        <f>IF(Table1[[#This Row],[Grant]]&lt;&gt;"",VLOOKUP(Table1[[#This Row],[Grant]],Grants!B:D,3),"")</f>
        <v/>
      </c>
      <c r="BC1763" s="46" t="str">
        <f>TRIM(Table1[[#This Row],[Vendor ID]])</f>
        <v/>
      </c>
      <c r="BD1763">
        <f>IF(Table1[[#This Row],[Reference Number]]=Q1762,BD1762,BD1762+1)</f>
        <v>0</v>
      </c>
    </row>
    <row r="1764" spans="1:56" ht="11.25" customHeight="1" x14ac:dyDescent="0.25">
      <c r="A1764" s="1"/>
      <c r="B1764" s="88" t="str">
        <f>IF(Table1[[#This Row],[Posting Date]]&lt;&gt;"",IF(Table1[[#This Row],[Reference Number]]=Q1763,B1763+1,1),"")</f>
        <v/>
      </c>
      <c r="C1764" s="61"/>
      <c r="D1764" s="61"/>
      <c r="E1764" s="138"/>
      <c r="F1764" s="141" t="str">
        <f>IFERROR(IF(VLOOKUP(Table1[[#This Row],[Budget Code Description]],Dimentions!$X$6:$AC$139,2,FALSE)="","",VLOOKUP(Table1[[#This Row],[Budget Code Description]],Dimentions!$X$6:$AC$139,2,FALSE)),"")</f>
        <v/>
      </c>
      <c r="G1764" s="141"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1" t="str">
        <f>IFERROR(VLOOKUP(Table1[[#This Row],[Budget Code Description]],Table6[#All],8,FALSE),"")</f>
        <v/>
      </c>
      <c r="L1764" s="63"/>
      <c r="M1764" s="65" t="str">
        <f>IFERROR(VLOOKUP(Table1[[#This Row],[Staff ID]],Table2[],2,FALSE),"")</f>
        <v/>
      </c>
      <c r="N1764" s="209" t="str">
        <f>IFERROR(IF(VLOOKUP(Table1[[#This Row],[Budget Code Description]],Dimentions!$X$6:$AC$134,4,FALSE)="","",VLOOKUP(Table1[[#This Row],[Budget Code Description]],Dimentions!$X$6:$AC$134,4,FALSE)),"")</f>
        <v/>
      </c>
      <c r="O1764" s="65" t="str">
        <f>IFERROR(VLOOKUP(Table1[[#This Row],[Vendor ID]],Table549[],2,FALSE),"")</f>
        <v/>
      </c>
      <c r="P1764" s="63"/>
      <c r="Q1764" s="141" t="str">
        <f>IF(Table1[[#This Row],[Posting Date]]&lt;&gt;"",$D$9,"")</f>
        <v/>
      </c>
      <c r="R1764" s="157" t="str">
        <f>IF(Table1[[#This Row],[Posting Date]]&lt;&gt;"",$D$10,"")</f>
        <v/>
      </c>
      <c r="S1764" s="66"/>
      <c r="T1764" s="63"/>
      <c r="U1764" s="67"/>
      <c r="V1764" s="67"/>
      <c r="W1764" s="67" t="str">
        <f t="shared" si="31"/>
        <v/>
      </c>
      <c r="X1764" s="159" t="str">
        <f>IF(E1764="","",(IF(Table1[[#This Row],[Cur]]="USD",Table1[[#This Row],[Cur_Amount Debit]],Table1[[#This Row],[Cur_Amount Debit]]/Table1[[#This Row],[Exchange Rate]])))</f>
        <v/>
      </c>
      <c r="Y1764" s="159" t="str">
        <f>IF(E1764="","",(IF(Table1[[#This Row],[Cur]]="USD",Table1[[#This Row],[Cur_Amount Credit]],Table1[[#This Row],[Cur_Amount Credit]]/ExchangeRate)))</f>
        <v/>
      </c>
      <c r="Z1764" s="201" t="str">
        <f>IF(E1764="","",(Table1[[#This Row],[Debit USD]]-Table1[[#This Row],[Credit USD]]))</f>
        <v/>
      </c>
      <c r="AA1764" s="226"/>
      <c r="AB1764" s="255"/>
      <c r="AC1764" s="1"/>
      <c r="AD1764" s="15"/>
      <c r="AE1764" s="15" t="str">
        <f>IF(AND(OR(Table1[[#This Row],[Account]]="15030",Table1[[#This Row],[Account]]="15035",Table1[[#This Row],[Account]]="20150"),Table1[[#This Row],[Vendor ID]]=""),1,"")</f>
        <v/>
      </c>
      <c r="AF1764" s="15"/>
      <c r="AG1764" s="15"/>
      <c r="AH1764" s="15"/>
      <c r="AI1764" s="46" t="str">
        <f>IF(Table1[[#This Row],[Posting Date]]&lt;&gt;"","GJ-"&amp;CountryID,"")</f>
        <v/>
      </c>
      <c r="AJ1764" s="59" t="str">
        <f>IF(Table1[[#This Row],[Posting Date]]&lt;&gt;"",Table1[[#This Row],[Posting Date]],"")</f>
        <v/>
      </c>
      <c r="AK1764" s="46"/>
      <c r="AL1764" s="46" t="str">
        <f>IF(Table1[[#This Row],[Description]]&lt;&gt;"",Table1[[#This Row],[Description]],"")</f>
        <v/>
      </c>
      <c r="AM1764" s="46" t="str">
        <f>IF(Table1[[#This Row],[Posting Date]]&lt;&gt;"",Table1[[#This Row],[Reference Number]],"")</f>
        <v/>
      </c>
      <c r="AN1764" s="46" t="str">
        <f>TRIM(Table1[[#This Row],[Line '#]])</f>
        <v/>
      </c>
      <c r="AO1764" s="46" t="str">
        <f>TRIM(Table1[[#This Row],[Account]])</f>
        <v/>
      </c>
      <c r="AP1764" s="46" t="str">
        <f>IF(Table1[[#This Row],[Posting Date]]&lt;&gt;"",$D$5,"")</f>
        <v/>
      </c>
      <c r="AQ1764" s="46" t="str">
        <f>TRIM(Table1[[#This Row],[Departments-Prgrams]])</f>
        <v/>
      </c>
      <c r="AR1764" s="46" t="str">
        <f>TRIM(Table1[[#This Row],[Grant]])</f>
        <v/>
      </c>
      <c r="AS1764" s="46" t="str">
        <f>TRIM(Table1[[#This Row],[Staff ID]])</f>
        <v/>
      </c>
      <c r="AT1764" s="46" t="str">
        <f>IF(TRIM(Table1[[#This Row],[Budget Code]])=0,"",TRIM(Table1[[#This Row],[Budget Code]]))</f>
        <v/>
      </c>
      <c r="AU1764" s="46" t="str">
        <f>IF(Table1[[#This Row],[Line Description]]&lt;&gt;"",Table1[[#This Row],[Line Description]],"")</f>
        <v/>
      </c>
      <c r="AV1764" s="46" t="str">
        <f>IF(Table1[[#This Row],[Cur_Amount Debit]]&gt;0,ROUND(Table1[[#This Row],[Cur_Amount Debit]],2),"")</f>
        <v/>
      </c>
      <c r="AW1764" s="46" t="str">
        <f>IF(Table1[[#This Row],[Cur_Amount Credit]]&gt;0,ROUND(Table1[[#This Row],[Cur_Amount Credit]],2),"")</f>
        <v/>
      </c>
      <c r="AX1764" s="46" t="str">
        <f>LEFT(Table1[[#This Row],[Cur]],3)</f>
        <v/>
      </c>
      <c r="AY1764" s="59"/>
      <c r="AZ1764" s="46"/>
      <c r="BA1764" s="46" t="str">
        <f>IF(Table1[[#This Row],[Cur]]&lt;&gt;"",IF(Table1[[#This Row],[Cur]]="USD","",ExchangeRate),"")</f>
        <v/>
      </c>
      <c r="BB1764" s="46" t="str">
        <f>IF(Table1[[#This Row],[Grant]]&lt;&gt;"",VLOOKUP(Table1[[#This Row],[Grant]],Grants!B:D,3),"")</f>
        <v/>
      </c>
      <c r="BC1764" s="46" t="str">
        <f>TRIM(Table1[[#This Row],[Vendor ID]])</f>
        <v/>
      </c>
      <c r="BD1764">
        <f>IF(Table1[[#This Row],[Reference Number]]=Q1763,BD1763,BD1763+1)</f>
        <v>0</v>
      </c>
    </row>
    <row r="1765" spans="1:56" ht="11.25" customHeight="1" x14ac:dyDescent="0.25">
      <c r="A1765" s="1"/>
      <c r="B1765" s="88" t="str">
        <f>IF(Table1[[#This Row],[Posting Date]]&lt;&gt;"",IF(Table1[[#This Row],[Reference Number]]=Q1764,B1764+1,1),"")</f>
        <v/>
      </c>
      <c r="C1765" s="61"/>
      <c r="D1765" s="61"/>
      <c r="E1765" s="138"/>
      <c r="F1765" s="141" t="str">
        <f>IFERROR(IF(VLOOKUP(Table1[[#This Row],[Budget Code Description]],Dimentions!$X$6:$AC$139,2,FALSE)="","",VLOOKUP(Table1[[#This Row],[Budget Code Description]],Dimentions!$X$6:$AC$139,2,FALSE)),"")</f>
        <v/>
      </c>
      <c r="G1765" s="141"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1" t="str">
        <f>IFERROR(VLOOKUP(Table1[[#This Row],[Budget Code Description]],Table6[#All],8,FALSE),"")</f>
        <v/>
      </c>
      <c r="L1765" s="63"/>
      <c r="M1765" s="65" t="str">
        <f>IFERROR(VLOOKUP(Table1[[#This Row],[Staff ID]],Table2[],2,FALSE),"")</f>
        <v/>
      </c>
      <c r="N1765" s="209" t="str">
        <f>IFERROR(IF(VLOOKUP(Table1[[#This Row],[Budget Code Description]],Dimentions!$X$6:$AC$134,4,FALSE)="","",VLOOKUP(Table1[[#This Row],[Budget Code Description]],Dimentions!$X$6:$AC$134,4,FALSE)),"")</f>
        <v/>
      </c>
      <c r="O1765" s="65" t="str">
        <f>IFERROR(VLOOKUP(Table1[[#This Row],[Vendor ID]],Table549[],2,FALSE),"")</f>
        <v/>
      </c>
      <c r="P1765" s="63"/>
      <c r="Q1765" s="141" t="str">
        <f>IF(Table1[[#This Row],[Posting Date]]&lt;&gt;"",$D$9,"")</f>
        <v/>
      </c>
      <c r="R1765" s="157" t="str">
        <f>IF(Table1[[#This Row],[Posting Date]]&lt;&gt;"",$D$10,"")</f>
        <v/>
      </c>
      <c r="S1765" s="66"/>
      <c r="T1765" s="63"/>
      <c r="U1765" s="67"/>
      <c r="V1765" s="67"/>
      <c r="W1765" s="67" t="str">
        <f t="shared" si="31"/>
        <v/>
      </c>
      <c r="X1765" s="159" t="str">
        <f>IF(E1765="","",(IF(Table1[[#This Row],[Cur]]="USD",Table1[[#This Row],[Cur_Amount Debit]],Table1[[#This Row],[Cur_Amount Debit]]/Table1[[#This Row],[Exchange Rate]])))</f>
        <v/>
      </c>
      <c r="Y1765" s="159" t="str">
        <f>IF(E1765="","",(IF(Table1[[#This Row],[Cur]]="USD",Table1[[#This Row],[Cur_Amount Credit]],Table1[[#This Row],[Cur_Amount Credit]]/ExchangeRate)))</f>
        <v/>
      </c>
      <c r="Z1765" s="201" t="str">
        <f>IF(E1765="","",(Table1[[#This Row],[Debit USD]]-Table1[[#This Row],[Credit USD]]))</f>
        <v/>
      </c>
      <c r="AA1765" s="226"/>
      <c r="AB1765" s="255"/>
      <c r="AC1765" s="1"/>
      <c r="AD1765" s="15"/>
      <c r="AE1765" s="15" t="str">
        <f>IF(AND(OR(Table1[[#This Row],[Account]]="15030",Table1[[#This Row],[Account]]="15035",Table1[[#This Row],[Account]]="20150"),Table1[[#This Row],[Vendor ID]]=""),1,"")</f>
        <v/>
      </c>
      <c r="AF1765" s="15"/>
      <c r="AG1765" s="15"/>
      <c r="AH1765" s="15"/>
      <c r="AI1765" s="46" t="str">
        <f>IF(Table1[[#This Row],[Posting Date]]&lt;&gt;"","GJ-"&amp;CountryID,"")</f>
        <v/>
      </c>
      <c r="AJ1765" s="59" t="str">
        <f>IF(Table1[[#This Row],[Posting Date]]&lt;&gt;"",Table1[[#This Row],[Posting Date]],"")</f>
        <v/>
      </c>
      <c r="AK1765" s="46"/>
      <c r="AL1765" s="46" t="str">
        <f>IF(Table1[[#This Row],[Description]]&lt;&gt;"",Table1[[#This Row],[Description]],"")</f>
        <v/>
      </c>
      <c r="AM1765" s="46" t="str">
        <f>IF(Table1[[#This Row],[Posting Date]]&lt;&gt;"",Table1[[#This Row],[Reference Number]],"")</f>
        <v/>
      </c>
      <c r="AN1765" s="46" t="str">
        <f>TRIM(Table1[[#This Row],[Line '#]])</f>
        <v/>
      </c>
      <c r="AO1765" s="46" t="str">
        <f>TRIM(Table1[[#This Row],[Account]])</f>
        <v/>
      </c>
      <c r="AP1765" s="46" t="str">
        <f>IF(Table1[[#This Row],[Posting Date]]&lt;&gt;"",$D$5,"")</f>
        <v/>
      </c>
      <c r="AQ1765" s="46" t="str">
        <f>TRIM(Table1[[#This Row],[Departments-Prgrams]])</f>
        <v/>
      </c>
      <c r="AR1765" s="46" t="str">
        <f>TRIM(Table1[[#This Row],[Grant]])</f>
        <v/>
      </c>
      <c r="AS1765" s="46" t="str">
        <f>TRIM(Table1[[#This Row],[Staff ID]])</f>
        <v/>
      </c>
      <c r="AT1765" s="46" t="str">
        <f>IF(TRIM(Table1[[#This Row],[Budget Code]])=0,"",TRIM(Table1[[#This Row],[Budget Code]]))</f>
        <v/>
      </c>
      <c r="AU1765" s="46" t="str">
        <f>IF(Table1[[#This Row],[Line Description]]&lt;&gt;"",Table1[[#This Row],[Line Description]],"")</f>
        <v/>
      </c>
      <c r="AV1765" s="46" t="str">
        <f>IF(Table1[[#This Row],[Cur_Amount Debit]]&gt;0,ROUND(Table1[[#This Row],[Cur_Amount Debit]],2),"")</f>
        <v/>
      </c>
      <c r="AW1765" s="46" t="str">
        <f>IF(Table1[[#This Row],[Cur_Amount Credit]]&gt;0,ROUND(Table1[[#This Row],[Cur_Amount Credit]],2),"")</f>
        <v/>
      </c>
      <c r="AX1765" s="46" t="str">
        <f>LEFT(Table1[[#This Row],[Cur]],3)</f>
        <v/>
      </c>
      <c r="AY1765" s="59"/>
      <c r="AZ1765" s="46"/>
      <c r="BA1765" s="46" t="str">
        <f>IF(Table1[[#This Row],[Cur]]&lt;&gt;"",IF(Table1[[#This Row],[Cur]]="USD","",ExchangeRate),"")</f>
        <v/>
      </c>
      <c r="BB1765" s="46" t="str">
        <f>IF(Table1[[#This Row],[Grant]]&lt;&gt;"",VLOOKUP(Table1[[#This Row],[Grant]],Grants!B:D,3),"")</f>
        <v/>
      </c>
      <c r="BC1765" s="46" t="str">
        <f>TRIM(Table1[[#This Row],[Vendor ID]])</f>
        <v/>
      </c>
      <c r="BD1765">
        <f>IF(Table1[[#This Row],[Reference Number]]=Q1764,BD1764,BD1764+1)</f>
        <v>0</v>
      </c>
    </row>
    <row r="1766" spans="1:56" ht="11.25" customHeight="1" x14ac:dyDescent="0.25">
      <c r="A1766" s="1"/>
      <c r="B1766" s="88" t="str">
        <f>IF(Table1[[#This Row],[Posting Date]]&lt;&gt;"",IF(Table1[[#This Row],[Reference Number]]=Q1765,B1765+1,1),"")</f>
        <v/>
      </c>
      <c r="C1766" s="61"/>
      <c r="D1766" s="61"/>
      <c r="E1766" s="138"/>
      <c r="F1766" s="141" t="str">
        <f>IFERROR(IF(VLOOKUP(Table1[[#This Row],[Budget Code Description]],Dimentions!$X$6:$AC$139,2,FALSE)="","",VLOOKUP(Table1[[#This Row],[Budget Code Description]],Dimentions!$X$6:$AC$139,2,FALSE)),"")</f>
        <v/>
      </c>
      <c r="G1766" s="141"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1" t="str">
        <f>IFERROR(VLOOKUP(Table1[[#This Row],[Budget Code Description]],Table6[#All],8,FALSE),"")</f>
        <v/>
      </c>
      <c r="L1766" s="63"/>
      <c r="M1766" s="65" t="str">
        <f>IFERROR(VLOOKUP(Table1[[#This Row],[Staff ID]],Table2[],2,FALSE),"")</f>
        <v/>
      </c>
      <c r="N1766" s="209" t="str">
        <f>IFERROR(IF(VLOOKUP(Table1[[#This Row],[Budget Code Description]],Dimentions!$X$6:$AC$134,4,FALSE)="","",VLOOKUP(Table1[[#This Row],[Budget Code Description]],Dimentions!$X$6:$AC$134,4,FALSE)),"")</f>
        <v/>
      </c>
      <c r="O1766" s="65" t="str">
        <f>IFERROR(VLOOKUP(Table1[[#This Row],[Vendor ID]],Table549[],2,FALSE),"")</f>
        <v/>
      </c>
      <c r="P1766" s="63"/>
      <c r="Q1766" s="141" t="str">
        <f>IF(Table1[[#This Row],[Posting Date]]&lt;&gt;"",$D$9,"")</f>
        <v/>
      </c>
      <c r="R1766" s="157" t="str">
        <f>IF(Table1[[#This Row],[Posting Date]]&lt;&gt;"",$D$10,"")</f>
        <v/>
      </c>
      <c r="S1766" s="66"/>
      <c r="T1766" s="63"/>
      <c r="U1766" s="67"/>
      <c r="V1766" s="67"/>
      <c r="W1766" s="67" t="str">
        <f t="shared" si="31"/>
        <v/>
      </c>
      <c r="X1766" s="159" t="str">
        <f>IF(E1766="","",(IF(Table1[[#This Row],[Cur]]="USD",Table1[[#This Row],[Cur_Amount Debit]],Table1[[#This Row],[Cur_Amount Debit]]/Table1[[#This Row],[Exchange Rate]])))</f>
        <v/>
      </c>
      <c r="Y1766" s="159" t="str">
        <f>IF(E1766="","",(IF(Table1[[#This Row],[Cur]]="USD",Table1[[#This Row],[Cur_Amount Credit]],Table1[[#This Row],[Cur_Amount Credit]]/ExchangeRate)))</f>
        <v/>
      </c>
      <c r="Z1766" s="201" t="str">
        <f>IF(E1766="","",(Table1[[#This Row],[Debit USD]]-Table1[[#This Row],[Credit USD]]))</f>
        <v/>
      </c>
      <c r="AA1766" s="226"/>
      <c r="AB1766" s="255"/>
      <c r="AC1766" s="1"/>
      <c r="AD1766" s="15"/>
      <c r="AE1766" s="15" t="str">
        <f>IF(AND(OR(Table1[[#This Row],[Account]]="15030",Table1[[#This Row],[Account]]="15035",Table1[[#This Row],[Account]]="20150"),Table1[[#This Row],[Vendor ID]]=""),1,"")</f>
        <v/>
      </c>
      <c r="AF1766" s="15"/>
      <c r="AG1766" s="15"/>
      <c r="AH1766" s="15"/>
      <c r="AI1766" s="46" t="str">
        <f>IF(Table1[[#This Row],[Posting Date]]&lt;&gt;"","GJ-"&amp;CountryID,"")</f>
        <v/>
      </c>
      <c r="AJ1766" s="59" t="str">
        <f>IF(Table1[[#This Row],[Posting Date]]&lt;&gt;"",Table1[[#This Row],[Posting Date]],"")</f>
        <v/>
      </c>
      <c r="AK1766" s="46"/>
      <c r="AL1766" s="46" t="str">
        <f>IF(Table1[[#This Row],[Description]]&lt;&gt;"",Table1[[#This Row],[Description]],"")</f>
        <v/>
      </c>
      <c r="AM1766" s="46" t="str">
        <f>IF(Table1[[#This Row],[Posting Date]]&lt;&gt;"",Table1[[#This Row],[Reference Number]],"")</f>
        <v/>
      </c>
      <c r="AN1766" s="46" t="str">
        <f>TRIM(Table1[[#This Row],[Line '#]])</f>
        <v/>
      </c>
      <c r="AO1766" s="46" t="str">
        <f>TRIM(Table1[[#This Row],[Account]])</f>
        <v/>
      </c>
      <c r="AP1766" s="46" t="str">
        <f>IF(Table1[[#This Row],[Posting Date]]&lt;&gt;"",$D$5,"")</f>
        <v/>
      </c>
      <c r="AQ1766" s="46" t="str">
        <f>TRIM(Table1[[#This Row],[Departments-Prgrams]])</f>
        <v/>
      </c>
      <c r="AR1766" s="46" t="str">
        <f>TRIM(Table1[[#This Row],[Grant]])</f>
        <v/>
      </c>
      <c r="AS1766" s="46" t="str">
        <f>TRIM(Table1[[#This Row],[Staff ID]])</f>
        <v/>
      </c>
      <c r="AT1766" s="46" t="str">
        <f>IF(TRIM(Table1[[#This Row],[Budget Code]])=0,"",TRIM(Table1[[#This Row],[Budget Code]]))</f>
        <v/>
      </c>
      <c r="AU1766" s="46" t="str">
        <f>IF(Table1[[#This Row],[Line Description]]&lt;&gt;"",Table1[[#This Row],[Line Description]],"")</f>
        <v/>
      </c>
      <c r="AV1766" s="46" t="str">
        <f>IF(Table1[[#This Row],[Cur_Amount Debit]]&gt;0,ROUND(Table1[[#This Row],[Cur_Amount Debit]],2),"")</f>
        <v/>
      </c>
      <c r="AW1766" s="46" t="str">
        <f>IF(Table1[[#This Row],[Cur_Amount Credit]]&gt;0,ROUND(Table1[[#This Row],[Cur_Amount Credit]],2),"")</f>
        <v/>
      </c>
      <c r="AX1766" s="46" t="str">
        <f>LEFT(Table1[[#This Row],[Cur]],3)</f>
        <v/>
      </c>
      <c r="AY1766" s="59"/>
      <c r="AZ1766" s="46"/>
      <c r="BA1766" s="46" t="str">
        <f>IF(Table1[[#This Row],[Cur]]&lt;&gt;"",IF(Table1[[#This Row],[Cur]]="USD","",ExchangeRate),"")</f>
        <v/>
      </c>
      <c r="BB1766" s="46" t="str">
        <f>IF(Table1[[#This Row],[Grant]]&lt;&gt;"",VLOOKUP(Table1[[#This Row],[Grant]],Grants!B:D,3),"")</f>
        <v/>
      </c>
      <c r="BC1766" s="46" t="str">
        <f>TRIM(Table1[[#This Row],[Vendor ID]])</f>
        <v/>
      </c>
      <c r="BD1766">
        <f>IF(Table1[[#This Row],[Reference Number]]=Q1765,BD1765,BD1765+1)</f>
        <v>0</v>
      </c>
    </row>
    <row r="1767" spans="1:56" ht="11.25" customHeight="1" x14ac:dyDescent="0.25">
      <c r="A1767" s="1"/>
      <c r="B1767" s="88" t="str">
        <f>IF(Table1[[#This Row],[Posting Date]]&lt;&gt;"",IF(Table1[[#This Row],[Reference Number]]=Q1766,B1766+1,1),"")</f>
        <v/>
      </c>
      <c r="C1767" s="61"/>
      <c r="D1767" s="61"/>
      <c r="E1767" s="138"/>
      <c r="F1767" s="141" t="str">
        <f>IFERROR(IF(VLOOKUP(Table1[[#This Row],[Budget Code Description]],Dimentions!$X$6:$AC$139,2,FALSE)="","",VLOOKUP(Table1[[#This Row],[Budget Code Description]],Dimentions!$X$6:$AC$139,2,FALSE)),"")</f>
        <v/>
      </c>
      <c r="G1767" s="141"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1" t="str">
        <f>IFERROR(VLOOKUP(Table1[[#This Row],[Budget Code Description]],Table6[#All],8,FALSE),"")</f>
        <v/>
      </c>
      <c r="L1767" s="63"/>
      <c r="M1767" s="65" t="str">
        <f>IFERROR(VLOOKUP(Table1[[#This Row],[Staff ID]],Table2[],2,FALSE),"")</f>
        <v/>
      </c>
      <c r="N1767" s="209" t="str">
        <f>IFERROR(IF(VLOOKUP(Table1[[#This Row],[Budget Code Description]],Dimentions!$X$6:$AC$134,4,FALSE)="","",VLOOKUP(Table1[[#This Row],[Budget Code Description]],Dimentions!$X$6:$AC$134,4,FALSE)),"")</f>
        <v/>
      </c>
      <c r="O1767" s="65" t="str">
        <f>IFERROR(VLOOKUP(Table1[[#This Row],[Vendor ID]],Table549[],2,FALSE),"")</f>
        <v/>
      </c>
      <c r="P1767" s="63"/>
      <c r="Q1767" s="141" t="str">
        <f>IF(Table1[[#This Row],[Posting Date]]&lt;&gt;"",$D$9,"")</f>
        <v/>
      </c>
      <c r="R1767" s="157" t="str">
        <f>IF(Table1[[#This Row],[Posting Date]]&lt;&gt;"",$D$10,"")</f>
        <v/>
      </c>
      <c r="S1767" s="66"/>
      <c r="T1767" s="63"/>
      <c r="U1767" s="67"/>
      <c r="V1767" s="67"/>
      <c r="W1767" s="67" t="str">
        <f t="shared" si="31"/>
        <v/>
      </c>
      <c r="X1767" s="159" t="str">
        <f>IF(E1767="","",(IF(Table1[[#This Row],[Cur]]="USD",Table1[[#This Row],[Cur_Amount Debit]],Table1[[#This Row],[Cur_Amount Debit]]/Table1[[#This Row],[Exchange Rate]])))</f>
        <v/>
      </c>
      <c r="Y1767" s="159" t="str">
        <f>IF(E1767="","",(IF(Table1[[#This Row],[Cur]]="USD",Table1[[#This Row],[Cur_Amount Credit]],Table1[[#This Row],[Cur_Amount Credit]]/ExchangeRate)))</f>
        <v/>
      </c>
      <c r="Z1767" s="201" t="str">
        <f>IF(E1767="","",(Table1[[#This Row],[Debit USD]]-Table1[[#This Row],[Credit USD]]))</f>
        <v/>
      </c>
      <c r="AA1767" s="226"/>
      <c r="AB1767" s="255"/>
      <c r="AC1767" s="1"/>
      <c r="AD1767" s="15"/>
      <c r="AE1767" s="15" t="str">
        <f>IF(AND(OR(Table1[[#This Row],[Account]]="15030",Table1[[#This Row],[Account]]="15035",Table1[[#This Row],[Account]]="20150"),Table1[[#This Row],[Vendor ID]]=""),1,"")</f>
        <v/>
      </c>
      <c r="AF1767" s="15"/>
      <c r="AG1767" s="15"/>
      <c r="AH1767" s="15"/>
      <c r="AI1767" s="46" t="str">
        <f>IF(Table1[[#This Row],[Posting Date]]&lt;&gt;"","GJ-"&amp;CountryID,"")</f>
        <v/>
      </c>
      <c r="AJ1767" s="59" t="str">
        <f>IF(Table1[[#This Row],[Posting Date]]&lt;&gt;"",Table1[[#This Row],[Posting Date]],"")</f>
        <v/>
      </c>
      <c r="AK1767" s="46"/>
      <c r="AL1767" s="46" t="str">
        <f>IF(Table1[[#This Row],[Description]]&lt;&gt;"",Table1[[#This Row],[Description]],"")</f>
        <v/>
      </c>
      <c r="AM1767" s="46" t="str">
        <f>IF(Table1[[#This Row],[Posting Date]]&lt;&gt;"",Table1[[#This Row],[Reference Number]],"")</f>
        <v/>
      </c>
      <c r="AN1767" s="46" t="str">
        <f>TRIM(Table1[[#This Row],[Line '#]])</f>
        <v/>
      </c>
      <c r="AO1767" s="46" t="str">
        <f>TRIM(Table1[[#This Row],[Account]])</f>
        <v/>
      </c>
      <c r="AP1767" s="46" t="str">
        <f>IF(Table1[[#This Row],[Posting Date]]&lt;&gt;"",$D$5,"")</f>
        <v/>
      </c>
      <c r="AQ1767" s="46" t="str">
        <f>TRIM(Table1[[#This Row],[Departments-Prgrams]])</f>
        <v/>
      </c>
      <c r="AR1767" s="46" t="str">
        <f>TRIM(Table1[[#This Row],[Grant]])</f>
        <v/>
      </c>
      <c r="AS1767" s="46" t="str">
        <f>TRIM(Table1[[#This Row],[Staff ID]])</f>
        <v/>
      </c>
      <c r="AT1767" s="46" t="str">
        <f>IF(TRIM(Table1[[#This Row],[Budget Code]])=0,"",TRIM(Table1[[#This Row],[Budget Code]]))</f>
        <v/>
      </c>
      <c r="AU1767" s="46" t="str">
        <f>IF(Table1[[#This Row],[Line Description]]&lt;&gt;"",Table1[[#This Row],[Line Description]],"")</f>
        <v/>
      </c>
      <c r="AV1767" s="46" t="str">
        <f>IF(Table1[[#This Row],[Cur_Amount Debit]]&gt;0,ROUND(Table1[[#This Row],[Cur_Amount Debit]],2),"")</f>
        <v/>
      </c>
      <c r="AW1767" s="46" t="str">
        <f>IF(Table1[[#This Row],[Cur_Amount Credit]]&gt;0,ROUND(Table1[[#This Row],[Cur_Amount Credit]],2),"")</f>
        <v/>
      </c>
      <c r="AX1767" s="46" t="str">
        <f>LEFT(Table1[[#This Row],[Cur]],3)</f>
        <v/>
      </c>
      <c r="AY1767" s="59"/>
      <c r="AZ1767" s="46"/>
      <c r="BA1767" s="46" t="str">
        <f>IF(Table1[[#This Row],[Cur]]&lt;&gt;"",IF(Table1[[#This Row],[Cur]]="USD","",ExchangeRate),"")</f>
        <v/>
      </c>
      <c r="BB1767" s="46" t="str">
        <f>IF(Table1[[#This Row],[Grant]]&lt;&gt;"",VLOOKUP(Table1[[#This Row],[Grant]],Grants!B:D,3),"")</f>
        <v/>
      </c>
      <c r="BC1767" s="46" t="str">
        <f>TRIM(Table1[[#This Row],[Vendor ID]])</f>
        <v/>
      </c>
      <c r="BD1767">
        <f>IF(Table1[[#This Row],[Reference Number]]=Q1766,BD1766,BD1766+1)</f>
        <v>0</v>
      </c>
    </row>
    <row r="1768" spans="1:56" ht="11.25" customHeight="1" x14ac:dyDescent="0.25">
      <c r="A1768" s="1"/>
      <c r="B1768" s="88" t="str">
        <f>IF(Table1[[#This Row],[Posting Date]]&lt;&gt;"",IF(Table1[[#This Row],[Reference Number]]=Q1767,B1767+1,1),"")</f>
        <v/>
      </c>
      <c r="C1768" s="61"/>
      <c r="D1768" s="61"/>
      <c r="E1768" s="138"/>
      <c r="F1768" s="141" t="str">
        <f>IFERROR(IF(VLOOKUP(Table1[[#This Row],[Budget Code Description]],Dimentions!$X$6:$AC$139,2,FALSE)="","",VLOOKUP(Table1[[#This Row],[Budget Code Description]],Dimentions!$X$6:$AC$139,2,FALSE)),"")</f>
        <v/>
      </c>
      <c r="G1768" s="141"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1" t="str">
        <f>IFERROR(VLOOKUP(Table1[[#This Row],[Budget Code Description]],Table6[#All],8,FALSE),"")</f>
        <v/>
      </c>
      <c r="L1768" s="63"/>
      <c r="M1768" s="65" t="str">
        <f>IFERROR(VLOOKUP(Table1[[#This Row],[Staff ID]],Table2[],2,FALSE),"")</f>
        <v/>
      </c>
      <c r="N1768" s="209" t="str">
        <f>IFERROR(IF(VLOOKUP(Table1[[#This Row],[Budget Code Description]],Dimentions!$X$6:$AC$134,4,FALSE)="","",VLOOKUP(Table1[[#This Row],[Budget Code Description]],Dimentions!$X$6:$AC$134,4,FALSE)),"")</f>
        <v/>
      </c>
      <c r="O1768" s="65" t="str">
        <f>IFERROR(VLOOKUP(Table1[[#This Row],[Vendor ID]],Table549[],2,FALSE),"")</f>
        <v/>
      </c>
      <c r="P1768" s="63"/>
      <c r="Q1768" s="141" t="str">
        <f>IF(Table1[[#This Row],[Posting Date]]&lt;&gt;"",$D$9,"")</f>
        <v/>
      </c>
      <c r="R1768" s="157" t="str">
        <f>IF(Table1[[#This Row],[Posting Date]]&lt;&gt;"",$D$10,"")</f>
        <v/>
      </c>
      <c r="S1768" s="66"/>
      <c r="T1768" s="63"/>
      <c r="U1768" s="67"/>
      <c r="V1768" s="67"/>
      <c r="W1768" s="67" t="str">
        <f t="shared" si="31"/>
        <v/>
      </c>
      <c r="X1768" s="159" t="str">
        <f>IF(E1768="","",(IF(Table1[[#This Row],[Cur]]="USD",Table1[[#This Row],[Cur_Amount Debit]],Table1[[#This Row],[Cur_Amount Debit]]/Table1[[#This Row],[Exchange Rate]])))</f>
        <v/>
      </c>
      <c r="Y1768" s="159" t="str">
        <f>IF(E1768="","",(IF(Table1[[#This Row],[Cur]]="USD",Table1[[#This Row],[Cur_Amount Credit]],Table1[[#This Row],[Cur_Amount Credit]]/ExchangeRate)))</f>
        <v/>
      </c>
      <c r="Z1768" s="201" t="str">
        <f>IF(E1768="","",(Table1[[#This Row],[Debit USD]]-Table1[[#This Row],[Credit USD]]))</f>
        <v/>
      </c>
      <c r="AA1768" s="226"/>
      <c r="AB1768" s="255"/>
      <c r="AC1768" s="1"/>
      <c r="AD1768" s="15"/>
      <c r="AE1768" s="15" t="str">
        <f>IF(AND(OR(Table1[[#This Row],[Account]]="15030",Table1[[#This Row],[Account]]="15035",Table1[[#This Row],[Account]]="20150"),Table1[[#This Row],[Vendor ID]]=""),1,"")</f>
        <v/>
      </c>
      <c r="AF1768" s="15"/>
      <c r="AG1768" s="15"/>
      <c r="AH1768" s="15"/>
      <c r="AI1768" s="46" t="str">
        <f>IF(Table1[[#This Row],[Posting Date]]&lt;&gt;"","GJ-"&amp;CountryID,"")</f>
        <v/>
      </c>
      <c r="AJ1768" s="59" t="str">
        <f>IF(Table1[[#This Row],[Posting Date]]&lt;&gt;"",Table1[[#This Row],[Posting Date]],"")</f>
        <v/>
      </c>
      <c r="AK1768" s="46"/>
      <c r="AL1768" s="46" t="str">
        <f>IF(Table1[[#This Row],[Description]]&lt;&gt;"",Table1[[#This Row],[Description]],"")</f>
        <v/>
      </c>
      <c r="AM1768" s="46" t="str">
        <f>IF(Table1[[#This Row],[Posting Date]]&lt;&gt;"",Table1[[#This Row],[Reference Number]],"")</f>
        <v/>
      </c>
      <c r="AN1768" s="46" t="str">
        <f>TRIM(Table1[[#This Row],[Line '#]])</f>
        <v/>
      </c>
      <c r="AO1768" s="46" t="str">
        <f>TRIM(Table1[[#This Row],[Account]])</f>
        <v/>
      </c>
      <c r="AP1768" s="46" t="str">
        <f>IF(Table1[[#This Row],[Posting Date]]&lt;&gt;"",$D$5,"")</f>
        <v/>
      </c>
      <c r="AQ1768" s="46" t="str">
        <f>TRIM(Table1[[#This Row],[Departments-Prgrams]])</f>
        <v/>
      </c>
      <c r="AR1768" s="46" t="str">
        <f>TRIM(Table1[[#This Row],[Grant]])</f>
        <v/>
      </c>
      <c r="AS1768" s="46" t="str">
        <f>TRIM(Table1[[#This Row],[Staff ID]])</f>
        <v/>
      </c>
      <c r="AT1768" s="46" t="str">
        <f>IF(TRIM(Table1[[#This Row],[Budget Code]])=0,"",TRIM(Table1[[#This Row],[Budget Code]]))</f>
        <v/>
      </c>
      <c r="AU1768" s="46" t="str">
        <f>IF(Table1[[#This Row],[Line Description]]&lt;&gt;"",Table1[[#This Row],[Line Description]],"")</f>
        <v/>
      </c>
      <c r="AV1768" s="46" t="str">
        <f>IF(Table1[[#This Row],[Cur_Amount Debit]]&gt;0,ROUND(Table1[[#This Row],[Cur_Amount Debit]],2),"")</f>
        <v/>
      </c>
      <c r="AW1768" s="46" t="str">
        <f>IF(Table1[[#This Row],[Cur_Amount Credit]]&gt;0,ROUND(Table1[[#This Row],[Cur_Amount Credit]],2),"")</f>
        <v/>
      </c>
      <c r="AX1768" s="46" t="str">
        <f>LEFT(Table1[[#This Row],[Cur]],3)</f>
        <v/>
      </c>
      <c r="AY1768" s="59"/>
      <c r="AZ1768" s="46"/>
      <c r="BA1768" s="46" t="str">
        <f>IF(Table1[[#This Row],[Cur]]&lt;&gt;"",IF(Table1[[#This Row],[Cur]]="USD","",ExchangeRate),"")</f>
        <v/>
      </c>
      <c r="BB1768" s="46" t="str">
        <f>IF(Table1[[#This Row],[Grant]]&lt;&gt;"",VLOOKUP(Table1[[#This Row],[Grant]],Grants!B:D,3),"")</f>
        <v/>
      </c>
      <c r="BC1768" s="46" t="str">
        <f>TRIM(Table1[[#This Row],[Vendor ID]])</f>
        <v/>
      </c>
      <c r="BD1768">
        <f>IF(Table1[[#This Row],[Reference Number]]=Q1767,BD1767,BD1767+1)</f>
        <v>0</v>
      </c>
    </row>
    <row r="1769" spans="1:56" ht="11.25" customHeight="1" x14ac:dyDescent="0.25">
      <c r="A1769" s="1"/>
      <c r="B1769" s="88" t="str">
        <f>IF(Table1[[#This Row],[Posting Date]]&lt;&gt;"",IF(Table1[[#This Row],[Reference Number]]=Q1768,B1768+1,1),"")</f>
        <v/>
      </c>
      <c r="C1769" s="61"/>
      <c r="D1769" s="61"/>
      <c r="E1769" s="138"/>
      <c r="F1769" s="141" t="str">
        <f>IFERROR(IF(VLOOKUP(Table1[[#This Row],[Budget Code Description]],Dimentions!$X$6:$AC$139,2,FALSE)="","",VLOOKUP(Table1[[#This Row],[Budget Code Description]],Dimentions!$X$6:$AC$139,2,FALSE)),"")</f>
        <v/>
      </c>
      <c r="G1769" s="141"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1" t="str">
        <f>IFERROR(VLOOKUP(Table1[[#This Row],[Budget Code Description]],Table6[#All],8,FALSE),"")</f>
        <v/>
      </c>
      <c r="L1769" s="63"/>
      <c r="M1769" s="65" t="str">
        <f>IFERROR(VLOOKUP(Table1[[#This Row],[Staff ID]],Table2[],2,FALSE),"")</f>
        <v/>
      </c>
      <c r="N1769" s="209" t="str">
        <f>IFERROR(IF(VLOOKUP(Table1[[#This Row],[Budget Code Description]],Dimentions!$X$6:$AC$134,4,FALSE)="","",VLOOKUP(Table1[[#This Row],[Budget Code Description]],Dimentions!$X$6:$AC$134,4,FALSE)),"")</f>
        <v/>
      </c>
      <c r="O1769" s="65" t="str">
        <f>IFERROR(VLOOKUP(Table1[[#This Row],[Vendor ID]],Table549[],2,FALSE),"")</f>
        <v/>
      </c>
      <c r="P1769" s="63"/>
      <c r="Q1769" s="141" t="str">
        <f>IF(Table1[[#This Row],[Posting Date]]&lt;&gt;"",$D$9,"")</f>
        <v/>
      </c>
      <c r="R1769" s="157" t="str">
        <f>IF(Table1[[#This Row],[Posting Date]]&lt;&gt;"",$D$10,"")</f>
        <v/>
      </c>
      <c r="S1769" s="66"/>
      <c r="T1769" s="63"/>
      <c r="U1769" s="67"/>
      <c r="V1769" s="67"/>
      <c r="W1769" s="67" t="str">
        <f t="shared" si="31"/>
        <v/>
      </c>
      <c r="X1769" s="159" t="str">
        <f>IF(E1769="","",(IF(Table1[[#This Row],[Cur]]="USD",Table1[[#This Row],[Cur_Amount Debit]],Table1[[#This Row],[Cur_Amount Debit]]/Table1[[#This Row],[Exchange Rate]])))</f>
        <v/>
      </c>
      <c r="Y1769" s="159" t="str">
        <f>IF(E1769="","",(IF(Table1[[#This Row],[Cur]]="USD",Table1[[#This Row],[Cur_Amount Credit]],Table1[[#This Row],[Cur_Amount Credit]]/ExchangeRate)))</f>
        <v/>
      </c>
      <c r="Z1769" s="201" t="str">
        <f>IF(E1769="","",(Table1[[#This Row],[Debit USD]]-Table1[[#This Row],[Credit USD]]))</f>
        <v/>
      </c>
      <c r="AA1769" s="226"/>
      <c r="AB1769" s="255"/>
      <c r="AC1769" s="1"/>
      <c r="AD1769" s="15"/>
      <c r="AE1769" s="15" t="str">
        <f>IF(AND(OR(Table1[[#This Row],[Account]]="15030",Table1[[#This Row],[Account]]="15035",Table1[[#This Row],[Account]]="20150"),Table1[[#This Row],[Vendor ID]]=""),1,"")</f>
        <v/>
      </c>
      <c r="AF1769" s="15"/>
      <c r="AG1769" s="15"/>
      <c r="AH1769" s="15"/>
      <c r="AI1769" s="46" t="str">
        <f>IF(Table1[[#This Row],[Posting Date]]&lt;&gt;"","GJ-"&amp;CountryID,"")</f>
        <v/>
      </c>
      <c r="AJ1769" s="59" t="str">
        <f>IF(Table1[[#This Row],[Posting Date]]&lt;&gt;"",Table1[[#This Row],[Posting Date]],"")</f>
        <v/>
      </c>
      <c r="AK1769" s="46"/>
      <c r="AL1769" s="46" t="str">
        <f>IF(Table1[[#This Row],[Description]]&lt;&gt;"",Table1[[#This Row],[Description]],"")</f>
        <v/>
      </c>
      <c r="AM1769" s="46" t="str">
        <f>IF(Table1[[#This Row],[Posting Date]]&lt;&gt;"",Table1[[#This Row],[Reference Number]],"")</f>
        <v/>
      </c>
      <c r="AN1769" s="46" t="str">
        <f>TRIM(Table1[[#This Row],[Line '#]])</f>
        <v/>
      </c>
      <c r="AO1769" s="46" t="str">
        <f>TRIM(Table1[[#This Row],[Account]])</f>
        <v/>
      </c>
      <c r="AP1769" s="46" t="str">
        <f>IF(Table1[[#This Row],[Posting Date]]&lt;&gt;"",$D$5,"")</f>
        <v/>
      </c>
      <c r="AQ1769" s="46" t="str">
        <f>TRIM(Table1[[#This Row],[Departments-Prgrams]])</f>
        <v/>
      </c>
      <c r="AR1769" s="46" t="str">
        <f>TRIM(Table1[[#This Row],[Grant]])</f>
        <v/>
      </c>
      <c r="AS1769" s="46" t="str">
        <f>TRIM(Table1[[#This Row],[Staff ID]])</f>
        <v/>
      </c>
      <c r="AT1769" s="46" t="str">
        <f>IF(TRIM(Table1[[#This Row],[Budget Code]])=0,"",TRIM(Table1[[#This Row],[Budget Code]]))</f>
        <v/>
      </c>
      <c r="AU1769" s="46" t="str">
        <f>IF(Table1[[#This Row],[Line Description]]&lt;&gt;"",Table1[[#This Row],[Line Description]],"")</f>
        <v/>
      </c>
      <c r="AV1769" s="46" t="str">
        <f>IF(Table1[[#This Row],[Cur_Amount Debit]]&gt;0,ROUND(Table1[[#This Row],[Cur_Amount Debit]],2),"")</f>
        <v/>
      </c>
      <c r="AW1769" s="46" t="str">
        <f>IF(Table1[[#This Row],[Cur_Amount Credit]]&gt;0,ROUND(Table1[[#This Row],[Cur_Amount Credit]],2),"")</f>
        <v/>
      </c>
      <c r="AX1769" s="46" t="str">
        <f>LEFT(Table1[[#This Row],[Cur]],3)</f>
        <v/>
      </c>
      <c r="AY1769" s="59"/>
      <c r="AZ1769" s="46"/>
      <c r="BA1769" s="46" t="str">
        <f>IF(Table1[[#This Row],[Cur]]&lt;&gt;"",IF(Table1[[#This Row],[Cur]]="USD","",ExchangeRate),"")</f>
        <v/>
      </c>
      <c r="BB1769" s="46" t="str">
        <f>IF(Table1[[#This Row],[Grant]]&lt;&gt;"",VLOOKUP(Table1[[#This Row],[Grant]],Grants!B:D,3),"")</f>
        <v/>
      </c>
      <c r="BC1769" s="46" t="str">
        <f>TRIM(Table1[[#This Row],[Vendor ID]])</f>
        <v/>
      </c>
      <c r="BD1769">
        <f>IF(Table1[[#This Row],[Reference Number]]=Q1768,BD1768,BD1768+1)</f>
        <v>0</v>
      </c>
    </row>
    <row r="1770" spans="1:56" ht="11.25" customHeight="1" x14ac:dyDescent="0.25">
      <c r="A1770" s="1"/>
      <c r="B1770" s="88" t="str">
        <f>IF(Table1[[#This Row],[Posting Date]]&lt;&gt;"",IF(Table1[[#This Row],[Reference Number]]=Q1769,B1769+1,1),"")</f>
        <v/>
      </c>
      <c r="C1770" s="61"/>
      <c r="D1770" s="61"/>
      <c r="E1770" s="138"/>
      <c r="F1770" s="141" t="str">
        <f>IFERROR(IF(VLOOKUP(Table1[[#This Row],[Budget Code Description]],Dimentions!$X$6:$AC$139,2,FALSE)="","",VLOOKUP(Table1[[#This Row],[Budget Code Description]],Dimentions!$X$6:$AC$139,2,FALSE)),"")</f>
        <v/>
      </c>
      <c r="G1770" s="141"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1" t="str">
        <f>IFERROR(VLOOKUP(Table1[[#This Row],[Budget Code Description]],Table6[#All],8,FALSE),"")</f>
        <v/>
      </c>
      <c r="L1770" s="63"/>
      <c r="M1770" s="65" t="str">
        <f>IFERROR(VLOOKUP(Table1[[#This Row],[Staff ID]],Table2[],2,FALSE),"")</f>
        <v/>
      </c>
      <c r="N1770" s="209" t="str">
        <f>IFERROR(IF(VLOOKUP(Table1[[#This Row],[Budget Code Description]],Dimentions!$X$6:$AC$134,4,FALSE)="","",VLOOKUP(Table1[[#This Row],[Budget Code Description]],Dimentions!$X$6:$AC$134,4,FALSE)),"")</f>
        <v/>
      </c>
      <c r="O1770" s="65" t="str">
        <f>IFERROR(VLOOKUP(Table1[[#This Row],[Vendor ID]],Table549[],2,FALSE),"")</f>
        <v/>
      </c>
      <c r="P1770" s="63"/>
      <c r="Q1770" s="141" t="str">
        <f>IF(Table1[[#This Row],[Posting Date]]&lt;&gt;"",$D$9,"")</f>
        <v/>
      </c>
      <c r="R1770" s="157" t="str">
        <f>IF(Table1[[#This Row],[Posting Date]]&lt;&gt;"",$D$10,"")</f>
        <v/>
      </c>
      <c r="S1770" s="66"/>
      <c r="T1770" s="63"/>
      <c r="U1770" s="67"/>
      <c r="V1770" s="67"/>
      <c r="W1770" s="67" t="str">
        <f t="shared" si="31"/>
        <v/>
      </c>
      <c r="X1770" s="159" t="str">
        <f>IF(E1770="","",(IF(Table1[[#This Row],[Cur]]="USD",Table1[[#This Row],[Cur_Amount Debit]],Table1[[#This Row],[Cur_Amount Debit]]/Table1[[#This Row],[Exchange Rate]])))</f>
        <v/>
      </c>
      <c r="Y1770" s="159" t="str">
        <f>IF(E1770="","",(IF(Table1[[#This Row],[Cur]]="USD",Table1[[#This Row],[Cur_Amount Credit]],Table1[[#This Row],[Cur_Amount Credit]]/ExchangeRate)))</f>
        <v/>
      </c>
      <c r="Z1770" s="201" t="str">
        <f>IF(E1770="","",(Table1[[#This Row],[Debit USD]]-Table1[[#This Row],[Credit USD]]))</f>
        <v/>
      </c>
      <c r="AA1770" s="226"/>
      <c r="AB1770" s="255"/>
      <c r="AC1770" s="1"/>
      <c r="AD1770" s="15"/>
      <c r="AE1770" s="15" t="str">
        <f>IF(AND(OR(Table1[[#This Row],[Account]]="15030",Table1[[#This Row],[Account]]="15035",Table1[[#This Row],[Account]]="20150"),Table1[[#This Row],[Vendor ID]]=""),1,"")</f>
        <v/>
      </c>
      <c r="AF1770" s="15"/>
      <c r="AG1770" s="15"/>
      <c r="AH1770" s="15"/>
      <c r="AI1770" s="46" t="str">
        <f>IF(Table1[[#This Row],[Posting Date]]&lt;&gt;"","GJ-"&amp;CountryID,"")</f>
        <v/>
      </c>
      <c r="AJ1770" s="59" t="str">
        <f>IF(Table1[[#This Row],[Posting Date]]&lt;&gt;"",Table1[[#This Row],[Posting Date]],"")</f>
        <v/>
      </c>
      <c r="AK1770" s="46"/>
      <c r="AL1770" s="46" t="str">
        <f>IF(Table1[[#This Row],[Description]]&lt;&gt;"",Table1[[#This Row],[Description]],"")</f>
        <v/>
      </c>
      <c r="AM1770" s="46" t="str">
        <f>IF(Table1[[#This Row],[Posting Date]]&lt;&gt;"",Table1[[#This Row],[Reference Number]],"")</f>
        <v/>
      </c>
      <c r="AN1770" s="46" t="str">
        <f>TRIM(Table1[[#This Row],[Line '#]])</f>
        <v/>
      </c>
      <c r="AO1770" s="46" t="str">
        <f>TRIM(Table1[[#This Row],[Account]])</f>
        <v/>
      </c>
      <c r="AP1770" s="46" t="str">
        <f>IF(Table1[[#This Row],[Posting Date]]&lt;&gt;"",$D$5,"")</f>
        <v/>
      </c>
      <c r="AQ1770" s="46" t="str">
        <f>TRIM(Table1[[#This Row],[Departments-Prgrams]])</f>
        <v/>
      </c>
      <c r="AR1770" s="46" t="str">
        <f>TRIM(Table1[[#This Row],[Grant]])</f>
        <v/>
      </c>
      <c r="AS1770" s="46" t="str">
        <f>TRIM(Table1[[#This Row],[Staff ID]])</f>
        <v/>
      </c>
      <c r="AT1770" s="46" t="str">
        <f>IF(TRIM(Table1[[#This Row],[Budget Code]])=0,"",TRIM(Table1[[#This Row],[Budget Code]]))</f>
        <v/>
      </c>
      <c r="AU1770" s="46" t="str">
        <f>IF(Table1[[#This Row],[Line Description]]&lt;&gt;"",Table1[[#This Row],[Line Description]],"")</f>
        <v/>
      </c>
      <c r="AV1770" s="46" t="str">
        <f>IF(Table1[[#This Row],[Cur_Amount Debit]]&gt;0,ROUND(Table1[[#This Row],[Cur_Amount Debit]],2),"")</f>
        <v/>
      </c>
      <c r="AW1770" s="46" t="str">
        <f>IF(Table1[[#This Row],[Cur_Amount Credit]]&gt;0,ROUND(Table1[[#This Row],[Cur_Amount Credit]],2),"")</f>
        <v/>
      </c>
      <c r="AX1770" s="46" t="str">
        <f>LEFT(Table1[[#This Row],[Cur]],3)</f>
        <v/>
      </c>
      <c r="AY1770" s="59"/>
      <c r="AZ1770" s="46"/>
      <c r="BA1770" s="46" t="str">
        <f>IF(Table1[[#This Row],[Cur]]&lt;&gt;"",IF(Table1[[#This Row],[Cur]]="USD","",ExchangeRate),"")</f>
        <v/>
      </c>
      <c r="BB1770" s="46" t="str">
        <f>IF(Table1[[#This Row],[Grant]]&lt;&gt;"",VLOOKUP(Table1[[#This Row],[Grant]],Grants!B:D,3),"")</f>
        <v/>
      </c>
      <c r="BC1770" s="46" t="str">
        <f>TRIM(Table1[[#This Row],[Vendor ID]])</f>
        <v/>
      </c>
      <c r="BD1770">
        <f>IF(Table1[[#This Row],[Reference Number]]=Q1769,BD1769,BD1769+1)</f>
        <v>0</v>
      </c>
    </row>
    <row r="1771" spans="1:56" ht="11.25" customHeight="1" x14ac:dyDescent="0.25">
      <c r="A1771" s="1"/>
      <c r="B1771" s="88" t="str">
        <f>IF(Table1[[#This Row],[Posting Date]]&lt;&gt;"",IF(Table1[[#This Row],[Reference Number]]=Q1770,B1770+1,1),"")</f>
        <v/>
      </c>
      <c r="C1771" s="61"/>
      <c r="D1771" s="61"/>
      <c r="E1771" s="138"/>
      <c r="F1771" s="141" t="str">
        <f>IFERROR(IF(VLOOKUP(Table1[[#This Row],[Budget Code Description]],Dimentions!$X$6:$AC$139,2,FALSE)="","",VLOOKUP(Table1[[#This Row],[Budget Code Description]],Dimentions!$X$6:$AC$139,2,FALSE)),"")</f>
        <v/>
      </c>
      <c r="G1771" s="141"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1" t="str">
        <f>IFERROR(VLOOKUP(Table1[[#This Row],[Budget Code Description]],Table6[#All],8,FALSE),"")</f>
        <v/>
      </c>
      <c r="L1771" s="63"/>
      <c r="M1771" s="65" t="str">
        <f>IFERROR(VLOOKUP(Table1[[#This Row],[Staff ID]],Table2[],2,FALSE),"")</f>
        <v/>
      </c>
      <c r="N1771" s="209" t="str">
        <f>IFERROR(IF(VLOOKUP(Table1[[#This Row],[Budget Code Description]],Dimentions!$X$6:$AC$134,4,FALSE)="","",VLOOKUP(Table1[[#This Row],[Budget Code Description]],Dimentions!$X$6:$AC$134,4,FALSE)),"")</f>
        <v/>
      </c>
      <c r="O1771" s="65" t="str">
        <f>IFERROR(VLOOKUP(Table1[[#This Row],[Vendor ID]],Table549[],2,FALSE),"")</f>
        <v/>
      </c>
      <c r="P1771" s="63"/>
      <c r="Q1771" s="141" t="str">
        <f>IF(Table1[[#This Row],[Posting Date]]&lt;&gt;"",$D$9,"")</f>
        <v/>
      </c>
      <c r="R1771" s="157" t="str">
        <f>IF(Table1[[#This Row],[Posting Date]]&lt;&gt;"",$D$10,"")</f>
        <v/>
      </c>
      <c r="S1771" s="66"/>
      <c r="T1771" s="63"/>
      <c r="U1771" s="67"/>
      <c r="V1771" s="67"/>
      <c r="W1771" s="67" t="str">
        <f t="shared" si="31"/>
        <v/>
      </c>
      <c r="X1771" s="159" t="str">
        <f>IF(E1771="","",(IF(Table1[[#This Row],[Cur]]="USD",Table1[[#This Row],[Cur_Amount Debit]],Table1[[#This Row],[Cur_Amount Debit]]/Table1[[#This Row],[Exchange Rate]])))</f>
        <v/>
      </c>
      <c r="Y1771" s="159" t="str">
        <f>IF(E1771="","",(IF(Table1[[#This Row],[Cur]]="USD",Table1[[#This Row],[Cur_Amount Credit]],Table1[[#This Row],[Cur_Amount Credit]]/ExchangeRate)))</f>
        <v/>
      </c>
      <c r="Z1771" s="201" t="str">
        <f>IF(E1771="","",(Table1[[#This Row],[Debit USD]]-Table1[[#This Row],[Credit USD]]))</f>
        <v/>
      </c>
      <c r="AA1771" s="226"/>
      <c r="AB1771" s="255"/>
      <c r="AC1771" s="1"/>
      <c r="AD1771" s="15"/>
      <c r="AE1771" s="15" t="str">
        <f>IF(AND(OR(Table1[[#This Row],[Account]]="15030",Table1[[#This Row],[Account]]="15035",Table1[[#This Row],[Account]]="20150"),Table1[[#This Row],[Vendor ID]]=""),1,"")</f>
        <v/>
      </c>
      <c r="AF1771" s="15"/>
      <c r="AG1771" s="15"/>
      <c r="AH1771" s="15"/>
      <c r="AI1771" s="46" t="str">
        <f>IF(Table1[[#This Row],[Posting Date]]&lt;&gt;"","GJ-"&amp;CountryID,"")</f>
        <v/>
      </c>
      <c r="AJ1771" s="59" t="str">
        <f>IF(Table1[[#This Row],[Posting Date]]&lt;&gt;"",Table1[[#This Row],[Posting Date]],"")</f>
        <v/>
      </c>
      <c r="AK1771" s="46"/>
      <c r="AL1771" s="46" t="str">
        <f>IF(Table1[[#This Row],[Description]]&lt;&gt;"",Table1[[#This Row],[Description]],"")</f>
        <v/>
      </c>
      <c r="AM1771" s="46" t="str">
        <f>IF(Table1[[#This Row],[Posting Date]]&lt;&gt;"",Table1[[#This Row],[Reference Number]],"")</f>
        <v/>
      </c>
      <c r="AN1771" s="46" t="str">
        <f>TRIM(Table1[[#This Row],[Line '#]])</f>
        <v/>
      </c>
      <c r="AO1771" s="46" t="str">
        <f>TRIM(Table1[[#This Row],[Account]])</f>
        <v/>
      </c>
      <c r="AP1771" s="46" t="str">
        <f>IF(Table1[[#This Row],[Posting Date]]&lt;&gt;"",$D$5,"")</f>
        <v/>
      </c>
      <c r="AQ1771" s="46" t="str">
        <f>TRIM(Table1[[#This Row],[Departments-Prgrams]])</f>
        <v/>
      </c>
      <c r="AR1771" s="46" t="str">
        <f>TRIM(Table1[[#This Row],[Grant]])</f>
        <v/>
      </c>
      <c r="AS1771" s="46" t="str">
        <f>TRIM(Table1[[#This Row],[Staff ID]])</f>
        <v/>
      </c>
      <c r="AT1771" s="46" t="str">
        <f>IF(TRIM(Table1[[#This Row],[Budget Code]])=0,"",TRIM(Table1[[#This Row],[Budget Code]]))</f>
        <v/>
      </c>
      <c r="AU1771" s="46" t="str">
        <f>IF(Table1[[#This Row],[Line Description]]&lt;&gt;"",Table1[[#This Row],[Line Description]],"")</f>
        <v/>
      </c>
      <c r="AV1771" s="46" t="str">
        <f>IF(Table1[[#This Row],[Cur_Amount Debit]]&gt;0,ROUND(Table1[[#This Row],[Cur_Amount Debit]],2),"")</f>
        <v/>
      </c>
      <c r="AW1771" s="46" t="str">
        <f>IF(Table1[[#This Row],[Cur_Amount Credit]]&gt;0,ROUND(Table1[[#This Row],[Cur_Amount Credit]],2),"")</f>
        <v/>
      </c>
      <c r="AX1771" s="46" t="str">
        <f>LEFT(Table1[[#This Row],[Cur]],3)</f>
        <v/>
      </c>
      <c r="AY1771" s="59"/>
      <c r="AZ1771" s="46"/>
      <c r="BA1771" s="46" t="str">
        <f>IF(Table1[[#This Row],[Cur]]&lt;&gt;"",IF(Table1[[#This Row],[Cur]]="USD","",ExchangeRate),"")</f>
        <v/>
      </c>
      <c r="BB1771" s="46" t="str">
        <f>IF(Table1[[#This Row],[Grant]]&lt;&gt;"",VLOOKUP(Table1[[#This Row],[Grant]],Grants!B:D,3),"")</f>
        <v/>
      </c>
      <c r="BC1771" s="46" t="str">
        <f>TRIM(Table1[[#This Row],[Vendor ID]])</f>
        <v/>
      </c>
      <c r="BD1771">
        <f>IF(Table1[[#This Row],[Reference Number]]=Q1770,BD1770,BD1770+1)</f>
        <v>0</v>
      </c>
    </row>
    <row r="1772" spans="1:56" ht="11.25" customHeight="1" x14ac:dyDescent="0.25">
      <c r="A1772" s="1"/>
      <c r="B1772" s="88" t="str">
        <f>IF(Table1[[#This Row],[Posting Date]]&lt;&gt;"",IF(Table1[[#This Row],[Reference Number]]=Q1771,B1771+1,1),"")</f>
        <v/>
      </c>
      <c r="C1772" s="61"/>
      <c r="D1772" s="61"/>
      <c r="E1772" s="138"/>
      <c r="F1772" s="141" t="str">
        <f>IFERROR(IF(VLOOKUP(Table1[[#This Row],[Budget Code Description]],Dimentions!$X$6:$AC$139,2,FALSE)="","",VLOOKUP(Table1[[#This Row],[Budget Code Description]],Dimentions!$X$6:$AC$139,2,FALSE)),"")</f>
        <v/>
      </c>
      <c r="G1772" s="141"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1" t="str">
        <f>IFERROR(VLOOKUP(Table1[[#This Row],[Budget Code Description]],Table6[#All],8,FALSE),"")</f>
        <v/>
      </c>
      <c r="L1772" s="63"/>
      <c r="M1772" s="65" t="str">
        <f>IFERROR(VLOOKUP(Table1[[#This Row],[Staff ID]],Table2[],2,FALSE),"")</f>
        <v/>
      </c>
      <c r="N1772" s="209" t="str">
        <f>IFERROR(IF(VLOOKUP(Table1[[#This Row],[Budget Code Description]],Dimentions!$X$6:$AC$134,4,FALSE)="","",VLOOKUP(Table1[[#This Row],[Budget Code Description]],Dimentions!$X$6:$AC$134,4,FALSE)),"")</f>
        <v/>
      </c>
      <c r="O1772" s="65" t="str">
        <f>IFERROR(VLOOKUP(Table1[[#This Row],[Vendor ID]],Table549[],2,FALSE),"")</f>
        <v/>
      </c>
      <c r="P1772" s="63"/>
      <c r="Q1772" s="141" t="str">
        <f>IF(Table1[[#This Row],[Posting Date]]&lt;&gt;"",$D$9,"")</f>
        <v/>
      </c>
      <c r="R1772" s="157" t="str">
        <f>IF(Table1[[#This Row],[Posting Date]]&lt;&gt;"",$D$10,"")</f>
        <v/>
      </c>
      <c r="S1772" s="66"/>
      <c r="T1772" s="63"/>
      <c r="U1772" s="67"/>
      <c r="V1772" s="67"/>
      <c r="W1772" s="67" t="str">
        <f t="shared" si="31"/>
        <v/>
      </c>
      <c r="X1772" s="159" t="str">
        <f>IF(E1772="","",(IF(Table1[[#This Row],[Cur]]="USD",Table1[[#This Row],[Cur_Amount Debit]],Table1[[#This Row],[Cur_Amount Debit]]/Table1[[#This Row],[Exchange Rate]])))</f>
        <v/>
      </c>
      <c r="Y1772" s="159" t="str">
        <f>IF(E1772="","",(IF(Table1[[#This Row],[Cur]]="USD",Table1[[#This Row],[Cur_Amount Credit]],Table1[[#This Row],[Cur_Amount Credit]]/ExchangeRate)))</f>
        <v/>
      </c>
      <c r="Z1772" s="201" t="str">
        <f>IF(E1772="","",(Table1[[#This Row],[Debit USD]]-Table1[[#This Row],[Credit USD]]))</f>
        <v/>
      </c>
      <c r="AA1772" s="226"/>
      <c r="AB1772" s="255"/>
      <c r="AC1772" s="1"/>
      <c r="AD1772" s="15"/>
      <c r="AE1772" s="15" t="str">
        <f>IF(AND(OR(Table1[[#This Row],[Account]]="15030",Table1[[#This Row],[Account]]="15035",Table1[[#This Row],[Account]]="20150"),Table1[[#This Row],[Vendor ID]]=""),1,"")</f>
        <v/>
      </c>
      <c r="AF1772" s="15"/>
      <c r="AG1772" s="15"/>
      <c r="AH1772" s="15"/>
      <c r="AI1772" s="46" t="str">
        <f>IF(Table1[[#This Row],[Posting Date]]&lt;&gt;"","GJ-"&amp;CountryID,"")</f>
        <v/>
      </c>
      <c r="AJ1772" s="59" t="str">
        <f>IF(Table1[[#This Row],[Posting Date]]&lt;&gt;"",Table1[[#This Row],[Posting Date]],"")</f>
        <v/>
      </c>
      <c r="AK1772" s="46"/>
      <c r="AL1772" s="46" t="str">
        <f>IF(Table1[[#This Row],[Description]]&lt;&gt;"",Table1[[#This Row],[Description]],"")</f>
        <v/>
      </c>
      <c r="AM1772" s="46" t="str">
        <f>IF(Table1[[#This Row],[Posting Date]]&lt;&gt;"",Table1[[#This Row],[Reference Number]],"")</f>
        <v/>
      </c>
      <c r="AN1772" s="46" t="str">
        <f>TRIM(Table1[[#This Row],[Line '#]])</f>
        <v/>
      </c>
      <c r="AO1772" s="46" t="str">
        <f>TRIM(Table1[[#This Row],[Account]])</f>
        <v/>
      </c>
      <c r="AP1772" s="46" t="str">
        <f>IF(Table1[[#This Row],[Posting Date]]&lt;&gt;"",$D$5,"")</f>
        <v/>
      </c>
      <c r="AQ1772" s="46" t="str">
        <f>TRIM(Table1[[#This Row],[Departments-Prgrams]])</f>
        <v/>
      </c>
      <c r="AR1772" s="46" t="str">
        <f>TRIM(Table1[[#This Row],[Grant]])</f>
        <v/>
      </c>
      <c r="AS1772" s="46" t="str">
        <f>TRIM(Table1[[#This Row],[Staff ID]])</f>
        <v/>
      </c>
      <c r="AT1772" s="46" t="str">
        <f>IF(TRIM(Table1[[#This Row],[Budget Code]])=0,"",TRIM(Table1[[#This Row],[Budget Code]]))</f>
        <v/>
      </c>
      <c r="AU1772" s="46" t="str">
        <f>IF(Table1[[#This Row],[Line Description]]&lt;&gt;"",Table1[[#This Row],[Line Description]],"")</f>
        <v/>
      </c>
      <c r="AV1772" s="46" t="str">
        <f>IF(Table1[[#This Row],[Cur_Amount Debit]]&gt;0,ROUND(Table1[[#This Row],[Cur_Amount Debit]],2),"")</f>
        <v/>
      </c>
      <c r="AW1772" s="46" t="str">
        <f>IF(Table1[[#This Row],[Cur_Amount Credit]]&gt;0,ROUND(Table1[[#This Row],[Cur_Amount Credit]],2),"")</f>
        <v/>
      </c>
      <c r="AX1772" s="46" t="str">
        <f>LEFT(Table1[[#This Row],[Cur]],3)</f>
        <v/>
      </c>
      <c r="AY1772" s="59"/>
      <c r="AZ1772" s="46"/>
      <c r="BA1772" s="46" t="str">
        <f>IF(Table1[[#This Row],[Cur]]&lt;&gt;"",IF(Table1[[#This Row],[Cur]]="USD","",ExchangeRate),"")</f>
        <v/>
      </c>
      <c r="BB1772" s="46" t="str">
        <f>IF(Table1[[#This Row],[Grant]]&lt;&gt;"",VLOOKUP(Table1[[#This Row],[Grant]],Grants!B:D,3),"")</f>
        <v/>
      </c>
      <c r="BC1772" s="46" t="str">
        <f>TRIM(Table1[[#This Row],[Vendor ID]])</f>
        <v/>
      </c>
      <c r="BD1772">
        <f>IF(Table1[[#This Row],[Reference Number]]=Q1771,BD1771,BD1771+1)</f>
        <v>0</v>
      </c>
    </row>
    <row r="1773" spans="1:56" ht="11.25" customHeight="1" x14ac:dyDescent="0.25">
      <c r="A1773" s="1"/>
      <c r="B1773" s="88" t="str">
        <f>IF(Table1[[#This Row],[Posting Date]]&lt;&gt;"",IF(Table1[[#This Row],[Reference Number]]=Q1772,B1772+1,1),"")</f>
        <v/>
      </c>
      <c r="C1773" s="61"/>
      <c r="D1773" s="61"/>
      <c r="E1773" s="138"/>
      <c r="F1773" s="141" t="str">
        <f>IFERROR(IF(VLOOKUP(Table1[[#This Row],[Budget Code Description]],Dimentions!$X$6:$AC$139,2,FALSE)="","",VLOOKUP(Table1[[#This Row],[Budget Code Description]],Dimentions!$X$6:$AC$139,2,FALSE)),"")</f>
        <v/>
      </c>
      <c r="G1773" s="141"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1" t="str">
        <f>IFERROR(VLOOKUP(Table1[[#This Row],[Budget Code Description]],Table6[#All],8,FALSE),"")</f>
        <v/>
      </c>
      <c r="L1773" s="63"/>
      <c r="M1773" s="65" t="str">
        <f>IFERROR(VLOOKUP(Table1[[#This Row],[Staff ID]],Table2[],2,FALSE),"")</f>
        <v/>
      </c>
      <c r="N1773" s="209" t="str">
        <f>IFERROR(IF(VLOOKUP(Table1[[#This Row],[Budget Code Description]],Dimentions!$X$6:$AC$134,4,FALSE)="","",VLOOKUP(Table1[[#This Row],[Budget Code Description]],Dimentions!$X$6:$AC$134,4,FALSE)),"")</f>
        <v/>
      </c>
      <c r="O1773" s="65" t="str">
        <f>IFERROR(VLOOKUP(Table1[[#This Row],[Vendor ID]],Table549[],2,FALSE),"")</f>
        <v/>
      </c>
      <c r="P1773" s="63"/>
      <c r="Q1773" s="141" t="str">
        <f>IF(Table1[[#This Row],[Posting Date]]&lt;&gt;"",$D$9,"")</f>
        <v/>
      </c>
      <c r="R1773" s="157" t="str">
        <f>IF(Table1[[#This Row],[Posting Date]]&lt;&gt;"",$D$10,"")</f>
        <v/>
      </c>
      <c r="S1773" s="66"/>
      <c r="T1773" s="63"/>
      <c r="U1773" s="67"/>
      <c r="V1773" s="67"/>
      <c r="W1773" s="67" t="str">
        <f t="shared" si="31"/>
        <v/>
      </c>
      <c r="X1773" s="159" t="str">
        <f>IF(E1773="","",(IF(Table1[[#This Row],[Cur]]="USD",Table1[[#This Row],[Cur_Amount Debit]],Table1[[#This Row],[Cur_Amount Debit]]/Table1[[#This Row],[Exchange Rate]])))</f>
        <v/>
      </c>
      <c r="Y1773" s="159" t="str">
        <f>IF(E1773="","",(IF(Table1[[#This Row],[Cur]]="USD",Table1[[#This Row],[Cur_Amount Credit]],Table1[[#This Row],[Cur_Amount Credit]]/ExchangeRate)))</f>
        <v/>
      </c>
      <c r="Z1773" s="201" t="str">
        <f>IF(E1773="","",(Table1[[#This Row],[Debit USD]]-Table1[[#This Row],[Credit USD]]))</f>
        <v/>
      </c>
      <c r="AA1773" s="226"/>
      <c r="AB1773" s="255"/>
      <c r="AC1773" s="1"/>
      <c r="AD1773" s="15"/>
      <c r="AE1773" s="15" t="str">
        <f>IF(AND(OR(Table1[[#This Row],[Account]]="15030",Table1[[#This Row],[Account]]="15035",Table1[[#This Row],[Account]]="20150"),Table1[[#This Row],[Vendor ID]]=""),1,"")</f>
        <v/>
      </c>
      <c r="AF1773" s="15"/>
      <c r="AG1773" s="15"/>
      <c r="AH1773" s="15"/>
      <c r="AI1773" s="46" t="str">
        <f>IF(Table1[[#This Row],[Posting Date]]&lt;&gt;"","GJ-"&amp;CountryID,"")</f>
        <v/>
      </c>
      <c r="AJ1773" s="59" t="str">
        <f>IF(Table1[[#This Row],[Posting Date]]&lt;&gt;"",Table1[[#This Row],[Posting Date]],"")</f>
        <v/>
      </c>
      <c r="AK1773" s="46"/>
      <c r="AL1773" s="46" t="str">
        <f>IF(Table1[[#This Row],[Description]]&lt;&gt;"",Table1[[#This Row],[Description]],"")</f>
        <v/>
      </c>
      <c r="AM1773" s="46" t="str">
        <f>IF(Table1[[#This Row],[Posting Date]]&lt;&gt;"",Table1[[#This Row],[Reference Number]],"")</f>
        <v/>
      </c>
      <c r="AN1773" s="46" t="str">
        <f>TRIM(Table1[[#This Row],[Line '#]])</f>
        <v/>
      </c>
      <c r="AO1773" s="46" t="str">
        <f>TRIM(Table1[[#This Row],[Account]])</f>
        <v/>
      </c>
      <c r="AP1773" s="46" t="str">
        <f>IF(Table1[[#This Row],[Posting Date]]&lt;&gt;"",$D$5,"")</f>
        <v/>
      </c>
      <c r="AQ1773" s="46" t="str">
        <f>TRIM(Table1[[#This Row],[Departments-Prgrams]])</f>
        <v/>
      </c>
      <c r="AR1773" s="46" t="str">
        <f>TRIM(Table1[[#This Row],[Grant]])</f>
        <v/>
      </c>
      <c r="AS1773" s="46" t="str">
        <f>TRIM(Table1[[#This Row],[Staff ID]])</f>
        <v/>
      </c>
      <c r="AT1773" s="46" t="str">
        <f>IF(TRIM(Table1[[#This Row],[Budget Code]])=0,"",TRIM(Table1[[#This Row],[Budget Code]]))</f>
        <v/>
      </c>
      <c r="AU1773" s="46" t="str">
        <f>IF(Table1[[#This Row],[Line Description]]&lt;&gt;"",Table1[[#This Row],[Line Description]],"")</f>
        <v/>
      </c>
      <c r="AV1773" s="46" t="str">
        <f>IF(Table1[[#This Row],[Cur_Amount Debit]]&gt;0,ROUND(Table1[[#This Row],[Cur_Amount Debit]],2),"")</f>
        <v/>
      </c>
      <c r="AW1773" s="46" t="str">
        <f>IF(Table1[[#This Row],[Cur_Amount Credit]]&gt;0,ROUND(Table1[[#This Row],[Cur_Amount Credit]],2),"")</f>
        <v/>
      </c>
      <c r="AX1773" s="46" t="str">
        <f>LEFT(Table1[[#This Row],[Cur]],3)</f>
        <v/>
      </c>
      <c r="AY1773" s="59"/>
      <c r="AZ1773" s="46"/>
      <c r="BA1773" s="46" t="str">
        <f>IF(Table1[[#This Row],[Cur]]&lt;&gt;"",IF(Table1[[#This Row],[Cur]]="USD","",ExchangeRate),"")</f>
        <v/>
      </c>
      <c r="BB1773" s="46" t="str">
        <f>IF(Table1[[#This Row],[Grant]]&lt;&gt;"",VLOOKUP(Table1[[#This Row],[Grant]],Grants!B:D,3),"")</f>
        <v/>
      </c>
      <c r="BC1773" s="46" t="str">
        <f>TRIM(Table1[[#This Row],[Vendor ID]])</f>
        <v/>
      </c>
      <c r="BD1773">
        <f>IF(Table1[[#This Row],[Reference Number]]=Q1772,BD1772,BD1772+1)</f>
        <v>0</v>
      </c>
    </row>
    <row r="1774" spans="1:56" ht="11.25" customHeight="1" x14ac:dyDescent="0.25">
      <c r="A1774" s="1"/>
      <c r="B1774" s="88" t="str">
        <f>IF(Table1[[#This Row],[Posting Date]]&lt;&gt;"",IF(Table1[[#This Row],[Reference Number]]=Q1773,B1773+1,1),"")</f>
        <v/>
      </c>
      <c r="C1774" s="61"/>
      <c r="D1774" s="61"/>
      <c r="E1774" s="138"/>
      <c r="F1774" s="141" t="str">
        <f>IFERROR(IF(VLOOKUP(Table1[[#This Row],[Budget Code Description]],Dimentions!$X$6:$AC$139,2,FALSE)="","",VLOOKUP(Table1[[#This Row],[Budget Code Description]],Dimentions!$X$6:$AC$139,2,FALSE)),"")</f>
        <v/>
      </c>
      <c r="G1774" s="141"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1" t="str">
        <f>IFERROR(VLOOKUP(Table1[[#This Row],[Budget Code Description]],Table6[#All],8,FALSE),"")</f>
        <v/>
      </c>
      <c r="L1774" s="63"/>
      <c r="M1774" s="65" t="str">
        <f>IFERROR(VLOOKUP(Table1[[#This Row],[Staff ID]],Table2[],2,FALSE),"")</f>
        <v/>
      </c>
      <c r="N1774" s="209" t="str">
        <f>IFERROR(IF(VLOOKUP(Table1[[#This Row],[Budget Code Description]],Dimentions!$X$6:$AC$134,4,FALSE)="","",VLOOKUP(Table1[[#This Row],[Budget Code Description]],Dimentions!$X$6:$AC$134,4,FALSE)),"")</f>
        <v/>
      </c>
      <c r="O1774" s="65" t="str">
        <f>IFERROR(VLOOKUP(Table1[[#This Row],[Vendor ID]],Table549[],2,FALSE),"")</f>
        <v/>
      </c>
      <c r="P1774" s="63"/>
      <c r="Q1774" s="141" t="str">
        <f>IF(Table1[[#This Row],[Posting Date]]&lt;&gt;"",$D$9,"")</f>
        <v/>
      </c>
      <c r="R1774" s="157" t="str">
        <f>IF(Table1[[#This Row],[Posting Date]]&lt;&gt;"",$D$10,"")</f>
        <v/>
      </c>
      <c r="S1774" s="66"/>
      <c r="T1774" s="63"/>
      <c r="U1774" s="67"/>
      <c r="V1774" s="67"/>
      <c r="W1774" s="67" t="str">
        <f t="shared" si="31"/>
        <v/>
      </c>
      <c r="X1774" s="159" t="str">
        <f>IF(E1774="","",(IF(Table1[[#This Row],[Cur]]="USD",Table1[[#This Row],[Cur_Amount Debit]],Table1[[#This Row],[Cur_Amount Debit]]/Table1[[#This Row],[Exchange Rate]])))</f>
        <v/>
      </c>
      <c r="Y1774" s="159" t="str">
        <f>IF(E1774="","",(IF(Table1[[#This Row],[Cur]]="USD",Table1[[#This Row],[Cur_Amount Credit]],Table1[[#This Row],[Cur_Amount Credit]]/ExchangeRate)))</f>
        <v/>
      </c>
      <c r="Z1774" s="201" t="str">
        <f>IF(E1774="","",(Table1[[#This Row],[Debit USD]]-Table1[[#This Row],[Credit USD]]))</f>
        <v/>
      </c>
      <c r="AA1774" s="226"/>
      <c r="AB1774" s="255"/>
      <c r="AC1774" s="1"/>
      <c r="AD1774" s="15"/>
      <c r="AE1774" s="15" t="str">
        <f>IF(AND(OR(Table1[[#This Row],[Account]]="15030",Table1[[#This Row],[Account]]="15035",Table1[[#This Row],[Account]]="20150"),Table1[[#This Row],[Vendor ID]]=""),1,"")</f>
        <v/>
      </c>
      <c r="AF1774" s="15"/>
      <c r="AG1774" s="15"/>
      <c r="AH1774" s="15"/>
      <c r="AI1774" s="46" t="str">
        <f>IF(Table1[[#This Row],[Posting Date]]&lt;&gt;"","GJ-"&amp;CountryID,"")</f>
        <v/>
      </c>
      <c r="AJ1774" s="59" t="str">
        <f>IF(Table1[[#This Row],[Posting Date]]&lt;&gt;"",Table1[[#This Row],[Posting Date]],"")</f>
        <v/>
      </c>
      <c r="AK1774" s="46"/>
      <c r="AL1774" s="46" t="str">
        <f>IF(Table1[[#This Row],[Description]]&lt;&gt;"",Table1[[#This Row],[Description]],"")</f>
        <v/>
      </c>
      <c r="AM1774" s="46" t="str">
        <f>IF(Table1[[#This Row],[Posting Date]]&lt;&gt;"",Table1[[#This Row],[Reference Number]],"")</f>
        <v/>
      </c>
      <c r="AN1774" s="46" t="str">
        <f>TRIM(Table1[[#This Row],[Line '#]])</f>
        <v/>
      </c>
      <c r="AO1774" s="46" t="str">
        <f>TRIM(Table1[[#This Row],[Account]])</f>
        <v/>
      </c>
      <c r="AP1774" s="46" t="str">
        <f>IF(Table1[[#This Row],[Posting Date]]&lt;&gt;"",$D$5,"")</f>
        <v/>
      </c>
      <c r="AQ1774" s="46" t="str">
        <f>TRIM(Table1[[#This Row],[Departments-Prgrams]])</f>
        <v/>
      </c>
      <c r="AR1774" s="46" t="str">
        <f>TRIM(Table1[[#This Row],[Grant]])</f>
        <v/>
      </c>
      <c r="AS1774" s="46" t="str">
        <f>TRIM(Table1[[#This Row],[Staff ID]])</f>
        <v/>
      </c>
      <c r="AT1774" s="46" t="str">
        <f>IF(TRIM(Table1[[#This Row],[Budget Code]])=0,"",TRIM(Table1[[#This Row],[Budget Code]]))</f>
        <v/>
      </c>
      <c r="AU1774" s="46" t="str">
        <f>IF(Table1[[#This Row],[Line Description]]&lt;&gt;"",Table1[[#This Row],[Line Description]],"")</f>
        <v/>
      </c>
      <c r="AV1774" s="46" t="str">
        <f>IF(Table1[[#This Row],[Cur_Amount Debit]]&gt;0,ROUND(Table1[[#This Row],[Cur_Amount Debit]],2),"")</f>
        <v/>
      </c>
      <c r="AW1774" s="46" t="str">
        <f>IF(Table1[[#This Row],[Cur_Amount Credit]]&gt;0,ROUND(Table1[[#This Row],[Cur_Amount Credit]],2),"")</f>
        <v/>
      </c>
      <c r="AX1774" s="46" t="str">
        <f>LEFT(Table1[[#This Row],[Cur]],3)</f>
        <v/>
      </c>
      <c r="AY1774" s="59"/>
      <c r="AZ1774" s="46"/>
      <c r="BA1774" s="46" t="str">
        <f>IF(Table1[[#This Row],[Cur]]&lt;&gt;"",IF(Table1[[#This Row],[Cur]]="USD","",ExchangeRate),"")</f>
        <v/>
      </c>
      <c r="BB1774" s="46" t="str">
        <f>IF(Table1[[#This Row],[Grant]]&lt;&gt;"",VLOOKUP(Table1[[#This Row],[Grant]],Grants!B:D,3),"")</f>
        <v/>
      </c>
      <c r="BC1774" s="46" t="str">
        <f>TRIM(Table1[[#This Row],[Vendor ID]])</f>
        <v/>
      </c>
      <c r="BD1774">
        <f>IF(Table1[[#This Row],[Reference Number]]=Q1773,BD1773,BD1773+1)</f>
        <v>0</v>
      </c>
    </row>
    <row r="1775" spans="1:56" ht="11.25" customHeight="1" x14ac:dyDescent="0.25">
      <c r="A1775" s="1"/>
      <c r="B1775" s="88" t="str">
        <f>IF(Table1[[#This Row],[Posting Date]]&lt;&gt;"",IF(Table1[[#This Row],[Reference Number]]=Q1774,B1774+1,1),"")</f>
        <v/>
      </c>
      <c r="C1775" s="61"/>
      <c r="D1775" s="61"/>
      <c r="E1775" s="138"/>
      <c r="F1775" s="141" t="str">
        <f>IFERROR(IF(VLOOKUP(Table1[[#This Row],[Budget Code Description]],Dimentions!$X$6:$AC$139,2,FALSE)="","",VLOOKUP(Table1[[#This Row],[Budget Code Description]],Dimentions!$X$6:$AC$139,2,FALSE)),"")</f>
        <v/>
      </c>
      <c r="G1775" s="141"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1" t="str">
        <f>IFERROR(VLOOKUP(Table1[[#This Row],[Budget Code Description]],Table6[#All],8,FALSE),"")</f>
        <v/>
      </c>
      <c r="L1775" s="63"/>
      <c r="M1775" s="65" t="str">
        <f>IFERROR(VLOOKUP(Table1[[#This Row],[Staff ID]],Table2[],2,FALSE),"")</f>
        <v/>
      </c>
      <c r="N1775" s="209" t="str">
        <f>IFERROR(IF(VLOOKUP(Table1[[#This Row],[Budget Code Description]],Dimentions!$X$6:$AC$134,4,FALSE)="","",VLOOKUP(Table1[[#This Row],[Budget Code Description]],Dimentions!$X$6:$AC$134,4,FALSE)),"")</f>
        <v/>
      </c>
      <c r="O1775" s="65" t="str">
        <f>IFERROR(VLOOKUP(Table1[[#This Row],[Vendor ID]],Table549[],2,FALSE),"")</f>
        <v/>
      </c>
      <c r="P1775" s="63"/>
      <c r="Q1775" s="141" t="str">
        <f>IF(Table1[[#This Row],[Posting Date]]&lt;&gt;"",$D$9,"")</f>
        <v/>
      </c>
      <c r="R1775" s="157" t="str">
        <f>IF(Table1[[#This Row],[Posting Date]]&lt;&gt;"",$D$10,"")</f>
        <v/>
      </c>
      <c r="S1775" s="66"/>
      <c r="T1775" s="63"/>
      <c r="U1775" s="67"/>
      <c r="V1775" s="67"/>
      <c r="W1775" s="67" t="str">
        <f t="shared" ref="W1775:W1838" si="32">IF(E1775="","",(ExchangeRate))</f>
        <v/>
      </c>
      <c r="X1775" s="159" t="str">
        <f>IF(E1775="","",(IF(Table1[[#This Row],[Cur]]="USD",Table1[[#This Row],[Cur_Amount Debit]],Table1[[#This Row],[Cur_Amount Debit]]/Table1[[#This Row],[Exchange Rate]])))</f>
        <v/>
      </c>
      <c r="Y1775" s="159" t="str">
        <f>IF(E1775="","",(IF(Table1[[#This Row],[Cur]]="USD",Table1[[#This Row],[Cur_Amount Credit]],Table1[[#This Row],[Cur_Amount Credit]]/ExchangeRate)))</f>
        <v/>
      </c>
      <c r="Z1775" s="201" t="str">
        <f>IF(E1775="","",(Table1[[#This Row],[Debit USD]]-Table1[[#This Row],[Credit USD]]))</f>
        <v/>
      </c>
      <c r="AA1775" s="226"/>
      <c r="AB1775" s="255"/>
      <c r="AC1775" s="1"/>
      <c r="AD1775" s="15"/>
      <c r="AE1775" s="15" t="str">
        <f>IF(AND(OR(Table1[[#This Row],[Account]]="15030",Table1[[#This Row],[Account]]="15035",Table1[[#This Row],[Account]]="20150"),Table1[[#This Row],[Vendor ID]]=""),1,"")</f>
        <v/>
      </c>
      <c r="AF1775" s="15"/>
      <c r="AG1775" s="15"/>
      <c r="AH1775" s="15"/>
      <c r="AI1775" s="46" t="str">
        <f>IF(Table1[[#This Row],[Posting Date]]&lt;&gt;"","GJ-"&amp;CountryID,"")</f>
        <v/>
      </c>
      <c r="AJ1775" s="59" t="str">
        <f>IF(Table1[[#This Row],[Posting Date]]&lt;&gt;"",Table1[[#This Row],[Posting Date]],"")</f>
        <v/>
      </c>
      <c r="AK1775" s="46"/>
      <c r="AL1775" s="46" t="str">
        <f>IF(Table1[[#This Row],[Description]]&lt;&gt;"",Table1[[#This Row],[Description]],"")</f>
        <v/>
      </c>
      <c r="AM1775" s="46" t="str">
        <f>IF(Table1[[#This Row],[Posting Date]]&lt;&gt;"",Table1[[#This Row],[Reference Number]],"")</f>
        <v/>
      </c>
      <c r="AN1775" s="46" t="str">
        <f>TRIM(Table1[[#This Row],[Line '#]])</f>
        <v/>
      </c>
      <c r="AO1775" s="46" t="str">
        <f>TRIM(Table1[[#This Row],[Account]])</f>
        <v/>
      </c>
      <c r="AP1775" s="46" t="str">
        <f>IF(Table1[[#This Row],[Posting Date]]&lt;&gt;"",$D$5,"")</f>
        <v/>
      </c>
      <c r="AQ1775" s="46" t="str">
        <f>TRIM(Table1[[#This Row],[Departments-Prgrams]])</f>
        <v/>
      </c>
      <c r="AR1775" s="46" t="str">
        <f>TRIM(Table1[[#This Row],[Grant]])</f>
        <v/>
      </c>
      <c r="AS1775" s="46" t="str">
        <f>TRIM(Table1[[#This Row],[Staff ID]])</f>
        <v/>
      </c>
      <c r="AT1775" s="46" t="str">
        <f>IF(TRIM(Table1[[#This Row],[Budget Code]])=0,"",TRIM(Table1[[#This Row],[Budget Code]]))</f>
        <v/>
      </c>
      <c r="AU1775" s="46" t="str">
        <f>IF(Table1[[#This Row],[Line Description]]&lt;&gt;"",Table1[[#This Row],[Line Description]],"")</f>
        <v/>
      </c>
      <c r="AV1775" s="46" t="str">
        <f>IF(Table1[[#This Row],[Cur_Amount Debit]]&gt;0,ROUND(Table1[[#This Row],[Cur_Amount Debit]],2),"")</f>
        <v/>
      </c>
      <c r="AW1775" s="46" t="str">
        <f>IF(Table1[[#This Row],[Cur_Amount Credit]]&gt;0,ROUND(Table1[[#This Row],[Cur_Amount Credit]],2),"")</f>
        <v/>
      </c>
      <c r="AX1775" s="46" t="str">
        <f>LEFT(Table1[[#This Row],[Cur]],3)</f>
        <v/>
      </c>
      <c r="AY1775" s="59"/>
      <c r="AZ1775" s="46"/>
      <c r="BA1775" s="46" t="str">
        <f>IF(Table1[[#This Row],[Cur]]&lt;&gt;"",IF(Table1[[#This Row],[Cur]]="USD","",ExchangeRate),"")</f>
        <v/>
      </c>
      <c r="BB1775" s="46" t="str">
        <f>IF(Table1[[#This Row],[Grant]]&lt;&gt;"",VLOOKUP(Table1[[#This Row],[Grant]],Grants!B:D,3),"")</f>
        <v/>
      </c>
      <c r="BC1775" s="46" t="str">
        <f>TRIM(Table1[[#This Row],[Vendor ID]])</f>
        <v/>
      </c>
      <c r="BD1775">
        <f>IF(Table1[[#This Row],[Reference Number]]=Q1774,BD1774,BD1774+1)</f>
        <v>0</v>
      </c>
    </row>
    <row r="1776" spans="1:56" ht="11.25" customHeight="1" x14ac:dyDescent="0.25">
      <c r="A1776" s="1"/>
      <c r="B1776" s="88" t="str">
        <f>IF(Table1[[#This Row],[Posting Date]]&lt;&gt;"",IF(Table1[[#This Row],[Reference Number]]=Q1775,B1775+1,1),"")</f>
        <v/>
      </c>
      <c r="C1776" s="61"/>
      <c r="D1776" s="61"/>
      <c r="E1776" s="138"/>
      <c r="F1776" s="141" t="str">
        <f>IFERROR(IF(VLOOKUP(Table1[[#This Row],[Budget Code Description]],Dimentions!$X$6:$AC$139,2,FALSE)="","",VLOOKUP(Table1[[#This Row],[Budget Code Description]],Dimentions!$X$6:$AC$139,2,FALSE)),"")</f>
        <v/>
      </c>
      <c r="G1776" s="141"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1" t="str">
        <f>IFERROR(VLOOKUP(Table1[[#This Row],[Budget Code Description]],Table6[#All],8,FALSE),"")</f>
        <v/>
      </c>
      <c r="L1776" s="63"/>
      <c r="M1776" s="65" t="str">
        <f>IFERROR(VLOOKUP(Table1[[#This Row],[Staff ID]],Table2[],2,FALSE),"")</f>
        <v/>
      </c>
      <c r="N1776" s="209" t="str">
        <f>IFERROR(IF(VLOOKUP(Table1[[#This Row],[Budget Code Description]],Dimentions!$X$6:$AC$134,4,FALSE)="","",VLOOKUP(Table1[[#This Row],[Budget Code Description]],Dimentions!$X$6:$AC$134,4,FALSE)),"")</f>
        <v/>
      </c>
      <c r="O1776" s="65" t="str">
        <f>IFERROR(VLOOKUP(Table1[[#This Row],[Vendor ID]],Table549[],2,FALSE),"")</f>
        <v/>
      </c>
      <c r="P1776" s="63"/>
      <c r="Q1776" s="141" t="str">
        <f>IF(Table1[[#This Row],[Posting Date]]&lt;&gt;"",$D$9,"")</f>
        <v/>
      </c>
      <c r="R1776" s="157" t="str">
        <f>IF(Table1[[#This Row],[Posting Date]]&lt;&gt;"",$D$10,"")</f>
        <v/>
      </c>
      <c r="S1776" s="66"/>
      <c r="T1776" s="63"/>
      <c r="U1776" s="67"/>
      <c r="V1776" s="67"/>
      <c r="W1776" s="67" t="str">
        <f t="shared" si="32"/>
        <v/>
      </c>
      <c r="X1776" s="159" t="str">
        <f>IF(E1776="","",(IF(Table1[[#This Row],[Cur]]="USD",Table1[[#This Row],[Cur_Amount Debit]],Table1[[#This Row],[Cur_Amount Debit]]/Table1[[#This Row],[Exchange Rate]])))</f>
        <v/>
      </c>
      <c r="Y1776" s="159" t="str">
        <f>IF(E1776="","",(IF(Table1[[#This Row],[Cur]]="USD",Table1[[#This Row],[Cur_Amount Credit]],Table1[[#This Row],[Cur_Amount Credit]]/ExchangeRate)))</f>
        <v/>
      </c>
      <c r="Z1776" s="201" t="str">
        <f>IF(E1776="","",(Table1[[#This Row],[Debit USD]]-Table1[[#This Row],[Credit USD]]))</f>
        <v/>
      </c>
      <c r="AA1776" s="226"/>
      <c r="AB1776" s="255"/>
      <c r="AC1776" s="1"/>
      <c r="AD1776" s="15"/>
      <c r="AE1776" s="15" t="str">
        <f>IF(AND(OR(Table1[[#This Row],[Account]]="15030",Table1[[#This Row],[Account]]="15035",Table1[[#This Row],[Account]]="20150"),Table1[[#This Row],[Vendor ID]]=""),1,"")</f>
        <v/>
      </c>
      <c r="AF1776" s="15"/>
      <c r="AG1776" s="15"/>
      <c r="AH1776" s="15"/>
      <c r="AI1776" s="46" t="str">
        <f>IF(Table1[[#This Row],[Posting Date]]&lt;&gt;"","GJ-"&amp;CountryID,"")</f>
        <v/>
      </c>
      <c r="AJ1776" s="59" t="str">
        <f>IF(Table1[[#This Row],[Posting Date]]&lt;&gt;"",Table1[[#This Row],[Posting Date]],"")</f>
        <v/>
      </c>
      <c r="AK1776" s="46"/>
      <c r="AL1776" s="46" t="str">
        <f>IF(Table1[[#This Row],[Description]]&lt;&gt;"",Table1[[#This Row],[Description]],"")</f>
        <v/>
      </c>
      <c r="AM1776" s="46" t="str">
        <f>IF(Table1[[#This Row],[Posting Date]]&lt;&gt;"",Table1[[#This Row],[Reference Number]],"")</f>
        <v/>
      </c>
      <c r="AN1776" s="46" t="str">
        <f>TRIM(Table1[[#This Row],[Line '#]])</f>
        <v/>
      </c>
      <c r="AO1776" s="46" t="str">
        <f>TRIM(Table1[[#This Row],[Account]])</f>
        <v/>
      </c>
      <c r="AP1776" s="46" t="str">
        <f>IF(Table1[[#This Row],[Posting Date]]&lt;&gt;"",$D$5,"")</f>
        <v/>
      </c>
      <c r="AQ1776" s="46" t="str">
        <f>TRIM(Table1[[#This Row],[Departments-Prgrams]])</f>
        <v/>
      </c>
      <c r="AR1776" s="46" t="str">
        <f>TRIM(Table1[[#This Row],[Grant]])</f>
        <v/>
      </c>
      <c r="AS1776" s="46" t="str">
        <f>TRIM(Table1[[#This Row],[Staff ID]])</f>
        <v/>
      </c>
      <c r="AT1776" s="46" t="str">
        <f>IF(TRIM(Table1[[#This Row],[Budget Code]])=0,"",TRIM(Table1[[#This Row],[Budget Code]]))</f>
        <v/>
      </c>
      <c r="AU1776" s="46" t="str">
        <f>IF(Table1[[#This Row],[Line Description]]&lt;&gt;"",Table1[[#This Row],[Line Description]],"")</f>
        <v/>
      </c>
      <c r="AV1776" s="46" t="str">
        <f>IF(Table1[[#This Row],[Cur_Amount Debit]]&gt;0,ROUND(Table1[[#This Row],[Cur_Amount Debit]],2),"")</f>
        <v/>
      </c>
      <c r="AW1776" s="46" t="str">
        <f>IF(Table1[[#This Row],[Cur_Amount Credit]]&gt;0,ROUND(Table1[[#This Row],[Cur_Amount Credit]],2),"")</f>
        <v/>
      </c>
      <c r="AX1776" s="46" t="str">
        <f>LEFT(Table1[[#This Row],[Cur]],3)</f>
        <v/>
      </c>
      <c r="AY1776" s="59"/>
      <c r="AZ1776" s="46"/>
      <c r="BA1776" s="46" t="str">
        <f>IF(Table1[[#This Row],[Cur]]&lt;&gt;"",IF(Table1[[#This Row],[Cur]]="USD","",ExchangeRate),"")</f>
        <v/>
      </c>
      <c r="BB1776" s="46" t="str">
        <f>IF(Table1[[#This Row],[Grant]]&lt;&gt;"",VLOOKUP(Table1[[#This Row],[Grant]],Grants!B:D,3),"")</f>
        <v/>
      </c>
      <c r="BC1776" s="46" t="str">
        <f>TRIM(Table1[[#This Row],[Vendor ID]])</f>
        <v/>
      </c>
      <c r="BD1776">
        <f>IF(Table1[[#This Row],[Reference Number]]=Q1775,BD1775,BD1775+1)</f>
        <v>0</v>
      </c>
    </row>
    <row r="1777" spans="1:56" ht="11.25" customHeight="1" x14ac:dyDescent="0.25">
      <c r="A1777" s="1"/>
      <c r="B1777" s="88" t="str">
        <f>IF(Table1[[#This Row],[Posting Date]]&lt;&gt;"",IF(Table1[[#This Row],[Reference Number]]=Q1776,B1776+1,1),"")</f>
        <v/>
      </c>
      <c r="C1777" s="61"/>
      <c r="D1777" s="61"/>
      <c r="E1777" s="138"/>
      <c r="F1777" s="141" t="str">
        <f>IFERROR(IF(VLOOKUP(Table1[[#This Row],[Budget Code Description]],Dimentions!$X$6:$AC$139,2,FALSE)="","",VLOOKUP(Table1[[#This Row],[Budget Code Description]],Dimentions!$X$6:$AC$139,2,FALSE)),"")</f>
        <v/>
      </c>
      <c r="G1777" s="141"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1" t="str">
        <f>IFERROR(VLOOKUP(Table1[[#This Row],[Budget Code Description]],Table6[#All],8,FALSE),"")</f>
        <v/>
      </c>
      <c r="L1777" s="63"/>
      <c r="M1777" s="65" t="str">
        <f>IFERROR(VLOOKUP(Table1[[#This Row],[Staff ID]],Table2[],2,FALSE),"")</f>
        <v/>
      </c>
      <c r="N1777" s="209" t="str">
        <f>IFERROR(IF(VLOOKUP(Table1[[#This Row],[Budget Code Description]],Dimentions!$X$6:$AC$134,4,FALSE)="","",VLOOKUP(Table1[[#This Row],[Budget Code Description]],Dimentions!$X$6:$AC$134,4,FALSE)),"")</f>
        <v/>
      </c>
      <c r="O1777" s="65" t="str">
        <f>IFERROR(VLOOKUP(Table1[[#This Row],[Vendor ID]],Table549[],2,FALSE),"")</f>
        <v/>
      </c>
      <c r="P1777" s="63"/>
      <c r="Q1777" s="141" t="str">
        <f>IF(Table1[[#This Row],[Posting Date]]&lt;&gt;"",$D$9,"")</f>
        <v/>
      </c>
      <c r="R1777" s="157" t="str">
        <f>IF(Table1[[#This Row],[Posting Date]]&lt;&gt;"",$D$10,"")</f>
        <v/>
      </c>
      <c r="S1777" s="66"/>
      <c r="T1777" s="63"/>
      <c r="U1777" s="67"/>
      <c r="V1777" s="67"/>
      <c r="W1777" s="67" t="str">
        <f t="shared" si="32"/>
        <v/>
      </c>
      <c r="X1777" s="159" t="str">
        <f>IF(E1777="","",(IF(Table1[[#This Row],[Cur]]="USD",Table1[[#This Row],[Cur_Amount Debit]],Table1[[#This Row],[Cur_Amount Debit]]/Table1[[#This Row],[Exchange Rate]])))</f>
        <v/>
      </c>
      <c r="Y1777" s="159" t="str">
        <f>IF(E1777="","",(IF(Table1[[#This Row],[Cur]]="USD",Table1[[#This Row],[Cur_Amount Credit]],Table1[[#This Row],[Cur_Amount Credit]]/ExchangeRate)))</f>
        <v/>
      </c>
      <c r="Z1777" s="201" t="str">
        <f>IF(E1777="","",(Table1[[#This Row],[Debit USD]]-Table1[[#This Row],[Credit USD]]))</f>
        <v/>
      </c>
      <c r="AA1777" s="226"/>
      <c r="AB1777" s="255"/>
      <c r="AC1777" s="1"/>
      <c r="AD1777" s="15"/>
      <c r="AE1777" s="15" t="str">
        <f>IF(AND(OR(Table1[[#This Row],[Account]]="15030",Table1[[#This Row],[Account]]="15035",Table1[[#This Row],[Account]]="20150"),Table1[[#This Row],[Vendor ID]]=""),1,"")</f>
        <v/>
      </c>
      <c r="AF1777" s="15"/>
      <c r="AG1777" s="15"/>
      <c r="AH1777" s="15"/>
      <c r="AI1777" s="46" t="str">
        <f>IF(Table1[[#This Row],[Posting Date]]&lt;&gt;"","GJ-"&amp;CountryID,"")</f>
        <v/>
      </c>
      <c r="AJ1777" s="59" t="str">
        <f>IF(Table1[[#This Row],[Posting Date]]&lt;&gt;"",Table1[[#This Row],[Posting Date]],"")</f>
        <v/>
      </c>
      <c r="AK1777" s="46"/>
      <c r="AL1777" s="46" t="str">
        <f>IF(Table1[[#This Row],[Description]]&lt;&gt;"",Table1[[#This Row],[Description]],"")</f>
        <v/>
      </c>
      <c r="AM1777" s="46" t="str">
        <f>IF(Table1[[#This Row],[Posting Date]]&lt;&gt;"",Table1[[#This Row],[Reference Number]],"")</f>
        <v/>
      </c>
      <c r="AN1777" s="46" t="str">
        <f>TRIM(Table1[[#This Row],[Line '#]])</f>
        <v/>
      </c>
      <c r="AO1777" s="46" t="str">
        <f>TRIM(Table1[[#This Row],[Account]])</f>
        <v/>
      </c>
      <c r="AP1777" s="46" t="str">
        <f>IF(Table1[[#This Row],[Posting Date]]&lt;&gt;"",$D$5,"")</f>
        <v/>
      </c>
      <c r="AQ1777" s="46" t="str">
        <f>TRIM(Table1[[#This Row],[Departments-Prgrams]])</f>
        <v/>
      </c>
      <c r="AR1777" s="46" t="str">
        <f>TRIM(Table1[[#This Row],[Grant]])</f>
        <v/>
      </c>
      <c r="AS1777" s="46" t="str">
        <f>TRIM(Table1[[#This Row],[Staff ID]])</f>
        <v/>
      </c>
      <c r="AT1777" s="46" t="str">
        <f>IF(TRIM(Table1[[#This Row],[Budget Code]])=0,"",TRIM(Table1[[#This Row],[Budget Code]]))</f>
        <v/>
      </c>
      <c r="AU1777" s="46" t="str">
        <f>IF(Table1[[#This Row],[Line Description]]&lt;&gt;"",Table1[[#This Row],[Line Description]],"")</f>
        <v/>
      </c>
      <c r="AV1777" s="46" t="str">
        <f>IF(Table1[[#This Row],[Cur_Amount Debit]]&gt;0,ROUND(Table1[[#This Row],[Cur_Amount Debit]],2),"")</f>
        <v/>
      </c>
      <c r="AW1777" s="46" t="str">
        <f>IF(Table1[[#This Row],[Cur_Amount Credit]]&gt;0,ROUND(Table1[[#This Row],[Cur_Amount Credit]],2),"")</f>
        <v/>
      </c>
      <c r="AX1777" s="46" t="str">
        <f>LEFT(Table1[[#This Row],[Cur]],3)</f>
        <v/>
      </c>
      <c r="AY1777" s="59"/>
      <c r="AZ1777" s="46"/>
      <c r="BA1777" s="46" t="str">
        <f>IF(Table1[[#This Row],[Cur]]&lt;&gt;"",IF(Table1[[#This Row],[Cur]]="USD","",ExchangeRate),"")</f>
        <v/>
      </c>
      <c r="BB1777" s="46" t="str">
        <f>IF(Table1[[#This Row],[Grant]]&lt;&gt;"",VLOOKUP(Table1[[#This Row],[Grant]],Grants!B:D,3),"")</f>
        <v/>
      </c>
      <c r="BC1777" s="46" t="str">
        <f>TRIM(Table1[[#This Row],[Vendor ID]])</f>
        <v/>
      </c>
      <c r="BD1777">
        <f>IF(Table1[[#This Row],[Reference Number]]=Q1776,BD1776,BD1776+1)</f>
        <v>0</v>
      </c>
    </row>
    <row r="1778" spans="1:56" ht="11.25" customHeight="1" x14ac:dyDescent="0.25">
      <c r="A1778" s="1"/>
      <c r="B1778" s="88" t="str">
        <f>IF(Table1[[#This Row],[Posting Date]]&lt;&gt;"",IF(Table1[[#This Row],[Reference Number]]=Q1777,B1777+1,1),"")</f>
        <v/>
      </c>
      <c r="C1778" s="61"/>
      <c r="D1778" s="61"/>
      <c r="E1778" s="138"/>
      <c r="F1778" s="141" t="str">
        <f>IFERROR(IF(VLOOKUP(Table1[[#This Row],[Budget Code Description]],Dimentions!$X$6:$AC$139,2,FALSE)="","",VLOOKUP(Table1[[#This Row],[Budget Code Description]],Dimentions!$X$6:$AC$139,2,FALSE)),"")</f>
        <v/>
      </c>
      <c r="G1778" s="141"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1" t="str">
        <f>IFERROR(VLOOKUP(Table1[[#This Row],[Budget Code Description]],Table6[#All],8,FALSE),"")</f>
        <v/>
      </c>
      <c r="L1778" s="63"/>
      <c r="M1778" s="65" t="str">
        <f>IFERROR(VLOOKUP(Table1[[#This Row],[Staff ID]],Table2[],2,FALSE),"")</f>
        <v/>
      </c>
      <c r="N1778" s="209" t="str">
        <f>IFERROR(IF(VLOOKUP(Table1[[#This Row],[Budget Code Description]],Dimentions!$X$6:$AC$134,4,FALSE)="","",VLOOKUP(Table1[[#This Row],[Budget Code Description]],Dimentions!$X$6:$AC$134,4,FALSE)),"")</f>
        <v/>
      </c>
      <c r="O1778" s="65" t="str">
        <f>IFERROR(VLOOKUP(Table1[[#This Row],[Vendor ID]],Table549[],2,FALSE),"")</f>
        <v/>
      </c>
      <c r="P1778" s="63"/>
      <c r="Q1778" s="141" t="str">
        <f>IF(Table1[[#This Row],[Posting Date]]&lt;&gt;"",$D$9,"")</f>
        <v/>
      </c>
      <c r="R1778" s="157" t="str">
        <f>IF(Table1[[#This Row],[Posting Date]]&lt;&gt;"",$D$10,"")</f>
        <v/>
      </c>
      <c r="S1778" s="66"/>
      <c r="T1778" s="63"/>
      <c r="U1778" s="67"/>
      <c r="V1778" s="67"/>
      <c r="W1778" s="67" t="str">
        <f t="shared" si="32"/>
        <v/>
      </c>
      <c r="X1778" s="159" t="str">
        <f>IF(E1778="","",(IF(Table1[[#This Row],[Cur]]="USD",Table1[[#This Row],[Cur_Amount Debit]],Table1[[#This Row],[Cur_Amount Debit]]/Table1[[#This Row],[Exchange Rate]])))</f>
        <v/>
      </c>
      <c r="Y1778" s="159" t="str">
        <f>IF(E1778="","",(IF(Table1[[#This Row],[Cur]]="USD",Table1[[#This Row],[Cur_Amount Credit]],Table1[[#This Row],[Cur_Amount Credit]]/ExchangeRate)))</f>
        <v/>
      </c>
      <c r="Z1778" s="201" t="str">
        <f>IF(E1778="","",(Table1[[#This Row],[Debit USD]]-Table1[[#This Row],[Credit USD]]))</f>
        <v/>
      </c>
      <c r="AA1778" s="226"/>
      <c r="AB1778" s="255"/>
      <c r="AC1778" s="1"/>
      <c r="AD1778" s="15"/>
      <c r="AE1778" s="15" t="str">
        <f>IF(AND(OR(Table1[[#This Row],[Account]]="15030",Table1[[#This Row],[Account]]="15035",Table1[[#This Row],[Account]]="20150"),Table1[[#This Row],[Vendor ID]]=""),1,"")</f>
        <v/>
      </c>
      <c r="AF1778" s="15"/>
      <c r="AG1778" s="15"/>
      <c r="AH1778" s="15"/>
      <c r="AI1778" s="46" t="str">
        <f>IF(Table1[[#This Row],[Posting Date]]&lt;&gt;"","GJ-"&amp;CountryID,"")</f>
        <v/>
      </c>
      <c r="AJ1778" s="59" t="str">
        <f>IF(Table1[[#This Row],[Posting Date]]&lt;&gt;"",Table1[[#This Row],[Posting Date]],"")</f>
        <v/>
      </c>
      <c r="AK1778" s="46"/>
      <c r="AL1778" s="46" t="str">
        <f>IF(Table1[[#This Row],[Description]]&lt;&gt;"",Table1[[#This Row],[Description]],"")</f>
        <v/>
      </c>
      <c r="AM1778" s="46" t="str">
        <f>IF(Table1[[#This Row],[Posting Date]]&lt;&gt;"",Table1[[#This Row],[Reference Number]],"")</f>
        <v/>
      </c>
      <c r="AN1778" s="46" t="str">
        <f>TRIM(Table1[[#This Row],[Line '#]])</f>
        <v/>
      </c>
      <c r="AO1778" s="46" t="str">
        <f>TRIM(Table1[[#This Row],[Account]])</f>
        <v/>
      </c>
      <c r="AP1778" s="46" t="str">
        <f>IF(Table1[[#This Row],[Posting Date]]&lt;&gt;"",$D$5,"")</f>
        <v/>
      </c>
      <c r="AQ1778" s="46" t="str">
        <f>TRIM(Table1[[#This Row],[Departments-Prgrams]])</f>
        <v/>
      </c>
      <c r="AR1778" s="46" t="str">
        <f>TRIM(Table1[[#This Row],[Grant]])</f>
        <v/>
      </c>
      <c r="AS1778" s="46" t="str">
        <f>TRIM(Table1[[#This Row],[Staff ID]])</f>
        <v/>
      </c>
      <c r="AT1778" s="46" t="str">
        <f>IF(TRIM(Table1[[#This Row],[Budget Code]])=0,"",TRIM(Table1[[#This Row],[Budget Code]]))</f>
        <v/>
      </c>
      <c r="AU1778" s="46" t="str">
        <f>IF(Table1[[#This Row],[Line Description]]&lt;&gt;"",Table1[[#This Row],[Line Description]],"")</f>
        <v/>
      </c>
      <c r="AV1778" s="46" t="str">
        <f>IF(Table1[[#This Row],[Cur_Amount Debit]]&gt;0,ROUND(Table1[[#This Row],[Cur_Amount Debit]],2),"")</f>
        <v/>
      </c>
      <c r="AW1778" s="46" t="str">
        <f>IF(Table1[[#This Row],[Cur_Amount Credit]]&gt;0,ROUND(Table1[[#This Row],[Cur_Amount Credit]],2),"")</f>
        <v/>
      </c>
      <c r="AX1778" s="46" t="str">
        <f>LEFT(Table1[[#This Row],[Cur]],3)</f>
        <v/>
      </c>
      <c r="AY1778" s="59"/>
      <c r="AZ1778" s="46"/>
      <c r="BA1778" s="46" t="str">
        <f>IF(Table1[[#This Row],[Cur]]&lt;&gt;"",IF(Table1[[#This Row],[Cur]]="USD","",ExchangeRate),"")</f>
        <v/>
      </c>
      <c r="BB1778" s="46" t="str">
        <f>IF(Table1[[#This Row],[Grant]]&lt;&gt;"",VLOOKUP(Table1[[#This Row],[Grant]],Grants!B:D,3),"")</f>
        <v/>
      </c>
      <c r="BC1778" s="46" t="str">
        <f>TRIM(Table1[[#This Row],[Vendor ID]])</f>
        <v/>
      </c>
      <c r="BD1778">
        <f>IF(Table1[[#This Row],[Reference Number]]=Q1777,BD1777,BD1777+1)</f>
        <v>0</v>
      </c>
    </row>
    <row r="1779" spans="1:56" ht="11.25" customHeight="1" x14ac:dyDescent="0.25">
      <c r="A1779" s="1"/>
      <c r="B1779" s="88" t="str">
        <f>IF(Table1[[#This Row],[Posting Date]]&lt;&gt;"",IF(Table1[[#This Row],[Reference Number]]=Q1778,B1778+1,1),"")</f>
        <v/>
      </c>
      <c r="C1779" s="61"/>
      <c r="D1779" s="61"/>
      <c r="E1779" s="138"/>
      <c r="F1779" s="141" t="str">
        <f>IFERROR(IF(VLOOKUP(Table1[[#This Row],[Budget Code Description]],Dimentions!$X$6:$AC$139,2,FALSE)="","",VLOOKUP(Table1[[#This Row],[Budget Code Description]],Dimentions!$X$6:$AC$139,2,FALSE)),"")</f>
        <v/>
      </c>
      <c r="G1779" s="141"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1" t="str">
        <f>IFERROR(VLOOKUP(Table1[[#This Row],[Budget Code Description]],Table6[#All],8,FALSE),"")</f>
        <v/>
      </c>
      <c r="L1779" s="63"/>
      <c r="M1779" s="65" t="str">
        <f>IFERROR(VLOOKUP(Table1[[#This Row],[Staff ID]],Table2[],2,FALSE),"")</f>
        <v/>
      </c>
      <c r="N1779" s="209" t="str">
        <f>IFERROR(IF(VLOOKUP(Table1[[#This Row],[Budget Code Description]],Dimentions!$X$6:$AC$134,4,FALSE)="","",VLOOKUP(Table1[[#This Row],[Budget Code Description]],Dimentions!$X$6:$AC$134,4,FALSE)),"")</f>
        <v/>
      </c>
      <c r="O1779" s="65" t="str">
        <f>IFERROR(VLOOKUP(Table1[[#This Row],[Vendor ID]],Table549[],2,FALSE),"")</f>
        <v/>
      </c>
      <c r="P1779" s="63"/>
      <c r="Q1779" s="141" t="str">
        <f>IF(Table1[[#This Row],[Posting Date]]&lt;&gt;"",$D$9,"")</f>
        <v/>
      </c>
      <c r="R1779" s="157" t="str">
        <f>IF(Table1[[#This Row],[Posting Date]]&lt;&gt;"",$D$10,"")</f>
        <v/>
      </c>
      <c r="S1779" s="66"/>
      <c r="T1779" s="63"/>
      <c r="U1779" s="67"/>
      <c r="V1779" s="67"/>
      <c r="W1779" s="67" t="str">
        <f t="shared" si="32"/>
        <v/>
      </c>
      <c r="X1779" s="159" t="str">
        <f>IF(E1779="","",(IF(Table1[[#This Row],[Cur]]="USD",Table1[[#This Row],[Cur_Amount Debit]],Table1[[#This Row],[Cur_Amount Debit]]/Table1[[#This Row],[Exchange Rate]])))</f>
        <v/>
      </c>
      <c r="Y1779" s="159" t="str">
        <f>IF(E1779="","",(IF(Table1[[#This Row],[Cur]]="USD",Table1[[#This Row],[Cur_Amount Credit]],Table1[[#This Row],[Cur_Amount Credit]]/ExchangeRate)))</f>
        <v/>
      </c>
      <c r="Z1779" s="201" t="str">
        <f>IF(E1779="","",(Table1[[#This Row],[Debit USD]]-Table1[[#This Row],[Credit USD]]))</f>
        <v/>
      </c>
      <c r="AA1779" s="226"/>
      <c r="AB1779" s="255"/>
      <c r="AC1779" s="1"/>
      <c r="AD1779" s="15"/>
      <c r="AE1779" s="15" t="str">
        <f>IF(AND(OR(Table1[[#This Row],[Account]]="15030",Table1[[#This Row],[Account]]="15035",Table1[[#This Row],[Account]]="20150"),Table1[[#This Row],[Vendor ID]]=""),1,"")</f>
        <v/>
      </c>
      <c r="AF1779" s="15"/>
      <c r="AG1779" s="15"/>
      <c r="AH1779" s="15"/>
      <c r="AI1779" s="46" t="str">
        <f>IF(Table1[[#This Row],[Posting Date]]&lt;&gt;"","GJ-"&amp;CountryID,"")</f>
        <v/>
      </c>
      <c r="AJ1779" s="59" t="str">
        <f>IF(Table1[[#This Row],[Posting Date]]&lt;&gt;"",Table1[[#This Row],[Posting Date]],"")</f>
        <v/>
      </c>
      <c r="AK1779" s="46"/>
      <c r="AL1779" s="46" t="str">
        <f>IF(Table1[[#This Row],[Description]]&lt;&gt;"",Table1[[#This Row],[Description]],"")</f>
        <v/>
      </c>
      <c r="AM1779" s="46" t="str">
        <f>IF(Table1[[#This Row],[Posting Date]]&lt;&gt;"",Table1[[#This Row],[Reference Number]],"")</f>
        <v/>
      </c>
      <c r="AN1779" s="46" t="str">
        <f>TRIM(Table1[[#This Row],[Line '#]])</f>
        <v/>
      </c>
      <c r="AO1779" s="46" t="str">
        <f>TRIM(Table1[[#This Row],[Account]])</f>
        <v/>
      </c>
      <c r="AP1779" s="46" t="str">
        <f>IF(Table1[[#This Row],[Posting Date]]&lt;&gt;"",$D$5,"")</f>
        <v/>
      </c>
      <c r="AQ1779" s="46" t="str">
        <f>TRIM(Table1[[#This Row],[Departments-Prgrams]])</f>
        <v/>
      </c>
      <c r="AR1779" s="46" t="str">
        <f>TRIM(Table1[[#This Row],[Grant]])</f>
        <v/>
      </c>
      <c r="AS1779" s="46" t="str">
        <f>TRIM(Table1[[#This Row],[Staff ID]])</f>
        <v/>
      </c>
      <c r="AT1779" s="46" t="str">
        <f>IF(TRIM(Table1[[#This Row],[Budget Code]])=0,"",TRIM(Table1[[#This Row],[Budget Code]]))</f>
        <v/>
      </c>
      <c r="AU1779" s="46" t="str">
        <f>IF(Table1[[#This Row],[Line Description]]&lt;&gt;"",Table1[[#This Row],[Line Description]],"")</f>
        <v/>
      </c>
      <c r="AV1779" s="46" t="str">
        <f>IF(Table1[[#This Row],[Cur_Amount Debit]]&gt;0,ROUND(Table1[[#This Row],[Cur_Amount Debit]],2),"")</f>
        <v/>
      </c>
      <c r="AW1779" s="46" t="str">
        <f>IF(Table1[[#This Row],[Cur_Amount Credit]]&gt;0,ROUND(Table1[[#This Row],[Cur_Amount Credit]],2),"")</f>
        <v/>
      </c>
      <c r="AX1779" s="46" t="str">
        <f>LEFT(Table1[[#This Row],[Cur]],3)</f>
        <v/>
      </c>
      <c r="AY1779" s="59"/>
      <c r="AZ1779" s="46"/>
      <c r="BA1779" s="46" t="str">
        <f>IF(Table1[[#This Row],[Cur]]&lt;&gt;"",IF(Table1[[#This Row],[Cur]]="USD","",ExchangeRate),"")</f>
        <v/>
      </c>
      <c r="BB1779" s="46" t="str">
        <f>IF(Table1[[#This Row],[Grant]]&lt;&gt;"",VLOOKUP(Table1[[#This Row],[Grant]],Grants!B:D,3),"")</f>
        <v/>
      </c>
      <c r="BC1779" s="46" t="str">
        <f>TRIM(Table1[[#This Row],[Vendor ID]])</f>
        <v/>
      </c>
      <c r="BD1779">
        <f>IF(Table1[[#This Row],[Reference Number]]=Q1778,BD1778,BD1778+1)</f>
        <v>0</v>
      </c>
    </row>
    <row r="1780" spans="1:56" ht="11.25" customHeight="1" x14ac:dyDescent="0.25">
      <c r="A1780" s="1"/>
      <c r="B1780" s="88" t="str">
        <f>IF(Table1[[#This Row],[Posting Date]]&lt;&gt;"",IF(Table1[[#This Row],[Reference Number]]=Q1779,B1779+1,1),"")</f>
        <v/>
      </c>
      <c r="C1780" s="61"/>
      <c r="D1780" s="61"/>
      <c r="E1780" s="138"/>
      <c r="F1780" s="141" t="str">
        <f>IFERROR(IF(VLOOKUP(Table1[[#This Row],[Budget Code Description]],Dimentions!$X$6:$AC$139,2,FALSE)="","",VLOOKUP(Table1[[#This Row],[Budget Code Description]],Dimentions!$X$6:$AC$139,2,FALSE)),"")</f>
        <v/>
      </c>
      <c r="G1780" s="141"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1" t="str">
        <f>IFERROR(VLOOKUP(Table1[[#This Row],[Budget Code Description]],Table6[#All],8,FALSE),"")</f>
        <v/>
      </c>
      <c r="L1780" s="63"/>
      <c r="M1780" s="65" t="str">
        <f>IFERROR(VLOOKUP(Table1[[#This Row],[Staff ID]],Table2[],2,FALSE),"")</f>
        <v/>
      </c>
      <c r="N1780" s="209" t="str">
        <f>IFERROR(IF(VLOOKUP(Table1[[#This Row],[Budget Code Description]],Dimentions!$X$6:$AC$134,4,FALSE)="","",VLOOKUP(Table1[[#This Row],[Budget Code Description]],Dimentions!$X$6:$AC$134,4,FALSE)),"")</f>
        <v/>
      </c>
      <c r="O1780" s="65" t="str">
        <f>IFERROR(VLOOKUP(Table1[[#This Row],[Vendor ID]],Table549[],2,FALSE),"")</f>
        <v/>
      </c>
      <c r="P1780" s="63"/>
      <c r="Q1780" s="141" t="str">
        <f>IF(Table1[[#This Row],[Posting Date]]&lt;&gt;"",$D$9,"")</f>
        <v/>
      </c>
      <c r="R1780" s="157" t="str">
        <f>IF(Table1[[#This Row],[Posting Date]]&lt;&gt;"",$D$10,"")</f>
        <v/>
      </c>
      <c r="S1780" s="66"/>
      <c r="T1780" s="63"/>
      <c r="U1780" s="67"/>
      <c r="V1780" s="67"/>
      <c r="W1780" s="67" t="str">
        <f t="shared" si="32"/>
        <v/>
      </c>
      <c r="X1780" s="159" t="str">
        <f>IF(E1780="","",(IF(Table1[[#This Row],[Cur]]="USD",Table1[[#This Row],[Cur_Amount Debit]],Table1[[#This Row],[Cur_Amount Debit]]/Table1[[#This Row],[Exchange Rate]])))</f>
        <v/>
      </c>
      <c r="Y1780" s="159" t="str">
        <f>IF(E1780="","",(IF(Table1[[#This Row],[Cur]]="USD",Table1[[#This Row],[Cur_Amount Credit]],Table1[[#This Row],[Cur_Amount Credit]]/ExchangeRate)))</f>
        <v/>
      </c>
      <c r="Z1780" s="201" t="str">
        <f>IF(E1780="","",(Table1[[#This Row],[Debit USD]]-Table1[[#This Row],[Credit USD]]))</f>
        <v/>
      </c>
      <c r="AA1780" s="226"/>
      <c r="AB1780" s="255"/>
      <c r="AC1780" s="1"/>
      <c r="AD1780" s="15"/>
      <c r="AE1780" s="15" t="str">
        <f>IF(AND(OR(Table1[[#This Row],[Account]]="15030",Table1[[#This Row],[Account]]="15035",Table1[[#This Row],[Account]]="20150"),Table1[[#This Row],[Vendor ID]]=""),1,"")</f>
        <v/>
      </c>
      <c r="AF1780" s="15"/>
      <c r="AG1780" s="15"/>
      <c r="AH1780" s="15"/>
      <c r="AI1780" s="46" t="str">
        <f>IF(Table1[[#This Row],[Posting Date]]&lt;&gt;"","GJ-"&amp;CountryID,"")</f>
        <v/>
      </c>
      <c r="AJ1780" s="59" t="str">
        <f>IF(Table1[[#This Row],[Posting Date]]&lt;&gt;"",Table1[[#This Row],[Posting Date]],"")</f>
        <v/>
      </c>
      <c r="AK1780" s="46"/>
      <c r="AL1780" s="46" t="str">
        <f>IF(Table1[[#This Row],[Description]]&lt;&gt;"",Table1[[#This Row],[Description]],"")</f>
        <v/>
      </c>
      <c r="AM1780" s="46" t="str">
        <f>IF(Table1[[#This Row],[Posting Date]]&lt;&gt;"",Table1[[#This Row],[Reference Number]],"")</f>
        <v/>
      </c>
      <c r="AN1780" s="46" t="str">
        <f>TRIM(Table1[[#This Row],[Line '#]])</f>
        <v/>
      </c>
      <c r="AO1780" s="46" t="str">
        <f>TRIM(Table1[[#This Row],[Account]])</f>
        <v/>
      </c>
      <c r="AP1780" s="46" t="str">
        <f>IF(Table1[[#This Row],[Posting Date]]&lt;&gt;"",$D$5,"")</f>
        <v/>
      </c>
      <c r="AQ1780" s="46" t="str">
        <f>TRIM(Table1[[#This Row],[Departments-Prgrams]])</f>
        <v/>
      </c>
      <c r="AR1780" s="46" t="str">
        <f>TRIM(Table1[[#This Row],[Grant]])</f>
        <v/>
      </c>
      <c r="AS1780" s="46" t="str">
        <f>TRIM(Table1[[#This Row],[Staff ID]])</f>
        <v/>
      </c>
      <c r="AT1780" s="46" t="str">
        <f>IF(TRIM(Table1[[#This Row],[Budget Code]])=0,"",TRIM(Table1[[#This Row],[Budget Code]]))</f>
        <v/>
      </c>
      <c r="AU1780" s="46" t="str">
        <f>IF(Table1[[#This Row],[Line Description]]&lt;&gt;"",Table1[[#This Row],[Line Description]],"")</f>
        <v/>
      </c>
      <c r="AV1780" s="46" t="str">
        <f>IF(Table1[[#This Row],[Cur_Amount Debit]]&gt;0,ROUND(Table1[[#This Row],[Cur_Amount Debit]],2),"")</f>
        <v/>
      </c>
      <c r="AW1780" s="46" t="str">
        <f>IF(Table1[[#This Row],[Cur_Amount Credit]]&gt;0,ROUND(Table1[[#This Row],[Cur_Amount Credit]],2),"")</f>
        <v/>
      </c>
      <c r="AX1780" s="46" t="str">
        <f>LEFT(Table1[[#This Row],[Cur]],3)</f>
        <v/>
      </c>
      <c r="AY1780" s="59"/>
      <c r="AZ1780" s="46"/>
      <c r="BA1780" s="46" t="str">
        <f>IF(Table1[[#This Row],[Cur]]&lt;&gt;"",IF(Table1[[#This Row],[Cur]]="USD","",ExchangeRate),"")</f>
        <v/>
      </c>
      <c r="BB1780" s="46" t="str">
        <f>IF(Table1[[#This Row],[Grant]]&lt;&gt;"",VLOOKUP(Table1[[#This Row],[Grant]],Grants!B:D,3),"")</f>
        <v/>
      </c>
      <c r="BC1780" s="46" t="str">
        <f>TRIM(Table1[[#This Row],[Vendor ID]])</f>
        <v/>
      </c>
      <c r="BD1780">
        <f>IF(Table1[[#This Row],[Reference Number]]=Q1779,BD1779,BD1779+1)</f>
        <v>0</v>
      </c>
    </row>
    <row r="1781" spans="1:56" ht="11.25" customHeight="1" x14ac:dyDescent="0.25">
      <c r="A1781" s="1"/>
      <c r="B1781" s="88" t="str">
        <f>IF(Table1[[#This Row],[Posting Date]]&lt;&gt;"",IF(Table1[[#This Row],[Reference Number]]=Q1780,B1780+1,1),"")</f>
        <v/>
      </c>
      <c r="C1781" s="61"/>
      <c r="D1781" s="61"/>
      <c r="E1781" s="138"/>
      <c r="F1781" s="141" t="str">
        <f>IFERROR(IF(VLOOKUP(Table1[[#This Row],[Budget Code Description]],Dimentions!$X$6:$AC$139,2,FALSE)="","",VLOOKUP(Table1[[#This Row],[Budget Code Description]],Dimentions!$X$6:$AC$139,2,FALSE)),"")</f>
        <v/>
      </c>
      <c r="G1781" s="141"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1" t="str">
        <f>IFERROR(VLOOKUP(Table1[[#This Row],[Budget Code Description]],Table6[#All],8,FALSE),"")</f>
        <v/>
      </c>
      <c r="L1781" s="63"/>
      <c r="M1781" s="65" t="str">
        <f>IFERROR(VLOOKUP(Table1[[#This Row],[Staff ID]],Table2[],2,FALSE),"")</f>
        <v/>
      </c>
      <c r="N1781" s="209" t="str">
        <f>IFERROR(IF(VLOOKUP(Table1[[#This Row],[Budget Code Description]],Dimentions!$X$6:$AC$134,4,FALSE)="","",VLOOKUP(Table1[[#This Row],[Budget Code Description]],Dimentions!$X$6:$AC$134,4,FALSE)),"")</f>
        <v/>
      </c>
      <c r="O1781" s="65" t="str">
        <f>IFERROR(VLOOKUP(Table1[[#This Row],[Vendor ID]],Table549[],2,FALSE),"")</f>
        <v/>
      </c>
      <c r="P1781" s="63"/>
      <c r="Q1781" s="141" t="str">
        <f>IF(Table1[[#This Row],[Posting Date]]&lt;&gt;"",$D$9,"")</f>
        <v/>
      </c>
      <c r="R1781" s="157" t="str">
        <f>IF(Table1[[#This Row],[Posting Date]]&lt;&gt;"",$D$10,"")</f>
        <v/>
      </c>
      <c r="S1781" s="66"/>
      <c r="T1781" s="63"/>
      <c r="U1781" s="67"/>
      <c r="V1781" s="67"/>
      <c r="W1781" s="67" t="str">
        <f t="shared" si="32"/>
        <v/>
      </c>
      <c r="X1781" s="159" t="str">
        <f>IF(E1781="","",(IF(Table1[[#This Row],[Cur]]="USD",Table1[[#This Row],[Cur_Amount Debit]],Table1[[#This Row],[Cur_Amount Debit]]/Table1[[#This Row],[Exchange Rate]])))</f>
        <v/>
      </c>
      <c r="Y1781" s="159" t="str">
        <f>IF(E1781="","",(IF(Table1[[#This Row],[Cur]]="USD",Table1[[#This Row],[Cur_Amount Credit]],Table1[[#This Row],[Cur_Amount Credit]]/ExchangeRate)))</f>
        <v/>
      </c>
      <c r="Z1781" s="201" t="str">
        <f>IF(E1781="","",(Table1[[#This Row],[Debit USD]]-Table1[[#This Row],[Credit USD]]))</f>
        <v/>
      </c>
      <c r="AA1781" s="226"/>
      <c r="AB1781" s="255"/>
      <c r="AC1781" s="1"/>
      <c r="AD1781" s="15"/>
      <c r="AE1781" s="15" t="str">
        <f>IF(AND(OR(Table1[[#This Row],[Account]]="15030",Table1[[#This Row],[Account]]="15035",Table1[[#This Row],[Account]]="20150"),Table1[[#This Row],[Vendor ID]]=""),1,"")</f>
        <v/>
      </c>
      <c r="AF1781" s="15"/>
      <c r="AG1781" s="15"/>
      <c r="AH1781" s="15"/>
      <c r="AI1781" s="46" t="str">
        <f>IF(Table1[[#This Row],[Posting Date]]&lt;&gt;"","GJ-"&amp;CountryID,"")</f>
        <v/>
      </c>
      <c r="AJ1781" s="59" t="str">
        <f>IF(Table1[[#This Row],[Posting Date]]&lt;&gt;"",Table1[[#This Row],[Posting Date]],"")</f>
        <v/>
      </c>
      <c r="AK1781" s="46"/>
      <c r="AL1781" s="46" t="str">
        <f>IF(Table1[[#This Row],[Description]]&lt;&gt;"",Table1[[#This Row],[Description]],"")</f>
        <v/>
      </c>
      <c r="AM1781" s="46" t="str">
        <f>IF(Table1[[#This Row],[Posting Date]]&lt;&gt;"",Table1[[#This Row],[Reference Number]],"")</f>
        <v/>
      </c>
      <c r="AN1781" s="46" t="str">
        <f>TRIM(Table1[[#This Row],[Line '#]])</f>
        <v/>
      </c>
      <c r="AO1781" s="46" t="str">
        <f>TRIM(Table1[[#This Row],[Account]])</f>
        <v/>
      </c>
      <c r="AP1781" s="46" t="str">
        <f>IF(Table1[[#This Row],[Posting Date]]&lt;&gt;"",$D$5,"")</f>
        <v/>
      </c>
      <c r="AQ1781" s="46" t="str">
        <f>TRIM(Table1[[#This Row],[Departments-Prgrams]])</f>
        <v/>
      </c>
      <c r="AR1781" s="46" t="str">
        <f>TRIM(Table1[[#This Row],[Grant]])</f>
        <v/>
      </c>
      <c r="AS1781" s="46" t="str">
        <f>TRIM(Table1[[#This Row],[Staff ID]])</f>
        <v/>
      </c>
      <c r="AT1781" s="46" t="str">
        <f>IF(TRIM(Table1[[#This Row],[Budget Code]])=0,"",TRIM(Table1[[#This Row],[Budget Code]]))</f>
        <v/>
      </c>
      <c r="AU1781" s="46" t="str">
        <f>IF(Table1[[#This Row],[Line Description]]&lt;&gt;"",Table1[[#This Row],[Line Description]],"")</f>
        <v/>
      </c>
      <c r="AV1781" s="46" t="str">
        <f>IF(Table1[[#This Row],[Cur_Amount Debit]]&gt;0,ROUND(Table1[[#This Row],[Cur_Amount Debit]],2),"")</f>
        <v/>
      </c>
      <c r="AW1781" s="46" t="str">
        <f>IF(Table1[[#This Row],[Cur_Amount Credit]]&gt;0,ROUND(Table1[[#This Row],[Cur_Amount Credit]],2),"")</f>
        <v/>
      </c>
      <c r="AX1781" s="46" t="str">
        <f>LEFT(Table1[[#This Row],[Cur]],3)</f>
        <v/>
      </c>
      <c r="AY1781" s="59"/>
      <c r="AZ1781" s="46"/>
      <c r="BA1781" s="46" t="str">
        <f>IF(Table1[[#This Row],[Cur]]&lt;&gt;"",IF(Table1[[#This Row],[Cur]]="USD","",ExchangeRate),"")</f>
        <v/>
      </c>
      <c r="BB1781" s="46" t="str">
        <f>IF(Table1[[#This Row],[Grant]]&lt;&gt;"",VLOOKUP(Table1[[#This Row],[Grant]],Grants!B:D,3),"")</f>
        <v/>
      </c>
      <c r="BC1781" s="46" t="str">
        <f>TRIM(Table1[[#This Row],[Vendor ID]])</f>
        <v/>
      </c>
      <c r="BD1781">
        <f>IF(Table1[[#This Row],[Reference Number]]=Q1780,BD1780,BD1780+1)</f>
        <v>0</v>
      </c>
    </row>
    <row r="1782" spans="1:56" ht="11.25" customHeight="1" x14ac:dyDescent="0.25">
      <c r="A1782" s="1"/>
      <c r="B1782" s="88" t="str">
        <f>IF(Table1[[#This Row],[Posting Date]]&lt;&gt;"",IF(Table1[[#This Row],[Reference Number]]=Q1781,B1781+1,1),"")</f>
        <v/>
      </c>
      <c r="C1782" s="61"/>
      <c r="D1782" s="61"/>
      <c r="E1782" s="138"/>
      <c r="F1782" s="141" t="str">
        <f>IFERROR(IF(VLOOKUP(Table1[[#This Row],[Budget Code Description]],Dimentions!$X$6:$AC$139,2,FALSE)="","",VLOOKUP(Table1[[#This Row],[Budget Code Description]],Dimentions!$X$6:$AC$139,2,FALSE)),"")</f>
        <v/>
      </c>
      <c r="G1782" s="141"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1" t="str">
        <f>IFERROR(VLOOKUP(Table1[[#This Row],[Budget Code Description]],Table6[#All],8,FALSE),"")</f>
        <v/>
      </c>
      <c r="L1782" s="63"/>
      <c r="M1782" s="65" t="str">
        <f>IFERROR(VLOOKUP(Table1[[#This Row],[Staff ID]],Table2[],2,FALSE),"")</f>
        <v/>
      </c>
      <c r="N1782" s="209" t="str">
        <f>IFERROR(IF(VLOOKUP(Table1[[#This Row],[Budget Code Description]],Dimentions!$X$6:$AC$134,4,FALSE)="","",VLOOKUP(Table1[[#This Row],[Budget Code Description]],Dimentions!$X$6:$AC$134,4,FALSE)),"")</f>
        <v/>
      </c>
      <c r="O1782" s="65" t="str">
        <f>IFERROR(VLOOKUP(Table1[[#This Row],[Vendor ID]],Table549[],2,FALSE),"")</f>
        <v/>
      </c>
      <c r="P1782" s="63"/>
      <c r="Q1782" s="141" t="str">
        <f>IF(Table1[[#This Row],[Posting Date]]&lt;&gt;"",$D$9,"")</f>
        <v/>
      </c>
      <c r="R1782" s="157" t="str">
        <f>IF(Table1[[#This Row],[Posting Date]]&lt;&gt;"",$D$10,"")</f>
        <v/>
      </c>
      <c r="S1782" s="66"/>
      <c r="T1782" s="63"/>
      <c r="U1782" s="67"/>
      <c r="V1782" s="67"/>
      <c r="W1782" s="67" t="str">
        <f t="shared" si="32"/>
        <v/>
      </c>
      <c r="X1782" s="159" t="str">
        <f>IF(E1782="","",(IF(Table1[[#This Row],[Cur]]="USD",Table1[[#This Row],[Cur_Amount Debit]],Table1[[#This Row],[Cur_Amount Debit]]/Table1[[#This Row],[Exchange Rate]])))</f>
        <v/>
      </c>
      <c r="Y1782" s="159" t="str">
        <f>IF(E1782="","",(IF(Table1[[#This Row],[Cur]]="USD",Table1[[#This Row],[Cur_Amount Credit]],Table1[[#This Row],[Cur_Amount Credit]]/ExchangeRate)))</f>
        <v/>
      </c>
      <c r="Z1782" s="201" t="str">
        <f>IF(E1782="","",(Table1[[#This Row],[Debit USD]]-Table1[[#This Row],[Credit USD]]))</f>
        <v/>
      </c>
      <c r="AA1782" s="226"/>
      <c r="AB1782" s="255"/>
      <c r="AC1782" s="1"/>
      <c r="AD1782" s="15"/>
      <c r="AE1782" s="15" t="str">
        <f>IF(AND(OR(Table1[[#This Row],[Account]]="15030",Table1[[#This Row],[Account]]="15035",Table1[[#This Row],[Account]]="20150"),Table1[[#This Row],[Vendor ID]]=""),1,"")</f>
        <v/>
      </c>
      <c r="AF1782" s="15"/>
      <c r="AG1782" s="15"/>
      <c r="AH1782" s="15"/>
      <c r="AI1782" s="46" t="str">
        <f>IF(Table1[[#This Row],[Posting Date]]&lt;&gt;"","GJ-"&amp;CountryID,"")</f>
        <v/>
      </c>
      <c r="AJ1782" s="59" t="str">
        <f>IF(Table1[[#This Row],[Posting Date]]&lt;&gt;"",Table1[[#This Row],[Posting Date]],"")</f>
        <v/>
      </c>
      <c r="AK1782" s="46"/>
      <c r="AL1782" s="46" t="str">
        <f>IF(Table1[[#This Row],[Description]]&lt;&gt;"",Table1[[#This Row],[Description]],"")</f>
        <v/>
      </c>
      <c r="AM1782" s="46" t="str">
        <f>IF(Table1[[#This Row],[Posting Date]]&lt;&gt;"",Table1[[#This Row],[Reference Number]],"")</f>
        <v/>
      </c>
      <c r="AN1782" s="46" t="str">
        <f>TRIM(Table1[[#This Row],[Line '#]])</f>
        <v/>
      </c>
      <c r="AO1782" s="46" t="str">
        <f>TRIM(Table1[[#This Row],[Account]])</f>
        <v/>
      </c>
      <c r="AP1782" s="46" t="str">
        <f>IF(Table1[[#This Row],[Posting Date]]&lt;&gt;"",$D$5,"")</f>
        <v/>
      </c>
      <c r="AQ1782" s="46" t="str">
        <f>TRIM(Table1[[#This Row],[Departments-Prgrams]])</f>
        <v/>
      </c>
      <c r="AR1782" s="46" t="str">
        <f>TRIM(Table1[[#This Row],[Grant]])</f>
        <v/>
      </c>
      <c r="AS1782" s="46" t="str">
        <f>TRIM(Table1[[#This Row],[Staff ID]])</f>
        <v/>
      </c>
      <c r="AT1782" s="46" t="str">
        <f>IF(TRIM(Table1[[#This Row],[Budget Code]])=0,"",TRIM(Table1[[#This Row],[Budget Code]]))</f>
        <v/>
      </c>
      <c r="AU1782" s="46" t="str">
        <f>IF(Table1[[#This Row],[Line Description]]&lt;&gt;"",Table1[[#This Row],[Line Description]],"")</f>
        <v/>
      </c>
      <c r="AV1782" s="46" t="str">
        <f>IF(Table1[[#This Row],[Cur_Amount Debit]]&gt;0,ROUND(Table1[[#This Row],[Cur_Amount Debit]],2),"")</f>
        <v/>
      </c>
      <c r="AW1782" s="46" t="str">
        <f>IF(Table1[[#This Row],[Cur_Amount Credit]]&gt;0,ROUND(Table1[[#This Row],[Cur_Amount Credit]],2),"")</f>
        <v/>
      </c>
      <c r="AX1782" s="46" t="str">
        <f>LEFT(Table1[[#This Row],[Cur]],3)</f>
        <v/>
      </c>
      <c r="AY1782" s="59"/>
      <c r="AZ1782" s="46"/>
      <c r="BA1782" s="46" t="str">
        <f>IF(Table1[[#This Row],[Cur]]&lt;&gt;"",IF(Table1[[#This Row],[Cur]]="USD","",ExchangeRate),"")</f>
        <v/>
      </c>
      <c r="BB1782" s="46" t="str">
        <f>IF(Table1[[#This Row],[Grant]]&lt;&gt;"",VLOOKUP(Table1[[#This Row],[Grant]],Grants!B:D,3),"")</f>
        <v/>
      </c>
      <c r="BC1782" s="46" t="str">
        <f>TRIM(Table1[[#This Row],[Vendor ID]])</f>
        <v/>
      </c>
      <c r="BD1782">
        <f>IF(Table1[[#This Row],[Reference Number]]=Q1781,BD1781,BD1781+1)</f>
        <v>0</v>
      </c>
    </row>
    <row r="1783" spans="1:56" ht="11.25" customHeight="1" x14ac:dyDescent="0.25">
      <c r="A1783" s="1"/>
      <c r="B1783" s="88" t="str">
        <f>IF(Table1[[#This Row],[Posting Date]]&lt;&gt;"",IF(Table1[[#This Row],[Reference Number]]=Q1782,B1782+1,1),"")</f>
        <v/>
      </c>
      <c r="C1783" s="61"/>
      <c r="D1783" s="61"/>
      <c r="E1783" s="138"/>
      <c r="F1783" s="141" t="str">
        <f>IFERROR(IF(VLOOKUP(Table1[[#This Row],[Budget Code Description]],Dimentions!$X$6:$AC$139,2,FALSE)="","",VLOOKUP(Table1[[#This Row],[Budget Code Description]],Dimentions!$X$6:$AC$139,2,FALSE)),"")</f>
        <v/>
      </c>
      <c r="G1783" s="141"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1" t="str">
        <f>IFERROR(VLOOKUP(Table1[[#This Row],[Budget Code Description]],Table6[#All],8,FALSE),"")</f>
        <v/>
      </c>
      <c r="L1783" s="63"/>
      <c r="M1783" s="65" t="str">
        <f>IFERROR(VLOOKUP(Table1[[#This Row],[Staff ID]],Table2[],2,FALSE),"")</f>
        <v/>
      </c>
      <c r="N1783" s="209" t="str">
        <f>IFERROR(IF(VLOOKUP(Table1[[#This Row],[Budget Code Description]],Dimentions!$X$6:$AC$134,4,FALSE)="","",VLOOKUP(Table1[[#This Row],[Budget Code Description]],Dimentions!$X$6:$AC$134,4,FALSE)),"")</f>
        <v/>
      </c>
      <c r="O1783" s="65" t="str">
        <f>IFERROR(VLOOKUP(Table1[[#This Row],[Vendor ID]],Table549[],2,FALSE),"")</f>
        <v/>
      </c>
      <c r="P1783" s="63"/>
      <c r="Q1783" s="141" t="str">
        <f>IF(Table1[[#This Row],[Posting Date]]&lt;&gt;"",$D$9,"")</f>
        <v/>
      </c>
      <c r="R1783" s="157" t="str">
        <f>IF(Table1[[#This Row],[Posting Date]]&lt;&gt;"",$D$10,"")</f>
        <v/>
      </c>
      <c r="S1783" s="66"/>
      <c r="T1783" s="63"/>
      <c r="U1783" s="67"/>
      <c r="V1783" s="67"/>
      <c r="W1783" s="67" t="str">
        <f t="shared" si="32"/>
        <v/>
      </c>
      <c r="X1783" s="159" t="str">
        <f>IF(E1783="","",(IF(Table1[[#This Row],[Cur]]="USD",Table1[[#This Row],[Cur_Amount Debit]],Table1[[#This Row],[Cur_Amount Debit]]/Table1[[#This Row],[Exchange Rate]])))</f>
        <v/>
      </c>
      <c r="Y1783" s="159" t="str">
        <f>IF(E1783="","",(IF(Table1[[#This Row],[Cur]]="USD",Table1[[#This Row],[Cur_Amount Credit]],Table1[[#This Row],[Cur_Amount Credit]]/ExchangeRate)))</f>
        <v/>
      </c>
      <c r="Z1783" s="201" t="str">
        <f>IF(E1783="","",(Table1[[#This Row],[Debit USD]]-Table1[[#This Row],[Credit USD]]))</f>
        <v/>
      </c>
      <c r="AA1783" s="226"/>
      <c r="AB1783" s="255"/>
      <c r="AC1783" s="1"/>
      <c r="AD1783" s="15"/>
      <c r="AE1783" s="15" t="str">
        <f>IF(AND(OR(Table1[[#This Row],[Account]]="15030",Table1[[#This Row],[Account]]="15035",Table1[[#This Row],[Account]]="20150"),Table1[[#This Row],[Vendor ID]]=""),1,"")</f>
        <v/>
      </c>
      <c r="AF1783" s="15"/>
      <c r="AG1783" s="15"/>
      <c r="AH1783" s="15"/>
      <c r="AI1783" s="46" t="str">
        <f>IF(Table1[[#This Row],[Posting Date]]&lt;&gt;"","GJ-"&amp;CountryID,"")</f>
        <v/>
      </c>
      <c r="AJ1783" s="59" t="str">
        <f>IF(Table1[[#This Row],[Posting Date]]&lt;&gt;"",Table1[[#This Row],[Posting Date]],"")</f>
        <v/>
      </c>
      <c r="AK1783" s="46"/>
      <c r="AL1783" s="46" t="str">
        <f>IF(Table1[[#This Row],[Description]]&lt;&gt;"",Table1[[#This Row],[Description]],"")</f>
        <v/>
      </c>
      <c r="AM1783" s="46" t="str">
        <f>IF(Table1[[#This Row],[Posting Date]]&lt;&gt;"",Table1[[#This Row],[Reference Number]],"")</f>
        <v/>
      </c>
      <c r="AN1783" s="46" t="str">
        <f>TRIM(Table1[[#This Row],[Line '#]])</f>
        <v/>
      </c>
      <c r="AO1783" s="46" t="str">
        <f>TRIM(Table1[[#This Row],[Account]])</f>
        <v/>
      </c>
      <c r="AP1783" s="46" t="str">
        <f>IF(Table1[[#This Row],[Posting Date]]&lt;&gt;"",$D$5,"")</f>
        <v/>
      </c>
      <c r="AQ1783" s="46" t="str">
        <f>TRIM(Table1[[#This Row],[Departments-Prgrams]])</f>
        <v/>
      </c>
      <c r="AR1783" s="46" t="str">
        <f>TRIM(Table1[[#This Row],[Grant]])</f>
        <v/>
      </c>
      <c r="AS1783" s="46" t="str">
        <f>TRIM(Table1[[#This Row],[Staff ID]])</f>
        <v/>
      </c>
      <c r="AT1783" s="46" t="str">
        <f>IF(TRIM(Table1[[#This Row],[Budget Code]])=0,"",TRIM(Table1[[#This Row],[Budget Code]]))</f>
        <v/>
      </c>
      <c r="AU1783" s="46" t="str">
        <f>IF(Table1[[#This Row],[Line Description]]&lt;&gt;"",Table1[[#This Row],[Line Description]],"")</f>
        <v/>
      </c>
      <c r="AV1783" s="46" t="str">
        <f>IF(Table1[[#This Row],[Cur_Amount Debit]]&gt;0,ROUND(Table1[[#This Row],[Cur_Amount Debit]],2),"")</f>
        <v/>
      </c>
      <c r="AW1783" s="46" t="str">
        <f>IF(Table1[[#This Row],[Cur_Amount Credit]]&gt;0,ROUND(Table1[[#This Row],[Cur_Amount Credit]],2),"")</f>
        <v/>
      </c>
      <c r="AX1783" s="46" t="str">
        <f>LEFT(Table1[[#This Row],[Cur]],3)</f>
        <v/>
      </c>
      <c r="AY1783" s="59"/>
      <c r="AZ1783" s="46"/>
      <c r="BA1783" s="46" t="str">
        <f>IF(Table1[[#This Row],[Cur]]&lt;&gt;"",IF(Table1[[#This Row],[Cur]]="USD","",ExchangeRate),"")</f>
        <v/>
      </c>
      <c r="BB1783" s="46" t="str">
        <f>IF(Table1[[#This Row],[Grant]]&lt;&gt;"",VLOOKUP(Table1[[#This Row],[Grant]],Grants!B:D,3),"")</f>
        <v/>
      </c>
      <c r="BC1783" s="46" t="str">
        <f>TRIM(Table1[[#This Row],[Vendor ID]])</f>
        <v/>
      </c>
      <c r="BD1783">
        <f>IF(Table1[[#This Row],[Reference Number]]=Q1782,BD1782,BD1782+1)</f>
        <v>0</v>
      </c>
    </row>
    <row r="1784" spans="1:56" ht="11.25" customHeight="1" x14ac:dyDescent="0.25">
      <c r="A1784" s="1"/>
      <c r="B1784" s="88" t="str">
        <f>IF(Table1[[#This Row],[Posting Date]]&lt;&gt;"",IF(Table1[[#This Row],[Reference Number]]=Q1783,B1783+1,1),"")</f>
        <v/>
      </c>
      <c r="C1784" s="61"/>
      <c r="D1784" s="61"/>
      <c r="E1784" s="138"/>
      <c r="F1784" s="141" t="str">
        <f>IFERROR(IF(VLOOKUP(Table1[[#This Row],[Budget Code Description]],Dimentions!$X$6:$AC$139,2,FALSE)="","",VLOOKUP(Table1[[#This Row],[Budget Code Description]],Dimentions!$X$6:$AC$139,2,FALSE)),"")</f>
        <v/>
      </c>
      <c r="G1784" s="141"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1" t="str">
        <f>IFERROR(VLOOKUP(Table1[[#This Row],[Budget Code Description]],Table6[#All],8,FALSE),"")</f>
        <v/>
      </c>
      <c r="L1784" s="63"/>
      <c r="M1784" s="65" t="str">
        <f>IFERROR(VLOOKUP(Table1[[#This Row],[Staff ID]],Table2[],2,FALSE),"")</f>
        <v/>
      </c>
      <c r="N1784" s="209" t="str">
        <f>IFERROR(IF(VLOOKUP(Table1[[#This Row],[Budget Code Description]],Dimentions!$X$6:$AC$134,4,FALSE)="","",VLOOKUP(Table1[[#This Row],[Budget Code Description]],Dimentions!$X$6:$AC$134,4,FALSE)),"")</f>
        <v/>
      </c>
      <c r="O1784" s="65" t="str">
        <f>IFERROR(VLOOKUP(Table1[[#This Row],[Vendor ID]],Table549[],2,FALSE),"")</f>
        <v/>
      </c>
      <c r="P1784" s="63"/>
      <c r="Q1784" s="141" t="str">
        <f>IF(Table1[[#This Row],[Posting Date]]&lt;&gt;"",$D$9,"")</f>
        <v/>
      </c>
      <c r="R1784" s="157" t="str">
        <f>IF(Table1[[#This Row],[Posting Date]]&lt;&gt;"",$D$10,"")</f>
        <v/>
      </c>
      <c r="S1784" s="66"/>
      <c r="T1784" s="63"/>
      <c r="U1784" s="67"/>
      <c r="V1784" s="67"/>
      <c r="W1784" s="67" t="str">
        <f t="shared" si="32"/>
        <v/>
      </c>
      <c r="X1784" s="159" t="str">
        <f>IF(E1784="","",(IF(Table1[[#This Row],[Cur]]="USD",Table1[[#This Row],[Cur_Amount Debit]],Table1[[#This Row],[Cur_Amount Debit]]/Table1[[#This Row],[Exchange Rate]])))</f>
        <v/>
      </c>
      <c r="Y1784" s="159" t="str">
        <f>IF(E1784="","",(IF(Table1[[#This Row],[Cur]]="USD",Table1[[#This Row],[Cur_Amount Credit]],Table1[[#This Row],[Cur_Amount Credit]]/ExchangeRate)))</f>
        <v/>
      </c>
      <c r="Z1784" s="201" t="str">
        <f>IF(E1784="","",(Table1[[#This Row],[Debit USD]]-Table1[[#This Row],[Credit USD]]))</f>
        <v/>
      </c>
      <c r="AA1784" s="226"/>
      <c r="AB1784" s="255"/>
      <c r="AC1784" s="1"/>
      <c r="AD1784" s="15"/>
      <c r="AE1784" s="15" t="str">
        <f>IF(AND(OR(Table1[[#This Row],[Account]]="15030",Table1[[#This Row],[Account]]="15035",Table1[[#This Row],[Account]]="20150"),Table1[[#This Row],[Vendor ID]]=""),1,"")</f>
        <v/>
      </c>
      <c r="AF1784" s="15"/>
      <c r="AG1784" s="15"/>
      <c r="AH1784" s="15"/>
      <c r="AI1784" s="46" t="str">
        <f>IF(Table1[[#This Row],[Posting Date]]&lt;&gt;"","GJ-"&amp;CountryID,"")</f>
        <v/>
      </c>
      <c r="AJ1784" s="59" t="str">
        <f>IF(Table1[[#This Row],[Posting Date]]&lt;&gt;"",Table1[[#This Row],[Posting Date]],"")</f>
        <v/>
      </c>
      <c r="AK1784" s="46"/>
      <c r="AL1784" s="46" t="str">
        <f>IF(Table1[[#This Row],[Description]]&lt;&gt;"",Table1[[#This Row],[Description]],"")</f>
        <v/>
      </c>
      <c r="AM1784" s="46" t="str">
        <f>IF(Table1[[#This Row],[Posting Date]]&lt;&gt;"",Table1[[#This Row],[Reference Number]],"")</f>
        <v/>
      </c>
      <c r="AN1784" s="46" t="str">
        <f>TRIM(Table1[[#This Row],[Line '#]])</f>
        <v/>
      </c>
      <c r="AO1784" s="46" t="str">
        <f>TRIM(Table1[[#This Row],[Account]])</f>
        <v/>
      </c>
      <c r="AP1784" s="46" t="str">
        <f>IF(Table1[[#This Row],[Posting Date]]&lt;&gt;"",$D$5,"")</f>
        <v/>
      </c>
      <c r="AQ1784" s="46" t="str">
        <f>TRIM(Table1[[#This Row],[Departments-Prgrams]])</f>
        <v/>
      </c>
      <c r="AR1784" s="46" t="str">
        <f>TRIM(Table1[[#This Row],[Grant]])</f>
        <v/>
      </c>
      <c r="AS1784" s="46" t="str">
        <f>TRIM(Table1[[#This Row],[Staff ID]])</f>
        <v/>
      </c>
      <c r="AT1784" s="46" t="str">
        <f>IF(TRIM(Table1[[#This Row],[Budget Code]])=0,"",TRIM(Table1[[#This Row],[Budget Code]]))</f>
        <v/>
      </c>
      <c r="AU1784" s="46" t="str">
        <f>IF(Table1[[#This Row],[Line Description]]&lt;&gt;"",Table1[[#This Row],[Line Description]],"")</f>
        <v/>
      </c>
      <c r="AV1784" s="46" t="str">
        <f>IF(Table1[[#This Row],[Cur_Amount Debit]]&gt;0,ROUND(Table1[[#This Row],[Cur_Amount Debit]],2),"")</f>
        <v/>
      </c>
      <c r="AW1784" s="46" t="str">
        <f>IF(Table1[[#This Row],[Cur_Amount Credit]]&gt;0,ROUND(Table1[[#This Row],[Cur_Amount Credit]],2),"")</f>
        <v/>
      </c>
      <c r="AX1784" s="46" t="str">
        <f>LEFT(Table1[[#This Row],[Cur]],3)</f>
        <v/>
      </c>
      <c r="AY1784" s="59"/>
      <c r="AZ1784" s="46"/>
      <c r="BA1784" s="46" t="str">
        <f>IF(Table1[[#This Row],[Cur]]&lt;&gt;"",IF(Table1[[#This Row],[Cur]]="USD","",ExchangeRate),"")</f>
        <v/>
      </c>
      <c r="BB1784" s="46" t="str">
        <f>IF(Table1[[#This Row],[Grant]]&lt;&gt;"",VLOOKUP(Table1[[#This Row],[Grant]],Grants!B:D,3),"")</f>
        <v/>
      </c>
      <c r="BC1784" s="46" t="str">
        <f>TRIM(Table1[[#This Row],[Vendor ID]])</f>
        <v/>
      </c>
      <c r="BD1784">
        <f>IF(Table1[[#This Row],[Reference Number]]=Q1783,BD1783,BD1783+1)</f>
        <v>0</v>
      </c>
    </row>
    <row r="1785" spans="1:56" ht="11.25" customHeight="1" x14ac:dyDescent="0.25">
      <c r="A1785" s="1"/>
      <c r="B1785" s="88" t="str">
        <f>IF(Table1[[#This Row],[Posting Date]]&lt;&gt;"",IF(Table1[[#This Row],[Reference Number]]=Q1784,B1784+1,1),"")</f>
        <v/>
      </c>
      <c r="C1785" s="61"/>
      <c r="D1785" s="61"/>
      <c r="E1785" s="138"/>
      <c r="F1785" s="141" t="str">
        <f>IFERROR(IF(VLOOKUP(Table1[[#This Row],[Budget Code Description]],Dimentions!$X$6:$AC$139,2,FALSE)="","",VLOOKUP(Table1[[#This Row],[Budget Code Description]],Dimentions!$X$6:$AC$139,2,FALSE)),"")</f>
        <v/>
      </c>
      <c r="G1785" s="141"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1" t="str">
        <f>IFERROR(VLOOKUP(Table1[[#This Row],[Budget Code Description]],Table6[#All],8,FALSE),"")</f>
        <v/>
      </c>
      <c r="L1785" s="63"/>
      <c r="M1785" s="65" t="str">
        <f>IFERROR(VLOOKUP(Table1[[#This Row],[Staff ID]],Table2[],2,FALSE),"")</f>
        <v/>
      </c>
      <c r="N1785" s="209" t="str">
        <f>IFERROR(IF(VLOOKUP(Table1[[#This Row],[Budget Code Description]],Dimentions!$X$6:$AC$134,4,FALSE)="","",VLOOKUP(Table1[[#This Row],[Budget Code Description]],Dimentions!$X$6:$AC$134,4,FALSE)),"")</f>
        <v/>
      </c>
      <c r="O1785" s="65" t="str">
        <f>IFERROR(VLOOKUP(Table1[[#This Row],[Vendor ID]],Table549[],2,FALSE),"")</f>
        <v/>
      </c>
      <c r="P1785" s="63"/>
      <c r="Q1785" s="141" t="str">
        <f>IF(Table1[[#This Row],[Posting Date]]&lt;&gt;"",$D$9,"")</f>
        <v/>
      </c>
      <c r="R1785" s="157" t="str">
        <f>IF(Table1[[#This Row],[Posting Date]]&lt;&gt;"",$D$10,"")</f>
        <v/>
      </c>
      <c r="S1785" s="66"/>
      <c r="T1785" s="63"/>
      <c r="U1785" s="67"/>
      <c r="V1785" s="67"/>
      <c r="W1785" s="67" t="str">
        <f t="shared" si="32"/>
        <v/>
      </c>
      <c r="X1785" s="159" t="str">
        <f>IF(E1785="","",(IF(Table1[[#This Row],[Cur]]="USD",Table1[[#This Row],[Cur_Amount Debit]],Table1[[#This Row],[Cur_Amount Debit]]/Table1[[#This Row],[Exchange Rate]])))</f>
        <v/>
      </c>
      <c r="Y1785" s="159" t="str">
        <f>IF(E1785="","",(IF(Table1[[#This Row],[Cur]]="USD",Table1[[#This Row],[Cur_Amount Credit]],Table1[[#This Row],[Cur_Amount Credit]]/ExchangeRate)))</f>
        <v/>
      </c>
      <c r="Z1785" s="201" t="str">
        <f>IF(E1785="","",(Table1[[#This Row],[Debit USD]]-Table1[[#This Row],[Credit USD]]))</f>
        <v/>
      </c>
      <c r="AA1785" s="226"/>
      <c r="AB1785" s="255"/>
      <c r="AC1785" s="1"/>
      <c r="AD1785" s="15"/>
      <c r="AE1785" s="15" t="str">
        <f>IF(AND(OR(Table1[[#This Row],[Account]]="15030",Table1[[#This Row],[Account]]="15035",Table1[[#This Row],[Account]]="20150"),Table1[[#This Row],[Vendor ID]]=""),1,"")</f>
        <v/>
      </c>
      <c r="AF1785" s="15"/>
      <c r="AG1785" s="15"/>
      <c r="AH1785" s="15"/>
      <c r="AI1785" s="46" t="str">
        <f>IF(Table1[[#This Row],[Posting Date]]&lt;&gt;"","GJ-"&amp;CountryID,"")</f>
        <v/>
      </c>
      <c r="AJ1785" s="59" t="str">
        <f>IF(Table1[[#This Row],[Posting Date]]&lt;&gt;"",Table1[[#This Row],[Posting Date]],"")</f>
        <v/>
      </c>
      <c r="AK1785" s="46"/>
      <c r="AL1785" s="46" t="str">
        <f>IF(Table1[[#This Row],[Description]]&lt;&gt;"",Table1[[#This Row],[Description]],"")</f>
        <v/>
      </c>
      <c r="AM1785" s="46" t="str">
        <f>IF(Table1[[#This Row],[Posting Date]]&lt;&gt;"",Table1[[#This Row],[Reference Number]],"")</f>
        <v/>
      </c>
      <c r="AN1785" s="46" t="str">
        <f>TRIM(Table1[[#This Row],[Line '#]])</f>
        <v/>
      </c>
      <c r="AO1785" s="46" t="str">
        <f>TRIM(Table1[[#This Row],[Account]])</f>
        <v/>
      </c>
      <c r="AP1785" s="46" t="str">
        <f>IF(Table1[[#This Row],[Posting Date]]&lt;&gt;"",$D$5,"")</f>
        <v/>
      </c>
      <c r="AQ1785" s="46" t="str">
        <f>TRIM(Table1[[#This Row],[Departments-Prgrams]])</f>
        <v/>
      </c>
      <c r="AR1785" s="46" t="str">
        <f>TRIM(Table1[[#This Row],[Grant]])</f>
        <v/>
      </c>
      <c r="AS1785" s="46" t="str">
        <f>TRIM(Table1[[#This Row],[Staff ID]])</f>
        <v/>
      </c>
      <c r="AT1785" s="46" t="str">
        <f>IF(TRIM(Table1[[#This Row],[Budget Code]])=0,"",TRIM(Table1[[#This Row],[Budget Code]]))</f>
        <v/>
      </c>
      <c r="AU1785" s="46" t="str">
        <f>IF(Table1[[#This Row],[Line Description]]&lt;&gt;"",Table1[[#This Row],[Line Description]],"")</f>
        <v/>
      </c>
      <c r="AV1785" s="46" t="str">
        <f>IF(Table1[[#This Row],[Cur_Amount Debit]]&gt;0,ROUND(Table1[[#This Row],[Cur_Amount Debit]],2),"")</f>
        <v/>
      </c>
      <c r="AW1785" s="46" t="str">
        <f>IF(Table1[[#This Row],[Cur_Amount Credit]]&gt;0,ROUND(Table1[[#This Row],[Cur_Amount Credit]],2),"")</f>
        <v/>
      </c>
      <c r="AX1785" s="46" t="str">
        <f>LEFT(Table1[[#This Row],[Cur]],3)</f>
        <v/>
      </c>
      <c r="AY1785" s="59"/>
      <c r="AZ1785" s="46"/>
      <c r="BA1785" s="46" t="str">
        <f>IF(Table1[[#This Row],[Cur]]&lt;&gt;"",IF(Table1[[#This Row],[Cur]]="USD","",ExchangeRate),"")</f>
        <v/>
      </c>
      <c r="BB1785" s="46" t="str">
        <f>IF(Table1[[#This Row],[Grant]]&lt;&gt;"",VLOOKUP(Table1[[#This Row],[Grant]],Grants!B:D,3),"")</f>
        <v/>
      </c>
      <c r="BC1785" s="46" t="str">
        <f>TRIM(Table1[[#This Row],[Vendor ID]])</f>
        <v/>
      </c>
      <c r="BD1785">
        <f>IF(Table1[[#This Row],[Reference Number]]=Q1784,BD1784,BD1784+1)</f>
        <v>0</v>
      </c>
    </row>
    <row r="1786" spans="1:56" ht="11.25" customHeight="1" x14ac:dyDescent="0.25">
      <c r="A1786" s="1"/>
      <c r="B1786" s="88" t="str">
        <f>IF(Table1[[#This Row],[Posting Date]]&lt;&gt;"",IF(Table1[[#This Row],[Reference Number]]=Q1785,B1785+1,1),"")</f>
        <v/>
      </c>
      <c r="C1786" s="61"/>
      <c r="D1786" s="61"/>
      <c r="E1786" s="138"/>
      <c r="F1786" s="141" t="str">
        <f>IFERROR(IF(VLOOKUP(Table1[[#This Row],[Budget Code Description]],Dimentions!$X$6:$AC$139,2,FALSE)="","",VLOOKUP(Table1[[#This Row],[Budget Code Description]],Dimentions!$X$6:$AC$139,2,FALSE)),"")</f>
        <v/>
      </c>
      <c r="G1786" s="141"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1" t="str">
        <f>IFERROR(VLOOKUP(Table1[[#This Row],[Budget Code Description]],Table6[#All],8,FALSE),"")</f>
        <v/>
      </c>
      <c r="L1786" s="63"/>
      <c r="M1786" s="65" t="str">
        <f>IFERROR(VLOOKUP(Table1[[#This Row],[Staff ID]],Table2[],2,FALSE),"")</f>
        <v/>
      </c>
      <c r="N1786" s="209" t="str">
        <f>IFERROR(IF(VLOOKUP(Table1[[#This Row],[Budget Code Description]],Dimentions!$X$6:$AC$134,4,FALSE)="","",VLOOKUP(Table1[[#This Row],[Budget Code Description]],Dimentions!$X$6:$AC$134,4,FALSE)),"")</f>
        <v/>
      </c>
      <c r="O1786" s="65" t="str">
        <f>IFERROR(VLOOKUP(Table1[[#This Row],[Vendor ID]],Table549[],2,FALSE),"")</f>
        <v/>
      </c>
      <c r="P1786" s="63"/>
      <c r="Q1786" s="141" t="str">
        <f>IF(Table1[[#This Row],[Posting Date]]&lt;&gt;"",$D$9,"")</f>
        <v/>
      </c>
      <c r="R1786" s="157" t="str">
        <f>IF(Table1[[#This Row],[Posting Date]]&lt;&gt;"",$D$10,"")</f>
        <v/>
      </c>
      <c r="S1786" s="66"/>
      <c r="T1786" s="63"/>
      <c r="U1786" s="67"/>
      <c r="V1786" s="67"/>
      <c r="W1786" s="67" t="str">
        <f t="shared" si="32"/>
        <v/>
      </c>
      <c r="X1786" s="159" t="str">
        <f>IF(E1786="","",(IF(Table1[[#This Row],[Cur]]="USD",Table1[[#This Row],[Cur_Amount Debit]],Table1[[#This Row],[Cur_Amount Debit]]/Table1[[#This Row],[Exchange Rate]])))</f>
        <v/>
      </c>
      <c r="Y1786" s="159" t="str">
        <f>IF(E1786="","",(IF(Table1[[#This Row],[Cur]]="USD",Table1[[#This Row],[Cur_Amount Credit]],Table1[[#This Row],[Cur_Amount Credit]]/ExchangeRate)))</f>
        <v/>
      </c>
      <c r="Z1786" s="201" t="str">
        <f>IF(E1786="","",(Table1[[#This Row],[Debit USD]]-Table1[[#This Row],[Credit USD]]))</f>
        <v/>
      </c>
      <c r="AA1786" s="226"/>
      <c r="AB1786" s="255"/>
      <c r="AC1786" s="1"/>
      <c r="AD1786" s="15"/>
      <c r="AE1786" s="15" t="str">
        <f>IF(AND(OR(Table1[[#This Row],[Account]]="15030",Table1[[#This Row],[Account]]="15035",Table1[[#This Row],[Account]]="20150"),Table1[[#This Row],[Vendor ID]]=""),1,"")</f>
        <v/>
      </c>
      <c r="AF1786" s="15"/>
      <c r="AG1786" s="15"/>
      <c r="AH1786" s="15"/>
      <c r="AI1786" s="46" t="str">
        <f>IF(Table1[[#This Row],[Posting Date]]&lt;&gt;"","GJ-"&amp;CountryID,"")</f>
        <v/>
      </c>
      <c r="AJ1786" s="59" t="str">
        <f>IF(Table1[[#This Row],[Posting Date]]&lt;&gt;"",Table1[[#This Row],[Posting Date]],"")</f>
        <v/>
      </c>
      <c r="AK1786" s="46"/>
      <c r="AL1786" s="46" t="str">
        <f>IF(Table1[[#This Row],[Description]]&lt;&gt;"",Table1[[#This Row],[Description]],"")</f>
        <v/>
      </c>
      <c r="AM1786" s="46" t="str">
        <f>IF(Table1[[#This Row],[Posting Date]]&lt;&gt;"",Table1[[#This Row],[Reference Number]],"")</f>
        <v/>
      </c>
      <c r="AN1786" s="46" t="str">
        <f>TRIM(Table1[[#This Row],[Line '#]])</f>
        <v/>
      </c>
      <c r="AO1786" s="46" t="str">
        <f>TRIM(Table1[[#This Row],[Account]])</f>
        <v/>
      </c>
      <c r="AP1786" s="46" t="str">
        <f>IF(Table1[[#This Row],[Posting Date]]&lt;&gt;"",$D$5,"")</f>
        <v/>
      </c>
      <c r="AQ1786" s="46" t="str">
        <f>TRIM(Table1[[#This Row],[Departments-Prgrams]])</f>
        <v/>
      </c>
      <c r="AR1786" s="46" t="str">
        <f>TRIM(Table1[[#This Row],[Grant]])</f>
        <v/>
      </c>
      <c r="AS1786" s="46" t="str">
        <f>TRIM(Table1[[#This Row],[Staff ID]])</f>
        <v/>
      </c>
      <c r="AT1786" s="46" t="str">
        <f>IF(TRIM(Table1[[#This Row],[Budget Code]])=0,"",TRIM(Table1[[#This Row],[Budget Code]]))</f>
        <v/>
      </c>
      <c r="AU1786" s="46" t="str">
        <f>IF(Table1[[#This Row],[Line Description]]&lt;&gt;"",Table1[[#This Row],[Line Description]],"")</f>
        <v/>
      </c>
      <c r="AV1786" s="46" t="str">
        <f>IF(Table1[[#This Row],[Cur_Amount Debit]]&gt;0,ROUND(Table1[[#This Row],[Cur_Amount Debit]],2),"")</f>
        <v/>
      </c>
      <c r="AW1786" s="46" t="str">
        <f>IF(Table1[[#This Row],[Cur_Amount Credit]]&gt;0,ROUND(Table1[[#This Row],[Cur_Amount Credit]],2),"")</f>
        <v/>
      </c>
      <c r="AX1786" s="46" t="str">
        <f>LEFT(Table1[[#This Row],[Cur]],3)</f>
        <v/>
      </c>
      <c r="AY1786" s="59"/>
      <c r="AZ1786" s="46"/>
      <c r="BA1786" s="46" t="str">
        <f>IF(Table1[[#This Row],[Cur]]&lt;&gt;"",IF(Table1[[#This Row],[Cur]]="USD","",ExchangeRate),"")</f>
        <v/>
      </c>
      <c r="BB1786" s="46" t="str">
        <f>IF(Table1[[#This Row],[Grant]]&lt;&gt;"",VLOOKUP(Table1[[#This Row],[Grant]],Grants!B:D,3),"")</f>
        <v/>
      </c>
      <c r="BC1786" s="46" t="str">
        <f>TRIM(Table1[[#This Row],[Vendor ID]])</f>
        <v/>
      </c>
      <c r="BD1786">
        <f>IF(Table1[[#This Row],[Reference Number]]=Q1785,BD1785,BD1785+1)</f>
        <v>0</v>
      </c>
    </row>
    <row r="1787" spans="1:56" ht="11.25" customHeight="1" x14ac:dyDescent="0.25">
      <c r="A1787" s="1"/>
      <c r="B1787" s="88" t="str">
        <f>IF(Table1[[#This Row],[Posting Date]]&lt;&gt;"",IF(Table1[[#This Row],[Reference Number]]=Q1786,B1786+1,1),"")</f>
        <v/>
      </c>
      <c r="C1787" s="61"/>
      <c r="D1787" s="61"/>
      <c r="E1787" s="138"/>
      <c r="F1787" s="141" t="str">
        <f>IFERROR(IF(VLOOKUP(Table1[[#This Row],[Budget Code Description]],Dimentions!$X$6:$AC$139,2,FALSE)="","",VLOOKUP(Table1[[#This Row],[Budget Code Description]],Dimentions!$X$6:$AC$139,2,FALSE)),"")</f>
        <v/>
      </c>
      <c r="G1787" s="141"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1" t="str">
        <f>IFERROR(VLOOKUP(Table1[[#This Row],[Budget Code Description]],Table6[#All],8,FALSE),"")</f>
        <v/>
      </c>
      <c r="L1787" s="63"/>
      <c r="M1787" s="65" t="str">
        <f>IFERROR(VLOOKUP(Table1[[#This Row],[Staff ID]],Table2[],2,FALSE),"")</f>
        <v/>
      </c>
      <c r="N1787" s="209" t="str">
        <f>IFERROR(IF(VLOOKUP(Table1[[#This Row],[Budget Code Description]],Dimentions!$X$6:$AC$134,4,FALSE)="","",VLOOKUP(Table1[[#This Row],[Budget Code Description]],Dimentions!$X$6:$AC$134,4,FALSE)),"")</f>
        <v/>
      </c>
      <c r="O1787" s="65" t="str">
        <f>IFERROR(VLOOKUP(Table1[[#This Row],[Vendor ID]],Table549[],2,FALSE),"")</f>
        <v/>
      </c>
      <c r="P1787" s="63"/>
      <c r="Q1787" s="141" t="str">
        <f>IF(Table1[[#This Row],[Posting Date]]&lt;&gt;"",$D$9,"")</f>
        <v/>
      </c>
      <c r="R1787" s="157" t="str">
        <f>IF(Table1[[#This Row],[Posting Date]]&lt;&gt;"",$D$10,"")</f>
        <v/>
      </c>
      <c r="S1787" s="66"/>
      <c r="T1787" s="63"/>
      <c r="U1787" s="67"/>
      <c r="V1787" s="67"/>
      <c r="W1787" s="67" t="str">
        <f t="shared" si="32"/>
        <v/>
      </c>
      <c r="X1787" s="159" t="str">
        <f>IF(E1787="","",(IF(Table1[[#This Row],[Cur]]="USD",Table1[[#This Row],[Cur_Amount Debit]],Table1[[#This Row],[Cur_Amount Debit]]/Table1[[#This Row],[Exchange Rate]])))</f>
        <v/>
      </c>
      <c r="Y1787" s="159" t="str">
        <f>IF(E1787="","",(IF(Table1[[#This Row],[Cur]]="USD",Table1[[#This Row],[Cur_Amount Credit]],Table1[[#This Row],[Cur_Amount Credit]]/ExchangeRate)))</f>
        <v/>
      </c>
      <c r="Z1787" s="201" t="str">
        <f>IF(E1787="","",(Table1[[#This Row],[Debit USD]]-Table1[[#This Row],[Credit USD]]))</f>
        <v/>
      </c>
      <c r="AA1787" s="226"/>
      <c r="AB1787" s="255"/>
      <c r="AC1787" s="1"/>
      <c r="AD1787" s="15"/>
      <c r="AE1787" s="15" t="str">
        <f>IF(AND(OR(Table1[[#This Row],[Account]]="15030",Table1[[#This Row],[Account]]="15035",Table1[[#This Row],[Account]]="20150"),Table1[[#This Row],[Vendor ID]]=""),1,"")</f>
        <v/>
      </c>
      <c r="AF1787" s="15"/>
      <c r="AG1787" s="15"/>
      <c r="AH1787" s="15"/>
      <c r="AI1787" s="46" t="str">
        <f>IF(Table1[[#This Row],[Posting Date]]&lt;&gt;"","GJ-"&amp;CountryID,"")</f>
        <v/>
      </c>
      <c r="AJ1787" s="59" t="str">
        <f>IF(Table1[[#This Row],[Posting Date]]&lt;&gt;"",Table1[[#This Row],[Posting Date]],"")</f>
        <v/>
      </c>
      <c r="AK1787" s="46"/>
      <c r="AL1787" s="46" t="str">
        <f>IF(Table1[[#This Row],[Description]]&lt;&gt;"",Table1[[#This Row],[Description]],"")</f>
        <v/>
      </c>
      <c r="AM1787" s="46" t="str">
        <f>IF(Table1[[#This Row],[Posting Date]]&lt;&gt;"",Table1[[#This Row],[Reference Number]],"")</f>
        <v/>
      </c>
      <c r="AN1787" s="46" t="str">
        <f>TRIM(Table1[[#This Row],[Line '#]])</f>
        <v/>
      </c>
      <c r="AO1787" s="46" t="str">
        <f>TRIM(Table1[[#This Row],[Account]])</f>
        <v/>
      </c>
      <c r="AP1787" s="46" t="str">
        <f>IF(Table1[[#This Row],[Posting Date]]&lt;&gt;"",$D$5,"")</f>
        <v/>
      </c>
      <c r="AQ1787" s="46" t="str">
        <f>TRIM(Table1[[#This Row],[Departments-Prgrams]])</f>
        <v/>
      </c>
      <c r="AR1787" s="46" t="str">
        <f>TRIM(Table1[[#This Row],[Grant]])</f>
        <v/>
      </c>
      <c r="AS1787" s="46" t="str">
        <f>TRIM(Table1[[#This Row],[Staff ID]])</f>
        <v/>
      </c>
      <c r="AT1787" s="46" t="str">
        <f>IF(TRIM(Table1[[#This Row],[Budget Code]])=0,"",TRIM(Table1[[#This Row],[Budget Code]]))</f>
        <v/>
      </c>
      <c r="AU1787" s="46" t="str">
        <f>IF(Table1[[#This Row],[Line Description]]&lt;&gt;"",Table1[[#This Row],[Line Description]],"")</f>
        <v/>
      </c>
      <c r="AV1787" s="46" t="str">
        <f>IF(Table1[[#This Row],[Cur_Amount Debit]]&gt;0,ROUND(Table1[[#This Row],[Cur_Amount Debit]],2),"")</f>
        <v/>
      </c>
      <c r="AW1787" s="46" t="str">
        <f>IF(Table1[[#This Row],[Cur_Amount Credit]]&gt;0,ROUND(Table1[[#This Row],[Cur_Amount Credit]],2),"")</f>
        <v/>
      </c>
      <c r="AX1787" s="46" t="str">
        <f>LEFT(Table1[[#This Row],[Cur]],3)</f>
        <v/>
      </c>
      <c r="AY1787" s="59"/>
      <c r="AZ1787" s="46"/>
      <c r="BA1787" s="46" t="str">
        <f>IF(Table1[[#This Row],[Cur]]&lt;&gt;"",IF(Table1[[#This Row],[Cur]]="USD","",ExchangeRate),"")</f>
        <v/>
      </c>
      <c r="BB1787" s="46" t="str">
        <f>IF(Table1[[#This Row],[Grant]]&lt;&gt;"",VLOOKUP(Table1[[#This Row],[Grant]],Grants!B:D,3),"")</f>
        <v/>
      </c>
      <c r="BC1787" s="46" t="str">
        <f>TRIM(Table1[[#This Row],[Vendor ID]])</f>
        <v/>
      </c>
      <c r="BD1787">
        <f>IF(Table1[[#This Row],[Reference Number]]=Q1786,BD1786,BD1786+1)</f>
        <v>0</v>
      </c>
    </row>
    <row r="1788" spans="1:56" ht="11.25" customHeight="1" x14ac:dyDescent="0.25">
      <c r="A1788" s="1"/>
      <c r="B1788" s="88" t="str">
        <f>IF(Table1[[#This Row],[Posting Date]]&lt;&gt;"",IF(Table1[[#This Row],[Reference Number]]=Q1787,B1787+1,1),"")</f>
        <v/>
      </c>
      <c r="C1788" s="61"/>
      <c r="D1788" s="61"/>
      <c r="E1788" s="138"/>
      <c r="F1788" s="141" t="str">
        <f>IFERROR(IF(VLOOKUP(Table1[[#This Row],[Budget Code Description]],Dimentions!$X$6:$AC$139,2,FALSE)="","",VLOOKUP(Table1[[#This Row],[Budget Code Description]],Dimentions!$X$6:$AC$139,2,FALSE)),"")</f>
        <v/>
      </c>
      <c r="G1788" s="141"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1" t="str">
        <f>IFERROR(VLOOKUP(Table1[[#This Row],[Budget Code Description]],Table6[#All],8,FALSE),"")</f>
        <v/>
      </c>
      <c r="L1788" s="63"/>
      <c r="M1788" s="65" t="str">
        <f>IFERROR(VLOOKUP(Table1[[#This Row],[Staff ID]],Table2[],2,FALSE),"")</f>
        <v/>
      </c>
      <c r="N1788" s="209" t="str">
        <f>IFERROR(IF(VLOOKUP(Table1[[#This Row],[Budget Code Description]],Dimentions!$X$6:$AC$134,4,FALSE)="","",VLOOKUP(Table1[[#This Row],[Budget Code Description]],Dimentions!$X$6:$AC$134,4,FALSE)),"")</f>
        <v/>
      </c>
      <c r="O1788" s="65" t="str">
        <f>IFERROR(VLOOKUP(Table1[[#This Row],[Vendor ID]],Table549[],2,FALSE),"")</f>
        <v/>
      </c>
      <c r="P1788" s="63"/>
      <c r="Q1788" s="141" t="str">
        <f>IF(Table1[[#This Row],[Posting Date]]&lt;&gt;"",$D$9,"")</f>
        <v/>
      </c>
      <c r="R1788" s="157" t="str">
        <f>IF(Table1[[#This Row],[Posting Date]]&lt;&gt;"",$D$10,"")</f>
        <v/>
      </c>
      <c r="S1788" s="66"/>
      <c r="T1788" s="63"/>
      <c r="U1788" s="67"/>
      <c r="V1788" s="67"/>
      <c r="W1788" s="67" t="str">
        <f t="shared" si="32"/>
        <v/>
      </c>
      <c r="X1788" s="159" t="str">
        <f>IF(E1788="","",(IF(Table1[[#This Row],[Cur]]="USD",Table1[[#This Row],[Cur_Amount Debit]],Table1[[#This Row],[Cur_Amount Debit]]/Table1[[#This Row],[Exchange Rate]])))</f>
        <v/>
      </c>
      <c r="Y1788" s="159" t="str">
        <f>IF(E1788="","",(IF(Table1[[#This Row],[Cur]]="USD",Table1[[#This Row],[Cur_Amount Credit]],Table1[[#This Row],[Cur_Amount Credit]]/ExchangeRate)))</f>
        <v/>
      </c>
      <c r="Z1788" s="201" t="str">
        <f>IF(E1788="","",(Table1[[#This Row],[Debit USD]]-Table1[[#This Row],[Credit USD]]))</f>
        <v/>
      </c>
      <c r="AA1788" s="226"/>
      <c r="AB1788" s="255"/>
      <c r="AC1788" s="1"/>
      <c r="AD1788" s="15"/>
      <c r="AE1788" s="15" t="str">
        <f>IF(AND(OR(Table1[[#This Row],[Account]]="15030",Table1[[#This Row],[Account]]="15035",Table1[[#This Row],[Account]]="20150"),Table1[[#This Row],[Vendor ID]]=""),1,"")</f>
        <v/>
      </c>
      <c r="AF1788" s="15"/>
      <c r="AG1788" s="15"/>
      <c r="AH1788" s="15"/>
      <c r="AI1788" s="46" t="str">
        <f>IF(Table1[[#This Row],[Posting Date]]&lt;&gt;"","GJ-"&amp;CountryID,"")</f>
        <v/>
      </c>
      <c r="AJ1788" s="59" t="str">
        <f>IF(Table1[[#This Row],[Posting Date]]&lt;&gt;"",Table1[[#This Row],[Posting Date]],"")</f>
        <v/>
      </c>
      <c r="AK1788" s="46"/>
      <c r="AL1788" s="46" t="str">
        <f>IF(Table1[[#This Row],[Description]]&lt;&gt;"",Table1[[#This Row],[Description]],"")</f>
        <v/>
      </c>
      <c r="AM1788" s="46" t="str">
        <f>IF(Table1[[#This Row],[Posting Date]]&lt;&gt;"",Table1[[#This Row],[Reference Number]],"")</f>
        <v/>
      </c>
      <c r="AN1788" s="46" t="str">
        <f>TRIM(Table1[[#This Row],[Line '#]])</f>
        <v/>
      </c>
      <c r="AO1788" s="46" t="str">
        <f>TRIM(Table1[[#This Row],[Account]])</f>
        <v/>
      </c>
      <c r="AP1788" s="46" t="str">
        <f>IF(Table1[[#This Row],[Posting Date]]&lt;&gt;"",$D$5,"")</f>
        <v/>
      </c>
      <c r="AQ1788" s="46" t="str">
        <f>TRIM(Table1[[#This Row],[Departments-Prgrams]])</f>
        <v/>
      </c>
      <c r="AR1788" s="46" t="str">
        <f>TRIM(Table1[[#This Row],[Grant]])</f>
        <v/>
      </c>
      <c r="AS1788" s="46" t="str">
        <f>TRIM(Table1[[#This Row],[Staff ID]])</f>
        <v/>
      </c>
      <c r="AT1788" s="46" t="str">
        <f>IF(TRIM(Table1[[#This Row],[Budget Code]])=0,"",TRIM(Table1[[#This Row],[Budget Code]]))</f>
        <v/>
      </c>
      <c r="AU1788" s="46" t="str">
        <f>IF(Table1[[#This Row],[Line Description]]&lt;&gt;"",Table1[[#This Row],[Line Description]],"")</f>
        <v/>
      </c>
      <c r="AV1788" s="46" t="str">
        <f>IF(Table1[[#This Row],[Cur_Amount Debit]]&gt;0,ROUND(Table1[[#This Row],[Cur_Amount Debit]],2),"")</f>
        <v/>
      </c>
      <c r="AW1788" s="46" t="str">
        <f>IF(Table1[[#This Row],[Cur_Amount Credit]]&gt;0,ROUND(Table1[[#This Row],[Cur_Amount Credit]],2),"")</f>
        <v/>
      </c>
      <c r="AX1788" s="46" t="str">
        <f>LEFT(Table1[[#This Row],[Cur]],3)</f>
        <v/>
      </c>
      <c r="AY1788" s="59"/>
      <c r="AZ1788" s="46"/>
      <c r="BA1788" s="46" t="str">
        <f>IF(Table1[[#This Row],[Cur]]&lt;&gt;"",IF(Table1[[#This Row],[Cur]]="USD","",ExchangeRate),"")</f>
        <v/>
      </c>
      <c r="BB1788" s="46" t="str">
        <f>IF(Table1[[#This Row],[Grant]]&lt;&gt;"",VLOOKUP(Table1[[#This Row],[Grant]],Grants!B:D,3),"")</f>
        <v/>
      </c>
      <c r="BC1788" s="46" t="str">
        <f>TRIM(Table1[[#This Row],[Vendor ID]])</f>
        <v/>
      </c>
      <c r="BD1788">
        <f>IF(Table1[[#This Row],[Reference Number]]=Q1787,BD1787,BD1787+1)</f>
        <v>0</v>
      </c>
    </row>
    <row r="1789" spans="1:56" ht="11.25" customHeight="1" x14ac:dyDescent="0.25">
      <c r="A1789" s="1"/>
      <c r="B1789" s="88" t="str">
        <f>IF(Table1[[#This Row],[Posting Date]]&lt;&gt;"",IF(Table1[[#This Row],[Reference Number]]=Q1788,B1788+1,1),"")</f>
        <v/>
      </c>
      <c r="C1789" s="61"/>
      <c r="D1789" s="61"/>
      <c r="E1789" s="138"/>
      <c r="F1789" s="141" t="str">
        <f>IFERROR(IF(VLOOKUP(Table1[[#This Row],[Budget Code Description]],Dimentions!$X$6:$AC$139,2,FALSE)="","",VLOOKUP(Table1[[#This Row],[Budget Code Description]],Dimentions!$X$6:$AC$139,2,FALSE)),"")</f>
        <v/>
      </c>
      <c r="G1789" s="141"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1" t="str">
        <f>IFERROR(VLOOKUP(Table1[[#This Row],[Budget Code Description]],Table6[#All],8,FALSE),"")</f>
        <v/>
      </c>
      <c r="L1789" s="63"/>
      <c r="M1789" s="65" t="str">
        <f>IFERROR(VLOOKUP(Table1[[#This Row],[Staff ID]],Table2[],2,FALSE),"")</f>
        <v/>
      </c>
      <c r="N1789" s="209" t="str">
        <f>IFERROR(IF(VLOOKUP(Table1[[#This Row],[Budget Code Description]],Dimentions!$X$6:$AC$134,4,FALSE)="","",VLOOKUP(Table1[[#This Row],[Budget Code Description]],Dimentions!$X$6:$AC$134,4,FALSE)),"")</f>
        <v/>
      </c>
      <c r="O1789" s="65" t="str">
        <f>IFERROR(VLOOKUP(Table1[[#This Row],[Vendor ID]],Table549[],2,FALSE),"")</f>
        <v/>
      </c>
      <c r="P1789" s="63"/>
      <c r="Q1789" s="141" t="str">
        <f>IF(Table1[[#This Row],[Posting Date]]&lt;&gt;"",$D$9,"")</f>
        <v/>
      </c>
      <c r="R1789" s="157" t="str">
        <f>IF(Table1[[#This Row],[Posting Date]]&lt;&gt;"",$D$10,"")</f>
        <v/>
      </c>
      <c r="S1789" s="66"/>
      <c r="T1789" s="63"/>
      <c r="U1789" s="67"/>
      <c r="V1789" s="67"/>
      <c r="W1789" s="67" t="str">
        <f t="shared" si="32"/>
        <v/>
      </c>
      <c r="X1789" s="159" t="str">
        <f>IF(E1789="","",(IF(Table1[[#This Row],[Cur]]="USD",Table1[[#This Row],[Cur_Amount Debit]],Table1[[#This Row],[Cur_Amount Debit]]/Table1[[#This Row],[Exchange Rate]])))</f>
        <v/>
      </c>
      <c r="Y1789" s="159" t="str">
        <f>IF(E1789="","",(IF(Table1[[#This Row],[Cur]]="USD",Table1[[#This Row],[Cur_Amount Credit]],Table1[[#This Row],[Cur_Amount Credit]]/ExchangeRate)))</f>
        <v/>
      </c>
      <c r="Z1789" s="201" t="str">
        <f>IF(E1789="","",(Table1[[#This Row],[Debit USD]]-Table1[[#This Row],[Credit USD]]))</f>
        <v/>
      </c>
      <c r="AA1789" s="226"/>
      <c r="AB1789" s="255"/>
      <c r="AC1789" s="1"/>
      <c r="AD1789" s="15"/>
      <c r="AE1789" s="15" t="str">
        <f>IF(AND(OR(Table1[[#This Row],[Account]]="15030",Table1[[#This Row],[Account]]="15035",Table1[[#This Row],[Account]]="20150"),Table1[[#This Row],[Vendor ID]]=""),1,"")</f>
        <v/>
      </c>
      <c r="AF1789" s="15"/>
      <c r="AG1789" s="15"/>
      <c r="AH1789" s="15"/>
      <c r="AI1789" s="46" t="str">
        <f>IF(Table1[[#This Row],[Posting Date]]&lt;&gt;"","GJ-"&amp;CountryID,"")</f>
        <v/>
      </c>
      <c r="AJ1789" s="59" t="str">
        <f>IF(Table1[[#This Row],[Posting Date]]&lt;&gt;"",Table1[[#This Row],[Posting Date]],"")</f>
        <v/>
      </c>
      <c r="AK1789" s="46"/>
      <c r="AL1789" s="46" t="str">
        <f>IF(Table1[[#This Row],[Description]]&lt;&gt;"",Table1[[#This Row],[Description]],"")</f>
        <v/>
      </c>
      <c r="AM1789" s="46" t="str">
        <f>IF(Table1[[#This Row],[Posting Date]]&lt;&gt;"",Table1[[#This Row],[Reference Number]],"")</f>
        <v/>
      </c>
      <c r="AN1789" s="46" t="str">
        <f>TRIM(Table1[[#This Row],[Line '#]])</f>
        <v/>
      </c>
      <c r="AO1789" s="46" t="str">
        <f>TRIM(Table1[[#This Row],[Account]])</f>
        <v/>
      </c>
      <c r="AP1789" s="46" t="str">
        <f>IF(Table1[[#This Row],[Posting Date]]&lt;&gt;"",$D$5,"")</f>
        <v/>
      </c>
      <c r="AQ1789" s="46" t="str">
        <f>TRIM(Table1[[#This Row],[Departments-Prgrams]])</f>
        <v/>
      </c>
      <c r="AR1789" s="46" t="str">
        <f>TRIM(Table1[[#This Row],[Grant]])</f>
        <v/>
      </c>
      <c r="AS1789" s="46" t="str">
        <f>TRIM(Table1[[#This Row],[Staff ID]])</f>
        <v/>
      </c>
      <c r="AT1789" s="46" t="str">
        <f>IF(TRIM(Table1[[#This Row],[Budget Code]])=0,"",TRIM(Table1[[#This Row],[Budget Code]]))</f>
        <v/>
      </c>
      <c r="AU1789" s="46" t="str">
        <f>IF(Table1[[#This Row],[Line Description]]&lt;&gt;"",Table1[[#This Row],[Line Description]],"")</f>
        <v/>
      </c>
      <c r="AV1789" s="46" t="str">
        <f>IF(Table1[[#This Row],[Cur_Amount Debit]]&gt;0,ROUND(Table1[[#This Row],[Cur_Amount Debit]],2),"")</f>
        <v/>
      </c>
      <c r="AW1789" s="46" t="str">
        <f>IF(Table1[[#This Row],[Cur_Amount Credit]]&gt;0,ROUND(Table1[[#This Row],[Cur_Amount Credit]],2),"")</f>
        <v/>
      </c>
      <c r="AX1789" s="46" t="str">
        <f>LEFT(Table1[[#This Row],[Cur]],3)</f>
        <v/>
      </c>
      <c r="AY1789" s="59"/>
      <c r="AZ1789" s="46"/>
      <c r="BA1789" s="46" t="str">
        <f>IF(Table1[[#This Row],[Cur]]&lt;&gt;"",IF(Table1[[#This Row],[Cur]]="USD","",ExchangeRate),"")</f>
        <v/>
      </c>
      <c r="BB1789" s="46" t="str">
        <f>IF(Table1[[#This Row],[Grant]]&lt;&gt;"",VLOOKUP(Table1[[#This Row],[Grant]],Grants!B:D,3),"")</f>
        <v/>
      </c>
      <c r="BC1789" s="46" t="str">
        <f>TRIM(Table1[[#This Row],[Vendor ID]])</f>
        <v/>
      </c>
      <c r="BD1789">
        <f>IF(Table1[[#This Row],[Reference Number]]=Q1788,BD1788,BD1788+1)</f>
        <v>0</v>
      </c>
    </row>
    <row r="1790" spans="1:56" ht="11.25" customHeight="1" x14ac:dyDescent="0.25">
      <c r="A1790" s="1"/>
      <c r="B1790" s="88" t="str">
        <f>IF(Table1[[#This Row],[Posting Date]]&lt;&gt;"",IF(Table1[[#This Row],[Reference Number]]=Q1789,B1789+1,1),"")</f>
        <v/>
      </c>
      <c r="C1790" s="61"/>
      <c r="D1790" s="61"/>
      <c r="E1790" s="138"/>
      <c r="F1790" s="141" t="str">
        <f>IFERROR(IF(VLOOKUP(Table1[[#This Row],[Budget Code Description]],Dimentions!$X$6:$AC$139,2,FALSE)="","",VLOOKUP(Table1[[#This Row],[Budget Code Description]],Dimentions!$X$6:$AC$139,2,FALSE)),"")</f>
        <v/>
      </c>
      <c r="G1790" s="141"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1" t="str">
        <f>IFERROR(VLOOKUP(Table1[[#This Row],[Budget Code Description]],Table6[#All],8,FALSE),"")</f>
        <v/>
      </c>
      <c r="L1790" s="63"/>
      <c r="M1790" s="65" t="str">
        <f>IFERROR(VLOOKUP(Table1[[#This Row],[Staff ID]],Table2[],2,FALSE),"")</f>
        <v/>
      </c>
      <c r="N1790" s="209" t="str">
        <f>IFERROR(IF(VLOOKUP(Table1[[#This Row],[Budget Code Description]],Dimentions!$X$6:$AC$134,4,FALSE)="","",VLOOKUP(Table1[[#This Row],[Budget Code Description]],Dimentions!$X$6:$AC$134,4,FALSE)),"")</f>
        <v/>
      </c>
      <c r="O1790" s="65" t="str">
        <f>IFERROR(VLOOKUP(Table1[[#This Row],[Vendor ID]],Table549[],2,FALSE),"")</f>
        <v/>
      </c>
      <c r="P1790" s="63"/>
      <c r="Q1790" s="141" t="str">
        <f>IF(Table1[[#This Row],[Posting Date]]&lt;&gt;"",$D$9,"")</f>
        <v/>
      </c>
      <c r="R1790" s="157" t="str">
        <f>IF(Table1[[#This Row],[Posting Date]]&lt;&gt;"",$D$10,"")</f>
        <v/>
      </c>
      <c r="S1790" s="66"/>
      <c r="T1790" s="63"/>
      <c r="U1790" s="67"/>
      <c r="V1790" s="67"/>
      <c r="W1790" s="67" t="str">
        <f t="shared" si="32"/>
        <v/>
      </c>
      <c r="X1790" s="159" t="str">
        <f>IF(E1790="","",(IF(Table1[[#This Row],[Cur]]="USD",Table1[[#This Row],[Cur_Amount Debit]],Table1[[#This Row],[Cur_Amount Debit]]/Table1[[#This Row],[Exchange Rate]])))</f>
        <v/>
      </c>
      <c r="Y1790" s="159" t="str">
        <f>IF(E1790="","",(IF(Table1[[#This Row],[Cur]]="USD",Table1[[#This Row],[Cur_Amount Credit]],Table1[[#This Row],[Cur_Amount Credit]]/ExchangeRate)))</f>
        <v/>
      </c>
      <c r="Z1790" s="201" t="str">
        <f>IF(E1790="","",(Table1[[#This Row],[Debit USD]]-Table1[[#This Row],[Credit USD]]))</f>
        <v/>
      </c>
      <c r="AA1790" s="226"/>
      <c r="AB1790" s="255"/>
      <c r="AC1790" s="1"/>
      <c r="AD1790" s="15"/>
      <c r="AE1790" s="15" t="str">
        <f>IF(AND(OR(Table1[[#This Row],[Account]]="15030",Table1[[#This Row],[Account]]="15035",Table1[[#This Row],[Account]]="20150"),Table1[[#This Row],[Vendor ID]]=""),1,"")</f>
        <v/>
      </c>
      <c r="AF1790" s="15"/>
      <c r="AG1790" s="15"/>
      <c r="AH1790" s="15"/>
      <c r="AI1790" s="46" t="str">
        <f>IF(Table1[[#This Row],[Posting Date]]&lt;&gt;"","GJ-"&amp;CountryID,"")</f>
        <v/>
      </c>
      <c r="AJ1790" s="59" t="str">
        <f>IF(Table1[[#This Row],[Posting Date]]&lt;&gt;"",Table1[[#This Row],[Posting Date]],"")</f>
        <v/>
      </c>
      <c r="AK1790" s="46"/>
      <c r="AL1790" s="46" t="str">
        <f>IF(Table1[[#This Row],[Description]]&lt;&gt;"",Table1[[#This Row],[Description]],"")</f>
        <v/>
      </c>
      <c r="AM1790" s="46" t="str">
        <f>IF(Table1[[#This Row],[Posting Date]]&lt;&gt;"",Table1[[#This Row],[Reference Number]],"")</f>
        <v/>
      </c>
      <c r="AN1790" s="46" t="str">
        <f>TRIM(Table1[[#This Row],[Line '#]])</f>
        <v/>
      </c>
      <c r="AO1790" s="46" t="str">
        <f>TRIM(Table1[[#This Row],[Account]])</f>
        <v/>
      </c>
      <c r="AP1790" s="46" t="str">
        <f>IF(Table1[[#This Row],[Posting Date]]&lt;&gt;"",$D$5,"")</f>
        <v/>
      </c>
      <c r="AQ1790" s="46" t="str">
        <f>TRIM(Table1[[#This Row],[Departments-Prgrams]])</f>
        <v/>
      </c>
      <c r="AR1790" s="46" t="str">
        <f>TRIM(Table1[[#This Row],[Grant]])</f>
        <v/>
      </c>
      <c r="AS1790" s="46" t="str">
        <f>TRIM(Table1[[#This Row],[Staff ID]])</f>
        <v/>
      </c>
      <c r="AT1790" s="46" t="str">
        <f>IF(TRIM(Table1[[#This Row],[Budget Code]])=0,"",TRIM(Table1[[#This Row],[Budget Code]]))</f>
        <v/>
      </c>
      <c r="AU1790" s="46" t="str">
        <f>IF(Table1[[#This Row],[Line Description]]&lt;&gt;"",Table1[[#This Row],[Line Description]],"")</f>
        <v/>
      </c>
      <c r="AV1790" s="46" t="str">
        <f>IF(Table1[[#This Row],[Cur_Amount Debit]]&gt;0,ROUND(Table1[[#This Row],[Cur_Amount Debit]],2),"")</f>
        <v/>
      </c>
      <c r="AW1790" s="46" t="str">
        <f>IF(Table1[[#This Row],[Cur_Amount Credit]]&gt;0,ROUND(Table1[[#This Row],[Cur_Amount Credit]],2),"")</f>
        <v/>
      </c>
      <c r="AX1790" s="46" t="str">
        <f>LEFT(Table1[[#This Row],[Cur]],3)</f>
        <v/>
      </c>
      <c r="AY1790" s="59"/>
      <c r="AZ1790" s="46"/>
      <c r="BA1790" s="46" t="str">
        <f>IF(Table1[[#This Row],[Cur]]&lt;&gt;"",IF(Table1[[#This Row],[Cur]]="USD","",ExchangeRate),"")</f>
        <v/>
      </c>
      <c r="BB1790" s="46" t="str">
        <f>IF(Table1[[#This Row],[Grant]]&lt;&gt;"",VLOOKUP(Table1[[#This Row],[Grant]],Grants!B:D,3),"")</f>
        <v/>
      </c>
      <c r="BC1790" s="46" t="str">
        <f>TRIM(Table1[[#This Row],[Vendor ID]])</f>
        <v/>
      </c>
      <c r="BD1790">
        <f>IF(Table1[[#This Row],[Reference Number]]=Q1789,BD1789,BD1789+1)</f>
        <v>0</v>
      </c>
    </row>
    <row r="1791" spans="1:56" ht="11.25" customHeight="1" x14ac:dyDescent="0.25">
      <c r="A1791" s="1"/>
      <c r="B1791" s="88" t="str">
        <f>IF(Table1[[#This Row],[Posting Date]]&lt;&gt;"",IF(Table1[[#This Row],[Reference Number]]=Q1790,B1790+1,1),"")</f>
        <v/>
      </c>
      <c r="C1791" s="61"/>
      <c r="D1791" s="61"/>
      <c r="E1791" s="138"/>
      <c r="F1791" s="141" t="str">
        <f>IFERROR(IF(VLOOKUP(Table1[[#This Row],[Budget Code Description]],Dimentions!$X$6:$AC$139,2,FALSE)="","",VLOOKUP(Table1[[#This Row],[Budget Code Description]],Dimentions!$X$6:$AC$139,2,FALSE)),"")</f>
        <v/>
      </c>
      <c r="G1791" s="141"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1" t="str">
        <f>IFERROR(VLOOKUP(Table1[[#This Row],[Budget Code Description]],Table6[#All],8,FALSE),"")</f>
        <v/>
      </c>
      <c r="L1791" s="63"/>
      <c r="M1791" s="65" t="str">
        <f>IFERROR(VLOOKUP(Table1[[#This Row],[Staff ID]],Table2[],2,FALSE),"")</f>
        <v/>
      </c>
      <c r="N1791" s="209" t="str">
        <f>IFERROR(IF(VLOOKUP(Table1[[#This Row],[Budget Code Description]],Dimentions!$X$6:$AC$134,4,FALSE)="","",VLOOKUP(Table1[[#This Row],[Budget Code Description]],Dimentions!$X$6:$AC$134,4,FALSE)),"")</f>
        <v/>
      </c>
      <c r="O1791" s="65" t="str">
        <f>IFERROR(VLOOKUP(Table1[[#This Row],[Vendor ID]],Table549[],2,FALSE),"")</f>
        <v/>
      </c>
      <c r="P1791" s="63"/>
      <c r="Q1791" s="141" t="str">
        <f>IF(Table1[[#This Row],[Posting Date]]&lt;&gt;"",$D$9,"")</f>
        <v/>
      </c>
      <c r="R1791" s="157" t="str">
        <f>IF(Table1[[#This Row],[Posting Date]]&lt;&gt;"",$D$10,"")</f>
        <v/>
      </c>
      <c r="S1791" s="66"/>
      <c r="T1791" s="63"/>
      <c r="U1791" s="67"/>
      <c r="V1791" s="67"/>
      <c r="W1791" s="67" t="str">
        <f t="shared" si="32"/>
        <v/>
      </c>
      <c r="X1791" s="159" t="str">
        <f>IF(E1791="","",(IF(Table1[[#This Row],[Cur]]="USD",Table1[[#This Row],[Cur_Amount Debit]],Table1[[#This Row],[Cur_Amount Debit]]/Table1[[#This Row],[Exchange Rate]])))</f>
        <v/>
      </c>
      <c r="Y1791" s="159" t="str">
        <f>IF(E1791="","",(IF(Table1[[#This Row],[Cur]]="USD",Table1[[#This Row],[Cur_Amount Credit]],Table1[[#This Row],[Cur_Amount Credit]]/ExchangeRate)))</f>
        <v/>
      </c>
      <c r="Z1791" s="201" t="str">
        <f>IF(E1791="","",(Table1[[#This Row],[Debit USD]]-Table1[[#This Row],[Credit USD]]))</f>
        <v/>
      </c>
      <c r="AA1791" s="226"/>
      <c r="AB1791" s="255"/>
      <c r="AC1791" s="1"/>
      <c r="AD1791" s="15"/>
      <c r="AE1791" s="15" t="str">
        <f>IF(AND(OR(Table1[[#This Row],[Account]]="15030",Table1[[#This Row],[Account]]="15035",Table1[[#This Row],[Account]]="20150"),Table1[[#This Row],[Vendor ID]]=""),1,"")</f>
        <v/>
      </c>
      <c r="AF1791" s="15"/>
      <c r="AG1791" s="15"/>
      <c r="AH1791" s="15"/>
      <c r="AI1791" s="46" t="str">
        <f>IF(Table1[[#This Row],[Posting Date]]&lt;&gt;"","GJ-"&amp;CountryID,"")</f>
        <v/>
      </c>
      <c r="AJ1791" s="59" t="str">
        <f>IF(Table1[[#This Row],[Posting Date]]&lt;&gt;"",Table1[[#This Row],[Posting Date]],"")</f>
        <v/>
      </c>
      <c r="AK1791" s="46"/>
      <c r="AL1791" s="46" t="str">
        <f>IF(Table1[[#This Row],[Description]]&lt;&gt;"",Table1[[#This Row],[Description]],"")</f>
        <v/>
      </c>
      <c r="AM1791" s="46" t="str">
        <f>IF(Table1[[#This Row],[Posting Date]]&lt;&gt;"",Table1[[#This Row],[Reference Number]],"")</f>
        <v/>
      </c>
      <c r="AN1791" s="46" t="str">
        <f>TRIM(Table1[[#This Row],[Line '#]])</f>
        <v/>
      </c>
      <c r="AO1791" s="46" t="str">
        <f>TRIM(Table1[[#This Row],[Account]])</f>
        <v/>
      </c>
      <c r="AP1791" s="46" t="str">
        <f>IF(Table1[[#This Row],[Posting Date]]&lt;&gt;"",$D$5,"")</f>
        <v/>
      </c>
      <c r="AQ1791" s="46" t="str">
        <f>TRIM(Table1[[#This Row],[Departments-Prgrams]])</f>
        <v/>
      </c>
      <c r="AR1791" s="46" t="str">
        <f>TRIM(Table1[[#This Row],[Grant]])</f>
        <v/>
      </c>
      <c r="AS1791" s="46" t="str">
        <f>TRIM(Table1[[#This Row],[Staff ID]])</f>
        <v/>
      </c>
      <c r="AT1791" s="46" t="str">
        <f>IF(TRIM(Table1[[#This Row],[Budget Code]])=0,"",TRIM(Table1[[#This Row],[Budget Code]]))</f>
        <v/>
      </c>
      <c r="AU1791" s="46" t="str">
        <f>IF(Table1[[#This Row],[Line Description]]&lt;&gt;"",Table1[[#This Row],[Line Description]],"")</f>
        <v/>
      </c>
      <c r="AV1791" s="46" t="str">
        <f>IF(Table1[[#This Row],[Cur_Amount Debit]]&gt;0,ROUND(Table1[[#This Row],[Cur_Amount Debit]],2),"")</f>
        <v/>
      </c>
      <c r="AW1791" s="46" t="str">
        <f>IF(Table1[[#This Row],[Cur_Amount Credit]]&gt;0,ROUND(Table1[[#This Row],[Cur_Amount Credit]],2),"")</f>
        <v/>
      </c>
      <c r="AX1791" s="46" t="str">
        <f>LEFT(Table1[[#This Row],[Cur]],3)</f>
        <v/>
      </c>
      <c r="AY1791" s="59"/>
      <c r="AZ1791" s="46"/>
      <c r="BA1791" s="46" t="str">
        <f>IF(Table1[[#This Row],[Cur]]&lt;&gt;"",IF(Table1[[#This Row],[Cur]]="USD","",ExchangeRate),"")</f>
        <v/>
      </c>
      <c r="BB1791" s="46" t="str">
        <f>IF(Table1[[#This Row],[Grant]]&lt;&gt;"",VLOOKUP(Table1[[#This Row],[Grant]],Grants!B:D,3),"")</f>
        <v/>
      </c>
      <c r="BC1791" s="46" t="str">
        <f>TRIM(Table1[[#This Row],[Vendor ID]])</f>
        <v/>
      </c>
      <c r="BD1791">
        <f>IF(Table1[[#This Row],[Reference Number]]=Q1790,BD1790,BD1790+1)</f>
        <v>0</v>
      </c>
    </row>
    <row r="1792" spans="1:56" ht="11.25" customHeight="1" x14ac:dyDescent="0.25">
      <c r="A1792" s="1"/>
      <c r="B1792" s="88" t="str">
        <f>IF(Table1[[#This Row],[Posting Date]]&lt;&gt;"",IF(Table1[[#This Row],[Reference Number]]=Q1791,B1791+1,1),"")</f>
        <v/>
      </c>
      <c r="C1792" s="61"/>
      <c r="D1792" s="61"/>
      <c r="E1792" s="138"/>
      <c r="F1792" s="141" t="str">
        <f>IFERROR(IF(VLOOKUP(Table1[[#This Row],[Budget Code Description]],Dimentions!$X$6:$AC$139,2,FALSE)="","",VLOOKUP(Table1[[#This Row],[Budget Code Description]],Dimentions!$X$6:$AC$139,2,FALSE)),"")</f>
        <v/>
      </c>
      <c r="G1792" s="141"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1" t="str">
        <f>IFERROR(VLOOKUP(Table1[[#This Row],[Budget Code Description]],Table6[#All],8,FALSE),"")</f>
        <v/>
      </c>
      <c r="L1792" s="63"/>
      <c r="M1792" s="65" t="str">
        <f>IFERROR(VLOOKUP(Table1[[#This Row],[Staff ID]],Table2[],2,FALSE),"")</f>
        <v/>
      </c>
      <c r="N1792" s="209" t="str">
        <f>IFERROR(IF(VLOOKUP(Table1[[#This Row],[Budget Code Description]],Dimentions!$X$6:$AC$134,4,FALSE)="","",VLOOKUP(Table1[[#This Row],[Budget Code Description]],Dimentions!$X$6:$AC$134,4,FALSE)),"")</f>
        <v/>
      </c>
      <c r="O1792" s="65" t="str">
        <f>IFERROR(VLOOKUP(Table1[[#This Row],[Vendor ID]],Table549[],2,FALSE),"")</f>
        <v/>
      </c>
      <c r="P1792" s="63"/>
      <c r="Q1792" s="141" t="str">
        <f>IF(Table1[[#This Row],[Posting Date]]&lt;&gt;"",$D$9,"")</f>
        <v/>
      </c>
      <c r="R1792" s="157" t="str">
        <f>IF(Table1[[#This Row],[Posting Date]]&lt;&gt;"",$D$10,"")</f>
        <v/>
      </c>
      <c r="S1792" s="66"/>
      <c r="T1792" s="63"/>
      <c r="U1792" s="67"/>
      <c r="V1792" s="67"/>
      <c r="W1792" s="67" t="str">
        <f t="shared" si="32"/>
        <v/>
      </c>
      <c r="X1792" s="159" t="str">
        <f>IF(E1792="","",(IF(Table1[[#This Row],[Cur]]="USD",Table1[[#This Row],[Cur_Amount Debit]],Table1[[#This Row],[Cur_Amount Debit]]/Table1[[#This Row],[Exchange Rate]])))</f>
        <v/>
      </c>
      <c r="Y1792" s="159" t="str">
        <f>IF(E1792="","",(IF(Table1[[#This Row],[Cur]]="USD",Table1[[#This Row],[Cur_Amount Credit]],Table1[[#This Row],[Cur_Amount Credit]]/ExchangeRate)))</f>
        <v/>
      </c>
      <c r="Z1792" s="201" t="str">
        <f>IF(E1792="","",(Table1[[#This Row],[Debit USD]]-Table1[[#This Row],[Credit USD]]))</f>
        <v/>
      </c>
      <c r="AA1792" s="226"/>
      <c r="AB1792" s="255"/>
      <c r="AC1792" s="1"/>
      <c r="AD1792" s="15"/>
      <c r="AE1792" s="15" t="str">
        <f>IF(AND(OR(Table1[[#This Row],[Account]]="15030",Table1[[#This Row],[Account]]="15035",Table1[[#This Row],[Account]]="20150"),Table1[[#This Row],[Vendor ID]]=""),1,"")</f>
        <v/>
      </c>
      <c r="AF1792" s="15"/>
      <c r="AG1792" s="15"/>
      <c r="AH1792" s="15"/>
      <c r="AI1792" s="46" t="str">
        <f>IF(Table1[[#This Row],[Posting Date]]&lt;&gt;"","GJ-"&amp;CountryID,"")</f>
        <v/>
      </c>
      <c r="AJ1792" s="59" t="str">
        <f>IF(Table1[[#This Row],[Posting Date]]&lt;&gt;"",Table1[[#This Row],[Posting Date]],"")</f>
        <v/>
      </c>
      <c r="AK1792" s="46"/>
      <c r="AL1792" s="46" t="str">
        <f>IF(Table1[[#This Row],[Description]]&lt;&gt;"",Table1[[#This Row],[Description]],"")</f>
        <v/>
      </c>
      <c r="AM1792" s="46" t="str">
        <f>IF(Table1[[#This Row],[Posting Date]]&lt;&gt;"",Table1[[#This Row],[Reference Number]],"")</f>
        <v/>
      </c>
      <c r="AN1792" s="46" t="str">
        <f>TRIM(Table1[[#This Row],[Line '#]])</f>
        <v/>
      </c>
      <c r="AO1792" s="46" t="str">
        <f>TRIM(Table1[[#This Row],[Account]])</f>
        <v/>
      </c>
      <c r="AP1792" s="46" t="str">
        <f>IF(Table1[[#This Row],[Posting Date]]&lt;&gt;"",$D$5,"")</f>
        <v/>
      </c>
      <c r="AQ1792" s="46" t="str">
        <f>TRIM(Table1[[#This Row],[Departments-Prgrams]])</f>
        <v/>
      </c>
      <c r="AR1792" s="46" t="str">
        <f>TRIM(Table1[[#This Row],[Grant]])</f>
        <v/>
      </c>
      <c r="AS1792" s="46" t="str">
        <f>TRIM(Table1[[#This Row],[Staff ID]])</f>
        <v/>
      </c>
      <c r="AT1792" s="46" t="str">
        <f>IF(TRIM(Table1[[#This Row],[Budget Code]])=0,"",TRIM(Table1[[#This Row],[Budget Code]]))</f>
        <v/>
      </c>
      <c r="AU1792" s="46" t="str">
        <f>IF(Table1[[#This Row],[Line Description]]&lt;&gt;"",Table1[[#This Row],[Line Description]],"")</f>
        <v/>
      </c>
      <c r="AV1792" s="46" t="str">
        <f>IF(Table1[[#This Row],[Cur_Amount Debit]]&gt;0,ROUND(Table1[[#This Row],[Cur_Amount Debit]],2),"")</f>
        <v/>
      </c>
      <c r="AW1792" s="46" t="str">
        <f>IF(Table1[[#This Row],[Cur_Amount Credit]]&gt;0,ROUND(Table1[[#This Row],[Cur_Amount Credit]],2),"")</f>
        <v/>
      </c>
      <c r="AX1792" s="46" t="str">
        <f>LEFT(Table1[[#This Row],[Cur]],3)</f>
        <v/>
      </c>
      <c r="AY1792" s="59"/>
      <c r="AZ1792" s="46"/>
      <c r="BA1792" s="46" t="str">
        <f>IF(Table1[[#This Row],[Cur]]&lt;&gt;"",IF(Table1[[#This Row],[Cur]]="USD","",ExchangeRate),"")</f>
        <v/>
      </c>
      <c r="BB1792" s="46" t="str">
        <f>IF(Table1[[#This Row],[Grant]]&lt;&gt;"",VLOOKUP(Table1[[#This Row],[Grant]],Grants!B:D,3),"")</f>
        <v/>
      </c>
      <c r="BC1792" s="46" t="str">
        <f>TRIM(Table1[[#This Row],[Vendor ID]])</f>
        <v/>
      </c>
      <c r="BD1792">
        <f>IF(Table1[[#This Row],[Reference Number]]=Q1791,BD1791,BD1791+1)</f>
        <v>0</v>
      </c>
    </row>
    <row r="1793" spans="1:56" ht="11.25" customHeight="1" x14ac:dyDescent="0.25">
      <c r="A1793" s="1"/>
      <c r="B1793" s="88" t="str">
        <f>IF(Table1[[#This Row],[Posting Date]]&lt;&gt;"",IF(Table1[[#This Row],[Reference Number]]=Q1792,B1792+1,1),"")</f>
        <v/>
      </c>
      <c r="C1793" s="61"/>
      <c r="D1793" s="61"/>
      <c r="E1793" s="138"/>
      <c r="F1793" s="141" t="str">
        <f>IFERROR(IF(VLOOKUP(Table1[[#This Row],[Budget Code Description]],Dimentions!$X$6:$AC$139,2,FALSE)="","",VLOOKUP(Table1[[#This Row],[Budget Code Description]],Dimentions!$X$6:$AC$139,2,FALSE)),"")</f>
        <v/>
      </c>
      <c r="G1793" s="141"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1" t="str">
        <f>IFERROR(VLOOKUP(Table1[[#This Row],[Budget Code Description]],Table6[#All],8,FALSE),"")</f>
        <v/>
      </c>
      <c r="L1793" s="63"/>
      <c r="M1793" s="65" t="str">
        <f>IFERROR(VLOOKUP(Table1[[#This Row],[Staff ID]],Table2[],2,FALSE),"")</f>
        <v/>
      </c>
      <c r="N1793" s="209" t="str">
        <f>IFERROR(IF(VLOOKUP(Table1[[#This Row],[Budget Code Description]],Dimentions!$X$6:$AC$134,4,FALSE)="","",VLOOKUP(Table1[[#This Row],[Budget Code Description]],Dimentions!$X$6:$AC$134,4,FALSE)),"")</f>
        <v/>
      </c>
      <c r="O1793" s="65" t="str">
        <f>IFERROR(VLOOKUP(Table1[[#This Row],[Vendor ID]],Table549[],2,FALSE),"")</f>
        <v/>
      </c>
      <c r="P1793" s="63"/>
      <c r="Q1793" s="141" t="str">
        <f>IF(Table1[[#This Row],[Posting Date]]&lt;&gt;"",$D$9,"")</f>
        <v/>
      </c>
      <c r="R1793" s="157" t="str">
        <f>IF(Table1[[#This Row],[Posting Date]]&lt;&gt;"",$D$10,"")</f>
        <v/>
      </c>
      <c r="S1793" s="66"/>
      <c r="T1793" s="63"/>
      <c r="U1793" s="67"/>
      <c r="V1793" s="67"/>
      <c r="W1793" s="67" t="str">
        <f t="shared" si="32"/>
        <v/>
      </c>
      <c r="X1793" s="159" t="str">
        <f>IF(E1793="","",(IF(Table1[[#This Row],[Cur]]="USD",Table1[[#This Row],[Cur_Amount Debit]],Table1[[#This Row],[Cur_Amount Debit]]/Table1[[#This Row],[Exchange Rate]])))</f>
        <v/>
      </c>
      <c r="Y1793" s="159" t="str">
        <f>IF(E1793="","",(IF(Table1[[#This Row],[Cur]]="USD",Table1[[#This Row],[Cur_Amount Credit]],Table1[[#This Row],[Cur_Amount Credit]]/ExchangeRate)))</f>
        <v/>
      </c>
      <c r="Z1793" s="201" t="str">
        <f>IF(E1793="","",(Table1[[#This Row],[Debit USD]]-Table1[[#This Row],[Credit USD]]))</f>
        <v/>
      </c>
      <c r="AA1793" s="226"/>
      <c r="AB1793" s="255"/>
      <c r="AC1793" s="1"/>
      <c r="AD1793" s="15"/>
      <c r="AE1793" s="15" t="str">
        <f>IF(AND(OR(Table1[[#This Row],[Account]]="15030",Table1[[#This Row],[Account]]="15035",Table1[[#This Row],[Account]]="20150"),Table1[[#This Row],[Vendor ID]]=""),1,"")</f>
        <v/>
      </c>
      <c r="AF1793" s="15"/>
      <c r="AG1793" s="15"/>
      <c r="AH1793" s="15"/>
      <c r="AI1793" s="46" t="str">
        <f>IF(Table1[[#This Row],[Posting Date]]&lt;&gt;"","GJ-"&amp;CountryID,"")</f>
        <v/>
      </c>
      <c r="AJ1793" s="59" t="str">
        <f>IF(Table1[[#This Row],[Posting Date]]&lt;&gt;"",Table1[[#This Row],[Posting Date]],"")</f>
        <v/>
      </c>
      <c r="AK1793" s="46"/>
      <c r="AL1793" s="46" t="str">
        <f>IF(Table1[[#This Row],[Description]]&lt;&gt;"",Table1[[#This Row],[Description]],"")</f>
        <v/>
      </c>
      <c r="AM1793" s="46" t="str">
        <f>IF(Table1[[#This Row],[Posting Date]]&lt;&gt;"",Table1[[#This Row],[Reference Number]],"")</f>
        <v/>
      </c>
      <c r="AN1793" s="46" t="str">
        <f>TRIM(Table1[[#This Row],[Line '#]])</f>
        <v/>
      </c>
      <c r="AO1793" s="46" t="str">
        <f>TRIM(Table1[[#This Row],[Account]])</f>
        <v/>
      </c>
      <c r="AP1793" s="46" t="str">
        <f>IF(Table1[[#This Row],[Posting Date]]&lt;&gt;"",$D$5,"")</f>
        <v/>
      </c>
      <c r="AQ1793" s="46" t="str">
        <f>TRIM(Table1[[#This Row],[Departments-Prgrams]])</f>
        <v/>
      </c>
      <c r="AR1793" s="46" t="str">
        <f>TRIM(Table1[[#This Row],[Grant]])</f>
        <v/>
      </c>
      <c r="AS1793" s="46" t="str">
        <f>TRIM(Table1[[#This Row],[Staff ID]])</f>
        <v/>
      </c>
      <c r="AT1793" s="46" t="str">
        <f>IF(TRIM(Table1[[#This Row],[Budget Code]])=0,"",TRIM(Table1[[#This Row],[Budget Code]]))</f>
        <v/>
      </c>
      <c r="AU1793" s="46" t="str">
        <f>IF(Table1[[#This Row],[Line Description]]&lt;&gt;"",Table1[[#This Row],[Line Description]],"")</f>
        <v/>
      </c>
      <c r="AV1793" s="46" t="str">
        <f>IF(Table1[[#This Row],[Cur_Amount Debit]]&gt;0,ROUND(Table1[[#This Row],[Cur_Amount Debit]],2),"")</f>
        <v/>
      </c>
      <c r="AW1793" s="46" t="str">
        <f>IF(Table1[[#This Row],[Cur_Amount Credit]]&gt;0,ROUND(Table1[[#This Row],[Cur_Amount Credit]],2),"")</f>
        <v/>
      </c>
      <c r="AX1793" s="46" t="str">
        <f>LEFT(Table1[[#This Row],[Cur]],3)</f>
        <v/>
      </c>
      <c r="AY1793" s="59"/>
      <c r="AZ1793" s="46"/>
      <c r="BA1793" s="46" t="str">
        <f>IF(Table1[[#This Row],[Cur]]&lt;&gt;"",IF(Table1[[#This Row],[Cur]]="USD","",ExchangeRate),"")</f>
        <v/>
      </c>
      <c r="BB1793" s="46" t="str">
        <f>IF(Table1[[#This Row],[Grant]]&lt;&gt;"",VLOOKUP(Table1[[#This Row],[Grant]],Grants!B:D,3),"")</f>
        <v/>
      </c>
      <c r="BC1793" s="46" t="str">
        <f>TRIM(Table1[[#This Row],[Vendor ID]])</f>
        <v/>
      </c>
      <c r="BD1793">
        <f>IF(Table1[[#This Row],[Reference Number]]=Q1792,BD1792,BD1792+1)</f>
        <v>0</v>
      </c>
    </row>
    <row r="1794" spans="1:56" ht="11.25" customHeight="1" x14ac:dyDescent="0.25">
      <c r="A1794" s="1"/>
      <c r="B1794" s="88" t="str">
        <f>IF(Table1[[#This Row],[Posting Date]]&lt;&gt;"",IF(Table1[[#This Row],[Reference Number]]=Q1793,B1793+1,1),"")</f>
        <v/>
      </c>
      <c r="C1794" s="61"/>
      <c r="D1794" s="61"/>
      <c r="E1794" s="138"/>
      <c r="F1794" s="141" t="str">
        <f>IFERROR(IF(VLOOKUP(Table1[[#This Row],[Budget Code Description]],Dimentions!$X$6:$AC$139,2,FALSE)="","",VLOOKUP(Table1[[#This Row],[Budget Code Description]],Dimentions!$X$6:$AC$139,2,FALSE)),"")</f>
        <v/>
      </c>
      <c r="G1794" s="141"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1" t="str">
        <f>IFERROR(VLOOKUP(Table1[[#This Row],[Budget Code Description]],Table6[#All],8,FALSE),"")</f>
        <v/>
      </c>
      <c r="L1794" s="63"/>
      <c r="M1794" s="65" t="str">
        <f>IFERROR(VLOOKUP(Table1[[#This Row],[Staff ID]],Table2[],2,FALSE),"")</f>
        <v/>
      </c>
      <c r="N1794" s="209" t="str">
        <f>IFERROR(IF(VLOOKUP(Table1[[#This Row],[Budget Code Description]],Dimentions!$X$6:$AC$134,4,FALSE)="","",VLOOKUP(Table1[[#This Row],[Budget Code Description]],Dimentions!$X$6:$AC$134,4,FALSE)),"")</f>
        <v/>
      </c>
      <c r="O1794" s="65" t="str">
        <f>IFERROR(VLOOKUP(Table1[[#This Row],[Vendor ID]],Table549[],2,FALSE),"")</f>
        <v/>
      </c>
      <c r="P1794" s="63"/>
      <c r="Q1794" s="141" t="str">
        <f>IF(Table1[[#This Row],[Posting Date]]&lt;&gt;"",$D$9,"")</f>
        <v/>
      </c>
      <c r="R1794" s="157" t="str">
        <f>IF(Table1[[#This Row],[Posting Date]]&lt;&gt;"",$D$10,"")</f>
        <v/>
      </c>
      <c r="S1794" s="66"/>
      <c r="T1794" s="63"/>
      <c r="U1794" s="67"/>
      <c r="V1794" s="67"/>
      <c r="W1794" s="67" t="str">
        <f t="shared" si="32"/>
        <v/>
      </c>
      <c r="X1794" s="159" t="str">
        <f>IF(E1794="","",(IF(Table1[[#This Row],[Cur]]="USD",Table1[[#This Row],[Cur_Amount Debit]],Table1[[#This Row],[Cur_Amount Debit]]/Table1[[#This Row],[Exchange Rate]])))</f>
        <v/>
      </c>
      <c r="Y1794" s="159" t="str">
        <f>IF(E1794="","",(IF(Table1[[#This Row],[Cur]]="USD",Table1[[#This Row],[Cur_Amount Credit]],Table1[[#This Row],[Cur_Amount Credit]]/ExchangeRate)))</f>
        <v/>
      </c>
      <c r="Z1794" s="201" t="str">
        <f>IF(E1794="","",(Table1[[#This Row],[Debit USD]]-Table1[[#This Row],[Credit USD]]))</f>
        <v/>
      </c>
      <c r="AA1794" s="226"/>
      <c r="AB1794" s="255"/>
      <c r="AC1794" s="1"/>
      <c r="AD1794" s="15"/>
      <c r="AE1794" s="15" t="str">
        <f>IF(AND(OR(Table1[[#This Row],[Account]]="15030",Table1[[#This Row],[Account]]="15035",Table1[[#This Row],[Account]]="20150"),Table1[[#This Row],[Vendor ID]]=""),1,"")</f>
        <v/>
      </c>
      <c r="AF1794" s="15"/>
      <c r="AG1794" s="15"/>
      <c r="AH1794" s="15"/>
      <c r="AI1794" s="46" t="str">
        <f>IF(Table1[[#This Row],[Posting Date]]&lt;&gt;"","GJ-"&amp;CountryID,"")</f>
        <v/>
      </c>
      <c r="AJ1794" s="59" t="str">
        <f>IF(Table1[[#This Row],[Posting Date]]&lt;&gt;"",Table1[[#This Row],[Posting Date]],"")</f>
        <v/>
      </c>
      <c r="AK1794" s="46"/>
      <c r="AL1794" s="46" t="str">
        <f>IF(Table1[[#This Row],[Description]]&lt;&gt;"",Table1[[#This Row],[Description]],"")</f>
        <v/>
      </c>
      <c r="AM1794" s="46" t="str">
        <f>IF(Table1[[#This Row],[Posting Date]]&lt;&gt;"",Table1[[#This Row],[Reference Number]],"")</f>
        <v/>
      </c>
      <c r="AN1794" s="46" t="str">
        <f>TRIM(Table1[[#This Row],[Line '#]])</f>
        <v/>
      </c>
      <c r="AO1794" s="46" t="str">
        <f>TRIM(Table1[[#This Row],[Account]])</f>
        <v/>
      </c>
      <c r="AP1794" s="46" t="str">
        <f>IF(Table1[[#This Row],[Posting Date]]&lt;&gt;"",$D$5,"")</f>
        <v/>
      </c>
      <c r="AQ1794" s="46" t="str">
        <f>TRIM(Table1[[#This Row],[Departments-Prgrams]])</f>
        <v/>
      </c>
      <c r="AR1794" s="46" t="str">
        <f>TRIM(Table1[[#This Row],[Grant]])</f>
        <v/>
      </c>
      <c r="AS1794" s="46" t="str">
        <f>TRIM(Table1[[#This Row],[Staff ID]])</f>
        <v/>
      </c>
      <c r="AT1794" s="46" t="str">
        <f>IF(TRIM(Table1[[#This Row],[Budget Code]])=0,"",TRIM(Table1[[#This Row],[Budget Code]]))</f>
        <v/>
      </c>
      <c r="AU1794" s="46" t="str">
        <f>IF(Table1[[#This Row],[Line Description]]&lt;&gt;"",Table1[[#This Row],[Line Description]],"")</f>
        <v/>
      </c>
      <c r="AV1794" s="46" t="str">
        <f>IF(Table1[[#This Row],[Cur_Amount Debit]]&gt;0,ROUND(Table1[[#This Row],[Cur_Amount Debit]],2),"")</f>
        <v/>
      </c>
      <c r="AW1794" s="46" t="str">
        <f>IF(Table1[[#This Row],[Cur_Amount Credit]]&gt;0,ROUND(Table1[[#This Row],[Cur_Amount Credit]],2),"")</f>
        <v/>
      </c>
      <c r="AX1794" s="46" t="str">
        <f>LEFT(Table1[[#This Row],[Cur]],3)</f>
        <v/>
      </c>
      <c r="AY1794" s="59"/>
      <c r="AZ1794" s="46"/>
      <c r="BA1794" s="46" t="str">
        <f>IF(Table1[[#This Row],[Cur]]&lt;&gt;"",IF(Table1[[#This Row],[Cur]]="USD","",ExchangeRate),"")</f>
        <v/>
      </c>
      <c r="BB1794" s="46" t="str">
        <f>IF(Table1[[#This Row],[Grant]]&lt;&gt;"",VLOOKUP(Table1[[#This Row],[Grant]],Grants!B:D,3),"")</f>
        <v/>
      </c>
      <c r="BC1794" s="46" t="str">
        <f>TRIM(Table1[[#This Row],[Vendor ID]])</f>
        <v/>
      </c>
      <c r="BD1794">
        <f>IF(Table1[[#This Row],[Reference Number]]=Q1793,BD1793,BD1793+1)</f>
        <v>0</v>
      </c>
    </row>
    <row r="1795" spans="1:56" ht="11.25" customHeight="1" x14ac:dyDescent="0.25">
      <c r="A1795" s="1"/>
      <c r="B1795" s="88" t="str">
        <f>IF(Table1[[#This Row],[Posting Date]]&lt;&gt;"",IF(Table1[[#This Row],[Reference Number]]=Q1794,B1794+1,1),"")</f>
        <v/>
      </c>
      <c r="C1795" s="61"/>
      <c r="D1795" s="61"/>
      <c r="E1795" s="138"/>
      <c r="F1795" s="141" t="str">
        <f>IFERROR(IF(VLOOKUP(Table1[[#This Row],[Budget Code Description]],Dimentions!$X$6:$AC$139,2,FALSE)="","",VLOOKUP(Table1[[#This Row],[Budget Code Description]],Dimentions!$X$6:$AC$139,2,FALSE)),"")</f>
        <v/>
      </c>
      <c r="G1795" s="141"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1" t="str">
        <f>IFERROR(VLOOKUP(Table1[[#This Row],[Budget Code Description]],Table6[#All],8,FALSE),"")</f>
        <v/>
      </c>
      <c r="L1795" s="63"/>
      <c r="M1795" s="65" t="str">
        <f>IFERROR(VLOOKUP(Table1[[#This Row],[Staff ID]],Table2[],2,FALSE),"")</f>
        <v/>
      </c>
      <c r="N1795" s="209" t="str">
        <f>IFERROR(IF(VLOOKUP(Table1[[#This Row],[Budget Code Description]],Dimentions!$X$6:$AC$134,4,FALSE)="","",VLOOKUP(Table1[[#This Row],[Budget Code Description]],Dimentions!$X$6:$AC$134,4,FALSE)),"")</f>
        <v/>
      </c>
      <c r="O1795" s="65" t="str">
        <f>IFERROR(VLOOKUP(Table1[[#This Row],[Vendor ID]],Table549[],2,FALSE),"")</f>
        <v/>
      </c>
      <c r="P1795" s="63"/>
      <c r="Q1795" s="141" t="str">
        <f>IF(Table1[[#This Row],[Posting Date]]&lt;&gt;"",$D$9,"")</f>
        <v/>
      </c>
      <c r="R1795" s="157" t="str">
        <f>IF(Table1[[#This Row],[Posting Date]]&lt;&gt;"",$D$10,"")</f>
        <v/>
      </c>
      <c r="S1795" s="66"/>
      <c r="T1795" s="63"/>
      <c r="U1795" s="67"/>
      <c r="V1795" s="67"/>
      <c r="W1795" s="67" t="str">
        <f t="shared" si="32"/>
        <v/>
      </c>
      <c r="X1795" s="159" t="str">
        <f>IF(E1795="","",(IF(Table1[[#This Row],[Cur]]="USD",Table1[[#This Row],[Cur_Amount Debit]],Table1[[#This Row],[Cur_Amount Debit]]/Table1[[#This Row],[Exchange Rate]])))</f>
        <v/>
      </c>
      <c r="Y1795" s="159" t="str">
        <f>IF(E1795="","",(IF(Table1[[#This Row],[Cur]]="USD",Table1[[#This Row],[Cur_Amount Credit]],Table1[[#This Row],[Cur_Amount Credit]]/ExchangeRate)))</f>
        <v/>
      </c>
      <c r="Z1795" s="201" t="str">
        <f>IF(E1795="","",(Table1[[#This Row],[Debit USD]]-Table1[[#This Row],[Credit USD]]))</f>
        <v/>
      </c>
      <c r="AA1795" s="226"/>
      <c r="AB1795" s="255"/>
      <c r="AC1795" s="1"/>
      <c r="AD1795" s="15"/>
      <c r="AE1795" s="15" t="str">
        <f>IF(AND(OR(Table1[[#This Row],[Account]]="15030",Table1[[#This Row],[Account]]="15035",Table1[[#This Row],[Account]]="20150"),Table1[[#This Row],[Vendor ID]]=""),1,"")</f>
        <v/>
      </c>
      <c r="AF1795" s="15"/>
      <c r="AG1795" s="15"/>
      <c r="AH1795" s="15"/>
      <c r="AI1795" s="46" t="str">
        <f>IF(Table1[[#This Row],[Posting Date]]&lt;&gt;"","GJ-"&amp;CountryID,"")</f>
        <v/>
      </c>
      <c r="AJ1795" s="59" t="str">
        <f>IF(Table1[[#This Row],[Posting Date]]&lt;&gt;"",Table1[[#This Row],[Posting Date]],"")</f>
        <v/>
      </c>
      <c r="AK1795" s="46"/>
      <c r="AL1795" s="46" t="str">
        <f>IF(Table1[[#This Row],[Description]]&lt;&gt;"",Table1[[#This Row],[Description]],"")</f>
        <v/>
      </c>
      <c r="AM1795" s="46" t="str">
        <f>IF(Table1[[#This Row],[Posting Date]]&lt;&gt;"",Table1[[#This Row],[Reference Number]],"")</f>
        <v/>
      </c>
      <c r="AN1795" s="46" t="str">
        <f>TRIM(Table1[[#This Row],[Line '#]])</f>
        <v/>
      </c>
      <c r="AO1795" s="46" t="str">
        <f>TRIM(Table1[[#This Row],[Account]])</f>
        <v/>
      </c>
      <c r="AP1795" s="46" t="str">
        <f>IF(Table1[[#This Row],[Posting Date]]&lt;&gt;"",$D$5,"")</f>
        <v/>
      </c>
      <c r="AQ1795" s="46" t="str">
        <f>TRIM(Table1[[#This Row],[Departments-Prgrams]])</f>
        <v/>
      </c>
      <c r="AR1795" s="46" t="str">
        <f>TRIM(Table1[[#This Row],[Grant]])</f>
        <v/>
      </c>
      <c r="AS1795" s="46" t="str">
        <f>TRIM(Table1[[#This Row],[Staff ID]])</f>
        <v/>
      </c>
      <c r="AT1795" s="46" t="str">
        <f>IF(TRIM(Table1[[#This Row],[Budget Code]])=0,"",TRIM(Table1[[#This Row],[Budget Code]]))</f>
        <v/>
      </c>
      <c r="AU1795" s="46" t="str">
        <f>IF(Table1[[#This Row],[Line Description]]&lt;&gt;"",Table1[[#This Row],[Line Description]],"")</f>
        <v/>
      </c>
      <c r="AV1795" s="46" t="str">
        <f>IF(Table1[[#This Row],[Cur_Amount Debit]]&gt;0,ROUND(Table1[[#This Row],[Cur_Amount Debit]],2),"")</f>
        <v/>
      </c>
      <c r="AW1795" s="46" t="str">
        <f>IF(Table1[[#This Row],[Cur_Amount Credit]]&gt;0,ROUND(Table1[[#This Row],[Cur_Amount Credit]],2),"")</f>
        <v/>
      </c>
      <c r="AX1795" s="46" t="str">
        <f>LEFT(Table1[[#This Row],[Cur]],3)</f>
        <v/>
      </c>
      <c r="AY1795" s="59"/>
      <c r="AZ1795" s="46"/>
      <c r="BA1795" s="46" t="str">
        <f>IF(Table1[[#This Row],[Cur]]&lt;&gt;"",IF(Table1[[#This Row],[Cur]]="USD","",ExchangeRate),"")</f>
        <v/>
      </c>
      <c r="BB1795" s="46" t="str">
        <f>IF(Table1[[#This Row],[Grant]]&lt;&gt;"",VLOOKUP(Table1[[#This Row],[Grant]],Grants!B:D,3),"")</f>
        <v/>
      </c>
      <c r="BC1795" s="46" t="str">
        <f>TRIM(Table1[[#This Row],[Vendor ID]])</f>
        <v/>
      </c>
      <c r="BD1795">
        <f>IF(Table1[[#This Row],[Reference Number]]=Q1794,BD1794,BD1794+1)</f>
        <v>0</v>
      </c>
    </row>
    <row r="1796" spans="1:56" ht="11.25" customHeight="1" x14ac:dyDescent="0.25">
      <c r="A1796" s="1"/>
      <c r="B1796" s="88" t="str">
        <f>IF(Table1[[#This Row],[Posting Date]]&lt;&gt;"",IF(Table1[[#This Row],[Reference Number]]=Q1795,B1795+1,1),"")</f>
        <v/>
      </c>
      <c r="C1796" s="61"/>
      <c r="D1796" s="61"/>
      <c r="E1796" s="138"/>
      <c r="F1796" s="141" t="str">
        <f>IFERROR(IF(VLOOKUP(Table1[[#This Row],[Budget Code Description]],Dimentions!$X$6:$AC$139,2,FALSE)="","",VLOOKUP(Table1[[#This Row],[Budget Code Description]],Dimentions!$X$6:$AC$139,2,FALSE)),"")</f>
        <v/>
      </c>
      <c r="G1796" s="141"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1" t="str">
        <f>IFERROR(VLOOKUP(Table1[[#This Row],[Budget Code Description]],Table6[#All],8,FALSE),"")</f>
        <v/>
      </c>
      <c r="L1796" s="63"/>
      <c r="M1796" s="65" t="str">
        <f>IFERROR(VLOOKUP(Table1[[#This Row],[Staff ID]],Table2[],2,FALSE),"")</f>
        <v/>
      </c>
      <c r="N1796" s="209" t="str">
        <f>IFERROR(IF(VLOOKUP(Table1[[#This Row],[Budget Code Description]],Dimentions!$X$6:$AC$134,4,FALSE)="","",VLOOKUP(Table1[[#This Row],[Budget Code Description]],Dimentions!$X$6:$AC$134,4,FALSE)),"")</f>
        <v/>
      </c>
      <c r="O1796" s="65" t="str">
        <f>IFERROR(VLOOKUP(Table1[[#This Row],[Vendor ID]],Table549[],2,FALSE),"")</f>
        <v/>
      </c>
      <c r="P1796" s="63"/>
      <c r="Q1796" s="141" t="str">
        <f>IF(Table1[[#This Row],[Posting Date]]&lt;&gt;"",$D$9,"")</f>
        <v/>
      </c>
      <c r="R1796" s="157" t="str">
        <f>IF(Table1[[#This Row],[Posting Date]]&lt;&gt;"",$D$10,"")</f>
        <v/>
      </c>
      <c r="S1796" s="66"/>
      <c r="T1796" s="63"/>
      <c r="U1796" s="67"/>
      <c r="V1796" s="67"/>
      <c r="W1796" s="67" t="str">
        <f t="shared" si="32"/>
        <v/>
      </c>
      <c r="X1796" s="159" t="str">
        <f>IF(E1796="","",(IF(Table1[[#This Row],[Cur]]="USD",Table1[[#This Row],[Cur_Amount Debit]],Table1[[#This Row],[Cur_Amount Debit]]/Table1[[#This Row],[Exchange Rate]])))</f>
        <v/>
      </c>
      <c r="Y1796" s="159" t="str">
        <f>IF(E1796="","",(IF(Table1[[#This Row],[Cur]]="USD",Table1[[#This Row],[Cur_Amount Credit]],Table1[[#This Row],[Cur_Amount Credit]]/ExchangeRate)))</f>
        <v/>
      </c>
      <c r="Z1796" s="201" t="str">
        <f>IF(E1796="","",(Table1[[#This Row],[Debit USD]]-Table1[[#This Row],[Credit USD]]))</f>
        <v/>
      </c>
      <c r="AA1796" s="226"/>
      <c r="AB1796" s="255"/>
      <c r="AC1796" s="1"/>
      <c r="AD1796" s="15"/>
      <c r="AE1796" s="15" t="str">
        <f>IF(AND(OR(Table1[[#This Row],[Account]]="15030",Table1[[#This Row],[Account]]="15035",Table1[[#This Row],[Account]]="20150"),Table1[[#This Row],[Vendor ID]]=""),1,"")</f>
        <v/>
      </c>
      <c r="AF1796" s="15"/>
      <c r="AG1796" s="15"/>
      <c r="AH1796" s="15"/>
      <c r="AI1796" s="46" t="str">
        <f>IF(Table1[[#This Row],[Posting Date]]&lt;&gt;"","GJ-"&amp;CountryID,"")</f>
        <v/>
      </c>
      <c r="AJ1796" s="59" t="str">
        <f>IF(Table1[[#This Row],[Posting Date]]&lt;&gt;"",Table1[[#This Row],[Posting Date]],"")</f>
        <v/>
      </c>
      <c r="AK1796" s="46"/>
      <c r="AL1796" s="46" t="str">
        <f>IF(Table1[[#This Row],[Description]]&lt;&gt;"",Table1[[#This Row],[Description]],"")</f>
        <v/>
      </c>
      <c r="AM1796" s="46" t="str">
        <f>IF(Table1[[#This Row],[Posting Date]]&lt;&gt;"",Table1[[#This Row],[Reference Number]],"")</f>
        <v/>
      </c>
      <c r="AN1796" s="46" t="str">
        <f>TRIM(Table1[[#This Row],[Line '#]])</f>
        <v/>
      </c>
      <c r="AO1796" s="46" t="str">
        <f>TRIM(Table1[[#This Row],[Account]])</f>
        <v/>
      </c>
      <c r="AP1796" s="46" t="str">
        <f>IF(Table1[[#This Row],[Posting Date]]&lt;&gt;"",$D$5,"")</f>
        <v/>
      </c>
      <c r="AQ1796" s="46" t="str">
        <f>TRIM(Table1[[#This Row],[Departments-Prgrams]])</f>
        <v/>
      </c>
      <c r="AR1796" s="46" t="str">
        <f>TRIM(Table1[[#This Row],[Grant]])</f>
        <v/>
      </c>
      <c r="AS1796" s="46" t="str">
        <f>TRIM(Table1[[#This Row],[Staff ID]])</f>
        <v/>
      </c>
      <c r="AT1796" s="46" t="str">
        <f>IF(TRIM(Table1[[#This Row],[Budget Code]])=0,"",TRIM(Table1[[#This Row],[Budget Code]]))</f>
        <v/>
      </c>
      <c r="AU1796" s="46" t="str">
        <f>IF(Table1[[#This Row],[Line Description]]&lt;&gt;"",Table1[[#This Row],[Line Description]],"")</f>
        <v/>
      </c>
      <c r="AV1796" s="46" t="str">
        <f>IF(Table1[[#This Row],[Cur_Amount Debit]]&gt;0,ROUND(Table1[[#This Row],[Cur_Amount Debit]],2),"")</f>
        <v/>
      </c>
      <c r="AW1796" s="46" t="str">
        <f>IF(Table1[[#This Row],[Cur_Amount Credit]]&gt;0,ROUND(Table1[[#This Row],[Cur_Amount Credit]],2),"")</f>
        <v/>
      </c>
      <c r="AX1796" s="46" t="str">
        <f>LEFT(Table1[[#This Row],[Cur]],3)</f>
        <v/>
      </c>
      <c r="AY1796" s="59"/>
      <c r="AZ1796" s="46"/>
      <c r="BA1796" s="46" t="str">
        <f>IF(Table1[[#This Row],[Cur]]&lt;&gt;"",IF(Table1[[#This Row],[Cur]]="USD","",ExchangeRate),"")</f>
        <v/>
      </c>
      <c r="BB1796" s="46" t="str">
        <f>IF(Table1[[#This Row],[Grant]]&lt;&gt;"",VLOOKUP(Table1[[#This Row],[Grant]],Grants!B:D,3),"")</f>
        <v/>
      </c>
      <c r="BC1796" s="46" t="str">
        <f>TRIM(Table1[[#This Row],[Vendor ID]])</f>
        <v/>
      </c>
      <c r="BD1796">
        <f>IF(Table1[[#This Row],[Reference Number]]=Q1795,BD1795,BD1795+1)</f>
        <v>0</v>
      </c>
    </row>
    <row r="1797" spans="1:56" ht="11.25" customHeight="1" x14ac:dyDescent="0.25">
      <c r="A1797" s="1"/>
      <c r="B1797" s="88" t="str">
        <f>IF(Table1[[#This Row],[Posting Date]]&lt;&gt;"",IF(Table1[[#This Row],[Reference Number]]=Q1796,B1796+1,1),"")</f>
        <v/>
      </c>
      <c r="C1797" s="61"/>
      <c r="D1797" s="61"/>
      <c r="E1797" s="138"/>
      <c r="F1797" s="141" t="str">
        <f>IFERROR(IF(VLOOKUP(Table1[[#This Row],[Budget Code Description]],Dimentions!$X$6:$AC$139,2,FALSE)="","",VLOOKUP(Table1[[#This Row],[Budget Code Description]],Dimentions!$X$6:$AC$139,2,FALSE)),"")</f>
        <v/>
      </c>
      <c r="G1797" s="141"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1" t="str">
        <f>IFERROR(VLOOKUP(Table1[[#This Row],[Budget Code Description]],Table6[#All],8,FALSE),"")</f>
        <v/>
      </c>
      <c r="L1797" s="63"/>
      <c r="M1797" s="65" t="str">
        <f>IFERROR(VLOOKUP(Table1[[#This Row],[Staff ID]],Table2[],2,FALSE),"")</f>
        <v/>
      </c>
      <c r="N1797" s="209" t="str">
        <f>IFERROR(IF(VLOOKUP(Table1[[#This Row],[Budget Code Description]],Dimentions!$X$6:$AC$134,4,FALSE)="","",VLOOKUP(Table1[[#This Row],[Budget Code Description]],Dimentions!$X$6:$AC$134,4,FALSE)),"")</f>
        <v/>
      </c>
      <c r="O1797" s="65" t="str">
        <f>IFERROR(VLOOKUP(Table1[[#This Row],[Vendor ID]],Table549[],2,FALSE),"")</f>
        <v/>
      </c>
      <c r="P1797" s="63"/>
      <c r="Q1797" s="141" t="str">
        <f>IF(Table1[[#This Row],[Posting Date]]&lt;&gt;"",$D$9,"")</f>
        <v/>
      </c>
      <c r="R1797" s="157" t="str">
        <f>IF(Table1[[#This Row],[Posting Date]]&lt;&gt;"",$D$10,"")</f>
        <v/>
      </c>
      <c r="S1797" s="66"/>
      <c r="T1797" s="63"/>
      <c r="U1797" s="67"/>
      <c r="V1797" s="67"/>
      <c r="W1797" s="67" t="str">
        <f t="shared" si="32"/>
        <v/>
      </c>
      <c r="X1797" s="159" t="str">
        <f>IF(E1797="","",(IF(Table1[[#This Row],[Cur]]="USD",Table1[[#This Row],[Cur_Amount Debit]],Table1[[#This Row],[Cur_Amount Debit]]/Table1[[#This Row],[Exchange Rate]])))</f>
        <v/>
      </c>
      <c r="Y1797" s="159" t="str">
        <f>IF(E1797="","",(IF(Table1[[#This Row],[Cur]]="USD",Table1[[#This Row],[Cur_Amount Credit]],Table1[[#This Row],[Cur_Amount Credit]]/ExchangeRate)))</f>
        <v/>
      </c>
      <c r="Z1797" s="201" t="str">
        <f>IF(E1797="","",(Table1[[#This Row],[Debit USD]]-Table1[[#This Row],[Credit USD]]))</f>
        <v/>
      </c>
      <c r="AA1797" s="226"/>
      <c r="AB1797" s="255"/>
      <c r="AC1797" s="1"/>
      <c r="AD1797" s="15"/>
      <c r="AE1797" s="15" t="str">
        <f>IF(AND(OR(Table1[[#This Row],[Account]]="15030",Table1[[#This Row],[Account]]="15035",Table1[[#This Row],[Account]]="20150"),Table1[[#This Row],[Vendor ID]]=""),1,"")</f>
        <v/>
      </c>
      <c r="AF1797" s="15"/>
      <c r="AG1797" s="15"/>
      <c r="AH1797" s="15"/>
      <c r="AI1797" s="46" t="str">
        <f>IF(Table1[[#This Row],[Posting Date]]&lt;&gt;"","GJ-"&amp;CountryID,"")</f>
        <v/>
      </c>
      <c r="AJ1797" s="59" t="str">
        <f>IF(Table1[[#This Row],[Posting Date]]&lt;&gt;"",Table1[[#This Row],[Posting Date]],"")</f>
        <v/>
      </c>
      <c r="AK1797" s="46"/>
      <c r="AL1797" s="46" t="str">
        <f>IF(Table1[[#This Row],[Description]]&lt;&gt;"",Table1[[#This Row],[Description]],"")</f>
        <v/>
      </c>
      <c r="AM1797" s="46" t="str">
        <f>IF(Table1[[#This Row],[Posting Date]]&lt;&gt;"",Table1[[#This Row],[Reference Number]],"")</f>
        <v/>
      </c>
      <c r="AN1797" s="46" t="str">
        <f>TRIM(Table1[[#This Row],[Line '#]])</f>
        <v/>
      </c>
      <c r="AO1797" s="46" t="str">
        <f>TRIM(Table1[[#This Row],[Account]])</f>
        <v/>
      </c>
      <c r="AP1797" s="46" t="str">
        <f>IF(Table1[[#This Row],[Posting Date]]&lt;&gt;"",$D$5,"")</f>
        <v/>
      </c>
      <c r="AQ1797" s="46" t="str">
        <f>TRIM(Table1[[#This Row],[Departments-Prgrams]])</f>
        <v/>
      </c>
      <c r="AR1797" s="46" t="str">
        <f>TRIM(Table1[[#This Row],[Grant]])</f>
        <v/>
      </c>
      <c r="AS1797" s="46" t="str">
        <f>TRIM(Table1[[#This Row],[Staff ID]])</f>
        <v/>
      </c>
      <c r="AT1797" s="46" t="str">
        <f>IF(TRIM(Table1[[#This Row],[Budget Code]])=0,"",TRIM(Table1[[#This Row],[Budget Code]]))</f>
        <v/>
      </c>
      <c r="AU1797" s="46" t="str">
        <f>IF(Table1[[#This Row],[Line Description]]&lt;&gt;"",Table1[[#This Row],[Line Description]],"")</f>
        <v/>
      </c>
      <c r="AV1797" s="46" t="str">
        <f>IF(Table1[[#This Row],[Cur_Amount Debit]]&gt;0,ROUND(Table1[[#This Row],[Cur_Amount Debit]],2),"")</f>
        <v/>
      </c>
      <c r="AW1797" s="46" t="str">
        <f>IF(Table1[[#This Row],[Cur_Amount Credit]]&gt;0,ROUND(Table1[[#This Row],[Cur_Amount Credit]],2),"")</f>
        <v/>
      </c>
      <c r="AX1797" s="46" t="str">
        <f>LEFT(Table1[[#This Row],[Cur]],3)</f>
        <v/>
      </c>
      <c r="AY1797" s="59"/>
      <c r="AZ1797" s="46"/>
      <c r="BA1797" s="46" t="str">
        <f>IF(Table1[[#This Row],[Cur]]&lt;&gt;"",IF(Table1[[#This Row],[Cur]]="USD","",ExchangeRate),"")</f>
        <v/>
      </c>
      <c r="BB1797" s="46" t="str">
        <f>IF(Table1[[#This Row],[Grant]]&lt;&gt;"",VLOOKUP(Table1[[#This Row],[Grant]],Grants!B:D,3),"")</f>
        <v/>
      </c>
      <c r="BC1797" s="46" t="str">
        <f>TRIM(Table1[[#This Row],[Vendor ID]])</f>
        <v/>
      </c>
      <c r="BD1797">
        <f>IF(Table1[[#This Row],[Reference Number]]=Q1796,BD1796,BD1796+1)</f>
        <v>0</v>
      </c>
    </row>
    <row r="1798" spans="1:56" ht="11.25" customHeight="1" x14ac:dyDescent="0.25">
      <c r="A1798" s="1"/>
      <c r="B1798" s="88" t="str">
        <f>IF(Table1[[#This Row],[Posting Date]]&lt;&gt;"",IF(Table1[[#This Row],[Reference Number]]=Q1797,B1797+1,1),"")</f>
        <v/>
      </c>
      <c r="C1798" s="61"/>
      <c r="D1798" s="61"/>
      <c r="E1798" s="138"/>
      <c r="F1798" s="141" t="str">
        <f>IFERROR(IF(VLOOKUP(Table1[[#This Row],[Budget Code Description]],Dimentions!$X$6:$AC$139,2,FALSE)="","",VLOOKUP(Table1[[#This Row],[Budget Code Description]],Dimentions!$X$6:$AC$139,2,FALSE)),"")</f>
        <v/>
      </c>
      <c r="G1798" s="141"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1" t="str">
        <f>IFERROR(VLOOKUP(Table1[[#This Row],[Budget Code Description]],Table6[#All],8,FALSE),"")</f>
        <v/>
      </c>
      <c r="L1798" s="63"/>
      <c r="M1798" s="65" t="str">
        <f>IFERROR(VLOOKUP(Table1[[#This Row],[Staff ID]],Table2[],2,FALSE),"")</f>
        <v/>
      </c>
      <c r="N1798" s="209" t="str">
        <f>IFERROR(IF(VLOOKUP(Table1[[#This Row],[Budget Code Description]],Dimentions!$X$6:$AC$134,4,FALSE)="","",VLOOKUP(Table1[[#This Row],[Budget Code Description]],Dimentions!$X$6:$AC$134,4,FALSE)),"")</f>
        <v/>
      </c>
      <c r="O1798" s="65" t="str">
        <f>IFERROR(VLOOKUP(Table1[[#This Row],[Vendor ID]],Table549[],2,FALSE),"")</f>
        <v/>
      </c>
      <c r="P1798" s="63"/>
      <c r="Q1798" s="141" t="str">
        <f>IF(Table1[[#This Row],[Posting Date]]&lt;&gt;"",$D$9,"")</f>
        <v/>
      </c>
      <c r="R1798" s="157" t="str">
        <f>IF(Table1[[#This Row],[Posting Date]]&lt;&gt;"",$D$10,"")</f>
        <v/>
      </c>
      <c r="S1798" s="66"/>
      <c r="T1798" s="63"/>
      <c r="U1798" s="67"/>
      <c r="V1798" s="67"/>
      <c r="W1798" s="67" t="str">
        <f t="shared" si="32"/>
        <v/>
      </c>
      <c r="X1798" s="159" t="str">
        <f>IF(E1798="","",(IF(Table1[[#This Row],[Cur]]="USD",Table1[[#This Row],[Cur_Amount Debit]],Table1[[#This Row],[Cur_Amount Debit]]/Table1[[#This Row],[Exchange Rate]])))</f>
        <v/>
      </c>
      <c r="Y1798" s="159" t="str">
        <f>IF(E1798="","",(IF(Table1[[#This Row],[Cur]]="USD",Table1[[#This Row],[Cur_Amount Credit]],Table1[[#This Row],[Cur_Amount Credit]]/ExchangeRate)))</f>
        <v/>
      </c>
      <c r="Z1798" s="201" t="str">
        <f>IF(E1798="","",(Table1[[#This Row],[Debit USD]]-Table1[[#This Row],[Credit USD]]))</f>
        <v/>
      </c>
      <c r="AA1798" s="226"/>
      <c r="AB1798" s="255"/>
      <c r="AC1798" s="1"/>
      <c r="AD1798" s="15"/>
      <c r="AE1798" s="15" t="str">
        <f>IF(AND(OR(Table1[[#This Row],[Account]]="15030",Table1[[#This Row],[Account]]="15035",Table1[[#This Row],[Account]]="20150"),Table1[[#This Row],[Vendor ID]]=""),1,"")</f>
        <v/>
      </c>
      <c r="AF1798" s="15"/>
      <c r="AG1798" s="15"/>
      <c r="AH1798" s="15"/>
      <c r="AI1798" s="46" t="str">
        <f>IF(Table1[[#This Row],[Posting Date]]&lt;&gt;"","GJ-"&amp;CountryID,"")</f>
        <v/>
      </c>
      <c r="AJ1798" s="59" t="str">
        <f>IF(Table1[[#This Row],[Posting Date]]&lt;&gt;"",Table1[[#This Row],[Posting Date]],"")</f>
        <v/>
      </c>
      <c r="AK1798" s="46"/>
      <c r="AL1798" s="46" t="str">
        <f>IF(Table1[[#This Row],[Description]]&lt;&gt;"",Table1[[#This Row],[Description]],"")</f>
        <v/>
      </c>
      <c r="AM1798" s="46" t="str">
        <f>IF(Table1[[#This Row],[Posting Date]]&lt;&gt;"",Table1[[#This Row],[Reference Number]],"")</f>
        <v/>
      </c>
      <c r="AN1798" s="46" t="str">
        <f>TRIM(Table1[[#This Row],[Line '#]])</f>
        <v/>
      </c>
      <c r="AO1798" s="46" t="str">
        <f>TRIM(Table1[[#This Row],[Account]])</f>
        <v/>
      </c>
      <c r="AP1798" s="46" t="str">
        <f>IF(Table1[[#This Row],[Posting Date]]&lt;&gt;"",$D$5,"")</f>
        <v/>
      </c>
      <c r="AQ1798" s="46" t="str">
        <f>TRIM(Table1[[#This Row],[Departments-Prgrams]])</f>
        <v/>
      </c>
      <c r="AR1798" s="46" t="str">
        <f>TRIM(Table1[[#This Row],[Grant]])</f>
        <v/>
      </c>
      <c r="AS1798" s="46" t="str">
        <f>TRIM(Table1[[#This Row],[Staff ID]])</f>
        <v/>
      </c>
      <c r="AT1798" s="46" t="str">
        <f>IF(TRIM(Table1[[#This Row],[Budget Code]])=0,"",TRIM(Table1[[#This Row],[Budget Code]]))</f>
        <v/>
      </c>
      <c r="AU1798" s="46" t="str">
        <f>IF(Table1[[#This Row],[Line Description]]&lt;&gt;"",Table1[[#This Row],[Line Description]],"")</f>
        <v/>
      </c>
      <c r="AV1798" s="46" t="str">
        <f>IF(Table1[[#This Row],[Cur_Amount Debit]]&gt;0,ROUND(Table1[[#This Row],[Cur_Amount Debit]],2),"")</f>
        <v/>
      </c>
      <c r="AW1798" s="46" t="str">
        <f>IF(Table1[[#This Row],[Cur_Amount Credit]]&gt;0,ROUND(Table1[[#This Row],[Cur_Amount Credit]],2),"")</f>
        <v/>
      </c>
      <c r="AX1798" s="46" t="str">
        <f>LEFT(Table1[[#This Row],[Cur]],3)</f>
        <v/>
      </c>
      <c r="AY1798" s="59"/>
      <c r="AZ1798" s="46"/>
      <c r="BA1798" s="46" t="str">
        <f>IF(Table1[[#This Row],[Cur]]&lt;&gt;"",IF(Table1[[#This Row],[Cur]]="USD","",ExchangeRate),"")</f>
        <v/>
      </c>
      <c r="BB1798" s="46" t="str">
        <f>IF(Table1[[#This Row],[Grant]]&lt;&gt;"",VLOOKUP(Table1[[#This Row],[Grant]],Grants!B:D,3),"")</f>
        <v/>
      </c>
      <c r="BC1798" s="46" t="str">
        <f>TRIM(Table1[[#This Row],[Vendor ID]])</f>
        <v/>
      </c>
      <c r="BD1798">
        <f>IF(Table1[[#This Row],[Reference Number]]=Q1797,BD1797,BD1797+1)</f>
        <v>0</v>
      </c>
    </row>
    <row r="1799" spans="1:56" ht="11.25" customHeight="1" x14ac:dyDescent="0.25">
      <c r="A1799" s="1"/>
      <c r="B1799" s="88" t="str">
        <f>IF(Table1[[#This Row],[Posting Date]]&lt;&gt;"",IF(Table1[[#This Row],[Reference Number]]=Q1798,B1798+1,1),"")</f>
        <v/>
      </c>
      <c r="C1799" s="61"/>
      <c r="D1799" s="61"/>
      <c r="E1799" s="138"/>
      <c r="F1799" s="141" t="str">
        <f>IFERROR(IF(VLOOKUP(Table1[[#This Row],[Budget Code Description]],Dimentions!$X$6:$AC$139,2,FALSE)="","",VLOOKUP(Table1[[#This Row],[Budget Code Description]],Dimentions!$X$6:$AC$139,2,FALSE)),"")</f>
        <v/>
      </c>
      <c r="G1799" s="141"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1" t="str">
        <f>IFERROR(VLOOKUP(Table1[[#This Row],[Budget Code Description]],Table6[#All],8,FALSE),"")</f>
        <v/>
      </c>
      <c r="L1799" s="63"/>
      <c r="M1799" s="65" t="str">
        <f>IFERROR(VLOOKUP(Table1[[#This Row],[Staff ID]],Table2[],2,FALSE),"")</f>
        <v/>
      </c>
      <c r="N1799" s="209" t="str">
        <f>IFERROR(IF(VLOOKUP(Table1[[#This Row],[Budget Code Description]],Dimentions!$X$6:$AC$134,4,FALSE)="","",VLOOKUP(Table1[[#This Row],[Budget Code Description]],Dimentions!$X$6:$AC$134,4,FALSE)),"")</f>
        <v/>
      </c>
      <c r="O1799" s="65" t="str">
        <f>IFERROR(VLOOKUP(Table1[[#This Row],[Vendor ID]],Table549[],2,FALSE),"")</f>
        <v/>
      </c>
      <c r="P1799" s="63"/>
      <c r="Q1799" s="141" t="str">
        <f>IF(Table1[[#This Row],[Posting Date]]&lt;&gt;"",$D$9,"")</f>
        <v/>
      </c>
      <c r="R1799" s="157" t="str">
        <f>IF(Table1[[#This Row],[Posting Date]]&lt;&gt;"",$D$10,"")</f>
        <v/>
      </c>
      <c r="S1799" s="66"/>
      <c r="T1799" s="63"/>
      <c r="U1799" s="67"/>
      <c r="V1799" s="67"/>
      <c r="W1799" s="67" t="str">
        <f t="shared" si="32"/>
        <v/>
      </c>
      <c r="X1799" s="159" t="str">
        <f>IF(E1799="","",(IF(Table1[[#This Row],[Cur]]="USD",Table1[[#This Row],[Cur_Amount Debit]],Table1[[#This Row],[Cur_Amount Debit]]/Table1[[#This Row],[Exchange Rate]])))</f>
        <v/>
      </c>
      <c r="Y1799" s="159" t="str">
        <f>IF(E1799="","",(IF(Table1[[#This Row],[Cur]]="USD",Table1[[#This Row],[Cur_Amount Credit]],Table1[[#This Row],[Cur_Amount Credit]]/ExchangeRate)))</f>
        <v/>
      </c>
      <c r="Z1799" s="201" t="str">
        <f>IF(E1799="","",(Table1[[#This Row],[Debit USD]]-Table1[[#This Row],[Credit USD]]))</f>
        <v/>
      </c>
      <c r="AA1799" s="226"/>
      <c r="AB1799" s="255"/>
      <c r="AC1799" s="1"/>
      <c r="AD1799" s="15"/>
      <c r="AE1799" s="15" t="str">
        <f>IF(AND(OR(Table1[[#This Row],[Account]]="15030",Table1[[#This Row],[Account]]="15035",Table1[[#This Row],[Account]]="20150"),Table1[[#This Row],[Vendor ID]]=""),1,"")</f>
        <v/>
      </c>
      <c r="AF1799" s="15"/>
      <c r="AG1799" s="15"/>
      <c r="AH1799" s="15"/>
      <c r="AI1799" s="46" t="str">
        <f>IF(Table1[[#This Row],[Posting Date]]&lt;&gt;"","GJ-"&amp;CountryID,"")</f>
        <v/>
      </c>
      <c r="AJ1799" s="59" t="str">
        <f>IF(Table1[[#This Row],[Posting Date]]&lt;&gt;"",Table1[[#This Row],[Posting Date]],"")</f>
        <v/>
      </c>
      <c r="AK1799" s="46"/>
      <c r="AL1799" s="46" t="str">
        <f>IF(Table1[[#This Row],[Description]]&lt;&gt;"",Table1[[#This Row],[Description]],"")</f>
        <v/>
      </c>
      <c r="AM1799" s="46" t="str">
        <f>IF(Table1[[#This Row],[Posting Date]]&lt;&gt;"",Table1[[#This Row],[Reference Number]],"")</f>
        <v/>
      </c>
      <c r="AN1799" s="46" t="str">
        <f>TRIM(Table1[[#This Row],[Line '#]])</f>
        <v/>
      </c>
      <c r="AO1799" s="46" t="str">
        <f>TRIM(Table1[[#This Row],[Account]])</f>
        <v/>
      </c>
      <c r="AP1799" s="46" t="str">
        <f>IF(Table1[[#This Row],[Posting Date]]&lt;&gt;"",$D$5,"")</f>
        <v/>
      </c>
      <c r="AQ1799" s="46" t="str">
        <f>TRIM(Table1[[#This Row],[Departments-Prgrams]])</f>
        <v/>
      </c>
      <c r="AR1799" s="46" t="str">
        <f>TRIM(Table1[[#This Row],[Grant]])</f>
        <v/>
      </c>
      <c r="AS1799" s="46" t="str">
        <f>TRIM(Table1[[#This Row],[Staff ID]])</f>
        <v/>
      </c>
      <c r="AT1799" s="46" t="str">
        <f>IF(TRIM(Table1[[#This Row],[Budget Code]])=0,"",TRIM(Table1[[#This Row],[Budget Code]]))</f>
        <v/>
      </c>
      <c r="AU1799" s="46" t="str">
        <f>IF(Table1[[#This Row],[Line Description]]&lt;&gt;"",Table1[[#This Row],[Line Description]],"")</f>
        <v/>
      </c>
      <c r="AV1799" s="46" t="str">
        <f>IF(Table1[[#This Row],[Cur_Amount Debit]]&gt;0,ROUND(Table1[[#This Row],[Cur_Amount Debit]],2),"")</f>
        <v/>
      </c>
      <c r="AW1799" s="46" t="str">
        <f>IF(Table1[[#This Row],[Cur_Amount Credit]]&gt;0,ROUND(Table1[[#This Row],[Cur_Amount Credit]],2),"")</f>
        <v/>
      </c>
      <c r="AX1799" s="46" t="str">
        <f>LEFT(Table1[[#This Row],[Cur]],3)</f>
        <v/>
      </c>
      <c r="AY1799" s="59"/>
      <c r="AZ1799" s="46"/>
      <c r="BA1799" s="46" t="str">
        <f>IF(Table1[[#This Row],[Cur]]&lt;&gt;"",IF(Table1[[#This Row],[Cur]]="USD","",ExchangeRate),"")</f>
        <v/>
      </c>
      <c r="BB1799" s="46" t="str">
        <f>IF(Table1[[#This Row],[Grant]]&lt;&gt;"",VLOOKUP(Table1[[#This Row],[Grant]],Grants!B:D,3),"")</f>
        <v/>
      </c>
      <c r="BC1799" s="46" t="str">
        <f>TRIM(Table1[[#This Row],[Vendor ID]])</f>
        <v/>
      </c>
      <c r="BD1799">
        <f>IF(Table1[[#This Row],[Reference Number]]=Q1798,BD1798,BD1798+1)</f>
        <v>0</v>
      </c>
    </row>
    <row r="1800" spans="1:56" ht="11.25" customHeight="1" x14ac:dyDescent="0.25">
      <c r="A1800" s="1"/>
      <c r="B1800" s="88" t="str">
        <f>IF(Table1[[#This Row],[Posting Date]]&lt;&gt;"",IF(Table1[[#This Row],[Reference Number]]=Q1799,B1799+1,1),"")</f>
        <v/>
      </c>
      <c r="C1800" s="61"/>
      <c r="D1800" s="61"/>
      <c r="E1800" s="138"/>
      <c r="F1800" s="141" t="str">
        <f>IFERROR(IF(VLOOKUP(Table1[[#This Row],[Budget Code Description]],Dimentions!$X$6:$AC$139,2,FALSE)="","",VLOOKUP(Table1[[#This Row],[Budget Code Description]],Dimentions!$X$6:$AC$139,2,FALSE)),"")</f>
        <v/>
      </c>
      <c r="G1800" s="141"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1" t="str">
        <f>IFERROR(VLOOKUP(Table1[[#This Row],[Budget Code Description]],Table6[#All],8,FALSE),"")</f>
        <v/>
      </c>
      <c r="L1800" s="63"/>
      <c r="M1800" s="65" t="str">
        <f>IFERROR(VLOOKUP(Table1[[#This Row],[Staff ID]],Table2[],2,FALSE),"")</f>
        <v/>
      </c>
      <c r="N1800" s="209" t="str">
        <f>IFERROR(IF(VLOOKUP(Table1[[#This Row],[Budget Code Description]],Dimentions!$X$6:$AC$134,4,FALSE)="","",VLOOKUP(Table1[[#This Row],[Budget Code Description]],Dimentions!$X$6:$AC$134,4,FALSE)),"")</f>
        <v/>
      </c>
      <c r="O1800" s="65" t="str">
        <f>IFERROR(VLOOKUP(Table1[[#This Row],[Vendor ID]],Table549[],2,FALSE),"")</f>
        <v/>
      </c>
      <c r="P1800" s="63"/>
      <c r="Q1800" s="141" t="str">
        <f>IF(Table1[[#This Row],[Posting Date]]&lt;&gt;"",$D$9,"")</f>
        <v/>
      </c>
      <c r="R1800" s="157" t="str">
        <f>IF(Table1[[#This Row],[Posting Date]]&lt;&gt;"",$D$10,"")</f>
        <v/>
      </c>
      <c r="S1800" s="66"/>
      <c r="T1800" s="63"/>
      <c r="U1800" s="67"/>
      <c r="V1800" s="67"/>
      <c r="W1800" s="67" t="str">
        <f t="shared" si="32"/>
        <v/>
      </c>
      <c r="X1800" s="159" t="str">
        <f>IF(E1800="","",(IF(Table1[[#This Row],[Cur]]="USD",Table1[[#This Row],[Cur_Amount Debit]],Table1[[#This Row],[Cur_Amount Debit]]/Table1[[#This Row],[Exchange Rate]])))</f>
        <v/>
      </c>
      <c r="Y1800" s="159" t="str">
        <f>IF(E1800="","",(IF(Table1[[#This Row],[Cur]]="USD",Table1[[#This Row],[Cur_Amount Credit]],Table1[[#This Row],[Cur_Amount Credit]]/ExchangeRate)))</f>
        <v/>
      </c>
      <c r="Z1800" s="201" t="str">
        <f>IF(E1800="","",(Table1[[#This Row],[Debit USD]]-Table1[[#This Row],[Credit USD]]))</f>
        <v/>
      </c>
      <c r="AA1800" s="226"/>
      <c r="AB1800" s="255"/>
      <c r="AC1800" s="1"/>
      <c r="AD1800" s="15"/>
      <c r="AE1800" s="15" t="str">
        <f>IF(AND(OR(Table1[[#This Row],[Account]]="15030",Table1[[#This Row],[Account]]="15035",Table1[[#This Row],[Account]]="20150"),Table1[[#This Row],[Vendor ID]]=""),1,"")</f>
        <v/>
      </c>
      <c r="AF1800" s="15"/>
      <c r="AG1800" s="15"/>
      <c r="AH1800" s="15"/>
      <c r="AI1800" s="46" t="str">
        <f>IF(Table1[[#This Row],[Posting Date]]&lt;&gt;"","GJ-"&amp;CountryID,"")</f>
        <v/>
      </c>
      <c r="AJ1800" s="59" t="str">
        <f>IF(Table1[[#This Row],[Posting Date]]&lt;&gt;"",Table1[[#This Row],[Posting Date]],"")</f>
        <v/>
      </c>
      <c r="AK1800" s="46"/>
      <c r="AL1800" s="46" t="str">
        <f>IF(Table1[[#This Row],[Description]]&lt;&gt;"",Table1[[#This Row],[Description]],"")</f>
        <v/>
      </c>
      <c r="AM1800" s="46" t="str">
        <f>IF(Table1[[#This Row],[Posting Date]]&lt;&gt;"",Table1[[#This Row],[Reference Number]],"")</f>
        <v/>
      </c>
      <c r="AN1800" s="46" t="str">
        <f>TRIM(Table1[[#This Row],[Line '#]])</f>
        <v/>
      </c>
      <c r="AO1800" s="46" t="str">
        <f>TRIM(Table1[[#This Row],[Account]])</f>
        <v/>
      </c>
      <c r="AP1800" s="46" t="str">
        <f>IF(Table1[[#This Row],[Posting Date]]&lt;&gt;"",$D$5,"")</f>
        <v/>
      </c>
      <c r="AQ1800" s="46" t="str">
        <f>TRIM(Table1[[#This Row],[Departments-Prgrams]])</f>
        <v/>
      </c>
      <c r="AR1800" s="46" t="str">
        <f>TRIM(Table1[[#This Row],[Grant]])</f>
        <v/>
      </c>
      <c r="AS1800" s="46" t="str">
        <f>TRIM(Table1[[#This Row],[Staff ID]])</f>
        <v/>
      </c>
      <c r="AT1800" s="46" t="str">
        <f>IF(TRIM(Table1[[#This Row],[Budget Code]])=0,"",TRIM(Table1[[#This Row],[Budget Code]]))</f>
        <v/>
      </c>
      <c r="AU1800" s="46" t="str">
        <f>IF(Table1[[#This Row],[Line Description]]&lt;&gt;"",Table1[[#This Row],[Line Description]],"")</f>
        <v/>
      </c>
      <c r="AV1800" s="46" t="str">
        <f>IF(Table1[[#This Row],[Cur_Amount Debit]]&gt;0,ROUND(Table1[[#This Row],[Cur_Amount Debit]],2),"")</f>
        <v/>
      </c>
      <c r="AW1800" s="46" t="str">
        <f>IF(Table1[[#This Row],[Cur_Amount Credit]]&gt;0,ROUND(Table1[[#This Row],[Cur_Amount Credit]],2),"")</f>
        <v/>
      </c>
      <c r="AX1800" s="46" t="str">
        <f>LEFT(Table1[[#This Row],[Cur]],3)</f>
        <v/>
      </c>
      <c r="AY1800" s="59"/>
      <c r="AZ1800" s="46"/>
      <c r="BA1800" s="46" t="str">
        <f>IF(Table1[[#This Row],[Cur]]&lt;&gt;"",IF(Table1[[#This Row],[Cur]]="USD","",ExchangeRate),"")</f>
        <v/>
      </c>
      <c r="BB1800" s="46" t="str">
        <f>IF(Table1[[#This Row],[Grant]]&lt;&gt;"",VLOOKUP(Table1[[#This Row],[Grant]],Grants!B:D,3),"")</f>
        <v/>
      </c>
      <c r="BC1800" s="46" t="str">
        <f>TRIM(Table1[[#This Row],[Vendor ID]])</f>
        <v/>
      </c>
      <c r="BD1800">
        <f>IF(Table1[[#This Row],[Reference Number]]=Q1799,BD1799,BD1799+1)</f>
        <v>0</v>
      </c>
    </row>
    <row r="1801" spans="1:56" ht="11.25" customHeight="1" x14ac:dyDescent="0.25">
      <c r="A1801" s="1"/>
      <c r="B1801" s="88" t="str">
        <f>IF(Table1[[#This Row],[Posting Date]]&lt;&gt;"",IF(Table1[[#This Row],[Reference Number]]=Q1800,B1800+1,1),"")</f>
        <v/>
      </c>
      <c r="C1801" s="61"/>
      <c r="D1801" s="61"/>
      <c r="E1801" s="138"/>
      <c r="F1801" s="141" t="str">
        <f>IFERROR(IF(VLOOKUP(Table1[[#This Row],[Budget Code Description]],Dimentions!$X$6:$AC$139,2,FALSE)="","",VLOOKUP(Table1[[#This Row],[Budget Code Description]],Dimentions!$X$6:$AC$139,2,FALSE)),"")</f>
        <v/>
      </c>
      <c r="G1801" s="141"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1" t="str">
        <f>IFERROR(VLOOKUP(Table1[[#This Row],[Budget Code Description]],Table6[#All],8,FALSE),"")</f>
        <v/>
      </c>
      <c r="L1801" s="63"/>
      <c r="M1801" s="65" t="str">
        <f>IFERROR(VLOOKUP(Table1[[#This Row],[Staff ID]],Table2[],2,FALSE),"")</f>
        <v/>
      </c>
      <c r="N1801" s="209" t="str">
        <f>IFERROR(IF(VLOOKUP(Table1[[#This Row],[Budget Code Description]],Dimentions!$X$6:$AC$134,4,FALSE)="","",VLOOKUP(Table1[[#This Row],[Budget Code Description]],Dimentions!$X$6:$AC$134,4,FALSE)),"")</f>
        <v/>
      </c>
      <c r="O1801" s="65" t="str">
        <f>IFERROR(VLOOKUP(Table1[[#This Row],[Vendor ID]],Table549[],2,FALSE),"")</f>
        <v/>
      </c>
      <c r="P1801" s="63"/>
      <c r="Q1801" s="141" t="str">
        <f>IF(Table1[[#This Row],[Posting Date]]&lt;&gt;"",$D$9,"")</f>
        <v/>
      </c>
      <c r="R1801" s="157" t="str">
        <f>IF(Table1[[#This Row],[Posting Date]]&lt;&gt;"",$D$10,"")</f>
        <v/>
      </c>
      <c r="S1801" s="66"/>
      <c r="T1801" s="63"/>
      <c r="U1801" s="67"/>
      <c r="V1801" s="67"/>
      <c r="W1801" s="67" t="str">
        <f t="shared" si="32"/>
        <v/>
      </c>
      <c r="X1801" s="159" t="str">
        <f>IF(E1801="","",(IF(Table1[[#This Row],[Cur]]="USD",Table1[[#This Row],[Cur_Amount Debit]],Table1[[#This Row],[Cur_Amount Debit]]/Table1[[#This Row],[Exchange Rate]])))</f>
        <v/>
      </c>
      <c r="Y1801" s="159" t="str">
        <f>IF(E1801="","",(IF(Table1[[#This Row],[Cur]]="USD",Table1[[#This Row],[Cur_Amount Credit]],Table1[[#This Row],[Cur_Amount Credit]]/ExchangeRate)))</f>
        <v/>
      </c>
      <c r="Z1801" s="201" t="str">
        <f>IF(E1801="","",(Table1[[#This Row],[Debit USD]]-Table1[[#This Row],[Credit USD]]))</f>
        <v/>
      </c>
      <c r="AA1801" s="226"/>
      <c r="AB1801" s="255"/>
      <c r="AC1801" s="1"/>
      <c r="AD1801" s="15"/>
      <c r="AE1801" s="15" t="str">
        <f>IF(AND(OR(Table1[[#This Row],[Account]]="15030",Table1[[#This Row],[Account]]="15035",Table1[[#This Row],[Account]]="20150"),Table1[[#This Row],[Vendor ID]]=""),1,"")</f>
        <v/>
      </c>
      <c r="AF1801" s="15"/>
      <c r="AG1801" s="15"/>
      <c r="AH1801" s="15"/>
      <c r="AI1801" s="46" t="str">
        <f>IF(Table1[[#This Row],[Posting Date]]&lt;&gt;"","GJ-"&amp;CountryID,"")</f>
        <v/>
      </c>
      <c r="AJ1801" s="59" t="str">
        <f>IF(Table1[[#This Row],[Posting Date]]&lt;&gt;"",Table1[[#This Row],[Posting Date]],"")</f>
        <v/>
      </c>
      <c r="AK1801" s="46"/>
      <c r="AL1801" s="46" t="str">
        <f>IF(Table1[[#This Row],[Description]]&lt;&gt;"",Table1[[#This Row],[Description]],"")</f>
        <v/>
      </c>
      <c r="AM1801" s="46" t="str">
        <f>IF(Table1[[#This Row],[Posting Date]]&lt;&gt;"",Table1[[#This Row],[Reference Number]],"")</f>
        <v/>
      </c>
      <c r="AN1801" s="46" t="str">
        <f>TRIM(Table1[[#This Row],[Line '#]])</f>
        <v/>
      </c>
      <c r="AO1801" s="46" t="str">
        <f>TRIM(Table1[[#This Row],[Account]])</f>
        <v/>
      </c>
      <c r="AP1801" s="46" t="str">
        <f>IF(Table1[[#This Row],[Posting Date]]&lt;&gt;"",$D$5,"")</f>
        <v/>
      </c>
      <c r="AQ1801" s="46" t="str">
        <f>TRIM(Table1[[#This Row],[Departments-Prgrams]])</f>
        <v/>
      </c>
      <c r="AR1801" s="46" t="str">
        <f>TRIM(Table1[[#This Row],[Grant]])</f>
        <v/>
      </c>
      <c r="AS1801" s="46" t="str">
        <f>TRIM(Table1[[#This Row],[Staff ID]])</f>
        <v/>
      </c>
      <c r="AT1801" s="46" t="str">
        <f>IF(TRIM(Table1[[#This Row],[Budget Code]])=0,"",TRIM(Table1[[#This Row],[Budget Code]]))</f>
        <v/>
      </c>
      <c r="AU1801" s="46" t="str">
        <f>IF(Table1[[#This Row],[Line Description]]&lt;&gt;"",Table1[[#This Row],[Line Description]],"")</f>
        <v/>
      </c>
      <c r="AV1801" s="46" t="str">
        <f>IF(Table1[[#This Row],[Cur_Amount Debit]]&gt;0,ROUND(Table1[[#This Row],[Cur_Amount Debit]],2),"")</f>
        <v/>
      </c>
      <c r="AW1801" s="46" t="str">
        <f>IF(Table1[[#This Row],[Cur_Amount Credit]]&gt;0,ROUND(Table1[[#This Row],[Cur_Amount Credit]],2),"")</f>
        <v/>
      </c>
      <c r="AX1801" s="46" t="str">
        <f>LEFT(Table1[[#This Row],[Cur]],3)</f>
        <v/>
      </c>
      <c r="AY1801" s="59"/>
      <c r="AZ1801" s="46"/>
      <c r="BA1801" s="46" t="str">
        <f>IF(Table1[[#This Row],[Cur]]&lt;&gt;"",IF(Table1[[#This Row],[Cur]]="USD","",ExchangeRate),"")</f>
        <v/>
      </c>
      <c r="BB1801" s="46" t="str">
        <f>IF(Table1[[#This Row],[Grant]]&lt;&gt;"",VLOOKUP(Table1[[#This Row],[Grant]],Grants!B:D,3),"")</f>
        <v/>
      </c>
      <c r="BC1801" s="46" t="str">
        <f>TRIM(Table1[[#This Row],[Vendor ID]])</f>
        <v/>
      </c>
      <c r="BD1801">
        <f>IF(Table1[[#This Row],[Reference Number]]=Q1800,BD1800,BD1800+1)</f>
        <v>0</v>
      </c>
    </row>
    <row r="1802" spans="1:56" ht="11.25" customHeight="1" x14ac:dyDescent="0.25">
      <c r="A1802" s="1"/>
      <c r="B1802" s="88" t="str">
        <f>IF(Table1[[#This Row],[Posting Date]]&lt;&gt;"",IF(Table1[[#This Row],[Reference Number]]=Q1801,B1801+1,1),"")</f>
        <v/>
      </c>
      <c r="C1802" s="61"/>
      <c r="D1802" s="61"/>
      <c r="E1802" s="138"/>
      <c r="F1802" s="141" t="str">
        <f>IFERROR(IF(VLOOKUP(Table1[[#This Row],[Budget Code Description]],Dimentions!$X$6:$AC$139,2,FALSE)="","",VLOOKUP(Table1[[#This Row],[Budget Code Description]],Dimentions!$X$6:$AC$139,2,FALSE)),"")</f>
        <v/>
      </c>
      <c r="G1802" s="141"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1" t="str">
        <f>IFERROR(VLOOKUP(Table1[[#This Row],[Budget Code Description]],Table6[#All],8,FALSE),"")</f>
        <v/>
      </c>
      <c r="L1802" s="63"/>
      <c r="M1802" s="65" t="str">
        <f>IFERROR(VLOOKUP(Table1[[#This Row],[Staff ID]],Table2[],2,FALSE),"")</f>
        <v/>
      </c>
      <c r="N1802" s="209" t="str">
        <f>IFERROR(IF(VLOOKUP(Table1[[#This Row],[Budget Code Description]],Dimentions!$X$6:$AC$134,4,FALSE)="","",VLOOKUP(Table1[[#This Row],[Budget Code Description]],Dimentions!$X$6:$AC$134,4,FALSE)),"")</f>
        <v/>
      </c>
      <c r="O1802" s="65" t="str">
        <f>IFERROR(VLOOKUP(Table1[[#This Row],[Vendor ID]],Table549[],2,FALSE),"")</f>
        <v/>
      </c>
      <c r="P1802" s="63"/>
      <c r="Q1802" s="141" t="str">
        <f>IF(Table1[[#This Row],[Posting Date]]&lt;&gt;"",$D$9,"")</f>
        <v/>
      </c>
      <c r="R1802" s="157" t="str">
        <f>IF(Table1[[#This Row],[Posting Date]]&lt;&gt;"",$D$10,"")</f>
        <v/>
      </c>
      <c r="S1802" s="66"/>
      <c r="T1802" s="63"/>
      <c r="U1802" s="67"/>
      <c r="V1802" s="67"/>
      <c r="W1802" s="67" t="str">
        <f t="shared" si="32"/>
        <v/>
      </c>
      <c r="X1802" s="159" t="str">
        <f>IF(E1802="","",(IF(Table1[[#This Row],[Cur]]="USD",Table1[[#This Row],[Cur_Amount Debit]],Table1[[#This Row],[Cur_Amount Debit]]/Table1[[#This Row],[Exchange Rate]])))</f>
        <v/>
      </c>
      <c r="Y1802" s="159" t="str">
        <f>IF(E1802="","",(IF(Table1[[#This Row],[Cur]]="USD",Table1[[#This Row],[Cur_Amount Credit]],Table1[[#This Row],[Cur_Amount Credit]]/ExchangeRate)))</f>
        <v/>
      </c>
      <c r="Z1802" s="201" t="str">
        <f>IF(E1802="","",(Table1[[#This Row],[Debit USD]]-Table1[[#This Row],[Credit USD]]))</f>
        <v/>
      </c>
      <c r="AA1802" s="226"/>
      <c r="AB1802" s="255"/>
      <c r="AC1802" s="1"/>
      <c r="AD1802" s="15"/>
      <c r="AE1802" s="15" t="str">
        <f>IF(AND(OR(Table1[[#This Row],[Account]]="15030",Table1[[#This Row],[Account]]="15035",Table1[[#This Row],[Account]]="20150"),Table1[[#This Row],[Vendor ID]]=""),1,"")</f>
        <v/>
      </c>
      <c r="AF1802" s="15"/>
      <c r="AG1802" s="15"/>
      <c r="AH1802" s="15"/>
      <c r="AI1802" s="46" t="str">
        <f>IF(Table1[[#This Row],[Posting Date]]&lt;&gt;"","GJ-"&amp;CountryID,"")</f>
        <v/>
      </c>
      <c r="AJ1802" s="59" t="str">
        <f>IF(Table1[[#This Row],[Posting Date]]&lt;&gt;"",Table1[[#This Row],[Posting Date]],"")</f>
        <v/>
      </c>
      <c r="AK1802" s="46"/>
      <c r="AL1802" s="46" t="str">
        <f>IF(Table1[[#This Row],[Description]]&lt;&gt;"",Table1[[#This Row],[Description]],"")</f>
        <v/>
      </c>
      <c r="AM1802" s="46" t="str">
        <f>IF(Table1[[#This Row],[Posting Date]]&lt;&gt;"",Table1[[#This Row],[Reference Number]],"")</f>
        <v/>
      </c>
      <c r="AN1802" s="46" t="str">
        <f>TRIM(Table1[[#This Row],[Line '#]])</f>
        <v/>
      </c>
      <c r="AO1802" s="46" t="str">
        <f>TRIM(Table1[[#This Row],[Account]])</f>
        <v/>
      </c>
      <c r="AP1802" s="46" t="str">
        <f>IF(Table1[[#This Row],[Posting Date]]&lt;&gt;"",$D$5,"")</f>
        <v/>
      </c>
      <c r="AQ1802" s="46" t="str">
        <f>TRIM(Table1[[#This Row],[Departments-Prgrams]])</f>
        <v/>
      </c>
      <c r="AR1802" s="46" t="str">
        <f>TRIM(Table1[[#This Row],[Grant]])</f>
        <v/>
      </c>
      <c r="AS1802" s="46" t="str">
        <f>TRIM(Table1[[#This Row],[Staff ID]])</f>
        <v/>
      </c>
      <c r="AT1802" s="46" t="str">
        <f>IF(TRIM(Table1[[#This Row],[Budget Code]])=0,"",TRIM(Table1[[#This Row],[Budget Code]]))</f>
        <v/>
      </c>
      <c r="AU1802" s="46" t="str">
        <f>IF(Table1[[#This Row],[Line Description]]&lt;&gt;"",Table1[[#This Row],[Line Description]],"")</f>
        <v/>
      </c>
      <c r="AV1802" s="46" t="str">
        <f>IF(Table1[[#This Row],[Cur_Amount Debit]]&gt;0,ROUND(Table1[[#This Row],[Cur_Amount Debit]],2),"")</f>
        <v/>
      </c>
      <c r="AW1802" s="46" t="str">
        <f>IF(Table1[[#This Row],[Cur_Amount Credit]]&gt;0,ROUND(Table1[[#This Row],[Cur_Amount Credit]],2),"")</f>
        <v/>
      </c>
      <c r="AX1802" s="46" t="str">
        <f>LEFT(Table1[[#This Row],[Cur]],3)</f>
        <v/>
      </c>
      <c r="AY1802" s="59"/>
      <c r="AZ1802" s="46"/>
      <c r="BA1802" s="46" t="str">
        <f>IF(Table1[[#This Row],[Cur]]&lt;&gt;"",IF(Table1[[#This Row],[Cur]]="USD","",ExchangeRate),"")</f>
        <v/>
      </c>
      <c r="BB1802" s="46" t="str">
        <f>IF(Table1[[#This Row],[Grant]]&lt;&gt;"",VLOOKUP(Table1[[#This Row],[Grant]],Grants!B:D,3),"")</f>
        <v/>
      </c>
      <c r="BC1802" s="46" t="str">
        <f>TRIM(Table1[[#This Row],[Vendor ID]])</f>
        <v/>
      </c>
      <c r="BD1802">
        <f>IF(Table1[[#This Row],[Reference Number]]=Q1801,BD1801,BD1801+1)</f>
        <v>0</v>
      </c>
    </row>
    <row r="1803" spans="1:56" ht="11.25" customHeight="1" x14ac:dyDescent="0.25">
      <c r="A1803" s="1"/>
      <c r="B1803" s="88" t="str">
        <f>IF(Table1[[#This Row],[Posting Date]]&lt;&gt;"",IF(Table1[[#This Row],[Reference Number]]=Q1802,B1802+1,1),"")</f>
        <v/>
      </c>
      <c r="C1803" s="61"/>
      <c r="D1803" s="61"/>
      <c r="E1803" s="138"/>
      <c r="F1803" s="141" t="str">
        <f>IFERROR(IF(VLOOKUP(Table1[[#This Row],[Budget Code Description]],Dimentions!$X$6:$AC$139,2,FALSE)="","",VLOOKUP(Table1[[#This Row],[Budget Code Description]],Dimentions!$X$6:$AC$139,2,FALSE)),"")</f>
        <v/>
      </c>
      <c r="G1803" s="141"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1" t="str">
        <f>IFERROR(VLOOKUP(Table1[[#This Row],[Budget Code Description]],Table6[#All],8,FALSE),"")</f>
        <v/>
      </c>
      <c r="L1803" s="63"/>
      <c r="M1803" s="65" t="str">
        <f>IFERROR(VLOOKUP(Table1[[#This Row],[Staff ID]],Table2[],2,FALSE),"")</f>
        <v/>
      </c>
      <c r="N1803" s="209" t="str">
        <f>IFERROR(IF(VLOOKUP(Table1[[#This Row],[Budget Code Description]],Dimentions!$X$6:$AC$134,4,FALSE)="","",VLOOKUP(Table1[[#This Row],[Budget Code Description]],Dimentions!$X$6:$AC$134,4,FALSE)),"")</f>
        <v/>
      </c>
      <c r="O1803" s="65" t="str">
        <f>IFERROR(VLOOKUP(Table1[[#This Row],[Vendor ID]],Table549[],2,FALSE),"")</f>
        <v/>
      </c>
      <c r="P1803" s="63"/>
      <c r="Q1803" s="141" t="str">
        <f>IF(Table1[[#This Row],[Posting Date]]&lt;&gt;"",$D$9,"")</f>
        <v/>
      </c>
      <c r="R1803" s="157" t="str">
        <f>IF(Table1[[#This Row],[Posting Date]]&lt;&gt;"",$D$10,"")</f>
        <v/>
      </c>
      <c r="S1803" s="66"/>
      <c r="T1803" s="63"/>
      <c r="U1803" s="67"/>
      <c r="V1803" s="67"/>
      <c r="W1803" s="67" t="str">
        <f t="shared" si="32"/>
        <v/>
      </c>
      <c r="X1803" s="159" t="str">
        <f>IF(E1803="","",(IF(Table1[[#This Row],[Cur]]="USD",Table1[[#This Row],[Cur_Amount Debit]],Table1[[#This Row],[Cur_Amount Debit]]/Table1[[#This Row],[Exchange Rate]])))</f>
        <v/>
      </c>
      <c r="Y1803" s="159" t="str">
        <f>IF(E1803="","",(IF(Table1[[#This Row],[Cur]]="USD",Table1[[#This Row],[Cur_Amount Credit]],Table1[[#This Row],[Cur_Amount Credit]]/ExchangeRate)))</f>
        <v/>
      </c>
      <c r="Z1803" s="201" t="str">
        <f>IF(E1803="","",(Table1[[#This Row],[Debit USD]]-Table1[[#This Row],[Credit USD]]))</f>
        <v/>
      </c>
      <c r="AA1803" s="226"/>
      <c r="AB1803" s="255"/>
      <c r="AC1803" s="1"/>
      <c r="AD1803" s="15"/>
      <c r="AE1803" s="15" t="str">
        <f>IF(AND(OR(Table1[[#This Row],[Account]]="15030",Table1[[#This Row],[Account]]="15035",Table1[[#This Row],[Account]]="20150"),Table1[[#This Row],[Vendor ID]]=""),1,"")</f>
        <v/>
      </c>
      <c r="AF1803" s="15"/>
      <c r="AG1803" s="15"/>
      <c r="AH1803" s="15"/>
      <c r="AI1803" s="46" t="str">
        <f>IF(Table1[[#This Row],[Posting Date]]&lt;&gt;"","GJ-"&amp;CountryID,"")</f>
        <v/>
      </c>
      <c r="AJ1803" s="59" t="str">
        <f>IF(Table1[[#This Row],[Posting Date]]&lt;&gt;"",Table1[[#This Row],[Posting Date]],"")</f>
        <v/>
      </c>
      <c r="AK1803" s="46"/>
      <c r="AL1803" s="46" t="str">
        <f>IF(Table1[[#This Row],[Description]]&lt;&gt;"",Table1[[#This Row],[Description]],"")</f>
        <v/>
      </c>
      <c r="AM1803" s="46" t="str">
        <f>IF(Table1[[#This Row],[Posting Date]]&lt;&gt;"",Table1[[#This Row],[Reference Number]],"")</f>
        <v/>
      </c>
      <c r="AN1803" s="46" t="str">
        <f>TRIM(Table1[[#This Row],[Line '#]])</f>
        <v/>
      </c>
      <c r="AO1803" s="46" t="str">
        <f>TRIM(Table1[[#This Row],[Account]])</f>
        <v/>
      </c>
      <c r="AP1803" s="46" t="str">
        <f>IF(Table1[[#This Row],[Posting Date]]&lt;&gt;"",$D$5,"")</f>
        <v/>
      </c>
      <c r="AQ1803" s="46" t="str">
        <f>TRIM(Table1[[#This Row],[Departments-Prgrams]])</f>
        <v/>
      </c>
      <c r="AR1803" s="46" t="str">
        <f>TRIM(Table1[[#This Row],[Grant]])</f>
        <v/>
      </c>
      <c r="AS1803" s="46" t="str">
        <f>TRIM(Table1[[#This Row],[Staff ID]])</f>
        <v/>
      </c>
      <c r="AT1803" s="46" t="str">
        <f>IF(TRIM(Table1[[#This Row],[Budget Code]])=0,"",TRIM(Table1[[#This Row],[Budget Code]]))</f>
        <v/>
      </c>
      <c r="AU1803" s="46" t="str">
        <f>IF(Table1[[#This Row],[Line Description]]&lt;&gt;"",Table1[[#This Row],[Line Description]],"")</f>
        <v/>
      </c>
      <c r="AV1803" s="46" t="str">
        <f>IF(Table1[[#This Row],[Cur_Amount Debit]]&gt;0,ROUND(Table1[[#This Row],[Cur_Amount Debit]],2),"")</f>
        <v/>
      </c>
      <c r="AW1803" s="46" t="str">
        <f>IF(Table1[[#This Row],[Cur_Amount Credit]]&gt;0,ROUND(Table1[[#This Row],[Cur_Amount Credit]],2),"")</f>
        <v/>
      </c>
      <c r="AX1803" s="46" t="str">
        <f>LEFT(Table1[[#This Row],[Cur]],3)</f>
        <v/>
      </c>
      <c r="AY1803" s="59"/>
      <c r="AZ1803" s="46"/>
      <c r="BA1803" s="46" t="str">
        <f>IF(Table1[[#This Row],[Cur]]&lt;&gt;"",IF(Table1[[#This Row],[Cur]]="USD","",ExchangeRate),"")</f>
        <v/>
      </c>
      <c r="BB1803" s="46" t="str">
        <f>IF(Table1[[#This Row],[Grant]]&lt;&gt;"",VLOOKUP(Table1[[#This Row],[Grant]],Grants!B:D,3),"")</f>
        <v/>
      </c>
      <c r="BC1803" s="46" t="str">
        <f>TRIM(Table1[[#This Row],[Vendor ID]])</f>
        <v/>
      </c>
      <c r="BD1803">
        <f>IF(Table1[[#This Row],[Reference Number]]=Q1802,BD1802,BD1802+1)</f>
        <v>0</v>
      </c>
    </row>
    <row r="1804" spans="1:56" ht="11.25" customHeight="1" x14ac:dyDescent="0.25">
      <c r="A1804" s="1"/>
      <c r="B1804" s="88" t="str">
        <f>IF(Table1[[#This Row],[Posting Date]]&lt;&gt;"",IF(Table1[[#This Row],[Reference Number]]=Q1803,B1803+1,1),"")</f>
        <v/>
      </c>
      <c r="C1804" s="61"/>
      <c r="D1804" s="61"/>
      <c r="E1804" s="138"/>
      <c r="F1804" s="141" t="str">
        <f>IFERROR(IF(VLOOKUP(Table1[[#This Row],[Budget Code Description]],Dimentions!$X$6:$AC$139,2,FALSE)="","",VLOOKUP(Table1[[#This Row],[Budget Code Description]],Dimentions!$X$6:$AC$139,2,FALSE)),"")</f>
        <v/>
      </c>
      <c r="G1804" s="141"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1" t="str">
        <f>IFERROR(VLOOKUP(Table1[[#This Row],[Budget Code Description]],Table6[#All],8,FALSE),"")</f>
        <v/>
      </c>
      <c r="L1804" s="63"/>
      <c r="M1804" s="65" t="str">
        <f>IFERROR(VLOOKUP(Table1[[#This Row],[Staff ID]],Table2[],2,FALSE),"")</f>
        <v/>
      </c>
      <c r="N1804" s="209" t="str">
        <f>IFERROR(IF(VLOOKUP(Table1[[#This Row],[Budget Code Description]],Dimentions!$X$6:$AC$134,4,FALSE)="","",VLOOKUP(Table1[[#This Row],[Budget Code Description]],Dimentions!$X$6:$AC$134,4,FALSE)),"")</f>
        <v/>
      </c>
      <c r="O1804" s="65" t="str">
        <f>IFERROR(VLOOKUP(Table1[[#This Row],[Vendor ID]],Table549[],2,FALSE),"")</f>
        <v/>
      </c>
      <c r="P1804" s="63"/>
      <c r="Q1804" s="141" t="str">
        <f>IF(Table1[[#This Row],[Posting Date]]&lt;&gt;"",$D$9,"")</f>
        <v/>
      </c>
      <c r="R1804" s="157" t="str">
        <f>IF(Table1[[#This Row],[Posting Date]]&lt;&gt;"",$D$10,"")</f>
        <v/>
      </c>
      <c r="S1804" s="66"/>
      <c r="T1804" s="63"/>
      <c r="U1804" s="67"/>
      <c r="V1804" s="67"/>
      <c r="W1804" s="67" t="str">
        <f t="shared" si="32"/>
        <v/>
      </c>
      <c r="X1804" s="159" t="str">
        <f>IF(E1804="","",(IF(Table1[[#This Row],[Cur]]="USD",Table1[[#This Row],[Cur_Amount Debit]],Table1[[#This Row],[Cur_Amount Debit]]/Table1[[#This Row],[Exchange Rate]])))</f>
        <v/>
      </c>
      <c r="Y1804" s="159" t="str">
        <f>IF(E1804="","",(IF(Table1[[#This Row],[Cur]]="USD",Table1[[#This Row],[Cur_Amount Credit]],Table1[[#This Row],[Cur_Amount Credit]]/ExchangeRate)))</f>
        <v/>
      </c>
      <c r="Z1804" s="201" t="str">
        <f>IF(E1804="","",(Table1[[#This Row],[Debit USD]]-Table1[[#This Row],[Credit USD]]))</f>
        <v/>
      </c>
      <c r="AA1804" s="226"/>
      <c r="AB1804" s="255"/>
      <c r="AC1804" s="1"/>
      <c r="AD1804" s="15"/>
      <c r="AE1804" s="15" t="str">
        <f>IF(AND(OR(Table1[[#This Row],[Account]]="15030",Table1[[#This Row],[Account]]="15035",Table1[[#This Row],[Account]]="20150"),Table1[[#This Row],[Vendor ID]]=""),1,"")</f>
        <v/>
      </c>
      <c r="AF1804" s="15"/>
      <c r="AG1804" s="15"/>
      <c r="AH1804" s="15"/>
      <c r="AI1804" s="46" t="str">
        <f>IF(Table1[[#This Row],[Posting Date]]&lt;&gt;"","GJ-"&amp;CountryID,"")</f>
        <v/>
      </c>
      <c r="AJ1804" s="59" t="str">
        <f>IF(Table1[[#This Row],[Posting Date]]&lt;&gt;"",Table1[[#This Row],[Posting Date]],"")</f>
        <v/>
      </c>
      <c r="AK1804" s="46"/>
      <c r="AL1804" s="46" t="str">
        <f>IF(Table1[[#This Row],[Description]]&lt;&gt;"",Table1[[#This Row],[Description]],"")</f>
        <v/>
      </c>
      <c r="AM1804" s="46" t="str">
        <f>IF(Table1[[#This Row],[Posting Date]]&lt;&gt;"",Table1[[#This Row],[Reference Number]],"")</f>
        <v/>
      </c>
      <c r="AN1804" s="46" t="str">
        <f>TRIM(Table1[[#This Row],[Line '#]])</f>
        <v/>
      </c>
      <c r="AO1804" s="46" t="str">
        <f>TRIM(Table1[[#This Row],[Account]])</f>
        <v/>
      </c>
      <c r="AP1804" s="46" t="str">
        <f>IF(Table1[[#This Row],[Posting Date]]&lt;&gt;"",$D$5,"")</f>
        <v/>
      </c>
      <c r="AQ1804" s="46" t="str">
        <f>TRIM(Table1[[#This Row],[Departments-Prgrams]])</f>
        <v/>
      </c>
      <c r="AR1804" s="46" t="str">
        <f>TRIM(Table1[[#This Row],[Grant]])</f>
        <v/>
      </c>
      <c r="AS1804" s="46" t="str">
        <f>TRIM(Table1[[#This Row],[Staff ID]])</f>
        <v/>
      </c>
      <c r="AT1804" s="46" t="str">
        <f>IF(TRIM(Table1[[#This Row],[Budget Code]])=0,"",TRIM(Table1[[#This Row],[Budget Code]]))</f>
        <v/>
      </c>
      <c r="AU1804" s="46" t="str">
        <f>IF(Table1[[#This Row],[Line Description]]&lt;&gt;"",Table1[[#This Row],[Line Description]],"")</f>
        <v/>
      </c>
      <c r="AV1804" s="46" t="str">
        <f>IF(Table1[[#This Row],[Cur_Amount Debit]]&gt;0,ROUND(Table1[[#This Row],[Cur_Amount Debit]],2),"")</f>
        <v/>
      </c>
      <c r="AW1804" s="46" t="str">
        <f>IF(Table1[[#This Row],[Cur_Amount Credit]]&gt;0,ROUND(Table1[[#This Row],[Cur_Amount Credit]],2),"")</f>
        <v/>
      </c>
      <c r="AX1804" s="46" t="str">
        <f>LEFT(Table1[[#This Row],[Cur]],3)</f>
        <v/>
      </c>
      <c r="AY1804" s="59"/>
      <c r="AZ1804" s="46"/>
      <c r="BA1804" s="46" t="str">
        <f>IF(Table1[[#This Row],[Cur]]&lt;&gt;"",IF(Table1[[#This Row],[Cur]]="USD","",ExchangeRate),"")</f>
        <v/>
      </c>
      <c r="BB1804" s="46" t="str">
        <f>IF(Table1[[#This Row],[Grant]]&lt;&gt;"",VLOOKUP(Table1[[#This Row],[Grant]],Grants!B:D,3),"")</f>
        <v/>
      </c>
      <c r="BC1804" s="46" t="str">
        <f>TRIM(Table1[[#This Row],[Vendor ID]])</f>
        <v/>
      </c>
      <c r="BD1804">
        <f>IF(Table1[[#This Row],[Reference Number]]=Q1803,BD1803,BD1803+1)</f>
        <v>0</v>
      </c>
    </row>
    <row r="1805" spans="1:56" ht="11.25" customHeight="1" x14ac:dyDescent="0.25">
      <c r="A1805" s="1"/>
      <c r="B1805" s="88" t="str">
        <f>IF(Table1[[#This Row],[Posting Date]]&lt;&gt;"",IF(Table1[[#This Row],[Reference Number]]=Q1804,B1804+1,1),"")</f>
        <v/>
      </c>
      <c r="C1805" s="61"/>
      <c r="D1805" s="61"/>
      <c r="E1805" s="138"/>
      <c r="F1805" s="141" t="str">
        <f>IFERROR(IF(VLOOKUP(Table1[[#This Row],[Budget Code Description]],Dimentions!$X$6:$AC$139,2,FALSE)="","",VLOOKUP(Table1[[#This Row],[Budget Code Description]],Dimentions!$X$6:$AC$139,2,FALSE)),"")</f>
        <v/>
      </c>
      <c r="G1805" s="141"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1" t="str">
        <f>IFERROR(VLOOKUP(Table1[[#This Row],[Budget Code Description]],Table6[#All],8,FALSE),"")</f>
        <v/>
      </c>
      <c r="L1805" s="63"/>
      <c r="M1805" s="65" t="str">
        <f>IFERROR(VLOOKUP(Table1[[#This Row],[Staff ID]],Table2[],2,FALSE),"")</f>
        <v/>
      </c>
      <c r="N1805" s="209" t="str">
        <f>IFERROR(IF(VLOOKUP(Table1[[#This Row],[Budget Code Description]],Dimentions!$X$6:$AC$134,4,FALSE)="","",VLOOKUP(Table1[[#This Row],[Budget Code Description]],Dimentions!$X$6:$AC$134,4,FALSE)),"")</f>
        <v/>
      </c>
      <c r="O1805" s="65" t="str">
        <f>IFERROR(VLOOKUP(Table1[[#This Row],[Vendor ID]],Table549[],2,FALSE),"")</f>
        <v/>
      </c>
      <c r="P1805" s="63"/>
      <c r="Q1805" s="141" t="str">
        <f>IF(Table1[[#This Row],[Posting Date]]&lt;&gt;"",$D$9,"")</f>
        <v/>
      </c>
      <c r="R1805" s="157" t="str">
        <f>IF(Table1[[#This Row],[Posting Date]]&lt;&gt;"",$D$10,"")</f>
        <v/>
      </c>
      <c r="S1805" s="66"/>
      <c r="T1805" s="63"/>
      <c r="U1805" s="67"/>
      <c r="V1805" s="67"/>
      <c r="W1805" s="67" t="str">
        <f t="shared" si="32"/>
        <v/>
      </c>
      <c r="X1805" s="159" t="str">
        <f>IF(E1805="","",(IF(Table1[[#This Row],[Cur]]="USD",Table1[[#This Row],[Cur_Amount Debit]],Table1[[#This Row],[Cur_Amount Debit]]/Table1[[#This Row],[Exchange Rate]])))</f>
        <v/>
      </c>
      <c r="Y1805" s="159" t="str">
        <f>IF(E1805="","",(IF(Table1[[#This Row],[Cur]]="USD",Table1[[#This Row],[Cur_Amount Credit]],Table1[[#This Row],[Cur_Amount Credit]]/ExchangeRate)))</f>
        <v/>
      </c>
      <c r="Z1805" s="201" t="str">
        <f>IF(E1805="","",(Table1[[#This Row],[Debit USD]]-Table1[[#This Row],[Credit USD]]))</f>
        <v/>
      </c>
      <c r="AA1805" s="226"/>
      <c r="AB1805" s="255"/>
      <c r="AC1805" s="1"/>
      <c r="AD1805" s="15"/>
      <c r="AE1805" s="15" t="str">
        <f>IF(AND(OR(Table1[[#This Row],[Account]]="15030",Table1[[#This Row],[Account]]="15035",Table1[[#This Row],[Account]]="20150"),Table1[[#This Row],[Vendor ID]]=""),1,"")</f>
        <v/>
      </c>
      <c r="AF1805" s="15"/>
      <c r="AG1805" s="15"/>
      <c r="AH1805" s="15"/>
      <c r="AI1805" s="46" t="str">
        <f>IF(Table1[[#This Row],[Posting Date]]&lt;&gt;"","GJ-"&amp;CountryID,"")</f>
        <v/>
      </c>
      <c r="AJ1805" s="59" t="str">
        <f>IF(Table1[[#This Row],[Posting Date]]&lt;&gt;"",Table1[[#This Row],[Posting Date]],"")</f>
        <v/>
      </c>
      <c r="AK1805" s="46"/>
      <c r="AL1805" s="46" t="str">
        <f>IF(Table1[[#This Row],[Description]]&lt;&gt;"",Table1[[#This Row],[Description]],"")</f>
        <v/>
      </c>
      <c r="AM1805" s="46" t="str">
        <f>IF(Table1[[#This Row],[Posting Date]]&lt;&gt;"",Table1[[#This Row],[Reference Number]],"")</f>
        <v/>
      </c>
      <c r="AN1805" s="46" t="str">
        <f>TRIM(Table1[[#This Row],[Line '#]])</f>
        <v/>
      </c>
      <c r="AO1805" s="46" t="str">
        <f>TRIM(Table1[[#This Row],[Account]])</f>
        <v/>
      </c>
      <c r="AP1805" s="46" t="str">
        <f>IF(Table1[[#This Row],[Posting Date]]&lt;&gt;"",$D$5,"")</f>
        <v/>
      </c>
      <c r="AQ1805" s="46" t="str">
        <f>TRIM(Table1[[#This Row],[Departments-Prgrams]])</f>
        <v/>
      </c>
      <c r="AR1805" s="46" t="str">
        <f>TRIM(Table1[[#This Row],[Grant]])</f>
        <v/>
      </c>
      <c r="AS1805" s="46" t="str">
        <f>TRIM(Table1[[#This Row],[Staff ID]])</f>
        <v/>
      </c>
      <c r="AT1805" s="46" t="str">
        <f>IF(TRIM(Table1[[#This Row],[Budget Code]])=0,"",TRIM(Table1[[#This Row],[Budget Code]]))</f>
        <v/>
      </c>
      <c r="AU1805" s="46" t="str">
        <f>IF(Table1[[#This Row],[Line Description]]&lt;&gt;"",Table1[[#This Row],[Line Description]],"")</f>
        <v/>
      </c>
      <c r="AV1805" s="46" t="str">
        <f>IF(Table1[[#This Row],[Cur_Amount Debit]]&gt;0,ROUND(Table1[[#This Row],[Cur_Amount Debit]],2),"")</f>
        <v/>
      </c>
      <c r="AW1805" s="46" t="str">
        <f>IF(Table1[[#This Row],[Cur_Amount Credit]]&gt;0,ROUND(Table1[[#This Row],[Cur_Amount Credit]],2),"")</f>
        <v/>
      </c>
      <c r="AX1805" s="46" t="str">
        <f>LEFT(Table1[[#This Row],[Cur]],3)</f>
        <v/>
      </c>
      <c r="AY1805" s="59"/>
      <c r="AZ1805" s="46"/>
      <c r="BA1805" s="46" t="str">
        <f>IF(Table1[[#This Row],[Cur]]&lt;&gt;"",IF(Table1[[#This Row],[Cur]]="USD","",ExchangeRate),"")</f>
        <v/>
      </c>
      <c r="BB1805" s="46" t="str">
        <f>IF(Table1[[#This Row],[Grant]]&lt;&gt;"",VLOOKUP(Table1[[#This Row],[Grant]],Grants!B:D,3),"")</f>
        <v/>
      </c>
      <c r="BC1805" s="46" t="str">
        <f>TRIM(Table1[[#This Row],[Vendor ID]])</f>
        <v/>
      </c>
      <c r="BD1805">
        <f>IF(Table1[[#This Row],[Reference Number]]=Q1804,BD1804,BD1804+1)</f>
        <v>0</v>
      </c>
    </row>
    <row r="1806" spans="1:56" ht="11.25" customHeight="1" x14ac:dyDescent="0.25">
      <c r="A1806" s="1"/>
      <c r="B1806" s="88" t="str">
        <f>IF(Table1[[#This Row],[Posting Date]]&lt;&gt;"",IF(Table1[[#This Row],[Reference Number]]=Q1805,B1805+1,1),"")</f>
        <v/>
      </c>
      <c r="C1806" s="61"/>
      <c r="D1806" s="61"/>
      <c r="E1806" s="138"/>
      <c r="F1806" s="141" t="str">
        <f>IFERROR(IF(VLOOKUP(Table1[[#This Row],[Budget Code Description]],Dimentions!$X$6:$AC$139,2,FALSE)="","",VLOOKUP(Table1[[#This Row],[Budget Code Description]],Dimentions!$X$6:$AC$139,2,FALSE)),"")</f>
        <v/>
      </c>
      <c r="G1806" s="141"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1" t="str">
        <f>IFERROR(VLOOKUP(Table1[[#This Row],[Budget Code Description]],Table6[#All],8,FALSE),"")</f>
        <v/>
      </c>
      <c r="L1806" s="63"/>
      <c r="M1806" s="65" t="str">
        <f>IFERROR(VLOOKUP(Table1[[#This Row],[Staff ID]],Table2[],2,FALSE),"")</f>
        <v/>
      </c>
      <c r="N1806" s="209" t="str">
        <f>IFERROR(IF(VLOOKUP(Table1[[#This Row],[Budget Code Description]],Dimentions!$X$6:$AC$134,4,FALSE)="","",VLOOKUP(Table1[[#This Row],[Budget Code Description]],Dimentions!$X$6:$AC$134,4,FALSE)),"")</f>
        <v/>
      </c>
      <c r="O1806" s="65" t="str">
        <f>IFERROR(VLOOKUP(Table1[[#This Row],[Vendor ID]],Table549[],2,FALSE),"")</f>
        <v/>
      </c>
      <c r="P1806" s="63"/>
      <c r="Q1806" s="141" t="str">
        <f>IF(Table1[[#This Row],[Posting Date]]&lt;&gt;"",$D$9,"")</f>
        <v/>
      </c>
      <c r="R1806" s="157" t="str">
        <f>IF(Table1[[#This Row],[Posting Date]]&lt;&gt;"",$D$10,"")</f>
        <v/>
      </c>
      <c r="S1806" s="66"/>
      <c r="T1806" s="63"/>
      <c r="U1806" s="67"/>
      <c r="V1806" s="67"/>
      <c r="W1806" s="67" t="str">
        <f t="shared" si="32"/>
        <v/>
      </c>
      <c r="X1806" s="159" t="str">
        <f>IF(E1806="","",(IF(Table1[[#This Row],[Cur]]="USD",Table1[[#This Row],[Cur_Amount Debit]],Table1[[#This Row],[Cur_Amount Debit]]/Table1[[#This Row],[Exchange Rate]])))</f>
        <v/>
      </c>
      <c r="Y1806" s="159" t="str">
        <f>IF(E1806="","",(IF(Table1[[#This Row],[Cur]]="USD",Table1[[#This Row],[Cur_Amount Credit]],Table1[[#This Row],[Cur_Amount Credit]]/ExchangeRate)))</f>
        <v/>
      </c>
      <c r="Z1806" s="201" t="str">
        <f>IF(E1806="","",(Table1[[#This Row],[Debit USD]]-Table1[[#This Row],[Credit USD]]))</f>
        <v/>
      </c>
      <c r="AA1806" s="226"/>
      <c r="AB1806" s="255"/>
      <c r="AC1806" s="1"/>
      <c r="AD1806" s="15"/>
      <c r="AE1806" s="15" t="str">
        <f>IF(AND(OR(Table1[[#This Row],[Account]]="15030",Table1[[#This Row],[Account]]="15035",Table1[[#This Row],[Account]]="20150"),Table1[[#This Row],[Vendor ID]]=""),1,"")</f>
        <v/>
      </c>
      <c r="AF1806" s="15"/>
      <c r="AG1806" s="15"/>
      <c r="AH1806" s="15"/>
      <c r="AI1806" s="46" t="str">
        <f>IF(Table1[[#This Row],[Posting Date]]&lt;&gt;"","GJ-"&amp;CountryID,"")</f>
        <v/>
      </c>
      <c r="AJ1806" s="59" t="str">
        <f>IF(Table1[[#This Row],[Posting Date]]&lt;&gt;"",Table1[[#This Row],[Posting Date]],"")</f>
        <v/>
      </c>
      <c r="AK1806" s="46"/>
      <c r="AL1806" s="46" t="str">
        <f>IF(Table1[[#This Row],[Description]]&lt;&gt;"",Table1[[#This Row],[Description]],"")</f>
        <v/>
      </c>
      <c r="AM1806" s="46" t="str">
        <f>IF(Table1[[#This Row],[Posting Date]]&lt;&gt;"",Table1[[#This Row],[Reference Number]],"")</f>
        <v/>
      </c>
      <c r="AN1806" s="46" t="str">
        <f>TRIM(Table1[[#This Row],[Line '#]])</f>
        <v/>
      </c>
      <c r="AO1806" s="46" t="str">
        <f>TRIM(Table1[[#This Row],[Account]])</f>
        <v/>
      </c>
      <c r="AP1806" s="46" t="str">
        <f>IF(Table1[[#This Row],[Posting Date]]&lt;&gt;"",$D$5,"")</f>
        <v/>
      </c>
      <c r="AQ1806" s="46" t="str">
        <f>TRIM(Table1[[#This Row],[Departments-Prgrams]])</f>
        <v/>
      </c>
      <c r="AR1806" s="46" t="str">
        <f>TRIM(Table1[[#This Row],[Grant]])</f>
        <v/>
      </c>
      <c r="AS1806" s="46" t="str">
        <f>TRIM(Table1[[#This Row],[Staff ID]])</f>
        <v/>
      </c>
      <c r="AT1806" s="46" t="str">
        <f>IF(TRIM(Table1[[#This Row],[Budget Code]])=0,"",TRIM(Table1[[#This Row],[Budget Code]]))</f>
        <v/>
      </c>
      <c r="AU1806" s="46" t="str">
        <f>IF(Table1[[#This Row],[Line Description]]&lt;&gt;"",Table1[[#This Row],[Line Description]],"")</f>
        <v/>
      </c>
      <c r="AV1806" s="46" t="str">
        <f>IF(Table1[[#This Row],[Cur_Amount Debit]]&gt;0,ROUND(Table1[[#This Row],[Cur_Amount Debit]],2),"")</f>
        <v/>
      </c>
      <c r="AW1806" s="46" t="str">
        <f>IF(Table1[[#This Row],[Cur_Amount Credit]]&gt;0,ROUND(Table1[[#This Row],[Cur_Amount Credit]],2),"")</f>
        <v/>
      </c>
      <c r="AX1806" s="46" t="str">
        <f>LEFT(Table1[[#This Row],[Cur]],3)</f>
        <v/>
      </c>
      <c r="AY1806" s="59"/>
      <c r="AZ1806" s="46"/>
      <c r="BA1806" s="46" t="str">
        <f>IF(Table1[[#This Row],[Cur]]&lt;&gt;"",IF(Table1[[#This Row],[Cur]]="USD","",ExchangeRate),"")</f>
        <v/>
      </c>
      <c r="BB1806" s="46" t="str">
        <f>IF(Table1[[#This Row],[Grant]]&lt;&gt;"",VLOOKUP(Table1[[#This Row],[Grant]],Grants!B:D,3),"")</f>
        <v/>
      </c>
      <c r="BC1806" s="46" t="str">
        <f>TRIM(Table1[[#This Row],[Vendor ID]])</f>
        <v/>
      </c>
      <c r="BD1806">
        <f>IF(Table1[[#This Row],[Reference Number]]=Q1805,BD1805,BD1805+1)</f>
        <v>0</v>
      </c>
    </row>
    <row r="1807" spans="1:56" ht="11.25" customHeight="1" x14ac:dyDescent="0.25">
      <c r="A1807" s="1"/>
      <c r="B1807" s="88" t="str">
        <f>IF(Table1[[#This Row],[Posting Date]]&lt;&gt;"",IF(Table1[[#This Row],[Reference Number]]=Q1806,B1806+1,1),"")</f>
        <v/>
      </c>
      <c r="C1807" s="61"/>
      <c r="D1807" s="61"/>
      <c r="E1807" s="138"/>
      <c r="F1807" s="141" t="str">
        <f>IFERROR(IF(VLOOKUP(Table1[[#This Row],[Budget Code Description]],Dimentions!$X$6:$AC$139,2,FALSE)="","",VLOOKUP(Table1[[#This Row],[Budget Code Description]],Dimentions!$X$6:$AC$139,2,FALSE)),"")</f>
        <v/>
      </c>
      <c r="G1807" s="141"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1" t="str">
        <f>IFERROR(VLOOKUP(Table1[[#This Row],[Budget Code Description]],Table6[#All],8,FALSE),"")</f>
        <v/>
      </c>
      <c r="L1807" s="63"/>
      <c r="M1807" s="65" t="str">
        <f>IFERROR(VLOOKUP(Table1[[#This Row],[Staff ID]],Table2[],2,FALSE),"")</f>
        <v/>
      </c>
      <c r="N1807" s="209" t="str">
        <f>IFERROR(IF(VLOOKUP(Table1[[#This Row],[Budget Code Description]],Dimentions!$X$6:$AC$134,4,FALSE)="","",VLOOKUP(Table1[[#This Row],[Budget Code Description]],Dimentions!$X$6:$AC$134,4,FALSE)),"")</f>
        <v/>
      </c>
      <c r="O1807" s="65" t="str">
        <f>IFERROR(VLOOKUP(Table1[[#This Row],[Vendor ID]],Table549[],2,FALSE),"")</f>
        <v/>
      </c>
      <c r="P1807" s="63"/>
      <c r="Q1807" s="141" t="str">
        <f>IF(Table1[[#This Row],[Posting Date]]&lt;&gt;"",$D$9,"")</f>
        <v/>
      </c>
      <c r="R1807" s="157" t="str">
        <f>IF(Table1[[#This Row],[Posting Date]]&lt;&gt;"",$D$10,"")</f>
        <v/>
      </c>
      <c r="S1807" s="66"/>
      <c r="T1807" s="63"/>
      <c r="U1807" s="67"/>
      <c r="V1807" s="67"/>
      <c r="W1807" s="67" t="str">
        <f t="shared" si="32"/>
        <v/>
      </c>
      <c r="X1807" s="159" t="str">
        <f>IF(E1807="","",(IF(Table1[[#This Row],[Cur]]="USD",Table1[[#This Row],[Cur_Amount Debit]],Table1[[#This Row],[Cur_Amount Debit]]/Table1[[#This Row],[Exchange Rate]])))</f>
        <v/>
      </c>
      <c r="Y1807" s="159" t="str">
        <f>IF(E1807="","",(IF(Table1[[#This Row],[Cur]]="USD",Table1[[#This Row],[Cur_Amount Credit]],Table1[[#This Row],[Cur_Amount Credit]]/ExchangeRate)))</f>
        <v/>
      </c>
      <c r="Z1807" s="201" t="str">
        <f>IF(E1807="","",(Table1[[#This Row],[Debit USD]]-Table1[[#This Row],[Credit USD]]))</f>
        <v/>
      </c>
      <c r="AA1807" s="226"/>
      <c r="AB1807" s="255"/>
      <c r="AC1807" s="1"/>
      <c r="AD1807" s="15"/>
      <c r="AE1807" s="15" t="str">
        <f>IF(AND(OR(Table1[[#This Row],[Account]]="15030",Table1[[#This Row],[Account]]="15035",Table1[[#This Row],[Account]]="20150"),Table1[[#This Row],[Vendor ID]]=""),1,"")</f>
        <v/>
      </c>
      <c r="AF1807" s="15"/>
      <c r="AG1807" s="15"/>
      <c r="AH1807" s="15"/>
      <c r="AI1807" s="46" t="str">
        <f>IF(Table1[[#This Row],[Posting Date]]&lt;&gt;"","GJ-"&amp;CountryID,"")</f>
        <v/>
      </c>
      <c r="AJ1807" s="59" t="str">
        <f>IF(Table1[[#This Row],[Posting Date]]&lt;&gt;"",Table1[[#This Row],[Posting Date]],"")</f>
        <v/>
      </c>
      <c r="AK1807" s="46"/>
      <c r="AL1807" s="46" t="str">
        <f>IF(Table1[[#This Row],[Description]]&lt;&gt;"",Table1[[#This Row],[Description]],"")</f>
        <v/>
      </c>
      <c r="AM1807" s="46" t="str">
        <f>IF(Table1[[#This Row],[Posting Date]]&lt;&gt;"",Table1[[#This Row],[Reference Number]],"")</f>
        <v/>
      </c>
      <c r="AN1807" s="46" t="str">
        <f>TRIM(Table1[[#This Row],[Line '#]])</f>
        <v/>
      </c>
      <c r="AO1807" s="46" t="str">
        <f>TRIM(Table1[[#This Row],[Account]])</f>
        <v/>
      </c>
      <c r="AP1807" s="46" t="str">
        <f>IF(Table1[[#This Row],[Posting Date]]&lt;&gt;"",$D$5,"")</f>
        <v/>
      </c>
      <c r="AQ1807" s="46" t="str">
        <f>TRIM(Table1[[#This Row],[Departments-Prgrams]])</f>
        <v/>
      </c>
      <c r="AR1807" s="46" t="str">
        <f>TRIM(Table1[[#This Row],[Grant]])</f>
        <v/>
      </c>
      <c r="AS1807" s="46" t="str">
        <f>TRIM(Table1[[#This Row],[Staff ID]])</f>
        <v/>
      </c>
      <c r="AT1807" s="46" t="str">
        <f>IF(TRIM(Table1[[#This Row],[Budget Code]])=0,"",TRIM(Table1[[#This Row],[Budget Code]]))</f>
        <v/>
      </c>
      <c r="AU1807" s="46" t="str">
        <f>IF(Table1[[#This Row],[Line Description]]&lt;&gt;"",Table1[[#This Row],[Line Description]],"")</f>
        <v/>
      </c>
      <c r="AV1807" s="46" t="str">
        <f>IF(Table1[[#This Row],[Cur_Amount Debit]]&gt;0,ROUND(Table1[[#This Row],[Cur_Amount Debit]],2),"")</f>
        <v/>
      </c>
      <c r="AW1807" s="46" t="str">
        <f>IF(Table1[[#This Row],[Cur_Amount Credit]]&gt;0,ROUND(Table1[[#This Row],[Cur_Amount Credit]],2),"")</f>
        <v/>
      </c>
      <c r="AX1807" s="46" t="str">
        <f>LEFT(Table1[[#This Row],[Cur]],3)</f>
        <v/>
      </c>
      <c r="AY1807" s="59"/>
      <c r="AZ1807" s="46"/>
      <c r="BA1807" s="46" t="str">
        <f>IF(Table1[[#This Row],[Cur]]&lt;&gt;"",IF(Table1[[#This Row],[Cur]]="USD","",ExchangeRate),"")</f>
        <v/>
      </c>
      <c r="BB1807" s="46" t="str">
        <f>IF(Table1[[#This Row],[Grant]]&lt;&gt;"",VLOOKUP(Table1[[#This Row],[Grant]],Grants!B:D,3),"")</f>
        <v/>
      </c>
      <c r="BC1807" s="46" t="str">
        <f>TRIM(Table1[[#This Row],[Vendor ID]])</f>
        <v/>
      </c>
      <c r="BD1807">
        <f>IF(Table1[[#This Row],[Reference Number]]=Q1806,BD1806,BD1806+1)</f>
        <v>0</v>
      </c>
    </row>
    <row r="1808" spans="1:56" ht="11.25" customHeight="1" x14ac:dyDescent="0.25">
      <c r="A1808" s="1"/>
      <c r="B1808" s="88" t="str">
        <f>IF(Table1[[#This Row],[Posting Date]]&lt;&gt;"",IF(Table1[[#This Row],[Reference Number]]=Q1807,B1807+1,1),"")</f>
        <v/>
      </c>
      <c r="C1808" s="61"/>
      <c r="D1808" s="61"/>
      <c r="E1808" s="138"/>
      <c r="F1808" s="141" t="str">
        <f>IFERROR(IF(VLOOKUP(Table1[[#This Row],[Budget Code Description]],Dimentions!$X$6:$AC$139,2,FALSE)="","",VLOOKUP(Table1[[#This Row],[Budget Code Description]],Dimentions!$X$6:$AC$139,2,FALSE)),"")</f>
        <v/>
      </c>
      <c r="G1808" s="141"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1" t="str">
        <f>IFERROR(VLOOKUP(Table1[[#This Row],[Budget Code Description]],Table6[#All],8,FALSE),"")</f>
        <v/>
      </c>
      <c r="L1808" s="63"/>
      <c r="M1808" s="65" t="str">
        <f>IFERROR(VLOOKUP(Table1[[#This Row],[Staff ID]],Table2[],2,FALSE),"")</f>
        <v/>
      </c>
      <c r="N1808" s="209" t="str">
        <f>IFERROR(IF(VLOOKUP(Table1[[#This Row],[Budget Code Description]],Dimentions!$X$6:$AC$134,4,FALSE)="","",VLOOKUP(Table1[[#This Row],[Budget Code Description]],Dimentions!$X$6:$AC$134,4,FALSE)),"")</f>
        <v/>
      </c>
      <c r="O1808" s="65" t="str">
        <f>IFERROR(VLOOKUP(Table1[[#This Row],[Vendor ID]],Table549[],2,FALSE),"")</f>
        <v/>
      </c>
      <c r="P1808" s="63"/>
      <c r="Q1808" s="141" t="str">
        <f>IF(Table1[[#This Row],[Posting Date]]&lt;&gt;"",$D$9,"")</f>
        <v/>
      </c>
      <c r="R1808" s="157" t="str">
        <f>IF(Table1[[#This Row],[Posting Date]]&lt;&gt;"",$D$10,"")</f>
        <v/>
      </c>
      <c r="S1808" s="66"/>
      <c r="T1808" s="63"/>
      <c r="U1808" s="67"/>
      <c r="V1808" s="67"/>
      <c r="W1808" s="67" t="str">
        <f t="shared" si="32"/>
        <v/>
      </c>
      <c r="X1808" s="159" t="str">
        <f>IF(E1808="","",(IF(Table1[[#This Row],[Cur]]="USD",Table1[[#This Row],[Cur_Amount Debit]],Table1[[#This Row],[Cur_Amount Debit]]/Table1[[#This Row],[Exchange Rate]])))</f>
        <v/>
      </c>
      <c r="Y1808" s="159" t="str">
        <f>IF(E1808="","",(IF(Table1[[#This Row],[Cur]]="USD",Table1[[#This Row],[Cur_Amount Credit]],Table1[[#This Row],[Cur_Amount Credit]]/ExchangeRate)))</f>
        <v/>
      </c>
      <c r="Z1808" s="201" t="str">
        <f>IF(E1808="","",(Table1[[#This Row],[Debit USD]]-Table1[[#This Row],[Credit USD]]))</f>
        <v/>
      </c>
      <c r="AA1808" s="226"/>
      <c r="AB1808" s="255"/>
      <c r="AC1808" s="1"/>
      <c r="AD1808" s="15"/>
      <c r="AE1808" s="15" t="str">
        <f>IF(AND(OR(Table1[[#This Row],[Account]]="15030",Table1[[#This Row],[Account]]="15035",Table1[[#This Row],[Account]]="20150"),Table1[[#This Row],[Vendor ID]]=""),1,"")</f>
        <v/>
      </c>
      <c r="AF1808" s="15"/>
      <c r="AG1808" s="15"/>
      <c r="AH1808" s="15"/>
      <c r="AI1808" s="46" t="str">
        <f>IF(Table1[[#This Row],[Posting Date]]&lt;&gt;"","GJ-"&amp;CountryID,"")</f>
        <v/>
      </c>
      <c r="AJ1808" s="59" t="str">
        <f>IF(Table1[[#This Row],[Posting Date]]&lt;&gt;"",Table1[[#This Row],[Posting Date]],"")</f>
        <v/>
      </c>
      <c r="AK1808" s="46"/>
      <c r="AL1808" s="46" t="str">
        <f>IF(Table1[[#This Row],[Description]]&lt;&gt;"",Table1[[#This Row],[Description]],"")</f>
        <v/>
      </c>
      <c r="AM1808" s="46" t="str">
        <f>IF(Table1[[#This Row],[Posting Date]]&lt;&gt;"",Table1[[#This Row],[Reference Number]],"")</f>
        <v/>
      </c>
      <c r="AN1808" s="46" t="str">
        <f>TRIM(Table1[[#This Row],[Line '#]])</f>
        <v/>
      </c>
      <c r="AO1808" s="46" t="str">
        <f>TRIM(Table1[[#This Row],[Account]])</f>
        <v/>
      </c>
      <c r="AP1808" s="46" t="str">
        <f>IF(Table1[[#This Row],[Posting Date]]&lt;&gt;"",$D$5,"")</f>
        <v/>
      </c>
      <c r="AQ1808" s="46" t="str">
        <f>TRIM(Table1[[#This Row],[Departments-Prgrams]])</f>
        <v/>
      </c>
      <c r="AR1808" s="46" t="str">
        <f>TRIM(Table1[[#This Row],[Grant]])</f>
        <v/>
      </c>
      <c r="AS1808" s="46" t="str">
        <f>TRIM(Table1[[#This Row],[Staff ID]])</f>
        <v/>
      </c>
      <c r="AT1808" s="46" t="str">
        <f>IF(TRIM(Table1[[#This Row],[Budget Code]])=0,"",TRIM(Table1[[#This Row],[Budget Code]]))</f>
        <v/>
      </c>
      <c r="AU1808" s="46" t="str">
        <f>IF(Table1[[#This Row],[Line Description]]&lt;&gt;"",Table1[[#This Row],[Line Description]],"")</f>
        <v/>
      </c>
      <c r="AV1808" s="46" t="str">
        <f>IF(Table1[[#This Row],[Cur_Amount Debit]]&gt;0,ROUND(Table1[[#This Row],[Cur_Amount Debit]],2),"")</f>
        <v/>
      </c>
      <c r="AW1808" s="46" t="str">
        <f>IF(Table1[[#This Row],[Cur_Amount Credit]]&gt;0,ROUND(Table1[[#This Row],[Cur_Amount Credit]],2),"")</f>
        <v/>
      </c>
      <c r="AX1808" s="46" t="str">
        <f>LEFT(Table1[[#This Row],[Cur]],3)</f>
        <v/>
      </c>
      <c r="AY1808" s="59"/>
      <c r="AZ1808" s="46"/>
      <c r="BA1808" s="46" t="str">
        <f>IF(Table1[[#This Row],[Cur]]&lt;&gt;"",IF(Table1[[#This Row],[Cur]]="USD","",ExchangeRate),"")</f>
        <v/>
      </c>
      <c r="BB1808" s="46" t="str">
        <f>IF(Table1[[#This Row],[Grant]]&lt;&gt;"",VLOOKUP(Table1[[#This Row],[Grant]],Grants!B:D,3),"")</f>
        <v/>
      </c>
      <c r="BC1808" s="46" t="str">
        <f>TRIM(Table1[[#This Row],[Vendor ID]])</f>
        <v/>
      </c>
      <c r="BD1808">
        <f>IF(Table1[[#This Row],[Reference Number]]=Q1807,BD1807,BD1807+1)</f>
        <v>0</v>
      </c>
    </row>
    <row r="1809" spans="1:56" ht="11.25" customHeight="1" x14ac:dyDescent="0.25">
      <c r="A1809" s="1"/>
      <c r="B1809" s="88" t="str">
        <f>IF(Table1[[#This Row],[Posting Date]]&lt;&gt;"",IF(Table1[[#This Row],[Reference Number]]=Q1808,B1808+1,1),"")</f>
        <v/>
      </c>
      <c r="C1809" s="61"/>
      <c r="D1809" s="61"/>
      <c r="E1809" s="138"/>
      <c r="F1809" s="141" t="str">
        <f>IFERROR(IF(VLOOKUP(Table1[[#This Row],[Budget Code Description]],Dimentions!$X$6:$AC$139,2,FALSE)="","",VLOOKUP(Table1[[#This Row],[Budget Code Description]],Dimentions!$X$6:$AC$139,2,FALSE)),"")</f>
        <v/>
      </c>
      <c r="G1809" s="141"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1" t="str">
        <f>IFERROR(VLOOKUP(Table1[[#This Row],[Budget Code Description]],Table6[#All],8,FALSE),"")</f>
        <v/>
      </c>
      <c r="L1809" s="63"/>
      <c r="M1809" s="65" t="str">
        <f>IFERROR(VLOOKUP(Table1[[#This Row],[Staff ID]],Table2[],2,FALSE),"")</f>
        <v/>
      </c>
      <c r="N1809" s="209" t="str">
        <f>IFERROR(IF(VLOOKUP(Table1[[#This Row],[Budget Code Description]],Dimentions!$X$6:$AC$134,4,FALSE)="","",VLOOKUP(Table1[[#This Row],[Budget Code Description]],Dimentions!$X$6:$AC$134,4,FALSE)),"")</f>
        <v/>
      </c>
      <c r="O1809" s="65" t="str">
        <f>IFERROR(VLOOKUP(Table1[[#This Row],[Vendor ID]],Table549[],2,FALSE),"")</f>
        <v/>
      </c>
      <c r="P1809" s="63"/>
      <c r="Q1809" s="141" t="str">
        <f>IF(Table1[[#This Row],[Posting Date]]&lt;&gt;"",$D$9,"")</f>
        <v/>
      </c>
      <c r="R1809" s="157" t="str">
        <f>IF(Table1[[#This Row],[Posting Date]]&lt;&gt;"",$D$10,"")</f>
        <v/>
      </c>
      <c r="S1809" s="66"/>
      <c r="T1809" s="63"/>
      <c r="U1809" s="67"/>
      <c r="V1809" s="67"/>
      <c r="W1809" s="67" t="str">
        <f t="shared" si="32"/>
        <v/>
      </c>
      <c r="X1809" s="159" t="str">
        <f>IF(E1809="","",(IF(Table1[[#This Row],[Cur]]="USD",Table1[[#This Row],[Cur_Amount Debit]],Table1[[#This Row],[Cur_Amount Debit]]/Table1[[#This Row],[Exchange Rate]])))</f>
        <v/>
      </c>
      <c r="Y1809" s="159" t="str">
        <f>IF(E1809="","",(IF(Table1[[#This Row],[Cur]]="USD",Table1[[#This Row],[Cur_Amount Credit]],Table1[[#This Row],[Cur_Amount Credit]]/ExchangeRate)))</f>
        <v/>
      </c>
      <c r="Z1809" s="201" t="str">
        <f>IF(E1809="","",(Table1[[#This Row],[Debit USD]]-Table1[[#This Row],[Credit USD]]))</f>
        <v/>
      </c>
      <c r="AA1809" s="226"/>
      <c r="AB1809" s="255"/>
      <c r="AC1809" s="1"/>
      <c r="AD1809" s="15"/>
      <c r="AE1809" s="15" t="str">
        <f>IF(AND(OR(Table1[[#This Row],[Account]]="15030",Table1[[#This Row],[Account]]="15035",Table1[[#This Row],[Account]]="20150"),Table1[[#This Row],[Vendor ID]]=""),1,"")</f>
        <v/>
      </c>
      <c r="AF1809" s="15"/>
      <c r="AG1809" s="15"/>
      <c r="AH1809" s="15"/>
      <c r="AI1809" s="46" t="str">
        <f>IF(Table1[[#This Row],[Posting Date]]&lt;&gt;"","GJ-"&amp;CountryID,"")</f>
        <v/>
      </c>
      <c r="AJ1809" s="59" t="str">
        <f>IF(Table1[[#This Row],[Posting Date]]&lt;&gt;"",Table1[[#This Row],[Posting Date]],"")</f>
        <v/>
      </c>
      <c r="AK1809" s="46"/>
      <c r="AL1809" s="46" t="str">
        <f>IF(Table1[[#This Row],[Description]]&lt;&gt;"",Table1[[#This Row],[Description]],"")</f>
        <v/>
      </c>
      <c r="AM1809" s="46" t="str">
        <f>IF(Table1[[#This Row],[Posting Date]]&lt;&gt;"",Table1[[#This Row],[Reference Number]],"")</f>
        <v/>
      </c>
      <c r="AN1809" s="46" t="str">
        <f>TRIM(Table1[[#This Row],[Line '#]])</f>
        <v/>
      </c>
      <c r="AO1809" s="46" t="str">
        <f>TRIM(Table1[[#This Row],[Account]])</f>
        <v/>
      </c>
      <c r="AP1809" s="46" t="str">
        <f>IF(Table1[[#This Row],[Posting Date]]&lt;&gt;"",$D$5,"")</f>
        <v/>
      </c>
      <c r="AQ1809" s="46" t="str">
        <f>TRIM(Table1[[#This Row],[Departments-Prgrams]])</f>
        <v/>
      </c>
      <c r="AR1809" s="46" t="str">
        <f>TRIM(Table1[[#This Row],[Grant]])</f>
        <v/>
      </c>
      <c r="AS1809" s="46" t="str">
        <f>TRIM(Table1[[#This Row],[Staff ID]])</f>
        <v/>
      </c>
      <c r="AT1809" s="46" t="str">
        <f>IF(TRIM(Table1[[#This Row],[Budget Code]])=0,"",TRIM(Table1[[#This Row],[Budget Code]]))</f>
        <v/>
      </c>
      <c r="AU1809" s="46" t="str">
        <f>IF(Table1[[#This Row],[Line Description]]&lt;&gt;"",Table1[[#This Row],[Line Description]],"")</f>
        <v/>
      </c>
      <c r="AV1809" s="46" t="str">
        <f>IF(Table1[[#This Row],[Cur_Amount Debit]]&gt;0,ROUND(Table1[[#This Row],[Cur_Amount Debit]],2),"")</f>
        <v/>
      </c>
      <c r="AW1809" s="46" t="str">
        <f>IF(Table1[[#This Row],[Cur_Amount Credit]]&gt;0,ROUND(Table1[[#This Row],[Cur_Amount Credit]],2),"")</f>
        <v/>
      </c>
      <c r="AX1809" s="46" t="str">
        <f>LEFT(Table1[[#This Row],[Cur]],3)</f>
        <v/>
      </c>
      <c r="AY1809" s="59"/>
      <c r="AZ1809" s="46"/>
      <c r="BA1809" s="46" t="str">
        <f>IF(Table1[[#This Row],[Cur]]&lt;&gt;"",IF(Table1[[#This Row],[Cur]]="USD","",ExchangeRate),"")</f>
        <v/>
      </c>
      <c r="BB1809" s="46" t="str">
        <f>IF(Table1[[#This Row],[Grant]]&lt;&gt;"",VLOOKUP(Table1[[#This Row],[Grant]],Grants!B:D,3),"")</f>
        <v/>
      </c>
      <c r="BC1809" s="46" t="str">
        <f>TRIM(Table1[[#This Row],[Vendor ID]])</f>
        <v/>
      </c>
      <c r="BD1809">
        <f>IF(Table1[[#This Row],[Reference Number]]=Q1808,BD1808,BD1808+1)</f>
        <v>0</v>
      </c>
    </row>
    <row r="1810" spans="1:56" ht="11.25" customHeight="1" x14ac:dyDescent="0.25">
      <c r="A1810" s="1"/>
      <c r="B1810" s="88" t="str">
        <f>IF(Table1[[#This Row],[Posting Date]]&lt;&gt;"",IF(Table1[[#This Row],[Reference Number]]=Q1809,B1809+1,1),"")</f>
        <v/>
      </c>
      <c r="C1810" s="61"/>
      <c r="D1810" s="61"/>
      <c r="E1810" s="138"/>
      <c r="F1810" s="141" t="str">
        <f>IFERROR(IF(VLOOKUP(Table1[[#This Row],[Budget Code Description]],Dimentions!$X$6:$AC$139,2,FALSE)="","",VLOOKUP(Table1[[#This Row],[Budget Code Description]],Dimentions!$X$6:$AC$139,2,FALSE)),"")</f>
        <v/>
      </c>
      <c r="G1810" s="141"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1" t="str">
        <f>IFERROR(VLOOKUP(Table1[[#This Row],[Budget Code Description]],Table6[#All],8,FALSE),"")</f>
        <v/>
      </c>
      <c r="L1810" s="63"/>
      <c r="M1810" s="65" t="str">
        <f>IFERROR(VLOOKUP(Table1[[#This Row],[Staff ID]],Table2[],2,FALSE),"")</f>
        <v/>
      </c>
      <c r="N1810" s="209" t="str">
        <f>IFERROR(IF(VLOOKUP(Table1[[#This Row],[Budget Code Description]],Dimentions!$X$6:$AC$134,4,FALSE)="","",VLOOKUP(Table1[[#This Row],[Budget Code Description]],Dimentions!$X$6:$AC$134,4,FALSE)),"")</f>
        <v/>
      </c>
      <c r="O1810" s="65" t="str">
        <f>IFERROR(VLOOKUP(Table1[[#This Row],[Vendor ID]],Table549[],2,FALSE),"")</f>
        <v/>
      </c>
      <c r="P1810" s="63"/>
      <c r="Q1810" s="141" t="str">
        <f>IF(Table1[[#This Row],[Posting Date]]&lt;&gt;"",$D$9,"")</f>
        <v/>
      </c>
      <c r="R1810" s="157" t="str">
        <f>IF(Table1[[#This Row],[Posting Date]]&lt;&gt;"",$D$10,"")</f>
        <v/>
      </c>
      <c r="S1810" s="66"/>
      <c r="T1810" s="63"/>
      <c r="U1810" s="67"/>
      <c r="V1810" s="67"/>
      <c r="W1810" s="67" t="str">
        <f t="shared" si="32"/>
        <v/>
      </c>
      <c r="X1810" s="159" t="str">
        <f>IF(E1810="","",(IF(Table1[[#This Row],[Cur]]="USD",Table1[[#This Row],[Cur_Amount Debit]],Table1[[#This Row],[Cur_Amount Debit]]/Table1[[#This Row],[Exchange Rate]])))</f>
        <v/>
      </c>
      <c r="Y1810" s="159" t="str">
        <f>IF(E1810="","",(IF(Table1[[#This Row],[Cur]]="USD",Table1[[#This Row],[Cur_Amount Credit]],Table1[[#This Row],[Cur_Amount Credit]]/ExchangeRate)))</f>
        <v/>
      </c>
      <c r="Z1810" s="201" t="str">
        <f>IF(E1810="","",(Table1[[#This Row],[Debit USD]]-Table1[[#This Row],[Credit USD]]))</f>
        <v/>
      </c>
      <c r="AA1810" s="226"/>
      <c r="AB1810" s="255"/>
      <c r="AC1810" s="1"/>
      <c r="AD1810" s="15"/>
      <c r="AE1810" s="15" t="str">
        <f>IF(AND(OR(Table1[[#This Row],[Account]]="15030",Table1[[#This Row],[Account]]="15035",Table1[[#This Row],[Account]]="20150"),Table1[[#This Row],[Vendor ID]]=""),1,"")</f>
        <v/>
      </c>
      <c r="AF1810" s="15"/>
      <c r="AG1810" s="15"/>
      <c r="AH1810" s="15"/>
      <c r="AI1810" s="46" t="str">
        <f>IF(Table1[[#This Row],[Posting Date]]&lt;&gt;"","GJ-"&amp;CountryID,"")</f>
        <v/>
      </c>
      <c r="AJ1810" s="59" t="str">
        <f>IF(Table1[[#This Row],[Posting Date]]&lt;&gt;"",Table1[[#This Row],[Posting Date]],"")</f>
        <v/>
      </c>
      <c r="AK1810" s="46"/>
      <c r="AL1810" s="46" t="str">
        <f>IF(Table1[[#This Row],[Description]]&lt;&gt;"",Table1[[#This Row],[Description]],"")</f>
        <v/>
      </c>
      <c r="AM1810" s="46" t="str">
        <f>IF(Table1[[#This Row],[Posting Date]]&lt;&gt;"",Table1[[#This Row],[Reference Number]],"")</f>
        <v/>
      </c>
      <c r="AN1810" s="46" t="str">
        <f>TRIM(Table1[[#This Row],[Line '#]])</f>
        <v/>
      </c>
      <c r="AO1810" s="46" t="str">
        <f>TRIM(Table1[[#This Row],[Account]])</f>
        <v/>
      </c>
      <c r="AP1810" s="46" t="str">
        <f>IF(Table1[[#This Row],[Posting Date]]&lt;&gt;"",$D$5,"")</f>
        <v/>
      </c>
      <c r="AQ1810" s="46" t="str">
        <f>TRIM(Table1[[#This Row],[Departments-Prgrams]])</f>
        <v/>
      </c>
      <c r="AR1810" s="46" t="str">
        <f>TRIM(Table1[[#This Row],[Grant]])</f>
        <v/>
      </c>
      <c r="AS1810" s="46" t="str">
        <f>TRIM(Table1[[#This Row],[Staff ID]])</f>
        <v/>
      </c>
      <c r="AT1810" s="46" t="str">
        <f>IF(TRIM(Table1[[#This Row],[Budget Code]])=0,"",TRIM(Table1[[#This Row],[Budget Code]]))</f>
        <v/>
      </c>
      <c r="AU1810" s="46" t="str">
        <f>IF(Table1[[#This Row],[Line Description]]&lt;&gt;"",Table1[[#This Row],[Line Description]],"")</f>
        <v/>
      </c>
      <c r="AV1810" s="46" t="str">
        <f>IF(Table1[[#This Row],[Cur_Amount Debit]]&gt;0,ROUND(Table1[[#This Row],[Cur_Amount Debit]],2),"")</f>
        <v/>
      </c>
      <c r="AW1810" s="46" t="str">
        <f>IF(Table1[[#This Row],[Cur_Amount Credit]]&gt;0,ROUND(Table1[[#This Row],[Cur_Amount Credit]],2),"")</f>
        <v/>
      </c>
      <c r="AX1810" s="46" t="str">
        <f>LEFT(Table1[[#This Row],[Cur]],3)</f>
        <v/>
      </c>
      <c r="AY1810" s="59"/>
      <c r="AZ1810" s="46"/>
      <c r="BA1810" s="46" t="str">
        <f>IF(Table1[[#This Row],[Cur]]&lt;&gt;"",IF(Table1[[#This Row],[Cur]]="USD","",ExchangeRate),"")</f>
        <v/>
      </c>
      <c r="BB1810" s="46" t="str">
        <f>IF(Table1[[#This Row],[Grant]]&lt;&gt;"",VLOOKUP(Table1[[#This Row],[Grant]],Grants!B:D,3),"")</f>
        <v/>
      </c>
      <c r="BC1810" s="46" t="str">
        <f>TRIM(Table1[[#This Row],[Vendor ID]])</f>
        <v/>
      </c>
      <c r="BD1810">
        <f>IF(Table1[[#This Row],[Reference Number]]=Q1809,BD1809,BD1809+1)</f>
        <v>0</v>
      </c>
    </row>
    <row r="1811" spans="1:56" ht="11.25" customHeight="1" x14ac:dyDescent="0.25">
      <c r="A1811" s="1"/>
      <c r="B1811" s="88" t="str">
        <f>IF(Table1[[#This Row],[Posting Date]]&lt;&gt;"",IF(Table1[[#This Row],[Reference Number]]=Q1810,B1810+1,1),"")</f>
        <v/>
      </c>
      <c r="C1811" s="61"/>
      <c r="D1811" s="61"/>
      <c r="E1811" s="138"/>
      <c r="F1811" s="141" t="str">
        <f>IFERROR(IF(VLOOKUP(Table1[[#This Row],[Budget Code Description]],Dimentions!$X$6:$AC$139,2,FALSE)="","",VLOOKUP(Table1[[#This Row],[Budget Code Description]],Dimentions!$X$6:$AC$139,2,FALSE)),"")</f>
        <v/>
      </c>
      <c r="G1811" s="141"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1" t="str">
        <f>IFERROR(VLOOKUP(Table1[[#This Row],[Budget Code Description]],Table6[#All],8,FALSE),"")</f>
        <v/>
      </c>
      <c r="L1811" s="63"/>
      <c r="M1811" s="65" t="str">
        <f>IFERROR(VLOOKUP(Table1[[#This Row],[Staff ID]],Table2[],2,FALSE),"")</f>
        <v/>
      </c>
      <c r="N1811" s="209" t="str">
        <f>IFERROR(IF(VLOOKUP(Table1[[#This Row],[Budget Code Description]],Dimentions!$X$6:$AC$134,4,FALSE)="","",VLOOKUP(Table1[[#This Row],[Budget Code Description]],Dimentions!$X$6:$AC$134,4,FALSE)),"")</f>
        <v/>
      </c>
      <c r="O1811" s="65" t="str">
        <f>IFERROR(VLOOKUP(Table1[[#This Row],[Vendor ID]],Table549[],2,FALSE),"")</f>
        <v/>
      </c>
      <c r="P1811" s="63"/>
      <c r="Q1811" s="141" t="str">
        <f>IF(Table1[[#This Row],[Posting Date]]&lt;&gt;"",$D$9,"")</f>
        <v/>
      </c>
      <c r="R1811" s="157" t="str">
        <f>IF(Table1[[#This Row],[Posting Date]]&lt;&gt;"",$D$10,"")</f>
        <v/>
      </c>
      <c r="S1811" s="66"/>
      <c r="T1811" s="63"/>
      <c r="U1811" s="67"/>
      <c r="V1811" s="67"/>
      <c r="W1811" s="67" t="str">
        <f t="shared" si="32"/>
        <v/>
      </c>
      <c r="X1811" s="159" t="str">
        <f>IF(E1811="","",(IF(Table1[[#This Row],[Cur]]="USD",Table1[[#This Row],[Cur_Amount Debit]],Table1[[#This Row],[Cur_Amount Debit]]/Table1[[#This Row],[Exchange Rate]])))</f>
        <v/>
      </c>
      <c r="Y1811" s="159" t="str">
        <f>IF(E1811="","",(IF(Table1[[#This Row],[Cur]]="USD",Table1[[#This Row],[Cur_Amount Credit]],Table1[[#This Row],[Cur_Amount Credit]]/ExchangeRate)))</f>
        <v/>
      </c>
      <c r="Z1811" s="201" t="str">
        <f>IF(E1811="","",(Table1[[#This Row],[Debit USD]]-Table1[[#This Row],[Credit USD]]))</f>
        <v/>
      </c>
      <c r="AA1811" s="226"/>
      <c r="AB1811" s="255"/>
      <c r="AC1811" s="1"/>
      <c r="AD1811" s="15"/>
      <c r="AE1811" s="15" t="str">
        <f>IF(AND(OR(Table1[[#This Row],[Account]]="15030",Table1[[#This Row],[Account]]="15035",Table1[[#This Row],[Account]]="20150"),Table1[[#This Row],[Vendor ID]]=""),1,"")</f>
        <v/>
      </c>
      <c r="AF1811" s="15"/>
      <c r="AG1811" s="15"/>
      <c r="AH1811" s="15"/>
      <c r="AI1811" s="46" t="str">
        <f>IF(Table1[[#This Row],[Posting Date]]&lt;&gt;"","GJ-"&amp;CountryID,"")</f>
        <v/>
      </c>
      <c r="AJ1811" s="59" t="str">
        <f>IF(Table1[[#This Row],[Posting Date]]&lt;&gt;"",Table1[[#This Row],[Posting Date]],"")</f>
        <v/>
      </c>
      <c r="AK1811" s="46"/>
      <c r="AL1811" s="46" t="str">
        <f>IF(Table1[[#This Row],[Description]]&lt;&gt;"",Table1[[#This Row],[Description]],"")</f>
        <v/>
      </c>
      <c r="AM1811" s="46" t="str">
        <f>IF(Table1[[#This Row],[Posting Date]]&lt;&gt;"",Table1[[#This Row],[Reference Number]],"")</f>
        <v/>
      </c>
      <c r="AN1811" s="46" t="str">
        <f>TRIM(Table1[[#This Row],[Line '#]])</f>
        <v/>
      </c>
      <c r="AO1811" s="46" t="str">
        <f>TRIM(Table1[[#This Row],[Account]])</f>
        <v/>
      </c>
      <c r="AP1811" s="46" t="str">
        <f>IF(Table1[[#This Row],[Posting Date]]&lt;&gt;"",$D$5,"")</f>
        <v/>
      </c>
      <c r="AQ1811" s="46" t="str">
        <f>TRIM(Table1[[#This Row],[Departments-Prgrams]])</f>
        <v/>
      </c>
      <c r="AR1811" s="46" t="str">
        <f>TRIM(Table1[[#This Row],[Grant]])</f>
        <v/>
      </c>
      <c r="AS1811" s="46" t="str">
        <f>TRIM(Table1[[#This Row],[Staff ID]])</f>
        <v/>
      </c>
      <c r="AT1811" s="46" t="str">
        <f>IF(TRIM(Table1[[#This Row],[Budget Code]])=0,"",TRIM(Table1[[#This Row],[Budget Code]]))</f>
        <v/>
      </c>
      <c r="AU1811" s="46" t="str">
        <f>IF(Table1[[#This Row],[Line Description]]&lt;&gt;"",Table1[[#This Row],[Line Description]],"")</f>
        <v/>
      </c>
      <c r="AV1811" s="46" t="str">
        <f>IF(Table1[[#This Row],[Cur_Amount Debit]]&gt;0,ROUND(Table1[[#This Row],[Cur_Amount Debit]],2),"")</f>
        <v/>
      </c>
      <c r="AW1811" s="46" t="str">
        <f>IF(Table1[[#This Row],[Cur_Amount Credit]]&gt;0,ROUND(Table1[[#This Row],[Cur_Amount Credit]],2),"")</f>
        <v/>
      </c>
      <c r="AX1811" s="46" t="str">
        <f>LEFT(Table1[[#This Row],[Cur]],3)</f>
        <v/>
      </c>
      <c r="AY1811" s="59"/>
      <c r="AZ1811" s="46"/>
      <c r="BA1811" s="46" t="str">
        <f>IF(Table1[[#This Row],[Cur]]&lt;&gt;"",IF(Table1[[#This Row],[Cur]]="USD","",ExchangeRate),"")</f>
        <v/>
      </c>
      <c r="BB1811" s="46" t="str">
        <f>IF(Table1[[#This Row],[Grant]]&lt;&gt;"",VLOOKUP(Table1[[#This Row],[Grant]],Grants!B:D,3),"")</f>
        <v/>
      </c>
      <c r="BC1811" s="46" t="str">
        <f>TRIM(Table1[[#This Row],[Vendor ID]])</f>
        <v/>
      </c>
      <c r="BD1811">
        <f>IF(Table1[[#This Row],[Reference Number]]=Q1810,BD1810,BD1810+1)</f>
        <v>0</v>
      </c>
    </row>
    <row r="1812" spans="1:56" ht="11.25" customHeight="1" x14ac:dyDescent="0.25">
      <c r="A1812" s="1"/>
      <c r="B1812" s="88" t="str">
        <f>IF(Table1[[#This Row],[Posting Date]]&lt;&gt;"",IF(Table1[[#This Row],[Reference Number]]=Q1811,B1811+1,1),"")</f>
        <v/>
      </c>
      <c r="C1812" s="61"/>
      <c r="D1812" s="61"/>
      <c r="E1812" s="138"/>
      <c r="F1812" s="141" t="str">
        <f>IFERROR(IF(VLOOKUP(Table1[[#This Row],[Budget Code Description]],Dimentions!$X$6:$AC$139,2,FALSE)="","",VLOOKUP(Table1[[#This Row],[Budget Code Description]],Dimentions!$X$6:$AC$139,2,FALSE)),"")</f>
        <v/>
      </c>
      <c r="G1812" s="141"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1" t="str">
        <f>IFERROR(VLOOKUP(Table1[[#This Row],[Budget Code Description]],Table6[#All],8,FALSE),"")</f>
        <v/>
      </c>
      <c r="L1812" s="63"/>
      <c r="M1812" s="65" t="str">
        <f>IFERROR(VLOOKUP(Table1[[#This Row],[Staff ID]],Table2[],2,FALSE),"")</f>
        <v/>
      </c>
      <c r="N1812" s="209" t="str">
        <f>IFERROR(IF(VLOOKUP(Table1[[#This Row],[Budget Code Description]],Dimentions!$X$6:$AC$134,4,FALSE)="","",VLOOKUP(Table1[[#This Row],[Budget Code Description]],Dimentions!$X$6:$AC$134,4,FALSE)),"")</f>
        <v/>
      </c>
      <c r="O1812" s="65" t="str">
        <f>IFERROR(VLOOKUP(Table1[[#This Row],[Vendor ID]],Table549[],2,FALSE),"")</f>
        <v/>
      </c>
      <c r="P1812" s="63"/>
      <c r="Q1812" s="141" t="str">
        <f>IF(Table1[[#This Row],[Posting Date]]&lt;&gt;"",$D$9,"")</f>
        <v/>
      </c>
      <c r="R1812" s="157" t="str">
        <f>IF(Table1[[#This Row],[Posting Date]]&lt;&gt;"",$D$10,"")</f>
        <v/>
      </c>
      <c r="S1812" s="66"/>
      <c r="T1812" s="63"/>
      <c r="U1812" s="67"/>
      <c r="V1812" s="67"/>
      <c r="W1812" s="67" t="str">
        <f t="shared" si="32"/>
        <v/>
      </c>
      <c r="X1812" s="159" t="str">
        <f>IF(E1812="","",(IF(Table1[[#This Row],[Cur]]="USD",Table1[[#This Row],[Cur_Amount Debit]],Table1[[#This Row],[Cur_Amount Debit]]/Table1[[#This Row],[Exchange Rate]])))</f>
        <v/>
      </c>
      <c r="Y1812" s="159" t="str">
        <f>IF(E1812="","",(IF(Table1[[#This Row],[Cur]]="USD",Table1[[#This Row],[Cur_Amount Credit]],Table1[[#This Row],[Cur_Amount Credit]]/ExchangeRate)))</f>
        <v/>
      </c>
      <c r="Z1812" s="201" t="str">
        <f>IF(E1812="","",(Table1[[#This Row],[Debit USD]]-Table1[[#This Row],[Credit USD]]))</f>
        <v/>
      </c>
      <c r="AA1812" s="226"/>
      <c r="AB1812" s="255"/>
      <c r="AC1812" s="1"/>
      <c r="AD1812" s="15"/>
      <c r="AE1812" s="15" t="str">
        <f>IF(AND(OR(Table1[[#This Row],[Account]]="15030",Table1[[#This Row],[Account]]="15035",Table1[[#This Row],[Account]]="20150"),Table1[[#This Row],[Vendor ID]]=""),1,"")</f>
        <v/>
      </c>
      <c r="AF1812" s="15"/>
      <c r="AG1812" s="15"/>
      <c r="AH1812" s="15"/>
      <c r="AI1812" s="46" t="str">
        <f>IF(Table1[[#This Row],[Posting Date]]&lt;&gt;"","GJ-"&amp;CountryID,"")</f>
        <v/>
      </c>
      <c r="AJ1812" s="59" t="str">
        <f>IF(Table1[[#This Row],[Posting Date]]&lt;&gt;"",Table1[[#This Row],[Posting Date]],"")</f>
        <v/>
      </c>
      <c r="AK1812" s="46"/>
      <c r="AL1812" s="46" t="str">
        <f>IF(Table1[[#This Row],[Description]]&lt;&gt;"",Table1[[#This Row],[Description]],"")</f>
        <v/>
      </c>
      <c r="AM1812" s="46" t="str">
        <f>IF(Table1[[#This Row],[Posting Date]]&lt;&gt;"",Table1[[#This Row],[Reference Number]],"")</f>
        <v/>
      </c>
      <c r="AN1812" s="46" t="str">
        <f>TRIM(Table1[[#This Row],[Line '#]])</f>
        <v/>
      </c>
      <c r="AO1812" s="46" t="str">
        <f>TRIM(Table1[[#This Row],[Account]])</f>
        <v/>
      </c>
      <c r="AP1812" s="46" t="str">
        <f>IF(Table1[[#This Row],[Posting Date]]&lt;&gt;"",$D$5,"")</f>
        <v/>
      </c>
      <c r="AQ1812" s="46" t="str">
        <f>TRIM(Table1[[#This Row],[Departments-Prgrams]])</f>
        <v/>
      </c>
      <c r="AR1812" s="46" t="str">
        <f>TRIM(Table1[[#This Row],[Grant]])</f>
        <v/>
      </c>
      <c r="AS1812" s="46" t="str">
        <f>TRIM(Table1[[#This Row],[Staff ID]])</f>
        <v/>
      </c>
      <c r="AT1812" s="46" t="str">
        <f>IF(TRIM(Table1[[#This Row],[Budget Code]])=0,"",TRIM(Table1[[#This Row],[Budget Code]]))</f>
        <v/>
      </c>
      <c r="AU1812" s="46" t="str">
        <f>IF(Table1[[#This Row],[Line Description]]&lt;&gt;"",Table1[[#This Row],[Line Description]],"")</f>
        <v/>
      </c>
      <c r="AV1812" s="46" t="str">
        <f>IF(Table1[[#This Row],[Cur_Amount Debit]]&gt;0,ROUND(Table1[[#This Row],[Cur_Amount Debit]],2),"")</f>
        <v/>
      </c>
      <c r="AW1812" s="46" t="str">
        <f>IF(Table1[[#This Row],[Cur_Amount Credit]]&gt;0,ROUND(Table1[[#This Row],[Cur_Amount Credit]],2),"")</f>
        <v/>
      </c>
      <c r="AX1812" s="46" t="str">
        <f>LEFT(Table1[[#This Row],[Cur]],3)</f>
        <v/>
      </c>
      <c r="AY1812" s="59"/>
      <c r="AZ1812" s="46"/>
      <c r="BA1812" s="46" t="str">
        <f>IF(Table1[[#This Row],[Cur]]&lt;&gt;"",IF(Table1[[#This Row],[Cur]]="USD","",ExchangeRate),"")</f>
        <v/>
      </c>
      <c r="BB1812" s="46" t="str">
        <f>IF(Table1[[#This Row],[Grant]]&lt;&gt;"",VLOOKUP(Table1[[#This Row],[Grant]],Grants!B:D,3),"")</f>
        <v/>
      </c>
      <c r="BC1812" s="46" t="str">
        <f>TRIM(Table1[[#This Row],[Vendor ID]])</f>
        <v/>
      </c>
      <c r="BD1812">
        <f>IF(Table1[[#This Row],[Reference Number]]=Q1811,BD1811,BD1811+1)</f>
        <v>0</v>
      </c>
    </row>
    <row r="1813" spans="1:56" ht="11.25" customHeight="1" x14ac:dyDescent="0.25">
      <c r="A1813" s="1"/>
      <c r="B1813" s="88" t="str">
        <f>IF(Table1[[#This Row],[Posting Date]]&lt;&gt;"",IF(Table1[[#This Row],[Reference Number]]=Q1812,B1812+1,1),"")</f>
        <v/>
      </c>
      <c r="C1813" s="61"/>
      <c r="D1813" s="61"/>
      <c r="E1813" s="138"/>
      <c r="F1813" s="141" t="str">
        <f>IFERROR(IF(VLOOKUP(Table1[[#This Row],[Budget Code Description]],Dimentions!$X$6:$AC$139,2,FALSE)="","",VLOOKUP(Table1[[#This Row],[Budget Code Description]],Dimentions!$X$6:$AC$139,2,FALSE)),"")</f>
        <v/>
      </c>
      <c r="G1813" s="141"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1" t="str">
        <f>IFERROR(VLOOKUP(Table1[[#This Row],[Budget Code Description]],Table6[#All],8,FALSE),"")</f>
        <v/>
      </c>
      <c r="L1813" s="63"/>
      <c r="M1813" s="65" t="str">
        <f>IFERROR(VLOOKUP(Table1[[#This Row],[Staff ID]],Table2[],2,FALSE),"")</f>
        <v/>
      </c>
      <c r="N1813" s="209" t="str">
        <f>IFERROR(IF(VLOOKUP(Table1[[#This Row],[Budget Code Description]],Dimentions!$X$6:$AC$134,4,FALSE)="","",VLOOKUP(Table1[[#This Row],[Budget Code Description]],Dimentions!$X$6:$AC$134,4,FALSE)),"")</f>
        <v/>
      </c>
      <c r="O1813" s="65" t="str">
        <f>IFERROR(VLOOKUP(Table1[[#This Row],[Vendor ID]],Table549[],2,FALSE),"")</f>
        <v/>
      </c>
      <c r="P1813" s="63"/>
      <c r="Q1813" s="141" t="str">
        <f>IF(Table1[[#This Row],[Posting Date]]&lt;&gt;"",$D$9,"")</f>
        <v/>
      </c>
      <c r="R1813" s="157" t="str">
        <f>IF(Table1[[#This Row],[Posting Date]]&lt;&gt;"",$D$10,"")</f>
        <v/>
      </c>
      <c r="S1813" s="66"/>
      <c r="T1813" s="63"/>
      <c r="U1813" s="67"/>
      <c r="V1813" s="67"/>
      <c r="W1813" s="67" t="str">
        <f t="shared" si="32"/>
        <v/>
      </c>
      <c r="X1813" s="159" t="str">
        <f>IF(E1813="","",(IF(Table1[[#This Row],[Cur]]="USD",Table1[[#This Row],[Cur_Amount Debit]],Table1[[#This Row],[Cur_Amount Debit]]/Table1[[#This Row],[Exchange Rate]])))</f>
        <v/>
      </c>
      <c r="Y1813" s="159" t="str">
        <f>IF(E1813="","",(IF(Table1[[#This Row],[Cur]]="USD",Table1[[#This Row],[Cur_Amount Credit]],Table1[[#This Row],[Cur_Amount Credit]]/ExchangeRate)))</f>
        <v/>
      </c>
      <c r="Z1813" s="201" t="str">
        <f>IF(E1813="","",(Table1[[#This Row],[Debit USD]]-Table1[[#This Row],[Credit USD]]))</f>
        <v/>
      </c>
      <c r="AA1813" s="226"/>
      <c r="AB1813" s="255"/>
      <c r="AC1813" s="1"/>
      <c r="AD1813" s="15"/>
      <c r="AE1813" s="15" t="str">
        <f>IF(AND(OR(Table1[[#This Row],[Account]]="15030",Table1[[#This Row],[Account]]="15035",Table1[[#This Row],[Account]]="20150"),Table1[[#This Row],[Vendor ID]]=""),1,"")</f>
        <v/>
      </c>
      <c r="AF1813" s="15"/>
      <c r="AG1813" s="15"/>
      <c r="AH1813" s="15"/>
      <c r="AI1813" s="46" t="str">
        <f>IF(Table1[[#This Row],[Posting Date]]&lt;&gt;"","GJ-"&amp;CountryID,"")</f>
        <v/>
      </c>
      <c r="AJ1813" s="59" t="str">
        <f>IF(Table1[[#This Row],[Posting Date]]&lt;&gt;"",Table1[[#This Row],[Posting Date]],"")</f>
        <v/>
      </c>
      <c r="AK1813" s="46"/>
      <c r="AL1813" s="46" t="str">
        <f>IF(Table1[[#This Row],[Description]]&lt;&gt;"",Table1[[#This Row],[Description]],"")</f>
        <v/>
      </c>
      <c r="AM1813" s="46" t="str">
        <f>IF(Table1[[#This Row],[Posting Date]]&lt;&gt;"",Table1[[#This Row],[Reference Number]],"")</f>
        <v/>
      </c>
      <c r="AN1813" s="46" t="str">
        <f>TRIM(Table1[[#This Row],[Line '#]])</f>
        <v/>
      </c>
      <c r="AO1813" s="46" t="str">
        <f>TRIM(Table1[[#This Row],[Account]])</f>
        <v/>
      </c>
      <c r="AP1813" s="46" t="str">
        <f>IF(Table1[[#This Row],[Posting Date]]&lt;&gt;"",$D$5,"")</f>
        <v/>
      </c>
      <c r="AQ1813" s="46" t="str">
        <f>TRIM(Table1[[#This Row],[Departments-Prgrams]])</f>
        <v/>
      </c>
      <c r="AR1813" s="46" t="str">
        <f>TRIM(Table1[[#This Row],[Grant]])</f>
        <v/>
      </c>
      <c r="AS1813" s="46" t="str">
        <f>TRIM(Table1[[#This Row],[Staff ID]])</f>
        <v/>
      </c>
      <c r="AT1813" s="46" t="str">
        <f>IF(TRIM(Table1[[#This Row],[Budget Code]])=0,"",TRIM(Table1[[#This Row],[Budget Code]]))</f>
        <v/>
      </c>
      <c r="AU1813" s="46" t="str">
        <f>IF(Table1[[#This Row],[Line Description]]&lt;&gt;"",Table1[[#This Row],[Line Description]],"")</f>
        <v/>
      </c>
      <c r="AV1813" s="46" t="str">
        <f>IF(Table1[[#This Row],[Cur_Amount Debit]]&gt;0,ROUND(Table1[[#This Row],[Cur_Amount Debit]],2),"")</f>
        <v/>
      </c>
      <c r="AW1813" s="46" t="str">
        <f>IF(Table1[[#This Row],[Cur_Amount Credit]]&gt;0,ROUND(Table1[[#This Row],[Cur_Amount Credit]],2),"")</f>
        <v/>
      </c>
      <c r="AX1813" s="46" t="str">
        <f>LEFT(Table1[[#This Row],[Cur]],3)</f>
        <v/>
      </c>
      <c r="AY1813" s="59"/>
      <c r="AZ1813" s="46"/>
      <c r="BA1813" s="46" t="str">
        <f>IF(Table1[[#This Row],[Cur]]&lt;&gt;"",IF(Table1[[#This Row],[Cur]]="USD","",ExchangeRate),"")</f>
        <v/>
      </c>
      <c r="BB1813" s="46" t="str">
        <f>IF(Table1[[#This Row],[Grant]]&lt;&gt;"",VLOOKUP(Table1[[#This Row],[Grant]],Grants!B:D,3),"")</f>
        <v/>
      </c>
      <c r="BC1813" s="46" t="str">
        <f>TRIM(Table1[[#This Row],[Vendor ID]])</f>
        <v/>
      </c>
      <c r="BD1813">
        <f>IF(Table1[[#This Row],[Reference Number]]=Q1812,BD1812,BD1812+1)</f>
        <v>0</v>
      </c>
    </row>
    <row r="1814" spans="1:56" ht="11.25" customHeight="1" x14ac:dyDescent="0.25">
      <c r="A1814" s="1"/>
      <c r="B1814" s="88" t="str">
        <f>IF(Table1[[#This Row],[Posting Date]]&lt;&gt;"",IF(Table1[[#This Row],[Reference Number]]=Q1813,B1813+1,1),"")</f>
        <v/>
      </c>
      <c r="C1814" s="61"/>
      <c r="D1814" s="61"/>
      <c r="E1814" s="138"/>
      <c r="F1814" s="141" t="str">
        <f>IFERROR(IF(VLOOKUP(Table1[[#This Row],[Budget Code Description]],Dimentions!$X$6:$AC$139,2,FALSE)="","",VLOOKUP(Table1[[#This Row],[Budget Code Description]],Dimentions!$X$6:$AC$139,2,FALSE)),"")</f>
        <v/>
      </c>
      <c r="G1814" s="141"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1" t="str">
        <f>IFERROR(VLOOKUP(Table1[[#This Row],[Budget Code Description]],Table6[#All],8,FALSE),"")</f>
        <v/>
      </c>
      <c r="L1814" s="63"/>
      <c r="M1814" s="65" t="str">
        <f>IFERROR(VLOOKUP(Table1[[#This Row],[Staff ID]],Table2[],2,FALSE),"")</f>
        <v/>
      </c>
      <c r="N1814" s="209" t="str">
        <f>IFERROR(IF(VLOOKUP(Table1[[#This Row],[Budget Code Description]],Dimentions!$X$6:$AC$134,4,FALSE)="","",VLOOKUP(Table1[[#This Row],[Budget Code Description]],Dimentions!$X$6:$AC$134,4,FALSE)),"")</f>
        <v/>
      </c>
      <c r="O1814" s="65" t="str">
        <f>IFERROR(VLOOKUP(Table1[[#This Row],[Vendor ID]],Table549[],2,FALSE),"")</f>
        <v/>
      </c>
      <c r="P1814" s="63"/>
      <c r="Q1814" s="141" t="str">
        <f>IF(Table1[[#This Row],[Posting Date]]&lt;&gt;"",$D$9,"")</f>
        <v/>
      </c>
      <c r="R1814" s="157" t="str">
        <f>IF(Table1[[#This Row],[Posting Date]]&lt;&gt;"",$D$10,"")</f>
        <v/>
      </c>
      <c r="S1814" s="66"/>
      <c r="T1814" s="63"/>
      <c r="U1814" s="67"/>
      <c r="V1814" s="67"/>
      <c r="W1814" s="67" t="str">
        <f t="shared" si="32"/>
        <v/>
      </c>
      <c r="X1814" s="159" t="str">
        <f>IF(E1814="","",(IF(Table1[[#This Row],[Cur]]="USD",Table1[[#This Row],[Cur_Amount Debit]],Table1[[#This Row],[Cur_Amount Debit]]/Table1[[#This Row],[Exchange Rate]])))</f>
        <v/>
      </c>
      <c r="Y1814" s="159" t="str">
        <f>IF(E1814="","",(IF(Table1[[#This Row],[Cur]]="USD",Table1[[#This Row],[Cur_Amount Credit]],Table1[[#This Row],[Cur_Amount Credit]]/ExchangeRate)))</f>
        <v/>
      </c>
      <c r="Z1814" s="201" t="str">
        <f>IF(E1814="","",(Table1[[#This Row],[Debit USD]]-Table1[[#This Row],[Credit USD]]))</f>
        <v/>
      </c>
      <c r="AA1814" s="226"/>
      <c r="AB1814" s="255"/>
      <c r="AC1814" s="1"/>
      <c r="AD1814" s="15"/>
      <c r="AE1814" s="15" t="str">
        <f>IF(AND(OR(Table1[[#This Row],[Account]]="15030",Table1[[#This Row],[Account]]="15035",Table1[[#This Row],[Account]]="20150"),Table1[[#This Row],[Vendor ID]]=""),1,"")</f>
        <v/>
      </c>
      <c r="AF1814" s="15"/>
      <c r="AG1814" s="15"/>
      <c r="AH1814" s="15"/>
      <c r="AI1814" s="46" t="str">
        <f>IF(Table1[[#This Row],[Posting Date]]&lt;&gt;"","GJ-"&amp;CountryID,"")</f>
        <v/>
      </c>
      <c r="AJ1814" s="59" t="str">
        <f>IF(Table1[[#This Row],[Posting Date]]&lt;&gt;"",Table1[[#This Row],[Posting Date]],"")</f>
        <v/>
      </c>
      <c r="AK1814" s="46"/>
      <c r="AL1814" s="46" t="str">
        <f>IF(Table1[[#This Row],[Description]]&lt;&gt;"",Table1[[#This Row],[Description]],"")</f>
        <v/>
      </c>
      <c r="AM1814" s="46" t="str">
        <f>IF(Table1[[#This Row],[Posting Date]]&lt;&gt;"",Table1[[#This Row],[Reference Number]],"")</f>
        <v/>
      </c>
      <c r="AN1814" s="46" t="str">
        <f>TRIM(Table1[[#This Row],[Line '#]])</f>
        <v/>
      </c>
      <c r="AO1814" s="46" t="str">
        <f>TRIM(Table1[[#This Row],[Account]])</f>
        <v/>
      </c>
      <c r="AP1814" s="46" t="str">
        <f>IF(Table1[[#This Row],[Posting Date]]&lt;&gt;"",$D$5,"")</f>
        <v/>
      </c>
      <c r="AQ1814" s="46" t="str">
        <f>TRIM(Table1[[#This Row],[Departments-Prgrams]])</f>
        <v/>
      </c>
      <c r="AR1814" s="46" t="str">
        <f>TRIM(Table1[[#This Row],[Grant]])</f>
        <v/>
      </c>
      <c r="AS1814" s="46" t="str">
        <f>TRIM(Table1[[#This Row],[Staff ID]])</f>
        <v/>
      </c>
      <c r="AT1814" s="46" t="str">
        <f>IF(TRIM(Table1[[#This Row],[Budget Code]])=0,"",TRIM(Table1[[#This Row],[Budget Code]]))</f>
        <v/>
      </c>
      <c r="AU1814" s="46" t="str">
        <f>IF(Table1[[#This Row],[Line Description]]&lt;&gt;"",Table1[[#This Row],[Line Description]],"")</f>
        <v/>
      </c>
      <c r="AV1814" s="46" t="str">
        <f>IF(Table1[[#This Row],[Cur_Amount Debit]]&gt;0,ROUND(Table1[[#This Row],[Cur_Amount Debit]],2),"")</f>
        <v/>
      </c>
      <c r="AW1814" s="46" t="str">
        <f>IF(Table1[[#This Row],[Cur_Amount Credit]]&gt;0,ROUND(Table1[[#This Row],[Cur_Amount Credit]],2),"")</f>
        <v/>
      </c>
      <c r="AX1814" s="46" t="str">
        <f>LEFT(Table1[[#This Row],[Cur]],3)</f>
        <v/>
      </c>
      <c r="AY1814" s="59"/>
      <c r="AZ1814" s="46"/>
      <c r="BA1814" s="46" t="str">
        <f>IF(Table1[[#This Row],[Cur]]&lt;&gt;"",IF(Table1[[#This Row],[Cur]]="USD","",ExchangeRate),"")</f>
        <v/>
      </c>
      <c r="BB1814" s="46" t="str">
        <f>IF(Table1[[#This Row],[Grant]]&lt;&gt;"",VLOOKUP(Table1[[#This Row],[Grant]],Grants!B:D,3),"")</f>
        <v/>
      </c>
      <c r="BC1814" s="46" t="str">
        <f>TRIM(Table1[[#This Row],[Vendor ID]])</f>
        <v/>
      </c>
      <c r="BD1814">
        <f>IF(Table1[[#This Row],[Reference Number]]=Q1813,BD1813,BD1813+1)</f>
        <v>0</v>
      </c>
    </row>
    <row r="1815" spans="1:56" ht="11.25" customHeight="1" x14ac:dyDescent="0.25">
      <c r="A1815" s="1"/>
      <c r="B1815" s="88" t="str">
        <f>IF(Table1[[#This Row],[Posting Date]]&lt;&gt;"",IF(Table1[[#This Row],[Reference Number]]=Q1814,B1814+1,1),"")</f>
        <v/>
      </c>
      <c r="C1815" s="61"/>
      <c r="D1815" s="61"/>
      <c r="E1815" s="138"/>
      <c r="F1815" s="141" t="str">
        <f>IFERROR(IF(VLOOKUP(Table1[[#This Row],[Budget Code Description]],Dimentions!$X$6:$AC$139,2,FALSE)="","",VLOOKUP(Table1[[#This Row],[Budget Code Description]],Dimentions!$X$6:$AC$139,2,FALSE)),"")</f>
        <v/>
      </c>
      <c r="G1815" s="141"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1" t="str">
        <f>IFERROR(VLOOKUP(Table1[[#This Row],[Budget Code Description]],Table6[#All],8,FALSE),"")</f>
        <v/>
      </c>
      <c r="L1815" s="63"/>
      <c r="M1815" s="65" t="str">
        <f>IFERROR(VLOOKUP(Table1[[#This Row],[Staff ID]],Table2[],2,FALSE),"")</f>
        <v/>
      </c>
      <c r="N1815" s="209" t="str">
        <f>IFERROR(IF(VLOOKUP(Table1[[#This Row],[Budget Code Description]],Dimentions!$X$6:$AC$134,4,FALSE)="","",VLOOKUP(Table1[[#This Row],[Budget Code Description]],Dimentions!$X$6:$AC$134,4,FALSE)),"")</f>
        <v/>
      </c>
      <c r="O1815" s="65" t="str">
        <f>IFERROR(VLOOKUP(Table1[[#This Row],[Vendor ID]],Table549[],2,FALSE),"")</f>
        <v/>
      </c>
      <c r="P1815" s="63"/>
      <c r="Q1815" s="141" t="str">
        <f>IF(Table1[[#This Row],[Posting Date]]&lt;&gt;"",$D$9,"")</f>
        <v/>
      </c>
      <c r="R1815" s="157" t="str">
        <f>IF(Table1[[#This Row],[Posting Date]]&lt;&gt;"",$D$10,"")</f>
        <v/>
      </c>
      <c r="S1815" s="66"/>
      <c r="T1815" s="63"/>
      <c r="U1815" s="67"/>
      <c r="V1815" s="67"/>
      <c r="W1815" s="67" t="str">
        <f t="shared" si="32"/>
        <v/>
      </c>
      <c r="X1815" s="159" t="str">
        <f>IF(E1815="","",(IF(Table1[[#This Row],[Cur]]="USD",Table1[[#This Row],[Cur_Amount Debit]],Table1[[#This Row],[Cur_Amount Debit]]/Table1[[#This Row],[Exchange Rate]])))</f>
        <v/>
      </c>
      <c r="Y1815" s="159" t="str">
        <f>IF(E1815="","",(IF(Table1[[#This Row],[Cur]]="USD",Table1[[#This Row],[Cur_Amount Credit]],Table1[[#This Row],[Cur_Amount Credit]]/ExchangeRate)))</f>
        <v/>
      </c>
      <c r="Z1815" s="201" t="str">
        <f>IF(E1815="","",(Table1[[#This Row],[Debit USD]]-Table1[[#This Row],[Credit USD]]))</f>
        <v/>
      </c>
      <c r="AA1815" s="226"/>
      <c r="AB1815" s="255"/>
      <c r="AC1815" s="1"/>
      <c r="AD1815" s="15"/>
      <c r="AE1815" s="15" t="str">
        <f>IF(AND(OR(Table1[[#This Row],[Account]]="15030",Table1[[#This Row],[Account]]="15035",Table1[[#This Row],[Account]]="20150"),Table1[[#This Row],[Vendor ID]]=""),1,"")</f>
        <v/>
      </c>
      <c r="AF1815" s="15"/>
      <c r="AG1815" s="15"/>
      <c r="AH1815" s="15"/>
      <c r="AI1815" s="46" t="str">
        <f>IF(Table1[[#This Row],[Posting Date]]&lt;&gt;"","GJ-"&amp;CountryID,"")</f>
        <v/>
      </c>
      <c r="AJ1815" s="59" t="str">
        <f>IF(Table1[[#This Row],[Posting Date]]&lt;&gt;"",Table1[[#This Row],[Posting Date]],"")</f>
        <v/>
      </c>
      <c r="AK1815" s="46"/>
      <c r="AL1815" s="46" t="str">
        <f>IF(Table1[[#This Row],[Description]]&lt;&gt;"",Table1[[#This Row],[Description]],"")</f>
        <v/>
      </c>
      <c r="AM1815" s="46" t="str">
        <f>IF(Table1[[#This Row],[Posting Date]]&lt;&gt;"",Table1[[#This Row],[Reference Number]],"")</f>
        <v/>
      </c>
      <c r="AN1815" s="46" t="str">
        <f>TRIM(Table1[[#This Row],[Line '#]])</f>
        <v/>
      </c>
      <c r="AO1815" s="46" t="str">
        <f>TRIM(Table1[[#This Row],[Account]])</f>
        <v/>
      </c>
      <c r="AP1815" s="46" t="str">
        <f>IF(Table1[[#This Row],[Posting Date]]&lt;&gt;"",$D$5,"")</f>
        <v/>
      </c>
      <c r="AQ1815" s="46" t="str">
        <f>TRIM(Table1[[#This Row],[Departments-Prgrams]])</f>
        <v/>
      </c>
      <c r="AR1815" s="46" t="str">
        <f>TRIM(Table1[[#This Row],[Grant]])</f>
        <v/>
      </c>
      <c r="AS1815" s="46" t="str">
        <f>TRIM(Table1[[#This Row],[Staff ID]])</f>
        <v/>
      </c>
      <c r="AT1815" s="46" t="str">
        <f>IF(TRIM(Table1[[#This Row],[Budget Code]])=0,"",TRIM(Table1[[#This Row],[Budget Code]]))</f>
        <v/>
      </c>
      <c r="AU1815" s="46" t="str">
        <f>IF(Table1[[#This Row],[Line Description]]&lt;&gt;"",Table1[[#This Row],[Line Description]],"")</f>
        <v/>
      </c>
      <c r="AV1815" s="46" t="str">
        <f>IF(Table1[[#This Row],[Cur_Amount Debit]]&gt;0,ROUND(Table1[[#This Row],[Cur_Amount Debit]],2),"")</f>
        <v/>
      </c>
      <c r="AW1815" s="46" t="str">
        <f>IF(Table1[[#This Row],[Cur_Amount Credit]]&gt;0,ROUND(Table1[[#This Row],[Cur_Amount Credit]],2),"")</f>
        <v/>
      </c>
      <c r="AX1815" s="46" t="str">
        <f>LEFT(Table1[[#This Row],[Cur]],3)</f>
        <v/>
      </c>
      <c r="AY1815" s="59"/>
      <c r="AZ1815" s="46"/>
      <c r="BA1815" s="46" t="str">
        <f>IF(Table1[[#This Row],[Cur]]&lt;&gt;"",IF(Table1[[#This Row],[Cur]]="USD","",ExchangeRate),"")</f>
        <v/>
      </c>
      <c r="BB1815" s="46" t="str">
        <f>IF(Table1[[#This Row],[Grant]]&lt;&gt;"",VLOOKUP(Table1[[#This Row],[Grant]],Grants!B:D,3),"")</f>
        <v/>
      </c>
      <c r="BC1815" s="46" t="str">
        <f>TRIM(Table1[[#This Row],[Vendor ID]])</f>
        <v/>
      </c>
      <c r="BD1815">
        <f>IF(Table1[[#This Row],[Reference Number]]=Q1814,BD1814,BD1814+1)</f>
        <v>0</v>
      </c>
    </row>
    <row r="1816" spans="1:56" ht="11.25" customHeight="1" x14ac:dyDescent="0.25">
      <c r="A1816" s="1"/>
      <c r="B1816" s="88" t="str">
        <f>IF(Table1[[#This Row],[Posting Date]]&lt;&gt;"",IF(Table1[[#This Row],[Reference Number]]=Q1815,B1815+1,1),"")</f>
        <v/>
      </c>
      <c r="C1816" s="61"/>
      <c r="D1816" s="61"/>
      <c r="E1816" s="138"/>
      <c r="F1816" s="141" t="str">
        <f>IFERROR(IF(VLOOKUP(Table1[[#This Row],[Budget Code Description]],Dimentions!$X$6:$AC$139,2,FALSE)="","",VLOOKUP(Table1[[#This Row],[Budget Code Description]],Dimentions!$X$6:$AC$139,2,FALSE)),"")</f>
        <v/>
      </c>
      <c r="G1816" s="141"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1" t="str">
        <f>IFERROR(VLOOKUP(Table1[[#This Row],[Budget Code Description]],Table6[#All],8,FALSE),"")</f>
        <v/>
      </c>
      <c r="L1816" s="63"/>
      <c r="M1816" s="65" t="str">
        <f>IFERROR(VLOOKUP(Table1[[#This Row],[Staff ID]],Table2[],2,FALSE),"")</f>
        <v/>
      </c>
      <c r="N1816" s="209" t="str">
        <f>IFERROR(IF(VLOOKUP(Table1[[#This Row],[Budget Code Description]],Dimentions!$X$6:$AC$134,4,FALSE)="","",VLOOKUP(Table1[[#This Row],[Budget Code Description]],Dimentions!$X$6:$AC$134,4,FALSE)),"")</f>
        <v/>
      </c>
      <c r="O1816" s="65" t="str">
        <f>IFERROR(VLOOKUP(Table1[[#This Row],[Vendor ID]],Table549[],2,FALSE),"")</f>
        <v/>
      </c>
      <c r="P1816" s="63"/>
      <c r="Q1816" s="141" t="str">
        <f>IF(Table1[[#This Row],[Posting Date]]&lt;&gt;"",$D$9,"")</f>
        <v/>
      </c>
      <c r="R1816" s="157" t="str">
        <f>IF(Table1[[#This Row],[Posting Date]]&lt;&gt;"",$D$10,"")</f>
        <v/>
      </c>
      <c r="S1816" s="66"/>
      <c r="T1816" s="63"/>
      <c r="U1816" s="67"/>
      <c r="V1816" s="67"/>
      <c r="W1816" s="67" t="str">
        <f t="shared" si="32"/>
        <v/>
      </c>
      <c r="X1816" s="159" t="str">
        <f>IF(E1816="","",(IF(Table1[[#This Row],[Cur]]="USD",Table1[[#This Row],[Cur_Amount Debit]],Table1[[#This Row],[Cur_Amount Debit]]/Table1[[#This Row],[Exchange Rate]])))</f>
        <v/>
      </c>
      <c r="Y1816" s="159" t="str">
        <f>IF(E1816="","",(IF(Table1[[#This Row],[Cur]]="USD",Table1[[#This Row],[Cur_Amount Credit]],Table1[[#This Row],[Cur_Amount Credit]]/ExchangeRate)))</f>
        <v/>
      </c>
      <c r="Z1816" s="201" t="str">
        <f>IF(E1816="","",(Table1[[#This Row],[Debit USD]]-Table1[[#This Row],[Credit USD]]))</f>
        <v/>
      </c>
      <c r="AA1816" s="226"/>
      <c r="AB1816" s="255"/>
      <c r="AC1816" s="1"/>
      <c r="AD1816" s="15"/>
      <c r="AE1816" s="15" t="str">
        <f>IF(AND(OR(Table1[[#This Row],[Account]]="15030",Table1[[#This Row],[Account]]="15035",Table1[[#This Row],[Account]]="20150"),Table1[[#This Row],[Vendor ID]]=""),1,"")</f>
        <v/>
      </c>
      <c r="AF1816" s="15"/>
      <c r="AG1816" s="15"/>
      <c r="AH1816" s="15"/>
      <c r="AI1816" s="46" t="str">
        <f>IF(Table1[[#This Row],[Posting Date]]&lt;&gt;"","GJ-"&amp;CountryID,"")</f>
        <v/>
      </c>
      <c r="AJ1816" s="59" t="str">
        <f>IF(Table1[[#This Row],[Posting Date]]&lt;&gt;"",Table1[[#This Row],[Posting Date]],"")</f>
        <v/>
      </c>
      <c r="AK1816" s="46"/>
      <c r="AL1816" s="46" t="str">
        <f>IF(Table1[[#This Row],[Description]]&lt;&gt;"",Table1[[#This Row],[Description]],"")</f>
        <v/>
      </c>
      <c r="AM1816" s="46" t="str">
        <f>IF(Table1[[#This Row],[Posting Date]]&lt;&gt;"",Table1[[#This Row],[Reference Number]],"")</f>
        <v/>
      </c>
      <c r="AN1816" s="46" t="str">
        <f>TRIM(Table1[[#This Row],[Line '#]])</f>
        <v/>
      </c>
      <c r="AO1816" s="46" t="str">
        <f>TRIM(Table1[[#This Row],[Account]])</f>
        <v/>
      </c>
      <c r="AP1816" s="46" t="str">
        <f>IF(Table1[[#This Row],[Posting Date]]&lt;&gt;"",$D$5,"")</f>
        <v/>
      </c>
      <c r="AQ1816" s="46" t="str">
        <f>TRIM(Table1[[#This Row],[Departments-Prgrams]])</f>
        <v/>
      </c>
      <c r="AR1816" s="46" t="str">
        <f>TRIM(Table1[[#This Row],[Grant]])</f>
        <v/>
      </c>
      <c r="AS1816" s="46" t="str">
        <f>TRIM(Table1[[#This Row],[Staff ID]])</f>
        <v/>
      </c>
      <c r="AT1816" s="46" t="str">
        <f>IF(TRIM(Table1[[#This Row],[Budget Code]])=0,"",TRIM(Table1[[#This Row],[Budget Code]]))</f>
        <v/>
      </c>
      <c r="AU1816" s="46" t="str">
        <f>IF(Table1[[#This Row],[Line Description]]&lt;&gt;"",Table1[[#This Row],[Line Description]],"")</f>
        <v/>
      </c>
      <c r="AV1816" s="46" t="str">
        <f>IF(Table1[[#This Row],[Cur_Amount Debit]]&gt;0,ROUND(Table1[[#This Row],[Cur_Amount Debit]],2),"")</f>
        <v/>
      </c>
      <c r="AW1816" s="46" t="str">
        <f>IF(Table1[[#This Row],[Cur_Amount Credit]]&gt;0,ROUND(Table1[[#This Row],[Cur_Amount Credit]],2),"")</f>
        <v/>
      </c>
      <c r="AX1816" s="46" t="str">
        <f>LEFT(Table1[[#This Row],[Cur]],3)</f>
        <v/>
      </c>
      <c r="AY1816" s="59"/>
      <c r="AZ1816" s="46"/>
      <c r="BA1816" s="46" t="str">
        <f>IF(Table1[[#This Row],[Cur]]&lt;&gt;"",IF(Table1[[#This Row],[Cur]]="USD","",ExchangeRate),"")</f>
        <v/>
      </c>
      <c r="BB1816" s="46" t="str">
        <f>IF(Table1[[#This Row],[Grant]]&lt;&gt;"",VLOOKUP(Table1[[#This Row],[Grant]],Grants!B:D,3),"")</f>
        <v/>
      </c>
      <c r="BC1816" s="46" t="str">
        <f>TRIM(Table1[[#This Row],[Vendor ID]])</f>
        <v/>
      </c>
      <c r="BD1816">
        <f>IF(Table1[[#This Row],[Reference Number]]=Q1815,BD1815,BD1815+1)</f>
        <v>0</v>
      </c>
    </row>
    <row r="1817" spans="1:56" ht="11.25" customHeight="1" x14ac:dyDescent="0.25">
      <c r="A1817" s="1"/>
      <c r="B1817" s="88" t="str">
        <f>IF(Table1[[#This Row],[Posting Date]]&lt;&gt;"",IF(Table1[[#This Row],[Reference Number]]=Q1816,B1816+1,1),"")</f>
        <v/>
      </c>
      <c r="C1817" s="61"/>
      <c r="D1817" s="61"/>
      <c r="E1817" s="138"/>
      <c r="F1817" s="141" t="str">
        <f>IFERROR(IF(VLOOKUP(Table1[[#This Row],[Budget Code Description]],Dimentions!$X$6:$AC$139,2,FALSE)="","",VLOOKUP(Table1[[#This Row],[Budget Code Description]],Dimentions!$X$6:$AC$139,2,FALSE)),"")</f>
        <v/>
      </c>
      <c r="G1817" s="141"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1" t="str">
        <f>IFERROR(VLOOKUP(Table1[[#This Row],[Budget Code Description]],Table6[#All],8,FALSE),"")</f>
        <v/>
      </c>
      <c r="L1817" s="63"/>
      <c r="M1817" s="65" t="str">
        <f>IFERROR(VLOOKUP(Table1[[#This Row],[Staff ID]],Table2[],2,FALSE),"")</f>
        <v/>
      </c>
      <c r="N1817" s="209" t="str">
        <f>IFERROR(IF(VLOOKUP(Table1[[#This Row],[Budget Code Description]],Dimentions!$X$6:$AC$134,4,FALSE)="","",VLOOKUP(Table1[[#This Row],[Budget Code Description]],Dimentions!$X$6:$AC$134,4,FALSE)),"")</f>
        <v/>
      </c>
      <c r="O1817" s="65" t="str">
        <f>IFERROR(VLOOKUP(Table1[[#This Row],[Vendor ID]],Table549[],2,FALSE),"")</f>
        <v/>
      </c>
      <c r="P1817" s="63"/>
      <c r="Q1817" s="141" t="str">
        <f>IF(Table1[[#This Row],[Posting Date]]&lt;&gt;"",$D$9,"")</f>
        <v/>
      </c>
      <c r="R1817" s="157" t="str">
        <f>IF(Table1[[#This Row],[Posting Date]]&lt;&gt;"",$D$10,"")</f>
        <v/>
      </c>
      <c r="S1817" s="66"/>
      <c r="T1817" s="63"/>
      <c r="U1817" s="67"/>
      <c r="V1817" s="67"/>
      <c r="W1817" s="67" t="str">
        <f t="shared" si="32"/>
        <v/>
      </c>
      <c r="X1817" s="159" t="str">
        <f>IF(E1817="","",(IF(Table1[[#This Row],[Cur]]="USD",Table1[[#This Row],[Cur_Amount Debit]],Table1[[#This Row],[Cur_Amount Debit]]/Table1[[#This Row],[Exchange Rate]])))</f>
        <v/>
      </c>
      <c r="Y1817" s="159" t="str">
        <f>IF(E1817="","",(IF(Table1[[#This Row],[Cur]]="USD",Table1[[#This Row],[Cur_Amount Credit]],Table1[[#This Row],[Cur_Amount Credit]]/ExchangeRate)))</f>
        <v/>
      </c>
      <c r="Z1817" s="201" t="str">
        <f>IF(E1817="","",(Table1[[#This Row],[Debit USD]]-Table1[[#This Row],[Credit USD]]))</f>
        <v/>
      </c>
      <c r="AA1817" s="226"/>
      <c r="AB1817" s="255"/>
      <c r="AC1817" s="1"/>
      <c r="AD1817" s="15"/>
      <c r="AE1817" s="15" t="str">
        <f>IF(AND(OR(Table1[[#This Row],[Account]]="15030",Table1[[#This Row],[Account]]="15035",Table1[[#This Row],[Account]]="20150"),Table1[[#This Row],[Vendor ID]]=""),1,"")</f>
        <v/>
      </c>
      <c r="AF1817" s="15"/>
      <c r="AG1817" s="15"/>
      <c r="AH1817" s="15"/>
      <c r="AI1817" s="46" t="str">
        <f>IF(Table1[[#This Row],[Posting Date]]&lt;&gt;"","GJ-"&amp;CountryID,"")</f>
        <v/>
      </c>
      <c r="AJ1817" s="59" t="str">
        <f>IF(Table1[[#This Row],[Posting Date]]&lt;&gt;"",Table1[[#This Row],[Posting Date]],"")</f>
        <v/>
      </c>
      <c r="AK1817" s="46"/>
      <c r="AL1817" s="46" t="str">
        <f>IF(Table1[[#This Row],[Description]]&lt;&gt;"",Table1[[#This Row],[Description]],"")</f>
        <v/>
      </c>
      <c r="AM1817" s="46" t="str">
        <f>IF(Table1[[#This Row],[Posting Date]]&lt;&gt;"",Table1[[#This Row],[Reference Number]],"")</f>
        <v/>
      </c>
      <c r="AN1817" s="46" t="str">
        <f>TRIM(Table1[[#This Row],[Line '#]])</f>
        <v/>
      </c>
      <c r="AO1817" s="46" t="str">
        <f>TRIM(Table1[[#This Row],[Account]])</f>
        <v/>
      </c>
      <c r="AP1817" s="46" t="str">
        <f>IF(Table1[[#This Row],[Posting Date]]&lt;&gt;"",$D$5,"")</f>
        <v/>
      </c>
      <c r="AQ1817" s="46" t="str">
        <f>TRIM(Table1[[#This Row],[Departments-Prgrams]])</f>
        <v/>
      </c>
      <c r="AR1817" s="46" t="str">
        <f>TRIM(Table1[[#This Row],[Grant]])</f>
        <v/>
      </c>
      <c r="AS1817" s="46" t="str">
        <f>TRIM(Table1[[#This Row],[Staff ID]])</f>
        <v/>
      </c>
      <c r="AT1817" s="46" t="str">
        <f>IF(TRIM(Table1[[#This Row],[Budget Code]])=0,"",TRIM(Table1[[#This Row],[Budget Code]]))</f>
        <v/>
      </c>
      <c r="AU1817" s="46" t="str">
        <f>IF(Table1[[#This Row],[Line Description]]&lt;&gt;"",Table1[[#This Row],[Line Description]],"")</f>
        <v/>
      </c>
      <c r="AV1817" s="46" t="str">
        <f>IF(Table1[[#This Row],[Cur_Amount Debit]]&gt;0,ROUND(Table1[[#This Row],[Cur_Amount Debit]],2),"")</f>
        <v/>
      </c>
      <c r="AW1817" s="46" t="str">
        <f>IF(Table1[[#This Row],[Cur_Amount Credit]]&gt;0,ROUND(Table1[[#This Row],[Cur_Amount Credit]],2),"")</f>
        <v/>
      </c>
      <c r="AX1817" s="46" t="str">
        <f>LEFT(Table1[[#This Row],[Cur]],3)</f>
        <v/>
      </c>
      <c r="AY1817" s="59"/>
      <c r="AZ1817" s="46"/>
      <c r="BA1817" s="46" t="str">
        <f>IF(Table1[[#This Row],[Cur]]&lt;&gt;"",IF(Table1[[#This Row],[Cur]]="USD","",ExchangeRate),"")</f>
        <v/>
      </c>
      <c r="BB1817" s="46" t="str">
        <f>IF(Table1[[#This Row],[Grant]]&lt;&gt;"",VLOOKUP(Table1[[#This Row],[Grant]],Grants!B:D,3),"")</f>
        <v/>
      </c>
      <c r="BC1817" s="46" t="str">
        <f>TRIM(Table1[[#This Row],[Vendor ID]])</f>
        <v/>
      </c>
      <c r="BD1817">
        <f>IF(Table1[[#This Row],[Reference Number]]=Q1816,BD1816,BD1816+1)</f>
        <v>0</v>
      </c>
    </row>
    <row r="1818" spans="1:56" ht="11.25" customHeight="1" x14ac:dyDescent="0.25">
      <c r="A1818" s="1"/>
      <c r="B1818" s="88" t="str">
        <f>IF(Table1[[#This Row],[Posting Date]]&lt;&gt;"",IF(Table1[[#This Row],[Reference Number]]=Q1817,B1817+1,1),"")</f>
        <v/>
      </c>
      <c r="C1818" s="61"/>
      <c r="D1818" s="61"/>
      <c r="E1818" s="138"/>
      <c r="F1818" s="141" t="str">
        <f>IFERROR(IF(VLOOKUP(Table1[[#This Row],[Budget Code Description]],Dimentions!$X$6:$AC$139,2,FALSE)="","",VLOOKUP(Table1[[#This Row],[Budget Code Description]],Dimentions!$X$6:$AC$139,2,FALSE)),"")</f>
        <v/>
      </c>
      <c r="G1818" s="141"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1" t="str">
        <f>IFERROR(VLOOKUP(Table1[[#This Row],[Budget Code Description]],Table6[#All],8,FALSE),"")</f>
        <v/>
      </c>
      <c r="L1818" s="63"/>
      <c r="M1818" s="65" t="str">
        <f>IFERROR(VLOOKUP(Table1[[#This Row],[Staff ID]],Table2[],2,FALSE),"")</f>
        <v/>
      </c>
      <c r="N1818" s="209" t="str">
        <f>IFERROR(IF(VLOOKUP(Table1[[#This Row],[Budget Code Description]],Dimentions!$X$6:$AC$134,4,FALSE)="","",VLOOKUP(Table1[[#This Row],[Budget Code Description]],Dimentions!$X$6:$AC$134,4,FALSE)),"")</f>
        <v/>
      </c>
      <c r="O1818" s="65" t="str">
        <f>IFERROR(VLOOKUP(Table1[[#This Row],[Vendor ID]],Table549[],2,FALSE),"")</f>
        <v/>
      </c>
      <c r="P1818" s="63"/>
      <c r="Q1818" s="141" t="str">
        <f>IF(Table1[[#This Row],[Posting Date]]&lt;&gt;"",$D$9,"")</f>
        <v/>
      </c>
      <c r="R1818" s="157" t="str">
        <f>IF(Table1[[#This Row],[Posting Date]]&lt;&gt;"",$D$10,"")</f>
        <v/>
      </c>
      <c r="S1818" s="66"/>
      <c r="T1818" s="63"/>
      <c r="U1818" s="67"/>
      <c r="V1818" s="67"/>
      <c r="W1818" s="67" t="str">
        <f t="shared" si="32"/>
        <v/>
      </c>
      <c r="X1818" s="159" t="str">
        <f>IF(E1818="","",(IF(Table1[[#This Row],[Cur]]="USD",Table1[[#This Row],[Cur_Amount Debit]],Table1[[#This Row],[Cur_Amount Debit]]/Table1[[#This Row],[Exchange Rate]])))</f>
        <v/>
      </c>
      <c r="Y1818" s="159" t="str">
        <f>IF(E1818="","",(IF(Table1[[#This Row],[Cur]]="USD",Table1[[#This Row],[Cur_Amount Credit]],Table1[[#This Row],[Cur_Amount Credit]]/ExchangeRate)))</f>
        <v/>
      </c>
      <c r="Z1818" s="201" t="str">
        <f>IF(E1818="","",(Table1[[#This Row],[Debit USD]]-Table1[[#This Row],[Credit USD]]))</f>
        <v/>
      </c>
      <c r="AA1818" s="226"/>
      <c r="AB1818" s="255"/>
      <c r="AC1818" s="1"/>
      <c r="AD1818" s="15"/>
      <c r="AE1818" s="15" t="str">
        <f>IF(AND(OR(Table1[[#This Row],[Account]]="15030",Table1[[#This Row],[Account]]="15035",Table1[[#This Row],[Account]]="20150"),Table1[[#This Row],[Vendor ID]]=""),1,"")</f>
        <v/>
      </c>
      <c r="AF1818" s="15"/>
      <c r="AG1818" s="15"/>
      <c r="AH1818" s="15"/>
      <c r="AI1818" s="46" t="str">
        <f>IF(Table1[[#This Row],[Posting Date]]&lt;&gt;"","GJ-"&amp;CountryID,"")</f>
        <v/>
      </c>
      <c r="AJ1818" s="59" t="str">
        <f>IF(Table1[[#This Row],[Posting Date]]&lt;&gt;"",Table1[[#This Row],[Posting Date]],"")</f>
        <v/>
      </c>
      <c r="AK1818" s="46"/>
      <c r="AL1818" s="46" t="str">
        <f>IF(Table1[[#This Row],[Description]]&lt;&gt;"",Table1[[#This Row],[Description]],"")</f>
        <v/>
      </c>
      <c r="AM1818" s="46" t="str">
        <f>IF(Table1[[#This Row],[Posting Date]]&lt;&gt;"",Table1[[#This Row],[Reference Number]],"")</f>
        <v/>
      </c>
      <c r="AN1818" s="46" t="str">
        <f>TRIM(Table1[[#This Row],[Line '#]])</f>
        <v/>
      </c>
      <c r="AO1818" s="46" t="str">
        <f>TRIM(Table1[[#This Row],[Account]])</f>
        <v/>
      </c>
      <c r="AP1818" s="46" t="str">
        <f>IF(Table1[[#This Row],[Posting Date]]&lt;&gt;"",$D$5,"")</f>
        <v/>
      </c>
      <c r="AQ1818" s="46" t="str">
        <f>TRIM(Table1[[#This Row],[Departments-Prgrams]])</f>
        <v/>
      </c>
      <c r="AR1818" s="46" t="str">
        <f>TRIM(Table1[[#This Row],[Grant]])</f>
        <v/>
      </c>
      <c r="AS1818" s="46" t="str">
        <f>TRIM(Table1[[#This Row],[Staff ID]])</f>
        <v/>
      </c>
      <c r="AT1818" s="46" t="str">
        <f>IF(TRIM(Table1[[#This Row],[Budget Code]])=0,"",TRIM(Table1[[#This Row],[Budget Code]]))</f>
        <v/>
      </c>
      <c r="AU1818" s="46" t="str">
        <f>IF(Table1[[#This Row],[Line Description]]&lt;&gt;"",Table1[[#This Row],[Line Description]],"")</f>
        <v/>
      </c>
      <c r="AV1818" s="46" t="str">
        <f>IF(Table1[[#This Row],[Cur_Amount Debit]]&gt;0,ROUND(Table1[[#This Row],[Cur_Amount Debit]],2),"")</f>
        <v/>
      </c>
      <c r="AW1818" s="46" t="str">
        <f>IF(Table1[[#This Row],[Cur_Amount Credit]]&gt;0,ROUND(Table1[[#This Row],[Cur_Amount Credit]],2),"")</f>
        <v/>
      </c>
      <c r="AX1818" s="46" t="str">
        <f>LEFT(Table1[[#This Row],[Cur]],3)</f>
        <v/>
      </c>
      <c r="AY1818" s="59"/>
      <c r="AZ1818" s="46"/>
      <c r="BA1818" s="46" t="str">
        <f>IF(Table1[[#This Row],[Cur]]&lt;&gt;"",IF(Table1[[#This Row],[Cur]]="USD","",ExchangeRate),"")</f>
        <v/>
      </c>
      <c r="BB1818" s="46" t="str">
        <f>IF(Table1[[#This Row],[Grant]]&lt;&gt;"",VLOOKUP(Table1[[#This Row],[Grant]],Grants!B:D,3),"")</f>
        <v/>
      </c>
      <c r="BC1818" s="46" t="str">
        <f>TRIM(Table1[[#This Row],[Vendor ID]])</f>
        <v/>
      </c>
      <c r="BD1818">
        <f>IF(Table1[[#This Row],[Reference Number]]=Q1817,BD1817,BD1817+1)</f>
        <v>0</v>
      </c>
    </row>
    <row r="1819" spans="1:56" ht="11.25" customHeight="1" x14ac:dyDescent="0.25">
      <c r="A1819" s="1"/>
      <c r="B1819" s="88" t="str">
        <f>IF(Table1[[#This Row],[Posting Date]]&lt;&gt;"",IF(Table1[[#This Row],[Reference Number]]=Q1818,B1818+1,1),"")</f>
        <v/>
      </c>
      <c r="C1819" s="61"/>
      <c r="D1819" s="61"/>
      <c r="E1819" s="138"/>
      <c r="F1819" s="141" t="str">
        <f>IFERROR(IF(VLOOKUP(Table1[[#This Row],[Budget Code Description]],Dimentions!$X$6:$AC$139,2,FALSE)="","",VLOOKUP(Table1[[#This Row],[Budget Code Description]],Dimentions!$X$6:$AC$139,2,FALSE)),"")</f>
        <v/>
      </c>
      <c r="G1819" s="141"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1" t="str">
        <f>IFERROR(VLOOKUP(Table1[[#This Row],[Budget Code Description]],Table6[#All],8,FALSE),"")</f>
        <v/>
      </c>
      <c r="L1819" s="63"/>
      <c r="M1819" s="65" t="str">
        <f>IFERROR(VLOOKUP(Table1[[#This Row],[Staff ID]],Table2[],2,FALSE),"")</f>
        <v/>
      </c>
      <c r="N1819" s="209" t="str">
        <f>IFERROR(IF(VLOOKUP(Table1[[#This Row],[Budget Code Description]],Dimentions!$X$6:$AC$134,4,FALSE)="","",VLOOKUP(Table1[[#This Row],[Budget Code Description]],Dimentions!$X$6:$AC$134,4,FALSE)),"")</f>
        <v/>
      </c>
      <c r="O1819" s="65" t="str">
        <f>IFERROR(VLOOKUP(Table1[[#This Row],[Vendor ID]],Table549[],2,FALSE),"")</f>
        <v/>
      </c>
      <c r="P1819" s="63"/>
      <c r="Q1819" s="141" t="str">
        <f>IF(Table1[[#This Row],[Posting Date]]&lt;&gt;"",$D$9,"")</f>
        <v/>
      </c>
      <c r="R1819" s="157" t="str">
        <f>IF(Table1[[#This Row],[Posting Date]]&lt;&gt;"",$D$10,"")</f>
        <v/>
      </c>
      <c r="S1819" s="66"/>
      <c r="T1819" s="63"/>
      <c r="U1819" s="67"/>
      <c r="V1819" s="67"/>
      <c r="W1819" s="67" t="str">
        <f t="shared" si="32"/>
        <v/>
      </c>
      <c r="X1819" s="159" t="str">
        <f>IF(E1819="","",(IF(Table1[[#This Row],[Cur]]="USD",Table1[[#This Row],[Cur_Amount Debit]],Table1[[#This Row],[Cur_Amount Debit]]/Table1[[#This Row],[Exchange Rate]])))</f>
        <v/>
      </c>
      <c r="Y1819" s="159" t="str">
        <f>IF(E1819="","",(IF(Table1[[#This Row],[Cur]]="USD",Table1[[#This Row],[Cur_Amount Credit]],Table1[[#This Row],[Cur_Amount Credit]]/ExchangeRate)))</f>
        <v/>
      </c>
      <c r="Z1819" s="201" t="str">
        <f>IF(E1819="","",(Table1[[#This Row],[Debit USD]]-Table1[[#This Row],[Credit USD]]))</f>
        <v/>
      </c>
      <c r="AA1819" s="226"/>
      <c r="AB1819" s="255"/>
      <c r="AC1819" s="1"/>
      <c r="AD1819" s="15"/>
      <c r="AE1819" s="15" t="str">
        <f>IF(AND(OR(Table1[[#This Row],[Account]]="15030",Table1[[#This Row],[Account]]="15035",Table1[[#This Row],[Account]]="20150"),Table1[[#This Row],[Vendor ID]]=""),1,"")</f>
        <v/>
      </c>
      <c r="AF1819" s="15"/>
      <c r="AG1819" s="15"/>
      <c r="AH1819" s="15"/>
      <c r="AI1819" s="46" t="str">
        <f>IF(Table1[[#This Row],[Posting Date]]&lt;&gt;"","GJ-"&amp;CountryID,"")</f>
        <v/>
      </c>
      <c r="AJ1819" s="59" t="str">
        <f>IF(Table1[[#This Row],[Posting Date]]&lt;&gt;"",Table1[[#This Row],[Posting Date]],"")</f>
        <v/>
      </c>
      <c r="AK1819" s="46"/>
      <c r="AL1819" s="46" t="str">
        <f>IF(Table1[[#This Row],[Description]]&lt;&gt;"",Table1[[#This Row],[Description]],"")</f>
        <v/>
      </c>
      <c r="AM1819" s="46" t="str">
        <f>IF(Table1[[#This Row],[Posting Date]]&lt;&gt;"",Table1[[#This Row],[Reference Number]],"")</f>
        <v/>
      </c>
      <c r="AN1819" s="46" t="str">
        <f>TRIM(Table1[[#This Row],[Line '#]])</f>
        <v/>
      </c>
      <c r="AO1819" s="46" t="str">
        <f>TRIM(Table1[[#This Row],[Account]])</f>
        <v/>
      </c>
      <c r="AP1819" s="46" t="str">
        <f>IF(Table1[[#This Row],[Posting Date]]&lt;&gt;"",$D$5,"")</f>
        <v/>
      </c>
      <c r="AQ1819" s="46" t="str">
        <f>TRIM(Table1[[#This Row],[Departments-Prgrams]])</f>
        <v/>
      </c>
      <c r="AR1819" s="46" t="str">
        <f>TRIM(Table1[[#This Row],[Grant]])</f>
        <v/>
      </c>
      <c r="AS1819" s="46" t="str">
        <f>TRIM(Table1[[#This Row],[Staff ID]])</f>
        <v/>
      </c>
      <c r="AT1819" s="46" t="str">
        <f>IF(TRIM(Table1[[#This Row],[Budget Code]])=0,"",TRIM(Table1[[#This Row],[Budget Code]]))</f>
        <v/>
      </c>
      <c r="AU1819" s="46" t="str">
        <f>IF(Table1[[#This Row],[Line Description]]&lt;&gt;"",Table1[[#This Row],[Line Description]],"")</f>
        <v/>
      </c>
      <c r="AV1819" s="46" t="str">
        <f>IF(Table1[[#This Row],[Cur_Amount Debit]]&gt;0,ROUND(Table1[[#This Row],[Cur_Amount Debit]],2),"")</f>
        <v/>
      </c>
      <c r="AW1819" s="46" t="str">
        <f>IF(Table1[[#This Row],[Cur_Amount Credit]]&gt;0,ROUND(Table1[[#This Row],[Cur_Amount Credit]],2),"")</f>
        <v/>
      </c>
      <c r="AX1819" s="46" t="str">
        <f>LEFT(Table1[[#This Row],[Cur]],3)</f>
        <v/>
      </c>
      <c r="AY1819" s="59"/>
      <c r="AZ1819" s="46"/>
      <c r="BA1819" s="46" t="str">
        <f>IF(Table1[[#This Row],[Cur]]&lt;&gt;"",IF(Table1[[#This Row],[Cur]]="USD","",ExchangeRate),"")</f>
        <v/>
      </c>
      <c r="BB1819" s="46" t="str">
        <f>IF(Table1[[#This Row],[Grant]]&lt;&gt;"",VLOOKUP(Table1[[#This Row],[Grant]],Grants!B:D,3),"")</f>
        <v/>
      </c>
      <c r="BC1819" s="46" t="str">
        <f>TRIM(Table1[[#This Row],[Vendor ID]])</f>
        <v/>
      </c>
      <c r="BD1819">
        <f>IF(Table1[[#This Row],[Reference Number]]=Q1818,BD1818,BD1818+1)</f>
        <v>0</v>
      </c>
    </row>
    <row r="1820" spans="1:56" ht="11.25" customHeight="1" x14ac:dyDescent="0.25">
      <c r="A1820" s="1"/>
      <c r="B1820" s="88" t="str">
        <f>IF(Table1[[#This Row],[Posting Date]]&lt;&gt;"",IF(Table1[[#This Row],[Reference Number]]=Q1819,B1819+1,1),"")</f>
        <v/>
      </c>
      <c r="C1820" s="61"/>
      <c r="D1820" s="61"/>
      <c r="E1820" s="138"/>
      <c r="F1820" s="141" t="str">
        <f>IFERROR(IF(VLOOKUP(Table1[[#This Row],[Budget Code Description]],Dimentions!$X$6:$AC$139,2,FALSE)="","",VLOOKUP(Table1[[#This Row],[Budget Code Description]],Dimentions!$X$6:$AC$139,2,FALSE)),"")</f>
        <v/>
      </c>
      <c r="G1820" s="141"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1" t="str">
        <f>IFERROR(VLOOKUP(Table1[[#This Row],[Budget Code Description]],Table6[#All],8,FALSE),"")</f>
        <v/>
      </c>
      <c r="L1820" s="63"/>
      <c r="M1820" s="65" t="str">
        <f>IFERROR(VLOOKUP(Table1[[#This Row],[Staff ID]],Table2[],2,FALSE),"")</f>
        <v/>
      </c>
      <c r="N1820" s="209" t="str">
        <f>IFERROR(IF(VLOOKUP(Table1[[#This Row],[Budget Code Description]],Dimentions!$X$6:$AC$134,4,FALSE)="","",VLOOKUP(Table1[[#This Row],[Budget Code Description]],Dimentions!$X$6:$AC$134,4,FALSE)),"")</f>
        <v/>
      </c>
      <c r="O1820" s="65" t="str">
        <f>IFERROR(VLOOKUP(Table1[[#This Row],[Vendor ID]],Table549[],2,FALSE),"")</f>
        <v/>
      </c>
      <c r="P1820" s="63"/>
      <c r="Q1820" s="141" t="str">
        <f>IF(Table1[[#This Row],[Posting Date]]&lt;&gt;"",$D$9,"")</f>
        <v/>
      </c>
      <c r="R1820" s="157" t="str">
        <f>IF(Table1[[#This Row],[Posting Date]]&lt;&gt;"",$D$10,"")</f>
        <v/>
      </c>
      <c r="S1820" s="66"/>
      <c r="T1820" s="63"/>
      <c r="U1820" s="67"/>
      <c r="V1820" s="67"/>
      <c r="W1820" s="67" t="str">
        <f t="shared" si="32"/>
        <v/>
      </c>
      <c r="X1820" s="159" t="str">
        <f>IF(E1820="","",(IF(Table1[[#This Row],[Cur]]="USD",Table1[[#This Row],[Cur_Amount Debit]],Table1[[#This Row],[Cur_Amount Debit]]/Table1[[#This Row],[Exchange Rate]])))</f>
        <v/>
      </c>
      <c r="Y1820" s="159" t="str">
        <f>IF(E1820="","",(IF(Table1[[#This Row],[Cur]]="USD",Table1[[#This Row],[Cur_Amount Credit]],Table1[[#This Row],[Cur_Amount Credit]]/ExchangeRate)))</f>
        <v/>
      </c>
      <c r="Z1820" s="201" t="str">
        <f>IF(E1820="","",(Table1[[#This Row],[Debit USD]]-Table1[[#This Row],[Credit USD]]))</f>
        <v/>
      </c>
      <c r="AA1820" s="226"/>
      <c r="AB1820" s="255"/>
      <c r="AC1820" s="1"/>
      <c r="AD1820" s="15"/>
      <c r="AE1820" s="15" t="str">
        <f>IF(AND(OR(Table1[[#This Row],[Account]]="15030",Table1[[#This Row],[Account]]="15035",Table1[[#This Row],[Account]]="20150"),Table1[[#This Row],[Vendor ID]]=""),1,"")</f>
        <v/>
      </c>
      <c r="AF1820" s="15"/>
      <c r="AG1820" s="15"/>
      <c r="AH1820" s="15"/>
      <c r="AI1820" s="46" t="str">
        <f>IF(Table1[[#This Row],[Posting Date]]&lt;&gt;"","GJ-"&amp;CountryID,"")</f>
        <v/>
      </c>
      <c r="AJ1820" s="59" t="str">
        <f>IF(Table1[[#This Row],[Posting Date]]&lt;&gt;"",Table1[[#This Row],[Posting Date]],"")</f>
        <v/>
      </c>
      <c r="AK1820" s="46"/>
      <c r="AL1820" s="46" t="str">
        <f>IF(Table1[[#This Row],[Description]]&lt;&gt;"",Table1[[#This Row],[Description]],"")</f>
        <v/>
      </c>
      <c r="AM1820" s="46" t="str">
        <f>IF(Table1[[#This Row],[Posting Date]]&lt;&gt;"",Table1[[#This Row],[Reference Number]],"")</f>
        <v/>
      </c>
      <c r="AN1820" s="46" t="str">
        <f>TRIM(Table1[[#This Row],[Line '#]])</f>
        <v/>
      </c>
      <c r="AO1820" s="46" t="str">
        <f>TRIM(Table1[[#This Row],[Account]])</f>
        <v/>
      </c>
      <c r="AP1820" s="46" t="str">
        <f>IF(Table1[[#This Row],[Posting Date]]&lt;&gt;"",$D$5,"")</f>
        <v/>
      </c>
      <c r="AQ1820" s="46" t="str">
        <f>TRIM(Table1[[#This Row],[Departments-Prgrams]])</f>
        <v/>
      </c>
      <c r="AR1820" s="46" t="str">
        <f>TRIM(Table1[[#This Row],[Grant]])</f>
        <v/>
      </c>
      <c r="AS1820" s="46" t="str">
        <f>TRIM(Table1[[#This Row],[Staff ID]])</f>
        <v/>
      </c>
      <c r="AT1820" s="46" t="str">
        <f>IF(TRIM(Table1[[#This Row],[Budget Code]])=0,"",TRIM(Table1[[#This Row],[Budget Code]]))</f>
        <v/>
      </c>
      <c r="AU1820" s="46" t="str">
        <f>IF(Table1[[#This Row],[Line Description]]&lt;&gt;"",Table1[[#This Row],[Line Description]],"")</f>
        <v/>
      </c>
      <c r="AV1820" s="46" t="str">
        <f>IF(Table1[[#This Row],[Cur_Amount Debit]]&gt;0,ROUND(Table1[[#This Row],[Cur_Amount Debit]],2),"")</f>
        <v/>
      </c>
      <c r="AW1820" s="46" t="str">
        <f>IF(Table1[[#This Row],[Cur_Amount Credit]]&gt;0,ROUND(Table1[[#This Row],[Cur_Amount Credit]],2),"")</f>
        <v/>
      </c>
      <c r="AX1820" s="46" t="str">
        <f>LEFT(Table1[[#This Row],[Cur]],3)</f>
        <v/>
      </c>
      <c r="AY1820" s="59"/>
      <c r="AZ1820" s="46"/>
      <c r="BA1820" s="46" t="str">
        <f>IF(Table1[[#This Row],[Cur]]&lt;&gt;"",IF(Table1[[#This Row],[Cur]]="USD","",ExchangeRate),"")</f>
        <v/>
      </c>
      <c r="BB1820" s="46" t="str">
        <f>IF(Table1[[#This Row],[Grant]]&lt;&gt;"",VLOOKUP(Table1[[#This Row],[Grant]],Grants!B:D,3),"")</f>
        <v/>
      </c>
      <c r="BC1820" s="46" t="str">
        <f>TRIM(Table1[[#This Row],[Vendor ID]])</f>
        <v/>
      </c>
      <c r="BD1820">
        <f>IF(Table1[[#This Row],[Reference Number]]=Q1819,BD1819,BD1819+1)</f>
        <v>0</v>
      </c>
    </row>
    <row r="1821" spans="1:56" ht="11.25" customHeight="1" x14ac:dyDescent="0.25">
      <c r="A1821" s="1"/>
      <c r="B1821" s="88" t="str">
        <f>IF(Table1[[#This Row],[Posting Date]]&lt;&gt;"",IF(Table1[[#This Row],[Reference Number]]=Q1820,B1820+1,1),"")</f>
        <v/>
      </c>
      <c r="C1821" s="61"/>
      <c r="D1821" s="61"/>
      <c r="E1821" s="138"/>
      <c r="F1821" s="141" t="str">
        <f>IFERROR(IF(VLOOKUP(Table1[[#This Row],[Budget Code Description]],Dimentions!$X$6:$AC$139,2,FALSE)="","",VLOOKUP(Table1[[#This Row],[Budget Code Description]],Dimentions!$X$6:$AC$139,2,FALSE)),"")</f>
        <v/>
      </c>
      <c r="G1821" s="141"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1" t="str">
        <f>IFERROR(VLOOKUP(Table1[[#This Row],[Budget Code Description]],Table6[#All],8,FALSE),"")</f>
        <v/>
      </c>
      <c r="L1821" s="63"/>
      <c r="M1821" s="65" t="str">
        <f>IFERROR(VLOOKUP(Table1[[#This Row],[Staff ID]],Table2[],2,FALSE),"")</f>
        <v/>
      </c>
      <c r="N1821" s="209" t="str">
        <f>IFERROR(IF(VLOOKUP(Table1[[#This Row],[Budget Code Description]],Dimentions!$X$6:$AC$134,4,FALSE)="","",VLOOKUP(Table1[[#This Row],[Budget Code Description]],Dimentions!$X$6:$AC$134,4,FALSE)),"")</f>
        <v/>
      </c>
      <c r="O1821" s="65" t="str">
        <f>IFERROR(VLOOKUP(Table1[[#This Row],[Vendor ID]],Table549[],2,FALSE),"")</f>
        <v/>
      </c>
      <c r="P1821" s="63"/>
      <c r="Q1821" s="141" t="str">
        <f>IF(Table1[[#This Row],[Posting Date]]&lt;&gt;"",$D$9,"")</f>
        <v/>
      </c>
      <c r="R1821" s="157" t="str">
        <f>IF(Table1[[#This Row],[Posting Date]]&lt;&gt;"",$D$10,"")</f>
        <v/>
      </c>
      <c r="S1821" s="66"/>
      <c r="T1821" s="63"/>
      <c r="U1821" s="67"/>
      <c r="V1821" s="67"/>
      <c r="W1821" s="67" t="str">
        <f t="shared" si="32"/>
        <v/>
      </c>
      <c r="X1821" s="159" t="str">
        <f>IF(E1821="","",(IF(Table1[[#This Row],[Cur]]="USD",Table1[[#This Row],[Cur_Amount Debit]],Table1[[#This Row],[Cur_Amount Debit]]/Table1[[#This Row],[Exchange Rate]])))</f>
        <v/>
      </c>
      <c r="Y1821" s="159" t="str">
        <f>IF(E1821="","",(IF(Table1[[#This Row],[Cur]]="USD",Table1[[#This Row],[Cur_Amount Credit]],Table1[[#This Row],[Cur_Amount Credit]]/ExchangeRate)))</f>
        <v/>
      </c>
      <c r="Z1821" s="201" t="str">
        <f>IF(E1821="","",(Table1[[#This Row],[Debit USD]]-Table1[[#This Row],[Credit USD]]))</f>
        <v/>
      </c>
      <c r="AA1821" s="226"/>
      <c r="AB1821" s="255"/>
      <c r="AC1821" s="1"/>
      <c r="AD1821" s="15"/>
      <c r="AE1821" s="15" t="str">
        <f>IF(AND(OR(Table1[[#This Row],[Account]]="15030",Table1[[#This Row],[Account]]="15035",Table1[[#This Row],[Account]]="20150"),Table1[[#This Row],[Vendor ID]]=""),1,"")</f>
        <v/>
      </c>
      <c r="AF1821" s="15"/>
      <c r="AG1821" s="15"/>
      <c r="AH1821" s="15"/>
      <c r="AI1821" s="46" t="str">
        <f>IF(Table1[[#This Row],[Posting Date]]&lt;&gt;"","GJ-"&amp;CountryID,"")</f>
        <v/>
      </c>
      <c r="AJ1821" s="59" t="str">
        <f>IF(Table1[[#This Row],[Posting Date]]&lt;&gt;"",Table1[[#This Row],[Posting Date]],"")</f>
        <v/>
      </c>
      <c r="AK1821" s="46"/>
      <c r="AL1821" s="46" t="str">
        <f>IF(Table1[[#This Row],[Description]]&lt;&gt;"",Table1[[#This Row],[Description]],"")</f>
        <v/>
      </c>
      <c r="AM1821" s="46" t="str">
        <f>IF(Table1[[#This Row],[Posting Date]]&lt;&gt;"",Table1[[#This Row],[Reference Number]],"")</f>
        <v/>
      </c>
      <c r="AN1821" s="46" t="str">
        <f>TRIM(Table1[[#This Row],[Line '#]])</f>
        <v/>
      </c>
      <c r="AO1821" s="46" t="str">
        <f>TRIM(Table1[[#This Row],[Account]])</f>
        <v/>
      </c>
      <c r="AP1821" s="46" t="str">
        <f>IF(Table1[[#This Row],[Posting Date]]&lt;&gt;"",$D$5,"")</f>
        <v/>
      </c>
      <c r="AQ1821" s="46" t="str">
        <f>TRIM(Table1[[#This Row],[Departments-Prgrams]])</f>
        <v/>
      </c>
      <c r="AR1821" s="46" t="str">
        <f>TRIM(Table1[[#This Row],[Grant]])</f>
        <v/>
      </c>
      <c r="AS1821" s="46" t="str">
        <f>TRIM(Table1[[#This Row],[Staff ID]])</f>
        <v/>
      </c>
      <c r="AT1821" s="46" t="str">
        <f>IF(TRIM(Table1[[#This Row],[Budget Code]])=0,"",TRIM(Table1[[#This Row],[Budget Code]]))</f>
        <v/>
      </c>
      <c r="AU1821" s="46" t="str">
        <f>IF(Table1[[#This Row],[Line Description]]&lt;&gt;"",Table1[[#This Row],[Line Description]],"")</f>
        <v/>
      </c>
      <c r="AV1821" s="46" t="str">
        <f>IF(Table1[[#This Row],[Cur_Amount Debit]]&gt;0,ROUND(Table1[[#This Row],[Cur_Amount Debit]],2),"")</f>
        <v/>
      </c>
      <c r="AW1821" s="46" t="str">
        <f>IF(Table1[[#This Row],[Cur_Amount Credit]]&gt;0,ROUND(Table1[[#This Row],[Cur_Amount Credit]],2),"")</f>
        <v/>
      </c>
      <c r="AX1821" s="46" t="str">
        <f>LEFT(Table1[[#This Row],[Cur]],3)</f>
        <v/>
      </c>
      <c r="AY1821" s="59"/>
      <c r="AZ1821" s="46"/>
      <c r="BA1821" s="46" t="str">
        <f>IF(Table1[[#This Row],[Cur]]&lt;&gt;"",IF(Table1[[#This Row],[Cur]]="USD","",ExchangeRate),"")</f>
        <v/>
      </c>
      <c r="BB1821" s="46" t="str">
        <f>IF(Table1[[#This Row],[Grant]]&lt;&gt;"",VLOOKUP(Table1[[#This Row],[Grant]],Grants!B:D,3),"")</f>
        <v/>
      </c>
      <c r="BC1821" s="46" t="str">
        <f>TRIM(Table1[[#This Row],[Vendor ID]])</f>
        <v/>
      </c>
      <c r="BD1821">
        <f>IF(Table1[[#This Row],[Reference Number]]=Q1820,BD1820,BD1820+1)</f>
        <v>0</v>
      </c>
    </row>
    <row r="1822" spans="1:56" ht="11.25" customHeight="1" x14ac:dyDescent="0.25">
      <c r="A1822" s="1"/>
      <c r="B1822" s="88" t="str">
        <f>IF(Table1[[#This Row],[Posting Date]]&lt;&gt;"",IF(Table1[[#This Row],[Reference Number]]=Q1821,B1821+1,1),"")</f>
        <v/>
      </c>
      <c r="C1822" s="61"/>
      <c r="D1822" s="61"/>
      <c r="E1822" s="138"/>
      <c r="F1822" s="141" t="str">
        <f>IFERROR(IF(VLOOKUP(Table1[[#This Row],[Budget Code Description]],Dimentions!$X$6:$AC$139,2,FALSE)="","",VLOOKUP(Table1[[#This Row],[Budget Code Description]],Dimentions!$X$6:$AC$139,2,FALSE)),"")</f>
        <v/>
      </c>
      <c r="G1822" s="141"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1" t="str">
        <f>IFERROR(VLOOKUP(Table1[[#This Row],[Budget Code Description]],Table6[#All],8,FALSE),"")</f>
        <v/>
      </c>
      <c r="L1822" s="63"/>
      <c r="M1822" s="65" t="str">
        <f>IFERROR(VLOOKUP(Table1[[#This Row],[Staff ID]],Table2[],2,FALSE),"")</f>
        <v/>
      </c>
      <c r="N1822" s="209" t="str">
        <f>IFERROR(IF(VLOOKUP(Table1[[#This Row],[Budget Code Description]],Dimentions!$X$6:$AC$134,4,FALSE)="","",VLOOKUP(Table1[[#This Row],[Budget Code Description]],Dimentions!$X$6:$AC$134,4,FALSE)),"")</f>
        <v/>
      </c>
      <c r="O1822" s="65" t="str">
        <f>IFERROR(VLOOKUP(Table1[[#This Row],[Vendor ID]],Table549[],2,FALSE),"")</f>
        <v/>
      </c>
      <c r="P1822" s="63"/>
      <c r="Q1822" s="141" t="str">
        <f>IF(Table1[[#This Row],[Posting Date]]&lt;&gt;"",$D$9,"")</f>
        <v/>
      </c>
      <c r="R1822" s="157" t="str">
        <f>IF(Table1[[#This Row],[Posting Date]]&lt;&gt;"",$D$10,"")</f>
        <v/>
      </c>
      <c r="S1822" s="66"/>
      <c r="T1822" s="63"/>
      <c r="U1822" s="67"/>
      <c r="V1822" s="67"/>
      <c r="W1822" s="67" t="str">
        <f t="shared" si="32"/>
        <v/>
      </c>
      <c r="X1822" s="159" t="str">
        <f>IF(E1822="","",(IF(Table1[[#This Row],[Cur]]="USD",Table1[[#This Row],[Cur_Amount Debit]],Table1[[#This Row],[Cur_Amount Debit]]/Table1[[#This Row],[Exchange Rate]])))</f>
        <v/>
      </c>
      <c r="Y1822" s="159" t="str">
        <f>IF(E1822="","",(IF(Table1[[#This Row],[Cur]]="USD",Table1[[#This Row],[Cur_Amount Credit]],Table1[[#This Row],[Cur_Amount Credit]]/ExchangeRate)))</f>
        <v/>
      </c>
      <c r="Z1822" s="201" t="str">
        <f>IF(E1822="","",(Table1[[#This Row],[Debit USD]]-Table1[[#This Row],[Credit USD]]))</f>
        <v/>
      </c>
      <c r="AA1822" s="226"/>
      <c r="AB1822" s="255"/>
      <c r="AC1822" s="1"/>
      <c r="AD1822" s="15"/>
      <c r="AE1822" s="15" t="str">
        <f>IF(AND(OR(Table1[[#This Row],[Account]]="15030",Table1[[#This Row],[Account]]="15035",Table1[[#This Row],[Account]]="20150"),Table1[[#This Row],[Vendor ID]]=""),1,"")</f>
        <v/>
      </c>
      <c r="AF1822" s="15"/>
      <c r="AG1822" s="15"/>
      <c r="AH1822" s="15"/>
      <c r="AI1822" s="46" t="str">
        <f>IF(Table1[[#This Row],[Posting Date]]&lt;&gt;"","GJ-"&amp;CountryID,"")</f>
        <v/>
      </c>
      <c r="AJ1822" s="59" t="str">
        <f>IF(Table1[[#This Row],[Posting Date]]&lt;&gt;"",Table1[[#This Row],[Posting Date]],"")</f>
        <v/>
      </c>
      <c r="AK1822" s="46"/>
      <c r="AL1822" s="46" t="str">
        <f>IF(Table1[[#This Row],[Description]]&lt;&gt;"",Table1[[#This Row],[Description]],"")</f>
        <v/>
      </c>
      <c r="AM1822" s="46" t="str">
        <f>IF(Table1[[#This Row],[Posting Date]]&lt;&gt;"",Table1[[#This Row],[Reference Number]],"")</f>
        <v/>
      </c>
      <c r="AN1822" s="46" t="str">
        <f>TRIM(Table1[[#This Row],[Line '#]])</f>
        <v/>
      </c>
      <c r="AO1822" s="46" t="str">
        <f>TRIM(Table1[[#This Row],[Account]])</f>
        <v/>
      </c>
      <c r="AP1822" s="46" t="str">
        <f>IF(Table1[[#This Row],[Posting Date]]&lt;&gt;"",$D$5,"")</f>
        <v/>
      </c>
      <c r="AQ1822" s="46" t="str">
        <f>TRIM(Table1[[#This Row],[Departments-Prgrams]])</f>
        <v/>
      </c>
      <c r="AR1822" s="46" t="str">
        <f>TRIM(Table1[[#This Row],[Grant]])</f>
        <v/>
      </c>
      <c r="AS1822" s="46" t="str">
        <f>TRIM(Table1[[#This Row],[Staff ID]])</f>
        <v/>
      </c>
      <c r="AT1822" s="46" t="str">
        <f>IF(TRIM(Table1[[#This Row],[Budget Code]])=0,"",TRIM(Table1[[#This Row],[Budget Code]]))</f>
        <v/>
      </c>
      <c r="AU1822" s="46" t="str">
        <f>IF(Table1[[#This Row],[Line Description]]&lt;&gt;"",Table1[[#This Row],[Line Description]],"")</f>
        <v/>
      </c>
      <c r="AV1822" s="46" t="str">
        <f>IF(Table1[[#This Row],[Cur_Amount Debit]]&gt;0,ROUND(Table1[[#This Row],[Cur_Amount Debit]],2),"")</f>
        <v/>
      </c>
      <c r="AW1822" s="46" t="str">
        <f>IF(Table1[[#This Row],[Cur_Amount Credit]]&gt;0,ROUND(Table1[[#This Row],[Cur_Amount Credit]],2),"")</f>
        <v/>
      </c>
      <c r="AX1822" s="46" t="str">
        <f>LEFT(Table1[[#This Row],[Cur]],3)</f>
        <v/>
      </c>
      <c r="AY1822" s="59"/>
      <c r="AZ1822" s="46"/>
      <c r="BA1822" s="46" t="str">
        <f>IF(Table1[[#This Row],[Cur]]&lt;&gt;"",IF(Table1[[#This Row],[Cur]]="USD","",ExchangeRate),"")</f>
        <v/>
      </c>
      <c r="BB1822" s="46" t="str">
        <f>IF(Table1[[#This Row],[Grant]]&lt;&gt;"",VLOOKUP(Table1[[#This Row],[Grant]],Grants!B:D,3),"")</f>
        <v/>
      </c>
      <c r="BC1822" s="46" t="str">
        <f>TRIM(Table1[[#This Row],[Vendor ID]])</f>
        <v/>
      </c>
      <c r="BD1822">
        <f>IF(Table1[[#This Row],[Reference Number]]=Q1821,BD1821,BD1821+1)</f>
        <v>0</v>
      </c>
    </row>
    <row r="1823" spans="1:56" ht="11.25" customHeight="1" x14ac:dyDescent="0.25">
      <c r="A1823" s="1"/>
      <c r="B1823" s="88" t="str">
        <f>IF(Table1[[#This Row],[Posting Date]]&lt;&gt;"",IF(Table1[[#This Row],[Reference Number]]=Q1822,B1822+1,1),"")</f>
        <v/>
      </c>
      <c r="C1823" s="61"/>
      <c r="D1823" s="61"/>
      <c r="E1823" s="138"/>
      <c r="F1823" s="141" t="str">
        <f>IFERROR(IF(VLOOKUP(Table1[[#This Row],[Budget Code Description]],Dimentions!$X$6:$AC$139,2,FALSE)="","",VLOOKUP(Table1[[#This Row],[Budget Code Description]],Dimentions!$X$6:$AC$139,2,FALSE)),"")</f>
        <v/>
      </c>
      <c r="G1823" s="141"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1" t="str">
        <f>IFERROR(VLOOKUP(Table1[[#This Row],[Budget Code Description]],Table6[#All],8,FALSE),"")</f>
        <v/>
      </c>
      <c r="L1823" s="63"/>
      <c r="M1823" s="65" t="str">
        <f>IFERROR(VLOOKUP(Table1[[#This Row],[Staff ID]],Table2[],2,FALSE),"")</f>
        <v/>
      </c>
      <c r="N1823" s="209" t="str">
        <f>IFERROR(IF(VLOOKUP(Table1[[#This Row],[Budget Code Description]],Dimentions!$X$6:$AC$134,4,FALSE)="","",VLOOKUP(Table1[[#This Row],[Budget Code Description]],Dimentions!$X$6:$AC$134,4,FALSE)),"")</f>
        <v/>
      </c>
      <c r="O1823" s="65" t="str">
        <f>IFERROR(VLOOKUP(Table1[[#This Row],[Vendor ID]],Table549[],2,FALSE),"")</f>
        <v/>
      </c>
      <c r="P1823" s="63"/>
      <c r="Q1823" s="141" t="str">
        <f>IF(Table1[[#This Row],[Posting Date]]&lt;&gt;"",$D$9,"")</f>
        <v/>
      </c>
      <c r="R1823" s="157" t="str">
        <f>IF(Table1[[#This Row],[Posting Date]]&lt;&gt;"",$D$10,"")</f>
        <v/>
      </c>
      <c r="S1823" s="66"/>
      <c r="T1823" s="63"/>
      <c r="U1823" s="67"/>
      <c r="V1823" s="67"/>
      <c r="W1823" s="67" t="str">
        <f t="shared" si="32"/>
        <v/>
      </c>
      <c r="X1823" s="159" t="str">
        <f>IF(E1823="","",(IF(Table1[[#This Row],[Cur]]="USD",Table1[[#This Row],[Cur_Amount Debit]],Table1[[#This Row],[Cur_Amount Debit]]/Table1[[#This Row],[Exchange Rate]])))</f>
        <v/>
      </c>
      <c r="Y1823" s="159" t="str">
        <f>IF(E1823="","",(IF(Table1[[#This Row],[Cur]]="USD",Table1[[#This Row],[Cur_Amount Credit]],Table1[[#This Row],[Cur_Amount Credit]]/ExchangeRate)))</f>
        <v/>
      </c>
      <c r="Z1823" s="201" t="str">
        <f>IF(E1823="","",(Table1[[#This Row],[Debit USD]]-Table1[[#This Row],[Credit USD]]))</f>
        <v/>
      </c>
      <c r="AA1823" s="226"/>
      <c r="AB1823" s="255"/>
      <c r="AC1823" s="1"/>
      <c r="AD1823" s="15"/>
      <c r="AE1823" s="15" t="str">
        <f>IF(AND(OR(Table1[[#This Row],[Account]]="15030",Table1[[#This Row],[Account]]="15035",Table1[[#This Row],[Account]]="20150"),Table1[[#This Row],[Vendor ID]]=""),1,"")</f>
        <v/>
      </c>
      <c r="AF1823" s="15"/>
      <c r="AG1823" s="15"/>
      <c r="AH1823" s="15"/>
      <c r="AI1823" s="46" t="str">
        <f>IF(Table1[[#This Row],[Posting Date]]&lt;&gt;"","GJ-"&amp;CountryID,"")</f>
        <v/>
      </c>
      <c r="AJ1823" s="59" t="str">
        <f>IF(Table1[[#This Row],[Posting Date]]&lt;&gt;"",Table1[[#This Row],[Posting Date]],"")</f>
        <v/>
      </c>
      <c r="AK1823" s="46"/>
      <c r="AL1823" s="46" t="str">
        <f>IF(Table1[[#This Row],[Description]]&lt;&gt;"",Table1[[#This Row],[Description]],"")</f>
        <v/>
      </c>
      <c r="AM1823" s="46" t="str">
        <f>IF(Table1[[#This Row],[Posting Date]]&lt;&gt;"",Table1[[#This Row],[Reference Number]],"")</f>
        <v/>
      </c>
      <c r="AN1823" s="46" t="str">
        <f>TRIM(Table1[[#This Row],[Line '#]])</f>
        <v/>
      </c>
      <c r="AO1823" s="46" t="str">
        <f>TRIM(Table1[[#This Row],[Account]])</f>
        <v/>
      </c>
      <c r="AP1823" s="46" t="str">
        <f>IF(Table1[[#This Row],[Posting Date]]&lt;&gt;"",$D$5,"")</f>
        <v/>
      </c>
      <c r="AQ1823" s="46" t="str">
        <f>TRIM(Table1[[#This Row],[Departments-Prgrams]])</f>
        <v/>
      </c>
      <c r="AR1823" s="46" t="str">
        <f>TRIM(Table1[[#This Row],[Grant]])</f>
        <v/>
      </c>
      <c r="AS1823" s="46" t="str">
        <f>TRIM(Table1[[#This Row],[Staff ID]])</f>
        <v/>
      </c>
      <c r="AT1823" s="46" t="str">
        <f>IF(TRIM(Table1[[#This Row],[Budget Code]])=0,"",TRIM(Table1[[#This Row],[Budget Code]]))</f>
        <v/>
      </c>
      <c r="AU1823" s="46" t="str">
        <f>IF(Table1[[#This Row],[Line Description]]&lt;&gt;"",Table1[[#This Row],[Line Description]],"")</f>
        <v/>
      </c>
      <c r="AV1823" s="46" t="str">
        <f>IF(Table1[[#This Row],[Cur_Amount Debit]]&gt;0,ROUND(Table1[[#This Row],[Cur_Amount Debit]],2),"")</f>
        <v/>
      </c>
      <c r="AW1823" s="46" t="str">
        <f>IF(Table1[[#This Row],[Cur_Amount Credit]]&gt;0,ROUND(Table1[[#This Row],[Cur_Amount Credit]],2),"")</f>
        <v/>
      </c>
      <c r="AX1823" s="46" t="str">
        <f>LEFT(Table1[[#This Row],[Cur]],3)</f>
        <v/>
      </c>
      <c r="AY1823" s="59"/>
      <c r="AZ1823" s="46"/>
      <c r="BA1823" s="46" t="str">
        <f>IF(Table1[[#This Row],[Cur]]&lt;&gt;"",IF(Table1[[#This Row],[Cur]]="USD","",ExchangeRate),"")</f>
        <v/>
      </c>
      <c r="BB1823" s="46" t="str">
        <f>IF(Table1[[#This Row],[Grant]]&lt;&gt;"",VLOOKUP(Table1[[#This Row],[Grant]],Grants!B:D,3),"")</f>
        <v/>
      </c>
      <c r="BC1823" s="46" t="str">
        <f>TRIM(Table1[[#This Row],[Vendor ID]])</f>
        <v/>
      </c>
      <c r="BD1823">
        <f>IF(Table1[[#This Row],[Reference Number]]=Q1822,BD1822,BD1822+1)</f>
        <v>0</v>
      </c>
    </row>
    <row r="1824" spans="1:56" ht="11.25" customHeight="1" x14ac:dyDescent="0.25">
      <c r="A1824" s="1"/>
      <c r="B1824" s="88" t="str">
        <f>IF(Table1[[#This Row],[Posting Date]]&lt;&gt;"",IF(Table1[[#This Row],[Reference Number]]=Q1823,B1823+1,1),"")</f>
        <v/>
      </c>
      <c r="C1824" s="61"/>
      <c r="D1824" s="61"/>
      <c r="E1824" s="138"/>
      <c r="F1824" s="141" t="str">
        <f>IFERROR(IF(VLOOKUP(Table1[[#This Row],[Budget Code Description]],Dimentions!$X$6:$AC$139,2,FALSE)="","",VLOOKUP(Table1[[#This Row],[Budget Code Description]],Dimentions!$X$6:$AC$139,2,FALSE)),"")</f>
        <v/>
      </c>
      <c r="G1824" s="141"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1" t="str">
        <f>IFERROR(VLOOKUP(Table1[[#This Row],[Budget Code Description]],Table6[#All],8,FALSE),"")</f>
        <v/>
      </c>
      <c r="L1824" s="63"/>
      <c r="M1824" s="65" t="str">
        <f>IFERROR(VLOOKUP(Table1[[#This Row],[Staff ID]],Table2[],2,FALSE),"")</f>
        <v/>
      </c>
      <c r="N1824" s="209" t="str">
        <f>IFERROR(IF(VLOOKUP(Table1[[#This Row],[Budget Code Description]],Dimentions!$X$6:$AC$134,4,FALSE)="","",VLOOKUP(Table1[[#This Row],[Budget Code Description]],Dimentions!$X$6:$AC$134,4,FALSE)),"")</f>
        <v/>
      </c>
      <c r="O1824" s="65" t="str">
        <f>IFERROR(VLOOKUP(Table1[[#This Row],[Vendor ID]],Table549[],2,FALSE),"")</f>
        <v/>
      </c>
      <c r="P1824" s="63"/>
      <c r="Q1824" s="141" t="str">
        <f>IF(Table1[[#This Row],[Posting Date]]&lt;&gt;"",$D$9,"")</f>
        <v/>
      </c>
      <c r="R1824" s="157" t="str">
        <f>IF(Table1[[#This Row],[Posting Date]]&lt;&gt;"",$D$10,"")</f>
        <v/>
      </c>
      <c r="S1824" s="66"/>
      <c r="T1824" s="63"/>
      <c r="U1824" s="67"/>
      <c r="V1824" s="67"/>
      <c r="W1824" s="67" t="str">
        <f t="shared" si="32"/>
        <v/>
      </c>
      <c r="X1824" s="159" t="str">
        <f>IF(E1824="","",(IF(Table1[[#This Row],[Cur]]="USD",Table1[[#This Row],[Cur_Amount Debit]],Table1[[#This Row],[Cur_Amount Debit]]/Table1[[#This Row],[Exchange Rate]])))</f>
        <v/>
      </c>
      <c r="Y1824" s="159" t="str">
        <f>IF(E1824="","",(IF(Table1[[#This Row],[Cur]]="USD",Table1[[#This Row],[Cur_Amount Credit]],Table1[[#This Row],[Cur_Amount Credit]]/ExchangeRate)))</f>
        <v/>
      </c>
      <c r="Z1824" s="201" t="str">
        <f>IF(E1824="","",(Table1[[#This Row],[Debit USD]]-Table1[[#This Row],[Credit USD]]))</f>
        <v/>
      </c>
      <c r="AA1824" s="226"/>
      <c r="AB1824" s="255"/>
      <c r="AC1824" s="1"/>
      <c r="AD1824" s="15"/>
      <c r="AE1824" s="15" t="str">
        <f>IF(AND(OR(Table1[[#This Row],[Account]]="15030",Table1[[#This Row],[Account]]="15035",Table1[[#This Row],[Account]]="20150"),Table1[[#This Row],[Vendor ID]]=""),1,"")</f>
        <v/>
      </c>
      <c r="AF1824" s="15"/>
      <c r="AG1824" s="15"/>
      <c r="AH1824" s="15"/>
      <c r="AI1824" s="46" t="str">
        <f>IF(Table1[[#This Row],[Posting Date]]&lt;&gt;"","GJ-"&amp;CountryID,"")</f>
        <v/>
      </c>
      <c r="AJ1824" s="59" t="str">
        <f>IF(Table1[[#This Row],[Posting Date]]&lt;&gt;"",Table1[[#This Row],[Posting Date]],"")</f>
        <v/>
      </c>
      <c r="AK1824" s="46"/>
      <c r="AL1824" s="46" t="str">
        <f>IF(Table1[[#This Row],[Description]]&lt;&gt;"",Table1[[#This Row],[Description]],"")</f>
        <v/>
      </c>
      <c r="AM1824" s="46" t="str">
        <f>IF(Table1[[#This Row],[Posting Date]]&lt;&gt;"",Table1[[#This Row],[Reference Number]],"")</f>
        <v/>
      </c>
      <c r="AN1824" s="46" t="str">
        <f>TRIM(Table1[[#This Row],[Line '#]])</f>
        <v/>
      </c>
      <c r="AO1824" s="46" t="str">
        <f>TRIM(Table1[[#This Row],[Account]])</f>
        <v/>
      </c>
      <c r="AP1824" s="46" t="str">
        <f>IF(Table1[[#This Row],[Posting Date]]&lt;&gt;"",$D$5,"")</f>
        <v/>
      </c>
      <c r="AQ1824" s="46" t="str">
        <f>TRIM(Table1[[#This Row],[Departments-Prgrams]])</f>
        <v/>
      </c>
      <c r="AR1824" s="46" t="str">
        <f>TRIM(Table1[[#This Row],[Grant]])</f>
        <v/>
      </c>
      <c r="AS1824" s="46" t="str">
        <f>TRIM(Table1[[#This Row],[Staff ID]])</f>
        <v/>
      </c>
      <c r="AT1824" s="46" t="str">
        <f>IF(TRIM(Table1[[#This Row],[Budget Code]])=0,"",TRIM(Table1[[#This Row],[Budget Code]]))</f>
        <v/>
      </c>
      <c r="AU1824" s="46" t="str">
        <f>IF(Table1[[#This Row],[Line Description]]&lt;&gt;"",Table1[[#This Row],[Line Description]],"")</f>
        <v/>
      </c>
      <c r="AV1824" s="46" t="str">
        <f>IF(Table1[[#This Row],[Cur_Amount Debit]]&gt;0,ROUND(Table1[[#This Row],[Cur_Amount Debit]],2),"")</f>
        <v/>
      </c>
      <c r="AW1824" s="46" t="str">
        <f>IF(Table1[[#This Row],[Cur_Amount Credit]]&gt;0,ROUND(Table1[[#This Row],[Cur_Amount Credit]],2),"")</f>
        <v/>
      </c>
      <c r="AX1824" s="46" t="str">
        <f>LEFT(Table1[[#This Row],[Cur]],3)</f>
        <v/>
      </c>
      <c r="AY1824" s="59"/>
      <c r="AZ1824" s="46"/>
      <c r="BA1824" s="46" t="str">
        <f>IF(Table1[[#This Row],[Cur]]&lt;&gt;"",IF(Table1[[#This Row],[Cur]]="USD","",ExchangeRate),"")</f>
        <v/>
      </c>
      <c r="BB1824" s="46" t="str">
        <f>IF(Table1[[#This Row],[Grant]]&lt;&gt;"",VLOOKUP(Table1[[#This Row],[Grant]],Grants!B:D,3),"")</f>
        <v/>
      </c>
      <c r="BC1824" s="46" t="str">
        <f>TRIM(Table1[[#This Row],[Vendor ID]])</f>
        <v/>
      </c>
      <c r="BD1824">
        <f>IF(Table1[[#This Row],[Reference Number]]=Q1823,BD1823,BD1823+1)</f>
        <v>0</v>
      </c>
    </row>
    <row r="1825" spans="1:56" ht="11.25" customHeight="1" x14ac:dyDescent="0.25">
      <c r="A1825" s="1"/>
      <c r="B1825" s="88" t="str">
        <f>IF(Table1[[#This Row],[Posting Date]]&lt;&gt;"",IF(Table1[[#This Row],[Reference Number]]=Q1824,B1824+1,1),"")</f>
        <v/>
      </c>
      <c r="C1825" s="61"/>
      <c r="D1825" s="61"/>
      <c r="E1825" s="138"/>
      <c r="F1825" s="141" t="str">
        <f>IFERROR(IF(VLOOKUP(Table1[[#This Row],[Budget Code Description]],Dimentions!$X$6:$AC$139,2,FALSE)="","",VLOOKUP(Table1[[#This Row],[Budget Code Description]],Dimentions!$X$6:$AC$139,2,FALSE)),"")</f>
        <v/>
      </c>
      <c r="G1825" s="141"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1" t="str">
        <f>IFERROR(VLOOKUP(Table1[[#This Row],[Budget Code Description]],Table6[#All],8,FALSE),"")</f>
        <v/>
      </c>
      <c r="L1825" s="63"/>
      <c r="M1825" s="65" t="str">
        <f>IFERROR(VLOOKUP(Table1[[#This Row],[Staff ID]],Table2[],2,FALSE),"")</f>
        <v/>
      </c>
      <c r="N1825" s="209" t="str">
        <f>IFERROR(IF(VLOOKUP(Table1[[#This Row],[Budget Code Description]],Dimentions!$X$6:$AC$134,4,FALSE)="","",VLOOKUP(Table1[[#This Row],[Budget Code Description]],Dimentions!$X$6:$AC$134,4,FALSE)),"")</f>
        <v/>
      </c>
      <c r="O1825" s="65" t="str">
        <f>IFERROR(VLOOKUP(Table1[[#This Row],[Vendor ID]],Table549[],2,FALSE),"")</f>
        <v/>
      </c>
      <c r="P1825" s="63"/>
      <c r="Q1825" s="141" t="str">
        <f>IF(Table1[[#This Row],[Posting Date]]&lt;&gt;"",$D$9,"")</f>
        <v/>
      </c>
      <c r="R1825" s="157" t="str">
        <f>IF(Table1[[#This Row],[Posting Date]]&lt;&gt;"",$D$10,"")</f>
        <v/>
      </c>
      <c r="S1825" s="66"/>
      <c r="T1825" s="63"/>
      <c r="U1825" s="67"/>
      <c r="V1825" s="67"/>
      <c r="W1825" s="67" t="str">
        <f t="shared" si="32"/>
        <v/>
      </c>
      <c r="X1825" s="159" t="str">
        <f>IF(E1825="","",(IF(Table1[[#This Row],[Cur]]="USD",Table1[[#This Row],[Cur_Amount Debit]],Table1[[#This Row],[Cur_Amount Debit]]/Table1[[#This Row],[Exchange Rate]])))</f>
        <v/>
      </c>
      <c r="Y1825" s="159" t="str">
        <f>IF(E1825="","",(IF(Table1[[#This Row],[Cur]]="USD",Table1[[#This Row],[Cur_Amount Credit]],Table1[[#This Row],[Cur_Amount Credit]]/ExchangeRate)))</f>
        <v/>
      </c>
      <c r="Z1825" s="201" t="str">
        <f>IF(E1825="","",(Table1[[#This Row],[Debit USD]]-Table1[[#This Row],[Credit USD]]))</f>
        <v/>
      </c>
      <c r="AA1825" s="226"/>
      <c r="AB1825" s="255"/>
      <c r="AC1825" s="1"/>
      <c r="AD1825" s="15"/>
      <c r="AE1825" s="15" t="str">
        <f>IF(AND(OR(Table1[[#This Row],[Account]]="15030",Table1[[#This Row],[Account]]="15035",Table1[[#This Row],[Account]]="20150"),Table1[[#This Row],[Vendor ID]]=""),1,"")</f>
        <v/>
      </c>
      <c r="AF1825" s="15"/>
      <c r="AG1825" s="15"/>
      <c r="AH1825" s="15"/>
      <c r="AI1825" s="46" t="str">
        <f>IF(Table1[[#This Row],[Posting Date]]&lt;&gt;"","GJ-"&amp;CountryID,"")</f>
        <v/>
      </c>
      <c r="AJ1825" s="59" t="str">
        <f>IF(Table1[[#This Row],[Posting Date]]&lt;&gt;"",Table1[[#This Row],[Posting Date]],"")</f>
        <v/>
      </c>
      <c r="AK1825" s="46"/>
      <c r="AL1825" s="46" t="str">
        <f>IF(Table1[[#This Row],[Description]]&lt;&gt;"",Table1[[#This Row],[Description]],"")</f>
        <v/>
      </c>
      <c r="AM1825" s="46" t="str">
        <f>IF(Table1[[#This Row],[Posting Date]]&lt;&gt;"",Table1[[#This Row],[Reference Number]],"")</f>
        <v/>
      </c>
      <c r="AN1825" s="46" t="str">
        <f>TRIM(Table1[[#This Row],[Line '#]])</f>
        <v/>
      </c>
      <c r="AO1825" s="46" t="str">
        <f>TRIM(Table1[[#This Row],[Account]])</f>
        <v/>
      </c>
      <c r="AP1825" s="46" t="str">
        <f>IF(Table1[[#This Row],[Posting Date]]&lt;&gt;"",$D$5,"")</f>
        <v/>
      </c>
      <c r="AQ1825" s="46" t="str">
        <f>TRIM(Table1[[#This Row],[Departments-Prgrams]])</f>
        <v/>
      </c>
      <c r="AR1825" s="46" t="str">
        <f>TRIM(Table1[[#This Row],[Grant]])</f>
        <v/>
      </c>
      <c r="AS1825" s="46" t="str">
        <f>TRIM(Table1[[#This Row],[Staff ID]])</f>
        <v/>
      </c>
      <c r="AT1825" s="46" t="str">
        <f>IF(TRIM(Table1[[#This Row],[Budget Code]])=0,"",TRIM(Table1[[#This Row],[Budget Code]]))</f>
        <v/>
      </c>
      <c r="AU1825" s="46" t="str">
        <f>IF(Table1[[#This Row],[Line Description]]&lt;&gt;"",Table1[[#This Row],[Line Description]],"")</f>
        <v/>
      </c>
      <c r="AV1825" s="46" t="str">
        <f>IF(Table1[[#This Row],[Cur_Amount Debit]]&gt;0,ROUND(Table1[[#This Row],[Cur_Amount Debit]],2),"")</f>
        <v/>
      </c>
      <c r="AW1825" s="46" t="str">
        <f>IF(Table1[[#This Row],[Cur_Amount Credit]]&gt;0,ROUND(Table1[[#This Row],[Cur_Amount Credit]],2),"")</f>
        <v/>
      </c>
      <c r="AX1825" s="46" t="str">
        <f>LEFT(Table1[[#This Row],[Cur]],3)</f>
        <v/>
      </c>
      <c r="AY1825" s="59"/>
      <c r="AZ1825" s="46"/>
      <c r="BA1825" s="46" t="str">
        <f>IF(Table1[[#This Row],[Cur]]&lt;&gt;"",IF(Table1[[#This Row],[Cur]]="USD","",ExchangeRate),"")</f>
        <v/>
      </c>
      <c r="BB1825" s="46" t="str">
        <f>IF(Table1[[#This Row],[Grant]]&lt;&gt;"",VLOOKUP(Table1[[#This Row],[Grant]],Grants!B:D,3),"")</f>
        <v/>
      </c>
      <c r="BC1825" s="46" t="str">
        <f>TRIM(Table1[[#This Row],[Vendor ID]])</f>
        <v/>
      </c>
      <c r="BD1825">
        <f>IF(Table1[[#This Row],[Reference Number]]=Q1824,BD1824,BD1824+1)</f>
        <v>0</v>
      </c>
    </row>
    <row r="1826" spans="1:56" ht="11.25" customHeight="1" x14ac:dyDescent="0.25">
      <c r="A1826" s="1"/>
      <c r="B1826" s="88" t="str">
        <f>IF(Table1[[#This Row],[Posting Date]]&lt;&gt;"",IF(Table1[[#This Row],[Reference Number]]=Q1825,B1825+1,1),"")</f>
        <v/>
      </c>
      <c r="C1826" s="61"/>
      <c r="D1826" s="61"/>
      <c r="E1826" s="138"/>
      <c r="F1826" s="141" t="str">
        <f>IFERROR(IF(VLOOKUP(Table1[[#This Row],[Budget Code Description]],Dimentions!$X$6:$AC$139,2,FALSE)="","",VLOOKUP(Table1[[#This Row],[Budget Code Description]],Dimentions!$X$6:$AC$139,2,FALSE)),"")</f>
        <v/>
      </c>
      <c r="G1826" s="141"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1" t="str">
        <f>IFERROR(VLOOKUP(Table1[[#This Row],[Budget Code Description]],Table6[#All],8,FALSE),"")</f>
        <v/>
      </c>
      <c r="L1826" s="63"/>
      <c r="M1826" s="65" t="str">
        <f>IFERROR(VLOOKUP(Table1[[#This Row],[Staff ID]],Table2[],2,FALSE),"")</f>
        <v/>
      </c>
      <c r="N1826" s="209" t="str">
        <f>IFERROR(IF(VLOOKUP(Table1[[#This Row],[Budget Code Description]],Dimentions!$X$6:$AC$134,4,FALSE)="","",VLOOKUP(Table1[[#This Row],[Budget Code Description]],Dimentions!$X$6:$AC$134,4,FALSE)),"")</f>
        <v/>
      </c>
      <c r="O1826" s="65" t="str">
        <f>IFERROR(VLOOKUP(Table1[[#This Row],[Vendor ID]],Table549[],2,FALSE),"")</f>
        <v/>
      </c>
      <c r="P1826" s="63"/>
      <c r="Q1826" s="141" t="str">
        <f>IF(Table1[[#This Row],[Posting Date]]&lt;&gt;"",$D$9,"")</f>
        <v/>
      </c>
      <c r="R1826" s="157" t="str">
        <f>IF(Table1[[#This Row],[Posting Date]]&lt;&gt;"",$D$10,"")</f>
        <v/>
      </c>
      <c r="S1826" s="66"/>
      <c r="T1826" s="63"/>
      <c r="U1826" s="67"/>
      <c r="V1826" s="67"/>
      <c r="W1826" s="67" t="str">
        <f t="shared" si="32"/>
        <v/>
      </c>
      <c r="X1826" s="159" t="str">
        <f>IF(E1826="","",(IF(Table1[[#This Row],[Cur]]="USD",Table1[[#This Row],[Cur_Amount Debit]],Table1[[#This Row],[Cur_Amount Debit]]/Table1[[#This Row],[Exchange Rate]])))</f>
        <v/>
      </c>
      <c r="Y1826" s="159" t="str">
        <f>IF(E1826="","",(IF(Table1[[#This Row],[Cur]]="USD",Table1[[#This Row],[Cur_Amount Credit]],Table1[[#This Row],[Cur_Amount Credit]]/ExchangeRate)))</f>
        <v/>
      </c>
      <c r="Z1826" s="201" t="str">
        <f>IF(E1826="","",(Table1[[#This Row],[Debit USD]]-Table1[[#This Row],[Credit USD]]))</f>
        <v/>
      </c>
      <c r="AA1826" s="226"/>
      <c r="AB1826" s="255"/>
      <c r="AC1826" s="1"/>
      <c r="AD1826" s="15"/>
      <c r="AE1826" s="15" t="str">
        <f>IF(AND(OR(Table1[[#This Row],[Account]]="15030",Table1[[#This Row],[Account]]="15035",Table1[[#This Row],[Account]]="20150"),Table1[[#This Row],[Vendor ID]]=""),1,"")</f>
        <v/>
      </c>
      <c r="AF1826" s="15"/>
      <c r="AG1826" s="15"/>
      <c r="AH1826" s="15"/>
      <c r="AI1826" s="46" t="str">
        <f>IF(Table1[[#This Row],[Posting Date]]&lt;&gt;"","GJ-"&amp;CountryID,"")</f>
        <v/>
      </c>
      <c r="AJ1826" s="59" t="str">
        <f>IF(Table1[[#This Row],[Posting Date]]&lt;&gt;"",Table1[[#This Row],[Posting Date]],"")</f>
        <v/>
      </c>
      <c r="AK1826" s="46"/>
      <c r="AL1826" s="46" t="str">
        <f>IF(Table1[[#This Row],[Description]]&lt;&gt;"",Table1[[#This Row],[Description]],"")</f>
        <v/>
      </c>
      <c r="AM1826" s="46" t="str">
        <f>IF(Table1[[#This Row],[Posting Date]]&lt;&gt;"",Table1[[#This Row],[Reference Number]],"")</f>
        <v/>
      </c>
      <c r="AN1826" s="46" t="str">
        <f>TRIM(Table1[[#This Row],[Line '#]])</f>
        <v/>
      </c>
      <c r="AO1826" s="46" t="str">
        <f>TRIM(Table1[[#This Row],[Account]])</f>
        <v/>
      </c>
      <c r="AP1826" s="46" t="str">
        <f>IF(Table1[[#This Row],[Posting Date]]&lt;&gt;"",$D$5,"")</f>
        <v/>
      </c>
      <c r="AQ1826" s="46" t="str">
        <f>TRIM(Table1[[#This Row],[Departments-Prgrams]])</f>
        <v/>
      </c>
      <c r="AR1826" s="46" t="str">
        <f>TRIM(Table1[[#This Row],[Grant]])</f>
        <v/>
      </c>
      <c r="AS1826" s="46" t="str">
        <f>TRIM(Table1[[#This Row],[Staff ID]])</f>
        <v/>
      </c>
      <c r="AT1826" s="46" t="str">
        <f>IF(TRIM(Table1[[#This Row],[Budget Code]])=0,"",TRIM(Table1[[#This Row],[Budget Code]]))</f>
        <v/>
      </c>
      <c r="AU1826" s="46" t="str">
        <f>IF(Table1[[#This Row],[Line Description]]&lt;&gt;"",Table1[[#This Row],[Line Description]],"")</f>
        <v/>
      </c>
      <c r="AV1826" s="46" t="str">
        <f>IF(Table1[[#This Row],[Cur_Amount Debit]]&gt;0,ROUND(Table1[[#This Row],[Cur_Amount Debit]],2),"")</f>
        <v/>
      </c>
      <c r="AW1826" s="46" t="str">
        <f>IF(Table1[[#This Row],[Cur_Amount Credit]]&gt;0,ROUND(Table1[[#This Row],[Cur_Amount Credit]],2),"")</f>
        <v/>
      </c>
      <c r="AX1826" s="46" t="str">
        <f>LEFT(Table1[[#This Row],[Cur]],3)</f>
        <v/>
      </c>
      <c r="AY1826" s="59"/>
      <c r="AZ1826" s="46"/>
      <c r="BA1826" s="46" t="str">
        <f>IF(Table1[[#This Row],[Cur]]&lt;&gt;"",IF(Table1[[#This Row],[Cur]]="USD","",ExchangeRate),"")</f>
        <v/>
      </c>
      <c r="BB1826" s="46" t="str">
        <f>IF(Table1[[#This Row],[Grant]]&lt;&gt;"",VLOOKUP(Table1[[#This Row],[Grant]],Grants!B:D,3),"")</f>
        <v/>
      </c>
      <c r="BC1826" s="46" t="str">
        <f>TRIM(Table1[[#This Row],[Vendor ID]])</f>
        <v/>
      </c>
      <c r="BD1826">
        <f>IF(Table1[[#This Row],[Reference Number]]=Q1825,BD1825,BD1825+1)</f>
        <v>0</v>
      </c>
    </row>
    <row r="1827" spans="1:56" ht="11.25" customHeight="1" x14ac:dyDescent="0.25">
      <c r="A1827" s="1"/>
      <c r="B1827" s="88" t="str">
        <f>IF(Table1[[#This Row],[Posting Date]]&lt;&gt;"",IF(Table1[[#This Row],[Reference Number]]=Q1826,B1826+1,1),"")</f>
        <v/>
      </c>
      <c r="C1827" s="61"/>
      <c r="D1827" s="61"/>
      <c r="E1827" s="138"/>
      <c r="F1827" s="141" t="str">
        <f>IFERROR(IF(VLOOKUP(Table1[[#This Row],[Budget Code Description]],Dimentions!$X$6:$AC$139,2,FALSE)="","",VLOOKUP(Table1[[#This Row],[Budget Code Description]],Dimentions!$X$6:$AC$139,2,FALSE)),"")</f>
        <v/>
      </c>
      <c r="G1827" s="141"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1" t="str">
        <f>IFERROR(VLOOKUP(Table1[[#This Row],[Budget Code Description]],Table6[#All],8,FALSE),"")</f>
        <v/>
      </c>
      <c r="L1827" s="63"/>
      <c r="M1827" s="65" t="str">
        <f>IFERROR(VLOOKUP(Table1[[#This Row],[Staff ID]],Table2[],2,FALSE),"")</f>
        <v/>
      </c>
      <c r="N1827" s="209" t="str">
        <f>IFERROR(IF(VLOOKUP(Table1[[#This Row],[Budget Code Description]],Dimentions!$X$6:$AC$134,4,FALSE)="","",VLOOKUP(Table1[[#This Row],[Budget Code Description]],Dimentions!$X$6:$AC$134,4,FALSE)),"")</f>
        <v/>
      </c>
      <c r="O1827" s="65" t="str">
        <f>IFERROR(VLOOKUP(Table1[[#This Row],[Vendor ID]],Table549[],2,FALSE),"")</f>
        <v/>
      </c>
      <c r="P1827" s="63"/>
      <c r="Q1827" s="141" t="str">
        <f>IF(Table1[[#This Row],[Posting Date]]&lt;&gt;"",$D$9,"")</f>
        <v/>
      </c>
      <c r="R1827" s="157" t="str">
        <f>IF(Table1[[#This Row],[Posting Date]]&lt;&gt;"",$D$10,"")</f>
        <v/>
      </c>
      <c r="S1827" s="66"/>
      <c r="T1827" s="63"/>
      <c r="U1827" s="67"/>
      <c r="V1827" s="67"/>
      <c r="W1827" s="67" t="str">
        <f t="shared" si="32"/>
        <v/>
      </c>
      <c r="X1827" s="159" t="str">
        <f>IF(E1827="","",(IF(Table1[[#This Row],[Cur]]="USD",Table1[[#This Row],[Cur_Amount Debit]],Table1[[#This Row],[Cur_Amount Debit]]/Table1[[#This Row],[Exchange Rate]])))</f>
        <v/>
      </c>
      <c r="Y1827" s="159" t="str">
        <f>IF(E1827="","",(IF(Table1[[#This Row],[Cur]]="USD",Table1[[#This Row],[Cur_Amount Credit]],Table1[[#This Row],[Cur_Amount Credit]]/ExchangeRate)))</f>
        <v/>
      </c>
      <c r="Z1827" s="201" t="str">
        <f>IF(E1827="","",(Table1[[#This Row],[Debit USD]]-Table1[[#This Row],[Credit USD]]))</f>
        <v/>
      </c>
      <c r="AA1827" s="226"/>
      <c r="AB1827" s="255"/>
      <c r="AC1827" s="1"/>
      <c r="AD1827" s="15"/>
      <c r="AE1827" s="15" t="str">
        <f>IF(AND(OR(Table1[[#This Row],[Account]]="15030",Table1[[#This Row],[Account]]="15035",Table1[[#This Row],[Account]]="20150"),Table1[[#This Row],[Vendor ID]]=""),1,"")</f>
        <v/>
      </c>
      <c r="AF1827" s="15"/>
      <c r="AG1827" s="15"/>
      <c r="AH1827" s="15"/>
      <c r="AI1827" s="46" t="str">
        <f>IF(Table1[[#This Row],[Posting Date]]&lt;&gt;"","GJ-"&amp;CountryID,"")</f>
        <v/>
      </c>
      <c r="AJ1827" s="59" t="str">
        <f>IF(Table1[[#This Row],[Posting Date]]&lt;&gt;"",Table1[[#This Row],[Posting Date]],"")</f>
        <v/>
      </c>
      <c r="AK1827" s="46"/>
      <c r="AL1827" s="46" t="str">
        <f>IF(Table1[[#This Row],[Description]]&lt;&gt;"",Table1[[#This Row],[Description]],"")</f>
        <v/>
      </c>
      <c r="AM1827" s="46" t="str">
        <f>IF(Table1[[#This Row],[Posting Date]]&lt;&gt;"",Table1[[#This Row],[Reference Number]],"")</f>
        <v/>
      </c>
      <c r="AN1827" s="46" t="str">
        <f>TRIM(Table1[[#This Row],[Line '#]])</f>
        <v/>
      </c>
      <c r="AO1827" s="46" t="str">
        <f>TRIM(Table1[[#This Row],[Account]])</f>
        <v/>
      </c>
      <c r="AP1827" s="46" t="str">
        <f>IF(Table1[[#This Row],[Posting Date]]&lt;&gt;"",$D$5,"")</f>
        <v/>
      </c>
      <c r="AQ1827" s="46" t="str">
        <f>TRIM(Table1[[#This Row],[Departments-Prgrams]])</f>
        <v/>
      </c>
      <c r="AR1827" s="46" t="str">
        <f>TRIM(Table1[[#This Row],[Grant]])</f>
        <v/>
      </c>
      <c r="AS1827" s="46" t="str">
        <f>TRIM(Table1[[#This Row],[Staff ID]])</f>
        <v/>
      </c>
      <c r="AT1827" s="46" t="str">
        <f>IF(TRIM(Table1[[#This Row],[Budget Code]])=0,"",TRIM(Table1[[#This Row],[Budget Code]]))</f>
        <v/>
      </c>
      <c r="AU1827" s="46" t="str">
        <f>IF(Table1[[#This Row],[Line Description]]&lt;&gt;"",Table1[[#This Row],[Line Description]],"")</f>
        <v/>
      </c>
      <c r="AV1827" s="46" t="str">
        <f>IF(Table1[[#This Row],[Cur_Amount Debit]]&gt;0,ROUND(Table1[[#This Row],[Cur_Amount Debit]],2),"")</f>
        <v/>
      </c>
      <c r="AW1827" s="46" t="str">
        <f>IF(Table1[[#This Row],[Cur_Amount Credit]]&gt;0,ROUND(Table1[[#This Row],[Cur_Amount Credit]],2),"")</f>
        <v/>
      </c>
      <c r="AX1827" s="46" t="str">
        <f>LEFT(Table1[[#This Row],[Cur]],3)</f>
        <v/>
      </c>
      <c r="AY1827" s="59"/>
      <c r="AZ1827" s="46"/>
      <c r="BA1827" s="46" t="str">
        <f>IF(Table1[[#This Row],[Cur]]&lt;&gt;"",IF(Table1[[#This Row],[Cur]]="USD","",ExchangeRate),"")</f>
        <v/>
      </c>
      <c r="BB1827" s="46" t="str">
        <f>IF(Table1[[#This Row],[Grant]]&lt;&gt;"",VLOOKUP(Table1[[#This Row],[Grant]],Grants!B:D,3),"")</f>
        <v/>
      </c>
      <c r="BC1827" s="46" t="str">
        <f>TRIM(Table1[[#This Row],[Vendor ID]])</f>
        <v/>
      </c>
      <c r="BD1827">
        <f>IF(Table1[[#This Row],[Reference Number]]=Q1826,BD1826,BD1826+1)</f>
        <v>0</v>
      </c>
    </row>
    <row r="1828" spans="1:56" ht="11.25" customHeight="1" x14ac:dyDescent="0.25">
      <c r="A1828" s="1"/>
      <c r="B1828" s="88" t="str">
        <f>IF(Table1[[#This Row],[Posting Date]]&lt;&gt;"",IF(Table1[[#This Row],[Reference Number]]=Q1827,B1827+1,1),"")</f>
        <v/>
      </c>
      <c r="C1828" s="61"/>
      <c r="D1828" s="61"/>
      <c r="E1828" s="138"/>
      <c r="F1828" s="141" t="str">
        <f>IFERROR(IF(VLOOKUP(Table1[[#This Row],[Budget Code Description]],Dimentions!$X$6:$AC$139,2,FALSE)="","",VLOOKUP(Table1[[#This Row],[Budget Code Description]],Dimentions!$X$6:$AC$139,2,FALSE)),"")</f>
        <v/>
      </c>
      <c r="G1828" s="141"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1" t="str">
        <f>IFERROR(VLOOKUP(Table1[[#This Row],[Budget Code Description]],Table6[#All],8,FALSE),"")</f>
        <v/>
      </c>
      <c r="L1828" s="63"/>
      <c r="M1828" s="65" t="str">
        <f>IFERROR(VLOOKUP(Table1[[#This Row],[Staff ID]],Table2[],2,FALSE),"")</f>
        <v/>
      </c>
      <c r="N1828" s="209" t="str">
        <f>IFERROR(IF(VLOOKUP(Table1[[#This Row],[Budget Code Description]],Dimentions!$X$6:$AC$134,4,FALSE)="","",VLOOKUP(Table1[[#This Row],[Budget Code Description]],Dimentions!$X$6:$AC$134,4,FALSE)),"")</f>
        <v/>
      </c>
      <c r="O1828" s="65" t="str">
        <f>IFERROR(VLOOKUP(Table1[[#This Row],[Vendor ID]],Table549[],2,FALSE),"")</f>
        <v/>
      </c>
      <c r="P1828" s="63"/>
      <c r="Q1828" s="141" t="str">
        <f>IF(Table1[[#This Row],[Posting Date]]&lt;&gt;"",$D$9,"")</f>
        <v/>
      </c>
      <c r="R1828" s="157" t="str">
        <f>IF(Table1[[#This Row],[Posting Date]]&lt;&gt;"",$D$10,"")</f>
        <v/>
      </c>
      <c r="S1828" s="66"/>
      <c r="T1828" s="63"/>
      <c r="U1828" s="67"/>
      <c r="V1828" s="67"/>
      <c r="W1828" s="67" t="str">
        <f t="shared" si="32"/>
        <v/>
      </c>
      <c r="X1828" s="159" t="str">
        <f>IF(E1828="","",(IF(Table1[[#This Row],[Cur]]="USD",Table1[[#This Row],[Cur_Amount Debit]],Table1[[#This Row],[Cur_Amount Debit]]/Table1[[#This Row],[Exchange Rate]])))</f>
        <v/>
      </c>
      <c r="Y1828" s="159" t="str">
        <f>IF(E1828="","",(IF(Table1[[#This Row],[Cur]]="USD",Table1[[#This Row],[Cur_Amount Credit]],Table1[[#This Row],[Cur_Amount Credit]]/ExchangeRate)))</f>
        <v/>
      </c>
      <c r="Z1828" s="201" t="str">
        <f>IF(E1828="","",(Table1[[#This Row],[Debit USD]]-Table1[[#This Row],[Credit USD]]))</f>
        <v/>
      </c>
      <c r="AA1828" s="226"/>
      <c r="AB1828" s="255"/>
      <c r="AC1828" s="1"/>
      <c r="AD1828" s="15"/>
      <c r="AE1828" s="15" t="str">
        <f>IF(AND(OR(Table1[[#This Row],[Account]]="15030",Table1[[#This Row],[Account]]="15035",Table1[[#This Row],[Account]]="20150"),Table1[[#This Row],[Vendor ID]]=""),1,"")</f>
        <v/>
      </c>
      <c r="AF1828" s="15"/>
      <c r="AG1828" s="15"/>
      <c r="AH1828" s="15"/>
      <c r="AI1828" s="46" t="str">
        <f>IF(Table1[[#This Row],[Posting Date]]&lt;&gt;"","GJ-"&amp;CountryID,"")</f>
        <v/>
      </c>
      <c r="AJ1828" s="59" t="str">
        <f>IF(Table1[[#This Row],[Posting Date]]&lt;&gt;"",Table1[[#This Row],[Posting Date]],"")</f>
        <v/>
      </c>
      <c r="AK1828" s="46"/>
      <c r="AL1828" s="46" t="str">
        <f>IF(Table1[[#This Row],[Description]]&lt;&gt;"",Table1[[#This Row],[Description]],"")</f>
        <v/>
      </c>
      <c r="AM1828" s="46" t="str">
        <f>IF(Table1[[#This Row],[Posting Date]]&lt;&gt;"",Table1[[#This Row],[Reference Number]],"")</f>
        <v/>
      </c>
      <c r="AN1828" s="46" t="str">
        <f>TRIM(Table1[[#This Row],[Line '#]])</f>
        <v/>
      </c>
      <c r="AO1828" s="46" t="str">
        <f>TRIM(Table1[[#This Row],[Account]])</f>
        <v/>
      </c>
      <c r="AP1828" s="46" t="str">
        <f>IF(Table1[[#This Row],[Posting Date]]&lt;&gt;"",$D$5,"")</f>
        <v/>
      </c>
      <c r="AQ1828" s="46" t="str">
        <f>TRIM(Table1[[#This Row],[Departments-Prgrams]])</f>
        <v/>
      </c>
      <c r="AR1828" s="46" t="str">
        <f>TRIM(Table1[[#This Row],[Grant]])</f>
        <v/>
      </c>
      <c r="AS1828" s="46" t="str">
        <f>TRIM(Table1[[#This Row],[Staff ID]])</f>
        <v/>
      </c>
      <c r="AT1828" s="46" t="str">
        <f>IF(TRIM(Table1[[#This Row],[Budget Code]])=0,"",TRIM(Table1[[#This Row],[Budget Code]]))</f>
        <v/>
      </c>
      <c r="AU1828" s="46" t="str">
        <f>IF(Table1[[#This Row],[Line Description]]&lt;&gt;"",Table1[[#This Row],[Line Description]],"")</f>
        <v/>
      </c>
      <c r="AV1828" s="46" t="str">
        <f>IF(Table1[[#This Row],[Cur_Amount Debit]]&gt;0,ROUND(Table1[[#This Row],[Cur_Amount Debit]],2),"")</f>
        <v/>
      </c>
      <c r="AW1828" s="46" t="str">
        <f>IF(Table1[[#This Row],[Cur_Amount Credit]]&gt;0,ROUND(Table1[[#This Row],[Cur_Amount Credit]],2),"")</f>
        <v/>
      </c>
      <c r="AX1828" s="46" t="str">
        <f>LEFT(Table1[[#This Row],[Cur]],3)</f>
        <v/>
      </c>
      <c r="AY1828" s="59"/>
      <c r="AZ1828" s="46"/>
      <c r="BA1828" s="46" t="str">
        <f>IF(Table1[[#This Row],[Cur]]&lt;&gt;"",IF(Table1[[#This Row],[Cur]]="USD","",ExchangeRate),"")</f>
        <v/>
      </c>
      <c r="BB1828" s="46" t="str">
        <f>IF(Table1[[#This Row],[Grant]]&lt;&gt;"",VLOOKUP(Table1[[#This Row],[Grant]],Grants!B:D,3),"")</f>
        <v/>
      </c>
      <c r="BC1828" s="46" t="str">
        <f>TRIM(Table1[[#This Row],[Vendor ID]])</f>
        <v/>
      </c>
      <c r="BD1828">
        <f>IF(Table1[[#This Row],[Reference Number]]=Q1827,BD1827,BD1827+1)</f>
        <v>0</v>
      </c>
    </row>
    <row r="1829" spans="1:56" ht="11.25" customHeight="1" x14ac:dyDescent="0.25">
      <c r="A1829" s="1"/>
      <c r="B1829" s="88" t="str">
        <f>IF(Table1[[#This Row],[Posting Date]]&lt;&gt;"",IF(Table1[[#This Row],[Reference Number]]=Q1828,B1828+1,1),"")</f>
        <v/>
      </c>
      <c r="C1829" s="61"/>
      <c r="D1829" s="61"/>
      <c r="E1829" s="138"/>
      <c r="F1829" s="141" t="str">
        <f>IFERROR(IF(VLOOKUP(Table1[[#This Row],[Budget Code Description]],Dimentions!$X$6:$AC$139,2,FALSE)="","",VLOOKUP(Table1[[#This Row],[Budget Code Description]],Dimentions!$X$6:$AC$139,2,FALSE)),"")</f>
        <v/>
      </c>
      <c r="G1829" s="141"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1" t="str">
        <f>IFERROR(VLOOKUP(Table1[[#This Row],[Budget Code Description]],Table6[#All],8,FALSE),"")</f>
        <v/>
      </c>
      <c r="L1829" s="63"/>
      <c r="M1829" s="65" t="str">
        <f>IFERROR(VLOOKUP(Table1[[#This Row],[Staff ID]],Table2[],2,FALSE),"")</f>
        <v/>
      </c>
      <c r="N1829" s="209" t="str">
        <f>IFERROR(IF(VLOOKUP(Table1[[#This Row],[Budget Code Description]],Dimentions!$X$6:$AC$134,4,FALSE)="","",VLOOKUP(Table1[[#This Row],[Budget Code Description]],Dimentions!$X$6:$AC$134,4,FALSE)),"")</f>
        <v/>
      </c>
      <c r="O1829" s="65" t="str">
        <f>IFERROR(VLOOKUP(Table1[[#This Row],[Vendor ID]],Table549[],2,FALSE),"")</f>
        <v/>
      </c>
      <c r="P1829" s="63"/>
      <c r="Q1829" s="141" t="str">
        <f>IF(Table1[[#This Row],[Posting Date]]&lt;&gt;"",$D$9,"")</f>
        <v/>
      </c>
      <c r="R1829" s="157" t="str">
        <f>IF(Table1[[#This Row],[Posting Date]]&lt;&gt;"",$D$10,"")</f>
        <v/>
      </c>
      <c r="S1829" s="66"/>
      <c r="T1829" s="63"/>
      <c r="U1829" s="67"/>
      <c r="V1829" s="67"/>
      <c r="W1829" s="67" t="str">
        <f t="shared" si="32"/>
        <v/>
      </c>
      <c r="X1829" s="159" t="str">
        <f>IF(E1829="","",(IF(Table1[[#This Row],[Cur]]="USD",Table1[[#This Row],[Cur_Amount Debit]],Table1[[#This Row],[Cur_Amount Debit]]/Table1[[#This Row],[Exchange Rate]])))</f>
        <v/>
      </c>
      <c r="Y1829" s="159" t="str">
        <f>IF(E1829="","",(IF(Table1[[#This Row],[Cur]]="USD",Table1[[#This Row],[Cur_Amount Credit]],Table1[[#This Row],[Cur_Amount Credit]]/ExchangeRate)))</f>
        <v/>
      </c>
      <c r="Z1829" s="201" t="str">
        <f>IF(E1829="","",(Table1[[#This Row],[Debit USD]]-Table1[[#This Row],[Credit USD]]))</f>
        <v/>
      </c>
      <c r="AA1829" s="226"/>
      <c r="AB1829" s="255"/>
      <c r="AC1829" s="1"/>
      <c r="AD1829" s="15"/>
      <c r="AE1829" s="15" t="str">
        <f>IF(AND(OR(Table1[[#This Row],[Account]]="15030",Table1[[#This Row],[Account]]="15035",Table1[[#This Row],[Account]]="20150"),Table1[[#This Row],[Vendor ID]]=""),1,"")</f>
        <v/>
      </c>
      <c r="AF1829" s="15"/>
      <c r="AG1829" s="15"/>
      <c r="AH1829" s="15"/>
      <c r="AI1829" s="46" t="str">
        <f>IF(Table1[[#This Row],[Posting Date]]&lt;&gt;"","GJ-"&amp;CountryID,"")</f>
        <v/>
      </c>
      <c r="AJ1829" s="59" t="str">
        <f>IF(Table1[[#This Row],[Posting Date]]&lt;&gt;"",Table1[[#This Row],[Posting Date]],"")</f>
        <v/>
      </c>
      <c r="AK1829" s="46"/>
      <c r="AL1829" s="46" t="str">
        <f>IF(Table1[[#This Row],[Description]]&lt;&gt;"",Table1[[#This Row],[Description]],"")</f>
        <v/>
      </c>
      <c r="AM1829" s="46" t="str">
        <f>IF(Table1[[#This Row],[Posting Date]]&lt;&gt;"",Table1[[#This Row],[Reference Number]],"")</f>
        <v/>
      </c>
      <c r="AN1829" s="46" t="str">
        <f>TRIM(Table1[[#This Row],[Line '#]])</f>
        <v/>
      </c>
      <c r="AO1829" s="46" t="str">
        <f>TRIM(Table1[[#This Row],[Account]])</f>
        <v/>
      </c>
      <c r="AP1829" s="46" t="str">
        <f>IF(Table1[[#This Row],[Posting Date]]&lt;&gt;"",$D$5,"")</f>
        <v/>
      </c>
      <c r="AQ1829" s="46" t="str">
        <f>TRIM(Table1[[#This Row],[Departments-Prgrams]])</f>
        <v/>
      </c>
      <c r="AR1829" s="46" t="str">
        <f>TRIM(Table1[[#This Row],[Grant]])</f>
        <v/>
      </c>
      <c r="AS1829" s="46" t="str">
        <f>TRIM(Table1[[#This Row],[Staff ID]])</f>
        <v/>
      </c>
      <c r="AT1829" s="46" t="str">
        <f>IF(TRIM(Table1[[#This Row],[Budget Code]])=0,"",TRIM(Table1[[#This Row],[Budget Code]]))</f>
        <v/>
      </c>
      <c r="AU1829" s="46" t="str">
        <f>IF(Table1[[#This Row],[Line Description]]&lt;&gt;"",Table1[[#This Row],[Line Description]],"")</f>
        <v/>
      </c>
      <c r="AV1829" s="46" t="str">
        <f>IF(Table1[[#This Row],[Cur_Amount Debit]]&gt;0,ROUND(Table1[[#This Row],[Cur_Amount Debit]],2),"")</f>
        <v/>
      </c>
      <c r="AW1829" s="46" t="str">
        <f>IF(Table1[[#This Row],[Cur_Amount Credit]]&gt;0,ROUND(Table1[[#This Row],[Cur_Amount Credit]],2),"")</f>
        <v/>
      </c>
      <c r="AX1829" s="46" t="str">
        <f>LEFT(Table1[[#This Row],[Cur]],3)</f>
        <v/>
      </c>
      <c r="AY1829" s="59"/>
      <c r="AZ1829" s="46"/>
      <c r="BA1829" s="46" t="str">
        <f>IF(Table1[[#This Row],[Cur]]&lt;&gt;"",IF(Table1[[#This Row],[Cur]]="USD","",ExchangeRate),"")</f>
        <v/>
      </c>
      <c r="BB1829" s="46" t="str">
        <f>IF(Table1[[#This Row],[Grant]]&lt;&gt;"",VLOOKUP(Table1[[#This Row],[Grant]],Grants!B:D,3),"")</f>
        <v/>
      </c>
      <c r="BC1829" s="46" t="str">
        <f>TRIM(Table1[[#This Row],[Vendor ID]])</f>
        <v/>
      </c>
      <c r="BD1829">
        <f>IF(Table1[[#This Row],[Reference Number]]=Q1828,BD1828,BD1828+1)</f>
        <v>0</v>
      </c>
    </row>
    <row r="1830" spans="1:56" ht="11.25" customHeight="1" x14ac:dyDescent="0.25">
      <c r="A1830" s="1"/>
      <c r="B1830" s="88" t="str">
        <f>IF(Table1[[#This Row],[Posting Date]]&lt;&gt;"",IF(Table1[[#This Row],[Reference Number]]=Q1829,B1829+1,1),"")</f>
        <v/>
      </c>
      <c r="C1830" s="61"/>
      <c r="D1830" s="61"/>
      <c r="E1830" s="138"/>
      <c r="F1830" s="141" t="str">
        <f>IFERROR(IF(VLOOKUP(Table1[[#This Row],[Budget Code Description]],Dimentions!$X$6:$AC$139,2,FALSE)="","",VLOOKUP(Table1[[#This Row],[Budget Code Description]],Dimentions!$X$6:$AC$139,2,FALSE)),"")</f>
        <v/>
      </c>
      <c r="G1830" s="141"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1" t="str">
        <f>IFERROR(VLOOKUP(Table1[[#This Row],[Budget Code Description]],Table6[#All],8,FALSE),"")</f>
        <v/>
      </c>
      <c r="L1830" s="63"/>
      <c r="M1830" s="65" t="str">
        <f>IFERROR(VLOOKUP(Table1[[#This Row],[Staff ID]],Table2[],2,FALSE),"")</f>
        <v/>
      </c>
      <c r="N1830" s="209" t="str">
        <f>IFERROR(IF(VLOOKUP(Table1[[#This Row],[Budget Code Description]],Dimentions!$X$6:$AC$134,4,FALSE)="","",VLOOKUP(Table1[[#This Row],[Budget Code Description]],Dimentions!$X$6:$AC$134,4,FALSE)),"")</f>
        <v/>
      </c>
      <c r="O1830" s="65" t="str">
        <f>IFERROR(VLOOKUP(Table1[[#This Row],[Vendor ID]],Table549[],2,FALSE),"")</f>
        <v/>
      </c>
      <c r="P1830" s="63"/>
      <c r="Q1830" s="141" t="str">
        <f>IF(Table1[[#This Row],[Posting Date]]&lt;&gt;"",$D$9,"")</f>
        <v/>
      </c>
      <c r="R1830" s="157" t="str">
        <f>IF(Table1[[#This Row],[Posting Date]]&lt;&gt;"",$D$10,"")</f>
        <v/>
      </c>
      <c r="S1830" s="66"/>
      <c r="T1830" s="63"/>
      <c r="U1830" s="67"/>
      <c r="V1830" s="67"/>
      <c r="W1830" s="67" t="str">
        <f t="shared" si="32"/>
        <v/>
      </c>
      <c r="X1830" s="159" t="str">
        <f>IF(E1830="","",(IF(Table1[[#This Row],[Cur]]="USD",Table1[[#This Row],[Cur_Amount Debit]],Table1[[#This Row],[Cur_Amount Debit]]/Table1[[#This Row],[Exchange Rate]])))</f>
        <v/>
      </c>
      <c r="Y1830" s="159" t="str">
        <f>IF(E1830="","",(IF(Table1[[#This Row],[Cur]]="USD",Table1[[#This Row],[Cur_Amount Credit]],Table1[[#This Row],[Cur_Amount Credit]]/ExchangeRate)))</f>
        <v/>
      </c>
      <c r="Z1830" s="201" t="str">
        <f>IF(E1830="","",(Table1[[#This Row],[Debit USD]]-Table1[[#This Row],[Credit USD]]))</f>
        <v/>
      </c>
      <c r="AA1830" s="226"/>
      <c r="AB1830" s="255"/>
      <c r="AC1830" s="1"/>
      <c r="AD1830" s="15"/>
      <c r="AE1830" s="15" t="str">
        <f>IF(AND(OR(Table1[[#This Row],[Account]]="15030",Table1[[#This Row],[Account]]="15035",Table1[[#This Row],[Account]]="20150"),Table1[[#This Row],[Vendor ID]]=""),1,"")</f>
        <v/>
      </c>
      <c r="AF1830" s="15"/>
      <c r="AG1830" s="15"/>
      <c r="AH1830" s="15"/>
      <c r="AI1830" s="46" t="str">
        <f>IF(Table1[[#This Row],[Posting Date]]&lt;&gt;"","GJ-"&amp;CountryID,"")</f>
        <v/>
      </c>
      <c r="AJ1830" s="59" t="str">
        <f>IF(Table1[[#This Row],[Posting Date]]&lt;&gt;"",Table1[[#This Row],[Posting Date]],"")</f>
        <v/>
      </c>
      <c r="AK1830" s="46"/>
      <c r="AL1830" s="46" t="str">
        <f>IF(Table1[[#This Row],[Description]]&lt;&gt;"",Table1[[#This Row],[Description]],"")</f>
        <v/>
      </c>
      <c r="AM1830" s="46" t="str">
        <f>IF(Table1[[#This Row],[Posting Date]]&lt;&gt;"",Table1[[#This Row],[Reference Number]],"")</f>
        <v/>
      </c>
      <c r="AN1830" s="46" t="str">
        <f>TRIM(Table1[[#This Row],[Line '#]])</f>
        <v/>
      </c>
      <c r="AO1830" s="46" t="str">
        <f>TRIM(Table1[[#This Row],[Account]])</f>
        <v/>
      </c>
      <c r="AP1830" s="46" t="str">
        <f>IF(Table1[[#This Row],[Posting Date]]&lt;&gt;"",$D$5,"")</f>
        <v/>
      </c>
      <c r="AQ1830" s="46" t="str">
        <f>TRIM(Table1[[#This Row],[Departments-Prgrams]])</f>
        <v/>
      </c>
      <c r="AR1830" s="46" t="str">
        <f>TRIM(Table1[[#This Row],[Grant]])</f>
        <v/>
      </c>
      <c r="AS1830" s="46" t="str">
        <f>TRIM(Table1[[#This Row],[Staff ID]])</f>
        <v/>
      </c>
      <c r="AT1830" s="46" t="str">
        <f>IF(TRIM(Table1[[#This Row],[Budget Code]])=0,"",TRIM(Table1[[#This Row],[Budget Code]]))</f>
        <v/>
      </c>
      <c r="AU1830" s="46" t="str">
        <f>IF(Table1[[#This Row],[Line Description]]&lt;&gt;"",Table1[[#This Row],[Line Description]],"")</f>
        <v/>
      </c>
      <c r="AV1830" s="46" t="str">
        <f>IF(Table1[[#This Row],[Cur_Amount Debit]]&gt;0,ROUND(Table1[[#This Row],[Cur_Amount Debit]],2),"")</f>
        <v/>
      </c>
      <c r="AW1830" s="46" t="str">
        <f>IF(Table1[[#This Row],[Cur_Amount Credit]]&gt;0,ROUND(Table1[[#This Row],[Cur_Amount Credit]],2),"")</f>
        <v/>
      </c>
      <c r="AX1830" s="46" t="str">
        <f>LEFT(Table1[[#This Row],[Cur]],3)</f>
        <v/>
      </c>
      <c r="AY1830" s="59"/>
      <c r="AZ1830" s="46"/>
      <c r="BA1830" s="46" t="str">
        <f>IF(Table1[[#This Row],[Cur]]&lt;&gt;"",IF(Table1[[#This Row],[Cur]]="USD","",ExchangeRate),"")</f>
        <v/>
      </c>
      <c r="BB1830" s="46" t="str">
        <f>IF(Table1[[#This Row],[Grant]]&lt;&gt;"",VLOOKUP(Table1[[#This Row],[Grant]],Grants!B:D,3),"")</f>
        <v/>
      </c>
      <c r="BC1830" s="46" t="str">
        <f>TRIM(Table1[[#This Row],[Vendor ID]])</f>
        <v/>
      </c>
      <c r="BD1830">
        <f>IF(Table1[[#This Row],[Reference Number]]=Q1829,BD1829,BD1829+1)</f>
        <v>0</v>
      </c>
    </row>
    <row r="1831" spans="1:56" ht="11.25" customHeight="1" x14ac:dyDescent="0.25">
      <c r="A1831" s="1"/>
      <c r="B1831" s="88" t="str">
        <f>IF(Table1[[#This Row],[Posting Date]]&lt;&gt;"",IF(Table1[[#This Row],[Reference Number]]=Q1830,B1830+1,1),"")</f>
        <v/>
      </c>
      <c r="C1831" s="61"/>
      <c r="D1831" s="61"/>
      <c r="E1831" s="138"/>
      <c r="F1831" s="141" t="str">
        <f>IFERROR(IF(VLOOKUP(Table1[[#This Row],[Budget Code Description]],Dimentions!$X$6:$AC$139,2,FALSE)="","",VLOOKUP(Table1[[#This Row],[Budget Code Description]],Dimentions!$X$6:$AC$139,2,FALSE)),"")</f>
        <v/>
      </c>
      <c r="G1831" s="141"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1" t="str">
        <f>IFERROR(VLOOKUP(Table1[[#This Row],[Budget Code Description]],Table6[#All],8,FALSE),"")</f>
        <v/>
      </c>
      <c r="L1831" s="63"/>
      <c r="M1831" s="65" t="str">
        <f>IFERROR(VLOOKUP(Table1[[#This Row],[Staff ID]],Table2[],2,FALSE),"")</f>
        <v/>
      </c>
      <c r="N1831" s="209" t="str">
        <f>IFERROR(IF(VLOOKUP(Table1[[#This Row],[Budget Code Description]],Dimentions!$X$6:$AC$134,4,FALSE)="","",VLOOKUP(Table1[[#This Row],[Budget Code Description]],Dimentions!$X$6:$AC$134,4,FALSE)),"")</f>
        <v/>
      </c>
      <c r="O1831" s="65" t="str">
        <f>IFERROR(VLOOKUP(Table1[[#This Row],[Vendor ID]],Table549[],2,FALSE),"")</f>
        <v/>
      </c>
      <c r="P1831" s="63"/>
      <c r="Q1831" s="141" t="str">
        <f>IF(Table1[[#This Row],[Posting Date]]&lt;&gt;"",$D$9,"")</f>
        <v/>
      </c>
      <c r="R1831" s="157" t="str">
        <f>IF(Table1[[#This Row],[Posting Date]]&lt;&gt;"",$D$10,"")</f>
        <v/>
      </c>
      <c r="S1831" s="66"/>
      <c r="T1831" s="63"/>
      <c r="U1831" s="67"/>
      <c r="V1831" s="67"/>
      <c r="W1831" s="67" t="str">
        <f t="shared" si="32"/>
        <v/>
      </c>
      <c r="X1831" s="159" t="str">
        <f>IF(E1831="","",(IF(Table1[[#This Row],[Cur]]="USD",Table1[[#This Row],[Cur_Amount Debit]],Table1[[#This Row],[Cur_Amount Debit]]/Table1[[#This Row],[Exchange Rate]])))</f>
        <v/>
      </c>
      <c r="Y1831" s="159" t="str">
        <f>IF(E1831="","",(IF(Table1[[#This Row],[Cur]]="USD",Table1[[#This Row],[Cur_Amount Credit]],Table1[[#This Row],[Cur_Amount Credit]]/ExchangeRate)))</f>
        <v/>
      </c>
      <c r="Z1831" s="201" t="str">
        <f>IF(E1831="","",(Table1[[#This Row],[Debit USD]]-Table1[[#This Row],[Credit USD]]))</f>
        <v/>
      </c>
      <c r="AA1831" s="226"/>
      <c r="AB1831" s="255"/>
      <c r="AC1831" s="1"/>
      <c r="AD1831" s="15"/>
      <c r="AE1831" s="15" t="str">
        <f>IF(AND(OR(Table1[[#This Row],[Account]]="15030",Table1[[#This Row],[Account]]="15035",Table1[[#This Row],[Account]]="20150"),Table1[[#This Row],[Vendor ID]]=""),1,"")</f>
        <v/>
      </c>
      <c r="AF1831" s="15"/>
      <c r="AG1831" s="15"/>
      <c r="AH1831" s="15"/>
      <c r="AI1831" s="46" t="str">
        <f>IF(Table1[[#This Row],[Posting Date]]&lt;&gt;"","GJ-"&amp;CountryID,"")</f>
        <v/>
      </c>
      <c r="AJ1831" s="59" t="str">
        <f>IF(Table1[[#This Row],[Posting Date]]&lt;&gt;"",Table1[[#This Row],[Posting Date]],"")</f>
        <v/>
      </c>
      <c r="AK1831" s="46"/>
      <c r="AL1831" s="46" t="str">
        <f>IF(Table1[[#This Row],[Description]]&lt;&gt;"",Table1[[#This Row],[Description]],"")</f>
        <v/>
      </c>
      <c r="AM1831" s="46" t="str">
        <f>IF(Table1[[#This Row],[Posting Date]]&lt;&gt;"",Table1[[#This Row],[Reference Number]],"")</f>
        <v/>
      </c>
      <c r="AN1831" s="46" t="str">
        <f>TRIM(Table1[[#This Row],[Line '#]])</f>
        <v/>
      </c>
      <c r="AO1831" s="46" t="str">
        <f>TRIM(Table1[[#This Row],[Account]])</f>
        <v/>
      </c>
      <c r="AP1831" s="46" t="str">
        <f>IF(Table1[[#This Row],[Posting Date]]&lt;&gt;"",$D$5,"")</f>
        <v/>
      </c>
      <c r="AQ1831" s="46" t="str">
        <f>TRIM(Table1[[#This Row],[Departments-Prgrams]])</f>
        <v/>
      </c>
      <c r="AR1831" s="46" t="str">
        <f>TRIM(Table1[[#This Row],[Grant]])</f>
        <v/>
      </c>
      <c r="AS1831" s="46" t="str">
        <f>TRIM(Table1[[#This Row],[Staff ID]])</f>
        <v/>
      </c>
      <c r="AT1831" s="46" t="str">
        <f>IF(TRIM(Table1[[#This Row],[Budget Code]])=0,"",TRIM(Table1[[#This Row],[Budget Code]]))</f>
        <v/>
      </c>
      <c r="AU1831" s="46" t="str">
        <f>IF(Table1[[#This Row],[Line Description]]&lt;&gt;"",Table1[[#This Row],[Line Description]],"")</f>
        <v/>
      </c>
      <c r="AV1831" s="46" t="str">
        <f>IF(Table1[[#This Row],[Cur_Amount Debit]]&gt;0,ROUND(Table1[[#This Row],[Cur_Amount Debit]],2),"")</f>
        <v/>
      </c>
      <c r="AW1831" s="46" t="str">
        <f>IF(Table1[[#This Row],[Cur_Amount Credit]]&gt;0,ROUND(Table1[[#This Row],[Cur_Amount Credit]],2),"")</f>
        <v/>
      </c>
      <c r="AX1831" s="46" t="str">
        <f>LEFT(Table1[[#This Row],[Cur]],3)</f>
        <v/>
      </c>
      <c r="AY1831" s="59"/>
      <c r="AZ1831" s="46"/>
      <c r="BA1831" s="46" t="str">
        <f>IF(Table1[[#This Row],[Cur]]&lt;&gt;"",IF(Table1[[#This Row],[Cur]]="USD","",ExchangeRate),"")</f>
        <v/>
      </c>
      <c r="BB1831" s="46" t="str">
        <f>IF(Table1[[#This Row],[Grant]]&lt;&gt;"",VLOOKUP(Table1[[#This Row],[Grant]],Grants!B:D,3),"")</f>
        <v/>
      </c>
      <c r="BC1831" s="46" t="str">
        <f>TRIM(Table1[[#This Row],[Vendor ID]])</f>
        <v/>
      </c>
      <c r="BD1831">
        <f>IF(Table1[[#This Row],[Reference Number]]=Q1830,BD1830,BD1830+1)</f>
        <v>0</v>
      </c>
    </row>
    <row r="1832" spans="1:56" ht="11.25" customHeight="1" x14ac:dyDescent="0.25">
      <c r="A1832" s="1"/>
      <c r="B1832" s="88" t="str">
        <f>IF(Table1[[#This Row],[Posting Date]]&lt;&gt;"",IF(Table1[[#This Row],[Reference Number]]=Q1831,B1831+1,1),"")</f>
        <v/>
      </c>
      <c r="C1832" s="61"/>
      <c r="D1832" s="61"/>
      <c r="E1832" s="138"/>
      <c r="F1832" s="141" t="str">
        <f>IFERROR(IF(VLOOKUP(Table1[[#This Row],[Budget Code Description]],Dimentions!$X$6:$AC$139,2,FALSE)="","",VLOOKUP(Table1[[#This Row],[Budget Code Description]],Dimentions!$X$6:$AC$139,2,FALSE)),"")</f>
        <v/>
      </c>
      <c r="G1832" s="141"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1" t="str">
        <f>IFERROR(VLOOKUP(Table1[[#This Row],[Budget Code Description]],Table6[#All],8,FALSE),"")</f>
        <v/>
      </c>
      <c r="L1832" s="63"/>
      <c r="M1832" s="65" t="str">
        <f>IFERROR(VLOOKUP(Table1[[#This Row],[Staff ID]],Table2[],2,FALSE),"")</f>
        <v/>
      </c>
      <c r="N1832" s="209" t="str">
        <f>IFERROR(IF(VLOOKUP(Table1[[#This Row],[Budget Code Description]],Dimentions!$X$6:$AC$134,4,FALSE)="","",VLOOKUP(Table1[[#This Row],[Budget Code Description]],Dimentions!$X$6:$AC$134,4,FALSE)),"")</f>
        <v/>
      </c>
      <c r="O1832" s="65" t="str">
        <f>IFERROR(VLOOKUP(Table1[[#This Row],[Vendor ID]],Table549[],2,FALSE),"")</f>
        <v/>
      </c>
      <c r="P1832" s="63"/>
      <c r="Q1832" s="141" t="str">
        <f>IF(Table1[[#This Row],[Posting Date]]&lt;&gt;"",$D$9,"")</f>
        <v/>
      </c>
      <c r="R1832" s="157" t="str">
        <f>IF(Table1[[#This Row],[Posting Date]]&lt;&gt;"",$D$10,"")</f>
        <v/>
      </c>
      <c r="S1832" s="66"/>
      <c r="T1832" s="63"/>
      <c r="U1832" s="67"/>
      <c r="V1832" s="67"/>
      <c r="W1832" s="67" t="str">
        <f t="shared" si="32"/>
        <v/>
      </c>
      <c r="X1832" s="159" t="str">
        <f>IF(E1832="","",(IF(Table1[[#This Row],[Cur]]="USD",Table1[[#This Row],[Cur_Amount Debit]],Table1[[#This Row],[Cur_Amount Debit]]/Table1[[#This Row],[Exchange Rate]])))</f>
        <v/>
      </c>
      <c r="Y1832" s="159" t="str">
        <f>IF(E1832="","",(IF(Table1[[#This Row],[Cur]]="USD",Table1[[#This Row],[Cur_Amount Credit]],Table1[[#This Row],[Cur_Amount Credit]]/ExchangeRate)))</f>
        <v/>
      </c>
      <c r="Z1832" s="201" t="str">
        <f>IF(E1832="","",(Table1[[#This Row],[Debit USD]]-Table1[[#This Row],[Credit USD]]))</f>
        <v/>
      </c>
      <c r="AA1832" s="226"/>
      <c r="AB1832" s="255"/>
      <c r="AC1832" s="1"/>
      <c r="AD1832" s="15"/>
      <c r="AE1832" s="15" t="str">
        <f>IF(AND(OR(Table1[[#This Row],[Account]]="15030",Table1[[#This Row],[Account]]="15035",Table1[[#This Row],[Account]]="20150"),Table1[[#This Row],[Vendor ID]]=""),1,"")</f>
        <v/>
      </c>
      <c r="AF1832" s="15"/>
      <c r="AG1832" s="15"/>
      <c r="AH1832" s="15"/>
      <c r="AI1832" s="46" t="str">
        <f>IF(Table1[[#This Row],[Posting Date]]&lt;&gt;"","GJ-"&amp;CountryID,"")</f>
        <v/>
      </c>
      <c r="AJ1832" s="59" t="str">
        <f>IF(Table1[[#This Row],[Posting Date]]&lt;&gt;"",Table1[[#This Row],[Posting Date]],"")</f>
        <v/>
      </c>
      <c r="AK1832" s="46"/>
      <c r="AL1832" s="46" t="str">
        <f>IF(Table1[[#This Row],[Description]]&lt;&gt;"",Table1[[#This Row],[Description]],"")</f>
        <v/>
      </c>
      <c r="AM1832" s="46" t="str">
        <f>IF(Table1[[#This Row],[Posting Date]]&lt;&gt;"",Table1[[#This Row],[Reference Number]],"")</f>
        <v/>
      </c>
      <c r="AN1832" s="46" t="str">
        <f>TRIM(Table1[[#This Row],[Line '#]])</f>
        <v/>
      </c>
      <c r="AO1832" s="46" t="str">
        <f>TRIM(Table1[[#This Row],[Account]])</f>
        <v/>
      </c>
      <c r="AP1832" s="46" t="str">
        <f>IF(Table1[[#This Row],[Posting Date]]&lt;&gt;"",$D$5,"")</f>
        <v/>
      </c>
      <c r="AQ1832" s="46" t="str">
        <f>TRIM(Table1[[#This Row],[Departments-Prgrams]])</f>
        <v/>
      </c>
      <c r="AR1832" s="46" t="str">
        <f>TRIM(Table1[[#This Row],[Grant]])</f>
        <v/>
      </c>
      <c r="AS1832" s="46" t="str">
        <f>TRIM(Table1[[#This Row],[Staff ID]])</f>
        <v/>
      </c>
      <c r="AT1832" s="46" t="str">
        <f>IF(TRIM(Table1[[#This Row],[Budget Code]])=0,"",TRIM(Table1[[#This Row],[Budget Code]]))</f>
        <v/>
      </c>
      <c r="AU1832" s="46" t="str">
        <f>IF(Table1[[#This Row],[Line Description]]&lt;&gt;"",Table1[[#This Row],[Line Description]],"")</f>
        <v/>
      </c>
      <c r="AV1832" s="46" t="str">
        <f>IF(Table1[[#This Row],[Cur_Amount Debit]]&gt;0,ROUND(Table1[[#This Row],[Cur_Amount Debit]],2),"")</f>
        <v/>
      </c>
      <c r="AW1832" s="46" t="str">
        <f>IF(Table1[[#This Row],[Cur_Amount Credit]]&gt;0,ROUND(Table1[[#This Row],[Cur_Amount Credit]],2),"")</f>
        <v/>
      </c>
      <c r="AX1832" s="46" t="str">
        <f>LEFT(Table1[[#This Row],[Cur]],3)</f>
        <v/>
      </c>
      <c r="AY1832" s="59"/>
      <c r="AZ1832" s="46"/>
      <c r="BA1832" s="46" t="str">
        <f>IF(Table1[[#This Row],[Cur]]&lt;&gt;"",IF(Table1[[#This Row],[Cur]]="USD","",ExchangeRate),"")</f>
        <v/>
      </c>
      <c r="BB1832" s="46" t="str">
        <f>IF(Table1[[#This Row],[Grant]]&lt;&gt;"",VLOOKUP(Table1[[#This Row],[Grant]],Grants!B:D,3),"")</f>
        <v/>
      </c>
      <c r="BC1832" s="46" t="str">
        <f>TRIM(Table1[[#This Row],[Vendor ID]])</f>
        <v/>
      </c>
      <c r="BD1832">
        <f>IF(Table1[[#This Row],[Reference Number]]=Q1831,BD1831,BD1831+1)</f>
        <v>0</v>
      </c>
    </row>
    <row r="1833" spans="1:56" ht="11.25" customHeight="1" x14ac:dyDescent="0.25">
      <c r="A1833" s="1"/>
      <c r="B1833" s="88" t="str">
        <f>IF(Table1[[#This Row],[Posting Date]]&lt;&gt;"",IF(Table1[[#This Row],[Reference Number]]=Q1832,B1832+1,1),"")</f>
        <v/>
      </c>
      <c r="C1833" s="61"/>
      <c r="D1833" s="61"/>
      <c r="E1833" s="138"/>
      <c r="F1833" s="141" t="str">
        <f>IFERROR(IF(VLOOKUP(Table1[[#This Row],[Budget Code Description]],Dimentions!$X$6:$AC$139,2,FALSE)="","",VLOOKUP(Table1[[#This Row],[Budget Code Description]],Dimentions!$X$6:$AC$139,2,FALSE)),"")</f>
        <v/>
      </c>
      <c r="G1833" s="141"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1" t="str">
        <f>IFERROR(VLOOKUP(Table1[[#This Row],[Budget Code Description]],Table6[#All],8,FALSE),"")</f>
        <v/>
      </c>
      <c r="L1833" s="63"/>
      <c r="M1833" s="65" t="str">
        <f>IFERROR(VLOOKUP(Table1[[#This Row],[Staff ID]],Table2[],2,FALSE),"")</f>
        <v/>
      </c>
      <c r="N1833" s="209" t="str">
        <f>IFERROR(IF(VLOOKUP(Table1[[#This Row],[Budget Code Description]],Dimentions!$X$6:$AC$134,4,FALSE)="","",VLOOKUP(Table1[[#This Row],[Budget Code Description]],Dimentions!$X$6:$AC$134,4,FALSE)),"")</f>
        <v/>
      </c>
      <c r="O1833" s="65" t="str">
        <f>IFERROR(VLOOKUP(Table1[[#This Row],[Vendor ID]],Table549[],2,FALSE),"")</f>
        <v/>
      </c>
      <c r="P1833" s="63"/>
      <c r="Q1833" s="141" t="str">
        <f>IF(Table1[[#This Row],[Posting Date]]&lt;&gt;"",$D$9,"")</f>
        <v/>
      </c>
      <c r="R1833" s="157" t="str">
        <f>IF(Table1[[#This Row],[Posting Date]]&lt;&gt;"",$D$10,"")</f>
        <v/>
      </c>
      <c r="S1833" s="66"/>
      <c r="T1833" s="63"/>
      <c r="U1833" s="67"/>
      <c r="V1833" s="67"/>
      <c r="W1833" s="67" t="str">
        <f t="shared" si="32"/>
        <v/>
      </c>
      <c r="X1833" s="159" t="str">
        <f>IF(E1833="","",(IF(Table1[[#This Row],[Cur]]="USD",Table1[[#This Row],[Cur_Amount Debit]],Table1[[#This Row],[Cur_Amount Debit]]/Table1[[#This Row],[Exchange Rate]])))</f>
        <v/>
      </c>
      <c r="Y1833" s="159" t="str">
        <f>IF(E1833="","",(IF(Table1[[#This Row],[Cur]]="USD",Table1[[#This Row],[Cur_Amount Credit]],Table1[[#This Row],[Cur_Amount Credit]]/ExchangeRate)))</f>
        <v/>
      </c>
      <c r="Z1833" s="201" t="str">
        <f>IF(E1833="","",(Table1[[#This Row],[Debit USD]]-Table1[[#This Row],[Credit USD]]))</f>
        <v/>
      </c>
      <c r="AA1833" s="226"/>
      <c r="AB1833" s="255"/>
      <c r="AC1833" s="1"/>
      <c r="AD1833" s="15"/>
      <c r="AE1833" s="15" t="str">
        <f>IF(AND(OR(Table1[[#This Row],[Account]]="15030",Table1[[#This Row],[Account]]="15035",Table1[[#This Row],[Account]]="20150"),Table1[[#This Row],[Vendor ID]]=""),1,"")</f>
        <v/>
      </c>
      <c r="AF1833" s="15"/>
      <c r="AG1833" s="15"/>
      <c r="AH1833" s="15"/>
      <c r="AI1833" s="46" t="str">
        <f>IF(Table1[[#This Row],[Posting Date]]&lt;&gt;"","GJ-"&amp;CountryID,"")</f>
        <v/>
      </c>
      <c r="AJ1833" s="59" t="str">
        <f>IF(Table1[[#This Row],[Posting Date]]&lt;&gt;"",Table1[[#This Row],[Posting Date]],"")</f>
        <v/>
      </c>
      <c r="AK1833" s="46"/>
      <c r="AL1833" s="46" t="str">
        <f>IF(Table1[[#This Row],[Description]]&lt;&gt;"",Table1[[#This Row],[Description]],"")</f>
        <v/>
      </c>
      <c r="AM1833" s="46" t="str">
        <f>IF(Table1[[#This Row],[Posting Date]]&lt;&gt;"",Table1[[#This Row],[Reference Number]],"")</f>
        <v/>
      </c>
      <c r="AN1833" s="46" t="str">
        <f>TRIM(Table1[[#This Row],[Line '#]])</f>
        <v/>
      </c>
      <c r="AO1833" s="46" t="str">
        <f>TRIM(Table1[[#This Row],[Account]])</f>
        <v/>
      </c>
      <c r="AP1833" s="46" t="str">
        <f>IF(Table1[[#This Row],[Posting Date]]&lt;&gt;"",$D$5,"")</f>
        <v/>
      </c>
      <c r="AQ1833" s="46" t="str">
        <f>TRIM(Table1[[#This Row],[Departments-Prgrams]])</f>
        <v/>
      </c>
      <c r="AR1833" s="46" t="str">
        <f>TRIM(Table1[[#This Row],[Grant]])</f>
        <v/>
      </c>
      <c r="AS1833" s="46" t="str">
        <f>TRIM(Table1[[#This Row],[Staff ID]])</f>
        <v/>
      </c>
      <c r="AT1833" s="46" t="str">
        <f>IF(TRIM(Table1[[#This Row],[Budget Code]])=0,"",TRIM(Table1[[#This Row],[Budget Code]]))</f>
        <v/>
      </c>
      <c r="AU1833" s="46" t="str">
        <f>IF(Table1[[#This Row],[Line Description]]&lt;&gt;"",Table1[[#This Row],[Line Description]],"")</f>
        <v/>
      </c>
      <c r="AV1833" s="46" t="str">
        <f>IF(Table1[[#This Row],[Cur_Amount Debit]]&gt;0,ROUND(Table1[[#This Row],[Cur_Amount Debit]],2),"")</f>
        <v/>
      </c>
      <c r="AW1833" s="46" t="str">
        <f>IF(Table1[[#This Row],[Cur_Amount Credit]]&gt;0,ROUND(Table1[[#This Row],[Cur_Amount Credit]],2),"")</f>
        <v/>
      </c>
      <c r="AX1833" s="46" t="str">
        <f>LEFT(Table1[[#This Row],[Cur]],3)</f>
        <v/>
      </c>
      <c r="AY1833" s="59"/>
      <c r="AZ1833" s="46"/>
      <c r="BA1833" s="46" t="str">
        <f>IF(Table1[[#This Row],[Cur]]&lt;&gt;"",IF(Table1[[#This Row],[Cur]]="USD","",ExchangeRate),"")</f>
        <v/>
      </c>
      <c r="BB1833" s="46" t="str">
        <f>IF(Table1[[#This Row],[Grant]]&lt;&gt;"",VLOOKUP(Table1[[#This Row],[Grant]],Grants!B:D,3),"")</f>
        <v/>
      </c>
      <c r="BC1833" s="46" t="str">
        <f>TRIM(Table1[[#This Row],[Vendor ID]])</f>
        <v/>
      </c>
      <c r="BD1833">
        <f>IF(Table1[[#This Row],[Reference Number]]=Q1832,BD1832,BD1832+1)</f>
        <v>0</v>
      </c>
    </row>
    <row r="1834" spans="1:56" ht="11.25" customHeight="1" x14ac:dyDescent="0.25">
      <c r="A1834" s="1"/>
      <c r="B1834" s="88" t="str">
        <f>IF(Table1[[#This Row],[Posting Date]]&lt;&gt;"",IF(Table1[[#This Row],[Reference Number]]=Q1833,B1833+1,1),"")</f>
        <v/>
      </c>
      <c r="C1834" s="61"/>
      <c r="D1834" s="61"/>
      <c r="E1834" s="138"/>
      <c r="F1834" s="141" t="str">
        <f>IFERROR(IF(VLOOKUP(Table1[[#This Row],[Budget Code Description]],Dimentions!$X$6:$AC$139,2,FALSE)="","",VLOOKUP(Table1[[#This Row],[Budget Code Description]],Dimentions!$X$6:$AC$139,2,FALSE)),"")</f>
        <v/>
      </c>
      <c r="G1834" s="141"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1" t="str">
        <f>IFERROR(VLOOKUP(Table1[[#This Row],[Budget Code Description]],Table6[#All],8,FALSE),"")</f>
        <v/>
      </c>
      <c r="L1834" s="63"/>
      <c r="M1834" s="65" t="str">
        <f>IFERROR(VLOOKUP(Table1[[#This Row],[Staff ID]],Table2[],2,FALSE),"")</f>
        <v/>
      </c>
      <c r="N1834" s="209" t="str">
        <f>IFERROR(IF(VLOOKUP(Table1[[#This Row],[Budget Code Description]],Dimentions!$X$6:$AC$134,4,FALSE)="","",VLOOKUP(Table1[[#This Row],[Budget Code Description]],Dimentions!$X$6:$AC$134,4,FALSE)),"")</f>
        <v/>
      </c>
      <c r="O1834" s="65" t="str">
        <f>IFERROR(VLOOKUP(Table1[[#This Row],[Vendor ID]],Table549[],2,FALSE),"")</f>
        <v/>
      </c>
      <c r="P1834" s="63"/>
      <c r="Q1834" s="141" t="str">
        <f>IF(Table1[[#This Row],[Posting Date]]&lt;&gt;"",$D$9,"")</f>
        <v/>
      </c>
      <c r="R1834" s="157" t="str">
        <f>IF(Table1[[#This Row],[Posting Date]]&lt;&gt;"",$D$10,"")</f>
        <v/>
      </c>
      <c r="S1834" s="66"/>
      <c r="T1834" s="63"/>
      <c r="U1834" s="67"/>
      <c r="V1834" s="67"/>
      <c r="W1834" s="67" t="str">
        <f t="shared" si="32"/>
        <v/>
      </c>
      <c r="X1834" s="159" t="str">
        <f>IF(E1834="","",(IF(Table1[[#This Row],[Cur]]="USD",Table1[[#This Row],[Cur_Amount Debit]],Table1[[#This Row],[Cur_Amount Debit]]/Table1[[#This Row],[Exchange Rate]])))</f>
        <v/>
      </c>
      <c r="Y1834" s="159" t="str">
        <f>IF(E1834="","",(IF(Table1[[#This Row],[Cur]]="USD",Table1[[#This Row],[Cur_Amount Credit]],Table1[[#This Row],[Cur_Amount Credit]]/ExchangeRate)))</f>
        <v/>
      </c>
      <c r="Z1834" s="201" t="str">
        <f>IF(E1834="","",(Table1[[#This Row],[Debit USD]]-Table1[[#This Row],[Credit USD]]))</f>
        <v/>
      </c>
      <c r="AA1834" s="226"/>
      <c r="AB1834" s="255"/>
      <c r="AC1834" s="1"/>
      <c r="AD1834" s="15"/>
      <c r="AE1834" s="15" t="str">
        <f>IF(AND(OR(Table1[[#This Row],[Account]]="15030",Table1[[#This Row],[Account]]="15035",Table1[[#This Row],[Account]]="20150"),Table1[[#This Row],[Vendor ID]]=""),1,"")</f>
        <v/>
      </c>
      <c r="AF1834" s="15"/>
      <c r="AG1834" s="15"/>
      <c r="AH1834" s="15"/>
      <c r="AI1834" s="46" t="str">
        <f>IF(Table1[[#This Row],[Posting Date]]&lt;&gt;"","GJ-"&amp;CountryID,"")</f>
        <v/>
      </c>
      <c r="AJ1834" s="59" t="str">
        <f>IF(Table1[[#This Row],[Posting Date]]&lt;&gt;"",Table1[[#This Row],[Posting Date]],"")</f>
        <v/>
      </c>
      <c r="AK1834" s="46"/>
      <c r="AL1834" s="46" t="str">
        <f>IF(Table1[[#This Row],[Description]]&lt;&gt;"",Table1[[#This Row],[Description]],"")</f>
        <v/>
      </c>
      <c r="AM1834" s="46" t="str">
        <f>IF(Table1[[#This Row],[Posting Date]]&lt;&gt;"",Table1[[#This Row],[Reference Number]],"")</f>
        <v/>
      </c>
      <c r="AN1834" s="46" t="str">
        <f>TRIM(Table1[[#This Row],[Line '#]])</f>
        <v/>
      </c>
      <c r="AO1834" s="46" t="str">
        <f>TRIM(Table1[[#This Row],[Account]])</f>
        <v/>
      </c>
      <c r="AP1834" s="46" t="str">
        <f>IF(Table1[[#This Row],[Posting Date]]&lt;&gt;"",$D$5,"")</f>
        <v/>
      </c>
      <c r="AQ1834" s="46" t="str">
        <f>TRIM(Table1[[#This Row],[Departments-Prgrams]])</f>
        <v/>
      </c>
      <c r="AR1834" s="46" t="str">
        <f>TRIM(Table1[[#This Row],[Grant]])</f>
        <v/>
      </c>
      <c r="AS1834" s="46" t="str">
        <f>TRIM(Table1[[#This Row],[Staff ID]])</f>
        <v/>
      </c>
      <c r="AT1834" s="46" t="str">
        <f>IF(TRIM(Table1[[#This Row],[Budget Code]])=0,"",TRIM(Table1[[#This Row],[Budget Code]]))</f>
        <v/>
      </c>
      <c r="AU1834" s="46" t="str">
        <f>IF(Table1[[#This Row],[Line Description]]&lt;&gt;"",Table1[[#This Row],[Line Description]],"")</f>
        <v/>
      </c>
      <c r="AV1834" s="46" t="str">
        <f>IF(Table1[[#This Row],[Cur_Amount Debit]]&gt;0,ROUND(Table1[[#This Row],[Cur_Amount Debit]],2),"")</f>
        <v/>
      </c>
      <c r="AW1834" s="46" t="str">
        <f>IF(Table1[[#This Row],[Cur_Amount Credit]]&gt;0,ROUND(Table1[[#This Row],[Cur_Amount Credit]],2),"")</f>
        <v/>
      </c>
      <c r="AX1834" s="46" t="str">
        <f>LEFT(Table1[[#This Row],[Cur]],3)</f>
        <v/>
      </c>
      <c r="AY1834" s="59"/>
      <c r="AZ1834" s="46"/>
      <c r="BA1834" s="46" t="str">
        <f>IF(Table1[[#This Row],[Cur]]&lt;&gt;"",IF(Table1[[#This Row],[Cur]]="USD","",ExchangeRate),"")</f>
        <v/>
      </c>
      <c r="BB1834" s="46" t="str">
        <f>IF(Table1[[#This Row],[Grant]]&lt;&gt;"",VLOOKUP(Table1[[#This Row],[Grant]],Grants!B:D,3),"")</f>
        <v/>
      </c>
      <c r="BC1834" s="46" t="str">
        <f>TRIM(Table1[[#This Row],[Vendor ID]])</f>
        <v/>
      </c>
      <c r="BD1834">
        <f>IF(Table1[[#This Row],[Reference Number]]=Q1833,BD1833,BD1833+1)</f>
        <v>0</v>
      </c>
    </row>
    <row r="1835" spans="1:56" ht="11.25" customHeight="1" x14ac:dyDescent="0.25">
      <c r="A1835" s="1"/>
      <c r="B1835" s="88" t="str">
        <f>IF(Table1[[#This Row],[Posting Date]]&lt;&gt;"",IF(Table1[[#This Row],[Reference Number]]=Q1834,B1834+1,1),"")</f>
        <v/>
      </c>
      <c r="C1835" s="61"/>
      <c r="D1835" s="61"/>
      <c r="E1835" s="138"/>
      <c r="F1835" s="141" t="str">
        <f>IFERROR(IF(VLOOKUP(Table1[[#This Row],[Budget Code Description]],Dimentions!$X$6:$AC$139,2,FALSE)="","",VLOOKUP(Table1[[#This Row],[Budget Code Description]],Dimentions!$X$6:$AC$139,2,FALSE)),"")</f>
        <v/>
      </c>
      <c r="G1835" s="141"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1" t="str">
        <f>IFERROR(VLOOKUP(Table1[[#This Row],[Budget Code Description]],Table6[#All],8,FALSE),"")</f>
        <v/>
      </c>
      <c r="L1835" s="63"/>
      <c r="M1835" s="65" t="str">
        <f>IFERROR(VLOOKUP(Table1[[#This Row],[Staff ID]],Table2[],2,FALSE),"")</f>
        <v/>
      </c>
      <c r="N1835" s="209" t="str">
        <f>IFERROR(IF(VLOOKUP(Table1[[#This Row],[Budget Code Description]],Dimentions!$X$6:$AC$134,4,FALSE)="","",VLOOKUP(Table1[[#This Row],[Budget Code Description]],Dimentions!$X$6:$AC$134,4,FALSE)),"")</f>
        <v/>
      </c>
      <c r="O1835" s="65" t="str">
        <f>IFERROR(VLOOKUP(Table1[[#This Row],[Vendor ID]],Table549[],2,FALSE),"")</f>
        <v/>
      </c>
      <c r="P1835" s="63"/>
      <c r="Q1835" s="141" t="str">
        <f>IF(Table1[[#This Row],[Posting Date]]&lt;&gt;"",$D$9,"")</f>
        <v/>
      </c>
      <c r="R1835" s="157" t="str">
        <f>IF(Table1[[#This Row],[Posting Date]]&lt;&gt;"",$D$10,"")</f>
        <v/>
      </c>
      <c r="S1835" s="66"/>
      <c r="T1835" s="63"/>
      <c r="U1835" s="67"/>
      <c r="V1835" s="67"/>
      <c r="W1835" s="67" t="str">
        <f t="shared" si="32"/>
        <v/>
      </c>
      <c r="X1835" s="159" t="str">
        <f>IF(E1835="","",(IF(Table1[[#This Row],[Cur]]="USD",Table1[[#This Row],[Cur_Amount Debit]],Table1[[#This Row],[Cur_Amount Debit]]/Table1[[#This Row],[Exchange Rate]])))</f>
        <v/>
      </c>
      <c r="Y1835" s="159" t="str">
        <f>IF(E1835="","",(IF(Table1[[#This Row],[Cur]]="USD",Table1[[#This Row],[Cur_Amount Credit]],Table1[[#This Row],[Cur_Amount Credit]]/ExchangeRate)))</f>
        <v/>
      </c>
      <c r="Z1835" s="201" t="str">
        <f>IF(E1835="","",(Table1[[#This Row],[Debit USD]]-Table1[[#This Row],[Credit USD]]))</f>
        <v/>
      </c>
      <c r="AA1835" s="226"/>
      <c r="AB1835" s="255"/>
      <c r="AC1835" s="1"/>
      <c r="AD1835" s="15"/>
      <c r="AE1835" s="15" t="str">
        <f>IF(AND(OR(Table1[[#This Row],[Account]]="15030",Table1[[#This Row],[Account]]="15035",Table1[[#This Row],[Account]]="20150"),Table1[[#This Row],[Vendor ID]]=""),1,"")</f>
        <v/>
      </c>
      <c r="AF1835" s="15"/>
      <c r="AG1835" s="15"/>
      <c r="AH1835" s="15"/>
      <c r="AI1835" s="46" t="str">
        <f>IF(Table1[[#This Row],[Posting Date]]&lt;&gt;"","GJ-"&amp;CountryID,"")</f>
        <v/>
      </c>
      <c r="AJ1835" s="59" t="str">
        <f>IF(Table1[[#This Row],[Posting Date]]&lt;&gt;"",Table1[[#This Row],[Posting Date]],"")</f>
        <v/>
      </c>
      <c r="AK1835" s="46"/>
      <c r="AL1835" s="46" t="str">
        <f>IF(Table1[[#This Row],[Description]]&lt;&gt;"",Table1[[#This Row],[Description]],"")</f>
        <v/>
      </c>
      <c r="AM1835" s="46" t="str">
        <f>IF(Table1[[#This Row],[Posting Date]]&lt;&gt;"",Table1[[#This Row],[Reference Number]],"")</f>
        <v/>
      </c>
      <c r="AN1835" s="46" t="str">
        <f>TRIM(Table1[[#This Row],[Line '#]])</f>
        <v/>
      </c>
      <c r="AO1835" s="46" t="str">
        <f>TRIM(Table1[[#This Row],[Account]])</f>
        <v/>
      </c>
      <c r="AP1835" s="46" t="str">
        <f>IF(Table1[[#This Row],[Posting Date]]&lt;&gt;"",$D$5,"")</f>
        <v/>
      </c>
      <c r="AQ1835" s="46" t="str">
        <f>TRIM(Table1[[#This Row],[Departments-Prgrams]])</f>
        <v/>
      </c>
      <c r="AR1835" s="46" t="str">
        <f>TRIM(Table1[[#This Row],[Grant]])</f>
        <v/>
      </c>
      <c r="AS1835" s="46" t="str">
        <f>TRIM(Table1[[#This Row],[Staff ID]])</f>
        <v/>
      </c>
      <c r="AT1835" s="46" t="str">
        <f>IF(TRIM(Table1[[#This Row],[Budget Code]])=0,"",TRIM(Table1[[#This Row],[Budget Code]]))</f>
        <v/>
      </c>
      <c r="AU1835" s="46" t="str">
        <f>IF(Table1[[#This Row],[Line Description]]&lt;&gt;"",Table1[[#This Row],[Line Description]],"")</f>
        <v/>
      </c>
      <c r="AV1835" s="46" t="str">
        <f>IF(Table1[[#This Row],[Cur_Amount Debit]]&gt;0,ROUND(Table1[[#This Row],[Cur_Amount Debit]],2),"")</f>
        <v/>
      </c>
      <c r="AW1835" s="46" t="str">
        <f>IF(Table1[[#This Row],[Cur_Amount Credit]]&gt;0,ROUND(Table1[[#This Row],[Cur_Amount Credit]],2),"")</f>
        <v/>
      </c>
      <c r="AX1835" s="46" t="str">
        <f>LEFT(Table1[[#This Row],[Cur]],3)</f>
        <v/>
      </c>
      <c r="AY1835" s="59"/>
      <c r="AZ1835" s="46"/>
      <c r="BA1835" s="46" t="str">
        <f>IF(Table1[[#This Row],[Cur]]&lt;&gt;"",IF(Table1[[#This Row],[Cur]]="USD","",ExchangeRate),"")</f>
        <v/>
      </c>
      <c r="BB1835" s="46" t="str">
        <f>IF(Table1[[#This Row],[Grant]]&lt;&gt;"",VLOOKUP(Table1[[#This Row],[Grant]],Grants!B:D,3),"")</f>
        <v/>
      </c>
      <c r="BC1835" s="46" t="str">
        <f>TRIM(Table1[[#This Row],[Vendor ID]])</f>
        <v/>
      </c>
      <c r="BD1835">
        <f>IF(Table1[[#This Row],[Reference Number]]=Q1834,BD1834,BD1834+1)</f>
        <v>0</v>
      </c>
    </row>
    <row r="1836" spans="1:56" ht="11.25" customHeight="1" x14ac:dyDescent="0.25">
      <c r="A1836" s="1"/>
      <c r="B1836" s="88" t="str">
        <f>IF(Table1[[#This Row],[Posting Date]]&lt;&gt;"",IF(Table1[[#This Row],[Reference Number]]=Q1835,B1835+1,1),"")</f>
        <v/>
      </c>
      <c r="C1836" s="61"/>
      <c r="D1836" s="61"/>
      <c r="E1836" s="138"/>
      <c r="F1836" s="141" t="str">
        <f>IFERROR(IF(VLOOKUP(Table1[[#This Row],[Budget Code Description]],Dimentions!$X$6:$AC$139,2,FALSE)="","",VLOOKUP(Table1[[#This Row],[Budget Code Description]],Dimentions!$X$6:$AC$139,2,FALSE)),"")</f>
        <v/>
      </c>
      <c r="G1836" s="141"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1" t="str">
        <f>IFERROR(VLOOKUP(Table1[[#This Row],[Budget Code Description]],Table6[#All],8,FALSE),"")</f>
        <v/>
      </c>
      <c r="L1836" s="63"/>
      <c r="M1836" s="65" t="str">
        <f>IFERROR(VLOOKUP(Table1[[#This Row],[Staff ID]],Table2[],2,FALSE),"")</f>
        <v/>
      </c>
      <c r="N1836" s="209" t="str">
        <f>IFERROR(IF(VLOOKUP(Table1[[#This Row],[Budget Code Description]],Dimentions!$X$6:$AC$134,4,FALSE)="","",VLOOKUP(Table1[[#This Row],[Budget Code Description]],Dimentions!$X$6:$AC$134,4,FALSE)),"")</f>
        <v/>
      </c>
      <c r="O1836" s="65" t="str">
        <f>IFERROR(VLOOKUP(Table1[[#This Row],[Vendor ID]],Table549[],2,FALSE),"")</f>
        <v/>
      </c>
      <c r="P1836" s="63"/>
      <c r="Q1836" s="141" t="str">
        <f>IF(Table1[[#This Row],[Posting Date]]&lt;&gt;"",$D$9,"")</f>
        <v/>
      </c>
      <c r="R1836" s="157" t="str">
        <f>IF(Table1[[#This Row],[Posting Date]]&lt;&gt;"",$D$10,"")</f>
        <v/>
      </c>
      <c r="S1836" s="66"/>
      <c r="T1836" s="63"/>
      <c r="U1836" s="67"/>
      <c r="V1836" s="67"/>
      <c r="W1836" s="67" t="str">
        <f t="shared" si="32"/>
        <v/>
      </c>
      <c r="X1836" s="159" t="str">
        <f>IF(E1836="","",(IF(Table1[[#This Row],[Cur]]="USD",Table1[[#This Row],[Cur_Amount Debit]],Table1[[#This Row],[Cur_Amount Debit]]/Table1[[#This Row],[Exchange Rate]])))</f>
        <v/>
      </c>
      <c r="Y1836" s="159" t="str">
        <f>IF(E1836="","",(IF(Table1[[#This Row],[Cur]]="USD",Table1[[#This Row],[Cur_Amount Credit]],Table1[[#This Row],[Cur_Amount Credit]]/ExchangeRate)))</f>
        <v/>
      </c>
      <c r="Z1836" s="201" t="str">
        <f>IF(E1836="","",(Table1[[#This Row],[Debit USD]]-Table1[[#This Row],[Credit USD]]))</f>
        <v/>
      </c>
      <c r="AA1836" s="226"/>
      <c r="AB1836" s="255"/>
      <c r="AC1836" s="1"/>
      <c r="AD1836" s="15"/>
      <c r="AE1836" s="15" t="str">
        <f>IF(AND(OR(Table1[[#This Row],[Account]]="15030",Table1[[#This Row],[Account]]="15035",Table1[[#This Row],[Account]]="20150"),Table1[[#This Row],[Vendor ID]]=""),1,"")</f>
        <v/>
      </c>
      <c r="AF1836" s="15"/>
      <c r="AG1836" s="15"/>
      <c r="AH1836" s="15"/>
      <c r="AI1836" s="46" t="str">
        <f>IF(Table1[[#This Row],[Posting Date]]&lt;&gt;"","GJ-"&amp;CountryID,"")</f>
        <v/>
      </c>
      <c r="AJ1836" s="59" t="str">
        <f>IF(Table1[[#This Row],[Posting Date]]&lt;&gt;"",Table1[[#This Row],[Posting Date]],"")</f>
        <v/>
      </c>
      <c r="AK1836" s="46"/>
      <c r="AL1836" s="46" t="str">
        <f>IF(Table1[[#This Row],[Description]]&lt;&gt;"",Table1[[#This Row],[Description]],"")</f>
        <v/>
      </c>
      <c r="AM1836" s="46" t="str">
        <f>IF(Table1[[#This Row],[Posting Date]]&lt;&gt;"",Table1[[#This Row],[Reference Number]],"")</f>
        <v/>
      </c>
      <c r="AN1836" s="46" t="str">
        <f>TRIM(Table1[[#This Row],[Line '#]])</f>
        <v/>
      </c>
      <c r="AO1836" s="46" t="str">
        <f>TRIM(Table1[[#This Row],[Account]])</f>
        <v/>
      </c>
      <c r="AP1836" s="46" t="str">
        <f>IF(Table1[[#This Row],[Posting Date]]&lt;&gt;"",$D$5,"")</f>
        <v/>
      </c>
      <c r="AQ1836" s="46" t="str">
        <f>TRIM(Table1[[#This Row],[Departments-Prgrams]])</f>
        <v/>
      </c>
      <c r="AR1836" s="46" t="str">
        <f>TRIM(Table1[[#This Row],[Grant]])</f>
        <v/>
      </c>
      <c r="AS1836" s="46" t="str">
        <f>TRIM(Table1[[#This Row],[Staff ID]])</f>
        <v/>
      </c>
      <c r="AT1836" s="46" t="str">
        <f>IF(TRIM(Table1[[#This Row],[Budget Code]])=0,"",TRIM(Table1[[#This Row],[Budget Code]]))</f>
        <v/>
      </c>
      <c r="AU1836" s="46" t="str">
        <f>IF(Table1[[#This Row],[Line Description]]&lt;&gt;"",Table1[[#This Row],[Line Description]],"")</f>
        <v/>
      </c>
      <c r="AV1836" s="46" t="str">
        <f>IF(Table1[[#This Row],[Cur_Amount Debit]]&gt;0,ROUND(Table1[[#This Row],[Cur_Amount Debit]],2),"")</f>
        <v/>
      </c>
      <c r="AW1836" s="46" t="str">
        <f>IF(Table1[[#This Row],[Cur_Amount Credit]]&gt;0,ROUND(Table1[[#This Row],[Cur_Amount Credit]],2),"")</f>
        <v/>
      </c>
      <c r="AX1836" s="46" t="str">
        <f>LEFT(Table1[[#This Row],[Cur]],3)</f>
        <v/>
      </c>
      <c r="AY1836" s="59"/>
      <c r="AZ1836" s="46"/>
      <c r="BA1836" s="46" t="str">
        <f>IF(Table1[[#This Row],[Cur]]&lt;&gt;"",IF(Table1[[#This Row],[Cur]]="USD","",ExchangeRate),"")</f>
        <v/>
      </c>
      <c r="BB1836" s="46" t="str">
        <f>IF(Table1[[#This Row],[Grant]]&lt;&gt;"",VLOOKUP(Table1[[#This Row],[Grant]],Grants!B:D,3),"")</f>
        <v/>
      </c>
      <c r="BC1836" s="46" t="str">
        <f>TRIM(Table1[[#This Row],[Vendor ID]])</f>
        <v/>
      </c>
      <c r="BD1836">
        <f>IF(Table1[[#This Row],[Reference Number]]=Q1835,BD1835,BD1835+1)</f>
        <v>0</v>
      </c>
    </row>
    <row r="1837" spans="1:56" ht="11.25" customHeight="1" x14ac:dyDescent="0.25">
      <c r="A1837" s="1"/>
      <c r="B1837" s="88" t="str">
        <f>IF(Table1[[#This Row],[Posting Date]]&lt;&gt;"",IF(Table1[[#This Row],[Reference Number]]=Q1836,B1836+1,1),"")</f>
        <v/>
      </c>
      <c r="C1837" s="61"/>
      <c r="D1837" s="61"/>
      <c r="E1837" s="138"/>
      <c r="F1837" s="141" t="str">
        <f>IFERROR(IF(VLOOKUP(Table1[[#This Row],[Budget Code Description]],Dimentions!$X$6:$AC$139,2,FALSE)="","",VLOOKUP(Table1[[#This Row],[Budget Code Description]],Dimentions!$X$6:$AC$139,2,FALSE)),"")</f>
        <v/>
      </c>
      <c r="G1837" s="141"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1" t="str">
        <f>IFERROR(VLOOKUP(Table1[[#This Row],[Budget Code Description]],Table6[#All],8,FALSE),"")</f>
        <v/>
      </c>
      <c r="L1837" s="63"/>
      <c r="M1837" s="65" t="str">
        <f>IFERROR(VLOOKUP(Table1[[#This Row],[Staff ID]],Table2[],2,FALSE),"")</f>
        <v/>
      </c>
      <c r="N1837" s="209" t="str">
        <f>IFERROR(IF(VLOOKUP(Table1[[#This Row],[Budget Code Description]],Dimentions!$X$6:$AC$134,4,FALSE)="","",VLOOKUP(Table1[[#This Row],[Budget Code Description]],Dimentions!$X$6:$AC$134,4,FALSE)),"")</f>
        <v/>
      </c>
      <c r="O1837" s="65" t="str">
        <f>IFERROR(VLOOKUP(Table1[[#This Row],[Vendor ID]],Table549[],2,FALSE),"")</f>
        <v/>
      </c>
      <c r="P1837" s="63"/>
      <c r="Q1837" s="141" t="str">
        <f>IF(Table1[[#This Row],[Posting Date]]&lt;&gt;"",$D$9,"")</f>
        <v/>
      </c>
      <c r="R1837" s="157" t="str">
        <f>IF(Table1[[#This Row],[Posting Date]]&lt;&gt;"",$D$10,"")</f>
        <v/>
      </c>
      <c r="S1837" s="66"/>
      <c r="T1837" s="63"/>
      <c r="U1837" s="67"/>
      <c r="V1837" s="67"/>
      <c r="W1837" s="67" t="str">
        <f t="shared" si="32"/>
        <v/>
      </c>
      <c r="X1837" s="159" t="str">
        <f>IF(E1837="","",(IF(Table1[[#This Row],[Cur]]="USD",Table1[[#This Row],[Cur_Amount Debit]],Table1[[#This Row],[Cur_Amount Debit]]/Table1[[#This Row],[Exchange Rate]])))</f>
        <v/>
      </c>
      <c r="Y1837" s="159" t="str">
        <f>IF(E1837="","",(IF(Table1[[#This Row],[Cur]]="USD",Table1[[#This Row],[Cur_Amount Credit]],Table1[[#This Row],[Cur_Amount Credit]]/ExchangeRate)))</f>
        <v/>
      </c>
      <c r="Z1837" s="201" t="str">
        <f>IF(E1837="","",(Table1[[#This Row],[Debit USD]]-Table1[[#This Row],[Credit USD]]))</f>
        <v/>
      </c>
      <c r="AA1837" s="226"/>
      <c r="AB1837" s="255"/>
      <c r="AC1837" s="1"/>
      <c r="AD1837" s="15"/>
      <c r="AE1837" s="15" t="str">
        <f>IF(AND(OR(Table1[[#This Row],[Account]]="15030",Table1[[#This Row],[Account]]="15035",Table1[[#This Row],[Account]]="20150"),Table1[[#This Row],[Vendor ID]]=""),1,"")</f>
        <v/>
      </c>
      <c r="AF1837" s="15"/>
      <c r="AG1837" s="15"/>
      <c r="AH1837" s="15"/>
      <c r="AI1837" s="46" t="str">
        <f>IF(Table1[[#This Row],[Posting Date]]&lt;&gt;"","GJ-"&amp;CountryID,"")</f>
        <v/>
      </c>
      <c r="AJ1837" s="59" t="str">
        <f>IF(Table1[[#This Row],[Posting Date]]&lt;&gt;"",Table1[[#This Row],[Posting Date]],"")</f>
        <v/>
      </c>
      <c r="AK1837" s="46"/>
      <c r="AL1837" s="46" t="str">
        <f>IF(Table1[[#This Row],[Description]]&lt;&gt;"",Table1[[#This Row],[Description]],"")</f>
        <v/>
      </c>
      <c r="AM1837" s="46" t="str">
        <f>IF(Table1[[#This Row],[Posting Date]]&lt;&gt;"",Table1[[#This Row],[Reference Number]],"")</f>
        <v/>
      </c>
      <c r="AN1837" s="46" t="str">
        <f>TRIM(Table1[[#This Row],[Line '#]])</f>
        <v/>
      </c>
      <c r="AO1837" s="46" t="str">
        <f>TRIM(Table1[[#This Row],[Account]])</f>
        <v/>
      </c>
      <c r="AP1837" s="46" t="str">
        <f>IF(Table1[[#This Row],[Posting Date]]&lt;&gt;"",$D$5,"")</f>
        <v/>
      </c>
      <c r="AQ1837" s="46" t="str">
        <f>TRIM(Table1[[#This Row],[Departments-Prgrams]])</f>
        <v/>
      </c>
      <c r="AR1837" s="46" t="str">
        <f>TRIM(Table1[[#This Row],[Grant]])</f>
        <v/>
      </c>
      <c r="AS1837" s="46" t="str">
        <f>TRIM(Table1[[#This Row],[Staff ID]])</f>
        <v/>
      </c>
      <c r="AT1837" s="46" t="str">
        <f>IF(TRIM(Table1[[#This Row],[Budget Code]])=0,"",TRIM(Table1[[#This Row],[Budget Code]]))</f>
        <v/>
      </c>
      <c r="AU1837" s="46" t="str">
        <f>IF(Table1[[#This Row],[Line Description]]&lt;&gt;"",Table1[[#This Row],[Line Description]],"")</f>
        <v/>
      </c>
      <c r="AV1837" s="46" t="str">
        <f>IF(Table1[[#This Row],[Cur_Amount Debit]]&gt;0,ROUND(Table1[[#This Row],[Cur_Amount Debit]],2),"")</f>
        <v/>
      </c>
      <c r="AW1837" s="46" t="str">
        <f>IF(Table1[[#This Row],[Cur_Amount Credit]]&gt;0,ROUND(Table1[[#This Row],[Cur_Amount Credit]],2),"")</f>
        <v/>
      </c>
      <c r="AX1837" s="46" t="str">
        <f>LEFT(Table1[[#This Row],[Cur]],3)</f>
        <v/>
      </c>
      <c r="AY1837" s="59"/>
      <c r="AZ1837" s="46"/>
      <c r="BA1837" s="46" t="str">
        <f>IF(Table1[[#This Row],[Cur]]&lt;&gt;"",IF(Table1[[#This Row],[Cur]]="USD","",ExchangeRate),"")</f>
        <v/>
      </c>
      <c r="BB1837" s="46" t="str">
        <f>IF(Table1[[#This Row],[Grant]]&lt;&gt;"",VLOOKUP(Table1[[#This Row],[Grant]],Grants!B:D,3),"")</f>
        <v/>
      </c>
      <c r="BC1837" s="46" t="str">
        <f>TRIM(Table1[[#This Row],[Vendor ID]])</f>
        <v/>
      </c>
      <c r="BD1837">
        <f>IF(Table1[[#This Row],[Reference Number]]=Q1836,BD1836,BD1836+1)</f>
        <v>0</v>
      </c>
    </row>
    <row r="1838" spans="1:56" ht="11.25" customHeight="1" x14ac:dyDescent="0.25">
      <c r="A1838" s="1"/>
      <c r="B1838" s="88" t="str">
        <f>IF(Table1[[#This Row],[Posting Date]]&lt;&gt;"",IF(Table1[[#This Row],[Reference Number]]=Q1837,B1837+1,1),"")</f>
        <v/>
      </c>
      <c r="C1838" s="61"/>
      <c r="D1838" s="61"/>
      <c r="E1838" s="138"/>
      <c r="F1838" s="141" t="str">
        <f>IFERROR(IF(VLOOKUP(Table1[[#This Row],[Budget Code Description]],Dimentions!$X$6:$AC$139,2,FALSE)="","",VLOOKUP(Table1[[#This Row],[Budget Code Description]],Dimentions!$X$6:$AC$139,2,FALSE)),"")</f>
        <v/>
      </c>
      <c r="G1838" s="141"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1" t="str">
        <f>IFERROR(VLOOKUP(Table1[[#This Row],[Budget Code Description]],Table6[#All],8,FALSE),"")</f>
        <v/>
      </c>
      <c r="L1838" s="63"/>
      <c r="M1838" s="65" t="str">
        <f>IFERROR(VLOOKUP(Table1[[#This Row],[Staff ID]],Table2[],2,FALSE),"")</f>
        <v/>
      </c>
      <c r="N1838" s="209" t="str">
        <f>IFERROR(IF(VLOOKUP(Table1[[#This Row],[Budget Code Description]],Dimentions!$X$6:$AC$134,4,FALSE)="","",VLOOKUP(Table1[[#This Row],[Budget Code Description]],Dimentions!$X$6:$AC$134,4,FALSE)),"")</f>
        <v/>
      </c>
      <c r="O1838" s="65" t="str">
        <f>IFERROR(VLOOKUP(Table1[[#This Row],[Vendor ID]],Table549[],2,FALSE),"")</f>
        <v/>
      </c>
      <c r="P1838" s="63"/>
      <c r="Q1838" s="141" t="str">
        <f>IF(Table1[[#This Row],[Posting Date]]&lt;&gt;"",$D$9,"")</f>
        <v/>
      </c>
      <c r="R1838" s="157" t="str">
        <f>IF(Table1[[#This Row],[Posting Date]]&lt;&gt;"",$D$10,"")</f>
        <v/>
      </c>
      <c r="S1838" s="66"/>
      <c r="T1838" s="63"/>
      <c r="U1838" s="67"/>
      <c r="V1838" s="67"/>
      <c r="W1838" s="67" t="str">
        <f t="shared" si="32"/>
        <v/>
      </c>
      <c r="X1838" s="159" t="str">
        <f>IF(E1838="","",(IF(Table1[[#This Row],[Cur]]="USD",Table1[[#This Row],[Cur_Amount Debit]],Table1[[#This Row],[Cur_Amount Debit]]/Table1[[#This Row],[Exchange Rate]])))</f>
        <v/>
      </c>
      <c r="Y1838" s="159" t="str">
        <f>IF(E1838="","",(IF(Table1[[#This Row],[Cur]]="USD",Table1[[#This Row],[Cur_Amount Credit]],Table1[[#This Row],[Cur_Amount Credit]]/ExchangeRate)))</f>
        <v/>
      </c>
      <c r="Z1838" s="201" t="str">
        <f>IF(E1838="","",(Table1[[#This Row],[Debit USD]]-Table1[[#This Row],[Credit USD]]))</f>
        <v/>
      </c>
      <c r="AA1838" s="226"/>
      <c r="AB1838" s="255"/>
      <c r="AC1838" s="1"/>
      <c r="AD1838" s="15"/>
      <c r="AE1838" s="15" t="str">
        <f>IF(AND(OR(Table1[[#This Row],[Account]]="15030",Table1[[#This Row],[Account]]="15035",Table1[[#This Row],[Account]]="20150"),Table1[[#This Row],[Vendor ID]]=""),1,"")</f>
        <v/>
      </c>
      <c r="AF1838" s="15"/>
      <c r="AG1838" s="15"/>
      <c r="AH1838" s="15"/>
      <c r="AI1838" s="46" t="str">
        <f>IF(Table1[[#This Row],[Posting Date]]&lt;&gt;"","GJ-"&amp;CountryID,"")</f>
        <v/>
      </c>
      <c r="AJ1838" s="59" t="str">
        <f>IF(Table1[[#This Row],[Posting Date]]&lt;&gt;"",Table1[[#This Row],[Posting Date]],"")</f>
        <v/>
      </c>
      <c r="AK1838" s="46"/>
      <c r="AL1838" s="46" t="str">
        <f>IF(Table1[[#This Row],[Description]]&lt;&gt;"",Table1[[#This Row],[Description]],"")</f>
        <v/>
      </c>
      <c r="AM1838" s="46" t="str">
        <f>IF(Table1[[#This Row],[Posting Date]]&lt;&gt;"",Table1[[#This Row],[Reference Number]],"")</f>
        <v/>
      </c>
      <c r="AN1838" s="46" t="str">
        <f>TRIM(Table1[[#This Row],[Line '#]])</f>
        <v/>
      </c>
      <c r="AO1838" s="46" t="str">
        <f>TRIM(Table1[[#This Row],[Account]])</f>
        <v/>
      </c>
      <c r="AP1838" s="46" t="str">
        <f>IF(Table1[[#This Row],[Posting Date]]&lt;&gt;"",$D$5,"")</f>
        <v/>
      </c>
      <c r="AQ1838" s="46" t="str">
        <f>TRIM(Table1[[#This Row],[Departments-Prgrams]])</f>
        <v/>
      </c>
      <c r="AR1838" s="46" t="str">
        <f>TRIM(Table1[[#This Row],[Grant]])</f>
        <v/>
      </c>
      <c r="AS1838" s="46" t="str">
        <f>TRIM(Table1[[#This Row],[Staff ID]])</f>
        <v/>
      </c>
      <c r="AT1838" s="46" t="str">
        <f>IF(TRIM(Table1[[#This Row],[Budget Code]])=0,"",TRIM(Table1[[#This Row],[Budget Code]]))</f>
        <v/>
      </c>
      <c r="AU1838" s="46" t="str">
        <f>IF(Table1[[#This Row],[Line Description]]&lt;&gt;"",Table1[[#This Row],[Line Description]],"")</f>
        <v/>
      </c>
      <c r="AV1838" s="46" t="str">
        <f>IF(Table1[[#This Row],[Cur_Amount Debit]]&gt;0,ROUND(Table1[[#This Row],[Cur_Amount Debit]],2),"")</f>
        <v/>
      </c>
      <c r="AW1838" s="46" t="str">
        <f>IF(Table1[[#This Row],[Cur_Amount Credit]]&gt;0,ROUND(Table1[[#This Row],[Cur_Amount Credit]],2),"")</f>
        <v/>
      </c>
      <c r="AX1838" s="46" t="str">
        <f>LEFT(Table1[[#This Row],[Cur]],3)</f>
        <v/>
      </c>
      <c r="AY1838" s="59"/>
      <c r="AZ1838" s="46"/>
      <c r="BA1838" s="46" t="str">
        <f>IF(Table1[[#This Row],[Cur]]&lt;&gt;"",IF(Table1[[#This Row],[Cur]]="USD","",ExchangeRate),"")</f>
        <v/>
      </c>
      <c r="BB1838" s="46" t="str">
        <f>IF(Table1[[#This Row],[Grant]]&lt;&gt;"",VLOOKUP(Table1[[#This Row],[Grant]],Grants!B:D,3),"")</f>
        <v/>
      </c>
      <c r="BC1838" s="46" t="str">
        <f>TRIM(Table1[[#This Row],[Vendor ID]])</f>
        <v/>
      </c>
      <c r="BD1838">
        <f>IF(Table1[[#This Row],[Reference Number]]=Q1837,BD1837,BD1837+1)</f>
        <v>0</v>
      </c>
    </row>
    <row r="1839" spans="1:56" ht="11.25" customHeight="1" x14ac:dyDescent="0.25">
      <c r="A1839" s="1"/>
      <c r="B1839" s="88" t="str">
        <f>IF(Table1[[#This Row],[Posting Date]]&lt;&gt;"",IF(Table1[[#This Row],[Reference Number]]=Q1838,B1838+1,1),"")</f>
        <v/>
      </c>
      <c r="C1839" s="61"/>
      <c r="D1839" s="61"/>
      <c r="E1839" s="138"/>
      <c r="F1839" s="141" t="str">
        <f>IFERROR(IF(VLOOKUP(Table1[[#This Row],[Budget Code Description]],Dimentions!$X$6:$AC$139,2,FALSE)="","",VLOOKUP(Table1[[#This Row],[Budget Code Description]],Dimentions!$X$6:$AC$139,2,FALSE)),"")</f>
        <v/>
      </c>
      <c r="G1839" s="141"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1" t="str">
        <f>IFERROR(VLOOKUP(Table1[[#This Row],[Budget Code Description]],Table6[#All],8,FALSE),"")</f>
        <v/>
      </c>
      <c r="L1839" s="63"/>
      <c r="M1839" s="65" t="str">
        <f>IFERROR(VLOOKUP(Table1[[#This Row],[Staff ID]],Table2[],2,FALSE),"")</f>
        <v/>
      </c>
      <c r="N1839" s="209" t="str">
        <f>IFERROR(IF(VLOOKUP(Table1[[#This Row],[Budget Code Description]],Dimentions!$X$6:$AC$134,4,FALSE)="","",VLOOKUP(Table1[[#This Row],[Budget Code Description]],Dimentions!$X$6:$AC$134,4,FALSE)),"")</f>
        <v/>
      </c>
      <c r="O1839" s="65" t="str">
        <f>IFERROR(VLOOKUP(Table1[[#This Row],[Vendor ID]],Table549[],2,FALSE),"")</f>
        <v/>
      </c>
      <c r="P1839" s="63"/>
      <c r="Q1839" s="141" t="str">
        <f>IF(Table1[[#This Row],[Posting Date]]&lt;&gt;"",$D$9,"")</f>
        <v/>
      </c>
      <c r="R1839" s="157" t="str">
        <f>IF(Table1[[#This Row],[Posting Date]]&lt;&gt;"",$D$10,"")</f>
        <v/>
      </c>
      <c r="S1839" s="66"/>
      <c r="T1839" s="63"/>
      <c r="U1839" s="67"/>
      <c r="V1839" s="67"/>
      <c r="W1839" s="67" t="str">
        <f t="shared" ref="W1839:W1902" si="33">IF(E1839="","",(ExchangeRate))</f>
        <v/>
      </c>
      <c r="X1839" s="159" t="str">
        <f>IF(E1839="","",(IF(Table1[[#This Row],[Cur]]="USD",Table1[[#This Row],[Cur_Amount Debit]],Table1[[#This Row],[Cur_Amount Debit]]/Table1[[#This Row],[Exchange Rate]])))</f>
        <v/>
      </c>
      <c r="Y1839" s="159" t="str">
        <f>IF(E1839="","",(IF(Table1[[#This Row],[Cur]]="USD",Table1[[#This Row],[Cur_Amount Credit]],Table1[[#This Row],[Cur_Amount Credit]]/ExchangeRate)))</f>
        <v/>
      </c>
      <c r="Z1839" s="201" t="str">
        <f>IF(E1839="","",(Table1[[#This Row],[Debit USD]]-Table1[[#This Row],[Credit USD]]))</f>
        <v/>
      </c>
      <c r="AA1839" s="226"/>
      <c r="AB1839" s="255"/>
      <c r="AC1839" s="1"/>
      <c r="AD1839" s="15"/>
      <c r="AE1839" s="15" t="str">
        <f>IF(AND(OR(Table1[[#This Row],[Account]]="15030",Table1[[#This Row],[Account]]="15035",Table1[[#This Row],[Account]]="20150"),Table1[[#This Row],[Vendor ID]]=""),1,"")</f>
        <v/>
      </c>
      <c r="AF1839" s="15"/>
      <c r="AG1839" s="15"/>
      <c r="AH1839" s="15"/>
      <c r="AI1839" s="46" t="str">
        <f>IF(Table1[[#This Row],[Posting Date]]&lt;&gt;"","GJ-"&amp;CountryID,"")</f>
        <v/>
      </c>
      <c r="AJ1839" s="59" t="str">
        <f>IF(Table1[[#This Row],[Posting Date]]&lt;&gt;"",Table1[[#This Row],[Posting Date]],"")</f>
        <v/>
      </c>
      <c r="AK1839" s="46"/>
      <c r="AL1839" s="46" t="str">
        <f>IF(Table1[[#This Row],[Description]]&lt;&gt;"",Table1[[#This Row],[Description]],"")</f>
        <v/>
      </c>
      <c r="AM1839" s="46" t="str">
        <f>IF(Table1[[#This Row],[Posting Date]]&lt;&gt;"",Table1[[#This Row],[Reference Number]],"")</f>
        <v/>
      </c>
      <c r="AN1839" s="46" t="str">
        <f>TRIM(Table1[[#This Row],[Line '#]])</f>
        <v/>
      </c>
      <c r="AO1839" s="46" t="str">
        <f>TRIM(Table1[[#This Row],[Account]])</f>
        <v/>
      </c>
      <c r="AP1839" s="46" t="str">
        <f>IF(Table1[[#This Row],[Posting Date]]&lt;&gt;"",$D$5,"")</f>
        <v/>
      </c>
      <c r="AQ1839" s="46" t="str">
        <f>TRIM(Table1[[#This Row],[Departments-Prgrams]])</f>
        <v/>
      </c>
      <c r="AR1839" s="46" t="str">
        <f>TRIM(Table1[[#This Row],[Grant]])</f>
        <v/>
      </c>
      <c r="AS1839" s="46" t="str">
        <f>TRIM(Table1[[#This Row],[Staff ID]])</f>
        <v/>
      </c>
      <c r="AT1839" s="46" t="str">
        <f>IF(TRIM(Table1[[#This Row],[Budget Code]])=0,"",TRIM(Table1[[#This Row],[Budget Code]]))</f>
        <v/>
      </c>
      <c r="AU1839" s="46" t="str">
        <f>IF(Table1[[#This Row],[Line Description]]&lt;&gt;"",Table1[[#This Row],[Line Description]],"")</f>
        <v/>
      </c>
      <c r="AV1839" s="46" t="str">
        <f>IF(Table1[[#This Row],[Cur_Amount Debit]]&gt;0,ROUND(Table1[[#This Row],[Cur_Amount Debit]],2),"")</f>
        <v/>
      </c>
      <c r="AW1839" s="46" t="str">
        <f>IF(Table1[[#This Row],[Cur_Amount Credit]]&gt;0,ROUND(Table1[[#This Row],[Cur_Amount Credit]],2),"")</f>
        <v/>
      </c>
      <c r="AX1839" s="46" t="str">
        <f>LEFT(Table1[[#This Row],[Cur]],3)</f>
        <v/>
      </c>
      <c r="AY1839" s="59"/>
      <c r="AZ1839" s="46"/>
      <c r="BA1839" s="46" t="str">
        <f>IF(Table1[[#This Row],[Cur]]&lt;&gt;"",IF(Table1[[#This Row],[Cur]]="USD","",ExchangeRate),"")</f>
        <v/>
      </c>
      <c r="BB1839" s="46" t="str">
        <f>IF(Table1[[#This Row],[Grant]]&lt;&gt;"",VLOOKUP(Table1[[#This Row],[Grant]],Grants!B:D,3),"")</f>
        <v/>
      </c>
      <c r="BC1839" s="46" t="str">
        <f>TRIM(Table1[[#This Row],[Vendor ID]])</f>
        <v/>
      </c>
      <c r="BD1839">
        <f>IF(Table1[[#This Row],[Reference Number]]=Q1838,BD1838,BD1838+1)</f>
        <v>0</v>
      </c>
    </row>
    <row r="1840" spans="1:56" ht="11.25" customHeight="1" x14ac:dyDescent="0.25">
      <c r="A1840" s="1"/>
      <c r="B1840" s="88" t="str">
        <f>IF(Table1[[#This Row],[Posting Date]]&lt;&gt;"",IF(Table1[[#This Row],[Reference Number]]=Q1839,B1839+1,1),"")</f>
        <v/>
      </c>
      <c r="C1840" s="61"/>
      <c r="D1840" s="61"/>
      <c r="E1840" s="138"/>
      <c r="F1840" s="141" t="str">
        <f>IFERROR(IF(VLOOKUP(Table1[[#This Row],[Budget Code Description]],Dimentions!$X$6:$AC$139,2,FALSE)="","",VLOOKUP(Table1[[#This Row],[Budget Code Description]],Dimentions!$X$6:$AC$139,2,FALSE)),"")</f>
        <v/>
      </c>
      <c r="G1840" s="141"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1" t="str">
        <f>IFERROR(VLOOKUP(Table1[[#This Row],[Budget Code Description]],Table6[#All],8,FALSE),"")</f>
        <v/>
      </c>
      <c r="L1840" s="63"/>
      <c r="M1840" s="65" t="str">
        <f>IFERROR(VLOOKUP(Table1[[#This Row],[Staff ID]],Table2[],2,FALSE),"")</f>
        <v/>
      </c>
      <c r="N1840" s="209" t="str">
        <f>IFERROR(IF(VLOOKUP(Table1[[#This Row],[Budget Code Description]],Dimentions!$X$6:$AC$134,4,FALSE)="","",VLOOKUP(Table1[[#This Row],[Budget Code Description]],Dimentions!$X$6:$AC$134,4,FALSE)),"")</f>
        <v/>
      </c>
      <c r="O1840" s="65" t="str">
        <f>IFERROR(VLOOKUP(Table1[[#This Row],[Vendor ID]],Table549[],2,FALSE),"")</f>
        <v/>
      </c>
      <c r="P1840" s="63"/>
      <c r="Q1840" s="141" t="str">
        <f>IF(Table1[[#This Row],[Posting Date]]&lt;&gt;"",$D$9,"")</f>
        <v/>
      </c>
      <c r="R1840" s="157" t="str">
        <f>IF(Table1[[#This Row],[Posting Date]]&lt;&gt;"",$D$10,"")</f>
        <v/>
      </c>
      <c r="S1840" s="66"/>
      <c r="T1840" s="63"/>
      <c r="U1840" s="67"/>
      <c r="V1840" s="67"/>
      <c r="W1840" s="67" t="str">
        <f t="shared" si="33"/>
        <v/>
      </c>
      <c r="X1840" s="159" t="str">
        <f>IF(E1840="","",(IF(Table1[[#This Row],[Cur]]="USD",Table1[[#This Row],[Cur_Amount Debit]],Table1[[#This Row],[Cur_Amount Debit]]/Table1[[#This Row],[Exchange Rate]])))</f>
        <v/>
      </c>
      <c r="Y1840" s="159" t="str">
        <f>IF(E1840="","",(IF(Table1[[#This Row],[Cur]]="USD",Table1[[#This Row],[Cur_Amount Credit]],Table1[[#This Row],[Cur_Amount Credit]]/ExchangeRate)))</f>
        <v/>
      </c>
      <c r="Z1840" s="201" t="str">
        <f>IF(E1840="","",(Table1[[#This Row],[Debit USD]]-Table1[[#This Row],[Credit USD]]))</f>
        <v/>
      </c>
      <c r="AA1840" s="226"/>
      <c r="AB1840" s="255"/>
      <c r="AC1840" s="1"/>
      <c r="AD1840" s="15"/>
      <c r="AE1840" s="15" t="str">
        <f>IF(AND(OR(Table1[[#This Row],[Account]]="15030",Table1[[#This Row],[Account]]="15035",Table1[[#This Row],[Account]]="20150"),Table1[[#This Row],[Vendor ID]]=""),1,"")</f>
        <v/>
      </c>
      <c r="AF1840" s="15"/>
      <c r="AG1840" s="15"/>
      <c r="AH1840" s="15"/>
      <c r="AI1840" s="46" t="str">
        <f>IF(Table1[[#This Row],[Posting Date]]&lt;&gt;"","GJ-"&amp;CountryID,"")</f>
        <v/>
      </c>
      <c r="AJ1840" s="59" t="str">
        <f>IF(Table1[[#This Row],[Posting Date]]&lt;&gt;"",Table1[[#This Row],[Posting Date]],"")</f>
        <v/>
      </c>
      <c r="AK1840" s="46"/>
      <c r="AL1840" s="46" t="str">
        <f>IF(Table1[[#This Row],[Description]]&lt;&gt;"",Table1[[#This Row],[Description]],"")</f>
        <v/>
      </c>
      <c r="AM1840" s="46" t="str">
        <f>IF(Table1[[#This Row],[Posting Date]]&lt;&gt;"",Table1[[#This Row],[Reference Number]],"")</f>
        <v/>
      </c>
      <c r="AN1840" s="46" t="str">
        <f>TRIM(Table1[[#This Row],[Line '#]])</f>
        <v/>
      </c>
      <c r="AO1840" s="46" t="str">
        <f>TRIM(Table1[[#This Row],[Account]])</f>
        <v/>
      </c>
      <c r="AP1840" s="46" t="str">
        <f>IF(Table1[[#This Row],[Posting Date]]&lt;&gt;"",$D$5,"")</f>
        <v/>
      </c>
      <c r="AQ1840" s="46" t="str">
        <f>TRIM(Table1[[#This Row],[Departments-Prgrams]])</f>
        <v/>
      </c>
      <c r="AR1840" s="46" t="str">
        <f>TRIM(Table1[[#This Row],[Grant]])</f>
        <v/>
      </c>
      <c r="AS1840" s="46" t="str">
        <f>TRIM(Table1[[#This Row],[Staff ID]])</f>
        <v/>
      </c>
      <c r="AT1840" s="46" t="str">
        <f>IF(TRIM(Table1[[#This Row],[Budget Code]])=0,"",TRIM(Table1[[#This Row],[Budget Code]]))</f>
        <v/>
      </c>
      <c r="AU1840" s="46" t="str">
        <f>IF(Table1[[#This Row],[Line Description]]&lt;&gt;"",Table1[[#This Row],[Line Description]],"")</f>
        <v/>
      </c>
      <c r="AV1840" s="46" t="str">
        <f>IF(Table1[[#This Row],[Cur_Amount Debit]]&gt;0,ROUND(Table1[[#This Row],[Cur_Amount Debit]],2),"")</f>
        <v/>
      </c>
      <c r="AW1840" s="46" t="str">
        <f>IF(Table1[[#This Row],[Cur_Amount Credit]]&gt;0,ROUND(Table1[[#This Row],[Cur_Amount Credit]],2),"")</f>
        <v/>
      </c>
      <c r="AX1840" s="46" t="str">
        <f>LEFT(Table1[[#This Row],[Cur]],3)</f>
        <v/>
      </c>
      <c r="AY1840" s="59"/>
      <c r="AZ1840" s="46"/>
      <c r="BA1840" s="46" t="str">
        <f>IF(Table1[[#This Row],[Cur]]&lt;&gt;"",IF(Table1[[#This Row],[Cur]]="USD","",ExchangeRate),"")</f>
        <v/>
      </c>
      <c r="BB1840" s="46" t="str">
        <f>IF(Table1[[#This Row],[Grant]]&lt;&gt;"",VLOOKUP(Table1[[#This Row],[Grant]],Grants!B:D,3),"")</f>
        <v/>
      </c>
      <c r="BC1840" s="46" t="str">
        <f>TRIM(Table1[[#This Row],[Vendor ID]])</f>
        <v/>
      </c>
      <c r="BD1840">
        <f>IF(Table1[[#This Row],[Reference Number]]=Q1839,BD1839,BD1839+1)</f>
        <v>0</v>
      </c>
    </row>
    <row r="1841" spans="1:56" ht="11.25" customHeight="1" x14ac:dyDescent="0.25">
      <c r="A1841" s="1"/>
      <c r="B1841" s="88" t="str">
        <f>IF(Table1[[#This Row],[Posting Date]]&lt;&gt;"",IF(Table1[[#This Row],[Reference Number]]=Q1840,B1840+1,1),"")</f>
        <v/>
      </c>
      <c r="C1841" s="61"/>
      <c r="D1841" s="61"/>
      <c r="E1841" s="138"/>
      <c r="F1841" s="141" t="str">
        <f>IFERROR(IF(VLOOKUP(Table1[[#This Row],[Budget Code Description]],Dimentions!$X$6:$AC$139,2,FALSE)="","",VLOOKUP(Table1[[#This Row],[Budget Code Description]],Dimentions!$X$6:$AC$139,2,FALSE)),"")</f>
        <v/>
      </c>
      <c r="G1841" s="141"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1" t="str">
        <f>IFERROR(VLOOKUP(Table1[[#This Row],[Budget Code Description]],Table6[#All],8,FALSE),"")</f>
        <v/>
      </c>
      <c r="L1841" s="63"/>
      <c r="M1841" s="65" t="str">
        <f>IFERROR(VLOOKUP(Table1[[#This Row],[Staff ID]],Table2[],2,FALSE),"")</f>
        <v/>
      </c>
      <c r="N1841" s="209" t="str">
        <f>IFERROR(IF(VLOOKUP(Table1[[#This Row],[Budget Code Description]],Dimentions!$X$6:$AC$134,4,FALSE)="","",VLOOKUP(Table1[[#This Row],[Budget Code Description]],Dimentions!$X$6:$AC$134,4,FALSE)),"")</f>
        <v/>
      </c>
      <c r="O1841" s="65" t="str">
        <f>IFERROR(VLOOKUP(Table1[[#This Row],[Vendor ID]],Table549[],2,FALSE),"")</f>
        <v/>
      </c>
      <c r="P1841" s="63"/>
      <c r="Q1841" s="141" t="str">
        <f>IF(Table1[[#This Row],[Posting Date]]&lt;&gt;"",$D$9,"")</f>
        <v/>
      </c>
      <c r="R1841" s="157" t="str">
        <f>IF(Table1[[#This Row],[Posting Date]]&lt;&gt;"",$D$10,"")</f>
        <v/>
      </c>
      <c r="S1841" s="66"/>
      <c r="T1841" s="63"/>
      <c r="U1841" s="67"/>
      <c r="V1841" s="67"/>
      <c r="W1841" s="67" t="str">
        <f t="shared" si="33"/>
        <v/>
      </c>
      <c r="X1841" s="159" t="str">
        <f>IF(E1841="","",(IF(Table1[[#This Row],[Cur]]="USD",Table1[[#This Row],[Cur_Amount Debit]],Table1[[#This Row],[Cur_Amount Debit]]/Table1[[#This Row],[Exchange Rate]])))</f>
        <v/>
      </c>
      <c r="Y1841" s="159" t="str">
        <f>IF(E1841="","",(IF(Table1[[#This Row],[Cur]]="USD",Table1[[#This Row],[Cur_Amount Credit]],Table1[[#This Row],[Cur_Amount Credit]]/ExchangeRate)))</f>
        <v/>
      </c>
      <c r="Z1841" s="201" t="str">
        <f>IF(E1841="","",(Table1[[#This Row],[Debit USD]]-Table1[[#This Row],[Credit USD]]))</f>
        <v/>
      </c>
      <c r="AA1841" s="226"/>
      <c r="AB1841" s="255"/>
      <c r="AC1841" s="1"/>
      <c r="AD1841" s="15"/>
      <c r="AE1841" s="15" t="str">
        <f>IF(AND(OR(Table1[[#This Row],[Account]]="15030",Table1[[#This Row],[Account]]="15035",Table1[[#This Row],[Account]]="20150"),Table1[[#This Row],[Vendor ID]]=""),1,"")</f>
        <v/>
      </c>
      <c r="AF1841" s="15"/>
      <c r="AG1841" s="15"/>
      <c r="AH1841" s="15"/>
      <c r="AI1841" s="46" t="str">
        <f>IF(Table1[[#This Row],[Posting Date]]&lt;&gt;"","GJ-"&amp;CountryID,"")</f>
        <v/>
      </c>
      <c r="AJ1841" s="59" t="str">
        <f>IF(Table1[[#This Row],[Posting Date]]&lt;&gt;"",Table1[[#This Row],[Posting Date]],"")</f>
        <v/>
      </c>
      <c r="AK1841" s="46"/>
      <c r="AL1841" s="46" t="str">
        <f>IF(Table1[[#This Row],[Description]]&lt;&gt;"",Table1[[#This Row],[Description]],"")</f>
        <v/>
      </c>
      <c r="AM1841" s="46" t="str">
        <f>IF(Table1[[#This Row],[Posting Date]]&lt;&gt;"",Table1[[#This Row],[Reference Number]],"")</f>
        <v/>
      </c>
      <c r="AN1841" s="46" t="str">
        <f>TRIM(Table1[[#This Row],[Line '#]])</f>
        <v/>
      </c>
      <c r="AO1841" s="46" t="str">
        <f>TRIM(Table1[[#This Row],[Account]])</f>
        <v/>
      </c>
      <c r="AP1841" s="46" t="str">
        <f>IF(Table1[[#This Row],[Posting Date]]&lt;&gt;"",$D$5,"")</f>
        <v/>
      </c>
      <c r="AQ1841" s="46" t="str">
        <f>TRIM(Table1[[#This Row],[Departments-Prgrams]])</f>
        <v/>
      </c>
      <c r="AR1841" s="46" t="str">
        <f>TRIM(Table1[[#This Row],[Grant]])</f>
        <v/>
      </c>
      <c r="AS1841" s="46" t="str">
        <f>TRIM(Table1[[#This Row],[Staff ID]])</f>
        <v/>
      </c>
      <c r="AT1841" s="46" t="str">
        <f>IF(TRIM(Table1[[#This Row],[Budget Code]])=0,"",TRIM(Table1[[#This Row],[Budget Code]]))</f>
        <v/>
      </c>
      <c r="AU1841" s="46" t="str">
        <f>IF(Table1[[#This Row],[Line Description]]&lt;&gt;"",Table1[[#This Row],[Line Description]],"")</f>
        <v/>
      </c>
      <c r="AV1841" s="46" t="str">
        <f>IF(Table1[[#This Row],[Cur_Amount Debit]]&gt;0,ROUND(Table1[[#This Row],[Cur_Amount Debit]],2),"")</f>
        <v/>
      </c>
      <c r="AW1841" s="46" t="str">
        <f>IF(Table1[[#This Row],[Cur_Amount Credit]]&gt;0,ROUND(Table1[[#This Row],[Cur_Amount Credit]],2),"")</f>
        <v/>
      </c>
      <c r="AX1841" s="46" t="str">
        <f>LEFT(Table1[[#This Row],[Cur]],3)</f>
        <v/>
      </c>
      <c r="AY1841" s="59"/>
      <c r="AZ1841" s="46"/>
      <c r="BA1841" s="46" t="str">
        <f>IF(Table1[[#This Row],[Cur]]&lt;&gt;"",IF(Table1[[#This Row],[Cur]]="USD","",ExchangeRate),"")</f>
        <v/>
      </c>
      <c r="BB1841" s="46" t="str">
        <f>IF(Table1[[#This Row],[Grant]]&lt;&gt;"",VLOOKUP(Table1[[#This Row],[Grant]],Grants!B:D,3),"")</f>
        <v/>
      </c>
      <c r="BC1841" s="46" t="str">
        <f>TRIM(Table1[[#This Row],[Vendor ID]])</f>
        <v/>
      </c>
      <c r="BD1841">
        <f>IF(Table1[[#This Row],[Reference Number]]=Q1840,BD1840,BD1840+1)</f>
        <v>0</v>
      </c>
    </row>
    <row r="1842" spans="1:56" ht="11.25" customHeight="1" x14ac:dyDescent="0.25">
      <c r="A1842" s="1"/>
      <c r="B1842" s="88" t="str">
        <f>IF(Table1[[#This Row],[Posting Date]]&lt;&gt;"",IF(Table1[[#This Row],[Reference Number]]=Q1841,B1841+1,1),"")</f>
        <v/>
      </c>
      <c r="C1842" s="61"/>
      <c r="D1842" s="61"/>
      <c r="E1842" s="138"/>
      <c r="F1842" s="141" t="str">
        <f>IFERROR(IF(VLOOKUP(Table1[[#This Row],[Budget Code Description]],Dimentions!$X$6:$AC$139,2,FALSE)="","",VLOOKUP(Table1[[#This Row],[Budget Code Description]],Dimentions!$X$6:$AC$139,2,FALSE)),"")</f>
        <v/>
      </c>
      <c r="G1842" s="141"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1" t="str">
        <f>IFERROR(VLOOKUP(Table1[[#This Row],[Budget Code Description]],Table6[#All],8,FALSE),"")</f>
        <v/>
      </c>
      <c r="L1842" s="63"/>
      <c r="M1842" s="65" t="str">
        <f>IFERROR(VLOOKUP(Table1[[#This Row],[Staff ID]],Table2[],2,FALSE),"")</f>
        <v/>
      </c>
      <c r="N1842" s="209" t="str">
        <f>IFERROR(IF(VLOOKUP(Table1[[#This Row],[Budget Code Description]],Dimentions!$X$6:$AC$134,4,FALSE)="","",VLOOKUP(Table1[[#This Row],[Budget Code Description]],Dimentions!$X$6:$AC$134,4,FALSE)),"")</f>
        <v/>
      </c>
      <c r="O1842" s="65" t="str">
        <f>IFERROR(VLOOKUP(Table1[[#This Row],[Vendor ID]],Table549[],2,FALSE),"")</f>
        <v/>
      </c>
      <c r="P1842" s="63"/>
      <c r="Q1842" s="141" t="str">
        <f>IF(Table1[[#This Row],[Posting Date]]&lt;&gt;"",$D$9,"")</f>
        <v/>
      </c>
      <c r="R1842" s="157" t="str">
        <f>IF(Table1[[#This Row],[Posting Date]]&lt;&gt;"",$D$10,"")</f>
        <v/>
      </c>
      <c r="S1842" s="66"/>
      <c r="T1842" s="63"/>
      <c r="U1842" s="67"/>
      <c r="V1842" s="67"/>
      <c r="W1842" s="67" t="str">
        <f t="shared" si="33"/>
        <v/>
      </c>
      <c r="X1842" s="159" t="str">
        <f>IF(E1842="","",(IF(Table1[[#This Row],[Cur]]="USD",Table1[[#This Row],[Cur_Amount Debit]],Table1[[#This Row],[Cur_Amount Debit]]/Table1[[#This Row],[Exchange Rate]])))</f>
        <v/>
      </c>
      <c r="Y1842" s="159" t="str">
        <f>IF(E1842="","",(IF(Table1[[#This Row],[Cur]]="USD",Table1[[#This Row],[Cur_Amount Credit]],Table1[[#This Row],[Cur_Amount Credit]]/ExchangeRate)))</f>
        <v/>
      </c>
      <c r="Z1842" s="201" t="str">
        <f>IF(E1842="","",(Table1[[#This Row],[Debit USD]]-Table1[[#This Row],[Credit USD]]))</f>
        <v/>
      </c>
      <c r="AA1842" s="226"/>
      <c r="AB1842" s="255"/>
      <c r="AC1842" s="1"/>
      <c r="AD1842" s="15"/>
      <c r="AE1842" s="15" t="str">
        <f>IF(AND(OR(Table1[[#This Row],[Account]]="15030",Table1[[#This Row],[Account]]="15035",Table1[[#This Row],[Account]]="20150"),Table1[[#This Row],[Vendor ID]]=""),1,"")</f>
        <v/>
      </c>
      <c r="AF1842" s="15"/>
      <c r="AG1842" s="15"/>
      <c r="AH1842" s="15"/>
      <c r="AI1842" s="46" t="str">
        <f>IF(Table1[[#This Row],[Posting Date]]&lt;&gt;"","GJ-"&amp;CountryID,"")</f>
        <v/>
      </c>
      <c r="AJ1842" s="59" t="str">
        <f>IF(Table1[[#This Row],[Posting Date]]&lt;&gt;"",Table1[[#This Row],[Posting Date]],"")</f>
        <v/>
      </c>
      <c r="AK1842" s="46"/>
      <c r="AL1842" s="46" t="str">
        <f>IF(Table1[[#This Row],[Description]]&lt;&gt;"",Table1[[#This Row],[Description]],"")</f>
        <v/>
      </c>
      <c r="AM1842" s="46" t="str">
        <f>IF(Table1[[#This Row],[Posting Date]]&lt;&gt;"",Table1[[#This Row],[Reference Number]],"")</f>
        <v/>
      </c>
      <c r="AN1842" s="46" t="str">
        <f>TRIM(Table1[[#This Row],[Line '#]])</f>
        <v/>
      </c>
      <c r="AO1842" s="46" t="str">
        <f>TRIM(Table1[[#This Row],[Account]])</f>
        <v/>
      </c>
      <c r="AP1842" s="46" t="str">
        <f>IF(Table1[[#This Row],[Posting Date]]&lt;&gt;"",$D$5,"")</f>
        <v/>
      </c>
      <c r="AQ1842" s="46" t="str">
        <f>TRIM(Table1[[#This Row],[Departments-Prgrams]])</f>
        <v/>
      </c>
      <c r="AR1842" s="46" t="str">
        <f>TRIM(Table1[[#This Row],[Grant]])</f>
        <v/>
      </c>
      <c r="AS1842" s="46" t="str">
        <f>TRIM(Table1[[#This Row],[Staff ID]])</f>
        <v/>
      </c>
      <c r="AT1842" s="46" t="str">
        <f>IF(TRIM(Table1[[#This Row],[Budget Code]])=0,"",TRIM(Table1[[#This Row],[Budget Code]]))</f>
        <v/>
      </c>
      <c r="AU1842" s="46" t="str">
        <f>IF(Table1[[#This Row],[Line Description]]&lt;&gt;"",Table1[[#This Row],[Line Description]],"")</f>
        <v/>
      </c>
      <c r="AV1842" s="46" t="str">
        <f>IF(Table1[[#This Row],[Cur_Amount Debit]]&gt;0,ROUND(Table1[[#This Row],[Cur_Amount Debit]],2),"")</f>
        <v/>
      </c>
      <c r="AW1842" s="46" t="str">
        <f>IF(Table1[[#This Row],[Cur_Amount Credit]]&gt;0,ROUND(Table1[[#This Row],[Cur_Amount Credit]],2),"")</f>
        <v/>
      </c>
      <c r="AX1842" s="46" t="str">
        <f>LEFT(Table1[[#This Row],[Cur]],3)</f>
        <v/>
      </c>
      <c r="AY1842" s="59"/>
      <c r="AZ1842" s="46"/>
      <c r="BA1842" s="46" t="str">
        <f>IF(Table1[[#This Row],[Cur]]&lt;&gt;"",IF(Table1[[#This Row],[Cur]]="USD","",ExchangeRate),"")</f>
        <v/>
      </c>
      <c r="BB1842" s="46" t="str">
        <f>IF(Table1[[#This Row],[Grant]]&lt;&gt;"",VLOOKUP(Table1[[#This Row],[Grant]],Grants!B:D,3),"")</f>
        <v/>
      </c>
      <c r="BC1842" s="46" t="str">
        <f>TRIM(Table1[[#This Row],[Vendor ID]])</f>
        <v/>
      </c>
      <c r="BD1842">
        <f>IF(Table1[[#This Row],[Reference Number]]=Q1841,BD1841,BD1841+1)</f>
        <v>0</v>
      </c>
    </row>
    <row r="1843" spans="1:56" ht="11.25" customHeight="1" x14ac:dyDescent="0.25">
      <c r="A1843" s="1"/>
      <c r="B1843" s="88" t="str">
        <f>IF(Table1[[#This Row],[Posting Date]]&lt;&gt;"",IF(Table1[[#This Row],[Reference Number]]=Q1842,B1842+1,1),"")</f>
        <v/>
      </c>
      <c r="C1843" s="61"/>
      <c r="D1843" s="61"/>
      <c r="E1843" s="138"/>
      <c r="F1843" s="141" t="str">
        <f>IFERROR(IF(VLOOKUP(Table1[[#This Row],[Budget Code Description]],Dimentions!$X$6:$AC$139,2,FALSE)="","",VLOOKUP(Table1[[#This Row],[Budget Code Description]],Dimentions!$X$6:$AC$139,2,FALSE)),"")</f>
        <v/>
      </c>
      <c r="G1843" s="141"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1" t="str">
        <f>IFERROR(VLOOKUP(Table1[[#This Row],[Budget Code Description]],Table6[#All],8,FALSE),"")</f>
        <v/>
      </c>
      <c r="L1843" s="63"/>
      <c r="M1843" s="65" t="str">
        <f>IFERROR(VLOOKUP(Table1[[#This Row],[Staff ID]],Table2[],2,FALSE),"")</f>
        <v/>
      </c>
      <c r="N1843" s="209" t="str">
        <f>IFERROR(IF(VLOOKUP(Table1[[#This Row],[Budget Code Description]],Dimentions!$X$6:$AC$134,4,FALSE)="","",VLOOKUP(Table1[[#This Row],[Budget Code Description]],Dimentions!$X$6:$AC$134,4,FALSE)),"")</f>
        <v/>
      </c>
      <c r="O1843" s="65" t="str">
        <f>IFERROR(VLOOKUP(Table1[[#This Row],[Vendor ID]],Table549[],2,FALSE),"")</f>
        <v/>
      </c>
      <c r="P1843" s="63"/>
      <c r="Q1843" s="141" t="str">
        <f>IF(Table1[[#This Row],[Posting Date]]&lt;&gt;"",$D$9,"")</f>
        <v/>
      </c>
      <c r="R1843" s="157" t="str">
        <f>IF(Table1[[#This Row],[Posting Date]]&lt;&gt;"",$D$10,"")</f>
        <v/>
      </c>
      <c r="S1843" s="66"/>
      <c r="T1843" s="63"/>
      <c r="U1843" s="67"/>
      <c r="V1843" s="67"/>
      <c r="W1843" s="67" t="str">
        <f t="shared" si="33"/>
        <v/>
      </c>
      <c r="X1843" s="159" t="str">
        <f>IF(E1843="","",(IF(Table1[[#This Row],[Cur]]="USD",Table1[[#This Row],[Cur_Amount Debit]],Table1[[#This Row],[Cur_Amount Debit]]/Table1[[#This Row],[Exchange Rate]])))</f>
        <v/>
      </c>
      <c r="Y1843" s="159" t="str">
        <f>IF(E1843="","",(IF(Table1[[#This Row],[Cur]]="USD",Table1[[#This Row],[Cur_Amount Credit]],Table1[[#This Row],[Cur_Amount Credit]]/ExchangeRate)))</f>
        <v/>
      </c>
      <c r="Z1843" s="201" t="str">
        <f>IF(E1843="","",(Table1[[#This Row],[Debit USD]]-Table1[[#This Row],[Credit USD]]))</f>
        <v/>
      </c>
      <c r="AA1843" s="226"/>
      <c r="AB1843" s="255"/>
      <c r="AC1843" s="1"/>
      <c r="AD1843" s="15"/>
      <c r="AE1843" s="15" t="str">
        <f>IF(AND(OR(Table1[[#This Row],[Account]]="15030",Table1[[#This Row],[Account]]="15035",Table1[[#This Row],[Account]]="20150"),Table1[[#This Row],[Vendor ID]]=""),1,"")</f>
        <v/>
      </c>
      <c r="AF1843" s="15"/>
      <c r="AG1843" s="15"/>
      <c r="AH1843" s="15"/>
      <c r="AI1843" s="46" t="str">
        <f>IF(Table1[[#This Row],[Posting Date]]&lt;&gt;"","GJ-"&amp;CountryID,"")</f>
        <v/>
      </c>
      <c r="AJ1843" s="59" t="str">
        <f>IF(Table1[[#This Row],[Posting Date]]&lt;&gt;"",Table1[[#This Row],[Posting Date]],"")</f>
        <v/>
      </c>
      <c r="AK1843" s="46"/>
      <c r="AL1843" s="46" t="str">
        <f>IF(Table1[[#This Row],[Description]]&lt;&gt;"",Table1[[#This Row],[Description]],"")</f>
        <v/>
      </c>
      <c r="AM1843" s="46" t="str">
        <f>IF(Table1[[#This Row],[Posting Date]]&lt;&gt;"",Table1[[#This Row],[Reference Number]],"")</f>
        <v/>
      </c>
      <c r="AN1843" s="46" t="str">
        <f>TRIM(Table1[[#This Row],[Line '#]])</f>
        <v/>
      </c>
      <c r="AO1843" s="46" t="str">
        <f>TRIM(Table1[[#This Row],[Account]])</f>
        <v/>
      </c>
      <c r="AP1843" s="46" t="str">
        <f>IF(Table1[[#This Row],[Posting Date]]&lt;&gt;"",$D$5,"")</f>
        <v/>
      </c>
      <c r="AQ1843" s="46" t="str">
        <f>TRIM(Table1[[#This Row],[Departments-Prgrams]])</f>
        <v/>
      </c>
      <c r="AR1843" s="46" t="str">
        <f>TRIM(Table1[[#This Row],[Grant]])</f>
        <v/>
      </c>
      <c r="AS1843" s="46" t="str">
        <f>TRIM(Table1[[#This Row],[Staff ID]])</f>
        <v/>
      </c>
      <c r="AT1843" s="46" t="str">
        <f>IF(TRIM(Table1[[#This Row],[Budget Code]])=0,"",TRIM(Table1[[#This Row],[Budget Code]]))</f>
        <v/>
      </c>
      <c r="AU1843" s="46" t="str">
        <f>IF(Table1[[#This Row],[Line Description]]&lt;&gt;"",Table1[[#This Row],[Line Description]],"")</f>
        <v/>
      </c>
      <c r="AV1843" s="46" t="str">
        <f>IF(Table1[[#This Row],[Cur_Amount Debit]]&gt;0,ROUND(Table1[[#This Row],[Cur_Amount Debit]],2),"")</f>
        <v/>
      </c>
      <c r="AW1843" s="46" t="str">
        <f>IF(Table1[[#This Row],[Cur_Amount Credit]]&gt;0,ROUND(Table1[[#This Row],[Cur_Amount Credit]],2),"")</f>
        <v/>
      </c>
      <c r="AX1843" s="46" t="str">
        <f>LEFT(Table1[[#This Row],[Cur]],3)</f>
        <v/>
      </c>
      <c r="AY1843" s="59"/>
      <c r="AZ1843" s="46"/>
      <c r="BA1843" s="46" t="str">
        <f>IF(Table1[[#This Row],[Cur]]&lt;&gt;"",IF(Table1[[#This Row],[Cur]]="USD","",ExchangeRate),"")</f>
        <v/>
      </c>
      <c r="BB1843" s="46" t="str">
        <f>IF(Table1[[#This Row],[Grant]]&lt;&gt;"",VLOOKUP(Table1[[#This Row],[Grant]],Grants!B:D,3),"")</f>
        <v/>
      </c>
      <c r="BC1843" s="46" t="str">
        <f>TRIM(Table1[[#This Row],[Vendor ID]])</f>
        <v/>
      </c>
      <c r="BD1843">
        <f>IF(Table1[[#This Row],[Reference Number]]=Q1842,BD1842,BD1842+1)</f>
        <v>0</v>
      </c>
    </row>
    <row r="1844" spans="1:56" ht="11.25" customHeight="1" x14ac:dyDescent="0.25">
      <c r="A1844" s="1"/>
      <c r="B1844" s="88" t="str">
        <f>IF(Table1[[#This Row],[Posting Date]]&lt;&gt;"",IF(Table1[[#This Row],[Reference Number]]=Q1843,B1843+1,1),"")</f>
        <v/>
      </c>
      <c r="C1844" s="61"/>
      <c r="D1844" s="61"/>
      <c r="E1844" s="138"/>
      <c r="F1844" s="141" t="str">
        <f>IFERROR(IF(VLOOKUP(Table1[[#This Row],[Budget Code Description]],Dimentions!$X$6:$AC$139,2,FALSE)="","",VLOOKUP(Table1[[#This Row],[Budget Code Description]],Dimentions!$X$6:$AC$139,2,FALSE)),"")</f>
        <v/>
      </c>
      <c r="G1844" s="141"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1" t="str">
        <f>IFERROR(VLOOKUP(Table1[[#This Row],[Budget Code Description]],Table6[#All],8,FALSE),"")</f>
        <v/>
      </c>
      <c r="L1844" s="63"/>
      <c r="M1844" s="65" t="str">
        <f>IFERROR(VLOOKUP(Table1[[#This Row],[Staff ID]],Table2[],2,FALSE),"")</f>
        <v/>
      </c>
      <c r="N1844" s="209" t="str">
        <f>IFERROR(IF(VLOOKUP(Table1[[#This Row],[Budget Code Description]],Dimentions!$X$6:$AC$134,4,FALSE)="","",VLOOKUP(Table1[[#This Row],[Budget Code Description]],Dimentions!$X$6:$AC$134,4,FALSE)),"")</f>
        <v/>
      </c>
      <c r="O1844" s="65" t="str">
        <f>IFERROR(VLOOKUP(Table1[[#This Row],[Vendor ID]],Table549[],2,FALSE),"")</f>
        <v/>
      </c>
      <c r="P1844" s="63"/>
      <c r="Q1844" s="141" t="str">
        <f>IF(Table1[[#This Row],[Posting Date]]&lt;&gt;"",$D$9,"")</f>
        <v/>
      </c>
      <c r="R1844" s="157" t="str">
        <f>IF(Table1[[#This Row],[Posting Date]]&lt;&gt;"",$D$10,"")</f>
        <v/>
      </c>
      <c r="S1844" s="66"/>
      <c r="T1844" s="63"/>
      <c r="U1844" s="67"/>
      <c r="V1844" s="67"/>
      <c r="W1844" s="67" t="str">
        <f t="shared" si="33"/>
        <v/>
      </c>
      <c r="X1844" s="159" t="str">
        <f>IF(E1844="","",(IF(Table1[[#This Row],[Cur]]="USD",Table1[[#This Row],[Cur_Amount Debit]],Table1[[#This Row],[Cur_Amount Debit]]/Table1[[#This Row],[Exchange Rate]])))</f>
        <v/>
      </c>
      <c r="Y1844" s="159" t="str">
        <f>IF(E1844="","",(IF(Table1[[#This Row],[Cur]]="USD",Table1[[#This Row],[Cur_Amount Credit]],Table1[[#This Row],[Cur_Amount Credit]]/ExchangeRate)))</f>
        <v/>
      </c>
      <c r="Z1844" s="201" t="str">
        <f>IF(E1844="","",(Table1[[#This Row],[Debit USD]]-Table1[[#This Row],[Credit USD]]))</f>
        <v/>
      </c>
      <c r="AA1844" s="226"/>
      <c r="AB1844" s="255"/>
      <c r="AC1844" s="1"/>
      <c r="AD1844" s="15"/>
      <c r="AE1844" s="15" t="str">
        <f>IF(AND(OR(Table1[[#This Row],[Account]]="15030",Table1[[#This Row],[Account]]="15035",Table1[[#This Row],[Account]]="20150"),Table1[[#This Row],[Vendor ID]]=""),1,"")</f>
        <v/>
      </c>
      <c r="AF1844" s="15"/>
      <c r="AG1844" s="15"/>
      <c r="AH1844" s="15"/>
      <c r="AI1844" s="46" t="str">
        <f>IF(Table1[[#This Row],[Posting Date]]&lt;&gt;"","GJ-"&amp;CountryID,"")</f>
        <v/>
      </c>
      <c r="AJ1844" s="59" t="str">
        <f>IF(Table1[[#This Row],[Posting Date]]&lt;&gt;"",Table1[[#This Row],[Posting Date]],"")</f>
        <v/>
      </c>
      <c r="AK1844" s="46"/>
      <c r="AL1844" s="46" t="str">
        <f>IF(Table1[[#This Row],[Description]]&lt;&gt;"",Table1[[#This Row],[Description]],"")</f>
        <v/>
      </c>
      <c r="AM1844" s="46" t="str">
        <f>IF(Table1[[#This Row],[Posting Date]]&lt;&gt;"",Table1[[#This Row],[Reference Number]],"")</f>
        <v/>
      </c>
      <c r="AN1844" s="46" t="str">
        <f>TRIM(Table1[[#This Row],[Line '#]])</f>
        <v/>
      </c>
      <c r="AO1844" s="46" t="str">
        <f>TRIM(Table1[[#This Row],[Account]])</f>
        <v/>
      </c>
      <c r="AP1844" s="46" t="str">
        <f>IF(Table1[[#This Row],[Posting Date]]&lt;&gt;"",$D$5,"")</f>
        <v/>
      </c>
      <c r="AQ1844" s="46" t="str">
        <f>TRIM(Table1[[#This Row],[Departments-Prgrams]])</f>
        <v/>
      </c>
      <c r="AR1844" s="46" t="str">
        <f>TRIM(Table1[[#This Row],[Grant]])</f>
        <v/>
      </c>
      <c r="AS1844" s="46" t="str">
        <f>TRIM(Table1[[#This Row],[Staff ID]])</f>
        <v/>
      </c>
      <c r="AT1844" s="46" t="str">
        <f>IF(TRIM(Table1[[#This Row],[Budget Code]])=0,"",TRIM(Table1[[#This Row],[Budget Code]]))</f>
        <v/>
      </c>
      <c r="AU1844" s="46" t="str">
        <f>IF(Table1[[#This Row],[Line Description]]&lt;&gt;"",Table1[[#This Row],[Line Description]],"")</f>
        <v/>
      </c>
      <c r="AV1844" s="46" t="str">
        <f>IF(Table1[[#This Row],[Cur_Amount Debit]]&gt;0,ROUND(Table1[[#This Row],[Cur_Amount Debit]],2),"")</f>
        <v/>
      </c>
      <c r="AW1844" s="46" t="str">
        <f>IF(Table1[[#This Row],[Cur_Amount Credit]]&gt;0,ROUND(Table1[[#This Row],[Cur_Amount Credit]],2),"")</f>
        <v/>
      </c>
      <c r="AX1844" s="46" t="str">
        <f>LEFT(Table1[[#This Row],[Cur]],3)</f>
        <v/>
      </c>
      <c r="AY1844" s="59"/>
      <c r="AZ1844" s="46"/>
      <c r="BA1844" s="46" t="str">
        <f>IF(Table1[[#This Row],[Cur]]&lt;&gt;"",IF(Table1[[#This Row],[Cur]]="USD","",ExchangeRate),"")</f>
        <v/>
      </c>
      <c r="BB1844" s="46" t="str">
        <f>IF(Table1[[#This Row],[Grant]]&lt;&gt;"",VLOOKUP(Table1[[#This Row],[Grant]],Grants!B:D,3),"")</f>
        <v/>
      </c>
      <c r="BC1844" s="46" t="str">
        <f>TRIM(Table1[[#This Row],[Vendor ID]])</f>
        <v/>
      </c>
      <c r="BD1844">
        <f>IF(Table1[[#This Row],[Reference Number]]=Q1843,BD1843,BD1843+1)</f>
        <v>0</v>
      </c>
    </row>
    <row r="1845" spans="1:56" ht="11.25" customHeight="1" x14ac:dyDescent="0.25">
      <c r="A1845" s="1"/>
      <c r="B1845" s="88" t="str">
        <f>IF(Table1[[#This Row],[Posting Date]]&lt;&gt;"",IF(Table1[[#This Row],[Reference Number]]=Q1844,B1844+1,1),"")</f>
        <v/>
      </c>
      <c r="C1845" s="61"/>
      <c r="D1845" s="61"/>
      <c r="E1845" s="138"/>
      <c r="F1845" s="141" t="str">
        <f>IFERROR(IF(VLOOKUP(Table1[[#This Row],[Budget Code Description]],Dimentions!$X$6:$AC$139,2,FALSE)="","",VLOOKUP(Table1[[#This Row],[Budget Code Description]],Dimentions!$X$6:$AC$139,2,FALSE)),"")</f>
        <v/>
      </c>
      <c r="G1845" s="141"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1" t="str">
        <f>IFERROR(VLOOKUP(Table1[[#This Row],[Budget Code Description]],Table6[#All],8,FALSE),"")</f>
        <v/>
      </c>
      <c r="L1845" s="63"/>
      <c r="M1845" s="65" t="str">
        <f>IFERROR(VLOOKUP(Table1[[#This Row],[Staff ID]],Table2[],2,FALSE),"")</f>
        <v/>
      </c>
      <c r="N1845" s="209" t="str">
        <f>IFERROR(IF(VLOOKUP(Table1[[#This Row],[Budget Code Description]],Dimentions!$X$6:$AC$134,4,FALSE)="","",VLOOKUP(Table1[[#This Row],[Budget Code Description]],Dimentions!$X$6:$AC$134,4,FALSE)),"")</f>
        <v/>
      </c>
      <c r="O1845" s="65" t="str">
        <f>IFERROR(VLOOKUP(Table1[[#This Row],[Vendor ID]],Table549[],2,FALSE),"")</f>
        <v/>
      </c>
      <c r="P1845" s="63"/>
      <c r="Q1845" s="141" t="str">
        <f>IF(Table1[[#This Row],[Posting Date]]&lt;&gt;"",$D$9,"")</f>
        <v/>
      </c>
      <c r="R1845" s="157" t="str">
        <f>IF(Table1[[#This Row],[Posting Date]]&lt;&gt;"",$D$10,"")</f>
        <v/>
      </c>
      <c r="S1845" s="66"/>
      <c r="T1845" s="63"/>
      <c r="U1845" s="67"/>
      <c r="V1845" s="67"/>
      <c r="W1845" s="67" t="str">
        <f t="shared" si="33"/>
        <v/>
      </c>
      <c r="X1845" s="159" t="str">
        <f>IF(E1845="","",(IF(Table1[[#This Row],[Cur]]="USD",Table1[[#This Row],[Cur_Amount Debit]],Table1[[#This Row],[Cur_Amount Debit]]/Table1[[#This Row],[Exchange Rate]])))</f>
        <v/>
      </c>
      <c r="Y1845" s="159" t="str">
        <f>IF(E1845="","",(IF(Table1[[#This Row],[Cur]]="USD",Table1[[#This Row],[Cur_Amount Credit]],Table1[[#This Row],[Cur_Amount Credit]]/ExchangeRate)))</f>
        <v/>
      </c>
      <c r="Z1845" s="201" t="str">
        <f>IF(E1845="","",(Table1[[#This Row],[Debit USD]]-Table1[[#This Row],[Credit USD]]))</f>
        <v/>
      </c>
      <c r="AA1845" s="226"/>
      <c r="AB1845" s="255"/>
      <c r="AC1845" s="1"/>
      <c r="AD1845" s="15"/>
      <c r="AE1845" s="15" t="str">
        <f>IF(AND(OR(Table1[[#This Row],[Account]]="15030",Table1[[#This Row],[Account]]="15035",Table1[[#This Row],[Account]]="20150"),Table1[[#This Row],[Vendor ID]]=""),1,"")</f>
        <v/>
      </c>
      <c r="AF1845" s="15"/>
      <c r="AG1845" s="15"/>
      <c r="AH1845" s="15"/>
      <c r="AI1845" s="46" t="str">
        <f>IF(Table1[[#This Row],[Posting Date]]&lt;&gt;"","GJ-"&amp;CountryID,"")</f>
        <v/>
      </c>
      <c r="AJ1845" s="59" t="str">
        <f>IF(Table1[[#This Row],[Posting Date]]&lt;&gt;"",Table1[[#This Row],[Posting Date]],"")</f>
        <v/>
      </c>
      <c r="AK1845" s="46"/>
      <c r="AL1845" s="46" t="str">
        <f>IF(Table1[[#This Row],[Description]]&lt;&gt;"",Table1[[#This Row],[Description]],"")</f>
        <v/>
      </c>
      <c r="AM1845" s="46" t="str">
        <f>IF(Table1[[#This Row],[Posting Date]]&lt;&gt;"",Table1[[#This Row],[Reference Number]],"")</f>
        <v/>
      </c>
      <c r="AN1845" s="46" t="str">
        <f>TRIM(Table1[[#This Row],[Line '#]])</f>
        <v/>
      </c>
      <c r="AO1845" s="46" t="str">
        <f>TRIM(Table1[[#This Row],[Account]])</f>
        <v/>
      </c>
      <c r="AP1845" s="46" t="str">
        <f>IF(Table1[[#This Row],[Posting Date]]&lt;&gt;"",$D$5,"")</f>
        <v/>
      </c>
      <c r="AQ1845" s="46" t="str">
        <f>TRIM(Table1[[#This Row],[Departments-Prgrams]])</f>
        <v/>
      </c>
      <c r="AR1845" s="46" t="str">
        <f>TRIM(Table1[[#This Row],[Grant]])</f>
        <v/>
      </c>
      <c r="AS1845" s="46" t="str">
        <f>TRIM(Table1[[#This Row],[Staff ID]])</f>
        <v/>
      </c>
      <c r="AT1845" s="46" t="str">
        <f>IF(TRIM(Table1[[#This Row],[Budget Code]])=0,"",TRIM(Table1[[#This Row],[Budget Code]]))</f>
        <v/>
      </c>
      <c r="AU1845" s="46" t="str">
        <f>IF(Table1[[#This Row],[Line Description]]&lt;&gt;"",Table1[[#This Row],[Line Description]],"")</f>
        <v/>
      </c>
      <c r="AV1845" s="46" t="str">
        <f>IF(Table1[[#This Row],[Cur_Amount Debit]]&gt;0,ROUND(Table1[[#This Row],[Cur_Amount Debit]],2),"")</f>
        <v/>
      </c>
      <c r="AW1845" s="46" t="str">
        <f>IF(Table1[[#This Row],[Cur_Amount Credit]]&gt;0,ROUND(Table1[[#This Row],[Cur_Amount Credit]],2),"")</f>
        <v/>
      </c>
      <c r="AX1845" s="46" t="str">
        <f>LEFT(Table1[[#This Row],[Cur]],3)</f>
        <v/>
      </c>
      <c r="AY1845" s="59"/>
      <c r="AZ1845" s="46"/>
      <c r="BA1845" s="46" t="str">
        <f>IF(Table1[[#This Row],[Cur]]&lt;&gt;"",IF(Table1[[#This Row],[Cur]]="USD","",ExchangeRate),"")</f>
        <v/>
      </c>
      <c r="BB1845" s="46" t="str">
        <f>IF(Table1[[#This Row],[Grant]]&lt;&gt;"",VLOOKUP(Table1[[#This Row],[Grant]],Grants!B:D,3),"")</f>
        <v/>
      </c>
      <c r="BC1845" s="46" t="str">
        <f>TRIM(Table1[[#This Row],[Vendor ID]])</f>
        <v/>
      </c>
      <c r="BD1845">
        <f>IF(Table1[[#This Row],[Reference Number]]=Q1844,BD1844,BD1844+1)</f>
        <v>0</v>
      </c>
    </row>
    <row r="1846" spans="1:56" ht="11.25" customHeight="1" x14ac:dyDescent="0.25">
      <c r="A1846" s="1"/>
      <c r="B1846" s="88" t="str">
        <f>IF(Table1[[#This Row],[Posting Date]]&lt;&gt;"",IF(Table1[[#This Row],[Reference Number]]=Q1845,B1845+1,1),"")</f>
        <v/>
      </c>
      <c r="C1846" s="61"/>
      <c r="D1846" s="61"/>
      <c r="E1846" s="138"/>
      <c r="F1846" s="141" t="str">
        <f>IFERROR(IF(VLOOKUP(Table1[[#This Row],[Budget Code Description]],Dimentions!$X$6:$AC$139,2,FALSE)="","",VLOOKUP(Table1[[#This Row],[Budget Code Description]],Dimentions!$X$6:$AC$139,2,FALSE)),"")</f>
        <v/>
      </c>
      <c r="G1846" s="141"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1" t="str">
        <f>IFERROR(VLOOKUP(Table1[[#This Row],[Budget Code Description]],Table6[#All],8,FALSE),"")</f>
        <v/>
      </c>
      <c r="L1846" s="63"/>
      <c r="M1846" s="65" t="str">
        <f>IFERROR(VLOOKUP(Table1[[#This Row],[Staff ID]],Table2[],2,FALSE),"")</f>
        <v/>
      </c>
      <c r="N1846" s="209" t="str">
        <f>IFERROR(IF(VLOOKUP(Table1[[#This Row],[Budget Code Description]],Dimentions!$X$6:$AC$134,4,FALSE)="","",VLOOKUP(Table1[[#This Row],[Budget Code Description]],Dimentions!$X$6:$AC$134,4,FALSE)),"")</f>
        <v/>
      </c>
      <c r="O1846" s="65" t="str">
        <f>IFERROR(VLOOKUP(Table1[[#This Row],[Vendor ID]],Table549[],2,FALSE),"")</f>
        <v/>
      </c>
      <c r="P1846" s="63"/>
      <c r="Q1846" s="141" t="str">
        <f>IF(Table1[[#This Row],[Posting Date]]&lt;&gt;"",$D$9,"")</f>
        <v/>
      </c>
      <c r="R1846" s="157" t="str">
        <f>IF(Table1[[#This Row],[Posting Date]]&lt;&gt;"",$D$10,"")</f>
        <v/>
      </c>
      <c r="S1846" s="66"/>
      <c r="T1846" s="63"/>
      <c r="U1846" s="67"/>
      <c r="V1846" s="67"/>
      <c r="W1846" s="67" t="str">
        <f t="shared" si="33"/>
        <v/>
      </c>
      <c r="X1846" s="159" t="str">
        <f>IF(E1846="","",(IF(Table1[[#This Row],[Cur]]="USD",Table1[[#This Row],[Cur_Amount Debit]],Table1[[#This Row],[Cur_Amount Debit]]/Table1[[#This Row],[Exchange Rate]])))</f>
        <v/>
      </c>
      <c r="Y1846" s="159" t="str">
        <f>IF(E1846="","",(IF(Table1[[#This Row],[Cur]]="USD",Table1[[#This Row],[Cur_Amount Credit]],Table1[[#This Row],[Cur_Amount Credit]]/ExchangeRate)))</f>
        <v/>
      </c>
      <c r="Z1846" s="201" t="str">
        <f>IF(E1846="","",(Table1[[#This Row],[Debit USD]]-Table1[[#This Row],[Credit USD]]))</f>
        <v/>
      </c>
      <c r="AA1846" s="226"/>
      <c r="AB1846" s="255"/>
      <c r="AC1846" s="1"/>
      <c r="AD1846" s="15"/>
      <c r="AE1846" s="15" t="str">
        <f>IF(AND(OR(Table1[[#This Row],[Account]]="15030",Table1[[#This Row],[Account]]="15035",Table1[[#This Row],[Account]]="20150"),Table1[[#This Row],[Vendor ID]]=""),1,"")</f>
        <v/>
      </c>
      <c r="AF1846" s="15"/>
      <c r="AG1846" s="15"/>
      <c r="AH1846" s="15"/>
      <c r="AI1846" s="46" t="str">
        <f>IF(Table1[[#This Row],[Posting Date]]&lt;&gt;"","GJ-"&amp;CountryID,"")</f>
        <v/>
      </c>
      <c r="AJ1846" s="59" t="str">
        <f>IF(Table1[[#This Row],[Posting Date]]&lt;&gt;"",Table1[[#This Row],[Posting Date]],"")</f>
        <v/>
      </c>
      <c r="AK1846" s="46"/>
      <c r="AL1846" s="46" t="str">
        <f>IF(Table1[[#This Row],[Description]]&lt;&gt;"",Table1[[#This Row],[Description]],"")</f>
        <v/>
      </c>
      <c r="AM1846" s="46" t="str">
        <f>IF(Table1[[#This Row],[Posting Date]]&lt;&gt;"",Table1[[#This Row],[Reference Number]],"")</f>
        <v/>
      </c>
      <c r="AN1846" s="46" t="str">
        <f>TRIM(Table1[[#This Row],[Line '#]])</f>
        <v/>
      </c>
      <c r="AO1846" s="46" t="str">
        <f>TRIM(Table1[[#This Row],[Account]])</f>
        <v/>
      </c>
      <c r="AP1846" s="46" t="str">
        <f>IF(Table1[[#This Row],[Posting Date]]&lt;&gt;"",$D$5,"")</f>
        <v/>
      </c>
      <c r="AQ1846" s="46" t="str">
        <f>TRIM(Table1[[#This Row],[Departments-Prgrams]])</f>
        <v/>
      </c>
      <c r="AR1846" s="46" t="str">
        <f>TRIM(Table1[[#This Row],[Grant]])</f>
        <v/>
      </c>
      <c r="AS1846" s="46" t="str">
        <f>TRIM(Table1[[#This Row],[Staff ID]])</f>
        <v/>
      </c>
      <c r="AT1846" s="46" t="str">
        <f>IF(TRIM(Table1[[#This Row],[Budget Code]])=0,"",TRIM(Table1[[#This Row],[Budget Code]]))</f>
        <v/>
      </c>
      <c r="AU1846" s="46" t="str">
        <f>IF(Table1[[#This Row],[Line Description]]&lt;&gt;"",Table1[[#This Row],[Line Description]],"")</f>
        <v/>
      </c>
      <c r="AV1846" s="46" t="str">
        <f>IF(Table1[[#This Row],[Cur_Amount Debit]]&gt;0,ROUND(Table1[[#This Row],[Cur_Amount Debit]],2),"")</f>
        <v/>
      </c>
      <c r="AW1846" s="46" t="str">
        <f>IF(Table1[[#This Row],[Cur_Amount Credit]]&gt;0,ROUND(Table1[[#This Row],[Cur_Amount Credit]],2),"")</f>
        <v/>
      </c>
      <c r="AX1846" s="46" t="str">
        <f>LEFT(Table1[[#This Row],[Cur]],3)</f>
        <v/>
      </c>
      <c r="AY1846" s="59"/>
      <c r="AZ1846" s="46"/>
      <c r="BA1846" s="46" t="str">
        <f>IF(Table1[[#This Row],[Cur]]&lt;&gt;"",IF(Table1[[#This Row],[Cur]]="USD","",ExchangeRate),"")</f>
        <v/>
      </c>
      <c r="BB1846" s="46" t="str">
        <f>IF(Table1[[#This Row],[Grant]]&lt;&gt;"",VLOOKUP(Table1[[#This Row],[Grant]],Grants!B:D,3),"")</f>
        <v/>
      </c>
      <c r="BC1846" s="46" t="str">
        <f>TRIM(Table1[[#This Row],[Vendor ID]])</f>
        <v/>
      </c>
      <c r="BD1846">
        <f>IF(Table1[[#This Row],[Reference Number]]=Q1845,BD1845,BD1845+1)</f>
        <v>0</v>
      </c>
    </row>
    <row r="1847" spans="1:56" ht="11.25" customHeight="1" x14ac:dyDescent="0.25">
      <c r="A1847" s="1"/>
      <c r="B1847" s="88" t="str">
        <f>IF(Table1[[#This Row],[Posting Date]]&lt;&gt;"",IF(Table1[[#This Row],[Reference Number]]=Q1846,B1846+1,1),"")</f>
        <v/>
      </c>
      <c r="C1847" s="61"/>
      <c r="D1847" s="61"/>
      <c r="E1847" s="138"/>
      <c r="F1847" s="141" t="str">
        <f>IFERROR(IF(VLOOKUP(Table1[[#This Row],[Budget Code Description]],Dimentions!$X$6:$AC$139,2,FALSE)="","",VLOOKUP(Table1[[#This Row],[Budget Code Description]],Dimentions!$X$6:$AC$139,2,FALSE)),"")</f>
        <v/>
      </c>
      <c r="G1847" s="141"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1" t="str">
        <f>IFERROR(VLOOKUP(Table1[[#This Row],[Budget Code Description]],Table6[#All],8,FALSE),"")</f>
        <v/>
      </c>
      <c r="L1847" s="63"/>
      <c r="M1847" s="65" t="str">
        <f>IFERROR(VLOOKUP(Table1[[#This Row],[Staff ID]],Table2[],2,FALSE),"")</f>
        <v/>
      </c>
      <c r="N1847" s="209" t="str">
        <f>IFERROR(IF(VLOOKUP(Table1[[#This Row],[Budget Code Description]],Dimentions!$X$6:$AC$134,4,FALSE)="","",VLOOKUP(Table1[[#This Row],[Budget Code Description]],Dimentions!$X$6:$AC$134,4,FALSE)),"")</f>
        <v/>
      </c>
      <c r="O1847" s="65" t="str">
        <f>IFERROR(VLOOKUP(Table1[[#This Row],[Vendor ID]],Table549[],2,FALSE),"")</f>
        <v/>
      </c>
      <c r="P1847" s="63"/>
      <c r="Q1847" s="141" t="str">
        <f>IF(Table1[[#This Row],[Posting Date]]&lt;&gt;"",$D$9,"")</f>
        <v/>
      </c>
      <c r="R1847" s="157" t="str">
        <f>IF(Table1[[#This Row],[Posting Date]]&lt;&gt;"",$D$10,"")</f>
        <v/>
      </c>
      <c r="S1847" s="66"/>
      <c r="T1847" s="63"/>
      <c r="U1847" s="67"/>
      <c r="V1847" s="67"/>
      <c r="W1847" s="67" t="str">
        <f t="shared" si="33"/>
        <v/>
      </c>
      <c r="X1847" s="159" t="str">
        <f>IF(E1847="","",(IF(Table1[[#This Row],[Cur]]="USD",Table1[[#This Row],[Cur_Amount Debit]],Table1[[#This Row],[Cur_Amount Debit]]/Table1[[#This Row],[Exchange Rate]])))</f>
        <v/>
      </c>
      <c r="Y1847" s="159" t="str">
        <f>IF(E1847="","",(IF(Table1[[#This Row],[Cur]]="USD",Table1[[#This Row],[Cur_Amount Credit]],Table1[[#This Row],[Cur_Amount Credit]]/ExchangeRate)))</f>
        <v/>
      </c>
      <c r="Z1847" s="201" t="str">
        <f>IF(E1847="","",(Table1[[#This Row],[Debit USD]]-Table1[[#This Row],[Credit USD]]))</f>
        <v/>
      </c>
      <c r="AA1847" s="226"/>
      <c r="AB1847" s="255"/>
      <c r="AC1847" s="1"/>
      <c r="AD1847" s="15"/>
      <c r="AE1847" s="15" t="str">
        <f>IF(AND(OR(Table1[[#This Row],[Account]]="15030",Table1[[#This Row],[Account]]="15035",Table1[[#This Row],[Account]]="20150"),Table1[[#This Row],[Vendor ID]]=""),1,"")</f>
        <v/>
      </c>
      <c r="AF1847" s="15"/>
      <c r="AG1847" s="15"/>
      <c r="AH1847" s="15"/>
      <c r="AI1847" s="46" t="str">
        <f>IF(Table1[[#This Row],[Posting Date]]&lt;&gt;"","GJ-"&amp;CountryID,"")</f>
        <v/>
      </c>
      <c r="AJ1847" s="59" t="str">
        <f>IF(Table1[[#This Row],[Posting Date]]&lt;&gt;"",Table1[[#This Row],[Posting Date]],"")</f>
        <v/>
      </c>
      <c r="AK1847" s="46"/>
      <c r="AL1847" s="46" t="str">
        <f>IF(Table1[[#This Row],[Description]]&lt;&gt;"",Table1[[#This Row],[Description]],"")</f>
        <v/>
      </c>
      <c r="AM1847" s="46" t="str">
        <f>IF(Table1[[#This Row],[Posting Date]]&lt;&gt;"",Table1[[#This Row],[Reference Number]],"")</f>
        <v/>
      </c>
      <c r="AN1847" s="46" t="str">
        <f>TRIM(Table1[[#This Row],[Line '#]])</f>
        <v/>
      </c>
      <c r="AO1847" s="46" t="str">
        <f>TRIM(Table1[[#This Row],[Account]])</f>
        <v/>
      </c>
      <c r="AP1847" s="46" t="str">
        <f>IF(Table1[[#This Row],[Posting Date]]&lt;&gt;"",$D$5,"")</f>
        <v/>
      </c>
      <c r="AQ1847" s="46" t="str">
        <f>TRIM(Table1[[#This Row],[Departments-Prgrams]])</f>
        <v/>
      </c>
      <c r="AR1847" s="46" t="str">
        <f>TRIM(Table1[[#This Row],[Grant]])</f>
        <v/>
      </c>
      <c r="AS1847" s="46" t="str">
        <f>TRIM(Table1[[#This Row],[Staff ID]])</f>
        <v/>
      </c>
      <c r="AT1847" s="46" t="str">
        <f>IF(TRIM(Table1[[#This Row],[Budget Code]])=0,"",TRIM(Table1[[#This Row],[Budget Code]]))</f>
        <v/>
      </c>
      <c r="AU1847" s="46" t="str">
        <f>IF(Table1[[#This Row],[Line Description]]&lt;&gt;"",Table1[[#This Row],[Line Description]],"")</f>
        <v/>
      </c>
      <c r="AV1847" s="46" t="str">
        <f>IF(Table1[[#This Row],[Cur_Amount Debit]]&gt;0,ROUND(Table1[[#This Row],[Cur_Amount Debit]],2),"")</f>
        <v/>
      </c>
      <c r="AW1847" s="46" t="str">
        <f>IF(Table1[[#This Row],[Cur_Amount Credit]]&gt;0,ROUND(Table1[[#This Row],[Cur_Amount Credit]],2),"")</f>
        <v/>
      </c>
      <c r="AX1847" s="46" t="str">
        <f>LEFT(Table1[[#This Row],[Cur]],3)</f>
        <v/>
      </c>
      <c r="AY1847" s="59"/>
      <c r="AZ1847" s="46"/>
      <c r="BA1847" s="46" t="str">
        <f>IF(Table1[[#This Row],[Cur]]&lt;&gt;"",IF(Table1[[#This Row],[Cur]]="USD","",ExchangeRate),"")</f>
        <v/>
      </c>
      <c r="BB1847" s="46" t="str">
        <f>IF(Table1[[#This Row],[Grant]]&lt;&gt;"",VLOOKUP(Table1[[#This Row],[Grant]],Grants!B:D,3),"")</f>
        <v/>
      </c>
      <c r="BC1847" s="46" t="str">
        <f>TRIM(Table1[[#This Row],[Vendor ID]])</f>
        <v/>
      </c>
      <c r="BD1847">
        <f>IF(Table1[[#This Row],[Reference Number]]=Q1846,BD1846,BD1846+1)</f>
        <v>0</v>
      </c>
    </row>
    <row r="1848" spans="1:56" ht="11.25" customHeight="1" x14ac:dyDescent="0.25">
      <c r="A1848" s="1"/>
      <c r="B1848" s="88" t="str">
        <f>IF(Table1[[#This Row],[Posting Date]]&lt;&gt;"",IF(Table1[[#This Row],[Reference Number]]=Q1847,B1847+1,1),"")</f>
        <v/>
      </c>
      <c r="C1848" s="61"/>
      <c r="D1848" s="61"/>
      <c r="E1848" s="138"/>
      <c r="F1848" s="141" t="str">
        <f>IFERROR(IF(VLOOKUP(Table1[[#This Row],[Budget Code Description]],Dimentions!$X$6:$AC$139,2,FALSE)="","",VLOOKUP(Table1[[#This Row],[Budget Code Description]],Dimentions!$X$6:$AC$139,2,FALSE)),"")</f>
        <v/>
      </c>
      <c r="G1848" s="141"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1" t="str">
        <f>IFERROR(VLOOKUP(Table1[[#This Row],[Budget Code Description]],Table6[#All],8,FALSE),"")</f>
        <v/>
      </c>
      <c r="L1848" s="63"/>
      <c r="M1848" s="65" t="str">
        <f>IFERROR(VLOOKUP(Table1[[#This Row],[Staff ID]],Table2[],2,FALSE),"")</f>
        <v/>
      </c>
      <c r="N1848" s="209" t="str">
        <f>IFERROR(IF(VLOOKUP(Table1[[#This Row],[Budget Code Description]],Dimentions!$X$6:$AC$134,4,FALSE)="","",VLOOKUP(Table1[[#This Row],[Budget Code Description]],Dimentions!$X$6:$AC$134,4,FALSE)),"")</f>
        <v/>
      </c>
      <c r="O1848" s="65" t="str">
        <f>IFERROR(VLOOKUP(Table1[[#This Row],[Vendor ID]],Table549[],2,FALSE),"")</f>
        <v/>
      </c>
      <c r="P1848" s="63"/>
      <c r="Q1848" s="141" t="str">
        <f>IF(Table1[[#This Row],[Posting Date]]&lt;&gt;"",$D$9,"")</f>
        <v/>
      </c>
      <c r="R1848" s="157" t="str">
        <f>IF(Table1[[#This Row],[Posting Date]]&lt;&gt;"",$D$10,"")</f>
        <v/>
      </c>
      <c r="S1848" s="66"/>
      <c r="T1848" s="63"/>
      <c r="U1848" s="67"/>
      <c r="V1848" s="67"/>
      <c r="W1848" s="67" t="str">
        <f t="shared" si="33"/>
        <v/>
      </c>
      <c r="X1848" s="159" t="str">
        <f>IF(E1848="","",(IF(Table1[[#This Row],[Cur]]="USD",Table1[[#This Row],[Cur_Amount Debit]],Table1[[#This Row],[Cur_Amount Debit]]/Table1[[#This Row],[Exchange Rate]])))</f>
        <v/>
      </c>
      <c r="Y1848" s="159" t="str">
        <f>IF(E1848="","",(IF(Table1[[#This Row],[Cur]]="USD",Table1[[#This Row],[Cur_Amount Credit]],Table1[[#This Row],[Cur_Amount Credit]]/ExchangeRate)))</f>
        <v/>
      </c>
      <c r="Z1848" s="201" t="str">
        <f>IF(E1848="","",(Table1[[#This Row],[Debit USD]]-Table1[[#This Row],[Credit USD]]))</f>
        <v/>
      </c>
      <c r="AA1848" s="226"/>
      <c r="AB1848" s="255"/>
      <c r="AC1848" s="1"/>
      <c r="AD1848" s="15"/>
      <c r="AE1848" s="15" t="str">
        <f>IF(AND(OR(Table1[[#This Row],[Account]]="15030",Table1[[#This Row],[Account]]="15035",Table1[[#This Row],[Account]]="20150"),Table1[[#This Row],[Vendor ID]]=""),1,"")</f>
        <v/>
      </c>
      <c r="AF1848" s="15"/>
      <c r="AG1848" s="15"/>
      <c r="AH1848" s="15"/>
      <c r="AI1848" s="46" t="str">
        <f>IF(Table1[[#This Row],[Posting Date]]&lt;&gt;"","GJ-"&amp;CountryID,"")</f>
        <v/>
      </c>
      <c r="AJ1848" s="59" t="str">
        <f>IF(Table1[[#This Row],[Posting Date]]&lt;&gt;"",Table1[[#This Row],[Posting Date]],"")</f>
        <v/>
      </c>
      <c r="AK1848" s="46"/>
      <c r="AL1848" s="46" t="str">
        <f>IF(Table1[[#This Row],[Description]]&lt;&gt;"",Table1[[#This Row],[Description]],"")</f>
        <v/>
      </c>
      <c r="AM1848" s="46" t="str">
        <f>IF(Table1[[#This Row],[Posting Date]]&lt;&gt;"",Table1[[#This Row],[Reference Number]],"")</f>
        <v/>
      </c>
      <c r="AN1848" s="46" t="str">
        <f>TRIM(Table1[[#This Row],[Line '#]])</f>
        <v/>
      </c>
      <c r="AO1848" s="46" t="str">
        <f>TRIM(Table1[[#This Row],[Account]])</f>
        <v/>
      </c>
      <c r="AP1848" s="46" t="str">
        <f>IF(Table1[[#This Row],[Posting Date]]&lt;&gt;"",$D$5,"")</f>
        <v/>
      </c>
      <c r="AQ1848" s="46" t="str">
        <f>TRIM(Table1[[#This Row],[Departments-Prgrams]])</f>
        <v/>
      </c>
      <c r="AR1848" s="46" t="str">
        <f>TRIM(Table1[[#This Row],[Grant]])</f>
        <v/>
      </c>
      <c r="AS1848" s="46" t="str">
        <f>TRIM(Table1[[#This Row],[Staff ID]])</f>
        <v/>
      </c>
      <c r="AT1848" s="46" t="str">
        <f>IF(TRIM(Table1[[#This Row],[Budget Code]])=0,"",TRIM(Table1[[#This Row],[Budget Code]]))</f>
        <v/>
      </c>
      <c r="AU1848" s="46" t="str">
        <f>IF(Table1[[#This Row],[Line Description]]&lt;&gt;"",Table1[[#This Row],[Line Description]],"")</f>
        <v/>
      </c>
      <c r="AV1848" s="46" t="str">
        <f>IF(Table1[[#This Row],[Cur_Amount Debit]]&gt;0,ROUND(Table1[[#This Row],[Cur_Amount Debit]],2),"")</f>
        <v/>
      </c>
      <c r="AW1848" s="46" t="str">
        <f>IF(Table1[[#This Row],[Cur_Amount Credit]]&gt;0,ROUND(Table1[[#This Row],[Cur_Amount Credit]],2),"")</f>
        <v/>
      </c>
      <c r="AX1848" s="46" t="str">
        <f>LEFT(Table1[[#This Row],[Cur]],3)</f>
        <v/>
      </c>
      <c r="AY1848" s="59"/>
      <c r="AZ1848" s="46"/>
      <c r="BA1848" s="46" t="str">
        <f>IF(Table1[[#This Row],[Cur]]&lt;&gt;"",IF(Table1[[#This Row],[Cur]]="USD","",ExchangeRate),"")</f>
        <v/>
      </c>
      <c r="BB1848" s="46" t="str">
        <f>IF(Table1[[#This Row],[Grant]]&lt;&gt;"",VLOOKUP(Table1[[#This Row],[Grant]],Grants!B:D,3),"")</f>
        <v/>
      </c>
      <c r="BC1848" s="46" t="str">
        <f>TRIM(Table1[[#This Row],[Vendor ID]])</f>
        <v/>
      </c>
      <c r="BD1848">
        <f>IF(Table1[[#This Row],[Reference Number]]=Q1847,BD1847,BD1847+1)</f>
        <v>0</v>
      </c>
    </row>
    <row r="1849" spans="1:56" ht="11.25" customHeight="1" x14ac:dyDescent="0.25">
      <c r="A1849" s="1"/>
      <c r="B1849" s="88" t="str">
        <f>IF(Table1[[#This Row],[Posting Date]]&lt;&gt;"",IF(Table1[[#This Row],[Reference Number]]=Q1848,B1848+1,1),"")</f>
        <v/>
      </c>
      <c r="C1849" s="61"/>
      <c r="D1849" s="61"/>
      <c r="E1849" s="138"/>
      <c r="F1849" s="141" t="str">
        <f>IFERROR(IF(VLOOKUP(Table1[[#This Row],[Budget Code Description]],Dimentions!$X$6:$AC$139,2,FALSE)="","",VLOOKUP(Table1[[#This Row],[Budget Code Description]],Dimentions!$X$6:$AC$139,2,FALSE)),"")</f>
        <v/>
      </c>
      <c r="G1849" s="141"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1" t="str">
        <f>IFERROR(VLOOKUP(Table1[[#This Row],[Budget Code Description]],Table6[#All],8,FALSE),"")</f>
        <v/>
      </c>
      <c r="L1849" s="63"/>
      <c r="M1849" s="65" t="str">
        <f>IFERROR(VLOOKUP(Table1[[#This Row],[Staff ID]],Table2[],2,FALSE),"")</f>
        <v/>
      </c>
      <c r="N1849" s="209" t="str">
        <f>IFERROR(IF(VLOOKUP(Table1[[#This Row],[Budget Code Description]],Dimentions!$X$6:$AC$134,4,FALSE)="","",VLOOKUP(Table1[[#This Row],[Budget Code Description]],Dimentions!$X$6:$AC$134,4,FALSE)),"")</f>
        <v/>
      </c>
      <c r="O1849" s="65" t="str">
        <f>IFERROR(VLOOKUP(Table1[[#This Row],[Vendor ID]],Table549[],2,FALSE),"")</f>
        <v/>
      </c>
      <c r="P1849" s="63"/>
      <c r="Q1849" s="141" t="str">
        <f>IF(Table1[[#This Row],[Posting Date]]&lt;&gt;"",$D$9,"")</f>
        <v/>
      </c>
      <c r="R1849" s="157" t="str">
        <f>IF(Table1[[#This Row],[Posting Date]]&lt;&gt;"",$D$10,"")</f>
        <v/>
      </c>
      <c r="S1849" s="66"/>
      <c r="T1849" s="63"/>
      <c r="U1849" s="67"/>
      <c r="V1849" s="67"/>
      <c r="W1849" s="67" t="str">
        <f t="shared" si="33"/>
        <v/>
      </c>
      <c r="X1849" s="159" t="str">
        <f>IF(E1849="","",(IF(Table1[[#This Row],[Cur]]="USD",Table1[[#This Row],[Cur_Amount Debit]],Table1[[#This Row],[Cur_Amount Debit]]/Table1[[#This Row],[Exchange Rate]])))</f>
        <v/>
      </c>
      <c r="Y1849" s="159" t="str">
        <f>IF(E1849="","",(IF(Table1[[#This Row],[Cur]]="USD",Table1[[#This Row],[Cur_Amount Credit]],Table1[[#This Row],[Cur_Amount Credit]]/ExchangeRate)))</f>
        <v/>
      </c>
      <c r="Z1849" s="201" t="str">
        <f>IF(E1849="","",(Table1[[#This Row],[Debit USD]]-Table1[[#This Row],[Credit USD]]))</f>
        <v/>
      </c>
      <c r="AA1849" s="226"/>
      <c r="AB1849" s="255"/>
      <c r="AC1849" s="1"/>
      <c r="AD1849" s="15"/>
      <c r="AE1849" s="15" t="str">
        <f>IF(AND(OR(Table1[[#This Row],[Account]]="15030",Table1[[#This Row],[Account]]="15035",Table1[[#This Row],[Account]]="20150"),Table1[[#This Row],[Vendor ID]]=""),1,"")</f>
        <v/>
      </c>
      <c r="AF1849" s="15"/>
      <c r="AG1849" s="15"/>
      <c r="AH1849" s="15"/>
      <c r="AI1849" s="46" t="str">
        <f>IF(Table1[[#This Row],[Posting Date]]&lt;&gt;"","GJ-"&amp;CountryID,"")</f>
        <v/>
      </c>
      <c r="AJ1849" s="59" t="str">
        <f>IF(Table1[[#This Row],[Posting Date]]&lt;&gt;"",Table1[[#This Row],[Posting Date]],"")</f>
        <v/>
      </c>
      <c r="AK1849" s="46"/>
      <c r="AL1849" s="46" t="str">
        <f>IF(Table1[[#This Row],[Description]]&lt;&gt;"",Table1[[#This Row],[Description]],"")</f>
        <v/>
      </c>
      <c r="AM1849" s="46" t="str">
        <f>IF(Table1[[#This Row],[Posting Date]]&lt;&gt;"",Table1[[#This Row],[Reference Number]],"")</f>
        <v/>
      </c>
      <c r="AN1849" s="46" t="str">
        <f>TRIM(Table1[[#This Row],[Line '#]])</f>
        <v/>
      </c>
      <c r="AO1849" s="46" t="str">
        <f>TRIM(Table1[[#This Row],[Account]])</f>
        <v/>
      </c>
      <c r="AP1849" s="46" t="str">
        <f>IF(Table1[[#This Row],[Posting Date]]&lt;&gt;"",$D$5,"")</f>
        <v/>
      </c>
      <c r="AQ1849" s="46" t="str">
        <f>TRIM(Table1[[#This Row],[Departments-Prgrams]])</f>
        <v/>
      </c>
      <c r="AR1849" s="46" t="str">
        <f>TRIM(Table1[[#This Row],[Grant]])</f>
        <v/>
      </c>
      <c r="AS1849" s="46" t="str">
        <f>TRIM(Table1[[#This Row],[Staff ID]])</f>
        <v/>
      </c>
      <c r="AT1849" s="46" t="str">
        <f>IF(TRIM(Table1[[#This Row],[Budget Code]])=0,"",TRIM(Table1[[#This Row],[Budget Code]]))</f>
        <v/>
      </c>
      <c r="AU1849" s="46" t="str">
        <f>IF(Table1[[#This Row],[Line Description]]&lt;&gt;"",Table1[[#This Row],[Line Description]],"")</f>
        <v/>
      </c>
      <c r="AV1849" s="46" t="str">
        <f>IF(Table1[[#This Row],[Cur_Amount Debit]]&gt;0,ROUND(Table1[[#This Row],[Cur_Amount Debit]],2),"")</f>
        <v/>
      </c>
      <c r="AW1849" s="46" t="str">
        <f>IF(Table1[[#This Row],[Cur_Amount Credit]]&gt;0,ROUND(Table1[[#This Row],[Cur_Amount Credit]],2),"")</f>
        <v/>
      </c>
      <c r="AX1849" s="46" t="str">
        <f>LEFT(Table1[[#This Row],[Cur]],3)</f>
        <v/>
      </c>
      <c r="AY1849" s="59"/>
      <c r="AZ1849" s="46"/>
      <c r="BA1849" s="46" t="str">
        <f>IF(Table1[[#This Row],[Cur]]&lt;&gt;"",IF(Table1[[#This Row],[Cur]]="USD","",ExchangeRate),"")</f>
        <v/>
      </c>
      <c r="BB1849" s="46" t="str">
        <f>IF(Table1[[#This Row],[Grant]]&lt;&gt;"",VLOOKUP(Table1[[#This Row],[Grant]],Grants!B:D,3),"")</f>
        <v/>
      </c>
      <c r="BC1849" s="46" t="str">
        <f>TRIM(Table1[[#This Row],[Vendor ID]])</f>
        <v/>
      </c>
      <c r="BD1849">
        <f>IF(Table1[[#This Row],[Reference Number]]=Q1848,BD1848,BD1848+1)</f>
        <v>0</v>
      </c>
    </row>
    <row r="1850" spans="1:56" ht="11.25" customHeight="1" x14ac:dyDescent="0.25">
      <c r="A1850" s="1"/>
      <c r="B1850" s="88" t="str">
        <f>IF(Table1[[#This Row],[Posting Date]]&lt;&gt;"",IF(Table1[[#This Row],[Reference Number]]=Q1849,B1849+1,1),"")</f>
        <v/>
      </c>
      <c r="C1850" s="61"/>
      <c r="D1850" s="61"/>
      <c r="E1850" s="138"/>
      <c r="F1850" s="141" t="str">
        <f>IFERROR(IF(VLOOKUP(Table1[[#This Row],[Budget Code Description]],Dimentions!$X$6:$AC$139,2,FALSE)="","",VLOOKUP(Table1[[#This Row],[Budget Code Description]],Dimentions!$X$6:$AC$139,2,FALSE)),"")</f>
        <v/>
      </c>
      <c r="G1850" s="141"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1" t="str">
        <f>IFERROR(VLOOKUP(Table1[[#This Row],[Budget Code Description]],Table6[#All],8,FALSE),"")</f>
        <v/>
      </c>
      <c r="L1850" s="63"/>
      <c r="M1850" s="65" t="str">
        <f>IFERROR(VLOOKUP(Table1[[#This Row],[Staff ID]],Table2[],2,FALSE),"")</f>
        <v/>
      </c>
      <c r="N1850" s="209" t="str">
        <f>IFERROR(IF(VLOOKUP(Table1[[#This Row],[Budget Code Description]],Dimentions!$X$6:$AC$134,4,FALSE)="","",VLOOKUP(Table1[[#This Row],[Budget Code Description]],Dimentions!$X$6:$AC$134,4,FALSE)),"")</f>
        <v/>
      </c>
      <c r="O1850" s="65" t="str">
        <f>IFERROR(VLOOKUP(Table1[[#This Row],[Vendor ID]],Table549[],2,FALSE),"")</f>
        <v/>
      </c>
      <c r="P1850" s="63"/>
      <c r="Q1850" s="141" t="str">
        <f>IF(Table1[[#This Row],[Posting Date]]&lt;&gt;"",$D$9,"")</f>
        <v/>
      </c>
      <c r="R1850" s="157" t="str">
        <f>IF(Table1[[#This Row],[Posting Date]]&lt;&gt;"",$D$10,"")</f>
        <v/>
      </c>
      <c r="S1850" s="66"/>
      <c r="T1850" s="63"/>
      <c r="U1850" s="67"/>
      <c r="V1850" s="67"/>
      <c r="W1850" s="67" t="str">
        <f t="shared" si="33"/>
        <v/>
      </c>
      <c r="X1850" s="159" t="str">
        <f>IF(E1850="","",(IF(Table1[[#This Row],[Cur]]="USD",Table1[[#This Row],[Cur_Amount Debit]],Table1[[#This Row],[Cur_Amount Debit]]/Table1[[#This Row],[Exchange Rate]])))</f>
        <v/>
      </c>
      <c r="Y1850" s="159" t="str">
        <f>IF(E1850="","",(IF(Table1[[#This Row],[Cur]]="USD",Table1[[#This Row],[Cur_Amount Credit]],Table1[[#This Row],[Cur_Amount Credit]]/ExchangeRate)))</f>
        <v/>
      </c>
      <c r="Z1850" s="201" t="str">
        <f>IF(E1850="","",(Table1[[#This Row],[Debit USD]]-Table1[[#This Row],[Credit USD]]))</f>
        <v/>
      </c>
      <c r="AA1850" s="226"/>
      <c r="AB1850" s="255"/>
      <c r="AC1850" s="1"/>
      <c r="AD1850" s="15"/>
      <c r="AE1850" s="15" t="str">
        <f>IF(AND(OR(Table1[[#This Row],[Account]]="15030",Table1[[#This Row],[Account]]="15035",Table1[[#This Row],[Account]]="20150"),Table1[[#This Row],[Vendor ID]]=""),1,"")</f>
        <v/>
      </c>
      <c r="AF1850" s="15"/>
      <c r="AG1850" s="15"/>
      <c r="AH1850" s="15"/>
      <c r="AI1850" s="46" t="str">
        <f>IF(Table1[[#This Row],[Posting Date]]&lt;&gt;"","GJ-"&amp;CountryID,"")</f>
        <v/>
      </c>
      <c r="AJ1850" s="59" t="str">
        <f>IF(Table1[[#This Row],[Posting Date]]&lt;&gt;"",Table1[[#This Row],[Posting Date]],"")</f>
        <v/>
      </c>
      <c r="AK1850" s="46"/>
      <c r="AL1850" s="46" t="str">
        <f>IF(Table1[[#This Row],[Description]]&lt;&gt;"",Table1[[#This Row],[Description]],"")</f>
        <v/>
      </c>
      <c r="AM1850" s="46" t="str">
        <f>IF(Table1[[#This Row],[Posting Date]]&lt;&gt;"",Table1[[#This Row],[Reference Number]],"")</f>
        <v/>
      </c>
      <c r="AN1850" s="46" t="str">
        <f>TRIM(Table1[[#This Row],[Line '#]])</f>
        <v/>
      </c>
      <c r="AO1850" s="46" t="str">
        <f>TRIM(Table1[[#This Row],[Account]])</f>
        <v/>
      </c>
      <c r="AP1850" s="46" t="str">
        <f>IF(Table1[[#This Row],[Posting Date]]&lt;&gt;"",$D$5,"")</f>
        <v/>
      </c>
      <c r="AQ1850" s="46" t="str">
        <f>TRIM(Table1[[#This Row],[Departments-Prgrams]])</f>
        <v/>
      </c>
      <c r="AR1850" s="46" t="str">
        <f>TRIM(Table1[[#This Row],[Grant]])</f>
        <v/>
      </c>
      <c r="AS1850" s="46" t="str">
        <f>TRIM(Table1[[#This Row],[Staff ID]])</f>
        <v/>
      </c>
      <c r="AT1850" s="46" t="str">
        <f>IF(TRIM(Table1[[#This Row],[Budget Code]])=0,"",TRIM(Table1[[#This Row],[Budget Code]]))</f>
        <v/>
      </c>
      <c r="AU1850" s="46" t="str">
        <f>IF(Table1[[#This Row],[Line Description]]&lt;&gt;"",Table1[[#This Row],[Line Description]],"")</f>
        <v/>
      </c>
      <c r="AV1850" s="46" t="str">
        <f>IF(Table1[[#This Row],[Cur_Amount Debit]]&gt;0,ROUND(Table1[[#This Row],[Cur_Amount Debit]],2),"")</f>
        <v/>
      </c>
      <c r="AW1850" s="46" t="str">
        <f>IF(Table1[[#This Row],[Cur_Amount Credit]]&gt;0,ROUND(Table1[[#This Row],[Cur_Amount Credit]],2),"")</f>
        <v/>
      </c>
      <c r="AX1850" s="46" t="str">
        <f>LEFT(Table1[[#This Row],[Cur]],3)</f>
        <v/>
      </c>
      <c r="AY1850" s="59"/>
      <c r="AZ1850" s="46"/>
      <c r="BA1850" s="46" t="str">
        <f>IF(Table1[[#This Row],[Cur]]&lt;&gt;"",IF(Table1[[#This Row],[Cur]]="USD","",ExchangeRate),"")</f>
        <v/>
      </c>
      <c r="BB1850" s="46" t="str">
        <f>IF(Table1[[#This Row],[Grant]]&lt;&gt;"",VLOOKUP(Table1[[#This Row],[Grant]],Grants!B:D,3),"")</f>
        <v/>
      </c>
      <c r="BC1850" s="46" t="str">
        <f>TRIM(Table1[[#This Row],[Vendor ID]])</f>
        <v/>
      </c>
      <c r="BD1850">
        <f>IF(Table1[[#This Row],[Reference Number]]=Q1849,BD1849,BD1849+1)</f>
        <v>0</v>
      </c>
    </row>
    <row r="1851" spans="1:56" ht="11.25" customHeight="1" x14ac:dyDescent="0.25">
      <c r="A1851" s="1"/>
      <c r="B1851" s="88" t="str">
        <f>IF(Table1[[#This Row],[Posting Date]]&lt;&gt;"",IF(Table1[[#This Row],[Reference Number]]=Q1850,B1850+1,1),"")</f>
        <v/>
      </c>
      <c r="C1851" s="61"/>
      <c r="D1851" s="61"/>
      <c r="E1851" s="138"/>
      <c r="F1851" s="141" t="str">
        <f>IFERROR(IF(VLOOKUP(Table1[[#This Row],[Budget Code Description]],Dimentions!$X$6:$AC$139,2,FALSE)="","",VLOOKUP(Table1[[#This Row],[Budget Code Description]],Dimentions!$X$6:$AC$139,2,FALSE)),"")</f>
        <v/>
      </c>
      <c r="G1851" s="141"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1" t="str">
        <f>IFERROR(VLOOKUP(Table1[[#This Row],[Budget Code Description]],Table6[#All],8,FALSE),"")</f>
        <v/>
      </c>
      <c r="L1851" s="63"/>
      <c r="M1851" s="65" t="str">
        <f>IFERROR(VLOOKUP(Table1[[#This Row],[Staff ID]],Table2[],2,FALSE),"")</f>
        <v/>
      </c>
      <c r="N1851" s="209" t="str">
        <f>IFERROR(IF(VLOOKUP(Table1[[#This Row],[Budget Code Description]],Dimentions!$X$6:$AC$134,4,FALSE)="","",VLOOKUP(Table1[[#This Row],[Budget Code Description]],Dimentions!$X$6:$AC$134,4,FALSE)),"")</f>
        <v/>
      </c>
      <c r="O1851" s="65" t="str">
        <f>IFERROR(VLOOKUP(Table1[[#This Row],[Vendor ID]],Table549[],2,FALSE),"")</f>
        <v/>
      </c>
      <c r="P1851" s="63"/>
      <c r="Q1851" s="141" t="str">
        <f>IF(Table1[[#This Row],[Posting Date]]&lt;&gt;"",$D$9,"")</f>
        <v/>
      </c>
      <c r="R1851" s="157" t="str">
        <f>IF(Table1[[#This Row],[Posting Date]]&lt;&gt;"",$D$10,"")</f>
        <v/>
      </c>
      <c r="S1851" s="66"/>
      <c r="T1851" s="63"/>
      <c r="U1851" s="67"/>
      <c r="V1851" s="67"/>
      <c r="W1851" s="67" t="str">
        <f t="shared" si="33"/>
        <v/>
      </c>
      <c r="X1851" s="159" t="str">
        <f>IF(E1851="","",(IF(Table1[[#This Row],[Cur]]="USD",Table1[[#This Row],[Cur_Amount Debit]],Table1[[#This Row],[Cur_Amount Debit]]/Table1[[#This Row],[Exchange Rate]])))</f>
        <v/>
      </c>
      <c r="Y1851" s="159" t="str">
        <f>IF(E1851="","",(IF(Table1[[#This Row],[Cur]]="USD",Table1[[#This Row],[Cur_Amount Credit]],Table1[[#This Row],[Cur_Amount Credit]]/ExchangeRate)))</f>
        <v/>
      </c>
      <c r="Z1851" s="201" t="str">
        <f>IF(E1851="","",(Table1[[#This Row],[Debit USD]]-Table1[[#This Row],[Credit USD]]))</f>
        <v/>
      </c>
      <c r="AA1851" s="226"/>
      <c r="AB1851" s="255"/>
      <c r="AC1851" s="1"/>
      <c r="AD1851" s="15"/>
      <c r="AE1851" s="15" t="str">
        <f>IF(AND(OR(Table1[[#This Row],[Account]]="15030",Table1[[#This Row],[Account]]="15035",Table1[[#This Row],[Account]]="20150"),Table1[[#This Row],[Vendor ID]]=""),1,"")</f>
        <v/>
      </c>
      <c r="AF1851" s="15"/>
      <c r="AG1851" s="15"/>
      <c r="AH1851" s="15"/>
      <c r="AI1851" s="46" t="str">
        <f>IF(Table1[[#This Row],[Posting Date]]&lt;&gt;"","GJ-"&amp;CountryID,"")</f>
        <v/>
      </c>
      <c r="AJ1851" s="59" t="str">
        <f>IF(Table1[[#This Row],[Posting Date]]&lt;&gt;"",Table1[[#This Row],[Posting Date]],"")</f>
        <v/>
      </c>
      <c r="AK1851" s="46"/>
      <c r="AL1851" s="46" t="str">
        <f>IF(Table1[[#This Row],[Description]]&lt;&gt;"",Table1[[#This Row],[Description]],"")</f>
        <v/>
      </c>
      <c r="AM1851" s="46" t="str">
        <f>IF(Table1[[#This Row],[Posting Date]]&lt;&gt;"",Table1[[#This Row],[Reference Number]],"")</f>
        <v/>
      </c>
      <c r="AN1851" s="46" t="str">
        <f>TRIM(Table1[[#This Row],[Line '#]])</f>
        <v/>
      </c>
      <c r="AO1851" s="46" t="str">
        <f>TRIM(Table1[[#This Row],[Account]])</f>
        <v/>
      </c>
      <c r="AP1851" s="46" t="str">
        <f>IF(Table1[[#This Row],[Posting Date]]&lt;&gt;"",$D$5,"")</f>
        <v/>
      </c>
      <c r="AQ1851" s="46" t="str">
        <f>TRIM(Table1[[#This Row],[Departments-Prgrams]])</f>
        <v/>
      </c>
      <c r="AR1851" s="46" t="str">
        <f>TRIM(Table1[[#This Row],[Grant]])</f>
        <v/>
      </c>
      <c r="AS1851" s="46" t="str">
        <f>TRIM(Table1[[#This Row],[Staff ID]])</f>
        <v/>
      </c>
      <c r="AT1851" s="46" t="str">
        <f>IF(TRIM(Table1[[#This Row],[Budget Code]])=0,"",TRIM(Table1[[#This Row],[Budget Code]]))</f>
        <v/>
      </c>
      <c r="AU1851" s="46" t="str">
        <f>IF(Table1[[#This Row],[Line Description]]&lt;&gt;"",Table1[[#This Row],[Line Description]],"")</f>
        <v/>
      </c>
      <c r="AV1851" s="46" t="str">
        <f>IF(Table1[[#This Row],[Cur_Amount Debit]]&gt;0,ROUND(Table1[[#This Row],[Cur_Amount Debit]],2),"")</f>
        <v/>
      </c>
      <c r="AW1851" s="46" t="str">
        <f>IF(Table1[[#This Row],[Cur_Amount Credit]]&gt;0,ROUND(Table1[[#This Row],[Cur_Amount Credit]],2),"")</f>
        <v/>
      </c>
      <c r="AX1851" s="46" t="str">
        <f>LEFT(Table1[[#This Row],[Cur]],3)</f>
        <v/>
      </c>
      <c r="AY1851" s="59"/>
      <c r="AZ1851" s="46"/>
      <c r="BA1851" s="46" t="str">
        <f>IF(Table1[[#This Row],[Cur]]&lt;&gt;"",IF(Table1[[#This Row],[Cur]]="USD","",ExchangeRate),"")</f>
        <v/>
      </c>
      <c r="BB1851" s="46" t="str">
        <f>IF(Table1[[#This Row],[Grant]]&lt;&gt;"",VLOOKUP(Table1[[#This Row],[Grant]],Grants!B:D,3),"")</f>
        <v/>
      </c>
      <c r="BC1851" s="46" t="str">
        <f>TRIM(Table1[[#This Row],[Vendor ID]])</f>
        <v/>
      </c>
      <c r="BD1851">
        <f>IF(Table1[[#This Row],[Reference Number]]=Q1850,BD1850,BD1850+1)</f>
        <v>0</v>
      </c>
    </row>
    <row r="1852" spans="1:56" ht="11.25" customHeight="1" x14ac:dyDescent="0.25">
      <c r="A1852" s="1"/>
      <c r="B1852" s="88" t="str">
        <f>IF(Table1[[#This Row],[Posting Date]]&lt;&gt;"",IF(Table1[[#This Row],[Reference Number]]=Q1851,B1851+1,1),"")</f>
        <v/>
      </c>
      <c r="C1852" s="61"/>
      <c r="D1852" s="61"/>
      <c r="E1852" s="138"/>
      <c r="F1852" s="141" t="str">
        <f>IFERROR(IF(VLOOKUP(Table1[[#This Row],[Budget Code Description]],Dimentions!$X$6:$AC$139,2,FALSE)="","",VLOOKUP(Table1[[#This Row],[Budget Code Description]],Dimentions!$X$6:$AC$139,2,FALSE)),"")</f>
        <v/>
      </c>
      <c r="G1852" s="141"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1" t="str">
        <f>IFERROR(VLOOKUP(Table1[[#This Row],[Budget Code Description]],Table6[#All],8,FALSE),"")</f>
        <v/>
      </c>
      <c r="L1852" s="63"/>
      <c r="M1852" s="65" t="str">
        <f>IFERROR(VLOOKUP(Table1[[#This Row],[Staff ID]],Table2[],2,FALSE),"")</f>
        <v/>
      </c>
      <c r="N1852" s="209" t="str">
        <f>IFERROR(IF(VLOOKUP(Table1[[#This Row],[Budget Code Description]],Dimentions!$X$6:$AC$134,4,FALSE)="","",VLOOKUP(Table1[[#This Row],[Budget Code Description]],Dimentions!$X$6:$AC$134,4,FALSE)),"")</f>
        <v/>
      </c>
      <c r="O1852" s="65" t="str">
        <f>IFERROR(VLOOKUP(Table1[[#This Row],[Vendor ID]],Table549[],2,FALSE),"")</f>
        <v/>
      </c>
      <c r="P1852" s="63"/>
      <c r="Q1852" s="141" t="str">
        <f>IF(Table1[[#This Row],[Posting Date]]&lt;&gt;"",$D$9,"")</f>
        <v/>
      </c>
      <c r="R1852" s="157" t="str">
        <f>IF(Table1[[#This Row],[Posting Date]]&lt;&gt;"",$D$10,"")</f>
        <v/>
      </c>
      <c r="S1852" s="66"/>
      <c r="T1852" s="63"/>
      <c r="U1852" s="67"/>
      <c r="V1852" s="67"/>
      <c r="W1852" s="67" t="str">
        <f t="shared" si="33"/>
        <v/>
      </c>
      <c r="X1852" s="159" t="str">
        <f>IF(E1852="","",(IF(Table1[[#This Row],[Cur]]="USD",Table1[[#This Row],[Cur_Amount Debit]],Table1[[#This Row],[Cur_Amount Debit]]/Table1[[#This Row],[Exchange Rate]])))</f>
        <v/>
      </c>
      <c r="Y1852" s="159" t="str">
        <f>IF(E1852="","",(IF(Table1[[#This Row],[Cur]]="USD",Table1[[#This Row],[Cur_Amount Credit]],Table1[[#This Row],[Cur_Amount Credit]]/ExchangeRate)))</f>
        <v/>
      </c>
      <c r="Z1852" s="201" t="str">
        <f>IF(E1852="","",(Table1[[#This Row],[Debit USD]]-Table1[[#This Row],[Credit USD]]))</f>
        <v/>
      </c>
      <c r="AA1852" s="226"/>
      <c r="AB1852" s="255"/>
      <c r="AC1852" s="1"/>
      <c r="AD1852" s="15"/>
      <c r="AE1852" s="15" t="str">
        <f>IF(AND(OR(Table1[[#This Row],[Account]]="15030",Table1[[#This Row],[Account]]="15035",Table1[[#This Row],[Account]]="20150"),Table1[[#This Row],[Vendor ID]]=""),1,"")</f>
        <v/>
      </c>
      <c r="AF1852" s="15"/>
      <c r="AG1852" s="15"/>
      <c r="AH1852" s="15"/>
      <c r="AI1852" s="46" t="str">
        <f>IF(Table1[[#This Row],[Posting Date]]&lt;&gt;"","GJ-"&amp;CountryID,"")</f>
        <v/>
      </c>
      <c r="AJ1852" s="59" t="str">
        <f>IF(Table1[[#This Row],[Posting Date]]&lt;&gt;"",Table1[[#This Row],[Posting Date]],"")</f>
        <v/>
      </c>
      <c r="AK1852" s="46"/>
      <c r="AL1852" s="46" t="str">
        <f>IF(Table1[[#This Row],[Description]]&lt;&gt;"",Table1[[#This Row],[Description]],"")</f>
        <v/>
      </c>
      <c r="AM1852" s="46" t="str">
        <f>IF(Table1[[#This Row],[Posting Date]]&lt;&gt;"",Table1[[#This Row],[Reference Number]],"")</f>
        <v/>
      </c>
      <c r="AN1852" s="46" t="str">
        <f>TRIM(Table1[[#This Row],[Line '#]])</f>
        <v/>
      </c>
      <c r="AO1852" s="46" t="str">
        <f>TRIM(Table1[[#This Row],[Account]])</f>
        <v/>
      </c>
      <c r="AP1852" s="46" t="str">
        <f>IF(Table1[[#This Row],[Posting Date]]&lt;&gt;"",$D$5,"")</f>
        <v/>
      </c>
      <c r="AQ1852" s="46" t="str">
        <f>TRIM(Table1[[#This Row],[Departments-Prgrams]])</f>
        <v/>
      </c>
      <c r="AR1852" s="46" t="str">
        <f>TRIM(Table1[[#This Row],[Grant]])</f>
        <v/>
      </c>
      <c r="AS1852" s="46" t="str">
        <f>TRIM(Table1[[#This Row],[Staff ID]])</f>
        <v/>
      </c>
      <c r="AT1852" s="46" t="str">
        <f>IF(TRIM(Table1[[#This Row],[Budget Code]])=0,"",TRIM(Table1[[#This Row],[Budget Code]]))</f>
        <v/>
      </c>
      <c r="AU1852" s="46" t="str">
        <f>IF(Table1[[#This Row],[Line Description]]&lt;&gt;"",Table1[[#This Row],[Line Description]],"")</f>
        <v/>
      </c>
      <c r="AV1852" s="46" t="str">
        <f>IF(Table1[[#This Row],[Cur_Amount Debit]]&gt;0,ROUND(Table1[[#This Row],[Cur_Amount Debit]],2),"")</f>
        <v/>
      </c>
      <c r="AW1852" s="46" t="str">
        <f>IF(Table1[[#This Row],[Cur_Amount Credit]]&gt;0,ROUND(Table1[[#This Row],[Cur_Amount Credit]],2),"")</f>
        <v/>
      </c>
      <c r="AX1852" s="46" t="str">
        <f>LEFT(Table1[[#This Row],[Cur]],3)</f>
        <v/>
      </c>
      <c r="AY1852" s="59"/>
      <c r="AZ1852" s="46"/>
      <c r="BA1852" s="46" t="str">
        <f>IF(Table1[[#This Row],[Cur]]&lt;&gt;"",IF(Table1[[#This Row],[Cur]]="USD","",ExchangeRate),"")</f>
        <v/>
      </c>
      <c r="BB1852" s="46" t="str">
        <f>IF(Table1[[#This Row],[Grant]]&lt;&gt;"",VLOOKUP(Table1[[#This Row],[Grant]],Grants!B:D,3),"")</f>
        <v/>
      </c>
      <c r="BC1852" s="46" t="str">
        <f>TRIM(Table1[[#This Row],[Vendor ID]])</f>
        <v/>
      </c>
      <c r="BD1852">
        <f>IF(Table1[[#This Row],[Reference Number]]=Q1851,BD1851,BD1851+1)</f>
        <v>0</v>
      </c>
    </row>
    <row r="1853" spans="1:56" ht="11.25" customHeight="1" x14ac:dyDescent="0.25">
      <c r="A1853" s="1"/>
      <c r="B1853" s="88" t="str">
        <f>IF(Table1[[#This Row],[Posting Date]]&lt;&gt;"",IF(Table1[[#This Row],[Reference Number]]=Q1852,B1852+1,1),"")</f>
        <v/>
      </c>
      <c r="C1853" s="61"/>
      <c r="D1853" s="61"/>
      <c r="E1853" s="138"/>
      <c r="F1853" s="141" t="str">
        <f>IFERROR(IF(VLOOKUP(Table1[[#This Row],[Budget Code Description]],Dimentions!$X$6:$AC$139,2,FALSE)="","",VLOOKUP(Table1[[#This Row],[Budget Code Description]],Dimentions!$X$6:$AC$139,2,FALSE)),"")</f>
        <v/>
      </c>
      <c r="G1853" s="141"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1" t="str">
        <f>IFERROR(VLOOKUP(Table1[[#This Row],[Budget Code Description]],Table6[#All],8,FALSE),"")</f>
        <v/>
      </c>
      <c r="L1853" s="63"/>
      <c r="M1853" s="65" t="str">
        <f>IFERROR(VLOOKUP(Table1[[#This Row],[Staff ID]],Table2[],2,FALSE),"")</f>
        <v/>
      </c>
      <c r="N1853" s="209" t="str">
        <f>IFERROR(IF(VLOOKUP(Table1[[#This Row],[Budget Code Description]],Dimentions!$X$6:$AC$134,4,FALSE)="","",VLOOKUP(Table1[[#This Row],[Budget Code Description]],Dimentions!$X$6:$AC$134,4,FALSE)),"")</f>
        <v/>
      </c>
      <c r="O1853" s="65" t="str">
        <f>IFERROR(VLOOKUP(Table1[[#This Row],[Vendor ID]],Table549[],2,FALSE),"")</f>
        <v/>
      </c>
      <c r="P1853" s="63"/>
      <c r="Q1853" s="141" t="str">
        <f>IF(Table1[[#This Row],[Posting Date]]&lt;&gt;"",$D$9,"")</f>
        <v/>
      </c>
      <c r="R1853" s="157" t="str">
        <f>IF(Table1[[#This Row],[Posting Date]]&lt;&gt;"",$D$10,"")</f>
        <v/>
      </c>
      <c r="S1853" s="66"/>
      <c r="T1853" s="63"/>
      <c r="U1853" s="67"/>
      <c r="V1853" s="67"/>
      <c r="W1853" s="67" t="str">
        <f t="shared" si="33"/>
        <v/>
      </c>
      <c r="X1853" s="159" t="str">
        <f>IF(E1853="","",(IF(Table1[[#This Row],[Cur]]="USD",Table1[[#This Row],[Cur_Amount Debit]],Table1[[#This Row],[Cur_Amount Debit]]/Table1[[#This Row],[Exchange Rate]])))</f>
        <v/>
      </c>
      <c r="Y1853" s="159" t="str">
        <f>IF(E1853="","",(IF(Table1[[#This Row],[Cur]]="USD",Table1[[#This Row],[Cur_Amount Credit]],Table1[[#This Row],[Cur_Amount Credit]]/ExchangeRate)))</f>
        <v/>
      </c>
      <c r="Z1853" s="201" t="str">
        <f>IF(E1853="","",(Table1[[#This Row],[Debit USD]]-Table1[[#This Row],[Credit USD]]))</f>
        <v/>
      </c>
      <c r="AA1853" s="226"/>
      <c r="AB1853" s="255"/>
      <c r="AC1853" s="1"/>
      <c r="AD1853" s="15"/>
      <c r="AE1853" s="15" t="str">
        <f>IF(AND(OR(Table1[[#This Row],[Account]]="15030",Table1[[#This Row],[Account]]="15035",Table1[[#This Row],[Account]]="20150"),Table1[[#This Row],[Vendor ID]]=""),1,"")</f>
        <v/>
      </c>
      <c r="AF1853" s="15"/>
      <c r="AG1853" s="15"/>
      <c r="AH1853" s="15"/>
      <c r="AI1853" s="46" t="str">
        <f>IF(Table1[[#This Row],[Posting Date]]&lt;&gt;"","GJ-"&amp;CountryID,"")</f>
        <v/>
      </c>
      <c r="AJ1853" s="59" t="str">
        <f>IF(Table1[[#This Row],[Posting Date]]&lt;&gt;"",Table1[[#This Row],[Posting Date]],"")</f>
        <v/>
      </c>
      <c r="AK1853" s="46"/>
      <c r="AL1853" s="46" t="str">
        <f>IF(Table1[[#This Row],[Description]]&lt;&gt;"",Table1[[#This Row],[Description]],"")</f>
        <v/>
      </c>
      <c r="AM1853" s="46" t="str">
        <f>IF(Table1[[#This Row],[Posting Date]]&lt;&gt;"",Table1[[#This Row],[Reference Number]],"")</f>
        <v/>
      </c>
      <c r="AN1853" s="46" t="str">
        <f>TRIM(Table1[[#This Row],[Line '#]])</f>
        <v/>
      </c>
      <c r="AO1853" s="46" t="str">
        <f>TRIM(Table1[[#This Row],[Account]])</f>
        <v/>
      </c>
      <c r="AP1853" s="46" t="str">
        <f>IF(Table1[[#This Row],[Posting Date]]&lt;&gt;"",$D$5,"")</f>
        <v/>
      </c>
      <c r="AQ1853" s="46" t="str">
        <f>TRIM(Table1[[#This Row],[Departments-Prgrams]])</f>
        <v/>
      </c>
      <c r="AR1853" s="46" t="str">
        <f>TRIM(Table1[[#This Row],[Grant]])</f>
        <v/>
      </c>
      <c r="AS1853" s="46" t="str">
        <f>TRIM(Table1[[#This Row],[Staff ID]])</f>
        <v/>
      </c>
      <c r="AT1853" s="46" t="str">
        <f>IF(TRIM(Table1[[#This Row],[Budget Code]])=0,"",TRIM(Table1[[#This Row],[Budget Code]]))</f>
        <v/>
      </c>
      <c r="AU1853" s="46" t="str">
        <f>IF(Table1[[#This Row],[Line Description]]&lt;&gt;"",Table1[[#This Row],[Line Description]],"")</f>
        <v/>
      </c>
      <c r="AV1853" s="46" t="str">
        <f>IF(Table1[[#This Row],[Cur_Amount Debit]]&gt;0,ROUND(Table1[[#This Row],[Cur_Amount Debit]],2),"")</f>
        <v/>
      </c>
      <c r="AW1853" s="46" t="str">
        <f>IF(Table1[[#This Row],[Cur_Amount Credit]]&gt;0,ROUND(Table1[[#This Row],[Cur_Amount Credit]],2),"")</f>
        <v/>
      </c>
      <c r="AX1853" s="46" t="str">
        <f>LEFT(Table1[[#This Row],[Cur]],3)</f>
        <v/>
      </c>
      <c r="AY1853" s="59"/>
      <c r="AZ1853" s="46"/>
      <c r="BA1853" s="46" t="str">
        <f>IF(Table1[[#This Row],[Cur]]&lt;&gt;"",IF(Table1[[#This Row],[Cur]]="USD","",ExchangeRate),"")</f>
        <v/>
      </c>
      <c r="BB1853" s="46" t="str">
        <f>IF(Table1[[#This Row],[Grant]]&lt;&gt;"",VLOOKUP(Table1[[#This Row],[Grant]],Grants!B:D,3),"")</f>
        <v/>
      </c>
      <c r="BC1853" s="46" t="str">
        <f>TRIM(Table1[[#This Row],[Vendor ID]])</f>
        <v/>
      </c>
      <c r="BD1853">
        <f>IF(Table1[[#This Row],[Reference Number]]=Q1852,BD1852,BD1852+1)</f>
        <v>0</v>
      </c>
    </row>
    <row r="1854" spans="1:56" ht="11.25" customHeight="1" x14ac:dyDescent="0.25">
      <c r="A1854" s="1"/>
      <c r="B1854" s="88" t="str">
        <f>IF(Table1[[#This Row],[Posting Date]]&lt;&gt;"",IF(Table1[[#This Row],[Reference Number]]=Q1853,B1853+1,1),"")</f>
        <v/>
      </c>
      <c r="C1854" s="61"/>
      <c r="D1854" s="61"/>
      <c r="E1854" s="138"/>
      <c r="F1854" s="141" t="str">
        <f>IFERROR(IF(VLOOKUP(Table1[[#This Row],[Budget Code Description]],Dimentions!$X$6:$AC$139,2,FALSE)="","",VLOOKUP(Table1[[#This Row],[Budget Code Description]],Dimentions!$X$6:$AC$139,2,FALSE)),"")</f>
        <v/>
      </c>
      <c r="G1854" s="141"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1" t="str">
        <f>IFERROR(VLOOKUP(Table1[[#This Row],[Budget Code Description]],Table6[#All],8,FALSE),"")</f>
        <v/>
      </c>
      <c r="L1854" s="63"/>
      <c r="M1854" s="65" t="str">
        <f>IFERROR(VLOOKUP(Table1[[#This Row],[Staff ID]],Table2[],2,FALSE),"")</f>
        <v/>
      </c>
      <c r="N1854" s="209" t="str">
        <f>IFERROR(IF(VLOOKUP(Table1[[#This Row],[Budget Code Description]],Dimentions!$X$6:$AC$134,4,FALSE)="","",VLOOKUP(Table1[[#This Row],[Budget Code Description]],Dimentions!$X$6:$AC$134,4,FALSE)),"")</f>
        <v/>
      </c>
      <c r="O1854" s="65" t="str">
        <f>IFERROR(VLOOKUP(Table1[[#This Row],[Vendor ID]],Table549[],2,FALSE),"")</f>
        <v/>
      </c>
      <c r="P1854" s="63"/>
      <c r="Q1854" s="141" t="str">
        <f>IF(Table1[[#This Row],[Posting Date]]&lt;&gt;"",$D$9,"")</f>
        <v/>
      </c>
      <c r="R1854" s="157" t="str">
        <f>IF(Table1[[#This Row],[Posting Date]]&lt;&gt;"",$D$10,"")</f>
        <v/>
      </c>
      <c r="S1854" s="66"/>
      <c r="T1854" s="63"/>
      <c r="U1854" s="67"/>
      <c r="V1854" s="67"/>
      <c r="W1854" s="67" t="str">
        <f t="shared" si="33"/>
        <v/>
      </c>
      <c r="X1854" s="159" t="str">
        <f>IF(E1854="","",(IF(Table1[[#This Row],[Cur]]="USD",Table1[[#This Row],[Cur_Amount Debit]],Table1[[#This Row],[Cur_Amount Debit]]/Table1[[#This Row],[Exchange Rate]])))</f>
        <v/>
      </c>
      <c r="Y1854" s="159" t="str">
        <f>IF(E1854="","",(IF(Table1[[#This Row],[Cur]]="USD",Table1[[#This Row],[Cur_Amount Credit]],Table1[[#This Row],[Cur_Amount Credit]]/ExchangeRate)))</f>
        <v/>
      </c>
      <c r="Z1854" s="201" t="str">
        <f>IF(E1854="","",(Table1[[#This Row],[Debit USD]]-Table1[[#This Row],[Credit USD]]))</f>
        <v/>
      </c>
      <c r="AA1854" s="226"/>
      <c r="AB1854" s="255"/>
      <c r="AC1854" s="1"/>
      <c r="AD1854" s="15"/>
      <c r="AE1854" s="15" t="str">
        <f>IF(AND(OR(Table1[[#This Row],[Account]]="15030",Table1[[#This Row],[Account]]="15035",Table1[[#This Row],[Account]]="20150"),Table1[[#This Row],[Vendor ID]]=""),1,"")</f>
        <v/>
      </c>
      <c r="AF1854" s="15"/>
      <c r="AG1854" s="15"/>
      <c r="AH1854" s="15"/>
      <c r="AI1854" s="46" t="str">
        <f>IF(Table1[[#This Row],[Posting Date]]&lt;&gt;"","GJ-"&amp;CountryID,"")</f>
        <v/>
      </c>
      <c r="AJ1854" s="59" t="str">
        <f>IF(Table1[[#This Row],[Posting Date]]&lt;&gt;"",Table1[[#This Row],[Posting Date]],"")</f>
        <v/>
      </c>
      <c r="AK1854" s="46"/>
      <c r="AL1854" s="46" t="str">
        <f>IF(Table1[[#This Row],[Description]]&lt;&gt;"",Table1[[#This Row],[Description]],"")</f>
        <v/>
      </c>
      <c r="AM1854" s="46" t="str">
        <f>IF(Table1[[#This Row],[Posting Date]]&lt;&gt;"",Table1[[#This Row],[Reference Number]],"")</f>
        <v/>
      </c>
      <c r="AN1854" s="46" t="str">
        <f>TRIM(Table1[[#This Row],[Line '#]])</f>
        <v/>
      </c>
      <c r="AO1854" s="46" t="str">
        <f>TRIM(Table1[[#This Row],[Account]])</f>
        <v/>
      </c>
      <c r="AP1854" s="46" t="str">
        <f>IF(Table1[[#This Row],[Posting Date]]&lt;&gt;"",$D$5,"")</f>
        <v/>
      </c>
      <c r="AQ1854" s="46" t="str">
        <f>TRIM(Table1[[#This Row],[Departments-Prgrams]])</f>
        <v/>
      </c>
      <c r="AR1854" s="46" t="str">
        <f>TRIM(Table1[[#This Row],[Grant]])</f>
        <v/>
      </c>
      <c r="AS1854" s="46" t="str">
        <f>TRIM(Table1[[#This Row],[Staff ID]])</f>
        <v/>
      </c>
      <c r="AT1854" s="46" t="str">
        <f>IF(TRIM(Table1[[#This Row],[Budget Code]])=0,"",TRIM(Table1[[#This Row],[Budget Code]]))</f>
        <v/>
      </c>
      <c r="AU1854" s="46" t="str">
        <f>IF(Table1[[#This Row],[Line Description]]&lt;&gt;"",Table1[[#This Row],[Line Description]],"")</f>
        <v/>
      </c>
      <c r="AV1854" s="46" t="str">
        <f>IF(Table1[[#This Row],[Cur_Amount Debit]]&gt;0,ROUND(Table1[[#This Row],[Cur_Amount Debit]],2),"")</f>
        <v/>
      </c>
      <c r="AW1854" s="46" t="str">
        <f>IF(Table1[[#This Row],[Cur_Amount Credit]]&gt;0,ROUND(Table1[[#This Row],[Cur_Amount Credit]],2),"")</f>
        <v/>
      </c>
      <c r="AX1854" s="46" t="str">
        <f>LEFT(Table1[[#This Row],[Cur]],3)</f>
        <v/>
      </c>
      <c r="AY1854" s="59"/>
      <c r="AZ1854" s="46"/>
      <c r="BA1854" s="46" t="str">
        <f>IF(Table1[[#This Row],[Cur]]&lt;&gt;"",IF(Table1[[#This Row],[Cur]]="USD","",ExchangeRate),"")</f>
        <v/>
      </c>
      <c r="BB1854" s="46" t="str">
        <f>IF(Table1[[#This Row],[Grant]]&lt;&gt;"",VLOOKUP(Table1[[#This Row],[Grant]],Grants!B:D,3),"")</f>
        <v/>
      </c>
      <c r="BC1854" s="46" t="str">
        <f>TRIM(Table1[[#This Row],[Vendor ID]])</f>
        <v/>
      </c>
      <c r="BD1854">
        <f>IF(Table1[[#This Row],[Reference Number]]=Q1853,BD1853,BD1853+1)</f>
        <v>0</v>
      </c>
    </row>
    <row r="1855" spans="1:56" ht="11.25" customHeight="1" x14ac:dyDescent="0.25">
      <c r="A1855" s="1"/>
      <c r="B1855" s="88" t="str">
        <f>IF(Table1[[#This Row],[Posting Date]]&lt;&gt;"",IF(Table1[[#This Row],[Reference Number]]=Q1854,B1854+1,1),"")</f>
        <v/>
      </c>
      <c r="C1855" s="61"/>
      <c r="D1855" s="61"/>
      <c r="E1855" s="138"/>
      <c r="F1855" s="141" t="str">
        <f>IFERROR(IF(VLOOKUP(Table1[[#This Row],[Budget Code Description]],Dimentions!$X$6:$AC$139,2,FALSE)="","",VLOOKUP(Table1[[#This Row],[Budget Code Description]],Dimentions!$X$6:$AC$139,2,FALSE)),"")</f>
        <v/>
      </c>
      <c r="G1855" s="141"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1" t="str">
        <f>IFERROR(VLOOKUP(Table1[[#This Row],[Budget Code Description]],Table6[#All],8,FALSE),"")</f>
        <v/>
      </c>
      <c r="L1855" s="63"/>
      <c r="M1855" s="65" t="str">
        <f>IFERROR(VLOOKUP(Table1[[#This Row],[Staff ID]],Table2[],2,FALSE),"")</f>
        <v/>
      </c>
      <c r="N1855" s="209" t="str">
        <f>IFERROR(IF(VLOOKUP(Table1[[#This Row],[Budget Code Description]],Dimentions!$X$6:$AC$134,4,FALSE)="","",VLOOKUP(Table1[[#This Row],[Budget Code Description]],Dimentions!$X$6:$AC$134,4,FALSE)),"")</f>
        <v/>
      </c>
      <c r="O1855" s="65" t="str">
        <f>IFERROR(VLOOKUP(Table1[[#This Row],[Vendor ID]],Table549[],2,FALSE),"")</f>
        <v/>
      </c>
      <c r="P1855" s="63"/>
      <c r="Q1855" s="141" t="str">
        <f>IF(Table1[[#This Row],[Posting Date]]&lt;&gt;"",$D$9,"")</f>
        <v/>
      </c>
      <c r="R1855" s="157" t="str">
        <f>IF(Table1[[#This Row],[Posting Date]]&lt;&gt;"",$D$10,"")</f>
        <v/>
      </c>
      <c r="S1855" s="66"/>
      <c r="T1855" s="63"/>
      <c r="U1855" s="67"/>
      <c r="V1855" s="67"/>
      <c r="W1855" s="67" t="str">
        <f t="shared" si="33"/>
        <v/>
      </c>
      <c r="X1855" s="159" t="str">
        <f>IF(E1855="","",(IF(Table1[[#This Row],[Cur]]="USD",Table1[[#This Row],[Cur_Amount Debit]],Table1[[#This Row],[Cur_Amount Debit]]/Table1[[#This Row],[Exchange Rate]])))</f>
        <v/>
      </c>
      <c r="Y1855" s="159" t="str">
        <f>IF(E1855="","",(IF(Table1[[#This Row],[Cur]]="USD",Table1[[#This Row],[Cur_Amount Credit]],Table1[[#This Row],[Cur_Amount Credit]]/ExchangeRate)))</f>
        <v/>
      </c>
      <c r="Z1855" s="201" t="str">
        <f>IF(E1855="","",(Table1[[#This Row],[Debit USD]]-Table1[[#This Row],[Credit USD]]))</f>
        <v/>
      </c>
      <c r="AA1855" s="226"/>
      <c r="AB1855" s="255"/>
      <c r="AC1855" s="1"/>
      <c r="AD1855" s="15"/>
      <c r="AE1855" s="15" t="str">
        <f>IF(AND(OR(Table1[[#This Row],[Account]]="15030",Table1[[#This Row],[Account]]="15035",Table1[[#This Row],[Account]]="20150"),Table1[[#This Row],[Vendor ID]]=""),1,"")</f>
        <v/>
      </c>
      <c r="AF1855" s="15"/>
      <c r="AG1855" s="15"/>
      <c r="AH1855" s="15"/>
      <c r="AI1855" s="46" t="str">
        <f>IF(Table1[[#This Row],[Posting Date]]&lt;&gt;"","GJ-"&amp;CountryID,"")</f>
        <v/>
      </c>
      <c r="AJ1855" s="59" t="str">
        <f>IF(Table1[[#This Row],[Posting Date]]&lt;&gt;"",Table1[[#This Row],[Posting Date]],"")</f>
        <v/>
      </c>
      <c r="AK1855" s="46"/>
      <c r="AL1855" s="46" t="str">
        <f>IF(Table1[[#This Row],[Description]]&lt;&gt;"",Table1[[#This Row],[Description]],"")</f>
        <v/>
      </c>
      <c r="AM1855" s="46" t="str">
        <f>IF(Table1[[#This Row],[Posting Date]]&lt;&gt;"",Table1[[#This Row],[Reference Number]],"")</f>
        <v/>
      </c>
      <c r="AN1855" s="46" t="str">
        <f>TRIM(Table1[[#This Row],[Line '#]])</f>
        <v/>
      </c>
      <c r="AO1855" s="46" t="str">
        <f>TRIM(Table1[[#This Row],[Account]])</f>
        <v/>
      </c>
      <c r="AP1855" s="46" t="str">
        <f>IF(Table1[[#This Row],[Posting Date]]&lt;&gt;"",$D$5,"")</f>
        <v/>
      </c>
      <c r="AQ1855" s="46" t="str">
        <f>TRIM(Table1[[#This Row],[Departments-Prgrams]])</f>
        <v/>
      </c>
      <c r="AR1855" s="46" t="str">
        <f>TRIM(Table1[[#This Row],[Grant]])</f>
        <v/>
      </c>
      <c r="AS1855" s="46" t="str">
        <f>TRIM(Table1[[#This Row],[Staff ID]])</f>
        <v/>
      </c>
      <c r="AT1855" s="46" t="str">
        <f>IF(TRIM(Table1[[#This Row],[Budget Code]])=0,"",TRIM(Table1[[#This Row],[Budget Code]]))</f>
        <v/>
      </c>
      <c r="AU1855" s="46" t="str">
        <f>IF(Table1[[#This Row],[Line Description]]&lt;&gt;"",Table1[[#This Row],[Line Description]],"")</f>
        <v/>
      </c>
      <c r="AV1855" s="46" t="str">
        <f>IF(Table1[[#This Row],[Cur_Amount Debit]]&gt;0,ROUND(Table1[[#This Row],[Cur_Amount Debit]],2),"")</f>
        <v/>
      </c>
      <c r="AW1855" s="46" t="str">
        <f>IF(Table1[[#This Row],[Cur_Amount Credit]]&gt;0,ROUND(Table1[[#This Row],[Cur_Amount Credit]],2),"")</f>
        <v/>
      </c>
      <c r="AX1855" s="46" t="str">
        <f>LEFT(Table1[[#This Row],[Cur]],3)</f>
        <v/>
      </c>
      <c r="AY1855" s="59"/>
      <c r="AZ1855" s="46"/>
      <c r="BA1855" s="46" t="str">
        <f>IF(Table1[[#This Row],[Cur]]&lt;&gt;"",IF(Table1[[#This Row],[Cur]]="USD","",ExchangeRate),"")</f>
        <v/>
      </c>
      <c r="BB1855" s="46" t="str">
        <f>IF(Table1[[#This Row],[Grant]]&lt;&gt;"",VLOOKUP(Table1[[#This Row],[Grant]],Grants!B:D,3),"")</f>
        <v/>
      </c>
      <c r="BC1855" s="46" t="str">
        <f>TRIM(Table1[[#This Row],[Vendor ID]])</f>
        <v/>
      </c>
      <c r="BD1855">
        <f>IF(Table1[[#This Row],[Reference Number]]=Q1854,BD1854,BD1854+1)</f>
        <v>0</v>
      </c>
    </row>
    <row r="1856" spans="1:56" ht="11.25" customHeight="1" x14ac:dyDescent="0.25">
      <c r="A1856" s="1"/>
      <c r="B1856" s="88" t="str">
        <f>IF(Table1[[#This Row],[Posting Date]]&lt;&gt;"",IF(Table1[[#This Row],[Reference Number]]=Q1855,B1855+1,1),"")</f>
        <v/>
      </c>
      <c r="C1856" s="61"/>
      <c r="D1856" s="61"/>
      <c r="E1856" s="138"/>
      <c r="F1856" s="141" t="str">
        <f>IFERROR(IF(VLOOKUP(Table1[[#This Row],[Budget Code Description]],Dimentions!$X$6:$AC$139,2,FALSE)="","",VLOOKUP(Table1[[#This Row],[Budget Code Description]],Dimentions!$X$6:$AC$139,2,FALSE)),"")</f>
        <v/>
      </c>
      <c r="G1856" s="141"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1" t="str">
        <f>IFERROR(VLOOKUP(Table1[[#This Row],[Budget Code Description]],Table6[#All],8,FALSE),"")</f>
        <v/>
      </c>
      <c r="L1856" s="63"/>
      <c r="M1856" s="65" t="str">
        <f>IFERROR(VLOOKUP(Table1[[#This Row],[Staff ID]],Table2[],2,FALSE),"")</f>
        <v/>
      </c>
      <c r="N1856" s="209" t="str">
        <f>IFERROR(IF(VLOOKUP(Table1[[#This Row],[Budget Code Description]],Dimentions!$X$6:$AC$134,4,FALSE)="","",VLOOKUP(Table1[[#This Row],[Budget Code Description]],Dimentions!$X$6:$AC$134,4,FALSE)),"")</f>
        <v/>
      </c>
      <c r="O1856" s="65" t="str">
        <f>IFERROR(VLOOKUP(Table1[[#This Row],[Vendor ID]],Table549[],2,FALSE),"")</f>
        <v/>
      </c>
      <c r="P1856" s="63"/>
      <c r="Q1856" s="141" t="str">
        <f>IF(Table1[[#This Row],[Posting Date]]&lt;&gt;"",$D$9,"")</f>
        <v/>
      </c>
      <c r="R1856" s="157" t="str">
        <f>IF(Table1[[#This Row],[Posting Date]]&lt;&gt;"",$D$10,"")</f>
        <v/>
      </c>
      <c r="S1856" s="66"/>
      <c r="T1856" s="63"/>
      <c r="U1856" s="67"/>
      <c r="V1856" s="67"/>
      <c r="W1856" s="67" t="str">
        <f t="shared" si="33"/>
        <v/>
      </c>
      <c r="X1856" s="159" t="str">
        <f>IF(E1856="","",(IF(Table1[[#This Row],[Cur]]="USD",Table1[[#This Row],[Cur_Amount Debit]],Table1[[#This Row],[Cur_Amount Debit]]/Table1[[#This Row],[Exchange Rate]])))</f>
        <v/>
      </c>
      <c r="Y1856" s="159" t="str">
        <f>IF(E1856="","",(IF(Table1[[#This Row],[Cur]]="USD",Table1[[#This Row],[Cur_Amount Credit]],Table1[[#This Row],[Cur_Amount Credit]]/ExchangeRate)))</f>
        <v/>
      </c>
      <c r="Z1856" s="201" t="str">
        <f>IF(E1856="","",(Table1[[#This Row],[Debit USD]]-Table1[[#This Row],[Credit USD]]))</f>
        <v/>
      </c>
      <c r="AA1856" s="226"/>
      <c r="AB1856" s="255"/>
      <c r="AC1856" s="1"/>
      <c r="AD1856" s="15"/>
      <c r="AE1856" s="15" t="str">
        <f>IF(AND(OR(Table1[[#This Row],[Account]]="15030",Table1[[#This Row],[Account]]="15035",Table1[[#This Row],[Account]]="20150"),Table1[[#This Row],[Vendor ID]]=""),1,"")</f>
        <v/>
      </c>
      <c r="AF1856" s="15"/>
      <c r="AG1856" s="15"/>
      <c r="AH1856" s="15"/>
      <c r="AI1856" s="46" t="str">
        <f>IF(Table1[[#This Row],[Posting Date]]&lt;&gt;"","GJ-"&amp;CountryID,"")</f>
        <v/>
      </c>
      <c r="AJ1856" s="59" t="str">
        <f>IF(Table1[[#This Row],[Posting Date]]&lt;&gt;"",Table1[[#This Row],[Posting Date]],"")</f>
        <v/>
      </c>
      <c r="AK1856" s="46"/>
      <c r="AL1856" s="46" t="str">
        <f>IF(Table1[[#This Row],[Description]]&lt;&gt;"",Table1[[#This Row],[Description]],"")</f>
        <v/>
      </c>
      <c r="AM1856" s="46" t="str">
        <f>IF(Table1[[#This Row],[Posting Date]]&lt;&gt;"",Table1[[#This Row],[Reference Number]],"")</f>
        <v/>
      </c>
      <c r="AN1856" s="46" t="str">
        <f>TRIM(Table1[[#This Row],[Line '#]])</f>
        <v/>
      </c>
      <c r="AO1856" s="46" t="str">
        <f>TRIM(Table1[[#This Row],[Account]])</f>
        <v/>
      </c>
      <c r="AP1856" s="46" t="str">
        <f>IF(Table1[[#This Row],[Posting Date]]&lt;&gt;"",$D$5,"")</f>
        <v/>
      </c>
      <c r="AQ1856" s="46" t="str">
        <f>TRIM(Table1[[#This Row],[Departments-Prgrams]])</f>
        <v/>
      </c>
      <c r="AR1856" s="46" t="str">
        <f>TRIM(Table1[[#This Row],[Grant]])</f>
        <v/>
      </c>
      <c r="AS1856" s="46" t="str">
        <f>TRIM(Table1[[#This Row],[Staff ID]])</f>
        <v/>
      </c>
      <c r="AT1856" s="46" t="str">
        <f>IF(TRIM(Table1[[#This Row],[Budget Code]])=0,"",TRIM(Table1[[#This Row],[Budget Code]]))</f>
        <v/>
      </c>
      <c r="AU1856" s="46" t="str">
        <f>IF(Table1[[#This Row],[Line Description]]&lt;&gt;"",Table1[[#This Row],[Line Description]],"")</f>
        <v/>
      </c>
      <c r="AV1856" s="46" t="str">
        <f>IF(Table1[[#This Row],[Cur_Amount Debit]]&gt;0,ROUND(Table1[[#This Row],[Cur_Amount Debit]],2),"")</f>
        <v/>
      </c>
      <c r="AW1856" s="46" t="str">
        <f>IF(Table1[[#This Row],[Cur_Amount Credit]]&gt;0,ROUND(Table1[[#This Row],[Cur_Amount Credit]],2),"")</f>
        <v/>
      </c>
      <c r="AX1856" s="46" t="str">
        <f>LEFT(Table1[[#This Row],[Cur]],3)</f>
        <v/>
      </c>
      <c r="AY1856" s="59"/>
      <c r="AZ1856" s="46"/>
      <c r="BA1856" s="46" t="str">
        <f>IF(Table1[[#This Row],[Cur]]&lt;&gt;"",IF(Table1[[#This Row],[Cur]]="USD","",ExchangeRate),"")</f>
        <v/>
      </c>
      <c r="BB1856" s="46" t="str">
        <f>IF(Table1[[#This Row],[Grant]]&lt;&gt;"",VLOOKUP(Table1[[#This Row],[Grant]],Grants!B:D,3),"")</f>
        <v/>
      </c>
      <c r="BC1856" s="46" t="str">
        <f>TRIM(Table1[[#This Row],[Vendor ID]])</f>
        <v/>
      </c>
      <c r="BD1856">
        <f>IF(Table1[[#This Row],[Reference Number]]=Q1855,BD1855,BD1855+1)</f>
        <v>0</v>
      </c>
    </row>
    <row r="1857" spans="1:56" ht="11.25" customHeight="1" x14ac:dyDescent="0.25">
      <c r="A1857" s="1"/>
      <c r="B1857" s="88" t="str">
        <f>IF(Table1[[#This Row],[Posting Date]]&lt;&gt;"",IF(Table1[[#This Row],[Reference Number]]=Q1856,B1856+1,1),"")</f>
        <v/>
      </c>
      <c r="C1857" s="61"/>
      <c r="D1857" s="61"/>
      <c r="E1857" s="138"/>
      <c r="F1857" s="141" t="str">
        <f>IFERROR(IF(VLOOKUP(Table1[[#This Row],[Budget Code Description]],Dimentions!$X$6:$AC$139,2,FALSE)="","",VLOOKUP(Table1[[#This Row],[Budget Code Description]],Dimentions!$X$6:$AC$139,2,FALSE)),"")</f>
        <v/>
      </c>
      <c r="G1857" s="141"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1" t="str">
        <f>IFERROR(VLOOKUP(Table1[[#This Row],[Budget Code Description]],Table6[#All],8,FALSE),"")</f>
        <v/>
      </c>
      <c r="L1857" s="63"/>
      <c r="M1857" s="65" t="str">
        <f>IFERROR(VLOOKUP(Table1[[#This Row],[Staff ID]],Table2[],2,FALSE),"")</f>
        <v/>
      </c>
      <c r="N1857" s="209" t="str">
        <f>IFERROR(IF(VLOOKUP(Table1[[#This Row],[Budget Code Description]],Dimentions!$X$6:$AC$134,4,FALSE)="","",VLOOKUP(Table1[[#This Row],[Budget Code Description]],Dimentions!$X$6:$AC$134,4,FALSE)),"")</f>
        <v/>
      </c>
      <c r="O1857" s="65" t="str">
        <f>IFERROR(VLOOKUP(Table1[[#This Row],[Vendor ID]],Table549[],2,FALSE),"")</f>
        <v/>
      </c>
      <c r="P1857" s="63"/>
      <c r="Q1857" s="141" t="str">
        <f>IF(Table1[[#This Row],[Posting Date]]&lt;&gt;"",$D$9,"")</f>
        <v/>
      </c>
      <c r="R1857" s="157" t="str">
        <f>IF(Table1[[#This Row],[Posting Date]]&lt;&gt;"",$D$10,"")</f>
        <v/>
      </c>
      <c r="S1857" s="66"/>
      <c r="T1857" s="63"/>
      <c r="U1857" s="67"/>
      <c r="V1857" s="67"/>
      <c r="W1857" s="67" t="str">
        <f t="shared" si="33"/>
        <v/>
      </c>
      <c r="X1857" s="159" t="str">
        <f>IF(E1857="","",(IF(Table1[[#This Row],[Cur]]="USD",Table1[[#This Row],[Cur_Amount Debit]],Table1[[#This Row],[Cur_Amount Debit]]/Table1[[#This Row],[Exchange Rate]])))</f>
        <v/>
      </c>
      <c r="Y1857" s="159" t="str">
        <f>IF(E1857="","",(IF(Table1[[#This Row],[Cur]]="USD",Table1[[#This Row],[Cur_Amount Credit]],Table1[[#This Row],[Cur_Amount Credit]]/ExchangeRate)))</f>
        <v/>
      </c>
      <c r="Z1857" s="201" t="str">
        <f>IF(E1857="","",(Table1[[#This Row],[Debit USD]]-Table1[[#This Row],[Credit USD]]))</f>
        <v/>
      </c>
      <c r="AA1857" s="226"/>
      <c r="AB1857" s="255"/>
      <c r="AC1857" s="1"/>
      <c r="AD1857" s="15"/>
      <c r="AE1857" s="15" t="str">
        <f>IF(AND(OR(Table1[[#This Row],[Account]]="15030",Table1[[#This Row],[Account]]="15035",Table1[[#This Row],[Account]]="20150"),Table1[[#This Row],[Vendor ID]]=""),1,"")</f>
        <v/>
      </c>
      <c r="AF1857" s="15"/>
      <c r="AG1857" s="15"/>
      <c r="AH1857" s="15"/>
      <c r="AI1857" s="46" t="str">
        <f>IF(Table1[[#This Row],[Posting Date]]&lt;&gt;"","GJ-"&amp;CountryID,"")</f>
        <v/>
      </c>
      <c r="AJ1857" s="59" t="str">
        <f>IF(Table1[[#This Row],[Posting Date]]&lt;&gt;"",Table1[[#This Row],[Posting Date]],"")</f>
        <v/>
      </c>
      <c r="AK1857" s="46"/>
      <c r="AL1857" s="46" t="str">
        <f>IF(Table1[[#This Row],[Description]]&lt;&gt;"",Table1[[#This Row],[Description]],"")</f>
        <v/>
      </c>
      <c r="AM1857" s="46" t="str">
        <f>IF(Table1[[#This Row],[Posting Date]]&lt;&gt;"",Table1[[#This Row],[Reference Number]],"")</f>
        <v/>
      </c>
      <c r="AN1857" s="46" t="str">
        <f>TRIM(Table1[[#This Row],[Line '#]])</f>
        <v/>
      </c>
      <c r="AO1857" s="46" t="str">
        <f>TRIM(Table1[[#This Row],[Account]])</f>
        <v/>
      </c>
      <c r="AP1857" s="46" t="str">
        <f>IF(Table1[[#This Row],[Posting Date]]&lt;&gt;"",$D$5,"")</f>
        <v/>
      </c>
      <c r="AQ1857" s="46" t="str">
        <f>TRIM(Table1[[#This Row],[Departments-Prgrams]])</f>
        <v/>
      </c>
      <c r="AR1857" s="46" t="str">
        <f>TRIM(Table1[[#This Row],[Grant]])</f>
        <v/>
      </c>
      <c r="AS1857" s="46" t="str">
        <f>TRIM(Table1[[#This Row],[Staff ID]])</f>
        <v/>
      </c>
      <c r="AT1857" s="46" t="str">
        <f>IF(TRIM(Table1[[#This Row],[Budget Code]])=0,"",TRIM(Table1[[#This Row],[Budget Code]]))</f>
        <v/>
      </c>
      <c r="AU1857" s="46" t="str">
        <f>IF(Table1[[#This Row],[Line Description]]&lt;&gt;"",Table1[[#This Row],[Line Description]],"")</f>
        <v/>
      </c>
      <c r="AV1857" s="46" t="str">
        <f>IF(Table1[[#This Row],[Cur_Amount Debit]]&gt;0,ROUND(Table1[[#This Row],[Cur_Amount Debit]],2),"")</f>
        <v/>
      </c>
      <c r="AW1857" s="46" t="str">
        <f>IF(Table1[[#This Row],[Cur_Amount Credit]]&gt;0,ROUND(Table1[[#This Row],[Cur_Amount Credit]],2),"")</f>
        <v/>
      </c>
      <c r="AX1857" s="46" t="str">
        <f>LEFT(Table1[[#This Row],[Cur]],3)</f>
        <v/>
      </c>
      <c r="AY1857" s="59"/>
      <c r="AZ1857" s="46"/>
      <c r="BA1857" s="46" t="str">
        <f>IF(Table1[[#This Row],[Cur]]&lt;&gt;"",IF(Table1[[#This Row],[Cur]]="USD","",ExchangeRate),"")</f>
        <v/>
      </c>
      <c r="BB1857" s="46" t="str">
        <f>IF(Table1[[#This Row],[Grant]]&lt;&gt;"",VLOOKUP(Table1[[#This Row],[Grant]],Grants!B:D,3),"")</f>
        <v/>
      </c>
      <c r="BC1857" s="46" t="str">
        <f>TRIM(Table1[[#This Row],[Vendor ID]])</f>
        <v/>
      </c>
      <c r="BD1857">
        <f>IF(Table1[[#This Row],[Reference Number]]=Q1856,BD1856,BD1856+1)</f>
        <v>0</v>
      </c>
    </row>
    <row r="1858" spans="1:56" ht="11.25" customHeight="1" x14ac:dyDescent="0.25">
      <c r="A1858" s="1"/>
      <c r="B1858" s="88" t="str">
        <f>IF(Table1[[#This Row],[Posting Date]]&lt;&gt;"",IF(Table1[[#This Row],[Reference Number]]=Q1857,B1857+1,1),"")</f>
        <v/>
      </c>
      <c r="C1858" s="61"/>
      <c r="D1858" s="61"/>
      <c r="E1858" s="138"/>
      <c r="F1858" s="141" t="str">
        <f>IFERROR(IF(VLOOKUP(Table1[[#This Row],[Budget Code Description]],Dimentions!$X$6:$AC$139,2,FALSE)="","",VLOOKUP(Table1[[#This Row],[Budget Code Description]],Dimentions!$X$6:$AC$139,2,FALSE)),"")</f>
        <v/>
      </c>
      <c r="G1858" s="141"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1" t="str">
        <f>IFERROR(VLOOKUP(Table1[[#This Row],[Budget Code Description]],Table6[#All],8,FALSE),"")</f>
        <v/>
      </c>
      <c r="L1858" s="63"/>
      <c r="M1858" s="65" t="str">
        <f>IFERROR(VLOOKUP(Table1[[#This Row],[Staff ID]],Table2[],2,FALSE),"")</f>
        <v/>
      </c>
      <c r="N1858" s="209" t="str">
        <f>IFERROR(IF(VLOOKUP(Table1[[#This Row],[Budget Code Description]],Dimentions!$X$6:$AC$134,4,FALSE)="","",VLOOKUP(Table1[[#This Row],[Budget Code Description]],Dimentions!$X$6:$AC$134,4,FALSE)),"")</f>
        <v/>
      </c>
      <c r="O1858" s="65" t="str">
        <f>IFERROR(VLOOKUP(Table1[[#This Row],[Vendor ID]],Table549[],2,FALSE),"")</f>
        <v/>
      </c>
      <c r="P1858" s="63"/>
      <c r="Q1858" s="141" t="str">
        <f>IF(Table1[[#This Row],[Posting Date]]&lt;&gt;"",$D$9,"")</f>
        <v/>
      </c>
      <c r="R1858" s="157" t="str">
        <f>IF(Table1[[#This Row],[Posting Date]]&lt;&gt;"",$D$10,"")</f>
        <v/>
      </c>
      <c r="S1858" s="66"/>
      <c r="T1858" s="63"/>
      <c r="U1858" s="67"/>
      <c r="V1858" s="67"/>
      <c r="W1858" s="67" t="str">
        <f t="shared" si="33"/>
        <v/>
      </c>
      <c r="X1858" s="159" t="str">
        <f>IF(E1858="","",(IF(Table1[[#This Row],[Cur]]="USD",Table1[[#This Row],[Cur_Amount Debit]],Table1[[#This Row],[Cur_Amount Debit]]/Table1[[#This Row],[Exchange Rate]])))</f>
        <v/>
      </c>
      <c r="Y1858" s="159" t="str">
        <f>IF(E1858="","",(IF(Table1[[#This Row],[Cur]]="USD",Table1[[#This Row],[Cur_Amount Credit]],Table1[[#This Row],[Cur_Amount Credit]]/ExchangeRate)))</f>
        <v/>
      </c>
      <c r="Z1858" s="201" t="str">
        <f>IF(E1858="","",(Table1[[#This Row],[Debit USD]]-Table1[[#This Row],[Credit USD]]))</f>
        <v/>
      </c>
      <c r="AA1858" s="226"/>
      <c r="AB1858" s="255"/>
      <c r="AC1858" s="1"/>
      <c r="AD1858" s="15"/>
      <c r="AE1858" s="15" t="str">
        <f>IF(AND(OR(Table1[[#This Row],[Account]]="15030",Table1[[#This Row],[Account]]="15035",Table1[[#This Row],[Account]]="20150"),Table1[[#This Row],[Vendor ID]]=""),1,"")</f>
        <v/>
      </c>
      <c r="AF1858" s="15"/>
      <c r="AG1858" s="15"/>
      <c r="AH1858" s="15"/>
      <c r="AI1858" s="46" t="str">
        <f>IF(Table1[[#This Row],[Posting Date]]&lt;&gt;"","GJ-"&amp;CountryID,"")</f>
        <v/>
      </c>
      <c r="AJ1858" s="59" t="str">
        <f>IF(Table1[[#This Row],[Posting Date]]&lt;&gt;"",Table1[[#This Row],[Posting Date]],"")</f>
        <v/>
      </c>
      <c r="AK1858" s="46"/>
      <c r="AL1858" s="46" t="str">
        <f>IF(Table1[[#This Row],[Description]]&lt;&gt;"",Table1[[#This Row],[Description]],"")</f>
        <v/>
      </c>
      <c r="AM1858" s="46" t="str">
        <f>IF(Table1[[#This Row],[Posting Date]]&lt;&gt;"",Table1[[#This Row],[Reference Number]],"")</f>
        <v/>
      </c>
      <c r="AN1858" s="46" t="str">
        <f>TRIM(Table1[[#This Row],[Line '#]])</f>
        <v/>
      </c>
      <c r="AO1858" s="46" t="str">
        <f>TRIM(Table1[[#This Row],[Account]])</f>
        <v/>
      </c>
      <c r="AP1858" s="46" t="str">
        <f>IF(Table1[[#This Row],[Posting Date]]&lt;&gt;"",$D$5,"")</f>
        <v/>
      </c>
      <c r="AQ1858" s="46" t="str">
        <f>TRIM(Table1[[#This Row],[Departments-Prgrams]])</f>
        <v/>
      </c>
      <c r="AR1858" s="46" t="str">
        <f>TRIM(Table1[[#This Row],[Grant]])</f>
        <v/>
      </c>
      <c r="AS1858" s="46" t="str">
        <f>TRIM(Table1[[#This Row],[Staff ID]])</f>
        <v/>
      </c>
      <c r="AT1858" s="46" t="str">
        <f>IF(TRIM(Table1[[#This Row],[Budget Code]])=0,"",TRIM(Table1[[#This Row],[Budget Code]]))</f>
        <v/>
      </c>
      <c r="AU1858" s="46" t="str">
        <f>IF(Table1[[#This Row],[Line Description]]&lt;&gt;"",Table1[[#This Row],[Line Description]],"")</f>
        <v/>
      </c>
      <c r="AV1858" s="46" t="str">
        <f>IF(Table1[[#This Row],[Cur_Amount Debit]]&gt;0,ROUND(Table1[[#This Row],[Cur_Amount Debit]],2),"")</f>
        <v/>
      </c>
      <c r="AW1858" s="46" t="str">
        <f>IF(Table1[[#This Row],[Cur_Amount Credit]]&gt;0,ROUND(Table1[[#This Row],[Cur_Amount Credit]],2),"")</f>
        <v/>
      </c>
      <c r="AX1858" s="46" t="str">
        <f>LEFT(Table1[[#This Row],[Cur]],3)</f>
        <v/>
      </c>
      <c r="AY1858" s="59"/>
      <c r="AZ1858" s="46"/>
      <c r="BA1858" s="46" t="str">
        <f>IF(Table1[[#This Row],[Cur]]&lt;&gt;"",IF(Table1[[#This Row],[Cur]]="USD","",ExchangeRate),"")</f>
        <v/>
      </c>
      <c r="BB1858" s="46" t="str">
        <f>IF(Table1[[#This Row],[Grant]]&lt;&gt;"",VLOOKUP(Table1[[#This Row],[Grant]],Grants!B:D,3),"")</f>
        <v/>
      </c>
      <c r="BC1858" s="46" t="str">
        <f>TRIM(Table1[[#This Row],[Vendor ID]])</f>
        <v/>
      </c>
      <c r="BD1858">
        <f>IF(Table1[[#This Row],[Reference Number]]=Q1857,BD1857,BD1857+1)</f>
        <v>0</v>
      </c>
    </row>
    <row r="1859" spans="1:56" ht="11.25" customHeight="1" x14ac:dyDescent="0.25">
      <c r="A1859" s="1"/>
      <c r="B1859" s="88" t="str">
        <f>IF(Table1[[#This Row],[Posting Date]]&lt;&gt;"",IF(Table1[[#This Row],[Reference Number]]=Q1858,B1858+1,1),"")</f>
        <v/>
      </c>
      <c r="C1859" s="61"/>
      <c r="D1859" s="61"/>
      <c r="E1859" s="138"/>
      <c r="F1859" s="141" t="str">
        <f>IFERROR(IF(VLOOKUP(Table1[[#This Row],[Budget Code Description]],Dimentions!$X$6:$AC$139,2,FALSE)="","",VLOOKUP(Table1[[#This Row],[Budget Code Description]],Dimentions!$X$6:$AC$139,2,FALSE)),"")</f>
        <v/>
      </c>
      <c r="G1859" s="141"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1" t="str">
        <f>IFERROR(VLOOKUP(Table1[[#This Row],[Budget Code Description]],Table6[#All],8,FALSE),"")</f>
        <v/>
      </c>
      <c r="L1859" s="63"/>
      <c r="M1859" s="65" t="str">
        <f>IFERROR(VLOOKUP(Table1[[#This Row],[Staff ID]],Table2[],2,FALSE),"")</f>
        <v/>
      </c>
      <c r="N1859" s="209" t="str">
        <f>IFERROR(IF(VLOOKUP(Table1[[#This Row],[Budget Code Description]],Dimentions!$X$6:$AC$134,4,FALSE)="","",VLOOKUP(Table1[[#This Row],[Budget Code Description]],Dimentions!$X$6:$AC$134,4,FALSE)),"")</f>
        <v/>
      </c>
      <c r="O1859" s="65" t="str">
        <f>IFERROR(VLOOKUP(Table1[[#This Row],[Vendor ID]],Table549[],2,FALSE),"")</f>
        <v/>
      </c>
      <c r="P1859" s="63"/>
      <c r="Q1859" s="141" t="str">
        <f>IF(Table1[[#This Row],[Posting Date]]&lt;&gt;"",$D$9,"")</f>
        <v/>
      </c>
      <c r="R1859" s="157" t="str">
        <f>IF(Table1[[#This Row],[Posting Date]]&lt;&gt;"",$D$10,"")</f>
        <v/>
      </c>
      <c r="S1859" s="66"/>
      <c r="T1859" s="63"/>
      <c r="U1859" s="67"/>
      <c r="V1859" s="67"/>
      <c r="W1859" s="67" t="str">
        <f t="shared" si="33"/>
        <v/>
      </c>
      <c r="X1859" s="159" t="str">
        <f>IF(E1859="","",(IF(Table1[[#This Row],[Cur]]="USD",Table1[[#This Row],[Cur_Amount Debit]],Table1[[#This Row],[Cur_Amount Debit]]/Table1[[#This Row],[Exchange Rate]])))</f>
        <v/>
      </c>
      <c r="Y1859" s="159" t="str">
        <f>IF(E1859="","",(IF(Table1[[#This Row],[Cur]]="USD",Table1[[#This Row],[Cur_Amount Credit]],Table1[[#This Row],[Cur_Amount Credit]]/ExchangeRate)))</f>
        <v/>
      </c>
      <c r="Z1859" s="201" t="str">
        <f>IF(E1859="","",(Table1[[#This Row],[Debit USD]]-Table1[[#This Row],[Credit USD]]))</f>
        <v/>
      </c>
      <c r="AA1859" s="226"/>
      <c r="AB1859" s="255"/>
      <c r="AC1859" s="1"/>
      <c r="AD1859" s="15"/>
      <c r="AE1859" s="15" t="str">
        <f>IF(AND(OR(Table1[[#This Row],[Account]]="15030",Table1[[#This Row],[Account]]="15035",Table1[[#This Row],[Account]]="20150"),Table1[[#This Row],[Vendor ID]]=""),1,"")</f>
        <v/>
      </c>
      <c r="AF1859" s="15"/>
      <c r="AG1859" s="15"/>
      <c r="AH1859" s="15"/>
      <c r="AI1859" s="46" t="str">
        <f>IF(Table1[[#This Row],[Posting Date]]&lt;&gt;"","GJ-"&amp;CountryID,"")</f>
        <v/>
      </c>
      <c r="AJ1859" s="59" t="str">
        <f>IF(Table1[[#This Row],[Posting Date]]&lt;&gt;"",Table1[[#This Row],[Posting Date]],"")</f>
        <v/>
      </c>
      <c r="AK1859" s="46"/>
      <c r="AL1859" s="46" t="str">
        <f>IF(Table1[[#This Row],[Description]]&lt;&gt;"",Table1[[#This Row],[Description]],"")</f>
        <v/>
      </c>
      <c r="AM1859" s="46" t="str">
        <f>IF(Table1[[#This Row],[Posting Date]]&lt;&gt;"",Table1[[#This Row],[Reference Number]],"")</f>
        <v/>
      </c>
      <c r="AN1859" s="46" t="str">
        <f>TRIM(Table1[[#This Row],[Line '#]])</f>
        <v/>
      </c>
      <c r="AO1859" s="46" t="str">
        <f>TRIM(Table1[[#This Row],[Account]])</f>
        <v/>
      </c>
      <c r="AP1859" s="46" t="str">
        <f>IF(Table1[[#This Row],[Posting Date]]&lt;&gt;"",$D$5,"")</f>
        <v/>
      </c>
      <c r="AQ1859" s="46" t="str">
        <f>TRIM(Table1[[#This Row],[Departments-Prgrams]])</f>
        <v/>
      </c>
      <c r="AR1859" s="46" t="str">
        <f>TRIM(Table1[[#This Row],[Grant]])</f>
        <v/>
      </c>
      <c r="AS1859" s="46" t="str">
        <f>TRIM(Table1[[#This Row],[Staff ID]])</f>
        <v/>
      </c>
      <c r="AT1859" s="46" t="str">
        <f>IF(TRIM(Table1[[#This Row],[Budget Code]])=0,"",TRIM(Table1[[#This Row],[Budget Code]]))</f>
        <v/>
      </c>
      <c r="AU1859" s="46" t="str">
        <f>IF(Table1[[#This Row],[Line Description]]&lt;&gt;"",Table1[[#This Row],[Line Description]],"")</f>
        <v/>
      </c>
      <c r="AV1859" s="46" t="str">
        <f>IF(Table1[[#This Row],[Cur_Amount Debit]]&gt;0,ROUND(Table1[[#This Row],[Cur_Amount Debit]],2),"")</f>
        <v/>
      </c>
      <c r="AW1859" s="46" t="str">
        <f>IF(Table1[[#This Row],[Cur_Amount Credit]]&gt;0,ROUND(Table1[[#This Row],[Cur_Amount Credit]],2),"")</f>
        <v/>
      </c>
      <c r="AX1859" s="46" t="str">
        <f>LEFT(Table1[[#This Row],[Cur]],3)</f>
        <v/>
      </c>
      <c r="AY1859" s="59"/>
      <c r="AZ1859" s="46"/>
      <c r="BA1859" s="46" t="str">
        <f>IF(Table1[[#This Row],[Cur]]&lt;&gt;"",IF(Table1[[#This Row],[Cur]]="USD","",ExchangeRate),"")</f>
        <v/>
      </c>
      <c r="BB1859" s="46" t="str">
        <f>IF(Table1[[#This Row],[Grant]]&lt;&gt;"",VLOOKUP(Table1[[#This Row],[Grant]],Grants!B:D,3),"")</f>
        <v/>
      </c>
      <c r="BC1859" s="46" t="str">
        <f>TRIM(Table1[[#This Row],[Vendor ID]])</f>
        <v/>
      </c>
      <c r="BD1859">
        <f>IF(Table1[[#This Row],[Reference Number]]=Q1858,BD1858,BD1858+1)</f>
        <v>0</v>
      </c>
    </row>
    <row r="1860" spans="1:56" ht="11.25" customHeight="1" x14ac:dyDescent="0.25">
      <c r="A1860" s="1"/>
      <c r="B1860" s="88" t="str">
        <f>IF(Table1[[#This Row],[Posting Date]]&lt;&gt;"",IF(Table1[[#This Row],[Reference Number]]=Q1859,B1859+1,1),"")</f>
        <v/>
      </c>
      <c r="C1860" s="61"/>
      <c r="D1860" s="61"/>
      <c r="E1860" s="138"/>
      <c r="F1860" s="141" t="str">
        <f>IFERROR(IF(VLOOKUP(Table1[[#This Row],[Budget Code Description]],Dimentions!$X$6:$AC$139,2,FALSE)="","",VLOOKUP(Table1[[#This Row],[Budget Code Description]],Dimentions!$X$6:$AC$139,2,FALSE)),"")</f>
        <v/>
      </c>
      <c r="G1860" s="141"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1" t="str">
        <f>IFERROR(VLOOKUP(Table1[[#This Row],[Budget Code Description]],Table6[#All],8,FALSE),"")</f>
        <v/>
      </c>
      <c r="L1860" s="63"/>
      <c r="M1860" s="65" t="str">
        <f>IFERROR(VLOOKUP(Table1[[#This Row],[Staff ID]],Table2[],2,FALSE),"")</f>
        <v/>
      </c>
      <c r="N1860" s="209" t="str">
        <f>IFERROR(IF(VLOOKUP(Table1[[#This Row],[Budget Code Description]],Dimentions!$X$6:$AC$134,4,FALSE)="","",VLOOKUP(Table1[[#This Row],[Budget Code Description]],Dimentions!$X$6:$AC$134,4,FALSE)),"")</f>
        <v/>
      </c>
      <c r="O1860" s="65" t="str">
        <f>IFERROR(VLOOKUP(Table1[[#This Row],[Vendor ID]],Table549[],2,FALSE),"")</f>
        <v/>
      </c>
      <c r="P1860" s="63"/>
      <c r="Q1860" s="141" t="str">
        <f>IF(Table1[[#This Row],[Posting Date]]&lt;&gt;"",$D$9,"")</f>
        <v/>
      </c>
      <c r="R1860" s="157" t="str">
        <f>IF(Table1[[#This Row],[Posting Date]]&lt;&gt;"",$D$10,"")</f>
        <v/>
      </c>
      <c r="S1860" s="66"/>
      <c r="T1860" s="63"/>
      <c r="U1860" s="67"/>
      <c r="V1860" s="67"/>
      <c r="W1860" s="67" t="str">
        <f t="shared" si="33"/>
        <v/>
      </c>
      <c r="X1860" s="159" t="str">
        <f>IF(E1860="","",(IF(Table1[[#This Row],[Cur]]="USD",Table1[[#This Row],[Cur_Amount Debit]],Table1[[#This Row],[Cur_Amount Debit]]/Table1[[#This Row],[Exchange Rate]])))</f>
        <v/>
      </c>
      <c r="Y1860" s="159" t="str">
        <f>IF(E1860="","",(IF(Table1[[#This Row],[Cur]]="USD",Table1[[#This Row],[Cur_Amount Credit]],Table1[[#This Row],[Cur_Amount Credit]]/ExchangeRate)))</f>
        <v/>
      </c>
      <c r="Z1860" s="201" t="str">
        <f>IF(E1860="","",(Table1[[#This Row],[Debit USD]]-Table1[[#This Row],[Credit USD]]))</f>
        <v/>
      </c>
      <c r="AA1860" s="226"/>
      <c r="AB1860" s="255"/>
      <c r="AC1860" s="1"/>
      <c r="AD1860" s="15"/>
      <c r="AE1860" s="15" t="str">
        <f>IF(AND(OR(Table1[[#This Row],[Account]]="15030",Table1[[#This Row],[Account]]="15035",Table1[[#This Row],[Account]]="20150"),Table1[[#This Row],[Vendor ID]]=""),1,"")</f>
        <v/>
      </c>
      <c r="AF1860" s="15"/>
      <c r="AG1860" s="15"/>
      <c r="AH1860" s="15"/>
      <c r="AI1860" s="46" t="str">
        <f>IF(Table1[[#This Row],[Posting Date]]&lt;&gt;"","GJ-"&amp;CountryID,"")</f>
        <v/>
      </c>
      <c r="AJ1860" s="59" t="str">
        <f>IF(Table1[[#This Row],[Posting Date]]&lt;&gt;"",Table1[[#This Row],[Posting Date]],"")</f>
        <v/>
      </c>
      <c r="AK1860" s="46"/>
      <c r="AL1860" s="46" t="str">
        <f>IF(Table1[[#This Row],[Description]]&lt;&gt;"",Table1[[#This Row],[Description]],"")</f>
        <v/>
      </c>
      <c r="AM1860" s="46" t="str">
        <f>IF(Table1[[#This Row],[Posting Date]]&lt;&gt;"",Table1[[#This Row],[Reference Number]],"")</f>
        <v/>
      </c>
      <c r="AN1860" s="46" t="str">
        <f>TRIM(Table1[[#This Row],[Line '#]])</f>
        <v/>
      </c>
      <c r="AO1860" s="46" t="str">
        <f>TRIM(Table1[[#This Row],[Account]])</f>
        <v/>
      </c>
      <c r="AP1860" s="46" t="str">
        <f>IF(Table1[[#This Row],[Posting Date]]&lt;&gt;"",$D$5,"")</f>
        <v/>
      </c>
      <c r="AQ1860" s="46" t="str">
        <f>TRIM(Table1[[#This Row],[Departments-Prgrams]])</f>
        <v/>
      </c>
      <c r="AR1860" s="46" t="str">
        <f>TRIM(Table1[[#This Row],[Grant]])</f>
        <v/>
      </c>
      <c r="AS1860" s="46" t="str">
        <f>TRIM(Table1[[#This Row],[Staff ID]])</f>
        <v/>
      </c>
      <c r="AT1860" s="46" t="str">
        <f>IF(TRIM(Table1[[#This Row],[Budget Code]])=0,"",TRIM(Table1[[#This Row],[Budget Code]]))</f>
        <v/>
      </c>
      <c r="AU1860" s="46" t="str">
        <f>IF(Table1[[#This Row],[Line Description]]&lt;&gt;"",Table1[[#This Row],[Line Description]],"")</f>
        <v/>
      </c>
      <c r="AV1860" s="46" t="str">
        <f>IF(Table1[[#This Row],[Cur_Amount Debit]]&gt;0,ROUND(Table1[[#This Row],[Cur_Amount Debit]],2),"")</f>
        <v/>
      </c>
      <c r="AW1860" s="46" t="str">
        <f>IF(Table1[[#This Row],[Cur_Amount Credit]]&gt;0,ROUND(Table1[[#This Row],[Cur_Amount Credit]],2),"")</f>
        <v/>
      </c>
      <c r="AX1860" s="46" t="str">
        <f>LEFT(Table1[[#This Row],[Cur]],3)</f>
        <v/>
      </c>
      <c r="AY1860" s="59"/>
      <c r="AZ1860" s="46"/>
      <c r="BA1860" s="46" t="str">
        <f>IF(Table1[[#This Row],[Cur]]&lt;&gt;"",IF(Table1[[#This Row],[Cur]]="USD","",ExchangeRate),"")</f>
        <v/>
      </c>
      <c r="BB1860" s="46" t="str">
        <f>IF(Table1[[#This Row],[Grant]]&lt;&gt;"",VLOOKUP(Table1[[#This Row],[Grant]],Grants!B:D,3),"")</f>
        <v/>
      </c>
      <c r="BC1860" s="46" t="str">
        <f>TRIM(Table1[[#This Row],[Vendor ID]])</f>
        <v/>
      </c>
      <c r="BD1860">
        <f>IF(Table1[[#This Row],[Reference Number]]=Q1859,BD1859,BD1859+1)</f>
        <v>0</v>
      </c>
    </row>
    <row r="1861" spans="1:56" ht="11.25" customHeight="1" x14ac:dyDescent="0.25">
      <c r="A1861" s="1"/>
      <c r="B1861" s="88" t="str">
        <f>IF(Table1[[#This Row],[Posting Date]]&lt;&gt;"",IF(Table1[[#This Row],[Reference Number]]=Q1860,B1860+1,1),"")</f>
        <v/>
      </c>
      <c r="C1861" s="61"/>
      <c r="D1861" s="61"/>
      <c r="E1861" s="138"/>
      <c r="F1861" s="141" t="str">
        <f>IFERROR(IF(VLOOKUP(Table1[[#This Row],[Budget Code Description]],Dimentions!$X$6:$AC$139,2,FALSE)="","",VLOOKUP(Table1[[#This Row],[Budget Code Description]],Dimentions!$X$6:$AC$139,2,FALSE)),"")</f>
        <v/>
      </c>
      <c r="G1861" s="141"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1" t="str">
        <f>IFERROR(VLOOKUP(Table1[[#This Row],[Budget Code Description]],Table6[#All],8,FALSE),"")</f>
        <v/>
      </c>
      <c r="L1861" s="63"/>
      <c r="M1861" s="65" t="str">
        <f>IFERROR(VLOOKUP(Table1[[#This Row],[Staff ID]],Table2[],2,FALSE),"")</f>
        <v/>
      </c>
      <c r="N1861" s="209" t="str">
        <f>IFERROR(IF(VLOOKUP(Table1[[#This Row],[Budget Code Description]],Dimentions!$X$6:$AC$134,4,FALSE)="","",VLOOKUP(Table1[[#This Row],[Budget Code Description]],Dimentions!$X$6:$AC$134,4,FALSE)),"")</f>
        <v/>
      </c>
      <c r="O1861" s="65" t="str">
        <f>IFERROR(VLOOKUP(Table1[[#This Row],[Vendor ID]],Table549[],2,FALSE),"")</f>
        <v/>
      </c>
      <c r="P1861" s="63"/>
      <c r="Q1861" s="141" t="str">
        <f>IF(Table1[[#This Row],[Posting Date]]&lt;&gt;"",$D$9,"")</f>
        <v/>
      </c>
      <c r="R1861" s="157" t="str">
        <f>IF(Table1[[#This Row],[Posting Date]]&lt;&gt;"",$D$10,"")</f>
        <v/>
      </c>
      <c r="S1861" s="66"/>
      <c r="T1861" s="63"/>
      <c r="U1861" s="67"/>
      <c r="V1861" s="67"/>
      <c r="W1861" s="67" t="str">
        <f t="shared" si="33"/>
        <v/>
      </c>
      <c r="X1861" s="159" t="str">
        <f>IF(E1861="","",(IF(Table1[[#This Row],[Cur]]="USD",Table1[[#This Row],[Cur_Amount Debit]],Table1[[#This Row],[Cur_Amount Debit]]/Table1[[#This Row],[Exchange Rate]])))</f>
        <v/>
      </c>
      <c r="Y1861" s="159" t="str">
        <f>IF(E1861="","",(IF(Table1[[#This Row],[Cur]]="USD",Table1[[#This Row],[Cur_Amount Credit]],Table1[[#This Row],[Cur_Amount Credit]]/ExchangeRate)))</f>
        <v/>
      </c>
      <c r="Z1861" s="201" t="str">
        <f>IF(E1861="","",(Table1[[#This Row],[Debit USD]]-Table1[[#This Row],[Credit USD]]))</f>
        <v/>
      </c>
      <c r="AA1861" s="226"/>
      <c r="AB1861" s="255"/>
      <c r="AC1861" s="1"/>
      <c r="AD1861" s="15"/>
      <c r="AE1861" s="15" t="str">
        <f>IF(AND(OR(Table1[[#This Row],[Account]]="15030",Table1[[#This Row],[Account]]="15035",Table1[[#This Row],[Account]]="20150"),Table1[[#This Row],[Vendor ID]]=""),1,"")</f>
        <v/>
      </c>
      <c r="AF1861" s="15"/>
      <c r="AG1861" s="15"/>
      <c r="AH1861" s="15"/>
      <c r="AI1861" s="46" t="str">
        <f>IF(Table1[[#This Row],[Posting Date]]&lt;&gt;"","GJ-"&amp;CountryID,"")</f>
        <v/>
      </c>
      <c r="AJ1861" s="59" t="str">
        <f>IF(Table1[[#This Row],[Posting Date]]&lt;&gt;"",Table1[[#This Row],[Posting Date]],"")</f>
        <v/>
      </c>
      <c r="AK1861" s="46"/>
      <c r="AL1861" s="46" t="str">
        <f>IF(Table1[[#This Row],[Description]]&lt;&gt;"",Table1[[#This Row],[Description]],"")</f>
        <v/>
      </c>
      <c r="AM1861" s="46" t="str">
        <f>IF(Table1[[#This Row],[Posting Date]]&lt;&gt;"",Table1[[#This Row],[Reference Number]],"")</f>
        <v/>
      </c>
      <c r="AN1861" s="46" t="str">
        <f>TRIM(Table1[[#This Row],[Line '#]])</f>
        <v/>
      </c>
      <c r="AO1861" s="46" t="str">
        <f>TRIM(Table1[[#This Row],[Account]])</f>
        <v/>
      </c>
      <c r="AP1861" s="46" t="str">
        <f>IF(Table1[[#This Row],[Posting Date]]&lt;&gt;"",$D$5,"")</f>
        <v/>
      </c>
      <c r="AQ1861" s="46" t="str">
        <f>TRIM(Table1[[#This Row],[Departments-Prgrams]])</f>
        <v/>
      </c>
      <c r="AR1861" s="46" t="str">
        <f>TRIM(Table1[[#This Row],[Grant]])</f>
        <v/>
      </c>
      <c r="AS1861" s="46" t="str">
        <f>TRIM(Table1[[#This Row],[Staff ID]])</f>
        <v/>
      </c>
      <c r="AT1861" s="46" t="str">
        <f>IF(TRIM(Table1[[#This Row],[Budget Code]])=0,"",TRIM(Table1[[#This Row],[Budget Code]]))</f>
        <v/>
      </c>
      <c r="AU1861" s="46" t="str">
        <f>IF(Table1[[#This Row],[Line Description]]&lt;&gt;"",Table1[[#This Row],[Line Description]],"")</f>
        <v/>
      </c>
      <c r="AV1861" s="46" t="str">
        <f>IF(Table1[[#This Row],[Cur_Amount Debit]]&gt;0,ROUND(Table1[[#This Row],[Cur_Amount Debit]],2),"")</f>
        <v/>
      </c>
      <c r="AW1861" s="46" t="str">
        <f>IF(Table1[[#This Row],[Cur_Amount Credit]]&gt;0,ROUND(Table1[[#This Row],[Cur_Amount Credit]],2),"")</f>
        <v/>
      </c>
      <c r="AX1861" s="46" t="str">
        <f>LEFT(Table1[[#This Row],[Cur]],3)</f>
        <v/>
      </c>
      <c r="AY1861" s="59"/>
      <c r="AZ1861" s="46"/>
      <c r="BA1861" s="46" t="str">
        <f>IF(Table1[[#This Row],[Cur]]&lt;&gt;"",IF(Table1[[#This Row],[Cur]]="USD","",ExchangeRate),"")</f>
        <v/>
      </c>
      <c r="BB1861" s="46" t="str">
        <f>IF(Table1[[#This Row],[Grant]]&lt;&gt;"",VLOOKUP(Table1[[#This Row],[Grant]],Grants!B:D,3),"")</f>
        <v/>
      </c>
      <c r="BC1861" s="46" t="str">
        <f>TRIM(Table1[[#This Row],[Vendor ID]])</f>
        <v/>
      </c>
      <c r="BD1861">
        <f>IF(Table1[[#This Row],[Reference Number]]=Q1860,BD1860,BD1860+1)</f>
        <v>0</v>
      </c>
    </row>
    <row r="1862" spans="1:56" ht="11.25" customHeight="1" x14ac:dyDescent="0.25">
      <c r="A1862" s="1"/>
      <c r="B1862" s="88" t="str">
        <f>IF(Table1[[#This Row],[Posting Date]]&lt;&gt;"",IF(Table1[[#This Row],[Reference Number]]=Q1861,B1861+1,1),"")</f>
        <v/>
      </c>
      <c r="C1862" s="61"/>
      <c r="D1862" s="61"/>
      <c r="E1862" s="138"/>
      <c r="F1862" s="141" t="str">
        <f>IFERROR(IF(VLOOKUP(Table1[[#This Row],[Budget Code Description]],Dimentions!$X$6:$AC$139,2,FALSE)="","",VLOOKUP(Table1[[#This Row],[Budget Code Description]],Dimentions!$X$6:$AC$139,2,FALSE)),"")</f>
        <v/>
      </c>
      <c r="G1862" s="141"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1" t="str">
        <f>IFERROR(VLOOKUP(Table1[[#This Row],[Budget Code Description]],Table6[#All],8,FALSE),"")</f>
        <v/>
      </c>
      <c r="L1862" s="63"/>
      <c r="M1862" s="65" t="str">
        <f>IFERROR(VLOOKUP(Table1[[#This Row],[Staff ID]],Table2[],2,FALSE),"")</f>
        <v/>
      </c>
      <c r="N1862" s="209" t="str">
        <f>IFERROR(IF(VLOOKUP(Table1[[#This Row],[Budget Code Description]],Dimentions!$X$6:$AC$134,4,FALSE)="","",VLOOKUP(Table1[[#This Row],[Budget Code Description]],Dimentions!$X$6:$AC$134,4,FALSE)),"")</f>
        <v/>
      </c>
      <c r="O1862" s="65" t="str">
        <f>IFERROR(VLOOKUP(Table1[[#This Row],[Vendor ID]],Table549[],2,FALSE),"")</f>
        <v/>
      </c>
      <c r="P1862" s="63"/>
      <c r="Q1862" s="141" t="str">
        <f>IF(Table1[[#This Row],[Posting Date]]&lt;&gt;"",$D$9,"")</f>
        <v/>
      </c>
      <c r="R1862" s="157" t="str">
        <f>IF(Table1[[#This Row],[Posting Date]]&lt;&gt;"",$D$10,"")</f>
        <v/>
      </c>
      <c r="S1862" s="66"/>
      <c r="T1862" s="63"/>
      <c r="U1862" s="67"/>
      <c r="V1862" s="67"/>
      <c r="W1862" s="67" t="str">
        <f t="shared" si="33"/>
        <v/>
      </c>
      <c r="X1862" s="159" t="str">
        <f>IF(E1862="","",(IF(Table1[[#This Row],[Cur]]="USD",Table1[[#This Row],[Cur_Amount Debit]],Table1[[#This Row],[Cur_Amount Debit]]/Table1[[#This Row],[Exchange Rate]])))</f>
        <v/>
      </c>
      <c r="Y1862" s="159" t="str">
        <f>IF(E1862="","",(IF(Table1[[#This Row],[Cur]]="USD",Table1[[#This Row],[Cur_Amount Credit]],Table1[[#This Row],[Cur_Amount Credit]]/ExchangeRate)))</f>
        <v/>
      </c>
      <c r="Z1862" s="201" t="str">
        <f>IF(E1862="","",(Table1[[#This Row],[Debit USD]]-Table1[[#This Row],[Credit USD]]))</f>
        <v/>
      </c>
      <c r="AA1862" s="226"/>
      <c r="AB1862" s="255"/>
      <c r="AC1862" s="1"/>
      <c r="AD1862" s="15"/>
      <c r="AE1862" s="15" t="str">
        <f>IF(AND(OR(Table1[[#This Row],[Account]]="15030",Table1[[#This Row],[Account]]="15035",Table1[[#This Row],[Account]]="20150"),Table1[[#This Row],[Vendor ID]]=""),1,"")</f>
        <v/>
      </c>
      <c r="AF1862" s="15"/>
      <c r="AG1862" s="15"/>
      <c r="AH1862" s="15"/>
      <c r="AI1862" s="46" t="str">
        <f>IF(Table1[[#This Row],[Posting Date]]&lt;&gt;"","GJ-"&amp;CountryID,"")</f>
        <v/>
      </c>
      <c r="AJ1862" s="59" t="str">
        <f>IF(Table1[[#This Row],[Posting Date]]&lt;&gt;"",Table1[[#This Row],[Posting Date]],"")</f>
        <v/>
      </c>
      <c r="AK1862" s="46"/>
      <c r="AL1862" s="46" t="str">
        <f>IF(Table1[[#This Row],[Description]]&lt;&gt;"",Table1[[#This Row],[Description]],"")</f>
        <v/>
      </c>
      <c r="AM1862" s="46" t="str">
        <f>IF(Table1[[#This Row],[Posting Date]]&lt;&gt;"",Table1[[#This Row],[Reference Number]],"")</f>
        <v/>
      </c>
      <c r="AN1862" s="46" t="str">
        <f>TRIM(Table1[[#This Row],[Line '#]])</f>
        <v/>
      </c>
      <c r="AO1862" s="46" t="str">
        <f>TRIM(Table1[[#This Row],[Account]])</f>
        <v/>
      </c>
      <c r="AP1862" s="46" t="str">
        <f>IF(Table1[[#This Row],[Posting Date]]&lt;&gt;"",$D$5,"")</f>
        <v/>
      </c>
      <c r="AQ1862" s="46" t="str">
        <f>TRIM(Table1[[#This Row],[Departments-Prgrams]])</f>
        <v/>
      </c>
      <c r="AR1862" s="46" t="str">
        <f>TRIM(Table1[[#This Row],[Grant]])</f>
        <v/>
      </c>
      <c r="AS1862" s="46" t="str">
        <f>TRIM(Table1[[#This Row],[Staff ID]])</f>
        <v/>
      </c>
      <c r="AT1862" s="46" t="str">
        <f>IF(TRIM(Table1[[#This Row],[Budget Code]])=0,"",TRIM(Table1[[#This Row],[Budget Code]]))</f>
        <v/>
      </c>
      <c r="AU1862" s="46" t="str">
        <f>IF(Table1[[#This Row],[Line Description]]&lt;&gt;"",Table1[[#This Row],[Line Description]],"")</f>
        <v/>
      </c>
      <c r="AV1862" s="46" t="str">
        <f>IF(Table1[[#This Row],[Cur_Amount Debit]]&gt;0,ROUND(Table1[[#This Row],[Cur_Amount Debit]],2),"")</f>
        <v/>
      </c>
      <c r="AW1862" s="46" t="str">
        <f>IF(Table1[[#This Row],[Cur_Amount Credit]]&gt;0,ROUND(Table1[[#This Row],[Cur_Amount Credit]],2),"")</f>
        <v/>
      </c>
      <c r="AX1862" s="46" t="str">
        <f>LEFT(Table1[[#This Row],[Cur]],3)</f>
        <v/>
      </c>
      <c r="AY1862" s="59"/>
      <c r="AZ1862" s="46"/>
      <c r="BA1862" s="46" t="str">
        <f>IF(Table1[[#This Row],[Cur]]&lt;&gt;"",IF(Table1[[#This Row],[Cur]]="USD","",ExchangeRate),"")</f>
        <v/>
      </c>
      <c r="BB1862" s="46" t="str">
        <f>IF(Table1[[#This Row],[Grant]]&lt;&gt;"",VLOOKUP(Table1[[#This Row],[Grant]],Grants!B:D,3),"")</f>
        <v/>
      </c>
      <c r="BC1862" s="46" t="str">
        <f>TRIM(Table1[[#This Row],[Vendor ID]])</f>
        <v/>
      </c>
      <c r="BD1862">
        <f>IF(Table1[[#This Row],[Reference Number]]=Q1861,BD1861,BD1861+1)</f>
        <v>0</v>
      </c>
    </row>
    <row r="1863" spans="1:56" ht="11.25" customHeight="1" x14ac:dyDescent="0.25">
      <c r="A1863" s="1"/>
      <c r="B1863" s="88" t="str">
        <f>IF(Table1[[#This Row],[Posting Date]]&lt;&gt;"",IF(Table1[[#This Row],[Reference Number]]=Q1862,B1862+1,1),"")</f>
        <v/>
      </c>
      <c r="C1863" s="61"/>
      <c r="D1863" s="61"/>
      <c r="E1863" s="138"/>
      <c r="F1863" s="141" t="str">
        <f>IFERROR(IF(VLOOKUP(Table1[[#This Row],[Budget Code Description]],Dimentions!$X$6:$AC$139,2,FALSE)="","",VLOOKUP(Table1[[#This Row],[Budget Code Description]],Dimentions!$X$6:$AC$139,2,FALSE)),"")</f>
        <v/>
      </c>
      <c r="G1863" s="141"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1" t="str">
        <f>IFERROR(VLOOKUP(Table1[[#This Row],[Budget Code Description]],Table6[#All],8,FALSE),"")</f>
        <v/>
      </c>
      <c r="L1863" s="63"/>
      <c r="M1863" s="65" t="str">
        <f>IFERROR(VLOOKUP(Table1[[#This Row],[Staff ID]],Table2[],2,FALSE),"")</f>
        <v/>
      </c>
      <c r="N1863" s="209" t="str">
        <f>IFERROR(IF(VLOOKUP(Table1[[#This Row],[Budget Code Description]],Dimentions!$X$6:$AC$134,4,FALSE)="","",VLOOKUP(Table1[[#This Row],[Budget Code Description]],Dimentions!$X$6:$AC$134,4,FALSE)),"")</f>
        <v/>
      </c>
      <c r="O1863" s="65" t="str">
        <f>IFERROR(VLOOKUP(Table1[[#This Row],[Vendor ID]],Table549[],2,FALSE),"")</f>
        <v/>
      </c>
      <c r="P1863" s="63"/>
      <c r="Q1863" s="141" t="str">
        <f>IF(Table1[[#This Row],[Posting Date]]&lt;&gt;"",$D$9,"")</f>
        <v/>
      </c>
      <c r="R1863" s="157" t="str">
        <f>IF(Table1[[#This Row],[Posting Date]]&lt;&gt;"",$D$10,"")</f>
        <v/>
      </c>
      <c r="S1863" s="66"/>
      <c r="T1863" s="63"/>
      <c r="U1863" s="67"/>
      <c r="V1863" s="67"/>
      <c r="W1863" s="67" t="str">
        <f t="shared" si="33"/>
        <v/>
      </c>
      <c r="X1863" s="159" t="str">
        <f>IF(E1863="","",(IF(Table1[[#This Row],[Cur]]="USD",Table1[[#This Row],[Cur_Amount Debit]],Table1[[#This Row],[Cur_Amount Debit]]/Table1[[#This Row],[Exchange Rate]])))</f>
        <v/>
      </c>
      <c r="Y1863" s="159" t="str">
        <f>IF(E1863="","",(IF(Table1[[#This Row],[Cur]]="USD",Table1[[#This Row],[Cur_Amount Credit]],Table1[[#This Row],[Cur_Amount Credit]]/ExchangeRate)))</f>
        <v/>
      </c>
      <c r="Z1863" s="201" t="str">
        <f>IF(E1863="","",(Table1[[#This Row],[Debit USD]]-Table1[[#This Row],[Credit USD]]))</f>
        <v/>
      </c>
      <c r="AA1863" s="226"/>
      <c r="AB1863" s="255"/>
      <c r="AC1863" s="1"/>
      <c r="AD1863" s="15"/>
      <c r="AE1863" s="15" t="str">
        <f>IF(AND(OR(Table1[[#This Row],[Account]]="15030",Table1[[#This Row],[Account]]="15035",Table1[[#This Row],[Account]]="20150"),Table1[[#This Row],[Vendor ID]]=""),1,"")</f>
        <v/>
      </c>
      <c r="AF1863" s="15"/>
      <c r="AG1863" s="15"/>
      <c r="AH1863" s="15"/>
      <c r="AI1863" s="46" t="str">
        <f>IF(Table1[[#This Row],[Posting Date]]&lt;&gt;"","GJ-"&amp;CountryID,"")</f>
        <v/>
      </c>
      <c r="AJ1863" s="59" t="str">
        <f>IF(Table1[[#This Row],[Posting Date]]&lt;&gt;"",Table1[[#This Row],[Posting Date]],"")</f>
        <v/>
      </c>
      <c r="AK1863" s="46"/>
      <c r="AL1863" s="46" t="str">
        <f>IF(Table1[[#This Row],[Description]]&lt;&gt;"",Table1[[#This Row],[Description]],"")</f>
        <v/>
      </c>
      <c r="AM1863" s="46" t="str">
        <f>IF(Table1[[#This Row],[Posting Date]]&lt;&gt;"",Table1[[#This Row],[Reference Number]],"")</f>
        <v/>
      </c>
      <c r="AN1863" s="46" t="str">
        <f>TRIM(Table1[[#This Row],[Line '#]])</f>
        <v/>
      </c>
      <c r="AO1863" s="46" t="str">
        <f>TRIM(Table1[[#This Row],[Account]])</f>
        <v/>
      </c>
      <c r="AP1863" s="46" t="str">
        <f>IF(Table1[[#This Row],[Posting Date]]&lt;&gt;"",$D$5,"")</f>
        <v/>
      </c>
      <c r="AQ1863" s="46" t="str">
        <f>TRIM(Table1[[#This Row],[Departments-Prgrams]])</f>
        <v/>
      </c>
      <c r="AR1863" s="46" t="str">
        <f>TRIM(Table1[[#This Row],[Grant]])</f>
        <v/>
      </c>
      <c r="AS1863" s="46" t="str">
        <f>TRIM(Table1[[#This Row],[Staff ID]])</f>
        <v/>
      </c>
      <c r="AT1863" s="46" t="str">
        <f>IF(TRIM(Table1[[#This Row],[Budget Code]])=0,"",TRIM(Table1[[#This Row],[Budget Code]]))</f>
        <v/>
      </c>
      <c r="AU1863" s="46" t="str">
        <f>IF(Table1[[#This Row],[Line Description]]&lt;&gt;"",Table1[[#This Row],[Line Description]],"")</f>
        <v/>
      </c>
      <c r="AV1863" s="46" t="str">
        <f>IF(Table1[[#This Row],[Cur_Amount Debit]]&gt;0,ROUND(Table1[[#This Row],[Cur_Amount Debit]],2),"")</f>
        <v/>
      </c>
      <c r="AW1863" s="46" t="str">
        <f>IF(Table1[[#This Row],[Cur_Amount Credit]]&gt;0,ROUND(Table1[[#This Row],[Cur_Amount Credit]],2),"")</f>
        <v/>
      </c>
      <c r="AX1863" s="46" t="str">
        <f>LEFT(Table1[[#This Row],[Cur]],3)</f>
        <v/>
      </c>
      <c r="AY1863" s="59"/>
      <c r="AZ1863" s="46"/>
      <c r="BA1863" s="46" t="str">
        <f>IF(Table1[[#This Row],[Cur]]&lt;&gt;"",IF(Table1[[#This Row],[Cur]]="USD","",ExchangeRate),"")</f>
        <v/>
      </c>
      <c r="BB1863" s="46" t="str">
        <f>IF(Table1[[#This Row],[Grant]]&lt;&gt;"",VLOOKUP(Table1[[#This Row],[Grant]],Grants!B:D,3),"")</f>
        <v/>
      </c>
      <c r="BC1863" s="46" t="str">
        <f>TRIM(Table1[[#This Row],[Vendor ID]])</f>
        <v/>
      </c>
      <c r="BD1863">
        <f>IF(Table1[[#This Row],[Reference Number]]=Q1862,BD1862,BD1862+1)</f>
        <v>0</v>
      </c>
    </row>
    <row r="1864" spans="1:56" ht="11.25" customHeight="1" x14ac:dyDescent="0.25">
      <c r="A1864" s="1"/>
      <c r="B1864" s="88" t="str">
        <f>IF(Table1[[#This Row],[Posting Date]]&lt;&gt;"",IF(Table1[[#This Row],[Reference Number]]=Q1863,B1863+1,1),"")</f>
        <v/>
      </c>
      <c r="C1864" s="61"/>
      <c r="D1864" s="61"/>
      <c r="E1864" s="138"/>
      <c r="F1864" s="141" t="str">
        <f>IFERROR(IF(VLOOKUP(Table1[[#This Row],[Budget Code Description]],Dimentions!$X$6:$AC$139,2,FALSE)="","",VLOOKUP(Table1[[#This Row],[Budget Code Description]],Dimentions!$X$6:$AC$139,2,FALSE)),"")</f>
        <v/>
      </c>
      <c r="G1864" s="141"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1" t="str">
        <f>IFERROR(VLOOKUP(Table1[[#This Row],[Budget Code Description]],Table6[#All],8,FALSE),"")</f>
        <v/>
      </c>
      <c r="L1864" s="63"/>
      <c r="M1864" s="65" t="str">
        <f>IFERROR(VLOOKUP(Table1[[#This Row],[Staff ID]],Table2[],2,FALSE),"")</f>
        <v/>
      </c>
      <c r="N1864" s="209" t="str">
        <f>IFERROR(IF(VLOOKUP(Table1[[#This Row],[Budget Code Description]],Dimentions!$X$6:$AC$134,4,FALSE)="","",VLOOKUP(Table1[[#This Row],[Budget Code Description]],Dimentions!$X$6:$AC$134,4,FALSE)),"")</f>
        <v/>
      </c>
      <c r="O1864" s="65" t="str">
        <f>IFERROR(VLOOKUP(Table1[[#This Row],[Vendor ID]],Table549[],2,FALSE),"")</f>
        <v/>
      </c>
      <c r="P1864" s="63"/>
      <c r="Q1864" s="141" t="str">
        <f>IF(Table1[[#This Row],[Posting Date]]&lt;&gt;"",$D$9,"")</f>
        <v/>
      </c>
      <c r="R1864" s="157" t="str">
        <f>IF(Table1[[#This Row],[Posting Date]]&lt;&gt;"",$D$10,"")</f>
        <v/>
      </c>
      <c r="S1864" s="66"/>
      <c r="T1864" s="63"/>
      <c r="U1864" s="67"/>
      <c r="V1864" s="67"/>
      <c r="W1864" s="67" t="str">
        <f t="shared" si="33"/>
        <v/>
      </c>
      <c r="X1864" s="159" t="str">
        <f>IF(E1864="","",(IF(Table1[[#This Row],[Cur]]="USD",Table1[[#This Row],[Cur_Amount Debit]],Table1[[#This Row],[Cur_Amount Debit]]/Table1[[#This Row],[Exchange Rate]])))</f>
        <v/>
      </c>
      <c r="Y1864" s="159" t="str">
        <f>IF(E1864="","",(IF(Table1[[#This Row],[Cur]]="USD",Table1[[#This Row],[Cur_Amount Credit]],Table1[[#This Row],[Cur_Amount Credit]]/ExchangeRate)))</f>
        <v/>
      </c>
      <c r="Z1864" s="201" t="str">
        <f>IF(E1864="","",(Table1[[#This Row],[Debit USD]]-Table1[[#This Row],[Credit USD]]))</f>
        <v/>
      </c>
      <c r="AA1864" s="226"/>
      <c r="AB1864" s="255"/>
      <c r="AC1864" s="1"/>
      <c r="AD1864" s="15"/>
      <c r="AE1864" s="15" t="str">
        <f>IF(AND(OR(Table1[[#This Row],[Account]]="15030",Table1[[#This Row],[Account]]="15035",Table1[[#This Row],[Account]]="20150"),Table1[[#This Row],[Vendor ID]]=""),1,"")</f>
        <v/>
      </c>
      <c r="AF1864" s="15"/>
      <c r="AG1864" s="15"/>
      <c r="AH1864" s="15"/>
      <c r="AI1864" s="46" t="str">
        <f>IF(Table1[[#This Row],[Posting Date]]&lt;&gt;"","GJ-"&amp;CountryID,"")</f>
        <v/>
      </c>
      <c r="AJ1864" s="59" t="str">
        <f>IF(Table1[[#This Row],[Posting Date]]&lt;&gt;"",Table1[[#This Row],[Posting Date]],"")</f>
        <v/>
      </c>
      <c r="AK1864" s="46"/>
      <c r="AL1864" s="46" t="str">
        <f>IF(Table1[[#This Row],[Description]]&lt;&gt;"",Table1[[#This Row],[Description]],"")</f>
        <v/>
      </c>
      <c r="AM1864" s="46" t="str">
        <f>IF(Table1[[#This Row],[Posting Date]]&lt;&gt;"",Table1[[#This Row],[Reference Number]],"")</f>
        <v/>
      </c>
      <c r="AN1864" s="46" t="str">
        <f>TRIM(Table1[[#This Row],[Line '#]])</f>
        <v/>
      </c>
      <c r="AO1864" s="46" t="str">
        <f>TRIM(Table1[[#This Row],[Account]])</f>
        <v/>
      </c>
      <c r="AP1864" s="46" t="str">
        <f>IF(Table1[[#This Row],[Posting Date]]&lt;&gt;"",$D$5,"")</f>
        <v/>
      </c>
      <c r="AQ1864" s="46" t="str">
        <f>TRIM(Table1[[#This Row],[Departments-Prgrams]])</f>
        <v/>
      </c>
      <c r="AR1864" s="46" t="str">
        <f>TRIM(Table1[[#This Row],[Grant]])</f>
        <v/>
      </c>
      <c r="AS1864" s="46" t="str">
        <f>TRIM(Table1[[#This Row],[Staff ID]])</f>
        <v/>
      </c>
      <c r="AT1864" s="46" t="str">
        <f>IF(TRIM(Table1[[#This Row],[Budget Code]])=0,"",TRIM(Table1[[#This Row],[Budget Code]]))</f>
        <v/>
      </c>
      <c r="AU1864" s="46" t="str">
        <f>IF(Table1[[#This Row],[Line Description]]&lt;&gt;"",Table1[[#This Row],[Line Description]],"")</f>
        <v/>
      </c>
      <c r="AV1864" s="46" t="str">
        <f>IF(Table1[[#This Row],[Cur_Amount Debit]]&gt;0,ROUND(Table1[[#This Row],[Cur_Amount Debit]],2),"")</f>
        <v/>
      </c>
      <c r="AW1864" s="46" t="str">
        <f>IF(Table1[[#This Row],[Cur_Amount Credit]]&gt;0,ROUND(Table1[[#This Row],[Cur_Amount Credit]],2),"")</f>
        <v/>
      </c>
      <c r="AX1864" s="46" t="str">
        <f>LEFT(Table1[[#This Row],[Cur]],3)</f>
        <v/>
      </c>
      <c r="AY1864" s="59"/>
      <c r="AZ1864" s="46"/>
      <c r="BA1864" s="46" t="str">
        <f>IF(Table1[[#This Row],[Cur]]&lt;&gt;"",IF(Table1[[#This Row],[Cur]]="USD","",ExchangeRate),"")</f>
        <v/>
      </c>
      <c r="BB1864" s="46" t="str">
        <f>IF(Table1[[#This Row],[Grant]]&lt;&gt;"",VLOOKUP(Table1[[#This Row],[Grant]],Grants!B:D,3),"")</f>
        <v/>
      </c>
      <c r="BC1864" s="46" t="str">
        <f>TRIM(Table1[[#This Row],[Vendor ID]])</f>
        <v/>
      </c>
      <c r="BD1864">
        <f>IF(Table1[[#This Row],[Reference Number]]=Q1863,BD1863,BD1863+1)</f>
        <v>0</v>
      </c>
    </row>
    <row r="1865" spans="1:56" ht="11.25" customHeight="1" x14ac:dyDescent="0.25">
      <c r="A1865" s="1"/>
      <c r="B1865" s="88" t="str">
        <f>IF(Table1[[#This Row],[Posting Date]]&lt;&gt;"",IF(Table1[[#This Row],[Reference Number]]=Q1864,B1864+1,1),"")</f>
        <v/>
      </c>
      <c r="C1865" s="61"/>
      <c r="D1865" s="61"/>
      <c r="E1865" s="138"/>
      <c r="F1865" s="141" t="str">
        <f>IFERROR(IF(VLOOKUP(Table1[[#This Row],[Budget Code Description]],Dimentions!$X$6:$AC$139,2,FALSE)="","",VLOOKUP(Table1[[#This Row],[Budget Code Description]],Dimentions!$X$6:$AC$139,2,FALSE)),"")</f>
        <v/>
      </c>
      <c r="G1865" s="141"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1" t="str">
        <f>IFERROR(VLOOKUP(Table1[[#This Row],[Budget Code Description]],Table6[#All],8,FALSE),"")</f>
        <v/>
      </c>
      <c r="L1865" s="63"/>
      <c r="M1865" s="65" t="str">
        <f>IFERROR(VLOOKUP(Table1[[#This Row],[Staff ID]],Table2[],2,FALSE),"")</f>
        <v/>
      </c>
      <c r="N1865" s="209" t="str">
        <f>IFERROR(IF(VLOOKUP(Table1[[#This Row],[Budget Code Description]],Dimentions!$X$6:$AC$134,4,FALSE)="","",VLOOKUP(Table1[[#This Row],[Budget Code Description]],Dimentions!$X$6:$AC$134,4,FALSE)),"")</f>
        <v/>
      </c>
      <c r="O1865" s="65" t="str">
        <f>IFERROR(VLOOKUP(Table1[[#This Row],[Vendor ID]],Table549[],2,FALSE),"")</f>
        <v/>
      </c>
      <c r="P1865" s="63"/>
      <c r="Q1865" s="141" t="str">
        <f>IF(Table1[[#This Row],[Posting Date]]&lt;&gt;"",$D$9,"")</f>
        <v/>
      </c>
      <c r="R1865" s="157" t="str">
        <f>IF(Table1[[#This Row],[Posting Date]]&lt;&gt;"",$D$10,"")</f>
        <v/>
      </c>
      <c r="S1865" s="66"/>
      <c r="T1865" s="63"/>
      <c r="U1865" s="67"/>
      <c r="V1865" s="67"/>
      <c r="W1865" s="67" t="str">
        <f t="shared" si="33"/>
        <v/>
      </c>
      <c r="X1865" s="159" t="str">
        <f>IF(E1865="","",(IF(Table1[[#This Row],[Cur]]="USD",Table1[[#This Row],[Cur_Amount Debit]],Table1[[#This Row],[Cur_Amount Debit]]/Table1[[#This Row],[Exchange Rate]])))</f>
        <v/>
      </c>
      <c r="Y1865" s="159" t="str">
        <f>IF(E1865="","",(IF(Table1[[#This Row],[Cur]]="USD",Table1[[#This Row],[Cur_Amount Credit]],Table1[[#This Row],[Cur_Amount Credit]]/ExchangeRate)))</f>
        <v/>
      </c>
      <c r="Z1865" s="201" t="str">
        <f>IF(E1865="","",(Table1[[#This Row],[Debit USD]]-Table1[[#This Row],[Credit USD]]))</f>
        <v/>
      </c>
      <c r="AA1865" s="226"/>
      <c r="AB1865" s="255"/>
      <c r="AC1865" s="1"/>
      <c r="AD1865" s="15"/>
      <c r="AE1865" s="15" t="str">
        <f>IF(AND(OR(Table1[[#This Row],[Account]]="15030",Table1[[#This Row],[Account]]="15035",Table1[[#This Row],[Account]]="20150"),Table1[[#This Row],[Vendor ID]]=""),1,"")</f>
        <v/>
      </c>
      <c r="AF1865" s="15"/>
      <c r="AG1865" s="15"/>
      <c r="AH1865" s="15"/>
      <c r="AI1865" s="46" t="str">
        <f>IF(Table1[[#This Row],[Posting Date]]&lt;&gt;"","GJ-"&amp;CountryID,"")</f>
        <v/>
      </c>
      <c r="AJ1865" s="59" t="str">
        <f>IF(Table1[[#This Row],[Posting Date]]&lt;&gt;"",Table1[[#This Row],[Posting Date]],"")</f>
        <v/>
      </c>
      <c r="AK1865" s="46"/>
      <c r="AL1865" s="46" t="str">
        <f>IF(Table1[[#This Row],[Description]]&lt;&gt;"",Table1[[#This Row],[Description]],"")</f>
        <v/>
      </c>
      <c r="AM1865" s="46" t="str">
        <f>IF(Table1[[#This Row],[Posting Date]]&lt;&gt;"",Table1[[#This Row],[Reference Number]],"")</f>
        <v/>
      </c>
      <c r="AN1865" s="46" t="str">
        <f>TRIM(Table1[[#This Row],[Line '#]])</f>
        <v/>
      </c>
      <c r="AO1865" s="46" t="str">
        <f>TRIM(Table1[[#This Row],[Account]])</f>
        <v/>
      </c>
      <c r="AP1865" s="46" t="str">
        <f>IF(Table1[[#This Row],[Posting Date]]&lt;&gt;"",$D$5,"")</f>
        <v/>
      </c>
      <c r="AQ1865" s="46" t="str">
        <f>TRIM(Table1[[#This Row],[Departments-Prgrams]])</f>
        <v/>
      </c>
      <c r="AR1865" s="46" t="str">
        <f>TRIM(Table1[[#This Row],[Grant]])</f>
        <v/>
      </c>
      <c r="AS1865" s="46" t="str">
        <f>TRIM(Table1[[#This Row],[Staff ID]])</f>
        <v/>
      </c>
      <c r="AT1865" s="46" t="str">
        <f>IF(TRIM(Table1[[#This Row],[Budget Code]])=0,"",TRIM(Table1[[#This Row],[Budget Code]]))</f>
        <v/>
      </c>
      <c r="AU1865" s="46" t="str">
        <f>IF(Table1[[#This Row],[Line Description]]&lt;&gt;"",Table1[[#This Row],[Line Description]],"")</f>
        <v/>
      </c>
      <c r="AV1865" s="46" t="str">
        <f>IF(Table1[[#This Row],[Cur_Amount Debit]]&gt;0,ROUND(Table1[[#This Row],[Cur_Amount Debit]],2),"")</f>
        <v/>
      </c>
      <c r="AW1865" s="46" t="str">
        <f>IF(Table1[[#This Row],[Cur_Amount Credit]]&gt;0,ROUND(Table1[[#This Row],[Cur_Amount Credit]],2),"")</f>
        <v/>
      </c>
      <c r="AX1865" s="46" t="str">
        <f>LEFT(Table1[[#This Row],[Cur]],3)</f>
        <v/>
      </c>
      <c r="AY1865" s="59"/>
      <c r="AZ1865" s="46"/>
      <c r="BA1865" s="46" t="str">
        <f>IF(Table1[[#This Row],[Cur]]&lt;&gt;"",IF(Table1[[#This Row],[Cur]]="USD","",ExchangeRate),"")</f>
        <v/>
      </c>
      <c r="BB1865" s="46" t="str">
        <f>IF(Table1[[#This Row],[Grant]]&lt;&gt;"",VLOOKUP(Table1[[#This Row],[Grant]],Grants!B:D,3),"")</f>
        <v/>
      </c>
      <c r="BC1865" s="46" t="str">
        <f>TRIM(Table1[[#This Row],[Vendor ID]])</f>
        <v/>
      </c>
      <c r="BD1865">
        <f>IF(Table1[[#This Row],[Reference Number]]=Q1864,BD1864,BD1864+1)</f>
        <v>0</v>
      </c>
    </row>
    <row r="1866" spans="1:56" ht="11.25" customHeight="1" x14ac:dyDescent="0.25">
      <c r="A1866" s="1"/>
      <c r="B1866" s="88" t="str">
        <f>IF(Table1[[#This Row],[Posting Date]]&lt;&gt;"",IF(Table1[[#This Row],[Reference Number]]=Q1865,B1865+1,1),"")</f>
        <v/>
      </c>
      <c r="C1866" s="61"/>
      <c r="D1866" s="61"/>
      <c r="E1866" s="138"/>
      <c r="F1866" s="141" t="str">
        <f>IFERROR(IF(VLOOKUP(Table1[[#This Row],[Budget Code Description]],Dimentions!$X$6:$AC$139,2,FALSE)="","",VLOOKUP(Table1[[#This Row],[Budget Code Description]],Dimentions!$X$6:$AC$139,2,FALSE)),"")</f>
        <v/>
      </c>
      <c r="G1866" s="141"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1" t="str">
        <f>IFERROR(VLOOKUP(Table1[[#This Row],[Budget Code Description]],Table6[#All],8,FALSE),"")</f>
        <v/>
      </c>
      <c r="L1866" s="63"/>
      <c r="M1866" s="65" t="str">
        <f>IFERROR(VLOOKUP(Table1[[#This Row],[Staff ID]],Table2[],2,FALSE),"")</f>
        <v/>
      </c>
      <c r="N1866" s="209" t="str">
        <f>IFERROR(IF(VLOOKUP(Table1[[#This Row],[Budget Code Description]],Dimentions!$X$6:$AC$134,4,FALSE)="","",VLOOKUP(Table1[[#This Row],[Budget Code Description]],Dimentions!$X$6:$AC$134,4,FALSE)),"")</f>
        <v/>
      </c>
      <c r="O1866" s="65" t="str">
        <f>IFERROR(VLOOKUP(Table1[[#This Row],[Vendor ID]],Table549[],2,FALSE),"")</f>
        <v/>
      </c>
      <c r="P1866" s="63"/>
      <c r="Q1866" s="141" t="str">
        <f>IF(Table1[[#This Row],[Posting Date]]&lt;&gt;"",$D$9,"")</f>
        <v/>
      </c>
      <c r="R1866" s="157" t="str">
        <f>IF(Table1[[#This Row],[Posting Date]]&lt;&gt;"",$D$10,"")</f>
        <v/>
      </c>
      <c r="S1866" s="66"/>
      <c r="T1866" s="63"/>
      <c r="U1866" s="67"/>
      <c r="V1866" s="67"/>
      <c r="W1866" s="67" t="str">
        <f t="shared" si="33"/>
        <v/>
      </c>
      <c r="X1866" s="159" t="str">
        <f>IF(E1866="","",(IF(Table1[[#This Row],[Cur]]="USD",Table1[[#This Row],[Cur_Amount Debit]],Table1[[#This Row],[Cur_Amount Debit]]/Table1[[#This Row],[Exchange Rate]])))</f>
        <v/>
      </c>
      <c r="Y1866" s="159" t="str">
        <f>IF(E1866="","",(IF(Table1[[#This Row],[Cur]]="USD",Table1[[#This Row],[Cur_Amount Credit]],Table1[[#This Row],[Cur_Amount Credit]]/ExchangeRate)))</f>
        <v/>
      </c>
      <c r="Z1866" s="201" t="str">
        <f>IF(E1866="","",(Table1[[#This Row],[Debit USD]]-Table1[[#This Row],[Credit USD]]))</f>
        <v/>
      </c>
      <c r="AA1866" s="226"/>
      <c r="AB1866" s="255"/>
      <c r="AC1866" s="1"/>
      <c r="AD1866" s="15"/>
      <c r="AE1866" s="15" t="str">
        <f>IF(AND(OR(Table1[[#This Row],[Account]]="15030",Table1[[#This Row],[Account]]="15035",Table1[[#This Row],[Account]]="20150"),Table1[[#This Row],[Vendor ID]]=""),1,"")</f>
        <v/>
      </c>
      <c r="AF1866" s="15"/>
      <c r="AG1866" s="15"/>
      <c r="AH1866" s="15"/>
      <c r="AI1866" s="46" t="str">
        <f>IF(Table1[[#This Row],[Posting Date]]&lt;&gt;"","GJ-"&amp;CountryID,"")</f>
        <v/>
      </c>
      <c r="AJ1866" s="59" t="str">
        <f>IF(Table1[[#This Row],[Posting Date]]&lt;&gt;"",Table1[[#This Row],[Posting Date]],"")</f>
        <v/>
      </c>
      <c r="AK1866" s="46"/>
      <c r="AL1866" s="46" t="str">
        <f>IF(Table1[[#This Row],[Description]]&lt;&gt;"",Table1[[#This Row],[Description]],"")</f>
        <v/>
      </c>
      <c r="AM1866" s="46" t="str">
        <f>IF(Table1[[#This Row],[Posting Date]]&lt;&gt;"",Table1[[#This Row],[Reference Number]],"")</f>
        <v/>
      </c>
      <c r="AN1866" s="46" t="str">
        <f>TRIM(Table1[[#This Row],[Line '#]])</f>
        <v/>
      </c>
      <c r="AO1866" s="46" t="str">
        <f>TRIM(Table1[[#This Row],[Account]])</f>
        <v/>
      </c>
      <c r="AP1866" s="46" t="str">
        <f>IF(Table1[[#This Row],[Posting Date]]&lt;&gt;"",$D$5,"")</f>
        <v/>
      </c>
      <c r="AQ1866" s="46" t="str">
        <f>TRIM(Table1[[#This Row],[Departments-Prgrams]])</f>
        <v/>
      </c>
      <c r="AR1866" s="46" t="str">
        <f>TRIM(Table1[[#This Row],[Grant]])</f>
        <v/>
      </c>
      <c r="AS1866" s="46" t="str">
        <f>TRIM(Table1[[#This Row],[Staff ID]])</f>
        <v/>
      </c>
      <c r="AT1866" s="46" t="str">
        <f>IF(TRIM(Table1[[#This Row],[Budget Code]])=0,"",TRIM(Table1[[#This Row],[Budget Code]]))</f>
        <v/>
      </c>
      <c r="AU1866" s="46" t="str">
        <f>IF(Table1[[#This Row],[Line Description]]&lt;&gt;"",Table1[[#This Row],[Line Description]],"")</f>
        <v/>
      </c>
      <c r="AV1866" s="46" t="str">
        <f>IF(Table1[[#This Row],[Cur_Amount Debit]]&gt;0,ROUND(Table1[[#This Row],[Cur_Amount Debit]],2),"")</f>
        <v/>
      </c>
      <c r="AW1866" s="46" t="str">
        <f>IF(Table1[[#This Row],[Cur_Amount Credit]]&gt;0,ROUND(Table1[[#This Row],[Cur_Amount Credit]],2),"")</f>
        <v/>
      </c>
      <c r="AX1866" s="46" t="str">
        <f>LEFT(Table1[[#This Row],[Cur]],3)</f>
        <v/>
      </c>
      <c r="AY1866" s="59"/>
      <c r="AZ1866" s="46"/>
      <c r="BA1866" s="46" t="str">
        <f>IF(Table1[[#This Row],[Cur]]&lt;&gt;"",IF(Table1[[#This Row],[Cur]]="USD","",ExchangeRate),"")</f>
        <v/>
      </c>
      <c r="BB1866" s="46" t="str">
        <f>IF(Table1[[#This Row],[Grant]]&lt;&gt;"",VLOOKUP(Table1[[#This Row],[Grant]],Grants!B:D,3),"")</f>
        <v/>
      </c>
      <c r="BC1866" s="46" t="str">
        <f>TRIM(Table1[[#This Row],[Vendor ID]])</f>
        <v/>
      </c>
      <c r="BD1866">
        <f>IF(Table1[[#This Row],[Reference Number]]=Q1865,BD1865,BD1865+1)</f>
        <v>0</v>
      </c>
    </row>
    <row r="1867" spans="1:56" ht="11.25" customHeight="1" x14ac:dyDescent="0.25">
      <c r="A1867" s="1"/>
      <c r="B1867" s="88" t="str">
        <f>IF(Table1[[#This Row],[Posting Date]]&lt;&gt;"",IF(Table1[[#This Row],[Reference Number]]=Q1866,B1866+1,1),"")</f>
        <v/>
      </c>
      <c r="C1867" s="61"/>
      <c r="D1867" s="61"/>
      <c r="E1867" s="138"/>
      <c r="F1867" s="141" t="str">
        <f>IFERROR(IF(VLOOKUP(Table1[[#This Row],[Budget Code Description]],Dimentions!$X$6:$AC$139,2,FALSE)="","",VLOOKUP(Table1[[#This Row],[Budget Code Description]],Dimentions!$X$6:$AC$139,2,FALSE)),"")</f>
        <v/>
      </c>
      <c r="G1867" s="141"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1" t="str">
        <f>IFERROR(VLOOKUP(Table1[[#This Row],[Budget Code Description]],Table6[#All],8,FALSE),"")</f>
        <v/>
      </c>
      <c r="L1867" s="63"/>
      <c r="M1867" s="65" t="str">
        <f>IFERROR(VLOOKUP(Table1[[#This Row],[Staff ID]],Table2[],2,FALSE),"")</f>
        <v/>
      </c>
      <c r="N1867" s="209" t="str">
        <f>IFERROR(IF(VLOOKUP(Table1[[#This Row],[Budget Code Description]],Dimentions!$X$6:$AC$134,4,FALSE)="","",VLOOKUP(Table1[[#This Row],[Budget Code Description]],Dimentions!$X$6:$AC$134,4,FALSE)),"")</f>
        <v/>
      </c>
      <c r="O1867" s="65" t="str">
        <f>IFERROR(VLOOKUP(Table1[[#This Row],[Vendor ID]],Table549[],2,FALSE),"")</f>
        <v/>
      </c>
      <c r="P1867" s="63"/>
      <c r="Q1867" s="141" t="str">
        <f>IF(Table1[[#This Row],[Posting Date]]&lt;&gt;"",$D$9,"")</f>
        <v/>
      </c>
      <c r="R1867" s="157" t="str">
        <f>IF(Table1[[#This Row],[Posting Date]]&lt;&gt;"",$D$10,"")</f>
        <v/>
      </c>
      <c r="S1867" s="66"/>
      <c r="T1867" s="63"/>
      <c r="U1867" s="67"/>
      <c r="V1867" s="67"/>
      <c r="W1867" s="67" t="str">
        <f t="shared" si="33"/>
        <v/>
      </c>
      <c r="X1867" s="159" t="str">
        <f>IF(E1867="","",(IF(Table1[[#This Row],[Cur]]="USD",Table1[[#This Row],[Cur_Amount Debit]],Table1[[#This Row],[Cur_Amount Debit]]/Table1[[#This Row],[Exchange Rate]])))</f>
        <v/>
      </c>
      <c r="Y1867" s="159" t="str">
        <f>IF(E1867="","",(IF(Table1[[#This Row],[Cur]]="USD",Table1[[#This Row],[Cur_Amount Credit]],Table1[[#This Row],[Cur_Amount Credit]]/ExchangeRate)))</f>
        <v/>
      </c>
      <c r="Z1867" s="201" t="str">
        <f>IF(E1867="","",(Table1[[#This Row],[Debit USD]]-Table1[[#This Row],[Credit USD]]))</f>
        <v/>
      </c>
      <c r="AA1867" s="226"/>
      <c r="AB1867" s="255"/>
      <c r="AC1867" s="1"/>
      <c r="AD1867" s="15"/>
      <c r="AE1867" s="15" t="str">
        <f>IF(AND(OR(Table1[[#This Row],[Account]]="15030",Table1[[#This Row],[Account]]="15035",Table1[[#This Row],[Account]]="20150"),Table1[[#This Row],[Vendor ID]]=""),1,"")</f>
        <v/>
      </c>
      <c r="AF1867" s="15"/>
      <c r="AG1867" s="15"/>
      <c r="AH1867" s="15"/>
      <c r="AI1867" s="46" t="str">
        <f>IF(Table1[[#This Row],[Posting Date]]&lt;&gt;"","GJ-"&amp;CountryID,"")</f>
        <v/>
      </c>
      <c r="AJ1867" s="59" t="str">
        <f>IF(Table1[[#This Row],[Posting Date]]&lt;&gt;"",Table1[[#This Row],[Posting Date]],"")</f>
        <v/>
      </c>
      <c r="AK1867" s="46"/>
      <c r="AL1867" s="46" t="str">
        <f>IF(Table1[[#This Row],[Description]]&lt;&gt;"",Table1[[#This Row],[Description]],"")</f>
        <v/>
      </c>
      <c r="AM1867" s="46" t="str">
        <f>IF(Table1[[#This Row],[Posting Date]]&lt;&gt;"",Table1[[#This Row],[Reference Number]],"")</f>
        <v/>
      </c>
      <c r="AN1867" s="46" t="str">
        <f>TRIM(Table1[[#This Row],[Line '#]])</f>
        <v/>
      </c>
      <c r="AO1867" s="46" t="str">
        <f>TRIM(Table1[[#This Row],[Account]])</f>
        <v/>
      </c>
      <c r="AP1867" s="46" t="str">
        <f>IF(Table1[[#This Row],[Posting Date]]&lt;&gt;"",$D$5,"")</f>
        <v/>
      </c>
      <c r="AQ1867" s="46" t="str">
        <f>TRIM(Table1[[#This Row],[Departments-Prgrams]])</f>
        <v/>
      </c>
      <c r="AR1867" s="46" t="str">
        <f>TRIM(Table1[[#This Row],[Grant]])</f>
        <v/>
      </c>
      <c r="AS1867" s="46" t="str">
        <f>TRIM(Table1[[#This Row],[Staff ID]])</f>
        <v/>
      </c>
      <c r="AT1867" s="46" t="str">
        <f>IF(TRIM(Table1[[#This Row],[Budget Code]])=0,"",TRIM(Table1[[#This Row],[Budget Code]]))</f>
        <v/>
      </c>
      <c r="AU1867" s="46" t="str">
        <f>IF(Table1[[#This Row],[Line Description]]&lt;&gt;"",Table1[[#This Row],[Line Description]],"")</f>
        <v/>
      </c>
      <c r="AV1867" s="46" t="str">
        <f>IF(Table1[[#This Row],[Cur_Amount Debit]]&gt;0,ROUND(Table1[[#This Row],[Cur_Amount Debit]],2),"")</f>
        <v/>
      </c>
      <c r="AW1867" s="46" t="str">
        <f>IF(Table1[[#This Row],[Cur_Amount Credit]]&gt;0,ROUND(Table1[[#This Row],[Cur_Amount Credit]],2),"")</f>
        <v/>
      </c>
      <c r="AX1867" s="46" t="str">
        <f>LEFT(Table1[[#This Row],[Cur]],3)</f>
        <v/>
      </c>
      <c r="AY1867" s="59"/>
      <c r="AZ1867" s="46"/>
      <c r="BA1867" s="46" t="str">
        <f>IF(Table1[[#This Row],[Cur]]&lt;&gt;"",IF(Table1[[#This Row],[Cur]]="USD","",ExchangeRate),"")</f>
        <v/>
      </c>
      <c r="BB1867" s="46" t="str">
        <f>IF(Table1[[#This Row],[Grant]]&lt;&gt;"",VLOOKUP(Table1[[#This Row],[Grant]],Grants!B:D,3),"")</f>
        <v/>
      </c>
      <c r="BC1867" s="46" t="str">
        <f>TRIM(Table1[[#This Row],[Vendor ID]])</f>
        <v/>
      </c>
      <c r="BD1867">
        <f>IF(Table1[[#This Row],[Reference Number]]=Q1866,BD1866,BD1866+1)</f>
        <v>0</v>
      </c>
    </row>
    <row r="1868" spans="1:56" ht="11.25" customHeight="1" x14ac:dyDescent="0.25">
      <c r="A1868" s="1"/>
      <c r="B1868" s="88" t="str">
        <f>IF(Table1[[#This Row],[Posting Date]]&lt;&gt;"",IF(Table1[[#This Row],[Reference Number]]=Q1867,B1867+1,1),"")</f>
        <v/>
      </c>
      <c r="C1868" s="61"/>
      <c r="D1868" s="61"/>
      <c r="E1868" s="138"/>
      <c r="F1868" s="141" t="str">
        <f>IFERROR(IF(VLOOKUP(Table1[[#This Row],[Budget Code Description]],Dimentions!$X$6:$AC$139,2,FALSE)="","",VLOOKUP(Table1[[#This Row],[Budget Code Description]],Dimentions!$X$6:$AC$139,2,FALSE)),"")</f>
        <v/>
      </c>
      <c r="G1868" s="141"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1" t="str">
        <f>IFERROR(VLOOKUP(Table1[[#This Row],[Budget Code Description]],Table6[#All],8,FALSE),"")</f>
        <v/>
      </c>
      <c r="L1868" s="63"/>
      <c r="M1868" s="65" t="str">
        <f>IFERROR(VLOOKUP(Table1[[#This Row],[Staff ID]],Table2[],2,FALSE),"")</f>
        <v/>
      </c>
      <c r="N1868" s="209" t="str">
        <f>IFERROR(IF(VLOOKUP(Table1[[#This Row],[Budget Code Description]],Dimentions!$X$6:$AC$134,4,FALSE)="","",VLOOKUP(Table1[[#This Row],[Budget Code Description]],Dimentions!$X$6:$AC$134,4,FALSE)),"")</f>
        <v/>
      </c>
      <c r="O1868" s="65" t="str">
        <f>IFERROR(VLOOKUP(Table1[[#This Row],[Vendor ID]],Table549[],2,FALSE),"")</f>
        <v/>
      </c>
      <c r="P1868" s="63"/>
      <c r="Q1868" s="141" t="str">
        <f>IF(Table1[[#This Row],[Posting Date]]&lt;&gt;"",$D$9,"")</f>
        <v/>
      </c>
      <c r="R1868" s="157" t="str">
        <f>IF(Table1[[#This Row],[Posting Date]]&lt;&gt;"",$D$10,"")</f>
        <v/>
      </c>
      <c r="S1868" s="66"/>
      <c r="T1868" s="63"/>
      <c r="U1868" s="67"/>
      <c r="V1868" s="67"/>
      <c r="W1868" s="67" t="str">
        <f t="shared" si="33"/>
        <v/>
      </c>
      <c r="X1868" s="159" t="str">
        <f>IF(E1868="","",(IF(Table1[[#This Row],[Cur]]="USD",Table1[[#This Row],[Cur_Amount Debit]],Table1[[#This Row],[Cur_Amount Debit]]/Table1[[#This Row],[Exchange Rate]])))</f>
        <v/>
      </c>
      <c r="Y1868" s="159" t="str">
        <f>IF(E1868="","",(IF(Table1[[#This Row],[Cur]]="USD",Table1[[#This Row],[Cur_Amount Credit]],Table1[[#This Row],[Cur_Amount Credit]]/ExchangeRate)))</f>
        <v/>
      </c>
      <c r="Z1868" s="201" t="str">
        <f>IF(E1868="","",(Table1[[#This Row],[Debit USD]]-Table1[[#This Row],[Credit USD]]))</f>
        <v/>
      </c>
      <c r="AA1868" s="226"/>
      <c r="AB1868" s="255"/>
      <c r="AC1868" s="1"/>
      <c r="AD1868" s="15"/>
      <c r="AE1868" s="15" t="str">
        <f>IF(AND(OR(Table1[[#This Row],[Account]]="15030",Table1[[#This Row],[Account]]="15035",Table1[[#This Row],[Account]]="20150"),Table1[[#This Row],[Vendor ID]]=""),1,"")</f>
        <v/>
      </c>
      <c r="AF1868" s="15"/>
      <c r="AG1868" s="15"/>
      <c r="AH1868" s="15"/>
      <c r="AI1868" s="46" t="str">
        <f>IF(Table1[[#This Row],[Posting Date]]&lt;&gt;"","GJ-"&amp;CountryID,"")</f>
        <v/>
      </c>
      <c r="AJ1868" s="59" t="str">
        <f>IF(Table1[[#This Row],[Posting Date]]&lt;&gt;"",Table1[[#This Row],[Posting Date]],"")</f>
        <v/>
      </c>
      <c r="AK1868" s="46"/>
      <c r="AL1868" s="46" t="str">
        <f>IF(Table1[[#This Row],[Description]]&lt;&gt;"",Table1[[#This Row],[Description]],"")</f>
        <v/>
      </c>
      <c r="AM1868" s="46" t="str">
        <f>IF(Table1[[#This Row],[Posting Date]]&lt;&gt;"",Table1[[#This Row],[Reference Number]],"")</f>
        <v/>
      </c>
      <c r="AN1868" s="46" t="str">
        <f>TRIM(Table1[[#This Row],[Line '#]])</f>
        <v/>
      </c>
      <c r="AO1868" s="46" t="str">
        <f>TRIM(Table1[[#This Row],[Account]])</f>
        <v/>
      </c>
      <c r="AP1868" s="46" t="str">
        <f>IF(Table1[[#This Row],[Posting Date]]&lt;&gt;"",$D$5,"")</f>
        <v/>
      </c>
      <c r="AQ1868" s="46" t="str">
        <f>TRIM(Table1[[#This Row],[Departments-Prgrams]])</f>
        <v/>
      </c>
      <c r="AR1868" s="46" t="str">
        <f>TRIM(Table1[[#This Row],[Grant]])</f>
        <v/>
      </c>
      <c r="AS1868" s="46" t="str">
        <f>TRIM(Table1[[#This Row],[Staff ID]])</f>
        <v/>
      </c>
      <c r="AT1868" s="46" t="str">
        <f>IF(TRIM(Table1[[#This Row],[Budget Code]])=0,"",TRIM(Table1[[#This Row],[Budget Code]]))</f>
        <v/>
      </c>
      <c r="AU1868" s="46" t="str">
        <f>IF(Table1[[#This Row],[Line Description]]&lt;&gt;"",Table1[[#This Row],[Line Description]],"")</f>
        <v/>
      </c>
      <c r="AV1868" s="46" t="str">
        <f>IF(Table1[[#This Row],[Cur_Amount Debit]]&gt;0,ROUND(Table1[[#This Row],[Cur_Amount Debit]],2),"")</f>
        <v/>
      </c>
      <c r="AW1868" s="46" t="str">
        <f>IF(Table1[[#This Row],[Cur_Amount Credit]]&gt;0,ROUND(Table1[[#This Row],[Cur_Amount Credit]],2),"")</f>
        <v/>
      </c>
      <c r="AX1868" s="46" t="str">
        <f>LEFT(Table1[[#This Row],[Cur]],3)</f>
        <v/>
      </c>
      <c r="AY1868" s="59"/>
      <c r="AZ1868" s="46"/>
      <c r="BA1868" s="46" t="str">
        <f>IF(Table1[[#This Row],[Cur]]&lt;&gt;"",IF(Table1[[#This Row],[Cur]]="USD","",ExchangeRate),"")</f>
        <v/>
      </c>
      <c r="BB1868" s="46" t="str">
        <f>IF(Table1[[#This Row],[Grant]]&lt;&gt;"",VLOOKUP(Table1[[#This Row],[Grant]],Grants!B:D,3),"")</f>
        <v/>
      </c>
      <c r="BC1868" s="46" t="str">
        <f>TRIM(Table1[[#This Row],[Vendor ID]])</f>
        <v/>
      </c>
      <c r="BD1868">
        <f>IF(Table1[[#This Row],[Reference Number]]=Q1867,BD1867,BD1867+1)</f>
        <v>0</v>
      </c>
    </row>
    <row r="1869" spans="1:56" ht="11.25" customHeight="1" x14ac:dyDescent="0.25">
      <c r="A1869" s="1"/>
      <c r="B1869" s="88" t="str">
        <f>IF(Table1[[#This Row],[Posting Date]]&lt;&gt;"",IF(Table1[[#This Row],[Reference Number]]=Q1868,B1868+1,1),"")</f>
        <v/>
      </c>
      <c r="C1869" s="61"/>
      <c r="D1869" s="61"/>
      <c r="E1869" s="138"/>
      <c r="F1869" s="141" t="str">
        <f>IFERROR(IF(VLOOKUP(Table1[[#This Row],[Budget Code Description]],Dimentions!$X$6:$AC$139,2,FALSE)="","",VLOOKUP(Table1[[#This Row],[Budget Code Description]],Dimentions!$X$6:$AC$139,2,FALSE)),"")</f>
        <v/>
      </c>
      <c r="G1869" s="141"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1" t="str">
        <f>IFERROR(VLOOKUP(Table1[[#This Row],[Budget Code Description]],Table6[#All],8,FALSE),"")</f>
        <v/>
      </c>
      <c r="L1869" s="63"/>
      <c r="M1869" s="65" t="str">
        <f>IFERROR(VLOOKUP(Table1[[#This Row],[Staff ID]],Table2[],2,FALSE),"")</f>
        <v/>
      </c>
      <c r="N1869" s="209" t="str">
        <f>IFERROR(IF(VLOOKUP(Table1[[#This Row],[Budget Code Description]],Dimentions!$X$6:$AC$134,4,FALSE)="","",VLOOKUP(Table1[[#This Row],[Budget Code Description]],Dimentions!$X$6:$AC$134,4,FALSE)),"")</f>
        <v/>
      </c>
      <c r="O1869" s="65" t="str">
        <f>IFERROR(VLOOKUP(Table1[[#This Row],[Vendor ID]],Table549[],2,FALSE),"")</f>
        <v/>
      </c>
      <c r="P1869" s="63"/>
      <c r="Q1869" s="141" t="str">
        <f>IF(Table1[[#This Row],[Posting Date]]&lt;&gt;"",$D$9,"")</f>
        <v/>
      </c>
      <c r="R1869" s="157" t="str">
        <f>IF(Table1[[#This Row],[Posting Date]]&lt;&gt;"",$D$10,"")</f>
        <v/>
      </c>
      <c r="S1869" s="66"/>
      <c r="T1869" s="63"/>
      <c r="U1869" s="67"/>
      <c r="V1869" s="67"/>
      <c r="W1869" s="67" t="str">
        <f t="shared" si="33"/>
        <v/>
      </c>
      <c r="X1869" s="159" t="str">
        <f>IF(E1869="","",(IF(Table1[[#This Row],[Cur]]="USD",Table1[[#This Row],[Cur_Amount Debit]],Table1[[#This Row],[Cur_Amount Debit]]/Table1[[#This Row],[Exchange Rate]])))</f>
        <v/>
      </c>
      <c r="Y1869" s="159" t="str">
        <f>IF(E1869="","",(IF(Table1[[#This Row],[Cur]]="USD",Table1[[#This Row],[Cur_Amount Credit]],Table1[[#This Row],[Cur_Amount Credit]]/ExchangeRate)))</f>
        <v/>
      </c>
      <c r="Z1869" s="201" t="str">
        <f>IF(E1869="","",(Table1[[#This Row],[Debit USD]]-Table1[[#This Row],[Credit USD]]))</f>
        <v/>
      </c>
      <c r="AA1869" s="226"/>
      <c r="AB1869" s="255"/>
      <c r="AC1869" s="1"/>
      <c r="AD1869" s="15"/>
      <c r="AE1869" s="15" t="str">
        <f>IF(AND(OR(Table1[[#This Row],[Account]]="15030",Table1[[#This Row],[Account]]="15035",Table1[[#This Row],[Account]]="20150"),Table1[[#This Row],[Vendor ID]]=""),1,"")</f>
        <v/>
      </c>
      <c r="AF1869" s="15"/>
      <c r="AG1869" s="15"/>
      <c r="AH1869" s="15"/>
      <c r="AI1869" s="46" t="str">
        <f>IF(Table1[[#This Row],[Posting Date]]&lt;&gt;"","GJ-"&amp;CountryID,"")</f>
        <v/>
      </c>
      <c r="AJ1869" s="59" t="str">
        <f>IF(Table1[[#This Row],[Posting Date]]&lt;&gt;"",Table1[[#This Row],[Posting Date]],"")</f>
        <v/>
      </c>
      <c r="AK1869" s="46"/>
      <c r="AL1869" s="46" t="str">
        <f>IF(Table1[[#This Row],[Description]]&lt;&gt;"",Table1[[#This Row],[Description]],"")</f>
        <v/>
      </c>
      <c r="AM1869" s="46" t="str">
        <f>IF(Table1[[#This Row],[Posting Date]]&lt;&gt;"",Table1[[#This Row],[Reference Number]],"")</f>
        <v/>
      </c>
      <c r="AN1869" s="46" t="str">
        <f>TRIM(Table1[[#This Row],[Line '#]])</f>
        <v/>
      </c>
      <c r="AO1869" s="46" t="str">
        <f>TRIM(Table1[[#This Row],[Account]])</f>
        <v/>
      </c>
      <c r="AP1869" s="46" t="str">
        <f>IF(Table1[[#This Row],[Posting Date]]&lt;&gt;"",$D$5,"")</f>
        <v/>
      </c>
      <c r="AQ1869" s="46" t="str">
        <f>TRIM(Table1[[#This Row],[Departments-Prgrams]])</f>
        <v/>
      </c>
      <c r="AR1869" s="46" t="str">
        <f>TRIM(Table1[[#This Row],[Grant]])</f>
        <v/>
      </c>
      <c r="AS1869" s="46" t="str">
        <f>TRIM(Table1[[#This Row],[Staff ID]])</f>
        <v/>
      </c>
      <c r="AT1869" s="46" t="str">
        <f>IF(TRIM(Table1[[#This Row],[Budget Code]])=0,"",TRIM(Table1[[#This Row],[Budget Code]]))</f>
        <v/>
      </c>
      <c r="AU1869" s="46" t="str">
        <f>IF(Table1[[#This Row],[Line Description]]&lt;&gt;"",Table1[[#This Row],[Line Description]],"")</f>
        <v/>
      </c>
      <c r="AV1869" s="46" t="str">
        <f>IF(Table1[[#This Row],[Cur_Amount Debit]]&gt;0,ROUND(Table1[[#This Row],[Cur_Amount Debit]],2),"")</f>
        <v/>
      </c>
      <c r="AW1869" s="46" t="str">
        <f>IF(Table1[[#This Row],[Cur_Amount Credit]]&gt;0,ROUND(Table1[[#This Row],[Cur_Amount Credit]],2),"")</f>
        <v/>
      </c>
      <c r="AX1869" s="46" t="str">
        <f>LEFT(Table1[[#This Row],[Cur]],3)</f>
        <v/>
      </c>
      <c r="AY1869" s="59"/>
      <c r="AZ1869" s="46"/>
      <c r="BA1869" s="46" t="str">
        <f>IF(Table1[[#This Row],[Cur]]&lt;&gt;"",IF(Table1[[#This Row],[Cur]]="USD","",ExchangeRate),"")</f>
        <v/>
      </c>
      <c r="BB1869" s="46" t="str">
        <f>IF(Table1[[#This Row],[Grant]]&lt;&gt;"",VLOOKUP(Table1[[#This Row],[Grant]],Grants!B:D,3),"")</f>
        <v/>
      </c>
      <c r="BC1869" s="46" t="str">
        <f>TRIM(Table1[[#This Row],[Vendor ID]])</f>
        <v/>
      </c>
      <c r="BD1869">
        <f>IF(Table1[[#This Row],[Reference Number]]=Q1868,BD1868,BD1868+1)</f>
        <v>0</v>
      </c>
    </row>
    <row r="1870" spans="1:56" ht="11.25" customHeight="1" x14ac:dyDescent="0.25">
      <c r="A1870" s="1"/>
      <c r="B1870" s="88" t="str">
        <f>IF(Table1[[#This Row],[Posting Date]]&lt;&gt;"",IF(Table1[[#This Row],[Reference Number]]=Q1869,B1869+1,1),"")</f>
        <v/>
      </c>
      <c r="C1870" s="61"/>
      <c r="D1870" s="61"/>
      <c r="E1870" s="138"/>
      <c r="F1870" s="141" t="str">
        <f>IFERROR(IF(VLOOKUP(Table1[[#This Row],[Budget Code Description]],Dimentions!$X$6:$AC$139,2,FALSE)="","",VLOOKUP(Table1[[#This Row],[Budget Code Description]],Dimentions!$X$6:$AC$139,2,FALSE)),"")</f>
        <v/>
      </c>
      <c r="G1870" s="141"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1" t="str">
        <f>IFERROR(VLOOKUP(Table1[[#This Row],[Budget Code Description]],Table6[#All],8,FALSE),"")</f>
        <v/>
      </c>
      <c r="L1870" s="63"/>
      <c r="M1870" s="65" t="str">
        <f>IFERROR(VLOOKUP(Table1[[#This Row],[Staff ID]],Table2[],2,FALSE),"")</f>
        <v/>
      </c>
      <c r="N1870" s="209" t="str">
        <f>IFERROR(IF(VLOOKUP(Table1[[#This Row],[Budget Code Description]],Dimentions!$X$6:$AC$134,4,FALSE)="","",VLOOKUP(Table1[[#This Row],[Budget Code Description]],Dimentions!$X$6:$AC$134,4,FALSE)),"")</f>
        <v/>
      </c>
      <c r="O1870" s="65" t="str">
        <f>IFERROR(VLOOKUP(Table1[[#This Row],[Vendor ID]],Table549[],2,FALSE),"")</f>
        <v/>
      </c>
      <c r="P1870" s="63"/>
      <c r="Q1870" s="141" t="str">
        <f>IF(Table1[[#This Row],[Posting Date]]&lt;&gt;"",$D$9,"")</f>
        <v/>
      </c>
      <c r="R1870" s="157" t="str">
        <f>IF(Table1[[#This Row],[Posting Date]]&lt;&gt;"",$D$10,"")</f>
        <v/>
      </c>
      <c r="S1870" s="66"/>
      <c r="T1870" s="63"/>
      <c r="U1870" s="67"/>
      <c r="V1870" s="67"/>
      <c r="W1870" s="67" t="str">
        <f t="shared" si="33"/>
        <v/>
      </c>
      <c r="X1870" s="159" t="str">
        <f>IF(E1870="","",(IF(Table1[[#This Row],[Cur]]="USD",Table1[[#This Row],[Cur_Amount Debit]],Table1[[#This Row],[Cur_Amount Debit]]/Table1[[#This Row],[Exchange Rate]])))</f>
        <v/>
      </c>
      <c r="Y1870" s="159" t="str">
        <f>IF(E1870="","",(IF(Table1[[#This Row],[Cur]]="USD",Table1[[#This Row],[Cur_Amount Credit]],Table1[[#This Row],[Cur_Amount Credit]]/ExchangeRate)))</f>
        <v/>
      </c>
      <c r="Z1870" s="201" t="str">
        <f>IF(E1870="","",(Table1[[#This Row],[Debit USD]]-Table1[[#This Row],[Credit USD]]))</f>
        <v/>
      </c>
      <c r="AA1870" s="226"/>
      <c r="AB1870" s="255"/>
      <c r="AC1870" s="1"/>
      <c r="AD1870" s="15"/>
      <c r="AE1870" s="15" t="str">
        <f>IF(AND(OR(Table1[[#This Row],[Account]]="15030",Table1[[#This Row],[Account]]="15035",Table1[[#This Row],[Account]]="20150"),Table1[[#This Row],[Vendor ID]]=""),1,"")</f>
        <v/>
      </c>
      <c r="AF1870" s="15"/>
      <c r="AG1870" s="15"/>
      <c r="AH1870" s="15"/>
      <c r="AI1870" s="46" t="str">
        <f>IF(Table1[[#This Row],[Posting Date]]&lt;&gt;"","GJ-"&amp;CountryID,"")</f>
        <v/>
      </c>
      <c r="AJ1870" s="59" t="str">
        <f>IF(Table1[[#This Row],[Posting Date]]&lt;&gt;"",Table1[[#This Row],[Posting Date]],"")</f>
        <v/>
      </c>
      <c r="AK1870" s="46"/>
      <c r="AL1870" s="46" t="str">
        <f>IF(Table1[[#This Row],[Description]]&lt;&gt;"",Table1[[#This Row],[Description]],"")</f>
        <v/>
      </c>
      <c r="AM1870" s="46" t="str">
        <f>IF(Table1[[#This Row],[Posting Date]]&lt;&gt;"",Table1[[#This Row],[Reference Number]],"")</f>
        <v/>
      </c>
      <c r="AN1870" s="46" t="str">
        <f>TRIM(Table1[[#This Row],[Line '#]])</f>
        <v/>
      </c>
      <c r="AO1870" s="46" t="str">
        <f>TRIM(Table1[[#This Row],[Account]])</f>
        <v/>
      </c>
      <c r="AP1870" s="46" t="str">
        <f>IF(Table1[[#This Row],[Posting Date]]&lt;&gt;"",$D$5,"")</f>
        <v/>
      </c>
      <c r="AQ1870" s="46" t="str">
        <f>TRIM(Table1[[#This Row],[Departments-Prgrams]])</f>
        <v/>
      </c>
      <c r="AR1870" s="46" t="str">
        <f>TRIM(Table1[[#This Row],[Grant]])</f>
        <v/>
      </c>
      <c r="AS1870" s="46" t="str">
        <f>TRIM(Table1[[#This Row],[Staff ID]])</f>
        <v/>
      </c>
      <c r="AT1870" s="46" t="str">
        <f>IF(TRIM(Table1[[#This Row],[Budget Code]])=0,"",TRIM(Table1[[#This Row],[Budget Code]]))</f>
        <v/>
      </c>
      <c r="AU1870" s="46" t="str">
        <f>IF(Table1[[#This Row],[Line Description]]&lt;&gt;"",Table1[[#This Row],[Line Description]],"")</f>
        <v/>
      </c>
      <c r="AV1870" s="46" t="str">
        <f>IF(Table1[[#This Row],[Cur_Amount Debit]]&gt;0,ROUND(Table1[[#This Row],[Cur_Amount Debit]],2),"")</f>
        <v/>
      </c>
      <c r="AW1870" s="46" t="str">
        <f>IF(Table1[[#This Row],[Cur_Amount Credit]]&gt;0,ROUND(Table1[[#This Row],[Cur_Amount Credit]],2),"")</f>
        <v/>
      </c>
      <c r="AX1870" s="46" t="str">
        <f>LEFT(Table1[[#This Row],[Cur]],3)</f>
        <v/>
      </c>
      <c r="AY1870" s="59"/>
      <c r="AZ1870" s="46"/>
      <c r="BA1870" s="46" t="str">
        <f>IF(Table1[[#This Row],[Cur]]&lt;&gt;"",IF(Table1[[#This Row],[Cur]]="USD","",ExchangeRate),"")</f>
        <v/>
      </c>
      <c r="BB1870" s="46" t="str">
        <f>IF(Table1[[#This Row],[Grant]]&lt;&gt;"",VLOOKUP(Table1[[#This Row],[Grant]],Grants!B:D,3),"")</f>
        <v/>
      </c>
      <c r="BC1870" s="46" t="str">
        <f>TRIM(Table1[[#This Row],[Vendor ID]])</f>
        <v/>
      </c>
      <c r="BD1870">
        <f>IF(Table1[[#This Row],[Reference Number]]=Q1869,BD1869,BD1869+1)</f>
        <v>0</v>
      </c>
    </row>
    <row r="1871" spans="1:56" ht="11.25" customHeight="1" x14ac:dyDescent="0.25">
      <c r="A1871" s="1"/>
      <c r="B1871" s="88" t="str">
        <f>IF(Table1[[#This Row],[Posting Date]]&lt;&gt;"",IF(Table1[[#This Row],[Reference Number]]=Q1870,B1870+1,1),"")</f>
        <v/>
      </c>
      <c r="C1871" s="61"/>
      <c r="D1871" s="61"/>
      <c r="E1871" s="138"/>
      <c r="F1871" s="141" t="str">
        <f>IFERROR(IF(VLOOKUP(Table1[[#This Row],[Budget Code Description]],Dimentions!$X$6:$AC$139,2,FALSE)="","",VLOOKUP(Table1[[#This Row],[Budget Code Description]],Dimentions!$X$6:$AC$139,2,FALSE)),"")</f>
        <v/>
      </c>
      <c r="G1871" s="141"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1" t="str">
        <f>IFERROR(VLOOKUP(Table1[[#This Row],[Budget Code Description]],Table6[#All],8,FALSE),"")</f>
        <v/>
      </c>
      <c r="L1871" s="63"/>
      <c r="M1871" s="65" t="str">
        <f>IFERROR(VLOOKUP(Table1[[#This Row],[Staff ID]],Table2[],2,FALSE),"")</f>
        <v/>
      </c>
      <c r="N1871" s="209" t="str">
        <f>IFERROR(IF(VLOOKUP(Table1[[#This Row],[Budget Code Description]],Dimentions!$X$6:$AC$134,4,FALSE)="","",VLOOKUP(Table1[[#This Row],[Budget Code Description]],Dimentions!$X$6:$AC$134,4,FALSE)),"")</f>
        <v/>
      </c>
      <c r="O1871" s="65" t="str">
        <f>IFERROR(VLOOKUP(Table1[[#This Row],[Vendor ID]],Table549[],2,FALSE),"")</f>
        <v/>
      </c>
      <c r="P1871" s="63"/>
      <c r="Q1871" s="141" t="str">
        <f>IF(Table1[[#This Row],[Posting Date]]&lt;&gt;"",$D$9,"")</f>
        <v/>
      </c>
      <c r="R1871" s="157" t="str">
        <f>IF(Table1[[#This Row],[Posting Date]]&lt;&gt;"",$D$10,"")</f>
        <v/>
      </c>
      <c r="S1871" s="66"/>
      <c r="T1871" s="63"/>
      <c r="U1871" s="67"/>
      <c r="V1871" s="67"/>
      <c r="W1871" s="67" t="str">
        <f t="shared" si="33"/>
        <v/>
      </c>
      <c r="X1871" s="159" t="str">
        <f>IF(E1871="","",(IF(Table1[[#This Row],[Cur]]="USD",Table1[[#This Row],[Cur_Amount Debit]],Table1[[#This Row],[Cur_Amount Debit]]/Table1[[#This Row],[Exchange Rate]])))</f>
        <v/>
      </c>
      <c r="Y1871" s="159" t="str">
        <f>IF(E1871="","",(IF(Table1[[#This Row],[Cur]]="USD",Table1[[#This Row],[Cur_Amount Credit]],Table1[[#This Row],[Cur_Amount Credit]]/ExchangeRate)))</f>
        <v/>
      </c>
      <c r="Z1871" s="201" t="str">
        <f>IF(E1871="","",(Table1[[#This Row],[Debit USD]]-Table1[[#This Row],[Credit USD]]))</f>
        <v/>
      </c>
      <c r="AA1871" s="226"/>
      <c r="AB1871" s="255"/>
      <c r="AC1871" s="1"/>
      <c r="AD1871" s="15"/>
      <c r="AE1871" s="15" t="str">
        <f>IF(AND(OR(Table1[[#This Row],[Account]]="15030",Table1[[#This Row],[Account]]="15035",Table1[[#This Row],[Account]]="20150"),Table1[[#This Row],[Vendor ID]]=""),1,"")</f>
        <v/>
      </c>
      <c r="AF1871" s="15"/>
      <c r="AG1871" s="15"/>
      <c r="AH1871" s="15"/>
      <c r="AI1871" s="46" t="str">
        <f>IF(Table1[[#This Row],[Posting Date]]&lt;&gt;"","GJ-"&amp;CountryID,"")</f>
        <v/>
      </c>
      <c r="AJ1871" s="59" t="str">
        <f>IF(Table1[[#This Row],[Posting Date]]&lt;&gt;"",Table1[[#This Row],[Posting Date]],"")</f>
        <v/>
      </c>
      <c r="AK1871" s="46"/>
      <c r="AL1871" s="46" t="str">
        <f>IF(Table1[[#This Row],[Description]]&lt;&gt;"",Table1[[#This Row],[Description]],"")</f>
        <v/>
      </c>
      <c r="AM1871" s="46" t="str">
        <f>IF(Table1[[#This Row],[Posting Date]]&lt;&gt;"",Table1[[#This Row],[Reference Number]],"")</f>
        <v/>
      </c>
      <c r="AN1871" s="46" t="str">
        <f>TRIM(Table1[[#This Row],[Line '#]])</f>
        <v/>
      </c>
      <c r="AO1871" s="46" t="str">
        <f>TRIM(Table1[[#This Row],[Account]])</f>
        <v/>
      </c>
      <c r="AP1871" s="46" t="str">
        <f>IF(Table1[[#This Row],[Posting Date]]&lt;&gt;"",$D$5,"")</f>
        <v/>
      </c>
      <c r="AQ1871" s="46" t="str">
        <f>TRIM(Table1[[#This Row],[Departments-Prgrams]])</f>
        <v/>
      </c>
      <c r="AR1871" s="46" t="str">
        <f>TRIM(Table1[[#This Row],[Grant]])</f>
        <v/>
      </c>
      <c r="AS1871" s="46" t="str">
        <f>TRIM(Table1[[#This Row],[Staff ID]])</f>
        <v/>
      </c>
      <c r="AT1871" s="46" t="str">
        <f>IF(TRIM(Table1[[#This Row],[Budget Code]])=0,"",TRIM(Table1[[#This Row],[Budget Code]]))</f>
        <v/>
      </c>
      <c r="AU1871" s="46" t="str">
        <f>IF(Table1[[#This Row],[Line Description]]&lt;&gt;"",Table1[[#This Row],[Line Description]],"")</f>
        <v/>
      </c>
      <c r="AV1871" s="46" t="str">
        <f>IF(Table1[[#This Row],[Cur_Amount Debit]]&gt;0,ROUND(Table1[[#This Row],[Cur_Amount Debit]],2),"")</f>
        <v/>
      </c>
      <c r="AW1871" s="46" t="str">
        <f>IF(Table1[[#This Row],[Cur_Amount Credit]]&gt;0,ROUND(Table1[[#This Row],[Cur_Amount Credit]],2),"")</f>
        <v/>
      </c>
      <c r="AX1871" s="46" t="str">
        <f>LEFT(Table1[[#This Row],[Cur]],3)</f>
        <v/>
      </c>
      <c r="AY1871" s="59"/>
      <c r="AZ1871" s="46"/>
      <c r="BA1871" s="46" t="str">
        <f>IF(Table1[[#This Row],[Cur]]&lt;&gt;"",IF(Table1[[#This Row],[Cur]]="USD","",ExchangeRate),"")</f>
        <v/>
      </c>
      <c r="BB1871" s="46" t="str">
        <f>IF(Table1[[#This Row],[Grant]]&lt;&gt;"",VLOOKUP(Table1[[#This Row],[Grant]],Grants!B:D,3),"")</f>
        <v/>
      </c>
      <c r="BC1871" s="46" t="str">
        <f>TRIM(Table1[[#This Row],[Vendor ID]])</f>
        <v/>
      </c>
      <c r="BD1871">
        <f>IF(Table1[[#This Row],[Reference Number]]=Q1870,BD1870,BD1870+1)</f>
        <v>0</v>
      </c>
    </row>
    <row r="1872" spans="1:56" ht="11.25" customHeight="1" x14ac:dyDescent="0.25">
      <c r="A1872" s="1"/>
      <c r="B1872" s="88" t="str">
        <f>IF(Table1[[#This Row],[Posting Date]]&lt;&gt;"",IF(Table1[[#This Row],[Reference Number]]=Q1871,B1871+1,1),"")</f>
        <v/>
      </c>
      <c r="C1872" s="61"/>
      <c r="D1872" s="61"/>
      <c r="E1872" s="138"/>
      <c r="F1872" s="141" t="str">
        <f>IFERROR(IF(VLOOKUP(Table1[[#This Row],[Budget Code Description]],Dimentions!$X$6:$AC$139,2,FALSE)="","",VLOOKUP(Table1[[#This Row],[Budget Code Description]],Dimentions!$X$6:$AC$139,2,FALSE)),"")</f>
        <v/>
      </c>
      <c r="G1872" s="141"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1" t="str">
        <f>IFERROR(VLOOKUP(Table1[[#This Row],[Budget Code Description]],Table6[#All],8,FALSE),"")</f>
        <v/>
      </c>
      <c r="L1872" s="63"/>
      <c r="M1872" s="65" t="str">
        <f>IFERROR(VLOOKUP(Table1[[#This Row],[Staff ID]],Table2[],2,FALSE),"")</f>
        <v/>
      </c>
      <c r="N1872" s="209" t="str">
        <f>IFERROR(IF(VLOOKUP(Table1[[#This Row],[Budget Code Description]],Dimentions!$X$6:$AC$134,4,FALSE)="","",VLOOKUP(Table1[[#This Row],[Budget Code Description]],Dimentions!$X$6:$AC$134,4,FALSE)),"")</f>
        <v/>
      </c>
      <c r="O1872" s="65" t="str">
        <f>IFERROR(VLOOKUP(Table1[[#This Row],[Vendor ID]],Table549[],2,FALSE),"")</f>
        <v/>
      </c>
      <c r="P1872" s="63"/>
      <c r="Q1872" s="141" t="str">
        <f>IF(Table1[[#This Row],[Posting Date]]&lt;&gt;"",$D$9,"")</f>
        <v/>
      </c>
      <c r="R1872" s="157" t="str">
        <f>IF(Table1[[#This Row],[Posting Date]]&lt;&gt;"",$D$10,"")</f>
        <v/>
      </c>
      <c r="S1872" s="66"/>
      <c r="T1872" s="63"/>
      <c r="U1872" s="67"/>
      <c r="V1872" s="67"/>
      <c r="W1872" s="67" t="str">
        <f t="shared" si="33"/>
        <v/>
      </c>
      <c r="X1872" s="159" t="str">
        <f>IF(E1872="","",(IF(Table1[[#This Row],[Cur]]="USD",Table1[[#This Row],[Cur_Amount Debit]],Table1[[#This Row],[Cur_Amount Debit]]/Table1[[#This Row],[Exchange Rate]])))</f>
        <v/>
      </c>
      <c r="Y1872" s="159" t="str">
        <f>IF(E1872="","",(IF(Table1[[#This Row],[Cur]]="USD",Table1[[#This Row],[Cur_Amount Credit]],Table1[[#This Row],[Cur_Amount Credit]]/ExchangeRate)))</f>
        <v/>
      </c>
      <c r="Z1872" s="201" t="str">
        <f>IF(E1872="","",(Table1[[#This Row],[Debit USD]]-Table1[[#This Row],[Credit USD]]))</f>
        <v/>
      </c>
      <c r="AA1872" s="226"/>
      <c r="AB1872" s="255"/>
      <c r="AC1872" s="1"/>
      <c r="AD1872" s="15"/>
      <c r="AE1872" s="15" t="str">
        <f>IF(AND(OR(Table1[[#This Row],[Account]]="15030",Table1[[#This Row],[Account]]="15035",Table1[[#This Row],[Account]]="20150"),Table1[[#This Row],[Vendor ID]]=""),1,"")</f>
        <v/>
      </c>
      <c r="AF1872" s="15"/>
      <c r="AG1872" s="15"/>
      <c r="AH1872" s="15"/>
      <c r="AI1872" s="46" t="str">
        <f>IF(Table1[[#This Row],[Posting Date]]&lt;&gt;"","GJ-"&amp;CountryID,"")</f>
        <v/>
      </c>
      <c r="AJ1872" s="59" t="str">
        <f>IF(Table1[[#This Row],[Posting Date]]&lt;&gt;"",Table1[[#This Row],[Posting Date]],"")</f>
        <v/>
      </c>
      <c r="AK1872" s="46"/>
      <c r="AL1872" s="46" t="str">
        <f>IF(Table1[[#This Row],[Description]]&lt;&gt;"",Table1[[#This Row],[Description]],"")</f>
        <v/>
      </c>
      <c r="AM1872" s="46" t="str">
        <f>IF(Table1[[#This Row],[Posting Date]]&lt;&gt;"",Table1[[#This Row],[Reference Number]],"")</f>
        <v/>
      </c>
      <c r="AN1872" s="46" t="str">
        <f>TRIM(Table1[[#This Row],[Line '#]])</f>
        <v/>
      </c>
      <c r="AO1872" s="46" t="str">
        <f>TRIM(Table1[[#This Row],[Account]])</f>
        <v/>
      </c>
      <c r="AP1872" s="46" t="str">
        <f>IF(Table1[[#This Row],[Posting Date]]&lt;&gt;"",$D$5,"")</f>
        <v/>
      </c>
      <c r="AQ1872" s="46" t="str">
        <f>TRIM(Table1[[#This Row],[Departments-Prgrams]])</f>
        <v/>
      </c>
      <c r="AR1872" s="46" t="str">
        <f>TRIM(Table1[[#This Row],[Grant]])</f>
        <v/>
      </c>
      <c r="AS1872" s="46" t="str">
        <f>TRIM(Table1[[#This Row],[Staff ID]])</f>
        <v/>
      </c>
      <c r="AT1872" s="46" t="str">
        <f>IF(TRIM(Table1[[#This Row],[Budget Code]])=0,"",TRIM(Table1[[#This Row],[Budget Code]]))</f>
        <v/>
      </c>
      <c r="AU1872" s="46" t="str">
        <f>IF(Table1[[#This Row],[Line Description]]&lt;&gt;"",Table1[[#This Row],[Line Description]],"")</f>
        <v/>
      </c>
      <c r="AV1872" s="46" t="str">
        <f>IF(Table1[[#This Row],[Cur_Amount Debit]]&gt;0,ROUND(Table1[[#This Row],[Cur_Amount Debit]],2),"")</f>
        <v/>
      </c>
      <c r="AW1872" s="46" t="str">
        <f>IF(Table1[[#This Row],[Cur_Amount Credit]]&gt;0,ROUND(Table1[[#This Row],[Cur_Amount Credit]],2),"")</f>
        <v/>
      </c>
      <c r="AX1872" s="46" t="str">
        <f>LEFT(Table1[[#This Row],[Cur]],3)</f>
        <v/>
      </c>
      <c r="AY1872" s="59"/>
      <c r="AZ1872" s="46"/>
      <c r="BA1872" s="46" t="str">
        <f>IF(Table1[[#This Row],[Cur]]&lt;&gt;"",IF(Table1[[#This Row],[Cur]]="USD","",ExchangeRate),"")</f>
        <v/>
      </c>
      <c r="BB1872" s="46" t="str">
        <f>IF(Table1[[#This Row],[Grant]]&lt;&gt;"",VLOOKUP(Table1[[#This Row],[Grant]],Grants!B:D,3),"")</f>
        <v/>
      </c>
      <c r="BC1872" s="46" t="str">
        <f>TRIM(Table1[[#This Row],[Vendor ID]])</f>
        <v/>
      </c>
      <c r="BD1872">
        <f>IF(Table1[[#This Row],[Reference Number]]=Q1871,BD1871,BD1871+1)</f>
        <v>0</v>
      </c>
    </row>
    <row r="1873" spans="1:56" ht="11.25" customHeight="1" x14ac:dyDescent="0.25">
      <c r="A1873" s="1"/>
      <c r="B1873" s="88" t="str">
        <f>IF(Table1[[#This Row],[Posting Date]]&lt;&gt;"",IF(Table1[[#This Row],[Reference Number]]=Q1872,B1872+1,1),"")</f>
        <v/>
      </c>
      <c r="C1873" s="61"/>
      <c r="D1873" s="61"/>
      <c r="E1873" s="138"/>
      <c r="F1873" s="141" t="str">
        <f>IFERROR(IF(VLOOKUP(Table1[[#This Row],[Budget Code Description]],Dimentions!$X$6:$AC$139,2,FALSE)="","",VLOOKUP(Table1[[#This Row],[Budget Code Description]],Dimentions!$X$6:$AC$139,2,FALSE)),"")</f>
        <v/>
      </c>
      <c r="G1873" s="141"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1" t="str">
        <f>IFERROR(VLOOKUP(Table1[[#This Row],[Budget Code Description]],Table6[#All],8,FALSE),"")</f>
        <v/>
      </c>
      <c r="L1873" s="63"/>
      <c r="M1873" s="65" t="str">
        <f>IFERROR(VLOOKUP(Table1[[#This Row],[Staff ID]],Table2[],2,FALSE),"")</f>
        <v/>
      </c>
      <c r="N1873" s="209" t="str">
        <f>IFERROR(IF(VLOOKUP(Table1[[#This Row],[Budget Code Description]],Dimentions!$X$6:$AC$134,4,FALSE)="","",VLOOKUP(Table1[[#This Row],[Budget Code Description]],Dimentions!$X$6:$AC$134,4,FALSE)),"")</f>
        <v/>
      </c>
      <c r="O1873" s="65" t="str">
        <f>IFERROR(VLOOKUP(Table1[[#This Row],[Vendor ID]],Table549[],2,FALSE),"")</f>
        <v/>
      </c>
      <c r="P1873" s="63"/>
      <c r="Q1873" s="141" t="str">
        <f>IF(Table1[[#This Row],[Posting Date]]&lt;&gt;"",$D$9,"")</f>
        <v/>
      </c>
      <c r="R1873" s="157" t="str">
        <f>IF(Table1[[#This Row],[Posting Date]]&lt;&gt;"",$D$10,"")</f>
        <v/>
      </c>
      <c r="S1873" s="66"/>
      <c r="T1873" s="63"/>
      <c r="U1873" s="67"/>
      <c r="V1873" s="67"/>
      <c r="W1873" s="67" t="str">
        <f t="shared" si="33"/>
        <v/>
      </c>
      <c r="X1873" s="159" t="str">
        <f>IF(E1873="","",(IF(Table1[[#This Row],[Cur]]="USD",Table1[[#This Row],[Cur_Amount Debit]],Table1[[#This Row],[Cur_Amount Debit]]/Table1[[#This Row],[Exchange Rate]])))</f>
        <v/>
      </c>
      <c r="Y1873" s="159" t="str">
        <f>IF(E1873="","",(IF(Table1[[#This Row],[Cur]]="USD",Table1[[#This Row],[Cur_Amount Credit]],Table1[[#This Row],[Cur_Amount Credit]]/ExchangeRate)))</f>
        <v/>
      </c>
      <c r="Z1873" s="201" t="str">
        <f>IF(E1873="","",(Table1[[#This Row],[Debit USD]]-Table1[[#This Row],[Credit USD]]))</f>
        <v/>
      </c>
      <c r="AA1873" s="226"/>
      <c r="AB1873" s="255"/>
      <c r="AC1873" s="1"/>
      <c r="AD1873" s="15"/>
      <c r="AE1873" s="15" t="str">
        <f>IF(AND(OR(Table1[[#This Row],[Account]]="15030",Table1[[#This Row],[Account]]="15035",Table1[[#This Row],[Account]]="20150"),Table1[[#This Row],[Vendor ID]]=""),1,"")</f>
        <v/>
      </c>
      <c r="AF1873" s="15"/>
      <c r="AG1873" s="15"/>
      <c r="AH1873" s="15"/>
      <c r="AI1873" s="46" t="str">
        <f>IF(Table1[[#This Row],[Posting Date]]&lt;&gt;"","GJ-"&amp;CountryID,"")</f>
        <v/>
      </c>
      <c r="AJ1873" s="59" t="str">
        <f>IF(Table1[[#This Row],[Posting Date]]&lt;&gt;"",Table1[[#This Row],[Posting Date]],"")</f>
        <v/>
      </c>
      <c r="AK1873" s="46"/>
      <c r="AL1873" s="46" t="str">
        <f>IF(Table1[[#This Row],[Description]]&lt;&gt;"",Table1[[#This Row],[Description]],"")</f>
        <v/>
      </c>
      <c r="AM1873" s="46" t="str">
        <f>IF(Table1[[#This Row],[Posting Date]]&lt;&gt;"",Table1[[#This Row],[Reference Number]],"")</f>
        <v/>
      </c>
      <c r="AN1873" s="46" t="str">
        <f>TRIM(Table1[[#This Row],[Line '#]])</f>
        <v/>
      </c>
      <c r="AO1873" s="46" t="str">
        <f>TRIM(Table1[[#This Row],[Account]])</f>
        <v/>
      </c>
      <c r="AP1873" s="46" t="str">
        <f>IF(Table1[[#This Row],[Posting Date]]&lt;&gt;"",$D$5,"")</f>
        <v/>
      </c>
      <c r="AQ1873" s="46" t="str">
        <f>TRIM(Table1[[#This Row],[Departments-Prgrams]])</f>
        <v/>
      </c>
      <c r="AR1873" s="46" t="str">
        <f>TRIM(Table1[[#This Row],[Grant]])</f>
        <v/>
      </c>
      <c r="AS1873" s="46" t="str">
        <f>TRIM(Table1[[#This Row],[Staff ID]])</f>
        <v/>
      </c>
      <c r="AT1873" s="46" t="str">
        <f>IF(TRIM(Table1[[#This Row],[Budget Code]])=0,"",TRIM(Table1[[#This Row],[Budget Code]]))</f>
        <v/>
      </c>
      <c r="AU1873" s="46" t="str">
        <f>IF(Table1[[#This Row],[Line Description]]&lt;&gt;"",Table1[[#This Row],[Line Description]],"")</f>
        <v/>
      </c>
      <c r="AV1873" s="46" t="str">
        <f>IF(Table1[[#This Row],[Cur_Amount Debit]]&gt;0,ROUND(Table1[[#This Row],[Cur_Amount Debit]],2),"")</f>
        <v/>
      </c>
      <c r="AW1873" s="46" t="str">
        <f>IF(Table1[[#This Row],[Cur_Amount Credit]]&gt;0,ROUND(Table1[[#This Row],[Cur_Amount Credit]],2),"")</f>
        <v/>
      </c>
      <c r="AX1873" s="46" t="str">
        <f>LEFT(Table1[[#This Row],[Cur]],3)</f>
        <v/>
      </c>
      <c r="AY1873" s="59"/>
      <c r="AZ1873" s="46"/>
      <c r="BA1873" s="46" t="str">
        <f>IF(Table1[[#This Row],[Cur]]&lt;&gt;"",IF(Table1[[#This Row],[Cur]]="USD","",ExchangeRate),"")</f>
        <v/>
      </c>
      <c r="BB1873" s="46" t="str">
        <f>IF(Table1[[#This Row],[Grant]]&lt;&gt;"",VLOOKUP(Table1[[#This Row],[Grant]],Grants!B:D,3),"")</f>
        <v/>
      </c>
      <c r="BC1873" s="46" t="str">
        <f>TRIM(Table1[[#This Row],[Vendor ID]])</f>
        <v/>
      </c>
      <c r="BD1873">
        <f>IF(Table1[[#This Row],[Reference Number]]=Q1872,BD1872,BD1872+1)</f>
        <v>0</v>
      </c>
    </row>
    <row r="1874" spans="1:56" ht="11.25" customHeight="1" x14ac:dyDescent="0.25">
      <c r="A1874" s="1"/>
      <c r="B1874" s="88" t="str">
        <f>IF(Table1[[#This Row],[Posting Date]]&lt;&gt;"",IF(Table1[[#This Row],[Reference Number]]=Q1873,B1873+1,1),"")</f>
        <v/>
      </c>
      <c r="C1874" s="61"/>
      <c r="D1874" s="61"/>
      <c r="E1874" s="138"/>
      <c r="F1874" s="141" t="str">
        <f>IFERROR(IF(VLOOKUP(Table1[[#This Row],[Budget Code Description]],Dimentions!$X$6:$AC$139,2,FALSE)="","",VLOOKUP(Table1[[#This Row],[Budget Code Description]],Dimentions!$X$6:$AC$139,2,FALSE)),"")</f>
        <v/>
      </c>
      <c r="G1874" s="141"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1" t="str">
        <f>IFERROR(VLOOKUP(Table1[[#This Row],[Budget Code Description]],Table6[#All],8,FALSE),"")</f>
        <v/>
      </c>
      <c r="L1874" s="63"/>
      <c r="M1874" s="65" t="str">
        <f>IFERROR(VLOOKUP(Table1[[#This Row],[Staff ID]],Table2[],2,FALSE),"")</f>
        <v/>
      </c>
      <c r="N1874" s="209" t="str">
        <f>IFERROR(IF(VLOOKUP(Table1[[#This Row],[Budget Code Description]],Dimentions!$X$6:$AC$134,4,FALSE)="","",VLOOKUP(Table1[[#This Row],[Budget Code Description]],Dimentions!$X$6:$AC$134,4,FALSE)),"")</f>
        <v/>
      </c>
      <c r="O1874" s="65" t="str">
        <f>IFERROR(VLOOKUP(Table1[[#This Row],[Vendor ID]],Table549[],2,FALSE),"")</f>
        <v/>
      </c>
      <c r="P1874" s="63"/>
      <c r="Q1874" s="141" t="str">
        <f>IF(Table1[[#This Row],[Posting Date]]&lt;&gt;"",$D$9,"")</f>
        <v/>
      </c>
      <c r="R1874" s="157" t="str">
        <f>IF(Table1[[#This Row],[Posting Date]]&lt;&gt;"",$D$10,"")</f>
        <v/>
      </c>
      <c r="S1874" s="66"/>
      <c r="T1874" s="63"/>
      <c r="U1874" s="67"/>
      <c r="V1874" s="67"/>
      <c r="W1874" s="67" t="str">
        <f t="shared" si="33"/>
        <v/>
      </c>
      <c r="X1874" s="159" t="str">
        <f>IF(E1874="","",(IF(Table1[[#This Row],[Cur]]="USD",Table1[[#This Row],[Cur_Amount Debit]],Table1[[#This Row],[Cur_Amount Debit]]/Table1[[#This Row],[Exchange Rate]])))</f>
        <v/>
      </c>
      <c r="Y1874" s="159" t="str">
        <f>IF(E1874="","",(IF(Table1[[#This Row],[Cur]]="USD",Table1[[#This Row],[Cur_Amount Credit]],Table1[[#This Row],[Cur_Amount Credit]]/ExchangeRate)))</f>
        <v/>
      </c>
      <c r="Z1874" s="201" t="str">
        <f>IF(E1874="","",(Table1[[#This Row],[Debit USD]]-Table1[[#This Row],[Credit USD]]))</f>
        <v/>
      </c>
      <c r="AA1874" s="226"/>
      <c r="AB1874" s="255"/>
      <c r="AC1874" s="1"/>
      <c r="AD1874" s="15"/>
      <c r="AE1874" s="15" t="str">
        <f>IF(AND(OR(Table1[[#This Row],[Account]]="15030",Table1[[#This Row],[Account]]="15035",Table1[[#This Row],[Account]]="20150"),Table1[[#This Row],[Vendor ID]]=""),1,"")</f>
        <v/>
      </c>
      <c r="AF1874" s="15"/>
      <c r="AG1874" s="15"/>
      <c r="AH1874" s="15"/>
      <c r="AI1874" s="46" t="str">
        <f>IF(Table1[[#This Row],[Posting Date]]&lt;&gt;"","GJ-"&amp;CountryID,"")</f>
        <v/>
      </c>
      <c r="AJ1874" s="59" t="str">
        <f>IF(Table1[[#This Row],[Posting Date]]&lt;&gt;"",Table1[[#This Row],[Posting Date]],"")</f>
        <v/>
      </c>
      <c r="AK1874" s="46"/>
      <c r="AL1874" s="46" t="str">
        <f>IF(Table1[[#This Row],[Description]]&lt;&gt;"",Table1[[#This Row],[Description]],"")</f>
        <v/>
      </c>
      <c r="AM1874" s="46" t="str">
        <f>IF(Table1[[#This Row],[Posting Date]]&lt;&gt;"",Table1[[#This Row],[Reference Number]],"")</f>
        <v/>
      </c>
      <c r="AN1874" s="46" t="str">
        <f>TRIM(Table1[[#This Row],[Line '#]])</f>
        <v/>
      </c>
      <c r="AO1874" s="46" t="str">
        <f>TRIM(Table1[[#This Row],[Account]])</f>
        <v/>
      </c>
      <c r="AP1874" s="46" t="str">
        <f>IF(Table1[[#This Row],[Posting Date]]&lt;&gt;"",$D$5,"")</f>
        <v/>
      </c>
      <c r="AQ1874" s="46" t="str">
        <f>TRIM(Table1[[#This Row],[Departments-Prgrams]])</f>
        <v/>
      </c>
      <c r="AR1874" s="46" t="str">
        <f>TRIM(Table1[[#This Row],[Grant]])</f>
        <v/>
      </c>
      <c r="AS1874" s="46" t="str">
        <f>TRIM(Table1[[#This Row],[Staff ID]])</f>
        <v/>
      </c>
      <c r="AT1874" s="46" t="str">
        <f>IF(TRIM(Table1[[#This Row],[Budget Code]])=0,"",TRIM(Table1[[#This Row],[Budget Code]]))</f>
        <v/>
      </c>
      <c r="AU1874" s="46" t="str">
        <f>IF(Table1[[#This Row],[Line Description]]&lt;&gt;"",Table1[[#This Row],[Line Description]],"")</f>
        <v/>
      </c>
      <c r="AV1874" s="46" t="str">
        <f>IF(Table1[[#This Row],[Cur_Amount Debit]]&gt;0,ROUND(Table1[[#This Row],[Cur_Amount Debit]],2),"")</f>
        <v/>
      </c>
      <c r="AW1874" s="46" t="str">
        <f>IF(Table1[[#This Row],[Cur_Amount Credit]]&gt;0,ROUND(Table1[[#This Row],[Cur_Amount Credit]],2),"")</f>
        <v/>
      </c>
      <c r="AX1874" s="46" t="str">
        <f>LEFT(Table1[[#This Row],[Cur]],3)</f>
        <v/>
      </c>
      <c r="AY1874" s="59"/>
      <c r="AZ1874" s="46"/>
      <c r="BA1874" s="46" t="str">
        <f>IF(Table1[[#This Row],[Cur]]&lt;&gt;"",IF(Table1[[#This Row],[Cur]]="USD","",ExchangeRate),"")</f>
        <v/>
      </c>
      <c r="BB1874" s="46" t="str">
        <f>IF(Table1[[#This Row],[Grant]]&lt;&gt;"",VLOOKUP(Table1[[#This Row],[Grant]],Grants!B:D,3),"")</f>
        <v/>
      </c>
      <c r="BC1874" s="46" t="str">
        <f>TRIM(Table1[[#This Row],[Vendor ID]])</f>
        <v/>
      </c>
      <c r="BD1874">
        <f>IF(Table1[[#This Row],[Reference Number]]=Q1873,BD1873,BD1873+1)</f>
        <v>0</v>
      </c>
    </row>
    <row r="1875" spans="1:56" ht="11.25" customHeight="1" x14ac:dyDescent="0.25">
      <c r="A1875" s="1"/>
      <c r="B1875" s="88" t="str">
        <f>IF(Table1[[#This Row],[Posting Date]]&lt;&gt;"",IF(Table1[[#This Row],[Reference Number]]=Q1874,B1874+1,1),"")</f>
        <v/>
      </c>
      <c r="C1875" s="61"/>
      <c r="D1875" s="61"/>
      <c r="E1875" s="138"/>
      <c r="F1875" s="141" t="str">
        <f>IFERROR(IF(VLOOKUP(Table1[[#This Row],[Budget Code Description]],Dimentions!$X$6:$AC$139,2,FALSE)="","",VLOOKUP(Table1[[#This Row],[Budget Code Description]],Dimentions!$X$6:$AC$139,2,FALSE)),"")</f>
        <v/>
      </c>
      <c r="G1875" s="141"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1" t="str">
        <f>IFERROR(VLOOKUP(Table1[[#This Row],[Budget Code Description]],Table6[#All],8,FALSE),"")</f>
        <v/>
      </c>
      <c r="L1875" s="63"/>
      <c r="M1875" s="65" t="str">
        <f>IFERROR(VLOOKUP(Table1[[#This Row],[Staff ID]],Table2[],2,FALSE),"")</f>
        <v/>
      </c>
      <c r="N1875" s="209" t="str">
        <f>IFERROR(IF(VLOOKUP(Table1[[#This Row],[Budget Code Description]],Dimentions!$X$6:$AC$134,4,FALSE)="","",VLOOKUP(Table1[[#This Row],[Budget Code Description]],Dimentions!$X$6:$AC$134,4,FALSE)),"")</f>
        <v/>
      </c>
      <c r="O1875" s="65" t="str">
        <f>IFERROR(VLOOKUP(Table1[[#This Row],[Vendor ID]],Table549[],2,FALSE),"")</f>
        <v/>
      </c>
      <c r="P1875" s="63"/>
      <c r="Q1875" s="141" t="str">
        <f>IF(Table1[[#This Row],[Posting Date]]&lt;&gt;"",$D$9,"")</f>
        <v/>
      </c>
      <c r="R1875" s="157" t="str">
        <f>IF(Table1[[#This Row],[Posting Date]]&lt;&gt;"",$D$10,"")</f>
        <v/>
      </c>
      <c r="S1875" s="66"/>
      <c r="T1875" s="63"/>
      <c r="U1875" s="67"/>
      <c r="V1875" s="67"/>
      <c r="W1875" s="67" t="str">
        <f t="shared" si="33"/>
        <v/>
      </c>
      <c r="X1875" s="159" t="str">
        <f>IF(E1875="","",(IF(Table1[[#This Row],[Cur]]="USD",Table1[[#This Row],[Cur_Amount Debit]],Table1[[#This Row],[Cur_Amount Debit]]/Table1[[#This Row],[Exchange Rate]])))</f>
        <v/>
      </c>
      <c r="Y1875" s="159" t="str">
        <f>IF(E1875="","",(IF(Table1[[#This Row],[Cur]]="USD",Table1[[#This Row],[Cur_Amount Credit]],Table1[[#This Row],[Cur_Amount Credit]]/ExchangeRate)))</f>
        <v/>
      </c>
      <c r="Z1875" s="201" t="str">
        <f>IF(E1875="","",(Table1[[#This Row],[Debit USD]]-Table1[[#This Row],[Credit USD]]))</f>
        <v/>
      </c>
      <c r="AA1875" s="226"/>
      <c r="AB1875" s="255"/>
      <c r="AC1875" s="1"/>
      <c r="AD1875" s="15"/>
      <c r="AE1875" s="15" t="str">
        <f>IF(AND(OR(Table1[[#This Row],[Account]]="15030",Table1[[#This Row],[Account]]="15035",Table1[[#This Row],[Account]]="20150"),Table1[[#This Row],[Vendor ID]]=""),1,"")</f>
        <v/>
      </c>
      <c r="AF1875" s="15"/>
      <c r="AG1875" s="15"/>
      <c r="AH1875" s="15"/>
      <c r="AI1875" s="46" t="str">
        <f>IF(Table1[[#This Row],[Posting Date]]&lt;&gt;"","GJ-"&amp;CountryID,"")</f>
        <v/>
      </c>
      <c r="AJ1875" s="59" t="str">
        <f>IF(Table1[[#This Row],[Posting Date]]&lt;&gt;"",Table1[[#This Row],[Posting Date]],"")</f>
        <v/>
      </c>
      <c r="AK1875" s="46"/>
      <c r="AL1875" s="46" t="str">
        <f>IF(Table1[[#This Row],[Description]]&lt;&gt;"",Table1[[#This Row],[Description]],"")</f>
        <v/>
      </c>
      <c r="AM1875" s="46" t="str">
        <f>IF(Table1[[#This Row],[Posting Date]]&lt;&gt;"",Table1[[#This Row],[Reference Number]],"")</f>
        <v/>
      </c>
      <c r="AN1875" s="46" t="str">
        <f>TRIM(Table1[[#This Row],[Line '#]])</f>
        <v/>
      </c>
      <c r="AO1875" s="46" t="str">
        <f>TRIM(Table1[[#This Row],[Account]])</f>
        <v/>
      </c>
      <c r="AP1875" s="46" t="str">
        <f>IF(Table1[[#This Row],[Posting Date]]&lt;&gt;"",$D$5,"")</f>
        <v/>
      </c>
      <c r="AQ1875" s="46" t="str">
        <f>TRIM(Table1[[#This Row],[Departments-Prgrams]])</f>
        <v/>
      </c>
      <c r="AR1875" s="46" t="str">
        <f>TRIM(Table1[[#This Row],[Grant]])</f>
        <v/>
      </c>
      <c r="AS1875" s="46" t="str">
        <f>TRIM(Table1[[#This Row],[Staff ID]])</f>
        <v/>
      </c>
      <c r="AT1875" s="46" t="str">
        <f>IF(TRIM(Table1[[#This Row],[Budget Code]])=0,"",TRIM(Table1[[#This Row],[Budget Code]]))</f>
        <v/>
      </c>
      <c r="AU1875" s="46" t="str">
        <f>IF(Table1[[#This Row],[Line Description]]&lt;&gt;"",Table1[[#This Row],[Line Description]],"")</f>
        <v/>
      </c>
      <c r="AV1875" s="46" t="str">
        <f>IF(Table1[[#This Row],[Cur_Amount Debit]]&gt;0,ROUND(Table1[[#This Row],[Cur_Amount Debit]],2),"")</f>
        <v/>
      </c>
      <c r="AW1875" s="46" t="str">
        <f>IF(Table1[[#This Row],[Cur_Amount Credit]]&gt;0,ROUND(Table1[[#This Row],[Cur_Amount Credit]],2),"")</f>
        <v/>
      </c>
      <c r="AX1875" s="46" t="str">
        <f>LEFT(Table1[[#This Row],[Cur]],3)</f>
        <v/>
      </c>
      <c r="AY1875" s="59"/>
      <c r="AZ1875" s="46"/>
      <c r="BA1875" s="46" t="str">
        <f>IF(Table1[[#This Row],[Cur]]&lt;&gt;"",IF(Table1[[#This Row],[Cur]]="USD","",ExchangeRate),"")</f>
        <v/>
      </c>
      <c r="BB1875" s="46" t="str">
        <f>IF(Table1[[#This Row],[Grant]]&lt;&gt;"",VLOOKUP(Table1[[#This Row],[Grant]],Grants!B:D,3),"")</f>
        <v/>
      </c>
      <c r="BC1875" s="46" t="str">
        <f>TRIM(Table1[[#This Row],[Vendor ID]])</f>
        <v/>
      </c>
      <c r="BD1875">
        <f>IF(Table1[[#This Row],[Reference Number]]=Q1874,BD1874,BD1874+1)</f>
        <v>0</v>
      </c>
    </row>
    <row r="1876" spans="1:56" ht="11.25" customHeight="1" x14ac:dyDescent="0.25">
      <c r="A1876" s="1"/>
      <c r="B1876" s="88" t="str">
        <f>IF(Table1[[#This Row],[Posting Date]]&lt;&gt;"",IF(Table1[[#This Row],[Reference Number]]=Q1875,B1875+1,1),"")</f>
        <v/>
      </c>
      <c r="C1876" s="61"/>
      <c r="D1876" s="61"/>
      <c r="E1876" s="138"/>
      <c r="F1876" s="141" t="str">
        <f>IFERROR(IF(VLOOKUP(Table1[[#This Row],[Budget Code Description]],Dimentions!$X$6:$AC$139,2,FALSE)="","",VLOOKUP(Table1[[#This Row],[Budget Code Description]],Dimentions!$X$6:$AC$139,2,FALSE)),"")</f>
        <v/>
      </c>
      <c r="G1876" s="141"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1" t="str">
        <f>IFERROR(VLOOKUP(Table1[[#This Row],[Budget Code Description]],Table6[#All],8,FALSE),"")</f>
        <v/>
      </c>
      <c r="L1876" s="63"/>
      <c r="M1876" s="65" t="str">
        <f>IFERROR(VLOOKUP(Table1[[#This Row],[Staff ID]],Table2[],2,FALSE),"")</f>
        <v/>
      </c>
      <c r="N1876" s="209" t="str">
        <f>IFERROR(IF(VLOOKUP(Table1[[#This Row],[Budget Code Description]],Dimentions!$X$6:$AC$134,4,FALSE)="","",VLOOKUP(Table1[[#This Row],[Budget Code Description]],Dimentions!$X$6:$AC$134,4,FALSE)),"")</f>
        <v/>
      </c>
      <c r="O1876" s="65" t="str">
        <f>IFERROR(VLOOKUP(Table1[[#This Row],[Vendor ID]],Table549[],2,FALSE),"")</f>
        <v/>
      </c>
      <c r="P1876" s="63"/>
      <c r="Q1876" s="141" t="str">
        <f>IF(Table1[[#This Row],[Posting Date]]&lt;&gt;"",$D$9,"")</f>
        <v/>
      </c>
      <c r="R1876" s="157" t="str">
        <f>IF(Table1[[#This Row],[Posting Date]]&lt;&gt;"",$D$10,"")</f>
        <v/>
      </c>
      <c r="S1876" s="66"/>
      <c r="T1876" s="63"/>
      <c r="U1876" s="67"/>
      <c r="V1876" s="67"/>
      <c r="W1876" s="67" t="str">
        <f t="shared" si="33"/>
        <v/>
      </c>
      <c r="X1876" s="159" t="str">
        <f>IF(E1876="","",(IF(Table1[[#This Row],[Cur]]="USD",Table1[[#This Row],[Cur_Amount Debit]],Table1[[#This Row],[Cur_Amount Debit]]/Table1[[#This Row],[Exchange Rate]])))</f>
        <v/>
      </c>
      <c r="Y1876" s="159" t="str">
        <f>IF(E1876="","",(IF(Table1[[#This Row],[Cur]]="USD",Table1[[#This Row],[Cur_Amount Credit]],Table1[[#This Row],[Cur_Amount Credit]]/ExchangeRate)))</f>
        <v/>
      </c>
      <c r="Z1876" s="201" t="str">
        <f>IF(E1876="","",(Table1[[#This Row],[Debit USD]]-Table1[[#This Row],[Credit USD]]))</f>
        <v/>
      </c>
      <c r="AA1876" s="226"/>
      <c r="AB1876" s="255"/>
      <c r="AC1876" s="1"/>
      <c r="AD1876" s="15"/>
      <c r="AE1876" s="15" t="str">
        <f>IF(AND(OR(Table1[[#This Row],[Account]]="15030",Table1[[#This Row],[Account]]="15035",Table1[[#This Row],[Account]]="20150"),Table1[[#This Row],[Vendor ID]]=""),1,"")</f>
        <v/>
      </c>
      <c r="AF1876" s="15"/>
      <c r="AG1876" s="15"/>
      <c r="AH1876" s="15"/>
      <c r="AI1876" s="46" t="str">
        <f>IF(Table1[[#This Row],[Posting Date]]&lt;&gt;"","GJ-"&amp;CountryID,"")</f>
        <v/>
      </c>
      <c r="AJ1876" s="59" t="str">
        <f>IF(Table1[[#This Row],[Posting Date]]&lt;&gt;"",Table1[[#This Row],[Posting Date]],"")</f>
        <v/>
      </c>
      <c r="AK1876" s="46"/>
      <c r="AL1876" s="46" t="str">
        <f>IF(Table1[[#This Row],[Description]]&lt;&gt;"",Table1[[#This Row],[Description]],"")</f>
        <v/>
      </c>
      <c r="AM1876" s="46" t="str">
        <f>IF(Table1[[#This Row],[Posting Date]]&lt;&gt;"",Table1[[#This Row],[Reference Number]],"")</f>
        <v/>
      </c>
      <c r="AN1876" s="46" t="str">
        <f>TRIM(Table1[[#This Row],[Line '#]])</f>
        <v/>
      </c>
      <c r="AO1876" s="46" t="str">
        <f>TRIM(Table1[[#This Row],[Account]])</f>
        <v/>
      </c>
      <c r="AP1876" s="46" t="str">
        <f>IF(Table1[[#This Row],[Posting Date]]&lt;&gt;"",$D$5,"")</f>
        <v/>
      </c>
      <c r="AQ1876" s="46" t="str">
        <f>TRIM(Table1[[#This Row],[Departments-Prgrams]])</f>
        <v/>
      </c>
      <c r="AR1876" s="46" t="str">
        <f>TRIM(Table1[[#This Row],[Grant]])</f>
        <v/>
      </c>
      <c r="AS1876" s="46" t="str">
        <f>TRIM(Table1[[#This Row],[Staff ID]])</f>
        <v/>
      </c>
      <c r="AT1876" s="46" t="str">
        <f>IF(TRIM(Table1[[#This Row],[Budget Code]])=0,"",TRIM(Table1[[#This Row],[Budget Code]]))</f>
        <v/>
      </c>
      <c r="AU1876" s="46" t="str">
        <f>IF(Table1[[#This Row],[Line Description]]&lt;&gt;"",Table1[[#This Row],[Line Description]],"")</f>
        <v/>
      </c>
      <c r="AV1876" s="46" t="str">
        <f>IF(Table1[[#This Row],[Cur_Amount Debit]]&gt;0,ROUND(Table1[[#This Row],[Cur_Amount Debit]],2),"")</f>
        <v/>
      </c>
      <c r="AW1876" s="46" t="str">
        <f>IF(Table1[[#This Row],[Cur_Amount Credit]]&gt;0,ROUND(Table1[[#This Row],[Cur_Amount Credit]],2),"")</f>
        <v/>
      </c>
      <c r="AX1876" s="46" t="str">
        <f>LEFT(Table1[[#This Row],[Cur]],3)</f>
        <v/>
      </c>
      <c r="AY1876" s="59"/>
      <c r="AZ1876" s="46"/>
      <c r="BA1876" s="46" t="str">
        <f>IF(Table1[[#This Row],[Cur]]&lt;&gt;"",IF(Table1[[#This Row],[Cur]]="USD","",ExchangeRate),"")</f>
        <v/>
      </c>
      <c r="BB1876" s="46" t="str">
        <f>IF(Table1[[#This Row],[Grant]]&lt;&gt;"",VLOOKUP(Table1[[#This Row],[Grant]],Grants!B:D,3),"")</f>
        <v/>
      </c>
      <c r="BC1876" s="46" t="str">
        <f>TRIM(Table1[[#This Row],[Vendor ID]])</f>
        <v/>
      </c>
      <c r="BD1876">
        <f>IF(Table1[[#This Row],[Reference Number]]=Q1875,BD1875,BD1875+1)</f>
        <v>0</v>
      </c>
    </row>
    <row r="1877" spans="1:56" ht="11.25" customHeight="1" x14ac:dyDescent="0.25">
      <c r="A1877" s="1"/>
      <c r="B1877" s="88" t="str">
        <f>IF(Table1[[#This Row],[Posting Date]]&lt;&gt;"",IF(Table1[[#This Row],[Reference Number]]=Q1876,B1876+1,1),"")</f>
        <v/>
      </c>
      <c r="C1877" s="61"/>
      <c r="D1877" s="61"/>
      <c r="E1877" s="138"/>
      <c r="F1877" s="141" t="str">
        <f>IFERROR(IF(VLOOKUP(Table1[[#This Row],[Budget Code Description]],Dimentions!$X$6:$AC$139,2,FALSE)="","",VLOOKUP(Table1[[#This Row],[Budget Code Description]],Dimentions!$X$6:$AC$139,2,FALSE)),"")</f>
        <v/>
      </c>
      <c r="G1877" s="141"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1" t="str">
        <f>IFERROR(VLOOKUP(Table1[[#This Row],[Budget Code Description]],Table6[#All],8,FALSE),"")</f>
        <v/>
      </c>
      <c r="L1877" s="63"/>
      <c r="M1877" s="65" t="str">
        <f>IFERROR(VLOOKUP(Table1[[#This Row],[Staff ID]],Table2[],2,FALSE),"")</f>
        <v/>
      </c>
      <c r="N1877" s="209" t="str">
        <f>IFERROR(IF(VLOOKUP(Table1[[#This Row],[Budget Code Description]],Dimentions!$X$6:$AC$134,4,FALSE)="","",VLOOKUP(Table1[[#This Row],[Budget Code Description]],Dimentions!$X$6:$AC$134,4,FALSE)),"")</f>
        <v/>
      </c>
      <c r="O1877" s="65" t="str">
        <f>IFERROR(VLOOKUP(Table1[[#This Row],[Vendor ID]],Table549[],2,FALSE),"")</f>
        <v/>
      </c>
      <c r="P1877" s="63"/>
      <c r="Q1877" s="141" t="str">
        <f>IF(Table1[[#This Row],[Posting Date]]&lt;&gt;"",$D$9,"")</f>
        <v/>
      </c>
      <c r="R1877" s="157" t="str">
        <f>IF(Table1[[#This Row],[Posting Date]]&lt;&gt;"",$D$10,"")</f>
        <v/>
      </c>
      <c r="S1877" s="66"/>
      <c r="T1877" s="63"/>
      <c r="U1877" s="67"/>
      <c r="V1877" s="67"/>
      <c r="W1877" s="67" t="str">
        <f t="shared" si="33"/>
        <v/>
      </c>
      <c r="X1877" s="159" t="str">
        <f>IF(E1877="","",(IF(Table1[[#This Row],[Cur]]="USD",Table1[[#This Row],[Cur_Amount Debit]],Table1[[#This Row],[Cur_Amount Debit]]/Table1[[#This Row],[Exchange Rate]])))</f>
        <v/>
      </c>
      <c r="Y1877" s="159" t="str">
        <f>IF(E1877="","",(IF(Table1[[#This Row],[Cur]]="USD",Table1[[#This Row],[Cur_Amount Credit]],Table1[[#This Row],[Cur_Amount Credit]]/ExchangeRate)))</f>
        <v/>
      </c>
      <c r="Z1877" s="201" t="str">
        <f>IF(E1877="","",(Table1[[#This Row],[Debit USD]]-Table1[[#This Row],[Credit USD]]))</f>
        <v/>
      </c>
      <c r="AA1877" s="226"/>
      <c r="AB1877" s="255"/>
      <c r="AC1877" s="1"/>
      <c r="AD1877" s="15"/>
      <c r="AE1877" s="15" t="str">
        <f>IF(AND(OR(Table1[[#This Row],[Account]]="15030",Table1[[#This Row],[Account]]="15035",Table1[[#This Row],[Account]]="20150"),Table1[[#This Row],[Vendor ID]]=""),1,"")</f>
        <v/>
      </c>
      <c r="AF1877" s="15"/>
      <c r="AG1877" s="15"/>
      <c r="AH1877" s="15"/>
      <c r="AI1877" s="46" t="str">
        <f>IF(Table1[[#This Row],[Posting Date]]&lt;&gt;"","GJ-"&amp;CountryID,"")</f>
        <v/>
      </c>
      <c r="AJ1877" s="59" t="str">
        <f>IF(Table1[[#This Row],[Posting Date]]&lt;&gt;"",Table1[[#This Row],[Posting Date]],"")</f>
        <v/>
      </c>
      <c r="AK1877" s="46"/>
      <c r="AL1877" s="46" t="str">
        <f>IF(Table1[[#This Row],[Description]]&lt;&gt;"",Table1[[#This Row],[Description]],"")</f>
        <v/>
      </c>
      <c r="AM1877" s="46" t="str">
        <f>IF(Table1[[#This Row],[Posting Date]]&lt;&gt;"",Table1[[#This Row],[Reference Number]],"")</f>
        <v/>
      </c>
      <c r="AN1877" s="46" t="str">
        <f>TRIM(Table1[[#This Row],[Line '#]])</f>
        <v/>
      </c>
      <c r="AO1877" s="46" t="str">
        <f>TRIM(Table1[[#This Row],[Account]])</f>
        <v/>
      </c>
      <c r="AP1877" s="46" t="str">
        <f>IF(Table1[[#This Row],[Posting Date]]&lt;&gt;"",$D$5,"")</f>
        <v/>
      </c>
      <c r="AQ1877" s="46" t="str">
        <f>TRIM(Table1[[#This Row],[Departments-Prgrams]])</f>
        <v/>
      </c>
      <c r="AR1877" s="46" t="str">
        <f>TRIM(Table1[[#This Row],[Grant]])</f>
        <v/>
      </c>
      <c r="AS1877" s="46" t="str">
        <f>TRIM(Table1[[#This Row],[Staff ID]])</f>
        <v/>
      </c>
      <c r="AT1877" s="46" t="str">
        <f>IF(TRIM(Table1[[#This Row],[Budget Code]])=0,"",TRIM(Table1[[#This Row],[Budget Code]]))</f>
        <v/>
      </c>
      <c r="AU1877" s="46" t="str">
        <f>IF(Table1[[#This Row],[Line Description]]&lt;&gt;"",Table1[[#This Row],[Line Description]],"")</f>
        <v/>
      </c>
      <c r="AV1877" s="46" t="str">
        <f>IF(Table1[[#This Row],[Cur_Amount Debit]]&gt;0,ROUND(Table1[[#This Row],[Cur_Amount Debit]],2),"")</f>
        <v/>
      </c>
      <c r="AW1877" s="46" t="str">
        <f>IF(Table1[[#This Row],[Cur_Amount Credit]]&gt;0,ROUND(Table1[[#This Row],[Cur_Amount Credit]],2),"")</f>
        <v/>
      </c>
      <c r="AX1877" s="46" t="str">
        <f>LEFT(Table1[[#This Row],[Cur]],3)</f>
        <v/>
      </c>
      <c r="AY1877" s="59"/>
      <c r="AZ1877" s="46"/>
      <c r="BA1877" s="46" t="str">
        <f>IF(Table1[[#This Row],[Cur]]&lt;&gt;"",IF(Table1[[#This Row],[Cur]]="USD","",ExchangeRate),"")</f>
        <v/>
      </c>
      <c r="BB1877" s="46" t="str">
        <f>IF(Table1[[#This Row],[Grant]]&lt;&gt;"",VLOOKUP(Table1[[#This Row],[Grant]],Grants!B:D,3),"")</f>
        <v/>
      </c>
      <c r="BC1877" s="46" t="str">
        <f>TRIM(Table1[[#This Row],[Vendor ID]])</f>
        <v/>
      </c>
      <c r="BD1877">
        <f>IF(Table1[[#This Row],[Reference Number]]=Q1876,BD1876,BD1876+1)</f>
        <v>0</v>
      </c>
    </row>
    <row r="1878" spans="1:56" ht="11.25" customHeight="1" x14ac:dyDescent="0.25">
      <c r="A1878" s="1"/>
      <c r="B1878" s="88" t="str">
        <f>IF(Table1[[#This Row],[Posting Date]]&lt;&gt;"",IF(Table1[[#This Row],[Reference Number]]=Q1877,B1877+1,1),"")</f>
        <v/>
      </c>
      <c r="C1878" s="61"/>
      <c r="D1878" s="61"/>
      <c r="E1878" s="138"/>
      <c r="F1878" s="141" t="str">
        <f>IFERROR(IF(VLOOKUP(Table1[[#This Row],[Budget Code Description]],Dimentions!$X$6:$AC$139,2,FALSE)="","",VLOOKUP(Table1[[#This Row],[Budget Code Description]],Dimentions!$X$6:$AC$139,2,FALSE)),"")</f>
        <v/>
      </c>
      <c r="G1878" s="141"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1" t="str">
        <f>IFERROR(VLOOKUP(Table1[[#This Row],[Budget Code Description]],Table6[#All],8,FALSE),"")</f>
        <v/>
      </c>
      <c r="L1878" s="63"/>
      <c r="M1878" s="65" t="str">
        <f>IFERROR(VLOOKUP(Table1[[#This Row],[Staff ID]],Table2[],2,FALSE),"")</f>
        <v/>
      </c>
      <c r="N1878" s="209" t="str">
        <f>IFERROR(IF(VLOOKUP(Table1[[#This Row],[Budget Code Description]],Dimentions!$X$6:$AC$134,4,FALSE)="","",VLOOKUP(Table1[[#This Row],[Budget Code Description]],Dimentions!$X$6:$AC$134,4,FALSE)),"")</f>
        <v/>
      </c>
      <c r="O1878" s="65" t="str">
        <f>IFERROR(VLOOKUP(Table1[[#This Row],[Vendor ID]],Table549[],2,FALSE),"")</f>
        <v/>
      </c>
      <c r="P1878" s="63"/>
      <c r="Q1878" s="141" t="str">
        <f>IF(Table1[[#This Row],[Posting Date]]&lt;&gt;"",$D$9,"")</f>
        <v/>
      </c>
      <c r="R1878" s="157" t="str">
        <f>IF(Table1[[#This Row],[Posting Date]]&lt;&gt;"",$D$10,"")</f>
        <v/>
      </c>
      <c r="S1878" s="66"/>
      <c r="T1878" s="63"/>
      <c r="U1878" s="67"/>
      <c r="V1878" s="67"/>
      <c r="W1878" s="67" t="str">
        <f t="shared" si="33"/>
        <v/>
      </c>
      <c r="X1878" s="159" t="str">
        <f>IF(E1878="","",(IF(Table1[[#This Row],[Cur]]="USD",Table1[[#This Row],[Cur_Amount Debit]],Table1[[#This Row],[Cur_Amount Debit]]/Table1[[#This Row],[Exchange Rate]])))</f>
        <v/>
      </c>
      <c r="Y1878" s="159" t="str">
        <f>IF(E1878="","",(IF(Table1[[#This Row],[Cur]]="USD",Table1[[#This Row],[Cur_Amount Credit]],Table1[[#This Row],[Cur_Amount Credit]]/ExchangeRate)))</f>
        <v/>
      </c>
      <c r="Z1878" s="201" t="str">
        <f>IF(E1878="","",(Table1[[#This Row],[Debit USD]]-Table1[[#This Row],[Credit USD]]))</f>
        <v/>
      </c>
      <c r="AA1878" s="226"/>
      <c r="AB1878" s="255"/>
      <c r="AC1878" s="1"/>
      <c r="AD1878" s="15"/>
      <c r="AE1878" s="15" t="str">
        <f>IF(AND(OR(Table1[[#This Row],[Account]]="15030",Table1[[#This Row],[Account]]="15035",Table1[[#This Row],[Account]]="20150"),Table1[[#This Row],[Vendor ID]]=""),1,"")</f>
        <v/>
      </c>
      <c r="AF1878" s="15"/>
      <c r="AG1878" s="15"/>
      <c r="AH1878" s="15"/>
      <c r="AI1878" s="46" t="str">
        <f>IF(Table1[[#This Row],[Posting Date]]&lt;&gt;"","GJ-"&amp;CountryID,"")</f>
        <v/>
      </c>
      <c r="AJ1878" s="59" t="str">
        <f>IF(Table1[[#This Row],[Posting Date]]&lt;&gt;"",Table1[[#This Row],[Posting Date]],"")</f>
        <v/>
      </c>
      <c r="AK1878" s="46"/>
      <c r="AL1878" s="46" t="str">
        <f>IF(Table1[[#This Row],[Description]]&lt;&gt;"",Table1[[#This Row],[Description]],"")</f>
        <v/>
      </c>
      <c r="AM1878" s="46" t="str">
        <f>IF(Table1[[#This Row],[Posting Date]]&lt;&gt;"",Table1[[#This Row],[Reference Number]],"")</f>
        <v/>
      </c>
      <c r="AN1878" s="46" t="str">
        <f>TRIM(Table1[[#This Row],[Line '#]])</f>
        <v/>
      </c>
      <c r="AO1878" s="46" t="str">
        <f>TRIM(Table1[[#This Row],[Account]])</f>
        <v/>
      </c>
      <c r="AP1878" s="46" t="str">
        <f>IF(Table1[[#This Row],[Posting Date]]&lt;&gt;"",$D$5,"")</f>
        <v/>
      </c>
      <c r="AQ1878" s="46" t="str">
        <f>TRIM(Table1[[#This Row],[Departments-Prgrams]])</f>
        <v/>
      </c>
      <c r="AR1878" s="46" t="str">
        <f>TRIM(Table1[[#This Row],[Grant]])</f>
        <v/>
      </c>
      <c r="AS1878" s="46" t="str">
        <f>TRIM(Table1[[#This Row],[Staff ID]])</f>
        <v/>
      </c>
      <c r="AT1878" s="46" t="str">
        <f>IF(TRIM(Table1[[#This Row],[Budget Code]])=0,"",TRIM(Table1[[#This Row],[Budget Code]]))</f>
        <v/>
      </c>
      <c r="AU1878" s="46" t="str">
        <f>IF(Table1[[#This Row],[Line Description]]&lt;&gt;"",Table1[[#This Row],[Line Description]],"")</f>
        <v/>
      </c>
      <c r="AV1878" s="46" t="str">
        <f>IF(Table1[[#This Row],[Cur_Amount Debit]]&gt;0,ROUND(Table1[[#This Row],[Cur_Amount Debit]],2),"")</f>
        <v/>
      </c>
      <c r="AW1878" s="46" t="str">
        <f>IF(Table1[[#This Row],[Cur_Amount Credit]]&gt;0,ROUND(Table1[[#This Row],[Cur_Amount Credit]],2),"")</f>
        <v/>
      </c>
      <c r="AX1878" s="46" t="str">
        <f>LEFT(Table1[[#This Row],[Cur]],3)</f>
        <v/>
      </c>
      <c r="AY1878" s="59"/>
      <c r="AZ1878" s="46"/>
      <c r="BA1878" s="46" t="str">
        <f>IF(Table1[[#This Row],[Cur]]&lt;&gt;"",IF(Table1[[#This Row],[Cur]]="USD","",ExchangeRate),"")</f>
        <v/>
      </c>
      <c r="BB1878" s="46" t="str">
        <f>IF(Table1[[#This Row],[Grant]]&lt;&gt;"",VLOOKUP(Table1[[#This Row],[Grant]],Grants!B:D,3),"")</f>
        <v/>
      </c>
      <c r="BC1878" s="46" t="str">
        <f>TRIM(Table1[[#This Row],[Vendor ID]])</f>
        <v/>
      </c>
      <c r="BD1878">
        <f>IF(Table1[[#This Row],[Reference Number]]=Q1877,BD1877,BD1877+1)</f>
        <v>0</v>
      </c>
    </row>
    <row r="1879" spans="1:56" ht="11.25" customHeight="1" x14ac:dyDescent="0.25">
      <c r="A1879" s="1"/>
      <c r="B1879" s="88" t="str">
        <f>IF(Table1[[#This Row],[Posting Date]]&lt;&gt;"",IF(Table1[[#This Row],[Reference Number]]=Q1878,B1878+1,1),"")</f>
        <v/>
      </c>
      <c r="C1879" s="61"/>
      <c r="D1879" s="61"/>
      <c r="E1879" s="138"/>
      <c r="F1879" s="141" t="str">
        <f>IFERROR(IF(VLOOKUP(Table1[[#This Row],[Budget Code Description]],Dimentions!$X$6:$AC$139,2,FALSE)="","",VLOOKUP(Table1[[#This Row],[Budget Code Description]],Dimentions!$X$6:$AC$139,2,FALSE)),"")</f>
        <v/>
      </c>
      <c r="G1879" s="141"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1" t="str">
        <f>IFERROR(VLOOKUP(Table1[[#This Row],[Budget Code Description]],Table6[#All],8,FALSE),"")</f>
        <v/>
      </c>
      <c r="L1879" s="63"/>
      <c r="M1879" s="65" t="str">
        <f>IFERROR(VLOOKUP(Table1[[#This Row],[Staff ID]],Table2[],2,FALSE),"")</f>
        <v/>
      </c>
      <c r="N1879" s="209" t="str">
        <f>IFERROR(IF(VLOOKUP(Table1[[#This Row],[Budget Code Description]],Dimentions!$X$6:$AC$134,4,FALSE)="","",VLOOKUP(Table1[[#This Row],[Budget Code Description]],Dimentions!$X$6:$AC$134,4,FALSE)),"")</f>
        <v/>
      </c>
      <c r="O1879" s="65" t="str">
        <f>IFERROR(VLOOKUP(Table1[[#This Row],[Vendor ID]],Table549[],2,FALSE),"")</f>
        <v/>
      </c>
      <c r="P1879" s="63"/>
      <c r="Q1879" s="141" t="str">
        <f>IF(Table1[[#This Row],[Posting Date]]&lt;&gt;"",$D$9,"")</f>
        <v/>
      </c>
      <c r="R1879" s="157" t="str">
        <f>IF(Table1[[#This Row],[Posting Date]]&lt;&gt;"",$D$10,"")</f>
        <v/>
      </c>
      <c r="S1879" s="66"/>
      <c r="T1879" s="63"/>
      <c r="U1879" s="67"/>
      <c r="V1879" s="67"/>
      <c r="W1879" s="67" t="str">
        <f t="shared" si="33"/>
        <v/>
      </c>
      <c r="X1879" s="159" t="str">
        <f>IF(E1879="","",(IF(Table1[[#This Row],[Cur]]="USD",Table1[[#This Row],[Cur_Amount Debit]],Table1[[#This Row],[Cur_Amount Debit]]/Table1[[#This Row],[Exchange Rate]])))</f>
        <v/>
      </c>
      <c r="Y1879" s="159" t="str">
        <f>IF(E1879="","",(IF(Table1[[#This Row],[Cur]]="USD",Table1[[#This Row],[Cur_Amount Credit]],Table1[[#This Row],[Cur_Amount Credit]]/ExchangeRate)))</f>
        <v/>
      </c>
      <c r="Z1879" s="201" t="str">
        <f>IF(E1879="","",(Table1[[#This Row],[Debit USD]]-Table1[[#This Row],[Credit USD]]))</f>
        <v/>
      </c>
      <c r="AA1879" s="226"/>
      <c r="AB1879" s="255"/>
      <c r="AC1879" s="1"/>
      <c r="AD1879" s="15"/>
      <c r="AE1879" s="15" t="str">
        <f>IF(AND(OR(Table1[[#This Row],[Account]]="15030",Table1[[#This Row],[Account]]="15035",Table1[[#This Row],[Account]]="20150"),Table1[[#This Row],[Vendor ID]]=""),1,"")</f>
        <v/>
      </c>
      <c r="AF1879" s="15"/>
      <c r="AG1879" s="15"/>
      <c r="AH1879" s="15"/>
      <c r="AI1879" s="46" t="str">
        <f>IF(Table1[[#This Row],[Posting Date]]&lt;&gt;"","GJ-"&amp;CountryID,"")</f>
        <v/>
      </c>
      <c r="AJ1879" s="59" t="str">
        <f>IF(Table1[[#This Row],[Posting Date]]&lt;&gt;"",Table1[[#This Row],[Posting Date]],"")</f>
        <v/>
      </c>
      <c r="AK1879" s="46"/>
      <c r="AL1879" s="46" t="str">
        <f>IF(Table1[[#This Row],[Description]]&lt;&gt;"",Table1[[#This Row],[Description]],"")</f>
        <v/>
      </c>
      <c r="AM1879" s="46" t="str">
        <f>IF(Table1[[#This Row],[Posting Date]]&lt;&gt;"",Table1[[#This Row],[Reference Number]],"")</f>
        <v/>
      </c>
      <c r="AN1879" s="46" t="str">
        <f>TRIM(Table1[[#This Row],[Line '#]])</f>
        <v/>
      </c>
      <c r="AO1879" s="46" t="str">
        <f>TRIM(Table1[[#This Row],[Account]])</f>
        <v/>
      </c>
      <c r="AP1879" s="46" t="str">
        <f>IF(Table1[[#This Row],[Posting Date]]&lt;&gt;"",$D$5,"")</f>
        <v/>
      </c>
      <c r="AQ1879" s="46" t="str">
        <f>TRIM(Table1[[#This Row],[Departments-Prgrams]])</f>
        <v/>
      </c>
      <c r="AR1879" s="46" t="str">
        <f>TRIM(Table1[[#This Row],[Grant]])</f>
        <v/>
      </c>
      <c r="AS1879" s="46" t="str">
        <f>TRIM(Table1[[#This Row],[Staff ID]])</f>
        <v/>
      </c>
      <c r="AT1879" s="46" t="str">
        <f>IF(TRIM(Table1[[#This Row],[Budget Code]])=0,"",TRIM(Table1[[#This Row],[Budget Code]]))</f>
        <v/>
      </c>
      <c r="AU1879" s="46" t="str">
        <f>IF(Table1[[#This Row],[Line Description]]&lt;&gt;"",Table1[[#This Row],[Line Description]],"")</f>
        <v/>
      </c>
      <c r="AV1879" s="46" t="str">
        <f>IF(Table1[[#This Row],[Cur_Amount Debit]]&gt;0,ROUND(Table1[[#This Row],[Cur_Amount Debit]],2),"")</f>
        <v/>
      </c>
      <c r="AW1879" s="46" t="str">
        <f>IF(Table1[[#This Row],[Cur_Amount Credit]]&gt;0,ROUND(Table1[[#This Row],[Cur_Amount Credit]],2),"")</f>
        <v/>
      </c>
      <c r="AX1879" s="46" t="str">
        <f>LEFT(Table1[[#This Row],[Cur]],3)</f>
        <v/>
      </c>
      <c r="AY1879" s="59"/>
      <c r="AZ1879" s="46"/>
      <c r="BA1879" s="46" t="str">
        <f>IF(Table1[[#This Row],[Cur]]&lt;&gt;"",IF(Table1[[#This Row],[Cur]]="USD","",ExchangeRate),"")</f>
        <v/>
      </c>
      <c r="BB1879" s="46" t="str">
        <f>IF(Table1[[#This Row],[Grant]]&lt;&gt;"",VLOOKUP(Table1[[#This Row],[Grant]],Grants!B:D,3),"")</f>
        <v/>
      </c>
      <c r="BC1879" s="46" t="str">
        <f>TRIM(Table1[[#This Row],[Vendor ID]])</f>
        <v/>
      </c>
      <c r="BD1879">
        <f>IF(Table1[[#This Row],[Reference Number]]=Q1878,BD1878,BD1878+1)</f>
        <v>0</v>
      </c>
    </row>
    <row r="1880" spans="1:56" ht="11.25" customHeight="1" x14ac:dyDescent="0.25">
      <c r="A1880" s="1"/>
      <c r="B1880" s="88" t="str">
        <f>IF(Table1[[#This Row],[Posting Date]]&lt;&gt;"",IF(Table1[[#This Row],[Reference Number]]=Q1879,B1879+1,1),"")</f>
        <v/>
      </c>
      <c r="C1880" s="61"/>
      <c r="D1880" s="61"/>
      <c r="E1880" s="138"/>
      <c r="F1880" s="141" t="str">
        <f>IFERROR(IF(VLOOKUP(Table1[[#This Row],[Budget Code Description]],Dimentions!$X$6:$AC$139,2,FALSE)="","",VLOOKUP(Table1[[#This Row],[Budget Code Description]],Dimentions!$X$6:$AC$139,2,FALSE)),"")</f>
        <v/>
      </c>
      <c r="G1880" s="141"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1" t="str">
        <f>IFERROR(VLOOKUP(Table1[[#This Row],[Budget Code Description]],Table6[#All],8,FALSE),"")</f>
        <v/>
      </c>
      <c r="L1880" s="63"/>
      <c r="M1880" s="65" t="str">
        <f>IFERROR(VLOOKUP(Table1[[#This Row],[Staff ID]],Table2[],2,FALSE),"")</f>
        <v/>
      </c>
      <c r="N1880" s="209" t="str">
        <f>IFERROR(IF(VLOOKUP(Table1[[#This Row],[Budget Code Description]],Dimentions!$X$6:$AC$134,4,FALSE)="","",VLOOKUP(Table1[[#This Row],[Budget Code Description]],Dimentions!$X$6:$AC$134,4,FALSE)),"")</f>
        <v/>
      </c>
      <c r="O1880" s="65" t="str">
        <f>IFERROR(VLOOKUP(Table1[[#This Row],[Vendor ID]],Table549[],2,FALSE),"")</f>
        <v/>
      </c>
      <c r="P1880" s="63"/>
      <c r="Q1880" s="141" t="str">
        <f>IF(Table1[[#This Row],[Posting Date]]&lt;&gt;"",$D$9,"")</f>
        <v/>
      </c>
      <c r="R1880" s="157" t="str">
        <f>IF(Table1[[#This Row],[Posting Date]]&lt;&gt;"",$D$10,"")</f>
        <v/>
      </c>
      <c r="S1880" s="66"/>
      <c r="T1880" s="63"/>
      <c r="U1880" s="67"/>
      <c r="V1880" s="67"/>
      <c r="W1880" s="67" t="str">
        <f t="shared" si="33"/>
        <v/>
      </c>
      <c r="X1880" s="159" t="str">
        <f>IF(E1880="","",(IF(Table1[[#This Row],[Cur]]="USD",Table1[[#This Row],[Cur_Amount Debit]],Table1[[#This Row],[Cur_Amount Debit]]/Table1[[#This Row],[Exchange Rate]])))</f>
        <v/>
      </c>
      <c r="Y1880" s="159" t="str">
        <f>IF(E1880="","",(IF(Table1[[#This Row],[Cur]]="USD",Table1[[#This Row],[Cur_Amount Credit]],Table1[[#This Row],[Cur_Amount Credit]]/ExchangeRate)))</f>
        <v/>
      </c>
      <c r="Z1880" s="201" t="str">
        <f>IF(E1880="","",(Table1[[#This Row],[Debit USD]]-Table1[[#This Row],[Credit USD]]))</f>
        <v/>
      </c>
      <c r="AA1880" s="226"/>
      <c r="AB1880" s="255"/>
      <c r="AC1880" s="1"/>
      <c r="AD1880" s="15"/>
      <c r="AE1880" s="15" t="str">
        <f>IF(AND(OR(Table1[[#This Row],[Account]]="15030",Table1[[#This Row],[Account]]="15035",Table1[[#This Row],[Account]]="20150"),Table1[[#This Row],[Vendor ID]]=""),1,"")</f>
        <v/>
      </c>
      <c r="AF1880" s="15"/>
      <c r="AG1880" s="15"/>
      <c r="AH1880" s="15"/>
      <c r="AI1880" s="46" t="str">
        <f>IF(Table1[[#This Row],[Posting Date]]&lt;&gt;"","GJ-"&amp;CountryID,"")</f>
        <v/>
      </c>
      <c r="AJ1880" s="59" t="str">
        <f>IF(Table1[[#This Row],[Posting Date]]&lt;&gt;"",Table1[[#This Row],[Posting Date]],"")</f>
        <v/>
      </c>
      <c r="AK1880" s="46"/>
      <c r="AL1880" s="46" t="str">
        <f>IF(Table1[[#This Row],[Description]]&lt;&gt;"",Table1[[#This Row],[Description]],"")</f>
        <v/>
      </c>
      <c r="AM1880" s="46" t="str">
        <f>IF(Table1[[#This Row],[Posting Date]]&lt;&gt;"",Table1[[#This Row],[Reference Number]],"")</f>
        <v/>
      </c>
      <c r="AN1880" s="46" t="str">
        <f>TRIM(Table1[[#This Row],[Line '#]])</f>
        <v/>
      </c>
      <c r="AO1880" s="46" t="str">
        <f>TRIM(Table1[[#This Row],[Account]])</f>
        <v/>
      </c>
      <c r="AP1880" s="46" t="str">
        <f>IF(Table1[[#This Row],[Posting Date]]&lt;&gt;"",$D$5,"")</f>
        <v/>
      </c>
      <c r="AQ1880" s="46" t="str">
        <f>TRIM(Table1[[#This Row],[Departments-Prgrams]])</f>
        <v/>
      </c>
      <c r="AR1880" s="46" t="str">
        <f>TRIM(Table1[[#This Row],[Grant]])</f>
        <v/>
      </c>
      <c r="AS1880" s="46" t="str">
        <f>TRIM(Table1[[#This Row],[Staff ID]])</f>
        <v/>
      </c>
      <c r="AT1880" s="46" t="str">
        <f>IF(TRIM(Table1[[#This Row],[Budget Code]])=0,"",TRIM(Table1[[#This Row],[Budget Code]]))</f>
        <v/>
      </c>
      <c r="AU1880" s="46" t="str">
        <f>IF(Table1[[#This Row],[Line Description]]&lt;&gt;"",Table1[[#This Row],[Line Description]],"")</f>
        <v/>
      </c>
      <c r="AV1880" s="46" t="str">
        <f>IF(Table1[[#This Row],[Cur_Amount Debit]]&gt;0,ROUND(Table1[[#This Row],[Cur_Amount Debit]],2),"")</f>
        <v/>
      </c>
      <c r="AW1880" s="46" t="str">
        <f>IF(Table1[[#This Row],[Cur_Amount Credit]]&gt;0,ROUND(Table1[[#This Row],[Cur_Amount Credit]],2),"")</f>
        <v/>
      </c>
      <c r="AX1880" s="46" t="str">
        <f>LEFT(Table1[[#This Row],[Cur]],3)</f>
        <v/>
      </c>
      <c r="AY1880" s="59"/>
      <c r="AZ1880" s="46"/>
      <c r="BA1880" s="46" t="str">
        <f>IF(Table1[[#This Row],[Cur]]&lt;&gt;"",IF(Table1[[#This Row],[Cur]]="USD","",ExchangeRate),"")</f>
        <v/>
      </c>
      <c r="BB1880" s="46" t="str">
        <f>IF(Table1[[#This Row],[Grant]]&lt;&gt;"",VLOOKUP(Table1[[#This Row],[Grant]],Grants!B:D,3),"")</f>
        <v/>
      </c>
      <c r="BC1880" s="46" t="str">
        <f>TRIM(Table1[[#This Row],[Vendor ID]])</f>
        <v/>
      </c>
      <c r="BD1880">
        <f>IF(Table1[[#This Row],[Reference Number]]=Q1879,BD1879,BD1879+1)</f>
        <v>0</v>
      </c>
    </row>
    <row r="1881" spans="1:56" ht="11.25" customHeight="1" x14ac:dyDescent="0.25">
      <c r="A1881" s="1"/>
      <c r="B1881" s="88" t="str">
        <f>IF(Table1[[#This Row],[Posting Date]]&lt;&gt;"",IF(Table1[[#This Row],[Reference Number]]=Q1880,B1880+1,1),"")</f>
        <v/>
      </c>
      <c r="C1881" s="61"/>
      <c r="D1881" s="61"/>
      <c r="E1881" s="138"/>
      <c r="F1881" s="141" t="str">
        <f>IFERROR(IF(VLOOKUP(Table1[[#This Row],[Budget Code Description]],Dimentions!$X$6:$AC$139,2,FALSE)="","",VLOOKUP(Table1[[#This Row],[Budget Code Description]],Dimentions!$X$6:$AC$139,2,FALSE)),"")</f>
        <v/>
      </c>
      <c r="G1881" s="141"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1" t="str">
        <f>IFERROR(VLOOKUP(Table1[[#This Row],[Budget Code Description]],Table6[#All],8,FALSE),"")</f>
        <v/>
      </c>
      <c r="L1881" s="63"/>
      <c r="M1881" s="65" t="str">
        <f>IFERROR(VLOOKUP(Table1[[#This Row],[Staff ID]],Table2[],2,FALSE),"")</f>
        <v/>
      </c>
      <c r="N1881" s="209" t="str">
        <f>IFERROR(IF(VLOOKUP(Table1[[#This Row],[Budget Code Description]],Dimentions!$X$6:$AC$134,4,FALSE)="","",VLOOKUP(Table1[[#This Row],[Budget Code Description]],Dimentions!$X$6:$AC$134,4,FALSE)),"")</f>
        <v/>
      </c>
      <c r="O1881" s="65" t="str">
        <f>IFERROR(VLOOKUP(Table1[[#This Row],[Vendor ID]],Table549[],2,FALSE),"")</f>
        <v/>
      </c>
      <c r="P1881" s="63"/>
      <c r="Q1881" s="141" t="str">
        <f>IF(Table1[[#This Row],[Posting Date]]&lt;&gt;"",$D$9,"")</f>
        <v/>
      </c>
      <c r="R1881" s="157" t="str">
        <f>IF(Table1[[#This Row],[Posting Date]]&lt;&gt;"",$D$10,"")</f>
        <v/>
      </c>
      <c r="S1881" s="66"/>
      <c r="T1881" s="63"/>
      <c r="U1881" s="67"/>
      <c r="V1881" s="67"/>
      <c r="W1881" s="67" t="str">
        <f t="shared" si="33"/>
        <v/>
      </c>
      <c r="X1881" s="159" t="str">
        <f>IF(E1881="","",(IF(Table1[[#This Row],[Cur]]="USD",Table1[[#This Row],[Cur_Amount Debit]],Table1[[#This Row],[Cur_Amount Debit]]/Table1[[#This Row],[Exchange Rate]])))</f>
        <v/>
      </c>
      <c r="Y1881" s="159" t="str">
        <f>IF(E1881="","",(IF(Table1[[#This Row],[Cur]]="USD",Table1[[#This Row],[Cur_Amount Credit]],Table1[[#This Row],[Cur_Amount Credit]]/ExchangeRate)))</f>
        <v/>
      </c>
      <c r="Z1881" s="201" t="str">
        <f>IF(E1881="","",(Table1[[#This Row],[Debit USD]]-Table1[[#This Row],[Credit USD]]))</f>
        <v/>
      </c>
      <c r="AA1881" s="226"/>
      <c r="AB1881" s="255"/>
      <c r="AC1881" s="1"/>
      <c r="AD1881" s="15"/>
      <c r="AE1881" s="15" t="str">
        <f>IF(AND(OR(Table1[[#This Row],[Account]]="15030",Table1[[#This Row],[Account]]="15035",Table1[[#This Row],[Account]]="20150"),Table1[[#This Row],[Vendor ID]]=""),1,"")</f>
        <v/>
      </c>
      <c r="AF1881" s="15"/>
      <c r="AG1881" s="15"/>
      <c r="AH1881" s="15"/>
      <c r="AI1881" s="46" t="str">
        <f>IF(Table1[[#This Row],[Posting Date]]&lt;&gt;"","GJ-"&amp;CountryID,"")</f>
        <v/>
      </c>
      <c r="AJ1881" s="59" t="str">
        <f>IF(Table1[[#This Row],[Posting Date]]&lt;&gt;"",Table1[[#This Row],[Posting Date]],"")</f>
        <v/>
      </c>
      <c r="AK1881" s="46"/>
      <c r="AL1881" s="46" t="str">
        <f>IF(Table1[[#This Row],[Description]]&lt;&gt;"",Table1[[#This Row],[Description]],"")</f>
        <v/>
      </c>
      <c r="AM1881" s="46" t="str">
        <f>IF(Table1[[#This Row],[Posting Date]]&lt;&gt;"",Table1[[#This Row],[Reference Number]],"")</f>
        <v/>
      </c>
      <c r="AN1881" s="46" t="str">
        <f>TRIM(Table1[[#This Row],[Line '#]])</f>
        <v/>
      </c>
      <c r="AO1881" s="46" t="str">
        <f>TRIM(Table1[[#This Row],[Account]])</f>
        <v/>
      </c>
      <c r="AP1881" s="46" t="str">
        <f>IF(Table1[[#This Row],[Posting Date]]&lt;&gt;"",$D$5,"")</f>
        <v/>
      </c>
      <c r="AQ1881" s="46" t="str">
        <f>TRIM(Table1[[#This Row],[Departments-Prgrams]])</f>
        <v/>
      </c>
      <c r="AR1881" s="46" t="str">
        <f>TRIM(Table1[[#This Row],[Grant]])</f>
        <v/>
      </c>
      <c r="AS1881" s="46" t="str">
        <f>TRIM(Table1[[#This Row],[Staff ID]])</f>
        <v/>
      </c>
      <c r="AT1881" s="46" t="str">
        <f>IF(TRIM(Table1[[#This Row],[Budget Code]])=0,"",TRIM(Table1[[#This Row],[Budget Code]]))</f>
        <v/>
      </c>
      <c r="AU1881" s="46" t="str">
        <f>IF(Table1[[#This Row],[Line Description]]&lt;&gt;"",Table1[[#This Row],[Line Description]],"")</f>
        <v/>
      </c>
      <c r="AV1881" s="46" t="str">
        <f>IF(Table1[[#This Row],[Cur_Amount Debit]]&gt;0,ROUND(Table1[[#This Row],[Cur_Amount Debit]],2),"")</f>
        <v/>
      </c>
      <c r="AW1881" s="46" t="str">
        <f>IF(Table1[[#This Row],[Cur_Amount Credit]]&gt;0,ROUND(Table1[[#This Row],[Cur_Amount Credit]],2),"")</f>
        <v/>
      </c>
      <c r="AX1881" s="46" t="str">
        <f>LEFT(Table1[[#This Row],[Cur]],3)</f>
        <v/>
      </c>
      <c r="AY1881" s="59"/>
      <c r="AZ1881" s="46"/>
      <c r="BA1881" s="46" t="str">
        <f>IF(Table1[[#This Row],[Cur]]&lt;&gt;"",IF(Table1[[#This Row],[Cur]]="USD","",ExchangeRate),"")</f>
        <v/>
      </c>
      <c r="BB1881" s="46" t="str">
        <f>IF(Table1[[#This Row],[Grant]]&lt;&gt;"",VLOOKUP(Table1[[#This Row],[Grant]],Grants!B:D,3),"")</f>
        <v/>
      </c>
      <c r="BC1881" s="46" t="str">
        <f>TRIM(Table1[[#This Row],[Vendor ID]])</f>
        <v/>
      </c>
      <c r="BD1881">
        <f>IF(Table1[[#This Row],[Reference Number]]=Q1880,BD1880,BD1880+1)</f>
        <v>0</v>
      </c>
    </row>
    <row r="1882" spans="1:56" ht="11.25" customHeight="1" x14ac:dyDescent="0.25">
      <c r="A1882" s="1"/>
      <c r="B1882" s="88" t="str">
        <f>IF(Table1[[#This Row],[Posting Date]]&lt;&gt;"",IF(Table1[[#This Row],[Reference Number]]=Q1881,B1881+1,1),"")</f>
        <v/>
      </c>
      <c r="C1882" s="61"/>
      <c r="D1882" s="61"/>
      <c r="E1882" s="138"/>
      <c r="F1882" s="141" t="str">
        <f>IFERROR(IF(VLOOKUP(Table1[[#This Row],[Budget Code Description]],Dimentions!$X$6:$AC$139,2,FALSE)="","",VLOOKUP(Table1[[#This Row],[Budget Code Description]],Dimentions!$X$6:$AC$139,2,FALSE)),"")</f>
        <v/>
      </c>
      <c r="G1882" s="141"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1" t="str">
        <f>IFERROR(VLOOKUP(Table1[[#This Row],[Budget Code Description]],Table6[#All],8,FALSE),"")</f>
        <v/>
      </c>
      <c r="L1882" s="63"/>
      <c r="M1882" s="65" t="str">
        <f>IFERROR(VLOOKUP(Table1[[#This Row],[Staff ID]],Table2[],2,FALSE),"")</f>
        <v/>
      </c>
      <c r="N1882" s="209" t="str">
        <f>IFERROR(IF(VLOOKUP(Table1[[#This Row],[Budget Code Description]],Dimentions!$X$6:$AC$134,4,FALSE)="","",VLOOKUP(Table1[[#This Row],[Budget Code Description]],Dimentions!$X$6:$AC$134,4,FALSE)),"")</f>
        <v/>
      </c>
      <c r="O1882" s="65" t="str">
        <f>IFERROR(VLOOKUP(Table1[[#This Row],[Vendor ID]],Table549[],2,FALSE),"")</f>
        <v/>
      </c>
      <c r="P1882" s="63"/>
      <c r="Q1882" s="141" t="str">
        <f>IF(Table1[[#This Row],[Posting Date]]&lt;&gt;"",$D$9,"")</f>
        <v/>
      </c>
      <c r="R1882" s="157" t="str">
        <f>IF(Table1[[#This Row],[Posting Date]]&lt;&gt;"",$D$10,"")</f>
        <v/>
      </c>
      <c r="S1882" s="66"/>
      <c r="T1882" s="63"/>
      <c r="U1882" s="67"/>
      <c r="V1882" s="67"/>
      <c r="W1882" s="67" t="str">
        <f t="shared" si="33"/>
        <v/>
      </c>
      <c r="X1882" s="159" t="str">
        <f>IF(E1882="","",(IF(Table1[[#This Row],[Cur]]="USD",Table1[[#This Row],[Cur_Amount Debit]],Table1[[#This Row],[Cur_Amount Debit]]/Table1[[#This Row],[Exchange Rate]])))</f>
        <v/>
      </c>
      <c r="Y1882" s="159" t="str">
        <f>IF(E1882="","",(IF(Table1[[#This Row],[Cur]]="USD",Table1[[#This Row],[Cur_Amount Credit]],Table1[[#This Row],[Cur_Amount Credit]]/ExchangeRate)))</f>
        <v/>
      </c>
      <c r="Z1882" s="201" t="str">
        <f>IF(E1882="","",(Table1[[#This Row],[Debit USD]]-Table1[[#This Row],[Credit USD]]))</f>
        <v/>
      </c>
      <c r="AA1882" s="226"/>
      <c r="AB1882" s="255"/>
      <c r="AC1882" s="1"/>
      <c r="AD1882" s="15"/>
      <c r="AE1882" s="15" t="str">
        <f>IF(AND(OR(Table1[[#This Row],[Account]]="15030",Table1[[#This Row],[Account]]="15035",Table1[[#This Row],[Account]]="20150"),Table1[[#This Row],[Vendor ID]]=""),1,"")</f>
        <v/>
      </c>
      <c r="AF1882" s="15"/>
      <c r="AG1882" s="15"/>
      <c r="AH1882" s="15"/>
      <c r="AI1882" s="46" t="str">
        <f>IF(Table1[[#This Row],[Posting Date]]&lt;&gt;"","GJ-"&amp;CountryID,"")</f>
        <v/>
      </c>
      <c r="AJ1882" s="59" t="str">
        <f>IF(Table1[[#This Row],[Posting Date]]&lt;&gt;"",Table1[[#This Row],[Posting Date]],"")</f>
        <v/>
      </c>
      <c r="AK1882" s="46"/>
      <c r="AL1882" s="46" t="str">
        <f>IF(Table1[[#This Row],[Description]]&lt;&gt;"",Table1[[#This Row],[Description]],"")</f>
        <v/>
      </c>
      <c r="AM1882" s="46" t="str">
        <f>IF(Table1[[#This Row],[Posting Date]]&lt;&gt;"",Table1[[#This Row],[Reference Number]],"")</f>
        <v/>
      </c>
      <c r="AN1882" s="46" t="str">
        <f>TRIM(Table1[[#This Row],[Line '#]])</f>
        <v/>
      </c>
      <c r="AO1882" s="46" t="str">
        <f>TRIM(Table1[[#This Row],[Account]])</f>
        <v/>
      </c>
      <c r="AP1882" s="46" t="str">
        <f>IF(Table1[[#This Row],[Posting Date]]&lt;&gt;"",$D$5,"")</f>
        <v/>
      </c>
      <c r="AQ1882" s="46" t="str">
        <f>TRIM(Table1[[#This Row],[Departments-Prgrams]])</f>
        <v/>
      </c>
      <c r="AR1882" s="46" t="str">
        <f>TRIM(Table1[[#This Row],[Grant]])</f>
        <v/>
      </c>
      <c r="AS1882" s="46" t="str">
        <f>TRIM(Table1[[#This Row],[Staff ID]])</f>
        <v/>
      </c>
      <c r="AT1882" s="46" t="str">
        <f>IF(TRIM(Table1[[#This Row],[Budget Code]])=0,"",TRIM(Table1[[#This Row],[Budget Code]]))</f>
        <v/>
      </c>
      <c r="AU1882" s="46" t="str">
        <f>IF(Table1[[#This Row],[Line Description]]&lt;&gt;"",Table1[[#This Row],[Line Description]],"")</f>
        <v/>
      </c>
      <c r="AV1882" s="46" t="str">
        <f>IF(Table1[[#This Row],[Cur_Amount Debit]]&gt;0,ROUND(Table1[[#This Row],[Cur_Amount Debit]],2),"")</f>
        <v/>
      </c>
      <c r="AW1882" s="46" t="str">
        <f>IF(Table1[[#This Row],[Cur_Amount Credit]]&gt;0,ROUND(Table1[[#This Row],[Cur_Amount Credit]],2),"")</f>
        <v/>
      </c>
      <c r="AX1882" s="46" t="str">
        <f>LEFT(Table1[[#This Row],[Cur]],3)</f>
        <v/>
      </c>
      <c r="AY1882" s="59"/>
      <c r="AZ1882" s="46"/>
      <c r="BA1882" s="46" t="str">
        <f>IF(Table1[[#This Row],[Cur]]&lt;&gt;"",IF(Table1[[#This Row],[Cur]]="USD","",ExchangeRate),"")</f>
        <v/>
      </c>
      <c r="BB1882" s="46" t="str">
        <f>IF(Table1[[#This Row],[Grant]]&lt;&gt;"",VLOOKUP(Table1[[#This Row],[Grant]],Grants!B:D,3),"")</f>
        <v/>
      </c>
      <c r="BC1882" s="46" t="str">
        <f>TRIM(Table1[[#This Row],[Vendor ID]])</f>
        <v/>
      </c>
      <c r="BD1882">
        <f>IF(Table1[[#This Row],[Reference Number]]=Q1881,BD1881,BD1881+1)</f>
        <v>0</v>
      </c>
    </row>
    <row r="1883" spans="1:56" ht="11.25" customHeight="1" x14ac:dyDescent="0.25">
      <c r="A1883" s="1"/>
      <c r="B1883" s="88" t="str">
        <f>IF(Table1[[#This Row],[Posting Date]]&lt;&gt;"",IF(Table1[[#This Row],[Reference Number]]=Q1882,B1882+1,1),"")</f>
        <v/>
      </c>
      <c r="C1883" s="61"/>
      <c r="D1883" s="61"/>
      <c r="E1883" s="138"/>
      <c r="F1883" s="141" t="str">
        <f>IFERROR(IF(VLOOKUP(Table1[[#This Row],[Budget Code Description]],Dimentions!$X$6:$AC$139,2,FALSE)="","",VLOOKUP(Table1[[#This Row],[Budget Code Description]],Dimentions!$X$6:$AC$139,2,FALSE)),"")</f>
        <v/>
      </c>
      <c r="G1883" s="141"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1" t="str">
        <f>IFERROR(VLOOKUP(Table1[[#This Row],[Budget Code Description]],Table6[#All],8,FALSE),"")</f>
        <v/>
      </c>
      <c r="L1883" s="63"/>
      <c r="M1883" s="65" t="str">
        <f>IFERROR(VLOOKUP(Table1[[#This Row],[Staff ID]],Table2[],2,FALSE),"")</f>
        <v/>
      </c>
      <c r="N1883" s="209" t="str">
        <f>IFERROR(IF(VLOOKUP(Table1[[#This Row],[Budget Code Description]],Dimentions!$X$6:$AC$134,4,FALSE)="","",VLOOKUP(Table1[[#This Row],[Budget Code Description]],Dimentions!$X$6:$AC$134,4,FALSE)),"")</f>
        <v/>
      </c>
      <c r="O1883" s="65" t="str">
        <f>IFERROR(VLOOKUP(Table1[[#This Row],[Vendor ID]],Table549[],2,FALSE),"")</f>
        <v/>
      </c>
      <c r="P1883" s="63"/>
      <c r="Q1883" s="141" t="str">
        <f>IF(Table1[[#This Row],[Posting Date]]&lt;&gt;"",$D$9,"")</f>
        <v/>
      </c>
      <c r="R1883" s="157" t="str">
        <f>IF(Table1[[#This Row],[Posting Date]]&lt;&gt;"",$D$10,"")</f>
        <v/>
      </c>
      <c r="S1883" s="66"/>
      <c r="T1883" s="63"/>
      <c r="U1883" s="67"/>
      <c r="V1883" s="67"/>
      <c r="W1883" s="67" t="str">
        <f t="shared" si="33"/>
        <v/>
      </c>
      <c r="X1883" s="159" t="str">
        <f>IF(E1883="","",(IF(Table1[[#This Row],[Cur]]="USD",Table1[[#This Row],[Cur_Amount Debit]],Table1[[#This Row],[Cur_Amount Debit]]/Table1[[#This Row],[Exchange Rate]])))</f>
        <v/>
      </c>
      <c r="Y1883" s="159" t="str">
        <f>IF(E1883="","",(IF(Table1[[#This Row],[Cur]]="USD",Table1[[#This Row],[Cur_Amount Credit]],Table1[[#This Row],[Cur_Amount Credit]]/ExchangeRate)))</f>
        <v/>
      </c>
      <c r="Z1883" s="201" t="str">
        <f>IF(E1883="","",(Table1[[#This Row],[Debit USD]]-Table1[[#This Row],[Credit USD]]))</f>
        <v/>
      </c>
      <c r="AA1883" s="226"/>
      <c r="AB1883" s="255"/>
      <c r="AC1883" s="1"/>
      <c r="AD1883" s="15"/>
      <c r="AE1883" s="15" t="str">
        <f>IF(AND(OR(Table1[[#This Row],[Account]]="15030",Table1[[#This Row],[Account]]="15035",Table1[[#This Row],[Account]]="20150"),Table1[[#This Row],[Vendor ID]]=""),1,"")</f>
        <v/>
      </c>
      <c r="AF1883" s="15"/>
      <c r="AG1883" s="15"/>
      <c r="AH1883" s="15"/>
      <c r="AI1883" s="46" t="str">
        <f>IF(Table1[[#This Row],[Posting Date]]&lt;&gt;"","GJ-"&amp;CountryID,"")</f>
        <v/>
      </c>
      <c r="AJ1883" s="59" t="str">
        <f>IF(Table1[[#This Row],[Posting Date]]&lt;&gt;"",Table1[[#This Row],[Posting Date]],"")</f>
        <v/>
      </c>
      <c r="AK1883" s="46"/>
      <c r="AL1883" s="46" t="str">
        <f>IF(Table1[[#This Row],[Description]]&lt;&gt;"",Table1[[#This Row],[Description]],"")</f>
        <v/>
      </c>
      <c r="AM1883" s="46" t="str">
        <f>IF(Table1[[#This Row],[Posting Date]]&lt;&gt;"",Table1[[#This Row],[Reference Number]],"")</f>
        <v/>
      </c>
      <c r="AN1883" s="46" t="str">
        <f>TRIM(Table1[[#This Row],[Line '#]])</f>
        <v/>
      </c>
      <c r="AO1883" s="46" t="str">
        <f>TRIM(Table1[[#This Row],[Account]])</f>
        <v/>
      </c>
      <c r="AP1883" s="46" t="str">
        <f>IF(Table1[[#This Row],[Posting Date]]&lt;&gt;"",$D$5,"")</f>
        <v/>
      </c>
      <c r="AQ1883" s="46" t="str">
        <f>TRIM(Table1[[#This Row],[Departments-Prgrams]])</f>
        <v/>
      </c>
      <c r="AR1883" s="46" t="str">
        <f>TRIM(Table1[[#This Row],[Grant]])</f>
        <v/>
      </c>
      <c r="AS1883" s="46" t="str">
        <f>TRIM(Table1[[#This Row],[Staff ID]])</f>
        <v/>
      </c>
      <c r="AT1883" s="46" t="str">
        <f>IF(TRIM(Table1[[#This Row],[Budget Code]])=0,"",TRIM(Table1[[#This Row],[Budget Code]]))</f>
        <v/>
      </c>
      <c r="AU1883" s="46" t="str">
        <f>IF(Table1[[#This Row],[Line Description]]&lt;&gt;"",Table1[[#This Row],[Line Description]],"")</f>
        <v/>
      </c>
      <c r="AV1883" s="46" t="str">
        <f>IF(Table1[[#This Row],[Cur_Amount Debit]]&gt;0,ROUND(Table1[[#This Row],[Cur_Amount Debit]],2),"")</f>
        <v/>
      </c>
      <c r="AW1883" s="46" t="str">
        <f>IF(Table1[[#This Row],[Cur_Amount Credit]]&gt;0,ROUND(Table1[[#This Row],[Cur_Amount Credit]],2),"")</f>
        <v/>
      </c>
      <c r="AX1883" s="46" t="str">
        <f>LEFT(Table1[[#This Row],[Cur]],3)</f>
        <v/>
      </c>
      <c r="AY1883" s="59"/>
      <c r="AZ1883" s="46"/>
      <c r="BA1883" s="46" t="str">
        <f>IF(Table1[[#This Row],[Cur]]&lt;&gt;"",IF(Table1[[#This Row],[Cur]]="USD","",ExchangeRate),"")</f>
        <v/>
      </c>
      <c r="BB1883" s="46" t="str">
        <f>IF(Table1[[#This Row],[Grant]]&lt;&gt;"",VLOOKUP(Table1[[#This Row],[Grant]],Grants!B:D,3),"")</f>
        <v/>
      </c>
      <c r="BC1883" s="46" t="str">
        <f>TRIM(Table1[[#This Row],[Vendor ID]])</f>
        <v/>
      </c>
      <c r="BD1883">
        <f>IF(Table1[[#This Row],[Reference Number]]=Q1882,BD1882,BD1882+1)</f>
        <v>0</v>
      </c>
    </row>
    <row r="1884" spans="1:56" ht="11.25" customHeight="1" x14ac:dyDescent="0.25">
      <c r="A1884" s="1"/>
      <c r="B1884" s="88" t="str">
        <f>IF(Table1[[#This Row],[Posting Date]]&lt;&gt;"",IF(Table1[[#This Row],[Reference Number]]=Q1883,B1883+1,1),"")</f>
        <v/>
      </c>
      <c r="C1884" s="61"/>
      <c r="D1884" s="61"/>
      <c r="E1884" s="138"/>
      <c r="F1884" s="141" t="str">
        <f>IFERROR(IF(VLOOKUP(Table1[[#This Row],[Budget Code Description]],Dimentions!$X$6:$AC$139,2,FALSE)="","",VLOOKUP(Table1[[#This Row],[Budget Code Description]],Dimentions!$X$6:$AC$139,2,FALSE)),"")</f>
        <v/>
      </c>
      <c r="G1884" s="141"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1" t="str">
        <f>IFERROR(VLOOKUP(Table1[[#This Row],[Budget Code Description]],Table6[#All],8,FALSE),"")</f>
        <v/>
      </c>
      <c r="L1884" s="63"/>
      <c r="M1884" s="65" t="str">
        <f>IFERROR(VLOOKUP(Table1[[#This Row],[Staff ID]],Table2[],2,FALSE),"")</f>
        <v/>
      </c>
      <c r="N1884" s="209" t="str">
        <f>IFERROR(IF(VLOOKUP(Table1[[#This Row],[Budget Code Description]],Dimentions!$X$6:$AC$134,4,FALSE)="","",VLOOKUP(Table1[[#This Row],[Budget Code Description]],Dimentions!$X$6:$AC$134,4,FALSE)),"")</f>
        <v/>
      </c>
      <c r="O1884" s="65" t="str">
        <f>IFERROR(VLOOKUP(Table1[[#This Row],[Vendor ID]],Table549[],2,FALSE),"")</f>
        <v/>
      </c>
      <c r="P1884" s="63"/>
      <c r="Q1884" s="141" t="str">
        <f>IF(Table1[[#This Row],[Posting Date]]&lt;&gt;"",$D$9,"")</f>
        <v/>
      </c>
      <c r="R1884" s="157" t="str">
        <f>IF(Table1[[#This Row],[Posting Date]]&lt;&gt;"",$D$10,"")</f>
        <v/>
      </c>
      <c r="S1884" s="66"/>
      <c r="T1884" s="63"/>
      <c r="U1884" s="67"/>
      <c r="V1884" s="67"/>
      <c r="W1884" s="67" t="str">
        <f t="shared" si="33"/>
        <v/>
      </c>
      <c r="X1884" s="159" t="str">
        <f>IF(E1884="","",(IF(Table1[[#This Row],[Cur]]="USD",Table1[[#This Row],[Cur_Amount Debit]],Table1[[#This Row],[Cur_Amount Debit]]/Table1[[#This Row],[Exchange Rate]])))</f>
        <v/>
      </c>
      <c r="Y1884" s="159" t="str">
        <f>IF(E1884="","",(IF(Table1[[#This Row],[Cur]]="USD",Table1[[#This Row],[Cur_Amount Credit]],Table1[[#This Row],[Cur_Amount Credit]]/ExchangeRate)))</f>
        <v/>
      </c>
      <c r="Z1884" s="201" t="str">
        <f>IF(E1884="","",(Table1[[#This Row],[Debit USD]]-Table1[[#This Row],[Credit USD]]))</f>
        <v/>
      </c>
      <c r="AA1884" s="226"/>
      <c r="AB1884" s="255"/>
      <c r="AC1884" s="1"/>
      <c r="AD1884" s="15"/>
      <c r="AE1884" s="15" t="str">
        <f>IF(AND(OR(Table1[[#This Row],[Account]]="15030",Table1[[#This Row],[Account]]="15035",Table1[[#This Row],[Account]]="20150"),Table1[[#This Row],[Vendor ID]]=""),1,"")</f>
        <v/>
      </c>
      <c r="AF1884" s="15"/>
      <c r="AG1884" s="15"/>
      <c r="AH1884" s="15"/>
      <c r="AI1884" s="46" t="str">
        <f>IF(Table1[[#This Row],[Posting Date]]&lt;&gt;"","GJ-"&amp;CountryID,"")</f>
        <v/>
      </c>
      <c r="AJ1884" s="59" t="str">
        <f>IF(Table1[[#This Row],[Posting Date]]&lt;&gt;"",Table1[[#This Row],[Posting Date]],"")</f>
        <v/>
      </c>
      <c r="AK1884" s="46"/>
      <c r="AL1884" s="46" t="str">
        <f>IF(Table1[[#This Row],[Description]]&lt;&gt;"",Table1[[#This Row],[Description]],"")</f>
        <v/>
      </c>
      <c r="AM1884" s="46" t="str">
        <f>IF(Table1[[#This Row],[Posting Date]]&lt;&gt;"",Table1[[#This Row],[Reference Number]],"")</f>
        <v/>
      </c>
      <c r="AN1884" s="46" t="str">
        <f>TRIM(Table1[[#This Row],[Line '#]])</f>
        <v/>
      </c>
      <c r="AO1884" s="46" t="str">
        <f>TRIM(Table1[[#This Row],[Account]])</f>
        <v/>
      </c>
      <c r="AP1884" s="46" t="str">
        <f>IF(Table1[[#This Row],[Posting Date]]&lt;&gt;"",$D$5,"")</f>
        <v/>
      </c>
      <c r="AQ1884" s="46" t="str">
        <f>TRIM(Table1[[#This Row],[Departments-Prgrams]])</f>
        <v/>
      </c>
      <c r="AR1884" s="46" t="str">
        <f>TRIM(Table1[[#This Row],[Grant]])</f>
        <v/>
      </c>
      <c r="AS1884" s="46" t="str">
        <f>TRIM(Table1[[#This Row],[Staff ID]])</f>
        <v/>
      </c>
      <c r="AT1884" s="46" t="str">
        <f>IF(TRIM(Table1[[#This Row],[Budget Code]])=0,"",TRIM(Table1[[#This Row],[Budget Code]]))</f>
        <v/>
      </c>
      <c r="AU1884" s="46" t="str">
        <f>IF(Table1[[#This Row],[Line Description]]&lt;&gt;"",Table1[[#This Row],[Line Description]],"")</f>
        <v/>
      </c>
      <c r="AV1884" s="46" t="str">
        <f>IF(Table1[[#This Row],[Cur_Amount Debit]]&gt;0,ROUND(Table1[[#This Row],[Cur_Amount Debit]],2),"")</f>
        <v/>
      </c>
      <c r="AW1884" s="46" t="str">
        <f>IF(Table1[[#This Row],[Cur_Amount Credit]]&gt;0,ROUND(Table1[[#This Row],[Cur_Amount Credit]],2),"")</f>
        <v/>
      </c>
      <c r="AX1884" s="46" t="str">
        <f>LEFT(Table1[[#This Row],[Cur]],3)</f>
        <v/>
      </c>
      <c r="AY1884" s="59"/>
      <c r="AZ1884" s="46"/>
      <c r="BA1884" s="46" t="str">
        <f>IF(Table1[[#This Row],[Cur]]&lt;&gt;"",IF(Table1[[#This Row],[Cur]]="USD","",ExchangeRate),"")</f>
        <v/>
      </c>
      <c r="BB1884" s="46" t="str">
        <f>IF(Table1[[#This Row],[Grant]]&lt;&gt;"",VLOOKUP(Table1[[#This Row],[Grant]],Grants!B:D,3),"")</f>
        <v/>
      </c>
      <c r="BC1884" s="46" t="str">
        <f>TRIM(Table1[[#This Row],[Vendor ID]])</f>
        <v/>
      </c>
      <c r="BD1884">
        <f>IF(Table1[[#This Row],[Reference Number]]=Q1883,BD1883,BD1883+1)</f>
        <v>0</v>
      </c>
    </row>
    <row r="1885" spans="1:56" ht="11.25" customHeight="1" x14ac:dyDescent="0.25">
      <c r="A1885" s="1"/>
      <c r="B1885" s="88" t="str">
        <f>IF(Table1[[#This Row],[Posting Date]]&lt;&gt;"",IF(Table1[[#This Row],[Reference Number]]=Q1884,B1884+1,1),"")</f>
        <v/>
      </c>
      <c r="C1885" s="61"/>
      <c r="D1885" s="61"/>
      <c r="E1885" s="138"/>
      <c r="F1885" s="141" t="str">
        <f>IFERROR(IF(VLOOKUP(Table1[[#This Row],[Budget Code Description]],Dimentions!$X$6:$AC$139,2,FALSE)="","",VLOOKUP(Table1[[#This Row],[Budget Code Description]],Dimentions!$X$6:$AC$139,2,FALSE)),"")</f>
        <v/>
      </c>
      <c r="G1885" s="141"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1" t="str">
        <f>IFERROR(VLOOKUP(Table1[[#This Row],[Budget Code Description]],Table6[#All],8,FALSE),"")</f>
        <v/>
      </c>
      <c r="L1885" s="63"/>
      <c r="M1885" s="65" t="str">
        <f>IFERROR(VLOOKUP(Table1[[#This Row],[Staff ID]],Table2[],2,FALSE),"")</f>
        <v/>
      </c>
      <c r="N1885" s="209" t="str">
        <f>IFERROR(IF(VLOOKUP(Table1[[#This Row],[Budget Code Description]],Dimentions!$X$6:$AC$134,4,FALSE)="","",VLOOKUP(Table1[[#This Row],[Budget Code Description]],Dimentions!$X$6:$AC$134,4,FALSE)),"")</f>
        <v/>
      </c>
      <c r="O1885" s="65" t="str">
        <f>IFERROR(VLOOKUP(Table1[[#This Row],[Vendor ID]],Table549[],2,FALSE),"")</f>
        <v/>
      </c>
      <c r="P1885" s="63"/>
      <c r="Q1885" s="141" t="str">
        <f>IF(Table1[[#This Row],[Posting Date]]&lt;&gt;"",$D$9,"")</f>
        <v/>
      </c>
      <c r="R1885" s="157" t="str">
        <f>IF(Table1[[#This Row],[Posting Date]]&lt;&gt;"",$D$10,"")</f>
        <v/>
      </c>
      <c r="S1885" s="66"/>
      <c r="T1885" s="63"/>
      <c r="U1885" s="67"/>
      <c r="V1885" s="67"/>
      <c r="W1885" s="67" t="str">
        <f t="shared" si="33"/>
        <v/>
      </c>
      <c r="X1885" s="159" t="str">
        <f>IF(E1885="","",(IF(Table1[[#This Row],[Cur]]="USD",Table1[[#This Row],[Cur_Amount Debit]],Table1[[#This Row],[Cur_Amount Debit]]/Table1[[#This Row],[Exchange Rate]])))</f>
        <v/>
      </c>
      <c r="Y1885" s="159" t="str">
        <f>IF(E1885="","",(IF(Table1[[#This Row],[Cur]]="USD",Table1[[#This Row],[Cur_Amount Credit]],Table1[[#This Row],[Cur_Amount Credit]]/ExchangeRate)))</f>
        <v/>
      </c>
      <c r="Z1885" s="201" t="str">
        <f>IF(E1885="","",(Table1[[#This Row],[Debit USD]]-Table1[[#This Row],[Credit USD]]))</f>
        <v/>
      </c>
      <c r="AA1885" s="226"/>
      <c r="AB1885" s="255"/>
      <c r="AC1885" s="1"/>
      <c r="AD1885" s="15"/>
      <c r="AE1885" s="15" t="str">
        <f>IF(AND(OR(Table1[[#This Row],[Account]]="15030",Table1[[#This Row],[Account]]="15035",Table1[[#This Row],[Account]]="20150"),Table1[[#This Row],[Vendor ID]]=""),1,"")</f>
        <v/>
      </c>
      <c r="AF1885" s="15"/>
      <c r="AG1885" s="15"/>
      <c r="AH1885" s="15"/>
      <c r="AI1885" s="46" t="str">
        <f>IF(Table1[[#This Row],[Posting Date]]&lt;&gt;"","GJ-"&amp;CountryID,"")</f>
        <v/>
      </c>
      <c r="AJ1885" s="59" t="str">
        <f>IF(Table1[[#This Row],[Posting Date]]&lt;&gt;"",Table1[[#This Row],[Posting Date]],"")</f>
        <v/>
      </c>
      <c r="AK1885" s="46"/>
      <c r="AL1885" s="46" t="str">
        <f>IF(Table1[[#This Row],[Description]]&lt;&gt;"",Table1[[#This Row],[Description]],"")</f>
        <v/>
      </c>
      <c r="AM1885" s="46" t="str">
        <f>IF(Table1[[#This Row],[Posting Date]]&lt;&gt;"",Table1[[#This Row],[Reference Number]],"")</f>
        <v/>
      </c>
      <c r="AN1885" s="46" t="str">
        <f>TRIM(Table1[[#This Row],[Line '#]])</f>
        <v/>
      </c>
      <c r="AO1885" s="46" t="str">
        <f>TRIM(Table1[[#This Row],[Account]])</f>
        <v/>
      </c>
      <c r="AP1885" s="46" t="str">
        <f>IF(Table1[[#This Row],[Posting Date]]&lt;&gt;"",$D$5,"")</f>
        <v/>
      </c>
      <c r="AQ1885" s="46" t="str">
        <f>TRIM(Table1[[#This Row],[Departments-Prgrams]])</f>
        <v/>
      </c>
      <c r="AR1885" s="46" t="str">
        <f>TRIM(Table1[[#This Row],[Grant]])</f>
        <v/>
      </c>
      <c r="AS1885" s="46" t="str">
        <f>TRIM(Table1[[#This Row],[Staff ID]])</f>
        <v/>
      </c>
      <c r="AT1885" s="46" t="str">
        <f>IF(TRIM(Table1[[#This Row],[Budget Code]])=0,"",TRIM(Table1[[#This Row],[Budget Code]]))</f>
        <v/>
      </c>
      <c r="AU1885" s="46" t="str">
        <f>IF(Table1[[#This Row],[Line Description]]&lt;&gt;"",Table1[[#This Row],[Line Description]],"")</f>
        <v/>
      </c>
      <c r="AV1885" s="46" t="str">
        <f>IF(Table1[[#This Row],[Cur_Amount Debit]]&gt;0,ROUND(Table1[[#This Row],[Cur_Amount Debit]],2),"")</f>
        <v/>
      </c>
      <c r="AW1885" s="46" t="str">
        <f>IF(Table1[[#This Row],[Cur_Amount Credit]]&gt;0,ROUND(Table1[[#This Row],[Cur_Amount Credit]],2),"")</f>
        <v/>
      </c>
      <c r="AX1885" s="46" t="str">
        <f>LEFT(Table1[[#This Row],[Cur]],3)</f>
        <v/>
      </c>
      <c r="AY1885" s="59"/>
      <c r="AZ1885" s="46"/>
      <c r="BA1885" s="46" t="str">
        <f>IF(Table1[[#This Row],[Cur]]&lt;&gt;"",IF(Table1[[#This Row],[Cur]]="USD","",ExchangeRate),"")</f>
        <v/>
      </c>
      <c r="BB1885" s="46" t="str">
        <f>IF(Table1[[#This Row],[Grant]]&lt;&gt;"",VLOOKUP(Table1[[#This Row],[Grant]],Grants!B:D,3),"")</f>
        <v/>
      </c>
      <c r="BC1885" s="46" t="str">
        <f>TRIM(Table1[[#This Row],[Vendor ID]])</f>
        <v/>
      </c>
      <c r="BD1885">
        <f>IF(Table1[[#This Row],[Reference Number]]=Q1884,BD1884,BD1884+1)</f>
        <v>0</v>
      </c>
    </row>
    <row r="1886" spans="1:56" ht="11.25" customHeight="1" x14ac:dyDescent="0.25">
      <c r="A1886" s="1"/>
      <c r="B1886" s="88" t="str">
        <f>IF(Table1[[#This Row],[Posting Date]]&lt;&gt;"",IF(Table1[[#This Row],[Reference Number]]=Q1885,B1885+1,1),"")</f>
        <v/>
      </c>
      <c r="C1886" s="61"/>
      <c r="D1886" s="61"/>
      <c r="E1886" s="138"/>
      <c r="F1886" s="141" t="str">
        <f>IFERROR(IF(VLOOKUP(Table1[[#This Row],[Budget Code Description]],Dimentions!$X$6:$AC$139,2,FALSE)="","",VLOOKUP(Table1[[#This Row],[Budget Code Description]],Dimentions!$X$6:$AC$139,2,FALSE)),"")</f>
        <v/>
      </c>
      <c r="G1886" s="141"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1" t="str">
        <f>IFERROR(VLOOKUP(Table1[[#This Row],[Budget Code Description]],Table6[#All],8,FALSE),"")</f>
        <v/>
      </c>
      <c r="L1886" s="63"/>
      <c r="M1886" s="65" t="str">
        <f>IFERROR(VLOOKUP(Table1[[#This Row],[Staff ID]],Table2[],2,FALSE),"")</f>
        <v/>
      </c>
      <c r="N1886" s="209" t="str">
        <f>IFERROR(IF(VLOOKUP(Table1[[#This Row],[Budget Code Description]],Dimentions!$X$6:$AC$134,4,FALSE)="","",VLOOKUP(Table1[[#This Row],[Budget Code Description]],Dimentions!$X$6:$AC$134,4,FALSE)),"")</f>
        <v/>
      </c>
      <c r="O1886" s="65" t="str">
        <f>IFERROR(VLOOKUP(Table1[[#This Row],[Vendor ID]],Table549[],2,FALSE),"")</f>
        <v/>
      </c>
      <c r="P1886" s="63"/>
      <c r="Q1886" s="141" t="str">
        <f>IF(Table1[[#This Row],[Posting Date]]&lt;&gt;"",$D$9,"")</f>
        <v/>
      </c>
      <c r="R1886" s="157" t="str">
        <f>IF(Table1[[#This Row],[Posting Date]]&lt;&gt;"",$D$10,"")</f>
        <v/>
      </c>
      <c r="S1886" s="66"/>
      <c r="T1886" s="63"/>
      <c r="U1886" s="67"/>
      <c r="V1886" s="67"/>
      <c r="W1886" s="67" t="str">
        <f t="shared" si="33"/>
        <v/>
      </c>
      <c r="X1886" s="159" t="str">
        <f>IF(E1886="","",(IF(Table1[[#This Row],[Cur]]="USD",Table1[[#This Row],[Cur_Amount Debit]],Table1[[#This Row],[Cur_Amount Debit]]/Table1[[#This Row],[Exchange Rate]])))</f>
        <v/>
      </c>
      <c r="Y1886" s="159" t="str">
        <f>IF(E1886="","",(IF(Table1[[#This Row],[Cur]]="USD",Table1[[#This Row],[Cur_Amount Credit]],Table1[[#This Row],[Cur_Amount Credit]]/ExchangeRate)))</f>
        <v/>
      </c>
      <c r="Z1886" s="201" t="str">
        <f>IF(E1886="","",(Table1[[#This Row],[Debit USD]]-Table1[[#This Row],[Credit USD]]))</f>
        <v/>
      </c>
      <c r="AA1886" s="226"/>
      <c r="AB1886" s="255"/>
      <c r="AC1886" s="1"/>
      <c r="AD1886" s="15"/>
      <c r="AE1886" s="15" t="str">
        <f>IF(AND(OR(Table1[[#This Row],[Account]]="15030",Table1[[#This Row],[Account]]="15035",Table1[[#This Row],[Account]]="20150"),Table1[[#This Row],[Vendor ID]]=""),1,"")</f>
        <v/>
      </c>
      <c r="AF1886" s="15"/>
      <c r="AG1886" s="15"/>
      <c r="AH1886" s="15"/>
      <c r="AI1886" s="46" t="str">
        <f>IF(Table1[[#This Row],[Posting Date]]&lt;&gt;"","GJ-"&amp;CountryID,"")</f>
        <v/>
      </c>
      <c r="AJ1886" s="59" t="str">
        <f>IF(Table1[[#This Row],[Posting Date]]&lt;&gt;"",Table1[[#This Row],[Posting Date]],"")</f>
        <v/>
      </c>
      <c r="AK1886" s="46"/>
      <c r="AL1886" s="46" t="str">
        <f>IF(Table1[[#This Row],[Description]]&lt;&gt;"",Table1[[#This Row],[Description]],"")</f>
        <v/>
      </c>
      <c r="AM1886" s="46" t="str">
        <f>IF(Table1[[#This Row],[Posting Date]]&lt;&gt;"",Table1[[#This Row],[Reference Number]],"")</f>
        <v/>
      </c>
      <c r="AN1886" s="46" t="str">
        <f>TRIM(Table1[[#This Row],[Line '#]])</f>
        <v/>
      </c>
      <c r="AO1886" s="46" t="str">
        <f>TRIM(Table1[[#This Row],[Account]])</f>
        <v/>
      </c>
      <c r="AP1886" s="46" t="str">
        <f>IF(Table1[[#This Row],[Posting Date]]&lt;&gt;"",$D$5,"")</f>
        <v/>
      </c>
      <c r="AQ1886" s="46" t="str">
        <f>TRIM(Table1[[#This Row],[Departments-Prgrams]])</f>
        <v/>
      </c>
      <c r="AR1886" s="46" t="str">
        <f>TRIM(Table1[[#This Row],[Grant]])</f>
        <v/>
      </c>
      <c r="AS1886" s="46" t="str">
        <f>TRIM(Table1[[#This Row],[Staff ID]])</f>
        <v/>
      </c>
      <c r="AT1886" s="46" t="str">
        <f>IF(TRIM(Table1[[#This Row],[Budget Code]])=0,"",TRIM(Table1[[#This Row],[Budget Code]]))</f>
        <v/>
      </c>
      <c r="AU1886" s="46" t="str">
        <f>IF(Table1[[#This Row],[Line Description]]&lt;&gt;"",Table1[[#This Row],[Line Description]],"")</f>
        <v/>
      </c>
      <c r="AV1886" s="46" t="str">
        <f>IF(Table1[[#This Row],[Cur_Amount Debit]]&gt;0,ROUND(Table1[[#This Row],[Cur_Amount Debit]],2),"")</f>
        <v/>
      </c>
      <c r="AW1886" s="46" t="str">
        <f>IF(Table1[[#This Row],[Cur_Amount Credit]]&gt;0,ROUND(Table1[[#This Row],[Cur_Amount Credit]],2),"")</f>
        <v/>
      </c>
      <c r="AX1886" s="46" t="str">
        <f>LEFT(Table1[[#This Row],[Cur]],3)</f>
        <v/>
      </c>
      <c r="AY1886" s="59"/>
      <c r="AZ1886" s="46"/>
      <c r="BA1886" s="46" t="str">
        <f>IF(Table1[[#This Row],[Cur]]&lt;&gt;"",IF(Table1[[#This Row],[Cur]]="USD","",ExchangeRate),"")</f>
        <v/>
      </c>
      <c r="BB1886" s="46" t="str">
        <f>IF(Table1[[#This Row],[Grant]]&lt;&gt;"",VLOOKUP(Table1[[#This Row],[Grant]],Grants!B:D,3),"")</f>
        <v/>
      </c>
      <c r="BC1886" s="46" t="str">
        <f>TRIM(Table1[[#This Row],[Vendor ID]])</f>
        <v/>
      </c>
      <c r="BD1886">
        <f>IF(Table1[[#This Row],[Reference Number]]=Q1885,BD1885,BD1885+1)</f>
        <v>0</v>
      </c>
    </row>
    <row r="1887" spans="1:56" ht="11.25" customHeight="1" x14ac:dyDescent="0.25">
      <c r="A1887" s="1"/>
      <c r="B1887" s="88" t="str">
        <f>IF(Table1[[#This Row],[Posting Date]]&lt;&gt;"",IF(Table1[[#This Row],[Reference Number]]=Q1886,B1886+1,1),"")</f>
        <v/>
      </c>
      <c r="C1887" s="61"/>
      <c r="D1887" s="61"/>
      <c r="E1887" s="138"/>
      <c r="F1887" s="141" t="str">
        <f>IFERROR(IF(VLOOKUP(Table1[[#This Row],[Budget Code Description]],Dimentions!$X$6:$AC$139,2,FALSE)="","",VLOOKUP(Table1[[#This Row],[Budget Code Description]],Dimentions!$X$6:$AC$139,2,FALSE)),"")</f>
        <v/>
      </c>
      <c r="G1887" s="141"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1" t="str">
        <f>IFERROR(VLOOKUP(Table1[[#This Row],[Budget Code Description]],Table6[#All],8,FALSE),"")</f>
        <v/>
      </c>
      <c r="L1887" s="63"/>
      <c r="M1887" s="65" t="str">
        <f>IFERROR(VLOOKUP(Table1[[#This Row],[Staff ID]],Table2[],2,FALSE),"")</f>
        <v/>
      </c>
      <c r="N1887" s="209" t="str">
        <f>IFERROR(IF(VLOOKUP(Table1[[#This Row],[Budget Code Description]],Dimentions!$X$6:$AC$134,4,FALSE)="","",VLOOKUP(Table1[[#This Row],[Budget Code Description]],Dimentions!$X$6:$AC$134,4,FALSE)),"")</f>
        <v/>
      </c>
      <c r="O1887" s="65" t="str">
        <f>IFERROR(VLOOKUP(Table1[[#This Row],[Vendor ID]],Table549[],2,FALSE),"")</f>
        <v/>
      </c>
      <c r="P1887" s="63"/>
      <c r="Q1887" s="141" t="str">
        <f>IF(Table1[[#This Row],[Posting Date]]&lt;&gt;"",$D$9,"")</f>
        <v/>
      </c>
      <c r="R1887" s="157" t="str">
        <f>IF(Table1[[#This Row],[Posting Date]]&lt;&gt;"",$D$10,"")</f>
        <v/>
      </c>
      <c r="S1887" s="66"/>
      <c r="T1887" s="63"/>
      <c r="U1887" s="67"/>
      <c r="V1887" s="67"/>
      <c r="W1887" s="67" t="str">
        <f t="shared" si="33"/>
        <v/>
      </c>
      <c r="X1887" s="159" t="str">
        <f>IF(E1887="","",(IF(Table1[[#This Row],[Cur]]="USD",Table1[[#This Row],[Cur_Amount Debit]],Table1[[#This Row],[Cur_Amount Debit]]/Table1[[#This Row],[Exchange Rate]])))</f>
        <v/>
      </c>
      <c r="Y1887" s="159" t="str">
        <f>IF(E1887="","",(IF(Table1[[#This Row],[Cur]]="USD",Table1[[#This Row],[Cur_Amount Credit]],Table1[[#This Row],[Cur_Amount Credit]]/ExchangeRate)))</f>
        <v/>
      </c>
      <c r="Z1887" s="201" t="str">
        <f>IF(E1887="","",(Table1[[#This Row],[Debit USD]]-Table1[[#This Row],[Credit USD]]))</f>
        <v/>
      </c>
      <c r="AA1887" s="226"/>
      <c r="AB1887" s="255"/>
      <c r="AC1887" s="1"/>
      <c r="AD1887" s="15"/>
      <c r="AE1887" s="15" t="str">
        <f>IF(AND(OR(Table1[[#This Row],[Account]]="15030",Table1[[#This Row],[Account]]="15035",Table1[[#This Row],[Account]]="20150"),Table1[[#This Row],[Vendor ID]]=""),1,"")</f>
        <v/>
      </c>
      <c r="AF1887" s="15"/>
      <c r="AG1887" s="15"/>
      <c r="AH1887" s="15"/>
      <c r="AI1887" s="46" t="str">
        <f>IF(Table1[[#This Row],[Posting Date]]&lt;&gt;"","GJ-"&amp;CountryID,"")</f>
        <v/>
      </c>
      <c r="AJ1887" s="59" t="str">
        <f>IF(Table1[[#This Row],[Posting Date]]&lt;&gt;"",Table1[[#This Row],[Posting Date]],"")</f>
        <v/>
      </c>
      <c r="AK1887" s="46"/>
      <c r="AL1887" s="46" t="str">
        <f>IF(Table1[[#This Row],[Description]]&lt;&gt;"",Table1[[#This Row],[Description]],"")</f>
        <v/>
      </c>
      <c r="AM1887" s="46" t="str">
        <f>IF(Table1[[#This Row],[Posting Date]]&lt;&gt;"",Table1[[#This Row],[Reference Number]],"")</f>
        <v/>
      </c>
      <c r="AN1887" s="46" t="str">
        <f>TRIM(Table1[[#This Row],[Line '#]])</f>
        <v/>
      </c>
      <c r="AO1887" s="46" t="str">
        <f>TRIM(Table1[[#This Row],[Account]])</f>
        <v/>
      </c>
      <c r="AP1887" s="46" t="str">
        <f>IF(Table1[[#This Row],[Posting Date]]&lt;&gt;"",$D$5,"")</f>
        <v/>
      </c>
      <c r="AQ1887" s="46" t="str">
        <f>TRIM(Table1[[#This Row],[Departments-Prgrams]])</f>
        <v/>
      </c>
      <c r="AR1887" s="46" t="str">
        <f>TRIM(Table1[[#This Row],[Grant]])</f>
        <v/>
      </c>
      <c r="AS1887" s="46" t="str">
        <f>TRIM(Table1[[#This Row],[Staff ID]])</f>
        <v/>
      </c>
      <c r="AT1887" s="46" t="str">
        <f>IF(TRIM(Table1[[#This Row],[Budget Code]])=0,"",TRIM(Table1[[#This Row],[Budget Code]]))</f>
        <v/>
      </c>
      <c r="AU1887" s="46" t="str">
        <f>IF(Table1[[#This Row],[Line Description]]&lt;&gt;"",Table1[[#This Row],[Line Description]],"")</f>
        <v/>
      </c>
      <c r="AV1887" s="46" t="str">
        <f>IF(Table1[[#This Row],[Cur_Amount Debit]]&gt;0,ROUND(Table1[[#This Row],[Cur_Amount Debit]],2),"")</f>
        <v/>
      </c>
      <c r="AW1887" s="46" t="str">
        <f>IF(Table1[[#This Row],[Cur_Amount Credit]]&gt;0,ROUND(Table1[[#This Row],[Cur_Amount Credit]],2),"")</f>
        <v/>
      </c>
      <c r="AX1887" s="46" t="str">
        <f>LEFT(Table1[[#This Row],[Cur]],3)</f>
        <v/>
      </c>
      <c r="AY1887" s="59"/>
      <c r="AZ1887" s="46"/>
      <c r="BA1887" s="46" t="str">
        <f>IF(Table1[[#This Row],[Cur]]&lt;&gt;"",IF(Table1[[#This Row],[Cur]]="USD","",ExchangeRate),"")</f>
        <v/>
      </c>
      <c r="BB1887" s="46" t="str">
        <f>IF(Table1[[#This Row],[Grant]]&lt;&gt;"",VLOOKUP(Table1[[#This Row],[Grant]],Grants!B:D,3),"")</f>
        <v/>
      </c>
      <c r="BC1887" s="46" t="str">
        <f>TRIM(Table1[[#This Row],[Vendor ID]])</f>
        <v/>
      </c>
      <c r="BD1887">
        <f>IF(Table1[[#This Row],[Reference Number]]=Q1886,BD1886,BD1886+1)</f>
        <v>0</v>
      </c>
    </row>
    <row r="1888" spans="1:56" ht="11.25" customHeight="1" x14ac:dyDescent="0.25">
      <c r="A1888" s="1"/>
      <c r="B1888" s="88" t="str">
        <f>IF(Table1[[#This Row],[Posting Date]]&lt;&gt;"",IF(Table1[[#This Row],[Reference Number]]=Q1887,B1887+1,1),"")</f>
        <v/>
      </c>
      <c r="C1888" s="61"/>
      <c r="D1888" s="61"/>
      <c r="E1888" s="138"/>
      <c r="F1888" s="141" t="str">
        <f>IFERROR(IF(VLOOKUP(Table1[[#This Row],[Budget Code Description]],Dimentions!$X$6:$AC$139,2,FALSE)="","",VLOOKUP(Table1[[#This Row],[Budget Code Description]],Dimentions!$X$6:$AC$139,2,FALSE)),"")</f>
        <v/>
      </c>
      <c r="G1888" s="141"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1" t="str">
        <f>IFERROR(VLOOKUP(Table1[[#This Row],[Budget Code Description]],Table6[#All],8,FALSE),"")</f>
        <v/>
      </c>
      <c r="L1888" s="63"/>
      <c r="M1888" s="65" t="str">
        <f>IFERROR(VLOOKUP(Table1[[#This Row],[Staff ID]],Table2[],2,FALSE),"")</f>
        <v/>
      </c>
      <c r="N1888" s="209" t="str">
        <f>IFERROR(IF(VLOOKUP(Table1[[#This Row],[Budget Code Description]],Dimentions!$X$6:$AC$134,4,FALSE)="","",VLOOKUP(Table1[[#This Row],[Budget Code Description]],Dimentions!$X$6:$AC$134,4,FALSE)),"")</f>
        <v/>
      </c>
      <c r="O1888" s="65" t="str">
        <f>IFERROR(VLOOKUP(Table1[[#This Row],[Vendor ID]],Table549[],2,FALSE),"")</f>
        <v/>
      </c>
      <c r="P1888" s="63"/>
      <c r="Q1888" s="141" t="str">
        <f>IF(Table1[[#This Row],[Posting Date]]&lt;&gt;"",$D$9,"")</f>
        <v/>
      </c>
      <c r="R1888" s="157" t="str">
        <f>IF(Table1[[#This Row],[Posting Date]]&lt;&gt;"",$D$10,"")</f>
        <v/>
      </c>
      <c r="S1888" s="66"/>
      <c r="T1888" s="63"/>
      <c r="U1888" s="67"/>
      <c r="V1888" s="67"/>
      <c r="W1888" s="67" t="str">
        <f t="shared" si="33"/>
        <v/>
      </c>
      <c r="X1888" s="159" t="str">
        <f>IF(E1888="","",(IF(Table1[[#This Row],[Cur]]="USD",Table1[[#This Row],[Cur_Amount Debit]],Table1[[#This Row],[Cur_Amount Debit]]/Table1[[#This Row],[Exchange Rate]])))</f>
        <v/>
      </c>
      <c r="Y1888" s="159" t="str">
        <f>IF(E1888="","",(IF(Table1[[#This Row],[Cur]]="USD",Table1[[#This Row],[Cur_Amount Credit]],Table1[[#This Row],[Cur_Amount Credit]]/ExchangeRate)))</f>
        <v/>
      </c>
      <c r="Z1888" s="201" t="str">
        <f>IF(E1888="","",(Table1[[#This Row],[Debit USD]]-Table1[[#This Row],[Credit USD]]))</f>
        <v/>
      </c>
      <c r="AA1888" s="226"/>
      <c r="AB1888" s="255"/>
      <c r="AC1888" s="1"/>
      <c r="AD1888" s="15"/>
      <c r="AE1888" s="15" t="str">
        <f>IF(AND(OR(Table1[[#This Row],[Account]]="15030",Table1[[#This Row],[Account]]="15035",Table1[[#This Row],[Account]]="20150"),Table1[[#This Row],[Vendor ID]]=""),1,"")</f>
        <v/>
      </c>
      <c r="AF1888" s="15"/>
      <c r="AG1888" s="15"/>
      <c r="AH1888" s="15"/>
      <c r="AI1888" s="46" t="str">
        <f>IF(Table1[[#This Row],[Posting Date]]&lt;&gt;"","GJ-"&amp;CountryID,"")</f>
        <v/>
      </c>
      <c r="AJ1888" s="59" t="str">
        <f>IF(Table1[[#This Row],[Posting Date]]&lt;&gt;"",Table1[[#This Row],[Posting Date]],"")</f>
        <v/>
      </c>
      <c r="AK1888" s="46"/>
      <c r="AL1888" s="46" t="str">
        <f>IF(Table1[[#This Row],[Description]]&lt;&gt;"",Table1[[#This Row],[Description]],"")</f>
        <v/>
      </c>
      <c r="AM1888" s="46" t="str">
        <f>IF(Table1[[#This Row],[Posting Date]]&lt;&gt;"",Table1[[#This Row],[Reference Number]],"")</f>
        <v/>
      </c>
      <c r="AN1888" s="46" t="str">
        <f>TRIM(Table1[[#This Row],[Line '#]])</f>
        <v/>
      </c>
      <c r="AO1888" s="46" t="str">
        <f>TRIM(Table1[[#This Row],[Account]])</f>
        <v/>
      </c>
      <c r="AP1888" s="46" t="str">
        <f>IF(Table1[[#This Row],[Posting Date]]&lt;&gt;"",$D$5,"")</f>
        <v/>
      </c>
      <c r="AQ1888" s="46" t="str">
        <f>TRIM(Table1[[#This Row],[Departments-Prgrams]])</f>
        <v/>
      </c>
      <c r="AR1888" s="46" t="str">
        <f>TRIM(Table1[[#This Row],[Grant]])</f>
        <v/>
      </c>
      <c r="AS1888" s="46" t="str">
        <f>TRIM(Table1[[#This Row],[Staff ID]])</f>
        <v/>
      </c>
      <c r="AT1888" s="46" t="str">
        <f>IF(TRIM(Table1[[#This Row],[Budget Code]])=0,"",TRIM(Table1[[#This Row],[Budget Code]]))</f>
        <v/>
      </c>
      <c r="AU1888" s="46" t="str">
        <f>IF(Table1[[#This Row],[Line Description]]&lt;&gt;"",Table1[[#This Row],[Line Description]],"")</f>
        <v/>
      </c>
      <c r="AV1888" s="46" t="str">
        <f>IF(Table1[[#This Row],[Cur_Amount Debit]]&gt;0,ROUND(Table1[[#This Row],[Cur_Amount Debit]],2),"")</f>
        <v/>
      </c>
      <c r="AW1888" s="46" t="str">
        <f>IF(Table1[[#This Row],[Cur_Amount Credit]]&gt;0,ROUND(Table1[[#This Row],[Cur_Amount Credit]],2),"")</f>
        <v/>
      </c>
      <c r="AX1888" s="46" t="str">
        <f>LEFT(Table1[[#This Row],[Cur]],3)</f>
        <v/>
      </c>
      <c r="AY1888" s="59"/>
      <c r="AZ1888" s="46"/>
      <c r="BA1888" s="46" t="str">
        <f>IF(Table1[[#This Row],[Cur]]&lt;&gt;"",IF(Table1[[#This Row],[Cur]]="USD","",ExchangeRate),"")</f>
        <v/>
      </c>
      <c r="BB1888" s="46" t="str">
        <f>IF(Table1[[#This Row],[Grant]]&lt;&gt;"",VLOOKUP(Table1[[#This Row],[Grant]],Grants!B:D,3),"")</f>
        <v/>
      </c>
      <c r="BC1888" s="46" t="str">
        <f>TRIM(Table1[[#This Row],[Vendor ID]])</f>
        <v/>
      </c>
      <c r="BD1888">
        <f>IF(Table1[[#This Row],[Reference Number]]=Q1887,BD1887,BD1887+1)</f>
        <v>0</v>
      </c>
    </row>
    <row r="1889" spans="1:56" ht="11.25" customHeight="1" x14ac:dyDescent="0.25">
      <c r="A1889" s="1"/>
      <c r="B1889" s="88" t="str">
        <f>IF(Table1[[#This Row],[Posting Date]]&lt;&gt;"",IF(Table1[[#This Row],[Reference Number]]=Q1888,B1888+1,1),"")</f>
        <v/>
      </c>
      <c r="C1889" s="61"/>
      <c r="D1889" s="61"/>
      <c r="E1889" s="138"/>
      <c r="F1889" s="141" t="str">
        <f>IFERROR(IF(VLOOKUP(Table1[[#This Row],[Budget Code Description]],Dimentions!$X$6:$AC$139,2,FALSE)="","",VLOOKUP(Table1[[#This Row],[Budget Code Description]],Dimentions!$X$6:$AC$139,2,FALSE)),"")</f>
        <v/>
      </c>
      <c r="G1889" s="141"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1" t="str">
        <f>IFERROR(VLOOKUP(Table1[[#This Row],[Budget Code Description]],Table6[#All],8,FALSE),"")</f>
        <v/>
      </c>
      <c r="L1889" s="63"/>
      <c r="M1889" s="65" t="str">
        <f>IFERROR(VLOOKUP(Table1[[#This Row],[Staff ID]],Table2[],2,FALSE),"")</f>
        <v/>
      </c>
      <c r="N1889" s="209" t="str">
        <f>IFERROR(IF(VLOOKUP(Table1[[#This Row],[Budget Code Description]],Dimentions!$X$6:$AC$134,4,FALSE)="","",VLOOKUP(Table1[[#This Row],[Budget Code Description]],Dimentions!$X$6:$AC$134,4,FALSE)),"")</f>
        <v/>
      </c>
      <c r="O1889" s="65" t="str">
        <f>IFERROR(VLOOKUP(Table1[[#This Row],[Vendor ID]],Table549[],2,FALSE),"")</f>
        <v/>
      </c>
      <c r="P1889" s="63"/>
      <c r="Q1889" s="141" t="str">
        <f>IF(Table1[[#This Row],[Posting Date]]&lt;&gt;"",$D$9,"")</f>
        <v/>
      </c>
      <c r="R1889" s="157" t="str">
        <f>IF(Table1[[#This Row],[Posting Date]]&lt;&gt;"",$D$10,"")</f>
        <v/>
      </c>
      <c r="S1889" s="66"/>
      <c r="T1889" s="63"/>
      <c r="U1889" s="67"/>
      <c r="V1889" s="67"/>
      <c r="W1889" s="67" t="str">
        <f t="shared" si="33"/>
        <v/>
      </c>
      <c r="X1889" s="159" t="str">
        <f>IF(E1889="","",(IF(Table1[[#This Row],[Cur]]="USD",Table1[[#This Row],[Cur_Amount Debit]],Table1[[#This Row],[Cur_Amount Debit]]/Table1[[#This Row],[Exchange Rate]])))</f>
        <v/>
      </c>
      <c r="Y1889" s="159" t="str">
        <f>IF(E1889="","",(IF(Table1[[#This Row],[Cur]]="USD",Table1[[#This Row],[Cur_Amount Credit]],Table1[[#This Row],[Cur_Amount Credit]]/ExchangeRate)))</f>
        <v/>
      </c>
      <c r="Z1889" s="201" t="str">
        <f>IF(E1889="","",(Table1[[#This Row],[Debit USD]]-Table1[[#This Row],[Credit USD]]))</f>
        <v/>
      </c>
      <c r="AA1889" s="226"/>
      <c r="AB1889" s="255"/>
      <c r="AC1889" s="1"/>
      <c r="AD1889" s="15"/>
      <c r="AE1889" s="15" t="str">
        <f>IF(AND(OR(Table1[[#This Row],[Account]]="15030",Table1[[#This Row],[Account]]="15035",Table1[[#This Row],[Account]]="20150"),Table1[[#This Row],[Vendor ID]]=""),1,"")</f>
        <v/>
      </c>
      <c r="AF1889" s="15"/>
      <c r="AG1889" s="15"/>
      <c r="AH1889" s="15"/>
      <c r="AI1889" s="46" t="str">
        <f>IF(Table1[[#This Row],[Posting Date]]&lt;&gt;"","GJ-"&amp;CountryID,"")</f>
        <v/>
      </c>
      <c r="AJ1889" s="59" t="str">
        <f>IF(Table1[[#This Row],[Posting Date]]&lt;&gt;"",Table1[[#This Row],[Posting Date]],"")</f>
        <v/>
      </c>
      <c r="AK1889" s="46"/>
      <c r="AL1889" s="46" t="str">
        <f>IF(Table1[[#This Row],[Description]]&lt;&gt;"",Table1[[#This Row],[Description]],"")</f>
        <v/>
      </c>
      <c r="AM1889" s="46" t="str">
        <f>IF(Table1[[#This Row],[Posting Date]]&lt;&gt;"",Table1[[#This Row],[Reference Number]],"")</f>
        <v/>
      </c>
      <c r="AN1889" s="46" t="str">
        <f>TRIM(Table1[[#This Row],[Line '#]])</f>
        <v/>
      </c>
      <c r="AO1889" s="46" t="str">
        <f>TRIM(Table1[[#This Row],[Account]])</f>
        <v/>
      </c>
      <c r="AP1889" s="46" t="str">
        <f>IF(Table1[[#This Row],[Posting Date]]&lt;&gt;"",$D$5,"")</f>
        <v/>
      </c>
      <c r="AQ1889" s="46" t="str">
        <f>TRIM(Table1[[#This Row],[Departments-Prgrams]])</f>
        <v/>
      </c>
      <c r="AR1889" s="46" t="str">
        <f>TRIM(Table1[[#This Row],[Grant]])</f>
        <v/>
      </c>
      <c r="AS1889" s="46" t="str">
        <f>TRIM(Table1[[#This Row],[Staff ID]])</f>
        <v/>
      </c>
      <c r="AT1889" s="46" t="str">
        <f>IF(TRIM(Table1[[#This Row],[Budget Code]])=0,"",TRIM(Table1[[#This Row],[Budget Code]]))</f>
        <v/>
      </c>
      <c r="AU1889" s="46" t="str">
        <f>IF(Table1[[#This Row],[Line Description]]&lt;&gt;"",Table1[[#This Row],[Line Description]],"")</f>
        <v/>
      </c>
      <c r="AV1889" s="46" t="str">
        <f>IF(Table1[[#This Row],[Cur_Amount Debit]]&gt;0,ROUND(Table1[[#This Row],[Cur_Amount Debit]],2),"")</f>
        <v/>
      </c>
      <c r="AW1889" s="46" t="str">
        <f>IF(Table1[[#This Row],[Cur_Amount Credit]]&gt;0,ROUND(Table1[[#This Row],[Cur_Amount Credit]],2),"")</f>
        <v/>
      </c>
      <c r="AX1889" s="46" t="str">
        <f>LEFT(Table1[[#This Row],[Cur]],3)</f>
        <v/>
      </c>
      <c r="AY1889" s="59"/>
      <c r="AZ1889" s="46"/>
      <c r="BA1889" s="46" t="str">
        <f>IF(Table1[[#This Row],[Cur]]&lt;&gt;"",IF(Table1[[#This Row],[Cur]]="USD","",ExchangeRate),"")</f>
        <v/>
      </c>
      <c r="BB1889" s="46" t="str">
        <f>IF(Table1[[#This Row],[Grant]]&lt;&gt;"",VLOOKUP(Table1[[#This Row],[Grant]],Grants!B:D,3),"")</f>
        <v/>
      </c>
      <c r="BC1889" s="46" t="str">
        <f>TRIM(Table1[[#This Row],[Vendor ID]])</f>
        <v/>
      </c>
      <c r="BD1889">
        <f>IF(Table1[[#This Row],[Reference Number]]=Q1888,BD1888,BD1888+1)</f>
        <v>0</v>
      </c>
    </row>
    <row r="1890" spans="1:56" ht="11.25" customHeight="1" x14ac:dyDescent="0.25">
      <c r="A1890" s="1"/>
      <c r="B1890" s="88" t="str">
        <f>IF(Table1[[#This Row],[Posting Date]]&lt;&gt;"",IF(Table1[[#This Row],[Reference Number]]=Q1889,B1889+1,1),"")</f>
        <v/>
      </c>
      <c r="C1890" s="61"/>
      <c r="D1890" s="61"/>
      <c r="E1890" s="138"/>
      <c r="F1890" s="141" t="str">
        <f>IFERROR(IF(VLOOKUP(Table1[[#This Row],[Budget Code Description]],Dimentions!$X$6:$AC$139,2,FALSE)="","",VLOOKUP(Table1[[#This Row],[Budget Code Description]],Dimentions!$X$6:$AC$139,2,FALSE)),"")</f>
        <v/>
      </c>
      <c r="G1890" s="141"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1" t="str">
        <f>IFERROR(VLOOKUP(Table1[[#This Row],[Budget Code Description]],Table6[#All],8,FALSE),"")</f>
        <v/>
      </c>
      <c r="L1890" s="63"/>
      <c r="M1890" s="65" t="str">
        <f>IFERROR(VLOOKUP(Table1[[#This Row],[Staff ID]],Table2[],2,FALSE),"")</f>
        <v/>
      </c>
      <c r="N1890" s="209" t="str">
        <f>IFERROR(IF(VLOOKUP(Table1[[#This Row],[Budget Code Description]],Dimentions!$X$6:$AC$134,4,FALSE)="","",VLOOKUP(Table1[[#This Row],[Budget Code Description]],Dimentions!$X$6:$AC$134,4,FALSE)),"")</f>
        <v/>
      </c>
      <c r="O1890" s="65" t="str">
        <f>IFERROR(VLOOKUP(Table1[[#This Row],[Vendor ID]],Table549[],2,FALSE),"")</f>
        <v/>
      </c>
      <c r="P1890" s="63"/>
      <c r="Q1890" s="141" t="str">
        <f>IF(Table1[[#This Row],[Posting Date]]&lt;&gt;"",$D$9,"")</f>
        <v/>
      </c>
      <c r="R1890" s="157" t="str">
        <f>IF(Table1[[#This Row],[Posting Date]]&lt;&gt;"",$D$10,"")</f>
        <v/>
      </c>
      <c r="S1890" s="66"/>
      <c r="T1890" s="63"/>
      <c r="U1890" s="67"/>
      <c r="V1890" s="67"/>
      <c r="W1890" s="67" t="str">
        <f t="shared" si="33"/>
        <v/>
      </c>
      <c r="X1890" s="159" t="str">
        <f>IF(E1890="","",(IF(Table1[[#This Row],[Cur]]="USD",Table1[[#This Row],[Cur_Amount Debit]],Table1[[#This Row],[Cur_Amount Debit]]/Table1[[#This Row],[Exchange Rate]])))</f>
        <v/>
      </c>
      <c r="Y1890" s="159" t="str">
        <f>IF(E1890="","",(IF(Table1[[#This Row],[Cur]]="USD",Table1[[#This Row],[Cur_Amount Credit]],Table1[[#This Row],[Cur_Amount Credit]]/ExchangeRate)))</f>
        <v/>
      </c>
      <c r="Z1890" s="201" t="str">
        <f>IF(E1890="","",(Table1[[#This Row],[Debit USD]]-Table1[[#This Row],[Credit USD]]))</f>
        <v/>
      </c>
      <c r="AA1890" s="226"/>
      <c r="AB1890" s="255"/>
      <c r="AC1890" s="1"/>
      <c r="AD1890" s="15"/>
      <c r="AE1890" s="15" t="str">
        <f>IF(AND(OR(Table1[[#This Row],[Account]]="15030",Table1[[#This Row],[Account]]="15035",Table1[[#This Row],[Account]]="20150"),Table1[[#This Row],[Vendor ID]]=""),1,"")</f>
        <v/>
      </c>
      <c r="AF1890" s="15"/>
      <c r="AG1890" s="15"/>
      <c r="AH1890" s="15"/>
      <c r="AI1890" s="46" t="str">
        <f>IF(Table1[[#This Row],[Posting Date]]&lt;&gt;"","GJ-"&amp;CountryID,"")</f>
        <v/>
      </c>
      <c r="AJ1890" s="59" t="str">
        <f>IF(Table1[[#This Row],[Posting Date]]&lt;&gt;"",Table1[[#This Row],[Posting Date]],"")</f>
        <v/>
      </c>
      <c r="AK1890" s="46"/>
      <c r="AL1890" s="46" t="str">
        <f>IF(Table1[[#This Row],[Description]]&lt;&gt;"",Table1[[#This Row],[Description]],"")</f>
        <v/>
      </c>
      <c r="AM1890" s="46" t="str">
        <f>IF(Table1[[#This Row],[Posting Date]]&lt;&gt;"",Table1[[#This Row],[Reference Number]],"")</f>
        <v/>
      </c>
      <c r="AN1890" s="46" t="str">
        <f>TRIM(Table1[[#This Row],[Line '#]])</f>
        <v/>
      </c>
      <c r="AO1890" s="46" t="str">
        <f>TRIM(Table1[[#This Row],[Account]])</f>
        <v/>
      </c>
      <c r="AP1890" s="46" t="str">
        <f>IF(Table1[[#This Row],[Posting Date]]&lt;&gt;"",$D$5,"")</f>
        <v/>
      </c>
      <c r="AQ1890" s="46" t="str">
        <f>TRIM(Table1[[#This Row],[Departments-Prgrams]])</f>
        <v/>
      </c>
      <c r="AR1890" s="46" t="str">
        <f>TRIM(Table1[[#This Row],[Grant]])</f>
        <v/>
      </c>
      <c r="AS1890" s="46" t="str">
        <f>TRIM(Table1[[#This Row],[Staff ID]])</f>
        <v/>
      </c>
      <c r="AT1890" s="46" t="str">
        <f>IF(TRIM(Table1[[#This Row],[Budget Code]])=0,"",TRIM(Table1[[#This Row],[Budget Code]]))</f>
        <v/>
      </c>
      <c r="AU1890" s="46" t="str">
        <f>IF(Table1[[#This Row],[Line Description]]&lt;&gt;"",Table1[[#This Row],[Line Description]],"")</f>
        <v/>
      </c>
      <c r="AV1890" s="46" t="str">
        <f>IF(Table1[[#This Row],[Cur_Amount Debit]]&gt;0,ROUND(Table1[[#This Row],[Cur_Amount Debit]],2),"")</f>
        <v/>
      </c>
      <c r="AW1890" s="46" t="str">
        <f>IF(Table1[[#This Row],[Cur_Amount Credit]]&gt;0,ROUND(Table1[[#This Row],[Cur_Amount Credit]],2),"")</f>
        <v/>
      </c>
      <c r="AX1890" s="46" t="str">
        <f>LEFT(Table1[[#This Row],[Cur]],3)</f>
        <v/>
      </c>
      <c r="AY1890" s="59"/>
      <c r="AZ1890" s="46"/>
      <c r="BA1890" s="46" t="str">
        <f>IF(Table1[[#This Row],[Cur]]&lt;&gt;"",IF(Table1[[#This Row],[Cur]]="USD","",ExchangeRate),"")</f>
        <v/>
      </c>
      <c r="BB1890" s="46" t="str">
        <f>IF(Table1[[#This Row],[Grant]]&lt;&gt;"",VLOOKUP(Table1[[#This Row],[Grant]],Grants!B:D,3),"")</f>
        <v/>
      </c>
      <c r="BC1890" s="46" t="str">
        <f>TRIM(Table1[[#This Row],[Vendor ID]])</f>
        <v/>
      </c>
      <c r="BD1890">
        <f>IF(Table1[[#This Row],[Reference Number]]=Q1889,BD1889,BD1889+1)</f>
        <v>0</v>
      </c>
    </row>
    <row r="1891" spans="1:56" ht="11.25" customHeight="1" x14ac:dyDescent="0.25">
      <c r="A1891" s="1"/>
      <c r="B1891" s="88" t="str">
        <f>IF(Table1[[#This Row],[Posting Date]]&lt;&gt;"",IF(Table1[[#This Row],[Reference Number]]=Q1890,B1890+1,1),"")</f>
        <v/>
      </c>
      <c r="C1891" s="61"/>
      <c r="D1891" s="61"/>
      <c r="E1891" s="138"/>
      <c r="F1891" s="141" t="str">
        <f>IFERROR(IF(VLOOKUP(Table1[[#This Row],[Budget Code Description]],Dimentions!$X$6:$AC$139,2,FALSE)="","",VLOOKUP(Table1[[#This Row],[Budget Code Description]],Dimentions!$X$6:$AC$139,2,FALSE)),"")</f>
        <v/>
      </c>
      <c r="G1891" s="141"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1" t="str">
        <f>IFERROR(VLOOKUP(Table1[[#This Row],[Budget Code Description]],Table6[#All],8,FALSE),"")</f>
        <v/>
      </c>
      <c r="L1891" s="63"/>
      <c r="M1891" s="65" t="str">
        <f>IFERROR(VLOOKUP(Table1[[#This Row],[Staff ID]],Table2[],2,FALSE),"")</f>
        <v/>
      </c>
      <c r="N1891" s="209" t="str">
        <f>IFERROR(IF(VLOOKUP(Table1[[#This Row],[Budget Code Description]],Dimentions!$X$6:$AC$134,4,FALSE)="","",VLOOKUP(Table1[[#This Row],[Budget Code Description]],Dimentions!$X$6:$AC$134,4,FALSE)),"")</f>
        <v/>
      </c>
      <c r="O1891" s="65" t="str">
        <f>IFERROR(VLOOKUP(Table1[[#This Row],[Vendor ID]],Table549[],2,FALSE),"")</f>
        <v/>
      </c>
      <c r="P1891" s="63"/>
      <c r="Q1891" s="141" t="str">
        <f>IF(Table1[[#This Row],[Posting Date]]&lt;&gt;"",$D$9,"")</f>
        <v/>
      </c>
      <c r="R1891" s="157" t="str">
        <f>IF(Table1[[#This Row],[Posting Date]]&lt;&gt;"",$D$10,"")</f>
        <v/>
      </c>
      <c r="S1891" s="66"/>
      <c r="T1891" s="63"/>
      <c r="U1891" s="67"/>
      <c r="V1891" s="67"/>
      <c r="W1891" s="67" t="str">
        <f t="shared" si="33"/>
        <v/>
      </c>
      <c r="X1891" s="159" t="str">
        <f>IF(E1891="","",(IF(Table1[[#This Row],[Cur]]="USD",Table1[[#This Row],[Cur_Amount Debit]],Table1[[#This Row],[Cur_Amount Debit]]/Table1[[#This Row],[Exchange Rate]])))</f>
        <v/>
      </c>
      <c r="Y1891" s="159" t="str">
        <f>IF(E1891="","",(IF(Table1[[#This Row],[Cur]]="USD",Table1[[#This Row],[Cur_Amount Credit]],Table1[[#This Row],[Cur_Amount Credit]]/ExchangeRate)))</f>
        <v/>
      </c>
      <c r="Z1891" s="201" t="str">
        <f>IF(E1891="","",(Table1[[#This Row],[Debit USD]]-Table1[[#This Row],[Credit USD]]))</f>
        <v/>
      </c>
      <c r="AA1891" s="226"/>
      <c r="AB1891" s="255"/>
      <c r="AC1891" s="1"/>
      <c r="AD1891" s="15"/>
      <c r="AE1891" s="15" t="str">
        <f>IF(AND(OR(Table1[[#This Row],[Account]]="15030",Table1[[#This Row],[Account]]="15035",Table1[[#This Row],[Account]]="20150"),Table1[[#This Row],[Vendor ID]]=""),1,"")</f>
        <v/>
      </c>
      <c r="AF1891" s="15"/>
      <c r="AG1891" s="15"/>
      <c r="AH1891" s="15"/>
      <c r="AI1891" s="46" t="str">
        <f>IF(Table1[[#This Row],[Posting Date]]&lt;&gt;"","GJ-"&amp;CountryID,"")</f>
        <v/>
      </c>
      <c r="AJ1891" s="59" t="str">
        <f>IF(Table1[[#This Row],[Posting Date]]&lt;&gt;"",Table1[[#This Row],[Posting Date]],"")</f>
        <v/>
      </c>
      <c r="AK1891" s="46"/>
      <c r="AL1891" s="46" t="str">
        <f>IF(Table1[[#This Row],[Description]]&lt;&gt;"",Table1[[#This Row],[Description]],"")</f>
        <v/>
      </c>
      <c r="AM1891" s="46" t="str">
        <f>IF(Table1[[#This Row],[Posting Date]]&lt;&gt;"",Table1[[#This Row],[Reference Number]],"")</f>
        <v/>
      </c>
      <c r="AN1891" s="46" t="str">
        <f>TRIM(Table1[[#This Row],[Line '#]])</f>
        <v/>
      </c>
      <c r="AO1891" s="46" t="str">
        <f>TRIM(Table1[[#This Row],[Account]])</f>
        <v/>
      </c>
      <c r="AP1891" s="46" t="str">
        <f>IF(Table1[[#This Row],[Posting Date]]&lt;&gt;"",$D$5,"")</f>
        <v/>
      </c>
      <c r="AQ1891" s="46" t="str">
        <f>TRIM(Table1[[#This Row],[Departments-Prgrams]])</f>
        <v/>
      </c>
      <c r="AR1891" s="46" t="str">
        <f>TRIM(Table1[[#This Row],[Grant]])</f>
        <v/>
      </c>
      <c r="AS1891" s="46" t="str">
        <f>TRIM(Table1[[#This Row],[Staff ID]])</f>
        <v/>
      </c>
      <c r="AT1891" s="46" t="str">
        <f>IF(TRIM(Table1[[#This Row],[Budget Code]])=0,"",TRIM(Table1[[#This Row],[Budget Code]]))</f>
        <v/>
      </c>
      <c r="AU1891" s="46" t="str">
        <f>IF(Table1[[#This Row],[Line Description]]&lt;&gt;"",Table1[[#This Row],[Line Description]],"")</f>
        <v/>
      </c>
      <c r="AV1891" s="46" t="str">
        <f>IF(Table1[[#This Row],[Cur_Amount Debit]]&gt;0,ROUND(Table1[[#This Row],[Cur_Amount Debit]],2),"")</f>
        <v/>
      </c>
      <c r="AW1891" s="46" t="str">
        <f>IF(Table1[[#This Row],[Cur_Amount Credit]]&gt;0,ROUND(Table1[[#This Row],[Cur_Amount Credit]],2),"")</f>
        <v/>
      </c>
      <c r="AX1891" s="46" t="str">
        <f>LEFT(Table1[[#This Row],[Cur]],3)</f>
        <v/>
      </c>
      <c r="AY1891" s="59"/>
      <c r="AZ1891" s="46"/>
      <c r="BA1891" s="46" t="str">
        <f>IF(Table1[[#This Row],[Cur]]&lt;&gt;"",IF(Table1[[#This Row],[Cur]]="USD","",ExchangeRate),"")</f>
        <v/>
      </c>
      <c r="BB1891" s="46" t="str">
        <f>IF(Table1[[#This Row],[Grant]]&lt;&gt;"",VLOOKUP(Table1[[#This Row],[Grant]],Grants!B:D,3),"")</f>
        <v/>
      </c>
      <c r="BC1891" s="46" t="str">
        <f>TRIM(Table1[[#This Row],[Vendor ID]])</f>
        <v/>
      </c>
      <c r="BD1891">
        <f>IF(Table1[[#This Row],[Reference Number]]=Q1890,BD1890,BD1890+1)</f>
        <v>0</v>
      </c>
    </row>
    <row r="1892" spans="1:56" ht="11.25" customHeight="1" x14ac:dyDescent="0.25">
      <c r="A1892" s="1"/>
      <c r="B1892" s="88" t="str">
        <f>IF(Table1[[#This Row],[Posting Date]]&lt;&gt;"",IF(Table1[[#This Row],[Reference Number]]=Q1891,B1891+1,1),"")</f>
        <v/>
      </c>
      <c r="C1892" s="61"/>
      <c r="D1892" s="61"/>
      <c r="E1892" s="138"/>
      <c r="F1892" s="141" t="str">
        <f>IFERROR(IF(VLOOKUP(Table1[[#This Row],[Budget Code Description]],Dimentions!$X$6:$AC$139,2,FALSE)="","",VLOOKUP(Table1[[#This Row],[Budget Code Description]],Dimentions!$X$6:$AC$139,2,FALSE)),"")</f>
        <v/>
      </c>
      <c r="G1892" s="141"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1" t="str">
        <f>IFERROR(VLOOKUP(Table1[[#This Row],[Budget Code Description]],Table6[#All],8,FALSE),"")</f>
        <v/>
      </c>
      <c r="L1892" s="63"/>
      <c r="M1892" s="65" t="str">
        <f>IFERROR(VLOOKUP(Table1[[#This Row],[Staff ID]],Table2[],2,FALSE),"")</f>
        <v/>
      </c>
      <c r="N1892" s="209" t="str">
        <f>IFERROR(IF(VLOOKUP(Table1[[#This Row],[Budget Code Description]],Dimentions!$X$6:$AC$134,4,FALSE)="","",VLOOKUP(Table1[[#This Row],[Budget Code Description]],Dimentions!$X$6:$AC$134,4,FALSE)),"")</f>
        <v/>
      </c>
      <c r="O1892" s="65" t="str">
        <f>IFERROR(VLOOKUP(Table1[[#This Row],[Vendor ID]],Table549[],2,FALSE),"")</f>
        <v/>
      </c>
      <c r="P1892" s="63"/>
      <c r="Q1892" s="141" t="str">
        <f>IF(Table1[[#This Row],[Posting Date]]&lt;&gt;"",$D$9,"")</f>
        <v/>
      </c>
      <c r="R1892" s="157" t="str">
        <f>IF(Table1[[#This Row],[Posting Date]]&lt;&gt;"",$D$10,"")</f>
        <v/>
      </c>
      <c r="S1892" s="66"/>
      <c r="T1892" s="63"/>
      <c r="U1892" s="67"/>
      <c r="V1892" s="67"/>
      <c r="W1892" s="67" t="str">
        <f t="shared" si="33"/>
        <v/>
      </c>
      <c r="X1892" s="159" t="str">
        <f>IF(E1892="","",(IF(Table1[[#This Row],[Cur]]="USD",Table1[[#This Row],[Cur_Amount Debit]],Table1[[#This Row],[Cur_Amount Debit]]/Table1[[#This Row],[Exchange Rate]])))</f>
        <v/>
      </c>
      <c r="Y1892" s="159" t="str">
        <f>IF(E1892="","",(IF(Table1[[#This Row],[Cur]]="USD",Table1[[#This Row],[Cur_Amount Credit]],Table1[[#This Row],[Cur_Amount Credit]]/ExchangeRate)))</f>
        <v/>
      </c>
      <c r="Z1892" s="201" t="str">
        <f>IF(E1892="","",(Table1[[#This Row],[Debit USD]]-Table1[[#This Row],[Credit USD]]))</f>
        <v/>
      </c>
      <c r="AA1892" s="226"/>
      <c r="AB1892" s="255"/>
      <c r="AC1892" s="1"/>
      <c r="AD1892" s="15"/>
      <c r="AE1892" s="15" t="str">
        <f>IF(AND(OR(Table1[[#This Row],[Account]]="15030",Table1[[#This Row],[Account]]="15035",Table1[[#This Row],[Account]]="20150"),Table1[[#This Row],[Vendor ID]]=""),1,"")</f>
        <v/>
      </c>
      <c r="AF1892" s="15"/>
      <c r="AG1892" s="15"/>
      <c r="AH1892" s="15"/>
      <c r="AI1892" s="46" t="str">
        <f>IF(Table1[[#This Row],[Posting Date]]&lt;&gt;"","GJ-"&amp;CountryID,"")</f>
        <v/>
      </c>
      <c r="AJ1892" s="59" t="str">
        <f>IF(Table1[[#This Row],[Posting Date]]&lt;&gt;"",Table1[[#This Row],[Posting Date]],"")</f>
        <v/>
      </c>
      <c r="AK1892" s="46"/>
      <c r="AL1892" s="46" t="str">
        <f>IF(Table1[[#This Row],[Description]]&lt;&gt;"",Table1[[#This Row],[Description]],"")</f>
        <v/>
      </c>
      <c r="AM1892" s="46" t="str">
        <f>IF(Table1[[#This Row],[Posting Date]]&lt;&gt;"",Table1[[#This Row],[Reference Number]],"")</f>
        <v/>
      </c>
      <c r="AN1892" s="46" t="str">
        <f>TRIM(Table1[[#This Row],[Line '#]])</f>
        <v/>
      </c>
      <c r="AO1892" s="46" t="str">
        <f>TRIM(Table1[[#This Row],[Account]])</f>
        <v/>
      </c>
      <c r="AP1892" s="46" t="str">
        <f>IF(Table1[[#This Row],[Posting Date]]&lt;&gt;"",$D$5,"")</f>
        <v/>
      </c>
      <c r="AQ1892" s="46" t="str">
        <f>TRIM(Table1[[#This Row],[Departments-Prgrams]])</f>
        <v/>
      </c>
      <c r="AR1892" s="46" t="str">
        <f>TRIM(Table1[[#This Row],[Grant]])</f>
        <v/>
      </c>
      <c r="AS1892" s="46" t="str">
        <f>TRIM(Table1[[#This Row],[Staff ID]])</f>
        <v/>
      </c>
      <c r="AT1892" s="46" t="str">
        <f>IF(TRIM(Table1[[#This Row],[Budget Code]])=0,"",TRIM(Table1[[#This Row],[Budget Code]]))</f>
        <v/>
      </c>
      <c r="AU1892" s="46" t="str">
        <f>IF(Table1[[#This Row],[Line Description]]&lt;&gt;"",Table1[[#This Row],[Line Description]],"")</f>
        <v/>
      </c>
      <c r="AV1892" s="46" t="str">
        <f>IF(Table1[[#This Row],[Cur_Amount Debit]]&gt;0,ROUND(Table1[[#This Row],[Cur_Amount Debit]],2),"")</f>
        <v/>
      </c>
      <c r="AW1892" s="46" t="str">
        <f>IF(Table1[[#This Row],[Cur_Amount Credit]]&gt;0,ROUND(Table1[[#This Row],[Cur_Amount Credit]],2),"")</f>
        <v/>
      </c>
      <c r="AX1892" s="46" t="str">
        <f>LEFT(Table1[[#This Row],[Cur]],3)</f>
        <v/>
      </c>
      <c r="AY1892" s="59"/>
      <c r="AZ1892" s="46"/>
      <c r="BA1892" s="46" t="str">
        <f>IF(Table1[[#This Row],[Cur]]&lt;&gt;"",IF(Table1[[#This Row],[Cur]]="USD","",ExchangeRate),"")</f>
        <v/>
      </c>
      <c r="BB1892" s="46" t="str">
        <f>IF(Table1[[#This Row],[Grant]]&lt;&gt;"",VLOOKUP(Table1[[#This Row],[Grant]],Grants!B:D,3),"")</f>
        <v/>
      </c>
      <c r="BC1892" s="46" t="str">
        <f>TRIM(Table1[[#This Row],[Vendor ID]])</f>
        <v/>
      </c>
      <c r="BD1892">
        <f>IF(Table1[[#This Row],[Reference Number]]=Q1891,BD1891,BD1891+1)</f>
        <v>0</v>
      </c>
    </row>
    <row r="1893" spans="1:56" ht="11.25" customHeight="1" x14ac:dyDescent="0.25">
      <c r="A1893" s="1"/>
      <c r="B1893" s="88" t="str">
        <f>IF(Table1[[#This Row],[Posting Date]]&lt;&gt;"",IF(Table1[[#This Row],[Reference Number]]=Q1892,B1892+1,1),"")</f>
        <v/>
      </c>
      <c r="C1893" s="61"/>
      <c r="D1893" s="61"/>
      <c r="E1893" s="138"/>
      <c r="F1893" s="141" t="str">
        <f>IFERROR(IF(VLOOKUP(Table1[[#This Row],[Budget Code Description]],Dimentions!$X$6:$AC$139,2,FALSE)="","",VLOOKUP(Table1[[#This Row],[Budget Code Description]],Dimentions!$X$6:$AC$139,2,FALSE)),"")</f>
        <v/>
      </c>
      <c r="G1893" s="141"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1" t="str">
        <f>IFERROR(VLOOKUP(Table1[[#This Row],[Budget Code Description]],Table6[#All],8,FALSE),"")</f>
        <v/>
      </c>
      <c r="L1893" s="63"/>
      <c r="M1893" s="65" t="str">
        <f>IFERROR(VLOOKUP(Table1[[#This Row],[Staff ID]],Table2[],2,FALSE),"")</f>
        <v/>
      </c>
      <c r="N1893" s="209" t="str">
        <f>IFERROR(IF(VLOOKUP(Table1[[#This Row],[Budget Code Description]],Dimentions!$X$6:$AC$134,4,FALSE)="","",VLOOKUP(Table1[[#This Row],[Budget Code Description]],Dimentions!$X$6:$AC$134,4,FALSE)),"")</f>
        <v/>
      </c>
      <c r="O1893" s="65" t="str">
        <f>IFERROR(VLOOKUP(Table1[[#This Row],[Vendor ID]],Table549[],2,FALSE),"")</f>
        <v/>
      </c>
      <c r="P1893" s="63"/>
      <c r="Q1893" s="141" t="str">
        <f>IF(Table1[[#This Row],[Posting Date]]&lt;&gt;"",$D$9,"")</f>
        <v/>
      </c>
      <c r="R1893" s="157" t="str">
        <f>IF(Table1[[#This Row],[Posting Date]]&lt;&gt;"",$D$10,"")</f>
        <v/>
      </c>
      <c r="S1893" s="66"/>
      <c r="T1893" s="63"/>
      <c r="U1893" s="67"/>
      <c r="V1893" s="67"/>
      <c r="W1893" s="67" t="str">
        <f t="shared" si="33"/>
        <v/>
      </c>
      <c r="X1893" s="159" t="str">
        <f>IF(E1893="","",(IF(Table1[[#This Row],[Cur]]="USD",Table1[[#This Row],[Cur_Amount Debit]],Table1[[#This Row],[Cur_Amount Debit]]/Table1[[#This Row],[Exchange Rate]])))</f>
        <v/>
      </c>
      <c r="Y1893" s="159" t="str">
        <f>IF(E1893="","",(IF(Table1[[#This Row],[Cur]]="USD",Table1[[#This Row],[Cur_Amount Credit]],Table1[[#This Row],[Cur_Amount Credit]]/ExchangeRate)))</f>
        <v/>
      </c>
      <c r="Z1893" s="201" t="str">
        <f>IF(E1893="","",(Table1[[#This Row],[Debit USD]]-Table1[[#This Row],[Credit USD]]))</f>
        <v/>
      </c>
      <c r="AA1893" s="226"/>
      <c r="AB1893" s="255"/>
      <c r="AC1893" s="1"/>
      <c r="AD1893" s="15"/>
      <c r="AE1893" s="15" t="str">
        <f>IF(AND(OR(Table1[[#This Row],[Account]]="15030",Table1[[#This Row],[Account]]="15035",Table1[[#This Row],[Account]]="20150"),Table1[[#This Row],[Vendor ID]]=""),1,"")</f>
        <v/>
      </c>
      <c r="AF1893" s="15"/>
      <c r="AG1893" s="15"/>
      <c r="AH1893" s="15"/>
      <c r="AI1893" s="46" t="str">
        <f>IF(Table1[[#This Row],[Posting Date]]&lt;&gt;"","GJ-"&amp;CountryID,"")</f>
        <v/>
      </c>
      <c r="AJ1893" s="59" t="str">
        <f>IF(Table1[[#This Row],[Posting Date]]&lt;&gt;"",Table1[[#This Row],[Posting Date]],"")</f>
        <v/>
      </c>
      <c r="AK1893" s="46"/>
      <c r="AL1893" s="46" t="str">
        <f>IF(Table1[[#This Row],[Description]]&lt;&gt;"",Table1[[#This Row],[Description]],"")</f>
        <v/>
      </c>
      <c r="AM1893" s="46" t="str">
        <f>IF(Table1[[#This Row],[Posting Date]]&lt;&gt;"",Table1[[#This Row],[Reference Number]],"")</f>
        <v/>
      </c>
      <c r="AN1893" s="46" t="str">
        <f>TRIM(Table1[[#This Row],[Line '#]])</f>
        <v/>
      </c>
      <c r="AO1893" s="46" t="str">
        <f>TRIM(Table1[[#This Row],[Account]])</f>
        <v/>
      </c>
      <c r="AP1893" s="46" t="str">
        <f>IF(Table1[[#This Row],[Posting Date]]&lt;&gt;"",$D$5,"")</f>
        <v/>
      </c>
      <c r="AQ1893" s="46" t="str">
        <f>TRIM(Table1[[#This Row],[Departments-Prgrams]])</f>
        <v/>
      </c>
      <c r="AR1893" s="46" t="str">
        <f>TRIM(Table1[[#This Row],[Grant]])</f>
        <v/>
      </c>
      <c r="AS1893" s="46" t="str">
        <f>TRIM(Table1[[#This Row],[Staff ID]])</f>
        <v/>
      </c>
      <c r="AT1893" s="46" t="str">
        <f>IF(TRIM(Table1[[#This Row],[Budget Code]])=0,"",TRIM(Table1[[#This Row],[Budget Code]]))</f>
        <v/>
      </c>
      <c r="AU1893" s="46" t="str">
        <f>IF(Table1[[#This Row],[Line Description]]&lt;&gt;"",Table1[[#This Row],[Line Description]],"")</f>
        <v/>
      </c>
      <c r="AV1893" s="46" t="str">
        <f>IF(Table1[[#This Row],[Cur_Amount Debit]]&gt;0,ROUND(Table1[[#This Row],[Cur_Amount Debit]],2),"")</f>
        <v/>
      </c>
      <c r="AW1893" s="46" t="str">
        <f>IF(Table1[[#This Row],[Cur_Amount Credit]]&gt;0,ROUND(Table1[[#This Row],[Cur_Amount Credit]],2),"")</f>
        <v/>
      </c>
      <c r="AX1893" s="46" t="str">
        <f>LEFT(Table1[[#This Row],[Cur]],3)</f>
        <v/>
      </c>
      <c r="AY1893" s="59"/>
      <c r="AZ1893" s="46"/>
      <c r="BA1893" s="46" t="str">
        <f>IF(Table1[[#This Row],[Cur]]&lt;&gt;"",IF(Table1[[#This Row],[Cur]]="USD","",ExchangeRate),"")</f>
        <v/>
      </c>
      <c r="BB1893" s="46" t="str">
        <f>IF(Table1[[#This Row],[Grant]]&lt;&gt;"",VLOOKUP(Table1[[#This Row],[Grant]],Grants!B:D,3),"")</f>
        <v/>
      </c>
      <c r="BC1893" s="46" t="str">
        <f>TRIM(Table1[[#This Row],[Vendor ID]])</f>
        <v/>
      </c>
      <c r="BD1893">
        <f>IF(Table1[[#This Row],[Reference Number]]=Q1892,BD1892,BD1892+1)</f>
        <v>0</v>
      </c>
    </row>
    <row r="1894" spans="1:56" ht="11.25" customHeight="1" x14ac:dyDescent="0.25">
      <c r="A1894" s="1"/>
      <c r="B1894" s="88" t="str">
        <f>IF(Table1[[#This Row],[Posting Date]]&lt;&gt;"",IF(Table1[[#This Row],[Reference Number]]=Q1893,B1893+1,1),"")</f>
        <v/>
      </c>
      <c r="C1894" s="61"/>
      <c r="D1894" s="61"/>
      <c r="E1894" s="138"/>
      <c r="F1894" s="141" t="str">
        <f>IFERROR(IF(VLOOKUP(Table1[[#This Row],[Budget Code Description]],Dimentions!$X$6:$AC$139,2,FALSE)="","",VLOOKUP(Table1[[#This Row],[Budget Code Description]],Dimentions!$X$6:$AC$139,2,FALSE)),"")</f>
        <v/>
      </c>
      <c r="G1894" s="141"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1" t="str">
        <f>IFERROR(VLOOKUP(Table1[[#This Row],[Budget Code Description]],Table6[#All],8,FALSE),"")</f>
        <v/>
      </c>
      <c r="L1894" s="63"/>
      <c r="M1894" s="65" t="str">
        <f>IFERROR(VLOOKUP(Table1[[#This Row],[Staff ID]],Table2[],2,FALSE),"")</f>
        <v/>
      </c>
      <c r="N1894" s="209" t="str">
        <f>IFERROR(IF(VLOOKUP(Table1[[#This Row],[Budget Code Description]],Dimentions!$X$6:$AC$134,4,FALSE)="","",VLOOKUP(Table1[[#This Row],[Budget Code Description]],Dimentions!$X$6:$AC$134,4,FALSE)),"")</f>
        <v/>
      </c>
      <c r="O1894" s="65" t="str">
        <f>IFERROR(VLOOKUP(Table1[[#This Row],[Vendor ID]],Table549[],2,FALSE),"")</f>
        <v/>
      </c>
      <c r="P1894" s="63"/>
      <c r="Q1894" s="141" t="str">
        <f>IF(Table1[[#This Row],[Posting Date]]&lt;&gt;"",$D$9,"")</f>
        <v/>
      </c>
      <c r="R1894" s="157" t="str">
        <f>IF(Table1[[#This Row],[Posting Date]]&lt;&gt;"",$D$10,"")</f>
        <v/>
      </c>
      <c r="S1894" s="66"/>
      <c r="T1894" s="63"/>
      <c r="U1894" s="67"/>
      <c r="V1894" s="67"/>
      <c r="W1894" s="67" t="str">
        <f t="shared" si="33"/>
        <v/>
      </c>
      <c r="X1894" s="159" t="str">
        <f>IF(E1894="","",(IF(Table1[[#This Row],[Cur]]="USD",Table1[[#This Row],[Cur_Amount Debit]],Table1[[#This Row],[Cur_Amount Debit]]/Table1[[#This Row],[Exchange Rate]])))</f>
        <v/>
      </c>
      <c r="Y1894" s="159" t="str">
        <f>IF(E1894="","",(IF(Table1[[#This Row],[Cur]]="USD",Table1[[#This Row],[Cur_Amount Credit]],Table1[[#This Row],[Cur_Amount Credit]]/ExchangeRate)))</f>
        <v/>
      </c>
      <c r="Z1894" s="201" t="str">
        <f>IF(E1894="","",(Table1[[#This Row],[Debit USD]]-Table1[[#This Row],[Credit USD]]))</f>
        <v/>
      </c>
      <c r="AA1894" s="226"/>
      <c r="AB1894" s="255"/>
      <c r="AC1894" s="1"/>
      <c r="AD1894" s="15"/>
      <c r="AE1894" s="15" t="str">
        <f>IF(AND(OR(Table1[[#This Row],[Account]]="15030",Table1[[#This Row],[Account]]="15035",Table1[[#This Row],[Account]]="20150"),Table1[[#This Row],[Vendor ID]]=""),1,"")</f>
        <v/>
      </c>
      <c r="AF1894" s="15"/>
      <c r="AG1894" s="15"/>
      <c r="AH1894" s="15"/>
      <c r="AI1894" s="46" t="str">
        <f>IF(Table1[[#This Row],[Posting Date]]&lt;&gt;"","GJ-"&amp;CountryID,"")</f>
        <v/>
      </c>
      <c r="AJ1894" s="59" t="str">
        <f>IF(Table1[[#This Row],[Posting Date]]&lt;&gt;"",Table1[[#This Row],[Posting Date]],"")</f>
        <v/>
      </c>
      <c r="AK1894" s="46"/>
      <c r="AL1894" s="46" t="str">
        <f>IF(Table1[[#This Row],[Description]]&lt;&gt;"",Table1[[#This Row],[Description]],"")</f>
        <v/>
      </c>
      <c r="AM1894" s="46" t="str">
        <f>IF(Table1[[#This Row],[Posting Date]]&lt;&gt;"",Table1[[#This Row],[Reference Number]],"")</f>
        <v/>
      </c>
      <c r="AN1894" s="46" t="str">
        <f>TRIM(Table1[[#This Row],[Line '#]])</f>
        <v/>
      </c>
      <c r="AO1894" s="46" t="str">
        <f>TRIM(Table1[[#This Row],[Account]])</f>
        <v/>
      </c>
      <c r="AP1894" s="46" t="str">
        <f>IF(Table1[[#This Row],[Posting Date]]&lt;&gt;"",$D$5,"")</f>
        <v/>
      </c>
      <c r="AQ1894" s="46" t="str">
        <f>TRIM(Table1[[#This Row],[Departments-Prgrams]])</f>
        <v/>
      </c>
      <c r="AR1894" s="46" t="str">
        <f>TRIM(Table1[[#This Row],[Grant]])</f>
        <v/>
      </c>
      <c r="AS1894" s="46" t="str">
        <f>TRIM(Table1[[#This Row],[Staff ID]])</f>
        <v/>
      </c>
      <c r="AT1894" s="46" t="str">
        <f>IF(TRIM(Table1[[#This Row],[Budget Code]])=0,"",TRIM(Table1[[#This Row],[Budget Code]]))</f>
        <v/>
      </c>
      <c r="AU1894" s="46" t="str">
        <f>IF(Table1[[#This Row],[Line Description]]&lt;&gt;"",Table1[[#This Row],[Line Description]],"")</f>
        <v/>
      </c>
      <c r="AV1894" s="46" t="str">
        <f>IF(Table1[[#This Row],[Cur_Amount Debit]]&gt;0,ROUND(Table1[[#This Row],[Cur_Amount Debit]],2),"")</f>
        <v/>
      </c>
      <c r="AW1894" s="46" t="str">
        <f>IF(Table1[[#This Row],[Cur_Amount Credit]]&gt;0,ROUND(Table1[[#This Row],[Cur_Amount Credit]],2),"")</f>
        <v/>
      </c>
      <c r="AX1894" s="46" t="str">
        <f>LEFT(Table1[[#This Row],[Cur]],3)</f>
        <v/>
      </c>
      <c r="AY1894" s="59"/>
      <c r="AZ1894" s="46"/>
      <c r="BA1894" s="46" t="str">
        <f>IF(Table1[[#This Row],[Cur]]&lt;&gt;"",IF(Table1[[#This Row],[Cur]]="USD","",ExchangeRate),"")</f>
        <v/>
      </c>
      <c r="BB1894" s="46" t="str">
        <f>IF(Table1[[#This Row],[Grant]]&lt;&gt;"",VLOOKUP(Table1[[#This Row],[Grant]],Grants!B:D,3),"")</f>
        <v/>
      </c>
      <c r="BC1894" s="46" t="str">
        <f>TRIM(Table1[[#This Row],[Vendor ID]])</f>
        <v/>
      </c>
      <c r="BD1894">
        <f>IF(Table1[[#This Row],[Reference Number]]=Q1893,BD1893,BD1893+1)</f>
        <v>0</v>
      </c>
    </row>
    <row r="1895" spans="1:56" ht="11.25" customHeight="1" x14ac:dyDescent="0.25">
      <c r="A1895" s="1"/>
      <c r="B1895" s="88" t="str">
        <f>IF(Table1[[#This Row],[Posting Date]]&lt;&gt;"",IF(Table1[[#This Row],[Reference Number]]=Q1894,B1894+1,1),"")</f>
        <v/>
      </c>
      <c r="C1895" s="61"/>
      <c r="D1895" s="61"/>
      <c r="E1895" s="138"/>
      <c r="F1895" s="141" t="str">
        <f>IFERROR(IF(VLOOKUP(Table1[[#This Row],[Budget Code Description]],Dimentions!$X$6:$AC$139,2,FALSE)="","",VLOOKUP(Table1[[#This Row],[Budget Code Description]],Dimentions!$X$6:$AC$139,2,FALSE)),"")</f>
        <v/>
      </c>
      <c r="G1895" s="141"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1" t="str">
        <f>IFERROR(VLOOKUP(Table1[[#This Row],[Budget Code Description]],Table6[#All],8,FALSE),"")</f>
        <v/>
      </c>
      <c r="L1895" s="63"/>
      <c r="M1895" s="65" t="str">
        <f>IFERROR(VLOOKUP(Table1[[#This Row],[Staff ID]],Table2[],2,FALSE),"")</f>
        <v/>
      </c>
      <c r="N1895" s="209" t="str">
        <f>IFERROR(IF(VLOOKUP(Table1[[#This Row],[Budget Code Description]],Dimentions!$X$6:$AC$134,4,FALSE)="","",VLOOKUP(Table1[[#This Row],[Budget Code Description]],Dimentions!$X$6:$AC$134,4,FALSE)),"")</f>
        <v/>
      </c>
      <c r="O1895" s="65" t="str">
        <f>IFERROR(VLOOKUP(Table1[[#This Row],[Vendor ID]],Table549[],2,FALSE),"")</f>
        <v/>
      </c>
      <c r="P1895" s="63"/>
      <c r="Q1895" s="141" t="str">
        <f>IF(Table1[[#This Row],[Posting Date]]&lt;&gt;"",$D$9,"")</f>
        <v/>
      </c>
      <c r="R1895" s="157" t="str">
        <f>IF(Table1[[#This Row],[Posting Date]]&lt;&gt;"",$D$10,"")</f>
        <v/>
      </c>
      <c r="S1895" s="66"/>
      <c r="T1895" s="63"/>
      <c r="U1895" s="67"/>
      <c r="V1895" s="67"/>
      <c r="W1895" s="67" t="str">
        <f t="shared" si="33"/>
        <v/>
      </c>
      <c r="X1895" s="159" t="str">
        <f>IF(E1895="","",(IF(Table1[[#This Row],[Cur]]="USD",Table1[[#This Row],[Cur_Amount Debit]],Table1[[#This Row],[Cur_Amount Debit]]/Table1[[#This Row],[Exchange Rate]])))</f>
        <v/>
      </c>
      <c r="Y1895" s="159" t="str">
        <f>IF(E1895="","",(IF(Table1[[#This Row],[Cur]]="USD",Table1[[#This Row],[Cur_Amount Credit]],Table1[[#This Row],[Cur_Amount Credit]]/ExchangeRate)))</f>
        <v/>
      </c>
      <c r="Z1895" s="201" t="str">
        <f>IF(E1895="","",(Table1[[#This Row],[Debit USD]]-Table1[[#This Row],[Credit USD]]))</f>
        <v/>
      </c>
      <c r="AA1895" s="226"/>
      <c r="AB1895" s="255"/>
      <c r="AC1895" s="1"/>
      <c r="AD1895" s="15"/>
      <c r="AE1895" s="15" t="str">
        <f>IF(AND(OR(Table1[[#This Row],[Account]]="15030",Table1[[#This Row],[Account]]="15035",Table1[[#This Row],[Account]]="20150"),Table1[[#This Row],[Vendor ID]]=""),1,"")</f>
        <v/>
      </c>
      <c r="AF1895" s="15"/>
      <c r="AG1895" s="15"/>
      <c r="AH1895" s="15"/>
      <c r="AI1895" s="46" t="str">
        <f>IF(Table1[[#This Row],[Posting Date]]&lt;&gt;"","GJ-"&amp;CountryID,"")</f>
        <v/>
      </c>
      <c r="AJ1895" s="59" t="str">
        <f>IF(Table1[[#This Row],[Posting Date]]&lt;&gt;"",Table1[[#This Row],[Posting Date]],"")</f>
        <v/>
      </c>
      <c r="AK1895" s="46"/>
      <c r="AL1895" s="46" t="str">
        <f>IF(Table1[[#This Row],[Description]]&lt;&gt;"",Table1[[#This Row],[Description]],"")</f>
        <v/>
      </c>
      <c r="AM1895" s="46" t="str">
        <f>IF(Table1[[#This Row],[Posting Date]]&lt;&gt;"",Table1[[#This Row],[Reference Number]],"")</f>
        <v/>
      </c>
      <c r="AN1895" s="46" t="str">
        <f>TRIM(Table1[[#This Row],[Line '#]])</f>
        <v/>
      </c>
      <c r="AO1895" s="46" t="str">
        <f>TRIM(Table1[[#This Row],[Account]])</f>
        <v/>
      </c>
      <c r="AP1895" s="46" t="str">
        <f>IF(Table1[[#This Row],[Posting Date]]&lt;&gt;"",$D$5,"")</f>
        <v/>
      </c>
      <c r="AQ1895" s="46" t="str">
        <f>TRIM(Table1[[#This Row],[Departments-Prgrams]])</f>
        <v/>
      </c>
      <c r="AR1895" s="46" t="str">
        <f>TRIM(Table1[[#This Row],[Grant]])</f>
        <v/>
      </c>
      <c r="AS1895" s="46" t="str">
        <f>TRIM(Table1[[#This Row],[Staff ID]])</f>
        <v/>
      </c>
      <c r="AT1895" s="46" t="str">
        <f>IF(TRIM(Table1[[#This Row],[Budget Code]])=0,"",TRIM(Table1[[#This Row],[Budget Code]]))</f>
        <v/>
      </c>
      <c r="AU1895" s="46" t="str">
        <f>IF(Table1[[#This Row],[Line Description]]&lt;&gt;"",Table1[[#This Row],[Line Description]],"")</f>
        <v/>
      </c>
      <c r="AV1895" s="46" t="str">
        <f>IF(Table1[[#This Row],[Cur_Amount Debit]]&gt;0,ROUND(Table1[[#This Row],[Cur_Amount Debit]],2),"")</f>
        <v/>
      </c>
      <c r="AW1895" s="46" t="str">
        <f>IF(Table1[[#This Row],[Cur_Amount Credit]]&gt;0,ROUND(Table1[[#This Row],[Cur_Amount Credit]],2),"")</f>
        <v/>
      </c>
      <c r="AX1895" s="46" t="str">
        <f>LEFT(Table1[[#This Row],[Cur]],3)</f>
        <v/>
      </c>
      <c r="AY1895" s="59"/>
      <c r="AZ1895" s="46"/>
      <c r="BA1895" s="46" t="str">
        <f>IF(Table1[[#This Row],[Cur]]&lt;&gt;"",IF(Table1[[#This Row],[Cur]]="USD","",ExchangeRate),"")</f>
        <v/>
      </c>
      <c r="BB1895" s="46" t="str">
        <f>IF(Table1[[#This Row],[Grant]]&lt;&gt;"",VLOOKUP(Table1[[#This Row],[Grant]],Grants!B:D,3),"")</f>
        <v/>
      </c>
      <c r="BC1895" s="46" t="str">
        <f>TRIM(Table1[[#This Row],[Vendor ID]])</f>
        <v/>
      </c>
      <c r="BD1895">
        <f>IF(Table1[[#This Row],[Reference Number]]=Q1894,BD1894,BD1894+1)</f>
        <v>0</v>
      </c>
    </row>
    <row r="1896" spans="1:56" ht="11.25" customHeight="1" x14ac:dyDescent="0.25">
      <c r="A1896" s="1"/>
      <c r="B1896" s="88" t="str">
        <f>IF(Table1[[#This Row],[Posting Date]]&lt;&gt;"",IF(Table1[[#This Row],[Reference Number]]=Q1895,B1895+1,1),"")</f>
        <v/>
      </c>
      <c r="C1896" s="61"/>
      <c r="D1896" s="61"/>
      <c r="E1896" s="138"/>
      <c r="F1896" s="141" t="str">
        <f>IFERROR(IF(VLOOKUP(Table1[[#This Row],[Budget Code Description]],Dimentions!$X$6:$AC$139,2,FALSE)="","",VLOOKUP(Table1[[#This Row],[Budget Code Description]],Dimentions!$X$6:$AC$139,2,FALSE)),"")</f>
        <v/>
      </c>
      <c r="G1896" s="141"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1" t="str">
        <f>IFERROR(VLOOKUP(Table1[[#This Row],[Budget Code Description]],Table6[#All],8,FALSE),"")</f>
        <v/>
      </c>
      <c r="L1896" s="63"/>
      <c r="M1896" s="65" t="str">
        <f>IFERROR(VLOOKUP(Table1[[#This Row],[Staff ID]],Table2[],2,FALSE),"")</f>
        <v/>
      </c>
      <c r="N1896" s="209" t="str">
        <f>IFERROR(IF(VLOOKUP(Table1[[#This Row],[Budget Code Description]],Dimentions!$X$6:$AC$134,4,FALSE)="","",VLOOKUP(Table1[[#This Row],[Budget Code Description]],Dimentions!$X$6:$AC$134,4,FALSE)),"")</f>
        <v/>
      </c>
      <c r="O1896" s="65" t="str">
        <f>IFERROR(VLOOKUP(Table1[[#This Row],[Vendor ID]],Table549[],2,FALSE),"")</f>
        <v/>
      </c>
      <c r="P1896" s="63"/>
      <c r="Q1896" s="141" t="str">
        <f>IF(Table1[[#This Row],[Posting Date]]&lt;&gt;"",$D$9,"")</f>
        <v/>
      </c>
      <c r="R1896" s="157" t="str">
        <f>IF(Table1[[#This Row],[Posting Date]]&lt;&gt;"",$D$10,"")</f>
        <v/>
      </c>
      <c r="S1896" s="66"/>
      <c r="T1896" s="63"/>
      <c r="U1896" s="67"/>
      <c r="V1896" s="67"/>
      <c r="W1896" s="67" t="str">
        <f t="shared" si="33"/>
        <v/>
      </c>
      <c r="X1896" s="159" t="str">
        <f>IF(E1896="","",(IF(Table1[[#This Row],[Cur]]="USD",Table1[[#This Row],[Cur_Amount Debit]],Table1[[#This Row],[Cur_Amount Debit]]/Table1[[#This Row],[Exchange Rate]])))</f>
        <v/>
      </c>
      <c r="Y1896" s="159" t="str">
        <f>IF(E1896="","",(IF(Table1[[#This Row],[Cur]]="USD",Table1[[#This Row],[Cur_Amount Credit]],Table1[[#This Row],[Cur_Amount Credit]]/ExchangeRate)))</f>
        <v/>
      </c>
      <c r="Z1896" s="201" t="str">
        <f>IF(E1896="","",(Table1[[#This Row],[Debit USD]]-Table1[[#This Row],[Credit USD]]))</f>
        <v/>
      </c>
      <c r="AA1896" s="226"/>
      <c r="AB1896" s="255"/>
      <c r="AC1896" s="1"/>
      <c r="AD1896" s="15"/>
      <c r="AE1896" s="15" t="str">
        <f>IF(AND(OR(Table1[[#This Row],[Account]]="15030",Table1[[#This Row],[Account]]="15035",Table1[[#This Row],[Account]]="20150"),Table1[[#This Row],[Vendor ID]]=""),1,"")</f>
        <v/>
      </c>
      <c r="AF1896" s="15"/>
      <c r="AG1896" s="15"/>
      <c r="AH1896" s="15"/>
      <c r="AI1896" s="46" t="str">
        <f>IF(Table1[[#This Row],[Posting Date]]&lt;&gt;"","GJ-"&amp;CountryID,"")</f>
        <v/>
      </c>
      <c r="AJ1896" s="59" t="str">
        <f>IF(Table1[[#This Row],[Posting Date]]&lt;&gt;"",Table1[[#This Row],[Posting Date]],"")</f>
        <v/>
      </c>
      <c r="AK1896" s="46"/>
      <c r="AL1896" s="46" t="str">
        <f>IF(Table1[[#This Row],[Description]]&lt;&gt;"",Table1[[#This Row],[Description]],"")</f>
        <v/>
      </c>
      <c r="AM1896" s="46" t="str">
        <f>IF(Table1[[#This Row],[Posting Date]]&lt;&gt;"",Table1[[#This Row],[Reference Number]],"")</f>
        <v/>
      </c>
      <c r="AN1896" s="46" t="str">
        <f>TRIM(Table1[[#This Row],[Line '#]])</f>
        <v/>
      </c>
      <c r="AO1896" s="46" t="str">
        <f>TRIM(Table1[[#This Row],[Account]])</f>
        <v/>
      </c>
      <c r="AP1896" s="46" t="str">
        <f>IF(Table1[[#This Row],[Posting Date]]&lt;&gt;"",$D$5,"")</f>
        <v/>
      </c>
      <c r="AQ1896" s="46" t="str">
        <f>TRIM(Table1[[#This Row],[Departments-Prgrams]])</f>
        <v/>
      </c>
      <c r="AR1896" s="46" t="str">
        <f>TRIM(Table1[[#This Row],[Grant]])</f>
        <v/>
      </c>
      <c r="AS1896" s="46" t="str">
        <f>TRIM(Table1[[#This Row],[Staff ID]])</f>
        <v/>
      </c>
      <c r="AT1896" s="46" t="str">
        <f>IF(TRIM(Table1[[#This Row],[Budget Code]])=0,"",TRIM(Table1[[#This Row],[Budget Code]]))</f>
        <v/>
      </c>
      <c r="AU1896" s="46" t="str">
        <f>IF(Table1[[#This Row],[Line Description]]&lt;&gt;"",Table1[[#This Row],[Line Description]],"")</f>
        <v/>
      </c>
      <c r="AV1896" s="46" t="str">
        <f>IF(Table1[[#This Row],[Cur_Amount Debit]]&gt;0,ROUND(Table1[[#This Row],[Cur_Amount Debit]],2),"")</f>
        <v/>
      </c>
      <c r="AW1896" s="46" t="str">
        <f>IF(Table1[[#This Row],[Cur_Amount Credit]]&gt;0,ROUND(Table1[[#This Row],[Cur_Amount Credit]],2),"")</f>
        <v/>
      </c>
      <c r="AX1896" s="46" t="str">
        <f>LEFT(Table1[[#This Row],[Cur]],3)</f>
        <v/>
      </c>
      <c r="AY1896" s="59"/>
      <c r="AZ1896" s="46"/>
      <c r="BA1896" s="46" t="str">
        <f>IF(Table1[[#This Row],[Cur]]&lt;&gt;"",IF(Table1[[#This Row],[Cur]]="USD","",ExchangeRate),"")</f>
        <v/>
      </c>
      <c r="BB1896" s="46" t="str">
        <f>IF(Table1[[#This Row],[Grant]]&lt;&gt;"",VLOOKUP(Table1[[#This Row],[Grant]],Grants!B:D,3),"")</f>
        <v/>
      </c>
      <c r="BC1896" s="46" t="str">
        <f>TRIM(Table1[[#This Row],[Vendor ID]])</f>
        <v/>
      </c>
      <c r="BD1896">
        <f>IF(Table1[[#This Row],[Reference Number]]=Q1895,BD1895,BD1895+1)</f>
        <v>0</v>
      </c>
    </row>
    <row r="1897" spans="1:56" ht="11.25" customHeight="1" x14ac:dyDescent="0.25">
      <c r="A1897" s="1"/>
      <c r="B1897" s="88" t="str">
        <f>IF(Table1[[#This Row],[Posting Date]]&lt;&gt;"",IF(Table1[[#This Row],[Reference Number]]=Q1896,B1896+1,1),"")</f>
        <v/>
      </c>
      <c r="C1897" s="61"/>
      <c r="D1897" s="61"/>
      <c r="E1897" s="138"/>
      <c r="F1897" s="141" t="str">
        <f>IFERROR(IF(VLOOKUP(Table1[[#This Row],[Budget Code Description]],Dimentions!$X$6:$AC$139,2,FALSE)="","",VLOOKUP(Table1[[#This Row],[Budget Code Description]],Dimentions!$X$6:$AC$139,2,FALSE)),"")</f>
        <v/>
      </c>
      <c r="G1897" s="141"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1" t="str">
        <f>IFERROR(VLOOKUP(Table1[[#This Row],[Budget Code Description]],Table6[#All],8,FALSE),"")</f>
        <v/>
      </c>
      <c r="L1897" s="63"/>
      <c r="M1897" s="65" t="str">
        <f>IFERROR(VLOOKUP(Table1[[#This Row],[Staff ID]],Table2[],2,FALSE),"")</f>
        <v/>
      </c>
      <c r="N1897" s="209" t="str">
        <f>IFERROR(IF(VLOOKUP(Table1[[#This Row],[Budget Code Description]],Dimentions!$X$6:$AC$134,4,FALSE)="","",VLOOKUP(Table1[[#This Row],[Budget Code Description]],Dimentions!$X$6:$AC$134,4,FALSE)),"")</f>
        <v/>
      </c>
      <c r="O1897" s="65" t="str">
        <f>IFERROR(VLOOKUP(Table1[[#This Row],[Vendor ID]],Table549[],2,FALSE),"")</f>
        <v/>
      </c>
      <c r="P1897" s="63"/>
      <c r="Q1897" s="141" t="str">
        <f>IF(Table1[[#This Row],[Posting Date]]&lt;&gt;"",$D$9,"")</f>
        <v/>
      </c>
      <c r="R1897" s="157" t="str">
        <f>IF(Table1[[#This Row],[Posting Date]]&lt;&gt;"",$D$10,"")</f>
        <v/>
      </c>
      <c r="S1897" s="66"/>
      <c r="T1897" s="63"/>
      <c r="U1897" s="67"/>
      <c r="V1897" s="67"/>
      <c r="W1897" s="67" t="str">
        <f t="shared" si="33"/>
        <v/>
      </c>
      <c r="X1897" s="159" t="str">
        <f>IF(E1897="","",(IF(Table1[[#This Row],[Cur]]="USD",Table1[[#This Row],[Cur_Amount Debit]],Table1[[#This Row],[Cur_Amount Debit]]/Table1[[#This Row],[Exchange Rate]])))</f>
        <v/>
      </c>
      <c r="Y1897" s="159" t="str">
        <f>IF(E1897="","",(IF(Table1[[#This Row],[Cur]]="USD",Table1[[#This Row],[Cur_Amount Credit]],Table1[[#This Row],[Cur_Amount Credit]]/ExchangeRate)))</f>
        <v/>
      </c>
      <c r="Z1897" s="201" t="str">
        <f>IF(E1897="","",(Table1[[#This Row],[Debit USD]]-Table1[[#This Row],[Credit USD]]))</f>
        <v/>
      </c>
      <c r="AA1897" s="226"/>
      <c r="AB1897" s="255"/>
      <c r="AC1897" s="1"/>
      <c r="AD1897" s="15"/>
      <c r="AE1897" s="15" t="str">
        <f>IF(AND(OR(Table1[[#This Row],[Account]]="15030",Table1[[#This Row],[Account]]="15035",Table1[[#This Row],[Account]]="20150"),Table1[[#This Row],[Vendor ID]]=""),1,"")</f>
        <v/>
      </c>
      <c r="AF1897" s="15"/>
      <c r="AG1897" s="15"/>
      <c r="AH1897" s="15"/>
      <c r="AI1897" s="46" t="str">
        <f>IF(Table1[[#This Row],[Posting Date]]&lt;&gt;"","GJ-"&amp;CountryID,"")</f>
        <v/>
      </c>
      <c r="AJ1897" s="59" t="str">
        <f>IF(Table1[[#This Row],[Posting Date]]&lt;&gt;"",Table1[[#This Row],[Posting Date]],"")</f>
        <v/>
      </c>
      <c r="AK1897" s="46"/>
      <c r="AL1897" s="46" t="str">
        <f>IF(Table1[[#This Row],[Description]]&lt;&gt;"",Table1[[#This Row],[Description]],"")</f>
        <v/>
      </c>
      <c r="AM1897" s="46" t="str">
        <f>IF(Table1[[#This Row],[Posting Date]]&lt;&gt;"",Table1[[#This Row],[Reference Number]],"")</f>
        <v/>
      </c>
      <c r="AN1897" s="46" t="str">
        <f>TRIM(Table1[[#This Row],[Line '#]])</f>
        <v/>
      </c>
      <c r="AO1897" s="46" t="str">
        <f>TRIM(Table1[[#This Row],[Account]])</f>
        <v/>
      </c>
      <c r="AP1897" s="46" t="str">
        <f>IF(Table1[[#This Row],[Posting Date]]&lt;&gt;"",$D$5,"")</f>
        <v/>
      </c>
      <c r="AQ1897" s="46" t="str">
        <f>TRIM(Table1[[#This Row],[Departments-Prgrams]])</f>
        <v/>
      </c>
      <c r="AR1897" s="46" t="str">
        <f>TRIM(Table1[[#This Row],[Grant]])</f>
        <v/>
      </c>
      <c r="AS1897" s="46" t="str">
        <f>TRIM(Table1[[#This Row],[Staff ID]])</f>
        <v/>
      </c>
      <c r="AT1897" s="46" t="str">
        <f>IF(TRIM(Table1[[#This Row],[Budget Code]])=0,"",TRIM(Table1[[#This Row],[Budget Code]]))</f>
        <v/>
      </c>
      <c r="AU1897" s="46" t="str">
        <f>IF(Table1[[#This Row],[Line Description]]&lt;&gt;"",Table1[[#This Row],[Line Description]],"")</f>
        <v/>
      </c>
      <c r="AV1897" s="46" t="str">
        <f>IF(Table1[[#This Row],[Cur_Amount Debit]]&gt;0,ROUND(Table1[[#This Row],[Cur_Amount Debit]],2),"")</f>
        <v/>
      </c>
      <c r="AW1897" s="46" t="str">
        <f>IF(Table1[[#This Row],[Cur_Amount Credit]]&gt;0,ROUND(Table1[[#This Row],[Cur_Amount Credit]],2),"")</f>
        <v/>
      </c>
      <c r="AX1897" s="46" t="str">
        <f>LEFT(Table1[[#This Row],[Cur]],3)</f>
        <v/>
      </c>
      <c r="AY1897" s="59"/>
      <c r="AZ1897" s="46"/>
      <c r="BA1897" s="46" t="str">
        <f>IF(Table1[[#This Row],[Cur]]&lt;&gt;"",IF(Table1[[#This Row],[Cur]]="USD","",ExchangeRate),"")</f>
        <v/>
      </c>
      <c r="BB1897" s="46" t="str">
        <f>IF(Table1[[#This Row],[Grant]]&lt;&gt;"",VLOOKUP(Table1[[#This Row],[Grant]],Grants!B:D,3),"")</f>
        <v/>
      </c>
      <c r="BC1897" s="46" t="str">
        <f>TRIM(Table1[[#This Row],[Vendor ID]])</f>
        <v/>
      </c>
      <c r="BD1897">
        <f>IF(Table1[[#This Row],[Reference Number]]=Q1896,BD1896,BD1896+1)</f>
        <v>0</v>
      </c>
    </row>
    <row r="1898" spans="1:56" ht="11.25" customHeight="1" x14ac:dyDescent="0.25">
      <c r="A1898" s="1"/>
      <c r="B1898" s="88" t="str">
        <f>IF(Table1[[#This Row],[Posting Date]]&lt;&gt;"",IF(Table1[[#This Row],[Reference Number]]=Q1897,B1897+1,1),"")</f>
        <v/>
      </c>
      <c r="C1898" s="61"/>
      <c r="D1898" s="61"/>
      <c r="E1898" s="138"/>
      <c r="F1898" s="141" t="str">
        <f>IFERROR(IF(VLOOKUP(Table1[[#This Row],[Budget Code Description]],Dimentions!$X$6:$AC$139,2,FALSE)="","",VLOOKUP(Table1[[#This Row],[Budget Code Description]],Dimentions!$X$6:$AC$139,2,FALSE)),"")</f>
        <v/>
      </c>
      <c r="G1898" s="141"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1" t="str">
        <f>IFERROR(VLOOKUP(Table1[[#This Row],[Budget Code Description]],Table6[#All],8,FALSE),"")</f>
        <v/>
      </c>
      <c r="L1898" s="63"/>
      <c r="M1898" s="65" t="str">
        <f>IFERROR(VLOOKUP(Table1[[#This Row],[Staff ID]],Table2[],2,FALSE),"")</f>
        <v/>
      </c>
      <c r="N1898" s="209" t="str">
        <f>IFERROR(IF(VLOOKUP(Table1[[#This Row],[Budget Code Description]],Dimentions!$X$6:$AC$134,4,FALSE)="","",VLOOKUP(Table1[[#This Row],[Budget Code Description]],Dimentions!$X$6:$AC$134,4,FALSE)),"")</f>
        <v/>
      </c>
      <c r="O1898" s="65" t="str">
        <f>IFERROR(VLOOKUP(Table1[[#This Row],[Vendor ID]],Table549[],2,FALSE),"")</f>
        <v/>
      </c>
      <c r="P1898" s="63"/>
      <c r="Q1898" s="141" t="str">
        <f>IF(Table1[[#This Row],[Posting Date]]&lt;&gt;"",$D$9,"")</f>
        <v/>
      </c>
      <c r="R1898" s="157" t="str">
        <f>IF(Table1[[#This Row],[Posting Date]]&lt;&gt;"",$D$10,"")</f>
        <v/>
      </c>
      <c r="S1898" s="66"/>
      <c r="T1898" s="63"/>
      <c r="U1898" s="67"/>
      <c r="V1898" s="67"/>
      <c r="W1898" s="67" t="str">
        <f t="shared" si="33"/>
        <v/>
      </c>
      <c r="X1898" s="159" t="str">
        <f>IF(E1898="","",(IF(Table1[[#This Row],[Cur]]="USD",Table1[[#This Row],[Cur_Amount Debit]],Table1[[#This Row],[Cur_Amount Debit]]/Table1[[#This Row],[Exchange Rate]])))</f>
        <v/>
      </c>
      <c r="Y1898" s="159" t="str">
        <f>IF(E1898="","",(IF(Table1[[#This Row],[Cur]]="USD",Table1[[#This Row],[Cur_Amount Credit]],Table1[[#This Row],[Cur_Amount Credit]]/ExchangeRate)))</f>
        <v/>
      </c>
      <c r="Z1898" s="201" t="str">
        <f>IF(E1898="","",(Table1[[#This Row],[Debit USD]]-Table1[[#This Row],[Credit USD]]))</f>
        <v/>
      </c>
      <c r="AA1898" s="226"/>
      <c r="AB1898" s="255"/>
      <c r="AC1898" s="1"/>
      <c r="AD1898" s="15"/>
      <c r="AE1898" s="15" t="str">
        <f>IF(AND(OR(Table1[[#This Row],[Account]]="15030",Table1[[#This Row],[Account]]="15035",Table1[[#This Row],[Account]]="20150"),Table1[[#This Row],[Vendor ID]]=""),1,"")</f>
        <v/>
      </c>
      <c r="AF1898" s="15"/>
      <c r="AG1898" s="15"/>
      <c r="AH1898" s="15"/>
      <c r="AI1898" s="46" t="str">
        <f>IF(Table1[[#This Row],[Posting Date]]&lt;&gt;"","GJ-"&amp;CountryID,"")</f>
        <v/>
      </c>
      <c r="AJ1898" s="59" t="str">
        <f>IF(Table1[[#This Row],[Posting Date]]&lt;&gt;"",Table1[[#This Row],[Posting Date]],"")</f>
        <v/>
      </c>
      <c r="AK1898" s="46"/>
      <c r="AL1898" s="46" t="str">
        <f>IF(Table1[[#This Row],[Description]]&lt;&gt;"",Table1[[#This Row],[Description]],"")</f>
        <v/>
      </c>
      <c r="AM1898" s="46" t="str">
        <f>IF(Table1[[#This Row],[Posting Date]]&lt;&gt;"",Table1[[#This Row],[Reference Number]],"")</f>
        <v/>
      </c>
      <c r="AN1898" s="46" t="str">
        <f>TRIM(Table1[[#This Row],[Line '#]])</f>
        <v/>
      </c>
      <c r="AO1898" s="46" t="str">
        <f>TRIM(Table1[[#This Row],[Account]])</f>
        <v/>
      </c>
      <c r="AP1898" s="46" t="str">
        <f>IF(Table1[[#This Row],[Posting Date]]&lt;&gt;"",$D$5,"")</f>
        <v/>
      </c>
      <c r="AQ1898" s="46" t="str">
        <f>TRIM(Table1[[#This Row],[Departments-Prgrams]])</f>
        <v/>
      </c>
      <c r="AR1898" s="46" t="str">
        <f>TRIM(Table1[[#This Row],[Grant]])</f>
        <v/>
      </c>
      <c r="AS1898" s="46" t="str">
        <f>TRIM(Table1[[#This Row],[Staff ID]])</f>
        <v/>
      </c>
      <c r="AT1898" s="46" t="str">
        <f>IF(TRIM(Table1[[#This Row],[Budget Code]])=0,"",TRIM(Table1[[#This Row],[Budget Code]]))</f>
        <v/>
      </c>
      <c r="AU1898" s="46" t="str">
        <f>IF(Table1[[#This Row],[Line Description]]&lt;&gt;"",Table1[[#This Row],[Line Description]],"")</f>
        <v/>
      </c>
      <c r="AV1898" s="46" t="str">
        <f>IF(Table1[[#This Row],[Cur_Amount Debit]]&gt;0,ROUND(Table1[[#This Row],[Cur_Amount Debit]],2),"")</f>
        <v/>
      </c>
      <c r="AW1898" s="46" t="str">
        <f>IF(Table1[[#This Row],[Cur_Amount Credit]]&gt;0,ROUND(Table1[[#This Row],[Cur_Amount Credit]],2),"")</f>
        <v/>
      </c>
      <c r="AX1898" s="46" t="str">
        <f>LEFT(Table1[[#This Row],[Cur]],3)</f>
        <v/>
      </c>
      <c r="AY1898" s="59"/>
      <c r="AZ1898" s="46"/>
      <c r="BA1898" s="46" t="str">
        <f>IF(Table1[[#This Row],[Cur]]&lt;&gt;"",IF(Table1[[#This Row],[Cur]]="USD","",ExchangeRate),"")</f>
        <v/>
      </c>
      <c r="BB1898" s="46" t="str">
        <f>IF(Table1[[#This Row],[Grant]]&lt;&gt;"",VLOOKUP(Table1[[#This Row],[Grant]],Grants!B:D,3),"")</f>
        <v/>
      </c>
      <c r="BC1898" s="46" t="str">
        <f>TRIM(Table1[[#This Row],[Vendor ID]])</f>
        <v/>
      </c>
      <c r="BD1898">
        <f>IF(Table1[[#This Row],[Reference Number]]=Q1897,BD1897,BD1897+1)</f>
        <v>0</v>
      </c>
    </row>
    <row r="1899" spans="1:56" ht="11.25" customHeight="1" x14ac:dyDescent="0.25">
      <c r="A1899" s="1"/>
      <c r="B1899" s="88" t="str">
        <f>IF(Table1[[#This Row],[Posting Date]]&lt;&gt;"",IF(Table1[[#This Row],[Reference Number]]=Q1898,B1898+1,1),"")</f>
        <v/>
      </c>
      <c r="C1899" s="61"/>
      <c r="D1899" s="61"/>
      <c r="E1899" s="138"/>
      <c r="F1899" s="141" t="str">
        <f>IFERROR(IF(VLOOKUP(Table1[[#This Row],[Budget Code Description]],Dimentions!$X$6:$AC$139,2,FALSE)="","",VLOOKUP(Table1[[#This Row],[Budget Code Description]],Dimentions!$X$6:$AC$139,2,FALSE)),"")</f>
        <v/>
      </c>
      <c r="G1899" s="141"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1" t="str">
        <f>IFERROR(VLOOKUP(Table1[[#This Row],[Budget Code Description]],Table6[#All],8,FALSE),"")</f>
        <v/>
      </c>
      <c r="L1899" s="63"/>
      <c r="M1899" s="65" t="str">
        <f>IFERROR(VLOOKUP(Table1[[#This Row],[Staff ID]],Table2[],2,FALSE),"")</f>
        <v/>
      </c>
      <c r="N1899" s="209" t="str">
        <f>IFERROR(IF(VLOOKUP(Table1[[#This Row],[Budget Code Description]],Dimentions!$X$6:$AC$134,4,FALSE)="","",VLOOKUP(Table1[[#This Row],[Budget Code Description]],Dimentions!$X$6:$AC$134,4,FALSE)),"")</f>
        <v/>
      </c>
      <c r="O1899" s="65" t="str">
        <f>IFERROR(VLOOKUP(Table1[[#This Row],[Vendor ID]],Table549[],2,FALSE),"")</f>
        <v/>
      </c>
      <c r="P1899" s="63"/>
      <c r="Q1899" s="141" t="str">
        <f>IF(Table1[[#This Row],[Posting Date]]&lt;&gt;"",$D$9,"")</f>
        <v/>
      </c>
      <c r="R1899" s="157" t="str">
        <f>IF(Table1[[#This Row],[Posting Date]]&lt;&gt;"",$D$10,"")</f>
        <v/>
      </c>
      <c r="S1899" s="66"/>
      <c r="T1899" s="63"/>
      <c r="U1899" s="67"/>
      <c r="V1899" s="67"/>
      <c r="W1899" s="67" t="str">
        <f t="shared" si="33"/>
        <v/>
      </c>
      <c r="X1899" s="159" t="str">
        <f>IF(E1899="","",(IF(Table1[[#This Row],[Cur]]="USD",Table1[[#This Row],[Cur_Amount Debit]],Table1[[#This Row],[Cur_Amount Debit]]/Table1[[#This Row],[Exchange Rate]])))</f>
        <v/>
      </c>
      <c r="Y1899" s="159" t="str">
        <f>IF(E1899="","",(IF(Table1[[#This Row],[Cur]]="USD",Table1[[#This Row],[Cur_Amount Credit]],Table1[[#This Row],[Cur_Amount Credit]]/ExchangeRate)))</f>
        <v/>
      </c>
      <c r="Z1899" s="201" t="str">
        <f>IF(E1899="","",(Table1[[#This Row],[Debit USD]]-Table1[[#This Row],[Credit USD]]))</f>
        <v/>
      </c>
      <c r="AA1899" s="226"/>
      <c r="AB1899" s="255"/>
      <c r="AC1899" s="1"/>
      <c r="AD1899" s="15"/>
      <c r="AE1899" s="15" t="str">
        <f>IF(AND(OR(Table1[[#This Row],[Account]]="15030",Table1[[#This Row],[Account]]="15035",Table1[[#This Row],[Account]]="20150"),Table1[[#This Row],[Vendor ID]]=""),1,"")</f>
        <v/>
      </c>
      <c r="AF1899" s="15"/>
      <c r="AG1899" s="15"/>
      <c r="AH1899" s="15"/>
      <c r="AI1899" s="46" t="str">
        <f>IF(Table1[[#This Row],[Posting Date]]&lt;&gt;"","GJ-"&amp;CountryID,"")</f>
        <v/>
      </c>
      <c r="AJ1899" s="59" t="str">
        <f>IF(Table1[[#This Row],[Posting Date]]&lt;&gt;"",Table1[[#This Row],[Posting Date]],"")</f>
        <v/>
      </c>
      <c r="AK1899" s="46"/>
      <c r="AL1899" s="46" t="str">
        <f>IF(Table1[[#This Row],[Description]]&lt;&gt;"",Table1[[#This Row],[Description]],"")</f>
        <v/>
      </c>
      <c r="AM1899" s="46" t="str">
        <f>IF(Table1[[#This Row],[Posting Date]]&lt;&gt;"",Table1[[#This Row],[Reference Number]],"")</f>
        <v/>
      </c>
      <c r="AN1899" s="46" t="str">
        <f>TRIM(Table1[[#This Row],[Line '#]])</f>
        <v/>
      </c>
      <c r="AO1899" s="46" t="str">
        <f>TRIM(Table1[[#This Row],[Account]])</f>
        <v/>
      </c>
      <c r="AP1899" s="46" t="str">
        <f>IF(Table1[[#This Row],[Posting Date]]&lt;&gt;"",$D$5,"")</f>
        <v/>
      </c>
      <c r="AQ1899" s="46" t="str">
        <f>TRIM(Table1[[#This Row],[Departments-Prgrams]])</f>
        <v/>
      </c>
      <c r="AR1899" s="46" t="str">
        <f>TRIM(Table1[[#This Row],[Grant]])</f>
        <v/>
      </c>
      <c r="AS1899" s="46" t="str">
        <f>TRIM(Table1[[#This Row],[Staff ID]])</f>
        <v/>
      </c>
      <c r="AT1899" s="46" t="str">
        <f>IF(TRIM(Table1[[#This Row],[Budget Code]])=0,"",TRIM(Table1[[#This Row],[Budget Code]]))</f>
        <v/>
      </c>
      <c r="AU1899" s="46" t="str">
        <f>IF(Table1[[#This Row],[Line Description]]&lt;&gt;"",Table1[[#This Row],[Line Description]],"")</f>
        <v/>
      </c>
      <c r="AV1899" s="46" t="str">
        <f>IF(Table1[[#This Row],[Cur_Amount Debit]]&gt;0,ROUND(Table1[[#This Row],[Cur_Amount Debit]],2),"")</f>
        <v/>
      </c>
      <c r="AW1899" s="46" t="str">
        <f>IF(Table1[[#This Row],[Cur_Amount Credit]]&gt;0,ROUND(Table1[[#This Row],[Cur_Amount Credit]],2),"")</f>
        <v/>
      </c>
      <c r="AX1899" s="46" t="str">
        <f>LEFT(Table1[[#This Row],[Cur]],3)</f>
        <v/>
      </c>
      <c r="AY1899" s="59"/>
      <c r="AZ1899" s="46"/>
      <c r="BA1899" s="46" t="str">
        <f>IF(Table1[[#This Row],[Cur]]&lt;&gt;"",IF(Table1[[#This Row],[Cur]]="USD","",ExchangeRate),"")</f>
        <v/>
      </c>
      <c r="BB1899" s="46" t="str">
        <f>IF(Table1[[#This Row],[Grant]]&lt;&gt;"",VLOOKUP(Table1[[#This Row],[Grant]],Grants!B:D,3),"")</f>
        <v/>
      </c>
      <c r="BC1899" s="46" t="str">
        <f>TRIM(Table1[[#This Row],[Vendor ID]])</f>
        <v/>
      </c>
      <c r="BD1899">
        <f>IF(Table1[[#This Row],[Reference Number]]=Q1898,BD1898,BD1898+1)</f>
        <v>0</v>
      </c>
    </row>
    <row r="1900" spans="1:56" ht="11.25" customHeight="1" x14ac:dyDescent="0.25">
      <c r="A1900" s="1"/>
      <c r="B1900" s="88" t="str">
        <f>IF(Table1[[#This Row],[Posting Date]]&lt;&gt;"",IF(Table1[[#This Row],[Reference Number]]=Q1899,B1899+1,1),"")</f>
        <v/>
      </c>
      <c r="C1900" s="61"/>
      <c r="D1900" s="61"/>
      <c r="E1900" s="138"/>
      <c r="F1900" s="141" t="str">
        <f>IFERROR(IF(VLOOKUP(Table1[[#This Row],[Budget Code Description]],Dimentions!$X$6:$AC$139,2,FALSE)="","",VLOOKUP(Table1[[#This Row],[Budget Code Description]],Dimentions!$X$6:$AC$139,2,FALSE)),"")</f>
        <v/>
      </c>
      <c r="G1900" s="141"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1" t="str">
        <f>IFERROR(VLOOKUP(Table1[[#This Row],[Budget Code Description]],Table6[#All],8,FALSE),"")</f>
        <v/>
      </c>
      <c r="L1900" s="63"/>
      <c r="M1900" s="65" t="str">
        <f>IFERROR(VLOOKUP(Table1[[#This Row],[Staff ID]],Table2[],2,FALSE),"")</f>
        <v/>
      </c>
      <c r="N1900" s="209" t="str">
        <f>IFERROR(IF(VLOOKUP(Table1[[#This Row],[Budget Code Description]],Dimentions!$X$6:$AC$134,4,FALSE)="","",VLOOKUP(Table1[[#This Row],[Budget Code Description]],Dimentions!$X$6:$AC$134,4,FALSE)),"")</f>
        <v/>
      </c>
      <c r="O1900" s="65" t="str">
        <f>IFERROR(VLOOKUP(Table1[[#This Row],[Vendor ID]],Table549[],2,FALSE),"")</f>
        <v/>
      </c>
      <c r="P1900" s="63"/>
      <c r="Q1900" s="141" t="str">
        <f>IF(Table1[[#This Row],[Posting Date]]&lt;&gt;"",$D$9,"")</f>
        <v/>
      </c>
      <c r="R1900" s="157" t="str">
        <f>IF(Table1[[#This Row],[Posting Date]]&lt;&gt;"",$D$10,"")</f>
        <v/>
      </c>
      <c r="S1900" s="66"/>
      <c r="T1900" s="63"/>
      <c r="U1900" s="67"/>
      <c r="V1900" s="67"/>
      <c r="W1900" s="67" t="str">
        <f t="shared" si="33"/>
        <v/>
      </c>
      <c r="X1900" s="159" t="str">
        <f>IF(E1900="","",(IF(Table1[[#This Row],[Cur]]="USD",Table1[[#This Row],[Cur_Amount Debit]],Table1[[#This Row],[Cur_Amount Debit]]/Table1[[#This Row],[Exchange Rate]])))</f>
        <v/>
      </c>
      <c r="Y1900" s="159" t="str">
        <f>IF(E1900="","",(IF(Table1[[#This Row],[Cur]]="USD",Table1[[#This Row],[Cur_Amount Credit]],Table1[[#This Row],[Cur_Amount Credit]]/ExchangeRate)))</f>
        <v/>
      </c>
      <c r="Z1900" s="201" t="str">
        <f>IF(E1900="","",(Table1[[#This Row],[Debit USD]]-Table1[[#This Row],[Credit USD]]))</f>
        <v/>
      </c>
      <c r="AA1900" s="226"/>
      <c r="AB1900" s="255"/>
      <c r="AC1900" s="1"/>
      <c r="AD1900" s="15"/>
      <c r="AE1900" s="15" t="str">
        <f>IF(AND(OR(Table1[[#This Row],[Account]]="15030",Table1[[#This Row],[Account]]="15035",Table1[[#This Row],[Account]]="20150"),Table1[[#This Row],[Vendor ID]]=""),1,"")</f>
        <v/>
      </c>
      <c r="AF1900" s="15"/>
      <c r="AG1900" s="15"/>
      <c r="AH1900" s="15"/>
      <c r="AI1900" s="46" t="str">
        <f>IF(Table1[[#This Row],[Posting Date]]&lt;&gt;"","GJ-"&amp;CountryID,"")</f>
        <v/>
      </c>
      <c r="AJ1900" s="59" t="str">
        <f>IF(Table1[[#This Row],[Posting Date]]&lt;&gt;"",Table1[[#This Row],[Posting Date]],"")</f>
        <v/>
      </c>
      <c r="AK1900" s="46"/>
      <c r="AL1900" s="46" t="str">
        <f>IF(Table1[[#This Row],[Description]]&lt;&gt;"",Table1[[#This Row],[Description]],"")</f>
        <v/>
      </c>
      <c r="AM1900" s="46" t="str">
        <f>IF(Table1[[#This Row],[Posting Date]]&lt;&gt;"",Table1[[#This Row],[Reference Number]],"")</f>
        <v/>
      </c>
      <c r="AN1900" s="46" t="str">
        <f>TRIM(Table1[[#This Row],[Line '#]])</f>
        <v/>
      </c>
      <c r="AO1900" s="46" t="str">
        <f>TRIM(Table1[[#This Row],[Account]])</f>
        <v/>
      </c>
      <c r="AP1900" s="46" t="str">
        <f>IF(Table1[[#This Row],[Posting Date]]&lt;&gt;"",$D$5,"")</f>
        <v/>
      </c>
      <c r="AQ1900" s="46" t="str">
        <f>TRIM(Table1[[#This Row],[Departments-Prgrams]])</f>
        <v/>
      </c>
      <c r="AR1900" s="46" t="str">
        <f>TRIM(Table1[[#This Row],[Grant]])</f>
        <v/>
      </c>
      <c r="AS1900" s="46" t="str">
        <f>TRIM(Table1[[#This Row],[Staff ID]])</f>
        <v/>
      </c>
      <c r="AT1900" s="46" t="str">
        <f>IF(TRIM(Table1[[#This Row],[Budget Code]])=0,"",TRIM(Table1[[#This Row],[Budget Code]]))</f>
        <v/>
      </c>
      <c r="AU1900" s="46" t="str">
        <f>IF(Table1[[#This Row],[Line Description]]&lt;&gt;"",Table1[[#This Row],[Line Description]],"")</f>
        <v/>
      </c>
      <c r="AV1900" s="46" t="str">
        <f>IF(Table1[[#This Row],[Cur_Amount Debit]]&gt;0,ROUND(Table1[[#This Row],[Cur_Amount Debit]],2),"")</f>
        <v/>
      </c>
      <c r="AW1900" s="46" t="str">
        <f>IF(Table1[[#This Row],[Cur_Amount Credit]]&gt;0,ROUND(Table1[[#This Row],[Cur_Amount Credit]],2),"")</f>
        <v/>
      </c>
      <c r="AX1900" s="46" t="str">
        <f>LEFT(Table1[[#This Row],[Cur]],3)</f>
        <v/>
      </c>
      <c r="AY1900" s="59"/>
      <c r="AZ1900" s="46"/>
      <c r="BA1900" s="46" t="str">
        <f>IF(Table1[[#This Row],[Cur]]&lt;&gt;"",IF(Table1[[#This Row],[Cur]]="USD","",ExchangeRate),"")</f>
        <v/>
      </c>
      <c r="BB1900" s="46" t="str">
        <f>IF(Table1[[#This Row],[Grant]]&lt;&gt;"",VLOOKUP(Table1[[#This Row],[Grant]],Grants!B:D,3),"")</f>
        <v/>
      </c>
      <c r="BC1900" s="46" t="str">
        <f>TRIM(Table1[[#This Row],[Vendor ID]])</f>
        <v/>
      </c>
      <c r="BD1900">
        <f>IF(Table1[[#This Row],[Reference Number]]=Q1899,BD1899,BD1899+1)</f>
        <v>0</v>
      </c>
    </row>
    <row r="1901" spans="1:56" ht="11.25" customHeight="1" x14ac:dyDescent="0.25">
      <c r="A1901" s="1"/>
      <c r="B1901" s="88" t="str">
        <f>IF(Table1[[#This Row],[Posting Date]]&lt;&gt;"",IF(Table1[[#This Row],[Reference Number]]=Q1900,B1900+1,1),"")</f>
        <v/>
      </c>
      <c r="C1901" s="61"/>
      <c r="D1901" s="61"/>
      <c r="E1901" s="138"/>
      <c r="F1901" s="141" t="str">
        <f>IFERROR(IF(VLOOKUP(Table1[[#This Row],[Budget Code Description]],Dimentions!$X$6:$AC$139,2,FALSE)="","",VLOOKUP(Table1[[#This Row],[Budget Code Description]],Dimentions!$X$6:$AC$139,2,FALSE)),"")</f>
        <v/>
      </c>
      <c r="G1901" s="141"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1" t="str">
        <f>IFERROR(VLOOKUP(Table1[[#This Row],[Budget Code Description]],Table6[#All],8,FALSE),"")</f>
        <v/>
      </c>
      <c r="L1901" s="63"/>
      <c r="M1901" s="65" t="str">
        <f>IFERROR(VLOOKUP(Table1[[#This Row],[Staff ID]],Table2[],2,FALSE),"")</f>
        <v/>
      </c>
      <c r="N1901" s="209" t="str">
        <f>IFERROR(IF(VLOOKUP(Table1[[#This Row],[Budget Code Description]],Dimentions!$X$6:$AC$134,4,FALSE)="","",VLOOKUP(Table1[[#This Row],[Budget Code Description]],Dimentions!$X$6:$AC$134,4,FALSE)),"")</f>
        <v/>
      </c>
      <c r="O1901" s="65" t="str">
        <f>IFERROR(VLOOKUP(Table1[[#This Row],[Vendor ID]],Table549[],2,FALSE),"")</f>
        <v/>
      </c>
      <c r="P1901" s="63"/>
      <c r="Q1901" s="141" t="str">
        <f>IF(Table1[[#This Row],[Posting Date]]&lt;&gt;"",$D$9,"")</f>
        <v/>
      </c>
      <c r="R1901" s="157" t="str">
        <f>IF(Table1[[#This Row],[Posting Date]]&lt;&gt;"",$D$10,"")</f>
        <v/>
      </c>
      <c r="S1901" s="66"/>
      <c r="T1901" s="63"/>
      <c r="U1901" s="67"/>
      <c r="V1901" s="67"/>
      <c r="W1901" s="67" t="str">
        <f t="shared" si="33"/>
        <v/>
      </c>
      <c r="X1901" s="159" t="str">
        <f>IF(E1901="","",(IF(Table1[[#This Row],[Cur]]="USD",Table1[[#This Row],[Cur_Amount Debit]],Table1[[#This Row],[Cur_Amount Debit]]/Table1[[#This Row],[Exchange Rate]])))</f>
        <v/>
      </c>
      <c r="Y1901" s="159" t="str">
        <f>IF(E1901="","",(IF(Table1[[#This Row],[Cur]]="USD",Table1[[#This Row],[Cur_Amount Credit]],Table1[[#This Row],[Cur_Amount Credit]]/ExchangeRate)))</f>
        <v/>
      </c>
      <c r="Z1901" s="201" t="str">
        <f>IF(E1901="","",(Table1[[#This Row],[Debit USD]]-Table1[[#This Row],[Credit USD]]))</f>
        <v/>
      </c>
      <c r="AA1901" s="226"/>
      <c r="AB1901" s="255"/>
      <c r="AC1901" s="1"/>
      <c r="AD1901" s="15"/>
      <c r="AE1901" s="15" t="str">
        <f>IF(AND(OR(Table1[[#This Row],[Account]]="15030",Table1[[#This Row],[Account]]="15035",Table1[[#This Row],[Account]]="20150"),Table1[[#This Row],[Vendor ID]]=""),1,"")</f>
        <v/>
      </c>
      <c r="AF1901" s="15"/>
      <c r="AG1901" s="15"/>
      <c r="AH1901" s="15"/>
      <c r="AI1901" s="46" t="str">
        <f>IF(Table1[[#This Row],[Posting Date]]&lt;&gt;"","GJ-"&amp;CountryID,"")</f>
        <v/>
      </c>
      <c r="AJ1901" s="59" t="str">
        <f>IF(Table1[[#This Row],[Posting Date]]&lt;&gt;"",Table1[[#This Row],[Posting Date]],"")</f>
        <v/>
      </c>
      <c r="AK1901" s="46"/>
      <c r="AL1901" s="46" t="str">
        <f>IF(Table1[[#This Row],[Description]]&lt;&gt;"",Table1[[#This Row],[Description]],"")</f>
        <v/>
      </c>
      <c r="AM1901" s="46" t="str">
        <f>IF(Table1[[#This Row],[Posting Date]]&lt;&gt;"",Table1[[#This Row],[Reference Number]],"")</f>
        <v/>
      </c>
      <c r="AN1901" s="46" t="str">
        <f>TRIM(Table1[[#This Row],[Line '#]])</f>
        <v/>
      </c>
      <c r="AO1901" s="46" t="str">
        <f>TRIM(Table1[[#This Row],[Account]])</f>
        <v/>
      </c>
      <c r="AP1901" s="46" t="str">
        <f>IF(Table1[[#This Row],[Posting Date]]&lt;&gt;"",$D$5,"")</f>
        <v/>
      </c>
      <c r="AQ1901" s="46" t="str">
        <f>TRIM(Table1[[#This Row],[Departments-Prgrams]])</f>
        <v/>
      </c>
      <c r="AR1901" s="46" t="str">
        <f>TRIM(Table1[[#This Row],[Grant]])</f>
        <v/>
      </c>
      <c r="AS1901" s="46" t="str">
        <f>TRIM(Table1[[#This Row],[Staff ID]])</f>
        <v/>
      </c>
      <c r="AT1901" s="46" t="str">
        <f>IF(TRIM(Table1[[#This Row],[Budget Code]])=0,"",TRIM(Table1[[#This Row],[Budget Code]]))</f>
        <v/>
      </c>
      <c r="AU1901" s="46" t="str">
        <f>IF(Table1[[#This Row],[Line Description]]&lt;&gt;"",Table1[[#This Row],[Line Description]],"")</f>
        <v/>
      </c>
      <c r="AV1901" s="46" t="str">
        <f>IF(Table1[[#This Row],[Cur_Amount Debit]]&gt;0,ROUND(Table1[[#This Row],[Cur_Amount Debit]],2),"")</f>
        <v/>
      </c>
      <c r="AW1901" s="46" t="str">
        <f>IF(Table1[[#This Row],[Cur_Amount Credit]]&gt;0,ROUND(Table1[[#This Row],[Cur_Amount Credit]],2),"")</f>
        <v/>
      </c>
      <c r="AX1901" s="46" t="str">
        <f>LEFT(Table1[[#This Row],[Cur]],3)</f>
        <v/>
      </c>
      <c r="AY1901" s="59"/>
      <c r="AZ1901" s="46"/>
      <c r="BA1901" s="46" t="str">
        <f>IF(Table1[[#This Row],[Cur]]&lt;&gt;"",IF(Table1[[#This Row],[Cur]]="USD","",ExchangeRate),"")</f>
        <v/>
      </c>
      <c r="BB1901" s="46" t="str">
        <f>IF(Table1[[#This Row],[Grant]]&lt;&gt;"",VLOOKUP(Table1[[#This Row],[Grant]],Grants!B:D,3),"")</f>
        <v/>
      </c>
      <c r="BC1901" s="46" t="str">
        <f>TRIM(Table1[[#This Row],[Vendor ID]])</f>
        <v/>
      </c>
      <c r="BD1901">
        <f>IF(Table1[[#This Row],[Reference Number]]=Q1900,BD1900,BD1900+1)</f>
        <v>0</v>
      </c>
    </row>
    <row r="1902" spans="1:56" ht="11.25" customHeight="1" x14ac:dyDescent="0.25">
      <c r="A1902" s="1"/>
      <c r="B1902" s="88" t="str">
        <f>IF(Table1[[#This Row],[Posting Date]]&lt;&gt;"",IF(Table1[[#This Row],[Reference Number]]=Q1901,B1901+1,1),"")</f>
        <v/>
      </c>
      <c r="C1902" s="61"/>
      <c r="D1902" s="61"/>
      <c r="E1902" s="138"/>
      <c r="F1902" s="141" t="str">
        <f>IFERROR(IF(VLOOKUP(Table1[[#This Row],[Budget Code Description]],Dimentions!$X$6:$AC$139,2,FALSE)="","",VLOOKUP(Table1[[#This Row],[Budget Code Description]],Dimentions!$X$6:$AC$139,2,FALSE)),"")</f>
        <v/>
      </c>
      <c r="G1902" s="141"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1" t="str">
        <f>IFERROR(VLOOKUP(Table1[[#This Row],[Budget Code Description]],Table6[#All],8,FALSE),"")</f>
        <v/>
      </c>
      <c r="L1902" s="63"/>
      <c r="M1902" s="65" t="str">
        <f>IFERROR(VLOOKUP(Table1[[#This Row],[Staff ID]],Table2[],2,FALSE),"")</f>
        <v/>
      </c>
      <c r="N1902" s="209" t="str">
        <f>IFERROR(IF(VLOOKUP(Table1[[#This Row],[Budget Code Description]],Dimentions!$X$6:$AC$134,4,FALSE)="","",VLOOKUP(Table1[[#This Row],[Budget Code Description]],Dimentions!$X$6:$AC$134,4,FALSE)),"")</f>
        <v/>
      </c>
      <c r="O1902" s="65" t="str">
        <f>IFERROR(VLOOKUP(Table1[[#This Row],[Vendor ID]],Table549[],2,FALSE),"")</f>
        <v/>
      </c>
      <c r="P1902" s="63"/>
      <c r="Q1902" s="141" t="str">
        <f>IF(Table1[[#This Row],[Posting Date]]&lt;&gt;"",$D$9,"")</f>
        <v/>
      </c>
      <c r="R1902" s="157" t="str">
        <f>IF(Table1[[#This Row],[Posting Date]]&lt;&gt;"",$D$10,"")</f>
        <v/>
      </c>
      <c r="S1902" s="66"/>
      <c r="T1902" s="63"/>
      <c r="U1902" s="67"/>
      <c r="V1902" s="67"/>
      <c r="W1902" s="67" t="str">
        <f t="shared" si="33"/>
        <v/>
      </c>
      <c r="X1902" s="159" t="str">
        <f>IF(E1902="","",(IF(Table1[[#This Row],[Cur]]="USD",Table1[[#This Row],[Cur_Amount Debit]],Table1[[#This Row],[Cur_Amount Debit]]/Table1[[#This Row],[Exchange Rate]])))</f>
        <v/>
      </c>
      <c r="Y1902" s="159" t="str">
        <f>IF(E1902="","",(IF(Table1[[#This Row],[Cur]]="USD",Table1[[#This Row],[Cur_Amount Credit]],Table1[[#This Row],[Cur_Amount Credit]]/ExchangeRate)))</f>
        <v/>
      </c>
      <c r="Z1902" s="201" t="str">
        <f>IF(E1902="","",(Table1[[#This Row],[Debit USD]]-Table1[[#This Row],[Credit USD]]))</f>
        <v/>
      </c>
      <c r="AA1902" s="226"/>
      <c r="AB1902" s="255"/>
      <c r="AC1902" s="1"/>
      <c r="AD1902" s="15"/>
      <c r="AE1902" s="15" t="str">
        <f>IF(AND(OR(Table1[[#This Row],[Account]]="15030",Table1[[#This Row],[Account]]="15035",Table1[[#This Row],[Account]]="20150"),Table1[[#This Row],[Vendor ID]]=""),1,"")</f>
        <v/>
      </c>
      <c r="AF1902" s="15"/>
      <c r="AG1902" s="15"/>
      <c r="AH1902" s="15"/>
      <c r="AI1902" s="46" t="str">
        <f>IF(Table1[[#This Row],[Posting Date]]&lt;&gt;"","GJ-"&amp;CountryID,"")</f>
        <v/>
      </c>
      <c r="AJ1902" s="59" t="str">
        <f>IF(Table1[[#This Row],[Posting Date]]&lt;&gt;"",Table1[[#This Row],[Posting Date]],"")</f>
        <v/>
      </c>
      <c r="AK1902" s="46"/>
      <c r="AL1902" s="46" t="str">
        <f>IF(Table1[[#This Row],[Description]]&lt;&gt;"",Table1[[#This Row],[Description]],"")</f>
        <v/>
      </c>
      <c r="AM1902" s="46" t="str">
        <f>IF(Table1[[#This Row],[Posting Date]]&lt;&gt;"",Table1[[#This Row],[Reference Number]],"")</f>
        <v/>
      </c>
      <c r="AN1902" s="46" t="str">
        <f>TRIM(Table1[[#This Row],[Line '#]])</f>
        <v/>
      </c>
      <c r="AO1902" s="46" t="str">
        <f>TRIM(Table1[[#This Row],[Account]])</f>
        <v/>
      </c>
      <c r="AP1902" s="46" t="str">
        <f>IF(Table1[[#This Row],[Posting Date]]&lt;&gt;"",$D$5,"")</f>
        <v/>
      </c>
      <c r="AQ1902" s="46" t="str">
        <f>TRIM(Table1[[#This Row],[Departments-Prgrams]])</f>
        <v/>
      </c>
      <c r="AR1902" s="46" t="str">
        <f>TRIM(Table1[[#This Row],[Grant]])</f>
        <v/>
      </c>
      <c r="AS1902" s="46" t="str">
        <f>TRIM(Table1[[#This Row],[Staff ID]])</f>
        <v/>
      </c>
      <c r="AT1902" s="46" t="str">
        <f>IF(TRIM(Table1[[#This Row],[Budget Code]])=0,"",TRIM(Table1[[#This Row],[Budget Code]]))</f>
        <v/>
      </c>
      <c r="AU1902" s="46" t="str">
        <f>IF(Table1[[#This Row],[Line Description]]&lt;&gt;"",Table1[[#This Row],[Line Description]],"")</f>
        <v/>
      </c>
      <c r="AV1902" s="46" t="str">
        <f>IF(Table1[[#This Row],[Cur_Amount Debit]]&gt;0,ROUND(Table1[[#This Row],[Cur_Amount Debit]],2),"")</f>
        <v/>
      </c>
      <c r="AW1902" s="46" t="str">
        <f>IF(Table1[[#This Row],[Cur_Amount Credit]]&gt;0,ROUND(Table1[[#This Row],[Cur_Amount Credit]],2),"")</f>
        <v/>
      </c>
      <c r="AX1902" s="46" t="str">
        <f>LEFT(Table1[[#This Row],[Cur]],3)</f>
        <v/>
      </c>
      <c r="AY1902" s="59"/>
      <c r="AZ1902" s="46"/>
      <c r="BA1902" s="46" t="str">
        <f>IF(Table1[[#This Row],[Cur]]&lt;&gt;"",IF(Table1[[#This Row],[Cur]]="USD","",ExchangeRate),"")</f>
        <v/>
      </c>
      <c r="BB1902" s="46" t="str">
        <f>IF(Table1[[#This Row],[Grant]]&lt;&gt;"",VLOOKUP(Table1[[#This Row],[Grant]],Grants!B:D,3),"")</f>
        <v/>
      </c>
      <c r="BC1902" s="46" t="str">
        <f>TRIM(Table1[[#This Row],[Vendor ID]])</f>
        <v/>
      </c>
      <c r="BD1902">
        <f>IF(Table1[[#This Row],[Reference Number]]=Q1901,BD1901,BD1901+1)</f>
        <v>0</v>
      </c>
    </row>
    <row r="1903" spans="1:56" ht="11.25" customHeight="1" x14ac:dyDescent="0.25">
      <c r="A1903" s="1"/>
      <c r="B1903" s="88" t="str">
        <f>IF(Table1[[#This Row],[Posting Date]]&lt;&gt;"",IF(Table1[[#This Row],[Reference Number]]=Q1902,B1902+1,1),"")</f>
        <v/>
      </c>
      <c r="C1903" s="61"/>
      <c r="D1903" s="61"/>
      <c r="E1903" s="138"/>
      <c r="F1903" s="141" t="str">
        <f>IFERROR(IF(VLOOKUP(Table1[[#This Row],[Budget Code Description]],Dimentions!$X$6:$AC$139,2,FALSE)="","",VLOOKUP(Table1[[#This Row],[Budget Code Description]],Dimentions!$X$6:$AC$139,2,FALSE)),"")</f>
        <v/>
      </c>
      <c r="G1903" s="141"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1" t="str">
        <f>IFERROR(VLOOKUP(Table1[[#This Row],[Budget Code Description]],Table6[#All],8,FALSE),"")</f>
        <v/>
      </c>
      <c r="L1903" s="63"/>
      <c r="M1903" s="65" t="str">
        <f>IFERROR(VLOOKUP(Table1[[#This Row],[Staff ID]],Table2[],2,FALSE),"")</f>
        <v/>
      </c>
      <c r="N1903" s="209" t="str">
        <f>IFERROR(IF(VLOOKUP(Table1[[#This Row],[Budget Code Description]],Dimentions!$X$6:$AC$134,4,FALSE)="","",VLOOKUP(Table1[[#This Row],[Budget Code Description]],Dimentions!$X$6:$AC$134,4,FALSE)),"")</f>
        <v/>
      </c>
      <c r="O1903" s="65" t="str">
        <f>IFERROR(VLOOKUP(Table1[[#This Row],[Vendor ID]],Table549[],2,FALSE),"")</f>
        <v/>
      </c>
      <c r="P1903" s="63"/>
      <c r="Q1903" s="141" t="str">
        <f>IF(Table1[[#This Row],[Posting Date]]&lt;&gt;"",$D$9,"")</f>
        <v/>
      </c>
      <c r="R1903" s="157" t="str">
        <f>IF(Table1[[#This Row],[Posting Date]]&lt;&gt;"",$D$10,"")</f>
        <v/>
      </c>
      <c r="S1903" s="66"/>
      <c r="T1903" s="63"/>
      <c r="U1903" s="67"/>
      <c r="V1903" s="67"/>
      <c r="W1903" s="67" t="str">
        <f t="shared" ref="W1903:W1966" si="34">IF(E1903="","",(ExchangeRate))</f>
        <v/>
      </c>
      <c r="X1903" s="159" t="str">
        <f>IF(E1903="","",(IF(Table1[[#This Row],[Cur]]="USD",Table1[[#This Row],[Cur_Amount Debit]],Table1[[#This Row],[Cur_Amount Debit]]/Table1[[#This Row],[Exchange Rate]])))</f>
        <v/>
      </c>
      <c r="Y1903" s="159" t="str">
        <f>IF(E1903="","",(IF(Table1[[#This Row],[Cur]]="USD",Table1[[#This Row],[Cur_Amount Credit]],Table1[[#This Row],[Cur_Amount Credit]]/ExchangeRate)))</f>
        <v/>
      </c>
      <c r="Z1903" s="201" t="str">
        <f>IF(E1903="","",(Table1[[#This Row],[Debit USD]]-Table1[[#This Row],[Credit USD]]))</f>
        <v/>
      </c>
      <c r="AA1903" s="226"/>
      <c r="AB1903" s="255"/>
      <c r="AC1903" s="1"/>
      <c r="AD1903" s="15"/>
      <c r="AE1903" s="15" t="str">
        <f>IF(AND(OR(Table1[[#This Row],[Account]]="15030",Table1[[#This Row],[Account]]="15035",Table1[[#This Row],[Account]]="20150"),Table1[[#This Row],[Vendor ID]]=""),1,"")</f>
        <v/>
      </c>
      <c r="AF1903" s="15"/>
      <c r="AG1903" s="15"/>
      <c r="AH1903" s="15"/>
      <c r="AI1903" s="46" t="str">
        <f>IF(Table1[[#This Row],[Posting Date]]&lt;&gt;"","GJ-"&amp;CountryID,"")</f>
        <v/>
      </c>
      <c r="AJ1903" s="59" t="str">
        <f>IF(Table1[[#This Row],[Posting Date]]&lt;&gt;"",Table1[[#This Row],[Posting Date]],"")</f>
        <v/>
      </c>
      <c r="AK1903" s="46"/>
      <c r="AL1903" s="46" t="str">
        <f>IF(Table1[[#This Row],[Description]]&lt;&gt;"",Table1[[#This Row],[Description]],"")</f>
        <v/>
      </c>
      <c r="AM1903" s="46" t="str">
        <f>IF(Table1[[#This Row],[Posting Date]]&lt;&gt;"",Table1[[#This Row],[Reference Number]],"")</f>
        <v/>
      </c>
      <c r="AN1903" s="46" t="str">
        <f>TRIM(Table1[[#This Row],[Line '#]])</f>
        <v/>
      </c>
      <c r="AO1903" s="46" t="str">
        <f>TRIM(Table1[[#This Row],[Account]])</f>
        <v/>
      </c>
      <c r="AP1903" s="46" t="str">
        <f>IF(Table1[[#This Row],[Posting Date]]&lt;&gt;"",$D$5,"")</f>
        <v/>
      </c>
      <c r="AQ1903" s="46" t="str">
        <f>TRIM(Table1[[#This Row],[Departments-Prgrams]])</f>
        <v/>
      </c>
      <c r="AR1903" s="46" t="str">
        <f>TRIM(Table1[[#This Row],[Grant]])</f>
        <v/>
      </c>
      <c r="AS1903" s="46" t="str">
        <f>TRIM(Table1[[#This Row],[Staff ID]])</f>
        <v/>
      </c>
      <c r="AT1903" s="46" t="str">
        <f>IF(TRIM(Table1[[#This Row],[Budget Code]])=0,"",TRIM(Table1[[#This Row],[Budget Code]]))</f>
        <v/>
      </c>
      <c r="AU1903" s="46" t="str">
        <f>IF(Table1[[#This Row],[Line Description]]&lt;&gt;"",Table1[[#This Row],[Line Description]],"")</f>
        <v/>
      </c>
      <c r="AV1903" s="46" t="str">
        <f>IF(Table1[[#This Row],[Cur_Amount Debit]]&gt;0,ROUND(Table1[[#This Row],[Cur_Amount Debit]],2),"")</f>
        <v/>
      </c>
      <c r="AW1903" s="46" t="str">
        <f>IF(Table1[[#This Row],[Cur_Amount Credit]]&gt;0,ROUND(Table1[[#This Row],[Cur_Amount Credit]],2),"")</f>
        <v/>
      </c>
      <c r="AX1903" s="46" t="str">
        <f>LEFT(Table1[[#This Row],[Cur]],3)</f>
        <v/>
      </c>
      <c r="AY1903" s="59"/>
      <c r="AZ1903" s="46"/>
      <c r="BA1903" s="46" t="str">
        <f>IF(Table1[[#This Row],[Cur]]&lt;&gt;"",IF(Table1[[#This Row],[Cur]]="USD","",ExchangeRate),"")</f>
        <v/>
      </c>
      <c r="BB1903" s="46" t="str">
        <f>IF(Table1[[#This Row],[Grant]]&lt;&gt;"",VLOOKUP(Table1[[#This Row],[Grant]],Grants!B:D,3),"")</f>
        <v/>
      </c>
      <c r="BC1903" s="46" t="str">
        <f>TRIM(Table1[[#This Row],[Vendor ID]])</f>
        <v/>
      </c>
      <c r="BD1903">
        <f>IF(Table1[[#This Row],[Reference Number]]=Q1902,BD1902,BD1902+1)</f>
        <v>0</v>
      </c>
    </row>
    <row r="1904" spans="1:56" ht="11.25" customHeight="1" x14ac:dyDescent="0.25">
      <c r="A1904" s="1"/>
      <c r="B1904" s="88" t="str">
        <f>IF(Table1[[#This Row],[Posting Date]]&lt;&gt;"",IF(Table1[[#This Row],[Reference Number]]=Q1903,B1903+1,1),"")</f>
        <v/>
      </c>
      <c r="C1904" s="61"/>
      <c r="D1904" s="61"/>
      <c r="E1904" s="138"/>
      <c r="F1904" s="141" t="str">
        <f>IFERROR(IF(VLOOKUP(Table1[[#This Row],[Budget Code Description]],Dimentions!$X$6:$AC$139,2,FALSE)="","",VLOOKUP(Table1[[#This Row],[Budget Code Description]],Dimentions!$X$6:$AC$139,2,FALSE)),"")</f>
        <v/>
      </c>
      <c r="G1904" s="141"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1" t="str">
        <f>IFERROR(VLOOKUP(Table1[[#This Row],[Budget Code Description]],Table6[#All],8,FALSE),"")</f>
        <v/>
      </c>
      <c r="L1904" s="63"/>
      <c r="M1904" s="65" t="str">
        <f>IFERROR(VLOOKUP(Table1[[#This Row],[Staff ID]],Table2[],2,FALSE),"")</f>
        <v/>
      </c>
      <c r="N1904" s="209" t="str">
        <f>IFERROR(IF(VLOOKUP(Table1[[#This Row],[Budget Code Description]],Dimentions!$X$6:$AC$134,4,FALSE)="","",VLOOKUP(Table1[[#This Row],[Budget Code Description]],Dimentions!$X$6:$AC$134,4,FALSE)),"")</f>
        <v/>
      </c>
      <c r="O1904" s="65" t="str">
        <f>IFERROR(VLOOKUP(Table1[[#This Row],[Vendor ID]],Table549[],2,FALSE),"")</f>
        <v/>
      </c>
      <c r="P1904" s="63"/>
      <c r="Q1904" s="141" t="str">
        <f>IF(Table1[[#This Row],[Posting Date]]&lt;&gt;"",$D$9,"")</f>
        <v/>
      </c>
      <c r="R1904" s="157" t="str">
        <f>IF(Table1[[#This Row],[Posting Date]]&lt;&gt;"",$D$10,"")</f>
        <v/>
      </c>
      <c r="S1904" s="66"/>
      <c r="T1904" s="63"/>
      <c r="U1904" s="67"/>
      <c r="V1904" s="67"/>
      <c r="W1904" s="67" t="str">
        <f t="shared" si="34"/>
        <v/>
      </c>
      <c r="X1904" s="159" t="str">
        <f>IF(E1904="","",(IF(Table1[[#This Row],[Cur]]="USD",Table1[[#This Row],[Cur_Amount Debit]],Table1[[#This Row],[Cur_Amount Debit]]/Table1[[#This Row],[Exchange Rate]])))</f>
        <v/>
      </c>
      <c r="Y1904" s="159" t="str">
        <f>IF(E1904="","",(IF(Table1[[#This Row],[Cur]]="USD",Table1[[#This Row],[Cur_Amount Credit]],Table1[[#This Row],[Cur_Amount Credit]]/ExchangeRate)))</f>
        <v/>
      </c>
      <c r="Z1904" s="201" t="str">
        <f>IF(E1904="","",(Table1[[#This Row],[Debit USD]]-Table1[[#This Row],[Credit USD]]))</f>
        <v/>
      </c>
      <c r="AA1904" s="226"/>
      <c r="AB1904" s="255"/>
      <c r="AC1904" s="1"/>
      <c r="AD1904" s="15"/>
      <c r="AE1904" s="15" t="str">
        <f>IF(AND(OR(Table1[[#This Row],[Account]]="15030",Table1[[#This Row],[Account]]="15035",Table1[[#This Row],[Account]]="20150"),Table1[[#This Row],[Vendor ID]]=""),1,"")</f>
        <v/>
      </c>
      <c r="AF1904" s="15"/>
      <c r="AG1904" s="15"/>
      <c r="AH1904" s="15"/>
      <c r="AI1904" s="46" t="str">
        <f>IF(Table1[[#This Row],[Posting Date]]&lt;&gt;"","GJ-"&amp;CountryID,"")</f>
        <v/>
      </c>
      <c r="AJ1904" s="59" t="str">
        <f>IF(Table1[[#This Row],[Posting Date]]&lt;&gt;"",Table1[[#This Row],[Posting Date]],"")</f>
        <v/>
      </c>
      <c r="AK1904" s="46"/>
      <c r="AL1904" s="46" t="str">
        <f>IF(Table1[[#This Row],[Description]]&lt;&gt;"",Table1[[#This Row],[Description]],"")</f>
        <v/>
      </c>
      <c r="AM1904" s="46" t="str">
        <f>IF(Table1[[#This Row],[Posting Date]]&lt;&gt;"",Table1[[#This Row],[Reference Number]],"")</f>
        <v/>
      </c>
      <c r="AN1904" s="46" t="str">
        <f>TRIM(Table1[[#This Row],[Line '#]])</f>
        <v/>
      </c>
      <c r="AO1904" s="46" t="str">
        <f>TRIM(Table1[[#This Row],[Account]])</f>
        <v/>
      </c>
      <c r="AP1904" s="46" t="str">
        <f>IF(Table1[[#This Row],[Posting Date]]&lt;&gt;"",$D$5,"")</f>
        <v/>
      </c>
      <c r="AQ1904" s="46" t="str">
        <f>TRIM(Table1[[#This Row],[Departments-Prgrams]])</f>
        <v/>
      </c>
      <c r="AR1904" s="46" t="str">
        <f>TRIM(Table1[[#This Row],[Grant]])</f>
        <v/>
      </c>
      <c r="AS1904" s="46" t="str">
        <f>TRIM(Table1[[#This Row],[Staff ID]])</f>
        <v/>
      </c>
      <c r="AT1904" s="46" t="str">
        <f>IF(TRIM(Table1[[#This Row],[Budget Code]])=0,"",TRIM(Table1[[#This Row],[Budget Code]]))</f>
        <v/>
      </c>
      <c r="AU1904" s="46" t="str">
        <f>IF(Table1[[#This Row],[Line Description]]&lt;&gt;"",Table1[[#This Row],[Line Description]],"")</f>
        <v/>
      </c>
      <c r="AV1904" s="46" t="str">
        <f>IF(Table1[[#This Row],[Cur_Amount Debit]]&gt;0,ROUND(Table1[[#This Row],[Cur_Amount Debit]],2),"")</f>
        <v/>
      </c>
      <c r="AW1904" s="46" t="str">
        <f>IF(Table1[[#This Row],[Cur_Amount Credit]]&gt;0,ROUND(Table1[[#This Row],[Cur_Amount Credit]],2),"")</f>
        <v/>
      </c>
      <c r="AX1904" s="46" t="str">
        <f>LEFT(Table1[[#This Row],[Cur]],3)</f>
        <v/>
      </c>
      <c r="AY1904" s="59"/>
      <c r="AZ1904" s="46"/>
      <c r="BA1904" s="46" t="str">
        <f>IF(Table1[[#This Row],[Cur]]&lt;&gt;"",IF(Table1[[#This Row],[Cur]]="USD","",ExchangeRate),"")</f>
        <v/>
      </c>
      <c r="BB1904" s="46" t="str">
        <f>IF(Table1[[#This Row],[Grant]]&lt;&gt;"",VLOOKUP(Table1[[#This Row],[Grant]],Grants!B:D,3),"")</f>
        <v/>
      </c>
      <c r="BC1904" s="46" t="str">
        <f>TRIM(Table1[[#This Row],[Vendor ID]])</f>
        <v/>
      </c>
      <c r="BD1904">
        <f>IF(Table1[[#This Row],[Reference Number]]=Q1903,BD1903,BD1903+1)</f>
        <v>0</v>
      </c>
    </row>
    <row r="1905" spans="1:56" ht="11.25" customHeight="1" x14ac:dyDescent="0.25">
      <c r="A1905" s="1"/>
      <c r="B1905" s="88" t="str">
        <f>IF(Table1[[#This Row],[Posting Date]]&lt;&gt;"",IF(Table1[[#This Row],[Reference Number]]=Q1904,B1904+1,1),"")</f>
        <v/>
      </c>
      <c r="C1905" s="61"/>
      <c r="D1905" s="61"/>
      <c r="E1905" s="138"/>
      <c r="F1905" s="141" t="str">
        <f>IFERROR(IF(VLOOKUP(Table1[[#This Row],[Budget Code Description]],Dimentions!$X$6:$AC$139,2,FALSE)="","",VLOOKUP(Table1[[#This Row],[Budget Code Description]],Dimentions!$X$6:$AC$139,2,FALSE)),"")</f>
        <v/>
      </c>
      <c r="G1905" s="141"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1" t="str">
        <f>IFERROR(VLOOKUP(Table1[[#This Row],[Budget Code Description]],Table6[#All],8,FALSE),"")</f>
        <v/>
      </c>
      <c r="L1905" s="63"/>
      <c r="M1905" s="65" t="str">
        <f>IFERROR(VLOOKUP(Table1[[#This Row],[Staff ID]],Table2[],2,FALSE),"")</f>
        <v/>
      </c>
      <c r="N1905" s="209" t="str">
        <f>IFERROR(IF(VLOOKUP(Table1[[#This Row],[Budget Code Description]],Dimentions!$X$6:$AC$134,4,FALSE)="","",VLOOKUP(Table1[[#This Row],[Budget Code Description]],Dimentions!$X$6:$AC$134,4,FALSE)),"")</f>
        <v/>
      </c>
      <c r="O1905" s="65" t="str">
        <f>IFERROR(VLOOKUP(Table1[[#This Row],[Vendor ID]],Table549[],2,FALSE),"")</f>
        <v/>
      </c>
      <c r="P1905" s="63"/>
      <c r="Q1905" s="141" t="str">
        <f>IF(Table1[[#This Row],[Posting Date]]&lt;&gt;"",$D$9,"")</f>
        <v/>
      </c>
      <c r="R1905" s="157" t="str">
        <f>IF(Table1[[#This Row],[Posting Date]]&lt;&gt;"",$D$10,"")</f>
        <v/>
      </c>
      <c r="S1905" s="66"/>
      <c r="T1905" s="63"/>
      <c r="U1905" s="67"/>
      <c r="V1905" s="67"/>
      <c r="W1905" s="67" t="str">
        <f t="shared" si="34"/>
        <v/>
      </c>
      <c r="X1905" s="159" t="str">
        <f>IF(E1905="","",(IF(Table1[[#This Row],[Cur]]="USD",Table1[[#This Row],[Cur_Amount Debit]],Table1[[#This Row],[Cur_Amount Debit]]/Table1[[#This Row],[Exchange Rate]])))</f>
        <v/>
      </c>
      <c r="Y1905" s="159" t="str">
        <f>IF(E1905="","",(IF(Table1[[#This Row],[Cur]]="USD",Table1[[#This Row],[Cur_Amount Credit]],Table1[[#This Row],[Cur_Amount Credit]]/ExchangeRate)))</f>
        <v/>
      </c>
      <c r="Z1905" s="201" t="str">
        <f>IF(E1905="","",(Table1[[#This Row],[Debit USD]]-Table1[[#This Row],[Credit USD]]))</f>
        <v/>
      </c>
      <c r="AA1905" s="226"/>
      <c r="AB1905" s="255"/>
      <c r="AC1905" s="1"/>
      <c r="AD1905" s="15"/>
      <c r="AE1905" s="15" t="str">
        <f>IF(AND(OR(Table1[[#This Row],[Account]]="15030",Table1[[#This Row],[Account]]="15035",Table1[[#This Row],[Account]]="20150"),Table1[[#This Row],[Vendor ID]]=""),1,"")</f>
        <v/>
      </c>
      <c r="AF1905" s="15"/>
      <c r="AG1905" s="15"/>
      <c r="AH1905" s="15"/>
      <c r="AI1905" s="46" t="str">
        <f>IF(Table1[[#This Row],[Posting Date]]&lt;&gt;"","GJ-"&amp;CountryID,"")</f>
        <v/>
      </c>
      <c r="AJ1905" s="59" t="str">
        <f>IF(Table1[[#This Row],[Posting Date]]&lt;&gt;"",Table1[[#This Row],[Posting Date]],"")</f>
        <v/>
      </c>
      <c r="AK1905" s="46"/>
      <c r="AL1905" s="46" t="str">
        <f>IF(Table1[[#This Row],[Description]]&lt;&gt;"",Table1[[#This Row],[Description]],"")</f>
        <v/>
      </c>
      <c r="AM1905" s="46" t="str">
        <f>IF(Table1[[#This Row],[Posting Date]]&lt;&gt;"",Table1[[#This Row],[Reference Number]],"")</f>
        <v/>
      </c>
      <c r="AN1905" s="46" t="str">
        <f>TRIM(Table1[[#This Row],[Line '#]])</f>
        <v/>
      </c>
      <c r="AO1905" s="46" t="str">
        <f>TRIM(Table1[[#This Row],[Account]])</f>
        <v/>
      </c>
      <c r="AP1905" s="46" t="str">
        <f>IF(Table1[[#This Row],[Posting Date]]&lt;&gt;"",$D$5,"")</f>
        <v/>
      </c>
      <c r="AQ1905" s="46" t="str">
        <f>TRIM(Table1[[#This Row],[Departments-Prgrams]])</f>
        <v/>
      </c>
      <c r="AR1905" s="46" t="str">
        <f>TRIM(Table1[[#This Row],[Grant]])</f>
        <v/>
      </c>
      <c r="AS1905" s="46" t="str">
        <f>TRIM(Table1[[#This Row],[Staff ID]])</f>
        <v/>
      </c>
      <c r="AT1905" s="46" t="str">
        <f>IF(TRIM(Table1[[#This Row],[Budget Code]])=0,"",TRIM(Table1[[#This Row],[Budget Code]]))</f>
        <v/>
      </c>
      <c r="AU1905" s="46" t="str">
        <f>IF(Table1[[#This Row],[Line Description]]&lt;&gt;"",Table1[[#This Row],[Line Description]],"")</f>
        <v/>
      </c>
      <c r="AV1905" s="46" t="str">
        <f>IF(Table1[[#This Row],[Cur_Amount Debit]]&gt;0,ROUND(Table1[[#This Row],[Cur_Amount Debit]],2),"")</f>
        <v/>
      </c>
      <c r="AW1905" s="46" t="str">
        <f>IF(Table1[[#This Row],[Cur_Amount Credit]]&gt;0,ROUND(Table1[[#This Row],[Cur_Amount Credit]],2),"")</f>
        <v/>
      </c>
      <c r="AX1905" s="46" t="str">
        <f>LEFT(Table1[[#This Row],[Cur]],3)</f>
        <v/>
      </c>
      <c r="AY1905" s="59"/>
      <c r="AZ1905" s="46"/>
      <c r="BA1905" s="46" t="str">
        <f>IF(Table1[[#This Row],[Cur]]&lt;&gt;"",IF(Table1[[#This Row],[Cur]]="USD","",ExchangeRate),"")</f>
        <v/>
      </c>
      <c r="BB1905" s="46" t="str">
        <f>IF(Table1[[#This Row],[Grant]]&lt;&gt;"",VLOOKUP(Table1[[#This Row],[Grant]],Grants!B:D,3),"")</f>
        <v/>
      </c>
      <c r="BC1905" s="46" t="str">
        <f>TRIM(Table1[[#This Row],[Vendor ID]])</f>
        <v/>
      </c>
      <c r="BD1905">
        <f>IF(Table1[[#This Row],[Reference Number]]=Q1904,BD1904,BD1904+1)</f>
        <v>0</v>
      </c>
    </row>
    <row r="1906" spans="1:56" ht="11.25" customHeight="1" x14ac:dyDescent="0.25">
      <c r="A1906" s="1"/>
      <c r="B1906" s="88" t="str">
        <f>IF(Table1[[#This Row],[Posting Date]]&lt;&gt;"",IF(Table1[[#This Row],[Reference Number]]=Q1905,B1905+1,1),"")</f>
        <v/>
      </c>
      <c r="C1906" s="61"/>
      <c r="D1906" s="61"/>
      <c r="E1906" s="138"/>
      <c r="F1906" s="141" t="str">
        <f>IFERROR(IF(VLOOKUP(Table1[[#This Row],[Budget Code Description]],Dimentions!$X$6:$AC$139,2,FALSE)="","",VLOOKUP(Table1[[#This Row],[Budget Code Description]],Dimentions!$X$6:$AC$139,2,FALSE)),"")</f>
        <v/>
      </c>
      <c r="G1906" s="141"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1" t="str">
        <f>IFERROR(VLOOKUP(Table1[[#This Row],[Budget Code Description]],Table6[#All],8,FALSE),"")</f>
        <v/>
      </c>
      <c r="L1906" s="63"/>
      <c r="M1906" s="65" t="str">
        <f>IFERROR(VLOOKUP(Table1[[#This Row],[Staff ID]],Table2[],2,FALSE),"")</f>
        <v/>
      </c>
      <c r="N1906" s="209" t="str">
        <f>IFERROR(IF(VLOOKUP(Table1[[#This Row],[Budget Code Description]],Dimentions!$X$6:$AC$134,4,FALSE)="","",VLOOKUP(Table1[[#This Row],[Budget Code Description]],Dimentions!$X$6:$AC$134,4,FALSE)),"")</f>
        <v/>
      </c>
      <c r="O1906" s="65" t="str">
        <f>IFERROR(VLOOKUP(Table1[[#This Row],[Vendor ID]],Table549[],2,FALSE),"")</f>
        <v/>
      </c>
      <c r="P1906" s="63"/>
      <c r="Q1906" s="141" t="str">
        <f>IF(Table1[[#This Row],[Posting Date]]&lt;&gt;"",$D$9,"")</f>
        <v/>
      </c>
      <c r="R1906" s="157" t="str">
        <f>IF(Table1[[#This Row],[Posting Date]]&lt;&gt;"",$D$10,"")</f>
        <v/>
      </c>
      <c r="S1906" s="66"/>
      <c r="T1906" s="63"/>
      <c r="U1906" s="67"/>
      <c r="V1906" s="67"/>
      <c r="W1906" s="67" t="str">
        <f t="shared" si="34"/>
        <v/>
      </c>
      <c r="X1906" s="159" t="str">
        <f>IF(E1906="","",(IF(Table1[[#This Row],[Cur]]="USD",Table1[[#This Row],[Cur_Amount Debit]],Table1[[#This Row],[Cur_Amount Debit]]/Table1[[#This Row],[Exchange Rate]])))</f>
        <v/>
      </c>
      <c r="Y1906" s="159" t="str">
        <f>IF(E1906="","",(IF(Table1[[#This Row],[Cur]]="USD",Table1[[#This Row],[Cur_Amount Credit]],Table1[[#This Row],[Cur_Amount Credit]]/ExchangeRate)))</f>
        <v/>
      </c>
      <c r="Z1906" s="201" t="str">
        <f>IF(E1906="","",(Table1[[#This Row],[Debit USD]]-Table1[[#This Row],[Credit USD]]))</f>
        <v/>
      </c>
      <c r="AA1906" s="226"/>
      <c r="AB1906" s="255"/>
      <c r="AC1906" s="1"/>
      <c r="AD1906" s="15"/>
      <c r="AE1906" s="15" t="str">
        <f>IF(AND(OR(Table1[[#This Row],[Account]]="15030",Table1[[#This Row],[Account]]="15035",Table1[[#This Row],[Account]]="20150"),Table1[[#This Row],[Vendor ID]]=""),1,"")</f>
        <v/>
      </c>
      <c r="AF1906" s="15"/>
      <c r="AG1906" s="15"/>
      <c r="AH1906" s="15"/>
      <c r="AI1906" s="46" t="str">
        <f>IF(Table1[[#This Row],[Posting Date]]&lt;&gt;"","GJ-"&amp;CountryID,"")</f>
        <v/>
      </c>
      <c r="AJ1906" s="59" t="str">
        <f>IF(Table1[[#This Row],[Posting Date]]&lt;&gt;"",Table1[[#This Row],[Posting Date]],"")</f>
        <v/>
      </c>
      <c r="AK1906" s="46"/>
      <c r="AL1906" s="46" t="str">
        <f>IF(Table1[[#This Row],[Description]]&lt;&gt;"",Table1[[#This Row],[Description]],"")</f>
        <v/>
      </c>
      <c r="AM1906" s="46" t="str">
        <f>IF(Table1[[#This Row],[Posting Date]]&lt;&gt;"",Table1[[#This Row],[Reference Number]],"")</f>
        <v/>
      </c>
      <c r="AN1906" s="46" t="str">
        <f>TRIM(Table1[[#This Row],[Line '#]])</f>
        <v/>
      </c>
      <c r="AO1906" s="46" t="str">
        <f>TRIM(Table1[[#This Row],[Account]])</f>
        <v/>
      </c>
      <c r="AP1906" s="46" t="str">
        <f>IF(Table1[[#This Row],[Posting Date]]&lt;&gt;"",$D$5,"")</f>
        <v/>
      </c>
      <c r="AQ1906" s="46" t="str">
        <f>TRIM(Table1[[#This Row],[Departments-Prgrams]])</f>
        <v/>
      </c>
      <c r="AR1906" s="46" t="str">
        <f>TRIM(Table1[[#This Row],[Grant]])</f>
        <v/>
      </c>
      <c r="AS1906" s="46" t="str">
        <f>TRIM(Table1[[#This Row],[Staff ID]])</f>
        <v/>
      </c>
      <c r="AT1906" s="46" t="str">
        <f>IF(TRIM(Table1[[#This Row],[Budget Code]])=0,"",TRIM(Table1[[#This Row],[Budget Code]]))</f>
        <v/>
      </c>
      <c r="AU1906" s="46" t="str">
        <f>IF(Table1[[#This Row],[Line Description]]&lt;&gt;"",Table1[[#This Row],[Line Description]],"")</f>
        <v/>
      </c>
      <c r="AV1906" s="46" t="str">
        <f>IF(Table1[[#This Row],[Cur_Amount Debit]]&gt;0,ROUND(Table1[[#This Row],[Cur_Amount Debit]],2),"")</f>
        <v/>
      </c>
      <c r="AW1906" s="46" t="str">
        <f>IF(Table1[[#This Row],[Cur_Amount Credit]]&gt;0,ROUND(Table1[[#This Row],[Cur_Amount Credit]],2),"")</f>
        <v/>
      </c>
      <c r="AX1906" s="46" t="str">
        <f>LEFT(Table1[[#This Row],[Cur]],3)</f>
        <v/>
      </c>
      <c r="AY1906" s="59"/>
      <c r="AZ1906" s="46"/>
      <c r="BA1906" s="46" t="str">
        <f>IF(Table1[[#This Row],[Cur]]&lt;&gt;"",IF(Table1[[#This Row],[Cur]]="USD","",ExchangeRate),"")</f>
        <v/>
      </c>
      <c r="BB1906" s="46" t="str">
        <f>IF(Table1[[#This Row],[Grant]]&lt;&gt;"",VLOOKUP(Table1[[#This Row],[Grant]],Grants!B:D,3),"")</f>
        <v/>
      </c>
      <c r="BC1906" s="46" t="str">
        <f>TRIM(Table1[[#This Row],[Vendor ID]])</f>
        <v/>
      </c>
      <c r="BD1906">
        <f>IF(Table1[[#This Row],[Reference Number]]=Q1905,BD1905,BD1905+1)</f>
        <v>0</v>
      </c>
    </row>
    <row r="1907" spans="1:56" ht="11.25" customHeight="1" x14ac:dyDescent="0.25">
      <c r="A1907" s="1"/>
      <c r="B1907" s="88" t="str">
        <f>IF(Table1[[#This Row],[Posting Date]]&lt;&gt;"",IF(Table1[[#This Row],[Reference Number]]=Q1906,B1906+1,1),"")</f>
        <v/>
      </c>
      <c r="C1907" s="61"/>
      <c r="D1907" s="61"/>
      <c r="E1907" s="138"/>
      <c r="F1907" s="141" t="str">
        <f>IFERROR(IF(VLOOKUP(Table1[[#This Row],[Budget Code Description]],Dimentions!$X$6:$AC$139,2,FALSE)="","",VLOOKUP(Table1[[#This Row],[Budget Code Description]],Dimentions!$X$6:$AC$139,2,FALSE)),"")</f>
        <v/>
      </c>
      <c r="G1907" s="141"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1" t="str">
        <f>IFERROR(VLOOKUP(Table1[[#This Row],[Budget Code Description]],Table6[#All],8,FALSE),"")</f>
        <v/>
      </c>
      <c r="L1907" s="63"/>
      <c r="M1907" s="65" t="str">
        <f>IFERROR(VLOOKUP(Table1[[#This Row],[Staff ID]],Table2[],2,FALSE),"")</f>
        <v/>
      </c>
      <c r="N1907" s="209" t="str">
        <f>IFERROR(IF(VLOOKUP(Table1[[#This Row],[Budget Code Description]],Dimentions!$X$6:$AC$134,4,FALSE)="","",VLOOKUP(Table1[[#This Row],[Budget Code Description]],Dimentions!$X$6:$AC$134,4,FALSE)),"")</f>
        <v/>
      </c>
      <c r="O1907" s="65" t="str">
        <f>IFERROR(VLOOKUP(Table1[[#This Row],[Vendor ID]],Table549[],2,FALSE),"")</f>
        <v/>
      </c>
      <c r="P1907" s="63"/>
      <c r="Q1907" s="141" t="str">
        <f>IF(Table1[[#This Row],[Posting Date]]&lt;&gt;"",$D$9,"")</f>
        <v/>
      </c>
      <c r="R1907" s="157" t="str">
        <f>IF(Table1[[#This Row],[Posting Date]]&lt;&gt;"",$D$10,"")</f>
        <v/>
      </c>
      <c r="S1907" s="66"/>
      <c r="T1907" s="63"/>
      <c r="U1907" s="67"/>
      <c r="V1907" s="67"/>
      <c r="W1907" s="67" t="str">
        <f t="shared" si="34"/>
        <v/>
      </c>
      <c r="X1907" s="159" t="str">
        <f>IF(E1907="","",(IF(Table1[[#This Row],[Cur]]="USD",Table1[[#This Row],[Cur_Amount Debit]],Table1[[#This Row],[Cur_Amount Debit]]/Table1[[#This Row],[Exchange Rate]])))</f>
        <v/>
      </c>
      <c r="Y1907" s="159" t="str">
        <f>IF(E1907="","",(IF(Table1[[#This Row],[Cur]]="USD",Table1[[#This Row],[Cur_Amount Credit]],Table1[[#This Row],[Cur_Amount Credit]]/ExchangeRate)))</f>
        <v/>
      </c>
      <c r="Z1907" s="201" t="str">
        <f>IF(E1907="","",(Table1[[#This Row],[Debit USD]]-Table1[[#This Row],[Credit USD]]))</f>
        <v/>
      </c>
      <c r="AA1907" s="226"/>
      <c r="AB1907" s="255"/>
      <c r="AC1907" s="1"/>
      <c r="AD1907" s="15"/>
      <c r="AE1907" s="15" t="str">
        <f>IF(AND(OR(Table1[[#This Row],[Account]]="15030",Table1[[#This Row],[Account]]="15035",Table1[[#This Row],[Account]]="20150"),Table1[[#This Row],[Vendor ID]]=""),1,"")</f>
        <v/>
      </c>
      <c r="AF1907" s="15"/>
      <c r="AG1907" s="15"/>
      <c r="AH1907" s="15"/>
      <c r="AI1907" s="46" t="str">
        <f>IF(Table1[[#This Row],[Posting Date]]&lt;&gt;"","GJ-"&amp;CountryID,"")</f>
        <v/>
      </c>
      <c r="AJ1907" s="59" t="str">
        <f>IF(Table1[[#This Row],[Posting Date]]&lt;&gt;"",Table1[[#This Row],[Posting Date]],"")</f>
        <v/>
      </c>
      <c r="AK1907" s="46"/>
      <c r="AL1907" s="46" t="str">
        <f>IF(Table1[[#This Row],[Description]]&lt;&gt;"",Table1[[#This Row],[Description]],"")</f>
        <v/>
      </c>
      <c r="AM1907" s="46" t="str">
        <f>IF(Table1[[#This Row],[Posting Date]]&lt;&gt;"",Table1[[#This Row],[Reference Number]],"")</f>
        <v/>
      </c>
      <c r="AN1907" s="46" t="str">
        <f>TRIM(Table1[[#This Row],[Line '#]])</f>
        <v/>
      </c>
      <c r="AO1907" s="46" t="str">
        <f>TRIM(Table1[[#This Row],[Account]])</f>
        <v/>
      </c>
      <c r="AP1907" s="46" t="str">
        <f>IF(Table1[[#This Row],[Posting Date]]&lt;&gt;"",$D$5,"")</f>
        <v/>
      </c>
      <c r="AQ1907" s="46" t="str">
        <f>TRIM(Table1[[#This Row],[Departments-Prgrams]])</f>
        <v/>
      </c>
      <c r="AR1907" s="46" t="str">
        <f>TRIM(Table1[[#This Row],[Grant]])</f>
        <v/>
      </c>
      <c r="AS1907" s="46" t="str">
        <f>TRIM(Table1[[#This Row],[Staff ID]])</f>
        <v/>
      </c>
      <c r="AT1907" s="46" t="str">
        <f>IF(TRIM(Table1[[#This Row],[Budget Code]])=0,"",TRIM(Table1[[#This Row],[Budget Code]]))</f>
        <v/>
      </c>
      <c r="AU1907" s="46" t="str">
        <f>IF(Table1[[#This Row],[Line Description]]&lt;&gt;"",Table1[[#This Row],[Line Description]],"")</f>
        <v/>
      </c>
      <c r="AV1907" s="46" t="str">
        <f>IF(Table1[[#This Row],[Cur_Amount Debit]]&gt;0,ROUND(Table1[[#This Row],[Cur_Amount Debit]],2),"")</f>
        <v/>
      </c>
      <c r="AW1907" s="46" t="str">
        <f>IF(Table1[[#This Row],[Cur_Amount Credit]]&gt;0,ROUND(Table1[[#This Row],[Cur_Amount Credit]],2),"")</f>
        <v/>
      </c>
      <c r="AX1907" s="46" t="str">
        <f>LEFT(Table1[[#This Row],[Cur]],3)</f>
        <v/>
      </c>
      <c r="AY1907" s="59"/>
      <c r="AZ1907" s="46"/>
      <c r="BA1907" s="46" t="str">
        <f>IF(Table1[[#This Row],[Cur]]&lt;&gt;"",IF(Table1[[#This Row],[Cur]]="USD","",ExchangeRate),"")</f>
        <v/>
      </c>
      <c r="BB1907" s="46" t="str">
        <f>IF(Table1[[#This Row],[Grant]]&lt;&gt;"",VLOOKUP(Table1[[#This Row],[Grant]],Grants!B:D,3),"")</f>
        <v/>
      </c>
      <c r="BC1907" s="46" t="str">
        <f>TRIM(Table1[[#This Row],[Vendor ID]])</f>
        <v/>
      </c>
      <c r="BD1907">
        <f>IF(Table1[[#This Row],[Reference Number]]=Q1906,BD1906,BD1906+1)</f>
        <v>0</v>
      </c>
    </row>
    <row r="1908" spans="1:56" ht="11.25" customHeight="1" x14ac:dyDescent="0.25">
      <c r="A1908" s="1"/>
      <c r="B1908" s="88" t="str">
        <f>IF(Table1[[#This Row],[Posting Date]]&lt;&gt;"",IF(Table1[[#This Row],[Reference Number]]=Q1907,B1907+1,1),"")</f>
        <v/>
      </c>
      <c r="C1908" s="61"/>
      <c r="D1908" s="61"/>
      <c r="E1908" s="138"/>
      <c r="F1908" s="141" t="str">
        <f>IFERROR(IF(VLOOKUP(Table1[[#This Row],[Budget Code Description]],Dimentions!$X$6:$AC$139,2,FALSE)="","",VLOOKUP(Table1[[#This Row],[Budget Code Description]],Dimentions!$X$6:$AC$139,2,FALSE)),"")</f>
        <v/>
      </c>
      <c r="G1908" s="141"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1" t="str">
        <f>IFERROR(VLOOKUP(Table1[[#This Row],[Budget Code Description]],Table6[#All],8,FALSE),"")</f>
        <v/>
      </c>
      <c r="L1908" s="63"/>
      <c r="M1908" s="65" t="str">
        <f>IFERROR(VLOOKUP(Table1[[#This Row],[Staff ID]],Table2[],2,FALSE),"")</f>
        <v/>
      </c>
      <c r="N1908" s="209" t="str">
        <f>IFERROR(IF(VLOOKUP(Table1[[#This Row],[Budget Code Description]],Dimentions!$X$6:$AC$134,4,FALSE)="","",VLOOKUP(Table1[[#This Row],[Budget Code Description]],Dimentions!$X$6:$AC$134,4,FALSE)),"")</f>
        <v/>
      </c>
      <c r="O1908" s="65" t="str">
        <f>IFERROR(VLOOKUP(Table1[[#This Row],[Vendor ID]],Table549[],2,FALSE),"")</f>
        <v/>
      </c>
      <c r="P1908" s="63"/>
      <c r="Q1908" s="141" t="str">
        <f>IF(Table1[[#This Row],[Posting Date]]&lt;&gt;"",$D$9,"")</f>
        <v/>
      </c>
      <c r="R1908" s="157" t="str">
        <f>IF(Table1[[#This Row],[Posting Date]]&lt;&gt;"",$D$10,"")</f>
        <v/>
      </c>
      <c r="S1908" s="66"/>
      <c r="T1908" s="63"/>
      <c r="U1908" s="67"/>
      <c r="V1908" s="67"/>
      <c r="W1908" s="67" t="str">
        <f t="shared" si="34"/>
        <v/>
      </c>
      <c r="X1908" s="159" t="str">
        <f>IF(E1908="","",(IF(Table1[[#This Row],[Cur]]="USD",Table1[[#This Row],[Cur_Amount Debit]],Table1[[#This Row],[Cur_Amount Debit]]/Table1[[#This Row],[Exchange Rate]])))</f>
        <v/>
      </c>
      <c r="Y1908" s="159" t="str">
        <f>IF(E1908="","",(IF(Table1[[#This Row],[Cur]]="USD",Table1[[#This Row],[Cur_Amount Credit]],Table1[[#This Row],[Cur_Amount Credit]]/ExchangeRate)))</f>
        <v/>
      </c>
      <c r="Z1908" s="201" t="str">
        <f>IF(E1908="","",(Table1[[#This Row],[Debit USD]]-Table1[[#This Row],[Credit USD]]))</f>
        <v/>
      </c>
      <c r="AA1908" s="226"/>
      <c r="AB1908" s="255"/>
      <c r="AC1908" s="1"/>
      <c r="AD1908" s="15"/>
      <c r="AE1908" s="15" t="str">
        <f>IF(AND(OR(Table1[[#This Row],[Account]]="15030",Table1[[#This Row],[Account]]="15035",Table1[[#This Row],[Account]]="20150"),Table1[[#This Row],[Vendor ID]]=""),1,"")</f>
        <v/>
      </c>
      <c r="AF1908" s="15"/>
      <c r="AG1908" s="15"/>
      <c r="AH1908" s="15"/>
      <c r="AI1908" s="46" t="str">
        <f>IF(Table1[[#This Row],[Posting Date]]&lt;&gt;"","GJ-"&amp;CountryID,"")</f>
        <v/>
      </c>
      <c r="AJ1908" s="59" t="str">
        <f>IF(Table1[[#This Row],[Posting Date]]&lt;&gt;"",Table1[[#This Row],[Posting Date]],"")</f>
        <v/>
      </c>
      <c r="AK1908" s="46"/>
      <c r="AL1908" s="46" t="str">
        <f>IF(Table1[[#This Row],[Description]]&lt;&gt;"",Table1[[#This Row],[Description]],"")</f>
        <v/>
      </c>
      <c r="AM1908" s="46" t="str">
        <f>IF(Table1[[#This Row],[Posting Date]]&lt;&gt;"",Table1[[#This Row],[Reference Number]],"")</f>
        <v/>
      </c>
      <c r="AN1908" s="46" t="str">
        <f>TRIM(Table1[[#This Row],[Line '#]])</f>
        <v/>
      </c>
      <c r="AO1908" s="46" t="str">
        <f>TRIM(Table1[[#This Row],[Account]])</f>
        <v/>
      </c>
      <c r="AP1908" s="46" t="str">
        <f>IF(Table1[[#This Row],[Posting Date]]&lt;&gt;"",$D$5,"")</f>
        <v/>
      </c>
      <c r="AQ1908" s="46" t="str">
        <f>TRIM(Table1[[#This Row],[Departments-Prgrams]])</f>
        <v/>
      </c>
      <c r="AR1908" s="46" t="str">
        <f>TRIM(Table1[[#This Row],[Grant]])</f>
        <v/>
      </c>
      <c r="AS1908" s="46" t="str">
        <f>TRIM(Table1[[#This Row],[Staff ID]])</f>
        <v/>
      </c>
      <c r="AT1908" s="46" t="str">
        <f>IF(TRIM(Table1[[#This Row],[Budget Code]])=0,"",TRIM(Table1[[#This Row],[Budget Code]]))</f>
        <v/>
      </c>
      <c r="AU1908" s="46" t="str">
        <f>IF(Table1[[#This Row],[Line Description]]&lt;&gt;"",Table1[[#This Row],[Line Description]],"")</f>
        <v/>
      </c>
      <c r="AV1908" s="46" t="str">
        <f>IF(Table1[[#This Row],[Cur_Amount Debit]]&gt;0,ROUND(Table1[[#This Row],[Cur_Amount Debit]],2),"")</f>
        <v/>
      </c>
      <c r="AW1908" s="46" t="str">
        <f>IF(Table1[[#This Row],[Cur_Amount Credit]]&gt;0,ROUND(Table1[[#This Row],[Cur_Amount Credit]],2),"")</f>
        <v/>
      </c>
      <c r="AX1908" s="46" t="str">
        <f>LEFT(Table1[[#This Row],[Cur]],3)</f>
        <v/>
      </c>
      <c r="AY1908" s="59"/>
      <c r="AZ1908" s="46"/>
      <c r="BA1908" s="46" t="str">
        <f>IF(Table1[[#This Row],[Cur]]&lt;&gt;"",IF(Table1[[#This Row],[Cur]]="USD","",ExchangeRate),"")</f>
        <v/>
      </c>
      <c r="BB1908" s="46" t="str">
        <f>IF(Table1[[#This Row],[Grant]]&lt;&gt;"",VLOOKUP(Table1[[#This Row],[Grant]],Grants!B:D,3),"")</f>
        <v/>
      </c>
      <c r="BC1908" s="46" t="str">
        <f>TRIM(Table1[[#This Row],[Vendor ID]])</f>
        <v/>
      </c>
      <c r="BD1908">
        <f>IF(Table1[[#This Row],[Reference Number]]=Q1907,BD1907,BD1907+1)</f>
        <v>0</v>
      </c>
    </row>
    <row r="1909" spans="1:56" ht="11.25" customHeight="1" x14ac:dyDescent="0.25">
      <c r="A1909" s="1"/>
      <c r="B1909" s="88" t="str">
        <f>IF(Table1[[#This Row],[Posting Date]]&lt;&gt;"",IF(Table1[[#This Row],[Reference Number]]=Q1908,B1908+1,1),"")</f>
        <v/>
      </c>
      <c r="C1909" s="61"/>
      <c r="D1909" s="61"/>
      <c r="E1909" s="138"/>
      <c r="F1909" s="141" t="str">
        <f>IFERROR(IF(VLOOKUP(Table1[[#This Row],[Budget Code Description]],Dimentions!$X$6:$AC$139,2,FALSE)="","",VLOOKUP(Table1[[#This Row],[Budget Code Description]],Dimentions!$X$6:$AC$139,2,FALSE)),"")</f>
        <v/>
      </c>
      <c r="G1909" s="141"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1" t="str">
        <f>IFERROR(VLOOKUP(Table1[[#This Row],[Budget Code Description]],Table6[#All],8,FALSE),"")</f>
        <v/>
      </c>
      <c r="L1909" s="63"/>
      <c r="M1909" s="65" t="str">
        <f>IFERROR(VLOOKUP(Table1[[#This Row],[Staff ID]],Table2[],2,FALSE),"")</f>
        <v/>
      </c>
      <c r="N1909" s="209" t="str">
        <f>IFERROR(IF(VLOOKUP(Table1[[#This Row],[Budget Code Description]],Dimentions!$X$6:$AC$134,4,FALSE)="","",VLOOKUP(Table1[[#This Row],[Budget Code Description]],Dimentions!$X$6:$AC$134,4,FALSE)),"")</f>
        <v/>
      </c>
      <c r="O1909" s="65" t="str">
        <f>IFERROR(VLOOKUP(Table1[[#This Row],[Vendor ID]],Table549[],2,FALSE),"")</f>
        <v/>
      </c>
      <c r="P1909" s="63"/>
      <c r="Q1909" s="141" t="str">
        <f>IF(Table1[[#This Row],[Posting Date]]&lt;&gt;"",$D$9,"")</f>
        <v/>
      </c>
      <c r="R1909" s="157" t="str">
        <f>IF(Table1[[#This Row],[Posting Date]]&lt;&gt;"",$D$10,"")</f>
        <v/>
      </c>
      <c r="S1909" s="66"/>
      <c r="T1909" s="63"/>
      <c r="U1909" s="67"/>
      <c r="V1909" s="67"/>
      <c r="W1909" s="67" t="str">
        <f t="shared" si="34"/>
        <v/>
      </c>
      <c r="X1909" s="159" t="str">
        <f>IF(E1909="","",(IF(Table1[[#This Row],[Cur]]="USD",Table1[[#This Row],[Cur_Amount Debit]],Table1[[#This Row],[Cur_Amount Debit]]/Table1[[#This Row],[Exchange Rate]])))</f>
        <v/>
      </c>
      <c r="Y1909" s="159" t="str">
        <f>IF(E1909="","",(IF(Table1[[#This Row],[Cur]]="USD",Table1[[#This Row],[Cur_Amount Credit]],Table1[[#This Row],[Cur_Amount Credit]]/ExchangeRate)))</f>
        <v/>
      </c>
      <c r="Z1909" s="201" t="str">
        <f>IF(E1909="","",(Table1[[#This Row],[Debit USD]]-Table1[[#This Row],[Credit USD]]))</f>
        <v/>
      </c>
      <c r="AA1909" s="226"/>
      <c r="AB1909" s="255"/>
      <c r="AC1909" s="1"/>
      <c r="AD1909" s="15"/>
      <c r="AE1909" s="15" t="str">
        <f>IF(AND(OR(Table1[[#This Row],[Account]]="15030",Table1[[#This Row],[Account]]="15035",Table1[[#This Row],[Account]]="20150"),Table1[[#This Row],[Vendor ID]]=""),1,"")</f>
        <v/>
      </c>
      <c r="AF1909" s="15"/>
      <c r="AG1909" s="15"/>
      <c r="AH1909" s="15"/>
      <c r="AI1909" s="46" t="str">
        <f>IF(Table1[[#This Row],[Posting Date]]&lt;&gt;"","GJ-"&amp;CountryID,"")</f>
        <v/>
      </c>
      <c r="AJ1909" s="59" t="str">
        <f>IF(Table1[[#This Row],[Posting Date]]&lt;&gt;"",Table1[[#This Row],[Posting Date]],"")</f>
        <v/>
      </c>
      <c r="AK1909" s="46"/>
      <c r="AL1909" s="46" t="str">
        <f>IF(Table1[[#This Row],[Description]]&lt;&gt;"",Table1[[#This Row],[Description]],"")</f>
        <v/>
      </c>
      <c r="AM1909" s="46" t="str">
        <f>IF(Table1[[#This Row],[Posting Date]]&lt;&gt;"",Table1[[#This Row],[Reference Number]],"")</f>
        <v/>
      </c>
      <c r="AN1909" s="46" t="str">
        <f>TRIM(Table1[[#This Row],[Line '#]])</f>
        <v/>
      </c>
      <c r="AO1909" s="46" t="str">
        <f>TRIM(Table1[[#This Row],[Account]])</f>
        <v/>
      </c>
      <c r="AP1909" s="46" t="str">
        <f>IF(Table1[[#This Row],[Posting Date]]&lt;&gt;"",$D$5,"")</f>
        <v/>
      </c>
      <c r="AQ1909" s="46" t="str">
        <f>TRIM(Table1[[#This Row],[Departments-Prgrams]])</f>
        <v/>
      </c>
      <c r="AR1909" s="46" t="str">
        <f>TRIM(Table1[[#This Row],[Grant]])</f>
        <v/>
      </c>
      <c r="AS1909" s="46" t="str">
        <f>TRIM(Table1[[#This Row],[Staff ID]])</f>
        <v/>
      </c>
      <c r="AT1909" s="46" t="str">
        <f>IF(TRIM(Table1[[#This Row],[Budget Code]])=0,"",TRIM(Table1[[#This Row],[Budget Code]]))</f>
        <v/>
      </c>
      <c r="AU1909" s="46" t="str">
        <f>IF(Table1[[#This Row],[Line Description]]&lt;&gt;"",Table1[[#This Row],[Line Description]],"")</f>
        <v/>
      </c>
      <c r="AV1909" s="46" t="str">
        <f>IF(Table1[[#This Row],[Cur_Amount Debit]]&gt;0,ROUND(Table1[[#This Row],[Cur_Amount Debit]],2),"")</f>
        <v/>
      </c>
      <c r="AW1909" s="46" t="str">
        <f>IF(Table1[[#This Row],[Cur_Amount Credit]]&gt;0,ROUND(Table1[[#This Row],[Cur_Amount Credit]],2),"")</f>
        <v/>
      </c>
      <c r="AX1909" s="46" t="str">
        <f>LEFT(Table1[[#This Row],[Cur]],3)</f>
        <v/>
      </c>
      <c r="AY1909" s="59"/>
      <c r="AZ1909" s="46"/>
      <c r="BA1909" s="46" t="str">
        <f>IF(Table1[[#This Row],[Cur]]&lt;&gt;"",IF(Table1[[#This Row],[Cur]]="USD","",ExchangeRate),"")</f>
        <v/>
      </c>
      <c r="BB1909" s="46" t="str">
        <f>IF(Table1[[#This Row],[Grant]]&lt;&gt;"",VLOOKUP(Table1[[#This Row],[Grant]],Grants!B:D,3),"")</f>
        <v/>
      </c>
      <c r="BC1909" s="46" t="str">
        <f>TRIM(Table1[[#This Row],[Vendor ID]])</f>
        <v/>
      </c>
      <c r="BD1909">
        <f>IF(Table1[[#This Row],[Reference Number]]=Q1908,BD1908,BD1908+1)</f>
        <v>0</v>
      </c>
    </row>
    <row r="1910" spans="1:56" ht="11.25" customHeight="1" x14ac:dyDescent="0.25">
      <c r="A1910" s="1"/>
      <c r="B1910" s="88" t="str">
        <f>IF(Table1[[#This Row],[Posting Date]]&lt;&gt;"",IF(Table1[[#This Row],[Reference Number]]=Q1909,B1909+1,1),"")</f>
        <v/>
      </c>
      <c r="C1910" s="61"/>
      <c r="D1910" s="61"/>
      <c r="E1910" s="138"/>
      <c r="F1910" s="141" t="str">
        <f>IFERROR(IF(VLOOKUP(Table1[[#This Row],[Budget Code Description]],Dimentions!$X$6:$AC$139,2,FALSE)="","",VLOOKUP(Table1[[#This Row],[Budget Code Description]],Dimentions!$X$6:$AC$139,2,FALSE)),"")</f>
        <v/>
      </c>
      <c r="G1910" s="141"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1" t="str">
        <f>IFERROR(VLOOKUP(Table1[[#This Row],[Budget Code Description]],Table6[#All],8,FALSE),"")</f>
        <v/>
      </c>
      <c r="L1910" s="63"/>
      <c r="M1910" s="65" t="str">
        <f>IFERROR(VLOOKUP(Table1[[#This Row],[Staff ID]],Table2[],2,FALSE),"")</f>
        <v/>
      </c>
      <c r="N1910" s="209" t="str">
        <f>IFERROR(IF(VLOOKUP(Table1[[#This Row],[Budget Code Description]],Dimentions!$X$6:$AC$134,4,FALSE)="","",VLOOKUP(Table1[[#This Row],[Budget Code Description]],Dimentions!$X$6:$AC$134,4,FALSE)),"")</f>
        <v/>
      </c>
      <c r="O1910" s="65" t="str">
        <f>IFERROR(VLOOKUP(Table1[[#This Row],[Vendor ID]],Table549[],2,FALSE),"")</f>
        <v/>
      </c>
      <c r="P1910" s="63"/>
      <c r="Q1910" s="141" t="str">
        <f>IF(Table1[[#This Row],[Posting Date]]&lt;&gt;"",$D$9,"")</f>
        <v/>
      </c>
      <c r="R1910" s="157" t="str">
        <f>IF(Table1[[#This Row],[Posting Date]]&lt;&gt;"",$D$10,"")</f>
        <v/>
      </c>
      <c r="S1910" s="66"/>
      <c r="T1910" s="63"/>
      <c r="U1910" s="67"/>
      <c r="V1910" s="67"/>
      <c r="W1910" s="67" t="str">
        <f t="shared" si="34"/>
        <v/>
      </c>
      <c r="X1910" s="159" t="str">
        <f>IF(E1910="","",(IF(Table1[[#This Row],[Cur]]="USD",Table1[[#This Row],[Cur_Amount Debit]],Table1[[#This Row],[Cur_Amount Debit]]/Table1[[#This Row],[Exchange Rate]])))</f>
        <v/>
      </c>
      <c r="Y1910" s="159" t="str">
        <f>IF(E1910="","",(IF(Table1[[#This Row],[Cur]]="USD",Table1[[#This Row],[Cur_Amount Credit]],Table1[[#This Row],[Cur_Amount Credit]]/ExchangeRate)))</f>
        <v/>
      </c>
      <c r="Z1910" s="201" t="str">
        <f>IF(E1910="","",(Table1[[#This Row],[Debit USD]]-Table1[[#This Row],[Credit USD]]))</f>
        <v/>
      </c>
      <c r="AA1910" s="226"/>
      <c r="AB1910" s="255"/>
      <c r="AC1910" s="1"/>
      <c r="AD1910" s="15"/>
      <c r="AE1910" s="15" t="str">
        <f>IF(AND(OR(Table1[[#This Row],[Account]]="15030",Table1[[#This Row],[Account]]="15035",Table1[[#This Row],[Account]]="20150"),Table1[[#This Row],[Vendor ID]]=""),1,"")</f>
        <v/>
      </c>
      <c r="AF1910" s="15"/>
      <c r="AG1910" s="15"/>
      <c r="AH1910" s="15"/>
      <c r="AI1910" s="46" t="str">
        <f>IF(Table1[[#This Row],[Posting Date]]&lt;&gt;"","GJ-"&amp;CountryID,"")</f>
        <v/>
      </c>
      <c r="AJ1910" s="59" t="str">
        <f>IF(Table1[[#This Row],[Posting Date]]&lt;&gt;"",Table1[[#This Row],[Posting Date]],"")</f>
        <v/>
      </c>
      <c r="AK1910" s="46"/>
      <c r="AL1910" s="46" t="str">
        <f>IF(Table1[[#This Row],[Description]]&lt;&gt;"",Table1[[#This Row],[Description]],"")</f>
        <v/>
      </c>
      <c r="AM1910" s="46" t="str">
        <f>IF(Table1[[#This Row],[Posting Date]]&lt;&gt;"",Table1[[#This Row],[Reference Number]],"")</f>
        <v/>
      </c>
      <c r="AN1910" s="46" t="str">
        <f>TRIM(Table1[[#This Row],[Line '#]])</f>
        <v/>
      </c>
      <c r="AO1910" s="46" t="str">
        <f>TRIM(Table1[[#This Row],[Account]])</f>
        <v/>
      </c>
      <c r="AP1910" s="46" t="str">
        <f>IF(Table1[[#This Row],[Posting Date]]&lt;&gt;"",$D$5,"")</f>
        <v/>
      </c>
      <c r="AQ1910" s="46" t="str">
        <f>TRIM(Table1[[#This Row],[Departments-Prgrams]])</f>
        <v/>
      </c>
      <c r="AR1910" s="46" t="str">
        <f>TRIM(Table1[[#This Row],[Grant]])</f>
        <v/>
      </c>
      <c r="AS1910" s="46" t="str">
        <f>TRIM(Table1[[#This Row],[Staff ID]])</f>
        <v/>
      </c>
      <c r="AT1910" s="46" t="str">
        <f>IF(TRIM(Table1[[#This Row],[Budget Code]])=0,"",TRIM(Table1[[#This Row],[Budget Code]]))</f>
        <v/>
      </c>
      <c r="AU1910" s="46" t="str">
        <f>IF(Table1[[#This Row],[Line Description]]&lt;&gt;"",Table1[[#This Row],[Line Description]],"")</f>
        <v/>
      </c>
      <c r="AV1910" s="46" t="str">
        <f>IF(Table1[[#This Row],[Cur_Amount Debit]]&gt;0,ROUND(Table1[[#This Row],[Cur_Amount Debit]],2),"")</f>
        <v/>
      </c>
      <c r="AW1910" s="46" t="str">
        <f>IF(Table1[[#This Row],[Cur_Amount Credit]]&gt;0,ROUND(Table1[[#This Row],[Cur_Amount Credit]],2),"")</f>
        <v/>
      </c>
      <c r="AX1910" s="46" t="str">
        <f>LEFT(Table1[[#This Row],[Cur]],3)</f>
        <v/>
      </c>
      <c r="AY1910" s="59"/>
      <c r="AZ1910" s="46"/>
      <c r="BA1910" s="46" t="str">
        <f>IF(Table1[[#This Row],[Cur]]&lt;&gt;"",IF(Table1[[#This Row],[Cur]]="USD","",ExchangeRate),"")</f>
        <v/>
      </c>
      <c r="BB1910" s="46" t="str">
        <f>IF(Table1[[#This Row],[Grant]]&lt;&gt;"",VLOOKUP(Table1[[#This Row],[Grant]],Grants!B:D,3),"")</f>
        <v/>
      </c>
      <c r="BC1910" s="46" t="str">
        <f>TRIM(Table1[[#This Row],[Vendor ID]])</f>
        <v/>
      </c>
      <c r="BD1910">
        <f>IF(Table1[[#This Row],[Reference Number]]=Q1909,BD1909,BD1909+1)</f>
        <v>0</v>
      </c>
    </row>
    <row r="1911" spans="1:56" ht="11.25" customHeight="1" x14ac:dyDescent="0.25">
      <c r="A1911" s="1"/>
      <c r="B1911" s="88" t="str">
        <f>IF(Table1[[#This Row],[Posting Date]]&lt;&gt;"",IF(Table1[[#This Row],[Reference Number]]=Q1910,B1910+1,1),"")</f>
        <v/>
      </c>
      <c r="C1911" s="61"/>
      <c r="D1911" s="61"/>
      <c r="E1911" s="138"/>
      <c r="F1911" s="141" t="str">
        <f>IFERROR(IF(VLOOKUP(Table1[[#This Row],[Budget Code Description]],Dimentions!$X$6:$AC$139,2,FALSE)="","",VLOOKUP(Table1[[#This Row],[Budget Code Description]],Dimentions!$X$6:$AC$139,2,FALSE)),"")</f>
        <v/>
      </c>
      <c r="G1911" s="141"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1" t="str">
        <f>IFERROR(VLOOKUP(Table1[[#This Row],[Budget Code Description]],Table6[#All],8,FALSE),"")</f>
        <v/>
      </c>
      <c r="L1911" s="63"/>
      <c r="M1911" s="65" t="str">
        <f>IFERROR(VLOOKUP(Table1[[#This Row],[Staff ID]],Table2[],2,FALSE),"")</f>
        <v/>
      </c>
      <c r="N1911" s="209" t="str">
        <f>IFERROR(IF(VLOOKUP(Table1[[#This Row],[Budget Code Description]],Dimentions!$X$6:$AC$134,4,FALSE)="","",VLOOKUP(Table1[[#This Row],[Budget Code Description]],Dimentions!$X$6:$AC$134,4,FALSE)),"")</f>
        <v/>
      </c>
      <c r="O1911" s="65" t="str">
        <f>IFERROR(VLOOKUP(Table1[[#This Row],[Vendor ID]],Table549[],2,FALSE),"")</f>
        <v/>
      </c>
      <c r="P1911" s="63"/>
      <c r="Q1911" s="141" t="str">
        <f>IF(Table1[[#This Row],[Posting Date]]&lt;&gt;"",$D$9,"")</f>
        <v/>
      </c>
      <c r="R1911" s="157" t="str">
        <f>IF(Table1[[#This Row],[Posting Date]]&lt;&gt;"",$D$10,"")</f>
        <v/>
      </c>
      <c r="S1911" s="66"/>
      <c r="T1911" s="63"/>
      <c r="U1911" s="67"/>
      <c r="V1911" s="67"/>
      <c r="W1911" s="67" t="str">
        <f t="shared" si="34"/>
        <v/>
      </c>
      <c r="X1911" s="159" t="str">
        <f>IF(E1911="","",(IF(Table1[[#This Row],[Cur]]="USD",Table1[[#This Row],[Cur_Amount Debit]],Table1[[#This Row],[Cur_Amount Debit]]/Table1[[#This Row],[Exchange Rate]])))</f>
        <v/>
      </c>
      <c r="Y1911" s="159" t="str">
        <f>IF(E1911="","",(IF(Table1[[#This Row],[Cur]]="USD",Table1[[#This Row],[Cur_Amount Credit]],Table1[[#This Row],[Cur_Amount Credit]]/ExchangeRate)))</f>
        <v/>
      </c>
      <c r="Z1911" s="201" t="str">
        <f>IF(E1911="","",(Table1[[#This Row],[Debit USD]]-Table1[[#This Row],[Credit USD]]))</f>
        <v/>
      </c>
      <c r="AA1911" s="226"/>
      <c r="AB1911" s="255"/>
      <c r="AC1911" s="1"/>
      <c r="AD1911" s="15"/>
      <c r="AE1911" s="15" t="str">
        <f>IF(AND(OR(Table1[[#This Row],[Account]]="15030",Table1[[#This Row],[Account]]="15035",Table1[[#This Row],[Account]]="20150"),Table1[[#This Row],[Vendor ID]]=""),1,"")</f>
        <v/>
      </c>
      <c r="AF1911" s="15"/>
      <c r="AG1911" s="15"/>
      <c r="AH1911" s="15"/>
      <c r="AI1911" s="46" t="str">
        <f>IF(Table1[[#This Row],[Posting Date]]&lt;&gt;"","GJ-"&amp;CountryID,"")</f>
        <v/>
      </c>
      <c r="AJ1911" s="59" t="str">
        <f>IF(Table1[[#This Row],[Posting Date]]&lt;&gt;"",Table1[[#This Row],[Posting Date]],"")</f>
        <v/>
      </c>
      <c r="AK1911" s="46"/>
      <c r="AL1911" s="46" t="str">
        <f>IF(Table1[[#This Row],[Description]]&lt;&gt;"",Table1[[#This Row],[Description]],"")</f>
        <v/>
      </c>
      <c r="AM1911" s="46" t="str">
        <f>IF(Table1[[#This Row],[Posting Date]]&lt;&gt;"",Table1[[#This Row],[Reference Number]],"")</f>
        <v/>
      </c>
      <c r="AN1911" s="46" t="str">
        <f>TRIM(Table1[[#This Row],[Line '#]])</f>
        <v/>
      </c>
      <c r="AO1911" s="46" t="str">
        <f>TRIM(Table1[[#This Row],[Account]])</f>
        <v/>
      </c>
      <c r="AP1911" s="46" t="str">
        <f>IF(Table1[[#This Row],[Posting Date]]&lt;&gt;"",$D$5,"")</f>
        <v/>
      </c>
      <c r="AQ1911" s="46" t="str">
        <f>TRIM(Table1[[#This Row],[Departments-Prgrams]])</f>
        <v/>
      </c>
      <c r="AR1911" s="46" t="str">
        <f>TRIM(Table1[[#This Row],[Grant]])</f>
        <v/>
      </c>
      <c r="AS1911" s="46" t="str">
        <f>TRIM(Table1[[#This Row],[Staff ID]])</f>
        <v/>
      </c>
      <c r="AT1911" s="46" t="str">
        <f>IF(TRIM(Table1[[#This Row],[Budget Code]])=0,"",TRIM(Table1[[#This Row],[Budget Code]]))</f>
        <v/>
      </c>
      <c r="AU1911" s="46" t="str">
        <f>IF(Table1[[#This Row],[Line Description]]&lt;&gt;"",Table1[[#This Row],[Line Description]],"")</f>
        <v/>
      </c>
      <c r="AV1911" s="46" t="str">
        <f>IF(Table1[[#This Row],[Cur_Amount Debit]]&gt;0,ROUND(Table1[[#This Row],[Cur_Amount Debit]],2),"")</f>
        <v/>
      </c>
      <c r="AW1911" s="46" t="str">
        <f>IF(Table1[[#This Row],[Cur_Amount Credit]]&gt;0,ROUND(Table1[[#This Row],[Cur_Amount Credit]],2),"")</f>
        <v/>
      </c>
      <c r="AX1911" s="46" t="str">
        <f>LEFT(Table1[[#This Row],[Cur]],3)</f>
        <v/>
      </c>
      <c r="AY1911" s="59"/>
      <c r="AZ1911" s="46"/>
      <c r="BA1911" s="46" t="str">
        <f>IF(Table1[[#This Row],[Cur]]&lt;&gt;"",IF(Table1[[#This Row],[Cur]]="USD","",ExchangeRate),"")</f>
        <v/>
      </c>
      <c r="BB1911" s="46" t="str">
        <f>IF(Table1[[#This Row],[Grant]]&lt;&gt;"",VLOOKUP(Table1[[#This Row],[Grant]],Grants!B:D,3),"")</f>
        <v/>
      </c>
      <c r="BC1911" s="46" t="str">
        <f>TRIM(Table1[[#This Row],[Vendor ID]])</f>
        <v/>
      </c>
      <c r="BD1911">
        <f>IF(Table1[[#This Row],[Reference Number]]=Q1910,BD1910,BD1910+1)</f>
        <v>0</v>
      </c>
    </row>
    <row r="1912" spans="1:56" ht="11.25" customHeight="1" x14ac:dyDescent="0.25">
      <c r="A1912" s="1"/>
      <c r="B1912" s="88" t="str">
        <f>IF(Table1[[#This Row],[Posting Date]]&lt;&gt;"",IF(Table1[[#This Row],[Reference Number]]=Q1911,B1911+1,1),"")</f>
        <v/>
      </c>
      <c r="C1912" s="61"/>
      <c r="D1912" s="61"/>
      <c r="E1912" s="138"/>
      <c r="F1912" s="141" t="str">
        <f>IFERROR(IF(VLOOKUP(Table1[[#This Row],[Budget Code Description]],Dimentions!$X$6:$AC$139,2,FALSE)="","",VLOOKUP(Table1[[#This Row],[Budget Code Description]],Dimentions!$X$6:$AC$139,2,FALSE)),"")</f>
        <v/>
      </c>
      <c r="G1912" s="141"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1" t="str">
        <f>IFERROR(VLOOKUP(Table1[[#This Row],[Budget Code Description]],Table6[#All],8,FALSE),"")</f>
        <v/>
      </c>
      <c r="L1912" s="63"/>
      <c r="M1912" s="65" t="str">
        <f>IFERROR(VLOOKUP(Table1[[#This Row],[Staff ID]],Table2[],2,FALSE),"")</f>
        <v/>
      </c>
      <c r="N1912" s="209" t="str">
        <f>IFERROR(IF(VLOOKUP(Table1[[#This Row],[Budget Code Description]],Dimentions!$X$6:$AC$134,4,FALSE)="","",VLOOKUP(Table1[[#This Row],[Budget Code Description]],Dimentions!$X$6:$AC$134,4,FALSE)),"")</f>
        <v/>
      </c>
      <c r="O1912" s="65" t="str">
        <f>IFERROR(VLOOKUP(Table1[[#This Row],[Vendor ID]],Table549[],2,FALSE),"")</f>
        <v/>
      </c>
      <c r="P1912" s="63"/>
      <c r="Q1912" s="141" t="str">
        <f>IF(Table1[[#This Row],[Posting Date]]&lt;&gt;"",$D$9,"")</f>
        <v/>
      </c>
      <c r="R1912" s="157" t="str">
        <f>IF(Table1[[#This Row],[Posting Date]]&lt;&gt;"",$D$10,"")</f>
        <v/>
      </c>
      <c r="S1912" s="66"/>
      <c r="T1912" s="63"/>
      <c r="U1912" s="67"/>
      <c r="V1912" s="67"/>
      <c r="W1912" s="67" t="str">
        <f t="shared" si="34"/>
        <v/>
      </c>
      <c r="X1912" s="159" t="str">
        <f>IF(E1912="","",(IF(Table1[[#This Row],[Cur]]="USD",Table1[[#This Row],[Cur_Amount Debit]],Table1[[#This Row],[Cur_Amount Debit]]/Table1[[#This Row],[Exchange Rate]])))</f>
        <v/>
      </c>
      <c r="Y1912" s="159" t="str">
        <f>IF(E1912="","",(IF(Table1[[#This Row],[Cur]]="USD",Table1[[#This Row],[Cur_Amount Credit]],Table1[[#This Row],[Cur_Amount Credit]]/ExchangeRate)))</f>
        <v/>
      </c>
      <c r="Z1912" s="201" t="str">
        <f>IF(E1912="","",(Table1[[#This Row],[Debit USD]]-Table1[[#This Row],[Credit USD]]))</f>
        <v/>
      </c>
      <c r="AA1912" s="226"/>
      <c r="AB1912" s="255"/>
      <c r="AC1912" s="1"/>
      <c r="AD1912" s="15"/>
      <c r="AE1912" s="15" t="str">
        <f>IF(AND(OR(Table1[[#This Row],[Account]]="15030",Table1[[#This Row],[Account]]="15035",Table1[[#This Row],[Account]]="20150"),Table1[[#This Row],[Vendor ID]]=""),1,"")</f>
        <v/>
      </c>
      <c r="AF1912" s="15"/>
      <c r="AG1912" s="15"/>
      <c r="AH1912" s="15"/>
      <c r="AI1912" s="46" t="str">
        <f>IF(Table1[[#This Row],[Posting Date]]&lt;&gt;"","GJ-"&amp;CountryID,"")</f>
        <v/>
      </c>
      <c r="AJ1912" s="59" t="str">
        <f>IF(Table1[[#This Row],[Posting Date]]&lt;&gt;"",Table1[[#This Row],[Posting Date]],"")</f>
        <v/>
      </c>
      <c r="AK1912" s="46"/>
      <c r="AL1912" s="46" t="str">
        <f>IF(Table1[[#This Row],[Description]]&lt;&gt;"",Table1[[#This Row],[Description]],"")</f>
        <v/>
      </c>
      <c r="AM1912" s="46" t="str">
        <f>IF(Table1[[#This Row],[Posting Date]]&lt;&gt;"",Table1[[#This Row],[Reference Number]],"")</f>
        <v/>
      </c>
      <c r="AN1912" s="46" t="str">
        <f>TRIM(Table1[[#This Row],[Line '#]])</f>
        <v/>
      </c>
      <c r="AO1912" s="46" t="str">
        <f>TRIM(Table1[[#This Row],[Account]])</f>
        <v/>
      </c>
      <c r="AP1912" s="46" t="str">
        <f>IF(Table1[[#This Row],[Posting Date]]&lt;&gt;"",$D$5,"")</f>
        <v/>
      </c>
      <c r="AQ1912" s="46" t="str">
        <f>TRIM(Table1[[#This Row],[Departments-Prgrams]])</f>
        <v/>
      </c>
      <c r="AR1912" s="46" t="str">
        <f>TRIM(Table1[[#This Row],[Grant]])</f>
        <v/>
      </c>
      <c r="AS1912" s="46" t="str">
        <f>TRIM(Table1[[#This Row],[Staff ID]])</f>
        <v/>
      </c>
      <c r="AT1912" s="46" t="str">
        <f>IF(TRIM(Table1[[#This Row],[Budget Code]])=0,"",TRIM(Table1[[#This Row],[Budget Code]]))</f>
        <v/>
      </c>
      <c r="AU1912" s="46" t="str">
        <f>IF(Table1[[#This Row],[Line Description]]&lt;&gt;"",Table1[[#This Row],[Line Description]],"")</f>
        <v/>
      </c>
      <c r="AV1912" s="46" t="str">
        <f>IF(Table1[[#This Row],[Cur_Amount Debit]]&gt;0,ROUND(Table1[[#This Row],[Cur_Amount Debit]],2),"")</f>
        <v/>
      </c>
      <c r="AW1912" s="46" t="str">
        <f>IF(Table1[[#This Row],[Cur_Amount Credit]]&gt;0,ROUND(Table1[[#This Row],[Cur_Amount Credit]],2),"")</f>
        <v/>
      </c>
      <c r="AX1912" s="46" t="str">
        <f>LEFT(Table1[[#This Row],[Cur]],3)</f>
        <v/>
      </c>
      <c r="AY1912" s="59"/>
      <c r="AZ1912" s="46"/>
      <c r="BA1912" s="46" t="str">
        <f>IF(Table1[[#This Row],[Cur]]&lt;&gt;"",IF(Table1[[#This Row],[Cur]]="USD","",ExchangeRate),"")</f>
        <v/>
      </c>
      <c r="BB1912" s="46" t="str">
        <f>IF(Table1[[#This Row],[Grant]]&lt;&gt;"",VLOOKUP(Table1[[#This Row],[Grant]],Grants!B:D,3),"")</f>
        <v/>
      </c>
      <c r="BC1912" s="46" t="str">
        <f>TRIM(Table1[[#This Row],[Vendor ID]])</f>
        <v/>
      </c>
      <c r="BD1912">
        <f>IF(Table1[[#This Row],[Reference Number]]=Q1911,BD1911,BD1911+1)</f>
        <v>0</v>
      </c>
    </row>
    <row r="1913" spans="1:56" ht="11.25" customHeight="1" x14ac:dyDescent="0.25">
      <c r="A1913" s="1"/>
      <c r="B1913" s="88" t="str">
        <f>IF(Table1[[#This Row],[Posting Date]]&lt;&gt;"",IF(Table1[[#This Row],[Reference Number]]=Q1912,B1912+1,1),"")</f>
        <v/>
      </c>
      <c r="C1913" s="61"/>
      <c r="D1913" s="61"/>
      <c r="E1913" s="138"/>
      <c r="F1913" s="141" t="str">
        <f>IFERROR(IF(VLOOKUP(Table1[[#This Row],[Budget Code Description]],Dimentions!$X$6:$AC$139,2,FALSE)="","",VLOOKUP(Table1[[#This Row],[Budget Code Description]],Dimentions!$X$6:$AC$139,2,FALSE)),"")</f>
        <v/>
      </c>
      <c r="G1913" s="141"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1" t="str">
        <f>IFERROR(VLOOKUP(Table1[[#This Row],[Budget Code Description]],Table6[#All],8,FALSE),"")</f>
        <v/>
      </c>
      <c r="L1913" s="63"/>
      <c r="M1913" s="65" t="str">
        <f>IFERROR(VLOOKUP(Table1[[#This Row],[Staff ID]],Table2[],2,FALSE),"")</f>
        <v/>
      </c>
      <c r="N1913" s="209" t="str">
        <f>IFERROR(IF(VLOOKUP(Table1[[#This Row],[Budget Code Description]],Dimentions!$X$6:$AC$134,4,FALSE)="","",VLOOKUP(Table1[[#This Row],[Budget Code Description]],Dimentions!$X$6:$AC$134,4,FALSE)),"")</f>
        <v/>
      </c>
      <c r="O1913" s="65" t="str">
        <f>IFERROR(VLOOKUP(Table1[[#This Row],[Vendor ID]],Table549[],2,FALSE),"")</f>
        <v/>
      </c>
      <c r="P1913" s="63"/>
      <c r="Q1913" s="141" t="str">
        <f>IF(Table1[[#This Row],[Posting Date]]&lt;&gt;"",$D$9,"")</f>
        <v/>
      </c>
      <c r="R1913" s="157" t="str">
        <f>IF(Table1[[#This Row],[Posting Date]]&lt;&gt;"",$D$10,"")</f>
        <v/>
      </c>
      <c r="S1913" s="66"/>
      <c r="T1913" s="63"/>
      <c r="U1913" s="67"/>
      <c r="V1913" s="67"/>
      <c r="W1913" s="67" t="str">
        <f t="shared" si="34"/>
        <v/>
      </c>
      <c r="X1913" s="159" t="str">
        <f>IF(E1913="","",(IF(Table1[[#This Row],[Cur]]="USD",Table1[[#This Row],[Cur_Amount Debit]],Table1[[#This Row],[Cur_Amount Debit]]/Table1[[#This Row],[Exchange Rate]])))</f>
        <v/>
      </c>
      <c r="Y1913" s="159" t="str">
        <f>IF(E1913="","",(IF(Table1[[#This Row],[Cur]]="USD",Table1[[#This Row],[Cur_Amount Credit]],Table1[[#This Row],[Cur_Amount Credit]]/ExchangeRate)))</f>
        <v/>
      </c>
      <c r="Z1913" s="201" t="str">
        <f>IF(E1913="","",(Table1[[#This Row],[Debit USD]]-Table1[[#This Row],[Credit USD]]))</f>
        <v/>
      </c>
      <c r="AA1913" s="226"/>
      <c r="AB1913" s="255"/>
      <c r="AC1913" s="1"/>
      <c r="AD1913" s="15"/>
      <c r="AE1913" s="15" t="str">
        <f>IF(AND(OR(Table1[[#This Row],[Account]]="15030",Table1[[#This Row],[Account]]="15035",Table1[[#This Row],[Account]]="20150"),Table1[[#This Row],[Vendor ID]]=""),1,"")</f>
        <v/>
      </c>
      <c r="AF1913" s="15"/>
      <c r="AG1913" s="15"/>
      <c r="AH1913" s="15"/>
      <c r="AI1913" s="46" t="str">
        <f>IF(Table1[[#This Row],[Posting Date]]&lt;&gt;"","GJ-"&amp;CountryID,"")</f>
        <v/>
      </c>
      <c r="AJ1913" s="59" t="str">
        <f>IF(Table1[[#This Row],[Posting Date]]&lt;&gt;"",Table1[[#This Row],[Posting Date]],"")</f>
        <v/>
      </c>
      <c r="AK1913" s="46"/>
      <c r="AL1913" s="46" t="str">
        <f>IF(Table1[[#This Row],[Description]]&lt;&gt;"",Table1[[#This Row],[Description]],"")</f>
        <v/>
      </c>
      <c r="AM1913" s="46" t="str">
        <f>IF(Table1[[#This Row],[Posting Date]]&lt;&gt;"",Table1[[#This Row],[Reference Number]],"")</f>
        <v/>
      </c>
      <c r="AN1913" s="46" t="str">
        <f>TRIM(Table1[[#This Row],[Line '#]])</f>
        <v/>
      </c>
      <c r="AO1913" s="46" t="str">
        <f>TRIM(Table1[[#This Row],[Account]])</f>
        <v/>
      </c>
      <c r="AP1913" s="46" t="str">
        <f>IF(Table1[[#This Row],[Posting Date]]&lt;&gt;"",$D$5,"")</f>
        <v/>
      </c>
      <c r="AQ1913" s="46" t="str">
        <f>TRIM(Table1[[#This Row],[Departments-Prgrams]])</f>
        <v/>
      </c>
      <c r="AR1913" s="46" t="str">
        <f>TRIM(Table1[[#This Row],[Grant]])</f>
        <v/>
      </c>
      <c r="AS1913" s="46" t="str">
        <f>TRIM(Table1[[#This Row],[Staff ID]])</f>
        <v/>
      </c>
      <c r="AT1913" s="46" t="str">
        <f>IF(TRIM(Table1[[#This Row],[Budget Code]])=0,"",TRIM(Table1[[#This Row],[Budget Code]]))</f>
        <v/>
      </c>
      <c r="AU1913" s="46" t="str">
        <f>IF(Table1[[#This Row],[Line Description]]&lt;&gt;"",Table1[[#This Row],[Line Description]],"")</f>
        <v/>
      </c>
      <c r="AV1913" s="46" t="str">
        <f>IF(Table1[[#This Row],[Cur_Amount Debit]]&gt;0,ROUND(Table1[[#This Row],[Cur_Amount Debit]],2),"")</f>
        <v/>
      </c>
      <c r="AW1913" s="46" t="str">
        <f>IF(Table1[[#This Row],[Cur_Amount Credit]]&gt;0,ROUND(Table1[[#This Row],[Cur_Amount Credit]],2),"")</f>
        <v/>
      </c>
      <c r="AX1913" s="46" t="str">
        <f>LEFT(Table1[[#This Row],[Cur]],3)</f>
        <v/>
      </c>
      <c r="AY1913" s="59"/>
      <c r="AZ1913" s="46"/>
      <c r="BA1913" s="46" t="str">
        <f>IF(Table1[[#This Row],[Cur]]&lt;&gt;"",IF(Table1[[#This Row],[Cur]]="USD","",ExchangeRate),"")</f>
        <v/>
      </c>
      <c r="BB1913" s="46" t="str">
        <f>IF(Table1[[#This Row],[Grant]]&lt;&gt;"",VLOOKUP(Table1[[#This Row],[Grant]],Grants!B:D,3),"")</f>
        <v/>
      </c>
      <c r="BC1913" s="46" t="str">
        <f>TRIM(Table1[[#This Row],[Vendor ID]])</f>
        <v/>
      </c>
      <c r="BD1913">
        <f>IF(Table1[[#This Row],[Reference Number]]=Q1912,BD1912,BD1912+1)</f>
        <v>0</v>
      </c>
    </row>
    <row r="1914" spans="1:56" ht="11.25" customHeight="1" x14ac:dyDescent="0.25">
      <c r="A1914" s="1"/>
      <c r="B1914" s="88" t="str">
        <f>IF(Table1[[#This Row],[Posting Date]]&lt;&gt;"",IF(Table1[[#This Row],[Reference Number]]=Q1913,B1913+1,1),"")</f>
        <v/>
      </c>
      <c r="C1914" s="61"/>
      <c r="D1914" s="61"/>
      <c r="E1914" s="138"/>
      <c r="F1914" s="141" t="str">
        <f>IFERROR(IF(VLOOKUP(Table1[[#This Row],[Budget Code Description]],Dimentions!$X$6:$AC$139,2,FALSE)="","",VLOOKUP(Table1[[#This Row],[Budget Code Description]],Dimentions!$X$6:$AC$139,2,FALSE)),"")</f>
        <v/>
      </c>
      <c r="G1914" s="141"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1" t="str">
        <f>IFERROR(VLOOKUP(Table1[[#This Row],[Budget Code Description]],Table6[#All],8,FALSE),"")</f>
        <v/>
      </c>
      <c r="L1914" s="63"/>
      <c r="M1914" s="65" t="str">
        <f>IFERROR(VLOOKUP(Table1[[#This Row],[Staff ID]],Table2[],2,FALSE),"")</f>
        <v/>
      </c>
      <c r="N1914" s="209" t="str">
        <f>IFERROR(IF(VLOOKUP(Table1[[#This Row],[Budget Code Description]],Dimentions!$X$6:$AC$134,4,FALSE)="","",VLOOKUP(Table1[[#This Row],[Budget Code Description]],Dimentions!$X$6:$AC$134,4,FALSE)),"")</f>
        <v/>
      </c>
      <c r="O1914" s="65" t="str">
        <f>IFERROR(VLOOKUP(Table1[[#This Row],[Vendor ID]],Table549[],2,FALSE),"")</f>
        <v/>
      </c>
      <c r="P1914" s="63"/>
      <c r="Q1914" s="141" t="str">
        <f>IF(Table1[[#This Row],[Posting Date]]&lt;&gt;"",$D$9,"")</f>
        <v/>
      </c>
      <c r="R1914" s="157" t="str">
        <f>IF(Table1[[#This Row],[Posting Date]]&lt;&gt;"",$D$10,"")</f>
        <v/>
      </c>
      <c r="S1914" s="66"/>
      <c r="T1914" s="63"/>
      <c r="U1914" s="67"/>
      <c r="V1914" s="67"/>
      <c r="W1914" s="67" t="str">
        <f t="shared" si="34"/>
        <v/>
      </c>
      <c r="X1914" s="159" t="str">
        <f>IF(E1914="","",(IF(Table1[[#This Row],[Cur]]="USD",Table1[[#This Row],[Cur_Amount Debit]],Table1[[#This Row],[Cur_Amount Debit]]/Table1[[#This Row],[Exchange Rate]])))</f>
        <v/>
      </c>
      <c r="Y1914" s="159" t="str">
        <f>IF(E1914="","",(IF(Table1[[#This Row],[Cur]]="USD",Table1[[#This Row],[Cur_Amount Credit]],Table1[[#This Row],[Cur_Amount Credit]]/ExchangeRate)))</f>
        <v/>
      </c>
      <c r="Z1914" s="201" t="str">
        <f>IF(E1914="","",(Table1[[#This Row],[Debit USD]]-Table1[[#This Row],[Credit USD]]))</f>
        <v/>
      </c>
      <c r="AA1914" s="226"/>
      <c r="AB1914" s="255"/>
      <c r="AC1914" s="1"/>
      <c r="AD1914" s="15"/>
      <c r="AE1914" s="15" t="str">
        <f>IF(AND(OR(Table1[[#This Row],[Account]]="15030",Table1[[#This Row],[Account]]="15035",Table1[[#This Row],[Account]]="20150"),Table1[[#This Row],[Vendor ID]]=""),1,"")</f>
        <v/>
      </c>
      <c r="AF1914" s="15"/>
      <c r="AG1914" s="15"/>
      <c r="AH1914" s="15"/>
      <c r="AI1914" s="46" t="str">
        <f>IF(Table1[[#This Row],[Posting Date]]&lt;&gt;"","GJ-"&amp;CountryID,"")</f>
        <v/>
      </c>
      <c r="AJ1914" s="59" t="str">
        <f>IF(Table1[[#This Row],[Posting Date]]&lt;&gt;"",Table1[[#This Row],[Posting Date]],"")</f>
        <v/>
      </c>
      <c r="AK1914" s="46"/>
      <c r="AL1914" s="46" t="str">
        <f>IF(Table1[[#This Row],[Description]]&lt;&gt;"",Table1[[#This Row],[Description]],"")</f>
        <v/>
      </c>
      <c r="AM1914" s="46" t="str">
        <f>IF(Table1[[#This Row],[Posting Date]]&lt;&gt;"",Table1[[#This Row],[Reference Number]],"")</f>
        <v/>
      </c>
      <c r="AN1914" s="46" t="str">
        <f>TRIM(Table1[[#This Row],[Line '#]])</f>
        <v/>
      </c>
      <c r="AO1914" s="46" t="str">
        <f>TRIM(Table1[[#This Row],[Account]])</f>
        <v/>
      </c>
      <c r="AP1914" s="46" t="str">
        <f>IF(Table1[[#This Row],[Posting Date]]&lt;&gt;"",$D$5,"")</f>
        <v/>
      </c>
      <c r="AQ1914" s="46" t="str">
        <f>TRIM(Table1[[#This Row],[Departments-Prgrams]])</f>
        <v/>
      </c>
      <c r="AR1914" s="46" t="str">
        <f>TRIM(Table1[[#This Row],[Grant]])</f>
        <v/>
      </c>
      <c r="AS1914" s="46" t="str">
        <f>TRIM(Table1[[#This Row],[Staff ID]])</f>
        <v/>
      </c>
      <c r="AT1914" s="46" t="str">
        <f>IF(TRIM(Table1[[#This Row],[Budget Code]])=0,"",TRIM(Table1[[#This Row],[Budget Code]]))</f>
        <v/>
      </c>
      <c r="AU1914" s="46" t="str">
        <f>IF(Table1[[#This Row],[Line Description]]&lt;&gt;"",Table1[[#This Row],[Line Description]],"")</f>
        <v/>
      </c>
      <c r="AV1914" s="46" t="str">
        <f>IF(Table1[[#This Row],[Cur_Amount Debit]]&gt;0,ROUND(Table1[[#This Row],[Cur_Amount Debit]],2),"")</f>
        <v/>
      </c>
      <c r="AW1914" s="46" t="str">
        <f>IF(Table1[[#This Row],[Cur_Amount Credit]]&gt;0,ROUND(Table1[[#This Row],[Cur_Amount Credit]],2),"")</f>
        <v/>
      </c>
      <c r="AX1914" s="46" t="str">
        <f>LEFT(Table1[[#This Row],[Cur]],3)</f>
        <v/>
      </c>
      <c r="AY1914" s="59"/>
      <c r="AZ1914" s="46"/>
      <c r="BA1914" s="46" t="str">
        <f>IF(Table1[[#This Row],[Cur]]&lt;&gt;"",IF(Table1[[#This Row],[Cur]]="USD","",ExchangeRate),"")</f>
        <v/>
      </c>
      <c r="BB1914" s="46" t="str">
        <f>IF(Table1[[#This Row],[Grant]]&lt;&gt;"",VLOOKUP(Table1[[#This Row],[Grant]],Grants!B:D,3),"")</f>
        <v/>
      </c>
      <c r="BC1914" s="46" t="str">
        <f>TRIM(Table1[[#This Row],[Vendor ID]])</f>
        <v/>
      </c>
      <c r="BD1914">
        <f>IF(Table1[[#This Row],[Reference Number]]=Q1913,BD1913,BD1913+1)</f>
        <v>0</v>
      </c>
    </row>
    <row r="1915" spans="1:56" ht="11.25" customHeight="1" x14ac:dyDescent="0.25">
      <c r="A1915" s="1"/>
      <c r="B1915" s="88" t="str">
        <f>IF(Table1[[#This Row],[Posting Date]]&lt;&gt;"",IF(Table1[[#This Row],[Reference Number]]=Q1914,B1914+1,1),"")</f>
        <v/>
      </c>
      <c r="C1915" s="61"/>
      <c r="D1915" s="61"/>
      <c r="E1915" s="138"/>
      <c r="F1915" s="141" t="str">
        <f>IFERROR(IF(VLOOKUP(Table1[[#This Row],[Budget Code Description]],Dimentions!$X$6:$AC$139,2,FALSE)="","",VLOOKUP(Table1[[#This Row],[Budget Code Description]],Dimentions!$X$6:$AC$139,2,FALSE)),"")</f>
        <v/>
      </c>
      <c r="G1915" s="141"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1" t="str">
        <f>IFERROR(VLOOKUP(Table1[[#This Row],[Budget Code Description]],Table6[#All],8,FALSE),"")</f>
        <v/>
      </c>
      <c r="L1915" s="63"/>
      <c r="M1915" s="65" t="str">
        <f>IFERROR(VLOOKUP(Table1[[#This Row],[Staff ID]],Table2[],2,FALSE),"")</f>
        <v/>
      </c>
      <c r="N1915" s="209" t="str">
        <f>IFERROR(IF(VLOOKUP(Table1[[#This Row],[Budget Code Description]],Dimentions!$X$6:$AC$134,4,FALSE)="","",VLOOKUP(Table1[[#This Row],[Budget Code Description]],Dimentions!$X$6:$AC$134,4,FALSE)),"")</f>
        <v/>
      </c>
      <c r="O1915" s="65" t="str">
        <f>IFERROR(VLOOKUP(Table1[[#This Row],[Vendor ID]],Table549[],2,FALSE),"")</f>
        <v/>
      </c>
      <c r="P1915" s="63"/>
      <c r="Q1915" s="141" t="str">
        <f>IF(Table1[[#This Row],[Posting Date]]&lt;&gt;"",$D$9,"")</f>
        <v/>
      </c>
      <c r="R1915" s="157" t="str">
        <f>IF(Table1[[#This Row],[Posting Date]]&lt;&gt;"",$D$10,"")</f>
        <v/>
      </c>
      <c r="S1915" s="66"/>
      <c r="T1915" s="63"/>
      <c r="U1915" s="67"/>
      <c r="V1915" s="67"/>
      <c r="W1915" s="67" t="str">
        <f t="shared" si="34"/>
        <v/>
      </c>
      <c r="X1915" s="159" t="str">
        <f>IF(E1915="","",(IF(Table1[[#This Row],[Cur]]="USD",Table1[[#This Row],[Cur_Amount Debit]],Table1[[#This Row],[Cur_Amount Debit]]/Table1[[#This Row],[Exchange Rate]])))</f>
        <v/>
      </c>
      <c r="Y1915" s="159" t="str">
        <f>IF(E1915="","",(IF(Table1[[#This Row],[Cur]]="USD",Table1[[#This Row],[Cur_Amount Credit]],Table1[[#This Row],[Cur_Amount Credit]]/ExchangeRate)))</f>
        <v/>
      </c>
      <c r="Z1915" s="201" t="str">
        <f>IF(E1915="","",(Table1[[#This Row],[Debit USD]]-Table1[[#This Row],[Credit USD]]))</f>
        <v/>
      </c>
      <c r="AA1915" s="226"/>
      <c r="AB1915" s="255"/>
      <c r="AC1915" s="1"/>
      <c r="AD1915" s="15"/>
      <c r="AE1915" s="15" t="str">
        <f>IF(AND(OR(Table1[[#This Row],[Account]]="15030",Table1[[#This Row],[Account]]="15035",Table1[[#This Row],[Account]]="20150"),Table1[[#This Row],[Vendor ID]]=""),1,"")</f>
        <v/>
      </c>
      <c r="AF1915" s="15"/>
      <c r="AG1915" s="15"/>
      <c r="AH1915" s="15"/>
      <c r="AI1915" s="46" t="str">
        <f>IF(Table1[[#This Row],[Posting Date]]&lt;&gt;"","GJ-"&amp;CountryID,"")</f>
        <v/>
      </c>
      <c r="AJ1915" s="59" t="str">
        <f>IF(Table1[[#This Row],[Posting Date]]&lt;&gt;"",Table1[[#This Row],[Posting Date]],"")</f>
        <v/>
      </c>
      <c r="AK1915" s="46"/>
      <c r="AL1915" s="46" t="str">
        <f>IF(Table1[[#This Row],[Description]]&lt;&gt;"",Table1[[#This Row],[Description]],"")</f>
        <v/>
      </c>
      <c r="AM1915" s="46" t="str">
        <f>IF(Table1[[#This Row],[Posting Date]]&lt;&gt;"",Table1[[#This Row],[Reference Number]],"")</f>
        <v/>
      </c>
      <c r="AN1915" s="46" t="str">
        <f>TRIM(Table1[[#This Row],[Line '#]])</f>
        <v/>
      </c>
      <c r="AO1915" s="46" t="str">
        <f>TRIM(Table1[[#This Row],[Account]])</f>
        <v/>
      </c>
      <c r="AP1915" s="46" t="str">
        <f>IF(Table1[[#This Row],[Posting Date]]&lt;&gt;"",$D$5,"")</f>
        <v/>
      </c>
      <c r="AQ1915" s="46" t="str">
        <f>TRIM(Table1[[#This Row],[Departments-Prgrams]])</f>
        <v/>
      </c>
      <c r="AR1915" s="46" t="str">
        <f>TRIM(Table1[[#This Row],[Grant]])</f>
        <v/>
      </c>
      <c r="AS1915" s="46" t="str">
        <f>TRIM(Table1[[#This Row],[Staff ID]])</f>
        <v/>
      </c>
      <c r="AT1915" s="46" t="str">
        <f>IF(TRIM(Table1[[#This Row],[Budget Code]])=0,"",TRIM(Table1[[#This Row],[Budget Code]]))</f>
        <v/>
      </c>
      <c r="AU1915" s="46" t="str">
        <f>IF(Table1[[#This Row],[Line Description]]&lt;&gt;"",Table1[[#This Row],[Line Description]],"")</f>
        <v/>
      </c>
      <c r="AV1915" s="46" t="str">
        <f>IF(Table1[[#This Row],[Cur_Amount Debit]]&gt;0,ROUND(Table1[[#This Row],[Cur_Amount Debit]],2),"")</f>
        <v/>
      </c>
      <c r="AW1915" s="46" t="str">
        <f>IF(Table1[[#This Row],[Cur_Amount Credit]]&gt;0,ROUND(Table1[[#This Row],[Cur_Amount Credit]],2),"")</f>
        <v/>
      </c>
      <c r="AX1915" s="46" t="str">
        <f>LEFT(Table1[[#This Row],[Cur]],3)</f>
        <v/>
      </c>
      <c r="AY1915" s="59"/>
      <c r="AZ1915" s="46"/>
      <c r="BA1915" s="46" t="str">
        <f>IF(Table1[[#This Row],[Cur]]&lt;&gt;"",IF(Table1[[#This Row],[Cur]]="USD","",ExchangeRate),"")</f>
        <v/>
      </c>
      <c r="BB1915" s="46" t="str">
        <f>IF(Table1[[#This Row],[Grant]]&lt;&gt;"",VLOOKUP(Table1[[#This Row],[Grant]],Grants!B:D,3),"")</f>
        <v/>
      </c>
      <c r="BC1915" s="46" t="str">
        <f>TRIM(Table1[[#This Row],[Vendor ID]])</f>
        <v/>
      </c>
      <c r="BD1915">
        <f>IF(Table1[[#This Row],[Reference Number]]=Q1914,BD1914,BD1914+1)</f>
        <v>0</v>
      </c>
    </row>
    <row r="1916" spans="1:56" ht="11.25" customHeight="1" x14ac:dyDescent="0.25">
      <c r="A1916" s="1"/>
      <c r="B1916" s="88" t="str">
        <f>IF(Table1[[#This Row],[Posting Date]]&lt;&gt;"",IF(Table1[[#This Row],[Reference Number]]=Q1915,B1915+1,1),"")</f>
        <v/>
      </c>
      <c r="C1916" s="61"/>
      <c r="D1916" s="61"/>
      <c r="E1916" s="138"/>
      <c r="F1916" s="141" t="str">
        <f>IFERROR(IF(VLOOKUP(Table1[[#This Row],[Budget Code Description]],Dimentions!$X$6:$AC$139,2,FALSE)="","",VLOOKUP(Table1[[#This Row],[Budget Code Description]],Dimentions!$X$6:$AC$139,2,FALSE)),"")</f>
        <v/>
      </c>
      <c r="G1916" s="141"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1" t="str">
        <f>IFERROR(VLOOKUP(Table1[[#This Row],[Budget Code Description]],Table6[#All],8,FALSE),"")</f>
        <v/>
      </c>
      <c r="L1916" s="63"/>
      <c r="M1916" s="65" t="str">
        <f>IFERROR(VLOOKUP(Table1[[#This Row],[Staff ID]],Table2[],2,FALSE),"")</f>
        <v/>
      </c>
      <c r="N1916" s="209" t="str">
        <f>IFERROR(IF(VLOOKUP(Table1[[#This Row],[Budget Code Description]],Dimentions!$X$6:$AC$134,4,FALSE)="","",VLOOKUP(Table1[[#This Row],[Budget Code Description]],Dimentions!$X$6:$AC$134,4,FALSE)),"")</f>
        <v/>
      </c>
      <c r="O1916" s="65" t="str">
        <f>IFERROR(VLOOKUP(Table1[[#This Row],[Vendor ID]],Table549[],2,FALSE),"")</f>
        <v/>
      </c>
      <c r="P1916" s="63"/>
      <c r="Q1916" s="141" t="str">
        <f>IF(Table1[[#This Row],[Posting Date]]&lt;&gt;"",$D$9,"")</f>
        <v/>
      </c>
      <c r="R1916" s="157" t="str">
        <f>IF(Table1[[#This Row],[Posting Date]]&lt;&gt;"",$D$10,"")</f>
        <v/>
      </c>
      <c r="S1916" s="66"/>
      <c r="T1916" s="63"/>
      <c r="U1916" s="67"/>
      <c r="V1916" s="67"/>
      <c r="W1916" s="67" t="str">
        <f t="shared" si="34"/>
        <v/>
      </c>
      <c r="X1916" s="159" t="str">
        <f>IF(E1916="","",(IF(Table1[[#This Row],[Cur]]="USD",Table1[[#This Row],[Cur_Amount Debit]],Table1[[#This Row],[Cur_Amount Debit]]/Table1[[#This Row],[Exchange Rate]])))</f>
        <v/>
      </c>
      <c r="Y1916" s="159" t="str">
        <f>IF(E1916="","",(IF(Table1[[#This Row],[Cur]]="USD",Table1[[#This Row],[Cur_Amount Credit]],Table1[[#This Row],[Cur_Amount Credit]]/ExchangeRate)))</f>
        <v/>
      </c>
      <c r="Z1916" s="201" t="str">
        <f>IF(E1916="","",(Table1[[#This Row],[Debit USD]]-Table1[[#This Row],[Credit USD]]))</f>
        <v/>
      </c>
      <c r="AA1916" s="226"/>
      <c r="AB1916" s="255"/>
      <c r="AC1916" s="1"/>
      <c r="AD1916" s="15"/>
      <c r="AE1916" s="15" t="str">
        <f>IF(AND(OR(Table1[[#This Row],[Account]]="15030",Table1[[#This Row],[Account]]="15035",Table1[[#This Row],[Account]]="20150"),Table1[[#This Row],[Vendor ID]]=""),1,"")</f>
        <v/>
      </c>
      <c r="AF1916" s="15"/>
      <c r="AG1916" s="15"/>
      <c r="AH1916" s="15"/>
      <c r="AI1916" s="46" t="str">
        <f>IF(Table1[[#This Row],[Posting Date]]&lt;&gt;"","GJ-"&amp;CountryID,"")</f>
        <v/>
      </c>
      <c r="AJ1916" s="59" t="str">
        <f>IF(Table1[[#This Row],[Posting Date]]&lt;&gt;"",Table1[[#This Row],[Posting Date]],"")</f>
        <v/>
      </c>
      <c r="AK1916" s="46"/>
      <c r="AL1916" s="46" t="str">
        <f>IF(Table1[[#This Row],[Description]]&lt;&gt;"",Table1[[#This Row],[Description]],"")</f>
        <v/>
      </c>
      <c r="AM1916" s="46" t="str">
        <f>IF(Table1[[#This Row],[Posting Date]]&lt;&gt;"",Table1[[#This Row],[Reference Number]],"")</f>
        <v/>
      </c>
      <c r="AN1916" s="46" t="str">
        <f>TRIM(Table1[[#This Row],[Line '#]])</f>
        <v/>
      </c>
      <c r="AO1916" s="46" t="str">
        <f>TRIM(Table1[[#This Row],[Account]])</f>
        <v/>
      </c>
      <c r="AP1916" s="46" t="str">
        <f>IF(Table1[[#This Row],[Posting Date]]&lt;&gt;"",$D$5,"")</f>
        <v/>
      </c>
      <c r="AQ1916" s="46" t="str">
        <f>TRIM(Table1[[#This Row],[Departments-Prgrams]])</f>
        <v/>
      </c>
      <c r="AR1916" s="46" t="str">
        <f>TRIM(Table1[[#This Row],[Grant]])</f>
        <v/>
      </c>
      <c r="AS1916" s="46" t="str">
        <f>TRIM(Table1[[#This Row],[Staff ID]])</f>
        <v/>
      </c>
      <c r="AT1916" s="46" t="str">
        <f>IF(TRIM(Table1[[#This Row],[Budget Code]])=0,"",TRIM(Table1[[#This Row],[Budget Code]]))</f>
        <v/>
      </c>
      <c r="AU1916" s="46" t="str">
        <f>IF(Table1[[#This Row],[Line Description]]&lt;&gt;"",Table1[[#This Row],[Line Description]],"")</f>
        <v/>
      </c>
      <c r="AV1916" s="46" t="str">
        <f>IF(Table1[[#This Row],[Cur_Amount Debit]]&gt;0,ROUND(Table1[[#This Row],[Cur_Amount Debit]],2),"")</f>
        <v/>
      </c>
      <c r="AW1916" s="46" t="str">
        <f>IF(Table1[[#This Row],[Cur_Amount Credit]]&gt;0,ROUND(Table1[[#This Row],[Cur_Amount Credit]],2),"")</f>
        <v/>
      </c>
      <c r="AX1916" s="46" t="str">
        <f>LEFT(Table1[[#This Row],[Cur]],3)</f>
        <v/>
      </c>
      <c r="AY1916" s="59"/>
      <c r="AZ1916" s="46"/>
      <c r="BA1916" s="46" t="str">
        <f>IF(Table1[[#This Row],[Cur]]&lt;&gt;"",IF(Table1[[#This Row],[Cur]]="USD","",ExchangeRate),"")</f>
        <v/>
      </c>
      <c r="BB1916" s="46" t="str">
        <f>IF(Table1[[#This Row],[Grant]]&lt;&gt;"",VLOOKUP(Table1[[#This Row],[Grant]],Grants!B:D,3),"")</f>
        <v/>
      </c>
      <c r="BC1916" s="46" t="str">
        <f>TRIM(Table1[[#This Row],[Vendor ID]])</f>
        <v/>
      </c>
      <c r="BD1916">
        <f>IF(Table1[[#This Row],[Reference Number]]=Q1915,BD1915,BD1915+1)</f>
        <v>0</v>
      </c>
    </row>
    <row r="1917" spans="1:56" ht="11.25" customHeight="1" x14ac:dyDescent="0.25">
      <c r="A1917" s="1"/>
      <c r="B1917" s="88" t="str">
        <f>IF(Table1[[#This Row],[Posting Date]]&lt;&gt;"",IF(Table1[[#This Row],[Reference Number]]=Q1916,B1916+1,1),"")</f>
        <v/>
      </c>
      <c r="C1917" s="61"/>
      <c r="D1917" s="61"/>
      <c r="E1917" s="138"/>
      <c r="F1917" s="141" t="str">
        <f>IFERROR(IF(VLOOKUP(Table1[[#This Row],[Budget Code Description]],Dimentions!$X$6:$AC$139,2,FALSE)="","",VLOOKUP(Table1[[#This Row],[Budget Code Description]],Dimentions!$X$6:$AC$139,2,FALSE)),"")</f>
        <v/>
      </c>
      <c r="G1917" s="141"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1" t="str">
        <f>IFERROR(VLOOKUP(Table1[[#This Row],[Budget Code Description]],Table6[#All],8,FALSE),"")</f>
        <v/>
      </c>
      <c r="L1917" s="63"/>
      <c r="M1917" s="65" t="str">
        <f>IFERROR(VLOOKUP(Table1[[#This Row],[Staff ID]],Table2[],2,FALSE),"")</f>
        <v/>
      </c>
      <c r="N1917" s="209" t="str">
        <f>IFERROR(IF(VLOOKUP(Table1[[#This Row],[Budget Code Description]],Dimentions!$X$6:$AC$134,4,FALSE)="","",VLOOKUP(Table1[[#This Row],[Budget Code Description]],Dimentions!$X$6:$AC$134,4,FALSE)),"")</f>
        <v/>
      </c>
      <c r="O1917" s="65" t="str">
        <f>IFERROR(VLOOKUP(Table1[[#This Row],[Vendor ID]],Table549[],2,FALSE),"")</f>
        <v/>
      </c>
      <c r="P1917" s="63"/>
      <c r="Q1917" s="141" t="str">
        <f>IF(Table1[[#This Row],[Posting Date]]&lt;&gt;"",$D$9,"")</f>
        <v/>
      </c>
      <c r="R1917" s="157" t="str">
        <f>IF(Table1[[#This Row],[Posting Date]]&lt;&gt;"",$D$10,"")</f>
        <v/>
      </c>
      <c r="S1917" s="66"/>
      <c r="T1917" s="63"/>
      <c r="U1917" s="67"/>
      <c r="V1917" s="67"/>
      <c r="W1917" s="67" t="str">
        <f t="shared" si="34"/>
        <v/>
      </c>
      <c r="X1917" s="159" t="str">
        <f>IF(E1917="","",(IF(Table1[[#This Row],[Cur]]="USD",Table1[[#This Row],[Cur_Amount Debit]],Table1[[#This Row],[Cur_Amount Debit]]/Table1[[#This Row],[Exchange Rate]])))</f>
        <v/>
      </c>
      <c r="Y1917" s="159" t="str">
        <f>IF(E1917="","",(IF(Table1[[#This Row],[Cur]]="USD",Table1[[#This Row],[Cur_Amount Credit]],Table1[[#This Row],[Cur_Amount Credit]]/ExchangeRate)))</f>
        <v/>
      </c>
      <c r="Z1917" s="201" t="str">
        <f>IF(E1917="","",(Table1[[#This Row],[Debit USD]]-Table1[[#This Row],[Credit USD]]))</f>
        <v/>
      </c>
      <c r="AA1917" s="226"/>
      <c r="AB1917" s="255"/>
      <c r="AC1917" s="1"/>
      <c r="AD1917" s="15"/>
      <c r="AE1917" s="15" t="str">
        <f>IF(AND(OR(Table1[[#This Row],[Account]]="15030",Table1[[#This Row],[Account]]="15035",Table1[[#This Row],[Account]]="20150"),Table1[[#This Row],[Vendor ID]]=""),1,"")</f>
        <v/>
      </c>
      <c r="AF1917" s="15"/>
      <c r="AG1917" s="15"/>
      <c r="AH1917" s="15"/>
      <c r="AI1917" s="46" t="str">
        <f>IF(Table1[[#This Row],[Posting Date]]&lt;&gt;"","GJ-"&amp;CountryID,"")</f>
        <v/>
      </c>
      <c r="AJ1917" s="59" t="str">
        <f>IF(Table1[[#This Row],[Posting Date]]&lt;&gt;"",Table1[[#This Row],[Posting Date]],"")</f>
        <v/>
      </c>
      <c r="AK1917" s="46"/>
      <c r="AL1917" s="46" t="str">
        <f>IF(Table1[[#This Row],[Description]]&lt;&gt;"",Table1[[#This Row],[Description]],"")</f>
        <v/>
      </c>
      <c r="AM1917" s="46" t="str">
        <f>IF(Table1[[#This Row],[Posting Date]]&lt;&gt;"",Table1[[#This Row],[Reference Number]],"")</f>
        <v/>
      </c>
      <c r="AN1917" s="46" t="str">
        <f>TRIM(Table1[[#This Row],[Line '#]])</f>
        <v/>
      </c>
      <c r="AO1917" s="46" t="str">
        <f>TRIM(Table1[[#This Row],[Account]])</f>
        <v/>
      </c>
      <c r="AP1917" s="46" t="str">
        <f>IF(Table1[[#This Row],[Posting Date]]&lt;&gt;"",$D$5,"")</f>
        <v/>
      </c>
      <c r="AQ1917" s="46" t="str">
        <f>TRIM(Table1[[#This Row],[Departments-Prgrams]])</f>
        <v/>
      </c>
      <c r="AR1917" s="46" t="str">
        <f>TRIM(Table1[[#This Row],[Grant]])</f>
        <v/>
      </c>
      <c r="AS1917" s="46" t="str">
        <f>TRIM(Table1[[#This Row],[Staff ID]])</f>
        <v/>
      </c>
      <c r="AT1917" s="46" t="str">
        <f>IF(TRIM(Table1[[#This Row],[Budget Code]])=0,"",TRIM(Table1[[#This Row],[Budget Code]]))</f>
        <v/>
      </c>
      <c r="AU1917" s="46" t="str">
        <f>IF(Table1[[#This Row],[Line Description]]&lt;&gt;"",Table1[[#This Row],[Line Description]],"")</f>
        <v/>
      </c>
      <c r="AV1917" s="46" t="str">
        <f>IF(Table1[[#This Row],[Cur_Amount Debit]]&gt;0,ROUND(Table1[[#This Row],[Cur_Amount Debit]],2),"")</f>
        <v/>
      </c>
      <c r="AW1917" s="46" t="str">
        <f>IF(Table1[[#This Row],[Cur_Amount Credit]]&gt;0,ROUND(Table1[[#This Row],[Cur_Amount Credit]],2),"")</f>
        <v/>
      </c>
      <c r="AX1917" s="46" t="str">
        <f>LEFT(Table1[[#This Row],[Cur]],3)</f>
        <v/>
      </c>
      <c r="AY1917" s="59"/>
      <c r="AZ1917" s="46"/>
      <c r="BA1917" s="46" t="str">
        <f>IF(Table1[[#This Row],[Cur]]&lt;&gt;"",IF(Table1[[#This Row],[Cur]]="USD","",ExchangeRate),"")</f>
        <v/>
      </c>
      <c r="BB1917" s="46" t="str">
        <f>IF(Table1[[#This Row],[Grant]]&lt;&gt;"",VLOOKUP(Table1[[#This Row],[Grant]],Grants!B:D,3),"")</f>
        <v/>
      </c>
      <c r="BC1917" s="46" t="str">
        <f>TRIM(Table1[[#This Row],[Vendor ID]])</f>
        <v/>
      </c>
      <c r="BD1917">
        <f>IF(Table1[[#This Row],[Reference Number]]=Q1916,BD1916,BD1916+1)</f>
        <v>0</v>
      </c>
    </row>
    <row r="1918" spans="1:56" ht="11.25" customHeight="1" x14ac:dyDescent="0.25">
      <c r="A1918" s="1"/>
      <c r="B1918" s="88" t="str">
        <f>IF(Table1[[#This Row],[Posting Date]]&lt;&gt;"",IF(Table1[[#This Row],[Reference Number]]=Q1917,B1917+1,1),"")</f>
        <v/>
      </c>
      <c r="C1918" s="61"/>
      <c r="D1918" s="61"/>
      <c r="E1918" s="138"/>
      <c r="F1918" s="141" t="str">
        <f>IFERROR(IF(VLOOKUP(Table1[[#This Row],[Budget Code Description]],Dimentions!$X$6:$AC$139,2,FALSE)="","",VLOOKUP(Table1[[#This Row],[Budget Code Description]],Dimentions!$X$6:$AC$139,2,FALSE)),"")</f>
        <v/>
      </c>
      <c r="G1918" s="141"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1" t="str">
        <f>IFERROR(VLOOKUP(Table1[[#This Row],[Budget Code Description]],Table6[#All],8,FALSE),"")</f>
        <v/>
      </c>
      <c r="L1918" s="63"/>
      <c r="M1918" s="65" t="str">
        <f>IFERROR(VLOOKUP(Table1[[#This Row],[Staff ID]],Table2[],2,FALSE),"")</f>
        <v/>
      </c>
      <c r="N1918" s="209" t="str">
        <f>IFERROR(IF(VLOOKUP(Table1[[#This Row],[Budget Code Description]],Dimentions!$X$6:$AC$134,4,FALSE)="","",VLOOKUP(Table1[[#This Row],[Budget Code Description]],Dimentions!$X$6:$AC$134,4,FALSE)),"")</f>
        <v/>
      </c>
      <c r="O1918" s="65" t="str">
        <f>IFERROR(VLOOKUP(Table1[[#This Row],[Vendor ID]],Table549[],2,FALSE),"")</f>
        <v/>
      </c>
      <c r="P1918" s="63"/>
      <c r="Q1918" s="141" t="str">
        <f>IF(Table1[[#This Row],[Posting Date]]&lt;&gt;"",$D$9,"")</f>
        <v/>
      </c>
      <c r="R1918" s="157" t="str">
        <f>IF(Table1[[#This Row],[Posting Date]]&lt;&gt;"",$D$10,"")</f>
        <v/>
      </c>
      <c r="S1918" s="66"/>
      <c r="T1918" s="63"/>
      <c r="U1918" s="67"/>
      <c r="V1918" s="67"/>
      <c r="W1918" s="67" t="str">
        <f t="shared" si="34"/>
        <v/>
      </c>
      <c r="X1918" s="159" t="str">
        <f>IF(E1918="","",(IF(Table1[[#This Row],[Cur]]="USD",Table1[[#This Row],[Cur_Amount Debit]],Table1[[#This Row],[Cur_Amount Debit]]/Table1[[#This Row],[Exchange Rate]])))</f>
        <v/>
      </c>
      <c r="Y1918" s="159" t="str">
        <f>IF(E1918="","",(IF(Table1[[#This Row],[Cur]]="USD",Table1[[#This Row],[Cur_Amount Credit]],Table1[[#This Row],[Cur_Amount Credit]]/ExchangeRate)))</f>
        <v/>
      </c>
      <c r="Z1918" s="201" t="str">
        <f>IF(E1918="","",(Table1[[#This Row],[Debit USD]]-Table1[[#This Row],[Credit USD]]))</f>
        <v/>
      </c>
      <c r="AA1918" s="226"/>
      <c r="AB1918" s="255"/>
      <c r="AC1918" s="1"/>
      <c r="AD1918" s="15"/>
      <c r="AE1918" s="15" t="str">
        <f>IF(AND(OR(Table1[[#This Row],[Account]]="15030",Table1[[#This Row],[Account]]="15035",Table1[[#This Row],[Account]]="20150"),Table1[[#This Row],[Vendor ID]]=""),1,"")</f>
        <v/>
      </c>
      <c r="AF1918" s="15"/>
      <c r="AG1918" s="15"/>
      <c r="AH1918" s="15"/>
      <c r="AI1918" s="46" t="str">
        <f>IF(Table1[[#This Row],[Posting Date]]&lt;&gt;"","GJ-"&amp;CountryID,"")</f>
        <v/>
      </c>
      <c r="AJ1918" s="59" t="str">
        <f>IF(Table1[[#This Row],[Posting Date]]&lt;&gt;"",Table1[[#This Row],[Posting Date]],"")</f>
        <v/>
      </c>
      <c r="AK1918" s="46"/>
      <c r="AL1918" s="46" t="str">
        <f>IF(Table1[[#This Row],[Description]]&lt;&gt;"",Table1[[#This Row],[Description]],"")</f>
        <v/>
      </c>
      <c r="AM1918" s="46" t="str">
        <f>IF(Table1[[#This Row],[Posting Date]]&lt;&gt;"",Table1[[#This Row],[Reference Number]],"")</f>
        <v/>
      </c>
      <c r="AN1918" s="46" t="str">
        <f>TRIM(Table1[[#This Row],[Line '#]])</f>
        <v/>
      </c>
      <c r="AO1918" s="46" t="str">
        <f>TRIM(Table1[[#This Row],[Account]])</f>
        <v/>
      </c>
      <c r="AP1918" s="46" t="str">
        <f>IF(Table1[[#This Row],[Posting Date]]&lt;&gt;"",$D$5,"")</f>
        <v/>
      </c>
      <c r="AQ1918" s="46" t="str">
        <f>TRIM(Table1[[#This Row],[Departments-Prgrams]])</f>
        <v/>
      </c>
      <c r="AR1918" s="46" t="str">
        <f>TRIM(Table1[[#This Row],[Grant]])</f>
        <v/>
      </c>
      <c r="AS1918" s="46" t="str">
        <f>TRIM(Table1[[#This Row],[Staff ID]])</f>
        <v/>
      </c>
      <c r="AT1918" s="46" t="str">
        <f>IF(TRIM(Table1[[#This Row],[Budget Code]])=0,"",TRIM(Table1[[#This Row],[Budget Code]]))</f>
        <v/>
      </c>
      <c r="AU1918" s="46" t="str">
        <f>IF(Table1[[#This Row],[Line Description]]&lt;&gt;"",Table1[[#This Row],[Line Description]],"")</f>
        <v/>
      </c>
      <c r="AV1918" s="46" t="str">
        <f>IF(Table1[[#This Row],[Cur_Amount Debit]]&gt;0,ROUND(Table1[[#This Row],[Cur_Amount Debit]],2),"")</f>
        <v/>
      </c>
      <c r="AW1918" s="46" t="str">
        <f>IF(Table1[[#This Row],[Cur_Amount Credit]]&gt;0,ROUND(Table1[[#This Row],[Cur_Amount Credit]],2),"")</f>
        <v/>
      </c>
      <c r="AX1918" s="46" t="str">
        <f>LEFT(Table1[[#This Row],[Cur]],3)</f>
        <v/>
      </c>
      <c r="AY1918" s="59"/>
      <c r="AZ1918" s="46"/>
      <c r="BA1918" s="46" t="str">
        <f>IF(Table1[[#This Row],[Cur]]&lt;&gt;"",IF(Table1[[#This Row],[Cur]]="USD","",ExchangeRate),"")</f>
        <v/>
      </c>
      <c r="BB1918" s="46" t="str">
        <f>IF(Table1[[#This Row],[Grant]]&lt;&gt;"",VLOOKUP(Table1[[#This Row],[Grant]],Grants!B:D,3),"")</f>
        <v/>
      </c>
      <c r="BC1918" s="46" t="str">
        <f>TRIM(Table1[[#This Row],[Vendor ID]])</f>
        <v/>
      </c>
      <c r="BD1918">
        <f>IF(Table1[[#This Row],[Reference Number]]=Q1917,BD1917,BD1917+1)</f>
        <v>0</v>
      </c>
    </row>
    <row r="1919" spans="1:56" ht="11.25" customHeight="1" x14ac:dyDescent="0.25">
      <c r="A1919" s="1"/>
      <c r="B1919" s="88" t="str">
        <f>IF(Table1[[#This Row],[Posting Date]]&lt;&gt;"",IF(Table1[[#This Row],[Reference Number]]=Q1918,B1918+1,1),"")</f>
        <v/>
      </c>
      <c r="C1919" s="61"/>
      <c r="D1919" s="61"/>
      <c r="E1919" s="138"/>
      <c r="F1919" s="141" t="str">
        <f>IFERROR(IF(VLOOKUP(Table1[[#This Row],[Budget Code Description]],Dimentions!$X$6:$AC$139,2,FALSE)="","",VLOOKUP(Table1[[#This Row],[Budget Code Description]],Dimentions!$X$6:$AC$139,2,FALSE)),"")</f>
        <v/>
      </c>
      <c r="G1919" s="141"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1" t="str">
        <f>IFERROR(VLOOKUP(Table1[[#This Row],[Budget Code Description]],Table6[#All],8,FALSE),"")</f>
        <v/>
      </c>
      <c r="L1919" s="63"/>
      <c r="M1919" s="65" t="str">
        <f>IFERROR(VLOOKUP(Table1[[#This Row],[Staff ID]],Table2[],2,FALSE),"")</f>
        <v/>
      </c>
      <c r="N1919" s="209" t="str">
        <f>IFERROR(IF(VLOOKUP(Table1[[#This Row],[Budget Code Description]],Dimentions!$X$6:$AC$134,4,FALSE)="","",VLOOKUP(Table1[[#This Row],[Budget Code Description]],Dimentions!$X$6:$AC$134,4,FALSE)),"")</f>
        <v/>
      </c>
      <c r="O1919" s="65" t="str">
        <f>IFERROR(VLOOKUP(Table1[[#This Row],[Vendor ID]],Table549[],2,FALSE),"")</f>
        <v/>
      </c>
      <c r="P1919" s="63"/>
      <c r="Q1919" s="141" t="str">
        <f>IF(Table1[[#This Row],[Posting Date]]&lt;&gt;"",$D$9,"")</f>
        <v/>
      </c>
      <c r="R1919" s="157" t="str">
        <f>IF(Table1[[#This Row],[Posting Date]]&lt;&gt;"",$D$10,"")</f>
        <v/>
      </c>
      <c r="S1919" s="66"/>
      <c r="T1919" s="63"/>
      <c r="U1919" s="67"/>
      <c r="V1919" s="67"/>
      <c r="W1919" s="67" t="str">
        <f t="shared" si="34"/>
        <v/>
      </c>
      <c r="X1919" s="159" t="str">
        <f>IF(E1919="","",(IF(Table1[[#This Row],[Cur]]="USD",Table1[[#This Row],[Cur_Amount Debit]],Table1[[#This Row],[Cur_Amount Debit]]/Table1[[#This Row],[Exchange Rate]])))</f>
        <v/>
      </c>
      <c r="Y1919" s="159" t="str">
        <f>IF(E1919="","",(IF(Table1[[#This Row],[Cur]]="USD",Table1[[#This Row],[Cur_Amount Credit]],Table1[[#This Row],[Cur_Amount Credit]]/ExchangeRate)))</f>
        <v/>
      </c>
      <c r="Z1919" s="201" t="str">
        <f>IF(E1919="","",(Table1[[#This Row],[Debit USD]]-Table1[[#This Row],[Credit USD]]))</f>
        <v/>
      </c>
      <c r="AA1919" s="226"/>
      <c r="AB1919" s="255"/>
      <c r="AC1919" s="1"/>
      <c r="AD1919" s="15"/>
      <c r="AE1919" s="15" t="str">
        <f>IF(AND(OR(Table1[[#This Row],[Account]]="15030",Table1[[#This Row],[Account]]="15035",Table1[[#This Row],[Account]]="20150"),Table1[[#This Row],[Vendor ID]]=""),1,"")</f>
        <v/>
      </c>
      <c r="AF1919" s="15"/>
      <c r="AG1919" s="15"/>
      <c r="AH1919" s="15"/>
      <c r="AI1919" s="46" t="str">
        <f>IF(Table1[[#This Row],[Posting Date]]&lt;&gt;"","GJ-"&amp;CountryID,"")</f>
        <v/>
      </c>
      <c r="AJ1919" s="59" t="str">
        <f>IF(Table1[[#This Row],[Posting Date]]&lt;&gt;"",Table1[[#This Row],[Posting Date]],"")</f>
        <v/>
      </c>
      <c r="AK1919" s="46"/>
      <c r="AL1919" s="46" t="str">
        <f>IF(Table1[[#This Row],[Description]]&lt;&gt;"",Table1[[#This Row],[Description]],"")</f>
        <v/>
      </c>
      <c r="AM1919" s="46" t="str">
        <f>IF(Table1[[#This Row],[Posting Date]]&lt;&gt;"",Table1[[#This Row],[Reference Number]],"")</f>
        <v/>
      </c>
      <c r="AN1919" s="46" t="str">
        <f>TRIM(Table1[[#This Row],[Line '#]])</f>
        <v/>
      </c>
      <c r="AO1919" s="46" t="str">
        <f>TRIM(Table1[[#This Row],[Account]])</f>
        <v/>
      </c>
      <c r="AP1919" s="46" t="str">
        <f>IF(Table1[[#This Row],[Posting Date]]&lt;&gt;"",$D$5,"")</f>
        <v/>
      </c>
      <c r="AQ1919" s="46" t="str">
        <f>TRIM(Table1[[#This Row],[Departments-Prgrams]])</f>
        <v/>
      </c>
      <c r="AR1919" s="46" t="str">
        <f>TRIM(Table1[[#This Row],[Grant]])</f>
        <v/>
      </c>
      <c r="AS1919" s="46" t="str">
        <f>TRIM(Table1[[#This Row],[Staff ID]])</f>
        <v/>
      </c>
      <c r="AT1919" s="46" t="str">
        <f>IF(TRIM(Table1[[#This Row],[Budget Code]])=0,"",TRIM(Table1[[#This Row],[Budget Code]]))</f>
        <v/>
      </c>
      <c r="AU1919" s="46" t="str">
        <f>IF(Table1[[#This Row],[Line Description]]&lt;&gt;"",Table1[[#This Row],[Line Description]],"")</f>
        <v/>
      </c>
      <c r="AV1919" s="46" t="str">
        <f>IF(Table1[[#This Row],[Cur_Amount Debit]]&gt;0,ROUND(Table1[[#This Row],[Cur_Amount Debit]],2),"")</f>
        <v/>
      </c>
      <c r="AW1919" s="46" t="str">
        <f>IF(Table1[[#This Row],[Cur_Amount Credit]]&gt;0,ROUND(Table1[[#This Row],[Cur_Amount Credit]],2),"")</f>
        <v/>
      </c>
      <c r="AX1919" s="46" t="str">
        <f>LEFT(Table1[[#This Row],[Cur]],3)</f>
        <v/>
      </c>
      <c r="AY1919" s="59"/>
      <c r="AZ1919" s="46"/>
      <c r="BA1919" s="46" t="str">
        <f>IF(Table1[[#This Row],[Cur]]&lt;&gt;"",IF(Table1[[#This Row],[Cur]]="USD","",ExchangeRate),"")</f>
        <v/>
      </c>
      <c r="BB1919" s="46" t="str">
        <f>IF(Table1[[#This Row],[Grant]]&lt;&gt;"",VLOOKUP(Table1[[#This Row],[Grant]],Grants!B:D,3),"")</f>
        <v/>
      </c>
      <c r="BC1919" s="46" t="str">
        <f>TRIM(Table1[[#This Row],[Vendor ID]])</f>
        <v/>
      </c>
      <c r="BD1919">
        <f>IF(Table1[[#This Row],[Reference Number]]=Q1918,BD1918,BD1918+1)</f>
        <v>0</v>
      </c>
    </row>
    <row r="1920" spans="1:56" ht="11.25" customHeight="1" x14ac:dyDescent="0.25">
      <c r="A1920" s="1"/>
      <c r="B1920" s="88" t="str">
        <f>IF(Table1[[#This Row],[Posting Date]]&lt;&gt;"",IF(Table1[[#This Row],[Reference Number]]=Q1919,B1919+1,1),"")</f>
        <v/>
      </c>
      <c r="C1920" s="61"/>
      <c r="D1920" s="61"/>
      <c r="E1920" s="138"/>
      <c r="F1920" s="141" t="str">
        <f>IFERROR(IF(VLOOKUP(Table1[[#This Row],[Budget Code Description]],Dimentions!$X$6:$AC$139,2,FALSE)="","",VLOOKUP(Table1[[#This Row],[Budget Code Description]],Dimentions!$X$6:$AC$139,2,FALSE)),"")</f>
        <v/>
      </c>
      <c r="G1920" s="141"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1" t="str">
        <f>IFERROR(VLOOKUP(Table1[[#This Row],[Budget Code Description]],Table6[#All],8,FALSE),"")</f>
        <v/>
      </c>
      <c r="L1920" s="63"/>
      <c r="M1920" s="65" t="str">
        <f>IFERROR(VLOOKUP(Table1[[#This Row],[Staff ID]],Table2[],2,FALSE),"")</f>
        <v/>
      </c>
      <c r="N1920" s="209" t="str">
        <f>IFERROR(IF(VLOOKUP(Table1[[#This Row],[Budget Code Description]],Dimentions!$X$6:$AC$134,4,FALSE)="","",VLOOKUP(Table1[[#This Row],[Budget Code Description]],Dimentions!$X$6:$AC$134,4,FALSE)),"")</f>
        <v/>
      </c>
      <c r="O1920" s="65" t="str">
        <f>IFERROR(VLOOKUP(Table1[[#This Row],[Vendor ID]],Table549[],2,FALSE),"")</f>
        <v/>
      </c>
      <c r="P1920" s="63"/>
      <c r="Q1920" s="141" t="str">
        <f>IF(Table1[[#This Row],[Posting Date]]&lt;&gt;"",$D$9,"")</f>
        <v/>
      </c>
      <c r="R1920" s="157" t="str">
        <f>IF(Table1[[#This Row],[Posting Date]]&lt;&gt;"",$D$10,"")</f>
        <v/>
      </c>
      <c r="S1920" s="66"/>
      <c r="T1920" s="63"/>
      <c r="U1920" s="67"/>
      <c r="V1920" s="67"/>
      <c r="W1920" s="67" t="str">
        <f t="shared" si="34"/>
        <v/>
      </c>
      <c r="X1920" s="159" t="str">
        <f>IF(E1920="","",(IF(Table1[[#This Row],[Cur]]="USD",Table1[[#This Row],[Cur_Amount Debit]],Table1[[#This Row],[Cur_Amount Debit]]/Table1[[#This Row],[Exchange Rate]])))</f>
        <v/>
      </c>
      <c r="Y1920" s="159" t="str">
        <f>IF(E1920="","",(IF(Table1[[#This Row],[Cur]]="USD",Table1[[#This Row],[Cur_Amount Credit]],Table1[[#This Row],[Cur_Amount Credit]]/ExchangeRate)))</f>
        <v/>
      </c>
      <c r="Z1920" s="201" t="str">
        <f>IF(E1920="","",(Table1[[#This Row],[Debit USD]]-Table1[[#This Row],[Credit USD]]))</f>
        <v/>
      </c>
      <c r="AA1920" s="226"/>
      <c r="AB1920" s="255"/>
      <c r="AC1920" s="1"/>
      <c r="AD1920" s="15"/>
      <c r="AE1920" s="15" t="str">
        <f>IF(AND(OR(Table1[[#This Row],[Account]]="15030",Table1[[#This Row],[Account]]="15035",Table1[[#This Row],[Account]]="20150"),Table1[[#This Row],[Vendor ID]]=""),1,"")</f>
        <v/>
      </c>
      <c r="AF1920" s="15"/>
      <c r="AG1920" s="15"/>
      <c r="AH1920" s="15"/>
      <c r="AI1920" s="46" t="str">
        <f>IF(Table1[[#This Row],[Posting Date]]&lt;&gt;"","GJ-"&amp;CountryID,"")</f>
        <v/>
      </c>
      <c r="AJ1920" s="59" t="str">
        <f>IF(Table1[[#This Row],[Posting Date]]&lt;&gt;"",Table1[[#This Row],[Posting Date]],"")</f>
        <v/>
      </c>
      <c r="AK1920" s="46"/>
      <c r="AL1920" s="46" t="str">
        <f>IF(Table1[[#This Row],[Description]]&lt;&gt;"",Table1[[#This Row],[Description]],"")</f>
        <v/>
      </c>
      <c r="AM1920" s="46" t="str">
        <f>IF(Table1[[#This Row],[Posting Date]]&lt;&gt;"",Table1[[#This Row],[Reference Number]],"")</f>
        <v/>
      </c>
      <c r="AN1920" s="46" t="str">
        <f>TRIM(Table1[[#This Row],[Line '#]])</f>
        <v/>
      </c>
      <c r="AO1920" s="46" t="str">
        <f>TRIM(Table1[[#This Row],[Account]])</f>
        <v/>
      </c>
      <c r="AP1920" s="46" t="str">
        <f>IF(Table1[[#This Row],[Posting Date]]&lt;&gt;"",$D$5,"")</f>
        <v/>
      </c>
      <c r="AQ1920" s="46" t="str">
        <f>TRIM(Table1[[#This Row],[Departments-Prgrams]])</f>
        <v/>
      </c>
      <c r="AR1920" s="46" t="str">
        <f>TRIM(Table1[[#This Row],[Grant]])</f>
        <v/>
      </c>
      <c r="AS1920" s="46" t="str">
        <f>TRIM(Table1[[#This Row],[Staff ID]])</f>
        <v/>
      </c>
      <c r="AT1920" s="46" t="str">
        <f>IF(TRIM(Table1[[#This Row],[Budget Code]])=0,"",TRIM(Table1[[#This Row],[Budget Code]]))</f>
        <v/>
      </c>
      <c r="AU1920" s="46" t="str">
        <f>IF(Table1[[#This Row],[Line Description]]&lt;&gt;"",Table1[[#This Row],[Line Description]],"")</f>
        <v/>
      </c>
      <c r="AV1920" s="46" t="str">
        <f>IF(Table1[[#This Row],[Cur_Amount Debit]]&gt;0,ROUND(Table1[[#This Row],[Cur_Amount Debit]],2),"")</f>
        <v/>
      </c>
      <c r="AW1920" s="46" t="str">
        <f>IF(Table1[[#This Row],[Cur_Amount Credit]]&gt;0,ROUND(Table1[[#This Row],[Cur_Amount Credit]],2),"")</f>
        <v/>
      </c>
      <c r="AX1920" s="46" t="str">
        <f>LEFT(Table1[[#This Row],[Cur]],3)</f>
        <v/>
      </c>
      <c r="AY1920" s="59"/>
      <c r="AZ1920" s="46"/>
      <c r="BA1920" s="46" t="str">
        <f>IF(Table1[[#This Row],[Cur]]&lt;&gt;"",IF(Table1[[#This Row],[Cur]]="USD","",ExchangeRate),"")</f>
        <v/>
      </c>
      <c r="BB1920" s="46" t="str">
        <f>IF(Table1[[#This Row],[Grant]]&lt;&gt;"",VLOOKUP(Table1[[#This Row],[Grant]],Grants!B:D,3),"")</f>
        <v/>
      </c>
      <c r="BC1920" s="46" t="str">
        <f>TRIM(Table1[[#This Row],[Vendor ID]])</f>
        <v/>
      </c>
      <c r="BD1920">
        <f>IF(Table1[[#This Row],[Reference Number]]=Q1919,BD1919,BD1919+1)</f>
        <v>0</v>
      </c>
    </row>
    <row r="1921" spans="1:56" ht="11.25" customHeight="1" x14ac:dyDescent="0.25">
      <c r="A1921" s="1"/>
      <c r="B1921" s="88" t="str">
        <f>IF(Table1[[#This Row],[Posting Date]]&lt;&gt;"",IF(Table1[[#This Row],[Reference Number]]=Q1920,B1920+1,1),"")</f>
        <v/>
      </c>
      <c r="C1921" s="61"/>
      <c r="D1921" s="61"/>
      <c r="E1921" s="138"/>
      <c r="F1921" s="141" t="str">
        <f>IFERROR(IF(VLOOKUP(Table1[[#This Row],[Budget Code Description]],Dimentions!$X$6:$AC$139,2,FALSE)="","",VLOOKUP(Table1[[#This Row],[Budget Code Description]],Dimentions!$X$6:$AC$139,2,FALSE)),"")</f>
        <v/>
      </c>
      <c r="G1921" s="141"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1" t="str">
        <f>IFERROR(VLOOKUP(Table1[[#This Row],[Budget Code Description]],Table6[#All],8,FALSE),"")</f>
        <v/>
      </c>
      <c r="L1921" s="63"/>
      <c r="M1921" s="65" t="str">
        <f>IFERROR(VLOOKUP(Table1[[#This Row],[Staff ID]],Table2[],2,FALSE),"")</f>
        <v/>
      </c>
      <c r="N1921" s="209" t="str">
        <f>IFERROR(IF(VLOOKUP(Table1[[#This Row],[Budget Code Description]],Dimentions!$X$6:$AC$134,4,FALSE)="","",VLOOKUP(Table1[[#This Row],[Budget Code Description]],Dimentions!$X$6:$AC$134,4,FALSE)),"")</f>
        <v/>
      </c>
      <c r="O1921" s="65" t="str">
        <f>IFERROR(VLOOKUP(Table1[[#This Row],[Vendor ID]],Table549[],2,FALSE),"")</f>
        <v/>
      </c>
      <c r="P1921" s="63"/>
      <c r="Q1921" s="141" t="str">
        <f>IF(Table1[[#This Row],[Posting Date]]&lt;&gt;"",$D$9,"")</f>
        <v/>
      </c>
      <c r="R1921" s="157" t="str">
        <f>IF(Table1[[#This Row],[Posting Date]]&lt;&gt;"",$D$10,"")</f>
        <v/>
      </c>
      <c r="S1921" s="66"/>
      <c r="T1921" s="63"/>
      <c r="U1921" s="67"/>
      <c r="V1921" s="67"/>
      <c r="W1921" s="67" t="str">
        <f t="shared" si="34"/>
        <v/>
      </c>
      <c r="X1921" s="159" t="str">
        <f>IF(E1921="","",(IF(Table1[[#This Row],[Cur]]="USD",Table1[[#This Row],[Cur_Amount Debit]],Table1[[#This Row],[Cur_Amount Debit]]/Table1[[#This Row],[Exchange Rate]])))</f>
        <v/>
      </c>
      <c r="Y1921" s="159" t="str">
        <f>IF(E1921="","",(IF(Table1[[#This Row],[Cur]]="USD",Table1[[#This Row],[Cur_Amount Credit]],Table1[[#This Row],[Cur_Amount Credit]]/ExchangeRate)))</f>
        <v/>
      </c>
      <c r="Z1921" s="201" t="str">
        <f>IF(E1921="","",(Table1[[#This Row],[Debit USD]]-Table1[[#This Row],[Credit USD]]))</f>
        <v/>
      </c>
      <c r="AA1921" s="226"/>
      <c r="AB1921" s="255"/>
      <c r="AC1921" s="1"/>
      <c r="AD1921" s="15"/>
      <c r="AE1921" s="15" t="str">
        <f>IF(AND(OR(Table1[[#This Row],[Account]]="15030",Table1[[#This Row],[Account]]="15035",Table1[[#This Row],[Account]]="20150"),Table1[[#This Row],[Vendor ID]]=""),1,"")</f>
        <v/>
      </c>
      <c r="AF1921" s="15"/>
      <c r="AG1921" s="15"/>
      <c r="AH1921" s="15"/>
      <c r="AI1921" s="46" t="str">
        <f>IF(Table1[[#This Row],[Posting Date]]&lt;&gt;"","GJ-"&amp;CountryID,"")</f>
        <v/>
      </c>
      <c r="AJ1921" s="59" t="str">
        <f>IF(Table1[[#This Row],[Posting Date]]&lt;&gt;"",Table1[[#This Row],[Posting Date]],"")</f>
        <v/>
      </c>
      <c r="AK1921" s="46"/>
      <c r="AL1921" s="46" t="str">
        <f>IF(Table1[[#This Row],[Description]]&lt;&gt;"",Table1[[#This Row],[Description]],"")</f>
        <v/>
      </c>
      <c r="AM1921" s="46" t="str">
        <f>IF(Table1[[#This Row],[Posting Date]]&lt;&gt;"",Table1[[#This Row],[Reference Number]],"")</f>
        <v/>
      </c>
      <c r="AN1921" s="46" t="str">
        <f>TRIM(Table1[[#This Row],[Line '#]])</f>
        <v/>
      </c>
      <c r="AO1921" s="46" t="str">
        <f>TRIM(Table1[[#This Row],[Account]])</f>
        <v/>
      </c>
      <c r="AP1921" s="46" t="str">
        <f>IF(Table1[[#This Row],[Posting Date]]&lt;&gt;"",$D$5,"")</f>
        <v/>
      </c>
      <c r="AQ1921" s="46" t="str">
        <f>TRIM(Table1[[#This Row],[Departments-Prgrams]])</f>
        <v/>
      </c>
      <c r="AR1921" s="46" t="str">
        <f>TRIM(Table1[[#This Row],[Grant]])</f>
        <v/>
      </c>
      <c r="AS1921" s="46" t="str">
        <f>TRIM(Table1[[#This Row],[Staff ID]])</f>
        <v/>
      </c>
      <c r="AT1921" s="46" t="str">
        <f>IF(TRIM(Table1[[#This Row],[Budget Code]])=0,"",TRIM(Table1[[#This Row],[Budget Code]]))</f>
        <v/>
      </c>
      <c r="AU1921" s="46" t="str">
        <f>IF(Table1[[#This Row],[Line Description]]&lt;&gt;"",Table1[[#This Row],[Line Description]],"")</f>
        <v/>
      </c>
      <c r="AV1921" s="46" t="str">
        <f>IF(Table1[[#This Row],[Cur_Amount Debit]]&gt;0,ROUND(Table1[[#This Row],[Cur_Amount Debit]],2),"")</f>
        <v/>
      </c>
      <c r="AW1921" s="46" t="str">
        <f>IF(Table1[[#This Row],[Cur_Amount Credit]]&gt;0,ROUND(Table1[[#This Row],[Cur_Amount Credit]],2),"")</f>
        <v/>
      </c>
      <c r="AX1921" s="46" t="str">
        <f>LEFT(Table1[[#This Row],[Cur]],3)</f>
        <v/>
      </c>
      <c r="AY1921" s="59"/>
      <c r="AZ1921" s="46"/>
      <c r="BA1921" s="46" t="str">
        <f>IF(Table1[[#This Row],[Cur]]&lt;&gt;"",IF(Table1[[#This Row],[Cur]]="USD","",ExchangeRate),"")</f>
        <v/>
      </c>
      <c r="BB1921" s="46" t="str">
        <f>IF(Table1[[#This Row],[Grant]]&lt;&gt;"",VLOOKUP(Table1[[#This Row],[Grant]],Grants!B:D,3),"")</f>
        <v/>
      </c>
      <c r="BC1921" s="46" t="str">
        <f>TRIM(Table1[[#This Row],[Vendor ID]])</f>
        <v/>
      </c>
      <c r="BD1921">
        <f>IF(Table1[[#This Row],[Reference Number]]=Q1920,BD1920,BD1920+1)</f>
        <v>0</v>
      </c>
    </row>
    <row r="1922" spans="1:56" ht="11.25" customHeight="1" x14ac:dyDescent="0.25">
      <c r="A1922" s="1"/>
      <c r="B1922" s="88" t="str">
        <f>IF(Table1[[#This Row],[Posting Date]]&lt;&gt;"",IF(Table1[[#This Row],[Reference Number]]=Q1921,B1921+1,1),"")</f>
        <v/>
      </c>
      <c r="C1922" s="61"/>
      <c r="D1922" s="61"/>
      <c r="E1922" s="138"/>
      <c r="F1922" s="141" t="str">
        <f>IFERROR(IF(VLOOKUP(Table1[[#This Row],[Budget Code Description]],Dimentions!$X$6:$AC$139,2,FALSE)="","",VLOOKUP(Table1[[#This Row],[Budget Code Description]],Dimentions!$X$6:$AC$139,2,FALSE)),"")</f>
        <v/>
      </c>
      <c r="G1922" s="141"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1" t="str">
        <f>IFERROR(VLOOKUP(Table1[[#This Row],[Budget Code Description]],Table6[#All],8,FALSE),"")</f>
        <v/>
      </c>
      <c r="L1922" s="63"/>
      <c r="M1922" s="65" t="str">
        <f>IFERROR(VLOOKUP(Table1[[#This Row],[Staff ID]],Table2[],2,FALSE),"")</f>
        <v/>
      </c>
      <c r="N1922" s="209" t="str">
        <f>IFERROR(IF(VLOOKUP(Table1[[#This Row],[Budget Code Description]],Dimentions!$X$6:$AC$134,4,FALSE)="","",VLOOKUP(Table1[[#This Row],[Budget Code Description]],Dimentions!$X$6:$AC$134,4,FALSE)),"")</f>
        <v/>
      </c>
      <c r="O1922" s="65" t="str">
        <f>IFERROR(VLOOKUP(Table1[[#This Row],[Vendor ID]],Table549[],2,FALSE),"")</f>
        <v/>
      </c>
      <c r="P1922" s="63"/>
      <c r="Q1922" s="141" t="str">
        <f>IF(Table1[[#This Row],[Posting Date]]&lt;&gt;"",$D$9,"")</f>
        <v/>
      </c>
      <c r="R1922" s="157" t="str">
        <f>IF(Table1[[#This Row],[Posting Date]]&lt;&gt;"",$D$10,"")</f>
        <v/>
      </c>
      <c r="S1922" s="66"/>
      <c r="T1922" s="63"/>
      <c r="U1922" s="67"/>
      <c r="V1922" s="67"/>
      <c r="W1922" s="67" t="str">
        <f t="shared" si="34"/>
        <v/>
      </c>
      <c r="X1922" s="159" t="str">
        <f>IF(E1922="","",(IF(Table1[[#This Row],[Cur]]="USD",Table1[[#This Row],[Cur_Amount Debit]],Table1[[#This Row],[Cur_Amount Debit]]/Table1[[#This Row],[Exchange Rate]])))</f>
        <v/>
      </c>
      <c r="Y1922" s="159" t="str">
        <f>IF(E1922="","",(IF(Table1[[#This Row],[Cur]]="USD",Table1[[#This Row],[Cur_Amount Credit]],Table1[[#This Row],[Cur_Amount Credit]]/ExchangeRate)))</f>
        <v/>
      </c>
      <c r="Z1922" s="201" t="str">
        <f>IF(E1922="","",(Table1[[#This Row],[Debit USD]]-Table1[[#This Row],[Credit USD]]))</f>
        <v/>
      </c>
      <c r="AA1922" s="226"/>
      <c r="AB1922" s="255"/>
      <c r="AC1922" s="1"/>
      <c r="AD1922" s="15"/>
      <c r="AE1922" s="15" t="str">
        <f>IF(AND(OR(Table1[[#This Row],[Account]]="15030",Table1[[#This Row],[Account]]="15035",Table1[[#This Row],[Account]]="20150"),Table1[[#This Row],[Vendor ID]]=""),1,"")</f>
        <v/>
      </c>
      <c r="AF1922" s="15"/>
      <c r="AG1922" s="15"/>
      <c r="AH1922" s="15"/>
      <c r="AI1922" s="46" t="str">
        <f>IF(Table1[[#This Row],[Posting Date]]&lt;&gt;"","GJ-"&amp;CountryID,"")</f>
        <v/>
      </c>
      <c r="AJ1922" s="59" t="str">
        <f>IF(Table1[[#This Row],[Posting Date]]&lt;&gt;"",Table1[[#This Row],[Posting Date]],"")</f>
        <v/>
      </c>
      <c r="AK1922" s="46"/>
      <c r="AL1922" s="46" t="str">
        <f>IF(Table1[[#This Row],[Description]]&lt;&gt;"",Table1[[#This Row],[Description]],"")</f>
        <v/>
      </c>
      <c r="AM1922" s="46" t="str">
        <f>IF(Table1[[#This Row],[Posting Date]]&lt;&gt;"",Table1[[#This Row],[Reference Number]],"")</f>
        <v/>
      </c>
      <c r="AN1922" s="46" t="str">
        <f>TRIM(Table1[[#This Row],[Line '#]])</f>
        <v/>
      </c>
      <c r="AO1922" s="46" t="str">
        <f>TRIM(Table1[[#This Row],[Account]])</f>
        <v/>
      </c>
      <c r="AP1922" s="46" t="str">
        <f>IF(Table1[[#This Row],[Posting Date]]&lt;&gt;"",$D$5,"")</f>
        <v/>
      </c>
      <c r="AQ1922" s="46" t="str">
        <f>TRIM(Table1[[#This Row],[Departments-Prgrams]])</f>
        <v/>
      </c>
      <c r="AR1922" s="46" t="str">
        <f>TRIM(Table1[[#This Row],[Grant]])</f>
        <v/>
      </c>
      <c r="AS1922" s="46" t="str">
        <f>TRIM(Table1[[#This Row],[Staff ID]])</f>
        <v/>
      </c>
      <c r="AT1922" s="46" t="str">
        <f>IF(TRIM(Table1[[#This Row],[Budget Code]])=0,"",TRIM(Table1[[#This Row],[Budget Code]]))</f>
        <v/>
      </c>
      <c r="AU1922" s="46" t="str">
        <f>IF(Table1[[#This Row],[Line Description]]&lt;&gt;"",Table1[[#This Row],[Line Description]],"")</f>
        <v/>
      </c>
      <c r="AV1922" s="46" t="str">
        <f>IF(Table1[[#This Row],[Cur_Amount Debit]]&gt;0,ROUND(Table1[[#This Row],[Cur_Amount Debit]],2),"")</f>
        <v/>
      </c>
      <c r="AW1922" s="46" t="str">
        <f>IF(Table1[[#This Row],[Cur_Amount Credit]]&gt;0,ROUND(Table1[[#This Row],[Cur_Amount Credit]],2),"")</f>
        <v/>
      </c>
      <c r="AX1922" s="46" t="str">
        <f>LEFT(Table1[[#This Row],[Cur]],3)</f>
        <v/>
      </c>
      <c r="AY1922" s="59"/>
      <c r="AZ1922" s="46"/>
      <c r="BA1922" s="46" t="str">
        <f>IF(Table1[[#This Row],[Cur]]&lt;&gt;"",IF(Table1[[#This Row],[Cur]]="USD","",ExchangeRate),"")</f>
        <v/>
      </c>
      <c r="BB1922" s="46" t="str">
        <f>IF(Table1[[#This Row],[Grant]]&lt;&gt;"",VLOOKUP(Table1[[#This Row],[Grant]],Grants!B:D,3),"")</f>
        <v/>
      </c>
      <c r="BC1922" s="46" t="str">
        <f>TRIM(Table1[[#This Row],[Vendor ID]])</f>
        <v/>
      </c>
      <c r="BD1922">
        <f>IF(Table1[[#This Row],[Reference Number]]=Q1921,BD1921,BD1921+1)</f>
        <v>0</v>
      </c>
    </row>
    <row r="1923" spans="1:56" ht="11.25" customHeight="1" x14ac:dyDescent="0.25">
      <c r="A1923" s="1"/>
      <c r="B1923" s="88" t="str">
        <f>IF(Table1[[#This Row],[Posting Date]]&lt;&gt;"",IF(Table1[[#This Row],[Reference Number]]=Q1922,B1922+1,1),"")</f>
        <v/>
      </c>
      <c r="C1923" s="61"/>
      <c r="D1923" s="61"/>
      <c r="E1923" s="138"/>
      <c r="F1923" s="141" t="str">
        <f>IFERROR(IF(VLOOKUP(Table1[[#This Row],[Budget Code Description]],Dimentions!$X$6:$AC$139,2,FALSE)="","",VLOOKUP(Table1[[#This Row],[Budget Code Description]],Dimentions!$X$6:$AC$139,2,FALSE)),"")</f>
        <v/>
      </c>
      <c r="G1923" s="141"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1" t="str">
        <f>IFERROR(VLOOKUP(Table1[[#This Row],[Budget Code Description]],Table6[#All],8,FALSE),"")</f>
        <v/>
      </c>
      <c r="L1923" s="63"/>
      <c r="M1923" s="65" t="str">
        <f>IFERROR(VLOOKUP(Table1[[#This Row],[Staff ID]],Table2[],2,FALSE),"")</f>
        <v/>
      </c>
      <c r="N1923" s="209" t="str">
        <f>IFERROR(IF(VLOOKUP(Table1[[#This Row],[Budget Code Description]],Dimentions!$X$6:$AC$134,4,FALSE)="","",VLOOKUP(Table1[[#This Row],[Budget Code Description]],Dimentions!$X$6:$AC$134,4,FALSE)),"")</f>
        <v/>
      </c>
      <c r="O1923" s="65" t="str">
        <f>IFERROR(VLOOKUP(Table1[[#This Row],[Vendor ID]],Table549[],2,FALSE),"")</f>
        <v/>
      </c>
      <c r="P1923" s="63"/>
      <c r="Q1923" s="141" t="str">
        <f>IF(Table1[[#This Row],[Posting Date]]&lt;&gt;"",$D$9,"")</f>
        <v/>
      </c>
      <c r="R1923" s="157" t="str">
        <f>IF(Table1[[#This Row],[Posting Date]]&lt;&gt;"",$D$10,"")</f>
        <v/>
      </c>
      <c r="S1923" s="66"/>
      <c r="T1923" s="63"/>
      <c r="U1923" s="67"/>
      <c r="V1923" s="67"/>
      <c r="W1923" s="67" t="str">
        <f t="shared" si="34"/>
        <v/>
      </c>
      <c r="X1923" s="159" t="str">
        <f>IF(E1923="","",(IF(Table1[[#This Row],[Cur]]="USD",Table1[[#This Row],[Cur_Amount Debit]],Table1[[#This Row],[Cur_Amount Debit]]/Table1[[#This Row],[Exchange Rate]])))</f>
        <v/>
      </c>
      <c r="Y1923" s="159" t="str">
        <f>IF(E1923="","",(IF(Table1[[#This Row],[Cur]]="USD",Table1[[#This Row],[Cur_Amount Credit]],Table1[[#This Row],[Cur_Amount Credit]]/ExchangeRate)))</f>
        <v/>
      </c>
      <c r="Z1923" s="201" t="str">
        <f>IF(E1923="","",(Table1[[#This Row],[Debit USD]]-Table1[[#This Row],[Credit USD]]))</f>
        <v/>
      </c>
      <c r="AA1923" s="226"/>
      <c r="AB1923" s="255"/>
      <c r="AC1923" s="1"/>
      <c r="AD1923" s="15"/>
      <c r="AE1923" s="15" t="str">
        <f>IF(AND(OR(Table1[[#This Row],[Account]]="15030",Table1[[#This Row],[Account]]="15035",Table1[[#This Row],[Account]]="20150"),Table1[[#This Row],[Vendor ID]]=""),1,"")</f>
        <v/>
      </c>
      <c r="AF1923" s="15"/>
      <c r="AG1923" s="15"/>
      <c r="AH1923" s="15"/>
      <c r="AI1923" s="46" t="str">
        <f>IF(Table1[[#This Row],[Posting Date]]&lt;&gt;"","GJ-"&amp;CountryID,"")</f>
        <v/>
      </c>
      <c r="AJ1923" s="59" t="str">
        <f>IF(Table1[[#This Row],[Posting Date]]&lt;&gt;"",Table1[[#This Row],[Posting Date]],"")</f>
        <v/>
      </c>
      <c r="AK1923" s="46"/>
      <c r="AL1923" s="46" t="str">
        <f>IF(Table1[[#This Row],[Description]]&lt;&gt;"",Table1[[#This Row],[Description]],"")</f>
        <v/>
      </c>
      <c r="AM1923" s="46" t="str">
        <f>IF(Table1[[#This Row],[Posting Date]]&lt;&gt;"",Table1[[#This Row],[Reference Number]],"")</f>
        <v/>
      </c>
      <c r="AN1923" s="46" t="str">
        <f>TRIM(Table1[[#This Row],[Line '#]])</f>
        <v/>
      </c>
      <c r="AO1923" s="46" t="str">
        <f>TRIM(Table1[[#This Row],[Account]])</f>
        <v/>
      </c>
      <c r="AP1923" s="46" t="str">
        <f>IF(Table1[[#This Row],[Posting Date]]&lt;&gt;"",$D$5,"")</f>
        <v/>
      </c>
      <c r="AQ1923" s="46" t="str">
        <f>TRIM(Table1[[#This Row],[Departments-Prgrams]])</f>
        <v/>
      </c>
      <c r="AR1923" s="46" t="str">
        <f>TRIM(Table1[[#This Row],[Grant]])</f>
        <v/>
      </c>
      <c r="AS1923" s="46" t="str">
        <f>TRIM(Table1[[#This Row],[Staff ID]])</f>
        <v/>
      </c>
      <c r="AT1923" s="46" t="str">
        <f>IF(TRIM(Table1[[#This Row],[Budget Code]])=0,"",TRIM(Table1[[#This Row],[Budget Code]]))</f>
        <v/>
      </c>
      <c r="AU1923" s="46" t="str">
        <f>IF(Table1[[#This Row],[Line Description]]&lt;&gt;"",Table1[[#This Row],[Line Description]],"")</f>
        <v/>
      </c>
      <c r="AV1923" s="46" t="str">
        <f>IF(Table1[[#This Row],[Cur_Amount Debit]]&gt;0,ROUND(Table1[[#This Row],[Cur_Amount Debit]],2),"")</f>
        <v/>
      </c>
      <c r="AW1923" s="46" t="str">
        <f>IF(Table1[[#This Row],[Cur_Amount Credit]]&gt;0,ROUND(Table1[[#This Row],[Cur_Amount Credit]],2),"")</f>
        <v/>
      </c>
      <c r="AX1923" s="46" t="str">
        <f>LEFT(Table1[[#This Row],[Cur]],3)</f>
        <v/>
      </c>
      <c r="AY1923" s="59"/>
      <c r="AZ1923" s="46"/>
      <c r="BA1923" s="46" t="str">
        <f>IF(Table1[[#This Row],[Cur]]&lt;&gt;"",IF(Table1[[#This Row],[Cur]]="USD","",ExchangeRate),"")</f>
        <v/>
      </c>
      <c r="BB1923" s="46" t="str">
        <f>IF(Table1[[#This Row],[Grant]]&lt;&gt;"",VLOOKUP(Table1[[#This Row],[Grant]],Grants!B:D,3),"")</f>
        <v/>
      </c>
      <c r="BC1923" s="46" t="str">
        <f>TRIM(Table1[[#This Row],[Vendor ID]])</f>
        <v/>
      </c>
      <c r="BD1923">
        <f>IF(Table1[[#This Row],[Reference Number]]=Q1922,BD1922,BD1922+1)</f>
        <v>0</v>
      </c>
    </row>
    <row r="1924" spans="1:56" ht="11.25" customHeight="1" x14ac:dyDescent="0.25">
      <c r="A1924" s="1"/>
      <c r="B1924" s="88" t="str">
        <f>IF(Table1[[#This Row],[Posting Date]]&lt;&gt;"",IF(Table1[[#This Row],[Reference Number]]=Q1923,B1923+1,1),"")</f>
        <v/>
      </c>
      <c r="C1924" s="61"/>
      <c r="D1924" s="61"/>
      <c r="E1924" s="138"/>
      <c r="F1924" s="141" t="str">
        <f>IFERROR(IF(VLOOKUP(Table1[[#This Row],[Budget Code Description]],Dimentions!$X$6:$AC$139,2,FALSE)="","",VLOOKUP(Table1[[#This Row],[Budget Code Description]],Dimentions!$X$6:$AC$139,2,FALSE)),"")</f>
        <v/>
      </c>
      <c r="G1924" s="141"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1" t="str">
        <f>IFERROR(VLOOKUP(Table1[[#This Row],[Budget Code Description]],Table6[#All],8,FALSE),"")</f>
        <v/>
      </c>
      <c r="L1924" s="63"/>
      <c r="M1924" s="65" t="str">
        <f>IFERROR(VLOOKUP(Table1[[#This Row],[Staff ID]],Table2[],2,FALSE),"")</f>
        <v/>
      </c>
      <c r="N1924" s="209" t="str">
        <f>IFERROR(IF(VLOOKUP(Table1[[#This Row],[Budget Code Description]],Dimentions!$X$6:$AC$134,4,FALSE)="","",VLOOKUP(Table1[[#This Row],[Budget Code Description]],Dimentions!$X$6:$AC$134,4,FALSE)),"")</f>
        <v/>
      </c>
      <c r="O1924" s="65" t="str">
        <f>IFERROR(VLOOKUP(Table1[[#This Row],[Vendor ID]],Table549[],2,FALSE),"")</f>
        <v/>
      </c>
      <c r="P1924" s="63"/>
      <c r="Q1924" s="141" t="str">
        <f>IF(Table1[[#This Row],[Posting Date]]&lt;&gt;"",$D$9,"")</f>
        <v/>
      </c>
      <c r="R1924" s="157" t="str">
        <f>IF(Table1[[#This Row],[Posting Date]]&lt;&gt;"",$D$10,"")</f>
        <v/>
      </c>
      <c r="S1924" s="66"/>
      <c r="T1924" s="63"/>
      <c r="U1924" s="67"/>
      <c r="V1924" s="67"/>
      <c r="W1924" s="67" t="str">
        <f t="shared" si="34"/>
        <v/>
      </c>
      <c r="X1924" s="159" t="str">
        <f>IF(E1924="","",(IF(Table1[[#This Row],[Cur]]="USD",Table1[[#This Row],[Cur_Amount Debit]],Table1[[#This Row],[Cur_Amount Debit]]/Table1[[#This Row],[Exchange Rate]])))</f>
        <v/>
      </c>
      <c r="Y1924" s="159" t="str">
        <f>IF(E1924="","",(IF(Table1[[#This Row],[Cur]]="USD",Table1[[#This Row],[Cur_Amount Credit]],Table1[[#This Row],[Cur_Amount Credit]]/ExchangeRate)))</f>
        <v/>
      </c>
      <c r="Z1924" s="201" t="str">
        <f>IF(E1924="","",(Table1[[#This Row],[Debit USD]]-Table1[[#This Row],[Credit USD]]))</f>
        <v/>
      </c>
      <c r="AA1924" s="226"/>
      <c r="AB1924" s="255"/>
      <c r="AC1924" s="1"/>
      <c r="AD1924" s="15"/>
      <c r="AE1924" s="15" t="str">
        <f>IF(AND(OR(Table1[[#This Row],[Account]]="15030",Table1[[#This Row],[Account]]="15035",Table1[[#This Row],[Account]]="20150"),Table1[[#This Row],[Vendor ID]]=""),1,"")</f>
        <v/>
      </c>
      <c r="AF1924" s="15"/>
      <c r="AG1924" s="15"/>
      <c r="AH1924" s="15"/>
      <c r="AI1924" s="46" t="str">
        <f>IF(Table1[[#This Row],[Posting Date]]&lt;&gt;"","GJ-"&amp;CountryID,"")</f>
        <v/>
      </c>
      <c r="AJ1924" s="59" t="str">
        <f>IF(Table1[[#This Row],[Posting Date]]&lt;&gt;"",Table1[[#This Row],[Posting Date]],"")</f>
        <v/>
      </c>
      <c r="AK1924" s="46"/>
      <c r="AL1924" s="46" t="str">
        <f>IF(Table1[[#This Row],[Description]]&lt;&gt;"",Table1[[#This Row],[Description]],"")</f>
        <v/>
      </c>
      <c r="AM1924" s="46" t="str">
        <f>IF(Table1[[#This Row],[Posting Date]]&lt;&gt;"",Table1[[#This Row],[Reference Number]],"")</f>
        <v/>
      </c>
      <c r="AN1924" s="46" t="str">
        <f>TRIM(Table1[[#This Row],[Line '#]])</f>
        <v/>
      </c>
      <c r="AO1924" s="46" t="str">
        <f>TRIM(Table1[[#This Row],[Account]])</f>
        <v/>
      </c>
      <c r="AP1924" s="46" t="str">
        <f>IF(Table1[[#This Row],[Posting Date]]&lt;&gt;"",$D$5,"")</f>
        <v/>
      </c>
      <c r="AQ1924" s="46" t="str">
        <f>TRIM(Table1[[#This Row],[Departments-Prgrams]])</f>
        <v/>
      </c>
      <c r="AR1924" s="46" t="str">
        <f>TRIM(Table1[[#This Row],[Grant]])</f>
        <v/>
      </c>
      <c r="AS1924" s="46" t="str">
        <f>TRIM(Table1[[#This Row],[Staff ID]])</f>
        <v/>
      </c>
      <c r="AT1924" s="46" t="str">
        <f>IF(TRIM(Table1[[#This Row],[Budget Code]])=0,"",TRIM(Table1[[#This Row],[Budget Code]]))</f>
        <v/>
      </c>
      <c r="AU1924" s="46" t="str">
        <f>IF(Table1[[#This Row],[Line Description]]&lt;&gt;"",Table1[[#This Row],[Line Description]],"")</f>
        <v/>
      </c>
      <c r="AV1924" s="46" t="str">
        <f>IF(Table1[[#This Row],[Cur_Amount Debit]]&gt;0,ROUND(Table1[[#This Row],[Cur_Amount Debit]],2),"")</f>
        <v/>
      </c>
      <c r="AW1924" s="46" t="str">
        <f>IF(Table1[[#This Row],[Cur_Amount Credit]]&gt;0,ROUND(Table1[[#This Row],[Cur_Amount Credit]],2),"")</f>
        <v/>
      </c>
      <c r="AX1924" s="46" t="str">
        <f>LEFT(Table1[[#This Row],[Cur]],3)</f>
        <v/>
      </c>
      <c r="AY1924" s="59"/>
      <c r="AZ1924" s="46"/>
      <c r="BA1924" s="46" t="str">
        <f>IF(Table1[[#This Row],[Cur]]&lt;&gt;"",IF(Table1[[#This Row],[Cur]]="USD","",ExchangeRate),"")</f>
        <v/>
      </c>
      <c r="BB1924" s="46" t="str">
        <f>IF(Table1[[#This Row],[Grant]]&lt;&gt;"",VLOOKUP(Table1[[#This Row],[Grant]],Grants!B:D,3),"")</f>
        <v/>
      </c>
      <c r="BC1924" s="46" t="str">
        <f>TRIM(Table1[[#This Row],[Vendor ID]])</f>
        <v/>
      </c>
      <c r="BD1924">
        <f>IF(Table1[[#This Row],[Reference Number]]=Q1923,BD1923,BD1923+1)</f>
        <v>0</v>
      </c>
    </row>
    <row r="1925" spans="1:56" ht="11.25" customHeight="1" x14ac:dyDescent="0.25">
      <c r="A1925" s="1"/>
      <c r="B1925" s="88" t="str">
        <f>IF(Table1[[#This Row],[Posting Date]]&lt;&gt;"",IF(Table1[[#This Row],[Reference Number]]=Q1924,B1924+1,1),"")</f>
        <v/>
      </c>
      <c r="C1925" s="61"/>
      <c r="D1925" s="61"/>
      <c r="E1925" s="138"/>
      <c r="F1925" s="141" t="str">
        <f>IFERROR(IF(VLOOKUP(Table1[[#This Row],[Budget Code Description]],Dimentions!$X$6:$AC$139,2,FALSE)="","",VLOOKUP(Table1[[#This Row],[Budget Code Description]],Dimentions!$X$6:$AC$139,2,FALSE)),"")</f>
        <v/>
      </c>
      <c r="G1925" s="141"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1" t="str">
        <f>IFERROR(VLOOKUP(Table1[[#This Row],[Budget Code Description]],Table6[#All],8,FALSE),"")</f>
        <v/>
      </c>
      <c r="L1925" s="63"/>
      <c r="M1925" s="65" t="str">
        <f>IFERROR(VLOOKUP(Table1[[#This Row],[Staff ID]],Table2[],2,FALSE),"")</f>
        <v/>
      </c>
      <c r="N1925" s="209" t="str">
        <f>IFERROR(IF(VLOOKUP(Table1[[#This Row],[Budget Code Description]],Dimentions!$X$6:$AC$134,4,FALSE)="","",VLOOKUP(Table1[[#This Row],[Budget Code Description]],Dimentions!$X$6:$AC$134,4,FALSE)),"")</f>
        <v/>
      </c>
      <c r="O1925" s="65" t="str">
        <f>IFERROR(VLOOKUP(Table1[[#This Row],[Vendor ID]],Table549[],2,FALSE),"")</f>
        <v/>
      </c>
      <c r="P1925" s="63"/>
      <c r="Q1925" s="141" t="str">
        <f>IF(Table1[[#This Row],[Posting Date]]&lt;&gt;"",$D$9,"")</f>
        <v/>
      </c>
      <c r="R1925" s="157" t="str">
        <f>IF(Table1[[#This Row],[Posting Date]]&lt;&gt;"",$D$10,"")</f>
        <v/>
      </c>
      <c r="S1925" s="66"/>
      <c r="T1925" s="63"/>
      <c r="U1925" s="67"/>
      <c r="V1925" s="67"/>
      <c r="W1925" s="67" t="str">
        <f t="shared" si="34"/>
        <v/>
      </c>
      <c r="X1925" s="159" t="str">
        <f>IF(E1925="","",(IF(Table1[[#This Row],[Cur]]="USD",Table1[[#This Row],[Cur_Amount Debit]],Table1[[#This Row],[Cur_Amount Debit]]/Table1[[#This Row],[Exchange Rate]])))</f>
        <v/>
      </c>
      <c r="Y1925" s="159" t="str">
        <f>IF(E1925="","",(IF(Table1[[#This Row],[Cur]]="USD",Table1[[#This Row],[Cur_Amount Credit]],Table1[[#This Row],[Cur_Amount Credit]]/ExchangeRate)))</f>
        <v/>
      </c>
      <c r="Z1925" s="201" t="str">
        <f>IF(E1925="","",(Table1[[#This Row],[Debit USD]]-Table1[[#This Row],[Credit USD]]))</f>
        <v/>
      </c>
      <c r="AA1925" s="226"/>
      <c r="AB1925" s="255"/>
      <c r="AC1925" s="1"/>
      <c r="AD1925" s="15"/>
      <c r="AE1925" s="15" t="str">
        <f>IF(AND(OR(Table1[[#This Row],[Account]]="15030",Table1[[#This Row],[Account]]="15035",Table1[[#This Row],[Account]]="20150"),Table1[[#This Row],[Vendor ID]]=""),1,"")</f>
        <v/>
      </c>
      <c r="AF1925" s="15"/>
      <c r="AG1925" s="15"/>
      <c r="AH1925" s="15"/>
      <c r="AI1925" s="46" t="str">
        <f>IF(Table1[[#This Row],[Posting Date]]&lt;&gt;"","GJ-"&amp;CountryID,"")</f>
        <v/>
      </c>
      <c r="AJ1925" s="59" t="str">
        <f>IF(Table1[[#This Row],[Posting Date]]&lt;&gt;"",Table1[[#This Row],[Posting Date]],"")</f>
        <v/>
      </c>
      <c r="AK1925" s="46"/>
      <c r="AL1925" s="46" t="str">
        <f>IF(Table1[[#This Row],[Description]]&lt;&gt;"",Table1[[#This Row],[Description]],"")</f>
        <v/>
      </c>
      <c r="AM1925" s="46" t="str">
        <f>IF(Table1[[#This Row],[Posting Date]]&lt;&gt;"",Table1[[#This Row],[Reference Number]],"")</f>
        <v/>
      </c>
      <c r="AN1925" s="46" t="str">
        <f>TRIM(Table1[[#This Row],[Line '#]])</f>
        <v/>
      </c>
      <c r="AO1925" s="46" t="str">
        <f>TRIM(Table1[[#This Row],[Account]])</f>
        <v/>
      </c>
      <c r="AP1925" s="46" t="str">
        <f>IF(Table1[[#This Row],[Posting Date]]&lt;&gt;"",$D$5,"")</f>
        <v/>
      </c>
      <c r="AQ1925" s="46" t="str">
        <f>TRIM(Table1[[#This Row],[Departments-Prgrams]])</f>
        <v/>
      </c>
      <c r="AR1925" s="46" t="str">
        <f>TRIM(Table1[[#This Row],[Grant]])</f>
        <v/>
      </c>
      <c r="AS1925" s="46" t="str">
        <f>TRIM(Table1[[#This Row],[Staff ID]])</f>
        <v/>
      </c>
      <c r="AT1925" s="46" t="str">
        <f>IF(TRIM(Table1[[#This Row],[Budget Code]])=0,"",TRIM(Table1[[#This Row],[Budget Code]]))</f>
        <v/>
      </c>
      <c r="AU1925" s="46" t="str">
        <f>IF(Table1[[#This Row],[Line Description]]&lt;&gt;"",Table1[[#This Row],[Line Description]],"")</f>
        <v/>
      </c>
      <c r="AV1925" s="46" t="str">
        <f>IF(Table1[[#This Row],[Cur_Amount Debit]]&gt;0,ROUND(Table1[[#This Row],[Cur_Amount Debit]],2),"")</f>
        <v/>
      </c>
      <c r="AW1925" s="46" t="str">
        <f>IF(Table1[[#This Row],[Cur_Amount Credit]]&gt;0,ROUND(Table1[[#This Row],[Cur_Amount Credit]],2),"")</f>
        <v/>
      </c>
      <c r="AX1925" s="46" t="str">
        <f>LEFT(Table1[[#This Row],[Cur]],3)</f>
        <v/>
      </c>
      <c r="AY1925" s="59"/>
      <c r="AZ1925" s="46"/>
      <c r="BA1925" s="46" t="str">
        <f>IF(Table1[[#This Row],[Cur]]&lt;&gt;"",IF(Table1[[#This Row],[Cur]]="USD","",ExchangeRate),"")</f>
        <v/>
      </c>
      <c r="BB1925" s="46" t="str">
        <f>IF(Table1[[#This Row],[Grant]]&lt;&gt;"",VLOOKUP(Table1[[#This Row],[Grant]],Grants!B:D,3),"")</f>
        <v/>
      </c>
      <c r="BC1925" s="46" t="str">
        <f>TRIM(Table1[[#This Row],[Vendor ID]])</f>
        <v/>
      </c>
      <c r="BD1925">
        <f>IF(Table1[[#This Row],[Reference Number]]=Q1924,BD1924,BD1924+1)</f>
        <v>0</v>
      </c>
    </row>
    <row r="1926" spans="1:56" ht="11.25" customHeight="1" x14ac:dyDescent="0.25">
      <c r="A1926" s="1"/>
      <c r="B1926" s="88" t="str">
        <f>IF(Table1[[#This Row],[Posting Date]]&lt;&gt;"",IF(Table1[[#This Row],[Reference Number]]=Q1925,B1925+1,1),"")</f>
        <v/>
      </c>
      <c r="C1926" s="61"/>
      <c r="D1926" s="61"/>
      <c r="E1926" s="138"/>
      <c r="F1926" s="141" t="str">
        <f>IFERROR(IF(VLOOKUP(Table1[[#This Row],[Budget Code Description]],Dimentions!$X$6:$AC$139,2,FALSE)="","",VLOOKUP(Table1[[#This Row],[Budget Code Description]],Dimentions!$X$6:$AC$139,2,FALSE)),"")</f>
        <v/>
      </c>
      <c r="G1926" s="141"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1" t="str">
        <f>IFERROR(VLOOKUP(Table1[[#This Row],[Budget Code Description]],Table6[#All],8,FALSE),"")</f>
        <v/>
      </c>
      <c r="L1926" s="63"/>
      <c r="M1926" s="65" t="str">
        <f>IFERROR(VLOOKUP(Table1[[#This Row],[Staff ID]],Table2[],2,FALSE),"")</f>
        <v/>
      </c>
      <c r="N1926" s="209" t="str">
        <f>IFERROR(IF(VLOOKUP(Table1[[#This Row],[Budget Code Description]],Dimentions!$X$6:$AC$134,4,FALSE)="","",VLOOKUP(Table1[[#This Row],[Budget Code Description]],Dimentions!$X$6:$AC$134,4,FALSE)),"")</f>
        <v/>
      </c>
      <c r="O1926" s="65" t="str">
        <f>IFERROR(VLOOKUP(Table1[[#This Row],[Vendor ID]],Table549[],2,FALSE),"")</f>
        <v/>
      </c>
      <c r="P1926" s="63"/>
      <c r="Q1926" s="141" t="str">
        <f>IF(Table1[[#This Row],[Posting Date]]&lt;&gt;"",$D$9,"")</f>
        <v/>
      </c>
      <c r="R1926" s="157" t="str">
        <f>IF(Table1[[#This Row],[Posting Date]]&lt;&gt;"",$D$10,"")</f>
        <v/>
      </c>
      <c r="S1926" s="66"/>
      <c r="T1926" s="63"/>
      <c r="U1926" s="67"/>
      <c r="V1926" s="67"/>
      <c r="W1926" s="67" t="str">
        <f t="shared" si="34"/>
        <v/>
      </c>
      <c r="X1926" s="159" t="str">
        <f>IF(E1926="","",(IF(Table1[[#This Row],[Cur]]="USD",Table1[[#This Row],[Cur_Amount Debit]],Table1[[#This Row],[Cur_Amount Debit]]/Table1[[#This Row],[Exchange Rate]])))</f>
        <v/>
      </c>
      <c r="Y1926" s="159" t="str">
        <f>IF(E1926="","",(IF(Table1[[#This Row],[Cur]]="USD",Table1[[#This Row],[Cur_Amount Credit]],Table1[[#This Row],[Cur_Amount Credit]]/ExchangeRate)))</f>
        <v/>
      </c>
      <c r="Z1926" s="201" t="str">
        <f>IF(E1926="","",(Table1[[#This Row],[Debit USD]]-Table1[[#This Row],[Credit USD]]))</f>
        <v/>
      </c>
      <c r="AA1926" s="226"/>
      <c r="AB1926" s="255"/>
      <c r="AC1926" s="1"/>
      <c r="AD1926" s="15"/>
      <c r="AE1926" s="15" t="str">
        <f>IF(AND(OR(Table1[[#This Row],[Account]]="15030",Table1[[#This Row],[Account]]="15035",Table1[[#This Row],[Account]]="20150"),Table1[[#This Row],[Vendor ID]]=""),1,"")</f>
        <v/>
      </c>
      <c r="AF1926" s="15"/>
      <c r="AG1926" s="15"/>
      <c r="AH1926" s="15"/>
      <c r="AI1926" s="46" t="str">
        <f>IF(Table1[[#This Row],[Posting Date]]&lt;&gt;"","GJ-"&amp;CountryID,"")</f>
        <v/>
      </c>
      <c r="AJ1926" s="59" t="str">
        <f>IF(Table1[[#This Row],[Posting Date]]&lt;&gt;"",Table1[[#This Row],[Posting Date]],"")</f>
        <v/>
      </c>
      <c r="AK1926" s="46"/>
      <c r="AL1926" s="46" t="str">
        <f>IF(Table1[[#This Row],[Description]]&lt;&gt;"",Table1[[#This Row],[Description]],"")</f>
        <v/>
      </c>
      <c r="AM1926" s="46" t="str">
        <f>IF(Table1[[#This Row],[Posting Date]]&lt;&gt;"",Table1[[#This Row],[Reference Number]],"")</f>
        <v/>
      </c>
      <c r="AN1926" s="46" t="str">
        <f>TRIM(Table1[[#This Row],[Line '#]])</f>
        <v/>
      </c>
      <c r="AO1926" s="46" t="str">
        <f>TRIM(Table1[[#This Row],[Account]])</f>
        <v/>
      </c>
      <c r="AP1926" s="46" t="str">
        <f>IF(Table1[[#This Row],[Posting Date]]&lt;&gt;"",$D$5,"")</f>
        <v/>
      </c>
      <c r="AQ1926" s="46" t="str">
        <f>TRIM(Table1[[#This Row],[Departments-Prgrams]])</f>
        <v/>
      </c>
      <c r="AR1926" s="46" t="str">
        <f>TRIM(Table1[[#This Row],[Grant]])</f>
        <v/>
      </c>
      <c r="AS1926" s="46" t="str">
        <f>TRIM(Table1[[#This Row],[Staff ID]])</f>
        <v/>
      </c>
      <c r="AT1926" s="46" t="str">
        <f>IF(TRIM(Table1[[#This Row],[Budget Code]])=0,"",TRIM(Table1[[#This Row],[Budget Code]]))</f>
        <v/>
      </c>
      <c r="AU1926" s="46" t="str">
        <f>IF(Table1[[#This Row],[Line Description]]&lt;&gt;"",Table1[[#This Row],[Line Description]],"")</f>
        <v/>
      </c>
      <c r="AV1926" s="46" t="str">
        <f>IF(Table1[[#This Row],[Cur_Amount Debit]]&gt;0,ROUND(Table1[[#This Row],[Cur_Amount Debit]],2),"")</f>
        <v/>
      </c>
      <c r="AW1926" s="46" t="str">
        <f>IF(Table1[[#This Row],[Cur_Amount Credit]]&gt;0,ROUND(Table1[[#This Row],[Cur_Amount Credit]],2),"")</f>
        <v/>
      </c>
      <c r="AX1926" s="46" t="str">
        <f>LEFT(Table1[[#This Row],[Cur]],3)</f>
        <v/>
      </c>
      <c r="AY1926" s="59"/>
      <c r="AZ1926" s="46"/>
      <c r="BA1926" s="46" t="str">
        <f>IF(Table1[[#This Row],[Cur]]&lt;&gt;"",IF(Table1[[#This Row],[Cur]]="USD","",ExchangeRate),"")</f>
        <v/>
      </c>
      <c r="BB1926" s="46" t="str">
        <f>IF(Table1[[#This Row],[Grant]]&lt;&gt;"",VLOOKUP(Table1[[#This Row],[Grant]],Grants!B:D,3),"")</f>
        <v/>
      </c>
      <c r="BC1926" s="46" t="str">
        <f>TRIM(Table1[[#This Row],[Vendor ID]])</f>
        <v/>
      </c>
      <c r="BD1926">
        <f>IF(Table1[[#This Row],[Reference Number]]=Q1925,BD1925,BD1925+1)</f>
        <v>0</v>
      </c>
    </row>
    <row r="1927" spans="1:56" ht="11.25" customHeight="1" x14ac:dyDescent="0.25">
      <c r="A1927" s="1"/>
      <c r="B1927" s="88" t="str">
        <f>IF(Table1[[#This Row],[Posting Date]]&lt;&gt;"",IF(Table1[[#This Row],[Reference Number]]=Q1926,B1926+1,1),"")</f>
        <v/>
      </c>
      <c r="C1927" s="61"/>
      <c r="D1927" s="61"/>
      <c r="E1927" s="138"/>
      <c r="F1927" s="141" t="str">
        <f>IFERROR(IF(VLOOKUP(Table1[[#This Row],[Budget Code Description]],Dimentions!$X$6:$AC$139,2,FALSE)="","",VLOOKUP(Table1[[#This Row],[Budget Code Description]],Dimentions!$X$6:$AC$139,2,FALSE)),"")</f>
        <v/>
      </c>
      <c r="G1927" s="141"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1" t="str">
        <f>IFERROR(VLOOKUP(Table1[[#This Row],[Budget Code Description]],Table6[#All],8,FALSE),"")</f>
        <v/>
      </c>
      <c r="L1927" s="63"/>
      <c r="M1927" s="65" t="str">
        <f>IFERROR(VLOOKUP(Table1[[#This Row],[Staff ID]],Table2[],2,FALSE),"")</f>
        <v/>
      </c>
      <c r="N1927" s="209" t="str">
        <f>IFERROR(IF(VLOOKUP(Table1[[#This Row],[Budget Code Description]],Dimentions!$X$6:$AC$134,4,FALSE)="","",VLOOKUP(Table1[[#This Row],[Budget Code Description]],Dimentions!$X$6:$AC$134,4,FALSE)),"")</f>
        <v/>
      </c>
      <c r="O1927" s="65" t="str">
        <f>IFERROR(VLOOKUP(Table1[[#This Row],[Vendor ID]],Table549[],2,FALSE),"")</f>
        <v/>
      </c>
      <c r="P1927" s="63"/>
      <c r="Q1927" s="141" t="str">
        <f>IF(Table1[[#This Row],[Posting Date]]&lt;&gt;"",$D$9,"")</f>
        <v/>
      </c>
      <c r="R1927" s="157" t="str">
        <f>IF(Table1[[#This Row],[Posting Date]]&lt;&gt;"",$D$10,"")</f>
        <v/>
      </c>
      <c r="S1927" s="66"/>
      <c r="T1927" s="63"/>
      <c r="U1927" s="67"/>
      <c r="V1927" s="67"/>
      <c r="W1927" s="67" t="str">
        <f t="shared" si="34"/>
        <v/>
      </c>
      <c r="X1927" s="159" t="str">
        <f>IF(E1927="","",(IF(Table1[[#This Row],[Cur]]="USD",Table1[[#This Row],[Cur_Amount Debit]],Table1[[#This Row],[Cur_Amount Debit]]/Table1[[#This Row],[Exchange Rate]])))</f>
        <v/>
      </c>
      <c r="Y1927" s="159" t="str">
        <f>IF(E1927="","",(IF(Table1[[#This Row],[Cur]]="USD",Table1[[#This Row],[Cur_Amount Credit]],Table1[[#This Row],[Cur_Amount Credit]]/ExchangeRate)))</f>
        <v/>
      </c>
      <c r="Z1927" s="201" t="str">
        <f>IF(E1927="","",(Table1[[#This Row],[Debit USD]]-Table1[[#This Row],[Credit USD]]))</f>
        <v/>
      </c>
      <c r="AA1927" s="226"/>
      <c r="AB1927" s="255"/>
      <c r="AC1927" s="1"/>
      <c r="AD1927" s="15"/>
      <c r="AE1927" s="15" t="str">
        <f>IF(AND(OR(Table1[[#This Row],[Account]]="15030",Table1[[#This Row],[Account]]="15035",Table1[[#This Row],[Account]]="20150"),Table1[[#This Row],[Vendor ID]]=""),1,"")</f>
        <v/>
      </c>
      <c r="AF1927" s="15"/>
      <c r="AG1927" s="15"/>
      <c r="AH1927" s="15"/>
      <c r="AI1927" s="46" t="str">
        <f>IF(Table1[[#This Row],[Posting Date]]&lt;&gt;"","GJ-"&amp;CountryID,"")</f>
        <v/>
      </c>
      <c r="AJ1927" s="59" t="str">
        <f>IF(Table1[[#This Row],[Posting Date]]&lt;&gt;"",Table1[[#This Row],[Posting Date]],"")</f>
        <v/>
      </c>
      <c r="AK1927" s="46"/>
      <c r="AL1927" s="46" t="str">
        <f>IF(Table1[[#This Row],[Description]]&lt;&gt;"",Table1[[#This Row],[Description]],"")</f>
        <v/>
      </c>
      <c r="AM1927" s="46" t="str">
        <f>IF(Table1[[#This Row],[Posting Date]]&lt;&gt;"",Table1[[#This Row],[Reference Number]],"")</f>
        <v/>
      </c>
      <c r="AN1927" s="46" t="str">
        <f>TRIM(Table1[[#This Row],[Line '#]])</f>
        <v/>
      </c>
      <c r="AO1927" s="46" t="str">
        <f>TRIM(Table1[[#This Row],[Account]])</f>
        <v/>
      </c>
      <c r="AP1927" s="46" t="str">
        <f>IF(Table1[[#This Row],[Posting Date]]&lt;&gt;"",$D$5,"")</f>
        <v/>
      </c>
      <c r="AQ1927" s="46" t="str">
        <f>TRIM(Table1[[#This Row],[Departments-Prgrams]])</f>
        <v/>
      </c>
      <c r="AR1927" s="46" t="str">
        <f>TRIM(Table1[[#This Row],[Grant]])</f>
        <v/>
      </c>
      <c r="AS1927" s="46" t="str">
        <f>TRIM(Table1[[#This Row],[Staff ID]])</f>
        <v/>
      </c>
      <c r="AT1927" s="46" t="str">
        <f>IF(TRIM(Table1[[#This Row],[Budget Code]])=0,"",TRIM(Table1[[#This Row],[Budget Code]]))</f>
        <v/>
      </c>
      <c r="AU1927" s="46" t="str">
        <f>IF(Table1[[#This Row],[Line Description]]&lt;&gt;"",Table1[[#This Row],[Line Description]],"")</f>
        <v/>
      </c>
      <c r="AV1927" s="46" t="str">
        <f>IF(Table1[[#This Row],[Cur_Amount Debit]]&gt;0,ROUND(Table1[[#This Row],[Cur_Amount Debit]],2),"")</f>
        <v/>
      </c>
      <c r="AW1927" s="46" t="str">
        <f>IF(Table1[[#This Row],[Cur_Amount Credit]]&gt;0,ROUND(Table1[[#This Row],[Cur_Amount Credit]],2),"")</f>
        <v/>
      </c>
      <c r="AX1927" s="46" t="str">
        <f>LEFT(Table1[[#This Row],[Cur]],3)</f>
        <v/>
      </c>
      <c r="AY1927" s="59"/>
      <c r="AZ1927" s="46"/>
      <c r="BA1927" s="46" t="str">
        <f>IF(Table1[[#This Row],[Cur]]&lt;&gt;"",IF(Table1[[#This Row],[Cur]]="USD","",ExchangeRate),"")</f>
        <v/>
      </c>
      <c r="BB1927" s="46" t="str">
        <f>IF(Table1[[#This Row],[Grant]]&lt;&gt;"",VLOOKUP(Table1[[#This Row],[Grant]],Grants!B:D,3),"")</f>
        <v/>
      </c>
      <c r="BC1927" s="46" t="str">
        <f>TRIM(Table1[[#This Row],[Vendor ID]])</f>
        <v/>
      </c>
      <c r="BD1927">
        <f>IF(Table1[[#This Row],[Reference Number]]=Q1926,BD1926,BD1926+1)</f>
        <v>0</v>
      </c>
    </row>
    <row r="1928" spans="1:56" ht="11.25" customHeight="1" x14ac:dyDescent="0.25">
      <c r="A1928" s="1"/>
      <c r="B1928" s="88" t="str">
        <f>IF(Table1[[#This Row],[Posting Date]]&lt;&gt;"",IF(Table1[[#This Row],[Reference Number]]=Q1927,B1927+1,1),"")</f>
        <v/>
      </c>
      <c r="C1928" s="61"/>
      <c r="D1928" s="61"/>
      <c r="E1928" s="138"/>
      <c r="F1928" s="141" t="str">
        <f>IFERROR(IF(VLOOKUP(Table1[[#This Row],[Budget Code Description]],Dimentions!$X$6:$AC$139,2,FALSE)="","",VLOOKUP(Table1[[#This Row],[Budget Code Description]],Dimentions!$X$6:$AC$139,2,FALSE)),"")</f>
        <v/>
      </c>
      <c r="G1928" s="141"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1" t="str">
        <f>IFERROR(VLOOKUP(Table1[[#This Row],[Budget Code Description]],Table6[#All],8,FALSE),"")</f>
        <v/>
      </c>
      <c r="L1928" s="63"/>
      <c r="M1928" s="65" t="str">
        <f>IFERROR(VLOOKUP(Table1[[#This Row],[Staff ID]],Table2[],2,FALSE),"")</f>
        <v/>
      </c>
      <c r="N1928" s="209" t="str">
        <f>IFERROR(IF(VLOOKUP(Table1[[#This Row],[Budget Code Description]],Dimentions!$X$6:$AC$134,4,FALSE)="","",VLOOKUP(Table1[[#This Row],[Budget Code Description]],Dimentions!$X$6:$AC$134,4,FALSE)),"")</f>
        <v/>
      </c>
      <c r="O1928" s="65" t="str">
        <f>IFERROR(VLOOKUP(Table1[[#This Row],[Vendor ID]],Table549[],2,FALSE),"")</f>
        <v/>
      </c>
      <c r="P1928" s="63"/>
      <c r="Q1928" s="141" t="str">
        <f>IF(Table1[[#This Row],[Posting Date]]&lt;&gt;"",$D$9,"")</f>
        <v/>
      </c>
      <c r="R1928" s="157" t="str">
        <f>IF(Table1[[#This Row],[Posting Date]]&lt;&gt;"",$D$10,"")</f>
        <v/>
      </c>
      <c r="S1928" s="66"/>
      <c r="T1928" s="63"/>
      <c r="U1928" s="67"/>
      <c r="V1928" s="67"/>
      <c r="W1928" s="67" t="str">
        <f t="shared" si="34"/>
        <v/>
      </c>
      <c r="X1928" s="159" t="str">
        <f>IF(E1928="","",(IF(Table1[[#This Row],[Cur]]="USD",Table1[[#This Row],[Cur_Amount Debit]],Table1[[#This Row],[Cur_Amount Debit]]/Table1[[#This Row],[Exchange Rate]])))</f>
        <v/>
      </c>
      <c r="Y1928" s="159" t="str">
        <f>IF(E1928="","",(IF(Table1[[#This Row],[Cur]]="USD",Table1[[#This Row],[Cur_Amount Credit]],Table1[[#This Row],[Cur_Amount Credit]]/ExchangeRate)))</f>
        <v/>
      </c>
      <c r="Z1928" s="201" t="str">
        <f>IF(E1928="","",(Table1[[#This Row],[Debit USD]]-Table1[[#This Row],[Credit USD]]))</f>
        <v/>
      </c>
      <c r="AA1928" s="226"/>
      <c r="AB1928" s="255"/>
      <c r="AC1928" s="1"/>
      <c r="AD1928" s="15"/>
      <c r="AE1928" s="15" t="str">
        <f>IF(AND(OR(Table1[[#This Row],[Account]]="15030",Table1[[#This Row],[Account]]="15035",Table1[[#This Row],[Account]]="20150"),Table1[[#This Row],[Vendor ID]]=""),1,"")</f>
        <v/>
      </c>
      <c r="AF1928" s="15"/>
      <c r="AG1928" s="15"/>
      <c r="AH1928" s="15"/>
      <c r="AI1928" s="46" t="str">
        <f>IF(Table1[[#This Row],[Posting Date]]&lt;&gt;"","GJ-"&amp;CountryID,"")</f>
        <v/>
      </c>
      <c r="AJ1928" s="59" t="str">
        <f>IF(Table1[[#This Row],[Posting Date]]&lt;&gt;"",Table1[[#This Row],[Posting Date]],"")</f>
        <v/>
      </c>
      <c r="AK1928" s="46"/>
      <c r="AL1928" s="46" t="str">
        <f>IF(Table1[[#This Row],[Description]]&lt;&gt;"",Table1[[#This Row],[Description]],"")</f>
        <v/>
      </c>
      <c r="AM1928" s="46" t="str">
        <f>IF(Table1[[#This Row],[Posting Date]]&lt;&gt;"",Table1[[#This Row],[Reference Number]],"")</f>
        <v/>
      </c>
      <c r="AN1928" s="46" t="str">
        <f>TRIM(Table1[[#This Row],[Line '#]])</f>
        <v/>
      </c>
      <c r="AO1928" s="46" t="str">
        <f>TRIM(Table1[[#This Row],[Account]])</f>
        <v/>
      </c>
      <c r="AP1928" s="46" t="str">
        <f>IF(Table1[[#This Row],[Posting Date]]&lt;&gt;"",$D$5,"")</f>
        <v/>
      </c>
      <c r="AQ1928" s="46" t="str">
        <f>TRIM(Table1[[#This Row],[Departments-Prgrams]])</f>
        <v/>
      </c>
      <c r="AR1928" s="46" t="str">
        <f>TRIM(Table1[[#This Row],[Grant]])</f>
        <v/>
      </c>
      <c r="AS1928" s="46" t="str">
        <f>TRIM(Table1[[#This Row],[Staff ID]])</f>
        <v/>
      </c>
      <c r="AT1928" s="46" t="str">
        <f>IF(TRIM(Table1[[#This Row],[Budget Code]])=0,"",TRIM(Table1[[#This Row],[Budget Code]]))</f>
        <v/>
      </c>
      <c r="AU1928" s="46" t="str">
        <f>IF(Table1[[#This Row],[Line Description]]&lt;&gt;"",Table1[[#This Row],[Line Description]],"")</f>
        <v/>
      </c>
      <c r="AV1928" s="46" t="str">
        <f>IF(Table1[[#This Row],[Cur_Amount Debit]]&gt;0,ROUND(Table1[[#This Row],[Cur_Amount Debit]],2),"")</f>
        <v/>
      </c>
      <c r="AW1928" s="46" t="str">
        <f>IF(Table1[[#This Row],[Cur_Amount Credit]]&gt;0,ROUND(Table1[[#This Row],[Cur_Amount Credit]],2),"")</f>
        <v/>
      </c>
      <c r="AX1928" s="46" t="str">
        <f>LEFT(Table1[[#This Row],[Cur]],3)</f>
        <v/>
      </c>
      <c r="AY1928" s="59"/>
      <c r="AZ1928" s="46"/>
      <c r="BA1928" s="46" t="str">
        <f>IF(Table1[[#This Row],[Cur]]&lt;&gt;"",IF(Table1[[#This Row],[Cur]]="USD","",ExchangeRate),"")</f>
        <v/>
      </c>
      <c r="BB1928" s="46" t="str">
        <f>IF(Table1[[#This Row],[Grant]]&lt;&gt;"",VLOOKUP(Table1[[#This Row],[Grant]],Grants!B:D,3),"")</f>
        <v/>
      </c>
      <c r="BC1928" s="46" t="str">
        <f>TRIM(Table1[[#This Row],[Vendor ID]])</f>
        <v/>
      </c>
      <c r="BD1928">
        <f>IF(Table1[[#This Row],[Reference Number]]=Q1927,BD1927,BD1927+1)</f>
        <v>0</v>
      </c>
    </row>
    <row r="1929" spans="1:56" ht="11.25" customHeight="1" x14ac:dyDescent="0.25">
      <c r="A1929" s="1"/>
      <c r="B1929" s="88" t="str">
        <f>IF(Table1[[#This Row],[Posting Date]]&lt;&gt;"",IF(Table1[[#This Row],[Reference Number]]=Q1928,B1928+1,1),"")</f>
        <v/>
      </c>
      <c r="C1929" s="61"/>
      <c r="D1929" s="61"/>
      <c r="E1929" s="138"/>
      <c r="F1929" s="141" t="str">
        <f>IFERROR(IF(VLOOKUP(Table1[[#This Row],[Budget Code Description]],Dimentions!$X$6:$AC$139,2,FALSE)="","",VLOOKUP(Table1[[#This Row],[Budget Code Description]],Dimentions!$X$6:$AC$139,2,FALSE)),"")</f>
        <v/>
      </c>
      <c r="G1929" s="141"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1" t="str">
        <f>IFERROR(VLOOKUP(Table1[[#This Row],[Budget Code Description]],Table6[#All],8,FALSE),"")</f>
        <v/>
      </c>
      <c r="L1929" s="63"/>
      <c r="M1929" s="65" t="str">
        <f>IFERROR(VLOOKUP(Table1[[#This Row],[Staff ID]],Table2[],2,FALSE),"")</f>
        <v/>
      </c>
      <c r="N1929" s="209" t="str">
        <f>IFERROR(IF(VLOOKUP(Table1[[#This Row],[Budget Code Description]],Dimentions!$X$6:$AC$134,4,FALSE)="","",VLOOKUP(Table1[[#This Row],[Budget Code Description]],Dimentions!$X$6:$AC$134,4,FALSE)),"")</f>
        <v/>
      </c>
      <c r="O1929" s="65" t="str">
        <f>IFERROR(VLOOKUP(Table1[[#This Row],[Vendor ID]],Table549[],2,FALSE),"")</f>
        <v/>
      </c>
      <c r="P1929" s="63"/>
      <c r="Q1929" s="141" t="str">
        <f>IF(Table1[[#This Row],[Posting Date]]&lt;&gt;"",$D$9,"")</f>
        <v/>
      </c>
      <c r="R1929" s="157" t="str">
        <f>IF(Table1[[#This Row],[Posting Date]]&lt;&gt;"",$D$10,"")</f>
        <v/>
      </c>
      <c r="S1929" s="66"/>
      <c r="T1929" s="63"/>
      <c r="U1929" s="67"/>
      <c r="V1929" s="67"/>
      <c r="W1929" s="67" t="str">
        <f t="shared" si="34"/>
        <v/>
      </c>
      <c r="X1929" s="159" t="str">
        <f>IF(E1929="","",(IF(Table1[[#This Row],[Cur]]="USD",Table1[[#This Row],[Cur_Amount Debit]],Table1[[#This Row],[Cur_Amount Debit]]/Table1[[#This Row],[Exchange Rate]])))</f>
        <v/>
      </c>
      <c r="Y1929" s="159" t="str">
        <f>IF(E1929="","",(IF(Table1[[#This Row],[Cur]]="USD",Table1[[#This Row],[Cur_Amount Credit]],Table1[[#This Row],[Cur_Amount Credit]]/ExchangeRate)))</f>
        <v/>
      </c>
      <c r="Z1929" s="201" t="str">
        <f>IF(E1929="","",(Table1[[#This Row],[Debit USD]]-Table1[[#This Row],[Credit USD]]))</f>
        <v/>
      </c>
      <c r="AA1929" s="226"/>
      <c r="AB1929" s="255"/>
      <c r="AC1929" s="1"/>
      <c r="AD1929" s="15"/>
      <c r="AE1929" s="15" t="str">
        <f>IF(AND(OR(Table1[[#This Row],[Account]]="15030",Table1[[#This Row],[Account]]="15035",Table1[[#This Row],[Account]]="20150"),Table1[[#This Row],[Vendor ID]]=""),1,"")</f>
        <v/>
      </c>
      <c r="AF1929" s="15"/>
      <c r="AG1929" s="15"/>
      <c r="AH1929" s="15"/>
      <c r="AI1929" s="46" t="str">
        <f>IF(Table1[[#This Row],[Posting Date]]&lt;&gt;"","GJ-"&amp;CountryID,"")</f>
        <v/>
      </c>
      <c r="AJ1929" s="59" t="str">
        <f>IF(Table1[[#This Row],[Posting Date]]&lt;&gt;"",Table1[[#This Row],[Posting Date]],"")</f>
        <v/>
      </c>
      <c r="AK1929" s="46"/>
      <c r="AL1929" s="46" t="str">
        <f>IF(Table1[[#This Row],[Description]]&lt;&gt;"",Table1[[#This Row],[Description]],"")</f>
        <v/>
      </c>
      <c r="AM1929" s="46" t="str">
        <f>IF(Table1[[#This Row],[Posting Date]]&lt;&gt;"",Table1[[#This Row],[Reference Number]],"")</f>
        <v/>
      </c>
      <c r="AN1929" s="46" t="str">
        <f>TRIM(Table1[[#This Row],[Line '#]])</f>
        <v/>
      </c>
      <c r="AO1929" s="46" t="str">
        <f>TRIM(Table1[[#This Row],[Account]])</f>
        <v/>
      </c>
      <c r="AP1929" s="46" t="str">
        <f>IF(Table1[[#This Row],[Posting Date]]&lt;&gt;"",$D$5,"")</f>
        <v/>
      </c>
      <c r="AQ1929" s="46" t="str">
        <f>TRIM(Table1[[#This Row],[Departments-Prgrams]])</f>
        <v/>
      </c>
      <c r="AR1929" s="46" t="str">
        <f>TRIM(Table1[[#This Row],[Grant]])</f>
        <v/>
      </c>
      <c r="AS1929" s="46" t="str">
        <f>TRIM(Table1[[#This Row],[Staff ID]])</f>
        <v/>
      </c>
      <c r="AT1929" s="46" t="str">
        <f>IF(TRIM(Table1[[#This Row],[Budget Code]])=0,"",TRIM(Table1[[#This Row],[Budget Code]]))</f>
        <v/>
      </c>
      <c r="AU1929" s="46" t="str">
        <f>IF(Table1[[#This Row],[Line Description]]&lt;&gt;"",Table1[[#This Row],[Line Description]],"")</f>
        <v/>
      </c>
      <c r="AV1929" s="46" t="str">
        <f>IF(Table1[[#This Row],[Cur_Amount Debit]]&gt;0,ROUND(Table1[[#This Row],[Cur_Amount Debit]],2),"")</f>
        <v/>
      </c>
      <c r="AW1929" s="46" t="str">
        <f>IF(Table1[[#This Row],[Cur_Amount Credit]]&gt;0,ROUND(Table1[[#This Row],[Cur_Amount Credit]],2),"")</f>
        <v/>
      </c>
      <c r="AX1929" s="46" t="str">
        <f>LEFT(Table1[[#This Row],[Cur]],3)</f>
        <v/>
      </c>
      <c r="AY1929" s="59"/>
      <c r="AZ1929" s="46"/>
      <c r="BA1929" s="46" t="str">
        <f>IF(Table1[[#This Row],[Cur]]&lt;&gt;"",IF(Table1[[#This Row],[Cur]]="USD","",ExchangeRate),"")</f>
        <v/>
      </c>
      <c r="BB1929" s="46" t="str">
        <f>IF(Table1[[#This Row],[Grant]]&lt;&gt;"",VLOOKUP(Table1[[#This Row],[Grant]],Grants!B:D,3),"")</f>
        <v/>
      </c>
      <c r="BC1929" s="46" t="str">
        <f>TRIM(Table1[[#This Row],[Vendor ID]])</f>
        <v/>
      </c>
      <c r="BD1929">
        <f>IF(Table1[[#This Row],[Reference Number]]=Q1928,BD1928,BD1928+1)</f>
        <v>0</v>
      </c>
    </row>
    <row r="1930" spans="1:56" ht="11.25" customHeight="1" x14ac:dyDescent="0.25">
      <c r="A1930" s="1"/>
      <c r="B1930" s="88" t="str">
        <f>IF(Table1[[#This Row],[Posting Date]]&lt;&gt;"",IF(Table1[[#This Row],[Reference Number]]=Q1929,B1929+1,1),"")</f>
        <v/>
      </c>
      <c r="C1930" s="61"/>
      <c r="D1930" s="61"/>
      <c r="E1930" s="138"/>
      <c r="F1930" s="141" t="str">
        <f>IFERROR(IF(VLOOKUP(Table1[[#This Row],[Budget Code Description]],Dimentions!$X$6:$AC$139,2,FALSE)="","",VLOOKUP(Table1[[#This Row],[Budget Code Description]],Dimentions!$X$6:$AC$139,2,FALSE)),"")</f>
        <v/>
      </c>
      <c r="G1930" s="141"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1" t="str">
        <f>IFERROR(VLOOKUP(Table1[[#This Row],[Budget Code Description]],Table6[#All],8,FALSE),"")</f>
        <v/>
      </c>
      <c r="L1930" s="63"/>
      <c r="M1930" s="65" t="str">
        <f>IFERROR(VLOOKUP(Table1[[#This Row],[Staff ID]],Table2[],2,FALSE),"")</f>
        <v/>
      </c>
      <c r="N1930" s="209" t="str">
        <f>IFERROR(IF(VLOOKUP(Table1[[#This Row],[Budget Code Description]],Dimentions!$X$6:$AC$134,4,FALSE)="","",VLOOKUP(Table1[[#This Row],[Budget Code Description]],Dimentions!$X$6:$AC$134,4,FALSE)),"")</f>
        <v/>
      </c>
      <c r="O1930" s="65" t="str">
        <f>IFERROR(VLOOKUP(Table1[[#This Row],[Vendor ID]],Table549[],2,FALSE),"")</f>
        <v/>
      </c>
      <c r="P1930" s="63"/>
      <c r="Q1930" s="141" t="str">
        <f>IF(Table1[[#This Row],[Posting Date]]&lt;&gt;"",$D$9,"")</f>
        <v/>
      </c>
      <c r="R1930" s="157" t="str">
        <f>IF(Table1[[#This Row],[Posting Date]]&lt;&gt;"",$D$10,"")</f>
        <v/>
      </c>
      <c r="S1930" s="66"/>
      <c r="T1930" s="63"/>
      <c r="U1930" s="67"/>
      <c r="V1930" s="67"/>
      <c r="W1930" s="67" t="str">
        <f t="shared" si="34"/>
        <v/>
      </c>
      <c r="X1930" s="159" t="str">
        <f>IF(E1930="","",(IF(Table1[[#This Row],[Cur]]="USD",Table1[[#This Row],[Cur_Amount Debit]],Table1[[#This Row],[Cur_Amount Debit]]/Table1[[#This Row],[Exchange Rate]])))</f>
        <v/>
      </c>
      <c r="Y1930" s="159" t="str">
        <f>IF(E1930="","",(IF(Table1[[#This Row],[Cur]]="USD",Table1[[#This Row],[Cur_Amount Credit]],Table1[[#This Row],[Cur_Amount Credit]]/ExchangeRate)))</f>
        <v/>
      </c>
      <c r="Z1930" s="201" t="str">
        <f>IF(E1930="","",(Table1[[#This Row],[Debit USD]]-Table1[[#This Row],[Credit USD]]))</f>
        <v/>
      </c>
      <c r="AA1930" s="226"/>
      <c r="AB1930" s="255"/>
      <c r="AC1930" s="1"/>
      <c r="AD1930" s="15"/>
      <c r="AE1930" s="15" t="str">
        <f>IF(AND(OR(Table1[[#This Row],[Account]]="15030",Table1[[#This Row],[Account]]="15035",Table1[[#This Row],[Account]]="20150"),Table1[[#This Row],[Vendor ID]]=""),1,"")</f>
        <v/>
      </c>
      <c r="AF1930" s="15"/>
      <c r="AG1930" s="15"/>
      <c r="AH1930" s="15"/>
      <c r="AI1930" s="46" t="str">
        <f>IF(Table1[[#This Row],[Posting Date]]&lt;&gt;"","GJ-"&amp;CountryID,"")</f>
        <v/>
      </c>
      <c r="AJ1930" s="59" t="str">
        <f>IF(Table1[[#This Row],[Posting Date]]&lt;&gt;"",Table1[[#This Row],[Posting Date]],"")</f>
        <v/>
      </c>
      <c r="AK1930" s="46"/>
      <c r="AL1930" s="46" t="str">
        <f>IF(Table1[[#This Row],[Description]]&lt;&gt;"",Table1[[#This Row],[Description]],"")</f>
        <v/>
      </c>
      <c r="AM1930" s="46" t="str">
        <f>IF(Table1[[#This Row],[Posting Date]]&lt;&gt;"",Table1[[#This Row],[Reference Number]],"")</f>
        <v/>
      </c>
      <c r="AN1930" s="46" t="str">
        <f>TRIM(Table1[[#This Row],[Line '#]])</f>
        <v/>
      </c>
      <c r="AO1930" s="46" t="str">
        <f>TRIM(Table1[[#This Row],[Account]])</f>
        <v/>
      </c>
      <c r="AP1930" s="46" t="str">
        <f>IF(Table1[[#This Row],[Posting Date]]&lt;&gt;"",$D$5,"")</f>
        <v/>
      </c>
      <c r="AQ1930" s="46" t="str">
        <f>TRIM(Table1[[#This Row],[Departments-Prgrams]])</f>
        <v/>
      </c>
      <c r="AR1930" s="46" t="str">
        <f>TRIM(Table1[[#This Row],[Grant]])</f>
        <v/>
      </c>
      <c r="AS1930" s="46" t="str">
        <f>TRIM(Table1[[#This Row],[Staff ID]])</f>
        <v/>
      </c>
      <c r="AT1930" s="46" t="str">
        <f>IF(TRIM(Table1[[#This Row],[Budget Code]])=0,"",TRIM(Table1[[#This Row],[Budget Code]]))</f>
        <v/>
      </c>
      <c r="AU1930" s="46" t="str">
        <f>IF(Table1[[#This Row],[Line Description]]&lt;&gt;"",Table1[[#This Row],[Line Description]],"")</f>
        <v/>
      </c>
      <c r="AV1930" s="46" t="str">
        <f>IF(Table1[[#This Row],[Cur_Amount Debit]]&gt;0,ROUND(Table1[[#This Row],[Cur_Amount Debit]],2),"")</f>
        <v/>
      </c>
      <c r="AW1930" s="46" t="str">
        <f>IF(Table1[[#This Row],[Cur_Amount Credit]]&gt;0,ROUND(Table1[[#This Row],[Cur_Amount Credit]],2),"")</f>
        <v/>
      </c>
      <c r="AX1930" s="46" t="str">
        <f>LEFT(Table1[[#This Row],[Cur]],3)</f>
        <v/>
      </c>
      <c r="AY1930" s="59"/>
      <c r="AZ1930" s="46"/>
      <c r="BA1930" s="46" t="str">
        <f>IF(Table1[[#This Row],[Cur]]&lt;&gt;"",IF(Table1[[#This Row],[Cur]]="USD","",ExchangeRate),"")</f>
        <v/>
      </c>
      <c r="BB1930" s="46" t="str">
        <f>IF(Table1[[#This Row],[Grant]]&lt;&gt;"",VLOOKUP(Table1[[#This Row],[Grant]],Grants!B:D,3),"")</f>
        <v/>
      </c>
      <c r="BC1930" s="46" t="str">
        <f>TRIM(Table1[[#This Row],[Vendor ID]])</f>
        <v/>
      </c>
      <c r="BD1930">
        <f>IF(Table1[[#This Row],[Reference Number]]=Q1929,BD1929,BD1929+1)</f>
        <v>0</v>
      </c>
    </row>
    <row r="1931" spans="1:56" ht="11.25" customHeight="1" x14ac:dyDescent="0.25">
      <c r="A1931" s="1"/>
      <c r="B1931" s="88" t="str">
        <f>IF(Table1[[#This Row],[Posting Date]]&lt;&gt;"",IF(Table1[[#This Row],[Reference Number]]=Q1930,B1930+1,1),"")</f>
        <v/>
      </c>
      <c r="C1931" s="61"/>
      <c r="D1931" s="61"/>
      <c r="E1931" s="138"/>
      <c r="F1931" s="141" t="str">
        <f>IFERROR(IF(VLOOKUP(Table1[[#This Row],[Budget Code Description]],Dimentions!$X$6:$AC$139,2,FALSE)="","",VLOOKUP(Table1[[#This Row],[Budget Code Description]],Dimentions!$X$6:$AC$139,2,FALSE)),"")</f>
        <v/>
      </c>
      <c r="G1931" s="141"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1" t="str">
        <f>IFERROR(VLOOKUP(Table1[[#This Row],[Budget Code Description]],Table6[#All],8,FALSE),"")</f>
        <v/>
      </c>
      <c r="L1931" s="63"/>
      <c r="M1931" s="65" t="str">
        <f>IFERROR(VLOOKUP(Table1[[#This Row],[Staff ID]],Table2[],2,FALSE),"")</f>
        <v/>
      </c>
      <c r="N1931" s="209" t="str">
        <f>IFERROR(IF(VLOOKUP(Table1[[#This Row],[Budget Code Description]],Dimentions!$X$6:$AC$134,4,FALSE)="","",VLOOKUP(Table1[[#This Row],[Budget Code Description]],Dimentions!$X$6:$AC$134,4,FALSE)),"")</f>
        <v/>
      </c>
      <c r="O1931" s="65" t="str">
        <f>IFERROR(VLOOKUP(Table1[[#This Row],[Vendor ID]],Table549[],2,FALSE),"")</f>
        <v/>
      </c>
      <c r="P1931" s="63"/>
      <c r="Q1931" s="141" t="str">
        <f>IF(Table1[[#This Row],[Posting Date]]&lt;&gt;"",$D$9,"")</f>
        <v/>
      </c>
      <c r="R1931" s="157" t="str">
        <f>IF(Table1[[#This Row],[Posting Date]]&lt;&gt;"",$D$10,"")</f>
        <v/>
      </c>
      <c r="S1931" s="66"/>
      <c r="T1931" s="63"/>
      <c r="U1931" s="67"/>
      <c r="V1931" s="67"/>
      <c r="W1931" s="67" t="str">
        <f t="shared" si="34"/>
        <v/>
      </c>
      <c r="X1931" s="159" t="str">
        <f>IF(E1931="","",(IF(Table1[[#This Row],[Cur]]="USD",Table1[[#This Row],[Cur_Amount Debit]],Table1[[#This Row],[Cur_Amount Debit]]/Table1[[#This Row],[Exchange Rate]])))</f>
        <v/>
      </c>
      <c r="Y1931" s="159" t="str">
        <f>IF(E1931="","",(IF(Table1[[#This Row],[Cur]]="USD",Table1[[#This Row],[Cur_Amount Credit]],Table1[[#This Row],[Cur_Amount Credit]]/ExchangeRate)))</f>
        <v/>
      </c>
      <c r="Z1931" s="201" t="str">
        <f>IF(E1931="","",(Table1[[#This Row],[Debit USD]]-Table1[[#This Row],[Credit USD]]))</f>
        <v/>
      </c>
      <c r="AA1931" s="226"/>
      <c r="AB1931" s="255"/>
      <c r="AC1931" s="1"/>
      <c r="AD1931" s="15"/>
      <c r="AE1931" s="15" t="str">
        <f>IF(AND(OR(Table1[[#This Row],[Account]]="15030",Table1[[#This Row],[Account]]="15035",Table1[[#This Row],[Account]]="20150"),Table1[[#This Row],[Vendor ID]]=""),1,"")</f>
        <v/>
      </c>
      <c r="AF1931" s="15"/>
      <c r="AG1931" s="15"/>
      <c r="AH1931" s="15"/>
      <c r="AI1931" s="46" t="str">
        <f>IF(Table1[[#This Row],[Posting Date]]&lt;&gt;"","GJ-"&amp;CountryID,"")</f>
        <v/>
      </c>
      <c r="AJ1931" s="59" t="str">
        <f>IF(Table1[[#This Row],[Posting Date]]&lt;&gt;"",Table1[[#This Row],[Posting Date]],"")</f>
        <v/>
      </c>
      <c r="AK1931" s="46"/>
      <c r="AL1931" s="46" t="str">
        <f>IF(Table1[[#This Row],[Description]]&lt;&gt;"",Table1[[#This Row],[Description]],"")</f>
        <v/>
      </c>
      <c r="AM1931" s="46" t="str">
        <f>IF(Table1[[#This Row],[Posting Date]]&lt;&gt;"",Table1[[#This Row],[Reference Number]],"")</f>
        <v/>
      </c>
      <c r="AN1931" s="46" t="str">
        <f>TRIM(Table1[[#This Row],[Line '#]])</f>
        <v/>
      </c>
      <c r="AO1931" s="46" t="str">
        <f>TRIM(Table1[[#This Row],[Account]])</f>
        <v/>
      </c>
      <c r="AP1931" s="46" t="str">
        <f>IF(Table1[[#This Row],[Posting Date]]&lt;&gt;"",$D$5,"")</f>
        <v/>
      </c>
      <c r="AQ1931" s="46" t="str">
        <f>TRIM(Table1[[#This Row],[Departments-Prgrams]])</f>
        <v/>
      </c>
      <c r="AR1931" s="46" t="str">
        <f>TRIM(Table1[[#This Row],[Grant]])</f>
        <v/>
      </c>
      <c r="AS1931" s="46" t="str">
        <f>TRIM(Table1[[#This Row],[Staff ID]])</f>
        <v/>
      </c>
      <c r="AT1931" s="46" t="str">
        <f>IF(TRIM(Table1[[#This Row],[Budget Code]])=0,"",TRIM(Table1[[#This Row],[Budget Code]]))</f>
        <v/>
      </c>
      <c r="AU1931" s="46" t="str">
        <f>IF(Table1[[#This Row],[Line Description]]&lt;&gt;"",Table1[[#This Row],[Line Description]],"")</f>
        <v/>
      </c>
      <c r="AV1931" s="46" t="str">
        <f>IF(Table1[[#This Row],[Cur_Amount Debit]]&gt;0,ROUND(Table1[[#This Row],[Cur_Amount Debit]],2),"")</f>
        <v/>
      </c>
      <c r="AW1931" s="46" t="str">
        <f>IF(Table1[[#This Row],[Cur_Amount Credit]]&gt;0,ROUND(Table1[[#This Row],[Cur_Amount Credit]],2),"")</f>
        <v/>
      </c>
      <c r="AX1931" s="46" t="str">
        <f>LEFT(Table1[[#This Row],[Cur]],3)</f>
        <v/>
      </c>
      <c r="AY1931" s="59"/>
      <c r="AZ1931" s="46"/>
      <c r="BA1931" s="46" t="str">
        <f>IF(Table1[[#This Row],[Cur]]&lt;&gt;"",IF(Table1[[#This Row],[Cur]]="USD","",ExchangeRate),"")</f>
        <v/>
      </c>
      <c r="BB1931" s="46" t="str">
        <f>IF(Table1[[#This Row],[Grant]]&lt;&gt;"",VLOOKUP(Table1[[#This Row],[Grant]],Grants!B:D,3),"")</f>
        <v/>
      </c>
      <c r="BC1931" s="46" t="str">
        <f>TRIM(Table1[[#This Row],[Vendor ID]])</f>
        <v/>
      </c>
      <c r="BD1931">
        <f>IF(Table1[[#This Row],[Reference Number]]=Q1930,BD1930,BD1930+1)</f>
        <v>0</v>
      </c>
    </row>
    <row r="1932" spans="1:56" ht="11.25" customHeight="1" x14ac:dyDescent="0.25">
      <c r="A1932" s="1"/>
      <c r="B1932" s="88" t="str">
        <f>IF(Table1[[#This Row],[Posting Date]]&lt;&gt;"",IF(Table1[[#This Row],[Reference Number]]=Q1931,B1931+1,1),"")</f>
        <v/>
      </c>
      <c r="C1932" s="61"/>
      <c r="D1932" s="61"/>
      <c r="E1932" s="138"/>
      <c r="F1932" s="141" t="str">
        <f>IFERROR(IF(VLOOKUP(Table1[[#This Row],[Budget Code Description]],Dimentions!$X$6:$AC$139,2,FALSE)="","",VLOOKUP(Table1[[#This Row],[Budget Code Description]],Dimentions!$X$6:$AC$139,2,FALSE)),"")</f>
        <v/>
      </c>
      <c r="G1932" s="141"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1" t="str">
        <f>IFERROR(VLOOKUP(Table1[[#This Row],[Budget Code Description]],Table6[#All],8,FALSE),"")</f>
        <v/>
      </c>
      <c r="L1932" s="63"/>
      <c r="M1932" s="65" t="str">
        <f>IFERROR(VLOOKUP(Table1[[#This Row],[Staff ID]],Table2[],2,FALSE),"")</f>
        <v/>
      </c>
      <c r="N1932" s="209" t="str">
        <f>IFERROR(IF(VLOOKUP(Table1[[#This Row],[Budget Code Description]],Dimentions!$X$6:$AC$134,4,FALSE)="","",VLOOKUP(Table1[[#This Row],[Budget Code Description]],Dimentions!$X$6:$AC$134,4,FALSE)),"")</f>
        <v/>
      </c>
      <c r="O1932" s="65" t="str">
        <f>IFERROR(VLOOKUP(Table1[[#This Row],[Vendor ID]],Table549[],2,FALSE),"")</f>
        <v/>
      </c>
      <c r="P1932" s="63"/>
      <c r="Q1932" s="141" t="str">
        <f>IF(Table1[[#This Row],[Posting Date]]&lt;&gt;"",$D$9,"")</f>
        <v/>
      </c>
      <c r="R1932" s="157" t="str">
        <f>IF(Table1[[#This Row],[Posting Date]]&lt;&gt;"",$D$10,"")</f>
        <v/>
      </c>
      <c r="S1932" s="66"/>
      <c r="T1932" s="63"/>
      <c r="U1932" s="67"/>
      <c r="V1932" s="67"/>
      <c r="W1932" s="67" t="str">
        <f t="shared" si="34"/>
        <v/>
      </c>
      <c r="X1932" s="159" t="str">
        <f>IF(E1932="","",(IF(Table1[[#This Row],[Cur]]="USD",Table1[[#This Row],[Cur_Amount Debit]],Table1[[#This Row],[Cur_Amount Debit]]/Table1[[#This Row],[Exchange Rate]])))</f>
        <v/>
      </c>
      <c r="Y1932" s="159" t="str">
        <f>IF(E1932="","",(IF(Table1[[#This Row],[Cur]]="USD",Table1[[#This Row],[Cur_Amount Credit]],Table1[[#This Row],[Cur_Amount Credit]]/ExchangeRate)))</f>
        <v/>
      </c>
      <c r="Z1932" s="201" t="str">
        <f>IF(E1932="","",(Table1[[#This Row],[Debit USD]]-Table1[[#This Row],[Credit USD]]))</f>
        <v/>
      </c>
      <c r="AA1932" s="226"/>
      <c r="AB1932" s="255"/>
      <c r="AC1932" s="1"/>
      <c r="AD1932" s="15"/>
      <c r="AE1932" s="15" t="str">
        <f>IF(AND(OR(Table1[[#This Row],[Account]]="15030",Table1[[#This Row],[Account]]="15035",Table1[[#This Row],[Account]]="20150"),Table1[[#This Row],[Vendor ID]]=""),1,"")</f>
        <v/>
      </c>
      <c r="AF1932" s="15"/>
      <c r="AG1932" s="15"/>
      <c r="AH1932" s="15"/>
      <c r="AI1932" s="46" t="str">
        <f>IF(Table1[[#This Row],[Posting Date]]&lt;&gt;"","GJ-"&amp;CountryID,"")</f>
        <v/>
      </c>
      <c r="AJ1932" s="59" t="str">
        <f>IF(Table1[[#This Row],[Posting Date]]&lt;&gt;"",Table1[[#This Row],[Posting Date]],"")</f>
        <v/>
      </c>
      <c r="AK1932" s="46"/>
      <c r="AL1932" s="46" t="str">
        <f>IF(Table1[[#This Row],[Description]]&lt;&gt;"",Table1[[#This Row],[Description]],"")</f>
        <v/>
      </c>
      <c r="AM1932" s="46" t="str">
        <f>IF(Table1[[#This Row],[Posting Date]]&lt;&gt;"",Table1[[#This Row],[Reference Number]],"")</f>
        <v/>
      </c>
      <c r="AN1932" s="46" t="str">
        <f>TRIM(Table1[[#This Row],[Line '#]])</f>
        <v/>
      </c>
      <c r="AO1932" s="46" t="str">
        <f>TRIM(Table1[[#This Row],[Account]])</f>
        <v/>
      </c>
      <c r="AP1932" s="46" t="str">
        <f>IF(Table1[[#This Row],[Posting Date]]&lt;&gt;"",$D$5,"")</f>
        <v/>
      </c>
      <c r="AQ1932" s="46" t="str">
        <f>TRIM(Table1[[#This Row],[Departments-Prgrams]])</f>
        <v/>
      </c>
      <c r="AR1932" s="46" t="str">
        <f>TRIM(Table1[[#This Row],[Grant]])</f>
        <v/>
      </c>
      <c r="AS1932" s="46" t="str">
        <f>TRIM(Table1[[#This Row],[Staff ID]])</f>
        <v/>
      </c>
      <c r="AT1932" s="46" t="str">
        <f>IF(TRIM(Table1[[#This Row],[Budget Code]])=0,"",TRIM(Table1[[#This Row],[Budget Code]]))</f>
        <v/>
      </c>
      <c r="AU1932" s="46" t="str">
        <f>IF(Table1[[#This Row],[Line Description]]&lt;&gt;"",Table1[[#This Row],[Line Description]],"")</f>
        <v/>
      </c>
      <c r="AV1932" s="46" t="str">
        <f>IF(Table1[[#This Row],[Cur_Amount Debit]]&gt;0,ROUND(Table1[[#This Row],[Cur_Amount Debit]],2),"")</f>
        <v/>
      </c>
      <c r="AW1932" s="46" t="str">
        <f>IF(Table1[[#This Row],[Cur_Amount Credit]]&gt;0,ROUND(Table1[[#This Row],[Cur_Amount Credit]],2),"")</f>
        <v/>
      </c>
      <c r="AX1932" s="46" t="str">
        <f>LEFT(Table1[[#This Row],[Cur]],3)</f>
        <v/>
      </c>
      <c r="AY1932" s="59"/>
      <c r="AZ1932" s="46"/>
      <c r="BA1932" s="46" t="str">
        <f>IF(Table1[[#This Row],[Cur]]&lt;&gt;"",IF(Table1[[#This Row],[Cur]]="USD","",ExchangeRate),"")</f>
        <v/>
      </c>
      <c r="BB1932" s="46" t="str">
        <f>IF(Table1[[#This Row],[Grant]]&lt;&gt;"",VLOOKUP(Table1[[#This Row],[Grant]],Grants!B:D,3),"")</f>
        <v/>
      </c>
      <c r="BC1932" s="46" t="str">
        <f>TRIM(Table1[[#This Row],[Vendor ID]])</f>
        <v/>
      </c>
      <c r="BD1932">
        <f>IF(Table1[[#This Row],[Reference Number]]=Q1931,BD1931,BD1931+1)</f>
        <v>0</v>
      </c>
    </row>
    <row r="1933" spans="1:56" ht="11.25" customHeight="1" x14ac:dyDescent="0.25">
      <c r="A1933" s="1"/>
      <c r="B1933" s="88" t="str">
        <f>IF(Table1[[#This Row],[Posting Date]]&lt;&gt;"",IF(Table1[[#This Row],[Reference Number]]=Q1932,B1932+1,1),"")</f>
        <v/>
      </c>
      <c r="C1933" s="61"/>
      <c r="D1933" s="61"/>
      <c r="E1933" s="138"/>
      <c r="F1933" s="141" t="str">
        <f>IFERROR(IF(VLOOKUP(Table1[[#This Row],[Budget Code Description]],Dimentions!$X$6:$AC$139,2,FALSE)="","",VLOOKUP(Table1[[#This Row],[Budget Code Description]],Dimentions!$X$6:$AC$139,2,FALSE)),"")</f>
        <v/>
      </c>
      <c r="G1933" s="141"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1" t="str">
        <f>IFERROR(VLOOKUP(Table1[[#This Row],[Budget Code Description]],Table6[#All],8,FALSE),"")</f>
        <v/>
      </c>
      <c r="L1933" s="63"/>
      <c r="M1933" s="65" t="str">
        <f>IFERROR(VLOOKUP(Table1[[#This Row],[Staff ID]],Table2[],2,FALSE),"")</f>
        <v/>
      </c>
      <c r="N1933" s="209" t="str">
        <f>IFERROR(IF(VLOOKUP(Table1[[#This Row],[Budget Code Description]],Dimentions!$X$6:$AC$134,4,FALSE)="","",VLOOKUP(Table1[[#This Row],[Budget Code Description]],Dimentions!$X$6:$AC$134,4,FALSE)),"")</f>
        <v/>
      </c>
      <c r="O1933" s="65" t="str">
        <f>IFERROR(VLOOKUP(Table1[[#This Row],[Vendor ID]],Table549[],2,FALSE),"")</f>
        <v/>
      </c>
      <c r="P1933" s="63"/>
      <c r="Q1933" s="141" t="str">
        <f>IF(Table1[[#This Row],[Posting Date]]&lt;&gt;"",$D$9,"")</f>
        <v/>
      </c>
      <c r="R1933" s="157" t="str">
        <f>IF(Table1[[#This Row],[Posting Date]]&lt;&gt;"",$D$10,"")</f>
        <v/>
      </c>
      <c r="S1933" s="66"/>
      <c r="T1933" s="63"/>
      <c r="U1933" s="67"/>
      <c r="V1933" s="67"/>
      <c r="W1933" s="67" t="str">
        <f t="shared" si="34"/>
        <v/>
      </c>
      <c r="X1933" s="159" t="str">
        <f>IF(E1933="","",(IF(Table1[[#This Row],[Cur]]="USD",Table1[[#This Row],[Cur_Amount Debit]],Table1[[#This Row],[Cur_Amount Debit]]/Table1[[#This Row],[Exchange Rate]])))</f>
        <v/>
      </c>
      <c r="Y1933" s="159" t="str">
        <f>IF(E1933="","",(IF(Table1[[#This Row],[Cur]]="USD",Table1[[#This Row],[Cur_Amount Credit]],Table1[[#This Row],[Cur_Amount Credit]]/ExchangeRate)))</f>
        <v/>
      </c>
      <c r="Z1933" s="201" t="str">
        <f>IF(E1933="","",(Table1[[#This Row],[Debit USD]]-Table1[[#This Row],[Credit USD]]))</f>
        <v/>
      </c>
      <c r="AA1933" s="226"/>
      <c r="AB1933" s="255"/>
      <c r="AC1933" s="1"/>
      <c r="AD1933" s="15"/>
      <c r="AE1933" s="15" t="str">
        <f>IF(AND(OR(Table1[[#This Row],[Account]]="15030",Table1[[#This Row],[Account]]="15035",Table1[[#This Row],[Account]]="20150"),Table1[[#This Row],[Vendor ID]]=""),1,"")</f>
        <v/>
      </c>
      <c r="AF1933" s="15"/>
      <c r="AG1933" s="15"/>
      <c r="AH1933" s="15"/>
      <c r="AI1933" s="46" t="str">
        <f>IF(Table1[[#This Row],[Posting Date]]&lt;&gt;"","GJ-"&amp;CountryID,"")</f>
        <v/>
      </c>
      <c r="AJ1933" s="59" t="str">
        <f>IF(Table1[[#This Row],[Posting Date]]&lt;&gt;"",Table1[[#This Row],[Posting Date]],"")</f>
        <v/>
      </c>
      <c r="AK1933" s="46"/>
      <c r="AL1933" s="46" t="str">
        <f>IF(Table1[[#This Row],[Description]]&lt;&gt;"",Table1[[#This Row],[Description]],"")</f>
        <v/>
      </c>
      <c r="AM1933" s="46" t="str">
        <f>IF(Table1[[#This Row],[Posting Date]]&lt;&gt;"",Table1[[#This Row],[Reference Number]],"")</f>
        <v/>
      </c>
      <c r="AN1933" s="46" t="str">
        <f>TRIM(Table1[[#This Row],[Line '#]])</f>
        <v/>
      </c>
      <c r="AO1933" s="46" t="str">
        <f>TRIM(Table1[[#This Row],[Account]])</f>
        <v/>
      </c>
      <c r="AP1933" s="46" t="str">
        <f>IF(Table1[[#This Row],[Posting Date]]&lt;&gt;"",$D$5,"")</f>
        <v/>
      </c>
      <c r="AQ1933" s="46" t="str">
        <f>TRIM(Table1[[#This Row],[Departments-Prgrams]])</f>
        <v/>
      </c>
      <c r="AR1933" s="46" t="str">
        <f>TRIM(Table1[[#This Row],[Grant]])</f>
        <v/>
      </c>
      <c r="AS1933" s="46" t="str">
        <f>TRIM(Table1[[#This Row],[Staff ID]])</f>
        <v/>
      </c>
      <c r="AT1933" s="46" t="str">
        <f>IF(TRIM(Table1[[#This Row],[Budget Code]])=0,"",TRIM(Table1[[#This Row],[Budget Code]]))</f>
        <v/>
      </c>
      <c r="AU1933" s="46" t="str">
        <f>IF(Table1[[#This Row],[Line Description]]&lt;&gt;"",Table1[[#This Row],[Line Description]],"")</f>
        <v/>
      </c>
      <c r="AV1933" s="46" t="str">
        <f>IF(Table1[[#This Row],[Cur_Amount Debit]]&gt;0,ROUND(Table1[[#This Row],[Cur_Amount Debit]],2),"")</f>
        <v/>
      </c>
      <c r="AW1933" s="46" t="str">
        <f>IF(Table1[[#This Row],[Cur_Amount Credit]]&gt;0,ROUND(Table1[[#This Row],[Cur_Amount Credit]],2),"")</f>
        <v/>
      </c>
      <c r="AX1933" s="46" t="str">
        <f>LEFT(Table1[[#This Row],[Cur]],3)</f>
        <v/>
      </c>
      <c r="AY1933" s="59"/>
      <c r="AZ1933" s="46"/>
      <c r="BA1933" s="46" t="str">
        <f>IF(Table1[[#This Row],[Cur]]&lt;&gt;"",IF(Table1[[#This Row],[Cur]]="USD","",ExchangeRate),"")</f>
        <v/>
      </c>
      <c r="BB1933" s="46" t="str">
        <f>IF(Table1[[#This Row],[Grant]]&lt;&gt;"",VLOOKUP(Table1[[#This Row],[Grant]],Grants!B:D,3),"")</f>
        <v/>
      </c>
      <c r="BC1933" s="46" t="str">
        <f>TRIM(Table1[[#This Row],[Vendor ID]])</f>
        <v/>
      </c>
      <c r="BD1933">
        <f>IF(Table1[[#This Row],[Reference Number]]=Q1932,BD1932,BD1932+1)</f>
        <v>0</v>
      </c>
    </row>
    <row r="1934" spans="1:56" ht="11.25" customHeight="1" x14ac:dyDescent="0.25">
      <c r="A1934" s="1"/>
      <c r="B1934" s="88" t="str">
        <f>IF(Table1[[#This Row],[Posting Date]]&lt;&gt;"",IF(Table1[[#This Row],[Reference Number]]=Q1933,B1933+1,1),"")</f>
        <v/>
      </c>
      <c r="C1934" s="61"/>
      <c r="D1934" s="61"/>
      <c r="E1934" s="138"/>
      <c r="F1934" s="141" t="str">
        <f>IFERROR(IF(VLOOKUP(Table1[[#This Row],[Budget Code Description]],Dimentions!$X$6:$AC$139,2,FALSE)="","",VLOOKUP(Table1[[#This Row],[Budget Code Description]],Dimentions!$X$6:$AC$139,2,FALSE)),"")</f>
        <v/>
      </c>
      <c r="G1934" s="141"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1" t="str">
        <f>IFERROR(VLOOKUP(Table1[[#This Row],[Budget Code Description]],Table6[#All],8,FALSE),"")</f>
        <v/>
      </c>
      <c r="L1934" s="63"/>
      <c r="M1934" s="65" t="str">
        <f>IFERROR(VLOOKUP(Table1[[#This Row],[Staff ID]],Table2[],2,FALSE),"")</f>
        <v/>
      </c>
      <c r="N1934" s="209" t="str">
        <f>IFERROR(IF(VLOOKUP(Table1[[#This Row],[Budget Code Description]],Dimentions!$X$6:$AC$134,4,FALSE)="","",VLOOKUP(Table1[[#This Row],[Budget Code Description]],Dimentions!$X$6:$AC$134,4,FALSE)),"")</f>
        <v/>
      </c>
      <c r="O1934" s="65" t="str">
        <f>IFERROR(VLOOKUP(Table1[[#This Row],[Vendor ID]],Table549[],2,FALSE),"")</f>
        <v/>
      </c>
      <c r="P1934" s="63"/>
      <c r="Q1934" s="141" t="str">
        <f>IF(Table1[[#This Row],[Posting Date]]&lt;&gt;"",$D$9,"")</f>
        <v/>
      </c>
      <c r="R1934" s="157" t="str">
        <f>IF(Table1[[#This Row],[Posting Date]]&lt;&gt;"",$D$10,"")</f>
        <v/>
      </c>
      <c r="S1934" s="66"/>
      <c r="T1934" s="63"/>
      <c r="U1934" s="67"/>
      <c r="V1934" s="67"/>
      <c r="W1934" s="67" t="str">
        <f t="shared" si="34"/>
        <v/>
      </c>
      <c r="X1934" s="159" t="str">
        <f>IF(E1934="","",(IF(Table1[[#This Row],[Cur]]="USD",Table1[[#This Row],[Cur_Amount Debit]],Table1[[#This Row],[Cur_Amount Debit]]/Table1[[#This Row],[Exchange Rate]])))</f>
        <v/>
      </c>
      <c r="Y1934" s="159" t="str">
        <f>IF(E1934="","",(IF(Table1[[#This Row],[Cur]]="USD",Table1[[#This Row],[Cur_Amount Credit]],Table1[[#This Row],[Cur_Amount Credit]]/ExchangeRate)))</f>
        <v/>
      </c>
      <c r="Z1934" s="201" t="str">
        <f>IF(E1934="","",(Table1[[#This Row],[Debit USD]]-Table1[[#This Row],[Credit USD]]))</f>
        <v/>
      </c>
      <c r="AA1934" s="226"/>
      <c r="AB1934" s="255"/>
      <c r="AC1934" s="1"/>
      <c r="AD1934" s="15"/>
      <c r="AE1934" s="15" t="str">
        <f>IF(AND(OR(Table1[[#This Row],[Account]]="15030",Table1[[#This Row],[Account]]="15035",Table1[[#This Row],[Account]]="20150"),Table1[[#This Row],[Vendor ID]]=""),1,"")</f>
        <v/>
      </c>
      <c r="AF1934" s="15"/>
      <c r="AG1934" s="15"/>
      <c r="AH1934" s="15"/>
      <c r="AI1934" s="46" t="str">
        <f>IF(Table1[[#This Row],[Posting Date]]&lt;&gt;"","GJ-"&amp;CountryID,"")</f>
        <v/>
      </c>
      <c r="AJ1934" s="59" t="str">
        <f>IF(Table1[[#This Row],[Posting Date]]&lt;&gt;"",Table1[[#This Row],[Posting Date]],"")</f>
        <v/>
      </c>
      <c r="AK1934" s="46"/>
      <c r="AL1934" s="46" t="str">
        <f>IF(Table1[[#This Row],[Description]]&lt;&gt;"",Table1[[#This Row],[Description]],"")</f>
        <v/>
      </c>
      <c r="AM1934" s="46" t="str">
        <f>IF(Table1[[#This Row],[Posting Date]]&lt;&gt;"",Table1[[#This Row],[Reference Number]],"")</f>
        <v/>
      </c>
      <c r="AN1934" s="46" t="str">
        <f>TRIM(Table1[[#This Row],[Line '#]])</f>
        <v/>
      </c>
      <c r="AO1934" s="46" t="str">
        <f>TRIM(Table1[[#This Row],[Account]])</f>
        <v/>
      </c>
      <c r="AP1934" s="46" t="str">
        <f>IF(Table1[[#This Row],[Posting Date]]&lt;&gt;"",$D$5,"")</f>
        <v/>
      </c>
      <c r="AQ1934" s="46" t="str">
        <f>TRIM(Table1[[#This Row],[Departments-Prgrams]])</f>
        <v/>
      </c>
      <c r="AR1934" s="46" t="str">
        <f>TRIM(Table1[[#This Row],[Grant]])</f>
        <v/>
      </c>
      <c r="AS1934" s="46" t="str">
        <f>TRIM(Table1[[#This Row],[Staff ID]])</f>
        <v/>
      </c>
      <c r="AT1934" s="46" t="str">
        <f>IF(TRIM(Table1[[#This Row],[Budget Code]])=0,"",TRIM(Table1[[#This Row],[Budget Code]]))</f>
        <v/>
      </c>
      <c r="AU1934" s="46" t="str">
        <f>IF(Table1[[#This Row],[Line Description]]&lt;&gt;"",Table1[[#This Row],[Line Description]],"")</f>
        <v/>
      </c>
      <c r="AV1934" s="46" t="str">
        <f>IF(Table1[[#This Row],[Cur_Amount Debit]]&gt;0,ROUND(Table1[[#This Row],[Cur_Amount Debit]],2),"")</f>
        <v/>
      </c>
      <c r="AW1934" s="46" t="str">
        <f>IF(Table1[[#This Row],[Cur_Amount Credit]]&gt;0,ROUND(Table1[[#This Row],[Cur_Amount Credit]],2),"")</f>
        <v/>
      </c>
      <c r="AX1934" s="46" t="str">
        <f>LEFT(Table1[[#This Row],[Cur]],3)</f>
        <v/>
      </c>
      <c r="AY1934" s="59"/>
      <c r="AZ1934" s="46"/>
      <c r="BA1934" s="46" t="str">
        <f>IF(Table1[[#This Row],[Cur]]&lt;&gt;"",IF(Table1[[#This Row],[Cur]]="USD","",ExchangeRate),"")</f>
        <v/>
      </c>
      <c r="BB1934" s="46" t="str">
        <f>IF(Table1[[#This Row],[Grant]]&lt;&gt;"",VLOOKUP(Table1[[#This Row],[Grant]],Grants!B:D,3),"")</f>
        <v/>
      </c>
      <c r="BC1934" s="46" t="str">
        <f>TRIM(Table1[[#This Row],[Vendor ID]])</f>
        <v/>
      </c>
      <c r="BD1934">
        <f>IF(Table1[[#This Row],[Reference Number]]=Q1933,BD1933,BD1933+1)</f>
        <v>0</v>
      </c>
    </row>
    <row r="1935" spans="1:56" ht="11.25" customHeight="1" x14ac:dyDescent="0.25">
      <c r="A1935" s="1"/>
      <c r="B1935" s="88" t="str">
        <f>IF(Table1[[#This Row],[Posting Date]]&lt;&gt;"",IF(Table1[[#This Row],[Reference Number]]=Q1934,B1934+1,1),"")</f>
        <v/>
      </c>
      <c r="C1935" s="61"/>
      <c r="D1935" s="61"/>
      <c r="E1935" s="138"/>
      <c r="F1935" s="141" t="str">
        <f>IFERROR(IF(VLOOKUP(Table1[[#This Row],[Budget Code Description]],Dimentions!$X$6:$AC$139,2,FALSE)="","",VLOOKUP(Table1[[#This Row],[Budget Code Description]],Dimentions!$X$6:$AC$139,2,FALSE)),"")</f>
        <v/>
      </c>
      <c r="G1935" s="141"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1" t="str">
        <f>IFERROR(VLOOKUP(Table1[[#This Row],[Budget Code Description]],Table6[#All],8,FALSE),"")</f>
        <v/>
      </c>
      <c r="L1935" s="63"/>
      <c r="M1935" s="65" t="str">
        <f>IFERROR(VLOOKUP(Table1[[#This Row],[Staff ID]],Table2[],2,FALSE),"")</f>
        <v/>
      </c>
      <c r="N1935" s="209" t="str">
        <f>IFERROR(IF(VLOOKUP(Table1[[#This Row],[Budget Code Description]],Dimentions!$X$6:$AC$134,4,FALSE)="","",VLOOKUP(Table1[[#This Row],[Budget Code Description]],Dimentions!$X$6:$AC$134,4,FALSE)),"")</f>
        <v/>
      </c>
      <c r="O1935" s="65" t="str">
        <f>IFERROR(VLOOKUP(Table1[[#This Row],[Vendor ID]],Table549[],2,FALSE),"")</f>
        <v/>
      </c>
      <c r="P1935" s="63"/>
      <c r="Q1935" s="141" t="str">
        <f>IF(Table1[[#This Row],[Posting Date]]&lt;&gt;"",$D$9,"")</f>
        <v/>
      </c>
      <c r="R1935" s="157" t="str">
        <f>IF(Table1[[#This Row],[Posting Date]]&lt;&gt;"",$D$10,"")</f>
        <v/>
      </c>
      <c r="S1935" s="66"/>
      <c r="T1935" s="63"/>
      <c r="U1935" s="67"/>
      <c r="V1935" s="67"/>
      <c r="W1935" s="67" t="str">
        <f t="shared" si="34"/>
        <v/>
      </c>
      <c r="X1935" s="159" t="str">
        <f>IF(E1935="","",(IF(Table1[[#This Row],[Cur]]="USD",Table1[[#This Row],[Cur_Amount Debit]],Table1[[#This Row],[Cur_Amount Debit]]/Table1[[#This Row],[Exchange Rate]])))</f>
        <v/>
      </c>
      <c r="Y1935" s="159" t="str">
        <f>IF(E1935="","",(IF(Table1[[#This Row],[Cur]]="USD",Table1[[#This Row],[Cur_Amount Credit]],Table1[[#This Row],[Cur_Amount Credit]]/ExchangeRate)))</f>
        <v/>
      </c>
      <c r="Z1935" s="201" t="str">
        <f>IF(E1935="","",(Table1[[#This Row],[Debit USD]]-Table1[[#This Row],[Credit USD]]))</f>
        <v/>
      </c>
      <c r="AA1935" s="226"/>
      <c r="AB1935" s="255"/>
      <c r="AC1935" s="1"/>
      <c r="AD1935" s="15"/>
      <c r="AE1935" s="15" t="str">
        <f>IF(AND(OR(Table1[[#This Row],[Account]]="15030",Table1[[#This Row],[Account]]="15035",Table1[[#This Row],[Account]]="20150"),Table1[[#This Row],[Vendor ID]]=""),1,"")</f>
        <v/>
      </c>
      <c r="AF1935" s="15"/>
      <c r="AG1935" s="15"/>
      <c r="AH1935" s="15"/>
      <c r="AI1935" s="46" t="str">
        <f>IF(Table1[[#This Row],[Posting Date]]&lt;&gt;"","GJ-"&amp;CountryID,"")</f>
        <v/>
      </c>
      <c r="AJ1935" s="59" t="str">
        <f>IF(Table1[[#This Row],[Posting Date]]&lt;&gt;"",Table1[[#This Row],[Posting Date]],"")</f>
        <v/>
      </c>
      <c r="AK1935" s="46"/>
      <c r="AL1935" s="46" t="str">
        <f>IF(Table1[[#This Row],[Description]]&lt;&gt;"",Table1[[#This Row],[Description]],"")</f>
        <v/>
      </c>
      <c r="AM1935" s="46" t="str">
        <f>IF(Table1[[#This Row],[Posting Date]]&lt;&gt;"",Table1[[#This Row],[Reference Number]],"")</f>
        <v/>
      </c>
      <c r="AN1935" s="46" t="str">
        <f>TRIM(Table1[[#This Row],[Line '#]])</f>
        <v/>
      </c>
      <c r="AO1935" s="46" t="str">
        <f>TRIM(Table1[[#This Row],[Account]])</f>
        <v/>
      </c>
      <c r="AP1935" s="46" t="str">
        <f>IF(Table1[[#This Row],[Posting Date]]&lt;&gt;"",$D$5,"")</f>
        <v/>
      </c>
      <c r="AQ1935" s="46" t="str">
        <f>TRIM(Table1[[#This Row],[Departments-Prgrams]])</f>
        <v/>
      </c>
      <c r="AR1935" s="46" t="str">
        <f>TRIM(Table1[[#This Row],[Grant]])</f>
        <v/>
      </c>
      <c r="AS1935" s="46" t="str">
        <f>TRIM(Table1[[#This Row],[Staff ID]])</f>
        <v/>
      </c>
      <c r="AT1935" s="46" t="str">
        <f>IF(TRIM(Table1[[#This Row],[Budget Code]])=0,"",TRIM(Table1[[#This Row],[Budget Code]]))</f>
        <v/>
      </c>
      <c r="AU1935" s="46" t="str">
        <f>IF(Table1[[#This Row],[Line Description]]&lt;&gt;"",Table1[[#This Row],[Line Description]],"")</f>
        <v/>
      </c>
      <c r="AV1935" s="46" t="str">
        <f>IF(Table1[[#This Row],[Cur_Amount Debit]]&gt;0,ROUND(Table1[[#This Row],[Cur_Amount Debit]],2),"")</f>
        <v/>
      </c>
      <c r="AW1935" s="46" t="str">
        <f>IF(Table1[[#This Row],[Cur_Amount Credit]]&gt;0,ROUND(Table1[[#This Row],[Cur_Amount Credit]],2),"")</f>
        <v/>
      </c>
      <c r="AX1935" s="46" t="str">
        <f>LEFT(Table1[[#This Row],[Cur]],3)</f>
        <v/>
      </c>
      <c r="AY1935" s="59"/>
      <c r="AZ1935" s="46"/>
      <c r="BA1935" s="46" t="str">
        <f>IF(Table1[[#This Row],[Cur]]&lt;&gt;"",IF(Table1[[#This Row],[Cur]]="USD","",ExchangeRate),"")</f>
        <v/>
      </c>
      <c r="BB1935" s="46" t="str">
        <f>IF(Table1[[#This Row],[Grant]]&lt;&gt;"",VLOOKUP(Table1[[#This Row],[Grant]],Grants!B:D,3),"")</f>
        <v/>
      </c>
      <c r="BC1935" s="46" t="str">
        <f>TRIM(Table1[[#This Row],[Vendor ID]])</f>
        <v/>
      </c>
      <c r="BD1935">
        <f>IF(Table1[[#This Row],[Reference Number]]=Q1934,BD1934,BD1934+1)</f>
        <v>0</v>
      </c>
    </row>
    <row r="1936" spans="1:56" ht="11.25" customHeight="1" x14ac:dyDescent="0.25">
      <c r="A1936" s="1"/>
      <c r="B1936" s="88" t="str">
        <f>IF(Table1[[#This Row],[Posting Date]]&lt;&gt;"",IF(Table1[[#This Row],[Reference Number]]=Q1935,B1935+1,1),"")</f>
        <v/>
      </c>
      <c r="C1936" s="61"/>
      <c r="D1936" s="61"/>
      <c r="E1936" s="138"/>
      <c r="F1936" s="141" t="str">
        <f>IFERROR(IF(VLOOKUP(Table1[[#This Row],[Budget Code Description]],Dimentions!$X$6:$AC$139,2,FALSE)="","",VLOOKUP(Table1[[#This Row],[Budget Code Description]],Dimentions!$X$6:$AC$139,2,FALSE)),"")</f>
        <v/>
      </c>
      <c r="G1936" s="141"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1" t="str">
        <f>IFERROR(VLOOKUP(Table1[[#This Row],[Budget Code Description]],Table6[#All],8,FALSE),"")</f>
        <v/>
      </c>
      <c r="L1936" s="63"/>
      <c r="M1936" s="65" t="str">
        <f>IFERROR(VLOOKUP(Table1[[#This Row],[Staff ID]],Table2[],2,FALSE),"")</f>
        <v/>
      </c>
      <c r="N1936" s="209" t="str">
        <f>IFERROR(IF(VLOOKUP(Table1[[#This Row],[Budget Code Description]],Dimentions!$X$6:$AC$134,4,FALSE)="","",VLOOKUP(Table1[[#This Row],[Budget Code Description]],Dimentions!$X$6:$AC$134,4,FALSE)),"")</f>
        <v/>
      </c>
      <c r="O1936" s="65" t="str">
        <f>IFERROR(VLOOKUP(Table1[[#This Row],[Vendor ID]],Table549[],2,FALSE),"")</f>
        <v/>
      </c>
      <c r="P1936" s="63"/>
      <c r="Q1936" s="141" t="str">
        <f>IF(Table1[[#This Row],[Posting Date]]&lt;&gt;"",$D$9,"")</f>
        <v/>
      </c>
      <c r="R1936" s="157" t="str">
        <f>IF(Table1[[#This Row],[Posting Date]]&lt;&gt;"",$D$10,"")</f>
        <v/>
      </c>
      <c r="S1936" s="66"/>
      <c r="T1936" s="63"/>
      <c r="U1936" s="67"/>
      <c r="V1936" s="67"/>
      <c r="W1936" s="67" t="str">
        <f t="shared" si="34"/>
        <v/>
      </c>
      <c r="X1936" s="159" t="str">
        <f>IF(E1936="","",(IF(Table1[[#This Row],[Cur]]="USD",Table1[[#This Row],[Cur_Amount Debit]],Table1[[#This Row],[Cur_Amount Debit]]/Table1[[#This Row],[Exchange Rate]])))</f>
        <v/>
      </c>
      <c r="Y1936" s="159" t="str">
        <f>IF(E1936="","",(IF(Table1[[#This Row],[Cur]]="USD",Table1[[#This Row],[Cur_Amount Credit]],Table1[[#This Row],[Cur_Amount Credit]]/ExchangeRate)))</f>
        <v/>
      </c>
      <c r="Z1936" s="201" t="str">
        <f>IF(E1936="","",(Table1[[#This Row],[Debit USD]]-Table1[[#This Row],[Credit USD]]))</f>
        <v/>
      </c>
      <c r="AA1936" s="226"/>
      <c r="AB1936" s="255"/>
      <c r="AC1936" s="1"/>
      <c r="AD1936" s="15"/>
      <c r="AE1936" s="15" t="str">
        <f>IF(AND(OR(Table1[[#This Row],[Account]]="15030",Table1[[#This Row],[Account]]="15035",Table1[[#This Row],[Account]]="20150"),Table1[[#This Row],[Vendor ID]]=""),1,"")</f>
        <v/>
      </c>
      <c r="AF1936" s="15"/>
      <c r="AG1936" s="15"/>
      <c r="AH1936" s="15"/>
      <c r="AI1936" s="46" t="str">
        <f>IF(Table1[[#This Row],[Posting Date]]&lt;&gt;"","GJ-"&amp;CountryID,"")</f>
        <v/>
      </c>
      <c r="AJ1936" s="59" t="str">
        <f>IF(Table1[[#This Row],[Posting Date]]&lt;&gt;"",Table1[[#This Row],[Posting Date]],"")</f>
        <v/>
      </c>
      <c r="AK1936" s="46"/>
      <c r="AL1936" s="46" t="str">
        <f>IF(Table1[[#This Row],[Description]]&lt;&gt;"",Table1[[#This Row],[Description]],"")</f>
        <v/>
      </c>
      <c r="AM1936" s="46" t="str">
        <f>IF(Table1[[#This Row],[Posting Date]]&lt;&gt;"",Table1[[#This Row],[Reference Number]],"")</f>
        <v/>
      </c>
      <c r="AN1936" s="46" t="str">
        <f>TRIM(Table1[[#This Row],[Line '#]])</f>
        <v/>
      </c>
      <c r="AO1936" s="46" t="str">
        <f>TRIM(Table1[[#This Row],[Account]])</f>
        <v/>
      </c>
      <c r="AP1936" s="46" t="str">
        <f>IF(Table1[[#This Row],[Posting Date]]&lt;&gt;"",$D$5,"")</f>
        <v/>
      </c>
      <c r="AQ1936" s="46" t="str">
        <f>TRIM(Table1[[#This Row],[Departments-Prgrams]])</f>
        <v/>
      </c>
      <c r="AR1936" s="46" t="str">
        <f>TRIM(Table1[[#This Row],[Grant]])</f>
        <v/>
      </c>
      <c r="AS1936" s="46" t="str">
        <f>TRIM(Table1[[#This Row],[Staff ID]])</f>
        <v/>
      </c>
      <c r="AT1936" s="46" t="str">
        <f>IF(TRIM(Table1[[#This Row],[Budget Code]])=0,"",TRIM(Table1[[#This Row],[Budget Code]]))</f>
        <v/>
      </c>
      <c r="AU1936" s="46" t="str">
        <f>IF(Table1[[#This Row],[Line Description]]&lt;&gt;"",Table1[[#This Row],[Line Description]],"")</f>
        <v/>
      </c>
      <c r="AV1936" s="46" t="str">
        <f>IF(Table1[[#This Row],[Cur_Amount Debit]]&gt;0,ROUND(Table1[[#This Row],[Cur_Amount Debit]],2),"")</f>
        <v/>
      </c>
      <c r="AW1936" s="46" t="str">
        <f>IF(Table1[[#This Row],[Cur_Amount Credit]]&gt;0,ROUND(Table1[[#This Row],[Cur_Amount Credit]],2),"")</f>
        <v/>
      </c>
      <c r="AX1936" s="46" t="str">
        <f>LEFT(Table1[[#This Row],[Cur]],3)</f>
        <v/>
      </c>
      <c r="AY1936" s="59"/>
      <c r="AZ1936" s="46"/>
      <c r="BA1936" s="46" t="str">
        <f>IF(Table1[[#This Row],[Cur]]&lt;&gt;"",IF(Table1[[#This Row],[Cur]]="USD","",ExchangeRate),"")</f>
        <v/>
      </c>
      <c r="BB1936" s="46" t="str">
        <f>IF(Table1[[#This Row],[Grant]]&lt;&gt;"",VLOOKUP(Table1[[#This Row],[Grant]],Grants!B:D,3),"")</f>
        <v/>
      </c>
      <c r="BC1936" s="46" t="str">
        <f>TRIM(Table1[[#This Row],[Vendor ID]])</f>
        <v/>
      </c>
      <c r="BD1936">
        <f>IF(Table1[[#This Row],[Reference Number]]=Q1935,BD1935,BD1935+1)</f>
        <v>0</v>
      </c>
    </row>
    <row r="1937" spans="1:56" ht="11.25" customHeight="1" x14ac:dyDescent="0.25">
      <c r="A1937" s="1"/>
      <c r="B1937" s="88" t="str">
        <f>IF(Table1[[#This Row],[Posting Date]]&lt;&gt;"",IF(Table1[[#This Row],[Reference Number]]=Q1936,B1936+1,1),"")</f>
        <v/>
      </c>
      <c r="C1937" s="61"/>
      <c r="D1937" s="61"/>
      <c r="E1937" s="138"/>
      <c r="F1937" s="141" t="str">
        <f>IFERROR(IF(VLOOKUP(Table1[[#This Row],[Budget Code Description]],Dimentions!$X$6:$AC$139,2,FALSE)="","",VLOOKUP(Table1[[#This Row],[Budget Code Description]],Dimentions!$X$6:$AC$139,2,FALSE)),"")</f>
        <v/>
      </c>
      <c r="G1937" s="141"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1" t="str">
        <f>IFERROR(VLOOKUP(Table1[[#This Row],[Budget Code Description]],Table6[#All],8,FALSE),"")</f>
        <v/>
      </c>
      <c r="L1937" s="63"/>
      <c r="M1937" s="65" t="str">
        <f>IFERROR(VLOOKUP(Table1[[#This Row],[Staff ID]],Table2[],2,FALSE),"")</f>
        <v/>
      </c>
      <c r="N1937" s="209" t="str">
        <f>IFERROR(IF(VLOOKUP(Table1[[#This Row],[Budget Code Description]],Dimentions!$X$6:$AC$134,4,FALSE)="","",VLOOKUP(Table1[[#This Row],[Budget Code Description]],Dimentions!$X$6:$AC$134,4,FALSE)),"")</f>
        <v/>
      </c>
      <c r="O1937" s="65" t="str">
        <f>IFERROR(VLOOKUP(Table1[[#This Row],[Vendor ID]],Table549[],2,FALSE),"")</f>
        <v/>
      </c>
      <c r="P1937" s="63"/>
      <c r="Q1937" s="141" t="str">
        <f>IF(Table1[[#This Row],[Posting Date]]&lt;&gt;"",$D$9,"")</f>
        <v/>
      </c>
      <c r="R1937" s="157" t="str">
        <f>IF(Table1[[#This Row],[Posting Date]]&lt;&gt;"",$D$10,"")</f>
        <v/>
      </c>
      <c r="S1937" s="66"/>
      <c r="T1937" s="63"/>
      <c r="U1937" s="67"/>
      <c r="V1937" s="67"/>
      <c r="W1937" s="67" t="str">
        <f t="shared" si="34"/>
        <v/>
      </c>
      <c r="X1937" s="159" t="str">
        <f>IF(E1937="","",(IF(Table1[[#This Row],[Cur]]="USD",Table1[[#This Row],[Cur_Amount Debit]],Table1[[#This Row],[Cur_Amount Debit]]/Table1[[#This Row],[Exchange Rate]])))</f>
        <v/>
      </c>
      <c r="Y1937" s="159" t="str">
        <f>IF(E1937="","",(IF(Table1[[#This Row],[Cur]]="USD",Table1[[#This Row],[Cur_Amount Credit]],Table1[[#This Row],[Cur_Amount Credit]]/ExchangeRate)))</f>
        <v/>
      </c>
      <c r="Z1937" s="201" t="str">
        <f>IF(E1937="","",(Table1[[#This Row],[Debit USD]]-Table1[[#This Row],[Credit USD]]))</f>
        <v/>
      </c>
      <c r="AA1937" s="226"/>
      <c r="AB1937" s="255"/>
      <c r="AC1937" s="1"/>
      <c r="AD1937" s="15"/>
      <c r="AE1937" s="15" t="str">
        <f>IF(AND(OR(Table1[[#This Row],[Account]]="15030",Table1[[#This Row],[Account]]="15035",Table1[[#This Row],[Account]]="20150"),Table1[[#This Row],[Vendor ID]]=""),1,"")</f>
        <v/>
      </c>
      <c r="AF1937" s="15"/>
      <c r="AG1937" s="15"/>
      <c r="AH1937" s="15"/>
      <c r="AI1937" s="46" t="str">
        <f>IF(Table1[[#This Row],[Posting Date]]&lt;&gt;"","GJ-"&amp;CountryID,"")</f>
        <v/>
      </c>
      <c r="AJ1937" s="59" t="str">
        <f>IF(Table1[[#This Row],[Posting Date]]&lt;&gt;"",Table1[[#This Row],[Posting Date]],"")</f>
        <v/>
      </c>
      <c r="AK1937" s="46"/>
      <c r="AL1937" s="46" t="str">
        <f>IF(Table1[[#This Row],[Description]]&lt;&gt;"",Table1[[#This Row],[Description]],"")</f>
        <v/>
      </c>
      <c r="AM1937" s="46" t="str">
        <f>IF(Table1[[#This Row],[Posting Date]]&lt;&gt;"",Table1[[#This Row],[Reference Number]],"")</f>
        <v/>
      </c>
      <c r="AN1937" s="46" t="str">
        <f>TRIM(Table1[[#This Row],[Line '#]])</f>
        <v/>
      </c>
      <c r="AO1937" s="46" t="str">
        <f>TRIM(Table1[[#This Row],[Account]])</f>
        <v/>
      </c>
      <c r="AP1937" s="46" t="str">
        <f>IF(Table1[[#This Row],[Posting Date]]&lt;&gt;"",$D$5,"")</f>
        <v/>
      </c>
      <c r="AQ1937" s="46" t="str">
        <f>TRIM(Table1[[#This Row],[Departments-Prgrams]])</f>
        <v/>
      </c>
      <c r="AR1937" s="46" t="str">
        <f>TRIM(Table1[[#This Row],[Grant]])</f>
        <v/>
      </c>
      <c r="AS1937" s="46" t="str">
        <f>TRIM(Table1[[#This Row],[Staff ID]])</f>
        <v/>
      </c>
      <c r="AT1937" s="46" t="str">
        <f>IF(TRIM(Table1[[#This Row],[Budget Code]])=0,"",TRIM(Table1[[#This Row],[Budget Code]]))</f>
        <v/>
      </c>
      <c r="AU1937" s="46" t="str">
        <f>IF(Table1[[#This Row],[Line Description]]&lt;&gt;"",Table1[[#This Row],[Line Description]],"")</f>
        <v/>
      </c>
      <c r="AV1937" s="46" t="str">
        <f>IF(Table1[[#This Row],[Cur_Amount Debit]]&gt;0,ROUND(Table1[[#This Row],[Cur_Amount Debit]],2),"")</f>
        <v/>
      </c>
      <c r="AW1937" s="46" t="str">
        <f>IF(Table1[[#This Row],[Cur_Amount Credit]]&gt;0,ROUND(Table1[[#This Row],[Cur_Amount Credit]],2),"")</f>
        <v/>
      </c>
      <c r="AX1937" s="46" t="str">
        <f>LEFT(Table1[[#This Row],[Cur]],3)</f>
        <v/>
      </c>
      <c r="AY1937" s="59"/>
      <c r="AZ1937" s="46"/>
      <c r="BA1937" s="46" t="str">
        <f>IF(Table1[[#This Row],[Cur]]&lt;&gt;"",IF(Table1[[#This Row],[Cur]]="USD","",ExchangeRate),"")</f>
        <v/>
      </c>
      <c r="BB1937" s="46" t="str">
        <f>IF(Table1[[#This Row],[Grant]]&lt;&gt;"",VLOOKUP(Table1[[#This Row],[Grant]],Grants!B:D,3),"")</f>
        <v/>
      </c>
      <c r="BC1937" s="46" t="str">
        <f>TRIM(Table1[[#This Row],[Vendor ID]])</f>
        <v/>
      </c>
      <c r="BD1937">
        <f>IF(Table1[[#This Row],[Reference Number]]=Q1936,BD1936,BD1936+1)</f>
        <v>0</v>
      </c>
    </row>
    <row r="1938" spans="1:56" ht="11.25" customHeight="1" x14ac:dyDescent="0.25">
      <c r="A1938" s="1"/>
      <c r="B1938" s="88" t="str">
        <f>IF(Table1[[#This Row],[Posting Date]]&lt;&gt;"",IF(Table1[[#This Row],[Reference Number]]=Q1937,B1937+1,1),"")</f>
        <v/>
      </c>
      <c r="C1938" s="61"/>
      <c r="D1938" s="61"/>
      <c r="E1938" s="138"/>
      <c r="F1938" s="141" t="str">
        <f>IFERROR(IF(VLOOKUP(Table1[[#This Row],[Budget Code Description]],Dimentions!$X$6:$AC$139,2,FALSE)="","",VLOOKUP(Table1[[#This Row],[Budget Code Description]],Dimentions!$X$6:$AC$139,2,FALSE)),"")</f>
        <v/>
      </c>
      <c r="G1938" s="141"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1" t="str">
        <f>IFERROR(VLOOKUP(Table1[[#This Row],[Budget Code Description]],Table6[#All],8,FALSE),"")</f>
        <v/>
      </c>
      <c r="L1938" s="63"/>
      <c r="M1938" s="65" t="str">
        <f>IFERROR(VLOOKUP(Table1[[#This Row],[Staff ID]],Table2[],2,FALSE),"")</f>
        <v/>
      </c>
      <c r="N1938" s="209" t="str">
        <f>IFERROR(IF(VLOOKUP(Table1[[#This Row],[Budget Code Description]],Dimentions!$X$6:$AC$134,4,FALSE)="","",VLOOKUP(Table1[[#This Row],[Budget Code Description]],Dimentions!$X$6:$AC$134,4,FALSE)),"")</f>
        <v/>
      </c>
      <c r="O1938" s="65" t="str">
        <f>IFERROR(VLOOKUP(Table1[[#This Row],[Vendor ID]],Table549[],2,FALSE),"")</f>
        <v/>
      </c>
      <c r="P1938" s="63"/>
      <c r="Q1938" s="141" t="str">
        <f>IF(Table1[[#This Row],[Posting Date]]&lt;&gt;"",$D$9,"")</f>
        <v/>
      </c>
      <c r="R1938" s="157" t="str">
        <f>IF(Table1[[#This Row],[Posting Date]]&lt;&gt;"",$D$10,"")</f>
        <v/>
      </c>
      <c r="S1938" s="66"/>
      <c r="T1938" s="63"/>
      <c r="U1938" s="67"/>
      <c r="V1938" s="67"/>
      <c r="W1938" s="67" t="str">
        <f t="shared" si="34"/>
        <v/>
      </c>
      <c r="X1938" s="159" t="str">
        <f>IF(E1938="","",(IF(Table1[[#This Row],[Cur]]="USD",Table1[[#This Row],[Cur_Amount Debit]],Table1[[#This Row],[Cur_Amount Debit]]/Table1[[#This Row],[Exchange Rate]])))</f>
        <v/>
      </c>
      <c r="Y1938" s="159" t="str">
        <f>IF(E1938="","",(IF(Table1[[#This Row],[Cur]]="USD",Table1[[#This Row],[Cur_Amount Credit]],Table1[[#This Row],[Cur_Amount Credit]]/ExchangeRate)))</f>
        <v/>
      </c>
      <c r="Z1938" s="201" t="str">
        <f>IF(E1938="","",(Table1[[#This Row],[Debit USD]]-Table1[[#This Row],[Credit USD]]))</f>
        <v/>
      </c>
      <c r="AA1938" s="226"/>
      <c r="AB1938" s="255"/>
      <c r="AC1938" s="1"/>
      <c r="AD1938" s="15"/>
      <c r="AE1938" s="15" t="str">
        <f>IF(AND(OR(Table1[[#This Row],[Account]]="15030",Table1[[#This Row],[Account]]="15035",Table1[[#This Row],[Account]]="20150"),Table1[[#This Row],[Vendor ID]]=""),1,"")</f>
        <v/>
      </c>
      <c r="AF1938" s="15"/>
      <c r="AG1938" s="15"/>
      <c r="AH1938" s="15"/>
      <c r="AI1938" s="46" t="str">
        <f>IF(Table1[[#This Row],[Posting Date]]&lt;&gt;"","GJ-"&amp;CountryID,"")</f>
        <v/>
      </c>
      <c r="AJ1938" s="59" t="str">
        <f>IF(Table1[[#This Row],[Posting Date]]&lt;&gt;"",Table1[[#This Row],[Posting Date]],"")</f>
        <v/>
      </c>
      <c r="AK1938" s="46"/>
      <c r="AL1938" s="46" t="str">
        <f>IF(Table1[[#This Row],[Description]]&lt;&gt;"",Table1[[#This Row],[Description]],"")</f>
        <v/>
      </c>
      <c r="AM1938" s="46" t="str">
        <f>IF(Table1[[#This Row],[Posting Date]]&lt;&gt;"",Table1[[#This Row],[Reference Number]],"")</f>
        <v/>
      </c>
      <c r="AN1938" s="46" t="str">
        <f>TRIM(Table1[[#This Row],[Line '#]])</f>
        <v/>
      </c>
      <c r="AO1938" s="46" t="str">
        <f>TRIM(Table1[[#This Row],[Account]])</f>
        <v/>
      </c>
      <c r="AP1938" s="46" t="str">
        <f>IF(Table1[[#This Row],[Posting Date]]&lt;&gt;"",$D$5,"")</f>
        <v/>
      </c>
      <c r="AQ1938" s="46" t="str">
        <f>TRIM(Table1[[#This Row],[Departments-Prgrams]])</f>
        <v/>
      </c>
      <c r="AR1938" s="46" t="str">
        <f>TRIM(Table1[[#This Row],[Grant]])</f>
        <v/>
      </c>
      <c r="AS1938" s="46" t="str">
        <f>TRIM(Table1[[#This Row],[Staff ID]])</f>
        <v/>
      </c>
      <c r="AT1938" s="46" t="str">
        <f>IF(TRIM(Table1[[#This Row],[Budget Code]])=0,"",TRIM(Table1[[#This Row],[Budget Code]]))</f>
        <v/>
      </c>
      <c r="AU1938" s="46" t="str">
        <f>IF(Table1[[#This Row],[Line Description]]&lt;&gt;"",Table1[[#This Row],[Line Description]],"")</f>
        <v/>
      </c>
      <c r="AV1938" s="46" t="str">
        <f>IF(Table1[[#This Row],[Cur_Amount Debit]]&gt;0,ROUND(Table1[[#This Row],[Cur_Amount Debit]],2),"")</f>
        <v/>
      </c>
      <c r="AW1938" s="46" t="str">
        <f>IF(Table1[[#This Row],[Cur_Amount Credit]]&gt;0,ROUND(Table1[[#This Row],[Cur_Amount Credit]],2),"")</f>
        <v/>
      </c>
      <c r="AX1938" s="46" t="str">
        <f>LEFT(Table1[[#This Row],[Cur]],3)</f>
        <v/>
      </c>
      <c r="AY1938" s="59"/>
      <c r="AZ1938" s="46"/>
      <c r="BA1938" s="46" t="str">
        <f>IF(Table1[[#This Row],[Cur]]&lt;&gt;"",IF(Table1[[#This Row],[Cur]]="USD","",ExchangeRate),"")</f>
        <v/>
      </c>
      <c r="BB1938" s="46" t="str">
        <f>IF(Table1[[#This Row],[Grant]]&lt;&gt;"",VLOOKUP(Table1[[#This Row],[Grant]],Grants!B:D,3),"")</f>
        <v/>
      </c>
      <c r="BC1938" s="46" t="str">
        <f>TRIM(Table1[[#This Row],[Vendor ID]])</f>
        <v/>
      </c>
      <c r="BD1938">
        <f>IF(Table1[[#This Row],[Reference Number]]=Q1937,BD1937,BD1937+1)</f>
        <v>0</v>
      </c>
    </row>
    <row r="1939" spans="1:56" ht="11.25" customHeight="1" x14ac:dyDescent="0.25">
      <c r="A1939" s="1"/>
      <c r="B1939" s="88" t="str">
        <f>IF(Table1[[#This Row],[Posting Date]]&lt;&gt;"",IF(Table1[[#This Row],[Reference Number]]=Q1938,B1938+1,1),"")</f>
        <v/>
      </c>
      <c r="C1939" s="61"/>
      <c r="D1939" s="61"/>
      <c r="E1939" s="138"/>
      <c r="F1939" s="141" t="str">
        <f>IFERROR(IF(VLOOKUP(Table1[[#This Row],[Budget Code Description]],Dimentions!$X$6:$AC$139,2,FALSE)="","",VLOOKUP(Table1[[#This Row],[Budget Code Description]],Dimentions!$X$6:$AC$139,2,FALSE)),"")</f>
        <v/>
      </c>
      <c r="G1939" s="141"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1" t="str">
        <f>IFERROR(VLOOKUP(Table1[[#This Row],[Budget Code Description]],Table6[#All],8,FALSE),"")</f>
        <v/>
      </c>
      <c r="L1939" s="63"/>
      <c r="M1939" s="65" t="str">
        <f>IFERROR(VLOOKUP(Table1[[#This Row],[Staff ID]],Table2[],2,FALSE),"")</f>
        <v/>
      </c>
      <c r="N1939" s="209" t="str">
        <f>IFERROR(IF(VLOOKUP(Table1[[#This Row],[Budget Code Description]],Dimentions!$X$6:$AC$134,4,FALSE)="","",VLOOKUP(Table1[[#This Row],[Budget Code Description]],Dimentions!$X$6:$AC$134,4,FALSE)),"")</f>
        <v/>
      </c>
      <c r="O1939" s="65" t="str">
        <f>IFERROR(VLOOKUP(Table1[[#This Row],[Vendor ID]],Table549[],2,FALSE),"")</f>
        <v/>
      </c>
      <c r="P1939" s="63"/>
      <c r="Q1939" s="141" t="str">
        <f>IF(Table1[[#This Row],[Posting Date]]&lt;&gt;"",$D$9,"")</f>
        <v/>
      </c>
      <c r="R1939" s="157" t="str">
        <f>IF(Table1[[#This Row],[Posting Date]]&lt;&gt;"",$D$10,"")</f>
        <v/>
      </c>
      <c r="S1939" s="66"/>
      <c r="T1939" s="63"/>
      <c r="U1939" s="67"/>
      <c r="V1939" s="67"/>
      <c r="W1939" s="67" t="str">
        <f t="shared" si="34"/>
        <v/>
      </c>
      <c r="X1939" s="159" t="str">
        <f>IF(E1939="","",(IF(Table1[[#This Row],[Cur]]="USD",Table1[[#This Row],[Cur_Amount Debit]],Table1[[#This Row],[Cur_Amount Debit]]/Table1[[#This Row],[Exchange Rate]])))</f>
        <v/>
      </c>
      <c r="Y1939" s="159" t="str">
        <f>IF(E1939="","",(IF(Table1[[#This Row],[Cur]]="USD",Table1[[#This Row],[Cur_Amount Credit]],Table1[[#This Row],[Cur_Amount Credit]]/ExchangeRate)))</f>
        <v/>
      </c>
      <c r="Z1939" s="201" t="str">
        <f>IF(E1939="","",(Table1[[#This Row],[Debit USD]]-Table1[[#This Row],[Credit USD]]))</f>
        <v/>
      </c>
      <c r="AA1939" s="226"/>
      <c r="AB1939" s="255"/>
      <c r="AC1939" s="1"/>
      <c r="AD1939" s="15"/>
      <c r="AE1939" s="15" t="str">
        <f>IF(AND(OR(Table1[[#This Row],[Account]]="15030",Table1[[#This Row],[Account]]="15035",Table1[[#This Row],[Account]]="20150"),Table1[[#This Row],[Vendor ID]]=""),1,"")</f>
        <v/>
      </c>
      <c r="AF1939" s="15"/>
      <c r="AG1939" s="15"/>
      <c r="AH1939" s="15"/>
      <c r="AI1939" s="46" t="str">
        <f>IF(Table1[[#This Row],[Posting Date]]&lt;&gt;"","GJ-"&amp;CountryID,"")</f>
        <v/>
      </c>
      <c r="AJ1939" s="59" t="str">
        <f>IF(Table1[[#This Row],[Posting Date]]&lt;&gt;"",Table1[[#This Row],[Posting Date]],"")</f>
        <v/>
      </c>
      <c r="AK1939" s="46"/>
      <c r="AL1939" s="46" t="str">
        <f>IF(Table1[[#This Row],[Description]]&lt;&gt;"",Table1[[#This Row],[Description]],"")</f>
        <v/>
      </c>
      <c r="AM1939" s="46" t="str">
        <f>IF(Table1[[#This Row],[Posting Date]]&lt;&gt;"",Table1[[#This Row],[Reference Number]],"")</f>
        <v/>
      </c>
      <c r="AN1939" s="46" t="str">
        <f>TRIM(Table1[[#This Row],[Line '#]])</f>
        <v/>
      </c>
      <c r="AO1939" s="46" t="str">
        <f>TRIM(Table1[[#This Row],[Account]])</f>
        <v/>
      </c>
      <c r="AP1939" s="46" t="str">
        <f>IF(Table1[[#This Row],[Posting Date]]&lt;&gt;"",$D$5,"")</f>
        <v/>
      </c>
      <c r="AQ1939" s="46" t="str">
        <f>TRIM(Table1[[#This Row],[Departments-Prgrams]])</f>
        <v/>
      </c>
      <c r="AR1939" s="46" t="str">
        <f>TRIM(Table1[[#This Row],[Grant]])</f>
        <v/>
      </c>
      <c r="AS1939" s="46" t="str">
        <f>TRIM(Table1[[#This Row],[Staff ID]])</f>
        <v/>
      </c>
      <c r="AT1939" s="46" t="str">
        <f>IF(TRIM(Table1[[#This Row],[Budget Code]])=0,"",TRIM(Table1[[#This Row],[Budget Code]]))</f>
        <v/>
      </c>
      <c r="AU1939" s="46" t="str">
        <f>IF(Table1[[#This Row],[Line Description]]&lt;&gt;"",Table1[[#This Row],[Line Description]],"")</f>
        <v/>
      </c>
      <c r="AV1939" s="46" t="str">
        <f>IF(Table1[[#This Row],[Cur_Amount Debit]]&gt;0,ROUND(Table1[[#This Row],[Cur_Amount Debit]],2),"")</f>
        <v/>
      </c>
      <c r="AW1939" s="46" t="str">
        <f>IF(Table1[[#This Row],[Cur_Amount Credit]]&gt;0,ROUND(Table1[[#This Row],[Cur_Amount Credit]],2),"")</f>
        <v/>
      </c>
      <c r="AX1939" s="46" t="str">
        <f>LEFT(Table1[[#This Row],[Cur]],3)</f>
        <v/>
      </c>
      <c r="AY1939" s="59"/>
      <c r="AZ1939" s="46"/>
      <c r="BA1939" s="46" t="str">
        <f>IF(Table1[[#This Row],[Cur]]&lt;&gt;"",IF(Table1[[#This Row],[Cur]]="USD","",ExchangeRate),"")</f>
        <v/>
      </c>
      <c r="BB1939" s="46" t="str">
        <f>IF(Table1[[#This Row],[Grant]]&lt;&gt;"",VLOOKUP(Table1[[#This Row],[Grant]],Grants!B:D,3),"")</f>
        <v/>
      </c>
      <c r="BC1939" s="46" t="str">
        <f>TRIM(Table1[[#This Row],[Vendor ID]])</f>
        <v/>
      </c>
      <c r="BD1939">
        <f>IF(Table1[[#This Row],[Reference Number]]=Q1938,BD1938,BD1938+1)</f>
        <v>0</v>
      </c>
    </row>
    <row r="1940" spans="1:56" ht="11.25" customHeight="1" x14ac:dyDescent="0.25">
      <c r="A1940" s="1"/>
      <c r="B1940" s="88" t="str">
        <f>IF(Table1[[#This Row],[Posting Date]]&lt;&gt;"",IF(Table1[[#This Row],[Reference Number]]=Q1939,B1939+1,1),"")</f>
        <v/>
      </c>
      <c r="C1940" s="61"/>
      <c r="D1940" s="61"/>
      <c r="E1940" s="138"/>
      <c r="F1940" s="141" t="str">
        <f>IFERROR(IF(VLOOKUP(Table1[[#This Row],[Budget Code Description]],Dimentions!$X$6:$AC$139,2,FALSE)="","",VLOOKUP(Table1[[#This Row],[Budget Code Description]],Dimentions!$X$6:$AC$139,2,FALSE)),"")</f>
        <v/>
      </c>
      <c r="G1940" s="141"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1" t="str">
        <f>IFERROR(VLOOKUP(Table1[[#This Row],[Budget Code Description]],Table6[#All],8,FALSE),"")</f>
        <v/>
      </c>
      <c r="L1940" s="63"/>
      <c r="M1940" s="65" t="str">
        <f>IFERROR(VLOOKUP(Table1[[#This Row],[Staff ID]],Table2[],2,FALSE),"")</f>
        <v/>
      </c>
      <c r="N1940" s="209" t="str">
        <f>IFERROR(IF(VLOOKUP(Table1[[#This Row],[Budget Code Description]],Dimentions!$X$6:$AC$134,4,FALSE)="","",VLOOKUP(Table1[[#This Row],[Budget Code Description]],Dimentions!$X$6:$AC$134,4,FALSE)),"")</f>
        <v/>
      </c>
      <c r="O1940" s="65" t="str">
        <f>IFERROR(VLOOKUP(Table1[[#This Row],[Vendor ID]],Table549[],2,FALSE),"")</f>
        <v/>
      </c>
      <c r="P1940" s="63"/>
      <c r="Q1940" s="141" t="str">
        <f>IF(Table1[[#This Row],[Posting Date]]&lt;&gt;"",$D$9,"")</f>
        <v/>
      </c>
      <c r="R1940" s="157" t="str">
        <f>IF(Table1[[#This Row],[Posting Date]]&lt;&gt;"",$D$10,"")</f>
        <v/>
      </c>
      <c r="S1940" s="66"/>
      <c r="T1940" s="63"/>
      <c r="U1940" s="67"/>
      <c r="V1940" s="67"/>
      <c r="W1940" s="67" t="str">
        <f t="shared" si="34"/>
        <v/>
      </c>
      <c r="X1940" s="159" t="str">
        <f>IF(E1940="","",(IF(Table1[[#This Row],[Cur]]="USD",Table1[[#This Row],[Cur_Amount Debit]],Table1[[#This Row],[Cur_Amount Debit]]/Table1[[#This Row],[Exchange Rate]])))</f>
        <v/>
      </c>
      <c r="Y1940" s="159" t="str">
        <f>IF(E1940="","",(IF(Table1[[#This Row],[Cur]]="USD",Table1[[#This Row],[Cur_Amount Credit]],Table1[[#This Row],[Cur_Amount Credit]]/ExchangeRate)))</f>
        <v/>
      </c>
      <c r="Z1940" s="201" t="str">
        <f>IF(E1940="","",(Table1[[#This Row],[Debit USD]]-Table1[[#This Row],[Credit USD]]))</f>
        <v/>
      </c>
      <c r="AA1940" s="226"/>
      <c r="AB1940" s="255"/>
      <c r="AC1940" s="1"/>
      <c r="AD1940" s="15"/>
      <c r="AE1940" s="15" t="str">
        <f>IF(AND(OR(Table1[[#This Row],[Account]]="15030",Table1[[#This Row],[Account]]="15035",Table1[[#This Row],[Account]]="20150"),Table1[[#This Row],[Vendor ID]]=""),1,"")</f>
        <v/>
      </c>
      <c r="AF1940" s="15"/>
      <c r="AG1940" s="15"/>
      <c r="AH1940" s="15"/>
      <c r="AI1940" s="46" t="str">
        <f>IF(Table1[[#This Row],[Posting Date]]&lt;&gt;"","GJ-"&amp;CountryID,"")</f>
        <v/>
      </c>
      <c r="AJ1940" s="59" t="str">
        <f>IF(Table1[[#This Row],[Posting Date]]&lt;&gt;"",Table1[[#This Row],[Posting Date]],"")</f>
        <v/>
      </c>
      <c r="AK1940" s="46"/>
      <c r="AL1940" s="46" t="str">
        <f>IF(Table1[[#This Row],[Description]]&lt;&gt;"",Table1[[#This Row],[Description]],"")</f>
        <v/>
      </c>
      <c r="AM1940" s="46" t="str">
        <f>IF(Table1[[#This Row],[Posting Date]]&lt;&gt;"",Table1[[#This Row],[Reference Number]],"")</f>
        <v/>
      </c>
      <c r="AN1940" s="46" t="str">
        <f>TRIM(Table1[[#This Row],[Line '#]])</f>
        <v/>
      </c>
      <c r="AO1940" s="46" t="str">
        <f>TRIM(Table1[[#This Row],[Account]])</f>
        <v/>
      </c>
      <c r="AP1940" s="46" t="str">
        <f>IF(Table1[[#This Row],[Posting Date]]&lt;&gt;"",$D$5,"")</f>
        <v/>
      </c>
      <c r="AQ1940" s="46" t="str">
        <f>TRIM(Table1[[#This Row],[Departments-Prgrams]])</f>
        <v/>
      </c>
      <c r="AR1940" s="46" t="str">
        <f>TRIM(Table1[[#This Row],[Grant]])</f>
        <v/>
      </c>
      <c r="AS1940" s="46" t="str">
        <f>TRIM(Table1[[#This Row],[Staff ID]])</f>
        <v/>
      </c>
      <c r="AT1940" s="46" t="str">
        <f>IF(TRIM(Table1[[#This Row],[Budget Code]])=0,"",TRIM(Table1[[#This Row],[Budget Code]]))</f>
        <v/>
      </c>
      <c r="AU1940" s="46" t="str">
        <f>IF(Table1[[#This Row],[Line Description]]&lt;&gt;"",Table1[[#This Row],[Line Description]],"")</f>
        <v/>
      </c>
      <c r="AV1940" s="46" t="str">
        <f>IF(Table1[[#This Row],[Cur_Amount Debit]]&gt;0,ROUND(Table1[[#This Row],[Cur_Amount Debit]],2),"")</f>
        <v/>
      </c>
      <c r="AW1940" s="46" t="str">
        <f>IF(Table1[[#This Row],[Cur_Amount Credit]]&gt;0,ROUND(Table1[[#This Row],[Cur_Amount Credit]],2),"")</f>
        <v/>
      </c>
      <c r="AX1940" s="46" t="str">
        <f>LEFT(Table1[[#This Row],[Cur]],3)</f>
        <v/>
      </c>
      <c r="AY1940" s="59"/>
      <c r="AZ1940" s="46"/>
      <c r="BA1940" s="46" t="str">
        <f>IF(Table1[[#This Row],[Cur]]&lt;&gt;"",IF(Table1[[#This Row],[Cur]]="USD","",ExchangeRate),"")</f>
        <v/>
      </c>
      <c r="BB1940" s="46" t="str">
        <f>IF(Table1[[#This Row],[Grant]]&lt;&gt;"",VLOOKUP(Table1[[#This Row],[Grant]],Grants!B:D,3),"")</f>
        <v/>
      </c>
      <c r="BC1940" s="46" t="str">
        <f>TRIM(Table1[[#This Row],[Vendor ID]])</f>
        <v/>
      </c>
      <c r="BD1940">
        <f>IF(Table1[[#This Row],[Reference Number]]=Q1939,BD1939,BD1939+1)</f>
        <v>0</v>
      </c>
    </row>
    <row r="1941" spans="1:56" ht="11.25" customHeight="1" x14ac:dyDescent="0.25">
      <c r="A1941" s="1"/>
      <c r="B1941" s="88" t="str">
        <f>IF(Table1[[#This Row],[Posting Date]]&lt;&gt;"",IF(Table1[[#This Row],[Reference Number]]=Q1940,B1940+1,1),"")</f>
        <v/>
      </c>
      <c r="C1941" s="61"/>
      <c r="D1941" s="61"/>
      <c r="E1941" s="138"/>
      <c r="F1941" s="141" t="str">
        <f>IFERROR(IF(VLOOKUP(Table1[[#This Row],[Budget Code Description]],Dimentions!$X$6:$AC$139,2,FALSE)="","",VLOOKUP(Table1[[#This Row],[Budget Code Description]],Dimentions!$X$6:$AC$139,2,FALSE)),"")</f>
        <v/>
      </c>
      <c r="G1941" s="141"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1" t="str">
        <f>IFERROR(VLOOKUP(Table1[[#This Row],[Budget Code Description]],Table6[#All],8,FALSE),"")</f>
        <v/>
      </c>
      <c r="L1941" s="63"/>
      <c r="M1941" s="65" t="str">
        <f>IFERROR(VLOOKUP(Table1[[#This Row],[Staff ID]],Table2[],2,FALSE),"")</f>
        <v/>
      </c>
      <c r="N1941" s="209" t="str">
        <f>IFERROR(IF(VLOOKUP(Table1[[#This Row],[Budget Code Description]],Dimentions!$X$6:$AC$134,4,FALSE)="","",VLOOKUP(Table1[[#This Row],[Budget Code Description]],Dimentions!$X$6:$AC$134,4,FALSE)),"")</f>
        <v/>
      </c>
      <c r="O1941" s="65" t="str">
        <f>IFERROR(VLOOKUP(Table1[[#This Row],[Vendor ID]],Table549[],2,FALSE),"")</f>
        <v/>
      </c>
      <c r="P1941" s="63"/>
      <c r="Q1941" s="141" t="str">
        <f>IF(Table1[[#This Row],[Posting Date]]&lt;&gt;"",$D$9,"")</f>
        <v/>
      </c>
      <c r="R1941" s="157" t="str">
        <f>IF(Table1[[#This Row],[Posting Date]]&lt;&gt;"",$D$10,"")</f>
        <v/>
      </c>
      <c r="S1941" s="66"/>
      <c r="T1941" s="63"/>
      <c r="U1941" s="67"/>
      <c r="V1941" s="67"/>
      <c r="W1941" s="67" t="str">
        <f t="shared" si="34"/>
        <v/>
      </c>
      <c r="X1941" s="159" t="str">
        <f>IF(E1941="","",(IF(Table1[[#This Row],[Cur]]="USD",Table1[[#This Row],[Cur_Amount Debit]],Table1[[#This Row],[Cur_Amount Debit]]/Table1[[#This Row],[Exchange Rate]])))</f>
        <v/>
      </c>
      <c r="Y1941" s="159" t="str">
        <f>IF(E1941="","",(IF(Table1[[#This Row],[Cur]]="USD",Table1[[#This Row],[Cur_Amount Credit]],Table1[[#This Row],[Cur_Amount Credit]]/ExchangeRate)))</f>
        <v/>
      </c>
      <c r="Z1941" s="201" t="str">
        <f>IF(E1941="","",(Table1[[#This Row],[Debit USD]]-Table1[[#This Row],[Credit USD]]))</f>
        <v/>
      </c>
      <c r="AA1941" s="226"/>
      <c r="AB1941" s="255"/>
      <c r="AC1941" s="1"/>
      <c r="AD1941" s="15"/>
      <c r="AE1941" s="15" t="str">
        <f>IF(AND(OR(Table1[[#This Row],[Account]]="15030",Table1[[#This Row],[Account]]="15035",Table1[[#This Row],[Account]]="20150"),Table1[[#This Row],[Vendor ID]]=""),1,"")</f>
        <v/>
      </c>
      <c r="AF1941" s="15"/>
      <c r="AG1941" s="15"/>
      <c r="AH1941" s="15"/>
      <c r="AI1941" s="46" t="str">
        <f>IF(Table1[[#This Row],[Posting Date]]&lt;&gt;"","GJ-"&amp;CountryID,"")</f>
        <v/>
      </c>
      <c r="AJ1941" s="59" t="str">
        <f>IF(Table1[[#This Row],[Posting Date]]&lt;&gt;"",Table1[[#This Row],[Posting Date]],"")</f>
        <v/>
      </c>
      <c r="AK1941" s="46"/>
      <c r="AL1941" s="46" t="str">
        <f>IF(Table1[[#This Row],[Description]]&lt;&gt;"",Table1[[#This Row],[Description]],"")</f>
        <v/>
      </c>
      <c r="AM1941" s="46" t="str">
        <f>IF(Table1[[#This Row],[Posting Date]]&lt;&gt;"",Table1[[#This Row],[Reference Number]],"")</f>
        <v/>
      </c>
      <c r="AN1941" s="46" t="str">
        <f>TRIM(Table1[[#This Row],[Line '#]])</f>
        <v/>
      </c>
      <c r="AO1941" s="46" t="str">
        <f>TRIM(Table1[[#This Row],[Account]])</f>
        <v/>
      </c>
      <c r="AP1941" s="46" t="str">
        <f>IF(Table1[[#This Row],[Posting Date]]&lt;&gt;"",$D$5,"")</f>
        <v/>
      </c>
      <c r="AQ1941" s="46" t="str">
        <f>TRIM(Table1[[#This Row],[Departments-Prgrams]])</f>
        <v/>
      </c>
      <c r="AR1941" s="46" t="str">
        <f>TRIM(Table1[[#This Row],[Grant]])</f>
        <v/>
      </c>
      <c r="AS1941" s="46" t="str">
        <f>TRIM(Table1[[#This Row],[Staff ID]])</f>
        <v/>
      </c>
      <c r="AT1941" s="46" t="str">
        <f>IF(TRIM(Table1[[#This Row],[Budget Code]])=0,"",TRIM(Table1[[#This Row],[Budget Code]]))</f>
        <v/>
      </c>
      <c r="AU1941" s="46" t="str">
        <f>IF(Table1[[#This Row],[Line Description]]&lt;&gt;"",Table1[[#This Row],[Line Description]],"")</f>
        <v/>
      </c>
      <c r="AV1941" s="46" t="str">
        <f>IF(Table1[[#This Row],[Cur_Amount Debit]]&gt;0,ROUND(Table1[[#This Row],[Cur_Amount Debit]],2),"")</f>
        <v/>
      </c>
      <c r="AW1941" s="46" t="str">
        <f>IF(Table1[[#This Row],[Cur_Amount Credit]]&gt;0,ROUND(Table1[[#This Row],[Cur_Amount Credit]],2),"")</f>
        <v/>
      </c>
      <c r="AX1941" s="46" t="str">
        <f>LEFT(Table1[[#This Row],[Cur]],3)</f>
        <v/>
      </c>
      <c r="AY1941" s="59"/>
      <c r="AZ1941" s="46"/>
      <c r="BA1941" s="46" t="str">
        <f>IF(Table1[[#This Row],[Cur]]&lt;&gt;"",IF(Table1[[#This Row],[Cur]]="USD","",ExchangeRate),"")</f>
        <v/>
      </c>
      <c r="BB1941" s="46" t="str">
        <f>IF(Table1[[#This Row],[Grant]]&lt;&gt;"",VLOOKUP(Table1[[#This Row],[Grant]],Grants!B:D,3),"")</f>
        <v/>
      </c>
      <c r="BC1941" s="46" t="str">
        <f>TRIM(Table1[[#This Row],[Vendor ID]])</f>
        <v/>
      </c>
      <c r="BD1941">
        <f>IF(Table1[[#This Row],[Reference Number]]=Q1940,BD1940,BD1940+1)</f>
        <v>0</v>
      </c>
    </row>
    <row r="1942" spans="1:56" ht="11.25" customHeight="1" x14ac:dyDescent="0.25">
      <c r="A1942" s="1"/>
      <c r="B1942" s="88" t="str">
        <f>IF(Table1[[#This Row],[Posting Date]]&lt;&gt;"",IF(Table1[[#This Row],[Reference Number]]=Q1941,B1941+1,1),"")</f>
        <v/>
      </c>
      <c r="C1942" s="61"/>
      <c r="D1942" s="61"/>
      <c r="E1942" s="138"/>
      <c r="F1942" s="141" t="str">
        <f>IFERROR(IF(VLOOKUP(Table1[[#This Row],[Budget Code Description]],Dimentions!$X$6:$AC$139,2,FALSE)="","",VLOOKUP(Table1[[#This Row],[Budget Code Description]],Dimentions!$X$6:$AC$139,2,FALSE)),"")</f>
        <v/>
      </c>
      <c r="G1942" s="141"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1" t="str">
        <f>IFERROR(VLOOKUP(Table1[[#This Row],[Budget Code Description]],Table6[#All],8,FALSE),"")</f>
        <v/>
      </c>
      <c r="L1942" s="63"/>
      <c r="M1942" s="65" t="str">
        <f>IFERROR(VLOOKUP(Table1[[#This Row],[Staff ID]],Table2[],2,FALSE),"")</f>
        <v/>
      </c>
      <c r="N1942" s="209" t="str">
        <f>IFERROR(IF(VLOOKUP(Table1[[#This Row],[Budget Code Description]],Dimentions!$X$6:$AC$134,4,FALSE)="","",VLOOKUP(Table1[[#This Row],[Budget Code Description]],Dimentions!$X$6:$AC$134,4,FALSE)),"")</f>
        <v/>
      </c>
      <c r="O1942" s="65" t="str">
        <f>IFERROR(VLOOKUP(Table1[[#This Row],[Vendor ID]],Table549[],2,FALSE),"")</f>
        <v/>
      </c>
      <c r="P1942" s="63"/>
      <c r="Q1942" s="141" t="str">
        <f>IF(Table1[[#This Row],[Posting Date]]&lt;&gt;"",$D$9,"")</f>
        <v/>
      </c>
      <c r="R1942" s="157" t="str">
        <f>IF(Table1[[#This Row],[Posting Date]]&lt;&gt;"",$D$10,"")</f>
        <v/>
      </c>
      <c r="S1942" s="66"/>
      <c r="T1942" s="63"/>
      <c r="U1942" s="67"/>
      <c r="V1942" s="67"/>
      <c r="W1942" s="67" t="str">
        <f t="shared" si="34"/>
        <v/>
      </c>
      <c r="X1942" s="159" t="str">
        <f>IF(E1942="","",(IF(Table1[[#This Row],[Cur]]="USD",Table1[[#This Row],[Cur_Amount Debit]],Table1[[#This Row],[Cur_Amount Debit]]/Table1[[#This Row],[Exchange Rate]])))</f>
        <v/>
      </c>
      <c r="Y1942" s="159" t="str">
        <f>IF(E1942="","",(IF(Table1[[#This Row],[Cur]]="USD",Table1[[#This Row],[Cur_Amount Credit]],Table1[[#This Row],[Cur_Amount Credit]]/ExchangeRate)))</f>
        <v/>
      </c>
      <c r="Z1942" s="201" t="str">
        <f>IF(E1942="","",(Table1[[#This Row],[Debit USD]]-Table1[[#This Row],[Credit USD]]))</f>
        <v/>
      </c>
      <c r="AA1942" s="226"/>
      <c r="AB1942" s="255"/>
      <c r="AC1942" s="1"/>
      <c r="AD1942" s="15"/>
      <c r="AE1942" s="15" t="str">
        <f>IF(AND(OR(Table1[[#This Row],[Account]]="15030",Table1[[#This Row],[Account]]="15035",Table1[[#This Row],[Account]]="20150"),Table1[[#This Row],[Vendor ID]]=""),1,"")</f>
        <v/>
      </c>
      <c r="AF1942" s="15"/>
      <c r="AG1942" s="15"/>
      <c r="AH1942" s="15"/>
      <c r="AI1942" s="46" t="str">
        <f>IF(Table1[[#This Row],[Posting Date]]&lt;&gt;"","GJ-"&amp;CountryID,"")</f>
        <v/>
      </c>
      <c r="AJ1942" s="59" t="str">
        <f>IF(Table1[[#This Row],[Posting Date]]&lt;&gt;"",Table1[[#This Row],[Posting Date]],"")</f>
        <v/>
      </c>
      <c r="AK1942" s="46"/>
      <c r="AL1942" s="46" t="str">
        <f>IF(Table1[[#This Row],[Description]]&lt;&gt;"",Table1[[#This Row],[Description]],"")</f>
        <v/>
      </c>
      <c r="AM1942" s="46" t="str">
        <f>IF(Table1[[#This Row],[Posting Date]]&lt;&gt;"",Table1[[#This Row],[Reference Number]],"")</f>
        <v/>
      </c>
      <c r="AN1942" s="46" t="str">
        <f>TRIM(Table1[[#This Row],[Line '#]])</f>
        <v/>
      </c>
      <c r="AO1942" s="46" t="str">
        <f>TRIM(Table1[[#This Row],[Account]])</f>
        <v/>
      </c>
      <c r="AP1942" s="46" t="str">
        <f>IF(Table1[[#This Row],[Posting Date]]&lt;&gt;"",$D$5,"")</f>
        <v/>
      </c>
      <c r="AQ1942" s="46" t="str">
        <f>TRIM(Table1[[#This Row],[Departments-Prgrams]])</f>
        <v/>
      </c>
      <c r="AR1942" s="46" t="str">
        <f>TRIM(Table1[[#This Row],[Grant]])</f>
        <v/>
      </c>
      <c r="AS1942" s="46" t="str">
        <f>TRIM(Table1[[#This Row],[Staff ID]])</f>
        <v/>
      </c>
      <c r="AT1942" s="46" t="str">
        <f>IF(TRIM(Table1[[#This Row],[Budget Code]])=0,"",TRIM(Table1[[#This Row],[Budget Code]]))</f>
        <v/>
      </c>
      <c r="AU1942" s="46" t="str">
        <f>IF(Table1[[#This Row],[Line Description]]&lt;&gt;"",Table1[[#This Row],[Line Description]],"")</f>
        <v/>
      </c>
      <c r="AV1942" s="46" t="str">
        <f>IF(Table1[[#This Row],[Cur_Amount Debit]]&gt;0,ROUND(Table1[[#This Row],[Cur_Amount Debit]],2),"")</f>
        <v/>
      </c>
      <c r="AW1942" s="46" t="str">
        <f>IF(Table1[[#This Row],[Cur_Amount Credit]]&gt;0,ROUND(Table1[[#This Row],[Cur_Amount Credit]],2),"")</f>
        <v/>
      </c>
      <c r="AX1942" s="46" t="str">
        <f>LEFT(Table1[[#This Row],[Cur]],3)</f>
        <v/>
      </c>
      <c r="AY1942" s="59"/>
      <c r="AZ1942" s="46"/>
      <c r="BA1942" s="46" t="str">
        <f>IF(Table1[[#This Row],[Cur]]&lt;&gt;"",IF(Table1[[#This Row],[Cur]]="USD","",ExchangeRate),"")</f>
        <v/>
      </c>
      <c r="BB1942" s="46" t="str">
        <f>IF(Table1[[#This Row],[Grant]]&lt;&gt;"",VLOOKUP(Table1[[#This Row],[Grant]],Grants!B:D,3),"")</f>
        <v/>
      </c>
      <c r="BC1942" s="46" t="str">
        <f>TRIM(Table1[[#This Row],[Vendor ID]])</f>
        <v/>
      </c>
      <c r="BD1942">
        <f>IF(Table1[[#This Row],[Reference Number]]=Q1941,BD1941,BD1941+1)</f>
        <v>0</v>
      </c>
    </row>
    <row r="1943" spans="1:56" ht="11.25" customHeight="1" x14ac:dyDescent="0.25">
      <c r="A1943" s="1"/>
      <c r="B1943" s="88" t="str">
        <f>IF(Table1[[#This Row],[Posting Date]]&lt;&gt;"",IF(Table1[[#This Row],[Reference Number]]=Q1942,B1942+1,1),"")</f>
        <v/>
      </c>
      <c r="C1943" s="61"/>
      <c r="D1943" s="61"/>
      <c r="E1943" s="138"/>
      <c r="F1943" s="141" t="str">
        <f>IFERROR(IF(VLOOKUP(Table1[[#This Row],[Budget Code Description]],Dimentions!$X$6:$AC$139,2,FALSE)="","",VLOOKUP(Table1[[#This Row],[Budget Code Description]],Dimentions!$X$6:$AC$139,2,FALSE)),"")</f>
        <v/>
      </c>
      <c r="G1943" s="141"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1" t="str">
        <f>IFERROR(VLOOKUP(Table1[[#This Row],[Budget Code Description]],Table6[#All],8,FALSE),"")</f>
        <v/>
      </c>
      <c r="L1943" s="63"/>
      <c r="M1943" s="65" t="str">
        <f>IFERROR(VLOOKUP(Table1[[#This Row],[Staff ID]],Table2[],2,FALSE),"")</f>
        <v/>
      </c>
      <c r="N1943" s="209" t="str">
        <f>IFERROR(IF(VLOOKUP(Table1[[#This Row],[Budget Code Description]],Dimentions!$X$6:$AC$134,4,FALSE)="","",VLOOKUP(Table1[[#This Row],[Budget Code Description]],Dimentions!$X$6:$AC$134,4,FALSE)),"")</f>
        <v/>
      </c>
      <c r="O1943" s="65" t="str">
        <f>IFERROR(VLOOKUP(Table1[[#This Row],[Vendor ID]],Table549[],2,FALSE),"")</f>
        <v/>
      </c>
      <c r="P1943" s="63"/>
      <c r="Q1943" s="141" t="str">
        <f>IF(Table1[[#This Row],[Posting Date]]&lt;&gt;"",$D$9,"")</f>
        <v/>
      </c>
      <c r="R1943" s="157" t="str">
        <f>IF(Table1[[#This Row],[Posting Date]]&lt;&gt;"",$D$10,"")</f>
        <v/>
      </c>
      <c r="S1943" s="66"/>
      <c r="T1943" s="63"/>
      <c r="U1943" s="67"/>
      <c r="V1943" s="67"/>
      <c r="W1943" s="67" t="str">
        <f t="shared" si="34"/>
        <v/>
      </c>
      <c r="X1943" s="159" t="str">
        <f>IF(E1943="","",(IF(Table1[[#This Row],[Cur]]="USD",Table1[[#This Row],[Cur_Amount Debit]],Table1[[#This Row],[Cur_Amount Debit]]/Table1[[#This Row],[Exchange Rate]])))</f>
        <v/>
      </c>
      <c r="Y1943" s="159" t="str">
        <f>IF(E1943="","",(IF(Table1[[#This Row],[Cur]]="USD",Table1[[#This Row],[Cur_Amount Credit]],Table1[[#This Row],[Cur_Amount Credit]]/ExchangeRate)))</f>
        <v/>
      </c>
      <c r="Z1943" s="201" t="str">
        <f>IF(E1943="","",(Table1[[#This Row],[Debit USD]]-Table1[[#This Row],[Credit USD]]))</f>
        <v/>
      </c>
      <c r="AA1943" s="226"/>
      <c r="AB1943" s="255"/>
      <c r="AC1943" s="1"/>
      <c r="AD1943" s="15"/>
      <c r="AE1943" s="15" t="str">
        <f>IF(AND(OR(Table1[[#This Row],[Account]]="15030",Table1[[#This Row],[Account]]="15035",Table1[[#This Row],[Account]]="20150"),Table1[[#This Row],[Vendor ID]]=""),1,"")</f>
        <v/>
      </c>
      <c r="AF1943" s="15"/>
      <c r="AG1943" s="15"/>
      <c r="AH1943" s="15"/>
      <c r="AI1943" s="46" t="str">
        <f>IF(Table1[[#This Row],[Posting Date]]&lt;&gt;"","GJ-"&amp;CountryID,"")</f>
        <v/>
      </c>
      <c r="AJ1943" s="59" t="str">
        <f>IF(Table1[[#This Row],[Posting Date]]&lt;&gt;"",Table1[[#This Row],[Posting Date]],"")</f>
        <v/>
      </c>
      <c r="AK1943" s="46"/>
      <c r="AL1943" s="46" t="str">
        <f>IF(Table1[[#This Row],[Description]]&lt;&gt;"",Table1[[#This Row],[Description]],"")</f>
        <v/>
      </c>
      <c r="AM1943" s="46" t="str">
        <f>IF(Table1[[#This Row],[Posting Date]]&lt;&gt;"",Table1[[#This Row],[Reference Number]],"")</f>
        <v/>
      </c>
      <c r="AN1943" s="46" t="str">
        <f>TRIM(Table1[[#This Row],[Line '#]])</f>
        <v/>
      </c>
      <c r="AO1943" s="46" t="str">
        <f>TRIM(Table1[[#This Row],[Account]])</f>
        <v/>
      </c>
      <c r="AP1943" s="46" t="str">
        <f>IF(Table1[[#This Row],[Posting Date]]&lt;&gt;"",$D$5,"")</f>
        <v/>
      </c>
      <c r="AQ1943" s="46" t="str">
        <f>TRIM(Table1[[#This Row],[Departments-Prgrams]])</f>
        <v/>
      </c>
      <c r="AR1943" s="46" t="str">
        <f>TRIM(Table1[[#This Row],[Grant]])</f>
        <v/>
      </c>
      <c r="AS1943" s="46" t="str">
        <f>TRIM(Table1[[#This Row],[Staff ID]])</f>
        <v/>
      </c>
      <c r="AT1943" s="46" t="str">
        <f>IF(TRIM(Table1[[#This Row],[Budget Code]])=0,"",TRIM(Table1[[#This Row],[Budget Code]]))</f>
        <v/>
      </c>
      <c r="AU1943" s="46" t="str">
        <f>IF(Table1[[#This Row],[Line Description]]&lt;&gt;"",Table1[[#This Row],[Line Description]],"")</f>
        <v/>
      </c>
      <c r="AV1943" s="46" t="str">
        <f>IF(Table1[[#This Row],[Cur_Amount Debit]]&gt;0,ROUND(Table1[[#This Row],[Cur_Amount Debit]],2),"")</f>
        <v/>
      </c>
      <c r="AW1943" s="46" t="str">
        <f>IF(Table1[[#This Row],[Cur_Amount Credit]]&gt;0,ROUND(Table1[[#This Row],[Cur_Amount Credit]],2),"")</f>
        <v/>
      </c>
      <c r="AX1943" s="46" t="str">
        <f>LEFT(Table1[[#This Row],[Cur]],3)</f>
        <v/>
      </c>
      <c r="AY1943" s="59"/>
      <c r="AZ1943" s="46"/>
      <c r="BA1943" s="46" t="str">
        <f>IF(Table1[[#This Row],[Cur]]&lt;&gt;"",IF(Table1[[#This Row],[Cur]]="USD","",ExchangeRate),"")</f>
        <v/>
      </c>
      <c r="BB1943" s="46" t="str">
        <f>IF(Table1[[#This Row],[Grant]]&lt;&gt;"",VLOOKUP(Table1[[#This Row],[Grant]],Grants!B:D,3),"")</f>
        <v/>
      </c>
      <c r="BC1943" s="46" t="str">
        <f>TRIM(Table1[[#This Row],[Vendor ID]])</f>
        <v/>
      </c>
      <c r="BD1943">
        <f>IF(Table1[[#This Row],[Reference Number]]=Q1942,BD1942,BD1942+1)</f>
        <v>0</v>
      </c>
    </row>
    <row r="1944" spans="1:56" ht="11.25" customHeight="1" x14ac:dyDescent="0.25">
      <c r="A1944" s="1"/>
      <c r="B1944" s="88" t="str">
        <f>IF(Table1[[#This Row],[Posting Date]]&lt;&gt;"",IF(Table1[[#This Row],[Reference Number]]=Q1943,B1943+1,1),"")</f>
        <v/>
      </c>
      <c r="C1944" s="61"/>
      <c r="D1944" s="61"/>
      <c r="E1944" s="138"/>
      <c r="F1944" s="141" t="str">
        <f>IFERROR(IF(VLOOKUP(Table1[[#This Row],[Budget Code Description]],Dimentions!$X$6:$AC$139,2,FALSE)="","",VLOOKUP(Table1[[#This Row],[Budget Code Description]],Dimentions!$X$6:$AC$139,2,FALSE)),"")</f>
        <v/>
      </c>
      <c r="G1944" s="141"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1" t="str">
        <f>IFERROR(VLOOKUP(Table1[[#This Row],[Budget Code Description]],Table6[#All],8,FALSE),"")</f>
        <v/>
      </c>
      <c r="L1944" s="63"/>
      <c r="M1944" s="65" t="str">
        <f>IFERROR(VLOOKUP(Table1[[#This Row],[Staff ID]],Table2[],2,FALSE),"")</f>
        <v/>
      </c>
      <c r="N1944" s="209" t="str">
        <f>IFERROR(IF(VLOOKUP(Table1[[#This Row],[Budget Code Description]],Dimentions!$X$6:$AC$134,4,FALSE)="","",VLOOKUP(Table1[[#This Row],[Budget Code Description]],Dimentions!$X$6:$AC$134,4,FALSE)),"")</f>
        <v/>
      </c>
      <c r="O1944" s="65" t="str">
        <f>IFERROR(VLOOKUP(Table1[[#This Row],[Vendor ID]],Table549[],2,FALSE),"")</f>
        <v/>
      </c>
      <c r="P1944" s="63"/>
      <c r="Q1944" s="141" t="str">
        <f>IF(Table1[[#This Row],[Posting Date]]&lt;&gt;"",$D$9,"")</f>
        <v/>
      </c>
      <c r="R1944" s="157" t="str">
        <f>IF(Table1[[#This Row],[Posting Date]]&lt;&gt;"",$D$10,"")</f>
        <v/>
      </c>
      <c r="S1944" s="66"/>
      <c r="T1944" s="63"/>
      <c r="U1944" s="67"/>
      <c r="V1944" s="67"/>
      <c r="W1944" s="67" t="str">
        <f t="shared" si="34"/>
        <v/>
      </c>
      <c r="X1944" s="159" t="str">
        <f>IF(E1944="","",(IF(Table1[[#This Row],[Cur]]="USD",Table1[[#This Row],[Cur_Amount Debit]],Table1[[#This Row],[Cur_Amount Debit]]/Table1[[#This Row],[Exchange Rate]])))</f>
        <v/>
      </c>
      <c r="Y1944" s="159" t="str">
        <f>IF(E1944="","",(IF(Table1[[#This Row],[Cur]]="USD",Table1[[#This Row],[Cur_Amount Credit]],Table1[[#This Row],[Cur_Amount Credit]]/ExchangeRate)))</f>
        <v/>
      </c>
      <c r="Z1944" s="201" t="str">
        <f>IF(E1944="","",(Table1[[#This Row],[Debit USD]]-Table1[[#This Row],[Credit USD]]))</f>
        <v/>
      </c>
      <c r="AA1944" s="226"/>
      <c r="AB1944" s="255"/>
      <c r="AC1944" s="1"/>
      <c r="AD1944" s="15"/>
      <c r="AE1944" s="15" t="str">
        <f>IF(AND(OR(Table1[[#This Row],[Account]]="15030",Table1[[#This Row],[Account]]="15035",Table1[[#This Row],[Account]]="20150"),Table1[[#This Row],[Vendor ID]]=""),1,"")</f>
        <v/>
      </c>
      <c r="AF1944" s="15"/>
      <c r="AG1944" s="15"/>
      <c r="AH1944" s="15"/>
      <c r="AI1944" s="46" t="str">
        <f>IF(Table1[[#This Row],[Posting Date]]&lt;&gt;"","GJ-"&amp;CountryID,"")</f>
        <v/>
      </c>
      <c r="AJ1944" s="59" t="str">
        <f>IF(Table1[[#This Row],[Posting Date]]&lt;&gt;"",Table1[[#This Row],[Posting Date]],"")</f>
        <v/>
      </c>
      <c r="AK1944" s="46"/>
      <c r="AL1944" s="46" t="str">
        <f>IF(Table1[[#This Row],[Description]]&lt;&gt;"",Table1[[#This Row],[Description]],"")</f>
        <v/>
      </c>
      <c r="AM1944" s="46" t="str">
        <f>IF(Table1[[#This Row],[Posting Date]]&lt;&gt;"",Table1[[#This Row],[Reference Number]],"")</f>
        <v/>
      </c>
      <c r="AN1944" s="46" t="str">
        <f>TRIM(Table1[[#This Row],[Line '#]])</f>
        <v/>
      </c>
      <c r="AO1944" s="46" t="str">
        <f>TRIM(Table1[[#This Row],[Account]])</f>
        <v/>
      </c>
      <c r="AP1944" s="46" t="str">
        <f>IF(Table1[[#This Row],[Posting Date]]&lt;&gt;"",$D$5,"")</f>
        <v/>
      </c>
      <c r="AQ1944" s="46" t="str">
        <f>TRIM(Table1[[#This Row],[Departments-Prgrams]])</f>
        <v/>
      </c>
      <c r="AR1944" s="46" t="str">
        <f>TRIM(Table1[[#This Row],[Grant]])</f>
        <v/>
      </c>
      <c r="AS1944" s="46" t="str">
        <f>TRIM(Table1[[#This Row],[Staff ID]])</f>
        <v/>
      </c>
      <c r="AT1944" s="46" t="str">
        <f>IF(TRIM(Table1[[#This Row],[Budget Code]])=0,"",TRIM(Table1[[#This Row],[Budget Code]]))</f>
        <v/>
      </c>
      <c r="AU1944" s="46" t="str">
        <f>IF(Table1[[#This Row],[Line Description]]&lt;&gt;"",Table1[[#This Row],[Line Description]],"")</f>
        <v/>
      </c>
      <c r="AV1944" s="46" t="str">
        <f>IF(Table1[[#This Row],[Cur_Amount Debit]]&gt;0,ROUND(Table1[[#This Row],[Cur_Amount Debit]],2),"")</f>
        <v/>
      </c>
      <c r="AW1944" s="46" t="str">
        <f>IF(Table1[[#This Row],[Cur_Amount Credit]]&gt;0,ROUND(Table1[[#This Row],[Cur_Amount Credit]],2),"")</f>
        <v/>
      </c>
      <c r="AX1944" s="46" t="str">
        <f>LEFT(Table1[[#This Row],[Cur]],3)</f>
        <v/>
      </c>
      <c r="AY1944" s="59"/>
      <c r="AZ1944" s="46"/>
      <c r="BA1944" s="46" t="str">
        <f>IF(Table1[[#This Row],[Cur]]&lt;&gt;"",IF(Table1[[#This Row],[Cur]]="USD","",ExchangeRate),"")</f>
        <v/>
      </c>
      <c r="BB1944" s="46" t="str">
        <f>IF(Table1[[#This Row],[Grant]]&lt;&gt;"",VLOOKUP(Table1[[#This Row],[Grant]],Grants!B:D,3),"")</f>
        <v/>
      </c>
      <c r="BC1944" s="46" t="str">
        <f>TRIM(Table1[[#This Row],[Vendor ID]])</f>
        <v/>
      </c>
      <c r="BD1944">
        <f>IF(Table1[[#This Row],[Reference Number]]=Q1943,BD1943,BD1943+1)</f>
        <v>0</v>
      </c>
    </row>
    <row r="1945" spans="1:56" ht="11.25" customHeight="1" x14ac:dyDescent="0.25">
      <c r="A1945" s="1"/>
      <c r="B1945" s="88" t="str">
        <f>IF(Table1[[#This Row],[Posting Date]]&lt;&gt;"",IF(Table1[[#This Row],[Reference Number]]=Q1944,B1944+1,1),"")</f>
        <v/>
      </c>
      <c r="C1945" s="61"/>
      <c r="D1945" s="61"/>
      <c r="E1945" s="138"/>
      <c r="F1945" s="141" t="str">
        <f>IFERROR(IF(VLOOKUP(Table1[[#This Row],[Budget Code Description]],Dimentions!$X$6:$AC$139,2,FALSE)="","",VLOOKUP(Table1[[#This Row],[Budget Code Description]],Dimentions!$X$6:$AC$139,2,FALSE)),"")</f>
        <v/>
      </c>
      <c r="G1945" s="141"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1" t="str">
        <f>IFERROR(VLOOKUP(Table1[[#This Row],[Budget Code Description]],Table6[#All],8,FALSE),"")</f>
        <v/>
      </c>
      <c r="L1945" s="63"/>
      <c r="M1945" s="65" t="str">
        <f>IFERROR(VLOOKUP(Table1[[#This Row],[Staff ID]],Table2[],2,FALSE),"")</f>
        <v/>
      </c>
      <c r="N1945" s="209" t="str">
        <f>IFERROR(IF(VLOOKUP(Table1[[#This Row],[Budget Code Description]],Dimentions!$X$6:$AC$134,4,FALSE)="","",VLOOKUP(Table1[[#This Row],[Budget Code Description]],Dimentions!$X$6:$AC$134,4,FALSE)),"")</f>
        <v/>
      </c>
      <c r="O1945" s="65" t="str">
        <f>IFERROR(VLOOKUP(Table1[[#This Row],[Vendor ID]],Table549[],2,FALSE),"")</f>
        <v/>
      </c>
      <c r="P1945" s="63"/>
      <c r="Q1945" s="141" t="str">
        <f>IF(Table1[[#This Row],[Posting Date]]&lt;&gt;"",$D$9,"")</f>
        <v/>
      </c>
      <c r="R1945" s="157" t="str">
        <f>IF(Table1[[#This Row],[Posting Date]]&lt;&gt;"",$D$10,"")</f>
        <v/>
      </c>
      <c r="S1945" s="66"/>
      <c r="T1945" s="63"/>
      <c r="U1945" s="67"/>
      <c r="V1945" s="67"/>
      <c r="W1945" s="67" t="str">
        <f t="shared" si="34"/>
        <v/>
      </c>
      <c r="X1945" s="159" t="str">
        <f>IF(E1945="","",(IF(Table1[[#This Row],[Cur]]="USD",Table1[[#This Row],[Cur_Amount Debit]],Table1[[#This Row],[Cur_Amount Debit]]/Table1[[#This Row],[Exchange Rate]])))</f>
        <v/>
      </c>
      <c r="Y1945" s="159" t="str">
        <f>IF(E1945="","",(IF(Table1[[#This Row],[Cur]]="USD",Table1[[#This Row],[Cur_Amount Credit]],Table1[[#This Row],[Cur_Amount Credit]]/ExchangeRate)))</f>
        <v/>
      </c>
      <c r="Z1945" s="201" t="str">
        <f>IF(E1945="","",(Table1[[#This Row],[Debit USD]]-Table1[[#This Row],[Credit USD]]))</f>
        <v/>
      </c>
      <c r="AA1945" s="226"/>
      <c r="AB1945" s="255"/>
      <c r="AC1945" s="1"/>
      <c r="AD1945" s="15"/>
      <c r="AE1945" s="15" t="str">
        <f>IF(AND(OR(Table1[[#This Row],[Account]]="15030",Table1[[#This Row],[Account]]="15035",Table1[[#This Row],[Account]]="20150"),Table1[[#This Row],[Vendor ID]]=""),1,"")</f>
        <v/>
      </c>
      <c r="AF1945" s="15"/>
      <c r="AG1945" s="15"/>
      <c r="AH1945" s="15"/>
      <c r="AI1945" s="46" t="str">
        <f>IF(Table1[[#This Row],[Posting Date]]&lt;&gt;"","GJ-"&amp;CountryID,"")</f>
        <v/>
      </c>
      <c r="AJ1945" s="59" t="str">
        <f>IF(Table1[[#This Row],[Posting Date]]&lt;&gt;"",Table1[[#This Row],[Posting Date]],"")</f>
        <v/>
      </c>
      <c r="AK1945" s="46"/>
      <c r="AL1945" s="46" t="str">
        <f>IF(Table1[[#This Row],[Description]]&lt;&gt;"",Table1[[#This Row],[Description]],"")</f>
        <v/>
      </c>
      <c r="AM1945" s="46" t="str">
        <f>IF(Table1[[#This Row],[Posting Date]]&lt;&gt;"",Table1[[#This Row],[Reference Number]],"")</f>
        <v/>
      </c>
      <c r="AN1945" s="46" t="str">
        <f>TRIM(Table1[[#This Row],[Line '#]])</f>
        <v/>
      </c>
      <c r="AO1945" s="46" t="str">
        <f>TRIM(Table1[[#This Row],[Account]])</f>
        <v/>
      </c>
      <c r="AP1945" s="46" t="str">
        <f>IF(Table1[[#This Row],[Posting Date]]&lt;&gt;"",$D$5,"")</f>
        <v/>
      </c>
      <c r="AQ1945" s="46" t="str">
        <f>TRIM(Table1[[#This Row],[Departments-Prgrams]])</f>
        <v/>
      </c>
      <c r="AR1945" s="46" t="str">
        <f>TRIM(Table1[[#This Row],[Grant]])</f>
        <v/>
      </c>
      <c r="AS1945" s="46" t="str">
        <f>TRIM(Table1[[#This Row],[Staff ID]])</f>
        <v/>
      </c>
      <c r="AT1945" s="46" t="str">
        <f>IF(TRIM(Table1[[#This Row],[Budget Code]])=0,"",TRIM(Table1[[#This Row],[Budget Code]]))</f>
        <v/>
      </c>
      <c r="AU1945" s="46" t="str">
        <f>IF(Table1[[#This Row],[Line Description]]&lt;&gt;"",Table1[[#This Row],[Line Description]],"")</f>
        <v/>
      </c>
      <c r="AV1945" s="46" t="str">
        <f>IF(Table1[[#This Row],[Cur_Amount Debit]]&gt;0,ROUND(Table1[[#This Row],[Cur_Amount Debit]],2),"")</f>
        <v/>
      </c>
      <c r="AW1945" s="46" t="str">
        <f>IF(Table1[[#This Row],[Cur_Amount Credit]]&gt;0,ROUND(Table1[[#This Row],[Cur_Amount Credit]],2),"")</f>
        <v/>
      </c>
      <c r="AX1945" s="46" t="str">
        <f>LEFT(Table1[[#This Row],[Cur]],3)</f>
        <v/>
      </c>
      <c r="AY1945" s="59"/>
      <c r="AZ1945" s="46"/>
      <c r="BA1945" s="46" t="str">
        <f>IF(Table1[[#This Row],[Cur]]&lt;&gt;"",IF(Table1[[#This Row],[Cur]]="USD","",ExchangeRate),"")</f>
        <v/>
      </c>
      <c r="BB1945" s="46" t="str">
        <f>IF(Table1[[#This Row],[Grant]]&lt;&gt;"",VLOOKUP(Table1[[#This Row],[Grant]],Grants!B:D,3),"")</f>
        <v/>
      </c>
      <c r="BC1945" s="46" t="str">
        <f>TRIM(Table1[[#This Row],[Vendor ID]])</f>
        <v/>
      </c>
      <c r="BD1945">
        <f>IF(Table1[[#This Row],[Reference Number]]=Q1944,BD1944,BD1944+1)</f>
        <v>0</v>
      </c>
    </row>
    <row r="1946" spans="1:56" ht="11.25" customHeight="1" x14ac:dyDescent="0.25">
      <c r="A1946" s="1"/>
      <c r="B1946" s="88" t="str">
        <f>IF(Table1[[#This Row],[Posting Date]]&lt;&gt;"",IF(Table1[[#This Row],[Reference Number]]=Q1945,B1945+1,1),"")</f>
        <v/>
      </c>
      <c r="C1946" s="61"/>
      <c r="D1946" s="61"/>
      <c r="E1946" s="138"/>
      <c r="F1946" s="141" t="str">
        <f>IFERROR(IF(VLOOKUP(Table1[[#This Row],[Budget Code Description]],Dimentions!$X$6:$AC$139,2,FALSE)="","",VLOOKUP(Table1[[#This Row],[Budget Code Description]],Dimentions!$X$6:$AC$139,2,FALSE)),"")</f>
        <v/>
      </c>
      <c r="G1946" s="141"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1" t="str">
        <f>IFERROR(VLOOKUP(Table1[[#This Row],[Budget Code Description]],Table6[#All],8,FALSE),"")</f>
        <v/>
      </c>
      <c r="L1946" s="63"/>
      <c r="M1946" s="65" t="str">
        <f>IFERROR(VLOOKUP(Table1[[#This Row],[Staff ID]],Table2[],2,FALSE),"")</f>
        <v/>
      </c>
      <c r="N1946" s="209" t="str">
        <f>IFERROR(IF(VLOOKUP(Table1[[#This Row],[Budget Code Description]],Dimentions!$X$6:$AC$134,4,FALSE)="","",VLOOKUP(Table1[[#This Row],[Budget Code Description]],Dimentions!$X$6:$AC$134,4,FALSE)),"")</f>
        <v/>
      </c>
      <c r="O1946" s="65" t="str">
        <f>IFERROR(VLOOKUP(Table1[[#This Row],[Vendor ID]],Table549[],2,FALSE),"")</f>
        <v/>
      </c>
      <c r="P1946" s="63"/>
      <c r="Q1946" s="141" t="str">
        <f>IF(Table1[[#This Row],[Posting Date]]&lt;&gt;"",$D$9,"")</f>
        <v/>
      </c>
      <c r="R1946" s="157" t="str">
        <f>IF(Table1[[#This Row],[Posting Date]]&lt;&gt;"",$D$10,"")</f>
        <v/>
      </c>
      <c r="S1946" s="66"/>
      <c r="T1946" s="63"/>
      <c r="U1946" s="67"/>
      <c r="V1946" s="67"/>
      <c r="W1946" s="67" t="str">
        <f t="shared" si="34"/>
        <v/>
      </c>
      <c r="X1946" s="159" t="str">
        <f>IF(E1946="","",(IF(Table1[[#This Row],[Cur]]="USD",Table1[[#This Row],[Cur_Amount Debit]],Table1[[#This Row],[Cur_Amount Debit]]/Table1[[#This Row],[Exchange Rate]])))</f>
        <v/>
      </c>
      <c r="Y1946" s="159" t="str">
        <f>IF(E1946="","",(IF(Table1[[#This Row],[Cur]]="USD",Table1[[#This Row],[Cur_Amount Credit]],Table1[[#This Row],[Cur_Amount Credit]]/ExchangeRate)))</f>
        <v/>
      </c>
      <c r="Z1946" s="201" t="str">
        <f>IF(E1946="","",(Table1[[#This Row],[Debit USD]]-Table1[[#This Row],[Credit USD]]))</f>
        <v/>
      </c>
      <c r="AA1946" s="226"/>
      <c r="AB1946" s="255"/>
      <c r="AC1946" s="1"/>
      <c r="AD1946" s="15"/>
      <c r="AE1946" s="15" t="str">
        <f>IF(AND(OR(Table1[[#This Row],[Account]]="15030",Table1[[#This Row],[Account]]="15035",Table1[[#This Row],[Account]]="20150"),Table1[[#This Row],[Vendor ID]]=""),1,"")</f>
        <v/>
      </c>
      <c r="AF1946" s="15"/>
      <c r="AG1946" s="15"/>
      <c r="AH1946" s="15"/>
      <c r="AI1946" s="46" t="str">
        <f>IF(Table1[[#This Row],[Posting Date]]&lt;&gt;"","GJ-"&amp;CountryID,"")</f>
        <v/>
      </c>
      <c r="AJ1946" s="59" t="str">
        <f>IF(Table1[[#This Row],[Posting Date]]&lt;&gt;"",Table1[[#This Row],[Posting Date]],"")</f>
        <v/>
      </c>
      <c r="AK1946" s="46"/>
      <c r="AL1946" s="46" t="str">
        <f>IF(Table1[[#This Row],[Description]]&lt;&gt;"",Table1[[#This Row],[Description]],"")</f>
        <v/>
      </c>
      <c r="AM1946" s="46" t="str">
        <f>IF(Table1[[#This Row],[Posting Date]]&lt;&gt;"",Table1[[#This Row],[Reference Number]],"")</f>
        <v/>
      </c>
      <c r="AN1946" s="46" t="str">
        <f>TRIM(Table1[[#This Row],[Line '#]])</f>
        <v/>
      </c>
      <c r="AO1946" s="46" t="str">
        <f>TRIM(Table1[[#This Row],[Account]])</f>
        <v/>
      </c>
      <c r="AP1946" s="46" t="str">
        <f>IF(Table1[[#This Row],[Posting Date]]&lt;&gt;"",$D$5,"")</f>
        <v/>
      </c>
      <c r="AQ1946" s="46" t="str">
        <f>TRIM(Table1[[#This Row],[Departments-Prgrams]])</f>
        <v/>
      </c>
      <c r="AR1946" s="46" t="str">
        <f>TRIM(Table1[[#This Row],[Grant]])</f>
        <v/>
      </c>
      <c r="AS1946" s="46" t="str">
        <f>TRIM(Table1[[#This Row],[Staff ID]])</f>
        <v/>
      </c>
      <c r="AT1946" s="46" t="str">
        <f>IF(TRIM(Table1[[#This Row],[Budget Code]])=0,"",TRIM(Table1[[#This Row],[Budget Code]]))</f>
        <v/>
      </c>
      <c r="AU1946" s="46" t="str">
        <f>IF(Table1[[#This Row],[Line Description]]&lt;&gt;"",Table1[[#This Row],[Line Description]],"")</f>
        <v/>
      </c>
      <c r="AV1946" s="46" t="str">
        <f>IF(Table1[[#This Row],[Cur_Amount Debit]]&gt;0,ROUND(Table1[[#This Row],[Cur_Amount Debit]],2),"")</f>
        <v/>
      </c>
      <c r="AW1946" s="46" t="str">
        <f>IF(Table1[[#This Row],[Cur_Amount Credit]]&gt;0,ROUND(Table1[[#This Row],[Cur_Amount Credit]],2),"")</f>
        <v/>
      </c>
      <c r="AX1946" s="46" t="str">
        <f>LEFT(Table1[[#This Row],[Cur]],3)</f>
        <v/>
      </c>
      <c r="AY1946" s="59"/>
      <c r="AZ1946" s="46"/>
      <c r="BA1946" s="46" t="str">
        <f>IF(Table1[[#This Row],[Cur]]&lt;&gt;"",IF(Table1[[#This Row],[Cur]]="USD","",ExchangeRate),"")</f>
        <v/>
      </c>
      <c r="BB1946" s="46" t="str">
        <f>IF(Table1[[#This Row],[Grant]]&lt;&gt;"",VLOOKUP(Table1[[#This Row],[Grant]],Grants!B:D,3),"")</f>
        <v/>
      </c>
      <c r="BC1946" s="46" t="str">
        <f>TRIM(Table1[[#This Row],[Vendor ID]])</f>
        <v/>
      </c>
      <c r="BD1946">
        <f>IF(Table1[[#This Row],[Reference Number]]=Q1945,BD1945,BD1945+1)</f>
        <v>0</v>
      </c>
    </row>
    <row r="1947" spans="1:56" ht="11.25" customHeight="1" x14ac:dyDescent="0.25">
      <c r="A1947" s="1"/>
      <c r="B1947" s="88" t="str">
        <f>IF(Table1[[#This Row],[Posting Date]]&lt;&gt;"",IF(Table1[[#This Row],[Reference Number]]=Q1946,B1946+1,1),"")</f>
        <v/>
      </c>
      <c r="C1947" s="61"/>
      <c r="D1947" s="61"/>
      <c r="E1947" s="138"/>
      <c r="F1947" s="141" t="str">
        <f>IFERROR(IF(VLOOKUP(Table1[[#This Row],[Budget Code Description]],Dimentions!$X$6:$AC$139,2,FALSE)="","",VLOOKUP(Table1[[#This Row],[Budget Code Description]],Dimentions!$X$6:$AC$139,2,FALSE)),"")</f>
        <v/>
      </c>
      <c r="G1947" s="141"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1" t="str">
        <f>IFERROR(VLOOKUP(Table1[[#This Row],[Budget Code Description]],Table6[#All],8,FALSE),"")</f>
        <v/>
      </c>
      <c r="L1947" s="63"/>
      <c r="M1947" s="65" t="str">
        <f>IFERROR(VLOOKUP(Table1[[#This Row],[Staff ID]],Table2[],2,FALSE),"")</f>
        <v/>
      </c>
      <c r="N1947" s="209" t="str">
        <f>IFERROR(IF(VLOOKUP(Table1[[#This Row],[Budget Code Description]],Dimentions!$X$6:$AC$134,4,FALSE)="","",VLOOKUP(Table1[[#This Row],[Budget Code Description]],Dimentions!$X$6:$AC$134,4,FALSE)),"")</f>
        <v/>
      </c>
      <c r="O1947" s="65" t="str">
        <f>IFERROR(VLOOKUP(Table1[[#This Row],[Vendor ID]],Table549[],2,FALSE),"")</f>
        <v/>
      </c>
      <c r="P1947" s="63"/>
      <c r="Q1947" s="141" t="str">
        <f>IF(Table1[[#This Row],[Posting Date]]&lt;&gt;"",$D$9,"")</f>
        <v/>
      </c>
      <c r="R1947" s="157" t="str">
        <f>IF(Table1[[#This Row],[Posting Date]]&lt;&gt;"",$D$10,"")</f>
        <v/>
      </c>
      <c r="S1947" s="66"/>
      <c r="T1947" s="63"/>
      <c r="U1947" s="67"/>
      <c r="V1947" s="67"/>
      <c r="W1947" s="67" t="str">
        <f t="shared" si="34"/>
        <v/>
      </c>
      <c r="X1947" s="159" t="str">
        <f>IF(E1947="","",(IF(Table1[[#This Row],[Cur]]="USD",Table1[[#This Row],[Cur_Amount Debit]],Table1[[#This Row],[Cur_Amount Debit]]/Table1[[#This Row],[Exchange Rate]])))</f>
        <v/>
      </c>
      <c r="Y1947" s="159" t="str">
        <f>IF(E1947="","",(IF(Table1[[#This Row],[Cur]]="USD",Table1[[#This Row],[Cur_Amount Credit]],Table1[[#This Row],[Cur_Amount Credit]]/ExchangeRate)))</f>
        <v/>
      </c>
      <c r="Z1947" s="201" t="str">
        <f>IF(E1947="","",(Table1[[#This Row],[Debit USD]]-Table1[[#This Row],[Credit USD]]))</f>
        <v/>
      </c>
      <c r="AA1947" s="226"/>
      <c r="AB1947" s="255"/>
      <c r="AC1947" s="1"/>
      <c r="AD1947" s="15"/>
      <c r="AE1947" s="15" t="str">
        <f>IF(AND(OR(Table1[[#This Row],[Account]]="15030",Table1[[#This Row],[Account]]="15035",Table1[[#This Row],[Account]]="20150"),Table1[[#This Row],[Vendor ID]]=""),1,"")</f>
        <v/>
      </c>
      <c r="AF1947" s="15"/>
      <c r="AG1947" s="15"/>
      <c r="AH1947" s="15"/>
      <c r="AI1947" s="46" t="str">
        <f>IF(Table1[[#This Row],[Posting Date]]&lt;&gt;"","GJ-"&amp;CountryID,"")</f>
        <v/>
      </c>
      <c r="AJ1947" s="59" t="str">
        <f>IF(Table1[[#This Row],[Posting Date]]&lt;&gt;"",Table1[[#This Row],[Posting Date]],"")</f>
        <v/>
      </c>
      <c r="AK1947" s="46"/>
      <c r="AL1947" s="46" t="str">
        <f>IF(Table1[[#This Row],[Description]]&lt;&gt;"",Table1[[#This Row],[Description]],"")</f>
        <v/>
      </c>
      <c r="AM1947" s="46" t="str">
        <f>IF(Table1[[#This Row],[Posting Date]]&lt;&gt;"",Table1[[#This Row],[Reference Number]],"")</f>
        <v/>
      </c>
      <c r="AN1947" s="46" t="str">
        <f>TRIM(Table1[[#This Row],[Line '#]])</f>
        <v/>
      </c>
      <c r="AO1947" s="46" t="str">
        <f>TRIM(Table1[[#This Row],[Account]])</f>
        <v/>
      </c>
      <c r="AP1947" s="46" t="str">
        <f>IF(Table1[[#This Row],[Posting Date]]&lt;&gt;"",$D$5,"")</f>
        <v/>
      </c>
      <c r="AQ1947" s="46" t="str">
        <f>TRIM(Table1[[#This Row],[Departments-Prgrams]])</f>
        <v/>
      </c>
      <c r="AR1947" s="46" t="str">
        <f>TRIM(Table1[[#This Row],[Grant]])</f>
        <v/>
      </c>
      <c r="AS1947" s="46" t="str">
        <f>TRIM(Table1[[#This Row],[Staff ID]])</f>
        <v/>
      </c>
      <c r="AT1947" s="46" t="str">
        <f>IF(TRIM(Table1[[#This Row],[Budget Code]])=0,"",TRIM(Table1[[#This Row],[Budget Code]]))</f>
        <v/>
      </c>
      <c r="AU1947" s="46" t="str">
        <f>IF(Table1[[#This Row],[Line Description]]&lt;&gt;"",Table1[[#This Row],[Line Description]],"")</f>
        <v/>
      </c>
      <c r="AV1947" s="46" t="str">
        <f>IF(Table1[[#This Row],[Cur_Amount Debit]]&gt;0,ROUND(Table1[[#This Row],[Cur_Amount Debit]],2),"")</f>
        <v/>
      </c>
      <c r="AW1947" s="46" t="str">
        <f>IF(Table1[[#This Row],[Cur_Amount Credit]]&gt;0,ROUND(Table1[[#This Row],[Cur_Amount Credit]],2),"")</f>
        <v/>
      </c>
      <c r="AX1947" s="46" t="str">
        <f>LEFT(Table1[[#This Row],[Cur]],3)</f>
        <v/>
      </c>
      <c r="AY1947" s="59"/>
      <c r="AZ1947" s="46"/>
      <c r="BA1947" s="46" t="str">
        <f>IF(Table1[[#This Row],[Cur]]&lt;&gt;"",IF(Table1[[#This Row],[Cur]]="USD","",ExchangeRate),"")</f>
        <v/>
      </c>
      <c r="BB1947" s="46" t="str">
        <f>IF(Table1[[#This Row],[Grant]]&lt;&gt;"",VLOOKUP(Table1[[#This Row],[Grant]],Grants!B:D,3),"")</f>
        <v/>
      </c>
      <c r="BC1947" s="46" t="str">
        <f>TRIM(Table1[[#This Row],[Vendor ID]])</f>
        <v/>
      </c>
      <c r="BD1947">
        <f>IF(Table1[[#This Row],[Reference Number]]=Q1946,BD1946,BD1946+1)</f>
        <v>0</v>
      </c>
    </row>
    <row r="1948" spans="1:56" ht="11.25" customHeight="1" x14ac:dyDescent="0.25">
      <c r="A1948" s="1"/>
      <c r="B1948" s="88" t="str">
        <f>IF(Table1[[#This Row],[Posting Date]]&lt;&gt;"",IF(Table1[[#This Row],[Reference Number]]=Q1947,B1947+1,1),"")</f>
        <v/>
      </c>
      <c r="C1948" s="61"/>
      <c r="D1948" s="61"/>
      <c r="E1948" s="138"/>
      <c r="F1948" s="141" t="str">
        <f>IFERROR(IF(VLOOKUP(Table1[[#This Row],[Budget Code Description]],Dimentions!$X$6:$AC$139,2,FALSE)="","",VLOOKUP(Table1[[#This Row],[Budget Code Description]],Dimentions!$X$6:$AC$139,2,FALSE)),"")</f>
        <v/>
      </c>
      <c r="G1948" s="141"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1" t="str">
        <f>IFERROR(VLOOKUP(Table1[[#This Row],[Budget Code Description]],Table6[#All],8,FALSE),"")</f>
        <v/>
      </c>
      <c r="L1948" s="63"/>
      <c r="M1948" s="65" t="str">
        <f>IFERROR(VLOOKUP(Table1[[#This Row],[Staff ID]],Table2[],2,FALSE),"")</f>
        <v/>
      </c>
      <c r="N1948" s="209" t="str">
        <f>IFERROR(IF(VLOOKUP(Table1[[#This Row],[Budget Code Description]],Dimentions!$X$6:$AC$134,4,FALSE)="","",VLOOKUP(Table1[[#This Row],[Budget Code Description]],Dimentions!$X$6:$AC$134,4,FALSE)),"")</f>
        <v/>
      </c>
      <c r="O1948" s="65" t="str">
        <f>IFERROR(VLOOKUP(Table1[[#This Row],[Vendor ID]],Table549[],2,FALSE),"")</f>
        <v/>
      </c>
      <c r="P1948" s="63"/>
      <c r="Q1948" s="141" t="str">
        <f>IF(Table1[[#This Row],[Posting Date]]&lt;&gt;"",$D$9,"")</f>
        <v/>
      </c>
      <c r="R1948" s="157" t="str">
        <f>IF(Table1[[#This Row],[Posting Date]]&lt;&gt;"",$D$10,"")</f>
        <v/>
      </c>
      <c r="S1948" s="66"/>
      <c r="T1948" s="63"/>
      <c r="U1948" s="67"/>
      <c r="V1948" s="67"/>
      <c r="W1948" s="67" t="str">
        <f t="shared" si="34"/>
        <v/>
      </c>
      <c r="X1948" s="159" t="str">
        <f>IF(E1948="","",(IF(Table1[[#This Row],[Cur]]="USD",Table1[[#This Row],[Cur_Amount Debit]],Table1[[#This Row],[Cur_Amount Debit]]/Table1[[#This Row],[Exchange Rate]])))</f>
        <v/>
      </c>
      <c r="Y1948" s="159" t="str">
        <f>IF(E1948="","",(IF(Table1[[#This Row],[Cur]]="USD",Table1[[#This Row],[Cur_Amount Credit]],Table1[[#This Row],[Cur_Amount Credit]]/ExchangeRate)))</f>
        <v/>
      </c>
      <c r="Z1948" s="201" t="str">
        <f>IF(E1948="","",(Table1[[#This Row],[Debit USD]]-Table1[[#This Row],[Credit USD]]))</f>
        <v/>
      </c>
      <c r="AA1948" s="226"/>
      <c r="AB1948" s="255"/>
      <c r="AC1948" s="1"/>
      <c r="AD1948" s="15"/>
      <c r="AE1948" s="15" t="str">
        <f>IF(AND(OR(Table1[[#This Row],[Account]]="15030",Table1[[#This Row],[Account]]="15035",Table1[[#This Row],[Account]]="20150"),Table1[[#This Row],[Vendor ID]]=""),1,"")</f>
        <v/>
      </c>
      <c r="AF1948" s="15"/>
      <c r="AG1948" s="15"/>
      <c r="AH1948" s="15"/>
      <c r="AI1948" s="46" t="str">
        <f>IF(Table1[[#This Row],[Posting Date]]&lt;&gt;"","GJ-"&amp;CountryID,"")</f>
        <v/>
      </c>
      <c r="AJ1948" s="59" t="str">
        <f>IF(Table1[[#This Row],[Posting Date]]&lt;&gt;"",Table1[[#This Row],[Posting Date]],"")</f>
        <v/>
      </c>
      <c r="AK1948" s="46"/>
      <c r="AL1948" s="46" t="str">
        <f>IF(Table1[[#This Row],[Description]]&lt;&gt;"",Table1[[#This Row],[Description]],"")</f>
        <v/>
      </c>
      <c r="AM1948" s="46" t="str">
        <f>IF(Table1[[#This Row],[Posting Date]]&lt;&gt;"",Table1[[#This Row],[Reference Number]],"")</f>
        <v/>
      </c>
      <c r="AN1948" s="46" t="str">
        <f>TRIM(Table1[[#This Row],[Line '#]])</f>
        <v/>
      </c>
      <c r="AO1948" s="46" t="str">
        <f>TRIM(Table1[[#This Row],[Account]])</f>
        <v/>
      </c>
      <c r="AP1948" s="46" t="str">
        <f>IF(Table1[[#This Row],[Posting Date]]&lt;&gt;"",$D$5,"")</f>
        <v/>
      </c>
      <c r="AQ1948" s="46" t="str">
        <f>TRIM(Table1[[#This Row],[Departments-Prgrams]])</f>
        <v/>
      </c>
      <c r="AR1948" s="46" t="str">
        <f>TRIM(Table1[[#This Row],[Grant]])</f>
        <v/>
      </c>
      <c r="AS1948" s="46" t="str">
        <f>TRIM(Table1[[#This Row],[Staff ID]])</f>
        <v/>
      </c>
      <c r="AT1948" s="46" t="str">
        <f>IF(TRIM(Table1[[#This Row],[Budget Code]])=0,"",TRIM(Table1[[#This Row],[Budget Code]]))</f>
        <v/>
      </c>
      <c r="AU1948" s="46" t="str">
        <f>IF(Table1[[#This Row],[Line Description]]&lt;&gt;"",Table1[[#This Row],[Line Description]],"")</f>
        <v/>
      </c>
      <c r="AV1948" s="46" t="str">
        <f>IF(Table1[[#This Row],[Cur_Amount Debit]]&gt;0,ROUND(Table1[[#This Row],[Cur_Amount Debit]],2),"")</f>
        <v/>
      </c>
      <c r="AW1948" s="46" t="str">
        <f>IF(Table1[[#This Row],[Cur_Amount Credit]]&gt;0,ROUND(Table1[[#This Row],[Cur_Amount Credit]],2),"")</f>
        <v/>
      </c>
      <c r="AX1948" s="46" t="str">
        <f>LEFT(Table1[[#This Row],[Cur]],3)</f>
        <v/>
      </c>
      <c r="AY1948" s="59"/>
      <c r="AZ1948" s="46"/>
      <c r="BA1948" s="46" t="str">
        <f>IF(Table1[[#This Row],[Cur]]&lt;&gt;"",IF(Table1[[#This Row],[Cur]]="USD","",ExchangeRate),"")</f>
        <v/>
      </c>
      <c r="BB1948" s="46" t="str">
        <f>IF(Table1[[#This Row],[Grant]]&lt;&gt;"",VLOOKUP(Table1[[#This Row],[Grant]],Grants!B:D,3),"")</f>
        <v/>
      </c>
      <c r="BC1948" s="46" t="str">
        <f>TRIM(Table1[[#This Row],[Vendor ID]])</f>
        <v/>
      </c>
      <c r="BD1948">
        <f>IF(Table1[[#This Row],[Reference Number]]=Q1947,BD1947,BD1947+1)</f>
        <v>0</v>
      </c>
    </row>
    <row r="1949" spans="1:56" ht="11.25" customHeight="1" x14ac:dyDescent="0.25">
      <c r="A1949" s="1"/>
      <c r="B1949" s="88" t="str">
        <f>IF(Table1[[#This Row],[Posting Date]]&lt;&gt;"",IF(Table1[[#This Row],[Reference Number]]=Q1948,B1948+1,1),"")</f>
        <v/>
      </c>
      <c r="C1949" s="61"/>
      <c r="D1949" s="61"/>
      <c r="E1949" s="138"/>
      <c r="F1949" s="141" t="str">
        <f>IFERROR(IF(VLOOKUP(Table1[[#This Row],[Budget Code Description]],Dimentions!$X$6:$AC$139,2,FALSE)="","",VLOOKUP(Table1[[#This Row],[Budget Code Description]],Dimentions!$X$6:$AC$139,2,FALSE)),"")</f>
        <v/>
      </c>
      <c r="G1949" s="141"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1" t="str">
        <f>IFERROR(VLOOKUP(Table1[[#This Row],[Budget Code Description]],Table6[#All],8,FALSE),"")</f>
        <v/>
      </c>
      <c r="L1949" s="63"/>
      <c r="M1949" s="65" t="str">
        <f>IFERROR(VLOOKUP(Table1[[#This Row],[Staff ID]],Table2[],2,FALSE),"")</f>
        <v/>
      </c>
      <c r="N1949" s="209" t="str">
        <f>IFERROR(IF(VLOOKUP(Table1[[#This Row],[Budget Code Description]],Dimentions!$X$6:$AC$134,4,FALSE)="","",VLOOKUP(Table1[[#This Row],[Budget Code Description]],Dimentions!$X$6:$AC$134,4,FALSE)),"")</f>
        <v/>
      </c>
      <c r="O1949" s="65" t="str">
        <f>IFERROR(VLOOKUP(Table1[[#This Row],[Vendor ID]],Table549[],2,FALSE),"")</f>
        <v/>
      </c>
      <c r="P1949" s="63"/>
      <c r="Q1949" s="141" t="str">
        <f>IF(Table1[[#This Row],[Posting Date]]&lt;&gt;"",$D$9,"")</f>
        <v/>
      </c>
      <c r="R1949" s="157" t="str">
        <f>IF(Table1[[#This Row],[Posting Date]]&lt;&gt;"",$D$10,"")</f>
        <v/>
      </c>
      <c r="S1949" s="66"/>
      <c r="T1949" s="63"/>
      <c r="U1949" s="67"/>
      <c r="V1949" s="67"/>
      <c r="W1949" s="67" t="str">
        <f t="shared" si="34"/>
        <v/>
      </c>
      <c r="X1949" s="159" t="str">
        <f>IF(E1949="","",(IF(Table1[[#This Row],[Cur]]="USD",Table1[[#This Row],[Cur_Amount Debit]],Table1[[#This Row],[Cur_Amount Debit]]/Table1[[#This Row],[Exchange Rate]])))</f>
        <v/>
      </c>
      <c r="Y1949" s="159" t="str">
        <f>IF(E1949="","",(IF(Table1[[#This Row],[Cur]]="USD",Table1[[#This Row],[Cur_Amount Credit]],Table1[[#This Row],[Cur_Amount Credit]]/ExchangeRate)))</f>
        <v/>
      </c>
      <c r="Z1949" s="201" t="str">
        <f>IF(E1949="","",(Table1[[#This Row],[Debit USD]]-Table1[[#This Row],[Credit USD]]))</f>
        <v/>
      </c>
      <c r="AA1949" s="226"/>
      <c r="AB1949" s="255"/>
      <c r="AC1949" s="1"/>
      <c r="AD1949" s="15"/>
      <c r="AE1949" s="15" t="str">
        <f>IF(AND(OR(Table1[[#This Row],[Account]]="15030",Table1[[#This Row],[Account]]="15035",Table1[[#This Row],[Account]]="20150"),Table1[[#This Row],[Vendor ID]]=""),1,"")</f>
        <v/>
      </c>
      <c r="AF1949" s="15"/>
      <c r="AG1949" s="15"/>
      <c r="AH1949" s="15"/>
      <c r="AI1949" s="46" t="str">
        <f>IF(Table1[[#This Row],[Posting Date]]&lt;&gt;"","GJ-"&amp;CountryID,"")</f>
        <v/>
      </c>
      <c r="AJ1949" s="59" t="str">
        <f>IF(Table1[[#This Row],[Posting Date]]&lt;&gt;"",Table1[[#This Row],[Posting Date]],"")</f>
        <v/>
      </c>
      <c r="AK1949" s="46"/>
      <c r="AL1949" s="46" t="str">
        <f>IF(Table1[[#This Row],[Description]]&lt;&gt;"",Table1[[#This Row],[Description]],"")</f>
        <v/>
      </c>
      <c r="AM1949" s="46" t="str">
        <f>IF(Table1[[#This Row],[Posting Date]]&lt;&gt;"",Table1[[#This Row],[Reference Number]],"")</f>
        <v/>
      </c>
      <c r="AN1949" s="46" t="str">
        <f>TRIM(Table1[[#This Row],[Line '#]])</f>
        <v/>
      </c>
      <c r="AO1949" s="46" t="str">
        <f>TRIM(Table1[[#This Row],[Account]])</f>
        <v/>
      </c>
      <c r="AP1949" s="46" t="str">
        <f>IF(Table1[[#This Row],[Posting Date]]&lt;&gt;"",$D$5,"")</f>
        <v/>
      </c>
      <c r="AQ1949" s="46" t="str">
        <f>TRIM(Table1[[#This Row],[Departments-Prgrams]])</f>
        <v/>
      </c>
      <c r="AR1949" s="46" t="str">
        <f>TRIM(Table1[[#This Row],[Grant]])</f>
        <v/>
      </c>
      <c r="AS1949" s="46" t="str">
        <f>TRIM(Table1[[#This Row],[Staff ID]])</f>
        <v/>
      </c>
      <c r="AT1949" s="46" t="str">
        <f>IF(TRIM(Table1[[#This Row],[Budget Code]])=0,"",TRIM(Table1[[#This Row],[Budget Code]]))</f>
        <v/>
      </c>
      <c r="AU1949" s="46" t="str">
        <f>IF(Table1[[#This Row],[Line Description]]&lt;&gt;"",Table1[[#This Row],[Line Description]],"")</f>
        <v/>
      </c>
      <c r="AV1949" s="46" t="str">
        <f>IF(Table1[[#This Row],[Cur_Amount Debit]]&gt;0,ROUND(Table1[[#This Row],[Cur_Amount Debit]],2),"")</f>
        <v/>
      </c>
      <c r="AW1949" s="46" t="str">
        <f>IF(Table1[[#This Row],[Cur_Amount Credit]]&gt;0,ROUND(Table1[[#This Row],[Cur_Amount Credit]],2),"")</f>
        <v/>
      </c>
      <c r="AX1949" s="46" t="str">
        <f>LEFT(Table1[[#This Row],[Cur]],3)</f>
        <v/>
      </c>
      <c r="AY1949" s="59"/>
      <c r="AZ1949" s="46"/>
      <c r="BA1949" s="46" t="str">
        <f>IF(Table1[[#This Row],[Cur]]&lt;&gt;"",IF(Table1[[#This Row],[Cur]]="USD","",ExchangeRate),"")</f>
        <v/>
      </c>
      <c r="BB1949" s="46" t="str">
        <f>IF(Table1[[#This Row],[Grant]]&lt;&gt;"",VLOOKUP(Table1[[#This Row],[Grant]],Grants!B:D,3),"")</f>
        <v/>
      </c>
      <c r="BC1949" s="46" t="str">
        <f>TRIM(Table1[[#This Row],[Vendor ID]])</f>
        <v/>
      </c>
      <c r="BD1949">
        <f>IF(Table1[[#This Row],[Reference Number]]=Q1948,BD1948,BD1948+1)</f>
        <v>0</v>
      </c>
    </row>
    <row r="1950" spans="1:56" ht="11.25" customHeight="1" x14ac:dyDescent="0.25">
      <c r="A1950" s="1"/>
      <c r="B1950" s="88" t="str">
        <f>IF(Table1[[#This Row],[Posting Date]]&lt;&gt;"",IF(Table1[[#This Row],[Reference Number]]=Q1949,B1949+1,1),"")</f>
        <v/>
      </c>
      <c r="C1950" s="61"/>
      <c r="D1950" s="61"/>
      <c r="E1950" s="138"/>
      <c r="F1950" s="141" t="str">
        <f>IFERROR(IF(VLOOKUP(Table1[[#This Row],[Budget Code Description]],Dimentions!$X$6:$AC$139,2,FALSE)="","",VLOOKUP(Table1[[#This Row],[Budget Code Description]],Dimentions!$X$6:$AC$139,2,FALSE)),"")</f>
        <v/>
      </c>
      <c r="G1950" s="141"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1" t="str">
        <f>IFERROR(VLOOKUP(Table1[[#This Row],[Budget Code Description]],Table6[#All],8,FALSE),"")</f>
        <v/>
      </c>
      <c r="L1950" s="63"/>
      <c r="M1950" s="65" t="str">
        <f>IFERROR(VLOOKUP(Table1[[#This Row],[Staff ID]],Table2[],2,FALSE),"")</f>
        <v/>
      </c>
      <c r="N1950" s="209" t="str">
        <f>IFERROR(IF(VLOOKUP(Table1[[#This Row],[Budget Code Description]],Dimentions!$X$6:$AC$134,4,FALSE)="","",VLOOKUP(Table1[[#This Row],[Budget Code Description]],Dimentions!$X$6:$AC$134,4,FALSE)),"")</f>
        <v/>
      </c>
      <c r="O1950" s="65" t="str">
        <f>IFERROR(VLOOKUP(Table1[[#This Row],[Vendor ID]],Table549[],2,FALSE),"")</f>
        <v/>
      </c>
      <c r="P1950" s="63"/>
      <c r="Q1950" s="141" t="str">
        <f>IF(Table1[[#This Row],[Posting Date]]&lt;&gt;"",$D$9,"")</f>
        <v/>
      </c>
      <c r="R1950" s="157" t="str">
        <f>IF(Table1[[#This Row],[Posting Date]]&lt;&gt;"",$D$10,"")</f>
        <v/>
      </c>
      <c r="S1950" s="66"/>
      <c r="T1950" s="63"/>
      <c r="U1950" s="67"/>
      <c r="V1950" s="67"/>
      <c r="W1950" s="67" t="str">
        <f t="shared" si="34"/>
        <v/>
      </c>
      <c r="X1950" s="159" t="str">
        <f>IF(E1950="","",(IF(Table1[[#This Row],[Cur]]="USD",Table1[[#This Row],[Cur_Amount Debit]],Table1[[#This Row],[Cur_Amount Debit]]/Table1[[#This Row],[Exchange Rate]])))</f>
        <v/>
      </c>
      <c r="Y1950" s="159" t="str">
        <f>IF(E1950="","",(IF(Table1[[#This Row],[Cur]]="USD",Table1[[#This Row],[Cur_Amount Credit]],Table1[[#This Row],[Cur_Amount Credit]]/ExchangeRate)))</f>
        <v/>
      </c>
      <c r="Z1950" s="201" t="str">
        <f>IF(E1950="","",(Table1[[#This Row],[Debit USD]]-Table1[[#This Row],[Credit USD]]))</f>
        <v/>
      </c>
      <c r="AA1950" s="226"/>
      <c r="AB1950" s="255"/>
      <c r="AC1950" s="1"/>
      <c r="AD1950" s="15"/>
      <c r="AE1950" s="15" t="str">
        <f>IF(AND(OR(Table1[[#This Row],[Account]]="15030",Table1[[#This Row],[Account]]="15035",Table1[[#This Row],[Account]]="20150"),Table1[[#This Row],[Vendor ID]]=""),1,"")</f>
        <v/>
      </c>
      <c r="AF1950" s="15"/>
      <c r="AG1950" s="15"/>
      <c r="AH1950" s="15"/>
      <c r="AI1950" s="46" t="str">
        <f>IF(Table1[[#This Row],[Posting Date]]&lt;&gt;"","GJ-"&amp;CountryID,"")</f>
        <v/>
      </c>
      <c r="AJ1950" s="59" t="str">
        <f>IF(Table1[[#This Row],[Posting Date]]&lt;&gt;"",Table1[[#This Row],[Posting Date]],"")</f>
        <v/>
      </c>
      <c r="AK1950" s="46"/>
      <c r="AL1950" s="46" t="str">
        <f>IF(Table1[[#This Row],[Description]]&lt;&gt;"",Table1[[#This Row],[Description]],"")</f>
        <v/>
      </c>
      <c r="AM1950" s="46" t="str">
        <f>IF(Table1[[#This Row],[Posting Date]]&lt;&gt;"",Table1[[#This Row],[Reference Number]],"")</f>
        <v/>
      </c>
      <c r="AN1950" s="46" t="str">
        <f>TRIM(Table1[[#This Row],[Line '#]])</f>
        <v/>
      </c>
      <c r="AO1950" s="46" t="str">
        <f>TRIM(Table1[[#This Row],[Account]])</f>
        <v/>
      </c>
      <c r="AP1950" s="46" t="str">
        <f>IF(Table1[[#This Row],[Posting Date]]&lt;&gt;"",$D$5,"")</f>
        <v/>
      </c>
      <c r="AQ1950" s="46" t="str">
        <f>TRIM(Table1[[#This Row],[Departments-Prgrams]])</f>
        <v/>
      </c>
      <c r="AR1950" s="46" t="str">
        <f>TRIM(Table1[[#This Row],[Grant]])</f>
        <v/>
      </c>
      <c r="AS1950" s="46" t="str">
        <f>TRIM(Table1[[#This Row],[Staff ID]])</f>
        <v/>
      </c>
      <c r="AT1950" s="46" t="str">
        <f>IF(TRIM(Table1[[#This Row],[Budget Code]])=0,"",TRIM(Table1[[#This Row],[Budget Code]]))</f>
        <v/>
      </c>
      <c r="AU1950" s="46" t="str">
        <f>IF(Table1[[#This Row],[Line Description]]&lt;&gt;"",Table1[[#This Row],[Line Description]],"")</f>
        <v/>
      </c>
      <c r="AV1950" s="46" t="str">
        <f>IF(Table1[[#This Row],[Cur_Amount Debit]]&gt;0,ROUND(Table1[[#This Row],[Cur_Amount Debit]],2),"")</f>
        <v/>
      </c>
      <c r="AW1950" s="46" t="str">
        <f>IF(Table1[[#This Row],[Cur_Amount Credit]]&gt;0,ROUND(Table1[[#This Row],[Cur_Amount Credit]],2),"")</f>
        <v/>
      </c>
      <c r="AX1950" s="46" t="str">
        <f>LEFT(Table1[[#This Row],[Cur]],3)</f>
        <v/>
      </c>
      <c r="AY1950" s="59"/>
      <c r="AZ1950" s="46"/>
      <c r="BA1950" s="46" t="str">
        <f>IF(Table1[[#This Row],[Cur]]&lt;&gt;"",IF(Table1[[#This Row],[Cur]]="USD","",ExchangeRate),"")</f>
        <v/>
      </c>
      <c r="BB1950" s="46" t="str">
        <f>IF(Table1[[#This Row],[Grant]]&lt;&gt;"",VLOOKUP(Table1[[#This Row],[Grant]],Grants!B:D,3),"")</f>
        <v/>
      </c>
      <c r="BC1950" s="46" t="str">
        <f>TRIM(Table1[[#This Row],[Vendor ID]])</f>
        <v/>
      </c>
      <c r="BD1950">
        <f>IF(Table1[[#This Row],[Reference Number]]=Q1949,BD1949,BD1949+1)</f>
        <v>0</v>
      </c>
    </row>
    <row r="1951" spans="1:56" ht="11.25" customHeight="1" x14ac:dyDescent="0.25">
      <c r="A1951" s="1"/>
      <c r="B1951" s="88" t="str">
        <f>IF(Table1[[#This Row],[Posting Date]]&lt;&gt;"",IF(Table1[[#This Row],[Reference Number]]=Q1950,B1950+1,1),"")</f>
        <v/>
      </c>
      <c r="C1951" s="61"/>
      <c r="D1951" s="61"/>
      <c r="E1951" s="138"/>
      <c r="F1951" s="141" t="str">
        <f>IFERROR(IF(VLOOKUP(Table1[[#This Row],[Budget Code Description]],Dimentions!$X$6:$AC$139,2,FALSE)="","",VLOOKUP(Table1[[#This Row],[Budget Code Description]],Dimentions!$X$6:$AC$139,2,FALSE)),"")</f>
        <v/>
      </c>
      <c r="G1951" s="141"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1" t="str">
        <f>IFERROR(VLOOKUP(Table1[[#This Row],[Budget Code Description]],Table6[#All],8,FALSE),"")</f>
        <v/>
      </c>
      <c r="L1951" s="63"/>
      <c r="M1951" s="65" t="str">
        <f>IFERROR(VLOOKUP(Table1[[#This Row],[Staff ID]],Table2[],2,FALSE),"")</f>
        <v/>
      </c>
      <c r="N1951" s="209" t="str">
        <f>IFERROR(IF(VLOOKUP(Table1[[#This Row],[Budget Code Description]],Dimentions!$X$6:$AC$134,4,FALSE)="","",VLOOKUP(Table1[[#This Row],[Budget Code Description]],Dimentions!$X$6:$AC$134,4,FALSE)),"")</f>
        <v/>
      </c>
      <c r="O1951" s="65" t="str">
        <f>IFERROR(VLOOKUP(Table1[[#This Row],[Vendor ID]],Table549[],2,FALSE),"")</f>
        <v/>
      </c>
      <c r="P1951" s="63"/>
      <c r="Q1951" s="141" t="str">
        <f>IF(Table1[[#This Row],[Posting Date]]&lt;&gt;"",$D$9,"")</f>
        <v/>
      </c>
      <c r="R1951" s="157" t="str">
        <f>IF(Table1[[#This Row],[Posting Date]]&lt;&gt;"",$D$10,"")</f>
        <v/>
      </c>
      <c r="S1951" s="66"/>
      <c r="T1951" s="63"/>
      <c r="U1951" s="67"/>
      <c r="V1951" s="67"/>
      <c r="W1951" s="67" t="str">
        <f t="shared" si="34"/>
        <v/>
      </c>
      <c r="X1951" s="159" t="str">
        <f>IF(E1951="","",(IF(Table1[[#This Row],[Cur]]="USD",Table1[[#This Row],[Cur_Amount Debit]],Table1[[#This Row],[Cur_Amount Debit]]/Table1[[#This Row],[Exchange Rate]])))</f>
        <v/>
      </c>
      <c r="Y1951" s="159" t="str">
        <f>IF(E1951="","",(IF(Table1[[#This Row],[Cur]]="USD",Table1[[#This Row],[Cur_Amount Credit]],Table1[[#This Row],[Cur_Amount Credit]]/ExchangeRate)))</f>
        <v/>
      </c>
      <c r="Z1951" s="201" t="str">
        <f>IF(E1951="","",(Table1[[#This Row],[Debit USD]]-Table1[[#This Row],[Credit USD]]))</f>
        <v/>
      </c>
      <c r="AA1951" s="226"/>
      <c r="AB1951" s="255"/>
      <c r="AC1951" s="1"/>
      <c r="AD1951" s="15"/>
      <c r="AE1951" s="15" t="str">
        <f>IF(AND(OR(Table1[[#This Row],[Account]]="15030",Table1[[#This Row],[Account]]="15035",Table1[[#This Row],[Account]]="20150"),Table1[[#This Row],[Vendor ID]]=""),1,"")</f>
        <v/>
      </c>
      <c r="AF1951" s="15"/>
      <c r="AG1951" s="15"/>
      <c r="AH1951" s="15"/>
      <c r="AI1951" s="46" t="str">
        <f>IF(Table1[[#This Row],[Posting Date]]&lt;&gt;"","GJ-"&amp;CountryID,"")</f>
        <v/>
      </c>
      <c r="AJ1951" s="59" t="str">
        <f>IF(Table1[[#This Row],[Posting Date]]&lt;&gt;"",Table1[[#This Row],[Posting Date]],"")</f>
        <v/>
      </c>
      <c r="AK1951" s="46"/>
      <c r="AL1951" s="46" t="str">
        <f>IF(Table1[[#This Row],[Description]]&lt;&gt;"",Table1[[#This Row],[Description]],"")</f>
        <v/>
      </c>
      <c r="AM1951" s="46" t="str">
        <f>IF(Table1[[#This Row],[Posting Date]]&lt;&gt;"",Table1[[#This Row],[Reference Number]],"")</f>
        <v/>
      </c>
      <c r="AN1951" s="46" t="str">
        <f>TRIM(Table1[[#This Row],[Line '#]])</f>
        <v/>
      </c>
      <c r="AO1951" s="46" t="str">
        <f>TRIM(Table1[[#This Row],[Account]])</f>
        <v/>
      </c>
      <c r="AP1951" s="46" t="str">
        <f>IF(Table1[[#This Row],[Posting Date]]&lt;&gt;"",$D$5,"")</f>
        <v/>
      </c>
      <c r="AQ1951" s="46" t="str">
        <f>TRIM(Table1[[#This Row],[Departments-Prgrams]])</f>
        <v/>
      </c>
      <c r="AR1951" s="46" t="str">
        <f>TRIM(Table1[[#This Row],[Grant]])</f>
        <v/>
      </c>
      <c r="AS1951" s="46" t="str">
        <f>TRIM(Table1[[#This Row],[Staff ID]])</f>
        <v/>
      </c>
      <c r="AT1951" s="46" t="str">
        <f>IF(TRIM(Table1[[#This Row],[Budget Code]])=0,"",TRIM(Table1[[#This Row],[Budget Code]]))</f>
        <v/>
      </c>
      <c r="AU1951" s="46" t="str">
        <f>IF(Table1[[#This Row],[Line Description]]&lt;&gt;"",Table1[[#This Row],[Line Description]],"")</f>
        <v/>
      </c>
      <c r="AV1951" s="46" t="str">
        <f>IF(Table1[[#This Row],[Cur_Amount Debit]]&gt;0,ROUND(Table1[[#This Row],[Cur_Amount Debit]],2),"")</f>
        <v/>
      </c>
      <c r="AW1951" s="46" t="str">
        <f>IF(Table1[[#This Row],[Cur_Amount Credit]]&gt;0,ROUND(Table1[[#This Row],[Cur_Amount Credit]],2),"")</f>
        <v/>
      </c>
      <c r="AX1951" s="46" t="str">
        <f>LEFT(Table1[[#This Row],[Cur]],3)</f>
        <v/>
      </c>
      <c r="AY1951" s="59"/>
      <c r="AZ1951" s="46"/>
      <c r="BA1951" s="46" t="str">
        <f>IF(Table1[[#This Row],[Cur]]&lt;&gt;"",IF(Table1[[#This Row],[Cur]]="USD","",ExchangeRate),"")</f>
        <v/>
      </c>
      <c r="BB1951" s="46" t="str">
        <f>IF(Table1[[#This Row],[Grant]]&lt;&gt;"",VLOOKUP(Table1[[#This Row],[Grant]],Grants!B:D,3),"")</f>
        <v/>
      </c>
      <c r="BC1951" s="46" t="str">
        <f>TRIM(Table1[[#This Row],[Vendor ID]])</f>
        <v/>
      </c>
      <c r="BD1951">
        <f>IF(Table1[[#This Row],[Reference Number]]=Q1950,BD1950,BD1950+1)</f>
        <v>0</v>
      </c>
    </row>
    <row r="1952" spans="1:56" ht="11.25" customHeight="1" x14ac:dyDescent="0.25">
      <c r="A1952" s="1"/>
      <c r="B1952" s="88" t="str">
        <f>IF(Table1[[#This Row],[Posting Date]]&lt;&gt;"",IF(Table1[[#This Row],[Reference Number]]=Q1951,B1951+1,1),"")</f>
        <v/>
      </c>
      <c r="C1952" s="61"/>
      <c r="D1952" s="61"/>
      <c r="E1952" s="138"/>
      <c r="F1952" s="141" t="str">
        <f>IFERROR(IF(VLOOKUP(Table1[[#This Row],[Budget Code Description]],Dimentions!$X$6:$AC$139,2,FALSE)="","",VLOOKUP(Table1[[#This Row],[Budget Code Description]],Dimentions!$X$6:$AC$139,2,FALSE)),"")</f>
        <v/>
      </c>
      <c r="G1952" s="141"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1" t="str">
        <f>IFERROR(VLOOKUP(Table1[[#This Row],[Budget Code Description]],Table6[#All],8,FALSE),"")</f>
        <v/>
      </c>
      <c r="L1952" s="63"/>
      <c r="M1952" s="65" t="str">
        <f>IFERROR(VLOOKUP(Table1[[#This Row],[Staff ID]],Table2[],2,FALSE),"")</f>
        <v/>
      </c>
      <c r="N1952" s="209" t="str">
        <f>IFERROR(IF(VLOOKUP(Table1[[#This Row],[Budget Code Description]],Dimentions!$X$6:$AC$134,4,FALSE)="","",VLOOKUP(Table1[[#This Row],[Budget Code Description]],Dimentions!$X$6:$AC$134,4,FALSE)),"")</f>
        <v/>
      </c>
      <c r="O1952" s="65" t="str">
        <f>IFERROR(VLOOKUP(Table1[[#This Row],[Vendor ID]],Table549[],2,FALSE),"")</f>
        <v/>
      </c>
      <c r="P1952" s="63"/>
      <c r="Q1952" s="141" t="str">
        <f>IF(Table1[[#This Row],[Posting Date]]&lt;&gt;"",$D$9,"")</f>
        <v/>
      </c>
      <c r="R1952" s="157" t="str">
        <f>IF(Table1[[#This Row],[Posting Date]]&lt;&gt;"",$D$10,"")</f>
        <v/>
      </c>
      <c r="S1952" s="66"/>
      <c r="T1952" s="63"/>
      <c r="U1952" s="67"/>
      <c r="V1952" s="67"/>
      <c r="W1952" s="67" t="str">
        <f t="shared" si="34"/>
        <v/>
      </c>
      <c r="X1952" s="159" t="str">
        <f>IF(E1952="","",(IF(Table1[[#This Row],[Cur]]="USD",Table1[[#This Row],[Cur_Amount Debit]],Table1[[#This Row],[Cur_Amount Debit]]/Table1[[#This Row],[Exchange Rate]])))</f>
        <v/>
      </c>
      <c r="Y1952" s="159" t="str">
        <f>IF(E1952="","",(IF(Table1[[#This Row],[Cur]]="USD",Table1[[#This Row],[Cur_Amount Credit]],Table1[[#This Row],[Cur_Amount Credit]]/ExchangeRate)))</f>
        <v/>
      </c>
      <c r="Z1952" s="201" t="str">
        <f>IF(E1952="","",(Table1[[#This Row],[Debit USD]]-Table1[[#This Row],[Credit USD]]))</f>
        <v/>
      </c>
      <c r="AA1952" s="226"/>
      <c r="AB1952" s="255"/>
      <c r="AC1952" s="1"/>
      <c r="AD1952" s="15"/>
      <c r="AE1952" s="15" t="str">
        <f>IF(AND(OR(Table1[[#This Row],[Account]]="15030",Table1[[#This Row],[Account]]="15035",Table1[[#This Row],[Account]]="20150"),Table1[[#This Row],[Vendor ID]]=""),1,"")</f>
        <v/>
      </c>
      <c r="AF1952" s="15"/>
      <c r="AG1952" s="15"/>
      <c r="AH1952" s="15"/>
      <c r="AI1952" s="46" t="str">
        <f>IF(Table1[[#This Row],[Posting Date]]&lt;&gt;"","GJ-"&amp;CountryID,"")</f>
        <v/>
      </c>
      <c r="AJ1952" s="59" t="str">
        <f>IF(Table1[[#This Row],[Posting Date]]&lt;&gt;"",Table1[[#This Row],[Posting Date]],"")</f>
        <v/>
      </c>
      <c r="AK1952" s="46"/>
      <c r="AL1952" s="46" t="str">
        <f>IF(Table1[[#This Row],[Description]]&lt;&gt;"",Table1[[#This Row],[Description]],"")</f>
        <v/>
      </c>
      <c r="AM1952" s="46" t="str">
        <f>IF(Table1[[#This Row],[Posting Date]]&lt;&gt;"",Table1[[#This Row],[Reference Number]],"")</f>
        <v/>
      </c>
      <c r="AN1952" s="46" t="str">
        <f>TRIM(Table1[[#This Row],[Line '#]])</f>
        <v/>
      </c>
      <c r="AO1952" s="46" t="str">
        <f>TRIM(Table1[[#This Row],[Account]])</f>
        <v/>
      </c>
      <c r="AP1952" s="46" t="str">
        <f>IF(Table1[[#This Row],[Posting Date]]&lt;&gt;"",$D$5,"")</f>
        <v/>
      </c>
      <c r="AQ1952" s="46" t="str">
        <f>TRIM(Table1[[#This Row],[Departments-Prgrams]])</f>
        <v/>
      </c>
      <c r="AR1952" s="46" t="str">
        <f>TRIM(Table1[[#This Row],[Grant]])</f>
        <v/>
      </c>
      <c r="AS1952" s="46" t="str">
        <f>TRIM(Table1[[#This Row],[Staff ID]])</f>
        <v/>
      </c>
      <c r="AT1952" s="46" t="str">
        <f>IF(TRIM(Table1[[#This Row],[Budget Code]])=0,"",TRIM(Table1[[#This Row],[Budget Code]]))</f>
        <v/>
      </c>
      <c r="AU1952" s="46" t="str">
        <f>IF(Table1[[#This Row],[Line Description]]&lt;&gt;"",Table1[[#This Row],[Line Description]],"")</f>
        <v/>
      </c>
      <c r="AV1952" s="46" t="str">
        <f>IF(Table1[[#This Row],[Cur_Amount Debit]]&gt;0,ROUND(Table1[[#This Row],[Cur_Amount Debit]],2),"")</f>
        <v/>
      </c>
      <c r="AW1952" s="46" t="str">
        <f>IF(Table1[[#This Row],[Cur_Amount Credit]]&gt;0,ROUND(Table1[[#This Row],[Cur_Amount Credit]],2),"")</f>
        <v/>
      </c>
      <c r="AX1952" s="46" t="str">
        <f>LEFT(Table1[[#This Row],[Cur]],3)</f>
        <v/>
      </c>
      <c r="AY1952" s="59"/>
      <c r="AZ1952" s="46"/>
      <c r="BA1952" s="46" t="str">
        <f>IF(Table1[[#This Row],[Cur]]&lt;&gt;"",IF(Table1[[#This Row],[Cur]]="USD","",ExchangeRate),"")</f>
        <v/>
      </c>
      <c r="BB1952" s="46" t="str">
        <f>IF(Table1[[#This Row],[Grant]]&lt;&gt;"",VLOOKUP(Table1[[#This Row],[Grant]],Grants!B:D,3),"")</f>
        <v/>
      </c>
      <c r="BC1952" s="46" t="str">
        <f>TRIM(Table1[[#This Row],[Vendor ID]])</f>
        <v/>
      </c>
      <c r="BD1952">
        <f>IF(Table1[[#This Row],[Reference Number]]=Q1951,BD1951,BD1951+1)</f>
        <v>0</v>
      </c>
    </row>
    <row r="1953" spans="1:56" ht="11.25" customHeight="1" x14ac:dyDescent="0.25">
      <c r="A1953" s="1"/>
      <c r="B1953" s="88" t="str">
        <f>IF(Table1[[#This Row],[Posting Date]]&lt;&gt;"",IF(Table1[[#This Row],[Reference Number]]=Q1952,B1952+1,1),"")</f>
        <v/>
      </c>
      <c r="C1953" s="61"/>
      <c r="D1953" s="61"/>
      <c r="E1953" s="138"/>
      <c r="F1953" s="141" t="str">
        <f>IFERROR(IF(VLOOKUP(Table1[[#This Row],[Budget Code Description]],Dimentions!$X$6:$AC$139,2,FALSE)="","",VLOOKUP(Table1[[#This Row],[Budget Code Description]],Dimentions!$X$6:$AC$139,2,FALSE)),"")</f>
        <v/>
      </c>
      <c r="G1953" s="141"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1" t="str">
        <f>IFERROR(VLOOKUP(Table1[[#This Row],[Budget Code Description]],Table6[#All],8,FALSE),"")</f>
        <v/>
      </c>
      <c r="L1953" s="63"/>
      <c r="M1953" s="65" t="str">
        <f>IFERROR(VLOOKUP(Table1[[#This Row],[Staff ID]],Table2[],2,FALSE),"")</f>
        <v/>
      </c>
      <c r="N1953" s="209" t="str">
        <f>IFERROR(IF(VLOOKUP(Table1[[#This Row],[Budget Code Description]],Dimentions!$X$6:$AC$134,4,FALSE)="","",VLOOKUP(Table1[[#This Row],[Budget Code Description]],Dimentions!$X$6:$AC$134,4,FALSE)),"")</f>
        <v/>
      </c>
      <c r="O1953" s="65" t="str">
        <f>IFERROR(VLOOKUP(Table1[[#This Row],[Vendor ID]],Table549[],2,FALSE),"")</f>
        <v/>
      </c>
      <c r="P1953" s="63"/>
      <c r="Q1953" s="141" t="str">
        <f>IF(Table1[[#This Row],[Posting Date]]&lt;&gt;"",$D$9,"")</f>
        <v/>
      </c>
      <c r="R1953" s="157" t="str">
        <f>IF(Table1[[#This Row],[Posting Date]]&lt;&gt;"",$D$10,"")</f>
        <v/>
      </c>
      <c r="S1953" s="66"/>
      <c r="T1953" s="63"/>
      <c r="U1953" s="67"/>
      <c r="V1953" s="67"/>
      <c r="W1953" s="67" t="str">
        <f t="shared" si="34"/>
        <v/>
      </c>
      <c r="X1953" s="159" t="str">
        <f>IF(E1953="","",(IF(Table1[[#This Row],[Cur]]="USD",Table1[[#This Row],[Cur_Amount Debit]],Table1[[#This Row],[Cur_Amount Debit]]/Table1[[#This Row],[Exchange Rate]])))</f>
        <v/>
      </c>
      <c r="Y1953" s="159" t="str">
        <f>IF(E1953="","",(IF(Table1[[#This Row],[Cur]]="USD",Table1[[#This Row],[Cur_Amount Credit]],Table1[[#This Row],[Cur_Amount Credit]]/ExchangeRate)))</f>
        <v/>
      </c>
      <c r="Z1953" s="201" t="str">
        <f>IF(E1953="","",(Table1[[#This Row],[Debit USD]]-Table1[[#This Row],[Credit USD]]))</f>
        <v/>
      </c>
      <c r="AA1953" s="226"/>
      <c r="AB1953" s="255"/>
      <c r="AC1953" s="1"/>
      <c r="AD1953" s="15"/>
      <c r="AE1953" s="15" t="str">
        <f>IF(AND(OR(Table1[[#This Row],[Account]]="15030",Table1[[#This Row],[Account]]="15035",Table1[[#This Row],[Account]]="20150"),Table1[[#This Row],[Vendor ID]]=""),1,"")</f>
        <v/>
      </c>
      <c r="AF1953" s="15"/>
      <c r="AG1953" s="15"/>
      <c r="AH1953" s="15"/>
      <c r="AI1953" s="46" t="str">
        <f>IF(Table1[[#This Row],[Posting Date]]&lt;&gt;"","GJ-"&amp;CountryID,"")</f>
        <v/>
      </c>
      <c r="AJ1953" s="59" t="str">
        <f>IF(Table1[[#This Row],[Posting Date]]&lt;&gt;"",Table1[[#This Row],[Posting Date]],"")</f>
        <v/>
      </c>
      <c r="AK1953" s="46"/>
      <c r="AL1953" s="46" t="str">
        <f>IF(Table1[[#This Row],[Description]]&lt;&gt;"",Table1[[#This Row],[Description]],"")</f>
        <v/>
      </c>
      <c r="AM1953" s="46" t="str">
        <f>IF(Table1[[#This Row],[Posting Date]]&lt;&gt;"",Table1[[#This Row],[Reference Number]],"")</f>
        <v/>
      </c>
      <c r="AN1953" s="46" t="str">
        <f>TRIM(Table1[[#This Row],[Line '#]])</f>
        <v/>
      </c>
      <c r="AO1953" s="46" t="str">
        <f>TRIM(Table1[[#This Row],[Account]])</f>
        <v/>
      </c>
      <c r="AP1953" s="46" t="str">
        <f>IF(Table1[[#This Row],[Posting Date]]&lt;&gt;"",$D$5,"")</f>
        <v/>
      </c>
      <c r="AQ1953" s="46" t="str">
        <f>TRIM(Table1[[#This Row],[Departments-Prgrams]])</f>
        <v/>
      </c>
      <c r="AR1953" s="46" t="str">
        <f>TRIM(Table1[[#This Row],[Grant]])</f>
        <v/>
      </c>
      <c r="AS1953" s="46" t="str">
        <f>TRIM(Table1[[#This Row],[Staff ID]])</f>
        <v/>
      </c>
      <c r="AT1953" s="46" t="str">
        <f>IF(TRIM(Table1[[#This Row],[Budget Code]])=0,"",TRIM(Table1[[#This Row],[Budget Code]]))</f>
        <v/>
      </c>
      <c r="AU1953" s="46" t="str">
        <f>IF(Table1[[#This Row],[Line Description]]&lt;&gt;"",Table1[[#This Row],[Line Description]],"")</f>
        <v/>
      </c>
      <c r="AV1953" s="46" t="str">
        <f>IF(Table1[[#This Row],[Cur_Amount Debit]]&gt;0,ROUND(Table1[[#This Row],[Cur_Amount Debit]],2),"")</f>
        <v/>
      </c>
      <c r="AW1953" s="46" t="str">
        <f>IF(Table1[[#This Row],[Cur_Amount Credit]]&gt;0,ROUND(Table1[[#This Row],[Cur_Amount Credit]],2),"")</f>
        <v/>
      </c>
      <c r="AX1953" s="46" t="str">
        <f>LEFT(Table1[[#This Row],[Cur]],3)</f>
        <v/>
      </c>
      <c r="AY1953" s="59"/>
      <c r="AZ1953" s="46"/>
      <c r="BA1953" s="46" t="str">
        <f>IF(Table1[[#This Row],[Cur]]&lt;&gt;"",IF(Table1[[#This Row],[Cur]]="USD","",ExchangeRate),"")</f>
        <v/>
      </c>
      <c r="BB1953" s="46" t="str">
        <f>IF(Table1[[#This Row],[Grant]]&lt;&gt;"",VLOOKUP(Table1[[#This Row],[Grant]],Grants!B:D,3),"")</f>
        <v/>
      </c>
      <c r="BC1953" s="46" t="str">
        <f>TRIM(Table1[[#This Row],[Vendor ID]])</f>
        <v/>
      </c>
      <c r="BD1953">
        <f>IF(Table1[[#This Row],[Reference Number]]=Q1952,BD1952,BD1952+1)</f>
        <v>0</v>
      </c>
    </row>
    <row r="1954" spans="1:56" ht="11.25" customHeight="1" x14ac:dyDescent="0.25">
      <c r="A1954" s="1"/>
      <c r="B1954" s="88" t="str">
        <f>IF(Table1[[#This Row],[Posting Date]]&lt;&gt;"",IF(Table1[[#This Row],[Reference Number]]=Q1953,B1953+1,1),"")</f>
        <v/>
      </c>
      <c r="C1954" s="61"/>
      <c r="D1954" s="61"/>
      <c r="E1954" s="138"/>
      <c r="F1954" s="141" t="str">
        <f>IFERROR(IF(VLOOKUP(Table1[[#This Row],[Budget Code Description]],Dimentions!$X$6:$AC$139,2,FALSE)="","",VLOOKUP(Table1[[#This Row],[Budget Code Description]],Dimentions!$X$6:$AC$139,2,FALSE)),"")</f>
        <v/>
      </c>
      <c r="G1954" s="141"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1" t="str">
        <f>IFERROR(VLOOKUP(Table1[[#This Row],[Budget Code Description]],Table6[#All],8,FALSE),"")</f>
        <v/>
      </c>
      <c r="L1954" s="63"/>
      <c r="M1954" s="65" t="str">
        <f>IFERROR(VLOOKUP(Table1[[#This Row],[Staff ID]],Table2[],2,FALSE),"")</f>
        <v/>
      </c>
      <c r="N1954" s="209" t="str">
        <f>IFERROR(IF(VLOOKUP(Table1[[#This Row],[Budget Code Description]],Dimentions!$X$6:$AC$134,4,FALSE)="","",VLOOKUP(Table1[[#This Row],[Budget Code Description]],Dimentions!$X$6:$AC$134,4,FALSE)),"")</f>
        <v/>
      </c>
      <c r="O1954" s="65" t="str">
        <f>IFERROR(VLOOKUP(Table1[[#This Row],[Vendor ID]],Table549[],2,FALSE),"")</f>
        <v/>
      </c>
      <c r="P1954" s="63"/>
      <c r="Q1954" s="141" t="str">
        <f>IF(Table1[[#This Row],[Posting Date]]&lt;&gt;"",$D$9,"")</f>
        <v/>
      </c>
      <c r="R1954" s="157" t="str">
        <f>IF(Table1[[#This Row],[Posting Date]]&lt;&gt;"",$D$10,"")</f>
        <v/>
      </c>
      <c r="S1954" s="66"/>
      <c r="T1954" s="63"/>
      <c r="U1954" s="67"/>
      <c r="V1954" s="67"/>
      <c r="W1954" s="67" t="str">
        <f t="shared" si="34"/>
        <v/>
      </c>
      <c r="X1954" s="159" t="str">
        <f>IF(E1954="","",(IF(Table1[[#This Row],[Cur]]="USD",Table1[[#This Row],[Cur_Amount Debit]],Table1[[#This Row],[Cur_Amount Debit]]/Table1[[#This Row],[Exchange Rate]])))</f>
        <v/>
      </c>
      <c r="Y1954" s="159" t="str">
        <f>IF(E1954="","",(IF(Table1[[#This Row],[Cur]]="USD",Table1[[#This Row],[Cur_Amount Credit]],Table1[[#This Row],[Cur_Amount Credit]]/ExchangeRate)))</f>
        <v/>
      </c>
      <c r="Z1954" s="201" t="str">
        <f>IF(E1954="","",(Table1[[#This Row],[Debit USD]]-Table1[[#This Row],[Credit USD]]))</f>
        <v/>
      </c>
      <c r="AA1954" s="226"/>
      <c r="AB1954" s="255"/>
      <c r="AC1954" s="1"/>
      <c r="AD1954" s="15"/>
      <c r="AE1954" s="15" t="str">
        <f>IF(AND(OR(Table1[[#This Row],[Account]]="15030",Table1[[#This Row],[Account]]="15035",Table1[[#This Row],[Account]]="20150"),Table1[[#This Row],[Vendor ID]]=""),1,"")</f>
        <v/>
      </c>
      <c r="AF1954" s="15"/>
      <c r="AG1954" s="15"/>
      <c r="AH1954" s="15"/>
      <c r="AI1954" s="46" t="str">
        <f>IF(Table1[[#This Row],[Posting Date]]&lt;&gt;"","GJ-"&amp;CountryID,"")</f>
        <v/>
      </c>
      <c r="AJ1954" s="59" t="str">
        <f>IF(Table1[[#This Row],[Posting Date]]&lt;&gt;"",Table1[[#This Row],[Posting Date]],"")</f>
        <v/>
      </c>
      <c r="AK1954" s="46"/>
      <c r="AL1954" s="46" t="str">
        <f>IF(Table1[[#This Row],[Description]]&lt;&gt;"",Table1[[#This Row],[Description]],"")</f>
        <v/>
      </c>
      <c r="AM1954" s="46" t="str">
        <f>IF(Table1[[#This Row],[Posting Date]]&lt;&gt;"",Table1[[#This Row],[Reference Number]],"")</f>
        <v/>
      </c>
      <c r="AN1954" s="46" t="str">
        <f>TRIM(Table1[[#This Row],[Line '#]])</f>
        <v/>
      </c>
      <c r="AO1954" s="46" t="str">
        <f>TRIM(Table1[[#This Row],[Account]])</f>
        <v/>
      </c>
      <c r="AP1954" s="46" t="str">
        <f>IF(Table1[[#This Row],[Posting Date]]&lt;&gt;"",$D$5,"")</f>
        <v/>
      </c>
      <c r="AQ1954" s="46" t="str">
        <f>TRIM(Table1[[#This Row],[Departments-Prgrams]])</f>
        <v/>
      </c>
      <c r="AR1954" s="46" t="str">
        <f>TRIM(Table1[[#This Row],[Grant]])</f>
        <v/>
      </c>
      <c r="AS1954" s="46" t="str">
        <f>TRIM(Table1[[#This Row],[Staff ID]])</f>
        <v/>
      </c>
      <c r="AT1954" s="46" t="str">
        <f>IF(TRIM(Table1[[#This Row],[Budget Code]])=0,"",TRIM(Table1[[#This Row],[Budget Code]]))</f>
        <v/>
      </c>
      <c r="AU1954" s="46" t="str">
        <f>IF(Table1[[#This Row],[Line Description]]&lt;&gt;"",Table1[[#This Row],[Line Description]],"")</f>
        <v/>
      </c>
      <c r="AV1954" s="46" t="str">
        <f>IF(Table1[[#This Row],[Cur_Amount Debit]]&gt;0,ROUND(Table1[[#This Row],[Cur_Amount Debit]],2),"")</f>
        <v/>
      </c>
      <c r="AW1954" s="46" t="str">
        <f>IF(Table1[[#This Row],[Cur_Amount Credit]]&gt;0,ROUND(Table1[[#This Row],[Cur_Amount Credit]],2),"")</f>
        <v/>
      </c>
      <c r="AX1954" s="46" t="str">
        <f>LEFT(Table1[[#This Row],[Cur]],3)</f>
        <v/>
      </c>
      <c r="AY1954" s="59"/>
      <c r="AZ1954" s="46"/>
      <c r="BA1954" s="46" t="str">
        <f>IF(Table1[[#This Row],[Cur]]&lt;&gt;"",IF(Table1[[#This Row],[Cur]]="USD","",ExchangeRate),"")</f>
        <v/>
      </c>
      <c r="BB1954" s="46" t="str">
        <f>IF(Table1[[#This Row],[Grant]]&lt;&gt;"",VLOOKUP(Table1[[#This Row],[Grant]],Grants!B:D,3),"")</f>
        <v/>
      </c>
      <c r="BC1954" s="46" t="str">
        <f>TRIM(Table1[[#This Row],[Vendor ID]])</f>
        <v/>
      </c>
      <c r="BD1954">
        <f>IF(Table1[[#This Row],[Reference Number]]=Q1953,BD1953,BD1953+1)</f>
        <v>0</v>
      </c>
    </row>
    <row r="1955" spans="1:56" ht="11.25" customHeight="1" x14ac:dyDescent="0.25">
      <c r="A1955" s="1"/>
      <c r="B1955" s="88" t="str">
        <f>IF(Table1[[#This Row],[Posting Date]]&lt;&gt;"",IF(Table1[[#This Row],[Reference Number]]=Q1954,B1954+1,1),"")</f>
        <v/>
      </c>
      <c r="C1955" s="61"/>
      <c r="D1955" s="61"/>
      <c r="E1955" s="138"/>
      <c r="F1955" s="141" t="str">
        <f>IFERROR(IF(VLOOKUP(Table1[[#This Row],[Budget Code Description]],Dimentions!$X$6:$AC$139,2,FALSE)="","",VLOOKUP(Table1[[#This Row],[Budget Code Description]],Dimentions!$X$6:$AC$139,2,FALSE)),"")</f>
        <v/>
      </c>
      <c r="G1955" s="141"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1" t="str">
        <f>IFERROR(VLOOKUP(Table1[[#This Row],[Budget Code Description]],Table6[#All],8,FALSE),"")</f>
        <v/>
      </c>
      <c r="L1955" s="63"/>
      <c r="M1955" s="65" t="str">
        <f>IFERROR(VLOOKUP(Table1[[#This Row],[Staff ID]],Table2[],2,FALSE),"")</f>
        <v/>
      </c>
      <c r="N1955" s="209" t="str">
        <f>IFERROR(IF(VLOOKUP(Table1[[#This Row],[Budget Code Description]],Dimentions!$X$6:$AC$134,4,FALSE)="","",VLOOKUP(Table1[[#This Row],[Budget Code Description]],Dimentions!$X$6:$AC$134,4,FALSE)),"")</f>
        <v/>
      </c>
      <c r="O1955" s="65" t="str">
        <f>IFERROR(VLOOKUP(Table1[[#This Row],[Vendor ID]],Table549[],2,FALSE),"")</f>
        <v/>
      </c>
      <c r="P1955" s="63"/>
      <c r="Q1955" s="141" t="str">
        <f>IF(Table1[[#This Row],[Posting Date]]&lt;&gt;"",$D$9,"")</f>
        <v/>
      </c>
      <c r="R1955" s="157" t="str">
        <f>IF(Table1[[#This Row],[Posting Date]]&lt;&gt;"",$D$10,"")</f>
        <v/>
      </c>
      <c r="S1955" s="66"/>
      <c r="T1955" s="63"/>
      <c r="U1955" s="67"/>
      <c r="V1955" s="67"/>
      <c r="W1955" s="67" t="str">
        <f t="shared" si="34"/>
        <v/>
      </c>
      <c r="X1955" s="159" t="str">
        <f>IF(E1955="","",(IF(Table1[[#This Row],[Cur]]="USD",Table1[[#This Row],[Cur_Amount Debit]],Table1[[#This Row],[Cur_Amount Debit]]/Table1[[#This Row],[Exchange Rate]])))</f>
        <v/>
      </c>
      <c r="Y1955" s="159" t="str">
        <f>IF(E1955="","",(IF(Table1[[#This Row],[Cur]]="USD",Table1[[#This Row],[Cur_Amount Credit]],Table1[[#This Row],[Cur_Amount Credit]]/ExchangeRate)))</f>
        <v/>
      </c>
      <c r="Z1955" s="201" t="str">
        <f>IF(E1955="","",(Table1[[#This Row],[Debit USD]]-Table1[[#This Row],[Credit USD]]))</f>
        <v/>
      </c>
      <c r="AA1955" s="226"/>
      <c r="AB1955" s="255"/>
      <c r="AC1955" s="1"/>
      <c r="AD1955" s="15"/>
      <c r="AE1955" s="15" t="str">
        <f>IF(AND(OR(Table1[[#This Row],[Account]]="15030",Table1[[#This Row],[Account]]="15035",Table1[[#This Row],[Account]]="20150"),Table1[[#This Row],[Vendor ID]]=""),1,"")</f>
        <v/>
      </c>
      <c r="AF1955" s="15"/>
      <c r="AG1955" s="15"/>
      <c r="AH1955" s="15"/>
      <c r="AI1955" s="46" t="str">
        <f>IF(Table1[[#This Row],[Posting Date]]&lt;&gt;"","GJ-"&amp;CountryID,"")</f>
        <v/>
      </c>
      <c r="AJ1955" s="59" t="str">
        <f>IF(Table1[[#This Row],[Posting Date]]&lt;&gt;"",Table1[[#This Row],[Posting Date]],"")</f>
        <v/>
      </c>
      <c r="AK1955" s="46"/>
      <c r="AL1955" s="46" t="str">
        <f>IF(Table1[[#This Row],[Description]]&lt;&gt;"",Table1[[#This Row],[Description]],"")</f>
        <v/>
      </c>
      <c r="AM1955" s="46" t="str">
        <f>IF(Table1[[#This Row],[Posting Date]]&lt;&gt;"",Table1[[#This Row],[Reference Number]],"")</f>
        <v/>
      </c>
      <c r="AN1955" s="46" t="str">
        <f>TRIM(Table1[[#This Row],[Line '#]])</f>
        <v/>
      </c>
      <c r="AO1955" s="46" t="str">
        <f>TRIM(Table1[[#This Row],[Account]])</f>
        <v/>
      </c>
      <c r="AP1955" s="46" t="str">
        <f>IF(Table1[[#This Row],[Posting Date]]&lt;&gt;"",$D$5,"")</f>
        <v/>
      </c>
      <c r="AQ1955" s="46" t="str">
        <f>TRIM(Table1[[#This Row],[Departments-Prgrams]])</f>
        <v/>
      </c>
      <c r="AR1955" s="46" t="str">
        <f>TRIM(Table1[[#This Row],[Grant]])</f>
        <v/>
      </c>
      <c r="AS1955" s="46" t="str">
        <f>TRIM(Table1[[#This Row],[Staff ID]])</f>
        <v/>
      </c>
      <c r="AT1955" s="46" t="str">
        <f>IF(TRIM(Table1[[#This Row],[Budget Code]])=0,"",TRIM(Table1[[#This Row],[Budget Code]]))</f>
        <v/>
      </c>
      <c r="AU1955" s="46" t="str">
        <f>IF(Table1[[#This Row],[Line Description]]&lt;&gt;"",Table1[[#This Row],[Line Description]],"")</f>
        <v/>
      </c>
      <c r="AV1955" s="46" t="str">
        <f>IF(Table1[[#This Row],[Cur_Amount Debit]]&gt;0,ROUND(Table1[[#This Row],[Cur_Amount Debit]],2),"")</f>
        <v/>
      </c>
      <c r="AW1955" s="46" t="str">
        <f>IF(Table1[[#This Row],[Cur_Amount Credit]]&gt;0,ROUND(Table1[[#This Row],[Cur_Amount Credit]],2),"")</f>
        <v/>
      </c>
      <c r="AX1955" s="46" t="str">
        <f>LEFT(Table1[[#This Row],[Cur]],3)</f>
        <v/>
      </c>
      <c r="AY1955" s="59"/>
      <c r="AZ1955" s="46"/>
      <c r="BA1955" s="46" t="str">
        <f>IF(Table1[[#This Row],[Cur]]&lt;&gt;"",IF(Table1[[#This Row],[Cur]]="USD","",ExchangeRate),"")</f>
        <v/>
      </c>
      <c r="BB1955" s="46" t="str">
        <f>IF(Table1[[#This Row],[Grant]]&lt;&gt;"",VLOOKUP(Table1[[#This Row],[Grant]],Grants!B:D,3),"")</f>
        <v/>
      </c>
      <c r="BC1955" s="46" t="str">
        <f>TRIM(Table1[[#This Row],[Vendor ID]])</f>
        <v/>
      </c>
      <c r="BD1955">
        <f>IF(Table1[[#This Row],[Reference Number]]=Q1954,BD1954,BD1954+1)</f>
        <v>0</v>
      </c>
    </row>
    <row r="1956" spans="1:56" ht="11.25" customHeight="1" x14ac:dyDescent="0.25">
      <c r="A1956" s="1"/>
      <c r="B1956" s="88" t="str">
        <f>IF(Table1[[#This Row],[Posting Date]]&lt;&gt;"",IF(Table1[[#This Row],[Reference Number]]=Q1955,B1955+1,1),"")</f>
        <v/>
      </c>
      <c r="C1956" s="61"/>
      <c r="D1956" s="61"/>
      <c r="E1956" s="138"/>
      <c r="F1956" s="141" t="str">
        <f>IFERROR(IF(VLOOKUP(Table1[[#This Row],[Budget Code Description]],Dimentions!$X$6:$AC$139,2,FALSE)="","",VLOOKUP(Table1[[#This Row],[Budget Code Description]],Dimentions!$X$6:$AC$139,2,FALSE)),"")</f>
        <v/>
      </c>
      <c r="G1956" s="141"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1" t="str">
        <f>IFERROR(VLOOKUP(Table1[[#This Row],[Budget Code Description]],Table6[#All],8,FALSE),"")</f>
        <v/>
      </c>
      <c r="L1956" s="63"/>
      <c r="M1956" s="65" t="str">
        <f>IFERROR(VLOOKUP(Table1[[#This Row],[Staff ID]],Table2[],2,FALSE),"")</f>
        <v/>
      </c>
      <c r="N1956" s="209" t="str">
        <f>IFERROR(IF(VLOOKUP(Table1[[#This Row],[Budget Code Description]],Dimentions!$X$6:$AC$134,4,FALSE)="","",VLOOKUP(Table1[[#This Row],[Budget Code Description]],Dimentions!$X$6:$AC$134,4,FALSE)),"")</f>
        <v/>
      </c>
      <c r="O1956" s="65" t="str">
        <f>IFERROR(VLOOKUP(Table1[[#This Row],[Vendor ID]],Table549[],2,FALSE),"")</f>
        <v/>
      </c>
      <c r="P1956" s="63"/>
      <c r="Q1956" s="141" t="str">
        <f>IF(Table1[[#This Row],[Posting Date]]&lt;&gt;"",$D$9,"")</f>
        <v/>
      </c>
      <c r="R1956" s="157" t="str">
        <f>IF(Table1[[#This Row],[Posting Date]]&lt;&gt;"",$D$10,"")</f>
        <v/>
      </c>
      <c r="S1956" s="66"/>
      <c r="T1956" s="63"/>
      <c r="U1956" s="67"/>
      <c r="V1956" s="67"/>
      <c r="W1956" s="67" t="str">
        <f t="shared" si="34"/>
        <v/>
      </c>
      <c r="X1956" s="159" t="str">
        <f>IF(E1956="","",(IF(Table1[[#This Row],[Cur]]="USD",Table1[[#This Row],[Cur_Amount Debit]],Table1[[#This Row],[Cur_Amount Debit]]/Table1[[#This Row],[Exchange Rate]])))</f>
        <v/>
      </c>
      <c r="Y1956" s="159" t="str">
        <f>IF(E1956="","",(IF(Table1[[#This Row],[Cur]]="USD",Table1[[#This Row],[Cur_Amount Credit]],Table1[[#This Row],[Cur_Amount Credit]]/ExchangeRate)))</f>
        <v/>
      </c>
      <c r="Z1956" s="201" t="str">
        <f>IF(E1956="","",(Table1[[#This Row],[Debit USD]]-Table1[[#This Row],[Credit USD]]))</f>
        <v/>
      </c>
      <c r="AA1956" s="226"/>
      <c r="AB1956" s="255"/>
      <c r="AC1956" s="1"/>
      <c r="AD1956" s="15"/>
      <c r="AE1956" s="15" t="str">
        <f>IF(AND(OR(Table1[[#This Row],[Account]]="15030",Table1[[#This Row],[Account]]="15035",Table1[[#This Row],[Account]]="20150"),Table1[[#This Row],[Vendor ID]]=""),1,"")</f>
        <v/>
      </c>
      <c r="AF1956" s="15"/>
      <c r="AG1956" s="15"/>
      <c r="AH1956" s="15"/>
      <c r="AI1956" s="46" t="str">
        <f>IF(Table1[[#This Row],[Posting Date]]&lt;&gt;"","GJ-"&amp;CountryID,"")</f>
        <v/>
      </c>
      <c r="AJ1956" s="59" t="str">
        <f>IF(Table1[[#This Row],[Posting Date]]&lt;&gt;"",Table1[[#This Row],[Posting Date]],"")</f>
        <v/>
      </c>
      <c r="AK1956" s="46"/>
      <c r="AL1956" s="46" t="str">
        <f>IF(Table1[[#This Row],[Description]]&lt;&gt;"",Table1[[#This Row],[Description]],"")</f>
        <v/>
      </c>
      <c r="AM1956" s="46" t="str">
        <f>IF(Table1[[#This Row],[Posting Date]]&lt;&gt;"",Table1[[#This Row],[Reference Number]],"")</f>
        <v/>
      </c>
      <c r="AN1956" s="46" t="str">
        <f>TRIM(Table1[[#This Row],[Line '#]])</f>
        <v/>
      </c>
      <c r="AO1956" s="46" t="str">
        <f>TRIM(Table1[[#This Row],[Account]])</f>
        <v/>
      </c>
      <c r="AP1956" s="46" t="str">
        <f>IF(Table1[[#This Row],[Posting Date]]&lt;&gt;"",$D$5,"")</f>
        <v/>
      </c>
      <c r="AQ1956" s="46" t="str">
        <f>TRIM(Table1[[#This Row],[Departments-Prgrams]])</f>
        <v/>
      </c>
      <c r="AR1956" s="46" t="str">
        <f>TRIM(Table1[[#This Row],[Grant]])</f>
        <v/>
      </c>
      <c r="AS1956" s="46" t="str">
        <f>TRIM(Table1[[#This Row],[Staff ID]])</f>
        <v/>
      </c>
      <c r="AT1956" s="46" t="str">
        <f>IF(TRIM(Table1[[#This Row],[Budget Code]])=0,"",TRIM(Table1[[#This Row],[Budget Code]]))</f>
        <v/>
      </c>
      <c r="AU1956" s="46" t="str">
        <f>IF(Table1[[#This Row],[Line Description]]&lt;&gt;"",Table1[[#This Row],[Line Description]],"")</f>
        <v/>
      </c>
      <c r="AV1956" s="46" t="str">
        <f>IF(Table1[[#This Row],[Cur_Amount Debit]]&gt;0,ROUND(Table1[[#This Row],[Cur_Amount Debit]],2),"")</f>
        <v/>
      </c>
      <c r="AW1956" s="46" t="str">
        <f>IF(Table1[[#This Row],[Cur_Amount Credit]]&gt;0,ROUND(Table1[[#This Row],[Cur_Amount Credit]],2),"")</f>
        <v/>
      </c>
      <c r="AX1956" s="46" t="str">
        <f>LEFT(Table1[[#This Row],[Cur]],3)</f>
        <v/>
      </c>
      <c r="AY1956" s="59"/>
      <c r="AZ1956" s="46"/>
      <c r="BA1956" s="46" t="str">
        <f>IF(Table1[[#This Row],[Cur]]&lt;&gt;"",IF(Table1[[#This Row],[Cur]]="USD","",ExchangeRate),"")</f>
        <v/>
      </c>
      <c r="BB1956" s="46" t="str">
        <f>IF(Table1[[#This Row],[Grant]]&lt;&gt;"",VLOOKUP(Table1[[#This Row],[Grant]],Grants!B:D,3),"")</f>
        <v/>
      </c>
      <c r="BC1956" s="46" t="str">
        <f>TRIM(Table1[[#This Row],[Vendor ID]])</f>
        <v/>
      </c>
      <c r="BD1956">
        <f>IF(Table1[[#This Row],[Reference Number]]=Q1955,BD1955,BD1955+1)</f>
        <v>0</v>
      </c>
    </row>
    <row r="1957" spans="1:56" ht="11.25" customHeight="1" x14ac:dyDescent="0.25">
      <c r="A1957" s="1"/>
      <c r="B1957" s="88" t="str">
        <f>IF(Table1[[#This Row],[Posting Date]]&lt;&gt;"",IF(Table1[[#This Row],[Reference Number]]=Q1956,B1956+1,1),"")</f>
        <v/>
      </c>
      <c r="C1957" s="61"/>
      <c r="D1957" s="61"/>
      <c r="E1957" s="138"/>
      <c r="F1957" s="141" t="str">
        <f>IFERROR(IF(VLOOKUP(Table1[[#This Row],[Budget Code Description]],Dimentions!$X$6:$AC$139,2,FALSE)="","",VLOOKUP(Table1[[#This Row],[Budget Code Description]],Dimentions!$X$6:$AC$139,2,FALSE)),"")</f>
        <v/>
      </c>
      <c r="G1957" s="141"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1" t="str">
        <f>IFERROR(VLOOKUP(Table1[[#This Row],[Budget Code Description]],Table6[#All],8,FALSE),"")</f>
        <v/>
      </c>
      <c r="L1957" s="63"/>
      <c r="M1957" s="65" t="str">
        <f>IFERROR(VLOOKUP(Table1[[#This Row],[Staff ID]],Table2[],2,FALSE),"")</f>
        <v/>
      </c>
      <c r="N1957" s="209" t="str">
        <f>IFERROR(IF(VLOOKUP(Table1[[#This Row],[Budget Code Description]],Dimentions!$X$6:$AC$134,4,FALSE)="","",VLOOKUP(Table1[[#This Row],[Budget Code Description]],Dimentions!$X$6:$AC$134,4,FALSE)),"")</f>
        <v/>
      </c>
      <c r="O1957" s="65" t="str">
        <f>IFERROR(VLOOKUP(Table1[[#This Row],[Vendor ID]],Table549[],2,FALSE),"")</f>
        <v/>
      </c>
      <c r="P1957" s="63"/>
      <c r="Q1957" s="141" t="str">
        <f>IF(Table1[[#This Row],[Posting Date]]&lt;&gt;"",$D$9,"")</f>
        <v/>
      </c>
      <c r="R1957" s="157" t="str">
        <f>IF(Table1[[#This Row],[Posting Date]]&lt;&gt;"",$D$10,"")</f>
        <v/>
      </c>
      <c r="S1957" s="66"/>
      <c r="T1957" s="63"/>
      <c r="U1957" s="67"/>
      <c r="V1957" s="67"/>
      <c r="W1957" s="67" t="str">
        <f t="shared" si="34"/>
        <v/>
      </c>
      <c r="X1957" s="159" t="str">
        <f>IF(E1957="","",(IF(Table1[[#This Row],[Cur]]="USD",Table1[[#This Row],[Cur_Amount Debit]],Table1[[#This Row],[Cur_Amount Debit]]/Table1[[#This Row],[Exchange Rate]])))</f>
        <v/>
      </c>
      <c r="Y1957" s="159" t="str">
        <f>IF(E1957="","",(IF(Table1[[#This Row],[Cur]]="USD",Table1[[#This Row],[Cur_Amount Credit]],Table1[[#This Row],[Cur_Amount Credit]]/ExchangeRate)))</f>
        <v/>
      </c>
      <c r="Z1957" s="201" t="str">
        <f>IF(E1957="","",(Table1[[#This Row],[Debit USD]]-Table1[[#This Row],[Credit USD]]))</f>
        <v/>
      </c>
      <c r="AA1957" s="226"/>
      <c r="AB1957" s="255"/>
      <c r="AC1957" s="1"/>
      <c r="AD1957" s="15"/>
      <c r="AE1957" s="15" t="str">
        <f>IF(AND(OR(Table1[[#This Row],[Account]]="15030",Table1[[#This Row],[Account]]="15035",Table1[[#This Row],[Account]]="20150"),Table1[[#This Row],[Vendor ID]]=""),1,"")</f>
        <v/>
      </c>
      <c r="AF1957" s="15"/>
      <c r="AG1957" s="15"/>
      <c r="AH1957" s="15"/>
      <c r="AI1957" s="46" t="str">
        <f>IF(Table1[[#This Row],[Posting Date]]&lt;&gt;"","GJ-"&amp;CountryID,"")</f>
        <v/>
      </c>
      <c r="AJ1957" s="59" t="str">
        <f>IF(Table1[[#This Row],[Posting Date]]&lt;&gt;"",Table1[[#This Row],[Posting Date]],"")</f>
        <v/>
      </c>
      <c r="AK1957" s="46"/>
      <c r="AL1957" s="46" t="str">
        <f>IF(Table1[[#This Row],[Description]]&lt;&gt;"",Table1[[#This Row],[Description]],"")</f>
        <v/>
      </c>
      <c r="AM1957" s="46" t="str">
        <f>IF(Table1[[#This Row],[Posting Date]]&lt;&gt;"",Table1[[#This Row],[Reference Number]],"")</f>
        <v/>
      </c>
      <c r="AN1957" s="46" t="str">
        <f>TRIM(Table1[[#This Row],[Line '#]])</f>
        <v/>
      </c>
      <c r="AO1957" s="46" t="str">
        <f>TRIM(Table1[[#This Row],[Account]])</f>
        <v/>
      </c>
      <c r="AP1957" s="46" t="str">
        <f>IF(Table1[[#This Row],[Posting Date]]&lt;&gt;"",$D$5,"")</f>
        <v/>
      </c>
      <c r="AQ1957" s="46" t="str">
        <f>TRIM(Table1[[#This Row],[Departments-Prgrams]])</f>
        <v/>
      </c>
      <c r="AR1957" s="46" t="str">
        <f>TRIM(Table1[[#This Row],[Grant]])</f>
        <v/>
      </c>
      <c r="AS1957" s="46" t="str">
        <f>TRIM(Table1[[#This Row],[Staff ID]])</f>
        <v/>
      </c>
      <c r="AT1957" s="46" t="str">
        <f>IF(TRIM(Table1[[#This Row],[Budget Code]])=0,"",TRIM(Table1[[#This Row],[Budget Code]]))</f>
        <v/>
      </c>
      <c r="AU1957" s="46" t="str">
        <f>IF(Table1[[#This Row],[Line Description]]&lt;&gt;"",Table1[[#This Row],[Line Description]],"")</f>
        <v/>
      </c>
      <c r="AV1957" s="46" t="str">
        <f>IF(Table1[[#This Row],[Cur_Amount Debit]]&gt;0,ROUND(Table1[[#This Row],[Cur_Amount Debit]],2),"")</f>
        <v/>
      </c>
      <c r="AW1957" s="46" t="str">
        <f>IF(Table1[[#This Row],[Cur_Amount Credit]]&gt;0,ROUND(Table1[[#This Row],[Cur_Amount Credit]],2),"")</f>
        <v/>
      </c>
      <c r="AX1957" s="46" t="str">
        <f>LEFT(Table1[[#This Row],[Cur]],3)</f>
        <v/>
      </c>
      <c r="AY1957" s="59"/>
      <c r="AZ1957" s="46"/>
      <c r="BA1957" s="46" t="str">
        <f>IF(Table1[[#This Row],[Cur]]&lt;&gt;"",IF(Table1[[#This Row],[Cur]]="USD","",ExchangeRate),"")</f>
        <v/>
      </c>
      <c r="BB1957" s="46" t="str">
        <f>IF(Table1[[#This Row],[Grant]]&lt;&gt;"",VLOOKUP(Table1[[#This Row],[Grant]],Grants!B:D,3),"")</f>
        <v/>
      </c>
      <c r="BC1957" s="46" t="str">
        <f>TRIM(Table1[[#This Row],[Vendor ID]])</f>
        <v/>
      </c>
      <c r="BD1957">
        <f>IF(Table1[[#This Row],[Reference Number]]=Q1956,BD1956,BD1956+1)</f>
        <v>0</v>
      </c>
    </row>
    <row r="1958" spans="1:56" ht="11.25" customHeight="1" x14ac:dyDescent="0.25">
      <c r="A1958" s="1"/>
      <c r="B1958" s="88" t="str">
        <f>IF(Table1[[#This Row],[Posting Date]]&lt;&gt;"",IF(Table1[[#This Row],[Reference Number]]=Q1957,B1957+1,1),"")</f>
        <v/>
      </c>
      <c r="C1958" s="61"/>
      <c r="D1958" s="61"/>
      <c r="E1958" s="138"/>
      <c r="F1958" s="141" t="str">
        <f>IFERROR(IF(VLOOKUP(Table1[[#This Row],[Budget Code Description]],Dimentions!$X$6:$AC$139,2,FALSE)="","",VLOOKUP(Table1[[#This Row],[Budget Code Description]],Dimentions!$X$6:$AC$139,2,FALSE)),"")</f>
        <v/>
      </c>
      <c r="G1958" s="141"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1" t="str">
        <f>IFERROR(VLOOKUP(Table1[[#This Row],[Budget Code Description]],Table6[#All],8,FALSE),"")</f>
        <v/>
      </c>
      <c r="L1958" s="63"/>
      <c r="M1958" s="65" t="str">
        <f>IFERROR(VLOOKUP(Table1[[#This Row],[Staff ID]],Table2[],2,FALSE),"")</f>
        <v/>
      </c>
      <c r="N1958" s="209" t="str">
        <f>IFERROR(IF(VLOOKUP(Table1[[#This Row],[Budget Code Description]],Dimentions!$X$6:$AC$134,4,FALSE)="","",VLOOKUP(Table1[[#This Row],[Budget Code Description]],Dimentions!$X$6:$AC$134,4,FALSE)),"")</f>
        <v/>
      </c>
      <c r="O1958" s="65" t="str">
        <f>IFERROR(VLOOKUP(Table1[[#This Row],[Vendor ID]],Table549[],2,FALSE),"")</f>
        <v/>
      </c>
      <c r="P1958" s="63"/>
      <c r="Q1958" s="141" t="str">
        <f>IF(Table1[[#This Row],[Posting Date]]&lt;&gt;"",$D$9,"")</f>
        <v/>
      </c>
      <c r="R1958" s="157" t="str">
        <f>IF(Table1[[#This Row],[Posting Date]]&lt;&gt;"",$D$10,"")</f>
        <v/>
      </c>
      <c r="S1958" s="66"/>
      <c r="T1958" s="63"/>
      <c r="U1958" s="67"/>
      <c r="V1958" s="67"/>
      <c r="W1958" s="67" t="str">
        <f t="shared" si="34"/>
        <v/>
      </c>
      <c r="X1958" s="159" t="str">
        <f>IF(E1958="","",(IF(Table1[[#This Row],[Cur]]="USD",Table1[[#This Row],[Cur_Amount Debit]],Table1[[#This Row],[Cur_Amount Debit]]/Table1[[#This Row],[Exchange Rate]])))</f>
        <v/>
      </c>
      <c r="Y1958" s="159" t="str">
        <f>IF(E1958="","",(IF(Table1[[#This Row],[Cur]]="USD",Table1[[#This Row],[Cur_Amount Credit]],Table1[[#This Row],[Cur_Amount Credit]]/ExchangeRate)))</f>
        <v/>
      </c>
      <c r="Z1958" s="201" t="str">
        <f>IF(E1958="","",(Table1[[#This Row],[Debit USD]]-Table1[[#This Row],[Credit USD]]))</f>
        <v/>
      </c>
      <c r="AA1958" s="226"/>
      <c r="AB1958" s="255"/>
      <c r="AC1958" s="1"/>
      <c r="AD1958" s="15"/>
      <c r="AE1958" s="15" t="str">
        <f>IF(AND(OR(Table1[[#This Row],[Account]]="15030",Table1[[#This Row],[Account]]="15035",Table1[[#This Row],[Account]]="20150"),Table1[[#This Row],[Vendor ID]]=""),1,"")</f>
        <v/>
      </c>
      <c r="AF1958" s="15"/>
      <c r="AG1958" s="15"/>
      <c r="AH1958" s="15"/>
      <c r="AI1958" s="46" t="str">
        <f>IF(Table1[[#This Row],[Posting Date]]&lt;&gt;"","GJ-"&amp;CountryID,"")</f>
        <v/>
      </c>
      <c r="AJ1958" s="59" t="str">
        <f>IF(Table1[[#This Row],[Posting Date]]&lt;&gt;"",Table1[[#This Row],[Posting Date]],"")</f>
        <v/>
      </c>
      <c r="AK1958" s="46"/>
      <c r="AL1958" s="46" t="str">
        <f>IF(Table1[[#This Row],[Description]]&lt;&gt;"",Table1[[#This Row],[Description]],"")</f>
        <v/>
      </c>
      <c r="AM1958" s="46" t="str">
        <f>IF(Table1[[#This Row],[Posting Date]]&lt;&gt;"",Table1[[#This Row],[Reference Number]],"")</f>
        <v/>
      </c>
      <c r="AN1958" s="46" t="str">
        <f>TRIM(Table1[[#This Row],[Line '#]])</f>
        <v/>
      </c>
      <c r="AO1958" s="46" t="str">
        <f>TRIM(Table1[[#This Row],[Account]])</f>
        <v/>
      </c>
      <c r="AP1958" s="46" t="str">
        <f>IF(Table1[[#This Row],[Posting Date]]&lt;&gt;"",$D$5,"")</f>
        <v/>
      </c>
      <c r="AQ1958" s="46" t="str">
        <f>TRIM(Table1[[#This Row],[Departments-Prgrams]])</f>
        <v/>
      </c>
      <c r="AR1958" s="46" t="str">
        <f>TRIM(Table1[[#This Row],[Grant]])</f>
        <v/>
      </c>
      <c r="AS1958" s="46" t="str">
        <f>TRIM(Table1[[#This Row],[Staff ID]])</f>
        <v/>
      </c>
      <c r="AT1958" s="46" t="str">
        <f>IF(TRIM(Table1[[#This Row],[Budget Code]])=0,"",TRIM(Table1[[#This Row],[Budget Code]]))</f>
        <v/>
      </c>
      <c r="AU1958" s="46" t="str">
        <f>IF(Table1[[#This Row],[Line Description]]&lt;&gt;"",Table1[[#This Row],[Line Description]],"")</f>
        <v/>
      </c>
      <c r="AV1958" s="46" t="str">
        <f>IF(Table1[[#This Row],[Cur_Amount Debit]]&gt;0,ROUND(Table1[[#This Row],[Cur_Amount Debit]],2),"")</f>
        <v/>
      </c>
      <c r="AW1958" s="46" t="str">
        <f>IF(Table1[[#This Row],[Cur_Amount Credit]]&gt;0,ROUND(Table1[[#This Row],[Cur_Amount Credit]],2),"")</f>
        <v/>
      </c>
      <c r="AX1958" s="46" t="str">
        <f>LEFT(Table1[[#This Row],[Cur]],3)</f>
        <v/>
      </c>
      <c r="AY1958" s="59"/>
      <c r="AZ1958" s="46"/>
      <c r="BA1958" s="46" t="str">
        <f>IF(Table1[[#This Row],[Cur]]&lt;&gt;"",IF(Table1[[#This Row],[Cur]]="USD","",ExchangeRate),"")</f>
        <v/>
      </c>
      <c r="BB1958" s="46" t="str">
        <f>IF(Table1[[#This Row],[Grant]]&lt;&gt;"",VLOOKUP(Table1[[#This Row],[Grant]],Grants!B:D,3),"")</f>
        <v/>
      </c>
      <c r="BC1958" s="46" t="str">
        <f>TRIM(Table1[[#This Row],[Vendor ID]])</f>
        <v/>
      </c>
      <c r="BD1958">
        <f>IF(Table1[[#This Row],[Reference Number]]=Q1957,BD1957,BD1957+1)</f>
        <v>0</v>
      </c>
    </row>
    <row r="1959" spans="1:56" ht="11.25" customHeight="1" x14ac:dyDescent="0.25">
      <c r="A1959" s="1"/>
      <c r="B1959" s="88" t="str">
        <f>IF(Table1[[#This Row],[Posting Date]]&lt;&gt;"",IF(Table1[[#This Row],[Reference Number]]=Q1958,B1958+1,1),"")</f>
        <v/>
      </c>
      <c r="C1959" s="61"/>
      <c r="D1959" s="61"/>
      <c r="E1959" s="138"/>
      <c r="F1959" s="141" t="str">
        <f>IFERROR(IF(VLOOKUP(Table1[[#This Row],[Budget Code Description]],Dimentions!$X$6:$AC$139,2,FALSE)="","",VLOOKUP(Table1[[#This Row],[Budget Code Description]],Dimentions!$X$6:$AC$139,2,FALSE)),"")</f>
        <v/>
      </c>
      <c r="G1959" s="141"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1" t="str">
        <f>IFERROR(VLOOKUP(Table1[[#This Row],[Budget Code Description]],Table6[#All],8,FALSE),"")</f>
        <v/>
      </c>
      <c r="L1959" s="63"/>
      <c r="M1959" s="65" t="str">
        <f>IFERROR(VLOOKUP(Table1[[#This Row],[Staff ID]],Table2[],2,FALSE),"")</f>
        <v/>
      </c>
      <c r="N1959" s="209" t="str">
        <f>IFERROR(IF(VLOOKUP(Table1[[#This Row],[Budget Code Description]],Dimentions!$X$6:$AC$134,4,FALSE)="","",VLOOKUP(Table1[[#This Row],[Budget Code Description]],Dimentions!$X$6:$AC$134,4,FALSE)),"")</f>
        <v/>
      </c>
      <c r="O1959" s="65" t="str">
        <f>IFERROR(VLOOKUP(Table1[[#This Row],[Vendor ID]],Table549[],2,FALSE),"")</f>
        <v/>
      </c>
      <c r="P1959" s="63"/>
      <c r="Q1959" s="141" t="str">
        <f>IF(Table1[[#This Row],[Posting Date]]&lt;&gt;"",$D$9,"")</f>
        <v/>
      </c>
      <c r="R1959" s="157" t="str">
        <f>IF(Table1[[#This Row],[Posting Date]]&lt;&gt;"",$D$10,"")</f>
        <v/>
      </c>
      <c r="S1959" s="66"/>
      <c r="T1959" s="63"/>
      <c r="U1959" s="67"/>
      <c r="V1959" s="67"/>
      <c r="W1959" s="67" t="str">
        <f t="shared" si="34"/>
        <v/>
      </c>
      <c r="X1959" s="159" t="str">
        <f>IF(E1959="","",(IF(Table1[[#This Row],[Cur]]="USD",Table1[[#This Row],[Cur_Amount Debit]],Table1[[#This Row],[Cur_Amount Debit]]/Table1[[#This Row],[Exchange Rate]])))</f>
        <v/>
      </c>
      <c r="Y1959" s="159" t="str">
        <f>IF(E1959="","",(IF(Table1[[#This Row],[Cur]]="USD",Table1[[#This Row],[Cur_Amount Credit]],Table1[[#This Row],[Cur_Amount Credit]]/ExchangeRate)))</f>
        <v/>
      </c>
      <c r="Z1959" s="201" t="str">
        <f>IF(E1959="","",(Table1[[#This Row],[Debit USD]]-Table1[[#This Row],[Credit USD]]))</f>
        <v/>
      </c>
      <c r="AA1959" s="226"/>
      <c r="AB1959" s="255"/>
      <c r="AC1959" s="1"/>
      <c r="AD1959" s="15"/>
      <c r="AE1959" s="15" t="str">
        <f>IF(AND(OR(Table1[[#This Row],[Account]]="15030",Table1[[#This Row],[Account]]="15035",Table1[[#This Row],[Account]]="20150"),Table1[[#This Row],[Vendor ID]]=""),1,"")</f>
        <v/>
      </c>
      <c r="AF1959" s="15"/>
      <c r="AG1959" s="15"/>
      <c r="AH1959" s="15"/>
      <c r="AI1959" s="46" t="str">
        <f>IF(Table1[[#This Row],[Posting Date]]&lt;&gt;"","GJ-"&amp;CountryID,"")</f>
        <v/>
      </c>
      <c r="AJ1959" s="59" t="str">
        <f>IF(Table1[[#This Row],[Posting Date]]&lt;&gt;"",Table1[[#This Row],[Posting Date]],"")</f>
        <v/>
      </c>
      <c r="AK1959" s="46"/>
      <c r="AL1959" s="46" t="str">
        <f>IF(Table1[[#This Row],[Description]]&lt;&gt;"",Table1[[#This Row],[Description]],"")</f>
        <v/>
      </c>
      <c r="AM1959" s="46" t="str">
        <f>IF(Table1[[#This Row],[Posting Date]]&lt;&gt;"",Table1[[#This Row],[Reference Number]],"")</f>
        <v/>
      </c>
      <c r="AN1959" s="46" t="str">
        <f>TRIM(Table1[[#This Row],[Line '#]])</f>
        <v/>
      </c>
      <c r="AO1959" s="46" t="str">
        <f>TRIM(Table1[[#This Row],[Account]])</f>
        <v/>
      </c>
      <c r="AP1959" s="46" t="str">
        <f>IF(Table1[[#This Row],[Posting Date]]&lt;&gt;"",$D$5,"")</f>
        <v/>
      </c>
      <c r="AQ1959" s="46" t="str">
        <f>TRIM(Table1[[#This Row],[Departments-Prgrams]])</f>
        <v/>
      </c>
      <c r="AR1959" s="46" t="str">
        <f>TRIM(Table1[[#This Row],[Grant]])</f>
        <v/>
      </c>
      <c r="AS1959" s="46" t="str">
        <f>TRIM(Table1[[#This Row],[Staff ID]])</f>
        <v/>
      </c>
      <c r="AT1959" s="46" t="str">
        <f>IF(TRIM(Table1[[#This Row],[Budget Code]])=0,"",TRIM(Table1[[#This Row],[Budget Code]]))</f>
        <v/>
      </c>
      <c r="AU1959" s="46" t="str">
        <f>IF(Table1[[#This Row],[Line Description]]&lt;&gt;"",Table1[[#This Row],[Line Description]],"")</f>
        <v/>
      </c>
      <c r="AV1959" s="46" t="str">
        <f>IF(Table1[[#This Row],[Cur_Amount Debit]]&gt;0,ROUND(Table1[[#This Row],[Cur_Amount Debit]],2),"")</f>
        <v/>
      </c>
      <c r="AW1959" s="46" t="str">
        <f>IF(Table1[[#This Row],[Cur_Amount Credit]]&gt;0,ROUND(Table1[[#This Row],[Cur_Amount Credit]],2),"")</f>
        <v/>
      </c>
      <c r="AX1959" s="46" t="str">
        <f>LEFT(Table1[[#This Row],[Cur]],3)</f>
        <v/>
      </c>
      <c r="AY1959" s="59"/>
      <c r="AZ1959" s="46"/>
      <c r="BA1959" s="46" t="str">
        <f>IF(Table1[[#This Row],[Cur]]&lt;&gt;"",IF(Table1[[#This Row],[Cur]]="USD","",ExchangeRate),"")</f>
        <v/>
      </c>
      <c r="BB1959" s="46" t="str">
        <f>IF(Table1[[#This Row],[Grant]]&lt;&gt;"",VLOOKUP(Table1[[#This Row],[Grant]],Grants!B:D,3),"")</f>
        <v/>
      </c>
      <c r="BC1959" s="46" t="str">
        <f>TRIM(Table1[[#This Row],[Vendor ID]])</f>
        <v/>
      </c>
      <c r="BD1959">
        <f>IF(Table1[[#This Row],[Reference Number]]=Q1958,BD1958,BD1958+1)</f>
        <v>0</v>
      </c>
    </row>
    <row r="1960" spans="1:56" ht="11.25" customHeight="1" x14ac:dyDescent="0.25">
      <c r="A1960" s="1"/>
      <c r="B1960" s="88" t="str">
        <f>IF(Table1[[#This Row],[Posting Date]]&lt;&gt;"",IF(Table1[[#This Row],[Reference Number]]=Q1959,B1959+1,1),"")</f>
        <v/>
      </c>
      <c r="C1960" s="61"/>
      <c r="D1960" s="61"/>
      <c r="E1960" s="138"/>
      <c r="F1960" s="141" t="str">
        <f>IFERROR(IF(VLOOKUP(Table1[[#This Row],[Budget Code Description]],Dimentions!$X$6:$AC$139,2,FALSE)="","",VLOOKUP(Table1[[#This Row],[Budget Code Description]],Dimentions!$X$6:$AC$139,2,FALSE)),"")</f>
        <v/>
      </c>
      <c r="G1960" s="141"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1" t="str">
        <f>IFERROR(VLOOKUP(Table1[[#This Row],[Budget Code Description]],Table6[#All],8,FALSE),"")</f>
        <v/>
      </c>
      <c r="L1960" s="63"/>
      <c r="M1960" s="65" t="str">
        <f>IFERROR(VLOOKUP(Table1[[#This Row],[Staff ID]],Table2[],2,FALSE),"")</f>
        <v/>
      </c>
      <c r="N1960" s="209" t="str">
        <f>IFERROR(IF(VLOOKUP(Table1[[#This Row],[Budget Code Description]],Dimentions!$X$6:$AC$134,4,FALSE)="","",VLOOKUP(Table1[[#This Row],[Budget Code Description]],Dimentions!$X$6:$AC$134,4,FALSE)),"")</f>
        <v/>
      </c>
      <c r="O1960" s="65" t="str">
        <f>IFERROR(VLOOKUP(Table1[[#This Row],[Vendor ID]],Table549[],2,FALSE),"")</f>
        <v/>
      </c>
      <c r="P1960" s="63"/>
      <c r="Q1960" s="141" t="str">
        <f>IF(Table1[[#This Row],[Posting Date]]&lt;&gt;"",$D$9,"")</f>
        <v/>
      </c>
      <c r="R1960" s="157" t="str">
        <f>IF(Table1[[#This Row],[Posting Date]]&lt;&gt;"",$D$10,"")</f>
        <v/>
      </c>
      <c r="S1960" s="66"/>
      <c r="T1960" s="63"/>
      <c r="U1960" s="67"/>
      <c r="V1960" s="67"/>
      <c r="W1960" s="67" t="str">
        <f t="shared" si="34"/>
        <v/>
      </c>
      <c r="X1960" s="159" t="str">
        <f>IF(E1960="","",(IF(Table1[[#This Row],[Cur]]="USD",Table1[[#This Row],[Cur_Amount Debit]],Table1[[#This Row],[Cur_Amount Debit]]/Table1[[#This Row],[Exchange Rate]])))</f>
        <v/>
      </c>
      <c r="Y1960" s="159" t="str">
        <f>IF(E1960="","",(IF(Table1[[#This Row],[Cur]]="USD",Table1[[#This Row],[Cur_Amount Credit]],Table1[[#This Row],[Cur_Amount Credit]]/ExchangeRate)))</f>
        <v/>
      </c>
      <c r="Z1960" s="201" t="str">
        <f>IF(E1960="","",(Table1[[#This Row],[Debit USD]]-Table1[[#This Row],[Credit USD]]))</f>
        <v/>
      </c>
      <c r="AA1960" s="226"/>
      <c r="AB1960" s="255"/>
      <c r="AC1960" s="1"/>
      <c r="AD1960" s="15"/>
      <c r="AE1960" s="15" t="str">
        <f>IF(AND(OR(Table1[[#This Row],[Account]]="15030",Table1[[#This Row],[Account]]="15035",Table1[[#This Row],[Account]]="20150"),Table1[[#This Row],[Vendor ID]]=""),1,"")</f>
        <v/>
      </c>
      <c r="AF1960" s="15"/>
      <c r="AG1960" s="15"/>
      <c r="AH1960" s="15"/>
      <c r="AI1960" s="46" t="str">
        <f>IF(Table1[[#This Row],[Posting Date]]&lt;&gt;"","GJ-"&amp;CountryID,"")</f>
        <v/>
      </c>
      <c r="AJ1960" s="59" t="str">
        <f>IF(Table1[[#This Row],[Posting Date]]&lt;&gt;"",Table1[[#This Row],[Posting Date]],"")</f>
        <v/>
      </c>
      <c r="AK1960" s="46"/>
      <c r="AL1960" s="46" t="str">
        <f>IF(Table1[[#This Row],[Description]]&lt;&gt;"",Table1[[#This Row],[Description]],"")</f>
        <v/>
      </c>
      <c r="AM1960" s="46" t="str">
        <f>IF(Table1[[#This Row],[Posting Date]]&lt;&gt;"",Table1[[#This Row],[Reference Number]],"")</f>
        <v/>
      </c>
      <c r="AN1960" s="46" t="str">
        <f>TRIM(Table1[[#This Row],[Line '#]])</f>
        <v/>
      </c>
      <c r="AO1960" s="46" t="str">
        <f>TRIM(Table1[[#This Row],[Account]])</f>
        <v/>
      </c>
      <c r="AP1960" s="46" t="str">
        <f>IF(Table1[[#This Row],[Posting Date]]&lt;&gt;"",$D$5,"")</f>
        <v/>
      </c>
      <c r="AQ1960" s="46" t="str">
        <f>TRIM(Table1[[#This Row],[Departments-Prgrams]])</f>
        <v/>
      </c>
      <c r="AR1960" s="46" t="str">
        <f>TRIM(Table1[[#This Row],[Grant]])</f>
        <v/>
      </c>
      <c r="AS1960" s="46" t="str">
        <f>TRIM(Table1[[#This Row],[Staff ID]])</f>
        <v/>
      </c>
      <c r="AT1960" s="46" t="str">
        <f>IF(TRIM(Table1[[#This Row],[Budget Code]])=0,"",TRIM(Table1[[#This Row],[Budget Code]]))</f>
        <v/>
      </c>
      <c r="AU1960" s="46" t="str">
        <f>IF(Table1[[#This Row],[Line Description]]&lt;&gt;"",Table1[[#This Row],[Line Description]],"")</f>
        <v/>
      </c>
      <c r="AV1960" s="46" t="str">
        <f>IF(Table1[[#This Row],[Cur_Amount Debit]]&gt;0,ROUND(Table1[[#This Row],[Cur_Amount Debit]],2),"")</f>
        <v/>
      </c>
      <c r="AW1960" s="46" t="str">
        <f>IF(Table1[[#This Row],[Cur_Amount Credit]]&gt;0,ROUND(Table1[[#This Row],[Cur_Amount Credit]],2),"")</f>
        <v/>
      </c>
      <c r="AX1960" s="46" t="str">
        <f>LEFT(Table1[[#This Row],[Cur]],3)</f>
        <v/>
      </c>
      <c r="AY1960" s="59"/>
      <c r="AZ1960" s="46"/>
      <c r="BA1960" s="46" t="str">
        <f>IF(Table1[[#This Row],[Cur]]&lt;&gt;"",IF(Table1[[#This Row],[Cur]]="USD","",ExchangeRate),"")</f>
        <v/>
      </c>
      <c r="BB1960" s="46" t="str">
        <f>IF(Table1[[#This Row],[Grant]]&lt;&gt;"",VLOOKUP(Table1[[#This Row],[Grant]],Grants!B:D,3),"")</f>
        <v/>
      </c>
      <c r="BC1960" s="46" t="str">
        <f>TRIM(Table1[[#This Row],[Vendor ID]])</f>
        <v/>
      </c>
      <c r="BD1960">
        <f>IF(Table1[[#This Row],[Reference Number]]=Q1959,BD1959,BD1959+1)</f>
        <v>0</v>
      </c>
    </row>
    <row r="1961" spans="1:56" ht="11.25" customHeight="1" x14ac:dyDescent="0.25">
      <c r="A1961" s="1"/>
      <c r="B1961" s="88" t="str">
        <f>IF(Table1[[#This Row],[Posting Date]]&lt;&gt;"",IF(Table1[[#This Row],[Reference Number]]=Q1960,B1960+1,1),"")</f>
        <v/>
      </c>
      <c r="C1961" s="61"/>
      <c r="D1961" s="61"/>
      <c r="E1961" s="138"/>
      <c r="F1961" s="141" t="str">
        <f>IFERROR(IF(VLOOKUP(Table1[[#This Row],[Budget Code Description]],Dimentions!$X$6:$AC$139,2,FALSE)="","",VLOOKUP(Table1[[#This Row],[Budget Code Description]],Dimentions!$X$6:$AC$139,2,FALSE)),"")</f>
        <v/>
      </c>
      <c r="G1961" s="141"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1" t="str">
        <f>IFERROR(VLOOKUP(Table1[[#This Row],[Budget Code Description]],Table6[#All],8,FALSE),"")</f>
        <v/>
      </c>
      <c r="L1961" s="63"/>
      <c r="M1961" s="65" t="str">
        <f>IFERROR(VLOOKUP(Table1[[#This Row],[Staff ID]],Table2[],2,FALSE),"")</f>
        <v/>
      </c>
      <c r="N1961" s="209" t="str">
        <f>IFERROR(IF(VLOOKUP(Table1[[#This Row],[Budget Code Description]],Dimentions!$X$6:$AC$134,4,FALSE)="","",VLOOKUP(Table1[[#This Row],[Budget Code Description]],Dimentions!$X$6:$AC$134,4,FALSE)),"")</f>
        <v/>
      </c>
      <c r="O1961" s="65" t="str">
        <f>IFERROR(VLOOKUP(Table1[[#This Row],[Vendor ID]],Table549[],2,FALSE),"")</f>
        <v/>
      </c>
      <c r="P1961" s="63"/>
      <c r="Q1961" s="141" t="str">
        <f>IF(Table1[[#This Row],[Posting Date]]&lt;&gt;"",$D$9,"")</f>
        <v/>
      </c>
      <c r="R1961" s="157" t="str">
        <f>IF(Table1[[#This Row],[Posting Date]]&lt;&gt;"",$D$10,"")</f>
        <v/>
      </c>
      <c r="S1961" s="66"/>
      <c r="T1961" s="63"/>
      <c r="U1961" s="67"/>
      <c r="V1961" s="67"/>
      <c r="W1961" s="67" t="str">
        <f t="shared" si="34"/>
        <v/>
      </c>
      <c r="X1961" s="159" t="str">
        <f>IF(E1961="","",(IF(Table1[[#This Row],[Cur]]="USD",Table1[[#This Row],[Cur_Amount Debit]],Table1[[#This Row],[Cur_Amount Debit]]/Table1[[#This Row],[Exchange Rate]])))</f>
        <v/>
      </c>
      <c r="Y1961" s="159" t="str">
        <f>IF(E1961="","",(IF(Table1[[#This Row],[Cur]]="USD",Table1[[#This Row],[Cur_Amount Credit]],Table1[[#This Row],[Cur_Amount Credit]]/ExchangeRate)))</f>
        <v/>
      </c>
      <c r="Z1961" s="201" t="str">
        <f>IF(E1961="","",(Table1[[#This Row],[Debit USD]]-Table1[[#This Row],[Credit USD]]))</f>
        <v/>
      </c>
      <c r="AA1961" s="226"/>
      <c r="AB1961" s="255"/>
      <c r="AC1961" s="1"/>
      <c r="AD1961" s="15"/>
      <c r="AE1961" s="15" t="str">
        <f>IF(AND(OR(Table1[[#This Row],[Account]]="15030",Table1[[#This Row],[Account]]="15035",Table1[[#This Row],[Account]]="20150"),Table1[[#This Row],[Vendor ID]]=""),1,"")</f>
        <v/>
      </c>
      <c r="AF1961" s="15"/>
      <c r="AG1961" s="15"/>
      <c r="AH1961" s="15"/>
      <c r="AI1961" s="46" t="str">
        <f>IF(Table1[[#This Row],[Posting Date]]&lt;&gt;"","GJ-"&amp;CountryID,"")</f>
        <v/>
      </c>
      <c r="AJ1961" s="59" t="str">
        <f>IF(Table1[[#This Row],[Posting Date]]&lt;&gt;"",Table1[[#This Row],[Posting Date]],"")</f>
        <v/>
      </c>
      <c r="AK1961" s="46"/>
      <c r="AL1961" s="46" t="str">
        <f>IF(Table1[[#This Row],[Description]]&lt;&gt;"",Table1[[#This Row],[Description]],"")</f>
        <v/>
      </c>
      <c r="AM1961" s="46" t="str">
        <f>IF(Table1[[#This Row],[Posting Date]]&lt;&gt;"",Table1[[#This Row],[Reference Number]],"")</f>
        <v/>
      </c>
      <c r="AN1961" s="46" t="str">
        <f>TRIM(Table1[[#This Row],[Line '#]])</f>
        <v/>
      </c>
      <c r="AO1961" s="46" t="str">
        <f>TRIM(Table1[[#This Row],[Account]])</f>
        <v/>
      </c>
      <c r="AP1961" s="46" t="str">
        <f>IF(Table1[[#This Row],[Posting Date]]&lt;&gt;"",$D$5,"")</f>
        <v/>
      </c>
      <c r="AQ1961" s="46" t="str">
        <f>TRIM(Table1[[#This Row],[Departments-Prgrams]])</f>
        <v/>
      </c>
      <c r="AR1961" s="46" t="str">
        <f>TRIM(Table1[[#This Row],[Grant]])</f>
        <v/>
      </c>
      <c r="AS1961" s="46" t="str">
        <f>TRIM(Table1[[#This Row],[Staff ID]])</f>
        <v/>
      </c>
      <c r="AT1961" s="46" t="str">
        <f>IF(TRIM(Table1[[#This Row],[Budget Code]])=0,"",TRIM(Table1[[#This Row],[Budget Code]]))</f>
        <v/>
      </c>
      <c r="AU1961" s="46" t="str">
        <f>IF(Table1[[#This Row],[Line Description]]&lt;&gt;"",Table1[[#This Row],[Line Description]],"")</f>
        <v/>
      </c>
      <c r="AV1961" s="46" t="str">
        <f>IF(Table1[[#This Row],[Cur_Amount Debit]]&gt;0,ROUND(Table1[[#This Row],[Cur_Amount Debit]],2),"")</f>
        <v/>
      </c>
      <c r="AW1961" s="46" t="str">
        <f>IF(Table1[[#This Row],[Cur_Amount Credit]]&gt;0,ROUND(Table1[[#This Row],[Cur_Amount Credit]],2),"")</f>
        <v/>
      </c>
      <c r="AX1961" s="46" t="str">
        <f>LEFT(Table1[[#This Row],[Cur]],3)</f>
        <v/>
      </c>
      <c r="AY1961" s="59"/>
      <c r="AZ1961" s="46"/>
      <c r="BA1961" s="46" t="str">
        <f>IF(Table1[[#This Row],[Cur]]&lt;&gt;"",IF(Table1[[#This Row],[Cur]]="USD","",ExchangeRate),"")</f>
        <v/>
      </c>
      <c r="BB1961" s="46" t="str">
        <f>IF(Table1[[#This Row],[Grant]]&lt;&gt;"",VLOOKUP(Table1[[#This Row],[Grant]],Grants!B:D,3),"")</f>
        <v/>
      </c>
      <c r="BC1961" s="46" t="str">
        <f>TRIM(Table1[[#This Row],[Vendor ID]])</f>
        <v/>
      </c>
      <c r="BD1961">
        <f>IF(Table1[[#This Row],[Reference Number]]=Q1960,BD1960,BD1960+1)</f>
        <v>0</v>
      </c>
    </row>
    <row r="1962" spans="1:56" ht="11.25" customHeight="1" x14ac:dyDescent="0.25">
      <c r="A1962" s="1"/>
      <c r="B1962" s="88" t="str">
        <f>IF(Table1[[#This Row],[Posting Date]]&lt;&gt;"",IF(Table1[[#This Row],[Reference Number]]=Q1961,B1961+1,1),"")</f>
        <v/>
      </c>
      <c r="C1962" s="61"/>
      <c r="D1962" s="61"/>
      <c r="E1962" s="138"/>
      <c r="F1962" s="141" t="str">
        <f>IFERROR(IF(VLOOKUP(Table1[[#This Row],[Budget Code Description]],Dimentions!$X$6:$AC$139,2,FALSE)="","",VLOOKUP(Table1[[#This Row],[Budget Code Description]],Dimentions!$X$6:$AC$139,2,FALSE)),"")</f>
        <v/>
      </c>
      <c r="G1962" s="141"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1" t="str">
        <f>IFERROR(VLOOKUP(Table1[[#This Row],[Budget Code Description]],Table6[#All],8,FALSE),"")</f>
        <v/>
      </c>
      <c r="L1962" s="63"/>
      <c r="M1962" s="65" t="str">
        <f>IFERROR(VLOOKUP(Table1[[#This Row],[Staff ID]],Table2[],2,FALSE),"")</f>
        <v/>
      </c>
      <c r="N1962" s="209" t="str">
        <f>IFERROR(IF(VLOOKUP(Table1[[#This Row],[Budget Code Description]],Dimentions!$X$6:$AC$134,4,FALSE)="","",VLOOKUP(Table1[[#This Row],[Budget Code Description]],Dimentions!$X$6:$AC$134,4,FALSE)),"")</f>
        <v/>
      </c>
      <c r="O1962" s="65" t="str">
        <f>IFERROR(VLOOKUP(Table1[[#This Row],[Vendor ID]],Table549[],2,FALSE),"")</f>
        <v/>
      </c>
      <c r="P1962" s="63"/>
      <c r="Q1962" s="141" t="str">
        <f>IF(Table1[[#This Row],[Posting Date]]&lt;&gt;"",$D$9,"")</f>
        <v/>
      </c>
      <c r="R1962" s="157" t="str">
        <f>IF(Table1[[#This Row],[Posting Date]]&lt;&gt;"",$D$10,"")</f>
        <v/>
      </c>
      <c r="S1962" s="66"/>
      <c r="T1962" s="63"/>
      <c r="U1962" s="67"/>
      <c r="V1962" s="67"/>
      <c r="W1962" s="67" t="str">
        <f t="shared" si="34"/>
        <v/>
      </c>
      <c r="X1962" s="159" t="str">
        <f>IF(E1962="","",(IF(Table1[[#This Row],[Cur]]="USD",Table1[[#This Row],[Cur_Amount Debit]],Table1[[#This Row],[Cur_Amount Debit]]/Table1[[#This Row],[Exchange Rate]])))</f>
        <v/>
      </c>
      <c r="Y1962" s="159" t="str">
        <f>IF(E1962="","",(IF(Table1[[#This Row],[Cur]]="USD",Table1[[#This Row],[Cur_Amount Credit]],Table1[[#This Row],[Cur_Amount Credit]]/ExchangeRate)))</f>
        <v/>
      </c>
      <c r="Z1962" s="201" t="str">
        <f>IF(E1962="","",(Table1[[#This Row],[Debit USD]]-Table1[[#This Row],[Credit USD]]))</f>
        <v/>
      </c>
      <c r="AA1962" s="226"/>
      <c r="AB1962" s="255"/>
      <c r="AC1962" s="1"/>
      <c r="AD1962" s="15"/>
      <c r="AE1962" s="15" t="str">
        <f>IF(AND(OR(Table1[[#This Row],[Account]]="15030",Table1[[#This Row],[Account]]="15035",Table1[[#This Row],[Account]]="20150"),Table1[[#This Row],[Vendor ID]]=""),1,"")</f>
        <v/>
      </c>
      <c r="AF1962" s="15"/>
      <c r="AG1962" s="15"/>
      <c r="AH1962" s="15"/>
      <c r="AI1962" s="46" t="str">
        <f>IF(Table1[[#This Row],[Posting Date]]&lt;&gt;"","GJ-"&amp;CountryID,"")</f>
        <v/>
      </c>
      <c r="AJ1962" s="59" t="str">
        <f>IF(Table1[[#This Row],[Posting Date]]&lt;&gt;"",Table1[[#This Row],[Posting Date]],"")</f>
        <v/>
      </c>
      <c r="AK1962" s="46"/>
      <c r="AL1962" s="46" t="str">
        <f>IF(Table1[[#This Row],[Description]]&lt;&gt;"",Table1[[#This Row],[Description]],"")</f>
        <v/>
      </c>
      <c r="AM1962" s="46" t="str">
        <f>IF(Table1[[#This Row],[Posting Date]]&lt;&gt;"",Table1[[#This Row],[Reference Number]],"")</f>
        <v/>
      </c>
      <c r="AN1962" s="46" t="str">
        <f>TRIM(Table1[[#This Row],[Line '#]])</f>
        <v/>
      </c>
      <c r="AO1962" s="46" t="str">
        <f>TRIM(Table1[[#This Row],[Account]])</f>
        <v/>
      </c>
      <c r="AP1962" s="46" t="str">
        <f>IF(Table1[[#This Row],[Posting Date]]&lt;&gt;"",$D$5,"")</f>
        <v/>
      </c>
      <c r="AQ1962" s="46" t="str">
        <f>TRIM(Table1[[#This Row],[Departments-Prgrams]])</f>
        <v/>
      </c>
      <c r="AR1962" s="46" t="str">
        <f>TRIM(Table1[[#This Row],[Grant]])</f>
        <v/>
      </c>
      <c r="AS1962" s="46" t="str">
        <f>TRIM(Table1[[#This Row],[Staff ID]])</f>
        <v/>
      </c>
      <c r="AT1962" s="46" t="str">
        <f>IF(TRIM(Table1[[#This Row],[Budget Code]])=0,"",TRIM(Table1[[#This Row],[Budget Code]]))</f>
        <v/>
      </c>
      <c r="AU1962" s="46" t="str">
        <f>IF(Table1[[#This Row],[Line Description]]&lt;&gt;"",Table1[[#This Row],[Line Description]],"")</f>
        <v/>
      </c>
      <c r="AV1962" s="46" t="str">
        <f>IF(Table1[[#This Row],[Cur_Amount Debit]]&gt;0,ROUND(Table1[[#This Row],[Cur_Amount Debit]],2),"")</f>
        <v/>
      </c>
      <c r="AW1962" s="46" t="str">
        <f>IF(Table1[[#This Row],[Cur_Amount Credit]]&gt;0,ROUND(Table1[[#This Row],[Cur_Amount Credit]],2),"")</f>
        <v/>
      </c>
      <c r="AX1962" s="46" t="str">
        <f>LEFT(Table1[[#This Row],[Cur]],3)</f>
        <v/>
      </c>
      <c r="AY1962" s="59"/>
      <c r="AZ1962" s="46"/>
      <c r="BA1962" s="46" t="str">
        <f>IF(Table1[[#This Row],[Cur]]&lt;&gt;"",IF(Table1[[#This Row],[Cur]]="USD","",ExchangeRate),"")</f>
        <v/>
      </c>
      <c r="BB1962" s="46" t="str">
        <f>IF(Table1[[#This Row],[Grant]]&lt;&gt;"",VLOOKUP(Table1[[#This Row],[Grant]],Grants!B:D,3),"")</f>
        <v/>
      </c>
      <c r="BC1962" s="46" t="str">
        <f>TRIM(Table1[[#This Row],[Vendor ID]])</f>
        <v/>
      </c>
      <c r="BD1962">
        <f>IF(Table1[[#This Row],[Reference Number]]=Q1961,BD1961,BD1961+1)</f>
        <v>0</v>
      </c>
    </row>
    <row r="1963" spans="1:56" ht="11.25" customHeight="1" x14ac:dyDescent="0.25">
      <c r="A1963" s="1"/>
      <c r="B1963" s="88" t="str">
        <f>IF(Table1[[#This Row],[Posting Date]]&lt;&gt;"",IF(Table1[[#This Row],[Reference Number]]=Q1962,B1962+1,1),"")</f>
        <v/>
      </c>
      <c r="C1963" s="61"/>
      <c r="D1963" s="61"/>
      <c r="E1963" s="138"/>
      <c r="F1963" s="141" t="str">
        <f>IFERROR(IF(VLOOKUP(Table1[[#This Row],[Budget Code Description]],Dimentions!$X$6:$AC$139,2,FALSE)="","",VLOOKUP(Table1[[#This Row],[Budget Code Description]],Dimentions!$X$6:$AC$139,2,FALSE)),"")</f>
        <v/>
      </c>
      <c r="G1963" s="141"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1" t="str">
        <f>IFERROR(VLOOKUP(Table1[[#This Row],[Budget Code Description]],Table6[#All],8,FALSE),"")</f>
        <v/>
      </c>
      <c r="L1963" s="63"/>
      <c r="M1963" s="65" t="str">
        <f>IFERROR(VLOOKUP(Table1[[#This Row],[Staff ID]],Table2[],2,FALSE),"")</f>
        <v/>
      </c>
      <c r="N1963" s="209" t="str">
        <f>IFERROR(IF(VLOOKUP(Table1[[#This Row],[Budget Code Description]],Dimentions!$X$6:$AC$134,4,FALSE)="","",VLOOKUP(Table1[[#This Row],[Budget Code Description]],Dimentions!$X$6:$AC$134,4,FALSE)),"")</f>
        <v/>
      </c>
      <c r="O1963" s="65" t="str">
        <f>IFERROR(VLOOKUP(Table1[[#This Row],[Vendor ID]],Table549[],2,FALSE),"")</f>
        <v/>
      </c>
      <c r="P1963" s="63"/>
      <c r="Q1963" s="141" t="str">
        <f>IF(Table1[[#This Row],[Posting Date]]&lt;&gt;"",$D$9,"")</f>
        <v/>
      </c>
      <c r="R1963" s="157" t="str">
        <f>IF(Table1[[#This Row],[Posting Date]]&lt;&gt;"",$D$10,"")</f>
        <v/>
      </c>
      <c r="S1963" s="66"/>
      <c r="T1963" s="63"/>
      <c r="U1963" s="67"/>
      <c r="V1963" s="67"/>
      <c r="W1963" s="67" t="str">
        <f t="shared" si="34"/>
        <v/>
      </c>
      <c r="X1963" s="159" t="str">
        <f>IF(E1963="","",(IF(Table1[[#This Row],[Cur]]="USD",Table1[[#This Row],[Cur_Amount Debit]],Table1[[#This Row],[Cur_Amount Debit]]/Table1[[#This Row],[Exchange Rate]])))</f>
        <v/>
      </c>
      <c r="Y1963" s="159" t="str">
        <f>IF(E1963="","",(IF(Table1[[#This Row],[Cur]]="USD",Table1[[#This Row],[Cur_Amount Credit]],Table1[[#This Row],[Cur_Amount Credit]]/ExchangeRate)))</f>
        <v/>
      </c>
      <c r="Z1963" s="201" t="str">
        <f>IF(E1963="","",(Table1[[#This Row],[Debit USD]]-Table1[[#This Row],[Credit USD]]))</f>
        <v/>
      </c>
      <c r="AA1963" s="226"/>
      <c r="AB1963" s="255"/>
      <c r="AC1963" s="1"/>
      <c r="AD1963" s="15"/>
      <c r="AE1963" s="15" t="str">
        <f>IF(AND(OR(Table1[[#This Row],[Account]]="15030",Table1[[#This Row],[Account]]="15035",Table1[[#This Row],[Account]]="20150"),Table1[[#This Row],[Vendor ID]]=""),1,"")</f>
        <v/>
      </c>
      <c r="AF1963" s="15"/>
      <c r="AG1963" s="15"/>
      <c r="AH1963" s="15"/>
      <c r="AI1963" s="46" t="str">
        <f>IF(Table1[[#This Row],[Posting Date]]&lt;&gt;"","GJ-"&amp;CountryID,"")</f>
        <v/>
      </c>
      <c r="AJ1963" s="59" t="str">
        <f>IF(Table1[[#This Row],[Posting Date]]&lt;&gt;"",Table1[[#This Row],[Posting Date]],"")</f>
        <v/>
      </c>
      <c r="AK1963" s="46"/>
      <c r="AL1963" s="46" t="str">
        <f>IF(Table1[[#This Row],[Description]]&lt;&gt;"",Table1[[#This Row],[Description]],"")</f>
        <v/>
      </c>
      <c r="AM1963" s="46" t="str">
        <f>IF(Table1[[#This Row],[Posting Date]]&lt;&gt;"",Table1[[#This Row],[Reference Number]],"")</f>
        <v/>
      </c>
      <c r="AN1963" s="46" t="str">
        <f>TRIM(Table1[[#This Row],[Line '#]])</f>
        <v/>
      </c>
      <c r="AO1963" s="46" t="str">
        <f>TRIM(Table1[[#This Row],[Account]])</f>
        <v/>
      </c>
      <c r="AP1963" s="46" t="str">
        <f>IF(Table1[[#This Row],[Posting Date]]&lt;&gt;"",$D$5,"")</f>
        <v/>
      </c>
      <c r="AQ1963" s="46" t="str">
        <f>TRIM(Table1[[#This Row],[Departments-Prgrams]])</f>
        <v/>
      </c>
      <c r="AR1963" s="46" t="str">
        <f>TRIM(Table1[[#This Row],[Grant]])</f>
        <v/>
      </c>
      <c r="AS1963" s="46" t="str">
        <f>TRIM(Table1[[#This Row],[Staff ID]])</f>
        <v/>
      </c>
      <c r="AT1963" s="46" t="str">
        <f>IF(TRIM(Table1[[#This Row],[Budget Code]])=0,"",TRIM(Table1[[#This Row],[Budget Code]]))</f>
        <v/>
      </c>
      <c r="AU1963" s="46" t="str">
        <f>IF(Table1[[#This Row],[Line Description]]&lt;&gt;"",Table1[[#This Row],[Line Description]],"")</f>
        <v/>
      </c>
      <c r="AV1963" s="46" t="str">
        <f>IF(Table1[[#This Row],[Cur_Amount Debit]]&gt;0,ROUND(Table1[[#This Row],[Cur_Amount Debit]],2),"")</f>
        <v/>
      </c>
      <c r="AW1963" s="46" t="str">
        <f>IF(Table1[[#This Row],[Cur_Amount Credit]]&gt;0,ROUND(Table1[[#This Row],[Cur_Amount Credit]],2),"")</f>
        <v/>
      </c>
      <c r="AX1963" s="46" t="str">
        <f>LEFT(Table1[[#This Row],[Cur]],3)</f>
        <v/>
      </c>
      <c r="AY1963" s="59"/>
      <c r="AZ1963" s="46"/>
      <c r="BA1963" s="46" t="str">
        <f>IF(Table1[[#This Row],[Cur]]&lt;&gt;"",IF(Table1[[#This Row],[Cur]]="USD","",ExchangeRate),"")</f>
        <v/>
      </c>
      <c r="BB1963" s="46" t="str">
        <f>IF(Table1[[#This Row],[Grant]]&lt;&gt;"",VLOOKUP(Table1[[#This Row],[Grant]],Grants!B:D,3),"")</f>
        <v/>
      </c>
      <c r="BC1963" s="46" t="str">
        <f>TRIM(Table1[[#This Row],[Vendor ID]])</f>
        <v/>
      </c>
      <c r="BD1963">
        <f>IF(Table1[[#This Row],[Reference Number]]=Q1962,BD1962,BD1962+1)</f>
        <v>0</v>
      </c>
    </row>
    <row r="1964" spans="1:56" ht="11.25" customHeight="1" x14ac:dyDescent="0.25">
      <c r="A1964" s="1"/>
      <c r="B1964" s="88" t="str">
        <f>IF(Table1[[#This Row],[Posting Date]]&lt;&gt;"",IF(Table1[[#This Row],[Reference Number]]=Q1963,B1963+1,1),"")</f>
        <v/>
      </c>
      <c r="C1964" s="61"/>
      <c r="D1964" s="61"/>
      <c r="E1964" s="138"/>
      <c r="F1964" s="141" t="str">
        <f>IFERROR(IF(VLOOKUP(Table1[[#This Row],[Budget Code Description]],Dimentions!$X$6:$AC$139,2,FALSE)="","",VLOOKUP(Table1[[#This Row],[Budget Code Description]],Dimentions!$X$6:$AC$139,2,FALSE)),"")</f>
        <v/>
      </c>
      <c r="G1964" s="141"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1" t="str">
        <f>IFERROR(VLOOKUP(Table1[[#This Row],[Budget Code Description]],Table6[#All],8,FALSE),"")</f>
        <v/>
      </c>
      <c r="L1964" s="63"/>
      <c r="M1964" s="65" t="str">
        <f>IFERROR(VLOOKUP(Table1[[#This Row],[Staff ID]],Table2[],2,FALSE),"")</f>
        <v/>
      </c>
      <c r="N1964" s="209" t="str">
        <f>IFERROR(IF(VLOOKUP(Table1[[#This Row],[Budget Code Description]],Dimentions!$X$6:$AC$134,4,FALSE)="","",VLOOKUP(Table1[[#This Row],[Budget Code Description]],Dimentions!$X$6:$AC$134,4,FALSE)),"")</f>
        <v/>
      </c>
      <c r="O1964" s="65" t="str">
        <f>IFERROR(VLOOKUP(Table1[[#This Row],[Vendor ID]],Table549[],2,FALSE),"")</f>
        <v/>
      </c>
      <c r="P1964" s="63"/>
      <c r="Q1964" s="141" t="str">
        <f>IF(Table1[[#This Row],[Posting Date]]&lt;&gt;"",$D$9,"")</f>
        <v/>
      </c>
      <c r="R1964" s="157" t="str">
        <f>IF(Table1[[#This Row],[Posting Date]]&lt;&gt;"",$D$10,"")</f>
        <v/>
      </c>
      <c r="S1964" s="66"/>
      <c r="T1964" s="63"/>
      <c r="U1964" s="67"/>
      <c r="V1964" s="67"/>
      <c r="W1964" s="67" t="str">
        <f t="shared" si="34"/>
        <v/>
      </c>
      <c r="X1964" s="159" t="str">
        <f>IF(E1964="","",(IF(Table1[[#This Row],[Cur]]="USD",Table1[[#This Row],[Cur_Amount Debit]],Table1[[#This Row],[Cur_Amount Debit]]/Table1[[#This Row],[Exchange Rate]])))</f>
        <v/>
      </c>
      <c r="Y1964" s="159" t="str">
        <f>IF(E1964="","",(IF(Table1[[#This Row],[Cur]]="USD",Table1[[#This Row],[Cur_Amount Credit]],Table1[[#This Row],[Cur_Amount Credit]]/ExchangeRate)))</f>
        <v/>
      </c>
      <c r="Z1964" s="201" t="str">
        <f>IF(E1964="","",(Table1[[#This Row],[Debit USD]]-Table1[[#This Row],[Credit USD]]))</f>
        <v/>
      </c>
      <c r="AA1964" s="226"/>
      <c r="AB1964" s="255"/>
      <c r="AC1964" s="1"/>
      <c r="AD1964" s="15"/>
      <c r="AE1964" s="15" t="str">
        <f>IF(AND(OR(Table1[[#This Row],[Account]]="15030",Table1[[#This Row],[Account]]="15035",Table1[[#This Row],[Account]]="20150"),Table1[[#This Row],[Vendor ID]]=""),1,"")</f>
        <v/>
      </c>
      <c r="AF1964" s="15"/>
      <c r="AG1964" s="15"/>
      <c r="AH1964" s="15"/>
      <c r="AI1964" s="46" t="str">
        <f>IF(Table1[[#This Row],[Posting Date]]&lt;&gt;"","GJ-"&amp;CountryID,"")</f>
        <v/>
      </c>
      <c r="AJ1964" s="59" t="str">
        <f>IF(Table1[[#This Row],[Posting Date]]&lt;&gt;"",Table1[[#This Row],[Posting Date]],"")</f>
        <v/>
      </c>
      <c r="AK1964" s="46"/>
      <c r="AL1964" s="46" t="str">
        <f>IF(Table1[[#This Row],[Description]]&lt;&gt;"",Table1[[#This Row],[Description]],"")</f>
        <v/>
      </c>
      <c r="AM1964" s="46" t="str">
        <f>IF(Table1[[#This Row],[Posting Date]]&lt;&gt;"",Table1[[#This Row],[Reference Number]],"")</f>
        <v/>
      </c>
      <c r="AN1964" s="46" t="str">
        <f>TRIM(Table1[[#This Row],[Line '#]])</f>
        <v/>
      </c>
      <c r="AO1964" s="46" t="str">
        <f>TRIM(Table1[[#This Row],[Account]])</f>
        <v/>
      </c>
      <c r="AP1964" s="46" t="str">
        <f>IF(Table1[[#This Row],[Posting Date]]&lt;&gt;"",$D$5,"")</f>
        <v/>
      </c>
      <c r="AQ1964" s="46" t="str">
        <f>TRIM(Table1[[#This Row],[Departments-Prgrams]])</f>
        <v/>
      </c>
      <c r="AR1964" s="46" t="str">
        <f>TRIM(Table1[[#This Row],[Grant]])</f>
        <v/>
      </c>
      <c r="AS1964" s="46" t="str">
        <f>TRIM(Table1[[#This Row],[Staff ID]])</f>
        <v/>
      </c>
      <c r="AT1964" s="46" t="str">
        <f>IF(TRIM(Table1[[#This Row],[Budget Code]])=0,"",TRIM(Table1[[#This Row],[Budget Code]]))</f>
        <v/>
      </c>
      <c r="AU1964" s="46" t="str">
        <f>IF(Table1[[#This Row],[Line Description]]&lt;&gt;"",Table1[[#This Row],[Line Description]],"")</f>
        <v/>
      </c>
      <c r="AV1964" s="46" t="str">
        <f>IF(Table1[[#This Row],[Cur_Amount Debit]]&gt;0,ROUND(Table1[[#This Row],[Cur_Amount Debit]],2),"")</f>
        <v/>
      </c>
      <c r="AW1964" s="46" t="str">
        <f>IF(Table1[[#This Row],[Cur_Amount Credit]]&gt;0,ROUND(Table1[[#This Row],[Cur_Amount Credit]],2),"")</f>
        <v/>
      </c>
      <c r="AX1964" s="46" t="str">
        <f>LEFT(Table1[[#This Row],[Cur]],3)</f>
        <v/>
      </c>
      <c r="AY1964" s="59"/>
      <c r="AZ1964" s="46"/>
      <c r="BA1964" s="46" t="str">
        <f>IF(Table1[[#This Row],[Cur]]&lt;&gt;"",IF(Table1[[#This Row],[Cur]]="USD","",ExchangeRate),"")</f>
        <v/>
      </c>
      <c r="BB1964" s="46" t="str">
        <f>IF(Table1[[#This Row],[Grant]]&lt;&gt;"",VLOOKUP(Table1[[#This Row],[Grant]],Grants!B:D,3),"")</f>
        <v/>
      </c>
      <c r="BC1964" s="46" t="str">
        <f>TRIM(Table1[[#This Row],[Vendor ID]])</f>
        <v/>
      </c>
      <c r="BD1964">
        <f>IF(Table1[[#This Row],[Reference Number]]=Q1963,BD1963,BD1963+1)</f>
        <v>0</v>
      </c>
    </row>
    <row r="1965" spans="1:56" ht="11.25" customHeight="1" x14ac:dyDescent="0.25">
      <c r="A1965" s="1"/>
      <c r="B1965" s="88" t="str">
        <f>IF(Table1[[#This Row],[Posting Date]]&lt;&gt;"",IF(Table1[[#This Row],[Reference Number]]=Q1964,B1964+1,1),"")</f>
        <v/>
      </c>
      <c r="C1965" s="61"/>
      <c r="D1965" s="61"/>
      <c r="E1965" s="138"/>
      <c r="F1965" s="141" t="str">
        <f>IFERROR(IF(VLOOKUP(Table1[[#This Row],[Budget Code Description]],Dimentions!$X$6:$AC$139,2,FALSE)="","",VLOOKUP(Table1[[#This Row],[Budget Code Description]],Dimentions!$X$6:$AC$139,2,FALSE)),"")</f>
        <v/>
      </c>
      <c r="G1965" s="141"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1" t="str">
        <f>IFERROR(VLOOKUP(Table1[[#This Row],[Budget Code Description]],Table6[#All],8,FALSE),"")</f>
        <v/>
      </c>
      <c r="L1965" s="63"/>
      <c r="M1965" s="65" t="str">
        <f>IFERROR(VLOOKUP(Table1[[#This Row],[Staff ID]],Table2[],2,FALSE),"")</f>
        <v/>
      </c>
      <c r="N1965" s="209" t="str">
        <f>IFERROR(IF(VLOOKUP(Table1[[#This Row],[Budget Code Description]],Dimentions!$X$6:$AC$134,4,FALSE)="","",VLOOKUP(Table1[[#This Row],[Budget Code Description]],Dimentions!$X$6:$AC$134,4,FALSE)),"")</f>
        <v/>
      </c>
      <c r="O1965" s="65" t="str">
        <f>IFERROR(VLOOKUP(Table1[[#This Row],[Vendor ID]],Table549[],2,FALSE),"")</f>
        <v/>
      </c>
      <c r="P1965" s="63"/>
      <c r="Q1965" s="141" t="str">
        <f>IF(Table1[[#This Row],[Posting Date]]&lt;&gt;"",$D$9,"")</f>
        <v/>
      </c>
      <c r="R1965" s="157" t="str">
        <f>IF(Table1[[#This Row],[Posting Date]]&lt;&gt;"",$D$10,"")</f>
        <v/>
      </c>
      <c r="S1965" s="66"/>
      <c r="T1965" s="63"/>
      <c r="U1965" s="67"/>
      <c r="V1965" s="67"/>
      <c r="W1965" s="67" t="str">
        <f t="shared" si="34"/>
        <v/>
      </c>
      <c r="X1965" s="159" t="str">
        <f>IF(E1965="","",(IF(Table1[[#This Row],[Cur]]="USD",Table1[[#This Row],[Cur_Amount Debit]],Table1[[#This Row],[Cur_Amount Debit]]/Table1[[#This Row],[Exchange Rate]])))</f>
        <v/>
      </c>
      <c r="Y1965" s="159" t="str">
        <f>IF(E1965="","",(IF(Table1[[#This Row],[Cur]]="USD",Table1[[#This Row],[Cur_Amount Credit]],Table1[[#This Row],[Cur_Amount Credit]]/ExchangeRate)))</f>
        <v/>
      </c>
      <c r="Z1965" s="201" t="str">
        <f>IF(E1965="","",(Table1[[#This Row],[Debit USD]]-Table1[[#This Row],[Credit USD]]))</f>
        <v/>
      </c>
      <c r="AA1965" s="226"/>
      <c r="AB1965" s="255"/>
      <c r="AC1965" s="1"/>
      <c r="AD1965" s="15"/>
      <c r="AE1965" s="15" t="str">
        <f>IF(AND(OR(Table1[[#This Row],[Account]]="15030",Table1[[#This Row],[Account]]="15035",Table1[[#This Row],[Account]]="20150"),Table1[[#This Row],[Vendor ID]]=""),1,"")</f>
        <v/>
      </c>
      <c r="AF1965" s="15"/>
      <c r="AG1965" s="15"/>
      <c r="AH1965" s="15"/>
      <c r="AI1965" s="46" t="str">
        <f>IF(Table1[[#This Row],[Posting Date]]&lt;&gt;"","GJ-"&amp;CountryID,"")</f>
        <v/>
      </c>
      <c r="AJ1965" s="59" t="str">
        <f>IF(Table1[[#This Row],[Posting Date]]&lt;&gt;"",Table1[[#This Row],[Posting Date]],"")</f>
        <v/>
      </c>
      <c r="AK1965" s="46"/>
      <c r="AL1965" s="46" t="str">
        <f>IF(Table1[[#This Row],[Description]]&lt;&gt;"",Table1[[#This Row],[Description]],"")</f>
        <v/>
      </c>
      <c r="AM1965" s="46" t="str">
        <f>IF(Table1[[#This Row],[Posting Date]]&lt;&gt;"",Table1[[#This Row],[Reference Number]],"")</f>
        <v/>
      </c>
      <c r="AN1965" s="46" t="str">
        <f>TRIM(Table1[[#This Row],[Line '#]])</f>
        <v/>
      </c>
      <c r="AO1965" s="46" t="str">
        <f>TRIM(Table1[[#This Row],[Account]])</f>
        <v/>
      </c>
      <c r="AP1965" s="46" t="str">
        <f>IF(Table1[[#This Row],[Posting Date]]&lt;&gt;"",$D$5,"")</f>
        <v/>
      </c>
      <c r="AQ1965" s="46" t="str">
        <f>TRIM(Table1[[#This Row],[Departments-Prgrams]])</f>
        <v/>
      </c>
      <c r="AR1965" s="46" t="str">
        <f>TRIM(Table1[[#This Row],[Grant]])</f>
        <v/>
      </c>
      <c r="AS1965" s="46" t="str">
        <f>TRIM(Table1[[#This Row],[Staff ID]])</f>
        <v/>
      </c>
      <c r="AT1965" s="46" t="str">
        <f>IF(TRIM(Table1[[#This Row],[Budget Code]])=0,"",TRIM(Table1[[#This Row],[Budget Code]]))</f>
        <v/>
      </c>
      <c r="AU1965" s="46" t="str">
        <f>IF(Table1[[#This Row],[Line Description]]&lt;&gt;"",Table1[[#This Row],[Line Description]],"")</f>
        <v/>
      </c>
      <c r="AV1965" s="46" t="str">
        <f>IF(Table1[[#This Row],[Cur_Amount Debit]]&gt;0,ROUND(Table1[[#This Row],[Cur_Amount Debit]],2),"")</f>
        <v/>
      </c>
      <c r="AW1965" s="46" t="str">
        <f>IF(Table1[[#This Row],[Cur_Amount Credit]]&gt;0,ROUND(Table1[[#This Row],[Cur_Amount Credit]],2),"")</f>
        <v/>
      </c>
      <c r="AX1965" s="46" t="str">
        <f>LEFT(Table1[[#This Row],[Cur]],3)</f>
        <v/>
      </c>
      <c r="AY1965" s="59"/>
      <c r="AZ1965" s="46"/>
      <c r="BA1965" s="46" t="str">
        <f>IF(Table1[[#This Row],[Cur]]&lt;&gt;"",IF(Table1[[#This Row],[Cur]]="USD","",ExchangeRate),"")</f>
        <v/>
      </c>
      <c r="BB1965" s="46" t="str">
        <f>IF(Table1[[#This Row],[Grant]]&lt;&gt;"",VLOOKUP(Table1[[#This Row],[Grant]],Grants!B:D,3),"")</f>
        <v/>
      </c>
      <c r="BC1965" s="46" t="str">
        <f>TRIM(Table1[[#This Row],[Vendor ID]])</f>
        <v/>
      </c>
      <c r="BD1965">
        <f>IF(Table1[[#This Row],[Reference Number]]=Q1964,BD1964,BD1964+1)</f>
        <v>0</v>
      </c>
    </row>
    <row r="1966" spans="1:56" ht="11.25" customHeight="1" x14ac:dyDescent="0.25">
      <c r="A1966" s="1"/>
      <c r="B1966" s="88" t="str">
        <f>IF(Table1[[#This Row],[Posting Date]]&lt;&gt;"",IF(Table1[[#This Row],[Reference Number]]=Q1965,B1965+1,1),"")</f>
        <v/>
      </c>
      <c r="C1966" s="61"/>
      <c r="D1966" s="61"/>
      <c r="E1966" s="138"/>
      <c r="F1966" s="141" t="str">
        <f>IFERROR(IF(VLOOKUP(Table1[[#This Row],[Budget Code Description]],Dimentions!$X$6:$AC$139,2,FALSE)="","",VLOOKUP(Table1[[#This Row],[Budget Code Description]],Dimentions!$X$6:$AC$139,2,FALSE)),"")</f>
        <v/>
      </c>
      <c r="G1966" s="141"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1" t="str">
        <f>IFERROR(VLOOKUP(Table1[[#This Row],[Budget Code Description]],Table6[#All],8,FALSE),"")</f>
        <v/>
      </c>
      <c r="L1966" s="63"/>
      <c r="M1966" s="65" t="str">
        <f>IFERROR(VLOOKUP(Table1[[#This Row],[Staff ID]],Table2[],2,FALSE),"")</f>
        <v/>
      </c>
      <c r="N1966" s="209" t="str">
        <f>IFERROR(IF(VLOOKUP(Table1[[#This Row],[Budget Code Description]],Dimentions!$X$6:$AC$134,4,FALSE)="","",VLOOKUP(Table1[[#This Row],[Budget Code Description]],Dimentions!$X$6:$AC$134,4,FALSE)),"")</f>
        <v/>
      </c>
      <c r="O1966" s="65" t="str">
        <f>IFERROR(VLOOKUP(Table1[[#This Row],[Vendor ID]],Table549[],2,FALSE),"")</f>
        <v/>
      </c>
      <c r="P1966" s="63"/>
      <c r="Q1966" s="141" t="str">
        <f>IF(Table1[[#This Row],[Posting Date]]&lt;&gt;"",$D$9,"")</f>
        <v/>
      </c>
      <c r="R1966" s="157" t="str">
        <f>IF(Table1[[#This Row],[Posting Date]]&lt;&gt;"",$D$10,"")</f>
        <v/>
      </c>
      <c r="S1966" s="66"/>
      <c r="T1966" s="63"/>
      <c r="U1966" s="67"/>
      <c r="V1966" s="67"/>
      <c r="W1966" s="67" t="str">
        <f t="shared" si="34"/>
        <v/>
      </c>
      <c r="X1966" s="159" t="str">
        <f>IF(E1966="","",(IF(Table1[[#This Row],[Cur]]="USD",Table1[[#This Row],[Cur_Amount Debit]],Table1[[#This Row],[Cur_Amount Debit]]/Table1[[#This Row],[Exchange Rate]])))</f>
        <v/>
      </c>
      <c r="Y1966" s="159" t="str">
        <f>IF(E1966="","",(IF(Table1[[#This Row],[Cur]]="USD",Table1[[#This Row],[Cur_Amount Credit]],Table1[[#This Row],[Cur_Amount Credit]]/ExchangeRate)))</f>
        <v/>
      </c>
      <c r="Z1966" s="201" t="str">
        <f>IF(E1966="","",(Table1[[#This Row],[Debit USD]]-Table1[[#This Row],[Credit USD]]))</f>
        <v/>
      </c>
      <c r="AA1966" s="226"/>
      <c r="AB1966" s="255"/>
      <c r="AC1966" s="1"/>
      <c r="AD1966" s="15"/>
      <c r="AE1966" s="15" t="str">
        <f>IF(AND(OR(Table1[[#This Row],[Account]]="15030",Table1[[#This Row],[Account]]="15035",Table1[[#This Row],[Account]]="20150"),Table1[[#This Row],[Vendor ID]]=""),1,"")</f>
        <v/>
      </c>
      <c r="AF1966" s="15"/>
      <c r="AG1966" s="15"/>
      <c r="AH1966" s="15"/>
      <c r="AI1966" s="46" t="str">
        <f>IF(Table1[[#This Row],[Posting Date]]&lt;&gt;"","GJ-"&amp;CountryID,"")</f>
        <v/>
      </c>
      <c r="AJ1966" s="59" t="str">
        <f>IF(Table1[[#This Row],[Posting Date]]&lt;&gt;"",Table1[[#This Row],[Posting Date]],"")</f>
        <v/>
      </c>
      <c r="AK1966" s="46"/>
      <c r="AL1966" s="46" t="str">
        <f>IF(Table1[[#This Row],[Description]]&lt;&gt;"",Table1[[#This Row],[Description]],"")</f>
        <v/>
      </c>
      <c r="AM1966" s="46" t="str">
        <f>IF(Table1[[#This Row],[Posting Date]]&lt;&gt;"",Table1[[#This Row],[Reference Number]],"")</f>
        <v/>
      </c>
      <c r="AN1966" s="46" t="str">
        <f>TRIM(Table1[[#This Row],[Line '#]])</f>
        <v/>
      </c>
      <c r="AO1966" s="46" t="str">
        <f>TRIM(Table1[[#This Row],[Account]])</f>
        <v/>
      </c>
      <c r="AP1966" s="46" t="str">
        <f>IF(Table1[[#This Row],[Posting Date]]&lt;&gt;"",$D$5,"")</f>
        <v/>
      </c>
      <c r="AQ1966" s="46" t="str">
        <f>TRIM(Table1[[#This Row],[Departments-Prgrams]])</f>
        <v/>
      </c>
      <c r="AR1966" s="46" t="str">
        <f>TRIM(Table1[[#This Row],[Grant]])</f>
        <v/>
      </c>
      <c r="AS1966" s="46" t="str">
        <f>TRIM(Table1[[#This Row],[Staff ID]])</f>
        <v/>
      </c>
      <c r="AT1966" s="46" t="str">
        <f>IF(TRIM(Table1[[#This Row],[Budget Code]])=0,"",TRIM(Table1[[#This Row],[Budget Code]]))</f>
        <v/>
      </c>
      <c r="AU1966" s="46" t="str">
        <f>IF(Table1[[#This Row],[Line Description]]&lt;&gt;"",Table1[[#This Row],[Line Description]],"")</f>
        <v/>
      </c>
      <c r="AV1966" s="46" t="str">
        <f>IF(Table1[[#This Row],[Cur_Amount Debit]]&gt;0,ROUND(Table1[[#This Row],[Cur_Amount Debit]],2),"")</f>
        <v/>
      </c>
      <c r="AW1966" s="46" t="str">
        <f>IF(Table1[[#This Row],[Cur_Amount Credit]]&gt;0,ROUND(Table1[[#This Row],[Cur_Amount Credit]],2),"")</f>
        <v/>
      </c>
      <c r="AX1966" s="46" t="str">
        <f>LEFT(Table1[[#This Row],[Cur]],3)</f>
        <v/>
      </c>
      <c r="AY1966" s="59"/>
      <c r="AZ1966" s="46"/>
      <c r="BA1966" s="46" t="str">
        <f>IF(Table1[[#This Row],[Cur]]&lt;&gt;"",IF(Table1[[#This Row],[Cur]]="USD","",ExchangeRate),"")</f>
        <v/>
      </c>
      <c r="BB1966" s="46" t="str">
        <f>IF(Table1[[#This Row],[Grant]]&lt;&gt;"",VLOOKUP(Table1[[#This Row],[Grant]],Grants!B:D,3),"")</f>
        <v/>
      </c>
      <c r="BC1966" s="46" t="str">
        <f>TRIM(Table1[[#This Row],[Vendor ID]])</f>
        <v/>
      </c>
      <c r="BD1966">
        <f>IF(Table1[[#This Row],[Reference Number]]=Q1965,BD1965,BD1965+1)</f>
        <v>0</v>
      </c>
    </row>
    <row r="1967" spans="1:56" ht="11.25" customHeight="1" x14ac:dyDescent="0.25">
      <c r="A1967" s="1"/>
      <c r="B1967" s="88" t="str">
        <f>IF(Table1[[#This Row],[Posting Date]]&lt;&gt;"",IF(Table1[[#This Row],[Reference Number]]=Q1966,B1966+1,1),"")</f>
        <v/>
      </c>
      <c r="C1967" s="61"/>
      <c r="D1967" s="61"/>
      <c r="E1967" s="138"/>
      <c r="F1967" s="141" t="str">
        <f>IFERROR(IF(VLOOKUP(Table1[[#This Row],[Budget Code Description]],Dimentions!$X$6:$AC$139,2,FALSE)="","",VLOOKUP(Table1[[#This Row],[Budget Code Description]],Dimentions!$X$6:$AC$139,2,FALSE)),"")</f>
        <v/>
      </c>
      <c r="G1967" s="141"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1" t="str">
        <f>IFERROR(VLOOKUP(Table1[[#This Row],[Budget Code Description]],Table6[#All],8,FALSE),"")</f>
        <v/>
      </c>
      <c r="L1967" s="63"/>
      <c r="M1967" s="65" t="str">
        <f>IFERROR(VLOOKUP(Table1[[#This Row],[Staff ID]],Table2[],2,FALSE),"")</f>
        <v/>
      </c>
      <c r="N1967" s="209" t="str">
        <f>IFERROR(IF(VLOOKUP(Table1[[#This Row],[Budget Code Description]],Dimentions!$X$6:$AC$134,4,FALSE)="","",VLOOKUP(Table1[[#This Row],[Budget Code Description]],Dimentions!$X$6:$AC$134,4,FALSE)),"")</f>
        <v/>
      </c>
      <c r="O1967" s="65" t="str">
        <f>IFERROR(VLOOKUP(Table1[[#This Row],[Vendor ID]],Table549[],2,FALSE),"")</f>
        <v/>
      </c>
      <c r="P1967" s="63"/>
      <c r="Q1967" s="141" t="str">
        <f>IF(Table1[[#This Row],[Posting Date]]&lt;&gt;"",$D$9,"")</f>
        <v/>
      </c>
      <c r="R1967" s="157" t="str">
        <f>IF(Table1[[#This Row],[Posting Date]]&lt;&gt;"",$D$10,"")</f>
        <v/>
      </c>
      <c r="S1967" s="66"/>
      <c r="T1967" s="63"/>
      <c r="U1967" s="67"/>
      <c r="V1967" s="67"/>
      <c r="W1967" s="67" t="str">
        <f t="shared" ref="W1967:W2030" si="35">IF(E1967="","",(ExchangeRate))</f>
        <v/>
      </c>
      <c r="X1967" s="159" t="str">
        <f>IF(E1967="","",(IF(Table1[[#This Row],[Cur]]="USD",Table1[[#This Row],[Cur_Amount Debit]],Table1[[#This Row],[Cur_Amount Debit]]/Table1[[#This Row],[Exchange Rate]])))</f>
        <v/>
      </c>
      <c r="Y1967" s="159" t="str">
        <f>IF(E1967="","",(IF(Table1[[#This Row],[Cur]]="USD",Table1[[#This Row],[Cur_Amount Credit]],Table1[[#This Row],[Cur_Amount Credit]]/ExchangeRate)))</f>
        <v/>
      </c>
      <c r="Z1967" s="201" t="str">
        <f>IF(E1967="","",(Table1[[#This Row],[Debit USD]]-Table1[[#This Row],[Credit USD]]))</f>
        <v/>
      </c>
      <c r="AA1967" s="226"/>
      <c r="AB1967" s="255"/>
      <c r="AC1967" s="1"/>
      <c r="AD1967" s="15"/>
      <c r="AE1967" s="15" t="str">
        <f>IF(AND(OR(Table1[[#This Row],[Account]]="15030",Table1[[#This Row],[Account]]="15035",Table1[[#This Row],[Account]]="20150"),Table1[[#This Row],[Vendor ID]]=""),1,"")</f>
        <v/>
      </c>
      <c r="AF1967" s="15"/>
      <c r="AG1967" s="15"/>
      <c r="AH1967" s="15"/>
      <c r="AI1967" s="46" t="str">
        <f>IF(Table1[[#This Row],[Posting Date]]&lt;&gt;"","GJ-"&amp;CountryID,"")</f>
        <v/>
      </c>
      <c r="AJ1967" s="59" t="str">
        <f>IF(Table1[[#This Row],[Posting Date]]&lt;&gt;"",Table1[[#This Row],[Posting Date]],"")</f>
        <v/>
      </c>
      <c r="AK1967" s="46"/>
      <c r="AL1967" s="46" t="str">
        <f>IF(Table1[[#This Row],[Description]]&lt;&gt;"",Table1[[#This Row],[Description]],"")</f>
        <v/>
      </c>
      <c r="AM1967" s="46" t="str">
        <f>IF(Table1[[#This Row],[Posting Date]]&lt;&gt;"",Table1[[#This Row],[Reference Number]],"")</f>
        <v/>
      </c>
      <c r="AN1967" s="46" t="str">
        <f>TRIM(Table1[[#This Row],[Line '#]])</f>
        <v/>
      </c>
      <c r="AO1967" s="46" t="str">
        <f>TRIM(Table1[[#This Row],[Account]])</f>
        <v/>
      </c>
      <c r="AP1967" s="46" t="str">
        <f>IF(Table1[[#This Row],[Posting Date]]&lt;&gt;"",$D$5,"")</f>
        <v/>
      </c>
      <c r="AQ1967" s="46" t="str">
        <f>TRIM(Table1[[#This Row],[Departments-Prgrams]])</f>
        <v/>
      </c>
      <c r="AR1967" s="46" t="str">
        <f>TRIM(Table1[[#This Row],[Grant]])</f>
        <v/>
      </c>
      <c r="AS1967" s="46" t="str">
        <f>TRIM(Table1[[#This Row],[Staff ID]])</f>
        <v/>
      </c>
      <c r="AT1967" s="46" t="str">
        <f>IF(TRIM(Table1[[#This Row],[Budget Code]])=0,"",TRIM(Table1[[#This Row],[Budget Code]]))</f>
        <v/>
      </c>
      <c r="AU1967" s="46" t="str">
        <f>IF(Table1[[#This Row],[Line Description]]&lt;&gt;"",Table1[[#This Row],[Line Description]],"")</f>
        <v/>
      </c>
      <c r="AV1967" s="46" t="str">
        <f>IF(Table1[[#This Row],[Cur_Amount Debit]]&gt;0,ROUND(Table1[[#This Row],[Cur_Amount Debit]],2),"")</f>
        <v/>
      </c>
      <c r="AW1967" s="46" t="str">
        <f>IF(Table1[[#This Row],[Cur_Amount Credit]]&gt;0,ROUND(Table1[[#This Row],[Cur_Amount Credit]],2),"")</f>
        <v/>
      </c>
      <c r="AX1967" s="46" t="str">
        <f>LEFT(Table1[[#This Row],[Cur]],3)</f>
        <v/>
      </c>
      <c r="AY1967" s="59"/>
      <c r="AZ1967" s="46"/>
      <c r="BA1967" s="46" t="str">
        <f>IF(Table1[[#This Row],[Cur]]&lt;&gt;"",IF(Table1[[#This Row],[Cur]]="USD","",ExchangeRate),"")</f>
        <v/>
      </c>
      <c r="BB1967" s="46" t="str">
        <f>IF(Table1[[#This Row],[Grant]]&lt;&gt;"",VLOOKUP(Table1[[#This Row],[Grant]],Grants!B:D,3),"")</f>
        <v/>
      </c>
      <c r="BC1967" s="46" t="str">
        <f>TRIM(Table1[[#This Row],[Vendor ID]])</f>
        <v/>
      </c>
      <c r="BD1967">
        <f>IF(Table1[[#This Row],[Reference Number]]=Q1966,BD1966,BD1966+1)</f>
        <v>0</v>
      </c>
    </row>
    <row r="1968" spans="1:56" ht="11.25" customHeight="1" x14ac:dyDescent="0.25">
      <c r="A1968" s="1"/>
      <c r="B1968" s="88" t="str">
        <f>IF(Table1[[#This Row],[Posting Date]]&lt;&gt;"",IF(Table1[[#This Row],[Reference Number]]=Q1967,B1967+1,1),"")</f>
        <v/>
      </c>
      <c r="C1968" s="61"/>
      <c r="D1968" s="61"/>
      <c r="E1968" s="138"/>
      <c r="F1968" s="141" t="str">
        <f>IFERROR(IF(VLOOKUP(Table1[[#This Row],[Budget Code Description]],Dimentions!$X$6:$AC$139,2,FALSE)="","",VLOOKUP(Table1[[#This Row],[Budget Code Description]],Dimentions!$X$6:$AC$139,2,FALSE)),"")</f>
        <v/>
      </c>
      <c r="G1968" s="141"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1" t="str">
        <f>IFERROR(VLOOKUP(Table1[[#This Row],[Budget Code Description]],Table6[#All],8,FALSE),"")</f>
        <v/>
      </c>
      <c r="L1968" s="63"/>
      <c r="M1968" s="65" t="str">
        <f>IFERROR(VLOOKUP(Table1[[#This Row],[Staff ID]],Table2[],2,FALSE),"")</f>
        <v/>
      </c>
      <c r="N1968" s="209" t="str">
        <f>IFERROR(IF(VLOOKUP(Table1[[#This Row],[Budget Code Description]],Dimentions!$X$6:$AC$134,4,FALSE)="","",VLOOKUP(Table1[[#This Row],[Budget Code Description]],Dimentions!$X$6:$AC$134,4,FALSE)),"")</f>
        <v/>
      </c>
      <c r="O1968" s="65" t="str">
        <f>IFERROR(VLOOKUP(Table1[[#This Row],[Vendor ID]],Table549[],2,FALSE),"")</f>
        <v/>
      </c>
      <c r="P1968" s="63"/>
      <c r="Q1968" s="141" t="str">
        <f>IF(Table1[[#This Row],[Posting Date]]&lt;&gt;"",$D$9,"")</f>
        <v/>
      </c>
      <c r="R1968" s="157" t="str">
        <f>IF(Table1[[#This Row],[Posting Date]]&lt;&gt;"",$D$10,"")</f>
        <v/>
      </c>
      <c r="S1968" s="66"/>
      <c r="T1968" s="63"/>
      <c r="U1968" s="67"/>
      <c r="V1968" s="67"/>
      <c r="W1968" s="67" t="str">
        <f t="shared" si="35"/>
        <v/>
      </c>
      <c r="X1968" s="159" t="str">
        <f>IF(E1968="","",(IF(Table1[[#This Row],[Cur]]="USD",Table1[[#This Row],[Cur_Amount Debit]],Table1[[#This Row],[Cur_Amount Debit]]/Table1[[#This Row],[Exchange Rate]])))</f>
        <v/>
      </c>
      <c r="Y1968" s="159" t="str">
        <f>IF(E1968="","",(IF(Table1[[#This Row],[Cur]]="USD",Table1[[#This Row],[Cur_Amount Credit]],Table1[[#This Row],[Cur_Amount Credit]]/ExchangeRate)))</f>
        <v/>
      </c>
      <c r="Z1968" s="201" t="str">
        <f>IF(E1968="","",(Table1[[#This Row],[Debit USD]]-Table1[[#This Row],[Credit USD]]))</f>
        <v/>
      </c>
      <c r="AA1968" s="226"/>
      <c r="AB1968" s="255"/>
      <c r="AC1968" s="1"/>
      <c r="AD1968" s="15"/>
      <c r="AE1968" s="15" t="str">
        <f>IF(AND(OR(Table1[[#This Row],[Account]]="15030",Table1[[#This Row],[Account]]="15035",Table1[[#This Row],[Account]]="20150"),Table1[[#This Row],[Vendor ID]]=""),1,"")</f>
        <v/>
      </c>
      <c r="AF1968" s="15"/>
      <c r="AG1968" s="15"/>
      <c r="AH1968" s="15"/>
      <c r="AI1968" s="46" t="str">
        <f>IF(Table1[[#This Row],[Posting Date]]&lt;&gt;"","GJ-"&amp;CountryID,"")</f>
        <v/>
      </c>
      <c r="AJ1968" s="59" t="str">
        <f>IF(Table1[[#This Row],[Posting Date]]&lt;&gt;"",Table1[[#This Row],[Posting Date]],"")</f>
        <v/>
      </c>
      <c r="AK1968" s="46"/>
      <c r="AL1968" s="46" t="str">
        <f>IF(Table1[[#This Row],[Description]]&lt;&gt;"",Table1[[#This Row],[Description]],"")</f>
        <v/>
      </c>
      <c r="AM1968" s="46" t="str">
        <f>IF(Table1[[#This Row],[Posting Date]]&lt;&gt;"",Table1[[#This Row],[Reference Number]],"")</f>
        <v/>
      </c>
      <c r="AN1968" s="46" t="str">
        <f>TRIM(Table1[[#This Row],[Line '#]])</f>
        <v/>
      </c>
      <c r="AO1968" s="46" t="str">
        <f>TRIM(Table1[[#This Row],[Account]])</f>
        <v/>
      </c>
      <c r="AP1968" s="46" t="str">
        <f>IF(Table1[[#This Row],[Posting Date]]&lt;&gt;"",$D$5,"")</f>
        <v/>
      </c>
      <c r="AQ1968" s="46" t="str">
        <f>TRIM(Table1[[#This Row],[Departments-Prgrams]])</f>
        <v/>
      </c>
      <c r="AR1968" s="46" t="str">
        <f>TRIM(Table1[[#This Row],[Grant]])</f>
        <v/>
      </c>
      <c r="AS1968" s="46" t="str">
        <f>TRIM(Table1[[#This Row],[Staff ID]])</f>
        <v/>
      </c>
      <c r="AT1968" s="46" t="str">
        <f>IF(TRIM(Table1[[#This Row],[Budget Code]])=0,"",TRIM(Table1[[#This Row],[Budget Code]]))</f>
        <v/>
      </c>
      <c r="AU1968" s="46" t="str">
        <f>IF(Table1[[#This Row],[Line Description]]&lt;&gt;"",Table1[[#This Row],[Line Description]],"")</f>
        <v/>
      </c>
      <c r="AV1968" s="46" t="str">
        <f>IF(Table1[[#This Row],[Cur_Amount Debit]]&gt;0,ROUND(Table1[[#This Row],[Cur_Amount Debit]],2),"")</f>
        <v/>
      </c>
      <c r="AW1968" s="46" t="str">
        <f>IF(Table1[[#This Row],[Cur_Amount Credit]]&gt;0,ROUND(Table1[[#This Row],[Cur_Amount Credit]],2),"")</f>
        <v/>
      </c>
      <c r="AX1968" s="46" t="str">
        <f>LEFT(Table1[[#This Row],[Cur]],3)</f>
        <v/>
      </c>
      <c r="AY1968" s="59"/>
      <c r="AZ1968" s="46"/>
      <c r="BA1968" s="46" t="str">
        <f>IF(Table1[[#This Row],[Cur]]&lt;&gt;"",IF(Table1[[#This Row],[Cur]]="USD","",ExchangeRate),"")</f>
        <v/>
      </c>
      <c r="BB1968" s="46" t="str">
        <f>IF(Table1[[#This Row],[Grant]]&lt;&gt;"",VLOOKUP(Table1[[#This Row],[Grant]],Grants!B:D,3),"")</f>
        <v/>
      </c>
      <c r="BC1968" s="46" t="str">
        <f>TRIM(Table1[[#This Row],[Vendor ID]])</f>
        <v/>
      </c>
      <c r="BD1968">
        <f>IF(Table1[[#This Row],[Reference Number]]=Q1967,BD1967,BD1967+1)</f>
        <v>0</v>
      </c>
    </row>
    <row r="1969" spans="1:56" ht="11.25" customHeight="1" x14ac:dyDescent="0.25">
      <c r="A1969" s="1"/>
      <c r="B1969" s="88" t="str">
        <f>IF(Table1[[#This Row],[Posting Date]]&lt;&gt;"",IF(Table1[[#This Row],[Reference Number]]=Q1968,B1968+1,1),"")</f>
        <v/>
      </c>
      <c r="C1969" s="61"/>
      <c r="D1969" s="61"/>
      <c r="E1969" s="138"/>
      <c r="F1969" s="141" t="str">
        <f>IFERROR(IF(VLOOKUP(Table1[[#This Row],[Budget Code Description]],Dimentions!$X$6:$AC$139,2,FALSE)="","",VLOOKUP(Table1[[#This Row],[Budget Code Description]],Dimentions!$X$6:$AC$139,2,FALSE)),"")</f>
        <v/>
      </c>
      <c r="G1969" s="141"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1" t="str">
        <f>IFERROR(VLOOKUP(Table1[[#This Row],[Budget Code Description]],Table6[#All],8,FALSE),"")</f>
        <v/>
      </c>
      <c r="L1969" s="63"/>
      <c r="M1969" s="65" t="str">
        <f>IFERROR(VLOOKUP(Table1[[#This Row],[Staff ID]],Table2[],2,FALSE),"")</f>
        <v/>
      </c>
      <c r="N1969" s="209" t="str">
        <f>IFERROR(IF(VLOOKUP(Table1[[#This Row],[Budget Code Description]],Dimentions!$X$6:$AC$134,4,FALSE)="","",VLOOKUP(Table1[[#This Row],[Budget Code Description]],Dimentions!$X$6:$AC$134,4,FALSE)),"")</f>
        <v/>
      </c>
      <c r="O1969" s="65" t="str">
        <f>IFERROR(VLOOKUP(Table1[[#This Row],[Vendor ID]],Table549[],2,FALSE),"")</f>
        <v/>
      </c>
      <c r="P1969" s="63"/>
      <c r="Q1969" s="141" t="str">
        <f>IF(Table1[[#This Row],[Posting Date]]&lt;&gt;"",$D$9,"")</f>
        <v/>
      </c>
      <c r="R1969" s="157" t="str">
        <f>IF(Table1[[#This Row],[Posting Date]]&lt;&gt;"",$D$10,"")</f>
        <v/>
      </c>
      <c r="S1969" s="66"/>
      <c r="T1969" s="63"/>
      <c r="U1969" s="67"/>
      <c r="V1969" s="67"/>
      <c r="W1969" s="67" t="str">
        <f t="shared" si="35"/>
        <v/>
      </c>
      <c r="X1969" s="159" t="str">
        <f>IF(E1969="","",(IF(Table1[[#This Row],[Cur]]="USD",Table1[[#This Row],[Cur_Amount Debit]],Table1[[#This Row],[Cur_Amount Debit]]/Table1[[#This Row],[Exchange Rate]])))</f>
        <v/>
      </c>
      <c r="Y1969" s="159" t="str">
        <f>IF(E1969="","",(IF(Table1[[#This Row],[Cur]]="USD",Table1[[#This Row],[Cur_Amount Credit]],Table1[[#This Row],[Cur_Amount Credit]]/ExchangeRate)))</f>
        <v/>
      </c>
      <c r="Z1969" s="201" t="str">
        <f>IF(E1969="","",(Table1[[#This Row],[Debit USD]]-Table1[[#This Row],[Credit USD]]))</f>
        <v/>
      </c>
      <c r="AA1969" s="226"/>
      <c r="AB1969" s="255"/>
      <c r="AC1969" s="1"/>
      <c r="AD1969" s="15"/>
      <c r="AE1969" s="15" t="str">
        <f>IF(AND(OR(Table1[[#This Row],[Account]]="15030",Table1[[#This Row],[Account]]="15035",Table1[[#This Row],[Account]]="20150"),Table1[[#This Row],[Vendor ID]]=""),1,"")</f>
        <v/>
      </c>
      <c r="AF1969" s="15"/>
      <c r="AG1969" s="15"/>
      <c r="AH1969" s="15"/>
      <c r="AI1969" s="46" t="str">
        <f>IF(Table1[[#This Row],[Posting Date]]&lt;&gt;"","GJ-"&amp;CountryID,"")</f>
        <v/>
      </c>
      <c r="AJ1969" s="59" t="str">
        <f>IF(Table1[[#This Row],[Posting Date]]&lt;&gt;"",Table1[[#This Row],[Posting Date]],"")</f>
        <v/>
      </c>
      <c r="AK1969" s="46"/>
      <c r="AL1969" s="46" t="str">
        <f>IF(Table1[[#This Row],[Description]]&lt;&gt;"",Table1[[#This Row],[Description]],"")</f>
        <v/>
      </c>
      <c r="AM1969" s="46" t="str">
        <f>IF(Table1[[#This Row],[Posting Date]]&lt;&gt;"",Table1[[#This Row],[Reference Number]],"")</f>
        <v/>
      </c>
      <c r="AN1969" s="46" t="str">
        <f>TRIM(Table1[[#This Row],[Line '#]])</f>
        <v/>
      </c>
      <c r="AO1969" s="46" t="str">
        <f>TRIM(Table1[[#This Row],[Account]])</f>
        <v/>
      </c>
      <c r="AP1969" s="46" t="str">
        <f>IF(Table1[[#This Row],[Posting Date]]&lt;&gt;"",$D$5,"")</f>
        <v/>
      </c>
      <c r="AQ1969" s="46" t="str">
        <f>TRIM(Table1[[#This Row],[Departments-Prgrams]])</f>
        <v/>
      </c>
      <c r="AR1969" s="46" t="str">
        <f>TRIM(Table1[[#This Row],[Grant]])</f>
        <v/>
      </c>
      <c r="AS1969" s="46" t="str">
        <f>TRIM(Table1[[#This Row],[Staff ID]])</f>
        <v/>
      </c>
      <c r="AT1969" s="46" t="str">
        <f>IF(TRIM(Table1[[#This Row],[Budget Code]])=0,"",TRIM(Table1[[#This Row],[Budget Code]]))</f>
        <v/>
      </c>
      <c r="AU1969" s="46" t="str">
        <f>IF(Table1[[#This Row],[Line Description]]&lt;&gt;"",Table1[[#This Row],[Line Description]],"")</f>
        <v/>
      </c>
      <c r="AV1969" s="46" t="str">
        <f>IF(Table1[[#This Row],[Cur_Amount Debit]]&gt;0,ROUND(Table1[[#This Row],[Cur_Amount Debit]],2),"")</f>
        <v/>
      </c>
      <c r="AW1969" s="46" t="str">
        <f>IF(Table1[[#This Row],[Cur_Amount Credit]]&gt;0,ROUND(Table1[[#This Row],[Cur_Amount Credit]],2),"")</f>
        <v/>
      </c>
      <c r="AX1969" s="46" t="str">
        <f>LEFT(Table1[[#This Row],[Cur]],3)</f>
        <v/>
      </c>
      <c r="AY1969" s="59"/>
      <c r="AZ1969" s="46"/>
      <c r="BA1969" s="46" t="str">
        <f>IF(Table1[[#This Row],[Cur]]&lt;&gt;"",IF(Table1[[#This Row],[Cur]]="USD","",ExchangeRate),"")</f>
        <v/>
      </c>
      <c r="BB1969" s="46" t="str">
        <f>IF(Table1[[#This Row],[Grant]]&lt;&gt;"",VLOOKUP(Table1[[#This Row],[Grant]],Grants!B:D,3),"")</f>
        <v/>
      </c>
      <c r="BC1969" s="46" t="str">
        <f>TRIM(Table1[[#This Row],[Vendor ID]])</f>
        <v/>
      </c>
      <c r="BD1969">
        <f>IF(Table1[[#This Row],[Reference Number]]=Q1968,BD1968,BD1968+1)</f>
        <v>0</v>
      </c>
    </row>
    <row r="1970" spans="1:56" ht="11.25" customHeight="1" x14ac:dyDescent="0.25">
      <c r="A1970" s="1"/>
      <c r="B1970" s="88" t="str">
        <f>IF(Table1[[#This Row],[Posting Date]]&lt;&gt;"",IF(Table1[[#This Row],[Reference Number]]=Q1969,B1969+1,1),"")</f>
        <v/>
      </c>
      <c r="C1970" s="61"/>
      <c r="D1970" s="61"/>
      <c r="E1970" s="138"/>
      <c r="F1970" s="141" t="str">
        <f>IFERROR(IF(VLOOKUP(Table1[[#This Row],[Budget Code Description]],Dimentions!$X$6:$AC$139,2,FALSE)="","",VLOOKUP(Table1[[#This Row],[Budget Code Description]],Dimentions!$X$6:$AC$139,2,FALSE)),"")</f>
        <v/>
      </c>
      <c r="G1970" s="141"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1" t="str">
        <f>IFERROR(VLOOKUP(Table1[[#This Row],[Budget Code Description]],Table6[#All],8,FALSE),"")</f>
        <v/>
      </c>
      <c r="L1970" s="63"/>
      <c r="M1970" s="65" t="str">
        <f>IFERROR(VLOOKUP(Table1[[#This Row],[Staff ID]],Table2[],2,FALSE),"")</f>
        <v/>
      </c>
      <c r="N1970" s="209" t="str">
        <f>IFERROR(IF(VLOOKUP(Table1[[#This Row],[Budget Code Description]],Dimentions!$X$6:$AC$134,4,FALSE)="","",VLOOKUP(Table1[[#This Row],[Budget Code Description]],Dimentions!$X$6:$AC$134,4,FALSE)),"")</f>
        <v/>
      </c>
      <c r="O1970" s="65" t="str">
        <f>IFERROR(VLOOKUP(Table1[[#This Row],[Vendor ID]],Table549[],2,FALSE),"")</f>
        <v/>
      </c>
      <c r="P1970" s="63"/>
      <c r="Q1970" s="141" t="str">
        <f>IF(Table1[[#This Row],[Posting Date]]&lt;&gt;"",$D$9,"")</f>
        <v/>
      </c>
      <c r="R1970" s="157" t="str">
        <f>IF(Table1[[#This Row],[Posting Date]]&lt;&gt;"",$D$10,"")</f>
        <v/>
      </c>
      <c r="S1970" s="66"/>
      <c r="T1970" s="63"/>
      <c r="U1970" s="67"/>
      <c r="V1970" s="67"/>
      <c r="W1970" s="67" t="str">
        <f t="shared" si="35"/>
        <v/>
      </c>
      <c r="X1970" s="159" t="str">
        <f>IF(E1970="","",(IF(Table1[[#This Row],[Cur]]="USD",Table1[[#This Row],[Cur_Amount Debit]],Table1[[#This Row],[Cur_Amount Debit]]/Table1[[#This Row],[Exchange Rate]])))</f>
        <v/>
      </c>
      <c r="Y1970" s="159" t="str">
        <f>IF(E1970="","",(IF(Table1[[#This Row],[Cur]]="USD",Table1[[#This Row],[Cur_Amount Credit]],Table1[[#This Row],[Cur_Amount Credit]]/ExchangeRate)))</f>
        <v/>
      </c>
      <c r="Z1970" s="201" t="str">
        <f>IF(E1970="","",(Table1[[#This Row],[Debit USD]]-Table1[[#This Row],[Credit USD]]))</f>
        <v/>
      </c>
      <c r="AA1970" s="226"/>
      <c r="AB1970" s="255"/>
      <c r="AC1970" s="1"/>
      <c r="AD1970" s="15"/>
      <c r="AE1970" s="15" t="str">
        <f>IF(AND(OR(Table1[[#This Row],[Account]]="15030",Table1[[#This Row],[Account]]="15035",Table1[[#This Row],[Account]]="20150"),Table1[[#This Row],[Vendor ID]]=""),1,"")</f>
        <v/>
      </c>
      <c r="AF1970" s="15"/>
      <c r="AG1970" s="15"/>
      <c r="AH1970" s="15"/>
      <c r="AI1970" s="46" t="str">
        <f>IF(Table1[[#This Row],[Posting Date]]&lt;&gt;"","GJ-"&amp;CountryID,"")</f>
        <v/>
      </c>
      <c r="AJ1970" s="59" t="str">
        <f>IF(Table1[[#This Row],[Posting Date]]&lt;&gt;"",Table1[[#This Row],[Posting Date]],"")</f>
        <v/>
      </c>
      <c r="AK1970" s="46"/>
      <c r="AL1970" s="46" t="str">
        <f>IF(Table1[[#This Row],[Description]]&lt;&gt;"",Table1[[#This Row],[Description]],"")</f>
        <v/>
      </c>
      <c r="AM1970" s="46" t="str">
        <f>IF(Table1[[#This Row],[Posting Date]]&lt;&gt;"",Table1[[#This Row],[Reference Number]],"")</f>
        <v/>
      </c>
      <c r="AN1970" s="46" t="str">
        <f>TRIM(Table1[[#This Row],[Line '#]])</f>
        <v/>
      </c>
      <c r="AO1970" s="46" t="str">
        <f>TRIM(Table1[[#This Row],[Account]])</f>
        <v/>
      </c>
      <c r="AP1970" s="46" t="str">
        <f>IF(Table1[[#This Row],[Posting Date]]&lt;&gt;"",$D$5,"")</f>
        <v/>
      </c>
      <c r="AQ1970" s="46" t="str">
        <f>TRIM(Table1[[#This Row],[Departments-Prgrams]])</f>
        <v/>
      </c>
      <c r="AR1970" s="46" t="str">
        <f>TRIM(Table1[[#This Row],[Grant]])</f>
        <v/>
      </c>
      <c r="AS1970" s="46" t="str">
        <f>TRIM(Table1[[#This Row],[Staff ID]])</f>
        <v/>
      </c>
      <c r="AT1970" s="46" t="str">
        <f>IF(TRIM(Table1[[#This Row],[Budget Code]])=0,"",TRIM(Table1[[#This Row],[Budget Code]]))</f>
        <v/>
      </c>
      <c r="AU1970" s="46" t="str">
        <f>IF(Table1[[#This Row],[Line Description]]&lt;&gt;"",Table1[[#This Row],[Line Description]],"")</f>
        <v/>
      </c>
      <c r="AV1970" s="46" t="str">
        <f>IF(Table1[[#This Row],[Cur_Amount Debit]]&gt;0,ROUND(Table1[[#This Row],[Cur_Amount Debit]],2),"")</f>
        <v/>
      </c>
      <c r="AW1970" s="46" t="str">
        <f>IF(Table1[[#This Row],[Cur_Amount Credit]]&gt;0,ROUND(Table1[[#This Row],[Cur_Amount Credit]],2),"")</f>
        <v/>
      </c>
      <c r="AX1970" s="46" t="str">
        <f>LEFT(Table1[[#This Row],[Cur]],3)</f>
        <v/>
      </c>
      <c r="AY1970" s="59"/>
      <c r="AZ1970" s="46"/>
      <c r="BA1970" s="46" t="str">
        <f>IF(Table1[[#This Row],[Cur]]&lt;&gt;"",IF(Table1[[#This Row],[Cur]]="USD","",ExchangeRate),"")</f>
        <v/>
      </c>
      <c r="BB1970" s="46" t="str">
        <f>IF(Table1[[#This Row],[Grant]]&lt;&gt;"",VLOOKUP(Table1[[#This Row],[Grant]],Grants!B:D,3),"")</f>
        <v/>
      </c>
      <c r="BC1970" s="46" t="str">
        <f>TRIM(Table1[[#This Row],[Vendor ID]])</f>
        <v/>
      </c>
      <c r="BD1970">
        <f>IF(Table1[[#This Row],[Reference Number]]=Q1969,BD1969,BD1969+1)</f>
        <v>0</v>
      </c>
    </row>
    <row r="1971" spans="1:56" ht="11.25" customHeight="1" x14ac:dyDescent="0.25">
      <c r="A1971" s="1"/>
      <c r="B1971" s="88" t="str">
        <f>IF(Table1[[#This Row],[Posting Date]]&lt;&gt;"",IF(Table1[[#This Row],[Reference Number]]=Q1970,B1970+1,1),"")</f>
        <v/>
      </c>
      <c r="C1971" s="61"/>
      <c r="D1971" s="61"/>
      <c r="E1971" s="138"/>
      <c r="F1971" s="141" t="str">
        <f>IFERROR(IF(VLOOKUP(Table1[[#This Row],[Budget Code Description]],Dimentions!$X$6:$AC$139,2,FALSE)="","",VLOOKUP(Table1[[#This Row],[Budget Code Description]],Dimentions!$X$6:$AC$139,2,FALSE)),"")</f>
        <v/>
      </c>
      <c r="G1971" s="141"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1" t="str">
        <f>IFERROR(VLOOKUP(Table1[[#This Row],[Budget Code Description]],Table6[#All],8,FALSE),"")</f>
        <v/>
      </c>
      <c r="L1971" s="63"/>
      <c r="M1971" s="65" t="str">
        <f>IFERROR(VLOOKUP(Table1[[#This Row],[Staff ID]],Table2[],2,FALSE),"")</f>
        <v/>
      </c>
      <c r="N1971" s="209" t="str">
        <f>IFERROR(IF(VLOOKUP(Table1[[#This Row],[Budget Code Description]],Dimentions!$X$6:$AC$134,4,FALSE)="","",VLOOKUP(Table1[[#This Row],[Budget Code Description]],Dimentions!$X$6:$AC$134,4,FALSE)),"")</f>
        <v/>
      </c>
      <c r="O1971" s="65" t="str">
        <f>IFERROR(VLOOKUP(Table1[[#This Row],[Vendor ID]],Table549[],2,FALSE),"")</f>
        <v/>
      </c>
      <c r="P1971" s="63"/>
      <c r="Q1971" s="141" t="str">
        <f>IF(Table1[[#This Row],[Posting Date]]&lt;&gt;"",$D$9,"")</f>
        <v/>
      </c>
      <c r="R1971" s="157" t="str">
        <f>IF(Table1[[#This Row],[Posting Date]]&lt;&gt;"",$D$10,"")</f>
        <v/>
      </c>
      <c r="S1971" s="66"/>
      <c r="T1971" s="63"/>
      <c r="U1971" s="67"/>
      <c r="V1971" s="67"/>
      <c r="W1971" s="67" t="str">
        <f t="shared" si="35"/>
        <v/>
      </c>
      <c r="X1971" s="159" t="str">
        <f>IF(E1971="","",(IF(Table1[[#This Row],[Cur]]="USD",Table1[[#This Row],[Cur_Amount Debit]],Table1[[#This Row],[Cur_Amount Debit]]/Table1[[#This Row],[Exchange Rate]])))</f>
        <v/>
      </c>
      <c r="Y1971" s="159" t="str">
        <f>IF(E1971="","",(IF(Table1[[#This Row],[Cur]]="USD",Table1[[#This Row],[Cur_Amount Credit]],Table1[[#This Row],[Cur_Amount Credit]]/ExchangeRate)))</f>
        <v/>
      </c>
      <c r="Z1971" s="201" t="str">
        <f>IF(E1971="","",(Table1[[#This Row],[Debit USD]]-Table1[[#This Row],[Credit USD]]))</f>
        <v/>
      </c>
      <c r="AA1971" s="226"/>
      <c r="AB1971" s="255"/>
      <c r="AC1971" s="1"/>
      <c r="AD1971" s="15"/>
      <c r="AE1971" s="15" t="str">
        <f>IF(AND(OR(Table1[[#This Row],[Account]]="15030",Table1[[#This Row],[Account]]="15035",Table1[[#This Row],[Account]]="20150"),Table1[[#This Row],[Vendor ID]]=""),1,"")</f>
        <v/>
      </c>
      <c r="AF1971" s="15"/>
      <c r="AG1971" s="15"/>
      <c r="AH1971" s="15"/>
      <c r="AI1971" s="46" t="str">
        <f>IF(Table1[[#This Row],[Posting Date]]&lt;&gt;"","GJ-"&amp;CountryID,"")</f>
        <v/>
      </c>
      <c r="AJ1971" s="59" t="str">
        <f>IF(Table1[[#This Row],[Posting Date]]&lt;&gt;"",Table1[[#This Row],[Posting Date]],"")</f>
        <v/>
      </c>
      <c r="AK1971" s="46"/>
      <c r="AL1971" s="46" t="str">
        <f>IF(Table1[[#This Row],[Description]]&lt;&gt;"",Table1[[#This Row],[Description]],"")</f>
        <v/>
      </c>
      <c r="AM1971" s="46" t="str">
        <f>IF(Table1[[#This Row],[Posting Date]]&lt;&gt;"",Table1[[#This Row],[Reference Number]],"")</f>
        <v/>
      </c>
      <c r="AN1971" s="46" t="str">
        <f>TRIM(Table1[[#This Row],[Line '#]])</f>
        <v/>
      </c>
      <c r="AO1971" s="46" t="str">
        <f>TRIM(Table1[[#This Row],[Account]])</f>
        <v/>
      </c>
      <c r="AP1971" s="46" t="str">
        <f>IF(Table1[[#This Row],[Posting Date]]&lt;&gt;"",$D$5,"")</f>
        <v/>
      </c>
      <c r="AQ1971" s="46" t="str">
        <f>TRIM(Table1[[#This Row],[Departments-Prgrams]])</f>
        <v/>
      </c>
      <c r="AR1971" s="46" t="str">
        <f>TRIM(Table1[[#This Row],[Grant]])</f>
        <v/>
      </c>
      <c r="AS1971" s="46" t="str">
        <f>TRIM(Table1[[#This Row],[Staff ID]])</f>
        <v/>
      </c>
      <c r="AT1971" s="46" t="str">
        <f>IF(TRIM(Table1[[#This Row],[Budget Code]])=0,"",TRIM(Table1[[#This Row],[Budget Code]]))</f>
        <v/>
      </c>
      <c r="AU1971" s="46" t="str">
        <f>IF(Table1[[#This Row],[Line Description]]&lt;&gt;"",Table1[[#This Row],[Line Description]],"")</f>
        <v/>
      </c>
      <c r="AV1971" s="46" t="str">
        <f>IF(Table1[[#This Row],[Cur_Amount Debit]]&gt;0,ROUND(Table1[[#This Row],[Cur_Amount Debit]],2),"")</f>
        <v/>
      </c>
      <c r="AW1971" s="46" t="str">
        <f>IF(Table1[[#This Row],[Cur_Amount Credit]]&gt;0,ROUND(Table1[[#This Row],[Cur_Amount Credit]],2),"")</f>
        <v/>
      </c>
      <c r="AX1971" s="46" t="str">
        <f>LEFT(Table1[[#This Row],[Cur]],3)</f>
        <v/>
      </c>
      <c r="AY1971" s="59"/>
      <c r="AZ1971" s="46"/>
      <c r="BA1971" s="46" t="str">
        <f>IF(Table1[[#This Row],[Cur]]&lt;&gt;"",IF(Table1[[#This Row],[Cur]]="USD","",ExchangeRate),"")</f>
        <v/>
      </c>
      <c r="BB1971" s="46" t="str">
        <f>IF(Table1[[#This Row],[Grant]]&lt;&gt;"",VLOOKUP(Table1[[#This Row],[Grant]],Grants!B:D,3),"")</f>
        <v/>
      </c>
      <c r="BC1971" s="46" t="str">
        <f>TRIM(Table1[[#This Row],[Vendor ID]])</f>
        <v/>
      </c>
      <c r="BD1971">
        <f>IF(Table1[[#This Row],[Reference Number]]=Q1970,BD1970,BD1970+1)</f>
        <v>0</v>
      </c>
    </row>
    <row r="1972" spans="1:56" ht="11.25" customHeight="1" x14ac:dyDescent="0.25">
      <c r="A1972" s="1"/>
      <c r="B1972" s="88" t="str">
        <f>IF(Table1[[#This Row],[Posting Date]]&lt;&gt;"",IF(Table1[[#This Row],[Reference Number]]=Q1971,B1971+1,1),"")</f>
        <v/>
      </c>
      <c r="C1972" s="61"/>
      <c r="D1972" s="61"/>
      <c r="E1972" s="138"/>
      <c r="F1972" s="141" t="str">
        <f>IFERROR(IF(VLOOKUP(Table1[[#This Row],[Budget Code Description]],Dimentions!$X$6:$AC$139,2,FALSE)="","",VLOOKUP(Table1[[#This Row],[Budget Code Description]],Dimentions!$X$6:$AC$139,2,FALSE)),"")</f>
        <v/>
      </c>
      <c r="G1972" s="141"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1" t="str">
        <f>IFERROR(VLOOKUP(Table1[[#This Row],[Budget Code Description]],Table6[#All],8,FALSE),"")</f>
        <v/>
      </c>
      <c r="L1972" s="63"/>
      <c r="M1972" s="65" t="str">
        <f>IFERROR(VLOOKUP(Table1[[#This Row],[Staff ID]],Table2[],2,FALSE),"")</f>
        <v/>
      </c>
      <c r="N1972" s="209" t="str">
        <f>IFERROR(IF(VLOOKUP(Table1[[#This Row],[Budget Code Description]],Dimentions!$X$6:$AC$134,4,FALSE)="","",VLOOKUP(Table1[[#This Row],[Budget Code Description]],Dimentions!$X$6:$AC$134,4,FALSE)),"")</f>
        <v/>
      </c>
      <c r="O1972" s="65" t="str">
        <f>IFERROR(VLOOKUP(Table1[[#This Row],[Vendor ID]],Table549[],2,FALSE),"")</f>
        <v/>
      </c>
      <c r="P1972" s="63"/>
      <c r="Q1972" s="141" t="str">
        <f>IF(Table1[[#This Row],[Posting Date]]&lt;&gt;"",$D$9,"")</f>
        <v/>
      </c>
      <c r="R1972" s="157" t="str">
        <f>IF(Table1[[#This Row],[Posting Date]]&lt;&gt;"",$D$10,"")</f>
        <v/>
      </c>
      <c r="S1972" s="66"/>
      <c r="T1972" s="63"/>
      <c r="U1972" s="67"/>
      <c r="V1972" s="67"/>
      <c r="W1972" s="67" t="str">
        <f t="shared" si="35"/>
        <v/>
      </c>
      <c r="X1972" s="159" t="str">
        <f>IF(E1972="","",(IF(Table1[[#This Row],[Cur]]="USD",Table1[[#This Row],[Cur_Amount Debit]],Table1[[#This Row],[Cur_Amount Debit]]/Table1[[#This Row],[Exchange Rate]])))</f>
        <v/>
      </c>
      <c r="Y1972" s="159" t="str">
        <f>IF(E1972="","",(IF(Table1[[#This Row],[Cur]]="USD",Table1[[#This Row],[Cur_Amount Credit]],Table1[[#This Row],[Cur_Amount Credit]]/ExchangeRate)))</f>
        <v/>
      </c>
      <c r="Z1972" s="201" t="str">
        <f>IF(E1972="","",(Table1[[#This Row],[Debit USD]]-Table1[[#This Row],[Credit USD]]))</f>
        <v/>
      </c>
      <c r="AA1972" s="226"/>
      <c r="AB1972" s="255"/>
      <c r="AC1972" s="1"/>
      <c r="AD1972" s="15"/>
      <c r="AE1972" s="15" t="str">
        <f>IF(AND(OR(Table1[[#This Row],[Account]]="15030",Table1[[#This Row],[Account]]="15035",Table1[[#This Row],[Account]]="20150"),Table1[[#This Row],[Vendor ID]]=""),1,"")</f>
        <v/>
      </c>
      <c r="AF1972" s="15"/>
      <c r="AG1972" s="15"/>
      <c r="AH1972" s="15"/>
      <c r="AI1972" s="46" t="str">
        <f>IF(Table1[[#This Row],[Posting Date]]&lt;&gt;"","GJ-"&amp;CountryID,"")</f>
        <v/>
      </c>
      <c r="AJ1972" s="59" t="str">
        <f>IF(Table1[[#This Row],[Posting Date]]&lt;&gt;"",Table1[[#This Row],[Posting Date]],"")</f>
        <v/>
      </c>
      <c r="AK1972" s="46"/>
      <c r="AL1972" s="46" t="str">
        <f>IF(Table1[[#This Row],[Description]]&lt;&gt;"",Table1[[#This Row],[Description]],"")</f>
        <v/>
      </c>
      <c r="AM1972" s="46" t="str">
        <f>IF(Table1[[#This Row],[Posting Date]]&lt;&gt;"",Table1[[#This Row],[Reference Number]],"")</f>
        <v/>
      </c>
      <c r="AN1972" s="46" t="str">
        <f>TRIM(Table1[[#This Row],[Line '#]])</f>
        <v/>
      </c>
      <c r="AO1972" s="46" t="str">
        <f>TRIM(Table1[[#This Row],[Account]])</f>
        <v/>
      </c>
      <c r="AP1972" s="46" t="str">
        <f>IF(Table1[[#This Row],[Posting Date]]&lt;&gt;"",$D$5,"")</f>
        <v/>
      </c>
      <c r="AQ1972" s="46" t="str">
        <f>TRIM(Table1[[#This Row],[Departments-Prgrams]])</f>
        <v/>
      </c>
      <c r="AR1972" s="46" t="str">
        <f>TRIM(Table1[[#This Row],[Grant]])</f>
        <v/>
      </c>
      <c r="AS1972" s="46" t="str">
        <f>TRIM(Table1[[#This Row],[Staff ID]])</f>
        <v/>
      </c>
      <c r="AT1972" s="46" t="str">
        <f>IF(TRIM(Table1[[#This Row],[Budget Code]])=0,"",TRIM(Table1[[#This Row],[Budget Code]]))</f>
        <v/>
      </c>
      <c r="AU1972" s="46" t="str">
        <f>IF(Table1[[#This Row],[Line Description]]&lt;&gt;"",Table1[[#This Row],[Line Description]],"")</f>
        <v/>
      </c>
      <c r="AV1972" s="46" t="str">
        <f>IF(Table1[[#This Row],[Cur_Amount Debit]]&gt;0,ROUND(Table1[[#This Row],[Cur_Amount Debit]],2),"")</f>
        <v/>
      </c>
      <c r="AW1972" s="46" t="str">
        <f>IF(Table1[[#This Row],[Cur_Amount Credit]]&gt;0,ROUND(Table1[[#This Row],[Cur_Amount Credit]],2),"")</f>
        <v/>
      </c>
      <c r="AX1972" s="46" t="str">
        <f>LEFT(Table1[[#This Row],[Cur]],3)</f>
        <v/>
      </c>
      <c r="AY1972" s="59"/>
      <c r="AZ1972" s="46"/>
      <c r="BA1972" s="46" t="str">
        <f>IF(Table1[[#This Row],[Cur]]&lt;&gt;"",IF(Table1[[#This Row],[Cur]]="USD","",ExchangeRate),"")</f>
        <v/>
      </c>
      <c r="BB1972" s="46" t="str">
        <f>IF(Table1[[#This Row],[Grant]]&lt;&gt;"",VLOOKUP(Table1[[#This Row],[Grant]],Grants!B:D,3),"")</f>
        <v/>
      </c>
      <c r="BC1972" s="46" t="str">
        <f>TRIM(Table1[[#This Row],[Vendor ID]])</f>
        <v/>
      </c>
      <c r="BD1972">
        <f>IF(Table1[[#This Row],[Reference Number]]=Q1971,BD1971,BD1971+1)</f>
        <v>0</v>
      </c>
    </row>
    <row r="1973" spans="1:56" ht="11.25" customHeight="1" x14ac:dyDescent="0.25">
      <c r="A1973" s="1"/>
      <c r="B1973" s="88" t="str">
        <f>IF(Table1[[#This Row],[Posting Date]]&lt;&gt;"",IF(Table1[[#This Row],[Reference Number]]=Q1972,B1972+1,1),"")</f>
        <v/>
      </c>
      <c r="C1973" s="61"/>
      <c r="D1973" s="61"/>
      <c r="E1973" s="138"/>
      <c r="F1973" s="141" t="str">
        <f>IFERROR(IF(VLOOKUP(Table1[[#This Row],[Budget Code Description]],Dimentions!$X$6:$AC$139,2,FALSE)="","",VLOOKUP(Table1[[#This Row],[Budget Code Description]],Dimentions!$X$6:$AC$139,2,FALSE)),"")</f>
        <v/>
      </c>
      <c r="G1973" s="141"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1" t="str">
        <f>IFERROR(VLOOKUP(Table1[[#This Row],[Budget Code Description]],Table6[#All],8,FALSE),"")</f>
        <v/>
      </c>
      <c r="L1973" s="63"/>
      <c r="M1973" s="65" t="str">
        <f>IFERROR(VLOOKUP(Table1[[#This Row],[Staff ID]],Table2[],2,FALSE),"")</f>
        <v/>
      </c>
      <c r="N1973" s="209" t="str">
        <f>IFERROR(IF(VLOOKUP(Table1[[#This Row],[Budget Code Description]],Dimentions!$X$6:$AC$134,4,FALSE)="","",VLOOKUP(Table1[[#This Row],[Budget Code Description]],Dimentions!$X$6:$AC$134,4,FALSE)),"")</f>
        <v/>
      </c>
      <c r="O1973" s="65" t="str">
        <f>IFERROR(VLOOKUP(Table1[[#This Row],[Vendor ID]],Table549[],2,FALSE),"")</f>
        <v/>
      </c>
      <c r="P1973" s="63"/>
      <c r="Q1973" s="141" t="str">
        <f>IF(Table1[[#This Row],[Posting Date]]&lt;&gt;"",$D$9,"")</f>
        <v/>
      </c>
      <c r="R1973" s="157" t="str">
        <f>IF(Table1[[#This Row],[Posting Date]]&lt;&gt;"",$D$10,"")</f>
        <v/>
      </c>
      <c r="S1973" s="66"/>
      <c r="T1973" s="63"/>
      <c r="U1973" s="67"/>
      <c r="V1973" s="67"/>
      <c r="W1973" s="67" t="str">
        <f t="shared" si="35"/>
        <v/>
      </c>
      <c r="X1973" s="159" t="str">
        <f>IF(E1973="","",(IF(Table1[[#This Row],[Cur]]="USD",Table1[[#This Row],[Cur_Amount Debit]],Table1[[#This Row],[Cur_Amount Debit]]/Table1[[#This Row],[Exchange Rate]])))</f>
        <v/>
      </c>
      <c r="Y1973" s="159" t="str">
        <f>IF(E1973="","",(IF(Table1[[#This Row],[Cur]]="USD",Table1[[#This Row],[Cur_Amount Credit]],Table1[[#This Row],[Cur_Amount Credit]]/ExchangeRate)))</f>
        <v/>
      </c>
      <c r="Z1973" s="201" t="str">
        <f>IF(E1973="","",(Table1[[#This Row],[Debit USD]]-Table1[[#This Row],[Credit USD]]))</f>
        <v/>
      </c>
      <c r="AA1973" s="226"/>
      <c r="AB1973" s="255"/>
      <c r="AC1973" s="1"/>
      <c r="AD1973" s="15"/>
      <c r="AE1973" s="15" t="str">
        <f>IF(AND(OR(Table1[[#This Row],[Account]]="15030",Table1[[#This Row],[Account]]="15035",Table1[[#This Row],[Account]]="20150"),Table1[[#This Row],[Vendor ID]]=""),1,"")</f>
        <v/>
      </c>
      <c r="AF1973" s="15"/>
      <c r="AG1973" s="15"/>
      <c r="AH1973" s="15"/>
      <c r="AI1973" s="46" t="str">
        <f>IF(Table1[[#This Row],[Posting Date]]&lt;&gt;"","GJ-"&amp;CountryID,"")</f>
        <v/>
      </c>
      <c r="AJ1973" s="59" t="str">
        <f>IF(Table1[[#This Row],[Posting Date]]&lt;&gt;"",Table1[[#This Row],[Posting Date]],"")</f>
        <v/>
      </c>
      <c r="AK1973" s="46"/>
      <c r="AL1973" s="46" t="str">
        <f>IF(Table1[[#This Row],[Description]]&lt;&gt;"",Table1[[#This Row],[Description]],"")</f>
        <v/>
      </c>
      <c r="AM1973" s="46" t="str">
        <f>IF(Table1[[#This Row],[Posting Date]]&lt;&gt;"",Table1[[#This Row],[Reference Number]],"")</f>
        <v/>
      </c>
      <c r="AN1973" s="46" t="str">
        <f>TRIM(Table1[[#This Row],[Line '#]])</f>
        <v/>
      </c>
      <c r="AO1973" s="46" t="str">
        <f>TRIM(Table1[[#This Row],[Account]])</f>
        <v/>
      </c>
      <c r="AP1973" s="46" t="str">
        <f>IF(Table1[[#This Row],[Posting Date]]&lt;&gt;"",$D$5,"")</f>
        <v/>
      </c>
      <c r="AQ1973" s="46" t="str">
        <f>TRIM(Table1[[#This Row],[Departments-Prgrams]])</f>
        <v/>
      </c>
      <c r="AR1973" s="46" t="str">
        <f>TRIM(Table1[[#This Row],[Grant]])</f>
        <v/>
      </c>
      <c r="AS1973" s="46" t="str">
        <f>TRIM(Table1[[#This Row],[Staff ID]])</f>
        <v/>
      </c>
      <c r="AT1973" s="46" t="str">
        <f>IF(TRIM(Table1[[#This Row],[Budget Code]])=0,"",TRIM(Table1[[#This Row],[Budget Code]]))</f>
        <v/>
      </c>
      <c r="AU1973" s="46" t="str">
        <f>IF(Table1[[#This Row],[Line Description]]&lt;&gt;"",Table1[[#This Row],[Line Description]],"")</f>
        <v/>
      </c>
      <c r="AV1973" s="46" t="str">
        <f>IF(Table1[[#This Row],[Cur_Amount Debit]]&gt;0,ROUND(Table1[[#This Row],[Cur_Amount Debit]],2),"")</f>
        <v/>
      </c>
      <c r="AW1973" s="46" t="str">
        <f>IF(Table1[[#This Row],[Cur_Amount Credit]]&gt;0,ROUND(Table1[[#This Row],[Cur_Amount Credit]],2),"")</f>
        <v/>
      </c>
      <c r="AX1973" s="46" t="str">
        <f>LEFT(Table1[[#This Row],[Cur]],3)</f>
        <v/>
      </c>
      <c r="AY1973" s="59"/>
      <c r="AZ1973" s="46"/>
      <c r="BA1973" s="46" t="str">
        <f>IF(Table1[[#This Row],[Cur]]&lt;&gt;"",IF(Table1[[#This Row],[Cur]]="USD","",ExchangeRate),"")</f>
        <v/>
      </c>
      <c r="BB1973" s="46" t="str">
        <f>IF(Table1[[#This Row],[Grant]]&lt;&gt;"",VLOOKUP(Table1[[#This Row],[Grant]],Grants!B:D,3),"")</f>
        <v/>
      </c>
      <c r="BC1973" s="46" t="str">
        <f>TRIM(Table1[[#This Row],[Vendor ID]])</f>
        <v/>
      </c>
      <c r="BD1973">
        <f>IF(Table1[[#This Row],[Reference Number]]=Q1972,BD1972,BD1972+1)</f>
        <v>0</v>
      </c>
    </row>
    <row r="1974" spans="1:56" ht="11.25" customHeight="1" x14ac:dyDescent="0.25">
      <c r="A1974" s="1"/>
      <c r="B1974" s="88" t="str">
        <f>IF(Table1[[#This Row],[Posting Date]]&lt;&gt;"",IF(Table1[[#This Row],[Reference Number]]=Q1973,B1973+1,1),"")</f>
        <v/>
      </c>
      <c r="C1974" s="61"/>
      <c r="D1974" s="61"/>
      <c r="E1974" s="138"/>
      <c r="F1974" s="141" t="str">
        <f>IFERROR(IF(VLOOKUP(Table1[[#This Row],[Budget Code Description]],Dimentions!$X$6:$AC$139,2,FALSE)="","",VLOOKUP(Table1[[#This Row],[Budget Code Description]],Dimentions!$X$6:$AC$139,2,FALSE)),"")</f>
        <v/>
      </c>
      <c r="G1974" s="141"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1" t="str">
        <f>IFERROR(VLOOKUP(Table1[[#This Row],[Budget Code Description]],Table6[#All],8,FALSE),"")</f>
        <v/>
      </c>
      <c r="L1974" s="63"/>
      <c r="M1974" s="65" t="str">
        <f>IFERROR(VLOOKUP(Table1[[#This Row],[Staff ID]],Table2[],2,FALSE),"")</f>
        <v/>
      </c>
      <c r="N1974" s="209" t="str">
        <f>IFERROR(IF(VLOOKUP(Table1[[#This Row],[Budget Code Description]],Dimentions!$X$6:$AC$134,4,FALSE)="","",VLOOKUP(Table1[[#This Row],[Budget Code Description]],Dimentions!$X$6:$AC$134,4,FALSE)),"")</f>
        <v/>
      </c>
      <c r="O1974" s="65" t="str">
        <f>IFERROR(VLOOKUP(Table1[[#This Row],[Vendor ID]],Table549[],2,FALSE),"")</f>
        <v/>
      </c>
      <c r="P1974" s="63"/>
      <c r="Q1974" s="141" t="str">
        <f>IF(Table1[[#This Row],[Posting Date]]&lt;&gt;"",$D$9,"")</f>
        <v/>
      </c>
      <c r="R1974" s="157" t="str">
        <f>IF(Table1[[#This Row],[Posting Date]]&lt;&gt;"",$D$10,"")</f>
        <v/>
      </c>
      <c r="S1974" s="66"/>
      <c r="T1974" s="63"/>
      <c r="U1974" s="67"/>
      <c r="V1974" s="67"/>
      <c r="W1974" s="67" t="str">
        <f t="shared" si="35"/>
        <v/>
      </c>
      <c r="X1974" s="159" t="str">
        <f>IF(E1974="","",(IF(Table1[[#This Row],[Cur]]="USD",Table1[[#This Row],[Cur_Amount Debit]],Table1[[#This Row],[Cur_Amount Debit]]/Table1[[#This Row],[Exchange Rate]])))</f>
        <v/>
      </c>
      <c r="Y1974" s="159" t="str">
        <f>IF(E1974="","",(IF(Table1[[#This Row],[Cur]]="USD",Table1[[#This Row],[Cur_Amount Credit]],Table1[[#This Row],[Cur_Amount Credit]]/ExchangeRate)))</f>
        <v/>
      </c>
      <c r="Z1974" s="201" t="str">
        <f>IF(E1974="","",(Table1[[#This Row],[Debit USD]]-Table1[[#This Row],[Credit USD]]))</f>
        <v/>
      </c>
      <c r="AA1974" s="226"/>
      <c r="AB1974" s="255"/>
      <c r="AC1974" s="1"/>
      <c r="AD1974" s="15"/>
      <c r="AE1974" s="15" t="str">
        <f>IF(AND(OR(Table1[[#This Row],[Account]]="15030",Table1[[#This Row],[Account]]="15035",Table1[[#This Row],[Account]]="20150"),Table1[[#This Row],[Vendor ID]]=""),1,"")</f>
        <v/>
      </c>
      <c r="AF1974" s="15"/>
      <c r="AG1974" s="15"/>
      <c r="AH1974" s="15"/>
      <c r="AI1974" s="46" t="str">
        <f>IF(Table1[[#This Row],[Posting Date]]&lt;&gt;"","GJ-"&amp;CountryID,"")</f>
        <v/>
      </c>
      <c r="AJ1974" s="59" t="str">
        <f>IF(Table1[[#This Row],[Posting Date]]&lt;&gt;"",Table1[[#This Row],[Posting Date]],"")</f>
        <v/>
      </c>
      <c r="AK1974" s="46"/>
      <c r="AL1974" s="46" t="str">
        <f>IF(Table1[[#This Row],[Description]]&lt;&gt;"",Table1[[#This Row],[Description]],"")</f>
        <v/>
      </c>
      <c r="AM1974" s="46" t="str">
        <f>IF(Table1[[#This Row],[Posting Date]]&lt;&gt;"",Table1[[#This Row],[Reference Number]],"")</f>
        <v/>
      </c>
      <c r="AN1974" s="46" t="str">
        <f>TRIM(Table1[[#This Row],[Line '#]])</f>
        <v/>
      </c>
      <c r="AO1974" s="46" t="str">
        <f>TRIM(Table1[[#This Row],[Account]])</f>
        <v/>
      </c>
      <c r="AP1974" s="46" t="str">
        <f>IF(Table1[[#This Row],[Posting Date]]&lt;&gt;"",$D$5,"")</f>
        <v/>
      </c>
      <c r="AQ1974" s="46" t="str">
        <f>TRIM(Table1[[#This Row],[Departments-Prgrams]])</f>
        <v/>
      </c>
      <c r="AR1974" s="46" t="str">
        <f>TRIM(Table1[[#This Row],[Grant]])</f>
        <v/>
      </c>
      <c r="AS1974" s="46" t="str">
        <f>TRIM(Table1[[#This Row],[Staff ID]])</f>
        <v/>
      </c>
      <c r="AT1974" s="46" t="str">
        <f>IF(TRIM(Table1[[#This Row],[Budget Code]])=0,"",TRIM(Table1[[#This Row],[Budget Code]]))</f>
        <v/>
      </c>
      <c r="AU1974" s="46" t="str">
        <f>IF(Table1[[#This Row],[Line Description]]&lt;&gt;"",Table1[[#This Row],[Line Description]],"")</f>
        <v/>
      </c>
      <c r="AV1974" s="46" t="str">
        <f>IF(Table1[[#This Row],[Cur_Amount Debit]]&gt;0,ROUND(Table1[[#This Row],[Cur_Amount Debit]],2),"")</f>
        <v/>
      </c>
      <c r="AW1974" s="46" t="str">
        <f>IF(Table1[[#This Row],[Cur_Amount Credit]]&gt;0,ROUND(Table1[[#This Row],[Cur_Amount Credit]],2),"")</f>
        <v/>
      </c>
      <c r="AX1974" s="46" t="str">
        <f>LEFT(Table1[[#This Row],[Cur]],3)</f>
        <v/>
      </c>
      <c r="AY1974" s="59"/>
      <c r="AZ1974" s="46"/>
      <c r="BA1974" s="46" t="str">
        <f>IF(Table1[[#This Row],[Cur]]&lt;&gt;"",IF(Table1[[#This Row],[Cur]]="USD","",ExchangeRate),"")</f>
        <v/>
      </c>
      <c r="BB1974" s="46" t="str">
        <f>IF(Table1[[#This Row],[Grant]]&lt;&gt;"",VLOOKUP(Table1[[#This Row],[Grant]],Grants!B:D,3),"")</f>
        <v/>
      </c>
      <c r="BC1974" s="46" t="str">
        <f>TRIM(Table1[[#This Row],[Vendor ID]])</f>
        <v/>
      </c>
      <c r="BD1974">
        <f>IF(Table1[[#This Row],[Reference Number]]=Q1973,BD1973,BD1973+1)</f>
        <v>0</v>
      </c>
    </row>
    <row r="1975" spans="1:56" ht="11.25" customHeight="1" x14ac:dyDescent="0.25">
      <c r="A1975" s="1"/>
      <c r="B1975" s="88" t="str">
        <f>IF(Table1[[#This Row],[Posting Date]]&lt;&gt;"",IF(Table1[[#This Row],[Reference Number]]=Q1974,B1974+1,1),"")</f>
        <v/>
      </c>
      <c r="C1975" s="61"/>
      <c r="D1975" s="61"/>
      <c r="E1975" s="138"/>
      <c r="F1975" s="141" t="str">
        <f>IFERROR(IF(VLOOKUP(Table1[[#This Row],[Budget Code Description]],Dimentions!$X$6:$AC$139,2,FALSE)="","",VLOOKUP(Table1[[#This Row],[Budget Code Description]],Dimentions!$X$6:$AC$139,2,FALSE)),"")</f>
        <v/>
      </c>
      <c r="G1975" s="141"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1" t="str">
        <f>IFERROR(VLOOKUP(Table1[[#This Row],[Budget Code Description]],Table6[#All],8,FALSE),"")</f>
        <v/>
      </c>
      <c r="L1975" s="63"/>
      <c r="M1975" s="65" t="str">
        <f>IFERROR(VLOOKUP(Table1[[#This Row],[Staff ID]],Table2[],2,FALSE),"")</f>
        <v/>
      </c>
      <c r="N1975" s="209" t="str">
        <f>IFERROR(IF(VLOOKUP(Table1[[#This Row],[Budget Code Description]],Dimentions!$X$6:$AC$134,4,FALSE)="","",VLOOKUP(Table1[[#This Row],[Budget Code Description]],Dimentions!$X$6:$AC$134,4,FALSE)),"")</f>
        <v/>
      </c>
      <c r="O1975" s="65" t="str">
        <f>IFERROR(VLOOKUP(Table1[[#This Row],[Vendor ID]],Table549[],2,FALSE),"")</f>
        <v/>
      </c>
      <c r="P1975" s="63"/>
      <c r="Q1975" s="141" t="str">
        <f>IF(Table1[[#This Row],[Posting Date]]&lt;&gt;"",$D$9,"")</f>
        <v/>
      </c>
      <c r="R1975" s="157" t="str">
        <f>IF(Table1[[#This Row],[Posting Date]]&lt;&gt;"",$D$10,"")</f>
        <v/>
      </c>
      <c r="S1975" s="66"/>
      <c r="T1975" s="63"/>
      <c r="U1975" s="67"/>
      <c r="V1975" s="67"/>
      <c r="W1975" s="67" t="str">
        <f t="shared" si="35"/>
        <v/>
      </c>
      <c r="X1975" s="159" t="str">
        <f>IF(E1975="","",(IF(Table1[[#This Row],[Cur]]="USD",Table1[[#This Row],[Cur_Amount Debit]],Table1[[#This Row],[Cur_Amount Debit]]/Table1[[#This Row],[Exchange Rate]])))</f>
        <v/>
      </c>
      <c r="Y1975" s="159" t="str">
        <f>IF(E1975="","",(IF(Table1[[#This Row],[Cur]]="USD",Table1[[#This Row],[Cur_Amount Credit]],Table1[[#This Row],[Cur_Amount Credit]]/ExchangeRate)))</f>
        <v/>
      </c>
      <c r="Z1975" s="201" t="str">
        <f>IF(E1975="","",(Table1[[#This Row],[Debit USD]]-Table1[[#This Row],[Credit USD]]))</f>
        <v/>
      </c>
      <c r="AA1975" s="226"/>
      <c r="AB1975" s="255"/>
      <c r="AC1975" s="1"/>
      <c r="AD1975" s="15"/>
      <c r="AE1975" s="15" t="str">
        <f>IF(AND(OR(Table1[[#This Row],[Account]]="15030",Table1[[#This Row],[Account]]="15035",Table1[[#This Row],[Account]]="20150"),Table1[[#This Row],[Vendor ID]]=""),1,"")</f>
        <v/>
      </c>
      <c r="AF1975" s="15"/>
      <c r="AG1975" s="15"/>
      <c r="AH1975" s="15"/>
      <c r="AI1975" s="46" t="str">
        <f>IF(Table1[[#This Row],[Posting Date]]&lt;&gt;"","GJ-"&amp;CountryID,"")</f>
        <v/>
      </c>
      <c r="AJ1975" s="59" t="str">
        <f>IF(Table1[[#This Row],[Posting Date]]&lt;&gt;"",Table1[[#This Row],[Posting Date]],"")</f>
        <v/>
      </c>
      <c r="AK1975" s="46"/>
      <c r="AL1975" s="46" t="str">
        <f>IF(Table1[[#This Row],[Description]]&lt;&gt;"",Table1[[#This Row],[Description]],"")</f>
        <v/>
      </c>
      <c r="AM1975" s="46" t="str">
        <f>IF(Table1[[#This Row],[Posting Date]]&lt;&gt;"",Table1[[#This Row],[Reference Number]],"")</f>
        <v/>
      </c>
      <c r="AN1975" s="46" t="str">
        <f>TRIM(Table1[[#This Row],[Line '#]])</f>
        <v/>
      </c>
      <c r="AO1975" s="46" t="str">
        <f>TRIM(Table1[[#This Row],[Account]])</f>
        <v/>
      </c>
      <c r="AP1975" s="46" t="str">
        <f>IF(Table1[[#This Row],[Posting Date]]&lt;&gt;"",$D$5,"")</f>
        <v/>
      </c>
      <c r="AQ1975" s="46" t="str">
        <f>TRIM(Table1[[#This Row],[Departments-Prgrams]])</f>
        <v/>
      </c>
      <c r="AR1975" s="46" t="str">
        <f>TRIM(Table1[[#This Row],[Grant]])</f>
        <v/>
      </c>
      <c r="AS1975" s="46" t="str">
        <f>TRIM(Table1[[#This Row],[Staff ID]])</f>
        <v/>
      </c>
      <c r="AT1975" s="46" t="str">
        <f>IF(TRIM(Table1[[#This Row],[Budget Code]])=0,"",TRIM(Table1[[#This Row],[Budget Code]]))</f>
        <v/>
      </c>
      <c r="AU1975" s="46" t="str">
        <f>IF(Table1[[#This Row],[Line Description]]&lt;&gt;"",Table1[[#This Row],[Line Description]],"")</f>
        <v/>
      </c>
      <c r="AV1975" s="46" t="str">
        <f>IF(Table1[[#This Row],[Cur_Amount Debit]]&gt;0,ROUND(Table1[[#This Row],[Cur_Amount Debit]],2),"")</f>
        <v/>
      </c>
      <c r="AW1975" s="46" t="str">
        <f>IF(Table1[[#This Row],[Cur_Amount Credit]]&gt;0,ROUND(Table1[[#This Row],[Cur_Amount Credit]],2),"")</f>
        <v/>
      </c>
      <c r="AX1975" s="46" t="str">
        <f>LEFT(Table1[[#This Row],[Cur]],3)</f>
        <v/>
      </c>
      <c r="AY1975" s="59"/>
      <c r="AZ1975" s="46"/>
      <c r="BA1975" s="46" t="str">
        <f>IF(Table1[[#This Row],[Cur]]&lt;&gt;"",IF(Table1[[#This Row],[Cur]]="USD","",ExchangeRate),"")</f>
        <v/>
      </c>
      <c r="BB1975" s="46" t="str">
        <f>IF(Table1[[#This Row],[Grant]]&lt;&gt;"",VLOOKUP(Table1[[#This Row],[Grant]],Grants!B:D,3),"")</f>
        <v/>
      </c>
      <c r="BC1975" s="46" t="str">
        <f>TRIM(Table1[[#This Row],[Vendor ID]])</f>
        <v/>
      </c>
      <c r="BD1975">
        <f>IF(Table1[[#This Row],[Reference Number]]=Q1974,BD1974,BD1974+1)</f>
        <v>0</v>
      </c>
    </row>
    <row r="1976" spans="1:56" ht="11.25" customHeight="1" x14ac:dyDescent="0.25">
      <c r="A1976" s="1"/>
      <c r="B1976" s="88" t="str">
        <f>IF(Table1[[#This Row],[Posting Date]]&lt;&gt;"",IF(Table1[[#This Row],[Reference Number]]=Q1975,B1975+1,1),"")</f>
        <v/>
      </c>
      <c r="C1976" s="61"/>
      <c r="D1976" s="61"/>
      <c r="E1976" s="138"/>
      <c r="F1976" s="141" t="str">
        <f>IFERROR(IF(VLOOKUP(Table1[[#This Row],[Budget Code Description]],Dimentions!$X$6:$AC$139,2,FALSE)="","",VLOOKUP(Table1[[#This Row],[Budget Code Description]],Dimentions!$X$6:$AC$139,2,FALSE)),"")</f>
        <v/>
      </c>
      <c r="G1976" s="141"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1" t="str">
        <f>IFERROR(VLOOKUP(Table1[[#This Row],[Budget Code Description]],Table6[#All],8,FALSE),"")</f>
        <v/>
      </c>
      <c r="L1976" s="63"/>
      <c r="M1976" s="65" t="str">
        <f>IFERROR(VLOOKUP(Table1[[#This Row],[Staff ID]],Table2[],2,FALSE),"")</f>
        <v/>
      </c>
      <c r="N1976" s="209" t="str">
        <f>IFERROR(IF(VLOOKUP(Table1[[#This Row],[Budget Code Description]],Dimentions!$X$6:$AC$134,4,FALSE)="","",VLOOKUP(Table1[[#This Row],[Budget Code Description]],Dimentions!$X$6:$AC$134,4,FALSE)),"")</f>
        <v/>
      </c>
      <c r="O1976" s="65" t="str">
        <f>IFERROR(VLOOKUP(Table1[[#This Row],[Vendor ID]],Table549[],2,FALSE),"")</f>
        <v/>
      </c>
      <c r="P1976" s="63"/>
      <c r="Q1976" s="141" t="str">
        <f>IF(Table1[[#This Row],[Posting Date]]&lt;&gt;"",$D$9,"")</f>
        <v/>
      </c>
      <c r="R1976" s="157" t="str">
        <f>IF(Table1[[#This Row],[Posting Date]]&lt;&gt;"",$D$10,"")</f>
        <v/>
      </c>
      <c r="S1976" s="66"/>
      <c r="T1976" s="63"/>
      <c r="U1976" s="67"/>
      <c r="V1976" s="67"/>
      <c r="W1976" s="67" t="str">
        <f t="shared" si="35"/>
        <v/>
      </c>
      <c r="X1976" s="159" t="str">
        <f>IF(E1976="","",(IF(Table1[[#This Row],[Cur]]="USD",Table1[[#This Row],[Cur_Amount Debit]],Table1[[#This Row],[Cur_Amount Debit]]/Table1[[#This Row],[Exchange Rate]])))</f>
        <v/>
      </c>
      <c r="Y1976" s="159" t="str">
        <f>IF(E1976="","",(IF(Table1[[#This Row],[Cur]]="USD",Table1[[#This Row],[Cur_Amount Credit]],Table1[[#This Row],[Cur_Amount Credit]]/ExchangeRate)))</f>
        <v/>
      </c>
      <c r="Z1976" s="201" t="str">
        <f>IF(E1976="","",(Table1[[#This Row],[Debit USD]]-Table1[[#This Row],[Credit USD]]))</f>
        <v/>
      </c>
      <c r="AA1976" s="226"/>
      <c r="AB1976" s="255"/>
      <c r="AC1976" s="1"/>
      <c r="AD1976" s="15"/>
      <c r="AE1976" s="15" t="str">
        <f>IF(AND(OR(Table1[[#This Row],[Account]]="15030",Table1[[#This Row],[Account]]="15035",Table1[[#This Row],[Account]]="20150"),Table1[[#This Row],[Vendor ID]]=""),1,"")</f>
        <v/>
      </c>
      <c r="AF1976" s="15"/>
      <c r="AG1976" s="15"/>
      <c r="AH1976" s="15"/>
      <c r="AI1976" s="46" t="str">
        <f>IF(Table1[[#This Row],[Posting Date]]&lt;&gt;"","GJ-"&amp;CountryID,"")</f>
        <v/>
      </c>
      <c r="AJ1976" s="59" t="str">
        <f>IF(Table1[[#This Row],[Posting Date]]&lt;&gt;"",Table1[[#This Row],[Posting Date]],"")</f>
        <v/>
      </c>
      <c r="AK1976" s="46"/>
      <c r="AL1976" s="46" t="str">
        <f>IF(Table1[[#This Row],[Description]]&lt;&gt;"",Table1[[#This Row],[Description]],"")</f>
        <v/>
      </c>
      <c r="AM1976" s="46" t="str">
        <f>IF(Table1[[#This Row],[Posting Date]]&lt;&gt;"",Table1[[#This Row],[Reference Number]],"")</f>
        <v/>
      </c>
      <c r="AN1976" s="46" t="str">
        <f>TRIM(Table1[[#This Row],[Line '#]])</f>
        <v/>
      </c>
      <c r="AO1976" s="46" t="str">
        <f>TRIM(Table1[[#This Row],[Account]])</f>
        <v/>
      </c>
      <c r="AP1976" s="46" t="str">
        <f>IF(Table1[[#This Row],[Posting Date]]&lt;&gt;"",$D$5,"")</f>
        <v/>
      </c>
      <c r="AQ1976" s="46" t="str">
        <f>TRIM(Table1[[#This Row],[Departments-Prgrams]])</f>
        <v/>
      </c>
      <c r="AR1976" s="46" t="str">
        <f>TRIM(Table1[[#This Row],[Grant]])</f>
        <v/>
      </c>
      <c r="AS1976" s="46" t="str">
        <f>TRIM(Table1[[#This Row],[Staff ID]])</f>
        <v/>
      </c>
      <c r="AT1976" s="46" t="str">
        <f>IF(TRIM(Table1[[#This Row],[Budget Code]])=0,"",TRIM(Table1[[#This Row],[Budget Code]]))</f>
        <v/>
      </c>
      <c r="AU1976" s="46" t="str">
        <f>IF(Table1[[#This Row],[Line Description]]&lt;&gt;"",Table1[[#This Row],[Line Description]],"")</f>
        <v/>
      </c>
      <c r="AV1976" s="46" t="str">
        <f>IF(Table1[[#This Row],[Cur_Amount Debit]]&gt;0,ROUND(Table1[[#This Row],[Cur_Amount Debit]],2),"")</f>
        <v/>
      </c>
      <c r="AW1976" s="46" t="str">
        <f>IF(Table1[[#This Row],[Cur_Amount Credit]]&gt;0,ROUND(Table1[[#This Row],[Cur_Amount Credit]],2),"")</f>
        <v/>
      </c>
      <c r="AX1976" s="46" t="str">
        <f>LEFT(Table1[[#This Row],[Cur]],3)</f>
        <v/>
      </c>
      <c r="AY1976" s="59"/>
      <c r="AZ1976" s="46"/>
      <c r="BA1976" s="46" t="str">
        <f>IF(Table1[[#This Row],[Cur]]&lt;&gt;"",IF(Table1[[#This Row],[Cur]]="USD","",ExchangeRate),"")</f>
        <v/>
      </c>
      <c r="BB1976" s="46" t="str">
        <f>IF(Table1[[#This Row],[Grant]]&lt;&gt;"",VLOOKUP(Table1[[#This Row],[Grant]],Grants!B:D,3),"")</f>
        <v/>
      </c>
      <c r="BC1976" s="46" t="str">
        <f>TRIM(Table1[[#This Row],[Vendor ID]])</f>
        <v/>
      </c>
      <c r="BD1976">
        <f>IF(Table1[[#This Row],[Reference Number]]=Q1975,BD1975,BD1975+1)</f>
        <v>0</v>
      </c>
    </row>
    <row r="1977" spans="1:56" ht="11.25" customHeight="1" x14ac:dyDescent="0.25">
      <c r="A1977" s="1"/>
      <c r="B1977" s="88" t="str">
        <f>IF(Table1[[#This Row],[Posting Date]]&lt;&gt;"",IF(Table1[[#This Row],[Reference Number]]=Q1976,B1976+1,1),"")</f>
        <v/>
      </c>
      <c r="C1977" s="61"/>
      <c r="D1977" s="61"/>
      <c r="E1977" s="138"/>
      <c r="F1977" s="141" t="str">
        <f>IFERROR(IF(VLOOKUP(Table1[[#This Row],[Budget Code Description]],Dimentions!$X$6:$AC$139,2,FALSE)="","",VLOOKUP(Table1[[#This Row],[Budget Code Description]],Dimentions!$X$6:$AC$139,2,FALSE)),"")</f>
        <v/>
      </c>
      <c r="G1977" s="141"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1" t="str">
        <f>IFERROR(VLOOKUP(Table1[[#This Row],[Budget Code Description]],Table6[#All],8,FALSE),"")</f>
        <v/>
      </c>
      <c r="L1977" s="63"/>
      <c r="M1977" s="65" t="str">
        <f>IFERROR(VLOOKUP(Table1[[#This Row],[Staff ID]],Table2[],2,FALSE),"")</f>
        <v/>
      </c>
      <c r="N1977" s="209" t="str">
        <f>IFERROR(IF(VLOOKUP(Table1[[#This Row],[Budget Code Description]],Dimentions!$X$6:$AC$134,4,FALSE)="","",VLOOKUP(Table1[[#This Row],[Budget Code Description]],Dimentions!$X$6:$AC$134,4,FALSE)),"")</f>
        <v/>
      </c>
      <c r="O1977" s="65" t="str">
        <f>IFERROR(VLOOKUP(Table1[[#This Row],[Vendor ID]],Table549[],2,FALSE),"")</f>
        <v/>
      </c>
      <c r="P1977" s="63"/>
      <c r="Q1977" s="141" t="str">
        <f>IF(Table1[[#This Row],[Posting Date]]&lt;&gt;"",$D$9,"")</f>
        <v/>
      </c>
      <c r="R1977" s="157" t="str">
        <f>IF(Table1[[#This Row],[Posting Date]]&lt;&gt;"",$D$10,"")</f>
        <v/>
      </c>
      <c r="S1977" s="66"/>
      <c r="T1977" s="63"/>
      <c r="U1977" s="67"/>
      <c r="V1977" s="67"/>
      <c r="W1977" s="67" t="str">
        <f t="shared" si="35"/>
        <v/>
      </c>
      <c r="X1977" s="159" t="str">
        <f>IF(E1977="","",(IF(Table1[[#This Row],[Cur]]="USD",Table1[[#This Row],[Cur_Amount Debit]],Table1[[#This Row],[Cur_Amount Debit]]/Table1[[#This Row],[Exchange Rate]])))</f>
        <v/>
      </c>
      <c r="Y1977" s="159" t="str">
        <f>IF(E1977="","",(IF(Table1[[#This Row],[Cur]]="USD",Table1[[#This Row],[Cur_Amount Credit]],Table1[[#This Row],[Cur_Amount Credit]]/ExchangeRate)))</f>
        <v/>
      </c>
      <c r="Z1977" s="201" t="str">
        <f>IF(E1977="","",(Table1[[#This Row],[Debit USD]]-Table1[[#This Row],[Credit USD]]))</f>
        <v/>
      </c>
      <c r="AA1977" s="226"/>
      <c r="AB1977" s="255"/>
      <c r="AC1977" s="1"/>
      <c r="AD1977" s="15"/>
      <c r="AE1977" s="15" t="str">
        <f>IF(AND(OR(Table1[[#This Row],[Account]]="15030",Table1[[#This Row],[Account]]="15035",Table1[[#This Row],[Account]]="20150"),Table1[[#This Row],[Vendor ID]]=""),1,"")</f>
        <v/>
      </c>
      <c r="AF1977" s="15"/>
      <c r="AG1977" s="15"/>
      <c r="AH1977" s="15"/>
      <c r="AI1977" s="46" t="str">
        <f>IF(Table1[[#This Row],[Posting Date]]&lt;&gt;"","GJ-"&amp;CountryID,"")</f>
        <v/>
      </c>
      <c r="AJ1977" s="59" t="str">
        <f>IF(Table1[[#This Row],[Posting Date]]&lt;&gt;"",Table1[[#This Row],[Posting Date]],"")</f>
        <v/>
      </c>
      <c r="AK1977" s="46"/>
      <c r="AL1977" s="46" t="str">
        <f>IF(Table1[[#This Row],[Description]]&lt;&gt;"",Table1[[#This Row],[Description]],"")</f>
        <v/>
      </c>
      <c r="AM1977" s="46" t="str">
        <f>IF(Table1[[#This Row],[Posting Date]]&lt;&gt;"",Table1[[#This Row],[Reference Number]],"")</f>
        <v/>
      </c>
      <c r="AN1977" s="46" t="str">
        <f>TRIM(Table1[[#This Row],[Line '#]])</f>
        <v/>
      </c>
      <c r="AO1977" s="46" t="str">
        <f>TRIM(Table1[[#This Row],[Account]])</f>
        <v/>
      </c>
      <c r="AP1977" s="46" t="str">
        <f>IF(Table1[[#This Row],[Posting Date]]&lt;&gt;"",$D$5,"")</f>
        <v/>
      </c>
      <c r="AQ1977" s="46" t="str">
        <f>TRIM(Table1[[#This Row],[Departments-Prgrams]])</f>
        <v/>
      </c>
      <c r="AR1977" s="46" t="str">
        <f>TRIM(Table1[[#This Row],[Grant]])</f>
        <v/>
      </c>
      <c r="AS1977" s="46" t="str">
        <f>TRIM(Table1[[#This Row],[Staff ID]])</f>
        <v/>
      </c>
      <c r="AT1977" s="46" t="str">
        <f>IF(TRIM(Table1[[#This Row],[Budget Code]])=0,"",TRIM(Table1[[#This Row],[Budget Code]]))</f>
        <v/>
      </c>
      <c r="AU1977" s="46" t="str">
        <f>IF(Table1[[#This Row],[Line Description]]&lt;&gt;"",Table1[[#This Row],[Line Description]],"")</f>
        <v/>
      </c>
      <c r="AV1977" s="46" t="str">
        <f>IF(Table1[[#This Row],[Cur_Amount Debit]]&gt;0,ROUND(Table1[[#This Row],[Cur_Amount Debit]],2),"")</f>
        <v/>
      </c>
      <c r="AW1977" s="46" t="str">
        <f>IF(Table1[[#This Row],[Cur_Amount Credit]]&gt;0,ROUND(Table1[[#This Row],[Cur_Amount Credit]],2),"")</f>
        <v/>
      </c>
      <c r="AX1977" s="46" t="str">
        <f>LEFT(Table1[[#This Row],[Cur]],3)</f>
        <v/>
      </c>
      <c r="AY1977" s="59"/>
      <c r="AZ1977" s="46"/>
      <c r="BA1977" s="46" t="str">
        <f>IF(Table1[[#This Row],[Cur]]&lt;&gt;"",IF(Table1[[#This Row],[Cur]]="USD","",ExchangeRate),"")</f>
        <v/>
      </c>
      <c r="BB1977" s="46" t="str">
        <f>IF(Table1[[#This Row],[Grant]]&lt;&gt;"",VLOOKUP(Table1[[#This Row],[Grant]],Grants!B:D,3),"")</f>
        <v/>
      </c>
      <c r="BC1977" s="46" t="str">
        <f>TRIM(Table1[[#This Row],[Vendor ID]])</f>
        <v/>
      </c>
      <c r="BD1977">
        <f>IF(Table1[[#This Row],[Reference Number]]=Q1976,BD1976,BD1976+1)</f>
        <v>0</v>
      </c>
    </row>
    <row r="1978" spans="1:56" ht="11.25" customHeight="1" x14ac:dyDescent="0.25">
      <c r="A1978" s="1"/>
      <c r="B1978" s="88" t="str">
        <f>IF(Table1[[#This Row],[Posting Date]]&lt;&gt;"",IF(Table1[[#This Row],[Reference Number]]=Q1977,B1977+1,1),"")</f>
        <v/>
      </c>
      <c r="C1978" s="61"/>
      <c r="D1978" s="61"/>
      <c r="E1978" s="138"/>
      <c r="F1978" s="141" t="str">
        <f>IFERROR(IF(VLOOKUP(Table1[[#This Row],[Budget Code Description]],Dimentions!$X$6:$AC$139,2,FALSE)="","",VLOOKUP(Table1[[#This Row],[Budget Code Description]],Dimentions!$X$6:$AC$139,2,FALSE)),"")</f>
        <v/>
      </c>
      <c r="G1978" s="141"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1" t="str">
        <f>IFERROR(VLOOKUP(Table1[[#This Row],[Budget Code Description]],Table6[#All],8,FALSE),"")</f>
        <v/>
      </c>
      <c r="L1978" s="63"/>
      <c r="M1978" s="65" t="str">
        <f>IFERROR(VLOOKUP(Table1[[#This Row],[Staff ID]],Table2[],2,FALSE),"")</f>
        <v/>
      </c>
      <c r="N1978" s="209" t="str">
        <f>IFERROR(IF(VLOOKUP(Table1[[#This Row],[Budget Code Description]],Dimentions!$X$6:$AC$134,4,FALSE)="","",VLOOKUP(Table1[[#This Row],[Budget Code Description]],Dimentions!$X$6:$AC$134,4,FALSE)),"")</f>
        <v/>
      </c>
      <c r="O1978" s="65" t="str">
        <f>IFERROR(VLOOKUP(Table1[[#This Row],[Vendor ID]],Table549[],2,FALSE),"")</f>
        <v/>
      </c>
      <c r="P1978" s="63"/>
      <c r="Q1978" s="141" t="str">
        <f>IF(Table1[[#This Row],[Posting Date]]&lt;&gt;"",$D$9,"")</f>
        <v/>
      </c>
      <c r="R1978" s="157" t="str">
        <f>IF(Table1[[#This Row],[Posting Date]]&lt;&gt;"",$D$10,"")</f>
        <v/>
      </c>
      <c r="S1978" s="66"/>
      <c r="T1978" s="63"/>
      <c r="U1978" s="67"/>
      <c r="V1978" s="67"/>
      <c r="W1978" s="67" t="str">
        <f t="shared" si="35"/>
        <v/>
      </c>
      <c r="X1978" s="159" t="str">
        <f>IF(E1978="","",(IF(Table1[[#This Row],[Cur]]="USD",Table1[[#This Row],[Cur_Amount Debit]],Table1[[#This Row],[Cur_Amount Debit]]/Table1[[#This Row],[Exchange Rate]])))</f>
        <v/>
      </c>
      <c r="Y1978" s="159" t="str">
        <f>IF(E1978="","",(IF(Table1[[#This Row],[Cur]]="USD",Table1[[#This Row],[Cur_Amount Credit]],Table1[[#This Row],[Cur_Amount Credit]]/ExchangeRate)))</f>
        <v/>
      </c>
      <c r="Z1978" s="201" t="str">
        <f>IF(E1978="","",(Table1[[#This Row],[Debit USD]]-Table1[[#This Row],[Credit USD]]))</f>
        <v/>
      </c>
      <c r="AA1978" s="226"/>
      <c r="AB1978" s="255"/>
      <c r="AC1978" s="1"/>
      <c r="AD1978" s="15"/>
      <c r="AE1978" s="15" t="str">
        <f>IF(AND(OR(Table1[[#This Row],[Account]]="15030",Table1[[#This Row],[Account]]="15035",Table1[[#This Row],[Account]]="20150"),Table1[[#This Row],[Vendor ID]]=""),1,"")</f>
        <v/>
      </c>
      <c r="AF1978" s="15"/>
      <c r="AG1978" s="15"/>
      <c r="AH1978" s="15"/>
      <c r="AI1978" s="46" t="str">
        <f>IF(Table1[[#This Row],[Posting Date]]&lt;&gt;"","GJ-"&amp;CountryID,"")</f>
        <v/>
      </c>
      <c r="AJ1978" s="59" t="str">
        <f>IF(Table1[[#This Row],[Posting Date]]&lt;&gt;"",Table1[[#This Row],[Posting Date]],"")</f>
        <v/>
      </c>
      <c r="AK1978" s="46"/>
      <c r="AL1978" s="46" t="str">
        <f>IF(Table1[[#This Row],[Description]]&lt;&gt;"",Table1[[#This Row],[Description]],"")</f>
        <v/>
      </c>
      <c r="AM1978" s="46" t="str">
        <f>IF(Table1[[#This Row],[Posting Date]]&lt;&gt;"",Table1[[#This Row],[Reference Number]],"")</f>
        <v/>
      </c>
      <c r="AN1978" s="46" t="str">
        <f>TRIM(Table1[[#This Row],[Line '#]])</f>
        <v/>
      </c>
      <c r="AO1978" s="46" t="str">
        <f>TRIM(Table1[[#This Row],[Account]])</f>
        <v/>
      </c>
      <c r="AP1978" s="46" t="str">
        <f>IF(Table1[[#This Row],[Posting Date]]&lt;&gt;"",$D$5,"")</f>
        <v/>
      </c>
      <c r="AQ1978" s="46" t="str">
        <f>TRIM(Table1[[#This Row],[Departments-Prgrams]])</f>
        <v/>
      </c>
      <c r="AR1978" s="46" t="str">
        <f>TRIM(Table1[[#This Row],[Grant]])</f>
        <v/>
      </c>
      <c r="AS1978" s="46" t="str">
        <f>TRIM(Table1[[#This Row],[Staff ID]])</f>
        <v/>
      </c>
      <c r="AT1978" s="46" t="str">
        <f>IF(TRIM(Table1[[#This Row],[Budget Code]])=0,"",TRIM(Table1[[#This Row],[Budget Code]]))</f>
        <v/>
      </c>
      <c r="AU1978" s="46" t="str">
        <f>IF(Table1[[#This Row],[Line Description]]&lt;&gt;"",Table1[[#This Row],[Line Description]],"")</f>
        <v/>
      </c>
      <c r="AV1978" s="46" t="str">
        <f>IF(Table1[[#This Row],[Cur_Amount Debit]]&gt;0,ROUND(Table1[[#This Row],[Cur_Amount Debit]],2),"")</f>
        <v/>
      </c>
      <c r="AW1978" s="46" t="str">
        <f>IF(Table1[[#This Row],[Cur_Amount Credit]]&gt;0,ROUND(Table1[[#This Row],[Cur_Amount Credit]],2),"")</f>
        <v/>
      </c>
      <c r="AX1978" s="46" t="str">
        <f>LEFT(Table1[[#This Row],[Cur]],3)</f>
        <v/>
      </c>
      <c r="AY1978" s="59"/>
      <c r="AZ1978" s="46"/>
      <c r="BA1978" s="46" t="str">
        <f>IF(Table1[[#This Row],[Cur]]&lt;&gt;"",IF(Table1[[#This Row],[Cur]]="USD","",ExchangeRate),"")</f>
        <v/>
      </c>
      <c r="BB1978" s="46" t="str">
        <f>IF(Table1[[#This Row],[Grant]]&lt;&gt;"",VLOOKUP(Table1[[#This Row],[Grant]],Grants!B:D,3),"")</f>
        <v/>
      </c>
      <c r="BC1978" s="46" t="str">
        <f>TRIM(Table1[[#This Row],[Vendor ID]])</f>
        <v/>
      </c>
      <c r="BD1978">
        <f>IF(Table1[[#This Row],[Reference Number]]=Q1977,BD1977,BD1977+1)</f>
        <v>0</v>
      </c>
    </row>
    <row r="1979" spans="1:56" ht="11.25" customHeight="1" x14ac:dyDescent="0.25">
      <c r="A1979" s="1"/>
      <c r="B1979" s="88" t="str">
        <f>IF(Table1[[#This Row],[Posting Date]]&lt;&gt;"",IF(Table1[[#This Row],[Reference Number]]=Q1978,B1978+1,1),"")</f>
        <v/>
      </c>
      <c r="C1979" s="61"/>
      <c r="D1979" s="61"/>
      <c r="E1979" s="138"/>
      <c r="F1979" s="141" t="str">
        <f>IFERROR(IF(VLOOKUP(Table1[[#This Row],[Budget Code Description]],Dimentions!$X$6:$AC$139,2,FALSE)="","",VLOOKUP(Table1[[#This Row],[Budget Code Description]],Dimentions!$X$6:$AC$139,2,FALSE)),"")</f>
        <v/>
      </c>
      <c r="G1979" s="141"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1" t="str">
        <f>IFERROR(VLOOKUP(Table1[[#This Row],[Budget Code Description]],Table6[#All],8,FALSE),"")</f>
        <v/>
      </c>
      <c r="L1979" s="63"/>
      <c r="M1979" s="65" t="str">
        <f>IFERROR(VLOOKUP(Table1[[#This Row],[Staff ID]],Table2[],2,FALSE),"")</f>
        <v/>
      </c>
      <c r="N1979" s="209" t="str">
        <f>IFERROR(IF(VLOOKUP(Table1[[#This Row],[Budget Code Description]],Dimentions!$X$6:$AC$134,4,FALSE)="","",VLOOKUP(Table1[[#This Row],[Budget Code Description]],Dimentions!$X$6:$AC$134,4,FALSE)),"")</f>
        <v/>
      </c>
      <c r="O1979" s="65" t="str">
        <f>IFERROR(VLOOKUP(Table1[[#This Row],[Vendor ID]],Table549[],2,FALSE),"")</f>
        <v/>
      </c>
      <c r="P1979" s="63"/>
      <c r="Q1979" s="141" t="str">
        <f>IF(Table1[[#This Row],[Posting Date]]&lt;&gt;"",$D$9,"")</f>
        <v/>
      </c>
      <c r="R1979" s="157" t="str">
        <f>IF(Table1[[#This Row],[Posting Date]]&lt;&gt;"",$D$10,"")</f>
        <v/>
      </c>
      <c r="S1979" s="66"/>
      <c r="T1979" s="63"/>
      <c r="U1979" s="67"/>
      <c r="V1979" s="67"/>
      <c r="W1979" s="67" t="str">
        <f t="shared" si="35"/>
        <v/>
      </c>
      <c r="X1979" s="159" t="str">
        <f>IF(E1979="","",(IF(Table1[[#This Row],[Cur]]="USD",Table1[[#This Row],[Cur_Amount Debit]],Table1[[#This Row],[Cur_Amount Debit]]/Table1[[#This Row],[Exchange Rate]])))</f>
        <v/>
      </c>
      <c r="Y1979" s="159" t="str">
        <f>IF(E1979="","",(IF(Table1[[#This Row],[Cur]]="USD",Table1[[#This Row],[Cur_Amount Credit]],Table1[[#This Row],[Cur_Amount Credit]]/ExchangeRate)))</f>
        <v/>
      </c>
      <c r="Z1979" s="201" t="str">
        <f>IF(E1979="","",(Table1[[#This Row],[Debit USD]]-Table1[[#This Row],[Credit USD]]))</f>
        <v/>
      </c>
      <c r="AA1979" s="226"/>
      <c r="AB1979" s="255"/>
      <c r="AC1979" s="1"/>
      <c r="AD1979" s="15"/>
      <c r="AE1979" s="15" t="str">
        <f>IF(AND(OR(Table1[[#This Row],[Account]]="15030",Table1[[#This Row],[Account]]="15035",Table1[[#This Row],[Account]]="20150"),Table1[[#This Row],[Vendor ID]]=""),1,"")</f>
        <v/>
      </c>
      <c r="AF1979" s="15"/>
      <c r="AG1979" s="15"/>
      <c r="AH1979" s="15"/>
      <c r="AI1979" s="46" t="str">
        <f>IF(Table1[[#This Row],[Posting Date]]&lt;&gt;"","GJ-"&amp;CountryID,"")</f>
        <v/>
      </c>
      <c r="AJ1979" s="59" t="str">
        <f>IF(Table1[[#This Row],[Posting Date]]&lt;&gt;"",Table1[[#This Row],[Posting Date]],"")</f>
        <v/>
      </c>
      <c r="AK1979" s="46"/>
      <c r="AL1979" s="46" t="str">
        <f>IF(Table1[[#This Row],[Description]]&lt;&gt;"",Table1[[#This Row],[Description]],"")</f>
        <v/>
      </c>
      <c r="AM1979" s="46" t="str">
        <f>IF(Table1[[#This Row],[Posting Date]]&lt;&gt;"",Table1[[#This Row],[Reference Number]],"")</f>
        <v/>
      </c>
      <c r="AN1979" s="46" t="str">
        <f>TRIM(Table1[[#This Row],[Line '#]])</f>
        <v/>
      </c>
      <c r="AO1979" s="46" t="str">
        <f>TRIM(Table1[[#This Row],[Account]])</f>
        <v/>
      </c>
      <c r="AP1979" s="46" t="str">
        <f>IF(Table1[[#This Row],[Posting Date]]&lt;&gt;"",$D$5,"")</f>
        <v/>
      </c>
      <c r="AQ1979" s="46" t="str">
        <f>TRIM(Table1[[#This Row],[Departments-Prgrams]])</f>
        <v/>
      </c>
      <c r="AR1979" s="46" t="str">
        <f>TRIM(Table1[[#This Row],[Grant]])</f>
        <v/>
      </c>
      <c r="AS1979" s="46" t="str">
        <f>TRIM(Table1[[#This Row],[Staff ID]])</f>
        <v/>
      </c>
      <c r="AT1979" s="46" t="str">
        <f>IF(TRIM(Table1[[#This Row],[Budget Code]])=0,"",TRIM(Table1[[#This Row],[Budget Code]]))</f>
        <v/>
      </c>
      <c r="AU1979" s="46" t="str">
        <f>IF(Table1[[#This Row],[Line Description]]&lt;&gt;"",Table1[[#This Row],[Line Description]],"")</f>
        <v/>
      </c>
      <c r="AV1979" s="46" t="str">
        <f>IF(Table1[[#This Row],[Cur_Amount Debit]]&gt;0,ROUND(Table1[[#This Row],[Cur_Amount Debit]],2),"")</f>
        <v/>
      </c>
      <c r="AW1979" s="46" t="str">
        <f>IF(Table1[[#This Row],[Cur_Amount Credit]]&gt;0,ROUND(Table1[[#This Row],[Cur_Amount Credit]],2),"")</f>
        <v/>
      </c>
      <c r="AX1979" s="46" t="str">
        <f>LEFT(Table1[[#This Row],[Cur]],3)</f>
        <v/>
      </c>
      <c r="AY1979" s="59"/>
      <c r="AZ1979" s="46"/>
      <c r="BA1979" s="46" t="str">
        <f>IF(Table1[[#This Row],[Cur]]&lt;&gt;"",IF(Table1[[#This Row],[Cur]]="USD","",ExchangeRate),"")</f>
        <v/>
      </c>
      <c r="BB1979" s="46" t="str">
        <f>IF(Table1[[#This Row],[Grant]]&lt;&gt;"",VLOOKUP(Table1[[#This Row],[Grant]],Grants!B:D,3),"")</f>
        <v/>
      </c>
      <c r="BC1979" s="46" t="str">
        <f>TRIM(Table1[[#This Row],[Vendor ID]])</f>
        <v/>
      </c>
      <c r="BD1979">
        <f>IF(Table1[[#This Row],[Reference Number]]=Q1978,BD1978,BD1978+1)</f>
        <v>0</v>
      </c>
    </row>
    <row r="1980" spans="1:56" ht="11.25" customHeight="1" x14ac:dyDescent="0.25">
      <c r="A1980" s="1"/>
      <c r="B1980" s="88" t="str">
        <f>IF(Table1[[#This Row],[Posting Date]]&lt;&gt;"",IF(Table1[[#This Row],[Reference Number]]=Q1979,B1979+1,1),"")</f>
        <v/>
      </c>
      <c r="C1980" s="61"/>
      <c r="D1980" s="61"/>
      <c r="E1980" s="138"/>
      <c r="F1980" s="141" t="str">
        <f>IFERROR(IF(VLOOKUP(Table1[[#This Row],[Budget Code Description]],Dimentions!$X$6:$AC$139,2,FALSE)="","",VLOOKUP(Table1[[#This Row],[Budget Code Description]],Dimentions!$X$6:$AC$139,2,FALSE)),"")</f>
        <v/>
      </c>
      <c r="G1980" s="141"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1" t="str">
        <f>IFERROR(VLOOKUP(Table1[[#This Row],[Budget Code Description]],Table6[#All],8,FALSE),"")</f>
        <v/>
      </c>
      <c r="L1980" s="63"/>
      <c r="M1980" s="65" t="str">
        <f>IFERROR(VLOOKUP(Table1[[#This Row],[Staff ID]],Table2[],2,FALSE),"")</f>
        <v/>
      </c>
      <c r="N1980" s="209" t="str">
        <f>IFERROR(IF(VLOOKUP(Table1[[#This Row],[Budget Code Description]],Dimentions!$X$6:$AC$134,4,FALSE)="","",VLOOKUP(Table1[[#This Row],[Budget Code Description]],Dimentions!$X$6:$AC$134,4,FALSE)),"")</f>
        <v/>
      </c>
      <c r="O1980" s="65" t="str">
        <f>IFERROR(VLOOKUP(Table1[[#This Row],[Vendor ID]],Table549[],2,FALSE),"")</f>
        <v/>
      </c>
      <c r="P1980" s="63"/>
      <c r="Q1980" s="141" t="str">
        <f>IF(Table1[[#This Row],[Posting Date]]&lt;&gt;"",$D$9,"")</f>
        <v/>
      </c>
      <c r="R1980" s="157" t="str">
        <f>IF(Table1[[#This Row],[Posting Date]]&lt;&gt;"",$D$10,"")</f>
        <v/>
      </c>
      <c r="S1980" s="66"/>
      <c r="T1980" s="63"/>
      <c r="U1980" s="67"/>
      <c r="V1980" s="67"/>
      <c r="W1980" s="67" t="str">
        <f t="shared" si="35"/>
        <v/>
      </c>
      <c r="X1980" s="159" t="str">
        <f>IF(E1980="","",(IF(Table1[[#This Row],[Cur]]="USD",Table1[[#This Row],[Cur_Amount Debit]],Table1[[#This Row],[Cur_Amount Debit]]/Table1[[#This Row],[Exchange Rate]])))</f>
        <v/>
      </c>
      <c r="Y1980" s="159" t="str">
        <f>IF(E1980="","",(IF(Table1[[#This Row],[Cur]]="USD",Table1[[#This Row],[Cur_Amount Credit]],Table1[[#This Row],[Cur_Amount Credit]]/ExchangeRate)))</f>
        <v/>
      </c>
      <c r="Z1980" s="201" t="str">
        <f>IF(E1980="","",(Table1[[#This Row],[Debit USD]]-Table1[[#This Row],[Credit USD]]))</f>
        <v/>
      </c>
      <c r="AA1980" s="226"/>
      <c r="AB1980" s="255"/>
      <c r="AC1980" s="1"/>
      <c r="AD1980" s="15"/>
      <c r="AE1980" s="15" t="str">
        <f>IF(AND(OR(Table1[[#This Row],[Account]]="15030",Table1[[#This Row],[Account]]="15035",Table1[[#This Row],[Account]]="20150"),Table1[[#This Row],[Vendor ID]]=""),1,"")</f>
        <v/>
      </c>
      <c r="AF1980" s="15"/>
      <c r="AG1980" s="15"/>
      <c r="AH1980" s="15"/>
      <c r="AI1980" s="46" t="str">
        <f>IF(Table1[[#This Row],[Posting Date]]&lt;&gt;"","GJ-"&amp;CountryID,"")</f>
        <v/>
      </c>
      <c r="AJ1980" s="59" t="str">
        <f>IF(Table1[[#This Row],[Posting Date]]&lt;&gt;"",Table1[[#This Row],[Posting Date]],"")</f>
        <v/>
      </c>
      <c r="AK1980" s="46"/>
      <c r="AL1980" s="46" t="str">
        <f>IF(Table1[[#This Row],[Description]]&lt;&gt;"",Table1[[#This Row],[Description]],"")</f>
        <v/>
      </c>
      <c r="AM1980" s="46" t="str">
        <f>IF(Table1[[#This Row],[Posting Date]]&lt;&gt;"",Table1[[#This Row],[Reference Number]],"")</f>
        <v/>
      </c>
      <c r="AN1980" s="46" t="str">
        <f>TRIM(Table1[[#This Row],[Line '#]])</f>
        <v/>
      </c>
      <c r="AO1980" s="46" t="str">
        <f>TRIM(Table1[[#This Row],[Account]])</f>
        <v/>
      </c>
      <c r="AP1980" s="46" t="str">
        <f>IF(Table1[[#This Row],[Posting Date]]&lt;&gt;"",$D$5,"")</f>
        <v/>
      </c>
      <c r="AQ1980" s="46" t="str">
        <f>TRIM(Table1[[#This Row],[Departments-Prgrams]])</f>
        <v/>
      </c>
      <c r="AR1980" s="46" t="str">
        <f>TRIM(Table1[[#This Row],[Grant]])</f>
        <v/>
      </c>
      <c r="AS1980" s="46" t="str">
        <f>TRIM(Table1[[#This Row],[Staff ID]])</f>
        <v/>
      </c>
      <c r="AT1980" s="46" t="str">
        <f>IF(TRIM(Table1[[#This Row],[Budget Code]])=0,"",TRIM(Table1[[#This Row],[Budget Code]]))</f>
        <v/>
      </c>
      <c r="AU1980" s="46" t="str">
        <f>IF(Table1[[#This Row],[Line Description]]&lt;&gt;"",Table1[[#This Row],[Line Description]],"")</f>
        <v/>
      </c>
      <c r="AV1980" s="46" t="str">
        <f>IF(Table1[[#This Row],[Cur_Amount Debit]]&gt;0,ROUND(Table1[[#This Row],[Cur_Amount Debit]],2),"")</f>
        <v/>
      </c>
      <c r="AW1980" s="46" t="str">
        <f>IF(Table1[[#This Row],[Cur_Amount Credit]]&gt;0,ROUND(Table1[[#This Row],[Cur_Amount Credit]],2),"")</f>
        <v/>
      </c>
      <c r="AX1980" s="46" t="str">
        <f>LEFT(Table1[[#This Row],[Cur]],3)</f>
        <v/>
      </c>
      <c r="AY1980" s="59"/>
      <c r="AZ1980" s="46"/>
      <c r="BA1980" s="46" t="str">
        <f>IF(Table1[[#This Row],[Cur]]&lt;&gt;"",IF(Table1[[#This Row],[Cur]]="USD","",ExchangeRate),"")</f>
        <v/>
      </c>
      <c r="BB1980" s="46" t="str">
        <f>IF(Table1[[#This Row],[Grant]]&lt;&gt;"",VLOOKUP(Table1[[#This Row],[Grant]],Grants!B:D,3),"")</f>
        <v/>
      </c>
      <c r="BC1980" s="46" t="str">
        <f>TRIM(Table1[[#This Row],[Vendor ID]])</f>
        <v/>
      </c>
      <c r="BD1980">
        <f>IF(Table1[[#This Row],[Reference Number]]=Q1979,BD1979,BD1979+1)</f>
        <v>0</v>
      </c>
    </row>
    <row r="1981" spans="1:56" ht="11.25" customHeight="1" x14ac:dyDescent="0.25">
      <c r="A1981" s="1"/>
      <c r="B1981" s="88" t="str">
        <f>IF(Table1[[#This Row],[Posting Date]]&lt;&gt;"",IF(Table1[[#This Row],[Reference Number]]=Q1980,B1980+1,1),"")</f>
        <v/>
      </c>
      <c r="C1981" s="61"/>
      <c r="D1981" s="61"/>
      <c r="E1981" s="138"/>
      <c r="F1981" s="141" t="str">
        <f>IFERROR(IF(VLOOKUP(Table1[[#This Row],[Budget Code Description]],Dimentions!$X$6:$AC$139,2,FALSE)="","",VLOOKUP(Table1[[#This Row],[Budget Code Description]],Dimentions!$X$6:$AC$139,2,FALSE)),"")</f>
        <v/>
      </c>
      <c r="G1981" s="141"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1" t="str">
        <f>IFERROR(VLOOKUP(Table1[[#This Row],[Budget Code Description]],Table6[#All],8,FALSE),"")</f>
        <v/>
      </c>
      <c r="L1981" s="63"/>
      <c r="M1981" s="65" t="str">
        <f>IFERROR(VLOOKUP(Table1[[#This Row],[Staff ID]],Table2[],2,FALSE),"")</f>
        <v/>
      </c>
      <c r="N1981" s="209" t="str">
        <f>IFERROR(IF(VLOOKUP(Table1[[#This Row],[Budget Code Description]],Dimentions!$X$6:$AC$134,4,FALSE)="","",VLOOKUP(Table1[[#This Row],[Budget Code Description]],Dimentions!$X$6:$AC$134,4,FALSE)),"")</f>
        <v/>
      </c>
      <c r="O1981" s="65" t="str">
        <f>IFERROR(VLOOKUP(Table1[[#This Row],[Vendor ID]],Table549[],2,FALSE),"")</f>
        <v/>
      </c>
      <c r="P1981" s="63"/>
      <c r="Q1981" s="141" t="str">
        <f>IF(Table1[[#This Row],[Posting Date]]&lt;&gt;"",$D$9,"")</f>
        <v/>
      </c>
      <c r="R1981" s="157" t="str">
        <f>IF(Table1[[#This Row],[Posting Date]]&lt;&gt;"",$D$10,"")</f>
        <v/>
      </c>
      <c r="S1981" s="66"/>
      <c r="T1981" s="63"/>
      <c r="U1981" s="67"/>
      <c r="V1981" s="67"/>
      <c r="W1981" s="67" t="str">
        <f t="shared" si="35"/>
        <v/>
      </c>
      <c r="X1981" s="159" t="str">
        <f>IF(E1981="","",(IF(Table1[[#This Row],[Cur]]="USD",Table1[[#This Row],[Cur_Amount Debit]],Table1[[#This Row],[Cur_Amount Debit]]/Table1[[#This Row],[Exchange Rate]])))</f>
        <v/>
      </c>
      <c r="Y1981" s="159" t="str">
        <f>IF(E1981="","",(IF(Table1[[#This Row],[Cur]]="USD",Table1[[#This Row],[Cur_Amount Credit]],Table1[[#This Row],[Cur_Amount Credit]]/ExchangeRate)))</f>
        <v/>
      </c>
      <c r="Z1981" s="201" t="str">
        <f>IF(E1981="","",(Table1[[#This Row],[Debit USD]]-Table1[[#This Row],[Credit USD]]))</f>
        <v/>
      </c>
      <c r="AA1981" s="226"/>
      <c r="AB1981" s="255"/>
      <c r="AC1981" s="1"/>
      <c r="AD1981" s="15"/>
      <c r="AE1981" s="15" t="str">
        <f>IF(AND(OR(Table1[[#This Row],[Account]]="15030",Table1[[#This Row],[Account]]="15035",Table1[[#This Row],[Account]]="20150"),Table1[[#This Row],[Vendor ID]]=""),1,"")</f>
        <v/>
      </c>
      <c r="AF1981" s="15"/>
      <c r="AG1981" s="15"/>
      <c r="AH1981" s="15"/>
      <c r="AI1981" s="46" t="str">
        <f>IF(Table1[[#This Row],[Posting Date]]&lt;&gt;"","GJ-"&amp;CountryID,"")</f>
        <v/>
      </c>
      <c r="AJ1981" s="59" t="str">
        <f>IF(Table1[[#This Row],[Posting Date]]&lt;&gt;"",Table1[[#This Row],[Posting Date]],"")</f>
        <v/>
      </c>
      <c r="AK1981" s="46"/>
      <c r="AL1981" s="46" t="str">
        <f>IF(Table1[[#This Row],[Description]]&lt;&gt;"",Table1[[#This Row],[Description]],"")</f>
        <v/>
      </c>
      <c r="AM1981" s="46" t="str">
        <f>IF(Table1[[#This Row],[Posting Date]]&lt;&gt;"",Table1[[#This Row],[Reference Number]],"")</f>
        <v/>
      </c>
      <c r="AN1981" s="46" t="str">
        <f>TRIM(Table1[[#This Row],[Line '#]])</f>
        <v/>
      </c>
      <c r="AO1981" s="46" t="str">
        <f>TRIM(Table1[[#This Row],[Account]])</f>
        <v/>
      </c>
      <c r="AP1981" s="46" t="str">
        <f>IF(Table1[[#This Row],[Posting Date]]&lt;&gt;"",$D$5,"")</f>
        <v/>
      </c>
      <c r="AQ1981" s="46" t="str">
        <f>TRIM(Table1[[#This Row],[Departments-Prgrams]])</f>
        <v/>
      </c>
      <c r="AR1981" s="46" t="str">
        <f>TRIM(Table1[[#This Row],[Grant]])</f>
        <v/>
      </c>
      <c r="AS1981" s="46" t="str">
        <f>TRIM(Table1[[#This Row],[Staff ID]])</f>
        <v/>
      </c>
      <c r="AT1981" s="46" t="str">
        <f>IF(TRIM(Table1[[#This Row],[Budget Code]])=0,"",TRIM(Table1[[#This Row],[Budget Code]]))</f>
        <v/>
      </c>
      <c r="AU1981" s="46" t="str">
        <f>IF(Table1[[#This Row],[Line Description]]&lt;&gt;"",Table1[[#This Row],[Line Description]],"")</f>
        <v/>
      </c>
      <c r="AV1981" s="46" t="str">
        <f>IF(Table1[[#This Row],[Cur_Amount Debit]]&gt;0,ROUND(Table1[[#This Row],[Cur_Amount Debit]],2),"")</f>
        <v/>
      </c>
      <c r="AW1981" s="46" t="str">
        <f>IF(Table1[[#This Row],[Cur_Amount Credit]]&gt;0,ROUND(Table1[[#This Row],[Cur_Amount Credit]],2),"")</f>
        <v/>
      </c>
      <c r="AX1981" s="46" t="str">
        <f>LEFT(Table1[[#This Row],[Cur]],3)</f>
        <v/>
      </c>
      <c r="AY1981" s="59"/>
      <c r="AZ1981" s="46"/>
      <c r="BA1981" s="46" t="str">
        <f>IF(Table1[[#This Row],[Cur]]&lt;&gt;"",IF(Table1[[#This Row],[Cur]]="USD","",ExchangeRate),"")</f>
        <v/>
      </c>
      <c r="BB1981" s="46" t="str">
        <f>IF(Table1[[#This Row],[Grant]]&lt;&gt;"",VLOOKUP(Table1[[#This Row],[Grant]],Grants!B:D,3),"")</f>
        <v/>
      </c>
      <c r="BC1981" s="46" t="str">
        <f>TRIM(Table1[[#This Row],[Vendor ID]])</f>
        <v/>
      </c>
      <c r="BD1981">
        <f>IF(Table1[[#This Row],[Reference Number]]=Q1980,BD1980,BD1980+1)</f>
        <v>0</v>
      </c>
    </row>
    <row r="1982" spans="1:56" ht="11.25" customHeight="1" x14ac:dyDescent="0.25">
      <c r="A1982" s="1"/>
      <c r="B1982" s="88" t="str">
        <f>IF(Table1[[#This Row],[Posting Date]]&lt;&gt;"",IF(Table1[[#This Row],[Reference Number]]=Q1981,B1981+1,1),"")</f>
        <v/>
      </c>
      <c r="C1982" s="61"/>
      <c r="D1982" s="61"/>
      <c r="E1982" s="138"/>
      <c r="F1982" s="141" t="str">
        <f>IFERROR(IF(VLOOKUP(Table1[[#This Row],[Budget Code Description]],Dimentions!$X$6:$AC$139,2,FALSE)="","",VLOOKUP(Table1[[#This Row],[Budget Code Description]],Dimentions!$X$6:$AC$139,2,FALSE)),"")</f>
        <v/>
      </c>
      <c r="G1982" s="141"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1" t="str">
        <f>IFERROR(VLOOKUP(Table1[[#This Row],[Budget Code Description]],Table6[#All],8,FALSE),"")</f>
        <v/>
      </c>
      <c r="L1982" s="63"/>
      <c r="M1982" s="65" t="str">
        <f>IFERROR(VLOOKUP(Table1[[#This Row],[Staff ID]],Table2[],2,FALSE),"")</f>
        <v/>
      </c>
      <c r="N1982" s="209" t="str">
        <f>IFERROR(IF(VLOOKUP(Table1[[#This Row],[Budget Code Description]],Dimentions!$X$6:$AC$134,4,FALSE)="","",VLOOKUP(Table1[[#This Row],[Budget Code Description]],Dimentions!$X$6:$AC$134,4,FALSE)),"")</f>
        <v/>
      </c>
      <c r="O1982" s="65" t="str">
        <f>IFERROR(VLOOKUP(Table1[[#This Row],[Vendor ID]],Table549[],2,FALSE),"")</f>
        <v/>
      </c>
      <c r="P1982" s="63"/>
      <c r="Q1982" s="141" t="str">
        <f>IF(Table1[[#This Row],[Posting Date]]&lt;&gt;"",$D$9,"")</f>
        <v/>
      </c>
      <c r="R1982" s="157" t="str">
        <f>IF(Table1[[#This Row],[Posting Date]]&lt;&gt;"",$D$10,"")</f>
        <v/>
      </c>
      <c r="S1982" s="66"/>
      <c r="T1982" s="63"/>
      <c r="U1982" s="67"/>
      <c r="V1982" s="67"/>
      <c r="W1982" s="67" t="str">
        <f t="shared" si="35"/>
        <v/>
      </c>
      <c r="X1982" s="159" t="str">
        <f>IF(E1982="","",(IF(Table1[[#This Row],[Cur]]="USD",Table1[[#This Row],[Cur_Amount Debit]],Table1[[#This Row],[Cur_Amount Debit]]/Table1[[#This Row],[Exchange Rate]])))</f>
        <v/>
      </c>
      <c r="Y1982" s="159" t="str">
        <f>IF(E1982="","",(IF(Table1[[#This Row],[Cur]]="USD",Table1[[#This Row],[Cur_Amount Credit]],Table1[[#This Row],[Cur_Amount Credit]]/ExchangeRate)))</f>
        <v/>
      </c>
      <c r="Z1982" s="201" t="str">
        <f>IF(E1982="","",(Table1[[#This Row],[Debit USD]]-Table1[[#This Row],[Credit USD]]))</f>
        <v/>
      </c>
      <c r="AA1982" s="226"/>
      <c r="AB1982" s="255"/>
      <c r="AC1982" s="1"/>
      <c r="AD1982" s="15"/>
      <c r="AE1982" s="15" t="str">
        <f>IF(AND(OR(Table1[[#This Row],[Account]]="15030",Table1[[#This Row],[Account]]="15035",Table1[[#This Row],[Account]]="20150"),Table1[[#This Row],[Vendor ID]]=""),1,"")</f>
        <v/>
      </c>
      <c r="AF1982" s="15"/>
      <c r="AG1982" s="15"/>
      <c r="AH1982" s="15"/>
      <c r="AI1982" s="46" t="str">
        <f>IF(Table1[[#This Row],[Posting Date]]&lt;&gt;"","GJ-"&amp;CountryID,"")</f>
        <v/>
      </c>
      <c r="AJ1982" s="59" t="str">
        <f>IF(Table1[[#This Row],[Posting Date]]&lt;&gt;"",Table1[[#This Row],[Posting Date]],"")</f>
        <v/>
      </c>
      <c r="AK1982" s="46"/>
      <c r="AL1982" s="46" t="str">
        <f>IF(Table1[[#This Row],[Description]]&lt;&gt;"",Table1[[#This Row],[Description]],"")</f>
        <v/>
      </c>
      <c r="AM1982" s="46" t="str">
        <f>IF(Table1[[#This Row],[Posting Date]]&lt;&gt;"",Table1[[#This Row],[Reference Number]],"")</f>
        <v/>
      </c>
      <c r="AN1982" s="46" t="str">
        <f>TRIM(Table1[[#This Row],[Line '#]])</f>
        <v/>
      </c>
      <c r="AO1982" s="46" t="str">
        <f>TRIM(Table1[[#This Row],[Account]])</f>
        <v/>
      </c>
      <c r="AP1982" s="46" t="str">
        <f>IF(Table1[[#This Row],[Posting Date]]&lt;&gt;"",$D$5,"")</f>
        <v/>
      </c>
      <c r="AQ1982" s="46" t="str">
        <f>TRIM(Table1[[#This Row],[Departments-Prgrams]])</f>
        <v/>
      </c>
      <c r="AR1982" s="46" t="str">
        <f>TRIM(Table1[[#This Row],[Grant]])</f>
        <v/>
      </c>
      <c r="AS1982" s="46" t="str">
        <f>TRIM(Table1[[#This Row],[Staff ID]])</f>
        <v/>
      </c>
      <c r="AT1982" s="46" t="str">
        <f>IF(TRIM(Table1[[#This Row],[Budget Code]])=0,"",TRIM(Table1[[#This Row],[Budget Code]]))</f>
        <v/>
      </c>
      <c r="AU1982" s="46" t="str">
        <f>IF(Table1[[#This Row],[Line Description]]&lt;&gt;"",Table1[[#This Row],[Line Description]],"")</f>
        <v/>
      </c>
      <c r="AV1982" s="46" t="str">
        <f>IF(Table1[[#This Row],[Cur_Amount Debit]]&gt;0,ROUND(Table1[[#This Row],[Cur_Amount Debit]],2),"")</f>
        <v/>
      </c>
      <c r="AW1982" s="46" t="str">
        <f>IF(Table1[[#This Row],[Cur_Amount Credit]]&gt;0,ROUND(Table1[[#This Row],[Cur_Amount Credit]],2),"")</f>
        <v/>
      </c>
      <c r="AX1982" s="46" t="str">
        <f>LEFT(Table1[[#This Row],[Cur]],3)</f>
        <v/>
      </c>
      <c r="AY1982" s="59"/>
      <c r="AZ1982" s="46"/>
      <c r="BA1982" s="46" t="str">
        <f>IF(Table1[[#This Row],[Cur]]&lt;&gt;"",IF(Table1[[#This Row],[Cur]]="USD","",ExchangeRate),"")</f>
        <v/>
      </c>
      <c r="BB1982" s="46" t="str">
        <f>IF(Table1[[#This Row],[Grant]]&lt;&gt;"",VLOOKUP(Table1[[#This Row],[Grant]],Grants!B:D,3),"")</f>
        <v/>
      </c>
      <c r="BC1982" s="46" t="str">
        <f>TRIM(Table1[[#This Row],[Vendor ID]])</f>
        <v/>
      </c>
      <c r="BD1982">
        <f>IF(Table1[[#This Row],[Reference Number]]=Q1981,BD1981,BD1981+1)</f>
        <v>0</v>
      </c>
    </row>
    <row r="1983" spans="1:56" ht="11.25" customHeight="1" x14ac:dyDescent="0.25">
      <c r="A1983" s="1"/>
      <c r="B1983" s="88" t="str">
        <f>IF(Table1[[#This Row],[Posting Date]]&lt;&gt;"",IF(Table1[[#This Row],[Reference Number]]=Q1982,B1982+1,1),"")</f>
        <v/>
      </c>
      <c r="C1983" s="61"/>
      <c r="D1983" s="61"/>
      <c r="E1983" s="138"/>
      <c r="F1983" s="141" t="str">
        <f>IFERROR(IF(VLOOKUP(Table1[[#This Row],[Budget Code Description]],Dimentions!$X$6:$AC$139,2,FALSE)="","",VLOOKUP(Table1[[#This Row],[Budget Code Description]],Dimentions!$X$6:$AC$139,2,FALSE)),"")</f>
        <v/>
      </c>
      <c r="G1983" s="141"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1" t="str">
        <f>IFERROR(VLOOKUP(Table1[[#This Row],[Budget Code Description]],Table6[#All],8,FALSE),"")</f>
        <v/>
      </c>
      <c r="L1983" s="63"/>
      <c r="M1983" s="65" t="str">
        <f>IFERROR(VLOOKUP(Table1[[#This Row],[Staff ID]],Table2[],2,FALSE),"")</f>
        <v/>
      </c>
      <c r="N1983" s="209" t="str">
        <f>IFERROR(IF(VLOOKUP(Table1[[#This Row],[Budget Code Description]],Dimentions!$X$6:$AC$134,4,FALSE)="","",VLOOKUP(Table1[[#This Row],[Budget Code Description]],Dimentions!$X$6:$AC$134,4,FALSE)),"")</f>
        <v/>
      </c>
      <c r="O1983" s="65" t="str">
        <f>IFERROR(VLOOKUP(Table1[[#This Row],[Vendor ID]],Table549[],2,FALSE),"")</f>
        <v/>
      </c>
      <c r="P1983" s="63"/>
      <c r="Q1983" s="141" t="str">
        <f>IF(Table1[[#This Row],[Posting Date]]&lt;&gt;"",$D$9,"")</f>
        <v/>
      </c>
      <c r="R1983" s="157" t="str">
        <f>IF(Table1[[#This Row],[Posting Date]]&lt;&gt;"",$D$10,"")</f>
        <v/>
      </c>
      <c r="S1983" s="66"/>
      <c r="T1983" s="63"/>
      <c r="U1983" s="67"/>
      <c r="V1983" s="67"/>
      <c r="W1983" s="67" t="str">
        <f t="shared" si="35"/>
        <v/>
      </c>
      <c r="X1983" s="159" t="str">
        <f>IF(E1983="","",(IF(Table1[[#This Row],[Cur]]="USD",Table1[[#This Row],[Cur_Amount Debit]],Table1[[#This Row],[Cur_Amount Debit]]/Table1[[#This Row],[Exchange Rate]])))</f>
        <v/>
      </c>
      <c r="Y1983" s="159" t="str">
        <f>IF(E1983="","",(IF(Table1[[#This Row],[Cur]]="USD",Table1[[#This Row],[Cur_Amount Credit]],Table1[[#This Row],[Cur_Amount Credit]]/ExchangeRate)))</f>
        <v/>
      </c>
      <c r="Z1983" s="201" t="str">
        <f>IF(E1983="","",(Table1[[#This Row],[Debit USD]]-Table1[[#This Row],[Credit USD]]))</f>
        <v/>
      </c>
      <c r="AA1983" s="226"/>
      <c r="AB1983" s="255"/>
      <c r="AC1983" s="1"/>
      <c r="AD1983" s="15"/>
      <c r="AE1983" s="15" t="str">
        <f>IF(AND(OR(Table1[[#This Row],[Account]]="15030",Table1[[#This Row],[Account]]="15035",Table1[[#This Row],[Account]]="20150"),Table1[[#This Row],[Vendor ID]]=""),1,"")</f>
        <v/>
      </c>
      <c r="AF1983" s="15"/>
      <c r="AG1983" s="15"/>
      <c r="AH1983" s="15"/>
      <c r="AI1983" s="46" t="str">
        <f>IF(Table1[[#This Row],[Posting Date]]&lt;&gt;"","GJ-"&amp;CountryID,"")</f>
        <v/>
      </c>
      <c r="AJ1983" s="59" t="str">
        <f>IF(Table1[[#This Row],[Posting Date]]&lt;&gt;"",Table1[[#This Row],[Posting Date]],"")</f>
        <v/>
      </c>
      <c r="AK1983" s="46"/>
      <c r="AL1983" s="46" t="str">
        <f>IF(Table1[[#This Row],[Description]]&lt;&gt;"",Table1[[#This Row],[Description]],"")</f>
        <v/>
      </c>
      <c r="AM1983" s="46" t="str">
        <f>IF(Table1[[#This Row],[Posting Date]]&lt;&gt;"",Table1[[#This Row],[Reference Number]],"")</f>
        <v/>
      </c>
      <c r="AN1983" s="46" t="str">
        <f>TRIM(Table1[[#This Row],[Line '#]])</f>
        <v/>
      </c>
      <c r="AO1983" s="46" t="str">
        <f>TRIM(Table1[[#This Row],[Account]])</f>
        <v/>
      </c>
      <c r="AP1983" s="46" t="str">
        <f>IF(Table1[[#This Row],[Posting Date]]&lt;&gt;"",$D$5,"")</f>
        <v/>
      </c>
      <c r="AQ1983" s="46" t="str">
        <f>TRIM(Table1[[#This Row],[Departments-Prgrams]])</f>
        <v/>
      </c>
      <c r="AR1983" s="46" t="str">
        <f>TRIM(Table1[[#This Row],[Grant]])</f>
        <v/>
      </c>
      <c r="AS1983" s="46" t="str">
        <f>TRIM(Table1[[#This Row],[Staff ID]])</f>
        <v/>
      </c>
      <c r="AT1983" s="46" t="str">
        <f>IF(TRIM(Table1[[#This Row],[Budget Code]])=0,"",TRIM(Table1[[#This Row],[Budget Code]]))</f>
        <v/>
      </c>
      <c r="AU1983" s="46" t="str">
        <f>IF(Table1[[#This Row],[Line Description]]&lt;&gt;"",Table1[[#This Row],[Line Description]],"")</f>
        <v/>
      </c>
      <c r="AV1983" s="46" t="str">
        <f>IF(Table1[[#This Row],[Cur_Amount Debit]]&gt;0,ROUND(Table1[[#This Row],[Cur_Amount Debit]],2),"")</f>
        <v/>
      </c>
      <c r="AW1983" s="46" t="str">
        <f>IF(Table1[[#This Row],[Cur_Amount Credit]]&gt;0,ROUND(Table1[[#This Row],[Cur_Amount Credit]],2),"")</f>
        <v/>
      </c>
      <c r="AX1983" s="46" t="str">
        <f>LEFT(Table1[[#This Row],[Cur]],3)</f>
        <v/>
      </c>
      <c r="AY1983" s="59"/>
      <c r="AZ1983" s="46"/>
      <c r="BA1983" s="46" t="str">
        <f>IF(Table1[[#This Row],[Cur]]&lt;&gt;"",IF(Table1[[#This Row],[Cur]]="USD","",ExchangeRate),"")</f>
        <v/>
      </c>
      <c r="BB1983" s="46" t="str">
        <f>IF(Table1[[#This Row],[Grant]]&lt;&gt;"",VLOOKUP(Table1[[#This Row],[Grant]],Grants!B:D,3),"")</f>
        <v/>
      </c>
      <c r="BC1983" s="46" t="str">
        <f>TRIM(Table1[[#This Row],[Vendor ID]])</f>
        <v/>
      </c>
      <c r="BD1983">
        <f>IF(Table1[[#This Row],[Reference Number]]=Q1982,BD1982,BD1982+1)</f>
        <v>0</v>
      </c>
    </row>
    <row r="1984" spans="1:56" ht="11.25" customHeight="1" x14ac:dyDescent="0.25">
      <c r="A1984" s="1"/>
      <c r="B1984" s="88" t="str">
        <f>IF(Table1[[#This Row],[Posting Date]]&lt;&gt;"",IF(Table1[[#This Row],[Reference Number]]=Q1983,B1983+1,1),"")</f>
        <v/>
      </c>
      <c r="C1984" s="61"/>
      <c r="D1984" s="61"/>
      <c r="E1984" s="138"/>
      <c r="F1984" s="141" t="str">
        <f>IFERROR(IF(VLOOKUP(Table1[[#This Row],[Budget Code Description]],Dimentions!$X$6:$AC$139,2,FALSE)="","",VLOOKUP(Table1[[#This Row],[Budget Code Description]],Dimentions!$X$6:$AC$139,2,FALSE)),"")</f>
        <v/>
      </c>
      <c r="G1984" s="141"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1" t="str">
        <f>IFERROR(VLOOKUP(Table1[[#This Row],[Budget Code Description]],Table6[#All],8,FALSE),"")</f>
        <v/>
      </c>
      <c r="L1984" s="63"/>
      <c r="M1984" s="65" t="str">
        <f>IFERROR(VLOOKUP(Table1[[#This Row],[Staff ID]],Table2[],2,FALSE),"")</f>
        <v/>
      </c>
      <c r="N1984" s="209" t="str">
        <f>IFERROR(IF(VLOOKUP(Table1[[#This Row],[Budget Code Description]],Dimentions!$X$6:$AC$134,4,FALSE)="","",VLOOKUP(Table1[[#This Row],[Budget Code Description]],Dimentions!$X$6:$AC$134,4,FALSE)),"")</f>
        <v/>
      </c>
      <c r="O1984" s="65" t="str">
        <f>IFERROR(VLOOKUP(Table1[[#This Row],[Vendor ID]],Table549[],2,FALSE),"")</f>
        <v/>
      </c>
      <c r="P1984" s="63"/>
      <c r="Q1984" s="141" t="str">
        <f>IF(Table1[[#This Row],[Posting Date]]&lt;&gt;"",$D$9,"")</f>
        <v/>
      </c>
      <c r="R1984" s="157" t="str">
        <f>IF(Table1[[#This Row],[Posting Date]]&lt;&gt;"",$D$10,"")</f>
        <v/>
      </c>
      <c r="S1984" s="66"/>
      <c r="T1984" s="63"/>
      <c r="U1984" s="67"/>
      <c r="V1984" s="67"/>
      <c r="W1984" s="67" t="str">
        <f t="shared" si="35"/>
        <v/>
      </c>
      <c r="X1984" s="159" t="str">
        <f>IF(E1984="","",(IF(Table1[[#This Row],[Cur]]="USD",Table1[[#This Row],[Cur_Amount Debit]],Table1[[#This Row],[Cur_Amount Debit]]/Table1[[#This Row],[Exchange Rate]])))</f>
        <v/>
      </c>
      <c r="Y1984" s="159" t="str">
        <f>IF(E1984="","",(IF(Table1[[#This Row],[Cur]]="USD",Table1[[#This Row],[Cur_Amount Credit]],Table1[[#This Row],[Cur_Amount Credit]]/ExchangeRate)))</f>
        <v/>
      </c>
      <c r="Z1984" s="201" t="str">
        <f>IF(E1984="","",(Table1[[#This Row],[Debit USD]]-Table1[[#This Row],[Credit USD]]))</f>
        <v/>
      </c>
      <c r="AA1984" s="226"/>
      <c r="AB1984" s="255"/>
      <c r="AC1984" s="1"/>
      <c r="AD1984" s="15"/>
      <c r="AE1984" s="15" t="str">
        <f>IF(AND(OR(Table1[[#This Row],[Account]]="15030",Table1[[#This Row],[Account]]="15035",Table1[[#This Row],[Account]]="20150"),Table1[[#This Row],[Vendor ID]]=""),1,"")</f>
        <v/>
      </c>
      <c r="AF1984" s="15"/>
      <c r="AG1984" s="15"/>
      <c r="AH1984" s="15"/>
      <c r="AI1984" s="46" t="str">
        <f>IF(Table1[[#This Row],[Posting Date]]&lt;&gt;"","GJ-"&amp;CountryID,"")</f>
        <v/>
      </c>
      <c r="AJ1984" s="59" t="str">
        <f>IF(Table1[[#This Row],[Posting Date]]&lt;&gt;"",Table1[[#This Row],[Posting Date]],"")</f>
        <v/>
      </c>
      <c r="AK1984" s="46"/>
      <c r="AL1984" s="46" t="str">
        <f>IF(Table1[[#This Row],[Description]]&lt;&gt;"",Table1[[#This Row],[Description]],"")</f>
        <v/>
      </c>
      <c r="AM1984" s="46" t="str">
        <f>IF(Table1[[#This Row],[Posting Date]]&lt;&gt;"",Table1[[#This Row],[Reference Number]],"")</f>
        <v/>
      </c>
      <c r="AN1984" s="46" t="str">
        <f>TRIM(Table1[[#This Row],[Line '#]])</f>
        <v/>
      </c>
      <c r="AO1984" s="46" t="str">
        <f>TRIM(Table1[[#This Row],[Account]])</f>
        <v/>
      </c>
      <c r="AP1984" s="46" t="str">
        <f>IF(Table1[[#This Row],[Posting Date]]&lt;&gt;"",$D$5,"")</f>
        <v/>
      </c>
      <c r="AQ1984" s="46" t="str">
        <f>TRIM(Table1[[#This Row],[Departments-Prgrams]])</f>
        <v/>
      </c>
      <c r="AR1984" s="46" t="str">
        <f>TRIM(Table1[[#This Row],[Grant]])</f>
        <v/>
      </c>
      <c r="AS1984" s="46" t="str">
        <f>TRIM(Table1[[#This Row],[Staff ID]])</f>
        <v/>
      </c>
      <c r="AT1984" s="46" t="str">
        <f>IF(TRIM(Table1[[#This Row],[Budget Code]])=0,"",TRIM(Table1[[#This Row],[Budget Code]]))</f>
        <v/>
      </c>
      <c r="AU1984" s="46" t="str">
        <f>IF(Table1[[#This Row],[Line Description]]&lt;&gt;"",Table1[[#This Row],[Line Description]],"")</f>
        <v/>
      </c>
      <c r="AV1984" s="46" t="str">
        <f>IF(Table1[[#This Row],[Cur_Amount Debit]]&gt;0,ROUND(Table1[[#This Row],[Cur_Amount Debit]],2),"")</f>
        <v/>
      </c>
      <c r="AW1984" s="46" t="str">
        <f>IF(Table1[[#This Row],[Cur_Amount Credit]]&gt;0,ROUND(Table1[[#This Row],[Cur_Amount Credit]],2),"")</f>
        <v/>
      </c>
      <c r="AX1984" s="46" t="str">
        <f>LEFT(Table1[[#This Row],[Cur]],3)</f>
        <v/>
      </c>
      <c r="AY1984" s="59"/>
      <c r="AZ1984" s="46"/>
      <c r="BA1984" s="46" t="str">
        <f>IF(Table1[[#This Row],[Cur]]&lt;&gt;"",IF(Table1[[#This Row],[Cur]]="USD","",ExchangeRate),"")</f>
        <v/>
      </c>
      <c r="BB1984" s="46" t="str">
        <f>IF(Table1[[#This Row],[Grant]]&lt;&gt;"",VLOOKUP(Table1[[#This Row],[Grant]],Grants!B:D,3),"")</f>
        <v/>
      </c>
      <c r="BC1984" s="46" t="str">
        <f>TRIM(Table1[[#This Row],[Vendor ID]])</f>
        <v/>
      </c>
      <c r="BD1984">
        <f>IF(Table1[[#This Row],[Reference Number]]=Q1983,BD1983,BD1983+1)</f>
        <v>0</v>
      </c>
    </row>
    <row r="1985" spans="1:56" ht="11.25" customHeight="1" x14ac:dyDescent="0.25">
      <c r="A1985" s="1"/>
      <c r="B1985" s="88" t="str">
        <f>IF(Table1[[#This Row],[Posting Date]]&lt;&gt;"",IF(Table1[[#This Row],[Reference Number]]=Q1984,B1984+1,1),"")</f>
        <v/>
      </c>
      <c r="C1985" s="61"/>
      <c r="D1985" s="61"/>
      <c r="E1985" s="138"/>
      <c r="F1985" s="141" t="str">
        <f>IFERROR(IF(VLOOKUP(Table1[[#This Row],[Budget Code Description]],Dimentions!$X$6:$AC$139,2,FALSE)="","",VLOOKUP(Table1[[#This Row],[Budget Code Description]],Dimentions!$X$6:$AC$139,2,FALSE)),"")</f>
        <v/>
      </c>
      <c r="G1985" s="141"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1" t="str">
        <f>IFERROR(VLOOKUP(Table1[[#This Row],[Budget Code Description]],Table6[#All],8,FALSE),"")</f>
        <v/>
      </c>
      <c r="L1985" s="63"/>
      <c r="M1985" s="65" t="str">
        <f>IFERROR(VLOOKUP(Table1[[#This Row],[Staff ID]],Table2[],2,FALSE),"")</f>
        <v/>
      </c>
      <c r="N1985" s="209" t="str">
        <f>IFERROR(IF(VLOOKUP(Table1[[#This Row],[Budget Code Description]],Dimentions!$X$6:$AC$134,4,FALSE)="","",VLOOKUP(Table1[[#This Row],[Budget Code Description]],Dimentions!$X$6:$AC$134,4,FALSE)),"")</f>
        <v/>
      </c>
      <c r="O1985" s="65" t="str">
        <f>IFERROR(VLOOKUP(Table1[[#This Row],[Vendor ID]],Table549[],2,FALSE),"")</f>
        <v/>
      </c>
      <c r="P1985" s="63"/>
      <c r="Q1985" s="141" t="str">
        <f>IF(Table1[[#This Row],[Posting Date]]&lt;&gt;"",$D$9,"")</f>
        <v/>
      </c>
      <c r="R1985" s="157" t="str">
        <f>IF(Table1[[#This Row],[Posting Date]]&lt;&gt;"",$D$10,"")</f>
        <v/>
      </c>
      <c r="S1985" s="66"/>
      <c r="T1985" s="63"/>
      <c r="U1985" s="67"/>
      <c r="V1985" s="67"/>
      <c r="W1985" s="67" t="str">
        <f t="shared" si="35"/>
        <v/>
      </c>
      <c r="X1985" s="159" t="str">
        <f>IF(E1985="","",(IF(Table1[[#This Row],[Cur]]="USD",Table1[[#This Row],[Cur_Amount Debit]],Table1[[#This Row],[Cur_Amount Debit]]/Table1[[#This Row],[Exchange Rate]])))</f>
        <v/>
      </c>
      <c r="Y1985" s="159" t="str">
        <f>IF(E1985="","",(IF(Table1[[#This Row],[Cur]]="USD",Table1[[#This Row],[Cur_Amount Credit]],Table1[[#This Row],[Cur_Amount Credit]]/ExchangeRate)))</f>
        <v/>
      </c>
      <c r="Z1985" s="201" t="str">
        <f>IF(E1985="","",(Table1[[#This Row],[Debit USD]]-Table1[[#This Row],[Credit USD]]))</f>
        <v/>
      </c>
      <c r="AA1985" s="226"/>
      <c r="AB1985" s="255"/>
      <c r="AC1985" s="1"/>
      <c r="AD1985" s="15"/>
      <c r="AE1985" s="15" t="str">
        <f>IF(AND(OR(Table1[[#This Row],[Account]]="15030",Table1[[#This Row],[Account]]="15035",Table1[[#This Row],[Account]]="20150"),Table1[[#This Row],[Vendor ID]]=""),1,"")</f>
        <v/>
      </c>
      <c r="AF1985" s="15"/>
      <c r="AG1985" s="15"/>
      <c r="AH1985" s="15"/>
      <c r="AI1985" s="46" t="str">
        <f>IF(Table1[[#This Row],[Posting Date]]&lt;&gt;"","GJ-"&amp;CountryID,"")</f>
        <v/>
      </c>
      <c r="AJ1985" s="59" t="str">
        <f>IF(Table1[[#This Row],[Posting Date]]&lt;&gt;"",Table1[[#This Row],[Posting Date]],"")</f>
        <v/>
      </c>
      <c r="AK1985" s="46"/>
      <c r="AL1985" s="46" t="str">
        <f>IF(Table1[[#This Row],[Description]]&lt;&gt;"",Table1[[#This Row],[Description]],"")</f>
        <v/>
      </c>
      <c r="AM1985" s="46" t="str">
        <f>IF(Table1[[#This Row],[Posting Date]]&lt;&gt;"",Table1[[#This Row],[Reference Number]],"")</f>
        <v/>
      </c>
      <c r="AN1985" s="46" t="str">
        <f>TRIM(Table1[[#This Row],[Line '#]])</f>
        <v/>
      </c>
      <c r="AO1985" s="46" t="str">
        <f>TRIM(Table1[[#This Row],[Account]])</f>
        <v/>
      </c>
      <c r="AP1985" s="46" t="str">
        <f>IF(Table1[[#This Row],[Posting Date]]&lt;&gt;"",$D$5,"")</f>
        <v/>
      </c>
      <c r="AQ1985" s="46" t="str">
        <f>TRIM(Table1[[#This Row],[Departments-Prgrams]])</f>
        <v/>
      </c>
      <c r="AR1985" s="46" t="str">
        <f>TRIM(Table1[[#This Row],[Grant]])</f>
        <v/>
      </c>
      <c r="AS1985" s="46" t="str">
        <f>TRIM(Table1[[#This Row],[Staff ID]])</f>
        <v/>
      </c>
      <c r="AT1985" s="46" t="str">
        <f>IF(TRIM(Table1[[#This Row],[Budget Code]])=0,"",TRIM(Table1[[#This Row],[Budget Code]]))</f>
        <v/>
      </c>
      <c r="AU1985" s="46" t="str">
        <f>IF(Table1[[#This Row],[Line Description]]&lt;&gt;"",Table1[[#This Row],[Line Description]],"")</f>
        <v/>
      </c>
      <c r="AV1985" s="46" t="str">
        <f>IF(Table1[[#This Row],[Cur_Amount Debit]]&gt;0,ROUND(Table1[[#This Row],[Cur_Amount Debit]],2),"")</f>
        <v/>
      </c>
      <c r="AW1985" s="46" t="str">
        <f>IF(Table1[[#This Row],[Cur_Amount Credit]]&gt;0,ROUND(Table1[[#This Row],[Cur_Amount Credit]],2),"")</f>
        <v/>
      </c>
      <c r="AX1985" s="46" t="str">
        <f>LEFT(Table1[[#This Row],[Cur]],3)</f>
        <v/>
      </c>
      <c r="AY1985" s="59"/>
      <c r="AZ1985" s="46"/>
      <c r="BA1985" s="46" t="str">
        <f>IF(Table1[[#This Row],[Cur]]&lt;&gt;"",IF(Table1[[#This Row],[Cur]]="USD","",ExchangeRate),"")</f>
        <v/>
      </c>
      <c r="BB1985" s="46" t="str">
        <f>IF(Table1[[#This Row],[Grant]]&lt;&gt;"",VLOOKUP(Table1[[#This Row],[Grant]],Grants!B:D,3),"")</f>
        <v/>
      </c>
      <c r="BC1985" s="46" t="str">
        <f>TRIM(Table1[[#This Row],[Vendor ID]])</f>
        <v/>
      </c>
      <c r="BD1985">
        <f>IF(Table1[[#This Row],[Reference Number]]=Q1984,BD1984,BD1984+1)</f>
        <v>0</v>
      </c>
    </row>
    <row r="1986" spans="1:56" ht="11.25" customHeight="1" x14ac:dyDescent="0.25">
      <c r="A1986" s="1"/>
      <c r="B1986" s="88" t="str">
        <f>IF(Table1[[#This Row],[Posting Date]]&lt;&gt;"",IF(Table1[[#This Row],[Reference Number]]=Q1985,B1985+1,1),"")</f>
        <v/>
      </c>
      <c r="C1986" s="61"/>
      <c r="D1986" s="61"/>
      <c r="E1986" s="138"/>
      <c r="F1986" s="141" t="str">
        <f>IFERROR(IF(VLOOKUP(Table1[[#This Row],[Budget Code Description]],Dimentions!$X$6:$AC$139,2,FALSE)="","",VLOOKUP(Table1[[#This Row],[Budget Code Description]],Dimentions!$X$6:$AC$139,2,FALSE)),"")</f>
        <v/>
      </c>
      <c r="G1986" s="141"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1" t="str">
        <f>IFERROR(VLOOKUP(Table1[[#This Row],[Budget Code Description]],Table6[#All],8,FALSE),"")</f>
        <v/>
      </c>
      <c r="L1986" s="63"/>
      <c r="M1986" s="65" t="str">
        <f>IFERROR(VLOOKUP(Table1[[#This Row],[Staff ID]],Table2[],2,FALSE),"")</f>
        <v/>
      </c>
      <c r="N1986" s="209" t="str">
        <f>IFERROR(IF(VLOOKUP(Table1[[#This Row],[Budget Code Description]],Dimentions!$X$6:$AC$134,4,FALSE)="","",VLOOKUP(Table1[[#This Row],[Budget Code Description]],Dimentions!$X$6:$AC$134,4,FALSE)),"")</f>
        <v/>
      </c>
      <c r="O1986" s="65" t="str">
        <f>IFERROR(VLOOKUP(Table1[[#This Row],[Vendor ID]],Table549[],2,FALSE),"")</f>
        <v/>
      </c>
      <c r="P1986" s="63"/>
      <c r="Q1986" s="141" t="str">
        <f>IF(Table1[[#This Row],[Posting Date]]&lt;&gt;"",$D$9,"")</f>
        <v/>
      </c>
      <c r="R1986" s="157" t="str">
        <f>IF(Table1[[#This Row],[Posting Date]]&lt;&gt;"",$D$10,"")</f>
        <v/>
      </c>
      <c r="S1986" s="66"/>
      <c r="T1986" s="63"/>
      <c r="U1986" s="67"/>
      <c r="V1986" s="67"/>
      <c r="W1986" s="67" t="str">
        <f t="shared" si="35"/>
        <v/>
      </c>
      <c r="X1986" s="159" t="str">
        <f>IF(E1986="","",(IF(Table1[[#This Row],[Cur]]="USD",Table1[[#This Row],[Cur_Amount Debit]],Table1[[#This Row],[Cur_Amount Debit]]/Table1[[#This Row],[Exchange Rate]])))</f>
        <v/>
      </c>
      <c r="Y1986" s="159" t="str">
        <f>IF(E1986="","",(IF(Table1[[#This Row],[Cur]]="USD",Table1[[#This Row],[Cur_Amount Credit]],Table1[[#This Row],[Cur_Amount Credit]]/ExchangeRate)))</f>
        <v/>
      </c>
      <c r="Z1986" s="201" t="str">
        <f>IF(E1986="","",(Table1[[#This Row],[Debit USD]]-Table1[[#This Row],[Credit USD]]))</f>
        <v/>
      </c>
      <c r="AA1986" s="226"/>
      <c r="AB1986" s="255"/>
      <c r="AC1986" s="1"/>
      <c r="AD1986" s="15"/>
      <c r="AE1986" s="15" t="str">
        <f>IF(AND(OR(Table1[[#This Row],[Account]]="15030",Table1[[#This Row],[Account]]="15035",Table1[[#This Row],[Account]]="20150"),Table1[[#This Row],[Vendor ID]]=""),1,"")</f>
        <v/>
      </c>
      <c r="AF1986" s="15"/>
      <c r="AG1986" s="15"/>
      <c r="AH1986" s="15"/>
      <c r="AI1986" s="46" t="str">
        <f>IF(Table1[[#This Row],[Posting Date]]&lt;&gt;"","GJ-"&amp;CountryID,"")</f>
        <v/>
      </c>
      <c r="AJ1986" s="59" t="str">
        <f>IF(Table1[[#This Row],[Posting Date]]&lt;&gt;"",Table1[[#This Row],[Posting Date]],"")</f>
        <v/>
      </c>
      <c r="AK1986" s="46"/>
      <c r="AL1986" s="46" t="str">
        <f>IF(Table1[[#This Row],[Description]]&lt;&gt;"",Table1[[#This Row],[Description]],"")</f>
        <v/>
      </c>
      <c r="AM1986" s="46" t="str">
        <f>IF(Table1[[#This Row],[Posting Date]]&lt;&gt;"",Table1[[#This Row],[Reference Number]],"")</f>
        <v/>
      </c>
      <c r="AN1986" s="46" t="str">
        <f>TRIM(Table1[[#This Row],[Line '#]])</f>
        <v/>
      </c>
      <c r="AO1986" s="46" t="str">
        <f>TRIM(Table1[[#This Row],[Account]])</f>
        <v/>
      </c>
      <c r="AP1986" s="46" t="str">
        <f>IF(Table1[[#This Row],[Posting Date]]&lt;&gt;"",$D$5,"")</f>
        <v/>
      </c>
      <c r="AQ1986" s="46" t="str">
        <f>TRIM(Table1[[#This Row],[Departments-Prgrams]])</f>
        <v/>
      </c>
      <c r="AR1986" s="46" t="str">
        <f>TRIM(Table1[[#This Row],[Grant]])</f>
        <v/>
      </c>
      <c r="AS1986" s="46" t="str">
        <f>TRIM(Table1[[#This Row],[Staff ID]])</f>
        <v/>
      </c>
      <c r="AT1986" s="46" t="str">
        <f>IF(TRIM(Table1[[#This Row],[Budget Code]])=0,"",TRIM(Table1[[#This Row],[Budget Code]]))</f>
        <v/>
      </c>
      <c r="AU1986" s="46" t="str">
        <f>IF(Table1[[#This Row],[Line Description]]&lt;&gt;"",Table1[[#This Row],[Line Description]],"")</f>
        <v/>
      </c>
      <c r="AV1986" s="46" t="str">
        <f>IF(Table1[[#This Row],[Cur_Amount Debit]]&gt;0,ROUND(Table1[[#This Row],[Cur_Amount Debit]],2),"")</f>
        <v/>
      </c>
      <c r="AW1986" s="46" t="str">
        <f>IF(Table1[[#This Row],[Cur_Amount Credit]]&gt;0,ROUND(Table1[[#This Row],[Cur_Amount Credit]],2),"")</f>
        <v/>
      </c>
      <c r="AX1986" s="46" t="str">
        <f>LEFT(Table1[[#This Row],[Cur]],3)</f>
        <v/>
      </c>
      <c r="AY1986" s="59"/>
      <c r="AZ1986" s="46"/>
      <c r="BA1986" s="46" t="str">
        <f>IF(Table1[[#This Row],[Cur]]&lt;&gt;"",IF(Table1[[#This Row],[Cur]]="USD","",ExchangeRate),"")</f>
        <v/>
      </c>
      <c r="BB1986" s="46" t="str">
        <f>IF(Table1[[#This Row],[Grant]]&lt;&gt;"",VLOOKUP(Table1[[#This Row],[Grant]],Grants!B:D,3),"")</f>
        <v/>
      </c>
      <c r="BC1986" s="46" t="str">
        <f>TRIM(Table1[[#This Row],[Vendor ID]])</f>
        <v/>
      </c>
      <c r="BD1986">
        <f>IF(Table1[[#This Row],[Reference Number]]=Q1985,BD1985,BD1985+1)</f>
        <v>0</v>
      </c>
    </row>
    <row r="1987" spans="1:56" ht="11.25" customHeight="1" x14ac:dyDescent="0.25">
      <c r="A1987" s="1"/>
      <c r="B1987" s="88" t="str">
        <f>IF(Table1[[#This Row],[Posting Date]]&lt;&gt;"",IF(Table1[[#This Row],[Reference Number]]=Q1986,B1986+1,1),"")</f>
        <v/>
      </c>
      <c r="C1987" s="61"/>
      <c r="D1987" s="61"/>
      <c r="E1987" s="138"/>
      <c r="F1987" s="141" t="str">
        <f>IFERROR(IF(VLOOKUP(Table1[[#This Row],[Budget Code Description]],Dimentions!$X$6:$AC$139,2,FALSE)="","",VLOOKUP(Table1[[#This Row],[Budget Code Description]],Dimentions!$X$6:$AC$139,2,FALSE)),"")</f>
        <v/>
      </c>
      <c r="G1987" s="141"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1" t="str">
        <f>IFERROR(VLOOKUP(Table1[[#This Row],[Budget Code Description]],Table6[#All],8,FALSE),"")</f>
        <v/>
      </c>
      <c r="L1987" s="63"/>
      <c r="M1987" s="65" t="str">
        <f>IFERROR(VLOOKUP(Table1[[#This Row],[Staff ID]],Table2[],2,FALSE),"")</f>
        <v/>
      </c>
      <c r="N1987" s="209" t="str">
        <f>IFERROR(IF(VLOOKUP(Table1[[#This Row],[Budget Code Description]],Dimentions!$X$6:$AC$134,4,FALSE)="","",VLOOKUP(Table1[[#This Row],[Budget Code Description]],Dimentions!$X$6:$AC$134,4,FALSE)),"")</f>
        <v/>
      </c>
      <c r="O1987" s="65" t="str">
        <f>IFERROR(VLOOKUP(Table1[[#This Row],[Vendor ID]],Table549[],2,FALSE),"")</f>
        <v/>
      </c>
      <c r="P1987" s="63"/>
      <c r="Q1987" s="141" t="str">
        <f>IF(Table1[[#This Row],[Posting Date]]&lt;&gt;"",$D$9,"")</f>
        <v/>
      </c>
      <c r="R1987" s="157" t="str">
        <f>IF(Table1[[#This Row],[Posting Date]]&lt;&gt;"",$D$10,"")</f>
        <v/>
      </c>
      <c r="S1987" s="66"/>
      <c r="T1987" s="63"/>
      <c r="U1987" s="67"/>
      <c r="V1987" s="67"/>
      <c r="W1987" s="67" t="str">
        <f t="shared" si="35"/>
        <v/>
      </c>
      <c r="X1987" s="159" t="str">
        <f>IF(E1987="","",(IF(Table1[[#This Row],[Cur]]="USD",Table1[[#This Row],[Cur_Amount Debit]],Table1[[#This Row],[Cur_Amount Debit]]/Table1[[#This Row],[Exchange Rate]])))</f>
        <v/>
      </c>
      <c r="Y1987" s="159" t="str">
        <f>IF(E1987="","",(IF(Table1[[#This Row],[Cur]]="USD",Table1[[#This Row],[Cur_Amount Credit]],Table1[[#This Row],[Cur_Amount Credit]]/ExchangeRate)))</f>
        <v/>
      </c>
      <c r="Z1987" s="201" t="str">
        <f>IF(E1987="","",(Table1[[#This Row],[Debit USD]]-Table1[[#This Row],[Credit USD]]))</f>
        <v/>
      </c>
      <c r="AA1987" s="226"/>
      <c r="AB1987" s="255"/>
      <c r="AC1987" s="1"/>
      <c r="AD1987" s="15"/>
      <c r="AE1987" s="15" t="str">
        <f>IF(AND(OR(Table1[[#This Row],[Account]]="15030",Table1[[#This Row],[Account]]="15035",Table1[[#This Row],[Account]]="20150"),Table1[[#This Row],[Vendor ID]]=""),1,"")</f>
        <v/>
      </c>
      <c r="AF1987" s="15"/>
      <c r="AG1987" s="15"/>
      <c r="AH1987" s="15"/>
      <c r="AI1987" s="46" t="str">
        <f>IF(Table1[[#This Row],[Posting Date]]&lt;&gt;"","GJ-"&amp;CountryID,"")</f>
        <v/>
      </c>
      <c r="AJ1987" s="59" t="str">
        <f>IF(Table1[[#This Row],[Posting Date]]&lt;&gt;"",Table1[[#This Row],[Posting Date]],"")</f>
        <v/>
      </c>
      <c r="AK1987" s="46"/>
      <c r="AL1987" s="46" t="str">
        <f>IF(Table1[[#This Row],[Description]]&lt;&gt;"",Table1[[#This Row],[Description]],"")</f>
        <v/>
      </c>
      <c r="AM1987" s="46" t="str">
        <f>IF(Table1[[#This Row],[Posting Date]]&lt;&gt;"",Table1[[#This Row],[Reference Number]],"")</f>
        <v/>
      </c>
      <c r="AN1987" s="46" t="str">
        <f>TRIM(Table1[[#This Row],[Line '#]])</f>
        <v/>
      </c>
      <c r="AO1987" s="46" t="str">
        <f>TRIM(Table1[[#This Row],[Account]])</f>
        <v/>
      </c>
      <c r="AP1987" s="46" t="str">
        <f>IF(Table1[[#This Row],[Posting Date]]&lt;&gt;"",$D$5,"")</f>
        <v/>
      </c>
      <c r="AQ1987" s="46" t="str">
        <f>TRIM(Table1[[#This Row],[Departments-Prgrams]])</f>
        <v/>
      </c>
      <c r="AR1987" s="46" t="str">
        <f>TRIM(Table1[[#This Row],[Grant]])</f>
        <v/>
      </c>
      <c r="AS1987" s="46" t="str">
        <f>TRIM(Table1[[#This Row],[Staff ID]])</f>
        <v/>
      </c>
      <c r="AT1987" s="46" t="str">
        <f>IF(TRIM(Table1[[#This Row],[Budget Code]])=0,"",TRIM(Table1[[#This Row],[Budget Code]]))</f>
        <v/>
      </c>
      <c r="AU1987" s="46" t="str">
        <f>IF(Table1[[#This Row],[Line Description]]&lt;&gt;"",Table1[[#This Row],[Line Description]],"")</f>
        <v/>
      </c>
      <c r="AV1987" s="46" t="str">
        <f>IF(Table1[[#This Row],[Cur_Amount Debit]]&gt;0,ROUND(Table1[[#This Row],[Cur_Amount Debit]],2),"")</f>
        <v/>
      </c>
      <c r="AW1987" s="46" t="str">
        <f>IF(Table1[[#This Row],[Cur_Amount Credit]]&gt;0,ROUND(Table1[[#This Row],[Cur_Amount Credit]],2),"")</f>
        <v/>
      </c>
      <c r="AX1987" s="46" t="str">
        <f>LEFT(Table1[[#This Row],[Cur]],3)</f>
        <v/>
      </c>
      <c r="AY1987" s="59"/>
      <c r="AZ1987" s="46"/>
      <c r="BA1987" s="46" t="str">
        <f>IF(Table1[[#This Row],[Cur]]&lt;&gt;"",IF(Table1[[#This Row],[Cur]]="USD","",ExchangeRate),"")</f>
        <v/>
      </c>
      <c r="BB1987" s="46" t="str">
        <f>IF(Table1[[#This Row],[Grant]]&lt;&gt;"",VLOOKUP(Table1[[#This Row],[Grant]],Grants!B:D,3),"")</f>
        <v/>
      </c>
      <c r="BC1987" s="46" t="str">
        <f>TRIM(Table1[[#This Row],[Vendor ID]])</f>
        <v/>
      </c>
      <c r="BD1987">
        <f>IF(Table1[[#This Row],[Reference Number]]=Q1986,BD1986,BD1986+1)</f>
        <v>0</v>
      </c>
    </row>
    <row r="1988" spans="1:56" ht="11.25" customHeight="1" x14ac:dyDescent="0.25">
      <c r="A1988" s="1"/>
      <c r="B1988" s="88" t="str">
        <f>IF(Table1[[#This Row],[Posting Date]]&lt;&gt;"",IF(Table1[[#This Row],[Reference Number]]=Q1987,B1987+1,1),"")</f>
        <v/>
      </c>
      <c r="C1988" s="61"/>
      <c r="D1988" s="61"/>
      <c r="E1988" s="138"/>
      <c r="F1988" s="141" t="str">
        <f>IFERROR(IF(VLOOKUP(Table1[[#This Row],[Budget Code Description]],Dimentions!$X$6:$AC$139,2,FALSE)="","",VLOOKUP(Table1[[#This Row],[Budget Code Description]],Dimentions!$X$6:$AC$139,2,FALSE)),"")</f>
        <v/>
      </c>
      <c r="G1988" s="141"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1" t="str">
        <f>IFERROR(VLOOKUP(Table1[[#This Row],[Budget Code Description]],Table6[#All],8,FALSE),"")</f>
        <v/>
      </c>
      <c r="L1988" s="63"/>
      <c r="M1988" s="65" t="str">
        <f>IFERROR(VLOOKUP(Table1[[#This Row],[Staff ID]],Table2[],2,FALSE),"")</f>
        <v/>
      </c>
      <c r="N1988" s="209" t="str">
        <f>IFERROR(IF(VLOOKUP(Table1[[#This Row],[Budget Code Description]],Dimentions!$X$6:$AC$134,4,FALSE)="","",VLOOKUP(Table1[[#This Row],[Budget Code Description]],Dimentions!$X$6:$AC$134,4,FALSE)),"")</f>
        <v/>
      </c>
      <c r="O1988" s="65" t="str">
        <f>IFERROR(VLOOKUP(Table1[[#This Row],[Vendor ID]],Table549[],2,FALSE),"")</f>
        <v/>
      </c>
      <c r="P1988" s="63"/>
      <c r="Q1988" s="141" t="str">
        <f>IF(Table1[[#This Row],[Posting Date]]&lt;&gt;"",$D$9,"")</f>
        <v/>
      </c>
      <c r="R1988" s="157" t="str">
        <f>IF(Table1[[#This Row],[Posting Date]]&lt;&gt;"",$D$10,"")</f>
        <v/>
      </c>
      <c r="S1988" s="66"/>
      <c r="T1988" s="63"/>
      <c r="U1988" s="67"/>
      <c r="V1988" s="67"/>
      <c r="W1988" s="67" t="str">
        <f t="shared" si="35"/>
        <v/>
      </c>
      <c r="X1988" s="159" t="str">
        <f>IF(E1988="","",(IF(Table1[[#This Row],[Cur]]="USD",Table1[[#This Row],[Cur_Amount Debit]],Table1[[#This Row],[Cur_Amount Debit]]/Table1[[#This Row],[Exchange Rate]])))</f>
        <v/>
      </c>
      <c r="Y1988" s="159" t="str">
        <f>IF(E1988="","",(IF(Table1[[#This Row],[Cur]]="USD",Table1[[#This Row],[Cur_Amount Credit]],Table1[[#This Row],[Cur_Amount Credit]]/ExchangeRate)))</f>
        <v/>
      </c>
      <c r="Z1988" s="201" t="str">
        <f>IF(E1988="","",(Table1[[#This Row],[Debit USD]]-Table1[[#This Row],[Credit USD]]))</f>
        <v/>
      </c>
      <c r="AA1988" s="226"/>
      <c r="AB1988" s="255"/>
      <c r="AC1988" s="1"/>
      <c r="AD1988" s="15"/>
      <c r="AE1988" s="15" t="str">
        <f>IF(AND(OR(Table1[[#This Row],[Account]]="15030",Table1[[#This Row],[Account]]="15035",Table1[[#This Row],[Account]]="20150"),Table1[[#This Row],[Vendor ID]]=""),1,"")</f>
        <v/>
      </c>
      <c r="AF1988" s="15"/>
      <c r="AG1988" s="15"/>
      <c r="AH1988" s="15"/>
      <c r="AI1988" s="46" t="str">
        <f>IF(Table1[[#This Row],[Posting Date]]&lt;&gt;"","GJ-"&amp;CountryID,"")</f>
        <v/>
      </c>
      <c r="AJ1988" s="59" t="str">
        <f>IF(Table1[[#This Row],[Posting Date]]&lt;&gt;"",Table1[[#This Row],[Posting Date]],"")</f>
        <v/>
      </c>
      <c r="AK1988" s="46"/>
      <c r="AL1988" s="46" t="str">
        <f>IF(Table1[[#This Row],[Description]]&lt;&gt;"",Table1[[#This Row],[Description]],"")</f>
        <v/>
      </c>
      <c r="AM1988" s="46" t="str">
        <f>IF(Table1[[#This Row],[Posting Date]]&lt;&gt;"",Table1[[#This Row],[Reference Number]],"")</f>
        <v/>
      </c>
      <c r="AN1988" s="46" t="str">
        <f>TRIM(Table1[[#This Row],[Line '#]])</f>
        <v/>
      </c>
      <c r="AO1988" s="46" t="str">
        <f>TRIM(Table1[[#This Row],[Account]])</f>
        <v/>
      </c>
      <c r="AP1988" s="46" t="str">
        <f>IF(Table1[[#This Row],[Posting Date]]&lt;&gt;"",$D$5,"")</f>
        <v/>
      </c>
      <c r="AQ1988" s="46" t="str">
        <f>TRIM(Table1[[#This Row],[Departments-Prgrams]])</f>
        <v/>
      </c>
      <c r="AR1988" s="46" t="str">
        <f>TRIM(Table1[[#This Row],[Grant]])</f>
        <v/>
      </c>
      <c r="AS1988" s="46" t="str">
        <f>TRIM(Table1[[#This Row],[Staff ID]])</f>
        <v/>
      </c>
      <c r="AT1988" s="46" t="str">
        <f>IF(TRIM(Table1[[#This Row],[Budget Code]])=0,"",TRIM(Table1[[#This Row],[Budget Code]]))</f>
        <v/>
      </c>
      <c r="AU1988" s="46" t="str">
        <f>IF(Table1[[#This Row],[Line Description]]&lt;&gt;"",Table1[[#This Row],[Line Description]],"")</f>
        <v/>
      </c>
      <c r="AV1988" s="46" t="str">
        <f>IF(Table1[[#This Row],[Cur_Amount Debit]]&gt;0,ROUND(Table1[[#This Row],[Cur_Amount Debit]],2),"")</f>
        <v/>
      </c>
      <c r="AW1988" s="46" t="str">
        <f>IF(Table1[[#This Row],[Cur_Amount Credit]]&gt;0,ROUND(Table1[[#This Row],[Cur_Amount Credit]],2),"")</f>
        <v/>
      </c>
      <c r="AX1988" s="46" t="str">
        <f>LEFT(Table1[[#This Row],[Cur]],3)</f>
        <v/>
      </c>
      <c r="AY1988" s="59"/>
      <c r="AZ1988" s="46"/>
      <c r="BA1988" s="46" t="str">
        <f>IF(Table1[[#This Row],[Cur]]&lt;&gt;"",IF(Table1[[#This Row],[Cur]]="USD","",ExchangeRate),"")</f>
        <v/>
      </c>
      <c r="BB1988" s="46" t="str">
        <f>IF(Table1[[#This Row],[Grant]]&lt;&gt;"",VLOOKUP(Table1[[#This Row],[Grant]],Grants!B:D,3),"")</f>
        <v/>
      </c>
      <c r="BC1988" s="46" t="str">
        <f>TRIM(Table1[[#This Row],[Vendor ID]])</f>
        <v/>
      </c>
      <c r="BD1988">
        <f>IF(Table1[[#This Row],[Reference Number]]=Q1987,BD1987,BD1987+1)</f>
        <v>0</v>
      </c>
    </row>
    <row r="1989" spans="1:56" ht="11.25" customHeight="1" x14ac:dyDescent="0.25">
      <c r="A1989" s="1"/>
      <c r="B1989" s="88" t="str">
        <f>IF(Table1[[#This Row],[Posting Date]]&lt;&gt;"",IF(Table1[[#This Row],[Reference Number]]=Q1988,B1988+1,1),"")</f>
        <v/>
      </c>
      <c r="C1989" s="61"/>
      <c r="D1989" s="61"/>
      <c r="E1989" s="138"/>
      <c r="F1989" s="141" t="str">
        <f>IFERROR(IF(VLOOKUP(Table1[[#This Row],[Budget Code Description]],Dimentions!$X$6:$AC$139,2,FALSE)="","",VLOOKUP(Table1[[#This Row],[Budget Code Description]],Dimentions!$X$6:$AC$139,2,FALSE)),"")</f>
        <v/>
      </c>
      <c r="G1989" s="141"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1" t="str">
        <f>IFERROR(VLOOKUP(Table1[[#This Row],[Budget Code Description]],Table6[#All],8,FALSE),"")</f>
        <v/>
      </c>
      <c r="L1989" s="63"/>
      <c r="M1989" s="65" t="str">
        <f>IFERROR(VLOOKUP(Table1[[#This Row],[Staff ID]],Table2[],2,FALSE),"")</f>
        <v/>
      </c>
      <c r="N1989" s="209" t="str">
        <f>IFERROR(IF(VLOOKUP(Table1[[#This Row],[Budget Code Description]],Dimentions!$X$6:$AC$134,4,FALSE)="","",VLOOKUP(Table1[[#This Row],[Budget Code Description]],Dimentions!$X$6:$AC$134,4,FALSE)),"")</f>
        <v/>
      </c>
      <c r="O1989" s="65" t="str">
        <f>IFERROR(VLOOKUP(Table1[[#This Row],[Vendor ID]],Table549[],2,FALSE),"")</f>
        <v/>
      </c>
      <c r="P1989" s="63"/>
      <c r="Q1989" s="141" t="str">
        <f>IF(Table1[[#This Row],[Posting Date]]&lt;&gt;"",$D$9,"")</f>
        <v/>
      </c>
      <c r="R1989" s="157" t="str">
        <f>IF(Table1[[#This Row],[Posting Date]]&lt;&gt;"",$D$10,"")</f>
        <v/>
      </c>
      <c r="S1989" s="66"/>
      <c r="T1989" s="63"/>
      <c r="U1989" s="67"/>
      <c r="V1989" s="67"/>
      <c r="W1989" s="67" t="str">
        <f t="shared" si="35"/>
        <v/>
      </c>
      <c r="X1989" s="159" t="str">
        <f>IF(E1989="","",(IF(Table1[[#This Row],[Cur]]="USD",Table1[[#This Row],[Cur_Amount Debit]],Table1[[#This Row],[Cur_Amount Debit]]/Table1[[#This Row],[Exchange Rate]])))</f>
        <v/>
      </c>
      <c r="Y1989" s="159" t="str">
        <f>IF(E1989="","",(IF(Table1[[#This Row],[Cur]]="USD",Table1[[#This Row],[Cur_Amount Credit]],Table1[[#This Row],[Cur_Amount Credit]]/ExchangeRate)))</f>
        <v/>
      </c>
      <c r="Z1989" s="201" t="str">
        <f>IF(E1989="","",(Table1[[#This Row],[Debit USD]]-Table1[[#This Row],[Credit USD]]))</f>
        <v/>
      </c>
      <c r="AA1989" s="226"/>
      <c r="AB1989" s="255"/>
      <c r="AC1989" s="1"/>
      <c r="AD1989" s="15"/>
      <c r="AE1989" s="15" t="str">
        <f>IF(AND(OR(Table1[[#This Row],[Account]]="15030",Table1[[#This Row],[Account]]="15035",Table1[[#This Row],[Account]]="20150"),Table1[[#This Row],[Vendor ID]]=""),1,"")</f>
        <v/>
      </c>
      <c r="AF1989" s="15"/>
      <c r="AG1989" s="15"/>
      <c r="AH1989" s="15"/>
      <c r="AI1989" s="46" t="str">
        <f>IF(Table1[[#This Row],[Posting Date]]&lt;&gt;"","GJ-"&amp;CountryID,"")</f>
        <v/>
      </c>
      <c r="AJ1989" s="59" t="str">
        <f>IF(Table1[[#This Row],[Posting Date]]&lt;&gt;"",Table1[[#This Row],[Posting Date]],"")</f>
        <v/>
      </c>
      <c r="AK1989" s="46"/>
      <c r="AL1989" s="46" t="str">
        <f>IF(Table1[[#This Row],[Description]]&lt;&gt;"",Table1[[#This Row],[Description]],"")</f>
        <v/>
      </c>
      <c r="AM1989" s="46" t="str">
        <f>IF(Table1[[#This Row],[Posting Date]]&lt;&gt;"",Table1[[#This Row],[Reference Number]],"")</f>
        <v/>
      </c>
      <c r="AN1989" s="46" t="str">
        <f>TRIM(Table1[[#This Row],[Line '#]])</f>
        <v/>
      </c>
      <c r="AO1989" s="46" t="str">
        <f>TRIM(Table1[[#This Row],[Account]])</f>
        <v/>
      </c>
      <c r="AP1989" s="46" t="str">
        <f>IF(Table1[[#This Row],[Posting Date]]&lt;&gt;"",$D$5,"")</f>
        <v/>
      </c>
      <c r="AQ1989" s="46" t="str">
        <f>TRIM(Table1[[#This Row],[Departments-Prgrams]])</f>
        <v/>
      </c>
      <c r="AR1989" s="46" t="str">
        <f>TRIM(Table1[[#This Row],[Grant]])</f>
        <v/>
      </c>
      <c r="AS1989" s="46" t="str">
        <f>TRIM(Table1[[#This Row],[Staff ID]])</f>
        <v/>
      </c>
      <c r="AT1989" s="46" t="str">
        <f>IF(TRIM(Table1[[#This Row],[Budget Code]])=0,"",TRIM(Table1[[#This Row],[Budget Code]]))</f>
        <v/>
      </c>
      <c r="AU1989" s="46" t="str">
        <f>IF(Table1[[#This Row],[Line Description]]&lt;&gt;"",Table1[[#This Row],[Line Description]],"")</f>
        <v/>
      </c>
      <c r="AV1989" s="46" t="str">
        <f>IF(Table1[[#This Row],[Cur_Amount Debit]]&gt;0,ROUND(Table1[[#This Row],[Cur_Amount Debit]],2),"")</f>
        <v/>
      </c>
      <c r="AW1989" s="46" t="str">
        <f>IF(Table1[[#This Row],[Cur_Amount Credit]]&gt;0,ROUND(Table1[[#This Row],[Cur_Amount Credit]],2),"")</f>
        <v/>
      </c>
      <c r="AX1989" s="46" t="str">
        <f>LEFT(Table1[[#This Row],[Cur]],3)</f>
        <v/>
      </c>
      <c r="AY1989" s="59"/>
      <c r="AZ1989" s="46"/>
      <c r="BA1989" s="46" t="str">
        <f>IF(Table1[[#This Row],[Cur]]&lt;&gt;"",IF(Table1[[#This Row],[Cur]]="USD","",ExchangeRate),"")</f>
        <v/>
      </c>
      <c r="BB1989" s="46" t="str">
        <f>IF(Table1[[#This Row],[Grant]]&lt;&gt;"",VLOOKUP(Table1[[#This Row],[Grant]],Grants!B:D,3),"")</f>
        <v/>
      </c>
      <c r="BC1989" s="46" t="str">
        <f>TRIM(Table1[[#This Row],[Vendor ID]])</f>
        <v/>
      </c>
      <c r="BD1989">
        <f>IF(Table1[[#This Row],[Reference Number]]=Q1988,BD1988,BD1988+1)</f>
        <v>0</v>
      </c>
    </row>
    <row r="1990" spans="1:56" ht="11.25" customHeight="1" x14ac:dyDescent="0.25">
      <c r="A1990" s="1"/>
      <c r="B1990" s="88" t="str">
        <f>IF(Table1[[#This Row],[Posting Date]]&lt;&gt;"",IF(Table1[[#This Row],[Reference Number]]=Q1989,B1989+1,1),"")</f>
        <v/>
      </c>
      <c r="C1990" s="61"/>
      <c r="D1990" s="61"/>
      <c r="E1990" s="138"/>
      <c r="F1990" s="141" t="str">
        <f>IFERROR(IF(VLOOKUP(Table1[[#This Row],[Budget Code Description]],Dimentions!$X$6:$AC$139,2,FALSE)="","",VLOOKUP(Table1[[#This Row],[Budget Code Description]],Dimentions!$X$6:$AC$139,2,FALSE)),"")</f>
        <v/>
      </c>
      <c r="G1990" s="141"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1" t="str">
        <f>IFERROR(VLOOKUP(Table1[[#This Row],[Budget Code Description]],Table6[#All],8,FALSE),"")</f>
        <v/>
      </c>
      <c r="L1990" s="63"/>
      <c r="M1990" s="65" t="str">
        <f>IFERROR(VLOOKUP(Table1[[#This Row],[Staff ID]],Table2[],2,FALSE),"")</f>
        <v/>
      </c>
      <c r="N1990" s="209" t="str">
        <f>IFERROR(IF(VLOOKUP(Table1[[#This Row],[Budget Code Description]],Dimentions!$X$6:$AC$134,4,FALSE)="","",VLOOKUP(Table1[[#This Row],[Budget Code Description]],Dimentions!$X$6:$AC$134,4,FALSE)),"")</f>
        <v/>
      </c>
      <c r="O1990" s="65" t="str">
        <f>IFERROR(VLOOKUP(Table1[[#This Row],[Vendor ID]],Table549[],2,FALSE),"")</f>
        <v/>
      </c>
      <c r="P1990" s="63"/>
      <c r="Q1990" s="141" t="str">
        <f>IF(Table1[[#This Row],[Posting Date]]&lt;&gt;"",$D$9,"")</f>
        <v/>
      </c>
      <c r="R1990" s="157" t="str">
        <f>IF(Table1[[#This Row],[Posting Date]]&lt;&gt;"",$D$10,"")</f>
        <v/>
      </c>
      <c r="S1990" s="66"/>
      <c r="T1990" s="63"/>
      <c r="U1990" s="67"/>
      <c r="V1990" s="67"/>
      <c r="W1990" s="67" t="str">
        <f t="shared" si="35"/>
        <v/>
      </c>
      <c r="X1990" s="159" t="str">
        <f>IF(E1990="","",(IF(Table1[[#This Row],[Cur]]="USD",Table1[[#This Row],[Cur_Amount Debit]],Table1[[#This Row],[Cur_Amount Debit]]/Table1[[#This Row],[Exchange Rate]])))</f>
        <v/>
      </c>
      <c r="Y1990" s="159" t="str">
        <f>IF(E1990="","",(IF(Table1[[#This Row],[Cur]]="USD",Table1[[#This Row],[Cur_Amount Credit]],Table1[[#This Row],[Cur_Amount Credit]]/ExchangeRate)))</f>
        <v/>
      </c>
      <c r="Z1990" s="201" t="str">
        <f>IF(E1990="","",(Table1[[#This Row],[Debit USD]]-Table1[[#This Row],[Credit USD]]))</f>
        <v/>
      </c>
      <c r="AA1990" s="226"/>
      <c r="AB1990" s="255"/>
      <c r="AC1990" s="1"/>
      <c r="AD1990" s="15"/>
      <c r="AE1990" s="15" t="str">
        <f>IF(AND(OR(Table1[[#This Row],[Account]]="15030",Table1[[#This Row],[Account]]="15035",Table1[[#This Row],[Account]]="20150"),Table1[[#This Row],[Vendor ID]]=""),1,"")</f>
        <v/>
      </c>
      <c r="AF1990" s="15"/>
      <c r="AG1990" s="15"/>
      <c r="AH1990" s="15"/>
      <c r="AI1990" s="46" t="str">
        <f>IF(Table1[[#This Row],[Posting Date]]&lt;&gt;"","GJ-"&amp;CountryID,"")</f>
        <v/>
      </c>
      <c r="AJ1990" s="59" t="str">
        <f>IF(Table1[[#This Row],[Posting Date]]&lt;&gt;"",Table1[[#This Row],[Posting Date]],"")</f>
        <v/>
      </c>
      <c r="AK1990" s="46"/>
      <c r="AL1990" s="46" t="str">
        <f>IF(Table1[[#This Row],[Description]]&lt;&gt;"",Table1[[#This Row],[Description]],"")</f>
        <v/>
      </c>
      <c r="AM1990" s="46" t="str">
        <f>IF(Table1[[#This Row],[Posting Date]]&lt;&gt;"",Table1[[#This Row],[Reference Number]],"")</f>
        <v/>
      </c>
      <c r="AN1990" s="46" t="str">
        <f>TRIM(Table1[[#This Row],[Line '#]])</f>
        <v/>
      </c>
      <c r="AO1990" s="46" t="str">
        <f>TRIM(Table1[[#This Row],[Account]])</f>
        <v/>
      </c>
      <c r="AP1990" s="46" t="str">
        <f>IF(Table1[[#This Row],[Posting Date]]&lt;&gt;"",$D$5,"")</f>
        <v/>
      </c>
      <c r="AQ1990" s="46" t="str">
        <f>TRIM(Table1[[#This Row],[Departments-Prgrams]])</f>
        <v/>
      </c>
      <c r="AR1990" s="46" t="str">
        <f>TRIM(Table1[[#This Row],[Grant]])</f>
        <v/>
      </c>
      <c r="AS1990" s="46" t="str">
        <f>TRIM(Table1[[#This Row],[Staff ID]])</f>
        <v/>
      </c>
      <c r="AT1990" s="46" t="str">
        <f>IF(TRIM(Table1[[#This Row],[Budget Code]])=0,"",TRIM(Table1[[#This Row],[Budget Code]]))</f>
        <v/>
      </c>
      <c r="AU1990" s="46" t="str">
        <f>IF(Table1[[#This Row],[Line Description]]&lt;&gt;"",Table1[[#This Row],[Line Description]],"")</f>
        <v/>
      </c>
      <c r="AV1990" s="46" t="str">
        <f>IF(Table1[[#This Row],[Cur_Amount Debit]]&gt;0,ROUND(Table1[[#This Row],[Cur_Amount Debit]],2),"")</f>
        <v/>
      </c>
      <c r="AW1990" s="46" t="str">
        <f>IF(Table1[[#This Row],[Cur_Amount Credit]]&gt;0,ROUND(Table1[[#This Row],[Cur_Amount Credit]],2),"")</f>
        <v/>
      </c>
      <c r="AX1990" s="46" t="str">
        <f>LEFT(Table1[[#This Row],[Cur]],3)</f>
        <v/>
      </c>
      <c r="AY1990" s="59"/>
      <c r="AZ1990" s="46"/>
      <c r="BA1990" s="46" t="str">
        <f>IF(Table1[[#This Row],[Cur]]&lt;&gt;"",IF(Table1[[#This Row],[Cur]]="USD","",ExchangeRate),"")</f>
        <v/>
      </c>
      <c r="BB1990" s="46" t="str">
        <f>IF(Table1[[#This Row],[Grant]]&lt;&gt;"",VLOOKUP(Table1[[#This Row],[Grant]],Grants!B:D,3),"")</f>
        <v/>
      </c>
      <c r="BC1990" s="46" t="str">
        <f>TRIM(Table1[[#This Row],[Vendor ID]])</f>
        <v/>
      </c>
      <c r="BD1990">
        <f>IF(Table1[[#This Row],[Reference Number]]=Q1989,BD1989,BD1989+1)</f>
        <v>0</v>
      </c>
    </row>
    <row r="1991" spans="1:56" ht="11.25" customHeight="1" x14ac:dyDescent="0.25">
      <c r="A1991" s="1"/>
      <c r="B1991" s="88" t="str">
        <f>IF(Table1[[#This Row],[Posting Date]]&lt;&gt;"",IF(Table1[[#This Row],[Reference Number]]=Q1990,B1990+1,1),"")</f>
        <v/>
      </c>
      <c r="C1991" s="61"/>
      <c r="D1991" s="61"/>
      <c r="E1991" s="138"/>
      <c r="F1991" s="141" t="str">
        <f>IFERROR(IF(VLOOKUP(Table1[[#This Row],[Budget Code Description]],Dimentions!$X$6:$AC$139,2,FALSE)="","",VLOOKUP(Table1[[#This Row],[Budget Code Description]],Dimentions!$X$6:$AC$139,2,FALSE)),"")</f>
        <v/>
      </c>
      <c r="G1991" s="141"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1" t="str">
        <f>IFERROR(VLOOKUP(Table1[[#This Row],[Budget Code Description]],Table6[#All],8,FALSE),"")</f>
        <v/>
      </c>
      <c r="L1991" s="63"/>
      <c r="M1991" s="65" t="str">
        <f>IFERROR(VLOOKUP(Table1[[#This Row],[Staff ID]],Table2[],2,FALSE),"")</f>
        <v/>
      </c>
      <c r="N1991" s="209" t="str">
        <f>IFERROR(IF(VLOOKUP(Table1[[#This Row],[Budget Code Description]],Dimentions!$X$6:$AC$134,4,FALSE)="","",VLOOKUP(Table1[[#This Row],[Budget Code Description]],Dimentions!$X$6:$AC$134,4,FALSE)),"")</f>
        <v/>
      </c>
      <c r="O1991" s="65" t="str">
        <f>IFERROR(VLOOKUP(Table1[[#This Row],[Vendor ID]],Table549[],2,FALSE),"")</f>
        <v/>
      </c>
      <c r="P1991" s="63"/>
      <c r="Q1991" s="141" t="str">
        <f>IF(Table1[[#This Row],[Posting Date]]&lt;&gt;"",$D$9,"")</f>
        <v/>
      </c>
      <c r="R1991" s="157" t="str">
        <f>IF(Table1[[#This Row],[Posting Date]]&lt;&gt;"",$D$10,"")</f>
        <v/>
      </c>
      <c r="S1991" s="66"/>
      <c r="T1991" s="63"/>
      <c r="U1991" s="67"/>
      <c r="V1991" s="67"/>
      <c r="W1991" s="67" t="str">
        <f t="shared" si="35"/>
        <v/>
      </c>
      <c r="X1991" s="159" t="str">
        <f>IF(E1991="","",(IF(Table1[[#This Row],[Cur]]="USD",Table1[[#This Row],[Cur_Amount Debit]],Table1[[#This Row],[Cur_Amount Debit]]/Table1[[#This Row],[Exchange Rate]])))</f>
        <v/>
      </c>
      <c r="Y1991" s="159" t="str">
        <f>IF(E1991="","",(IF(Table1[[#This Row],[Cur]]="USD",Table1[[#This Row],[Cur_Amount Credit]],Table1[[#This Row],[Cur_Amount Credit]]/ExchangeRate)))</f>
        <v/>
      </c>
      <c r="Z1991" s="201" t="str">
        <f>IF(E1991="","",(Table1[[#This Row],[Debit USD]]-Table1[[#This Row],[Credit USD]]))</f>
        <v/>
      </c>
      <c r="AA1991" s="226"/>
      <c r="AB1991" s="255"/>
      <c r="AC1991" s="1"/>
      <c r="AD1991" s="15"/>
      <c r="AE1991" s="15" t="str">
        <f>IF(AND(OR(Table1[[#This Row],[Account]]="15030",Table1[[#This Row],[Account]]="15035",Table1[[#This Row],[Account]]="20150"),Table1[[#This Row],[Vendor ID]]=""),1,"")</f>
        <v/>
      </c>
      <c r="AF1991" s="15"/>
      <c r="AG1991" s="15"/>
      <c r="AH1991" s="15"/>
      <c r="AI1991" s="46" t="str">
        <f>IF(Table1[[#This Row],[Posting Date]]&lt;&gt;"","GJ-"&amp;CountryID,"")</f>
        <v/>
      </c>
      <c r="AJ1991" s="59" t="str">
        <f>IF(Table1[[#This Row],[Posting Date]]&lt;&gt;"",Table1[[#This Row],[Posting Date]],"")</f>
        <v/>
      </c>
      <c r="AK1991" s="46"/>
      <c r="AL1991" s="46" t="str">
        <f>IF(Table1[[#This Row],[Description]]&lt;&gt;"",Table1[[#This Row],[Description]],"")</f>
        <v/>
      </c>
      <c r="AM1991" s="46" t="str">
        <f>IF(Table1[[#This Row],[Posting Date]]&lt;&gt;"",Table1[[#This Row],[Reference Number]],"")</f>
        <v/>
      </c>
      <c r="AN1991" s="46" t="str">
        <f>TRIM(Table1[[#This Row],[Line '#]])</f>
        <v/>
      </c>
      <c r="AO1991" s="46" t="str">
        <f>TRIM(Table1[[#This Row],[Account]])</f>
        <v/>
      </c>
      <c r="AP1991" s="46" t="str">
        <f>IF(Table1[[#This Row],[Posting Date]]&lt;&gt;"",$D$5,"")</f>
        <v/>
      </c>
      <c r="AQ1991" s="46" t="str">
        <f>TRIM(Table1[[#This Row],[Departments-Prgrams]])</f>
        <v/>
      </c>
      <c r="AR1991" s="46" t="str">
        <f>TRIM(Table1[[#This Row],[Grant]])</f>
        <v/>
      </c>
      <c r="AS1991" s="46" t="str">
        <f>TRIM(Table1[[#This Row],[Staff ID]])</f>
        <v/>
      </c>
      <c r="AT1991" s="46" t="str">
        <f>IF(TRIM(Table1[[#This Row],[Budget Code]])=0,"",TRIM(Table1[[#This Row],[Budget Code]]))</f>
        <v/>
      </c>
      <c r="AU1991" s="46" t="str">
        <f>IF(Table1[[#This Row],[Line Description]]&lt;&gt;"",Table1[[#This Row],[Line Description]],"")</f>
        <v/>
      </c>
      <c r="AV1991" s="46" t="str">
        <f>IF(Table1[[#This Row],[Cur_Amount Debit]]&gt;0,ROUND(Table1[[#This Row],[Cur_Amount Debit]],2),"")</f>
        <v/>
      </c>
      <c r="AW1991" s="46" t="str">
        <f>IF(Table1[[#This Row],[Cur_Amount Credit]]&gt;0,ROUND(Table1[[#This Row],[Cur_Amount Credit]],2),"")</f>
        <v/>
      </c>
      <c r="AX1991" s="46" t="str">
        <f>LEFT(Table1[[#This Row],[Cur]],3)</f>
        <v/>
      </c>
      <c r="AY1991" s="59"/>
      <c r="AZ1991" s="46"/>
      <c r="BA1991" s="46" t="str">
        <f>IF(Table1[[#This Row],[Cur]]&lt;&gt;"",IF(Table1[[#This Row],[Cur]]="USD","",ExchangeRate),"")</f>
        <v/>
      </c>
      <c r="BB1991" s="46" t="str">
        <f>IF(Table1[[#This Row],[Grant]]&lt;&gt;"",VLOOKUP(Table1[[#This Row],[Grant]],Grants!B:D,3),"")</f>
        <v/>
      </c>
      <c r="BC1991" s="46" t="str">
        <f>TRIM(Table1[[#This Row],[Vendor ID]])</f>
        <v/>
      </c>
      <c r="BD1991">
        <f>IF(Table1[[#This Row],[Reference Number]]=Q1990,BD1990,BD1990+1)</f>
        <v>0</v>
      </c>
    </row>
    <row r="1992" spans="1:56" ht="11.25" customHeight="1" x14ac:dyDescent="0.25">
      <c r="A1992" s="1"/>
      <c r="B1992" s="88" t="str">
        <f>IF(Table1[[#This Row],[Posting Date]]&lt;&gt;"",IF(Table1[[#This Row],[Reference Number]]=Q1991,B1991+1,1),"")</f>
        <v/>
      </c>
      <c r="C1992" s="61"/>
      <c r="D1992" s="61"/>
      <c r="E1992" s="138"/>
      <c r="F1992" s="141" t="str">
        <f>IFERROR(IF(VLOOKUP(Table1[[#This Row],[Budget Code Description]],Dimentions!$X$6:$AC$139,2,FALSE)="","",VLOOKUP(Table1[[#This Row],[Budget Code Description]],Dimentions!$X$6:$AC$139,2,FALSE)),"")</f>
        <v/>
      </c>
      <c r="G1992" s="141"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1" t="str">
        <f>IFERROR(VLOOKUP(Table1[[#This Row],[Budget Code Description]],Table6[#All],8,FALSE),"")</f>
        <v/>
      </c>
      <c r="L1992" s="63"/>
      <c r="M1992" s="65" t="str">
        <f>IFERROR(VLOOKUP(Table1[[#This Row],[Staff ID]],Table2[],2,FALSE),"")</f>
        <v/>
      </c>
      <c r="N1992" s="209" t="str">
        <f>IFERROR(IF(VLOOKUP(Table1[[#This Row],[Budget Code Description]],Dimentions!$X$6:$AC$134,4,FALSE)="","",VLOOKUP(Table1[[#This Row],[Budget Code Description]],Dimentions!$X$6:$AC$134,4,FALSE)),"")</f>
        <v/>
      </c>
      <c r="O1992" s="65" t="str">
        <f>IFERROR(VLOOKUP(Table1[[#This Row],[Vendor ID]],Table549[],2,FALSE),"")</f>
        <v/>
      </c>
      <c r="P1992" s="63"/>
      <c r="Q1992" s="141" t="str">
        <f>IF(Table1[[#This Row],[Posting Date]]&lt;&gt;"",$D$9,"")</f>
        <v/>
      </c>
      <c r="R1992" s="157" t="str">
        <f>IF(Table1[[#This Row],[Posting Date]]&lt;&gt;"",$D$10,"")</f>
        <v/>
      </c>
      <c r="S1992" s="66"/>
      <c r="T1992" s="63"/>
      <c r="U1992" s="67"/>
      <c r="V1992" s="67"/>
      <c r="W1992" s="67" t="str">
        <f t="shared" si="35"/>
        <v/>
      </c>
      <c r="X1992" s="159" t="str">
        <f>IF(E1992="","",(IF(Table1[[#This Row],[Cur]]="USD",Table1[[#This Row],[Cur_Amount Debit]],Table1[[#This Row],[Cur_Amount Debit]]/Table1[[#This Row],[Exchange Rate]])))</f>
        <v/>
      </c>
      <c r="Y1992" s="159" t="str">
        <f>IF(E1992="","",(IF(Table1[[#This Row],[Cur]]="USD",Table1[[#This Row],[Cur_Amount Credit]],Table1[[#This Row],[Cur_Amount Credit]]/ExchangeRate)))</f>
        <v/>
      </c>
      <c r="Z1992" s="201" t="str">
        <f>IF(E1992="","",(Table1[[#This Row],[Debit USD]]-Table1[[#This Row],[Credit USD]]))</f>
        <v/>
      </c>
      <c r="AA1992" s="226"/>
      <c r="AB1992" s="255"/>
      <c r="AC1992" s="1"/>
      <c r="AD1992" s="15"/>
      <c r="AE1992" s="15" t="str">
        <f>IF(AND(OR(Table1[[#This Row],[Account]]="15030",Table1[[#This Row],[Account]]="15035",Table1[[#This Row],[Account]]="20150"),Table1[[#This Row],[Vendor ID]]=""),1,"")</f>
        <v/>
      </c>
      <c r="AF1992" s="15"/>
      <c r="AG1992" s="15"/>
      <c r="AH1992" s="15"/>
      <c r="AI1992" s="46" t="str">
        <f>IF(Table1[[#This Row],[Posting Date]]&lt;&gt;"","GJ-"&amp;CountryID,"")</f>
        <v/>
      </c>
      <c r="AJ1992" s="59" t="str">
        <f>IF(Table1[[#This Row],[Posting Date]]&lt;&gt;"",Table1[[#This Row],[Posting Date]],"")</f>
        <v/>
      </c>
      <c r="AK1992" s="46"/>
      <c r="AL1992" s="46" t="str">
        <f>IF(Table1[[#This Row],[Description]]&lt;&gt;"",Table1[[#This Row],[Description]],"")</f>
        <v/>
      </c>
      <c r="AM1992" s="46" t="str">
        <f>IF(Table1[[#This Row],[Posting Date]]&lt;&gt;"",Table1[[#This Row],[Reference Number]],"")</f>
        <v/>
      </c>
      <c r="AN1992" s="46" t="str">
        <f>TRIM(Table1[[#This Row],[Line '#]])</f>
        <v/>
      </c>
      <c r="AO1992" s="46" t="str">
        <f>TRIM(Table1[[#This Row],[Account]])</f>
        <v/>
      </c>
      <c r="AP1992" s="46" t="str">
        <f>IF(Table1[[#This Row],[Posting Date]]&lt;&gt;"",$D$5,"")</f>
        <v/>
      </c>
      <c r="AQ1992" s="46" t="str">
        <f>TRIM(Table1[[#This Row],[Departments-Prgrams]])</f>
        <v/>
      </c>
      <c r="AR1992" s="46" t="str">
        <f>TRIM(Table1[[#This Row],[Grant]])</f>
        <v/>
      </c>
      <c r="AS1992" s="46" t="str">
        <f>TRIM(Table1[[#This Row],[Staff ID]])</f>
        <v/>
      </c>
      <c r="AT1992" s="46" t="str">
        <f>IF(TRIM(Table1[[#This Row],[Budget Code]])=0,"",TRIM(Table1[[#This Row],[Budget Code]]))</f>
        <v/>
      </c>
      <c r="AU1992" s="46" t="str">
        <f>IF(Table1[[#This Row],[Line Description]]&lt;&gt;"",Table1[[#This Row],[Line Description]],"")</f>
        <v/>
      </c>
      <c r="AV1992" s="46" t="str">
        <f>IF(Table1[[#This Row],[Cur_Amount Debit]]&gt;0,ROUND(Table1[[#This Row],[Cur_Amount Debit]],2),"")</f>
        <v/>
      </c>
      <c r="AW1992" s="46" t="str">
        <f>IF(Table1[[#This Row],[Cur_Amount Credit]]&gt;0,ROUND(Table1[[#This Row],[Cur_Amount Credit]],2),"")</f>
        <v/>
      </c>
      <c r="AX1992" s="46" t="str">
        <f>LEFT(Table1[[#This Row],[Cur]],3)</f>
        <v/>
      </c>
      <c r="AY1992" s="59"/>
      <c r="AZ1992" s="46"/>
      <c r="BA1992" s="46" t="str">
        <f>IF(Table1[[#This Row],[Cur]]&lt;&gt;"",IF(Table1[[#This Row],[Cur]]="USD","",ExchangeRate),"")</f>
        <v/>
      </c>
      <c r="BB1992" s="46" t="str">
        <f>IF(Table1[[#This Row],[Grant]]&lt;&gt;"",VLOOKUP(Table1[[#This Row],[Grant]],Grants!B:D,3),"")</f>
        <v/>
      </c>
      <c r="BC1992" s="46" t="str">
        <f>TRIM(Table1[[#This Row],[Vendor ID]])</f>
        <v/>
      </c>
      <c r="BD1992">
        <f>IF(Table1[[#This Row],[Reference Number]]=Q1991,BD1991,BD1991+1)</f>
        <v>0</v>
      </c>
    </row>
    <row r="1993" spans="1:56" ht="11.25" customHeight="1" x14ac:dyDescent="0.25">
      <c r="A1993" s="1"/>
      <c r="B1993" s="88" t="str">
        <f>IF(Table1[[#This Row],[Posting Date]]&lt;&gt;"",IF(Table1[[#This Row],[Reference Number]]=Q1992,B1992+1,1),"")</f>
        <v/>
      </c>
      <c r="C1993" s="61"/>
      <c r="D1993" s="61"/>
      <c r="E1993" s="138"/>
      <c r="F1993" s="141" t="str">
        <f>IFERROR(IF(VLOOKUP(Table1[[#This Row],[Budget Code Description]],Dimentions!$X$6:$AC$139,2,FALSE)="","",VLOOKUP(Table1[[#This Row],[Budget Code Description]],Dimentions!$X$6:$AC$139,2,FALSE)),"")</f>
        <v/>
      </c>
      <c r="G1993" s="141"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1" t="str">
        <f>IFERROR(VLOOKUP(Table1[[#This Row],[Budget Code Description]],Table6[#All],8,FALSE),"")</f>
        <v/>
      </c>
      <c r="L1993" s="63"/>
      <c r="M1993" s="65" t="str">
        <f>IFERROR(VLOOKUP(Table1[[#This Row],[Staff ID]],Table2[],2,FALSE),"")</f>
        <v/>
      </c>
      <c r="N1993" s="209" t="str">
        <f>IFERROR(IF(VLOOKUP(Table1[[#This Row],[Budget Code Description]],Dimentions!$X$6:$AC$134,4,FALSE)="","",VLOOKUP(Table1[[#This Row],[Budget Code Description]],Dimentions!$X$6:$AC$134,4,FALSE)),"")</f>
        <v/>
      </c>
      <c r="O1993" s="65" t="str">
        <f>IFERROR(VLOOKUP(Table1[[#This Row],[Vendor ID]],Table549[],2,FALSE),"")</f>
        <v/>
      </c>
      <c r="P1993" s="63"/>
      <c r="Q1993" s="141" t="str">
        <f>IF(Table1[[#This Row],[Posting Date]]&lt;&gt;"",$D$9,"")</f>
        <v/>
      </c>
      <c r="R1993" s="157" t="str">
        <f>IF(Table1[[#This Row],[Posting Date]]&lt;&gt;"",$D$10,"")</f>
        <v/>
      </c>
      <c r="S1993" s="66"/>
      <c r="T1993" s="63"/>
      <c r="U1993" s="67"/>
      <c r="V1993" s="67"/>
      <c r="W1993" s="67" t="str">
        <f t="shared" si="35"/>
        <v/>
      </c>
      <c r="X1993" s="159" t="str">
        <f>IF(E1993="","",(IF(Table1[[#This Row],[Cur]]="USD",Table1[[#This Row],[Cur_Amount Debit]],Table1[[#This Row],[Cur_Amount Debit]]/Table1[[#This Row],[Exchange Rate]])))</f>
        <v/>
      </c>
      <c r="Y1993" s="159" t="str">
        <f>IF(E1993="","",(IF(Table1[[#This Row],[Cur]]="USD",Table1[[#This Row],[Cur_Amount Credit]],Table1[[#This Row],[Cur_Amount Credit]]/ExchangeRate)))</f>
        <v/>
      </c>
      <c r="Z1993" s="201" t="str">
        <f>IF(E1993="","",(Table1[[#This Row],[Debit USD]]-Table1[[#This Row],[Credit USD]]))</f>
        <v/>
      </c>
      <c r="AA1993" s="226"/>
      <c r="AB1993" s="255"/>
      <c r="AC1993" s="1"/>
      <c r="AD1993" s="15"/>
      <c r="AE1993" s="15" t="str">
        <f>IF(AND(OR(Table1[[#This Row],[Account]]="15030",Table1[[#This Row],[Account]]="15035",Table1[[#This Row],[Account]]="20150"),Table1[[#This Row],[Vendor ID]]=""),1,"")</f>
        <v/>
      </c>
      <c r="AF1993" s="15"/>
      <c r="AG1993" s="15"/>
      <c r="AH1993" s="15"/>
      <c r="AI1993" s="46" t="str">
        <f>IF(Table1[[#This Row],[Posting Date]]&lt;&gt;"","GJ-"&amp;CountryID,"")</f>
        <v/>
      </c>
      <c r="AJ1993" s="59" t="str">
        <f>IF(Table1[[#This Row],[Posting Date]]&lt;&gt;"",Table1[[#This Row],[Posting Date]],"")</f>
        <v/>
      </c>
      <c r="AK1993" s="46"/>
      <c r="AL1993" s="46" t="str">
        <f>IF(Table1[[#This Row],[Description]]&lt;&gt;"",Table1[[#This Row],[Description]],"")</f>
        <v/>
      </c>
      <c r="AM1993" s="46" t="str">
        <f>IF(Table1[[#This Row],[Posting Date]]&lt;&gt;"",Table1[[#This Row],[Reference Number]],"")</f>
        <v/>
      </c>
      <c r="AN1993" s="46" t="str">
        <f>TRIM(Table1[[#This Row],[Line '#]])</f>
        <v/>
      </c>
      <c r="AO1993" s="46" t="str">
        <f>TRIM(Table1[[#This Row],[Account]])</f>
        <v/>
      </c>
      <c r="AP1993" s="46" t="str">
        <f>IF(Table1[[#This Row],[Posting Date]]&lt;&gt;"",$D$5,"")</f>
        <v/>
      </c>
      <c r="AQ1993" s="46" t="str">
        <f>TRIM(Table1[[#This Row],[Departments-Prgrams]])</f>
        <v/>
      </c>
      <c r="AR1993" s="46" t="str">
        <f>TRIM(Table1[[#This Row],[Grant]])</f>
        <v/>
      </c>
      <c r="AS1993" s="46" t="str">
        <f>TRIM(Table1[[#This Row],[Staff ID]])</f>
        <v/>
      </c>
      <c r="AT1993" s="46" t="str">
        <f>IF(TRIM(Table1[[#This Row],[Budget Code]])=0,"",TRIM(Table1[[#This Row],[Budget Code]]))</f>
        <v/>
      </c>
      <c r="AU1993" s="46" t="str">
        <f>IF(Table1[[#This Row],[Line Description]]&lt;&gt;"",Table1[[#This Row],[Line Description]],"")</f>
        <v/>
      </c>
      <c r="AV1993" s="46" t="str">
        <f>IF(Table1[[#This Row],[Cur_Amount Debit]]&gt;0,ROUND(Table1[[#This Row],[Cur_Amount Debit]],2),"")</f>
        <v/>
      </c>
      <c r="AW1993" s="46" t="str">
        <f>IF(Table1[[#This Row],[Cur_Amount Credit]]&gt;0,ROUND(Table1[[#This Row],[Cur_Amount Credit]],2),"")</f>
        <v/>
      </c>
      <c r="AX1993" s="46" t="str">
        <f>LEFT(Table1[[#This Row],[Cur]],3)</f>
        <v/>
      </c>
      <c r="AY1993" s="59"/>
      <c r="AZ1993" s="46"/>
      <c r="BA1993" s="46" t="str">
        <f>IF(Table1[[#This Row],[Cur]]&lt;&gt;"",IF(Table1[[#This Row],[Cur]]="USD","",ExchangeRate),"")</f>
        <v/>
      </c>
      <c r="BB1993" s="46" t="str">
        <f>IF(Table1[[#This Row],[Grant]]&lt;&gt;"",VLOOKUP(Table1[[#This Row],[Grant]],Grants!B:D,3),"")</f>
        <v/>
      </c>
      <c r="BC1993" s="46" t="str">
        <f>TRIM(Table1[[#This Row],[Vendor ID]])</f>
        <v/>
      </c>
      <c r="BD1993">
        <f>IF(Table1[[#This Row],[Reference Number]]=Q1992,BD1992,BD1992+1)</f>
        <v>0</v>
      </c>
    </row>
    <row r="1994" spans="1:56" ht="11.25" customHeight="1" x14ac:dyDescent="0.25">
      <c r="A1994" s="1"/>
      <c r="B1994" s="88" t="str">
        <f>IF(Table1[[#This Row],[Posting Date]]&lt;&gt;"",IF(Table1[[#This Row],[Reference Number]]=Q1993,B1993+1,1),"")</f>
        <v/>
      </c>
      <c r="C1994" s="61"/>
      <c r="D1994" s="61"/>
      <c r="E1994" s="138"/>
      <c r="F1994" s="141" t="str">
        <f>IFERROR(IF(VLOOKUP(Table1[[#This Row],[Budget Code Description]],Dimentions!$X$6:$AC$139,2,FALSE)="","",VLOOKUP(Table1[[#This Row],[Budget Code Description]],Dimentions!$X$6:$AC$139,2,FALSE)),"")</f>
        <v/>
      </c>
      <c r="G1994" s="141"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1" t="str">
        <f>IFERROR(VLOOKUP(Table1[[#This Row],[Budget Code Description]],Table6[#All],8,FALSE),"")</f>
        <v/>
      </c>
      <c r="L1994" s="63"/>
      <c r="M1994" s="65" t="str">
        <f>IFERROR(VLOOKUP(Table1[[#This Row],[Staff ID]],Table2[],2,FALSE),"")</f>
        <v/>
      </c>
      <c r="N1994" s="209" t="str">
        <f>IFERROR(IF(VLOOKUP(Table1[[#This Row],[Budget Code Description]],Dimentions!$X$6:$AC$134,4,FALSE)="","",VLOOKUP(Table1[[#This Row],[Budget Code Description]],Dimentions!$X$6:$AC$134,4,FALSE)),"")</f>
        <v/>
      </c>
      <c r="O1994" s="65" t="str">
        <f>IFERROR(VLOOKUP(Table1[[#This Row],[Vendor ID]],Table549[],2,FALSE),"")</f>
        <v/>
      </c>
      <c r="P1994" s="63"/>
      <c r="Q1994" s="141" t="str">
        <f>IF(Table1[[#This Row],[Posting Date]]&lt;&gt;"",$D$9,"")</f>
        <v/>
      </c>
      <c r="R1994" s="157" t="str">
        <f>IF(Table1[[#This Row],[Posting Date]]&lt;&gt;"",$D$10,"")</f>
        <v/>
      </c>
      <c r="S1994" s="66"/>
      <c r="T1994" s="63"/>
      <c r="U1994" s="67"/>
      <c r="V1994" s="67"/>
      <c r="W1994" s="67" t="str">
        <f t="shared" si="35"/>
        <v/>
      </c>
      <c r="X1994" s="159" t="str">
        <f>IF(E1994="","",(IF(Table1[[#This Row],[Cur]]="USD",Table1[[#This Row],[Cur_Amount Debit]],Table1[[#This Row],[Cur_Amount Debit]]/Table1[[#This Row],[Exchange Rate]])))</f>
        <v/>
      </c>
      <c r="Y1994" s="159" t="str">
        <f>IF(E1994="","",(IF(Table1[[#This Row],[Cur]]="USD",Table1[[#This Row],[Cur_Amount Credit]],Table1[[#This Row],[Cur_Amount Credit]]/ExchangeRate)))</f>
        <v/>
      </c>
      <c r="Z1994" s="201" t="str">
        <f>IF(E1994="","",(Table1[[#This Row],[Debit USD]]-Table1[[#This Row],[Credit USD]]))</f>
        <v/>
      </c>
      <c r="AA1994" s="226"/>
      <c r="AB1994" s="255"/>
      <c r="AC1994" s="1"/>
      <c r="AD1994" s="15"/>
      <c r="AE1994" s="15" t="str">
        <f>IF(AND(OR(Table1[[#This Row],[Account]]="15030",Table1[[#This Row],[Account]]="15035",Table1[[#This Row],[Account]]="20150"),Table1[[#This Row],[Vendor ID]]=""),1,"")</f>
        <v/>
      </c>
      <c r="AF1994" s="15"/>
      <c r="AG1994" s="15"/>
      <c r="AH1994" s="15"/>
      <c r="AI1994" s="46" t="str">
        <f>IF(Table1[[#This Row],[Posting Date]]&lt;&gt;"","GJ-"&amp;CountryID,"")</f>
        <v/>
      </c>
      <c r="AJ1994" s="59" t="str">
        <f>IF(Table1[[#This Row],[Posting Date]]&lt;&gt;"",Table1[[#This Row],[Posting Date]],"")</f>
        <v/>
      </c>
      <c r="AK1994" s="46"/>
      <c r="AL1994" s="46" t="str">
        <f>IF(Table1[[#This Row],[Description]]&lt;&gt;"",Table1[[#This Row],[Description]],"")</f>
        <v/>
      </c>
      <c r="AM1994" s="46" t="str">
        <f>IF(Table1[[#This Row],[Posting Date]]&lt;&gt;"",Table1[[#This Row],[Reference Number]],"")</f>
        <v/>
      </c>
      <c r="AN1994" s="46" t="str">
        <f>TRIM(Table1[[#This Row],[Line '#]])</f>
        <v/>
      </c>
      <c r="AO1994" s="46" t="str">
        <f>TRIM(Table1[[#This Row],[Account]])</f>
        <v/>
      </c>
      <c r="AP1994" s="46" t="str">
        <f>IF(Table1[[#This Row],[Posting Date]]&lt;&gt;"",$D$5,"")</f>
        <v/>
      </c>
      <c r="AQ1994" s="46" t="str">
        <f>TRIM(Table1[[#This Row],[Departments-Prgrams]])</f>
        <v/>
      </c>
      <c r="AR1994" s="46" t="str">
        <f>TRIM(Table1[[#This Row],[Grant]])</f>
        <v/>
      </c>
      <c r="AS1994" s="46" t="str">
        <f>TRIM(Table1[[#This Row],[Staff ID]])</f>
        <v/>
      </c>
      <c r="AT1994" s="46" t="str">
        <f>IF(TRIM(Table1[[#This Row],[Budget Code]])=0,"",TRIM(Table1[[#This Row],[Budget Code]]))</f>
        <v/>
      </c>
      <c r="AU1994" s="46" t="str">
        <f>IF(Table1[[#This Row],[Line Description]]&lt;&gt;"",Table1[[#This Row],[Line Description]],"")</f>
        <v/>
      </c>
      <c r="AV1994" s="46" t="str">
        <f>IF(Table1[[#This Row],[Cur_Amount Debit]]&gt;0,ROUND(Table1[[#This Row],[Cur_Amount Debit]],2),"")</f>
        <v/>
      </c>
      <c r="AW1994" s="46" t="str">
        <f>IF(Table1[[#This Row],[Cur_Amount Credit]]&gt;0,ROUND(Table1[[#This Row],[Cur_Amount Credit]],2),"")</f>
        <v/>
      </c>
      <c r="AX1994" s="46" t="str">
        <f>LEFT(Table1[[#This Row],[Cur]],3)</f>
        <v/>
      </c>
      <c r="AY1994" s="59"/>
      <c r="AZ1994" s="46"/>
      <c r="BA1994" s="46" t="str">
        <f>IF(Table1[[#This Row],[Cur]]&lt;&gt;"",IF(Table1[[#This Row],[Cur]]="USD","",ExchangeRate),"")</f>
        <v/>
      </c>
      <c r="BB1994" s="46" t="str">
        <f>IF(Table1[[#This Row],[Grant]]&lt;&gt;"",VLOOKUP(Table1[[#This Row],[Grant]],Grants!B:D,3),"")</f>
        <v/>
      </c>
      <c r="BC1994" s="46" t="str">
        <f>TRIM(Table1[[#This Row],[Vendor ID]])</f>
        <v/>
      </c>
      <c r="BD1994">
        <f>IF(Table1[[#This Row],[Reference Number]]=Q1993,BD1993,BD1993+1)</f>
        <v>0</v>
      </c>
    </row>
    <row r="1995" spans="1:56" ht="11.25" customHeight="1" x14ac:dyDescent="0.25">
      <c r="A1995" s="1"/>
      <c r="B1995" s="88" t="str">
        <f>IF(Table1[[#This Row],[Posting Date]]&lt;&gt;"",IF(Table1[[#This Row],[Reference Number]]=Q1994,B1994+1,1),"")</f>
        <v/>
      </c>
      <c r="C1995" s="61"/>
      <c r="D1995" s="61"/>
      <c r="E1995" s="138"/>
      <c r="F1995" s="141" t="str">
        <f>IFERROR(IF(VLOOKUP(Table1[[#This Row],[Budget Code Description]],Dimentions!$X$6:$AC$139,2,FALSE)="","",VLOOKUP(Table1[[#This Row],[Budget Code Description]],Dimentions!$X$6:$AC$139,2,FALSE)),"")</f>
        <v/>
      </c>
      <c r="G1995" s="141"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1" t="str">
        <f>IFERROR(VLOOKUP(Table1[[#This Row],[Budget Code Description]],Table6[#All],8,FALSE),"")</f>
        <v/>
      </c>
      <c r="L1995" s="63"/>
      <c r="M1995" s="65" t="str">
        <f>IFERROR(VLOOKUP(Table1[[#This Row],[Staff ID]],Table2[],2,FALSE),"")</f>
        <v/>
      </c>
      <c r="N1995" s="209" t="str">
        <f>IFERROR(IF(VLOOKUP(Table1[[#This Row],[Budget Code Description]],Dimentions!$X$6:$AC$134,4,FALSE)="","",VLOOKUP(Table1[[#This Row],[Budget Code Description]],Dimentions!$X$6:$AC$134,4,FALSE)),"")</f>
        <v/>
      </c>
      <c r="O1995" s="65" t="str">
        <f>IFERROR(VLOOKUP(Table1[[#This Row],[Vendor ID]],Table549[],2,FALSE),"")</f>
        <v/>
      </c>
      <c r="P1995" s="63"/>
      <c r="Q1995" s="141" t="str">
        <f>IF(Table1[[#This Row],[Posting Date]]&lt;&gt;"",$D$9,"")</f>
        <v/>
      </c>
      <c r="R1995" s="157" t="str">
        <f>IF(Table1[[#This Row],[Posting Date]]&lt;&gt;"",$D$10,"")</f>
        <v/>
      </c>
      <c r="S1995" s="66"/>
      <c r="T1995" s="63"/>
      <c r="U1995" s="67"/>
      <c r="V1995" s="67"/>
      <c r="W1995" s="67" t="str">
        <f t="shared" si="35"/>
        <v/>
      </c>
      <c r="X1995" s="159" t="str">
        <f>IF(E1995="","",(IF(Table1[[#This Row],[Cur]]="USD",Table1[[#This Row],[Cur_Amount Debit]],Table1[[#This Row],[Cur_Amount Debit]]/Table1[[#This Row],[Exchange Rate]])))</f>
        <v/>
      </c>
      <c r="Y1995" s="159" t="str">
        <f>IF(E1995="","",(IF(Table1[[#This Row],[Cur]]="USD",Table1[[#This Row],[Cur_Amount Credit]],Table1[[#This Row],[Cur_Amount Credit]]/ExchangeRate)))</f>
        <v/>
      </c>
      <c r="Z1995" s="201" t="str">
        <f>IF(E1995="","",(Table1[[#This Row],[Debit USD]]-Table1[[#This Row],[Credit USD]]))</f>
        <v/>
      </c>
      <c r="AA1995" s="226"/>
      <c r="AB1995" s="255"/>
      <c r="AC1995" s="1"/>
      <c r="AD1995" s="15"/>
      <c r="AE1995" s="15" t="str">
        <f>IF(AND(OR(Table1[[#This Row],[Account]]="15030",Table1[[#This Row],[Account]]="15035",Table1[[#This Row],[Account]]="20150"),Table1[[#This Row],[Vendor ID]]=""),1,"")</f>
        <v/>
      </c>
      <c r="AF1995" s="15"/>
      <c r="AG1995" s="15"/>
      <c r="AH1995" s="15"/>
      <c r="AI1995" s="46" t="str">
        <f>IF(Table1[[#This Row],[Posting Date]]&lt;&gt;"","GJ-"&amp;CountryID,"")</f>
        <v/>
      </c>
      <c r="AJ1995" s="59" t="str">
        <f>IF(Table1[[#This Row],[Posting Date]]&lt;&gt;"",Table1[[#This Row],[Posting Date]],"")</f>
        <v/>
      </c>
      <c r="AK1995" s="46"/>
      <c r="AL1995" s="46" t="str">
        <f>IF(Table1[[#This Row],[Description]]&lt;&gt;"",Table1[[#This Row],[Description]],"")</f>
        <v/>
      </c>
      <c r="AM1995" s="46" t="str">
        <f>IF(Table1[[#This Row],[Posting Date]]&lt;&gt;"",Table1[[#This Row],[Reference Number]],"")</f>
        <v/>
      </c>
      <c r="AN1995" s="46" t="str">
        <f>TRIM(Table1[[#This Row],[Line '#]])</f>
        <v/>
      </c>
      <c r="AO1995" s="46" t="str">
        <f>TRIM(Table1[[#This Row],[Account]])</f>
        <v/>
      </c>
      <c r="AP1995" s="46" t="str">
        <f>IF(Table1[[#This Row],[Posting Date]]&lt;&gt;"",$D$5,"")</f>
        <v/>
      </c>
      <c r="AQ1995" s="46" t="str">
        <f>TRIM(Table1[[#This Row],[Departments-Prgrams]])</f>
        <v/>
      </c>
      <c r="AR1995" s="46" t="str">
        <f>TRIM(Table1[[#This Row],[Grant]])</f>
        <v/>
      </c>
      <c r="AS1995" s="46" t="str">
        <f>TRIM(Table1[[#This Row],[Staff ID]])</f>
        <v/>
      </c>
      <c r="AT1995" s="46" t="str">
        <f>IF(TRIM(Table1[[#This Row],[Budget Code]])=0,"",TRIM(Table1[[#This Row],[Budget Code]]))</f>
        <v/>
      </c>
      <c r="AU1995" s="46" t="str">
        <f>IF(Table1[[#This Row],[Line Description]]&lt;&gt;"",Table1[[#This Row],[Line Description]],"")</f>
        <v/>
      </c>
      <c r="AV1995" s="46" t="str">
        <f>IF(Table1[[#This Row],[Cur_Amount Debit]]&gt;0,ROUND(Table1[[#This Row],[Cur_Amount Debit]],2),"")</f>
        <v/>
      </c>
      <c r="AW1995" s="46" t="str">
        <f>IF(Table1[[#This Row],[Cur_Amount Credit]]&gt;0,ROUND(Table1[[#This Row],[Cur_Amount Credit]],2),"")</f>
        <v/>
      </c>
      <c r="AX1995" s="46" t="str">
        <f>LEFT(Table1[[#This Row],[Cur]],3)</f>
        <v/>
      </c>
      <c r="AY1995" s="59"/>
      <c r="AZ1995" s="46"/>
      <c r="BA1995" s="46" t="str">
        <f>IF(Table1[[#This Row],[Cur]]&lt;&gt;"",IF(Table1[[#This Row],[Cur]]="USD","",ExchangeRate),"")</f>
        <v/>
      </c>
      <c r="BB1995" s="46" t="str">
        <f>IF(Table1[[#This Row],[Grant]]&lt;&gt;"",VLOOKUP(Table1[[#This Row],[Grant]],Grants!B:D,3),"")</f>
        <v/>
      </c>
      <c r="BC1995" s="46" t="str">
        <f>TRIM(Table1[[#This Row],[Vendor ID]])</f>
        <v/>
      </c>
      <c r="BD1995">
        <f>IF(Table1[[#This Row],[Reference Number]]=Q1994,BD1994,BD1994+1)</f>
        <v>0</v>
      </c>
    </row>
    <row r="1996" spans="1:56" ht="11.25" customHeight="1" x14ac:dyDescent="0.25">
      <c r="A1996" s="1"/>
      <c r="B1996" s="88" t="str">
        <f>IF(Table1[[#This Row],[Posting Date]]&lt;&gt;"",IF(Table1[[#This Row],[Reference Number]]=Q1995,B1995+1,1),"")</f>
        <v/>
      </c>
      <c r="C1996" s="61"/>
      <c r="D1996" s="61"/>
      <c r="E1996" s="138"/>
      <c r="F1996" s="141" t="str">
        <f>IFERROR(IF(VLOOKUP(Table1[[#This Row],[Budget Code Description]],Dimentions!$X$6:$AC$139,2,FALSE)="","",VLOOKUP(Table1[[#This Row],[Budget Code Description]],Dimentions!$X$6:$AC$139,2,FALSE)),"")</f>
        <v/>
      </c>
      <c r="G1996" s="141"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1" t="str">
        <f>IFERROR(VLOOKUP(Table1[[#This Row],[Budget Code Description]],Table6[#All],8,FALSE),"")</f>
        <v/>
      </c>
      <c r="L1996" s="63"/>
      <c r="M1996" s="65" t="str">
        <f>IFERROR(VLOOKUP(Table1[[#This Row],[Staff ID]],Table2[],2,FALSE),"")</f>
        <v/>
      </c>
      <c r="N1996" s="209" t="str">
        <f>IFERROR(IF(VLOOKUP(Table1[[#This Row],[Budget Code Description]],Dimentions!$X$6:$AC$134,4,FALSE)="","",VLOOKUP(Table1[[#This Row],[Budget Code Description]],Dimentions!$X$6:$AC$134,4,FALSE)),"")</f>
        <v/>
      </c>
      <c r="O1996" s="65" t="str">
        <f>IFERROR(VLOOKUP(Table1[[#This Row],[Vendor ID]],Table549[],2,FALSE),"")</f>
        <v/>
      </c>
      <c r="P1996" s="63"/>
      <c r="Q1996" s="141" t="str">
        <f>IF(Table1[[#This Row],[Posting Date]]&lt;&gt;"",$D$9,"")</f>
        <v/>
      </c>
      <c r="R1996" s="157" t="str">
        <f>IF(Table1[[#This Row],[Posting Date]]&lt;&gt;"",$D$10,"")</f>
        <v/>
      </c>
      <c r="S1996" s="66"/>
      <c r="T1996" s="63"/>
      <c r="U1996" s="67"/>
      <c r="V1996" s="67"/>
      <c r="W1996" s="67" t="str">
        <f t="shared" si="35"/>
        <v/>
      </c>
      <c r="X1996" s="159" t="str">
        <f>IF(E1996="","",(IF(Table1[[#This Row],[Cur]]="USD",Table1[[#This Row],[Cur_Amount Debit]],Table1[[#This Row],[Cur_Amount Debit]]/Table1[[#This Row],[Exchange Rate]])))</f>
        <v/>
      </c>
      <c r="Y1996" s="159" t="str">
        <f>IF(E1996="","",(IF(Table1[[#This Row],[Cur]]="USD",Table1[[#This Row],[Cur_Amount Credit]],Table1[[#This Row],[Cur_Amount Credit]]/ExchangeRate)))</f>
        <v/>
      </c>
      <c r="Z1996" s="201" t="str">
        <f>IF(E1996="","",(Table1[[#This Row],[Debit USD]]-Table1[[#This Row],[Credit USD]]))</f>
        <v/>
      </c>
      <c r="AA1996" s="226"/>
      <c r="AB1996" s="255"/>
      <c r="AC1996" s="1"/>
      <c r="AD1996" s="15"/>
      <c r="AE1996" s="15" t="str">
        <f>IF(AND(OR(Table1[[#This Row],[Account]]="15030",Table1[[#This Row],[Account]]="15035",Table1[[#This Row],[Account]]="20150"),Table1[[#This Row],[Vendor ID]]=""),1,"")</f>
        <v/>
      </c>
      <c r="AF1996" s="15"/>
      <c r="AG1996" s="15"/>
      <c r="AH1996" s="15"/>
      <c r="AI1996" s="46" t="str">
        <f>IF(Table1[[#This Row],[Posting Date]]&lt;&gt;"","GJ-"&amp;CountryID,"")</f>
        <v/>
      </c>
      <c r="AJ1996" s="59" t="str">
        <f>IF(Table1[[#This Row],[Posting Date]]&lt;&gt;"",Table1[[#This Row],[Posting Date]],"")</f>
        <v/>
      </c>
      <c r="AK1996" s="46"/>
      <c r="AL1996" s="46" t="str">
        <f>IF(Table1[[#This Row],[Description]]&lt;&gt;"",Table1[[#This Row],[Description]],"")</f>
        <v/>
      </c>
      <c r="AM1996" s="46" t="str">
        <f>IF(Table1[[#This Row],[Posting Date]]&lt;&gt;"",Table1[[#This Row],[Reference Number]],"")</f>
        <v/>
      </c>
      <c r="AN1996" s="46" t="str">
        <f>TRIM(Table1[[#This Row],[Line '#]])</f>
        <v/>
      </c>
      <c r="AO1996" s="46" t="str">
        <f>TRIM(Table1[[#This Row],[Account]])</f>
        <v/>
      </c>
      <c r="AP1996" s="46" t="str">
        <f>IF(Table1[[#This Row],[Posting Date]]&lt;&gt;"",$D$5,"")</f>
        <v/>
      </c>
      <c r="AQ1996" s="46" t="str">
        <f>TRIM(Table1[[#This Row],[Departments-Prgrams]])</f>
        <v/>
      </c>
      <c r="AR1996" s="46" t="str">
        <f>TRIM(Table1[[#This Row],[Grant]])</f>
        <v/>
      </c>
      <c r="AS1996" s="46" t="str">
        <f>TRIM(Table1[[#This Row],[Staff ID]])</f>
        <v/>
      </c>
      <c r="AT1996" s="46" t="str">
        <f>IF(TRIM(Table1[[#This Row],[Budget Code]])=0,"",TRIM(Table1[[#This Row],[Budget Code]]))</f>
        <v/>
      </c>
      <c r="AU1996" s="46" t="str">
        <f>IF(Table1[[#This Row],[Line Description]]&lt;&gt;"",Table1[[#This Row],[Line Description]],"")</f>
        <v/>
      </c>
      <c r="AV1996" s="46" t="str">
        <f>IF(Table1[[#This Row],[Cur_Amount Debit]]&gt;0,ROUND(Table1[[#This Row],[Cur_Amount Debit]],2),"")</f>
        <v/>
      </c>
      <c r="AW1996" s="46" t="str">
        <f>IF(Table1[[#This Row],[Cur_Amount Credit]]&gt;0,ROUND(Table1[[#This Row],[Cur_Amount Credit]],2),"")</f>
        <v/>
      </c>
      <c r="AX1996" s="46" t="str">
        <f>LEFT(Table1[[#This Row],[Cur]],3)</f>
        <v/>
      </c>
      <c r="AY1996" s="59"/>
      <c r="AZ1996" s="46"/>
      <c r="BA1996" s="46" t="str">
        <f>IF(Table1[[#This Row],[Cur]]&lt;&gt;"",IF(Table1[[#This Row],[Cur]]="USD","",ExchangeRate),"")</f>
        <v/>
      </c>
      <c r="BB1996" s="46" t="str">
        <f>IF(Table1[[#This Row],[Grant]]&lt;&gt;"",VLOOKUP(Table1[[#This Row],[Grant]],Grants!B:D,3),"")</f>
        <v/>
      </c>
      <c r="BC1996" s="46" t="str">
        <f>TRIM(Table1[[#This Row],[Vendor ID]])</f>
        <v/>
      </c>
      <c r="BD1996">
        <f>IF(Table1[[#This Row],[Reference Number]]=Q1995,BD1995,BD1995+1)</f>
        <v>0</v>
      </c>
    </row>
    <row r="1997" spans="1:56" ht="11.25" customHeight="1" x14ac:dyDescent="0.25">
      <c r="A1997" s="1"/>
      <c r="B1997" s="88" t="str">
        <f>IF(Table1[[#This Row],[Posting Date]]&lt;&gt;"",IF(Table1[[#This Row],[Reference Number]]=Q1996,B1996+1,1),"")</f>
        <v/>
      </c>
      <c r="C1997" s="61"/>
      <c r="D1997" s="61"/>
      <c r="E1997" s="138"/>
      <c r="F1997" s="141" t="str">
        <f>IFERROR(IF(VLOOKUP(Table1[[#This Row],[Budget Code Description]],Dimentions!$X$6:$AC$139,2,FALSE)="","",VLOOKUP(Table1[[#This Row],[Budget Code Description]],Dimentions!$X$6:$AC$139,2,FALSE)),"")</f>
        <v/>
      </c>
      <c r="G1997" s="141"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1" t="str">
        <f>IFERROR(VLOOKUP(Table1[[#This Row],[Budget Code Description]],Table6[#All],8,FALSE),"")</f>
        <v/>
      </c>
      <c r="L1997" s="63"/>
      <c r="M1997" s="65" t="str">
        <f>IFERROR(VLOOKUP(Table1[[#This Row],[Staff ID]],Table2[],2,FALSE),"")</f>
        <v/>
      </c>
      <c r="N1997" s="209" t="str">
        <f>IFERROR(IF(VLOOKUP(Table1[[#This Row],[Budget Code Description]],Dimentions!$X$6:$AC$134,4,FALSE)="","",VLOOKUP(Table1[[#This Row],[Budget Code Description]],Dimentions!$X$6:$AC$134,4,FALSE)),"")</f>
        <v/>
      </c>
      <c r="O1997" s="65" t="str">
        <f>IFERROR(VLOOKUP(Table1[[#This Row],[Vendor ID]],Table549[],2,FALSE),"")</f>
        <v/>
      </c>
      <c r="P1997" s="63"/>
      <c r="Q1997" s="141" t="str">
        <f>IF(Table1[[#This Row],[Posting Date]]&lt;&gt;"",$D$9,"")</f>
        <v/>
      </c>
      <c r="R1997" s="157" t="str">
        <f>IF(Table1[[#This Row],[Posting Date]]&lt;&gt;"",$D$10,"")</f>
        <v/>
      </c>
      <c r="S1997" s="66"/>
      <c r="T1997" s="63"/>
      <c r="U1997" s="67"/>
      <c r="V1997" s="67"/>
      <c r="W1997" s="67" t="str">
        <f t="shared" si="35"/>
        <v/>
      </c>
      <c r="X1997" s="159" t="str">
        <f>IF(E1997="","",(IF(Table1[[#This Row],[Cur]]="USD",Table1[[#This Row],[Cur_Amount Debit]],Table1[[#This Row],[Cur_Amount Debit]]/Table1[[#This Row],[Exchange Rate]])))</f>
        <v/>
      </c>
      <c r="Y1997" s="159" t="str">
        <f>IF(E1997="","",(IF(Table1[[#This Row],[Cur]]="USD",Table1[[#This Row],[Cur_Amount Credit]],Table1[[#This Row],[Cur_Amount Credit]]/ExchangeRate)))</f>
        <v/>
      </c>
      <c r="Z1997" s="201" t="str">
        <f>IF(E1997="","",(Table1[[#This Row],[Debit USD]]-Table1[[#This Row],[Credit USD]]))</f>
        <v/>
      </c>
      <c r="AA1997" s="226"/>
      <c r="AB1997" s="255"/>
      <c r="AC1997" s="1"/>
      <c r="AD1997" s="15"/>
      <c r="AE1997" s="15" t="str">
        <f>IF(AND(OR(Table1[[#This Row],[Account]]="15030",Table1[[#This Row],[Account]]="15035",Table1[[#This Row],[Account]]="20150"),Table1[[#This Row],[Vendor ID]]=""),1,"")</f>
        <v/>
      </c>
      <c r="AF1997" s="15"/>
      <c r="AG1997" s="15"/>
      <c r="AH1997" s="15"/>
      <c r="AI1997" s="46" t="str">
        <f>IF(Table1[[#This Row],[Posting Date]]&lt;&gt;"","GJ-"&amp;CountryID,"")</f>
        <v/>
      </c>
      <c r="AJ1997" s="59" t="str">
        <f>IF(Table1[[#This Row],[Posting Date]]&lt;&gt;"",Table1[[#This Row],[Posting Date]],"")</f>
        <v/>
      </c>
      <c r="AK1997" s="46"/>
      <c r="AL1997" s="46" t="str">
        <f>IF(Table1[[#This Row],[Description]]&lt;&gt;"",Table1[[#This Row],[Description]],"")</f>
        <v/>
      </c>
      <c r="AM1997" s="46" t="str">
        <f>IF(Table1[[#This Row],[Posting Date]]&lt;&gt;"",Table1[[#This Row],[Reference Number]],"")</f>
        <v/>
      </c>
      <c r="AN1997" s="46" t="str">
        <f>TRIM(Table1[[#This Row],[Line '#]])</f>
        <v/>
      </c>
      <c r="AO1997" s="46" t="str">
        <f>TRIM(Table1[[#This Row],[Account]])</f>
        <v/>
      </c>
      <c r="AP1997" s="46" t="str">
        <f>IF(Table1[[#This Row],[Posting Date]]&lt;&gt;"",$D$5,"")</f>
        <v/>
      </c>
      <c r="AQ1997" s="46" t="str">
        <f>TRIM(Table1[[#This Row],[Departments-Prgrams]])</f>
        <v/>
      </c>
      <c r="AR1997" s="46" t="str">
        <f>TRIM(Table1[[#This Row],[Grant]])</f>
        <v/>
      </c>
      <c r="AS1997" s="46" t="str">
        <f>TRIM(Table1[[#This Row],[Staff ID]])</f>
        <v/>
      </c>
      <c r="AT1997" s="46" t="str">
        <f>IF(TRIM(Table1[[#This Row],[Budget Code]])=0,"",TRIM(Table1[[#This Row],[Budget Code]]))</f>
        <v/>
      </c>
      <c r="AU1997" s="46" t="str">
        <f>IF(Table1[[#This Row],[Line Description]]&lt;&gt;"",Table1[[#This Row],[Line Description]],"")</f>
        <v/>
      </c>
      <c r="AV1997" s="46" t="str">
        <f>IF(Table1[[#This Row],[Cur_Amount Debit]]&gt;0,ROUND(Table1[[#This Row],[Cur_Amount Debit]],2),"")</f>
        <v/>
      </c>
      <c r="AW1997" s="46" t="str">
        <f>IF(Table1[[#This Row],[Cur_Amount Credit]]&gt;0,ROUND(Table1[[#This Row],[Cur_Amount Credit]],2),"")</f>
        <v/>
      </c>
      <c r="AX1997" s="46" t="str">
        <f>LEFT(Table1[[#This Row],[Cur]],3)</f>
        <v/>
      </c>
      <c r="AY1997" s="59"/>
      <c r="AZ1997" s="46"/>
      <c r="BA1997" s="46" t="str">
        <f>IF(Table1[[#This Row],[Cur]]&lt;&gt;"",IF(Table1[[#This Row],[Cur]]="USD","",ExchangeRate),"")</f>
        <v/>
      </c>
      <c r="BB1997" s="46" t="str">
        <f>IF(Table1[[#This Row],[Grant]]&lt;&gt;"",VLOOKUP(Table1[[#This Row],[Grant]],Grants!B:D,3),"")</f>
        <v/>
      </c>
      <c r="BC1997" s="46" t="str">
        <f>TRIM(Table1[[#This Row],[Vendor ID]])</f>
        <v/>
      </c>
      <c r="BD1997">
        <f>IF(Table1[[#This Row],[Reference Number]]=Q1996,BD1996,BD1996+1)</f>
        <v>0</v>
      </c>
    </row>
    <row r="1998" spans="1:56" ht="11.25" customHeight="1" x14ac:dyDescent="0.25">
      <c r="A1998" s="1"/>
      <c r="B1998" s="88" t="str">
        <f>IF(Table1[[#This Row],[Posting Date]]&lt;&gt;"",IF(Table1[[#This Row],[Reference Number]]=Q1997,B1997+1,1),"")</f>
        <v/>
      </c>
      <c r="C1998" s="61"/>
      <c r="D1998" s="61"/>
      <c r="E1998" s="138"/>
      <c r="F1998" s="141" t="str">
        <f>IFERROR(IF(VLOOKUP(Table1[[#This Row],[Budget Code Description]],Dimentions!$X$6:$AC$139,2,FALSE)="","",VLOOKUP(Table1[[#This Row],[Budget Code Description]],Dimentions!$X$6:$AC$139,2,FALSE)),"")</f>
        <v/>
      </c>
      <c r="G1998" s="141"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1" t="str">
        <f>IFERROR(VLOOKUP(Table1[[#This Row],[Budget Code Description]],Table6[#All],8,FALSE),"")</f>
        <v/>
      </c>
      <c r="L1998" s="63"/>
      <c r="M1998" s="65" t="str">
        <f>IFERROR(VLOOKUP(Table1[[#This Row],[Staff ID]],Table2[],2,FALSE),"")</f>
        <v/>
      </c>
      <c r="N1998" s="209" t="str">
        <f>IFERROR(IF(VLOOKUP(Table1[[#This Row],[Budget Code Description]],Dimentions!$X$6:$AC$134,4,FALSE)="","",VLOOKUP(Table1[[#This Row],[Budget Code Description]],Dimentions!$X$6:$AC$134,4,FALSE)),"")</f>
        <v/>
      </c>
      <c r="O1998" s="65" t="str">
        <f>IFERROR(VLOOKUP(Table1[[#This Row],[Vendor ID]],Table549[],2,FALSE),"")</f>
        <v/>
      </c>
      <c r="P1998" s="63"/>
      <c r="Q1998" s="141" t="str">
        <f>IF(Table1[[#This Row],[Posting Date]]&lt;&gt;"",$D$9,"")</f>
        <v/>
      </c>
      <c r="R1998" s="157" t="str">
        <f>IF(Table1[[#This Row],[Posting Date]]&lt;&gt;"",$D$10,"")</f>
        <v/>
      </c>
      <c r="S1998" s="66"/>
      <c r="T1998" s="63"/>
      <c r="U1998" s="67"/>
      <c r="V1998" s="67"/>
      <c r="W1998" s="67" t="str">
        <f t="shared" si="35"/>
        <v/>
      </c>
      <c r="X1998" s="159" t="str">
        <f>IF(E1998="","",(IF(Table1[[#This Row],[Cur]]="USD",Table1[[#This Row],[Cur_Amount Debit]],Table1[[#This Row],[Cur_Amount Debit]]/Table1[[#This Row],[Exchange Rate]])))</f>
        <v/>
      </c>
      <c r="Y1998" s="159" t="str">
        <f>IF(E1998="","",(IF(Table1[[#This Row],[Cur]]="USD",Table1[[#This Row],[Cur_Amount Credit]],Table1[[#This Row],[Cur_Amount Credit]]/ExchangeRate)))</f>
        <v/>
      </c>
      <c r="Z1998" s="201" t="str">
        <f>IF(E1998="","",(Table1[[#This Row],[Debit USD]]-Table1[[#This Row],[Credit USD]]))</f>
        <v/>
      </c>
      <c r="AA1998" s="226"/>
      <c r="AB1998" s="255"/>
      <c r="AC1998" s="1"/>
      <c r="AD1998" s="15"/>
      <c r="AE1998" s="15" t="str">
        <f>IF(AND(OR(Table1[[#This Row],[Account]]="15030",Table1[[#This Row],[Account]]="15035",Table1[[#This Row],[Account]]="20150"),Table1[[#This Row],[Vendor ID]]=""),1,"")</f>
        <v/>
      </c>
      <c r="AF1998" s="15"/>
      <c r="AG1998" s="15"/>
      <c r="AH1998" s="15"/>
      <c r="AI1998" s="46" t="str">
        <f>IF(Table1[[#This Row],[Posting Date]]&lt;&gt;"","GJ-"&amp;CountryID,"")</f>
        <v/>
      </c>
      <c r="AJ1998" s="59" t="str">
        <f>IF(Table1[[#This Row],[Posting Date]]&lt;&gt;"",Table1[[#This Row],[Posting Date]],"")</f>
        <v/>
      </c>
      <c r="AK1998" s="46"/>
      <c r="AL1998" s="46" t="str">
        <f>IF(Table1[[#This Row],[Description]]&lt;&gt;"",Table1[[#This Row],[Description]],"")</f>
        <v/>
      </c>
      <c r="AM1998" s="46" t="str">
        <f>IF(Table1[[#This Row],[Posting Date]]&lt;&gt;"",Table1[[#This Row],[Reference Number]],"")</f>
        <v/>
      </c>
      <c r="AN1998" s="46" t="str">
        <f>TRIM(Table1[[#This Row],[Line '#]])</f>
        <v/>
      </c>
      <c r="AO1998" s="46" t="str">
        <f>TRIM(Table1[[#This Row],[Account]])</f>
        <v/>
      </c>
      <c r="AP1998" s="46" t="str">
        <f>IF(Table1[[#This Row],[Posting Date]]&lt;&gt;"",$D$5,"")</f>
        <v/>
      </c>
      <c r="AQ1998" s="46" t="str">
        <f>TRIM(Table1[[#This Row],[Departments-Prgrams]])</f>
        <v/>
      </c>
      <c r="AR1998" s="46" t="str">
        <f>TRIM(Table1[[#This Row],[Grant]])</f>
        <v/>
      </c>
      <c r="AS1998" s="46" t="str">
        <f>TRIM(Table1[[#This Row],[Staff ID]])</f>
        <v/>
      </c>
      <c r="AT1998" s="46" t="str">
        <f>IF(TRIM(Table1[[#This Row],[Budget Code]])=0,"",TRIM(Table1[[#This Row],[Budget Code]]))</f>
        <v/>
      </c>
      <c r="AU1998" s="46" t="str">
        <f>IF(Table1[[#This Row],[Line Description]]&lt;&gt;"",Table1[[#This Row],[Line Description]],"")</f>
        <v/>
      </c>
      <c r="AV1998" s="46" t="str">
        <f>IF(Table1[[#This Row],[Cur_Amount Debit]]&gt;0,ROUND(Table1[[#This Row],[Cur_Amount Debit]],2),"")</f>
        <v/>
      </c>
      <c r="AW1998" s="46" t="str">
        <f>IF(Table1[[#This Row],[Cur_Amount Credit]]&gt;0,ROUND(Table1[[#This Row],[Cur_Amount Credit]],2),"")</f>
        <v/>
      </c>
      <c r="AX1998" s="46" t="str">
        <f>LEFT(Table1[[#This Row],[Cur]],3)</f>
        <v/>
      </c>
      <c r="AY1998" s="59"/>
      <c r="AZ1998" s="46"/>
      <c r="BA1998" s="46" t="str">
        <f>IF(Table1[[#This Row],[Cur]]&lt;&gt;"",IF(Table1[[#This Row],[Cur]]="USD","",ExchangeRate),"")</f>
        <v/>
      </c>
      <c r="BB1998" s="46" t="str">
        <f>IF(Table1[[#This Row],[Grant]]&lt;&gt;"",VLOOKUP(Table1[[#This Row],[Grant]],Grants!B:D,3),"")</f>
        <v/>
      </c>
      <c r="BC1998" s="46" t="str">
        <f>TRIM(Table1[[#This Row],[Vendor ID]])</f>
        <v/>
      </c>
      <c r="BD1998">
        <f>IF(Table1[[#This Row],[Reference Number]]=Q1997,BD1997,BD1997+1)</f>
        <v>0</v>
      </c>
    </row>
    <row r="1999" spans="1:56" ht="11.25" customHeight="1" x14ac:dyDescent="0.25">
      <c r="A1999" s="1"/>
      <c r="B1999" s="88" t="str">
        <f>IF(Table1[[#This Row],[Posting Date]]&lt;&gt;"",IF(Table1[[#This Row],[Reference Number]]=Q1998,B1998+1,1),"")</f>
        <v/>
      </c>
      <c r="C1999" s="61"/>
      <c r="D1999" s="61"/>
      <c r="E1999" s="138"/>
      <c r="F1999" s="141" t="str">
        <f>IFERROR(IF(VLOOKUP(Table1[[#This Row],[Budget Code Description]],Dimentions!$X$6:$AC$139,2,FALSE)="","",VLOOKUP(Table1[[#This Row],[Budget Code Description]],Dimentions!$X$6:$AC$139,2,FALSE)),"")</f>
        <v/>
      </c>
      <c r="G1999" s="141"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1" t="str">
        <f>IFERROR(VLOOKUP(Table1[[#This Row],[Budget Code Description]],Table6[#All],8,FALSE),"")</f>
        <v/>
      </c>
      <c r="L1999" s="63"/>
      <c r="M1999" s="65" t="str">
        <f>IFERROR(VLOOKUP(Table1[[#This Row],[Staff ID]],Table2[],2,FALSE),"")</f>
        <v/>
      </c>
      <c r="N1999" s="209" t="str">
        <f>IFERROR(IF(VLOOKUP(Table1[[#This Row],[Budget Code Description]],Dimentions!$X$6:$AC$134,4,FALSE)="","",VLOOKUP(Table1[[#This Row],[Budget Code Description]],Dimentions!$X$6:$AC$134,4,FALSE)),"")</f>
        <v/>
      </c>
      <c r="O1999" s="65" t="str">
        <f>IFERROR(VLOOKUP(Table1[[#This Row],[Vendor ID]],Table549[],2,FALSE),"")</f>
        <v/>
      </c>
      <c r="P1999" s="63"/>
      <c r="Q1999" s="141" t="str">
        <f>IF(Table1[[#This Row],[Posting Date]]&lt;&gt;"",$D$9,"")</f>
        <v/>
      </c>
      <c r="R1999" s="157" t="str">
        <f>IF(Table1[[#This Row],[Posting Date]]&lt;&gt;"",$D$10,"")</f>
        <v/>
      </c>
      <c r="S1999" s="66"/>
      <c r="T1999" s="63"/>
      <c r="U1999" s="67"/>
      <c r="V1999" s="67"/>
      <c r="W1999" s="67" t="str">
        <f t="shared" si="35"/>
        <v/>
      </c>
      <c r="X1999" s="159" t="str">
        <f>IF(E1999="","",(IF(Table1[[#This Row],[Cur]]="USD",Table1[[#This Row],[Cur_Amount Debit]],Table1[[#This Row],[Cur_Amount Debit]]/Table1[[#This Row],[Exchange Rate]])))</f>
        <v/>
      </c>
      <c r="Y1999" s="159" t="str">
        <f>IF(E1999="","",(IF(Table1[[#This Row],[Cur]]="USD",Table1[[#This Row],[Cur_Amount Credit]],Table1[[#This Row],[Cur_Amount Credit]]/ExchangeRate)))</f>
        <v/>
      </c>
      <c r="Z1999" s="201" t="str">
        <f>IF(E1999="","",(Table1[[#This Row],[Debit USD]]-Table1[[#This Row],[Credit USD]]))</f>
        <v/>
      </c>
      <c r="AA1999" s="226"/>
      <c r="AB1999" s="255"/>
      <c r="AC1999" s="1"/>
      <c r="AD1999" s="15"/>
      <c r="AE1999" s="15" t="str">
        <f>IF(AND(OR(Table1[[#This Row],[Account]]="15030",Table1[[#This Row],[Account]]="15035",Table1[[#This Row],[Account]]="20150"),Table1[[#This Row],[Vendor ID]]=""),1,"")</f>
        <v/>
      </c>
      <c r="AF1999" s="15"/>
      <c r="AG1999" s="15"/>
      <c r="AH1999" s="15"/>
      <c r="AI1999" s="46" t="str">
        <f>IF(Table1[[#This Row],[Posting Date]]&lt;&gt;"","GJ-"&amp;CountryID,"")</f>
        <v/>
      </c>
      <c r="AJ1999" s="59" t="str">
        <f>IF(Table1[[#This Row],[Posting Date]]&lt;&gt;"",Table1[[#This Row],[Posting Date]],"")</f>
        <v/>
      </c>
      <c r="AK1999" s="46"/>
      <c r="AL1999" s="46" t="str">
        <f>IF(Table1[[#This Row],[Description]]&lt;&gt;"",Table1[[#This Row],[Description]],"")</f>
        <v/>
      </c>
      <c r="AM1999" s="46" t="str">
        <f>IF(Table1[[#This Row],[Posting Date]]&lt;&gt;"",Table1[[#This Row],[Reference Number]],"")</f>
        <v/>
      </c>
      <c r="AN1999" s="46" t="str">
        <f>TRIM(Table1[[#This Row],[Line '#]])</f>
        <v/>
      </c>
      <c r="AO1999" s="46" t="str">
        <f>TRIM(Table1[[#This Row],[Account]])</f>
        <v/>
      </c>
      <c r="AP1999" s="46" t="str">
        <f>IF(Table1[[#This Row],[Posting Date]]&lt;&gt;"",$D$5,"")</f>
        <v/>
      </c>
      <c r="AQ1999" s="46" t="str">
        <f>TRIM(Table1[[#This Row],[Departments-Prgrams]])</f>
        <v/>
      </c>
      <c r="AR1999" s="46" t="str">
        <f>TRIM(Table1[[#This Row],[Grant]])</f>
        <v/>
      </c>
      <c r="AS1999" s="46" t="str">
        <f>TRIM(Table1[[#This Row],[Staff ID]])</f>
        <v/>
      </c>
      <c r="AT1999" s="46" t="str">
        <f>IF(TRIM(Table1[[#This Row],[Budget Code]])=0,"",TRIM(Table1[[#This Row],[Budget Code]]))</f>
        <v/>
      </c>
      <c r="AU1999" s="46" t="str">
        <f>IF(Table1[[#This Row],[Line Description]]&lt;&gt;"",Table1[[#This Row],[Line Description]],"")</f>
        <v/>
      </c>
      <c r="AV1999" s="46" t="str">
        <f>IF(Table1[[#This Row],[Cur_Amount Debit]]&gt;0,ROUND(Table1[[#This Row],[Cur_Amount Debit]],2),"")</f>
        <v/>
      </c>
      <c r="AW1999" s="46" t="str">
        <f>IF(Table1[[#This Row],[Cur_Amount Credit]]&gt;0,ROUND(Table1[[#This Row],[Cur_Amount Credit]],2),"")</f>
        <v/>
      </c>
      <c r="AX1999" s="46" t="str">
        <f>LEFT(Table1[[#This Row],[Cur]],3)</f>
        <v/>
      </c>
      <c r="AY1999" s="59"/>
      <c r="AZ1999" s="46"/>
      <c r="BA1999" s="46" t="str">
        <f>IF(Table1[[#This Row],[Cur]]&lt;&gt;"",IF(Table1[[#This Row],[Cur]]="USD","",ExchangeRate),"")</f>
        <v/>
      </c>
      <c r="BB1999" s="46" t="str">
        <f>IF(Table1[[#This Row],[Grant]]&lt;&gt;"",VLOOKUP(Table1[[#This Row],[Grant]],Grants!B:D,3),"")</f>
        <v/>
      </c>
      <c r="BC1999" s="46" t="str">
        <f>TRIM(Table1[[#This Row],[Vendor ID]])</f>
        <v/>
      </c>
      <c r="BD1999">
        <f>IF(Table1[[#This Row],[Reference Number]]=Q1998,BD1998,BD1998+1)</f>
        <v>0</v>
      </c>
    </row>
    <row r="2000" spans="1:56" ht="11.25" customHeight="1" x14ac:dyDescent="0.25">
      <c r="A2000" s="1"/>
      <c r="B2000" s="88" t="str">
        <f>IF(Table1[[#This Row],[Posting Date]]&lt;&gt;"",IF(Table1[[#This Row],[Reference Number]]=Q1999,B1999+1,1),"")</f>
        <v/>
      </c>
      <c r="C2000" s="61"/>
      <c r="D2000" s="61"/>
      <c r="E2000" s="138"/>
      <c r="F2000" s="141" t="str">
        <f>IFERROR(IF(VLOOKUP(Table1[[#This Row],[Budget Code Description]],Dimentions!$X$6:$AC$139,2,FALSE)="","",VLOOKUP(Table1[[#This Row],[Budget Code Description]],Dimentions!$X$6:$AC$139,2,FALSE)),"")</f>
        <v/>
      </c>
      <c r="G2000" s="141"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1" t="str">
        <f>IFERROR(VLOOKUP(Table1[[#This Row],[Budget Code Description]],Table6[#All],8,FALSE),"")</f>
        <v/>
      </c>
      <c r="L2000" s="63"/>
      <c r="M2000" s="65" t="str">
        <f>IFERROR(VLOOKUP(Table1[[#This Row],[Staff ID]],Table2[],2,FALSE),"")</f>
        <v/>
      </c>
      <c r="N2000" s="209" t="str">
        <f>IFERROR(IF(VLOOKUP(Table1[[#This Row],[Budget Code Description]],Dimentions!$X$6:$AC$134,4,FALSE)="","",VLOOKUP(Table1[[#This Row],[Budget Code Description]],Dimentions!$X$6:$AC$134,4,FALSE)),"")</f>
        <v/>
      </c>
      <c r="O2000" s="65" t="str">
        <f>IFERROR(VLOOKUP(Table1[[#This Row],[Vendor ID]],Table549[],2,FALSE),"")</f>
        <v/>
      </c>
      <c r="P2000" s="63"/>
      <c r="Q2000" s="141" t="str">
        <f>IF(Table1[[#This Row],[Posting Date]]&lt;&gt;"",$D$9,"")</f>
        <v/>
      </c>
      <c r="R2000" s="157" t="str">
        <f>IF(Table1[[#This Row],[Posting Date]]&lt;&gt;"",$D$10,"")</f>
        <v/>
      </c>
      <c r="S2000" s="66"/>
      <c r="T2000" s="63"/>
      <c r="U2000" s="67"/>
      <c r="V2000" s="67"/>
      <c r="W2000" s="67" t="str">
        <f t="shared" si="35"/>
        <v/>
      </c>
      <c r="X2000" s="159" t="str">
        <f>IF(E2000="","",(IF(Table1[[#This Row],[Cur]]="USD",Table1[[#This Row],[Cur_Amount Debit]],Table1[[#This Row],[Cur_Amount Debit]]/Table1[[#This Row],[Exchange Rate]])))</f>
        <v/>
      </c>
      <c r="Y2000" s="159" t="str">
        <f>IF(E2000="","",(IF(Table1[[#This Row],[Cur]]="USD",Table1[[#This Row],[Cur_Amount Credit]],Table1[[#This Row],[Cur_Amount Credit]]/ExchangeRate)))</f>
        <v/>
      </c>
      <c r="Z2000" s="201" t="str">
        <f>IF(E2000="","",(Table1[[#This Row],[Debit USD]]-Table1[[#This Row],[Credit USD]]))</f>
        <v/>
      </c>
      <c r="AA2000" s="226"/>
      <c r="AB2000" s="255"/>
      <c r="AC2000" s="1"/>
      <c r="AD2000" s="15"/>
      <c r="AE2000" s="15" t="str">
        <f>IF(AND(OR(Table1[[#This Row],[Account]]="15030",Table1[[#This Row],[Account]]="15035",Table1[[#This Row],[Account]]="20150"),Table1[[#This Row],[Vendor ID]]=""),1,"")</f>
        <v/>
      </c>
      <c r="AF2000" s="15"/>
      <c r="AG2000" s="15"/>
      <c r="AH2000" s="15"/>
      <c r="AI2000" s="46" t="str">
        <f>IF(Table1[[#This Row],[Posting Date]]&lt;&gt;"","GJ-"&amp;CountryID,"")</f>
        <v/>
      </c>
      <c r="AJ2000" s="59" t="str">
        <f>IF(Table1[[#This Row],[Posting Date]]&lt;&gt;"",Table1[[#This Row],[Posting Date]],"")</f>
        <v/>
      </c>
      <c r="AK2000" s="46"/>
      <c r="AL2000" s="46" t="str">
        <f>IF(Table1[[#This Row],[Description]]&lt;&gt;"",Table1[[#This Row],[Description]],"")</f>
        <v/>
      </c>
      <c r="AM2000" s="46" t="str">
        <f>IF(Table1[[#This Row],[Posting Date]]&lt;&gt;"",Table1[[#This Row],[Reference Number]],"")</f>
        <v/>
      </c>
      <c r="AN2000" s="46" t="str">
        <f>TRIM(Table1[[#This Row],[Line '#]])</f>
        <v/>
      </c>
      <c r="AO2000" s="46" t="str">
        <f>TRIM(Table1[[#This Row],[Account]])</f>
        <v/>
      </c>
      <c r="AP2000" s="46" t="str">
        <f>IF(Table1[[#This Row],[Posting Date]]&lt;&gt;"",$D$5,"")</f>
        <v/>
      </c>
      <c r="AQ2000" s="46" t="str">
        <f>TRIM(Table1[[#This Row],[Departments-Prgrams]])</f>
        <v/>
      </c>
      <c r="AR2000" s="46" t="str">
        <f>TRIM(Table1[[#This Row],[Grant]])</f>
        <v/>
      </c>
      <c r="AS2000" s="46" t="str">
        <f>TRIM(Table1[[#This Row],[Staff ID]])</f>
        <v/>
      </c>
      <c r="AT2000" s="46" t="str">
        <f>IF(TRIM(Table1[[#This Row],[Budget Code]])=0,"",TRIM(Table1[[#This Row],[Budget Code]]))</f>
        <v/>
      </c>
      <c r="AU2000" s="46" t="str">
        <f>IF(Table1[[#This Row],[Line Description]]&lt;&gt;"",Table1[[#This Row],[Line Description]],"")</f>
        <v/>
      </c>
      <c r="AV2000" s="46" t="str">
        <f>IF(Table1[[#This Row],[Cur_Amount Debit]]&gt;0,ROUND(Table1[[#This Row],[Cur_Amount Debit]],2),"")</f>
        <v/>
      </c>
      <c r="AW2000" s="46" t="str">
        <f>IF(Table1[[#This Row],[Cur_Amount Credit]]&gt;0,ROUND(Table1[[#This Row],[Cur_Amount Credit]],2),"")</f>
        <v/>
      </c>
      <c r="AX2000" s="46" t="str">
        <f>LEFT(Table1[[#This Row],[Cur]],3)</f>
        <v/>
      </c>
      <c r="AY2000" s="59"/>
      <c r="AZ2000" s="46"/>
      <c r="BA2000" s="46" t="str">
        <f>IF(Table1[[#This Row],[Cur]]&lt;&gt;"",IF(Table1[[#This Row],[Cur]]="USD","",ExchangeRate),"")</f>
        <v/>
      </c>
      <c r="BB2000" s="46" t="str">
        <f>IF(Table1[[#This Row],[Grant]]&lt;&gt;"",VLOOKUP(Table1[[#This Row],[Grant]],Grants!B:D,3),"")</f>
        <v/>
      </c>
      <c r="BC2000" s="46" t="str">
        <f>TRIM(Table1[[#This Row],[Vendor ID]])</f>
        <v/>
      </c>
      <c r="BD2000">
        <f>IF(Table1[[#This Row],[Reference Number]]=Q1999,BD1999,BD1999+1)</f>
        <v>0</v>
      </c>
    </row>
    <row r="2001" spans="1:56" ht="11.25" customHeight="1" x14ac:dyDescent="0.25">
      <c r="A2001" s="1"/>
      <c r="B2001" s="88" t="str">
        <f>IF(Table1[[#This Row],[Posting Date]]&lt;&gt;"",IF(Table1[[#This Row],[Reference Number]]=Q2000,B2000+1,1),"")</f>
        <v/>
      </c>
      <c r="C2001" s="61"/>
      <c r="D2001" s="61"/>
      <c r="E2001" s="138"/>
      <c r="F2001" s="141" t="str">
        <f>IFERROR(IF(VLOOKUP(Table1[[#This Row],[Budget Code Description]],Dimentions!$X$6:$AC$139,2,FALSE)="","",VLOOKUP(Table1[[#This Row],[Budget Code Description]],Dimentions!$X$6:$AC$139,2,FALSE)),"")</f>
        <v/>
      </c>
      <c r="G2001" s="141"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1" t="str">
        <f>IFERROR(VLOOKUP(Table1[[#This Row],[Budget Code Description]],Table6[#All],8,FALSE),"")</f>
        <v/>
      </c>
      <c r="L2001" s="63"/>
      <c r="M2001" s="65" t="str">
        <f>IFERROR(VLOOKUP(Table1[[#This Row],[Staff ID]],Table2[],2,FALSE),"")</f>
        <v/>
      </c>
      <c r="N2001" s="209" t="str">
        <f>IFERROR(IF(VLOOKUP(Table1[[#This Row],[Budget Code Description]],Dimentions!$X$6:$AC$134,4,FALSE)="","",VLOOKUP(Table1[[#This Row],[Budget Code Description]],Dimentions!$X$6:$AC$134,4,FALSE)),"")</f>
        <v/>
      </c>
      <c r="O2001" s="65" t="str">
        <f>IFERROR(VLOOKUP(Table1[[#This Row],[Vendor ID]],Table549[],2,FALSE),"")</f>
        <v/>
      </c>
      <c r="P2001" s="63"/>
      <c r="Q2001" s="141" t="str">
        <f>IF(Table1[[#This Row],[Posting Date]]&lt;&gt;"",$D$9,"")</f>
        <v/>
      </c>
      <c r="R2001" s="157" t="str">
        <f>IF(Table1[[#This Row],[Posting Date]]&lt;&gt;"",$D$10,"")</f>
        <v/>
      </c>
      <c r="S2001" s="66"/>
      <c r="T2001" s="63"/>
      <c r="U2001" s="67"/>
      <c r="V2001" s="67"/>
      <c r="W2001" s="67" t="str">
        <f t="shared" si="35"/>
        <v/>
      </c>
      <c r="X2001" s="159" t="str">
        <f>IF(E2001="","",(IF(Table1[[#This Row],[Cur]]="USD",Table1[[#This Row],[Cur_Amount Debit]],Table1[[#This Row],[Cur_Amount Debit]]/Table1[[#This Row],[Exchange Rate]])))</f>
        <v/>
      </c>
      <c r="Y2001" s="159" t="str">
        <f>IF(E2001="","",(IF(Table1[[#This Row],[Cur]]="USD",Table1[[#This Row],[Cur_Amount Credit]],Table1[[#This Row],[Cur_Amount Credit]]/ExchangeRate)))</f>
        <v/>
      </c>
      <c r="Z2001" s="201" t="str">
        <f>IF(E2001="","",(Table1[[#This Row],[Debit USD]]-Table1[[#This Row],[Credit USD]]))</f>
        <v/>
      </c>
      <c r="AA2001" s="226"/>
      <c r="AB2001" s="255"/>
      <c r="AC2001" s="1"/>
      <c r="AD2001" s="15"/>
      <c r="AE2001" s="15" t="str">
        <f>IF(AND(OR(Table1[[#This Row],[Account]]="15030",Table1[[#This Row],[Account]]="15035",Table1[[#This Row],[Account]]="20150"),Table1[[#This Row],[Vendor ID]]=""),1,"")</f>
        <v/>
      </c>
      <c r="AF2001" s="15"/>
      <c r="AG2001" s="15"/>
      <c r="AH2001" s="15"/>
      <c r="AI2001" s="46" t="str">
        <f>IF(Table1[[#This Row],[Posting Date]]&lt;&gt;"","GJ-"&amp;CountryID,"")</f>
        <v/>
      </c>
      <c r="AJ2001" s="59" t="str">
        <f>IF(Table1[[#This Row],[Posting Date]]&lt;&gt;"",Table1[[#This Row],[Posting Date]],"")</f>
        <v/>
      </c>
      <c r="AK2001" s="46"/>
      <c r="AL2001" s="46" t="str">
        <f>IF(Table1[[#This Row],[Description]]&lt;&gt;"",Table1[[#This Row],[Description]],"")</f>
        <v/>
      </c>
      <c r="AM2001" s="46" t="str">
        <f>IF(Table1[[#This Row],[Posting Date]]&lt;&gt;"",Table1[[#This Row],[Reference Number]],"")</f>
        <v/>
      </c>
      <c r="AN2001" s="46" t="str">
        <f>TRIM(Table1[[#This Row],[Line '#]])</f>
        <v/>
      </c>
      <c r="AO2001" s="46" t="str">
        <f>TRIM(Table1[[#This Row],[Account]])</f>
        <v/>
      </c>
      <c r="AP2001" s="46" t="str">
        <f>IF(Table1[[#This Row],[Posting Date]]&lt;&gt;"",$D$5,"")</f>
        <v/>
      </c>
      <c r="AQ2001" s="46" t="str">
        <f>TRIM(Table1[[#This Row],[Departments-Prgrams]])</f>
        <v/>
      </c>
      <c r="AR2001" s="46" t="str">
        <f>TRIM(Table1[[#This Row],[Grant]])</f>
        <v/>
      </c>
      <c r="AS2001" s="46" t="str">
        <f>TRIM(Table1[[#This Row],[Staff ID]])</f>
        <v/>
      </c>
      <c r="AT2001" s="46" t="str">
        <f>IF(TRIM(Table1[[#This Row],[Budget Code]])=0,"",TRIM(Table1[[#This Row],[Budget Code]]))</f>
        <v/>
      </c>
      <c r="AU2001" s="46" t="str">
        <f>IF(Table1[[#This Row],[Line Description]]&lt;&gt;"",Table1[[#This Row],[Line Description]],"")</f>
        <v/>
      </c>
      <c r="AV2001" s="46" t="str">
        <f>IF(Table1[[#This Row],[Cur_Amount Debit]]&gt;0,ROUND(Table1[[#This Row],[Cur_Amount Debit]],2),"")</f>
        <v/>
      </c>
      <c r="AW2001" s="46" t="str">
        <f>IF(Table1[[#This Row],[Cur_Amount Credit]]&gt;0,ROUND(Table1[[#This Row],[Cur_Amount Credit]],2),"")</f>
        <v/>
      </c>
      <c r="AX2001" s="46" t="str">
        <f>LEFT(Table1[[#This Row],[Cur]],3)</f>
        <v/>
      </c>
      <c r="AY2001" s="59"/>
      <c r="AZ2001" s="46"/>
      <c r="BA2001" s="46" t="str">
        <f>IF(Table1[[#This Row],[Cur]]&lt;&gt;"",IF(Table1[[#This Row],[Cur]]="USD","",ExchangeRate),"")</f>
        <v/>
      </c>
      <c r="BB2001" s="46" t="str">
        <f>IF(Table1[[#This Row],[Grant]]&lt;&gt;"",VLOOKUP(Table1[[#This Row],[Grant]],Grants!B:D,3),"")</f>
        <v/>
      </c>
      <c r="BC2001" s="46" t="str">
        <f>TRIM(Table1[[#This Row],[Vendor ID]])</f>
        <v/>
      </c>
      <c r="BD2001">
        <f>IF(Table1[[#This Row],[Reference Number]]=Q2000,BD2000,BD2000+1)</f>
        <v>0</v>
      </c>
    </row>
    <row r="2002" spans="1:56" ht="11.25" customHeight="1" x14ac:dyDescent="0.25">
      <c r="A2002" s="1"/>
      <c r="B2002" s="88" t="str">
        <f>IF(Table1[[#This Row],[Posting Date]]&lt;&gt;"",IF(Table1[[#This Row],[Reference Number]]=Q2001,B2001+1,1),"")</f>
        <v/>
      </c>
      <c r="C2002" s="61"/>
      <c r="D2002" s="61"/>
      <c r="E2002" s="138"/>
      <c r="F2002" s="141" t="str">
        <f>IFERROR(IF(VLOOKUP(Table1[[#This Row],[Budget Code Description]],Dimentions!$X$6:$AC$139,2,FALSE)="","",VLOOKUP(Table1[[#This Row],[Budget Code Description]],Dimentions!$X$6:$AC$139,2,FALSE)),"")</f>
        <v/>
      </c>
      <c r="G2002" s="141"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1" t="str">
        <f>IFERROR(VLOOKUP(Table1[[#This Row],[Budget Code Description]],Table6[#All],8,FALSE),"")</f>
        <v/>
      </c>
      <c r="L2002" s="63"/>
      <c r="M2002" s="65" t="str">
        <f>IFERROR(VLOOKUP(Table1[[#This Row],[Staff ID]],Table2[],2,FALSE),"")</f>
        <v/>
      </c>
      <c r="N2002" s="209" t="str">
        <f>IFERROR(IF(VLOOKUP(Table1[[#This Row],[Budget Code Description]],Dimentions!$X$6:$AC$134,4,FALSE)="","",VLOOKUP(Table1[[#This Row],[Budget Code Description]],Dimentions!$X$6:$AC$134,4,FALSE)),"")</f>
        <v/>
      </c>
      <c r="O2002" s="65" t="str">
        <f>IFERROR(VLOOKUP(Table1[[#This Row],[Vendor ID]],Table549[],2,FALSE),"")</f>
        <v/>
      </c>
      <c r="P2002" s="63"/>
      <c r="Q2002" s="141" t="str">
        <f>IF(Table1[[#This Row],[Posting Date]]&lt;&gt;"",$D$9,"")</f>
        <v/>
      </c>
      <c r="R2002" s="157" t="str">
        <f>IF(Table1[[#This Row],[Posting Date]]&lt;&gt;"",$D$10,"")</f>
        <v/>
      </c>
      <c r="S2002" s="66"/>
      <c r="T2002" s="63"/>
      <c r="U2002" s="67"/>
      <c r="V2002" s="67"/>
      <c r="W2002" s="67" t="str">
        <f t="shared" si="35"/>
        <v/>
      </c>
      <c r="X2002" s="159" t="str">
        <f>IF(E2002="","",(IF(Table1[[#This Row],[Cur]]="USD",Table1[[#This Row],[Cur_Amount Debit]],Table1[[#This Row],[Cur_Amount Debit]]/Table1[[#This Row],[Exchange Rate]])))</f>
        <v/>
      </c>
      <c r="Y2002" s="159" t="str">
        <f>IF(E2002="","",(IF(Table1[[#This Row],[Cur]]="USD",Table1[[#This Row],[Cur_Amount Credit]],Table1[[#This Row],[Cur_Amount Credit]]/ExchangeRate)))</f>
        <v/>
      </c>
      <c r="Z2002" s="201" t="str">
        <f>IF(E2002="","",(Table1[[#This Row],[Debit USD]]-Table1[[#This Row],[Credit USD]]))</f>
        <v/>
      </c>
      <c r="AA2002" s="226"/>
      <c r="AB2002" s="255"/>
      <c r="AC2002" s="1"/>
      <c r="AD2002" s="15"/>
      <c r="AE2002" s="15" t="str">
        <f>IF(AND(OR(Table1[[#This Row],[Account]]="15030",Table1[[#This Row],[Account]]="15035",Table1[[#This Row],[Account]]="20150"),Table1[[#This Row],[Vendor ID]]=""),1,"")</f>
        <v/>
      </c>
      <c r="AF2002" s="15"/>
      <c r="AG2002" s="15"/>
      <c r="AH2002" s="15"/>
      <c r="AI2002" s="46" t="str">
        <f>IF(Table1[[#This Row],[Posting Date]]&lt;&gt;"","GJ-"&amp;CountryID,"")</f>
        <v/>
      </c>
      <c r="AJ2002" s="59" t="str">
        <f>IF(Table1[[#This Row],[Posting Date]]&lt;&gt;"",Table1[[#This Row],[Posting Date]],"")</f>
        <v/>
      </c>
      <c r="AK2002" s="46"/>
      <c r="AL2002" s="46" t="str">
        <f>IF(Table1[[#This Row],[Description]]&lt;&gt;"",Table1[[#This Row],[Description]],"")</f>
        <v/>
      </c>
      <c r="AM2002" s="46" t="str">
        <f>IF(Table1[[#This Row],[Posting Date]]&lt;&gt;"",Table1[[#This Row],[Reference Number]],"")</f>
        <v/>
      </c>
      <c r="AN2002" s="46" t="str">
        <f>TRIM(Table1[[#This Row],[Line '#]])</f>
        <v/>
      </c>
      <c r="AO2002" s="46" t="str">
        <f>TRIM(Table1[[#This Row],[Account]])</f>
        <v/>
      </c>
      <c r="AP2002" s="46" t="str">
        <f>IF(Table1[[#This Row],[Posting Date]]&lt;&gt;"",$D$5,"")</f>
        <v/>
      </c>
      <c r="AQ2002" s="46" t="str">
        <f>TRIM(Table1[[#This Row],[Departments-Prgrams]])</f>
        <v/>
      </c>
      <c r="AR2002" s="46" t="str">
        <f>TRIM(Table1[[#This Row],[Grant]])</f>
        <v/>
      </c>
      <c r="AS2002" s="46" t="str">
        <f>TRIM(Table1[[#This Row],[Staff ID]])</f>
        <v/>
      </c>
      <c r="AT2002" s="46" t="str">
        <f>IF(TRIM(Table1[[#This Row],[Budget Code]])=0,"",TRIM(Table1[[#This Row],[Budget Code]]))</f>
        <v/>
      </c>
      <c r="AU2002" s="46" t="str">
        <f>IF(Table1[[#This Row],[Line Description]]&lt;&gt;"",Table1[[#This Row],[Line Description]],"")</f>
        <v/>
      </c>
      <c r="AV2002" s="46" t="str">
        <f>IF(Table1[[#This Row],[Cur_Amount Debit]]&gt;0,ROUND(Table1[[#This Row],[Cur_Amount Debit]],2),"")</f>
        <v/>
      </c>
      <c r="AW2002" s="46" t="str">
        <f>IF(Table1[[#This Row],[Cur_Amount Credit]]&gt;0,ROUND(Table1[[#This Row],[Cur_Amount Credit]],2),"")</f>
        <v/>
      </c>
      <c r="AX2002" s="46" t="str">
        <f>LEFT(Table1[[#This Row],[Cur]],3)</f>
        <v/>
      </c>
      <c r="AY2002" s="59"/>
      <c r="AZ2002" s="46"/>
      <c r="BA2002" s="46" t="str">
        <f>IF(Table1[[#This Row],[Cur]]&lt;&gt;"",IF(Table1[[#This Row],[Cur]]="USD","",ExchangeRate),"")</f>
        <v/>
      </c>
      <c r="BB2002" s="46" t="str">
        <f>IF(Table1[[#This Row],[Grant]]&lt;&gt;"",VLOOKUP(Table1[[#This Row],[Grant]],Grants!B:D,3),"")</f>
        <v/>
      </c>
      <c r="BC2002" s="46" t="str">
        <f>TRIM(Table1[[#This Row],[Vendor ID]])</f>
        <v/>
      </c>
      <c r="BD2002">
        <f>IF(Table1[[#This Row],[Reference Number]]=Q2001,BD2001,BD2001+1)</f>
        <v>0</v>
      </c>
    </row>
    <row r="2003" spans="1:56" ht="11.25" customHeight="1" x14ac:dyDescent="0.25">
      <c r="A2003" s="1"/>
      <c r="B2003" s="88" t="str">
        <f>IF(Table1[[#This Row],[Posting Date]]&lt;&gt;"",IF(Table1[[#This Row],[Reference Number]]=Q2002,B2002+1,1),"")</f>
        <v/>
      </c>
      <c r="C2003" s="61"/>
      <c r="D2003" s="61"/>
      <c r="E2003" s="138"/>
      <c r="F2003" s="141" t="str">
        <f>IFERROR(IF(VLOOKUP(Table1[[#This Row],[Budget Code Description]],Dimentions!$X$6:$AC$139,2,FALSE)="","",VLOOKUP(Table1[[#This Row],[Budget Code Description]],Dimentions!$X$6:$AC$139,2,FALSE)),"")</f>
        <v/>
      </c>
      <c r="G2003" s="141"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1" t="str">
        <f>IFERROR(VLOOKUP(Table1[[#This Row],[Budget Code Description]],Table6[#All],8,FALSE),"")</f>
        <v/>
      </c>
      <c r="L2003" s="63"/>
      <c r="M2003" s="65" t="str">
        <f>IFERROR(VLOOKUP(Table1[[#This Row],[Staff ID]],Table2[],2,FALSE),"")</f>
        <v/>
      </c>
      <c r="N2003" s="209" t="str">
        <f>IFERROR(IF(VLOOKUP(Table1[[#This Row],[Budget Code Description]],Dimentions!$X$6:$AC$134,4,FALSE)="","",VLOOKUP(Table1[[#This Row],[Budget Code Description]],Dimentions!$X$6:$AC$134,4,FALSE)),"")</f>
        <v/>
      </c>
      <c r="O2003" s="65" t="str">
        <f>IFERROR(VLOOKUP(Table1[[#This Row],[Vendor ID]],Table549[],2,FALSE),"")</f>
        <v/>
      </c>
      <c r="P2003" s="63"/>
      <c r="Q2003" s="141" t="str">
        <f>IF(Table1[[#This Row],[Posting Date]]&lt;&gt;"",$D$9,"")</f>
        <v/>
      </c>
      <c r="R2003" s="157" t="str">
        <f>IF(Table1[[#This Row],[Posting Date]]&lt;&gt;"",$D$10,"")</f>
        <v/>
      </c>
      <c r="S2003" s="66"/>
      <c r="T2003" s="63"/>
      <c r="U2003" s="67"/>
      <c r="V2003" s="67"/>
      <c r="W2003" s="67" t="str">
        <f t="shared" si="35"/>
        <v/>
      </c>
      <c r="X2003" s="159" t="str">
        <f>IF(E2003="","",(IF(Table1[[#This Row],[Cur]]="USD",Table1[[#This Row],[Cur_Amount Debit]],Table1[[#This Row],[Cur_Amount Debit]]/Table1[[#This Row],[Exchange Rate]])))</f>
        <v/>
      </c>
      <c r="Y2003" s="159" t="str">
        <f>IF(E2003="","",(IF(Table1[[#This Row],[Cur]]="USD",Table1[[#This Row],[Cur_Amount Credit]],Table1[[#This Row],[Cur_Amount Credit]]/ExchangeRate)))</f>
        <v/>
      </c>
      <c r="Z2003" s="201" t="str">
        <f>IF(E2003="","",(Table1[[#This Row],[Debit USD]]-Table1[[#This Row],[Credit USD]]))</f>
        <v/>
      </c>
      <c r="AA2003" s="226"/>
      <c r="AB2003" s="255"/>
      <c r="AC2003" s="1"/>
      <c r="AD2003" s="15"/>
      <c r="AE2003" s="15" t="str">
        <f>IF(AND(OR(Table1[[#This Row],[Account]]="15030",Table1[[#This Row],[Account]]="15035",Table1[[#This Row],[Account]]="20150"),Table1[[#This Row],[Vendor ID]]=""),1,"")</f>
        <v/>
      </c>
      <c r="AF2003" s="15"/>
      <c r="AG2003" s="15"/>
      <c r="AH2003" s="15"/>
      <c r="AI2003" s="46" t="str">
        <f>IF(Table1[[#This Row],[Posting Date]]&lt;&gt;"","GJ-"&amp;CountryID,"")</f>
        <v/>
      </c>
      <c r="AJ2003" s="59" t="str">
        <f>IF(Table1[[#This Row],[Posting Date]]&lt;&gt;"",Table1[[#This Row],[Posting Date]],"")</f>
        <v/>
      </c>
      <c r="AK2003" s="46"/>
      <c r="AL2003" s="46" t="str">
        <f>IF(Table1[[#This Row],[Description]]&lt;&gt;"",Table1[[#This Row],[Description]],"")</f>
        <v/>
      </c>
      <c r="AM2003" s="46" t="str">
        <f>IF(Table1[[#This Row],[Posting Date]]&lt;&gt;"",Table1[[#This Row],[Reference Number]],"")</f>
        <v/>
      </c>
      <c r="AN2003" s="46" t="str">
        <f>TRIM(Table1[[#This Row],[Line '#]])</f>
        <v/>
      </c>
      <c r="AO2003" s="46" t="str">
        <f>TRIM(Table1[[#This Row],[Account]])</f>
        <v/>
      </c>
      <c r="AP2003" s="46" t="str">
        <f>IF(Table1[[#This Row],[Posting Date]]&lt;&gt;"",$D$5,"")</f>
        <v/>
      </c>
      <c r="AQ2003" s="46" t="str">
        <f>TRIM(Table1[[#This Row],[Departments-Prgrams]])</f>
        <v/>
      </c>
      <c r="AR2003" s="46" t="str">
        <f>TRIM(Table1[[#This Row],[Grant]])</f>
        <v/>
      </c>
      <c r="AS2003" s="46" t="str">
        <f>TRIM(Table1[[#This Row],[Staff ID]])</f>
        <v/>
      </c>
      <c r="AT2003" s="46" t="str">
        <f>IF(TRIM(Table1[[#This Row],[Budget Code]])=0,"",TRIM(Table1[[#This Row],[Budget Code]]))</f>
        <v/>
      </c>
      <c r="AU2003" s="46" t="str">
        <f>IF(Table1[[#This Row],[Line Description]]&lt;&gt;"",Table1[[#This Row],[Line Description]],"")</f>
        <v/>
      </c>
      <c r="AV2003" s="46" t="str">
        <f>IF(Table1[[#This Row],[Cur_Amount Debit]]&gt;0,ROUND(Table1[[#This Row],[Cur_Amount Debit]],2),"")</f>
        <v/>
      </c>
      <c r="AW2003" s="46" t="str">
        <f>IF(Table1[[#This Row],[Cur_Amount Credit]]&gt;0,ROUND(Table1[[#This Row],[Cur_Amount Credit]],2),"")</f>
        <v/>
      </c>
      <c r="AX2003" s="46" t="str">
        <f>LEFT(Table1[[#This Row],[Cur]],3)</f>
        <v/>
      </c>
      <c r="AY2003" s="59"/>
      <c r="AZ2003" s="46"/>
      <c r="BA2003" s="46" t="str">
        <f>IF(Table1[[#This Row],[Cur]]&lt;&gt;"",IF(Table1[[#This Row],[Cur]]="USD","",ExchangeRate),"")</f>
        <v/>
      </c>
      <c r="BB2003" s="46" t="str">
        <f>IF(Table1[[#This Row],[Grant]]&lt;&gt;"",VLOOKUP(Table1[[#This Row],[Grant]],Grants!B:D,3),"")</f>
        <v/>
      </c>
      <c r="BC2003" s="46" t="str">
        <f>TRIM(Table1[[#This Row],[Vendor ID]])</f>
        <v/>
      </c>
      <c r="BD2003">
        <f>IF(Table1[[#This Row],[Reference Number]]=Q2002,BD2002,BD2002+1)</f>
        <v>0</v>
      </c>
    </row>
    <row r="2004" spans="1:56" ht="11.25" customHeight="1" x14ac:dyDescent="0.25">
      <c r="A2004" s="1"/>
      <c r="B2004" s="88" t="str">
        <f>IF(Table1[[#This Row],[Posting Date]]&lt;&gt;"",IF(Table1[[#This Row],[Reference Number]]=Q2003,B2003+1,1),"")</f>
        <v/>
      </c>
      <c r="C2004" s="61"/>
      <c r="D2004" s="61"/>
      <c r="E2004" s="138"/>
      <c r="F2004" s="141" t="str">
        <f>IFERROR(IF(VLOOKUP(Table1[[#This Row],[Budget Code Description]],Dimentions!$X$6:$AC$139,2,FALSE)="","",VLOOKUP(Table1[[#This Row],[Budget Code Description]],Dimentions!$X$6:$AC$139,2,FALSE)),"")</f>
        <v/>
      </c>
      <c r="G2004" s="141"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1" t="str">
        <f>IFERROR(VLOOKUP(Table1[[#This Row],[Budget Code Description]],Table6[#All],8,FALSE),"")</f>
        <v/>
      </c>
      <c r="L2004" s="63"/>
      <c r="M2004" s="65" t="str">
        <f>IFERROR(VLOOKUP(Table1[[#This Row],[Staff ID]],Table2[],2,FALSE),"")</f>
        <v/>
      </c>
      <c r="N2004" s="209" t="str">
        <f>IFERROR(IF(VLOOKUP(Table1[[#This Row],[Budget Code Description]],Dimentions!$X$6:$AC$134,4,FALSE)="","",VLOOKUP(Table1[[#This Row],[Budget Code Description]],Dimentions!$X$6:$AC$134,4,FALSE)),"")</f>
        <v/>
      </c>
      <c r="O2004" s="65" t="str">
        <f>IFERROR(VLOOKUP(Table1[[#This Row],[Vendor ID]],Table549[],2,FALSE),"")</f>
        <v/>
      </c>
      <c r="P2004" s="63"/>
      <c r="Q2004" s="141" t="str">
        <f>IF(Table1[[#This Row],[Posting Date]]&lt;&gt;"",$D$9,"")</f>
        <v/>
      </c>
      <c r="R2004" s="157" t="str">
        <f>IF(Table1[[#This Row],[Posting Date]]&lt;&gt;"",$D$10,"")</f>
        <v/>
      </c>
      <c r="S2004" s="66"/>
      <c r="T2004" s="63"/>
      <c r="U2004" s="67"/>
      <c r="V2004" s="67"/>
      <c r="W2004" s="67" t="str">
        <f t="shared" si="35"/>
        <v/>
      </c>
      <c r="X2004" s="159" t="str">
        <f>IF(E2004="","",(IF(Table1[[#This Row],[Cur]]="USD",Table1[[#This Row],[Cur_Amount Debit]],Table1[[#This Row],[Cur_Amount Debit]]/Table1[[#This Row],[Exchange Rate]])))</f>
        <v/>
      </c>
      <c r="Y2004" s="159" t="str">
        <f>IF(E2004="","",(IF(Table1[[#This Row],[Cur]]="USD",Table1[[#This Row],[Cur_Amount Credit]],Table1[[#This Row],[Cur_Amount Credit]]/ExchangeRate)))</f>
        <v/>
      </c>
      <c r="Z2004" s="201" t="str">
        <f>IF(E2004="","",(Table1[[#This Row],[Debit USD]]-Table1[[#This Row],[Credit USD]]))</f>
        <v/>
      </c>
      <c r="AA2004" s="226"/>
      <c r="AB2004" s="255"/>
      <c r="AC2004" s="1"/>
      <c r="AD2004" s="15"/>
      <c r="AE2004" s="15" t="str">
        <f>IF(AND(OR(Table1[[#This Row],[Account]]="15030",Table1[[#This Row],[Account]]="15035",Table1[[#This Row],[Account]]="20150"),Table1[[#This Row],[Vendor ID]]=""),1,"")</f>
        <v/>
      </c>
      <c r="AF2004" s="15"/>
      <c r="AG2004" s="15"/>
      <c r="AH2004" s="15"/>
      <c r="AI2004" s="46" t="str">
        <f>IF(Table1[[#This Row],[Posting Date]]&lt;&gt;"","GJ-"&amp;CountryID,"")</f>
        <v/>
      </c>
      <c r="AJ2004" s="59" t="str">
        <f>IF(Table1[[#This Row],[Posting Date]]&lt;&gt;"",Table1[[#This Row],[Posting Date]],"")</f>
        <v/>
      </c>
      <c r="AK2004" s="46"/>
      <c r="AL2004" s="46" t="str">
        <f>IF(Table1[[#This Row],[Description]]&lt;&gt;"",Table1[[#This Row],[Description]],"")</f>
        <v/>
      </c>
      <c r="AM2004" s="46" t="str">
        <f>IF(Table1[[#This Row],[Posting Date]]&lt;&gt;"",Table1[[#This Row],[Reference Number]],"")</f>
        <v/>
      </c>
      <c r="AN2004" s="46" t="str">
        <f>TRIM(Table1[[#This Row],[Line '#]])</f>
        <v/>
      </c>
      <c r="AO2004" s="46" t="str">
        <f>TRIM(Table1[[#This Row],[Account]])</f>
        <v/>
      </c>
      <c r="AP2004" s="46" t="str">
        <f>IF(Table1[[#This Row],[Posting Date]]&lt;&gt;"",$D$5,"")</f>
        <v/>
      </c>
      <c r="AQ2004" s="46" t="str">
        <f>TRIM(Table1[[#This Row],[Departments-Prgrams]])</f>
        <v/>
      </c>
      <c r="AR2004" s="46" t="str">
        <f>TRIM(Table1[[#This Row],[Grant]])</f>
        <v/>
      </c>
      <c r="AS2004" s="46" t="str">
        <f>TRIM(Table1[[#This Row],[Staff ID]])</f>
        <v/>
      </c>
      <c r="AT2004" s="46" t="str">
        <f>IF(TRIM(Table1[[#This Row],[Budget Code]])=0,"",TRIM(Table1[[#This Row],[Budget Code]]))</f>
        <v/>
      </c>
      <c r="AU2004" s="46" t="str">
        <f>IF(Table1[[#This Row],[Line Description]]&lt;&gt;"",Table1[[#This Row],[Line Description]],"")</f>
        <v/>
      </c>
      <c r="AV2004" s="46" t="str">
        <f>IF(Table1[[#This Row],[Cur_Amount Debit]]&gt;0,ROUND(Table1[[#This Row],[Cur_Amount Debit]],2),"")</f>
        <v/>
      </c>
      <c r="AW2004" s="46" t="str">
        <f>IF(Table1[[#This Row],[Cur_Amount Credit]]&gt;0,ROUND(Table1[[#This Row],[Cur_Amount Credit]],2),"")</f>
        <v/>
      </c>
      <c r="AX2004" s="46" t="str">
        <f>LEFT(Table1[[#This Row],[Cur]],3)</f>
        <v/>
      </c>
      <c r="AY2004" s="59"/>
      <c r="AZ2004" s="46"/>
      <c r="BA2004" s="46" t="str">
        <f>IF(Table1[[#This Row],[Cur]]&lt;&gt;"",IF(Table1[[#This Row],[Cur]]="USD","",ExchangeRate),"")</f>
        <v/>
      </c>
      <c r="BB2004" s="46" t="str">
        <f>IF(Table1[[#This Row],[Grant]]&lt;&gt;"",VLOOKUP(Table1[[#This Row],[Grant]],Grants!B:D,3),"")</f>
        <v/>
      </c>
      <c r="BC2004" s="46" t="str">
        <f>TRIM(Table1[[#This Row],[Vendor ID]])</f>
        <v/>
      </c>
      <c r="BD2004">
        <f>IF(Table1[[#This Row],[Reference Number]]=Q2003,BD2003,BD2003+1)</f>
        <v>0</v>
      </c>
    </row>
    <row r="2005" spans="1:56" ht="11.25" customHeight="1" x14ac:dyDescent="0.25">
      <c r="A2005" s="1"/>
      <c r="B2005" s="88" t="str">
        <f>IF(Table1[[#This Row],[Posting Date]]&lt;&gt;"",IF(Table1[[#This Row],[Reference Number]]=Q2004,B2004+1,1),"")</f>
        <v/>
      </c>
      <c r="C2005" s="61"/>
      <c r="D2005" s="61"/>
      <c r="E2005" s="138"/>
      <c r="F2005" s="141" t="str">
        <f>IFERROR(IF(VLOOKUP(Table1[[#This Row],[Budget Code Description]],Dimentions!$X$6:$AC$139,2,FALSE)="","",VLOOKUP(Table1[[#This Row],[Budget Code Description]],Dimentions!$X$6:$AC$139,2,FALSE)),"")</f>
        <v/>
      </c>
      <c r="G2005" s="141"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1" t="str">
        <f>IFERROR(VLOOKUP(Table1[[#This Row],[Budget Code Description]],Table6[#All],8,FALSE),"")</f>
        <v/>
      </c>
      <c r="L2005" s="63"/>
      <c r="M2005" s="65" t="str">
        <f>IFERROR(VLOOKUP(Table1[[#This Row],[Staff ID]],Table2[],2,FALSE),"")</f>
        <v/>
      </c>
      <c r="N2005" s="209" t="str">
        <f>IFERROR(IF(VLOOKUP(Table1[[#This Row],[Budget Code Description]],Dimentions!$X$6:$AC$134,4,FALSE)="","",VLOOKUP(Table1[[#This Row],[Budget Code Description]],Dimentions!$X$6:$AC$134,4,FALSE)),"")</f>
        <v/>
      </c>
      <c r="O2005" s="65" t="str">
        <f>IFERROR(VLOOKUP(Table1[[#This Row],[Vendor ID]],Table549[],2,FALSE),"")</f>
        <v/>
      </c>
      <c r="P2005" s="63"/>
      <c r="Q2005" s="141" t="str">
        <f>IF(Table1[[#This Row],[Posting Date]]&lt;&gt;"",$D$9,"")</f>
        <v/>
      </c>
      <c r="R2005" s="157" t="str">
        <f>IF(Table1[[#This Row],[Posting Date]]&lt;&gt;"",$D$10,"")</f>
        <v/>
      </c>
      <c r="S2005" s="66"/>
      <c r="T2005" s="63"/>
      <c r="U2005" s="67"/>
      <c r="V2005" s="67"/>
      <c r="W2005" s="67" t="str">
        <f t="shared" si="35"/>
        <v/>
      </c>
      <c r="X2005" s="159" t="str">
        <f>IF(E2005="","",(IF(Table1[[#This Row],[Cur]]="USD",Table1[[#This Row],[Cur_Amount Debit]],Table1[[#This Row],[Cur_Amount Debit]]/Table1[[#This Row],[Exchange Rate]])))</f>
        <v/>
      </c>
      <c r="Y2005" s="159" t="str">
        <f>IF(E2005="","",(IF(Table1[[#This Row],[Cur]]="USD",Table1[[#This Row],[Cur_Amount Credit]],Table1[[#This Row],[Cur_Amount Credit]]/ExchangeRate)))</f>
        <v/>
      </c>
      <c r="Z2005" s="201" t="str">
        <f>IF(E2005="","",(Table1[[#This Row],[Debit USD]]-Table1[[#This Row],[Credit USD]]))</f>
        <v/>
      </c>
      <c r="AA2005" s="226"/>
      <c r="AB2005" s="255"/>
      <c r="AC2005" s="1"/>
      <c r="AD2005" s="15"/>
      <c r="AE2005" s="15" t="str">
        <f>IF(AND(OR(Table1[[#This Row],[Account]]="15030",Table1[[#This Row],[Account]]="15035",Table1[[#This Row],[Account]]="20150"),Table1[[#This Row],[Vendor ID]]=""),1,"")</f>
        <v/>
      </c>
      <c r="AF2005" s="15"/>
      <c r="AG2005" s="15"/>
      <c r="AH2005" s="15"/>
      <c r="AI2005" s="46" t="str">
        <f>IF(Table1[[#This Row],[Posting Date]]&lt;&gt;"","GJ-"&amp;CountryID,"")</f>
        <v/>
      </c>
      <c r="AJ2005" s="59" t="str">
        <f>IF(Table1[[#This Row],[Posting Date]]&lt;&gt;"",Table1[[#This Row],[Posting Date]],"")</f>
        <v/>
      </c>
      <c r="AK2005" s="46"/>
      <c r="AL2005" s="46" t="str">
        <f>IF(Table1[[#This Row],[Description]]&lt;&gt;"",Table1[[#This Row],[Description]],"")</f>
        <v/>
      </c>
      <c r="AM2005" s="46" t="str">
        <f>IF(Table1[[#This Row],[Posting Date]]&lt;&gt;"",Table1[[#This Row],[Reference Number]],"")</f>
        <v/>
      </c>
      <c r="AN2005" s="46" t="str">
        <f>TRIM(Table1[[#This Row],[Line '#]])</f>
        <v/>
      </c>
      <c r="AO2005" s="46" t="str">
        <f>TRIM(Table1[[#This Row],[Account]])</f>
        <v/>
      </c>
      <c r="AP2005" s="46" t="str">
        <f>IF(Table1[[#This Row],[Posting Date]]&lt;&gt;"",$D$5,"")</f>
        <v/>
      </c>
      <c r="AQ2005" s="46" t="str">
        <f>TRIM(Table1[[#This Row],[Departments-Prgrams]])</f>
        <v/>
      </c>
      <c r="AR2005" s="46" t="str">
        <f>TRIM(Table1[[#This Row],[Grant]])</f>
        <v/>
      </c>
      <c r="AS2005" s="46" t="str">
        <f>TRIM(Table1[[#This Row],[Staff ID]])</f>
        <v/>
      </c>
      <c r="AT2005" s="46" t="str">
        <f>IF(TRIM(Table1[[#This Row],[Budget Code]])=0,"",TRIM(Table1[[#This Row],[Budget Code]]))</f>
        <v/>
      </c>
      <c r="AU2005" s="46" t="str">
        <f>IF(Table1[[#This Row],[Line Description]]&lt;&gt;"",Table1[[#This Row],[Line Description]],"")</f>
        <v/>
      </c>
      <c r="AV2005" s="46" t="str">
        <f>IF(Table1[[#This Row],[Cur_Amount Debit]]&gt;0,ROUND(Table1[[#This Row],[Cur_Amount Debit]],2),"")</f>
        <v/>
      </c>
      <c r="AW2005" s="46" t="str">
        <f>IF(Table1[[#This Row],[Cur_Amount Credit]]&gt;0,ROUND(Table1[[#This Row],[Cur_Amount Credit]],2),"")</f>
        <v/>
      </c>
      <c r="AX2005" s="46" t="str">
        <f>LEFT(Table1[[#This Row],[Cur]],3)</f>
        <v/>
      </c>
      <c r="AY2005" s="59"/>
      <c r="AZ2005" s="46"/>
      <c r="BA2005" s="46" t="str">
        <f>IF(Table1[[#This Row],[Cur]]&lt;&gt;"",IF(Table1[[#This Row],[Cur]]="USD","",ExchangeRate),"")</f>
        <v/>
      </c>
      <c r="BB2005" s="46" t="str">
        <f>IF(Table1[[#This Row],[Grant]]&lt;&gt;"",VLOOKUP(Table1[[#This Row],[Grant]],Grants!B:D,3),"")</f>
        <v/>
      </c>
      <c r="BC2005" s="46" t="str">
        <f>TRIM(Table1[[#This Row],[Vendor ID]])</f>
        <v/>
      </c>
      <c r="BD2005">
        <f>IF(Table1[[#This Row],[Reference Number]]=Q2004,BD2004,BD2004+1)</f>
        <v>0</v>
      </c>
    </row>
    <row r="2006" spans="1:56" ht="11.25" customHeight="1" x14ac:dyDescent="0.25">
      <c r="A2006" s="1"/>
      <c r="B2006" s="88" t="str">
        <f>IF(Table1[[#This Row],[Posting Date]]&lt;&gt;"",IF(Table1[[#This Row],[Reference Number]]=Q2005,B2005+1,1),"")</f>
        <v/>
      </c>
      <c r="C2006" s="61"/>
      <c r="D2006" s="61"/>
      <c r="E2006" s="138"/>
      <c r="F2006" s="141" t="str">
        <f>IFERROR(IF(VLOOKUP(Table1[[#This Row],[Budget Code Description]],Dimentions!$X$6:$AC$139,2,FALSE)="","",VLOOKUP(Table1[[#This Row],[Budget Code Description]],Dimentions!$X$6:$AC$139,2,FALSE)),"")</f>
        <v/>
      </c>
      <c r="G2006" s="141"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1" t="str">
        <f>IFERROR(VLOOKUP(Table1[[#This Row],[Budget Code Description]],Table6[#All],8,FALSE),"")</f>
        <v/>
      </c>
      <c r="L2006" s="63"/>
      <c r="M2006" s="65" t="str">
        <f>IFERROR(VLOOKUP(Table1[[#This Row],[Staff ID]],Table2[],2,FALSE),"")</f>
        <v/>
      </c>
      <c r="N2006" s="209" t="str">
        <f>IFERROR(IF(VLOOKUP(Table1[[#This Row],[Budget Code Description]],Dimentions!$X$6:$AC$134,4,FALSE)="","",VLOOKUP(Table1[[#This Row],[Budget Code Description]],Dimentions!$X$6:$AC$134,4,FALSE)),"")</f>
        <v/>
      </c>
      <c r="O2006" s="65" t="str">
        <f>IFERROR(VLOOKUP(Table1[[#This Row],[Vendor ID]],Table549[],2,FALSE),"")</f>
        <v/>
      </c>
      <c r="P2006" s="63"/>
      <c r="Q2006" s="141" t="str">
        <f>IF(Table1[[#This Row],[Posting Date]]&lt;&gt;"",$D$9,"")</f>
        <v/>
      </c>
      <c r="R2006" s="157" t="str">
        <f>IF(Table1[[#This Row],[Posting Date]]&lt;&gt;"",$D$10,"")</f>
        <v/>
      </c>
      <c r="S2006" s="66"/>
      <c r="T2006" s="63"/>
      <c r="U2006" s="67"/>
      <c r="V2006" s="67"/>
      <c r="W2006" s="67" t="str">
        <f t="shared" si="35"/>
        <v/>
      </c>
      <c r="X2006" s="159" t="str">
        <f>IF(E2006="","",(IF(Table1[[#This Row],[Cur]]="USD",Table1[[#This Row],[Cur_Amount Debit]],Table1[[#This Row],[Cur_Amount Debit]]/Table1[[#This Row],[Exchange Rate]])))</f>
        <v/>
      </c>
      <c r="Y2006" s="159" t="str">
        <f>IF(E2006="","",(IF(Table1[[#This Row],[Cur]]="USD",Table1[[#This Row],[Cur_Amount Credit]],Table1[[#This Row],[Cur_Amount Credit]]/ExchangeRate)))</f>
        <v/>
      </c>
      <c r="Z2006" s="201" t="str">
        <f>IF(E2006="","",(Table1[[#This Row],[Debit USD]]-Table1[[#This Row],[Credit USD]]))</f>
        <v/>
      </c>
      <c r="AA2006" s="226"/>
      <c r="AB2006" s="255"/>
      <c r="AC2006" s="1"/>
      <c r="AD2006" s="15"/>
      <c r="AE2006" s="15" t="str">
        <f>IF(AND(OR(Table1[[#This Row],[Account]]="15030",Table1[[#This Row],[Account]]="15035",Table1[[#This Row],[Account]]="20150"),Table1[[#This Row],[Vendor ID]]=""),1,"")</f>
        <v/>
      </c>
      <c r="AF2006" s="15"/>
      <c r="AG2006" s="15"/>
      <c r="AH2006" s="15"/>
      <c r="AI2006" s="46" t="str">
        <f>IF(Table1[[#This Row],[Posting Date]]&lt;&gt;"","GJ-"&amp;CountryID,"")</f>
        <v/>
      </c>
      <c r="AJ2006" s="59" t="str">
        <f>IF(Table1[[#This Row],[Posting Date]]&lt;&gt;"",Table1[[#This Row],[Posting Date]],"")</f>
        <v/>
      </c>
      <c r="AK2006" s="46"/>
      <c r="AL2006" s="46" t="str">
        <f>IF(Table1[[#This Row],[Description]]&lt;&gt;"",Table1[[#This Row],[Description]],"")</f>
        <v/>
      </c>
      <c r="AM2006" s="46" t="str">
        <f>IF(Table1[[#This Row],[Posting Date]]&lt;&gt;"",Table1[[#This Row],[Reference Number]],"")</f>
        <v/>
      </c>
      <c r="AN2006" s="46" t="str">
        <f>TRIM(Table1[[#This Row],[Line '#]])</f>
        <v/>
      </c>
      <c r="AO2006" s="46" t="str">
        <f>TRIM(Table1[[#This Row],[Account]])</f>
        <v/>
      </c>
      <c r="AP2006" s="46" t="str">
        <f>IF(Table1[[#This Row],[Posting Date]]&lt;&gt;"",$D$5,"")</f>
        <v/>
      </c>
      <c r="AQ2006" s="46" t="str">
        <f>TRIM(Table1[[#This Row],[Departments-Prgrams]])</f>
        <v/>
      </c>
      <c r="AR2006" s="46" t="str">
        <f>TRIM(Table1[[#This Row],[Grant]])</f>
        <v/>
      </c>
      <c r="AS2006" s="46" t="str">
        <f>TRIM(Table1[[#This Row],[Staff ID]])</f>
        <v/>
      </c>
      <c r="AT2006" s="46" t="str">
        <f>IF(TRIM(Table1[[#This Row],[Budget Code]])=0,"",TRIM(Table1[[#This Row],[Budget Code]]))</f>
        <v/>
      </c>
      <c r="AU2006" s="46" t="str">
        <f>IF(Table1[[#This Row],[Line Description]]&lt;&gt;"",Table1[[#This Row],[Line Description]],"")</f>
        <v/>
      </c>
      <c r="AV2006" s="46" t="str">
        <f>IF(Table1[[#This Row],[Cur_Amount Debit]]&gt;0,ROUND(Table1[[#This Row],[Cur_Amount Debit]],2),"")</f>
        <v/>
      </c>
      <c r="AW2006" s="46" t="str">
        <f>IF(Table1[[#This Row],[Cur_Amount Credit]]&gt;0,ROUND(Table1[[#This Row],[Cur_Amount Credit]],2),"")</f>
        <v/>
      </c>
      <c r="AX2006" s="46" t="str">
        <f>LEFT(Table1[[#This Row],[Cur]],3)</f>
        <v/>
      </c>
      <c r="AY2006" s="59"/>
      <c r="AZ2006" s="46"/>
      <c r="BA2006" s="46" t="str">
        <f>IF(Table1[[#This Row],[Cur]]&lt;&gt;"",IF(Table1[[#This Row],[Cur]]="USD","",ExchangeRate),"")</f>
        <v/>
      </c>
      <c r="BB2006" s="46" t="str">
        <f>IF(Table1[[#This Row],[Grant]]&lt;&gt;"",VLOOKUP(Table1[[#This Row],[Grant]],Grants!B:D,3),"")</f>
        <v/>
      </c>
      <c r="BC2006" s="46" t="str">
        <f>TRIM(Table1[[#This Row],[Vendor ID]])</f>
        <v/>
      </c>
      <c r="BD2006">
        <f>IF(Table1[[#This Row],[Reference Number]]=Q2005,BD2005,BD2005+1)</f>
        <v>0</v>
      </c>
    </row>
    <row r="2007" spans="1:56" ht="11.25" customHeight="1" x14ac:dyDescent="0.25">
      <c r="A2007" s="1"/>
      <c r="B2007" s="88" t="str">
        <f>IF(Table1[[#This Row],[Posting Date]]&lt;&gt;"",IF(Table1[[#This Row],[Reference Number]]=Q2006,B2006+1,1),"")</f>
        <v/>
      </c>
      <c r="C2007" s="61"/>
      <c r="D2007" s="61"/>
      <c r="E2007" s="138"/>
      <c r="F2007" s="141" t="str">
        <f>IFERROR(IF(VLOOKUP(Table1[[#This Row],[Budget Code Description]],Dimentions!$X$6:$AC$139,2,FALSE)="","",VLOOKUP(Table1[[#This Row],[Budget Code Description]],Dimentions!$X$6:$AC$139,2,FALSE)),"")</f>
        <v/>
      </c>
      <c r="G2007" s="141"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1" t="str">
        <f>IFERROR(VLOOKUP(Table1[[#This Row],[Budget Code Description]],Table6[#All],8,FALSE),"")</f>
        <v/>
      </c>
      <c r="L2007" s="63"/>
      <c r="M2007" s="65" t="str">
        <f>IFERROR(VLOOKUP(Table1[[#This Row],[Staff ID]],Table2[],2,FALSE),"")</f>
        <v/>
      </c>
      <c r="N2007" s="209" t="str">
        <f>IFERROR(IF(VLOOKUP(Table1[[#This Row],[Budget Code Description]],Dimentions!$X$6:$AC$134,4,FALSE)="","",VLOOKUP(Table1[[#This Row],[Budget Code Description]],Dimentions!$X$6:$AC$134,4,FALSE)),"")</f>
        <v/>
      </c>
      <c r="O2007" s="65" t="str">
        <f>IFERROR(VLOOKUP(Table1[[#This Row],[Vendor ID]],Table549[],2,FALSE),"")</f>
        <v/>
      </c>
      <c r="P2007" s="63"/>
      <c r="Q2007" s="141" t="str">
        <f>IF(Table1[[#This Row],[Posting Date]]&lt;&gt;"",$D$9,"")</f>
        <v/>
      </c>
      <c r="R2007" s="157" t="str">
        <f>IF(Table1[[#This Row],[Posting Date]]&lt;&gt;"",$D$10,"")</f>
        <v/>
      </c>
      <c r="S2007" s="66"/>
      <c r="T2007" s="63"/>
      <c r="U2007" s="67"/>
      <c r="V2007" s="67"/>
      <c r="W2007" s="67" t="str">
        <f t="shared" si="35"/>
        <v/>
      </c>
      <c r="X2007" s="159" t="str">
        <f>IF(E2007="","",(IF(Table1[[#This Row],[Cur]]="USD",Table1[[#This Row],[Cur_Amount Debit]],Table1[[#This Row],[Cur_Amount Debit]]/Table1[[#This Row],[Exchange Rate]])))</f>
        <v/>
      </c>
      <c r="Y2007" s="159" t="str">
        <f>IF(E2007="","",(IF(Table1[[#This Row],[Cur]]="USD",Table1[[#This Row],[Cur_Amount Credit]],Table1[[#This Row],[Cur_Amount Credit]]/ExchangeRate)))</f>
        <v/>
      </c>
      <c r="Z2007" s="201" t="str">
        <f>IF(E2007="","",(Table1[[#This Row],[Debit USD]]-Table1[[#This Row],[Credit USD]]))</f>
        <v/>
      </c>
      <c r="AA2007" s="226"/>
      <c r="AB2007" s="255"/>
      <c r="AC2007" s="1"/>
      <c r="AD2007" s="15"/>
      <c r="AE2007" s="15" t="str">
        <f>IF(AND(OR(Table1[[#This Row],[Account]]="15030",Table1[[#This Row],[Account]]="15035",Table1[[#This Row],[Account]]="20150"),Table1[[#This Row],[Vendor ID]]=""),1,"")</f>
        <v/>
      </c>
      <c r="AF2007" s="15"/>
      <c r="AG2007" s="15"/>
      <c r="AH2007" s="15"/>
      <c r="AI2007" s="46" t="str">
        <f>IF(Table1[[#This Row],[Posting Date]]&lt;&gt;"","GJ-"&amp;CountryID,"")</f>
        <v/>
      </c>
      <c r="AJ2007" s="59" t="str">
        <f>IF(Table1[[#This Row],[Posting Date]]&lt;&gt;"",Table1[[#This Row],[Posting Date]],"")</f>
        <v/>
      </c>
      <c r="AK2007" s="46"/>
      <c r="AL2007" s="46" t="str">
        <f>IF(Table1[[#This Row],[Description]]&lt;&gt;"",Table1[[#This Row],[Description]],"")</f>
        <v/>
      </c>
      <c r="AM2007" s="46" t="str">
        <f>IF(Table1[[#This Row],[Posting Date]]&lt;&gt;"",Table1[[#This Row],[Reference Number]],"")</f>
        <v/>
      </c>
      <c r="AN2007" s="46" t="str">
        <f>TRIM(Table1[[#This Row],[Line '#]])</f>
        <v/>
      </c>
      <c r="AO2007" s="46" t="str">
        <f>TRIM(Table1[[#This Row],[Account]])</f>
        <v/>
      </c>
      <c r="AP2007" s="46" t="str">
        <f>IF(Table1[[#This Row],[Posting Date]]&lt;&gt;"",$D$5,"")</f>
        <v/>
      </c>
      <c r="AQ2007" s="46" t="str">
        <f>TRIM(Table1[[#This Row],[Departments-Prgrams]])</f>
        <v/>
      </c>
      <c r="AR2007" s="46" t="str">
        <f>TRIM(Table1[[#This Row],[Grant]])</f>
        <v/>
      </c>
      <c r="AS2007" s="46" t="str">
        <f>TRIM(Table1[[#This Row],[Staff ID]])</f>
        <v/>
      </c>
      <c r="AT2007" s="46" t="str">
        <f>IF(TRIM(Table1[[#This Row],[Budget Code]])=0,"",TRIM(Table1[[#This Row],[Budget Code]]))</f>
        <v/>
      </c>
      <c r="AU2007" s="46" t="str">
        <f>IF(Table1[[#This Row],[Line Description]]&lt;&gt;"",Table1[[#This Row],[Line Description]],"")</f>
        <v/>
      </c>
      <c r="AV2007" s="46" t="str">
        <f>IF(Table1[[#This Row],[Cur_Amount Debit]]&gt;0,ROUND(Table1[[#This Row],[Cur_Amount Debit]],2),"")</f>
        <v/>
      </c>
      <c r="AW2007" s="46" t="str">
        <f>IF(Table1[[#This Row],[Cur_Amount Credit]]&gt;0,ROUND(Table1[[#This Row],[Cur_Amount Credit]],2),"")</f>
        <v/>
      </c>
      <c r="AX2007" s="46" t="str">
        <f>LEFT(Table1[[#This Row],[Cur]],3)</f>
        <v/>
      </c>
      <c r="AY2007" s="59"/>
      <c r="AZ2007" s="46"/>
      <c r="BA2007" s="46" t="str">
        <f>IF(Table1[[#This Row],[Cur]]&lt;&gt;"",IF(Table1[[#This Row],[Cur]]="USD","",ExchangeRate),"")</f>
        <v/>
      </c>
      <c r="BB2007" s="46" t="str">
        <f>IF(Table1[[#This Row],[Grant]]&lt;&gt;"",VLOOKUP(Table1[[#This Row],[Grant]],Grants!B:D,3),"")</f>
        <v/>
      </c>
      <c r="BC2007" s="46" t="str">
        <f>TRIM(Table1[[#This Row],[Vendor ID]])</f>
        <v/>
      </c>
      <c r="BD2007">
        <f>IF(Table1[[#This Row],[Reference Number]]=Q2006,BD2006,BD2006+1)</f>
        <v>0</v>
      </c>
    </row>
    <row r="2008" spans="1:56" ht="11.25" customHeight="1" x14ac:dyDescent="0.25">
      <c r="A2008" s="1"/>
      <c r="B2008" s="88" t="str">
        <f>IF(Table1[[#This Row],[Posting Date]]&lt;&gt;"",IF(Table1[[#This Row],[Reference Number]]=Q2007,B2007+1,1),"")</f>
        <v/>
      </c>
      <c r="C2008" s="61"/>
      <c r="D2008" s="61"/>
      <c r="E2008" s="138"/>
      <c r="F2008" s="141" t="str">
        <f>IFERROR(IF(VLOOKUP(Table1[[#This Row],[Budget Code Description]],Dimentions!$X$6:$AC$139,2,FALSE)="","",VLOOKUP(Table1[[#This Row],[Budget Code Description]],Dimentions!$X$6:$AC$139,2,FALSE)),"")</f>
        <v/>
      </c>
      <c r="G2008" s="141"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1" t="str">
        <f>IFERROR(VLOOKUP(Table1[[#This Row],[Budget Code Description]],Table6[#All],8,FALSE),"")</f>
        <v/>
      </c>
      <c r="L2008" s="63"/>
      <c r="M2008" s="65" t="str">
        <f>IFERROR(VLOOKUP(Table1[[#This Row],[Staff ID]],Table2[],2,FALSE),"")</f>
        <v/>
      </c>
      <c r="N2008" s="209" t="str">
        <f>IFERROR(IF(VLOOKUP(Table1[[#This Row],[Budget Code Description]],Dimentions!$X$6:$AC$134,4,FALSE)="","",VLOOKUP(Table1[[#This Row],[Budget Code Description]],Dimentions!$X$6:$AC$134,4,FALSE)),"")</f>
        <v/>
      </c>
      <c r="O2008" s="65" t="str">
        <f>IFERROR(VLOOKUP(Table1[[#This Row],[Vendor ID]],Table549[],2,FALSE),"")</f>
        <v/>
      </c>
      <c r="P2008" s="63"/>
      <c r="Q2008" s="141" t="str">
        <f>IF(Table1[[#This Row],[Posting Date]]&lt;&gt;"",$D$9,"")</f>
        <v/>
      </c>
      <c r="R2008" s="157" t="str">
        <f>IF(Table1[[#This Row],[Posting Date]]&lt;&gt;"",$D$10,"")</f>
        <v/>
      </c>
      <c r="S2008" s="66"/>
      <c r="T2008" s="63"/>
      <c r="U2008" s="67"/>
      <c r="V2008" s="67"/>
      <c r="W2008" s="67" t="str">
        <f t="shared" si="35"/>
        <v/>
      </c>
      <c r="X2008" s="159" t="str">
        <f>IF(E2008="","",(IF(Table1[[#This Row],[Cur]]="USD",Table1[[#This Row],[Cur_Amount Debit]],Table1[[#This Row],[Cur_Amount Debit]]/Table1[[#This Row],[Exchange Rate]])))</f>
        <v/>
      </c>
      <c r="Y2008" s="159" t="str">
        <f>IF(E2008="","",(IF(Table1[[#This Row],[Cur]]="USD",Table1[[#This Row],[Cur_Amount Credit]],Table1[[#This Row],[Cur_Amount Credit]]/ExchangeRate)))</f>
        <v/>
      </c>
      <c r="Z2008" s="201" t="str">
        <f>IF(E2008="","",(Table1[[#This Row],[Debit USD]]-Table1[[#This Row],[Credit USD]]))</f>
        <v/>
      </c>
      <c r="AA2008" s="226"/>
      <c r="AB2008" s="255"/>
      <c r="AC2008" s="1"/>
      <c r="AD2008" s="15"/>
      <c r="AE2008" s="15" t="str">
        <f>IF(AND(OR(Table1[[#This Row],[Account]]="15030",Table1[[#This Row],[Account]]="15035",Table1[[#This Row],[Account]]="20150"),Table1[[#This Row],[Vendor ID]]=""),1,"")</f>
        <v/>
      </c>
      <c r="AF2008" s="15"/>
      <c r="AG2008" s="15"/>
      <c r="AH2008" s="15"/>
      <c r="AI2008" s="46" t="str">
        <f>IF(Table1[[#This Row],[Posting Date]]&lt;&gt;"","GJ-"&amp;CountryID,"")</f>
        <v/>
      </c>
      <c r="AJ2008" s="59" t="str">
        <f>IF(Table1[[#This Row],[Posting Date]]&lt;&gt;"",Table1[[#This Row],[Posting Date]],"")</f>
        <v/>
      </c>
      <c r="AK2008" s="46"/>
      <c r="AL2008" s="46" t="str">
        <f>IF(Table1[[#This Row],[Description]]&lt;&gt;"",Table1[[#This Row],[Description]],"")</f>
        <v/>
      </c>
      <c r="AM2008" s="46" t="str">
        <f>IF(Table1[[#This Row],[Posting Date]]&lt;&gt;"",Table1[[#This Row],[Reference Number]],"")</f>
        <v/>
      </c>
      <c r="AN2008" s="46" t="str">
        <f>TRIM(Table1[[#This Row],[Line '#]])</f>
        <v/>
      </c>
      <c r="AO2008" s="46" t="str">
        <f>TRIM(Table1[[#This Row],[Account]])</f>
        <v/>
      </c>
      <c r="AP2008" s="46" t="str">
        <f>IF(Table1[[#This Row],[Posting Date]]&lt;&gt;"",$D$5,"")</f>
        <v/>
      </c>
      <c r="AQ2008" s="46" t="str">
        <f>TRIM(Table1[[#This Row],[Departments-Prgrams]])</f>
        <v/>
      </c>
      <c r="AR2008" s="46" t="str">
        <f>TRIM(Table1[[#This Row],[Grant]])</f>
        <v/>
      </c>
      <c r="AS2008" s="46" t="str">
        <f>TRIM(Table1[[#This Row],[Staff ID]])</f>
        <v/>
      </c>
      <c r="AT2008" s="46" t="str">
        <f>IF(TRIM(Table1[[#This Row],[Budget Code]])=0,"",TRIM(Table1[[#This Row],[Budget Code]]))</f>
        <v/>
      </c>
      <c r="AU2008" s="46" t="str">
        <f>IF(Table1[[#This Row],[Line Description]]&lt;&gt;"",Table1[[#This Row],[Line Description]],"")</f>
        <v/>
      </c>
      <c r="AV2008" s="46" t="str">
        <f>IF(Table1[[#This Row],[Cur_Amount Debit]]&gt;0,ROUND(Table1[[#This Row],[Cur_Amount Debit]],2),"")</f>
        <v/>
      </c>
      <c r="AW2008" s="46" t="str">
        <f>IF(Table1[[#This Row],[Cur_Amount Credit]]&gt;0,ROUND(Table1[[#This Row],[Cur_Amount Credit]],2),"")</f>
        <v/>
      </c>
      <c r="AX2008" s="46" t="str">
        <f>LEFT(Table1[[#This Row],[Cur]],3)</f>
        <v/>
      </c>
      <c r="AY2008" s="59"/>
      <c r="AZ2008" s="46"/>
      <c r="BA2008" s="46" t="str">
        <f>IF(Table1[[#This Row],[Cur]]&lt;&gt;"",IF(Table1[[#This Row],[Cur]]="USD","",ExchangeRate),"")</f>
        <v/>
      </c>
      <c r="BB2008" s="46" t="str">
        <f>IF(Table1[[#This Row],[Grant]]&lt;&gt;"",VLOOKUP(Table1[[#This Row],[Grant]],Grants!B:D,3),"")</f>
        <v/>
      </c>
      <c r="BC2008" s="46" t="str">
        <f>TRIM(Table1[[#This Row],[Vendor ID]])</f>
        <v/>
      </c>
      <c r="BD2008">
        <f>IF(Table1[[#This Row],[Reference Number]]=Q2007,BD2007,BD2007+1)</f>
        <v>0</v>
      </c>
    </row>
    <row r="2009" spans="1:56" ht="11.25" customHeight="1" x14ac:dyDescent="0.25">
      <c r="A2009" s="1"/>
      <c r="B2009" s="88" t="str">
        <f>IF(Table1[[#This Row],[Posting Date]]&lt;&gt;"",IF(Table1[[#This Row],[Reference Number]]=Q2008,B2008+1,1),"")</f>
        <v/>
      </c>
      <c r="C2009" s="61"/>
      <c r="D2009" s="61"/>
      <c r="E2009" s="138"/>
      <c r="F2009" s="141" t="str">
        <f>IFERROR(IF(VLOOKUP(Table1[[#This Row],[Budget Code Description]],Dimentions!$X$6:$AC$139,2,FALSE)="","",VLOOKUP(Table1[[#This Row],[Budget Code Description]],Dimentions!$X$6:$AC$139,2,FALSE)),"")</f>
        <v/>
      </c>
      <c r="G2009" s="141"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1" t="str">
        <f>IFERROR(VLOOKUP(Table1[[#This Row],[Budget Code Description]],Table6[#All],8,FALSE),"")</f>
        <v/>
      </c>
      <c r="L2009" s="63"/>
      <c r="M2009" s="65" t="str">
        <f>IFERROR(VLOOKUP(Table1[[#This Row],[Staff ID]],Table2[],2,FALSE),"")</f>
        <v/>
      </c>
      <c r="N2009" s="209" t="str">
        <f>IFERROR(IF(VLOOKUP(Table1[[#This Row],[Budget Code Description]],Dimentions!$X$6:$AC$134,4,FALSE)="","",VLOOKUP(Table1[[#This Row],[Budget Code Description]],Dimentions!$X$6:$AC$134,4,FALSE)),"")</f>
        <v/>
      </c>
      <c r="O2009" s="65" t="str">
        <f>IFERROR(VLOOKUP(Table1[[#This Row],[Vendor ID]],Table549[],2,FALSE),"")</f>
        <v/>
      </c>
      <c r="P2009" s="63"/>
      <c r="Q2009" s="141" t="str">
        <f>IF(Table1[[#This Row],[Posting Date]]&lt;&gt;"",$D$9,"")</f>
        <v/>
      </c>
      <c r="R2009" s="157" t="str">
        <f>IF(Table1[[#This Row],[Posting Date]]&lt;&gt;"",$D$10,"")</f>
        <v/>
      </c>
      <c r="S2009" s="66"/>
      <c r="T2009" s="63"/>
      <c r="U2009" s="67"/>
      <c r="V2009" s="67"/>
      <c r="W2009" s="67" t="str">
        <f t="shared" si="35"/>
        <v/>
      </c>
      <c r="X2009" s="159" t="str">
        <f>IF(E2009="","",(IF(Table1[[#This Row],[Cur]]="USD",Table1[[#This Row],[Cur_Amount Debit]],Table1[[#This Row],[Cur_Amount Debit]]/Table1[[#This Row],[Exchange Rate]])))</f>
        <v/>
      </c>
      <c r="Y2009" s="159" t="str">
        <f>IF(E2009="","",(IF(Table1[[#This Row],[Cur]]="USD",Table1[[#This Row],[Cur_Amount Credit]],Table1[[#This Row],[Cur_Amount Credit]]/ExchangeRate)))</f>
        <v/>
      </c>
      <c r="Z2009" s="201" t="str">
        <f>IF(E2009="","",(Table1[[#This Row],[Debit USD]]-Table1[[#This Row],[Credit USD]]))</f>
        <v/>
      </c>
      <c r="AA2009" s="226"/>
      <c r="AB2009" s="255"/>
      <c r="AC2009" s="1"/>
      <c r="AD2009" s="15"/>
      <c r="AE2009" s="15" t="str">
        <f>IF(AND(OR(Table1[[#This Row],[Account]]="15030",Table1[[#This Row],[Account]]="15035",Table1[[#This Row],[Account]]="20150"),Table1[[#This Row],[Vendor ID]]=""),1,"")</f>
        <v/>
      </c>
      <c r="AF2009" s="15"/>
      <c r="AG2009" s="15"/>
      <c r="AH2009" s="15"/>
      <c r="AI2009" s="46" t="str">
        <f>IF(Table1[[#This Row],[Posting Date]]&lt;&gt;"","GJ-"&amp;CountryID,"")</f>
        <v/>
      </c>
      <c r="AJ2009" s="59" t="str">
        <f>IF(Table1[[#This Row],[Posting Date]]&lt;&gt;"",Table1[[#This Row],[Posting Date]],"")</f>
        <v/>
      </c>
      <c r="AK2009" s="46"/>
      <c r="AL2009" s="46" t="str">
        <f>IF(Table1[[#This Row],[Description]]&lt;&gt;"",Table1[[#This Row],[Description]],"")</f>
        <v/>
      </c>
      <c r="AM2009" s="46" t="str">
        <f>IF(Table1[[#This Row],[Posting Date]]&lt;&gt;"",Table1[[#This Row],[Reference Number]],"")</f>
        <v/>
      </c>
      <c r="AN2009" s="46" t="str">
        <f>TRIM(Table1[[#This Row],[Line '#]])</f>
        <v/>
      </c>
      <c r="AO2009" s="46" t="str">
        <f>TRIM(Table1[[#This Row],[Account]])</f>
        <v/>
      </c>
      <c r="AP2009" s="46" t="str">
        <f>IF(Table1[[#This Row],[Posting Date]]&lt;&gt;"",$D$5,"")</f>
        <v/>
      </c>
      <c r="AQ2009" s="46" t="str">
        <f>TRIM(Table1[[#This Row],[Departments-Prgrams]])</f>
        <v/>
      </c>
      <c r="AR2009" s="46" t="str">
        <f>TRIM(Table1[[#This Row],[Grant]])</f>
        <v/>
      </c>
      <c r="AS2009" s="46" t="str">
        <f>TRIM(Table1[[#This Row],[Staff ID]])</f>
        <v/>
      </c>
      <c r="AT2009" s="46" t="str">
        <f>IF(TRIM(Table1[[#This Row],[Budget Code]])=0,"",TRIM(Table1[[#This Row],[Budget Code]]))</f>
        <v/>
      </c>
      <c r="AU2009" s="46" t="str">
        <f>IF(Table1[[#This Row],[Line Description]]&lt;&gt;"",Table1[[#This Row],[Line Description]],"")</f>
        <v/>
      </c>
      <c r="AV2009" s="46" t="str">
        <f>IF(Table1[[#This Row],[Cur_Amount Debit]]&gt;0,ROUND(Table1[[#This Row],[Cur_Amount Debit]],2),"")</f>
        <v/>
      </c>
      <c r="AW2009" s="46" t="str">
        <f>IF(Table1[[#This Row],[Cur_Amount Credit]]&gt;0,ROUND(Table1[[#This Row],[Cur_Amount Credit]],2),"")</f>
        <v/>
      </c>
      <c r="AX2009" s="46" t="str">
        <f>LEFT(Table1[[#This Row],[Cur]],3)</f>
        <v/>
      </c>
      <c r="AY2009" s="59"/>
      <c r="AZ2009" s="46"/>
      <c r="BA2009" s="46" t="str">
        <f>IF(Table1[[#This Row],[Cur]]&lt;&gt;"",IF(Table1[[#This Row],[Cur]]="USD","",ExchangeRate),"")</f>
        <v/>
      </c>
      <c r="BB2009" s="46" t="str">
        <f>IF(Table1[[#This Row],[Grant]]&lt;&gt;"",VLOOKUP(Table1[[#This Row],[Grant]],Grants!B:D,3),"")</f>
        <v/>
      </c>
      <c r="BC2009" s="46" t="str">
        <f>TRIM(Table1[[#This Row],[Vendor ID]])</f>
        <v/>
      </c>
      <c r="BD2009">
        <f>IF(Table1[[#This Row],[Reference Number]]=Q2008,BD2008,BD2008+1)</f>
        <v>0</v>
      </c>
    </row>
    <row r="2010" spans="1:56" ht="11.25" customHeight="1" x14ac:dyDescent="0.25">
      <c r="A2010" s="1"/>
      <c r="B2010" s="88" t="str">
        <f>IF(Table1[[#This Row],[Posting Date]]&lt;&gt;"",IF(Table1[[#This Row],[Reference Number]]=Q2009,B2009+1,1),"")</f>
        <v/>
      </c>
      <c r="C2010" s="61"/>
      <c r="D2010" s="61"/>
      <c r="E2010" s="138"/>
      <c r="F2010" s="141" t="str">
        <f>IFERROR(IF(VLOOKUP(Table1[[#This Row],[Budget Code Description]],Dimentions!$X$6:$AC$139,2,FALSE)="","",VLOOKUP(Table1[[#This Row],[Budget Code Description]],Dimentions!$X$6:$AC$139,2,FALSE)),"")</f>
        <v/>
      </c>
      <c r="G2010" s="141"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1" t="str">
        <f>IFERROR(VLOOKUP(Table1[[#This Row],[Budget Code Description]],Table6[#All],8,FALSE),"")</f>
        <v/>
      </c>
      <c r="L2010" s="63"/>
      <c r="M2010" s="65" t="str">
        <f>IFERROR(VLOOKUP(Table1[[#This Row],[Staff ID]],Table2[],2,FALSE),"")</f>
        <v/>
      </c>
      <c r="N2010" s="209" t="str">
        <f>IFERROR(IF(VLOOKUP(Table1[[#This Row],[Budget Code Description]],Dimentions!$X$6:$AC$134,4,FALSE)="","",VLOOKUP(Table1[[#This Row],[Budget Code Description]],Dimentions!$X$6:$AC$134,4,FALSE)),"")</f>
        <v/>
      </c>
      <c r="O2010" s="65" t="str">
        <f>IFERROR(VLOOKUP(Table1[[#This Row],[Vendor ID]],Table549[],2,FALSE),"")</f>
        <v/>
      </c>
      <c r="P2010" s="63"/>
      <c r="Q2010" s="141" t="str">
        <f>IF(Table1[[#This Row],[Posting Date]]&lt;&gt;"",$D$9,"")</f>
        <v/>
      </c>
      <c r="R2010" s="157" t="str">
        <f>IF(Table1[[#This Row],[Posting Date]]&lt;&gt;"",$D$10,"")</f>
        <v/>
      </c>
      <c r="S2010" s="66"/>
      <c r="T2010" s="63"/>
      <c r="U2010" s="67"/>
      <c r="V2010" s="67"/>
      <c r="W2010" s="67" t="str">
        <f t="shared" si="35"/>
        <v/>
      </c>
      <c r="X2010" s="159" t="str">
        <f>IF(E2010="","",(IF(Table1[[#This Row],[Cur]]="USD",Table1[[#This Row],[Cur_Amount Debit]],Table1[[#This Row],[Cur_Amount Debit]]/Table1[[#This Row],[Exchange Rate]])))</f>
        <v/>
      </c>
      <c r="Y2010" s="159" t="str">
        <f>IF(E2010="","",(IF(Table1[[#This Row],[Cur]]="USD",Table1[[#This Row],[Cur_Amount Credit]],Table1[[#This Row],[Cur_Amount Credit]]/ExchangeRate)))</f>
        <v/>
      </c>
      <c r="Z2010" s="201" t="str">
        <f>IF(E2010="","",(Table1[[#This Row],[Debit USD]]-Table1[[#This Row],[Credit USD]]))</f>
        <v/>
      </c>
      <c r="AA2010" s="226"/>
      <c r="AB2010" s="255"/>
      <c r="AC2010" s="1"/>
      <c r="AD2010" s="15"/>
      <c r="AE2010" s="15" t="str">
        <f>IF(AND(OR(Table1[[#This Row],[Account]]="15030",Table1[[#This Row],[Account]]="15035",Table1[[#This Row],[Account]]="20150"),Table1[[#This Row],[Vendor ID]]=""),1,"")</f>
        <v/>
      </c>
      <c r="AF2010" s="15"/>
      <c r="AG2010" s="15"/>
      <c r="AH2010" s="15"/>
      <c r="AI2010" s="46" t="str">
        <f>IF(Table1[[#This Row],[Posting Date]]&lt;&gt;"","GJ-"&amp;CountryID,"")</f>
        <v/>
      </c>
      <c r="AJ2010" s="59" t="str">
        <f>IF(Table1[[#This Row],[Posting Date]]&lt;&gt;"",Table1[[#This Row],[Posting Date]],"")</f>
        <v/>
      </c>
      <c r="AK2010" s="46"/>
      <c r="AL2010" s="46" t="str">
        <f>IF(Table1[[#This Row],[Description]]&lt;&gt;"",Table1[[#This Row],[Description]],"")</f>
        <v/>
      </c>
      <c r="AM2010" s="46" t="str">
        <f>IF(Table1[[#This Row],[Posting Date]]&lt;&gt;"",Table1[[#This Row],[Reference Number]],"")</f>
        <v/>
      </c>
      <c r="AN2010" s="46" t="str">
        <f>TRIM(Table1[[#This Row],[Line '#]])</f>
        <v/>
      </c>
      <c r="AO2010" s="46" t="str">
        <f>TRIM(Table1[[#This Row],[Account]])</f>
        <v/>
      </c>
      <c r="AP2010" s="46" t="str">
        <f>IF(Table1[[#This Row],[Posting Date]]&lt;&gt;"",$D$5,"")</f>
        <v/>
      </c>
      <c r="AQ2010" s="46" t="str">
        <f>TRIM(Table1[[#This Row],[Departments-Prgrams]])</f>
        <v/>
      </c>
      <c r="AR2010" s="46" t="str">
        <f>TRIM(Table1[[#This Row],[Grant]])</f>
        <v/>
      </c>
      <c r="AS2010" s="46" t="str">
        <f>TRIM(Table1[[#This Row],[Staff ID]])</f>
        <v/>
      </c>
      <c r="AT2010" s="46" t="str">
        <f>IF(TRIM(Table1[[#This Row],[Budget Code]])=0,"",TRIM(Table1[[#This Row],[Budget Code]]))</f>
        <v/>
      </c>
      <c r="AU2010" s="46" t="str">
        <f>IF(Table1[[#This Row],[Line Description]]&lt;&gt;"",Table1[[#This Row],[Line Description]],"")</f>
        <v/>
      </c>
      <c r="AV2010" s="46" t="str">
        <f>IF(Table1[[#This Row],[Cur_Amount Debit]]&gt;0,ROUND(Table1[[#This Row],[Cur_Amount Debit]],2),"")</f>
        <v/>
      </c>
      <c r="AW2010" s="46" t="str">
        <f>IF(Table1[[#This Row],[Cur_Amount Credit]]&gt;0,ROUND(Table1[[#This Row],[Cur_Amount Credit]],2),"")</f>
        <v/>
      </c>
      <c r="AX2010" s="46" t="str">
        <f>LEFT(Table1[[#This Row],[Cur]],3)</f>
        <v/>
      </c>
      <c r="AY2010" s="59"/>
      <c r="AZ2010" s="46"/>
      <c r="BA2010" s="46" t="str">
        <f>IF(Table1[[#This Row],[Cur]]&lt;&gt;"",IF(Table1[[#This Row],[Cur]]="USD","",ExchangeRate),"")</f>
        <v/>
      </c>
      <c r="BB2010" s="46" t="str">
        <f>IF(Table1[[#This Row],[Grant]]&lt;&gt;"",VLOOKUP(Table1[[#This Row],[Grant]],Grants!B:D,3),"")</f>
        <v/>
      </c>
      <c r="BC2010" s="46" t="str">
        <f>TRIM(Table1[[#This Row],[Vendor ID]])</f>
        <v/>
      </c>
      <c r="BD2010">
        <f>IF(Table1[[#This Row],[Reference Number]]=Q2009,BD2009,BD2009+1)</f>
        <v>0</v>
      </c>
    </row>
    <row r="2011" spans="1:56" ht="11.25" customHeight="1" x14ac:dyDescent="0.25">
      <c r="A2011" s="1"/>
      <c r="B2011" s="88" t="str">
        <f>IF(Table1[[#This Row],[Posting Date]]&lt;&gt;"",IF(Table1[[#This Row],[Reference Number]]=Q2010,B2010+1,1),"")</f>
        <v/>
      </c>
      <c r="C2011" s="61"/>
      <c r="D2011" s="61"/>
      <c r="E2011" s="138"/>
      <c r="F2011" s="141" t="str">
        <f>IFERROR(IF(VLOOKUP(Table1[[#This Row],[Budget Code Description]],Dimentions!$X$6:$AC$139,2,FALSE)="","",VLOOKUP(Table1[[#This Row],[Budget Code Description]],Dimentions!$X$6:$AC$139,2,FALSE)),"")</f>
        <v/>
      </c>
      <c r="G2011" s="141"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1" t="str">
        <f>IFERROR(VLOOKUP(Table1[[#This Row],[Budget Code Description]],Table6[#All],8,FALSE),"")</f>
        <v/>
      </c>
      <c r="L2011" s="63"/>
      <c r="M2011" s="65" t="str">
        <f>IFERROR(VLOOKUP(Table1[[#This Row],[Staff ID]],Table2[],2,FALSE),"")</f>
        <v/>
      </c>
      <c r="N2011" s="209" t="str">
        <f>IFERROR(IF(VLOOKUP(Table1[[#This Row],[Budget Code Description]],Dimentions!$X$6:$AC$134,4,FALSE)="","",VLOOKUP(Table1[[#This Row],[Budget Code Description]],Dimentions!$X$6:$AC$134,4,FALSE)),"")</f>
        <v/>
      </c>
      <c r="O2011" s="65" t="str">
        <f>IFERROR(VLOOKUP(Table1[[#This Row],[Vendor ID]],Table549[],2,FALSE),"")</f>
        <v/>
      </c>
      <c r="P2011" s="63"/>
      <c r="Q2011" s="141" t="str">
        <f>IF(Table1[[#This Row],[Posting Date]]&lt;&gt;"",$D$9,"")</f>
        <v/>
      </c>
      <c r="R2011" s="157" t="str">
        <f>IF(Table1[[#This Row],[Posting Date]]&lt;&gt;"",$D$10,"")</f>
        <v/>
      </c>
      <c r="S2011" s="66"/>
      <c r="T2011" s="63"/>
      <c r="U2011" s="67"/>
      <c r="V2011" s="67"/>
      <c r="W2011" s="67" t="str">
        <f t="shared" si="35"/>
        <v/>
      </c>
      <c r="X2011" s="159" t="str">
        <f>IF(E2011="","",(IF(Table1[[#This Row],[Cur]]="USD",Table1[[#This Row],[Cur_Amount Debit]],Table1[[#This Row],[Cur_Amount Debit]]/Table1[[#This Row],[Exchange Rate]])))</f>
        <v/>
      </c>
      <c r="Y2011" s="159" t="str">
        <f>IF(E2011="","",(IF(Table1[[#This Row],[Cur]]="USD",Table1[[#This Row],[Cur_Amount Credit]],Table1[[#This Row],[Cur_Amount Credit]]/ExchangeRate)))</f>
        <v/>
      </c>
      <c r="Z2011" s="201" t="str">
        <f>IF(E2011="","",(Table1[[#This Row],[Debit USD]]-Table1[[#This Row],[Credit USD]]))</f>
        <v/>
      </c>
      <c r="AA2011" s="226"/>
      <c r="AB2011" s="255"/>
      <c r="AC2011" s="1"/>
      <c r="AD2011" s="15"/>
      <c r="AE2011" s="15" t="str">
        <f>IF(AND(OR(Table1[[#This Row],[Account]]="15030",Table1[[#This Row],[Account]]="15035",Table1[[#This Row],[Account]]="20150"),Table1[[#This Row],[Vendor ID]]=""),1,"")</f>
        <v/>
      </c>
      <c r="AF2011" s="15"/>
      <c r="AG2011" s="15"/>
      <c r="AH2011" s="15"/>
      <c r="AI2011" s="46" t="str">
        <f>IF(Table1[[#This Row],[Posting Date]]&lt;&gt;"","GJ-"&amp;CountryID,"")</f>
        <v/>
      </c>
      <c r="AJ2011" s="59" t="str">
        <f>IF(Table1[[#This Row],[Posting Date]]&lt;&gt;"",Table1[[#This Row],[Posting Date]],"")</f>
        <v/>
      </c>
      <c r="AK2011" s="46"/>
      <c r="AL2011" s="46" t="str">
        <f>IF(Table1[[#This Row],[Description]]&lt;&gt;"",Table1[[#This Row],[Description]],"")</f>
        <v/>
      </c>
      <c r="AM2011" s="46" t="str">
        <f>IF(Table1[[#This Row],[Posting Date]]&lt;&gt;"",Table1[[#This Row],[Reference Number]],"")</f>
        <v/>
      </c>
      <c r="AN2011" s="46" t="str">
        <f>TRIM(Table1[[#This Row],[Line '#]])</f>
        <v/>
      </c>
      <c r="AO2011" s="46" t="str">
        <f>TRIM(Table1[[#This Row],[Account]])</f>
        <v/>
      </c>
      <c r="AP2011" s="46" t="str">
        <f>IF(Table1[[#This Row],[Posting Date]]&lt;&gt;"",$D$5,"")</f>
        <v/>
      </c>
      <c r="AQ2011" s="46" t="str">
        <f>TRIM(Table1[[#This Row],[Departments-Prgrams]])</f>
        <v/>
      </c>
      <c r="AR2011" s="46" t="str">
        <f>TRIM(Table1[[#This Row],[Grant]])</f>
        <v/>
      </c>
      <c r="AS2011" s="46" t="str">
        <f>TRIM(Table1[[#This Row],[Staff ID]])</f>
        <v/>
      </c>
      <c r="AT2011" s="46" t="str">
        <f>IF(TRIM(Table1[[#This Row],[Budget Code]])=0,"",TRIM(Table1[[#This Row],[Budget Code]]))</f>
        <v/>
      </c>
      <c r="AU2011" s="46" t="str">
        <f>IF(Table1[[#This Row],[Line Description]]&lt;&gt;"",Table1[[#This Row],[Line Description]],"")</f>
        <v/>
      </c>
      <c r="AV2011" s="46" t="str">
        <f>IF(Table1[[#This Row],[Cur_Amount Debit]]&gt;0,ROUND(Table1[[#This Row],[Cur_Amount Debit]],2),"")</f>
        <v/>
      </c>
      <c r="AW2011" s="46" t="str">
        <f>IF(Table1[[#This Row],[Cur_Amount Credit]]&gt;0,ROUND(Table1[[#This Row],[Cur_Amount Credit]],2),"")</f>
        <v/>
      </c>
      <c r="AX2011" s="46" t="str">
        <f>LEFT(Table1[[#This Row],[Cur]],3)</f>
        <v/>
      </c>
      <c r="AY2011" s="59"/>
      <c r="AZ2011" s="46"/>
      <c r="BA2011" s="46" t="str">
        <f>IF(Table1[[#This Row],[Cur]]&lt;&gt;"",IF(Table1[[#This Row],[Cur]]="USD","",ExchangeRate),"")</f>
        <v/>
      </c>
      <c r="BB2011" s="46" t="str">
        <f>IF(Table1[[#This Row],[Grant]]&lt;&gt;"",VLOOKUP(Table1[[#This Row],[Grant]],Grants!B:D,3),"")</f>
        <v/>
      </c>
      <c r="BC2011" s="46" t="str">
        <f>TRIM(Table1[[#This Row],[Vendor ID]])</f>
        <v/>
      </c>
      <c r="BD2011">
        <f>IF(Table1[[#This Row],[Reference Number]]=Q2010,BD2010,BD2010+1)</f>
        <v>0</v>
      </c>
    </row>
    <row r="2012" spans="1:56" ht="11.25" customHeight="1" x14ac:dyDescent="0.25">
      <c r="A2012" s="1"/>
      <c r="B2012" s="88" t="str">
        <f>IF(Table1[[#This Row],[Posting Date]]&lt;&gt;"",IF(Table1[[#This Row],[Reference Number]]=Q2011,B2011+1,1),"")</f>
        <v/>
      </c>
      <c r="C2012" s="61"/>
      <c r="D2012" s="61"/>
      <c r="E2012" s="138"/>
      <c r="F2012" s="141" t="str">
        <f>IFERROR(IF(VLOOKUP(Table1[[#This Row],[Budget Code Description]],Dimentions!$X$6:$AC$139,2,FALSE)="","",VLOOKUP(Table1[[#This Row],[Budget Code Description]],Dimentions!$X$6:$AC$139,2,FALSE)),"")</f>
        <v/>
      </c>
      <c r="G2012" s="141"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1" t="str">
        <f>IFERROR(VLOOKUP(Table1[[#This Row],[Budget Code Description]],Table6[#All],8,FALSE),"")</f>
        <v/>
      </c>
      <c r="L2012" s="63"/>
      <c r="M2012" s="65" t="str">
        <f>IFERROR(VLOOKUP(Table1[[#This Row],[Staff ID]],Table2[],2,FALSE),"")</f>
        <v/>
      </c>
      <c r="N2012" s="209" t="str">
        <f>IFERROR(IF(VLOOKUP(Table1[[#This Row],[Budget Code Description]],Dimentions!$X$6:$AC$134,4,FALSE)="","",VLOOKUP(Table1[[#This Row],[Budget Code Description]],Dimentions!$X$6:$AC$134,4,FALSE)),"")</f>
        <v/>
      </c>
      <c r="O2012" s="65" t="str">
        <f>IFERROR(VLOOKUP(Table1[[#This Row],[Vendor ID]],Table549[],2,FALSE),"")</f>
        <v/>
      </c>
      <c r="P2012" s="63"/>
      <c r="Q2012" s="141" t="str">
        <f>IF(Table1[[#This Row],[Posting Date]]&lt;&gt;"",$D$9,"")</f>
        <v/>
      </c>
      <c r="R2012" s="157" t="str">
        <f>IF(Table1[[#This Row],[Posting Date]]&lt;&gt;"",$D$10,"")</f>
        <v/>
      </c>
      <c r="S2012" s="66"/>
      <c r="T2012" s="63"/>
      <c r="U2012" s="67"/>
      <c r="V2012" s="67"/>
      <c r="W2012" s="67" t="str">
        <f t="shared" si="35"/>
        <v/>
      </c>
      <c r="X2012" s="159" t="str">
        <f>IF(E2012="","",(IF(Table1[[#This Row],[Cur]]="USD",Table1[[#This Row],[Cur_Amount Debit]],Table1[[#This Row],[Cur_Amount Debit]]/Table1[[#This Row],[Exchange Rate]])))</f>
        <v/>
      </c>
      <c r="Y2012" s="159" t="str">
        <f>IF(E2012="","",(IF(Table1[[#This Row],[Cur]]="USD",Table1[[#This Row],[Cur_Amount Credit]],Table1[[#This Row],[Cur_Amount Credit]]/ExchangeRate)))</f>
        <v/>
      </c>
      <c r="Z2012" s="201" t="str">
        <f>IF(E2012="","",(Table1[[#This Row],[Debit USD]]-Table1[[#This Row],[Credit USD]]))</f>
        <v/>
      </c>
      <c r="AA2012" s="226"/>
      <c r="AB2012" s="255"/>
      <c r="AC2012" s="1"/>
      <c r="AD2012" s="15"/>
      <c r="AE2012" s="15" t="str">
        <f>IF(AND(OR(Table1[[#This Row],[Account]]="15030",Table1[[#This Row],[Account]]="15035",Table1[[#This Row],[Account]]="20150"),Table1[[#This Row],[Vendor ID]]=""),1,"")</f>
        <v/>
      </c>
      <c r="AF2012" s="15"/>
      <c r="AG2012" s="15"/>
      <c r="AH2012" s="15"/>
      <c r="AI2012" s="46" t="str">
        <f>IF(Table1[[#This Row],[Posting Date]]&lt;&gt;"","GJ-"&amp;CountryID,"")</f>
        <v/>
      </c>
      <c r="AJ2012" s="59" t="str">
        <f>IF(Table1[[#This Row],[Posting Date]]&lt;&gt;"",Table1[[#This Row],[Posting Date]],"")</f>
        <v/>
      </c>
      <c r="AK2012" s="46"/>
      <c r="AL2012" s="46" t="str">
        <f>IF(Table1[[#This Row],[Description]]&lt;&gt;"",Table1[[#This Row],[Description]],"")</f>
        <v/>
      </c>
      <c r="AM2012" s="46" t="str">
        <f>IF(Table1[[#This Row],[Posting Date]]&lt;&gt;"",Table1[[#This Row],[Reference Number]],"")</f>
        <v/>
      </c>
      <c r="AN2012" s="46" t="str">
        <f>TRIM(Table1[[#This Row],[Line '#]])</f>
        <v/>
      </c>
      <c r="AO2012" s="46" t="str">
        <f>TRIM(Table1[[#This Row],[Account]])</f>
        <v/>
      </c>
      <c r="AP2012" s="46" t="str">
        <f>IF(Table1[[#This Row],[Posting Date]]&lt;&gt;"",$D$5,"")</f>
        <v/>
      </c>
      <c r="AQ2012" s="46" t="str">
        <f>TRIM(Table1[[#This Row],[Departments-Prgrams]])</f>
        <v/>
      </c>
      <c r="AR2012" s="46" t="str">
        <f>TRIM(Table1[[#This Row],[Grant]])</f>
        <v/>
      </c>
      <c r="AS2012" s="46" t="str">
        <f>TRIM(Table1[[#This Row],[Staff ID]])</f>
        <v/>
      </c>
      <c r="AT2012" s="46" t="str">
        <f>IF(TRIM(Table1[[#This Row],[Budget Code]])=0,"",TRIM(Table1[[#This Row],[Budget Code]]))</f>
        <v/>
      </c>
      <c r="AU2012" s="46" t="str">
        <f>IF(Table1[[#This Row],[Line Description]]&lt;&gt;"",Table1[[#This Row],[Line Description]],"")</f>
        <v/>
      </c>
      <c r="AV2012" s="46" t="str">
        <f>IF(Table1[[#This Row],[Cur_Amount Debit]]&gt;0,ROUND(Table1[[#This Row],[Cur_Amount Debit]],2),"")</f>
        <v/>
      </c>
      <c r="AW2012" s="46" t="str">
        <f>IF(Table1[[#This Row],[Cur_Amount Credit]]&gt;0,ROUND(Table1[[#This Row],[Cur_Amount Credit]],2),"")</f>
        <v/>
      </c>
      <c r="AX2012" s="46" t="str">
        <f>LEFT(Table1[[#This Row],[Cur]],3)</f>
        <v/>
      </c>
      <c r="AY2012" s="59"/>
      <c r="AZ2012" s="46"/>
      <c r="BA2012" s="46" t="str">
        <f>IF(Table1[[#This Row],[Cur]]&lt;&gt;"",IF(Table1[[#This Row],[Cur]]="USD","",ExchangeRate),"")</f>
        <v/>
      </c>
      <c r="BB2012" s="46" t="str">
        <f>IF(Table1[[#This Row],[Grant]]&lt;&gt;"",VLOOKUP(Table1[[#This Row],[Grant]],Grants!B:D,3),"")</f>
        <v/>
      </c>
      <c r="BC2012" s="46" t="str">
        <f>TRIM(Table1[[#This Row],[Vendor ID]])</f>
        <v/>
      </c>
      <c r="BD2012">
        <f>IF(Table1[[#This Row],[Reference Number]]=Q2011,BD2011,BD2011+1)</f>
        <v>0</v>
      </c>
    </row>
    <row r="2013" spans="1:56" ht="11.25" customHeight="1" x14ac:dyDescent="0.25">
      <c r="A2013" s="1"/>
      <c r="B2013" s="88" t="str">
        <f>IF(Table1[[#This Row],[Posting Date]]&lt;&gt;"",IF(Table1[[#This Row],[Reference Number]]=Q2012,B2012+1,1),"")</f>
        <v/>
      </c>
      <c r="C2013" s="61"/>
      <c r="D2013" s="61"/>
      <c r="E2013" s="138"/>
      <c r="F2013" s="141" t="str">
        <f>IFERROR(IF(VLOOKUP(Table1[[#This Row],[Budget Code Description]],Dimentions!$X$6:$AC$139,2,FALSE)="","",VLOOKUP(Table1[[#This Row],[Budget Code Description]],Dimentions!$X$6:$AC$139,2,FALSE)),"")</f>
        <v/>
      </c>
      <c r="G2013" s="141"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1" t="str">
        <f>IFERROR(VLOOKUP(Table1[[#This Row],[Budget Code Description]],Table6[#All],8,FALSE),"")</f>
        <v/>
      </c>
      <c r="L2013" s="63"/>
      <c r="M2013" s="65" t="str">
        <f>IFERROR(VLOOKUP(Table1[[#This Row],[Staff ID]],Table2[],2,FALSE),"")</f>
        <v/>
      </c>
      <c r="N2013" s="209" t="str">
        <f>IFERROR(IF(VLOOKUP(Table1[[#This Row],[Budget Code Description]],Dimentions!$X$6:$AC$134,4,FALSE)="","",VLOOKUP(Table1[[#This Row],[Budget Code Description]],Dimentions!$X$6:$AC$134,4,FALSE)),"")</f>
        <v/>
      </c>
      <c r="O2013" s="65" t="str">
        <f>IFERROR(VLOOKUP(Table1[[#This Row],[Vendor ID]],Table549[],2,FALSE),"")</f>
        <v/>
      </c>
      <c r="P2013" s="63"/>
      <c r="Q2013" s="141" t="str">
        <f>IF(Table1[[#This Row],[Posting Date]]&lt;&gt;"",$D$9,"")</f>
        <v/>
      </c>
      <c r="R2013" s="157" t="str">
        <f>IF(Table1[[#This Row],[Posting Date]]&lt;&gt;"",$D$10,"")</f>
        <v/>
      </c>
      <c r="S2013" s="66"/>
      <c r="T2013" s="63"/>
      <c r="U2013" s="67"/>
      <c r="V2013" s="67"/>
      <c r="W2013" s="67" t="str">
        <f t="shared" si="35"/>
        <v/>
      </c>
      <c r="X2013" s="159" t="str">
        <f>IF(E2013="","",(IF(Table1[[#This Row],[Cur]]="USD",Table1[[#This Row],[Cur_Amount Debit]],Table1[[#This Row],[Cur_Amount Debit]]/Table1[[#This Row],[Exchange Rate]])))</f>
        <v/>
      </c>
      <c r="Y2013" s="159" t="str">
        <f>IF(E2013="","",(IF(Table1[[#This Row],[Cur]]="USD",Table1[[#This Row],[Cur_Amount Credit]],Table1[[#This Row],[Cur_Amount Credit]]/ExchangeRate)))</f>
        <v/>
      </c>
      <c r="Z2013" s="201" t="str">
        <f>IF(E2013="","",(Table1[[#This Row],[Debit USD]]-Table1[[#This Row],[Credit USD]]))</f>
        <v/>
      </c>
      <c r="AA2013" s="226"/>
      <c r="AB2013" s="255"/>
      <c r="AC2013" s="1"/>
      <c r="AD2013" s="15"/>
      <c r="AE2013" s="15" t="str">
        <f>IF(AND(OR(Table1[[#This Row],[Account]]="15030",Table1[[#This Row],[Account]]="15035",Table1[[#This Row],[Account]]="20150"),Table1[[#This Row],[Vendor ID]]=""),1,"")</f>
        <v/>
      </c>
      <c r="AF2013" s="15"/>
      <c r="AG2013" s="15"/>
      <c r="AH2013" s="15"/>
      <c r="AI2013" s="46" t="str">
        <f>IF(Table1[[#This Row],[Posting Date]]&lt;&gt;"","GJ-"&amp;CountryID,"")</f>
        <v/>
      </c>
      <c r="AJ2013" s="59" t="str">
        <f>IF(Table1[[#This Row],[Posting Date]]&lt;&gt;"",Table1[[#This Row],[Posting Date]],"")</f>
        <v/>
      </c>
      <c r="AK2013" s="46"/>
      <c r="AL2013" s="46" t="str">
        <f>IF(Table1[[#This Row],[Description]]&lt;&gt;"",Table1[[#This Row],[Description]],"")</f>
        <v/>
      </c>
      <c r="AM2013" s="46" t="str">
        <f>IF(Table1[[#This Row],[Posting Date]]&lt;&gt;"",Table1[[#This Row],[Reference Number]],"")</f>
        <v/>
      </c>
      <c r="AN2013" s="46" t="str">
        <f>TRIM(Table1[[#This Row],[Line '#]])</f>
        <v/>
      </c>
      <c r="AO2013" s="46" t="str">
        <f>TRIM(Table1[[#This Row],[Account]])</f>
        <v/>
      </c>
      <c r="AP2013" s="46" t="str">
        <f>IF(Table1[[#This Row],[Posting Date]]&lt;&gt;"",$D$5,"")</f>
        <v/>
      </c>
      <c r="AQ2013" s="46" t="str">
        <f>TRIM(Table1[[#This Row],[Departments-Prgrams]])</f>
        <v/>
      </c>
      <c r="AR2013" s="46" t="str">
        <f>TRIM(Table1[[#This Row],[Grant]])</f>
        <v/>
      </c>
      <c r="AS2013" s="46" t="str">
        <f>TRIM(Table1[[#This Row],[Staff ID]])</f>
        <v/>
      </c>
      <c r="AT2013" s="46" t="str">
        <f>IF(TRIM(Table1[[#This Row],[Budget Code]])=0,"",TRIM(Table1[[#This Row],[Budget Code]]))</f>
        <v/>
      </c>
      <c r="AU2013" s="46" t="str">
        <f>IF(Table1[[#This Row],[Line Description]]&lt;&gt;"",Table1[[#This Row],[Line Description]],"")</f>
        <v/>
      </c>
      <c r="AV2013" s="46" t="str">
        <f>IF(Table1[[#This Row],[Cur_Amount Debit]]&gt;0,ROUND(Table1[[#This Row],[Cur_Amount Debit]],2),"")</f>
        <v/>
      </c>
      <c r="AW2013" s="46" t="str">
        <f>IF(Table1[[#This Row],[Cur_Amount Credit]]&gt;0,ROUND(Table1[[#This Row],[Cur_Amount Credit]],2),"")</f>
        <v/>
      </c>
      <c r="AX2013" s="46" t="str">
        <f>LEFT(Table1[[#This Row],[Cur]],3)</f>
        <v/>
      </c>
      <c r="AY2013" s="59"/>
      <c r="AZ2013" s="46"/>
      <c r="BA2013" s="46" t="str">
        <f>IF(Table1[[#This Row],[Cur]]&lt;&gt;"",IF(Table1[[#This Row],[Cur]]="USD","",ExchangeRate),"")</f>
        <v/>
      </c>
      <c r="BB2013" s="46" t="str">
        <f>IF(Table1[[#This Row],[Grant]]&lt;&gt;"",VLOOKUP(Table1[[#This Row],[Grant]],Grants!B:D,3),"")</f>
        <v/>
      </c>
      <c r="BC2013" s="46" t="str">
        <f>TRIM(Table1[[#This Row],[Vendor ID]])</f>
        <v/>
      </c>
      <c r="BD2013">
        <f>IF(Table1[[#This Row],[Reference Number]]=Q2012,BD2012,BD2012+1)</f>
        <v>0</v>
      </c>
    </row>
    <row r="2014" spans="1:56" ht="11.25" customHeight="1" x14ac:dyDescent="0.25">
      <c r="A2014" s="1"/>
      <c r="B2014" s="88" t="str">
        <f>IF(Table1[[#This Row],[Posting Date]]&lt;&gt;"",IF(Table1[[#This Row],[Reference Number]]=Q2013,B2013+1,1),"")</f>
        <v/>
      </c>
      <c r="C2014" s="61"/>
      <c r="D2014" s="61"/>
      <c r="E2014" s="138"/>
      <c r="F2014" s="141" t="str">
        <f>IFERROR(IF(VLOOKUP(Table1[[#This Row],[Budget Code Description]],Dimentions!$X$6:$AC$139,2,FALSE)="","",VLOOKUP(Table1[[#This Row],[Budget Code Description]],Dimentions!$X$6:$AC$139,2,FALSE)),"")</f>
        <v/>
      </c>
      <c r="G2014" s="141"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1" t="str">
        <f>IFERROR(VLOOKUP(Table1[[#This Row],[Budget Code Description]],Table6[#All],8,FALSE),"")</f>
        <v/>
      </c>
      <c r="L2014" s="63"/>
      <c r="M2014" s="65" t="str">
        <f>IFERROR(VLOOKUP(Table1[[#This Row],[Staff ID]],Table2[],2,FALSE),"")</f>
        <v/>
      </c>
      <c r="N2014" s="209" t="str">
        <f>IFERROR(IF(VLOOKUP(Table1[[#This Row],[Budget Code Description]],Dimentions!$X$6:$AC$134,4,FALSE)="","",VLOOKUP(Table1[[#This Row],[Budget Code Description]],Dimentions!$X$6:$AC$134,4,FALSE)),"")</f>
        <v/>
      </c>
      <c r="O2014" s="65" t="str">
        <f>IFERROR(VLOOKUP(Table1[[#This Row],[Vendor ID]],Table549[],2,FALSE),"")</f>
        <v/>
      </c>
      <c r="P2014" s="63"/>
      <c r="Q2014" s="141" t="str">
        <f>IF(Table1[[#This Row],[Posting Date]]&lt;&gt;"",$D$9,"")</f>
        <v/>
      </c>
      <c r="R2014" s="157" t="str">
        <f>IF(Table1[[#This Row],[Posting Date]]&lt;&gt;"",$D$10,"")</f>
        <v/>
      </c>
      <c r="S2014" s="66"/>
      <c r="T2014" s="63"/>
      <c r="U2014" s="67"/>
      <c r="V2014" s="67"/>
      <c r="W2014" s="67" t="str">
        <f t="shared" si="35"/>
        <v/>
      </c>
      <c r="X2014" s="159" t="str">
        <f>IF(E2014="","",(IF(Table1[[#This Row],[Cur]]="USD",Table1[[#This Row],[Cur_Amount Debit]],Table1[[#This Row],[Cur_Amount Debit]]/Table1[[#This Row],[Exchange Rate]])))</f>
        <v/>
      </c>
      <c r="Y2014" s="159" t="str">
        <f>IF(E2014="","",(IF(Table1[[#This Row],[Cur]]="USD",Table1[[#This Row],[Cur_Amount Credit]],Table1[[#This Row],[Cur_Amount Credit]]/ExchangeRate)))</f>
        <v/>
      </c>
      <c r="Z2014" s="201" t="str">
        <f>IF(E2014="","",(Table1[[#This Row],[Debit USD]]-Table1[[#This Row],[Credit USD]]))</f>
        <v/>
      </c>
      <c r="AA2014" s="226"/>
      <c r="AB2014" s="255"/>
      <c r="AC2014" s="1"/>
      <c r="AD2014" s="15"/>
      <c r="AE2014" s="15" t="str">
        <f>IF(AND(OR(Table1[[#This Row],[Account]]="15030",Table1[[#This Row],[Account]]="15035",Table1[[#This Row],[Account]]="20150"),Table1[[#This Row],[Vendor ID]]=""),1,"")</f>
        <v/>
      </c>
      <c r="AF2014" s="15"/>
      <c r="AG2014" s="15"/>
      <c r="AH2014" s="15"/>
      <c r="AI2014" s="46" t="str">
        <f>IF(Table1[[#This Row],[Posting Date]]&lt;&gt;"","GJ-"&amp;CountryID,"")</f>
        <v/>
      </c>
      <c r="AJ2014" s="59" t="str">
        <f>IF(Table1[[#This Row],[Posting Date]]&lt;&gt;"",Table1[[#This Row],[Posting Date]],"")</f>
        <v/>
      </c>
      <c r="AK2014" s="46"/>
      <c r="AL2014" s="46" t="str">
        <f>IF(Table1[[#This Row],[Description]]&lt;&gt;"",Table1[[#This Row],[Description]],"")</f>
        <v/>
      </c>
      <c r="AM2014" s="46" t="str">
        <f>IF(Table1[[#This Row],[Posting Date]]&lt;&gt;"",Table1[[#This Row],[Reference Number]],"")</f>
        <v/>
      </c>
      <c r="AN2014" s="46" t="str">
        <f>TRIM(Table1[[#This Row],[Line '#]])</f>
        <v/>
      </c>
      <c r="AO2014" s="46" t="str">
        <f>TRIM(Table1[[#This Row],[Account]])</f>
        <v/>
      </c>
      <c r="AP2014" s="46" t="str">
        <f>IF(Table1[[#This Row],[Posting Date]]&lt;&gt;"",$D$5,"")</f>
        <v/>
      </c>
      <c r="AQ2014" s="46" t="str">
        <f>TRIM(Table1[[#This Row],[Departments-Prgrams]])</f>
        <v/>
      </c>
      <c r="AR2014" s="46" t="str">
        <f>TRIM(Table1[[#This Row],[Grant]])</f>
        <v/>
      </c>
      <c r="AS2014" s="46" t="str">
        <f>TRIM(Table1[[#This Row],[Staff ID]])</f>
        <v/>
      </c>
      <c r="AT2014" s="46" t="str">
        <f>IF(TRIM(Table1[[#This Row],[Budget Code]])=0,"",TRIM(Table1[[#This Row],[Budget Code]]))</f>
        <v/>
      </c>
      <c r="AU2014" s="46" t="str">
        <f>IF(Table1[[#This Row],[Line Description]]&lt;&gt;"",Table1[[#This Row],[Line Description]],"")</f>
        <v/>
      </c>
      <c r="AV2014" s="46" t="str">
        <f>IF(Table1[[#This Row],[Cur_Amount Debit]]&gt;0,ROUND(Table1[[#This Row],[Cur_Amount Debit]],2),"")</f>
        <v/>
      </c>
      <c r="AW2014" s="46" t="str">
        <f>IF(Table1[[#This Row],[Cur_Amount Credit]]&gt;0,ROUND(Table1[[#This Row],[Cur_Amount Credit]],2),"")</f>
        <v/>
      </c>
      <c r="AX2014" s="46" t="str">
        <f>LEFT(Table1[[#This Row],[Cur]],3)</f>
        <v/>
      </c>
      <c r="AY2014" s="59"/>
      <c r="AZ2014" s="46"/>
      <c r="BA2014" s="46" t="str">
        <f>IF(Table1[[#This Row],[Cur]]&lt;&gt;"",IF(Table1[[#This Row],[Cur]]="USD","",ExchangeRate),"")</f>
        <v/>
      </c>
      <c r="BB2014" s="46" t="str">
        <f>IF(Table1[[#This Row],[Grant]]&lt;&gt;"",VLOOKUP(Table1[[#This Row],[Grant]],Grants!B:D,3),"")</f>
        <v/>
      </c>
      <c r="BC2014" s="46" t="str">
        <f>TRIM(Table1[[#This Row],[Vendor ID]])</f>
        <v/>
      </c>
      <c r="BD2014">
        <f>IF(Table1[[#This Row],[Reference Number]]=Q2013,BD2013,BD2013+1)</f>
        <v>0</v>
      </c>
    </row>
    <row r="2015" spans="1:56" ht="11.25" customHeight="1" x14ac:dyDescent="0.25">
      <c r="A2015" s="1"/>
      <c r="B2015" s="88" t="str">
        <f>IF(Table1[[#This Row],[Posting Date]]&lt;&gt;"",IF(Table1[[#This Row],[Reference Number]]=Q2014,B2014+1,1),"")</f>
        <v/>
      </c>
      <c r="C2015" s="61"/>
      <c r="D2015" s="61"/>
      <c r="E2015" s="138"/>
      <c r="F2015" s="141" t="str">
        <f>IFERROR(IF(VLOOKUP(Table1[[#This Row],[Budget Code Description]],Dimentions!$X$6:$AC$139,2,FALSE)="","",VLOOKUP(Table1[[#This Row],[Budget Code Description]],Dimentions!$X$6:$AC$139,2,FALSE)),"")</f>
        <v/>
      </c>
      <c r="G2015" s="141"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1" t="str">
        <f>IFERROR(VLOOKUP(Table1[[#This Row],[Budget Code Description]],Table6[#All],8,FALSE),"")</f>
        <v/>
      </c>
      <c r="L2015" s="63"/>
      <c r="M2015" s="65" t="str">
        <f>IFERROR(VLOOKUP(Table1[[#This Row],[Staff ID]],Table2[],2,FALSE),"")</f>
        <v/>
      </c>
      <c r="N2015" s="209" t="str">
        <f>IFERROR(IF(VLOOKUP(Table1[[#This Row],[Budget Code Description]],Dimentions!$X$6:$AC$134,4,FALSE)="","",VLOOKUP(Table1[[#This Row],[Budget Code Description]],Dimentions!$X$6:$AC$134,4,FALSE)),"")</f>
        <v/>
      </c>
      <c r="O2015" s="65" t="str">
        <f>IFERROR(VLOOKUP(Table1[[#This Row],[Vendor ID]],Table549[],2,FALSE),"")</f>
        <v/>
      </c>
      <c r="P2015" s="63"/>
      <c r="Q2015" s="141" t="str">
        <f>IF(Table1[[#This Row],[Posting Date]]&lt;&gt;"",$D$9,"")</f>
        <v/>
      </c>
      <c r="R2015" s="157" t="str">
        <f>IF(Table1[[#This Row],[Posting Date]]&lt;&gt;"",$D$10,"")</f>
        <v/>
      </c>
      <c r="S2015" s="66"/>
      <c r="T2015" s="63"/>
      <c r="U2015" s="67"/>
      <c r="V2015" s="67"/>
      <c r="W2015" s="67" t="str">
        <f t="shared" si="35"/>
        <v/>
      </c>
      <c r="X2015" s="159" t="str">
        <f>IF(E2015="","",(IF(Table1[[#This Row],[Cur]]="USD",Table1[[#This Row],[Cur_Amount Debit]],Table1[[#This Row],[Cur_Amount Debit]]/Table1[[#This Row],[Exchange Rate]])))</f>
        <v/>
      </c>
      <c r="Y2015" s="159" t="str">
        <f>IF(E2015="","",(IF(Table1[[#This Row],[Cur]]="USD",Table1[[#This Row],[Cur_Amount Credit]],Table1[[#This Row],[Cur_Amount Credit]]/ExchangeRate)))</f>
        <v/>
      </c>
      <c r="Z2015" s="201" t="str">
        <f>IF(E2015="","",(Table1[[#This Row],[Debit USD]]-Table1[[#This Row],[Credit USD]]))</f>
        <v/>
      </c>
      <c r="AA2015" s="226"/>
      <c r="AB2015" s="255"/>
      <c r="AC2015" s="1"/>
      <c r="AD2015" s="15"/>
      <c r="AE2015" s="15" t="str">
        <f>IF(AND(OR(Table1[[#This Row],[Account]]="15030",Table1[[#This Row],[Account]]="15035",Table1[[#This Row],[Account]]="20150"),Table1[[#This Row],[Vendor ID]]=""),1,"")</f>
        <v/>
      </c>
      <c r="AF2015" s="15"/>
      <c r="AG2015" s="15"/>
      <c r="AH2015" s="15"/>
      <c r="AI2015" s="46" t="str">
        <f>IF(Table1[[#This Row],[Posting Date]]&lt;&gt;"","GJ-"&amp;CountryID,"")</f>
        <v/>
      </c>
      <c r="AJ2015" s="59" t="str">
        <f>IF(Table1[[#This Row],[Posting Date]]&lt;&gt;"",Table1[[#This Row],[Posting Date]],"")</f>
        <v/>
      </c>
      <c r="AK2015" s="46"/>
      <c r="AL2015" s="46" t="str">
        <f>IF(Table1[[#This Row],[Description]]&lt;&gt;"",Table1[[#This Row],[Description]],"")</f>
        <v/>
      </c>
      <c r="AM2015" s="46" t="str">
        <f>IF(Table1[[#This Row],[Posting Date]]&lt;&gt;"",Table1[[#This Row],[Reference Number]],"")</f>
        <v/>
      </c>
      <c r="AN2015" s="46" t="str">
        <f>TRIM(Table1[[#This Row],[Line '#]])</f>
        <v/>
      </c>
      <c r="AO2015" s="46" t="str">
        <f>TRIM(Table1[[#This Row],[Account]])</f>
        <v/>
      </c>
      <c r="AP2015" s="46" t="str">
        <f>IF(Table1[[#This Row],[Posting Date]]&lt;&gt;"",$D$5,"")</f>
        <v/>
      </c>
      <c r="AQ2015" s="46" t="str">
        <f>TRIM(Table1[[#This Row],[Departments-Prgrams]])</f>
        <v/>
      </c>
      <c r="AR2015" s="46" t="str">
        <f>TRIM(Table1[[#This Row],[Grant]])</f>
        <v/>
      </c>
      <c r="AS2015" s="46" t="str">
        <f>TRIM(Table1[[#This Row],[Staff ID]])</f>
        <v/>
      </c>
      <c r="AT2015" s="46" t="str">
        <f>IF(TRIM(Table1[[#This Row],[Budget Code]])=0,"",TRIM(Table1[[#This Row],[Budget Code]]))</f>
        <v/>
      </c>
      <c r="AU2015" s="46" t="str">
        <f>IF(Table1[[#This Row],[Line Description]]&lt;&gt;"",Table1[[#This Row],[Line Description]],"")</f>
        <v/>
      </c>
      <c r="AV2015" s="46" t="str">
        <f>IF(Table1[[#This Row],[Cur_Amount Debit]]&gt;0,ROUND(Table1[[#This Row],[Cur_Amount Debit]],2),"")</f>
        <v/>
      </c>
      <c r="AW2015" s="46" t="str">
        <f>IF(Table1[[#This Row],[Cur_Amount Credit]]&gt;0,ROUND(Table1[[#This Row],[Cur_Amount Credit]],2),"")</f>
        <v/>
      </c>
      <c r="AX2015" s="46" t="str">
        <f>LEFT(Table1[[#This Row],[Cur]],3)</f>
        <v/>
      </c>
      <c r="AY2015" s="59"/>
      <c r="AZ2015" s="46"/>
      <c r="BA2015" s="46" t="str">
        <f>IF(Table1[[#This Row],[Cur]]&lt;&gt;"",IF(Table1[[#This Row],[Cur]]="USD","",ExchangeRate),"")</f>
        <v/>
      </c>
      <c r="BB2015" s="46" t="str">
        <f>IF(Table1[[#This Row],[Grant]]&lt;&gt;"",VLOOKUP(Table1[[#This Row],[Grant]],Grants!B:D,3),"")</f>
        <v/>
      </c>
      <c r="BC2015" s="46" t="str">
        <f>TRIM(Table1[[#This Row],[Vendor ID]])</f>
        <v/>
      </c>
      <c r="BD2015">
        <f>IF(Table1[[#This Row],[Reference Number]]=Q2014,BD2014,BD2014+1)</f>
        <v>0</v>
      </c>
    </row>
    <row r="2016" spans="1:56" ht="11.25" customHeight="1" x14ac:dyDescent="0.25">
      <c r="A2016" s="1"/>
      <c r="B2016" s="88" t="str">
        <f>IF(Table1[[#This Row],[Posting Date]]&lt;&gt;"",IF(Table1[[#This Row],[Reference Number]]=Q2015,B2015+1,1),"")</f>
        <v/>
      </c>
      <c r="C2016" s="61"/>
      <c r="D2016" s="61"/>
      <c r="E2016" s="138"/>
      <c r="F2016" s="141" t="str">
        <f>IFERROR(IF(VLOOKUP(Table1[[#This Row],[Budget Code Description]],Dimentions!$X$6:$AC$139,2,FALSE)="","",VLOOKUP(Table1[[#This Row],[Budget Code Description]],Dimentions!$X$6:$AC$139,2,FALSE)),"")</f>
        <v/>
      </c>
      <c r="G2016" s="141"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1" t="str">
        <f>IFERROR(VLOOKUP(Table1[[#This Row],[Budget Code Description]],Table6[#All],8,FALSE),"")</f>
        <v/>
      </c>
      <c r="L2016" s="63"/>
      <c r="M2016" s="65" t="str">
        <f>IFERROR(VLOOKUP(Table1[[#This Row],[Staff ID]],Table2[],2,FALSE),"")</f>
        <v/>
      </c>
      <c r="N2016" s="209" t="str">
        <f>IFERROR(IF(VLOOKUP(Table1[[#This Row],[Budget Code Description]],Dimentions!$X$6:$AC$134,4,FALSE)="","",VLOOKUP(Table1[[#This Row],[Budget Code Description]],Dimentions!$X$6:$AC$134,4,FALSE)),"")</f>
        <v/>
      </c>
      <c r="O2016" s="65" t="str">
        <f>IFERROR(VLOOKUP(Table1[[#This Row],[Vendor ID]],Table549[],2,FALSE),"")</f>
        <v/>
      </c>
      <c r="P2016" s="63"/>
      <c r="Q2016" s="141" t="str">
        <f>IF(Table1[[#This Row],[Posting Date]]&lt;&gt;"",$D$9,"")</f>
        <v/>
      </c>
      <c r="R2016" s="157" t="str">
        <f>IF(Table1[[#This Row],[Posting Date]]&lt;&gt;"",$D$10,"")</f>
        <v/>
      </c>
      <c r="S2016" s="66"/>
      <c r="T2016" s="63"/>
      <c r="U2016" s="67"/>
      <c r="V2016" s="67"/>
      <c r="W2016" s="67" t="str">
        <f t="shared" si="35"/>
        <v/>
      </c>
      <c r="X2016" s="159" t="str">
        <f>IF(E2016="","",(IF(Table1[[#This Row],[Cur]]="USD",Table1[[#This Row],[Cur_Amount Debit]],Table1[[#This Row],[Cur_Amount Debit]]/Table1[[#This Row],[Exchange Rate]])))</f>
        <v/>
      </c>
      <c r="Y2016" s="159" t="str">
        <f>IF(E2016="","",(IF(Table1[[#This Row],[Cur]]="USD",Table1[[#This Row],[Cur_Amount Credit]],Table1[[#This Row],[Cur_Amount Credit]]/ExchangeRate)))</f>
        <v/>
      </c>
      <c r="Z2016" s="201" t="str">
        <f>IF(E2016="","",(Table1[[#This Row],[Debit USD]]-Table1[[#This Row],[Credit USD]]))</f>
        <v/>
      </c>
      <c r="AA2016" s="226"/>
      <c r="AB2016" s="255"/>
      <c r="AC2016" s="1"/>
      <c r="AD2016" s="15"/>
      <c r="AE2016" s="15" t="str">
        <f>IF(AND(OR(Table1[[#This Row],[Account]]="15030",Table1[[#This Row],[Account]]="15035",Table1[[#This Row],[Account]]="20150"),Table1[[#This Row],[Vendor ID]]=""),1,"")</f>
        <v/>
      </c>
      <c r="AF2016" s="15"/>
      <c r="AG2016" s="15"/>
      <c r="AH2016" s="15"/>
      <c r="AI2016" s="46" t="str">
        <f>IF(Table1[[#This Row],[Posting Date]]&lt;&gt;"","GJ-"&amp;CountryID,"")</f>
        <v/>
      </c>
      <c r="AJ2016" s="59" t="str">
        <f>IF(Table1[[#This Row],[Posting Date]]&lt;&gt;"",Table1[[#This Row],[Posting Date]],"")</f>
        <v/>
      </c>
      <c r="AK2016" s="46"/>
      <c r="AL2016" s="46" t="str">
        <f>IF(Table1[[#This Row],[Description]]&lt;&gt;"",Table1[[#This Row],[Description]],"")</f>
        <v/>
      </c>
      <c r="AM2016" s="46" t="str">
        <f>IF(Table1[[#This Row],[Posting Date]]&lt;&gt;"",Table1[[#This Row],[Reference Number]],"")</f>
        <v/>
      </c>
      <c r="AN2016" s="46" t="str">
        <f>TRIM(Table1[[#This Row],[Line '#]])</f>
        <v/>
      </c>
      <c r="AO2016" s="46" t="str">
        <f>TRIM(Table1[[#This Row],[Account]])</f>
        <v/>
      </c>
      <c r="AP2016" s="46" t="str">
        <f>IF(Table1[[#This Row],[Posting Date]]&lt;&gt;"",$D$5,"")</f>
        <v/>
      </c>
      <c r="AQ2016" s="46" t="str">
        <f>TRIM(Table1[[#This Row],[Departments-Prgrams]])</f>
        <v/>
      </c>
      <c r="AR2016" s="46" t="str">
        <f>TRIM(Table1[[#This Row],[Grant]])</f>
        <v/>
      </c>
      <c r="AS2016" s="46" t="str">
        <f>TRIM(Table1[[#This Row],[Staff ID]])</f>
        <v/>
      </c>
      <c r="AT2016" s="46" t="str">
        <f>IF(TRIM(Table1[[#This Row],[Budget Code]])=0,"",TRIM(Table1[[#This Row],[Budget Code]]))</f>
        <v/>
      </c>
      <c r="AU2016" s="46" t="str">
        <f>IF(Table1[[#This Row],[Line Description]]&lt;&gt;"",Table1[[#This Row],[Line Description]],"")</f>
        <v/>
      </c>
      <c r="AV2016" s="46" t="str">
        <f>IF(Table1[[#This Row],[Cur_Amount Debit]]&gt;0,ROUND(Table1[[#This Row],[Cur_Amount Debit]],2),"")</f>
        <v/>
      </c>
      <c r="AW2016" s="46" t="str">
        <f>IF(Table1[[#This Row],[Cur_Amount Credit]]&gt;0,ROUND(Table1[[#This Row],[Cur_Amount Credit]],2),"")</f>
        <v/>
      </c>
      <c r="AX2016" s="46" t="str">
        <f>LEFT(Table1[[#This Row],[Cur]],3)</f>
        <v/>
      </c>
      <c r="AY2016" s="59"/>
      <c r="AZ2016" s="46"/>
      <c r="BA2016" s="46" t="str">
        <f>IF(Table1[[#This Row],[Cur]]&lt;&gt;"",IF(Table1[[#This Row],[Cur]]="USD","",ExchangeRate),"")</f>
        <v/>
      </c>
      <c r="BB2016" s="46" t="str">
        <f>IF(Table1[[#This Row],[Grant]]&lt;&gt;"",VLOOKUP(Table1[[#This Row],[Grant]],Grants!B:D,3),"")</f>
        <v/>
      </c>
      <c r="BC2016" s="46" t="str">
        <f>TRIM(Table1[[#This Row],[Vendor ID]])</f>
        <v/>
      </c>
      <c r="BD2016">
        <f>IF(Table1[[#This Row],[Reference Number]]=Q2015,BD2015,BD2015+1)</f>
        <v>0</v>
      </c>
    </row>
    <row r="2017" spans="1:56" ht="11.25" customHeight="1" x14ac:dyDescent="0.25">
      <c r="A2017" s="1"/>
      <c r="B2017" s="88" t="str">
        <f>IF(Table1[[#This Row],[Posting Date]]&lt;&gt;"",IF(Table1[[#This Row],[Reference Number]]=Q2016,B2016+1,1),"")</f>
        <v/>
      </c>
      <c r="C2017" s="61"/>
      <c r="D2017" s="61"/>
      <c r="E2017" s="138"/>
      <c r="F2017" s="141" t="str">
        <f>IFERROR(IF(VLOOKUP(Table1[[#This Row],[Budget Code Description]],Dimentions!$X$6:$AC$139,2,FALSE)="","",VLOOKUP(Table1[[#This Row],[Budget Code Description]],Dimentions!$X$6:$AC$139,2,FALSE)),"")</f>
        <v/>
      </c>
      <c r="G2017" s="141"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1" t="str">
        <f>IFERROR(VLOOKUP(Table1[[#This Row],[Budget Code Description]],Table6[#All],8,FALSE),"")</f>
        <v/>
      </c>
      <c r="L2017" s="63"/>
      <c r="M2017" s="65" t="str">
        <f>IFERROR(VLOOKUP(Table1[[#This Row],[Staff ID]],Table2[],2,FALSE),"")</f>
        <v/>
      </c>
      <c r="N2017" s="209" t="str">
        <f>IFERROR(IF(VLOOKUP(Table1[[#This Row],[Budget Code Description]],Dimentions!$X$6:$AC$134,4,FALSE)="","",VLOOKUP(Table1[[#This Row],[Budget Code Description]],Dimentions!$X$6:$AC$134,4,FALSE)),"")</f>
        <v/>
      </c>
      <c r="O2017" s="65" t="str">
        <f>IFERROR(VLOOKUP(Table1[[#This Row],[Vendor ID]],Table549[],2,FALSE),"")</f>
        <v/>
      </c>
      <c r="P2017" s="63"/>
      <c r="Q2017" s="141" t="str">
        <f>IF(Table1[[#This Row],[Posting Date]]&lt;&gt;"",$D$9,"")</f>
        <v/>
      </c>
      <c r="R2017" s="157" t="str">
        <f>IF(Table1[[#This Row],[Posting Date]]&lt;&gt;"",$D$10,"")</f>
        <v/>
      </c>
      <c r="S2017" s="66"/>
      <c r="T2017" s="63"/>
      <c r="U2017" s="67"/>
      <c r="V2017" s="67"/>
      <c r="W2017" s="67" t="str">
        <f t="shared" si="35"/>
        <v/>
      </c>
      <c r="X2017" s="159" t="str">
        <f>IF(E2017="","",(IF(Table1[[#This Row],[Cur]]="USD",Table1[[#This Row],[Cur_Amount Debit]],Table1[[#This Row],[Cur_Amount Debit]]/Table1[[#This Row],[Exchange Rate]])))</f>
        <v/>
      </c>
      <c r="Y2017" s="159" t="str">
        <f>IF(E2017="","",(IF(Table1[[#This Row],[Cur]]="USD",Table1[[#This Row],[Cur_Amount Credit]],Table1[[#This Row],[Cur_Amount Credit]]/ExchangeRate)))</f>
        <v/>
      </c>
      <c r="Z2017" s="201" t="str">
        <f>IF(E2017="","",(Table1[[#This Row],[Debit USD]]-Table1[[#This Row],[Credit USD]]))</f>
        <v/>
      </c>
      <c r="AA2017" s="226"/>
      <c r="AB2017" s="255"/>
      <c r="AC2017" s="1"/>
      <c r="AD2017" s="15"/>
      <c r="AE2017" s="15" t="str">
        <f>IF(AND(OR(Table1[[#This Row],[Account]]="15030",Table1[[#This Row],[Account]]="15035",Table1[[#This Row],[Account]]="20150"),Table1[[#This Row],[Vendor ID]]=""),1,"")</f>
        <v/>
      </c>
      <c r="AF2017" s="15"/>
      <c r="AG2017" s="15"/>
      <c r="AH2017" s="15"/>
      <c r="AI2017" s="46" t="str">
        <f>IF(Table1[[#This Row],[Posting Date]]&lt;&gt;"","GJ-"&amp;CountryID,"")</f>
        <v/>
      </c>
      <c r="AJ2017" s="59" t="str">
        <f>IF(Table1[[#This Row],[Posting Date]]&lt;&gt;"",Table1[[#This Row],[Posting Date]],"")</f>
        <v/>
      </c>
      <c r="AK2017" s="46"/>
      <c r="AL2017" s="46" t="str">
        <f>IF(Table1[[#This Row],[Description]]&lt;&gt;"",Table1[[#This Row],[Description]],"")</f>
        <v/>
      </c>
      <c r="AM2017" s="46" t="str">
        <f>IF(Table1[[#This Row],[Posting Date]]&lt;&gt;"",Table1[[#This Row],[Reference Number]],"")</f>
        <v/>
      </c>
      <c r="AN2017" s="46" t="str">
        <f>TRIM(Table1[[#This Row],[Line '#]])</f>
        <v/>
      </c>
      <c r="AO2017" s="46" t="str">
        <f>TRIM(Table1[[#This Row],[Account]])</f>
        <v/>
      </c>
      <c r="AP2017" s="46" t="str">
        <f>IF(Table1[[#This Row],[Posting Date]]&lt;&gt;"",$D$5,"")</f>
        <v/>
      </c>
      <c r="AQ2017" s="46" t="str">
        <f>TRIM(Table1[[#This Row],[Departments-Prgrams]])</f>
        <v/>
      </c>
      <c r="AR2017" s="46" t="str">
        <f>TRIM(Table1[[#This Row],[Grant]])</f>
        <v/>
      </c>
      <c r="AS2017" s="46" t="str">
        <f>TRIM(Table1[[#This Row],[Staff ID]])</f>
        <v/>
      </c>
      <c r="AT2017" s="46" t="str">
        <f>IF(TRIM(Table1[[#This Row],[Budget Code]])=0,"",TRIM(Table1[[#This Row],[Budget Code]]))</f>
        <v/>
      </c>
      <c r="AU2017" s="46" t="str">
        <f>IF(Table1[[#This Row],[Line Description]]&lt;&gt;"",Table1[[#This Row],[Line Description]],"")</f>
        <v/>
      </c>
      <c r="AV2017" s="46" t="str">
        <f>IF(Table1[[#This Row],[Cur_Amount Debit]]&gt;0,ROUND(Table1[[#This Row],[Cur_Amount Debit]],2),"")</f>
        <v/>
      </c>
      <c r="AW2017" s="46" t="str">
        <f>IF(Table1[[#This Row],[Cur_Amount Credit]]&gt;0,ROUND(Table1[[#This Row],[Cur_Amount Credit]],2),"")</f>
        <v/>
      </c>
      <c r="AX2017" s="46" t="str">
        <f>LEFT(Table1[[#This Row],[Cur]],3)</f>
        <v/>
      </c>
      <c r="AY2017" s="59"/>
      <c r="AZ2017" s="46"/>
      <c r="BA2017" s="46" t="str">
        <f>IF(Table1[[#This Row],[Cur]]&lt;&gt;"",IF(Table1[[#This Row],[Cur]]="USD","",ExchangeRate),"")</f>
        <v/>
      </c>
      <c r="BB2017" s="46" t="str">
        <f>IF(Table1[[#This Row],[Grant]]&lt;&gt;"",VLOOKUP(Table1[[#This Row],[Grant]],Grants!B:D,3),"")</f>
        <v/>
      </c>
      <c r="BC2017" s="46" t="str">
        <f>TRIM(Table1[[#This Row],[Vendor ID]])</f>
        <v/>
      </c>
      <c r="BD2017">
        <f>IF(Table1[[#This Row],[Reference Number]]=Q2016,BD2016,BD2016+1)</f>
        <v>0</v>
      </c>
    </row>
    <row r="2018" spans="1:56" ht="11.25" customHeight="1" x14ac:dyDescent="0.25">
      <c r="A2018" s="1"/>
      <c r="B2018" s="88" t="str">
        <f>IF(Table1[[#This Row],[Posting Date]]&lt;&gt;"",IF(Table1[[#This Row],[Reference Number]]=Q2017,B2017+1,1),"")</f>
        <v/>
      </c>
      <c r="C2018" s="61"/>
      <c r="D2018" s="61"/>
      <c r="E2018" s="138"/>
      <c r="F2018" s="141" t="str">
        <f>IFERROR(IF(VLOOKUP(Table1[[#This Row],[Budget Code Description]],Dimentions!$X$6:$AC$139,2,FALSE)="","",VLOOKUP(Table1[[#This Row],[Budget Code Description]],Dimentions!$X$6:$AC$139,2,FALSE)),"")</f>
        <v/>
      </c>
      <c r="G2018" s="141"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1" t="str">
        <f>IFERROR(VLOOKUP(Table1[[#This Row],[Budget Code Description]],Table6[#All],8,FALSE),"")</f>
        <v/>
      </c>
      <c r="L2018" s="63"/>
      <c r="M2018" s="65" t="str">
        <f>IFERROR(VLOOKUP(Table1[[#This Row],[Staff ID]],Table2[],2,FALSE),"")</f>
        <v/>
      </c>
      <c r="N2018" s="209" t="str">
        <f>IFERROR(IF(VLOOKUP(Table1[[#This Row],[Budget Code Description]],Dimentions!$X$6:$AC$134,4,FALSE)="","",VLOOKUP(Table1[[#This Row],[Budget Code Description]],Dimentions!$X$6:$AC$134,4,FALSE)),"")</f>
        <v/>
      </c>
      <c r="O2018" s="65" t="str">
        <f>IFERROR(VLOOKUP(Table1[[#This Row],[Vendor ID]],Table549[],2,FALSE),"")</f>
        <v/>
      </c>
      <c r="P2018" s="63"/>
      <c r="Q2018" s="141" t="str">
        <f>IF(Table1[[#This Row],[Posting Date]]&lt;&gt;"",$D$9,"")</f>
        <v/>
      </c>
      <c r="R2018" s="157" t="str">
        <f>IF(Table1[[#This Row],[Posting Date]]&lt;&gt;"",$D$10,"")</f>
        <v/>
      </c>
      <c r="S2018" s="66"/>
      <c r="T2018" s="63"/>
      <c r="U2018" s="67"/>
      <c r="V2018" s="67"/>
      <c r="W2018" s="67" t="str">
        <f t="shared" si="35"/>
        <v/>
      </c>
      <c r="X2018" s="159" t="str">
        <f>IF(E2018="","",(IF(Table1[[#This Row],[Cur]]="USD",Table1[[#This Row],[Cur_Amount Debit]],Table1[[#This Row],[Cur_Amount Debit]]/Table1[[#This Row],[Exchange Rate]])))</f>
        <v/>
      </c>
      <c r="Y2018" s="159" t="str">
        <f>IF(E2018="","",(IF(Table1[[#This Row],[Cur]]="USD",Table1[[#This Row],[Cur_Amount Credit]],Table1[[#This Row],[Cur_Amount Credit]]/ExchangeRate)))</f>
        <v/>
      </c>
      <c r="Z2018" s="201" t="str">
        <f>IF(E2018="","",(Table1[[#This Row],[Debit USD]]-Table1[[#This Row],[Credit USD]]))</f>
        <v/>
      </c>
      <c r="AA2018" s="226"/>
      <c r="AB2018" s="255"/>
      <c r="AC2018" s="1"/>
      <c r="AD2018" s="15"/>
      <c r="AE2018" s="15" t="str">
        <f>IF(AND(OR(Table1[[#This Row],[Account]]="15030",Table1[[#This Row],[Account]]="15035",Table1[[#This Row],[Account]]="20150"),Table1[[#This Row],[Vendor ID]]=""),1,"")</f>
        <v/>
      </c>
      <c r="AF2018" s="15"/>
      <c r="AG2018" s="15"/>
      <c r="AH2018" s="15"/>
      <c r="AI2018" s="46" t="str">
        <f>IF(Table1[[#This Row],[Posting Date]]&lt;&gt;"","GJ-"&amp;CountryID,"")</f>
        <v/>
      </c>
      <c r="AJ2018" s="59" t="str">
        <f>IF(Table1[[#This Row],[Posting Date]]&lt;&gt;"",Table1[[#This Row],[Posting Date]],"")</f>
        <v/>
      </c>
      <c r="AK2018" s="46"/>
      <c r="AL2018" s="46" t="str">
        <f>IF(Table1[[#This Row],[Description]]&lt;&gt;"",Table1[[#This Row],[Description]],"")</f>
        <v/>
      </c>
      <c r="AM2018" s="46" t="str">
        <f>IF(Table1[[#This Row],[Posting Date]]&lt;&gt;"",Table1[[#This Row],[Reference Number]],"")</f>
        <v/>
      </c>
      <c r="AN2018" s="46" t="str">
        <f>TRIM(Table1[[#This Row],[Line '#]])</f>
        <v/>
      </c>
      <c r="AO2018" s="46" t="str">
        <f>TRIM(Table1[[#This Row],[Account]])</f>
        <v/>
      </c>
      <c r="AP2018" s="46" t="str">
        <f>IF(Table1[[#This Row],[Posting Date]]&lt;&gt;"",$D$5,"")</f>
        <v/>
      </c>
      <c r="AQ2018" s="46" t="str">
        <f>TRIM(Table1[[#This Row],[Departments-Prgrams]])</f>
        <v/>
      </c>
      <c r="AR2018" s="46" t="str">
        <f>TRIM(Table1[[#This Row],[Grant]])</f>
        <v/>
      </c>
      <c r="AS2018" s="46" t="str">
        <f>TRIM(Table1[[#This Row],[Staff ID]])</f>
        <v/>
      </c>
      <c r="AT2018" s="46" t="str">
        <f>IF(TRIM(Table1[[#This Row],[Budget Code]])=0,"",TRIM(Table1[[#This Row],[Budget Code]]))</f>
        <v/>
      </c>
      <c r="AU2018" s="46" t="str">
        <f>IF(Table1[[#This Row],[Line Description]]&lt;&gt;"",Table1[[#This Row],[Line Description]],"")</f>
        <v/>
      </c>
      <c r="AV2018" s="46" t="str">
        <f>IF(Table1[[#This Row],[Cur_Amount Debit]]&gt;0,ROUND(Table1[[#This Row],[Cur_Amount Debit]],2),"")</f>
        <v/>
      </c>
      <c r="AW2018" s="46" t="str">
        <f>IF(Table1[[#This Row],[Cur_Amount Credit]]&gt;0,ROUND(Table1[[#This Row],[Cur_Amount Credit]],2),"")</f>
        <v/>
      </c>
      <c r="AX2018" s="46" t="str">
        <f>LEFT(Table1[[#This Row],[Cur]],3)</f>
        <v/>
      </c>
      <c r="AY2018" s="59"/>
      <c r="AZ2018" s="46"/>
      <c r="BA2018" s="46" t="str">
        <f>IF(Table1[[#This Row],[Cur]]&lt;&gt;"",IF(Table1[[#This Row],[Cur]]="USD","",ExchangeRate),"")</f>
        <v/>
      </c>
      <c r="BB2018" s="46" t="str">
        <f>IF(Table1[[#This Row],[Grant]]&lt;&gt;"",VLOOKUP(Table1[[#This Row],[Grant]],Grants!B:D,3),"")</f>
        <v/>
      </c>
      <c r="BC2018" s="46" t="str">
        <f>TRIM(Table1[[#This Row],[Vendor ID]])</f>
        <v/>
      </c>
      <c r="BD2018">
        <f>IF(Table1[[#This Row],[Reference Number]]=Q2017,BD2017,BD2017+1)</f>
        <v>0</v>
      </c>
    </row>
    <row r="2019" spans="1:56" ht="11.25" customHeight="1" x14ac:dyDescent="0.25">
      <c r="A2019" s="1"/>
      <c r="B2019" s="88" t="str">
        <f>IF(Table1[[#This Row],[Posting Date]]&lt;&gt;"",IF(Table1[[#This Row],[Reference Number]]=Q2018,B2018+1,1),"")</f>
        <v/>
      </c>
      <c r="C2019" s="61"/>
      <c r="D2019" s="61"/>
      <c r="E2019" s="138"/>
      <c r="F2019" s="141" t="str">
        <f>IFERROR(IF(VLOOKUP(Table1[[#This Row],[Budget Code Description]],Dimentions!$X$6:$AC$139,2,FALSE)="","",VLOOKUP(Table1[[#This Row],[Budget Code Description]],Dimentions!$X$6:$AC$139,2,FALSE)),"")</f>
        <v/>
      </c>
      <c r="G2019" s="141"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1" t="str">
        <f>IFERROR(VLOOKUP(Table1[[#This Row],[Budget Code Description]],Table6[#All],8,FALSE),"")</f>
        <v/>
      </c>
      <c r="L2019" s="63"/>
      <c r="M2019" s="65" t="str">
        <f>IFERROR(VLOOKUP(Table1[[#This Row],[Staff ID]],Table2[],2,FALSE),"")</f>
        <v/>
      </c>
      <c r="N2019" s="209" t="str">
        <f>IFERROR(IF(VLOOKUP(Table1[[#This Row],[Budget Code Description]],Dimentions!$X$6:$AC$134,4,FALSE)="","",VLOOKUP(Table1[[#This Row],[Budget Code Description]],Dimentions!$X$6:$AC$134,4,FALSE)),"")</f>
        <v/>
      </c>
      <c r="O2019" s="65" t="str">
        <f>IFERROR(VLOOKUP(Table1[[#This Row],[Vendor ID]],Table549[],2,FALSE),"")</f>
        <v/>
      </c>
      <c r="P2019" s="63"/>
      <c r="Q2019" s="141" t="str">
        <f>IF(Table1[[#This Row],[Posting Date]]&lt;&gt;"",$D$9,"")</f>
        <v/>
      </c>
      <c r="R2019" s="157" t="str">
        <f>IF(Table1[[#This Row],[Posting Date]]&lt;&gt;"",$D$10,"")</f>
        <v/>
      </c>
      <c r="S2019" s="66"/>
      <c r="T2019" s="63"/>
      <c r="U2019" s="67"/>
      <c r="V2019" s="67"/>
      <c r="W2019" s="67" t="str">
        <f t="shared" si="35"/>
        <v/>
      </c>
      <c r="X2019" s="159" t="str">
        <f>IF(E2019="","",(IF(Table1[[#This Row],[Cur]]="USD",Table1[[#This Row],[Cur_Amount Debit]],Table1[[#This Row],[Cur_Amount Debit]]/Table1[[#This Row],[Exchange Rate]])))</f>
        <v/>
      </c>
      <c r="Y2019" s="159" t="str">
        <f>IF(E2019="","",(IF(Table1[[#This Row],[Cur]]="USD",Table1[[#This Row],[Cur_Amount Credit]],Table1[[#This Row],[Cur_Amount Credit]]/ExchangeRate)))</f>
        <v/>
      </c>
      <c r="Z2019" s="201" t="str">
        <f>IF(E2019="","",(Table1[[#This Row],[Debit USD]]-Table1[[#This Row],[Credit USD]]))</f>
        <v/>
      </c>
      <c r="AA2019" s="226"/>
      <c r="AB2019" s="255"/>
      <c r="AC2019" s="1"/>
      <c r="AD2019" s="15"/>
      <c r="AE2019" s="15" t="str">
        <f>IF(AND(OR(Table1[[#This Row],[Account]]="15030",Table1[[#This Row],[Account]]="15035",Table1[[#This Row],[Account]]="20150"),Table1[[#This Row],[Vendor ID]]=""),1,"")</f>
        <v/>
      </c>
      <c r="AF2019" s="15"/>
      <c r="AG2019" s="15"/>
      <c r="AH2019" s="15"/>
      <c r="AI2019" s="46" t="str">
        <f>IF(Table1[[#This Row],[Posting Date]]&lt;&gt;"","GJ-"&amp;CountryID,"")</f>
        <v/>
      </c>
      <c r="AJ2019" s="59" t="str">
        <f>IF(Table1[[#This Row],[Posting Date]]&lt;&gt;"",Table1[[#This Row],[Posting Date]],"")</f>
        <v/>
      </c>
      <c r="AK2019" s="46"/>
      <c r="AL2019" s="46" t="str">
        <f>IF(Table1[[#This Row],[Description]]&lt;&gt;"",Table1[[#This Row],[Description]],"")</f>
        <v/>
      </c>
      <c r="AM2019" s="46" t="str">
        <f>IF(Table1[[#This Row],[Posting Date]]&lt;&gt;"",Table1[[#This Row],[Reference Number]],"")</f>
        <v/>
      </c>
      <c r="AN2019" s="46" t="str">
        <f>TRIM(Table1[[#This Row],[Line '#]])</f>
        <v/>
      </c>
      <c r="AO2019" s="46" t="str">
        <f>TRIM(Table1[[#This Row],[Account]])</f>
        <v/>
      </c>
      <c r="AP2019" s="46" t="str">
        <f>IF(Table1[[#This Row],[Posting Date]]&lt;&gt;"",$D$5,"")</f>
        <v/>
      </c>
      <c r="AQ2019" s="46" t="str">
        <f>TRIM(Table1[[#This Row],[Departments-Prgrams]])</f>
        <v/>
      </c>
      <c r="AR2019" s="46" t="str">
        <f>TRIM(Table1[[#This Row],[Grant]])</f>
        <v/>
      </c>
      <c r="AS2019" s="46" t="str">
        <f>TRIM(Table1[[#This Row],[Staff ID]])</f>
        <v/>
      </c>
      <c r="AT2019" s="46" t="str">
        <f>IF(TRIM(Table1[[#This Row],[Budget Code]])=0,"",TRIM(Table1[[#This Row],[Budget Code]]))</f>
        <v/>
      </c>
      <c r="AU2019" s="46" t="str">
        <f>IF(Table1[[#This Row],[Line Description]]&lt;&gt;"",Table1[[#This Row],[Line Description]],"")</f>
        <v/>
      </c>
      <c r="AV2019" s="46" t="str">
        <f>IF(Table1[[#This Row],[Cur_Amount Debit]]&gt;0,ROUND(Table1[[#This Row],[Cur_Amount Debit]],2),"")</f>
        <v/>
      </c>
      <c r="AW2019" s="46" t="str">
        <f>IF(Table1[[#This Row],[Cur_Amount Credit]]&gt;0,ROUND(Table1[[#This Row],[Cur_Amount Credit]],2),"")</f>
        <v/>
      </c>
      <c r="AX2019" s="46" t="str">
        <f>LEFT(Table1[[#This Row],[Cur]],3)</f>
        <v/>
      </c>
      <c r="AY2019" s="59"/>
      <c r="AZ2019" s="46"/>
      <c r="BA2019" s="46" t="str">
        <f>IF(Table1[[#This Row],[Cur]]&lt;&gt;"",IF(Table1[[#This Row],[Cur]]="USD","",ExchangeRate),"")</f>
        <v/>
      </c>
      <c r="BB2019" s="46" t="str">
        <f>IF(Table1[[#This Row],[Grant]]&lt;&gt;"",VLOOKUP(Table1[[#This Row],[Grant]],Grants!B:D,3),"")</f>
        <v/>
      </c>
      <c r="BC2019" s="46" t="str">
        <f>TRIM(Table1[[#This Row],[Vendor ID]])</f>
        <v/>
      </c>
      <c r="BD2019">
        <f>IF(Table1[[#This Row],[Reference Number]]=Q2018,BD2018,BD2018+1)</f>
        <v>0</v>
      </c>
    </row>
    <row r="2020" spans="1:56" ht="11.25" customHeight="1" x14ac:dyDescent="0.25">
      <c r="A2020" s="1"/>
      <c r="B2020" s="88" t="str">
        <f>IF(Table1[[#This Row],[Posting Date]]&lt;&gt;"",IF(Table1[[#This Row],[Reference Number]]=Q2019,B2019+1,1),"")</f>
        <v/>
      </c>
      <c r="C2020" s="61"/>
      <c r="D2020" s="61"/>
      <c r="E2020" s="138"/>
      <c r="F2020" s="141" t="str">
        <f>IFERROR(IF(VLOOKUP(Table1[[#This Row],[Budget Code Description]],Dimentions!$X$6:$AC$139,2,FALSE)="","",VLOOKUP(Table1[[#This Row],[Budget Code Description]],Dimentions!$X$6:$AC$139,2,FALSE)),"")</f>
        <v/>
      </c>
      <c r="G2020" s="141"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1" t="str">
        <f>IFERROR(VLOOKUP(Table1[[#This Row],[Budget Code Description]],Table6[#All],8,FALSE),"")</f>
        <v/>
      </c>
      <c r="L2020" s="63"/>
      <c r="M2020" s="65" t="str">
        <f>IFERROR(VLOOKUP(Table1[[#This Row],[Staff ID]],Table2[],2,FALSE),"")</f>
        <v/>
      </c>
      <c r="N2020" s="209" t="str">
        <f>IFERROR(IF(VLOOKUP(Table1[[#This Row],[Budget Code Description]],Dimentions!$X$6:$AC$134,4,FALSE)="","",VLOOKUP(Table1[[#This Row],[Budget Code Description]],Dimentions!$X$6:$AC$134,4,FALSE)),"")</f>
        <v/>
      </c>
      <c r="O2020" s="65" t="str">
        <f>IFERROR(VLOOKUP(Table1[[#This Row],[Vendor ID]],Table549[],2,FALSE),"")</f>
        <v/>
      </c>
      <c r="P2020" s="63"/>
      <c r="Q2020" s="141" t="str">
        <f>IF(Table1[[#This Row],[Posting Date]]&lt;&gt;"",$D$9,"")</f>
        <v/>
      </c>
      <c r="R2020" s="157" t="str">
        <f>IF(Table1[[#This Row],[Posting Date]]&lt;&gt;"",$D$10,"")</f>
        <v/>
      </c>
      <c r="S2020" s="66"/>
      <c r="T2020" s="63"/>
      <c r="U2020" s="67"/>
      <c r="V2020" s="67"/>
      <c r="W2020" s="67" t="str">
        <f t="shared" si="35"/>
        <v/>
      </c>
      <c r="X2020" s="159" t="str">
        <f>IF(E2020="","",(IF(Table1[[#This Row],[Cur]]="USD",Table1[[#This Row],[Cur_Amount Debit]],Table1[[#This Row],[Cur_Amount Debit]]/Table1[[#This Row],[Exchange Rate]])))</f>
        <v/>
      </c>
      <c r="Y2020" s="159" t="str">
        <f>IF(E2020="","",(IF(Table1[[#This Row],[Cur]]="USD",Table1[[#This Row],[Cur_Amount Credit]],Table1[[#This Row],[Cur_Amount Credit]]/ExchangeRate)))</f>
        <v/>
      </c>
      <c r="Z2020" s="201" t="str">
        <f>IF(E2020="","",(Table1[[#This Row],[Debit USD]]-Table1[[#This Row],[Credit USD]]))</f>
        <v/>
      </c>
      <c r="AA2020" s="226"/>
      <c r="AB2020" s="255"/>
      <c r="AC2020" s="1"/>
      <c r="AD2020" s="15"/>
      <c r="AE2020" s="15" t="str">
        <f>IF(AND(OR(Table1[[#This Row],[Account]]="15030",Table1[[#This Row],[Account]]="15035",Table1[[#This Row],[Account]]="20150"),Table1[[#This Row],[Vendor ID]]=""),1,"")</f>
        <v/>
      </c>
      <c r="AF2020" s="15"/>
      <c r="AG2020" s="15"/>
      <c r="AH2020" s="15"/>
      <c r="AI2020" s="46" t="str">
        <f>IF(Table1[[#This Row],[Posting Date]]&lt;&gt;"","GJ-"&amp;CountryID,"")</f>
        <v/>
      </c>
      <c r="AJ2020" s="59" t="str">
        <f>IF(Table1[[#This Row],[Posting Date]]&lt;&gt;"",Table1[[#This Row],[Posting Date]],"")</f>
        <v/>
      </c>
      <c r="AK2020" s="46"/>
      <c r="AL2020" s="46" t="str">
        <f>IF(Table1[[#This Row],[Description]]&lt;&gt;"",Table1[[#This Row],[Description]],"")</f>
        <v/>
      </c>
      <c r="AM2020" s="46" t="str">
        <f>IF(Table1[[#This Row],[Posting Date]]&lt;&gt;"",Table1[[#This Row],[Reference Number]],"")</f>
        <v/>
      </c>
      <c r="AN2020" s="46" t="str">
        <f>TRIM(Table1[[#This Row],[Line '#]])</f>
        <v/>
      </c>
      <c r="AO2020" s="46" t="str">
        <f>TRIM(Table1[[#This Row],[Account]])</f>
        <v/>
      </c>
      <c r="AP2020" s="46" t="str">
        <f>IF(Table1[[#This Row],[Posting Date]]&lt;&gt;"",$D$5,"")</f>
        <v/>
      </c>
      <c r="AQ2020" s="46" t="str">
        <f>TRIM(Table1[[#This Row],[Departments-Prgrams]])</f>
        <v/>
      </c>
      <c r="AR2020" s="46" t="str">
        <f>TRIM(Table1[[#This Row],[Grant]])</f>
        <v/>
      </c>
      <c r="AS2020" s="46" t="str">
        <f>TRIM(Table1[[#This Row],[Staff ID]])</f>
        <v/>
      </c>
      <c r="AT2020" s="46" t="str">
        <f>IF(TRIM(Table1[[#This Row],[Budget Code]])=0,"",TRIM(Table1[[#This Row],[Budget Code]]))</f>
        <v/>
      </c>
      <c r="AU2020" s="46" t="str">
        <f>IF(Table1[[#This Row],[Line Description]]&lt;&gt;"",Table1[[#This Row],[Line Description]],"")</f>
        <v/>
      </c>
      <c r="AV2020" s="46" t="str">
        <f>IF(Table1[[#This Row],[Cur_Amount Debit]]&gt;0,ROUND(Table1[[#This Row],[Cur_Amount Debit]],2),"")</f>
        <v/>
      </c>
      <c r="AW2020" s="46" t="str">
        <f>IF(Table1[[#This Row],[Cur_Amount Credit]]&gt;0,ROUND(Table1[[#This Row],[Cur_Amount Credit]],2),"")</f>
        <v/>
      </c>
      <c r="AX2020" s="46" t="str">
        <f>LEFT(Table1[[#This Row],[Cur]],3)</f>
        <v/>
      </c>
      <c r="AY2020" s="59"/>
      <c r="AZ2020" s="46"/>
      <c r="BA2020" s="46" t="str">
        <f>IF(Table1[[#This Row],[Cur]]&lt;&gt;"",IF(Table1[[#This Row],[Cur]]="USD","",ExchangeRate),"")</f>
        <v/>
      </c>
      <c r="BB2020" s="46" t="str">
        <f>IF(Table1[[#This Row],[Grant]]&lt;&gt;"",VLOOKUP(Table1[[#This Row],[Grant]],Grants!B:D,3),"")</f>
        <v/>
      </c>
      <c r="BC2020" s="46" t="str">
        <f>TRIM(Table1[[#This Row],[Vendor ID]])</f>
        <v/>
      </c>
      <c r="BD2020">
        <f>IF(Table1[[#This Row],[Reference Number]]=Q2019,BD2019,BD2019+1)</f>
        <v>0</v>
      </c>
    </row>
    <row r="2021" spans="1:56" ht="11.25" customHeight="1" x14ac:dyDescent="0.25">
      <c r="A2021" s="1"/>
      <c r="B2021" s="88" t="str">
        <f>IF(Table1[[#This Row],[Posting Date]]&lt;&gt;"",IF(Table1[[#This Row],[Reference Number]]=Q2020,B2020+1,1),"")</f>
        <v/>
      </c>
      <c r="C2021" s="61"/>
      <c r="D2021" s="61"/>
      <c r="E2021" s="138"/>
      <c r="F2021" s="141" t="str">
        <f>IFERROR(IF(VLOOKUP(Table1[[#This Row],[Budget Code Description]],Dimentions!$X$6:$AC$139,2,FALSE)="","",VLOOKUP(Table1[[#This Row],[Budget Code Description]],Dimentions!$X$6:$AC$139,2,FALSE)),"")</f>
        <v/>
      </c>
      <c r="G2021" s="141"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1" t="str">
        <f>IFERROR(VLOOKUP(Table1[[#This Row],[Budget Code Description]],Table6[#All],8,FALSE),"")</f>
        <v/>
      </c>
      <c r="L2021" s="63"/>
      <c r="M2021" s="65" t="str">
        <f>IFERROR(VLOOKUP(Table1[[#This Row],[Staff ID]],Table2[],2,FALSE),"")</f>
        <v/>
      </c>
      <c r="N2021" s="209" t="str">
        <f>IFERROR(IF(VLOOKUP(Table1[[#This Row],[Budget Code Description]],Dimentions!$X$6:$AC$134,4,FALSE)="","",VLOOKUP(Table1[[#This Row],[Budget Code Description]],Dimentions!$X$6:$AC$134,4,FALSE)),"")</f>
        <v/>
      </c>
      <c r="O2021" s="65" t="str">
        <f>IFERROR(VLOOKUP(Table1[[#This Row],[Vendor ID]],Table549[],2,FALSE),"")</f>
        <v/>
      </c>
      <c r="P2021" s="63"/>
      <c r="Q2021" s="141" t="str">
        <f>IF(Table1[[#This Row],[Posting Date]]&lt;&gt;"",$D$9,"")</f>
        <v/>
      </c>
      <c r="R2021" s="157" t="str">
        <f>IF(Table1[[#This Row],[Posting Date]]&lt;&gt;"",$D$10,"")</f>
        <v/>
      </c>
      <c r="S2021" s="66"/>
      <c r="T2021" s="63"/>
      <c r="U2021" s="67"/>
      <c r="V2021" s="67"/>
      <c r="W2021" s="67" t="str">
        <f t="shared" si="35"/>
        <v/>
      </c>
      <c r="X2021" s="159" t="str">
        <f>IF(E2021="","",(IF(Table1[[#This Row],[Cur]]="USD",Table1[[#This Row],[Cur_Amount Debit]],Table1[[#This Row],[Cur_Amount Debit]]/Table1[[#This Row],[Exchange Rate]])))</f>
        <v/>
      </c>
      <c r="Y2021" s="159" t="str">
        <f>IF(E2021="","",(IF(Table1[[#This Row],[Cur]]="USD",Table1[[#This Row],[Cur_Amount Credit]],Table1[[#This Row],[Cur_Amount Credit]]/ExchangeRate)))</f>
        <v/>
      </c>
      <c r="Z2021" s="201" t="str">
        <f>IF(E2021="","",(Table1[[#This Row],[Debit USD]]-Table1[[#This Row],[Credit USD]]))</f>
        <v/>
      </c>
      <c r="AA2021" s="226"/>
      <c r="AB2021" s="255"/>
      <c r="AC2021" s="1"/>
      <c r="AD2021" s="15"/>
      <c r="AE2021" s="15" t="str">
        <f>IF(AND(OR(Table1[[#This Row],[Account]]="15030",Table1[[#This Row],[Account]]="15035",Table1[[#This Row],[Account]]="20150"),Table1[[#This Row],[Vendor ID]]=""),1,"")</f>
        <v/>
      </c>
      <c r="AF2021" s="15"/>
      <c r="AG2021" s="15"/>
      <c r="AH2021" s="15"/>
      <c r="AI2021" s="46" t="str">
        <f>IF(Table1[[#This Row],[Posting Date]]&lt;&gt;"","GJ-"&amp;CountryID,"")</f>
        <v/>
      </c>
      <c r="AJ2021" s="59" t="str">
        <f>IF(Table1[[#This Row],[Posting Date]]&lt;&gt;"",Table1[[#This Row],[Posting Date]],"")</f>
        <v/>
      </c>
      <c r="AK2021" s="46"/>
      <c r="AL2021" s="46" t="str">
        <f>IF(Table1[[#This Row],[Description]]&lt;&gt;"",Table1[[#This Row],[Description]],"")</f>
        <v/>
      </c>
      <c r="AM2021" s="46" t="str">
        <f>IF(Table1[[#This Row],[Posting Date]]&lt;&gt;"",Table1[[#This Row],[Reference Number]],"")</f>
        <v/>
      </c>
      <c r="AN2021" s="46" t="str">
        <f>TRIM(Table1[[#This Row],[Line '#]])</f>
        <v/>
      </c>
      <c r="AO2021" s="46" t="str">
        <f>TRIM(Table1[[#This Row],[Account]])</f>
        <v/>
      </c>
      <c r="AP2021" s="46" t="str">
        <f>IF(Table1[[#This Row],[Posting Date]]&lt;&gt;"",$D$5,"")</f>
        <v/>
      </c>
      <c r="AQ2021" s="46" t="str">
        <f>TRIM(Table1[[#This Row],[Departments-Prgrams]])</f>
        <v/>
      </c>
      <c r="AR2021" s="46" t="str">
        <f>TRIM(Table1[[#This Row],[Grant]])</f>
        <v/>
      </c>
      <c r="AS2021" s="46" t="str">
        <f>TRIM(Table1[[#This Row],[Staff ID]])</f>
        <v/>
      </c>
      <c r="AT2021" s="46" t="str">
        <f>IF(TRIM(Table1[[#This Row],[Budget Code]])=0,"",TRIM(Table1[[#This Row],[Budget Code]]))</f>
        <v/>
      </c>
      <c r="AU2021" s="46" t="str">
        <f>IF(Table1[[#This Row],[Line Description]]&lt;&gt;"",Table1[[#This Row],[Line Description]],"")</f>
        <v/>
      </c>
      <c r="AV2021" s="46" t="str">
        <f>IF(Table1[[#This Row],[Cur_Amount Debit]]&gt;0,ROUND(Table1[[#This Row],[Cur_Amount Debit]],2),"")</f>
        <v/>
      </c>
      <c r="AW2021" s="46" t="str">
        <f>IF(Table1[[#This Row],[Cur_Amount Credit]]&gt;0,ROUND(Table1[[#This Row],[Cur_Amount Credit]],2),"")</f>
        <v/>
      </c>
      <c r="AX2021" s="46" t="str">
        <f>LEFT(Table1[[#This Row],[Cur]],3)</f>
        <v/>
      </c>
      <c r="AY2021" s="59"/>
      <c r="AZ2021" s="46"/>
      <c r="BA2021" s="46" t="str">
        <f>IF(Table1[[#This Row],[Cur]]&lt;&gt;"",IF(Table1[[#This Row],[Cur]]="USD","",ExchangeRate),"")</f>
        <v/>
      </c>
      <c r="BB2021" s="46" t="str">
        <f>IF(Table1[[#This Row],[Grant]]&lt;&gt;"",VLOOKUP(Table1[[#This Row],[Grant]],Grants!B:D,3),"")</f>
        <v/>
      </c>
      <c r="BC2021" s="46" t="str">
        <f>TRIM(Table1[[#This Row],[Vendor ID]])</f>
        <v/>
      </c>
      <c r="BD2021">
        <f>IF(Table1[[#This Row],[Reference Number]]=Q2020,BD2020,BD2020+1)</f>
        <v>0</v>
      </c>
    </row>
    <row r="2022" spans="1:56" ht="11.25" customHeight="1" x14ac:dyDescent="0.25">
      <c r="A2022" s="1"/>
      <c r="B2022" s="88" t="str">
        <f>IF(Table1[[#This Row],[Posting Date]]&lt;&gt;"",IF(Table1[[#This Row],[Reference Number]]=Q2021,B2021+1,1),"")</f>
        <v/>
      </c>
      <c r="C2022" s="61"/>
      <c r="D2022" s="61"/>
      <c r="E2022" s="138"/>
      <c r="F2022" s="141" t="str">
        <f>IFERROR(IF(VLOOKUP(Table1[[#This Row],[Budget Code Description]],Dimentions!$X$6:$AC$139,2,FALSE)="","",VLOOKUP(Table1[[#This Row],[Budget Code Description]],Dimentions!$X$6:$AC$139,2,FALSE)),"")</f>
        <v/>
      </c>
      <c r="G2022" s="141"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1" t="str">
        <f>IFERROR(VLOOKUP(Table1[[#This Row],[Budget Code Description]],Table6[#All],8,FALSE),"")</f>
        <v/>
      </c>
      <c r="L2022" s="63"/>
      <c r="M2022" s="65" t="str">
        <f>IFERROR(VLOOKUP(Table1[[#This Row],[Staff ID]],Table2[],2,FALSE),"")</f>
        <v/>
      </c>
      <c r="N2022" s="209" t="str">
        <f>IFERROR(IF(VLOOKUP(Table1[[#This Row],[Budget Code Description]],Dimentions!$X$6:$AC$134,4,FALSE)="","",VLOOKUP(Table1[[#This Row],[Budget Code Description]],Dimentions!$X$6:$AC$134,4,FALSE)),"")</f>
        <v/>
      </c>
      <c r="O2022" s="65" t="str">
        <f>IFERROR(VLOOKUP(Table1[[#This Row],[Vendor ID]],Table549[],2,FALSE),"")</f>
        <v/>
      </c>
      <c r="P2022" s="63"/>
      <c r="Q2022" s="141" t="str">
        <f>IF(Table1[[#This Row],[Posting Date]]&lt;&gt;"",$D$9,"")</f>
        <v/>
      </c>
      <c r="R2022" s="157" t="str">
        <f>IF(Table1[[#This Row],[Posting Date]]&lt;&gt;"",$D$10,"")</f>
        <v/>
      </c>
      <c r="S2022" s="66"/>
      <c r="T2022" s="63"/>
      <c r="U2022" s="67"/>
      <c r="V2022" s="67"/>
      <c r="W2022" s="67" t="str">
        <f t="shared" si="35"/>
        <v/>
      </c>
      <c r="X2022" s="159" t="str">
        <f>IF(E2022="","",(IF(Table1[[#This Row],[Cur]]="USD",Table1[[#This Row],[Cur_Amount Debit]],Table1[[#This Row],[Cur_Amount Debit]]/Table1[[#This Row],[Exchange Rate]])))</f>
        <v/>
      </c>
      <c r="Y2022" s="159" t="str">
        <f>IF(E2022="","",(IF(Table1[[#This Row],[Cur]]="USD",Table1[[#This Row],[Cur_Amount Credit]],Table1[[#This Row],[Cur_Amount Credit]]/ExchangeRate)))</f>
        <v/>
      </c>
      <c r="Z2022" s="201" t="str">
        <f>IF(E2022="","",(Table1[[#This Row],[Debit USD]]-Table1[[#This Row],[Credit USD]]))</f>
        <v/>
      </c>
      <c r="AA2022" s="226"/>
      <c r="AB2022" s="255"/>
      <c r="AC2022" s="1"/>
      <c r="AD2022" s="15"/>
      <c r="AE2022" s="15" t="str">
        <f>IF(AND(OR(Table1[[#This Row],[Account]]="15030",Table1[[#This Row],[Account]]="15035",Table1[[#This Row],[Account]]="20150"),Table1[[#This Row],[Vendor ID]]=""),1,"")</f>
        <v/>
      </c>
      <c r="AF2022" s="15"/>
      <c r="AG2022" s="15"/>
      <c r="AH2022" s="15"/>
      <c r="AI2022" s="46" t="str">
        <f>IF(Table1[[#This Row],[Posting Date]]&lt;&gt;"","GJ-"&amp;CountryID,"")</f>
        <v/>
      </c>
      <c r="AJ2022" s="59" t="str">
        <f>IF(Table1[[#This Row],[Posting Date]]&lt;&gt;"",Table1[[#This Row],[Posting Date]],"")</f>
        <v/>
      </c>
      <c r="AK2022" s="46"/>
      <c r="AL2022" s="46" t="str">
        <f>IF(Table1[[#This Row],[Description]]&lt;&gt;"",Table1[[#This Row],[Description]],"")</f>
        <v/>
      </c>
      <c r="AM2022" s="46" t="str">
        <f>IF(Table1[[#This Row],[Posting Date]]&lt;&gt;"",Table1[[#This Row],[Reference Number]],"")</f>
        <v/>
      </c>
      <c r="AN2022" s="46" t="str">
        <f>TRIM(Table1[[#This Row],[Line '#]])</f>
        <v/>
      </c>
      <c r="AO2022" s="46" t="str">
        <f>TRIM(Table1[[#This Row],[Account]])</f>
        <v/>
      </c>
      <c r="AP2022" s="46" t="str">
        <f>IF(Table1[[#This Row],[Posting Date]]&lt;&gt;"",$D$5,"")</f>
        <v/>
      </c>
      <c r="AQ2022" s="46" t="str">
        <f>TRIM(Table1[[#This Row],[Departments-Prgrams]])</f>
        <v/>
      </c>
      <c r="AR2022" s="46" t="str">
        <f>TRIM(Table1[[#This Row],[Grant]])</f>
        <v/>
      </c>
      <c r="AS2022" s="46" t="str">
        <f>TRIM(Table1[[#This Row],[Staff ID]])</f>
        <v/>
      </c>
      <c r="AT2022" s="46" t="str">
        <f>IF(TRIM(Table1[[#This Row],[Budget Code]])=0,"",TRIM(Table1[[#This Row],[Budget Code]]))</f>
        <v/>
      </c>
      <c r="AU2022" s="46" t="str">
        <f>IF(Table1[[#This Row],[Line Description]]&lt;&gt;"",Table1[[#This Row],[Line Description]],"")</f>
        <v/>
      </c>
      <c r="AV2022" s="46" t="str">
        <f>IF(Table1[[#This Row],[Cur_Amount Debit]]&gt;0,ROUND(Table1[[#This Row],[Cur_Amount Debit]],2),"")</f>
        <v/>
      </c>
      <c r="AW2022" s="46" t="str">
        <f>IF(Table1[[#This Row],[Cur_Amount Credit]]&gt;0,ROUND(Table1[[#This Row],[Cur_Amount Credit]],2),"")</f>
        <v/>
      </c>
      <c r="AX2022" s="46" t="str">
        <f>LEFT(Table1[[#This Row],[Cur]],3)</f>
        <v/>
      </c>
      <c r="AY2022" s="59"/>
      <c r="AZ2022" s="46"/>
      <c r="BA2022" s="46" t="str">
        <f>IF(Table1[[#This Row],[Cur]]&lt;&gt;"",IF(Table1[[#This Row],[Cur]]="USD","",ExchangeRate),"")</f>
        <v/>
      </c>
      <c r="BB2022" s="46" t="str">
        <f>IF(Table1[[#This Row],[Grant]]&lt;&gt;"",VLOOKUP(Table1[[#This Row],[Grant]],Grants!B:D,3),"")</f>
        <v/>
      </c>
      <c r="BC2022" s="46" t="str">
        <f>TRIM(Table1[[#This Row],[Vendor ID]])</f>
        <v/>
      </c>
      <c r="BD2022">
        <f>IF(Table1[[#This Row],[Reference Number]]=Q2021,BD2021,BD2021+1)</f>
        <v>0</v>
      </c>
    </row>
    <row r="2023" spans="1:56" ht="11.25" customHeight="1" x14ac:dyDescent="0.25">
      <c r="A2023" s="1"/>
      <c r="B2023" s="88" t="str">
        <f>IF(Table1[[#This Row],[Posting Date]]&lt;&gt;"",IF(Table1[[#This Row],[Reference Number]]=Q2022,B2022+1,1),"")</f>
        <v/>
      </c>
      <c r="C2023" s="61"/>
      <c r="D2023" s="61"/>
      <c r="E2023" s="138"/>
      <c r="F2023" s="141" t="str">
        <f>IFERROR(IF(VLOOKUP(Table1[[#This Row],[Budget Code Description]],Dimentions!$X$6:$AC$139,2,FALSE)="","",VLOOKUP(Table1[[#This Row],[Budget Code Description]],Dimentions!$X$6:$AC$139,2,FALSE)),"")</f>
        <v/>
      </c>
      <c r="G2023" s="141"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1" t="str">
        <f>IFERROR(VLOOKUP(Table1[[#This Row],[Budget Code Description]],Table6[#All],8,FALSE),"")</f>
        <v/>
      </c>
      <c r="L2023" s="63"/>
      <c r="M2023" s="65" t="str">
        <f>IFERROR(VLOOKUP(Table1[[#This Row],[Staff ID]],Table2[],2,FALSE),"")</f>
        <v/>
      </c>
      <c r="N2023" s="209" t="str">
        <f>IFERROR(IF(VLOOKUP(Table1[[#This Row],[Budget Code Description]],Dimentions!$X$6:$AC$134,4,FALSE)="","",VLOOKUP(Table1[[#This Row],[Budget Code Description]],Dimentions!$X$6:$AC$134,4,FALSE)),"")</f>
        <v/>
      </c>
      <c r="O2023" s="65" t="str">
        <f>IFERROR(VLOOKUP(Table1[[#This Row],[Vendor ID]],Table549[],2,FALSE),"")</f>
        <v/>
      </c>
      <c r="P2023" s="63"/>
      <c r="Q2023" s="141" t="str">
        <f>IF(Table1[[#This Row],[Posting Date]]&lt;&gt;"",$D$9,"")</f>
        <v/>
      </c>
      <c r="R2023" s="157" t="str">
        <f>IF(Table1[[#This Row],[Posting Date]]&lt;&gt;"",$D$10,"")</f>
        <v/>
      </c>
      <c r="S2023" s="66"/>
      <c r="T2023" s="63"/>
      <c r="U2023" s="67"/>
      <c r="V2023" s="67"/>
      <c r="W2023" s="67" t="str">
        <f t="shared" si="35"/>
        <v/>
      </c>
      <c r="X2023" s="159" t="str">
        <f>IF(E2023="","",(IF(Table1[[#This Row],[Cur]]="USD",Table1[[#This Row],[Cur_Amount Debit]],Table1[[#This Row],[Cur_Amount Debit]]/Table1[[#This Row],[Exchange Rate]])))</f>
        <v/>
      </c>
      <c r="Y2023" s="159" t="str">
        <f>IF(E2023="","",(IF(Table1[[#This Row],[Cur]]="USD",Table1[[#This Row],[Cur_Amount Credit]],Table1[[#This Row],[Cur_Amount Credit]]/ExchangeRate)))</f>
        <v/>
      </c>
      <c r="Z2023" s="201" t="str">
        <f>IF(E2023="","",(Table1[[#This Row],[Debit USD]]-Table1[[#This Row],[Credit USD]]))</f>
        <v/>
      </c>
      <c r="AA2023" s="226"/>
      <c r="AB2023" s="255"/>
      <c r="AC2023" s="1"/>
      <c r="AD2023" s="15"/>
      <c r="AE2023" s="15" t="str">
        <f>IF(AND(OR(Table1[[#This Row],[Account]]="15030",Table1[[#This Row],[Account]]="15035",Table1[[#This Row],[Account]]="20150"),Table1[[#This Row],[Vendor ID]]=""),1,"")</f>
        <v/>
      </c>
      <c r="AF2023" s="15"/>
      <c r="AG2023" s="15"/>
      <c r="AH2023" s="15"/>
      <c r="AI2023" s="46" t="str">
        <f>IF(Table1[[#This Row],[Posting Date]]&lt;&gt;"","GJ-"&amp;CountryID,"")</f>
        <v/>
      </c>
      <c r="AJ2023" s="59" t="str">
        <f>IF(Table1[[#This Row],[Posting Date]]&lt;&gt;"",Table1[[#This Row],[Posting Date]],"")</f>
        <v/>
      </c>
      <c r="AK2023" s="46"/>
      <c r="AL2023" s="46" t="str">
        <f>IF(Table1[[#This Row],[Description]]&lt;&gt;"",Table1[[#This Row],[Description]],"")</f>
        <v/>
      </c>
      <c r="AM2023" s="46" t="str">
        <f>IF(Table1[[#This Row],[Posting Date]]&lt;&gt;"",Table1[[#This Row],[Reference Number]],"")</f>
        <v/>
      </c>
      <c r="AN2023" s="46" t="str">
        <f>TRIM(Table1[[#This Row],[Line '#]])</f>
        <v/>
      </c>
      <c r="AO2023" s="46" t="str">
        <f>TRIM(Table1[[#This Row],[Account]])</f>
        <v/>
      </c>
      <c r="AP2023" s="46" t="str">
        <f>IF(Table1[[#This Row],[Posting Date]]&lt;&gt;"",$D$5,"")</f>
        <v/>
      </c>
      <c r="AQ2023" s="46" t="str">
        <f>TRIM(Table1[[#This Row],[Departments-Prgrams]])</f>
        <v/>
      </c>
      <c r="AR2023" s="46" t="str">
        <f>TRIM(Table1[[#This Row],[Grant]])</f>
        <v/>
      </c>
      <c r="AS2023" s="46" t="str">
        <f>TRIM(Table1[[#This Row],[Staff ID]])</f>
        <v/>
      </c>
      <c r="AT2023" s="46" t="str">
        <f>IF(TRIM(Table1[[#This Row],[Budget Code]])=0,"",TRIM(Table1[[#This Row],[Budget Code]]))</f>
        <v/>
      </c>
      <c r="AU2023" s="46" t="str">
        <f>IF(Table1[[#This Row],[Line Description]]&lt;&gt;"",Table1[[#This Row],[Line Description]],"")</f>
        <v/>
      </c>
      <c r="AV2023" s="46" t="str">
        <f>IF(Table1[[#This Row],[Cur_Amount Debit]]&gt;0,ROUND(Table1[[#This Row],[Cur_Amount Debit]],2),"")</f>
        <v/>
      </c>
      <c r="AW2023" s="46" t="str">
        <f>IF(Table1[[#This Row],[Cur_Amount Credit]]&gt;0,ROUND(Table1[[#This Row],[Cur_Amount Credit]],2),"")</f>
        <v/>
      </c>
      <c r="AX2023" s="46" t="str">
        <f>LEFT(Table1[[#This Row],[Cur]],3)</f>
        <v/>
      </c>
      <c r="AY2023" s="59"/>
      <c r="AZ2023" s="46"/>
      <c r="BA2023" s="46" t="str">
        <f>IF(Table1[[#This Row],[Cur]]&lt;&gt;"",IF(Table1[[#This Row],[Cur]]="USD","",ExchangeRate),"")</f>
        <v/>
      </c>
      <c r="BB2023" s="46" t="str">
        <f>IF(Table1[[#This Row],[Grant]]&lt;&gt;"",VLOOKUP(Table1[[#This Row],[Grant]],Grants!B:D,3),"")</f>
        <v/>
      </c>
      <c r="BC2023" s="46" t="str">
        <f>TRIM(Table1[[#This Row],[Vendor ID]])</f>
        <v/>
      </c>
      <c r="BD2023">
        <f>IF(Table1[[#This Row],[Reference Number]]=Q2022,BD2022,BD2022+1)</f>
        <v>0</v>
      </c>
    </row>
    <row r="2024" spans="1:56" ht="11.25" customHeight="1" x14ac:dyDescent="0.25">
      <c r="A2024" s="1"/>
      <c r="B2024" s="88" t="str">
        <f>IF(Table1[[#This Row],[Posting Date]]&lt;&gt;"",IF(Table1[[#This Row],[Reference Number]]=Q2023,B2023+1,1),"")</f>
        <v/>
      </c>
      <c r="C2024" s="61"/>
      <c r="D2024" s="61"/>
      <c r="E2024" s="138"/>
      <c r="F2024" s="141" t="str">
        <f>IFERROR(IF(VLOOKUP(Table1[[#This Row],[Budget Code Description]],Dimentions!$X$6:$AC$139,2,FALSE)="","",VLOOKUP(Table1[[#This Row],[Budget Code Description]],Dimentions!$X$6:$AC$139,2,FALSE)),"")</f>
        <v/>
      </c>
      <c r="G2024" s="141"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1" t="str">
        <f>IFERROR(VLOOKUP(Table1[[#This Row],[Budget Code Description]],Table6[#All],8,FALSE),"")</f>
        <v/>
      </c>
      <c r="L2024" s="63"/>
      <c r="M2024" s="65" t="str">
        <f>IFERROR(VLOOKUP(Table1[[#This Row],[Staff ID]],Table2[],2,FALSE),"")</f>
        <v/>
      </c>
      <c r="N2024" s="209" t="str">
        <f>IFERROR(IF(VLOOKUP(Table1[[#This Row],[Budget Code Description]],Dimentions!$X$6:$AC$134,4,FALSE)="","",VLOOKUP(Table1[[#This Row],[Budget Code Description]],Dimentions!$X$6:$AC$134,4,FALSE)),"")</f>
        <v/>
      </c>
      <c r="O2024" s="65" t="str">
        <f>IFERROR(VLOOKUP(Table1[[#This Row],[Vendor ID]],Table549[],2,FALSE),"")</f>
        <v/>
      </c>
      <c r="P2024" s="63"/>
      <c r="Q2024" s="141" t="str">
        <f>IF(Table1[[#This Row],[Posting Date]]&lt;&gt;"",$D$9,"")</f>
        <v/>
      </c>
      <c r="R2024" s="157" t="str">
        <f>IF(Table1[[#This Row],[Posting Date]]&lt;&gt;"",$D$10,"")</f>
        <v/>
      </c>
      <c r="S2024" s="66"/>
      <c r="T2024" s="63"/>
      <c r="U2024" s="67"/>
      <c r="V2024" s="67"/>
      <c r="W2024" s="67" t="str">
        <f t="shared" si="35"/>
        <v/>
      </c>
      <c r="X2024" s="159" t="str">
        <f>IF(E2024="","",(IF(Table1[[#This Row],[Cur]]="USD",Table1[[#This Row],[Cur_Amount Debit]],Table1[[#This Row],[Cur_Amount Debit]]/Table1[[#This Row],[Exchange Rate]])))</f>
        <v/>
      </c>
      <c r="Y2024" s="159" t="str">
        <f>IF(E2024="","",(IF(Table1[[#This Row],[Cur]]="USD",Table1[[#This Row],[Cur_Amount Credit]],Table1[[#This Row],[Cur_Amount Credit]]/ExchangeRate)))</f>
        <v/>
      </c>
      <c r="Z2024" s="201" t="str">
        <f>IF(E2024="","",(Table1[[#This Row],[Debit USD]]-Table1[[#This Row],[Credit USD]]))</f>
        <v/>
      </c>
      <c r="AA2024" s="226"/>
      <c r="AB2024" s="255"/>
      <c r="AC2024" s="1"/>
      <c r="AD2024" s="15"/>
      <c r="AE2024" s="15" t="str">
        <f>IF(AND(OR(Table1[[#This Row],[Account]]="15030",Table1[[#This Row],[Account]]="15035",Table1[[#This Row],[Account]]="20150"),Table1[[#This Row],[Vendor ID]]=""),1,"")</f>
        <v/>
      </c>
      <c r="AF2024" s="15"/>
      <c r="AG2024" s="15"/>
      <c r="AH2024" s="15"/>
      <c r="AI2024" s="46" t="str">
        <f>IF(Table1[[#This Row],[Posting Date]]&lt;&gt;"","GJ-"&amp;CountryID,"")</f>
        <v/>
      </c>
      <c r="AJ2024" s="59" t="str">
        <f>IF(Table1[[#This Row],[Posting Date]]&lt;&gt;"",Table1[[#This Row],[Posting Date]],"")</f>
        <v/>
      </c>
      <c r="AK2024" s="46"/>
      <c r="AL2024" s="46" t="str">
        <f>IF(Table1[[#This Row],[Description]]&lt;&gt;"",Table1[[#This Row],[Description]],"")</f>
        <v/>
      </c>
      <c r="AM2024" s="46" t="str">
        <f>IF(Table1[[#This Row],[Posting Date]]&lt;&gt;"",Table1[[#This Row],[Reference Number]],"")</f>
        <v/>
      </c>
      <c r="AN2024" s="46" t="str">
        <f>TRIM(Table1[[#This Row],[Line '#]])</f>
        <v/>
      </c>
      <c r="AO2024" s="46" t="str">
        <f>TRIM(Table1[[#This Row],[Account]])</f>
        <v/>
      </c>
      <c r="AP2024" s="46" t="str">
        <f>IF(Table1[[#This Row],[Posting Date]]&lt;&gt;"",$D$5,"")</f>
        <v/>
      </c>
      <c r="AQ2024" s="46" t="str">
        <f>TRIM(Table1[[#This Row],[Departments-Prgrams]])</f>
        <v/>
      </c>
      <c r="AR2024" s="46" t="str">
        <f>TRIM(Table1[[#This Row],[Grant]])</f>
        <v/>
      </c>
      <c r="AS2024" s="46" t="str">
        <f>TRIM(Table1[[#This Row],[Staff ID]])</f>
        <v/>
      </c>
      <c r="AT2024" s="46" t="str">
        <f>IF(TRIM(Table1[[#This Row],[Budget Code]])=0,"",TRIM(Table1[[#This Row],[Budget Code]]))</f>
        <v/>
      </c>
      <c r="AU2024" s="46" t="str">
        <f>IF(Table1[[#This Row],[Line Description]]&lt;&gt;"",Table1[[#This Row],[Line Description]],"")</f>
        <v/>
      </c>
      <c r="AV2024" s="46" t="str">
        <f>IF(Table1[[#This Row],[Cur_Amount Debit]]&gt;0,ROUND(Table1[[#This Row],[Cur_Amount Debit]],2),"")</f>
        <v/>
      </c>
      <c r="AW2024" s="46" t="str">
        <f>IF(Table1[[#This Row],[Cur_Amount Credit]]&gt;0,ROUND(Table1[[#This Row],[Cur_Amount Credit]],2),"")</f>
        <v/>
      </c>
      <c r="AX2024" s="46" t="str">
        <f>LEFT(Table1[[#This Row],[Cur]],3)</f>
        <v/>
      </c>
      <c r="AY2024" s="59"/>
      <c r="AZ2024" s="46"/>
      <c r="BA2024" s="46" t="str">
        <f>IF(Table1[[#This Row],[Cur]]&lt;&gt;"",IF(Table1[[#This Row],[Cur]]="USD","",ExchangeRate),"")</f>
        <v/>
      </c>
      <c r="BB2024" s="46" t="str">
        <f>IF(Table1[[#This Row],[Grant]]&lt;&gt;"",VLOOKUP(Table1[[#This Row],[Grant]],Grants!B:D,3),"")</f>
        <v/>
      </c>
      <c r="BC2024" s="46" t="str">
        <f>TRIM(Table1[[#This Row],[Vendor ID]])</f>
        <v/>
      </c>
      <c r="BD2024">
        <f>IF(Table1[[#This Row],[Reference Number]]=Q2023,BD2023,BD2023+1)</f>
        <v>0</v>
      </c>
    </row>
    <row r="2025" spans="1:56" ht="11.25" customHeight="1" x14ac:dyDescent="0.25">
      <c r="A2025" s="1"/>
      <c r="B2025" s="88" t="str">
        <f>IF(Table1[[#This Row],[Posting Date]]&lt;&gt;"",IF(Table1[[#This Row],[Reference Number]]=Q2024,B2024+1,1),"")</f>
        <v/>
      </c>
      <c r="C2025" s="61"/>
      <c r="D2025" s="61"/>
      <c r="E2025" s="138"/>
      <c r="F2025" s="141" t="str">
        <f>IFERROR(IF(VLOOKUP(Table1[[#This Row],[Budget Code Description]],Dimentions!$X$6:$AC$139,2,FALSE)="","",VLOOKUP(Table1[[#This Row],[Budget Code Description]],Dimentions!$X$6:$AC$139,2,FALSE)),"")</f>
        <v/>
      </c>
      <c r="G2025" s="141"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1" t="str">
        <f>IFERROR(VLOOKUP(Table1[[#This Row],[Budget Code Description]],Table6[#All],8,FALSE),"")</f>
        <v/>
      </c>
      <c r="L2025" s="63"/>
      <c r="M2025" s="65" t="str">
        <f>IFERROR(VLOOKUP(Table1[[#This Row],[Staff ID]],Table2[],2,FALSE),"")</f>
        <v/>
      </c>
      <c r="N2025" s="209" t="str">
        <f>IFERROR(IF(VLOOKUP(Table1[[#This Row],[Budget Code Description]],Dimentions!$X$6:$AC$134,4,FALSE)="","",VLOOKUP(Table1[[#This Row],[Budget Code Description]],Dimentions!$X$6:$AC$134,4,FALSE)),"")</f>
        <v/>
      </c>
      <c r="O2025" s="65" t="str">
        <f>IFERROR(VLOOKUP(Table1[[#This Row],[Vendor ID]],Table549[],2,FALSE),"")</f>
        <v/>
      </c>
      <c r="P2025" s="63"/>
      <c r="Q2025" s="141" t="str">
        <f>IF(Table1[[#This Row],[Posting Date]]&lt;&gt;"",$D$9,"")</f>
        <v/>
      </c>
      <c r="R2025" s="157" t="str">
        <f>IF(Table1[[#This Row],[Posting Date]]&lt;&gt;"",$D$10,"")</f>
        <v/>
      </c>
      <c r="S2025" s="66"/>
      <c r="T2025" s="63"/>
      <c r="U2025" s="67"/>
      <c r="V2025" s="67"/>
      <c r="W2025" s="67" t="str">
        <f t="shared" si="35"/>
        <v/>
      </c>
      <c r="X2025" s="159" t="str">
        <f>IF(E2025="","",(IF(Table1[[#This Row],[Cur]]="USD",Table1[[#This Row],[Cur_Amount Debit]],Table1[[#This Row],[Cur_Amount Debit]]/Table1[[#This Row],[Exchange Rate]])))</f>
        <v/>
      </c>
      <c r="Y2025" s="159" t="str">
        <f>IF(E2025="","",(IF(Table1[[#This Row],[Cur]]="USD",Table1[[#This Row],[Cur_Amount Credit]],Table1[[#This Row],[Cur_Amount Credit]]/ExchangeRate)))</f>
        <v/>
      </c>
      <c r="Z2025" s="201" t="str">
        <f>IF(E2025="","",(Table1[[#This Row],[Debit USD]]-Table1[[#This Row],[Credit USD]]))</f>
        <v/>
      </c>
      <c r="AA2025" s="226"/>
      <c r="AB2025" s="255"/>
      <c r="AC2025" s="1"/>
      <c r="AD2025" s="15"/>
      <c r="AE2025" s="15" t="str">
        <f>IF(AND(OR(Table1[[#This Row],[Account]]="15030",Table1[[#This Row],[Account]]="15035",Table1[[#This Row],[Account]]="20150"),Table1[[#This Row],[Vendor ID]]=""),1,"")</f>
        <v/>
      </c>
      <c r="AF2025" s="15"/>
      <c r="AG2025" s="15"/>
      <c r="AH2025" s="15"/>
      <c r="AI2025" s="46" t="str">
        <f>IF(Table1[[#This Row],[Posting Date]]&lt;&gt;"","GJ-"&amp;CountryID,"")</f>
        <v/>
      </c>
      <c r="AJ2025" s="59" t="str">
        <f>IF(Table1[[#This Row],[Posting Date]]&lt;&gt;"",Table1[[#This Row],[Posting Date]],"")</f>
        <v/>
      </c>
      <c r="AK2025" s="46"/>
      <c r="AL2025" s="46" t="str">
        <f>IF(Table1[[#This Row],[Description]]&lt;&gt;"",Table1[[#This Row],[Description]],"")</f>
        <v/>
      </c>
      <c r="AM2025" s="46" t="str">
        <f>IF(Table1[[#This Row],[Posting Date]]&lt;&gt;"",Table1[[#This Row],[Reference Number]],"")</f>
        <v/>
      </c>
      <c r="AN2025" s="46" t="str">
        <f>TRIM(Table1[[#This Row],[Line '#]])</f>
        <v/>
      </c>
      <c r="AO2025" s="46" t="str">
        <f>TRIM(Table1[[#This Row],[Account]])</f>
        <v/>
      </c>
      <c r="AP2025" s="46" t="str">
        <f>IF(Table1[[#This Row],[Posting Date]]&lt;&gt;"",$D$5,"")</f>
        <v/>
      </c>
      <c r="AQ2025" s="46" t="str">
        <f>TRIM(Table1[[#This Row],[Departments-Prgrams]])</f>
        <v/>
      </c>
      <c r="AR2025" s="46" t="str">
        <f>TRIM(Table1[[#This Row],[Grant]])</f>
        <v/>
      </c>
      <c r="AS2025" s="46" t="str">
        <f>TRIM(Table1[[#This Row],[Staff ID]])</f>
        <v/>
      </c>
      <c r="AT2025" s="46" t="str">
        <f>IF(TRIM(Table1[[#This Row],[Budget Code]])=0,"",TRIM(Table1[[#This Row],[Budget Code]]))</f>
        <v/>
      </c>
      <c r="AU2025" s="46" t="str">
        <f>IF(Table1[[#This Row],[Line Description]]&lt;&gt;"",Table1[[#This Row],[Line Description]],"")</f>
        <v/>
      </c>
      <c r="AV2025" s="46" t="str">
        <f>IF(Table1[[#This Row],[Cur_Amount Debit]]&gt;0,ROUND(Table1[[#This Row],[Cur_Amount Debit]],2),"")</f>
        <v/>
      </c>
      <c r="AW2025" s="46" t="str">
        <f>IF(Table1[[#This Row],[Cur_Amount Credit]]&gt;0,ROUND(Table1[[#This Row],[Cur_Amount Credit]],2),"")</f>
        <v/>
      </c>
      <c r="AX2025" s="46" t="str">
        <f>LEFT(Table1[[#This Row],[Cur]],3)</f>
        <v/>
      </c>
      <c r="AY2025" s="59"/>
      <c r="AZ2025" s="46"/>
      <c r="BA2025" s="46" t="str">
        <f>IF(Table1[[#This Row],[Cur]]&lt;&gt;"",IF(Table1[[#This Row],[Cur]]="USD","",ExchangeRate),"")</f>
        <v/>
      </c>
      <c r="BB2025" s="46" t="str">
        <f>IF(Table1[[#This Row],[Grant]]&lt;&gt;"",VLOOKUP(Table1[[#This Row],[Grant]],Grants!B:D,3),"")</f>
        <v/>
      </c>
      <c r="BC2025" s="46" t="str">
        <f>TRIM(Table1[[#This Row],[Vendor ID]])</f>
        <v/>
      </c>
      <c r="BD2025">
        <f>IF(Table1[[#This Row],[Reference Number]]=Q2024,BD2024,BD2024+1)</f>
        <v>0</v>
      </c>
    </row>
    <row r="2026" spans="1:56" ht="11.25" customHeight="1" x14ac:dyDescent="0.25">
      <c r="A2026" s="1"/>
      <c r="B2026" s="88" t="str">
        <f>IF(Table1[[#This Row],[Posting Date]]&lt;&gt;"",IF(Table1[[#This Row],[Reference Number]]=Q2025,B2025+1,1),"")</f>
        <v/>
      </c>
      <c r="C2026" s="61"/>
      <c r="D2026" s="61"/>
      <c r="E2026" s="138"/>
      <c r="F2026" s="141" t="str">
        <f>IFERROR(IF(VLOOKUP(Table1[[#This Row],[Budget Code Description]],Dimentions!$X$6:$AC$139,2,FALSE)="","",VLOOKUP(Table1[[#This Row],[Budget Code Description]],Dimentions!$X$6:$AC$139,2,FALSE)),"")</f>
        <v/>
      </c>
      <c r="G2026" s="141"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1" t="str">
        <f>IFERROR(VLOOKUP(Table1[[#This Row],[Budget Code Description]],Table6[#All],8,FALSE),"")</f>
        <v/>
      </c>
      <c r="L2026" s="63"/>
      <c r="M2026" s="65" t="str">
        <f>IFERROR(VLOOKUP(Table1[[#This Row],[Staff ID]],Table2[],2,FALSE),"")</f>
        <v/>
      </c>
      <c r="N2026" s="209" t="str">
        <f>IFERROR(IF(VLOOKUP(Table1[[#This Row],[Budget Code Description]],Dimentions!$X$6:$AC$134,4,FALSE)="","",VLOOKUP(Table1[[#This Row],[Budget Code Description]],Dimentions!$X$6:$AC$134,4,FALSE)),"")</f>
        <v/>
      </c>
      <c r="O2026" s="65" t="str">
        <f>IFERROR(VLOOKUP(Table1[[#This Row],[Vendor ID]],Table549[],2,FALSE),"")</f>
        <v/>
      </c>
      <c r="P2026" s="63"/>
      <c r="Q2026" s="141" t="str">
        <f>IF(Table1[[#This Row],[Posting Date]]&lt;&gt;"",$D$9,"")</f>
        <v/>
      </c>
      <c r="R2026" s="157" t="str">
        <f>IF(Table1[[#This Row],[Posting Date]]&lt;&gt;"",$D$10,"")</f>
        <v/>
      </c>
      <c r="S2026" s="66"/>
      <c r="T2026" s="63"/>
      <c r="U2026" s="67"/>
      <c r="V2026" s="67"/>
      <c r="W2026" s="67" t="str">
        <f t="shared" si="35"/>
        <v/>
      </c>
      <c r="X2026" s="159" t="str">
        <f>IF(E2026="","",(IF(Table1[[#This Row],[Cur]]="USD",Table1[[#This Row],[Cur_Amount Debit]],Table1[[#This Row],[Cur_Amount Debit]]/Table1[[#This Row],[Exchange Rate]])))</f>
        <v/>
      </c>
      <c r="Y2026" s="159" t="str">
        <f>IF(E2026="","",(IF(Table1[[#This Row],[Cur]]="USD",Table1[[#This Row],[Cur_Amount Credit]],Table1[[#This Row],[Cur_Amount Credit]]/ExchangeRate)))</f>
        <v/>
      </c>
      <c r="Z2026" s="201" t="str">
        <f>IF(E2026="","",(Table1[[#This Row],[Debit USD]]-Table1[[#This Row],[Credit USD]]))</f>
        <v/>
      </c>
      <c r="AA2026" s="226"/>
      <c r="AB2026" s="255"/>
      <c r="AC2026" s="1"/>
      <c r="AD2026" s="15"/>
      <c r="AE2026" s="15" t="str">
        <f>IF(AND(OR(Table1[[#This Row],[Account]]="15030",Table1[[#This Row],[Account]]="15035",Table1[[#This Row],[Account]]="20150"),Table1[[#This Row],[Vendor ID]]=""),1,"")</f>
        <v/>
      </c>
      <c r="AF2026" s="15"/>
      <c r="AG2026" s="15"/>
      <c r="AH2026" s="15"/>
      <c r="AI2026" s="46" t="str">
        <f>IF(Table1[[#This Row],[Posting Date]]&lt;&gt;"","GJ-"&amp;CountryID,"")</f>
        <v/>
      </c>
      <c r="AJ2026" s="59" t="str">
        <f>IF(Table1[[#This Row],[Posting Date]]&lt;&gt;"",Table1[[#This Row],[Posting Date]],"")</f>
        <v/>
      </c>
      <c r="AK2026" s="46"/>
      <c r="AL2026" s="46" t="str">
        <f>IF(Table1[[#This Row],[Description]]&lt;&gt;"",Table1[[#This Row],[Description]],"")</f>
        <v/>
      </c>
      <c r="AM2026" s="46" t="str">
        <f>IF(Table1[[#This Row],[Posting Date]]&lt;&gt;"",Table1[[#This Row],[Reference Number]],"")</f>
        <v/>
      </c>
      <c r="AN2026" s="46" t="str">
        <f>TRIM(Table1[[#This Row],[Line '#]])</f>
        <v/>
      </c>
      <c r="AO2026" s="46" t="str">
        <f>TRIM(Table1[[#This Row],[Account]])</f>
        <v/>
      </c>
      <c r="AP2026" s="46" t="str">
        <f>IF(Table1[[#This Row],[Posting Date]]&lt;&gt;"",$D$5,"")</f>
        <v/>
      </c>
      <c r="AQ2026" s="46" t="str">
        <f>TRIM(Table1[[#This Row],[Departments-Prgrams]])</f>
        <v/>
      </c>
      <c r="AR2026" s="46" t="str">
        <f>TRIM(Table1[[#This Row],[Grant]])</f>
        <v/>
      </c>
      <c r="AS2026" s="46" t="str">
        <f>TRIM(Table1[[#This Row],[Staff ID]])</f>
        <v/>
      </c>
      <c r="AT2026" s="46" t="str">
        <f>IF(TRIM(Table1[[#This Row],[Budget Code]])=0,"",TRIM(Table1[[#This Row],[Budget Code]]))</f>
        <v/>
      </c>
      <c r="AU2026" s="46" t="str">
        <f>IF(Table1[[#This Row],[Line Description]]&lt;&gt;"",Table1[[#This Row],[Line Description]],"")</f>
        <v/>
      </c>
      <c r="AV2026" s="46" t="str">
        <f>IF(Table1[[#This Row],[Cur_Amount Debit]]&gt;0,ROUND(Table1[[#This Row],[Cur_Amount Debit]],2),"")</f>
        <v/>
      </c>
      <c r="AW2026" s="46" t="str">
        <f>IF(Table1[[#This Row],[Cur_Amount Credit]]&gt;0,ROUND(Table1[[#This Row],[Cur_Amount Credit]],2),"")</f>
        <v/>
      </c>
      <c r="AX2026" s="46" t="str">
        <f>LEFT(Table1[[#This Row],[Cur]],3)</f>
        <v/>
      </c>
      <c r="AY2026" s="59"/>
      <c r="AZ2026" s="46"/>
      <c r="BA2026" s="46" t="str">
        <f>IF(Table1[[#This Row],[Cur]]&lt;&gt;"",IF(Table1[[#This Row],[Cur]]="USD","",ExchangeRate),"")</f>
        <v/>
      </c>
      <c r="BB2026" s="46" t="str">
        <f>IF(Table1[[#This Row],[Grant]]&lt;&gt;"",VLOOKUP(Table1[[#This Row],[Grant]],Grants!B:D,3),"")</f>
        <v/>
      </c>
      <c r="BC2026" s="46" t="str">
        <f>TRIM(Table1[[#This Row],[Vendor ID]])</f>
        <v/>
      </c>
      <c r="BD2026">
        <f>IF(Table1[[#This Row],[Reference Number]]=Q2025,BD2025,BD2025+1)</f>
        <v>0</v>
      </c>
    </row>
    <row r="2027" spans="1:56" ht="11.25" customHeight="1" x14ac:dyDescent="0.25">
      <c r="A2027" s="1"/>
      <c r="B2027" s="88" t="str">
        <f>IF(Table1[[#This Row],[Posting Date]]&lt;&gt;"",IF(Table1[[#This Row],[Reference Number]]=Q2026,B2026+1,1),"")</f>
        <v/>
      </c>
      <c r="C2027" s="61"/>
      <c r="D2027" s="61"/>
      <c r="E2027" s="138"/>
      <c r="F2027" s="141" t="str">
        <f>IFERROR(IF(VLOOKUP(Table1[[#This Row],[Budget Code Description]],Dimentions!$X$6:$AC$139,2,FALSE)="","",VLOOKUP(Table1[[#This Row],[Budget Code Description]],Dimentions!$X$6:$AC$139,2,FALSE)),"")</f>
        <v/>
      </c>
      <c r="G2027" s="141"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1" t="str">
        <f>IFERROR(VLOOKUP(Table1[[#This Row],[Budget Code Description]],Table6[#All],8,FALSE),"")</f>
        <v/>
      </c>
      <c r="L2027" s="63"/>
      <c r="M2027" s="65" t="str">
        <f>IFERROR(VLOOKUP(Table1[[#This Row],[Staff ID]],Table2[],2,FALSE),"")</f>
        <v/>
      </c>
      <c r="N2027" s="209" t="str">
        <f>IFERROR(IF(VLOOKUP(Table1[[#This Row],[Budget Code Description]],Dimentions!$X$6:$AC$134,4,FALSE)="","",VLOOKUP(Table1[[#This Row],[Budget Code Description]],Dimentions!$X$6:$AC$134,4,FALSE)),"")</f>
        <v/>
      </c>
      <c r="O2027" s="65" t="str">
        <f>IFERROR(VLOOKUP(Table1[[#This Row],[Vendor ID]],Table549[],2,FALSE),"")</f>
        <v/>
      </c>
      <c r="P2027" s="63"/>
      <c r="Q2027" s="141" t="str">
        <f>IF(Table1[[#This Row],[Posting Date]]&lt;&gt;"",$D$9,"")</f>
        <v/>
      </c>
      <c r="R2027" s="157" t="str">
        <f>IF(Table1[[#This Row],[Posting Date]]&lt;&gt;"",$D$10,"")</f>
        <v/>
      </c>
      <c r="S2027" s="66"/>
      <c r="T2027" s="63"/>
      <c r="U2027" s="67"/>
      <c r="V2027" s="67"/>
      <c r="W2027" s="67" t="str">
        <f t="shared" si="35"/>
        <v/>
      </c>
      <c r="X2027" s="159" t="str">
        <f>IF(E2027="","",(IF(Table1[[#This Row],[Cur]]="USD",Table1[[#This Row],[Cur_Amount Debit]],Table1[[#This Row],[Cur_Amount Debit]]/Table1[[#This Row],[Exchange Rate]])))</f>
        <v/>
      </c>
      <c r="Y2027" s="159" t="str">
        <f>IF(E2027="","",(IF(Table1[[#This Row],[Cur]]="USD",Table1[[#This Row],[Cur_Amount Credit]],Table1[[#This Row],[Cur_Amount Credit]]/ExchangeRate)))</f>
        <v/>
      </c>
      <c r="Z2027" s="201" t="str">
        <f>IF(E2027="","",(Table1[[#This Row],[Debit USD]]-Table1[[#This Row],[Credit USD]]))</f>
        <v/>
      </c>
      <c r="AA2027" s="226"/>
      <c r="AB2027" s="255"/>
      <c r="AC2027" s="1"/>
      <c r="AD2027" s="15"/>
      <c r="AE2027" s="15" t="str">
        <f>IF(AND(OR(Table1[[#This Row],[Account]]="15030",Table1[[#This Row],[Account]]="15035",Table1[[#This Row],[Account]]="20150"),Table1[[#This Row],[Vendor ID]]=""),1,"")</f>
        <v/>
      </c>
      <c r="AF2027" s="15"/>
      <c r="AG2027" s="15"/>
      <c r="AH2027" s="15"/>
      <c r="AI2027" s="46" t="str">
        <f>IF(Table1[[#This Row],[Posting Date]]&lt;&gt;"","GJ-"&amp;CountryID,"")</f>
        <v/>
      </c>
      <c r="AJ2027" s="59" t="str">
        <f>IF(Table1[[#This Row],[Posting Date]]&lt;&gt;"",Table1[[#This Row],[Posting Date]],"")</f>
        <v/>
      </c>
      <c r="AK2027" s="46"/>
      <c r="AL2027" s="46" t="str">
        <f>IF(Table1[[#This Row],[Description]]&lt;&gt;"",Table1[[#This Row],[Description]],"")</f>
        <v/>
      </c>
      <c r="AM2027" s="46" t="str">
        <f>IF(Table1[[#This Row],[Posting Date]]&lt;&gt;"",Table1[[#This Row],[Reference Number]],"")</f>
        <v/>
      </c>
      <c r="AN2027" s="46" t="str">
        <f>TRIM(Table1[[#This Row],[Line '#]])</f>
        <v/>
      </c>
      <c r="AO2027" s="46" t="str">
        <f>TRIM(Table1[[#This Row],[Account]])</f>
        <v/>
      </c>
      <c r="AP2027" s="46" t="str">
        <f>IF(Table1[[#This Row],[Posting Date]]&lt;&gt;"",$D$5,"")</f>
        <v/>
      </c>
      <c r="AQ2027" s="46" t="str">
        <f>TRIM(Table1[[#This Row],[Departments-Prgrams]])</f>
        <v/>
      </c>
      <c r="AR2027" s="46" t="str">
        <f>TRIM(Table1[[#This Row],[Grant]])</f>
        <v/>
      </c>
      <c r="AS2027" s="46" t="str">
        <f>TRIM(Table1[[#This Row],[Staff ID]])</f>
        <v/>
      </c>
      <c r="AT2027" s="46" t="str">
        <f>IF(TRIM(Table1[[#This Row],[Budget Code]])=0,"",TRIM(Table1[[#This Row],[Budget Code]]))</f>
        <v/>
      </c>
      <c r="AU2027" s="46" t="str">
        <f>IF(Table1[[#This Row],[Line Description]]&lt;&gt;"",Table1[[#This Row],[Line Description]],"")</f>
        <v/>
      </c>
      <c r="AV2027" s="46" t="str">
        <f>IF(Table1[[#This Row],[Cur_Amount Debit]]&gt;0,ROUND(Table1[[#This Row],[Cur_Amount Debit]],2),"")</f>
        <v/>
      </c>
      <c r="AW2027" s="46" t="str">
        <f>IF(Table1[[#This Row],[Cur_Amount Credit]]&gt;0,ROUND(Table1[[#This Row],[Cur_Amount Credit]],2),"")</f>
        <v/>
      </c>
      <c r="AX2027" s="46" t="str">
        <f>LEFT(Table1[[#This Row],[Cur]],3)</f>
        <v/>
      </c>
      <c r="AY2027" s="59"/>
      <c r="AZ2027" s="46"/>
      <c r="BA2027" s="46" t="str">
        <f>IF(Table1[[#This Row],[Cur]]&lt;&gt;"",IF(Table1[[#This Row],[Cur]]="USD","",ExchangeRate),"")</f>
        <v/>
      </c>
      <c r="BB2027" s="46" t="str">
        <f>IF(Table1[[#This Row],[Grant]]&lt;&gt;"",VLOOKUP(Table1[[#This Row],[Grant]],Grants!B:D,3),"")</f>
        <v/>
      </c>
      <c r="BC2027" s="46" t="str">
        <f>TRIM(Table1[[#This Row],[Vendor ID]])</f>
        <v/>
      </c>
      <c r="BD2027">
        <f>IF(Table1[[#This Row],[Reference Number]]=Q2026,BD2026,BD2026+1)</f>
        <v>0</v>
      </c>
    </row>
    <row r="2028" spans="1:56" ht="11.25" customHeight="1" x14ac:dyDescent="0.25">
      <c r="A2028" s="1"/>
      <c r="B2028" s="88" t="str">
        <f>IF(Table1[[#This Row],[Posting Date]]&lt;&gt;"",IF(Table1[[#This Row],[Reference Number]]=Q2027,B2027+1,1),"")</f>
        <v/>
      </c>
      <c r="C2028" s="61"/>
      <c r="D2028" s="61"/>
      <c r="E2028" s="138"/>
      <c r="F2028" s="141" t="str">
        <f>IFERROR(IF(VLOOKUP(Table1[[#This Row],[Budget Code Description]],Dimentions!$X$6:$AC$139,2,FALSE)="","",VLOOKUP(Table1[[#This Row],[Budget Code Description]],Dimentions!$X$6:$AC$139,2,FALSE)),"")</f>
        <v/>
      </c>
      <c r="G2028" s="141"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1" t="str">
        <f>IFERROR(VLOOKUP(Table1[[#This Row],[Budget Code Description]],Table6[#All],8,FALSE),"")</f>
        <v/>
      </c>
      <c r="L2028" s="63"/>
      <c r="M2028" s="65" t="str">
        <f>IFERROR(VLOOKUP(Table1[[#This Row],[Staff ID]],Table2[],2,FALSE),"")</f>
        <v/>
      </c>
      <c r="N2028" s="209" t="str">
        <f>IFERROR(IF(VLOOKUP(Table1[[#This Row],[Budget Code Description]],Dimentions!$X$6:$AC$134,4,FALSE)="","",VLOOKUP(Table1[[#This Row],[Budget Code Description]],Dimentions!$X$6:$AC$134,4,FALSE)),"")</f>
        <v/>
      </c>
      <c r="O2028" s="65" t="str">
        <f>IFERROR(VLOOKUP(Table1[[#This Row],[Vendor ID]],Table549[],2,FALSE),"")</f>
        <v/>
      </c>
      <c r="P2028" s="63"/>
      <c r="Q2028" s="141" t="str">
        <f>IF(Table1[[#This Row],[Posting Date]]&lt;&gt;"",$D$9,"")</f>
        <v/>
      </c>
      <c r="R2028" s="157" t="str">
        <f>IF(Table1[[#This Row],[Posting Date]]&lt;&gt;"",$D$10,"")</f>
        <v/>
      </c>
      <c r="S2028" s="66"/>
      <c r="T2028" s="63"/>
      <c r="U2028" s="67"/>
      <c r="V2028" s="67"/>
      <c r="W2028" s="67" t="str">
        <f t="shared" si="35"/>
        <v/>
      </c>
      <c r="X2028" s="159" t="str">
        <f>IF(E2028="","",(IF(Table1[[#This Row],[Cur]]="USD",Table1[[#This Row],[Cur_Amount Debit]],Table1[[#This Row],[Cur_Amount Debit]]/Table1[[#This Row],[Exchange Rate]])))</f>
        <v/>
      </c>
      <c r="Y2028" s="159" t="str">
        <f>IF(E2028="","",(IF(Table1[[#This Row],[Cur]]="USD",Table1[[#This Row],[Cur_Amount Credit]],Table1[[#This Row],[Cur_Amount Credit]]/ExchangeRate)))</f>
        <v/>
      </c>
      <c r="Z2028" s="201" t="str">
        <f>IF(E2028="","",(Table1[[#This Row],[Debit USD]]-Table1[[#This Row],[Credit USD]]))</f>
        <v/>
      </c>
      <c r="AA2028" s="226"/>
      <c r="AB2028" s="255"/>
      <c r="AC2028" s="1"/>
      <c r="AD2028" s="15"/>
      <c r="AE2028" s="15" t="str">
        <f>IF(AND(OR(Table1[[#This Row],[Account]]="15030",Table1[[#This Row],[Account]]="15035",Table1[[#This Row],[Account]]="20150"),Table1[[#This Row],[Vendor ID]]=""),1,"")</f>
        <v/>
      </c>
      <c r="AF2028" s="15"/>
      <c r="AG2028" s="15"/>
      <c r="AH2028" s="15"/>
      <c r="AI2028" s="46" t="str">
        <f>IF(Table1[[#This Row],[Posting Date]]&lt;&gt;"","GJ-"&amp;CountryID,"")</f>
        <v/>
      </c>
      <c r="AJ2028" s="59" t="str">
        <f>IF(Table1[[#This Row],[Posting Date]]&lt;&gt;"",Table1[[#This Row],[Posting Date]],"")</f>
        <v/>
      </c>
      <c r="AK2028" s="46"/>
      <c r="AL2028" s="46" t="str">
        <f>IF(Table1[[#This Row],[Description]]&lt;&gt;"",Table1[[#This Row],[Description]],"")</f>
        <v/>
      </c>
      <c r="AM2028" s="46" t="str">
        <f>IF(Table1[[#This Row],[Posting Date]]&lt;&gt;"",Table1[[#This Row],[Reference Number]],"")</f>
        <v/>
      </c>
      <c r="AN2028" s="46" t="str">
        <f>TRIM(Table1[[#This Row],[Line '#]])</f>
        <v/>
      </c>
      <c r="AO2028" s="46" t="str">
        <f>TRIM(Table1[[#This Row],[Account]])</f>
        <v/>
      </c>
      <c r="AP2028" s="46" t="str">
        <f>IF(Table1[[#This Row],[Posting Date]]&lt;&gt;"",$D$5,"")</f>
        <v/>
      </c>
      <c r="AQ2028" s="46" t="str">
        <f>TRIM(Table1[[#This Row],[Departments-Prgrams]])</f>
        <v/>
      </c>
      <c r="AR2028" s="46" t="str">
        <f>TRIM(Table1[[#This Row],[Grant]])</f>
        <v/>
      </c>
      <c r="AS2028" s="46" t="str">
        <f>TRIM(Table1[[#This Row],[Staff ID]])</f>
        <v/>
      </c>
      <c r="AT2028" s="46" t="str">
        <f>IF(TRIM(Table1[[#This Row],[Budget Code]])=0,"",TRIM(Table1[[#This Row],[Budget Code]]))</f>
        <v/>
      </c>
      <c r="AU2028" s="46" t="str">
        <f>IF(Table1[[#This Row],[Line Description]]&lt;&gt;"",Table1[[#This Row],[Line Description]],"")</f>
        <v/>
      </c>
      <c r="AV2028" s="46" t="str">
        <f>IF(Table1[[#This Row],[Cur_Amount Debit]]&gt;0,ROUND(Table1[[#This Row],[Cur_Amount Debit]],2),"")</f>
        <v/>
      </c>
      <c r="AW2028" s="46" t="str">
        <f>IF(Table1[[#This Row],[Cur_Amount Credit]]&gt;0,ROUND(Table1[[#This Row],[Cur_Amount Credit]],2),"")</f>
        <v/>
      </c>
      <c r="AX2028" s="46" t="str">
        <f>LEFT(Table1[[#This Row],[Cur]],3)</f>
        <v/>
      </c>
      <c r="AY2028" s="59"/>
      <c r="AZ2028" s="46"/>
      <c r="BA2028" s="46" t="str">
        <f>IF(Table1[[#This Row],[Cur]]&lt;&gt;"",IF(Table1[[#This Row],[Cur]]="USD","",ExchangeRate),"")</f>
        <v/>
      </c>
      <c r="BB2028" s="46" t="str">
        <f>IF(Table1[[#This Row],[Grant]]&lt;&gt;"",VLOOKUP(Table1[[#This Row],[Grant]],Grants!B:D,3),"")</f>
        <v/>
      </c>
      <c r="BC2028" s="46" t="str">
        <f>TRIM(Table1[[#This Row],[Vendor ID]])</f>
        <v/>
      </c>
      <c r="BD2028">
        <f>IF(Table1[[#This Row],[Reference Number]]=Q2027,BD2027,BD2027+1)</f>
        <v>0</v>
      </c>
    </row>
    <row r="2029" spans="1:56" ht="11.25" customHeight="1" x14ac:dyDescent="0.25">
      <c r="A2029" s="1"/>
      <c r="B2029" s="88" t="str">
        <f>IF(Table1[[#This Row],[Posting Date]]&lt;&gt;"",IF(Table1[[#This Row],[Reference Number]]=Q2028,B2028+1,1),"")</f>
        <v/>
      </c>
      <c r="C2029" s="61"/>
      <c r="D2029" s="61"/>
      <c r="E2029" s="138"/>
      <c r="F2029" s="141" t="str">
        <f>IFERROR(IF(VLOOKUP(Table1[[#This Row],[Budget Code Description]],Dimentions!$X$6:$AC$139,2,FALSE)="","",VLOOKUP(Table1[[#This Row],[Budget Code Description]],Dimentions!$X$6:$AC$139,2,FALSE)),"")</f>
        <v/>
      </c>
      <c r="G2029" s="141"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1" t="str">
        <f>IFERROR(VLOOKUP(Table1[[#This Row],[Budget Code Description]],Table6[#All],8,FALSE),"")</f>
        <v/>
      </c>
      <c r="L2029" s="63"/>
      <c r="M2029" s="65" t="str">
        <f>IFERROR(VLOOKUP(Table1[[#This Row],[Staff ID]],Table2[],2,FALSE),"")</f>
        <v/>
      </c>
      <c r="N2029" s="209" t="str">
        <f>IFERROR(IF(VLOOKUP(Table1[[#This Row],[Budget Code Description]],Dimentions!$X$6:$AC$134,4,FALSE)="","",VLOOKUP(Table1[[#This Row],[Budget Code Description]],Dimentions!$X$6:$AC$134,4,FALSE)),"")</f>
        <v/>
      </c>
      <c r="O2029" s="65" t="str">
        <f>IFERROR(VLOOKUP(Table1[[#This Row],[Vendor ID]],Table549[],2,FALSE),"")</f>
        <v/>
      </c>
      <c r="P2029" s="63"/>
      <c r="Q2029" s="141" t="str">
        <f>IF(Table1[[#This Row],[Posting Date]]&lt;&gt;"",$D$9,"")</f>
        <v/>
      </c>
      <c r="R2029" s="157" t="str">
        <f>IF(Table1[[#This Row],[Posting Date]]&lt;&gt;"",$D$10,"")</f>
        <v/>
      </c>
      <c r="S2029" s="66"/>
      <c r="T2029" s="63"/>
      <c r="U2029" s="67"/>
      <c r="V2029" s="67"/>
      <c r="W2029" s="67" t="str">
        <f t="shared" si="35"/>
        <v/>
      </c>
      <c r="X2029" s="159" t="str">
        <f>IF(E2029="","",(IF(Table1[[#This Row],[Cur]]="USD",Table1[[#This Row],[Cur_Amount Debit]],Table1[[#This Row],[Cur_Amount Debit]]/Table1[[#This Row],[Exchange Rate]])))</f>
        <v/>
      </c>
      <c r="Y2029" s="159" t="str">
        <f>IF(E2029="","",(IF(Table1[[#This Row],[Cur]]="USD",Table1[[#This Row],[Cur_Amount Credit]],Table1[[#This Row],[Cur_Amount Credit]]/ExchangeRate)))</f>
        <v/>
      </c>
      <c r="Z2029" s="201" t="str">
        <f>IF(E2029="","",(Table1[[#This Row],[Debit USD]]-Table1[[#This Row],[Credit USD]]))</f>
        <v/>
      </c>
      <c r="AA2029" s="226"/>
      <c r="AB2029" s="255"/>
      <c r="AC2029" s="1"/>
      <c r="AD2029" s="15"/>
      <c r="AE2029" s="15" t="str">
        <f>IF(AND(OR(Table1[[#This Row],[Account]]="15030",Table1[[#This Row],[Account]]="15035",Table1[[#This Row],[Account]]="20150"),Table1[[#This Row],[Vendor ID]]=""),1,"")</f>
        <v/>
      </c>
      <c r="AF2029" s="15"/>
      <c r="AG2029" s="15"/>
      <c r="AH2029" s="15"/>
      <c r="AI2029" s="46" t="str">
        <f>IF(Table1[[#This Row],[Posting Date]]&lt;&gt;"","GJ-"&amp;CountryID,"")</f>
        <v/>
      </c>
      <c r="AJ2029" s="59" t="str">
        <f>IF(Table1[[#This Row],[Posting Date]]&lt;&gt;"",Table1[[#This Row],[Posting Date]],"")</f>
        <v/>
      </c>
      <c r="AK2029" s="46"/>
      <c r="AL2029" s="46" t="str">
        <f>IF(Table1[[#This Row],[Description]]&lt;&gt;"",Table1[[#This Row],[Description]],"")</f>
        <v/>
      </c>
      <c r="AM2029" s="46" t="str">
        <f>IF(Table1[[#This Row],[Posting Date]]&lt;&gt;"",Table1[[#This Row],[Reference Number]],"")</f>
        <v/>
      </c>
      <c r="AN2029" s="46" t="str">
        <f>TRIM(Table1[[#This Row],[Line '#]])</f>
        <v/>
      </c>
      <c r="AO2029" s="46" t="str">
        <f>TRIM(Table1[[#This Row],[Account]])</f>
        <v/>
      </c>
      <c r="AP2029" s="46" t="str">
        <f>IF(Table1[[#This Row],[Posting Date]]&lt;&gt;"",$D$5,"")</f>
        <v/>
      </c>
      <c r="AQ2029" s="46" t="str">
        <f>TRIM(Table1[[#This Row],[Departments-Prgrams]])</f>
        <v/>
      </c>
      <c r="AR2029" s="46" t="str">
        <f>TRIM(Table1[[#This Row],[Grant]])</f>
        <v/>
      </c>
      <c r="AS2029" s="46" t="str">
        <f>TRIM(Table1[[#This Row],[Staff ID]])</f>
        <v/>
      </c>
      <c r="AT2029" s="46" t="str">
        <f>IF(TRIM(Table1[[#This Row],[Budget Code]])=0,"",TRIM(Table1[[#This Row],[Budget Code]]))</f>
        <v/>
      </c>
      <c r="AU2029" s="46" t="str">
        <f>IF(Table1[[#This Row],[Line Description]]&lt;&gt;"",Table1[[#This Row],[Line Description]],"")</f>
        <v/>
      </c>
      <c r="AV2029" s="46" t="str">
        <f>IF(Table1[[#This Row],[Cur_Amount Debit]]&gt;0,ROUND(Table1[[#This Row],[Cur_Amount Debit]],2),"")</f>
        <v/>
      </c>
      <c r="AW2029" s="46" t="str">
        <f>IF(Table1[[#This Row],[Cur_Amount Credit]]&gt;0,ROUND(Table1[[#This Row],[Cur_Amount Credit]],2),"")</f>
        <v/>
      </c>
      <c r="AX2029" s="46" t="str">
        <f>LEFT(Table1[[#This Row],[Cur]],3)</f>
        <v/>
      </c>
      <c r="AY2029" s="59"/>
      <c r="AZ2029" s="46"/>
      <c r="BA2029" s="46" t="str">
        <f>IF(Table1[[#This Row],[Cur]]&lt;&gt;"",IF(Table1[[#This Row],[Cur]]="USD","",ExchangeRate),"")</f>
        <v/>
      </c>
      <c r="BB2029" s="46" t="str">
        <f>IF(Table1[[#This Row],[Grant]]&lt;&gt;"",VLOOKUP(Table1[[#This Row],[Grant]],Grants!B:D,3),"")</f>
        <v/>
      </c>
      <c r="BC2029" s="46" t="str">
        <f>TRIM(Table1[[#This Row],[Vendor ID]])</f>
        <v/>
      </c>
      <c r="BD2029">
        <f>IF(Table1[[#This Row],[Reference Number]]=Q2028,BD2028,BD2028+1)</f>
        <v>0</v>
      </c>
    </row>
    <row r="2030" spans="1:56" ht="11.25" customHeight="1" x14ac:dyDescent="0.25">
      <c r="A2030" s="1"/>
      <c r="B2030" s="88" t="str">
        <f>IF(Table1[[#This Row],[Posting Date]]&lt;&gt;"",IF(Table1[[#This Row],[Reference Number]]=Q2029,B2029+1,1),"")</f>
        <v/>
      </c>
      <c r="C2030" s="61"/>
      <c r="D2030" s="61"/>
      <c r="E2030" s="138"/>
      <c r="F2030" s="141" t="str">
        <f>IFERROR(IF(VLOOKUP(Table1[[#This Row],[Budget Code Description]],Dimentions!$X$6:$AC$139,2,FALSE)="","",VLOOKUP(Table1[[#This Row],[Budget Code Description]],Dimentions!$X$6:$AC$139,2,FALSE)),"")</f>
        <v/>
      </c>
      <c r="G2030" s="141"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1" t="str">
        <f>IFERROR(VLOOKUP(Table1[[#This Row],[Budget Code Description]],Table6[#All],8,FALSE),"")</f>
        <v/>
      </c>
      <c r="L2030" s="63"/>
      <c r="M2030" s="65" t="str">
        <f>IFERROR(VLOOKUP(Table1[[#This Row],[Staff ID]],Table2[],2,FALSE),"")</f>
        <v/>
      </c>
      <c r="N2030" s="209" t="str">
        <f>IFERROR(IF(VLOOKUP(Table1[[#This Row],[Budget Code Description]],Dimentions!$X$6:$AC$134,4,FALSE)="","",VLOOKUP(Table1[[#This Row],[Budget Code Description]],Dimentions!$X$6:$AC$134,4,FALSE)),"")</f>
        <v/>
      </c>
      <c r="O2030" s="65" t="str">
        <f>IFERROR(VLOOKUP(Table1[[#This Row],[Vendor ID]],Table549[],2,FALSE),"")</f>
        <v/>
      </c>
      <c r="P2030" s="63"/>
      <c r="Q2030" s="141" t="str">
        <f>IF(Table1[[#This Row],[Posting Date]]&lt;&gt;"",$D$9,"")</f>
        <v/>
      </c>
      <c r="R2030" s="157" t="str">
        <f>IF(Table1[[#This Row],[Posting Date]]&lt;&gt;"",$D$10,"")</f>
        <v/>
      </c>
      <c r="S2030" s="66"/>
      <c r="T2030" s="63"/>
      <c r="U2030" s="67"/>
      <c r="V2030" s="67"/>
      <c r="W2030" s="67" t="str">
        <f t="shared" si="35"/>
        <v/>
      </c>
      <c r="X2030" s="159" t="str">
        <f>IF(E2030="","",(IF(Table1[[#This Row],[Cur]]="USD",Table1[[#This Row],[Cur_Amount Debit]],Table1[[#This Row],[Cur_Amount Debit]]/Table1[[#This Row],[Exchange Rate]])))</f>
        <v/>
      </c>
      <c r="Y2030" s="159" t="str">
        <f>IF(E2030="","",(IF(Table1[[#This Row],[Cur]]="USD",Table1[[#This Row],[Cur_Amount Credit]],Table1[[#This Row],[Cur_Amount Credit]]/ExchangeRate)))</f>
        <v/>
      </c>
      <c r="Z2030" s="201" t="str">
        <f>IF(E2030="","",(Table1[[#This Row],[Debit USD]]-Table1[[#This Row],[Credit USD]]))</f>
        <v/>
      </c>
      <c r="AA2030" s="226"/>
      <c r="AB2030" s="255"/>
      <c r="AC2030" s="1"/>
      <c r="AD2030" s="15"/>
      <c r="AE2030" s="15" t="str">
        <f>IF(AND(OR(Table1[[#This Row],[Account]]="15030",Table1[[#This Row],[Account]]="15035",Table1[[#This Row],[Account]]="20150"),Table1[[#This Row],[Vendor ID]]=""),1,"")</f>
        <v/>
      </c>
      <c r="AF2030" s="15"/>
      <c r="AG2030" s="15"/>
      <c r="AH2030" s="15"/>
      <c r="AI2030" s="46" t="str">
        <f>IF(Table1[[#This Row],[Posting Date]]&lt;&gt;"","GJ-"&amp;CountryID,"")</f>
        <v/>
      </c>
      <c r="AJ2030" s="59" t="str">
        <f>IF(Table1[[#This Row],[Posting Date]]&lt;&gt;"",Table1[[#This Row],[Posting Date]],"")</f>
        <v/>
      </c>
      <c r="AK2030" s="46"/>
      <c r="AL2030" s="46" t="str">
        <f>IF(Table1[[#This Row],[Description]]&lt;&gt;"",Table1[[#This Row],[Description]],"")</f>
        <v/>
      </c>
      <c r="AM2030" s="46" t="str">
        <f>IF(Table1[[#This Row],[Posting Date]]&lt;&gt;"",Table1[[#This Row],[Reference Number]],"")</f>
        <v/>
      </c>
      <c r="AN2030" s="46" t="str">
        <f>TRIM(Table1[[#This Row],[Line '#]])</f>
        <v/>
      </c>
      <c r="AO2030" s="46" t="str">
        <f>TRIM(Table1[[#This Row],[Account]])</f>
        <v/>
      </c>
      <c r="AP2030" s="46" t="str">
        <f>IF(Table1[[#This Row],[Posting Date]]&lt;&gt;"",$D$5,"")</f>
        <v/>
      </c>
      <c r="AQ2030" s="46" t="str">
        <f>TRIM(Table1[[#This Row],[Departments-Prgrams]])</f>
        <v/>
      </c>
      <c r="AR2030" s="46" t="str">
        <f>TRIM(Table1[[#This Row],[Grant]])</f>
        <v/>
      </c>
      <c r="AS2030" s="46" t="str">
        <f>TRIM(Table1[[#This Row],[Staff ID]])</f>
        <v/>
      </c>
      <c r="AT2030" s="46" t="str">
        <f>IF(TRIM(Table1[[#This Row],[Budget Code]])=0,"",TRIM(Table1[[#This Row],[Budget Code]]))</f>
        <v/>
      </c>
      <c r="AU2030" s="46" t="str">
        <f>IF(Table1[[#This Row],[Line Description]]&lt;&gt;"",Table1[[#This Row],[Line Description]],"")</f>
        <v/>
      </c>
      <c r="AV2030" s="46" t="str">
        <f>IF(Table1[[#This Row],[Cur_Amount Debit]]&gt;0,ROUND(Table1[[#This Row],[Cur_Amount Debit]],2),"")</f>
        <v/>
      </c>
      <c r="AW2030" s="46" t="str">
        <f>IF(Table1[[#This Row],[Cur_Amount Credit]]&gt;0,ROUND(Table1[[#This Row],[Cur_Amount Credit]],2),"")</f>
        <v/>
      </c>
      <c r="AX2030" s="46" t="str">
        <f>LEFT(Table1[[#This Row],[Cur]],3)</f>
        <v/>
      </c>
      <c r="AY2030" s="59"/>
      <c r="AZ2030" s="46"/>
      <c r="BA2030" s="46" t="str">
        <f>IF(Table1[[#This Row],[Cur]]&lt;&gt;"",IF(Table1[[#This Row],[Cur]]="USD","",ExchangeRate),"")</f>
        <v/>
      </c>
      <c r="BB2030" s="46" t="str">
        <f>IF(Table1[[#This Row],[Grant]]&lt;&gt;"",VLOOKUP(Table1[[#This Row],[Grant]],Grants!B:D,3),"")</f>
        <v/>
      </c>
      <c r="BC2030" s="46" t="str">
        <f>TRIM(Table1[[#This Row],[Vendor ID]])</f>
        <v/>
      </c>
      <c r="BD2030">
        <f>IF(Table1[[#This Row],[Reference Number]]=Q2029,BD2029,BD2029+1)</f>
        <v>0</v>
      </c>
    </row>
    <row r="2031" spans="1:56" ht="11.25" customHeight="1" x14ac:dyDescent="0.25">
      <c r="A2031" s="1"/>
      <c r="B2031" s="88" t="str">
        <f>IF(Table1[[#This Row],[Posting Date]]&lt;&gt;"",IF(Table1[[#This Row],[Reference Number]]=Q2030,B2030+1,1),"")</f>
        <v/>
      </c>
      <c r="C2031" s="61"/>
      <c r="D2031" s="61"/>
      <c r="E2031" s="138"/>
      <c r="F2031" s="141" t="str">
        <f>IFERROR(IF(VLOOKUP(Table1[[#This Row],[Budget Code Description]],Dimentions!$X$6:$AC$139,2,FALSE)="","",VLOOKUP(Table1[[#This Row],[Budget Code Description]],Dimentions!$X$6:$AC$139,2,FALSE)),"")</f>
        <v/>
      </c>
      <c r="G2031" s="141"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1" t="str">
        <f>IFERROR(VLOOKUP(Table1[[#This Row],[Budget Code Description]],Table6[#All],8,FALSE),"")</f>
        <v/>
      </c>
      <c r="L2031" s="63"/>
      <c r="M2031" s="65" t="str">
        <f>IFERROR(VLOOKUP(Table1[[#This Row],[Staff ID]],Table2[],2,FALSE),"")</f>
        <v/>
      </c>
      <c r="N2031" s="209" t="str">
        <f>IFERROR(IF(VLOOKUP(Table1[[#This Row],[Budget Code Description]],Dimentions!$X$6:$AC$134,4,FALSE)="","",VLOOKUP(Table1[[#This Row],[Budget Code Description]],Dimentions!$X$6:$AC$134,4,FALSE)),"")</f>
        <v/>
      </c>
      <c r="O2031" s="65" t="str">
        <f>IFERROR(VLOOKUP(Table1[[#This Row],[Vendor ID]],Table549[],2,FALSE),"")</f>
        <v/>
      </c>
      <c r="P2031" s="63"/>
      <c r="Q2031" s="141" t="str">
        <f>IF(Table1[[#This Row],[Posting Date]]&lt;&gt;"",$D$9,"")</f>
        <v/>
      </c>
      <c r="R2031" s="157" t="str">
        <f>IF(Table1[[#This Row],[Posting Date]]&lt;&gt;"",$D$10,"")</f>
        <v/>
      </c>
      <c r="S2031" s="66"/>
      <c r="T2031" s="63"/>
      <c r="U2031" s="67"/>
      <c r="V2031" s="67"/>
      <c r="W2031" s="67" t="str">
        <f t="shared" ref="W2031:W2094" si="36">IF(E2031="","",(ExchangeRate))</f>
        <v/>
      </c>
      <c r="X2031" s="159" t="str">
        <f>IF(E2031="","",(IF(Table1[[#This Row],[Cur]]="USD",Table1[[#This Row],[Cur_Amount Debit]],Table1[[#This Row],[Cur_Amount Debit]]/Table1[[#This Row],[Exchange Rate]])))</f>
        <v/>
      </c>
      <c r="Y2031" s="159" t="str">
        <f>IF(E2031="","",(IF(Table1[[#This Row],[Cur]]="USD",Table1[[#This Row],[Cur_Amount Credit]],Table1[[#This Row],[Cur_Amount Credit]]/ExchangeRate)))</f>
        <v/>
      </c>
      <c r="Z2031" s="201" t="str">
        <f>IF(E2031="","",(Table1[[#This Row],[Debit USD]]-Table1[[#This Row],[Credit USD]]))</f>
        <v/>
      </c>
      <c r="AA2031" s="226"/>
      <c r="AB2031" s="255"/>
      <c r="AC2031" s="1"/>
      <c r="AD2031" s="15"/>
      <c r="AE2031" s="15" t="str">
        <f>IF(AND(OR(Table1[[#This Row],[Account]]="15030",Table1[[#This Row],[Account]]="15035",Table1[[#This Row],[Account]]="20150"),Table1[[#This Row],[Vendor ID]]=""),1,"")</f>
        <v/>
      </c>
      <c r="AF2031" s="15"/>
      <c r="AG2031" s="15"/>
      <c r="AH2031" s="15"/>
      <c r="AI2031" s="46" t="str">
        <f>IF(Table1[[#This Row],[Posting Date]]&lt;&gt;"","GJ-"&amp;CountryID,"")</f>
        <v/>
      </c>
      <c r="AJ2031" s="59" t="str">
        <f>IF(Table1[[#This Row],[Posting Date]]&lt;&gt;"",Table1[[#This Row],[Posting Date]],"")</f>
        <v/>
      </c>
      <c r="AK2031" s="46"/>
      <c r="AL2031" s="46" t="str">
        <f>IF(Table1[[#This Row],[Description]]&lt;&gt;"",Table1[[#This Row],[Description]],"")</f>
        <v/>
      </c>
      <c r="AM2031" s="46" t="str">
        <f>IF(Table1[[#This Row],[Posting Date]]&lt;&gt;"",Table1[[#This Row],[Reference Number]],"")</f>
        <v/>
      </c>
      <c r="AN2031" s="46" t="str">
        <f>TRIM(Table1[[#This Row],[Line '#]])</f>
        <v/>
      </c>
      <c r="AO2031" s="46" t="str">
        <f>TRIM(Table1[[#This Row],[Account]])</f>
        <v/>
      </c>
      <c r="AP2031" s="46" t="str">
        <f>IF(Table1[[#This Row],[Posting Date]]&lt;&gt;"",$D$5,"")</f>
        <v/>
      </c>
      <c r="AQ2031" s="46" t="str">
        <f>TRIM(Table1[[#This Row],[Departments-Prgrams]])</f>
        <v/>
      </c>
      <c r="AR2031" s="46" t="str">
        <f>TRIM(Table1[[#This Row],[Grant]])</f>
        <v/>
      </c>
      <c r="AS2031" s="46" t="str">
        <f>TRIM(Table1[[#This Row],[Staff ID]])</f>
        <v/>
      </c>
      <c r="AT2031" s="46" t="str">
        <f>IF(TRIM(Table1[[#This Row],[Budget Code]])=0,"",TRIM(Table1[[#This Row],[Budget Code]]))</f>
        <v/>
      </c>
      <c r="AU2031" s="46" t="str">
        <f>IF(Table1[[#This Row],[Line Description]]&lt;&gt;"",Table1[[#This Row],[Line Description]],"")</f>
        <v/>
      </c>
      <c r="AV2031" s="46" t="str">
        <f>IF(Table1[[#This Row],[Cur_Amount Debit]]&gt;0,ROUND(Table1[[#This Row],[Cur_Amount Debit]],2),"")</f>
        <v/>
      </c>
      <c r="AW2031" s="46" t="str">
        <f>IF(Table1[[#This Row],[Cur_Amount Credit]]&gt;0,ROUND(Table1[[#This Row],[Cur_Amount Credit]],2),"")</f>
        <v/>
      </c>
      <c r="AX2031" s="46" t="str">
        <f>LEFT(Table1[[#This Row],[Cur]],3)</f>
        <v/>
      </c>
      <c r="AY2031" s="59"/>
      <c r="AZ2031" s="46"/>
      <c r="BA2031" s="46" t="str">
        <f>IF(Table1[[#This Row],[Cur]]&lt;&gt;"",IF(Table1[[#This Row],[Cur]]="USD","",ExchangeRate),"")</f>
        <v/>
      </c>
      <c r="BB2031" s="46" t="str">
        <f>IF(Table1[[#This Row],[Grant]]&lt;&gt;"",VLOOKUP(Table1[[#This Row],[Grant]],Grants!B:D,3),"")</f>
        <v/>
      </c>
      <c r="BC2031" s="46" t="str">
        <f>TRIM(Table1[[#This Row],[Vendor ID]])</f>
        <v/>
      </c>
      <c r="BD2031">
        <f>IF(Table1[[#This Row],[Reference Number]]=Q2030,BD2030,BD2030+1)</f>
        <v>0</v>
      </c>
    </row>
    <row r="2032" spans="1:56" ht="11.25" customHeight="1" x14ac:dyDescent="0.25">
      <c r="A2032" s="1"/>
      <c r="B2032" s="88" t="str">
        <f>IF(Table1[[#This Row],[Posting Date]]&lt;&gt;"",IF(Table1[[#This Row],[Reference Number]]=Q2031,B2031+1,1),"")</f>
        <v/>
      </c>
      <c r="C2032" s="61"/>
      <c r="D2032" s="61"/>
      <c r="E2032" s="138"/>
      <c r="F2032" s="141" t="str">
        <f>IFERROR(IF(VLOOKUP(Table1[[#This Row],[Budget Code Description]],Dimentions!$X$6:$AC$139,2,FALSE)="","",VLOOKUP(Table1[[#This Row],[Budget Code Description]],Dimentions!$X$6:$AC$139,2,FALSE)),"")</f>
        <v/>
      </c>
      <c r="G2032" s="141"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1" t="str">
        <f>IFERROR(VLOOKUP(Table1[[#This Row],[Budget Code Description]],Table6[#All],8,FALSE),"")</f>
        <v/>
      </c>
      <c r="L2032" s="63"/>
      <c r="M2032" s="65" t="str">
        <f>IFERROR(VLOOKUP(Table1[[#This Row],[Staff ID]],Table2[],2,FALSE),"")</f>
        <v/>
      </c>
      <c r="N2032" s="209" t="str">
        <f>IFERROR(IF(VLOOKUP(Table1[[#This Row],[Budget Code Description]],Dimentions!$X$6:$AC$134,4,FALSE)="","",VLOOKUP(Table1[[#This Row],[Budget Code Description]],Dimentions!$X$6:$AC$134,4,FALSE)),"")</f>
        <v/>
      </c>
      <c r="O2032" s="65" t="str">
        <f>IFERROR(VLOOKUP(Table1[[#This Row],[Vendor ID]],Table549[],2,FALSE),"")</f>
        <v/>
      </c>
      <c r="P2032" s="63"/>
      <c r="Q2032" s="141" t="str">
        <f>IF(Table1[[#This Row],[Posting Date]]&lt;&gt;"",$D$9,"")</f>
        <v/>
      </c>
      <c r="R2032" s="157" t="str">
        <f>IF(Table1[[#This Row],[Posting Date]]&lt;&gt;"",$D$10,"")</f>
        <v/>
      </c>
      <c r="S2032" s="66"/>
      <c r="T2032" s="63"/>
      <c r="U2032" s="67"/>
      <c r="V2032" s="67"/>
      <c r="W2032" s="67" t="str">
        <f t="shared" si="36"/>
        <v/>
      </c>
      <c r="X2032" s="159" t="str">
        <f>IF(E2032="","",(IF(Table1[[#This Row],[Cur]]="USD",Table1[[#This Row],[Cur_Amount Debit]],Table1[[#This Row],[Cur_Amount Debit]]/Table1[[#This Row],[Exchange Rate]])))</f>
        <v/>
      </c>
      <c r="Y2032" s="159" t="str">
        <f>IF(E2032="","",(IF(Table1[[#This Row],[Cur]]="USD",Table1[[#This Row],[Cur_Amount Credit]],Table1[[#This Row],[Cur_Amount Credit]]/ExchangeRate)))</f>
        <v/>
      </c>
      <c r="Z2032" s="201" t="str">
        <f>IF(E2032="","",(Table1[[#This Row],[Debit USD]]-Table1[[#This Row],[Credit USD]]))</f>
        <v/>
      </c>
      <c r="AA2032" s="226"/>
      <c r="AB2032" s="255"/>
      <c r="AC2032" s="1"/>
      <c r="AD2032" s="15"/>
      <c r="AE2032" s="15" t="str">
        <f>IF(AND(OR(Table1[[#This Row],[Account]]="15030",Table1[[#This Row],[Account]]="15035",Table1[[#This Row],[Account]]="20150"),Table1[[#This Row],[Vendor ID]]=""),1,"")</f>
        <v/>
      </c>
      <c r="AF2032" s="15"/>
      <c r="AG2032" s="15"/>
      <c r="AH2032" s="15"/>
      <c r="AI2032" s="46" t="str">
        <f>IF(Table1[[#This Row],[Posting Date]]&lt;&gt;"","GJ-"&amp;CountryID,"")</f>
        <v/>
      </c>
      <c r="AJ2032" s="59" t="str">
        <f>IF(Table1[[#This Row],[Posting Date]]&lt;&gt;"",Table1[[#This Row],[Posting Date]],"")</f>
        <v/>
      </c>
      <c r="AK2032" s="46"/>
      <c r="AL2032" s="46" t="str">
        <f>IF(Table1[[#This Row],[Description]]&lt;&gt;"",Table1[[#This Row],[Description]],"")</f>
        <v/>
      </c>
      <c r="AM2032" s="46" t="str">
        <f>IF(Table1[[#This Row],[Posting Date]]&lt;&gt;"",Table1[[#This Row],[Reference Number]],"")</f>
        <v/>
      </c>
      <c r="AN2032" s="46" t="str">
        <f>TRIM(Table1[[#This Row],[Line '#]])</f>
        <v/>
      </c>
      <c r="AO2032" s="46" t="str">
        <f>TRIM(Table1[[#This Row],[Account]])</f>
        <v/>
      </c>
      <c r="AP2032" s="46" t="str">
        <f>IF(Table1[[#This Row],[Posting Date]]&lt;&gt;"",$D$5,"")</f>
        <v/>
      </c>
      <c r="AQ2032" s="46" t="str">
        <f>TRIM(Table1[[#This Row],[Departments-Prgrams]])</f>
        <v/>
      </c>
      <c r="AR2032" s="46" t="str">
        <f>TRIM(Table1[[#This Row],[Grant]])</f>
        <v/>
      </c>
      <c r="AS2032" s="46" t="str">
        <f>TRIM(Table1[[#This Row],[Staff ID]])</f>
        <v/>
      </c>
      <c r="AT2032" s="46" t="str">
        <f>IF(TRIM(Table1[[#This Row],[Budget Code]])=0,"",TRIM(Table1[[#This Row],[Budget Code]]))</f>
        <v/>
      </c>
      <c r="AU2032" s="46" t="str">
        <f>IF(Table1[[#This Row],[Line Description]]&lt;&gt;"",Table1[[#This Row],[Line Description]],"")</f>
        <v/>
      </c>
      <c r="AV2032" s="46" t="str">
        <f>IF(Table1[[#This Row],[Cur_Amount Debit]]&gt;0,ROUND(Table1[[#This Row],[Cur_Amount Debit]],2),"")</f>
        <v/>
      </c>
      <c r="AW2032" s="46" t="str">
        <f>IF(Table1[[#This Row],[Cur_Amount Credit]]&gt;0,ROUND(Table1[[#This Row],[Cur_Amount Credit]],2),"")</f>
        <v/>
      </c>
      <c r="AX2032" s="46" t="str">
        <f>LEFT(Table1[[#This Row],[Cur]],3)</f>
        <v/>
      </c>
      <c r="AY2032" s="59"/>
      <c r="AZ2032" s="46"/>
      <c r="BA2032" s="46" t="str">
        <f>IF(Table1[[#This Row],[Cur]]&lt;&gt;"",IF(Table1[[#This Row],[Cur]]="USD","",ExchangeRate),"")</f>
        <v/>
      </c>
      <c r="BB2032" s="46" t="str">
        <f>IF(Table1[[#This Row],[Grant]]&lt;&gt;"",VLOOKUP(Table1[[#This Row],[Grant]],Grants!B:D,3),"")</f>
        <v/>
      </c>
      <c r="BC2032" s="46" t="str">
        <f>TRIM(Table1[[#This Row],[Vendor ID]])</f>
        <v/>
      </c>
      <c r="BD2032">
        <f>IF(Table1[[#This Row],[Reference Number]]=Q2031,BD2031,BD2031+1)</f>
        <v>0</v>
      </c>
    </row>
    <row r="2033" spans="1:56" ht="11.25" customHeight="1" x14ac:dyDescent="0.25">
      <c r="A2033" s="1"/>
      <c r="B2033" s="88" t="str">
        <f>IF(Table1[[#This Row],[Posting Date]]&lt;&gt;"",IF(Table1[[#This Row],[Reference Number]]=Q2032,B2032+1,1),"")</f>
        <v/>
      </c>
      <c r="C2033" s="61"/>
      <c r="D2033" s="61"/>
      <c r="E2033" s="138"/>
      <c r="F2033" s="141" t="str">
        <f>IFERROR(IF(VLOOKUP(Table1[[#This Row],[Budget Code Description]],Dimentions!$X$6:$AC$139,2,FALSE)="","",VLOOKUP(Table1[[#This Row],[Budget Code Description]],Dimentions!$X$6:$AC$139,2,FALSE)),"")</f>
        <v/>
      </c>
      <c r="G2033" s="141"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1" t="str">
        <f>IFERROR(VLOOKUP(Table1[[#This Row],[Budget Code Description]],Table6[#All],8,FALSE),"")</f>
        <v/>
      </c>
      <c r="L2033" s="63"/>
      <c r="M2033" s="65" t="str">
        <f>IFERROR(VLOOKUP(Table1[[#This Row],[Staff ID]],Table2[],2,FALSE),"")</f>
        <v/>
      </c>
      <c r="N2033" s="209" t="str">
        <f>IFERROR(IF(VLOOKUP(Table1[[#This Row],[Budget Code Description]],Dimentions!$X$6:$AC$134,4,FALSE)="","",VLOOKUP(Table1[[#This Row],[Budget Code Description]],Dimentions!$X$6:$AC$134,4,FALSE)),"")</f>
        <v/>
      </c>
      <c r="O2033" s="65" t="str">
        <f>IFERROR(VLOOKUP(Table1[[#This Row],[Vendor ID]],Table549[],2,FALSE),"")</f>
        <v/>
      </c>
      <c r="P2033" s="63"/>
      <c r="Q2033" s="141" t="str">
        <f>IF(Table1[[#This Row],[Posting Date]]&lt;&gt;"",$D$9,"")</f>
        <v/>
      </c>
      <c r="R2033" s="157" t="str">
        <f>IF(Table1[[#This Row],[Posting Date]]&lt;&gt;"",$D$10,"")</f>
        <v/>
      </c>
      <c r="S2033" s="66"/>
      <c r="T2033" s="63"/>
      <c r="U2033" s="67"/>
      <c r="V2033" s="67"/>
      <c r="W2033" s="67" t="str">
        <f t="shared" si="36"/>
        <v/>
      </c>
      <c r="X2033" s="159" t="str">
        <f>IF(E2033="","",(IF(Table1[[#This Row],[Cur]]="USD",Table1[[#This Row],[Cur_Amount Debit]],Table1[[#This Row],[Cur_Amount Debit]]/Table1[[#This Row],[Exchange Rate]])))</f>
        <v/>
      </c>
      <c r="Y2033" s="159" t="str">
        <f>IF(E2033="","",(IF(Table1[[#This Row],[Cur]]="USD",Table1[[#This Row],[Cur_Amount Credit]],Table1[[#This Row],[Cur_Amount Credit]]/ExchangeRate)))</f>
        <v/>
      </c>
      <c r="Z2033" s="201" t="str">
        <f>IF(E2033="","",(Table1[[#This Row],[Debit USD]]-Table1[[#This Row],[Credit USD]]))</f>
        <v/>
      </c>
      <c r="AA2033" s="226"/>
      <c r="AB2033" s="255"/>
      <c r="AC2033" s="1"/>
      <c r="AD2033" s="15"/>
      <c r="AE2033" s="15" t="str">
        <f>IF(AND(OR(Table1[[#This Row],[Account]]="15030",Table1[[#This Row],[Account]]="15035",Table1[[#This Row],[Account]]="20150"),Table1[[#This Row],[Vendor ID]]=""),1,"")</f>
        <v/>
      </c>
      <c r="AF2033" s="15"/>
      <c r="AG2033" s="15"/>
      <c r="AH2033" s="15"/>
      <c r="AI2033" s="46" t="str">
        <f>IF(Table1[[#This Row],[Posting Date]]&lt;&gt;"","GJ-"&amp;CountryID,"")</f>
        <v/>
      </c>
      <c r="AJ2033" s="59" t="str">
        <f>IF(Table1[[#This Row],[Posting Date]]&lt;&gt;"",Table1[[#This Row],[Posting Date]],"")</f>
        <v/>
      </c>
      <c r="AK2033" s="46"/>
      <c r="AL2033" s="46" t="str">
        <f>IF(Table1[[#This Row],[Description]]&lt;&gt;"",Table1[[#This Row],[Description]],"")</f>
        <v/>
      </c>
      <c r="AM2033" s="46" t="str">
        <f>IF(Table1[[#This Row],[Posting Date]]&lt;&gt;"",Table1[[#This Row],[Reference Number]],"")</f>
        <v/>
      </c>
      <c r="AN2033" s="46" t="str">
        <f>TRIM(Table1[[#This Row],[Line '#]])</f>
        <v/>
      </c>
      <c r="AO2033" s="46" t="str">
        <f>TRIM(Table1[[#This Row],[Account]])</f>
        <v/>
      </c>
      <c r="AP2033" s="46" t="str">
        <f>IF(Table1[[#This Row],[Posting Date]]&lt;&gt;"",$D$5,"")</f>
        <v/>
      </c>
      <c r="AQ2033" s="46" t="str">
        <f>TRIM(Table1[[#This Row],[Departments-Prgrams]])</f>
        <v/>
      </c>
      <c r="AR2033" s="46" t="str">
        <f>TRIM(Table1[[#This Row],[Grant]])</f>
        <v/>
      </c>
      <c r="AS2033" s="46" t="str">
        <f>TRIM(Table1[[#This Row],[Staff ID]])</f>
        <v/>
      </c>
      <c r="AT2033" s="46" t="str">
        <f>IF(TRIM(Table1[[#This Row],[Budget Code]])=0,"",TRIM(Table1[[#This Row],[Budget Code]]))</f>
        <v/>
      </c>
      <c r="AU2033" s="46" t="str">
        <f>IF(Table1[[#This Row],[Line Description]]&lt;&gt;"",Table1[[#This Row],[Line Description]],"")</f>
        <v/>
      </c>
      <c r="AV2033" s="46" t="str">
        <f>IF(Table1[[#This Row],[Cur_Amount Debit]]&gt;0,ROUND(Table1[[#This Row],[Cur_Amount Debit]],2),"")</f>
        <v/>
      </c>
      <c r="AW2033" s="46" t="str">
        <f>IF(Table1[[#This Row],[Cur_Amount Credit]]&gt;0,ROUND(Table1[[#This Row],[Cur_Amount Credit]],2),"")</f>
        <v/>
      </c>
      <c r="AX2033" s="46" t="str">
        <f>LEFT(Table1[[#This Row],[Cur]],3)</f>
        <v/>
      </c>
      <c r="AY2033" s="59"/>
      <c r="AZ2033" s="46"/>
      <c r="BA2033" s="46" t="str">
        <f>IF(Table1[[#This Row],[Cur]]&lt;&gt;"",IF(Table1[[#This Row],[Cur]]="USD","",ExchangeRate),"")</f>
        <v/>
      </c>
      <c r="BB2033" s="46" t="str">
        <f>IF(Table1[[#This Row],[Grant]]&lt;&gt;"",VLOOKUP(Table1[[#This Row],[Grant]],Grants!B:D,3),"")</f>
        <v/>
      </c>
      <c r="BC2033" s="46" t="str">
        <f>TRIM(Table1[[#This Row],[Vendor ID]])</f>
        <v/>
      </c>
      <c r="BD2033">
        <f>IF(Table1[[#This Row],[Reference Number]]=Q2032,BD2032,BD2032+1)</f>
        <v>0</v>
      </c>
    </row>
    <row r="2034" spans="1:56" ht="11.25" customHeight="1" x14ac:dyDescent="0.25">
      <c r="A2034" s="1"/>
      <c r="B2034" s="88" t="str">
        <f>IF(Table1[[#This Row],[Posting Date]]&lt;&gt;"",IF(Table1[[#This Row],[Reference Number]]=Q2033,B2033+1,1),"")</f>
        <v/>
      </c>
      <c r="C2034" s="61"/>
      <c r="D2034" s="61"/>
      <c r="E2034" s="138"/>
      <c r="F2034" s="141" t="str">
        <f>IFERROR(IF(VLOOKUP(Table1[[#This Row],[Budget Code Description]],Dimentions!$X$6:$AC$139,2,FALSE)="","",VLOOKUP(Table1[[#This Row],[Budget Code Description]],Dimentions!$X$6:$AC$139,2,FALSE)),"")</f>
        <v/>
      </c>
      <c r="G2034" s="141"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1" t="str">
        <f>IFERROR(VLOOKUP(Table1[[#This Row],[Budget Code Description]],Table6[#All],8,FALSE),"")</f>
        <v/>
      </c>
      <c r="L2034" s="63"/>
      <c r="M2034" s="65" t="str">
        <f>IFERROR(VLOOKUP(Table1[[#This Row],[Staff ID]],Table2[],2,FALSE),"")</f>
        <v/>
      </c>
      <c r="N2034" s="209" t="str">
        <f>IFERROR(IF(VLOOKUP(Table1[[#This Row],[Budget Code Description]],Dimentions!$X$6:$AC$134,4,FALSE)="","",VLOOKUP(Table1[[#This Row],[Budget Code Description]],Dimentions!$X$6:$AC$134,4,FALSE)),"")</f>
        <v/>
      </c>
      <c r="O2034" s="65" t="str">
        <f>IFERROR(VLOOKUP(Table1[[#This Row],[Vendor ID]],Table549[],2,FALSE),"")</f>
        <v/>
      </c>
      <c r="P2034" s="63"/>
      <c r="Q2034" s="141" t="str">
        <f>IF(Table1[[#This Row],[Posting Date]]&lt;&gt;"",$D$9,"")</f>
        <v/>
      </c>
      <c r="R2034" s="157" t="str">
        <f>IF(Table1[[#This Row],[Posting Date]]&lt;&gt;"",$D$10,"")</f>
        <v/>
      </c>
      <c r="S2034" s="66"/>
      <c r="T2034" s="63"/>
      <c r="U2034" s="67"/>
      <c r="V2034" s="67"/>
      <c r="W2034" s="67" t="str">
        <f t="shared" si="36"/>
        <v/>
      </c>
      <c r="X2034" s="159" t="str">
        <f>IF(E2034="","",(IF(Table1[[#This Row],[Cur]]="USD",Table1[[#This Row],[Cur_Amount Debit]],Table1[[#This Row],[Cur_Amount Debit]]/Table1[[#This Row],[Exchange Rate]])))</f>
        <v/>
      </c>
      <c r="Y2034" s="159" t="str">
        <f>IF(E2034="","",(IF(Table1[[#This Row],[Cur]]="USD",Table1[[#This Row],[Cur_Amount Credit]],Table1[[#This Row],[Cur_Amount Credit]]/ExchangeRate)))</f>
        <v/>
      </c>
      <c r="Z2034" s="201" t="str">
        <f>IF(E2034="","",(Table1[[#This Row],[Debit USD]]-Table1[[#This Row],[Credit USD]]))</f>
        <v/>
      </c>
      <c r="AA2034" s="226"/>
      <c r="AB2034" s="255"/>
      <c r="AC2034" s="1"/>
      <c r="AD2034" s="15"/>
      <c r="AE2034" s="15" t="str">
        <f>IF(AND(OR(Table1[[#This Row],[Account]]="15030",Table1[[#This Row],[Account]]="15035",Table1[[#This Row],[Account]]="20150"),Table1[[#This Row],[Vendor ID]]=""),1,"")</f>
        <v/>
      </c>
      <c r="AF2034" s="15"/>
      <c r="AG2034" s="15"/>
      <c r="AH2034" s="15"/>
      <c r="AI2034" s="46" t="str">
        <f>IF(Table1[[#This Row],[Posting Date]]&lt;&gt;"","GJ-"&amp;CountryID,"")</f>
        <v/>
      </c>
      <c r="AJ2034" s="59" t="str">
        <f>IF(Table1[[#This Row],[Posting Date]]&lt;&gt;"",Table1[[#This Row],[Posting Date]],"")</f>
        <v/>
      </c>
      <c r="AK2034" s="46"/>
      <c r="AL2034" s="46" t="str">
        <f>IF(Table1[[#This Row],[Description]]&lt;&gt;"",Table1[[#This Row],[Description]],"")</f>
        <v/>
      </c>
      <c r="AM2034" s="46" t="str">
        <f>IF(Table1[[#This Row],[Posting Date]]&lt;&gt;"",Table1[[#This Row],[Reference Number]],"")</f>
        <v/>
      </c>
      <c r="AN2034" s="46" t="str">
        <f>TRIM(Table1[[#This Row],[Line '#]])</f>
        <v/>
      </c>
      <c r="AO2034" s="46" t="str">
        <f>TRIM(Table1[[#This Row],[Account]])</f>
        <v/>
      </c>
      <c r="AP2034" s="46" t="str">
        <f>IF(Table1[[#This Row],[Posting Date]]&lt;&gt;"",$D$5,"")</f>
        <v/>
      </c>
      <c r="AQ2034" s="46" t="str">
        <f>TRIM(Table1[[#This Row],[Departments-Prgrams]])</f>
        <v/>
      </c>
      <c r="AR2034" s="46" t="str">
        <f>TRIM(Table1[[#This Row],[Grant]])</f>
        <v/>
      </c>
      <c r="AS2034" s="46" t="str">
        <f>TRIM(Table1[[#This Row],[Staff ID]])</f>
        <v/>
      </c>
      <c r="AT2034" s="46" t="str">
        <f>IF(TRIM(Table1[[#This Row],[Budget Code]])=0,"",TRIM(Table1[[#This Row],[Budget Code]]))</f>
        <v/>
      </c>
      <c r="AU2034" s="46" t="str">
        <f>IF(Table1[[#This Row],[Line Description]]&lt;&gt;"",Table1[[#This Row],[Line Description]],"")</f>
        <v/>
      </c>
      <c r="AV2034" s="46" t="str">
        <f>IF(Table1[[#This Row],[Cur_Amount Debit]]&gt;0,ROUND(Table1[[#This Row],[Cur_Amount Debit]],2),"")</f>
        <v/>
      </c>
      <c r="AW2034" s="46" t="str">
        <f>IF(Table1[[#This Row],[Cur_Amount Credit]]&gt;0,ROUND(Table1[[#This Row],[Cur_Amount Credit]],2),"")</f>
        <v/>
      </c>
      <c r="AX2034" s="46" t="str">
        <f>LEFT(Table1[[#This Row],[Cur]],3)</f>
        <v/>
      </c>
      <c r="AY2034" s="59"/>
      <c r="AZ2034" s="46"/>
      <c r="BA2034" s="46" t="str">
        <f>IF(Table1[[#This Row],[Cur]]&lt;&gt;"",IF(Table1[[#This Row],[Cur]]="USD","",ExchangeRate),"")</f>
        <v/>
      </c>
      <c r="BB2034" s="46" t="str">
        <f>IF(Table1[[#This Row],[Grant]]&lt;&gt;"",VLOOKUP(Table1[[#This Row],[Grant]],Grants!B:D,3),"")</f>
        <v/>
      </c>
      <c r="BC2034" s="46" t="str">
        <f>TRIM(Table1[[#This Row],[Vendor ID]])</f>
        <v/>
      </c>
      <c r="BD2034">
        <f>IF(Table1[[#This Row],[Reference Number]]=Q2033,BD2033,BD2033+1)</f>
        <v>0</v>
      </c>
    </row>
    <row r="2035" spans="1:56" ht="11.25" customHeight="1" x14ac:dyDescent="0.25">
      <c r="A2035" s="1"/>
      <c r="B2035" s="88" t="str">
        <f>IF(Table1[[#This Row],[Posting Date]]&lt;&gt;"",IF(Table1[[#This Row],[Reference Number]]=Q2034,B2034+1,1),"")</f>
        <v/>
      </c>
      <c r="C2035" s="61"/>
      <c r="D2035" s="61"/>
      <c r="E2035" s="138"/>
      <c r="F2035" s="141" t="str">
        <f>IFERROR(IF(VLOOKUP(Table1[[#This Row],[Budget Code Description]],Dimentions!$X$6:$AC$139,2,FALSE)="","",VLOOKUP(Table1[[#This Row],[Budget Code Description]],Dimentions!$X$6:$AC$139,2,FALSE)),"")</f>
        <v/>
      </c>
      <c r="G2035" s="141"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1" t="str">
        <f>IFERROR(VLOOKUP(Table1[[#This Row],[Budget Code Description]],Table6[#All],8,FALSE),"")</f>
        <v/>
      </c>
      <c r="L2035" s="63"/>
      <c r="M2035" s="65" t="str">
        <f>IFERROR(VLOOKUP(Table1[[#This Row],[Staff ID]],Table2[],2,FALSE),"")</f>
        <v/>
      </c>
      <c r="N2035" s="209" t="str">
        <f>IFERROR(IF(VLOOKUP(Table1[[#This Row],[Budget Code Description]],Dimentions!$X$6:$AC$134,4,FALSE)="","",VLOOKUP(Table1[[#This Row],[Budget Code Description]],Dimentions!$X$6:$AC$134,4,FALSE)),"")</f>
        <v/>
      </c>
      <c r="O2035" s="65" t="str">
        <f>IFERROR(VLOOKUP(Table1[[#This Row],[Vendor ID]],Table549[],2,FALSE),"")</f>
        <v/>
      </c>
      <c r="P2035" s="63"/>
      <c r="Q2035" s="141" t="str">
        <f>IF(Table1[[#This Row],[Posting Date]]&lt;&gt;"",$D$9,"")</f>
        <v/>
      </c>
      <c r="R2035" s="157" t="str">
        <f>IF(Table1[[#This Row],[Posting Date]]&lt;&gt;"",$D$10,"")</f>
        <v/>
      </c>
      <c r="S2035" s="66"/>
      <c r="T2035" s="63"/>
      <c r="U2035" s="67"/>
      <c r="V2035" s="67"/>
      <c r="W2035" s="67" t="str">
        <f t="shared" si="36"/>
        <v/>
      </c>
      <c r="X2035" s="159" t="str">
        <f>IF(E2035="","",(IF(Table1[[#This Row],[Cur]]="USD",Table1[[#This Row],[Cur_Amount Debit]],Table1[[#This Row],[Cur_Amount Debit]]/Table1[[#This Row],[Exchange Rate]])))</f>
        <v/>
      </c>
      <c r="Y2035" s="159" t="str">
        <f>IF(E2035="","",(IF(Table1[[#This Row],[Cur]]="USD",Table1[[#This Row],[Cur_Amount Credit]],Table1[[#This Row],[Cur_Amount Credit]]/ExchangeRate)))</f>
        <v/>
      </c>
      <c r="Z2035" s="201" t="str">
        <f>IF(E2035="","",(Table1[[#This Row],[Debit USD]]-Table1[[#This Row],[Credit USD]]))</f>
        <v/>
      </c>
      <c r="AA2035" s="226"/>
      <c r="AB2035" s="255"/>
      <c r="AC2035" s="1"/>
      <c r="AD2035" s="15"/>
      <c r="AE2035" s="15" t="str">
        <f>IF(AND(OR(Table1[[#This Row],[Account]]="15030",Table1[[#This Row],[Account]]="15035",Table1[[#This Row],[Account]]="20150"),Table1[[#This Row],[Vendor ID]]=""),1,"")</f>
        <v/>
      </c>
      <c r="AF2035" s="15"/>
      <c r="AG2035" s="15"/>
      <c r="AH2035" s="15"/>
      <c r="AI2035" s="46" t="str">
        <f>IF(Table1[[#This Row],[Posting Date]]&lt;&gt;"","GJ-"&amp;CountryID,"")</f>
        <v/>
      </c>
      <c r="AJ2035" s="59" t="str">
        <f>IF(Table1[[#This Row],[Posting Date]]&lt;&gt;"",Table1[[#This Row],[Posting Date]],"")</f>
        <v/>
      </c>
      <c r="AK2035" s="46"/>
      <c r="AL2035" s="46" t="str">
        <f>IF(Table1[[#This Row],[Description]]&lt;&gt;"",Table1[[#This Row],[Description]],"")</f>
        <v/>
      </c>
      <c r="AM2035" s="46" t="str">
        <f>IF(Table1[[#This Row],[Posting Date]]&lt;&gt;"",Table1[[#This Row],[Reference Number]],"")</f>
        <v/>
      </c>
      <c r="AN2035" s="46" t="str">
        <f>TRIM(Table1[[#This Row],[Line '#]])</f>
        <v/>
      </c>
      <c r="AO2035" s="46" t="str">
        <f>TRIM(Table1[[#This Row],[Account]])</f>
        <v/>
      </c>
      <c r="AP2035" s="46" t="str">
        <f>IF(Table1[[#This Row],[Posting Date]]&lt;&gt;"",$D$5,"")</f>
        <v/>
      </c>
      <c r="AQ2035" s="46" t="str">
        <f>TRIM(Table1[[#This Row],[Departments-Prgrams]])</f>
        <v/>
      </c>
      <c r="AR2035" s="46" t="str">
        <f>TRIM(Table1[[#This Row],[Grant]])</f>
        <v/>
      </c>
      <c r="AS2035" s="46" t="str">
        <f>TRIM(Table1[[#This Row],[Staff ID]])</f>
        <v/>
      </c>
      <c r="AT2035" s="46" t="str">
        <f>IF(TRIM(Table1[[#This Row],[Budget Code]])=0,"",TRIM(Table1[[#This Row],[Budget Code]]))</f>
        <v/>
      </c>
      <c r="AU2035" s="46" t="str">
        <f>IF(Table1[[#This Row],[Line Description]]&lt;&gt;"",Table1[[#This Row],[Line Description]],"")</f>
        <v/>
      </c>
      <c r="AV2035" s="46" t="str">
        <f>IF(Table1[[#This Row],[Cur_Amount Debit]]&gt;0,ROUND(Table1[[#This Row],[Cur_Amount Debit]],2),"")</f>
        <v/>
      </c>
      <c r="AW2035" s="46" t="str">
        <f>IF(Table1[[#This Row],[Cur_Amount Credit]]&gt;0,ROUND(Table1[[#This Row],[Cur_Amount Credit]],2),"")</f>
        <v/>
      </c>
      <c r="AX2035" s="46" t="str">
        <f>LEFT(Table1[[#This Row],[Cur]],3)</f>
        <v/>
      </c>
      <c r="AY2035" s="59"/>
      <c r="AZ2035" s="46"/>
      <c r="BA2035" s="46" t="str">
        <f>IF(Table1[[#This Row],[Cur]]&lt;&gt;"",IF(Table1[[#This Row],[Cur]]="USD","",ExchangeRate),"")</f>
        <v/>
      </c>
      <c r="BB2035" s="46" t="str">
        <f>IF(Table1[[#This Row],[Grant]]&lt;&gt;"",VLOOKUP(Table1[[#This Row],[Grant]],Grants!B:D,3),"")</f>
        <v/>
      </c>
      <c r="BC2035" s="46" t="str">
        <f>TRIM(Table1[[#This Row],[Vendor ID]])</f>
        <v/>
      </c>
      <c r="BD2035">
        <f>IF(Table1[[#This Row],[Reference Number]]=Q2034,BD2034,BD2034+1)</f>
        <v>0</v>
      </c>
    </row>
    <row r="2036" spans="1:56" ht="11.25" customHeight="1" x14ac:dyDescent="0.25">
      <c r="A2036" s="1"/>
      <c r="B2036" s="88" t="str">
        <f>IF(Table1[[#This Row],[Posting Date]]&lt;&gt;"",IF(Table1[[#This Row],[Reference Number]]=Q2035,B2035+1,1),"")</f>
        <v/>
      </c>
      <c r="C2036" s="61"/>
      <c r="D2036" s="61"/>
      <c r="E2036" s="138"/>
      <c r="F2036" s="141" t="str">
        <f>IFERROR(IF(VLOOKUP(Table1[[#This Row],[Budget Code Description]],Dimentions!$X$6:$AC$139,2,FALSE)="","",VLOOKUP(Table1[[#This Row],[Budget Code Description]],Dimentions!$X$6:$AC$139,2,FALSE)),"")</f>
        <v/>
      </c>
      <c r="G2036" s="141"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1" t="str">
        <f>IFERROR(VLOOKUP(Table1[[#This Row],[Budget Code Description]],Table6[#All],8,FALSE),"")</f>
        <v/>
      </c>
      <c r="L2036" s="63"/>
      <c r="M2036" s="65" t="str">
        <f>IFERROR(VLOOKUP(Table1[[#This Row],[Staff ID]],Table2[],2,FALSE),"")</f>
        <v/>
      </c>
      <c r="N2036" s="209" t="str">
        <f>IFERROR(IF(VLOOKUP(Table1[[#This Row],[Budget Code Description]],Dimentions!$X$6:$AC$134,4,FALSE)="","",VLOOKUP(Table1[[#This Row],[Budget Code Description]],Dimentions!$X$6:$AC$134,4,FALSE)),"")</f>
        <v/>
      </c>
      <c r="O2036" s="65" t="str">
        <f>IFERROR(VLOOKUP(Table1[[#This Row],[Vendor ID]],Table549[],2,FALSE),"")</f>
        <v/>
      </c>
      <c r="P2036" s="63"/>
      <c r="Q2036" s="141" t="str">
        <f>IF(Table1[[#This Row],[Posting Date]]&lt;&gt;"",$D$9,"")</f>
        <v/>
      </c>
      <c r="R2036" s="157" t="str">
        <f>IF(Table1[[#This Row],[Posting Date]]&lt;&gt;"",$D$10,"")</f>
        <v/>
      </c>
      <c r="S2036" s="66"/>
      <c r="T2036" s="63"/>
      <c r="U2036" s="67"/>
      <c r="V2036" s="67"/>
      <c r="W2036" s="67" t="str">
        <f t="shared" si="36"/>
        <v/>
      </c>
      <c r="X2036" s="159" t="str">
        <f>IF(E2036="","",(IF(Table1[[#This Row],[Cur]]="USD",Table1[[#This Row],[Cur_Amount Debit]],Table1[[#This Row],[Cur_Amount Debit]]/Table1[[#This Row],[Exchange Rate]])))</f>
        <v/>
      </c>
      <c r="Y2036" s="159" t="str">
        <f>IF(E2036="","",(IF(Table1[[#This Row],[Cur]]="USD",Table1[[#This Row],[Cur_Amount Credit]],Table1[[#This Row],[Cur_Amount Credit]]/ExchangeRate)))</f>
        <v/>
      </c>
      <c r="Z2036" s="201" t="str">
        <f>IF(E2036="","",(Table1[[#This Row],[Debit USD]]-Table1[[#This Row],[Credit USD]]))</f>
        <v/>
      </c>
      <c r="AA2036" s="226"/>
      <c r="AB2036" s="255"/>
      <c r="AC2036" s="1"/>
      <c r="AD2036" s="15"/>
      <c r="AE2036" s="15" t="str">
        <f>IF(AND(OR(Table1[[#This Row],[Account]]="15030",Table1[[#This Row],[Account]]="15035",Table1[[#This Row],[Account]]="20150"),Table1[[#This Row],[Vendor ID]]=""),1,"")</f>
        <v/>
      </c>
      <c r="AF2036" s="15"/>
      <c r="AG2036" s="15"/>
      <c r="AH2036" s="15"/>
      <c r="AI2036" s="46" t="str">
        <f>IF(Table1[[#This Row],[Posting Date]]&lt;&gt;"","GJ-"&amp;CountryID,"")</f>
        <v/>
      </c>
      <c r="AJ2036" s="59" t="str">
        <f>IF(Table1[[#This Row],[Posting Date]]&lt;&gt;"",Table1[[#This Row],[Posting Date]],"")</f>
        <v/>
      </c>
      <c r="AK2036" s="46"/>
      <c r="AL2036" s="46" t="str">
        <f>IF(Table1[[#This Row],[Description]]&lt;&gt;"",Table1[[#This Row],[Description]],"")</f>
        <v/>
      </c>
      <c r="AM2036" s="46" t="str">
        <f>IF(Table1[[#This Row],[Posting Date]]&lt;&gt;"",Table1[[#This Row],[Reference Number]],"")</f>
        <v/>
      </c>
      <c r="AN2036" s="46" t="str">
        <f>TRIM(Table1[[#This Row],[Line '#]])</f>
        <v/>
      </c>
      <c r="AO2036" s="46" t="str">
        <f>TRIM(Table1[[#This Row],[Account]])</f>
        <v/>
      </c>
      <c r="AP2036" s="46" t="str">
        <f>IF(Table1[[#This Row],[Posting Date]]&lt;&gt;"",$D$5,"")</f>
        <v/>
      </c>
      <c r="AQ2036" s="46" t="str">
        <f>TRIM(Table1[[#This Row],[Departments-Prgrams]])</f>
        <v/>
      </c>
      <c r="AR2036" s="46" t="str">
        <f>TRIM(Table1[[#This Row],[Grant]])</f>
        <v/>
      </c>
      <c r="AS2036" s="46" t="str">
        <f>TRIM(Table1[[#This Row],[Staff ID]])</f>
        <v/>
      </c>
      <c r="AT2036" s="46" t="str">
        <f>IF(TRIM(Table1[[#This Row],[Budget Code]])=0,"",TRIM(Table1[[#This Row],[Budget Code]]))</f>
        <v/>
      </c>
      <c r="AU2036" s="46" t="str">
        <f>IF(Table1[[#This Row],[Line Description]]&lt;&gt;"",Table1[[#This Row],[Line Description]],"")</f>
        <v/>
      </c>
      <c r="AV2036" s="46" t="str">
        <f>IF(Table1[[#This Row],[Cur_Amount Debit]]&gt;0,ROUND(Table1[[#This Row],[Cur_Amount Debit]],2),"")</f>
        <v/>
      </c>
      <c r="AW2036" s="46" t="str">
        <f>IF(Table1[[#This Row],[Cur_Amount Credit]]&gt;0,ROUND(Table1[[#This Row],[Cur_Amount Credit]],2),"")</f>
        <v/>
      </c>
      <c r="AX2036" s="46" t="str">
        <f>LEFT(Table1[[#This Row],[Cur]],3)</f>
        <v/>
      </c>
      <c r="AY2036" s="59"/>
      <c r="AZ2036" s="46"/>
      <c r="BA2036" s="46" t="str">
        <f>IF(Table1[[#This Row],[Cur]]&lt;&gt;"",IF(Table1[[#This Row],[Cur]]="USD","",ExchangeRate),"")</f>
        <v/>
      </c>
      <c r="BB2036" s="46" t="str">
        <f>IF(Table1[[#This Row],[Grant]]&lt;&gt;"",VLOOKUP(Table1[[#This Row],[Grant]],Grants!B:D,3),"")</f>
        <v/>
      </c>
      <c r="BC2036" s="46" t="str">
        <f>TRIM(Table1[[#This Row],[Vendor ID]])</f>
        <v/>
      </c>
      <c r="BD2036">
        <f>IF(Table1[[#This Row],[Reference Number]]=Q2035,BD2035,BD2035+1)</f>
        <v>0</v>
      </c>
    </row>
    <row r="2037" spans="1:56" ht="11.25" customHeight="1" x14ac:dyDescent="0.25">
      <c r="A2037" s="1"/>
      <c r="B2037" s="88" t="str">
        <f>IF(Table1[[#This Row],[Posting Date]]&lt;&gt;"",IF(Table1[[#This Row],[Reference Number]]=Q2036,B2036+1,1),"")</f>
        <v/>
      </c>
      <c r="C2037" s="61"/>
      <c r="D2037" s="61"/>
      <c r="E2037" s="138"/>
      <c r="F2037" s="141" t="str">
        <f>IFERROR(IF(VLOOKUP(Table1[[#This Row],[Budget Code Description]],Dimentions!$X$6:$AC$139,2,FALSE)="","",VLOOKUP(Table1[[#This Row],[Budget Code Description]],Dimentions!$X$6:$AC$139,2,FALSE)),"")</f>
        <v/>
      </c>
      <c r="G2037" s="141"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1" t="str">
        <f>IFERROR(VLOOKUP(Table1[[#This Row],[Budget Code Description]],Table6[#All],8,FALSE),"")</f>
        <v/>
      </c>
      <c r="L2037" s="63"/>
      <c r="M2037" s="65" t="str">
        <f>IFERROR(VLOOKUP(Table1[[#This Row],[Staff ID]],Table2[],2,FALSE),"")</f>
        <v/>
      </c>
      <c r="N2037" s="209" t="str">
        <f>IFERROR(IF(VLOOKUP(Table1[[#This Row],[Budget Code Description]],Dimentions!$X$6:$AC$134,4,FALSE)="","",VLOOKUP(Table1[[#This Row],[Budget Code Description]],Dimentions!$X$6:$AC$134,4,FALSE)),"")</f>
        <v/>
      </c>
      <c r="O2037" s="65" t="str">
        <f>IFERROR(VLOOKUP(Table1[[#This Row],[Vendor ID]],Table549[],2,FALSE),"")</f>
        <v/>
      </c>
      <c r="P2037" s="63"/>
      <c r="Q2037" s="141" t="str">
        <f>IF(Table1[[#This Row],[Posting Date]]&lt;&gt;"",$D$9,"")</f>
        <v/>
      </c>
      <c r="R2037" s="157" t="str">
        <f>IF(Table1[[#This Row],[Posting Date]]&lt;&gt;"",$D$10,"")</f>
        <v/>
      </c>
      <c r="S2037" s="66"/>
      <c r="T2037" s="63"/>
      <c r="U2037" s="67"/>
      <c r="V2037" s="67"/>
      <c r="W2037" s="67" t="str">
        <f t="shared" si="36"/>
        <v/>
      </c>
      <c r="X2037" s="159" t="str">
        <f>IF(E2037="","",(IF(Table1[[#This Row],[Cur]]="USD",Table1[[#This Row],[Cur_Amount Debit]],Table1[[#This Row],[Cur_Amount Debit]]/Table1[[#This Row],[Exchange Rate]])))</f>
        <v/>
      </c>
      <c r="Y2037" s="159" t="str">
        <f>IF(E2037="","",(IF(Table1[[#This Row],[Cur]]="USD",Table1[[#This Row],[Cur_Amount Credit]],Table1[[#This Row],[Cur_Amount Credit]]/ExchangeRate)))</f>
        <v/>
      </c>
      <c r="Z2037" s="201" t="str">
        <f>IF(E2037="","",(Table1[[#This Row],[Debit USD]]-Table1[[#This Row],[Credit USD]]))</f>
        <v/>
      </c>
      <c r="AA2037" s="226"/>
      <c r="AB2037" s="255"/>
      <c r="AC2037" s="1"/>
      <c r="AD2037" s="15"/>
      <c r="AE2037" s="15" t="str">
        <f>IF(AND(OR(Table1[[#This Row],[Account]]="15030",Table1[[#This Row],[Account]]="15035",Table1[[#This Row],[Account]]="20150"),Table1[[#This Row],[Vendor ID]]=""),1,"")</f>
        <v/>
      </c>
      <c r="AF2037" s="15"/>
      <c r="AG2037" s="15"/>
      <c r="AH2037" s="15"/>
      <c r="AI2037" s="46" t="str">
        <f>IF(Table1[[#This Row],[Posting Date]]&lt;&gt;"","GJ-"&amp;CountryID,"")</f>
        <v/>
      </c>
      <c r="AJ2037" s="59" t="str">
        <f>IF(Table1[[#This Row],[Posting Date]]&lt;&gt;"",Table1[[#This Row],[Posting Date]],"")</f>
        <v/>
      </c>
      <c r="AK2037" s="46"/>
      <c r="AL2037" s="46" t="str">
        <f>IF(Table1[[#This Row],[Description]]&lt;&gt;"",Table1[[#This Row],[Description]],"")</f>
        <v/>
      </c>
      <c r="AM2037" s="46" t="str">
        <f>IF(Table1[[#This Row],[Posting Date]]&lt;&gt;"",Table1[[#This Row],[Reference Number]],"")</f>
        <v/>
      </c>
      <c r="AN2037" s="46" t="str">
        <f>TRIM(Table1[[#This Row],[Line '#]])</f>
        <v/>
      </c>
      <c r="AO2037" s="46" t="str">
        <f>TRIM(Table1[[#This Row],[Account]])</f>
        <v/>
      </c>
      <c r="AP2037" s="46" t="str">
        <f>IF(Table1[[#This Row],[Posting Date]]&lt;&gt;"",$D$5,"")</f>
        <v/>
      </c>
      <c r="AQ2037" s="46" t="str">
        <f>TRIM(Table1[[#This Row],[Departments-Prgrams]])</f>
        <v/>
      </c>
      <c r="AR2037" s="46" t="str">
        <f>TRIM(Table1[[#This Row],[Grant]])</f>
        <v/>
      </c>
      <c r="AS2037" s="46" t="str">
        <f>TRIM(Table1[[#This Row],[Staff ID]])</f>
        <v/>
      </c>
      <c r="AT2037" s="46" t="str">
        <f>IF(TRIM(Table1[[#This Row],[Budget Code]])=0,"",TRIM(Table1[[#This Row],[Budget Code]]))</f>
        <v/>
      </c>
      <c r="AU2037" s="46" t="str">
        <f>IF(Table1[[#This Row],[Line Description]]&lt;&gt;"",Table1[[#This Row],[Line Description]],"")</f>
        <v/>
      </c>
      <c r="AV2037" s="46" t="str">
        <f>IF(Table1[[#This Row],[Cur_Amount Debit]]&gt;0,ROUND(Table1[[#This Row],[Cur_Amount Debit]],2),"")</f>
        <v/>
      </c>
      <c r="AW2037" s="46" t="str">
        <f>IF(Table1[[#This Row],[Cur_Amount Credit]]&gt;0,ROUND(Table1[[#This Row],[Cur_Amount Credit]],2),"")</f>
        <v/>
      </c>
      <c r="AX2037" s="46" t="str">
        <f>LEFT(Table1[[#This Row],[Cur]],3)</f>
        <v/>
      </c>
      <c r="AY2037" s="59"/>
      <c r="AZ2037" s="46"/>
      <c r="BA2037" s="46" t="str">
        <f>IF(Table1[[#This Row],[Cur]]&lt;&gt;"",IF(Table1[[#This Row],[Cur]]="USD","",ExchangeRate),"")</f>
        <v/>
      </c>
      <c r="BB2037" s="46" t="str">
        <f>IF(Table1[[#This Row],[Grant]]&lt;&gt;"",VLOOKUP(Table1[[#This Row],[Grant]],Grants!B:D,3),"")</f>
        <v/>
      </c>
      <c r="BC2037" s="46" t="str">
        <f>TRIM(Table1[[#This Row],[Vendor ID]])</f>
        <v/>
      </c>
      <c r="BD2037">
        <f>IF(Table1[[#This Row],[Reference Number]]=Q2036,BD2036,BD2036+1)</f>
        <v>0</v>
      </c>
    </row>
    <row r="2038" spans="1:56" ht="11.25" customHeight="1" x14ac:dyDescent="0.25">
      <c r="A2038" s="1"/>
      <c r="B2038" s="88" t="str">
        <f>IF(Table1[[#This Row],[Posting Date]]&lt;&gt;"",IF(Table1[[#This Row],[Reference Number]]=Q2037,B2037+1,1),"")</f>
        <v/>
      </c>
      <c r="C2038" s="61"/>
      <c r="D2038" s="61"/>
      <c r="E2038" s="138"/>
      <c r="F2038" s="141" t="str">
        <f>IFERROR(IF(VLOOKUP(Table1[[#This Row],[Budget Code Description]],Dimentions!$X$6:$AC$139,2,FALSE)="","",VLOOKUP(Table1[[#This Row],[Budget Code Description]],Dimentions!$X$6:$AC$139,2,FALSE)),"")</f>
        <v/>
      </c>
      <c r="G2038" s="141"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1" t="str">
        <f>IFERROR(VLOOKUP(Table1[[#This Row],[Budget Code Description]],Table6[#All],8,FALSE),"")</f>
        <v/>
      </c>
      <c r="L2038" s="63"/>
      <c r="M2038" s="65" t="str">
        <f>IFERROR(VLOOKUP(Table1[[#This Row],[Staff ID]],Table2[],2,FALSE),"")</f>
        <v/>
      </c>
      <c r="N2038" s="209" t="str">
        <f>IFERROR(IF(VLOOKUP(Table1[[#This Row],[Budget Code Description]],Dimentions!$X$6:$AC$134,4,FALSE)="","",VLOOKUP(Table1[[#This Row],[Budget Code Description]],Dimentions!$X$6:$AC$134,4,FALSE)),"")</f>
        <v/>
      </c>
      <c r="O2038" s="65" t="str">
        <f>IFERROR(VLOOKUP(Table1[[#This Row],[Vendor ID]],Table549[],2,FALSE),"")</f>
        <v/>
      </c>
      <c r="P2038" s="63"/>
      <c r="Q2038" s="141" t="str">
        <f>IF(Table1[[#This Row],[Posting Date]]&lt;&gt;"",$D$9,"")</f>
        <v/>
      </c>
      <c r="R2038" s="157" t="str">
        <f>IF(Table1[[#This Row],[Posting Date]]&lt;&gt;"",$D$10,"")</f>
        <v/>
      </c>
      <c r="S2038" s="66"/>
      <c r="T2038" s="63"/>
      <c r="U2038" s="67"/>
      <c r="V2038" s="67"/>
      <c r="W2038" s="67" t="str">
        <f t="shared" si="36"/>
        <v/>
      </c>
      <c r="X2038" s="159" t="str">
        <f>IF(E2038="","",(IF(Table1[[#This Row],[Cur]]="USD",Table1[[#This Row],[Cur_Amount Debit]],Table1[[#This Row],[Cur_Amount Debit]]/Table1[[#This Row],[Exchange Rate]])))</f>
        <v/>
      </c>
      <c r="Y2038" s="159" t="str">
        <f>IF(E2038="","",(IF(Table1[[#This Row],[Cur]]="USD",Table1[[#This Row],[Cur_Amount Credit]],Table1[[#This Row],[Cur_Amount Credit]]/ExchangeRate)))</f>
        <v/>
      </c>
      <c r="Z2038" s="201" t="str">
        <f>IF(E2038="","",(Table1[[#This Row],[Debit USD]]-Table1[[#This Row],[Credit USD]]))</f>
        <v/>
      </c>
      <c r="AA2038" s="226"/>
      <c r="AB2038" s="255"/>
      <c r="AC2038" s="1"/>
      <c r="AD2038" s="15"/>
      <c r="AE2038" s="15" t="str">
        <f>IF(AND(OR(Table1[[#This Row],[Account]]="15030",Table1[[#This Row],[Account]]="15035",Table1[[#This Row],[Account]]="20150"),Table1[[#This Row],[Vendor ID]]=""),1,"")</f>
        <v/>
      </c>
      <c r="AF2038" s="15"/>
      <c r="AG2038" s="15"/>
      <c r="AH2038" s="15"/>
      <c r="AI2038" s="46" t="str">
        <f>IF(Table1[[#This Row],[Posting Date]]&lt;&gt;"","GJ-"&amp;CountryID,"")</f>
        <v/>
      </c>
      <c r="AJ2038" s="59" t="str">
        <f>IF(Table1[[#This Row],[Posting Date]]&lt;&gt;"",Table1[[#This Row],[Posting Date]],"")</f>
        <v/>
      </c>
      <c r="AK2038" s="46"/>
      <c r="AL2038" s="46" t="str">
        <f>IF(Table1[[#This Row],[Description]]&lt;&gt;"",Table1[[#This Row],[Description]],"")</f>
        <v/>
      </c>
      <c r="AM2038" s="46" t="str">
        <f>IF(Table1[[#This Row],[Posting Date]]&lt;&gt;"",Table1[[#This Row],[Reference Number]],"")</f>
        <v/>
      </c>
      <c r="AN2038" s="46" t="str">
        <f>TRIM(Table1[[#This Row],[Line '#]])</f>
        <v/>
      </c>
      <c r="AO2038" s="46" t="str">
        <f>TRIM(Table1[[#This Row],[Account]])</f>
        <v/>
      </c>
      <c r="AP2038" s="46" t="str">
        <f>IF(Table1[[#This Row],[Posting Date]]&lt;&gt;"",$D$5,"")</f>
        <v/>
      </c>
      <c r="AQ2038" s="46" t="str">
        <f>TRIM(Table1[[#This Row],[Departments-Prgrams]])</f>
        <v/>
      </c>
      <c r="AR2038" s="46" t="str">
        <f>TRIM(Table1[[#This Row],[Grant]])</f>
        <v/>
      </c>
      <c r="AS2038" s="46" t="str">
        <f>TRIM(Table1[[#This Row],[Staff ID]])</f>
        <v/>
      </c>
      <c r="AT2038" s="46" t="str">
        <f>IF(TRIM(Table1[[#This Row],[Budget Code]])=0,"",TRIM(Table1[[#This Row],[Budget Code]]))</f>
        <v/>
      </c>
      <c r="AU2038" s="46" t="str">
        <f>IF(Table1[[#This Row],[Line Description]]&lt;&gt;"",Table1[[#This Row],[Line Description]],"")</f>
        <v/>
      </c>
      <c r="AV2038" s="46" t="str">
        <f>IF(Table1[[#This Row],[Cur_Amount Debit]]&gt;0,ROUND(Table1[[#This Row],[Cur_Amount Debit]],2),"")</f>
        <v/>
      </c>
      <c r="AW2038" s="46" t="str">
        <f>IF(Table1[[#This Row],[Cur_Amount Credit]]&gt;0,ROUND(Table1[[#This Row],[Cur_Amount Credit]],2),"")</f>
        <v/>
      </c>
      <c r="AX2038" s="46" t="str">
        <f>LEFT(Table1[[#This Row],[Cur]],3)</f>
        <v/>
      </c>
      <c r="AY2038" s="59"/>
      <c r="AZ2038" s="46"/>
      <c r="BA2038" s="46" t="str">
        <f>IF(Table1[[#This Row],[Cur]]&lt;&gt;"",IF(Table1[[#This Row],[Cur]]="USD","",ExchangeRate),"")</f>
        <v/>
      </c>
      <c r="BB2038" s="46" t="str">
        <f>IF(Table1[[#This Row],[Grant]]&lt;&gt;"",VLOOKUP(Table1[[#This Row],[Grant]],Grants!B:D,3),"")</f>
        <v/>
      </c>
      <c r="BC2038" s="46" t="str">
        <f>TRIM(Table1[[#This Row],[Vendor ID]])</f>
        <v/>
      </c>
      <c r="BD2038">
        <f>IF(Table1[[#This Row],[Reference Number]]=Q2037,BD2037,BD2037+1)</f>
        <v>0</v>
      </c>
    </row>
    <row r="2039" spans="1:56" ht="11.25" customHeight="1" x14ac:dyDescent="0.25">
      <c r="A2039" s="1"/>
      <c r="B2039" s="88" t="str">
        <f>IF(Table1[[#This Row],[Posting Date]]&lt;&gt;"",IF(Table1[[#This Row],[Reference Number]]=Q2038,B2038+1,1),"")</f>
        <v/>
      </c>
      <c r="C2039" s="61"/>
      <c r="D2039" s="61"/>
      <c r="E2039" s="138"/>
      <c r="F2039" s="141" t="str">
        <f>IFERROR(IF(VLOOKUP(Table1[[#This Row],[Budget Code Description]],Dimentions!$X$6:$AC$139,2,FALSE)="","",VLOOKUP(Table1[[#This Row],[Budget Code Description]],Dimentions!$X$6:$AC$139,2,FALSE)),"")</f>
        <v/>
      </c>
      <c r="G2039" s="141"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1" t="str">
        <f>IFERROR(VLOOKUP(Table1[[#This Row],[Budget Code Description]],Table6[#All],8,FALSE),"")</f>
        <v/>
      </c>
      <c r="L2039" s="63"/>
      <c r="M2039" s="65" t="str">
        <f>IFERROR(VLOOKUP(Table1[[#This Row],[Staff ID]],Table2[],2,FALSE),"")</f>
        <v/>
      </c>
      <c r="N2039" s="209" t="str">
        <f>IFERROR(IF(VLOOKUP(Table1[[#This Row],[Budget Code Description]],Dimentions!$X$6:$AC$134,4,FALSE)="","",VLOOKUP(Table1[[#This Row],[Budget Code Description]],Dimentions!$X$6:$AC$134,4,FALSE)),"")</f>
        <v/>
      </c>
      <c r="O2039" s="65" t="str">
        <f>IFERROR(VLOOKUP(Table1[[#This Row],[Vendor ID]],Table549[],2,FALSE),"")</f>
        <v/>
      </c>
      <c r="P2039" s="63"/>
      <c r="Q2039" s="141" t="str">
        <f>IF(Table1[[#This Row],[Posting Date]]&lt;&gt;"",$D$9,"")</f>
        <v/>
      </c>
      <c r="R2039" s="157" t="str">
        <f>IF(Table1[[#This Row],[Posting Date]]&lt;&gt;"",$D$10,"")</f>
        <v/>
      </c>
      <c r="S2039" s="66"/>
      <c r="T2039" s="63"/>
      <c r="U2039" s="67"/>
      <c r="V2039" s="67"/>
      <c r="W2039" s="67" t="str">
        <f t="shared" si="36"/>
        <v/>
      </c>
      <c r="X2039" s="159" t="str">
        <f>IF(E2039="","",(IF(Table1[[#This Row],[Cur]]="USD",Table1[[#This Row],[Cur_Amount Debit]],Table1[[#This Row],[Cur_Amount Debit]]/Table1[[#This Row],[Exchange Rate]])))</f>
        <v/>
      </c>
      <c r="Y2039" s="159" t="str">
        <f>IF(E2039="","",(IF(Table1[[#This Row],[Cur]]="USD",Table1[[#This Row],[Cur_Amount Credit]],Table1[[#This Row],[Cur_Amount Credit]]/ExchangeRate)))</f>
        <v/>
      </c>
      <c r="Z2039" s="201" t="str">
        <f>IF(E2039="","",(Table1[[#This Row],[Debit USD]]-Table1[[#This Row],[Credit USD]]))</f>
        <v/>
      </c>
      <c r="AA2039" s="226"/>
      <c r="AB2039" s="255"/>
      <c r="AC2039" s="1"/>
      <c r="AD2039" s="15"/>
      <c r="AE2039" s="15" t="str">
        <f>IF(AND(OR(Table1[[#This Row],[Account]]="15030",Table1[[#This Row],[Account]]="15035",Table1[[#This Row],[Account]]="20150"),Table1[[#This Row],[Vendor ID]]=""),1,"")</f>
        <v/>
      </c>
      <c r="AF2039" s="15"/>
      <c r="AG2039" s="15"/>
      <c r="AH2039" s="15"/>
      <c r="AI2039" s="46" t="str">
        <f>IF(Table1[[#This Row],[Posting Date]]&lt;&gt;"","GJ-"&amp;CountryID,"")</f>
        <v/>
      </c>
      <c r="AJ2039" s="59" t="str">
        <f>IF(Table1[[#This Row],[Posting Date]]&lt;&gt;"",Table1[[#This Row],[Posting Date]],"")</f>
        <v/>
      </c>
      <c r="AK2039" s="46"/>
      <c r="AL2039" s="46" t="str">
        <f>IF(Table1[[#This Row],[Description]]&lt;&gt;"",Table1[[#This Row],[Description]],"")</f>
        <v/>
      </c>
      <c r="AM2039" s="46" t="str">
        <f>IF(Table1[[#This Row],[Posting Date]]&lt;&gt;"",Table1[[#This Row],[Reference Number]],"")</f>
        <v/>
      </c>
      <c r="AN2039" s="46" t="str">
        <f>TRIM(Table1[[#This Row],[Line '#]])</f>
        <v/>
      </c>
      <c r="AO2039" s="46" t="str">
        <f>TRIM(Table1[[#This Row],[Account]])</f>
        <v/>
      </c>
      <c r="AP2039" s="46" t="str">
        <f>IF(Table1[[#This Row],[Posting Date]]&lt;&gt;"",$D$5,"")</f>
        <v/>
      </c>
      <c r="AQ2039" s="46" t="str">
        <f>TRIM(Table1[[#This Row],[Departments-Prgrams]])</f>
        <v/>
      </c>
      <c r="AR2039" s="46" t="str">
        <f>TRIM(Table1[[#This Row],[Grant]])</f>
        <v/>
      </c>
      <c r="AS2039" s="46" t="str">
        <f>TRIM(Table1[[#This Row],[Staff ID]])</f>
        <v/>
      </c>
      <c r="AT2039" s="46" t="str">
        <f>IF(TRIM(Table1[[#This Row],[Budget Code]])=0,"",TRIM(Table1[[#This Row],[Budget Code]]))</f>
        <v/>
      </c>
      <c r="AU2039" s="46" t="str">
        <f>IF(Table1[[#This Row],[Line Description]]&lt;&gt;"",Table1[[#This Row],[Line Description]],"")</f>
        <v/>
      </c>
      <c r="AV2039" s="46" t="str">
        <f>IF(Table1[[#This Row],[Cur_Amount Debit]]&gt;0,ROUND(Table1[[#This Row],[Cur_Amount Debit]],2),"")</f>
        <v/>
      </c>
      <c r="AW2039" s="46" t="str">
        <f>IF(Table1[[#This Row],[Cur_Amount Credit]]&gt;0,ROUND(Table1[[#This Row],[Cur_Amount Credit]],2),"")</f>
        <v/>
      </c>
      <c r="AX2039" s="46" t="str">
        <f>LEFT(Table1[[#This Row],[Cur]],3)</f>
        <v/>
      </c>
      <c r="AY2039" s="59"/>
      <c r="AZ2039" s="46"/>
      <c r="BA2039" s="46" t="str">
        <f>IF(Table1[[#This Row],[Cur]]&lt;&gt;"",IF(Table1[[#This Row],[Cur]]="USD","",ExchangeRate),"")</f>
        <v/>
      </c>
      <c r="BB2039" s="46" t="str">
        <f>IF(Table1[[#This Row],[Grant]]&lt;&gt;"",VLOOKUP(Table1[[#This Row],[Grant]],Grants!B:D,3),"")</f>
        <v/>
      </c>
      <c r="BC2039" s="46" t="str">
        <f>TRIM(Table1[[#This Row],[Vendor ID]])</f>
        <v/>
      </c>
      <c r="BD2039">
        <f>IF(Table1[[#This Row],[Reference Number]]=Q2038,BD2038,BD2038+1)</f>
        <v>0</v>
      </c>
    </row>
    <row r="2040" spans="1:56" ht="11.25" customHeight="1" x14ac:dyDescent="0.25">
      <c r="A2040" s="1"/>
      <c r="B2040" s="88" t="str">
        <f>IF(Table1[[#This Row],[Posting Date]]&lt;&gt;"",IF(Table1[[#This Row],[Reference Number]]=Q2039,B2039+1,1),"")</f>
        <v/>
      </c>
      <c r="C2040" s="61"/>
      <c r="D2040" s="61"/>
      <c r="E2040" s="138"/>
      <c r="F2040" s="141" t="str">
        <f>IFERROR(IF(VLOOKUP(Table1[[#This Row],[Budget Code Description]],Dimentions!$X$6:$AC$139,2,FALSE)="","",VLOOKUP(Table1[[#This Row],[Budget Code Description]],Dimentions!$X$6:$AC$139,2,FALSE)),"")</f>
        <v/>
      </c>
      <c r="G2040" s="141"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1" t="str">
        <f>IFERROR(VLOOKUP(Table1[[#This Row],[Budget Code Description]],Table6[#All],8,FALSE),"")</f>
        <v/>
      </c>
      <c r="L2040" s="63"/>
      <c r="M2040" s="65" t="str">
        <f>IFERROR(VLOOKUP(Table1[[#This Row],[Staff ID]],Table2[],2,FALSE),"")</f>
        <v/>
      </c>
      <c r="N2040" s="209" t="str">
        <f>IFERROR(IF(VLOOKUP(Table1[[#This Row],[Budget Code Description]],Dimentions!$X$6:$AC$134,4,FALSE)="","",VLOOKUP(Table1[[#This Row],[Budget Code Description]],Dimentions!$X$6:$AC$134,4,FALSE)),"")</f>
        <v/>
      </c>
      <c r="O2040" s="65" t="str">
        <f>IFERROR(VLOOKUP(Table1[[#This Row],[Vendor ID]],Table549[],2,FALSE),"")</f>
        <v/>
      </c>
      <c r="P2040" s="63"/>
      <c r="Q2040" s="141" t="str">
        <f>IF(Table1[[#This Row],[Posting Date]]&lt;&gt;"",$D$9,"")</f>
        <v/>
      </c>
      <c r="R2040" s="157" t="str">
        <f>IF(Table1[[#This Row],[Posting Date]]&lt;&gt;"",$D$10,"")</f>
        <v/>
      </c>
      <c r="S2040" s="66"/>
      <c r="T2040" s="63"/>
      <c r="U2040" s="67"/>
      <c r="V2040" s="67"/>
      <c r="W2040" s="67" t="str">
        <f t="shared" si="36"/>
        <v/>
      </c>
      <c r="X2040" s="159" t="str">
        <f>IF(E2040="","",(IF(Table1[[#This Row],[Cur]]="USD",Table1[[#This Row],[Cur_Amount Debit]],Table1[[#This Row],[Cur_Amount Debit]]/Table1[[#This Row],[Exchange Rate]])))</f>
        <v/>
      </c>
      <c r="Y2040" s="159" t="str">
        <f>IF(E2040="","",(IF(Table1[[#This Row],[Cur]]="USD",Table1[[#This Row],[Cur_Amount Credit]],Table1[[#This Row],[Cur_Amount Credit]]/ExchangeRate)))</f>
        <v/>
      </c>
      <c r="Z2040" s="201" t="str">
        <f>IF(E2040="","",(Table1[[#This Row],[Debit USD]]-Table1[[#This Row],[Credit USD]]))</f>
        <v/>
      </c>
      <c r="AA2040" s="226"/>
      <c r="AB2040" s="255"/>
      <c r="AC2040" s="1"/>
      <c r="AD2040" s="15"/>
      <c r="AE2040" s="15" t="str">
        <f>IF(AND(OR(Table1[[#This Row],[Account]]="15030",Table1[[#This Row],[Account]]="15035",Table1[[#This Row],[Account]]="20150"),Table1[[#This Row],[Vendor ID]]=""),1,"")</f>
        <v/>
      </c>
      <c r="AF2040" s="15"/>
      <c r="AG2040" s="15"/>
      <c r="AH2040" s="15"/>
      <c r="AI2040" s="46" t="str">
        <f>IF(Table1[[#This Row],[Posting Date]]&lt;&gt;"","GJ-"&amp;CountryID,"")</f>
        <v/>
      </c>
      <c r="AJ2040" s="59" t="str">
        <f>IF(Table1[[#This Row],[Posting Date]]&lt;&gt;"",Table1[[#This Row],[Posting Date]],"")</f>
        <v/>
      </c>
      <c r="AK2040" s="46"/>
      <c r="AL2040" s="46" t="str">
        <f>IF(Table1[[#This Row],[Description]]&lt;&gt;"",Table1[[#This Row],[Description]],"")</f>
        <v/>
      </c>
      <c r="AM2040" s="46" t="str">
        <f>IF(Table1[[#This Row],[Posting Date]]&lt;&gt;"",Table1[[#This Row],[Reference Number]],"")</f>
        <v/>
      </c>
      <c r="AN2040" s="46" t="str">
        <f>TRIM(Table1[[#This Row],[Line '#]])</f>
        <v/>
      </c>
      <c r="AO2040" s="46" t="str">
        <f>TRIM(Table1[[#This Row],[Account]])</f>
        <v/>
      </c>
      <c r="AP2040" s="46" t="str">
        <f>IF(Table1[[#This Row],[Posting Date]]&lt;&gt;"",$D$5,"")</f>
        <v/>
      </c>
      <c r="AQ2040" s="46" t="str">
        <f>TRIM(Table1[[#This Row],[Departments-Prgrams]])</f>
        <v/>
      </c>
      <c r="AR2040" s="46" t="str">
        <f>TRIM(Table1[[#This Row],[Grant]])</f>
        <v/>
      </c>
      <c r="AS2040" s="46" t="str">
        <f>TRIM(Table1[[#This Row],[Staff ID]])</f>
        <v/>
      </c>
      <c r="AT2040" s="46" t="str">
        <f>IF(TRIM(Table1[[#This Row],[Budget Code]])=0,"",TRIM(Table1[[#This Row],[Budget Code]]))</f>
        <v/>
      </c>
      <c r="AU2040" s="46" t="str">
        <f>IF(Table1[[#This Row],[Line Description]]&lt;&gt;"",Table1[[#This Row],[Line Description]],"")</f>
        <v/>
      </c>
      <c r="AV2040" s="46" t="str">
        <f>IF(Table1[[#This Row],[Cur_Amount Debit]]&gt;0,ROUND(Table1[[#This Row],[Cur_Amount Debit]],2),"")</f>
        <v/>
      </c>
      <c r="AW2040" s="46" t="str">
        <f>IF(Table1[[#This Row],[Cur_Amount Credit]]&gt;0,ROUND(Table1[[#This Row],[Cur_Amount Credit]],2),"")</f>
        <v/>
      </c>
      <c r="AX2040" s="46" t="str">
        <f>LEFT(Table1[[#This Row],[Cur]],3)</f>
        <v/>
      </c>
      <c r="AY2040" s="59"/>
      <c r="AZ2040" s="46"/>
      <c r="BA2040" s="46" t="str">
        <f>IF(Table1[[#This Row],[Cur]]&lt;&gt;"",IF(Table1[[#This Row],[Cur]]="USD","",ExchangeRate),"")</f>
        <v/>
      </c>
      <c r="BB2040" s="46" t="str">
        <f>IF(Table1[[#This Row],[Grant]]&lt;&gt;"",VLOOKUP(Table1[[#This Row],[Grant]],Grants!B:D,3),"")</f>
        <v/>
      </c>
      <c r="BC2040" s="46" t="str">
        <f>TRIM(Table1[[#This Row],[Vendor ID]])</f>
        <v/>
      </c>
      <c r="BD2040">
        <f>IF(Table1[[#This Row],[Reference Number]]=Q2039,BD2039,BD2039+1)</f>
        <v>0</v>
      </c>
    </row>
    <row r="2041" spans="1:56" ht="11.25" customHeight="1" x14ac:dyDescent="0.25">
      <c r="A2041" s="1"/>
      <c r="B2041" s="88" t="str">
        <f>IF(Table1[[#This Row],[Posting Date]]&lt;&gt;"",IF(Table1[[#This Row],[Reference Number]]=Q2040,B2040+1,1),"")</f>
        <v/>
      </c>
      <c r="C2041" s="61"/>
      <c r="D2041" s="61"/>
      <c r="E2041" s="138"/>
      <c r="F2041" s="141" t="str">
        <f>IFERROR(IF(VLOOKUP(Table1[[#This Row],[Budget Code Description]],Dimentions!$X$6:$AC$139,2,FALSE)="","",VLOOKUP(Table1[[#This Row],[Budget Code Description]],Dimentions!$X$6:$AC$139,2,FALSE)),"")</f>
        <v/>
      </c>
      <c r="G2041" s="141"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1" t="str">
        <f>IFERROR(VLOOKUP(Table1[[#This Row],[Budget Code Description]],Table6[#All],8,FALSE),"")</f>
        <v/>
      </c>
      <c r="L2041" s="63"/>
      <c r="M2041" s="65" t="str">
        <f>IFERROR(VLOOKUP(Table1[[#This Row],[Staff ID]],Table2[],2,FALSE),"")</f>
        <v/>
      </c>
      <c r="N2041" s="209" t="str">
        <f>IFERROR(IF(VLOOKUP(Table1[[#This Row],[Budget Code Description]],Dimentions!$X$6:$AC$134,4,FALSE)="","",VLOOKUP(Table1[[#This Row],[Budget Code Description]],Dimentions!$X$6:$AC$134,4,FALSE)),"")</f>
        <v/>
      </c>
      <c r="O2041" s="65" t="str">
        <f>IFERROR(VLOOKUP(Table1[[#This Row],[Vendor ID]],Table549[],2,FALSE),"")</f>
        <v/>
      </c>
      <c r="P2041" s="63"/>
      <c r="Q2041" s="141" t="str">
        <f>IF(Table1[[#This Row],[Posting Date]]&lt;&gt;"",$D$9,"")</f>
        <v/>
      </c>
      <c r="R2041" s="157" t="str">
        <f>IF(Table1[[#This Row],[Posting Date]]&lt;&gt;"",$D$10,"")</f>
        <v/>
      </c>
      <c r="S2041" s="66"/>
      <c r="T2041" s="63"/>
      <c r="U2041" s="67"/>
      <c r="V2041" s="67"/>
      <c r="W2041" s="67" t="str">
        <f t="shared" si="36"/>
        <v/>
      </c>
      <c r="X2041" s="159" t="str">
        <f>IF(E2041="","",(IF(Table1[[#This Row],[Cur]]="USD",Table1[[#This Row],[Cur_Amount Debit]],Table1[[#This Row],[Cur_Amount Debit]]/Table1[[#This Row],[Exchange Rate]])))</f>
        <v/>
      </c>
      <c r="Y2041" s="159" t="str">
        <f>IF(E2041="","",(IF(Table1[[#This Row],[Cur]]="USD",Table1[[#This Row],[Cur_Amount Credit]],Table1[[#This Row],[Cur_Amount Credit]]/ExchangeRate)))</f>
        <v/>
      </c>
      <c r="Z2041" s="201" t="str">
        <f>IF(E2041="","",(Table1[[#This Row],[Debit USD]]-Table1[[#This Row],[Credit USD]]))</f>
        <v/>
      </c>
      <c r="AA2041" s="226"/>
      <c r="AB2041" s="255"/>
      <c r="AC2041" s="1"/>
      <c r="AD2041" s="15"/>
      <c r="AE2041" s="15" t="str">
        <f>IF(AND(OR(Table1[[#This Row],[Account]]="15030",Table1[[#This Row],[Account]]="15035",Table1[[#This Row],[Account]]="20150"),Table1[[#This Row],[Vendor ID]]=""),1,"")</f>
        <v/>
      </c>
      <c r="AF2041" s="15"/>
      <c r="AG2041" s="15"/>
      <c r="AH2041" s="15"/>
      <c r="AI2041" s="46" t="str">
        <f>IF(Table1[[#This Row],[Posting Date]]&lt;&gt;"","GJ-"&amp;CountryID,"")</f>
        <v/>
      </c>
      <c r="AJ2041" s="59" t="str">
        <f>IF(Table1[[#This Row],[Posting Date]]&lt;&gt;"",Table1[[#This Row],[Posting Date]],"")</f>
        <v/>
      </c>
      <c r="AK2041" s="46"/>
      <c r="AL2041" s="46" t="str">
        <f>IF(Table1[[#This Row],[Description]]&lt;&gt;"",Table1[[#This Row],[Description]],"")</f>
        <v/>
      </c>
      <c r="AM2041" s="46" t="str">
        <f>IF(Table1[[#This Row],[Posting Date]]&lt;&gt;"",Table1[[#This Row],[Reference Number]],"")</f>
        <v/>
      </c>
      <c r="AN2041" s="46" t="str">
        <f>TRIM(Table1[[#This Row],[Line '#]])</f>
        <v/>
      </c>
      <c r="AO2041" s="46" t="str">
        <f>TRIM(Table1[[#This Row],[Account]])</f>
        <v/>
      </c>
      <c r="AP2041" s="46" t="str">
        <f>IF(Table1[[#This Row],[Posting Date]]&lt;&gt;"",$D$5,"")</f>
        <v/>
      </c>
      <c r="AQ2041" s="46" t="str">
        <f>TRIM(Table1[[#This Row],[Departments-Prgrams]])</f>
        <v/>
      </c>
      <c r="AR2041" s="46" t="str">
        <f>TRIM(Table1[[#This Row],[Grant]])</f>
        <v/>
      </c>
      <c r="AS2041" s="46" t="str">
        <f>TRIM(Table1[[#This Row],[Staff ID]])</f>
        <v/>
      </c>
      <c r="AT2041" s="46" t="str">
        <f>IF(TRIM(Table1[[#This Row],[Budget Code]])=0,"",TRIM(Table1[[#This Row],[Budget Code]]))</f>
        <v/>
      </c>
      <c r="AU2041" s="46" t="str">
        <f>IF(Table1[[#This Row],[Line Description]]&lt;&gt;"",Table1[[#This Row],[Line Description]],"")</f>
        <v/>
      </c>
      <c r="AV2041" s="46" t="str">
        <f>IF(Table1[[#This Row],[Cur_Amount Debit]]&gt;0,ROUND(Table1[[#This Row],[Cur_Amount Debit]],2),"")</f>
        <v/>
      </c>
      <c r="AW2041" s="46" t="str">
        <f>IF(Table1[[#This Row],[Cur_Amount Credit]]&gt;0,ROUND(Table1[[#This Row],[Cur_Amount Credit]],2),"")</f>
        <v/>
      </c>
      <c r="AX2041" s="46" t="str">
        <f>LEFT(Table1[[#This Row],[Cur]],3)</f>
        <v/>
      </c>
      <c r="AY2041" s="59"/>
      <c r="AZ2041" s="46"/>
      <c r="BA2041" s="46" t="str">
        <f>IF(Table1[[#This Row],[Cur]]&lt;&gt;"",IF(Table1[[#This Row],[Cur]]="USD","",ExchangeRate),"")</f>
        <v/>
      </c>
      <c r="BB2041" s="46" t="str">
        <f>IF(Table1[[#This Row],[Grant]]&lt;&gt;"",VLOOKUP(Table1[[#This Row],[Grant]],Grants!B:D,3),"")</f>
        <v/>
      </c>
      <c r="BC2041" s="46" t="str">
        <f>TRIM(Table1[[#This Row],[Vendor ID]])</f>
        <v/>
      </c>
      <c r="BD2041">
        <f>IF(Table1[[#This Row],[Reference Number]]=Q2040,BD2040,BD2040+1)</f>
        <v>0</v>
      </c>
    </row>
    <row r="2042" spans="1:56" ht="11.25" customHeight="1" x14ac:dyDescent="0.25">
      <c r="A2042" s="1"/>
      <c r="B2042" s="88" t="str">
        <f>IF(Table1[[#This Row],[Posting Date]]&lt;&gt;"",IF(Table1[[#This Row],[Reference Number]]=Q2041,B2041+1,1),"")</f>
        <v/>
      </c>
      <c r="C2042" s="61"/>
      <c r="D2042" s="61"/>
      <c r="E2042" s="138"/>
      <c r="F2042" s="141" t="str">
        <f>IFERROR(IF(VLOOKUP(Table1[[#This Row],[Budget Code Description]],Dimentions!$X$6:$AC$139,2,FALSE)="","",VLOOKUP(Table1[[#This Row],[Budget Code Description]],Dimentions!$X$6:$AC$139,2,FALSE)),"")</f>
        <v/>
      </c>
      <c r="G2042" s="141"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1" t="str">
        <f>IFERROR(VLOOKUP(Table1[[#This Row],[Budget Code Description]],Table6[#All],8,FALSE),"")</f>
        <v/>
      </c>
      <c r="L2042" s="63"/>
      <c r="M2042" s="65" t="str">
        <f>IFERROR(VLOOKUP(Table1[[#This Row],[Staff ID]],Table2[],2,FALSE),"")</f>
        <v/>
      </c>
      <c r="N2042" s="209" t="str">
        <f>IFERROR(IF(VLOOKUP(Table1[[#This Row],[Budget Code Description]],Dimentions!$X$6:$AC$134,4,FALSE)="","",VLOOKUP(Table1[[#This Row],[Budget Code Description]],Dimentions!$X$6:$AC$134,4,FALSE)),"")</f>
        <v/>
      </c>
      <c r="O2042" s="65" t="str">
        <f>IFERROR(VLOOKUP(Table1[[#This Row],[Vendor ID]],Table549[],2,FALSE),"")</f>
        <v/>
      </c>
      <c r="P2042" s="63"/>
      <c r="Q2042" s="141" t="str">
        <f>IF(Table1[[#This Row],[Posting Date]]&lt;&gt;"",$D$9,"")</f>
        <v/>
      </c>
      <c r="R2042" s="157" t="str">
        <f>IF(Table1[[#This Row],[Posting Date]]&lt;&gt;"",$D$10,"")</f>
        <v/>
      </c>
      <c r="S2042" s="66"/>
      <c r="T2042" s="63"/>
      <c r="U2042" s="67"/>
      <c r="V2042" s="67"/>
      <c r="W2042" s="67" t="str">
        <f t="shared" si="36"/>
        <v/>
      </c>
      <c r="X2042" s="159" t="str">
        <f>IF(E2042="","",(IF(Table1[[#This Row],[Cur]]="USD",Table1[[#This Row],[Cur_Amount Debit]],Table1[[#This Row],[Cur_Amount Debit]]/Table1[[#This Row],[Exchange Rate]])))</f>
        <v/>
      </c>
      <c r="Y2042" s="159" t="str">
        <f>IF(E2042="","",(IF(Table1[[#This Row],[Cur]]="USD",Table1[[#This Row],[Cur_Amount Credit]],Table1[[#This Row],[Cur_Amount Credit]]/ExchangeRate)))</f>
        <v/>
      </c>
      <c r="Z2042" s="201" t="str">
        <f>IF(E2042="","",(Table1[[#This Row],[Debit USD]]-Table1[[#This Row],[Credit USD]]))</f>
        <v/>
      </c>
      <c r="AA2042" s="226"/>
      <c r="AB2042" s="255"/>
      <c r="AC2042" s="1"/>
      <c r="AD2042" s="15"/>
      <c r="AE2042" s="15" t="str">
        <f>IF(AND(OR(Table1[[#This Row],[Account]]="15030",Table1[[#This Row],[Account]]="15035",Table1[[#This Row],[Account]]="20150"),Table1[[#This Row],[Vendor ID]]=""),1,"")</f>
        <v/>
      </c>
      <c r="AF2042" s="15"/>
      <c r="AG2042" s="15"/>
      <c r="AH2042" s="15"/>
      <c r="AI2042" s="46" t="str">
        <f>IF(Table1[[#This Row],[Posting Date]]&lt;&gt;"","GJ-"&amp;CountryID,"")</f>
        <v/>
      </c>
      <c r="AJ2042" s="59" t="str">
        <f>IF(Table1[[#This Row],[Posting Date]]&lt;&gt;"",Table1[[#This Row],[Posting Date]],"")</f>
        <v/>
      </c>
      <c r="AK2042" s="46"/>
      <c r="AL2042" s="46" t="str">
        <f>IF(Table1[[#This Row],[Description]]&lt;&gt;"",Table1[[#This Row],[Description]],"")</f>
        <v/>
      </c>
      <c r="AM2042" s="46" t="str">
        <f>IF(Table1[[#This Row],[Posting Date]]&lt;&gt;"",Table1[[#This Row],[Reference Number]],"")</f>
        <v/>
      </c>
      <c r="AN2042" s="46" t="str">
        <f>TRIM(Table1[[#This Row],[Line '#]])</f>
        <v/>
      </c>
      <c r="AO2042" s="46" t="str">
        <f>TRIM(Table1[[#This Row],[Account]])</f>
        <v/>
      </c>
      <c r="AP2042" s="46" t="str">
        <f>IF(Table1[[#This Row],[Posting Date]]&lt;&gt;"",$D$5,"")</f>
        <v/>
      </c>
      <c r="AQ2042" s="46" t="str">
        <f>TRIM(Table1[[#This Row],[Departments-Prgrams]])</f>
        <v/>
      </c>
      <c r="AR2042" s="46" t="str">
        <f>TRIM(Table1[[#This Row],[Grant]])</f>
        <v/>
      </c>
      <c r="AS2042" s="46" t="str">
        <f>TRIM(Table1[[#This Row],[Staff ID]])</f>
        <v/>
      </c>
      <c r="AT2042" s="46" t="str">
        <f>IF(TRIM(Table1[[#This Row],[Budget Code]])=0,"",TRIM(Table1[[#This Row],[Budget Code]]))</f>
        <v/>
      </c>
      <c r="AU2042" s="46" t="str">
        <f>IF(Table1[[#This Row],[Line Description]]&lt;&gt;"",Table1[[#This Row],[Line Description]],"")</f>
        <v/>
      </c>
      <c r="AV2042" s="46" t="str">
        <f>IF(Table1[[#This Row],[Cur_Amount Debit]]&gt;0,ROUND(Table1[[#This Row],[Cur_Amount Debit]],2),"")</f>
        <v/>
      </c>
      <c r="AW2042" s="46" t="str">
        <f>IF(Table1[[#This Row],[Cur_Amount Credit]]&gt;0,ROUND(Table1[[#This Row],[Cur_Amount Credit]],2),"")</f>
        <v/>
      </c>
      <c r="AX2042" s="46" t="str">
        <f>LEFT(Table1[[#This Row],[Cur]],3)</f>
        <v/>
      </c>
      <c r="AY2042" s="59"/>
      <c r="AZ2042" s="46"/>
      <c r="BA2042" s="46" t="str">
        <f>IF(Table1[[#This Row],[Cur]]&lt;&gt;"",IF(Table1[[#This Row],[Cur]]="USD","",ExchangeRate),"")</f>
        <v/>
      </c>
      <c r="BB2042" s="46" t="str">
        <f>IF(Table1[[#This Row],[Grant]]&lt;&gt;"",VLOOKUP(Table1[[#This Row],[Grant]],Grants!B:D,3),"")</f>
        <v/>
      </c>
      <c r="BC2042" s="46" t="str">
        <f>TRIM(Table1[[#This Row],[Vendor ID]])</f>
        <v/>
      </c>
      <c r="BD2042">
        <f>IF(Table1[[#This Row],[Reference Number]]=Q2041,BD2041,BD2041+1)</f>
        <v>0</v>
      </c>
    </row>
    <row r="2043" spans="1:56" ht="11.25" customHeight="1" x14ac:dyDescent="0.25">
      <c r="A2043" s="1"/>
      <c r="B2043" s="88" t="str">
        <f>IF(Table1[[#This Row],[Posting Date]]&lt;&gt;"",IF(Table1[[#This Row],[Reference Number]]=Q2042,B2042+1,1),"")</f>
        <v/>
      </c>
      <c r="C2043" s="61"/>
      <c r="D2043" s="61"/>
      <c r="E2043" s="138"/>
      <c r="F2043" s="141" t="str">
        <f>IFERROR(IF(VLOOKUP(Table1[[#This Row],[Budget Code Description]],Dimentions!$X$6:$AC$139,2,FALSE)="","",VLOOKUP(Table1[[#This Row],[Budget Code Description]],Dimentions!$X$6:$AC$139,2,FALSE)),"")</f>
        <v/>
      </c>
      <c r="G2043" s="141"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1" t="str">
        <f>IFERROR(VLOOKUP(Table1[[#This Row],[Budget Code Description]],Table6[#All],8,FALSE),"")</f>
        <v/>
      </c>
      <c r="L2043" s="63"/>
      <c r="M2043" s="65" t="str">
        <f>IFERROR(VLOOKUP(Table1[[#This Row],[Staff ID]],Table2[],2,FALSE),"")</f>
        <v/>
      </c>
      <c r="N2043" s="209" t="str">
        <f>IFERROR(IF(VLOOKUP(Table1[[#This Row],[Budget Code Description]],Dimentions!$X$6:$AC$134,4,FALSE)="","",VLOOKUP(Table1[[#This Row],[Budget Code Description]],Dimentions!$X$6:$AC$134,4,FALSE)),"")</f>
        <v/>
      </c>
      <c r="O2043" s="65" t="str">
        <f>IFERROR(VLOOKUP(Table1[[#This Row],[Vendor ID]],Table549[],2,FALSE),"")</f>
        <v/>
      </c>
      <c r="P2043" s="63"/>
      <c r="Q2043" s="141" t="str">
        <f>IF(Table1[[#This Row],[Posting Date]]&lt;&gt;"",$D$9,"")</f>
        <v/>
      </c>
      <c r="R2043" s="157" t="str">
        <f>IF(Table1[[#This Row],[Posting Date]]&lt;&gt;"",$D$10,"")</f>
        <v/>
      </c>
      <c r="S2043" s="66"/>
      <c r="T2043" s="63"/>
      <c r="U2043" s="67"/>
      <c r="V2043" s="67"/>
      <c r="W2043" s="67" t="str">
        <f t="shared" si="36"/>
        <v/>
      </c>
      <c r="X2043" s="159" t="str">
        <f>IF(E2043="","",(IF(Table1[[#This Row],[Cur]]="USD",Table1[[#This Row],[Cur_Amount Debit]],Table1[[#This Row],[Cur_Amount Debit]]/Table1[[#This Row],[Exchange Rate]])))</f>
        <v/>
      </c>
      <c r="Y2043" s="159" t="str">
        <f>IF(E2043="","",(IF(Table1[[#This Row],[Cur]]="USD",Table1[[#This Row],[Cur_Amount Credit]],Table1[[#This Row],[Cur_Amount Credit]]/ExchangeRate)))</f>
        <v/>
      </c>
      <c r="Z2043" s="201" t="str">
        <f>IF(E2043="","",(Table1[[#This Row],[Debit USD]]-Table1[[#This Row],[Credit USD]]))</f>
        <v/>
      </c>
      <c r="AA2043" s="226"/>
      <c r="AB2043" s="255"/>
      <c r="AC2043" s="1"/>
      <c r="AD2043" s="15"/>
      <c r="AE2043" s="15" t="str">
        <f>IF(AND(OR(Table1[[#This Row],[Account]]="15030",Table1[[#This Row],[Account]]="15035",Table1[[#This Row],[Account]]="20150"),Table1[[#This Row],[Vendor ID]]=""),1,"")</f>
        <v/>
      </c>
      <c r="AF2043" s="15"/>
      <c r="AG2043" s="15"/>
      <c r="AH2043" s="15"/>
      <c r="AI2043" s="46" t="str">
        <f>IF(Table1[[#This Row],[Posting Date]]&lt;&gt;"","GJ-"&amp;CountryID,"")</f>
        <v/>
      </c>
      <c r="AJ2043" s="59" t="str">
        <f>IF(Table1[[#This Row],[Posting Date]]&lt;&gt;"",Table1[[#This Row],[Posting Date]],"")</f>
        <v/>
      </c>
      <c r="AK2043" s="46"/>
      <c r="AL2043" s="46" t="str">
        <f>IF(Table1[[#This Row],[Description]]&lt;&gt;"",Table1[[#This Row],[Description]],"")</f>
        <v/>
      </c>
      <c r="AM2043" s="46" t="str">
        <f>IF(Table1[[#This Row],[Posting Date]]&lt;&gt;"",Table1[[#This Row],[Reference Number]],"")</f>
        <v/>
      </c>
      <c r="AN2043" s="46" t="str">
        <f>TRIM(Table1[[#This Row],[Line '#]])</f>
        <v/>
      </c>
      <c r="AO2043" s="46" t="str">
        <f>TRIM(Table1[[#This Row],[Account]])</f>
        <v/>
      </c>
      <c r="AP2043" s="46" t="str">
        <f>IF(Table1[[#This Row],[Posting Date]]&lt;&gt;"",$D$5,"")</f>
        <v/>
      </c>
      <c r="AQ2043" s="46" t="str">
        <f>TRIM(Table1[[#This Row],[Departments-Prgrams]])</f>
        <v/>
      </c>
      <c r="AR2043" s="46" t="str">
        <f>TRIM(Table1[[#This Row],[Grant]])</f>
        <v/>
      </c>
      <c r="AS2043" s="46" t="str">
        <f>TRIM(Table1[[#This Row],[Staff ID]])</f>
        <v/>
      </c>
      <c r="AT2043" s="46" t="str">
        <f>IF(TRIM(Table1[[#This Row],[Budget Code]])=0,"",TRIM(Table1[[#This Row],[Budget Code]]))</f>
        <v/>
      </c>
      <c r="AU2043" s="46" t="str">
        <f>IF(Table1[[#This Row],[Line Description]]&lt;&gt;"",Table1[[#This Row],[Line Description]],"")</f>
        <v/>
      </c>
      <c r="AV2043" s="46" t="str">
        <f>IF(Table1[[#This Row],[Cur_Amount Debit]]&gt;0,ROUND(Table1[[#This Row],[Cur_Amount Debit]],2),"")</f>
        <v/>
      </c>
      <c r="AW2043" s="46" t="str">
        <f>IF(Table1[[#This Row],[Cur_Amount Credit]]&gt;0,ROUND(Table1[[#This Row],[Cur_Amount Credit]],2),"")</f>
        <v/>
      </c>
      <c r="AX2043" s="46" t="str">
        <f>LEFT(Table1[[#This Row],[Cur]],3)</f>
        <v/>
      </c>
      <c r="AY2043" s="59"/>
      <c r="AZ2043" s="46"/>
      <c r="BA2043" s="46" t="str">
        <f>IF(Table1[[#This Row],[Cur]]&lt;&gt;"",IF(Table1[[#This Row],[Cur]]="USD","",ExchangeRate),"")</f>
        <v/>
      </c>
      <c r="BB2043" s="46" t="str">
        <f>IF(Table1[[#This Row],[Grant]]&lt;&gt;"",VLOOKUP(Table1[[#This Row],[Grant]],Grants!B:D,3),"")</f>
        <v/>
      </c>
      <c r="BC2043" s="46" t="str">
        <f>TRIM(Table1[[#This Row],[Vendor ID]])</f>
        <v/>
      </c>
      <c r="BD2043">
        <f>IF(Table1[[#This Row],[Reference Number]]=Q2042,BD2042,BD2042+1)</f>
        <v>0</v>
      </c>
    </row>
    <row r="2044" spans="1:56" ht="11.25" customHeight="1" x14ac:dyDescent="0.25">
      <c r="A2044" s="1"/>
      <c r="B2044" s="88" t="str">
        <f>IF(Table1[[#This Row],[Posting Date]]&lt;&gt;"",IF(Table1[[#This Row],[Reference Number]]=Q2043,B2043+1,1),"")</f>
        <v/>
      </c>
      <c r="C2044" s="61"/>
      <c r="D2044" s="61"/>
      <c r="E2044" s="138"/>
      <c r="F2044" s="141" t="str">
        <f>IFERROR(IF(VLOOKUP(Table1[[#This Row],[Budget Code Description]],Dimentions!$X$6:$AC$139,2,FALSE)="","",VLOOKUP(Table1[[#This Row],[Budget Code Description]],Dimentions!$X$6:$AC$139,2,FALSE)),"")</f>
        <v/>
      </c>
      <c r="G2044" s="141"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1" t="str">
        <f>IFERROR(VLOOKUP(Table1[[#This Row],[Budget Code Description]],Table6[#All],8,FALSE),"")</f>
        <v/>
      </c>
      <c r="L2044" s="63"/>
      <c r="M2044" s="65" t="str">
        <f>IFERROR(VLOOKUP(Table1[[#This Row],[Staff ID]],Table2[],2,FALSE),"")</f>
        <v/>
      </c>
      <c r="N2044" s="209" t="str">
        <f>IFERROR(IF(VLOOKUP(Table1[[#This Row],[Budget Code Description]],Dimentions!$X$6:$AC$134,4,FALSE)="","",VLOOKUP(Table1[[#This Row],[Budget Code Description]],Dimentions!$X$6:$AC$134,4,FALSE)),"")</f>
        <v/>
      </c>
      <c r="O2044" s="65" t="str">
        <f>IFERROR(VLOOKUP(Table1[[#This Row],[Vendor ID]],Table549[],2,FALSE),"")</f>
        <v/>
      </c>
      <c r="P2044" s="63"/>
      <c r="Q2044" s="141" t="str">
        <f>IF(Table1[[#This Row],[Posting Date]]&lt;&gt;"",$D$9,"")</f>
        <v/>
      </c>
      <c r="R2044" s="157" t="str">
        <f>IF(Table1[[#This Row],[Posting Date]]&lt;&gt;"",$D$10,"")</f>
        <v/>
      </c>
      <c r="S2044" s="66"/>
      <c r="T2044" s="63"/>
      <c r="U2044" s="67"/>
      <c r="V2044" s="67"/>
      <c r="W2044" s="67" t="str">
        <f t="shared" si="36"/>
        <v/>
      </c>
      <c r="X2044" s="159" t="str">
        <f>IF(E2044="","",(IF(Table1[[#This Row],[Cur]]="USD",Table1[[#This Row],[Cur_Amount Debit]],Table1[[#This Row],[Cur_Amount Debit]]/Table1[[#This Row],[Exchange Rate]])))</f>
        <v/>
      </c>
      <c r="Y2044" s="159" t="str">
        <f>IF(E2044="","",(IF(Table1[[#This Row],[Cur]]="USD",Table1[[#This Row],[Cur_Amount Credit]],Table1[[#This Row],[Cur_Amount Credit]]/ExchangeRate)))</f>
        <v/>
      </c>
      <c r="Z2044" s="201" t="str">
        <f>IF(E2044="","",(Table1[[#This Row],[Debit USD]]-Table1[[#This Row],[Credit USD]]))</f>
        <v/>
      </c>
      <c r="AA2044" s="226"/>
      <c r="AB2044" s="255"/>
      <c r="AC2044" s="1"/>
      <c r="AD2044" s="15"/>
      <c r="AE2044" s="15" t="str">
        <f>IF(AND(OR(Table1[[#This Row],[Account]]="15030",Table1[[#This Row],[Account]]="15035",Table1[[#This Row],[Account]]="20150"),Table1[[#This Row],[Vendor ID]]=""),1,"")</f>
        <v/>
      </c>
      <c r="AF2044" s="15"/>
      <c r="AG2044" s="15"/>
      <c r="AH2044" s="15"/>
      <c r="AI2044" s="46" t="str">
        <f>IF(Table1[[#This Row],[Posting Date]]&lt;&gt;"","GJ-"&amp;CountryID,"")</f>
        <v/>
      </c>
      <c r="AJ2044" s="59" t="str">
        <f>IF(Table1[[#This Row],[Posting Date]]&lt;&gt;"",Table1[[#This Row],[Posting Date]],"")</f>
        <v/>
      </c>
      <c r="AK2044" s="46"/>
      <c r="AL2044" s="46" t="str">
        <f>IF(Table1[[#This Row],[Description]]&lt;&gt;"",Table1[[#This Row],[Description]],"")</f>
        <v/>
      </c>
      <c r="AM2044" s="46" t="str">
        <f>IF(Table1[[#This Row],[Posting Date]]&lt;&gt;"",Table1[[#This Row],[Reference Number]],"")</f>
        <v/>
      </c>
      <c r="AN2044" s="46" t="str">
        <f>TRIM(Table1[[#This Row],[Line '#]])</f>
        <v/>
      </c>
      <c r="AO2044" s="46" t="str">
        <f>TRIM(Table1[[#This Row],[Account]])</f>
        <v/>
      </c>
      <c r="AP2044" s="46" t="str">
        <f>IF(Table1[[#This Row],[Posting Date]]&lt;&gt;"",$D$5,"")</f>
        <v/>
      </c>
      <c r="AQ2044" s="46" t="str">
        <f>TRIM(Table1[[#This Row],[Departments-Prgrams]])</f>
        <v/>
      </c>
      <c r="AR2044" s="46" t="str">
        <f>TRIM(Table1[[#This Row],[Grant]])</f>
        <v/>
      </c>
      <c r="AS2044" s="46" t="str">
        <f>TRIM(Table1[[#This Row],[Staff ID]])</f>
        <v/>
      </c>
      <c r="AT2044" s="46" t="str">
        <f>IF(TRIM(Table1[[#This Row],[Budget Code]])=0,"",TRIM(Table1[[#This Row],[Budget Code]]))</f>
        <v/>
      </c>
      <c r="AU2044" s="46" t="str">
        <f>IF(Table1[[#This Row],[Line Description]]&lt;&gt;"",Table1[[#This Row],[Line Description]],"")</f>
        <v/>
      </c>
      <c r="AV2044" s="46" t="str">
        <f>IF(Table1[[#This Row],[Cur_Amount Debit]]&gt;0,ROUND(Table1[[#This Row],[Cur_Amount Debit]],2),"")</f>
        <v/>
      </c>
      <c r="AW2044" s="46" t="str">
        <f>IF(Table1[[#This Row],[Cur_Amount Credit]]&gt;0,ROUND(Table1[[#This Row],[Cur_Amount Credit]],2),"")</f>
        <v/>
      </c>
      <c r="AX2044" s="46" t="str">
        <f>LEFT(Table1[[#This Row],[Cur]],3)</f>
        <v/>
      </c>
      <c r="AY2044" s="59"/>
      <c r="AZ2044" s="46"/>
      <c r="BA2044" s="46" t="str">
        <f>IF(Table1[[#This Row],[Cur]]&lt;&gt;"",IF(Table1[[#This Row],[Cur]]="USD","",ExchangeRate),"")</f>
        <v/>
      </c>
      <c r="BB2044" s="46" t="str">
        <f>IF(Table1[[#This Row],[Grant]]&lt;&gt;"",VLOOKUP(Table1[[#This Row],[Grant]],Grants!B:D,3),"")</f>
        <v/>
      </c>
      <c r="BC2044" s="46" t="str">
        <f>TRIM(Table1[[#This Row],[Vendor ID]])</f>
        <v/>
      </c>
      <c r="BD2044">
        <f>IF(Table1[[#This Row],[Reference Number]]=Q2043,BD2043,BD2043+1)</f>
        <v>0</v>
      </c>
    </row>
    <row r="2045" spans="1:56" ht="11.25" customHeight="1" x14ac:dyDescent="0.25">
      <c r="A2045" s="1"/>
      <c r="B2045" s="88" t="str">
        <f>IF(Table1[[#This Row],[Posting Date]]&lt;&gt;"",IF(Table1[[#This Row],[Reference Number]]=Q2044,B2044+1,1),"")</f>
        <v/>
      </c>
      <c r="C2045" s="61"/>
      <c r="D2045" s="61"/>
      <c r="E2045" s="138"/>
      <c r="F2045" s="141" t="str">
        <f>IFERROR(IF(VLOOKUP(Table1[[#This Row],[Budget Code Description]],Dimentions!$X$6:$AC$139,2,FALSE)="","",VLOOKUP(Table1[[#This Row],[Budget Code Description]],Dimentions!$X$6:$AC$139,2,FALSE)),"")</f>
        <v/>
      </c>
      <c r="G2045" s="141"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1" t="str">
        <f>IFERROR(VLOOKUP(Table1[[#This Row],[Budget Code Description]],Table6[#All],8,FALSE),"")</f>
        <v/>
      </c>
      <c r="L2045" s="63"/>
      <c r="M2045" s="65" t="str">
        <f>IFERROR(VLOOKUP(Table1[[#This Row],[Staff ID]],Table2[],2,FALSE),"")</f>
        <v/>
      </c>
      <c r="N2045" s="209" t="str">
        <f>IFERROR(IF(VLOOKUP(Table1[[#This Row],[Budget Code Description]],Dimentions!$X$6:$AC$134,4,FALSE)="","",VLOOKUP(Table1[[#This Row],[Budget Code Description]],Dimentions!$X$6:$AC$134,4,FALSE)),"")</f>
        <v/>
      </c>
      <c r="O2045" s="65" t="str">
        <f>IFERROR(VLOOKUP(Table1[[#This Row],[Vendor ID]],Table549[],2,FALSE),"")</f>
        <v/>
      </c>
      <c r="P2045" s="63"/>
      <c r="Q2045" s="141" t="str">
        <f>IF(Table1[[#This Row],[Posting Date]]&lt;&gt;"",$D$9,"")</f>
        <v/>
      </c>
      <c r="R2045" s="157" t="str">
        <f>IF(Table1[[#This Row],[Posting Date]]&lt;&gt;"",$D$10,"")</f>
        <v/>
      </c>
      <c r="S2045" s="66"/>
      <c r="T2045" s="63"/>
      <c r="U2045" s="67"/>
      <c r="V2045" s="67"/>
      <c r="W2045" s="67" t="str">
        <f t="shared" si="36"/>
        <v/>
      </c>
      <c r="X2045" s="159" t="str">
        <f>IF(E2045="","",(IF(Table1[[#This Row],[Cur]]="USD",Table1[[#This Row],[Cur_Amount Debit]],Table1[[#This Row],[Cur_Amount Debit]]/Table1[[#This Row],[Exchange Rate]])))</f>
        <v/>
      </c>
      <c r="Y2045" s="159" t="str">
        <f>IF(E2045="","",(IF(Table1[[#This Row],[Cur]]="USD",Table1[[#This Row],[Cur_Amount Credit]],Table1[[#This Row],[Cur_Amount Credit]]/ExchangeRate)))</f>
        <v/>
      </c>
      <c r="Z2045" s="201" t="str">
        <f>IF(E2045="","",(Table1[[#This Row],[Debit USD]]-Table1[[#This Row],[Credit USD]]))</f>
        <v/>
      </c>
      <c r="AA2045" s="226"/>
      <c r="AB2045" s="255"/>
      <c r="AC2045" s="1"/>
      <c r="AD2045" s="15"/>
      <c r="AE2045" s="15" t="str">
        <f>IF(AND(OR(Table1[[#This Row],[Account]]="15030",Table1[[#This Row],[Account]]="15035",Table1[[#This Row],[Account]]="20150"),Table1[[#This Row],[Vendor ID]]=""),1,"")</f>
        <v/>
      </c>
      <c r="AF2045" s="15"/>
      <c r="AG2045" s="15"/>
      <c r="AH2045" s="15"/>
      <c r="AI2045" s="46" t="str">
        <f>IF(Table1[[#This Row],[Posting Date]]&lt;&gt;"","GJ-"&amp;CountryID,"")</f>
        <v/>
      </c>
      <c r="AJ2045" s="59" t="str">
        <f>IF(Table1[[#This Row],[Posting Date]]&lt;&gt;"",Table1[[#This Row],[Posting Date]],"")</f>
        <v/>
      </c>
      <c r="AK2045" s="46"/>
      <c r="AL2045" s="46" t="str">
        <f>IF(Table1[[#This Row],[Description]]&lt;&gt;"",Table1[[#This Row],[Description]],"")</f>
        <v/>
      </c>
      <c r="AM2045" s="46" t="str">
        <f>IF(Table1[[#This Row],[Posting Date]]&lt;&gt;"",Table1[[#This Row],[Reference Number]],"")</f>
        <v/>
      </c>
      <c r="AN2045" s="46" t="str">
        <f>TRIM(Table1[[#This Row],[Line '#]])</f>
        <v/>
      </c>
      <c r="AO2045" s="46" t="str">
        <f>TRIM(Table1[[#This Row],[Account]])</f>
        <v/>
      </c>
      <c r="AP2045" s="46" t="str">
        <f>IF(Table1[[#This Row],[Posting Date]]&lt;&gt;"",$D$5,"")</f>
        <v/>
      </c>
      <c r="AQ2045" s="46" t="str">
        <f>TRIM(Table1[[#This Row],[Departments-Prgrams]])</f>
        <v/>
      </c>
      <c r="AR2045" s="46" t="str">
        <f>TRIM(Table1[[#This Row],[Grant]])</f>
        <v/>
      </c>
      <c r="AS2045" s="46" t="str">
        <f>TRIM(Table1[[#This Row],[Staff ID]])</f>
        <v/>
      </c>
      <c r="AT2045" s="46" t="str">
        <f>IF(TRIM(Table1[[#This Row],[Budget Code]])=0,"",TRIM(Table1[[#This Row],[Budget Code]]))</f>
        <v/>
      </c>
      <c r="AU2045" s="46" t="str">
        <f>IF(Table1[[#This Row],[Line Description]]&lt;&gt;"",Table1[[#This Row],[Line Description]],"")</f>
        <v/>
      </c>
      <c r="AV2045" s="46" t="str">
        <f>IF(Table1[[#This Row],[Cur_Amount Debit]]&gt;0,ROUND(Table1[[#This Row],[Cur_Amount Debit]],2),"")</f>
        <v/>
      </c>
      <c r="AW2045" s="46" t="str">
        <f>IF(Table1[[#This Row],[Cur_Amount Credit]]&gt;0,ROUND(Table1[[#This Row],[Cur_Amount Credit]],2),"")</f>
        <v/>
      </c>
      <c r="AX2045" s="46" t="str">
        <f>LEFT(Table1[[#This Row],[Cur]],3)</f>
        <v/>
      </c>
      <c r="AY2045" s="59"/>
      <c r="AZ2045" s="46"/>
      <c r="BA2045" s="46" t="str">
        <f>IF(Table1[[#This Row],[Cur]]&lt;&gt;"",IF(Table1[[#This Row],[Cur]]="USD","",ExchangeRate),"")</f>
        <v/>
      </c>
      <c r="BB2045" s="46" t="str">
        <f>IF(Table1[[#This Row],[Grant]]&lt;&gt;"",VLOOKUP(Table1[[#This Row],[Grant]],Grants!B:D,3),"")</f>
        <v/>
      </c>
      <c r="BC2045" s="46" t="str">
        <f>TRIM(Table1[[#This Row],[Vendor ID]])</f>
        <v/>
      </c>
      <c r="BD2045">
        <f>IF(Table1[[#This Row],[Reference Number]]=Q2044,BD2044,BD2044+1)</f>
        <v>0</v>
      </c>
    </row>
    <row r="2046" spans="1:56" ht="11.25" customHeight="1" x14ac:dyDescent="0.25">
      <c r="A2046" s="1"/>
      <c r="B2046" s="88" t="str">
        <f>IF(Table1[[#This Row],[Posting Date]]&lt;&gt;"",IF(Table1[[#This Row],[Reference Number]]=Q2045,B2045+1,1),"")</f>
        <v/>
      </c>
      <c r="C2046" s="61"/>
      <c r="D2046" s="61"/>
      <c r="E2046" s="138"/>
      <c r="F2046" s="141" t="str">
        <f>IFERROR(IF(VLOOKUP(Table1[[#This Row],[Budget Code Description]],Dimentions!$X$6:$AC$139,2,FALSE)="","",VLOOKUP(Table1[[#This Row],[Budget Code Description]],Dimentions!$X$6:$AC$139,2,FALSE)),"")</f>
        <v/>
      </c>
      <c r="G2046" s="141"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1" t="str">
        <f>IFERROR(VLOOKUP(Table1[[#This Row],[Budget Code Description]],Table6[#All],8,FALSE),"")</f>
        <v/>
      </c>
      <c r="L2046" s="63"/>
      <c r="M2046" s="65" t="str">
        <f>IFERROR(VLOOKUP(Table1[[#This Row],[Staff ID]],Table2[],2,FALSE),"")</f>
        <v/>
      </c>
      <c r="N2046" s="209" t="str">
        <f>IFERROR(IF(VLOOKUP(Table1[[#This Row],[Budget Code Description]],Dimentions!$X$6:$AC$134,4,FALSE)="","",VLOOKUP(Table1[[#This Row],[Budget Code Description]],Dimentions!$X$6:$AC$134,4,FALSE)),"")</f>
        <v/>
      </c>
      <c r="O2046" s="65" t="str">
        <f>IFERROR(VLOOKUP(Table1[[#This Row],[Vendor ID]],Table549[],2,FALSE),"")</f>
        <v/>
      </c>
      <c r="P2046" s="63"/>
      <c r="Q2046" s="141" t="str">
        <f>IF(Table1[[#This Row],[Posting Date]]&lt;&gt;"",$D$9,"")</f>
        <v/>
      </c>
      <c r="R2046" s="157" t="str">
        <f>IF(Table1[[#This Row],[Posting Date]]&lt;&gt;"",$D$10,"")</f>
        <v/>
      </c>
      <c r="S2046" s="66"/>
      <c r="T2046" s="63"/>
      <c r="U2046" s="67"/>
      <c r="V2046" s="67"/>
      <c r="W2046" s="67" t="str">
        <f t="shared" si="36"/>
        <v/>
      </c>
      <c r="X2046" s="159" t="str">
        <f>IF(E2046="","",(IF(Table1[[#This Row],[Cur]]="USD",Table1[[#This Row],[Cur_Amount Debit]],Table1[[#This Row],[Cur_Amount Debit]]/Table1[[#This Row],[Exchange Rate]])))</f>
        <v/>
      </c>
      <c r="Y2046" s="159" t="str">
        <f>IF(E2046="","",(IF(Table1[[#This Row],[Cur]]="USD",Table1[[#This Row],[Cur_Amount Credit]],Table1[[#This Row],[Cur_Amount Credit]]/ExchangeRate)))</f>
        <v/>
      </c>
      <c r="Z2046" s="201" t="str">
        <f>IF(E2046="","",(Table1[[#This Row],[Debit USD]]-Table1[[#This Row],[Credit USD]]))</f>
        <v/>
      </c>
      <c r="AA2046" s="226"/>
      <c r="AB2046" s="255"/>
      <c r="AC2046" s="1"/>
      <c r="AD2046" s="15"/>
      <c r="AE2046" s="15" t="str">
        <f>IF(AND(OR(Table1[[#This Row],[Account]]="15030",Table1[[#This Row],[Account]]="15035",Table1[[#This Row],[Account]]="20150"),Table1[[#This Row],[Vendor ID]]=""),1,"")</f>
        <v/>
      </c>
      <c r="AF2046" s="15"/>
      <c r="AG2046" s="15"/>
      <c r="AH2046" s="15"/>
      <c r="AI2046" s="46" t="str">
        <f>IF(Table1[[#This Row],[Posting Date]]&lt;&gt;"","GJ-"&amp;CountryID,"")</f>
        <v/>
      </c>
      <c r="AJ2046" s="59" t="str">
        <f>IF(Table1[[#This Row],[Posting Date]]&lt;&gt;"",Table1[[#This Row],[Posting Date]],"")</f>
        <v/>
      </c>
      <c r="AK2046" s="46"/>
      <c r="AL2046" s="46" t="str">
        <f>IF(Table1[[#This Row],[Description]]&lt;&gt;"",Table1[[#This Row],[Description]],"")</f>
        <v/>
      </c>
      <c r="AM2046" s="46" t="str">
        <f>IF(Table1[[#This Row],[Posting Date]]&lt;&gt;"",Table1[[#This Row],[Reference Number]],"")</f>
        <v/>
      </c>
      <c r="AN2046" s="46" t="str">
        <f>TRIM(Table1[[#This Row],[Line '#]])</f>
        <v/>
      </c>
      <c r="AO2046" s="46" t="str">
        <f>TRIM(Table1[[#This Row],[Account]])</f>
        <v/>
      </c>
      <c r="AP2046" s="46" t="str">
        <f>IF(Table1[[#This Row],[Posting Date]]&lt;&gt;"",$D$5,"")</f>
        <v/>
      </c>
      <c r="AQ2046" s="46" t="str">
        <f>TRIM(Table1[[#This Row],[Departments-Prgrams]])</f>
        <v/>
      </c>
      <c r="AR2046" s="46" t="str">
        <f>TRIM(Table1[[#This Row],[Grant]])</f>
        <v/>
      </c>
      <c r="AS2046" s="46" t="str">
        <f>TRIM(Table1[[#This Row],[Staff ID]])</f>
        <v/>
      </c>
      <c r="AT2046" s="46" t="str">
        <f>IF(TRIM(Table1[[#This Row],[Budget Code]])=0,"",TRIM(Table1[[#This Row],[Budget Code]]))</f>
        <v/>
      </c>
      <c r="AU2046" s="46" t="str">
        <f>IF(Table1[[#This Row],[Line Description]]&lt;&gt;"",Table1[[#This Row],[Line Description]],"")</f>
        <v/>
      </c>
      <c r="AV2046" s="46" t="str">
        <f>IF(Table1[[#This Row],[Cur_Amount Debit]]&gt;0,ROUND(Table1[[#This Row],[Cur_Amount Debit]],2),"")</f>
        <v/>
      </c>
      <c r="AW2046" s="46" t="str">
        <f>IF(Table1[[#This Row],[Cur_Amount Credit]]&gt;0,ROUND(Table1[[#This Row],[Cur_Amount Credit]],2),"")</f>
        <v/>
      </c>
      <c r="AX2046" s="46" t="str">
        <f>LEFT(Table1[[#This Row],[Cur]],3)</f>
        <v/>
      </c>
      <c r="AY2046" s="59"/>
      <c r="AZ2046" s="46"/>
      <c r="BA2046" s="46" t="str">
        <f>IF(Table1[[#This Row],[Cur]]&lt;&gt;"",IF(Table1[[#This Row],[Cur]]="USD","",ExchangeRate),"")</f>
        <v/>
      </c>
      <c r="BB2046" s="46" t="str">
        <f>IF(Table1[[#This Row],[Grant]]&lt;&gt;"",VLOOKUP(Table1[[#This Row],[Grant]],Grants!B:D,3),"")</f>
        <v/>
      </c>
      <c r="BC2046" s="46" t="str">
        <f>TRIM(Table1[[#This Row],[Vendor ID]])</f>
        <v/>
      </c>
      <c r="BD2046">
        <f>IF(Table1[[#This Row],[Reference Number]]=Q2045,BD2045,BD2045+1)</f>
        <v>0</v>
      </c>
    </row>
    <row r="2047" spans="1:56" ht="11.25" customHeight="1" x14ac:dyDescent="0.25">
      <c r="A2047" s="1"/>
      <c r="B2047" s="88" t="str">
        <f>IF(Table1[[#This Row],[Posting Date]]&lt;&gt;"",IF(Table1[[#This Row],[Reference Number]]=Q2046,B2046+1,1),"")</f>
        <v/>
      </c>
      <c r="C2047" s="61"/>
      <c r="D2047" s="61"/>
      <c r="E2047" s="138"/>
      <c r="F2047" s="141" t="str">
        <f>IFERROR(IF(VLOOKUP(Table1[[#This Row],[Budget Code Description]],Dimentions!$X$6:$AC$139,2,FALSE)="","",VLOOKUP(Table1[[#This Row],[Budget Code Description]],Dimentions!$X$6:$AC$139,2,FALSE)),"")</f>
        <v/>
      </c>
      <c r="G2047" s="141"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1" t="str">
        <f>IFERROR(VLOOKUP(Table1[[#This Row],[Budget Code Description]],Table6[#All],8,FALSE),"")</f>
        <v/>
      </c>
      <c r="L2047" s="63"/>
      <c r="M2047" s="65" t="str">
        <f>IFERROR(VLOOKUP(Table1[[#This Row],[Staff ID]],Table2[],2,FALSE),"")</f>
        <v/>
      </c>
      <c r="N2047" s="209" t="str">
        <f>IFERROR(IF(VLOOKUP(Table1[[#This Row],[Budget Code Description]],Dimentions!$X$6:$AC$134,4,FALSE)="","",VLOOKUP(Table1[[#This Row],[Budget Code Description]],Dimentions!$X$6:$AC$134,4,FALSE)),"")</f>
        <v/>
      </c>
      <c r="O2047" s="65" t="str">
        <f>IFERROR(VLOOKUP(Table1[[#This Row],[Vendor ID]],Table549[],2,FALSE),"")</f>
        <v/>
      </c>
      <c r="P2047" s="63"/>
      <c r="Q2047" s="141" t="str">
        <f>IF(Table1[[#This Row],[Posting Date]]&lt;&gt;"",$D$9,"")</f>
        <v/>
      </c>
      <c r="R2047" s="157" t="str">
        <f>IF(Table1[[#This Row],[Posting Date]]&lt;&gt;"",$D$10,"")</f>
        <v/>
      </c>
      <c r="S2047" s="66"/>
      <c r="T2047" s="63"/>
      <c r="U2047" s="67"/>
      <c r="V2047" s="67"/>
      <c r="W2047" s="67" t="str">
        <f t="shared" si="36"/>
        <v/>
      </c>
      <c r="X2047" s="159" t="str">
        <f>IF(E2047="","",(IF(Table1[[#This Row],[Cur]]="USD",Table1[[#This Row],[Cur_Amount Debit]],Table1[[#This Row],[Cur_Amount Debit]]/Table1[[#This Row],[Exchange Rate]])))</f>
        <v/>
      </c>
      <c r="Y2047" s="159" t="str">
        <f>IF(E2047="","",(IF(Table1[[#This Row],[Cur]]="USD",Table1[[#This Row],[Cur_Amount Credit]],Table1[[#This Row],[Cur_Amount Credit]]/ExchangeRate)))</f>
        <v/>
      </c>
      <c r="Z2047" s="201" t="str">
        <f>IF(E2047="","",(Table1[[#This Row],[Debit USD]]-Table1[[#This Row],[Credit USD]]))</f>
        <v/>
      </c>
      <c r="AA2047" s="226"/>
      <c r="AB2047" s="255"/>
      <c r="AC2047" s="1"/>
      <c r="AD2047" s="15"/>
      <c r="AE2047" s="15" t="str">
        <f>IF(AND(OR(Table1[[#This Row],[Account]]="15030",Table1[[#This Row],[Account]]="15035",Table1[[#This Row],[Account]]="20150"),Table1[[#This Row],[Vendor ID]]=""),1,"")</f>
        <v/>
      </c>
      <c r="AF2047" s="15"/>
      <c r="AG2047" s="15"/>
      <c r="AH2047" s="15"/>
      <c r="AI2047" s="46" t="str">
        <f>IF(Table1[[#This Row],[Posting Date]]&lt;&gt;"","GJ-"&amp;CountryID,"")</f>
        <v/>
      </c>
      <c r="AJ2047" s="59" t="str">
        <f>IF(Table1[[#This Row],[Posting Date]]&lt;&gt;"",Table1[[#This Row],[Posting Date]],"")</f>
        <v/>
      </c>
      <c r="AK2047" s="46"/>
      <c r="AL2047" s="46" t="str">
        <f>IF(Table1[[#This Row],[Description]]&lt;&gt;"",Table1[[#This Row],[Description]],"")</f>
        <v/>
      </c>
      <c r="AM2047" s="46" t="str">
        <f>IF(Table1[[#This Row],[Posting Date]]&lt;&gt;"",Table1[[#This Row],[Reference Number]],"")</f>
        <v/>
      </c>
      <c r="AN2047" s="46" t="str">
        <f>TRIM(Table1[[#This Row],[Line '#]])</f>
        <v/>
      </c>
      <c r="AO2047" s="46" t="str">
        <f>TRIM(Table1[[#This Row],[Account]])</f>
        <v/>
      </c>
      <c r="AP2047" s="46" t="str">
        <f>IF(Table1[[#This Row],[Posting Date]]&lt;&gt;"",$D$5,"")</f>
        <v/>
      </c>
      <c r="AQ2047" s="46" t="str">
        <f>TRIM(Table1[[#This Row],[Departments-Prgrams]])</f>
        <v/>
      </c>
      <c r="AR2047" s="46" t="str">
        <f>TRIM(Table1[[#This Row],[Grant]])</f>
        <v/>
      </c>
      <c r="AS2047" s="46" t="str">
        <f>TRIM(Table1[[#This Row],[Staff ID]])</f>
        <v/>
      </c>
      <c r="AT2047" s="46" t="str">
        <f>IF(TRIM(Table1[[#This Row],[Budget Code]])=0,"",TRIM(Table1[[#This Row],[Budget Code]]))</f>
        <v/>
      </c>
      <c r="AU2047" s="46" t="str">
        <f>IF(Table1[[#This Row],[Line Description]]&lt;&gt;"",Table1[[#This Row],[Line Description]],"")</f>
        <v/>
      </c>
      <c r="AV2047" s="46" t="str">
        <f>IF(Table1[[#This Row],[Cur_Amount Debit]]&gt;0,ROUND(Table1[[#This Row],[Cur_Amount Debit]],2),"")</f>
        <v/>
      </c>
      <c r="AW2047" s="46" t="str">
        <f>IF(Table1[[#This Row],[Cur_Amount Credit]]&gt;0,ROUND(Table1[[#This Row],[Cur_Amount Credit]],2),"")</f>
        <v/>
      </c>
      <c r="AX2047" s="46" t="str">
        <f>LEFT(Table1[[#This Row],[Cur]],3)</f>
        <v/>
      </c>
      <c r="AY2047" s="59"/>
      <c r="AZ2047" s="46"/>
      <c r="BA2047" s="46" t="str">
        <f>IF(Table1[[#This Row],[Cur]]&lt;&gt;"",IF(Table1[[#This Row],[Cur]]="USD","",ExchangeRate),"")</f>
        <v/>
      </c>
      <c r="BB2047" s="46" t="str">
        <f>IF(Table1[[#This Row],[Grant]]&lt;&gt;"",VLOOKUP(Table1[[#This Row],[Grant]],Grants!B:D,3),"")</f>
        <v/>
      </c>
      <c r="BC2047" s="46" t="str">
        <f>TRIM(Table1[[#This Row],[Vendor ID]])</f>
        <v/>
      </c>
      <c r="BD2047">
        <f>IF(Table1[[#This Row],[Reference Number]]=Q2046,BD2046,BD2046+1)</f>
        <v>0</v>
      </c>
    </row>
    <row r="2048" spans="1:56" ht="11.25" customHeight="1" x14ac:dyDescent="0.25">
      <c r="A2048" s="1"/>
      <c r="B2048" s="88" t="str">
        <f>IF(Table1[[#This Row],[Posting Date]]&lt;&gt;"",IF(Table1[[#This Row],[Reference Number]]=Q2047,B2047+1,1),"")</f>
        <v/>
      </c>
      <c r="C2048" s="61"/>
      <c r="D2048" s="61"/>
      <c r="E2048" s="138"/>
      <c r="F2048" s="141" t="str">
        <f>IFERROR(IF(VLOOKUP(Table1[[#This Row],[Budget Code Description]],Dimentions!$X$6:$AC$139,2,FALSE)="","",VLOOKUP(Table1[[#This Row],[Budget Code Description]],Dimentions!$X$6:$AC$139,2,FALSE)),"")</f>
        <v/>
      </c>
      <c r="G2048" s="141"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1" t="str">
        <f>IFERROR(VLOOKUP(Table1[[#This Row],[Budget Code Description]],Table6[#All],8,FALSE),"")</f>
        <v/>
      </c>
      <c r="L2048" s="63"/>
      <c r="M2048" s="65" t="str">
        <f>IFERROR(VLOOKUP(Table1[[#This Row],[Staff ID]],Table2[],2,FALSE),"")</f>
        <v/>
      </c>
      <c r="N2048" s="209" t="str">
        <f>IFERROR(IF(VLOOKUP(Table1[[#This Row],[Budget Code Description]],Dimentions!$X$6:$AC$134,4,FALSE)="","",VLOOKUP(Table1[[#This Row],[Budget Code Description]],Dimentions!$X$6:$AC$134,4,FALSE)),"")</f>
        <v/>
      </c>
      <c r="O2048" s="65" t="str">
        <f>IFERROR(VLOOKUP(Table1[[#This Row],[Vendor ID]],Table549[],2,FALSE),"")</f>
        <v/>
      </c>
      <c r="P2048" s="63"/>
      <c r="Q2048" s="141" t="str">
        <f>IF(Table1[[#This Row],[Posting Date]]&lt;&gt;"",$D$9,"")</f>
        <v/>
      </c>
      <c r="R2048" s="157" t="str">
        <f>IF(Table1[[#This Row],[Posting Date]]&lt;&gt;"",$D$10,"")</f>
        <v/>
      </c>
      <c r="S2048" s="66"/>
      <c r="T2048" s="63"/>
      <c r="U2048" s="67"/>
      <c r="V2048" s="67"/>
      <c r="W2048" s="67" t="str">
        <f t="shared" si="36"/>
        <v/>
      </c>
      <c r="X2048" s="159" t="str">
        <f>IF(E2048="","",(IF(Table1[[#This Row],[Cur]]="USD",Table1[[#This Row],[Cur_Amount Debit]],Table1[[#This Row],[Cur_Amount Debit]]/Table1[[#This Row],[Exchange Rate]])))</f>
        <v/>
      </c>
      <c r="Y2048" s="159" t="str">
        <f>IF(E2048="","",(IF(Table1[[#This Row],[Cur]]="USD",Table1[[#This Row],[Cur_Amount Credit]],Table1[[#This Row],[Cur_Amount Credit]]/ExchangeRate)))</f>
        <v/>
      </c>
      <c r="Z2048" s="201" t="str">
        <f>IF(E2048="","",(Table1[[#This Row],[Debit USD]]-Table1[[#This Row],[Credit USD]]))</f>
        <v/>
      </c>
      <c r="AA2048" s="226"/>
      <c r="AB2048" s="255"/>
      <c r="AC2048" s="1"/>
      <c r="AD2048" s="15"/>
      <c r="AE2048" s="15" t="str">
        <f>IF(AND(OR(Table1[[#This Row],[Account]]="15030",Table1[[#This Row],[Account]]="15035",Table1[[#This Row],[Account]]="20150"),Table1[[#This Row],[Vendor ID]]=""),1,"")</f>
        <v/>
      </c>
      <c r="AF2048" s="15"/>
      <c r="AG2048" s="15"/>
      <c r="AH2048" s="15"/>
      <c r="AI2048" s="46" t="str">
        <f>IF(Table1[[#This Row],[Posting Date]]&lt;&gt;"","GJ-"&amp;CountryID,"")</f>
        <v/>
      </c>
      <c r="AJ2048" s="59" t="str">
        <f>IF(Table1[[#This Row],[Posting Date]]&lt;&gt;"",Table1[[#This Row],[Posting Date]],"")</f>
        <v/>
      </c>
      <c r="AK2048" s="46"/>
      <c r="AL2048" s="46" t="str">
        <f>IF(Table1[[#This Row],[Description]]&lt;&gt;"",Table1[[#This Row],[Description]],"")</f>
        <v/>
      </c>
      <c r="AM2048" s="46" t="str">
        <f>IF(Table1[[#This Row],[Posting Date]]&lt;&gt;"",Table1[[#This Row],[Reference Number]],"")</f>
        <v/>
      </c>
      <c r="AN2048" s="46" t="str">
        <f>TRIM(Table1[[#This Row],[Line '#]])</f>
        <v/>
      </c>
      <c r="AO2048" s="46" t="str">
        <f>TRIM(Table1[[#This Row],[Account]])</f>
        <v/>
      </c>
      <c r="AP2048" s="46" t="str">
        <f>IF(Table1[[#This Row],[Posting Date]]&lt;&gt;"",$D$5,"")</f>
        <v/>
      </c>
      <c r="AQ2048" s="46" t="str">
        <f>TRIM(Table1[[#This Row],[Departments-Prgrams]])</f>
        <v/>
      </c>
      <c r="AR2048" s="46" t="str">
        <f>TRIM(Table1[[#This Row],[Grant]])</f>
        <v/>
      </c>
      <c r="AS2048" s="46" t="str">
        <f>TRIM(Table1[[#This Row],[Staff ID]])</f>
        <v/>
      </c>
      <c r="AT2048" s="46" t="str">
        <f>IF(TRIM(Table1[[#This Row],[Budget Code]])=0,"",TRIM(Table1[[#This Row],[Budget Code]]))</f>
        <v/>
      </c>
      <c r="AU2048" s="46" t="str">
        <f>IF(Table1[[#This Row],[Line Description]]&lt;&gt;"",Table1[[#This Row],[Line Description]],"")</f>
        <v/>
      </c>
      <c r="AV2048" s="46" t="str">
        <f>IF(Table1[[#This Row],[Cur_Amount Debit]]&gt;0,ROUND(Table1[[#This Row],[Cur_Amount Debit]],2),"")</f>
        <v/>
      </c>
      <c r="AW2048" s="46" t="str">
        <f>IF(Table1[[#This Row],[Cur_Amount Credit]]&gt;0,ROUND(Table1[[#This Row],[Cur_Amount Credit]],2),"")</f>
        <v/>
      </c>
      <c r="AX2048" s="46" t="str">
        <f>LEFT(Table1[[#This Row],[Cur]],3)</f>
        <v/>
      </c>
      <c r="AY2048" s="59"/>
      <c r="AZ2048" s="46"/>
      <c r="BA2048" s="46" t="str">
        <f>IF(Table1[[#This Row],[Cur]]&lt;&gt;"",IF(Table1[[#This Row],[Cur]]="USD","",ExchangeRate),"")</f>
        <v/>
      </c>
      <c r="BB2048" s="46" t="str">
        <f>IF(Table1[[#This Row],[Grant]]&lt;&gt;"",VLOOKUP(Table1[[#This Row],[Grant]],Grants!B:D,3),"")</f>
        <v/>
      </c>
      <c r="BC2048" s="46" t="str">
        <f>TRIM(Table1[[#This Row],[Vendor ID]])</f>
        <v/>
      </c>
      <c r="BD2048">
        <f>IF(Table1[[#This Row],[Reference Number]]=Q2047,BD2047,BD2047+1)</f>
        <v>0</v>
      </c>
    </row>
    <row r="2049" spans="1:56" ht="11.25" customHeight="1" x14ac:dyDescent="0.25">
      <c r="A2049" s="1"/>
      <c r="B2049" s="88" t="str">
        <f>IF(Table1[[#This Row],[Posting Date]]&lt;&gt;"",IF(Table1[[#This Row],[Reference Number]]=Q2048,B2048+1,1),"")</f>
        <v/>
      </c>
      <c r="C2049" s="61"/>
      <c r="D2049" s="61"/>
      <c r="E2049" s="138"/>
      <c r="F2049" s="141" t="str">
        <f>IFERROR(IF(VLOOKUP(Table1[[#This Row],[Budget Code Description]],Dimentions!$X$6:$AC$139,2,FALSE)="","",VLOOKUP(Table1[[#This Row],[Budget Code Description]],Dimentions!$X$6:$AC$139,2,FALSE)),"")</f>
        <v/>
      </c>
      <c r="G2049" s="141"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1" t="str">
        <f>IFERROR(VLOOKUP(Table1[[#This Row],[Budget Code Description]],Table6[#All],8,FALSE),"")</f>
        <v/>
      </c>
      <c r="L2049" s="63"/>
      <c r="M2049" s="65" t="str">
        <f>IFERROR(VLOOKUP(Table1[[#This Row],[Staff ID]],Table2[],2,FALSE),"")</f>
        <v/>
      </c>
      <c r="N2049" s="209" t="str">
        <f>IFERROR(IF(VLOOKUP(Table1[[#This Row],[Budget Code Description]],Dimentions!$X$6:$AC$134,4,FALSE)="","",VLOOKUP(Table1[[#This Row],[Budget Code Description]],Dimentions!$X$6:$AC$134,4,FALSE)),"")</f>
        <v/>
      </c>
      <c r="O2049" s="65" t="str">
        <f>IFERROR(VLOOKUP(Table1[[#This Row],[Vendor ID]],Table549[],2,FALSE),"")</f>
        <v/>
      </c>
      <c r="P2049" s="63"/>
      <c r="Q2049" s="141" t="str">
        <f>IF(Table1[[#This Row],[Posting Date]]&lt;&gt;"",$D$9,"")</f>
        <v/>
      </c>
      <c r="R2049" s="157" t="str">
        <f>IF(Table1[[#This Row],[Posting Date]]&lt;&gt;"",$D$10,"")</f>
        <v/>
      </c>
      <c r="S2049" s="66"/>
      <c r="T2049" s="63"/>
      <c r="U2049" s="67"/>
      <c r="V2049" s="67"/>
      <c r="W2049" s="67" t="str">
        <f t="shared" si="36"/>
        <v/>
      </c>
      <c r="X2049" s="159" t="str">
        <f>IF(E2049="","",(IF(Table1[[#This Row],[Cur]]="USD",Table1[[#This Row],[Cur_Amount Debit]],Table1[[#This Row],[Cur_Amount Debit]]/Table1[[#This Row],[Exchange Rate]])))</f>
        <v/>
      </c>
      <c r="Y2049" s="159" t="str">
        <f>IF(E2049="","",(IF(Table1[[#This Row],[Cur]]="USD",Table1[[#This Row],[Cur_Amount Credit]],Table1[[#This Row],[Cur_Amount Credit]]/ExchangeRate)))</f>
        <v/>
      </c>
      <c r="Z2049" s="201" t="str">
        <f>IF(E2049="","",(Table1[[#This Row],[Debit USD]]-Table1[[#This Row],[Credit USD]]))</f>
        <v/>
      </c>
      <c r="AA2049" s="226"/>
      <c r="AB2049" s="255"/>
      <c r="AC2049" s="1"/>
      <c r="AD2049" s="15"/>
      <c r="AE2049" s="15" t="str">
        <f>IF(AND(OR(Table1[[#This Row],[Account]]="15030",Table1[[#This Row],[Account]]="15035",Table1[[#This Row],[Account]]="20150"),Table1[[#This Row],[Vendor ID]]=""),1,"")</f>
        <v/>
      </c>
      <c r="AF2049" s="15"/>
      <c r="AG2049" s="15"/>
      <c r="AH2049" s="15"/>
      <c r="AI2049" s="46" t="str">
        <f>IF(Table1[[#This Row],[Posting Date]]&lt;&gt;"","GJ-"&amp;CountryID,"")</f>
        <v/>
      </c>
      <c r="AJ2049" s="59" t="str">
        <f>IF(Table1[[#This Row],[Posting Date]]&lt;&gt;"",Table1[[#This Row],[Posting Date]],"")</f>
        <v/>
      </c>
      <c r="AK2049" s="46"/>
      <c r="AL2049" s="46" t="str">
        <f>IF(Table1[[#This Row],[Description]]&lt;&gt;"",Table1[[#This Row],[Description]],"")</f>
        <v/>
      </c>
      <c r="AM2049" s="46" t="str">
        <f>IF(Table1[[#This Row],[Posting Date]]&lt;&gt;"",Table1[[#This Row],[Reference Number]],"")</f>
        <v/>
      </c>
      <c r="AN2049" s="46" t="str">
        <f>TRIM(Table1[[#This Row],[Line '#]])</f>
        <v/>
      </c>
      <c r="AO2049" s="46" t="str">
        <f>TRIM(Table1[[#This Row],[Account]])</f>
        <v/>
      </c>
      <c r="AP2049" s="46" t="str">
        <f>IF(Table1[[#This Row],[Posting Date]]&lt;&gt;"",$D$5,"")</f>
        <v/>
      </c>
      <c r="AQ2049" s="46" t="str">
        <f>TRIM(Table1[[#This Row],[Departments-Prgrams]])</f>
        <v/>
      </c>
      <c r="AR2049" s="46" t="str">
        <f>TRIM(Table1[[#This Row],[Grant]])</f>
        <v/>
      </c>
      <c r="AS2049" s="46" t="str">
        <f>TRIM(Table1[[#This Row],[Staff ID]])</f>
        <v/>
      </c>
      <c r="AT2049" s="46" t="str">
        <f>IF(TRIM(Table1[[#This Row],[Budget Code]])=0,"",TRIM(Table1[[#This Row],[Budget Code]]))</f>
        <v/>
      </c>
      <c r="AU2049" s="46" t="str">
        <f>IF(Table1[[#This Row],[Line Description]]&lt;&gt;"",Table1[[#This Row],[Line Description]],"")</f>
        <v/>
      </c>
      <c r="AV2049" s="46" t="str">
        <f>IF(Table1[[#This Row],[Cur_Amount Debit]]&gt;0,ROUND(Table1[[#This Row],[Cur_Amount Debit]],2),"")</f>
        <v/>
      </c>
      <c r="AW2049" s="46" t="str">
        <f>IF(Table1[[#This Row],[Cur_Amount Credit]]&gt;0,ROUND(Table1[[#This Row],[Cur_Amount Credit]],2),"")</f>
        <v/>
      </c>
      <c r="AX2049" s="46" t="str">
        <f>LEFT(Table1[[#This Row],[Cur]],3)</f>
        <v/>
      </c>
      <c r="AY2049" s="59"/>
      <c r="AZ2049" s="46"/>
      <c r="BA2049" s="46" t="str">
        <f>IF(Table1[[#This Row],[Cur]]&lt;&gt;"",IF(Table1[[#This Row],[Cur]]="USD","",ExchangeRate),"")</f>
        <v/>
      </c>
      <c r="BB2049" s="46" t="str">
        <f>IF(Table1[[#This Row],[Grant]]&lt;&gt;"",VLOOKUP(Table1[[#This Row],[Grant]],Grants!B:D,3),"")</f>
        <v/>
      </c>
      <c r="BC2049" s="46" t="str">
        <f>TRIM(Table1[[#This Row],[Vendor ID]])</f>
        <v/>
      </c>
      <c r="BD2049">
        <f>IF(Table1[[#This Row],[Reference Number]]=Q2048,BD2048,BD2048+1)</f>
        <v>0</v>
      </c>
    </row>
    <row r="2050" spans="1:56" ht="11.25" customHeight="1" x14ac:dyDescent="0.25">
      <c r="A2050" s="1"/>
      <c r="B2050" s="88" t="str">
        <f>IF(Table1[[#This Row],[Posting Date]]&lt;&gt;"",IF(Table1[[#This Row],[Reference Number]]=Q2049,B2049+1,1),"")</f>
        <v/>
      </c>
      <c r="C2050" s="61"/>
      <c r="D2050" s="61"/>
      <c r="E2050" s="138"/>
      <c r="F2050" s="141" t="str">
        <f>IFERROR(IF(VLOOKUP(Table1[[#This Row],[Budget Code Description]],Dimentions!$X$6:$AC$139,2,FALSE)="","",VLOOKUP(Table1[[#This Row],[Budget Code Description]],Dimentions!$X$6:$AC$139,2,FALSE)),"")</f>
        <v/>
      </c>
      <c r="G2050" s="141"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1" t="str">
        <f>IFERROR(VLOOKUP(Table1[[#This Row],[Budget Code Description]],Table6[#All],8,FALSE),"")</f>
        <v/>
      </c>
      <c r="L2050" s="63"/>
      <c r="M2050" s="65" t="str">
        <f>IFERROR(VLOOKUP(Table1[[#This Row],[Staff ID]],Table2[],2,FALSE),"")</f>
        <v/>
      </c>
      <c r="N2050" s="209" t="str">
        <f>IFERROR(IF(VLOOKUP(Table1[[#This Row],[Budget Code Description]],Dimentions!$X$6:$AC$134,4,FALSE)="","",VLOOKUP(Table1[[#This Row],[Budget Code Description]],Dimentions!$X$6:$AC$134,4,FALSE)),"")</f>
        <v/>
      </c>
      <c r="O2050" s="65" t="str">
        <f>IFERROR(VLOOKUP(Table1[[#This Row],[Vendor ID]],Table549[],2,FALSE),"")</f>
        <v/>
      </c>
      <c r="P2050" s="63"/>
      <c r="Q2050" s="141" t="str">
        <f>IF(Table1[[#This Row],[Posting Date]]&lt;&gt;"",$D$9,"")</f>
        <v/>
      </c>
      <c r="R2050" s="157" t="str">
        <f>IF(Table1[[#This Row],[Posting Date]]&lt;&gt;"",$D$10,"")</f>
        <v/>
      </c>
      <c r="S2050" s="66"/>
      <c r="T2050" s="63"/>
      <c r="U2050" s="67"/>
      <c r="V2050" s="67"/>
      <c r="W2050" s="67" t="str">
        <f t="shared" si="36"/>
        <v/>
      </c>
      <c r="X2050" s="159" t="str">
        <f>IF(E2050="","",(IF(Table1[[#This Row],[Cur]]="USD",Table1[[#This Row],[Cur_Amount Debit]],Table1[[#This Row],[Cur_Amount Debit]]/Table1[[#This Row],[Exchange Rate]])))</f>
        <v/>
      </c>
      <c r="Y2050" s="159" t="str">
        <f>IF(E2050="","",(IF(Table1[[#This Row],[Cur]]="USD",Table1[[#This Row],[Cur_Amount Credit]],Table1[[#This Row],[Cur_Amount Credit]]/ExchangeRate)))</f>
        <v/>
      </c>
      <c r="Z2050" s="201" t="str">
        <f>IF(E2050="","",(Table1[[#This Row],[Debit USD]]-Table1[[#This Row],[Credit USD]]))</f>
        <v/>
      </c>
      <c r="AA2050" s="226"/>
      <c r="AB2050" s="255"/>
      <c r="AC2050" s="1"/>
      <c r="AD2050" s="15"/>
      <c r="AE2050" s="15" t="str">
        <f>IF(AND(OR(Table1[[#This Row],[Account]]="15030",Table1[[#This Row],[Account]]="15035",Table1[[#This Row],[Account]]="20150"),Table1[[#This Row],[Vendor ID]]=""),1,"")</f>
        <v/>
      </c>
      <c r="AF2050" s="15"/>
      <c r="AG2050" s="15"/>
      <c r="AH2050" s="15"/>
      <c r="AI2050" s="46" t="str">
        <f>IF(Table1[[#This Row],[Posting Date]]&lt;&gt;"","GJ-"&amp;CountryID,"")</f>
        <v/>
      </c>
      <c r="AJ2050" s="59" t="str">
        <f>IF(Table1[[#This Row],[Posting Date]]&lt;&gt;"",Table1[[#This Row],[Posting Date]],"")</f>
        <v/>
      </c>
      <c r="AK2050" s="46"/>
      <c r="AL2050" s="46" t="str">
        <f>IF(Table1[[#This Row],[Description]]&lt;&gt;"",Table1[[#This Row],[Description]],"")</f>
        <v/>
      </c>
      <c r="AM2050" s="46" t="str">
        <f>IF(Table1[[#This Row],[Posting Date]]&lt;&gt;"",Table1[[#This Row],[Reference Number]],"")</f>
        <v/>
      </c>
      <c r="AN2050" s="46" t="str">
        <f>TRIM(Table1[[#This Row],[Line '#]])</f>
        <v/>
      </c>
      <c r="AO2050" s="46" t="str">
        <f>TRIM(Table1[[#This Row],[Account]])</f>
        <v/>
      </c>
      <c r="AP2050" s="46" t="str">
        <f>IF(Table1[[#This Row],[Posting Date]]&lt;&gt;"",$D$5,"")</f>
        <v/>
      </c>
      <c r="AQ2050" s="46" t="str">
        <f>TRIM(Table1[[#This Row],[Departments-Prgrams]])</f>
        <v/>
      </c>
      <c r="AR2050" s="46" t="str">
        <f>TRIM(Table1[[#This Row],[Grant]])</f>
        <v/>
      </c>
      <c r="AS2050" s="46" t="str">
        <f>TRIM(Table1[[#This Row],[Staff ID]])</f>
        <v/>
      </c>
      <c r="AT2050" s="46" t="str">
        <f>IF(TRIM(Table1[[#This Row],[Budget Code]])=0,"",TRIM(Table1[[#This Row],[Budget Code]]))</f>
        <v/>
      </c>
      <c r="AU2050" s="46" t="str">
        <f>IF(Table1[[#This Row],[Line Description]]&lt;&gt;"",Table1[[#This Row],[Line Description]],"")</f>
        <v/>
      </c>
      <c r="AV2050" s="46" t="str">
        <f>IF(Table1[[#This Row],[Cur_Amount Debit]]&gt;0,ROUND(Table1[[#This Row],[Cur_Amount Debit]],2),"")</f>
        <v/>
      </c>
      <c r="AW2050" s="46" t="str">
        <f>IF(Table1[[#This Row],[Cur_Amount Credit]]&gt;0,ROUND(Table1[[#This Row],[Cur_Amount Credit]],2),"")</f>
        <v/>
      </c>
      <c r="AX2050" s="46" t="str">
        <f>LEFT(Table1[[#This Row],[Cur]],3)</f>
        <v/>
      </c>
      <c r="AY2050" s="59"/>
      <c r="AZ2050" s="46"/>
      <c r="BA2050" s="46" t="str">
        <f>IF(Table1[[#This Row],[Cur]]&lt;&gt;"",IF(Table1[[#This Row],[Cur]]="USD","",ExchangeRate),"")</f>
        <v/>
      </c>
      <c r="BB2050" s="46" t="str">
        <f>IF(Table1[[#This Row],[Grant]]&lt;&gt;"",VLOOKUP(Table1[[#This Row],[Grant]],Grants!B:D,3),"")</f>
        <v/>
      </c>
      <c r="BC2050" s="46" t="str">
        <f>TRIM(Table1[[#This Row],[Vendor ID]])</f>
        <v/>
      </c>
      <c r="BD2050">
        <f>IF(Table1[[#This Row],[Reference Number]]=Q2049,BD2049,BD2049+1)</f>
        <v>0</v>
      </c>
    </row>
    <row r="2051" spans="1:56" ht="11.25" customHeight="1" x14ac:dyDescent="0.25">
      <c r="A2051" s="1"/>
      <c r="B2051" s="88" t="str">
        <f>IF(Table1[[#This Row],[Posting Date]]&lt;&gt;"",IF(Table1[[#This Row],[Reference Number]]=Q2050,B2050+1,1),"")</f>
        <v/>
      </c>
      <c r="C2051" s="61"/>
      <c r="D2051" s="61"/>
      <c r="E2051" s="138"/>
      <c r="F2051" s="141" t="str">
        <f>IFERROR(IF(VLOOKUP(Table1[[#This Row],[Budget Code Description]],Dimentions!$X$6:$AC$139,2,FALSE)="","",VLOOKUP(Table1[[#This Row],[Budget Code Description]],Dimentions!$X$6:$AC$139,2,FALSE)),"")</f>
        <v/>
      </c>
      <c r="G2051" s="141"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1" t="str">
        <f>IFERROR(VLOOKUP(Table1[[#This Row],[Budget Code Description]],Table6[#All],8,FALSE),"")</f>
        <v/>
      </c>
      <c r="L2051" s="63"/>
      <c r="M2051" s="65" t="str">
        <f>IFERROR(VLOOKUP(Table1[[#This Row],[Staff ID]],Table2[],2,FALSE),"")</f>
        <v/>
      </c>
      <c r="N2051" s="209" t="str">
        <f>IFERROR(IF(VLOOKUP(Table1[[#This Row],[Budget Code Description]],Dimentions!$X$6:$AC$134,4,FALSE)="","",VLOOKUP(Table1[[#This Row],[Budget Code Description]],Dimentions!$X$6:$AC$134,4,FALSE)),"")</f>
        <v/>
      </c>
      <c r="O2051" s="65" t="str">
        <f>IFERROR(VLOOKUP(Table1[[#This Row],[Vendor ID]],Table549[],2,FALSE),"")</f>
        <v/>
      </c>
      <c r="P2051" s="63"/>
      <c r="Q2051" s="141" t="str">
        <f>IF(Table1[[#This Row],[Posting Date]]&lt;&gt;"",$D$9,"")</f>
        <v/>
      </c>
      <c r="R2051" s="157" t="str">
        <f>IF(Table1[[#This Row],[Posting Date]]&lt;&gt;"",$D$10,"")</f>
        <v/>
      </c>
      <c r="S2051" s="66"/>
      <c r="T2051" s="63"/>
      <c r="U2051" s="67"/>
      <c r="V2051" s="67"/>
      <c r="W2051" s="67" t="str">
        <f t="shared" si="36"/>
        <v/>
      </c>
      <c r="X2051" s="159" t="str">
        <f>IF(E2051="","",(IF(Table1[[#This Row],[Cur]]="USD",Table1[[#This Row],[Cur_Amount Debit]],Table1[[#This Row],[Cur_Amount Debit]]/Table1[[#This Row],[Exchange Rate]])))</f>
        <v/>
      </c>
      <c r="Y2051" s="159" t="str">
        <f>IF(E2051="","",(IF(Table1[[#This Row],[Cur]]="USD",Table1[[#This Row],[Cur_Amount Credit]],Table1[[#This Row],[Cur_Amount Credit]]/ExchangeRate)))</f>
        <v/>
      </c>
      <c r="Z2051" s="201" t="str">
        <f>IF(E2051="","",(Table1[[#This Row],[Debit USD]]-Table1[[#This Row],[Credit USD]]))</f>
        <v/>
      </c>
      <c r="AA2051" s="226"/>
      <c r="AB2051" s="255"/>
      <c r="AC2051" s="1"/>
      <c r="AD2051" s="15"/>
      <c r="AE2051" s="15" t="str">
        <f>IF(AND(OR(Table1[[#This Row],[Account]]="15030",Table1[[#This Row],[Account]]="15035",Table1[[#This Row],[Account]]="20150"),Table1[[#This Row],[Vendor ID]]=""),1,"")</f>
        <v/>
      </c>
      <c r="AF2051" s="15"/>
      <c r="AG2051" s="15"/>
      <c r="AH2051" s="15"/>
      <c r="AI2051" s="46" t="str">
        <f>IF(Table1[[#This Row],[Posting Date]]&lt;&gt;"","GJ-"&amp;CountryID,"")</f>
        <v/>
      </c>
      <c r="AJ2051" s="59" t="str">
        <f>IF(Table1[[#This Row],[Posting Date]]&lt;&gt;"",Table1[[#This Row],[Posting Date]],"")</f>
        <v/>
      </c>
      <c r="AK2051" s="46"/>
      <c r="AL2051" s="46" t="str">
        <f>IF(Table1[[#This Row],[Description]]&lt;&gt;"",Table1[[#This Row],[Description]],"")</f>
        <v/>
      </c>
      <c r="AM2051" s="46" t="str">
        <f>IF(Table1[[#This Row],[Posting Date]]&lt;&gt;"",Table1[[#This Row],[Reference Number]],"")</f>
        <v/>
      </c>
      <c r="AN2051" s="46" t="str">
        <f>TRIM(Table1[[#This Row],[Line '#]])</f>
        <v/>
      </c>
      <c r="AO2051" s="46" t="str">
        <f>TRIM(Table1[[#This Row],[Account]])</f>
        <v/>
      </c>
      <c r="AP2051" s="46" t="str">
        <f>IF(Table1[[#This Row],[Posting Date]]&lt;&gt;"",$D$5,"")</f>
        <v/>
      </c>
      <c r="AQ2051" s="46" t="str">
        <f>TRIM(Table1[[#This Row],[Departments-Prgrams]])</f>
        <v/>
      </c>
      <c r="AR2051" s="46" t="str">
        <f>TRIM(Table1[[#This Row],[Grant]])</f>
        <v/>
      </c>
      <c r="AS2051" s="46" t="str">
        <f>TRIM(Table1[[#This Row],[Staff ID]])</f>
        <v/>
      </c>
      <c r="AT2051" s="46" t="str">
        <f>IF(TRIM(Table1[[#This Row],[Budget Code]])=0,"",TRIM(Table1[[#This Row],[Budget Code]]))</f>
        <v/>
      </c>
      <c r="AU2051" s="46" t="str">
        <f>IF(Table1[[#This Row],[Line Description]]&lt;&gt;"",Table1[[#This Row],[Line Description]],"")</f>
        <v/>
      </c>
      <c r="AV2051" s="46" t="str">
        <f>IF(Table1[[#This Row],[Cur_Amount Debit]]&gt;0,ROUND(Table1[[#This Row],[Cur_Amount Debit]],2),"")</f>
        <v/>
      </c>
      <c r="AW2051" s="46" t="str">
        <f>IF(Table1[[#This Row],[Cur_Amount Credit]]&gt;0,ROUND(Table1[[#This Row],[Cur_Amount Credit]],2),"")</f>
        <v/>
      </c>
      <c r="AX2051" s="46" t="str">
        <f>LEFT(Table1[[#This Row],[Cur]],3)</f>
        <v/>
      </c>
      <c r="AY2051" s="59"/>
      <c r="AZ2051" s="46"/>
      <c r="BA2051" s="46" t="str">
        <f>IF(Table1[[#This Row],[Cur]]&lt;&gt;"",IF(Table1[[#This Row],[Cur]]="USD","",ExchangeRate),"")</f>
        <v/>
      </c>
      <c r="BB2051" s="46" t="str">
        <f>IF(Table1[[#This Row],[Grant]]&lt;&gt;"",VLOOKUP(Table1[[#This Row],[Grant]],Grants!B:D,3),"")</f>
        <v/>
      </c>
      <c r="BC2051" s="46" t="str">
        <f>TRIM(Table1[[#This Row],[Vendor ID]])</f>
        <v/>
      </c>
      <c r="BD2051">
        <f>IF(Table1[[#This Row],[Reference Number]]=Q2050,BD2050,BD2050+1)</f>
        <v>0</v>
      </c>
    </row>
    <row r="2052" spans="1:56" ht="11.25" customHeight="1" x14ac:dyDescent="0.25">
      <c r="A2052" s="1"/>
      <c r="B2052" s="88" t="str">
        <f>IF(Table1[[#This Row],[Posting Date]]&lt;&gt;"",IF(Table1[[#This Row],[Reference Number]]=Q2051,B2051+1,1),"")</f>
        <v/>
      </c>
      <c r="C2052" s="61"/>
      <c r="D2052" s="61"/>
      <c r="E2052" s="138"/>
      <c r="F2052" s="141" t="str">
        <f>IFERROR(IF(VLOOKUP(Table1[[#This Row],[Budget Code Description]],Dimentions!$X$6:$AC$139,2,FALSE)="","",VLOOKUP(Table1[[#This Row],[Budget Code Description]],Dimentions!$X$6:$AC$139,2,FALSE)),"")</f>
        <v/>
      </c>
      <c r="G2052" s="141"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1" t="str">
        <f>IFERROR(VLOOKUP(Table1[[#This Row],[Budget Code Description]],Table6[#All],8,FALSE),"")</f>
        <v/>
      </c>
      <c r="L2052" s="63"/>
      <c r="M2052" s="65" t="str">
        <f>IFERROR(VLOOKUP(Table1[[#This Row],[Staff ID]],Table2[],2,FALSE),"")</f>
        <v/>
      </c>
      <c r="N2052" s="209" t="str">
        <f>IFERROR(IF(VLOOKUP(Table1[[#This Row],[Budget Code Description]],Dimentions!$X$6:$AC$134,4,FALSE)="","",VLOOKUP(Table1[[#This Row],[Budget Code Description]],Dimentions!$X$6:$AC$134,4,FALSE)),"")</f>
        <v/>
      </c>
      <c r="O2052" s="65" t="str">
        <f>IFERROR(VLOOKUP(Table1[[#This Row],[Vendor ID]],Table549[],2,FALSE),"")</f>
        <v/>
      </c>
      <c r="P2052" s="63"/>
      <c r="Q2052" s="141" t="str">
        <f>IF(Table1[[#This Row],[Posting Date]]&lt;&gt;"",$D$9,"")</f>
        <v/>
      </c>
      <c r="R2052" s="157" t="str">
        <f>IF(Table1[[#This Row],[Posting Date]]&lt;&gt;"",$D$10,"")</f>
        <v/>
      </c>
      <c r="S2052" s="66"/>
      <c r="T2052" s="63"/>
      <c r="U2052" s="67"/>
      <c r="V2052" s="67"/>
      <c r="W2052" s="67" t="str">
        <f t="shared" si="36"/>
        <v/>
      </c>
      <c r="X2052" s="159" t="str">
        <f>IF(E2052="","",(IF(Table1[[#This Row],[Cur]]="USD",Table1[[#This Row],[Cur_Amount Debit]],Table1[[#This Row],[Cur_Amount Debit]]/Table1[[#This Row],[Exchange Rate]])))</f>
        <v/>
      </c>
      <c r="Y2052" s="159" t="str">
        <f>IF(E2052="","",(IF(Table1[[#This Row],[Cur]]="USD",Table1[[#This Row],[Cur_Amount Credit]],Table1[[#This Row],[Cur_Amount Credit]]/ExchangeRate)))</f>
        <v/>
      </c>
      <c r="Z2052" s="201" t="str">
        <f>IF(E2052="","",(Table1[[#This Row],[Debit USD]]-Table1[[#This Row],[Credit USD]]))</f>
        <v/>
      </c>
      <c r="AA2052" s="226"/>
      <c r="AB2052" s="255"/>
      <c r="AC2052" s="1"/>
      <c r="AD2052" s="15"/>
      <c r="AE2052" s="15" t="str">
        <f>IF(AND(OR(Table1[[#This Row],[Account]]="15030",Table1[[#This Row],[Account]]="15035",Table1[[#This Row],[Account]]="20150"),Table1[[#This Row],[Vendor ID]]=""),1,"")</f>
        <v/>
      </c>
      <c r="AF2052" s="15"/>
      <c r="AG2052" s="15"/>
      <c r="AH2052" s="15"/>
      <c r="AI2052" s="46" t="str">
        <f>IF(Table1[[#This Row],[Posting Date]]&lt;&gt;"","GJ-"&amp;CountryID,"")</f>
        <v/>
      </c>
      <c r="AJ2052" s="59" t="str">
        <f>IF(Table1[[#This Row],[Posting Date]]&lt;&gt;"",Table1[[#This Row],[Posting Date]],"")</f>
        <v/>
      </c>
      <c r="AK2052" s="46"/>
      <c r="AL2052" s="46" t="str">
        <f>IF(Table1[[#This Row],[Description]]&lt;&gt;"",Table1[[#This Row],[Description]],"")</f>
        <v/>
      </c>
      <c r="AM2052" s="46" t="str">
        <f>IF(Table1[[#This Row],[Posting Date]]&lt;&gt;"",Table1[[#This Row],[Reference Number]],"")</f>
        <v/>
      </c>
      <c r="AN2052" s="46" t="str">
        <f>TRIM(Table1[[#This Row],[Line '#]])</f>
        <v/>
      </c>
      <c r="AO2052" s="46" t="str">
        <f>TRIM(Table1[[#This Row],[Account]])</f>
        <v/>
      </c>
      <c r="AP2052" s="46" t="str">
        <f>IF(Table1[[#This Row],[Posting Date]]&lt;&gt;"",$D$5,"")</f>
        <v/>
      </c>
      <c r="AQ2052" s="46" t="str">
        <f>TRIM(Table1[[#This Row],[Departments-Prgrams]])</f>
        <v/>
      </c>
      <c r="AR2052" s="46" t="str">
        <f>TRIM(Table1[[#This Row],[Grant]])</f>
        <v/>
      </c>
      <c r="AS2052" s="46" t="str">
        <f>TRIM(Table1[[#This Row],[Staff ID]])</f>
        <v/>
      </c>
      <c r="AT2052" s="46" t="str">
        <f>IF(TRIM(Table1[[#This Row],[Budget Code]])=0,"",TRIM(Table1[[#This Row],[Budget Code]]))</f>
        <v/>
      </c>
      <c r="AU2052" s="46" t="str">
        <f>IF(Table1[[#This Row],[Line Description]]&lt;&gt;"",Table1[[#This Row],[Line Description]],"")</f>
        <v/>
      </c>
      <c r="AV2052" s="46" t="str">
        <f>IF(Table1[[#This Row],[Cur_Amount Debit]]&gt;0,ROUND(Table1[[#This Row],[Cur_Amount Debit]],2),"")</f>
        <v/>
      </c>
      <c r="AW2052" s="46" t="str">
        <f>IF(Table1[[#This Row],[Cur_Amount Credit]]&gt;0,ROUND(Table1[[#This Row],[Cur_Amount Credit]],2),"")</f>
        <v/>
      </c>
      <c r="AX2052" s="46" t="str">
        <f>LEFT(Table1[[#This Row],[Cur]],3)</f>
        <v/>
      </c>
      <c r="AY2052" s="59"/>
      <c r="AZ2052" s="46"/>
      <c r="BA2052" s="46" t="str">
        <f>IF(Table1[[#This Row],[Cur]]&lt;&gt;"",IF(Table1[[#This Row],[Cur]]="USD","",ExchangeRate),"")</f>
        <v/>
      </c>
      <c r="BB2052" s="46" t="str">
        <f>IF(Table1[[#This Row],[Grant]]&lt;&gt;"",VLOOKUP(Table1[[#This Row],[Grant]],Grants!B:D,3),"")</f>
        <v/>
      </c>
      <c r="BC2052" s="46" t="str">
        <f>TRIM(Table1[[#This Row],[Vendor ID]])</f>
        <v/>
      </c>
      <c r="BD2052">
        <f>IF(Table1[[#This Row],[Reference Number]]=Q2051,BD2051,BD2051+1)</f>
        <v>0</v>
      </c>
    </row>
    <row r="2053" spans="1:56" ht="11.25" customHeight="1" x14ac:dyDescent="0.25">
      <c r="A2053" s="1"/>
      <c r="B2053" s="88" t="str">
        <f>IF(Table1[[#This Row],[Posting Date]]&lt;&gt;"",IF(Table1[[#This Row],[Reference Number]]=Q2052,B2052+1,1),"")</f>
        <v/>
      </c>
      <c r="C2053" s="61"/>
      <c r="D2053" s="61"/>
      <c r="E2053" s="138"/>
      <c r="F2053" s="141" t="str">
        <f>IFERROR(IF(VLOOKUP(Table1[[#This Row],[Budget Code Description]],Dimentions!$X$6:$AC$139,2,FALSE)="","",VLOOKUP(Table1[[#This Row],[Budget Code Description]],Dimentions!$X$6:$AC$139,2,FALSE)),"")</f>
        <v/>
      </c>
      <c r="G2053" s="141"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1" t="str">
        <f>IFERROR(VLOOKUP(Table1[[#This Row],[Budget Code Description]],Table6[#All],8,FALSE),"")</f>
        <v/>
      </c>
      <c r="L2053" s="63"/>
      <c r="M2053" s="65" t="str">
        <f>IFERROR(VLOOKUP(Table1[[#This Row],[Staff ID]],Table2[],2,FALSE),"")</f>
        <v/>
      </c>
      <c r="N2053" s="209" t="str">
        <f>IFERROR(IF(VLOOKUP(Table1[[#This Row],[Budget Code Description]],Dimentions!$X$6:$AC$134,4,FALSE)="","",VLOOKUP(Table1[[#This Row],[Budget Code Description]],Dimentions!$X$6:$AC$134,4,FALSE)),"")</f>
        <v/>
      </c>
      <c r="O2053" s="65" t="str">
        <f>IFERROR(VLOOKUP(Table1[[#This Row],[Vendor ID]],Table549[],2,FALSE),"")</f>
        <v/>
      </c>
      <c r="P2053" s="63"/>
      <c r="Q2053" s="141" t="str">
        <f>IF(Table1[[#This Row],[Posting Date]]&lt;&gt;"",$D$9,"")</f>
        <v/>
      </c>
      <c r="R2053" s="157" t="str">
        <f>IF(Table1[[#This Row],[Posting Date]]&lt;&gt;"",$D$10,"")</f>
        <v/>
      </c>
      <c r="S2053" s="66"/>
      <c r="T2053" s="63"/>
      <c r="U2053" s="67"/>
      <c r="V2053" s="67"/>
      <c r="W2053" s="67" t="str">
        <f t="shared" si="36"/>
        <v/>
      </c>
      <c r="X2053" s="159" t="str">
        <f>IF(E2053="","",(IF(Table1[[#This Row],[Cur]]="USD",Table1[[#This Row],[Cur_Amount Debit]],Table1[[#This Row],[Cur_Amount Debit]]/Table1[[#This Row],[Exchange Rate]])))</f>
        <v/>
      </c>
      <c r="Y2053" s="159" t="str">
        <f>IF(E2053="","",(IF(Table1[[#This Row],[Cur]]="USD",Table1[[#This Row],[Cur_Amount Credit]],Table1[[#This Row],[Cur_Amount Credit]]/ExchangeRate)))</f>
        <v/>
      </c>
      <c r="Z2053" s="201" t="str">
        <f>IF(E2053="","",(Table1[[#This Row],[Debit USD]]-Table1[[#This Row],[Credit USD]]))</f>
        <v/>
      </c>
      <c r="AA2053" s="226"/>
      <c r="AB2053" s="255"/>
      <c r="AC2053" s="1"/>
      <c r="AD2053" s="15"/>
      <c r="AE2053" s="15" t="str">
        <f>IF(AND(OR(Table1[[#This Row],[Account]]="15030",Table1[[#This Row],[Account]]="15035",Table1[[#This Row],[Account]]="20150"),Table1[[#This Row],[Vendor ID]]=""),1,"")</f>
        <v/>
      </c>
      <c r="AF2053" s="15"/>
      <c r="AG2053" s="15"/>
      <c r="AH2053" s="15"/>
      <c r="AI2053" s="46" t="str">
        <f>IF(Table1[[#This Row],[Posting Date]]&lt;&gt;"","GJ-"&amp;CountryID,"")</f>
        <v/>
      </c>
      <c r="AJ2053" s="59" t="str">
        <f>IF(Table1[[#This Row],[Posting Date]]&lt;&gt;"",Table1[[#This Row],[Posting Date]],"")</f>
        <v/>
      </c>
      <c r="AK2053" s="46"/>
      <c r="AL2053" s="46" t="str">
        <f>IF(Table1[[#This Row],[Description]]&lt;&gt;"",Table1[[#This Row],[Description]],"")</f>
        <v/>
      </c>
      <c r="AM2053" s="46" t="str">
        <f>IF(Table1[[#This Row],[Posting Date]]&lt;&gt;"",Table1[[#This Row],[Reference Number]],"")</f>
        <v/>
      </c>
      <c r="AN2053" s="46" t="str">
        <f>TRIM(Table1[[#This Row],[Line '#]])</f>
        <v/>
      </c>
      <c r="AO2053" s="46" t="str">
        <f>TRIM(Table1[[#This Row],[Account]])</f>
        <v/>
      </c>
      <c r="AP2053" s="46" t="str">
        <f>IF(Table1[[#This Row],[Posting Date]]&lt;&gt;"",$D$5,"")</f>
        <v/>
      </c>
      <c r="AQ2053" s="46" t="str">
        <f>TRIM(Table1[[#This Row],[Departments-Prgrams]])</f>
        <v/>
      </c>
      <c r="AR2053" s="46" t="str">
        <f>TRIM(Table1[[#This Row],[Grant]])</f>
        <v/>
      </c>
      <c r="AS2053" s="46" t="str">
        <f>TRIM(Table1[[#This Row],[Staff ID]])</f>
        <v/>
      </c>
      <c r="AT2053" s="46" t="str">
        <f>IF(TRIM(Table1[[#This Row],[Budget Code]])=0,"",TRIM(Table1[[#This Row],[Budget Code]]))</f>
        <v/>
      </c>
      <c r="AU2053" s="46" t="str">
        <f>IF(Table1[[#This Row],[Line Description]]&lt;&gt;"",Table1[[#This Row],[Line Description]],"")</f>
        <v/>
      </c>
      <c r="AV2053" s="46" t="str">
        <f>IF(Table1[[#This Row],[Cur_Amount Debit]]&gt;0,ROUND(Table1[[#This Row],[Cur_Amount Debit]],2),"")</f>
        <v/>
      </c>
      <c r="AW2053" s="46" t="str">
        <f>IF(Table1[[#This Row],[Cur_Amount Credit]]&gt;0,ROUND(Table1[[#This Row],[Cur_Amount Credit]],2),"")</f>
        <v/>
      </c>
      <c r="AX2053" s="46" t="str">
        <f>LEFT(Table1[[#This Row],[Cur]],3)</f>
        <v/>
      </c>
      <c r="AY2053" s="59"/>
      <c r="AZ2053" s="46"/>
      <c r="BA2053" s="46" t="str">
        <f>IF(Table1[[#This Row],[Cur]]&lt;&gt;"",IF(Table1[[#This Row],[Cur]]="USD","",ExchangeRate),"")</f>
        <v/>
      </c>
      <c r="BB2053" s="46" t="str">
        <f>IF(Table1[[#This Row],[Grant]]&lt;&gt;"",VLOOKUP(Table1[[#This Row],[Grant]],Grants!B:D,3),"")</f>
        <v/>
      </c>
      <c r="BC2053" s="46" t="str">
        <f>TRIM(Table1[[#This Row],[Vendor ID]])</f>
        <v/>
      </c>
      <c r="BD2053">
        <f>IF(Table1[[#This Row],[Reference Number]]=Q2052,BD2052,BD2052+1)</f>
        <v>0</v>
      </c>
    </row>
    <row r="2054" spans="1:56" ht="11.25" customHeight="1" x14ac:dyDescent="0.25">
      <c r="A2054" s="1"/>
      <c r="B2054" s="88" t="str">
        <f>IF(Table1[[#This Row],[Posting Date]]&lt;&gt;"",IF(Table1[[#This Row],[Reference Number]]=Q2053,B2053+1,1),"")</f>
        <v/>
      </c>
      <c r="C2054" s="61"/>
      <c r="D2054" s="61"/>
      <c r="E2054" s="138"/>
      <c r="F2054" s="141" t="str">
        <f>IFERROR(IF(VLOOKUP(Table1[[#This Row],[Budget Code Description]],Dimentions!$X$6:$AC$139,2,FALSE)="","",VLOOKUP(Table1[[#This Row],[Budget Code Description]],Dimentions!$X$6:$AC$139,2,FALSE)),"")</f>
        <v/>
      </c>
      <c r="G2054" s="141"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1" t="str">
        <f>IFERROR(VLOOKUP(Table1[[#This Row],[Budget Code Description]],Table6[#All],8,FALSE),"")</f>
        <v/>
      </c>
      <c r="L2054" s="63"/>
      <c r="M2054" s="65" t="str">
        <f>IFERROR(VLOOKUP(Table1[[#This Row],[Staff ID]],Table2[],2,FALSE),"")</f>
        <v/>
      </c>
      <c r="N2054" s="209" t="str">
        <f>IFERROR(IF(VLOOKUP(Table1[[#This Row],[Budget Code Description]],Dimentions!$X$6:$AC$134,4,FALSE)="","",VLOOKUP(Table1[[#This Row],[Budget Code Description]],Dimentions!$X$6:$AC$134,4,FALSE)),"")</f>
        <v/>
      </c>
      <c r="O2054" s="65" t="str">
        <f>IFERROR(VLOOKUP(Table1[[#This Row],[Vendor ID]],Table549[],2,FALSE),"")</f>
        <v/>
      </c>
      <c r="P2054" s="63"/>
      <c r="Q2054" s="141" t="str">
        <f>IF(Table1[[#This Row],[Posting Date]]&lt;&gt;"",$D$9,"")</f>
        <v/>
      </c>
      <c r="R2054" s="157" t="str">
        <f>IF(Table1[[#This Row],[Posting Date]]&lt;&gt;"",$D$10,"")</f>
        <v/>
      </c>
      <c r="S2054" s="66"/>
      <c r="T2054" s="63"/>
      <c r="U2054" s="67"/>
      <c r="V2054" s="67"/>
      <c r="W2054" s="67" t="str">
        <f t="shared" si="36"/>
        <v/>
      </c>
      <c r="X2054" s="159" t="str">
        <f>IF(E2054="","",(IF(Table1[[#This Row],[Cur]]="USD",Table1[[#This Row],[Cur_Amount Debit]],Table1[[#This Row],[Cur_Amount Debit]]/Table1[[#This Row],[Exchange Rate]])))</f>
        <v/>
      </c>
      <c r="Y2054" s="159" t="str">
        <f>IF(E2054="","",(IF(Table1[[#This Row],[Cur]]="USD",Table1[[#This Row],[Cur_Amount Credit]],Table1[[#This Row],[Cur_Amount Credit]]/ExchangeRate)))</f>
        <v/>
      </c>
      <c r="Z2054" s="201" t="str">
        <f>IF(E2054="","",(Table1[[#This Row],[Debit USD]]-Table1[[#This Row],[Credit USD]]))</f>
        <v/>
      </c>
      <c r="AA2054" s="226"/>
      <c r="AB2054" s="255"/>
      <c r="AC2054" s="1"/>
      <c r="AD2054" s="15"/>
      <c r="AE2054" s="15" t="str">
        <f>IF(AND(OR(Table1[[#This Row],[Account]]="15030",Table1[[#This Row],[Account]]="15035",Table1[[#This Row],[Account]]="20150"),Table1[[#This Row],[Vendor ID]]=""),1,"")</f>
        <v/>
      </c>
      <c r="AF2054" s="15"/>
      <c r="AG2054" s="15"/>
      <c r="AH2054" s="15"/>
      <c r="AI2054" s="46" t="str">
        <f>IF(Table1[[#This Row],[Posting Date]]&lt;&gt;"","GJ-"&amp;CountryID,"")</f>
        <v/>
      </c>
      <c r="AJ2054" s="59" t="str">
        <f>IF(Table1[[#This Row],[Posting Date]]&lt;&gt;"",Table1[[#This Row],[Posting Date]],"")</f>
        <v/>
      </c>
      <c r="AK2054" s="46"/>
      <c r="AL2054" s="46" t="str">
        <f>IF(Table1[[#This Row],[Description]]&lt;&gt;"",Table1[[#This Row],[Description]],"")</f>
        <v/>
      </c>
      <c r="AM2054" s="46" t="str">
        <f>IF(Table1[[#This Row],[Posting Date]]&lt;&gt;"",Table1[[#This Row],[Reference Number]],"")</f>
        <v/>
      </c>
      <c r="AN2054" s="46" t="str">
        <f>TRIM(Table1[[#This Row],[Line '#]])</f>
        <v/>
      </c>
      <c r="AO2054" s="46" t="str">
        <f>TRIM(Table1[[#This Row],[Account]])</f>
        <v/>
      </c>
      <c r="AP2054" s="46" t="str">
        <f>IF(Table1[[#This Row],[Posting Date]]&lt;&gt;"",$D$5,"")</f>
        <v/>
      </c>
      <c r="AQ2054" s="46" t="str">
        <f>TRIM(Table1[[#This Row],[Departments-Prgrams]])</f>
        <v/>
      </c>
      <c r="AR2054" s="46" t="str">
        <f>TRIM(Table1[[#This Row],[Grant]])</f>
        <v/>
      </c>
      <c r="AS2054" s="46" t="str">
        <f>TRIM(Table1[[#This Row],[Staff ID]])</f>
        <v/>
      </c>
      <c r="AT2054" s="46" t="str">
        <f>IF(TRIM(Table1[[#This Row],[Budget Code]])=0,"",TRIM(Table1[[#This Row],[Budget Code]]))</f>
        <v/>
      </c>
      <c r="AU2054" s="46" t="str">
        <f>IF(Table1[[#This Row],[Line Description]]&lt;&gt;"",Table1[[#This Row],[Line Description]],"")</f>
        <v/>
      </c>
      <c r="AV2054" s="46" t="str">
        <f>IF(Table1[[#This Row],[Cur_Amount Debit]]&gt;0,ROUND(Table1[[#This Row],[Cur_Amount Debit]],2),"")</f>
        <v/>
      </c>
      <c r="AW2054" s="46" t="str">
        <f>IF(Table1[[#This Row],[Cur_Amount Credit]]&gt;0,ROUND(Table1[[#This Row],[Cur_Amount Credit]],2),"")</f>
        <v/>
      </c>
      <c r="AX2054" s="46" t="str">
        <f>LEFT(Table1[[#This Row],[Cur]],3)</f>
        <v/>
      </c>
      <c r="AY2054" s="59"/>
      <c r="AZ2054" s="46"/>
      <c r="BA2054" s="46" t="str">
        <f>IF(Table1[[#This Row],[Cur]]&lt;&gt;"",IF(Table1[[#This Row],[Cur]]="USD","",ExchangeRate),"")</f>
        <v/>
      </c>
      <c r="BB2054" s="46" t="str">
        <f>IF(Table1[[#This Row],[Grant]]&lt;&gt;"",VLOOKUP(Table1[[#This Row],[Grant]],Grants!B:D,3),"")</f>
        <v/>
      </c>
      <c r="BC2054" s="46" t="str">
        <f>TRIM(Table1[[#This Row],[Vendor ID]])</f>
        <v/>
      </c>
      <c r="BD2054">
        <f>IF(Table1[[#This Row],[Reference Number]]=Q2053,BD2053,BD2053+1)</f>
        <v>0</v>
      </c>
    </row>
    <row r="2055" spans="1:56" ht="11.25" customHeight="1" x14ac:dyDescent="0.25">
      <c r="A2055" s="1"/>
      <c r="B2055" s="88" t="str">
        <f>IF(Table1[[#This Row],[Posting Date]]&lt;&gt;"",IF(Table1[[#This Row],[Reference Number]]=Q2054,B2054+1,1),"")</f>
        <v/>
      </c>
      <c r="C2055" s="61"/>
      <c r="D2055" s="61"/>
      <c r="E2055" s="138"/>
      <c r="F2055" s="141" t="str">
        <f>IFERROR(IF(VLOOKUP(Table1[[#This Row],[Budget Code Description]],Dimentions!$X$6:$AC$139,2,FALSE)="","",VLOOKUP(Table1[[#This Row],[Budget Code Description]],Dimentions!$X$6:$AC$139,2,FALSE)),"")</f>
        <v/>
      </c>
      <c r="G2055" s="141"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1" t="str">
        <f>IFERROR(VLOOKUP(Table1[[#This Row],[Budget Code Description]],Table6[#All],8,FALSE),"")</f>
        <v/>
      </c>
      <c r="L2055" s="63"/>
      <c r="M2055" s="65" t="str">
        <f>IFERROR(VLOOKUP(Table1[[#This Row],[Staff ID]],Table2[],2,FALSE),"")</f>
        <v/>
      </c>
      <c r="N2055" s="209" t="str">
        <f>IFERROR(IF(VLOOKUP(Table1[[#This Row],[Budget Code Description]],Dimentions!$X$6:$AC$134,4,FALSE)="","",VLOOKUP(Table1[[#This Row],[Budget Code Description]],Dimentions!$X$6:$AC$134,4,FALSE)),"")</f>
        <v/>
      </c>
      <c r="O2055" s="65" t="str">
        <f>IFERROR(VLOOKUP(Table1[[#This Row],[Vendor ID]],Table549[],2,FALSE),"")</f>
        <v/>
      </c>
      <c r="P2055" s="63"/>
      <c r="Q2055" s="141" t="str">
        <f>IF(Table1[[#This Row],[Posting Date]]&lt;&gt;"",$D$9,"")</f>
        <v/>
      </c>
      <c r="R2055" s="157" t="str">
        <f>IF(Table1[[#This Row],[Posting Date]]&lt;&gt;"",$D$10,"")</f>
        <v/>
      </c>
      <c r="S2055" s="66"/>
      <c r="T2055" s="63"/>
      <c r="U2055" s="67"/>
      <c r="V2055" s="67"/>
      <c r="W2055" s="67" t="str">
        <f t="shared" si="36"/>
        <v/>
      </c>
      <c r="X2055" s="159" t="str">
        <f>IF(E2055="","",(IF(Table1[[#This Row],[Cur]]="USD",Table1[[#This Row],[Cur_Amount Debit]],Table1[[#This Row],[Cur_Amount Debit]]/Table1[[#This Row],[Exchange Rate]])))</f>
        <v/>
      </c>
      <c r="Y2055" s="159" t="str">
        <f>IF(E2055="","",(IF(Table1[[#This Row],[Cur]]="USD",Table1[[#This Row],[Cur_Amount Credit]],Table1[[#This Row],[Cur_Amount Credit]]/ExchangeRate)))</f>
        <v/>
      </c>
      <c r="Z2055" s="201" t="str">
        <f>IF(E2055="","",(Table1[[#This Row],[Debit USD]]-Table1[[#This Row],[Credit USD]]))</f>
        <v/>
      </c>
      <c r="AA2055" s="226"/>
      <c r="AB2055" s="255"/>
      <c r="AC2055" s="1"/>
      <c r="AD2055" s="15"/>
      <c r="AE2055" s="15" t="str">
        <f>IF(AND(OR(Table1[[#This Row],[Account]]="15030",Table1[[#This Row],[Account]]="15035",Table1[[#This Row],[Account]]="20150"),Table1[[#This Row],[Vendor ID]]=""),1,"")</f>
        <v/>
      </c>
      <c r="AF2055" s="15"/>
      <c r="AG2055" s="15"/>
      <c r="AH2055" s="15"/>
      <c r="AI2055" s="46" t="str">
        <f>IF(Table1[[#This Row],[Posting Date]]&lt;&gt;"","GJ-"&amp;CountryID,"")</f>
        <v/>
      </c>
      <c r="AJ2055" s="59" t="str">
        <f>IF(Table1[[#This Row],[Posting Date]]&lt;&gt;"",Table1[[#This Row],[Posting Date]],"")</f>
        <v/>
      </c>
      <c r="AK2055" s="46"/>
      <c r="AL2055" s="46" t="str">
        <f>IF(Table1[[#This Row],[Description]]&lt;&gt;"",Table1[[#This Row],[Description]],"")</f>
        <v/>
      </c>
      <c r="AM2055" s="46" t="str">
        <f>IF(Table1[[#This Row],[Posting Date]]&lt;&gt;"",Table1[[#This Row],[Reference Number]],"")</f>
        <v/>
      </c>
      <c r="AN2055" s="46" t="str">
        <f>TRIM(Table1[[#This Row],[Line '#]])</f>
        <v/>
      </c>
      <c r="AO2055" s="46" t="str">
        <f>TRIM(Table1[[#This Row],[Account]])</f>
        <v/>
      </c>
      <c r="AP2055" s="46" t="str">
        <f>IF(Table1[[#This Row],[Posting Date]]&lt;&gt;"",$D$5,"")</f>
        <v/>
      </c>
      <c r="AQ2055" s="46" t="str">
        <f>TRIM(Table1[[#This Row],[Departments-Prgrams]])</f>
        <v/>
      </c>
      <c r="AR2055" s="46" t="str">
        <f>TRIM(Table1[[#This Row],[Grant]])</f>
        <v/>
      </c>
      <c r="AS2055" s="46" t="str">
        <f>TRIM(Table1[[#This Row],[Staff ID]])</f>
        <v/>
      </c>
      <c r="AT2055" s="46" t="str">
        <f>IF(TRIM(Table1[[#This Row],[Budget Code]])=0,"",TRIM(Table1[[#This Row],[Budget Code]]))</f>
        <v/>
      </c>
      <c r="AU2055" s="46" t="str">
        <f>IF(Table1[[#This Row],[Line Description]]&lt;&gt;"",Table1[[#This Row],[Line Description]],"")</f>
        <v/>
      </c>
      <c r="AV2055" s="46" t="str">
        <f>IF(Table1[[#This Row],[Cur_Amount Debit]]&gt;0,ROUND(Table1[[#This Row],[Cur_Amount Debit]],2),"")</f>
        <v/>
      </c>
      <c r="AW2055" s="46" t="str">
        <f>IF(Table1[[#This Row],[Cur_Amount Credit]]&gt;0,ROUND(Table1[[#This Row],[Cur_Amount Credit]],2),"")</f>
        <v/>
      </c>
      <c r="AX2055" s="46" t="str">
        <f>LEFT(Table1[[#This Row],[Cur]],3)</f>
        <v/>
      </c>
      <c r="AY2055" s="59"/>
      <c r="AZ2055" s="46"/>
      <c r="BA2055" s="46" t="str">
        <f>IF(Table1[[#This Row],[Cur]]&lt;&gt;"",IF(Table1[[#This Row],[Cur]]="USD","",ExchangeRate),"")</f>
        <v/>
      </c>
      <c r="BB2055" s="46" t="str">
        <f>IF(Table1[[#This Row],[Grant]]&lt;&gt;"",VLOOKUP(Table1[[#This Row],[Grant]],Grants!B:D,3),"")</f>
        <v/>
      </c>
      <c r="BC2055" s="46" t="str">
        <f>TRIM(Table1[[#This Row],[Vendor ID]])</f>
        <v/>
      </c>
      <c r="BD2055">
        <f>IF(Table1[[#This Row],[Reference Number]]=Q2054,BD2054,BD2054+1)</f>
        <v>0</v>
      </c>
    </row>
    <row r="2056" spans="1:56" ht="11.25" customHeight="1" x14ac:dyDescent="0.25">
      <c r="A2056" s="1"/>
      <c r="B2056" s="88" t="str">
        <f>IF(Table1[[#This Row],[Posting Date]]&lt;&gt;"",IF(Table1[[#This Row],[Reference Number]]=Q2055,B2055+1,1),"")</f>
        <v/>
      </c>
      <c r="C2056" s="61"/>
      <c r="D2056" s="61"/>
      <c r="E2056" s="138"/>
      <c r="F2056" s="141" t="str">
        <f>IFERROR(IF(VLOOKUP(Table1[[#This Row],[Budget Code Description]],Dimentions!$X$6:$AC$139,2,FALSE)="","",VLOOKUP(Table1[[#This Row],[Budget Code Description]],Dimentions!$X$6:$AC$139,2,FALSE)),"")</f>
        <v/>
      </c>
      <c r="G2056" s="141"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1" t="str">
        <f>IFERROR(VLOOKUP(Table1[[#This Row],[Budget Code Description]],Table6[#All],8,FALSE),"")</f>
        <v/>
      </c>
      <c r="L2056" s="63"/>
      <c r="M2056" s="65" t="str">
        <f>IFERROR(VLOOKUP(Table1[[#This Row],[Staff ID]],Table2[],2,FALSE),"")</f>
        <v/>
      </c>
      <c r="N2056" s="209" t="str">
        <f>IFERROR(IF(VLOOKUP(Table1[[#This Row],[Budget Code Description]],Dimentions!$X$6:$AC$134,4,FALSE)="","",VLOOKUP(Table1[[#This Row],[Budget Code Description]],Dimentions!$X$6:$AC$134,4,FALSE)),"")</f>
        <v/>
      </c>
      <c r="O2056" s="65" t="str">
        <f>IFERROR(VLOOKUP(Table1[[#This Row],[Vendor ID]],Table549[],2,FALSE),"")</f>
        <v/>
      </c>
      <c r="P2056" s="63"/>
      <c r="Q2056" s="141" t="str">
        <f>IF(Table1[[#This Row],[Posting Date]]&lt;&gt;"",$D$9,"")</f>
        <v/>
      </c>
      <c r="R2056" s="157" t="str">
        <f>IF(Table1[[#This Row],[Posting Date]]&lt;&gt;"",$D$10,"")</f>
        <v/>
      </c>
      <c r="S2056" s="66"/>
      <c r="T2056" s="63"/>
      <c r="U2056" s="67"/>
      <c r="V2056" s="67"/>
      <c r="W2056" s="67" t="str">
        <f t="shared" si="36"/>
        <v/>
      </c>
      <c r="X2056" s="159" t="str">
        <f>IF(E2056="","",(IF(Table1[[#This Row],[Cur]]="USD",Table1[[#This Row],[Cur_Amount Debit]],Table1[[#This Row],[Cur_Amount Debit]]/Table1[[#This Row],[Exchange Rate]])))</f>
        <v/>
      </c>
      <c r="Y2056" s="159" t="str">
        <f>IF(E2056="","",(IF(Table1[[#This Row],[Cur]]="USD",Table1[[#This Row],[Cur_Amount Credit]],Table1[[#This Row],[Cur_Amount Credit]]/ExchangeRate)))</f>
        <v/>
      </c>
      <c r="Z2056" s="201" t="str">
        <f>IF(E2056="","",(Table1[[#This Row],[Debit USD]]-Table1[[#This Row],[Credit USD]]))</f>
        <v/>
      </c>
      <c r="AA2056" s="226"/>
      <c r="AB2056" s="255"/>
      <c r="AC2056" s="1"/>
      <c r="AD2056" s="15"/>
      <c r="AE2056" s="15" t="str">
        <f>IF(AND(OR(Table1[[#This Row],[Account]]="15030",Table1[[#This Row],[Account]]="15035",Table1[[#This Row],[Account]]="20150"),Table1[[#This Row],[Vendor ID]]=""),1,"")</f>
        <v/>
      </c>
      <c r="AF2056" s="15"/>
      <c r="AG2056" s="15"/>
      <c r="AH2056" s="15"/>
      <c r="AI2056" s="46" t="str">
        <f>IF(Table1[[#This Row],[Posting Date]]&lt;&gt;"","GJ-"&amp;CountryID,"")</f>
        <v/>
      </c>
      <c r="AJ2056" s="59" t="str">
        <f>IF(Table1[[#This Row],[Posting Date]]&lt;&gt;"",Table1[[#This Row],[Posting Date]],"")</f>
        <v/>
      </c>
      <c r="AK2056" s="46"/>
      <c r="AL2056" s="46" t="str">
        <f>IF(Table1[[#This Row],[Description]]&lt;&gt;"",Table1[[#This Row],[Description]],"")</f>
        <v/>
      </c>
      <c r="AM2056" s="46" t="str">
        <f>IF(Table1[[#This Row],[Posting Date]]&lt;&gt;"",Table1[[#This Row],[Reference Number]],"")</f>
        <v/>
      </c>
      <c r="AN2056" s="46" t="str">
        <f>TRIM(Table1[[#This Row],[Line '#]])</f>
        <v/>
      </c>
      <c r="AO2056" s="46" t="str">
        <f>TRIM(Table1[[#This Row],[Account]])</f>
        <v/>
      </c>
      <c r="AP2056" s="46" t="str">
        <f>IF(Table1[[#This Row],[Posting Date]]&lt;&gt;"",$D$5,"")</f>
        <v/>
      </c>
      <c r="AQ2056" s="46" t="str">
        <f>TRIM(Table1[[#This Row],[Departments-Prgrams]])</f>
        <v/>
      </c>
      <c r="AR2056" s="46" t="str">
        <f>TRIM(Table1[[#This Row],[Grant]])</f>
        <v/>
      </c>
      <c r="AS2056" s="46" t="str">
        <f>TRIM(Table1[[#This Row],[Staff ID]])</f>
        <v/>
      </c>
      <c r="AT2056" s="46" t="str">
        <f>IF(TRIM(Table1[[#This Row],[Budget Code]])=0,"",TRIM(Table1[[#This Row],[Budget Code]]))</f>
        <v/>
      </c>
      <c r="AU2056" s="46" t="str">
        <f>IF(Table1[[#This Row],[Line Description]]&lt;&gt;"",Table1[[#This Row],[Line Description]],"")</f>
        <v/>
      </c>
      <c r="AV2056" s="46" t="str">
        <f>IF(Table1[[#This Row],[Cur_Amount Debit]]&gt;0,ROUND(Table1[[#This Row],[Cur_Amount Debit]],2),"")</f>
        <v/>
      </c>
      <c r="AW2056" s="46" t="str">
        <f>IF(Table1[[#This Row],[Cur_Amount Credit]]&gt;0,ROUND(Table1[[#This Row],[Cur_Amount Credit]],2),"")</f>
        <v/>
      </c>
      <c r="AX2056" s="46" t="str">
        <f>LEFT(Table1[[#This Row],[Cur]],3)</f>
        <v/>
      </c>
      <c r="AY2056" s="59"/>
      <c r="AZ2056" s="46"/>
      <c r="BA2056" s="46" t="str">
        <f>IF(Table1[[#This Row],[Cur]]&lt;&gt;"",IF(Table1[[#This Row],[Cur]]="USD","",ExchangeRate),"")</f>
        <v/>
      </c>
      <c r="BB2056" s="46" t="str">
        <f>IF(Table1[[#This Row],[Grant]]&lt;&gt;"",VLOOKUP(Table1[[#This Row],[Grant]],Grants!B:D,3),"")</f>
        <v/>
      </c>
      <c r="BC2056" s="46" t="str">
        <f>TRIM(Table1[[#This Row],[Vendor ID]])</f>
        <v/>
      </c>
      <c r="BD2056">
        <f>IF(Table1[[#This Row],[Reference Number]]=Q2055,BD2055,BD2055+1)</f>
        <v>0</v>
      </c>
    </row>
    <row r="2057" spans="1:56" ht="11.25" customHeight="1" x14ac:dyDescent="0.25">
      <c r="A2057" s="1"/>
      <c r="B2057" s="88" t="str">
        <f>IF(Table1[[#This Row],[Posting Date]]&lt;&gt;"",IF(Table1[[#This Row],[Reference Number]]=Q2056,B2056+1,1),"")</f>
        <v/>
      </c>
      <c r="C2057" s="61"/>
      <c r="D2057" s="61"/>
      <c r="E2057" s="138"/>
      <c r="F2057" s="141" t="str">
        <f>IFERROR(IF(VLOOKUP(Table1[[#This Row],[Budget Code Description]],Dimentions!$X$6:$AC$139,2,FALSE)="","",VLOOKUP(Table1[[#This Row],[Budget Code Description]],Dimentions!$X$6:$AC$139,2,FALSE)),"")</f>
        <v/>
      </c>
      <c r="G2057" s="141"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1" t="str">
        <f>IFERROR(VLOOKUP(Table1[[#This Row],[Budget Code Description]],Table6[#All],8,FALSE),"")</f>
        <v/>
      </c>
      <c r="L2057" s="63"/>
      <c r="M2057" s="65" t="str">
        <f>IFERROR(VLOOKUP(Table1[[#This Row],[Staff ID]],Table2[],2,FALSE),"")</f>
        <v/>
      </c>
      <c r="N2057" s="209" t="str">
        <f>IFERROR(IF(VLOOKUP(Table1[[#This Row],[Budget Code Description]],Dimentions!$X$6:$AC$134,4,FALSE)="","",VLOOKUP(Table1[[#This Row],[Budget Code Description]],Dimentions!$X$6:$AC$134,4,FALSE)),"")</f>
        <v/>
      </c>
      <c r="O2057" s="65" t="str">
        <f>IFERROR(VLOOKUP(Table1[[#This Row],[Vendor ID]],Table549[],2,FALSE),"")</f>
        <v/>
      </c>
      <c r="P2057" s="63"/>
      <c r="Q2057" s="141" t="str">
        <f>IF(Table1[[#This Row],[Posting Date]]&lt;&gt;"",$D$9,"")</f>
        <v/>
      </c>
      <c r="R2057" s="157" t="str">
        <f>IF(Table1[[#This Row],[Posting Date]]&lt;&gt;"",$D$10,"")</f>
        <v/>
      </c>
      <c r="S2057" s="66"/>
      <c r="T2057" s="63"/>
      <c r="U2057" s="67"/>
      <c r="V2057" s="67"/>
      <c r="W2057" s="67" t="str">
        <f t="shared" si="36"/>
        <v/>
      </c>
      <c r="X2057" s="159" t="str">
        <f>IF(E2057="","",(IF(Table1[[#This Row],[Cur]]="USD",Table1[[#This Row],[Cur_Amount Debit]],Table1[[#This Row],[Cur_Amount Debit]]/Table1[[#This Row],[Exchange Rate]])))</f>
        <v/>
      </c>
      <c r="Y2057" s="159" t="str">
        <f>IF(E2057="","",(IF(Table1[[#This Row],[Cur]]="USD",Table1[[#This Row],[Cur_Amount Credit]],Table1[[#This Row],[Cur_Amount Credit]]/ExchangeRate)))</f>
        <v/>
      </c>
      <c r="Z2057" s="201" t="str">
        <f>IF(E2057="","",(Table1[[#This Row],[Debit USD]]-Table1[[#This Row],[Credit USD]]))</f>
        <v/>
      </c>
      <c r="AA2057" s="226"/>
      <c r="AB2057" s="255"/>
      <c r="AC2057" s="1"/>
      <c r="AD2057" s="15"/>
      <c r="AE2057" s="15" t="str">
        <f>IF(AND(OR(Table1[[#This Row],[Account]]="15030",Table1[[#This Row],[Account]]="15035",Table1[[#This Row],[Account]]="20150"),Table1[[#This Row],[Vendor ID]]=""),1,"")</f>
        <v/>
      </c>
      <c r="AF2057" s="15"/>
      <c r="AG2057" s="15"/>
      <c r="AH2057" s="15"/>
      <c r="AI2057" s="46" t="str">
        <f>IF(Table1[[#This Row],[Posting Date]]&lt;&gt;"","GJ-"&amp;CountryID,"")</f>
        <v/>
      </c>
      <c r="AJ2057" s="59" t="str">
        <f>IF(Table1[[#This Row],[Posting Date]]&lt;&gt;"",Table1[[#This Row],[Posting Date]],"")</f>
        <v/>
      </c>
      <c r="AK2057" s="46"/>
      <c r="AL2057" s="46" t="str">
        <f>IF(Table1[[#This Row],[Description]]&lt;&gt;"",Table1[[#This Row],[Description]],"")</f>
        <v/>
      </c>
      <c r="AM2057" s="46" t="str">
        <f>IF(Table1[[#This Row],[Posting Date]]&lt;&gt;"",Table1[[#This Row],[Reference Number]],"")</f>
        <v/>
      </c>
      <c r="AN2057" s="46" t="str">
        <f>TRIM(Table1[[#This Row],[Line '#]])</f>
        <v/>
      </c>
      <c r="AO2057" s="46" t="str">
        <f>TRIM(Table1[[#This Row],[Account]])</f>
        <v/>
      </c>
      <c r="AP2057" s="46" t="str">
        <f>IF(Table1[[#This Row],[Posting Date]]&lt;&gt;"",$D$5,"")</f>
        <v/>
      </c>
      <c r="AQ2057" s="46" t="str">
        <f>TRIM(Table1[[#This Row],[Departments-Prgrams]])</f>
        <v/>
      </c>
      <c r="AR2057" s="46" t="str">
        <f>TRIM(Table1[[#This Row],[Grant]])</f>
        <v/>
      </c>
      <c r="AS2057" s="46" t="str">
        <f>TRIM(Table1[[#This Row],[Staff ID]])</f>
        <v/>
      </c>
      <c r="AT2057" s="46" t="str">
        <f>IF(TRIM(Table1[[#This Row],[Budget Code]])=0,"",TRIM(Table1[[#This Row],[Budget Code]]))</f>
        <v/>
      </c>
      <c r="AU2057" s="46" t="str">
        <f>IF(Table1[[#This Row],[Line Description]]&lt;&gt;"",Table1[[#This Row],[Line Description]],"")</f>
        <v/>
      </c>
      <c r="AV2057" s="46" t="str">
        <f>IF(Table1[[#This Row],[Cur_Amount Debit]]&gt;0,ROUND(Table1[[#This Row],[Cur_Amount Debit]],2),"")</f>
        <v/>
      </c>
      <c r="AW2057" s="46" t="str">
        <f>IF(Table1[[#This Row],[Cur_Amount Credit]]&gt;0,ROUND(Table1[[#This Row],[Cur_Amount Credit]],2),"")</f>
        <v/>
      </c>
      <c r="AX2057" s="46" t="str">
        <f>LEFT(Table1[[#This Row],[Cur]],3)</f>
        <v/>
      </c>
      <c r="AY2057" s="59"/>
      <c r="AZ2057" s="46"/>
      <c r="BA2057" s="46" t="str">
        <f>IF(Table1[[#This Row],[Cur]]&lt;&gt;"",IF(Table1[[#This Row],[Cur]]="USD","",ExchangeRate),"")</f>
        <v/>
      </c>
      <c r="BB2057" s="46" t="str">
        <f>IF(Table1[[#This Row],[Grant]]&lt;&gt;"",VLOOKUP(Table1[[#This Row],[Grant]],Grants!B:D,3),"")</f>
        <v/>
      </c>
      <c r="BC2057" s="46" t="str">
        <f>TRIM(Table1[[#This Row],[Vendor ID]])</f>
        <v/>
      </c>
      <c r="BD2057">
        <f>IF(Table1[[#This Row],[Reference Number]]=Q2056,BD2056,BD2056+1)</f>
        <v>0</v>
      </c>
    </row>
    <row r="2058" spans="1:56" ht="11.25" customHeight="1" x14ac:dyDescent="0.25">
      <c r="A2058" s="1"/>
      <c r="B2058" s="88" t="str">
        <f>IF(Table1[[#This Row],[Posting Date]]&lt;&gt;"",IF(Table1[[#This Row],[Reference Number]]=Q2057,B2057+1,1),"")</f>
        <v/>
      </c>
      <c r="C2058" s="61"/>
      <c r="D2058" s="61"/>
      <c r="E2058" s="138"/>
      <c r="F2058" s="141" t="str">
        <f>IFERROR(IF(VLOOKUP(Table1[[#This Row],[Budget Code Description]],Dimentions!$X$6:$AC$139,2,FALSE)="","",VLOOKUP(Table1[[#This Row],[Budget Code Description]],Dimentions!$X$6:$AC$139,2,FALSE)),"")</f>
        <v/>
      </c>
      <c r="G2058" s="141"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1" t="str">
        <f>IFERROR(VLOOKUP(Table1[[#This Row],[Budget Code Description]],Table6[#All],8,FALSE),"")</f>
        <v/>
      </c>
      <c r="L2058" s="63"/>
      <c r="M2058" s="65" t="str">
        <f>IFERROR(VLOOKUP(Table1[[#This Row],[Staff ID]],Table2[],2,FALSE),"")</f>
        <v/>
      </c>
      <c r="N2058" s="209" t="str">
        <f>IFERROR(IF(VLOOKUP(Table1[[#This Row],[Budget Code Description]],Dimentions!$X$6:$AC$134,4,FALSE)="","",VLOOKUP(Table1[[#This Row],[Budget Code Description]],Dimentions!$X$6:$AC$134,4,FALSE)),"")</f>
        <v/>
      </c>
      <c r="O2058" s="65" t="str">
        <f>IFERROR(VLOOKUP(Table1[[#This Row],[Vendor ID]],Table549[],2,FALSE),"")</f>
        <v/>
      </c>
      <c r="P2058" s="63"/>
      <c r="Q2058" s="141" t="str">
        <f>IF(Table1[[#This Row],[Posting Date]]&lt;&gt;"",$D$9,"")</f>
        <v/>
      </c>
      <c r="R2058" s="157" t="str">
        <f>IF(Table1[[#This Row],[Posting Date]]&lt;&gt;"",$D$10,"")</f>
        <v/>
      </c>
      <c r="S2058" s="66"/>
      <c r="T2058" s="63"/>
      <c r="U2058" s="67"/>
      <c r="V2058" s="67"/>
      <c r="W2058" s="67" t="str">
        <f t="shared" si="36"/>
        <v/>
      </c>
      <c r="X2058" s="159" t="str">
        <f>IF(E2058="","",(IF(Table1[[#This Row],[Cur]]="USD",Table1[[#This Row],[Cur_Amount Debit]],Table1[[#This Row],[Cur_Amount Debit]]/Table1[[#This Row],[Exchange Rate]])))</f>
        <v/>
      </c>
      <c r="Y2058" s="159" t="str">
        <f>IF(E2058="","",(IF(Table1[[#This Row],[Cur]]="USD",Table1[[#This Row],[Cur_Amount Credit]],Table1[[#This Row],[Cur_Amount Credit]]/ExchangeRate)))</f>
        <v/>
      </c>
      <c r="Z2058" s="201" t="str">
        <f>IF(E2058="","",(Table1[[#This Row],[Debit USD]]-Table1[[#This Row],[Credit USD]]))</f>
        <v/>
      </c>
      <c r="AA2058" s="226"/>
      <c r="AB2058" s="255"/>
      <c r="AC2058" s="1"/>
      <c r="AD2058" s="15"/>
      <c r="AE2058" s="15" t="str">
        <f>IF(AND(OR(Table1[[#This Row],[Account]]="15030",Table1[[#This Row],[Account]]="15035",Table1[[#This Row],[Account]]="20150"),Table1[[#This Row],[Vendor ID]]=""),1,"")</f>
        <v/>
      </c>
      <c r="AF2058" s="15"/>
      <c r="AG2058" s="15"/>
      <c r="AH2058" s="15"/>
      <c r="AI2058" s="46" t="str">
        <f>IF(Table1[[#This Row],[Posting Date]]&lt;&gt;"","GJ-"&amp;CountryID,"")</f>
        <v/>
      </c>
      <c r="AJ2058" s="59" t="str">
        <f>IF(Table1[[#This Row],[Posting Date]]&lt;&gt;"",Table1[[#This Row],[Posting Date]],"")</f>
        <v/>
      </c>
      <c r="AK2058" s="46"/>
      <c r="AL2058" s="46" t="str">
        <f>IF(Table1[[#This Row],[Description]]&lt;&gt;"",Table1[[#This Row],[Description]],"")</f>
        <v/>
      </c>
      <c r="AM2058" s="46" t="str">
        <f>IF(Table1[[#This Row],[Posting Date]]&lt;&gt;"",Table1[[#This Row],[Reference Number]],"")</f>
        <v/>
      </c>
      <c r="AN2058" s="46" t="str">
        <f>TRIM(Table1[[#This Row],[Line '#]])</f>
        <v/>
      </c>
      <c r="AO2058" s="46" t="str">
        <f>TRIM(Table1[[#This Row],[Account]])</f>
        <v/>
      </c>
      <c r="AP2058" s="46" t="str">
        <f>IF(Table1[[#This Row],[Posting Date]]&lt;&gt;"",$D$5,"")</f>
        <v/>
      </c>
      <c r="AQ2058" s="46" t="str">
        <f>TRIM(Table1[[#This Row],[Departments-Prgrams]])</f>
        <v/>
      </c>
      <c r="AR2058" s="46" t="str">
        <f>TRIM(Table1[[#This Row],[Grant]])</f>
        <v/>
      </c>
      <c r="AS2058" s="46" t="str">
        <f>TRIM(Table1[[#This Row],[Staff ID]])</f>
        <v/>
      </c>
      <c r="AT2058" s="46" t="str">
        <f>IF(TRIM(Table1[[#This Row],[Budget Code]])=0,"",TRIM(Table1[[#This Row],[Budget Code]]))</f>
        <v/>
      </c>
      <c r="AU2058" s="46" t="str">
        <f>IF(Table1[[#This Row],[Line Description]]&lt;&gt;"",Table1[[#This Row],[Line Description]],"")</f>
        <v/>
      </c>
      <c r="AV2058" s="46" t="str">
        <f>IF(Table1[[#This Row],[Cur_Amount Debit]]&gt;0,ROUND(Table1[[#This Row],[Cur_Amount Debit]],2),"")</f>
        <v/>
      </c>
      <c r="AW2058" s="46" t="str">
        <f>IF(Table1[[#This Row],[Cur_Amount Credit]]&gt;0,ROUND(Table1[[#This Row],[Cur_Amount Credit]],2),"")</f>
        <v/>
      </c>
      <c r="AX2058" s="46" t="str">
        <f>LEFT(Table1[[#This Row],[Cur]],3)</f>
        <v/>
      </c>
      <c r="AY2058" s="59"/>
      <c r="AZ2058" s="46"/>
      <c r="BA2058" s="46" t="str">
        <f>IF(Table1[[#This Row],[Cur]]&lt;&gt;"",IF(Table1[[#This Row],[Cur]]="USD","",ExchangeRate),"")</f>
        <v/>
      </c>
      <c r="BB2058" s="46" t="str">
        <f>IF(Table1[[#This Row],[Grant]]&lt;&gt;"",VLOOKUP(Table1[[#This Row],[Grant]],Grants!B:D,3),"")</f>
        <v/>
      </c>
      <c r="BC2058" s="46" t="str">
        <f>TRIM(Table1[[#This Row],[Vendor ID]])</f>
        <v/>
      </c>
      <c r="BD2058">
        <f>IF(Table1[[#This Row],[Reference Number]]=Q2057,BD2057,BD2057+1)</f>
        <v>0</v>
      </c>
    </row>
    <row r="2059" spans="1:56" ht="11.25" customHeight="1" x14ac:dyDescent="0.25">
      <c r="A2059" s="1"/>
      <c r="B2059" s="88" t="str">
        <f>IF(Table1[[#This Row],[Posting Date]]&lt;&gt;"",IF(Table1[[#This Row],[Reference Number]]=Q2058,B2058+1,1),"")</f>
        <v/>
      </c>
      <c r="C2059" s="61"/>
      <c r="D2059" s="61"/>
      <c r="E2059" s="138"/>
      <c r="F2059" s="141" t="str">
        <f>IFERROR(IF(VLOOKUP(Table1[[#This Row],[Budget Code Description]],Dimentions!$X$6:$AC$139,2,FALSE)="","",VLOOKUP(Table1[[#This Row],[Budget Code Description]],Dimentions!$X$6:$AC$139,2,FALSE)),"")</f>
        <v/>
      </c>
      <c r="G2059" s="141"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1" t="str">
        <f>IFERROR(VLOOKUP(Table1[[#This Row],[Budget Code Description]],Table6[#All],8,FALSE),"")</f>
        <v/>
      </c>
      <c r="L2059" s="63"/>
      <c r="M2059" s="65" t="str">
        <f>IFERROR(VLOOKUP(Table1[[#This Row],[Staff ID]],Table2[],2,FALSE),"")</f>
        <v/>
      </c>
      <c r="N2059" s="209" t="str">
        <f>IFERROR(IF(VLOOKUP(Table1[[#This Row],[Budget Code Description]],Dimentions!$X$6:$AC$134,4,FALSE)="","",VLOOKUP(Table1[[#This Row],[Budget Code Description]],Dimentions!$X$6:$AC$134,4,FALSE)),"")</f>
        <v/>
      </c>
      <c r="O2059" s="65" t="str">
        <f>IFERROR(VLOOKUP(Table1[[#This Row],[Vendor ID]],Table549[],2,FALSE),"")</f>
        <v/>
      </c>
      <c r="P2059" s="63"/>
      <c r="Q2059" s="141" t="str">
        <f>IF(Table1[[#This Row],[Posting Date]]&lt;&gt;"",$D$9,"")</f>
        <v/>
      </c>
      <c r="R2059" s="157" t="str">
        <f>IF(Table1[[#This Row],[Posting Date]]&lt;&gt;"",$D$10,"")</f>
        <v/>
      </c>
      <c r="S2059" s="66"/>
      <c r="T2059" s="63"/>
      <c r="U2059" s="67"/>
      <c r="V2059" s="67"/>
      <c r="W2059" s="67" t="str">
        <f t="shared" si="36"/>
        <v/>
      </c>
      <c r="X2059" s="159" t="str">
        <f>IF(E2059="","",(IF(Table1[[#This Row],[Cur]]="USD",Table1[[#This Row],[Cur_Amount Debit]],Table1[[#This Row],[Cur_Amount Debit]]/Table1[[#This Row],[Exchange Rate]])))</f>
        <v/>
      </c>
      <c r="Y2059" s="159" t="str">
        <f>IF(E2059="","",(IF(Table1[[#This Row],[Cur]]="USD",Table1[[#This Row],[Cur_Amount Credit]],Table1[[#This Row],[Cur_Amount Credit]]/ExchangeRate)))</f>
        <v/>
      </c>
      <c r="Z2059" s="201" t="str">
        <f>IF(E2059="","",(Table1[[#This Row],[Debit USD]]-Table1[[#This Row],[Credit USD]]))</f>
        <v/>
      </c>
      <c r="AA2059" s="226"/>
      <c r="AB2059" s="255"/>
      <c r="AC2059" s="1"/>
      <c r="AD2059" s="15"/>
      <c r="AE2059" s="15" t="str">
        <f>IF(AND(OR(Table1[[#This Row],[Account]]="15030",Table1[[#This Row],[Account]]="15035",Table1[[#This Row],[Account]]="20150"),Table1[[#This Row],[Vendor ID]]=""),1,"")</f>
        <v/>
      </c>
      <c r="AF2059" s="15"/>
      <c r="AG2059" s="15"/>
      <c r="AH2059" s="15"/>
      <c r="AI2059" s="46" t="str">
        <f>IF(Table1[[#This Row],[Posting Date]]&lt;&gt;"","GJ-"&amp;CountryID,"")</f>
        <v/>
      </c>
      <c r="AJ2059" s="59" t="str">
        <f>IF(Table1[[#This Row],[Posting Date]]&lt;&gt;"",Table1[[#This Row],[Posting Date]],"")</f>
        <v/>
      </c>
      <c r="AK2059" s="46"/>
      <c r="AL2059" s="46" t="str">
        <f>IF(Table1[[#This Row],[Description]]&lt;&gt;"",Table1[[#This Row],[Description]],"")</f>
        <v/>
      </c>
      <c r="AM2059" s="46" t="str">
        <f>IF(Table1[[#This Row],[Posting Date]]&lt;&gt;"",Table1[[#This Row],[Reference Number]],"")</f>
        <v/>
      </c>
      <c r="AN2059" s="46" t="str">
        <f>TRIM(Table1[[#This Row],[Line '#]])</f>
        <v/>
      </c>
      <c r="AO2059" s="46" t="str">
        <f>TRIM(Table1[[#This Row],[Account]])</f>
        <v/>
      </c>
      <c r="AP2059" s="46" t="str">
        <f>IF(Table1[[#This Row],[Posting Date]]&lt;&gt;"",$D$5,"")</f>
        <v/>
      </c>
      <c r="AQ2059" s="46" t="str">
        <f>TRIM(Table1[[#This Row],[Departments-Prgrams]])</f>
        <v/>
      </c>
      <c r="AR2059" s="46" t="str">
        <f>TRIM(Table1[[#This Row],[Grant]])</f>
        <v/>
      </c>
      <c r="AS2059" s="46" t="str">
        <f>TRIM(Table1[[#This Row],[Staff ID]])</f>
        <v/>
      </c>
      <c r="AT2059" s="46" t="str">
        <f>IF(TRIM(Table1[[#This Row],[Budget Code]])=0,"",TRIM(Table1[[#This Row],[Budget Code]]))</f>
        <v/>
      </c>
      <c r="AU2059" s="46" t="str">
        <f>IF(Table1[[#This Row],[Line Description]]&lt;&gt;"",Table1[[#This Row],[Line Description]],"")</f>
        <v/>
      </c>
      <c r="AV2059" s="46" t="str">
        <f>IF(Table1[[#This Row],[Cur_Amount Debit]]&gt;0,ROUND(Table1[[#This Row],[Cur_Amount Debit]],2),"")</f>
        <v/>
      </c>
      <c r="AW2059" s="46" t="str">
        <f>IF(Table1[[#This Row],[Cur_Amount Credit]]&gt;0,ROUND(Table1[[#This Row],[Cur_Amount Credit]],2),"")</f>
        <v/>
      </c>
      <c r="AX2059" s="46" t="str">
        <f>LEFT(Table1[[#This Row],[Cur]],3)</f>
        <v/>
      </c>
      <c r="AY2059" s="59"/>
      <c r="AZ2059" s="46"/>
      <c r="BA2059" s="46" t="str">
        <f>IF(Table1[[#This Row],[Cur]]&lt;&gt;"",IF(Table1[[#This Row],[Cur]]="USD","",ExchangeRate),"")</f>
        <v/>
      </c>
      <c r="BB2059" s="46" t="str">
        <f>IF(Table1[[#This Row],[Grant]]&lt;&gt;"",VLOOKUP(Table1[[#This Row],[Grant]],Grants!B:D,3),"")</f>
        <v/>
      </c>
      <c r="BC2059" s="46" t="str">
        <f>TRIM(Table1[[#This Row],[Vendor ID]])</f>
        <v/>
      </c>
      <c r="BD2059">
        <f>IF(Table1[[#This Row],[Reference Number]]=Q2058,BD2058,BD2058+1)</f>
        <v>0</v>
      </c>
    </row>
    <row r="2060" spans="1:56" ht="11.25" customHeight="1" x14ac:dyDescent="0.25">
      <c r="A2060" s="1"/>
      <c r="B2060" s="88" t="str">
        <f>IF(Table1[[#This Row],[Posting Date]]&lt;&gt;"",IF(Table1[[#This Row],[Reference Number]]=Q2059,B2059+1,1),"")</f>
        <v/>
      </c>
      <c r="C2060" s="61"/>
      <c r="D2060" s="61"/>
      <c r="E2060" s="138"/>
      <c r="F2060" s="141" t="str">
        <f>IFERROR(IF(VLOOKUP(Table1[[#This Row],[Budget Code Description]],Dimentions!$X$6:$AC$139,2,FALSE)="","",VLOOKUP(Table1[[#This Row],[Budget Code Description]],Dimentions!$X$6:$AC$139,2,FALSE)),"")</f>
        <v/>
      </c>
      <c r="G2060" s="141"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1" t="str">
        <f>IFERROR(VLOOKUP(Table1[[#This Row],[Budget Code Description]],Table6[#All],8,FALSE),"")</f>
        <v/>
      </c>
      <c r="L2060" s="63"/>
      <c r="M2060" s="65" t="str">
        <f>IFERROR(VLOOKUP(Table1[[#This Row],[Staff ID]],Table2[],2,FALSE),"")</f>
        <v/>
      </c>
      <c r="N2060" s="209" t="str">
        <f>IFERROR(IF(VLOOKUP(Table1[[#This Row],[Budget Code Description]],Dimentions!$X$6:$AC$134,4,FALSE)="","",VLOOKUP(Table1[[#This Row],[Budget Code Description]],Dimentions!$X$6:$AC$134,4,FALSE)),"")</f>
        <v/>
      </c>
      <c r="O2060" s="65" t="str">
        <f>IFERROR(VLOOKUP(Table1[[#This Row],[Vendor ID]],Table549[],2,FALSE),"")</f>
        <v/>
      </c>
      <c r="P2060" s="63"/>
      <c r="Q2060" s="141" t="str">
        <f>IF(Table1[[#This Row],[Posting Date]]&lt;&gt;"",$D$9,"")</f>
        <v/>
      </c>
      <c r="R2060" s="157" t="str">
        <f>IF(Table1[[#This Row],[Posting Date]]&lt;&gt;"",$D$10,"")</f>
        <v/>
      </c>
      <c r="S2060" s="66"/>
      <c r="T2060" s="63"/>
      <c r="U2060" s="67"/>
      <c r="V2060" s="67"/>
      <c r="W2060" s="67" t="str">
        <f t="shared" si="36"/>
        <v/>
      </c>
      <c r="X2060" s="159" t="str">
        <f>IF(E2060="","",(IF(Table1[[#This Row],[Cur]]="USD",Table1[[#This Row],[Cur_Amount Debit]],Table1[[#This Row],[Cur_Amount Debit]]/Table1[[#This Row],[Exchange Rate]])))</f>
        <v/>
      </c>
      <c r="Y2060" s="159" t="str">
        <f>IF(E2060="","",(IF(Table1[[#This Row],[Cur]]="USD",Table1[[#This Row],[Cur_Amount Credit]],Table1[[#This Row],[Cur_Amount Credit]]/ExchangeRate)))</f>
        <v/>
      </c>
      <c r="Z2060" s="201" t="str">
        <f>IF(E2060="","",(Table1[[#This Row],[Debit USD]]-Table1[[#This Row],[Credit USD]]))</f>
        <v/>
      </c>
      <c r="AA2060" s="226"/>
      <c r="AB2060" s="255"/>
      <c r="AC2060" s="1"/>
      <c r="AD2060" s="15"/>
      <c r="AE2060" s="15" t="str">
        <f>IF(AND(OR(Table1[[#This Row],[Account]]="15030",Table1[[#This Row],[Account]]="15035",Table1[[#This Row],[Account]]="20150"),Table1[[#This Row],[Vendor ID]]=""),1,"")</f>
        <v/>
      </c>
      <c r="AF2060" s="15"/>
      <c r="AG2060" s="15"/>
      <c r="AH2060" s="15"/>
      <c r="AI2060" s="46" t="str">
        <f>IF(Table1[[#This Row],[Posting Date]]&lt;&gt;"","GJ-"&amp;CountryID,"")</f>
        <v/>
      </c>
      <c r="AJ2060" s="59" t="str">
        <f>IF(Table1[[#This Row],[Posting Date]]&lt;&gt;"",Table1[[#This Row],[Posting Date]],"")</f>
        <v/>
      </c>
      <c r="AK2060" s="46"/>
      <c r="AL2060" s="46" t="str">
        <f>IF(Table1[[#This Row],[Description]]&lt;&gt;"",Table1[[#This Row],[Description]],"")</f>
        <v/>
      </c>
      <c r="AM2060" s="46" t="str">
        <f>IF(Table1[[#This Row],[Posting Date]]&lt;&gt;"",Table1[[#This Row],[Reference Number]],"")</f>
        <v/>
      </c>
      <c r="AN2060" s="46" t="str">
        <f>TRIM(Table1[[#This Row],[Line '#]])</f>
        <v/>
      </c>
      <c r="AO2060" s="46" t="str">
        <f>TRIM(Table1[[#This Row],[Account]])</f>
        <v/>
      </c>
      <c r="AP2060" s="46" t="str">
        <f>IF(Table1[[#This Row],[Posting Date]]&lt;&gt;"",$D$5,"")</f>
        <v/>
      </c>
      <c r="AQ2060" s="46" t="str">
        <f>TRIM(Table1[[#This Row],[Departments-Prgrams]])</f>
        <v/>
      </c>
      <c r="AR2060" s="46" t="str">
        <f>TRIM(Table1[[#This Row],[Grant]])</f>
        <v/>
      </c>
      <c r="AS2060" s="46" t="str">
        <f>TRIM(Table1[[#This Row],[Staff ID]])</f>
        <v/>
      </c>
      <c r="AT2060" s="46" t="str">
        <f>IF(TRIM(Table1[[#This Row],[Budget Code]])=0,"",TRIM(Table1[[#This Row],[Budget Code]]))</f>
        <v/>
      </c>
      <c r="AU2060" s="46" t="str">
        <f>IF(Table1[[#This Row],[Line Description]]&lt;&gt;"",Table1[[#This Row],[Line Description]],"")</f>
        <v/>
      </c>
      <c r="AV2060" s="46" t="str">
        <f>IF(Table1[[#This Row],[Cur_Amount Debit]]&gt;0,ROUND(Table1[[#This Row],[Cur_Amount Debit]],2),"")</f>
        <v/>
      </c>
      <c r="AW2060" s="46" t="str">
        <f>IF(Table1[[#This Row],[Cur_Amount Credit]]&gt;0,ROUND(Table1[[#This Row],[Cur_Amount Credit]],2),"")</f>
        <v/>
      </c>
      <c r="AX2060" s="46" t="str">
        <f>LEFT(Table1[[#This Row],[Cur]],3)</f>
        <v/>
      </c>
      <c r="AY2060" s="59"/>
      <c r="AZ2060" s="46"/>
      <c r="BA2060" s="46" t="str">
        <f>IF(Table1[[#This Row],[Cur]]&lt;&gt;"",IF(Table1[[#This Row],[Cur]]="USD","",ExchangeRate),"")</f>
        <v/>
      </c>
      <c r="BB2060" s="46" t="str">
        <f>IF(Table1[[#This Row],[Grant]]&lt;&gt;"",VLOOKUP(Table1[[#This Row],[Grant]],Grants!B:D,3),"")</f>
        <v/>
      </c>
      <c r="BC2060" s="46" t="str">
        <f>TRIM(Table1[[#This Row],[Vendor ID]])</f>
        <v/>
      </c>
      <c r="BD2060">
        <f>IF(Table1[[#This Row],[Reference Number]]=Q2059,BD2059,BD2059+1)</f>
        <v>0</v>
      </c>
    </row>
    <row r="2061" spans="1:56" ht="11.25" customHeight="1" x14ac:dyDescent="0.25">
      <c r="A2061" s="1"/>
      <c r="B2061" s="88" t="str">
        <f>IF(Table1[[#This Row],[Posting Date]]&lt;&gt;"",IF(Table1[[#This Row],[Reference Number]]=Q2060,B2060+1,1),"")</f>
        <v/>
      </c>
      <c r="C2061" s="61"/>
      <c r="D2061" s="61"/>
      <c r="E2061" s="138"/>
      <c r="F2061" s="141" t="str">
        <f>IFERROR(IF(VLOOKUP(Table1[[#This Row],[Budget Code Description]],Dimentions!$X$6:$AC$139,2,FALSE)="","",VLOOKUP(Table1[[#This Row],[Budget Code Description]],Dimentions!$X$6:$AC$139,2,FALSE)),"")</f>
        <v/>
      </c>
      <c r="G2061" s="141"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1" t="str">
        <f>IFERROR(VLOOKUP(Table1[[#This Row],[Budget Code Description]],Table6[#All],8,FALSE),"")</f>
        <v/>
      </c>
      <c r="L2061" s="63"/>
      <c r="M2061" s="65" t="str">
        <f>IFERROR(VLOOKUP(Table1[[#This Row],[Staff ID]],Table2[],2,FALSE),"")</f>
        <v/>
      </c>
      <c r="N2061" s="209" t="str">
        <f>IFERROR(IF(VLOOKUP(Table1[[#This Row],[Budget Code Description]],Dimentions!$X$6:$AC$134,4,FALSE)="","",VLOOKUP(Table1[[#This Row],[Budget Code Description]],Dimentions!$X$6:$AC$134,4,FALSE)),"")</f>
        <v/>
      </c>
      <c r="O2061" s="65" t="str">
        <f>IFERROR(VLOOKUP(Table1[[#This Row],[Vendor ID]],Table549[],2,FALSE),"")</f>
        <v/>
      </c>
      <c r="P2061" s="63"/>
      <c r="Q2061" s="141" t="str">
        <f>IF(Table1[[#This Row],[Posting Date]]&lt;&gt;"",$D$9,"")</f>
        <v/>
      </c>
      <c r="R2061" s="157" t="str">
        <f>IF(Table1[[#This Row],[Posting Date]]&lt;&gt;"",$D$10,"")</f>
        <v/>
      </c>
      <c r="S2061" s="66"/>
      <c r="T2061" s="63"/>
      <c r="U2061" s="67"/>
      <c r="V2061" s="67"/>
      <c r="W2061" s="67" t="str">
        <f t="shared" si="36"/>
        <v/>
      </c>
      <c r="X2061" s="159" t="str">
        <f>IF(E2061="","",(IF(Table1[[#This Row],[Cur]]="USD",Table1[[#This Row],[Cur_Amount Debit]],Table1[[#This Row],[Cur_Amount Debit]]/Table1[[#This Row],[Exchange Rate]])))</f>
        <v/>
      </c>
      <c r="Y2061" s="159" t="str">
        <f>IF(E2061="","",(IF(Table1[[#This Row],[Cur]]="USD",Table1[[#This Row],[Cur_Amount Credit]],Table1[[#This Row],[Cur_Amount Credit]]/ExchangeRate)))</f>
        <v/>
      </c>
      <c r="Z2061" s="201" t="str">
        <f>IF(E2061="","",(Table1[[#This Row],[Debit USD]]-Table1[[#This Row],[Credit USD]]))</f>
        <v/>
      </c>
      <c r="AA2061" s="226"/>
      <c r="AB2061" s="255"/>
      <c r="AC2061" s="1"/>
      <c r="AD2061" s="15"/>
      <c r="AE2061" s="15" t="str">
        <f>IF(AND(OR(Table1[[#This Row],[Account]]="15030",Table1[[#This Row],[Account]]="15035",Table1[[#This Row],[Account]]="20150"),Table1[[#This Row],[Vendor ID]]=""),1,"")</f>
        <v/>
      </c>
      <c r="AF2061" s="15"/>
      <c r="AG2061" s="15"/>
      <c r="AH2061" s="15"/>
      <c r="AI2061" s="46" t="str">
        <f>IF(Table1[[#This Row],[Posting Date]]&lt;&gt;"","GJ-"&amp;CountryID,"")</f>
        <v/>
      </c>
      <c r="AJ2061" s="59" t="str">
        <f>IF(Table1[[#This Row],[Posting Date]]&lt;&gt;"",Table1[[#This Row],[Posting Date]],"")</f>
        <v/>
      </c>
      <c r="AK2061" s="46"/>
      <c r="AL2061" s="46" t="str">
        <f>IF(Table1[[#This Row],[Description]]&lt;&gt;"",Table1[[#This Row],[Description]],"")</f>
        <v/>
      </c>
      <c r="AM2061" s="46" t="str">
        <f>IF(Table1[[#This Row],[Posting Date]]&lt;&gt;"",Table1[[#This Row],[Reference Number]],"")</f>
        <v/>
      </c>
      <c r="AN2061" s="46" t="str">
        <f>TRIM(Table1[[#This Row],[Line '#]])</f>
        <v/>
      </c>
      <c r="AO2061" s="46" t="str">
        <f>TRIM(Table1[[#This Row],[Account]])</f>
        <v/>
      </c>
      <c r="AP2061" s="46" t="str">
        <f>IF(Table1[[#This Row],[Posting Date]]&lt;&gt;"",$D$5,"")</f>
        <v/>
      </c>
      <c r="AQ2061" s="46" t="str">
        <f>TRIM(Table1[[#This Row],[Departments-Prgrams]])</f>
        <v/>
      </c>
      <c r="AR2061" s="46" t="str">
        <f>TRIM(Table1[[#This Row],[Grant]])</f>
        <v/>
      </c>
      <c r="AS2061" s="46" t="str">
        <f>TRIM(Table1[[#This Row],[Staff ID]])</f>
        <v/>
      </c>
      <c r="AT2061" s="46" t="str">
        <f>IF(TRIM(Table1[[#This Row],[Budget Code]])=0,"",TRIM(Table1[[#This Row],[Budget Code]]))</f>
        <v/>
      </c>
      <c r="AU2061" s="46" t="str">
        <f>IF(Table1[[#This Row],[Line Description]]&lt;&gt;"",Table1[[#This Row],[Line Description]],"")</f>
        <v/>
      </c>
      <c r="AV2061" s="46" t="str">
        <f>IF(Table1[[#This Row],[Cur_Amount Debit]]&gt;0,ROUND(Table1[[#This Row],[Cur_Amount Debit]],2),"")</f>
        <v/>
      </c>
      <c r="AW2061" s="46" t="str">
        <f>IF(Table1[[#This Row],[Cur_Amount Credit]]&gt;0,ROUND(Table1[[#This Row],[Cur_Amount Credit]],2),"")</f>
        <v/>
      </c>
      <c r="AX2061" s="46" t="str">
        <f>LEFT(Table1[[#This Row],[Cur]],3)</f>
        <v/>
      </c>
      <c r="AY2061" s="59"/>
      <c r="AZ2061" s="46"/>
      <c r="BA2061" s="46" t="str">
        <f>IF(Table1[[#This Row],[Cur]]&lt;&gt;"",IF(Table1[[#This Row],[Cur]]="USD","",ExchangeRate),"")</f>
        <v/>
      </c>
      <c r="BB2061" s="46" t="str">
        <f>IF(Table1[[#This Row],[Grant]]&lt;&gt;"",VLOOKUP(Table1[[#This Row],[Grant]],Grants!B:D,3),"")</f>
        <v/>
      </c>
      <c r="BC2061" s="46" t="str">
        <f>TRIM(Table1[[#This Row],[Vendor ID]])</f>
        <v/>
      </c>
      <c r="BD2061">
        <f>IF(Table1[[#This Row],[Reference Number]]=Q2060,BD2060,BD2060+1)</f>
        <v>0</v>
      </c>
    </row>
    <row r="2062" spans="1:56" ht="11.25" customHeight="1" x14ac:dyDescent="0.25">
      <c r="A2062" s="1"/>
      <c r="B2062" s="88" t="str">
        <f>IF(Table1[[#This Row],[Posting Date]]&lt;&gt;"",IF(Table1[[#This Row],[Reference Number]]=Q2061,B2061+1,1),"")</f>
        <v/>
      </c>
      <c r="C2062" s="61"/>
      <c r="D2062" s="61"/>
      <c r="E2062" s="138"/>
      <c r="F2062" s="141" t="str">
        <f>IFERROR(IF(VLOOKUP(Table1[[#This Row],[Budget Code Description]],Dimentions!$X$6:$AC$139,2,FALSE)="","",VLOOKUP(Table1[[#This Row],[Budget Code Description]],Dimentions!$X$6:$AC$139,2,FALSE)),"")</f>
        <v/>
      </c>
      <c r="G2062" s="141"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1" t="str">
        <f>IFERROR(VLOOKUP(Table1[[#This Row],[Budget Code Description]],Table6[#All],8,FALSE),"")</f>
        <v/>
      </c>
      <c r="L2062" s="63"/>
      <c r="M2062" s="65" t="str">
        <f>IFERROR(VLOOKUP(Table1[[#This Row],[Staff ID]],Table2[],2,FALSE),"")</f>
        <v/>
      </c>
      <c r="N2062" s="209" t="str">
        <f>IFERROR(IF(VLOOKUP(Table1[[#This Row],[Budget Code Description]],Dimentions!$X$6:$AC$134,4,FALSE)="","",VLOOKUP(Table1[[#This Row],[Budget Code Description]],Dimentions!$X$6:$AC$134,4,FALSE)),"")</f>
        <v/>
      </c>
      <c r="O2062" s="65" t="str">
        <f>IFERROR(VLOOKUP(Table1[[#This Row],[Vendor ID]],Table549[],2,FALSE),"")</f>
        <v/>
      </c>
      <c r="P2062" s="63"/>
      <c r="Q2062" s="141" t="str">
        <f>IF(Table1[[#This Row],[Posting Date]]&lt;&gt;"",$D$9,"")</f>
        <v/>
      </c>
      <c r="R2062" s="157" t="str">
        <f>IF(Table1[[#This Row],[Posting Date]]&lt;&gt;"",$D$10,"")</f>
        <v/>
      </c>
      <c r="S2062" s="66"/>
      <c r="T2062" s="63"/>
      <c r="U2062" s="67"/>
      <c r="V2062" s="67"/>
      <c r="W2062" s="67" t="str">
        <f t="shared" si="36"/>
        <v/>
      </c>
      <c r="X2062" s="159" t="str">
        <f>IF(E2062="","",(IF(Table1[[#This Row],[Cur]]="USD",Table1[[#This Row],[Cur_Amount Debit]],Table1[[#This Row],[Cur_Amount Debit]]/Table1[[#This Row],[Exchange Rate]])))</f>
        <v/>
      </c>
      <c r="Y2062" s="159" t="str">
        <f>IF(E2062="","",(IF(Table1[[#This Row],[Cur]]="USD",Table1[[#This Row],[Cur_Amount Credit]],Table1[[#This Row],[Cur_Amount Credit]]/ExchangeRate)))</f>
        <v/>
      </c>
      <c r="Z2062" s="201" t="str">
        <f>IF(E2062="","",(Table1[[#This Row],[Debit USD]]-Table1[[#This Row],[Credit USD]]))</f>
        <v/>
      </c>
      <c r="AA2062" s="226"/>
      <c r="AB2062" s="255"/>
      <c r="AC2062" s="1"/>
      <c r="AD2062" s="15"/>
      <c r="AE2062" s="15" t="str">
        <f>IF(AND(OR(Table1[[#This Row],[Account]]="15030",Table1[[#This Row],[Account]]="15035",Table1[[#This Row],[Account]]="20150"),Table1[[#This Row],[Vendor ID]]=""),1,"")</f>
        <v/>
      </c>
      <c r="AF2062" s="15"/>
      <c r="AG2062" s="15"/>
      <c r="AH2062" s="15"/>
      <c r="AI2062" s="46" t="str">
        <f>IF(Table1[[#This Row],[Posting Date]]&lt;&gt;"","GJ-"&amp;CountryID,"")</f>
        <v/>
      </c>
      <c r="AJ2062" s="59" t="str">
        <f>IF(Table1[[#This Row],[Posting Date]]&lt;&gt;"",Table1[[#This Row],[Posting Date]],"")</f>
        <v/>
      </c>
      <c r="AK2062" s="46"/>
      <c r="AL2062" s="46" t="str">
        <f>IF(Table1[[#This Row],[Description]]&lt;&gt;"",Table1[[#This Row],[Description]],"")</f>
        <v/>
      </c>
      <c r="AM2062" s="46" t="str">
        <f>IF(Table1[[#This Row],[Posting Date]]&lt;&gt;"",Table1[[#This Row],[Reference Number]],"")</f>
        <v/>
      </c>
      <c r="AN2062" s="46" t="str">
        <f>TRIM(Table1[[#This Row],[Line '#]])</f>
        <v/>
      </c>
      <c r="AO2062" s="46" t="str">
        <f>TRIM(Table1[[#This Row],[Account]])</f>
        <v/>
      </c>
      <c r="AP2062" s="46" t="str">
        <f>IF(Table1[[#This Row],[Posting Date]]&lt;&gt;"",$D$5,"")</f>
        <v/>
      </c>
      <c r="AQ2062" s="46" t="str">
        <f>TRIM(Table1[[#This Row],[Departments-Prgrams]])</f>
        <v/>
      </c>
      <c r="AR2062" s="46" t="str">
        <f>TRIM(Table1[[#This Row],[Grant]])</f>
        <v/>
      </c>
      <c r="AS2062" s="46" t="str">
        <f>TRIM(Table1[[#This Row],[Staff ID]])</f>
        <v/>
      </c>
      <c r="AT2062" s="46" t="str">
        <f>IF(TRIM(Table1[[#This Row],[Budget Code]])=0,"",TRIM(Table1[[#This Row],[Budget Code]]))</f>
        <v/>
      </c>
      <c r="AU2062" s="46" t="str">
        <f>IF(Table1[[#This Row],[Line Description]]&lt;&gt;"",Table1[[#This Row],[Line Description]],"")</f>
        <v/>
      </c>
      <c r="AV2062" s="46" t="str">
        <f>IF(Table1[[#This Row],[Cur_Amount Debit]]&gt;0,ROUND(Table1[[#This Row],[Cur_Amount Debit]],2),"")</f>
        <v/>
      </c>
      <c r="AW2062" s="46" t="str">
        <f>IF(Table1[[#This Row],[Cur_Amount Credit]]&gt;0,ROUND(Table1[[#This Row],[Cur_Amount Credit]],2),"")</f>
        <v/>
      </c>
      <c r="AX2062" s="46" t="str">
        <f>LEFT(Table1[[#This Row],[Cur]],3)</f>
        <v/>
      </c>
      <c r="AY2062" s="59"/>
      <c r="AZ2062" s="46"/>
      <c r="BA2062" s="46" t="str">
        <f>IF(Table1[[#This Row],[Cur]]&lt;&gt;"",IF(Table1[[#This Row],[Cur]]="USD","",ExchangeRate),"")</f>
        <v/>
      </c>
      <c r="BB2062" s="46" t="str">
        <f>IF(Table1[[#This Row],[Grant]]&lt;&gt;"",VLOOKUP(Table1[[#This Row],[Grant]],Grants!B:D,3),"")</f>
        <v/>
      </c>
      <c r="BC2062" s="46" t="str">
        <f>TRIM(Table1[[#This Row],[Vendor ID]])</f>
        <v/>
      </c>
      <c r="BD2062">
        <f>IF(Table1[[#This Row],[Reference Number]]=Q2061,BD2061,BD2061+1)</f>
        <v>0</v>
      </c>
    </row>
    <row r="2063" spans="1:56" ht="11.25" customHeight="1" x14ac:dyDescent="0.25">
      <c r="A2063" s="1"/>
      <c r="B2063" s="88" t="str">
        <f>IF(Table1[[#This Row],[Posting Date]]&lt;&gt;"",IF(Table1[[#This Row],[Reference Number]]=Q2062,B2062+1,1),"")</f>
        <v/>
      </c>
      <c r="C2063" s="61"/>
      <c r="D2063" s="61"/>
      <c r="E2063" s="138"/>
      <c r="F2063" s="141" t="str">
        <f>IFERROR(IF(VLOOKUP(Table1[[#This Row],[Budget Code Description]],Dimentions!$X$6:$AC$139,2,FALSE)="","",VLOOKUP(Table1[[#This Row],[Budget Code Description]],Dimentions!$X$6:$AC$139,2,FALSE)),"")</f>
        <v/>
      </c>
      <c r="G2063" s="141"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1" t="str">
        <f>IFERROR(VLOOKUP(Table1[[#This Row],[Budget Code Description]],Table6[#All],8,FALSE),"")</f>
        <v/>
      </c>
      <c r="L2063" s="63"/>
      <c r="M2063" s="65" t="str">
        <f>IFERROR(VLOOKUP(Table1[[#This Row],[Staff ID]],Table2[],2,FALSE),"")</f>
        <v/>
      </c>
      <c r="N2063" s="209" t="str">
        <f>IFERROR(IF(VLOOKUP(Table1[[#This Row],[Budget Code Description]],Dimentions!$X$6:$AC$134,4,FALSE)="","",VLOOKUP(Table1[[#This Row],[Budget Code Description]],Dimentions!$X$6:$AC$134,4,FALSE)),"")</f>
        <v/>
      </c>
      <c r="O2063" s="65" t="str">
        <f>IFERROR(VLOOKUP(Table1[[#This Row],[Vendor ID]],Table549[],2,FALSE),"")</f>
        <v/>
      </c>
      <c r="P2063" s="63"/>
      <c r="Q2063" s="141" t="str">
        <f>IF(Table1[[#This Row],[Posting Date]]&lt;&gt;"",$D$9,"")</f>
        <v/>
      </c>
      <c r="R2063" s="157" t="str">
        <f>IF(Table1[[#This Row],[Posting Date]]&lt;&gt;"",$D$10,"")</f>
        <v/>
      </c>
      <c r="S2063" s="66"/>
      <c r="T2063" s="63"/>
      <c r="U2063" s="67"/>
      <c r="V2063" s="67"/>
      <c r="W2063" s="67" t="str">
        <f t="shared" si="36"/>
        <v/>
      </c>
      <c r="X2063" s="159" t="str">
        <f>IF(E2063="","",(IF(Table1[[#This Row],[Cur]]="USD",Table1[[#This Row],[Cur_Amount Debit]],Table1[[#This Row],[Cur_Amount Debit]]/Table1[[#This Row],[Exchange Rate]])))</f>
        <v/>
      </c>
      <c r="Y2063" s="159" t="str">
        <f>IF(E2063="","",(IF(Table1[[#This Row],[Cur]]="USD",Table1[[#This Row],[Cur_Amount Credit]],Table1[[#This Row],[Cur_Amount Credit]]/ExchangeRate)))</f>
        <v/>
      </c>
      <c r="Z2063" s="201" t="str">
        <f>IF(E2063="","",(Table1[[#This Row],[Debit USD]]-Table1[[#This Row],[Credit USD]]))</f>
        <v/>
      </c>
      <c r="AA2063" s="226"/>
      <c r="AB2063" s="255"/>
      <c r="AC2063" s="1"/>
      <c r="AD2063" s="15"/>
      <c r="AE2063" s="15" t="str">
        <f>IF(AND(OR(Table1[[#This Row],[Account]]="15030",Table1[[#This Row],[Account]]="15035",Table1[[#This Row],[Account]]="20150"),Table1[[#This Row],[Vendor ID]]=""),1,"")</f>
        <v/>
      </c>
      <c r="AF2063" s="15"/>
      <c r="AG2063" s="15"/>
      <c r="AH2063" s="15"/>
      <c r="AI2063" s="46" t="str">
        <f>IF(Table1[[#This Row],[Posting Date]]&lt;&gt;"","GJ-"&amp;CountryID,"")</f>
        <v/>
      </c>
      <c r="AJ2063" s="59" t="str">
        <f>IF(Table1[[#This Row],[Posting Date]]&lt;&gt;"",Table1[[#This Row],[Posting Date]],"")</f>
        <v/>
      </c>
      <c r="AK2063" s="46"/>
      <c r="AL2063" s="46" t="str">
        <f>IF(Table1[[#This Row],[Description]]&lt;&gt;"",Table1[[#This Row],[Description]],"")</f>
        <v/>
      </c>
      <c r="AM2063" s="46" t="str">
        <f>IF(Table1[[#This Row],[Posting Date]]&lt;&gt;"",Table1[[#This Row],[Reference Number]],"")</f>
        <v/>
      </c>
      <c r="AN2063" s="46" t="str">
        <f>TRIM(Table1[[#This Row],[Line '#]])</f>
        <v/>
      </c>
      <c r="AO2063" s="46" t="str">
        <f>TRIM(Table1[[#This Row],[Account]])</f>
        <v/>
      </c>
      <c r="AP2063" s="46" t="str">
        <f>IF(Table1[[#This Row],[Posting Date]]&lt;&gt;"",$D$5,"")</f>
        <v/>
      </c>
      <c r="AQ2063" s="46" t="str">
        <f>TRIM(Table1[[#This Row],[Departments-Prgrams]])</f>
        <v/>
      </c>
      <c r="AR2063" s="46" t="str">
        <f>TRIM(Table1[[#This Row],[Grant]])</f>
        <v/>
      </c>
      <c r="AS2063" s="46" t="str">
        <f>TRIM(Table1[[#This Row],[Staff ID]])</f>
        <v/>
      </c>
      <c r="AT2063" s="46" t="str">
        <f>IF(TRIM(Table1[[#This Row],[Budget Code]])=0,"",TRIM(Table1[[#This Row],[Budget Code]]))</f>
        <v/>
      </c>
      <c r="AU2063" s="46" t="str">
        <f>IF(Table1[[#This Row],[Line Description]]&lt;&gt;"",Table1[[#This Row],[Line Description]],"")</f>
        <v/>
      </c>
      <c r="AV2063" s="46" t="str">
        <f>IF(Table1[[#This Row],[Cur_Amount Debit]]&gt;0,ROUND(Table1[[#This Row],[Cur_Amount Debit]],2),"")</f>
        <v/>
      </c>
      <c r="AW2063" s="46" t="str">
        <f>IF(Table1[[#This Row],[Cur_Amount Credit]]&gt;0,ROUND(Table1[[#This Row],[Cur_Amount Credit]],2),"")</f>
        <v/>
      </c>
      <c r="AX2063" s="46" t="str">
        <f>LEFT(Table1[[#This Row],[Cur]],3)</f>
        <v/>
      </c>
      <c r="AY2063" s="59"/>
      <c r="AZ2063" s="46"/>
      <c r="BA2063" s="46" t="str">
        <f>IF(Table1[[#This Row],[Cur]]&lt;&gt;"",IF(Table1[[#This Row],[Cur]]="USD","",ExchangeRate),"")</f>
        <v/>
      </c>
      <c r="BB2063" s="46" t="str">
        <f>IF(Table1[[#This Row],[Grant]]&lt;&gt;"",VLOOKUP(Table1[[#This Row],[Grant]],Grants!B:D,3),"")</f>
        <v/>
      </c>
      <c r="BC2063" s="46" t="str">
        <f>TRIM(Table1[[#This Row],[Vendor ID]])</f>
        <v/>
      </c>
      <c r="BD2063">
        <f>IF(Table1[[#This Row],[Reference Number]]=Q2062,BD2062,BD2062+1)</f>
        <v>0</v>
      </c>
    </row>
    <row r="2064" spans="1:56" ht="11.25" customHeight="1" x14ac:dyDescent="0.25">
      <c r="A2064" s="1"/>
      <c r="B2064" s="88" t="str">
        <f>IF(Table1[[#This Row],[Posting Date]]&lt;&gt;"",IF(Table1[[#This Row],[Reference Number]]=Q2063,B2063+1,1),"")</f>
        <v/>
      </c>
      <c r="C2064" s="61"/>
      <c r="D2064" s="61"/>
      <c r="E2064" s="138"/>
      <c r="F2064" s="141" t="str">
        <f>IFERROR(IF(VLOOKUP(Table1[[#This Row],[Budget Code Description]],Dimentions!$X$6:$AC$139,2,FALSE)="","",VLOOKUP(Table1[[#This Row],[Budget Code Description]],Dimentions!$X$6:$AC$139,2,FALSE)),"")</f>
        <v/>
      </c>
      <c r="G2064" s="141"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1" t="str">
        <f>IFERROR(VLOOKUP(Table1[[#This Row],[Budget Code Description]],Table6[#All],8,FALSE),"")</f>
        <v/>
      </c>
      <c r="L2064" s="63"/>
      <c r="M2064" s="65" t="str">
        <f>IFERROR(VLOOKUP(Table1[[#This Row],[Staff ID]],Table2[],2,FALSE),"")</f>
        <v/>
      </c>
      <c r="N2064" s="209" t="str">
        <f>IFERROR(IF(VLOOKUP(Table1[[#This Row],[Budget Code Description]],Dimentions!$X$6:$AC$134,4,FALSE)="","",VLOOKUP(Table1[[#This Row],[Budget Code Description]],Dimentions!$X$6:$AC$134,4,FALSE)),"")</f>
        <v/>
      </c>
      <c r="O2064" s="65" t="str">
        <f>IFERROR(VLOOKUP(Table1[[#This Row],[Vendor ID]],Table549[],2,FALSE),"")</f>
        <v/>
      </c>
      <c r="P2064" s="63"/>
      <c r="Q2064" s="141" t="str">
        <f>IF(Table1[[#This Row],[Posting Date]]&lt;&gt;"",$D$9,"")</f>
        <v/>
      </c>
      <c r="R2064" s="157" t="str">
        <f>IF(Table1[[#This Row],[Posting Date]]&lt;&gt;"",$D$10,"")</f>
        <v/>
      </c>
      <c r="S2064" s="66"/>
      <c r="T2064" s="63"/>
      <c r="U2064" s="67"/>
      <c r="V2064" s="67"/>
      <c r="W2064" s="67" t="str">
        <f t="shared" si="36"/>
        <v/>
      </c>
      <c r="X2064" s="159" t="str">
        <f>IF(E2064="","",(IF(Table1[[#This Row],[Cur]]="USD",Table1[[#This Row],[Cur_Amount Debit]],Table1[[#This Row],[Cur_Amount Debit]]/Table1[[#This Row],[Exchange Rate]])))</f>
        <v/>
      </c>
      <c r="Y2064" s="159" t="str">
        <f>IF(E2064="","",(IF(Table1[[#This Row],[Cur]]="USD",Table1[[#This Row],[Cur_Amount Credit]],Table1[[#This Row],[Cur_Amount Credit]]/ExchangeRate)))</f>
        <v/>
      </c>
      <c r="Z2064" s="201" t="str">
        <f>IF(E2064="","",(Table1[[#This Row],[Debit USD]]-Table1[[#This Row],[Credit USD]]))</f>
        <v/>
      </c>
      <c r="AA2064" s="226"/>
      <c r="AB2064" s="255"/>
      <c r="AC2064" s="1"/>
      <c r="AD2064" s="15"/>
      <c r="AE2064" s="15" t="str">
        <f>IF(AND(OR(Table1[[#This Row],[Account]]="15030",Table1[[#This Row],[Account]]="15035",Table1[[#This Row],[Account]]="20150"),Table1[[#This Row],[Vendor ID]]=""),1,"")</f>
        <v/>
      </c>
      <c r="AF2064" s="15"/>
      <c r="AG2064" s="15"/>
      <c r="AH2064" s="15"/>
      <c r="AI2064" s="46" t="str">
        <f>IF(Table1[[#This Row],[Posting Date]]&lt;&gt;"","GJ-"&amp;CountryID,"")</f>
        <v/>
      </c>
      <c r="AJ2064" s="59" t="str">
        <f>IF(Table1[[#This Row],[Posting Date]]&lt;&gt;"",Table1[[#This Row],[Posting Date]],"")</f>
        <v/>
      </c>
      <c r="AK2064" s="46"/>
      <c r="AL2064" s="46" t="str">
        <f>IF(Table1[[#This Row],[Description]]&lt;&gt;"",Table1[[#This Row],[Description]],"")</f>
        <v/>
      </c>
      <c r="AM2064" s="46" t="str">
        <f>IF(Table1[[#This Row],[Posting Date]]&lt;&gt;"",Table1[[#This Row],[Reference Number]],"")</f>
        <v/>
      </c>
      <c r="AN2064" s="46" t="str">
        <f>TRIM(Table1[[#This Row],[Line '#]])</f>
        <v/>
      </c>
      <c r="AO2064" s="46" t="str">
        <f>TRIM(Table1[[#This Row],[Account]])</f>
        <v/>
      </c>
      <c r="AP2064" s="46" t="str">
        <f>IF(Table1[[#This Row],[Posting Date]]&lt;&gt;"",$D$5,"")</f>
        <v/>
      </c>
      <c r="AQ2064" s="46" t="str">
        <f>TRIM(Table1[[#This Row],[Departments-Prgrams]])</f>
        <v/>
      </c>
      <c r="AR2064" s="46" t="str">
        <f>TRIM(Table1[[#This Row],[Grant]])</f>
        <v/>
      </c>
      <c r="AS2064" s="46" t="str">
        <f>TRIM(Table1[[#This Row],[Staff ID]])</f>
        <v/>
      </c>
      <c r="AT2064" s="46" t="str">
        <f>IF(TRIM(Table1[[#This Row],[Budget Code]])=0,"",TRIM(Table1[[#This Row],[Budget Code]]))</f>
        <v/>
      </c>
      <c r="AU2064" s="46" t="str">
        <f>IF(Table1[[#This Row],[Line Description]]&lt;&gt;"",Table1[[#This Row],[Line Description]],"")</f>
        <v/>
      </c>
      <c r="AV2064" s="46" t="str">
        <f>IF(Table1[[#This Row],[Cur_Amount Debit]]&gt;0,ROUND(Table1[[#This Row],[Cur_Amount Debit]],2),"")</f>
        <v/>
      </c>
      <c r="AW2064" s="46" t="str">
        <f>IF(Table1[[#This Row],[Cur_Amount Credit]]&gt;0,ROUND(Table1[[#This Row],[Cur_Amount Credit]],2),"")</f>
        <v/>
      </c>
      <c r="AX2064" s="46" t="str">
        <f>LEFT(Table1[[#This Row],[Cur]],3)</f>
        <v/>
      </c>
      <c r="AY2064" s="59"/>
      <c r="AZ2064" s="46"/>
      <c r="BA2064" s="46" t="str">
        <f>IF(Table1[[#This Row],[Cur]]&lt;&gt;"",IF(Table1[[#This Row],[Cur]]="USD","",ExchangeRate),"")</f>
        <v/>
      </c>
      <c r="BB2064" s="46" t="str">
        <f>IF(Table1[[#This Row],[Grant]]&lt;&gt;"",VLOOKUP(Table1[[#This Row],[Grant]],Grants!B:D,3),"")</f>
        <v/>
      </c>
      <c r="BC2064" s="46" t="str">
        <f>TRIM(Table1[[#This Row],[Vendor ID]])</f>
        <v/>
      </c>
      <c r="BD2064">
        <f>IF(Table1[[#This Row],[Reference Number]]=Q2063,BD2063,BD2063+1)</f>
        <v>0</v>
      </c>
    </row>
    <row r="2065" spans="1:56" ht="11.25" customHeight="1" x14ac:dyDescent="0.25">
      <c r="A2065" s="1"/>
      <c r="B2065" s="88" t="str">
        <f>IF(Table1[[#This Row],[Posting Date]]&lt;&gt;"",IF(Table1[[#This Row],[Reference Number]]=Q2064,B2064+1,1),"")</f>
        <v/>
      </c>
      <c r="C2065" s="61"/>
      <c r="D2065" s="61"/>
      <c r="E2065" s="138"/>
      <c r="F2065" s="141" t="str">
        <f>IFERROR(IF(VLOOKUP(Table1[[#This Row],[Budget Code Description]],Dimentions!$X$6:$AC$139,2,FALSE)="","",VLOOKUP(Table1[[#This Row],[Budget Code Description]],Dimentions!$X$6:$AC$139,2,FALSE)),"")</f>
        <v/>
      </c>
      <c r="G2065" s="141"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1" t="str">
        <f>IFERROR(VLOOKUP(Table1[[#This Row],[Budget Code Description]],Table6[#All],8,FALSE),"")</f>
        <v/>
      </c>
      <c r="L2065" s="63"/>
      <c r="M2065" s="65" t="str">
        <f>IFERROR(VLOOKUP(Table1[[#This Row],[Staff ID]],Table2[],2,FALSE),"")</f>
        <v/>
      </c>
      <c r="N2065" s="209" t="str">
        <f>IFERROR(IF(VLOOKUP(Table1[[#This Row],[Budget Code Description]],Dimentions!$X$6:$AC$134,4,FALSE)="","",VLOOKUP(Table1[[#This Row],[Budget Code Description]],Dimentions!$X$6:$AC$134,4,FALSE)),"")</f>
        <v/>
      </c>
      <c r="O2065" s="65" t="str">
        <f>IFERROR(VLOOKUP(Table1[[#This Row],[Vendor ID]],Table549[],2,FALSE),"")</f>
        <v/>
      </c>
      <c r="P2065" s="63"/>
      <c r="Q2065" s="141" t="str">
        <f>IF(Table1[[#This Row],[Posting Date]]&lt;&gt;"",$D$9,"")</f>
        <v/>
      </c>
      <c r="R2065" s="157" t="str">
        <f>IF(Table1[[#This Row],[Posting Date]]&lt;&gt;"",$D$10,"")</f>
        <v/>
      </c>
      <c r="S2065" s="66"/>
      <c r="T2065" s="63"/>
      <c r="U2065" s="67"/>
      <c r="V2065" s="67"/>
      <c r="W2065" s="67" t="str">
        <f t="shared" si="36"/>
        <v/>
      </c>
      <c r="X2065" s="159" t="str">
        <f>IF(E2065="","",(IF(Table1[[#This Row],[Cur]]="USD",Table1[[#This Row],[Cur_Amount Debit]],Table1[[#This Row],[Cur_Amount Debit]]/Table1[[#This Row],[Exchange Rate]])))</f>
        <v/>
      </c>
      <c r="Y2065" s="159" t="str">
        <f>IF(E2065="","",(IF(Table1[[#This Row],[Cur]]="USD",Table1[[#This Row],[Cur_Amount Credit]],Table1[[#This Row],[Cur_Amount Credit]]/ExchangeRate)))</f>
        <v/>
      </c>
      <c r="Z2065" s="201" t="str">
        <f>IF(E2065="","",(Table1[[#This Row],[Debit USD]]-Table1[[#This Row],[Credit USD]]))</f>
        <v/>
      </c>
      <c r="AA2065" s="226"/>
      <c r="AB2065" s="255"/>
      <c r="AC2065" s="1"/>
      <c r="AD2065" s="15"/>
      <c r="AE2065" s="15" t="str">
        <f>IF(AND(OR(Table1[[#This Row],[Account]]="15030",Table1[[#This Row],[Account]]="15035",Table1[[#This Row],[Account]]="20150"),Table1[[#This Row],[Vendor ID]]=""),1,"")</f>
        <v/>
      </c>
      <c r="AF2065" s="15"/>
      <c r="AG2065" s="15"/>
      <c r="AH2065" s="15"/>
      <c r="AI2065" s="46" t="str">
        <f>IF(Table1[[#This Row],[Posting Date]]&lt;&gt;"","GJ-"&amp;CountryID,"")</f>
        <v/>
      </c>
      <c r="AJ2065" s="59" t="str">
        <f>IF(Table1[[#This Row],[Posting Date]]&lt;&gt;"",Table1[[#This Row],[Posting Date]],"")</f>
        <v/>
      </c>
      <c r="AK2065" s="46"/>
      <c r="AL2065" s="46" t="str">
        <f>IF(Table1[[#This Row],[Description]]&lt;&gt;"",Table1[[#This Row],[Description]],"")</f>
        <v/>
      </c>
      <c r="AM2065" s="46" t="str">
        <f>IF(Table1[[#This Row],[Posting Date]]&lt;&gt;"",Table1[[#This Row],[Reference Number]],"")</f>
        <v/>
      </c>
      <c r="AN2065" s="46" t="str">
        <f>TRIM(Table1[[#This Row],[Line '#]])</f>
        <v/>
      </c>
      <c r="AO2065" s="46" t="str">
        <f>TRIM(Table1[[#This Row],[Account]])</f>
        <v/>
      </c>
      <c r="AP2065" s="46" t="str">
        <f>IF(Table1[[#This Row],[Posting Date]]&lt;&gt;"",$D$5,"")</f>
        <v/>
      </c>
      <c r="AQ2065" s="46" t="str">
        <f>TRIM(Table1[[#This Row],[Departments-Prgrams]])</f>
        <v/>
      </c>
      <c r="AR2065" s="46" t="str">
        <f>TRIM(Table1[[#This Row],[Grant]])</f>
        <v/>
      </c>
      <c r="AS2065" s="46" t="str">
        <f>TRIM(Table1[[#This Row],[Staff ID]])</f>
        <v/>
      </c>
      <c r="AT2065" s="46" t="str">
        <f>IF(TRIM(Table1[[#This Row],[Budget Code]])=0,"",TRIM(Table1[[#This Row],[Budget Code]]))</f>
        <v/>
      </c>
      <c r="AU2065" s="46" t="str">
        <f>IF(Table1[[#This Row],[Line Description]]&lt;&gt;"",Table1[[#This Row],[Line Description]],"")</f>
        <v/>
      </c>
      <c r="AV2065" s="46" t="str">
        <f>IF(Table1[[#This Row],[Cur_Amount Debit]]&gt;0,ROUND(Table1[[#This Row],[Cur_Amount Debit]],2),"")</f>
        <v/>
      </c>
      <c r="AW2065" s="46" t="str">
        <f>IF(Table1[[#This Row],[Cur_Amount Credit]]&gt;0,ROUND(Table1[[#This Row],[Cur_Amount Credit]],2),"")</f>
        <v/>
      </c>
      <c r="AX2065" s="46" t="str">
        <f>LEFT(Table1[[#This Row],[Cur]],3)</f>
        <v/>
      </c>
      <c r="AY2065" s="59"/>
      <c r="AZ2065" s="46"/>
      <c r="BA2065" s="46" t="str">
        <f>IF(Table1[[#This Row],[Cur]]&lt;&gt;"",IF(Table1[[#This Row],[Cur]]="USD","",ExchangeRate),"")</f>
        <v/>
      </c>
      <c r="BB2065" s="46" t="str">
        <f>IF(Table1[[#This Row],[Grant]]&lt;&gt;"",VLOOKUP(Table1[[#This Row],[Grant]],Grants!B:D,3),"")</f>
        <v/>
      </c>
      <c r="BC2065" s="46" t="str">
        <f>TRIM(Table1[[#This Row],[Vendor ID]])</f>
        <v/>
      </c>
      <c r="BD2065">
        <f>IF(Table1[[#This Row],[Reference Number]]=Q2064,BD2064,BD2064+1)</f>
        <v>0</v>
      </c>
    </row>
    <row r="2066" spans="1:56" ht="11.25" customHeight="1" x14ac:dyDescent="0.25">
      <c r="A2066" s="1"/>
      <c r="B2066" s="88" t="str">
        <f>IF(Table1[[#This Row],[Posting Date]]&lt;&gt;"",IF(Table1[[#This Row],[Reference Number]]=Q2065,B2065+1,1),"")</f>
        <v/>
      </c>
      <c r="C2066" s="61"/>
      <c r="D2066" s="61"/>
      <c r="E2066" s="138"/>
      <c r="F2066" s="141" t="str">
        <f>IFERROR(IF(VLOOKUP(Table1[[#This Row],[Budget Code Description]],Dimentions!$X$6:$AC$139,2,FALSE)="","",VLOOKUP(Table1[[#This Row],[Budget Code Description]],Dimentions!$X$6:$AC$139,2,FALSE)),"")</f>
        <v/>
      </c>
      <c r="G2066" s="141"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1" t="str">
        <f>IFERROR(VLOOKUP(Table1[[#This Row],[Budget Code Description]],Table6[#All],8,FALSE),"")</f>
        <v/>
      </c>
      <c r="L2066" s="63"/>
      <c r="M2066" s="65" t="str">
        <f>IFERROR(VLOOKUP(Table1[[#This Row],[Staff ID]],Table2[],2,FALSE),"")</f>
        <v/>
      </c>
      <c r="N2066" s="209" t="str">
        <f>IFERROR(IF(VLOOKUP(Table1[[#This Row],[Budget Code Description]],Dimentions!$X$6:$AC$134,4,FALSE)="","",VLOOKUP(Table1[[#This Row],[Budget Code Description]],Dimentions!$X$6:$AC$134,4,FALSE)),"")</f>
        <v/>
      </c>
      <c r="O2066" s="65" t="str">
        <f>IFERROR(VLOOKUP(Table1[[#This Row],[Vendor ID]],Table549[],2,FALSE),"")</f>
        <v/>
      </c>
      <c r="P2066" s="63"/>
      <c r="Q2066" s="141" t="str">
        <f>IF(Table1[[#This Row],[Posting Date]]&lt;&gt;"",$D$9,"")</f>
        <v/>
      </c>
      <c r="R2066" s="157" t="str">
        <f>IF(Table1[[#This Row],[Posting Date]]&lt;&gt;"",$D$10,"")</f>
        <v/>
      </c>
      <c r="S2066" s="66"/>
      <c r="T2066" s="63"/>
      <c r="U2066" s="67"/>
      <c r="V2066" s="67"/>
      <c r="W2066" s="67" t="str">
        <f t="shared" si="36"/>
        <v/>
      </c>
      <c r="X2066" s="159" t="str">
        <f>IF(E2066="","",(IF(Table1[[#This Row],[Cur]]="USD",Table1[[#This Row],[Cur_Amount Debit]],Table1[[#This Row],[Cur_Amount Debit]]/Table1[[#This Row],[Exchange Rate]])))</f>
        <v/>
      </c>
      <c r="Y2066" s="159" t="str">
        <f>IF(E2066="","",(IF(Table1[[#This Row],[Cur]]="USD",Table1[[#This Row],[Cur_Amount Credit]],Table1[[#This Row],[Cur_Amount Credit]]/ExchangeRate)))</f>
        <v/>
      </c>
      <c r="Z2066" s="201" t="str">
        <f>IF(E2066="","",(Table1[[#This Row],[Debit USD]]-Table1[[#This Row],[Credit USD]]))</f>
        <v/>
      </c>
      <c r="AA2066" s="226"/>
      <c r="AB2066" s="255"/>
      <c r="AC2066" s="1"/>
      <c r="AD2066" s="15"/>
      <c r="AE2066" s="15" t="str">
        <f>IF(AND(OR(Table1[[#This Row],[Account]]="15030",Table1[[#This Row],[Account]]="15035",Table1[[#This Row],[Account]]="20150"),Table1[[#This Row],[Vendor ID]]=""),1,"")</f>
        <v/>
      </c>
      <c r="AF2066" s="15"/>
      <c r="AG2066" s="15"/>
      <c r="AH2066" s="15"/>
      <c r="AI2066" s="46" t="str">
        <f>IF(Table1[[#This Row],[Posting Date]]&lt;&gt;"","GJ-"&amp;CountryID,"")</f>
        <v/>
      </c>
      <c r="AJ2066" s="59" t="str">
        <f>IF(Table1[[#This Row],[Posting Date]]&lt;&gt;"",Table1[[#This Row],[Posting Date]],"")</f>
        <v/>
      </c>
      <c r="AK2066" s="46"/>
      <c r="AL2066" s="46" t="str">
        <f>IF(Table1[[#This Row],[Description]]&lt;&gt;"",Table1[[#This Row],[Description]],"")</f>
        <v/>
      </c>
      <c r="AM2066" s="46" t="str">
        <f>IF(Table1[[#This Row],[Posting Date]]&lt;&gt;"",Table1[[#This Row],[Reference Number]],"")</f>
        <v/>
      </c>
      <c r="AN2066" s="46" t="str">
        <f>TRIM(Table1[[#This Row],[Line '#]])</f>
        <v/>
      </c>
      <c r="AO2066" s="46" t="str">
        <f>TRIM(Table1[[#This Row],[Account]])</f>
        <v/>
      </c>
      <c r="AP2066" s="46" t="str">
        <f>IF(Table1[[#This Row],[Posting Date]]&lt;&gt;"",$D$5,"")</f>
        <v/>
      </c>
      <c r="AQ2066" s="46" t="str">
        <f>TRIM(Table1[[#This Row],[Departments-Prgrams]])</f>
        <v/>
      </c>
      <c r="AR2066" s="46" t="str">
        <f>TRIM(Table1[[#This Row],[Grant]])</f>
        <v/>
      </c>
      <c r="AS2066" s="46" t="str">
        <f>TRIM(Table1[[#This Row],[Staff ID]])</f>
        <v/>
      </c>
      <c r="AT2066" s="46" t="str">
        <f>IF(TRIM(Table1[[#This Row],[Budget Code]])=0,"",TRIM(Table1[[#This Row],[Budget Code]]))</f>
        <v/>
      </c>
      <c r="AU2066" s="46" t="str">
        <f>IF(Table1[[#This Row],[Line Description]]&lt;&gt;"",Table1[[#This Row],[Line Description]],"")</f>
        <v/>
      </c>
      <c r="AV2066" s="46" t="str">
        <f>IF(Table1[[#This Row],[Cur_Amount Debit]]&gt;0,ROUND(Table1[[#This Row],[Cur_Amount Debit]],2),"")</f>
        <v/>
      </c>
      <c r="AW2066" s="46" t="str">
        <f>IF(Table1[[#This Row],[Cur_Amount Credit]]&gt;0,ROUND(Table1[[#This Row],[Cur_Amount Credit]],2),"")</f>
        <v/>
      </c>
      <c r="AX2066" s="46" t="str">
        <f>LEFT(Table1[[#This Row],[Cur]],3)</f>
        <v/>
      </c>
      <c r="AY2066" s="59"/>
      <c r="AZ2066" s="46"/>
      <c r="BA2066" s="46" t="str">
        <f>IF(Table1[[#This Row],[Cur]]&lt;&gt;"",IF(Table1[[#This Row],[Cur]]="USD","",ExchangeRate),"")</f>
        <v/>
      </c>
      <c r="BB2066" s="46" t="str">
        <f>IF(Table1[[#This Row],[Grant]]&lt;&gt;"",VLOOKUP(Table1[[#This Row],[Grant]],Grants!B:D,3),"")</f>
        <v/>
      </c>
      <c r="BC2066" s="46" t="str">
        <f>TRIM(Table1[[#This Row],[Vendor ID]])</f>
        <v/>
      </c>
      <c r="BD2066">
        <f>IF(Table1[[#This Row],[Reference Number]]=Q2065,BD2065,BD2065+1)</f>
        <v>0</v>
      </c>
    </row>
    <row r="2067" spans="1:56" ht="11.25" customHeight="1" x14ac:dyDescent="0.25">
      <c r="A2067" s="1"/>
      <c r="B2067" s="88" t="str">
        <f>IF(Table1[[#This Row],[Posting Date]]&lt;&gt;"",IF(Table1[[#This Row],[Reference Number]]=Q2066,B2066+1,1),"")</f>
        <v/>
      </c>
      <c r="C2067" s="61"/>
      <c r="D2067" s="61"/>
      <c r="E2067" s="138"/>
      <c r="F2067" s="141" t="str">
        <f>IFERROR(IF(VLOOKUP(Table1[[#This Row],[Budget Code Description]],Dimentions!$X$6:$AC$139,2,FALSE)="","",VLOOKUP(Table1[[#This Row],[Budget Code Description]],Dimentions!$X$6:$AC$139,2,FALSE)),"")</f>
        <v/>
      </c>
      <c r="G2067" s="141"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1" t="str">
        <f>IFERROR(VLOOKUP(Table1[[#This Row],[Budget Code Description]],Table6[#All],8,FALSE),"")</f>
        <v/>
      </c>
      <c r="L2067" s="63"/>
      <c r="M2067" s="65" t="str">
        <f>IFERROR(VLOOKUP(Table1[[#This Row],[Staff ID]],Table2[],2,FALSE),"")</f>
        <v/>
      </c>
      <c r="N2067" s="209" t="str">
        <f>IFERROR(IF(VLOOKUP(Table1[[#This Row],[Budget Code Description]],Dimentions!$X$6:$AC$134,4,FALSE)="","",VLOOKUP(Table1[[#This Row],[Budget Code Description]],Dimentions!$X$6:$AC$134,4,FALSE)),"")</f>
        <v/>
      </c>
      <c r="O2067" s="65" t="str">
        <f>IFERROR(VLOOKUP(Table1[[#This Row],[Vendor ID]],Table549[],2,FALSE),"")</f>
        <v/>
      </c>
      <c r="P2067" s="63"/>
      <c r="Q2067" s="141" t="str">
        <f>IF(Table1[[#This Row],[Posting Date]]&lt;&gt;"",$D$9,"")</f>
        <v/>
      </c>
      <c r="R2067" s="157" t="str">
        <f>IF(Table1[[#This Row],[Posting Date]]&lt;&gt;"",$D$10,"")</f>
        <v/>
      </c>
      <c r="S2067" s="66"/>
      <c r="T2067" s="63"/>
      <c r="U2067" s="67"/>
      <c r="V2067" s="67"/>
      <c r="W2067" s="67" t="str">
        <f t="shared" si="36"/>
        <v/>
      </c>
      <c r="X2067" s="159" t="str">
        <f>IF(E2067="","",(IF(Table1[[#This Row],[Cur]]="USD",Table1[[#This Row],[Cur_Amount Debit]],Table1[[#This Row],[Cur_Amount Debit]]/Table1[[#This Row],[Exchange Rate]])))</f>
        <v/>
      </c>
      <c r="Y2067" s="159" t="str">
        <f>IF(E2067="","",(IF(Table1[[#This Row],[Cur]]="USD",Table1[[#This Row],[Cur_Amount Credit]],Table1[[#This Row],[Cur_Amount Credit]]/ExchangeRate)))</f>
        <v/>
      </c>
      <c r="Z2067" s="201" t="str">
        <f>IF(E2067="","",(Table1[[#This Row],[Debit USD]]-Table1[[#This Row],[Credit USD]]))</f>
        <v/>
      </c>
      <c r="AA2067" s="226"/>
      <c r="AB2067" s="255"/>
      <c r="AC2067" s="1"/>
      <c r="AD2067" s="15"/>
      <c r="AE2067" s="15" t="str">
        <f>IF(AND(OR(Table1[[#This Row],[Account]]="15030",Table1[[#This Row],[Account]]="15035",Table1[[#This Row],[Account]]="20150"),Table1[[#This Row],[Vendor ID]]=""),1,"")</f>
        <v/>
      </c>
      <c r="AF2067" s="15"/>
      <c r="AG2067" s="15"/>
      <c r="AH2067" s="15"/>
      <c r="AI2067" s="46" t="str">
        <f>IF(Table1[[#This Row],[Posting Date]]&lt;&gt;"","GJ-"&amp;CountryID,"")</f>
        <v/>
      </c>
      <c r="AJ2067" s="59" t="str">
        <f>IF(Table1[[#This Row],[Posting Date]]&lt;&gt;"",Table1[[#This Row],[Posting Date]],"")</f>
        <v/>
      </c>
      <c r="AK2067" s="46"/>
      <c r="AL2067" s="46" t="str">
        <f>IF(Table1[[#This Row],[Description]]&lt;&gt;"",Table1[[#This Row],[Description]],"")</f>
        <v/>
      </c>
      <c r="AM2067" s="46" t="str">
        <f>IF(Table1[[#This Row],[Posting Date]]&lt;&gt;"",Table1[[#This Row],[Reference Number]],"")</f>
        <v/>
      </c>
      <c r="AN2067" s="46" t="str">
        <f>TRIM(Table1[[#This Row],[Line '#]])</f>
        <v/>
      </c>
      <c r="AO2067" s="46" t="str">
        <f>TRIM(Table1[[#This Row],[Account]])</f>
        <v/>
      </c>
      <c r="AP2067" s="46" t="str">
        <f>IF(Table1[[#This Row],[Posting Date]]&lt;&gt;"",$D$5,"")</f>
        <v/>
      </c>
      <c r="AQ2067" s="46" t="str">
        <f>TRIM(Table1[[#This Row],[Departments-Prgrams]])</f>
        <v/>
      </c>
      <c r="AR2067" s="46" t="str">
        <f>TRIM(Table1[[#This Row],[Grant]])</f>
        <v/>
      </c>
      <c r="AS2067" s="46" t="str">
        <f>TRIM(Table1[[#This Row],[Staff ID]])</f>
        <v/>
      </c>
      <c r="AT2067" s="46" t="str">
        <f>IF(TRIM(Table1[[#This Row],[Budget Code]])=0,"",TRIM(Table1[[#This Row],[Budget Code]]))</f>
        <v/>
      </c>
      <c r="AU2067" s="46" t="str">
        <f>IF(Table1[[#This Row],[Line Description]]&lt;&gt;"",Table1[[#This Row],[Line Description]],"")</f>
        <v/>
      </c>
      <c r="AV2067" s="46" t="str">
        <f>IF(Table1[[#This Row],[Cur_Amount Debit]]&gt;0,ROUND(Table1[[#This Row],[Cur_Amount Debit]],2),"")</f>
        <v/>
      </c>
      <c r="AW2067" s="46" t="str">
        <f>IF(Table1[[#This Row],[Cur_Amount Credit]]&gt;0,ROUND(Table1[[#This Row],[Cur_Amount Credit]],2),"")</f>
        <v/>
      </c>
      <c r="AX2067" s="46" t="str">
        <f>LEFT(Table1[[#This Row],[Cur]],3)</f>
        <v/>
      </c>
      <c r="AY2067" s="59"/>
      <c r="AZ2067" s="46"/>
      <c r="BA2067" s="46" t="str">
        <f>IF(Table1[[#This Row],[Cur]]&lt;&gt;"",IF(Table1[[#This Row],[Cur]]="USD","",ExchangeRate),"")</f>
        <v/>
      </c>
      <c r="BB2067" s="46" t="str">
        <f>IF(Table1[[#This Row],[Grant]]&lt;&gt;"",VLOOKUP(Table1[[#This Row],[Grant]],Grants!B:D,3),"")</f>
        <v/>
      </c>
      <c r="BC2067" s="46" t="str">
        <f>TRIM(Table1[[#This Row],[Vendor ID]])</f>
        <v/>
      </c>
      <c r="BD2067">
        <f>IF(Table1[[#This Row],[Reference Number]]=Q2066,BD2066,BD2066+1)</f>
        <v>0</v>
      </c>
    </row>
    <row r="2068" spans="1:56" ht="11.25" customHeight="1" x14ac:dyDescent="0.25">
      <c r="A2068" s="1"/>
      <c r="B2068" s="88" t="str">
        <f>IF(Table1[[#This Row],[Posting Date]]&lt;&gt;"",IF(Table1[[#This Row],[Reference Number]]=Q2067,B2067+1,1),"")</f>
        <v/>
      </c>
      <c r="C2068" s="61"/>
      <c r="D2068" s="61"/>
      <c r="E2068" s="138"/>
      <c r="F2068" s="141" t="str">
        <f>IFERROR(IF(VLOOKUP(Table1[[#This Row],[Budget Code Description]],Dimentions!$X$6:$AC$139,2,FALSE)="","",VLOOKUP(Table1[[#This Row],[Budget Code Description]],Dimentions!$X$6:$AC$139,2,FALSE)),"")</f>
        <v/>
      </c>
      <c r="G2068" s="141"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1" t="str">
        <f>IFERROR(VLOOKUP(Table1[[#This Row],[Budget Code Description]],Table6[#All],8,FALSE),"")</f>
        <v/>
      </c>
      <c r="L2068" s="63"/>
      <c r="M2068" s="65" t="str">
        <f>IFERROR(VLOOKUP(Table1[[#This Row],[Staff ID]],Table2[],2,FALSE),"")</f>
        <v/>
      </c>
      <c r="N2068" s="209" t="str">
        <f>IFERROR(IF(VLOOKUP(Table1[[#This Row],[Budget Code Description]],Dimentions!$X$6:$AC$134,4,FALSE)="","",VLOOKUP(Table1[[#This Row],[Budget Code Description]],Dimentions!$X$6:$AC$134,4,FALSE)),"")</f>
        <v/>
      </c>
      <c r="O2068" s="65" t="str">
        <f>IFERROR(VLOOKUP(Table1[[#This Row],[Vendor ID]],Table549[],2,FALSE),"")</f>
        <v/>
      </c>
      <c r="P2068" s="63"/>
      <c r="Q2068" s="141" t="str">
        <f>IF(Table1[[#This Row],[Posting Date]]&lt;&gt;"",$D$9,"")</f>
        <v/>
      </c>
      <c r="R2068" s="157" t="str">
        <f>IF(Table1[[#This Row],[Posting Date]]&lt;&gt;"",$D$10,"")</f>
        <v/>
      </c>
      <c r="S2068" s="66"/>
      <c r="T2068" s="63"/>
      <c r="U2068" s="67"/>
      <c r="V2068" s="67"/>
      <c r="W2068" s="67" t="str">
        <f t="shared" si="36"/>
        <v/>
      </c>
      <c r="X2068" s="159" t="str">
        <f>IF(E2068="","",(IF(Table1[[#This Row],[Cur]]="USD",Table1[[#This Row],[Cur_Amount Debit]],Table1[[#This Row],[Cur_Amount Debit]]/Table1[[#This Row],[Exchange Rate]])))</f>
        <v/>
      </c>
      <c r="Y2068" s="159" t="str">
        <f>IF(E2068="","",(IF(Table1[[#This Row],[Cur]]="USD",Table1[[#This Row],[Cur_Amount Credit]],Table1[[#This Row],[Cur_Amount Credit]]/ExchangeRate)))</f>
        <v/>
      </c>
      <c r="Z2068" s="201" t="str">
        <f>IF(E2068="","",(Table1[[#This Row],[Debit USD]]-Table1[[#This Row],[Credit USD]]))</f>
        <v/>
      </c>
      <c r="AA2068" s="226"/>
      <c r="AB2068" s="255"/>
      <c r="AC2068" s="1"/>
      <c r="AD2068" s="15"/>
      <c r="AE2068" s="15" t="str">
        <f>IF(AND(OR(Table1[[#This Row],[Account]]="15030",Table1[[#This Row],[Account]]="15035",Table1[[#This Row],[Account]]="20150"),Table1[[#This Row],[Vendor ID]]=""),1,"")</f>
        <v/>
      </c>
      <c r="AF2068" s="15"/>
      <c r="AG2068" s="15"/>
      <c r="AH2068" s="15"/>
      <c r="AI2068" s="46" t="str">
        <f>IF(Table1[[#This Row],[Posting Date]]&lt;&gt;"","GJ-"&amp;CountryID,"")</f>
        <v/>
      </c>
      <c r="AJ2068" s="59" t="str">
        <f>IF(Table1[[#This Row],[Posting Date]]&lt;&gt;"",Table1[[#This Row],[Posting Date]],"")</f>
        <v/>
      </c>
      <c r="AK2068" s="46"/>
      <c r="AL2068" s="46" t="str">
        <f>IF(Table1[[#This Row],[Description]]&lt;&gt;"",Table1[[#This Row],[Description]],"")</f>
        <v/>
      </c>
      <c r="AM2068" s="46" t="str">
        <f>IF(Table1[[#This Row],[Posting Date]]&lt;&gt;"",Table1[[#This Row],[Reference Number]],"")</f>
        <v/>
      </c>
      <c r="AN2068" s="46" t="str">
        <f>TRIM(Table1[[#This Row],[Line '#]])</f>
        <v/>
      </c>
      <c r="AO2068" s="46" t="str">
        <f>TRIM(Table1[[#This Row],[Account]])</f>
        <v/>
      </c>
      <c r="AP2068" s="46" t="str">
        <f>IF(Table1[[#This Row],[Posting Date]]&lt;&gt;"",$D$5,"")</f>
        <v/>
      </c>
      <c r="AQ2068" s="46" t="str">
        <f>TRIM(Table1[[#This Row],[Departments-Prgrams]])</f>
        <v/>
      </c>
      <c r="AR2068" s="46" t="str">
        <f>TRIM(Table1[[#This Row],[Grant]])</f>
        <v/>
      </c>
      <c r="AS2068" s="46" t="str">
        <f>TRIM(Table1[[#This Row],[Staff ID]])</f>
        <v/>
      </c>
      <c r="AT2068" s="46" t="str">
        <f>IF(TRIM(Table1[[#This Row],[Budget Code]])=0,"",TRIM(Table1[[#This Row],[Budget Code]]))</f>
        <v/>
      </c>
      <c r="AU2068" s="46" t="str">
        <f>IF(Table1[[#This Row],[Line Description]]&lt;&gt;"",Table1[[#This Row],[Line Description]],"")</f>
        <v/>
      </c>
      <c r="AV2068" s="46" t="str">
        <f>IF(Table1[[#This Row],[Cur_Amount Debit]]&gt;0,ROUND(Table1[[#This Row],[Cur_Amount Debit]],2),"")</f>
        <v/>
      </c>
      <c r="AW2068" s="46" t="str">
        <f>IF(Table1[[#This Row],[Cur_Amount Credit]]&gt;0,ROUND(Table1[[#This Row],[Cur_Amount Credit]],2),"")</f>
        <v/>
      </c>
      <c r="AX2068" s="46" t="str">
        <f>LEFT(Table1[[#This Row],[Cur]],3)</f>
        <v/>
      </c>
      <c r="AY2068" s="59"/>
      <c r="AZ2068" s="46"/>
      <c r="BA2068" s="46" t="str">
        <f>IF(Table1[[#This Row],[Cur]]&lt;&gt;"",IF(Table1[[#This Row],[Cur]]="USD","",ExchangeRate),"")</f>
        <v/>
      </c>
      <c r="BB2068" s="46" t="str">
        <f>IF(Table1[[#This Row],[Grant]]&lt;&gt;"",VLOOKUP(Table1[[#This Row],[Grant]],Grants!B:D,3),"")</f>
        <v/>
      </c>
      <c r="BC2068" s="46" t="str">
        <f>TRIM(Table1[[#This Row],[Vendor ID]])</f>
        <v/>
      </c>
      <c r="BD2068">
        <f>IF(Table1[[#This Row],[Reference Number]]=Q2067,BD2067,BD2067+1)</f>
        <v>0</v>
      </c>
    </row>
    <row r="2069" spans="1:56" ht="11.25" customHeight="1" x14ac:dyDescent="0.25">
      <c r="A2069" s="1"/>
      <c r="B2069" s="88" t="str">
        <f>IF(Table1[[#This Row],[Posting Date]]&lt;&gt;"",IF(Table1[[#This Row],[Reference Number]]=Q2068,B2068+1,1),"")</f>
        <v/>
      </c>
      <c r="C2069" s="61"/>
      <c r="D2069" s="61"/>
      <c r="E2069" s="138"/>
      <c r="F2069" s="141" t="str">
        <f>IFERROR(IF(VLOOKUP(Table1[[#This Row],[Budget Code Description]],Dimentions!$X$6:$AC$139,2,FALSE)="","",VLOOKUP(Table1[[#This Row],[Budget Code Description]],Dimentions!$X$6:$AC$139,2,FALSE)),"")</f>
        <v/>
      </c>
      <c r="G2069" s="141"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1" t="str">
        <f>IFERROR(VLOOKUP(Table1[[#This Row],[Budget Code Description]],Table6[#All],8,FALSE),"")</f>
        <v/>
      </c>
      <c r="L2069" s="63"/>
      <c r="M2069" s="65" t="str">
        <f>IFERROR(VLOOKUP(Table1[[#This Row],[Staff ID]],Table2[],2,FALSE),"")</f>
        <v/>
      </c>
      <c r="N2069" s="209" t="str">
        <f>IFERROR(IF(VLOOKUP(Table1[[#This Row],[Budget Code Description]],Dimentions!$X$6:$AC$134,4,FALSE)="","",VLOOKUP(Table1[[#This Row],[Budget Code Description]],Dimentions!$X$6:$AC$134,4,FALSE)),"")</f>
        <v/>
      </c>
      <c r="O2069" s="65" t="str">
        <f>IFERROR(VLOOKUP(Table1[[#This Row],[Vendor ID]],Table549[],2,FALSE),"")</f>
        <v/>
      </c>
      <c r="P2069" s="63"/>
      <c r="Q2069" s="141" t="str">
        <f>IF(Table1[[#This Row],[Posting Date]]&lt;&gt;"",$D$9,"")</f>
        <v/>
      </c>
      <c r="R2069" s="157" t="str">
        <f>IF(Table1[[#This Row],[Posting Date]]&lt;&gt;"",$D$10,"")</f>
        <v/>
      </c>
      <c r="S2069" s="66"/>
      <c r="T2069" s="63"/>
      <c r="U2069" s="67"/>
      <c r="V2069" s="67"/>
      <c r="W2069" s="67" t="str">
        <f t="shared" si="36"/>
        <v/>
      </c>
      <c r="X2069" s="159" t="str">
        <f>IF(E2069="","",(IF(Table1[[#This Row],[Cur]]="USD",Table1[[#This Row],[Cur_Amount Debit]],Table1[[#This Row],[Cur_Amount Debit]]/Table1[[#This Row],[Exchange Rate]])))</f>
        <v/>
      </c>
      <c r="Y2069" s="159" t="str">
        <f>IF(E2069="","",(IF(Table1[[#This Row],[Cur]]="USD",Table1[[#This Row],[Cur_Amount Credit]],Table1[[#This Row],[Cur_Amount Credit]]/ExchangeRate)))</f>
        <v/>
      </c>
      <c r="Z2069" s="201" t="str">
        <f>IF(E2069="","",(Table1[[#This Row],[Debit USD]]-Table1[[#This Row],[Credit USD]]))</f>
        <v/>
      </c>
      <c r="AA2069" s="226"/>
      <c r="AB2069" s="255"/>
      <c r="AC2069" s="1"/>
      <c r="AD2069" s="15"/>
      <c r="AE2069" s="15" t="str">
        <f>IF(AND(OR(Table1[[#This Row],[Account]]="15030",Table1[[#This Row],[Account]]="15035",Table1[[#This Row],[Account]]="20150"),Table1[[#This Row],[Vendor ID]]=""),1,"")</f>
        <v/>
      </c>
      <c r="AF2069" s="15"/>
      <c r="AG2069" s="15"/>
      <c r="AH2069" s="15"/>
      <c r="AI2069" s="46" t="str">
        <f>IF(Table1[[#This Row],[Posting Date]]&lt;&gt;"","GJ-"&amp;CountryID,"")</f>
        <v/>
      </c>
      <c r="AJ2069" s="59" t="str">
        <f>IF(Table1[[#This Row],[Posting Date]]&lt;&gt;"",Table1[[#This Row],[Posting Date]],"")</f>
        <v/>
      </c>
      <c r="AK2069" s="46"/>
      <c r="AL2069" s="46" t="str">
        <f>IF(Table1[[#This Row],[Description]]&lt;&gt;"",Table1[[#This Row],[Description]],"")</f>
        <v/>
      </c>
      <c r="AM2069" s="46" t="str">
        <f>IF(Table1[[#This Row],[Posting Date]]&lt;&gt;"",Table1[[#This Row],[Reference Number]],"")</f>
        <v/>
      </c>
      <c r="AN2069" s="46" t="str">
        <f>TRIM(Table1[[#This Row],[Line '#]])</f>
        <v/>
      </c>
      <c r="AO2069" s="46" t="str">
        <f>TRIM(Table1[[#This Row],[Account]])</f>
        <v/>
      </c>
      <c r="AP2069" s="46" t="str">
        <f>IF(Table1[[#This Row],[Posting Date]]&lt;&gt;"",$D$5,"")</f>
        <v/>
      </c>
      <c r="AQ2069" s="46" t="str">
        <f>TRIM(Table1[[#This Row],[Departments-Prgrams]])</f>
        <v/>
      </c>
      <c r="AR2069" s="46" t="str">
        <f>TRIM(Table1[[#This Row],[Grant]])</f>
        <v/>
      </c>
      <c r="AS2069" s="46" t="str">
        <f>TRIM(Table1[[#This Row],[Staff ID]])</f>
        <v/>
      </c>
      <c r="AT2069" s="46" t="str">
        <f>IF(TRIM(Table1[[#This Row],[Budget Code]])=0,"",TRIM(Table1[[#This Row],[Budget Code]]))</f>
        <v/>
      </c>
      <c r="AU2069" s="46" t="str">
        <f>IF(Table1[[#This Row],[Line Description]]&lt;&gt;"",Table1[[#This Row],[Line Description]],"")</f>
        <v/>
      </c>
      <c r="AV2069" s="46" t="str">
        <f>IF(Table1[[#This Row],[Cur_Amount Debit]]&gt;0,ROUND(Table1[[#This Row],[Cur_Amount Debit]],2),"")</f>
        <v/>
      </c>
      <c r="AW2069" s="46" t="str">
        <f>IF(Table1[[#This Row],[Cur_Amount Credit]]&gt;0,ROUND(Table1[[#This Row],[Cur_Amount Credit]],2),"")</f>
        <v/>
      </c>
      <c r="AX2069" s="46" t="str">
        <f>LEFT(Table1[[#This Row],[Cur]],3)</f>
        <v/>
      </c>
      <c r="AY2069" s="59"/>
      <c r="AZ2069" s="46"/>
      <c r="BA2069" s="46" t="str">
        <f>IF(Table1[[#This Row],[Cur]]&lt;&gt;"",IF(Table1[[#This Row],[Cur]]="USD","",ExchangeRate),"")</f>
        <v/>
      </c>
      <c r="BB2069" s="46" t="str">
        <f>IF(Table1[[#This Row],[Grant]]&lt;&gt;"",VLOOKUP(Table1[[#This Row],[Grant]],Grants!B:D,3),"")</f>
        <v/>
      </c>
      <c r="BC2069" s="46" t="str">
        <f>TRIM(Table1[[#This Row],[Vendor ID]])</f>
        <v/>
      </c>
      <c r="BD2069">
        <f>IF(Table1[[#This Row],[Reference Number]]=Q2068,BD2068,BD2068+1)</f>
        <v>0</v>
      </c>
    </row>
    <row r="2070" spans="1:56" ht="11.25" customHeight="1" x14ac:dyDescent="0.25">
      <c r="A2070" s="1"/>
      <c r="B2070" s="88" t="str">
        <f>IF(Table1[[#This Row],[Posting Date]]&lt;&gt;"",IF(Table1[[#This Row],[Reference Number]]=Q2069,B2069+1,1),"")</f>
        <v/>
      </c>
      <c r="C2070" s="61"/>
      <c r="D2070" s="61"/>
      <c r="E2070" s="138"/>
      <c r="F2070" s="141" t="str">
        <f>IFERROR(IF(VLOOKUP(Table1[[#This Row],[Budget Code Description]],Dimentions!$X$6:$AC$139,2,FALSE)="","",VLOOKUP(Table1[[#This Row],[Budget Code Description]],Dimentions!$X$6:$AC$139,2,FALSE)),"")</f>
        <v/>
      </c>
      <c r="G2070" s="141"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1" t="str">
        <f>IFERROR(VLOOKUP(Table1[[#This Row],[Budget Code Description]],Table6[#All],8,FALSE),"")</f>
        <v/>
      </c>
      <c r="L2070" s="63"/>
      <c r="M2070" s="65" t="str">
        <f>IFERROR(VLOOKUP(Table1[[#This Row],[Staff ID]],Table2[],2,FALSE),"")</f>
        <v/>
      </c>
      <c r="N2070" s="209" t="str">
        <f>IFERROR(IF(VLOOKUP(Table1[[#This Row],[Budget Code Description]],Dimentions!$X$6:$AC$134,4,FALSE)="","",VLOOKUP(Table1[[#This Row],[Budget Code Description]],Dimentions!$X$6:$AC$134,4,FALSE)),"")</f>
        <v/>
      </c>
      <c r="O2070" s="65" t="str">
        <f>IFERROR(VLOOKUP(Table1[[#This Row],[Vendor ID]],Table549[],2,FALSE),"")</f>
        <v/>
      </c>
      <c r="P2070" s="63"/>
      <c r="Q2070" s="141" t="str">
        <f>IF(Table1[[#This Row],[Posting Date]]&lt;&gt;"",$D$9,"")</f>
        <v/>
      </c>
      <c r="R2070" s="157" t="str">
        <f>IF(Table1[[#This Row],[Posting Date]]&lt;&gt;"",$D$10,"")</f>
        <v/>
      </c>
      <c r="S2070" s="66"/>
      <c r="T2070" s="63"/>
      <c r="U2070" s="67"/>
      <c r="V2070" s="67"/>
      <c r="W2070" s="67" t="str">
        <f t="shared" si="36"/>
        <v/>
      </c>
      <c r="X2070" s="159" t="str">
        <f>IF(E2070="","",(IF(Table1[[#This Row],[Cur]]="USD",Table1[[#This Row],[Cur_Amount Debit]],Table1[[#This Row],[Cur_Amount Debit]]/Table1[[#This Row],[Exchange Rate]])))</f>
        <v/>
      </c>
      <c r="Y2070" s="159" t="str">
        <f>IF(E2070="","",(IF(Table1[[#This Row],[Cur]]="USD",Table1[[#This Row],[Cur_Amount Credit]],Table1[[#This Row],[Cur_Amount Credit]]/ExchangeRate)))</f>
        <v/>
      </c>
      <c r="Z2070" s="201" t="str">
        <f>IF(E2070="","",(Table1[[#This Row],[Debit USD]]-Table1[[#This Row],[Credit USD]]))</f>
        <v/>
      </c>
      <c r="AA2070" s="226"/>
      <c r="AB2070" s="255"/>
      <c r="AC2070" s="1"/>
      <c r="AD2070" s="15"/>
      <c r="AE2070" s="15" t="str">
        <f>IF(AND(OR(Table1[[#This Row],[Account]]="15030",Table1[[#This Row],[Account]]="15035",Table1[[#This Row],[Account]]="20150"),Table1[[#This Row],[Vendor ID]]=""),1,"")</f>
        <v/>
      </c>
      <c r="AF2070" s="15"/>
      <c r="AG2070" s="15"/>
      <c r="AH2070" s="15"/>
      <c r="AI2070" s="46" t="str">
        <f>IF(Table1[[#This Row],[Posting Date]]&lt;&gt;"","GJ-"&amp;CountryID,"")</f>
        <v/>
      </c>
      <c r="AJ2070" s="59" t="str">
        <f>IF(Table1[[#This Row],[Posting Date]]&lt;&gt;"",Table1[[#This Row],[Posting Date]],"")</f>
        <v/>
      </c>
      <c r="AK2070" s="46"/>
      <c r="AL2070" s="46" t="str">
        <f>IF(Table1[[#This Row],[Description]]&lt;&gt;"",Table1[[#This Row],[Description]],"")</f>
        <v/>
      </c>
      <c r="AM2070" s="46" t="str">
        <f>IF(Table1[[#This Row],[Posting Date]]&lt;&gt;"",Table1[[#This Row],[Reference Number]],"")</f>
        <v/>
      </c>
      <c r="AN2070" s="46" t="str">
        <f>TRIM(Table1[[#This Row],[Line '#]])</f>
        <v/>
      </c>
      <c r="AO2070" s="46" t="str">
        <f>TRIM(Table1[[#This Row],[Account]])</f>
        <v/>
      </c>
      <c r="AP2070" s="46" t="str">
        <f>IF(Table1[[#This Row],[Posting Date]]&lt;&gt;"",$D$5,"")</f>
        <v/>
      </c>
      <c r="AQ2070" s="46" t="str">
        <f>TRIM(Table1[[#This Row],[Departments-Prgrams]])</f>
        <v/>
      </c>
      <c r="AR2070" s="46" t="str">
        <f>TRIM(Table1[[#This Row],[Grant]])</f>
        <v/>
      </c>
      <c r="AS2070" s="46" t="str">
        <f>TRIM(Table1[[#This Row],[Staff ID]])</f>
        <v/>
      </c>
      <c r="AT2070" s="46" t="str">
        <f>IF(TRIM(Table1[[#This Row],[Budget Code]])=0,"",TRIM(Table1[[#This Row],[Budget Code]]))</f>
        <v/>
      </c>
      <c r="AU2070" s="46" t="str">
        <f>IF(Table1[[#This Row],[Line Description]]&lt;&gt;"",Table1[[#This Row],[Line Description]],"")</f>
        <v/>
      </c>
      <c r="AV2070" s="46" t="str">
        <f>IF(Table1[[#This Row],[Cur_Amount Debit]]&gt;0,ROUND(Table1[[#This Row],[Cur_Amount Debit]],2),"")</f>
        <v/>
      </c>
      <c r="AW2070" s="46" t="str">
        <f>IF(Table1[[#This Row],[Cur_Amount Credit]]&gt;0,ROUND(Table1[[#This Row],[Cur_Amount Credit]],2),"")</f>
        <v/>
      </c>
      <c r="AX2070" s="46" t="str">
        <f>LEFT(Table1[[#This Row],[Cur]],3)</f>
        <v/>
      </c>
      <c r="AY2070" s="59"/>
      <c r="AZ2070" s="46"/>
      <c r="BA2070" s="46" t="str">
        <f>IF(Table1[[#This Row],[Cur]]&lt;&gt;"",IF(Table1[[#This Row],[Cur]]="USD","",ExchangeRate),"")</f>
        <v/>
      </c>
      <c r="BB2070" s="46" t="str">
        <f>IF(Table1[[#This Row],[Grant]]&lt;&gt;"",VLOOKUP(Table1[[#This Row],[Grant]],Grants!B:D,3),"")</f>
        <v/>
      </c>
      <c r="BC2070" s="46" t="str">
        <f>TRIM(Table1[[#This Row],[Vendor ID]])</f>
        <v/>
      </c>
      <c r="BD2070">
        <f>IF(Table1[[#This Row],[Reference Number]]=Q2069,BD2069,BD2069+1)</f>
        <v>0</v>
      </c>
    </row>
    <row r="2071" spans="1:56" ht="11.25" customHeight="1" x14ac:dyDescent="0.25">
      <c r="A2071" s="1"/>
      <c r="B2071" s="88" t="str">
        <f>IF(Table1[[#This Row],[Posting Date]]&lt;&gt;"",IF(Table1[[#This Row],[Reference Number]]=Q2070,B2070+1,1),"")</f>
        <v/>
      </c>
      <c r="C2071" s="61"/>
      <c r="D2071" s="61"/>
      <c r="E2071" s="138"/>
      <c r="F2071" s="141" t="str">
        <f>IFERROR(IF(VLOOKUP(Table1[[#This Row],[Budget Code Description]],Dimentions!$X$6:$AC$139,2,FALSE)="","",VLOOKUP(Table1[[#This Row],[Budget Code Description]],Dimentions!$X$6:$AC$139,2,FALSE)),"")</f>
        <v/>
      </c>
      <c r="G2071" s="141"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1" t="str">
        <f>IFERROR(VLOOKUP(Table1[[#This Row],[Budget Code Description]],Table6[#All],8,FALSE),"")</f>
        <v/>
      </c>
      <c r="L2071" s="63"/>
      <c r="M2071" s="65" t="str">
        <f>IFERROR(VLOOKUP(Table1[[#This Row],[Staff ID]],Table2[],2,FALSE),"")</f>
        <v/>
      </c>
      <c r="N2071" s="209" t="str">
        <f>IFERROR(IF(VLOOKUP(Table1[[#This Row],[Budget Code Description]],Dimentions!$X$6:$AC$134,4,FALSE)="","",VLOOKUP(Table1[[#This Row],[Budget Code Description]],Dimentions!$X$6:$AC$134,4,FALSE)),"")</f>
        <v/>
      </c>
      <c r="O2071" s="65" t="str">
        <f>IFERROR(VLOOKUP(Table1[[#This Row],[Vendor ID]],Table549[],2,FALSE),"")</f>
        <v/>
      </c>
      <c r="P2071" s="63"/>
      <c r="Q2071" s="141" t="str">
        <f>IF(Table1[[#This Row],[Posting Date]]&lt;&gt;"",$D$9,"")</f>
        <v/>
      </c>
      <c r="R2071" s="157" t="str">
        <f>IF(Table1[[#This Row],[Posting Date]]&lt;&gt;"",$D$10,"")</f>
        <v/>
      </c>
      <c r="S2071" s="66"/>
      <c r="T2071" s="63"/>
      <c r="U2071" s="67"/>
      <c r="V2071" s="67"/>
      <c r="W2071" s="67" t="str">
        <f t="shared" si="36"/>
        <v/>
      </c>
      <c r="X2071" s="159" t="str">
        <f>IF(E2071="","",(IF(Table1[[#This Row],[Cur]]="USD",Table1[[#This Row],[Cur_Amount Debit]],Table1[[#This Row],[Cur_Amount Debit]]/Table1[[#This Row],[Exchange Rate]])))</f>
        <v/>
      </c>
      <c r="Y2071" s="159" t="str">
        <f>IF(E2071="","",(IF(Table1[[#This Row],[Cur]]="USD",Table1[[#This Row],[Cur_Amount Credit]],Table1[[#This Row],[Cur_Amount Credit]]/ExchangeRate)))</f>
        <v/>
      </c>
      <c r="Z2071" s="201" t="str">
        <f>IF(E2071="","",(Table1[[#This Row],[Debit USD]]-Table1[[#This Row],[Credit USD]]))</f>
        <v/>
      </c>
      <c r="AA2071" s="226"/>
      <c r="AB2071" s="255"/>
      <c r="AC2071" s="1"/>
      <c r="AD2071" s="15"/>
      <c r="AE2071" s="15" t="str">
        <f>IF(AND(OR(Table1[[#This Row],[Account]]="15030",Table1[[#This Row],[Account]]="15035",Table1[[#This Row],[Account]]="20150"),Table1[[#This Row],[Vendor ID]]=""),1,"")</f>
        <v/>
      </c>
      <c r="AF2071" s="15"/>
      <c r="AG2071" s="15"/>
      <c r="AH2071" s="15"/>
      <c r="AI2071" s="46" t="str">
        <f>IF(Table1[[#This Row],[Posting Date]]&lt;&gt;"","GJ-"&amp;CountryID,"")</f>
        <v/>
      </c>
      <c r="AJ2071" s="59" t="str">
        <f>IF(Table1[[#This Row],[Posting Date]]&lt;&gt;"",Table1[[#This Row],[Posting Date]],"")</f>
        <v/>
      </c>
      <c r="AK2071" s="46"/>
      <c r="AL2071" s="46" t="str">
        <f>IF(Table1[[#This Row],[Description]]&lt;&gt;"",Table1[[#This Row],[Description]],"")</f>
        <v/>
      </c>
      <c r="AM2071" s="46" t="str">
        <f>IF(Table1[[#This Row],[Posting Date]]&lt;&gt;"",Table1[[#This Row],[Reference Number]],"")</f>
        <v/>
      </c>
      <c r="AN2071" s="46" t="str">
        <f>TRIM(Table1[[#This Row],[Line '#]])</f>
        <v/>
      </c>
      <c r="AO2071" s="46" t="str">
        <f>TRIM(Table1[[#This Row],[Account]])</f>
        <v/>
      </c>
      <c r="AP2071" s="46" t="str">
        <f>IF(Table1[[#This Row],[Posting Date]]&lt;&gt;"",$D$5,"")</f>
        <v/>
      </c>
      <c r="AQ2071" s="46" t="str">
        <f>TRIM(Table1[[#This Row],[Departments-Prgrams]])</f>
        <v/>
      </c>
      <c r="AR2071" s="46" t="str">
        <f>TRIM(Table1[[#This Row],[Grant]])</f>
        <v/>
      </c>
      <c r="AS2071" s="46" t="str">
        <f>TRIM(Table1[[#This Row],[Staff ID]])</f>
        <v/>
      </c>
      <c r="AT2071" s="46" t="str">
        <f>IF(TRIM(Table1[[#This Row],[Budget Code]])=0,"",TRIM(Table1[[#This Row],[Budget Code]]))</f>
        <v/>
      </c>
      <c r="AU2071" s="46" t="str">
        <f>IF(Table1[[#This Row],[Line Description]]&lt;&gt;"",Table1[[#This Row],[Line Description]],"")</f>
        <v/>
      </c>
      <c r="AV2071" s="46" t="str">
        <f>IF(Table1[[#This Row],[Cur_Amount Debit]]&gt;0,ROUND(Table1[[#This Row],[Cur_Amount Debit]],2),"")</f>
        <v/>
      </c>
      <c r="AW2071" s="46" t="str">
        <f>IF(Table1[[#This Row],[Cur_Amount Credit]]&gt;0,ROUND(Table1[[#This Row],[Cur_Amount Credit]],2),"")</f>
        <v/>
      </c>
      <c r="AX2071" s="46" t="str">
        <f>LEFT(Table1[[#This Row],[Cur]],3)</f>
        <v/>
      </c>
      <c r="AY2071" s="59"/>
      <c r="AZ2071" s="46"/>
      <c r="BA2071" s="46" t="str">
        <f>IF(Table1[[#This Row],[Cur]]&lt;&gt;"",IF(Table1[[#This Row],[Cur]]="USD","",ExchangeRate),"")</f>
        <v/>
      </c>
      <c r="BB2071" s="46" t="str">
        <f>IF(Table1[[#This Row],[Grant]]&lt;&gt;"",VLOOKUP(Table1[[#This Row],[Grant]],Grants!B:D,3),"")</f>
        <v/>
      </c>
      <c r="BC2071" s="46" t="str">
        <f>TRIM(Table1[[#This Row],[Vendor ID]])</f>
        <v/>
      </c>
      <c r="BD2071">
        <f>IF(Table1[[#This Row],[Reference Number]]=Q2070,BD2070,BD2070+1)</f>
        <v>0</v>
      </c>
    </row>
    <row r="2072" spans="1:56" ht="11.25" customHeight="1" x14ac:dyDescent="0.25">
      <c r="A2072" s="1"/>
      <c r="B2072" s="88" t="str">
        <f>IF(Table1[[#This Row],[Posting Date]]&lt;&gt;"",IF(Table1[[#This Row],[Reference Number]]=Q2071,B2071+1,1),"")</f>
        <v/>
      </c>
      <c r="C2072" s="61"/>
      <c r="D2072" s="61"/>
      <c r="E2072" s="138"/>
      <c r="F2072" s="141" t="str">
        <f>IFERROR(IF(VLOOKUP(Table1[[#This Row],[Budget Code Description]],Dimentions!$X$6:$AC$139,2,FALSE)="","",VLOOKUP(Table1[[#This Row],[Budget Code Description]],Dimentions!$X$6:$AC$139,2,FALSE)),"")</f>
        <v/>
      </c>
      <c r="G2072" s="141"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1" t="str">
        <f>IFERROR(VLOOKUP(Table1[[#This Row],[Budget Code Description]],Table6[#All],8,FALSE),"")</f>
        <v/>
      </c>
      <c r="L2072" s="63"/>
      <c r="M2072" s="65" t="str">
        <f>IFERROR(VLOOKUP(Table1[[#This Row],[Staff ID]],Table2[],2,FALSE),"")</f>
        <v/>
      </c>
      <c r="N2072" s="209" t="str">
        <f>IFERROR(IF(VLOOKUP(Table1[[#This Row],[Budget Code Description]],Dimentions!$X$6:$AC$134,4,FALSE)="","",VLOOKUP(Table1[[#This Row],[Budget Code Description]],Dimentions!$X$6:$AC$134,4,FALSE)),"")</f>
        <v/>
      </c>
      <c r="O2072" s="65" t="str">
        <f>IFERROR(VLOOKUP(Table1[[#This Row],[Vendor ID]],Table549[],2,FALSE),"")</f>
        <v/>
      </c>
      <c r="P2072" s="63"/>
      <c r="Q2072" s="141" t="str">
        <f>IF(Table1[[#This Row],[Posting Date]]&lt;&gt;"",$D$9,"")</f>
        <v/>
      </c>
      <c r="R2072" s="157" t="str">
        <f>IF(Table1[[#This Row],[Posting Date]]&lt;&gt;"",$D$10,"")</f>
        <v/>
      </c>
      <c r="S2072" s="66"/>
      <c r="T2072" s="63"/>
      <c r="U2072" s="67"/>
      <c r="V2072" s="67"/>
      <c r="W2072" s="67" t="str">
        <f t="shared" si="36"/>
        <v/>
      </c>
      <c r="X2072" s="159" t="str">
        <f>IF(E2072="","",(IF(Table1[[#This Row],[Cur]]="USD",Table1[[#This Row],[Cur_Amount Debit]],Table1[[#This Row],[Cur_Amount Debit]]/Table1[[#This Row],[Exchange Rate]])))</f>
        <v/>
      </c>
      <c r="Y2072" s="159" t="str">
        <f>IF(E2072="","",(IF(Table1[[#This Row],[Cur]]="USD",Table1[[#This Row],[Cur_Amount Credit]],Table1[[#This Row],[Cur_Amount Credit]]/ExchangeRate)))</f>
        <v/>
      </c>
      <c r="Z2072" s="201" t="str">
        <f>IF(E2072="","",(Table1[[#This Row],[Debit USD]]-Table1[[#This Row],[Credit USD]]))</f>
        <v/>
      </c>
      <c r="AA2072" s="226"/>
      <c r="AB2072" s="255"/>
      <c r="AC2072" s="1"/>
      <c r="AD2072" s="15"/>
      <c r="AE2072" s="15" t="str">
        <f>IF(AND(OR(Table1[[#This Row],[Account]]="15030",Table1[[#This Row],[Account]]="15035",Table1[[#This Row],[Account]]="20150"),Table1[[#This Row],[Vendor ID]]=""),1,"")</f>
        <v/>
      </c>
      <c r="AF2072" s="15"/>
      <c r="AG2072" s="15"/>
      <c r="AH2072" s="15"/>
      <c r="AI2072" s="46" t="str">
        <f>IF(Table1[[#This Row],[Posting Date]]&lt;&gt;"","GJ-"&amp;CountryID,"")</f>
        <v/>
      </c>
      <c r="AJ2072" s="59" t="str">
        <f>IF(Table1[[#This Row],[Posting Date]]&lt;&gt;"",Table1[[#This Row],[Posting Date]],"")</f>
        <v/>
      </c>
      <c r="AK2072" s="46"/>
      <c r="AL2072" s="46" t="str">
        <f>IF(Table1[[#This Row],[Description]]&lt;&gt;"",Table1[[#This Row],[Description]],"")</f>
        <v/>
      </c>
      <c r="AM2072" s="46" t="str">
        <f>IF(Table1[[#This Row],[Posting Date]]&lt;&gt;"",Table1[[#This Row],[Reference Number]],"")</f>
        <v/>
      </c>
      <c r="AN2072" s="46" t="str">
        <f>TRIM(Table1[[#This Row],[Line '#]])</f>
        <v/>
      </c>
      <c r="AO2072" s="46" t="str">
        <f>TRIM(Table1[[#This Row],[Account]])</f>
        <v/>
      </c>
      <c r="AP2072" s="46" t="str">
        <f>IF(Table1[[#This Row],[Posting Date]]&lt;&gt;"",$D$5,"")</f>
        <v/>
      </c>
      <c r="AQ2072" s="46" t="str">
        <f>TRIM(Table1[[#This Row],[Departments-Prgrams]])</f>
        <v/>
      </c>
      <c r="AR2072" s="46" t="str">
        <f>TRIM(Table1[[#This Row],[Grant]])</f>
        <v/>
      </c>
      <c r="AS2072" s="46" t="str">
        <f>TRIM(Table1[[#This Row],[Staff ID]])</f>
        <v/>
      </c>
      <c r="AT2072" s="46" t="str">
        <f>IF(TRIM(Table1[[#This Row],[Budget Code]])=0,"",TRIM(Table1[[#This Row],[Budget Code]]))</f>
        <v/>
      </c>
      <c r="AU2072" s="46" t="str">
        <f>IF(Table1[[#This Row],[Line Description]]&lt;&gt;"",Table1[[#This Row],[Line Description]],"")</f>
        <v/>
      </c>
      <c r="AV2072" s="46" t="str">
        <f>IF(Table1[[#This Row],[Cur_Amount Debit]]&gt;0,ROUND(Table1[[#This Row],[Cur_Amount Debit]],2),"")</f>
        <v/>
      </c>
      <c r="AW2072" s="46" t="str">
        <f>IF(Table1[[#This Row],[Cur_Amount Credit]]&gt;0,ROUND(Table1[[#This Row],[Cur_Amount Credit]],2),"")</f>
        <v/>
      </c>
      <c r="AX2072" s="46" t="str">
        <f>LEFT(Table1[[#This Row],[Cur]],3)</f>
        <v/>
      </c>
      <c r="AY2072" s="59"/>
      <c r="AZ2072" s="46"/>
      <c r="BA2072" s="46" t="str">
        <f>IF(Table1[[#This Row],[Cur]]&lt;&gt;"",IF(Table1[[#This Row],[Cur]]="USD","",ExchangeRate),"")</f>
        <v/>
      </c>
      <c r="BB2072" s="46" t="str">
        <f>IF(Table1[[#This Row],[Grant]]&lt;&gt;"",VLOOKUP(Table1[[#This Row],[Grant]],Grants!B:D,3),"")</f>
        <v/>
      </c>
      <c r="BC2072" s="46" t="str">
        <f>TRIM(Table1[[#This Row],[Vendor ID]])</f>
        <v/>
      </c>
      <c r="BD2072">
        <f>IF(Table1[[#This Row],[Reference Number]]=Q2071,BD2071,BD2071+1)</f>
        <v>0</v>
      </c>
    </row>
    <row r="2073" spans="1:56" ht="11.25" customHeight="1" x14ac:dyDescent="0.25">
      <c r="A2073" s="1"/>
      <c r="B2073" s="88" t="str">
        <f>IF(Table1[[#This Row],[Posting Date]]&lt;&gt;"",IF(Table1[[#This Row],[Reference Number]]=Q2072,B2072+1,1),"")</f>
        <v/>
      </c>
      <c r="C2073" s="61"/>
      <c r="D2073" s="61"/>
      <c r="E2073" s="138"/>
      <c r="F2073" s="141" t="str">
        <f>IFERROR(IF(VLOOKUP(Table1[[#This Row],[Budget Code Description]],Dimentions!$X$6:$AC$139,2,FALSE)="","",VLOOKUP(Table1[[#This Row],[Budget Code Description]],Dimentions!$X$6:$AC$139,2,FALSE)),"")</f>
        <v/>
      </c>
      <c r="G2073" s="141"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1" t="str">
        <f>IFERROR(VLOOKUP(Table1[[#This Row],[Budget Code Description]],Table6[#All],8,FALSE),"")</f>
        <v/>
      </c>
      <c r="L2073" s="63"/>
      <c r="M2073" s="65" t="str">
        <f>IFERROR(VLOOKUP(Table1[[#This Row],[Staff ID]],Table2[],2,FALSE),"")</f>
        <v/>
      </c>
      <c r="N2073" s="209" t="str">
        <f>IFERROR(IF(VLOOKUP(Table1[[#This Row],[Budget Code Description]],Dimentions!$X$6:$AC$134,4,FALSE)="","",VLOOKUP(Table1[[#This Row],[Budget Code Description]],Dimentions!$X$6:$AC$134,4,FALSE)),"")</f>
        <v/>
      </c>
      <c r="O2073" s="65" t="str">
        <f>IFERROR(VLOOKUP(Table1[[#This Row],[Vendor ID]],Table549[],2,FALSE),"")</f>
        <v/>
      </c>
      <c r="P2073" s="63"/>
      <c r="Q2073" s="141" t="str">
        <f>IF(Table1[[#This Row],[Posting Date]]&lt;&gt;"",$D$9,"")</f>
        <v/>
      </c>
      <c r="R2073" s="157" t="str">
        <f>IF(Table1[[#This Row],[Posting Date]]&lt;&gt;"",$D$10,"")</f>
        <v/>
      </c>
      <c r="S2073" s="66"/>
      <c r="T2073" s="63"/>
      <c r="U2073" s="67"/>
      <c r="V2073" s="67"/>
      <c r="W2073" s="67" t="str">
        <f t="shared" si="36"/>
        <v/>
      </c>
      <c r="X2073" s="159" t="str">
        <f>IF(E2073="","",(IF(Table1[[#This Row],[Cur]]="USD",Table1[[#This Row],[Cur_Amount Debit]],Table1[[#This Row],[Cur_Amount Debit]]/Table1[[#This Row],[Exchange Rate]])))</f>
        <v/>
      </c>
      <c r="Y2073" s="159" t="str">
        <f>IF(E2073="","",(IF(Table1[[#This Row],[Cur]]="USD",Table1[[#This Row],[Cur_Amount Credit]],Table1[[#This Row],[Cur_Amount Credit]]/ExchangeRate)))</f>
        <v/>
      </c>
      <c r="Z2073" s="201" t="str">
        <f>IF(E2073="","",(Table1[[#This Row],[Debit USD]]-Table1[[#This Row],[Credit USD]]))</f>
        <v/>
      </c>
      <c r="AA2073" s="226"/>
      <c r="AB2073" s="255"/>
      <c r="AC2073" s="1"/>
      <c r="AD2073" s="15"/>
      <c r="AE2073" s="15" t="str">
        <f>IF(AND(OR(Table1[[#This Row],[Account]]="15030",Table1[[#This Row],[Account]]="15035",Table1[[#This Row],[Account]]="20150"),Table1[[#This Row],[Vendor ID]]=""),1,"")</f>
        <v/>
      </c>
      <c r="AF2073" s="15"/>
      <c r="AG2073" s="15"/>
      <c r="AH2073" s="15"/>
      <c r="AI2073" s="46" t="str">
        <f>IF(Table1[[#This Row],[Posting Date]]&lt;&gt;"","GJ-"&amp;CountryID,"")</f>
        <v/>
      </c>
      <c r="AJ2073" s="59" t="str">
        <f>IF(Table1[[#This Row],[Posting Date]]&lt;&gt;"",Table1[[#This Row],[Posting Date]],"")</f>
        <v/>
      </c>
      <c r="AK2073" s="46"/>
      <c r="AL2073" s="46" t="str">
        <f>IF(Table1[[#This Row],[Description]]&lt;&gt;"",Table1[[#This Row],[Description]],"")</f>
        <v/>
      </c>
      <c r="AM2073" s="46" t="str">
        <f>IF(Table1[[#This Row],[Posting Date]]&lt;&gt;"",Table1[[#This Row],[Reference Number]],"")</f>
        <v/>
      </c>
      <c r="AN2073" s="46" t="str">
        <f>TRIM(Table1[[#This Row],[Line '#]])</f>
        <v/>
      </c>
      <c r="AO2073" s="46" t="str">
        <f>TRIM(Table1[[#This Row],[Account]])</f>
        <v/>
      </c>
      <c r="AP2073" s="46" t="str">
        <f>IF(Table1[[#This Row],[Posting Date]]&lt;&gt;"",$D$5,"")</f>
        <v/>
      </c>
      <c r="AQ2073" s="46" t="str">
        <f>TRIM(Table1[[#This Row],[Departments-Prgrams]])</f>
        <v/>
      </c>
      <c r="AR2073" s="46" t="str">
        <f>TRIM(Table1[[#This Row],[Grant]])</f>
        <v/>
      </c>
      <c r="AS2073" s="46" t="str">
        <f>TRIM(Table1[[#This Row],[Staff ID]])</f>
        <v/>
      </c>
      <c r="AT2073" s="46" t="str">
        <f>IF(TRIM(Table1[[#This Row],[Budget Code]])=0,"",TRIM(Table1[[#This Row],[Budget Code]]))</f>
        <v/>
      </c>
      <c r="AU2073" s="46" t="str">
        <f>IF(Table1[[#This Row],[Line Description]]&lt;&gt;"",Table1[[#This Row],[Line Description]],"")</f>
        <v/>
      </c>
      <c r="AV2073" s="46" t="str">
        <f>IF(Table1[[#This Row],[Cur_Amount Debit]]&gt;0,ROUND(Table1[[#This Row],[Cur_Amount Debit]],2),"")</f>
        <v/>
      </c>
      <c r="AW2073" s="46" t="str">
        <f>IF(Table1[[#This Row],[Cur_Amount Credit]]&gt;0,ROUND(Table1[[#This Row],[Cur_Amount Credit]],2),"")</f>
        <v/>
      </c>
      <c r="AX2073" s="46" t="str">
        <f>LEFT(Table1[[#This Row],[Cur]],3)</f>
        <v/>
      </c>
      <c r="AY2073" s="59"/>
      <c r="AZ2073" s="46"/>
      <c r="BA2073" s="46" t="str">
        <f>IF(Table1[[#This Row],[Cur]]&lt;&gt;"",IF(Table1[[#This Row],[Cur]]="USD","",ExchangeRate),"")</f>
        <v/>
      </c>
      <c r="BB2073" s="46" t="str">
        <f>IF(Table1[[#This Row],[Grant]]&lt;&gt;"",VLOOKUP(Table1[[#This Row],[Grant]],Grants!B:D,3),"")</f>
        <v/>
      </c>
      <c r="BC2073" s="46" t="str">
        <f>TRIM(Table1[[#This Row],[Vendor ID]])</f>
        <v/>
      </c>
      <c r="BD2073">
        <f>IF(Table1[[#This Row],[Reference Number]]=Q2072,BD2072,BD2072+1)</f>
        <v>0</v>
      </c>
    </row>
    <row r="2074" spans="1:56" ht="11.25" customHeight="1" x14ac:dyDescent="0.25">
      <c r="A2074" s="1"/>
      <c r="B2074" s="88" t="str">
        <f>IF(Table1[[#This Row],[Posting Date]]&lt;&gt;"",IF(Table1[[#This Row],[Reference Number]]=Q2073,B2073+1,1),"")</f>
        <v/>
      </c>
      <c r="C2074" s="61"/>
      <c r="D2074" s="61"/>
      <c r="E2074" s="138"/>
      <c r="F2074" s="141" t="str">
        <f>IFERROR(IF(VLOOKUP(Table1[[#This Row],[Budget Code Description]],Dimentions!$X$6:$AC$139,2,FALSE)="","",VLOOKUP(Table1[[#This Row],[Budget Code Description]],Dimentions!$X$6:$AC$139,2,FALSE)),"")</f>
        <v/>
      </c>
      <c r="G2074" s="141"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1" t="str">
        <f>IFERROR(VLOOKUP(Table1[[#This Row],[Budget Code Description]],Table6[#All],8,FALSE),"")</f>
        <v/>
      </c>
      <c r="L2074" s="63"/>
      <c r="M2074" s="65" t="str">
        <f>IFERROR(VLOOKUP(Table1[[#This Row],[Staff ID]],Table2[],2,FALSE),"")</f>
        <v/>
      </c>
      <c r="N2074" s="209" t="str">
        <f>IFERROR(IF(VLOOKUP(Table1[[#This Row],[Budget Code Description]],Dimentions!$X$6:$AC$134,4,FALSE)="","",VLOOKUP(Table1[[#This Row],[Budget Code Description]],Dimentions!$X$6:$AC$134,4,FALSE)),"")</f>
        <v/>
      </c>
      <c r="O2074" s="65" t="str">
        <f>IFERROR(VLOOKUP(Table1[[#This Row],[Vendor ID]],Table549[],2,FALSE),"")</f>
        <v/>
      </c>
      <c r="P2074" s="63"/>
      <c r="Q2074" s="141" t="str">
        <f>IF(Table1[[#This Row],[Posting Date]]&lt;&gt;"",$D$9,"")</f>
        <v/>
      </c>
      <c r="R2074" s="157" t="str">
        <f>IF(Table1[[#This Row],[Posting Date]]&lt;&gt;"",$D$10,"")</f>
        <v/>
      </c>
      <c r="S2074" s="66"/>
      <c r="T2074" s="63"/>
      <c r="U2074" s="67"/>
      <c r="V2074" s="67"/>
      <c r="W2074" s="67" t="str">
        <f t="shared" si="36"/>
        <v/>
      </c>
      <c r="X2074" s="159" t="str">
        <f>IF(E2074="","",(IF(Table1[[#This Row],[Cur]]="USD",Table1[[#This Row],[Cur_Amount Debit]],Table1[[#This Row],[Cur_Amount Debit]]/Table1[[#This Row],[Exchange Rate]])))</f>
        <v/>
      </c>
      <c r="Y2074" s="159" t="str">
        <f>IF(E2074="","",(IF(Table1[[#This Row],[Cur]]="USD",Table1[[#This Row],[Cur_Amount Credit]],Table1[[#This Row],[Cur_Amount Credit]]/ExchangeRate)))</f>
        <v/>
      </c>
      <c r="Z2074" s="201" t="str">
        <f>IF(E2074="","",(Table1[[#This Row],[Debit USD]]-Table1[[#This Row],[Credit USD]]))</f>
        <v/>
      </c>
      <c r="AA2074" s="226"/>
      <c r="AB2074" s="255"/>
      <c r="AC2074" s="1"/>
      <c r="AD2074" s="15"/>
      <c r="AE2074" s="15" t="str">
        <f>IF(AND(OR(Table1[[#This Row],[Account]]="15030",Table1[[#This Row],[Account]]="15035",Table1[[#This Row],[Account]]="20150"),Table1[[#This Row],[Vendor ID]]=""),1,"")</f>
        <v/>
      </c>
      <c r="AF2074" s="15"/>
      <c r="AG2074" s="15"/>
      <c r="AH2074" s="15"/>
      <c r="AI2074" s="46" t="str">
        <f>IF(Table1[[#This Row],[Posting Date]]&lt;&gt;"","GJ-"&amp;CountryID,"")</f>
        <v/>
      </c>
      <c r="AJ2074" s="59" t="str">
        <f>IF(Table1[[#This Row],[Posting Date]]&lt;&gt;"",Table1[[#This Row],[Posting Date]],"")</f>
        <v/>
      </c>
      <c r="AK2074" s="46"/>
      <c r="AL2074" s="46" t="str">
        <f>IF(Table1[[#This Row],[Description]]&lt;&gt;"",Table1[[#This Row],[Description]],"")</f>
        <v/>
      </c>
      <c r="AM2074" s="46" t="str">
        <f>IF(Table1[[#This Row],[Posting Date]]&lt;&gt;"",Table1[[#This Row],[Reference Number]],"")</f>
        <v/>
      </c>
      <c r="AN2074" s="46" t="str">
        <f>TRIM(Table1[[#This Row],[Line '#]])</f>
        <v/>
      </c>
      <c r="AO2074" s="46" t="str">
        <f>TRIM(Table1[[#This Row],[Account]])</f>
        <v/>
      </c>
      <c r="AP2074" s="46" t="str">
        <f>IF(Table1[[#This Row],[Posting Date]]&lt;&gt;"",$D$5,"")</f>
        <v/>
      </c>
      <c r="AQ2074" s="46" t="str">
        <f>TRIM(Table1[[#This Row],[Departments-Prgrams]])</f>
        <v/>
      </c>
      <c r="AR2074" s="46" t="str">
        <f>TRIM(Table1[[#This Row],[Grant]])</f>
        <v/>
      </c>
      <c r="AS2074" s="46" t="str">
        <f>TRIM(Table1[[#This Row],[Staff ID]])</f>
        <v/>
      </c>
      <c r="AT2074" s="46" t="str">
        <f>IF(TRIM(Table1[[#This Row],[Budget Code]])=0,"",TRIM(Table1[[#This Row],[Budget Code]]))</f>
        <v/>
      </c>
      <c r="AU2074" s="46" t="str">
        <f>IF(Table1[[#This Row],[Line Description]]&lt;&gt;"",Table1[[#This Row],[Line Description]],"")</f>
        <v/>
      </c>
      <c r="AV2074" s="46" t="str">
        <f>IF(Table1[[#This Row],[Cur_Amount Debit]]&gt;0,ROUND(Table1[[#This Row],[Cur_Amount Debit]],2),"")</f>
        <v/>
      </c>
      <c r="AW2074" s="46" t="str">
        <f>IF(Table1[[#This Row],[Cur_Amount Credit]]&gt;0,ROUND(Table1[[#This Row],[Cur_Amount Credit]],2),"")</f>
        <v/>
      </c>
      <c r="AX2074" s="46" t="str">
        <f>LEFT(Table1[[#This Row],[Cur]],3)</f>
        <v/>
      </c>
      <c r="AY2074" s="59"/>
      <c r="AZ2074" s="46"/>
      <c r="BA2074" s="46" t="str">
        <f>IF(Table1[[#This Row],[Cur]]&lt;&gt;"",IF(Table1[[#This Row],[Cur]]="USD","",ExchangeRate),"")</f>
        <v/>
      </c>
      <c r="BB2074" s="46" t="str">
        <f>IF(Table1[[#This Row],[Grant]]&lt;&gt;"",VLOOKUP(Table1[[#This Row],[Grant]],Grants!B:D,3),"")</f>
        <v/>
      </c>
      <c r="BC2074" s="46" t="str">
        <f>TRIM(Table1[[#This Row],[Vendor ID]])</f>
        <v/>
      </c>
      <c r="BD2074">
        <f>IF(Table1[[#This Row],[Reference Number]]=Q2073,BD2073,BD2073+1)</f>
        <v>0</v>
      </c>
    </row>
    <row r="2075" spans="1:56" ht="11.25" customHeight="1" x14ac:dyDescent="0.25">
      <c r="A2075" s="1"/>
      <c r="B2075" s="88" t="str">
        <f>IF(Table1[[#This Row],[Posting Date]]&lt;&gt;"",IF(Table1[[#This Row],[Reference Number]]=Q2074,B2074+1,1),"")</f>
        <v/>
      </c>
      <c r="C2075" s="61"/>
      <c r="D2075" s="61"/>
      <c r="E2075" s="138"/>
      <c r="F2075" s="141" t="str">
        <f>IFERROR(IF(VLOOKUP(Table1[[#This Row],[Budget Code Description]],Dimentions!$X$6:$AC$139,2,FALSE)="","",VLOOKUP(Table1[[#This Row],[Budget Code Description]],Dimentions!$X$6:$AC$139,2,FALSE)),"")</f>
        <v/>
      </c>
      <c r="G2075" s="141"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1" t="str">
        <f>IFERROR(VLOOKUP(Table1[[#This Row],[Budget Code Description]],Table6[#All],8,FALSE),"")</f>
        <v/>
      </c>
      <c r="L2075" s="63"/>
      <c r="M2075" s="65" t="str">
        <f>IFERROR(VLOOKUP(Table1[[#This Row],[Staff ID]],Table2[],2,FALSE),"")</f>
        <v/>
      </c>
      <c r="N2075" s="209" t="str">
        <f>IFERROR(IF(VLOOKUP(Table1[[#This Row],[Budget Code Description]],Dimentions!$X$6:$AC$134,4,FALSE)="","",VLOOKUP(Table1[[#This Row],[Budget Code Description]],Dimentions!$X$6:$AC$134,4,FALSE)),"")</f>
        <v/>
      </c>
      <c r="O2075" s="65" t="str">
        <f>IFERROR(VLOOKUP(Table1[[#This Row],[Vendor ID]],Table549[],2,FALSE),"")</f>
        <v/>
      </c>
      <c r="P2075" s="63"/>
      <c r="Q2075" s="141" t="str">
        <f>IF(Table1[[#This Row],[Posting Date]]&lt;&gt;"",$D$9,"")</f>
        <v/>
      </c>
      <c r="R2075" s="157" t="str">
        <f>IF(Table1[[#This Row],[Posting Date]]&lt;&gt;"",$D$10,"")</f>
        <v/>
      </c>
      <c r="S2075" s="66"/>
      <c r="T2075" s="63"/>
      <c r="U2075" s="67"/>
      <c r="V2075" s="67"/>
      <c r="W2075" s="67" t="str">
        <f t="shared" si="36"/>
        <v/>
      </c>
      <c r="X2075" s="159" t="str">
        <f>IF(E2075="","",(IF(Table1[[#This Row],[Cur]]="USD",Table1[[#This Row],[Cur_Amount Debit]],Table1[[#This Row],[Cur_Amount Debit]]/Table1[[#This Row],[Exchange Rate]])))</f>
        <v/>
      </c>
      <c r="Y2075" s="159" t="str">
        <f>IF(E2075="","",(IF(Table1[[#This Row],[Cur]]="USD",Table1[[#This Row],[Cur_Amount Credit]],Table1[[#This Row],[Cur_Amount Credit]]/ExchangeRate)))</f>
        <v/>
      </c>
      <c r="Z2075" s="201" t="str">
        <f>IF(E2075="","",(Table1[[#This Row],[Debit USD]]-Table1[[#This Row],[Credit USD]]))</f>
        <v/>
      </c>
      <c r="AA2075" s="226"/>
      <c r="AB2075" s="255"/>
      <c r="AC2075" s="1"/>
      <c r="AD2075" s="15"/>
      <c r="AE2075" s="15" t="str">
        <f>IF(AND(OR(Table1[[#This Row],[Account]]="15030",Table1[[#This Row],[Account]]="15035",Table1[[#This Row],[Account]]="20150"),Table1[[#This Row],[Vendor ID]]=""),1,"")</f>
        <v/>
      </c>
      <c r="AF2075" s="15"/>
      <c r="AG2075" s="15"/>
      <c r="AH2075" s="15"/>
      <c r="AI2075" s="46" t="str">
        <f>IF(Table1[[#This Row],[Posting Date]]&lt;&gt;"","GJ-"&amp;CountryID,"")</f>
        <v/>
      </c>
      <c r="AJ2075" s="59" t="str">
        <f>IF(Table1[[#This Row],[Posting Date]]&lt;&gt;"",Table1[[#This Row],[Posting Date]],"")</f>
        <v/>
      </c>
      <c r="AK2075" s="46"/>
      <c r="AL2075" s="46" t="str">
        <f>IF(Table1[[#This Row],[Description]]&lt;&gt;"",Table1[[#This Row],[Description]],"")</f>
        <v/>
      </c>
      <c r="AM2075" s="46" t="str">
        <f>IF(Table1[[#This Row],[Posting Date]]&lt;&gt;"",Table1[[#This Row],[Reference Number]],"")</f>
        <v/>
      </c>
      <c r="AN2075" s="46" t="str">
        <f>TRIM(Table1[[#This Row],[Line '#]])</f>
        <v/>
      </c>
      <c r="AO2075" s="46" t="str">
        <f>TRIM(Table1[[#This Row],[Account]])</f>
        <v/>
      </c>
      <c r="AP2075" s="46" t="str">
        <f>IF(Table1[[#This Row],[Posting Date]]&lt;&gt;"",$D$5,"")</f>
        <v/>
      </c>
      <c r="AQ2075" s="46" t="str">
        <f>TRIM(Table1[[#This Row],[Departments-Prgrams]])</f>
        <v/>
      </c>
      <c r="AR2075" s="46" t="str">
        <f>TRIM(Table1[[#This Row],[Grant]])</f>
        <v/>
      </c>
      <c r="AS2075" s="46" t="str">
        <f>TRIM(Table1[[#This Row],[Staff ID]])</f>
        <v/>
      </c>
      <c r="AT2075" s="46" t="str">
        <f>IF(TRIM(Table1[[#This Row],[Budget Code]])=0,"",TRIM(Table1[[#This Row],[Budget Code]]))</f>
        <v/>
      </c>
      <c r="AU2075" s="46" t="str">
        <f>IF(Table1[[#This Row],[Line Description]]&lt;&gt;"",Table1[[#This Row],[Line Description]],"")</f>
        <v/>
      </c>
      <c r="AV2075" s="46" t="str">
        <f>IF(Table1[[#This Row],[Cur_Amount Debit]]&gt;0,ROUND(Table1[[#This Row],[Cur_Amount Debit]],2),"")</f>
        <v/>
      </c>
      <c r="AW2075" s="46" t="str">
        <f>IF(Table1[[#This Row],[Cur_Amount Credit]]&gt;0,ROUND(Table1[[#This Row],[Cur_Amount Credit]],2),"")</f>
        <v/>
      </c>
      <c r="AX2075" s="46" t="str">
        <f>LEFT(Table1[[#This Row],[Cur]],3)</f>
        <v/>
      </c>
      <c r="AY2075" s="59"/>
      <c r="AZ2075" s="46"/>
      <c r="BA2075" s="46" t="str">
        <f>IF(Table1[[#This Row],[Cur]]&lt;&gt;"",IF(Table1[[#This Row],[Cur]]="USD","",ExchangeRate),"")</f>
        <v/>
      </c>
      <c r="BB2075" s="46" t="str">
        <f>IF(Table1[[#This Row],[Grant]]&lt;&gt;"",VLOOKUP(Table1[[#This Row],[Grant]],Grants!B:D,3),"")</f>
        <v/>
      </c>
      <c r="BC2075" s="46" t="str">
        <f>TRIM(Table1[[#This Row],[Vendor ID]])</f>
        <v/>
      </c>
      <c r="BD2075">
        <f>IF(Table1[[#This Row],[Reference Number]]=Q2074,BD2074,BD2074+1)</f>
        <v>0</v>
      </c>
    </row>
    <row r="2076" spans="1:56" ht="11.25" customHeight="1" x14ac:dyDescent="0.25">
      <c r="A2076" s="1"/>
      <c r="B2076" s="88" t="str">
        <f>IF(Table1[[#This Row],[Posting Date]]&lt;&gt;"",IF(Table1[[#This Row],[Reference Number]]=Q2075,B2075+1,1),"")</f>
        <v/>
      </c>
      <c r="C2076" s="61"/>
      <c r="D2076" s="61"/>
      <c r="E2076" s="138"/>
      <c r="F2076" s="141" t="str">
        <f>IFERROR(IF(VLOOKUP(Table1[[#This Row],[Budget Code Description]],Dimentions!$X$6:$AC$139,2,FALSE)="","",VLOOKUP(Table1[[#This Row],[Budget Code Description]],Dimentions!$X$6:$AC$139,2,FALSE)),"")</f>
        <v/>
      </c>
      <c r="G2076" s="141"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1" t="str">
        <f>IFERROR(VLOOKUP(Table1[[#This Row],[Budget Code Description]],Table6[#All],8,FALSE),"")</f>
        <v/>
      </c>
      <c r="L2076" s="63"/>
      <c r="M2076" s="65" t="str">
        <f>IFERROR(VLOOKUP(Table1[[#This Row],[Staff ID]],Table2[],2,FALSE),"")</f>
        <v/>
      </c>
      <c r="N2076" s="209" t="str">
        <f>IFERROR(IF(VLOOKUP(Table1[[#This Row],[Budget Code Description]],Dimentions!$X$6:$AC$134,4,FALSE)="","",VLOOKUP(Table1[[#This Row],[Budget Code Description]],Dimentions!$X$6:$AC$134,4,FALSE)),"")</f>
        <v/>
      </c>
      <c r="O2076" s="65" t="str">
        <f>IFERROR(VLOOKUP(Table1[[#This Row],[Vendor ID]],Table549[],2,FALSE),"")</f>
        <v/>
      </c>
      <c r="P2076" s="63"/>
      <c r="Q2076" s="141" t="str">
        <f>IF(Table1[[#This Row],[Posting Date]]&lt;&gt;"",$D$9,"")</f>
        <v/>
      </c>
      <c r="R2076" s="157" t="str">
        <f>IF(Table1[[#This Row],[Posting Date]]&lt;&gt;"",$D$10,"")</f>
        <v/>
      </c>
      <c r="S2076" s="66"/>
      <c r="T2076" s="63"/>
      <c r="U2076" s="67"/>
      <c r="V2076" s="67"/>
      <c r="W2076" s="67" t="str">
        <f t="shared" si="36"/>
        <v/>
      </c>
      <c r="X2076" s="159" t="str">
        <f>IF(E2076="","",(IF(Table1[[#This Row],[Cur]]="USD",Table1[[#This Row],[Cur_Amount Debit]],Table1[[#This Row],[Cur_Amount Debit]]/Table1[[#This Row],[Exchange Rate]])))</f>
        <v/>
      </c>
      <c r="Y2076" s="159" t="str">
        <f>IF(E2076="","",(IF(Table1[[#This Row],[Cur]]="USD",Table1[[#This Row],[Cur_Amount Credit]],Table1[[#This Row],[Cur_Amount Credit]]/ExchangeRate)))</f>
        <v/>
      </c>
      <c r="Z2076" s="201" t="str">
        <f>IF(E2076="","",(Table1[[#This Row],[Debit USD]]-Table1[[#This Row],[Credit USD]]))</f>
        <v/>
      </c>
      <c r="AA2076" s="226"/>
      <c r="AB2076" s="255"/>
      <c r="AC2076" s="1"/>
      <c r="AD2076" s="15"/>
      <c r="AE2076" s="15" t="str">
        <f>IF(AND(OR(Table1[[#This Row],[Account]]="15030",Table1[[#This Row],[Account]]="15035",Table1[[#This Row],[Account]]="20150"),Table1[[#This Row],[Vendor ID]]=""),1,"")</f>
        <v/>
      </c>
      <c r="AF2076" s="15"/>
      <c r="AG2076" s="15"/>
      <c r="AH2076" s="15"/>
      <c r="AI2076" s="46" t="str">
        <f>IF(Table1[[#This Row],[Posting Date]]&lt;&gt;"","GJ-"&amp;CountryID,"")</f>
        <v/>
      </c>
      <c r="AJ2076" s="59" t="str">
        <f>IF(Table1[[#This Row],[Posting Date]]&lt;&gt;"",Table1[[#This Row],[Posting Date]],"")</f>
        <v/>
      </c>
      <c r="AK2076" s="46"/>
      <c r="AL2076" s="46" t="str">
        <f>IF(Table1[[#This Row],[Description]]&lt;&gt;"",Table1[[#This Row],[Description]],"")</f>
        <v/>
      </c>
      <c r="AM2076" s="46" t="str">
        <f>IF(Table1[[#This Row],[Posting Date]]&lt;&gt;"",Table1[[#This Row],[Reference Number]],"")</f>
        <v/>
      </c>
      <c r="AN2076" s="46" t="str">
        <f>TRIM(Table1[[#This Row],[Line '#]])</f>
        <v/>
      </c>
      <c r="AO2076" s="46" t="str">
        <f>TRIM(Table1[[#This Row],[Account]])</f>
        <v/>
      </c>
      <c r="AP2076" s="46" t="str">
        <f>IF(Table1[[#This Row],[Posting Date]]&lt;&gt;"",$D$5,"")</f>
        <v/>
      </c>
      <c r="AQ2076" s="46" t="str">
        <f>TRIM(Table1[[#This Row],[Departments-Prgrams]])</f>
        <v/>
      </c>
      <c r="AR2076" s="46" t="str">
        <f>TRIM(Table1[[#This Row],[Grant]])</f>
        <v/>
      </c>
      <c r="AS2076" s="46" t="str">
        <f>TRIM(Table1[[#This Row],[Staff ID]])</f>
        <v/>
      </c>
      <c r="AT2076" s="46" t="str">
        <f>IF(TRIM(Table1[[#This Row],[Budget Code]])=0,"",TRIM(Table1[[#This Row],[Budget Code]]))</f>
        <v/>
      </c>
      <c r="AU2076" s="46" t="str">
        <f>IF(Table1[[#This Row],[Line Description]]&lt;&gt;"",Table1[[#This Row],[Line Description]],"")</f>
        <v/>
      </c>
      <c r="AV2076" s="46" t="str">
        <f>IF(Table1[[#This Row],[Cur_Amount Debit]]&gt;0,ROUND(Table1[[#This Row],[Cur_Amount Debit]],2),"")</f>
        <v/>
      </c>
      <c r="AW2076" s="46" t="str">
        <f>IF(Table1[[#This Row],[Cur_Amount Credit]]&gt;0,ROUND(Table1[[#This Row],[Cur_Amount Credit]],2),"")</f>
        <v/>
      </c>
      <c r="AX2076" s="46" t="str">
        <f>LEFT(Table1[[#This Row],[Cur]],3)</f>
        <v/>
      </c>
      <c r="AY2076" s="59"/>
      <c r="AZ2076" s="46"/>
      <c r="BA2076" s="46" t="str">
        <f>IF(Table1[[#This Row],[Cur]]&lt;&gt;"",IF(Table1[[#This Row],[Cur]]="USD","",ExchangeRate),"")</f>
        <v/>
      </c>
      <c r="BB2076" s="46" t="str">
        <f>IF(Table1[[#This Row],[Grant]]&lt;&gt;"",VLOOKUP(Table1[[#This Row],[Grant]],Grants!B:D,3),"")</f>
        <v/>
      </c>
      <c r="BC2076" s="46" t="str">
        <f>TRIM(Table1[[#This Row],[Vendor ID]])</f>
        <v/>
      </c>
      <c r="BD2076">
        <f>IF(Table1[[#This Row],[Reference Number]]=Q2075,BD2075,BD2075+1)</f>
        <v>0</v>
      </c>
    </row>
    <row r="2077" spans="1:56" ht="11.25" customHeight="1" x14ac:dyDescent="0.25">
      <c r="A2077" s="1"/>
      <c r="B2077" s="88" t="str">
        <f>IF(Table1[[#This Row],[Posting Date]]&lt;&gt;"",IF(Table1[[#This Row],[Reference Number]]=Q2076,B2076+1,1),"")</f>
        <v/>
      </c>
      <c r="C2077" s="61"/>
      <c r="D2077" s="61"/>
      <c r="E2077" s="138"/>
      <c r="F2077" s="141" t="str">
        <f>IFERROR(IF(VLOOKUP(Table1[[#This Row],[Budget Code Description]],Dimentions!$X$6:$AC$139,2,FALSE)="","",VLOOKUP(Table1[[#This Row],[Budget Code Description]],Dimentions!$X$6:$AC$139,2,FALSE)),"")</f>
        <v/>
      </c>
      <c r="G2077" s="141"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1" t="str">
        <f>IFERROR(VLOOKUP(Table1[[#This Row],[Budget Code Description]],Table6[#All],8,FALSE),"")</f>
        <v/>
      </c>
      <c r="L2077" s="63"/>
      <c r="M2077" s="65" t="str">
        <f>IFERROR(VLOOKUP(Table1[[#This Row],[Staff ID]],Table2[],2,FALSE),"")</f>
        <v/>
      </c>
      <c r="N2077" s="209" t="str">
        <f>IFERROR(IF(VLOOKUP(Table1[[#This Row],[Budget Code Description]],Dimentions!$X$6:$AC$134,4,FALSE)="","",VLOOKUP(Table1[[#This Row],[Budget Code Description]],Dimentions!$X$6:$AC$134,4,FALSE)),"")</f>
        <v/>
      </c>
      <c r="O2077" s="65" t="str">
        <f>IFERROR(VLOOKUP(Table1[[#This Row],[Vendor ID]],Table549[],2,FALSE),"")</f>
        <v/>
      </c>
      <c r="P2077" s="63"/>
      <c r="Q2077" s="141" t="str">
        <f>IF(Table1[[#This Row],[Posting Date]]&lt;&gt;"",$D$9,"")</f>
        <v/>
      </c>
      <c r="R2077" s="157" t="str">
        <f>IF(Table1[[#This Row],[Posting Date]]&lt;&gt;"",$D$10,"")</f>
        <v/>
      </c>
      <c r="S2077" s="66"/>
      <c r="T2077" s="63"/>
      <c r="U2077" s="67"/>
      <c r="V2077" s="67"/>
      <c r="W2077" s="67" t="str">
        <f t="shared" si="36"/>
        <v/>
      </c>
      <c r="X2077" s="159" t="str">
        <f>IF(E2077="","",(IF(Table1[[#This Row],[Cur]]="USD",Table1[[#This Row],[Cur_Amount Debit]],Table1[[#This Row],[Cur_Amount Debit]]/Table1[[#This Row],[Exchange Rate]])))</f>
        <v/>
      </c>
      <c r="Y2077" s="159" t="str">
        <f>IF(E2077="","",(IF(Table1[[#This Row],[Cur]]="USD",Table1[[#This Row],[Cur_Amount Credit]],Table1[[#This Row],[Cur_Amount Credit]]/ExchangeRate)))</f>
        <v/>
      </c>
      <c r="Z2077" s="201" t="str">
        <f>IF(E2077="","",(Table1[[#This Row],[Debit USD]]-Table1[[#This Row],[Credit USD]]))</f>
        <v/>
      </c>
      <c r="AA2077" s="226"/>
      <c r="AB2077" s="255"/>
      <c r="AC2077" s="1"/>
      <c r="AD2077" s="15"/>
      <c r="AE2077" s="15" t="str">
        <f>IF(AND(OR(Table1[[#This Row],[Account]]="15030",Table1[[#This Row],[Account]]="15035",Table1[[#This Row],[Account]]="20150"),Table1[[#This Row],[Vendor ID]]=""),1,"")</f>
        <v/>
      </c>
      <c r="AF2077" s="15"/>
      <c r="AG2077" s="15"/>
      <c r="AH2077" s="15"/>
      <c r="AI2077" s="46" t="str">
        <f>IF(Table1[[#This Row],[Posting Date]]&lt;&gt;"","GJ-"&amp;CountryID,"")</f>
        <v/>
      </c>
      <c r="AJ2077" s="59" t="str">
        <f>IF(Table1[[#This Row],[Posting Date]]&lt;&gt;"",Table1[[#This Row],[Posting Date]],"")</f>
        <v/>
      </c>
      <c r="AK2077" s="46"/>
      <c r="AL2077" s="46" t="str">
        <f>IF(Table1[[#This Row],[Description]]&lt;&gt;"",Table1[[#This Row],[Description]],"")</f>
        <v/>
      </c>
      <c r="AM2077" s="46" t="str">
        <f>IF(Table1[[#This Row],[Posting Date]]&lt;&gt;"",Table1[[#This Row],[Reference Number]],"")</f>
        <v/>
      </c>
      <c r="AN2077" s="46" t="str">
        <f>TRIM(Table1[[#This Row],[Line '#]])</f>
        <v/>
      </c>
      <c r="AO2077" s="46" t="str">
        <f>TRIM(Table1[[#This Row],[Account]])</f>
        <v/>
      </c>
      <c r="AP2077" s="46" t="str">
        <f>IF(Table1[[#This Row],[Posting Date]]&lt;&gt;"",$D$5,"")</f>
        <v/>
      </c>
      <c r="AQ2077" s="46" t="str">
        <f>TRIM(Table1[[#This Row],[Departments-Prgrams]])</f>
        <v/>
      </c>
      <c r="AR2077" s="46" t="str">
        <f>TRIM(Table1[[#This Row],[Grant]])</f>
        <v/>
      </c>
      <c r="AS2077" s="46" t="str">
        <f>TRIM(Table1[[#This Row],[Staff ID]])</f>
        <v/>
      </c>
      <c r="AT2077" s="46" t="str">
        <f>IF(TRIM(Table1[[#This Row],[Budget Code]])=0,"",TRIM(Table1[[#This Row],[Budget Code]]))</f>
        <v/>
      </c>
      <c r="AU2077" s="46" t="str">
        <f>IF(Table1[[#This Row],[Line Description]]&lt;&gt;"",Table1[[#This Row],[Line Description]],"")</f>
        <v/>
      </c>
      <c r="AV2077" s="46" t="str">
        <f>IF(Table1[[#This Row],[Cur_Amount Debit]]&gt;0,ROUND(Table1[[#This Row],[Cur_Amount Debit]],2),"")</f>
        <v/>
      </c>
      <c r="AW2077" s="46" t="str">
        <f>IF(Table1[[#This Row],[Cur_Amount Credit]]&gt;0,ROUND(Table1[[#This Row],[Cur_Amount Credit]],2),"")</f>
        <v/>
      </c>
      <c r="AX2077" s="46" t="str">
        <f>LEFT(Table1[[#This Row],[Cur]],3)</f>
        <v/>
      </c>
      <c r="AY2077" s="59"/>
      <c r="AZ2077" s="46"/>
      <c r="BA2077" s="46" t="str">
        <f>IF(Table1[[#This Row],[Cur]]&lt;&gt;"",IF(Table1[[#This Row],[Cur]]="USD","",ExchangeRate),"")</f>
        <v/>
      </c>
      <c r="BB2077" s="46" t="str">
        <f>IF(Table1[[#This Row],[Grant]]&lt;&gt;"",VLOOKUP(Table1[[#This Row],[Grant]],Grants!B:D,3),"")</f>
        <v/>
      </c>
      <c r="BC2077" s="46" t="str">
        <f>TRIM(Table1[[#This Row],[Vendor ID]])</f>
        <v/>
      </c>
      <c r="BD2077">
        <f>IF(Table1[[#This Row],[Reference Number]]=Q2076,BD2076,BD2076+1)</f>
        <v>0</v>
      </c>
    </row>
    <row r="2078" spans="1:56" ht="11.25" customHeight="1" x14ac:dyDescent="0.25">
      <c r="A2078" s="1"/>
      <c r="B2078" s="88" t="str">
        <f>IF(Table1[[#This Row],[Posting Date]]&lt;&gt;"",IF(Table1[[#This Row],[Reference Number]]=Q2077,B2077+1,1),"")</f>
        <v/>
      </c>
      <c r="C2078" s="61"/>
      <c r="D2078" s="61"/>
      <c r="E2078" s="138"/>
      <c r="F2078" s="141" t="str">
        <f>IFERROR(IF(VLOOKUP(Table1[[#This Row],[Budget Code Description]],Dimentions!$X$6:$AC$139,2,FALSE)="","",VLOOKUP(Table1[[#This Row],[Budget Code Description]],Dimentions!$X$6:$AC$139,2,FALSE)),"")</f>
        <v/>
      </c>
      <c r="G2078" s="141"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1" t="str">
        <f>IFERROR(VLOOKUP(Table1[[#This Row],[Budget Code Description]],Table6[#All],8,FALSE),"")</f>
        <v/>
      </c>
      <c r="L2078" s="63"/>
      <c r="M2078" s="65" t="str">
        <f>IFERROR(VLOOKUP(Table1[[#This Row],[Staff ID]],Table2[],2,FALSE),"")</f>
        <v/>
      </c>
      <c r="N2078" s="209" t="str">
        <f>IFERROR(IF(VLOOKUP(Table1[[#This Row],[Budget Code Description]],Dimentions!$X$6:$AC$134,4,FALSE)="","",VLOOKUP(Table1[[#This Row],[Budget Code Description]],Dimentions!$X$6:$AC$134,4,FALSE)),"")</f>
        <v/>
      </c>
      <c r="O2078" s="65" t="str">
        <f>IFERROR(VLOOKUP(Table1[[#This Row],[Vendor ID]],Table549[],2,FALSE),"")</f>
        <v/>
      </c>
      <c r="P2078" s="63"/>
      <c r="Q2078" s="141" t="str">
        <f>IF(Table1[[#This Row],[Posting Date]]&lt;&gt;"",$D$9,"")</f>
        <v/>
      </c>
      <c r="R2078" s="157" t="str">
        <f>IF(Table1[[#This Row],[Posting Date]]&lt;&gt;"",$D$10,"")</f>
        <v/>
      </c>
      <c r="S2078" s="66"/>
      <c r="T2078" s="63"/>
      <c r="U2078" s="67"/>
      <c r="V2078" s="67"/>
      <c r="W2078" s="67" t="str">
        <f t="shared" si="36"/>
        <v/>
      </c>
      <c r="X2078" s="159" t="str">
        <f>IF(E2078="","",(IF(Table1[[#This Row],[Cur]]="USD",Table1[[#This Row],[Cur_Amount Debit]],Table1[[#This Row],[Cur_Amount Debit]]/Table1[[#This Row],[Exchange Rate]])))</f>
        <v/>
      </c>
      <c r="Y2078" s="159" t="str">
        <f>IF(E2078="","",(IF(Table1[[#This Row],[Cur]]="USD",Table1[[#This Row],[Cur_Amount Credit]],Table1[[#This Row],[Cur_Amount Credit]]/ExchangeRate)))</f>
        <v/>
      </c>
      <c r="Z2078" s="201" t="str">
        <f>IF(E2078="","",(Table1[[#This Row],[Debit USD]]-Table1[[#This Row],[Credit USD]]))</f>
        <v/>
      </c>
      <c r="AA2078" s="226"/>
      <c r="AB2078" s="255"/>
      <c r="AC2078" s="1"/>
      <c r="AD2078" s="15"/>
      <c r="AE2078" s="15" t="str">
        <f>IF(AND(OR(Table1[[#This Row],[Account]]="15030",Table1[[#This Row],[Account]]="15035",Table1[[#This Row],[Account]]="20150"),Table1[[#This Row],[Vendor ID]]=""),1,"")</f>
        <v/>
      </c>
      <c r="AF2078" s="15"/>
      <c r="AG2078" s="15"/>
      <c r="AH2078" s="15"/>
      <c r="AI2078" s="46" t="str">
        <f>IF(Table1[[#This Row],[Posting Date]]&lt;&gt;"","GJ-"&amp;CountryID,"")</f>
        <v/>
      </c>
      <c r="AJ2078" s="59" t="str">
        <f>IF(Table1[[#This Row],[Posting Date]]&lt;&gt;"",Table1[[#This Row],[Posting Date]],"")</f>
        <v/>
      </c>
      <c r="AK2078" s="46"/>
      <c r="AL2078" s="46" t="str">
        <f>IF(Table1[[#This Row],[Description]]&lt;&gt;"",Table1[[#This Row],[Description]],"")</f>
        <v/>
      </c>
      <c r="AM2078" s="46" t="str">
        <f>IF(Table1[[#This Row],[Posting Date]]&lt;&gt;"",Table1[[#This Row],[Reference Number]],"")</f>
        <v/>
      </c>
      <c r="AN2078" s="46" t="str">
        <f>TRIM(Table1[[#This Row],[Line '#]])</f>
        <v/>
      </c>
      <c r="AO2078" s="46" t="str">
        <f>TRIM(Table1[[#This Row],[Account]])</f>
        <v/>
      </c>
      <c r="AP2078" s="46" t="str">
        <f>IF(Table1[[#This Row],[Posting Date]]&lt;&gt;"",$D$5,"")</f>
        <v/>
      </c>
      <c r="AQ2078" s="46" t="str">
        <f>TRIM(Table1[[#This Row],[Departments-Prgrams]])</f>
        <v/>
      </c>
      <c r="AR2078" s="46" t="str">
        <f>TRIM(Table1[[#This Row],[Grant]])</f>
        <v/>
      </c>
      <c r="AS2078" s="46" t="str">
        <f>TRIM(Table1[[#This Row],[Staff ID]])</f>
        <v/>
      </c>
      <c r="AT2078" s="46" t="str">
        <f>IF(TRIM(Table1[[#This Row],[Budget Code]])=0,"",TRIM(Table1[[#This Row],[Budget Code]]))</f>
        <v/>
      </c>
      <c r="AU2078" s="46" t="str">
        <f>IF(Table1[[#This Row],[Line Description]]&lt;&gt;"",Table1[[#This Row],[Line Description]],"")</f>
        <v/>
      </c>
      <c r="AV2078" s="46" t="str">
        <f>IF(Table1[[#This Row],[Cur_Amount Debit]]&gt;0,ROUND(Table1[[#This Row],[Cur_Amount Debit]],2),"")</f>
        <v/>
      </c>
      <c r="AW2078" s="46" t="str">
        <f>IF(Table1[[#This Row],[Cur_Amount Credit]]&gt;0,ROUND(Table1[[#This Row],[Cur_Amount Credit]],2),"")</f>
        <v/>
      </c>
      <c r="AX2078" s="46" t="str">
        <f>LEFT(Table1[[#This Row],[Cur]],3)</f>
        <v/>
      </c>
      <c r="AY2078" s="59"/>
      <c r="AZ2078" s="46"/>
      <c r="BA2078" s="46" t="str">
        <f>IF(Table1[[#This Row],[Cur]]&lt;&gt;"",IF(Table1[[#This Row],[Cur]]="USD","",ExchangeRate),"")</f>
        <v/>
      </c>
      <c r="BB2078" s="46" t="str">
        <f>IF(Table1[[#This Row],[Grant]]&lt;&gt;"",VLOOKUP(Table1[[#This Row],[Grant]],Grants!B:D,3),"")</f>
        <v/>
      </c>
      <c r="BC2078" s="46" t="str">
        <f>TRIM(Table1[[#This Row],[Vendor ID]])</f>
        <v/>
      </c>
      <c r="BD2078">
        <f>IF(Table1[[#This Row],[Reference Number]]=Q2077,BD2077,BD2077+1)</f>
        <v>0</v>
      </c>
    </row>
    <row r="2079" spans="1:56" ht="11.25" customHeight="1" x14ac:dyDescent="0.25">
      <c r="A2079" s="1"/>
      <c r="B2079" s="88" t="str">
        <f>IF(Table1[[#This Row],[Posting Date]]&lt;&gt;"",IF(Table1[[#This Row],[Reference Number]]=Q2078,B2078+1,1),"")</f>
        <v/>
      </c>
      <c r="C2079" s="61"/>
      <c r="D2079" s="61"/>
      <c r="E2079" s="138"/>
      <c r="F2079" s="141" t="str">
        <f>IFERROR(IF(VLOOKUP(Table1[[#This Row],[Budget Code Description]],Dimentions!$X$6:$AC$139,2,FALSE)="","",VLOOKUP(Table1[[#This Row],[Budget Code Description]],Dimentions!$X$6:$AC$139,2,FALSE)),"")</f>
        <v/>
      </c>
      <c r="G2079" s="141"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1" t="str">
        <f>IFERROR(VLOOKUP(Table1[[#This Row],[Budget Code Description]],Table6[#All],8,FALSE),"")</f>
        <v/>
      </c>
      <c r="L2079" s="63"/>
      <c r="M2079" s="65" t="str">
        <f>IFERROR(VLOOKUP(Table1[[#This Row],[Staff ID]],Table2[],2,FALSE),"")</f>
        <v/>
      </c>
      <c r="N2079" s="209" t="str">
        <f>IFERROR(IF(VLOOKUP(Table1[[#This Row],[Budget Code Description]],Dimentions!$X$6:$AC$134,4,FALSE)="","",VLOOKUP(Table1[[#This Row],[Budget Code Description]],Dimentions!$X$6:$AC$134,4,FALSE)),"")</f>
        <v/>
      </c>
      <c r="O2079" s="65" t="str">
        <f>IFERROR(VLOOKUP(Table1[[#This Row],[Vendor ID]],Table549[],2,FALSE),"")</f>
        <v/>
      </c>
      <c r="P2079" s="63"/>
      <c r="Q2079" s="141" t="str">
        <f>IF(Table1[[#This Row],[Posting Date]]&lt;&gt;"",$D$9,"")</f>
        <v/>
      </c>
      <c r="R2079" s="157" t="str">
        <f>IF(Table1[[#This Row],[Posting Date]]&lt;&gt;"",$D$10,"")</f>
        <v/>
      </c>
      <c r="S2079" s="66"/>
      <c r="T2079" s="63"/>
      <c r="U2079" s="67"/>
      <c r="V2079" s="67"/>
      <c r="W2079" s="67" t="str">
        <f t="shared" si="36"/>
        <v/>
      </c>
      <c r="X2079" s="159" t="str">
        <f>IF(E2079="","",(IF(Table1[[#This Row],[Cur]]="USD",Table1[[#This Row],[Cur_Amount Debit]],Table1[[#This Row],[Cur_Amount Debit]]/Table1[[#This Row],[Exchange Rate]])))</f>
        <v/>
      </c>
      <c r="Y2079" s="159" t="str">
        <f>IF(E2079="","",(IF(Table1[[#This Row],[Cur]]="USD",Table1[[#This Row],[Cur_Amount Credit]],Table1[[#This Row],[Cur_Amount Credit]]/ExchangeRate)))</f>
        <v/>
      </c>
      <c r="Z2079" s="201" t="str">
        <f>IF(E2079="","",(Table1[[#This Row],[Debit USD]]-Table1[[#This Row],[Credit USD]]))</f>
        <v/>
      </c>
      <c r="AA2079" s="226"/>
      <c r="AB2079" s="255"/>
      <c r="AC2079" s="1"/>
      <c r="AD2079" s="15"/>
      <c r="AE2079" s="15" t="str">
        <f>IF(AND(OR(Table1[[#This Row],[Account]]="15030",Table1[[#This Row],[Account]]="15035",Table1[[#This Row],[Account]]="20150"),Table1[[#This Row],[Vendor ID]]=""),1,"")</f>
        <v/>
      </c>
      <c r="AF2079" s="15"/>
      <c r="AG2079" s="15"/>
      <c r="AH2079" s="15"/>
      <c r="AI2079" s="46" t="str">
        <f>IF(Table1[[#This Row],[Posting Date]]&lt;&gt;"","GJ-"&amp;CountryID,"")</f>
        <v/>
      </c>
      <c r="AJ2079" s="59" t="str">
        <f>IF(Table1[[#This Row],[Posting Date]]&lt;&gt;"",Table1[[#This Row],[Posting Date]],"")</f>
        <v/>
      </c>
      <c r="AK2079" s="46"/>
      <c r="AL2079" s="46" t="str">
        <f>IF(Table1[[#This Row],[Description]]&lt;&gt;"",Table1[[#This Row],[Description]],"")</f>
        <v/>
      </c>
      <c r="AM2079" s="46" t="str">
        <f>IF(Table1[[#This Row],[Posting Date]]&lt;&gt;"",Table1[[#This Row],[Reference Number]],"")</f>
        <v/>
      </c>
      <c r="AN2079" s="46" t="str">
        <f>TRIM(Table1[[#This Row],[Line '#]])</f>
        <v/>
      </c>
      <c r="AO2079" s="46" t="str">
        <f>TRIM(Table1[[#This Row],[Account]])</f>
        <v/>
      </c>
      <c r="AP2079" s="46" t="str">
        <f>IF(Table1[[#This Row],[Posting Date]]&lt;&gt;"",$D$5,"")</f>
        <v/>
      </c>
      <c r="AQ2079" s="46" t="str">
        <f>TRIM(Table1[[#This Row],[Departments-Prgrams]])</f>
        <v/>
      </c>
      <c r="AR2079" s="46" t="str">
        <f>TRIM(Table1[[#This Row],[Grant]])</f>
        <v/>
      </c>
      <c r="AS2079" s="46" t="str">
        <f>TRIM(Table1[[#This Row],[Staff ID]])</f>
        <v/>
      </c>
      <c r="AT2079" s="46" t="str">
        <f>IF(TRIM(Table1[[#This Row],[Budget Code]])=0,"",TRIM(Table1[[#This Row],[Budget Code]]))</f>
        <v/>
      </c>
      <c r="AU2079" s="46" t="str">
        <f>IF(Table1[[#This Row],[Line Description]]&lt;&gt;"",Table1[[#This Row],[Line Description]],"")</f>
        <v/>
      </c>
      <c r="AV2079" s="46" t="str">
        <f>IF(Table1[[#This Row],[Cur_Amount Debit]]&gt;0,ROUND(Table1[[#This Row],[Cur_Amount Debit]],2),"")</f>
        <v/>
      </c>
      <c r="AW2079" s="46" t="str">
        <f>IF(Table1[[#This Row],[Cur_Amount Credit]]&gt;0,ROUND(Table1[[#This Row],[Cur_Amount Credit]],2),"")</f>
        <v/>
      </c>
      <c r="AX2079" s="46" t="str">
        <f>LEFT(Table1[[#This Row],[Cur]],3)</f>
        <v/>
      </c>
      <c r="AY2079" s="59"/>
      <c r="AZ2079" s="46"/>
      <c r="BA2079" s="46" t="str">
        <f>IF(Table1[[#This Row],[Cur]]&lt;&gt;"",IF(Table1[[#This Row],[Cur]]="USD","",ExchangeRate),"")</f>
        <v/>
      </c>
      <c r="BB2079" s="46" t="str">
        <f>IF(Table1[[#This Row],[Grant]]&lt;&gt;"",VLOOKUP(Table1[[#This Row],[Grant]],Grants!B:D,3),"")</f>
        <v/>
      </c>
      <c r="BC2079" s="46" t="str">
        <f>TRIM(Table1[[#This Row],[Vendor ID]])</f>
        <v/>
      </c>
      <c r="BD2079">
        <f>IF(Table1[[#This Row],[Reference Number]]=Q2078,BD2078,BD2078+1)</f>
        <v>0</v>
      </c>
    </row>
    <row r="2080" spans="1:56" ht="11.25" customHeight="1" x14ac:dyDescent="0.25">
      <c r="A2080" s="1"/>
      <c r="B2080" s="88" t="str">
        <f>IF(Table1[[#This Row],[Posting Date]]&lt;&gt;"",IF(Table1[[#This Row],[Reference Number]]=Q2079,B2079+1,1),"")</f>
        <v/>
      </c>
      <c r="C2080" s="61"/>
      <c r="D2080" s="61"/>
      <c r="E2080" s="138"/>
      <c r="F2080" s="141" t="str">
        <f>IFERROR(IF(VLOOKUP(Table1[[#This Row],[Budget Code Description]],Dimentions!$X$6:$AC$139,2,FALSE)="","",VLOOKUP(Table1[[#This Row],[Budget Code Description]],Dimentions!$X$6:$AC$139,2,FALSE)),"")</f>
        <v/>
      </c>
      <c r="G2080" s="141"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1" t="str">
        <f>IFERROR(VLOOKUP(Table1[[#This Row],[Budget Code Description]],Table6[#All],8,FALSE),"")</f>
        <v/>
      </c>
      <c r="L2080" s="63"/>
      <c r="M2080" s="65" t="str">
        <f>IFERROR(VLOOKUP(Table1[[#This Row],[Staff ID]],Table2[],2,FALSE),"")</f>
        <v/>
      </c>
      <c r="N2080" s="209" t="str">
        <f>IFERROR(IF(VLOOKUP(Table1[[#This Row],[Budget Code Description]],Dimentions!$X$6:$AC$134,4,FALSE)="","",VLOOKUP(Table1[[#This Row],[Budget Code Description]],Dimentions!$X$6:$AC$134,4,FALSE)),"")</f>
        <v/>
      </c>
      <c r="O2080" s="65" t="str">
        <f>IFERROR(VLOOKUP(Table1[[#This Row],[Vendor ID]],Table549[],2,FALSE),"")</f>
        <v/>
      </c>
      <c r="P2080" s="63"/>
      <c r="Q2080" s="141" t="str">
        <f>IF(Table1[[#This Row],[Posting Date]]&lt;&gt;"",$D$9,"")</f>
        <v/>
      </c>
      <c r="R2080" s="157" t="str">
        <f>IF(Table1[[#This Row],[Posting Date]]&lt;&gt;"",$D$10,"")</f>
        <v/>
      </c>
      <c r="S2080" s="66"/>
      <c r="T2080" s="63"/>
      <c r="U2080" s="67"/>
      <c r="V2080" s="67"/>
      <c r="W2080" s="67" t="str">
        <f t="shared" si="36"/>
        <v/>
      </c>
      <c r="X2080" s="159" t="str">
        <f>IF(E2080="","",(IF(Table1[[#This Row],[Cur]]="USD",Table1[[#This Row],[Cur_Amount Debit]],Table1[[#This Row],[Cur_Amount Debit]]/Table1[[#This Row],[Exchange Rate]])))</f>
        <v/>
      </c>
      <c r="Y2080" s="159" t="str">
        <f>IF(E2080="","",(IF(Table1[[#This Row],[Cur]]="USD",Table1[[#This Row],[Cur_Amount Credit]],Table1[[#This Row],[Cur_Amount Credit]]/ExchangeRate)))</f>
        <v/>
      </c>
      <c r="Z2080" s="201" t="str">
        <f>IF(E2080="","",(Table1[[#This Row],[Debit USD]]-Table1[[#This Row],[Credit USD]]))</f>
        <v/>
      </c>
      <c r="AA2080" s="226"/>
      <c r="AB2080" s="255"/>
      <c r="AC2080" s="1"/>
      <c r="AD2080" s="15"/>
      <c r="AE2080" s="15" t="str">
        <f>IF(AND(OR(Table1[[#This Row],[Account]]="15030",Table1[[#This Row],[Account]]="15035",Table1[[#This Row],[Account]]="20150"),Table1[[#This Row],[Vendor ID]]=""),1,"")</f>
        <v/>
      </c>
      <c r="AF2080" s="15"/>
      <c r="AG2080" s="15"/>
      <c r="AH2080" s="15"/>
      <c r="AI2080" s="46" t="str">
        <f>IF(Table1[[#This Row],[Posting Date]]&lt;&gt;"","GJ-"&amp;CountryID,"")</f>
        <v/>
      </c>
      <c r="AJ2080" s="59" t="str">
        <f>IF(Table1[[#This Row],[Posting Date]]&lt;&gt;"",Table1[[#This Row],[Posting Date]],"")</f>
        <v/>
      </c>
      <c r="AK2080" s="46"/>
      <c r="AL2080" s="46" t="str">
        <f>IF(Table1[[#This Row],[Description]]&lt;&gt;"",Table1[[#This Row],[Description]],"")</f>
        <v/>
      </c>
      <c r="AM2080" s="46" t="str">
        <f>IF(Table1[[#This Row],[Posting Date]]&lt;&gt;"",Table1[[#This Row],[Reference Number]],"")</f>
        <v/>
      </c>
      <c r="AN2080" s="46" t="str">
        <f>TRIM(Table1[[#This Row],[Line '#]])</f>
        <v/>
      </c>
      <c r="AO2080" s="46" t="str">
        <f>TRIM(Table1[[#This Row],[Account]])</f>
        <v/>
      </c>
      <c r="AP2080" s="46" t="str">
        <f>IF(Table1[[#This Row],[Posting Date]]&lt;&gt;"",$D$5,"")</f>
        <v/>
      </c>
      <c r="AQ2080" s="46" t="str">
        <f>TRIM(Table1[[#This Row],[Departments-Prgrams]])</f>
        <v/>
      </c>
      <c r="AR2080" s="46" t="str">
        <f>TRIM(Table1[[#This Row],[Grant]])</f>
        <v/>
      </c>
      <c r="AS2080" s="46" t="str">
        <f>TRIM(Table1[[#This Row],[Staff ID]])</f>
        <v/>
      </c>
      <c r="AT2080" s="46" t="str">
        <f>IF(TRIM(Table1[[#This Row],[Budget Code]])=0,"",TRIM(Table1[[#This Row],[Budget Code]]))</f>
        <v/>
      </c>
      <c r="AU2080" s="46" t="str">
        <f>IF(Table1[[#This Row],[Line Description]]&lt;&gt;"",Table1[[#This Row],[Line Description]],"")</f>
        <v/>
      </c>
      <c r="AV2080" s="46" t="str">
        <f>IF(Table1[[#This Row],[Cur_Amount Debit]]&gt;0,ROUND(Table1[[#This Row],[Cur_Amount Debit]],2),"")</f>
        <v/>
      </c>
      <c r="AW2080" s="46" t="str">
        <f>IF(Table1[[#This Row],[Cur_Amount Credit]]&gt;0,ROUND(Table1[[#This Row],[Cur_Amount Credit]],2),"")</f>
        <v/>
      </c>
      <c r="AX2080" s="46" t="str">
        <f>LEFT(Table1[[#This Row],[Cur]],3)</f>
        <v/>
      </c>
      <c r="AY2080" s="59"/>
      <c r="AZ2080" s="46"/>
      <c r="BA2080" s="46" t="str">
        <f>IF(Table1[[#This Row],[Cur]]&lt;&gt;"",IF(Table1[[#This Row],[Cur]]="USD","",ExchangeRate),"")</f>
        <v/>
      </c>
      <c r="BB2080" s="46" t="str">
        <f>IF(Table1[[#This Row],[Grant]]&lt;&gt;"",VLOOKUP(Table1[[#This Row],[Grant]],Grants!B:D,3),"")</f>
        <v/>
      </c>
      <c r="BC2080" s="46" t="str">
        <f>TRIM(Table1[[#This Row],[Vendor ID]])</f>
        <v/>
      </c>
      <c r="BD2080">
        <f>IF(Table1[[#This Row],[Reference Number]]=Q2079,BD2079,BD2079+1)</f>
        <v>0</v>
      </c>
    </row>
    <row r="2081" spans="1:56" ht="11.25" customHeight="1" x14ac:dyDescent="0.25">
      <c r="A2081" s="1"/>
      <c r="B2081" s="88" t="str">
        <f>IF(Table1[[#This Row],[Posting Date]]&lt;&gt;"",IF(Table1[[#This Row],[Reference Number]]=Q2080,B2080+1,1),"")</f>
        <v/>
      </c>
      <c r="C2081" s="61"/>
      <c r="D2081" s="61"/>
      <c r="E2081" s="138"/>
      <c r="F2081" s="141" t="str">
        <f>IFERROR(IF(VLOOKUP(Table1[[#This Row],[Budget Code Description]],Dimentions!$X$6:$AC$139,2,FALSE)="","",VLOOKUP(Table1[[#This Row],[Budget Code Description]],Dimentions!$X$6:$AC$139,2,FALSE)),"")</f>
        <v/>
      </c>
      <c r="G2081" s="141"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1" t="str">
        <f>IFERROR(VLOOKUP(Table1[[#This Row],[Budget Code Description]],Table6[#All],8,FALSE),"")</f>
        <v/>
      </c>
      <c r="L2081" s="63"/>
      <c r="M2081" s="65" t="str">
        <f>IFERROR(VLOOKUP(Table1[[#This Row],[Staff ID]],Table2[],2,FALSE),"")</f>
        <v/>
      </c>
      <c r="N2081" s="209" t="str">
        <f>IFERROR(IF(VLOOKUP(Table1[[#This Row],[Budget Code Description]],Dimentions!$X$6:$AC$134,4,FALSE)="","",VLOOKUP(Table1[[#This Row],[Budget Code Description]],Dimentions!$X$6:$AC$134,4,FALSE)),"")</f>
        <v/>
      </c>
      <c r="O2081" s="65" t="str">
        <f>IFERROR(VLOOKUP(Table1[[#This Row],[Vendor ID]],Table549[],2,FALSE),"")</f>
        <v/>
      </c>
      <c r="P2081" s="63"/>
      <c r="Q2081" s="141" t="str">
        <f>IF(Table1[[#This Row],[Posting Date]]&lt;&gt;"",$D$9,"")</f>
        <v/>
      </c>
      <c r="R2081" s="157" t="str">
        <f>IF(Table1[[#This Row],[Posting Date]]&lt;&gt;"",$D$10,"")</f>
        <v/>
      </c>
      <c r="S2081" s="66"/>
      <c r="T2081" s="63"/>
      <c r="U2081" s="67"/>
      <c r="V2081" s="67"/>
      <c r="W2081" s="67" t="str">
        <f t="shared" si="36"/>
        <v/>
      </c>
      <c r="X2081" s="159" t="str">
        <f>IF(E2081="","",(IF(Table1[[#This Row],[Cur]]="USD",Table1[[#This Row],[Cur_Amount Debit]],Table1[[#This Row],[Cur_Amount Debit]]/Table1[[#This Row],[Exchange Rate]])))</f>
        <v/>
      </c>
      <c r="Y2081" s="159" t="str">
        <f>IF(E2081="","",(IF(Table1[[#This Row],[Cur]]="USD",Table1[[#This Row],[Cur_Amount Credit]],Table1[[#This Row],[Cur_Amount Credit]]/ExchangeRate)))</f>
        <v/>
      </c>
      <c r="Z2081" s="201" t="str">
        <f>IF(E2081="","",(Table1[[#This Row],[Debit USD]]-Table1[[#This Row],[Credit USD]]))</f>
        <v/>
      </c>
      <c r="AA2081" s="226"/>
      <c r="AB2081" s="255"/>
      <c r="AC2081" s="1"/>
      <c r="AD2081" s="15"/>
      <c r="AE2081" s="15" t="str">
        <f>IF(AND(OR(Table1[[#This Row],[Account]]="15030",Table1[[#This Row],[Account]]="15035",Table1[[#This Row],[Account]]="20150"),Table1[[#This Row],[Vendor ID]]=""),1,"")</f>
        <v/>
      </c>
      <c r="AF2081" s="15"/>
      <c r="AG2081" s="15"/>
      <c r="AH2081" s="15"/>
      <c r="AI2081" s="46" t="str">
        <f>IF(Table1[[#This Row],[Posting Date]]&lt;&gt;"","GJ-"&amp;CountryID,"")</f>
        <v/>
      </c>
      <c r="AJ2081" s="59" t="str">
        <f>IF(Table1[[#This Row],[Posting Date]]&lt;&gt;"",Table1[[#This Row],[Posting Date]],"")</f>
        <v/>
      </c>
      <c r="AK2081" s="46"/>
      <c r="AL2081" s="46" t="str">
        <f>IF(Table1[[#This Row],[Description]]&lt;&gt;"",Table1[[#This Row],[Description]],"")</f>
        <v/>
      </c>
      <c r="AM2081" s="46" t="str">
        <f>IF(Table1[[#This Row],[Posting Date]]&lt;&gt;"",Table1[[#This Row],[Reference Number]],"")</f>
        <v/>
      </c>
      <c r="AN2081" s="46" t="str">
        <f>TRIM(Table1[[#This Row],[Line '#]])</f>
        <v/>
      </c>
      <c r="AO2081" s="46" t="str">
        <f>TRIM(Table1[[#This Row],[Account]])</f>
        <v/>
      </c>
      <c r="AP2081" s="46" t="str">
        <f>IF(Table1[[#This Row],[Posting Date]]&lt;&gt;"",$D$5,"")</f>
        <v/>
      </c>
      <c r="AQ2081" s="46" t="str">
        <f>TRIM(Table1[[#This Row],[Departments-Prgrams]])</f>
        <v/>
      </c>
      <c r="AR2081" s="46" t="str">
        <f>TRIM(Table1[[#This Row],[Grant]])</f>
        <v/>
      </c>
      <c r="AS2081" s="46" t="str">
        <f>TRIM(Table1[[#This Row],[Staff ID]])</f>
        <v/>
      </c>
      <c r="AT2081" s="46" t="str">
        <f>IF(TRIM(Table1[[#This Row],[Budget Code]])=0,"",TRIM(Table1[[#This Row],[Budget Code]]))</f>
        <v/>
      </c>
      <c r="AU2081" s="46" t="str">
        <f>IF(Table1[[#This Row],[Line Description]]&lt;&gt;"",Table1[[#This Row],[Line Description]],"")</f>
        <v/>
      </c>
      <c r="AV2081" s="46" t="str">
        <f>IF(Table1[[#This Row],[Cur_Amount Debit]]&gt;0,ROUND(Table1[[#This Row],[Cur_Amount Debit]],2),"")</f>
        <v/>
      </c>
      <c r="AW2081" s="46" t="str">
        <f>IF(Table1[[#This Row],[Cur_Amount Credit]]&gt;0,ROUND(Table1[[#This Row],[Cur_Amount Credit]],2),"")</f>
        <v/>
      </c>
      <c r="AX2081" s="46" t="str">
        <f>LEFT(Table1[[#This Row],[Cur]],3)</f>
        <v/>
      </c>
      <c r="AY2081" s="59"/>
      <c r="AZ2081" s="46"/>
      <c r="BA2081" s="46" t="str">
        <f>IF(Table1[[#This Row],[Cur]]&lt;&gt;"",IF(Table1[[#This Row],[Cur]]="USD","",ExchangeRate),"")</f>
        <v/>
      </c>
      <c r="BB2081" s="46" t="str">
        <f>IF(Table1[[#This Row],[Grant]]&lt;&gt;"",VLOOKUP(Table1[[#This Row],[Grant]],Grants!B:D,3),"")</f>
        <v/>
      </c>
      <c r="BC2081" s="46" t="str">
        <f>TRIM(Table1[[#This Row],[Vendor ID]])</f>
        <v/>
      </c>
      <c r="BD2081">
        <f>IF(Table1[[#This Row],[Reference Number]]=Q2080,BD2080,BD2080+1)</f>
        <v>0</v>
      </c>
    </row>
    <row r="2082" spans="1:56" ht="11.25" customHeight="1" x14ac:dyDescent="0.25">
      <c r="A2082" s="1"/>
      <c r="B2082" s="88" t="str">
        <f>IF(Table1[[#This Row],[Posting Date]]&lt;&gt;"",IF(Table1[[#This Row],[Reference Number]]=Q2081,B2081+1,1),"")</f>
        <v/>
      </c>
      <c r="C2082" s="61"/>
      <c r="D2082" s="61"/>
      <c r="E2082" s="138"/>
      <c r="F2082" s="141" t="str">
        <f>IFERROR(IF(VLOOKUP(Table1[[#This Row],[Budget Code Description]],Dimentions!$X$6:$AC$139,2,FALSE)="","",VLOOKUP(Table1[[#This Row],[Budget Code Description]],Dimentions!$X$6:$AC$139,2,FALSE)),"")</f>
        <v/>
      </c>
      <c r="G2082" s="141"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1" t="str">
        <f>IFERROR(VLOOKUP(Table1[[#This Row],[Budget Code Description]],Table6[#All],8,FALSE),"")</f>
        <v/>
      </c>
      <c r="L2082" s="63"/>
      <c r="M2082" s="65" t="str">
        <f>IFERROR(VLOOKUP(Table1[[#This Row],[Staff ID]],Table2[],2,FALSE),"")</f>
        <v/>
      </c>
      <c r="N2082" s="209" t="str">
        <f>IFERROR(IF(VLOOKUP(Table1[[#This Row],[Budget Code Description]],Dimentions!$X$6:$AC$134,4,FALSE)="","",VLOOKUP(Table1[[#This Row],[Budget Code Description]],Dimentions!$X$6:$AC$134,4,FALSE)),"")</f>
        <v/>
      </c>
      <c r="O2082" s="65" t="str">
        <f>IFERROR(VLOOKUP(Table1[[#This Row],[Vendor ID]],Table549[],2,FALSE),"")</f>
        <v/>
      </c>
      <c r="P2082" s="63"/>
      <c r="Q2082" s="141" t="str">
        <f>IF(Table1[[#This Row],[Posting Date]]&lt;&gt;"",$D$9,"")</f>
        <v/>
      </c>
      <c r="R2082" s="157" t="str">
        <f>IF(Table1[[#This Row],[Posting Date]]&lt;&gt;"",$D$10,"")</f>
        <v/>
      </c>
      <c r="S2082" s="66"/>
      <c r="T2082" s="63"/>
      <c r="U2082" s="67"/>
      <c r="V2082" s="67"/>
      <c r="W2082" s="67" t="str">
        <f t="shared" si="36"/>
        <v/>
      </c>
      <c r="X2082" s="159" t="str">
        <f>IF(E2082="","",(IF(Table1[[#This Row],[Cur]]="USD",Table1[[#This Row],[Cur_Amount Debit]],Table1[[#This Row],[Cur_Amount Debit]]/Table1[[#This Row],[Exchange Rate]])))</f>
        <v/>
      </c>
      <c r="Y2082" s="159" t="str">
        <f>IF(E2082="","",(IF(Table1[[#This Row],[Cur]]="USD",Table1[[#This Row],[Cur_Amount Credit]],Table1[[#This Row],[Cur_Amount Credit]]/ExchangeRate)))</f>
        <v/>
      </c>
      <c r="Z2082" s="201" t="str">
        <f>IF(E2082="","",(Table1[[#This Row],[Debit USD]]-Table1[[#This Row],[Credit USD]]))</f>
        <v/>
      </c>
      <c r="AA2082" s="226"/>
      <c r="AB2082" s="255"/>
      <c r="AC2082" s="1"/>
      <c r="AD2082" s="15"/>
      <c r="AE2082" s="15" t="str">
        <f>IF(AND(OR(Table1[[#This Row],[Account]]="15030",Table1[[#This Row],[Account]]="15035",Table1[[#This Row],[Account]]="20150"),Table1[[#This Row],[Vendor ID]]=""),1,"")</f>
        <v/>
      </c>
      <c r="AF2082" s="15"/>
      <c r="AG2082" s="15"/>
      <c r="AH2082" s="15"/>
      <c r="AI2082" s="46" t="str">
        <f>IF(Table1[[#This Row],[Posting Date]]&lt;&gt;"","GJ-"&amp;CountryID,"")</f>
        <v/>
      </c>
      <c r="AJ2082" s="59" t="str">
        <f>IF(Table1[[#This Row],[Posting Date]]&lt;&gt;"",Table1[[#This Row],[Posting Date]],"")</f>
        <v/>
      </c>
      <c r="AK2082" s="46"/>
      <c r="AL2082" s="46" t="str">
        <f>IF(Table1[[#This Row],[Description]]&lt;&gt;"",Table1[[#This Row],[Description]],"")</f>
        <v/>
      </c>
      <c r="AM2082" s="46" t="str">
        <f>IF(Table1[[#This Row],[Posting Date]]&lt;&gt;"",Table1[[#This Row],[Reference Number]],"")</f>
        <v/>
      </c>
      <c r="AN2082" s="46" t="str">
        <f>TRIM(Table1[[#This Row],[Line '#]])</f>
        <v/>
      </c>
      <c r="AO2082" s="46" t="str">
        <f>TRIM(Table1[[#This Row],[Account]])</f>
        <v/>
      </c>
      <c r="AP2082" s="46" t="str">
        <f>IF(Table1[[#This Row],[Posting Date]]&lt;&gt;"",$D$5,"")</f>
        <v/>
      </c>
      <c r="AQ2082" s="46" t="str">
        <f>TRIM(Table1[[#This Row],[Departments-Prgrams]])</f>
        <v/>
      </c>
      <c r="AR2082" s="46" t="str">
        <f>TRIM(Table1[[#This Row],[Grant]])</f>
        <v/>
      </c>
      <c r="AS2082" s="46" t="str">
        <f>TRIM(Table1[[#This Row],[Staff ID]])</f>
        <v/>
      </c>
      <c r="AT2082" s="46" t="str">
        <f>IF(TRIM(Table1[[#This Row],[Budget Code]])=0,"",TRIM(Table1[[#This Row],[Budget Code]]))</f>
        <v/>
      </c>
      <c r="AU2082" s="46" t="str">
        <f>IF(Table1[[#This Row],[Line Description]]&lt;&gt;"",Table1[[#This Row],[Line Description]],"")</f>
        <v/>
      </c>
      <c r="AV2082" s="46" t="str">
        <f>IF(Table1[[#This Row],[Cur_Amount Debit]]&gt;0,ROUND(Table1[[#This Row],[Cur_Amount Debit]],2),"")</f>
        <v/>
      </c>
      <c r="AW2082" s="46" t="str">
        <f>IF(Table1[[#This Row],[Cur_Amount Credit]]&gt;0,ROUND(Table1[[#This Row],[Cur_Amount Credit]],2),"")</f>
        <v/>
      </c>
      <c r="AX2082" s="46" t="str">
        <f>LEFT(Table1[[#This Row],[Cur]],3)</f>
        <v/>
      </c>
      <c r="AY2082" s="59"/>
      <c r="AZ2082" s="46"/>
      <c r="BA2082" s="46" t="str">
        <f>IF(Table1[[#This Row],[Cur]]&lt;&gt;"",IF(Table1[[#This Row],[Cur]]="USD","",ExchangeRate),"")</f>
        <v/>
      </c>
      <c r="BB2082" s="46" t="str">
        <f>IF(Table1[[#This Row],[Grant]]&lt;&gt;"",VLOOKUP(Table1[[#This Row],[Grant]],Grants!B:D,3),"")</f>
        <v/>
      </c>
      <c r="BC2082" s="46" t="str">
        <f>TRIM(Table1[[#This Row],[Vendor ID]])</f>
        <v/>
      </c>
      <c r="BD2082">
        <f>IF(Table1[[#This Row],[Reference Number]]=Q2081,BD2081,BD2081+1)</f>
        <v>0</v>
      </c>
    </row>
    <row r="2083" spans="1:56" ht="11.25" customHeight="1" x14ac:dyDescent="0.25">
      <c r="A2083" s="1"/>
      <c r="B2083" s="88" t="str">
        <f>IF(Table1[[#This Row],[Posting Date]]&lt;&gt;"",IF(Table1[[#This Row],[Reference Number]]=Q2082,B2082+1,1),"")</f>
        <v/>
      </c>
      <c r="C2083" s="61"/>
      <c r="D2083" s="61"/>
      <c r="E2083" s="138"/>
      <c r="F2083" s="141" t="str">
        <f>IFERROR(IF(VLOOKUP(Table1[[#This Row],[Budget Code Description]],Dimentions!$X$6:$AC$139,2,FALSE)="","",VLOOKUP(Table1[[#This Row],[Budget Code Description]],Dimentions!$X$6:$AC$139,2,FALSE)),"")</f>
        <v/>
      </c>
      <c r="G2083" s="141"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1" t="str">
        <f>IFERROR(VLOOKUP(Table1[[#This Row],[Budget Code Description]],Table6[#All],8,FALSE),"")</f>
        <v/>
      </c>
      <c r="L2083" s="63"/>
      <c r="M2083" s="65" t="str">
        <f>IFERROR(VLOOKUP(Table1[[#This Row],[Staff ID]],Table2[],2,FALSE),"")</f>
        <v/>
      </c>
      <c r="N2083" s="209" t="str">
        <f>IFERROR(IF(VLOOKUP(Table1[[#This Row],[Budget Code Description]],Dimentions!$X$6:$AC$134,4,FALSE)="","",VLOOKUP(Table1[[#This Row],[Budget Code Description]],Dimentions!$X$6:$AC$134,4,FALSE)),"")</f>
        <v/>
      </c>
      <c r="O2083" s="65" t="str">
        <f>IFERROR(VLOOKUP(Table1[[#This Row],[Vendor ID]],Table549[],2,FALSE),"")</f>
        <v/>
      </c>
      <c r="P2083" s="63"/>
      <c r="Q2083" s="141" t="str">
        <f>IF(Table1[[#This Row],[Posting Date]]&lt;&gt;"",$D$9,"")</f>
        <v/>
      </c>
      <c r="R2083" s="157" t="str">
        <f>IF(Table1[[#This Row],[Posting Date]]&lt;&gt;"",$D$10,"")</f>
        <v/>
      </c>
      <c r="S2083" s="66"/>
      <c r="T2083" s="63"/>
      <c r="U2083" s="67"/>
      <c r="V2083" s="67"/>
      <c r="W2083" s="67" t="str">
        <f t="shared" si="36"/>
        <v/>
      </c>
      <c r="X2083" s="159" t="str">
        <f>IF(E2083="","",(IF(Table1[[#This Row],[Cur]]="USD",Table1[[#This Row],[Cur_Amount Debit]],Table1[[#This Row],[Cur_Amount Debit]]/Table1[[#This Row],[Exchange Rate]])))</f>
        <v/>
      </c>
      <c r="Y2083" s="159" t="str">
        <f>IF(E2083="","",(IF(Table1[[#This Row],[Cur]]="USD",Table1[[#This Row],[Cur_Amount Credit]],Table1[[#This Row],[Cur_Amount Credit]]/ExchangeRate)))</f>
        <v/>
      </c>
      <c r="Z2083" s="201" t="str">
        <f>IF(E2083="","",(Table1[[#This Row],[Debit USD]]-Table1[[#This Row],[Credit USD]]))</f>
        <v/>
      </c>
      <c r="AA2083" s="226"/>
      <c r="AB2083" s="255"/>
      <c r="AC2083" s="1"/>
      <c r="AD2083" s="15"/>
      <c r="AE2083" s="15" t="str">
        <f>IF(AND(OR(Table1[[#This Row],[Account]]="15030",Table1[[#This Row],[Account]]="15035",Table1[[#This Row],[Account]]="20150"),Table1[[#This Row],[Vendor ID]]=""),1,"")</f>
        <v/>
      </c>
      <c r="AF2083" s="15"/>
      <c r="AG2083" s="15"/>
      <c r="AH2083" s="15"/>
      <c r="AI2083" s="46" t="str">
        <f>IF(Table1[[#This Row],[Posting Date]]&lt;&gt;"","GJ-"&amp;CountryID,"")</f>
        <v/>
      </c>
      <c r="AJ2083" s="59" t="str">
        <f>IF(Table1[[#This Row],[Posting Date]]&lt;&gt;"",Table1[[#This Row],[Posting Date]],"")</f>
        <v/>
      </c>
      <c r="AK2083" s="46"/>
      <c r="AL2083" s="46" t="str">
        <f>IF(Table1[[#This Row],[Description]]&lt;&gt;"",Table1[[#This Row],[Description]],"")</f>
        <v/>
      </c>
      <c r="AM2083" s="46" t="str">
        <f>IF(Table1[[#This Row],[Posting Date]]&lt;&gt;"",Table1[[#This Row],[Reference Number]],"")</f>
        <v/>
      </c>
      <c r="AN2083" s="46" t="str">
        <f>TRIM(Table1[[#This Row],[Line '#]])</f>
        <v/>
      </c>
      <c r="AO2083" s="46" t="str">
        <f>TRIM(Table1[[#This Row],[Account]])</f>
        <v/>
      </c>
      <c r="AP2083" s="46" t="str">
        <f>IF(Table1[[#This Row],[Posting Date]]&lt;&gt;"",$D$5,"")</f>
        <v/>
      </c>
      <c r="AQ2083" s="46" t="str">
        <f>TRIM(Table1[[#This Row],[Departments-Prgrams]])</f>
        <v/>
      </c>
      <c r="AR2083" s="46" t="str">
        <f>TRIM(Table1[[#This Row],[Grant]])</f>
        <v/>
      </c>
      <c r="AS2083" s="46" t="str">
        <f>TRIM(Table1[[#This Row],[Staff ID]])</f>
        <v/>
      </c>
      <c r="AT2083" s="46" t="str">
        <f>IF(TRIM(Table1[[#This Row],[Budget Code]])=0,"",TRIM(Table1[[#This Row],[Budget Code]]))</f>
        <v/>
      </c>
      <c r="AU2083" s="46" t="str">
        <f>IF(Table1[[#This Row],[Line Description]]&lt;&gt;"",Table1[[#This Row],[Line Description]],"")</f>
        <v/>
      </c>
      <c r="AV2083" s="46" t="str">
        <f>IF(Table1[[#This Row],[Cur_Amount Debit]]&gt;0,ROUND(Table1[[#This Row],[Cur_Amount Debit]],2),"")</f>
        <v/>
      </c>
      <c r="AW2083" s="46" t="str">
        <f>IF(Table1[[#This Row],[Cur_Amount Credit]]&gt;0,ROUND(Table1[[#This Row],[Cur_Amount Credit]],2),"")</f>
        <v/>
      </c>
      <c r="AX2083" s="46" t="str">
        <f>LEFT(Table1[[#This Row],[Cur]],3)</f>
        <v/>
      </c>
      <c r="AY2083" s="59"/>
      <c r="AZ2083" s="46"/>
      <c r="BA2083" s="46" t="str">
        <f>IF(Table1[[#This Row],[Cur]]&lt;&gt;"",IF(Table1[[#This Row],[Cur]]="USD","",ExchangeRate),"")</f>
        <v/>
      </c>
      <c r="BB2083" s="46" t="str">
        <f>IF(Table1[[#This Row],[Grant]]&lt;&gt;"",VLOOKUP(Table1[[#This Row],[Grant]],Grants!B:D,3),"")</f>
        <v/>
      </c>
      <c r="BC2083" s="46" t="str">
        <f>TRIM(Table1[[#This Row],[Vendor ID]])</f>
        <v/>
      </c>
      <c r="BD2083">
        <f>IF(Table1[[#This Row],[Reference Number]]=Q2082,BD2082,BD2082+1)</f>
        <v>0</v>
      </c>
    </row>
    <row r="2084" spans="1:56" ht="11.25" customHeight="1" x14ac:dyDescent="0.25">
      <c r="A2084" s="1"/>
      <c r="B2084" s="88" t="str">
        <f>IF(Table1[[#This Row],[Posting Date]]&lt;&gt;"",IF(Table1[[#This Row],[Reference Number]]=Q2083,B2083+1,1),"")</f>
        <v/>
      </c>
      <c r="C2084" s="61"/>
      <c r="D2084" s="61"/>
      <c r="E2084" s="138"/>
      <c r="F2084" s="141" t="str">
        <f>IFERROR(IF(VLOOKUP(Table1[[#This Row],[Budget Code Description]],Dimentions!$X$6:$AC$139,2,FALSE)="","",VLOOKUP(Table1[[#This Row],[Budget Code Description]],Dimentions!$X$6:$AC$139,2,FALSE)),"")</f>
        <v/>
      </c>
      <c r="G2084" s="141"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1" t="str">
        <f>IFERROR(VLOOKUP(Table1[[#This Row],[Budget Code Description]],Table6[#All],8,FALSE),"")</f>
        <v/>
      </c>
      <c r="L2084" s="63"/>
      <c r="M2084" s="65" t="str">
        <f>IFERROR(VLOOKUP(Table1[[#This Row],[Staff ID]],Table2[],2,FALSE),"")</f>
        <v/>
      </c>
      <c r="N2084" s="209" t="str">
        <f>IFERROR(IF(VLOOKUP(Table1[[#This Row],[Budget Code Description]],Dimentions!$X$6:$AC$134,4,FALSE)="","",VLOOKUP(Table1[[#This Row],[Budget Code Description]],Dimentions!$X$6:$AC$134,4,FALSE)),"")</f>
        <v/>
      </c>
      <c r="O2084" s="65" t="str">
        <f>IFERROR(VLOOKUP(Table1[[#This Row],[Vendor ID]],Table549[],2,FALSE),"")</f>
        <v/>
      </c>
      <c r="P2084" s="63"/>
      <c r="Q2084" s="141" t="str">
        <f>IF(Table1[[#This Row],[Posting Date]]&lt;&gt;"",$D$9,"")</f>
        <v/>
      </c>
      <c r="R2084" s="157" t="str">
        <f>IF(Table1[[#This Row],[Posting Date]]&lt;&gt;"",$D$10,"")</f>
        <v/>
      </c>
      <c r="S2084" s="66"/>
      <c r="T2084" s="63"/>
      <c r="U2084" s="67"/>
      <c r="V2084" s="67"/>
      <c r="W2084" s="67" t="str">
        <f t="shared" si="36"/>
        <v/>
      </c>
      <c r="X2084" s="159" t="str">
        <f>IF(E2084="","",(IF(Table1[[#This Row],[Cur]]="USD",Table1[[#This Row],[Cur_Amount Debit]],Table1[[#This Row],[Cur_Amount Debit]]/Table1[[#This Row],[Exchange Rate]])))</f>
        <v/>
      </c>
      <c r="Y2084" s="159" t="str">
        <f>IF(E2084="","",(IF(Table1[[#This Row],[Cur]]="USD",Table1[[#This Row],[Cur_Amount Credit]],Table1[[#This Row],[Cur_Amount Credit]]/ExchangeRate)))</f>
        <v/>
      </c>
      <c r="Z2084" s="201" t="str">
        <f>IF(E2084="","",(Table1[[#This Row],[Debit USD]]-Table1[[#This Row],[Credit USD]]))</f>
        <v/>
      </c>
      <c r="AA2084" s="226"/>
      <c r="AB2084" s="255"/>
      <c r="AC2084" s="1"/>
      <c r="AD2084" s="15"/>
      <c r="AE2084" s="15" t="str">
        <f>IF(AND(OR(Table1[[#This Row],[Account]]="15030",Table1[[#This Row],[Account]]="15035",Table1[[#This Row],[Account]]="20150"),Table1[[#This Row],[Vendor ID]]=""),1,"")</f>
        <v/>
      </c>
      <c r="AF2084" s="15"/>
      <c r="AG2084" s="15"/>
      <c r="AH2084" s="15"/>
      <c r="AI2084" s="46" t="str">
        <f>IF(Table1[[#This Row],[Posting Date]]&lt;&gt;"","GJ-"&amp;CountryID,"")</f>
        <v/>
      </c>
      <c r="AJ2084" s="59" t="str">
        <f>IF(Table1[[#This Row],[Posting Date]]&lt;&gt;"",Table1[[#This Row],[Posting Date]],"")</f>
        <v/>
      </c>
      <c r="AK2084" s="46"/>
      <c r="AL2084" s="46" t="str">
        <f>IF(Table1[[#This Row],[Description]]&lt;&gt;"",Table1[[#This Row],[Description]],"")</f>
        <v/>
      </c>
      <c r="AM2084" s="46" t="str">
        <f>IF(Table1[[#This Row],[Posting Date]]&lt;&gt;"",Table1[[#This Row],[Reference Number]],"")</f>
        <v/>
      </c>
      <c r="AN2084" s="46" t="str">
        <f>TRIM(Table1[[#This Row],[Line '#]])</f>
        <v/>
      </c>
      <c r="AO2084" s="46" t="str">
        <f>TRIM(Table1[[#This Row],[Account]])</f>
        <v/>
      </c>
      <c r="AP2084" s="46" t="str">
        <f>IF(Table1[[#This Row],[Posting Date]]&lt;&gt;"",$D$5,"")</f>
        <v/>
      </c>
      <c r="AQ2084" s="46" t="str">
        <f>TRIM(Table1[[#This Row],[Departments-Prgrams]])</f>
        <v/>
      </c>
      <c r="AR2084" s="46" t="str">
        <f>TRIM(Table1[[#This Row],[Grant]])</f>
        <v/>
      </c>
      <c r="AS2084" s="46" t="str">
        <f>TRIM(Table1[[#This Row],[Staff ID]])</f>
        <v/>
      </c>
      <c r="AT2084" s="46" t="str">
        <f>IF(TRIM(Table1[[#This Row],[Budget Code]])=0,"",TRIM(Table1[[#This Row],[Budget Code]]))</f>
        <v/>
      </c>
      <c r="AU2084" s="46" t="str">
        <f>IF(Table1[[#This Row],[Line Description]]&lt;&gt;"",Table1[[#This Row],[Line Description]],"")</f>
        <v/>
      </c>
      <c r="AV2084" s="46" t="str">
        <f>IF(Table1[[#This Row],[Cur_Amount Debit]]&gt;0,ROUND(Table1[[#This Row],[Cur_Amount Debit]],2),"")</f>
        <v/>
      </c>
      <c r="AW2084" s="46" t="str">
        <f>IF(Table1[[#This Row],[Cur_Amount Credit]]&gt;0,ROUND(Table1[[#This Row],[Cur_Amount Credit]],2),"")</f>
        <v/>
      </c>
      <c r="AX2084" s="46" t="str">
        <f>LEFT(Table1[[#This Row],[Cur]],3)</f>
        <v/>
      </c>
      <c r="AY2084" s="59"/>
      <c r="AZ2084" s="46"/>
      <c r="BA2084" s="46" t="str">
        <f>IF(Table1[[#This Row],[Cur]]&lt;&gt;"",IF(Table1[[#This Row],[Cur]]="USD","",ExchangeRate),"")</f>
        <v/>
      </c>
      <c r="BB2084" s="46" t="str">
        <f>IF(Table1[[#This Row],[Grant]]&lt;&gt;"",VLOOKUP(Table1[[#This Row],[Grant]],Grants!B:D,3),"")</f>
        <v/>
      </c>
      <c r="BC2084" s="46" t="str">
        <f>TRIM(Table1[[#This Row],[Vendor ID]])</f>
        <v/>
      </c>
      <c r="BD2084">
        <f>IF(Table1[[#This Row],[Reference Number]]=Q2083,BD2083,BD2083+1)</f>
        <v>0</v>
      </c>
    </row>
    <row r="2085" spans="1:56" ht="11.25" customHeight="1" x14ac:dyDescent="0.25">
      <c r="A2085" s="1"/>
      <c r="B2085" s="88" t="str">
        <f>IF(Table1[[#This Row],[Posting Date]]&lt;&gt;"",IF(Table1[[#This Row],[Reference Number]]=Q2084,B2084+1,1),"")</f>
        <v/>
      </c>
      <c r="C2085" s="61"/>
      <c r="D2085" s="61"/>
      <c r="E2085" s="138"/>
      <c r="F2085" s="141" t="str">
        <f>IFERROR(IF(VLOOKUP(Table1[[#This Row],[Budget Code Description]],Dimentions!$X$6:$AC$139,2,FALSE)="","",VLOOKUP(Table1[[#This Row],[Budget Code Description]],Dimentions!$X$6:$AC$139,2,FALSE)),"")</f>
        <v/>
      </c>
      <c r="G2085" s="141"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1" t="str">
        <f>IFERROR(VLOOKUP(Table1[[#This Row],[Budget Code Description]],Table6[#All],8,FALSE),"")</f>
        <v/>
      </c>
      <c r="L2085" s="63"/>
      <c r="M2085" s="65" t="str">
        <f>IFERROR(VLOOKUP(Table1[[#This Row],[Staff ID]],Table2[],2,FALSE),"")</f>
        <v/>
      </c>
      <c r="N2085" s="209" t="str">
        <f>IFERROR(IF(VLOOKUP(Table1[[#This Row],[Budget Code Description]],Dimentions!$X$6:$AC$134,4,FALSE)="","",VLOOKUP(Table1[[#This Row],[Budget Code Description]],Dimentions!$X$6:$AC$134,4,FALSE)),"")</f>
        <v/>
      </c>
      <c r="O2085" s="65" t="str">
        <f>IFERROR(VLOOKUP(Table1[[#This Row],[Vendor ID]],Table549[],2,FALSE),"")</f>
        <v/>
      </c>
      <c r="P2085" s="63"/>
      <c r="Q2085" s="141" t="str">
        <f>IF(Table1[[#This Row],[Posting Date]]&lt;&gt;"",$D$9,"")</f>
        <v/>
      </c>
      <c r="R2085" s="157" t="str">
        <f>IF(Table1[[#This Row],[Posting Date]]&lt;&gt;"",$D$10,"")</f>
        <v/>
      </c>
      <c r="S2085" s="66"/>
      <c r="T2085" s="63"/>
      <c r="U2085" s="67"/>
      <c r="V2085" s="67"/>
      <c r="W2085" s="67" t="str">
        <f t="shared" si="36"/>
        <v/>
      </c>
      <c r="X2085" s="159" t="str">
        <f>IF(E2085="","",(IF(Table1[[#This Row],[Cur]]="USD",Table1[[#This Row],[Cur_Amount Debit]],Table1[[#This Row],[Cur_Amount Debit]]/Table1[[#This Row],[Exchange Rate]])))</f>
        <v/>
      </c>
      <c r="Y2085" s="159" t="str">
        <f>IF(E2085="","",(IF(Table1[[#This Row],[Cur]]="USD",Table1[[#This Row],[Cur_Amount Credit]],Table1[[#This Row],[Cur_Amount Credit]]/ExchangeRate)))</f>
        <v/>
      </c>
      <c r="Z2085" s="201" t="str">
        <f>IF(E2085="","",(Table1[[#This Row],[Debit USD]]-Table1[[#This Row],[Credit USD]]))</f>
        <v/>
      </c>
      <c r="AA2085" s="226"/>
      <c r="AB2085" s="255"/>
      <c r="AC2085" s="1"/>
      <c r="AD2085" s="15"/>
      <c r="AE2085" s="15" t="str">
        <f>IF(AND(OR(Table1[[#This Row],[Account]]="15030",Table1[[#This Row],[Account]]="15035",Table1[[#This Row],[Account]]="20150"),Table1[[#This Row],[Vendor ID]]=""),1,"")</f>
        <v/>
      </c>
      <c r="AF2085" s="15"/>
      <c r="AG2085" s="15"/>
      <c r="AH2085" s="15"/>
      <c r="AI2085" s="46" t="str">
        <f>IF(Table1[[#This Row],[Posting Date]]&lt;&gt;"","GJ-"&amp;CountryID,"")</f>
        <v/>
      </c>
      <c r="AJ2085" s="59" t="str">
        <f>IF(Table1[[#This Row],[Posting Date]]&lt;&gt;"",Table1[[#This Row],[Posting Date]],"")</f>
        <v/>
      </c>
      <c r="AK2085" s="46"/>
      <c r="AL2085" s="46" t="str">
        <f>IF(Table1[[#This Row],[Description]]&lt;&gt;"",Table1[[#This Row],[Description]],"")</f>
        <v/>
      </c>
      <c r="AM2085" s="46" t="str">
        <f>IF(Table1[[#This Row],[Posting Date]]&lt;&gt;"",Table1[[#This Row],[Reference Number]],"")</f>
        <v/>
      </c>
      <c r="AN2085" s="46" t="str">
        <f>TRIM(Table1[[#This Row],[Line '#]])</f>
        <v/>
      </c>
      <c r="AO2085" s="46" t="str">
        <f>TRIM(Table1[[#This Row],[Account]])</f>
        <v/>
      </c>
      <c r="AP2085" s="46" t="str">
        <f>IF(Table1[[#This Row],[Posting Date]]&lt;&gt;"",$D$5,"")</f>
        <v/>
      </c>
      <c r="AQ2085" s="46" t="str">
        <f>TRIM(Table1[[#This Row],[Departments-Prgrams]])</f>
        <v/>
      </c>
      <c r="AR2085" s="46" t="str">
        <f>TRIM(Table1[[#This Row],[Grant]])</f>
        <v/>
      </c>
      <c r="AS2085" s="46" t="str">
        <f>TRIM(Table1[[#This Row],[Staff ID]])</f>
        <v/>
      </c>
      <c r="AT2085" s="46" t="str">
        <f>IF(TRIM(Table1[[#This Row],[Budget Code]])=0,"",TRIM(Table1[[#This Row],[Budget Code]]))</f>
        <v/>
      </c>
      <c r="AU2085" s="46" t="str">
        <f>IF(Table1[[#This Row],[Line Description]]&lt;&gt;"",Table1[[#This Row],[Line Description]],"")</f>
        <v/>
      </c>
      <c r="AV2085" s="46" t="str">
        <f>IF(Table1[[#This Row],[Cur_Amount Debit]]&gt;0,ROUND(Table1[[#This Row],[Cur_Amount Debit]],2),"")</f>
        <v/>
      </c>
      <c r="AW2085" s="46" t="str">
        <f>IF(Table1[[#This Row],[Cur_Amount Credit]]&gt;0,ROUND(Table1[[#This Row],[Cur_Amount Credit]],2),"")</f>
        <v/>
      </c>
      <c r="AX2085" s="46" t="str">
        <f>LEFT(Table1[[#This Row],[Cur]],3)</f>
        <v/>
      </c>
      <c r="AY2085" s="59"/>
      <c r="AZ2085" s="46"/>
      <c r="BA2085" s="46" t="str">
        <f>IF(Table1[[#This Row],[Cur]]&lt;&gt;"",IF(Table1[[#This Row],[Cur]]="USD","",ExchangeRate),"")</f>
        <v/>
      </c>
      <c r="BB2085" s="46" t="str">
        <f>IF(Table1[[#This Row],[Grant]]&lt;&gt;"",VLOOKUP(Table1[[#This Row],[Grant]],Grants!B:D,3),"")</f>
        <v/>
      </c>
      <c r="BC2085" s="46" t="str">
        <f>TRIM(Table1[[#This Row],[Vendor ID]])</f>
        <v/>
      </c>
      <c r="BD2085">
        <f>IF(Table1[[#This Row],[Reference Number]]=Q2084,BD2084,BD2084+1)</f>
        <v>0</v>
      </c>
    </row>
    <row r="2086" spans="1:56" ht="11.25" customHeight="1" x14ac:dyDescent="0.25">
      <c r="A2086" s="1"/>
      <c r="B2086" s="88" t="str">
        <f>IF(Table1[[#This Row],[Posting Date]]&lt;&gt;"",IF(Table1[[#This Row],[Reference Number]]=Q2085,B2085+1,1),"")</f>
        <v/>
      </c>
      <c r="C2086" s="61"/>
      <c r="D2086" s="61"/>
      <c r="E2086" s="138"/>
      <c r="F2086" s="141" t="str">
        <f>IFERROR(IF(VLOOKUP(Table1[[#This Row],[Budget Code Description]],Dimentions!$X$6:$AC$139,2,FALSE)="","",VLOOKUP(Table1[[#This Row],[Budget Code Description]],Dimentions!$X$6:$AC$139,2,FALSE)),"")</f>
        <v/>
      </c>
      <c r="G2086" s="141"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1" t="str">
        <f>IFERROR(VLOOKUP(Table1[[#This Row],[Budget Code Description]],Table6[#All],8,FALSE),"")</f>
        <v/>
      </c>
      <c r="L2086" s="63"/>
      <c r="M2086" s="65" t="str">
        <f>IFERROR(VLOOKUP(Table1[[#This Row],[Staff ID]],Table2[],2,FALSE),"")</f>
        <v/>
      </c>
      <c r="N2086" s="209" t="str">
        <f>IFERROR(IF(VLOOKUP(Table1[[#This Row],[Budget Code Description]],Dimentions!$X$6:$AC$134,4,FALSE)="","",VLOOKUP(Table1[[#This Row],[Budget Code Description]],Dimentions!$X$6:$AC$134,4,FALSE)),"")</f>
        <v/>
      </c>
      <c r="O2086" s="65" t="str">
        <f>IFERROR(VLOOKUP(Table1[[#This Row],[Vendor ID]],Table549[],2,FALSE),"")</f>
        <v/>
      </c>
      <c r="P2086" s="63"/>
      <c r="Q2086" s="141" t="str">
        <f>IF(Table1[[#This Row],[Posting Date]]&lt;&gt;"",$D$9,"")</f>
        <v/>
      </c>
      <c r="R2086" s="157" t="str">
        <f>IF(Table1[[#This Row],[Posting Date]]&lt;&gt;"",$D$10,"")</f>
        <v/>
      </c>
      <c r="S2086" s="66"/>
      <c r="T2086" s="63"/>
      <c r="U2086" s="67"/>
      <c r="V2086" s="67"/>
      <c r="W2086" s="67" t="str">
        <f t="shared" si="36"/>
        <v/>
      </c>
      <c r="X2086" s="159" t="str">
        <f>IF(E2086="","",(IF(Table1[[#This Row],[Cur]]="USD",Table1[[#This Row],[Cur_Amount Debit]],Table1[[#This Row],[Cur_Amount Debit]]/Table1[[#This Row],[Exchange Rate]])))</f>
        <v/>
      </c>
      <c r="Y2086" s="159" t="str">
        <f>IF(E2086="","",(IF(Table1[[#This Row],[Cur]]="USD",Table1[[#This Row],[Cur_Amount Credit]],Table1[[#This Row],[Cur_Amount Credit]]/ExchangeRate)))</f>
        <v/>
      </c>
      <c r="Z2086" s="201" t="str">
        <f>IF(E2086="","",(Table1[[#This Row],[Debit USD]]-Table1[[#This Row],[Credit USD]]))</f>
        <v/>
      </c>
      <c r="AA2086" s="226"/>
      <c r="AB2086" s="255"/>
      <c r="AC2086" s="1"/>
      <c r="AD2086" s="15"/>
      <c r="AE2086" s="15" t="str">
        <f>IF(AND(OR(Table1[[#This Row],[Account]]="15030",Table1[[#This Row],[Account]]="15035",Table1[[#This Row],[Account]]="20150"),Table1[[#This Row],[Vendor ID]]=""),1,"")</f>
        <v/>
      </c>
      <c r="AF2086" s="15"/>
      <c r="AG2086" s="15"/>
      <c r="AH2086" s="15"/>
      <c r="AI2086" s="46" t="str">
        <f>IF(Table1[[#This Row],[Posting Date]]&lt;&gt;"","GJ-"&amp;CountryID,"")</f>
        <v/>
      </c>
      <c r="AJ2086" s="59" t="str">
        <f>IF(Table1[[#This Row],[Posting Date]]&lt;&gt;"",Table1[[#This Row],[Posting Date]],"")</f>
        <v/>
      </c>
      <c r="AK2086" s="46"/>
      <c r="AL2086" s="46" t="str">
        <f>IF(Table1[[#This Row],[Description]]&lt;&gt;"",Table1[[#This Row],[Description]],"")</f>
        <v/>
      </c>
      <c r="AM2086" s="46" t="str">
        <f>IF(Table1[[#This Row],[Posting Date]]&lt;&gt;"",Table1[[#This Row],[Reference Number]],"")</f>
        <v/>
      </c>
      <c r="AN2086" s="46" t="str">
        <f>TRIM(Table1[[#This Row],[Line '#]])</f>
        <v/>
      </c>
      <c r="AO2086" s="46" t="str">
        <f>TRIM(Table1[[#This Row],[Account]])</f>
        <v/>
      </c>
      <c r="AP2086" s="46" t="str">
        <f>IF(Table1[[#This Row],[Posting Date]]&lt;&gt;"",$D$5,"")</f>
        <v/>
      </c>
      <c r="AQ2086" s="46" t="str">
        <f>TRIM(Table1[[#This Row],[Departments-Prgrams]])</f>
        <v/>
      </c>
      <c r="AR2086" s="46" t="str">
        <f>TRIM(Table1[[#This Row],[Grant]])</f>
        <v/>
      </c>
      <c r="AS2086" s="46" t="str">
        <f>TRIM(Table1[[#This Row],[Staff ID]])</f>
        <v/>
      </c>
      <c r="AT2086" s="46" t="str">
        <f>IF(TRIM(Table1[[#This Row],[Budget Code]])=0,"",TRIM(Table1[[#This Row],[Budget Code]]))</f>
        <v/>
      </c>
      <c r="AU2086" s="46" t="str">
        <f>IF(Table1[[#This Row],[Line Description]]&lt;&gt;"",Table1[[#This Row],[Line Description]],"")</f>
        <v/>
      </c>
      <c r="AV2086" s="46" t="str">
        <f>IF(Table1[[#This Row],[Cur_Amount Debit]]&gt;0,ROUND(Table1[[#This Row],[Cur_Amount Debit]],2),"")</f>
        <v/>
      </c>
      <c r="AW2086" s="46" t="str">
        <f>IF(Table1[[#This Row],[Cur_Amount Credit]]&gt;0,ROUND(Table1[[#This Row],[Cur_Amount Credit]],2),"")</f>
        <v/>
      </c>
      <c r="AX2086" s="46" t="str">
        <f>LEFT(Table1[[#This Row],[Cur]],3)</f>
        <v/>
      </c>
      <c r="AY2086" s="59"/>
      <c r="AZ2086" s="46"/>
      <c r="BA2086" s="46" t="str">
        <f>IF(Table1[[#This Row],[Cur]]&lt;&gt;"",IF(Table1[[#This Row],[Cur]]="USD","",ExchangeRate),"")</f>
        <v/>
      </c>
      <c r="BB2086" s="46" t="str">
        <f>IF(Table1[[#This Row],[Grant]]&lt;&gt;"",VLOOKUP(Table1[[#This Row],[Grant]],Grants!B:D,3),"")</f>
        <v/>
      </c>
      <c r="BC2086" s="46" t="str">
        <f>TRIM(Table1[[#This Row],[Vendor ID]])</f>
        <v/>
      </c>
      <c r="BD2086">
        <f>IF(Table1[[#This Row],[Reference Number]]=Q2085,BD2085,BD2085+1)</f>
        <v>0</v>
      </c>
    </row>
    <row r="2087" spans="1:56" ht="11.25" customHeight="1" x14ac:dyDescent="0.25">
      <c r="A2087" s="1"/>
      <c r="B2087" s="88" t="str">
        <f>IF(Table1[[#This Row],[Posting Date]]&lt;&gt;"",IF(Table1[[#This Row],[Reference Number]]=Q2086,B2086+1,1),"")</f>
        <v/>
      </c>
      <c r="C2087" s="61"/>
      <c r="D2087" s="61"/>
      <c r="E2087" s="138"/>
      <c r="F2087" s="141" t="str">
        <f>IFERROR(IF(VLOOKUP(Table1[[#This Row],[Budget Code Description]],Dimentions!$X$6:$AC$139,2,FALSE)="","",VLOOKUP(Table1[[#This Row],[Budget Code Description]],Dimentions!$X$6:$AC$139,2,FALSE)),"")</f>
        <v/>
      </c>
      <c r="G2087" s="141"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1" t="str">
        <f>IFERROR(VLOOKUP(Table1[[#This Row],[Budget Code Description]],Table6[#All],8,FALSE),"")</f>
        <v/>
      </c>
      <c r="L2087" s="63"/>
      <c r="M2087" s="65" t="str">
        <f>IFERROR(VLOOKUP(Table1[[#This Row],[Staff ID]],Table2[],2,FALSE),"")</f>
        <v/>
      </c>
      <c r="N2087" s="209" t="str">
        <f>IFERROR(IF(VLOOKUP(Table1[[#This Row],[Budget Code Description]],Dimentions!$X$6:$AC$134,4,FALSE)="","",VLOOKUP(Table1[[#This Row],[Budget Code Description]],Dimentions!$X$6:$AC$134,4,FALSE)),"")</f>
        <v/>
      </c>
      <c r="O2087" s="65" t="str">
        <f>IFERROR(VLOOKUP(Table1[[#This Row],[Vendor ID]],Table549[],2,FALSE),"")</f>
        <v/>
      </c>
      <c r="P2087" s="63"/>
      <c r="Q2087" s="141" t="str">
        <f>IF(Table1[[#This Row],[Posting Date]]&lt;&gt;"",$D$9,"")</f>
        <v/>
      </c>
      <c r="R2087" s="157" t="str">
        <f>IF(Table1[[#This Row],[Posting Date]]&lt;&gt;"",$D$10,"")</f>
        <v/>
      </c>
      <c r="S2087" s="66"/>
      <c r="T2087" s="63"/>
      <c r="U2087" s="67"/>
      <c r="V2087" s="67"/>
      <c r="W2087" s="67" t="str">
        <f t="shared" si="36"/>
        <v/>
      </c>
      <c r="X2087" s="159" t="str">
        <f>IF(E2087="","",(IF(Table1[[#This Row],[Cur]]="USD",Table1[[#This Row],[Cur_Amount Debit]],Table1[[#This Row],[Cur_Amount Debit]]/Table1[[#This Row],[Exchange Rate]])))</f>
        <v/>
      </c>
      <c r="Y2087" s="159" t="str">
        <f>IF(E2087="","",(IF(Table1[[#This Row],[Cur]]="USD",Table1[[#This Row],[Cur_Amount Credit]],Table1[[#This Row],[Cur_Amount Credit]]/ExchangeRate)))</f>
        <v/>
      </c>
      <c r="Z2087" s="201" t="str">
        <f>IF(E2087="","",(Table1[[#This Row],[Debit USD]]-Table1[[#This Row],[Credit USD]]))</f>
        <v/>
      </c>
      <c r="AA2087" s="226"/>
      <c r="AB2087" s="255"/>
      <c r="AC2087" s="1"/>
      <c r="AD2087" s="15"/>
      <c r="AE2087" s="15" t="str">
        <f>IF(AND(OR(Table1[[#This Row],[Account]]="15030",Table1[[#This Row],[Account]]="15035",Table1[[#This Row],[Account]]="20150"),Table1[[#This Row],[Vendor ID]]=""),1,"")</f>
        <v/>
      </c>
      <c r="AF2087" s="15"/>
      <c r="AG2087" s="15"/>
      <c r="AH2087" s="15"/>
      <c r="AI2087" s="46" t="str">
        <f>IF(Table1[[#This Row],[Posting Date]]&lt;&gt;"","GJ-"&amp;CountryID,"")</f>
        <v/>
      </c>
      <c r="AJ2087" s="59" t="str">
        <f>IF(Table1[[#This Row],[Posting Date]]&lt;&gt;"",Table1[[#This Row],[Posting Date]],"")</f>
        <v/>
      </c>
      <c r="AK2087" s="46"/>
      <c r="AL2087" s="46" t="str">
        <f>IF(Table1[[#This Row],[Description]]&lt;&gt;"",Table1[[#This Row],[Description]],"")</f>
        <v/>
      </c>
      <c r="AM2087" s="46" t="str">
        <f>IF(Table1[[#This Row],[Posting Date]]&lt;&gt;"",Table1[[#This Row],[Reference Number]],"")</f>
        <v/>
      </c>
      <c r="AN2087" s="46" t="str">
        <f>TRIM(Table1[[#This Row],[Line '#]])</f>
        <v/>
      </c>
      <c r="AO2087" s="46" t="str">
        <f>TRIM(Table1[[#This Row],[Account]])</f>
        <v/>
      </c>
      <c r="AP2087" s="46" t="str">
        <f>IF(Table1[[#This Row],[Posting Date]]&lt;&gt;"",$D$5,"")</f>
        <v/>
      </c>
      <c r="AQ2087" s="46" t="str">
        <f>TRIM(Table1[[#This Row],[Departments-Prgrams]])</f>
        <v/>
      </c>
      <c r="AR2087" s="46" t="str">
        <f>TRIM(Table1[[#This Row],[Grant]])</f>
        <v/>
      </c>
      <c r="AS2087" s="46" t="str">
        <f>TRIM(Table1[[#This Row],[Staff ID]])</f>
        <v/>
      </c>
      <c r="AT2087" s="46" t="str">
        <f>IF(TRIM(Table1[[#This Row],[Budget Code]])=0,"",TRIM(Table1[[#This Row],[Budget Code]]))</f>
        <v/>
      </c>
      <c r="AU2087" s="46" t="str">
        <f>IF(Table1[[#This Row],[Line Description]]&lt;&gt;"",Table1[[#This Row],[Line Description]],"")</f>
        <v/>
      </c>
      <c r="AV2087" s="46" t="str">
        <f>IF(Table1[[#This Row],[Cur_Amount Debit]]&gt;0,ROUND(Table1[[#This Row],[Cur_Amount Debit]],2),"")</f>
        <v/>
      </c>
      <c r="AW2087" s="46" t="str">
        <f>IF(Table1[[#This Row],[Cur_Amount Credit]]&gt;0,ROUND(Table1[[#This Row],[Cur_Amount Credit]],2),"")</f>
        <v/>
      </c>
      <c r="AX2087" s="46" t="str">
        <f>LEFT(Table1[[#This Row],[Cur]],3)</f>
        <v/>
      </c>
      <c r="AY2087" s="59"/>
      <c r="AZ2087" s="46"/>
      <c r="BA2087" s="46" t="str">
        <f>IF(Table1[[#This Row],[Cur]]&lt;&gt;"",IF(Table1[[#This Row],[Cur]]="USD","",ExchangeRate),"")</f>
        <v/>
      </c>
      <c r="BB2087" s="46" t="str">
        <f>IF(Table1[[#This Row],[Grant]]&lt;&gt;"",VLOOKUP(Table1[[#This Row],[Grant]],Grants!B:D,3),"")</f>
        <v/>
      </c>
      <c r="BC2087" s="46" t="str">
        <f>TRIM(Table1[[#This Row],[Vendor ID]])</f>
        <v/>
      </c>
      <c r="BD2087">
        <f>IF(Table1[[#This Row],[Reference Number]]=Q2086,BD2086,BD2086+1)</f>
        <v>0</v>
      </c>
    </row>
    <row r="2088" spans="1:56" ht="11.25" customHeight="1" x14ac:dyDescent="0.25">
      <c r="A2088" s="1"/>
      <c r="B2088" s="88" t="str">
        <f>IF(Table1[[#This Row],[Posting Date]]&lt;&gt;"",IF(Table1[[#This Row],[Reference Number]]=Q2087,B2087+1,1),"")</f>
        <v/>
      </c>
      <c r="C2088" s="61"/>
      <c r="D2088" s="61"/>
      <c r="E2088" s="138"/>
      <c r="F2088" s="141" t="str">
        <f>IFERROR(IF(VLOOKUP(Table1[[#This Row],[Budget Code Description]],Dimentions!$X$6:$AC$139,2,FALSE)="","",VLOOKUP(Table1[[#This Row],[Budget Code Description]],Dimentions!$X$6:$AC$139,2,FALSE)),"")</f>
        <v/>
      </c>
      <c r="G2088" s="141"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1" t="str">
        <f>IFERROR(VLOOKUP(Table1[[#This Row],[Budget Code Description]],Table6[#All],8,FALSE),"")</f>
        <v/>
      </c>
      <c r="L2088" s="63"/>
      <c r="M2088" s="65" t="str">
        <f>IFERROR(VLOOKUP(Table1[[#This Row],[Staff ID]],Table2[],2,FALSE),"")</f>
        <v/>
      </c>
      <c r="N2088" s="209" t="str">
        <f>IFERROR(IF(VLOOKUP(Table1[[#This Row],[Budget Code Description]],Dimentions!$X$6:$AC$134,4,FALSE)="","",VLOOKUP(Table1[[#This Row],[Budget Code Description]],Dimentions!$X$6:$AC$134,4,FALSE)),"")</f>
        <v/>
      </c>
      <c r="O2088" s="65" t="str">
        <f>IFERROR(VLOOKUP(Table1[[#This Row],[Vendor ID]],Table549[],2,FALSE),"")</f>
        <v/>
      </c>
      <c r="P2088" s="63"/>
      <c r="Q2088" s="141" t="str">
        <f>IF(Table1[[#This Row],[Posting Date]]&lt;&gt;"",$D$9,"")</f>
        <v/>
      </c>
      <c r="R2088" s="157" t="str">
        <f>IF(Table1[[#This Row],[Posting Date]]&lt;&gt;"",$D$10,"")</f>
        <v/>
      </c>
      <c r="S2088" s="66"/>
      <c r="T2088" s="63"/>
      <c r="U2088" s="67"/>
      <c r="V2088" s="67"/>
      <c r="W2088" s="67" t="str">
        <f t="shared" si="36"/>
        <v/>
      </c>
      <c r="X2088" s="159" t="str">
        <f>IF(E2088="","",(IF(Table1[[#This Row],[Cur]]="USD",Table1[[#This Row],[Cur_Amount Debit]],Table1[[#This Row],[Cur_Amount Debit]]/Table1[[#This Row],[Exchange Rate]])))</f>
        <v/>
      </c>
      <c r="Y2088" s="159" t="str">
        <f>IF(E2088="","",(IF(Table1[[#This Row],[Cur]]="USD",Table1[[#This Row],[Cur_Amount Credit]],Table1[[#This Row],[Cur_Amount Credit]]/ExchangeRate)))</f>
        <v/>
      </c>
      <c r="Z2088" s="201" t="str">
        <f>IF(E2088="","",(Table1[[#This Row],[Debit USD]]-Table1[[#This Row],[Credit USD]]))</f>
        <v/>
      </c>
      <c r="AA2088" s="226"/>
      <c r="AB2088" s="255"/>
      <c r="AC2088" s="1"/>
      <c r="AD2088" s="15"/>
      <c r="AE2088" s="15" t="str">
        <f>IF(AND(OR(Table1[[#This Row],[Account]]="15030",Table1[[#This Row],[Account]]="15035",Table1[[#This Row],[Account]]="20150"),Table1[[#This Row],[Vendor ID]]=""),1,"")</f>
        <v/>
      </c>
      <c r="AF2088" s="15"/>
      <c r="AG2088" s="15"/>
      <c r="AH2088" s="15"/>
      <c r="AI2088" s="46" t="str">
        <f>IF(Table1[[#This Row],[Posting Date]]&lt;&gt;"","GJ-"&amp;CountryID,"")</f>
        <v/>
      </c>
      <c r="AJ2088" s="59" t="str">
        <f>IF(Table1[[#This Row],[Posting Date]]&lt;&gt;"",Table1[[#This Row],[Posting Date]],"")</f>
        <v/>
      </c>
      <c r="AK2088" s="46"/>
      <c r="AL2088" s="46" t="str">
        <f>IF(Table1[[#This Row],[Description]]&lt;&gt;"",Table1[[#This Row],[Description]],"")</f>
        <v/>
      </c>
      <c r="AM2088" s="46" t="str">
        <f>IF(Table1[[#This Row],[Posting Date]]&lt;&gt;"",Table1[[#This Row],[Reference Number]],"")</f>
        <v/>
      </c>
      <c r="AN2088" s="46" t="str">
        <f>TRIM(Table1[[#This Row],[Line '#]])</f>
        <v/>
      </c>
      <c r="AO2088" s="46" t="str">
        <f>TRIM(Table1[[#This Row],[Account]])</f>
        <v/>
      </c>
      <c r="AP2088" s="46" t="str">
        <f>IF(Table1[[#This Row],[Posting Date]]&lt;&gt;"",$D$5,"")</f>
        <v/>
      </c>
      <c r="AQ2088" s="46" t="str">
        <f>TRIM(Table1[[#This Row],[Departments-Prgrams]])</f>
        <v/>
      </c>
      <c r="AR2088" s="46" t="str">
        <f>TRIM(Table1[[#This Row],[Grant]])</f>
        <v/>
      </c>
      <c r="AS2088" s="46" t="str">
        <f>TRIM(Table1[[#This Row],[Staff ID]])</f>
        <v/>
      </c>
      <c r="AT2088" s="46" t="str">
        <f>IF(TRIM(Table1[[#This Row],[Budget Code]])=0,"",TRIM(Table1[[#This Row],[Budget Code]]))</f>
        <v/>
      </c>
      <c r="AU2088" s="46" t="str">
        <f>IF(Table1[[#This Row],[Line Description]]&lt;&gt;"",Table1[[#This Row],[Line Description]],"")</f>
        <v/>
      </c>
      <c r="AV2088" s="46" t="str">
        <f>IF(Table1[[#This Row],[Cur_Amount Debit]]&gt;0,ROUND(Table1[[#This Row],[Cur_Amount Debit]],2),"")</f>
        <v/>
      </c>
      <c r="AW2088" s="46" t="str">
        <f>IF(Table1[[#This Row],[Cur_Amount Credit]]&gt;0,ROUND(Table1[[#This Row],[Cur_Amount Credit]],2),"")</f>
        <v/>
      </c>
      <c r="AX2088" s="46" t="str">
        <f>LEFT(Table1[[#This Row],[Cur]],3)</f>
        <v/>
      </c>
      <c r="AY2088" s="59"/>
      <c r="AZ2088" s="46"/>
      <c r="BA2088" s="46" t="str">
        <f>IF(Table1[[#This Row],[Cur]]&lt;&gt;"",IF(Table1[[#This Row],[Cur]]="USD","",ExchangeRate),"")</f>
        <v/>
      </c>
      <c r="BB2088" s="46" t="str">
        <f>IF(Table1[[#This Row],[Grant]]&lt;&gt;"",VLOOKUP(Table1[[#This Row],[Grant]],Grants!B:D,3),"")</f>
        <v/>
      </c>
      <c r="BC2088" s="46" t="str">
        <f>TRIM(Table1[[#This Row],[Vendor ID]])</f>
        <v/>
      </c>
      <c r="BD2088">
        <f>IF(Table1[[#This Row],[Reference Number]]=Q2087,BD2087,BD2087+1)</f>
        <v>0</v>
      </c>
    </row>
    <row r="2089" spans="1:56" ht="11.25" customHeight="1" x14ac:dyDescent="0.25">
      <c r="A2089" s="1"/>
      <c r="B2089" s="88" t="str">
        <f>IF(Table1[[#This Row],[Posting Date]]&lt;&gt;"",IF(Table1[[#This Row],[Reference Number]]=Q2088,B2088+1,1),"")</f>
        <v/>
      </c>
      <c r="C2089" s="61"/>
      <c r="D2089" s="61"/>
      <c r="E2089" s="138"/>
      <c r="F2089" s="141" t="str">
        <f>IFERROR(IF(VLOOKUP(Table1[[#This Row],[Budget Code Description]],Dimentions!$X$6:$AC$139,2,FALSE)="","",VLOOKUP(Table1[[#This Row],[Budget Code Description]],Dimentions!$X$6:$AC$139,2,FALSE)),"")</f>
        <v/>
      </c>
      <c r="G2089" s="141"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1" t="str">
        <f>IFERROR(VLOOKUP(Table1[[#This Row],[Budget Code Description]],Table6[#All],8,FALSE),"")</f>
        <v/>
      </c>
      <c r="L2089" s="63"/>
      <c r="M2089" s="65" t="str">
        <f>IFERROR(VLOOKUP(Table1[[#This Row],[Staff ID]],Table2[],2,FALSE),"")</f>
        <v/>
      </c>
      <c r="N2089" s="209" t="str">
        <f>IFERROR(IF(VLOOKUP(Table1[[#This Row],[Budget Code Description]],Dimentions!$X$6:$AC$134,4,FALSE)="","",VLOOKUP(Table1[[#This Row],[Budget Code Description]],Dimentions!$X$6:$AC$134,4,FALSE)),"")</f>
        <v/>
      </c>
      <c r="O2089" s="65" t="str">
        <f>IFERROR(VLOOKUP(Table1[[#This Row],[Vendor ID]],Table549[],2,FALSE),"")</f>
        <v/>
      </c>
      <c r="P2089" s="63"/>
      <c r="Q2089" s="141" t="str">
        <f>IF(Table1[[#This Row],[Posting Date]]&lt;&gt;"",$D$9,"")</f>
        <v/>
      </c>
      <c r="R2089" s="157" t="str">
        <f>IF(Table1[[#This Row],[Posting Date]]&lt;&gt;"",$D$10,"")</f>
        <v/>
      </c>
      <c r="S2089" s="66"/>
      <c r="T2089" s="63"/>
      <c r="U2089" s="67"/>
      <c r="V2089" s="67"/>
      <c r="W2089" s="67" t="str">
        <f t="shared" si="36"/>
        <v/>
      </c>
      <c r="X2089" s="159" t="str">
        <f>IF(E2089="","",(IF(Table1[[#This Row],[Cur]]="USD",Table1[[#This Row],[Cur_Amount Debit]],Table1[[#This Row],[Cur_Amount Debit]]/Table1[[#This Row],[Exchange Rate]])))</f>
        <v/>
      </c>
      <c r="Y2089" s="159" t="str">
        <f>IF(E2089="","",(IF(Table1[[#This Row],[Cur]]="USD",Table1[[#This Row],[Cur_Amount Credit]],Table1[[#This Row],[Cur_Amount Credit]]/ExchangeRate)))</f>
        <v/>
      </c>
      <c r="Z2089" s="201" t="str">
        <f>IF(E2089="","",(Table1[[#This Row],[Debit USD]]-Table1[[#This Row],[Credit USD]]))</f>
        <v/>
      </c>
      <c r="AA2089" s="226"/>
      <c r="AB2089" s="255"/>
      <c r="AC2089" s="1"/>
      <c r="AD2089" s="15"/>
      <c r="AE2089" s="15" t="str">
        <f>IF(AND(OR(Table1[[#This Row],[Account]]="15030",Table1[[#This Row],[Account]]="15035",Table1[[#This Row],[Account]]="20150"),Table1[[#This Row],[Vendor ID]]=""),1,"")</f>
        <v/>
      </c>
      <c r="AF2089" s="15"/>
      <c r="AG2089" s="15"/>
      <c r="AH2089" s="15"/>
      <c r="AI2089" s="46" t="str">
        <f>IF(Table1[[#This Row],[Posting Date]]&lt;&gt;"","GJ-"&amp;CountryID,"")</f>
        <v/>
      </c>
      <c r="AJ2089" s="59" t="str">
        <f>IF(Table1[[#This Row],[Posting Date]]&lt;&gt;"",Table1[[#This Row],[Posting Date]],"")</f>
        <v/>
      </c>
      <c r="AK2089" s="46"/>
      <c r="AL2089" s="46" t="str">
        <f>IF(Table1[[#This Row],[Description]]&lt;&gt;"",Table1[[#This Row],[Description]],"")</f>
        <v/>
      </c>
      <c r="AM2089" s="46" t="str">
        <f>IF(Table1[[#This Row],[Posting Date]]&lt;&gt;"",Table1[[#This Row],[Reference Number]],"")</f>
        <v/>
      </c>
      <c r="AN2089" s="46" t="str">
        <f>TRIM(Table1[[#This Row],[Line '#]])</f>
        <v/>
      </c>
      <c r="AO2089" s="46" t="str">
        <f>TRIM(Table1[[#This Row],[Account]])</f>
        <v/>
      </c>
      <c r="AP2089" s="46" t="str">
        <f>IF(Table1[[#This Row],[Posting Date]]&lt;&gt;"",$D$5,"")</f>
        <v/>
      </c>
      <c r="AQ2089" s="46" t="str">
        <f>TRIM(Table1[[#This Row],[Departments-Prgrams]])</f>
        <v/>
      </c>
      <c r="AR2089" s="46" t="str">
        <f>TRIM(Table1[[#This Row],[Grant]])</f>
        <v/>
      </c>
      <c r="AS2089" s="46" t="str">
        <f>TRIM(Table1[[#This Row],[Staff ID]])</f>
        <v/>
      </c>
      <c r="AT2089" s="46" t="str">
        <f>IF(TRIM(Table1[[#This Row],[Budget Code]])=0,"",TRIM(Table1[[#This Row],[Budget Code]]))</f>
        <v/>
      </c>
      <c r="AU2089" s="46" t="str">
        <f>IF(Table1[[#This Row],[Line Description]]&lt;&gt;"",Table1[[#This Row],[Line Description]],"")</f>
        <v/>
      </c>
      <c r="AV2089" s="46" t="str">
        <f>IF(Table1[[#This Row],[Cur_Amount Debit]]&gt;0,ROUND(Table1[[#This Row],[Cur_Amount Debit]],2),"")</f>
        <v/>
      </c>
      <c r="AW2089" s="46" t="str">
        <f>IF(Table1[[#This Row],[Cur_Amount Credit]]&gt;0,ROUND(Table1[[#This Row],[Cur_Amount Credit]],2),"")</f>
        <v/>
      </c>
      <c r="AX2089" s="46" t="str">
        <f>LEFT(Table1[[#This Row],[Cur]],3)</f>
        <v/>
      </c>
      <c r="AY2089" s="59"/>
      <c r="AZ2089" s="46"/>
      <c r="BA2089" s="46" t="str">
        <f>IF(Table1[[#This Row],[Cur]]&lt;&gt;"",IF(Table1[[#This Row],[Cur]]="USD","",ExchangeRate),"")</f>
        <v/>
      </c>
      <c r="BB2089" s="46" t="str">
        <f>IF(Table1[[#This Row],[Grant]]&lt;&gt;"",VLOOKUP(Table1[[#This Row],[Grant]],Grants!B:D,3),"")</f>
        <v/>
      </c>
      <c r="BC2089" s="46" t="str">
        <f>TRIM(Table1[[#This Row],[Vendor ID]])</f>
        <v/>
      </c>
      <c r="BD2089">
        <f>IF(Table1[[#This Row],[Reference Number]]=Q2088,BD2088,BD2088+1)</f>
        <v>0</v>
      </c>
    </row>
    <row r="2090" spans="1:56" ht="11.25" customHeight="1" x14ac:dyDescent="0.25">
      <c r="A2090" s="1"/>
      <c r="B2090" s="88" t="str">
        <f>IF(Table1[[#This Row],[Posting Date]]&lt;&gt;"",IF(Table1[[#This Row],[Reference Number]]=Q2089,B2089+1,1),"")</f>
        <v/>
      </c>
      <c r="C2090" s="61"/>
      <c r="D2090" s="61"/>
      <c r="E2090" s="138"/>
      <c r="F2090" s="141" t="str">
        <f>IFERROR(IF(VLOOKUP(Table1[[#This Row],[Budget Code Description]],Dimentions!$X$6:$AC$139,2,FALSE)="","",VLOOKUP(Table1[[#This Row],[Budget Code Description]],Dimentions!$X$6:$AC$139,2,FALSE)),"")</f>
        <v/>
      </c>
      <c r="G2090" s="141"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1" t="str">
        <f>IFERROR(VLOOKUP(Table1[[#This Row],[Budget Code Description]],Table6[#All],8,FALSE),"")</f>
        <v/>
      </c>
      <c r="L2090" s="63"/>
      <c r="M2090" s="65" t="str">
        <f>IFERROR(VLOOKUP(Table1[[#This Row],[Staff ID]],Table2[],2,FALSE),"")</f>
        <v/>
      </c>
      <c r="N2090" s="209" t="str">
        <f>IFERROR(IF(VLOOKUP(Table1[[#This Row],[Budget Code Description]],Dimentions!$X$6:$AC$134,4,FALSE)="","",VLOOKUP(Table1[[#This Row],[Budget Code Description]],Dimentions!$X$6:$AC$134,4,FALSE)),"")</f>
        <v/>
      </c>
      <c r="O2090" s="65" t="str">
        <f>IFERROR(VLOOKUP(Table1[[#This Row],[Vendor ID]],Table549[],2,FALSE),"")</f>
        <v/>
      </c>
      <c r="P2090" s="63"/>
      <c r="Q2090" s="141" t="str">
        <f>IF(Table1[[#This Row],[Posting Date]]&lt;&gt;"",$D$9,"")</f>
        <v/>
      </c>
      <c r="R2090" s="157" t="str">
        <f>IF(Table1[[#This Row],[Posting Date]]&lt;&gt;"",$D$10,"")</f>
        <v/>
      </c>
      <c r="S2090" s="66"/>
      <c r="T2090" s="63"/>
      <c r="U2090" s="67"/>
      <c r="V2090" s="67"/>
      <c r="W2090" s="67" t="str">
        <f t="shared" si="36"/>
        <v/>
      </c>
      <c r="X2090" s="159" t="str">
        <f>IF(E2090="","",(IF(Table1[[#This Row],[Cur]]="USD",Table1[[#This Row],[Cur_Amount Debit]],Table1[[#This Row],[Cur_Amount Debit]]/Table1[[#This Row],[Exchange Rate]])))</f>
        <v/>
      </c>
      <c r="Y2090" s="159" t="str">
        <f>IF(E2090="","",(IF(Table1[[#This Row],[Cur]]="USD",Table1[[#This Row],[Cur_Amount Credit]],Table1[[#This Row],[Cur_Amount Credit]]/ExchangeRate)))</f>
        <v/>
      </c>
      <c r="Z2090" s="201" t="str">
        <f>IF(E2090="","",(Table1[[#This Row],[Debit USD]]-Table1[[#This Row],[Credit USD]]))</f>
        <v/>
      </c>
      <c r="AA2090" s="226"/>
      <c r="AB2090" s="255"/>
      <c r="AC2090" s="1"/>
      <c r="AD2090" s="15"/>
      <c r="AE2090" s="15" t="str">
        <f>IF(AND(OR(Table1[[#This Row],[Account]]="15030",Table1[[#This Row],[Account]]="15035",Table1[[#This Row],[Account]]="20150"),Table1[[#This Row],[Vendor ID]]=""),1,"")</f>
        <v/>
      </c>
      <c r="AF2090" s="15"/>
      <c r="AG2090" s="15"/>
      <c r="AH2090" s="15"/>
      <c r="AI2090" s="46" t="str">
        <f>IF(Table1[[#This Row],[Posting Date]]&lt;&gt;"","GJ-"&amp;CountryID,"")</f>
        <v/>
      </c>
      <c r="AJ2090" s="59" t="str">
        <f>IF(Table1[[#This Row],[Posting Date]]&lt;&gt;"",Table1[[#This Row],[Posting Date]],"")</f>
        <v/>
      </c>
      <c r="AK2090" s="46"/>
      <c r="AL2090" s="46" t="str">
        <f>IF(Table1[[#This Row],[Description]]&lt;&gt;"",Table1[[#This Row],[Description]],"")</f>
        <v/>
      </c>
      <c r="AM2090" s="46" t="str">
        <f>IF(Table1[[#This Row],[Posting Date]]&lt;&gt;"",Table1[[#This Row],[Reference Number]],"")</f>
        <v/>
      </c>
      <c r="AN2090" s="46" t="str">
        <f>TRIM(Table1[[#This Row],[Line '#]])</f>
        <v/>
      </c>
      <c r="AO2090" s="46" t="str">
        <f>TRIM(Table1[[#This Row],[Account]])</f>
        <v/>
      </c>
      <c r="AP2090" s="46" t="str">
        <f>IF(Table1[[#This Row],[Posting Date]]&lt;&gt;"",$D$5,"")</f>
        <v/>
      </c>
      <c r="AQ2090" s="46" t="str">
        <f>TRIM(Table1[[#This Row],[Departments-Prgrams]])</f>
        <v/>
      </c>
      <c r="AR2090" s="46" t="str">
        <f>TRIM(Table1[[#This Row],[Grant]])</f>
        <v/>
      </c>
      <c r="AS2090" s="46" t="str">
        <f>TRIM(Table1[[#This Row],[Staff ID]])</f>
        <v/>
      </c>
      <c r="AT2090" s="46" t="str">
        <f>IF(TRIM(Table1[[#This Row],[Budget Code]])=0,"",TRIM(Table1[[#This Row],[Budget Code]]))</f>
        <v/>
      </c>
      <c r="AU2090" s="46" t="str">
        <f>IF(Table1[[#This Row],[Line Description]]&lt;&gt;"",Table1[[#This Row],[Line Description]],"")</f>
        <v/>
      </c>
      <c r="AV2090" s="46" t="str">
        <f>IF(Table1[[#This Row],[Cur_Amount Debit]]&gt;0,ROUND(Table1[[#This Row],[Cur_Amount Debit]],2),"")</f>
        <v/>
      </c>
      <c r="AW2090" s="46" t="str">
        <f>IF(Table1[[#This Row],[Cur_Amount Credit]]&gt;0,ROUND(Table1[[#This Row],[Cur_Amount Credit]],2),"")</f>
        <v/>
      </c>
      <c r="AX2090" s="46" t="str">
        <f>LEFT(Table1[[#This Row],[Cur]],3)</f>
        <v/>
      </c>
      <c r="AY2090" s="59"/>
      <c r="AZ2090" s="46"/>
      <c r="BA2090" s="46" t="str">
        <f>IF(Table1[[#This Row],[Cur]]&lt;&gt;"",IF(Table1[[#This Row],[Cur]]="USD","",ExchangeRate),"")</f>
        <v/>
      </c>
      <c r="BB2090" s="46" t="str">
        <f>IF(Table1[[#This Row],[Grant]]&lt;&gt;"",VLOOKUP(Table1[[#This Row],[Grant]],Grants!B:D,3),"")</f>
        <v/>
      </c>
      <c r="BC2090" s="46" t="str">
        <f>TRIM(Table1[[#This Row],[Vendor ID]])</f>
        <v/>
      </c>
      <c r="BD2090">
        <f>IF(Table1[[#This Row],[Reference Number]]=Q2089,BD2089,BD2089+1)</f>
        <v>0</v>
      </c>
    </row>
    <row r="2091" spans="1:56" ht="11.25" customHeight="1" x14ac:dyDescent="0.25">
      <c r="A2091" s="1"/>
      <c r="B2091" s="88" t="str">
        <f>IF(Table1[[#This Row],[Posting Date]]&lt;&gt;"",IF(Table1[[#This Row],[Reference Number]]=Q2090,B2090+1,1),"")</f>
        <v/>
      </c>
      <c r="C2091" s="61"/>
      <c r="D2091" s="61"/>
      <c r="E2091" s="138"/>
      <c r="F2091" s="141" t="str">
        <f>IFERROR(IF(VLOOKUP(Table1[[#This Row],[Budget Code Description]],Dimentions!$X$6:$AC$139,2,FALSE)="","",VLOOKUP(Table1[[#This Row],[Budget Code Description]],Dimentions!$X$6:$AC$139,2,FALSE)),"")</f>
        <v/>
      </c>
      <c r="G2091" s="141"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1" t="str">
        <f>IFERROR(VLOOKUP(Table1[[#This Row],[Budget Code Description]],Table6[#All],8,FALSE),"")</f>
        <v/>
      </c>
      <c r="L2091" s="63"/>
      <c r="M2091" s="65" t="str">
        <f>IFERROR(VLOOKUP(Table1[[#This Row],[Staff ID]],Table2[],2,FALSE),"")</f>
        <v/>
      </c>
      <c r="N2091" s="209" t="str">
        <f>IFERROR(IF(VLOOKUP(Table1[[#This Row],[Budget Code Description]],Dimentions!$X$6:$AC$134,4,FALSE)="","",VLOOKUP(Table1[[#This Row],[Budget Code Description]],Dimentions!$X$6:$AC$134,4,FALSE)),"")</f>
        <v/>
      </c>
      <c r="O2091" s="65" t="str">
        <f>IFERROR(VLOOKUP(Table1[[#This Row],[Vendor ID]],Table549[],2,FALSE),"")</f>
        <v/>
      </c>
      <c r="P2091" s="63"/>
      <c r="Q2091" s="141" t="str">
        <f>IF(Table1[[#This Row],[Posting Date]]&lt;&gt;"",$D$9,"")</f>
        <v/>
      </c>
      <c r="R2091" s="157" t="str">
        <f>IF(Table1[[#This Row],[Posting Date]]&lt;&gt;"",$D$10,"")</f>
        <v/>
      </c>
      <c r="S2091" s="66"/>
      <c r="T2091" s="63"/>
      <c r="U2091" s="67"/>
      <c r="V2091" s="67"/>
      <c r="W2091" s="67" t="str">
        <f t="shared" si="36"/>
        <v/>
      </c>
      <c r="X2091" s="159" t="str">
        <f>IF(E2091="","",(IF(Table1[[#This Row],[Cur]]="USD",Table1[[#This Row],[Cur_Amount Debit]],Table1[[#This Row],[Cur_Amount Debit]]/Table1[[#This Row],[Exchange Rate]])))</f>
        <v/>
      </c>
      <c r="Y2091" s="159" t="str">
        <f>IF(E2091="","",(IF(Table1[[#This Row],[Cur]]="USD",Table1[[#This Row],[Cur_Amount Credit]],Table1[[#This Row],[Cur_Amount Credit]]/ExchangeRate)))</f>
        <v/>
      </c>
      <c r="Z2091" s="201" t="str">
        <f>IF(E2091="","",(Table1[[#This Row],[Debit USD]]-Table1[[#This Row],[Credit USD]]))</f>
        <v/>
      </c>
      <c r="AA2091" s="226"/>
      <c r="AB2091" s="255"/>
      <c r="AC2091" s="1"/>
      <c r="AD2091" s="15"/>
      <c r="AE2091" s="15" t="str">
        <f>IF(AND(OR(Table1[[#This Row],[Account]]="15030",Table1[[#This Row],[Account]]="15035",Table1[[#This Row],[Account]]="20150"),Table1[[#This Row],[Vendor ID]]=""),1,"")</f>
        <v/>
      </c>
      <c r="AF2091" s="15"/>
      <c r="AG2091" s="15"/>
      <c r="AH2091" s="15"/>
      <c r="AI2091" s="46" t="str">
        <f>IF(Table1[[#This Row],[Posting Date]]&lt;&gt;"","GJ-"&amp;CountryID,"")</f>
        <v/>
      </c>
      <c r="AJ2091" s="59" t="str">
        <f>IF(Table1[[#This Row],[Posting Date]]&lt;&gt;"",Table1[[#This Row],[Posting Date]],"")</f>
        <v/>
      </c>
      <c r="AK2091" s="46"/>
      <c r="AL2091" s="46" t="str">
        <f>IF(Table1[[#This Row],[Description]]&lt;&gt;"",Table1[[#This Row],[Description]],"")</f>
        <v/>
      </c>
      <c r="AM2091" s="46" t="str">
        <f>IF(Table1[[#This Row],[Posting Date]]&lt;&gt;"",Table1[[#This Row],[Reference Number]],"")</f>
        <v/>
      </c>
      <c r="AN2091" s="46" t="str">
        <f>TRIM(Table1[[#This Row],[Line '#]])</f>
        <v/>
      </c>
      <c r="AO2091" s="46" t="str">
        <f>TRIM(Table1[[#This Row],[Account]])</f>
        <v/>
      </c>
      <c r="AP2091" s="46" t="str">
        <f>IF(Table1[[#This Row],[Posting Date]]&lt;&gt;"",$D$5,"")</f>
        <v/>
      </c>
      <c r="AQ2091" s="46" t="str">
        <f>TRIM(Table1[[#This Row],[Departments-Prgrams]])</f>
        <v/>
      </c>
      <c r="AR2091" s="46" t="str">
        <f>TRIM(Table1[[#This Row],[Grant]])</f>
        <v/>
      </c>
      <c r="AS2091" s="46" t="str">
        <f>TRIM(Table1[[#This Row],[Staff ID]])</f>
        <v/>
      </c>
      <c r="AT2091" s="46" t="str">
        <f>IF(TRIM(Table1[[#This Row],[Budget Code]])=0,"",TRIM(Table1[[#This Row],[Budget Code]]))</f>
        <v/>
      </c>
      <c r="AU2091" s="46" t="str">
        <f>IF(Table1[[#This Row],[Line Description]]&lt;&gt;"",Table1[[#This Row],[Line Description]],"")</f>
        <v/>
      </c>
      <c r="AV2091" s="46" t="str">
        <f>IF(Table1[[#This Row],[Cur_Amount Debit]]&gt;0,ROUND(Table1[[#This Row],[Cur_Amount Debit]],2),"")</f>
        <v/>
      </c>
      <c r="AW2091" s="46" t="str">
        <f>IF(Table1[[#This Row],[Cur_Amount Credit]]&gt;0,ROUND(Table1[[#This Row],[Cur_Amount Credit]],2),"")</f>
        <v/>
      </c>
      <c r="AX2091" s="46" t="str">
        <f>LEFT(Table1[[#This Row],[Cur]],3)</f>
        <v/>
      </c>
      <c r="AY2091" s="59"/>
      <c r="AZ2091" s="46"/>
      <c r="BA2091" s="46" t="str">
        <f>IF(Table1[[#This Row],[Cur]]&lt;&gt;"",IF(Table1[[#This Row],[Cur]]="USD","",ExchangeRate),"")</f>
        <v/>
      </c>
      <c r="BB2091" s="46" t="str">
        <f>IF(Table1[[#This Row],[Grant]]&lt;&gt;"",VLOOKUP(Table1[[#This Row],[Grant]],Grants!B:D,3),"")</f>
        <v/>
      </c>
      <c r="BC2091" s="46" t="str">
        <f>TRIM(Table1[[#This Row],[Vendor ID]])</f>
        <v/>
      </c>
      <c r="BD2091">
        <f>IF(Table1[[#This Row],[Reference Number]]=Q2090,BD2090,BD2090+1)</f>
        <v>0</v>
      </c>
    </row>
    <row r="2092" spans="1:56" ht="11.25" customHeight="1" x14ac:dyDescent="0.25">
      <c r="A2092" s="1"/>
      <c r="B2092" s="88" t="str">
        <f>IF(Table1[[#This Row],[Posting Date]]&lt;&gt;"",IF(Table1[[#This Row],[Reference Number]]=Q2091,B2091+1,1),"")</f>
        <v/>
      </c>
      <c r="C2092" s="61"/>
      <c r="D2092" s="61"/>
      <c r="E2092" s="138"/>
      <c r="F2092" s="141" t="str">
        <f>IFERROR(IF(VLOOKUP(Table1[[#This Row],[Budget Code Description]],Dimentions!$X$6:$AC$139,2,FALSE)="","",VLOOKUP(Table1[[#This Row],[Budget Code Description]],Dimentions!$X$6:$AC$139,2,FALSE)),"")</f>
        <v/>
      </c>
      <c r="G2092" s="141"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1" t="str">
        <f>IFERROR(VLOOKUP(Table1[[#This Row],[Budget Code Description]],Table6[#All],8,FALSE),"")</f>
        <v/>
      </c>
      <c r="L2092" s="63"/>
      <c r="M2092" s="65" t="str">
        <f>IFERROR(VLOOKUP(Table1[[#This Row],[Staff ID]],Table2[],2,FALSE),"")</f>
        <v/>
      </c>
      <c r="N2092" s="209" t="str">
        <f>IFERROR(IF(VLOOKUP(Table1[[#This Row],[Budget Code Description]],Dimentions!$X$6:$AC$134,4,FALSE)="","",VLOOKUP(Table1[[#This Row],[Budget Code Description]],Dimentions!$X$6:$AC$134,4,FALSE)),"")</f>
        <v/>
      </c>
      <c r="O2092" s="65" t="str">
        <f>IFERROR(VLOOKUP(Table1[[#This Row],[Vendor ID]],Table549[],2,FALSE),"")</f>
        <v/>
      </c>
      <c r="P2092" s="63"/>
      <c r="Q2092" s="141" t="str">
        <f>IF(Table1[[#This Row],[Posting Date]]&lt;&gt;"",$D$9,"")</f>
        <v/>
      </c>
      <c r="R2092" s="157" t="str">
        <f>IF(Table1[[#This Row],[Posting Date]]&lt;&gt;"",$D$10,"")</f>
        <v/>
      </c>
      <c r="S2092" s="66"/>
      <c r="T2092" s="63"/>
      <c r="U2092" s="67"/>
      <c r="V2092" s="67"/>
      <c r="W2092" s="67" t="str">
        <f t="shared" si="36"/>
        <v/>
      </c>
      <c r="X2092" s="159" t="str">
        <f>IF(E2092="","",(IF(Table1[[#This Row],[Cur]]="USD",Table1[[#This Row],[Cur_Amount Debit]],Table1[[#This Row],[Cur_Amount Debit]]/Table1[[#This Row],[Exchange Rate]])))</f>
        <v/>
      </c>
      <c r="Y2092" s="159" t="str">
        <f>IF(E2092="","",(IF(Table1[[#This Row],[Cur]]="USD",Table1[[#This Row],[Cur_Amount Credit]],Table1[[#This Row],[Cur_Amount Credit]]/ExchangeRate)))</f>
        <v/>
      </c>
      <c r="Z2092" s="201" t="str">
        <f>IF(E2092="","",(Table1[[#This Row],[Debit USD]]-Table1[[#This Row],[Credit USD]]))</f>
        <v/>
      </c>
      <c r="AA2092" s="226"/>
      <c r="AB2092" s="255"/>
      <c r="AC2092" s="1"/>
      <c r="AD2092" s="15"/>
      <c r="AE2092" s="15" t="str">
        <f>IF(AND(OR(Table1[[#This Row],[Account]]="15030",Table1[[#This Row],[Account]]="15035",Table1[[#This Row],[Account]]="20150"),Table1[[#This Row],[Vendor ID]]=""),1,"")</f>
        <v/>
      </c>
      <c r="AF2092" s="15"/>
      <c r="AG2092" s="15"/>
      <c r="AH2092" s="15"/>
      <c r="AI2092" s="46" t="str">
        <f>IF(Table1[[#This Row],[Posting Date]]&lt;&gt;"","GJ-"&amp;CountryID,"")</f>
        <v/>
      </c>
      <c r="AJ2092" s="59" t="str">
        <f>IF(Table1[[#This Row],[Posting Date]]&lt;&gt;"",Table1[[#This Row],[Posting Date]],"")</f>
        <v/>
      </c>
      <c r="AK2092" s="46"/>
      <c r="AL2092" s="46" t="str">
        <f>IF(Table1[[#This Row],[Description]]&lt;&gt;"",Table1[[#This Row],[Description]],"")</f>
        <v/>
      </c>
      <c r="AM2092" s="46" t="str">
        <f>IF(Table1[[#This Row],[Posting Date]]&lt;&gt;"",Table1[[#This Row],[Reference Number]],"")</f>
        <v/>
      </c>
      <c r="AN2092" s="46" t="str">
        <f>TRIM(Table1[[#This Row],[Line '#]])</f>
        <v/>
      </c>
      <c r="AO2092" s="46" t="str">
        <f>TRIM(Table1[[#This Row],[Account]])</f>
        <v/>
      </c>
      <c r="AP2092" s="46" t="str">
        <f>IF(Table1[[#This Row],[Posting Date]]&lt;&gt;"",$D$5,"")</f>
        <v/>
      </c>
      <c r="AQ2092" s="46" t="str">
        <f>TRIM(Table1[[#This Row],[Departments-Prgrams]])</f>
        <v/>
      </c>
      <c r="AR2092" s="46" t="str">
        <f>TRIM(Table1[[#This Row],[Grant]])</f>
        <v/>
      </c>
      <c r="AS2092" s="46" t="str">
        <f>TRIM(Table1[[#This Row],[Staff ID]])</f>
        <v/>
      </c>
      <c r="AT2092" s="46" t="str">
        <f>IF(TRIM(Table1[[#This Row],[Budget Code]])=0,"",TRIM(Table1[[#This Row],[Budget Code]]))</f>
        <v/>
      </c>
      <c r="AU2092" s="46" t="str">
        <f>IF(Table1[[#This Row],[Line Description]]&lt;&gt;"",Table1[[#This Row],[Line Description]],"")</f>
        <v/>
      </c>
      <c r="AV2092" s="46" t="str">
        <f>IF(Table1[[#This Row],[Cur_Amount Debit]]&gt;0,ROUND(Table1[[#This Row],[Cur_Amount Debit]],2),"")</f>
        <v/>
      </c>
      <c r="AW2092" s="46" t="str">
        <f>IF(Table1[[#This Row],[Cur_Amount Credit]]&gt;0,ROUND(Table1[[#This Row],[Cur_Amount Credit]],2),"")</f>
        <v/>
      </c>
      <c r="AX2092" s="46" t="str">
        <f>LEFT(Table1[[#This Row],[Cur]],3)</f>
        <v/>
      </c>
      <c r="AY2092" s="59"/>
      <c r="AZ2092" s="46"/>
      <c r="BA2092" s="46" t="str">
        <f>IF(Table1[[#This Row],[Cur]]&lt;&gt;"",IF(Table1[[#This Row],[Cur]]="USD","",ExchangeRate),"")</f>
        <v/>
      </c>
      <c r="BB2092" s="46" t="str">
        <f>IF(Table1[[#This Row],[Grant]]&lt;&gt;"",VLOOKUP(Table1[[#This Row],[Grant]],Grants!B:D,3),"")</f>
        <v/>
      </c>
      <c r="BC2092" s="46" t="str">
        <f>TRIM(Table1[[#This Row],[Vendor ID]])</f>
        <v/>
      </c>
      <c r="BD2092">
        <f>IF(Table1[[#This Row],[Reference Number]]=Q2091,BD2091,BD2091+1)</f>
        <v>0</v>
      </c>
    </row>
    <row r="2093" spans="1:56" ht="11.25" customHeight="1" x14ac:dyDescent="0.25">
      <c r="A2093" s="1"/>
      <c r="B2093" s="88" t="str">
        <f>IF(Table1[[#This Row],[Posting Date]]&lt;&gt;"",IF(Table1[[#This Row],[Reference Number]]=Q2092,B2092+1,1),"")</f>
        <v/>
      </c>
      <c r="C2093" s="61"/>
      <c r="D2093" s="61"/>
      <c r="E2093" s="138"/>
      <c r="F2093" s="141" t="str">
        <f>IFERROR(IF(VLOOKUP(Table1[[#This Row],[Budget Code Description]],Dimentions!$X$6:$AC$139,2,FALSE)="","",VLOOKUP(Table1[[#This Row],[Budget Code Description]],Dimentions!$X$6:$AC$139,2,FALSE)),"")</f>
        <v/>
      </c>
      <c r="G2093" s="141"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1" t="str">
        <f>IFERROR(VLOOKUP(Table1[[#This Row],[Budget Code Description]],Table6[#All],8,FALSE),"")</f>
        <v/>
      </c>
      <c r="L2093" s="63"/>
      <c r="M2093" s="65" t="str">
        <f>IFERROR(VLOOKUP(Table1[[#This Row],[Staff ID]],Table2[],2,FALSE),"")</f>
        <v/>
      </c>
      <c r="N2093" s="209" t="str">
        <f>IFERROR(IF(VLOOKUP(Table1[[#This Row],[Budget Code Description]],Dimentions!$X$6:$AC$134,4,FALSE)="","",VLOOKUP(Table1[[#This Row],[Budget Code Description]],Dimentions!$X$6:$AC$134,4,FALSE)),"")</f>
        <v/>
      </c>
      <c r="O2093" s="65" t="str">
        <f>IFERROR(VLOOKUP(Table1[[#This Row],[Vendor ID]],Table549[],2,FALSE),"")</f>
        <v/>
      </c>
      <c r="P2093" s="63"/>
      <c r="Q2093" s="141" t="str">
        <f>IF(Table1[[#This Row],[Posting Date]]&lt;&gt;"",$D$9,"")</f>
        <v/>
      </c>
      <c r="R2093" s="157" t="str">
        <f>IF(Table1[[#This Row],[Posting Date]]&lt;&gt;"",$D$10,"")</f>
        <v/>
      </c>
      <c r="S2093" s="66"/>
      <c r="T2093" s="63"/>
      <c r="U2093" s="67"/>
      <c r="V2093" s="67"/>
      <c r="W2093" s="67" t="str">
        <f t="shared" si="36"/>
        <v/>
      </c>
      <c r="X2093" s="159" t="str">
        <f>IF(E2093="","",(IF(Table1[[#This Row],[Cur]]="USD",Table1[[#This Row],[Cur_Amount Debit]],Table1[[#This Row],[Cur_Amount Debit]]/Table1[[#This Row],[Exchange Rate]])))</f>
        <v/>
      </c>
      <c r="Y2093" s="159" t="str">
        <f>IF(E2093="","",(IF(Table1[[#This Row],[Cur]]="USD",Table1[[#This Row],[Cur_Amount Credit]],Table1[[#This Row],[Cur_Amount Credit]]/ExchangeRate)))</f>
        <v/>
      </c>
      <c r="Z2093" s="201" t="str">
        <f>IF(E2093="","",(Table1[[#This Row],[Debit USD]]-Table1[[#This Row],[Credit USD]]))</f>
        <v/>
      </c>
      <c r="AA2093" s="226"/>
      <c r="AB2093" s="255"/>
      <c r="AC2093" s="1"/>
      <c r="AD2093" s="15"/>
      <c r="AE2093" s="15" t="str">
        <f>IF(AND(OR(Table1[[#This Row],[Account]]="15030",Table1[[#This Row],[Account]]="15035",Table1[[#This Row],[Account]]="20150"),Table1[[#This Row],[Vendor ID]]=""),1,"")</f>
        <v/>
      </c>
      <c r="AF2093" s="15"/>
      <c r="AG2093" s="15"/>
      <c r="AH2093" s="15"/>
      <c r="AI2093" s="46" t="str">
        <f>IF(Table1[[#This Row],[Posting Date]]&lt;&gt;"","GJ-"&amp;CountryID,"")</f>
        <v/>
      </c>
      <c r="AJ2093" s="59" t="str">
        <f>IF(Table1[[#This Row],[Posting Date]]&lt;&gt;"",Table1[[#This Row],[Posting Date]],"")</f>
        <v/>
      </c>
      <c r="AK2093" s="46"/>
      <c r="AL2093" s="46" t="str">
        <f>IF(Table1[[#This Row],[Description]]&lt;&gt;"",Table1[[#This Row],[Description]],"")</f>
        <v/>
      </c>
      <c r="AM2093" s="46" t="str">
        <f>IF(Table1[[#This Row],[Posting Date]]&lt;&gt;"",Table1[[#This Row],[Reference Number]],"")</f>
        <v/>
      </c>
      <c r="AN2093" s="46" t="str">
        <f>TRIM(Table1[[#This Row],[Line '#]])</f>
        <v/>
      </c>
      <c r="AO2093" s="46" t="str">
        <f>TRIM(Table1[[#This Row],[Account]])</f>
        <v/>
      </c>
      <c r="AP2093" s="46" t="str">
        <f>IF(Table1[[#This Row],[Posting Date]]&lt;&gt;"",$D$5,"")</f>
        <v/>
      </c>
      <c r="AQ2093" s="46" t="str">
        <f>TRIM(Table1[[#This Row],[Departments-Prgrams]])</f>
        <v/>
      </c>
      <c r="AR2093" s="46" t="str">
        <f>TRIM(Table1[[#This Row],[Grant]])</f>
        <v/>
      </c>
      <c r="AS2093" s="46" t="str">
        <f>TRIM(Table1[[#This Row],[Staff ID]])</f>
        <v/>
      </c>
      <c r="AT2093" s="46" t="str">
        <f>IF(TRIM(Table1[[#This Row],[Budget Code]])=0,"",TRIM(Table1[[#This Row],[Budget Code]]))</f>
        <v/>
      </c>
      <c r="AU2093" s="46" t="str">
        <f>IF(Table1[[#This Row],[Line Description]]&lt;&gt;"",Table1[[#This Row],[Line Description]],"")</f>
        <v/>
      </c>
      <c r="AV2093" s="46" t="str">
        <f>IF(Table1[[#This Row],[Cur_Amount Debit]]&gt;0,ROUND(Table1[[#This Row],[Cur_Amount Debit]],2),"")</f>
        <v/>
      </c>
      <c r="AW2093" s="46" t="str">
        <f>IF(Table1[[#This Row],[Cur_Amount Credit]]&gt;0,ROUND(Table1[[#This Row],[Cur_Amount Credit]],2),"")</f>
        <v/>
      </c>
      <c r="AX2093" s="46" t="str">
        <f>LEFT(Table1[[#This Row],[Cur]],3)</f>
        <v/>
      </c>
      <c r="AY2093" s="59"/>
      <c r="AZ2093" s="46"/>
      <c r="BA2093" s="46" t="str">
        <f>IF(Table1[[#This Row],[Cur]]&lt;&gt;"",IF(Table1[[#This Row],[Cur]]="USD","",ExchangeRate),"")</f>
        <v/>
      </c>
      <c r="BB2093" s="46" t="str">
        <f>IF(Table1[[#This Row],[Grant]]&lt;&gt;"",VLOOKUP(Table1[[#This Row],[Grant]],Grants!B:D,3),"")</f>
        <v/>
      </c>
      <c r="BC2093" s="46" t="str">
        <f>TRIM(Table1[[#This Row],[Vendor ID]])</f>
        <v/>
      </c>
      <c r="BD2093">
        <f>IF(Table1[[#This Row],[Reference Number]]=Q2092,BD2092,BD2092+1)</f>
        <v>0</v>
      </c>
    </row>
    <row r="2094" spans="1:56" ht="11.25" customHeight="1" x14ac:dyDescent="0.25">
      <c r="A2094" s="1"/>
      <c r="B2094" s="88" t="str">
        <f>IF(Table1[[#This Row],[Posting Date]]&lt;&gt;"",IF(Table1[[#This Row],[Reference Number]]=Q2093,B2093+1,1),"")</f>
        <v/>
      </c>
      <c r="C2094" s="61"/>
      <c r="D2094" s="61"/>
      <c r="E2094" s="138"/>
      <c r="F2094" s="141" t="str">
        <f>IFERROR(IF(VLOOKUP(Table1[[#This Row],[Budget Code Description]],Dimentions!$X$6:$AC$139,2,FALSE)="","",VLOOKUP(Table1[[#This Row],[Budget Code Description]],Dimentions!$X$6:$AC$139,2,FALSE)),"")</f>
        <v/>
      </c>
      <c r="G2094" s="141"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1" t="str">
        <f>IFERROR(VLOOKUP(Table1[[#This Row],[Budget Code Description]],Table6[#All],8,FALSE),"")</f>
        <v/>
      </c>
      <c r="L2094" s="63"/>
      <c r="M2094" s="65" t="str">
        <f>IFERROR(VLOOKUP(Table1[[#This Row],[Staff ID]],Table2[],2,FALSE),"")</f>
        <v/>
      </c>
      <c r="N2094" s="209" t="str">
        <f>IFERROR(IF(VLOOKUP(Table1[[#This Row],[Budget Code Description]],Dimentions!$X$6:$AC$134,4,FALSE)="","",VLOOKUP(Table1[[#This Row],[Budget Code Description]],Dimentions!$X$6:$AC$134,4,FALSE)),"")</f>
        <v/>
      </c>
      <c r="O2094" s="65" t="str">
        <f>IFERROR(VLOOKUP(Table1[[#This Row],[Vendor ID]],Table549[],2,FALSE),"")</f>
        <v/>
      </c>
      <c r="P2094" s="63"/>
      <c r="Q2094" s="141" t="str">
        <f>IF(Table1[[#This Row],[Posting Date]]&lt;&gt;"",$D$9,"")</f>
        <v/>
      </c>
      <c r="R2094" s="157" t="str">
        <f>IF(Table1[[#This Row],[Posting Date]]&lt;&gt;"",$D$10,"")</f>
        <v/>
      </c>
      <c r="S2094" s="66"/>
      <c r="T2094" s="63"/>
      <c r="U2094" s="67"/>
      <c r="V2094" s="67"/>
      <c r="W2094" s="67" t="str">
        <f t="shared" si="36"/>
        <v/>
      </c>
      <c r="X2094" s="159" t="str">
        <f>IF(E2094="","",(IF(Table1[[#This Row],[Cur]]="USD",Table1[[#This Row],[Cur_Amount Debit]],Table1[[#This Row],[Cur_Amount Debit]]/Table1[[#This Row],[Exchange Rate]])))</f>
        <v/>
      </c>
      <c r="Y2094" s="159" t="str">
        <f>IF(E2094="","",(IF(Table1[[#This Row],[Cur]]="USD",Table1[[#This Row],[Cur_Amount Credit]],Table1[[#This Row],[Cur_Amount Credit]]/ExchangeRate)))</f>
        <v/>
      </c>
      <c r="Z2094" s="201" t="str">
        <f>IF(E2094="","",(Table1[[#This Row],[Debit USD]]-Table1[[#This Row],[Credit USD]]))</f>
        <v/>
      </c>
      <c r="AA2094" s="226"/>
      <c r="AB2094" s="255"/>
      <c r="AC2094" s="1"/>
      <c r="AD2094" s="15"/>
      <c r="AE2094" s="15" t="str">
        <f>IF(AND(OR(Table1[[#This Row],[Account]]="15030",Table1[[#This Row],[Account]]="15035",Table1[[#This Row],[Account]]="20150"),Table1[[#This Row],[Vendor ID]]=""),1,"")</f>
        <v/>
      </c>
      <c r="AF2094" s="15"/>
      <c r="AG2094" s="15"/>
      <c r="AH2094" s="15"/>
      <c r="AI2094" s="46" t="str">
        <f>IF(Table1[[#This Row],[Posting Date]]&lt;&gt;"","GJ-"&amp;CountryID,"")</f>
        <v/>
      </c>
      <c r="AJ2094" s="59" t="str">
        <f>IF(Table1[[#This Row],[Posting Date]]&lt;&gt;"",Table1[[#This Row],[Posting Date]],"")</f>
        <v/>
      </c>
      <c r="AK2094" s="46"/>
      <c r="AL2094" s="46" t="str">
        <f>IF(Table1[[#This Row],[Description]]&lt;&gt;"",Table1[[#This Row],[Description]],"")</f>
        <v/>
      </c>
      <c r="AM2094" s="46" t="str">
        <f>IF(Table1[[#This Row],[Posting Date]]&lt;&gt;"",Table1[[#This Row],[Reference Number]],"")</f>
        <v/>
      </c>
      <c r="AN2094" s="46" t="str">
        <f>TRIM(Table1[[#This Row],[Line '#]])</f>
        <v/>
      </c>
      <c r="AO2094" s="46" t="str">
        <f>TRIM(Table1[[#This Row],[Account]])</f>
        <v/>
      </c>
      <c r="AP2094" s="46" t="str">
        <f>IF(Table1[[#This Row],[Posting Date]]&lt;&gt;"",$D$5,"")</f>
        <v/>
      </c>
      <c r="AQ2094" s="46" t="str">
        <f>TRIM(Table1[[#This Row],[Departments-Prgrams]])</f>
        <v/>
      </c>
      <c r="AR2094" s="46" t="str">
        <f>TRIM(Table1[[#This Row],[Grant]])</f>
        <v/>
      </c>
      <c r="AS2094" s="46" t="str">
        <f>TRIM(Table1[[#This Row],[Staff ID]])</f>
        <v/>
      </c>
      <c r="AT2094" s="46" t="str">
        <f>IF(TRIM(Table1[[#This Row],[Budget Code]])=0,"",TRIM(Table1[[#This Row],[Budget Code]]))</f>
        <v/>
      </c>
      <c r="AU2094" s="46" t="str">
        <f>IF(Table1[[#This Row],[Line Description]]&lt;&gt;"",Table1[[#This Row],[Line Description]],"")</f>
        <v/>
      </c>
      <c r="AV2094" s="46" t="str">
        <f>IF(Table1[[#This Row],[Cur_Amount Debit]]&gt;0,ROUND(Table1[[#This Row],[Cur_Amount Debit]],2),"")</f>
        <v/>
      </c>
      <c r="AW2094" s="46" t="str">
        <f>IF(Table1[[#This Row],[Cur_Amount Credit]]&gt;0,ROUND(Table1[[#This Row],[Cur_Amount Credit]],2),"")</f>
        <v/>
      </c>
      <c r="AX2094" s="46" t="str">
        <f>LEFT(Table1[[#This Row],[Cur]],3)</f>
        <v/>
      </c>
      <c r="AY2094" s="59"/>
      <c r="AZ2094" s="46"/>
      <c r="BA2094" s="46" t="str">
        <f>IF(Table1[[#This Row],[Cur]]&lt;&gt;"",IF(Table1[[#This Row],[Cur]]="USD","",ExchangeRate),"")</f>
        <v/>
      </c>
      <c r="BB2094" s="46" t="str">
        <f>IF(Table1[[#This Row],[Grant]]&lt;&gt;"",VLOOKUP(Table1[[#This Row],[Grant]],Grants!B:D,3),"")</f>
        <v/>
      </c>
      <c r="BC2094" s="46" t="str">
        <f>TRIM(Table1[[#This Row],[Vendor ID]])</f>
        <v/>
      </c>
      <c r="BD2094">
        <f>IF(Table1[[#This Row],[Reference Number]]=Q2093,BD2093,BD2093+1)</f>
        <v>0</v>
      </c>
    </row>
    <row r="2095" spans="1:56" ht="11.25" customHeight="1" x14ac:dyDescent="0.25">
      <c r="A2095" s="1"/>
      <c r="B2095" s="88" t="str">
        <f>IF(Table1[[#This Row],[Posting Date]]&lt;&gt;"",IF(Table1[[#This Row],[Reference Number]]=Q2094,B2094+1,1),"")</f>
        <v/>
      </c>
      <c r="C2095" s="61"/>
      <c r="D2095" s="61"/>
      <c r="E2095" s="138"/>
      <c r="F2095" s="141" t="str">
        <f>IFERROR(IF(VLOOKUP(Table1[[#This Row],[Budget Code Description]],Dimentions!$X$6:$AC$139,2,FALSE)="","",VLOOKUP(Table1[[#This Row],[Budget Code Description]],Dimentions!$X$6:$AC$139,2,FALSE)),"")</f>
        <v/>
      </c>
      <c r="G2095" s="141"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1" t="str">
        <f>IFERROR(VLOOKUP(Table1[[#This Row],[Budget Code Description]],Table6[#All],8,FALSE),"")</f>
        <v/>
      </c>
      <c r="L2095" s="63"/>
      <c r="M2095" s="65" t="str">
        <f>IFERROR(VLOOKUP(Table1[[#This Row],[Staff ID]],Table2[],2,FALSE),"")</f>
        <v/>
      </c>
      <c r="N2095" s="209" t="str">
        <f>IFERROR(IF(VLOOKUP(Table1[[#This Row],[Budget Code Description]],Dimentions!$X$6:$AC$134,4,FALSE)="","",VLOOKUP(Table1[[#This Row],[Budget Code Description]],Dimentions!$X$6:$AC$134,4,FALSE)),"")</f>
        <v/>
      </c>
      <c r="O2095" s="65" t="str">
        <f>IFERROR(VLOOKUP(Table1[[#This Row],[Vendor ID]],Table549[],2,FALSE),"")</f>
        <v/>
      </c>
      <c r="P2095" s="63"/>
      <c r="Q2095" s="141" t="str">
        <f>IF(Table1[[#This Row],[Posting Date]]&lt;&gt;"",$D$9,"")</f>
        <v/>
      </c>
      <c r="R2095" s="157" t="str">
        <f>IF(Table1[[#This Row],[Posting Date]]&lt;&gt;"",$D$10,"")</f>
        <v/>
      </c>
      <c r="S2095" s="66"/>
      <c r="T2095" s="63"/>
      <c r="U2095" s="67"/>
      <c r="V2095" s="67"/>
      <c r="W2095" s="67" t="str">
        <f t="shared" ref="W2095:W2158" si="37">IF(E2095="","",(ExchangeRate))</f>
        <v/>
      </c>
      <c r="X2095" s="159" t="str">
        <f>IF(E2095="","",(IF(Table1[[#This Row],[Cur]]="USD",Table1[[#This Row],[Cur_Amount Debit]],Table1[[#This Row],[Cur_Amount Debit]]/Table1[[#This Row],[Exchange Rate]])))</f>
        <v/>
      </c>
      <c r="Y2095" s="159" t="str">
        <f>IF(E2095="","",(IF(Table1[[#This Row],[Cur]]="USD",Table1[[#This Row],[Cur_Amount Credit]],Table1[[#This Row],[Cur_Amount Credit]]/ExchangeRate)))</f>
        <v/>
      </c>
      <c r="Z2095" s="201" t="str">
        <f>IF(E2095="","",(Table1[[#This Row],[Debit USD]]-Table1[[#This Row],[Credit USD]]))</f>
        <v/>
      </c>
      <c r="AA2095" s="226"/>
      <c r="AB2095" s="255"/>
      <c r="AC2095" s="1"/>
      <c r="AD2095" s="15"/>
      <c r="AE2095" s="15" t="str">
        <f>IF(AND(OR(Table1[[#This Row],[Account]]="15030",Table1[[#This Row],[Account]]="15035",Table1[[#This Row],[Account]]="20150"),Table1[[#This Row],[Vendor ID]]=""),1,"")</f>
        <v/>
      </c>
      <c r="AF2095" s="15"/>
      <c r="AG2095" s="15"/>
      <c r="AH2095" s="15"/>
      <c r="AI2095" s="46" t="str">
        <f>IF(Table1[[#This Row],[Posting Date]]&lt;&gt;"","GJ-"&amp;CountryID,"")</f>
        <v/>
      </c>
      <c r="AJ2095" s="59" t="str">
        <f>IF(Table1[[#This Row],[Posting Date]]&lt;&gt;"",Table1[[#This Row],[Posting Date]],"")</f>
        <v/>
      </c>
      <c r="AK2095" s="46"/>
      <c r="AL2095" s="46" t="str">
        <f>IF(Table1[[#This Row],[Description]]&lt;&gt;"",Table1[[#This Row],[Description]],"")</f>
        <v/>
      </c>
      <c r="AM2095" s="46" t="str">
        <f>IF(Table1[[#This Row],[Posting Date]]&lt;&gt;"",Table1[[#This Row],[Reference Number]],"")</f>
        <v/>
      </c>
      <c r="AN2095" s="46" t="str">
        <f>TRIM(Table1[[#This Row],[Line '#]])</f>
        <v/>
      </c>
      <c r="AO2095" s="46" t="str">
        <f>TRIM(Table1[[#This Row],[Account]])</f>
        <v/>
      </c>
      <c r="AP2095" s="46" t="str">
        <f>IF(Table1[[#This Row],[Posting Date]]&lt;&gt;"",$D$5,"")</f>
        <v/>
      </c>
      <c r="AQ2095" s="46" t="str">
        <f>TRIM(Table1[[#This Row],[Departments-Prgrams]])</f>
        <v/>
      </c>
      <c r="AR2095" s="46" t="str">
        <f>TRIM(Table1[[#This Row],[Grant]])</f>
        <v/>
      </c>
      <c r="AS2095" s="46" t="str">
        <f>TRIM(Table1[[#This Row],[Staff ID]])</f>
        <v/>
      </c>
      <c r="AT2095" s="46" t="str">
        <f>IF(TRIM(Table1[[#This Row],[Budget Code]])=0,"",TRIM(Table1[[#This Row],[Budget Code]]))</f>
        <v/>
      </c>
      <c r="AU2095" s="46" t="str">
        <f>IF(Table1[[#This Row],[Line Description]]&lt;&gt;"",Table1[[#This Row],[Line Description]],"")</f>
        <v/>
      </c>
      <c r="AV2095" s="46" t="str">
        <f>IF(Table1[[#This Row],[Cur_Amount Debit]]&gt;0,ROUND(Table1[[#This Row],[Cur_Amount Debit]],2),"")</f>
        <v/>
      </c>
      <c r="AW2095" s="46" t="str">
        <f>IF(Table1[[#This Row],[Cur_Amount Credit]]&gt;0,ROUND(Table1[[#This Row],[Cur_Amount Credit]],2),"")</f>
        <v/>
      </c>
      <c r="AX2095" s="46" t="str">
        <f>LEFT(Table1[[#This Row],[Cur]],3)</f>
        <v/>
      </c>
      <c r="AY2095" s="59"/>
      <c r="AZ2095" s="46"/>
      <c r="BA2095" s="46" t="str">
        <f>IF(Table1[[#This Row],[Cur]]&lt;&gt;"",IF(Table1[[#This Row],[Cur]]="USD","",ExchangeRate),"")</f>
        <v/>
      </c>
      <c r="BB2095" s="46" t="str">
        <f>IF(Table1[[#This Row],[Grant]]&lt;&gt;"",VLOOKUP(Table1[[#This Row],[Grant]],Grants!B:D,3),"")</f>
        <v/>
      </c>
      <c r="BC2095" s="46" t="str">
        <f>TRIM(Table1[[#This Row],[Vendor ID]])</f>
        <v/>
      </c>
      <c r="BD2095">
        <f>IF(Table1[[#This Row],[Reference Number]]=Q2094,BD2094,BD2094+1)</f>
        <v>0</v>
      </c>
    </row>
    <row r="2096" spans="1:56" ht="11.25" customHeight="1" x14ac:dyDescent="0.25">
      <c r="A2096" s="1"/>
      <c r="B2096" s="88" t="str">
        <f>IF(Table1[[#This Row],[Posting Date]]&lt;&gt;"",IF(Table1[[#This Row],[Reference Number]]=Q2095,B2095+1,1),"")</f>
        <v/>
      </c>
      <c r="C2096" s="61"/>
      <c r="D2096" s="61"/>
      <c r="E2096" s="138"/>
      <c r="F2096" s="141" t="str">
        <f>IFERROR(IF(VLOOKUP(Table1[[#This Row],[Budget Code Description]],Dimentions!$X$6:$AC$139,2,FALSE)="","",VLOOKUP(Table1[[#This Row],[Budget Code Description]],Dimentions!$X$6:$AC$139,2,FALSE)),"")</f>
        <v/>
      </c>
      <c r="G2096" s="141"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1" t="str">
        <f>IFERROR(VLOOKUP(Table1[[#This Row],[Budget Code Description]],Table6[#All],8,FALSE),"")</f>
        <v/>
      </c>
      <c r="L2096" s="63"/>
      <c r="M2096" s="65" t="str">
        <f>IFERROR(VLOOKUP(Table1[[#This Row],[Staff ID]],Table2[],2,FALSE),"")</f>
        <v/>
      </c>
      <c r="N2096" s="209" t="str">
        <f>IFERROR(IF(VLOOKUP(Table1[[#This Row],[Budget Code Description]],Dimentions!$X$6:$AC$134,4,FALSE)="","",VLOOKUP(Table1[[#This Row],[Budget Code Description]],Dimentions!$X$6:$AC$134,4,FALSE)),"")</f>
        <v/>
      </c>
      <c r="O2096" s="65" t="str">
        <f>IFERROR(VLOOKUP(Table1[[#This Row],[Vendor ID]],Table549[],2,FALSE),"")</f>
        <v/>
      </c>
      <c r="P2096" s="63"/>
      <c r="Q2096" s="141" t="str">
        <f>IF(Table1[[#This Row],[Posting Date]]&lt;&gt;"",$D$9,"")</f>
        <v/>
      </c>
      <c r="R2096" s="157" t="str">
        <f>IF(Table1[[#This Row],[Posting Date]]&lt;&gt;"",$D$10,"")</f>
        <v/>
      </c>
      <c r="S2096" s="66"/>
      <c r="T2096" s="63"/>
      <c r="U2096" s="67"/>
      <c r="V2096" s="67"/>
      <c r="W2096" s="67" t="str">
        <f t="shared" si="37"/>
        <v/>
      </c>
      <c r="X2096" s="159" t="str">
        <f>IF(E2096="","",(IF(Table1[[#This Row],[Cur]]="USD",Table1[[#This Row],[Cur_Amount Debit]],Table1[[#This Row],[Cur_Amount Debit]]/Table1[[#This Row],[Exchange Rate]])))</f>
        <v/>
      </c>
      <c r="Y2096" s="159" t="str">
        <f>IF(E2096="","",(IF(Table1[[#This Row],[Cur]]="USD",Table1[[#This Row],[Cur_Amount Credit]],Table1[[#This Row],[Cur_Amount Credit]]/ExchangeRate)))</f>
        <v/>
      </c>
      <c r="Z2096" s="201" t="str">
        <f>IF(E2096="","",(Table1[[#This Row],[Debit USD]]-Table1[[#This Row],[Credit USD]]))</f>
        <v/>
      </c>
      <c r="AA2096" s="226"/>
      <c r="AB2096" s="255"/>
      <c r="AC2096" s="1"/>
      <c r="AD2096" s="15"/>
      <c r="AE2096" s="15" t="str">
        <f>IF(AND(OR(Table1[[#This Row],[Account]]="15030",Table1[[#This Row],[Account]]="15035",Table1[[#This Row],[Account]]="20150"),Table1[[#This Row],[Vendor ID]]=""),1,"")</f>
        <v/>
      </c>
      <c r="AF2096" s="15"/>
      <c r="AG2096" s="15"/>
      <c r="AH2096" s="15"/>
      <c r="AI2096" s="46" t="str">
        <f>IF(Table1[[#This Row],[Posting Date]]&lt;&gt;"","GJ-"&amp;CountryID,"")</f>
        <v/>
      </c>
      <c r="AJ2096" s="59" t="str">
        <f>IF(Table1[[#This Row],[Posting Date]]&lt;&gt;"",Table1[[#This Row],[Posting Date]],"")</f>
        <v/>
      </c>
      <c r="AK2096" s="46"/>
      <c r="AL2096" s="46" t="str">
        <f>IF(Table1[[#This Row],[Description]]&lt;&gt;"",Table1[[#This Row],[Description]],"")</f>
        <v/>
      </c>
      <c r="AM2096" s="46" t="str">
        <f>IF(Table1[[#This Row],[Posting Date]]&lt;&gt;"",Table1[[#This Row],[Reference Number]],"")</f>
        <v/>
      </c>
      <c r="AN2096" s="46" t="str">
        <f>TRIM(Table1[[#This Row],[Line '#]])</f>
        <v/>
      </c>
      <c r="AO2096" s="46" t="str">
        <f>TRIM(Table1[[#This Row],[Account]])</f>
        <v/>
      </c>
      <c r="AP2096" s="46" t="str">
        <f>IF(Table1[[#This Row],[Posting Date]]&lt;&gt;"",$D$5,"")</f>
        <v/>
      </c>
      <c r="AQ2096" s="46" t="str">
        <f>TRIM(Table1[[#This Row],[Departments-Prgrams]])</f>
        <v/>
      </c>
      <c r="AR2096" s="46" t="str">
        <f>TRIM(Table1[[#This Row],[Grant]])</f>
        <v/>
      </c>
      <c r="AS2096" s="46" t="str">
        <f>TRIM(Table1[[#This Row],[Staff ID]])</f>
        <v/>
      </c>
      <c r="AT2096" s="46" t="str">
        <f>IF(TRIM(Table1[[#This Row],[Budget Code]])=0,"",TRIM(Table1[[#This Row],[Budget Code]]))</f>
        <v/>
      </c>
      <c r="AU2096" s="46" t="str">
        <f>IF(Table1[[#This Row],[Line Description]]&lt;&gt;"",Table1[[#This Row],[Line Description]],"")</f>
        <v/>
      </c>
      <c r="AV2096" s="46" t="str">
        <f>IF(Table1[[#This Row],[Cur_Amount Debit]]&gt;0,ROUND(Table1[[#This Row],[Cur_Amount Debit]],2),"")</f>
        <v/>
      </c>
      <c r="AW2096" s="46" t="str">
        <f>IF(Table1[[#This Row],[Cur_Amount Credit]]&gt;0,ROUND(Table1[[#This Row],[Cur_Amount Credit]],2),"")</f>
        <v/>
      </c>
      <c r="AX2096" s="46" t="str">
        <f>LEFT(Table1[[#This Row],[Cur]],3)</f>
        <v/>
      </c>
      <c r="AY2096" s="59"/>
      <c r="AZ2096" s="46"/>
      <c r="BA2096" s="46" t="str">
        <f>IF(Table1[[#This Row],[Cur]]&lt;&gt;"",IF(Table1[[#This Row],[Cur]]="USD","",ExchangeRate),"")</f>
        <v/>
      </c>
      <c r="BB2096" s="46" t="str">
        <f>IF(Table1[[#This Row],[Grant]]&lt;&gt;"",VLOOKUP(Table1[[#This Row],[Grant]],Grants!B:D,3),"")</f>
        <v/>
      </c>
      <c r="BC2096" s="46" t="str">
        <f>TRIM(Table1[[#This Row],[Vendor ID]])</f>
        <v/>
      </c>
      <c r="BD2096">
        <f>IF(Table1[[#This Row],[Reference Number]]=Q2095,BD2095,BD2095+1)</f>
        <v>0</v>
      </c>
    </row>
    <row r="2097" spans="1:56" ht="11.25" customHeight="1" x14ac:dyDescent="0.25">
      <c r="A2097" s="1"/>
      <c r="B2097" s="88" t="str">
        <f>IF(Table1[[#This Row],[Posting Date]]&lt;&gt;"",IF(Table1[[#This Row],[Reference Number]]=Q2096,B2096+1,1),"")</f>
        <v/>
      </c>
      <c r="C2097" s="61"/>
      <c r="D2097" s="61"/>
      <c r="E2097" s="138"/>
      <c r="F2097" s="141" t="str">
        <f>IFERROR(IF(VLOOKUP(Table1[[#This Row],[Budget Code Description]],Dimentions!$X$6:$AC$139,2,FALSE)="","",VLOOKUP(Table1[[#This Row],[Budget Code Description]],Dimentions!$X$6:$AC$139,2,FALSE)),"")</f>
        <v/>
      </c>
      <c r="G2097" s="141"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1" t="str">
        <f>IFERROR(VLOOKUP(Table1[[#This Row],[Budget Code Description]],Table6[#All],8,FALSE),"")</f>
        <v/>
      </c>
      <c r="L2097" s="63"/>
      <c r="M2097" s="65" t="str">
        <f>IFERROR(VLOOKUP(Table1[[#This Row],[Staff ID]],Table2[],2,FALSE),"")</f>
        <v/>
      </c>
      <c r="N2097" s="209" t="str">
        <f>IFERROR(IF(VLOOKUP(Table1[[#This Row],[Budget Code Description]],Dimentions!$X$6:$AC$134,4,FALSE)="","",VLOOKUP(Table1[[#This Row],[Budget Code Description]],Dimentions!$X$6:$AC$134,4,FALSE)),"")</f>
        <v/>
      </c>
      <c r="O2097" s="65" t="str">
        <f>IFERROR(VLOOKUP(Table1[[#This Row],[Vendor ID]],Table549[],2,FALSE),"")</f>
        <v/>
      </c>
      <c r="P2097" s="63"/>
      <c r="Q2097" s="141" t="str">
        <f>IF(Table1[[#This Row],[Posting Date]]&lt;&gt;"",$D$9,"")</f>
        <v/>
      </c>
      <c r="R2097" s="157" t="str">
        <f>IF(Table1[[#This Row],[Posting Date]]&lt;&gt;"",$D$10,"")</f>
        <v/>
      </c>
      <c r="S2097" s="66"/>
      <c r="T2097" s="63"/>
      <c r="U2097" s="67"/>
      <c r="V2097" s="67"/>
      <c r="W2097" s="67" t="str">
        <f t="shared" si="37"/>
        <v/>
      </c>
      <c r="X2097" s="159" t="str">
        <f>IF(E2097="","",(IF(Table1[[#This Row],[Cur]]="USD",Table1[[#This Row],[Cur_Amount Debit]],Table1[[#This Row],[Cur_Amount Debit]]/Table1[[#This Row],[Exchange Rate]])))</f>
        <v/>
      </c>
      <c r="Y2097" s="159" t="str">
        <f>IF(E2097="","",(IF(Table1[[#This Row],[Cur]]="USD",Table1[[#This Row],[Cur_Amount Credit]],Table1[[#This Row],[Cur_Amount Credit]]/ExchangeRate)))</f>
        <v/>
      </c>
      <c r="Z2097" s="201" t="str">
        <f>IF(E2097="","",(Table1[[#This Row],[Debit USD]]-Table1[[#This Row],[Credit USD]]))</f>
        <v/>
      </c>
      <c r="AA2097" s="226"/>
      <c r="AB2097" s="255"/>
      <c r="AC2097" s="1"/>
      <c r="AD2097" s="15"/>
      <c r="AE2097" s="15" t="str">
        <f>IF(AND(OR(Table1[[#This Row],[Account]]="15030",Table1[[#This Row],[Account]]="15035",Table1[[#This Row],[Account]]="20150"),Table1[[#This Row],[Vendor ID]]=""),1,"")</f>
        <v/>
      </c>
      <c r="AF2097" s="15"/>
      <c r="AG2097" s="15"/>
      <c r="AH2097" s="15"/>
      <c r="AI2097" s="46" t="str">
        <f>IF(Table1[[#This Row],[Posting Date]]&lt;&gt;"","GJ-"&amp;CountryID,"")</f>
        <v/>
      </c>
      <c r="AJ2097" s="59" t="str">
        <f>IF(Table1[[#This Row],[Posting Date]]&lt;&gt;"",Table1[[#This Row],[Posting Date]],"")</f>
        <v/>
      </c>
      <c r="AK2097" s="46"/>
      <c r="AL2097" s="46" t="str">
        <f>IF(Table1[[#This Row],[Description]]&lt;&gt;"",Table1[[#This Row],[Description]],"")</f>
        <v/>
      </c>
      <c r="AM2097" s="46" t="str">
        <f>IF(Table1[[#This Row],[Posting Date]]&lt;&gt;"",Table1[[#This Row],[Reference Number]],"")</f>
        <v/>
      </c>
      <c r="AN2097" s="46" t="str">
        <f>TRIM(Table1[[#This Row],[Line '#]])</f>
        <v/>
      </c>
      <c r="AO2097" s="46" t="str">
        <f>TRIM(Table1[[#This Row],[Account]])</f>
        <v/>
      </c>
      <c r="AP2097" s="46" t="str">
        <f>IF(Table1[[#This Row],[Posting Date]]&lt;&gt;"",$D$5,"")</f>
        <v/>
      </c>
      <c r="AQ2097" s="46" t="str">
        <f>TRIM(Table1[[#This Row],[Departments-Prgrams]])</f>
        <v/>
      </c>
      <c r="AR2097" s="46" t="str">
        <f>TRIM(Table1[[#This Row],[Grant]])</f>
        <v/>
      </c>
      <c r="AS2097" s="46" t="str">
        <f>TRIM(Table1[[#This Row],[Staff ID]])</f>
        <v/>
      </c>
      <c r="AT2097" s="46" t="str">
        <f>IF(TRIM(Table1[[#This Row],[Budget Code]])=0,"",TRIM(Table1[[#This Row],[Budget Code]]))</f>
        <v/>
      </c>
      <c r="AU2097" s="46" t="str">
        <f>IF(Table1[[#This Row],[Line Description]]&lt;&gt;"",Table1[[#This Row],[Line Description]],"")</f>
        <v/>
      </c>
      <c r="AV2097" s="46" t="str">
        <f>IF(Table1[[#This Row],[Cur_Amount Debit]]&gt;0,ROUND(Table1[[#This Row],[Cur_Amount Debit]],2),"")</f>
        <v/>
      </c>
      <c r="AW2097" s="46" t="str">
        <f>IF(Table1[[#This Row],[Cur_Amount Credit]]&gt;0,ROUND(Table1[[#This Row],[Cur_Amount Credit]],2),"")</f>
        <v/>
      </c>
      <c r="AX2097" s="46" t="str">
        <f>LEFT(Table1[[#This Row],[Cur]],3)</f>
        <v/>
      </c>
      <c r="AY2097" s="59"/>
      <c r="AZ2097" s="46"/>
      <c r="BA2097" s="46" t="str">
        <f>IF(Table1[[#This Row],[Cur]]&lt;&gt;"",IF(Table1[[#This Row],[Cur]]="USD","",ExchangeRate),"")</f>
        <v/>
      </c>
      <c r="BB2097" s="46" t="str">
        <f>IF(Table1[[#This Row],[Grant]]&lt;&gt;"",VLOOKUP(Table1[[#This Row],[Grant]],Grants!B:D,3),"")</f>
        <v/>
      </c>
      <c r="BC2097" s="46" t="str">
        <f>TRIM(Table1[[#This Row],[Vendor ID]])</f>
        <v/>
      </c>
      <c r="BD2097">
        <f>IF(Table1[[#This Row],[Reference Number]]=Q2096,BD2096,BD2096+1)</f>
        <v>0</v>
      </c>
    </row>
    <row r="2098" spans="1:56" ht="11.25" customHeight="1" x14ac:dyDescent="0.25">
      <c r="A2098" s="1"/>
      <c r="B2098" s="88" t="str">
        <f>IF(Table1[[#This Row],[Posting Date]]&lt;&gt;"",IF(Table1[[#This Row],[Reference Number]]=Q2097,B2097+1,1),"")</f>
        <v/>
      </c>
      <c r="C2098" s="61"/>
      <c r="D2098" s="61"/>
      <c r="E2098" s="138"/>
      <c r="F2098" s="141" t="str">
        <f>IFERROR(IF(VLOOKUP(Table1[[#This Row],[Budget Code Description]],Dimentions!$X$6:$AC$139,2,FALSE)="","",VLOOKUP(Table1[[#This Row],[Budget Code Description]],Dimentions!$X$6:$AC$139,2,FALSE)),"")</f>
        <v/>
      </c>
      <c r="G2098" s="141"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1" t="str">
        <f>IFERROR(VLOOKUP(Table1[[#This Row],[Budget Code Description]],Table6[#All],8,FALSE),"")</f>
        <v/>
      </c>
      <c r="L2098" s="63"/>
      <c r="M2098" s="65" t="str">
        <f>IFERROR(VLOOKUP(Table1[[#This Row],[Staff ID]],Table2[],2,FALSE),"")</f>
        <v/>
      </c>
      <c r="N2098" s="209" t="str">
        <f>IFERROR(IF(VLOOKUP(Table1[[#This Row],[Budget Code Description]],Dimentions!$X$6:$AC$134,4,FALSE)="","",VLOOKUP(Table1[[#This Row],[Budget Code Description]],Dimentions!$X$6:$AC$134,4,FALSE)),"")</f>
        <v/>
      </c>
      <c r="O2098" s="65" t="str">
        <f>IFERROR(VLOOKUP(Table1[[#This Row],[Vendor ID]],Table549[],2,FALSE),"")</f>
        <v/>
      </c>
      <c r="P2098" s="63"/>
      <c r="Q2098" s="141" t="str">
        <f>IF(Table1[[#This Row],[Posting Date]]&lt;&gt;"",$D$9,"")</f>
        <v/>
      </c>
      <c r="R2098" s="157" t="str">
        <f>IF(Table1[[#This Row],[Posting Date]]&lt;&gt;"",$D$10,"")</f>
        <v/>
      </c>
      <c r="S2098" s="66"/>
      <c r="T2098" s="63"/>
      <c r="U2098" s="67"/>
      <c r="V2098" s="67"/>
      <c r="W2098" s="67" t="str">
        <f t="shared" si="37"/>
        <v/>
      </c>
      <c r="X2098" s="159" t="str">
        <f>IF(E2098="","",(IF(Table1[[#This Row],[Cur]]="USD",Table1[[#This Row],[Cur_Amount Debit]],Table1[[#This Row],[Cur_Amount Debit]]/Table1[[#This Row],[Exchange Rate]])))</f>
        <v/>
      </c>
      <c r="Y2098" s="159" t="str">
        <f>IF(E2098="","",(IF(Table1[[#This Row],[Cur]]="USD",Table1[[#This Row],[Cur_Amount Credit]],Table1[[#This Row],[Cur_Amount Credit]]/ExchangeRate)))</f>
        <v/>
      </c>
      <c r="Z2098" s="201" t="str">
        <f>IF(E2098="","",(Table1[[#This Row],[Debit USD]]-Table1[[#This Row],[Credit USD]]))</f>
        <v/>
      </c>
      <c r="AA2098" s="226"/>
      <c r="AB2098" s="255"/>
      <c r="AC2098" s="1"/>
      <c r="AD2098" s="15"/>
      <c r="AE2098" s="15" t="str">
        <f>IF(AND(OR(Table1[[#This Row],[Account]]="15030",Table1[[#This Row],[Account]]="15035",Table1[[#This Row],[Account]]="20150"),Table1[[#This Row],[Vendor ID]]=""),1,"")</f>
        <v/>
      </c>
      <c r="AF2098" s="15"/>
      <c r="AG2098" s="15"/>
      <c r="AH2098" s="15"/>
      <c r="AI2098" s="46" t="str">
        <f>IF(Table1[[#This Row],[Posting Date]]&lt;&gt;"","GJ-"&amp;CountryID,"")</f>
        <v/>
      </c>
      <c r="AJ2098" s="59" t="str">
        <f>IF(Table1[[#This Row],[Posting Date]]&lt;&gt;"",Table1[[#This Row],[Posting Date]],"")</f>
        <v/>
      </c>
      <c r="AK2098" s="46"/>
      <c r="AL2098" s="46" t="str">
        <f>IF(Table1[[#This Row],[Description]]&lt;&gt;"",Table1[[#This Row],[Description]],"")</f>
        <v/>
      </c>
      <c r="AM2098" s="46" t="str">
        <f>IF(Table1[[#This Row],[Posting Date]]&lt;&gt;"",Table1[[#This Row],[Reference Number]],"")</f>
        <v/>
      </c>
      <c r="AN2098" s="46" t="str">
        <f>TRIM(Table1[[#This Row],[Line '#]])</f>
        <v/>
      </c>
      <c r="AO2098" s="46" t="str">
        <f>TRIM(Table1[[#This Row],[Account]])</f>
        <v/>
      </c>
      <c r="AP2098" s="46" t="str">
        <f>IF(Table1[[#This Row],[Posting Date]]&lt;&gt;"",$D$5,"")</f>
        <v/>
      </c>
      <c r="AQ2098" s="46" t="str">
        <f>TRIM(Table1[[#This Row],[Departments-Prgrams]])</f>
        <v/>
      </c>
      <c r="AR2098" s="46" t="str">
        <f>TRIM(Table1[[#This Row],[Grant]])</f>
        <v/>
      </c>
      <c r="AS2098" s="46" t="str">
        <f>TRIM(Table1[[#This Row],[Staff ID]])</f>
        <v/>
      </c>
      <c r="AT2098" s="46" t="str">
        <f>IF(TRIM(Table1[[#This Row],[Budget Code]])=0,"",TRIM(Table1[[#This Row],[Budget Code]]))</f>
        <v/>
      </c>
      <c r="AU2098" s="46" t="str">
        <f>IF(Table1[[#This Row],[Line Description]]&lt;&gt;"",Table1[[#This Row],[Line Description]],"")</f>
        <v/>
      </c>
      <c r="AV2098" s="46" t="str">
        <f>IF(Table1[[#This Row],[Cur_Amount Debit]]&gt;0,ROUND(Table1[[#This Row],[Cur_Amount Debit]],2),"")</f>
        <v/>
      </c>
      <c r="AW2098" s="46" t="str">
        <f>IF(Table1[[#This Row],[Cur_Amount Credit]]&gt;0,ROUND(Table1[[#This Row],[Cur_Amount Credit]],2),"")</f>
        <v/>
      </c>
      <c r="AX2098" s="46" t="str">
        <f>LEFT(Table1[[#This Row],[Cur]],3)</f>
        <v/>
      </c>
      <c r="AY2098" s="59"/>
      <c r="AZ2098" s="46"/>
      <c r="BA2098" s="46" t="str">
        <f>IF(Table1[[#This Row],[Cur]]&lt;&gt;"",IF(Table1[[#This Row],[Cur]]="USD","",ExchangeRate),"")</f>
        <v/>
      </c>
      <c r="BB2098" s="46" t="str">
        <f>IF(Table1[[#This Row],[Grant]]&lt;&gt;"",VLOOKUP(Table1[[#This Row],[Grant]],Grants!B:D,3),"")</f>
        <v/>
      </c>
      <c r="BC2098" s="46" t="str">
        <f>TRIM(Table1[[#This Row],[Vendor ID]])</f>
        <v/>
      </c>
      <c r="BD2098">
        <f>IF(Table1[[#This Row],[Reference Number]]=Q2097,BD2097,BD2097+1)</f>
        <v>0</v>
      </c>
    </row>
    <row r="2099" spans="1:56" ht="11.25" customHeight="1" x14ac:dyDescent="0.25">
      <c r="A2099" s="1"/>
      <c r="B2099" s="88" t="str">
        <f>IF(Table1[[#This Row],[Posting Date]]&lt;&gt;"",IF(Table1[[#This Row],[Reference Number]]=Q2098,B2098+1,1),"")</f>
        <v/>
      </c>
      <c r="C2099" s="61"/>
      <c r="D2099" s="61"/>
      <c r="E2099" s="138"/>
      <c r="F2099" s="141" t="str">
        <f>IFERROR(IF(VLOOKUP(Table1[[#This Row],[Budget Code Description]],Dimentions!$X$6:$AC$139,2,FALSE)="","",VLOOKUP(Table1[[#This Row],[Budget Code Description]],Dimentions!$X$6:$AC$139,2,FALSE)),"")</f>
        <v/>
      </c>
      <c r="G2099" s="141"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1" t="str">
        <f>IFERROR(VLOOKUP(Table1[[#This Row],[Budget Code Description]],Table6[#All],8,FALSE),"")</f>
        <v/>
      </c>
      <c r="L2099" s="63"/>
      <c r="M2099" s="65" t="str">
        <f>IFERROR(VLOOKUP(Table1[[#This Row],[Staff ID]],Table2[],2,FALSE),"")</f>
        <v/>
      </c>
      <c r="N2099" s="209" t="str">
        <f>IFERROR(IF(VLOOKUP(Table1[[#This Row],[Budget Code Description]],Dimentions!$X$6:$AC$134,4,FALSE)="","",VLOOKUP(Table1[[#This Row],[Budget Code Description]],Dimentions!$X$6:$AC$134,4,FALSE)),"")</f>
        <v/>
      </c>
      <c r="O2099" s="65" t="str">
        <f>IFERROR(VLOOKUP(Table1[[#This Row],[Vendor ID]],Table549[],2,FALSE),"")</f>
        <v/>
      </c>
      <c r="P2099" s="63"/>
      <c r="Q2099" s="141" t="str">
        <f>IF(Table1[[#This Row],[Posting Date]]&lt;&gt;"",$D$9,"")</f>
        <v/>
      </c>
      <c r="R2099" s="157" t="str">
        <f>IF(Table1[[#This Row],[Posting Date]]&lt;&gt;"",$D$10,"")</f>
        <v/>
      </c>
      <c r="S2099" s="66"/>
      <c r="T2099" s="63"/>
      <c r="U2099" s="67"/>
      <c r="V2099" s="67"/>
      <c r="W2099" s="67" t="str">
        <f t="shared" si="37"/>
        <v/>
      </c>
      <c r="X2099" s="159" t="str">
        <f>IF(E2099="","",(IF(Table1[[#This Row],[Cur]]="USD",Table1[[#This Row],[Cur_Amount Debit]],Table1[[#This Row],[Cur_Amount Debit]]/Table1[[#This Row],[Exchange Rate]])))</f>
        <v/>
      </c>
      <c r="Y2099" s="159" t="str">
        <f>IF(E2099="","",(IF(Table1[[#This Row],[Cur]]="USD",Table1[[#This Row],[Cur_Amount Credit]],Table1[[#This Row],[Cur_Amount Credit]]/ExchangeRate)))</f>
        <v/>
      </c>
      <c r="Z2099" s="201" t="str">
        <f>IF(E2099="","",(Table1[[#This Row],[Debit USD]]-Table1[[#This Row],[Credit USD]]))</f>
        <v/>
      </c>
      <c r="AA2099" s="226"/>
      <c r="AB2099" s="255"/>
      <c r="AC2099" s="1"/>
      <c r="AD2099" s="15"/>
      <c r="AE2099" s="15" t="str">
        <f>IF(AND(OR(Table1[[#This Row],[Account]]="15030",Table1[[#This Row],[Account]]="15035",Table1[[#This Row],[Account]]="20150"),Table1[[#This Row],[Vendor ID]]=""),1,"")</f>
        <v/>
      </c>
      <c r="AF2099" s="15"/>
      <c r="AG2099" s="15"/>
      <c r="AH2099" s="15"/>
      <c r="AI2099" s="46" t="str">
        <f>IF(Table1[[#This Row],[Posting Date]]&lt;&gt;"","GJ-"&amp;CountryID,"")</f>
        <v/>
      </c>
      <c r="AJ2099" s="59" t="str">
        <f>IF(Table1[[#This Row],[Posting Date]]&lt;&gt;"",Table1[[#This Row],[Posting Date]],"")</f>
        <v/>
      </c>
      <c r="AK2099" s="46"/>
      <c r="AL2099" s="46" t="str">
        <f>IF(Table1[[#This Row],[Description]]&lt;&gt;"",Table1[[#This Row],[Description]],"")</f>
        <v/>
      </c>
      <c r="AM2099" s="46" t="str">
        <f>IF(Table1[[#This Row],[Posting Date]]&lt;&gt;"",Table1[[#This Row],[Reference Number]],"")</f>
        <v/>
      </c>
      <c r="AN2099" s="46" t="str">
        <f>TRIM(Table1[[#This Row],[Line '#]])</f>
        <v/>
      </c>
      <c r="AO2099" s="46" t="str">
        <f>TRIM(Table1[[#This Row],[Account]])</f>
        <v/>
      </c>
      <c r="AP2099" s="46" t="str">
        <f>IF(Table1[[#This Row],[Posting Date]]&lt;&gt;"",$D$5,"")</f>
        <v/>
      </c>
      <c r="AQ2099" s="46" t="str">
        <f>TRIM(Table1[[#This Row],[Departments-Prgrams]])</f>
        <v/>
      </c>
      <c r="AR2099" s="46" t="str">
        <f>TRIM(Table1[[#This Row],[Grant]])</f>
        <v/>
      </c>
      <c r="AS2099" s="46" t="str">
        <f>TRIM(Table1[[#This Row],[Staff ID]])</f>
        <v/>
      </c>
      <c r="AT2099" s="46" t="str">
        <f>IF(TRIM(Table1[[#This Row],[Budget Code]])=0,"",TRIM(Table1[[#This Row],[Budget Code]]))</f>
        <v/>
      </c>
      <c r="AU2099" s="46" t="str">
        <f>IF(Table1[[#This Row],[Line Description]]&lt;&gt;"",Table1[[#This Row],[Line Description]],"")</f>
        <v/>
      </c>
      <c r="AV2099" s="46" t="str">
        <f>IF(Table1[[#This Row],[Cur_Amount Debit]]&gt;0,ROUND(Table1[[#This Row],[Cur_Amount Debit]],2),"")</f>
        <v/>
      </c>
      <c r="AW2099" s="46" t="str">
        <f>IF(Table1[[#This Row],[Cur_Amount Credit]]&gt;0,ROUND(Table1[[#This Row],[Cur_Amount Credit]],2),"")</f>
        <v/>
      </c>
      <c r="AX2099" s="46" t="str">
        <f>LEFT(Table1[[#This Row],[Cur]],3)</f>
        <v/>
      </c>
      <c r="AY2099" s="59"/>
      <c r="AZ2099" s="46"/>
      <c r="BA2099" s="46" t="str">
        <f>IF(Table1[[#This Row],[Cur]]&lt;&gt;"",IF(Table1[[#This Row],[Cur]]="USD","",ExchangeRate),"")</f>
        <v/>
      </c>
      <c r="BB2099" s="46" t="str">
        <f>IF(Table1[[#This Row],[Grant]]&lt;&gt;"",VLOOKUP(Table1[[#This Row],[Grant]],Grants!B:D,3),"")</f>
        <v/>
      </c>
      <c r="BC2099" s="46" t="str">
        <f>TRIM(Table1[[#This Row],[Vendor ID]])</f>
        <v/>
      </c>
      <c r="BD2099">
        <f>IF(Table1[[#This Row],[Reference Number]]=Q2098,BD2098,BD2098+1)</f>
        <v>0</v>
      </c>
    </row>
    <row r="2100" spans="1:56" ht="11.25" customHeight="1" x14ac:dyDescent="0.25">
      <c r="A2100" s="1"/>
      <c r="B2100" s="88" t="str">
        <f>IF(Table1[[#This Row],[Posting Date]]&lt;&gt;"",IF(Table1[[#This Row],[Reference Number]]=Q2099,B2099+1,1),"")</f>
        <v/>
      </c>
      <c r="C2100" s="61"/>
      <c r="D2100" s="61"/>
      <c r="E2100" s="138"/>
      <c r="F2100" s="141" t="str">
        <f>IFERROR(IF(VLOOKUP(Table1[[#This Row],[Budget Code Description]],Dimentions!$X$6:$AC$139,2,FALSE)="","",VLOOKUP(Table1[[#This Row],[Budget Code Description]],Dimentions!$X$6:$AC$139,2,FALSE)),"")</f>
        <v/>
      </c>
      <c r="G2100" s="141"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1" t="str">
        <f>IFERROR(VLOOKUP(Table1[[#This Row],[Budget Code Description]],Table6[#All],8,FALSE),"")</f>
        <v/>
      </c>
      <c r="L2100" s="63"/>
      <c r="M2100" s="65" t="str">
        <f>IFERROR(VLOOKUP(Table1[[#This Row],[Staff ID]],Table2[],2,FALSE),"")</f>
        <v/>
      </c>
      <c r="N2100" s="209" t="str">
        <f>IFERROR(IF(VLOOKUP(Table1[[#This Row],[Budget Code Description]],Dimentions!$X$6:$AC$134,4,FALSE)="","",VLOOKUP(Table1[[#This Row],[Budget Code Description]],Dimentions!$X$6:$AC$134,4,FALSE)),"")</f>
        <v/>
      </c>
      <c r="O2100" s="65" t="str">
        <f>IFERROR(VLOOKUP(Table1[[#This Row],[Vendor ID]],Table549[],2,FALSE),"")</f>
        <v/>
      </c>
      <c r="P2100" s="63"/>
      <c r="Q2100" s="141" t="str">
        <f>IF(Table1[[#This Row],[Posting Date]]&lt;&gt;"",$D$9,"")</f>
        <v/>
      </c>
      <c r="R2100" s="157" t="str">
        <f>IF(Table1[[#This Row],[Posting Date]]&lt;&gt;"",$D$10,"")</f>
        <v/>
      </c>
      <c r="S2100" s="66"/>
      <c r="T2100" s="63"/>
      <c r="U2100" s="67"/>
      <c r="V2100" s="67"/>
      <c r="W2100" s="67" t="str">
        <f t="shared" si="37"/>
        <v/>
      </c>
      <c r="X2100" s="159" t="str">
        <f>IF(E2100="","",(IF(Table1[[#This Row],[Cur]]="USD",Table1[[#This Row],[Cur_Amount Debit]],Table1[[#This Row],[Cur_Amount Debit]]/Table1[[#This Row],[Exchange Rate]])))</f>
        <v/>
      </c>
      <c r="Y2100" s="159" t="str">
        <f>IF(E2100="","",(IF(Table1[[#This Row],[Cur]]="USD",Table1[[#This Row],[Cur_Amount Credit]],Table1[[#This Row],[Cur_Amount Credit]]/ExchangeRate)))</f>
        <v/>
      </c>
      <c r="Z2100" s="201" t="str">
        <f>IF(E2100="","",(Table1[[#This Row],[Debit USD]]-Table1[[#This Row],[Credit USD]]))</f>
        <v/>
      </c>
      <c r="AA2100" s="226"/>
      <c r="AB2100" s="255"/>
      <c r="AC2100" s="1"/>
      <c r="AD2100" s="15"/>
      <c r="AE2100" s="15" t="str">
        <f>IF(AND(OR(Table1[[#This Row],[Account]]="15030",Table1[[#This Row],[Account]]="15035",Table1[[#This Row],[Account]]="20150"),Table1[[#This Row],[Vendor ID]]=""),1,"")</f>
        <v/>
      </c>
      <c r="AF2100" s="15"/>
      <c r="AG2100" s="15"/>
      <c r="AH2100" s="15"/>
      <c r="AI2100" s="46" t="str">
        <f>IF(Table1[[#This Row],[Posting Date]]&lt;&gt;"","GJ-"&amp;CountryID,"")</f>
        <v/>
      </c>
      <c r="AJ2100" s="59" t="str">
        <f>IF(Table1[[#This Row],[Posting Date]]&lt;&gt;"",Table1[[#This Row],[Posting Date]],"")</f>
        <v/>
      </c>
      <c r="AK2100" s="46"/>
      <c r="AL2100" s="46" t="str">
        <f>IF(Table1[[#This Row],[Description]]&lt;&gt;"",Table1[[#This Row],[Description]],"")</f>
        <v/>
      </c>
      <c r="AM2100" s="46" t="str">
        <f>IF(Table1[[#This Row],[Posting Date]]&lt;&gt;"",Table1[[#This Row],[Reference Number]],"")</f>
        <v/>
      </c>
      <c r="AN2100" s="46" t="str">
        <f>TRIM(Table1[[#This Row],[Line '#]])</f>
        <v/>
      </c>
      <c r="AO2100" s="46" t="str">
        <f>TRIM(Table1[[#This Row],[Account]])</f>
        <v/>
      </c>
      <c r="AP2100" s="46" t="str">
        <f>IF(Table1[[#This Row],[Posting Date]]&lt;&gt;"",$D$5,"")</f>
        <v/>
      </c>
      <c r="AQ2100" s="46" t="str">
        <f>TRIM(Table1[[#This Row],[Departments-Prgrams]])</f>
        <v/>
      </c>
      <c r="AR2100" s="46" t="str">
        <f>TRIM(Table1[[#This Row],[Grant]])</f>
        <v/>
      </c>
      <c r="AS2100" s="46" t="str">
        <f>TRIM(Table1[[#This Row],[Staff ID]])</f>
        <v/>
      </c>
      <c r="AT2100" s="46" t="str">
        <f>IF(TRIM(Table1[[#This Row],[Budget Code]])=0,"",TRIM(Table1[[#This Row],[Budget Code]]))</f>
        <v/>
      </c>
      <c r="AU2100" s="46" t="str">
        <f>IF(Table1[[#This Row],[Line Description]]&lt;&gt;"",Table1[[#This Row],[Line Description]],"")</f>
        <v/>
      </c>
      <c r="AV2100" s="46" t="str">
        <f>IF(Table1[[#This Row],[Cur_Amount Debit]]&gt;0,ROUND(Table1[[#This Row],[Cur_Amount Debit]],2),"")</f>
        <v/>
      </c>
      <c r="AW2100" s="46" t="str">
        <f>IF(Table1[[#This Row],[Cur_Amount Credit]]&gt;0,ROUND(Table1[[#This Row],[Cur_Amount Credit]],2),"")</f>
        <v/>
      </c>
      <c r="AX2100" s="46" t="str">
        <f>LEFT(Table1[[#This Row],[Cur]],3)</f>
        <v/>
      </c>
      <c r="AY2100" s="59"/>
      <c r="AZ2100" s="46"/>
      <c r="BA2100" s="46" t="str">
        <f>IF(Table1[[#This Row],[Cur]]&lt;&gt;"",IF(Table1[[#This Row],[Cur]]="USD","",ExchangeRate),"")</f>
        <v/>
      </c>
      <c r="BB2100" s="46" t="str">
        <f>IF(Table1[[#This Row],[Grant]]&lt;&gt;"",VLOOKUP(Table1[[#This Row],[Grant]],Grants!B:D,3),"")</f>
        <v/>
      </c>
      <c r="BC2100" s="46" t="str">
        <f>TRIM(Table1[[#This Row],[Vendor ID]])</f>
        <v/>
      </c>
      <c r="BD2100">
        <f>IF(Table1[[#This Row],[Reference Number]]=Q2099,BD2099,BD2099+1)</f>
        <v>0</v>
      </c>
    </row>
    <row r="2101" spans="1:56" ht="11.25" customHeight="1" x14ac:dyDescent="0.25">
      <c r="A2101" s="1"/>
      <c r="B2101" s="88" t="str">
        <f>IF(Table1[[#This Row],[Posting Date]]&lt;&gt;"",IF(Table1[[#This Row],[Reference Number]]=Q2100,B2100+1,1),"")</f>
        <v/>
      </c>
      <c r="C2101" s="61"/>
      <c r="D2101" s="61"/>
      <c r="E2101" s="138"/>
      <c r="F2101" s="141" t="str">
        <f>IFERROR(IF(VLOOKUP(Table1[[#This Row],[Budget Code Description]],Dimentions!$X$6:$AC$139,2,FALSE)="","",VLOOKUP(Table1[[#This Row],[Budget Code Description]],Dimentions!$X$6:$AC$139,2,FALSE)),"")</f>
        <v/>
      </c>
      <c r="G2101" s="141"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1" t="str">
        <f>IFERROR(VLOOKUP(Table1[[#This Row],[Budget Code Description]],Table6[#All],8,FALSE),"")</f>
        <v/>
      </c>
      <c r="L2101" s="63"/>
      <c r="M2101" s="65" t="str">
        <f>IFERROR(VLOOKUP(Table1[[#This Row],[Staff ID]],Table2[],2,FALSE),"")</f>
        <v/>
      </c>
      <c r="N2101" s="209" t="str">
        <f>IFERROR(IF(VLOOKUP(Table1[[#This Row],[Budget Code Description]],Dimentions!$X$6:$AC$134,4,FALSE)="","",VLOOKUP(Table1[[#This Row],[Budget Code Description]],Dimentions!$X$6:$AC$134,4,FALSE)),"")</f>
        <v/>
      </c>
      <c r="O2101" s="65" t="str">
        <f>IFERROR(VLOOKUP(Table1[[#This Row],[Vendor ID]],Table549[],2,FALSE),"")</f>
        <v/>
      </c>
      <c r="P2101" s="63"/>
      <c r="Q2101" s="141" t="str">
        <f>IF(Table1[[#This Row],[Posting Date]]&lt;&gt;"",$D$9,"")</f>
        <v/>
      </c>
      <c r="R2101" s="157" t="str">
        <f>IF(Table1[[#This Row],[Posting Date]]&lt;&gt;"",$D$10,"")</f>
        <v/>
      </c>
      <c r="S2101" s="66"/>
      <c r="T2101" s="63"/>
      <c r="U2101" s="67"/>
      <c r="V2101" s="67"/>
      <c r="W2101" s="67" t="str">
        <f t="shared" si="37"/>
        <v/>
      </c>
      <c r="X2101" s="159" t="str">
        <f>IF(E2101="","",(IF(Table1[[#This Row],[Cur]]="USD",Table1[[#This Row],[Cur_Amount Debit]],Table1[[#This Row],[Cur_Amount Debit]]/Table1[[#This Row],[Exchange Rate]])))</f>
        <v/>
      </c>
      <c r="Y2101" s="159" t="str">
        <f>IF(E2101="","",(IF(Table1[[#This Row],[Cur]]="USD",Table1[[#This Row],[Cur_Amount Credit]],Table1[[#This Row],[Cur_Amount Credit]]/ExchangeRate)))</f>
        <v/>
      </c>
      <c r="Z2101" s="201" t="str">
        <f>IF(E2101="","",(Table1[[#This Row],[Debit USD]]-Table1[[#This Row],[Credit USD]]))</f>
        <v/>
      </c>
      <c r="AA2101" s="226"/>
      <c r="AB2101" s="255"/>
      <c r="AC2101" s="1"/>
      <c r="AD2101" s="15"/>
      <c r="AE2101" s="15" t="str">
        <f>IF(AND(OR(Table1[[#This Row],[Account]]="15030",Table1[[#This Row],[Account]]="15035",Table1[[#This Row],[Account]]="20150"),Table1[[#This Row],[Vendor ID]]=""),1,"")</f>
        <v/>
      </c>
      <c r="AF2101" s="15"/>
      <c r="AG2101" s="15"/>
      <c r="AH2101" s="15"/>
      <c r="AI2101" s="46" t="str">
        <f>IF(Table1[[#This Row],[Posting Date]]&lt;&gt;"","GJ-"&amp;CountryID,"")</f>
        <v/>
      </c>
      <c r="AJ2101" s="59" t="str">
        <f>IF(Table1[[#This Row],[Posting Date]]&lt;&gt;"",Table1[[#This Row],[Posting Date]],"")</f>
        <v/>
      </c>
      <c r="AK2101" s="46"/>
      <c r="AL2101" s="46" t="str">
        <f>IF(Table1[[#This Row],[Description]]&lt;&gt;"",Table1[[#This Row],[Description]],"")</f>
        <v/>
      </c>
      <c r="AM2101" s="46" t="str">
        <f>IF(Table1[[#This Row],[Posting Date]]&lt;&gt;"",Table1[[#This Row],[Reference Number]],"")</f>
        <v/>
      </c>
      <c r="AN2101" s="46" t="str">
        <f>TRIM(Table1[[#This Row],[Line '#]])</f>
        <v/>
      </c>
      <c r="AO2101" s="46" t="str">
        <f>TRIM(Table1[[#This Row],[Account]])</f>
        <v/>
      </c>
      <c r="AP2101" s="46" t="str">
        <f>IF(Table1[[#This Row],[Posting Date]]&lt;&gt;"",$D$5,"")</f>
        <v/>
      </c>
      <c r="AQ2101" s="46" t="str">
        <f>TRIM(Table1[[#This Row],[Departments-Prgrams]])</f>
        <v/>
      </c>
      <c r="AR2101" s="46" t="str">
        <f>TRIM(Table1[[#This Row],[Grant]])</f>
        <v/>
      </c>
      <c r="AS2101" s="46" t="str">
        <f>TRIM(Table1[[#This Row],[Staff ID]])</f>
        <v/>
      </c>
      <c r="AT2101" s="46" t="str">
        <f>IF(TRIM(Table1[[#This Row],[Budget Code]])=0,"",TRIM(Table1[[#This Row],[Budget Code]]))</f>
        <v/>
      </c>
      <c r="AU2101" s="46" t="str">
        <f>IF(Table1[[#This Row],[Line Description]]&lt;&gt;"",Table1[[#This Row],[Line Description]],"")</f>
        <v/>
      </c>
      <c r="AV2101" s="46" t="str">
        <f>IF(Table1[[#This Row],[Cur_Amount Debit]]&gt;0,ROUND(Table1[[#This Row],[Cur_Amount Debit]],2),"")</f>
        <v/>
      </c>
      <c r="AW2101" s="46" t="str">
        <f>IF(Table1[[#This Row],[Cur_Amount Credit]]&gt;0,ROUND(Table1[[#This Row],[Cur_Amount Credit]],2),"")</f>
        <v/>
      </c>
      <c r="AX2101" s="46" t="str">
        <f>LEFT(Table1[[#This Row],[Cur]],3)</f>
        <v/>
      </c>
      <c r="AY2101" s="59"/>
      <c r="AZ2101" s="46"/>
      <c r="BA2101" s="46" t="str">
        <f>IF(Table1[[#This Row],[Cur]]&lt;&gt;"",IF(Table1[[#This Row],[Cur]]="USD","",ExchangeRate),"")</f>
        <v/>
      </c>
      <c r="BB2101" s="46" t="str">
        <f>IF(Table1[[#This Row],[Grant]]&lt;&gt;"",VLOOKUP(Table1[[#This Row],[Grant]],Grants!B:D,3),"")</f>
        <v/>
      </c>
      <c r="BC2101" s="46" t="str">
        <f>TRIM(Table1[[#This Row],[Vendor ID]])</f>
        <v/>
      </c>
      <c r="BD2101">
        <f>IF(Table1[[#This Row],[Reference Number]]=Q2100,BD2100,BD2100+1)</f>
        <v>0</v>
      </c>
    </row>
    <row r="2102" spans="1:56" ht="11.25" customHeight="1" x14ac:dyDescent="0.25">
      <c r="A2102" s="1"/>
      <c r="B2102" s="88" t="str">
        <f>IF(Table1[[#This Row],[Posting Date]]&lt;&gt;"",IF(Table1[[#This Row],[Reference Number]]=Q2101,B2101+1,1),"")</f>
        <v/>
      </c>
      <c r="C2102" s="61"/>
      <c r="D2102" s="61"/>
      <c r="E2102" s="138"/>
      <c r="F2102" s="141" t="str">
        <f>IFERROR(IF(VLOOKUP(Table1[[#This Row],[Budget Code Description]],Dimentions!$X$6:$AC$139,2,FALSE)="","",VLOOKUP(Table1[[#This Row],[Budget Code Description]],Dimentions!$X$6:$AC$139,2,FALSE)),"")</f>
        <v/>
      </c>
      <c r="G2102" s="141"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1" t="str">
        <f>IFERROR(VLOOKUP(Table1[[#This Row],[Budget Code Description]],Table6[#All],8,FALSE),"")</f>
        <v/>
      </c>
      <c r="L2102" s="63"/>
      <c r="M2102" s="65" t="str">
        <f>IFERROR(VLOOKUP(Table1[[#This Row],[Staff ID]],Table2[],2,FALSE),"")</f>
        <v/>
      </c>
      <c r="N2102" s="209" t="str">
        <f>IFERROR(IF(VLOOKUP(Table1[[#This Row],[Budget Code Description]],Dimentions!$X$6:$AC$134,4,FALSE)="","",VLOOKUP(Table1[[#This Row],[Budget Code Description]],Dimentions!$X$6:$AC$134,4,FALSE)),"")</f>
        <v/>
      </c>
      <c r="O2102" s="65" t="str">
        <f>IFERROR(VLOOKUP(Table1[[#This Row],[Vendor ID]],Table549[],2,FALSE),"")</f>
        <v/>
      </c>
      <c r="P2102" s="63"/>
      <c r="Q2102" s="141" t="str">
        <f>IF(Table1[[#This Row],[Posting Date]]&lt;&gt;"",$D$9,"")</f>
        <v/>
      </c>
      <c r="R2102" s="157" t="str">
        <f>IF(Table1[[#This Row],[Posting Date]]&lt;&gt;"",$D$10,"")</f>
        <v/>
      </c>
      <c r="S2102" s="66"/>
      <c r="T2102" s="63"/>
      <c r="U2102" s="67"/>
      <c r="V2102" s="67"/>
      <c r="W2102" s="67" t="str">
        <f t="shared" si="37"/>
        <v/>
      </c>
      <c r="X2102" s="159" t="str">
        <f>IF(E2102="","",(IF(Table1[[#This Row],[Cur]]="USD",Table1[[#This Row],[Cur_Amount Debit]],Table1[[#This Row],[Cur_Amount Debit]]/Table1[[#This Row],[Exchange Rate]])))</f>
        <v/>
      </c>
      <c r="Y2102" s="159" t="str">
        <f>IF(E2102="","",(IF(Table1[[#This Row],[Cur]]="USD",Table1[[#This Row],[Cur_Amount Credit]],Table1[[#This Row],[Cur_Amount Credit]]/ExchangeRate)))</f>
        <v/>
      </c>
      <c r="Z2102" s="201" t="str">
        <f>IF(E2102="","",(Table1[[#This Row],[Debit USD]]-Table1[[#This Row],[Credit USD]]))</f>
        <v/>
      </c>
      <c r="AA2102" s="226"/>
      <c r="AB2102" s="255"/>
      <c r="AC2102" s="1"/>
      <c r="AD2102" s="15"/>
      <c r="AE2102" s="15" t="str">
        <f>IF(AND(OR(Table1[[#This Row],[Account]]="15030",Table1[[#This Row],[Account]]="15035",Table1[[#This Row],[Account]]="20150"),Table1[[#This Row],[Vendor ID]]=""),1,"")</f>
        <v/>
      </c>
      <c r="AF2102" s="15"/>
      <c r="AG2102" s="15"/>
      <c r="AH2102" s="15"/>
      <c r="AI2102" s="46" t="str">
        <f>IF(Table1[[#This Row],[Posting Date]]&lt;&gt;"","GJ-"&amp;CountryID,"")</f>
        <v/>
      </c>
      <c r="AJ2102" s="59" t="str">
        <f>IF(Table1[[#This Row],[Posting Date]]&lt;&gt;"",Table1[[#This Row],[Posting Date]],"")</f>
        <v/>
      </c>
      <c r="AK2102" s="46"/>
      <c r="AL2102" s="46" t="str">
        <f>IF(Table1[[#This Row],[Description]]&lt;&gt;"",Table1[[#This Row],[Description]],"")</f>
        <v/>
      </c>
      <c r="AM2102" s="46" t="str">
        <f>IF(Table1[[#This Row],[Posting Date]]&lt;&gt;"",Table1[[#This Row],[Reference Number]],"")</f>
        <v/>
      </c>
      <c r="AN2102" s="46" t="str">
        <f>TRIM(Table1[[#This Row],[Line '#]])</f>
        <v/>
      </c>
      <c r="AO2102" s="46" t="str">
        <f>TRIM(Table1[[#This Row],[Account]])</f>
        <v/>
      </c>
      <c r="AP2102" s="46" t="str">
        <f>IF(Table1[[#This Row],[Posting Date]]&lt;&gt;"",$D$5,"")</f>
        <v/>
      </c>
      <c r="AQ2102" s="46" t="str">
        <f>TRIM(Table1[[#This Row],[Departments-Prgrams]])</f>
        <v/>
      </c>
      <c r="AR2102" s="46" t="str">
        <f>TRIM(Table1[[#This Row],[Grant]])</f>
        <v/>
      </c>
      <c r="AS2102" s="46" t="str">
        <f>TRIM(Table1[[#This Row],[Staff ID]])</f>
        <v/>
      </c>
      <c r="AT2102" s="46" t="str">
        <f>IF(TRIM(Table1[[#This Row],[Budget Code]])=0,"",TRIM(Table1[[#This Row],[Budget Code]]))</f>
        <v/>
      </c>
      <c r="AU2102" s="46" t="str">
        <f>IF(Table1[[#This Row],[Line Description]]&lt;&gt;"",Table1[[#This Row],[Line Description]],"")</f>
        <v/>
      </c>
      <c r="AV2102" s="46" t="str">
        <f>IF(Table1[[#This Row],[Cur_Amount Debit]]&gt;0,ROUND(Table1[[#This Row],[Cur_Amount Debit]],2),"")</f>
        <v/>
      </c>
      <c r="AW2102" s="46" t="str">
        <f>IF(Table1[[#This Row],[Cur_Amount Credit]]&gt;0,ROUND(Table1[[#This Row],[Cur_Amount Credit]],2),"")</f>
        <v/>
      </c>
      <c r="AX2102" s="46" t="str">
        <f>LEFT(Table1[[#This Row],[Cur]],3)</f>
        <v/>
      </c>
      <c r="AY2102" s="59"/>
      <c r="AZ2102" s="46"/>
      <c r="BA2102" s="46" t="str">
        <f>IF(Table1[[#This Row],[Cur]]&lt;&gt;"",IF(Table1[[#This Row],[Cur]]="USD","",ExchangeRate),"")</f>
        <v/>
      </c>
      <c r="BB2102" s="46" t="str">
        <f>IF(Table1[[#This Row],[Grant]]&lt;&gt;"",VLOOKUP(Table1[[#This Row],[Grant]],Grants!B:D,3),"")</f>
        <v/>
      </c>
      <c r="BC2102" s="46" t="str">
        <f>TRIM(Table1[[#This Row],[Vendor ID]])</f>
        <v/>
      </c>
      <c r="BD2102">
        <f>IF(Table1[[#This Row],[Reference Number]]=Q2101,BD2101,BD2101+1)</f>
        <v>0</v>
      </c>
    </row>
    <row r="2103" spans="1:56" ht="11.25" customHeight="1" x14ac:dyDescent="0.25">
      <c r="A2103" s="1"/>
      <c r="B2103" s="88" t="str">
        <f>IF(Table1[[#This Row],[Posting Date]]&lt;&gt;"",IF(Table1[[#This Row],[Reference Number]]=Q2102,B2102+1,1),"")</f>
        <v/>
      </c>
      <c r="C2103" s="61"/>
      <c r="D2103" s="61"/>
      <c r="E2103" s="138"/>
      <c r="F2103" s="141" t="str">
        <f>IFERROR(IF(VLOOKUP(Table1[[#This Row],[Budget Code Description]],Dimentions!$X$6:$AC$139,2,FALSE)="","",VLOOKUP(Table1[[#This Row],[Budget Code Description]],Dimentions!$X$6:$AC$139,2,FALSE)),"")</f>
        <v/>
      </c>
      <c r="G2103" s="141"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1" t="str">
        <f>IFERROR(VLOOKUP(Table1[[#This Row],[Budget Code Description]],Table6[#All],8,FALSE),"")</f>
        <v/>
      </c>
      <c r="L2103" s="63"/>
      <c r="M2103" s="65" t="str">
        <f>IFERROR(VLOOKUP(Table1[[#This Row],[Staff ID]],Table2[],2,FALSE),"")</f>
        <v/>
      </c>
      <c r="N2103" s="209" t="str">
        <f>IFERROR(IF(VLOOKUP(Table1[[#This Row],[Budget Code Description]],Dimentions!$X$6:$AC$134,4,FALSE)="","",VLOOKUP(Table1[[#This Row],[Budget Code Description]],Dimentions!$X$6:$AC$134,4,FALSE)),"")</f>
        <v/>
      </c>
      <c r="O2103" s="65" t="str">
        <f>IFERROR(VLOOKUP(Table1[[#This Row],[Vendor ID]],Table549[],2,FALSE),"")</f>
        <v/>
      </c>
      <c r="P2103" s="63"/>
      <c r="Q2103" s="141" t="str">
        <f>IF(Table1[[#This Row],[Posting Date]]&lt;&gt;"",$D$9,"")</f>
        <v/>
      </c>
      <c r="R2103" s="157" t="str">
        <f>IF(Table1[[#This Row],[Posting Date]]&lt;&gt;"",$D$10,"")</f>
        <v/>
      </c>
      <c r="S2103" s="66"/>
      <c r="T2103" s="63"/>
      <c r="U2103" s="67"/>
      <c r="V2103" s="67"/>
      <c r="W2103" s="67" t="str">
        <f t="shared" si="37"/>
        <v/>
      </c>
      <c r="X2103" s="159" t="str">
        <f>IF(E2103="","",(IF(Table1[[#This Row],[Cur]]="USD",Table1[[#This Row],[Cur_Amount Debit]],Table1[[#This Row],[Cur_Amount Debit]]/Table1[[#This Row],[Exchange Rate]])))</f>
        <v/>
      </c>
      <c r="Y2103" s="159" t="str">
        <f>IF(E2103="","",(IF(Table1[[#This Row],[Cur]]="USD",Table1[[#This Row],[Cur_Amount Credit]],Table1[[#This Row],[Cur_Amount Credit]]/ExchangeRate)))</f>
        <v/>
      </c>
      <c r="Z2103" s="201" t="str">
        <f>IF(E2103="","",(Table1[[#This Row],[Debit USD]]-Table1[[#This Row],[Credit USD]]))</f>
        <v/>
      </c>
      <c r="AA2103" s="226"/>
      <c r="AB2103" s="255"/>
      <c r="AC2103" s="1"/>
      <c r="AD2103" s="15"/>
      <c r="AE2103" s="15" t="str">
        <f>IF(AND(OR(Table1[[#This Row],[Account]]="15030",Table1[[#This Row],[Account]]="15035",Table1[[#This Row],[Account]]="20150"),Table1[[#This Row],[Vendor ID]]=""),1,"")</f>
        <v/>
      </c>
      <c r="AF2103" s="15"/>
      <c r="AG2103" s="15"/>
      <c r="AH2103" s="15"/>
      <c r="AI2103" s="46" t="str">
        <f>IF(Table1[[#This Row],[Posting Date]]&lt;&gt;"","GJ-"&amp;CountryID,"")</f>
        <v/>
      </c>
      <c r="AJ2103" s="59" t="str">
        <f>IF(Table1[[#This Row],[Posting Date]]&lt;&gt;"",Table1[[#This Row],[Posting Date]],"")</f>
        <v/>
      </c>
      <c r="AK2103" s="46"/>
      <c r="AL2103" s="46" t="str">
        <f>IF(Table1[[#This Row],[Description]]&lt;&gt;"",Table1[[#This Row],[Description]],"")</f>
        <v/>
      </c>
      <c r="AM2103" s="46" t="str">
        <f>IF(Table1[[#This Row],[Posting Date]]&lt;&gt;"",Table1[[#This Row],[Reference Number]],"")</f>
        <v/>
      </c>
      <c r="AN2103" s="46" t="str">
        <f>TRIM(Table1[[#This Row],[Line '#]])</f>
        <v/>
      </c>
      <c r="AO2103" s="46" t="str">
        <f>TRIM(Table1[[#This Row],[Account]])</f>
        <v/>
      </c>
      <c r="AP2103" s="46" t="str">
        <f>IF(Table1[[#This Row],[Posting Date]]&lt;&gt;"",$D$5,"")</f>
        <v/>
      </c>
      <c r="AQ2103" s="46" t="str">
        <f>TRIM(Table1[[#This Row],[Departments-Prgrams]])</f>
        <v/>
      </c>
      <c r="AR2103" s="46" t="str">
        <f>TRIM(Table1[[#This Row],[Grant]])</f>
        <v/>
      </c>
      <c r="AS2103" s="46" t="str">
        <f>TRIM(Table1[[#This Row],[Staff ID]])</f>
        <v/>
      </c>
      <c r="AT2103" s="46" t="str">
        <f>IF(TRIM(Table1[[#This Row],[Budget Code]])=0,"",TRIM(Table1[[#This Row],[Budget Code]]))</f>
        <v/>
      </c>
      <c r="AU2103" s="46" t="str">
        <f>IF(Table1[[#This Row],[Line Description]]&lt;&gt;"",Table1[[#This Row],[Line Description]],"")</f>
        <v/>
      </c>
      <c r="AV2103" s="46" t="str">
        <f>IF(Table1[[#This Row],[Cur_Amount Debit]]&gt;0,ROUND(Table1[[#This Row],[Cur_Amount Debit]],2),"")</f>
        <v/>
      </c>
      <c r="AW2103" s="46" t="str">
        <f>IF(Table1[[#This Row],[Cur_Amount Credit]]&gt;0,ROUND(Table1[[#This Row],[Cur_Amount Credit]],2),"")</f>
        <v/>
      </c>
      <c r="AX2103" s="46" t="str">
        <f>LEFT(Table1[[#This Row],[Cur]],3)</f>
        <v/>
      </c>
      <c r="AY2103" s="59"/>
      <c r="AZ2103" s="46"/>
      <c r="BA2103" s="46" t="str">
        <f>IF(Table1[[#This Row],[Cur]]&lt;&gt;"",IF(Table1[[#This Row],[Cur]]="USD","",ExchangeRate),"")</f>
        <v/>
      </c>
      <c r="BB2103" s="46" t="str">
        <f>IF(Table1[[#This Row],[Grant]]&lt;&gt;"",VLOOKUP(Table1[[#This Row],[Grant]],Grants!B:D,3),"")</f>
        <v/>
      </c>
      <c r="BC2103" s="46" t="str">
        <f>TRIM(Table1[[#This Row],[Vendor ID]])</f>
        <v/>
      </c>
      <c r="BD2103">
        <f>IF(Table1[[#This Row],[Reference Number]]=Q2102,BD2102,BD2102+1)</f>
        <v>0</v>
      </c>
    </row>
    <row r="2104" spans="1:56" ht="11.25" customHeight="1" x14ac:dyDescent="0.25">
      <c r="A2104" s="1"/>
      <c r="B2104" s="88" t="str">
        <f>IF(Table1[[#This Row],[Posting Date]]&lt;&gt;"",IF(Table1[[#This Row],[Reference Number]]=Q2103,B2103+1,1),"")</f>
        <v/>
      </c>
      <c r="C2104" s="61"/>
      <c r="D2104" s="61"/>
      <c r="E2104" s="138"/>
      <c r="F2104" s="141" t="str">
        <f>IFERROR(IF(VLOOKUP(Table1[[#This Row],[Budget Code Description]],Dimentions!$X$6:$AC$139,2,FALSE)="","",VLOOKUP(Table1[[#This Row],[Budget Code Description]],Dimentions!$X$6:$AC$139,2,FALSE)),"")</f>
        <v/>
      </c>
      <c r="G2104" s="141"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1" t="str">
        <f>IFERROR(VLOOKUP(Table1[[#This Row],[Budget Code Description]],Table6[#All],8,FALSE),"")</f>
        <v/>
      </c>
      <c r="L2104" s="63"/>
      <c r="M2104" s="65" t="str">
        <f>IFERROR(VLOOKUP(Table1[[#This Row],[Staff ID]],Table2[],2,FALSE),"")</f>
        <v/>
      </c>
      <c r="N2104" s="209" t="str">
        <f>IFERROR(IF(VLOOKUP(Table1[[#This Row],[Budget Code Description]],Dimentions!$X$6:$AC$134,4,FALSE)="","",VLOOKUP(Table1[[#This Row],[Budget Code Description]],Dimentions!$X$6:$AC$134,4,FALSE)),"")</f>
        <v/>
      </c>
      <c r="O2104" s="65" t="str">
        <f>IFERROR(VLOOKUP(Table1[[#This Row],[Vendor ID]],Table549[],2,FALSE),"")</f>
        <v/>
      </c>
      <c r="P2104" s="63"/>
      <c r="Q2104" s="141" t="str">
        <f>IF(Table1[[#This Row],[Posting Date]]&lt;&gt;"",$D$9,"")</f>
        <v/>
      </c>
      <c r="R2104" s="157" t="str">
        <f>IF(Table1[[#This Row],[Posting Date]]&lt;&gt;"",$D$10,"")</f>
        <v/>
      </c>
      <c r="S2104" s="66"/>
      <c r="T2104" s="63"/>
      <c r="U2104" s="67"/>
      <c r="V2104" s="67"/>
      <c r="W2104" s="67" t="str">
        <f t="shared" si="37"/>
        <v/>
      </c>
      <c r="X2104" s="159" t="str">
        <f>IF(E2104="","",(IF(Table1[[#This Row],[Cur]]="USD",Table1[[#This Row],[Cur_Amount Debit]],Table1[[#This Row],[Cur_Amount Debit]]/Table1[[#This Row],[Exchange Rate]])))</f>
        <v/>
      </c>
      <c r="Y2104" s="159" t="str">
        <f>IF(E2104="","",(IF(Table1[[#This Row],[Cur]]="USD",Table1[[#This Row],[Cur_Amount Credit]],Table1[[#This Row],[Cur_Amount Credit]]/ExchangeRate)))</f>
        <v/>
      </c>
      <c r="Z2104" s="201" t="str">
        <f>IF(E2104="","",(Table1[[#This Row],[Debit USD]]-Table1[[#This Row],[Credit USD]]))</f>
        <v/>
      </c>
      <c r="AA2104" s="226"/>
      <c r="AB2104" s="255"/>
      <c r="AC2104" s="1"/>
      <c r="AD2104" s="15"/>
      <c r="AE2104" s="15" t="str">
        <f>IF(AND(OR(Table1[[#This Row],[Account]]="15030",Table1[[#This Row],[Account]]="15035",Table1[[#This Row],[Account]]="20150"),Table1[[#This Row],[Vendor ID]]=""),1,"")</f>
        <v/>
      </c>
      <c r="AF2104" s="15"/>
      <c r="AG2104" s="15"/>
      <c r="AH2104" s="15"/>
      <c r="AI2104" s="46" t="str">
        <f>IF(Table1[[#This Row],[Posting Date]]&lt;&gt;"","GJ-"&amp;CountryID,"")</f>
        <v/>
      </c>
      <c r="AJ2104" s="59" t="str">
        <f>IF(Table1[[#This Row],[Posting Date]]&lt;&gt;"",Table1[[#This Row],[Posting Date]],"")</f>
        <v/>
      </c>
      <c r="AK2104" s="46"/>
      <c r="AL2104" s="46" t="str">
        <f>IF(Table1[[#This Row],[Description]]&lt;&gt;"",Table1[[#This Row],[Description]],"")</f>
        <v/>
      </c>
      <c r="AM2104" s="46" t="str">
        <f>IF(Table1[[#This Row],[Posting Date]]&lt;&gt;"",Table1[[#This Row],[Reference Number]],"")</f>
        <v/>
      </c>
      <c r="AN2104" s="46" t="str">
        <f>TRIM(Table1[[#This Row],[Line '#]])</f>
        <v/>
      </c>
      <c r="AO2104" s="46" t="str">
        <f>TRIM(Table1[[#This Row],[Account]])</f>
        <v/>
      </c>
      <c r="AP2104" s="46" t="str">
        <f>IF(Table1[[#This Row],[Posting Date]]&lt;&gt;"",$D$5,"")</f>
        <v/>
      </c>
      <c r="AQ2104" s="46" t="str">
        <f>TRIM(Table1[[#This Row],[Departments-Prgrams]])</f>
        <v/>
      </c>
      <c r="AR2104" s="46" t="str">
        <f>TRIM(Table1[[#This Row],[Grant]])</f>
        <v/>
      </c>
      <c r="AS2104" s="46" t="str">
        <f>TRIM(Table1[[#This Row],[Staff ID]])</f>
        <v/>
      </c>
      <c r="AT2104" s="46" t="str">
        <f>IF(TRIM(Table1[[#This Row],[Budget Code]])=0,"",TRIM(Table1[[#This Row],[Budget Code]]))</f>
        <v/>
      </c>
      <c r="AU2104" s="46" t="str">
        <f>IF(Table1[[#This Row],[Line Description]]&lt;&gt;"",Table1[[#This Row],[Line Description]],"")</f>
        <v/>
      </c>
      <c r="AV2104" s="46" t="str">
        <f>IF(Table1[[#This Row],[Cur_Amount Debit]]&gt;0,ROUND(Table1[[#This Row],[Cur_Amount Debit]],2),"")</f>
        <v/>
      </c>
      <c r="AW2104" s="46" t="str">
        <f>IF(Table1[[#This Row],[Cur_Amount Credit]]&gt;0,ROUND(Table1[[#This Row],[Cur_Amount Credit]],2),"")</f>
        <v/>
      </c>
      <c r="AX2104" s="46" t="str">
        <f>LEFT(Table1[[#This Row],[Cur]],3)</f>
        <v/>
      </c>
      <c r="AY2104" s="59"/>
      <c r="AZ2104" s="46"/>
      <c r="BA2104" s="46" t="str">
        <f>IF(Table1[[#This Row],[Cur]]&lt;&gt;"",IF(Table1[[#This Row],[Cur]]="USD","",ExchangeRate),"")</f>
        <v/>
      </c>
      <c r="BB2104" s="46" t="str">
        <f>IF(Table1[[#This Row],[Grant]]&lt;&gt;"",VLOOKUP(Table1[[#This Row],[Grant]],Grants!B:D,3),"")</f>
        <v/>
      </c>
      <c r="BC2104" s="46" t="str">
        <f>TRIM(Table1[[#This Row],[Vendor ID]])</f>
        <v/>
      </c>
      <c r="BD2104">
        <f>IF(Table1[[#This Row],[Reference Number]]=Q2103,BD2103,BD2103+1)</f>
        <v>0</v>
      </c>
    </row>
    <row r="2105" spans="1:56" ht="11.25" customHeight="1" x14ac:dyDescent="0.25">
      <c r="A2105" s="1"/>
      <c r="B2105" s="88" t="str">
        <f>IF(Table1[[#This Row],[Posting Date]]&lt;&gt;"",IF(Table1[[#This Row],[Reference Number]]=Q2104,B2104+1,1),"")</f>
        <v/>
      </c>
      <c r="C2105" s="61"/>
      <c r="D2105" s="61"/>
      <c r="E2105" s="138"/>
      <c r="F2105" s="141" t="str">
        <f>IFERROR(IF(VLOOKUP(Table1[[#This Row],[Budget Code Description]],Dimentions!$X$6:$AC$139,2,FALSE)="","",VLOOKUP(Table1[[#This Row],[Budget Code Description]],Dimentions!$X$6:$AC$139,2,FALSE)),"")</f>
        <v/>
      </c>
      <c r="G2105" s="141"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1" t="str">
        <f>IFERROR(VLOOKUP(Table1[[#This Row],[Budget Code Description]],Table6[#All],8,FALSE),"")</f>
        <v/>
      </c>
      <c r="L2105" s="63"/>
      <c r="M2105" s="65" t="str">
        <f>IFERROR(VLOOKUP(Table1[[#This Row],[Staff ID]],Table2[],2,FALSE),"")</f>
        <v/>
      </c>
      <c r="N2105" s="209" t="str">
        <f>IFERROR(IF(VLOOKUP(Table1[[#This Row],[Budget Code Description]],Dimentions!$X$6:$AC$134,4,FALSE)="","",VLOOKUP(Table1[[#This Row],[Budget Code Description]],Dimentions!$X$6:$AC$134,4,FALSE)),"")</f>
        <v/>
      </c>
      <c r="O2105" s="65" t="str">
        <f>IFERROR(VLOOKUP(Table1[[#This Row],[Vendor ID]],Table549[],2,FALSE),"")</f>
        <v/>
      </c>
      <c r="P2105" s="63"/>
      <c r="Q2105" s="141" t="str">
        <f>IF(Table1[[#This Row],[Posting Date]]&lt;&gt;"",$D$9,"")</f>
        <v/>
      </c>
      <c r="R2105" s="157" t="str">
        <f>IF(Table1[[#This Row],[Posting Date]]&lt;&gt;"",$D$10,"")</f>
        <v/>
      </c>
      <c r="S2105" s="66"/>
      <c r="T2105" s="63"/>
      <c r="U2105" s="67"/>
      <c r="V2105" s="67"/>
      <c r="W2105" s="67" t="str">
        <f t="shared" si="37"/>
        <v/>
      </c>
      <c r="X2105" s="159" t="str">
        <f>IF(E2105="","",(IF(Table1[[#This Row],[Cur]]="USD",Table1[[#This Row],[Cur_Amount Debit]],Table1[[#This Row],[Cur_Amount Debit]]/Table1[[#This Row],[Exchange Rate]])))</f>
        <v/>
      </c>
      <c r="Y2105" s="159" t="str">
        <f>IF(E2105="","",(IF(Table1[[#This Row],[Cur]]="USD",Table1[[#This Row],[Cur_Amount Credit]],Table1[[#This Row],[Cur_Amount Credit]]/ExchangeRate)))</f>
        <v/>
      </c>
      <c r="Z2105" s="201" t="str">
        <f>IF(E2105="","",(Table1[[#This Row],[Debit USD]]-Table1[[#This Row],[Credit USD]]))</f>
        <v/>
      </c>
      <c r="AA2105" s="226"/>
      <c r="AB2105" s="255"/>
      <c r="AC2105" s="1"/>
      <c r="AD2105" s="15"/>
      <c r="AE2105" s="15" t="str">
        <f>IF(AND(OR(Table1[[#This Row],[Account]]="15030",Table1[[#This Row],[Account]]="15035",Table1[[#This Row],[Account]]="20150"),Table1[[#This Row],[Vendor ID]]=""),1,"")</f>
        <v/>
      </c>
      <c r="AF2105" s="15"/>
      <c r="AG2105" s="15"/>
      <c r="AH2105" s="15"/>
      <c r="AI2105" s="46" t="str">
        <f>IF(Table1[[#This Row],[Posting Date]]&lt;&gt;"","GJ-"&amp;CountryID,"")</f>
        <v/>
      </c>
      <c r="AJ2105" s="59" t="str">
        <f>IF(Table1[[#This Row],[Posting Date]]&lt;&gt;"",Table1[[#This Row],[Posting Date]],"")</f>
        <v/>
      </c>
      <c r="AK2105" s="46"/>
      <c r="AL2105" s="46" t="str">
        <f>IF(Table1[[#This Row],[Description]]&lt;&gt;"",Table1[[#This Row],[Description]],"")</f>
        <v/>
      </c>
      <c r="AM2105" s="46" t="str">
        <f>IF(Table1[[#This Row],[Posting Date]]&lt;&gt;"",Table1[[#This Row],[Reference Number]],"")</f>
        <v/>
      </c>
      <c r="AN2105" s="46" t="str">
        <f>TRIM(Table1[[#This Row],[Line '#]])</f>
        <v/>
      </c>
      <c r="AO2105" s="46" t="str">
        <f>TRIM(Table1[[#This Row],[Account]])</f>
        <v/>
      </c>
      <c r="AP2105" s="46" t="str">
        <f>IF(Table1[[#This Row],[Posting Date]]&lt;&gt;"",$D$5,"")</f>
        <v/>
      </c>
      <c r="AQ2105" s="46" t="str">
        <f>TRIM(Table1[[#This Row],[Departments-Prgrams]])</f>
        <v/>
      </c>
      <c r="AR2105" s="46" t="str">
        <f>TRIM(Table1[[#This Row],[Grant]])</f>
        <v/>
      </c>
      <c r="AS2105" s="46" t="str">
        <f>TRIM(Table1[[#This Row],[Staff ID]])</f>
        <v/>
      </c>
      <c r="AT2105" s="46" t="str">
        <f>IF(TRIM(Table1[[#This Row],[Budget Code]])=0,"",TRIM(Table1[[#This Row],[Budget Code]]))</f>
        <v/>
      </c>
      <c r="AU2105" s="46" t="str">
        <f>IF(Table1[[#This Row],[Line Description]]&lt;&gt;"",Table1[[#This Row],[Line Description]],"")</f>
        <v/>
      </c>
      <c r="AV2105" s="46" t="str">
        <f>IF(Table1[[#This Row],[Cur_Amount Debit]]&gt;0,ROUND(Table1[[#This Row],[Cur_Amount Debit]],2),"")</f>
        <v/>
      </c>
      <c r="AW2105" s="46" t="str">
        <f>IF(Table1[[#This Row],[Cur_Amount Credit]]&gt;0,ROUND(Table1[[#This Row],[Cur_Amount Credit]],2),"")</f>
        <v/>
      </c>
      <c r="AX2105" s="46" t="str">
        <f>LEFT(Table1[[#This Row],[Cur]],3)</f>
        <v/>
      </c>
      <c r="AY2105" s="59"/>
      <c r="AZ2105" s="46"/>
      <c r="BA2105" s="46" t="str">
        <f>IF(Table1[[#This Row],[Cur]]&lt;&gt;"",IF(Table1[[#This Row],[Cur]]="USD","",ExchangeRate),"")</f>
        <v/>
      </c>
      <c r="BB2105" s="46" t="str">
        <f>IF(Table1[[#This Row],[Grant]]&lt;&gt;"",VLOOKUP(Table1[[#This Row],[Grant]],Grants!B:D,3),"")</f>
        <v/>
      </c>
      <c r="BC2105" s="46" t="str">
        <f>TRIM(Table1[[#This Row],[Vendor ID]])</f>
        <v/>
      </c>
      <c r="BD2105">
        <f>IF(Table1[[#This Row],[Reference Number]]=Q2104,BD2104,BD2104+1)</f>
        <v>0</v>
      </c>
    </row>
    <row r="2106" spans="1:56" ht="11.25" customHeight="1" x14ac:dyDescent="0.25">
      <c r="A2106" s="1"/>
      <c r="B2106" s="88" t="str">
        <f>IF(Table1[[#This Row],[Posting Date]]&lt;&gt;"",IF(Table1[[#This Row],[Reference Number]]=Q2105,B2105+1,1),"")</f>
        <v/>
      </c>
      <c r="C2106" s="61"/>
      <c r="D2106" s="61"/>
      <c r="E2106" s="138"/>
      <c r="F2106" s="141" t="str">
        <f>IFERROR(IF(VLOOKUP(Table1[[#This Row],[Budget Code Description]],Dimentions!$X$6:$AC$139,2,FALSE)="","",VLOOKUP(Table1[[#This Row],[Budget Code Description]],Dimentions!$X$6:$AC$139,2,FALSE)),"")</f>
        <v/>
      </c>
      <c r="G2106" s="141"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1" t="str">
        <f>IFERROR(VLOOKUP(Table1[[#This Row],[Budget Code Description]],Table6[#All],8,FALSE),"")</f>
        <v/>
      </c>
      <c r="L2106" s="63"/>
      <c r="M2106" s="65" t="str">
        <f>IFERROR(VLOOKUP(Table1[[#This Row],[Staff ID]],Table2[],2,FALSE),"")</f>
        <v/>
      </c>
      <c r="N2106" s="209" t="str">
        <f>IFERROR(IF(VLOOKUP(Table1[[#This Row],[Budget Code Description]],Dimentions!$X$6:$AC$134,4,FALSE)="","",VLOOKUP(Table1[[#This Row],[Budget Code Description]],Dimentions!$X$6:$AC$134,4,FALSE)),"")</f>
        <v/>
      </c>
      <c r="O2106" s="65" t="str">
        <f>IFERROR(VLOOKUP(Table1[[#This Row],[Vendor ID]],Table549[],2,FALSE),"")</f>
        <v/>
      </c>
      <c r="P2106" s="63"/>
      <c r="Q2106" s="141" t="str">
        <f>IF(Table1[[#This Row],[Posting Date]]&lt;&gt;"",$D$9,"")</f>
        <v/>
      </c>
      <c r="R2106" s="157" t="str">
        <f>IF(Table1[[#This Row],[Posting Date]]&lt;&gt;"",$D$10,"")</f>
        <v/>
      </c>
      <c r="S2106" s="66"/>
      <c r="T2106" s="63"/>
      <c r="U2106" s="67"/>
      <c r="V2106" s="67"/>
      <c r="W2106" s="67" t="str">
        <f t="shared" si="37"/>
        <v/>
      </c>
      <c r="X2106" s="159" t="str">
        <f>IF(E2106="","",(IF(Table1[[#This Row],[Cur]]="USD",Table1[[#This Row],[Cur_Amount Debit]],Table1[[#This Row],[Cur_Amount Debit]]/Table1[[#This Row],[Exchange Rate]])))</f>
        <v/>
      </c>
      <c r="Y2106" s="159" t="str">
        <f>IF(E2106="","",(IF(Table1[[#This Row],[Cur]]="USD",Table1[[#This Row],[Cur_Amount Credit]],Table1[[#This Row],[Cur_Amount Credit]]/ExchangeRate)))</f>
        <v/>
      </c>
      <c r="Z2106" s="201" t="str">
        <f>IF(E2106="","",(Table1[[#This Row],[Debit USD]]-Table1[[#This Row],[Credit USD]]))</f>
        <v/>
      </c>
      <c r="AA2106" s="226"/>
      <c r="AB2106" s="255"/>
      <c r="AC2106" s="1"/>
      <c r="AD2106" s="15"/>
      <c r="AE2106" s="15" t="str">
        <f>IF(AND(OR(Table1[[#This Row],[Account]]="15030",Table1[[#This Row],[Account]]="15035",Table1[[#This Row],[Account]]="20150"),Table1[[#This Row],[Vendor ID]]=""),1,"")</f>
        <v/>
      </c>
      <c r="AF2106" s="15"/>
      <c r="AG2106" s="15"/>
      <c r="AH2106" s="15"/>
      <c r="AI2106" s="46" t="str">
        <f>IF(Table1[[#This Row],[Posting Date]]&lt;&gt;"","GJ-"&amp;CountryID,"")</f>
        <v/>
      </c>
      <c r="AJ2106" s="59" t="str">
        <f>IF(Table1[[#This Row],[Posting Date]]&lt;&gt;"",Table1[[#This Row],[Posting Date]],"")</f>
        <v/>
      </c>
      <c r="AK2106" s="46"/>
      <c r="AL2106" s="46" t="str">
        <f>IF(Table1[[#This Row],[Description]]&lt;&gt;"",Table1[[#This Row],[Description]],"")</f>
        <v/>
      </c>
      <c r="AM2106" s="46" t="str">
        <f>IF(Table1[[#This Row],[Posting Date]]&lt;&gt;"",Table1[[#This Row],[Reference Number]],"")</f>
        <v/>
      </c>
      <c r="AN2106" s="46" t="str">
        <f>TRIM(Table1[[#This Row],[Line '#]])</f>
        <v/>
      </c>
      <c r="AO2106" s="46" t="str">
        <f>TRIM(Table1[[#This Row],[Account]])</f>
        <v/>
      </c>
      <c r="AP2106" s="46" t="str">
        <f>IF(Table1[[#This Row],[Posting Date]]&lt;&gt;"",$D$5,"")</f>
        <v/>
      </c>
      <c r="AQ2106" s="46" t="str">
        <f>TRIM(Table1[[#This Row],[Departments-Prgrams]])</f>
        <v/>
      </c>
      <c r="AR2106" s="46" t="str">
        <f>TRIM(Table1[[#This Row],[Grant]])</f>
        <v/>
      </c>
      <c r="AS2106" s="46" t="str">
        <f>TRIM(Table1[[#This Row],[Staff ID]])</f>
        <v/>
      </c>
      <c r="AT2106" s="46" t="str">
        <f>IF(TRIM(Table1[[#This Row],[Budget Code]])=0,"",TRIM(Table1[[#This Row],[Budget Code]]))</f>
        <v/>
      </c>
      <c r="AU2106" s="46" t="str">
        <f>IF(Table1[[#This Row],[Line Description]]&lt;&gt;"",Table1[[#This Row],[Line Description]],"")</f>
        <v/>
      </c>
      <c r="AV2106" s="46" t="str">
        <f>IF(Table1[[#This Row],[Cur_Amount Debit]]&gt;0,ROUND(Table1[[#This Row],[Cur_Amount Debit]],2),"")</f>
        <v/>
      </c>
      <c r="AW2106" s="46" t="str">
        <f>IF(Table1[[#This Row],[Cur_Amount Credit]]&gt;0,ROUND(Table1[[#This Row],[Cur_Amount Credit]],2),"")</f>
        <v/>
      </c>
      <c r="AX2106" s="46" t="str">
        <f>LEFT(Table1[[#This Row],[Cur]],3)</f>
        <v/>
      </c>
      <c r="AY2106" s="59"/>
      <c r="AZ2106" s="46"/>
      <c r="BA2106" s="46" t="str">
        <f>IF(Table1[[#This Row],[Cur]]&lt;&gt;"",IF(Table1[[#This Row],[Cur]]="USD","",ExchangeRate),"")</f>
        <v/>
      </c>
      <c r="BB2106" s="46" t="str">
        <f>IF(Table1[[#This Row],[Grant]]&lt;&gt;"",VLOOKUP(Table1[[#This Row],[Grant]],Grants!B:D,3),"")</f>
        <v/>
      </c>
      <c r="BC2106" s="46" t="str">
        <f>TRIM(Table1[[#This Row],[Vendor ID]])</f>
        <v/>
      </c>
      <c r="BD2106">
        <f>IF(Table1[[#This Row],[Reference Number]]=Q2105,BD2105,BD2105+1)</f>
        <v>0</v>
      </c>
    </row>
    <row r="2107" spans="1:56" ht="11.25" customHeight="1" x14ac:dyDescent="0.25">
      <c r="A2107" s="1"/>
      <c r="B2107" s="88" t="str">
        <f>IF(Table1[[#This Row],[Posting Date]]&lt;&gt;"",IF(Table1[[#This Row],[Reference Number]]=Q2106,B2106+1,1),"")</f>
        <v/>
      </c>
      <c r="C2107" s="61"/>
      <c r="D2107" s="61"/>
      <c r="E2107" s="138"/>
      <c r="F2107" s="141" t="str">
        <f>IFERROR(IF(VLOOKUP(Table1[[#This Row],[Budget Code Description]],Dimentions!$X$6:$AC$139,2,FALSE)="","",VLOOKUP(Table1[[#This Row],[Budget Code Description]],Dimentions!$X$6:$AC$139,2,FALSE)),"")</f>
        <v/>
      </c>
      <c r="G2107" s="141"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1" t="str">
        <f>IFERROR(VLOOKUP(Table1[[#This Row],[Budget Code Description]],Table6[#All],8,FALSE),"")</f>
        <v/>
      </c>
      <c r="L2107" s="63"/>
      <c r="M2107" s="65" t="str">
        <f>IFERROR(VLOOKUP(Table1[[#This Row],[Staff ID]],Table2[],2,FALSE),"")</f>
        <v/>
      </c>
      <c r="N2107" s="209" t="str">
        <f>IFERROR(IF(VLOOKUP(Table1[[#This Row],[Budget Code Description]],Dimentions!$X$6:$AC$134,4,FALSE)="","",VLOOKUP(Table1[[#This Row],[Budget Code Description]],Dimentions!$X$6:$AC$134,4,FALSE)),"")</f>
        <v/>
      </c>
      <c r="O2107" s="65" t="str">
        <f>IFERROR(VLOOKUP(Table1[[#This Row],[Vendor ID]],Table549[],2,FALSE),"")</f>
        <v/>
      </c>
      <c r="P2107" s="63"/>
      <c r="Q2107" s="141" t="str">
        <f>IF(Table1[[#This Row],[Posting Date]]&lt;&gt;"",$D$9,"")</f>
        <v/>
      </c>
      <c r="R2107" s="157" t="str">
        <f>IF(Table1[[#This Row],[Posting Date]]&lt;&gt;"",$D$10,"")</f>
        <v/>
      </c>
      <c r="S2107" s="66"/>
      <c r="T2107" s="63"/>
      <c r="U2107" s="67"/>
      <c r="V2107" s="67"/>
      <c r="W2107" s="67" t="str">
        <f t="shared" si="37"/>
        <v/>
      </c>
      <c r="X2107" s="159" t="str">
        <f>IF(E2107="","",(IF(Table1[[#This Row],[Cur]]="USD",Table1[[#This Row],[Cur_Amount Debit]],Table1[[#This Row],[Cur_Amount Debit]]/Table1[[#This Row],[Exchange Rate]])))</f>
        <v/>
      </c>
      <c r="Y2107" s="159" t="str">
        <f>IF(E2107="","",(IF(Table1[[#This Row],[Cur]]="USD",Table1[[#This Row],[Cur_Amount Credit]],Table1[[#This Row],[Cur_Amount Credit]]/ExchangeRate)))</f>
        <v/>
      </c>
      <c r="Z2107" s="201" t="str">
        <f>IF(E2107="","",(Table1[[#This Row],[Debit USD]]-Table1[[#This Row],[Credit USD]]))</f>
        <v/>
      </c>
      <c r="AA2107" s="226"/>
      <c r="AB2107" s="255"/>
      <c r="AC2107" s="1"/>
      <c r="AD2107" s="15"/>
      <c r="AE2107" s="15" t="str">
        <f>IF(AND(OR(Table1[[#This Row],[Account]]="15030",Table1[[#This Row],[Account]]="15035",Table1[[#This Row],[Account]]="20150"),Table1[[#This Row],[Vendor ID]]=""),1,"")</f>
        <v/>
      </c>
      <c r="AF2107" s="15"/>
      <c r="AG2107" s="15"/>
      <c r="AH2107" s="15"/>
      <c r="AI2107" s="46" t="str">
        <f>IF(Table1[[#This Row],[Posting Date]]&lt;&gt;"","GJ-"&amp;CountryID,"")</f>
        <v/>
      </c>
      <c r="AJ2107" s="59" t="str">
        <f>IF(Table1[[#This Row],[Posting Date]]&lt;&gt;"",Table1[[#This Row],[Posting Date]],"")</f>
        <v/>
      </c>
      <c r="AK2107" s="46"/>
      <c r="AL2107" s="46" t="str">
        <f>IF(Table1[[#This Row],[Description]]&lt;&gt;"",Table1[[#This Row],[Description]],"")</f>
        <v/>
      </c>
      <c r="AM2107" s="46" t="str">
        <f>IF(Table1[[#This Row],[Posting Date]]&lt;&gt;"",Table1[[#This Row],[Reference Number]],"")</f>
        <v/>
      </c>
      <c r="AN2107" s="46" t="str">
        <f>TRIM(Table1[[#This Row],[Line '#]])</f>
        <v/>
      </c>
      <c r="AO2107" s="46" t="str">
        <f>TRIM(Table1[[#This Row],[Account]])</f>
        <v/>
      </c>
      <c r="AP2107" s="46" t="str">
        <f>IF(Table1[[#This Row],[Posting Date]]&lt;&gt;"",$D$5,"")</f>
        <v/>
      </c>
      <c r="AQ2107" s="46" t="str">
        <f>TRIM(Table1[[#This Row],[Departments-Prgrams]])</f>
        <v/>
      </c>
      <c r="AR2107" s="46" t="str">
        <f>TRIM(Table1[[#This Row],[Grant]])</f>
        <v/>
      </c>
      <c r="AS2107" s="46" t="str">
        <f>TRIM(Table1[[#This Row],[Staff ID]])</f>
        <v/>
      </c>
      <c r="AT2107" s="46" t="str">
        <f>IF(TRIM(Table1[[#This Row],[Budget Code]])=0,"",TRIM(Table1[[#This Row],[Budget Code]]))</f>
        <v/>
      </c>
      <c r="AU2107" s="46" t="str">
        <f>IF(Table1[[#This Row],[Line Description]]&lt;&gt;"",Table1[[#This Row],[Line Description]],"")</f>
        <v/>
      </c>
      <c r="AV2107" s="46" t="str">
        <f>IF(Table1[[#This Row],[Cur_Amount Debit]]&gt;0,ROUND(Table1[[#This Row],[Cur_Amount Debit]],2),"")</f>
        <v/>
      </c>
      <c r="AW2107" s="46" t="str">
        <f>IF(Table1[[#This Row],[Cur_Amount Credit]]&gt;0,ROUND(Table1[[#This Row],[Cur_Amount Credit]],2),"")</f>
        <v/>
      </c>
      <c r="AX2107" s="46" t="str">
        <f>LEFT(Table1[[#This Row],[Cur]],3)</f>
        <v/>
      </c>
      <c r="AY2107" s="59"/>
      <c r="AZ2107" s="46"/>
      <c r="BA2107" s="46" t="str">
        <f>IF(Table1[[#This Row],[Cur]]&lt;&gt;"",IF(Table1[[#This Row],[Cur]]="USD","",ExchangeRate),"")</f>
        <v/>
      </c>
      <c r="BB2107" s="46" t="str">
        <f>IF(Table1[[#This Row],[Grant]]&lt;&gt;"",VLOOKUP(Table1[[#This Row],[Grant]],Grants!B:D,3),"")</f>
        <v/>
      </c>
      <c r="BC2107" s="46" t="str">
        <f>TRIM(Table1[[#This Row],[Vendor ID]])</f>
        <v/>
      </c>
      <c r="BD2107">
        <f>IF(Table1[[#This Row],[Reference Number]]=Q2106,BD2106,BD2106+1)</f>
        <v>0</v>
      </c>
    </row>
    <row r="2108" spans="1:56" ht="11.25" customHeight="1" x14ac:dyDescent="0.25">
      <c r="A2108" s="1"/>
      <c r="B2108" s="88" t="str">
        <f>IF(Table1[[#This Row],[Posting Date]]&lt;&gt;"",IF(Table1[[#This Row],[Reference Number]]=Q2107,B2107+1,1),"")</f>
        <v/>
      </c>
      <c r="C2108" s="61"/>
      <c r="D2108" s="61"/>
      <c r="E2108" s="138"/>
      <c r="F2108" s="141" t="str">
        <f>IFERROR(IF(VLOOKUP(Table1[[#This Row],[Budget Code Description]],Dimentions!$X$6:$AC$139,2,FALSE)="","",VLOOKUP(Table1[[#This Row],[Budget Code Description]],Dimentions!$X$6:$AC$139,2,FALSE)),"")</f>
        <v/>
      </c>
      <c r="G2108" s="141"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1" t="str">
        <f>IFERROR(VLOOKUP(Table1[[#This Row],[Budget Code Description]],Table6[#All],8,FALSE),"")</f>
        <v/>
      </c>
      <c r="L2108" s="63"/>
      <c r="M2108" s="65" t="str">
        <f>IFERROR(VLOOKUP(Table1[[#This Row],[Staff ID]],Table2[],2,FALSE),"")</f>
        <v/>
      </c>
      <c r="N2108" s="209" t="str">
        <f>IFERROR(IF(VLOOKUP(Table1[[#This Row],[Budget Code Description]],Dimentions!$X$6:$AC$134,4,FALSE)="","",VLOOKUP(Table1[[#This Row],[Budget Code Description]],Dimentions!$X$6:$AC$134,4,FALSE)),"")</f>
        <v/>
      </c>
      <c r="O2108" s="65" t="str">
        <f>IFERROR(VLOOKUP(Table1[[#This Row],[Vendor ID]],Table549[],2,FALSE),"")</f>
        <v/>
      </c>
      <c r="P2108" s="63"/>
      <c r="Q2108" s="141" t="str">
        <f>IF(Table1[[#This Row],[Posting Date]]&lt;&gt;"",$D$9,"")</f>
        <v/>
      </c>
      <c r="R2108" s="157" t="str">
        <f>IF(Table1[[#This Row],[Posting Date]]&lt;&gt;"",$D$10,"")</f>
        <v/>
      </c>
      <c r="S2108" s="66"/>
      <c r="T2108" s="63"/>
      <c r="U2108" s="67"/>
      <c r="V2108" s="67"/>
      <c r="W2108" s="67" t="str">
        <f t="shared" si="37"/>
        <v/>
      </c>
      <c r="X2108" s="159" t="str">
        <f>IF(E2108="","",(IF(Table1[[#This Row],[Cur]]="USD",Table1[[#This Row],[Cur_Amount Debit]],Table1[[#This Row],[Cur_Amount Debit]]/Table1[[#This Row],[Exchange Rate]])))</f>
        <v/>
      </c>
      <c r="Y2108" s="159" t="str">
        <f>IF(E2108="","",(IF(Table1[[#This Row],[Cur]]="USD",Table1[[#This Row],[Cur_Amount Credit]],Table1[[#This Row],[Cur_Amount Credit]]/ExchangeRate)))</f>
        <v/>
      </c>
      <c r="Z2108" s="201" t="str">
        <f>IF(E2108="","",(Table1[[#This Row],[Debit USD]]-Table1[[#This Row],[Credit USD]]))</f>
        <v/>
      </c>
      <c r="AA2108" s="226"/>
      <c r="AB2108" s="255"/>
      <c r="AC2108" s="1"/>
      <c r="AD2108" s="15"/>
      <c r="AE2108" s="15" t="str">
        <f>IF(AND(OR(Table1[[#This Row],[Account]]="15030",Table1[[#This Row],[Account]]="15035",Table1[[#This Row],[Account]]="20150"),Table1[[#This Row],[Vendor ID]]=""),1,"")</f>
        <v/>
      </c>
      <c r="AF2108" s="15"/>
      <c r="AG2108" s="15"/>
      <c r="AH2108" s="15"/>
      <c r="AI2108" s="46" t="str">
        <f>IF(Table1[[#This Row],[Posting Date]]&lt;&gt;"","GJ-"&amp;CountryID,"")</f>
        <v/>
      </c>
      <c r="AJ2108" s="59" t="str">
        <f>IF(Table1[[#This Row],[Posting Date]]&lt;&gt;"",Table1[[#This Row],[Posting Date]],"")</f>
        <v/>
      </c>
      <c r="AK2108" s="46"/>
      <c r="AL2108" s="46" t="str">
        <f>IF(Table1[[#This Row],[Description]]&lt;&gt;"",Table1[[#This Row],[Description]],"")</f>
        <v/>
      </c>
      <c r="AM2108" s="46" t="str">
        <f>IF(Table1[[#This Row],[Posting Date]]&lt;&gt;"",Table1[[#This Row],[Reference Number]],"")</f>
        <v/>
      </c>
      <c r="AN2108" s="46" t="str">
        <f>TRIM(Table1[[#This Row],[Line '#]])</f>
        <v/>
      </c>
      <c r="AO2108" s="46" t="str">
        <f>TRIM(Table1[[#This Row],[Account]])</f>
        <v/>
      </c>
      <c r="AP2108" s="46" t="str">
        <f>IF(Table1[[#This Row],[Posting Date]]&lt;&gt;"",$D$5,"")</f>
        <v/>
      </c>
      <c r="AQ2108" s="46" t="str">
        <f>TRIM(Table1[[#This Row],[Departments-Prgrams]])</f>
        <v/>
      </c>
      <c r="AR2108" s="46" t="str">
        <f>TRIM(Table1[[#This Row],[Grant]])</f>
        <v/>
      </c>
      <c r="AS2108" s="46" t="str">
        <f>TRIM(Table1[[#This Row],[Staff ID]])</f>
        <v/>
      </c>
      <c r="AT2108" s="46" t="str">
        <f>IF(TRIM(Table1[[#This Row],[Budget Code]])=0,"",TRIM(Table1[[#This Row],[Budget Code]]))</f>
        <v/>
      </c>
      <c r="AU2108" s="46" t="str">
        <f>IF(Table1[[#This Row],[Line Description]]&lt;&gt;"",Table1[[#This Row],[Line Description]],"")</f>
        <v/>
      </c>
      <c r="AV2108" s="46" t="str">
        <f>IF(Table1[[#This Row],[Cur_Amount Debit]]&gt;0,ROUND(Table1[[#This Row],[Cur_Amount Debit]],2),"")</f>
        <v/>
      </c>
      <c r="AW2108" s="46" t="str">
        <f>IF(Table1[[#This Row],[Cur_Amount Credit]]&gt;0,ROUND(Table1[[#This Row],[Cur_Amount Credit]],2),"")</f>
        <v/>
      </c>
      <c r="AX2108" s="46" t="str">
        <f>LEFT(Table1[[#This Row],[Cur]],3)</f>
        <v/>
      </c>
      <c r="AY2108" s="59"/>
      <c r="AZ2108" s="46"/>
      <c r="BA2108" s="46" t="str">
        <f>IF(Table1[[#This Row],[Cur]]&lt;&gt;"",IF(Table1[[#This Row],[Cur]]="USD","",ExchangeRate),"")</f>
        <v/>
      </c>
      <c r="BB2108" s="46" t="str">
        <f>IF(Table1[[#This Row],[Grant]]&lt;&gt;"",VLOOKUP(Table1[[#This Row],[Grant]],Grants!B:D,3),"")</f>
        <v/>
      </c>
      <c r="BC2108" s="46" t="str">
        <f>TRIM(Table1[[#This Row],[Vendor ID]])</f>
        <v/>
      </c>
      <c r="BD2108">
        <f>IF(Table1[[#This Row],[Reference Number]]=Q2107,BD2107,BD2107+1)</f>
        <v>0</v>
      </c>
    </row>
    <row r="2109" spans="1:56" ht="11.25" customHeight="1" x14ac:dyDescent="0.25">
      <c r="A2109" s="1"/>
      <c r="B2109" s="88" t="str">
        <f>IF(Table1[[#This Row],[Posting Date]]&lt;&gt;"",IF(Table1[[#This Row],[Reference Number]]=Q2108,B2108+1,1),"")</f>
        <v/>
      </c>
      <c r="C2109" s="61"/>
      <c r="D2109" s="61"/>
      <c r="E2109" s="138"/>
      <c r="F2109" s="141" t="str">
        <f>IFERROR(IF(VLOOKUP(Table1[[#This Row],[Budget Code Description]],Dimentions!$X$6:$AC$139,2,FALSE)="","",VLOOKUP(Table1[[#This Row],[Budget Code Description]],Dimentions!$X$6:$AC$139,2,FALSE)),"")</f>
        <v/>
      </c>
      <c r="G2109" s="141"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1" t="str">
        <f>IFERROR(VLOOKUP(Table1[[#This Row],[Budget Code Description]],Table6[#All],8,FALSE),"")</f>
        <v/>
      </c>
      <c r="L2109" s="63"/>
      <c r="M2109" s="65" t="str">
        <f>IFERROR(VLOOKUP(Table1[[#This Row],[Staff ID]],Table2[],2,FALSE),"")</f>
        <v/>
      </c>
      <c r="N2109" s="209" t="str">
        <f>IFERROR(IF(VLOOKUP(Table1[[#This Row],[Budget Code Description]],Dimentions!$X$6:$AC$134,4,FALSE)="","",VLOOKUP(Table1[[#This Row],[Budget Code Description]],Dimentions!$X$6:$AC$134,4,FALSE)),"")</f>
        <v/>
      </c>
      <c r="O2109" s="65" t="str">
        <f>IFERROR(VLOOKUP(Table1[[#This Row],[Vendor ID]],Table549[],2,FALSE),"")</f>
        <v/>
      </c>
      <c r="P2109" s="63"/>
      <c r="Q2109" s="141" t="str">
        <f>IF(Table1[[#This Row],[Posting Date]]&lt;&gt;"",$D$9,"")</f>
        <v/>
      </c>
      <c r="R2109" s="157" t="str">
        <f>IF(Table1[[#This Row],[Posting Date]]&lt;&gt;"",$D$10,"")</f>
        <v/>
      </c>
      <c r="S2109" s="66"/>
      <c r="T2109" s="63"/>
      <c r="U2109" s="67"/>
      <c r="V2109" s="67"/>
      <c r="W2109" s="67" t="str">
        <f t="shared" si="37"/>
        <v/>
      </c>
      <c r="X2109" s="159" t="str">
        <f>IF(E2109="","",(IF(Table1[[#This Row],[Cur]]="USD",Table1[[#This Row],[Cur_Amount Debit]],Table1[[#This Row],[Cur_Amount Debit]]/Table1[[#This Row],[Exchange Rate]])))</f>
        <v/>
      </c>
      <c r="Y2109" s="159" t="str">
        <f>IF(E2109="","",(IF(Table1[[#This Row],[Cur]]="USD",Table1[[#This Row],[Cur_Amount Credit]],Table1[[#This Row],[Cur_Amount Credit]]/ExchangeRate)))</f>
        <v/>
      </c>
      <c r="Z2109" s="201" t="str">
        <f>IF(E2109="","",(Table1[[#This Row],[Debit USD]]-Table1[[#This Row],[Credit USD]]))</f>
        <v/>
      </c>
      <c r="AA2109" s="226"/>
      <c r="AB2109" s="255"/>
      <c r="AC2109" s="1"/>
      <c r="AD2109" s="15"/>
      <c r="AE2109" s="15" t="str">
        <f>IF(AND(OR(Table1[[#This Row],[Account]]="15030",Table1[[#This Row],[Account]]="15035",Table1[[#This Row],[Account]]="20150"),Table1[[#This Row],[Vendor ID]]=""),1,"")</f>
        <v/>
      </c>
      <c r="AF2109" s="15"/>
      <c r="AG2109" s="15"/>
      <c r="AH2109" s="15"/>
      <c r="AI2109" s="46" t="str">
        <f>IF(Table1[[#This Row],[Posting Date]]&lt;&gt;"","GJ-"&amp;CountryID,"")</f>
        <v/>
      </c>
      <c r="AJ2109" s="59" t="str">
        <f>IF(Table1[[#This Row],[Posting Date]]&lt;&gt;"",Table1[[#This Row],[Posting Date]],"")</f>
        <v/>
      </c>
      <c r="AK2109" s="46"/>
      <c r="AL2109" s="46" t="str">
        <f>IF(Table1[[#This Row],[Description]]&lt;&gt;"",Table1[[#This Row],[Description]],"")</f>
        <v/>
      </c>
      <c r="AM2109" s="46" t="str">
        <f>IF(Table1[[#This Row],[Posting Date]]&lt;&gt;"",Table1[[#This Row],[Reference Number]],"")</f>
        <v/>
      </c>
      <c r="AN2109" s="46" t="str">
        <f>TRIM(Table1[[#This Row],[Line '#]])</f>
        <v/>
      </c>
      <c r="AO2109" s="46" t="str">
        <f>TRIM(Table1[[#This Row],[Account]])</f>
        <v/>
      </c>
      <c r="AP2109" s="46" t="str">
        <f>IF(Table1[[#This Row],[Posting Date]]&lt;&gt;"",$D$5,"")</f>
        <v/>
      </c>
      <c r="AQ2109" s="46" t="str">
        <f>TRIM(Table1[[#This Row],[Departments-Prgrams]])</f>
        <v/>
      </c>
      <c r="AR2109" s="46" t="str">
        <f>TRIM(Table1[[#This Row],[Grant]])</f>
        <v/>
      </c>
      <c r="AS2109" s="46" t="str">
        <f>TRIM(Table1[[#This Row],[Staff ID]])</f>
        <v/>
      </c>
      <c r="AT2109" s="46" t="str">
        <f>IF(TRIM(Table1[[#This Row],[Budget Code]])=0,"",TRIM(Table1[[#This Row],[Budget Code]]))</f>
        <v/>
      </c>
      <c r="AU2109" s="46" t="str">
        <f>IF(Table1[[#This Row],[Line Description]]&lt;&gt;"",Table1[[#This Row],[Line Description]],"")</f>
        <v/>
      </c>
      <c r="AV2109" s="46" t="str">
        <f>IF(Table1[[#This Row],[Cur_Amount Debit]]&gt;0,ROUND(Table1[[#This Row],[Cur_Amount Debit]],2),"")</f>
        <v/>
      </c>
      <c r="AW2109" s="46" t="str">
        <f>IF(Table1[[#This Row],[Cur_Amount Credit]]&gt;0,ROUND(Table1[[#This Row],[Cur_Amount Credit]],2),"")</f>
        <v/>
      </c>
      <c r="AX2109" s="46" t="str">
        <f>LEFT(Table1[[#This Row],[Cur]],3)</f>
        <v/>
      </c>
      <c r="AY2109" s="59"/>
      <c r="AZ2109" s="46"/>
      <c r="BA2109" s="46" t="str">
        <f>IF(Table1[[#This Row],[Cur]]&lt;&gt;"",IF(Table1[[#This Row],[Cur]]="USD","",ExchangeRate),"")</f>
        <v/>
      </c>
      <c r="BB2109" s="46" t="str">
        <f>IF(Table1[[#This Row],[Grant]]&lt;&gt;"",VLOOKUP(Table1[[#This Row],[Grant]],Grants!B:D,3),"")</f>
        <v/>
      </c>
      <c r="BC2109" s="46" t="str">
        <f>TRIM(Table1[[#This Row],[Vendor ID]])</f>
        <v/>
      </c>
      <c r="BD2109">
        <f>IF(Table1[[#This Row],[Reference Number]]=Q2108,BD2108,BD2108+1)</f>
        <v>0</v>
      </c>
    </row>
    <row r="2110" spans="1:56" ht="11.25" customHeight="1" x14ac:dyDescent="0.25">
      <c r="A2110" s="1"/>
      <c r="B2110" s="88" t="str">
        <f>IF(Table1[[#This Row],[Posting Date]]&lt;&gt;"",IF(Table1[[#This Row],[Reference Number]]=Q2109,B2109+1,1),"")</f>
        <v/>
      </c>
      <c r="C2110" s="61"/>
      <c r="D2110" s="61"/>
      <c r="E2110" s="138"/>
      <c r="F2110" s="141" t="str">
        <f>IFERROR(IF(VLOOKUP(Table1[[#This Row],[Budget Code Description]],Dimentions!$X$6:$AC$139,2,FALSE)="","",VLOOKUP(Table1[[#This Row],[Budget Code Description]],Dimentions!$X$6:$AC$139,2,FALSE)),"")</f>
        <v/>
      </c>
      <c r="G2110" s="141"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1" t="str">
        <f>IFERROR(VLOOKUP(Table1[[#This Row],[Budget Code Description]],Table6[#All],8,FALSE),"")</f>
        <v/>
      </c>
      <c r="L2110" s="63"/>
      <c r="M2110" s="65" t="str">
        <f>IFERROR(VLOOKUP(Table1[[#This Row],[Staff ID]],Table2[],2,FALSE),"")</f>
        <v/>
      </c>
      <c r="N2110" s="209" t="str">
        <f>IFERROR(IF(VLOOKUP(Table1[[#This Row],[Budget Code Description]],Dimentions!$X$6:$AC$134,4,FALSE)="","",VLOOKUP(Table1[[#This Row],[Budget Code Description]],Dimentions!$X$6:$AC$134,4,FALSE)),"")</f>
        <v/>
      </c>
      <c r="O2110" s="65" t="str">
        <f>IFERROR(VLOOKUP(Table1[[#This Row],[Vendor ID]],Table549[],2,FALSE),"")</f>
        <v/>
      </c>
      <c r="P2110" s="63"/>
      <c r="Q2110" s="141" t="str">
        <f>IF(Table1[[#This Row],[Posting Date]]&lt;&gt;"",$D$9,"")</f>
        <v/>
      </c>
      <c r="R2110" s="157" t="str">
        <f>IF(Table1[[#This Row],[Posting Date]]&lt;&gt;"",$D$10,"")</f>
        <v/>
      </c>
      <c r="S2110" s="66"/>
      <c r="T2110" s="63"/>
      <c r="U2110" s="67"/>
      <c r="V2110" s="67"/>
      <c r="W2110" s="67" t="str">
        <f t="shared" si="37"/>
        <v/>
      </c>
      <c r="X2110" s="159" t="str">
        <f>IF(E2110="","",(IF(Table1[[#This Row],[Cur]]="USD",Table1[[#This Row],[Cur_Amount Debit]],Table1[[#This Row],[Cur_Amount Debit]]/Table1[[#This Row],[Exchange Rate]])))</f>
        <v/>
      </c>
      <c r="Y2110" s="159" t="str">
        <f>IF(E2110="","",(IF(Table1[[#This Row],[Cur]]="USD",Table1[[#This Row],[Cur_Amount Credit]],Table1[[#This Row],[Cur_Amount Credit]]/ExchangeRate)))</f>
        <v/>
      </c>
      <c r="Z2110" s="201" t="str">
        <f>IF(E2110="","",(Table1[[#This Row],[Debit USD]]-Table1[[#This Row],[Credit USD]]))</f>
        <v/>
      </c>
      <c r="AA2110" s="226"/>
      <c r="AB2110" s="255"/>
      <c r="AC2110" s="1"/>
      <c r="AD2110" s="15"/>
      <c r="AE2110" s="15" t="str">
        <f>IF(AND(OR(Table1[[#This Row],[Account]]="15030",Table1[[#This Row],[Account]]="15035",Table1[[#This Row],[Account]]="20150"),Table1[[#This Row],[Vendor ID]]=""),1,"")</f>
        <v/>
      </c>
      <c r="AF2110" s="15"/>
      <c r="AG2110" s="15"/>
      <c r="AH2110" s="15"/>
      <c r="AI2110" s="46" t="str">
        <f>IF(Table1[[#This Row],[Posting Date]]&lt;&gt;"","GJ-"&amp;CountryID,"")</f>
        <v/>
      </c>
      <c r="AJ2110" s="59" t="str">
        <f>IF(Table1[[#This Row],[Posting Date]]&lt;&gt;"",Table1[[#This Row],[Posting Date]],"")</f>
        <v/>
      </c>
      <c r="AK2110" s="46"/>
      <c r="AL2110" s="46" t="str">
        <f>IF(Table1[[#This Row],[Description]]&lt;&gt;"",Table1[[#This Row],[Description]],"")</f>
        <v/>
      </c>
      <c r="AM2110" s="46" t="str">
        <f>IF(Table1[[#This Row],[Posting Date]]&lt;&gt;"",Table1[[#This Row],[Reference Number]],"")</f>
        <v/>
      </c>
      <c r="AN2110" s="46" t="str">
        <f>TRIM(Table1[[#This Row],[Line '#]])</f>
        <v/>
      </c>
      <c r="AO2110" s="46" t="str">
        <f>TRIM(Table1[[#This Row],[Account]])</f>
        <v/>
      </c>
      <c r="AP2110" s="46" t="str">
        <f>IF(Table1[[#This Row],[Posting Date]]&lt;&gt;"",$D$5,"")</f>
        <v/>
      </c>
      <c r="AQ2110" s="46" t="str">
        <f>TRIM(Table1[[#This Row],[Departments-Prgrams]])</f>
        <v/>
      </c>
      <c r="AR2110" s="46" t="str">
        <f>TRIM(Table1[[#This Row],[Grant]])</f>
        <v/>
      </c>
      <c r="AS2110" s="46" t="str">
        <f>TRIM(Table1[[#This Row],[Staff ID]])</f>
        <v/>
      </c>
      <c r="AT2110" s="46" t="str">
        <f>IF(TRIM(Table1[[#This Row],[Budget Code]])=0,"",TRIM(Table1[[#This Row],[Budget Code]]))</f>
        <v/>
      </c>
      <c r="AU2110" s="46" t="str">
        <f>IF(Table1[[#This Row],[Line Description]]&lt;&gt;"",Table1[[#This Row],[Line Description]],"")</f>
        <v/>
      </c>
      <c r="AV2110" s="46" t="str">
        <f>IF(Table1[[#This Row],[Cur_Amount Debit]]&gt;0,ROUND(Table1[[#This Row],[Cur_Amount Debit]],2),"")</f>
        <v/>
      </c>
      <c r="AW2110" s="46" t="str">
        <f>IF(Table1[[#This Row],[Cur_Amount Credit]]&gt;0,ROUND(Table1[[#This Row],[Cur_Amount Credit]],2),"")</f>
        <v/>
      </c>
      <c r="AX2110" s="46" t="str">
        <f>LEFT(Table1[[#This Row],[Cur]],3)</f>
        <v/>
      </c>
      <c r="AY2110" s="59"/>
      <c r="AZ2110" s="46"/>
      <c r="BA2110" s="46" t="str">
        <f>IF(Table1[[#This Row],[Cur]]&lt;&gt;"",IF(Table1[[#This Row],[Cur]]="USD","",ExchangeRate),"")</f>
        <v/>
      </c>
      <c r="BB2110" s="46" t="str">
        <f>IF(Table1[[#This Row],[Grant]]&lt;&gt;"",VLOOKUP(Table1[[#This Row],[Grant]],Grants!B:D,3),"")</f>
        <v/>
      </c>
      <c r="BC2110" s="46" t="str">
        <f>TRIM(Table1[[#This Row],[Vendor ID]])</f>
        <v/>
      </c>
      <c r="BD2110">
        <f>IF(Table1[[#This Row],[Reference Number]]=Q2109,BD2109,BD2109+1)</f>
        <v>0</v>
      </c>
    </row>
    <row r="2111" spans="1:56" ht="11.25" customHeight="1" x14ac:dyDescent="0.25">
      <c r="A2111" s="1"/>
      <c r="B2111" s="88" t="str">
        <f>IF(Table1[[#This Row],[Posting Date]]&lt;&gt;"",IF(Table1[[#This Row],[Reference Number]]=Q2110,B2110+1,1),"")</f>
        <v/>
      </c>
      <c r="C2111" s="61"/>
      <c r="D2111" s="61"/>
      <c r="E2111" s="138"/>
      <c r="F2111" s="141" t="str">
        <f>IFERROR(IF(VLOOKUP(Table1[[#This Row],[Budget Code Description]],Dimentions!$X$6:$AC$139,2,FALSE)="","",VLOOKUP(Table1[[#This Row],[Budget Code Description]],Dimentions!$X$6:$AC$139,2,FALSE)),"")</f>
        <v/>
      </c>
      <c r="G2111" s="141"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1" t="str">
        <f>IFERROR(VLOOKUP(Table1[[#This Row],[Budget Code Description]],Table6[#All],8,FALSE),"")</f>
        <v/>
      </c>
      <c r="L2111" s="63"/>
      <c r="M2111" s="65" t="str">
        <f>IFERROR(VLOOKUP(Table1[[#This Row],[Staff ID]],Table2[],2,FALSE),"")</f>
        <v/>
      </c>
      <c r="N2111" s="209" t="str">
        <f>IFERROR(IF(VLOOKUP(Table1[[#This Row],[Budget Code Description]],Dimentions!$X$6:$AC$134,4,FALSE)="","",VLOOKUP(Table1[[#This Row],[Budget Code Description]],Dimentions!$X$6:$AC$134,4,FALSE)),"")</f>
        <v/>
      </c>
      <c r="O2111" s="65" t="str">
        <f>IFERROR(VLOOKUP(Table1[[#This Row],[Vendor ID]],Table549[],2,FALSE),"")</f>
        <v/>
      </c>
      <c r="P2111" s="63"/>
      <c r="Q2111" s="141" t="str">
        <f>IF(Table1[[#This Row],[Posting Date]]&lt;&gt;"",$D$9,"")</f>
        <v/>
      </c>
      <c r="R2111" s="157" t="str">
        <f>IF(Table1[[#This Row],[Posting Date]]&lt;&gt;"",$D$10,"")</f>
        <v/>
      </c>
      <c r="S2111" s="66"/>
      <c r="T2111" s="63"/>
      <c r="U2111" s="67"/>
      <c r="V2111" s="67"/>
      <c r="W2111" s="67" t="str">
        <f t="shared" si="37"/>
        <v/>
      </c>
      <c r="X2111" s="159" t="str">
        <f>IF(E2111="","",(IF(Table1[[#This Row],[Cur]]="USD",Table1[[#This Row],[Cur_Amount Debit]],Table1[[#This Row],[Cur_Amount Debit]]/Table1[[#This Row],[Exchange Rate]])))</f>
        <v/>
      </c>
      <c r="Y2111" s="159" t="str">
        <f>IF(E2111="","",(IF(Table1[[#This Row],[Cur]]="USD",Table1[[#This Row],[Cur_Amount Credit]],Table1[[#This Row],[Cur_Amount Credit]]/ExchangeRate)))</f>
        <v/>
      </c>
      <c r="Z2111" s="201" t="str">
        <f>IF(E2111="","",(Table1[[#This Row],[Debit USD]]-Table1[[#This Row],[Credit USD]]))</f>
        <v/>
      </c>
      <c r="AA2111" s="226"/>
      <c r="AB2111" s="255"/>
      <c r="AC2111" s="1"/>
      <c r="AD2111" s="15"/>
      <c r="AE2111" s="15" t="str">
        <f>IF(AND(OR(Table1[[#This Row],[Account]]="15030",Table1[[#This Row],[Account]]="15035",Table1[[#This Row],[Account]]="20150"),Table1[[#This Row],[Vendor ID]]=""),1,"")</f>
        <v/>
      </c>
      <c r="AF2111" s="15"/>
      <c r="AG2111" s="15"/>
      <c r="AH2111" s="15"/>
      <c r="AI2111" s="46" t="str">
        <f>IF(Table1[[#This Row],[Posting Date]]&lt;&gt;"","GJ-"&amp;CountryID,"")</f>
        <v/>
      </c>
      <c r="AJ2111" s="59" t="str">
        <f>IF(Table1[[#This Row],[Posting Date]]&lt;&gt;"",Table1[[#This Row],[Posting Date]],"")</f>
        <v/>
      </c>
      <c r="AK2111" s="46"/>
      <c r="AL2111" s="46" t="str">
        <f>IF(Table1[[#This Row],[Description]]&lt;&gt;"",Table1[[#This Row],[Description]],"")</f>
        <v/>
      </c>
      <c r="AM2111" s="46" t="str">
        <f>IF(Table1[[#This Row],[Posting Date]]&lt;&gt;"",Table1[[#This Row],[Reference Number]],"")</f>
        <v/>
      </c>
      <c r="AN2111" s="46" t="str">
        <f>TRIM(Table1[[#This Row],[Line '#]])</f>
        <v/>
      </c>
      <c r="AO2111" s="46" t="str">
        <f>TRIM(Table1[[#This Row],[Account]])</f>
        <v/>
      </c>
      <c r="AP2111" s="46" t="str">
        <f>IF(Table1[[#This Row],[Posting Date]]&lt;&gt;"",$D$5,"")</f>
        <v/>
      </c>
      <c r="AQ2111" s="46" t="str">
        <f>TRIM(Table1[[#This Row],[Departments-Prgrams]])</f>
        <v/>
      </c>
      <c r="AR2111" s="46" t="str">
        <f>TRIM(Table1[[#This Row],[Grant]])</f>
        <v/>
      </c>
      <c r="AS2111" s="46" t="str">
        <f>TRIM(Table1[[#This Row],[Staff ID]])</f>
        <v/>
      </c>
      <c r="AT2111" s="46" t="str">
        <f>IF(TRIM(Table1[[#This Row],[Budget Code]])=0,"",TRIM(Table1[[#This Row],[Budget Code]]))</f>
        <v/>
      </c>
      <c r="AU2111" s="46" t="str">
        <f>IF(Table1[[#This Row],[Line Description]]&lt;&gt;"",Table1[[#This Row],[Line Description]],"")</f>
        <v/>
      </c>
      <c r="AV2111" s="46" t="str">
        <f>IF(Table1[[#This Row],[Cur_Amount Debit]]&gt;0,ROUND(Table1[[#This Row],[Cur_Amount Debit]],2),"")</f>
        <v/>
      </c>
      <c r="AW2111" s="46" t="str">
        <f>IF(Table1[[#This Row],[Cur_Amount Credit]]&gt;0,ROUND(Table1[[#This Row],[Cur_Amount Credit]],2),"")</f>
        <v/>
      </c>
      <c r="AX2111" s="46" t="str">
        <f>LEFT(Table1[[#This Row],[Cur]],3)</f>
        <v/>
      </c>
      <c r="AY2111" s="59"/>
      <c r="AZ2111" s="46"/>
      <c r="BA2111" s="46" t="str">
        <f>IF(Table1[[#This Row],[Cur]]&lt;&gt;"",IF(Table1[[#This Row],[Cur]]="USD","",ExchangeRate),"")</f>
        <v/>
      </c>
      <c r="BB2111" s="46" t="str">
        <f>IF(Table1[[#This Row],[Grant]]&lt;&gt;"",VLOOKUP(Table1[[#This Row],[Grant]],Grants!B:D,3),"")</f>
        <v/>
      </c>
      <c r="BC2111" s="46" t="str">
        <f>TRIM(Table1[[#This Row],[Vendor ID]])</f>
        <v/>
      </c>
      <c r="BD2111">
        <f>IF(Table1[[#This Row],[Reference Number]]=Q2110,BD2110,BD2110+1)</f>
        <v>0</v>
      </c>
    </row>
    <row r="2112" spans="1:56" ht="11.25" customHeight="1" x14ac:dyDescent="0.25">
      <c r="A2112" s="1"/>
      <c r="B2112" s="88" t="str">
        <f>IF(Table1[[#This Row],[Posting Date]]&lt;&gt;"",IF(Table1[[#This Row],[Reference Number]]=Q2111,B2111+1,1),"")</f>
        <v/>
      </c>
      <c r="C2112" s="61"/>
      <c r="D2112" s="61"/>
      <c r="E2112" s="138"/>
      <c r="F2112" s="141" t="str">
        <f>IFERROR(IF(VLOOKUP(Table1[[#This Row],[Budget Code Description]],Dimentions!$X$6:$AC$139,2,FALSE)="","",VLOOKUP(Table1[[#This Row],[Budget Code Description]],Dimentions!$X$6:$AC$139,2,FALSE)),"")</f>
        <v/>
      </c>
      <c r="G2112" s="141"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1" t="str">
        <f>IFERROR(VLOOKUP(Table1[[#This Row],[Budget Code Description]],Table6[#All],8,FALSE),"")</f>
        <v/>
      </c>
      <c r="L2112" s="63"/>
      <c r="M2112" s="65" t="str">
        <f>IFERROR(VLOOKUP(Table1[[#This Row],[Staff ID]],Table2[],2,FALSE),"")</f>
        <v/>
      </c>
      <c r="N2112" s="209" t="str">
        <f>IFERROR(IF(VLOOKUP(Table1[[#This Row],[Budget Code Description]],Dimentions!$X$6:$AC$134,4,FALSE)="","",VLOOKUP(Table1[[#This Row],[Budget Code Description]],Dimentions!$X$6:$AC$134,4,FALSE)),"")</f>
        <v/>
      </c>
      <c r="O2112" s="65" t="str">
        <f>IFERROR(VLOOKUP(Table1[[#This Row],[Vendor ID]],Table549[],2,FALSE),"")</f>
        <v/>
      </c>
      <c r="P2112" s="63"/>
      <c r="Q2112" s="141" t="str">
        <f>IF(Table1[[#This Row],[Posting Date]]&lt;&gt;"",$D$9,"")</f>
        <v/>
      </c>
      <c r="R2112" s="157" t="str">
        <f>IF(Table1[[#This Row],[Posting Date]]&lt;&gt;"",$D$10,"")</f>
        <v/>
      </c>
      <c r="S2112" s="66"/>
      <c r="T2112" s="63"/>
      <c r="U2112" s="67"/>
      <c r="V2112" s="67"/>
      <c r="W2112" s="67" t="str">
        <f t="shared" si="37"/>
        <v/>
      </c>
      <c r="X2112" s="159" t="str">
        <f>IF(E2112="","",(IF(Table1[[#This Row],[Cur]]="USD",Table1[[#This Row],[Cur_Amount Debit]],Table1[[#This Row],[Cur_Amount Debit]]/Table1[[#This Row],[Exchange Rate]])))</f>
        <v/>
      </c>
      <c r="Y2112" s="159" t="str">
        <f>IF(E2112="","",(IF(Table1[[#This Row],[Cur]]="USD",Table1[[#This Row],[Cur_Amount Credit]],Table1[[#This Row],[Cur_Amount Credit]]/ExchangeRate)))</f>
        <v/>
      </c>
      <c r="Z2112" s="201" t="str">
        <f>IF(E2112="","",(Table1[[#This Row],[Debit USD]]-Table1[[#This Row],[Credit USD]]))</f>
        <v/>
      </c>
      <c r="AA2112" s="226"/>
      <c r="AB2112" s="255"/>
      <c r="AC2112" s="1"/>
      <c r="AD2112" s="15"/>
      <c r="AE2112" s="15" t="str">
        <f>IF(AND(OR(Table1[[#This Row],[Account]]="15030",Table1[[#This Row],[Account]]="15035",Table1[[#This Row],[Account]]="20150"),Table1[[#This Row],[Vendor ID]]=""),1,"")</f>
        <v/>
      </c>
      <c r="AF2112" s="15"/>
      <c r="AG2112" s="15"/>
      <c r="AH2112" s="15"/>
      <c r="AI2112" s="46" t="str">
        <f>IF(Table1[[#This Row],[Posting Date]]&lt;&gt;"","GJ-"&amp;CountryID,"")</f>
        <v/>
      </c>
      <c r="AJ2112" s="59" t="str">
        <f>IF(Table1[[#This Row],[Posting Date]]&lt;&gt;"",Table1[[#This Row],[Posting Date]],"")</f>
        <v/>
      </c>
      <c r="AK2112" s="46"/>
      <c r="AL2112" s="46" t="str">
        <f>IF(Table1[[#This Row],[Description]]&lt;&gt;"",Table1[[#This Row],[Description]],"")</f>
        <v/>
      </c>
      <c r="AM2112" s="46" t="str">
        <f>IF(Table1[[#This Row],[Posting Date]]&lt;&gt;"",Table1[[#This Row],[Reference Number]],"")</f>
        <v/>
      </c>
      <c r="AN2112" s="46" t="str">
        <f>TRIM(Table1[[#This Row],[Line '#]])</f>
        <v/>
      </c>
      <c r="AO2112" s="46" t="str">
        <f>TRIM(Table1[[#This Row],[Account]])</f>
        <v/>
      </c>
      <c r="AP2112" s="46" t="str">
        <f>IF(Table1[[#This Row],[Posting Date]]&lt;&gt;"",$D$5,"")</f>
        <v/>
      </c>
      <c r="AQ2112" s="46" t="str">
        <f>TRIM(Table1[[#This Row],[Departments-Prgrams]])</f>
        <v/>
      </c>
      <c r="AR2112" s="46" t="str">
        <f>TRIM(Table1[[#This Row],[Grant]])</f>
        <v/>
      </c>
      <c r="AS2112" s="46" t="str">
        <f>TRIM(Table1[[#This Row],[Staff ID]])</f>
        <v/>
      </c>
      <c r="AT2112" s="46" t="str">
        <f>IF(TRIM(Table1[[#This Row],[Budget Code]])=0,"",TRIM(Table1[[#This Row],[Budget Code]]))</f>
        <v/>
      </c>
      <c r="AU2112" s="46" t="str">
        <f>IF(Table1[[#This Row],[Line Description]]&lt;&gt;"",Table1[[#This Row],[Line Description]],"")</f>
        <v/>
      </c>
      <c r="AV2112" s="46" t="str">
        <f>IF(Table1[[#This Row],[Cur_Amount Debit]]&gt;0,ROUND(Table1[[#This Row],[Cur_Amount Debit]],2),"")</f>
        <v/>
      </c>
      <c r="AW2112" s="46" t="str">
        <f>IF(Table1[[#This Row],[Cur_Amount Credit]]&gt;0,ROUND(Table1[[#This Row],[Cur_Amount Credit]],2),"")</f>
        <v/>
      </c>
      <c r="AX2112" s="46" t="str">
        <f>LEFT(Table1[[#This Row],[Cur]],3)</f>
        <v/>
      </c>
      <c r="AY2112" s="59"/>
      <c r="AZ2112" s="46"/>
      <c r="BA2112" s="46" t="str">
        <f>IF(Table1[[#This Row],[Cur]]&lt;&gt;"",IF(Table1[[#This Row],[Cur]]="USD","",ExchangeRate),"")</f>
        <v/>
      </c>
      <c r="BB2112" s="46" t="str">
        <f>IF(Table1[[#This Row],[Grant]]&lt;&gt;"",VLOOKUP(Table1[[#This Row],[Grant]],Grants!B:D,3),"")</f>
        <v/>
      </c>
      <c r="BC2112" s="46" t="str">
        <f>TRIM(Table1[[#This Row],[Vendor ID]])</f>
        <v/>
      </c>
      <c r="BD2112">
        <f>IF(Table1[[#This Row],[Reference Number]]=Q2111,BD2111,BD2111+1)</f>
        <v>0</v>
      </c>
    </row>
    <row r="2113" spans="1:56" ht="11.25" customHeight="1" x14ac:dyDescent="0.25">
      <c r="A2113" s="1"/>
      <c r="B2113" s="88" t="str">
        <f>IF(Table1[[#This Row],[Posting Date]]&lt;&gt;"",IF(Table1[[#This Row],[Reference Number]]=Q2112,B2112+1,1),"")</f>
        <v/>
      </c>
      <c r="C2113" s="61"/>
      <c r="D2113" s="61"/>
      <c r="E2113" s="138"/>
      <c r="F2113" s="141" t="str">
        <f>IFERROR(IF(VLOOKUP(Table1[[#This Row],[Budget Code Description]],Dimentions!$X$6:$AC$139,2,FALSE)="","",VLOOKUP(Table1[[#This Row],[Budget Code Description]],Dimentions!$X$6:$AC$139,2,FALSE)),"")</f>
        <v/>
      </c>
      <c r="G2113" s="141"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1" t="str">
        <f>IFERROR(VLOOKUP(Table1[[#This Row],[Budget Code Description]],Table6[#All],8,FALSE),"")</f>
        <v/>
      </c>
      <c r="L2113" s="63"/>
      <c r="M2113" s="65" t="str">
        <f>IFERROR(VLOOKUP(Table1[[#This Row],[Staff ID]],Table2[],2,FALSE),"")</f>
        <v/>
      </c>
      <c r="N2113" s="209" t="str">
        <f>IFERROR(IF(VLOOKUP(Table1[[#This Row],[Budget Code Description]],Dimentions!$X$6:$AC$134,4,FALSE)="","",VLOOKUP(Table1[[#This Row],[Budget Code Description]],Dimentions!$X$6:$AC$134,4,FALSE)),"")</f>
        <v/>
      </c>
      <c r="O2113" s="65" t="str">
        <f>IFERROR(VLOOKUP(Table1[[#This Row],[Vendor ID]],Table549[],2,FALSE),"")</f>
        <v/>
      </c>
      <c r="P2113" s="63"/>
      <c r="Q2113" s="141" t="str">
        <f>IF(Table1[[#This Row],[Posting Date]]&lt;&gt;"",$D$9,"")</f>
        <v/>
      </c>
      <c r="R2113" s="157" t="str">
        <f>IF(Table1[[#This Row],[Posting Date]]&lt;&gt;"",$D$10,"")</f>
        <v/>
      </c>
      <c r="S2113" s="66"/>
      <c r="T2113" s="63"/>
      <c r="U2113" s="67"/>
      <c r="V2113" s="67"/>
      <c r="W2113" s="67" t="str">
        <f t="shared" si="37"/>
        <v/>
      </c>
      <c r="X2113" s="159" t="str">
        <f>IF(E2113="","",(IF(Table1[[#This Row],[Cur]]="USD",Table1[[#This Row],[Cur_Amount Debit]],Table1[[#This Row],[Cur_Amount Debit]]/Table1[[#This Row],[Exchange Rate]])))</f>
        <v/>
      </c>
      <c r="Y2113" s="159" t="str">
        <f>IF(E2113="","",(IF(Table1[[#This Row],[Cur]]="USD",Table1[[#This Row],[Cur_Amount Credit]],Table1[[#This Row],[Cur_Amount Credit]]/ExchangeRate)))</f>
        <v/>
      </c>
      <c r="Z2113" s="201" t="str">
        <f>IF(E2113="","",(Table1[[#This Row],[Debit USD]]-Table1[[#This Row],[Credit USD]]))</f>
        <v/>
      </c>
      <c r="AA2113" s="226"/>
      <c r="AB2113" s="255"/>
      <c r="AC2113" s="1"/>
      <c r="AD2113" s="15"/>
      <c r="AE2113" s="15" t="str">
        <f>IF(AND(OR(Table1[[#This Row],[Account]]="15030",Table1[[#This Row],[Account]]="15035",Table1[[#This Row],[Account]]="20150"),Table1[[#This Row],[Vendor ID]]=""),1,"")</f>
        <v/>
      </c>
      <c r="AF2113" s="15"/>
      <c r="AG2113" s="15"/>
      <c r="AH2113" s="15"/>
      <c r="AI2113" s="46" t="str">
        <f>IF(Table1[[#This Row],[Posting Date]]&lt;&gt;"","GJ-"&amp;CountryID,"")</f>
        <v/>
      </c>
      <c r="AJ2113" s="59" t="str">
        <f>IF(Table1[[#This Row],[Posting Date]]&lt;&gt;"",Table1[[#This Row],[Posting Date]],"")</f>
        <v/>
      </c>
      <c r="AK2113" s="46"/>
      <c r="AL2113" s="46" t="str">
        <f>IF(Table1[[#This Row],[Description]]&lt;&gt;"",Table1[[#This Row],[Description]],"")</f>
        <v/>
      </c>
      <c r="AM2113" s="46" t="str">
        <f>IF(Table1[[#This Row],[Posting Date]]&lt;&gt;"",Table1[[#This Row],[Reference Number]],"")</f>
        <v/>
      </c>
      <c r="AN2113" s="46" t="str">
        <f>TRIM(Table1[[#This Row],[Line '#]])</f>
        <v/>
      </c>
      <c r="AO2113" s="46" t="str">
        <f>TRIM(Table1[[#This Row],[Account]])</f>
        <v/>
      </c>
      <c r="AP2113" s="46" t="str">
        <f>IF(Table1[[#This Row],[Posting Date]]&lt;&gt;"",$D$5,"")</f>
        <v/>
      </c>
      <c r="AQ2113" s="46" t="str">
        <f>TRIM(Table1[[#This Row],[Departments-Prgrams]])</f>
        <v/>
      </c>
      <c r="AR2113" s="46" t="str">
        <f>TRIM(Table1[[#This Row],[Grant]])</f>
        <v/>
      </c>
      <c r="AS2113" s="46" t="str">
        <f>TRIM(Table1[[#This Row],[Staff ID]])</f>
        <v/>
      </c>
      <c r="AT2113" s="46" t="str">
        <f>IF(TRIM(Table1[[#This Row],[Budget Code]])=0,"",TRIM(Table1[[#This Row],[Budget Code]]))</f>
        <v/>
      </c>
      <c r="AU2113" s="46" t="str">
        <f>IF(Table1[[#This Row],[Line Description]]&lt;&gt;"",Table1[[#This Row],[Line Description]],"")</f>
        <v/>
      </c>
      <c r="AV2113" s="46" t="str">
        <f>IF(Table1[[#This Row],[Cur_Amount Debit]]&gt;0,ROUND(Table1[[#This Row],[Cur_Amount Debit]],2),"")</f>
        <v/>
      </c>
      <c r="AW2113" s="46" t="str">
        <f>IF(Table1[[#This Row],[Cur_Amount Credit]]&gt;0,ROUND(Table1[[#This Row],[Cur_Amount Credit]],2),"")</f>
        <v/>
      </c>
      <c r="AX2113" s="46" t="str">
        <f>LEFT(Table1[[#This Row],[Cur]],3)</f>
        <v/>
      </c>
      <c r="AY2113" s="59"/>
      <c r="AZ2113" s="46"/>
      <c r="BA2113" s="46" t="str">
        <f>IF(Table1[[#This Row],[Cur]]&lt;&gt;"",IF(Table1[[#This Row],[Cur]]="USD","",ExchangeRate),"")</f>
        <v/>
      </c>
      <c r="BB2113" s="46" t="str">
        <f>IF(Table1[[#This Row],[Grant]]&lt;&gt;"",VLOOKUP(Table1[[#This Row],[Grant]],Grants!B:D,3),"")</f>
        <v/>
      </c>
      <c r="BC2113" s="46" t="str">
        <f>TRIM(Table1[[#This Row],[Vendor ID]])</f>
        <v/>
      </c>
      <c r="BD2113">
        <f>IF(Table1[[#This Row],[Reference Number]]=Q2112,BD2112,BD2112+1)</f>
        <v>0</v>
      </c>
    </row>
    <row r="2114" spans="1:56" ht="11.25" customHeight="1" x14ac:dyDescent="0.25">
      <c r="A2114" s="1"/>
      <c r="B2114" s="88" t="str">
        <f>IF(Table1[[#This Row],[Posting Date]]&lt;&gt;"",IF(Table1[[#This Row],[Reference Number]]=Q2113,B2113+1,1),"")</f>
        <v/>
      </c>
      <c r="C2114" s="61"/>
      <c r="D2114" s="61"/>
      <c r="E2114" s="138"/>
      <c r="F2114" s="141" t="str">
        <f>IFERROR(IF(VLOOKUP(Table1[[#This Row],[Budget Code Description]],Dimentions!$X$6:$AC$139,2,FALSE)="","",VLOOKUP(Table1[[#This Row],[Budget Code Description]],Dimentions!$X$6:$AC$139,2,FALSE)),"")</f>
        <v/>
      </c>
      <c r="G2114" s="141"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1" t="str">
        <f>IFERROR(VLOOKUP(Table1[[#This Row],[Budget Code Description]],Table6[#All],8,FALSE),"")</f>
        <v/>
      </c>
      <c r="L2114" s="63"/>
      <c r="M2114" s="65" t="str">
        <f>IFERROR(VLOOKUP(Table1[[#This Row],[Staff ID]],Table2[],2,FALSE),"")</f>
        <v/>
      </c>
      <c r="N2114" s="209" t="str">
        <f>IFERROR(IF(VLOOKUP(Table1[[#This Row],[Budget Code Description]],Dimentions!$X$6:$AC$134,4,FALSE)="","",VLOOKUP(Table1[[#This Row],[Budget Code Description]],Dimentions!$X$6:$AC$134,4,FALSE)),"")</f>
        <v/>
      </c>
      <c r="O2114" s="65" t="str">
        <f>IFERROR(VLOOKUP(Table1[[#This Row],[Vendor ID]],Table549[],2,FALSE),"")</f>
        <v/>
      </c>
      <c r="P2114" s="63"/>
      <c r="Q2114" s="141" t="str">
        <f>IF(Table1[[#This Row],[Posting Date]]&lt;&gt;"",$D$9,"")</f>
        <v/>
      </c>
      <c r="R2114" s="157" t="str">
        <f>IF(Table1[[#This Row],[Posting Date]]&lt;&gt;"",$D$10,"")</f>
        <v/>
      </c>
      <c r="S2114" s="66"/>
      <c r="T2114" s="63"/>
      <c r="U2114" s="67"/>
      <c r="V2114" s="67"/>
      <c r="W2114" s="67" t="str">
        <f t="shared" si="37"/>
        <v/>
      </c>
      <c r="X2114" s="159" t="str">
        <f>IF(E2114="","",(IF(Table1[[#This Row],[Cur]]="USD",Table1[[#This Row],[Cur_Amount Debit]],Table1[[#This Row],[Cur_Amount Debit]]/Table1[[#This Row],[Exchange Rate]])))</f>
        <v/>
      </c>
      <c r="Y2114" s="159" t="str">
        <f>IF(E2114="","",(IF(Table1[[#This Row],[Cur]]="USD",Table1[[#This Row],[Cur_Amount Credit]],Table1[[#This Row],[Cur_Amount Credit]]/ExchangeRate)))</f>
        <v/>
      </c>
      <c r="Z2114" s="201" t="str">
        <f>IF(E2114="","",(Table1[[#This Row],[Debit USD]]-Table1[[#This Row],[Credit USD]]))</f>
        <v/>
      </c>
      <c r="AA2114" s="226"/>
      <c r="AB2114" s="255"/>
      <c r="AC2114" s="1"/>
      <c r="AD2114" s="15"/>
      <c r="AE2114" s="15" t="str">
        <f>IF(AND(OR(Table1[[#This Row],[Account]]="15030",Table1[[#This Row],[Account]]="15035",Table1[[#This Row],[Account]]="20150"),Table1[[#This Row],[Vendor ID]]=""),1,"")</f>
        <v/>
      </c>
      <c r="AF2114" s="15"/>
      <c r="AG2114" s="15"/>
      <c r="AH2114" s="15"/>
      <c r="AI2114" s="46" t="str">
        <f>IF(Table1[[#This Row],[Posting Date]]&lt;&gt;"","GJ-"&amp;CountryID,"")</f>
        <v/>
      </c>
      <c r="AJ2114" s="59" t="str">
        <f>IF(Table1[[#This Row],[Posting Date]]&lt;&gt;"",Table1[[#This Row],[Posting Date]],"")</f>
        <v/>
      </c>
      <c r="AK2114" s="46"/>
      <c r="AL2114" s="46" t="str">
        <f>IF(Table1[[#This Row],[Description]]&lt;&gt;"",Table1[[#This Row],[Description]],"")</f>
        <v/>
      </c>
      <c r="AM2114" s="46" t="str">
        <f>IF(Table1[[#This Row],[Posting Date]]&lt;&gt;"",Table1[[#This Row],[Reference Number]],"")</f>
        <v/>
      </c>
      <c r="AN2114" s="46" t="str">
        <f>TRIM(Table1[[#This Row],[Line '#]])</f>
        <v/>
      </c>
      <c r="AO2114" s="46" t="str">
        <f>TRIM(Table1[[#This Row],[Account]])</f>
        <v/>
      </c>
      <c r="AP2114" s="46" t="str">
        <f>IF(Table1[[#This Row],[Posting Date]]&lt;&gt;"",$D$5,"")</f>
        <v/>
      </c>
      <c r="AQ2114" s="46" t="str">
        <f>TRIM(Table1[[#This Row],[Departments-Prgrams]])</f>
        <v/>
      </c>
      <c r="AR2114" s="46" t="str">
        <f>TRIM(Table1[[#This Row],[Grant]])</f>
        <v/>
      </c>
      <c r="AS2114" s="46" t="str">
        <f>TRIM(Table1[[#This Row],[Staff ID]])</f>
        <v/>
      </c>
      <c r="AT2114" s="46" t="str">
        <f>IF(TRIM(Table1[[#This Row],[Budget Code]])=0,"",TRIM(Table1[[#This Row],[Budget Code]]))</f>
        <v/>
      </c>
      <c r="AU2114" s="46" t="str">
        <f>IF(Table1[[#This Row],[Line Description]]&lt;&gt;"",Table1[[#This Row],[Line Description]],"")</f>
        <v/>
      </c>
      <c r="AV2114" s="46" t="str">
        <f>IF(Table1[[#This Row],[Cur_Amount Debit]]&gt;0,ROUND(Table1[[#This Row],[Cur_Amount Debit]],2),"")</f>
        <v/>
      </c>
      <c r="AW2114" s="46" t="str">
        <f>IF(Table1[[#This Row],[Cur_Amount Credit]]&gt;0,ROUND(Table1[[#This Row],[Cur_Amount Credit]],2),"")</f>
        <v/>
      </c>
      <c r="AX2114" s="46" t="str">
        <f>LEFT(Table1[[#This Row],[Cur]],3)</f>
        <v/>
      </c>
      <c r="AY2114" s="59"/>
      <c r="AZ2114" s="46"/>
      <c r="BA2114" s="46" t="str">
        <f>IF(Table1[[#This Row],[Cur]]&lt;&gt;"",IF(Table1[[#This Row],[Cur]]="USD","",ExchangeRate),"")</f>
        <v/>
      </c>
      <c r="BB2114" s="46" t="str">
        <f>IF(Table1[[#This Row],[Grant]]&lt;&gt;"",VLOOKUP(Table1[[#This Row],[Grant]],Grants!B:D,3),"")</f>
        <v/>
      </c>
      <c r="BC2114" s="46" t="str">
        <f>TRIM(Table1[[#This Row],[Vendor ID]])</f>
        <v/>
      </c>
      <c r="BD2114">
        <f>IF(Table1[[#This Row],[Reference Number]]=Q2113,BD2113,BD2113+1)</f>
        <v>0</v>
      </c>
    </row>
    <row r="2115" spans="1:56" ht="11.25" customHeight="1" x14ac:dyDescent="0.25">
      <c r="A2115" s="1"/>
      <c r="B2115" s="88" t="str">
        <f>IF(Table1[[#This Row],[Posting Date]]&lt;&gt;"",IF(Table1[[#This Row],[Reference Number]]=Q2114,B2114+1,1),"")</f>
        <v/>
      </c>
      <c r="C2115" s="61"/>
      <c r="D2115" s="61"/>
      <c r="E2115" s="138"/>
      <c r="F2115" s="141" t="str">
        <f>IFERROR(IF(VLOOKUP(Table1[[#This Row],[Budget Code Description]],Dimentions!$X$6:$AC$139,2,FALSE)="","",VLOOKUP(Table1[[#This Row],[Budget Code Description]],Dimentions!$X$6:$AC$139,2,FALSE)),"")</f>
        <v/>
      </c>
      <c r="G2115" s="141"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1" t="str">
        <f>IFERROR(VLOOKUP(Table1[[#This Row],[Budget Code Description]],Table6[#All],8,FALSE),"")</f>
        <v/>
      </c>
      <c r="L2115" s="63"/>
      <c r="M2115" s="65" t="str">
        <f>IFERROR(VLOOKUP(Table1[[#This Row],[Staff ID]],Table2[],2,FALSE),"")</f>
        <v/>
      </c>
      <c r="N2115" s="209" t="str">
        <f>IFERROR(IF(VLOOKUP(Table1[[#This Row],[Budget Code Description]],Dimentions!$X$6:$AC$134,4,FALSE)="","",VLOOKUP(Table1[[#This Row],[Budget Code Description]],Dimentions!$X$6:$AC$134,4,FALSE)),"")</f>
        <v/>
      </c>
      <c r="O2115" s="65" t="str">
        <f>IFERROR(VLOOKUP(Table1[[#This Row],[Vendor ID]],Table549[],2,FALSE),"")</f>
        <v/>
      </c>
      <c r="P2115" s="63"/>
      <c r="Q2115" s="141" t="str">
        <f>IF(Table1[[#This Row],[Posting Date]]&lt;&gt;"",$D$9,"")</f>
        <v/>
      </c>
      <c r="R2115" s="157" t="str">
        <f>IF(Table1[[#This Row],[Posting Date]]&lt;&gt;"",$D$10,"")</f>
        <v/>
      </c>
      <c r="S2115" s="66"/>
      <c r="T2115" s="63"/>
      <c r="U2115" s="67"/>
      <c r="V2115" s="67"/>
      <c r="W2115" s="67" t="str">
        <f t="shared" si="37"/>
        <v/>
      </c>
      <c r="X2115" s="159" t="str">
        <f>IF(E2115="","",(IF(Table1[[#This Row],[Cur]]="USD",Table1[[#This Row],[Cur_Amount Debit]],Table1[[#This Row],[Cur_Amount Debit]]/Table1[[#This Row],[Exchange Rate]])))</f>
        <v/>
      </c>
      <c r="Y2115" s="159" t="str">
        <f>IF(E2115="","",(IF(Table1[[#This Row],[Cur]]="USD",Table1[[#This Row],[Cur_Amount Credit]],Table1[[#This Row],[Cur_Amount Credit]]/ExchangeRate)))</f>
        <v/>
      </c>
      <c r="Z2115" s="201" t="str">
        <f>IF(E2115="","",(Table1[[#This Row],[Debit USD]]-Table1[[#This Row],[Credit USD]]))</f>
        <v/>
      </c>
      <c r="AA2115" s="226"/>
      <c r="AB2115" s="255"/>
      <c r="AC2115" s="1"/>
      <c r="AD2115" s="15"/>
      <c r="AE2115" s="15" t="str">
        <f>IF(AND(OR(Table1[[#This Row],[Account]]="15030",Table1[[#This Row],[Account]]="15035",Table1[[#This Row],[Account]]="20150"),Table1[[#This Row],[Vendor ID]]=""),1,"")</f>
        <v/>
      </c>
      <c r="AF2115" s="15"/>
      <c r="AG2115" s="15"/>
      <c r="AH2115" s="15"/>
      <c r="AI2115" s="46" t="str">
        <f>IF(Table1[[#This Row],[Posting Date]]&lt;&gt;"","GJ-"&amp;CountryID,"")</f>
        <v/>
      </c>
      <c r="AJ2115" s="59" t="str">
        <f>IF(Table1[[#This Row],[Posting Date]]&lt;&gt;"",Table1[[#This Row],[Posting Date]],"")</f>
        <v/>
      </c>
      <c r="AK2115" s="46"/>
      <c r="AL2115" s="46" t="str">
        <f>IF(Table1[[#This Row],[Description]]&lt;&gt;"",Table1[[#This Row],[Description]],"")</f>
        <v/>
      </c>
      <c r="AM2115" s="46" t="str">
        <f>IF(Table1[[#This Row],[Posting Date]]&lt;&gt;"",Table1[[#This Row],[Reference Number]],"")</f>
        <v/>
      </c>
      <c r="AN2115" s="46" t="str">
        <f>TRIM(Table1[[#This Row],[Line '#]])</f>
        <v/>
      </c>
      <c r="AO2115" s="46" t="str">
        <f>TRIM(Table1[[#This Row],[Account]])</f>
        <v/>
      </c>
      <c r="AP2115" s="46" t="str">
        <f>IF(Table1[[#This Row],[Posting Date]]&lt;&gt;"",$D$5,"")</f>
        <v/>
      </c>
      <c r="AQ2115" s="46" t="str">
        <f>TRIM(Table1[[#This Row],[Departments-Prgrams]])</f>
        <v/>
      </c>
      <c r="AR2115" s="46" t="str">
        <f>TRIM(Table1[[#This Row],[Grant]])</f>
        <v/>
      </c>
      <c r="AS2115" s="46" t="str">
        <f>TRIM(Table1[[#This Row],[Staff ID]])</f>
        <v/>
      </c>
      <c r="AT2115" s="46" t="str">
        <f>IF(TRIM(Table1[[#This Row],[Budget Code]])=0,"",TRIM(Table1[[#This Row],[Budget Code]]))</f>
        <v/>
      </c>
      <c r="AU2115" s="46" t="str">
        <f>IF(Table1[[#This Row],[Line Description]]&lt;&gt;"",Table1[[#This Row],[Line Description]],"")</f>
        <v/>
      </c>
      <c r="AV2115" s="46" t="str">
        <f>IF(Table1[[#This Row],[Cur_Amount Debit]]&gt;0,ROUND(Table1[[#This Row],[Cur_Amount Debit]],2),"")</f>
        <v/>
      </c>
      <c r="AW2115" s="46" t="str">
        <f>IF(Table1[[#This Row],[Cur_Amount Credit]]&gt;0,ROUND(Table1[[#This Row],[Cur_Amount Credit]],2),"")</f>
        <v/>
      </c>
      <c r="AX2115" s="46" t="str">
        <f>LEFT(Table1[[#This Row],[Cur]],3)</f>
        <v/>
      </c>
      <c r="AY2115" s="59"/>
      <c r="AZ2115" s="46"/>
      <c r="BA2115" s="46" t="str">
        <f>IF(Table1[[#This Row],[Cur]]&lt;&gt;"",IF(Table1[[#This Row],[Cur]]="USD","",ExchangeRate),"")</f>
        <v/>
      </c>
      <c r="BB2115" s="46" t="str">
        <f>IF(Table1[[#This Row],[Grant]]&lt;&gt;"",VLOOKUP(Table1[[#This Row],[Grant]],Grants!B:D,3),"")</f>
        <v/>
      </c>
      <c r="BC2115" s="46" t="str">
        <f>TRIM(Table1[[#This Row],[Vendor ID]])</f>
        <v/>
      </c>
      <c r="BD2115">
        <f>IF(Table1[[#This Row],[Reference Number]]=Q2114,BD2114,BD2114+1)</f>
        <v>0</v>
      </c>
    </row>
    <row r="2116" spans="1:56" ht="11.25" customHeight="1" x14ac:dyDescent="0.25">
      <c r="A2116" s="1"/>
      <c r="B2116" s="88" t="str">
        <f>IF(Table1[[#This Row],[Posting Date]]&lt;&gt;"",IF(Table1[[#This Row],[Reference Number]]=Q2115,B2115+1,1),"")</f>
        <v/>
      </c>
      <c r="C2116" s="61"/>
      <c r="D2116" s="61"/>
      <c r="E2116" s="138"/>
      <c r="F2116" s="141" t="str">
        <f>IFERROR(IF(VLOOKUP(Table1[[#This Row],[Budget Code Description]],Dimentions!$X$6:$AC$139,2,FALSE)="","",VLOOKUP(Table1[[#This Row],[Budget Code Description]],Dimentions!$X$6:$AC$139,2,FALSE)),"")</f>
        <v/>
      </c>
      <c r="G2116" s="141"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1" t="str">
        <f>IFERROR(VLOOKUP(Table1[[#This Row],[Budget Code Description]],Table6[#All],8,FALSE),"")</f>
        <v/>
      </c>
      <c r="L2116" s="63"/>
      <c r="M2116" s="65" t="str">
        <f>IFERROR(VLOOKUP(Table1[[#This Row],[Staff ID]],Table2[],2,FALSE),"")</f>
        <v/>
      </c>
      <c r="N2116" s="209" t="str">
        <f>IFERROR(IF(VLOOKUP(Table1[[#This Row],[Budget Code Description]],Dimentions!$X$6:$AC$134,4,FALSE)="","",VLOOKUP(Table1[[#This Row],[Budget Code Description]],Dimentions!$X$6:$AC$134,4,FALSE)),"")</f>
        <v/>
      </c>
      <c r="O2116" s="65" t="str">
        <f>IFERROR(VLOOKUP(Table1[[#This Row],[Vendor ID]],Table549[],2,FALSE),"")</f>
        <v/>
      </c>
      <c r="P2116" s="63"/>
      <c r="Q2116" s="141" t="str">
        <f>IF(Table1[[#This Row],[Posting Date]]&lt;&gt;"",$D$9,"")</f>
        <v/>
      </c>
      <c r="R2116" s="157" t="str">
        <f>IF(Table1[[#This Row],[Posting Date]]&lt;&gt;"",$D$10,"")</f>
        <v/>
      </c>
      <c r="S2116" s="66"/>
      <c r="T2116" s="63"/>
      <c r="U2116" s="67"/>
      <c r="V2116" s="67"/>
      <c r="W2116" s="67" t="str">
        <f t="shared" si="37"/>
        <v/>
      </c>
      <c r="X2116" s="159" t="str">
        <f>IF(E2116="","",(IF(Table1[[#This Row],[Cur]]="USD",Table1[[#This Row],[Cur_Amount Debit]],Table1[[#This Row],[Cur_Amount Debit]]/Table1[[#This Row],[Exchange Rate]])))</f>
        <v/>
      </c>
      <c r="Y2116" s="159" t="str">
        <f>IF(E2116="","",(IF(Table1[[#This Row],[Cur]]="USD",Table1[[#This Row],[Cur_Amount Credit]],Table1[[#This Row],[Cur_Amount Credit]]/ExchangeRate)))</f>
        <v/>
      </c>
      <c r="Z2116" s="201" t="str">
        <f>IF(E2116="","",(Table1[[#This Row],[Debit USD]]-Table1[[#This Row],[Credit USD]]))</f>
        <v/>
      </c>
      <c r="AA2116" s="226"/>
      <c r="AB2116" s="255"/>
      <c r="AC2116" s="1"/>
      <c r="AD2116" s="15"/>
      <c r="AE2116" s="15" t="str">
        <f>IF(AND(OR(Table1[[#This Row],[Account]]="15030",Table1[[#This Row],[Account]]="15035",Table1[[#This Row],[Account]]="20150"),Table1[[#This Row],[Vendor ID]]=""),1,"")</f>
        <v/>
      </c>
      <c r="AF2116" s="15"/>
      <c r="AG2116" s="15"/>
      <c r="AH2116" s="15"/>
      <c r="AI2116" s="46" t="str">
        <f>IF(Table1[[#This Row],[Posting Date]]&lt;&gt;"","GJ-"&amp;CountryID,"")</f>
        <v/>
      </c>
      <c r="AJ2116" s="59" t="str">
        <f>IF(Table1[[#This Row],[Posting Date]]&lt;&gt;"",Table1[[#This Row],[Posting Date]],"")</f>
        <v/>
      </c>
      <c r="AK2116" s="46"/>
      <c r="AL2116" s="46" t="str">
        <f>IF(Table1[[#This Row],[Description]]&lt;&gt;"",Table1[[#This Row],[Description]],"")</f>
        <v/>
      </c>
      <c r="AM2116" s="46" t="str">
        <f>IF(Table1[[#This Row],[Posting Date]]&lt;&gt;"",Table1[[#This Row],[Reference Number]],"")</f>
        <v/>
      </c>
      <c r="AN2116" s="46" t="str">
        <f>TRIM(Table1[[#This Row],[Line '#]])</f>
        <v/>
      </c>
      <c r="AO2116" s="46" t="str">
        <f>TRIM(Table1[[#This Row],[Account]])</f>
        <v/>
      </c>
      <c r="AP2116" s="46" t="str">
        <f>IF(Table1[[#This Row],[Posting Date]]&lt;&gt;"",$D$5,"")</f>
        <v/>
      </c>
      <c r="AQ2116" s="46" t="str">
        <f>TRIM(Table1[[#This Row],[Departments-Prgrams]])</f>
        <v/>
      </c>
      <c r="AR2116" s="46" t="str">
        <f>TRIM(Table1[[#This Row],[Grant]])</f>
        <v/>
      </c>
      <c r="AS2116" s="46" t="str">
        <f>TRIM(Table1[[#This Row],[Staff ID]])</f>
        <v/>
      </c>
      <c r="AT2116" s="46" t="str">
        <f>IF(TRIM(Table1[[#This Row],[Budget Code]])=0,"",TRIM(Table1[[#This Row],[Budget Code]]))</f>
        <v/>
      </c>
      <c r="AU2116" s="46" t="str">
        <f>IF(Table1[[#This Row],[Line Description]]&lt;&gt;"",Table1[[#This Row],[Line Description]],"")</f>
        <v/>
      </c>
      <c r="AV2116" s="46" t="str">
        <f>IF(Table1[[#This Row],[Cur_Amount Debit]]&gt;0,ROUND(Table1[[#This Row],[Cur_Amount Debit]],2),"")</f>
        <v/>
      </c>
      <c r="AW2116" s="46" t="str">
        <f>IF(Table1[[#This Row],[Cur_Amount Credit]]&gt;0,ROUND(Table1[[#This Row],[Cur_Amount Credit]],2),"")</f>
        <v/>
      </c>
      <c r="AX2116" s="46" t="str">
        <f>LEFT(Table1[[#This Row],[Cur]],3)</f>
        <v/>
      </c>
      <c r="AY2116" s="59"/>
      <c r="AZ2116" s="46"/>
      <c r="BA2116" s="46" t="str">
        <f>IF(Table1[[#This Row],[Cur]]&lt;&gt;"",IF(Table1[[#This Row],[Cur]]="USD","",ExchangeRate),"")</f>
        <v/>
      </c>
      <c r="BB2116" s="46" t="str">
        <f>IF(Table1[[#This Row],[Grant]]&lt;&gt;"",VLOOKUP(Table1[[#This Row],[Grant]],Grants!B:D,3),"")</f>
        <v/>
      </c>
      <c r="BC2116" s="46" t="str">
        <f>TRIM(Table1[[#This Row],[Vendor ID]])</f>
        <v/>
      </c>
      <c r="BD2116">
        <f>IF(Table1[[#This Row],[Reference Number]]=Q2115,BD2115,BD2115+1)</f>
        <v>0</v>
      </c>
    </row>
    <row r="2117" spans="1:56" ht="11.25" customHeight="1" x14ac:dyDescent="0.25">
      <c r="A2117" s="1"/>
      <c r="B2117" s="88" t="str">
        <f>IF(Table1[[#This Row],[Posting Date]]&lt;&gt;"",IF(Table1[[#This Row],[Reference Number]]=Q2116,B2116+1,1),"")</f>
        <v/>
      </c>
      <c r="C2117" s="61"/>
      <c r="D2117" s="61"/>
      <c r="E2117" s="138"/>
      <c r="F2117" s="141" t="str">
        <f>IFERROR(IF(VLOOKUP(Table1[[#This Row],[Budget Code Description]],Dimentions!$X$6:$AC$139,2,FALSE)="","",VLOOKUP(Table1[[#This Row],[Budget Code Description]],Dimentions!$X$6:$AC$139,2,FALSE)),"")</f>
        <v/>
      </c>
      <c r="G2117" s="141"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1" t="str">
        <f>IFERROR(VLOOKUP(Table1[[#This Row],[Budget Code Description]],Table6[#All],8,FALSE),"")</f>
        <v/>
      </c>
      <c r="L2117" s="63"/>
      <c r="M2117" s="65" t="str">
        <f>IFERROR(VLOOKUP(Table1[[#This Row],[Staff ID]],Table2[],2,FALSE),"")</f>
        <v/>
      </c>
      <c r="N2117" s="209" t="str">
        <f>IFERROR(IF(VLOOKUP(Table1[[#This Row],[Budget Code Description]],Dimentions!$X$6:$AC$134,4,FALSE)="","",VLOOKUP(Table1[[#This Row],[Budget Code Description]],Dimentions!$X$6:$AC$134,4,FALSE)),"")</f>
        <v/>
      </c>
      <c r="O2117" s="65" t="str">
        <f>IFERROR(VLOOKUP(Table1[[#This Row],[Vendor ID]],Table549[],2,FALSE),"")</f>
        <v/>
      </c>
      <c r="P2117" s="63"/>
      <c r="Q2117" s="141" t="str">
        <f>IF(Table1[[#This Row],[Posting Date]]&lt;&gt;"",$D$9,"")</f>
        <v/>
      </c>
      <c r="R2117" s="157" t="str">
        <f>IF(Table1[[#This Row],[Posting Date]]&lt;&gt;"",$D$10,"")</f>
        <v/>
      </c>
      <c r="S2117" s="66"/>
      <c r="T2117" s="63"/>
      <c r="U2117" s="67"/>
      <c r="V2117" s="67"/>
      <c r="W2117" s="67" t="str">
        <f t="shared" si="37"/>
        <v/>
      </c>
      <c r="X2117" s="159" t="str">
        <f>IF(E2117="","",(IF(Table1[[#This Row],[Cur]]="USD",Table1[[#This Row],[Cur_Amount Debit]],Table1[[#This Row],[Cur_Amount Debit]]/Table1[[#This Row],[Exchange Rate]])))</f>
        <v/>
      </c>
      <c r="Y2117" s="159" t="str">
        <f>IF(E2117="","",(IF(Table1[[#This Row],[Cur]]="USD",Table1[[#This Row],[Cur_Amount Credit]],Table1[[#This Row],[Cur_Amount Credit]]/ExchangeRate)))</f>
        <v/>
      </c>
      <c r="Z2117" s="201" t="str">
        <f>IF(E2117="","",(Table1[[#This Row],[Debit USD]]-Table1[[#This Row],[Credit USD]]))</f>
        <v/>
      </c>
      <c r="AA2117" s="226"/>
      <c r="AB2117" s="255"/>
      <c r="AC2117" s="1"/>
      <c r="AD2117" s="15"/>
      <c r="AE2117" s="15" t="str">
        <f>IF(AND(OR(Table1[[#This Row],[Account]]="15030",Table1[[#This Row],[Account]]="15035",Table1[[#This Row],[Account]]="20150"),Table1[[#This Row],[Vendor ID]]=""),1,"")</f>
        <v/>
      </c>
      <c r="AF2117" s="15"/>
      <c r="AG2117" s="15"/>
      <c r="AH2117" s="15"/>
      <c r="AI2117" s="46" t="str">
        <f>IF(Table1[[#This Row],[Posting Date]]&lt;&gt;"","GJ-"&amp;CountryID,"")</f>
        <v/>
      </c>
      <c r="AJ2117" s="59" t="str">
        <f>IF(Table1[[#This Row],[Posting Date]]&lt;&gt;"",Table1[[#This Row],[Posting Date]],"")</f>
        <v/>
      </c>
      <c r="AK2117" s="46"/>
      <c r="AL2117" s="46" t="str">
        <f>IF(Table1[[#This Row],[Description]]&lt;&gt;"",Table1[[#This Row],[Description]],"")</f>
        <v/>
      </c>
      <c r="AM2117" s="46" t="str">
        <f>IF(Table1[[#This Row],[Posting Date]]&lt;&gt;"",Table1[[#This Row],[Reference Number]],"")</f>
        <v/>
      </c>
      <c r="AN2117" s="46" t="str">
        <f>TRIM(Table1[[#This Row],[Line '#]])</f>
        <v/>
      </c>
      <c r="AO2117" s="46" t="str">
        <f>TRIM(Table1[[#This Row],[Account]])</f>
        <v/>
      </c>
      <c r="AP2117" s="46" t="str">
        <f>IF(Table1[[#This Row],[Posting Date]]&lt;&gt;"",$D$5,"")</f>
        <v/>
      </c>
      <c r="AQ2117" s="46" t="str">
        <f>TRIM(Table1[[#This Row],[Departments-Prgrams]])</f>
        <v/>
      </c>
      <c r="AR2117" s="46" t="str">
        <f>TRIM(Table1[[#This Row],[Grant]])</f>
        <v/>
      </c>
      <c r="AS2117" s="46" t="str">
        <f>TRIM(Table1[[#This Row],[Staff ID]])</f>
        <v/>
      </c>
      <c r="AT2117" s="46" t="str">
        <f>IF(TRIM(Table1[[#This Row],[Budget Code]])=0,"",TRIM(Table1[[#This Row],[Budget Code]]))</f>
        <v/>
      </c>
      <c r="AU2117" s="46" t="str">
        <f>IF(Table1[[#This Row],[Line Description]]&lt;&gt;"",Table1[[#This Row],[Line Description]],"")</f>
        <v/>
      </c>
      <c r="AV2117" s="46" t="str">
        <f>IF(Table1[[#This Row],[Cur_Amount Debit]]&gt;0,ROUND(Table1[[#This Row],[Cur_Amount Debit]],2),"")</f>
        <v/>
      </c>
      <c r="AW2117" s="46" t="str">
        <f>IF(Table1[[#This Row],[Cur_Amount Credit]]&gt;0,ROUND(Table1[[#This Row],[Cur_Amount Credit]],2),"")</f>
        <v/>
      </c>
      <c r="AX2117" s="46" t="str">
        <f>LEFT(Table1[[#This Row],[Cur]],3)</f>
        <v/>
      </c>
      <c r="AY2117" s="59"/>
      <c r="AZ2117" s="46"/>
      <c r="BA2117" s="46" t="str">
        <f>IF(Table1[[#This Row],[Cur]]&lt;&gt;"",IF(Table1[[#This Row],[Cur]]="USD","",ExchangeRate),"")</f>
        <v/>
      </c>
      <c r="BB2117" s="46" t="str">
        <f>IF(Table1[[#This Row],[Grant]]&lt;&gt;"",VLOOKUP(Table1[[#This Row],[Grant]],Grants!B:D,3),"")</f>
        <v/>
      </c>
      <c r="BC2117" s="46" t="str">
        <f>TRIM(Table1[[#This Row],[Vendor ID]])</f>
        <v/>
      </c>
      <c r="BD2117">
        <f>IF(Table1[[#This Row],[Reference Number]]=Q2116,BD2116,BD2116+1)</f>
        <v>0</v>
      </c>
    </row>
    <row r="2118" spans="1:56" ht="11.25" customHeight="1" x14ac:dyDescent="0.25">
      <c r="A2118" s="1"/>
      <c r="B2118" s="88" t="str">
        <f>IF(Table1[[#This Row],[Posting Date]]&lt;&gt;"",IF(Table1[[#This Row],[Reference Number]]=Q2117,B2117+1,1),"")</f>
        <v/>
      </c>
      <c r="C2118" s="61"/>
      <c r="D2118" s="61"/>
      <c r="E2118" s="138"/>
      <c r="F2118" s="141" t="str">
        <f>IFERROR(IF(VLOOKUP(Table1[[#This Row],[Budget Code Description]],Dimentions!$X$6:$AC$139,2,FALSE)="","",VLOOKUP(Table1[[#This Row],[Budget Code Description]],Dimentions!$X$6:$AC$139,2,FALSE)),"")</f>
        <v/>
      </c>
      <c r="G2118" s="141"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1" t="str">
        <f>IFERROR(VLOOKUP(Table1[[#This Row],[Budget Code Description]],Table6[#All],8,FALSE),"")</f>
        <v/>
      </c>
      <c r="L2118" s="63"/>
      <c r="M2118" s="65" t="str">
        <f>IFERROR(VLOOKUP(Table1[[#This Row],[Staff ID]],Table2[],2,FALSE),"")</f>
        <v/>
      </c>
      <c r="N2118" s="209" t="str">
        <f>IFERROR(IF(VLOOKUP(Table1[[#This Row],[Budget Code Description]],Dimentions!$X$6:$AC$134,4,FALSE)="","",VLOOKUP(Table1[[#This Row],[Budget Code Description]],Dimentions!$X$6:$AC$134,4,FALSE)),"")</f>
        <v/>
      </c>
      <c r="O2118" s="65" t="str">
        <f>IFERROR(VLOOKUP(Table1[[#This Row],[Vendor ID]],Table549[],2,FALSE),"")</f>
        <v/>
      </c>
      <c r="P2118" s="63"/>
      <c r="Q2118" s="141" t="str">
        <f>IF(Table1[[#This Row],[Posting Date]]&lt;&gt;"",$D$9,"")</f>
        <v/>
      </c>
      <c r="R2118" s="157" t="str">
        <f>IF(Table1[[#This Row],[Posting Date]]&lt;&gt;"",$D$10,"")</f>
        <v/>
      </c>
      <c r="S2118" s="66"/>
      <c r="T2118" s="63"/>
      <c r="U2118" s="67"/>
      <c r="V2118" s="67"/>
      <c r="W2118" s="67" t="str">
        <f t="shared" si="37"/>
        <v/>
      </c>
      <c r="X2118" s="159" t="str">
        <f>IF(E2118="","",(IF(Table1[[#This Row],[Cur]]="USD",Table1[[#This Row],[Cur_Amount Debit]],Table1[[#This Row],[Cur_Amount Debit]]/Table1[[#This Row],[Exchange Rate]])))</f>
        <v/>
      </c>
      <c r="Y2118" s="159" t="str">
        <f>IF(E2118="","",(IF(Table1[[#This Row],[Cur]]="USD",Table1[[#This Row],[Cur_Amount Credit]],Table1[[#This Row],[Cur_Amount Credit]]/ExchangeRate)))</f>
        <v/>
      </c>
      <c r="Z2118" s="201" t="str">
        <f>IF(E2118="","",(Table1[[#This Row],[Debit USD]]-Table1[[#This Row],[Credit USD]]))</f>
        <v/>
      </c>
      <c r="AA2118" s="226"/>
      <c r="AB2118" s="255"/>
      <c r="AC2118" s="1"/>
      <c r="AD2118" s="15"/>
      <c r="AE2118" s="15" t="str">
        <f>IF(AND(OR(Table1[[#This Row],[Account]]="15030",Table1[[#This Row],[Account]]="15035",Table1[[#This Row],[Account]]="20150"),Table1[[#This Row],[Vendor ID]]=""),1,"")</f>
        <v/>
      </c>
      <c r="AF2118" s="15"/>
      <c r="AG2118" s="15"/>
      <c r="AH2118" s="15"/>
      <c r="AI2118" s="46" t="str">
        <f>IF(Table1[[#This Row],[Posting Date]]&lt;&gt;"","GJ-"&amp;CountryID,"")</f>
        <v/>
      </c>
      <c r="AJ2118" s="59" t="str">
        <f>IF(Table1[[#This Row],[Posting Date]]&lt;&gt;"",Table1[[#This Row],[Posting Date]],"")</f>
        <v/>
      </c>
      <c r="AK2118" s="46"/>
      <c r="AL2118" s="46" t="str">
        <f>IF(Table1[[#This Row],[Description]]&lt;&gt;"",Table1[[#This Row],[Description]],"")</f>
        <v/>
      </c>
      <c r="AM2118" s="46" t="str">
        <f>IF(Table1[[#This Row],[Posting Date]]&lt;&gt;"",Table1[[#This Row],[Reference Number]],"")</f>
        <v/>
      </c>
      <c r="AN2118" s="46" t="str">
        <f>TRIM(Table1[[#This Row],[Line '#]])</f>
        <v/>
      </c>
      <c r="AO2118" s="46" t="str">
        <f>TRIM(Table1[[#This Row],[Account]])</f>
        <v/>
      </c>
      <c r="AP2118" s="46" t="str">
        <f>IF(Table1[[#This Row],[Posting Date]]&lt;&gt;"",$D$5,"")</f>
        <v/>
      </c>
      <c r="AQ2118" s="46" t="str">
        <f>TRIM(Table1[[#This Row],[Departments-Prgrams]])</f>
        <v/>
      </c>
      <c r="AR2118" s="46" t="str">
        <f>TRIM(Table1[[#This Row],[Grant]])</f>
        <v/>
      </c>
      <c r="AS2118" s="46" t="str">
        <f>TRIM(Table1[[#This Row],[Staff ID]])</f>
        <v/>
      </c>
      <c r="AT2118" s="46" t="str">
        <f>IF(TRIM(Table1[[#This Row],[Budget Code]])=0,"",TRIM(Table1[[#This Row],[Budget Code]]))</f>
        <v/>
      </c>
      <c r="AU2118" s="46" t="str">
        <f>IF(Table1[[#This Row],[Line Description]]&lt;&gt;"",Table1[[#This Row],[Line Description]],"")</f>
        <v/>
      </c>
      <c r="AV2118" s="46" t="str">
        <f>IF(Table1[[#This Row],[Cur_Amount Debit]]&gt;0,ROUND(Table1[[#This Row],[Cur_Amount Debit]],2),"")</f>
        <v/>
      </c>
      <c r="AW2118" s="46" t="str">
        <f>IF(Table1[[#This Row],[Cur_Amount Credit]]&gt;0,ROUND(Table1[[#This Row],[Cur_Amount Credit]],2),"")</f>
        <v/>
      </c>
      <c r="AX2118" s="46" t="str">
        <f>LEFT(Table1[[#This Row],[Cur]],3)</f>
        <v/>
      </c>
      <c r="AY2118" s="59"/>
      <c r="AZ2118" s="46"/>
      <c r="BA2118" s="46" t="str">
        <f>IF(Table1[[#This Row],[Cur]]&lt;&gt;"",IF(Table1[[#This Row],[Cur]]="USD","",ExchangeRate),"")</f>
        <v/>
      </c>
      <c r="BB2118" s="46" t="str">
        <f>IF(Table1[[#This Row],[Grant]]&lt;&gt;"",VLOOKUP(Table1[[#This Row],[Grant]],Grants!B:D,3),"")</f>
        <v/>
      </c>
      <c r="BC2118" s="46" t="str">
        <f>TRIM(Table1[[#This Row],[Vendor ID]])</f>
        <v/>
      </c>
      <c r="BD2118">
        <f>IF(Table1[[#This Row],[Reference Number]]=Q2117,BD2117,BD2117+1)</f>
        <v>0</v>
      </c>
    </row>
    <row r="2119" spans="1:56" ht="11.25" customHeight="1" x14ac:dyDescent="0.25">
      <c r="A2119" s="1"/>
      <c r="B2119" s="88" t="str">
        <f>IF(Table1[[#This Row],[Posting Date]]&lt;&gt;"",IF(Table1[[#This Row],[Reference Number]]=Q2118,B2118+1,1),"")</f>
        <v/>
      </c>
      <c r="C2119" s="61"/>
      <c r="D2119" s="61"/>
      <c r="E2119" s="138"/>
      <c r="F2119" s="141" t="str">
        <f>IFERROR(IF(VLOOKUP(Table1[[#This Row],[Budget Code Description]],Dimentions!$X$6:$AC$139,2,FALSE)="","",VLOOKUP(Table1[[#This Row],[Budget Code Description]],Dimentions!$X$6:$AC$139,2,FALSE)),"")</f>
        <v/>
      </c>
      <c r="G2119" s="141"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1" t="str">
        <f>IFERROR(VLOOKUP(Table1[[#This Row],[Budget Code Description]],Table6[#All],8,FALSE),"")</f>
        <v/>
      </c>
      <c r="L2119" s="63"/>
      <c r="M2119" s="65" t="str">
        <f>IFERROR(VLOOKUP(Table1[[#This Row],[Staff ID]],Table2[],2,FALSE),"")</f>
        <v/>
      </c>
      <c r="N2119" s="209" t="str">
        <f>IFERROR(IF(VLOOKUP(Table1[[#This Row],[Budget Code Description]],Dimentions!$X$6:$AC$134,4,FALSE)="","",VLOOKUP(Table1[[#This Row],[Budget Code Description]],Dimentions!$X$6:$AC$134,4,FALSE)),"")</f>
        <v/>
      </c>
      <c r="O2119" s="65" t="str">
        <f>IFERROR(VLOOKUP(Table1[[#This Row],[Vendor ID]],Table549[],2,FALSE),"")</f>
        <v/>
      </c>
      <c r="P2119" s="63"/>
      <c r="Q2119" s="141" t="str">
        <f>IF(Table1[[#This Row],[Posting Date]]&lt;&gt;"",$D$9,"")</f>
        <v/>
      </c>
      <c r="R2119" s="157" t="str">
        <f>IF(Table1[[#This Row],[Posting Date]]&lt;&gt;"",$D$10,"")</f>
        <v/>
      </c>
      <c r="S2119" s="66"/>
      <c r="T2119" s="63"/>
      <c r="U2119" s="67"/>
      <c r="V2119" s="67"/>
      <c r="W2119" s="67" t="str">
        <f t="shared" si="37"/>
        <v/>
      </c>
      <c r="X2119" s="159" t="str">
        <f>IF(E2119="","",(IF(Table1[[#This Row],[Cur]]="USD",Table1[[#This Row],[Cur_Amount Debit]],Table1[[#This Row],[Cur_Amount Debit]]/Table1[[#This Row],[Exchange Rate]])))</f>
        <v/>
      </c>
      <c r="Y2119" s="159" t="str">
        <f>IF(E2119="","",(IF(Table1[[#This Row],[Cur]]="USD",Table1[[#This Row],[Cur_Amount Credit]],Table1[[#This Row],[Cur_Amount Credit]]/ExchangeRate)))</f>
        <v/>
      </c>
      <c r="Z2119" s="201" t="str">
        <f>IF(E2119="","",(Table1[[#This Row],[Debit USD]]-Table1[[#This Row],[Credit USD]]))</f>
        <v/>
      </c>
      <c r="AA2119" s="226"/>
      <c r="AB2119" s="255"/>
      <c r="AC2119" s="1"/>
      <c r="AD2119" s="15"/>
      <c r="AE2119" s="15" t="str">
        <f>IF(AND(OR(Table1[[#This Row],[Account]]="15030",Table1[[#This Row],[Account]]="15035",Table1[[#This Row],[Account]]="20150"),Table1[[#This Row],[Vendor ID]]=""),1,"")</f>
        <v/>
      </c>
      <c r="AF2119" s="15"/>
      <c r="AG2119" s="15"/>
      <c r="AH2119" s="15"/>
      <c r="AI2119" s="46" t="str">
        <f>IF(Table1[[#This Row],[Posting Date]]&lt;&gt;"","GJ-"&amp;CountryID,"")</f>
        <v/>
      </c>
      <c r="AJ2119" s="59" t="str">
        <f>IF(Table1[[#This Row],[Posting Date]]&lt;&gt;"",Table1[[#This Row],[Posting Date]],"")</f>
        <v/>
      </c>
      <c r="AK2119" s="46"/>
      <c r="AL2119" s="46" t="str">
        <f>IF(Table1[[#This Row],[Description]]&lt;&gt;"",Table1[[#This Row],[Description]],"")</f>
        <v/>
      </c>
      <c r="AM2119" s="46" t="str">
        <f>IF(Table1[[#This Row],[Posting Date]]&lt;&gt;"",Table1[[#This Row],[Reference Number]],"")</f>
        <v/>
      </c>
      <c r="AN2119" s="46" t="str">
        <f>TRIM(Table1[[#This Row],[Line '#]])</f>
        <v/>
      </c>
      <c r="AO2119" s="46" t="str">
        <f>TRIM(Table1[[#This Row],[Account]])</f>
        <v/>
      </c>
      <c r="AP2119" s="46" t="str">
        <f>IF(Table1[[#This Row],[Posting Date]]&lt;&gt;"",$D$5,"")</f>
        <v/>
      </c>
      <c r="AQ2119" s="46" t="str">
        <f>TRIM(Table1[[#This Row],[Departments-Prgrams]])</f>
        <v/>
      </c>
      <c r="AR2119" s="46" t="str">
        <f>TRIM(Table1[[#This Row],[Grant]])</f>
        <v/>
      </c>
      <c r="AS2119" s="46" t="str">
        <f>TRIM(Table1[[#This Row],[Staff ID]])</f>
        <v/>
      </c>
      <c r="AT2119" s="46" t="str">
        <f>IF(TRIM(Table1[[#This Row],[Budget Code]])=0,"",TRIM(Table1[[#This Row],[Budget Code]]))</f>
        <v/>
      </c>
      <c r="AU2119" s="46" t="str">
        <f>IF(Table1[[#This Row],[Line Description]]&lt;&gt;"",Table1[[#This Row],[Line Description]],"")</f>
        <v/>
      </c>
      <c r="AV2119" s="46" t="str">
        <f>IF(Table1[[#This Row],[Cur_Amount Debit]]&gt;0,ROUND(Table1[[#This Row],[Cur_Amount Debit]],2),"")</f>
        <v/>
      </c>
      <c r="AW2119" s="46" t="str">
        <f>IF(Table1[[#This Row],[Cur_Amount Credit]]&gt;0,ROUND(Table1[[#This Row],[Cur_Amount Credit]],2),"")</f>
        <v/>
      </c>
      <c r="AX2119" s="46" t="str">
        <f>LEFT(Table1[[#This Row],[Cur]],3)</f>
        <v/>
      </c>
      <c r="AY2119" s="59"/>
      <c r="AZ2119" s="46"/>
      <c r="BA2119" s="46" t="str">
        <f>IF(Table1[[#This Row],[Cur]]&lt;&gt;"",IF(Table1[[#This Row],[Cur]]="USD","",ExchangeRate),"")</f>
        <v/>
      </c>
      <c r="BB2119" s="46" t="str">
        <f>IF(Table1[[#This Row],[Grant]]&lt;&gt;"",VLOOKUP(Table1[[#This Row],[Grant]],Grants!B:D,3),"")</f>
        <v/>
      </c>
      <c r="BC2119" s="46" t="str">
        <f>TRIM(Table1[[#This Row],[Vendor ID]])</f>
        <v/>
      </c>
      <c r="BD2119">
        <f>IF(Table1[[#This Row],[Reference Number]]=Q2118,BD2118,BD2118+1)</f>
        <v>0</v>
      </c>
    </row>
    <row r="2120" spans="1:56" ht="11.25" customHeight="1" x14ac:dyDescent="0.25">
      <c r="A2120" s="1"/>
      <c r="B2120" s="88" t="str">
        <f>IF(Table1[[#This Row],[Posting Date]]&lt;&gt;"",IF(Table1[[#This Row],[Reference Number]]=Q2119,B2119+1,1),"")</f>
        <v/>
      </c>
      <c r="C2120" s="61"/>
      <c r="D2120" s="61"/>
      <c r="E2120" s="138"/>
      <c r="F2120" s="141" t="str">
        <f>IFERROR(IF(VLOOKUP(Table1[[#This Row],[Budget Code Description]],Dimentions!$X$6:$AC$139,2,FALSE)="","",VLOOKUP(Table1[[#This Row],[Budget Code Description]],Dimentions!$X$6:$AC$139,2,FALSE)),"")</f>
        <v/>
      </c>
      <c r="G2120" s="141"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1" t="str">
        <f>IFERROR(VLOOKUP(Table1[[#This Row],[Budget Code Description]],Table6[#All],8,FALSE),"")</f>
        <v/>
      </c>
      <c r="L2120" s="63"/>
      <c r="M2120" s="65" t="str">
        <f>IFERROR(VLOOKUP(Table1[[#This Row],[Staff ID]],Table2[],2,FALSE),"")</f>
        <v/>
      </c>
      <c r="N2120" s="209" t="str">
        <f>IFERROR(IF(VLOOKUP(Table1[[#This Row],[Budget Code Description]],Dimentions!$X$6:$AC$134,4,FALSE)="","",VLOOKUP(Table1[[#This Row],[Budget Code Description]],Dimentions!$X$6:$AC$134,4,FALSE)),"")</f>
        <v/>
      </c>
      <c r="O2120" s="65" t="str">
        <f>IFERROR(VLOOKUP(Table1[[#This Row],[Vendor ID]],Table549[],2,FALSE),"")</f>
        <v/>
      </c>
      <c r="P2120" s="63"/>
      <c r="Q2120" s="141" t="str">
        <f>IF(Table1[[#This Row],[Posting Date]]&lt;&gt;"",$D$9,"")</f>
        <v/>
      </c>
      <c r="R2120" s="157" t="str">
        <f>IF(Table1[[#This Row],[Posting Date]]&lt;&gt;"",$D$10,"")</f>
        <v/>
      </c>
      <c r="S2120" s="66"/>
      <c r="T2120" s="63"/>
      <c r="U2120" s="67"/>
      <c r="V2120" s="67"/>
      <c r="W2120" s="67" t="str">
        <f t="shared" si="37"/>
        <v/>
      </c>
      <c r="X2120" s="159" t="str">
        <f>IF(E2120="","",(IF(Table1[[#This Row],[Cur]]="USD",Table1[[#This Row],[Cur_Amount Debit]],Table1[[#This Row],[Cur_Amount Debit]]/Table1[[#This Row],[Exchange Rate]])))</f>
        <v/>
      </c>
      <c r="Y2120" s="159" t="str">
        <f>IF(E2120="","",(IF(Table1[[#This Row],[Cur]]="USD",Table1[[#This Row],[Cur_Amount Credit]],Table1[[#This Row],[Cur_Amount Credit]]/ExchangeRate)))</f>
        <v/>
      </c>
      <c r="Z2120" s="201" t="str">
        <f>IF(E2120="","",(Table1[[#This Row],[Debit USD]]-Table1[[#This Row],[Credit USD]]))</f>
        <v/>
      </c>
      <c r="AA2120" s="226"/>
      <c r="AB2120" s="255"/>
      <c r="AC2120" s="1"/>
      <c r="AD2120" s="15"/>
      <c r="AE2120" s="15" t="str">
        <f>IF(AND(OR(Table1[[#This Row],[Account]]="15030",Table1[[#This Row],[Account]]="15035",Table1[[#This Row],[Account]]="20150"),Table1[[#This Row],[Vendor ID]]=""),1,"")</f>
        <v/>
      </c>
      <c r="AF2120" s="15"/>
      <c r="AG2120" s="15"/>
      <c r="AH2120" s="15"/>
      <c r="AI2120" s="46" t="str">
        <f>IF(Table1[[#This Row],[Posting Date]]&lt;&gt;"","GJ-"&amp;CountryID,"")</f>
        <v/>
      </c>
      <c r="AJ2120" s="59" t="str">
        <f>IF(Table1[[#This Row],[Posting Date]]&lt;&gt;"",Table1[[#This Row],[Posting Date]],"")</f>
        <v/>
      </c>
      <c r="AK2120" s="46"/>
      <c r="AL2120" s="46" t="str">
        <f>IF(Table1[[#This Row],[Description]]&lt;&gt;"",Table1[[#This Row],[Description]],"")</f>
        <v/>
      </c>
      <c r="AM2120" s="46" t="str">
        <f>IF(Table1[[#This Row],[Posting Date]]&lt;&gt;"",Table1[[#This Row],[Reference Number]],"")</f>
        <v/>
      </c>
      <c r="AN2120" s="46" t="str">
        <f>TRIM(Table1[[#This Row],[Line '#]])</f>
        <v/>
      </c>
      <c r="AO2120" s="46" t="str">
        <f>TRIM(Table1[[#This Row],[Account]])</f>
        <v/>
      </c>
      <c r="AP2120" s="46" t="str">
        <f>IF(Table1[[#This Row],[Posting Date]]&lt;&gt;"",$D$5,"")</f>
        <v/>
      </c>
      <c r="AQ2120" s="46" t="str">
        <f>TRIM(Table1[[#This Row],[Departments-Prgrams]])</f>
        <v/>
      </c>
      <c r="AR2120" s="46" t="str">
        <f>TRIM(Table1[[#This Row],[Grant]])</f>
        <v/>
      </c>
      <c r="AS2120" s="46" t="str">
        <f>TRIM(Table1[[#This Row],[Staff ID]])</f>
        <v/>
      </c>
      <c r="AT2120" s="46" t="str">
        <f>IF(TRIM(Table1[[#This Row],[Budget Code]])=0,"",TRIM(Table1[[#This Row],[Budget Code]]))</f>
        <v/>
      </c>
      <c r="AU2120" s="46" t="str">
        <f>IF(Table1[[#This Row],[Line Description]]&lt;&gt;"",Table1[[#This Row],[Line Description]],"")</f>
        <v/>
      </c>
      <c r="AV2120" s="46" t="str">
        <f>IF(Table1[[#This Row],[Cur_Amount Debit]]&gt;0,ROUND(Table1[[#This Row],[Cur_Amount Debit]],2),"")</f>
        <v/>
      </c>
      <c r="AW2120" s="46" t="str">
        <f>IF(Table1[[#This Row],[Cur_Amount Credit]]&gt;0,ROUND(Table1[[#This Row],[Cur_Amount Credit]],2),"")</f>
        <v/>
      </c>
      <c r="AX2120" s="46" t="str">
        <f>LEFT(Table1[[#This Row],[Cur]],3)</f>
        <v/>
      </c>
      <c r="AY2120" s="59"/>
      <c r="AZ2120" s="46"/>
      <c r="BA2120" s="46" t="str">
        <f>IF(Table1[[#This Row],[Cur]]&lt;&gt;"",IF(Table1[[#This Row],[Cur]]="USD","",ExchangeRate),"")</f>
        <v/>
      </c>
      <c r="BB2120" s="46" t="str">
        <f>IF(Table1[[#This Row],[Grant]]&lt;&gt;"",VLOOKUP(Table1[[#This Row],[Grant]],Grants!B:D,3),"")</f>
        <v/>
      </c>
      <c r="BC2120" s="46" t="str">
        <f>TRIM(Table1[[#This Row],[Vendor ID]])</f>
        <v/>
      </c>
      <c r="BD2120">
        <f>IF(Table1[[#This Row],[Reference Number]]=Q2119,BD2119,BD2119+1)</f>
        <v>0</v>
      </c>
    </row>
    <row r="2121" spans="1:56" ht="11.25" customHeight="1" x14ac:dyDescent="0.25">
      <c r="A2121" s="1"/>
      <c r="B2121" s="88" t="str">
        <f>IF(Table1[[#This Row],[Posting Date]]&lt;&gt;"",IF(Table1[[#This Row],[Reference Number]]=Q2120,B2120+1,1),"")</f>
        <v/>
      </c>
      <c r="C2121" s="61"/>
      <c r="D2121" s="61"/>
      <c r="E2121" s="138"/>
      <c r="F2121" s="141" t="str">
        <f>IFERROR(IF(VLOOKUP(Table1[[#This Row],[Budget Code Description]],Dimentions!$X$6:$AC$139,2,FALSE)="","",VLOOKUP(Table1[[#This Row],[Budget Code Description]],Dimentions!$X$6:$AC$139,2,FALSE)),"")</f>
        <v/>
      </c>
      <c r="G2121" s="141"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1" t="str">
        <f>IFERROR(VLOOKUP(Table1[[#This Row],[Budget Code Description]],Table6[#All],8,FALSE),"")</f>
        <v/>
      </c>
      <c r="L2121" s="63"/>
      <c r="M2121" s="65" t="str">
        <f>IFERROR(VLOOKUP(Table1[[#This Row],[Staff ID]],Table2[],2,FALSE),"")</f>
        <v/>
      </c>
      <c r="N2121" s="209" t="str">
        <f>IFERROR(IF(VLOOKUP(Table1[[#This Row],[Budget Code Description]],Dimentions!$X$6:$AC$134,4,FALSE)="","",VLOOKUP(Table1[[#This Row],[Budget Code Description]],Dimentions!$X$6:$AC$134,4,FALSE)),"")</f>
        <v/>
      </c>
      <c r="O2121" s="65" t="str">
        <f>IFERROR(VLOOKUP(Table1[[#This Row],[Vendor ID]],Table549[],2,FALSE),"")</f>
        <v/>
      </c>
      <c r="P2121" s="63"/>
      <c r="Q2121" s="141" t="str">
        <f>IF(Table1[[#This Row],[Posting Date]]&lt;&gt;"",$D$9,"")</f>
        <v/>
      </c>
      <c r="R2121" s="157" t="str">
        <f>IF(Table1[[#This Row],[Posting Date]]&lt;&gt;"",$D$10,"")</f>
        <v/>
      </c>
      <c r="S2121" s="66"/>
      <c r="T2121" s="63"/>
      <c r="U2121" s="67"/>
      <c r="V2121" s="67"/>
      <c r="W2121" s="67" t="str">
        <f t="shared" si="37"/>
        <v/>
      </c>
      <c r="X2121" s="159" t="str">
        <f>IF(E2121="","",(IF(Table1[[#This Row],[Cur]]="USD",Table1[[#This Row],[Cur_Amount Debit]],Table1[[#This Row],[Cur_Amount Debit]]/Table1[[#This Row],[Exchange Rate]])))</f>
        <v/>
      </c>
      <c r="Y2121" s="159" t="str">
        <f>IF(E2121="","",(IF(Table1[[#This Row],[Cur]]="USD",Table1[[#This Row],[Cur_Amount Credit]],Table1[[#This Row],[Cur_Amount Credit]]/ExchangeRate)))</f>
        <v/>
      </c>
      <c r="Z2121" s="201" t="str">
        <f>IF(E2121="","",(Table1[[#This Row],[Debit USD]]-Table1[[#This Row],[Credit USD]]))</f>
        <v/>
      </c>
      <c r="AA2121" s="226"/>
      <c r="AB2121" s="255"/>
      <c r="AC2121" s="1"/>
      <c r="AD2121" s="15"/>
      <c r="AE2121" s="15" t="str">
        <f>IF(AND(OR(Table1[[#This Row],[Account]]="15030",Table1[[#This Row],[Account]]="15035",Table1[[#This Row],[Account]]="20150"),Table1[[#This Row],[Vendor ID]]=""),1,"")</f>
        <v/>
      </c>
      <c r="AF2121" s="15"/>
      <c r="AG2121" s="15"/>
      <c r="AH2121" s="15"/>
      <c r="AI2121" s="46" t="str">
        <f>IF(Table1[[#This Row],[Posting Date]]&lt;&gt;"","GJ-"&amp;CountryID,"")</f>
        <v/>
      </c>
      <c r="AJ2121" s="59" t="str">
        <f>IF(Table1[[#This Row],[Posting Date]]&lt;&gt;"",Table1[[#This Row],[Posting Date]],"")</f>
        <v/>
      </c>
      <c r="AK2121" s="46"/>
      <c r="AL2121" s="46" t="str">
        <f>IF(Table1[[#This Row],[Description]]&lt;&gt;"",Table1[[#This Row],[Description]],"")</f>
        <v/>
      </c>
      <c r="AM2121" s="46" t="str">
        <f>IF(Table1[[#This Row],[Posting Date]]&lt;&gt;"",Table1[[#This Row],[Reference Number]],"")</f>
        <v/>
      </c>
      <c r="AN2121" s="46" t="str">
        <f>TRIM(Table1[[#This Row],[Line '#]])</f>
        <v/>
      </c>
      <c r="AO2121" s="46" t="str">
        <f>TRIM(Table1[[#This Row],[Account]])</f>
        <v/>
      </c>
      <c r="AP2121" s="46" t="str">
        <f>IF(Table1[[#This Row],[Posting Date]]&lt;&gt;"",$D$5,"")</f>
        <v/>
      </c>
      <c r="AQ2121" s="46" t="str">
        <f>TRIM(Table1[[#This Row],[Departments-Prgrams]])</f>
        <v/>
      </c>
      <c r="AR2121" s="46" t="str">
        <f>TRIM(Table1[[#This Row],[Grant]])</f>
        <v/>
      </c>
      <c r="AS2121" s="46" t="str">
        <f>TRIM(Table1[[#This Row],[Staff ID]])</f>
        <v/>
      </c>
      <c r="AT2121" s="46" t="str">
        <f>IF(TRIM(Table1[[#This Row],[Budget Code]])=0,"",TRIM(Table1[[#This Row],[Budget Code]]))</f>
        <v/>
      </c>
      <c r="AU2121" s="46" t="str">
        <f>IF(Table1[[#This Row],[Line Description]]&lt;&gt;"",Table1[[#This Row],[Line Description]],"")</f>
        <v/>
      </c>
      <c r="AV2121" s="46" t="str">
        <f>IF(Table1[[#This Row],[Cur_Amount Debit]]&gt;0,ROUND(Table1[[#This Row],[Cur_Amount Debit]],2),"")</f>
        <v/>
      </c>
      <c r="AW2121" s="46" t="str">
        <f>IF(Table1[[#This Row],[Cur_Amount Credit]]&gt;0,ROUND(Table1[[#This Row],[Cur_Amount Credit]],2),"")</f>
        <v/>
      </c>
      <c r="AX2121" s="46" t="str">
        <f>LEFT(Table1[[#This Row],[Cur]],3)</f>
        <v/>
      </c>
      <c r="AY2121" s="59"/>
      <c r="AZ2121" s="46"/>
      <c r="BA2121" s="46" t="str">
        <f>IF(Table1[[#This Row],[Cur]]&lt;&gt;"",IF(Table1[[#This Row],[Cur]]="USD","",ExchangeRate),"")</f>
        <v/>
      </c>
      <c r="BB2121" s="46" t="str">
        <f>IF(Table1[[#This Row],[Grant]]&lt;&gt;"",VLOOKUP(Table1[[#This Row],[Grant]],Grants!B:D,3),"")</f>
        <v/>
      </c>
      <c r="BC2121" s="46" t="str">
        <f>TRIM(Table1[[#This Row],[Vendor ID]])</f>
        <v/>
      </c>
      <c r="BD2121">
        <f>IF(Table1[[#This Row],[Reference Number]]=Q2120,BD2120,BD2120+1)</f>
        <v>0</v>
      </c>
    </row>
    <row r="2122" spans="1:56" ht="11.25" customHeight="1" x14ac:dyDescent="0.25">
      <c r="A2122" s="1"/>
      <c r="B2122" s="88" t="str">
        <f>IF(Table1[[#This Row],[Posting Date]]&lt;&gt;"",IF(Table1[[#This Row],[Reference Number]]=Q2121,B2121+1,1),"")</f>
        <v/>
      </c>
      <c r="C2122" s="61"/>
      <c r="D2122" s="61"/>
      <c r="E2122" s="138"/>
      <c r="F2122" s="141" t="str">
        <f>IFERROR(IF(VLOOKUP(Table1[[#This Row],[Budget Code Description]],Dimentions!$X$6:$AC$139,2,FALSE)="","",VLOOKUP(Table1[[#This Row],[Budget Code Description]],Dimentions!$X$6:$AC$139,2,FALSE)),"")</f>
        <v/>
      </c>
      <c r="G2122" s="141"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1" t="str">
        <f>IFERROR(VLOOKUP(Table1[[#This Row],[Budget Code Description]],Table6[#All],8,FALSE),"")</f>
        <v/>
      </c>
      <c r="L2122" s="63"/>
      <c r="M2122" s="65" t="str">
        <f>IFERROR(VLOOKUP(Table1[[#This Row],[Staff ID]],Table2[],2,FALSE),"")</f>
        <v/>
      </c>
      <c r="N2122" s="209" t="str">
        <f>IFERROR(IF(VLOOKUP(Table1[[#This Row],[Budget Code Description]],Dimentions!$X$6:$AC$134,4,FALSE)="","",VLOOKUP(Table1[[#This Row],[Budget Code Description]],Dimentions!$X$6:$AC$134,4,FALSE)),"")</f>
        <v/>
      </c>
      <c r="O2122" s="65" t="str">
        <f>IFERROR(VLOOKUP(Table1[[#This Row],[Vendor ID]],Table549[],2,FALSE),"")</f>
        <v/>
      </c>
      <c r="P2122" s="63"/>
      <c r="Q2122" s="141" t="str">
        <f>IF(Table1[[#This Row],[Posting Date]]&lt;&gt;"",$D$9,"")</f>
        <v/>
      </c>
      <c r="R2122" s="157" t="str">
        <f>IF(Table1[[#This Row],[Posting Date]]&lt;&gt;"",$D$10,"")</f>
        <v/>
      </c>
      <c r="S2122" s="66"/>
      <c r="T2122" s="63"/>
      <c r="U2122" s="67"/>
      <c r="V2122" s="67"/>
      <c r="W2122" s="67" t="str">
        <f t="shared" si="37"/>
        <v/>
      </c>
      <c r="X2122" s="159" t="str">
        <f>IF(E2122="","",(IF(Table1[[#This Row],[Cur]]="USD",Table1[[#This Row],[Cur_Amount Debit]],Table1[[#This Row],[Cur_Amount Debit]]/Table1[[#This Row],[Exchange Rate]])))</f>
        <v/>
      </c>
      <c r="Y2122" s="159" t="str">
        <f>IF(E2122="","",(IF(Table1[[#This Row],[Cur]]="USD",Table1[[#This Row],[Cur_Amount Credit]],Table1[[#This Row],[Cur_Amount Credit]]/ExchangeRate)))</f>
        <v/>
      </c>
      <c r="Z2122" s="201" t="str">
        <f>IF(E2122="","",(Table1[[#This Row],[Debit USD]]-Table1[[#This Row],[Credit USD]]))</f>
        <v/>
      </c>
      <c r="AA2122" s="226"/>
      <c r="AB2122" s="255"/>
      <c r="AC2122" s="1"/>
      <c r="AD2122" s="15"/>
      <c r="AE2122" s="15" t="str">
        <f>IF(AND(OR(Table1[[#This Row],[Account]]="15030",Table1[[#This Row],[Account]]="15035",Table1[[#This Row],[Account]]="20150"),Table1[[#This Row],[Vendor ID]]=""),1,"")</f>
        <v/>
      </c>
      <c r="AF2122" s="15"/>
      <c r="AG2122" s="15"/>
      <c r="AH2122" s="15"/>
      <c r="AI2122" s="46" t="str">
        <f>IF(Table1[[#This Row],[Posting Date]]&lt;&gt;"","GJ-"&amp;CountryID,"")</f>
        <v/>
      </c>
      <c r="AJ2122" s="59" t="str">
        <f>IF(Table1[[#This Row],[Posting Date]]&lt;&gt;"",Table1[[#This Row],[Posting Date]],"")</f>
        <v/>
      </c>
      <c r="AK2122" s="46"/>
      <c r="AL2122" s="46" t="str">
        <f>IF(Table1[[#This Row],[Description]]&lt;&gt;"",Table1[[#This Row],[Description]],"")</f>
        <v/>
      </c>
      <c r="AM2122" s="46" t="str">
        <f>IF(Table1[[#This Row],[Posting Date]]&lt;&gt;"",Table1[[#This Row],[Reference Number]],"")</f>
        <v/>
      </c>
      <c r="AN2122" s="46" t="str">
        <f>TRIM(Table1[[#This Row],[Line '#]])</f>
        <v/>
      </c>
      <c r="AO2122" s="46" t="str">
        <f>TRIM(Table1[[#This Row],[Account]])</f>
        <v/>
      </c>
      <c r="AP2122" s="46" t="str">
        <f>IF(Table1[[#This Row],[Posting Date]]&lt;&gt;"",$D$5,"")</f>
        <v/>
      </c>
      <c r="AQ2122" s="46" t="str">
        <f>TRIM(Table1[[#This Row],[Departments-Prgrams]])</f>
        <v/>
      </c>
      <c r="AR2122" s="46" t="str">
        <f>TRIM(Table1[[#This Row],[Grant]])</f>
        <v/>
      </c>
      <c r="AS2122" s="46" t="str">
        <f>TRIM(Table1[[#This Row],[Staff ID]])</f>
        <v/>
      </c>
      <c r="AT2122" s="46" t="str">
        <f>IF(TRIM(Table1[[#This Row],[Budget Code]])=0,"",TRIM(Table1[[#This Row],[Budget Code]]))</f>
        <v/>
      </c>
      <c r="AU2122" s="46" t="str">
        <f>IF(Table1[[#This Row],[Line Description]]&lt;&gt;"",Table1[[#This Row],[Line Description]],"")</f>
        <v/>
      </c>
      <c r="AV2122" s="46" t="str">
        <f>IF(Table1[[#This Row],[Cur_Amount Debit]]&gt;0,ROUND(Table1[[#This Row],[Cur_Amount Debit]],2),"")</f>
        <v/>
      </c>
      <c r="AW2122" s="46" t="str">
        <f>IF(Table1[[#This Row],[Cur_Amount Credit]]&gt;0,ROUND(Table1[[#This Row],[Cur_Amount Credit]],2),"")</f>
        <v/>
      </c>
      <c r="AX2122" s="46" t="str">
        <f>LEFT(Table1[[#This Row],[Cur]],3)</f>
        <v/>
      </c>
      <c r="AY2122" s="59"/>
      <c r="AZ2122" s="46"/>
      <c r="BA2122" s="46" t="str">
        <f>IF(Table1[[#This Row],[Cur]]&lt;&gt;"",IF(Table1[[#This Row],[Cur]]="USD","",ExchangeRate),"")</f>
        <v/>
      </c>
      <c r="BB2122" s="46" t="str">
        <f>IF(Table1[[#This Row],[Grant]]&lt;&gt;"",VLOOKUP(Table1[[#This Row],[Grant]],Grants!B:D,3),"")</f>
        <v/>
      </c>
      <c r="BC2122" s="46" t="str">
        <f>TRIM(Table1[[#This Row],[Vendor ID]])</f>
        <v/>
      </c>
      <c r="BD2122">
        <f>IF(Table1[[#This Row],[Reference Number]]=Q2121,BD2121,BD2121+1)</f>
        <v>0</v>
      </c>
    </row>
    <row r="2123" spans="1:56" ht="11.25" customHeight="1" x14ac:dyDescent="0.25">
      <c r="A2123" s="1"/>
      <c r="B2123" s="88" t="str">
        <f>IF(Table1[[#This Row],[Posting Date]]&lt;&gt;"",IF(Table1[[#This Row],[Reference Number]]=Q2122,B2122+1,1),"")</f>
        <v/>
      </c>
      <c r="C2123" s="61"/>
      <c r="D2123" s="61"/>
      <c r="E2123" s="138"/>
      <c r="F2123" s="141" t="str">
        <f>IFERROR(IF(VLOOKUP(Table1[[#This Row],[Budget Code Description]],Dimentions!$X$6:$AC$139,2,FALSE)="","",VLOOKUP(Table1[[#This Row],[Budget Code Description]],Dimentions!$X$6:$AC$139,2,FALSE)),"")</f>
        <v/>
      </c>
      <c r="G2123" s="141"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1" t="str">
        <f>IFERROR(VLOOKUP(Table1[[#This Row],[Budget Code Description]],Table6[#All],8,FALSE),"")</f>
        <v/>
      </c>
      <c r="L2123" s="63"/>
      <c r="M2123" s="65" t="str">
        <f>IFERROR(VLOOKUP(Table1[[#This Row],[Staff ID]],Table2[],2,FALSE),"")</f>
        <v/>
      </c>
      <c r="N2123" s="209" t="str">
        <f>IFERROR(IF(VLOOKUP(Table1[[#This Row],[Budget Code Description]],Dimentions!$X$6:$AC$134,4,FALSE)="","",VLOOKUP(Table1[[#This Row],[Budget Code Description]],Dimentions!$X$6:$AC$134,4,FALSE)),"")</f>
        <v/>
      </c>
      <c r="O2123" s="65" t="str">
        <f>IFERROR(VLOOKUP(Table1[[#This Row],[Vendor ID]],Table549[],2,FALSE),"")</f>
        <v/>
      </c>
      <c r="P2123" s="63"/>
      <c r="Q2123" s="141" t="str">
        <f>IF(Table1[[#This Row],[Posting Date]]&lt;&gt;"",$D$9,"")</f>
        <v/>
      </c>
      <c r="R2123" s="157" t="str">
        <f>IF(Table1[[#This Row],[Posting Date]]&lt;&gt;"",$D$10,"")</f>
        <v/>
      </c>
      <c r="S2123" s="66"/>
      <c r="T2123" s="63"/>
      <c r="U2123" s="67"/>
      <c r="V2123" s="67"/>
      <c r="W2123" s="67" t="str">
        <f t="shared" si="37"/>
        <v/>
      </c>
      <c r="X2123" s="159" t="str">
        <f>IF(E2123="","",(IF(Table1[[#This Row],[Cur]]="USD",Table1[[#This Row],[Cur_Amount Debit]],Table1[[#This Row],[Cur_Amount Debit]]/Table1[[#This Row],[Exchange Rate]])))</f>
        <v/>
      </c>
      <c r="Y2123" s="159" t="str">
        <f>IF(E2123="","",(IF(Table1[[#This Row],[Cur]]="USD",Table1[[#This Row],[Cur_Amount Credit]],Table1[[#This Row],[Cur_Amount Credit]]/ExchangeRate)))</f>
        <v/>
      </c>
      <c r="Z2123" s="201" t="str">
        <f>IF(E2123="","",(Table1[[#This Row],[Debit USD]]-Table1[[#This Row],[Credit USD]]))</f>
        <v/>
      </c>
      <c r="AA2123" s="226"/>
      <c r="AB2123" s="255"/>
      <c r="AC2123" s="1"/>
      <c r="AD2123" s="15"/>
      <c r="AE2123" s="15" t="str">
        <f>IF(AND(OR(Table1[[#This Row],[Account]]="15030",Table1[[#This Row],[Account]]="15035",Table1[[#This Row],[Account]]="20150"),Table1[[#This Row],[Vendor ID]]=""),1,"")</f>
        <v/>
      </c>
      <c r="AF2123" s="15"/>
      <c r="AG2123" s="15"/>
      <c r="AH2123" s="15"/>
      <c r="AI2123" s="46" t="str">
        <f>IF(Table1[[#This Row],[Posting Date]]&lt;&gt;"","GJ-"&amp;CountryID,"")</f>
        <v/>
      </c>
      <c r="AJ2123" s="59" t="str">
        <f>IF(Table1[[#This Row],[Posting Date]]&lt;&gt;"",Table1[[#This Row],[Posting Date]],"")</f>
        <v/>
      </c>
      <c r="AK2123" s="46"/>
      <c r="AL2123" s="46" t="str">
        <f>IF(Table1[[#This Row],[Description]]&lt;&gt;"",Table1[[#This Row],[Description]],"")</f>
        <v/>
      </c>
      <c r="AM2123" s="46" t="str">
        <f>IF(Table1[[#This Row],[Posting Date]]&lt;&gt;"",Table1[[#This Row],[Reference Number]],"")</f>
        <v/>
      </c>
      <c r="AN2123" s="46" t="str">
        <f>TRIM(Table1[[#This Row],[Line '#]])</f>
        <v/>
      </c>
      <c r="AO2123" s="46" t="str">
        <f>TRIM(Table1[[#This Row],[Account]])</f>
        <v/>
      </c>
      <c r="AP2123" s="46" t="str">
        <f>IF(Table1[[#This Row],[Posting Date]]&lt;&gt;"",$D$5,"")</f>
        <v/>
      </c>
      <c r="AQ2123" s="46" t="str">
        <f>TRIM(Table1[[#This Row],[Departments-Prgrams]])</f>
        <v/>
      </c>
      <c r="AR2123" s="46" t="str">
        <f>TRIM(Table1[[#This Row],[Grant]])</f>
        <v/>
      </c>
      <c r="AS2123" s="46" t="str">
        <f>TRIM(Table1[[#This Row],[Staff ID]])</f>
        <v/>
      </c>
      <c r="AT2123" s="46" t="str">
        <f>IF(TRIM(Table1[[#This Row],[Budget Code]])=0,"",TRIM(Table1[[#This Row],[Budget Code]]))</f>
        <v/>
      </c>
      <c r="AU2123" s="46" t="str">
        <f>IF(Table1[[#This Row],[Line Description]]&lt;&gt;"",Table1[[#This Row],[Line Description]],"")</f>
        <v/>
      </c>
      <c r="AV2123" s="46" t="str">
        <f>IF(Table1[[#This Row],[Cur_Amount Debit]]&gt;0,ROUND(Table1[[#This Row],[Cur_Amount Debit]],2),"")</f>
        <v/>
      </c>
      <c r="AW2123" s="46" t="str">
        <f>IF(Table1[[#This Row],[Cur_Amount Credit]]&gt;0,ROUND(Table1[[#This Row],[Cur_Amount Credit]],2),"")</f>
        <v/>
      </c>
      <c r="AX2123" s="46" t="str">
        <f>LEFT(Table1[[#This Row],[Cur]],3)</f>
        <v/>
      </c>
      <c r="AY2123" s="59"/>
      <c r="AZ2123" s="46"/>
      <c r="BA2123" s="46" t="str">
        <f>IF(Table1[[#This Row],[Cur]]&lt;&gt;"",IF(Table1[[#This Row],[Cur]]="USD","",ExchangeRate),"")</f>
        <v/>
      </c>
      <c r="BB2123" s="46" t="str">
        <f>IF(Table1[[#This Row],[Grant]]&lt;&gt;"",VLOOKUP(Table1[[#This Row],[Grant]],Grants!B:D,3),"")</f>
        <v/>
      </c>
      <c r="BC2123" s="46" t="str">
        <f>TRIM(Table1[[#This Row],[Vendor ID]])</f>
        <v/>
      </c>
      <c r="BD2123">
        <f>IF(Table1[[#This Row],[Reference Number]]=Q2122,BD2122,BD2122+1)</f>
        <v>0</v>
      </c>
    </row>
    <row r="2124" spans="1:56" ht="11.25" customHeight="1" x14ac:dyDescent="0.25">
      <c r="A2124" s="1"/>
      <c r="B2124" s="88" t="str">
        <f>IF(Table1[[#This Row],[Posting Date]]&lt;&gt;"",IF(Table1[[#This Row],[Reference Number]]=Q2123,B2123+1,1),"")</f>
        <v/>
      </c>
      <c r="C2124" s="61"/>
      <c r="D2124" s="61"/>
      <c r="E2124" s="138"/>
      <c r="F2124" s="141" t="str">
        <f>IFERROR(IF(VLOOKUP(Table1[[#This Row],[Budget Code Description]],Dimentions!$X$6:$AC$139,2,FALSE)="","",VLOOKUP(Table1[[#This Row],[Budget Code Description]],Dimentions!$X$6:$AC$139,2,FALSE)),"")</f>
        <v/>
      </c>
      <c r="G2124" s="141"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1" t="str">
        <f>IFERROR(VLOOKUP(Table1[[#This Row],[Budget Code Description]],Table6[#All],8,FALSE),"")</f>
        <v/>
      </c>
      <c r="L2124" s="63"/>
      <c r="M2124" s="65" t="str">
        <f>IFERROR(VLOOKUP(Table1[[#This Row],[Staff ID]],Table2[],2,FALSE),"")</f>
        <v/>
      </c>
      <c r="N2124" s="209" t="str">
        <f>IFERROR(IF(VLOOKUP(Table1[[#This Row],[Budget Code Description]],Dimentions!$X$6:$AC$134,4,FALSE)="","",VLOOKUP(Table1[[#This Row],[Budget Code Description]],Dimentions!$X$6:$AC$134,4,FALSE)),"")</f>
        <v/>
      </c>
      <c r="O2124" s="65" t="str">
        <f>IFERROR(VLOOKUP(Table1[[#This Row],[Vendor ID]],Table549[],2,FALSE),"")</f>
        <v/>
      </c>
      <c r="P2124" s="63"/>
      <c r="Q2124" s="141" t="str">
        <f>IF(Table1[[#This Row],[Posting Date]]&lt;&gt;"",$D$9,"")</f>
        <v/>
      </c>
      <c r="R2124" s="157" t="str">
        <f>IF(Table1[[#This Row],[Posting Date]]&lt;&gt;"",$D$10,"")</f>
        <v/>
      </c>
      <c r="S2124" s="66"/>
      <c r="T2124" s="63"/>
      <c r="U2124" s="67"/>
      <c r="V2124" s="67"/>
      <c r="W2124" s="67" t="str">
        <f t="shared" si="37"/>
        <v/>
      </c>
      <c r="X2124" s="159" t="str">
        <f>IF(E2124="","",(IF(Table1[[#This Row],[Cur]]="USD",Table1[[#This Row],[Cur_Amount Debit]],Table1[[#This Row],[Cur_Amount Debit]]/Table1[[#This Row],[Exchange Rate]])))</f>
        <v/>
      </c>
      <c r="Y2124" s="159" t="str">
        <f>IF(E2124="","",(IF(Table1[[#This Row],[Cur]]="USD",Table1[[#This Row],[Cur_Amount Credit]],Table1[[#This Row],[Cur_Amount Credit]]/ExchangeRate)))</f>
        <v/>
      </c>
      <c r="Z2124" s="201" t="str">
        <f>IF(E2124="","",(Table1[[#This Row],[Debit USD]]-Table1[[#This Row],[Credit USD]]))</f>
        <v/>
      </c>
      <c r="AA2124" s="226"/>
      <c r="AB2124" s="255"/>
      <c r="AC2124" s="1"/>
      <c r="AD2124" s="15"/>
      <c r="AE2124" s="15" t="str">
        <f>IF(AND(OR(Table1[[#This Row],[Account]]="15030",Table1[[#This Row],[Account]]="15035",Table1[[#This Row],[Account]]="20150"),Table1[[#This Row],[Vendor ID]]=""),1,"")</f>
        <v/>
      </c>
      <c r="AF2124" s="15"/>
      <c r="AG2124" s="15"/>
      <c r="AH2124" s="15"/>
      <c r="AI2124" s="46" t="str">
        <f>IF(Table1[[#This Row],[Posting Date]]&lt;&gt;"","GJ-"&amp;CountryID,"")</f>
        <v/>
      </c>
      <c r="AJ2124" s="59" t="str">
        <f>IF(Table1[[#This Row],[Posting Date]]&lt;&gt;"",Table1[[#This Row],[Posting Date]],"")</f>
        <v/>
      </c>
      <c r="AK2124" s="46"/>
      <c r="AL2124" s="46" t="str">
        <f>IF(Table1[[#This Row],[Description]]&lt;&gt;"",Table1[[#This Row],[Description]],"")</f>
        <v/>
      </c>
      <c r="AM2124" s="46" t="str">
        <f>IF(Table1[[#This Row],[Posting Date]]&lt;&gt;"",Table1[[#This Row],[Reference Number]],"")</f>
        <v/>
      </c>
      <c r="AN2124" s="46" t="str">
        <f>TRIM(Table1[[#This Row],[Line '#]])</f>
        <v/>
      </c>
      <c r="AO2124" s="46" t="str">
        <f>TRIM(Table1[[#This Row],[Account]])</f>
        <v/>
      </c>
      <c r="AP2124" s="46" t="str">
        <f>IF(Table1[[#This Row],[Posting Date]]&lt;&gt;"",$D$5,"")</f>
        <v/>
      </c>
      <c r="AQ2124" s="46" t="str">
        <f>TRIM(Table1[[#This Row],[Departments-Prgrams]])</f>
        <v/>
      </c>
      <c r="AR2124" s="46" t="str">
        <f>TRIM(Table1[[#This Row],[Grant]])</f>
        <v/>
      </c>
      <c r="AS2124" s="46" t="str">
        <f>TRIM(Table1[[#This Row],[Staff ID]])</f>
        <v/>
      </c>
      <c r="AT2124" s="46" t="str">
        <f>IF(TRIM(Table1[[#This Row],[Budget Code]])=0,"",TRIM(Table1[[#This Row],[Budget Code]]))</f>
        <v/>
      </c>
      <c r="AU2124" s="46" t="str">
        <f>IF(Table1[[#This Row],[Line Description]]&lt;&gt;"",Table1[[#This Row],[Line Description]],"")</f>
        <v/>
      </c>
      <c r="AV2124" s="46" t="str">
        <f>IF(Table1[[#This Row],[Cur_Amount Debit]]&gt;0,ROUND(Table1[[#This Row],[Cur_Amount Debit]],2),"")</f>
        <v/>
      </c>
      <c r="AW2124" s="46" t="str">
        <f>IF(Table1[[#This Row],[Cur_Amount Credit]]&gt;0,ROUND(Table1[[#This Row],[Cur_Amount Credit]],2),"")</f>
        <v/>
      </c>
      <c r="AX2124" s="46" t="str">
        <f>LEFT(Table1[[#This Row],[Cur]],3)</f>
        <v/>
      </c>
      <c r="AY2124" s="59"/>
      <c r="AZ2124" s="46"/>
      <c r="BA2124" s="46" t="str">
        <f>IF(Table1[[#This Row],[Cur]]&lt;&gt;"",IF(Table1[[#This Row],[Cur]]="USD","",ExchangeRate),"")</f>
        <v/>
      </c>
      <c r="BB2124" s="46" t="str">
        <f>IF(Table1[[#This Row],[Grant]]&lt;&gt;"",VLOOKUP(Table1[[#This Row],[Grant]],Grants!B:D,3),"")</f>
        <v/>
      </c>
      <c r="BC2124" s="46" t="str">
        <f>TRIM(Table1[[#This Row],[Vendor ID]])</f>
        <v/>
      </c>
      <c r="BD2124">
        <f>IF(Table1[[#This Row],[Reference Number]]=Q2123,BD2123,BD2123+1)</f>
        <v>0</v>
      </c>
    </row>
    <row r="2125" spans="1:56" ht="11.25" customHeight="1" x14ac:dyDescent="0.25">
      <c r="A2125" s="1"/>
      <c r="B2125" s="88" t="str">
        <f>IF(Table1[[#This Row],[Posting Date]]&lt;&gt;"",IF(Table1[[#This Row],[Reference Number]]=Q2124,B2124+1,1),"")</f>
        <v/>
      </c>
      <c r="C2125" s="61"/>
      <c r="D2125" s="61"/>
      <c r="E2125" s="138"/>
      <c r="F2125" s="141" t="str">
        <f>IFERROR(IF(VLOOKUP(Table1[[#This Row],[Budget Code Description]],Dimentions!$X$6:$AC$139,2,FALSE)="","",VLOOKUP(Table1[[#This Row],[Budget Code Description]],Dimentions!$X$6:$AC$139,2,FALSE)),"")</f>
        <v/>
      </c>
      <c r="G2125" s="141"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1" t="str">
        <f>IFERROR(VLOOKUP(Table1[[#This Row],[Budget Code Description]],Table6[#All],8,FALSE),"")</f>
        <v/>
      </c>
      <c r="L2125" s="63"/>
      <c r="M2125" s="65" t="str">
        <f>IFERROR(VLOOKUP(Table1[[#This Row],[Staff ID]],Table2[],2,FALSE),"")</f>
        <v/>
      </c>
      <c r="N2125" s="209" t="str">
        <f>IFERROR(IF(VLOOKUP(Table1[[#This Row],[Budget Code Description]],Dimentions!$X$6:$AC$134,4,FALSE)="","",VLOOKUP(Table1[[#This Row],[Budget Code Description]],Dimentions!$X$6:$AC$134,4,FALSE)),"")</f>
        <v/>
      </c>
      <c r="O2125" s="65" t="str">
        <f>IFERROR(VLOOKUP(Table1[[#This Row],[Vendor ID]],Table549[],2,FALSE),"")</f>
        <v/>
      </c>
      <c r="P2125" s="63"/>
      <c r="Q2125" s="141" t="str">
        <f>IF(Table1[[#This Row],[Posting Date]]&lt;&gt;"",$D$9,"")</f>
        <v/>
      </c>
      <c r="R2125" s="157" t="str">
        <f>IF(Table1[[#This Row],[Posting Date]]&lt;&gt;"",$D$10,"")</f>
        <v/>
      </c>
      <c r="S2125" s="66"/>
      <c r="T2125" s="63"/>
      <c r="U2125" s="67"/>
      <c r="V2125" s="67"/>
      <c r="W2125" s="67" t="str">
        <f t="shared" si="37"/>
        <v/>
      </c>
      <c r="X2125" s="159" t="str">
        <f>IF(E2125="","",(IF(Table1[[#This Row],[Cur]]="USD",Table1[[#This Row],[Cur_Amount Debit]],Table1[[#This Row],[Cur_Amount Debit]]/Table1[[#This Row],[Exchange Rate]])))</f>
        <v/>
      </c>
      <c r="Y2125" s="159" t="str">
        <f>IF(E2125="","",(IF(Table1[[#This Row],[Cur]]="USD",Table1[[#This Row],[Cur_Amount Credit]],Table1[[#This Row],[Cur_Amount Credit]]/ExchangeRate)))</f>
        <v/>
      </c>
      <c r="Z2125" s="201" t="str">
        <f>IF(E2125="","",(Table1[[#This Row],[Debit USD]]-Table1[[#This Row],[Credit USD]]))</f>
        <v/>
      </c>
      <c r="AA2125" s="226"/>
      <c r="AB2125" s="255"/>
      <c r="AC2125" s="1"/>
      <c r="AD2125" s="15"/>
      <c r="AE2125" s="15" t="str">
        <f>IF(AND(OR(Table1[[#This Row],[Account]]="15030",Table1[[#This Row],[Account]]="15035",Table1[[#This Row],[Account]]="20150"),Table1[[#This Row],[Vendor ID]]=""),1,"")</f>
        <v/>
      </c>
      <c r="AF2125" s="15"/>
      <c r="AG2125" s="15"/>
      <c r="AH2125" s="15"/>
      <c r="AI2125" s="46" t="str">
        <f>IF(Table1[[#This Row],[Posting Date]]&lt;&gt;"","GJ-"&amp;CountryID,"")</f>
        <v/>
      </c>
      <c r="AJ2125" s="59" t="str">
        <f>IF(Table1[[#This Row],[Posting Date]]&lt;&gt;"",Table1[[#This Row],[Posting Date]],"")</f>
        <v/>
      </c>
      <c r="AK2125" s="46"/>
      <c r="AL2125" s="46" t="str">
        <f>IF(Table1[[#This Row],[Description]]&lt;&gt;"",Table1[[#This Row],[Description]],"")</f>
        <v/>
      </c>
      <c r="AM2125" s="46" t="str">
        <f>IF(Table1[[#This Row],[Posting Date]]&lt;&gt;"",Table1[[#This Row],[Reference Number]],"")</f>
        <v/>
      </c>
      <c r="AN2125" s="46" t="str">
        <f>TRIM(Table1[[#This Row],[Line '#]])</f>
        <v/>
      </c>
      <c r="AO2125" s="46" t="str">
        <f>TRIM(Table1[[#This Row],[Account]])</f>
        <v/>
      </c>
      <c r="AP2125" s="46" t="str">
        <f>IF(Table1[[#This Row],[Posting Date]]&lt;&gt;"",$D$5,"")</f>
        <v/>
      </c>
      <c r="AQ2125" s="46" t="str">
        <f>TRIM(Table1[[#This Row],[Departments-Prgrams]])</f>
        <v/>
      </c>
      <c r="AR2125" s="46" t="str">
        <f>TRIM(Table1[[#This Row],[Grant]])</f>
        <v/>
      </c>
      <c r="AS2125" s="46" t="str">
        <f>TRIM(Table1[[#This Row],[Staff ID]])</f>
        <v/>
      </c>
      <c r="AT2125" s="46" t="str">
        <f>IF(TRIM(Table1[[#This Row],[Budget Code]])=0,"",TRIM(Table1[[#This Row],[Budget Code]]))</f>
        <v/>
      </c>
      <c r="AU2125" s="46" t="str">
        <f>IF(Table1[[#This Row],[Line Description]]&lt;&gt;"",Table1[[#This Row],[Line Description]],"")</f>
        <v/>
      </c>
      <c r="AV2125" s="46" t="str">
        <f>IF(Table1[[#This Row],[Cur_Amount Debit]]&gt;0,ROUND(Table1[[#This Row],[Cur_Amount Debit]],2),"")</f>
        <v/>
      </c>
      <c r="AW2125" s="46" t="str">
        <f>IF(Table1[[#This Row],[Cur_Amount Credit]]&gt;0,ROUND(Table1[[#This Row],[Cur_Amount Credit]],2),"")</f>
        <v/>
      </c>
      <c r="AX2125" s="46" t="str">
        <f>LEFT(Table1[[#This Row],[Cur]],3)</f>
        <v/>
      </c>
      <c r="AY2125" s="59"/>
      <c r="AZ2125" s="46"/>
      <c r="BA2125" s="46" t="str">
        <f>IF(Table1[[#This Row],[Cur]]&lt;&gt;"",IF(Table1[[#This Row],[Cur]]="USD","",ExchangeRate),"")</f>
        <v/>
      </c>
      <c r="BB2125" s="46" t="str">
        <f>IF(Table1[[#This Row],[Grant]]&lt;&gt;"",VLOOKUP(Table1[[#This Row],[Grant]],Grants!B:D,3),"")</f>
        <v/>
      </c>
      <c r="BC2125" s="46" t="str">
        <f>TRIM(Table1[[#This Row],[Vendor ID]])</f>
        <v/>
      </c>
      <c r="BD2125">
        <f>IF(Table1[[#This Row],[Reference Number]]=Q2124,BD2124,BD2124+1)</f>
        <v>0</v>
      </c>
    </row>
    <row r="2126" spans="1:56" ht="11.25" customHeight="1" x14ac:dyDescent="0.25">
      <c r="A2126" s="1"/>
      <c r="B2126" s="88" t="str">
        <f>IF(Table1[[#This Row],[Posting Date]]&lt;&gt;"",IF(Table1[[#This Row],[Reference Number]]=Q2125,B2125+1,1),"")</f>
        <v/>
      </c>
      <c r="C2126" s="61"/>
      <c r="D2126" s="61"/>
      <c r="E2126" s="138"/>
      <c r="F2126" s="141" t="str">
        <f>IFERROR(IF(VLOOKUP(Table1[[#This Row],[Budget Code Description]],Dimentions!$X$6:$AC$139,2,FALSE)="","",VLOOKUP(Table1[[#This Row],[Budget Code Description]],Dimentions!$X$6:$AC$139,2,FALSE)),"")</f>
        <v/>
      </c>
      <c r="G2126" s="141"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1" t="str">
        <f>IFERROR(VLOOKUP(Table1[[#This Row],[Budget Code Description]],Table6[#All],8,FALSE),"")</f>
        <v/>
      </c>
      <c r="L2126" s="63"/>
      <c r="M2126" s="65" t="str">
        <f>IFERROR(VLOOKUP(Table1[[#This Row],[Staff ID]],Table2[],2,FALSE),"")</f>
        <v/>
      </c>
      <c r="N2126" s="209" t="str">
        <f>IFERROR(IF(VLOOKUP(Table1[[#This Row],[Budget Code Description]],Dimentions!$X$6:$AC$134,4,FALSE)="","",VLOOKUP(Table1[[#This Row],[Budget Code Description]],Dimentions!$X$6:$AC$134,4,FALSE)),"")</f>
        <v/>
      </c>
      <c r="O2126" s="65" t="str">
        <f>IFERROR(VLOOKUP(Table1[[#This Row],[Vendor ID]],Table549[],2,FALSE),"")</f>
        <v/>
      </c>
      <c r="P2126" s="63"/>
      <c r="Q2126" s="141" t="str">
        <f>IF(Table1[[#This Row],[Posting Date]]&lt;&gt;"",$D$9,"")</f>
        <v/>
      </c>
      <c r="R2126" s="157" t="str">
        <f>IF(Table1[[#This Row],[Posting Date]]&lt;&gt;"",$D$10,"")</f>
        <v/>
      </c>
      <c r="S2126" s="66"/>
      <c r="T2126" s="63"/>
      <c r="U2126" s="67"/>
      <c r="V2126" s="67"/>
      <c r="W2126" s="67" t="str">
        <f t="shared" si="37"/>
        <v/>
      </c>
      <c r="X2126" s="159" t="str">
        <f>IF(E2126="","",(IF(Table1[[#This Row],[Cur]]="USD",Table1[[#This Row],[Cur_Amount Debit]],Table1[[#This Row],[Cur_Amount Debit]]/Table1[[#This Row],[Exchange Rate]])))</f>
        <v/>
      </c>
      <c r="Y2126" s="159" t="str">
        <f>IF(E2126="","",(IF(Table1[[#This Row],[Cur]]="USD",Table1[[#This Row],[Cur_Amount Credit]],Table1[[#This Row],[Cur_Amount Credit]]/ExchangeRate)))</f>
        <v/>
      </c>
      <c r="Z2126" s="201" t="str">
        <f>IF(E2126="","",(Table1[[#This Row],[Debit USD]]-Table1[[#This Row],[Credit USD]]))</f>
        <v/>
      </c>
      <c r="AA2126" s="226"/>
      <c r="AB2126" s="255"/>
      <c r="AC2126" s="1"/>
      <c r="AD2126" s="15"/>
      <c r="AE2126" s="15" t="str">
        <f>IF(AND(OR(Table1[[#This Row],[Account]]="15030",Table1[[#This Row],[Account]]="15035",Table1[[#This Row],[Account]]="20150"),Table1[[#This Row],[Vendor ID]]=""),1,"")</f>
        <v/>
      </c>
      <c r="AF2126" s="15"/>
      <c r="AG2126" s="15"/>
      <c r="AH2126" s="15"/>
      <c r="AI2126" s="46" t="str">
        <f>IF(Table1[[#This Row],[Posting Date]]&lt;&gt;"","GJ-"&amp;CountryID,"")</f>
        <v/>
      </c>
      <c r="AJ2126" s="59" t="str">
        <f>IF(Table1[[#This Row],[Posting Date]]&lt;&gt;"",Table1[[#This Row],[Posting Date]],"")</f>
        <v/>
      </c>
      <c r="AK2126" s="46"/>
      <c r="AL2126" s="46" t="str">
        <f>IF(Table1[[#This Row],[Description]]&lt;&gt;"",Table1[[#This Row],[Description]],"")</f>
        <v/>
      </c>
      <c r="AM2126" s="46" t="str">
        <f>IF(Table1[[#This Row],[Posting Date]]&lt;&gt;"",Table1[[#This Row],[Reference Number]],"")</f>
        <v/>
      </c>
      <c r="AN2126" s="46" t="str">
        <f>TRIM(Table1[[#This Row],[Line '#]])</f>
        <v/>
      </c>
      <c r="AO2126" s="46" t="str">
        <f>TRIM(Table1[[#This Row],[Account]])</f>
        <v/>
      </c>
      <c r="AP2126" s="46" t="str">
        <f>IF(Table1[[#This Row],[Posting Date]]&lt;&gt;"",$D$5,"")</f>
        <v/>
      </c>
      <c r="AQ2126" s="46" t="str">
        <f>TRIM(Table1[[#This Row],[Departments-Prgrams]])</f>
        <v/>
      </c>
      <c r="AR2126" s="46" t="str">
        <f>TRIM(Table1[[#This Row],[Grant]])</f>
        <v/>
      </c>
      <c r="AS2126" s="46" t="str">
        <f>TRIM(Table1[[#This Row],[Staff ID]])</f>
        <v/>
      </c>
      <c r="AT2126" s="46" t="str">
        <f>IF(TRIM(Table1[[#This Row],[Budget Code]])=0,"",TRIM(Table1[[#This Row],[Budget Code]]))</f>
        <v/>
      </c>
      <c r="AU2126" s="46" t="str">
        <f>IF(Table1[[#This Row],[Line Description]]&lt;&gt;"",Table1[[#This Row],[Line Description]],"")</f>
        <v/>
      </c>
      <c r="AV2126" s="46" t="str">
        <f>IF(Table1[[#This Row],[Cur_Amount Debit]]&gt;0,ROUND(Table1[[#This Row],[Cur_Amount Debit]],2),"")</f>
        <v/>
      </c>
      <c r="AW2126" s="46" t="str">
        <f>IF(Table1[[#This Row],[Cur_Amount Credit]]&gt;0,ROUND(Table1[[#This Row],[Cur_Amount Credit]],2),"")</f>
        <v/>
      </c>
      <c r="AX2126" s="46" t="str">
        <f>LEFT(Table1[[#This Row],[Cur]],3)</f>
        <v/>
      </c>
      <c r="AY2126" s="59"/>
      <c r="AZ2126" s="46"/>
      <c r="BA2126" s="46" t="str">
        <f>IF(Table1[[#This Row],[Cur]]&lt;&gt;"",IF(Table1[[#This Row],[Cur]]="USD","",ExchangeRate),"")</f>
        <v/>
      </c>
      <c r="BB2126" s="46" t="str">
        <f>IF(Table1[[#This Row],[Grant]]&lt;&gt;"",VLOOKUP(Table1[[#This Row],[Grant]],Grants!B:D,3),"")</f>
        <v/>
      </c>
      <c r="BC2126" s="46" t="str">
        <f>TRIM(Table1[[#This Row],[Vendor ID]])</f>
        <v/>
      </c>
      <c r="BD2126">
        <f>IF(Table1[[#This Row],[Reference Number]]=Q2125,BD2125,BD2125+1)</f>
        <v>0</v>
      </c>
    </row>
    <row r="2127" spans="1:56" ht="11.25" customHeight="1" x14ac:dyDescent="0.25">
      <c r="A2127" s="1"/>
      <c r="B2127" s="88" t="str">
        <f>IF(Table1[[#This Row],[Posting Date]]&lt;&gt;"",IF(Table1[[#This Row],[Reference Number]]=Q2126,B2126+1,1),"")</f>
        <v/>
      </c>
      <c r="C2127" s="61"/>
      <c r="D2127" s="61"/>
      <c r="E2127" s="138"/>
      <c r="F2127" s="141" t="str">
        <f>IFERROR(IF(VLOOKUP(Table1[[#This Row],[Budget Code Description]],Dimentions!$X$6:$AC$139,2,FALSE)="","",VLOOKUP(Table1[[#This Row],[Budget Code Description]],Dimentions!$X$6:$AC$139,2,FALSE)),"")</f>
        <v/>
      </c>
      <c r="G2127" s="141"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1" t="str">
        <f>IFERROR(VLOOKUP(Table1[[#This Row],[Budget Code Description]],Table6[#All],8,FALSE),"")</f>
        <v/>
      </c>
      <c r="L2127" s="63"/>
      <c r="M2127" s="65" t="str">
        <f>IFERROR(VLOOKUP(Table1[[#This Row],[Staff ID]],Table2[],2,FALSE),"")</f>
        <v/>
      </c>
      <c r="N2127" s="209" t="str">
        <f>IFERROR(IF(VLOOKUP(Table1[[#This Row],[Budget Code Description]],Dimentions!$X$6:$AC$134,4,FALSE)="","",VLOOKUP(Table1[[#This Row],[Budget Code Description]],Dimentions!$X$6:$AC$134,4,FALSE)),"")</f>
        <v/>
      </c>
      <c r="O2127" s="65" t="str">
        <f>IFERROR(VLOOKUP(Table1[[#This Row],[Vendor ID]],Table549[],2,FALSE),"")</f>
        <v/>
      </c>
      <c r="P2127" s="63"/>
      <c r="Q2127" s="141" t="str">
        <f>IF(Table1[[#This Row],[Posting Date]]&lt;&gt;"",$D$9,"")</f>
        <v/>
      </c>
      <c r="R2127" s="157" t="str">
        <f>IF(Table1[[#This Row],[Posting Date]]&lt;&gt;"",$D$10,"")</f>
        <v/>
      </c>
      <c r="S2127" s="66"/>
      <c r="T2127" s="63"/>
      <c r="U2127" s="67"/>
      <c r="V2127" s="67"/>
      <c r="W2127" s="67" t="str">
        <f t="shared" si="37"/>
        <v/>
      </c>
      <c r="X2127" s="159" t="str">
        <f>IF(E2127="","",(IF(Table1[[#This Row],[Cur]]="USD",Table1[[#This Row],[Cur_Amount Debit]],Table1[[#This Row],[Cur_Amount Debit]]/Table1[[#This Row],[Exchange Rate]])))</f>
        <v/>
      </c>
      <c r="Y2127" s="159" t="str">
        <f>IF(E2127="","",(IF(Table1[[#This Row],[Cur]]="USD",Table1[[#This Row],[Cur_Amount Credit]],Table1[[#This Row],[Cur_Amount Credit]]/ExchangeRate)))</f>
        <v/>
      </c>
      <c r="Z2127" s="201" t="str">
        <f>IF(E2127="","",(Table1[[#This Row],[Debit USD]]-Table1[[#This Row],[Credit USD]]))</f>
        <v/>
      </c>
      <c r="AA2127" s="226"/>
      <c r="AB2127" s="255"/>
      <c r="AC2127" s="1"/>
      <c r="AD2127" s="15"/>
      <c r="AE2127" s="15" t="str">
        <f>IF(AND(OR(Table1[[#This Row],[Account]]="15030",Table1[[#This Row],[Account]]="15035",Table1[[#This Row],[Account]]="20150"),Table1[[#This Row],[Vendor ID]]=""),1,"")</f>
        <v/>
      </c>
      <c r="AF2127" s="15"/>
      <c r="AG2127" s="15"/>
      <c r="AH2127" s="15"/>
      <c r="AI2127" s="46" t="str">
        <f>IF(Table1[[#This Row],[Posting Date]]&lt;&gt;"","GJ-"&amp;CountryID,"")</f>
        <v/>
      </c>
      <c r="AJ2127" s="59" t="str">
        <f>IF(Table1[[#This Row],[Posting Date]]&lt;&gt;"",Table1[[#This Row],[Posting Date]],"")</f>
        <v/>
      </c>
      <c r="AK2127" s="46"/>
      <c r="AL2127" s="46" t="str">
        <f>IF(Table1[[#This Row],[Description]]&lt;&gt;"",Table1[[#This Row],[Description]],"")</f>
        <v/>
      </c>
      <c r="AM2127" s="46" t="str">
        <f>IF(Table1[[#This Row],[Posting Date]]&lt;&gt;"",Table1[[#This Row],[Reference Number]],"")</f>
        <v/>
      </c>
      <c r="AN2127" s="46" t="str">
        <f>TRIM(Table1[[#This Row],[Line '#]])</f>
        <v/>
      </c>
      <c r="AO2127" s="46" t="str">
        <f>TRIM(Table1[[#This Row],[Account]])</f>
        <v/>
      </c>
      <c r="AP2127" s="46" t="str">
        <f>IF(Table1[[#This Row],[Posting Date]]&lt;&gt;"",$D$5,"")</f>
        <v/>
      </c>
      <c r="AQ2127" s="46" t="str">
        <f>TRIM(Table1[[#This Row],[Departments-Prgrams]])</f>
        <v/>
      </c>
      <c r="AR2127" s="46" t="str">
        <f>TRIM(Table1[[#This Row],[Grant]])</f>
        <v/>
      </c>
      <c r="AS2127" s="46" t="str">
        <f>TRIM(Table1[[#This Row],[Staff ID]])</f>
        <v/>
      </c>
      <c r="AT2127" s="46" t="str">
        <f>IF(TRIM(Table1[[#This Row],[Budget Code]])=0,"",TRIM(Table1[[#This Row],[Budget Code]]))</f>
        <v/>
      </c>
      <c r="AU2127" s="46" t="str">
        <f>IF(Table1[[#This Row],[Line Description]]&lt;&gt;"",Table1[[#This Row],[Line Description]],"")</f>
        <v/>
      </c>
      <c r="AV2127" s="46" t="str">
        <f>IF(Table1[[#This Row],[Cur_Amount Debit]]&gt;0,ROUND(Table1[[#This Row],[Cur_Amount Debit]],2),"")</f>
        <v/>
      </c>
      <c r="AW2127" s="46" t="str">
        <f>IF(Table1[[#This Row],[Cur_Amount Credit]]&gt;0,ROUND(Table1[[#This Row],[Cur_Amount Credit]],2),"")</f>
        <v/>
      </c>
      <c r="AX2127" s="46" t="str">
        <f>LEFT(Table1[[#This Row],[Cur]],3)</f>
        <v/>
      </c>
      <c r="AY2127" s="59"/>
      <c r="AZ2127" s="46"/>
      <c r="BA2127" s="46" t="str">
        <f>IF(Table1[[#This Row],[Cur]]&lt;&gt;"",IF(Table1[[#This Row],[Cur]]="USD","",ExchangeRate),"")</f>
        <v/>
      </c>
      <c r="BB2127" s="46" t="str">
        <f>IF(Table1[[#This Row],[Grant]]&lt;&gt;"",VLOOKUP(Table1[[#This Row],[Grant]],Grants!B:D,3),"")</f>
        <v/>
      </c>
      <c r="BC2127" s="46" t="str">
        <f>TRIM(Table1[[#This Row],[Vendor ID]])</f>
        <v/>
      </c>
      <c r="BD2127">
        <f>IF(Table1[[#This Row],[Reference Number]]=Q2126,BD2126,BD2126+1)</f>
        <v>0</v>
      </c>
    </row>
    <row r="2128" spans="1:56" ht="11.25" customHeight="1" x14ac:dyDescent="0.25">
      <c r="A2128" s="1"/>
      <c r="B2128" s="88" t="str">
        <f>IF(Table1[[#This Row],[Posting Date]]&lt;&gt;"",IF(Table1[[#This Row],[Reference Number]]=Q2127,B2127+1,1),"")</f>
        <v/>
      </c>
      <c r="C2128" s="61"/>
      <c r="D2128" s="61"/>
      <c r="E2128" s="138"/>
      <c r="F2128" s="141" t="str">
        <f>IFERROR(IF(VLOOKUP(Table1[[#This Row],[Budget Code Description]],Dimentions!$X$6:$AC$139,2,FALSE)="","",VLOOKUP(Table1[[#This Row],[Budget Code Description]],Dimentions!$X$6:$AC$139,2,FALSE)),"")</f>
        <v/>
      </c>
      <c r="G2128" s="141"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1" t="str">
        <f>IFERROR(VLOOKUP(Table1[[#This Row],[Budget Code Description]],Table6[#All],8,FALSE),"")</f>
        <v/>
      </c>
      <c r="L2128" s="63"/>
      <c r="M2128" s="65" t="str">
        <f>IFERROR(VLOOKUP(Table1[[#This Row],[Staff ID]],Table2[],2,FALSE),"")</f>
        <v/>
      </c>
      <c r="N2128" s="209" t="str">
        <f>IFERROR(IF(VLOOKUP(Table1[[#This Row],[Budget Code Description]],Dimentions!$X$6:$AC$134,4,FALSE)="","",VLOOKUP(Table1[[#This Row],[Budget Code Description]],Dimentions!$X$6:$AC$134,4,FALSE)),"")</f>
        <v/>
      </c>
      <c r="O2128" s="65" t="str">
        <f>IFERROR(VLOOKUP(Table1[[#This Row],[Vendor ID]],Table549[],2,FALSE),"")</f>
        <v/>
      </c>
      <c r="P2128" s="63"/>
      <c r="Q2128" s="141" t="str">
        <f>IF(Table1[[#This Row],[Posting Date]]&lt;&gt;"",$D$9,"")</f>
        <v/>
      </c>
      <c r="R2128" s="157" t="str">
        <f>IF(Table1[[#This Row],[Posting Date]]&lt;&gt;"",$D$10,"")</f>
        <v/>
      </c>
      <c r="S2128" s="66"/>
      <c r="T2128" s="63"/>
      <c r="U2128" s="67"/>
      <c r="V2128" s="67"/>
      <c r="W2128" s="67" t="str">
        <f t="shared" si="37"/>
        <v/>
      </c>
      <c r="X2128" s="159" t="str">
        <f>IF(E2128="","",(IF(Table1[[#This Row],[Cur]]="USD",Table1[[#This Row],[Cur_Amount Debit]],Table1[[#This Row],[Cur_Amount Debit]]/Table1[[#This Row],[Exchange Rate]])))</f>
        <v/>
      </c>
      <c r="Y2128" s="159" t="str">
        <f>IF(E2128="","",(IF(Table1[[#This Row],[Cur]]="USD",Table1[[#This Row],[Cur_Amount Credit]],Table1[[#This Row],[Cur_Amount Credit]]/ExchangeRate)))</f>
        <v/>
      </c>
      <c r="Z2128" s="201" t="str">
        <f>IF(E2128="","",(Table1[[#This Row],[Debit USD]]-Table1[[#This Row],[Credit USD]]))</f>
        <v/>
      </c>
      <c r="AA2128" s="226"/>
      <c r="AB2128" s="255"/>
      <c r="AC2128" s="1"/>
      <c r="AD2128" s="15"/>
      <c r="AE2128" s="15" t="str">
        <f>IF(AND(OR(Table1[[#This Row],[Account]]="15030",Table1[[#This Row],[Account]]="15035",Table1[[#This Row],[Account]]="20150"),Table1[[#This Row],[Vendor ID]]=""),1,"")</f>
        <v/>
      </c>
      <c r="AF2128" s="15"/>
      <c r="AG2128" s="15"/>
      <c r="AH2128" s="15"/>
      <c r="AI2128" s="46" t="str">
        <f>IF(Table1[[#This Row],[Posting Date]]&lt;&gt;"","GJ-"&amp;CountryID,"")</f>
        <v/>
      </c>
      <c r="AJ2128" s="59" t="str">
        <f>IF(Table1[[#This Row],[Posting Date]]&lt;&gt;"",Table1[[#This Row],[Posting Date]],"")</f>
        <v/>
      </c>
      <c r="AK2128" s="46"/>
      <c r="AL2128" s="46" t="str">
        <f>IF(Table1[[#This Row],[Description]]&lt;&gt;"",Table1[[#This Row],[Description]],"")</f>
        <v/>
      </c>
      <c r="AM2128" s="46" t="str">
        <f>IF(Table1[[#This Row],[Posting Date]]&lt;&gt;"",Table1[[#This Row],[Reference Number]],"")</f>
        <v/>
      </c>
      <c r="AN2128" s="46" t="str">
        <f>TRIM(Table1[[#This Row],[Line '#]])</f>
        <v/>
      </c>
      <c r="AO2128" s="46" t="str">
        <f>TRIM(Table1[[#This Row],[Account]])</f>
        <v/>
      </c>
      <c r="AP2128" s="46" t="str">
        <f>IF(Table1[[#This Row],[Posting Date]]&lt;&gt;"",$D$5,"")</f>
        <v/>
      </c>
      <c r="AQ2128" s="46" t="str">
        <f>TRIM(Table1[[#This Row],[Departments-Prgrams]])</f>
        <v/>
      </c>
      <c r="AR2128" s="46" t="str">
        <f>TRIM(Table1[[#This Row],[Grant]])</f>
        <v/>
      </c>
      <c r="AS2128" s="46" t="str">
        <f>TRIM(Table1[[#This Row],[Staff ID]])</f>
        <v/>
      </c>
      <c r="AT2128" s="46" t="str">
        <f>IF(TRIM(Table1[[#This Row],[Budget Code]])=0,"",TRIM(Table1[[#This Row],[Budget Code]]))</f>
        <v/>
      </c>
      <c r="AU2128" s="46" t="str">
        <f>IF(Table1[[#This Row],[Line Description]]&lt;&gt;"",Table1[[#This Row],[Line Description]],"")</f>
        <v/>
      </c>
      <c r="AV2128" s="46" t="str">
        <f>IF(Table1[[#This Row],[Cur_Amount Debit]]&gt;0,ROUND(Table1[[#This Row],[Cur_Amount Debit]],2),"")</f>
        <v/>
      </c>
      <c r="AW2128" s="46" t="str">
        <f>IF(Table1[[#This Row],[Cur_Amount Credit]]&gt;0,ROUND(Table1[[#This Row],[Cur_Amount Credit]],2),"")</f>
        <v/>
      </c>
      <c r="AX2128" s="46" t="str">
        <f>LEFT(Table1[[#This Row],[Cur]],3)</f>
        <v/>
      </c>
      <c r="AY2128" s="59"/>
      <c r="AZ2128" s="46"/>
      <c r="BA2128" s="46" t="str">
        <f>IF(Table1[[#This Row],[Cur]]&lt;&gt;"",IF(Table1[[#This Row],[Cur]]="USD","",ExchangeRate),"")</f>
        <v/>
      </c>
      <c r="BB2128" s="46" t="str">
        <f>IF(Table1[[#This Row],[Grant]]&lt;&gt;"",VLOOKUP(Table1[[#This Row],[Grant]],Grants!B:D,3),"")</f>
        <v/>
      </c>
      <c r="BC2128" s="46" t="str">
        <f>TRIM(Table1[[#This Row],[Vendor ID]])</f>
        <v/>
      </c>
      <c r="BD2128">
        <f>IF(Table1[[#This Row],[Reference Number]]=Q2127,BD2127,BD2127+1)</f>
        <v>0</v>
      </c>
    </row>
    <row r="2129" spans="1:56" ht="11.25" customHeight="1" x14ac:dyDescent="0.25">
      <c r="A2129" s="1"/>
      <c r="B2129" s="88" t="str">
        <f>IF(Table1[[#This Row],[Posting Date]]&lt;&gt;"",IF(Table1[[#This Row],[Reference Number]]=Q2128,B2128+1,1),"")</f>
        <v/>
      </c>
      <c r="C2129" s="61"/>
      <c r="D2129" s="61"/>
      <c r="E2129" s="138"/>
      <c r="F2129" s="141" t="str">
        <f>IFERROR(IF(VLOOKUP(Table1[[#This Row],[Budget Code Description]],Dimentions!$X$6:$AC$139,2,FALSE)="","",VLOOKUP(Table1[[#This Row],[Budget Code Description]],Dimentions!$X$6:$AC$139,2,FALSE)),"")</f>
        <v/>
      </c>
      <c r="G2129" s="141"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1" t="str">
        <f>IFERROR(VLOOKUP(Table1[[#This Row],[Budget Code Description]],Table6[#All],8,FALSE),"")</f>
        <v/>
      </c>
      <c r="L2129" s="63"/>
      <c r="M2129" s="65" t="str">
        <f>IFERROR(VLOOKUP(Table1[[#This Row],[Staff ID]],Table2[],2,FALSE),"")</f>
        <v/>
      </c>
      <c r="N2129" s="209" t="str">
        <f>IFERROR(IF(VLOOKUP(Table1[[#This Row],[Budget Code Description]],Dimentions!$X$6:$AC$134,4,FALSE)="","",VLOOKUP(Table1[[#This Row],[Budget Code Description]],Dimentions!$X$6:$AC$134,4,FALSE)),"")</f>
        <v/>
      </c>
      <c r="O2129" s="65" t="str">
        <f>IFERROR(VLOOKUP(Table1[[#This Row],[Vendor ID]],Table549[],2,FALSE),"")</f>
        <v/>
      </c>
      <c r="P2129" s="63"/>
      <c r="Q2129" s="141" t="str">
        <f>IF(Table1[[#This Row],[Posting Date]]&lt;&gt;"",$D$9,"")</f>
        <v/>
      </c>
      <c r="R2129" s="157" t="str">
        <f>IF(Table1[[#This Row],[Posting Date]]&lt;&gt;"",$D$10,"")</f>
        <v/>
      </c>
      <c r="S2129" s="66"/>
      <c r="T2129" s="63"/>
      <c r="U2129" s="67"/>
      <c r="V2129" s="67"/>
      <c r="W2129" s="67" t="str">
        <f t="shared" si="37"/>
        <v/>
      </c>
      <c r="X2129" s="159" t="str">
        <f>IF(E2129="","",(IF(Table1[[#This Row],[Cur]]="USD",Table1[[#This Row],[Cur_Amount Debit]],Table1[[#This Row],[Cur_Amount Debit]]/Table1[[#This Row],[Exchange Rate]])))</f>
        <v/>
      </c>
      <c r="Y2129" s="159" t="str">
        <f>IF(E2129="","",(IF(Table1[[#This Row],[Cur]]="USD",Table1[[#This Row],[Cur_Amount Credit]],Table1[[#This Row],[Cur_Amount Credit]]/ExchangeRate)))</f>
        <v/>
      </c>
      <c r="Z2129" s="201" t="str">
        <f>IF(E2129="","",(Table1[[#This Row],[Debit USD]]-Table1[[#This Row],[Credit USD]]))</f>
        <v/>
      </c>
      <c r="AA2129" s="226"/>
      <c r="AB2129" s="255"/>
      <c r="AC2129" s="1"/>
      <c r="AD2129" s="15"/>
      <c r="AE2129" s="15" t="str">
        <f>IF(AND(OR(Table1[[#This Row],[Account]]="15030",Table1[[#This Row],[Account]]="15035",Table1[[#This Row],[Account]]="20150"),Table1[[#This Row],[Vendor ID]]=""),1,"")</f>
        <v/>
      </c>
      <c r="AF2129" s="15"/>
      <c r="AG2129" s="15"/>
      <c r="AH2129" s="15"/>
      <c r="AI2129" s="46" t="str">
        <f>IF(Table1[[#This Row],[Posting Date]]&lt;&gt;"","GJ-"&amp;CountryID,"")</f>
        <v/>
      </c>
      <c r="AJ2129" s="59" t="str">
        <f>IF(Table1[[#This Row],[Posting Date]]&lt;&gt;"",Table1[[#This Row],[Posting Date]],"")</f>
        <v/>
      </c>
      <c r="AK2129" s="46"/>
      <c r="AL2129" s="46" t="str">
        <f>IF(Table1[[#This Row],[Description]]&lt;&gt;"",Table1[[#This Row],[Description]],"")</f>
        <v/>
      </c>
      <c r="AM2129" s="46" t="str">
        <f>IF(Table1[[#This Row],[Posting Date]]&lt;&gt;"",Table1[[#This Row],[Reference Number]],"")</f>
        <v/>
      </c>
      <c r="AN2129" s="46" t="str">
        <f>TRIM(Table1[[#This Row],[Line '#]])</f>
        <v/>
      </c>
      <c r="AO2129" s="46" t="str">
        <f>TRIM(Table1[[#This Row],[Account]])</f>
        <v/>
      </c>
      <c r="AP2129" s="46" t="str">
        <f>IF(Table1[[#This Row],[Posting Date]]&lt;&gt;"",$D$5,"")</f>
        <v/>
      </c>
      <c r="AQ2129" s="46" t="str">
        <f>TRIM(Table1[[#This Row],[Departments-Prgrams]])</f>
        <v/>
      </c>
      <c r="AR2129" s="46" t="str">
        <f>TRIM(Table1[[#This Row],[Grant]])</f>
        <v/>
      </c>
      <c r="AS2129" s="46" t="str">
        <f>TRIM(Table1[[#This Row],[Staff ID]])</f>
        <v/>
      </c>
      <c r="AT2129" s="46" t="str">
        <f>IF(TRIM(Table1[[#This Row],[Budget Code]])=0,"",TRIM(Table1[[#This Row],[Budget Code]]))</f>
        <v/>
      </c>
      <c r="AU2129" s="46" t="str">
        <f>IF(Table1[[#This Row],[Line Description]]&lt;&gt;"",Table1[[#This Row],[Line Description]],"")</f>
        <v/>
      </c>
      <c r="AV2129" s="46" t="str">
        <f>IF(Table1[[#This Row],[Cur_Amount Debit]]&gt;0,ROUND(Table1[[#This Row],[Cur_Amount Debit]],2),"")</f>
        <v/>
      </c>
      <c r="AW2129" s="46" t="str">
        <f>IF(Table1[[#This Row],[Cur_Amount Credit]]&gt;0,ROUND(Table1[[#This Row],[Cur_Amount Credit]],2),"")</f>
        <v/>
      </c>
      <c r="AX2129" s="46" t="str">
        <f>LEFT(Table1[[#This Row],[Cur]],3)</f>
        <v/>
      </c>
      <c r="AY2129" s="59"/>
      <c r="AZ2129" s="46"/>
      <c r="BA2129" s="46" t="str">
        <f>IF(Table1[[#This Row],[Cur]]&lt;&gt;"",IF(Table1[[#This Row],[Cur]]="USD","",ExchangeRate),"")</f>
        <v/>
      </c>
      <c r="BB2129" s="46" t="str">
        <f>IF(Table1[[#This Row],[Grant]]&lt;&gt;"",VLOOKUP(Table1[[#This Row],[Grant]],Grants!B:D,3),"")</f>
        <v/>
      </c>
      <c r="BC2129" s="46" t="str">
        <f>TRIM(Table1[[#This Row],[Vendor ID]])</f>
        <v/>
      </c>
      <c r="BD2129">
        <f>IF(Table1[[#This Row],[Reference Number]]=Q2128,BD2128,BD2128+1)</f>
        <v>0</v>
      </c>
    </row>
    <row r="2130" spans="1:56" ht="11.25" customHeight="1" x14ac:dyDescent="0.25">
      <c r="A2130" s="1"/>
      <c r="B2130" s="88" t="str">
        <f>IF(Table1[[#This Row],[Posting Date]]&lt;&gt;"",IF(Table1[[#This Row],[Reference Number]]=Q2129,B2129+1,1),"")</f>
        <v/>
      </c>
      <c r="C2130" s="61"/>
      <c r="D2130" s="61"/>
      <c r="E2130" s="138"/>
      <c r="F2130" s="141" t="str">
        <f>IFERROR(IF(VLOOKUP(Table1[[#This Row],[Budget Code Description]],Dimentions!$X$6:$AC$139,2,FALSE)="","",VLOOKUP(Table1[[#This Row],[Budget Code Description]],Dimentions!$X$6:$AC$139,2,FALSE)),"")</f>
        <v/>
      </c>
      <c r="G2130" s="141"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1" t="str">
        <f>IFERROR(VLOOKUP(Table1[[#This Row],[Budget Code Description]],Table6[#All],8,FALSE),"")</f>
        <v/>
      </c>
      <c r="L2130" s="63"/>
      <c r="M2130" s="65" t="str">
        <f>IFERROR(VLOOKUP(Table1[[#This Row],[Staff ID]],Table2[],2,FALSE),"")</f>
        <v/>
      </c>
      <c r="N2130" s="209" t="str">
        <f>IFERROR(IF(VLOOKUP(Table1[[#This Row],[Budget Code Description]],Dimentions!$X$6:$AC$134,4,FALSE)="","",VLOOKUP(Table1[[#This Row],[Budget Code Description]],Dimentions!$X$6:$AC$134,4,FALSE)),"")</f>
        <v/>
      </c>
      <c r="O2130" s="65" t="str">
        <f>IFERROR(VLOOKUP(Table1[[#This Row],[Vendor ID]],Table549[],2,FALSE),"")</f>
        <v/>
      </c>
      <c r="P2130" s="63"/>
      <c r="Q2130" s="141" t="str">
        <f>IF(Table1[[#This Row],[Posting Date]]&lt;&gt;"",$D$9,"")</f>
        <v/>
      </c>
      <c r="R2130" s="157" t="str">
        <f>IF(Table1[[#This Row],[Posting Date]]&lt;&gt;"",$D$10,"")</f>
        <v/>
      </c>
      <c r="S2130" s="66"/>
      <c r="T2130" s="63"/>
      <c r="U2130" s="67"/>
      <c r="V2130" s="67"/>
      <c r="W2130" s="67" t="str">
        <f t="shared" si="37"/>
        <v/>
      </c>
      <c r="X2130" s="159" t="str">
        <f>IF(E2130="","",(IF(Table1[[#This Row],[Cur]]="USD",Table1[[#This Row],[Cur_Amount Debit]],Table1[[#This Row],[Cur_Amount Debit]]/Table1[[#This Row],[Exchange Rate]])))</f>
        <v/>
      </c>
      <c r="Y2130" s="159" t="str">
        <f>IF(E2130="","",(IF(Table1[[#This Row],[Cur]]="USD",Table1[[#This Row],[Cur_Amount Credit]],Table1[[#This Row],[Cur_Amount Credit]]/ExchangeRate)))</f>
        <v/>
      </c>
      <c r="Z2130" s="201" t="str">
        <f>IF(E2130="","",(Table1[[#This Row],[Debit USD]]-Table1[[#This Row],[Credit USD]]))</f>
        <v/>
      </c>
      <c r="AA2130" s="226"/>
      <c r="AB2130" s="255"/>
      <c r="AC2130" s="1"/>
      <c r="AD2130" s="15"/>
      <c r="AE2130" s="15" t="str">
        <f>IF(AND(OR(Table1[[#This Row],[Account]]="15030",Table1[[#This Row],[Account]]="15035",Table1[[#This Row],[Account]]="20150"),Table1[[#This Row],[Vendor ID]]=""),1,"")</f>
        <v/>
      </c>
      <c r="AF2130" s="15"/>
      <c r="AG2130" s="15"/>
      <c r="AH2130" s="15"/>
      <c r="AI2130" s="46" t="str">
        <f>IF(Table1[[#This Row],[Posting Date]]&lt;&gt;"","GJ-"&amp;CountryID,"")</f>
        <v/>
      </c>
      <c r="AJ2130" s="59" t="str">
        <f>IF(Table1[[#This Row],[Posting Date]]&lt;&gt;"",Table1[[#This Row],[Posting Date]],"")</f>
        <v/>
      </c>
      <c r="AK2130" s="46"/>
      <c r="AL2130" s="46" t="str">
        <f>IF(Table1[[#This Row],[Description]]&lt;&gt;"",Table1[[#This Row],[Description]],"")</f>
        <v/>
      </c>
      <c r="AM2130" s="46" t="str">
        <f>IF(Table1[[#This Row],[Posting Date]]&lt;&gt;"",Table1[[#This Row],[Reference Number]],"")</f>
        <v/>
      </c>
      <c r="AN2130" s="46" t="str">
        <f>TRIM(Table1[[#This Row],[Line '#]])</f>
        <v/>
      </c>
      <c r="AO2130" s="46" t="str">
        <f>TRIM(Table1[[#This Row],[Account]])</f>
        <v/>
      </c>
      <c r="AP2130" s="46" t="str">
        <f>IF(Table1[[#This Row],[Posting Date]]&lt;&gt;"",$D$5,"")</f>
        <v/>
      </c>
      <c r="AQ2130" s="46" t="str">
        <f>TRIM(Table1[[#This Row],[Departments-Prgrams]])</f>
        <v/>
      </c>
      <c r="AR2130" s="46" t="str">
        <f>TRIM(Table1[[#This Row],[Grant]])</f>
        <v/>
      </c>
      <c r="AS2130" s="46" t="str">
        <f>TRIM(Table1[[#This Row],[Staff ID]])</f>
        <v/>
      </c>
      <c r="AT2130" s="46" t="str">
        <f>IF(TRIM(Table1[[#This Row],[Budget Code]])=0,"",TRIM(Table1[[#This Row],[Budget Code]]))</f>
        <v/>
      </c>
      <c r="AU2130" s="46" t="str">
        <f>IF(Table1[[#This Row],[Line Description]]&lt;&gt;"",Table1[[#This Row],[Line Description]],"")</f>
        <v/>
      </c>
      <c r="AV2130" s="46" t="str">
        <f>IF(Table1[[#This Row],[Cur_Amount Debit]]&gt;0,ROUND(Table1[[#This Row],[Cur_Amount Debit]],2),"")</f>
        <v/>
      </c>
      <c r="AW2130" s="46" t="str">
        <f>IF(Table1[[#This Row],[Cur_Amount Credit]]&gt;0,ROUND(Table1[[#This Row],[Cur_Amount Credit]],2),"")</f>
        <v/>
      </c>
      <c r="AX2130" s="46" t="str">
        <f>LEFT(Table1[[#This Row],[Cur]],3)</f>
        <v/>
      </c>
      <c r="AY2130" s="59"/>
      <c r="AZ2130" s="46"/>
      <c r="BA2130" s="46" t="str">
        <f>IF(Table1[[#This Row],[Cur]]&lt;&gt;"",IF(Table1[[#This Row],[Cur]]="USD","",ExchangeRate),"")</f>
        <v/>
      </c>
      <c r="BB2130" s="46" t="str">
        <f>IF(Table1[[#This Row],[Grant]]&lt;&gt;"",VLOOKUP(Table1[[#This Row],[Grant]],Grants!B:D,3),"")</f>
        <v/>
      </c>
      <c r="BC2130" s="46" t="str">
        <f>TRIM(Table1[[#This Row],[Vendor ID]])</f>
        <v/>
      </c>
      <c r="BD2130">
        <f>IF(Table1[[#This Row],[Reference Number]]=Q2129,BD2129,BD2129+1)</f>
        <v>0</v>
      </c>
    </row>
    <row r="2131" spans="1:56" ht="11.25" customHeight="1" x14ac:dyDescent="0.25">
      <c r="A2131" s="1"/>
      <c r="B2131" s="88" t="str">
        <f>IF(Table1[[#This Row],[Posting Date]]&lt;&gt;"",IF(Table1[[#This Row],[Reference Number]]=Q2130,B2130+1,1),"")</f>
        <v/>
      </c>
      <c r="C2131" s="61"/>
      <c r="D2131" s="61"/>
      <c r="E2131" s="138"/>
      <c r="F2131" s="141" t="str">
        <f>IFERROR(IF(VLOOKUP(Table1[[#This Row],[Budget Code Description]],Dimentions!$X$6:$AC$139,2,FALSE)="","",VLOOKUP(Table1[[#This Row],[Budget Code Description]],Dimentions!$X$6:$AC$139,2,FALSE)),"")</f>
        <v/>
      </c>
      <c r="G2131" s="141"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1" t="str">
        <f>IFERROR(VLOOKUP(Table1[[#This Row],[Budget Code Description]],Table6[#All],8,FALSE),"")</f>
        <v/>
      </c>
      <c r="L2131" s="63"/>
      <c r="M2131" s="65" t="str">
        <f>IFERROR(VLOOKUP(Table1[[#This Row],[Staff ID]],Table2[],2,FALSE),"")</f>
        <v/>
      </c>
      <c r="N2131" s="209" t="str">
        <f>IFERROR(IF(VLOOKUP(Table1[[#This Row],[Budget Code Description]],Dimentions!$X$6:$AC$134,4,FALSE)="","",VLOOKUP(Table1[[#This Row],[Budget Code Description]],Dimentions!$X$6:$AC$134,4,FALSE)),"")</f>
        <v/>
      </c>
      <c r="O2131" s="65" t="str">
        <f>IFERROR(VLOOKUP(Table1[[#This Row],[Vendor ID]],Table549[],2,FALSE),"")</f>
        <v/>
      </c>
      <c r="P2131" s="63"/>
      <c r="Q2131" s="141" t="str">
        <f>IF(Table1[[#This Row],[Posting Date]]&lt;&gt;"",$D$9,"")</f>
        <v/>
      </c>
      <c r="R2131" s="157" t="str">
        <f>IF(Table1[[#This Row],[Posting Date]]&lt;&gt;"",$D$10,"")</f>
        <v/>
      </c>
      <c r="S2131" s="66"/>
      <c r="T2131" s="63"/>
      <c r="U2131" s="67"/>
      <c r="V2131" s="67"/>
      <c r="W2131" s="67" t="str">
        <f t="shared" si="37"/>
        <v/>
      </c>
      <c r="X2131" s="159" t="str">
        <f>IF(E2131="","",(IF(Table1[[#This Row],[Cur]]="USD",Table1[[#This Row],[Cur_Amount Debit]],Table1[[#This Row],[Cur_Amount Debit]]/Table1[[#This Row],[Exchange Rate]])))</f>
        <v/>
      </c>
      <c r="Y2131" s="159" t="str">
        <f>IF(E2131="","",(IF(Table1[[#This Row],[Cur]]="USD",Table1[[#This Row],[Cur_Amount Credit]],Table1[[#This Row],[Cur_Amount Credit]]/ExchangeRate)))</f>
        <v/>
      </c>
      <c r="Z2131" s="201" t="str">
        <f>IF(E2131="","",(Table1[[#This Row],[Debit USD]]-Table1[[#This Row],[Credit USD]]))</f>
        <v/>
      </c>
      <c r="AA2131" s="226"/>
      <c r="AB2131" s="255"/>
      <c r="AC2131" s="1"/>
      <c r="AD2131" s="15"/>
      <c r="AE2131" s="15" t="str">
        <f>IF(AND(OR(Table1[[#This Row],[Account]]="15030",Table1[[#This Row],[Account]]="15035",Table1[[#This Row],[Account]]="20150"),Table1[[#This Row],[Vendor ID]]=""),1,"")</f>
        <v/>
      </c>
      <c r="AF2131" s="15"/>
      <c r="AG2131" s="15"/>
      <c r="AH2131" s="15"/>
      <c r="AI2131" s="46" t="str">
        <f>IF(Table1[[#This Row],[Posting Date]]&lt;&gt;"","GJ-"&amp;CountryID,"")</f>
        <v/>
      </c>
      <c r="AJ2131" s="59" t="str">
        <f>IF(Table1[[#This Row],[Posting Date]]&lt;&gt;"",Table1[[#This Row],[Posting Date]],"")</f>
        <v/>
      </c>
      <c r="AK2131" s="46"/>
      <c r="AL2131" s="46" t="str">
        <f>IF(Table1[[#This Row],[Description]]&lt;&gt;"",Table1[[#This Row],[Description]],"")</f>
        <v/>
      </c>
      <c r="AM2131" s="46" t="str">
        <f>IF(Table1[[#This Row],[Posting Date]]&lt;&gt;"",Table1[[#This Row],[Reference Number]],"")</f>
        <v/>
      </c>
      <c r="AN2131" s="46" t="str">
        <f>TRIM(Table1[[#This Row],[Line '#]])</f>
        <v/>
      </c>
      <c r="AO2131" s="46" t="str">
        <f>TRIM(Table1[[#This Row],[Account]])</f>
        <v/>
      </c>
      <c r="AP2131" s="46" t="str">
        <f>IF(Table1[[#This Row],[Posting Date]]&lt;&gt;"",$D$5,"")</f>
        <v/>
      </c>
      <c r="AQ2131" s="46" t="str">
        <f>TRIM(Table1[[#This Row],[Departments-Prgrams]])</f>
        <v/>
      </c>
      <c r="AR2131" s="46" t="str">
        <f>TRIM(Table1[[#This Row],[Grant]])</f>
        <v/>
      </c>
      <c r="AS2131" s="46" t="str">
        <f>TRIM(Table1[[#This Row],[Staff ID]])</f>
        <v/>
      </c>
      <c r="AT2131" s="46" t="str">
        <f>IF(TRIM(Table1[[#This Row],[Budget Code]])=0,"",TRIM(Table1[[#This Row],[Budget Code]]))</f>
        <v/>
      </c>
      <c r="AU2131" s="46" t="str">
        <f>IF(Table1[[#This Row],[Line Description]]&lt;&gt;"",Table1[[#This Row],[Line Description]],"")</f>
        <v/>
      </c>
      <c r="AV2131" s="46" t="str">
        <f>IF(Table1[[#This Row],[Cur_Amount Debit]]&gt;0,ROUND(Table1[[#This Row],[Cur_Amount Debit]],2),"")</f>
        <v/>
      </c>
      <c r="AW2131" s="46" t="str">
        <f>IF(Table1[[#This Row],[Cur_Amount Credit]]&gt;0,ROUND(Table1[[#This Row],[Cur_Amount Credit]],2),"")</f>
        <v/>
      </c>
      <c r="AX2131" s="46" t="str">
        <f>LEFT(Table1[[#This Row],[Cur]],3)</f>
        <v/>
      </c>
      <c r="AY2131" s="59"/>
      <c r="AZ2131" s="46"/>
      <c r="BA2131" s="46" t="str">
        <f>IF(Table1[[#This Row],[Cur]]&lt;&gt;"",IF(Table1[[#This Row],[Cur]]="USD","",ExchangeRate),"")</f>
        <v/>
      </c>
      <c r="BB2131" s="46" t="str">
        <f>IF(Table1[[#This Row],[Grant]]&lt;&gt;"",VLOOKUP(Table1[[#This Row],[Grant]],Grants!B:D,3),"")</f>
        <v/>
      </c>
      <c r="BC2131" s="46" t="str">
        <f>TRIM(Table1[[#This Row],[Vendor ID]])</f>
        <v/>
      </c>
      <c r="BD2131">
        <f>IF(Table1[[#This Row],[Reference Number]]=Q2130,BD2130,BD2130+1)</f>
        <v>0</v>
      </c>
    </row>
    <row r="2132" spans="1:56" ht="11.25" customHeight="1" x14ac:dyDescent="0.25">
      <c r="A2132" s="1"/>
      <c r="B2132" s="88" t="str">
        <f>IF(Table1[[#This Row],[Posting Date]]&lt;&gt;"",IF(Table1[[#This Row],[Reference Number]]=Q2131,B2131+1,1),"")</f>
        <v/>
      </c>
      <c r="C2132" s="61"/>
      <c r="D2132" s="61"/>
      <c r="E2132" s="138"/>
      <c r="F2132" s="141" t="str">
        <f>IFERROR(IF(VLOOKUP(Table1[[#This Row],[Budget Code Description]],Dimentions!$X$6:$AC$139,2,FALSE)="","",VLOOKUP(Table1[[#This Row],[Budget Code Description]],Dimentions!$X$6:$AC$139,2,FALSE)),"")</f>
        <v/>
      </c>
      <c r="G2132" s="141"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1" t="str">
        <f>IFERROR(VLOOKUP(Table1[[#This Row],[Budget Code Description]],Table6[#All],8,FALSE),"")</f>
        <v/>
      </c>
      <c r="L2132" s="63"/>
      <c r="M2132" s="65" t="str">
        <f>IFERROR(VLOOKUP(Table1[[#This Row],[Staff ID]],Table2[],2,FALSE),"")</f>
        <v/>
      </c>
      <c r="N2132" s="209" t="str">
        <f>IFERROR(IF(VLOOKUP(Table1[[#This Row],[Budget Code Description]],Dimentions!$X$6:$AC$134,4,FALSE)="","",VLOOKUP(Table1[[#This Row],[Budget Code Description]],Dimentions!$X$6:$AC$134,4,FALSE)),"")</f>
        <v/>
      </c>
      <c r="O2132" s="65" t="str">
        <f>IFERROR(VLOOKUP(Table1[[#This Row],[Vendor ID]],Table549[],2,FALSE),"")</f>
        <v/>
      </c>
      <c r="P2132" s="63"/>
      <c r="Q2132" s="141" t="str">
        <f>IF(Table1[[#This Row],[Posting Date]]&lt;&gt;"",$D$9,"")</f>
        <v/>
      </c>
      <c r="R2132" s="157" t="str">
        <f>IF(Table1[[#This Row],[Posting Date]]&lt;&gt;"",$D$10,"")</f>
        <v/>
      </c>
      <c r="S2132" s="66"/>
      <c r="T2132" s="63"/>
      <c r="U2132" s="67"/>
      <c r="V2132" s="67"/>
      <c r="W2132" s="67" t="str">
        <f t="shared" si="37"/>
        <v/>
      </c>
      <c r="X2132" s="159" t="str">
        <f>IF(E2132="","",(IF(Table1[[#This Row],[Cur]]="USD",Table1[[#This Row],[Cur_Amount Debit]],Table1[[#This Row],[Cur_Amount Debit]]/Table1[[#This Row],[Exchange Rate]])))</f>
        <v/>
      </c>
      <c r="Y2132" s="159" t="str">
        <f>IF(E2132="","",(IF(Table1[[#This Row],[Cur]]="USD",Table1[[#This Row],[Cur_Amount Credit]],Table1[[#This Row],[Cur_Amount Credit]]/ExchangeRate)))</f>
        <v/>
      </c>
      <c r="Z2132" s="201" t="str">
        <f>IF(E2132="","",(Table1[[#This Row],[Debit USD]]-Table1[[#This Row],[Credit USD]]))</f>
        <v/>
      </c>
      <c r="AA2132" s="226"/>
      <c r="AB2132" s="255"/>
      <c r="AC2132" s="1"/>
      <c r="AD2132" s="15"/>
      <c r="AE2132" s="15" t="str">
        <f>IF(AND(OR(Table1[[#This Row],[Account]]="15030",Table1[[#This Row],[Account]]="15035",Table1[[#This Row],[Account]]="20150"),Table1[[#This Row],[Vendor ID]]=""),1,"")</f>
        <v/>
      </c>
      <c r="AF2132" s="15"/>
      <c r="AG2132" s="15"/>
      <c r="AH2132" s="15"/>
      <c r="AI2132" s="46" t="str">
        <f>IF(Table1[[#This Row],[Posting Date]]&lt;&gt;"","GJ-"&amp;CountryID,"")</f>
        <v/>
      </c>
      <c r="AJ2132" s="59" t="str">
        <f>IF(Table1[[#This Row],[Posting Date]]&lt;&gt;"",Table1[[#This Row],[Posting Date]],"")</f>
        <v/>
      </c>
      <c r="AK2132" s="46"/>
      <c r="AL2132" s="46" t="str">
        <f>IF(Table1[[#This Row],[Description]]&lt;&gt;"",Table1[[#This Row],[Description]],"")</f>
        <v/>
      </c>
      <c r="AM2132" s="46" t="str">
        <f>IF(Table1[[#This Row],[Posting Date]]&lt;&gt;"",Table1[[#This Row],[Reference Number]],"")</f>
        <v/>
      </c>
      <c r="AN2132" s="46" t="str">
        <f>TRIM(Table1[[#This Row],[Line '#]])</f>
        <v/>
      </c>
      <c r="AO2132" s="46" t="str">
        <f>TRIM(Table1[[#This Row],[Account]])</f>
        <v/>
      </c>
      <c r="AP2132" s="46" t="str">
        <f>IF(Table1[[#This Row],[Posting Date]]&lt;&gt;"",$D$5,"")</f>
        <v/>
      </c>
      <c r="AQ2132" s="46" t="str">
        <f>TRIM(Table1[[#This Row],[Departments-Prgrams]])</f>
        <v/>
      </c>
      <c r="AR2132" s="46" t="str">
        <f>TRIM(Table1[[#This Row],[Grant]])</f>
        <v/>
      </c>
      <c r="AS2132" s="46" t="str">
        <f>TRIM(Table1[[#This Row],[Staff ID]])</f>
        <v/>
      </c>
      <c r="AT2132" s="46" t="str">
        <f>IF(TRIM(Table1[[#This Row],[Budget Code]])=0,"",TRIM(Table1[[#This Row],[Budget Code]]))</f>
        <v/>
      </c>
      <c r="AU2132" s="46" t="str">
        <f>IF(Table1[[#This Row],[Line Description]]&lt;&gt;"",Table1[[#This Row],[Line Description]],"")</f>
        <v/>
      </c>
      <c r="AV2132" s="46" t="str">
        <f>IF(Table1[[#This Row],[Cur_Amount Debit]]&gt;0,ROUND(Table1[[#This Row],[Cur_Amount Debit]],2),"")</f>
        <v/>
      </c>
      <c r="AW2132" s="46" t="str">
        <f>IF(Table1[[#This Row],[Cur_Amount Credit]]&gt;0,ROUND(Table1[[#This Row],[Cur_Amount Credit]],2),"")</f>
        <v/>
      </c>
      <c r="AX2132" s="46" t="str">
        <f>LEFT(Table1[[#This Row],[Cur]],3)</f>
        <v/>
      </c>
      <c r="AY2132" s="59"/>
      <c r="AZ2132" s="46"/>
      <c r="BA2132" s="46" t="str">
        <f>IF(Table1[[#This Row],[Cur]]&lt;&gt;"",IF(Table1[[#This Row],[Cur]]="USD","",ExchangeRate),"")</f>
        <v/>
      </c>
      <c r="BB2132" s="46" t="str">
        <f>IF(Table1[[#This Row],[Grant]]&lt;&gt;"",VLOOKUP(Table1[[#This Row],[Grant]],Grants!B:D,3),"")</f>
        <v/>
      </c>
      <c r="BC2132" s="46" t="str">
        <f>TRIM(Table1[[#This Row],[Vendor ID]])</f>
        <v/>
      </c>
      <c r="BD2132">
        <f>IF(Table1[[#This Row],[Reference Number]]=Q2131,BD2131,BD2131+1)</f>
        <v>0</v>
      </c>
    </row>
    <row r="2133" spans="1:56" ht="11.25" customHeight="1" x14ac:dyDescent="0.25">
      <c r="A2133" s="1"/>
      <c r="B2133" s="88" t="str">
        <f>IF(Table1[[#This Row],[Posting Date]]&lt;&gt;"",IF(Table1[[#This Row],[Reference Number]]=Q2132,B2132+1,1),"")</f>
        <v/>
      </c>
      <c r="C2133" s="61"/>
      <c r="D2133" s="61"/>
      <c r="E2133" s="138"/>
      <c r="F2133" s="141" t="str">
        <f>IFERROR(IF(VLOOKUP(Table1[[#This Row],[Budget Code Description]],Dimentions!$X$6:$AC$139,2,FALSE)="","",VLOOKUP(Table1[[#This Row],[Budget Code Description]],Dimentions!$X$6:$AC$139,2,FALSE)),"")</f>
        <v/>
      </c>
      <c r="G2133" s="141"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1" t="str">
        <f>IFERROR(VLOOKUP(Table1[[#This Row],[Budget Code Description]],Table6[#All],8,FALSE),"")</f>
        <v/>
      </c>
      <c r="L2133" s="63"/>
      <c r="M2133" s="65" t="str">
        <f>IFERROR(VLOOKUP(Table1[[#This Row],[Staff ID]],Table2[],2,FALSE),"")</f>
        <v/>
      </c>
      <c r="N2133" s="209" t="str">
        <f>IFERROR(IF(VLOOKUP(Table1[[#This Row],[Budget Code Description]],Dimentions!$X$6:$AC$134,4,FALSE)="","",VLOOKUP(Table1[[#This Row],[Budget Code Description]],Dimentions!$X$6:$AC$134,4,FALSE)),"")</f>
        <v/>
      </c>
      <c r="O2133" s="65" t="str">
        <f>IFERROR(VLOOKUP(Table1[[#This Row],[Vendor ID]],Table549[],2,FALSE),"")</f>
        <v/>
      </c>
      <c r="P2133" s="63"/>
      <c r="Q2133" s="141" t="str">
        <f>IF(Table1[[#This Row],[Posting Date]]&lt;&gt;"",$D$9,"")</f>
        <v/>
      </c>
      <c r="R2133" s="157" t="str">
        <f>IF(Table1[[#This Row],[Posting Date]]&lt;&gt;"",$D$10,"")</f>
        <v/>
      </c>
      <c r="S2133" s="66"/>
      <c r="T2133" s="63"/>
      <c r="U2133" s="67"/>
      <c r="V2133" s="67"/>
      <c r="W2133" s="67" t="str">
        <f t="shared" si="37"/>
        <v/>
      </c>
      <c r="X2133" s="159" t="str">
        <f>IF(E2133="","",(IF(Table1[[#This Row],[Cur]]="USD",Table1[[#This Row],[Cur_Amount Debit]],Table1[[#This Row],[Cur_Amount Debit]]/Table1[[#This Row],[Exchange Rate]])))</f>
        <v/>
      </c>
      <c r="Y2133" s="159" t="str">
        <f>IF(E2133="","",(IF(Table1[[#This Row],[Cur]]="USD",Table1[[#This Row],[Cur_Amount Credit]],Table1[[#This Row],[Cur_Amount Credit]]/ExchangeRate)))</f>
        <v/>
      </c>
      <c r="Z2133" s="201" t="str">
        <f>IF(E2133="","",(Table1[[#This Row],[Debit USD]]-Table1[[#This Row],[Credit USD]]))</f>
        <v/>
      </c>
      <c r="AA2133" s="226"/>
      <c r="AB2133" s="255"/>
      <c r="AC2133" s="1"/>
      <c r="AD2133" s="15"/>
      <c r="AE2133" s="15" t="str">
        <f>IF(AND(OR(Table1[[#This Row],[Account]]="15030",Table1[[#This Row],[Account]]="15035",Table1[[#This Row],[Account]]="20150"),Table1[[#This Row],[Vendor ID]]=""),1,"")</f>
        <v/>
      </c>
      <c r="AF2133" s="15"/>
      <c r="AG2133" s="15"/>
      <c r="AH2133" s="15"/>
      <c r="AI2133" s="46" t="str">
        <f>IF(Table1[[#This Row],[Posting Date]]&lt;&gt;"","GJ-"&amp;CountryID,"")</f>
        <v/>
      </c>
      <c r="AJ2133" s="59" t="str">
        <f>IF(Table1[[#This Row],[Posting Date]]&lt;&gt;"",Table1[[#This Row],[Posting Date]],"")</f>
        <v/>
      </c>
      <c r="AK2133" s="46"/>
      <c r="AL2133" s="46" t="str">
        <f>IF(Table1[[#This Row],[Description]]&lt;&gt;"",Table1[[#This Row],[Description]],"")</f>
        <v/>
      </c>
      <c r="AM2133" s="46" t="str">
        <f>IF(Table1[[#This Row],[Posting Date]]&lt;&gt;"",Table1[[#This Row],[Reference Number]],"")</f>
        <v/>
      </c>
      <c r="AN2133" s="46" t="str">
        <f>TRIM(Table1[[#This Row],[Line '#]])</f>
        <v/>
      </c>
      <c r="AO2133" s="46" t="str">
        <f>TRIM(Table1[[#This Row],[Account]])</f>
        <v/>
      </c>
      <c r="AP2133" s="46" t="str">
        <f>IF(Table1[[#This Row],[Posting Date]]&lt;&gt;"",$D$5,"")</f>
        <v/>
      </c>
      <c r="AQ2133" s="46" t="str">
        <f>TRIM(Table1[[#This Row],[Departments-Prgrams]])</f>
        <v/>
      </c>
      <c r="AR2133" s="46" t="str">
        <f>TRIM(Table1[[#This Row],[Grant]])</f>
        <v/>
      </c>
      <c r="AS2133" s="46" t="str">
        <f>TRIM(Table1[[#This Row],[Staff ID]])</f>
        <v/>
      </c>
      <c r="AT2133" s="46" t="str">
        <f>IF(TRIM(Table1[[#This Row],[Budget Code]])=0,"",TRIM(Table1[[#This Row],[Budget Code]]))</f>
        <v/>
      </c>
      <c r="AU2133" s="46" t="str">
        <f>IF(Table1[[#This Row],[Line Description]]&lt;&gt;"",Table1[[#This Row],[Line Description]],"")</f>
        <v/>
      </c>
      <c r="AV2133" s="46" t="str">
        <f>IF(Table1[[#This Row],[Cur_Amount Debit]]&gt;0,ROUND(Table1[[#This Row],[Cur_Amount Debit]],2),"")</f>
        <v/>
      </c>
      <c r="AW2133" s="46" t="str">
        <f>IF(Table1[[#This Row],[Cur_Amount Credit]]&gt;0,ROUND(Table1[[#This Row],[Cur_Amount Credit]],2),"")</f>
        <v/>
      </c>
      <c r="AX2133" s="46" t="str">
        <f>LEFT(Table1[[#This Row],[Cur]],3)</f>
        <v/>
      </c>
      <c r="AY2133" s="59"/>
      <c r="AZ2133" s="46"/>
      <c r="BA2133" s="46" t="str">
        <f>IF(Table1[[#This Row],[Cur]]&lt;&gt;"",IF(Table1[[#This Row],[Cur]]="USD","",ExchangeRate),"")</f>
        <v/>
      </c>
      <c r="BB2133" s="46" t="str">
        <f>IF(Table1[[#This Row],[Grant]]&lt;&gt;"",VLOOKUP(Table1[[#This Row],[Grant]],Grants!B:D,3),"")</f>
        <v/>
      </c>
      <c r="BC2133" s="46" t="str">
        <f>TRIM(Table1[[#This Row],[Vendor ID]])</f>
        <v/>
      </c>
      <c r="BD2133">
        <f>IF(Table1[[#This Row],[Reference Number]]=Q2132,BD2132,BD2132+1)</f>
        <v>0</v>
      </c>
    </row>
    <row r="2134" spans="1:56" ht="11.25" customHeight="1" x14ac:dyDescent="0.25">
      <c r="A2134" s="1"/>
      <c r="B2134" s="88" t="str">
        <f>IF(Table1[[#This Row],[Posting Date]]&lt;&gt;"",IF(Table1[[#This Row],[Reference Number]]=Q2133,B2133+1,1),"")</f>
        <v/>
      </c>
      <c r="C2134" s="61"/>
      <c r="D2134" s="61"/>
      <c r="E2134" s="138"/>
      <c r="F2134" s="141" t="str">
        <f>IFERROR(IF(VLOOKUP(Table1[[#This Row],[Budget Code Description]],Dimentions!$X$6:$AC$139,2,FALSE)="","",VLOOKUP(Table1[[#This Row],[Budget Code Description]],Dimentions!$X$6:$AC$139,2,FALSE)),"")</f>
        <v/>
      </c>
      <c r="G2134" s="141"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1" t="str">
        <f>IFERROR(VLOOKUP(Table1[[#This Row],[Budget Code Description]],Table6[#All],8,FALSE),"")</f>
        <v/>
      </c>
      <c r="L2134" s="63"/>
      <c r="M2134" s="65" t="str">
        <f>IFERROR(VLOOKUP(Table1[[#This Row],[Staff ID]],Table2[],2,FALSE),"")</f>
        <v/>
      </c>
      <c r="N2134" s="209" t="str">
        <f>IFERROR(IF(VLOOKUP(Table1[[#This Row],[Budget Code Description]],Dimentions!$X$6:$AC$134,4,FALSE)="","",VLOOKUP(Table1[[#This Row],[Budget Code Description]],Dimentions!$X$6:$AC$134,4,FALSE)),"")</f>
        <v/>
      </c>
      <c r="O2134" s="65" t="str">
        <f>IFERROR(VLOOKUP(Table1[[#This Row],[Vendor ID]],Table549[],2,FALSE),"")</f>
        <v/>
      </c>
      <c r="P2134" s="63"/>
      <c r="Q2134" s="141" t="str">
        <f>IF(Table1[[#This Row],[Posting Date]]&lt;&gt;"",$D$9,"")</f>
        <v/>
      </c>
      <c r="R2134" s="157" t="str">
        <f>IF(Table1[[#This Row],[Posting Date]]&lt;&gt;"",$D$10,"")</f>
        <v/>
      </c>
      <c r="S2134" s="66"/>
      <c r="T2134" s="63"/>
      <c r="U2134" s="67"/>
      <c r="V2134" s="67"/>
      <c r="W2134" s="67" t="str">
        <f t="shared" si="37"/>
        <v/>
      </c>
      <c r="X2134" s="159" t="str">
        <f>IF(E2134="","",(IF(Table1[[#This Row],[Cur]]="USD",Table1[[#This Row],[Cur_Amount Debit]],Table1[[#This Row],[Cur_Amount Debit]]/Table1[[#This Row],[Exchange Rate]])))</f>
        <v/>
      </c>
      <c r="Y2134" s="159" t="str">
        <f>IF(E2134="","",(IF(Table1[[#This Row],[Cur]]="USD",Table1[[#This Row],[Cur_Amount Credit]],Table1[[#This Row],[Cur_Amount Credit]]/ExchangeRate)))</f>
        <v/>
      </c>
      <c r="Z2134" s="201" t="str">
        <f>IF(E2134="","",(Table1[[#This Row],[Debit USD]]-Table1[[#This Row],[Credit USD]]))</f>
        <v/>
      </c>
      <c r="AA2134" s="226"/>
      <c r="AB2134" s="255"/>
      <c r="AC2134" s="1"/>
      <c r="AD2134" s="15"/>
      <c r="AE2134" s="15" t="str">
        <f>IF(AND(OR(Table1[[#This Row],[Account]]="15030",Table1[[#This Row],[Account]]="15035",Table1[[#This Row],[Account]]="20150"),Table1[[#This Row],[Vendor ID]]=""),1,"")</f>
        <v/>
      </c>
      <c r="AF2134" s="15"/>
      <c r="AG2134" s="15"/>
      <c r="AH2134" s="15"/>
      <c r="AI2134" s="46" t="str">
        <f>IF(Table1[[#This Row],[Posting Date]]&lt;&gt;"","GJ-"&amp;CountryID,"")</f>
        <v/>
      </c>
      <c r="AJ2134" s="59" t="str">
        <f>IF(Table1[[#This Row],[Posting Date]]&lt;&gt;"",Table1[[#This Row],[Posting Date]],"")</f>
        <v/>
      </c>
      <c r="AK2134" s="46"/>
      <c r="AL2134" s="46" t="str">
        <f>IF(Table1[[#This Row],[Description]]&lt;&gt;"",Table1[[#This Row],[Description]],"")</f>
        <v/>
      </c>
      <c r="AM2134" s="46" t="str">
        <f>IF(Table1[[#This Row],[Posting Date]]&lt;&gt;"",Table1[[#This Row],[Reference Number]],"")</f>
        <v/>
      </c>
      <c r="AN2134" s="46" t="str">
        <f>TRIM(Table1[[#This Row],[Line '#]])</f>
        <v/>
      </c>
      <c r="AO2134" s="46" t="str">
        <f>TRIM(Table1[[#This Row],[Account]])</f>
        <v/>
      </c>
      <c r="AP2134" s="46" t="str">
        <f>IF(Table1[[#This Row],[Posting Date]]&lt;&gt;"",$D$5,"")</f>
        <v/>
      </c>
      <c r="AQ2134" s="46" t="str">
        <f>TRIM(Table1[[#This Row],[Departments-Prgrams]])</f>
        <v/>
      </c>
      <c r="AR2134" s="46" t="str">
        <f>TRIM(Table1[[#This Row],[Grant]])</f>
        <v/>
      </c>
      <c r="AS2134" s="46" t="str">
        <f>TRIM(Table1[[#This Row],[Staff ID]])</f>
        <v/>
      </c>
      <c r="AT2134" s="46" t="str">
        <f>IF(TRIM(Table1[[#This Row],[Budget Code]])=0,"",TRIM(Table1[[#This Row],[Budget Code]]))</f>
        <v/>
      </c>
      <c r="AU2134" s="46" t="str">
        <f>IF(Table1[[#This Row],[Line Description]]&lt;&gt;"",Table1[[#This Row],[Line Description]],"")</f>
        <v/>
      </c>
      <c r="AV2134" s="46" t="str">
        <f>IF(Table1[[#This Row],[Cur_Amount Debit]]&gt;0,ROUND(Table1[[#This Row],[Cur_Amount Debit]],2),"")</f>
        <v/>
      </c>
      <c r="AW2134" s="46" t="str">
        <f>IF(Table1[[#This Row],[Cur_Amount Credit]]&gt;0,ROUND(Table1[[#This Row],[Cur_Amount Credit]],2),"")</f>
        <v/>
      </c>
      <c r="AX2134" s="46" t="str">
        <f>LEFT(Table1[[#This Row],[Cur]],3)</f>
        <v/>
      </c>
      <c r="AY2134" s="59"/>
      <c r="AZ2134" s="46"/>
      <c r="BA2134" s="46" t="str">
        <f>IF(Table1[[#This Row],[Cur]]&lt;&gt;"",IF(Table1[[#This Row],[Cur]]="USD","",ExchangeRate),"")</f>
        <v/>
      </c>
      <c r="BB2134" s="46" t="str">
        <f>IF(Table1[[#This Row],[Grant]]&lt;&gt;"",VLOOKUP(Table1[[#This Row],[Grant]],Grants!B:D,3),"")</f>
        <v/>
      </c>
      <c r="BC2134" s="46" t="str">
        <f>TRIM(Table1[[#This Row],[Vendor ID]])</f>
        <v/>
      </c>
      <c r="BD2134">
        <f>IF(Table1[[#This Row],[Reference Number]]=Q2133,BD2133,BD2133+1)</f>
        <v>0</v>
      </c>
    </row>
    <row r="2135" spans="1:56" ht="11.25" customHeight="1" x14ac:dyDescent="0.25">
      <c r="A2135" s="1"/>
      <c r="B2135" s="88" t="str">
        <f>IF(Table1[[#This Row],[Posting Date]]&lt;&gt;"",IF(Table1[[#This Row],[Reference Number]]=Q2134,B2134+1,1),"")</f>
        <v/>
      </c>
      <c r="C2135" s="61"/>
      <c r="D2135" s="61"/>
      <c r="E2135" s="138"/>
      <c r="F2135" s="141" t="str">
        <f>IFERROR(IF(VLOOKUP(Table1[[#This Row],[Budget Code Description]],Dimentions!$X$6:$AC$139,2,FALSE)="","",VLOOKUP(Table1[[#This Row],[Budget Code Description]],Dimentions!$X$6:$AC$139,2,FALSE)),"")</f>
        <v/>
      </c>
      <c r="G2135" s="141"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1" t="str">
        <f>IFERROR(VLOOKUP(Table1[[#This Row],[Budget Code Description]],Table6[#All],8,FALSE),"")</f>
        <v/>
      </c>
      <c r="L2135" s="63"/>
      <c r="M2135" s="65" t="str">
        <f>IFERROR(VLOOKUP(Table1[[#This Row],[Staff ID]],Table2[],2,FALSE),"")</f>
        <v/>
      </c>
      <c r="N2135" s="209" t="str">
        <f>IFERROR(IF(VLOOKUP(Table1[[#This Row],[Budget Code Description]],Dimentions!$X$6:$AC$134,4,FALSE)="","",VLOOKUP(Table1[[#This Row],[Budget Code Description]],Dimentions!$X$6:$AC$134,4,FALSE)),"")</f>
        <v/>
      </c>
      <c r="O2135" s="65" t="str">
        <f>IFERROR(VLOOKUP(Table1[[#This Row],[Vendor ID]],Table549[],2,FALSE),"")</f>
        <v/>
      </c>
      <c r="P2135" s="63"/>
      <c r="Q2135" s="141" t="str">
        <f>IF(Table1[[#This Row],[Posting Date]]&lt;&gt;"",$D$9,"")</f>
        <v/>
      </c>
      <c r="R2135" s="157" t="str">
        <f>IF(Table1[[#This Row],[Posting Date]]&lt;&gt;"",$D$10,"")</f>
        <v/>
      </c>
      <c r="S2135" s="66"/>
      <c r="T2135" s="63"/>
      <c r="U2135" s="67"/>
      <c r="V2135" s="67"/>
      <c r="W2135" s="67" t="str">
        <f t="shared" si="37"/>
        <v/>
      </c>
      <c r="X2135" s="159" t="str">
        <f>IF(E2135="","",(IF(Table1[[#This Row],[Cur]]="USD",Table1[[#This Row],[Cur_Amount Debit]],Table1[[#This Row],[Cur_Amount Debit]]/Table1[[#This Row],[Exchange Rate]])))</f>
        <v/>
      </c>
      <c r="Y2135" s="159" t="str">
        <f>IF(E2135="","",(IF(Table1[[#This Row],[Cur]]="USD",Table1[[#This Row],[Cur_Amount Credit]],Table1[[#This Row],[Cur_Amount Credit]]/ExchangeRate)))</f>
        <v/>
      </c>
      <c r="Z2135" s="201" t="str">
        <f>IF(E2135="","",(Table1[[#This Row],[Debit USD]]-Table1[[#This Row],[Credit USD]]))</f>
        <v/>
      </c>
      <c r="AA2135" s="226"/>
      <c r="AB2135" s="255"/>
      <c r="AC2135" s="1"/>
      <c r="AD2135" s="15"/>
      <c r="AE2135" s="15" t="str">
        <f>IF(AND(OR(Table1[[#This Row],[Account]]="15030",Table1[[#This Row],[Account]]="15035",Table1[[#This Row],[Account]]="20150"),Table1[[#This Row],[Vendor ID]]=""),1,"")</f>
        <v/>
      </c>
      <c r="AF2135" s="15"/>
      <c r="AG2135" s="15"/>
      <c r="AH2135" s="15"/>
      <c r="AI2135" s="46" t="str">
        <f>IF(Table1[[#This Row],[Posting Date]]&lt;&gt;"","GJ-"&amp;CountryID,"")</f>
        <v/>
      </c>
      <c r="AJ2135" s="59" t="str">
        <f>IF(Table1[[#This Row],[Posting Date]]&lt;&gt;"",Table1[[#This Row],[Posting Date]],"")</f>
        <v/>
      </c>
      <c r="AK2135" s="46"/>
      <c r="AL2135" s="46" t="str">
        <f>IF(Table1[[#This Row],[Description]]&lt;&gt;"",Table1[[#This Row],[Description]],"")</f>
        <v/>
      </c>
      <c r="AM2135" s="46" t="str">
        <f>IF(Table1[[#This Row],[Posting Date]]&lt;&gt;"",Table1[[#This Row],[Reference Number]],"")</f>
        <v/>
      </c>
      <c r="AN2135" s="46" t="str">
        <f>TRIM(Table1[[#This Row],[Line '#]])</f>
        <v/>
      </c>
      <c r="AO2135" s="46" t="str">
        <f>TRIM(Table1[[#This Row],[Account]])</f>
        <v/>
      </c>
      <c r="AP2135" s="46" t="str">
        <f>IF(Table1[[#This Row],[Posting Date]]&lt;&gt;"",$D$5,"")</f>
        <v/>
      </c>
      <c r="AQ2135" s="46" t="str">
        <f>TRIM(Table1[[#This Row],[Departments-Prgrams]])</f>
        <v/>
      </c>
      <c r="AR2135" s="46" t="str">
        <f>TRIM(Table1[[#This Row],[Grant]])</f>
        <v/>
      </c>
      <c r="AS2135" s="46" t="str">
        <f>TRIM(Table1[[#This Row],[Staff ID]])</f>
        <v/>
      </c>
      <c r="AT2135" s="46" t="str">
        <f>IF(TRIM(Table1[[#This Row],[Budget Code]])=0,"",TRIM(Table1[[#This Row],[Budget Code]]))</f>
        <v/>
      </c>
      <c r="AU2135" s="46" t="str">
        <f>IF(Table1[[#This Row],[Line Description]]&lt;&gt;"",Table1[[#This Row],[Line Description]],"")</f>
        <v/>
      </c>
      <c r="AV2135" s="46" t="str">
        <f>IF(Table1[[#This Row],[Cur_Amount Debit]]&gt;0,ROUND(Table1[[#This Row],[Cur_Amount Debit]],2),"")</f>
        <v/>
      </c>
      <c r="AW2135" s="46" t="str">
        <f>IF(Table1[[#This Row],[Cur_Amount Credit]]&gt;0,ROUND(Table1[[#This Row],[Cur_Amount Credit]],2),"")</f>
        <v/>
      </c>
      <c r="AX2135" s="46" t="str">
        <f>LEFT(Table1[[#This Row],[Cur]],3)</f>
        <v/>
      </c>
      <c r="AY2135" s="59"/>
      <c r="AZ2135" s="46"/>
      <c r="BA2135" s="46" t="str">
        <f>IF(Table1[[#This Row],[Cur]]&lt;&gt;"",IF(Table1[[#This Row],[Cur]]="USD","",ExchangeRate),"")</f>
        <v/>
      </c>
      <c r="BB2135" s="46" t="str">
        <f>IF(Table1[[#This Row],[Grant]]&lt;&gt;"",VLOOKUP(Table1[[#This Row],[Grant]],Grants!B:D,3),"")</f>
        <v/>
      </c>
      <c r="BC2135" s="46" t="str">
        <f>TRIM(Table1[[#This Row],[Vendor ID]])</f>
        <v/>
      </c>
      <c r="BD2135">
        <f>IF(Table1[[#This Row],[Reference Number]]=Q2134,BD2134,BD2134+1)</f>
        <v>0</v>
      </c>
    </row>
    <row r="2136" spans="1:56" ht="11.25" customHeight="1" x14ac:dyDescent="0.25">
      <c r="A2136" s="1"/>
      <c r="B2136" s="88" t="str">
        <f>IF(Table1[[#This Row],[Posting Date]]&lt;&gt;"",IF(Table1[[#This Row],[Reference Number]]=Q2135,B2135+1,1),"")</f>
        <v/>
      </c>
      <c r="C2136" s="61"/>
      <c r="D2136" s="61"/>
      <c r="E2136" s="138"/>
      <c r="F2136" s="141" t="str">
        <f>IFERROR(IF(VLOOKUP(Table1[[#This Row],[Budget Code Description]],Dimentions!$X$6:$AC$139,2,FALSE)="","",VLOOKUP(Table1[[#This Row],[Budget Code Description]],Dimentions!$X$6:$AC$139,2,FALSE)),"")</f>
        <v/>
      </c>
      <c r="G2136" s="141"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1" t="str">
        <f>IFERROR(VLOOKUP(Table1[[#This Row],[Budget Code Description]],Table6[#All],8,FALSE),"")</f>
        <v/>
      </c>
      <c r="L2136" s="63"/>
      <c r="M2136" s="65" t="str">
        <f>IFERROR(VLOOKUP(Table1[[#This Row],[Staff ID]],Table2[],2,FALSE),"")</f>
        <v/>
      </c>
      <c r="N2136" s="209" t="str">
        <f>IFERROR(IF(VLOOKUP(Table1[[#This Row],[Budget Code Description]],Dimentions!$X$6:$AC$134,4,FALSE)="","",VLOOKUP(Table1[[#This Row],[Budget Code Description]],Dimentions!$X$6:$AC$134,4,FALSE)),"")</f>
        <v/>
      </c>
      <c r="O2136" s="65" t="str">
        <f>IFERROR(VLOOKUP(Table1[[#This Row],[Vendor ID]],Table549[],2,FALSE),"")</f>
        <v/>
      </c>
      <c r="P2136" s="63"/>
      <c r="Q2136" s="141" t="str">
        <f>IF(Table1[[#This Row],[Posting Date]]&lt;&gt;"",$D$9,"")</f>
        <v/>
      </c>
      <c r="R2136" s="157" t="str">
        <f>IF(Table1[[#This Row],[Posting Date]]&lt;&gt;"",$D$10,"")</f>
        <v/>
      </c>
      <c r="S2136" s="66"/>
      <c r="T2136" s="63"/>
      <c r="U2136" s="67"/>
      <c r="V2136" s="67"/>
      <c r="W2136" s="67" t="str">
        <f t="shared" si="37"/>
        <v/>
      </c>
      <c r="X2136" s="159" t="str">
        <f>IF(E2136="","",(IF(Table1[[#This Row],[Cur]]="USD",Table1[[#This Row],[Cur_Amount Debit]],Table1[[#This Row],[Cur_Amount Debit]]/Table1[[#This Row],[Exchange Rate]])))</f>
        <v/>
      </c>
      <c r="Y2136" s="159" t="str">
        <f>IF(E2136="","",(IF(Table1[[#This Row],[Cur]]="USD",Table1[[#This Row],[Cur_Amount Credit]],Table1[[#This Row],[Cur_Amount Credit]]/ExchangeRate)))</f>
        <v/>
      </c>
      <c r="Z2136" s="201" t="str">
        <f>IF(E2136="","",(Table1[[#This Row],[Debit USD]]-Table1[[#This Row],[Credit USD]]))</f>
        <v/>
      </c>
      <c r="AA2136" s="226"/>
      <c r="AB2136" s="255"/>
      <c r="AC2136" s="1"/>
      <c r="AD2136" s="15"/>
      <c r="AE2136" s="15" t="str">
        <f>IF(AND(OR(Table1[[#This Row],[Account]]="15030",Table1[[#This Row],[Account]]="15035",Table1[[#This Row],[Account]]="20150"),Table1[[#This Row],[Vendor ID]]=""),1,"")</f>
        <v/>
      </c>
      <c r="AF2136" s="15"/>
      <c r="AG2136" s="15"/>
      <c r="AH2136" s="15"/>
      <c r="AI2136" s="46" t="str">
        <f>IF(Table1[[#This Row],[Posting Date]]&lt;&gt;"","GJ-"&amp;CountryID,"")</f>
        <v/>
      </c>
      <c r="AJ2136" s="59" t="str">
        <f>IF(Table1[[#This Row],[Posting Date]]&lt;&gt;"",Table1[[#This Row],[Posting Date]],"")</f>
        <v/>
      </c>
      <c r="AK2136" s="46"/>
      <c r="AL2136" s="46" t="str">
        <f>IF(Table1[[#This Row],[Description]]&lt;&gt;"",Table1[[#This Row],[Description]],"")</f>
        <v/>
      </c>
      <c r="AM2136" s="46" t="str">
        <f>IF(Table1[[#This Row],[Posting Date]]&lt;&gt;"",Table1[[#This Row],[Reference Number]],"")</f>
        <v/>
      </c>
      <c r="AN2136" s="46" t="str">
        <f>TRIM(Table1[[#This Row],[Line '#]])</f>
        <v/>
      </c>
      <c r="AO2136" s="46" t="str">
        <f>TRIM(Table1[[#This Row],[Account]])</f>
        <v/>
      </c>
      <c r="AP2136" s="46" t="str">
        <f>IF(Table1[[#This Row],[Posting Date]]&lt;&gt;"",$D$5,"")</f>
        <v/>
      </c>
      <c r="AQ2136" s="46" t="str">
        <f>TRIM(Table1[[#This Row],[Departments-Prgrams]])</f>
        <v/>
      </c>
      <c r="AR2136" s="46" t="str">
        <f>TRIM(Table1[[#This Row],[Grant]])</f>
        <v/>
      </c>
      <c r="AS2136" s="46" t="str">
        <f>TRIM(Table1[[#This Row],[Staff ID]])</f>
        <v/>
      </c>
      <c r="AT2136" s="46" t="str">
        <f>IF(TRIM(Table1[[#This Row],[Budget Code]])=0,"",TRIM(Table1[[#This Row],[Budget Code]]))</f>
        <v/>
      </c>
      <c r="AU2136" s="46" t="str">
        <f>IF(Table1[[#This Row],[Line Description]]&lt;&gt;"",Table1[[#This Row],[Line Description]],"")</f>
        <v/>
      </c>
      <c r="AV2136" s="46" t="str">
        <f>IF(Table1[[#This Row],[Cur_Amount Debit]]&gt;0,ROUND(Table1[[#This Row],[Cur_Amount Debit]],2),"")</f>
        <v/>
      </c>
      <c r="AW2136" s="46" t="str">
        <f>IF(Table1[[#This Row],[Cur_Amount Credit]]&gt;0,ROUND(Table1[[#This Row],[Cur_Amount Credit]],2),"")</f>
        <v/>
      </c>
      <c r="AX2136" s="46" t="str">
        <f>LEFT(Table1[[#This Row],[Cur]],3)</f>
        <v/>
      </c>
      <c r="AY2136" s="59"/>
      <c r="AZ2136" s="46"/>
      <c r="BA2136" s="46" t="str">
        <f>IF(Table1[[#This Row],[Cur]]&lt;&gt;"",IF(Table1[[#This Row],[Cur]]="USD","",ExchangeRate),"")</f>
        <v/>
      </c>
      <c r="BB2136" s="46" t="str">
        <f>IF(Table1[[#This Row],[Grant]]&lt;&gt;"",VLOOKUP(Table1[[#This Row],[Grant]],Grants!B:D,3),"")</f>
        <v/>
      </c>
      <c r="BC2136" s="46" t="str">
        <f>TRIM(Table1[[#This Row],[Vendor ID]])</f>
        <v/>
      </c>
      <c r="BD2136">
        <f>IF(Table1[[#This Row],[Reference Number]]=Q2135,BD2135,BD2135+1)</f>
        <v>0</v>
      </c>
    </row>
    <row r="2137" spans="1:56" ht="11.25" customHeight="1" x14ac:dyDescent="0.25">
      <c r="A2137" s="1"/>
      <c r="B2137" s="88" t="str">
        <f>IF(Table1[[#This Row],[Posting Date]]&lt;&gt;"",IF(Table1[[#This Row],[Reference Number]]=Q2136,B2136+1,1),"")</f>
        <v/>
      </c>
      <c r="C2137" s="61"/>
      <c r="D2137" s="61"/>
      <c r="E2137" s="138"/>
      <c r="F2137" s="141" t="str">
        <f>IFERROR(IF(VLOOKUP(Table1[[#This Row],[Budget Code Description]],Dimentions!$X$6:$AC$139,2,FALSE)="","",VLOOKUP(Table1[[#This Row],[Budget Code Description]],Dimentions!$X$6:$AC$139,2,FALSE)),"")</f>
        <v/>
      </c>
      <c r="G2137" s="141"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1" t="str">
        <f>IFERROR(VLOOKUP(Table1[[#This Row],[Budget Code Description]],Table6[#All],8,FALSE),"")</f>
        <v/>
      </c>
      <c r="L2137" s="63"/>
      <c r="M2137" s="65" t="str">
        <f>IFERROR(VLOOKUP(Table1[[#This Row],[Staff ID]],Table2[],2,FALSE),"")</f>
        <v/>
      </c>
      <c r="N2137" s="209" t="str">
        <f>IFERROR(IF(VLOOKUP(Table1[[#This Row],[Budget Code Description]],Dimentions!$X$6:$AC$134,4,FALSE)="","",VLOOKUP(Table1[[#This Row],[Budget Code Description]],Dimentions!$X$6:$AC$134,4,FALSE)),"")</f>
        <v/>
      </c>
      <c r="O2137" s="65" t="str">
        <f>IFERROR(VLOOKUP(Table1[[#This Row],[Vendor ID]],Table549[],2,FALSE),"")</f>
        <v/>
      </c>
      <c r="P2137" s="63"/>
      <c r="Q2137" s="141" t="str">
        <f>IF(Table1[[#This Row],[Posting Date]]&lt;&gt;"",$D$9,"")</f>
        <v/>
      </c>
      <c r="R2137" s="157" t="str">
        <f>IF(Table1[[#This Row],[Posting Date]]&lt;&gt;"",$D$10,"")</f>
        <v/>
      </c>
      <c r="S2137" s="66"/>
      <c r="T2137" s="63"/>
      <c r="U2137" s="67"/>
      <c r="V2137" s="67"/>
      <c r="W2137" s="67" t="str">
        <f t="shared" si="37"/>
        <v/>
      </c>
      <c r="X2137" s="159" t="str">
        <f>IF(E2137="","",(IF(Table1[[#This Row],[Cur]]="USD",Table1[[#This Row],[Cur_Amount Debit]],Table1[[#This Row],[Cur_Amount Debit]]/Table1[[#This Row],[Exchange Rate]])))</f>
        <v/>
      </c>
      <c r="Y2137" s="159" t="str">
        <f>IF(E2137="","",(IF(Table1[[#This Row],[Cur]]="USD",Table1[[#This Row],[Cur_Amount Credit]],Table1[[#This Row],[Cur_Amount Credit]]/ExchangeRate)))</f>
        <v/>
      </c>
      <c r="Z2137" s="201" t="str">
        <f>IF(E2137="","",(Table1[[#This Row],[Debit USD]]-Table1[[#This Row],[Credit USD]]))</f>
        <v/>
      </c>
      <c r="AA2137" s="226"/>
      <c r="AB2137" s="255"/>
      <c r="AC2137" s="1"/>
      <c r="AD2137" s="15"/>
      <c r="AE2137" s="15" t="str">
        <f>IF(AND(OR(Table1[[#This Row],[Account]]="15030",Table1[[#This Row],[Account]]="15035",Table1[[#This Row],[Account]]="20150"),Table1[[#This Row],[Vendor ID]]=""),1,"")</f>
        <v/>
      </c>
      <c r="AF2137" s="15"/>
      <c r="AG2137" s="15"/>
      <c r="AH2137" s="15"/>
      <c r="AI2137" s="46" t="str">
        <f>IF(Table1[[#This Row],[Posting Date]]&lt;&gt;"","GJ-"&amp;CountryID,"")</f>
        <v/>
      </c>
      <c r="AJ2137" s="59" t="str">
        <f>IF(Table1[[#This Row],[Posting Date]]&lt;&gt;"",Table1[[#This Row],[Posting Date]],"")</f>
        <v/>
      </c>
      <c r="AK2137" s="46"/>
      <c r="AL2137" s="46" t="str">
        <f>IF(Table1[[#This Row],[Description]]&lt;&gt;"",Table1[[#This Row],[Description]],"")</f>
        <v/>
      </c>
      <c r="AM2137" s="46" t="str">
        <f>IF(Table1[[#This Row],[Posting Date]]&lt;&gt;"",Table1[[#This Row],[Reference Number]],"")</f>
        <v/>
      </c>
      <c r="AN2137" s="46" t="str">
        <f>TRIM(Table1[[#This Row],[Line '#]])</f>
        <v/>
      </c>
      <c r="AO2137" s="46" t="str">
        <f>TRIM(Table1[[#This Row],[Account]])</f>
        <v/>
      </c>
      <c r="AP2137" s="46" t="str">
        <f>IF(Table1[[#This Row],[Posting Date]]&lt;&gt;"",$D$5,"")</f>
        <v/>
      </c>
      <c r="AQ2137" s="46" t="str">
        <f>TRIM(Table1[[#This Row],[Departments-Prgrams]])</f>
        <v/>
      </c>
      <c r="AR2137" s="46" t="str">
        <f>TRIM(Table1[[#This Row],[Grant]])</f>
        <v/>
      </c>
      <c r="AS2137" s="46" t="str">
        <f>TRIM(Table1[[#This Row],[Staff ID]])</f>
        <v/>
      </c>
      <c r="AT2137" s="46" t="str">
        <f>IF(TRIM(Table1[[#This Row],[Budget Code]])=0,"",TRIM(Table1[[#This Row],[Budget Code]]))</f>
        <v/>
      </c>
      <c r="AU2137" s="46" t="str">
        <f>IF(Table1[[#This Row],[Line Description]]&lt;&gt;"",Table1[[#This Row],[Line Description]],"")</f>
        <v/>
      </c>
      <c r="AV2137" s="46" t="str">
        <f>IF(Table1[[#This Row],[Cur_Amount Debit]]&gt;0,ROUND(Table1[[#This Row],[Cur_Amount Debit]],2),"")</f>
        <v/>
      </c>
      <c r="AW2137" s="46" t="str">
        <f>IF(Table1[[#This Row],[Cur_Amount Credit]]&gt;0,ROUND(Table1[[#This Row],[Cur_Amount Credit]],2),"")</f>
        <v/>
      </c>
      <c r="AX2137" s="46" t="str">
        <f>LEFT(Table1[[#This Row],[Cur]],3)</f>
        <v/>
      </c>
      <c r="AY2137" s="59"/>
      <c r="AZ2137" s="46"/>
      <c r="BA2137" s="46" t="str">
        <f>IF(Table1[[#This Row],[Cur]]&lt;&gt;"",IF(Table1[[#This Row],[Cur]]="USD","",ExchangeRate),"")</f>
        <v/>
      </c>
      <c r="BB2137" s="46" t="str">
        <f>IF(Table1[[#This Row],[Grant]]&lt;&gt;"",VLOOKUP(Table1[[#This Row],[Grant]],Grants!B:D,3),"")</f>
        <v/>
      </c>
      <c r="BC2137" s="46" t="str">
        <f>TRIM(Table1[[#This Row],[Vendor ID]])</f>
        <v/>
      </c>
      <c r="BD2137">
        <f>IF(Table1[[#This Row],[Reference Number]]=Q2136,BD2136,BD2136+1)</f>
        <v>0</v>
      </c>
    </row>
    <row r="2138" spans="1:56" ht="11.25" customHeight="1" x14ac:dyDescent="0.25">
      <c r="A2138" s="1"/>
      <c r="B2138" s="88" t="str">
        <f>IF(Table1[[#This Row],[Posting Date]]&lt;&gt;"",IF(Table1[[#This Row],[Reference Number]]=Q2137,B2137+1,1),"")</f>
        <v/>
      </c>
      <c r="C2138" s="61"/>
      <c r="D2138" s="61"/>
      <c r="E2138" s="138"/>
      <c r="F2138" s="141" t="str">
        <f>IFERROR(IF(VLOOKUP(Table1[[#This Row],[Budget Code Description]],Dimentions!$X$6:$AC$139,2,FALSE)="","",VLOOKUP(Table1[[#This Row],[Budget Code Description]],Dimentions!$X$6:$AC$139,2,FALSE)),"")</f>
        <v/>
      </c>
      <c r="G2138" s="141"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1" t="str">
        <f>IFERROR(VLOOKUP(Table1[[#This Row],[Budget Code Description]],Table6[#All],8,FALSE),"")</f>
        <v/>
      </c>
      <c r="L2138" s="63"/>
      <c r="M2138" s="65" t="str">
        <f>IFERROR(VLOOKUP(Table1[[#This Row],[Staff ID]],Table2[],2,FALSE),"")</f>
        <v/>
      </c>
      <c r="N2138" s="209" t="str">
        <f>IFERROR(IF(VLOOKUP(Table1[[#This Row],[Budget Code Description]],Dimentions!$X$6:$AC$134,4,FALSE)="","",VLOOKUP(Table1[[#This Row],[Budget Code Description]],Dimentions!$X$6:$AC$134,4,FALSE)),"")</f>
        <v/>
      </c>
      <c r="O2138" s="65" t="str">
        <f>IFERROR(VLOOKUP(Table1[[#This Row],[Vendor ID]],Table549[],2,FALSE),"")</f>
        <v/>
      </c>
      <c r="P2138" s="63"/>
      <c r="Q2138" s="141" t="str">
        <f>IF(Table1[[#This Row],[Posting Date]]&lt;&gt;"",$D$9,"")</f>
        <v/>
      </c>
      <c r="R2138" s="157" t="str">
        <f>IF(Table1[[#This Row],[Posting Date]]&lt;&gt;"",$D$10,"")</f>
        <v/>
      </c>
      <c r="S2138" s="66"/>
      <c r="T2138" s="63"/>
      <c r="U2138" s="67"/>
      <c r="V2138" s="67"/>
      <c r="W2138" s="67" t="str">
        <f t="shared" si="37"/>
        <v/>
      </c>
      <c r="X2138" s="159" t="str">
        <f>IF(E2138="","",(IF(Table1[[#This Row],[Cur]]="USD",Table1[[#This Row],[Cur_Amount Debit]],Table1[[#This Row],[Cur_Amount Debit]]/Table1[[#This Row],[Exchange Rate]])))</f>
        <v/>
      </c>
      <c r="Y2138" s="159" t="str">
        <f>IF(E2138="","",(IF(Table1[[#This Row],[Cur]]="USD",Table1[[#This Row],[Cur_Amount Credit]],Table1[[#This Row],[Cur_Amount Credit]]/ExchangeRate)))</f>
        <v/>
      </c>
      <c r="Z2138" s="201" t="str">
        <f>IF(E2138="","",(Table1[[#This Row],[Debit USD]]-Table1[[#This Row],[Credit USD]]))</f>
        <v/>
      </c>
      <c r="AA2138" s="226"/>
      <c r="AB2138" s="255"/>
      <c r="AC2138" s="1"/>
      <c r="AD2138" s="15"/>
      <c r="AE2138" s="15" t="str">
        <f>IF(AND(OR(Table1[[#This Row],[Account]]="15030",Table1[[#This Row],[Account]]="15035",Table1[[#This Row],[Account]]="20150"),Table1[[#This Row],[Vendor ID]]=""),1,"")</f>
        <v/>
      </c>
      <c r="AF2138" s="15"/>
      <c r="AG2138" s="15"/>
      <c r="AH2138" s="15"/>
      <c r="AI2138" s="46" t="str">
        <f>IF(Table1[[#This Row],[Posting Date]]&lt;&gt;"","GJ-"&amp;CountryID,"")</f>
        <v/>
      </c>
      <c r="AJ2138" s="59" t="str">
        <f>IF(Table1[[#This Row],[Posting Date]]&lt;&gt;"",Table1[[#This Row],[Posting Date]],"")</f>
        <v/>
      </c>
      <c r="AK2138" s="46"/>
      <c r="AL2138" s="46" t="str">
        <f>IF(Table1[[#This Row],[Description]]&lt;&gt;"",Table1[[#This Row],[Description]],"")</f>
        <v/>
      </c>
      <c r="AM2138" s="46" t="str">
        <f>IF(Table1[[#This Row],[Posting Date]]&lt;&gt;"",Table1[[#This Row],[Reference Number]],"")</f>
        <v/>
      </c>
      <c r="AN2138" s="46" t="str">
        <f>TRIM(Table1[[#This Row],[Line '#]])</f>
        <v/>
      </c>
      <c r="AO2138" s="46" t="str">
        <f>TRIM(Table1[[#This Row],[Account]])</f>
        <v/>
      </c>
      <c r="AP2138" s="46" t="str">
        <f>IF(Table1[[#This Row],[Posting Date]]&lt;&gt;"",$D$5,"")</f>
        <v/>
      </c>
      <c r="AQ2138" s="46" t="str">
        <f>TRIM(Table1[[#This Row],[Departments-Prgrams]])</f>
        <v/>
      </c>
      <c r="AR2138" s="46" t="str">
        <f>TRIM(Table1[[#This Row],[Grant]])</f>
        <v/>
      </c>
      <c r="AS2138" s="46" t="str">
        <f>TRIM(Table1[[#This Row],[Staff ID]])</f>
        <v/>
      </c>
      <c r="AT2138" s="46" t="str">
        <f>IF(TRIM(Table1[[#This Row],[Budget Code]])=0,"",TRIM(Table1[[#This Row],[Budget Code]]))</f>
        <v/>
      </c>
      <c r="AU2138" s="46" t="str">
        <f>IF(Table1[[#This Row],[Line Description]]&lt;&gt;"",Table1[[#This Row],[Line Description]],"")</f>
        <v/>
      </c>
      <c r="AV2138" s="46" t="str">
        <f>IF(Table1[[#This Row],[Cur_Amount Debit]]&gt;0,ROUND(Table1[[#This Row],[Cur_Amount Debit]],2),"")</f>
        <v/>
      </c>
      <c r="AW2138" s="46" t="str">
        <f>IF(Table1[[#This Row],[Cur_Amount Credit]]&gt;0,ROUND(Table1[[#This Row],[Cur_Amount Credit]],2),"")</f>
        <v/>
      </c>
      <c r="AX2138" s="46" t="str">
        <f>LEFT(Table1[[#This Row],[Cur]],3)</f>
        <v/>
      </c>
      <c r="AY2138" s="59"/>
      <c r="AZ2138" s="46"/>
      <c r="BA2138" s="46" t="str">
        <f>IF(Table1[[#This Row],[Cur]]&lt;&gt;"",IF(Table1[[#This Row],[Cur]]="USD","",ExchangeRate),"")</f>
        <v/>
      </c>
      <c r="BB2138" s="46" t="str">
        <f>IF(Table1[[#This Row],[Grant]]&lt;&gt;"",VLOOKUP(Table1[[#This Row],[Grant]],Grants!B:D,3),"")</f>
        <v/>
      </c>
      <c r="BC2138" s="46" t="str">
        <f>TRIM(Table1[[#This Row],[Vendor ID]])</f>
        <v/>
      </c>
      <c r="BD2138">
        <f>IF(Table1[[#This Row],[Reference Number]]=Q2137,BD2137,BD2137+1)</f>
        <v>0</v>
      </c>
    </row>
    <row r="2139" spans="1:56" ht="11.25" customHeight="1" x14ac:dyDescent="0.25">
      <c r="A2139" s="1"/>
      <c r="B2139" s="88" t="str">
        <f>IF(Table1[[#This Row],[Posting Date]]&lt;&gt;"",IF(Table1[[#This Row],[Reference Number]]=Q2138,B2138+1,1),"")</f>
        <v/>
      </c>
      <c r="C2139" s="61"/>
      <c r="D2139" s="61"/>
      <c r="E2139" s="138"/>
      <c r="F2139" s="141" t="str">
        <f>IFERROR(IF(VLOOKUP(Table1[[#This Row],[Budget Code Description]],Dimentions!$X$6:$AC$139,2,FALSE)="","",VLOOKUP(Table1[[#This Row],[Budget Code Description]],Dimentions!$X$6:$AC$139,2,FALSE)),"")</f>
        <v/>
      </c>
      <c r="G2139" s="141"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1" t="str">
        <f>IFERROR(VLOOKUP(Table1[[#This Row],[Budget Code Description]],Table6[#All],8,FALSE),"")</f>
        <v/>
      </c>
      <c r="L2139" s="63"/>
      <c r="M2139" s="65" t="str">
        <f>IFERROR(VLOOKUP(Table1[[#This Row],[Staff ID]],Table2[],2,FALSE),"")</f>
        <v/>
      </c>
      <c r="N2139" s="209" t="str">
        <f>IFERROR(IF(VLOOKUP(Table1[[#This Row],[Budget Code Description]],Dimentions!$X$6:$AC$134,4,FALSE)="","",VLOOKUP(Table1[[#This Row],[Budget Code Description]],Dimentions!$X$6:$AC$134,4,FALSE)),"")</f>
        <v/>
      </c>
      <c r="O2139" s="65" t="str">
        <f>IFERROR(VLOOKUP(Table1[[#This Row],[Vendor ID]],Table549[],2,FALSE),"")</f>
        <v/>
      </c>
      <c r="P2139" s="63"/>
      <c r="Q2139" s="141" t="str">
        <f>IF(Table1[[#This Row],[Posting Date]]&lt;&gt;"",$D$9,"")</f>
        <v/>
      </c>
      <c r="R2139" s="157" t="str">
        <f>IF(Table1[[#This Row],[Posting Date]]&lt;&gt;"",$D$10,"")</f>
        <v/>
      </c>
      <c r="S2139" s="66"/>
      <c r="T2139" s="63"/>
      <c r="U2139" s="67"/>
      <c r="V2139" s="67"/>
      <c r="W2139" s="67" t="str">
        <f t="shared" si="37"/>
        <v/>
      </c>
      <c r="X2139" s="159" t="str">
        <f>IF(E2139="","",(IF(Table1[[#This Row],[Cur]]="USD",Table1[[#This Row],[Cur_Amount Debit]],Table1[[#This Row],[Cur_Amount Debit]]/Table1[[#This Row],[Exchange Rate]])))</f>
        <v/>
      </c>
      <c r="Y2139" s="159" t="str">
        <f>IF(E2139="","",(IF(Table1[[#This Row],[Cur]]="USD",Table1[[#This Row],[Cur_Amount Credit]],Table1[[#This Row],[Cur_Amount Credit]]/ExchangeRate)))</f>
        <v/>
      </c>
      <c r="Z2139" s="201" t="str">
        <f>IF(E2139="","",(Table1[[#This Row],[Debit USD]]-Table1[[#This Row],[Credit USD]]))</f>
        <v/>
      </c>
      <c r="AA2139" s="226"/>
      <c r="AB2139" s="255"/>
      <c r="AC2139" s="1"/>
      <c r="AD2139" s="15"/>
      <c r="AE2139" s="15" t="str">
        <f>IF(AND(OR(Table1[[#This Row],[Account]]="15030",Table1[[#This Row],[Account]]="15035",Table1[[#This Row],[Account]]="20150"),Table1[[#This Row],[Vendor ID]]=""),1,"")</f>
        <v/>
      </c>
      <c r="AF2139" s="15"/>
      <c r="AG2139" s="15"/>
      <c r="AH2139" s="15"/>
      <c r="AI2139" s="46" t="str">
        <f>IF(Table1[[#This Row],[Posting Date]]&lt;&gt;"","GJ-"&amp;CountryID,"")</f>
        <v/>
      </c>
      <c r="AJ2139" s="59" t="str">
        <f>IF(Table1[[#This Row],[Posting Date]]&lt;&gt;"",Table1[[#This Row],[Posting Date]],"")</f>
        <v/>
      </c>
      <c r="AK2139" s="46"/>
      <c r="AL2139" s="46" t="str">
        <f>IF(Table1[[#This Row],[Description]]&lt;&gt;"",Table1[[#This Row],[Description]],"")</f>
        <v/>
      </c>
      <c r="AM2139" s="46" t="str">
        <f>IF(Table1[[#This Row],[Posting Date]]&lt;&gt;"",Table1[[#This Row],[Reference Number]],"")</f>
        <v/>
      </c>
      <c r="AN2139" s="46" t="str">
        <f>TRIM(Table1[[#This Row],[Line '#]])</f>
        <v/>
      </c>
      <c r="AO2139" s="46" t="str">
        <f>TRIM(Table1[[#This Row],[Account]])</f>
        <v/>
      </c>
      <c r="AP2139" s="46" t="str">
        <f>IF(Table1[[#This Row],[Posting Date]]&lt;&gt;"",$D$5,"")</f>
        <v/>
      </c>
      <c r="AQ2139" s="46" t="str">
        <f>TRIM(Table1[[#This Row],[Departments-Prgrams]])</f>
        <v/>
      </c>
      <c r="AR2139" s="46" t="str">
        <f>TRIM(Table1[[#This Row],[Grant]])</f>
        <v/>
      </c>
      <c r="AS2139" s="46" t="str">
        <f>TRIM(Table1[[#This Row],[Staff ID]])</f>
        <v/>
      </c>
      <c r="AT2139" s="46" t="str">
        <f>IF(TRIM(Table1[[#This Row],[Budget Code]])=0,"",TRIM(Table1[[#This Row],[Budget Code]]))</f>
        <v/>
      </c>
      <c r="AU2139" s="46" t="str">
        <f>IF(Table1[[#This Row],[Line Description]]&lt;&gt;"",Table1[[#This Row],[Line Description]],"")</f>
        <v/>
      </c>
      <c r="AV2139" s="46" t="str">
        <f>IF(Table1[[#This Row],[Cur_Amount Debit]]&gt;0,ROUND(Table1[[#This Row],[Cur_Amount Debit]],2),"")</f>
        <v/>
      </c>
      <c r="AW2139" s="46" t="str">
        <f>IF(Table1[[#This Row],[Cur_Amount Credit]]&gt;0,ROUND(Table1[[#This Row],[Cur_Amount Credit]],2),"")</f>
        <v/>
      </c>
      <c r="AX2139" s="46" t="str">
        <f>LEFT(Table1[[#This Row],[Cur]],3)</f>
        <v/>
      </c>
      <c r="AY2139" s="59"/>
      <c r="AZ2139" s="46"/>
      <c r="BA2139" s="46" t="str">
        <f>IF(Table1[[#This Row],[Cur]]&lt;&gt;"",IF(Table1[[#This Row],[Cur]]="USD","",ExchangeRate),"")</f>
        <v/>
      </c>
      <c r="BB2139" s="46" t="str">
        <f>IF(Table1[[#This Row],[Grant]]&lt;&gt;"",VLOOKUP(Table1[[#This Row],[Grant]],Grants!B:D,3),"")</f>
        <v/>
      </c>
      <c r="BC2139" s="46" t="str">
        <f>TRIM(Table1[[#This Row],[Vendor ID]])</f>
        <v/>
      </c>
      <c r="BD2139">
        <f>IF(Table1[[#This Row],[Reference Number]]=Q2138,BD2138,BD2138+1)</f>
        <v>0</v>
      </c>
    </row>
    <row r="2140" spans="1:56" ht="11.25" customHeight="1" x14ac:dyDescent="0.25">
      <c r="A2140" s="1"/>
      <c r="B2140" s="88" t="str">
        <f>IF(Table1[[#This Row],[Posting Date]]&lt;&gt;"",IF(Table1[[#This Row],[Reference Number]]=Q2139,B2139+1,1),"")</f>
        <v/>
      </c>
      <c r="C2140" s="61"/>
      <c r="D2140" s="61"/>
      <c r="E2140" s="138"/>
      <c r="F2140" s="141" t="str">
        <f>IFERROR(IF(VLOOKUP(Table1[[#This Row],[Budget Code Description]],Dimentions!$X$6:$AC$139,2,FALSE)="","",VLOOKUP(Table1[[#This Row],[Budget Code Description]],Dimentions!$X$6:$AC$139,2,FALSE)),"")</f>
        <v/>
      </c>
      <c r="G2140" s="141"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1" t="str">
        <f>IFERROR(VLOOKUP(Table1[[#This Row],[Budget Code Description]],Table6[#All],8,FALSE),"")</f>
        <v/>
      </c>
      <c r="L2140" s="63"/>
      <c r="M2140" s="65" t="str">
        <f>IFERROR(VLOOKUP(Table1[[#This Row],[Staff ID]],Table2[],2,FALSE),"")</f>
        <v/>
      </c>
      <c r="N2140" s="209" t="str">
        <f>IFERROR(IF(VLOOKUP(Table1[[#This Row],[Budget Code Description]],Dimentions!$X$6:$AC$134,4,FALSE)="","",VLOOKUP(Table1[[#This Row],[Budget Code Description]],Dimentions!$X$6:$AC$134,4,FALSE)),"")</f>
        <v/>
      </c>
      <c r="O2140" s="65" t="str">
        <f>IFERROR(VLOOKUP(Table1[[#This Row],[Vendor ID]],Table549[],2,FALSE),"")</f>
        <v/>
      </c>
      <c r="P2140" s="63"/>
      <c r="Q2140" s="141" t="str">
        <f>IF(Table1[[#This Row],[Posting Date]]&lt;&gt;"",$D$9,"")</f>
        <v/>
      </c>
      <c r="R2140" s="157" t="str">
        <f>IF(Table1[[#This Row],[Posting Date]]&lt;&gt;"",$D$10,"")</f>
        <v/>
      </c>
      <c r="S2140" s="66"/>
      <c r="T2140" s="63"/>
      <c r="U2140" s="67"/>
      <c r="V2140" s="67"/>
      <c r="W2140" s="67" t="str">
        <f t="shared" si="37"/>
        <v/>
      </c>
      <c r="X2140" s="159" t="str">
        <f>IF(E2140="","",(IF(Table1[[#This Row],[Cur]]="USD",Table1[[#This Row],[Cur_Amount Debit]],Table1[[#This Row],[Cur_Amount Debit]]/Table1[[#This Row],[Exchange Rate]])))</f>
        <v/>
      </c>
      <c r="Y2140" s="159" t="str">
        <f>IF(E2140="","",(IF(Table1[[#This Row],[Cur]]="USD",Table1[[#This Row],[Cur_Amount Credit]],Table1[[#This Row],[Cur_Amount Credit]]/ExchangeRate)))</f>
        <v/>
      </c>
      <c r="Z2140" s="201" t="str">
        <f>IF(E2140="","",(Table1[[#This Row],[Debit USD]]-Table1[[#This Row],[Credit USD]]))</f>
        <v/>
      </c>
      <c r="AA2140" s="226"/>
      <c r="AB2140" s="255"/>
      <c r="AC2140" s="1"/>
      <c r="AD2140" s="15"/>
      <c r="AE2140" s="15" t="str">
        <f>IF(AND(OR(Table1[[#This Row],[Account]]="15030",Table1[[#This Row],[Account]]="15035",Table1[[#This Row],[Account]]="20150"),Table1[[#This Row],[Vendor ID]]=""),1,"")</f>
        <v/>
      </c>
      <c r="AF2140" s="15"/>
      <c r="AG2140" s="15"/>
      <c r="AH2140" s="15"/>
      <c r="AI2140" s="46" t="str">
        <f>IF(Table1[[#This Row],[Posting Date]]&lt;&gt;"","GJ-"&amp;CountryID,"")</f>
        <v/>
      </c>
      <c r="AJ2140" s="59" t="str">
        <f>IF(Table1[[#This Row],[Posting Date]]&lt;&gt;"",Table1[[#This Row],[Posting Date]],"")</f>
        <v/>
      </c>
      <c r="AK2140" s="46"/>
      <c r="AL2140" s="46" t="str">
        <f>IF(Table1[[#This Row],[Description]]&lt;&gt;"",Table1[[#This Row],[Description]],"")</f>
        <v/>
      </c>
      <c r="AM2140" s="46" t="str">
        <f>IF(Table1[[#This Row],[Posting Date]]&lt;&gt;"",Table1[[#This Row],[Reference Number]],"")</f>
        <v/>
      </c>
      <c r="AN2140" s="46" t="str">
        <f>TRIM(Table1[[#This Row],[Line '#]])</f>
        <v/>
      </c>
      <c r="AO2140" s="46" t="str">
        <f>TRIM(Table1[[#This Row],[Account]])</f>
        <v/>
      </c>
      <c r="AP2140" s="46" t="str">
        <f>IF(Table1[[#This Row],[Posting Date]]&lt;&gt;"",$D$5,"")</f>
        <v/>
      </c>
      <c r="AQ2140" s="46" t="str">
        <f>TRIM(Table1[[#This Row],[Departments-Prgrams]])</f>
        <v/>
      </c>
      <c r="AR2140" s="46" t="str">
        <f>TRIM(Table1[[#This Row],[Grant]])</f>
        <v/>
      </c>
      <c r="AS2140" s="46" t="str">
        <f>TRIM(Table1[[#This Row],[Staff ID]])</f>
        <v/>
      </c>
      <c r="AT2140" s="46" t="str">
        <f>IF(TRIM(Table1[[#This Row],[Budget Code]])=0,"",TRIM(Table1[[#This Row],[Budget Code]]))</f>
        <v/>
      </c>
      <c r="AU2140" s="46" t="str">
        <f>IF(Table1[[#This Row],[Line Description]]&lt;&gt;"",Table1[[#This Row],[Line Description]],"")</f>
        <v/>
      </c>
      <c r="AV2140" s="46" t="str">
        <f>IF(Table1[[#This Row],[Cur_Amount Debit]]&gt;0,ROUND(Table1[[#This Row],[Cur_Amount Debit]],2),"")</f>
        <v/>
      </c>
      <c r="AW2140" s="46" t="str">
        <f>IF(Table1[[#This Row],[Cur_Amount Credit]]&gt;0,ROUND(Table1[[#This Row],[Cur_Amount Credit]],2),"")</f>
        <v/>
      </c>
      <c r="AX2140" s="46" t="str">
        <f>LEFT(Table1[[#This Row],[Cur]],3)</f>
        <v/>
      </c>
      <c r="AY2140" s="59"/>
      <c r="AZ2140" s="46"/>
      <c r="BA2140" s="46" t="str">
        <f>IF(Table1[[#This Row],[Cur]]&lt;&gt;"",IF(Table1[[#This Row],[Cur]]="USD","",ExchangeRate),"")</f>
        <v/>
      </c>
      <c r="BB2140" s="46" t="str">
        <f>IF(Table1[[#This Row],[Grant]]&lt;&gt;"",VLOOKUP(Table1[[#This Row],[Grant]],Grants!B:D,3),"")</f>
        <v/>
      </c>
      <c r="BC2140" s="46" t="str">
        <f>TRIM(Table1[[#This Row],[Vendor ID]])</f>
        <v/>
      </c>
      <c r="BD2140">
        <f>IF(Table1[[#This Row],[Reference Number]]=Q2139,BD2139,BD2139+1)</f>
        <v>0</v>
      </c>
    </row>
    <row r="2141" spans="1:56" ht="11.25" customHeight="1" x14ac:dyDescent="0.25">
      <c r="A2141" s="1"/>
      <c r="B2141" s="88" t="str">
        <f>IF(Table1[[#This Row],[Posting Date]]&lt;&gt;"",IF(Table1[[#This Row],[Reference Number]]=Q2140,B2140+1,1),"")</f>
        <v/>
      </c>
      <c r="C2141" s="61"/>
      <c r="D2141" s="61"/>
      <c r="E2141" s="138"/>
      <c r="F2141" s="141" t="str">
        <f>IFERROR(IF(VLOOKUP(Table1[[#This Row],[Budget Code Description]],Dimentions!$X$6:$AC$139,2,FALSE)="","",VLOOKUP(Table1[[#This Row],[Budget Code Description]],Dimentions!$X$6:$AC$139,2,FALSE)),"")</f>
        <v/>
      </c>
      <c r="G2141" s="141"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1" t="str">
        <f>IFERROR(VLOOKUP(Table1[[#This Row],[Budget Code Description]],Table6[#All],8,FALSE),"")</f>
        <v/>
      </c>
      <c r="L2141" s="63"/>
      <c r="M2141" s="65" t="str">
        <f>IFERROR(VLOOKUP(Table1[[#This Row],[Staff ID]],Table2[],2,FALSE),"")</f>
        <v/>
      </c>
      <c r="N2141" s="209" t="str">
        <f>IFERROR(IF(VLOOKUP(Table1[[#This Row],[Budget Code Description]],Dimentions!$X$6:$AC$134,4,FALSE)="","",VLOOKUP(Table1[[#This Row],[Budget Code Description]],Dimentions!$X$6:$AC$134,4,FALSE)),"")</f>
        <v/>
      </c>
      <c r="O2141" s="65" t="str">
        <f>IFERROR(VLOOKUP(Table1[[#This Row],[Vendor ID]],Table549[],2,FALSE),"")</f>
        <v/>
      </c>
      <c r="P2141" s="63"/>
      <c r="Q2141" s="141" t="str">
        <f>IF(Table1[[#This Row],[Posting Date]]&lt;&gt;"",$D$9,"")</f>
        <v/>
      </c>
      <c r="R2141" s="157" t="str">
        <f>IF(Table1[[#This Row],[Posting Date]]&lt;&gt;"",$D$10,"")</f>
        <v/>
      </c>
      <c r="S2141" s="66"/>
      <c r="T2141" s="63"/>
      <c r="U2141" s="67"/>
      <c r="V2141" s="67"/>
      <c r="W2141" s="67" t="str">
        <f t="shared" si="37"/>
        <v/>
      </c>
      <c r="X2141" s="159" t="str">
        <f>IF(E2141="","",(IF(Table1[[#This Row],[Cur]]="USD",Table1[[#This Row],[Cur_Amount Debit]],Table1[[#This Row],[Cur_Amount Debit]]/Table1[[#This Row],[Exchange Rate]])))</f>
        <v/>
      </c>
      <c r="Y2141" s="159" t="str">
        <f>IF(E2141="","",(IF(Table1[[#This Row],[Cur]]="USD",Table1[[#This Row],[Cur_Amount Credit]],Table1[[#This Row],[Cur_Amount Credit]]/ExchangeRate)))</f>
        <v/>
      </c>
      <c r="Z2141" s="201" t="str">
        <f>IF(E2141="","",(Table1[[#This Row],[Debit USD]]-Table1[[#This Row],[Credit USD]]))</f>
        <v/>
      </c>
      <c r="AA2141" s="226"/>
      <c r="AB2141" s="255"/>
      <c r="AC2141" s="1"/>
      <c r="AD2141" s="15"/>
      <c r="AE2141" s="15" t="str">
        <f>IF(AND(OR(Table1[[#This Row],[Account]]="15030",Table1[[#This Row],[Account]]="15035",Table1[[#This Row],[Account]]="20150"),Table1[[#This Row],[Vendor ID]]=""),1,"")</f>
        <v/>
      </c>
      <c r="AF2141" s="15"/>
      <c r="AG2141" s="15"/>
      <c r="AH2141" s="15"/>
      <c r="AI2141" s="46" t="str">
        <f>IF(Table1[[#This Row],[Posting Date]]&lt;&gt;"","GJ-"&amp;CountryID,"")</f>
        <v/>
      </c>
      <c r="AJ2141" s="59" t="str">
        <f>IF(Table1[[#This Row],[Posting Date]]&lt;&gt;"",Table1[[#This Row],[Posting Date]],"")</f>
        <v/>
      </c>
      <c r="AK2141" s="46"/>
      <c r="AL2141" s="46" t="str">
        <f>IF(Table1[[#This Row],[Description]]&lt;&gt;"",Table1[[#This Row],[Description]],"")</f>
        <v/>
      </c>
      <c r="AM2141" s="46" t="str">
        <f>IF(Table1[[#This Row],[Posting Date]]&lt;&gt;"",Table1[[#This Row],[Reference Number]],"")</f>
        <v/>
      </c>
      <c r="AN2141" s="46" t="str">
        <f>TRIM(Table1[[#This Row],[Line '#]])</f>
        <v/>
      </c>
      <c r="AO2141" s="46" t="str">
        <f>TRIM(Table1[[#This Row],[Account]])</f>
        <v/>
      </c>
      <c r="AP2141" s="46" t="str">
        <f>IF(Table1[[#This Row],[Posting Date]]&lt;&gt;"",$D$5,"")</f>
        <v/>
      </c>
      <c r="AQ2141" s="46" t="str">
        <f>TRIM(Table1[[#This Row],[Departments-Prgrams]])</f>
        <v/>
      </c>
      <c r="AR2141" s="46" t="str">
        <f>TRIM(Table1[[#This Row],[Grant]])</f>
        <v/>
      </c>
      <c r="AS2141" s="46" t="str">
        <f>TRIM(Table1[[#This Row],[Staff ID]])</f>
        <v/>
      </c>
      <c r="AT2141" s="46" t="str">
        <f>IF(TRIM(Table1[[#This Row],[Budget Code]])=0,"",TRIM(Table1[[#This Row],[Budget Code]]))</f>
        <v/>
      </c>
      <c r="AU2141" s="46" t="str">
        <f>IF(Table1[[#This Row],[Line Description]]&lt;&gt;"",Table1[[#This Row],[Line Description]],"")</f>
        <v/>
      </c>
      <c r="AV2141" s="46" t="str">
        <f>IF(Table1[[#This Row],[Cur_Amount Debit]]&gt;0,ROUND(Table1[[#This Row],[Cur_Amount Debit]],2),"")</f>
        <v/>
      </c>
      <c r="AW2141" s="46" t="str">
        <f>IF(Table1[[#This Row],[Cur_Amount Credit]]&gt;0,ROUND(Table1[[#This Row],[Cur_Amount Credit]],2),"")</f>
        <v/>
      </c>
      <c r="AX2141" s="46" t="str">
        <f>LEFT(Table1[[#This Row],[Cur]],3)</f>
        <v/>
      </c>
      <c r="AY2141" s="59"/>
      <c r="AZ2141" s="46"/>
      <c r="BA2141" s="46" t="str">
        <f>IF(Table1[[#This Row],[Cur]]&lt;&gt;"",IF(Table1[[#This Row],[Cur]]="USD","",ExchangeRate),"")</f>
        <v/>
      </c>
      <c r="BB2141" s="46" t="str">
        <f>IF(Table1[[#This Row],[Grant]]&lt;&gt;"",VLOOKUP(Table1[[#This Row],[Grant]],Grants!B:D,3),"")</f>
        <v/>
      </c>
      <c r="BC2141" s="46" t="str">
        <f>TRIM(Table1[[#This Row],[Vendor ID]])</f>
        <v/>
      </c>
      <c r="BD2141">
        <f>IF(Table1[[#This Row],[Reference Number]]=Q2140,BD2140,BD2140+1)</f>
        <v>0</v>
      </c>
    </row>
    <row r="2142" spans="1:56" ht="11.25" customHeight="1" x14ac:dyDescent="0.25">
      <c r="A2142" s="1"/>
      <c r="B2142" s="88" t="str">
        <f>IF(Table1[[#This Row],[Posting Date]]&lt;&gt;"",IF(Table1[[#This Row],[Reference Number]]=Q2141,B2141+1,1),"")</f>
        <v/>
      </c>
      <c r="C2142" s="61"/>
      <c r="D2142" s="61"/>
      <c r="E2142" s="138"/>
      <c r="F2142" s="141" t="str">
        <f>IFERROR(IF(VLOOKUP(Table1[[#This Row],[Budget Code Description]],Dimentions!$X$6:$AC$139,2,FALSE)="","",VLOOKUP(Table1[[#This Row],[Budget Code Description]],Dimentions!$X$6:$AC$139,2,FALSE)),"")</f>
        <v/>
      </c>
      <c r="G2142" s="141"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1" t="str">
        <f>IFERROR(VLOOKUP(Table1[[#This Row],[Budget Code Description]],Table6[#All],8,FALSE),"")</f>
        <v/>
      </c>
      <c r="L2142" s="63"/>
      <c r="M2142" s="65" t="str">
        <f>IFERROR(VLOOKUP(Table1[[#This Row],[Staff ID]],Table2[],2,FALSE),"")</f>
        <v/>
      </c>
      <c r="N2142" s="209" t="str">
        <f>IFERROR(IF(VLOOKUP(Table1[[#This Row],[Budget Code Description]],Dimentions!$X$6:$AC$134,4,FALSE)="","",VLOOKUP(Table1[[#This Row],[Budget Code Description]],Dimentions!$X$6:$AC$134,4,FALSE)),"")</f>
        <v/>
      </c>
      <c r="O2142" s="65" t="str">
        <f>IFERROR(VLOOKUP(Table1[[#This Row],[Vendor ID]],Table549[],2,FALSE),"")</f>
        <v/>
      </c>
      <c r="P2142" s="63"/>
      <c r="Q2142" s="141" t="str">
        <f>IF(Table1[[#This Row],[Posting Date]]&lt;&gt;"",$D$9,"")</f>
        <v/>
      </c>
      <c r="R2142" s="157" t="str">
        <f>IF(Table1[[#This Row],[Posting Date]]&lt;&gt;"",$D$10,"")</f>
        <v/>
      </c>
      <c r="S2142" s="66"/>
      <c r="T2142" s="63"/>
      <c r="U2142" s="67"/>
      <c r="V2142" s="67"/>
      <c r="W2142" s="67" t="str">
        <f t="shared" si="37"/>
        <v/>
      </c>
      <c r="X2142" s="159" t="str">
        <f>IF(E2142="","",(IF(Table1[[#This Row],[Cur]]="USD",Table1[[#This Row],[Cur_Amount Debit]],Table1[[#This Row],[Cur_Amount Debit]]/Table1[[#This Row],[Exchange Rate]])))</f>
        <v/>
      </c>
      <c r="Y2142" s="159" t="str">
        <f>IF(E2142="","",(IF(Table1[[#This Row],[Cur]]="USD",Table1[[#This Row],[Cur_Amount Credit]],Table1[[#This Row],[Cur_Amount Credit]]/ExchangeRate)))</f>
        <v/>
      </c>
      <c r="Z2142" s="201" t="str">
        <f>IF(E2142="","",(Table1[[#This Row],[Debit USD]]-Table1[[#This Row],[Credit USD]]))</f>
        <v/>
      </c>
      <c r="AA2142" s="226"/>
      <c r="AB2142" s="255"/>
      <c r="AC2142" s="1"/>
      <c r="AD2142" s="15"/>
      <c r="AE2142" s="15" t="str">
        <f>IF(AND(OR(Table1[[#This Row],[Account]]="15030",Table1[[#This Row],[Account]]="15035",Table1[[#This Row],[Account]]="20150"),Table1[[#This Row],[Vendor ID]]=""),1,"")</f>
        <v/>
      </c>
      <c r="AF2142" s="15"/>
      <c r="AG2142" s="15"/>
      <c r="AH2142" s="15"/>
      <c r="AI2142" s="46" t="str">
        <f>IF(Table1[[#This Row],[Posting Date]]&lt;&gt;"","GJ-"&amp;CountryID,"")</f>
        <v/>
      </c>
      <c r="AJ2142" s="59" t="str">
        <f>IF(Table1[[#This Row],[Posting Date]]&lt;&gt;"",Table1[[#This Row],[Posting Date]],"")</f>
        <v/>
      </c>
      <c r="AK2142" s="46"/>
      <c r="AL2142" s="46" t="str">
        <f>IF(Table1[[#This Row],[Description]]&lt;&gt;"",Table1[[#This Row],[Description]],"")</f>
        <v/>
      </c>
      <c r="AM2142" s="46" t="str">
        <f>IF(Table1[[#This Row],[Posting Date]]&lt;&gt;"",Table1[[#This Row],[Reference Number]],"")</f>
        <v/>
      </c>
      <c r="AN2142" s="46" t="str">
        <f>TRIM(Table1[[#This Row],[Line '#]])</f>
        <v/>
      </c>
      <c r="AO2142" s="46" t="str">
        <f>TRIM(Table1[[#This Row],[Account]])</f>
        <v/>
      </c>
      <c r="AP2142" s="46" t="str">
        <f>IF(Table1[[#This Row],[Posting Date]]&lt;&gt;"",$D$5,"")</f>
        <v/>
      </c>
      <c r="AQ2142" s="46" t="str">
        <f>TRIM(Table1[[#This Row],[Departments-Prgrams]])</f>
        <v/>
      </c>
      <c r="AR2142" s="46" t="str">
        <f>TRIM(Table1[[#This Row],[Grant]])</f>
        <v/>
      </c>
      <c r="AS2142" s="46" t="str">
        <f>TRIM(Table1[[#This Row],[Staff ID]])</f>
        <v/>
      </c>
      <c r="AT2142" s="46" t="str">
        <f>IF(TRIM(Table1[[#This Row],[Budget Code]])=0,"",TRIM(Table1[[#This Row],[Budget Code]]))</f>
        <v/>
      </c>
      <c r="AU2142" s="46" t="str">
        <f>IF(Table1[[#This Row],[Line Description]]&lt;&gt;"",Table1[[#This Row],[Line Description]],"")</f>
        <v/>
      </c>
      <c r="AV2142" s="46" t="str">
        <f>IF(Table1[[#This Row],[Cur_Amount Debit]]&gt;0,ROUND(Table1[[#This Row],[Cur_Amount Debit]],2),"")</f>
        <v/>
      </c>
      <c r="AW2142" s="46" t="str">
        <f>IF(Table1[[#This Row],[Cur_Amount Credit]]&gt;0,ROUND(Table1[[#This Row],[Cur_Amount Credit]],2),"")</f>
        <v/>
      </c>
      <c r="AX2142" s="46" t="str">
        <f>LEFT(Table1[[#This Row],[Cur]],3)</f>
        <v/>
      </c>
      <c r="AY2142" s="59"/>
      <c r="AZ2142" s="46"/>
      <c r="BA2142" s="46" t="str">
        <f>IF(Table1[[#This Row],[Cur]]&lt;&gt;"",IF(Table1[[#This Row],[Cur]]="USD","",ExchangeRate),"")</f>
        <v/>
      </c>
      <c r="BB2142" s="46" t="str">
        <f>IF(Table1[[#This Row],[Grant]]&lt;&gt;"",VLOOKUP(Table1[[#This Row],[Grant]],Grants!B:D,3),"")</f>
        <v/>
      </c>
      <c r="BC2142" s="46" t="str">
        <f>TRIM(Table1[[#This Row],[Vendor ID]])</f>
        <v/>
      </c>
      <c r="BD2142">
        <f>IF(Table1[[#This Row],[Reference Number]]=Q2141,BD2141,BD2141+1)</f>
        <v>0</v>
      </c>
    </row>
    <row r="2143" spans="1:56" ht="11.25" customHeight="1" x14ac:dyDescent="0.25">
      <c r="A2143" s="1"/>
      <c r="B2143" s="88" t="str">
        <f>IF(Table1[[#This Row],[Posting Date]]&lt;&gt;"",IF(Table1[[#This Row],[Reference Number]]=Q2142,B2142+1,1),"")</f>
        <v/>
      </c>
      <c r="C2143" s="61"/>
      <c r="D2143" s="61"/>
      <c r="E2143" s="138"/>
      <c r="F2143" s="141" t="str">
        <f>IFERROR(IF(VLOOKUP(Table1[[#This Row],[Budget Code Description]],Dimentions!$X$6:$AC$139,2,FALSE)="","",VLOOKUP(Table1[[#This Row],[Budget Code Description]],Dimentions!$X$6:$AC$139,2,FALSE)),"")</f>
        <v/>
      </c>
      <c r="G2143" s="141"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1" t="str">
        <f>IFERROR(VLOOKUP(Table1[[#This Row],[Budget Code Description]],Table6[#All],8,FALSE),"")</f>
        <v/>
      </c>
      <c r="L2143" s="63"/>
      <c r="M2143" s="65" t="str">
        <f>IFERROR(VLOOKUP(Table1[[#This Row],[Staff ID]],Table2[],2,FALSE),"")</f>
        <v/>
      </c>
      <c r="N2143" s="209" t="str">
        <f>IFERROR(IF(VLOOKUP(Table1[[#This Row],[Budget Code Description]],Dimentions!$X$6:$AC$134,4,FALSE)="","",VLOOKUP(Table1[[#This Row],[Budget Code Description]],Dimentions!$X$6:$AC$134,4,FALSE)),"")</f>
        <v/>
      </c>
      <c r="O2143" s="65" t="str">
        <f>IFERROR(VLOOKUP(Table1[[#This Row],[Vendor ID]],Table549[],2,FALSE),"")</f>
        <v/>
      </c>
      <c r="P2143" s="63"/>
      <c r="Q2143" s="141" t="str">
        <f>IF(Table1[[#This Row],[Posting Date]]&lt;&gt;"",$D$9,"")</f>
        <v/>
      </c>
      <c r="R2143" s="157" t="str">
        <f>IF(Table1[[#This Row],[Posting Date]]&lt;&gt;"",$D$10,"")</f>
        <v/>
      </c>
      <c r="S2143" s="66"/>
      <c r="T2143" s="63"/>
      <c r="U2143" s="67"/>
      <c r="V2143" s="67"/>
      <c r="W2143" s="67" t="str">
        <f t="shared" si="37"/>
        <v/>
      </c>
      <c r="X2143" s="159" t="str">
        <f>IF(E2143="","",(IF(Table1[[#This Row],[Cur]]="USD",Table1[[#This Row],[Cur_Amount Debit]],Table1[[#This Row],[Cur_Amount Debit]]/Table1[[#This Row],[Exchange Rate]])))</f>
        <v/>
      </c>
      <c r="Y2143" s="159" t="str">
        <f>IF(E2143="","",(IF(Table1[[#This Row],[Cur]]="USD",Table1[[#This Row],[Cur_Amount Credit]],Table1[[#This Row],[Cur_Amount Credit]]/ExchangeRate)))</f>
        <v/>
      </c>
      <c r="Z2143" s="201" t="str">
        <f>IF(E2143="","",(Table1[[#This Row],[Debit USD]]-Table1[[#This Row],[Credit USD]]))</f>
        <v/>
      </c>
      <c r="AA2143" s="226"/>
      <c r="AB2143" s="255"/>
      <c r="AC2143" s="1"/>
      <c r="AD2143" s="15"/>
      <c r="AE2143" s="15" t="str">
        <f>IF(AND(OR(Table1[[#This Row],[Account]]="15030",Table1[[#This Row],[Account]]="15035",Table1[[#This Row],[Account]]="20150"),Table1[[#This Row],[Vendor ID]]=""),1,"")</f>
        <v/>
      </c>
      <c r="AF2143" s="15"/>
      <c r="AG2143" s="15"/>
      <c r="AH2143" s="15"/>
      <c r="AI2143" s="46" t="str">
        <f>IF(Table1[[#This Row],[Posting Date]]&lt;&gt;"","GJ-"&amp;CountryID,"")</f>
        <v/>
      </c>
      <c r="AJ2143" s="59" t="str">
        <f>IF(Table1[[#This Row],[Posting Date]]&lt;&gt;"",Table1[[#This Row],[Posting Date]],"")</f>
        <v/>
      </c>
      <c r="AK2143" s="46"/>
      <c r="AL2143" s="46" t="str">
        <f>IF(Table1[[#This Row],[Description]]&lt;&gt;"",Table1[[#This Row],[Description]],"")</f>
        <v/>
      </c>
      <c r="AM2143" s="46" t="str">
        <f>IF(Table1[[#This Row],[Posting Date]]&lt;&gt;"",Table1[[#This Row],[Reference Number]],"")</f>
        <v/>
      </c>
      <c r="AN2143" s="46" t="str">
        <f>TRIM(Table1[[#This Row],[Line '#]])</f>
        <v/>
      </c>
      <c r="AO2143" s="46" t="str">
        <f>TRIM(Table1[[#This Row],[Account]])</f>
        <v/>
      </c>
      <c r="AP2143" s="46" t="str">
        <f>IF(Table1[[#This Row],[Posting Date]]&lt;&gt;"",$D$5,"")</f>
        <v/>
      </c>
      <c r="AQ2143" s="46" t="str">
        <f>TRIM(Table1[[#This Row],[Departments-Prgrams]])</f>
        <v/>
      </c>
      <c r="AR2143" s="46" t="str">
        <f>TRIM(Table1[[#This Row],[Grant]])</f>
        <v/>
      </c>
      <c r="AS2143" s="46" t="str">
        <f>TRIM(Table1[[#This Row],[Staff ID]])</f>
        <v/>
      </c>
      <c r="AT2143" s="46" t="str">
        <f>IF(TRIM(Table1[[#This Row],[Budget Code]])=0,"",TRIM(Table1[[#This Row],[Budget Code]]))</f>
        <v/>
      </c>
      <c r="AU2143" s="46" t="str">
        <f>IF(Table1[[#This Row],[Line Description]]&lt;&gt;"",Table1[[#This Row],[Line Description]],"")</f>
        <v/>
      </c>
      <c r="AV2143" s="46" t="str">
        <f>IF(Table1[[#This Row],[Cur_Amount Debit]]&gt;0,ROUND(Table1[[#This Row],[Cur_Amount Debit]],2),"")</f>
        <v/>
      </c>
      <c r="AW2143" s="46" t="str">
        <f>IF(Table1[[#This Row],[Cur_Amount Credit]]&gt;0,ROUND(Table1[[#This Row],[Cur_Amount Credit]],2),"")</f>
        <v/>
      </c>
      <c r="AX2143" s="46" t="str">
        <f>LEFT(Table1[[#This Row],[Cur]],3)</f>
        <v/>
      </c>
      <c r="AY2143" s="59"/>
      <c r="AZ2143" s="46"/>
      <c r="BA2143" s="46" t="str">
        <f>IF(Table1[[#This Row],[Cur]]&lt;&gt;"",IF(Table1[[#This Row],[Cur]]="USD","",ExchangeRate),"")</f>
        <v/>
      </c>
      <c r="BB2143" s="46" t="str">
        <f>IF(Table1[[#This Row],[Grant]]&lt;&gt;"",VLOOKUP(Table1[[#This Row],[Grant]],Grants!B:D,3),"")</f>
        <v/>
      </c>
      <c r="BC2143" s="46" t="str">
        <f>TRIM(Table1[[#This Row],[Vendor ID]])</f>
        <v/>
      </c>
      <c r="BD2143">
        <f>IF(Table1[[#This Row],[Reference Number]]=Q2142,BD2142,BD2142+1)</f>
        <v>0</v>
      </c>
    </row>
    <row r="2144" spans="1:56" ht="11.25" customHeight="1" x14ac:dyDescent="0.25">
      <c r="A2144" s="1"/>
      <c r="B2144" s="88" t="str">
        <f>IF(Table1[[#This Row],[Posting Date]]&lt;&gt;"",IF(Table1[[#This Row],[Reference Number]]=Q2143,B2143+1,1),"")</f>
        <v/>
      </c>
      <c r="C2144" s="61"/>
      <c r="D2144" s="61"/>
      <c r="E2144" s="138"/>
      <c r="F2144" s="141" t="str">
        <f>IFERROR(IF(VLOOKUP(Table1[[#This Row],[Budget Code Description]],Dimentions!$X$6:$AC$139,2,FALSE)="","",VLOOKUP(Table1[[#This Row],[Budget Code Description]],Dimentions!$X$6:$AC$139,2,FALSE)),"")</f>
        <v/>
      </c>
      <c r="G2144" s="141"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1" t="str">
        <f>IFERROR(VLOOKUP(Table1[[#This Row],[Budget Code Description]],Table6[#All],8,FALSE),"")</f>
        <v/>
      </c>
      <c r="L2144" s="63"/>
      <c r="M2144" s="65" t="str">
        <f>IFERROR(VLOOKUP(Table1[[#This Row],[Staff ID]],Table2[],2,FALSE),"")</f>
        <v/>
      </c>
      <c r="N2144" s="209" t="str">
        <f>IFERROR(IF(VLOOKUP(Table1[[#This Row],[Budget Code Description]],Dimentions!$X$6:$AC$134,4,FALSE)="","",VLOOKUP(Table1[[#This Row],[Budget Code Description]],Dimentions!$X$6:$AC$134,4,FALSE)),"")</f>
        <v/>
      </c>
      <c r="O2144" s="65" t="str">
        <f>IFERROR(VLOOKUP(Table1[[#This Row],[Vendor ID]],Table549[],2,FALSE),"")</f>
        <v/>
      </c>
      <c r="P2144" s="63"/>
      <c r="Q2144" s="141" t="str">
        <f>IF(Table1[[#This Row],[Posting Date]]&lt;&gt;"",$D$9,"")</f>
        <v/>
      </c>
      <c r="R2144" s="157" t="str">
        <f>IF(Table1[[#This Row],[Posting Date]]&lt;&gt;"",$D$10,"")</f>
        <v/>
      </c>
      <c r="S2144" s="66"/>
      <c r="T2144" s="63"/>
      <c r="U2144" s="67"/>
      <c r="V2144" s="67"/>
      <c r="W2144" s="67" t="str">
        <f t="shared" si="37"/>
        <v/>
      </c>
      <c r="X2144" s="159" t="str">
        <f>IF(E2144="","",(IF(Table1[[#This Row],[Cur]]="USD",Table1[[#This Row],[Cur_Amount Debit]],Table1[[#This Row],[Cur_Amount Debit]]/Table1[[#This Row],[Exchange Rate]])))</f>
        <v/>
      </c>
      <c r="Y2144" s="159" t="str">
        <f>IF(E2144="","",(IF(Table1[[#This Row],[Cur]]="USD",Table1[[#This Row],[Cur_Amount Credit]],Table1[[#This Row],[Cur_Amount Credit]]/ExchangeRate)))</f>
        <v/>
      </c>
      <c r="Z2144" s="201" t="str">
        <f>IF(E2144="","",(Table1[[#This Row],[Debit USD]]-Table1[[#This Row],[Credit USD]]))</f>
        <v/>
      </c>
      <c r="AA2144" s="226"/>
      <c r="AB2144" s="255"/>
      <c r="AC2144" s="1"/>
      <c r="AD2144" s="15"/>
      <c r="AE2144" s="15" t="str">
        <f>IF(AND(OR(Table1[[#This Row],[Account]]="15030",Table1[[#This Row],[Account]]="15035",Table1[[#This Row],[Account]]="20150"),Table1[[#This Row],[Vendor ID]]=""),1,"")</f>
        <v/>
      </c>
      <c r="AF2144" s="15"/>
      <c r="AG2144" s="15"/>
      <c r="AH2144" s="15"/>
      <c r="AI2144" s="46" t="str">
        <f>IF(Table1[[#This Row],[Posting Date]]&lt;&gt;"","GJ-"&amp;CountryID,"")</f>
        <v/>
      </c>
      <c r="AJ2144" s="59" t="str">
        <f>IF(Table1[[#This Row],[Posting Date]]&lt;&gt;"",Table1[[#This Row],[Posting Date]],"")</f>
        <v/>
      </c>
      <c r="AK2144" s="46"/>
      <c r="AL2144" s="46" t="str">
        <f>IF(Table1[[#This Row],[Description]]&lt;&gt;"",Table1[[#This Row],[Description]],"")</f>
        <v/>
      </c>
      <c r="AM2144" s="46" t="str">
        <f>IF(Table1[[#This Row],[Posting Date]]&lt;&gt;"",Table1[[#This Row],[Reference Number]],"")</f>
        <v/>
      </c>
      <c r="AN2144" s="46" t="str">
        <f>TRIM(Table1[[#This Row],[Line '#]])</f>
        <v/>
      </c>
      <c r="AO2144" s="46" t="str">
        <f>TRIM(Table1[[#This Row],[Account]])</f>
        <v/>
      </c>
      <c r="AP2144" s="46" t="str">
        <f>IF(Table1[[#This Row],[Posting Date]]&lt;&gt;"",$D$5,"")</f>
        <v/>
      </c>
      <c r="AQ2144" s="46" t="str">
        <f>TRIM(Table1[[#This Row],[Departments-Prgrams]])</f>
        <v/>
      </c>
      <c r="AR2144" s="46" t="str">
        <f>TRIM(Table1[[#This Row],[Grant]])</f>
        <v/>
      </c>
      <c r="AS2144" s="46" t="str">
        <f>TRIM(Table1[[#This Row],[Staff ID]])</f>
        <v/>
      </c>
      <c r="AT2144" s="46" t="str">
        <f>IF(TRIM(Table1[[#This Row],[Budget Code]])=0,"",TRIM(Table1[[#This Row],[Budget Code]]))</f>
        <v/>
      </c>
      <c r="AU2144" s="46" t="str">
        <f>IF(Table1[[#This Row],[Line Description]]&lt;&gt;"",Table1[[#This Row],[Line Description]],"")</f>
        <v/>
      </c>
      <c r="AV2144" s="46" t="str">
        <f>IF(Table1[[#This Row],[Cur_Amount Debit]]&gt;0,ROUND(Table1[[#This Row],[Cur_Amount Debit]],2),"")</f>
        <v/>
      </c>
      <c r="AW2144" s="46" t="str">
        <f>IF(Table1[[#This Row],[Cur_Amount Credit]]&gt;0,ROUND(Table1[[#This Row],[Cur_Amount Credit]],2),"")</f>
        <v/>
      </c>
      <c r="AX2144" s="46" t="str">
        <f>LEFT(Table1[[#This Row],[Cur]],3)</f>
        <v/>
      </c>
      <c r="AY2144" s="59"/>
      <c r="AZ2144" s="46"/>
      <c r="BA2144" s="46" t="str">
        <f>IF(Table1[[#This Row],[Cur]]&lt;&gt;"",IF(Table1[[#This Row],[Cur]]="USD","",ExchangeRate),"")</f>
        <v/>
      </c>
      <c r="BB2144" s="46" t="str">
        <f>IF(Table1[[#This Row],[Grant]]&lt;&gt;"",VLOOKUP(Table1[[#This Row],[Grant]],Grants!B:D,3),"")</f>
        <v/>
      </c>
      <c r="BC2144" s="46" t="str">
        <f>TRIM(Table1[[#This Row],[Vendor ID]])</f>
        <v/>
      </c>
      <c r="BD2144">
        <f>IF(Table1[[#This Row],[Reference Number]]=Q2143,BD2143,BD2143+1)</f>
        <v>0</v>
      </c>
    </row>
    <row r="2145" spans="1:56" ht="11.25" customHeight="1" x14ac:dyDescent="0.25">
      <c r="A2145" s="1"/>
      <c r="B2145" s="88" t="str">
        <f>IF(Table1[[#This Row],[Posting Date]]&lt;&gt;"",IF(Table1[[#This Row],[Reference Number]]=Q2144,B2144+1,1),"")</f>
        <v/>
      </c>
      <c r="C2145" s="61"/>
      <c r="D2145" s="61"/>
      <c r="E2145" s="138"/>
      <c r="F2145" s="141" t="str">
        <f>IFERROR(IF(VLOOKUP(Table1[[#This Row],[Budget Code Description]],Dimentions!$X$6:$AC$139,2,FALSE)="","",VLOOKUP(Table1[[#This Row],[Budget Code Description]],Dimentions!$X$6:$AC$139,2,FALSE)),"")</f>
        <v/>
      </c>
      <c r="G2145" s="141"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1" t="str">
        <f>IFERROR(VLOOKUP(Table1[[#This Row],[Budget Code Description]],Table6[#All],8,FALSE),"")</f>
        <v/>
      </c>
      <c r="L2145" s="63"/>
      <c r="M2145" s="65" t="str">
        <f>IFERROR(VLOOKUP(Table1[[#This Row],[Staff ID]],Table2[],2,FALSE),"")</f>
        <v/>
      </c>
      <c r="N2145" s="209" t="str">
        <f>IFERROR(IF(VLOOKUP(Table1[[#This Row],[Budget Code Description]],Dimentions!$X$6:$AC$134,4,FALSE)="","",VLOOKUP(Table1[[#This Row],[Budget Code Description]],Dimentions!$X$6:$AC$134,4,FALSE)),"")</f>
        <v/>
      </c>
      <c r="O2145" s="65" t="str">
        <f>IFERROR(VLOOKUP(Table1[[#This Row],[Vendor ID]],Table549[],2,FALSE),"")</f>
        <v/>
      </c>
      <c r="P2145" s="63"/>
      <c r="Q2145" s="141" t="str">
        <f>IF(Table1[[#This Row],[Posting Date]]&lt;&gt;"",$D$9,"")</f>
        <v/>
      </c>
      <c r="R2145" s="157" t="str">
        <f>IF(Table1[[#This Row],[Posting Date]]&lt;&gt;"",$D$10,"")</f>
        <v/>
      </c>
      <c r="S2145" s="66"/>
      <c r="T2145" s="63"/>
      <c r="U2145" s="67"/>
      <c r="V2145" s="67"/>
      <c r="W2145" s="67" t="str">
        <f t="shared" si="37"/>
        <v/>
      </c>
      <c r="X2145" s="159" t="str">
        <f>IF(E2145="","",(IF(Table1[[#This Row],[Cur]]="USD",Table1[[#This Row],[Cur_Amount Debit]],Table1[[#This Row],[Cur_Amount Debit]]/Table1[[#This Row],[Exchange Rate]])))</f>
        <v/>
      </c>
      <c r="Y2145" s="159" t="str">
        <f>IF(E2145="","",(IF(Table1[[#This Row],[Cur]]="USD",Table1[[#This Row],[Cur_Amount Credit]],Table1[[#This Row],[Cur_Amount Credit]]/ExchangeRate)))</f>
        <v/>
      </c>
      <c r="Z2145" s="201" t="str">
        <f>IF(E2145="","",(Table1[[#This Row],[Debit USD]]-Table1[[#This Row],[Credit USD]]))</f>
        <v/>
      </c>
      <c r="AA2145" s="226"/>
      <c r="AB2145" s="255"/>
      <c r="AC2145" s="1"/>
      <c r="AD2145" s="15"/>
      <c r="AE2145" s="15" t="str">
        <f>IF(AND(OR(Table1[[#This Row],[Account]]="15030",Table1[[#This Row],[Account]]="15035",Table1[[#This Row],[Account]]="20150"),Table1[[#This Row],[Vendor ID]]=""),1,"")</f>
        <v/>
      </c>
      <c r="AF2145" s="15"/>
      <c r="AG2145" s="15"/>
      <c r="AH2145" s="15"/>
      <c r="AI2145" s="46" t="str">
        <f>IF(Table1[[#This Row],[Posting Date]]&lt;&gt;"","GJ-"&amp;CountryID,"")</f>
        <v/>
      </c>
      <c r="AJ2145" s="59" t="str">
        <f>IF(Table1[[#This Row],[Posting Date]]&lt;&gt;"",Table1[[#This Row],[Posting Date]],"")</f>
        <v/>
      </c>
      <c r="AK2145" s="46"/>
      <c r="AL2145" s="46" t="str">
        <f>IF(Table1[[#This Row],[Description]]&lt;&gt;"",Table1[[#This Row],[Description]],"")</f>
        <v/>
      </c>
      <c r="AM2145" s="46" t="str">
        <f>IF(Table1[[#This Row],[Posting Date]]&lt;&gt;"",Table1[[#This Row],[Reference Number]],"")</f>
        <v/>
      </c>
      <c r="AN2145" s="46" t="str">
        <f>TRIM(Table1[[#This Row],[Line '#]])</f>
        <v/>
      </c>
      <c r="AO2145" s="46" t="str">
        <f>TRIM(Table1[[#This Row],[Account]])</f>
        <v/>
      </c>
      <c r="AP2145" s="46" t="str">
        <f>IF(Table1[[#This Row],[Posting Date]]&lt;&gt;"",$D$5,"")</f>
        <v/>
      </c>
      <c r="AQ2145" s="46" t="str">
        <f>TRIM(Table1[[#This Row],[Departments-Prgrams]])</f>
        <v/>
      </c>
      <c r="AR2145" s="46" t="str">
        <f>TRIM(Table1[[#This Row],[Grant]])</f>
        <v/>
      </c>
      <c r="AS2145" s="46" t="str">
        <f>TRIM(Table1[[#This Row],[Staff ID]])</f>
        <v/>
      </c>
      <c r="AT2145" s="46" t="str">
        <f>IF(TRIM(Table1[[#This Row],[Budget Code]])=0,"",TRIM(Table1[[#This Row],[Budget Code]]))</f>
        <v/>
      </c>
      <c r="AU2145" s="46" t="str">
        <f>IF(Table1[[#This Row],[Line Description]]&lt;&gt;"",Table1[[#This Row],[Line Description]],"")</f>
        <v/>
      </c>
      <c r="AV2145" s="46" t="str">
        <f>IF(Table1[[#This Row],[Cur_Amount Debit]]&gt;0,ROUND(Table1[[#This Row],[Cur_Amount Debit]],2),"")</f>
        <v/>
      </c>
      <c r="AW2145" s="46" t="str">
        <f>IF(Table1[[#This Row],[Cur_Amount Credit]]&gt;0,ROUND(Table1[[#This Row],[Cur_Amount Credit]],2),"")</f>
        <v/>
      </c>
      <c r="AX2145" s="46" t="str">
        <f>LEFT(Table1[[#This Row],[Cur]],3)</f>
        <v/>
      </c>
      <c r="AY2145" s="59"/>
      <c r="AZ2145" s="46"/>
      <c r="BA2145" s="46" t="str">
        <f>IF(Table1[[#This Row],[Cur]]&lt;&gt;"",IF(Table1[[#This Row],[Cur]]="USD","",ExchangeRate),"")</f>
        <v/>
      </c>
      <c r="BB2145" s="46" t="str">
        <f>IF(Table1[[#This Row],[Grant]]&lt;&gt;"",VLOOKUP(Table1[[#This Row],[Grant]],Grants!B:D,3),"")</f>
        <v/>
      </c>
      <c r="BC2145" s="46" t="str">
        <f>TRIM(Table1[[#This Row],[Vendor ID]])</f>
        <v/>
      </c>
      <c r="BD2145">
        <f>IF(Table1[[#This Row],[Reference Number]]=Q2144,BD2144,BD2144+1)</f>
        <v>0</v>
      </c>
    </row>
    <row r="2146" spans="1:56" ht="11.25" customHeight="1" x14ac:dyDescent="0.25">
      <c r="A2146" s="1"/>
      <c r="B2146" s="88" t="str">
        <f>IF(Table1[[#This Row],[Posting Date]]&lt;&gt;"",IF(Table1[[#This Row],[Reference Number]]=Q2145,B2145+1,1),"")</f>
        <v/>
      </c>
      <c r="C2146" s="61"/>
      <c r="D2146" s="61"/>
      <c r="E2146" s="138"/>
      <c r="F2146" s="141" t="str">
        <f>IFERROR(IF(VLOOKUP(Table1[[#This Row],[Budget Code Description]],Dimentions!$X$6:$AC$139,2,FALSE)="","",VLOOKUP(Table1[[#This Row],[Budget Code Description]],Dimentions!$X$6:$AC$139,2,FALSE)),"")</f>
        <v/>
      </c>
      <c r="G2146" s="141"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1" t="str">
        <f>IFERROR(VLOOKUP(Table1[[#This Row],[Budget Code Description]],Table6[#All],8,FALSE),"")</f>
        <v/>
      </c>
      <c r="L2146" s="63"/>
      <c r="M2146" s="65" t="str">
        <f>IFERROR(VLOOKUP(Table1[[#This Row],[Staff ID]],Table2[],2,FALSE),"")</f>
        <v/>
      </c>
      <c r="N2146" s="209" t="str">
        <f>IFERROR(IF(VLOOKUP(Table1[[#This Row],[Budget Code Description]],Dimentions!$X$6:$AC$134,4,FALSE)="","",VLOOKUP(Table1[[#This Row],[Budget Code Description]],Dimentions!$X$6:$AC$134,4,FALSE)),"")</f>
        <v/>
      </c>
      <c r="O2146" s="65" t="str">
        <f>IFERROR(VLOOKUP(Table1[[#This Row],[Vendor ID]],Table549[],2,FALSE),"")</f>
        <v/>
      </c>
      <c r="P2146" s="63"/>
      <c r="Q2146" s="141" t="str">
        <f>IF(Table1[[#This Row],[Posting Date]]&lt;&gt;"",$D$9,"")</f>
        <v/>
      </c>
      <c r="R2146" s="157" t="str">
        <f>IF(Table1[[#This Row],[Posting Date]]&lt;&gt;"",$D$10,"")</f>
        <v/>
      </c>
      <c r="S2146" s="66"/>
      <c r="T2146" s="63"/>
      <c r="U2146" s="67"/>
      <c r="V2146" s="67"/>
      <c r="W2146" s="67" t="str">
        <f t="shared" si="37"/>
        <v/>
      </c>
      <c r="X2146" s="159" t="str">
        <f>IF(E2146="","",(IF(Table1[[#This Row],[Cur]]="USD",Table1[[#This Row],[Cur_Amount Debit]],Table1[[#This Row],[Cur_Amount Debit]]/Table1[[#This Row],[Exchange Rate]])))</f>
        <v/>
      </c>
      <c r="Y2146" s="159" t="str">
        <f>IF(E2146="","",(IF(Table1[[#This Row],[Cur]]="USD",Table1[[#This Row],[Cur_Amount Credit]],Table1[[#This Row],[Cur_Amount Credit]]/ExchangeRate)))</f>
        <v/>
      </c>
      <c r="Z2146" s="201" t="str">
        <f>IF(E2146="","",(Table1[[#This Row],[Debit USD]]-Table1[[#This Row],[Credit USD]]))</f>
        <v/>
      </c>
      <c r="AA2146" s="226"/>
      <c r="AB2146" s="255"/>
      <c r="AC2146" s="1"/>
      <c r="AD2146" s="15"/>
      <c r="AE2146" s="15" t="str">
        <f>IF(AND(OR(Table1[[#This Row],[Account]]="15030",Table1[[#This Row],[Account]]="15035",Table1[[#This Row],[Account]]="20150"),Table1[[#This Row],[Vendor ID]]=""),1,"")</f>
        <v/>
      </c>
      <c r="AF2146" s="15"/>
      <c r="AG2146" s="15"/>
      <c r="AH2146" s="15"/>
      <c r="AI2146" s="46" t="str">
        <f>IF(Table1[[#This Row],[Posting Date]]&lt;&gt;"","GJ-"&amp;CountryID,"")</f>
        <v/>
      </c>
      <c r="AJ2146" s="59" t="str">
        <f>IF(Table1[[#This Row],[Posting Date]]&lt;&gt;"",Table1[[#This Row],[Posting Date]],"")</f>
        <v/>
      </c>
      <c r="AK2146" s="46"/>
      <c r="AL2146" s="46" t="str">
        <f>IF(Table1[[#This Row],[Description]]&lt;&gt;"",Table1[[#This Row],[Description]],"")</f>
        <v/>
      </c>
      <c r="AM2146" s="46" t="str">
        <f>IF(Table1[[#This Row],[Posting Date]]&lt;&gt;"",Table1[[#This Row],[Reference Number]],"")</f>
        <v/>
      </c>
      <c r="AN2146" s="46" t="str">
        <f>TRIM(Table1[[#This Row],[Line '#]])</f>
        <v/>
      </c>
      <c r="AO2146" s="46" t="str">
        <f>TRIM(Table1[[#This Row],[Account]])</f>
        <v/>
      </c>
      <c r="AP2146" s="46" t="str">
        <f>IF(Table1[[#This Row],[Posting Date]]&lt;&gt;"",$D$5,"")</f>
        <v/>
      </c>
      <c r="AQ2146" s="46" t="str">
        <f>TRIM(Table1[[#This Row],[Departments-Prgrams]])</f>
        <v/>
      </c>
      <c r="AR2146" s="46" t="str">
        <f>TRIM(Table1[[#This Row],[Grant]])</f>
        <v/>
      </c>
      <c r="AS2146" s="46" t="str">
        <f>TRIM(Table1[[#This Row],[Staff ID]])</f>
        <v/>
      </c>
      <c r="AT2146" s="46" t="str">
        <f>IF(TRIM(Table1[[#This Row],[Budget Code]])=0,"",TRIM(Table1[[#This Row],[Budget Code]]))</f>
        <v/>
      </c>
      <c r="AU2146" s="46" t="str">
        <f>IF(Table1[[#This Row],[Line Description]]&lt;&gt;"",Table1[[#This Row],[Line Description]],"")</f>
        <v/>
      </c>
      <c r="AV2146" s="46" t="str">
        <f>IF(Table1[[#This Row],[Cur_Amount Debit]]&gt;0,ROUND(Table1[[#This Row],[Cur_Amount Debit]],2),"")</f>
        <v/>
      </c>
      <c r="AW2146" s="46" t="str">
        <f>IF(Table1[[#This Row],[Cur_Amount Credit]]&gt;0,ROUND(Table1[[#This Row],[Cur_Amount Credit]],2),"")</f>
        <v/>
      </c>
      <c r="AX2146" s="46" t="str">
        <f>LEFT(Table1[[#This Row],[Cur]],3)</f>
        <v/>
      </c>
      <c r="AY2146" s="59"/>
      <c r="AZ2146" s="46"/>
      <c r="BA2146" s="46" t="str">
        <f>IF(Table1[[#This Row],[Cur]]&lt;&gt;"",IF(Table1[[#This Row],[Cur]]="USD","",ExchangeRate),"")</f>
        <v/>
      </c>
      <c r="BB2146" s="46" t="str">
        <f>IF(Table1[[#This Row],[Grant]]&lt;&gt;"",VLOOKUP(Table1[[#This Row],[Grant]],Grants!B:D,3),"")</f>
        <v/>
      </c>
      <c r="BC2146" s="46" t="str">
        <f>TRIM(Table1[[#This Row],[Vendor ID]])</f>
        <v/>
      </c>
      <c r="BD2146">
        <f>IF(Table1[[#This Row],[Reference Number]]=Q2145,BD2145,BD2145+1)</f>
        <v>0</v>
      </c>
    </row>
    <row r="2147" spans="1:56" ht="11.25" customHeight="1" x14ac:dyDescent="0.25">
      <c r="A2147" s="1"/>
      <c r="B2147" s="88" t="str">
        <f>IF(Table1[[#This Row],[Posting Date]]&lt;&gt;"",IF(Table1[[#This Row],[Reference Number]]=Q2146,B2146+1,1),"")</f>
        <v/>
      </c>
      <c r="C2147" s="61"/>
      <c r="D2147" s="61"/>
      <c r="E2147" s="138"/>
      <c r="F2147" s="141" t="str">
        <f>IFERROR(IF(VLOOKUP(Table1[[#This Row],[Budget Code Description]],Dimentions!$X$6:$AC$139,2,FALSE)="","",VLOOKUP(Table1[[#This Row],[Budget Code Description]],Dimentions!$X$6:$AC$139,2,FALSE)),"")</f>
        <v/>
      </c>
      <c r="G2147" s="141"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1" t="str">
        <f>IFERROR(VLOOKUP(Table1[[#This Row],[Budget Code Description]],Table6[#All],8,FALSE),"")</f>
        <v/>
      </c>
      <c r="L2147" s="63"/>
      <c r="M2147" s="65" t="str">
        <f>IFERROR(VLOOKUP(Table1[[#This Row],[Staff ID]],Table2[],2,FALSE),"")</f>
        <v/>
      </c>
      <c r="N2147" s="209" t="str">
        <f>IFERROR(IF(VLOOKUP(Table1[[#This Row],[Budget Code Description]],Dimentions!$X$6:$AC$134,4,FALSE)="","",VLOOKUP(Table1[[#This Row],[Budget Code Description]],Dimentions!$X$6:$AC$134,4,FALSE)),"")</f>
        <v/>
      </c>
      <c r="O2147" s="65" t="str">
        <f>IFERROR(VLOOKUP(Table1[[#This Row],[Vendor ID]],Table549[],2,FALSE),"")</f>
        <v/>
      </c>
      <c r="P2147" s="63"/>
      <c r="Q2147" s="141" t="str">
        <f>IF(Table1[[#This Row],[Posting Date]]&lt;&gt;"",$D$9,"")</f>
        <v/>
      </c>
      <c r="R2147" s="157" t="str">
        <f>IF(Table1[[#This Row],[Posting Date]]&lt;&gt;"",$D$10,"")</f>
        <v/>
      </c>
      <c r="S2147" s="66"/>
      <c r="T2147" s="63"/>
      <c r="U2147" s="67"/>
      <c r="V2147" s="67"/>
      <c r="W2147" s="67" t="str">
        <f t="shared" si="37"/>
        <v/>
      </c>
      <c r="X2147" s="159" t="str">
        <f>IF(E2147="","",(IF(Table1[[#This Row],[Cur]]="USD",Table1[[#This Row],[Cur_Amount Debit]],Table1[[#This Row],[Cur_Amount Debit]]/Table1[[#This Row],[Exchange Rate]])))</f>
        <v/>
      </c>
      <c r="Y2147" s="159" t="str">
        <f>IF(E2147="","",(IF(Table1[[#This Row],[Cur]]="USD",Table1[[#This Row],[Cur_Amount Credit]],Table1[[#This Row],[Cur_Amount Credit]]/ExchangeRate)))</f>
        <v/>
      </c>
      <c r="Z2147" s="201" t="str">
        <f>IF(E2147="","",(Table1[[#This Row],[Debit USD]]-Table1[[#This Row],[Credit USD]]))</f>
        <v/>
      </c>
      <c r="AA2147" s="226"/>
      <c r="AB2147" s="255"/>
      <c r="AC2147" s="1"/>
      <c r="AD2147" s="15"/>
      <c r="AE2147" s="15" t="str">
        <f>IF(AND(OR(Table1[[#This Row],[Account]]="15030",Table1[[#This Row],[Account]]="15035",Table1[[#This Row],[Account]]="20150"),Table1[[#This Row],[Vendor ID]]=""),1,"")</f>
        <v/>
      </c>
      <c r="AF2147" s="15"/>
      <c r="AG2147" s="15"/>
      <c r="AH2147" s="15"/>
      <c r="AI2147" s="46" t="str">
        <f>IF(Table1[[#This Row],[Posting Date]]&lt;&gt;"","GJ-"&amp;CountryID,"")</f>
        <v/>
      </c>
      <c r="AJ2147" s="59" t="str">
        <f>IF(Table1[[#This Row],[Posting Date]]&lt;&gt;"",Table1[[#This Row],[Posting Date]],"")</f>
        <v/>
      </c>
      <c r="AK2147" s="46"/>
      <c r="AL2147" s="46" t="str">
        <f>IF(Table1[[#This Row],[Description]]&lt;&gt;"",Table1[[#This Row],[Description]],"")</f>
        <v/>
      </c>
      <c r="AM2147" s="46" t="str">
        <f>IF(Table1[[#This Row],[Posting Date]]&lt;&gt;"",Table1[[#This Row],[Reference Number]],"")</f>
        <v/>
      </c>
      <c r="AN2147" s="46" t="str">
        <f>TRIM(Table1[[#This Row],[Line '#]])</f>
        <v/>
      </c>
      <c r="AO2147" s="46" t="str">
        <f>TRIM(Table1[[#This Row],[Account]])</f>
        <v/>
      </c>
      <c r="AP2147" s="46" t="str">
        <f>IF(Table1[[#This Row],[Posting Date]]&lt;&gt;"",$D$5,"")</f>
        <v/>
      </c>
      <c r="AQ2147" s="46" t="str">
        <f>TRIM(Table1[[#This Row],[Departments-Prgrams]])</f>
        <v/>
      </c>
      <c r="AR2147" s="46" t="str">
        <f>TRIM(Table1[[#This Row],[Grant]])</f>
        <v/>
      </c>
      <c r="AS2147" s="46" t="str">
        <f>TRIM(Table1[[#This Row],[Staff ID]])</f>
        <v/>
      </c>
      <c r="AT2147" s="46" t="str">
        <f>IF(TRIM(Table1[[#This Row],[Budget Code]])=0,"",TRIM(Table1[[#This Row],[Budget Code]]))</f>
        <v/>
      </c>
      <c r="AU2147" s="46" t="str">
        <f>IF(Table1[[#This Row],[Line Description]]&lt;&gt;"",Table1[[#This Row],[Line Description]],"")</f>
        <v/>
      </c>
      <c r="AV2147" s="46" t="str">
        <f>IF(Table1[[#This Row],[Cur_Amount Debit]]&gt;0,ROUND(Table1[[#This Row],[Cur_Amount Debit]],2),"")</f>
        <v/>
      </c>
      <c r="AW2147" s="46" t="str">
        <f>IF(Table1[[#This Row],[Cur_Amount Credit]]&gt;0,ROUND(Table1[[#This Row],[Cur_Amount Credit]],2),"")</f>
        <v/>
      </c>
      <c r="AX2147" s="46" t="str">
        <f>LEFT(Table1[[#This Row],[Cur]],3)</f>
        <v/>
      </c>
      <c r="AY2147" s="59"/>
      <c r="AZ2147" s="46"/>
      <c r="BA2147" s="46" t="str">
        <f>IF(Table1[[#This Row],[Cur]]&lt;&gt;"",IF(Table1[[#This Row],[Cur]]="USD","",ExchangeRate),"")</f>
        <v/>
      </c>
      <c r="BB2147" s="46" t="str">
        <f>IF(Table1[[#This Row],[Grant]]&lt;&gt;"",VLOOKUP(Table1[[#This Row],[Grant]],Grants!B:D,3),"")</f>
        <v/>
      </c>
      <c r="BC2147" s="46" t="str">
        <f>TRIM(Table1[[#This Row],[Vendor ID]])</f>
        <v/>
      </c>
      <c r="BD2147">
        <f>IF(Table1[[#This Row],[Reference Number]]=Q2146,BD2146,BD2146+1)</f>
        <v>0</v>
      </c>
    </row>
    <row r="2148" spans="1:56" ht="11.25" customHeight="1" x14ac:dyDescent="0.25">
      <c r="A2148" s="1"/>
      <c r="B2148" s="88" t="str">
        <f>IF(Table1[[#This Row],[Posting Date]]&lt;&gt;"",IF(Table1[[#This Row],[Reference Number]]=Q2147,B2147+1,1),"")</f>
        <v/>
      </c>
      <c r="C2148" s="61"/>
      <c r="D2148" s="61"/>
      <c r="E2148" s="138"/>
      <c r="F2148" s="141" t="str">
        <f>IFERROR(IF(VLOOKUP(Table1[[#This Row],[Budget Code Description]],Dimentions!$X$6:$AC$139,2,FALSE)="","",VLOOKUP(Table1[[#This Row],[Budget Code Description]],Dimentions!$X$6:$AC$139,2,FALSE)),"")</f>
        <v/>
      </c>
      <c r="G2148" s="141"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1" t="str">
        <f>IFERROR(VLOOKUP(Table1[[#This Row],[Budget Code Description]],Table6[#All],8,FALSE),"")</f>
        <v/>
      </c>
      <c r="L2148" s="63"/>
      <c r="M2148" s="65" t="str">
        <f>IFERROR(VLOOKUP(Table1[[#This Row],[Staff ID]],Table2[],2,FALSE),"")</f>
        <v/>
      </c>
      <c r="N2148" s="209" t="str">
        <f>IFERROR(IF(VLOOKUP(Table1[[#This Row],[Budget Code Description]],Dimentions!$X$6:$AC$134,4,FALSE)="","",VLOOKUP(Table1[[#This Row],[Budget Code Description]],Dimentions!$X$6:$AC$134,4,FALSE)),"")</f>
        <v/>
      </c>
      <c r="O2148" s="65" t="str">
        <f>IFERROR(VLOOKUP(Table1[[#This Row],[Vendor ID]],Table549[],2,FALSE),"")</f>
        <v/>
      </c>
      <c r="P2148" s="63"/>
      <c r="Q2148" s="141" t="str">
        <f>IF(Table1[[#This Row],[Posting Date]]&lt;&gt;"",$D$9,"")</f>
        <v/>
      </c>
      <c r="R2148" s="157" t="str">
        <f>IF(Table1[[#This Row],[Posting Date]]&lt;&gt;"",$D$10,"")</f>
        <v/>
      </c>
      <c r="S2148" s="66"/>
      <c r="T2148" s="63"/>
      <c r="U2148" s="67"/>
      <c r="V2148" s="67"/>
      <c r="W2148" s="67" t="str">
        <f t="shared" si="37"/>
        <v/>
      </c>
      <c r="X2148" s="159" t="str">
        <f>IF(E2148="","",(IF(Table1[[#This Row],[Cur]]="USD",Table1[[#This Row],[Cur_Amount Debit]],Table1[[#This Row],[Cur_Amount Debit]]/Table1[[#This Row],[Exchange Rate]])))</f>
        <v/>
      </c>
      <c r="Y2148" s="159" t="str">
        <f>IF(E2148="","",(IF(Table1[[#This Row],[Cur]]="USD",Table1[[#This Row],[Cur_Amount Credit]],Table1[[#This Row],[Cur_Amount Credit]]/ExchangeRate)))</f>
        <v/>
      </c>
      <c r="Z2148" s="201" t="str">
        <f>IF(E2148="","",(Table1[[#This Row],[Debit USD]]-Table1[[#This Row],[Credit USD]]))</f>
        <v/>
      </c>
      <c r="AA2148" s="226"/>
      <c r="AB2148" s="255"/>
      <c r="AC2148" s="1"/>
      <c r="AD2148" s="15"/>
      <c r="AE2148" s="15" t="str">
        <f>IF(AND(OR(Table1[[#This Row],[Account]]="15030",Table1[[#This Row],[Account]]="15035",Table1[[#This Row],[Account]]="20150"),Table1[[#This Row],[Vendor ID]]=""),1,"")</f>
        <v/>
      </c>
      <c r="AF2148" s="15"/>
      <c r="AG2148" s="15"/>
      <c r="AH2148" s="15"/>
      <c r="AI2148" s="46" t="str">
        <f>IF(Table1[[#This Row],[Posting Date]]&lt;&gt;"","GJ-"&amp;CountryID,"")</f>
        <v/>
      </c>
      <c r="AJ2148" s="59" t="str">
        <f>IF(Table1[[#This Row],[Posting Date]]&lt;&gt;"",Table1[[#This Row],[Posting Date]],"")</f>
        <v/>
      </c>
      <c r="AK2148" s="46"/>
      <c r="AL2148" s="46" t="str">
        <f>IF(Table1[[#This Row],[Description]]&lt;&gt;"",Table1[[#This Row],[Description]],"")</f>
        <v/>
      </c>
      <c r="AM2148" s="46" t="str">
        <f>IF(Table1[[#This Row],[Posting Date]]&lt;&gt;"",Table1[[#This Row],[Reference Number]],"")</f>
        <v/>
      </c>
      <c r="AN2148" s="46" t="str">
        <f>TRIM(Table1[[#This Row],[Line '#]])</f>
        <v/>
      </c>
      <c r="AO2148" s="46" t="str">
        <f>TRIM(Table1[[#This Row],[Account]])</f>
        <v/>
      </c>
      <c r="AP2148" s="46" t="str">
        <f>IF(Table1[[#This Row],[Posting Date]]&lt;&gt;"",$D$5,"")</f>
        <v/>
      </c>
      <c r="AQ2148" s="46" t="str">
        <f>TRIM(Table1[[#This Row],[Departments-Prgrams]])</f>
        <v/>
      </c>
      <c r="AR2148" s="46" t="str">
        <f>TRIM(Table1[[#This Row],[Grant]])</f>
        <v/>
      </c>
      <c r="AS2148" s="46" t="str">
        <f>TRIM(Table1[[#This Row],[Staff ID]])</f>
        <v/>
      </c>
      <c r="AT2148" s="46" t="str">
        <f>IF(TRIM(Table1[[#This Row],[Budget Code]])=0,"",TRIM(Table1[[#This Row],[Budget Code]]))</f>
        <v/>
      </c>
      <c r="AU2148" s="46" t="str">
        <f>IF(Table1[[#This Row],[Line Description]]&lt;&gt;"",Table1[[#This Row],[Line Description]],"")</f>
        <v/>
      </c>
      <c r="AV2148" s="46" t="str">
        <f>IF(Table1[[#This Row],[Cur_Amount Debit]]&gt;0,ROUND(Table1[[#This Row],[Cur_Amount Debit]],2),"")</f>
        <v/>
      </c>
      <c r="AW2148" s="46" t="str">
        <f>IF(Table1[[#This Row],[Cur_Amount Credit]]&gt;0,ROUND(Table1[[#This Row],[Cur_Amount Credit]],2),"")</f>
        <v/>
      </c>
      <c r="AX2148" s="46" t="str">
        <f>LEFT(Table1[[#This Row],[Cur]],3)</f>
        <v/>
      </c>
      <c r="AY2148" s="59"/>
      <c r="AZ2148" s="46"/>
      <c r="BA2148" s="46" t="str">
        <f>IF(Table1[[#This Row],[Cur]]&lt;&gt;"",IF(Table1[[#This Row],[Cur]]="USD","",ExchangeRate),"")</f>
        <v/>
      </c>
      <c r="BB2148" s="46" t="str">
        <f>IF(Table1[[#This Row],[Grant]]&lt;&gt;"",VLOOKUP(Table1[[#This Row],[Grant]],Grants!B:D,3),"")</f>
        <v/>
      </c>
      <c r="BC2148" s="46" t="str">
        <f>TRIM(Table1[[#This Row],[Vendor ID]])</f>
        <v/>
      </c>
      <c r="BD2148">
        <f>IF(Table1[[#This Row],[Reference Number]]=Q2147,BD2147,BD2147+1)</f>
        <v>0</v>
      </c>
    </row>
    <row r="2149" spans="1:56" ht="11.25" customHeight="1" x14ac:dyDescent="0.25">
      <c r="A2149" s="1"/>
      <c r="B2149" s="88" t="str">
        <f>IF(Table1[[#This Row],[Posting Date]]&lt;&gt;"",IF(Table1[[#This Row],[Reference Number]]=Q2148,B2148+1,1),"")</f>
        <v/>
      </c>
      <c r="C2149" s="61"/>
      <c r="D2149" s="61"/>
      <c r="E2149" s="138"/>
      <c r="F2149" s="141" t="str">
        <f>IFERROR(IF(VLOOKUP(Table1[[#This Row],[Budget Code Description]],Dimentions!$X$6:$AC$139,2,FALSE)="","",VLOOKUP(Table1[[#This Row],[Budget Code Description]],Dimentions!$X$6:$AC$139,2,FALSE)),"")</f>
        <v/>
      </c>
      <c r="G2149" s="141"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1" t="str">
        <f>IFERROR(VLOOKUP(Table1[[#This Row],[Budget Code Description]],Table6[#All],8,FALSE),"")</f>
        <v/>
      </c>
      <c r="L2149" s="63"/>
      <c r="M2149" s="65" t="str">
        <f>IFERROR(VLOOKUP(Table1[[#This Row],[Staff ID]],Table2[],2,FALSE),"")</f>
        <v/>
      </c>
      <c r="N2149" s="209" t="str">
        <f>IFERROR(IF(VLOOKUP(Table1[[#This Row],[Budget Code Description]],Dimentions!$X$6:$AC$134,4,FALSE)="","",VLOOKUP(Table1[[#This Row],[Budget Code Description]],Dimentions!$X$6:$AC$134,4,FALSE)),"")</f>
        <v/>
      </c>
      <c r="O2149" s="65" t="str">
        <f>IFERROR(VLOOKUP(Table1[[#This Row],[Vendor ID]],Table549[],2,FALSE),"")</f>
        <v/>
      </c>
      <c r="P2149" s="63"/>
      <c r="Q2149" s="141" t="str">
        <f>IF(Table1[[#This Row],[Posting Date]]&lt;&gt;"",$D$9,"")</f>
        <v/>
      </c>
      <c r="R2149" s="157" t="str">
        <f>IF(Table1[[#This Row],[Posting Date]]&lt;&gt;"",$D$10,"")</f>
        <v/>
      </c>
      <c r="S2149" s="66"/>
      <c r="T2149" s="63"/>
      <c r="U2149" s="67"/>
      <c r="V2149" s="67"/>
      <c r="W2149" s="67" t="str">
        <f t="shared" si="37"/>
        <v/>
      </c>
      <c r="X2149" s="159" t="str">
        <f>IF(E2149="","",(IF(Table1[[#This Row],[Cur]]="USD",Table1[[#This Row],[Cur_Amount Debit]],Table1[[#This Row],[Cur_Amount Debit]]/Table1[[#This Row],[Exchange Rate]])))</f>
        <v/>
      </c>
      <c r="Y2149" s="159" t="str">
        <f>IF(E2149="","",(IF(Table1[[#This Row],[Cur]]="USD",Table1[[#This Row],[Cur_Amount Credit]],Table1[[#This Row],[Cur_Amount Credit]]/ExchangeRate)))</f>
        <v/>
      </c>
      <c r="Z2149" s="201" t="str">
        <f>IF(E2149="","",(Table1[[#This Row],[Debit USD]]-Table1[[#This Row],[Credit USD]]))</f>
        <v/>
      </c>
      <c r="AA2149" s="226"/>
      <c r="AB2149" s="255"/>
      <c r="AC2149" s="1"/>
      <c r="AD2149" s="15"/>
      <c r="AE2149" s="15" t="str">
        <f>IF(AND(OR(Table1[[#This Row],[Account]]="15030",Table1[[#This Row],[Account]]="15035",Table1[[#This Row],[Account]]="20150"),Table1[[#This Row],[Vendor ID]]=""),1,"")</f>
        <v/>
      </c>
      <c r="AF2149" s="15"/>
      <c r="AG2149" s="15"/>
      <c r="AH2149" s="15"/>
      <c r="AI2149" s="46" t="str">
        <f>IF(Table1[[#This Row],[Posting Date]]&lt;&gt;"","GJ-"&amp;CountryID,"")</f>
        <v/>
      </c>
      <c r="AJ2149" s="59" t="str">
        <f>IF(Table1[[#This Row],[Posting Date]]&lt;&gt;"",Table1[[#This Row],[Posting Date]],"")</f>
        <v/>
      </c>
      <c r="AK2149" s="46"/>
      <c r="AL2149" s="46" t="str">
        <f>IF(Table1[[#This Row],[Description]]&lt;&gt;"",Table1[[#This Row],[Description]],"")</f>
        <v/>
      </c>
      <c r="AM2149" s="46" t="str">
        <f>IF(Table1[[#This Row],[Posting Date]]&lt;&gt;"",Table1[[#This Row],[Reference Number]],"")</f>
        <v/>
      </c>
      <c r="AN2149" s="46" t="str">
        <f>TRIM(Table1[[#This Row],[Line '#]])</f>
        <v/>
      </c>
      <c r="AO2149" s="46" t="str">
        <f>TRIM(Table1[[#This Row],[Account]])</f>
        <v/>
      </c>
      <c r="AP2149" s="46" t="str">
        <f>IF(Table1[[#This Row],[Posting Date]]&lt;&gt;"",$D$5,"")</f>
        <v/>
      </c>
      <c r="AQ2149" s="46" t="str">
        <f>TRIM(Table1[[#This Row],[Departments-Prgrams]])</f>
        <v/>
      </c>
      <c r="AR2149" s="46" t="str">
        <f>TRIM(Table1[[#This Row],[Grant]])</f>
        <v/>
      </c>
      <c r="AS2149" s="46" t="str">
        <f>TRIM(Table1[[#This Row],[Staff ID]])</f>
        <v/>
      </c>
      <c r="AT2149" s="46" t="str">
        <f>IF(TRIM(Table1[[#This Row],[Budget Code]])=0,"",TRIM(Table1[[#This Row],[Budget Code]]))</f>
        <v/>
      </c>
      <c r="AU2149" s="46" t="str">
        <f>IF(Table1[[#This Row],[Line Description]]&lt;&gt;"",Table1[[#This Row],[Line Description]],"")</f>
        <v/>
      </c>
      <c r="AV2149" s="46" t="str">
        <f>IF(Table1[[#This Row],[Cur_Amount Debit]]&gt;0,ROUND(Table1[[#This Row],[Cur_Amount Debit]],2),"")</f>
        <v/>
      </c>
      <c r="AW2149" s="46" t="str">
        <f>IF(Table1[[#This Row],[Cur_Amount Credit]]&gt;0,ROUND(Table1[[#This Row],[Cur_Amount Credit]],2),"")</f>
        <v/>
      </c>
      <c r="AX2149" s="46" t="str">
        <f>LEFT(Table1[[#This Row],[Cur]],3)</f>
        <v/>
      </c>
      <c r="AY2149" s="59"/>
      <c r="AZ2149" s="46"/>
      <c r="BA2149" s="46" t="str">
        <f>IF(Table1[[#This Row],[Cur]]&lt;&gt;"",IF(Table1[[#This Row],[Cur]]="USD","",ExchangeRate),"")</f>
        <v/>
      </c>
      <c r="BB2149" s="46" t="str">
        <f>IF(Table1[[#This Row],[Grant]]&lt;&gt;"",VLOOKUP(Table1[[#This Row],[Grant]],Grants!B:D,3),"")</f>
        <v/>
      </c>
      <c r="BC2149" s="46" t="str">
        <f>TRIM(Table1[[#This Row],[Vendor ID]])</f>
        <v/>
      </c>
      <c r="BD2149">
        <f>IF(Table1[[#This Row],[Reference Number]]=Q2148,BD2148,BD2148+1)</f>
        <v>0</v>
      </c>
    </row>
    <row r="2150" spans="1:56" ht="11.25" customHeight="1" x14ac:dyDescent="0.25">
      <c r="A2150" s="1"/>
      <c r="B2150" s="88" t="str">
        <f>IF(Table1[[#This Row],[Posting Date]]&lt;&gt;"",IF(Table1[[#This Row],[Reference Number]]=Q2149,B2149+1,1),"")</f>
        <v/>
      </c>
      <c r="C2150" s="61"/>
      <c r="D2150" s="61"/>
      <c r="E2150" s="138"/>
      <c r="F2150" s="141" t="str">
        <f>IFERROR(IF(VLOOKUP(Table1[[#This Row],[Budget Code Description]],Dimentions!$X$6:$AC$139,2,FALSE)="","",VLOOKUP(Table1[[#This Row],[Budget Code Description]],Dimentions!$X$6:$AC$139,2,FALSE)),"")</f>
        <v/>
      </c>
      <c r="G2150" s="141"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1" t="str">
        <f>IFERROR(VLOOKUP(Table1[[#This Row],[Budget Code Description]],Table6[#All],8,FALSE),"")</f>
        <v/>
      </c>
      <c r="L2150" s="63"/>
      <c r="M2150" s="65" t="str">
        <f>IFERROR(VLOOKUP(Table1[[#This Row],[Staff ID]],Table2[],2,FALSE),"")</f>
        <v/>
      </c>
      <c r="N2150" s="209" t="str">
        <f>IFERROR(IF(VLOOKUP(Table1[[#This Row],[Budget Code Description]],Dimentions!$X$6:$AC$134,4,FALSE)="","",VLOOKUP(Table1[[#This Row],[Budget Code Description]],Dimentions!$X$6:$AC$134,4,FALSE)),"")</f>
        <v/>
      </c>
      <c r="O2150" s="65" t="str">
        <f>IFERROR(VLOOKUP(Table1[[#This Row],[Vendor ID]],Table549[],2,FALSE),"")</f>
        <v/>
      </c>
      <c r="P2150" s="63"/>
      <c r="Q2150" s="141" t="str">
        <f>IF(Table1[[#This Row],[Posting Date]]&lt;&gt;"",$D$9,"")</f>
        <v/>
      </c>
      <c r="R2150" s="157" t="str">
        <f>IF(Table1[[#This Row],[Posting Date]]&lt;&gt;"",$D$10,"")</f>
        <v/>
      </c>
      <c r="S2150" s="66"/>
      <c r="T2150" s="63"/>
      <c r="U2150" s="67"/>
      <c r="V2150" s="67"/>
      <c r="W2150" s="67" t="str">
        <f t="shared" si="37"/>
        <v/>
      </c>
      <c r="X2150" s="159" t="str">
        <f>IF(E2150="","",(IF(Table1[[#This Row],[Cur]]="USD",Table1[[#This Row],[Cur_Amount Debit]],Table1[[#This Row],[Cur_Amount Debit]]/Table1[[#This Row],[Exchange Rate]])))</f>
        <v/>
      </c>
      <c r="Y2150" s="159" t="str">
        <f>IF(E2150="","",(IF(Table1[[#This Row],[Cur]]="USD",Table1[[#This Row],[Cur_Amount Credit]],Table1[[#This Row],[Cur_Amount Credit]]/ExchangeRate)))</f>
        <v/>
      </c>
      <c r="Z2150" s="201" t="str">
        <f>IF(E2150="","",(Table1[[#This Row],[Debit USD]]-Table1[[#This Row],[Credit USD]]))</f>
        <v/>
      </c>
      <c r="AA2150" s="226"/>
      <c r="AB2150" s="255"/>
      <c r="AC2150" s="1"/>
      <c r="AD2150" s="15"/>
      <c r="AE2150" s="15" t="str">
        <f>IF(AND(OR(Table1[[#This Row],[Account]]="15030",Table1[[#This Row],[Account]]="15035",Table1[[#This Row],[Account]]="20150"),Table1[[#This Row],[Vendor ID]]=""),1,"")</f>
        <v/>
      </c>
      <c r="AF2150" s="15"/>
      <c r="AG2150" s="15"/>
      <c r="AH2150" s="15"/>
      <c r="AI2150" s="46" t="str">
        <f>IF(Table1[[#This Row],[Posting Date]]&lt;&gt;"","GJ-"&amp;CountryID,"")</f>
        <v/>
      </c>
      <c r="AJ2150" s="59" t="str">
        <f>IF(Table1[[#This Row],[Posting Date]]&lt;&gt;"",Table1[[#This Row],[Posting Date]],"")</f>
        <v/>
      </c>
      <c r="AK2150" s="46"/>
      <c r="AL2150" s="46" t="str">
        <f>IF(Table1[[#This Row],[Description]]&lt;&gt;"",Table1[[#This Row],[Description]],"")</f>
        <v/>
      </c>
      <c r="AM2150" s="46" t="str">
        <f>IF(Table1[[#This Row],[Posting Date]]&lt;&gt;"",Table1[[#This Row],[Reference Number]],"")</f>
        <v/>
      </c>
      <c r="AN2150" s="46" t="str">
        <f>TRIM(Table1[[#This Row],[Line '#]])</f>
        <v/>
      </c>
      <c r="AO2150" s="46" t="str">
        <f>TRIM(Table1[[#This Row],[Account]])</f>
        <v/>
      </c>
      <c r="AP2150" s="46" t="str">
        <f>IF(Table1[[#This Row],[Posting Date]]&lt;&gt;"",$D$5,"")</f>
        <v/>
      </c>
      <c r="AQ2150" s="46" t="str">
        <f>TRIM(Table1[[#This Row],[Departments-Prgrams]])</f>
        <v/>
      </c>
      <c r="AR2150" s="46" t="str">
        <f>TRIM(Table1[[#This Row],[Grant]])</f>
        <v/>
      </c>
      <c r="AS2150" s="46" t="str">
        <f>TRIM(Table1[[#This Row],[Staff ID]])</f>
        <v/>
      </c>
      <c r="AT2150" s="46" t="str">
        <f>IF(TRIM(Table1[[#This Row],[Budget Code]])=0,"",TRIM(Table1[[#This Row],[Budget Code]]))</f>
        <v/>
      </c>
      <c r="AU2150" s="46" t="str">
        <f>IF(Table1[[#This Row],[Line Description]]&lt;&gt;"",Table1[[#This Row],[Line Description]],"")</f>
        <v/>
      </c>
      <c r="AV2150" s="46" t="str">
        <f>IF(Table1[[#This Row],[Cur_Amount Debit]]&gt;0,ROUND(Table1[[#This Row],[Cur_Amount Debit]],2),"")</f>
        <v/>
      </c>
      <c r="AW2150" s="46" t="str">
        <f>IF(Table1[[#This Row],[Cur_Amount Credit]]&gt;0,ROUND(Table1[[#This Row],[Cur_Amount Credit]],2),"")</f>
        <v/>
      </c>
      <c r="AX2150" s="46" t="str">
        <f>LEFT(Table1[[#This Row],[Cur]],3)</f>
        <v/>
      </c>
      <c r="AY2150" s="59"/>
      <c r="AZ2150" s="46"/>
      <c r="BA2150" s="46" t="str">
        <f>IF(Table1[[#This Row],[Cur]]&lt;&gt;"",IF(Table1[[#This Row],[Cur]]="USD","",ExchangeRate),"")</f>
        <v/>
      </c>
      <c r="BB2150" s="46" t="str">
        <f>IF(Table1[[#This Row],[Grant]]&lt;&gt;"",VLOOKUP(Table1[[#This Row],[Grant]],Grants!B:D,3),"")</f>
        <v/>
      </c>
      <c r="BC2150" s="46" t="str">
        <f>TRIM(Table1[[#This Row],[Vendor ID]])</f>
        <v/>
      </c>
      <c r="BD2150">
        <f>IF(Table1[[#This Row],[Reference Number]]=Q2149,BD2149,BD2149+1)</f>
        <v>0</v>
      </c>
    </row>
    <row r="2151" spans="1:56" ht="11.25" customHeight="1" x14ac:dyDescent="0.25">
      <c r="A2151" s="1"/>
      <c r="B2151" s="88" t="str">
        <f>IF(Table1[[#This Row],[Posting Date]]&lt;&gt;"",IF(Table1[[#This Row],[Reference Number]]=Q2150,B2150+1,1),"")</f>
        <v/>
      </c>
      <c r="C2151" s="61"/>
      <c r="D2151" s="61"/>
      <c r="E2151" s="138"/>
      <c r="F2151" s="141" t="str">
        <f>IFERROR(IF(VLOOKUP(Table1[[#This Row],[Budget Code Description]],Dimentions!$X$6:$AC$139,2,FALSE)="","",VLOOKUP(Table1[[#This Row],[Budget Code Description]],Dimentions!$X$6:$AC$139,2,FALSE)),"")</f>
        <v/>
      </c>
      <c r="G2151" s="141"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1" t="str">
        <f>IFERROR(VLOOKUP(Table1[[#This Row],[Budget Code Description]],Table6[#All],8,FALSE),"")</f>
        <v/>
      </c>
      <c r="L2151" s="63"/>
      <c r="M2151" s="65" t="str">
        <f>IFERROR(VLOOKUP(Table1[[#This Row],[Staff ID]],Table2[],2,FALSE),"")</f>
        <v/>
      </c>
      <c r="N2151" s="209" t="str">
        <f>IFERROR(IF(VLOOKUP(Table1[[#This Row],[Budget Code Description]],Dimentions!$X$6:$AC$134,4,FALSE)="","",VLOOKUP(Table1[[#This Row],[Budget Code Description]],Dimentions!$X$6:$AC$134,4,FALSE)),"")</f>
        <v/>
      </c>
      <c r="O2151" s="65" t="str">
        <f>IFERROR(VLOOKUP(Table1[[#This Row],[Vendor ID]],Table549[],2,FALSE),"")</f>
        <v/>
      </c>
      <c r="P2151" s="63"/>
      <c r="Q2151" s="141" t="str">
        <f>IF(Table1[[#This Row],[Posting Date]]&lt;&gt;"",$D$9,"")</f>
        <v/>
      </c>
      <c r="R2151" s="157" t="str">
        <f>IF(Table1[[#This Row],[Posting Date]]&lt;&gt;"",$D$10,"")</f>
        <v/>
      </c>
      <c r="S2151" s="66"/>
      <c r="T2151" s="63"/>
      <c r="U2151" s="67"/>
      <c r="V2151" s="67"/>
      <c r="W2151" s="67" t="str">
        <f t="shared" si="37"/>
        <v/>
      </c>
      <c r="X2151" s="159" t="str">
        <f>IF(E2151="","",(IF(Table1[[#This Row],[Cur]]="USD",Table1[[#This Row],[Cur_Amount Debit]],Table1[[#This Row],[Cur_Amount Debit]]/Table1[[#This Row],[Exchange Rate]])))</f>
        <v/>
      </c>
      <c r="Y2151" s="159" t="str">
        <f>IF(E2151="","",(IF(Table1[[#This Row],[Cur]]="USD",Table1[[#This Row],[Cur_Amount Credit]],Table1[[#This Row],[Cur_Amount Credit]]/ExchangeRate)))</f>
        <v/>
      </c>
      <c r="Z2151" s="201" t="str">
        <f>IF(E2151="","",(Table1[[#This Row],[Debit USD]]-Table1[[#This Row],[Credit USD]]))</f>
        <v/>
      </c>
      <c r="AA2151" s="226"/>
      <c r="AB2151" s="255"/>
      <c r="AC2151" s="1"/>
      <c r="AD2151" s="15"/>
      <c r="AE2151" s="15" t="str">
        <f>IF(AND(OR(Table1[[#This Row],[Account]]="15030",Table1[[#This Row],[Account]]="15035",Table1[[#This Row],[Account]]="20150"),Table1[[#This Row],[Vendor ID]]=""),1,"")</f>
        <v/>
      </c>
      <c r="AF2151" s="15"/>
      <c r="AG2151" s="15"/>
      <c r="AH2151" s="15"/>
      <c r="AI2151" s="46" t="str">
        <f>IF(Table1[[#This Row],[Posting Date]]&lt;&gt;"","GJ-"&amp;CountryID,"")</f>
        <v/>
      </c>
      <c r="AJ2151" s="59" t="str">
        <f>IF(Table1[[#This Row],[Posting Date]]&lt;&gt;"",Table1[[#This Row],[Posting Date]],"")</f>
        <v/>
      </c>
      <c r="AK2151" s="46"/>
      <c r="AL2151" s="46" t="str">
        <f>IF(Table1[[#This Row],[Description]]&lt;&gt;"",Table1[[#This Row],[Description]],"")</f>
        <v/>
      </c>
      <c r="AM2151" s="46" t="str">
        <f>IF(Table1[[#This Row],[Posting Date]]&lt;&gt;"",Table1[[#This Row],[Reference Number]],"")</f>
        <v/>
      </c>
      <c r="AN2151" s="46" t="str">
        <f>TRIM(Table1[[#This Row],[Line '#]])</f>
        <v/>
      </c>
      <c r="AO2151" s="46" t="str">
        <f>TRIM(Table1[[#This Row],[Account]])</f>
        <v/>
      </c>
      <c r="AP2151" s="46" t="str">
        <f>IF(Table1[[#This Row],[Posting Date]]&lt;&gt;"",$D$5,"")</f>
        <v/>
      </c>
      <c r="AQ2151" s="46" t="str">
        <f>TRIM(Table1[[#This Row],[Departments-Prgrams]])</f>
        <v/>
      </c>
      <c r="AR2151" s="46" t="str">
        <f>TRIM(Table1[[#This Row],[Grant]])</f>
        <v/>
      </c>
      <c r="AS2151" s="46" t="str">
        <f>TRIM(Table1[[#This Row],[Staff ID]])</f>
        <v/>
      </c>
      <c r="AT2151" s="46" t="str">
        <f>IF(TRIM(Table1[[#This Row],[Budget Code]])=0,"",TRIM(Table1[[#This Row],[Budget Code]]))</f>
        <v/>
      </c>
      <c r="AU2151" s="46" t="str">
        <f>IF(Table1[[#This Row],[Line Description]]&lt;&gt;"",Table1[[#This Row],[Line Description]],"")</f>
        <v/>
      </c>
      <c r="AV2151" s="46" t="str">
        <f>IF(Table1[[#This Row],[Cur_Amount Debit]]&gt;0,ROUND(Table1[[#This Row],[Cur_Amount Debit]],2),"")</f>
        <v/>
      </c>
      <c r="AW2151" s="46" t="str">
        <f>IF(Table1[[#This Row],[Cur_Amount Credit]]&gt;0,ROUND(Table1[[#This Row],[Cur_Amount Credit]],2),"")</f>
        <v/>
      </c>
      <c r="AX2151" s="46" t="str">
        <f>LEFT(Table1[[#This Row],[Cur]],3)</f>
        <v/>
      </c>
      <c r="AY2151" s="59"/>
      <c r="AZ2151" s="46"/>
      <c r="BA2151" s="46" t="str">
        <f>IF(Table1[[#This Row],[Cur]]&lt;&gt;"",IF(Table1[[#This Row],[Cur]]="USD","",ExchangeRate),"")</f>
        <v/>
      </c>
      <c r="BB2151" s="46" t="str">
        <f>IF(Table1[[#This Row],[Grant]]&lt;&gt;"",VLOOKUP(Table1[[#This Row],[Grant]],Grants!B:D,3),"")</f>
        <v/>
      </c>
      <c r="BC2151" s="46" t="str">
        <f>TRIM(Table1[[#This Row],[Vendor ID]])</f>
        <v/>
      </c>
      <c r="BD2151">
        <f>IF(Table1[[#This Row],[Reference Number]]=Q2150,BD2150,BD2150+1)</f>
        <v>0</v>
      </c>
    </row>
    <row r="2152" spans="1:56" ht="11.25" customHeight="1" x14ac:dyDescent="0.25">
      <c r="A2152" s="1"/>
      <c r="B2152" s="88" t="str">
        <f>IF(Table1[[#This Row],[Posting Date]]&lt;&gt;"",IF(Table1[[#This Row],[Reference Number]]=Q2151,B2151+1,1),"")</f>
        <v/>
      </c>
      <c r="C2152" s="61"/>
      <c r="D2152" s="61"/>
      <c r="E2152" s="138"/>
      <c r="F2152" s="141" t="str">
        <f>IFERROR(IF(VLOOKUP(Table1[[#This Row],[Budget Code Description]],Dimentions!$X$6:$AC$139,2,FALSE)="","",VLOOKUP(Table1[[#This Row],[Budget Code Description]],Dimentions!$X$6:$AC$139,2,FALSE)),"")</f>
        <v/>
      </c>
      <c r="G2152" s="141"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1" t="str">
        <f>IFERROR(VLOOKUP(Table1[[#This Row],[Budget Code Description]],Table6[#All],8,FALSE),"")</f>
        <v/>
      </c>
      <c r="L2152" s="63"/>
      <c r="M2152" s="65" t="str">
        <f>IFERROR(VLOOKUP(Table1[[#This Row],[Staff ID]],Table2[],2,FALSE),"")</f>
        <v/>
      </c>
      <c r="N2152" s="209" t="str">
        <f>IFERROR(IF(VLOOKUP(Table1[[#This Row],[Budget Code Description]],Dimentions!$X$6:$AC$134,4,FALSE)="","",VLOOKUP(Table1[[#This Row],[Budget Code Description]],Dimentions!$X$6:$AC$134,4,FALSE)),"")</f>
        <v/>
      </c>
      <c r="O2152" s="65" t="str">
        <f>IFERROR(VLOOKUP(Table1[[#This Row],[Vendor ID]],Table549[],2,FALSE),"")</f>
        <v/>
      </c>
      <c r="P2152" s="63"/>
      <c r="Q2152" s="141" t="str">
        <f>IF(Table1[[#This Row],[Posting Date]]&lt;&gt;"",$D$9,"")</f>
        <v/>
      </c>
      <c r="R2152" s="157" t="str">
        <f>IF(Table1[[#This Row],[Posting Date]]&lt;&gt;"",$D$10,"")</f>
        <v/>
      </c>
      <c r="S2152" s="66"/>
      <c r="T2152" s="63"/>
      <c r="U2152" s="67"/>
      <c r="V2152" s="67"/>
      <c r="W2152" s="67" t="str">
        <f t="shared" si="37"/>
        <v/>
      </c>
      <c r="X2152" s="159" t="str">
        <f>IF(E2152="","",(IF(Table1[[#This Row],[Cur]]="USD",Table1[[#This Row],[Cur_Amount Debit]],Table1[[#This Row],[Cur_Amount Debit]]/Table1[[#This Row],[Exchange Rate]])))</f>
        <v/>
      </c>
      <c r="Y2152" s="159" t="str">
        <f>IF(E2152="","",(IF(Table1[[#This Row],[Cur]]="USD",Table1[[#This Row],[Cur_Amount Credit]],Table1[[#This Row],[Cur_Amount Credit]]/ExchangeRate)))</f>
        <v/>
      </c>
      <c r="Z2152" s="201" t="str">
        <f>IF(E2152="","",(Table1[[#This Row],[Debit USD]]-Table1[[#This Row],[Credit USD]]))</f>
        <v/>
      </c>
      <c r="AA2152" s="226"/>
      <c r="AB2152" s="255"/>
      <c r="AC2152" s="1"/>
      <c r="AD2152" s="15"/>
      <c r="AE2152" s="15" t="str">
        <f>IF(AND(OR(Table1[[#This Row],[Account]]="15030",Table1[[#This Row],[Account]]="15035",Table1[[#This Row],[Account]]="20150"),Table1[[#This Row],[Vendor ID]]=""),1,"")</f>
        <v/>
      </c>
      <c r="AF2152" s="15"/>
      <c r="AG2152" s="15"/>
      <c r="AH2152" s="15"/>
      <c r="AI2152" s="46" t="str">
        <f>IF(Table1[[#This Row],[Posting Date]]&lt;&gt;"","GJ-"&amp;CountryID,"")</f>
        <v/>
      </c>
      <c r="AJ2152" s="59" t="str">
        <f>IF(Table1[[#This Row],[Posting Date]]&lt;&gt;"",Table1[[#This Row],[Posting Date]],"")</f>
        <v/>
      </c>
      <c r="AK2152" s="46"/>
      <c r="AL2152" s="46" t="str">
        <f>IF(Table1[[#This Row],[Description]]&lt;&gt;"",Table1[[#This Row],[Description]],"")</f>
        <v/>
      </c>
      <c r="AM2152" s="46" t="str">
        <f>IF(Table1[[#This Row],[Posting Date]]&lt;&gt;"",Table1[[#This Row],[Reference Number]],"")</f>
        <v/>
      </c>
      <c r="AN2152" s="46" t="str">
        <f>TRIM(Table1[[#This Row],[Line '#]])</f>
        <v/>
      </c>
      <c r="AO2152" s="46" t="str">
        <f>TRIM(Table1[[#This Row],[Account]])</f>
        <v/>
      </c>
      <c r="AP2152" s="46" t="str">
        <f>IF(Table1[[#This Row],[Posting Date]]&lt;&gt;"",$D$5,"")</f>
        <v/>
      </c>
      <c r="AQ2152" s="46" t="str">
        <f>TRIM(Table1[[#This Row],[Departments-Prgrams]])</f>
        <v/>
      </c>
      <c r="AR2152" s="46" t="str">
        <f>TRIM(Table1[[#This Row],[Grant]])</f>
        <v/>
      </c>
      <c r="AS2152" s="46" t="str">
        <f>TRIM(Table1[[#This Row],[Staff ID]])</f>
        <v/>
      </c>
      <c r="AT2152" s="46" t="str">
        <f>IF(TRIM(Table1[[#This Row],[Budget Code]])=0,"",TRIM(Table1[[#This Row],[Budget Code]]))</f>
        <v/>
      </c>
      <c r="AU2152" s="46" t="str">
        <f>IF(Table1[[#This Row],[Line Description]]&lt;&gt;"",Table1[[#This Row],[Line Description]],"")</f>
        <v/>
      </c>
      <c r="AV2152" s="46" t="str">
        <f>IF(Table1[[#This Row],[Cur_Amount Debit]]&gt;0,ROUND(Table1[[#This Row],[Cur_Amount Debit]],2),"")</f>
        <v/>
      </c>
      <c r="AW2152" s="46" t="str">
        <f>IF(Table1[[#This Row],[Cur_Amount Credit]]&gt;0,ROUND(Table1[[#This Row],[Cur_Amount Credit]],2),"")</f>
        <v/>
      </c>
      <c r="AX2152" s="46" t="str">
        <f>LEFT(Table1[[#This Row],[Cur]],3)</f>
        <v/>
      </c>
      <c r="AY2152" s="59"/>
      <c r="AZ2152" s="46"/>
      <c r="BA2152" s="46" t="str">
        <f>IF(Table1[[#This Row],[Cur]]&lt;&gt;"",IF(Table1[[#This Row],[Cur]]="USD","",ExchangeRate),"")</f>
        <v/>
      </c>
      <c r="BB2152" s="46" t="str">
        <f>IF(Table1[[#This Row],[Grant]]&lt;&gt;"",VLOOKUP(Table1[[#This Row],[Grant]],Grants!B:D,3),"")</f>
        <v/>
      </c>
      <c r="BC2152" s="46" t="str">
        <f>TRIM(Table1[[#This Row],[Vendor ID]])</f>
        <v/>
      </c>
      <c r="BD2152">
        <f>IF(Table1[[#This Row],[Reference Number]]=Q2151,BD2151,BD2151+1)</f>
        <v>0</v>
      </c>
    </row>
    <row r="2153" spans="1:56" ht="11.25" customHeight="1" x14ac:dyDescent="0.25">
      <c r="A2153" s="1"/>
      <c r="B2153" s="88" t="str">
        <f>IF(Table1[[#This Row],[Posting Date]]&lt;&gt;"",IF(Table1[[#This Row],[Reference Number]]=Q2152,B2152+1,1),"")</f>
        <v/>
      </c>
      <c r="C2153" s="61"/>
      <c r="D2153" s="61"/>
      <c r="E2153" s="138"/>
      <c r="F2153" s="141" t="str">
        <f>IFERROR(IF(VLOOKUP(Table1[[#This Row],[Budget Code Description]],Dimentions!$X$6:$AC$139,2,FALSE)="","",VLOOKUP(Table1[[#This Row],[Budget Code Description]],Dimentions!$X$6:$AC$139,2,FALSE)),"")</f>
        <v/>
      </c>
      <c r="G2153" s="141"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1" t="str">
        <f>IFERROR(VLOOKUP(Table1[[#This Row],[Budget Code Description]],Table6[#All],8,FALSE),"")</f>
        <v/>
      </c>
      <c r="L2153" s="63"/>
      <c r="M2153" s="65" t="str">
        <f>IFERROR(VLOOKUP(Table1[[#This Row],[Staff ID]],Table2[],2,FALSE),"")</f>
        <v/>
      </c>
      <c r="N2153" s="209" t="str">
        <f>IFERROR(IF(VLOOKUP(Table1[[#This Row],[Budget Code Description]],Dimentions!$X$6:$AC$134,4,FALSE)="","",VLOOKUP(Table1[[#This Row],[Budget Code Description]],Dimentions!$X$6:$AC$134,4,FALSE)),"")</f>
        <v/>
      </c>
      <c r="O2153" s="65" t="str">
        <f>IFERROR(VLOOKUP(Table1[[#This Row],[Vendor ID]],Table549[],2,FALSE),"")</f>
        <v/>
      </c>
      <c r="P2153" s="63"/>
      <c r="Q2153" s="141" t="str">
        <f>IF(Table1[[#This Row],[Posting Date]]&lt;&gt;"",$D$9,"")</f>
        <v/>
      </c>
      <c r="R2153" s="157" t="str">
        <f>IF(Table1[[#This Row],[Posting Date]]&lt;&gt;"",$D$10,"")</f>
        <v/>
      </c>
      <c r="S2153" s="66"/>
      <c r="T2153" s="63"/>
      <c r="U2153" s="67"/>
      <c r="V2153" s="67"/>
      <c r="W2153" s="67" t="str">
        <f t="shared" si="37"/>
        <v/>
      </c>
      <c r="X2153" s="159" t="str">
        <f>IF(E2153="","",(IF(Table1[[#This Row],[Cur]]="USD",Table1[[#This Row],[Cur_Amount Debit]],Table1[[#This Row],[Cur_Amount Debit]]/Table1[[#This Row],[Exchange Rate]])))</f>
        <v/>
      </c>
      <c r="Y2153" s="159" t="str">
        <f>IF(E2153="","",(IF(Table1[[#This Row],[Cur]]="USD",Table1[[#This Row],[Cur_Amount Credit]],Table1[[#This Row],[Cur_Amount Credit]]/ExchangeRate)))</f>
        <v/>
      </c>
      <c r="Z2153" s="201" t="str">
        <f>IF(E2153="","",(Table1[[#This Row],[Debit USD]]-Table1[[#This Row],[Credit USD]]))</f>
        <v/>
      </c>
      <c r="AA2153" s="226"/>
      <c r="AB2153" s="255"/>
      <c r="AC2153" s="1"/>
      <c r="AD2153" s="15"/>
      <c r="AE2153" s="15" t="str">
        <f>IF(AND(OR(Table1[[#This Row],[Account]]="15030",Table1[[#This Row],[Account]]="15035",Table1[[#This Row],[Account]]="20150"),Table1[[#This Row],[Vendor ID]]=""),1,"")</f>
        <v/>
      </c>
      <c r="AF2153" s="15"/>
      <c r="AG2153" s="15"/>
      <c r="AH2153" s="15"/>
      <c r="AI2153" s="46" t="str">
        <f>IF(Table1[[#This Row],[Posting Date]]&lt;&gt;"","GJ-"&amp;CountryID,"")</f>
        <v/>
      </c>
      <c r="AJ2153" s="59" t="str">
        <f>IF(Table1[[#This Row],[Posting Date]]&lt;&gt;"",Table1[[#This Row],[Posting Date]],"")</f>
        <v/>
      </c>
      <c r="AK2153" s="46"/>
      <c r="AL2153" s="46" t="str">
        <f>IF(Table1[[#This Row],[Description]]&lt;&gt;"",Table1[[#This Row],[Description]],"")</f>
        <v/>
      </c>
      <c r="AM2153" s="46" t="str">
        <f>IF(Table1[[#This Row],[Posting Date]]&lt;&gt;"",Table1[[#This Row],[Reference Number]],"")</f>
        <v/>
      </c>
      <c r="AN2153" s="46" t="str">
        <f>TRIM(Table1[[#This Row],[Line '#]])</f>
        <v/>
      </c>
      <c r="AO2153" s="46" t="str">
        <f>TRIM(Table1[[#This Row],[Account]])</f>
        <v/>
      </c>
      <c r="AP2153" s="46" t="str">
        <f>IF(Table1[[#This Row],[Posting Date]]&lt;&gt;"",$D$5,"")</f>
        <v/>
      </c>
      <c r="AQ2153" s="46" t="str">
        <f>TRIM(Table1[[#This Row],[Departments-Prgrams]])</f>
        <v/>
      </c>
      <c r="AR2153" s="46" t="str">
        <f>TRIM(Table1[[#This Row],[Grant]])</f>
        <v/>
      </c>
      <c r="AS2153" s="46" t="str">
        <f>TRIM(Table1[[#This Row],[Staff ID]])</f>
        <v/>
      </c>
      <c r="AT2153" s="46" t="str">
        <f>IF(TRIM(Table1[[#This Row],[Budget Code]])=0,"",TRIM(Table1[[#This Row],[Budget Code]]))</f>
        <v/>
      </c>
      <c r="AU2153" s="46" t="str">
        <f>IF(Table1[[#This Row],[Line Description]]&lt;&gt;"",Table1[[#This Row],[Line Description]],"")</f>
        <v/>
      </c>
      <c r="AV2153" s="46" t="str">
        <f>IF(Table1[[#This Row],[Cur_Amount Debit]]&gt;0,ROUND(Table1[[#This Row],[Cur_Amount Debit]],2),"")</f>
        <v/>
      </c>
      <c r="AW2153" s="46" t="str">
        <f>IF(Table1[[#This Row],[Cur_Amount Credit]]&gt;0,ROUND(Table1[[#This Row],[Cur_Amount Credit]],2),"")</f>
        <v/>
      </c>
      <c r="AX2153" s="46" t="str">
        <f>LEFT(Table1[[#This Row],[Cur]],3)</f>
        <v/>
      </c>
      <c r="AY2153" s="59"/>
      <c r="AZ2153" s="46"/>
      <c r="BA2153" s="46" t="str">
        <f>IF(Table1[[#This Row],[Cur]]&lt;&gt;"",IF(Table1[[#This Row],[Cur]]="USD","",ExchangeRate),"")</f>
        <v/>
      </c>
      <c r="BB2153" s="46" t="str">
        <f>IF(Table1[[#This Row],[Grant]]&lt;&gt;"",VLOOKUP(Table1[[#This Row],[Grant]],Grants!B:D,3),"")</f>
        <v/>
      </c>
      <c r="BC2153" s="46" t="str">
        <f>TRIM(Table1[[#This Row],[Vendor ID]])</f>
        <v/>
      </c>
      <c r="BD2153">
        <f>IF(Table1[[#This Row],[Reference Number]]=Q2152,BD2152,BD2152+1)</f>
        <v>0</v>
      </c>
    </row>
    <row r="2154" spans="1:56" ht="11.25" customHeight="1" x14ac:dyDescent="0.25">
      <c r="A2154" s="1"/>
      <c r="B2154" s="88" t="str">
        <f>IF(Table1[[#This Row],[Posting Date]]&lt;&gt;"",IF(Table1[[#This Row],[Reference Number]]=Q2153,B2153+1,1),"")</f>
        <v/>
      </c>
      <c r="C2154" s="61"/>
      <c r="D2154" s="61"/>
      <c r="E2154" s="138"/>
      <c r="F2154" s="141" t="str">
        <f>IFERROR(IF(VLOOKUP(Table1[[#This Row],[Budget Code Description]],Dimentions!$X$6:$AC$139,2,FALSE)="","",VLOOKUP(Table1[[#This Row],[Budget Code Description]],Dimentions!$X$6:$AC$139,2,FALSE)),"")</f>
        <v/>
      </c>
      <c r="G2154" s="141"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1" t="str">
        <f>IFERROR(VLOOKUP(Table1[[#This Row],[Budget Code Description]],Table6[#All],8,FALSE),"")</f>
        <v/>
      </c>
      <c r="L2154" s="63"/>
      <c r="M2154" s="65" t="str">
        <f>IFERROR(VLOOKUP(Table1[[#This Row],[Staff ID]],Table2[],2,FALSE),"")</f>
        <v/>
      </c>
      <c r="N2154" s="209" t="str">
        <f>IFERROR(IF(VLOOKUP(Table1[[#This Row],[Budget Code Description]],Dimentions!$X$6:$AC$134,4,FALSE)="","",VLOOKUP(Table1[[#This Row],[Budget Code Description]],Dimentions!$X$6:$AC$134,4,FALSE)),"")</f>
        <v/>
      </c>
      <c r="O2154" s="65" t="str">
        <f>IFERROR(VLOOKUP(Table1[[#This Row],[Vendor ID]],Table549[],2,FALSE),"")</f>
        <v/>
      </c>
      <c r="P2154" s="63"/>
      <c r="Q2154" s="141" t="str">
        <f>IF(Table1[[#This Row],[Posting Date]]&lt;&gt;"",$D$9,"")</f>
        <v/>
      </c>
      <c r="R2154" s="157" t="str">
        <f>IF(Table1[[#This Row],[Posting Date]]&lt;&gt;"",$D$10,"")</f>
        <v/>
      </c>
      <c r="S2154" s="66"/>
      <c r="T2154" s="63"/>
      <c r="U2154" s="67"/>
      <c r="V2154" s="67"/>
      <c r="W2154" s="67" t="str">
        <f t="shared" si="37"/>
        <v/>
      </c>
      <c r="X2154" s="159" t="str">
        <f>IF(E2154="","",(IF(Table1[[#This Row],[Cur]]="USD",Table1[[#This Row],[Cur_Amount Debit]],Table1[[#This Row],[Cur_Amount Debit]]/Table1[[#This Row],[Exchange Rate]])))</f>
        <v/>
      </c>
      <c r="Y2154" s="159" t="str">
        <f>IF(E2154="","",(IF(Table1[[#This Row],[Cur]]="USD",Table1[[#This Row],[Cur_Amount Credit]],Table1[[#This Row],[Cur_Amount Credit]]/ExchangeRate)))</f>
        <v/>
      </c>
      <c r="Z2154" s="201" t="str">
        <f>IF(E2154="","",(Table1[[#This Row],[Debit USD]]-Table1[[#This Row],[Credit USD]]))</f>
        <v/>
      </c>
      <c r="AA2154" s="226"/>
      <c r="AB2154" s="255"/>
      <c r="AC2154" s="1"/>
      <c r="AD2154" s="15"/>
      <c r="AE2154" s="15" t="str">
        <f>IF(AND(OR(Table1[[#This Row],[Account]]="15030",Table1[[#This Row],[Account]]="15035",Table1[[#This Row],[Account]]="20150"),Table1[[#This Row],[Vendor ID]]=""),1,"")</f>
        <v/>
      </c>
      <c r="AF2154" s="15"/>
      <c r="AG2154" s="15"/>
      <c r="AH2154" s="15"/>
      <c r="AI2154" s="46" t="str">
        <f>IF(Table1[[#This Row],[Posting Date]]&lt;&gt;"","GJ-"&amp;CountryID,"")</f>
        <v/>
      </c>
      <c r="AJ2154" s="59" t="str">
        <f>IF(Table1[[#This Row],[Posting Date]]&lt;&gt;"",Table1[[#This Row],[Posting Date]],"")</f>
        <v/>
      </c>
      <c r="AK2154" s="46"/>
      <c r="AL2154" s="46" t="str">
        <f>IF(Table1[[#This Row],[Description]]&lt;&gt;"",Table1[[#This Row],[Description]],"")</f>
        <v/>
      </c>
      <c r="AM2154" s="46" t="str">
        <f>IF(Table1[[#This Row],[Posting Date]]&lt;&gt;"",Table1[[#This Row],[Reference Number]],"")</f>
        <v/>
      </c>
      <c r="AN2154" s="46" t="str">
        <f>TRIM(Table1[[#This Row],[Line '#]])</f>
        <v/>
      </c>
      <c r="AO2154" s="46" t="str">
        <f>TRIM(Table1[[#This Row],[Account]])</f>
        <v/>
      </c>
      <c r="AP2154" s="46" t="str">
        <f>IF(Table1[[#This Row],[Posting Date]]&lt;&gt;"",$D$5,"")</f>
        <v/>
      </c>
      <c r="AQ2154" s="46" t="str">
        <f>TRIM(Table1[[#This Row],[Departments-Prgrams]])</f>
        <v/>
      </c>
      <c r="AR2154" s="46" t="str">
        <f>TRIM(Table1[[#This Row],[Grant]])</f>
        <v/>
      </c>
      <c r="AS2154" s="46" t="str">
        <f>TRIM(Table1[[#This Row],[Staff ID]])</f>
        <v/>
      </c>
      <c r="AT2154" s="46" t="str">
        <f>IF(TRIM(Table1[[#This Row],[Budget Code]])=0,"",TRIM(Table1[[#This Row],[Budget Code]]))</f>
        <v/>
      </c>
      <c r="AU2154" s="46" t="str">
        <f>IF(Table1[[#This Row],[Line Description]]&lt;&gt;"",Table1[[#This Row],[Line Description]],"")</f>
        <v/>
      </c>
      <c r="AV2154" s="46" t="str">
        <f>IF(Table1[[#This Row],[Cur_Amount Debit]]&gt;0,ROUND(Table1[[#This Row],[Cur_Amount Debit]],2),"")</f>
        <v/>
      </c>
      <c r="AW2154" s="46" t="str">
        <f>IF(Table1[[#This Row],[Cur_Amount Credit]]&gt;0,ROUND(Table1[[#This Row],[Cur_Amount Credit]],2),"")</f>
        <v/>
      </c>
      <c r="AX2154" s="46" t="str">
        <f>LEFT(Table1[[#This Row],[Cur]],3)</f>
        <v/>
      </c>
      <c r="AY2154" s="59"/>
      <c r="AZ2154" s="46"/>
      <c r="BA2154" s="46" t="str">
        <f>IF(Table1[[#This Row],[Cur]]&lt;&gt;"",IF(Table1[[#This Row],[Cur]]="USD","",ExchangeRate),"")</f>
        <v/>
      </c>
      <c r="BB2154" s="46" t="str">
        <f>IF(Table1[[#This Row],[Grant]]&lt;&gt;"",VLOOKUP(Table1[[#This Row],[Grant]],Grants!B:D,3),"")</f>
        <v/>
      </c>
      <c r="BC2154" s="46" t="str">
        <f>TRIM(Table1[[#This Row],[Vendor ID]])</f>
        <v/>
      </c>
      <c r="BD2154">
        <f>IF(Table1[[#This Row],[Reference Number]]=Q2153,BD2153,BD2153+1)</f>
        <v>0</v>
      </c>
    </row>
    <row r="2155" spans="1:56" ht="11.25" customHeight="1" x14ac:dyDescent="0.25">
      <c r="A2155" s="1"/>
      <c r="B2155" s="88" t="str">
        <f>IF(Table1[[#This Row],[Posting Date]]&lt;&gt;"",IF(Table1[[#This Row],[Reference Number]]=Q2154,B2154+1,1),"")</f>
        <v/>
      </c>
      <c r="C2155" s="61"/>
      <c r="D2155" s="61"/>
      <c r="E2155" s="138"/>
      <c r="F2155" s="141" t="str">
        <f>IFERROR(IF(VLOOKUP(Table1[[#This Row],[Budget Code Description]],Dimentions!$X$6:$AC$139,2,FALSE)="","",VLOOKUP(Table1[[#This Row],[Budget Code Description]],Dimentions!$X$6:$AC$139,2,FALSE)),"")</f>
        <v/>
      </c>
      <c r="G2155" s="141"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1" t="str">
        <f>IFERROR(VLOOKUP(Table1[[#This Row],[Budget Code Description]],Table6[#All],8,FALSE),"")</f>
        <v/>
      </c>
      <c r="L2155" s="63"/>
      <c r="M2155" s="65" t="str">
        <f>IFERROR(VLOOKUP(Table1[[#This Row],[Staff ID]],Table2[],2,FALSE),"")</f>
        <v/>
      </c>
      <c r="N2155" s="209" t="str">
        <f>IFERROR(IF(VLOOKUP(Table1[[#This Row],[Budget Code Description]],Dimentions!$X$6:$AC$134,4,FALSE)="","",VLOOKUP(Table1[[#This Row],[Budget Code Description]],Dimentions!$X$6:$AC$134,4,FALSE)),"")</f>
        <v/>
      </c>
      <c r="O2155" s="65" t="str">
        <f>IFERROR(VLOOKUP(Table1[[#This Row],[Vendor ID]],Table549[],2,FALSE),"")</f>
        <v/>
      </c>
      <c r="P2155" s="63"/>
      <c r="Q2155" s="141" t="str">
        <f>IF(Table1[[#This Row],[Posting Date]]&lt;&gt;"",$D$9,"")</f>
        <v/>
      </c>
      <c r="R2155" s="157" t="str">
        <f>IF(Table1[[#This Row],[Posting Date]]&lt;&gt;"",$D$10,"")</f>
        <v/>
      </c>
      <c r="S2155" s="66"/>
      <c r="T2155" s="63"/>
      <c r="U2155" s="67"/>
      <c r="V2155" s="67"/>
      <c r="W2155" s="67" t="str">
        <f t="shared" si="37"/>
        <v/>
      </c>
      <c r="X2155" s="159" t="str">
        <f>IF(E2155="","",(IF(Table1[[#This Row],[Cur]]="USD",Table1[[#This Row],[Cur_Amount Debit]],Table1[[#This Row],[Cur_Amount Debit]]/Table1[[#This Row],[Exchange Rate]])))</f>
        <v/>
      </c>
      <c r="Y2155" s="159" t="str">
        <f>IF(E2155="","",(IF(Table1[[#This Row],[Cur]]="USD",Table1[[#This Row],[Cur_Amount Credit]],Table1[[#This Row],[Cur_Amount Credit]]/ExchangeRate)))</f>
        <v/>
      </c>
      <c r="Z2155" s="201" t="str">
        <f>IF(E2155="","",(Table1[[#This Row],[Debit USD]]-Table1[[#This Row],[Credit USD]]))</f>
        <v/>
      </c>
      <c r="AA2155" s="226"/>
      <c r="AB2155" s="255"/>
      <c r="AC2155" s="1"/>
      <c r="AD2155" s="15"/>
      <c r="AE2155" s="15" t="str">
        <f>IF(AND(OR(Table1[[#This Row],[Account]]="15030",Table1[[#This Row],[Account]]="15035",Table1[[#This Row],[Account]]="20150"),Table1[[#This Row],[Vendor ID]]=""),1,"")</f>
        <v/>
      </c>
      <c r="AF2155" s="15"/>
      <c r="AG2155" s="15"/>
      <c r="AH2155" s="15"/>
      <c r="AI2155" s="46" t="str">
        <f>IF(Table1[[#This Row],[Posting Date]]&lt;&gt;"","GJ-"&amp;CountryID,"")</f>
        <v/>
      </c>
      <c r="AJ2155" s="59" t="str">
        <f>IF(Table1[[#This Row],[Posting Date]]&lt;&gt;"",Table1[[#This Row],[Posting Date]],"")</f>
        <v/>
      </c>
      <c r="AK2155" s="46"/>
      <c r="AL2155" s="46" t="str">
        <f>IF(Table1[[#This Row],[Description]]&lt;&gt;"",Table1[[#This Row],[Description]],"")</f>
        <v/>
      </c>
      <c r="AM2155" s="46" t="str">
        <f>IF(Table1[[#This Row],[Posting Date]]&lt;&gt;"",Table1[[#This Row],[Reference Number]],"")</f>
        <v/>
      </c>
      <c r="AN2155" s="46" t="str">
        <f>TRIM(Table1[[#This Row],[Line '#]])</f>
        <v/>
      </c>
      <c r="AO2155" s="46" t="str">
        <f>TRIM(Table1[[#This Row],[Account]])</f>
        <v/>
      </c>
      <c r="AP2155" s="46" t="str">
        <f>IF(Table1[[#This Row],[Posting Date]]&lt;&gt;"",$D$5,"")</f>
        <v/>
      </c>
      <c r="AQ2155" s="46" t="str">
        <f>TRIM(Table1[[#This Row],[Departments-Prgrams]])</f>
        <v/>
      </c>
      <c r="AR2155" s="46" t="str">
        <f>TRIM(Table1[[#This Row],[Grant]])</f>
        <v/>
      </c>
      <c r="AS2155" s="46" t="str">
        <f>TRIM(Table1[[#This Row],[Staff ID]])</f>
        <v/>
      </c>
      <c r="AT2155" s="46" t="str">
        <f>IF(TRIM(Table1[[#This Row],[Budget Code]])=0,"",TRIM(Table1[[#This Row],[Budget Code]]))</f>
        <v/>
      </c>
      <c r="AU2155" s="46" t="str">
        <f>IF(Table1[[#This Row],[Line Description]]&lt;&gt;"",Table1[[#This Row],[Line Description]],"")</f>
        <v/>
      </c>
      <c r="AV2155" s="46" t="str">
        <f>IF(Table1[[#This Row],[Cur_Amount Debit]]&gt;0,ROUND(Table1[[#This Row],[Cur_Amount Debit]],2),"")</f>
        <v/>
      </c>
      <c r="AW2155" s="46" t="str">
        <f>IF(Table1[[#This Row],[Cur_Amount Credit]]&gt;0,ROUND(Table1[[#This Row],[Cur_Amount Credit]],2),"")</f>
        <v/>
      </c>
      <c r="AX2155" s="46" t="str">
        <f>LEFT(Table1[[#This Row],[Cur]],3)</f>
        <v/>
      </c>
      <c r="AY2155" s="59"/>
      <c r="AZ2155" s="46"/>
      <c r="BA2155" s="46" t="str">
        <f>IF(Table1[[#This Row],[Cur]]&lt;&gt;"",IF(Table1[[#This Row],[Cur]]="USD","",ExchangeRate),"")</f>
        <v/>
      </c>
      <c r="BB2155" s="46" t="str">
        <f>IF(Table1[[#This Row],[Grant]]&lt;&gt;"",VLOOKUP(Table1[[#This Row],[Grant]],Grants!B:D,3),"")</f>
        <v/>
      </c>
      <c r="BC2155" s="46" t="str">
        <f>TRIM(Table1[[#This Row],[Vendor ID]])</f>
        <v/>
      </c>
      <c r="BD2155">
        <f>IF(Table1[[#This Row],[Reference Number]]=Q2154,BD2154,BD2154+1)</f>
        <v>0</v>
      </c>
    </row>
    <row r="2156" spans="1:56" ht="11.25" customHeight="1" x14ac:dyDescent="0.25">
      <c r="A2156" s="1"/>
      <c r="B2156" s="88" t="str">
        <f>IF(Table1[[#This Row],[Posting Date]]&lt;&gt;"",IF(Table1[[#This Row],[Reference Number]]=Q2155,B2155+1,1),"")</f>
        <v/>
      </c>
      <c r="C2156" s="61"/>
      <c r="D2156" s="61"/>
      <c r="E2156" s="138"/>
      <c r="F2156" s="141" t="str">
        <f>IFERROR(IF(VLOOKUP(Table1[[#This Row],[Budget Code Description]],Dimentions!$X$6:$AC$139,2,FALSE)="","",VLOOKUP(Table1[[#This Row],[Budget Code Description]],Dimentions!$X$6:$AC$139,2,FALSE)),"")</f>
        <v/>
      </c>
      <c r="G2156" s="141"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1" t="str">
        <f>IFERROR(VLOOKUP(Table1[[#This Row],[Budget Code Description]],Table6[#All],8,FALSE),"")</f>
        <v/>
      </c>
      <c r="L2156" s="63"/>
      <c r="M2156" s="65" t="str">
        <f>IFERROR(VLOOKUP(Table1[[#This Row],[Staff ID]],Table2[],2,FALSE),"")</f>
        <v/>
      </c>
      <c r="N2156" s="209" t="str">
        <f>IFERROR(IF(VLOOKUP(Table1[[#This Row],[Budget Code Description]],Dimentions!$X$6:$AC$134,4,FALSE)="","",VLOOKUP(Table1[[#This Row],[Budget Code Description]],Dimentions!$X$6:$AC$134,4,FALSE)),"")</f>
        <v/>
      </c>
      <c r="O2156" s="65" t="str">
        <f>IFERROR(VLOOKUP(Table1[[#This Row],[Vendor ID]],Table549[],2,FALSE),"")</f>
        <v/>
      </c>
      <c r="P2156" s="63"/>
      <c r="Q2156" s="141" t="str">
        <f>IF(Table1[[#This Row],[Posting Date]]&lt;&gt;"",$D$9,"")</f>
        <v/>
      </c>
      <c r="R2156" s="157" t="str">
        <f>IF(Table1[[#This Row],[Posting Date]]&lt;&gt;"",$D$10,"")</f>
        <v/>
      </c>
      <c r="S2156" s="66"/>
      <c r="T2156" s="63"/>
      <c r="U2156" s="67"/>
      <c r="V2156" s="67"/>
      <c r="W2156" s="67" t="str">
        <f t="shared" si="37"/>
        <v/>
      </c>
      <c r="X2156" s="159" t="str">
        <f>IF(E2156="","",(IF(Table1[[#This Row],[Cur]]="USD",Table1[[#This Row],[Cur_Amount Debit]],Table1[[#This Row],[Cur_Amount Debit]]/Table1[[#This Row],[Exchange Rate]])))</f>
        <v/>
      </c>
      <c r="Y2156" s="159" t="str">
        <f>IF(E2156="","",(IF(Table1[[#This Row],[Cur]]="USD",Table1[[#This Row],[Cur_Amount Credit]],Table1[[#This Row],[Cur_Amount Credit]]/ExchangeRate)))</f>
        <v/>
      </c>
      <c r="Z2156" s="201" t="str">
        <f>IF(E2156="","",(Table1[[#This Row],[Debit USD]]-Table1[[#This Row],[Credit USD]]))</f>
        <v/>
      </c>
      <c r="AA2156" s="226"/>
      <c r="AB2156" s="255"/>
      <c r="AC2156" s="1"/>
      <c r="AD2156" s="15"/>
      <c r="AE2156" s="15" t="str">
        <f>IF(AND(OR(Table1[[#This Row],[Account]]="15030",Table1[[#This Row],[Account]]="15035",Table1[[#This Row],[Account]]="20150"),Table1[[#This Row],[Vendor ID]]=""),1,"")</f>
        <v/>
      </c>
      <c r="AF2156" s="15"/>
      <c r="AG2156" s="15"/>
      <c r="AH2156" s="15"/>
      <c r="AI2156" s="46" t="str">
        <f>IF(Table1[[#This Row],[Posting Date]]&lt;&gt;"","GJ-"&amp;CountryID,"")</f>
        <v/>
      </c>
      <c r="AJ2156" s="59" t="str">
        <f>IF(Table1[[#This Row],[Posting Date]]&lt;&gt;"",Table1[[#This Row],[Posting Date]],"")</f>
        <v/>
      </c>
      <c r="AK2156" s="46"/>
      <c r="AL2156" s="46" t="str">
        <f>IF(Table1[[#This Row],[Description]]&lt;&gt;"",Table1[[#This Row],[Description]],"")</f>
        <v/>
      </c>
      <c r="AM2156" s="46" t="str">
        <f>IF(Table1[[#This Row],[Posting Date]]&lt;&gt;"",Table1[[#This Row],[Reference Number]],"")</f>
        <v/>
      </c>
      <c r="AN2156" s="46" t="str">
        <f>TRIM(Table1[[#This Row],[Line '#]])</f>
        <v/>
      </c>
      <c r="AO2156" s="46" t="str">
        <f>TRIM(Table1[[#This Row],[Account]])</f>
        <v/>
      </c>
      <c r="AP2156" s="46" t="str">
        <f>IF(Table1[[#This Row],[Posting Date]]&lt;&gt;"",$D$5,"")</f>
        <v/>
      </c>
      <c r="AQ2156" s="46" t="str">
        <f>TRIM(Table1[[#This Row],[Departments-Prgrams]])</f>
        <v/>
      </c>
      <c r="AR2156" s="46" t="str">
        <f>TRIM(Table1[[#This Row],[Grant]])</f>
        <v/>
      </c>
      <c r="AS2156" s="46" t="str">
        <f>TRIM(Table1[[#This Row],[Staff ID]])</f>
        <v/>
      </c>
      <c r="AT2156" s="46" t="str">
        <f>IF(TRIM(Table1[[#This Row],[Budget Code]])=0,"",TRIM(Table1[[#This Row],[Budget Code]]))</f>
        <v/>
      </c>
      <c r="AU2156" s="46" t="str">
        <f>IF(Table1[[#This Row],[Line Description]]&lt;&gt;"",Table1[[#This Row],[Line Description]],"")</f>
        <v/>
      </c>
      <c r="AV2156" s="46" t="str">
        <f>IF(Table1[[#This Row],[Cur_Amount Debit]]&gt;0,ROUND(Table1[[#This Row],[Cur_Amount Debit]],2),"")</f>
        <v/>
      </c>
      <c r="AW2156" s="46" t="str">
        <f>IF(Table1[[#This Row],[Cur_Amount Credit]]&gt;0,ROUND(Table1[[#This Row],[Cur_Amount Credit]],2),"")</f>
        <v/>
      </c>
      <c r="AX2156" s="46" t="str">
        <f>LEFT(Table1[[#This Row],[Cur]],3)</f>
        <v/>
      </c>
      <c r="AY2156" s="59"/>
      <c r="AZ2156" s="46"/>
      <c r="BA2156" s="46" t="str">
        <f>IF(Table1[[#This Row],[Cur]]&lt;&gt;"",IF(Table1[[#This Row],[Cur]]="USD","",ExchangeRate),"")</f>
        <v/>
      </c>
      <c r="BB2156" s="46" t="str">
        <f>IF(Table1[[#This Row],[Grant]]&lt;&gt;"",VLOOKUP(Table1[[#This Row],[Grant]],Grants!B:D,3),"")</f>
        <v/>
      </c>
      <c r="BC2156" s="46" t="str">
        <f>TRIM(Table1[[#This Row],[Vendor ID]])</f>
        <v/>
      </c>
      <c r="BD2156">
        <f>IF(Table1[[#This Row],[Reference Number]]=Q2155,BD2155,BD2155+1)</f>
        <v>0</v>
      </c>
    </row>
    <row r="2157" spans="1:56" ht="11.25" customHeight="1" x14ac:dyDescent="0.25">
      <c r="A2157" s="1"/>
      <c r="B2157" s="88" t="str">
        <f>IF(Table1[[#This Row],[Posting Date]]&lt;&gt;"",IF(Table1[[#This Row],[Reference Number]]=Q2156,B2156+1,1),"")</f>
        <v/>
      </c>
      <c r="C2157" s="61"/>
      <c r="D2157" s="61"/>
      <c r="E2157" s="138"/>
      <c r="F2157" s="141" t="str">
        <f>IFERROR(IF(VLOOKUP(Table1[[#This Row],[Budget Code Description]],Dimentions!$X$6:$AC$139,2,FALSE)="","",VLOOKUP(Table1[[#This Row],[Budget Code Description]],Dimentions!$X$6:$AC$139,2,FALSE)),"")</f>
        <v/>
      </c>
      <c r="G2157" s="141"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1" t="str">
        <f>IFERROR(VLOOKUP(Table1[[#This Row],[Budget Code Description]],Table6[#All],8,FALSE),"")</f>
        <v/>
      </c>
      <c r="L2157" s="63"/>
      <c r="M2157" s="65" t="str">
        <f>IFERROR(VLOOKUP(Table1[[#This Row],[Staff ID]],Table2[],2,FALSE),"")</f>
        <v/>
      </c>
      <c r="N2157" s="209" t="str">
        <f>IFERROR(IF(VLOOKUP(Table1[[#This Row],[Budget Code Description]],Dimentions!$X$6:$AC$134,4,FALSE)="","",VLOOKUP(Table1[[#This Row],[Budget Code Description]],Dimentions!$X$6:$AC$134,4,FALSE)),"")</f>
        <v/>
      </c>
      <c r="O2157" s="65" t="str">
        <f>IFERROR(VLOOKUP(Table1[[#This Row],[Vendor ID]],Table549[],2,FALSE),"")</f>
        <v/>
      </c>
      <c r="P2157" s="63"/>
      <c r="Q2157" s="141" t="str">
        <f>IF(Table1[[#This Row],[Posting Date]]&lt;&gt;"",$D$9,"")</f>
        <v/>
      </c>
      <c r="R2157" s="157" t="str">
        <f>IF(Table1[[#This Row],[Posting Date]]&lt;&gt;"",$D$10,"")</f>
        <v/>
      </c>
      <c r="S2157" s="66"/>
      <c r="T2157" s="63"/>
      <c r="U2157" s="67"/>
      <c r="V2157" s="67"/>
      <c r="W2157" s="67" t="str">
        <f t="shared" si="37"/>
        <v/>
      </c>
      <c r="X2157" s="159" t="str">
        <f>IF(E2157="","",(IF(Table1[[#This Row],[Cur]]="USD",Table1[[#This Row],[Cur_Amount Debit]],Table1[[#This Row],[Cur_Amount Debit]]/Table1[[#This Row],[Exchange Rate]])))</f>
        <v/>
      </c>
      <c r="Y2157" s="159" t="str">
        <f>IF(E2157="","",(IF(Table1[[#This Row],[Cur]]="USD",Table1[[#This Row],[Cur_Amount Credit]],Table1[[#This Row],[Cur_Amount Credit]]/ExchangeRate)))</f>
        <v/>
      </c>
      <c r="Z2157" s="201" t="str">
        <f>IF(E2157="","",(Table1[[#This Row],[Debit USD]]-Table1[[#This Row],[Credit USD]]))</f>
        <v/>
      </c>
      <c r="AA2157" s="226"/>
      <c r="AB2157" s="255"/>
      <c r="AC2157" s="1"/>
      <c r="AD2157" s="15"/>
      <c r="AE2157" s="15" t="str">
        <f>IF(AND(OR(Table1[[#This Row],[Account]]="15030",Table1[[#This Row],[Account]]="15035",Table1[[#This Row],[Account]]="20150"),Table1[[#This Row],[Vendor ID]]=""),1,"")</f>
        <v/>
      </c>
      <c r="AF2157" s="15"/>
      <c r="AG2157" s="15"/>
      <c r="AH2157" s="15"/>
      <c r="AI2157" s="46" t="str">
        <f>IF(Table1[[#This Row],[Posting Date]]&lt;&gt;"","GJ-"&amp;CountryID,"")</f>
        <v/>
      </c>
      <c r="AJ2157" s="59" t="str">
        <f>IF(Table1[[#This Row],[Posting Date]]&lt;&gt;"",Table1[[#This Row],[Posting Date]],"")</f>
        <v/>
      </c>
      <c r="AK2157" s="46"/>
      <c r="AL2157" s="46" t="str">
        <f>IF(Table1[[#This Row],[Description]]&lt;&gt;"",Table1[[#This Row],[Description]],"")</f>
        <v/>
      </c>
      <c r="AM2157" s="46" t="str">
        <f>IF(Table1[[#This Row],[Posting Date]]&lt;&gt;"",Table1[[#This Row],[Reference Number]],"")</f>
        <v/>
      </c>
      <c r="AN2157" s="46" t="str">
        <f>TRIM(Table1[[#This Row],[Line '#]])</f>
        <v/>
      </c>
      <c r="AO2157" s="46" t="str">
        <f>TRIM(Table1[[#This Row],[Account]])</f>
        <v/>
      </c>
      <c r="AP2157" s="46" t="str">
        <f>IF(Table1[[#This Row],[Posting Date]]&lt;&gt;"",$D$5,"")</f>
        <v/>
      </c>
      <c r="AQ2157" s="46" t="str">
        <f>TRIM(Table1[[#This Row],[Departments-Prgrams]])</f>
        <v/>
      </c>
      <c r="AR2157" s="46" t="str">
        <f>TRIM(Table1[[#This Row],[Grant]])</f>
        <v/>
      </c>
      <c r="AS2157" s="46" t="str">
        <f>TRIM(Table1[[#This Row],[Staff ID]])</f>
        <v/>
      </c>
      <c r="AT2157" s="46" t="str">
        <f>IF(TRIM(Table1[[#This Row],[Budget Code]])=0,"",TRIM(Table1[[#This Row],[Budget Code]]))</f>
        <v/>
      </c>
      <c r="AU2157" s="46" t="str">
        <f>IF(Table1[[#This Row],[Line Description]]&lt;&gt;"",Table1[[#This Row],[Line Description]],"")</f>
        <v/>
      </c>
      <c r="AV2157" s="46" t="str">
        <f>IF(Table1[[#This Row],[Cur_Amount Debit]]&gt;0,ROUND(Table1[[#This Row],[Cur_Amount Debit]],2),"")</f>
        <v/>
      </c>
      <c r="AW2157" s="46" t="str">
        <f>IF(Table1[[#This Row],[Cur_Amount Credit]]&gt;0,ROUND(Table1[[#This Row],[Cur_Amount Credit]],2),"")</f>
        <v/>
      </c>
      <c r="AX2157" s="46" t="str">
        <f>LEFT(Table1[[#This Row],[Cur]],3)</f>
        <v/>
      </c>
      <c r="AY2157" s="59"/>
      <c r="AZ2157" s="46"/>
      <c r="BA2157" s="46" t="str">
        <f>IF(Table1[[#This Row],[Cur]]&lt;&gt;"",IF(Table1[[#This Row],[Cur]]="USD","",ExchangeRate),"")</f>
        <v/>
      </c>
      <c r="BB2157" s="46" t="str">
        <f>IF(Table1[[#This Row],[Grant]]&lt;&gt;"",VLOOKUP(Table1[[#This Row],[Grant]],Grants!B:D,3),"")</f>
        <v/>
      </c>
      <c r="BC2157" s="46" t="str">
        <f>TRIM(Table1[[#This Row],[Vendor ID]])</f>
        <v/>
      </c>
      <c r="BD2157">
        <f>IF(Table1[[#This Row],[Reference Number]]=Q2156,BD2156,BD2156+1)</f>
        <v>0</v>
      </c>
    </row>
    <row r="2158" spans="1:56" ht="11.25" customHeight="1" x14ac:dyDescent="0.25">
      <c r="A2158" s="1"/>
      <c r="B2158" s="88" t="str">
        <f>IF(Table1[[#This Row],[Posting Date]]&lt;&gt;"",IF(Table1[[#This Row],[Reference Number]]=Q2157,B2157+1,1),"")</f>
        <v/>
      </c>
      <c r="C2158" s="61"/>
      <c r="D2158" s="61"/>
      <c r="E2158" s="138"/>
      <c r="F2158" s="141" t="str">
        <f>IFERROR(IF(VLOOKUP(Table1[[#This Row],[Budget Code Description]],Dimentions!$X$6:$AC$139,2,FALSE)="","",VLOOKUP(Table1[[#This Row],[Budget Code Description]],Dimentions!$X$6:$AC$139,2,FALSE)),"")</f>
        <v/>
      </c>
      <c r="G2158" s="141"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1" t="str">
        <f>IFERROR(VLOOKUP(Table1[[#This Row],[Budget Code Description]],Table6[#All],8,FALSE),"")</f>
        <v/>
      </c>
      <c r="L2158" s="63"/>
      <c r="M2158" s="65" t="str">
        <f>IFERROR(VLOOKUP(Table1[[#This Row],[Staff ID]],Table2[],2,FALSE),"")</f>
        <v/>
      </c>
      <c r="N2158" s="209" t="str">
        <f>IFERROR(IF(VLOOKUP(Table1[[#This Row],[Budget Code Description]],Dimentions!$X$6:$AC$134,4,FALSE)="","",VLOOKUP(Table1[[#This Row],[Budget Code Description]],Dimentions!$X$6:$AC$134,4,FALSE)),"")</f>
        <v/>
      </c>
      <c r="O2158" s="65" t="str">
        <f>IFERROR(VLOOKUP(Table1[[#This Row],[Vendor ID]],Table549[],2,FALSE),"")</f>
        <v/>
      </c>
      <c r="P2158" s="63"/>
      <c r="Q2158" s="141" t="str">
        <f>IF(Table1[[#This Row],[Posting Date]]&lt;&gt;"",$D$9,"")</f>
        <v/>
      </c>
      <c r="R2158" s="157" t="str">
        <f>IF(Table1[[#This Row],[Posting Date]]&lt;&gt;"",$D$10,"")</f>
        <v/>
      </c>
      <c r="S2158" s="66"/>
      <c r="T2158" s="63"/>
      <c r="U2158" s="67"/>
      <c r="V2158" s="67"/>
      <c r="W2158" s="67" t="str">
        <f t="shared" si="37"/>
        <v/>
      </c>
      <c r="X2158" s="159" t="str">
        <f>IF(E2158="","",(IF(Table1[[#This Row],[Cur]]="USD",Table1[[#This Row],[Cur_Amount Debit]],Table1[[#This Row],[Cur_Amount Debit]]/Table1[[#This Row],[Exchange Rate]])))</f>
        <v/>
      </c>
      <c r="Y2158" s="159" t="str">
        <f>IF(E2158="","",(IF(Table1[[#This Row],[Cur]]="USD",Table1[[#This Row],[Cur_Amount Credit]],Table1[[#This Row],[Cur_Amount Credit]]/ExchangeRate)))</f>
        <v/>
      </c>
      <c r="Z2158" s="201" t="str">
        <f>IF(E2158="","",(Table1[[#This Row],[Debit USD]]-Table1[[#This Row],[Credit USD]]))</f>
        <v/>
      </c>
      <c r="AA2158" s="226"/>
      <c r="AB2158" s="255"/>
      <c r="AC2158" s="1"/>
      <c r="AD2158" s="15"/>
      <c r="AE2158" s="15" t="str">
        <f>IF(AND(OR(Table1[[#This Row],[Account]]="15030",Table1[[#This Row],[Account]]="15035",Table1[[#This Row],[Account]]="20150"),Table1[[#This Row],[Vendor ID]]=""),1,"")</f>
        <v/>
      </c>
      <c r="AF2158" s="15"/>
      <c r="AG2158" s="15"/>
      <c r="AH2158" s="15"/>
      <c r="AI2158" s="46" t="str">
        <f>IF(Table1[[#This Row],[Posting Date]]&lt;&gt;"","GJ-"&amp;CountryID,"")</f>
        <v/>
      </c>
      <c r="AJ2158" s="59" t="str">
        <f>IF(Table1[[#This Row],[Posting Date]]&lt;&gt;"",Table1[[#This Row],[Posting Date]],"")</f>
        <v/>
      </c>
      <c r="AK2158" s="46"/>
      <c r="AL2158" s="46" t="str">
        <f>IF(Table1[[#This Row],[Description]]&lt;&gt;"",Table1[[#This Row],[Description]],"")</f>
        <v/>
      </c>
      <c r="AM2158" s="46" t="str">
        <f>IF(Table1[[#This Row],[Posting Date]]&lt;&gt;"",Table1[[#This Row],[Reference Number]],"")</f>
        <v/>
      </c>
      <c r="AN2158" s="46" t="str">
        <f>TRIM(Table1[[#This Row],[Line '#]])</f>
        <v/>
      </c>
      <c r="AO2158" s="46" t="str">
        <f>TRIM(Table1[[#This Row],[Account]])</f>
        <v/>
      </c>
      <c r="AP2158" s="46" t="str">
        <f>IF(Table1[[#This Row],[Posting Date]]&lt;&gt;"",$D$5,"")</f>
        <v/>
      </c>
      <c r="AQ2158" s="46" t="str">
        <f>TRIM(Table1[[#This Row],[Departments-Prgrams]])</f>
        <v/>
      </c>
      <c r="AR2158" s="46" t="str">
        <f>TRIM(Table1[[#This Row],[Grant]])</f>
        <v/>
      </c>
      <c r="AS2158" s="46" t="str">
        <f>TRIM(Table1[[#This Row],[Staff ID]])</f>
        <v/>
      </c>
      <c r="AT2158" s="46" t="str">
        <f>IF(TRIM(Table1[[#This Row],[Budget Code]])=0,"",TRIM(Table1[[#This Row],[Budget Code]]))</f>
        <v/>
      </c>
      <c r="AU2158" s="46" t="str">
        <f>IF(Table1[[#This Row],[Line Description]]&lt;&gt;"",Table1[[#This Row],[Line Description]],"")</f>
        <v/>
      </c>
      <c r="AV2158" s="46" t="str">
        <f>IF(Table1[[#This Row],[Cur_Amount Debit]]&gt;0,ROUND(Table1[[#This Row],[Cur_Amount Debit]],2),"")</f>
        <v/>
      </c>
      <c r="AW2158" s="46" t="str">
        <f>IF(Table1[[#This Row],[Cur_Amount Credit]]&gt;0,ROUND(Table1[[#This Row],[Cur_Amount Credit]],2),"")</f>
        <v/>
      </c>
      <c r="AX2158" s="46" t="str">
        <f>LEFT(Table1[[#This Row],[Cur]],3)</f>
        <v/>
      </c>
      <c r="AY2158" s="59"/>
      <c r="AZ2158" s="46"/>
      <c r="BA2158" s="46" t="str">
        <f>IF(Table1[[#This Row],[Cur]]&lt;&gt;"",IF(Table1[[#This Row],[Cur]]="USD","",ExchangeRate),"")</f>
        <v/>
      </c>
      <c r="BB2158" s="46" t="str">
        <f>IF(Table1[[#This Row],[Grant]]&lt;&gt;"",VLOOKUP(Table1[[#This Row],[Grant]],Grants!B:D,3),"")</f>
        <v/>
      </c>
      <c r="BC2158" s="46" t="str">
        <f>TRIM(Table1[[#This Row],[Vendor ID]])</f>
        <v/>
      </c>
      <c r="BD2158">
        <f>IF(Table1[[#This Row],[Reference Number]]=Q2157,BD2157,BD2157+1)</f>
        <v>0</v>
      </c>
    </row>
    <row r="2159" spans="1:56" ht="11.25" customHeight="1" x14ac:dyDescent="0.25">
      <c r="A2159" s="1"/>
      <c r="B2159" s="88" t="str">
        <f>IF(Table1[[#This Row],[Posting Date]]&lt;&gt;"",IF(Table1[[#This Row],[Reference Number]]=Q2158,B2158+1,1),"")</f>
        <v/>
      </c>
      <c r="C2159" s="61"/>
      <c r="D2159" s="61"/>
      <c r="E2159" s="138"/>
      <c r="F2159" s="141" t="str">
        <f>IFERROR(IF(VLOOKUP(Table1[[#This Row],[Budget Code Description]],Dimentions!$X$6:$AC$139,2,FALSE)="","",VLOOKUP(Table1[[#This Row],[Budget Code Description]],Dimentions!$X$6:$AC$139,2,FALSE)),"")</f>
        <v/>
      </c>
      <c r="G2159" s="141"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1" t="str">
        <f>IFERROR(VLOOKUP(Table1[[#This Row],[Budget Code Description]],Table6[#All],8,FALSE),"")</f>
        <v/>
      </c>
      <c r="L2159" s="63"/>
      <c r="M2159" s="65" t="str">
        <f>IFERROR(VLOOKUP(Table1[[#This Row],[Staff ID]],Table2[],2,FALSE),"")</f>
        <v/>
      </c>
      <c r="N2159" s="209" t="str">
        <f>IFERROR(IF(VLOOKUP(Table1[[#This Row],[Budget Code Description]],Dimentions!$X$6:$AC$134,4,FALSE)="","",VLOOKUP(Table1[[#This Row],[Budget Code Description]],Dimentions!$X$6:$AC$134,4,FALSE)),"")</f>
        <v/>
      </c>
      <c r="O2159" s="65" t="str">
        <f>IFERROR(VLOOKUP(Table1[[#This Row],[Vendor ID]],Table549[],2,FALSE),"")</f>
        <v/>
      </c>
      <c r="P2159" s="63"/>
      <c r="Q2159" s="141" t="str">
        <f>IF(Table1[[#This Row],[Posting Date]]&lt;&gt;"",$D$9,"")</f>
        <v/>
      </c>
      <c r="R2159" s="157" t="str">
        <f>IF(Table1[[#This Row],[Posting Date]]&lt;&gt;"",$D$10,"")</f>
        <v/>
      </c>
      <c r="S2159" s="66"/>
      <c r="T2159" s="63"/>
      <c r="U2159" s="67"/>
      <c r="V2159" s="67"/>
      <c r="W2159" s="67" t="str">
        <f t="shared" ref="W2159:W2222" si="38">IF(E2159="","",(ExchangeRate))</f>
        <v/>
      </c>
      <c r="X2159" s="159" t="str">
        <f>IF(E2159="","",(IF(Table1[[#This Row],[Cur]]="USD",Table1[[#This Row],[Cur_Amount Debit]],Table1[[#This Row],[Cur_Amount Debit]]/Table1[[#This Row],[Exchange Rate]])))</f>
        <v/>
      </c>
      <c r="Y2159" s="159" t="str">
        <f>IF(E2159="","",(IF(Table1[[#This Row],[Cur]]="USD",Table1[[#This Row],[Cur_Amount Credit]],Table1[[#This Row],[Cur_Amount Credit]]/ExchangeRate)))</f>
        <v/>
      </c>
      <c r="Z2159" s="201" t="str">
        <f>IF(E2159="","",(Table1[[#This Row],[Debit USD]]-Table1[[#This Row],[Credit USD]]))</f>
        <v/>
      </c>
      <c r="AA2159" s="226"/>
      <c r="AB2159" s="255"/>
      <c r="AC2159" s="1"/>
      <c r="AD2159" s="15"/>
      <c r="AE2159" s="15" t="str">
        <f>IF(AND(OR(Table1[[#This Row],[Account]]="15030",Table1[[#This Row],[Account]]="15035",Table1[[#This Row],[Account]]="20150"),Table1[[#This Row],[Vendor ID]]=""),1,"")</f>
        <v/>
      </c>
      <c r="AF2159" s="15"/>
      <c r="AG2159" s="15"/>
      <c r="AH2159" s="15"/>
      <c r="AI2159" s="46" t="str">
        <f>IF(Table1[[#This Row],[Posting Date]]&lt;&gt;"","GJ-"&amp;CountryID,"")</f>
        <v/>
      </c>
      <c r="AJ2159" s="59" t="str">
        <f>IF(Table1[[#This Row],[Posting Date]]&lt;&gt;"",Table1[[#This Row],[Posting Date]],"")</f>
        <v/>
      </c>
      <c r="AK2159" s="46"/>
      <c r="AL2159" s="46" t="str">
        <f>IF(Table1[[#This Row],[Description]]&lt;&gt;"",Table1[[#This Row],[Description]],"")</f>
        <v/>
      </c>
      <c r="AM2159" s="46" t="str">
        <f>IF(Table1[[#This Row],[Posting Date]]&lt;&gt;"",Table1[[#This Row],[Reference Number]],"")</f>
        <v/>
      </c>
      <c r="AN2159" s="46" t="str">
        <f>TRIM(Table1[[#This Row],[Line '#]])</f>
        <v/>
      </c>
      <c r="AO2159" s="46" t="str">
        <f>TRIM(Table1[[#This Row],[Account]])</f>
        <v/>
      </c>
      <c r="AP2159" s="46" t="str">
        <f>IF(Table1[[#This Row],[Posting Date]]&lt;&gt;"",$D$5,"")</f>
        <v/>
      </c>
      <c r="AQ2159" s="46" t="str">
        <f>TRIM(Table1[[#This Row],[Departments-Prgrams]])</f>
        <v/>
      </c>
      <c r="AR2159" s="46" t="str">
        <f>TRIM(Table1[[#This Row],[Grant]])</f>
        <v/>
      </c>
      <c r="AS2159" s="46" t="str">
        <f>TRIM(Table1[[#This Row],[Staff ID]])</f>
        <v/>
      </c>
      <c r="AT2159" s="46" t="str">
        <f>IF(TRIM(Table1[[#This Row],[Budget Code]])=0,"",TRIM(Table1[[#This Row],[Budget Code]]))</f>
        <v/>
      </c>
      <c r="AU2159" s="46" t="str">
        <f>IF(Table1[[#This Row],[Line Description]]&lt;&gt;"",Table1[[#This Row],[Line Description]],"")</f>
        <v/>
      </c>
      <c r="AV2159" s="46" t="str">
        <f>IF(Table1[[#This Row],[Cur_Amount Debit]]&gt;0,ROUND(Table1[[#This Row],[Cur_Amount Debit]],2),"")</f>
        <v/>
      </c>
      <c r="AW2159" s="46" t="str">
        <f>IF(Table1[[#This Row],[Cur_Amount Credit]]&gt;0,ROUND(Table1[[#This Row],[Cur_Amount Credit]],2),"")</f>
        <v/>
      </c>
      <c r="AX2159" s="46" t="str">
        <f>LEFT(Table1[[#This Row],[Cur]],3)</f>
        <v/>
      </c>
      <c r="AY2159" s="59"/>
      <c r="AZ2159" s="46"/>
      <c r="BA2159" s="46" t="str">
        <f>IF(Table1[[#This Row],[Cur]]&lt;&gt;"",IF(Table1[[#This Row],[Cur]]="USD","",ExchangeRate),"")</f>
        <v/>
      </c>
      <c r="BB2159" s="46" t="str">
        <f>IF(Table1[[#This Row],[Grant]]&lt;&gt;"",VLOOKUP(Table1[[#This Row],[Grant]],Grants!B:D,3),"")</f>
        <v/>
      </c>
      <c r="BC2159" s="46" t="str">
        <f>TRIM(Table1[[#This Row],[Vendor ID]])</f>
        <v/>
      </c>
      <c r="BD2159">
        <f>IF(Table1[[#This Row],[Reference Number]]=Q2158,BD2158,BD2158+1)</f>
        <v>0</v>
      </c>
    </row>
    <row r="2160" spans="1:56" ht="11.25" customHeight="1" x14ac:dyDescent="0.25">
      <c r="A2160" s="1"/>
      <c r="B2160" s="88" t="str">
        <f>IF(Table1[[#This Row],[Posting Date]]&lt;&gt;"",IF(Table1[[#This Row],[Reference Number]]=Q2159,B2159+1,1),"")</f>
        <v/>
      </c>
      <c r="C2160" s="61"/>
      <c r="D2160" s="61"/>
      <c r="E2160" s="138"/>
      <c r="F2160" s="141" t="str">
        <f>IFERROR(IF(VLOOKUP(Table1[[#This Row],[Budget Code Description]],Dimentions!$X$6:$AC$139,2,FALSE)="","",VLOOKUP(Table1[[#This Row],[Budget Code Description]],Dimentions!$X$6:$AC$139,2,FALSE)),"")</f>
        <v/>
      </c>
      <c r="G2160" s="141"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1" t="str">
        <f>IFERROR(VLOOKUP(Table1[[#This Row],[Budget Code Description]],Table6[#All],8,FALSE),"")</f>
        <v/>
      </c>
      <c r="L2160" s="63"/>
      <c r="M2160" s="65" t="str">
        <f>IFERROR(VLOOKUP(Table1[[#This Row],[Staff ID]],Table2[],2,FALSE),"")</f>
        <v/>
      </c>
      <c r="N2160" s="209" t="str">
        <f>IFERROR(IF(VLOOKUP(Table1[[#This Row],[Budget Code Description]],Dimentions!$X$6:$AC$134,4,FALSE)="","",VLOOKUP(Table1[[#This Row],[Budget Code Description]],Dimentions!$X$6:$AC$134,4,FALSE)),"")</f>
        <v/>
      </c>
      <c r="O2160" s="65" t="str">
        <f>IFERROR(VLOOKUP(Table1[[#This Row],[Vendor ID]],Table549[],2,FALSE),"")</f>
        <v/>
      </c>
      <c r="P2160" s="63"/>
      <c r="Q2160" s="141" t="str">
        <f>IF(Table1[[#This Row],[Posting Date]]&lt;&gt;"",$D$9,"")</f>
        <v/>
      </c>
      <c r="R2160" s="157" t="str">
        <f>IF(Table1[[#This Row],[Posting Date]]&lt;&gt;"",$D$10,"")</f>
        <v/>
      </c>
      <c r="S2160" s="66"/>
      <c r="T2160" s="63"/>
      <c r="U2160" s="67"/>
      <c r="V2160" s="67"/>
      <c r="W2160" s="67" t="str">
        <f t="shared" si="38"/>
        <v/>
      </c>
      <c r="X2160" s="159" t="str">
        <f>IF(E2160="","",(IF(Table1[[#This Row],[Cur]]="USD",Table1[[#This Row],[Cur_Amount Debit]],Table1[[#This Row],[Cur_Amount Debit]]/Table1[[#This Row],[Exchange Rate]])))</f>
        <v/>
      </c>
      <c r="Y2160" s="159" t="str">
        <f>IF(E2160="","",(IF(Table1[[#This Row],[Cur]]="USD",Table1[[#This Row],[Cur_Amount Credit]],Table1[[#This Row],[Cur_Amount Credit]]/ExchangeRate)))</f>
        <v/>
      </c>
      <c r="Z2160" s="201" t="str">
        <f>IF(E2160="","",(Table1[[#This Row],[Debit USD]]-Table1[[#This Row],[Credit USD]]))</f>
        <v/>
      </c>
      <c r="AA2160" s="226"/>
      <c r="AB2160" s="255"/>
      <c r="AC2160" s="1"/>
      <c r="AD2160" s="15"/>
      <c r="AE2160" s="15" t="str">
        <f>IF(AND(OR(Table1[[#This Row],[Account]]="15030",Table1[[#This Row],[Account]]="15035",Table1[[#This Row],[Account]]="20150"),Table1[[#This Row],[Vendor ID]]=""),1,"")</f>
        <v/>
      </c>
      <c r="AF2160" s="15"/>
      <c r="AG2160" s="15"/>
      <c r="AH2160" s="15"/>
      <c r="AI2160" s="46" t="str">
        <f>IF(Table1[[#This Row],[Posting Date]]&lt;&gt;"","GJ-"&amp;CountryID,"")</f>
        <v/>
      </c>
      <c r="AJ2160" s="59" t="str">
        <f>IF(Table1[[#This Row],[Posting Date]]&lt;&gt;"",Table1[[#This Row],[Posting Date]],"")</f>
        <v/>
      </c>
      <c r="AK2160" s="46"/>
      <c r="AL2160" s="46" t="str">
        <f>IF(Table1[[#This Row],[Description]]&lt;&gt;"",Table1[[#This Row],[Description]],"")</f>
        <v/>
      </c>
      <c r="AM2160" s="46" t="str">
        <f>IF(Table1[[#This Row],[Posting Date]]&lt;&gt;"",Table1[[#This Row],[Reference Number]],"")</f>
        <v/>
      </c>
      <c r="AN2160" s="46" t="str">
        <f>TRIM(Table1[[#This Row],[Line '#]])</f>
        <v/>
      </c>
      <c r="AO2160" s="46" t="str">
        <f>TRIM(Table1[[#This Row],[Account]])</f>
        <v/>
      </c>
      <c r="AP2160" s="46" t="str">
        <f>IF(Table1[[#This Row],[Posting Date]]&lt;&gt;"",$D$5,"")</f>
        <v/>
      </c>
      <c r="AQ2160" s="46" t="str">
        <f>TRIM(Table1[[#This Row],[Departments-Prgrams]])</f>
        <v/>
      </c>
      <c r="AR2160" s="46" t="str">
        <f>TRIM(Table1[[#This Row],[Grant]])</f>
        <v/>
      </c>
      <c r="AS2160" s="46" t="str">
        <f>TRIM(Table1[[#This Row],[Staff ID]])</f>
        <v/>
      </c>
      <c r="AT2160" s="46" t="str">
        <f>IF(TRIM(Table1[[#This Row],[Budget Code]])=0,"",TRIM(Table1[[#This Row],[Budget Code]]))</f>
        <v/>
      </c>
      <c r="AU2160" s="46" t="str">
        <f>IF(Table1[[#This Row],[Line Description]]&lt;&gt;"",Table1[[#This Row],[Line Description]],"")</f>
        <v/>
      </c>
      <c r="AV2160" s="46" t="str">
        <f>IF(Table1[[#This Row],[Cur_Amount Debit]]&gt;0,ROUND(Table1[[#This Row],[Cur_Amount Debit]],2),"")</f>
        <v/>
      </c>
      <c r="AW2160" s="46" t="str">
        <f>IF(Table1[[#This Row],[Cur_Amount Credit]]&gt;0,ROUND(Table1[[#This Row],[Cur_Amount Credit]],2),"")</f>
        <v/>
      </c>
      <c r="AX2160" s="46" t="str">
        <f>LEFT(Table1[[#This Row],[Cur]],3)</f>
        <v/>
      </c>
      <c r="AY2160" s="59"/>
      <c r="AZ2160" s="46"/>
      <c r="BA2160" s="46" t="str">
        <f>IF(Table1[[#This Row],[Cur]]&lt;&gt;"",IF(Table1[[#This Row],[Cur]]="USD","",ExchangeRate),"")</f>
        <v/>
      </c>
      <c r="BB2160" s="46" t="str">
        <f>IF(Table1[[#This Row],[Grant]]&lt;&gt;"",VLOOKUP(Table1[[#This Row],[Grant]],Grants!B:D,3),"")</f>
        <v/>
      </c>
      <c r="BC2160" s="46" t="str">
        <f>TRIM(Table1[[#This Row],[Vendor ID]])</f>
        <v/>
      </c>
      <c r="BD2160">
        <f>IF(Table1[[#This Row],[Reference Number]]=Q2159,BD2159,BD2159+1)</f>
        <v>0</v>
      </c>
    </row>
    <row r="2161" spans="1:56" ht="11.25" customHeight="1" x14ac:dyDescent="0.25">
      <c r="A2161" s="1"/>
      <c r="B2161" s="88" t="str">
        <f>IF(Table1[[#This Row],[Posting Date]]&lt;&gt;"",IF(Table1[[#This Row],[Reference Number]]=Q2160,B2160+1,1),"")</f>
        <v/>
      </c>
      <c r="C2161" s="61"/>
      <c r="D2161" s="61"/>
      <c r="E2161" s="138"/>
      <c r="F2161" s="141" t="str">
        <f>IFERROR(IF(VLOOKUP(Table1[[#This Row],[Budget Code Description]],Dimentions!$X$6:$AC$139,2,FALSE)="","",VLOOKUP(Table1[[#This Row],[Budget Code Description]],Dimentions!$X$6:$AC$139,2,FALSE)),"")</f>
        <v/>
      </c>
      <c r="G2161" s="141"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1" t="str">
        <f>IFERROR(VLOOKUP(Table1[[#This Row],[Budget Code Description]],Table6[#All],8,FALSE),"")</f>
        <v/>
      </c>
      <c r="L2161" s="63"/>
      <c r="M2161" s="65" t="str">
        <f>IFERROR(VLOOKUP(Table1[[#This Row],[Staff ID]],Table2[],2,FALSE),"")</f>
        <v/>
      </c>
      <c r="N2161" s="209" t="str">
        <f>IFERROR(IF(VLOOKUP(Table1[[#This Row],[Budget Code Description]],Dimentions!$X$6:$AC$134,4,FALSE)="","",VLOOKUP(Table1[[#This Row],[Budget Code Description]],Dimentions!$X$6:$AC$134,4,FALSE)),"")</f>
        <v/>
      </c>
      <c r="O2161" s="65" t="str">
        <f>IFERROR(VLOOKUP(Table1[[#This Row],[Vendor ID]],Table549[],2,FALSE),"")</f>
        <v/>
      </c>
      <c r="P2161" s="63"/>
      <c r="Q2161" s="141" t="str">
        <f>IF(Table1[[#This Row],[Posting Date]]&lt;&gt;"",$D$9,"")</f>
        <v/>
      </c>
      <c r="R2161" s="157" t="str">
        <f>IF(Table1[[#This Row],[Posting Date]]&lt;&gt;"",$D$10,"")</f>
        <v/>
      </c>
      <c r="S2161" s="66"/>
      <c r="T2161" s="63"/>
      <c r="U2161" s="67"/>
      <c r="V2161" s="67"/>
      <c r="W2161" s="67" t="str">
        <f t="shared" si="38"/>
        <v/>
      </c>
      <c r="X2161" s="159" t="str">
        <f>IF(E2161="","",(IF(Table1[[#This Row],[Cur]]="USD",Table1[[#This Row],[Cur_Amount Debit]],Table1[[#This Row],[Cur_Amount Debit]]/Table1[[#This Row],[Exchange Rate]])))</f>
        <v/>
      </c>
      <c r="Y2161" s="159" t="str">
        <f>IF(E2161="","",(IF(Table1[[#This Row],[Cur]]="USD",Table1[[#This Row],[Cur_Amount Credit]],Table1[[#This Row],[Cur_Amount Credit]]/ExchangeRate)))</f>
        <v/>
      </c>
      <c r="Z2161" s="201" t="str">
        <f>IF(E2161="","",(Table1[[#This Row],[Debit USD]]-Table1[[#This Row],[Credit USD]]))</f>
        <v/>
      </c>
      <c r="AA2161" s="226"/>
      <c r="AB2161" s="255"/>
      <c r="AC2161" s="1"/>
      <c r="AD2161" s="15"/>
      <c r="AE2161" s="15" t="str">
        <f>IF(AND(OR(Table1[[#This Row],[Account]]="15030",Table1[[#This Row],[Account]]="15035",Table1[[#This Row],[Account]]="20150"),Table1[[#This Row],[Vendor ID]]=""),1,"")</f>
        <v/>
      </c>
      <c r="AF2161" s="15"/>
      <c r="AG2161" s="15"/>
      <c r="AH2161" s="15"/>
      <c r="AI2161" s="46" t="str">
        <f>IF(Table1[[#This Row],[Posting Date]]&lt;&gt;"","GJ-"&amp;CountryID,"")</f>
        <v/>
      </c>
      <c r="AJ2161" s="59" t="str">
        <f>IF(Table1[[#This Row],[Posting Date]]&lt;&gt;"",Table1[[#This Row],[Posting Date]],"")</f>
        <v/>
      </c>
      <c r="AK2161" s="46"/>
      <c r="AL2161" s="46" t="str">
        <f>IF(Table1[[#This Row],[Description]]&lt;&gt;"",Table1[[#This Row],[Description]],"")</f>
        <v/>
      </c>
      <c r="AM2161" s="46" t="str">
        <f>IF(Table1[[#This Row],[Posting Date]]&lt;&gt;"",Table1[[#This Row],[Reference Number]],"")</f>
        <v/>
      </c>
      <c r="AN2161" s="46" t="str">
        <f>TRIM(Table1[[#This Row],[Line '#]])</f>
        <v/>
      </c>
      <c r="AO2161" s="46" t="str">
        <f>TRIM(Table1[[#This Row],[Account]])</f>
        <v/>
      </c>
      <c r="AP2161" s="46" t="str">
        <f>IF(Table1[[#This Row],[Posting Date]]&lt;&gt;"",$D$5,"")</f>
        <v/>
      </c>
      <c r="AQ2161" s="46" t="str">
        <f>TRIM(Table1[[#This Row],[Departments-Prgrams]])</f>
        <v/>
      </c>
      <c r="AR2161" s="46" t="str">
        <f>TRIM(Table1[[#This Row],[Grant]])</f>
        <v/>
      </c>
      <c r="AS2161" s="46" t="str">
        <f>TRIM(Table1[[#This Row],[Staff ID]])</f>
        <v/>
      </c>
      <c r="AT2161" s="46" t="str">
        <f>IF(TRIM(Table1[[#This Row],[Budget Code]])=0,"",TRIM(Table1[[#This Row],[Budget Code]]))</f>
        <v/>
      </c>
      <c r="AU2161" s="46" t="str">
        <f>IF(Table1[[#This Row],[Line Description]]&lt;&gt;"",Table1[[#This Row],[Line Description]],"")</f>
        <v/>
      </c>
      <c r="AV2161" s="46" t="str">
        <f>IF(Table1[[#This Row],[Cur_Amount Debit]]&gt;0,ROUND(Table1[[#This Row],[Cur_Amount Debit]],2),"")</f>
        <v/>
      </c>
      <c r="AW2161" s="46" t="str">
        <f>IF(Table1[[#This Row],[Cur_Amount Credit]]&gt;0,ROUND(Table1[[#This Row],[Cur_Amount Credit]],2),"")</f>
        <v/>
      </c>
      <c r="AX2161" s="46" t="str">
        <f>LEFT(Table1[[#This Row],[Cur]],3)</f>
        <v/>
      </c>
      <c r="AY2161" s="59"/>
      <c r="AZ2161" s="46"/>
      <c r="BA2161" s="46" t="str">
        <f>IF(Table1[[#This Row],[Cur]]&lt;&gt;"",IF(Table1[[#This Row],[Cur]]="USD","",ExchangeRate),"")</f>
        <v/>
      </c>
      <c r="BB2161" s="46" t="str">
        <f>IF(Table1[[#This Row],[Grant]]&lt;&gt;"",VLOOKUP(Table1[[#This Row],[Grant]],Grants!B:D,3),"")</f>
        <v/>
      </c>
      <c r="BC2161" s="46" t="str">
        <f>TRIM(Table1[[#This Row],[Vendor ID]])</f>
        <v/>
      </c>
      <c r="BD2161">
        <f>IF(Table1[[#This Row],[Reference Number]]=Q2160,BD2160,BD2160+1)</f>
        <v>0</v>
      </c>
    </row>
    <row r="2162" spans="1:56" ht="11.25" customHeight="1" x14ac:dyDescent="0.25">
      <c r="A2162" s="1"/>
      <c r="B2162" s="88" t="str">
        <f>IF(Table1[[#This Row],[Posting Date]]&lt;&gt;"",IF(Table1[[#This Row],[Reference Number]]=Q2161,B2161+1,1),"")</f>
        <v/>
      </c>
      <c r="C2162" s="61"/>
      <c r="D2162" s="61"/>
      <c r="E2162" s="138"/>
      <c r="F2162" s="141" t="str">
        <f>IFERROR(IF(VLOOKUP(Table1[[#This Row],[Budget Code Description]],Dimentions!$X$6:$AC$139,2,FALSE)="","",VLOOKUP(Table1[[#This Row],[Budget Code Description]],Dimentions!$X$6:$AC$139,2,FALSE)),"")</f>
        <v/>
      </c>
      <c r="G2162" s="141"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1" t="str">
        <f>IFERROR(VLOOKUP(Table1[[#This Row],[Budget Code Description]],Table6[#All],8,FALSE),"")</f>
        <v/>
      </c>
      <c r="L2162" s="63"/>
      <c r="M2162" s="65" t="str">
        <f>IFERROR(VLOOKUP(Table1[[#This Row],[Staff ID]],Table2[],2,FALSE),"")</f>
        <v/>
      </c>
      <c r="N2162" s="209" t="str">
        <f>IFERROR(IF(VLOOKUP(Table1[[#This Row],[Budget Code Description]],Dimentions!$X$6:$AC$134,4,FALSE)="","",VLOOKUP(Table1[[#This Row],[Budget Code Description]],Dimentions!$X$6:$AC$134,4,FALSE)),"")</f>
        <v/>
      </c>
      <c r="O2162" s="65" t="str">
        <f>IFERROR(VLOOKUP(Table1[[#This Row],[Vendor ID]],Table549[],2,FALSE),"")</f>
        <v/>
      </c>
      <c r="P2162" s="63"/>
      <c r="Q2162" s="141" t="str">
        <f>IF(Table1[[#This Row],[Posting Date]]&lt;&gt;"",$D$9,"")</f>
        <v/>
      </c>
      <c r="R2162" s="157" t="str">
        <f>IF(Table1[[#This Row],[Posting Date]]&lt;&gt;"",$D$10,"")</f>
        <v/>
      </c>
      <c r="S2162" s="66"/>
      <c r="T2162" s="63"/>
      <c r="U2162" s="67"/>
      <c r="V2162" s="67"/>
      <c r="W2162" s="67" t="str">
        <f t="shared" si="38"/>
        <v/>
      </c>
      <c r="X2162" s="159" t="str">
        <f>IF(E2162="","",(IF(Table1[[#This Row],[Cur]]="USD",Table1[[#This Row],[Cur_Amount Debit]],Table1[[#This Row],[Cur_Amount Debit]]/Table1[[#This Row],[Exchange Rate]])))</f>
        <v/>
      </c>
      <c r="Y2162" s="159" t="str">
        <f>IF(E2162="","",(IF(Table1[[#This Row],[Cur]]="USD",Table1[[#This Row],[Cur_Amount Credit]],Table1[[#This Row],[Cur_Amount Credit]]/ExchangeRate)))</f>
        <v/>
      </c>
      <c r="Z2162" s="201" t="str">
        <f>IF(E2162="","",(Table1[[#This Row],[Debit USD]]-Table1[[#This Row],[Credit USD]]))</f>
        <v/>
      </c>
      <c r="AA2162" s="226"/>
      <c r="AB2162" s="255"/>
      <c r="AC2162" s="1"/>
      <c r="AD2162" s="15"/>
      <c r="AE2162" s="15" t="str">
        <f>IF(AND(OR(Table1[[#This Row],[Account]]="15030",Table1[[#This Row],[Account]]="15035",Table1[[#This Row],[Account]]="20150"),Table1[[#This Row],[Vendor ID]]=""),1,"")</f>
        <v/>
      </c>
      <c r="AF2162" s="15"/>
      <c r="AG2162" s="15"/>
      <c r="AH2162" s="15"/>
      <c r="AI2162" s="46" t="str">
        <f>IF(Table1[[#This Row],[Posting Date]]&lt;&gt;"","GJ-"&amp;CountryID,"")</f>
        <v/>
      </c>
      <c r="AJ2162" s="59" t="str">
        <f>IF(Table1[[#This Row],[Posting Date]]&lt;&gt;"",Table1[[#This Row],[Posting Date]],"")</f>
        <v/>
      </c>
      <c r="AK2162" s="46"/>
      <c r="AL2162" s="46" t="str">
        <f>IF(Table1[[#This Row],[Description]]&lt;&gt;"",Table1[[#This Row],[Description]],"")</f>
        <v/>
      </c>
      <c r="AM2162" s="46" t="str">
        <f>IF(Table1[[#This Row],[Posting Date]]&lt;&gt;"",Table1[[#This Row],[Reference Number]],"")</f>
        <v/>
      </c>
      <c r="AN2162" s="46" t="str">
        <f>TRIM(Table1[[#This Row],[Line '#]])</f>
        <v/>
      </c>
      <c r="AO2162" s="46" t="str">
        <f>TRIM(Table1[[#This Row],[Account]])</f>
        <v/>
      </c>
      <c r="AP2162" s="46" t="str">
        <f>IF(Table1[[#This Row],[Posting Date]]&lt;&gt;"",$D$5,"")</f>
        <v/>
      </c>
      <c r="AQ2162" s="46" t="str">
        <f>TRIM(Table1[[#This Row],[Departments-Prgrams]])</f>
        <v/>
      </c>
      <c r="AR2162" s="46" t="str">
        <f>TRIM(Table1[[#This Row],[Grant]])</f>
        <v/>
      </c>
      <c r="AS2162" s="46" t="str">
        <f>TRIM(Table1[[#This Row],[Staff ID]])</f>
        <v/>
      </c>
      <c r="AT2162" s="46" t="str">
        <f>IF(TRIM(Table1[[#This Row],[Budget Code]])=0,"",TRIM(Table1[[#This Row],[Budget Code]]))</f>
        <v/>
      </c>
      <c r="AU2162" s="46" t="str">
        <f>IF(Table1[[#This Row],[Line Description]]&lt;&gt;"",Table1[[#This Row],[Line Description]],"")</f>
        <v/>
      </c>
      <c r="AV2162" s="46" t="str">
        <f>IF(Table1[[#This Row],[Cur_Amount Debit]]&gt;0,ROUND(Table1[[#This Row],[Cur_Amount Debit]],2),"")</f>
        <v/>
      </c>
      <c r="AW2162" s="46" t="str">
        <f>IF(Table1[[#This Row],[Cur_Amount Credit]]&gt;0,ROUND(Table1[[#This Row],[Cur_Amount Credit]],2),"")</f>
        <v/>
      </c>
      <c r="AX2162" s="46" t="str">
        <f>LEFT(Table1[[#This Row],[Cur]],3)</f>
        <v/>
      </c>
      <c r="AY2162" s="59"/>
      <c r="AZ2162" s="46"/>
      <c r="BA2162" s="46" t="str">
        <f>IF(Table1[[#This Row],[Cur]]&lt;&gt;"",IF(Table1[[#This Row],[Cur]]="USD","",ExchangeRate),"")</f>
        <v/>
      </c>
      <c r="BB2162" s="46" t="str">
        <f>IF(Table1[[#This Row],[Grant]]&lt;&gt;"",VLOOKUP(Table1[[#This Row],[Grant]],Grants!B:D,3),"")</f>
        <v/>
      </c>
      <c r="BC2162" s="46" t="str">
        <f>TRIM(Table1[[#This Row],[Vendor ID]])</f>
        <v/>
      </c>
      <c r="BD2162">
        <f>IF(Table1[[#This Row],[Reference Number]]=Q2161,BD2161,BD2161+1)</f>
        <v>0</v>
      </c>
    </row>
    <row r="2163" spans="1:56" ht="11.25" customHeight="1" x14ac:dyDescent="0.25">
      <c r="A2163" s="1"/>
      <c r="B2163" s="88" t="str">
        <f>IF(Table1[[#This Row],[Posting Date]]&lt;&gt;"",IF(Table1[[#This Row],[Reference Number]]=Q2162,B2162+1,1),"")</f>
        <v/>
      </c>
      <c r="C2163" s="61"/>
      <c r="D2163" s="61"/>
      <c r="E2163" s="138"/>
      <c r="F2163" s="141" t="str">
        <f>IFERROR(IF(VLOOKUP(Table1[[#This Row],[Budget Code Description]],Dimentions!$X$6:$AC$139,2,FALSE)="","",VLOOKUP(Table1[[#This Row],[Budget Code Description]],Dimentions!$X$6:$AC$139,2,FALSE)),"")</f>
        <v/>
      </c>
      <c r="G2163" s="141"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1" t="str">
        <f>IFERROR(VLOOKUP(Table1[[#This Row],[Budget Code Description]],Table6[#All],8,FALSE),"")</f>
        <v/>
      </c>
      <c r="L2163" s="63"/>
      <c r="M2163" s="65" t="str">
        <f>IFERROR(VLOOKUP(Table1[[#This Row],[Staff ID]],Table2[],2,FALSE),"")</f>
        <v/>
      </c>
      <c r="N2163" s="209" t="str">
        <f>IFERROR(IF(VLOOKUP(Table1[[#This Row],[Budget Code Description]],Dimentions!$X$6:$AC$134,4,FALSE)="","",VLOOKUP(Table1[[#This Row],[Budget Code Description]],Dimentions!$X$6:$AC$134,4,FALSE)),"")</f>
        <v/>
      </c>
      <c r="O2163" s="65" t="str">
        <f>IFERROR(VLOOKUP(Table1[[#This Row],[Vendor ID]],Table549[],2,FALSE),"")</f>
        <v/>
      </c>
      <c r="P2163" s="63"/>
      <c r="Q2163" s="141" t="str">
        <f>IF(Table1[[#This Row],[Posting Date]]&lt;&gt;"",$D$9,"")</f>
        <v/>
      </c>
      <c r="R2163" s="157" t="str">
        <f>IF(Table1[[#This Row],[Posting Date]]&lt;&gt;"",$D$10,"")</f>
        <v/>
      </c>
      <c r="S2163" s="66"/>
      <c r="T2163" s="63"/>
      <c r="U2163" s="67"/>
      <c r="V2163" s="67"/>
      <c r="W2163" s="67" t="str">
        <f t="shared" si="38"/>
        <v/>
      </c>
      <c r="X2163" s="159" t="str">
        <f>IF(E2163="","",(IF(Table1[[#This Row],[Cur]]="USD",Table1[[#This Row],[Cur_Amount Debit]],Table1[[#This Row],[Cur_Amount Debit]]/Table1[[#This Row],[Exchange Rate]])))</f>
        <v/>
      </c>
      <c r="Y2163" s="159" t="str">
        <f>IF(E2163="","",(IF(Table1[[#This Row],[Cur]]="USD",Table1[[#This Row],[Cur_Amount Credit]],Table1[[#This Row],[Cur_Amount Credit]]/ExchangeRate)))</f>
        <v/>
      </c>
      <c r="Z2163" s="201" t="str">
        <f>IF(E2163="","",(Table1[[#This Row],[Debit USD]]-Table1[[#This Row],[Credit USD]]))</f>
        <v/>
      </c>
      <c r="AA2163" s="226"/>
      <c r="AB2163" s="255"/>
      <c r="AC2163" s="1"/>
      <c r="AD2163" s="15"/>
      <c r="AE2163" s="15" t="str">
        <f>IF(AND(OR(Table1[[#This Row],[Account]]="15030",Table1[[#This Row],[Account]]="15035",Table1[[#This Row],[Account]]="20150"),Table1[[#This Row],[Vendor ID]]=""),1,"")</f>
        <v/>
      </c>
      <c r="AF2163" s="15"/>
      <c r="AG2163" s="15"/>
      <c r="AH2163" s="15"/>
      <c r="AI2163" s="46" t="str">
        <f>IF(Table1[[#This Row],[Posting Date]]&lt;&gt;"","GJ-"&amp;CountryID,"")</f>
        <v/>
      </c>
      <c r="AJ2163" s="59" t="str">
        <f>IF(Table1[[#This Row],[Posting Date]]&lt;&gt;"",Table1[[#This Row],[Posting Date]],"")</f>
        <v/>
      </c>
      <c r="AK2163" s="46"/>
      <c r="AL2163" s="46" t="str">
        <f>IF(Table1[[#This Row],[Description]]&lt;&gt;"",Table1[[#This Row],[Description]],"")</f>
        <v/>
      </c>
      <c r="AM2163" s="46" t="str">
        <f>IF(Table1[[#This Row],[Posting Date]]&lt;&gt;"",Table1[[#This Row],[Reference Number]],"")</f>
        <v/>
      </c>
      <c r="AN2163" s="46" t="str">
        <f>TRIM(Table1[[#This Row],[Line '#]])</f>
        <v/>
      </c>
      <c r="AO2163" s="46" t="str">
        <f>TRIM(Table1[[#This Row],[Account]])</f>
        <v/>
      </c>
      <c r="AP2163" s="46" t="str">
        <f>IF(Table1[[#This Row],[Posting Date]]&lt;&gt;"",$D$5,"")</f>
        <v/>
      </c>
      <c r="AQ2163" s="46" t="str">
        <f>TRIM(Table1[[#This Row],[Departments-Prgrams]])</f>
        <v/>
      </c>
      <c r="AR2163" s="46" t="str">
        <f>TRIM(Table1[[#This Row],[Grant]])</f>
        <v/>
      </c>
      <c r="AS2163" s="46" t="str">
        <f>TRIM(Table1[[#This Row],[Staff ID]])</f>
        <v/>
      </c>
      <c r="AT2163" s="46" t="str">
        <f>IF(TRIM(Table1[[#This Row],[Budget Code]])=0,"",TRIM(Table1[[#This Row],[Budget Code]]))</f>
        <v/>
      </c>
      <c r="AU2163" s="46" t="str">
        <f>IF(Table1[[#This Row],[Line Description]]&lt;&gt;"",Table1[[#This Row],[Line Description]],"")</f>
        <v/>
      </c>
      <c r="AV2163" s="46" t="str">
        <f>IF(Table1[[#This Row],[Cur_Amount Debit]]&gt;0,ROUND(Table1[[#This Row],[Cur_Amount Debit]],2),"")</f>
        <v/>
      </c>
      <c r="AW2163" s="46" t="str">
        <f>IF(Table1[[#This Row],[Cur_Amount Credit]]&gt;0,ROUND(Table1[[#This Row],[Cur_Amount Credit]],2),"")</f>
        <v/>
      </c>
      <c r="AX2163" s="46" t="str">
        <f>LEFT(Table1[[#This Row],[Cur]],3)</f>
        <v/>
      </c>
      <c r="AY2163" s="59"/>
      <c r="AZ2163" s="46"/>
      <c r="BA2163" s="46" t="str">
        <f>IF(Table1[[#This Row],[Cur]]&lt;&gt;"",IF(Table1[[#This Row],[Cur]]="USD","",ExchangeRate),"")</f>
        <v/>
      </c>
      <c r="BB2163" s="46" t="str">
        <f>IF(Table1[[#This Row],[Grant]]&lt;&gt;"",VLOOKUP(Table1[[#This Row],[Grant]],Grants!B:D,3),"")</f>
        <v/>
      </c>
      <c r="BC2163" s="46" t="str">
        <f>TRIM(Table1[[#This Row],[Vendor ID]])</f>
        <v/>
      </c>
      <c r="BD2163">
        <f>IF(Table1[[#This Row],[Reference Number]]=Q2162,BD2162,BD2162+1)</f>
        <v>0</v>
      </c>
    </row>
    <row r="2164" spans="1:56" ht="11.25" customHeight="1" x14ac:dyDescent="0.25">
      <c r="A2164" s="1"/>
      <c r="B2164" s="88" t="str">
        <f>IF(Table1[[#This Row],[Posting Date]]&lt;&gt;"",IF(Table1[[#This Row],[Reference Number]]=Q2163,B2163+1,1),"")</f>
        <v/>
      </c>
      <c r="C2164" s="61"/>
      <c r="D2164" s="61"/>
      <c r="E2164" s="138"/>
      <c r="F2164" s="141" t="str">
        <f>IFERROR(IF(VLOOKUP(Table1[[#This Row],[Budget Code Description]],Dimentions!$X$6:$AC$139,2,FALSE)="","",VLOOKUP(Table1[[#This Row],[Budget Code Description]],Dimentions!$X$6:$AC$139,2,FALSE)),"")</f>
        <v/>
      </c>
      <c r="G2164" s="141"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1" t="str">
        <f>IFERROR(VLOOKUP(Table1[[#This Row],[Budget Code Description]],Table6[#All],8,FALSE),"")</f>
        <v/>
      </c>
      <c r="L2164" s="63"/>
      <c r="M2164" s="65" t="str">
        <f>IFERROR(VLOOKUP(Table1[[#This Row],[Staff ID]],Table2[],2,FALSE),"")</f>
        <v/>
      </c>
      <c r="N2164" s="209" t="str">
        <f>IFERROR(IF(VLOOKUP(Table1[[#This Row],[Budget Code Description]],Dimentions!$X$6:$AC$134,4,FALSE)="","",VLOOKUP(Table1[[#This Row],[Budget Code Description]],Dimentions!$X$6:$AC$134,4,FALSE)),"")</f>
        <v/>
      </c>
      <c r="O2164" s="65" t="str">
        <f>IFERROR(VLOOKUP(Table1[[#This Row],[Vendor ID]],Table549[],2,FALSE),"")</f>
        <v/>
      </c>
      <c r="P2164" s="63"/>
      <c r="Q2164" s="141" t="str">
        <f>IF(Table1[[#This Row],[Posting Date]]&lt;&gt;"",$D$9,"")</f>
        <v/>
      </c>
      <c r="R2164" s="157" t="str">
        <f>IF(Table1[[#This Row],[Posting Date]]&lt;&gt;"",$D$10,"")</f>
        <v/>
      </c>
      <c r="S2164" s="66"/>
      <c r="T2164" s="63"/>
      <c r="U2164" s="67"/>
      <c r="V2164" s="67"/>
      <c r="W2164" s="67" t="str">
        <f t="shared" si="38"/>
        <v/>
      </c>
      <c r="X2164" s="159" t="str">
        <f>IF(E2164="","",(IF(Table1[[#This Row],[Cur]]="USD",Table1[[#This Row],[Cur_Amount Debit]],Table1[[#This Row],[Cur_Amount Debit]]/Table1[[#This Row],[Exchange Rate]])))</f>
        <v/>
      </c>
      <c r="Y2164" s="159" t="str">
        <f>IF(E2164="","",(IF(Table1[[#This Row],[Cur]]="USD",Table1[[#This Row],[Cur_Amount Credit]],Table1[[#This Row],[Cur_Amount Credit]]/ExchangeRate)))</f>
        <v/>
      </c>
      <c r="Z2164" s="201" t="str">
        <f>IF(E2164="","",(Table1[[#This Row],[Debit USD]]-Table1[[#This Row],[Credit USD]]))</f>
        <v/>
      </c>
      <c r="AA2164" s="226"/>
      <c r="AB2164" s="255"/>
      <c r="AC2164" s="1"/>
      <c r="AD2164" s="15"/>
      <c r="AE2164" s="15" t="str">
        <f>IF(AND(OR(Table1[[#This Row],[Account]]="15030",Table1[[#This Row],[Account]]="15035",Table1[[#This Row],[Account]]="20150"),Table1[[#This Row],[Vendor ID]]=""),1,"")</f>
        <v/>
      </c>
      <c r="AF2164" s="15"/>
      <c r="AG2164" s="15"/>
      <c r="AH2164" s="15"/>
      <c r="AI2164" s="46" t="str">
        <f>IF(Table1[[#This Row],[Posting Date]]&lt;&gt;"","GJ-"&amp;CountryID,"")</f>
        <v/>
      </c>
      <c r="AJ2164" s="59" t="str">
        <f>IF(Table1[[#This Row],[Posting Date]]&lt;&gt;"",Table1[[#This Row],[Posting Date]],"")</f>
        <v/>
      </c>
      <c r="AK2164" s="46"/>
      <c r="AL2164" s="46" t="str">
        <f>IF(Table1[[#This Row],[Description]]&lt;&gt;"",Table1[[#This Row],[Description]],"")</f>
        <v/>
      </c>
      <c r="AM2164" s="46" t="str">
        <f>IF(Table1[[#This Row],[Posting Date]]&lt;&gt;"",Table1[[#This Row],[Reference Number]],"")</f>
        <v/>
      </c>
      <c r="AN2164" s="46" t="str">
        <f>TRIM(Table1[[#This Row],[Line '#]])</f>
        <v/>
      </c>
      <c r="AO2164" s="46" t="str">
        <f>TRIM(Table1[[#This Row],[Account]])</f>
        <v/>
      </c>
      <c r="AP2164" s="46" t="str">
        <f>IF(Table1[[#This Row],[Posting Date]]&lt;&gt;"",$D$5,"")</f>
        <v/>
      </c>
      <c r="AQ2164" s="46" t="str">
        <f>TRIM(Table1[[#This Row],[Departments-Prgrams]])</f>
        <v/>
      </c>
      <c r="AR2164" s="46" t="str">
        <f>TRIM(Table1[[#This Row],[Grant]])</f>
        <v/>
      </c>
      <c r="AS2164" s="46" t="str">
        <f>TRIM(Table1[[#This Row],[Staff ID]])</f>
        <v/>
      </c>
      <c r="AT2164" s="46" t="str">
        <f>IF(TRIM(Table1[[#This Row],[Budget Code]])=0,"",TRIM(Table1[[#This Row],[Budget Code]]))</f>
        <v/>
      </c>
      <c r="AU2164" s="46" t="str">
        <f>IF(Table1[[#This Row],[Line Description]]&lt;&gt;"",Table1[[#This Row],[Line Description]],"")</f>
        <v/>
      </c>
      <c r="AV2164" s="46" t="str">
        <f>IF(Table1[[#This Row],[Cur_Amount Debit]]&gt;0,ROUND(Table1[[#This Row],[Cur_Amount Debit]],2),"")</f>
        <v/>
      </c>
      <c r="AW2164" s="46" t="str">
        <f>IF(Table1[[#This Row],[Cur_Amount Credit]]&gt;0,ROUND(Table1[[#This Row],[Cur_Amount Credit]],2),"")</f>
        <v/>
      </c>
      <c r="AX2164" s="46" t="str">
        <f>LEFT(Table1[[#This Row],[Cur]],3)</f>
        <v/>
      </c>
      <c r="AY2164" s="59"/>
      <c r="AZ2164" s="46"/>
      <c r="BA2164" s="46" t="str">
        <f>IF(Table1[[#This Row],[Cur]]&lt;&gt;"",IF(Table1[[#This Row],[Cur]]="USD","",ExchangeRate),"")</f>
        <v/>
      </c>
      <c r="BB2164" s="46" t="str">
        <f>IF(Table1[[#This Row],[Grant]]&lt;&gt;"",VLOOKUP(Table1[[#This Row],[Grant]],Grants!B:D,3),"")</f>
        <v/>
      </c>
      <c r="BC2164" s="46" t="str">
        <f>TRIM(Table1[[#This Row],[Vendor ID]])</f>
        <v/>
      </c>
      <c r="BD2164">
        <f>IF(Table1[[#This Row],[Reference Number]]=Q2163,BD2163,BD2163+1)</f>
        <v>0</v>
      </c>
    </row>
    <row r="2165" spans="1:56" ht="11.25" customHeight="1" x14ac:dyDescent="0.25">
      <c r="A2165" s="1"/>
      <c r="B2165" s="88" t="str">
        <f>IF(Table1[[#This Row],[Posting Date]]&lt;&gt;"",IF(Table1[[#This Row],[Reference Number]]=Q2164,B2164+1,1),"")</f>
        <v/>
      </c>
      <c r="C2165" s="61"/>
      <c r="D2165" s="61"/>
      <c r="E2165" s="138"/>
      <c r="F2165" s="141" t="str">
        <f>IFERROR(IF(VLOOKUP(Table1[[#This Row],[Budget Code Description]],Dimentions!$X$6:$AC$139,2,FALSE)="","",VLOOKUP(Table1[[#This Row],[Budget Code Description]],Dimentions!$X$6:$AC$139,2,FALSE)),"")</f>
        <v/>
      </c>
      <c r="G2165" s="141"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1" t="str">
        <f>IFERROR(VLOOKUP(Table1[[#This Row],[Budget Code Description]],Table6[#All],8,FALSE),"")</f>
        <v/>
      </c>
      <c r="L2165" s="63"/>
      <c r="M2165" s="65" t="str">
        <f>IFERROR(VLOOKUP(Table1[[#This Row],[Staff ID]],Table2[],2,FALSE),"")</f>
        <v/>
      </c>
      <c r="N2165" s="209" t="str">
        <f>IFERROR(IF(VLOOKUP(Table1[[#This Row],[Budget Code Description]],Dimentions!$X$6:$AC$134,4,FALSE)="","",VLOOKUP(Table1[[#This Row],[Budget Code Description]],Dimentions!$X$6:$AC$134,4,FALSE)),"")</f>
        <v/>
      </c>
      <c r="O2165" s="65" t="str">
        <f>IFERROR(VLOOKUP(Table1[[#This Row],[Vendor ID]],Table549[],2,FALSE),"")</f>
        <v/>
      </c>
      <c r="P2165" s="63"/>
      <c r="Q2165" s="141" t="str">
        <f>IF(Table1[[#This Row],[Posting Date]]&lt;&gt;"",$D$9,"")</f>
        <v/>
      </c>
      <c r="R2165" s="157" t="str">
        <f>IF(Table1[[#This Row],[Posting Date]]&lt;&gt;"",$D$10,"")</f>
        <v/>
      </c>
      <c r="S2165" s="66"/>
      <c r="T2165" s="63"/>
      <c r="U2165" s="67"/>
      <c r="V2165" s="67"/>
      <c r="W2165" s="67" t="str">
        <f t="shared" si="38"/>
        <v/>
      </c>
      <c r="X2165" s="159" t="str">
        <f>IF(E2165="","",(IF(Table1[[#This Row],[Cur]]="USD",Table1[[#This Row],[Cur_Amount Debit]],Table1[[#This Row],[Cur_Amount Debit]]/Table1[[#This Row],[Exchange Rate]])))</f>
        <v/>
      </c>
      <c r="Y2165" s="159" t="str">
        <f>IF(E2165="","",(IF(Table1[[#This Row],[Cur]]="USD",Table1[[#This Row],[Cur_Amount Credit]],Table1[[#This Row],[Cur_Amount Credit]]/ExchangeRate)))</f>
        <v/>
      </c>
      <c r="Z2165" s="201" t="str">
        <f>IF(E2165="","",(Table1[[#This Row],[Debit USD]]-Table1[[#This Row],[Credit USD]]))</f>
        <v/>
      </c>
      <c r="AA2165" s="226"/>
      <c r="AB2165" s="255"/>
      <c r="AC2165" s="1"/>
      <c r="AD2165" s="15"/>
      <c r="AE2165" s="15" t="str">
        <f>IF(AND(OR(Table1[[#This Row],[Account]]="15030",Table1[[#This Row],[Account]]="15035",Table1[[#This Row],[Account]]="20150"),Table1[[#This Row],[Vendor ID]]=""),1,"")</f>
        <v/>
      </c>
      <c r="AF2165" s="15"/>
      <c r="AG2165" s="15"/>
      <c r="AH2165" s="15"/>
      <c r="AI2165" s="46" t="str">
        <f>IF(Table1[[#This Row],[Posting Date]]&lt;&gt;"","GJ-"&amp;CountryID,"")</f>
        <v/>
      </c>
      <c r="AJ2165" s="59" t="str">
        <f>IF(Table1[[#This Row],[Posting Date]]&lt;&gt;"",Table1[[#This Row],[Posting Date]],"")</f>
        <v/>
      </c>
      <c r="AK2165" s="46"/>
      <c r="AL2165" s="46" t="str">
        <f>IF(Table1[[#This Row],[Description]]&lt;&gt;"",Table1[[#This Row],[Description]],"")</f>
        <v/>
      </c>
      <c r="AM2165" s="46" t="str">
        <f>IF(Table1[[#This Row],[Posting Date]]&lt;&gt;"",Table1[[#This Row],[Reference Number]],"")</f>
        <v/>
      </c>
      <c r="AN2165" s="46" t="str">
        <f>TRIM(Table1[[#This Row],[Line '#]])</f>
        <v/>
      </c>
      <c r="AO2165" s="46" t="str">
        <f>TRIM(Table1[[#This Row],[Account]])</f>
        <v/>
      </c>
      <c r="AP2165" s="46" t="str">
        <f>IF(Table1[[#This Row],[Posting Date]]&lt;&gt;"",$D$5,"")</f>
        <v/>
      </c>
      <c r="AQ2165" s="46" t="str">
        <f>TRIM(Table1[[#This Row],[Departments-Prgrams]])</f>
        <v/>
      </c>
      <c r="AR2165" s="46" t="str">
        <f>TRIM(Table1[[#This Row],[Grant]])</f>
        <v/>
      </c>
      <c r="AS2165" s="46" t="str">
        <f>TRIM(Table1[[#This Row],[Staff ID]])</f>
        <v/>
      </c>
      <c r="AT2165" s="46" t="str">
        <f>IF(TRIM(Table1[[#This Row],[Budget Code]])=0,"",TRIM(Table1[[#This Row],[Budget Code]]))</f>
        <v/>
      </c>
      <c r="AU2165" s="46" t="str">
        <f>IF(Table1[[#This Row],[Line Description]]&lt;&gt;"",Table1[[#This Row],[Line Description]],"")</f>
        <v/>
      </c>
      <c r="AV2165" s="46" t="str">
        <f>IF(Table1[[#This Row],[Cur_Amount Debit]]&gt;0,ROUND(Table1[[#This Row],[Cur_Amount Debit]],2),"")</f>
        <v/>
      </c>
      <c r="AW2165" s="46" t="str">
        <f>IF(Table1[[#This Row],[Cur_Amount Credit]]&gt;0,ROUND(Table1[[#This Row],[Cur_Amount Credit]],2),"")</f>
        <v/>
      </c>
      <c r="AX2165" s="46" t="str">
        <f>LEFT(Table1[[#This Row],[Cur]],3)</f>
        <v/>
      </c>
      <c r="AY2165" s="59"/>
      <c r="AZ2165" s="46"/>
      <c r="BA2165" s="46" t="str">
        <f>IF(Table1[[#This Row],[Cur]]&lt;&gt;"",IF(Table1[[#This Row],[Cur]]="USD","",ExchangeRate),"")</f>
        <v/>
      </c>
      <c r="BB2165" s="46" t="str">
        <f>IF(Table1[[#This Row],[Grant]]&lt;&gt;"",VLOOKUP(Table1[[#This Row],[Grant]],Grants!B:D,3),"")</f>
        <v/>
      </c>
      <c r="BC2165" s="46" t="str">
        <f>TRIM(Table1[[#This Row],[Vendor ID]])</f>
        <v/>
      </c>
      <c r="BD2165">
        <f>IF(Table1[[#This Row],[Reference Number]]=Q2164,BD2164,BD2164+1)</f>
        <v>0</v>
      </c>
    </row>
    <row r="2166" spans="1:56" ht="11.25" customHeight="1" x14ac:dyDescent="0.25">
      <c r="A2166" s="1"/>
      <c r="B2166" s="88" t="str">
        <f>IF(Table1[[#This Row],[Posting Date]]&lt;&gt;"",IF(Table1[[#This Row],[Reference Number]]=Q2165,B2165+1,1),"")</f>
        <v/>
      </c>
      <c r="C2166" s="61"/>
      <c r="D2166" s="61"/>
      <c r="E2166" s="138"/>
      <c r="F2166" s="141" t="str">
        <f>IFERROR(IF(VLOOKUP(Table1[[#This Row],[Budget Code Description]],Dimentions!$X$6:$AC$139,2,FALSE)="","",VLOOKUP(Table1[[#This Row],[Budget Code Description]],Dimentions!$X$6:$AC$139,2,FALSE)),"")</f>
        <v/>
      </c>
      <c r="G2166" s="141"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1" t="str">
        <f>IFERROR(VLOOKUP(Table1[[#This Row],[Budget Code Description]],Table6[#All],8,FALSE),"")</f>
        <v/>
      </c>
      <c r="L2166" s="63"/>
      <c r="M2166" s="65" t="str">
        <f>IFERROR(VLOOKUP(Table1[[#This Row],[Staff ID]],Table2[],2,FALSE),"")</f>
        <v/>
      </c>
      <c r="N2166" s="209" t="str">
        <f>IFERROR(IF(VLOOKUP(Table1[[#This Row],[Budget Code Description]],Dimentions!$X$6:$AC$134,4,FALSE)="","",VLOOKUP(Table1[[#This Row],[Budget Code Description]],Dimentions!$X$6:$AC$134,4,FALSE)),"")</f>
        <v/>
      </c>
      <c r="O2166" s="65" t="str">
        <f>IFERROR(VLOOKUP(Table1[[#This Row],[Vendor ID]],Table549[],2,FALSE),"")</f>
        <v/>
      </c>
      <c r="P2166" s="63"/>
      <c r="Q2166" s="141" t="str">
        <f>IF(Table1[[#This Row],[Posting Date]]&lt;&gt;"",$D$9,"")</f>
        <v/>
      </c>
      <c r="R2166" s="157" t="str">
        <f>IF(Table1[[#This Row],[Posting Date]]&lt;&gt;"",$D$10,"")</f>
        <v/>
      </c>
      <c r="S2166" s="66"/>
      <c r="T2166" s="63"/>
      <c r="U2166" s="67"/>
      <c r="V2166" s="67"/>
      <c r="W2166" s="67" t="str">
        <f t="shared" si="38"/>
        <v/>
      </c>
      <c r="X2166" s="159" t="str">
        <f>IF(E2166="","",(IF(Table1[[#This Row],[Cur]]="USD",Table1[[#This Row],[Cur_Amount Debit]],Table1[[#This Row],[Cur_Amount Debit]]/Table1[[#This Row],[Exchange Rate]])))</f>
        <v/>
      </c>
      <c r="Y2166" s="159" t="str">
        <f>IF(E2166="","",(IF(Table1[[#This Row],[Cur]]="USD",Table1[[#This Row],[Cur_Amount Credit]],Table1[[#This Row],[Cur_Amount Credit]]/ExchangeRate)))</f>
        <v/>
      </c>
      <c r="Z2166" s="201" t="str">
        <f>IF(E2166="","",(Table1[[#This Row],[Debit USD]]-Table1[[#This Row],[Credit USD]]))</f>
        <v/>
      </c>
      <c r="AA2166" s="226"/>
      <c r="AB2166" s="255"/>
      <c r="AC2166" s="1"/>
      <c r="AD2166" s="15"/>
      <c r="AE2166" s="15" t="str">
        <f>IF(AND(OR(Table1[[#This Row],[Account]]="15030",Table1[[#This Row],[Account]]="15035",Table1[[#This Row],[Account]]="20150"),Table1[[#This Row],[Vendor ID]]=""),1,"")</f>
        <v/>
      </c>
      <c r="AF2166" s="15"/>
      <c r="AG2166" s="15"/>
      <c r="AH2166" s="15"/>
      <c r="AI2166" s="46" t="str">
        <f>IF(Table1[[#This Row],[Posting Date]]&lt;&gt;"","GJ-"&amp;CountryID,"")</f>
        <v/>
      </c>
      <c r="AJ2166" s="59" t="str">
        <f>IF(Table1[[#This Row],[Posting Date]]&lt;&gt;"",Table1[[#This Row],[Posting Date]],"")</f>
        <v/>
      </c>
      <c r="AK2166" s="46"/>
      <c r="AL2166" s="46" t="str">
        <f>IF(Table1[[#This Row],[Description]]&lt;&gt;"",Table1[[#This Row],[Description]],"")</f>
        <v/>
      </c>
      <c r="AM2166" s="46" t="str">
        <f>IF(Table1[[#This Row],[Posting Date]]&lt;&gt;"",Table1[[#This Row],[Reference Number]],"")</f>
        <v/>
      </c>
      <c r="AN2166" s="46" t="str">
        <f>TRIM(Table1[[#This Row],[Line '#]])</f>
        <v/>
      </c>
      <c r="AO2166" s="46" t="str">
        <f>TRIM(Table1[[#This Row],[Account]])</f>
        <v/>
      </c>
      <c r="AP2166" s="46" t="str">
        <f>IF(Table1[[#This Row],[Posting Date]]&lt;&gt;"",$D$5,"")</f>
        <v/>
      </c>
      <c r="AQ2166" s="46" t="str">
        <f>TRIM(Table1[[#This Row],[Departments-Prgrams]])</f>
        <v/>
      </c>
      <c r="AR2166" s="46" t="str">
        <f>TRIM(Table1[[#This Row],[Grant]])</f>
        <v/>
      </c>
      <c r="AS2166" s="46" t="str">
        <f>TRIM(Table1[[#This Row],[Staff ID]])</f>
        <v/>
      </c>
      <c r="AT2166" s="46" t="str">
        <f>IF(TRIM(Table1[[#This Row],[Budget Code]])=0,"",TRIM(Table1[[#This Row],[Budget Code]]))</f>
        <v/>
      </c>
      <c r="AU2166" s="46" t="str">
        <f>IF(Table1[[#This Row],[Line Description]]&lt;&gt;"",Table1[[#This Row],[Line Description]],"")</f>
        <v/>
      </c>
      <c r="AV2166" s="46" t="str">
        <f>IF(Table1[[#This Row],[Cur_Amount Debit]]&gt;0,ROUND(Table1[[#This Row],[Cur_Amount Debit]],2),"")</f>
        <v/>
      </c>
      <c r="AW2166" s="46" t="str">
        <f>IF(Table1[[#This Row],[Cur_Amount Credit]]&gt;0,ROUND(Table1[[#This Row],[Cur_Amount Credit]],2),"")</f>
        <v/>
      </c>
      <c r="AX2166" s="46" t="str">
        <f>LEFT(Table1[[#This Row],[Cur]],3)</f>
        <v/>
      </c>
      <c r="AY2166" s="59"/>
      <c r="AZ2166" s="46"/>
      <c r="BA2166" s="46" t="str">
        <f>IF(Table1[[#This Row],[Cur]]&lt;&gt;"",IF(Table1[[#This Row],[Cur]]="USD","",ExchangeRate),"")</f>
        <v/>
      </c>
      <c r="BB2166" s="46" t="str">
        <f>IF(Table1[[#This Row],[Grant]]&lt;&gt;"",VLOOKUP(Table1[[#This Row],[Grant]],Grants!B:D,3),"")</f>
        <v/>
      </c>
      <c r="BC2166" s="46" t="str">
        <f>TRIM(Table1[[#This Row],[Vendor ID]])</f>
        <v/>
      </c>
      <c r="BD2166">
        <f>IF(Table1[[#This Row],[Reference Number]]=Q2165,BD2165,BD2165+1)</f>
        <v>0</v>
      </c>
    </row>
    <row r="2167" spans="1:56" ht="11.25" customHeight="1" x14ac:dyDescent="0.25">
      <c r="A2167" s="1"/>
      <c r="B2167" s="88" t="str">
        <f>IF(Table1[[#This Row],[Posting Date]]&lt;&gt;"",IF(Table1[[#This Row],[Reference Number]]=Q2166,B2166+1,1),"")</f>
        <v/>
      </c>
      <c r="C2167" s="61"/>
      <c r="D2167" s="61"/>
      <c r="E2167" s="138"/>
      <c r="F2167" s="141" t="str">
        <f>IFERROR(IF(VLOOKUP(Table1[[#This Row],[Budget Code Description]],Dimentions!$X$6:$AC$139,2,FALSE)="","",VLOOKUP(Table1[[#This Row],[Budget Code Description]],Dimentions!$X$6:$AC$139,2,FALSE)),"")</f>
        <v/>
      </c>
      <c r="G2167" s="141"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1" t="str">
        <f>IFERROR(VLOOKUP(Table1[[#This Row],[Budget Code Description]],Table6[#All],8,FALSE),"")</f>
        <v/>
      </c>
      <c r="L2167" s="63"/>
      <c r="M2167" s="65" t="str">
        <f>IFERROR(VLOOKUP(Table1[[#This Row],[Staff ID]],Table2[],2,FALSE),"")</f>
        <v/>
      </c>
      <c r="N2167" s="209" t="str">
        <f>IFERROR(IF(VLOOKUP(Table1[[#This Row],[Budget Code Description]],Dimentions!$X$6:$AC$134,4,FALSE)="","",VLOOKUP(Table1[[#This Row],[Budget Code Description]],Dimentions!$X$6:$AC$134,4,FALSE)),"")</f>
        <v/>
      </c>
      <c r="O2167" s="65" t="str">
        <f>IFERROR(VLOOKUP(Table1[[#This Row],[Vendor ID]],Table549[],2,FALSE),"")</f>
        <v/>
      </c>
      <c r="P2167" s="63"/>
      <c r="Q2167" s="141" t="str">
        <f>IF(Table1[[#This Row],[Posting Date]]&lt;&gt;"",$D$9,"")</f>
        <v/>
      </c>
      <c r="R2167" s="157" t="str">
        <f>IF(Table1[[#This Row],[Posting Date]]&lt;&gt;"",$D$10,"")</f>
        <v/>
      </c>
      <c r="S2167" s="66"/>
      <c r="T2167" s="63"/>
      <c r="U2167" s="67"/>
      <c r="V2167" s="67"/>
      <c r="W2167" s="67" t="str">
        <f t="shared" si="38"/>
        <v/>
      </c>
      <c r="X2167" s="159" t="str">
        <f>IF(E2167="","",(IF(Table1[[#This Row],[Cur]]="USD",Table1[[#This Row],[Cur_Amount Debit]],Table1[[#This Row],[Cur_Amount Debit]]/Table1[[#This Row],[Exchange Rate]])))</f>
        <v/>
      </c>
      <c r="Y2167" s="159" t="str">
        <f>IF(E2167="","",(IF(Table1[[#This Row],[Cur]]="USD",Table1[[#This Row],[Cur_Amount Credit]],Table1[[#This Row],[Cur_Amount Credit]]/ExchangeRate)))</f>
        <v/>
      </c>
      <c r="Z2167" s="201" t="str">
        <f>IF(E2167="","",(Table1[[#This Row],[Debit USD]]-Table1[[#This Row],[Credit USD]]))</f>
        <v/>
      </c>
      <c r="AA2167" s="226"/>
      <c r="AB2167" s="255"/>
      <c r="AC2167" s="1"/>
      <c r="AD2167" s="15"/>
      <c r="AE2167" s="15" t="str">
        <f>IF(AND(OR(Table1[[#This Row],[Account]]="15030",Table1[[#This Row],[Account]]="15035",Table1[[#This Row],[Account]]="20150"),Table1[[#This Row],[Vendor ID]]=""),1,"")</f>
        <v/>
      </c>
      <c r="AF2167" s="15"/>
      <c r="AG2167" s="15"/>
      <c r="AH2167" s="15"/>
      <c r="AI2167" s="46" t="str">
        <f>IF(Table1[[#This Row],[Posting Date]]&lt;&gt;"","GJ-"&amp;CountryID,"")</f>
        <v/>
      </c>
      <c r="AJ2167" s="59" t="str">
        <f>IF(Table1[[#This Row],[Posting Date]]&lt;&gt;"",Table1[[#This Row],[Posting Date]],"")</f>
        <v/>
      </c>
      <c r="AK2167" s="46"/>
      <c r="AL2167" s="46" t="str">
        <f>IF(Table1[[#This Row],[Description]]&lt;&gt;"",Table1[[#This Row],[Description]],"")</f>
        <v/>
      </c>
      <c r="AM2167" s="46" t="str">
        <f>IF(Table1[[#This Row],[Posting Date]]&lt;&gt;"",Table1[[#This Row],[Reference Number]],"")</f>
        <v/>
      </c>
      <c r="AN2167" s="46" t="str">
        <f>TRIM(Table1[[#This Row],[Line '#]])</f>
        <v/>
      </c>
      <c r="AO2167" s="46" t="str">
        <f>TRIM(Table1[[#This Row],[Account]])</f>
        <v/>
      </c>
      <c r="AP2167" s="46" t="str">
        <f>IF(Table1[[#This Row],[Posting Date]]&lt;&gt;"",$D$5,"")</f>
        <v/>
      </c>
      <c r="AQ2167" s="46" t="str">
        <f>TRIM(Table1[[#This Row],[Departments-Prgrams]])</f>
        <v/>
      </c>
      <c r="AR2167" s="46" t="str">
        <f>TRIM(Table1[[#This Row],[Grant]])</f>
        <v/>
      </c>
      <c r="AS2167" s="46" t="str">
        <f>TRIM(Table1[[#This Row],[Staff ID]])</f>
        <v/>
      </c>
      <c r="AT2167" s="46" t="str">
        <f>IF(TRIM(Table1[[#This Row],[Budget Code]])=0,"",TRIM(Table1[[#This Row],[Budget Code]]))</f>
        <v/>
      </c>
      <c r="AU2167" s="46" t="str">
        <f>IF(Table1[[#This Row],[Line Description]]&lt;&gt;"",Table1[[#This Row],[Line Description]],"")</f>
        <v/>
      </c>
      <c r="AV2167" s="46" t="str">
        <f>IF(Table1[[#This Row],[Cur_Amount Debit]]&gt;0,ROUND(Table1[[#This Row],[Cur_Amount Debit]],2),"")</f>
        <v/>
      </c>
      <c r="AW2167" s="46" t="str">
        <f>IF(Table1[[#This Row],[Cur_Amount Credit]]&gt;0,ROUND(Table1[[#This Row],[Cur_Amount Credit]],2),"")</f>
        <v/>
      </c>
      <c r="AX2167" s="46" t="str">
        <f>LEFT(Table1[[#This Row],[Cur]],3)</f>
        <v/>
      </c>
      <c r="AY2167" s="59"/>
      <c r="AZ2167" s="46"/>
      <c r="BA2167" s="46" t="str">
        <f>IF(Table1[[#This Row],[Cur]]&lt;&gt;"",IF(Table1[[#This Row],[Cur]]="USD","",ExchangeRate),"")</f>
        <v/>
      </c>
      <c r="BB2167" s="46" t="str">
        <f>IF(Table1[[#This Row],[Grant]]&lt;&gt;"",VLOOKUP(Table1[[#This Row],[Grant]],Grants!B:D,3),"")</f>
        <v/>
      </c>
      <c r="BC2167" s="46" t="str">
        <f>TRIM(Table1[[#This Row],[Vendor ID]])</f>
        <v/>
      </c>
      <c r="BD2167">
        <f>IF(Table1[[#This Row],[Reference Number]]=Q2166,BD2166,BD2166+1)</f>
        <v>0</v>
      </c>
    </row>
    <row r="2168" spans="1:56" ht="11.25" customHeight="1" x14ac:dyDescent="0.25">
      <c r="A2168" s="1"/>
      <c r="B2168" s="88" t="str">
        <f>IF(Table1[[#This Row],[Posting Date]]&lt;&gt;"",IF(Table1[[#This Row],[Reference Number]]=Q2167,B2167+1,1),"")</f>
        <v/>
      </c>
      <c r="C2168" s="61"/>
      <c r="D2168" s="61"/>
      <c r="E2168" s="138"/>
      <c r="F2168" s="141" t="str">
        <f>IFERROR(IF(VLOOKUP(Table1[[#This Row],[Budget Code Description]],Dimentions!$X$6:$AC$139,2,FALSE)="","",VLOOKUP(Table1[[#This Row],[Budget Code Description]],Dimentions!$X$6:$AC$139,2,FALSE)),"")</f>
        <v/>
      </c>
      <c r="G2168" s="141"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1" t="str">
        <f>IFERROR(VLOOKUP(Table1[[#This Row],[Budget Code Description]],Table6[#All],8,FALSE),"")</f>
        <v/>
      </c>
      <c r="L2168" s="63"/>
      <c r="M2168" s="65" t="str">
        <f>IFERROR(VLOOKUP(Table1[[#This Row],[Staff ID]],Table2[],2,FALSE),"")</f>
        <v/>
      </c>
      <c r="N2168" s="209" t="str">
        <f>IFERROR(IF(VLOOKUP(Table1[[#This Row],[Budget Code Description]],Dimentions!$X$6:$AC$134,4,FALSE)="","",VLOOKUP(Table1[[#This Row],[Budget Code Description]],Dimentions!$X$6:$AC$134,4,FALSE)),"")</f>
        <v/>
      </c>
      <c r="O2168" s="65" t="str">
        <f>IFERROR(VLOOKUP(Table1[[#This Row],[Vendor ID]],Table549[],2,FALSE),"")</f>
        <v/>
      </c>
      <c r="P2168" s="63"/>
      <c r="Q2168" s="141" t="str">
        <f>IF(Table1[[#This Row],[Posting Date]]&lt;&gt;"",$D$9,"")</f>
        <v/>
      </c>
      <c r="R2168" s="157" t="str">
        <f>IF(Table1[[#This Row],[Posting Date]]&lt;&gt;"",$D$10,"")</f>
        <v/>
      </c>
      <c r="S2168" s="66"/>
      <c r="T2168" s="63"/>
      <c r="U2168" s="67"/>
      <c r="V2168" s="67"/>
      <c r="W2168" s="67" t="str">
        <f t="shared" si="38"/>
        <v/>
      </c>
      <c r="X2168" s="159" t="str">
        <f>IF(E2168="","",(IF(Table1[[#This Row],[Cur]]="USD",Table1[[#This Row],[Cur_Amount Debit]],Table1[[#This Row],[Cur_Amount Debit]]/Table1[[#This Row],[Exchange Rate]])))</f>
        <v/>
      </c>
      <c r="Y2168" s="159" t="str">
        <f>IF(E2168="","",(IF(Table1[[#This Row],[Cur]]="USD",Table1[[#This Row],[Cur_Amount Credit]],Table1[[#This Row],[Cur_Amount Credit]]/ExchangeRate)))</f>
        <v/>
      </c>
      <c r="Z2168" s="201" t="str">
        <f>IF(E2168="","",(Table1[[#This Row],[Debit USD]]-Table1[[#This Row],[Credit USD]]))</f>
        <v/>
      </c>
      <c r="AA2168" s="226"/>
      <c r="AB2168" s="255"/>
      <c r="AC2168" s="1"/>
      <c r="AD2168" s="15"/>
      <c r="AE2168" s="15" t="str">
        <f>IF(AND(OR(Table1[[#This Row],[Account]]="15030",Table1[[#This Row],[Account]]="15035",Table1[[#This Row],[Account]]="20150"),Table1[[#This Row],[Vendor ID]]=""),1,"")</f>
        <v/>
      </c>
      <c r="AF2168" s="15"/>
      <c r="AG2168" s="15"/>
      <c r="AH2168" s="15"/>
      <c r="AI2168" s="46" t="str">
        <f>IF(Table1[[#This Row],[Posting Date]]&lt;&gt;"","GJ-"&amp;CountryID,"")</f>
        <v/>
      </c>
      <c r="AJ2168" s="59" t="str">
        <f>IF(Table1[[#This Row],[Posting Date]]&lt;&gt;"",Table1[[#This Row],[Posting Date]],"")</f>
        <v/>
      </c>
      <c r="AK2168" s="46"/>
      <c r="AL2168" s="46" t="str">
        <f>IF(Table1[[#This Row],[Description]]&lt;&gt;"",Table1[[#This Row],[Description]],"")</f>
        <v/>
      </c>
      <c r="AM2168" s="46" t="str">
        <f>IF(Table1[[#This Row],[Posting Date]]&lt;&gt;"",Table1[[#This Row],[Reference Number]],"")</f>
        <v/>
      </c>
      <c r="AN2168" s="46" t="str">
        <f>TRIM(Table1[[#This Row],[Line '#]])</f>
        <v/>
      </c>
      <c r="AO2168" s="46" t="str">
        <f>TRIM(Table1[[#This Row],[Account]])</f>
        <v/>
      </c>
      <c r="AP2168" s="46" t="str">
        <f>IF(Table1[[#This Row],[Posting Date]]&lt;&gt;"",$D$5,"")</f>
        <v/>
      </c>
      <c r="AQ2168" s="46" t="str">
        <f>TRIM(Table1[[#This Row],[Departments-Prgrams]])</f>
        <v/>
      </c>
      <c r="AR2168" s="46" t="str">
        <f>TRIM(Table1[[#This Row],[Grant]])</f>
        <v/>
      </c>
      <c r="AS2168" s="46" t="str">
        <f>TRIM(Table1[[#This Row],[Staff ID]])</f>
        <v/>
      </c>
      <c r="AT2168" s="46" t="str">
        <f>IF(TRIM(Table1[[#This Row],[Budget Code]])=0,"",TRIM(Table1[[#This Row],[Budget Code]]))</f>
        <v/>
      </c>
      <c r="AU2168" s="46" t="str">
        <f>IF(Table1[[#This Row],[Line Description]]&lt;&gt;"",Table1[[#This Row],[Line Description]],"")</f>
        <v/>
      </c>
      <c r="AV2168" s="46" t="str">
        <f>IF(Table1[[#This Row],[Cur_Amount Debit]]&gt;0,ROUND(Table1[[#This Row],[Cur_Amount Debit]],2),"")</f>
        <v/>
      </c>
      <c r="AW2168" s="46" t="str">
        <f>IF(Table1[[#This Row],[Cur_Amount Credit]]&gt;0,ROUND(Table1[[#This Row],[Cur_Amount Credit]],2),"")</f>
        <v/>
      </c>
      <c r="AX2168" s="46" t="str">
        <f>LEFT(Table1[[#This Row],[Cur]],3)</f>
        <v/>
      </c>
      <c r="AY2168" s="59"/>
      <c r="AZ2168" s="46"/>
      <c r="BA2168" s="46" t="str">
        <f>IF(Table1[[#This Row],[Cur]]&lt;&gt;"",IF(Table1[[#This Row],[Cur]]="USD","",ExchangeRate),"")</f>
        <v/>
      </c>
      <c r="BB2168" s="46" t="str">
        <f>IF(Table1[[#This Row],[Grant]]&lt;&gt;"",VLOOKUP(Table1[[#This Row],[Grant]],Grants!B:D,3),"")</f>
        <v/>
      </c>
      <c r="BC2168" s="46" t="str">
        <f>TRIM(Table1[[#This Row],[Vendor ID]])</f>
        <v/>
      </c>
      <c r="BD2168">
        <f>IF(Table1[[#This Row],[Reference Number]]=Q2167,BD2167,BD2167+1)</f>
        <v>0</v>
      </c>
    </row>
    <row r="2169" spans="1:56" ht="11.25" customHeight="1" x14ac:dyDescent="0.25">
      <c r="A2169" s="1"/>
      <c r="B2169" s="88" t="str">
        <f>IF(Table1[[#This Row],[Posting Date]]&lt;&gt;"",IF(Table1[[#This Row],[Reference Number]]=Q2168,B2168+1,1),"")</f>
        <v/>
      </c>
      <c r="C2169" s="61"/>
      <c r="D2169" s="61"/>
      <c r="E2169" s="138"/>
      <c r="F2169" s="141" t="str">
        <f>IFERROR(IF(VLOOKUP(Table1[[#This Row],[Budget Code Description]],Dimentions!$X$6:$AC$139,2,FALSE)="","",VLOOKUP(Table1[[#This Row],[Budget Code Description]],Dimentions!$X$6:$AC$139,2,FALSE)),"")</f>
        <v/>
      </c>
      <c r="G2169" s="141"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1" t="str">
        <f>IFERROR(VLOOKUP(Table1[[#This Row],[Budget Code Description]],Table6[#All],8,FALSE),"")</f>
        <v/>
      </c>
      <c r="L2169" s="63"/>
      <c r="M2169" s="65" t="str">
        <f>IFERROR(VLOOKUP(Table1[[#This Row],[Staff ID]],Table2[],2,FALSE),"")</f>
        <v/>
      </c>
      <c r="N2169" s="209" t="str">
        <f>IFERROR(IF(VLOOKUP(Table1[[#This Row],[Budget Code Description]],Dimentions!$X$6:$AC$134,4,FALSE)="","",VLOOKUP(Table1[[#This Row],[Budget Code Description]],Dimentions!$X$6:$AC$134,4,FALSE)),"")</f>
        <v/>
      </c>
      <c r="O2169" s="65" t="str">
        <f>IFERROR(VLOOKUP(Table1[[#This Row],[Vendor ID]],Table549[],2,FALSE),"")</f>
        <v/>
      </c>
      <c r="P2169" s="63"/>
      <c r="Q2169" s="141" t="str">
        <f>IF(Table1[[#This Row],[Posting Date]]&lt;&gt;"",$D$9,"")</f>
        <v/>
      </c>
      <c r="R2169" s="157" t="str">
        <f>IF(Table1[[#This Row],[Posting Date]]&lt;&gt;"",$D$10,"")</f>
        <v/>
      </c>
      <c r="S2169" s="66"/>
      <c r="T2169" s="63"/>
      <c r="U2169" s="67"/>
      <c r="V2169" s="67"/>
      <c r="W2169" s="67" t="str">
        <f t="shared" si="38"/>
        <v/>
      </c>
      <c r="X2169" s="159" t="str">
        <f>IF(E2169="","",(IF(Table1[[#This Row],[Cur]]="USD",Table1[[#This Row],[Cur_Amount Debit]],Table1[[#This Row],[Cur_Amount Debit]]/Table1[[#This Row],[Exchange Rate]])))</f>
        <v/>
      </c>
      <c r="Y2169" s="159" t="str">
        <f>IF(E2169="","",(IF(Table1[[#This Row],[Cur]]="USD",Table1[[#This Row],[Cur_Amount Credit]],Table1[[#This Row],[Cur_Amount Credit]]/ExchangeRate)))</f>
        <v/>
      </c>
      <c r="Z2169" s="201" t="str">
        <f>IF(E2169="","",(Table1[[#This Row],[Debit USD]]-Table1[[#This Row],[Credit USD]]))</f>
        <v/>
      </c>
      <c r="AA2169" s="226"/>
      <c r="AB2169" s="255"/>
      <c r="AC2169" s="1"/>
      <c r="AD2169" s="15"/>
      <c r="AE2169" s="15" t="str">
        <f>IF(AND(OR(Table1[[#This Row],[Account]]="15030",Table1[[#This Row],[Account]]="15035",Table1[[#This Row],[Account]]="20150"),Table1[[#This Row],[Vendor ID]]=""),1,"")</f>
        <v/>
      </c>
      <c r="AF2169" s="15"/>
      <c r="AG2169" s="15"/>
      <c r="AH2169" s="15"/>
      <c r="AI2169" s="46" t="str">
        <f>IF(Table1[[#This Row],[Posting Date]]&lt;&gt;"","GJ-"&amp;CountryID,"")</f>
        <v/>
      </c>
      <c r="AJ2169" s="59" t="str">
        <f>IF(Table1[[#This Row],[Posting Date]]&lt;&gt;"",Table1[[#This Row],[Posting Date]],"")</f>
        <v/>
      </c>
      <c r="AK2169" s="46"/>
      <c r="AL2169" s="46" t="str">
        <f>IF(Table1[[#This Row],[Description]]&lt;&gt;"",Table1[[#This Row],[Description]],"")</f>
        <v/>
      </c>
      <c r="AM2169" s="46" t="str">
        <f>IF(Table1[[#This Row],[Posting Date]]&lt;&gt;"",Table1[[#This Row],[Reference Number]],"")</f>
        <v/>
      </c>
      <c r="AN2169" s="46" t="str">
        <f>TRIM(Table1[[#This Row],[Line '#]])</f>
        <v/>
      </c>
      <c r="AO2169" s="46" t="str">
        <f>TRIM(Table1[[#This Row],[Account]])</f>
        <v/>
      </c>
      <c r="AP2169" s="46" t="str">
        <f>IF(Table1[[#This Row],[Posting Date]]&lt;&gt;"",$D$5,"")</f>
        <v/>
      </c>
      <c r="AQ2169" s="46" t="str">
        <f>TRIM(Table1[[#This Row],[Departments-Prgrams]])</f>
        <v/>
      </c>
      <c r="AR2169" s="46" t="str">
        <f>TRIM(Table1[[#This Row],[Grant]])</f>
        <v/>
      </c>
      <c r="AS2169" s="46" t="str">
        <f>TRIM(Table1[[#This Row],[Staff ID]])</f>
        <v/>
      </c>
      <c r="AT2169" s="46" t="str">
        <f>IF(TRIM(Table1[[#This Row],[Budget Code]])=0,"",TRIM(Table1[[#This Row],[Budget Code]]))</f>
        <v/>
      </c>
      <c r="AU2169" s="46" t="str">
        <f>IF(Table1[[#This Row],[Line Description]]&lt;&gt;"",Table1[[#This Row],[Line Description]],"")</f>
        <v/>
      </c>
      <c r="AV2169" s="46" t="str">
        <f>IF(Table1[[#This Row],[Cur_Amount Debit]]&gt;0,ROUND(Table1[[#This Row],[Cur_Amount Debit]],2),"")</f>
        <v/>
      </c>
      <c r="AW2169" s="46" t="str">
        <f>IF(Table1[[#This Row],[Cur_Amount Credit]]&gt;0,ROUND(Table1[[#This Row],[Cur_Amount Credit]],2),"")</f>
        <v/>
      </c>
      <c r="AX2169" s="46" t="str">
        <f>LEFT(Table1[[#This Row],[Cur]],3)</f>
        <v/>
      </c>
      <c r="AY2169" s="59"/>
      <c r="AZ2169" s="46"/>
      <c r="BA2169" s="46" t="str">
        <f>IF(Table1[[#This Row],[Cur]]&lt;&gt;"",IF(Table1[[#This Row],[Cur]]="USD","",ExchangeRate),"")</f>
        <v/>
      </c>
      <c r="BB2169" s="46" t="str">
        <f>IF(Table1[[#This Row],[Grant]]&lt;&gt;"",VLOOKUP(Table1[[#This Row],[Grant]],Grants!B:D,3),"")</f>
        <v/>
      </c>
      <c r="BC2169" s="46" t="str">
        <f>TRIM(Table1[[#This Row],[Vendor ID]])</f>
        <v/>
      </c>
      <c r="BD2169">
        <f>IF(Table1[[#This Row],[Reference Number]]=Q2168,BD2168,BD2168+1)</f>
        <v>0</v>
      </c>
    </row>
    <row r="2170" spans="1:56" ht="11.25" customHeight="1" x14ac:dyDescent="0.25">
      <c r="A2170" s="1"/>
      <c r="B2170" s="88" t="str">
        <f>IF(Table1[[#This Row],[Posting Date]]&lt;&gt;"",IF(Table1[[#This Row],[Reference Number]]=Q2169,B2169+1,1),"")</f>
        <v/>
      </c>
      <c r="C2170" s="61"/>
      <c r="D2170" s="61"/>
      <c r="E2170" s="138"/>
      <c r="F2170" s="141" t="str">
        <f>IFERROR(IF(VLOOKUP(Table1[[#This Row],[Budget Code Description]],Dimentions!$X$6:$AC$139,2,FALSE)="","",VLOOKUP(Table1[[#This Row],[Budget Code Description]],Dimentions!$X$6:$AC$139,2,FALSE)),"")</f>
        <v/>
      </c>
      <c r="G2170" s="141"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1" t="str">
        <f>IFERROR(VLOOKUP(Table1[[#This Row],[Budget Code Description]],Table6[#All],8,FALSE),"")</f>
        <v/>
      </c>
      <c r="L2170" s="63"/>
      <c r="M2170" s="65" t="str">
        <f>IFERROR(VLOOKUP(Table1[[#This Row],[Staff ID]],Table2[],2,FALSE),"")</f>
        <v/>
      </c>
      <c r="N2170" s="209" t="str">
        <f>IFERROR(IF(VLOOKUP(Table1[[#This Row],[Budget Code Description]],Dimentions!$X$6:$AC$134,4,FALSE)="","",VLOOKUP(Table1[[#This Row],[Budget Code Description]],Dimentions!$X$6:$AC$134,4,FALSE)),"")</f>
        <v/>
      </c>
      <c r="O2170" s="65" t="str">
        <f>IFERROR(VLOOKUP(Table1[[#This Row],[Vendor ID]],Table549[],2,FALSE),"")</f>
        <v/>
      </c>
      <c r="P2170" s="63"/>
      <c r="Q2170" s="141" t="str">
        <f>IF(Table1[[#This Row],[Posting Date]]&lt;&gt;"",$D$9,"")</f>
        <v/>
      </c>
      <c r="R2170" s="157" t="str">
        <f>IF(Table1[[#This Row],[Posting Date]]&lt;&gt;"",$D$10,"")</f>
        <v/>
      </c>
      <c r="S2170" s="66"/>
      <c r="T2170" s="63"/>
      <c r="U2170" s="67"/>
      <c r="V2170" s="67"/>
      <c r="W2170" s="67" t="str">
        <f t="shared" si="38"/>
        <v/>
      </c>
      <c r="X2170" s="159" t="str">
        <f>IF(E2170="","",(IF(Table1[[#This Row],[Cur]]="USD",Table1[[#This Row],[Cur_Amount Debit]],Table1[[#This Row],[Cur_Amount Debit]]/Table1[[#This Row],[Exchange Rate]])))</f>
        <v/>
      </c>
      <c r="Y2170" s="159" t="str">
        <f>IF(E2170="","",(IF(Table1[[#This Row],[Cur]]="USD",Table1[[#This Row],[Cur_Amount Credit]],Table1[[#This Row],[Cur_Amount Credit]]/ExchangeRate)))</f>
        <v/>
      </c>
      <c r="Z2170" s="201" t="str">
        <f>IF(E2170="","",(Table1[[#This Row],[Debit USD]]-Table1[[#This Row],[Credit USD]]))</f>
        <v/>
      </c>
      <c r="AA2170" s="226"/>
      <c r="AB2170" s="255"/>
      <c r="AC2170" s="1"/>
      <c r="AD2170" s="15"/>
      <c r="AE2170" s="15" t="str">
        <f>IF(AND(OR(Table1[[#This Row],[Account]]="15030",Table1[[#This Row],[Account]]="15035",Table1[[#This Row],[Account]]="20150"),Table1[[#This Row],[Vendor ID]]=""),1,"")</f>
        <v/>
      </c>
      <c r="AF2170" s="15"/>
      <c r="AG2170" s="15"/>
      <c r="AH2170" s="15"/>
      <c r="AI2170" s="46" t="str">
        <f>IF(Table1[[#This Row],[Posting Date]]&lt;&gt;"","GJ-"&amp;CountryID,"")</f>
        <v/>
      </c>
      <c r="AJ2170" s="59" t="str">
        <f>IF(Table1[[#This Row],[Posting Date]]&lt;&gt;"",Table1[[#This Row],[Posting Date]],"")</f>
        <v/>
      </c>
      <c r="AK2170" s="46"/>
      <c r="AL2170" s="46" t="str">
        <f>IF(Table1[[#This Row],[Description]]&lt;&gt;"",Table1[[#This Row],[Description]],"")</f>
        <v/>
      </c>
      <c r="AM2170" s="46" t="str">
        <f>IF(Table1[[#This Row],[Posting Date]]&lt;&gt;"",Table1[[#This Row],[Reference Number]],"")</f>
        <v/>
      </c>
      <c r="AN2170" s="46" t="str">
        <f>TRIM(Table1[[#This Row],[Line '#]])</f>
        <v/>
      </c>
      <c r="AO2170" s="46" t="str">
        <f>TRIM(Table1[[#This Row],[Account]])</f>
        <v/>
      </c>
      <c r="AP2170" s="46" t="str">
        <f>IF(Table1[[#This Row],[Posting Date]]&lt;&gt;"",$D$5,"")</f>
        <v/>
      </c>
      <c r="AQ2170" s="46" t="str">
        <f>TRIM(Table1[[#This Row],[Departments-Prgrams]])</f>
        <v/>
      </c>
      <c r="AR2170" s="46" t="str">
        <f>TRIM(Table1[[#This Row],[Grant]])</f>
        <v/>
      </c>
      <c r="AS2170" s="46" t="str">
        <f>TRIM(Table1[[#This Row],[Staff ID]])</f>
        <v/>
      </c>
      <c r="AT2170" s="46" t="str">
        <f>IF(TRIM(Table1[[#This Row],[Budget Code]])=0,"",TRIM(Table1[[#This Row],[Budget Code]]))</f>
        <v/>
      </c>
      <c r="AU2170" s="46" t="str">
        <f>IF(Table1[[#This Row],[Line Description]]&lt;&gt;"",Table1[[#This Row],[Line Description]],"")</f>
        <v/>
      </c>
      <c r="AV2170" s="46" t="str">
        <f>IF(Table1[[#This Row],[Cur_Amount Debit]]&gt;0,ROUND(Table1[[#This Row],[Cur_Amount Debit]],2),"")</f>
        <v/>
      </c>
      <c r="AW2170" s="46" t="str">
        <f>IF(Table1[[#This Row],[Cur_Amount Credit]]&gt;0,ROUND(Table1[[#This Row],[Cur_Amount Credit]],2),"")</f>
        <v/>
      </c>
      <c r="AX2170" s="46" t="str">
        <f>LEFT(Table1[[#This Row],[Cur]],3)</f>
        <v/>
      </c>
      <c r="AY2170" s="59"/>
      <c r="AZ2170" s="46"/>
      <c r="BA2170" s="46" t="str">
        <f>IF(Table1[[#This Row],[Cur]]&lt;&gt;"",IF(Table1[[#This Row],[Cur]]="USD","",ExchangeRate),"")</f>
        <v/>
      </c>
      <c r="BB2170" s="46" t="str">
        <f>IF(Table1[[#This Row],[Grant]]&lt;&gt;"",VLOOKUP(Table1[[#This Row],[Grant]],Grants!B:D,3),"")</f>
        <v/>
      </c>
      <c r="BC2170" s="46" t="str">
        <f>TRIM(Table1[[#This Row],[Vendor ID]])</f>
        <v/>
      </c>
      <c r="BD2170">
        <f>IF(Table1[[#This Row],[Reference Number]]=Q2169,BD2169,BD2169+1)</f>
        <v>0</v>
      </c>
    </row>
    <row r="2171" spans="1:56" ht="11.25" customHeight="1" x14ac:dyDescent="0.25">
      <c r="A2171" s="1"/>
      <c r="B2171" s="88" t="str">
        <f>IF(Table1[[#This Row],[Posting Date]]&lt;&gt;"",IF(Table1[[#This Row],[Reference Number]]=Q2170,B2170+1,1),"")</f>
        <v/>
      </c>
      <c r="C2171" s="61"/>
      <c r="D2171" s="61"/>
      <c r="E2171" s="138"/>
      <c r="F2171" s="141" t="str">
        <f>IFERROR(IF(VLOOKUP(Table1[[#This Row],[Budget Code Description]],Dimentions!$X$6:$AC$139,2,FALSE)="","",VLOOKUP(Table1[[#This Row],[Budget Code Description]],Dimentions!$X$6:$AC$139,2,FALSE)),"")</f>
        <v/>
      </c>
      <c r="G2171" s="141"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1" t="str">
        <f>IFERROR(VLOOKUP(Table1[[#This Row],[Budget Code Description]],Table6[#All],8,FALSE),"")</f>
        <v/>
      </c>
      <c r="L2171" s="63"/>
      <c r="M2171" s="65" t="str">
        <f>IFERROR(VLOOKUP(Table1[[#This Row],[Staff ID]],Table2[],2,FALSE),"")</f>
        <v/>
      </c>
      <c r="N2171" s="209" t="str">
        <f>IFERROR(IF(VLOOKUP(Table1[[#This Row],[Budget Code Description]],Dimentions!$X$6:$AC$134,4,FALSE)="","",VLOOKUP(Table1[[#This Row],[Budget Code Description]],Dimentions!$X$6:$AC$134,4,FALSE)),"")</f>
        <v/>
      </c>
      <c r="O2171" s="65" t="str">
        <f>IFERROR(VLOOKUP(Table1[[#This Row],[Vendor ID]],Table549[],2,FALSE),"")</f>
        <v/>
      </c>
      <c r="P2171" s="63"/>
      <c r="Q2171" s="141" t="str">
        <f>IF(Table1[[#This Row],[Posting Date]]&lt;&gt;"",$D$9,"")</f>
        <v/>
      </c>
      <c r="R2171" s="157" t="str">
        <f>IF(Table1[[#This Row],[Posting Date]]&lt;&gt;"",$D$10,"")</f>
        <v/>
      </c>
      <c r="S2171" s="66"/>
      <c r="T2171" s="63"/>
      <c r="U2171" s="67"/>
      <c r="V2171" s="67"/>
      <c r="W2171" s="67" t="str">
        <f t="shared" si="38"/>
        <v/>
      </c>
      <c r="X2171" s="159" t="str">
        <f>IF(E2171="","",(IF(Table1[[#This Row],[Cur]]="USD",Table1[[#This Row],[Cur_Amount Debit]],Table1[[#This Row],[Cur_Amount Debit]]/Table1[[#This Row],[Exchange Rate]])))</f>
        <v/>
      </c>
      <c r="Y2171" s="159" t="str">
        <f>IF(E2171="","",(IF(Table1[[#This Row],[Cur]]="USD",Table1[[#This Row],[Cur_Amount Credit]],Table1[[#This Row],[Cur_Amount Credit]]/ExchangeRate)))</f>
        <v/>
      </c>
      <c r="Z2171" s="201" t="str">
        <f>IF(E2171="","",(Table1[[#This Row],[Debit USD]]-Table1[[#This Row],[Credit USD]]))</f>
        <v/>
      </c>
      <c r="AA2171" s="226"/>
      <c r="AB2171" s="255"/>
      <c r="AC2171" s="1"/>
      <c r="AD2171" s="15"/>
      <c r="AE2171" s="15" t="str">
        <f>IF(AND(OR(Table1[[#This Row],[Account]]="15030",Table1[[#This Row],[Account]]="15035",Table1[[#This Row],[Account]]="20150"),Table1[[#This Row],[Vendor ID]]=""),1,"")</f>
        <v/>
      </c>
      <c r="AF2171" s="15"/>
      <c r="AG2171" s="15"/>
      <c r="AH2171" s="15"/>
      <c r="AI2171" s="46" t="str">
        <f>IF(Table1[[#This Row],[Posting Date]]&lt;&gt;"","GJ-"&amp;CountryID,"")</f>
        <v/>
      </c>
      <c r="AJ2171" s="59" t="str">
        <f>IF(Table1[[#This Row],[Posting Date]]&lt;&gt;"",Table1[[#This Row],[Posting Date]],"")</f>
        <v/>
      </c>
      <c r="AK2171" s="46"/>
      <c r="AL2171" s="46" t="str">
        <f>IF(Table1[[#This Row],[Description]]&lt;&gt;"",Table1[[#This Row],[Description]],"")</f>
        <v/>
      </c>
      <c r="AM2171" s="46" t="str">
        <f>IF(Table1[[#This Row],[Posting Date]]&lt;&gt;"",Table1[[#This Row],[Reference Number]],"")</f>
        <v/>
      </c>
      <c r="AN2171" s="46" t="str">
        <f>TRIM(Table1[[#This Row],[Line '#]])</f>
        <v/>
      </c>
      <c r="AO2171" s="46" t="str">
        <f>TRIM(Table1[[#This Row],[Account]])</f>
        <v/>
      </c>
      <c r="AP2171" s="46" t="str">
        <f>IF(Table1[[#This Row],[Posting Date]]&lt;&gt;"",$D$5,"")</f>
        <v/>
      </c>
      <c r="AQ2171" s="46" t="str">
        <f>TRIM(Table1[[#This Row],[Departments-Prgrams]])</f>
        <v/>
      </c>
      <c r="AR2171" s="46" t="str">
        <f>TRIM(Table1[[#This Row],[Grant]])</f>
        <v/>
      </c>
      <c r="AS2171" s="46" t="str">
        <f>TRIM(Table1[[#This Row],[Staff ID]])</f>
        <v/>
      </c>
      <c r="AT2171" s="46" t="str">
        <f>IF(TRIM(Table1[[#This Row],[Budget Code]])=0,"",TRIM(Table1[[#This Row],[Budget Code]]))</f>
        <v/>
      </c>
      <c r="AU2171" s="46" t="str">
        <f>IF(Table1[[#This Row],[Line Description]]&lt;&gt;"",Table1[[#This Row],[Line Description]],"")</f>
        <v/>
      </c>
      <c r="AV2171" s="46" t="str">
        <f>IF(Table1[[#This Row],[Cur_Amount Debit]]&gt;0,ROUND(Table1[[#This Row],[Cur_Amount Debit]],2),"")</f>
        <v/>
      </c>
      <c r="AW2171" s="46" t="str">
        <f>IF(Table1[[#This Row],[Cur_Amount Credit]]&gt;0,ROUND(Table1[[#This Row],[Cur_Amount Credit]],2),"")</f>
        <v/>
      </c>
      <c r="AX2171" s="46" t="str">
        <f>LEFT(Table1[[#This Row],[Cur]],3)</f>
        <v/>
      </c>
      <c r="AY2171" s="59"/>
      <c r="AZ2171" s="46"/>
      <c r="BA2171" s="46" t="str">
        <f>IF(Table1[[#This Row],[Cur]]&lt;&gt;"",IF(Table1[[#This Row],[Cur]]="USD","",ExchangeRate),"")</f>
        <v/>
      </c>
      <c r="BB2171" s="46" t="str">
        <f>IF(Table1[[#This Row],[Grant]]&lt;&gt;"",VLOOKUP(Table1[[#This Row],[Grant]],Grants!B:D,3),"")</f>
        <v/>
      </c>
      <c r="BC2171" s="46" t="str">
        <f>TRIM(Table1[[#This Row],[Vendor ID]])</f>
        <v/>
      </c>
      <c r="BD2171">
        <f>IF(Table1[[#This Row],[Reference Number]]=Q2170,BD2170,BD2170+1)</f>
        <v>0</v>
      </c>
    </row>
    <row r="2172" spans="1:56" ht="11.25" customHeight="1" x14ac:dyDescent="0.25">
      <c r="A2172" s="1"/>
      <c r="B2172" s="88" t="str">
        <f>IF(Table1[[#This Row],[Posting Date]]&lt;&gt;"",IF(Table1[[#This Row],[Reference Number]]=Q2171,B2171+1,1),"")</f>
        <v/>
      </c>
      <c r="C2172" s="61"/>
      <c r="D2172" s="61"/>
      <c r="E2172" s="138"/>
      <c r="F2172" s="141" t="str">
        <f>IFERROR(IF(VLOOKUP(Table1[[#This Row],[Budget Code Description]],Dimentions!$X$6:$AC$139,2,FALSE)="","",VLOOKUP(Table1[[#This Row],[Budget Code Description]],Dimentions!$X$6:$AC$139,2,FALSE)),"")</f>
        <v/>
      </c>
      <c r="G2172" s="141"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1" t="str">
        <f>IFERROR(VLOOKUP(Table1[[#This Row],[Budget Code Description]],Table6[#All],8,FALSE),"")</f>
        <v/>
      </c>
      <c r="L2172" s="63"/>
      <c r="M2172" s="65" t="str">
        <f>IFERROR(VLOOKUP(Table1[[#This Row],[Staff ID]],Table2[],2,FALSE),"")</f>
        <v/>
      </c>
      <c r="N2172" s="209" t="str">
        <f>IFERROR(IF(VLOOKUP(Table1[[#This Row],[Budget Code Description]],Dimentions!$X$6:$AC$134,4,FALSE)="","",VLOOKUP(Table1[[#This Row],[Budget Code Description]],Dimentions!$X$6:$AC$134,4,FALSE)),"")</f>
        <v/>
      </c>
      <c r="O2172" s="65" t="str">
        <f>IFERROR(VLOOKUP(Table1[[#This Row],[Vendor ID]],Table549[],2,FALSE),"")</f>
        <v/>
      </c>
      <c r="P2172" s="63"/>
      <c r="Q2172" s="141" t="str">
        <f>IF(Table1[[#This Row],[Posting Date]]&lt;&gt;"",$D$9,"")</f>
        <v/>
      </c>
      <c r="R2172" s="157" t="str">
        <f>IF(Table1[[#This Row],[Posting Date]]&lt;&gt;"",$D$10,"")</f>
        <v/>
      </c>
      <c r="S2172" s="66"/>
      <c r="T2172" s="63"/>
      <c r="U2172" s="67"/>
      <c r="V2172" s="67"/>
      <c r="W2172" s="67" t="str">
        <f t="shared" si="38"/>
        <v/>
      </c>
      <c r="X2172" s="159" t="str">
        <f>IF(E2172="","",(IF(Table1[[#This Row],[Cur]]="USD",Table1[[#This Row],[Cur_Amount Debit]],Table1[[#This Row],[Cur_Amount Debit]]/Table1[[#This Row],[Exchange Rate]])))</f>
        <v/>
      </c>
      <c r="Y2172" s="159" t="str">
        <f>IF(E2172="","",(IF(Table1[[#This Row],[Cur]]="USD",Table1[[#This Row],[Cur_Amount Credit]],Table1[[#This Row],[Cur_Amount Credit]]/ExchangeRate)))</f>
        <v/>
      </c>
      <c r="Z2172" s="201" t="str">
        <f>IF(E2172="","",(Table1[[#This Row],[Debit USD]]-Table1[[#This Row],[Credit USD]]))</f>
        <v/>
      </c>
      <c r="AA2172" s="226"/>
      <c r="AB2172" s="255"/>
      <c r="AC2172" s="1"/>
      <c r="AD2172" s="15"/>
      <c r="AE2172" s="15" t="str">
        <f>IF(AND(OR(Table1[[#This Row],[Account]]="15030",Table1[[#This Row],[Account]]="15035",Table1[[#This Row],[Account]]="20150"),Table1[[#This Row],[Vendor ID]]=""),1,"")</f>
        <v/>
      </c>
      <c r="AF2172" s="15"/>
      <c r="AG2172" s="15"/>
      <c r="AH2172" s="15"/>
      <c r="AI2172" s="46" t="str">
        <f>IF(Table1[[#This Row],[Posting Date]]&lt;&gt;"","GJ-"&amp;CountryID,"")</f>
        <v/>
      </c>
      <c r="AJ2172" s="59" t="str">
        <f>IF(Table1[[#This Row],[Posting Date]]&lt;&gt;"",Table1[[#This Row],[Posting Date]],"")</f>
        <v/>
      </c>
      <c r="AK2172" s="46"/>
      <c r="AL2172" s="46" t="str">
        <f>IF(Table1[[#This Row],[Description]]&lt;&gt;"",Table1[[#This Row],[Description]],"")</f>
        <v/>
      </c>
      <c r="AM2172" s="46" t="str">
        <f>IF(Table1[[#This Row],[Posting Date]]&lt;&gt;"",Table1[[#This Row],[Reference Number]],"")</f>
        <v/>
      </c>
      <c r="AN2172" s="46" t="str">
        <f>TRIM(Table1[[#This Row],[Line '#]])</f>
        <v/>
      </c>
      <c r="AO2172" s="46" t="str">
        <f>TRIM(Table1[[#This Row],[Account]])</f>
        <v/>
      </c>
      <c r="AP2172" s="46" t="str">
        <f>IF(Table1[[#This Row],[Posting Date]]&lt;&gt;"",$D$5,"")</f>
        <v/>
      </c>
      <c r="AQ2172" s="46" t="str">
        <f>TRIM(Table1[[#This Row],[Departments-Prgrams]])</f>
        <v/>
      </c>
      <c r="AR2172" s="46" t="str">
        <f>TRIM(Table1[[#This Row],[Grant]])</f>
        <v/>
      </c>
      <c r="AS2172" s="46" t="str">
        <f>TRIM(Table1[[#This Row],[Staff ID]])</f>
        <v/>
      </c>
      <c r="AT2172" s="46" t="str">
        <f>IF(TRIM(Table1[[#This Row],[Budget Code]])=0,"",TRIM(Table1[[#This Row],[Budget Code]]))</f>
        <v/>
      </c>
      <c r="AU2172" s="46" t="str">
        <f>IF(Table1[[#This Row],[Line Description]]&lt;&gt;"",Table1[[#This Row],[Line Description]],"")</f>
        <v/>
      </c>
      <c r="AV2172" s="46" t="str">
        <f>IF(Table1[[#This Row],[Cur_Amount Debit]]&gt;0,ROUND(Table1[[#This Row],[Cur_Amount Debit]],2),"")</f>
        <v/>
      </c>
      <c r="AW2172" s="46" t="str">
        <f>IF(Table1[[#This Row],[Cur_Amount Credit]]&gt;0,ROUND(Table1[[#This Row],[Cur_Amount Credit]],2),"")</f>
        <v/>
      </c>
      <c r="AX2172" s="46" t="str">
        <f>LEFT(Table1[[#This Row],[Cur]],3)</f>
        <v/>
      </c>
      <c r="AY2172" s="59"/>
      <c r="AZ2172" s="46"/>
      <c r="BA2172" s="46" t="str">
        <f>IF(Table1[[#This Row],[Cur]]&lt;&gt;"",IF(Table1[[#This Row],[Cur]]="USD","",ExchangeRate),"")</f>
        <v/>
      </c>
      <c r="BB2172" s="46" t="str">
        <f>IF(Table1[[#This Row],[Grant]]&lt;&gt;"",VLOOKUP(Table1[[#This Row],[Grant]],Grants!B:D,3),"")</f>
        <v/>
      </c>
      <c r="BC2172" s="46" t="str">
        <f>TRIM(Table1[[#This Row],[Vendor ID]])</f>
        <v/>
      </c>
      <c r="BD2172">
        <f>IF(Table1[[#This Row],[Reference Number]]=Q2171,BD2171,BD2171+1)</f>
        <v>0</v>
      </c>
    </row>
    <row r="2173" spans="1:56" ht="11.25" customHeight="1" x14ac:dyDescent="0.25">
      <c r="A2173" s="1"/>
      <c r="B2173" s="88" t="str">
        <f>IF(Table1[[#This Row],[Posting Date]]&lt;&gt;"",IF(Table1[[#This Row],[Reference Number]]=Q2172,B2172+1,1),"")</f>
        <v/>
      </c>
      <c r="C2173" s="61"/>
      <c r="D2173" s="61"/>
      <c r="E2173" s="138"/>
      <c r="F2173" s="141" t="str">
        <f>IFERROR(IF(VLOOKUP(Table1[[#This Row],[Budget Code Description]],Dimentions!$X$6:$AC$139,2,FALSE)="","",VLOOKUP(Table1[[#This Row],[Budget Code Description]],Dimentions!$X$6:$AC$139,2,FALSE)),"")</f>
        <v/>
      </c>
      <c r="G2173" s="141"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1" t="str">
        <f>IFERROR(VLOOKUP(Table1[[#This Row],[Budget Code Description]],Table6[#All],8,FALSE),"")</f>
        <v/>
      </c>
      <c r="L2173" s="63"/>
      <c r="M2173" s="65" t="str">
        <f>IFERROR(VLOOKUP(Table1[[#This Row],[Staff ID]],Table2[],2,FALSE),"")</f>
        <v/>
      </c>
      <c r="N2173" s="209" t="str">
        <f>IFERROR(IF(VLOOKUP(Table1[[#This Row],[Budget Code Description]],Dimentions!$X$6:$AC$134,4,FALSE)="","",VLOOKUP(Table1[[#This Row],[Budget Code Description]],Dimentions!$X$6:$AC$134,4,FALSE)),"")</f>
        <v/>
      </c>
      <c r="O2173" s="65" t="str">
        <f>IFERROR(VLOOKUP(Table1[[#This Row],[Vendor ID]],Table549[],2,FALSE),"")</f>
        <v/>
      </c>
      <c r="P2173" s="63"/>
      <c r="Q2173" s="141" t="str">
        <f>IF(Table1[[#This Row],[Posting Date]]&lt;&gt;"",$D$9,"")</f>
        <v/>
      </c>
      <c r="R2173" s="157" t="str">
        <f>IF(Table1[[#This Row],[Posting Date]]&lt;&gt;"",$D$10,"")</f>
        <v/>
      </c>
      <c r="S2173" s="66"/>
      <c r="T2173" s="63"/>
      <c r="U2173" s="67"/>
      <c r="V2173" s="67"/>
      <c r="W2173" s="67" t="str">
        <f t="shared" si="38"/>
        <v/>
      </c>
      <c r="X2173" s="159" t="str">
        <f>IF(E2173="","",(IF(Table1[[#This Row],[Cur]]="USD",Table1[[#This Row],[Cur_Amount Debit]],Table1[[#This Row],[Cur_Amount Debit]]/Table1[[#This Row],[Exchange Rate]])))</f>
        <v/>
      </c>
      <c r="Y2173" s="159" t="str">
        <f>IF(E2173="","",(IF(Table1[[#This Row],[Cur]]="USD",Table1[[#This Row],[Cur_Amount Credit]],Table1[[#This Row],[Cur_Amount Credit]]/ExchangeRate)))</f>
        <v/>
      </c>
      <c r="Z2173" s="201" t="str">
        <f>IF(E2173="","",(Table1[[#This Row],[Debit USD]]-Table1[[#This Row],[Credit USD]]))</f>
        <v/>
      </c>
      <c r="AA2173" s="226"/>
      <c r="AB2173" s="255"/>
      <c r="AC2173" s="1"/>
      <c r="AD2173" s="15"/>
      <c r="AE2173" s="15" t="str">
        <f>IF(AND(OR(Table1[[#This Row],[Account]]="15030",Table1[[#This Row],[Account]]="15035",Table1[[#This Row],[Account]]="20150"),Table1[[#This Row],[Vendor ID]]=""),1,"")</f>
        <v/>
      </c>
      <c r="AF2173" s="15"/>
      <c r="AG2173" s="15"/>
      <c r="AH2173" s="15"/>
      <c r="AI2173" s="46" t="str">
        <f>IF(Table1[[#This Row],[Posting Date]]&lt;&gt;"","GJ-"&amp;CountryID,"")</f>
        <v/>
      </c>
      <c r="AJ2173" s="59" t="str">
        <f>IF(Table1[[#This Row],[Posting Date]]&lt;&gt;"",Table1[[#This Row],[Posting Date]],"")</f>
        <v/>
      </c>
      <c r="AK2173" s="46"/>
      <c r="AL2173" s="46" t="str">
        <f>IF(Table1[[#This Row],[Description]]&lt;&gt;"",Table1[[#This Row],[Description]],"")</f>
        <v/>
      </c>
      <c r="AM2173" s="46" t="str">
        <f>IF(Table1[[#This Row],[Posting Date]]&lt;&gt;"",Table1[[#This Row],[Reference Number]],"")</f>
        <v/>
      </c>
      <c r="AN2173" s="46" t="str">
        <f>TRIM(Table1[[#This Row],[Line '#]])</f>
        <v/>
      </c>
      <c r="AO2173" s="46" t="str">
        <f>TRIM(Table1[[#This Row],[Account]])</f>
        <v/>
      </c>
      <c r="AP2173" s="46" t="str">
        <f>IF(Table1[[#This Row],[Posting Date]]&lt;&gt;"",$D$5,"")</f>
        <v/>
      </c>
      <c r="AQ2173" s="46" t="str">
        <f>TRIM(Table1[[#This Row],[Departments-Prgrams]])</f>
        <v/>
      </c>
      <c r="AR2173" s="46" t="str">
        <f>TRIM(Table1[[#This Row],[Grant]])</f>
        <v/>
      </c>
      <c r="AS2173" s="46" t="str">
        <f>TRIM(Table1[[#This Row],[Staff ID]])</f>
        <v/>
      </c>
      <c r="AT2173" s="46" t="str">
        <f>IF(TRIM(Table1[[#This Row],[Budget Code]])=0,"",TRIM(Table1[[#This Row],[Budget Code]]))</f>
        <v/>
      </c>
      <c r="AU2173" s="46" t="str">
        <f>IF(Table1[[#This Row],[Line Description]]&lt;&gt;"",Table1[[#This Row],[Line Description]],"")</f>
        <v/>
      </c>
      <c r="AV2173" s="46" t="str">
        <f>IF(Table1[[#This Row],[Cur_Amount Debit]]&gt;0,ROUND(Table1[[#This Row],[Cur_Amount Debit]],2),"")</f>
        <v/>
      </c>
      <c r="AW2173" s="46" t="str">
        <f>IF(Table1[[#This Row],[Cur_Amount Credit]]&gt;0,ROUND(Table1[[#This Row],[Cur_Amount Credit]],2),"")</f>
        <v/>
      </c>
      <c r="AX2173" s="46" t="str">
        <f>LEFT(Table1[[#This Row],[Cur]],3)</f>
        <v/>
      </c>
      <c r="AY2173" s="59"/>
      <c r="AZ2173" s="46"/>
      <c r="BA2173" s="46" t="str">
        <f>IF(Table1[[#This Row],[Cur]]&lt;&gt;"",IF(Table1[[#This Row],[Cur]]="USD","",ExchangeRate),"")</f>
        <v/>
      </c>
      <c r="BB2173" s="46" t="str">
        <f>IF(Table1[[#This Row],[Grant]]&lt;&gt;"",VLOOKUP(Table1[[#This Row],[Grant]],Grants!B:D,3),"")</f>
        <v/>
      </c>
      <c r="BC2173" s="46" t="str">
        <f>TRIM(Table1[[#This Row],[Vendor ID]])</f>
        <v/>
      </c>
      <c r="BD2173">
        <f>IF(Table1[[#This Row],[Reference Number]]=Q2172,BD2172,BD2172+1)</f>
        <v>0</v>
      </c>
    </row>
    <row r="2174" spans="1:56" ht="11.25" customHeight="1" x14ac:dyDescent="0.25">
      <c r="A2174" s="1"/>
      <c r="B2174" s="88" t="str">
        <f>IF(Table1[[#This Row],[Posting Date]]&lt;&gt;"",IF(Table1[[#This Row],[Reference Number]]=Q2173,B2173+1,1),"")</f>
        <v/>
      </c>
      <c r="C2174" s="61"/>
      <c r="D2174" s="61"/>
      <c r="E2174" s="138"/>
      <c r="F2174" s="141" t="str">
        <f>IFERROR(IF(VLOOKUP(Table1[[#This Row],[Budget Code Description]],Dimentions!$X$6:$AC$139,2,FALSE)="","",VLOOKUP(Table1[[#This Row],[Budget Code Description]],Dimentions!$X$6:$AC$139,2,FALSE)),"")</f>
        <v/>
      </c>
      <c r="G2174" s="141"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1" t="str">
        <f>IFERROR(VLOOKUP(Table1[[#This Row],[Budget Code Description]],Table6[#All],8,FALSE),"")</f>
        <v/>
      </c>
      <c r="L2174" s="63"/>
      <c r="M2174" s="65" t="str">
        <f>IFERROR(VLOOKUP(Table1[[#This Row],[Staff ID]],Table2[],2,FALSE),"")</f>
        <v/>
      </c>
      <c r="N2174" s="209" t="str">
        <f>IFERROR(IF(VLOOKUP(Table1[[#This Row],[Budget Code Description]],Dimentions!$X$6:$AC$134,4,FALSE)="","",VLOOKUP(Table1[[#This Row],[Budget Code Description]],Dimentions!$X$6:$AC$134,4,FALSE)),"")</f>
        <v/>
      </c>
      <c r="O2174" s="65" t="str">
        <f>IFERROR(VLOOKUP(Table1[[#This Row],[Vendor ID]],Table549[],2,FALSE),"")</f>
        <v/>
      </c>
      <c r="P2174" s="63"/>
      <c r="Q2174" s="141" t="str">
        <f>IF(Table1[[#This Row],[Posting Date]]&lt;&gt;"",$D$9,"")</f>
        <v/>
      </c>
      <c r="R2174" s="157" t="str">
        <f>IF(Table1[[#This Row],[Posting Date]]&lt;&gt;"",$D$10,"")</f>
        <v/>
      </c>
      <c r="S2174" s="66"/>
      <c r="T2174" s="63"/>
      <c r="U2174" s="67"/>
      <c r="V2174" s="67"/>
      <c r="W2174" s="67" t="str">
        <f t="shared" si="38"/>
        <v/>
      </c>
      <c r="X2174" s="159" t="str">
        <f>IF(E2174="","",(IF(Table1[[#This Row],[Cur]]="USD",Table1[[#This Row],[Cur_Amount Debit]],Table1[[#This Row],[Cur_Amount Debit]]/Table1[[#This Row],[Exchange Rate]])))</f>
        <v/>
      </c>
      <c r="Y2174" s="159" t="str">
        <f>IF(E2174="","",(IF(Table1[[#This Row],[Cur]]="USD",Table1[[#This Row],[Cur_Amount Credit]],Table1[[#This Row],[Cur_Amount Credit]]/ExchangeRate)))</f>
        <v/>
      </c>
      <c r="Z2174" s="201" t="str">
        <f>IF(E2174="","",(Table1[[#This Row],[Debit USD]]-Table1[[#This Row],[Credit USD]]))</f>
        <v/>
      </c>
      <c r="AA2174" s="226"/>
      <c r="AB2174" s="255"/>
      <c r="AC2174" s="1"/>
      <c r="AD2174" s="15"/>
      <c r="AE2174" s="15" t="str">
        <f>IF(AND(OR(Table1[[#This Row],[Account]]="15030",Table1[[#This Row],[Account]]="15035",Table1[[#This Row],[Account]]="20150"),Table1[[#This Row],[Vendor ID]]=""),1,"")</f>
        <v/>
      </c>
      <c r="AF2174" s="15"/>
      <c r="AG2174" s="15"/>
      <c r="AH2174" s="15"/>
      <c r="AI2174" s="46" t="str">
        <f>IF(Table1[[#This Row],[Posting Date]]&lt;&gt;"","GJ-"&amp;CountryID,"")</f>
        <v/>
      </c>
      <c r="AJ2174" s="59" t="str">
        <f>IF(Table1[[#This Row],[Posting Date]]&lt;&gt;"",Table1[[#This Row],[Posting Date]],"")</f>
        <v/>
      </c>
      <c r="AK2174" s="46"/>
      <c r="AL2174" s="46" t="str">
        <f>IF(Table1[[#This Row],[Description]]&lt;&gt;"",Table1[[#This Row],[Description]],"")</f>
        <v/>
      </c>
      <c r="AM2174" s="46" t="str">
        <f>IF(Table1[[#This Row],[Posting Date]]&lt;&gt;"",Table1[[#This Row],[Reference Number]],"")</f>
        <v/>
      </c>
      <c r="AN2174" s="46" t="str">
        <f>TRIM(Table1[[#This Row],[Line '#]])</f>
        <v/>
      </c>
      <c r="AO2174" s="46" t="str">
        <f>TRIM(Table1[[#This Row],[Account]])</f>
        <v/>
      </c>
      <c r="AP2174" s="46" t="str">
        <f>IF(Table1[[#This Row],[Posting Date]]&lt;&gt;"",$D$5,"")</f>
        <v/>
      </c>
      <c r="AQ2174" s="46" t="str">
        <f>TRIM(Table1[[#This Row],[Departments-Prgrams]])</f>
        <v/>
      </c>
      <c r="AR2174" s="46" t="str">
        <f>TRIM(Table1[[#This Row],[Grant]])</f>
        <v/>
      </c>
      <c r="AS2174" s="46" t="str">
        <f>TRIM(Table1[[#This Row],[Staff ID]])</f>
        <v/>
      </c>
      <c r="AT2174" s="46" t="str">
        <f>IF(TRIM(Table1[[#This Row],[Budget Code]])=0,"",TRIM(Table1[[#This Row],[Budget Code]]))</f>
        <v/>
      </c>
      <c r="AU2174" s="46" t="str">
        <f>IF(Table1[[#This Row],[Line Description]]&lt;&gt;"",Table1[[#This Row],[Line Description]],"")</f>
        <v/>
      </c>
      <c r="AV2174" s="46" t="str">
        <f>IF(Table1[[#This Row],[Cur_Amount Debit]]&gt;0,ROUND(Table1[[#This Row],[Cur_Amount Debit]],2),"")</f>
        <v/>
      </c>
      <c r="AW2174" s="46" t="str">
        <f>IF(Table1[[#This Row],[Cur_Amount Credit]]&gt;0,ROUND(Table1[[#This Row],[Cur_Amount Credit]],2),"")</f>
        <v/>
      </c>
      <c r="AX2174" s="46" t="str">
        <f>LEFT(Table1[[#This Row],[Cur]],3)</f>
        <v/>
      </c>
      <c r="AY2174" s="59"/>
      <c r="AZ2174" s="46"/>
      <c r="BA2174" s="46" t="str">
        <f>IF(Table1[[#This Row],[Cur]]&lt;&gt;"",IF(Table1[[#This Row],[Cur]]="USD","",ExchangeRate),"")</f>
        <v/>
      </c>
      <c r="BB2174" s="46" t="str">
        <f>IF(Table1[[#This Row],[Grant]]&lt;&gt;"",VLOOKUP(Table1[[#This Row],[Grant]],Grants!B:D,3),"")</f>
        <v/>
      </c>
      <c r="BC2174" s="46" t="str">
        <f>TRIM(Table1[[#This Row],[Vendor ID]])</f>
        <v/>
      </c>
      <c r="BD2174">
        <f>IF(Table1[[#This Row],[Reference Number]]=Q2173,BD2173,BD2173+1)</f>
        <v>0</v>
      </c>
    </row>
    <row r="2175" spans="1:56" ht="11.25" customHeight="1" x14ac:dyDescent="0.25">
      <c r="A2175" s="1"/>
      <c r="B2175" s="88" t="str">
        <f>IF(Table1[[#This Row],[Posting Date]]&lt;&gt;"",IF(Table1[[#This Row],[Reference Number]]=Q2174,B2174+1,1),"")</f>
        <v/>
      </c>
      <c r="C2175" s="61"/>
      <c r="D2175" s="61"/>
      <c r="E2175" s="138"/>
      <c r="F2175" s="141" t="str">
        <f>IFERROR(IF(VLOOKUP(Table1[[#This Row],[Budget Code Description]],Dimentions!$X$6:$AC$139,2,FALSE)="","",VLOOKUP(Table1[[#This Row],[Budget Code Description]],Dimentions!$X$6:$AC$139,2,FALSE)),"")</f>
        <v/>
      </c>
      <c r="G2175" s="141"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1" t="str">
        <f>IFERROR(VLOOKUP(Table1[[#This Row],[Budget Code Description]],Table6[#All],8,FALSE),"")</f>
        <v/>
      </c>
      <c r="L2175" s="63"/>
      <c r="M2175" s="65" t="str">
        <f>IFERROR(VLOOKUP(Table1[[#This Row],[Staff ID]],Table2[],2,FALSE),"")</f>
        <v/>
      </c>
      <c r="N2175" s="209" t="str">
        <f>IFERROR(IF(VLOOKUP(Table1[[#This Row],[Budget Code Description]],Dimentions!$X$6:$AC$134,4,FALSE)="","",VLOOKUP(Table1[[#This Row],[Budget Code Description]],Dimentions!$X$6:$AC$134,4,FALSE)),"")</f>
        <v/>
      </c>
      <c r="O2175" s="65" t="str">
        <f>IFERROR(VLOOKUP(Table1[[#This Row],[Vendor ID]],Table549[],2,FALSE),"")</f>
        <v/>
      </c>
      <c r="P2175" s="63"/>
      <c r="Q2175" s="141" t="str">
        <f>IF(Table1[[#This Row],[Posting Date]]&lt;&gt;"",$D$9,"")</f>
        <v/>
      </c>
      <c r="R2175" s="157" t="str">
        <f>IF(Table1[[#This Row],[Posting Date]]&lt;&gt;"",$D$10,"")</f>
        <v/>
      </c>
      <c r="S2175" s="66"/>
      <c r="T2175" s="63"/>
      <c r="U2175" s="67"/>
      <c r="V2175" s="67"/>
      <c r="W2175" s="67" t="str">
        <f t="shared" si="38"/>
        <v/>
      </c>
      <c r="X2175" s="159" t="str">
        <f>IF(E2175="","",(IF(Table1[[#This Row],[Cur]]="USD",Table1[[#This Row],[Cur_Amount Debit]],Table1[[#This Row],[Cur_Amount Debit]]/Table1[[#This Row],[Exchange Rate]])))</f>
        <v/>
      </c>
      <c r="Y2175" s="159" t="str">
        <f>IF(E2175="","",(IF(Table1[[#This Row],[Cur]]="USD",Table1[[#This Row],[Cur_Amount Credit]],Table1[[#This Row],[Cur_Amount Credit]]/ExchangeRate)))</f>
        <v/>
      </c>
      <c r="Z2175" s="201" t="str">
        <f>IF(E2175="","",(Table1[[#This Row],[Debit USD]]-Table1[[#This Row],[Credit USD]]))</f>
        <v/>
      </c>
      <c r="AA2175" s="226"/>
      <c r="AB2175" s="255"/>
      <c r="AC2175" s="1"/>
      <c r="AD2175" s="15"/>
      <c r="AE2175" s="15" t="str">
        <f>IF(AND(OR(Table1[[#This Row],[Account]]="15030",Table1[[#This Row],[Account]]="15035",Table1[[#This Row],[Account]]="20150"),Table1[[#This Row],[Vendor ID]]=""),1,"")</f>
        <v/>
      </c>
      <c r="AF2175" s="15"/>
      <c r="AG2175" s="15"/>
      <c r="AH2175" s="15"/>
      <c r="AI2175" s="46" t="str">
        <f>IF(Table1[[#This Row],[Posting Date]]&lt;&gt;"","GJ-"&amp;CountryID,"")</f>
        <v/>
      </c>
      <c r="AJ2175" s="59" t="str">
        <f>IF(Table1[[#This Row],[Posting Date]]&lt;&gt;"",Table1[[#This Row],[Posting Date]],"")</f>
        <v/>
      </c>
      <c r="AK2175" s="46"/>
      <c r="AL2175" s="46" t="str">
        <f>IF(Table1[[#This Row],[Description]]&lt;&gt;"",Table1[[#This Row],[Description]],"")</f>
        <v/>
      </c>
      <c r="AM2175" s="46" t="str">
        <f>IF(Table1[[#This Row],[Posting Date]]&lt;&gt;"",Table1[[#This Row],[Reference Number]],"")</f>
        <v/>
      </c>
      <c r="AN2175" s="46" t="str">
        <f>TRIM(Table1[[#This Row],[Line '#]])</f>
        <v/>
      </c>
      <c r="AO2175" s="46" t="str">
        <f>TRIM(Table1[[#This Row],[Account]])</f>
        <v/>
      </c>
      <c r="AP2175" s="46" t="str">
        <f>IF(Table1[[#This Row],[Posting Date]]&lt;&gt;"",$D$5,"")</f>
        <v/>
      </c>
      <c r="AQ2175" s="46" t="str">
        <f>TRIM(Table1[[#This Row],[Departments-Prgrams]])</f>
        <v/>
      </c>
      <c r="AR2175" s="46" t="str">
        <f>TRIM(Table1[[#This Row],[Grant]])</f>
        <v/>
      </c>
      <c r="AS2175" s="46" t="str">
        <f>TRIM(Table1[[#This Row],[Staff ID]])</f>
        <v/>
      </c>
      <c r="AT2175" s="46" t="str">
        <f>IF(TRIM(Table1[[#This Row],[Budget Code]])=0,"",TRIM(Table1[[#This Row],[Budget Code]]))</f>
        <v/>
      </c>
      <c r="AU2175" s="46" t="str">
        <f>IF(Table1[[#This Row],[Line Description]]&lt;&gt;"",Table1[[#This Row],[Line Description]],"")</f>
        <v/>
      </c>
      <c r="AV2175" s="46" t="str">
        <f>IF(Table1[[#This Row],[Cur_Amount Debit]]&gt;0,ROUND(Table1[[#This Row],[Cur_Amount Debit]],2),"")</f>
        <v/>
      </c>
      <c r="AW2175" s="46" t="str">
        <f>IF(Table1[[#This Row],[Cur_Amount Credit]]&gt;0,ROUND(Table1[[#This Row],[Cur_Amount Credit]],2),"")</f>
        <v/>
      </c>
      <c r="AX2175" s="46" t="str">
        <f>LEFT(Table1[[#This Row],[Cur]],3)</f>
        <v/>
      </c>
      <c r="AY2175" s="59"/>
      <c r="AZ2175" s="46"/>
      <c r="BA2175" s="46" t="str">
        <f>IF(Table1[[#This Row],[Cur]]&lt;&gt;"",IF(Table1[[#This Row],[Cur]]="USD","",ExchangeRate),"")</f>
        <v/>
      </c>
      <c r="BB2175" s="46" t="str">
        <f>IF(Table1[[#This Row],[Grant]]&lt;&gt;"",VLOOKUP(Table1[[#This Row],[Grant]],Grants!B:D,3),"")</f>
        <v/>
      </c>
      <c r="BC2175" s="46" t="str">
        <f>TRIM(Table1[[#This Row],[Vendor ID]])</f>
        <v/>
      </c>
      <c r="BD2175">
        <f>IF(Table1[[#This Row],[Reference Number]]=Q2174,BD2174,BD2174+1)</f>
        <v>0</v>
      </c>
    </row>
    <row r="2176" spans="1:56" ht="11.25" customHeight="1" x14ac:dyDescent="0.25">
      <c r="A2176" s="1"/>
      <c r="B2176" s="88" t="str">
        <f>IF(Table1[[#This Row],[Posting Date]]&lt;&gt;"",IF(Table1[[#This Row],[Reference Number]]=Q2175,B2175+1,1),"")</f>
        <v/>
      </c>
      <c r="C2176" s="61"/>
      <c r="D2176" s="61"/>
      <c r="E2176" s="138"/>
      <c r="F2176" s="141" t="str">
        <f>IFERROR(IF(VLOOKUP(Table1[[#This Row],[Budget Code Description]],Dimentions!$X$6:$AC$139,2,FALSE)="","",VLOOKUP(Table1[[#This Row],[Budget Code Description]],Dimentions!$X$6:$AC$139,2,FALSE)),"")</f>
        <v/>
      </c>
      <c r="G2176" s="141"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1" t="str">
        <f>IFERROR(VLOOKUP(Table1[[#This Row],[Budget Code Description]],Table6[#All],8,FALSE),"")</f>
        <v/>
      </c>
      <c r="L2176" s="63"/>
      <c r="M2176" s="65" t="str">
        <f>IFERROR(VLOOKUP(Table1[[#This Row],[Staff ID]],Table2[],2,FALSE),"")</f>
        <v/>
      </c>
      <c r="N2176" s="209" t="str">
        <f>IFERROR(IF(VLOOKUP(Table1[[#This Row],[Budget Code Description]],Dimentions!$X$6:$AC$134,4,FALSE)="","",VLOOKUP(Table1[[#This Row],[Budget Code Description]],Dimentions!$X$6:$AC$134,4,FALSE)),"")</f>
        <v/>
      </c>
      <c r="O2176" s="65" t="str">
        <f>IFERROR(VLOOKUP(Table1[[#This Row],[Vendor ID]],Table549[],2,FALSE),"")</f>
        <v/>
      </c>
      <c r="P2176" s="63"/>
      <c r="Q2176" s="141" t="str">
        <f>IF(Table1[[#This Row],[Posting Date]]&lt;&gt;"",$D$9,"")</f>
        <v/>
      </c>
      <c r="R2176" s="157" t="str">
        <f>IF(Table1[[#This Row],[Posting Date]]&lt;&gt;"",$D$10,"")</f>
        <v/>
      </c>
      <c r="S2176" s="66"/>
      <c r="T2176" s="63"/>
      <c r="U2176" s="67"/>
      <c r="V2176" s="67"/>
      <c r="W2176" s="67" t="str">
        <f t="shared" si="38"/>
        <v/>
      </c>
      <c r="X2176" s="159" t="str">
        <f>IF(E2176="","",(IF(Table1[[#This Row],[Cur]]="USD",Table1[[#This Row],[Cur_Amount Debit]],Table1[[#This Row],[Cur_Amount Debit]]/Table1[[#This Row],[Exchange Rate]])))</f>
        <v/>
      </c>
      <c r="Y2176" s="159" t="str">
        <f>IF(E2176="","",(IF(Table1[[#This Row],[Cur]]="USD",Table1[[#This Row],[Cur_Amount Credit]],Table1[[#This Row],[Cur_Amount Credit]]/ExchangeRate)))</f>
        <v/>
      </c>
      <c r="Z2176" s="201" t="str">
        <f>IF(E2176="","",(Table1[[#This Row],[Debit USD]]-Table1[[#This Row],[Credit USD]]))</f>
        <v/>
      </c>
      <c r="AA2176" s="226"/>
      <c r="AB2176" s="255"/>
      <c r="AC2176" s="1"/>
      <c r="AD2176" s="15"/>
      <c r="AE2176" s="15" t="str">
        <f>IF(AND(OR(Table1[[#This Row],[Account]]="15030",Table1[[#This Row],[Account]]="15035",Table1[[#This Row],[Account]]="20150"),Table1[[#This Row],[Vendor ID]]=""),1,"")</f>
        <v/>
      </c>
      <c r="AF2176" s="15"/>
      <c r="AG2176" s="15"/>
      <c r="AH2176" s="15"/>
      <c r="AI2176" s="46" t="str">
        <f>IF(Table1[[#This Row],[Posting Date]]&lt;&gt;"","GJ-"&amp;CountryID,"")</f>
        <v/>
      </c>
      <c r="AJ2176" s="59" t="str">
        <f>IF(Table1[[#This Row],[Posting Date]]&lt;&gt;"",Table1[[#This Row],[Posting Date]],"")</f>
        <v/>
      </c>
      <c r="AK2176" s="46"/>
      <c r="AL2176" s="46" t="str">
        <f>IF(Table1[[#This Row],[Description]]&lt;&gt;"",Table1[[#This Row],[Description]],"")</f>
        <v/>
      </c>
      <c r="AM2176" s="46" t="str">
        <f>IF(Table1[[#This Row],[Posting Date]]&lt;&gt;"",Table1[[#This Row],[Reference Number]],"")</f>
        <v/>
      </c>
      <c r="AN2176" s="46" t="str">
        <f>TRIM(Table1[[#This Row],[Line '#]])</f>
        <v/>
      </c>
      <c r="AO2176" s="46" t="str">
        <f>TRIM(Table1[[#This Row],[Account]])</f>
        <v/>
      </c>
      <c r="AP2176" s="46" t="str">
        <f>IF(Table1[[#This Row],[Posting Date]]&lt;&gt;"",$D$5,"")</f>
        <v/>
      </c>
      <c r="AQ2176" s="46" t="str">
        <f>TRIM(Table1[[#This Row],[Departments-Prgrams]])</f>
        <v/>
      </c>
      <c r="AR2176" s="46" t="str">
        <f>TRIM(Table1[[#This Row],[Grant]])</f>
        <v/>
      </c>
      <c r="AS2176" s="46" t="str">
        <f>TRIM(Table1[[#This Row],[Staff ID]])</f>
        <v/>
      </c>
      <c r="AT2176" s="46" t="str">
        <f>IF(TRIM(Table1[[#This Row],[Budget Code]])=0,"",TRIM(Table1[[#This Row],[Budget Code]]))</f>
        <v/>
      </c>
      <c r="AU2176" s="46" t="str">
        <f>IF(Table1[[#This Row],[Line Description]]&lt;&gt;"",Table1[[#This Row],[Line Description]],"")</f>
        <v/>
      </c>
      <c r="AV2176" s="46" t="str">
        <f>IF(Table1[[#This Row],[Cur_Amount Debit]]&gt;0,ROUND(Table1[[#This Row],[Cur_Amount Debit]],2),"")</f>
        <v/>
      </c>
      <c r="AW2176" s="46" t="str">
        <f>IF(Table1[[#This Row],[Cur_Amount Credit]]&gt;0,ROUND(Table1[[#This Row],[Cur_Amount Credit]],2),"")</f>
        <v/>
      </c>
      <c r="AX2176" s="46" t="str">
        <f>LEFT(Table1[[#This Row],[Cur]],3)</f>
        <v/>
      </c>
      <c r="AY2176" s="59"/>
      <c r="AZ2176" s="46"/>
      <c r="BA2176" s="46" t="str">
        <f>IF(Table1[[#This Row],[Cur]]&lt;&gt;"",IF(Table1[[#This Row],[Cur]]="USD","",ExchangeRate),"")</f>
        <v/>
      </c>
      <c r="BB2176" s="46" t="str">
        <f>IF(Table1[[#This Row],[Grant]]&lt;&gt;"",VLOOKUP(Table1[[#This Row],[Grant]],Grants!B:D,3),"")</f>
        <v/>
      </c>
      <c r="BC2176" s="46" t="str">
        <f>TRIM(Table1[[#This Row],[Vendor ID]])</f>
        <v/>
      </c>
      <c r="BD2176">
        <f>IF(Table1[[#This Row],[Reference Number]]=Q2175,BD2175,BD2175+1)</f>
        <v>0</v>
      </c>
    </row>
    <row r="2177" spans="1:56" ht="11.25" customHeight="1" x14ac:dyDescent="0.25">
      <c r="A2177" s="1"/>
      <c r="B2177" s="88" t="str">
        <f>IF(Table1[[#This Row],[Posting Date]]&lt;&gt;"",IF(Table1[[#This Row],[Reference Number]]=Q2176,B2176+1,1),"")</f>
        <v/>
      </c>
      <c r="C2177" s="61"/>
      <c r="D2177" s="61"/>
      <c r="E2177" s="138"/>
      <c r="F2177" s="141" t="str">
        <f>IFERROR(IF(VLOOKUP(Table1[[#This Row],[Budget Code Description]],Dimentions!$X$6:$AC$139,2,FALSE)="","",VLOOKUP(Table1[[#This Row],[Budget Code Description]],Dimentions!$X$6:$AC$139,2,FALSE)),"")</f>
        <v/>
      </c>
      <c r="G2177" s="141"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1" t="str">
        <f>IFERROR(VLOOKUP(Table1[[#This Row],[Budget Code Description]],Table6[#All],8,FALSE),"")</f>
        <v/>
      </c>
      <c r="L2177" s="63"/>
      <c r="M2177" s="65" t="str">
        <f>IFERROR(VLOOKUP(Table1[[#This Row],[Staff ID]],Table2[],2,FALSE),"")</f>
        <v/>
      </c>
      <c r="N2177" s="209" t="str">
        <f>IFERROR(IF(VLOOKUP(Table1[[#This Row],[Budget Code Description]],Dimentions!$X$6:$AC$134,4,FALSE)="","",VLOOKUP(Table1[[#This Row],[Budget Code Description]],Dimentions!$X$6:$AC$134,4,FALSE)),"")</f>
        <v/>
      </c>
      <c r="O2177" s="65" t="str">
        <f>IFERROR(VLOOKUP(Table1[[#This Row],[Vendor ID]],Table549[],2,FALSE),"")</f>
        <v/>
      </c>
      <c r="P2177" s="63"/>
      <c r="Q2177" s="141" t="str">
        <f>IF(Table1[[#This Row],[Posting Date]]&lt;&gt;"",$D$9,"")</f>
        <v/>
      </c>
      <c r="R2177" s="157" t="str">
        <f>IF(Table1[[#This Row],[Posting Date]]&lt;&gt;"",$D$10,"")</f>
        <v/>
      </c>
      <c r="S2177" s="66"/>
      <c r="T2177" s="63"/>
      <c r="U2177" s="67"/>
      <c r="V2177" s="67"/>
      <c r="W2177" s="67" t="str">
        <f t="shared" si="38"/>
        <v/>
      </c>
      <c r="X2177" s="159" t="str">
        <f>IF(E2177="","",(IF(Table1[[#This Row],[Cur]]="USD",Table1[[#This Row],[Cur_Amount Debit]],Table1[[#This Row],[Cur_Amount Debit]]/Table1[[#This Row],[Exchange Rate]])))</f>
        <v/>
      </c>
      <c r="Y2177" s="159" t="str">
        <f>IF(E2177="","",(IF(Table1[[#This Row],[Cur]]="USD",Table1[[#This Row],[Cur_Amount Credit]],Table1[[#This Row],[Cur_Amount Credit]]/ExchangeRate)))</f>
        <v/>
      </c>
      <c r="Z2177" s="201" t="str">
        <f>IF(E2177="","",(Table1[[#This Row],[Debit USD]]-Table1[[#This Row],[Credit USD]]))</f>
        <v/>
      </c>
      <c r="AA2177" s="226"/>
      <c r="AB2177" s="255"/>
      <c r="AC2177" s="1"/>
      <c r="AD2177" s="15"/>
      <c r="AE2177" s="15" t="str">
        <f>IF(AND(OR(Table1[[#This Row],[Account]]="15030",Table1[[#This Row],[Account]]="15035",Table1[[#This Row],[Account]]="20150"),Table1[[#This Row],[Vendor ID]]=""),1,"")</f>
        <v/>
      </c>
      <c r="AF2177" s="15"/>
      <c r="AG2177" s="15"/>
      <c r="AH2177" s="15"/>
      <c r="AI2177" s="46" t="str">
        <f>IF(Table1[[#This Row],[Posting Date]]&lt;&gt;"","GJ-"&amp;CountryID,"")</f>
        <v/>
      </c>
      <c r="AJ2177" s="59" t="str">
        <f>IF(Table1[[#This Row],[Posting Date]]&lt;&gt;"",Table1[[#This Row],[Posting Date]],"")</f>
        <v/>
      </c>
      <c r="AK2177" s="46"/>
      <c r="AL2177" s="46" t="str">
        <f>IF(Table1[[#This Row],[Description]]&lt;&gt;"",Table1[[#This Row],[Description]],"")</f>
        <v/>
      </c>
      <c r="AM2177" s="46" t="str">
        <f>IF(Table1[[#This Row],[Posting Date]]&lt;&gt;"",Table1[[#This Row],[Reference Number]],"")</f>
        <v/>
      </c>
      <c r="AN2177" s="46" t="str">
        <f>TRIM(Table1[[#This Row],[Line '#]])</f>
        <v/>
      </c>
      <c r="AO2177" s="46" t="str">
        <f>TRIM(Table1[[#This Row],[Account]])</f>
        <v/>
      </c>
      <c r="AP2177" s="46" t="str">
        <f>IF(Table1[[#This Row],[Posting Date]]&lt;&gt;"",$D$5,"")</f>
        <v/>
      </c>
      <c r="AQ2177" s="46" t="str">
        <f>TRIM(Table1[[#This Row],[Departments-Prgrams]])</f>
        <v/>
      </c>
      <c r="AR2177" s="46" t="str">
        <f>TRIM(Table1[[#This Row],[Grant]])</f>
        <v/>
      </c>
      <c r="AS2177" s="46" t="str">
        <f>TRIM(Table1[[#This Row],[Staff ID]])</f>
        <v/>
      </c>
      <c r="AT2177" s="46" t="str">
        <f>IF(TRIM(Table1[[#This Row],[Budget Code]])=0,"",TRIM(Table1[[#This Row],[Budget Code]]))</f>
        <v/>
      </c>
      <c r="AU2177" s="46" t="str">
        <f>IF(Table1[[#This Row],[Line Description]]&lt;&gt;"",Table1[[#This Row],[Line Description]],"")</f>
        <v/>
      </c>
      <c r="AV2177" s="46" t="str">
        <f>IF(Table1[[#This Row],[Cur_Amount Debit]]&gt;0,ROUND(Table1[[#This Row],[Cur_Amount Debit]],2),"")</f>
        <v/>
      </c>
      <c r="AW2177" s="46" t="str">
        <f>IF(Table1[[#This Row],[Cur_Amount Credit]]&gt;0,ROUND(Table1[[#This Row],[Cur_Amount Credit]],2),"")</f>
        <v/>
      </c>
      <c r="AX2177" s="46" t="str">
        <f>LEFT(Table1[[#This Row],[Cur]],3)</f>
        <v/>
      </c>
      <c r="AY2177" s="59"/>
      <c r="AZ2177" s="46"/>
      <c r="BA2177" s="46" t="str">
        <f>IF(Table1[[#This Row],[Cur]]&lt;&gt;"",IF(Table1[[#This Row],[Cur]]="USD","",ExchangeRate),"")</f>
        <v/>
      </c>
      <c r="BB2177" s="46" t="str">
        <f>IF(Table1[[#This Row],[Grant]]&lt;&gt;"",VLOOKUP(Table1[[#This Row],[Grant]],Grants!B:D,3),"")</f>
        <v/>
      </c>
      <c r="BC2177" s="46" t="str">
        <f>TRIM(Table1[[#This Row],[Vendor ID]])</f>
        <v/>
      </c>
      <c r="BD2177">
        <f>IF(Table1[[#This Row],[Reference Number]]=Q2176,BD2176,BD2176+1)</f>
        <v>0</v>
      </c>
    </row>
    <row r="2178" spans="1:56" ht="11.25" customHeight="1" x14ac:dyDescent="0.25">
      <c r="A2178" s="1"/>
      <c r="B2178" s="88" t="str">
        <f>IF(Table1[[#This Row],[Posting Date]]&lt;&gt;"",IF(Table1[[#This Row],[Reference Number]]=Q2177,B2177+1,1),"")</f>
        <v/>
      </c>
      <c r="C2178" s="61"/>
      <c r="D2178" s="61"/>
      <c r="E2178" s="138"/>
      <c r="F2178" s="141" t="str">
        <f>IFERROR(IF(VLOOKUP(Table1[[#This Row],[Budget Code Description]],Dimentions!$X$6:$AC$139,2,FALSE)="","",VLOOKUP(Table1[[#This Row],[Budget Code Description]],Dimentions!$X$6:$AC$139,2,FALSE)),"")</f>
        <v/>
      </c>
      <c r="G2178" s="141"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1" t="str">
        <f>IFERROR(VLOOKUP(Table1[[#This Row],[Budget Code Description]],Table6[#All],8,FALSE),"")</f>
        <v/>
      </c>
      <c r="L2178" s="63"/>
      <c r="M2178" s="65" t="str">
        <f>IFERROR(VLOOKUP(Table1[[#This Row],[Staff ID]],Table2[],2,FALSE),"")</f>
        <v/>
      </c>
      <c r="N2178" s="209" t="str">
        <f>IFERROR(IF(VLOOKUP(Table1[[#This Row],[Budget Code Description]],Dimentions!$X$6:$AC$134,4,FALSE)="","",VLOOKUP(Table1[[#This Row],[Budget Code Description]],Dimentions!$X$6:$AC$134,4,FALSE)),"")</f>
        <v/>
      </c>
      <c r="O2178" s="65" t="str">
        <f>IFERROR(VLOOKUP(Table1[[#This Row],[Vendor ID]],Table549[],2,FALSE),"")</f>
        <v/>
      </c>
      <c r="P2178" s="63"/>
      <c r="Q2178" s="141" t="str">
        <f>IF(Table1[[#This Row],[Posting Date]]&lt;&gt;"",$D$9,"")</f>
        <v/>
      </c>
      <c r="R2178" s="157" t="str">
        <f>IF(Table1[[#This Row],[Posting Date]]&lt;&gt;"",$D$10,"")</f>
        <v/>
      </c>
      <c r="S2178" s="66"/>
      <c r="T2178" s="63"/>
      <c r="U2178" s="67"/>
      <c r="V2178" s="67"/>
      <c r="W2178" s="67" t="str">
        <f t="shared" si="38"/>
        <v/>
      </c>
      <c r="X2178" s="159" t="str">
        <f>IF(E2178="","",(IF(Table1[[#This Row],[Cur]]="USD",Table1[[#This Row],[Cur_Amount Debit]],Table1[[#This Row],[Cur_Amount Debit]]/Table1[[#This Row],[Exchange Rate]])))</f>
        <v/>
      </c>
      <c r="Y2178" s="159" t="str">
        <f>IF(E2178="","",(IF(Table1[[#This Row],[Cur]]="USD",Table1[[#This Row],[Cur_Amount Credit]],Table1[[#This Row],[Cur_Amount Credit]]/ExchangeRate)))</f>
        <v/>
      </c>
      <c r="Z2178" s="201" t="str">
        <f>IF(E2178="","",(Table1[[#This Row],[Debit USD]]-Table1[[#This Row],[Credit USD]]))</f>
        <v/>
      </c>
      <c r="AA2178" s="226"/>
      <c r="AB2178" s="255"/>
      <c r="AC2178" s="1"/>
      <c r="AD2178" s="15"/>
      <c r="AE2178" s="15" t="str">
        <f>IF(AND(OR(Table1[[#This Row],[Account]]="15030",Table1[[#This Row],[Account]]="15035",Table1[[#This Row],[Account]]="20150"),Table1[[#This Row],[Vendor ID]]=""),1,"")</f>
        <v/>
      </c>
      <c r="AF2178" s="15"/>
      <c r="AG2178" s="15"/>
      <c r="AH2178" s="15"/>
      <c r="AI2178" s="46" t="str">
        <f>IF(Table1[[#This Row],[Posting Date]]&lt;&gt;"","GJ-"&amp;CountryID,"")</f>
        <v/>
      </c>
      <c r="AJ2178" s="59" t="str">
        <f>IF(Table1[[#This Row],[Posting Date]]&lt;&gt;"",Table1[[#This Row],[Posting Date]],"")</f>
        <v/>
      </c>
      <c r="AK2178" s="46"/>
      <c r="AL2178" s="46" t="str">
        <f>IF(Table1[[#This Row],[Description]]&lt;&gt;"",Table1[[#This Row],[Description]],"")</f>
        <v/>
      </c>
      <c r="AM2178" s="46" t="str">
        <f>IF(Table1[[#This Row],[Posting Date]]&lt;&gt;"",Table1[[#This Row],[Reference Number]],"")</f>
        <v/>
      </c>
      <c r="AN2178" s="46" t="str">
        <f>TRIM(Table1[[#This Row],[Line '#]])</f>
        <v/>
      </c>
      <c r="AO2178" s="46" t="str">
        <f>TRIM(Table1[[#This Row],[Account]])</f>
        <v/>
      </c>
      <c r="AP2178" s="46" t="str">
        <f>IF(Table1[[#This Row],[Posting Date]]&lt;&gt;"",$D$5,"")</f>
        <v/>
      </c>
      <c r="AQ2178" s="46" t="str">
        <f>TRIM(Table1[[#This Row],[Departments-Prgrams]])</f>
        <v/>
      </c>
      <c r="AR2178" s="46" t="str">
        <f>TRIM(Table1[[#This Row],[Grant]])</f>
        <v/>
      </c>
      <c r="AS2178" s="46" t="str">
        <f>TRIM(Table1[[#This Row],[Staff ID]])</f>
        <v/>
      </c>
      <c r="AT2178" s="46" t="str">
        <f>IF(TRIM(Table1[[#This Row],[Budget Code]])=0,"",TRIM(Table1[[#This Row],[Budget Code]]))</f>
        <v/>
      </c>
      <c r="AU2178" s="46" t="str">
        <f>IF(Table1[[#This Row],[Line Description]]&lt;&gt;"",Table1[[#This Row],[Line Description]],"")</f>
        <v/>
      </c>
      <c r="AV2178" s="46" t="str">
        <f>IF(Table1[[#This Row],[Cur_Amount Debit]]&gt;0,ROUND(Table1[[#This Row],[Cur_Amount Debit]],2),"")</f>
        <v/>
      </c>
      <c r="AW2178" s="46" t="str">
        <f>IF(Table1[[#This Row],[Cur_Amount Credit]]&gt;0,ROUND(Table1[[#This Row],[Cur_Amount Credit]],2),"")</f>
        <v/>
      </c>
      <c r="AX2178" s="46" t="str">
        <f>LEFT(Table1[[#This Row],[Cur]],3)</f>
        <v/>
      </c>
      <c r="AY2178" s="59"/>
      <c r="AZ2178" s="46"/>
      <c r="BA2178" s="46" t="str">
        <f>IF(Table1[[#This Row],[Cur]]&lt;&gt;"",IF(Table1[[#This Row],[Cur]]="USD","",ExchangeRate),"")</f>
        <v/>
      </c>
      <c r="BB2178" s="46" t="str">
        <f>IF(Table1[[#This Row],[Grant]]&lt;&gt;"",VLOOKUP(Table1[[#This Row],[Grant]],Grants!B:D,3),"")</f>
        <v/>
      </c>
      <c r="BC2178" s="46" t="str">
        <f>TRIM(Table1[[#This Row],[Vendor ID]])</f>
        <v/>
      </c>
      <c r="BD2178">
        <f>IF(Table1[[#This Row],[Reference Number]]=Q2177,BD2177,BD2177+1)</f>
        <v>0</v>
      </c>
    </row>
    <row r="2179" spans="1:56" ht="11.25" customHeight="1" x14ac:dyDescent="0.25">
      <c r="A2179" s="1"/>
      <c r="B2179" s="88" t="str">
        <f>IF(Table1[[#This Row],[Posting Date]]&lt;&gt;"",IF(Table1[[#This Row],[Reference Number]]=Q2178,B2178+1,1),"")</f>
        <v/>
      </c>
      <c r="C2179" s="61"/>
      <c r="D2179" s="61"/>
      <c r="E2179" s="138"/>
      <c r="F2179" s="141" t="str">
        <f>IFERROR(IF(VLOOKUP(Table1[[#This Row],[Budget Code Description]],Dimentions!$X$6:$AC$139,2,FALSE)="","",VLOOKUP(Table1[[#This Row],[Budget Code Description]],Dimentions!$X$6:$AC$139,2,FALSE)),"")</f>
        <v/>
      </c>
      <c r="G2179" s="141"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1" t="str">
        <f>IFERROR(VLOOKUP(Table1[[#This Row],[Budget Code Description]],Table6[#All],8,FALSE),"")</f>
        <v/>
      </c>
      <c r="L2179" s="63"/>
      <c r="M2179" s="65" t="str">
        <f>IFERROR(VLOOKUP(Table1[[#This Row],[Staff ID]],Table2[],2,FALSE),"")</f>
        <v/>
      </c>
      <c r="N2179" s="209" t="str">
        <f>IFERROR(IF(VLOOKUP(Table1[[#This Row],[Budget Code Description]],Dimentions!$X$6:$AC$134,4,FALSE)="","",VLOOKUP(Table1[[#This Row],[Budget Code Description]],Dimentions!$X$6:$AC$134,4,FALSE)),"")</f>
        <v/>
      </c>
      <c r="O2179" s="65" t="str">
        <f>IFERROR(VLOOKUP(Table1[[#This Row],[Vendor ID]],Table549[],2,FALSE),"")</f>
        <v/>
      </c>
      <c r="P2179" s="63"/>
      <c r="Q2179" s="141" t="str">
        <f>IF(Table1[[#This Row],[Posting Date]]&lt;&gt;"",$D$9,"")</f>
        <v/>
      </c>
      <c r="R2179" s="157" t="str">
        <f>IF(Table1[[#This Row],[Posting Date]]&lt;&gt;"",$D$10,"")</f>
        <v/>
      </c>
      <c r="S2179" s="66"/>
      <c r="T2179" s="63"/>
      <c r="U2179" s="67"/>
      <c r="V2179" s="67"/>
      <c r="W2179" s="67" t="str">
        <f t="shared" si="38"/>
        <v/>
      </c>
      <c r="X2179" s="159" t="str">
        <f>IF(E2179="","",(IF(Table1[[#This Row],[Cur]]="USD",Table1[[#This Row],[Cur_Amount Debit]],Table1[[#This Row],[Cur_Amount Debit]]/Table1[[#This Row],[Exchange Rate]])))</f>
        <v/>
      </c>
      <c r="Y2179" s="159" t="str">
        <f>IF(E2179="","",(IF(Table1[[#This Row],[Cur]]="USD",Table1[[#This Row],[Cur_Amount Credit]],Table1[[#This Row],[Cur_Amount Credit]]/ExchangeRate)))</f>
        <v/>
      </c>
      <c r="Z2179" s="201" t="str">
        <f>IF(E2179="","",(Table1[[#This Row],[Debit USD]]-Table1[[#This Row],[Credit USD]]))</f>
        <v/>
      </c>
      <c r="AA2179" s="226"/>
      <c r="AB2179" s="255"/>
      <c r="AC2179" s="1"/>
      <c r="AD2179" s="15"/>
      <c r="AE2179" s="15" t="str">
        <f>IF(AND(OR(Table1[[#This Row],[Account]]="15030",Table1[[#This Row],[Account]]="15035",Table1[[#This Row],[Account]]="20150"),Table1[[#This Row],[Vendor ID]]=""),1,"")</f>
        <v/>
      </c>
      <c r="AF2179" s="15"/>
      <c r="AG2179" s="15"/>
      <c r="AH2179" s="15"/>
      <c r="AI2179" s="46" t="str">
        <f>IF(Table1[[#This Row],[Posting Date]]&lt;&gt;"","GJ-"&amp;CountryID,"")</f>
        <v/>
      </c>
      <c r="AJ2179" s="59" t="str">
        <f>IF(Table1[[#This Row],[Posting Date]]&lt;&gt;"",Table1[[#This Row],[Posting Date]],"")</f>
        <v/>
      </c>
      <c r="AK2179" s="46"/>
      <c r="AL2179" s="46" t="str">
        <f>IF(Table1[[#This Row],[Description]]&lt;&gt;"",Table1[[#This Row],[Description]],"")</f>
        <v/>
      </c>
      <c r="AM2179" s="46" t="str">
        <f>IF(Table1[[#This Row],[Posting Date]]&lt;&gt;"",Table1[[#This Row],[Reference Number]],"")</f>
        <v/>
      </c>
      <c r="AN2179" s="46" t="str">
        <f>TRIM(Table1[[#This Row],[Line '#]])</f>
        <v/>
      </c>
      <c r="AO2179" s="46" t="str">
        <f>TRIM(Table1[[#This Row],[Account]])</f>
        <v/>
      </c>
      <c r="AP2179" s="46" t="str">
        <f>IF(Table1[[#This Row],[Posting Date]]&lt;&gt;"",$D$5,"")</f>
        <v/>
      </c>
      <c r="AQ2179" s="46" t="str">
        <f>TRIM(Table1[[#This Row],[Departments-Prgrams]])</f>
        <v/>
      </c>
      <c r="AR2179" s="46" t="str">
        <f>TRIM(Table1[[#This Row],[Grant]])</f>
        <v/>
      </c>
      <c r="AS2179" s="46" t="str">
        <f>TRIM(Table1[[#This Row],[Staff ID]])</f>
        <v/>
      </c>
      <c r="AT2179" s="46" t="str">
        <f>IF(TRIM(Table1[[#This Row],[Budget Code]])=0,"",TRIM(Table1[[#This Row],[Budget Code]]))</f>
        <v/>
      </c>
      <c r="AU2179" s="46" t="str">
        <f>IF(Table1[[#This Row],[Line Description]]&lt;&gt;"",Table1[[#This Row],[Line Description]],"")</f>
        <v/>
      </c>
      <c r="AV2179" s="46" t="str">
        <f>IF(Table1[[#This Row],[Cur_Amount Debit]]&gt;0,ROUND(Table1[[#This Row],[Cur_Amount Debit]],2),"")</f>
        <v/>
      </c>
      <c r="AW2179" s="46" t="str">
        <f>IF(Table1[[#This Row],[Cur_Amount Credit]]&gt;0,ROUND(Table1[[#This Row],[Cur_Amount Credit]],2),"")</f>
        <v/>
      </c>
      <c r="AX2179" s="46" t="str">
        <f>LEFT(Table1[[#This Row],[Cur]],3)</f>
        <v/>
      </c>
      <c r="AY2179" s="59"/>
      <c r="AZ2179" s="46"/>
      <c r="BA2179" s="46" t="str">
        <f>IF(Table1[[#This Row],[Cur]]&lt;&gt;"",IF(Table1[[#This Row],[Cur]]="USD","",ExchangeRate),"")</f>
        <v/>
      </c>
      <c r="BB2179" s="46" t="str">
        <f>IF(Table1[[#This Row],[Grant]]&lt;&gt;"",VLOOKUP(Table1[[#This Row],[Grant]],Grants!B:D,3),"")</f>
        <v/>
      </c>
      <c r="BC2179" s="46" t="str">
        <f>TRIM(Table1[[#This Row],[Vendor ID]])</f>
        <v/>
      </c>
      <c r="BD2179">
        <f>IF(Table1[[#This Row],[Reference Number]]=Q2178,BD2178,BD2178+1)</f>
        <v>0</v>
      </c>
    </row>
    <row r="2180" spans="1:56" ht="11.25" customHeight="1" x14ac:dyDescent="0.25">
      <c r="A2180" s="1"/>
      <c r="B2180" s="88" t="str">
        <f>IF(Table1[[#This Row],[Posting Date]]&lt;&gt;"",IF(Table1[[#This Row],[Reference Number]]=Q2179,B2179+1,1),"")</f>
        <v/>
      </c>
      <c r="C2180" s="61"/>
      <c r="D2180" s="61"/>
      <c r="E2180" s="138"/>
      <c r="F2180" s="141" t="str">
        <f>IFERROR(IF(VLOOKUP(Table1[[#This Row],[Budget Code Description]],Dimentions!$X$6:$AC$139,2,FALSE)="","",VLOOKUP(Table1[[#This Row],[Budget Code Description]],Dimentions!$X$6:$AC$139,2,FALSE)),"")</f>
        <v/>
      </c>
      <c r="G2180" s="141"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1" t="str">
        <f>IFERROR(VLOOKUP(Table1[[#This Row],[Budget Code Description]],Table6[#All],8,FALSE),"")</f>
        <v/>
      </c>
      <c r="L2180" s="63"/>
      <c r="M2180" s="65" t="str">
        <f>IFERROR(VLOOKUP(Table1[[#This Row],[Staff ID]],Table2[],2,FALSE),"")</f>
        <v/>
      </c>
      <c r="N2180" s="209" t="str">
        <f>IFERROR(IF(VLOOKUP(Table1[[#This Row],[Budget Code Description]],Dimentions!$X$6:$AC$134,4,FALSE)="","",VLOOKUP(Table1[[#This Row],[Budget Code Description]],Dimentions!$X$6:$AC$134,4,FALSE)),"")</f>
        <v/>
      </c>
      <c r="O2180" s="65" t="str">
        <f>IFERROR(VLOOKUP(Table1[[#This Row],[Vendor ID]],Table549[],2,FALSE),"")</f>
        <v/>
      </c>
      <c r="P2180" s="63"/>
      <c r="Q2180" s="141" t="str">
        <f>IF(Table1[[#This Row],[Posting Date]]&lt;&gt;"",$D$9,"")</f>
        <v/>
      </c>
      <c r="R2180" s="157" t="str">
        <f>IF(Table1[[#This Row],[Posting Date]]&lt;&gt;"",$D$10,"")</f>
        <v/>
      </c>
      <c r="S2180" s="66"/>
      <c r="T2180" s="63"/>
      <c r="U2180" s="67"/>
      <c r="V2180" s="67"/>
      <c r="W2180" s="67" t="str">
        <f t="shared" si="38"/>
        <v/>
      </c>
      <c r="X2180" s="159" t="str">
        <f>IF(E2180="","",(IF(Table1[[#This Row],[Cur]]="USD",Table1[[#This Row],[Cur_Amount Debit]],Table1[[#This Row],[Cur_Amount Debit]]/Table1[[#This Row],[Exchange Rate]])))</f>
        <v/>
      </c>
      <c r="Y2180" s="159" t="str">
        <f>IF(E2180="","",(IF(Table1[[#This Row],[Cur]]="USD",Table1[[#This Row],[Cur_Amount Credit]],Table1[[#This Row],[Cur_Amount Credit]]/ExchangeRate)))</f>
        <v/>
      </c>
      <c r="Z2180" s="201" t="str">
        <f>IF(E2180="","",(Table1[[#This Row],[Debit USD]]-Table1[[#This Row],[Credit USD]]))</f>
        <v/>
      </c>
      <c r="AA2180" s="226"/>
      <c r="AB2180" s="255"/>
      <c r="AC2180" s="1"/>
      <c r="AD2180" s="15"/>
      <c r="AE2180" s="15" t="str">
        <f>IF(AND(OR(Table1[[#This Row],[Account]]="15030",Table1[[#This Row],[Account]]="15035",Table1[[#This Row],[Account]]="20150"),Table1[[#This Row],[Vendor ID]]=""),1,"")</f>
        <v/>
      </c>
      <c r="AF2180" s="15"/>
      <c r="AG2180" s="15"/>
      <c r="AH2180" s="15"/>
      <c r="AI2180" s="46" t="str">
        <f>IF(Table1[[#This Row],[Posting Date]]&lt;&gt;"","GJ-"&amp;CountryID,"")</f>
        <v/>
      </c>
      <c r="AJ2180" s="59" t="str">
        <f>IF(Table1[[#This Row],[Posting Date]]&lt;&gt;"",Table1[[#This Row],[Posting Date]],"")</f>
        <v/>
      </c>
      <c r="AK2180" s="46"/>
      <c r="AL2180" s="46" t="str">
        <f>IF(Table1[[#This Row],[Description]]&lt;&gt;"",Table1[[#This Row],[Description]],"")</f>
        <v/>
      </c>
      <c r="AM2180" s="46" t="str">
        <f>IF(Table1[[#This Row],[Posting Date]]&lt;&gt;"",Table1[[#This Row],[Reference Number]],"")</f>
        <v/>
      </c>
      <c r="AN2180" s="46" t="str">
        <f>TRIM(Table1[[#This Row],[Line '#]])</f>
        <v/>
      </c>
      <c r="AO2180" s="46" t="str">
        <f>TRIM(Table1[[#This Row],[Account]])</f>
        <v/>
      </c>
      <c r="AP2180" s="46" t="str">
        <f>IF(Table1[[#This Row],[Posting Date]]&lt;&gt;"",$D$5,"")</f>
        <v/>
      </c>
      <c r="AQ2180" s="46" t="str">
        <f>TRIM(Table1[[#This Row],[Departments-Prgrams]])</f>
        <v/>
      </c>
      <c r="AR2180" s="46" t="str">
        <f>TRIM(Table1[[#This Row],[Grant]])</f>
        <v/>
      </c>
      <c r="AS2180" s="46" t="str">
        <f>TRIM(Table1[[#This Row],[Staff ID]])</f>
        <v/>
      </c>
      <c r="AT2180" s="46" t="str">
        <f>IF(TRIM(Table1[[#This Row],[Budget Code]])=0,"",TRIM(Table1[[#This Row],[Budget Code]]))</f>
        <v/>
      </c>
      <c r="AU2180" s="46" t="str">
        <f>IF(Table1[[#This Row],[Line Description]]&lt;&gt;"",Table1[[#This Row],[Line Description]],"")</f>
        <v/>
      </c>
      <c r="AV2180" s="46" t="str">
        <f>IF(Table1[[#This Row],[Cur_Amount Debit]]&gt;0,ROUND(Table1[[#This Row],[Cur_Amount Debit]],2),"")</f>
        <v/>
      </c>
      <c r="AW2180" s="46" t="str">
        <f>IF(Table1[[#This Row],[Cur_Amount Credit]]&gt;0,ROUND(Table1[[#This Row],[Cur_Amount Credit]],2),"")</f>
        <v/>
      </c>
      <c r="AX2180" s="46" t="str">
        <f>LEFT(Table1[[#This Row],[Cur]],3)</f>
        <v/>
      </c>
      <c r="AY2180" s="59"/>
      <c r="AZ2180" s="46"/>
      <c r="BA2180" s="46" t="str">
        <f>IF(Table1[[#This Row],[Cur]]&lt;&gt;"",IF(Table1[[#This Row],[Cur]]="USD","",ExchangeRate),"")</f>
        <v/>
      </c>
      <c r="BB2180" s="46" t="str">
        <f>IF(Table1[[#This Row],[Grant]]&lt;&gt;"",VLOOKUP(Table1[[#This Row],[Grant]],Grants!B:D,3),"")</f>
        <v/>
      </c>
      <c r="BC2180" s="46" t="str">
        <f>TRIM(Table1[[#This Row],[Vendor ID]])</f>
        <v/>
      </c>
      <c r="BD2180">
        <f>IF(Table1[[#This Row],[Reference Number]]=Q2179,BD2179,BD2179+1)</f>
        <v>0</v>
      </c>
    </row>
    <row r="2181" spans="1:56" ht="11.25" customHeight="1" x14ac:dyDescent="0.25">
      <c r="A2181" s="1"/>
      <c r="B2181" s="88" t="str">
        <f>IF(Table1[[#This Row],[Posting Date]]&lt;&gt;"",IF(Table1[[#This Row],[Reference Number]]=Q2180,B2180+1,1),"")</f>
        <v/>
      </c>
      <c r="C2181" s="61"/>
      <c r="D2181" s="61"/>
      <c r="E2181" s="138"/>
      <c r="F2181" s="141" t="str">
        <f>IFERROR(IF(VLOOKUP(Table1[[#This Row],[Budget Code Description]],Dimentions!$X$6:$AC$139,2,FALSE)="","",VLOOKUP(Table1[[#This Row],[Budget Code Description]],Dimentions!$X$6:$AC$139,2,FALSE)),"")</f>
        <v/>
      </c>
      <c r="G2181" s="141"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1" t="str">
        <f>IFERROR(VLOOKUP(Table1[[#This Row],[Budget Code Description]],Table6[#All],8,FALSE),"")</f>
        <v/>
      </c>
      <c r="L2181" s="63"/>
      <c r="M2181" s="65" t="str">
        <f>IFERROR(VLOOKUP(Table1[[#This Row],[Staff ID]],Table2[],2,FALSE),"")</f>
        <v/>
      </c>
      <c r="N2181" s="209" t="str">
        <f>IFERROR(IF(VLOOKUP(Table1[[#This Row],[Budget Code Description]],Dimentions!$X$6:$AC$134,4,FALSE)="","",VLOOKUP(Table1[[#This Row],[Budget Code Description]],Dimentions!$X$6:$AC$134,4,FALSE)),"")</f>
        <v/>
      </c>
      <c r="O2181" s="65" t="str">
        <f>IFERROR(VLOOKUP(Table1[[#This Row],[Vendor ID]],Table549[],2,FALSE),"")</f>
        <v/>
      </c>
      <c r="P2181" s="63"/>
      <c r="Q2181" s="141" t="str">
        <f>IF(Table1[[#This Row],[Posting Date]]&lt;&gt;"",$D$9,"")</f>
        <v/>
      </c>
      <c r="R2181" s="157" t="str">
        <f>IF(Table1[[#This Row],[Posting Date]]&lt;&gt;"",$D$10,"")</f>
        <v/>
      </c>
      <c r="S2181" s="66"/>
      <c r="T2181" s="63"/>
      <c r="U2181" s="67"/>
      <c r="V2181" s="67"/>
      <c r="W2181" s="67" t="str">
        <f t="shared" si="38"/>
        <v/>
      </c>
      <c r="X2181" s="159" t="str">
        <f>IF(E2181="","",(IF(Table1[[#This Row],[Cur]]="USD",Table1[[#This Row],[Cur_Amount Debit]],Table1[[#This Row],[Cur_Amount Debit]]/Table1[[#This Row],[Exchange Rate]])))</f>
        <v/>
      </c>
      <c r="Y2181" s="159" t="str">
        <f>IF(E2181="","",(IF(Table1[[#This Row],[Cur]]="USD",Table1[[#This Row],[Cur_Amount Credit]],Table1[[#This Row],[Cur_Amount Credit]]/ExchangeRate)))</f>
        <v/>
      </c>
      <c r="Z2181" s="201" t="str">
        <f>IF(E2181="","",(Table1[[#This Row],[Debit USD]]-Table1[[#This Row],[Credit USD]]))</f>
        <v/>
      </c>
      <c r="AA2181" s="226"/>
      <c r="AB2181" s="255"/>
      <c r="AC2181" s="1"/>
      <c r="AD2181" s="15"/>
      <c r="AE2181" s="15" t="str">
        <f>IF(AND(OR(Table1[[#This Row],[Account]]="15030",Table1[[#This Row],[Account]]="15035",Table1[[#This Row],[Account]]="20150"),Table1[[#This Row],[Vendor ID]]=""),1,"")</f>
        <v/>
      </c>
      <c r="AF2181" s="15"/>
      <c r="AG2181" s="15"/>
      <c r="AH2181" s="15"/>
      <c r="AI2181" s="46" t="str">
        <f>IF(Table1[[#This Row],[Posting Date]]&lt;&gt;"","GJ-"&amp;CountryID,"")</f>
        <v/>
      </c>
      <c r="AJ2181" s="59" t="str">
        <f>IF(Table1[[#This Row],[Posting Date]]&lt;&gt;"",Table1[[#This Row],[Posting Date]],"")</f>
        <v/>
      </c>
      <c r="AK2181" s="46"/>
      <c r="AL2181" s="46" t="str">
        <f>IF(Table1[[#This Row],[Description]]&lt;&gt;"",Table1[[#This Row],[Description]],"")</f>
        <v/>
      </c>
      <c r="AM2181" s="46" t="str">
        <f>IF(Table1[[#This Row],[Posting Date]]&lt;&gt;"",Table1[[#This Row],[Reference Number]],"")</f>
        <v/>
      </c>
      <c r="AN2181" s="46" t="str">
        <f>TRIM(Table1[[#This Row],[Line '#]])</f>
        <v/>
      </c>
      <c r="AO2181" s="46" t="str">
        <f>TRIM(Table1[[#This Row],[Account]])</f>
        <v/>
      </c>
      <c r="AP2181" s="46" t="str">
        <f>IF(Table1[[#This Row],[Posting Date]]&lt;&gt;"",$D$5,"")</f>
        <v/>
      </c>
      <c r="AQ2181" s="46" t="str">
        <f>TRIM(Table1[[#This Row],[Departments-Prgrams]])</f>
        <v/>
      </c>
      <c r="AR2181" s="46" t="str">
        <f>TRIM(Table1[[#This Row],[Grant]])</f>
        <v/>
      </c>
      <c r="AS2181" s="46" t="str">
        <f>TRIM(Table1[[#This Row],[Staff ID]])</f>
        <v/>
      </c>
      <c r="AT2181" s="46" t="str">
        <f>IF(TRIM(Table1[[#This Row],[Budget Code]])=0,"",TRIM(Table1[[#This Row],[Budget Code]]))</f>
        <v/>
      </c>
      <c r="AU2181" s="46" t="str">
        <f>IF(Table1[[#This Row],[Line Description]]&lt;&gt;"",Table1[[#This Row],[Line Description]],"")</f>
        <v/>
      </c>
      <c r="AV2181" s="46" t="str">
        <f>IF(Table1[[#This Row],[Cur_Amount Debit]]&gt;0,ROUND(Table1[[#This Row],[Cur_Amount Debit]],2),"")</f>
        <v/>
      </c>
      <c r="AW2181" s="46" t="str">
        <f>IF(Table1[[#This Row],[Cur_Amount Credit]]&gt;0,ROUND(Table1[[#This Row],[Cur_Amount Credit]],2),"")</f>
        <v/>
      </c>
      <c r="AX2181" s="46" t="str">
        <f>LEFT(Table1[[#This Row],[Cur]],3)</f>
        <v/>
      </c>
      <c r="AY2181" s="59"/>
      <c r="AZ2181" s="46"/>
      <c r="BA2181" s="46" t="str">
        <f>IF(Table1[[#This Row],[Cur]]&lt;&gt;"",IF(Table1[[#This Row],[Cur]]="USD","",ExchangeRate),"")</f>
        <v/>
      </c>
      <c r="BB2181" s="46" t="str">
        <f>IF(Table1[[#This Row],[Grant]]&lt;&gt;"",VLOOKUP(Table1[[#This Row],[Grant]],Grants!B:D,3),"")</f>
        <v/>
      </c>
      <c r="BC2181" s="46" t="str">
        <f>TRIM(Table1[[#This Row],[Vendor ID]])</f>
        <v/>
      </c>
      <c r="BD2181">
        <f>IF(Table1[[#This Row],[Reference Number]]=Q2180,BD2180,BD2180+1)</f>
        <v>0</v>
      </c>
    </row>
    <row r="2182" spans="1:56" ht="11.25" customHeight="1" x14ac:dyDescent="0.25">
      <c r="A2182" s="1"/>
      <c r="B2182" s="88" t="str">
        <f>IF(Table1[[#This Row],[Posting Date]]&lt;&gt;"",IF(Table1[[#This Row],[Reference Number]]=Q2181,B2181+1,1),"")</f>
        <v/>
      </c>
      <c r="C2182" s="61"/>
      <c r="D2182" s="61"/>
      <c r="E2182" s="138"/>
      <c r="F2182" s="141" t="str">
        <f>IFERROR(IF(VLOOKUP(Table1[[#This Row],[Budget Code Description]],Dimentions!$X$6:$AC$139,2,FALSE)="","",VLOOKUP(Table1[[#This Row],[Budget Code Description]],Dimentions!$X$6:$AC$139,2,FALSE)),"")</f>
        <v/>
      </c>
      <c r="G2182" s="141"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1" t="str">
        <f>IFERROR(VLOOKUP(Table1[[#This Row],[Budget Code Description]],Table6[#All],8,FALSE),"")</f>
        <v/>
      </c>
      <c r="L2182" s="63"/>
      <c r="M2182" s="65" t="str">
        <f>IFERROR(VLOOKUP(Table1[[#This Row],[Staff ID]],Table2[],2,FALSE),"")</f>
        <v/>
      </c>
      <c r="N2182" s="209" t="str">
        <f>IFERROR(IF(VLOOKUP(Table1[[#This Row],[Budget Code Description]],Dimentions!$X$6:$AC$134,4,FALSE)="","",VLOOKUP(Table1[[#This Row],[Budget Code Description]],Dimentions!$X$6:$AC$134,4,FALSE)),"")</f>
        <v/>
      </c>
      <c r="O2182" s="65" t="str">
        <f>IFERROR(VLOOKUP(Table1[[#This Row],[Vendor ID]],Table549[],2,FALSE),"")</f>
        <v/>
      </c>
      <c r="P2182" s="63"/>
      <c r="Q2182" s="141" t="str">
        <f>IF(Table1[[#This Row],[Posting Date]]&lt;&gt;"",$D$9,"")</f>
        <v/>
      </c>
      <c r="R2182" s="157" t="str">
        <f>IF(Table1[[#This Row],[Posting Date]]&lt;&gt;"",$D$10,"")</f>
        <v/>
      </c>
      <c r="S2182" s="66"/>
      <c r="T2182" s="63"/>
      <c r="U2182" s="67"/>
      <c r="V2182" s="67"/>
      <c r="W2182" s="67" t="str">
        <f t="shared" si="38"/>
        <v/>
      </c>
      <c r="X2182" s="159" t="str">
        <f>IF(E2182="","",(IF(Table1[[#This Row],[Cur]]="USD",Table1[[#This Row],[Cur_Amount Debit]],Table1[[#This Row],[Cur_Amount Debit]]/Table1[[#This Row],[Exchange Rate]])))</f>
        <v/>
      </c>
      <c r="Y2182" s="159" t="str">
        <f>IF(E2182="","",(IF(Table1[[#This Row],[Cur]]="USD",Table1[[#This Row],[Cur_Amount Credit]],Table1[[#This Row],[Cur_Amount Credit]]/ExchangeRate)))</f>
        <v/>
      </c>
      <c r="Z2182" s="201" t="str">
        <f>IF(E2182="","",(Table1[[#This Row],[Debit USD]]-Table1[[#This Row],[Credit USD]]))</f>
        <v/>
      </c>
      <c r="AA2182" s="226"/>
      <c r="AB2182" s="255"/>
      <c r="AC2182" s="1"/>
      <c r="AD2182" s="15"/>
      <c r="AE2182" s="15" t="str">
        <f>IF(AND(OR(Table1[[#This Row],[Account]]="15030",Table1[[#This Row],[Account]]="15035",Table1[[#This Row],[Account]]="20150"),Table1[[#This Row],[Vendor ID]]=""),1,"")</f>
        <v/>
      </c>
      <c r="AF2182" s="15"/>
      <c r="AG2182" s="15"/>
      <c r="AH2182" s="15"/>
      <c r="AI2182" s="46" t="str">
        <f>IF(Table1[[#This Row],[Posting Date]]&lt;&gt;"","GJ-"&amp;CountryID,"")</f>
        <v/>
      </c>
      <c r="AJ2182" s="59" t="str">
        <f>IF(Table1[[#This Row],[Posting Date]]&lt;&gt;"",Table1[[#This Row],[Posting Date]],"")</f>
        <v/>
      </c>
      <c r="AK2182" s="46"/>
      <c r="AL2182" s="46" t="str">
        <f>IF(Table1[[#This Row],[Description]]&lt;&gt;"",Table1[[#This Row],[Description]],"")</f>
        <v/>
      </c>
      <c r="AM2182" s="46" t="str">
        <f>IF(Table1[[#This Row],[Posting Date]]&lt;&gt;"",Table1[[#This Row],[Reference Number]],"")</f>
        <v/>
      </c>
      <c r="AN2182" s="46" t="str">
        <f>TRIM(Table1[[#This Row],[Line '#]])</f>
        <v/>
      </c>
      <c r="AO2182" s="46" t="str">
        <f>TRIM(Table1[[#This Row],[Account]])</f>
        <v/>
      </c>
      <c r="AP2182" s="46" t="str">
        <f>IF(Table1[[#This Row],[Posting Date]]&lt;&gt;"",$D$5,"")</f>
        <v/>
      </c>
      <c r="AQ2182" s="46" t="str">
        <f>TRIM(Table1[[#This Row],[Departments-Prgrams]])</f>
        <v/>
      </c>
      <c r="AR2182" s="46" t="str">
        <f>TRIM(Table1[[#This Row],[Grant]])</f>
        <v/>
      </c>
      <c r="AS2182" s="46" t="str">
        <f>TRIM(Table1[[#This Row],[Staff ID]])</f>
        <v/>
      </c>
      <c r="AT2182" s="46" t="str">
        <f>IF(TRIM(Table1[[#This Row],[Budget Code]])=0,"",TRIM(Table1[[#This Row],[Budget Code]]))</f>
        <v/>
      </c>
      <c r="AU2182" s="46" t="str">
        <f>IF(Table1[[#This Row],[Line Description]]&lt;&gt;"",Table1[[#This Row],[Line Description]],"")</f>
        <v/>
      </c>
      <c r="AV2182" s="46" t="str">
        <f>IF(Table1[[#This Row],[Cur_Amount Debit]]&gt;0,ROUND(Table1[[#This Row],[Cur_Amount Debit]],2),"")</f>
        <v/>
      </c>
      <c r="AW2182" s="46" t="str">
        <f>IF(Table1[[#This Row],[Cur_Amount Credit]]&gt;0,ROUND(Table1[[#This Row],[Cur_Amount Credit]],2),"")</f>
        <v/>
      </c>
      <c r="AX2182" s="46" t="str">
        <f>LEFT(Table1[[#This Row],[Cur]],3)</f>
        <v/>
      </c>
      <c r="AY2182" s="59"/>
      <c r="AZ2182" s="46"/>
      <c r="BA2182" s="46" t="str">
        <f>IF(Table1[[#This Row],[Cur]]&lt;&gt;"",IF(Table1[[#This Row],[Cur]]="USD","",ExchangeRate),"")</f>
        <v/>
      </c>
      <c r="BB2182" s="46" t="str">
        <f>IF(Table1[[#This Row],[Grant]]&lt;&gt;"",VLOOKUP(Table1[[#This Row],[Grant]],Grants!B:D,3),"")</f>
        <v/>
      </c>
      <c r="BC2182" s="46" t="str">
        <f>TRIM(Table1[[#This Row],[Vendor ID]])</f>
        <v/>
      </c>
      <c r="BD2182">
        <f>IF(Table1[[#This Row],[Reference Number]]=Q2181,BD2181,BD2181+1)</f>
        <v>0</v>
      </c>
    </row>
    <row r="2183" spans="1:56" ht="11.25" customHeight="1" x14ac:dyDescent="0.25">
      <c r="A2183" s="1"/>
      <c r="B2183" s="88" t="str">
        <f>IF(Table1[[#This Row],[Posting Date]]&lt;&gt;"",IF(Table1[[#This Row],[Reference Number]]=Q2182,B2182+1,1),"")</f>
        <v/>
      </c>
      <c r="C2183" s="61"/>
      <c r="D2183" s="61"/>
      <c r="E2183" s="138"/>
      <c r="F2183" s="141" t="str">
        <f>IFERROR(IF(VLOOKUP(Table1[[#This Row],[Budget Code Description]],Dimentions!$X$6:$AC$139,2,FALSE)="","",VLOOKUP(Table1[[#This Row],[Budget Code Description]],Dimentions!$X$6:$AC$139,2,FALSE)),"")</f>
        <v/>
      </c>
      <c r="G2183" s="141"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1" t="str">
        <f>IFERROR(VLOOKUP(Table1[[#This Row],[Budget Code Description]],Table6[#All],8,FALSE),"")</f>
        <v/>
      </c>
      <c r="L2183" s="63"/>
      <c r="M2183" s="65" t="str">
        <f>IFERROR(VLOOKUP(Table1[[#This Row],[Staff ID]],Table2[],2,FALSE),"")</f>
        <v/>
      </c>
      <c r="N2183" s="209" t="str">
        <f>IFERROR(IF(VLOOKUP(Table1[[#This Row],[Budget Code Description]],Dimentions!$X$6:$AC$134,4,FALSE)="","",VLOOKUP(Table1[[#This Row],[Budget Code Description]],Dimentions!$X$6:$AC$134,4,FALSE)),"")</f>
        <v/>
      </c>
      <c r="O2183" s="65" t="str">
        <f>IFERROR(VLOOKUP(Table1[[#This Row],[Vendor ID]],Table549[],2,FALSE),"")</f>
        <v/>
      </c>
      <c r="P2183" s="63"/>
      <c r="Q2183" s="141" t="str">
        <f>IF(Table1[[#This Row],[Posting Date]]&lt;&gt;"",$D$9,"")</f>
        <v/>
      </c>
      <c r="R2183" s="157" t="str">
        <f>IF(Table1[[#This Row],[Posting Date]]&lt;&gt;"",$D$10,"")</f>
        <v/>
      </c>
      <c r="S2183" s="66"/>
      <c r="T2183" s="63"/>
      <c r="U2183" s="67"/>
      <c r="V2183" s="67"/>
      <c r="W2183" s="67" t="str">
        <f t="shared" si="38"/>
        <v/>
      </c>
      <c r="X2183" s="159" t="str">
        <f>IF(E2183="","",(IF(Table1[[#This Row],[Cur]]="USD",Table1[[#This Row],[Cur_Amount Debit]],Table1[[#This Row],[Cur_Amount Debit]]/Table1[[#This Row],[Exchange Rate]])))</f>
        <v/>
      </c>
      <c r="Y2183" s="159" t="str">
        <f>IF(E2183="","",(IF(Table1[[#This Row],[Cur]]="USD",Table1[[#This Row],[Cur_Amount Credit]],Table1[[#This Row],[Cur_Amount Credit]]/ExchangeRate)))</f>
        <v/>
      </c>
      <c r="Z2183" s="201" t="str">
        <f>IF(E2183="","",(Table1[[#This Row],[Debit USD]]-Table1[[#This Row],[Credit USD]]))</f>
        <v/>
      </c>
      <c r="AA2183" s="226"/>
      <c r="AB2183" s="255"/>
      <c r="AC2183" s="1"/>
      <c r="AD2183" s="15"/>
      <c r="AE2183" s="15" t="str">
        <f>IF(AND(OR(Table1[[#This Row],[Account]]="15030",Table1[[#This Row],[Account]]="15035",Table1[[#This Row],[Account]]="20150"),Table1[[#This Row],[Vendor ID]]=""),1,"")</f>
        <v/>
      </c>
      <c r="AF2183" s="15"/>
      <c r="AG2183" s="15"/>
      <c r="AH2183" s="15"/>
      <c r="AI2183" s="46" t="str">
        <f>IF(Table1[[#This Row],[Posting Date]]&lt;&gt;"","GJ-"&amp;CountryID,"")</f>
        <v/>
      </c>
      <c r="AJ2183" s="59" t="str">
        <f>IF(Table1[[#This Row],[Posting Date]]&lt;&gt;"",Table1[[#This Row],[Posting Date]],"")</f>
        <v/>
      </c>
      <c r="AK2183" s="46"/>
      <c r="AL2183" s="46" t="str">
        <f>IF(Table1[[#This Row],[Description]]&lt;&gt;"",Table1[[#This Row],[Description]],"")</f>
        <v/>
      </c>
      <c r="AM2183" s="46" t="str">
        <f>IF(Table1[[#This Row],[Posting Date]]&lt;&gt;"",Table1[[#This Row],[Reference Number]],"")</f>
        <v/>
      </c>
      <c r="AN2183" s="46" t="str">
        <f>TRIM(Table1[[#This Row],[Line '#]])</f>
        <v/>
      </c>
      <c r="AO2183" s="46" t="str">
        <f>TRIM(Table1[[#This Row],[Account]])</f>
        <v/>
      </c>
      <c r="AP2183" s="46" t="str">
        <f>IF(Table1[[#This Row],[Posting Date]]&lt;&gt;"",$D$5,"")</f>
        <v/>
      </c>
      <c r="AQ2183" s="46" t="str">
        <f>TRIM(Table1[[#This Row],[Departments-Prgrams]])</f>
        <v/>
      </c>
      <c r="AR2183" s="46" t="str">
        <f>TRIM(Table1[[#This Row],[Grant]])</f>
        <v/>
      </c>
      <c r="AS2183" s="46" t="str">
        <f>TRIM(Table1[[#This Row],[Staff ID]])</f>
        <v/>
      </c>
      <c r="AT2183" s="46" t="str">
        <f>IF(TRIM(Table1[[#This Row],[Budget Code]])=0,"",TRIM(Table1[[#This Row],[Budget Code]]))</f>
        <v/>
      </c>
      <c r="AU2183" s="46" t="str">
        <f>IF(Table1[[#This Row],[Line Description]]&lt;&gt;"",Table1[[#This Row],[Line Description]],"")</f>
        <v/>
      </c>
      <c r="AV2183" s="46" t="str">
        <f>IF(Table1[[#This Row],[Cur_Amount Debit]]&gt;0,ROUND(Table1[[#This Row],[Cur_Amount Debit]],2),"")</f>
        <v/>
      </c>
      <c r="AW2183" s="46" t="str">
        <f>IF(Table1[[#This Row],[Cur_Amount Credit]]&gt;0,ROUND(Table1[[#This Row],[Cur_Amount Credit]],2),"")</f>
        <v/>
      </c>
      <c r="AX2183" s="46" t="str">
        <f>LEFT(Table1[[#This Row],[Cur]],3)</f>
        <v/>
      </c>
      <c r="AY2183" s="59"/>
      <c r="AZ2183" s="46"/>
      <c r="BA2183" s="46" t="str">
        <f>IF(Table1[[#This Row],[Cur]]&lt;&gt;"",IF(Table1[[#This Row],[Cur]]="USD","",ExchangeRate),"")</f>
        <v/>
      </c>
      <c r="BB2183" s="46" t="str">
        <f>IF(Table1[[#This Row],[Grant]]&lt;&gt;"",VLOOKUP(Table1[[#This Row],[Grant]],Grants!B:D,3),"")</f>
        <v/>
      </c>
      <c r="BC2183" s="46" t="str">
        <f>TRIM(Table1[[#This Row],[Vendor ID]])</f>
        <v/>
      </c>
      <c r="BD2183">
        <f>IF(Table1[[#This Row],[Reference Number]]=Q2182,BD2182,BD2182+1)</f>
        <v>0</v>
      </c>
    </row>
    <row r="2184" spans="1:56" ht="11.25" customHeight="1" x14ac:dyDescent="0.25">
      <c r="A2184" s="1"/>
      <c r="B2184" s="88" t="str">
        <f>IF(Table1[[#This Row],[Posting Date]]&lt;&gt;"",IF(Table1[[#This Row],[Reference Number]]=Q2183,B2183+1,1),"")</f>
        <v/>
      </c>
      <c r="C2184" s="61"/>
      <c r="D2184" s="61"/>
      <c r="E2184" s="138"/>
      <c r="F2184" s="141" t="str">
        <f>IFERROR(IF(VLOOKUP(Table1[[#This Row],[Budget Code Description]],Dimentions!$X$6:$AC$139,2,FALSE)="","",VLOOKUP(Table1[[#This Row],[Budget Code Description]],Dimentions!$X$6:$AC$139,2,FALSE)),"")</f>
        <v/>
      </c>
      <c r="G2184" s="141"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1" t="str">
        <f>IFERROR(VLOOKUP(Table1[[#This Row],[Budget Code Description]],Table6[#All],8,FALSE),"")</f>
        <v/>
      </c>
      <c r="L2184" s="63"/>
      <c r="M2184" s="65" t="str">
        <f>IFERROR(VLOOKUP(Table1[[#This Row],[Staff ID]],Table2[],2,FALSE),"")</f>
        <v/>
      </c>
      <c r="N2184" s="209" t="str">
        <f>IFERROR(IF(VLOOKUP(Table1[[#This Row],[Budget Code Description]],Dimentions!$X$6:$AC$134,4,FALSE)="","",VLOOKUP(Table1[[#This Row],[Budget Code Description]],Dimentions!$X$6:$AC$134,4,FALSE)),"")</f>
        <v/>
      </c>
      <c r="O2184" s="65" t="str">
        <f>IFERROR(VLOOKUP(Table1[[#This Row],[Vendor ID]],Table549[],2,FALSE),"")</f>
        <v/>
      </c>
      <c r="P2184" s="63"/>
      <c r="Q2184" s="141" t="str">
        <f>IF(Table1[[#This Row],[Posting Date]]&lt;&gt;"",$D$9,"")</f>
        <v/>
      </c>
      <c r="R2184" s="157" t="str">
        <f>IF(Table1[[#This Row],[Posting Date]]&lt;&gt;"",$D$10,"")</f>
        <v/>
      </c>
      <c r="S2184" s="66"/>
      <c r="T2184" s="63"/>
      <c r="U2184" s="67"/>
      <c r="V2184" s="67"/>
      <c r="W2184" s="67" t="str">
        <f t="shared" si="38"/>
        <v/>
      </c>
      <c r="X2184" s="159" t="str">
        <f>IF(E2184="","",(IF(Table1[[#This Row],[Cur]]="USD",Table1[[#This Row],[Cur_Amount Debit]],Table1[[#This Row],[Cur_Amount Debit]]/Table1[[#This Row],[Exchange Rate]])))</f>
        <v/>
      </c>
      <c r="Y2184" s="159" t="str">
        <f>IF(E2184="","",(IF(Table1[[#This Row],[Cur]]="USD",Table1[[#This Row],[Cur_Amount Credit]],Table1[[#This Row],[Cur_Amount Credit]]/ExchangeRate)))</f>
        <v/>
      </c>
      <c r="Z2184" s="201" t="str">
        <f>IF(E2184="","",(Table1[[#This Row],[Debit USD]]-Table1[[#This Row],[Credit USD]]))</f>
        <v/>
      </c>
      <c r="AA2184" s="226"/>
      <c r="AB2184" s="255"/>
      <c r="AC2184" s="1"/>
      <c r="AD2184" s="15"/>
      <c r="AE2184" s="15" t="str">
        <f>IF(AND(OR(Table1[[#This Row],[Account]]="15030",Table1[[#This Row],[Account]]="15035",Table1[[#This Row],[Account]]="20150"),Table1[[#This Row],[Vendor ID]]=""),1,"")</f>
        <v/>
      </c>
      <c r="AF2184" s="15"/>
      <c r="AG2184" s="15"/>
      <c r="AH2184" s="15"/>
      <c r="AI2184" s="46" t="str">
        <f>IF(Table1[[#This Row],[Posting Date]]&lt;&gt;"","GJ-"&amp;CountryID,"")</f>
        <v/>
      </c>
      <c r="AJ2184" s="59" t="str">
        <f>IF(Table1[[#This Row],[Posting Date]]&lt;&gt;"",Table1[[#This Row],[Posting Date]],"")</f>
        <v/>
      </c>
      <c r="AK2184" s="46"/>
      <c r="AL2184" s="46" t="str">
        <f>IF(Table1[[#This Row],[Description]]&lt;&gt;"",Table1[[#This Row],[Description]],"")</f>
        <v/>
      </c>
      <c r="AM2184" s="46" t="str">
        <f>IF(Table1[[#This Row],[Posting Date]]&lt;&gt;"",Table1[[#This Row],[Reference Number]],"")</f>
        <v/>
      </c>
      <c r="AN2184" s="46" t="str">
        <f>TRIM(Table1[[#This Row],[Line '#]])</f>
        <v/>
      </c>
      <c r="AO2184" s="46" t="str">
        <f>TRIM(Table1[[#This Row],[Account]])</f>
        <v/>
      </c>
      <c r="AP2184" s="46" t="str">
        <f>IF(Table1[[#This Row],[Posting Date]]&lt;&gt;"",$D$5,"")</f>
        <v/>
      </c>
      <c r="AQ2184" s="46" t="str">
        <f>TRIM(Table1[[#This Row],[Departments-Prgrams]])</f>
        <v/>
      </c>
      <c r="AR2184" s="46" t="str">
        <f>TRIM(Table1[[#This Row],[Grant]])</f>
        <v/>
      </c>
      <c r="AS2184" s="46" t="str">
        <f>TRIM(Table1[[#This Row],[Staff ID]])</f>
        <v/>
      </c>
      <c r="AT2184" s="46" t="str">
        <f>IF(TRIM(Table1[[#This Row],[Budget Code]])=0,"",TRIM(Table1[[#This Row],[Budget Code]]))</f>
        <v/>
      </c>
      <c r="AU2184" s="46" t="str">
        <f>IF(Table1[[#This Row],[Line Description]]&lt;&gt;"",Table1[[#This Row],[Line Description]],"")</f>
        <v/>
      </c>
      <c r="AV2184" s="46" t="str">
        <f>IF(Table1[[#This Row],[Cur_Amount Debit]]&gt;0,ROUND(Table1[[#This Row],[Cur_Amount Debit]],2),"")</f>
        <v/>
      </c>
      <c r="AW2184" s="46" t="str">
        <f>IF(Table1[[#This Row],[Cur_Amount Credit]]&gt;0,ROUND(Table1[[#This Row],[Cur_Amount Credit]],2),"")</f>
        <v/>
      </c>
      <c r="AX2184" s="46" t="str">
        <f>LEFT(Table1[[#This Row],[Cur]],3)</f>
        <v/>
      </c>
      <c r="AY2184" s="59"/>
      <c r="AZ2184" s="46"/>
      <c r="BA2184" s="46" t="str">
        <f>IF(Table1[[#This Row],[Cur]]&lt;&gt;"",IF(Table1[[#This Row],[Cur]]="USD","",ExchangeRate),"")</f>
        <v/>
      </c>
      <c r="BB2184" s="46" t="str">
        <f>IF(Table1[[#This Row],[Grant]]&lt;&gt;"",VLOOKUP(Table1[[#This Row],[Grant]],Grants!B:D,3),"")</f>
        <v/>
      </c>
      <c r="BC2184" s="46" t="str">
        <f>TRIM(Table1[[#This Row],[Vendor ID]])</f>
        <v/>
      </c>
      <c r="BD2184">
        <f>IF(Table1[[#This Row],[Reference Number]]=Q2183,BD2183,BD2183+1)</f>
        <v>0</v>
      </c>
    </row>
    <row r="2185" spans="1:56" ht="11.25" customHeight="1" x14ac:dyDescent="0.25">
      <c r="A2185" s="1"/>
      <c r="B2185" s="88" t="str">
        <f>IF(Table1[[#This Row],[Posting Date]]&lt;&gt;"",IF(Table1[[#This Row],[Reference Number]]=Q2184,B2184+1,1),"")</f>
        <v/>
      </c>
      <c r="C2185" s="61"/>
      <c r="D2185" s="61"/>
      <c r="E2185" s="138"/>
      <c r="F2185" s="141" t="str">
        <f>IFERROR(IF(VLOOKUP(Table1[[#This Row],[Budget Code Description]],Dimentions!$X$6:$AC$139,2,FALSE)="","",VLOOKUP(Table1[[#This Row],[Budget Code Description]],Dimentions!$X$6:$AC$139,2,FALSE)),"")</f>
        <v/>
      </c>
      <c r="G2185" s="141"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1" t="str">
        <f>IFERROR(VLOOKUP(Table1[[#This Row],[Budget Code Description]],Table6[#All],8,FALSE),"")</f>
        <v/>
      </c>
      <c r="L2185" s="63"/>
      <c r="M2185" s="65" t="str">
        <f>IFERROR(VLOOKUP(Table1[[#This Row],[Staff ID]],Table2[],2,FALSE),"")</f>
        <v/>
      </c>
      <c r="N2185" s="209" t="str">
        <f>IFERROR(IF(VLOOKUP(Table1[[#This Row],[Budget Code Description]],Dimentions!$X$6:$AC$134,4,FALSE)="","",VLOOKUP(Table1[[#This Row],[Budget Code Description]],Dimentions!$X$6:$AC$134,4,FALSE)),"")</f>
        <v/>
      </c>
      <c r="O2185" s="65" t="str">
        <f>IFERROR(VLOOKUP(Table1[[#This Row],[Vendor ID]],Table549[],2,FALSE),"")</f>
        <v/>
      </c>
      <c r="P2185" s="63"/>
      <c r="Q2185" s="141" t="str">
        <f>IF(Table1[[#This Row],[Posting Date]]&lt;&gt;"",$D$9,"")</f>
        <v/>
      </c>
      <c r="R2185" s="157" t="str">
        <f>IF(Table1[[#This Row],[Posting Date]]&lt;&gt;"",$D$10,"")</f>
        <v/>
      </c>
      <c r="S2185" s="66"/>
      <c r="T2185" s="63"/>
      <c r="U2185" s="67"/>
      <c r="V2185" s="67"/>
      <c r="W2185" s="67" t="str">
        <f t="shared" si="38"/>
        <v/>
      </c>
      <c r="X2185" s="159" t="str">
        <f>IF(E2185="","",(IF(Table1[[#This Row],[Cur]]="USD",Table1[[#This Row],[Cur_Amount Debit]],Table1[[#This Row],[Cur_Amount Debit]]/Table1[[#This Row],[Exchange Rate]])))</f>
        <v/>
      </c>
      <c r="Y2185" s="159" t="str">
        <f>IF(E2185="","",(IF(Table1[[#This Row],[Cur]]="USD",Table1[[#This Row],[Cur_Amount Credit]],Table1[[#This Row],[Cur_Amount Credit]]/ExchangeRate)))</f>
        <v/>
      </c>
      <c r="Z2185" s="201" t="str">
        <f>IF(E2185="","",(Table1[[#This Row],[Debit USD]]-Table1[[#This Row],[Credit USD]]))</f>
        <v/>
      </c>
      <c r="AA2185" s="226"/>
      <c r="AB2185" s="255"/>
      <c r="AC2185" s="1"/>
      <c r="AD2185" s="15"/>
      <c r="AE2185" s="15" t="str">
        <f>IF(AND(OR(Table1[[#This Row],[Account]]="15030",Table1[[#This Row],[Account]]="15035",Table1[[#This Row],[Account]]="20150"),Table1[[#This Row],[Vendor ID]]=""),1,"")</f>
        <v/>
      </c>
      <c r="AF2185" s="15"/>
      <c r="AG2185" s="15"/>
      <c r="AH2185" s="15"/>
      <c r="AI2185" s="46" t="str">
        <f>IF(Table1[[#This Row],[Posting Date]]&lt;&gt;"","GJ-"&amp;CountryID,"")</f>
        <v/>
      </c>
      <c r="AJ2185" s="59" t="str">
        <f>IF(Table1[[#This Row],[Posting Date]]&lt;&gt;"",Table1[[#This Row],[Posting Date]],"")</f>
        <v/>
      </c>
      <c r="AK2185" s="46"/>
      <c r="AL2185" s="46" t="str">
        <f>IF(Table1[[#This Row],[Description]]&lt;&gt;"",Table1[[#This Row],[Description]],"")</f>
        <v/>
      </c>
      <c r="AM2185" s="46" t="str">
        <f>IF(Table1[[#This Row],[Posting Date]]&lt;&gt;"",Table1[[#This Row],[Reference Number]],"")</f>
        <v/>
      </c>
      <c r="AN2185" s="46" t="str">
        <f>TRIM(Table1[[#This Row],[Line '#]])</f>
        <v/>
      </c>
      <c r="AO2185" s="46" t="str">
        <f>TRIM(Table1[[#This Row],[Account]])</f>
        <v/>
      </c>
      <c r="AP2185" s="46" t="str">
        <f>IF(Table1[[#This Row],[Posting Date]]&lt;&gt;"",$D$5,"")</f>
        <v/>
      </c>
      <c r="AQ2185" s="46" t="str">
        <f>TRIM(Table1[[#This Row],[Departments-Prgrams]])</f>
        <v/>
      </c>
      <c r="AR2185" s="46" t="str">
        <f>TRIM(Table1[[#This Row],[Grant]])</f>
        <v/>
      </c>
      <c r="AS2185" s="46" t="str">
        <f>TRIM(Table1[[#This Row],[Staff ID]])</f>
        <v/>
      </c>
      <c r="AT2185" s="46" t="str">
        <f>IF(TRIM(Table1[[#This Row],[Budget Code]])=0,"",TRIM(Table1[[#This Row],[Budget Code]]))</f>
        <v/>
      </c>
      <c r="AU2185" s="46" t="str">
        <f>IF(Table1[[#This Row],[Line Description]]&lt;&gt;"",Table1[[#This Row],[Line Description]],"")</f>
        <v/>
      </c>
      <c r="AV2185" s="46" t="str">
        <f>IF(Table1[[#This Row],[Cur_Amount Debit]]&gt;0,ROUND(Table1[[#This Row],[Cur_Amount Debit]],2),"")</f>
        <v/>
      </c>
      <c r="AW2185" s="46" t="str">
        <f>IF(Table1[[#This Row],[Cur_Amount Credit]]&gt;0,ROUND(Table1[[#This Row],[Cur_Amount Credit]],2),"")</f>
        <v/>
      </c>
      <c r="AX2185" s="46" t="str">
        <f>LEFT(Table1[[#This Row],[Cur]],3)</f>
        <v/>
      </c>
      <c r="AY2185" s="59"/>
      <c r="AZ2185" s="46"/>
      <c r="BA2185" s="46" t="str">
        <f>IF(Table1[[#This Row],[Cur]]&lt;&gt;"",IF(Table1[[#This Row],[Cur]]="USD","",ExchangeRate),"")</f>
        <v/>
      </c>
      <c r="BB2185" s="46" t="str">
        <f>IF(Table1[[#This Row],[Grant]]&lt;&gt;"",VLOOKUP(Table1[[#This Row],[Grant]],Grants!B:D,3),"")</f>
        <v/>
      </c>
      <c r="BC2185" s="46" t="str">
        <f>TRIM(Table1[[#This Row],[Vendor ID]])</f>
        <v/>
      </c>
      <c r="BD2185">
        <f>IF(Table1[[#This Row],[Reference Number]]=Q2184,BD2184,BD2184+1)</f>
        <v>0</v>
      </c>
    </row>
    <row r="2186" spans="1:56" ht="11.25" customHeight="1" x14ac:dyDescent="0.25">
      <c r="A2186" s="1"/>
      <c r="B2186" s="88" t="str">
        <f>IF(Table1[[#This Row],[Posting Date]]&lt;&gt;"",IF(Table1[[#This Row],[Reference Number]]=Q2185,B2185+1,1),"")</f>
        <v/>
      </c>
      <c r="C2186" s="61"/>
      <c r="D2186" s="61"/>
      <c r="E2186" s="138"/>
      <c r="F2186" s="141" t="str">
        <f>IFERROR(IF(VLOOKUP(Table1[[#This Row],[Budget Code Description]],Dimentions!$X$6:$AC$139,2,FALSE)="","",VLOOKUP(Table1[[#This Row],[Budget Code Description]],Dimentions!$X$6:$AC$139,2,FALSE)),"")</f>
        <v/>
      </c>
      <c r="G2186" s="141"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1" t="str">
        <f>IFERROR(VLOOKUP(Table1[[#This Row],[Budget Code Description]],Table6[#All],8,FALSE),"")</f>
        <v/>
      </c>
      <c r="L2186" s="63"/>
      <c r="M2186" s="65" t="str">
        <f>IFERROR(VLOOKUP(Table1[[#This Row],[Staff ID]],Table2[],2,FALSE),"")</f>
        <v/>
      </c>
      <c r="N2186" s="209" t="str">
        <f>IFERROR(IF(VLOOKUP(Table1[[#This Row],[Budget Code Description]],Dimentions!$X$6:$AC$134,4,FALSE)="","",VLOOKUP(Table1[[#This Row],[Budget Code Description]],Dimentions!$X$6:$AC$134,4,FALSE)),"")</f>
        <v/>
      </c>
      <c r="O2186" s="65" t="str">
        <f>IFERROR(VLOOKUP(Table1[[#This Row],[Vendor ID]],Table549[],2,FALSE),"")</f>
        <v/>
      </c>
      <c r="P2186" s="63"/>
      <c r="Q2186" s="141" t="str">
        <f>IF(Table1[[#This Row],[Posting Date]]&lt;&gt;"",$D$9,"")</f>
        <v/>
      </c>
      <c r="R2186" s="157" t="str">
        <f>IF(Table1[[#This Row],[Posting Date]]&lt;&gt;"",$D$10,"")</f>
        <v/>
      </c>
      <c r="S2186" s="66"/>
      <c r="T2186" s="63"/>
      <c r="U2186" s="67"/>
      <c r="V2186" s="67"/>
      <c r="W2186" s="67" t="str">
        <f t="shared" si="38"/>
        <v/>
      </c>
      <c r="X2186" s="159" t="str">
        <f>IF(E2186="","",(IF(Table1[[#This Row],[Cur]]="USD",Table1[[#This Row],[Cur_Amount Debit]],Table1[[#This Row],[Cur_Amount Debit]]/Table1[[#This Row],[Exchange Rate]])))</f>
        <v/>
      </c>
      <c r="Y2186" s="159" t="str">
        <f>IF(E2186="","",(IF(Table1[[#This Row],[Cur]]="USD",Table1[[#This Row],[Cur_Amount Credit]],Table1[[#This Row],[Cur_Amount Credit]]/ExchangeRate)))</f>
        <v/>
      </c>
      <c r="Z2186" s="201" t="str">
        <f>IF(E2186="","",(Table1[[#This Row],[Debit USD]]-Table1[[#This Row],[Credit USD]]))</f>
        <v/>
      </c>
      <c r="AA2186" s="226"/>
      <c r="AB2186" s="255"/>
      <c r="AC2186" s="1"/>
      <c r="AD2186" s="15"/>
      <c r="AE2186" s="15" t="str">
        <f>IF(AND(OR(Table1[[#This Row],[Account]]="15030",Table1[[#This Row],[Account]]="15035",Table1[[#This Row],[Account]]="20150"),Table1[[#This Row],[Vendor ID]]=""),1,"")</f>
        <v/>
      </c>
      <c r="AF2186" s="15"/>
      <c r="AG2186" s="15"/>
      <c r="AH2186" s="15"/>
      <c r="AI2186" s="46" t="str">
        <f>IF(Table1[[#This Row],[Posting Date]]&lt;&gt;"","GJ-"&amp;CountryID,"")</f>
        <v/>
      </c>
      <c r="AJ2186" s="59" t="str">
        <f>IF(Table1[[#This Row],[Posting Date]]&lt;&gt;"",Table1[[#This Row],[Posting Date]],"")</f>
        <v/>
      </c>
      <c r="AK2186" s="46"/>
      <c r="AL2186" s="46" t="str">
        <f>IF(Table1[[#This Row],[Description]]&lt;&gt;"",Table1[[#This Row],[Description]],"")</f>
        <v/>
      </c>
      <c r="AM2186" s="46" t="str">
        <f>IF(Table1[[#This Row],[Posting Date]]&lt;&gt;"",Table1[[#This Row],[Reference Number]],"")</f>
        <v/>
      </c>
      <c r="AN2186" s="46" t="str">
        <f>TRIM(Table1[[#This Row],[Line '#]])</f>
        <v/>
      </c>
      <c r="AO2186" s="46" t="str">
        <f>TRIM(Table1[[#This Row],[Account]])</f>
        <v/>
      </c>
      <c r="AP2186" s="46" t="str">
        <f>IF(Table1[[#This Row],[Posting Date]]&lt;&gt;"",$D$5,"")</f>
        <v/>
      </c>
      <c r="AQ2186" s="46" t="str">
        <f>TRIM(Table1[[#This Row],[Departments-Prgrams]])</f>
        <v/>
      </c>
      <c r="AR2186" s="46" t="str">
        <f>TRIM(Table1[[#This Row],[Grant]])</f>
        <v/>
      </c>
      <c r="AS2186" s="46" t="str">
        <f>TRIM(Table1[[#This Row],[Staff ID]])</f>
        <v/>
      </c>
      <c r="AT2186" s="46" t="str">
        <f>IF(TRIM(Table1[[#This Row],[Budget Code]])=0,"",TRIM(Table1[[#This Row],[Budget Code]]))</f>
        <v/>
      </c>
      <c r="AU2186" s="46" t="str">
        <f>IF(Table1[[#This Row],[Line Description]]&lt;&gt;"",Table1[[#This Row],[Line Description]],"")</f>
        <v/>
      </c>
      <c r="AV2186" s="46" t="str">
        <f>IF(Table1[[#This Row],[Cur_Amount Debit]]&gt;0,ROUND(Table1[[#This Row],[Cur_Amount Debit]],2),"")</f>
        <v/>
      </c>
      <c r="AW2186" s="46" t="str">
        <f>IF(Table1[[#This Row],[Cur_Amount Credit]]&gt;0,ROUND(Table1[[#This Row],[Cur_Amount Credit]],2),"")</f>
        <v/>
      </c>
      <c r="AX2186" s="46" t="str">
        <f>LEFT(Table1[[#This Row],[Cur]],3)</f>
        <v/>
      </c>
      <c r="AY2186" s="59"/>
      <c r="AZ2186" s="46"/>
      <c r="BA2186" s="46" t="str">
        <f>IF(Table1[[#This Row],[Cur]]&lt;&gt;"",IF(Table1[[#This Row],[Cur]]="USD","",ExchangeRate),"")</f>
        <v/>
      </c>
      <c r="BB2186" s="46" t="str">
        <f>IF(Table1[[#This Row],[Grant]]&lt;&gt;"",VLOOKUP(Table1[[#This Row],[Grant]],Grants!B:D,3),"")</f>
        <v/>
      </c>
      <c r="BC2186" s="46" t="str">
        <f>TRIM(Table1[[#This Row],[Vendor ID]])</f>
        <v/>
      </c>
      <c r="BD2186">
        <f>IF(Table1[[#This Row],[Reference Number]]=Q2185,BD2185,BD2185+1)</f>
        <v>0</v>
      </c>
    </row>
    <row r="2187" spans="1:56" ht="11.25" customHeight="1" x14ac:dyDescent="0.25">
      <c r="A2187" s="1"/>
      <c r="B2187" s="88" t="str">
        <f>IF(Table1[[#This Row],[Posting Date]]&lt;&gt;"",IF(Table1[[#This Row],[Reference Number]]=Q2186,B2186+1,1),"")</f>
        <v/>
      </c>
      <c r="C2187" s="61"/>
      <c r="D2187" s="61"/>
      <c r="E2187" s="138"/>
      <c r="F2187" s="141" t="str">
        <f>IFERROR(IF(VLOOKUP(Table1[[#This Row],[Budget Code Description]],Dimentions!$X$6:$AC$139,2,FALSE)="","",VLOOKUP(Table1[[#This Row],[Budget Code Description]],Dimentions!$X$6:$AC$139,2,FALSE)),"")</f>
        <v/>
      </c>
      <c r="G2187" s="141"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1" t="str">
        <f>IFERROR(VLOOKUP(Table1[[#This Row],[Budget Code Description]],Table6[#All],8,FALSE),"")</f>
        <v/>
      </c>
      <c r="L2187" s="63"/>
      <c r="M2187" s="65" t="str">
        <f>IFERROR(VLOOKUP(Table1[[#This Row],[Staff ID]],Table2[],2,FALSE),"")</f>
        <v/>
      </c>
      <c r="N2187" s="209" t="str">
        <f>IFERROR(IF(VLOOKUP(Table1[[#This Row],[Budget Code Description]],Dimentions!$X$6:$AC$134,4,FALSE)="","",VLOOKUP(Table1[[#This Row],[Budget Code Description]],Dimentions!$X$6:$AC$134,4,FALSE)),"")</f>
        <v/>
      </c>
      <c r="O2187" s="65" t="str">
        <f>IFERROR(VLOOKUP(Table1[[#This Row],[Vendor ID]],Table549[],2,FALSE),"")</f>
        <v/>
      </c>
      <c r="P2187" s="63"/>
      <c r="Q2187" s="141" t="str">
        <f>IF(Table1[[#This Row],[Posting Date]]&lt;&gt;"",$D$9,"")</f>
        <v/>
      </c>
      <c r="R2187" s="157" t="str">
        <f>IF(Table1[[#This Row],[Posting Date]]&lt;&gt;"",$D$10,"")</f>
        <v/>
      </c>
      <c r="S2187" s="66"/>
      <c r="T2187" s="63"/>
      <c r="U2187" s="67"/>
      <c r="V2187" s="67"/>
      <c r="W2187" s="67" t="str">
        <f t="shared" si="38"/>
        <v/>
      </c>
      <c r="X2187" s="159" t="str">
        <f>IF(E2187="","",(IF(Table1[[#This Row],[Cur]]="USD",Table1[[#This Row],[Cur_Amount Debit]],Table1[[#This Row],[Cur_Amount Debit]]/Table1[[#This Row],[Exchange Rate]])))</f>
        <v/>
      </c>
      <c r="Y2187" s="159" t="str">
        <f>IF(E2187="","",(IF(Table1[[#This Row],[Cur]]="USD",Table1[[#This Row],[Cur_Amount Credit]],Table1[[#This Row],[Cur_Amount Credit]]/ExchangeRate)))</f>
        <v/>
      </c>
      <c r="Z2187" s="201" t="str">
        <f>IF(E2187="","",(Table1[[#This Row],[Debit USD]]-Table1[[#This Row],[Credit USD]]))</f>
        <v/>
      </c>
      <c r="AA2187" s="226"/>
      <c r="AB2187" s="255"/>
      <c r="AC2187" s="1"/>
      <c r="AD2187" s="15"/>
      <c r="AE2187" s="15" t="str">
        <f>IF(AND(OR(Table1[[#This Row],[Account]]="15030",Table1[[#This Row],[Account]]="15035",Table1[[#This Row],[Account]]="20150"),Table1[[#This Row],[Vendor ID]]=""),1,"")</f>
        <v/>
      </c>
      <c r="AF2187" s="15"/>
      <c r="AG2187" s="15"/>
      <c r="AH2187" s="15"/>
      <c r="AI2187" s="46" t="str">
        <f>IF(Table1[[#This Row],[Posting Date]]&lt;&gt;"","GJ-"&amp;CountryID,"")</f>
        <v/>
      </c>
      <c r="AJ2187" s="59" t="str">
        <f>IF(Table1[[#This Row],[Posting Date]]&lt;&gt;"",Table1[[#This Row],[Posting Date]],"")</f>
        <v/>
      </c>
      <c r="AK2187" s="46"/>
      <c r="AL2187" s="46" t="str">
        <f>IF(Table1[[#This Row],[Description]]&lt;&gt;"",Table1[[#This Row],[Description]],"")</f>
        <v/>
      </c>
      <c r="AM2187" s="46" t="str">
        <f>IF(Table1[[#This Row],[Posting Date]]&lt;&gt;"",Table1[[#This Row],[Reference Number]],"")</f>
        <v/>
      </c>
      <c r="AN2187" s="46" t="str">
        <f>TRIM(Table1[[#This Row],[Line '#]])</f>
        <v/>
      </c>
      <c r="AO2187" s="46" t="str">
        <f>TRIM(Table1[[#This Row],[Account]])</f>
        <v/>
      </c>
      <c r="AP2187" s="46" t="str">
        <f>IF(Table1[[#This Row],[Posting Date]]&lt;&gt;"",$D$5,"")</f>
        <v/>
      </c>
      <c r="AQ2187" s="46" t="str">
        <f>TRIM(Table1[[#This Row],[Departments-Prgrams]])</f>
        <v/>
      </c>
      <c r="AR2187" s="46" t="str">
        <f>TRIM(Table1[[#This Row],[Grant]])</f>
        <v/>
      </c>
      <c r="AS2187" s="46" t="str">
        <f>TRIM(Table1[[#This Row],[Staff ID]])</f>
        <v/>
      </c>
      <c r="AT2187" s="46" t="str">
        <f>IF(TRIM(Table1[[#This Row],[Budget Code]])=0,"",TRIM(Table1[[#This Row],[Budget Code]]))</f>
        <v/>
      </c>
      <c r="AU2187" s="46" t="str">
        <f>IF(Table1[[#This Row],[Line Description]]&lt;&gt;"",Table1[[#This Row],[Line Description]],"")</f>
        <v/>
      </c>
      <c r="AV2187" s="46" t="str">
        <f>IF(Table1[[#This Row],[Cur_Amount Debit]]&gt;0,ROUND(Table1[[#This Row],[Cur_Amount Debit]],2),"")</f>
        <v/>
      </c>
      <c r="AW2187" s="46" t="str">
        <f>IF(Table1[[#This Row],[Cur_Amount Credit]]&gt;0,ROUND(Table1[[#This Row],[Cur_Amount Credit]],2),"")</f>
        <v/>
      </c>
      <c r="AX2187" s="46" t="str">
        <f>LEFT(Table1[[#This Row],[Cur]],3)</f>
        <v/>
      </c>
      <c r="AY2187" s="59"/>
      <c r="AZ2187" s="46"/>
      <c r="BA2187" s="46" t="str">
        <f>IF(Table1[[#This Row],[Cur]]&lt;&gt;"",IF(Table1[[#This Row],[Cur]]="USD","",ExchangeRate),"")</f>
        <v/>
      </c>
      <c r="BB2187" s="46" t="str">
        <f>IF(Table1[[#This Row],[Grant]]&lt;&gt;"",VLOOKUP(Table1[[#This Row],[Grant]],Grants!B:D,3),"")</f>
        <v/>
      </c>
      <c r="BC2187" s="46" t="str">
        <f>TRIM(Table1[[#This Row],[Vendor ID]])</f>
        <v/>
      </c>
      <c r="BD2187">
        <f>IF(Table1[[#This Row],[Reference Number]]=Q2186,BD2186,BD2186+1)</f>
        <v>0</v>
      </c>
    </row>
    <row r="2188" spans="1:56" ht="11.25" customHeight="1" x14ac:dyDescent="0.25">
      <c r="A2188" s="1"/>
      <c r="B2188" s="88" t="str">
        <f>IF(Table1[[#This Row],[Posting Date]]&lt;&gt;"",IF(Table1[[#This Row],[Reference Number]]=Q2187,B2187+1,1),"")</f>
        <v/>
      </c>
      <c r="C2188" s="61"/>
      <c r="D2188" s="61"/>
      <c r="E2188" s="138"/>
      <c r="F2188" s="141" t="str">
        <f>IFERROR(IF(VLOOKUP(Table1[[#This Row],[Budget Code Description]],Dimentions!$X$6:$AC$139,2,FALSE)="","",VLOOKUP(Table1[[#This Row],[Budget Code Description]],Dimentions!$X$6:$AC$139,2,FALSE)),"")</f>
        <v/>
      </c>
      <c r="G2188" s="141"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1" t="str">
        <f>IFERROR(VLOOKUP(Table1[[#This Row],[Budget Code Description]],Table6[#All],8,FALSE),"")</f>
        <v/>
      </c>
      <c r="L2188" s="63"/>
      <c r="M2188" s="65" t="str">
        <f>IFERROR(VLOOKUP(Table1[[#This Row],[Staff ID]],Table2[],2,FALSE),"")</f>
        <v/>
      </c>
      <c r="N2188" s="209" t="str">
        <f>IFERROR(IF(VLOOKUP(Table1[[#This Row],[Budget Code Description]],Dimentions!$X$6:$AC$134,4,FALSE)="","",VLOOKUP(Table1[[#This Row],[Budget Code Description]],Dimentions!$X$6:$AC$134,4,FALSE)),"")</f>
        <v/>
      </c>
      <c r="O2188" s="65" t="str">
        <f>IFERROR(VLOOKUP(Table1[[#This Row],[Vendor ID]],Table549[],2,FALSE),"")</f>
        <v/>
      </c>
      <c r="P2188" s="63"/>
      <c r="Q2188" s="141" t="str">
        <f>IF(Table1[[#This Row],[Posting Date]]&lt;&gt;"",$D$9,"")</f>
        <v/>
      </c>
      <c r="R2188" s="157" t="str">
        <f>IF(Table1[[#This Row],[Posting Date]]&lt;&gt;"",$D$10,"")</f>
        <v/>
      </c>
      <c r="S2188" s="66"/>
      <c r="T2188" s="63"/>
      <c r="U2188" s="67"/>
      <c r="V2188" s="67"/>
      <c r="W2188" s="67" t="str">
        <f t="shared" si="38"/>
        <v/>
      </c>
      <c r="X2188" s="159" t="str">
        <f>IF(E2188="","",(IF(Table1[[#This Row],[Cur]]="USD",Table1[[#This Row],[Cur_Amount Debit]],Table1[[#This Row],[Cur_Amount Debit]]/Table1[[#This Row],[Exchange Rate]])))</f>
        <v/>
      </c>
      <c r="Y2188" s="159" t="str">
        <f>IF(E2188="","",(IF(Table1[[#This Row],[Cur]]="USD",Table1[[#This Row],[Cur_Amount Credit]],Table1[[#This Row],[Cur_Amount Credit]]/ExchangeRate)))</f>
        <v/>
      </c>
      <c r="Z2188" s="201" t="str">
        <f>IF(E2188="","",(Table1[[#This Row],[Debit USD]]-Table1[[#This Row],[Credit USD]]))</f>
        <v/>
      </c>
      <c r="AA2188" s="226"/>
      <c r="AB2188" s="255"/>
      <c r="AC2188" s="1"/>
      <c r="AD2188" s="15"/>
      <c r="AE2188" s="15" t="str">
        <f>IF(AND(OR(Table1[[#This Row],[Account]]="15030",Table1[[#This Row],[Account]]="15035",Table1[[#This Row],[Account]]="20150"),Table1[[#This Row],[Vendor ID]]=""),1,"")</f>
        <v/>
      </c>
      <c r="AF2188" s="15"/>
      <c r="AG2188" s="15"/>
      <c r="AH2188" s="15"/>
      <c r="AI2188" s="46" t="str">
        <f>IF(Table1[[#This Row],[Posting Date]]&lt;&gt;"","GJ-"&amp;CountryID,"")</f>
        <v/>
      </c>
      <c r="AJ2188" s="59" t="str">
        <f>IF(Table1[[#This Row],[Posting Date]]&lt;&gt;"",Table1[[#This Row],[Posting Date]],"")</f>
        <v/>
      </c>
      <c r="AK2188" s="46"/>
      <c r="AL2188" s="46" t="str">
        <f>IF(Table1[[#This Row],[Description]]&lt;&gt;"",Table1[[#This Row],[Description]],"")</f>
        <v/>
      </c>
      <c r="AM2188" s="46" t="str">
        <f>IF(Table1[[#This Row],[Posting Date]]&lt;&gt;"",Table1[[#This Row],[Reference Number]],"")</f>
        <v/>
      </c>
      <c r="AN2188" s="46" t="str">
        <f>TRIM(Table1[[#This Row],[Line '#]])</f>
        <v/>
      </c>
      <c r="AO2188" s="46" t="str">
        <f>TRIM(Table1[[#This Row],[Account]])</f>
        <v/>
      </c>
      <c r="AP2188" s="46" t="str">
        <f>IF(Table1[[#This Row],[Posting Date]]&lt;&gt;"",$D$5,"")</f>
        <v/>
      </c>
      <c r="AQ2188" s="46" t="str">
        <f>TRIM(Table1[[#This Row],[Departments-Prgrams]])</f>
        <v/>
      </c>
      <c r="AR2188" s="46" t="str">
        <f>TRIM(Table1[[#This Row],[Grant]])</f>
        <v/>
      </c>
      <c r="AS2188" s="46" t="str">
        <f>TRIM(Table1[[#This Row],[Staff ID]])</f>
        <v/>
      </c>
      <c r="AT2188" s="46" t="str">
        <f>IF(TRIM(Table1[[#This Row],[Budget Code]])=0,"",TRIM(Table1[[#This Row],[Budget Code]]))</f>
        <v/>
      </c>
      <c r="AU2188" s="46" t="str">
        <f>IF(Table1[[#This Row],[Line Description]]&lt;&gt;"",Table1[[#This Row],[Line Description]],"")</f>
        <v/>
      </c>
      <c r="AV2188" s="46" t="str">
        <f>IF(Table1[[#This Row],[Cur_Amount Debit]]&gt;0,ROUND(Table1[[#This Row],[Cur_Amount Debit]],2),"")</f>
        <v/>
      </c>
      <c r="AW2188" s="46" t="str">
        <f>IF(Table1[[#This Row],[Cur_Amount Credit]]&gt;0,ROUND(Table1[[#This Row],[Cur_Amount Credit]],2),"")</f>
        <v/>
      </c>
      <c r="AX2188" s="46" t="str">
        <f>LEFT(Table1[[#This Row],[Cur]],3)</f>
        <v/>
      </c>
      <c r="AY2188" s="59"/>
      <c r="AZ2188" s="46"/>
      <c r="BA2188" s="46" t="str">
        <f>IF(Table1[[#This Row],[Cur]]&lt;&gt;"",IF(Table1[[#This Row],[Cur]]="USD","",ExchangeRate),"")</f>
        <v/>
      </c>
      <c r="BB2188" s="46" t="str">
        <f>IF(Table1[[#This Row],[Grant]]&lt;&gt;"",VLOOKUP(Table1[[#This Row],[Grant]],Grants!B:D,3),"")</f>
        <v/>
      </c>
      <c r="BC2188" s="46" t="str">
        <f>TRIM(Table1[[#This Row],[Vendor ID]])</f>
        <v/>
      </c>
      <c r="BD2188">
        <f>IF(Table1[[#This Row],[Reference Number]]=Q2187,BD2187,BD2187+1)</f>
        <v>0</v>
      </c>
    </row>
    <row r="2189" spans="1:56" ht="11.25" customHeight="1" x14ac:dyDescent="0.25">
      <c r="A2189" s="1"/>
      <c r="B2189" s="88" t="str">
        <f>IF(Table1[[#This Row],[Posting Date]]&lt;&gt;"",IF(Table1[[#This Row],[Reference Number]]=Q2188,B2188+1,1),"")</f>
        <v/>
      </c>
      <c r="C2189" s="61"/>
      <c r="D2189" s="61"/>
      <c r="E2189" s="138"/>
      <c r="F2189" s="141" t="str">
        <f>IFERROR(IF(VLOOKUP(Table1[[#This Row],[Budget Code Description]],Dimentions!$X$6:$AC$139,2,FALSE)="","",VLOOKUP(Table1[[#This Row],[Budget Code Description]],Dimentions!$X$6:$AC$139,2,FALSE)),"")</f>
        <v/>
      </c>
      <c r="G2189" s="141"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1" t="str">
        <f>IFERROR(VLOOKUP(Table1[[#This Row],[Budget Code Description]],Table6[#All],8,FALSE),"")</f>
        <v/>
      </c>
      <c r="L2189" s="63"/>
      <c r="M2189" s="65" t="str">
        <f>IFERROR(VLOOKUP(Table1[[#This Row],[Staff ID]],Table2[],2,FALSE),"")</f>
        <v/>
      </c>
      <c r="N2189" s="209" t="str">
        <f>IFERROR(IF(VLOOKUP(Table1[[#This Row],[Budget Code Description]],Dimentions!$X$6:$AC$134,4,FALSE)="","",VLOOKUP(Table1[[#This Row],[Budget Code Description]],Dimentions!$X$6:$AC$134,4,FALSE)),"")</f>
        <v/>
      </c>
      <c r="O2189" s="65" t="str">
        <f>IFERROR(VLOOKUP(Table1[[#This Row],[Vendor ID]],Table549[],2,FALSE),"")</f>
        <v/>
      </c>
      <c r="P2189" s="63"/>
      <c r="Q2189" s="141" t="str">
        <f>IF(Table1[[#This Row],[Posting Date]]&lt;&gt;"",$D$9,"")</f>
        <v/>
      </c>
      <c r="R2189" s="157" t="str">
        <f>IF(Table1[[#This Row],[Posting Date]]&lt;&gt;"",$D$10,"")</f>
        <v/>
      </c>
      <c r="S2189" s="66"/>
      <c r="T2189" s="63"/>
      <c r="U2189" s="67"/>
      <c r="V2189" s="67"/>
      <c r="W2189" s="67" t="str">
        <f t="shared" si="38"/>
        <v/>
      </c>
      <c r="X2189" s="159" t="str">
        <f>IF(E2189="","",(IF(Table1[[#This Row],[Cur]]="USD",Table1[[#This Row],[Cur_Amount Debit]],Table1[[#This Row],[Cur_Amount Debit]]/Table1[[#This Row],[Exchange Rate]])))</f>
        <v/>
      </c>
      <c r="Y2189" s="159" t="str">
        <f>IF(E2189="","",(IF(Table1[[#This Row],[Cur]]="USD",Table1[[#This Row],[Cur_Amount Credit]],Table1[[#This Row],[Cur_Amount Credit]]/ExchangeRate)))</f>
        <v/>
      </c>
      <c r="Z2189" s="201" t="str">
        <f>IF(E2189="","",(Table1[[#This Row],[Debit USD]]-Table1[[#This Row],[Credit USD]]))</f>
        <v/>
      </c>
      <c r="AA2189" s="226"/>
      <c r="AB2189" s="255"/>
      <c r="AC2189" s="1"/>
      <c r="AD2189" s="15"/>
      <c r="AE2189" s="15" t="str">
        <f>IF(AND(OR(Table1[[#This Row],[Account]]="15030",Table1[[#This Row],[Account]]="15035",Table1[[#This Row],[Account]]="20150"),Table1[[#This Row],[Vendor ID]]=""),1,"")</f>
        <v/>
      </c>
      <c r="AF2189" s="15"/>
      <c r="AG2189" s="15"/>
      <c r="AH2189" s="15"/>
      <c r="AI2189" s="46" t="str">
        <f>IF(Table1[[#This Row],[Posting Date]]&lt;&gt;"","GJ-"&amp;CountryID,"")</f>
        <v/>
      </c>
      <c r="AJ2189" s="59" t="str">
        <f>IF(Table1[[#This Row],[Posting Date]]&lt;&gt;"",Table1[[#This Row],[Posting Date]],"")</f>
        <v/>
      </c>
      <c r="AK2189" s="46"/>
      <c r="AL2189" s="46" t="str">
        <f>IF(Table1[[#This Row],[Description]]&lt;&gt;"",Table1[[#This Row],[Description]],"")</f>
        <v/>
      </c>
      <c r="AM2189" s="46" t="str">
        <f>IF(Table1[[#This Row],[Posting Date]]&lt;&gt;"",Table1[[#This Row],[Reference Number]],"")</f>
        <v/>
      </c>
      <c r="AN2189" s="46" t="str">
        <f>TRIM(Table1[[#This Row],[Line '#]])</f>
        <v/>
      </c>
      <c r="AO2189" s="46" t="str">
        <f>TRIM(Table1[[#This Row],[Account]])</f>
        <v/>
      </c>
      <c r="AP2189" s="46" t="str">
        <f>IF(Table1[[#This Row],[Posting Date]]&lt;&gt;"",$D$5,"")</f>
        <v/>
      </c>
      <c r="AQ2189" s="46" t="str">
        <f>TRIM(Table1[[#This Row],[Departments-Prgrams]])</f>
        <v/>
      </c>
      <c r="AR2189" s="46" t="str">
        <f>TRIM(Table1[[#This Row],[Grant]])</f>
        <v/>
      </c>
      <c r="AS2189" s="46" t="str">
        <f>TRIM(Table1[[#This Row],[Staff ID]])</f>
        <v/>
      </c>
      <c r="AT2189" s="46" t="str">
        <f>IF(TRIM(Table1[[#This Row],[Budget Code]])=0,"",TRIM(Table1[[#This Row],[Budget Code]]))</f>
        <v/>
      </c>
      <c r="AU2189" s="46" t="str">
        <f>IF(Table1[[#This Row],[Line Description]]&lt;&gt;"",Table1[[#This Row],[Line Description]],"")</f>
        <v/>
      </c>
      <c r="AV2189" s="46" t="str">
        <f>IF(Table1[[#This Row],[Cur_Amount Debit]]&gt;0,ROUND(Table1[[#This Row],[Cur_Amount Debit]],2),"")</f>
        <v/>
      </c>
      <c r="AW2189" s="46" t="str">
        <f>IF(Table1[[#This Row],[Cur_Amount Credit]]&gt;0,ROUND(Table1[[#This Row],[Cur_Amount Credit]],2),"")</f>
        <v/>
      </c>
      <c r="AX2189" s="46" t="str">
        <f>LEFT(Table1[[#This Row],[Cur]],3)</f>
        <v/>
      </c>
      <c r="AY2189" s="59"/>
      <c r="AZ2189" s="46"/>
      <c r="BA2189" s="46" t="str">
        <f>IF(Table1[[#This Row],[Cur]]&lt;&gt;"",IF(Table1[[#This Row],[Cur]]="USD","",ExchangeRate),"")</f>
        <v/>
      </c>
      <c r="BB2189" s="46" t="str">
        <f>IF(Table1[[#This Row],[Grant]]&lt;&gt;"",VLOOKUP(Table1[[#This Row],[Grant]],Grants!B:D,3),"")</f>
        <v/>
      </c>
      <c r="BC2189" s="46" t="str">
        <f>TRIM(Table1[[#This Row],[Vendor ID]])</f>
        <v/>
      </c>
      <c r="BD2189">
        <f>IF(Table1[[#This Row],[Reference Number]]=Q2188,BD2188,BD2188+1)</f>
        <v>0</v>
      </c>
    </row>
    <row r="2190" spans="1:56" ht="11.25" customHeight="1" x14ac:dyDescent="0.25">
      <c r="A2190" s="1"/>
      <c r="B2190" s="88" t="str">
        <f>IF(Table1[[#This Row],[Posting Date]]&lt;&gt;"",IF(Table1[[#This Row],[Reference Number]]=Q2189,B2189+1,1),"")</f>
        <v/>
      </c>
      <c r="C2190" s="61"/>
      <c r="D2190" s="61"/>
      <c r="E2190" s="138"/>
      <c r="F2190" s="141" t="str">
        <f>IFERROR(IF(VLOOKUP(Table1[[#This Row],[Budget Code Description]],Dimentions!$X$6:$AC$139,2,FALSE)="","",VLOOKUP(Table1[[#This Row],[Budget Code Description]],Dimentions!$X$6:$AC$139,2,FALSE)),"")</f>
        <v/>
      </c>
      <c r="G2190" s="141"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1" t="str">
        <f>IFERROR(VLOOKUP(Table1[[#This Row],[Budget Code Description]],Table6[#All],8,FALSE),"")</f>
        <v/>
      </c>
      <c r="L2190" s="63"/>
      <c r="M2190" s="65" t="str">
        <f>IFERROR(VLOOKUP(Table1[[#This Row],[Staff ID]],Table2[],2,FALSE),"")</f>
        <v/>
      </c>
      <c r="N2190" s="209" t="str">
        <f>IFERROR(IF(VLOOKUP(Table1[[#This Row],[Budget Code Description]],Dimentions!$X$6:$AC$134,4,FALSE)="","",VLOOKUP(Table1[[#This Row],[Budget Code Description]],Dimentions!$X$6:$AC$134,4,FALSE)),"")</f>
        <v/>
      </c>
      <c r="O2190" s="65" t="str">
        <f>IFERROR(VLOOKUP(Table1[[#This Row],[Vendor ID]],Table549[],2,FALSE),"")</f>
        <v/>
      </c>
      <c r="P2190" s="63"/>
      <c r="Q2190" s="141" t="str">
        <f>IF(Table1[[#This Row],[Posting Date]]&lt;&gt;"",$D$9,"")</f>
        <v/>
      </c>
      <c r="R2190" s="157" t="str">
        <f>IF(Table1[[#This Row],[Posting Date]]&lt;&gt;"",$D$10,"")</f>
        <v/>
      </c>
      <c r="S2190" s="66"/>
      <c r="T2190" s="63"/>
      <c r="U2190" s="67"/>
      <c r="V2190" s="67"/>
      <c r="W2190" s="67" t="str">
        <f t="shared" si="38"/>
        <v/>
      </c>
      <c r="X2190" s="159" t="str">
        <f>IF(E2190="","",(IF(Table1[[#This Row],[Cur]]="USD",Table1[[#This Row],[Cur_Amount Debit]],Table1[[#This Row],[Cur_Amount Debit]]/Table1[[#This Row],[Exchange Rate]])))</f>
        <v/>
      </c>
      <c r="Y2190" s="159" t="str">
        <f>IF(E2190="","",(IF(Table1[[#This Row],[Cur]]="USD",Table1[[#This Row],[Cur_Amount Credit]],Table1[[#This Row],[Cur_Amount Credit]]/ExchangeRate)))</f>
        <v/>
      </c>
      <c r="Z2190" s="201" t="str">
        <f>IF(E2190="","",(Table1[[#This Row],[Debit USD]]-Table1[[#This Row],[Credit USD]]))</f>
        <v/>
      </c>
      <c r="AA2190" s="226"/>
      <c r="AB2190" s="255"/>
      <c r="AC2190" s="1"/>
      <c r="AD2190" s="15"/>
      <c r="AE2190" s="15" t="str">
        <f>IF(AND(OR(Table1[[#This Row],[Account]]="15030",Table1[[#This Row],[Account]]="15035",Table1[[#This Row],[Account]]="20150"),Table1[[#This Row],[Vendor ID]]=""),1,"")</f>
        <v/>
      </c>
      <c r="AF2190" s="15"/>
      <c r="AG2190" s="15"/>
      <c r="AH2190" s="15"/>
      <c r="AI2190" s="46" t="str">
        <f>IF(Table1[[#This Row],[Posting Date]]&lt;&gt;"","GJ-"&amp;CountryID,"")</f>
        <v/>
      </c>
      <c r="AJ2190" s="59" t="str">
        <f>IF(Table1[[#This Row],[Posting Date]]&lt;&gt;"",Table1[[#This Row],[Posting Date]],"")</f>
        <v/>
      </c>
      <c r="AK2190" s="46"/>
      <c r="AL2190" s="46" t="str">
        <f>IF(Table1[[#This Row],[Description]]&lt;&gt;"",Table1[[#This Row],[Description]],"")</f>
        <v/>
      </c>
      <c r="AM2190" s="46" t="str">
        <f>IF(Table1[[#This Row],[Posting Date]]&lt;&gt;"",Table1[[#This Row],[Reference Number]],"")</f>
        <v/>
      </c>
      <c r="AN2190" s="46" t="str">
        <f>TRIM(Table1[[#This Row],[Line '#]])</f>
        <v/>
      </c>
      <c r="AO2190" s="46" t="str">
        <f>TRIM(Table1[[#This Row],[Account]])</f>
        <v/>
      </c>
      <c r="AP2190" s="46" t="str">
        <f>IF(Table1[[#This Row],[Posting Date]]&lt;&gt;"",$D$5,"")</f>
        <v/>
      </c>
      <c r="AQ2190" s="46" t="str">
        <f>TRIM(Table1[[#This Row],[Departments-Prgrams]])</f>
        <v/>
      </c>
      <c r="AR2190" s="46" t="str">
        <f>TRIM(Table1[[#This Row],[Grant]])</f>
        <v/>
      </c>
      <c r="AS2190" s="46" t="str">
        <f>TRIM(Table1[[#This Row],[Staff ID]])</f>
        <v/>
      </c>
      <c r="AT2190" s="46" t="str">
        <f>IF(TRIM(Table1[[#This Row],[Budget Code]])=0,"",TRIM(Table1[[#This Row],[Budget Code]]))</f>
        <v/>
      </c>
      <c r="AU2190" s="46" t="str">
        <f>IF(Table1[[#This Row],[Line Description]]&lt;&gt;"",Table1[[#This Row],[Line Description]],"")</f>
        <v/>
      </c>
      <c r="AV2190" s="46" t="str">
        <f>IF(Table1[[#This Row],[Cur_Amount Debit]]&gt;0,ROUND(Table1[[#This Row],[Cur_Amount Debit]],2),"")</f>
        <v/>
      </c>
      <c r="AW2190" s="46" t="str">
        <f>IF(Table1[[#This Row],[Cur_Amount Credit]]&gt;0,ROUND(Table1[[#This Row],[Cur_Amount Credit]],2),"")</f>
        <v/>
      </c>
      <c r="AX2190" s="46" t="str">
        <f>LEFT(Table1[[#This Row],[Cur]],3)</f>
        <v/>
      </c>
      <c r="AY2190" s="59"/>
      <c r="AZ2190" s="46"/>
      <c r="BA2190" s="46" t="str">
        <f>IF(Table1[[#This Row],[Cur]]&lt;&gt;"",IF(Table1[[#This Row],[Cur]]="USD","",ExchangeRate),"")</f>
        <v/>
      </c>
      <c r="BB2190" s="46" t="str">
        <f>IF(Table1[[#This Row],[Grant]]&lt;&gt;"",VLOOKUP(Table1[[#This Row],[Grant]],Grants!B:D,3),"")</f>
        <v/>
      </c>
      <c r="BC2190" s="46" t="str">
        <f>TRIM(Table1[[#This Row],[Vendor ID]])</f>
        <v/>
      </c>
      <c r="BD2190">
        <f>IF(Table1[[#This Row],[Reference Number]]=Q2189,BD2189,BD2189+1)</f>
        <v>0</v>
      </c>
    </row>
    <row r="2191" spans="1:56" ht="11.25" customHeight="1" x14ac:dyDescent="0.25">
      <c r="A2191" s="1"/>
      <c r="B2191" s="88" t="str">
        <f>IF(Table1[[#This Row],[Posting Date]]&lt;&gt;"",IF(Table1[[#This Row],[Reference Number]]=Q2190,B2190+1,1),"")</f>
        <v/>
      </c>
      <c r="C2191" s="61"/>
      <c r="D2191" s="61"/>
      <c r="E2191" s="138"/>
      <c r="F2191" s="141" t="str">
        <f>IFERROR(IF(VLOOKUP(Table1[[#This Row],[Budget Code Description]],Dimentions!$X$6:$AC$139,2,FALSE)="","",VLOOKUP(Table1[[#This Row],[Budget Code Description]],Dimentions!$X$6:$AC$139,2,FALSE)),"")</f>
        <v/>
      </c>
      <c r="G2191" s="141"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1" t="str">
        <f>IFERROR(VLOOKUP(Table1[[#This Row],[Budget Code Description]],Table6[#All],8,FALSE),"")</f>
        <v/>
      </c>
      <c r="L2191" s="63"/>
      <c r="M2191" s="65" t="str">
        <f>IFERROR(VLOOKUP(Table1[[#This Row],[Staff ID]],Table2[],2,FALSE),"")</f>
        <v/>
      </c>
      <c r="N2191" s="209" t="str">
        <f>IFERROR(IF(VLOOKUP(Table1[[#This Row],[Budget Code Description]],Dimentions!$X$6:$AC$134,4,FALSE)="","",VLOOKUP(Table1[[#This Row],[Budget Code Description]],Dimentions!$X$6:$AC$134,4,FALSE)),"")</f>
        <v/>
      </c>
      <c r="O2191" s="65" t="str">
        <f>IFERROR(VLOOKUP(Table1[[#This Row],[Vendor ID]],Table549[],2,FALSE),"")</f>
        <v/>
      </c>
      <c r="P2191" s="63"/>
      <c r="Q2191" s="141" t="str">
        <f>IF(Table1[[#This Row],[Posting Date]]&lt;&gt;"",$D$9,"")</f>
        <v/>
      </c>
      <c r="R2191" s="157" t="str">
        <f>IF(Table1[[#This Row],[Posting Date]]&lt;&gt;"",$D$10,"")</f>
        <v/>
      </c>
      <c r="S2191" s="66"/>
      <c r="T2191" s="63"/>
      <c r="U2191" s="67"/>
      <c r="V2191" s="67"/>
      <c r="W2191" s="67" t="str">
        <f t="shared" si="38"/>
        <v/>
      </c>
      <c r="X2191" s="159" t="str">
        <f>IF(E2191="","",(IF(Table1[[#This Row],[Cur]]="USD",Table1[[#This Row],[Cur_Amount Debit]],Table1[[#This Row],[Cur_Amount Debit]]/Table1[[#This Row],[Exchange Rate]])))</f>
        <v/>
      </c>
      <c r="Y2191" s="159" t="str">
        <f>IF(E2191="","",(IF(Table1[[#This Row],[Cur]]="USD",Table1[[#This Row],[Cur_Amount Credit]],Table1[[#This Row],[Cur_Amount Credit]]/ExchangeRate)))</f>
        <v/>
      </c>
      <c r="Z2191" s="201" t="str">
        <f>IF(E2191="","",(Table1[[#This Row],[Debit USD]]-Table1[[#This Row],[Credit USD]]))</f>
        <v/>
      </c>
      <c r="AA2191" s="226"/>
      <c r="AB2191" s="255"/>
      <c r="AC2191" s="1"/>
      <c r="AD2191" s="15"/>
      <c r="AE2191" s="15" t="str">
        <f>IF(AND(OR(Table1[[#This Row],[Account]]="15030",Table1[[#This Row],[Account]]="15035",Table1[[#This Row],[Account]]="20150"),Table1[[#This Row],[Vendor ID]]=""),1,"")</f>
        <v/>
      </c>
      <c r="AF2191" s="15"/>
      <c r="AG2191" s="15"/>
      <c r="AH2191" s="15"/>
      <c r="AI2191" s="46" t="str">
        <f>IF(Table1[[#This Row],[Posting Date]]&lt;&gt;"","GJ-"&amp;CountryID,"")</f>
        <v/>
      </c>
      <c r="AJ2191" s="59" t="str">
        <f>IF(Table1[[#This Row],[Posting Date]]&lt;&gt;"",Table1[[#This Row],[Posting Date]],"")</f>
        <v/>
      </c>
      <c r="AK2191" s="46"/>
      <c r="AL2191" s="46" t="str">
        <f>IF(Table1[[#This Row],[Description]]&lt;&gt;"",Table1[[#This Row],[Description]],"")</f>
        <v/>
      </c>
      <c r="AM2191" s="46" t="str">
        <f>IF(Table1[[#This Row],[Posting Date]]&lt;&gt;"",Table1[[#This Row],[Reference Number]],"")</f>
        <v/>
      </c>
      <c r="AN2191" s="46" t="str">
        <f>TRIM(Table1[[#This Row],[Line '#]])</f>
        <v/>
      </c>
      <c r="AO2191" s="46" t="str">
        <f>TRIM(Table1[[#This Row],[Account]])</f>
        <v/>
      </c>
      <c r="AP2191" s="46" t="str">
        <f>IF(Table1[[#This Row],[Posting Date]]&lt;&gt;"",$D$5,"")</f>
        <v/>
      </c>
      <c r="AQ2191" s="46" t="str">
        <f>TRIM(Table1[[#This Row],[Departments-Prgrams]])</f>
        <v/>
      </c>
      <c r="AR2191" s="46" t="str">
        <f>TRIM(Table1[[#This Row],[Grant]])</f>
        <v/>
      </c>
      <c r="AS2191" s="46" t="str">
        <f>TRIM(Table1[[#This Row],[Staff ID]])</f>
        <v/>
      </c>
      <c r="AT2191" s="46" t="str">
        <f>IF(TRIM(Table1[[#This Row],[Budget Code]])=0,"",TRIM(Table1[[#This Row],[Budget Code]]))</f>
        <v/>
      </c>
      <c r="AU2191" s="46" t="str">
        <f>IF(Table1[[#This Row],[Line Description]]&lt;&gt;"",Table1[[#This Row],[Line Description]],"")</f>
        <v/>
      </c>
      <c r="AV2191" s="46" t="str">
        <f>IF(Table1[[#This Row],[Cur_Amount Debit]]&gt;0,ROUND(Table1[[#This Row],[Cur_Amount Debit]],2),"")</f>
        <v/>
      </c>
      <c r="AW2191" s="46" t="str">
        <f>IF(Table1[[#This Row],[Cur_Amount Credit]]&gt;0,ROUND(Table1[[#This Row],[Cur_Amount Credit]],2),"")</f>
        <v/>
      </c>
      <c r="AX2191" s="46" t="str">
        <f>LEFT(Table1[[#This Row],[Cur]],3)</f>
        <v/>
      </c>
      <c r="AY2191" s="59"/>
      <c r="AZ2191" s="46"/>
      <c r="BA2191" s="46" t="str">
        <f>IF(Table1[[#This Row],[Cur]]&lt;&gt;"",IF(Table1[[#This Row],[Cur]]="USD","",ExchangeRate),"")</f>
        <v/>
      </c>
      <c r="BB2191" s="46" t="str">
        <f>IF(Table1[[#This Row],[Grant]]&lt;&gt;"",VLOOKUP(Table1[[#This Row],[Grant]],Grants!B:D,3),"")</f>
        <v/>
      </c>
      <c r="BC2191" s="46" t="str">
        <f>TRIM(Table1[[#This Row],[Vendor ID]])</f>
        <v/>
      </c>
      <c r="BD2191">
        <f>IF(Table1[[#This Row],[Reference Number]]=Q2190,BD2190,BD2190+1)</f>
        <v>0</v>
      </c>
    </row>
    <row r="2192" spans="1:56" ht="11.25" customHeight="1" x14ac:dyDescent="0.25">
      <c r="A2192" s="1"/>
      <c r="B2192" s="88" t="str">
        <f>IF(Table1[[#This Row],[Posting Date]]&lt;&gt;"",IF(Table1[[#This Row],[Reference Number]]=Q2191,B2191+1,1),"")</f>
        <v/>
      </c>
      <c r="C2192" s="61"/>
      <c r="D2192" s="61"/>
      <c r="E2192" s="138"/>
      <c r="F2192" s="141" t="str">
        <f>IFERROR(IF(VLOOKUP(Table1[[#This Row],[Budget Code Description]],Dimentions!$X$6:$AC$139,2,FALSE)="","",VLOOKUP(Table1[[#This Row],[Budget Code Description]],Dimentions!$X$6:$AC$139,2,FALSE)),"")</f>
        <v/>
      </c>
      <c r="G2192" s="141"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1" t="str">
        <f>IFERROR(VLOOKUP(Table1[[#This Row],[Budget Code Description]],Table6[#All],8,FALSE),"")</f>
        <v/>
      </c>
      <c r="L2192" s="63"/>
      <c r="M2192" s="65" t="str">
        <f>IFERROR(VLOOKUP(Table1[[#This Row],[Staff ID]],Table2[],2,FALSE),"")</f>
        <v/>
      </c>
      <c r="N2192" s="209" t="str">
        <f>IFERROR(IF(VLOOKUP(Table1[[#This Row],[Budget Code Description]],Dimentions!$X$6:$AC$134,4,FALSE)="","",VLOOKUP(Table1[[#This Row],[Budget Code Description]],Dimentions!$X$6:$AC$134,4,FALSE)),"")</f>
        <v/>
      </c>
      <c r="O2192" s="65" t="str">
        <f>IFERROR(VLOOKUP(Table1[[#This Row],[Vendor ID]],Table549[],2,FALSE),"")</f>
        <v/>
      </c>
      <c r="P2192" s="63"/>
      <c r="Q2192" s="141" t="str">
        <f>IF(Table1[[#This Row],[Posting Date]]&lt;&gt;"",$D$9,"")</f>
        <v/>
      </c>
      <c r="R2192" s="157" t="str">
        <f>IF(Table1[[#This Row],[Posting Date]]&lt;&gt;"",$D$10,"")</f>
        <v/>
      </c>
      <c r="S2192" s="66"/>
      <c r="T2192" s="63"/>
      <c r="U2192" s="67"/>
      <c r="V2192" s="67"/>
      <c r="W2192" s="67" t="str">
        <f t="shared" si="38"/>
        <v/>
      </c>
      <c r="X2192" s="159" t="str">
        <f>IF(E2192="","",(IF(Table1[[#This Row],[Cur]]="USD",Table1[[#This Row],[Cur_Amount Debit]],Table1[[#This Row],[Cur_Amount Debit]]/Table1[[#This Row],[Exchange Rate]])))</f>
        <v/>
      </c>
      <c r="Y2192" s="159" t="str">
        <f>IF(E2192="","",(IF(Table1[[#This Row],[Cur]]="USD",Table1[[#This Row],[Cur_Amount Credit]],Table1[[#This Row],[Cur_Amount Credit]]/ExchangeRate)))</f>
        <v/>
      </c>
      <c r="Z2192" s="201" t="str">
        <f>IF(E2192="","",(Table1[[#This Row],[Debit USD]]-Table1[[#This Row],[Credit USD]]))</f>
        <v/>
      </c>
      <c r="AA2192" s="226"/>
      <c r="AB2192" s="255"/>
      <c r="AC2192" s="1"/>
      <c r="AD2192" s="15"/>
      <c r="AE2192" s="15" t="str">
        <f>IF(AND(OR(Table1[[#This Row],[Account]]="15030",Table1[[#This Row],[Account]]="15035",Table1[[#This Row],[Account]]="20150"),Table1[[#This Row],[Vendor ID]]=""),1,"")</f>
        <v/>
      </c>
      <c r="AF2192" s="15"/>
      <c r="AG2192" s="15"/>
      <c r="AH2192" s="15"/>
      <c r="AI2192" s="46" t="str">
        <f>IF(Table1[[#This Row],[Posting Date]]&lt;&gt;"","GJ-"&amp;CountryID,"")</f>
        <v/>
      </c>
      <c r="AJ2192" s="59" t="str">
        <f>IF(Table1[[#This Row],[Posting Date]]&lt;&gt;"",Table1[[#This Row],[Posting Date]],"")</f>
        <v/>
      </c>
      <c r="AK2192" s="46"/>
      <c r="AL2192" s="46" t="str">
        <f>IF(Table1[[#This Row],[Description]]&lt;&gt;"",Table1[[#This Row],[Description]],"")</f>
        <v/>
      </c>
      <c r="AM2192" s="46" t="str">
        <f>IF(Table1[[#This Row],[Posting Date]]&lt;&gt;"",Table1[[#This Row],[Reference Number]],"")</f>
        <v/>
      </c>
      <c r="AN2192" s="46" t="str">
        <f>TRIM(Table1[[#This Row],[Line '#]])</f>
        <v/>
      </c>
      <c r="AO2192" s="46" t="str">
        <f>TRIM(Table1[[#This Row],[Account]])</f>
        <v/>
      </c>
      <c r="AP2192" s="46" t="str">
        <f>IF(Table1[[#This Row],[Posting Date]]&lt;&gt;"",$D$5,"")</f>
        <v/>
      </c>
      <c r="AQ2192" s="46" t="str">
        <f>TRIM(Table1[[#This Row],[Departments-Prgrams]])</f>
        <v/>
      </c>
      <c r="AR2192" s="46" t="str">
        <f>TRIM(Table1[[#This Row],[Grant]])</f>
        <v/>
      </c>
      <c r="AS2192" s="46" t="str">
        <f>TRIM(Table1[[#This Row],[Staff ID]])</f>
        <v/>
      </c>
      <c r="AT2192" s="46" t="str">
        <f>IF(TRIM(Table1[[#This Row],[Budget Code]])=0,"",TRIM(Table1[[#This Row],[Budget Code]]))</f>
        <v/>
      </c>
      <c r="AU2192" s="46" t="str">
        <f>IF(Table1[[#This Row],[Line Description]]&lt;&gt;"",Table1[[#This Row],[Line Description]],"")</f>
        <v/>
      </c>
      <c r="AV2192" s="46" t="str">
        <f>IF(Table1[[#This Row],[Cur_Amount Debit]]&gt;0,ROUND(Table1[[#This Row],[Cur_Amount Debit]],2),"")</f>
        <v/>
      </c>
      <c r="AW2192" s="46" t="str">
        <f>IF(Table1[[#This Row],[Cur_Amount Credit]]&gt;0,ROUND(Table1[[#This Row],[Cur_Amount Credit]],2),"")</f>
        <v/>
      </c>
      <c r="AX2192" s="46" t="str">
        <f>LEFT(Table1[[#This Row],[Cur]],3)</f>
        <v/>
      </c>
      <c r="AY2192" s="59"/>
      <c r="AZ2192" s="46"/>
      <c r="BA2192" s="46" t="str">
        <f>IF(Table1[[#This Row],[Cur]]&lt;&gt;"",IF(Table1[[#This Row],[Cur]]="USD","",ExchangeRate),"")</f>
        <v/>
      </c>
      <c r="BB2192" s="46" t="str">
        <f>IF(Table1[[#This Row],[Grant]]&lt;&gt;"",VLOOKUP(Table1[[#This Row],[Grant]],Grants!B:D,3),"")</f>
        <v/>
      </c>
      <c r="BC2192" s="46" t="str">
        <f>TRIM(Table1[[#This Row],[Vendor ID]])</f>
        <v/>
      </c>
      <c r="BD2192">
        <f>IF(Table1[[#This Row],[Reference Number]]=Q2191,BD2191,BD2191+1)</f>
        <v>0</v>
      </c>
    </row>
    <row r="2193" spans="1:56" ht="11.25" customHeight="1" x14ac:dyDescent="0.25">
      <c r="A2193" s="1"/>
      <c r="B2193" s="88" t="str">
        <f>IF(Table1[[#This Row],[Posting Date]]&lt;&gt;"",IF(Table1[[#This Row],[Reference Number]]=Q2192,B2192+1,1),"")</f>
        <v/>
      </c>
      <c r="C2193" s="61"/>
      <c r="D2193" s="61"/>
      <c r="E2193" s="138"/>
      <c r="F2193" s="141" t="str">
        <f>IFERROR(IF(VLOOKUP(Table1[[#This Row],[Budget Code Description]],Dimentions!$X$6:$AC$139,2,FALSE)="","",VLOOKUP(Table1[[#This Row],[Budget Code Description]],Dimentions!$X$6:$AC$139,2,FALSE)),"")</f>
        <v/>
      </c>
      <c r="G2193" s="141"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1" t="str">
        <f>IFERROR(VLOOKUP(Table1[[#This Row],[Budget Code Description]],Table6[#All],8,FALSE),"")</f>
        <v/>
      </c>
      <c r="L2193" s="63"/>
      <c r="M2193" s="65" t="str">
        <f>IFERROR(VLOOKUP(Table1[[#This Row],[Staff ID]],Table2[],2,FALSE),"")</f>
        <v/>
      </c>
      <c r="N2193" s="209" t="str">
        <f>IFERROR(IF(VLOOKUP(Table1[[#This Row],[Budget Code Description]],Dimentions!$X$6:$AC$134,4,FALSE)="","",VLOOKUP(Table1[[#This Row],[Budget Code Description]],Dimentions!$X$6:$AC$134,4,FALSE)),"")</f>
        <v/>
      </c>
      <c r="O2193" s="65" t="str">
        <f>IFERROR(VLOOKUP(Table1[[#This Row],[Vendor ID]],Table549[],2,FALSE),"")</f>
        <v/>
      </c>
      <c r="P2193" s="63"/>
      <c r="Q2193" s="141" t="str">
        <f>IF(Table1[[#This Row],[Posting Date]]&lt;&gt;"",$D$9,"")</f>
        <v/>
      </c>
      <c r="R2193" s="157" t="str">
        <f>IF(Table1[[#This Row],[Posting Date]]&lt;&gt;"",$D$10,"")</f>
        <v/>
      </c>
      <c r="S2193" s="66"/>
      <c r="T2193" s="63"/>
      <c r="U2193" s="67"/>
      <c r="V2193" s="67"/>
      <c r="W2193" s="67" t="str">
        <f t="shared" si="38"/>
        <v/>
      </c>
      <c r="X2193" s="159" t="str">
        <f>IF(E2193="","",(IF(Table1[[#This Row],[Cur]]="USD",Table1[[#This Row],[Cur_Amount Debit]],Table1[[#This Row],[Cur_Amount Debit]]/Table1[[#This Row],[Exchange Rate]])))</f>
        <v/>
      </c>
      <c r="Y2193" s="159" t="str">
        <f>IF(E2193="","",(IF(Table1[[#This Row],[Cur]]="USD",Table1[[#This Row],[Cur_Amount Credit]],Table1[[#This Row],[Cur_Amount Credit]]/ExchangeRate)))</f>
        <v/>
      </c>
      <c r="Z2193" s="201" t="str">
        <f>IF(E2193="","",(Table1[[#This Row],[Debit USD]]-Table1[[#This Row],[Credit USD]]))</f>
        <v/>
      </c>
      <c r="AA2193" s="226"/>
      <c r="AB2193" s="255"/>
      <c r="AC2193" s="1"/>
      <c r="AD2193" s="15"/>
      <c r="AE2193" s="15" t="str">
        <f>IF(AND(OR(Table1[[#This Row],[Account]]="15030",Table1[[#This Row],[Account]]="15035",Table1[[#This Row],[Account]]="20150"),Table1[[#This Row],[Vendor ID]]=""),1,"")</f>
        <v/>
      </c>
      <c r="AF2193" s="15"/>
      <c r="AG2193" s="15"/>
      <c r="AH2193" s="15"/>
      <c r="AI2193" s="46" t="str">
        <f>IF(Table1[[#This Row],[Posting Date]]&lt;&gt;"","GJ-"&amp;CountryID,"")</f>
        <v/>
      </c>
      <c r="AJ2193" s="59" t="str">
        <f>IF(Table1[[#This Row],[Posting Date]]&lt;&gt;"",Table1[[#This Row],[Posting Date]],"")</f>
        <v/>
      </c>
      <c r="AK2193" s="46"/>
      <c r="AL2193" s="46" t="str">
        <f>IF(Table1[[#This Row],[Description]]&lt;&gt;"",Table1[[#This Row],[Description]],"")</f>
        <v/>
      </c>
      <c r="AM2193" s="46" t="str">
        <f>IF(Table1[[#This Row],[Posting Date]]&lt;&gt;"",Table1[[#This Row],[Reference Number]],"")</f>
        <v/>
      </c>
      <c r="AN2193" s="46" t="str">
        <f>TRIM(Table1[[#This Row],[Line '#]])</f>
        <v/>
      </c>
      <c r="AO2193" s="46" t="str">
        <f>TRIM(Table1[[#This Row],[Account]])</f>
        <v/>
      </c>
      <c r="AP2193" s="46" t="str">
        <f>IF(Table1[[#This Row],[Posting Date]]&lt;&gt;"",$D$5,"")</f>
        <v/>
      </c>
      <c r="AQ2193" s="46" t="str">
        <f>TRIM(Table1[[#This Row],[Departments-Prgrams]])</f>
        <v/>
      </c>
      <c r="AR2193" s="46" t="str">
        <f>TRIM(Table1[[#This Row],[Grant]])</f>
        <v/>
      </c>
      <c r="AS2193" s="46" t="str">
        <f>TRIM(Table1[[#This Row],[Staff ID]])</f>
        <v/>
      </c>
      <c r="AT2193" s="46" t="str">
        <f>IF(TRIM(Table1[[#This Row],[Budget Code]])=0,"",TRIM(Table1[[#This Row],[Budget Code]]))</f>
        <v/>
      </c>
      <c r="AU2193" s="46" t="str">
        <f>IF(Table1[[#This Row],[Line Description]]&lt;&gt;"",Table1[[#This Row],[Line Description]],"")</f>
        <v/>
      </c>
      <c r="AV2193" s="46" t="str">
        <f>IF(Table1[[#This Row],[Cur_Amount Debit]]&gt;0,ROUND(Table1[[#This Row],[Cur_Amount Debit]],2),"")</f>
        <v/>
      </c>
      <c r="AW2193" s="46" t="str">
        <f>IF(Table1[[#This Row],[Cur_Amount Credit]]&gt;0,ROUND(Table1[[#This Row],[Cur_Amount Credit]],2),"")</f>
        <v/>
      </c>
      <c r="AX2193" s="46" t="str">
        <f>LEFT(Table1[[#This Row],[Cur]],3)</f>
        <v/>
      </c>
      <c r="AY2193" s="59"/>
      <c r="AZ2193" s="46"/>
      <c r="BA2193" s="46" t="str">
        <f>IF(Table1[[#This Row],[Cur]]&lt;&gt;"",IF(Table1[[#This Row],[Cur]]="USD","",ExchangeRate),"")</f>
        <v/>
      </c>
      <c r="BB2193" s="46" t="str">
        <f>IF(Table1[[#This Row],[Grant]]&lt;&gt;"",VLOOKUP(Table1[[#This Row],[Grant]],Grants!B:D,3),"")</f>
        <v/>
      </c>
      <c r="BC2193" s="46" t="str">
        <f>TRIM(Table1[[#This Row],[Vendor ID]])</f>
        <v/>
      </c>
      <c r="BD2193">
        <f>IF(Table1[[#This Row],[Reference Number]]=Q2192,BD2192,BD2192+1)</f>
        <v>0</v>
      </c>
    </row>
    <row r="2194" spans="1:56" ht="11.25" customHeight="1" x14ac:dyDescent="0.25">
      <c r="A2194" s="1"/>
      <c r="B2194" s="88" t="str">
        <f>IF(Table1[[#This Row],[Posting Date]]&lt;&gt;"",IF(Table1[[#This Row],[Reference Number]]=Q2193,B2193+1,1),"")</f>
        <v/>
      </c>
      <c r="C2194" s="61"/>
      <c r="D2194" s="61"/>
      <c r="E2194" s="138"/>
      <c r="F2194" s="141" t="str">
        <f>IFERROR(IF(VLOOKUP(Table1[[#This Row],[Budget Code Description]],Dimentions!$X$6:$AC$139,2,FALSE)="","",VLOOKUP(Table1[[#This Row],[Budget Code Description]],Dimentions!$X$6:$AC$139,2,FALSE)),"")</f>
        <v/>
      </c>
      <c r="G2194" s="141"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1" t="str">
        <f>IFERROR(VLOOKUP(Table1[[#This Row],[Budget Code Description]],Table6[#All],8,FALSE),"")</f>
        <v/>
      </c>
      <c r="L2194" s="63"/>
      <c r="M2194" s="65" t="str">
        <f>IFERROR(VLOOKUP(Table1[[#This Row],[Staff ID]],Table2[],2,FALSE),"")</f>
        <v/>
      </c>
      <c r="N2194" s="209" t="str">
        <f>IFERROR(IF(VLOOKUP(Table1[[#This Row],[Budget Code Description]],Dimentions!$X$6:$AC$134,4,FALSE)="","",VLOOKUP(Table1[[#This Row],[Budget Code Description]],Dimentions!$X$6:$AC$134,4,FALSE)),"")</f>
        <v/>
      </c>
      <c r="O2194" s="65" t="str">
        <f>IFERROR(VLOOKUP(Table1[[#This Row],[Vendor ID]],Table549[],2,FALSE),"")</f>
        <v/>
      </c>
      <c r="P2194" s="63"/>
      <c r="Q2194" s="141" t="str">
        <f>IF(Table1[[#This Row],[Posting Date]]&lt;&gt;"",$D$9,"")</f>
        <v/>
      </c>
      <c r="R2194" s="157" t="str">
        <f>IF(Table1[[#This Row],[Posting Date]]&lt;&gt;"",$D$10,"")</f>
        <v/>
      </c>
      <c r="S2194" s="66"/>
      <c r="T2194" s="63"/>
      <c r="U2194" s="67"/>
      <c r="V2194" s="67"/>
      <c r="W2194" s="67" t="str">
        <f t="shared" si="38"/>
        <v/>
      </c>
      <c r="X2194" s="159" t="str">
        <f>IF(E2194="","",(IF(Table1[[#This Row],[Cur]]="USD",Table1[[#This Row],[Cur_Amount Debit]],Table1[[#This Row],[Cur_Amount Debit]]/Table1[[#This Row],[Exchange Rate]])))</f>
        <v/>
      </c>
      <c r="Y2194" s="159" t="str">
        <f>IF(E2194="","",(IF(Table1[[#This Row],[Cur]]="USD",Table1[[#This Row],[Cur_Amount Credit]],Table1[[#This Row],[Cur_Amount Credit]]/ExchangeRate)))</f>
        <v/>
      </c>
      <c r="Z2194" s="201" t="str">
        <f>IF(E2194="","",(Table1[[#This Row],[Debit USD]]-Table1[[#This Row],[Credit USD]]))</f>
        <v/>
      </c>
      <c r="AA2194" s="226"/>
      <c r="AB2194" s="255"/>
      <c r="AC2194" s="1"/>
      <c r="AD2194" s="15"/>
      <c r="AE2194" s="15" t="str">
        <f>IF(AND(OR(Table1[[#This Row],[Account]]="15030",Table1[[#This Row],[Account]]="15035",Table1[[#This Row],[Account]]="20150"),Table1[[#This Row],[Vendor ID]]=""),1,"")</f>
        <v/>
      </c>
      <c r="AF2194" s="15"/>
      <c r="AG2194" s="15"/>
      <c r="AH2194" s="15"/>
      <c r="AI2194" s="46" t="str">
        <f>IF(Table1[[#This Row],[Posting Date]]&lt;&gt;"","GJ-"&amp;CountryID,"")</f>
        <v/>
      </c>
      <c r="AJ2194" s="59" t="str">
        <f>IF(Table1[[#This Row],[Posting Date]]&lt;&gt;"",Table1[[#This Row],[Posting Date]],"")</f>
        <v/>
      </c>
      <c r="AK2194" s="46"/>
      <c r="AL2194" s="46" t="str">
        <f>IF(Table1[[#This Row],[Description]]&lt;&gt;"",Table1[[#This Row],[Description]],"")</f>
        <v/>
      </c>
      <c r="AM2194" s="46" t="str">
        <f>IF(Table1[[#This Row],[Posting Date]]&lt;&gt;"",Table1[[#This Row],[Reference Number]],"")</f>
        <v/>
      </c>
      <c r="AN2194" s="46" t="str">
        <f>TRIM(Table1[[#This Row],[Line '#]])</f>
        <v/>
      </c>
      <c r="AO2194" s="46" t="str">
        <f>TRIM(Table1[[#This Row],[Account]])</f>
        <v/>
      </c>
      <c r="AP2194" s="46" t="str">
        <f>IF(Table1[[#This Row],[Posting Date]]&lt;&gt;"",$D$5,"")</f>
        <v/>
      </c>
      <c r="AQ2194" s="46" t="str">
        <f>TRIM(Table1[[#This Row],[Departments-Prgrams]])</f>
        <v/>
      </c>
      <c r="AR2194" s="46" t="str">
        <f>TRIM(Table1[[#This Row],[Grant]])</f>
        <v/>
      </c>
      <c r="AS2194" s="46" t="str">
        <f>TRIM(Table1[[#This Row],[Staff ID]])</f>
        <v/>
      </c>
      <c r="AT2194" s="46" t="str">
        <f>IF(TRIM(Table1[[#This Row],[Budget Code]])=0,"",TRIM(Table1[[#This Row],[Budget Code]]))</f>
        <v/>
      </c>
      <c r="AU2194" s="46" t="str">
        <f>IF(Table1[[#This Row],[Line Description]]&lt;&gt;"",Table1[[#This Row],[Line Description]],"")</f>
        <v/>
      </c>
      <c r="AV2194" s="46" t="str">
        <f>IF(Table1[[#This Row],[Cur_Amount Debit]]&gt;0,ROUND(Table1[[#This Row],[Cur_Amount Debit]],2),"")</f>
        <v/>
      </c>
      <c r="AW2194" s="46" t="str">
        <f>IF(Table1[[#This Row],[Cur_Amount Credit]]&gt;0,ROUND(Table1[[#This Row],[Cur_Amount Credit]],2),"")</f>
        <v/>
      </c>
      <c r="AX2194" s="46" t="str">
        <f>LEFT(Table1[[#This Row],[Cur]],3)</f>
        <v/>
      </c>
      <c r="AY2194" s="59"/>
      <c r="AZ2194" s="46"/>
      <c r="BA2194" s="46" t="str">
        <f>IF(Table1[[#This Row],[Cur]]&lt;&gt;"",IF(Table1[[#This Row],[Cur]]="USD","",ExchangeRate),"")</f>
        <v/>
      </c>
      <c r="BB2194" s="46" t="str">
        <f>IF(Table1[[#This Row],[Grant]]&lt;&gt;"",VLOOKUP(Table1[[#This Row],[Grant]],Grants!B:D,3),"")</f>
        <v/>
      </c>
      <c r="BC2194" s="46" t="str">
        <f>TRIM(Table1[[#This Row],[Vendor ID]])</f>
        <v/>
      </c>
      <c r="BD2194">
        <f>IF(Table1[[#This Row],[Reference Number]]=Q2193,BD2193,BD2193+1)</f>
        <v>0</v>
      </c>
    </row>
    <row r="2195" spans="1:56" ht="11.25" customHeight="1" x14ac:dyDescent="0.25">
      <c r="A2195" s="1"/>
      <c r="B2195" s="88" t="str">
        <f>IF(Table1[[#This Row],[Posting Date]]&lt;&gt;"",IF(Table1[[#This Row],[Reference Number]]=Q2194,B2194+1,1),"")</f>
        <v/>
      </c>
      <c r="C2195" s="61"/>
      <c r="D2195" s="61"/>
      <c r="E2195" s="138"/>
      <c r="F2195" s="141" t="str">
        <f>IFERROR(IF(VLOOKUP(Table1[[#This Row],[Budget Code Description]],Dimentions!$X$6:$AC$139,2,FALSE)="","",VLOOKUP(Table1[[#This Row],[Budget Code Description]],Dimentions!$X$6:$AC$139,2,FALSE)),"")</f>
        <v/>
      </c>
      <c r="G2195" s="141"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1" t="str">
        <f>IFERROR(VLOOKUP(Table1[[#This Row],[Budget Code Description]],Table6[#All],8,FALSE),"")</f>
        <v/>
      </c>
      <c r="L2195" s="63"/>
      <c r="M2195" s="65" t="str">
        <f>IFERROR(VLOOKUP(Table1[[#This Row],[Staff ID]],Table2[],2,FALSE),"")</f>
        <v/>
      </c>
      <c r="N2195" s="209" t="str">
        <f>IFERROR(IF(VLOOKUP(Table1[[#This Row],[Budget Code Description]],Dimentions!$X$6:$AC$134,4,FALSE)="","",VLOOKUP(Table1[[#This Row],[Budget Code Description]],Dimentions!$X$6:$AC$134,4,FALSE)),"")</f>
        <v/>
      </c>
      <c r="O2195" s="65" t="str">
        <f>IFERROR(VLOOKUP(Table1[[#This Row],[Vendor ID]],Table549[],2,FALSE),"")</f>
        <v/>
      </c>
      <c r="P2195" s="63"/>
      <c r="Q2195" s="141" t="str">
        <f>IF(Table1[[#This Row],[Posting Date]]&lt;&gt;"",$D$9,"")</f>
        <v/>
      </c>
      <c r="R2195" s="157" t="str">
        <f>IF(Table1[[#This Row],[Posting Date]]&lt;&gt;"",$D$10,"")</f>
        <v/>
      </c>
      <c r="S2195" s="66"/>
      <c r="T2195" s="63"/>
      <c r="U2195" s="67"/>
      <c r="V2195" s="67"/>
      <c r="W2195" s="67" t="str">
        <f t="shared" si="38"/>
        <v/>
      </c>
      <c r="X2195" s="159" t="str">
        <f>IF(E2195="","",(IF(Table1[[#This Row],[Cur]]="USD",Table1[[#This Row],[Cur_Amount Debit]],Table1[[#This Row],[Cur_Amount Debit]]/Table1[[#This Row],[Exchange Rate]])))</f>
        <v/>
      </c>
      <c r="Y2195" s="159" t="str">
        <f>IF(E2195="","",(IF(Table1[[#This Row],[Cur]]="USD",Table1[[#This Row],[Cur_Amount Credit]],Table1[[#This Row],[Cur_Amount Credit]]/ExchangeRate)))</f>
        <v/>
      </c>
      <c r="Z2195" s="201" t="str">
        <f>IF(E2195="","",(Table1[[#This Row],[Debit USD]]-Table1[[#This Row],[Credit USD]]))</f>
        <v/>
      </c>
      <c r="AA2195" s="226"/>
      <c r="AB2195" s="255"/>
      <c r="AC2195" s="1"/>
      <c r="AD2195" s="15"/>
      <c r="AE2195" s="15" t="str">
        <f>IF(AND(OR(Table1[[#This Row],[Account]]="15030",Table1[[#This Row],[Account]]="15035",Table1[[#This Row],[Account]]="20150"),Table1[[#This Row],[Vendor ID]]=""),1,"")</f>
        <v/>
      </c>
      <c r="AF2195" s="15"/>
      <c r="AG2195" s="15"/>
      <c r="AH2195" s="15"/>
      <c r="AI2195" s="46" t="str">
        <f>IF(Table1[[#This Row],[Posting Date]]&lt;&gt;"","GJ-"&amp;CountryID,"")</f>
        <v/>
      </c>
      <c r="AJ2195" s="59" t="str">
        <f>IF(Table1[[#This Row],[Posting Date]]&lt;&gt;"",Table1[[#This Row],[Posting Date]],"")</f>
        <v/>
      </c>
      <c r="AK2195" s="46"/>
      <c r="AL2195" s="46" t="str">
        <f>IF(Table1[[#This Row],[Description]]&lt;&gt;"",Table1[[#This Row],[Description]],"")</f>
        <v/>
      </c>
      <c r="AM2195" s="46" t="str">
        <f>IF(Table1[[#This Row],[Posting Date]]&lt;&gt;"",Table1[[#This Row],[Reference Number]],"")</f>
        <v/>
      </c>
      <c r="AN2195" s="46" t="str">
        <f>TRIM(Table1[[#This Row],[Line '#]])</f>
        <v/>
      </c>
      <c r="AO2195" s="46" t="str">
        <f>TRIM(Table1[[#This Row],[Account]])</f>
        <v/>
      </c>
      <c r="AP2195" s="46" t="str">
        <f>IF(Table1[[#This Row],[Posting Date]]&lt;&gt;"",$D$5,"")</f>
        <v/>
      </c>
      <c r="AQ2195" s="46" t="str">
        <f>TRIM(Table1[[#This Row],[Departments-Prgrams]])</f>
        <v/>
      </c>
      <c r="AR2195" s="46" t="str">
        <f>TRIM(Table1[[#This Row],[Grant]])</f>
        <v/>
      </c>
      <c r="AS2195" s="46" t="str">
        <f>TRIM(Table1[[#This Row],[Staff ID]])</f>
        <v/>
      </c>
      <c r="AT2195" s="46" t="str">
        <f>IF(TRIM(Table1[[#This Row],[Budget Code]])=0,"",TRIM(Table1[[#This Row],[Budget Code]]))</f>
        <v/>
      </c>
      <c r="AU2195" s="46" t="str">
        <f>IF(Table1[[#This Row],[Line Description]]&lt;&gt;"",Table1[[#This Row],[Line Description]],"")</f>
        <v/>
      </c>
      <c r="AV2195" s="46" t="str">
        <f>IF(Table1[[#This Row],[Cur_Amount Debit]]&gt;0,ROUND(Table1[[#This Row],[Cur_Amount Debit]],2),"")</f>
        <v/>
      </c>
      <c r="AW2195" s="46" t="str">
        <f>IF(Table1[[#This Row],[Cur_Amount Credit]]&gt;0,ROUND(Table1[[#This Row],[Cur_Amount Credit]],2),"")</f>
        <v/>
      </c>
      <c r="AX2195" s="46" t="str">
        <f>LEFT(Table1[[#This Row],[Cur]],3)</f>
        <v/>
      </c>
      <c r="AY2195" s="59"/>
      <c r="AZ2195" s="46"/>
      <c r="BA2195" s="46" t="str">
        <f>IF(Table1[[#This Row],[Cur]]&lt;&gt;"",IF(Table1[[#This Row],[Cur]]="USD","",ExchangeRate),"")</f>
        <v/>
      </c>
      <c r="BB2195" s="46" t="str">
        <f>IF(Table1[[#This Row],[Grant]]&lt;&gt;"",VLOOKUP(Table1[[#This Row],[Grant]],Grants!B:D,3),"")</f>
        <v/>
      </c>
      <c r="BC2195" s="46" t="str">
        <f>TRIM(Table1[[#This Row],[Vendor ID]])</f>
        <v/>
      </c>
      <c r="BD2195">
        <f>IF(Table1[[#This Row],[Reference Number]]=Q2194,BD2194,BD2194+1)</f>
        <v>0</v>
      </c>
    </row>
    <row r="2196" spans="1:56" ht="11.25" customHeight="1" x14ac:dyDescent="0.25">
      <c r="A2196" s="1"/>
      <c r="B2196" s="88" t="str">
        <f>IF(Table1[[#This Row],[Posting Date]]&lt;&gt;"",IF(Table1[[#This Row],[Reference Number]]=Q2195,B2195+1,1),"")</f>
        <v/>
      </c>
      <c r="C2196" s="61"/>
      <c r="D2196" s="61"/>
      <c r="E2196" s="138"/>
      <c r="F2196" s="141" t="str">
        <f>IFERROR(IF(VLOOKUP(Table1[[#This Row],[Budget Code Description]],Dimentions!$X$6:$AC$139,2,FALSE)="","",VLOOKUP(Table1[[#This Row],[Budget Code Description]],Dimentions!$X$6:$AC$139,2,FALSE)),"")</f>
        <v/>
      </c>
      <c r="G2196" s="141"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1" t="str">
        <f>IFERROR(VLOOKUP(Table1[[#This Row],[Budget Code Description]],Table6[#All],8,FALSE),"")</f>
        <v/>
      </c>
      <c r="L2196" s="63"/>
      <c r="M2196" s="65" t="str">
        <f>IFERROR(VLOOKUP(Table1[[#This Row],[Staff ID]],Table2[],2,FALSE),"")</f>
        <v/>
      </c>
      <c r="N2196" s="209" t="str">
        <f>IFERROR(IF(VLOOKUP(Table1[[#This Row],[Budget Code Description]],Dimentions!$X$6:$AC$134,4,FALSE)="","",VLOOKUP(Table1[[#This Row],[Budget Code Description]],Dimentions!$X$6:$AC$134,4,FALSE)),"")</f>
        <v/>
      </c>
      <c r="O2196" s="65" t="str">
        <f>IFERROR(VLOOKUP(Table1[[#This Row],[Vendor ID]],Table549[],2,FALSE),"")</f>
        <v/>
      </c>
      <c r="P2196" s="63"/>
      <c r="Q2196" s="141" t="str">
        <f>IF(Table1[[#This Row],[Posting Date]]&lt;&gt;"",$D$9,"")</f>
        <v/>
      </c>
      <c r="R2196" s="157" t="str">
        <f>IF(Table1[[#This Row],[Posting Date]]&lt;&gt;"",$D$10,"")</f>
        <v/>
      </c>
      <c r="S2196" s="66"/>
      <c r="T2196" s="63"/>
      <c r="U2196" s="67"/>
      <c r="V2196" s="67"/>
      <c r="W2196" s="67" t="str">
        <f t="shared" si="38"/>
        <v/>
      </c>
      <c r="X2196" s="159" t="str">
        <f>IF(E2196="","",(IF(Table1[[#This Row],[Cur]]="USD",Table1[[#This Row],[Cur_Amount Debit]],Table1[[#This Row],[Cur_Amount Debit]]/Table1[[#This Row],[Exchange Rate]])))</f>
        <v/>
      </c>
      <c r="Y2196" s="159" t="str">
        <f>IF(E2196="","",(IF(Table1[[#This Row],[Cur]]="USD",Table1[[#This Row],[Cur_Amount Credit]],Table1[[#This Row],[Cur_Amount Credit]]/ExchangeRate)))</f>
        <v/>
      </c>
      <c r="Z2196" s="201" t="str">
        <f>IF(E2196="","",(Table1[[#This Row],[Debit USD]]-Table1[[#This Row],[Credit USD]]))</f>
        <v/>
      </c>
      <c r="AA2196" s="226"/>
      <c r="AB2196" s="255"/>
      <c r="AC2196" s="1"/>
      <c r="AD2196" s="15"/>
      <c r="AE2196" s="15" t="str">
        <f>IF(AND(OR(Table1[[#This Row],[Account]]="15030",Table1[[#This Row],[Account]]="15035",Table1[[#This Row],[Account]]="20150"),Table1[[#This Row],[Vendor ID]]=""),1,"")</f>
        <v/>
      </c>
      <c r="AF2196" s="15"/>
      <c r="AG2196" s="15"/>
      <c r="AH2196" s="15"/>
      <c r="AI2196" s="46" t="str">
        <f>IF(Table1[[#This Row],[Posting Date]]&lt;&gt;"","GJ-"&amp;CountryID,"")</f>
        <v/>
      </c>
      <c r="AJ2196" s="59" t="str">
        <f>IF(Table1[[#This Row],[Posting Date]]&lt;&gt;"",Table1[[#This Row],[Posting Date]],"")</f>
        <v/>
      </c>
      <c r="AK2196" s="46"/>
      <c r="AL2196" s="46" t="str">
        <f>IF(Table1[[#This Row],[Description]]&lt;&gt;"",Table1[[#This Row],[Description]],"")</f>
        <v/>
      </c>
      <c r="AM2196" s="46" t="str">
        <f>IF(Table1[[#This Row],[Posting Date]]&lt;&gt;"",Table1[[#This Row],[Reference Number]],"")</f>
        <v/>
      </c>
      <c r="AN2196" s="46" t="str">
        <f>TRIM(Table1[[#This Row],[Line '#]])</f>
        <v/>
      </c>
      <c r="AO2196" s="46" t="str">
        <f>TRIM(Table1[[#This Row],[Account]])</f>
        <v/>
      </c>
      <c r="AP2196" s="46" t="str">
        <f>IF(Table1[[#This Row],[Posting Date]]&lt;&gt;"",$D$5,"")</f>
        <v/>
      </c>
      <c r="AQ2196" s="46" t="str">
        <f>TRIM(Table1[[#This Row],[Departments-Prgrams]])</f>
        <v/>
      </c>
      <c r="AR2196" s="46" t="str">
        <f>TRIM(Table1[[#This Row],[Grant]])</f>
        <v/>
      </c>
      <c r="AS2196" s="46" t="str">
        <f>TRIM(Table1[[#This Row],[Staff ID]])</f>
        <v/>
      </c>
      <c r="AT2196" s="46" t="str">
        <f>IF(TRIM(Table1[[#This Row],[Budget Code]])=0,"",TRIM(Table1[[#This Row],[Budget Code]]))</f>
        <v/>
      </c>
      <c r="AU2196" s="46" t="str">
        <f>IF(Table1[[#This Row],[Line Description]]&lt;&gt;"",Table1[[#This Row],[Line Description]],"")</f>
        <v/>
      </c>
      <c r="AV2196" s="46" t="str">
        <f>IF(Table1[[#This Row],[Cur_Amount Debit]]&gt;0,ROUND(Table1[[#This Row],[Cur_Amount Debit]],2),"")</f>
        <v/>
      </c>
      <c r="AW2196" s="46" t="str">
        <f>IF(Table1[[#This Row],[Cur_Amount Credit]]&gt;0,ROUND(Table1[[#This Row],[Cur_Amount Credit]],2),"")</f>
        <v/>
      </c>
      <c r="AX2196" s="46" t="str">
        <f>LEFT(Table1[[#This Row],[Cur]],3)</f>
        <v/>
      </c>
      <c r="AY2196" s="59"/>
      <c r="AZ2196" s="46"/>
      <c r="BA2196" s="46" t="str">
        <f>IF(Table1[[#This Row],[Cur]]&lt;&gt;"",IF(Table1[[#This Row],[Cur]]="USD","",ExchangeRate),"")</f>
        <v/>
      </c>
      <c r="BB2196" s="46" t="str">
        <f>IF(Table1[[#This Row],[Grant]]&lt;&gt;"",VLOOKUP(Table1[[#This Row],[Grant]],Grants!B:D,3),"")</f>
        <v/>
      </c>
      <c r="BC2196" s="46" t="str">
        <f>TRIM(Table1[[#This Row],[Vendor ID]])</f>
        <v/>
      </c>
      <c r="BD2196">
        <f>IF(Table1[[#This Row],[Reference Number]]=Q2195,BD2195,BD2195+1)</f>
        <v>0</v>
      </c>
    </row>
    <row r="2197" spans="1:56" ht="11.25" customHeight="1" x14ac:dyDescent="0.25">
      <c r="A2197" s="1"/>
      <c r="B2197" s="88" t="str">
        <f>IF(Table1[[#This Row],[Posting Date]]&lt;&gt;"",IF(Table1[[#This Row],[Reference Number]]=Q2196,B2196+1,1),"")</f>
        <v/>
      </c>
      <c r="C2197" s="61"/>
      <c r="D2197" s="61"/>
      <c r="E2197" s="138"/>
      <c r="F2197" s="141" t="str">
        <f>IFERROR(IF(VLOOKUP(Table1[[#This Row],[Budget Code Description]],Dimentions!$X$6:$AC$139,2,FALSE)="","",VLOOKUP(Table1[[#This Row],[Budget Code Description]],Dimentions!$X$6:$AC$139,2,FALSE)),"")</f>
        <v/>
      </c>
      <c r="G2197" s="141"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1" t="str">
        <f>IFERROR(VLOOKUP(Table1[[#This Row],[Budget Code Description]],Table6[#All],8,FALSE),"")</f>
        <v/>
      </c>
      <c r="L2197" s="63"/>
      <c r="M2197" s="65" t="str">
        <f>IFERROR(VLOOKUP(Table1[[#This Row],[Staff ID]],Table2[],2,FALSE),"")</f>
        <v/>
      </c>
      <c r="N2197" s="209" t="str">
        <f>IFERROR(IF(VLOOKUP(Table1[[#This Row],[Budget Code Description]],Dimentions!$X$6:$AC$134,4,FALSE)="","",VLOOKUP(Table1[[#This Row],[Budget Code Description]],Dimentions!$X$6:$AC$134,4,FALSE)),"")</f>
        <v/>
      </c>
      <c r="O2197" s="65" t="str">
        <f>IFERROR(VLOOKUP(Table1[[#This Row],[Vendor ID]],Table549[],2,FALSE),"")</f>
        <v/>
      </c>
      <c r="P2197" s="63"/>
      <c r="Q2197" s="141" t="str">
        <f>IF(Table1[[#This Row],[Posting Date]]&lt;&gt;"",$D$9,"")</f>
        <v/>
      </c>
      <c r="R2197" s="157" t="str">
        <f>IF(Table1[[#This Row],[Posting Date]]&lt;&gt;"",$D$10,"")</f>
        <v/>
      </c>
      <c r="S2197" s="66"/>
      <c r="T2197" s="63"/>
      <c r="U2197" s="67"/>
      <c r="V2197" s="67"/>
      <c r="W2197" s="67" t="str">
        <f t="shared" si="38"/>
        <v/>
      </c>
      <c r="X2197" s="159" t="str">
        <f>IF(E2197="","",(IF(Table1[[#This Row],[Cur]]="USD",Table1[[#This Row],[Cur_Amount Debit]],Table1[[#This Row],[Cur_Amount Debit]]/Table1[[#This Row],[Exchange Rate]])))</f>
        <v/>
      </c>
      <c r="Y2197" s="159" t="str">
        <f>IF(E2197="","",(IF(Table1[[#This Row],[Cur]]="USD",Table1[[#This Row],[Cur_Amount Credit]],Table1[[#This Row],[Cur_Amount Credit]]/ExchangeRate)))</f>
        <v/>
      </c>
      <c r="Z2197" s="201" t="str">
        <f>IF(E2197="","",(Table1[[#This Row],[Debit USD]]-Table1[[#This Row],[Credit USD]]))</f>
        <v/>
      </c>
      <c r="AA2197" s="226"/>
      <c r="AB2197" s="255"/>
      <c r="AC2197" s="1"/>
      <c r="AD2197" s="15"/>
      <c r="AE2197" s="15" t="str">
        <f>IF(AND(OR(Table1[[#This Row],[Account]]="15030",Table1[[#This Row],[Account]]="15035",Table1[[#This Row],[Account]]="20150"),Table1[[#This Row],[Vendor ID]]=""),1,"")</f>
        <v/>
      </c>
      <c r="AF2197" s="15"/>
      <c r="AG2197" s="15"/>
      <c r="AH2197" s="15"/>
      <c r="AI2197" s="46" t="str">
        <f>IF(Table1[[#This Row],[Posting Date]]&lt;&gt;"","GJ-"&amp;CountryID,"")</f>
        <v/>
      </c>
      <c r="AJ2197" s="59" t="str">
        <f>IF(Table1[[#This Row],[Posting Date]]&lt;&gt;"",Table1[[#This Row],[Posting Date]],"")</f>
        <v/>
      </c>
      <c r="AK2197" s="46"/>
      <c r="AL2197" s="46" t="str">
        <f>IF(Table1[[#This Row],[Description]]&lt;&gt;"",Table1[[#This Row],[Description]],"")</f>
        <v/>
      </c>
      <c r="AM2197" s="46" t="str">
        <f>IF(Table1[[#This Row],[Posting Date]]&lt;&gt;"",Table1[[#This Row],[Reference Number]],"")</f>
        <v/>
      </c>
      <c r="AN2197" s="46" t="str">
        <f>TRIM(Table1[[#This Row],[Line '#]])</f>
        <v/>
      </c>
      <c r="AO2197" s="46" t="str">
        <f>TRIM(Table1[[#This Row],[Account]])</f>
        <v/>
      </c>
      <c r="AP2197" s="46" t="str">
        <f>IF(Table1[[#This Row],[Posting Date]]&lt;&gt;"",$D$5,"")</f>
        <v/>
      </c>
      <c r="AQ2197" s="46" t="str">
        <f>TRIM(Table1[[#This Row],[Departments-Prgrams]])</f>
        <v/>
      </c>
      <c r="AR2197" s="46" t="str">
        <f>TRIM(Table1[[#This Row],[Grant]])</f>
        <v/>
      </c>
      <c r="AS2197" s="46" t="str">
        <f>TRIM(Table1[[#This Row],[Staff ID]])</f>
        <v/>
      </c>
      <c r="AT2197" s="46" t="str">
        <f>IF(TRIM(Table1[[#This Row],[Budget Code]])=0,"",TRIM(Table1[[#This Row],[Budget Code]]))</f>
        <v/>
      </c>
      <c r="AU2197" s="46" t="str">
        <f>IF(Table1[[#This Row],[Line Description]]&lt;&gt;"",Table1[[#This Row],[Line Description]],"")</f>
        <v/>
      </c>
      <c r="AV2197" s="46" t="str">
        <f>IF(Table1[[#This Row],[Cur_Amount Debit]]&gt;0,ROUND(Table1[[#This Row],[Cur_Amount Debit]],2),"")</f>
        <v/>
      </c>
      <c r="AW2197" s="46" t="str">
        <f>IF(Table1[[#This Row],[Cur_Amount Credit]]&gt;0,ROUND(Table1[[#This Row],[Cur_Amount Credit]],2),"")</f>
        <v/>
      </c>
      <c r="AX2197" s="46" t="str">
        <f>LEFT(Table1[[#This Row],[Cur]],3)</f>
        <v/>
      </c>
      <c r="AY2197" s="59"/>
      <c r="AZ2197" s="46"/>
      <c r="BA2197" s="46" t="str">
        <f>IF(Table1[[#This Row],[Cur]]&lt;&gt;"",IF(Table1[[#This Row],[Cur]]="USD","",ExchangeRate),"")</f>
        <v/>
      </c>
      <c r="BB2197" s="46" t="str">
        <f>IF(Table1[[#This Row],[Grant]]&lt;&gt;"",VLOOKUP(Table1[[#This Row],[Grant]],Grants!B:D,3),"")</f>
        <v/>
      </c>
      <c r="BC2197" s="46" t="str">
        <f>TRIM(Table1[[#This Row],[Vendor ID]])</f>
        <v/>
      </c>
      <c r="BD2197">
        <f>IF(Table1[[#This Row],[Reference Number]]=Q2196,BD2196,BD2196+1)</f>
        <v>0</v>
      </c>
    </row>
    <row r="2198" spans="1:56" ht="11.25" customHeight="1" x14ac:dyDescent="0.25">
      <c r="A2198" s="1"/>
      <c r="B2198" s="88" t="str">
        <f>IF(Table1[[#This Row],[Posting Date]]&lt;&gt;"",IF(Table1[[#This Row],[Reference Number]]=Q2197,B2197+1,1),"")</f>
        <v/>
      </c>
      <c r="C2198" s="61"/>
      <c r="D2198" s="61"/>
      <c r="E2198" s="138"/>
      <c r="F2198" s="141" t="str">
        <f>IFERROR(IF(VLOOKUP(Table1[[#This Row],[Budget Code Description]],Dimentions!$X$6:$AC$139,2,FALSE)="","",VLOOKUP(Table1[[#This Row],[Budget Code Description]],Dimentions!$X$6:$AC$139,2,FALSE)),"")</f>
        <v/>
      </c>
      <c r="G2198" s="141"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1" t="str">
        <f>IFERROR(VLOOKUP(Table1[[#This Row],[Budget Code Description]],Table6[#All],8,FALSE),"")</f>
        <v/>
      </c>
      <c r="L2198" s="63"/>
      <c r="M2198" s="65" t="str">
        <f>IFERROR(VLOOKUP(Table1[[#This Row],[Staff ID]],Table2[],2,FALSE),"")</f>
        <v/>
      </c>
      <c r="N2198" s="209" t="str">
        <f>IFERROR(IF(VLOOKUP(Table1[[#This Row],[Budget Code Description]],Dimentions!$X$6:$AC$134,4,FALSE)="","",VLOOKUP(Table1[[#This Row],[Budget Code Description]],Dimentions!$X$6:$AC$134,4,FALSE)),"")</f>
        <v/>
      </c>
      <c r="O2198" s="65" t="str">
        <f>IFERROR(VLOOKUP(Table1[[#This Row],[Vendor ID]],Table549[],2,FALSE),"")</f>
        <v/>
      </c>
      <c r="P2198" s="63"/>
      <c r="Q2198" s="141" t="str">
        <f>IF(Table1[[#This Row],[Posting Date]]&lt;&gt;"",$D$9,"")</f>
        <v/>
      </c>
      <c r="R2198" s="157" t="str">
        <f>IF(Table1[[#This Row],[Posting Date]]&lt;&gt;"",$D$10,"")</f>
        <v/>
      </c>
      <c r="S2198" s="66"/>
      <c r="T2198" s="63"/>
      <c r="U2198" s="67"/>
      <c r="V2198" s="67"/>
      <c r="W2198" s="67" t="str">
        <f t="shared" si="38"/>
        <v/>
      </c>
      <c r="X2198" s="159" t="str">
        <f>IF(E2198="","",(IF(Table1[[#This Row],[Cur]]="USD",Table1[[#This Row],[Cur_Amount Debit]],Table1[[#This Row],[Cur_Amount Debit]]/Table1[[#This Row],[Exchange Rate]])))</f>
        <v/>
      </c>
      <c r="Y2198" s="159" t="str">
        <f>IF(E2198="","",(IF(Table1[[#This Row],[Cur]]="USD",Table1[[#This Row],[Cur_Amount Credit]],Table1[[#This Row],[Cur_Amount Credit]]/ExchangeRate)))</f>
        <v/>
      </c>
      <c r="Z2198" s="201" t="str">
        <f>IF(E2198="","",(Table1[[#This Row],[Debit USD]]-Table1[[#This Row],[Credit USD]]))</f>
        <v/>
      </c>
      <c r="AA2198" s="226"/>
      <c r="AB2198" s="255"/>
      <c r="AC2198" s="1"/>
      <c r="AD2198" s="15"/>
      <c r="AE2198" s="15" t="str">
        <f>IF(AND(OR(Table1[[#This Row],[Account]]="15030",Table1[[#This Row],[Account]]="15035",Table1[[#This Row],[Account]]="20150"),Table1[[#This Row],[Vendor ID]]=""),1,"")</f>
        <v/>
      </c>
      <c r="AF2198" s="15"/>
      <c r="AG2198" s="15"/>
      <c r="AH2198" s="15"/>
      <c r="AI2198" s="46" t="str">
        <f>IF(Table1[[#This Row],[Posting Date]]&lt;&gt;"","GJ-"&amp;CountryID,"")</f>
        <v/>
      </c>
      <c r="AJ2198" s="59" t="str">
        <f>IF(Table1[[#This Row],[Posting Date]]&lt;&gt;"",Table1[[#This Row],[Posting Date]],"")</f>
        <v/>
      </c>
      <c r="AK2198" s="46"/>
      <c r="AL2198" s="46" t="str">
        <f>IF(Table1[[#This Row],[Description]]&lt;&gt;"",Table1[[#This Row],[Description]],"")</f>
        <v/>
      </c>
      <c r="AM2198" s="46" t="str">
        <f>IF(Table1[[#This Row],[Posting Date]]&lt;&gt;"",Table1[[#This Row],[Reference Number]],"")</f>
        <v/>
      </c>
      <c r="AN2198" s="46" t="str">
        <f>TRIM(Table1[[#This Row],[Line '#]])</f>
        <v/>
      </c>
      <c r="AO2198" s="46" t="str">
        <f>TRIM(Table1[[#This Row],[Account]])</f>
        <v/>
      </c>
      <c r="AP2198" s="46" t="str">
        <f>IF(Table1[[#This Row],[Posting Date]]&lt;&gt;"",$D$5,"")</f>
        <v/>
      </c>
      <c r="AQ2198" s="46" t="str">
        <f>TRIM(Table1[[#This Row],[Departments-Prgrams]])</f>
        <v/>
      </c>
      <c r="AR2198" s="46" t="str">
        <f>TRIM(Table1[[#This Row],[Grant]])</f>
        <v/>
      </c>
      <c r="AS2198" s="46" t="str">
        <f>TRIM(Table1[[#This Row],[Staff ID]])</f>
        <v/>
      </c>
      <c r="AT2198" s="46" t="str">
        <f>IF(TRIM(Table1[[#This Row],[Budget Code]])=0,"",TRIM(Table1[[#This Row],[Budget Code]]))</f>
        <v/>
      </c>
      <c r="AU2198" s="46" t="str">
        <f>IF(Table1[[#This Row],[Line Description]]&lt;&gt;"",Table1[[#This Row],[Line Description]],"")</f>
        <v/>
      </c>
      <c r="AV2198" s="46" t="str">
        <f>IF(Table1[[#This Row],[Cur_Amount Debit]]&gt;0,ROUND(Table1[[#This Row],[Cur_Amount Debit]],2),"")</f>
        <v/>
      </c>
      <c r="AW2198" s="46" t="str">
        <f>IF(Table1[[#This Row],[Cur_Amount Credit]]&gt;0,ROUND(Table1[[#This Row],[Cur_Amount Credit]],2),"")</f>
        <v/>
      </c>
      <c r="AX2198" s="46" t="str">
        <f>LEFT(Table1[[#This Row],[Cur]],3)</f>
        <v/>
      </c>
      <c r="AY2198" s="59"/>
      <c r="AZ2198" s="46"/>
      <c r="BA2198" s="46" t="str">
        <f>IF(Table1[[#This Row],[Cur]]&lt;&gt;"",IF(Table1[[#This Row],[Cur]]="USD","",ExchangeRate),"")</f>
        <v/>
      </c>
      <c r="BB2198" s="46" t="str">
        <f>IF(Table1[[#This Row],[Grant]]&lt;&gt;"",VLOOKUP(Table1[[#This Row],[Grant]],Grants!B:D,3),"")</f>
        <v/>
      </c>
      <c r="BC2198" s="46" t="str">
        <f>TRIM(Table1[[#This Row],[Vendor ID]])</f>
        <v/>
      </c>
      <c r="BD2198">
        <f>IF(Table1[[#This Row],[Reference Number]]=Q2197,BD2197,BD2197+1)</f>
        <v>0</v>
      </c>
    </row>
    <row r="2199" spans="1:56" ht="11.25" customHeight="1" x14ac:dyDescent="0.25">
      <c r="A2199" s="1"/>
      <c r="B2199" s="88" t="str">
        <f>IF(Table1[[#This Row],[Posting Date]]&lt;&gt;"",IF(Table1[[#This Row],[Reference Number]]=Q2198,B2198+1,1),"")</f>
        <v/>
      </c>
      <c r="C2199" s="61"/>
      <c r="D2199" s="61"/>
      <c r="E2199" s="138"/>
      <c r="F2199" s="141" t="str">
        <f>IFERROR(IF(VLOOKUP(Table1[[#This Row],[Budget Code Description]],Dimentions!$X$6:$AC$139,2,FALSE)="","",VLOOKUP(Table1[[#This Row],[Budget Code Description]],Dimentions!$X$6:$AC$139,2,FALSE)),"")</f>
        <v/>
      </c>
      <c r="G2199" s="141"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1" t="str">
        <f>IFERROR(VLOOKUP(Table1[[#This Row],[Budget Code Description]],Table6[#All],8,FALSE),"")</f>
        <v/>
      </c>
      <c r="L2199" s="63"/>
      <c r="M2199" s="65" t="str">
        <f>IFERROR(VLOOKUP(Table1[[#This Row],[Staff ID]],Table2[],2,FALSE),"")</f>
        <v/>
      </c>
      <c r="N2199" s="209" t="str">
        <f>IFERROR(IF(VLOOKUP(Table1[[#This Row],[Budget Code Description]],Dimentions!$X$6:$AC$134,4,FALSE)="","",VLOOKUP(Table1[[#This Row],[Budget Code Description]],Dimentions!$X$6:$AC$134,4,FALSE)),"")</f>
        <v/>
      </c>
      <c r="O2199" s="65" t="str">
        <f>IFERROR(VLOOKUP(Table1[[#This Row],[Vendor ID]],Table549[],2,FALSE),"")</f>
        <v/>
      </c>
      <c r="P2199" s="63"/>
      <c r="Q2199" s="141" t="str">
        <f>IF(Table1[[#This Row],[Posting Date]]&lt;&gt;"",$D$9,"")</f>
        <v/>
      </c>
      <c r="R2199" s="157" t="str">
        <f>IF(Table1[[#This Row],[Posting Date]]&lt;&gt;"",$D$10,"")</f>
        <v/>
      </c>
      <c r="S2199" s="66"/>
      <c r="T2199" s="63"/>
      <c r="U2199" s="67"/>
      <c r="V2199" s="67"/>
      <c r="W2199" s="67" t="str">
        <f t="shared" si="38"/>
        <v/>
      </c>
      <c r="X2199" s="159" t="str">
        <f>IF(E2199="","",(IF(Table1[[#This Row],[Cur]]="USD",Table1[[#This Row],[Cur_Amount Debit]],Table1[[#This Row],[Cur_Amount Debit]]/Table1[[#This Row],[Exchange Rate]])))</f>
        <v/>
      </c>
      <c r="Y2199" s="159" t="str">
        <f>IF(E2199="","",(IF(Table1[[#This Row],[Cur]]="USD",Table1[[#This Row],[Cur_Amount Credit]],Table1[[#This Row],[Cur_Amount Credit]]/ExchangeRate)))</f>
        <v/>
      </c>
      <c r="Z2199" s="201" t="str">
        <f>IF(E2199="","",(Table1[[#This Row],[Debit USD]]-Table1[[#This Row],[Credit USD]]))</f>
        <v/>
      </c>
      <c r="AA2199" s="226"/>
      <c r="AB2199" s="255"/>
      <c r="AC2199" s="1"/>
      <c r="AD2199" s="15"/>
      <c r="AE2199" s="15" t="str">
        <f>IF(AND(OR(Table1[[#This Row],[Account]]="15030",Table1[[#This Row],[Account]]="15035",Table1[[#This Row],[Account]]="20150"),Table1[[#This Row],[Vendor ID]]=""),1,"")</f>
        <v/>
      </c>
      <c r="AF2199" s="15"/>
      <c r="AG2199" s="15"/>
      <c r="AH2199" s="15"/>
      <c r="AI2199" s="46" t="str">
        <f>IF(Table1[[#This Row],[Posting Date]]&lt;&gt;"","GJ-"&amp;CountryID,"")</f>
        <v/>
      </c>
      <c r="AJ2199" s="59" t="str">
        <f>IF(Table1[[#This Row],[Posting Date]]&lt;&gt;"",Table1[[#This Row],[Posting Date]],"")</f>
        <v/>
      </c>
      <c r="AK2199" s="46"/>
      <c r="AL2199" s="46" t="str">
        <f>IF(Table1[[#This Row],[Description]]&lt;&gt;"",Table1[[#This Row],[Description]],"")</f>
        <v/>
      </c>
      <c r="AM2199" s="46" t="str">
        <f>IF(Table1[[#This Row],[Posting Date]]&lt;&gt;"",Table1[[#This Row],[Reference Number]],"")</f>
        <v/>
      </c>
      <c r="AN2199" s="46" t="str">
        <f>TRIM(Table1[[#This Row],[Line '#]])</f>
        <v/>
      </c>
      <c r="AO2199" s="46" t="str">
        <f>TRIM(Table1[[#This Row],[Account]])</f>
        <v/>
      </c>
      <c r="AP2199" s="46" t="str">
        <f>IF(Table1[[#This Row],[Posting Date]]&lt;&gt;"",$D$5,"")</f>
        <v/>
      </c>
      <c r="AQ2199" s="46" t="str">
        <f>TRIM(Table1[[#This Row],[Departments-Prgrams]])</f>
        <v/>
      </c>
      <c r="AR2199" s="46" t="str">
        <f>TRIM(Table1[[#This Row],[Grant]])</f>
        <v/>
      </c>
      <c r="AS2199" s="46" t="str">
        <f>TRIM(Table1[[#This Row],[Staff ID]])</f>
        <v/>
      </c>
      <c r="AT2199" s="46" t="str">
        <f>IF(TRIM(Table1[[#This Row],[Budget Code]])=0,"",TRIM(Table1[[#This Row],[Budget Code]]))</f>
        <v/>
      </c>
      <c r="AU2199" s="46" t="str">
        <f>IF(Table1[[#This Row],[Line Description]]&lt;&gt;"",Table1[[#This Row],[Line Description]],"")</f>
        <v/>
      </c>
      <c r="AV2199" s="46" t="str">
        <f>IF(Table1[[#This Row],[Cur_Amount Debit]]&gt;0,ROUND(Table1[[#This Row],[Cur_Amount Debit]],2),"")</f>
        <v/>
      </c>
      <c r="AW2199" s="46" t="str">
        <f>IF(Table1[[#This Row],[Cur_Amount Credit]]&gt;0,ROUND(Table1[[#This Row],[Cur_Amount Credit]],2),"")</f>
        <v/>
      </c>
      <c r="AX2199" s="46" t="str">
        <f>LEFT(Table1[[#This Row],[Cur]],3)</f>
        <v/>
      </c>
      <c r="AY2199" s="59"/>
      <c r="AZ2199" s="46"/>
      <c r="BA2199" s="46" t="str">
        <f>IF(Table1[[#This Row],[Cur]]&lt;&gt;"",IF(Table1[[#This Row],[Cur]]="USD","",ExchangeRate),"")</f>
        <v/>
      </c>
      <c r="BB2199" s="46" t="str">
        <f>IF(Table1[[#This Row],[Grant]]&lt;&gt;"",VLOOKUP(Table1[[#This Row],[Grant]],Grants!B:D,3),"")</f>
        <v/>
      </c>
      <c r="BC2199" s="46" t="str">
        <f>TRIM(Table1[[#This Row],[Vendor ID]])</f>
        <v/>
      </c>
      <c r="BD2199">
        <f>IF(Table1[[#This Row],[Reference Number]]=Q2198,BD2198,BD2198+1)</f>
        <v>0</v>
      </c>
    </row>
    <row r="2200" spans="1:56" ht="11.25" customHeight="1" x14ac:dyDescent="0.25">
      <c r="A2200" s="1"/>
      <c r="B2200" s="88" t="str">
        <f>IF(Table1[[#This Row],[Posting Date]]&lt;&gt;"",IF(Table1[[#This Row],[Reference Number]]=Q2199,B2199+1,1),"")</f>
        <v/>
      </c>
      <c r="C2200" s="61"/>
      <c r="D2200" s="61"/>
      <c r="E2200" s="138"/>
      <c r="F2200" s="141" t="str">
        <f>IFERROR(IF(VLOOKUP(Table1[[#This Row],[Budget Code Description]],Dimentions!$X$6:$AC$139,2,FALSE)="","",VLOOKUP(Table1[[#This Row],[Budget Code Description]],Dimentions!$X$6:$AC$139,2,FALSE)),"")</f>
        <v/>
      </c>
      <c r="G2200" s="141"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1" t="str">
        <f>IFERROR(VLOOKUP(Table1[[#This Row],[Budget Code Description]],Table6[#All],8,FALSE),"")</f>
        <v/>
      </c>
      <c r="L2200" s="63"/>
      <c r="M2200" s="65" t="str">
        <f>IFERROR(VLOOKUP(Table1[[#This Row],[Staff ID]],Table2[],2,FALSE),"")</f>
        <v/>
      </c>
      <c r="N2200" s="209" t="str">
        <f>IFERROR(IF(VLOOKUP(Table1[[#This Row],[Budget Code Description]],Dimentions!$X$6:$AC$134,4,FALSE)="","",VLOOKUP(Table1[[#This Row],[Budget Code Description]],Dimentions!$X$6:$AC$134,4,FALSE)),"")</f>
        <v/>
      </c>
      <c r="O2200" s="65" t="str">
        <f>IFERROR(VLOOKUP(Table1[[#This Row],[Vendor ID]],Table549[],2,FALSE),"")</f>
        <v/>
      </c>
      <c r="P2200" s="63"/>
      <c r="Q2200" s="141" t="str">
        <f>IF(Table1[[#This Row],[Posting Date]]&lt;&gt;"",$D$9,"")</f>
        <v/>
      </c>
      <c r="R2200" s="157" t="str">
        <f>IF(Table1[[#This Row],[Posting Date]]&lt;&gt;"",$D$10,"")</f>
        <v/>
      </c>
      <c r="S2200" s="66"/>
      <c r="T2200" s="63"/>
      <c r="U2200" s="67"/>
      <c r="V2200" s="67"/>
      <c r="W2200" s="67" t="str">
        <f t="shared" si="38"/>
        <v/>
      </c>
      <c r="X2200" s="159" t="str">
        <f>IF(E2200="","",(IF(Table1[[#This Row],[Cur]]="USD",Table1[[#This Row],[Cur_Amount Debit]],Table1[[#This Row],[Cur_Amount Debit]]/Table1[[#This Row],[Exchange Rate]])))</f>
        <v/>
      </c>
      <c r="Y2200" s="159" t="str">
        <f>IF(E2200="","",(IF(Table1[[#This Row],[Cur]]="USD",Table1[[#This Row],[Cur_Amount Credit]],Table1[[#This Row],[Cur_Amount Credit]]/ExchangeRate)))</f>
        <v/>
      </c>
      <c r="Z2200" s="201" t="str">
        <f>IF(E2200="","",(Table1[[#This Row],[Debit USD]]-Table1[[#This Row],[Credit USD]]))</f>
        <v/>
      </c>
      <c r="AA2200" s="226"/>
      <c r="AB2200" s="255"/>
      <c r="AC2200" s="1"/>
      <c r="AD2200" s="15"/>
      <c r="AE2200" s="15" t="str">
        <f>IF(AND(OR(Table1[[#This Row],[Account]]="15030",Table1[[#This Row],[Account]]="15035",Table1[[#This Row],[Account]]="20150"),Table1[[#This Row],[Vendor ID]]=""),1,"")</f>
        <v/>
      </c>
      <c r="AF2200" s="15"/>
      <c r="AG2200" s="15"/>
      <c r="AH2200" s="15"/>
      <c r="AI2200" s="46" t="str">
        <f>IF(Table1[[#This Row],[Posting Date]]&lt;&gt;"","GJ-"&amp;CountryID,"")</f>
        <v/>
      </c>
      <c r="AJ2200" s="59" t="str">
        <f>IF(Table1[[#This Row],[Posting Date]]&lt;&gt;"",Table1[[#This Row],[Posting Date]],"")</f>
        <v/>
      </c>
      <c r="AK2200" s="46"/>
      <c r="AL2200" s="46" t="str">
        <f>IF(Table1[[#This Row],[Description]]&lt;&gt;"",Table1[[#This Row],[Description]],"")</f>
        <v/>
      </c>
      <c r="AM2200" s="46" t="str">
        <f>IF(Table1[[#This Row],[Posting Date]]&lt;&gt;"",Table1[[#This Row],[Reference Number]],"")</f>
        <v/>
      </c>
      <c r="AN2200" s="46" t="str">
        <f>TRIM(Table1[[#This Row],[Line '#]])</f>
        <v/>
      </c>
      <c r="AO2200" s="46" t="str">
        <f>TRIM(Table1[[#This Row],[Account]])</f>
        <v/>
      </c>
      <c r="AP2200" s="46" t="str">
        <f>IF(Table1[[#This Row],[Posting Date]]&lt;&gt;"",$D$5,"")</f>
        <v/>
      </c>
      <c r="AQ2200" s="46" t="str">
        <f>TRIM(Table1[[#This Row],[Departments-Prgrams]])</f>
        <v/>
      </c>
      <c r="AR2200" s="46" t="str">
        <f>TRIM(Table1[[#This Row],[Grant]])</f>
        <v/>
      </c>
      <c r="AS2200" s="46" t="str">
        <f>TRIM(Table1[[#This Row],[Staff ID]])</f>
        <v/>
      </c>
      <c r="AT2200" s="46" t="str">
        <f>IF(TRIM(Table1[[#This Row],[Budget Code]])=0,"",TRIM(Table1[[#This Row],[Budget Code]]))</f>
        <v/>
      </c>
      <c r="AU2200" s="46" t="str">
        <f>IF(Table1[[#This Row],[Line Description]]&lt;&gt;"",Table1[[#This Row],[Line Description]],"")</f>
        <v/>
      </c>
      <c r="AV2200" s="46" t="str">
        <f>IF(Table1[[#This Row],[Cur_Amount Debit]]&gt;0,ROUND(Table1[[#This Row],[Cur_Amount Debit]],2),"")</f>
        <v/>
      </c>
      <c r="AW2200" s="46" t="str">
        <f>IF(Table1[[#This Row],[Cur_Amount Credit]]&gt;0,ROUND(Table1[[#This Row],[Cur_Amount Credit]],2),"")</f>
        <v/>
      </c>
      <c r="AX2200" s="46" t="str">
        <f>LEFT(Table1[[#This Row],[Cur]],3)</f>
        <v/>
      </c>
      <c r="AY2200" s="59"/>
      <c r="AZ2200" s="46"/>
      <c r="BA2200" s="46" t="str">
        <f>IF(Table1[[#This Row],[Cur]]&lt;&gt;"",IF(Table1[[#This Row],[Cur]]="USD","",ExchangeRate),"")</f>
        <v/>
      </c>
      <c r="BB2200" s="46" t="str">
        <f>IF(Table1[[#This Row],[Grant]]&lt;&gt;"",VLOOKUP(Table1[[#This Row],[Grant]],Grants!B:D,3),"")</f>
        <v/>
      </c>
      <c r="BC2200" s="46" t="str">
        <f>TRIM(Table1[[#This Row],[Vendor ID]])</f>
        <v/>
      </c>
      <c r="BD2200">
        <f>IF(Table1[[#This Row],[Reference Number]]=Q2199,BD2199,BD2199+1)</f>
        <v>0</v>
      </c>
    </row>
    <row r="2201" spans="1:56" ht="11.25" customHeight="1" x14ac:dyDescent="0.25">
      <c r="A2201" s="1"/>
      <c r="B2201" s="88" t="str">
        <f>IF(Table1[[#This Row],[Posting Date]]&lt;&gt;"",IF(Table1[[#This Row],[Reference Number]]=Q2200,B2200+1,1),"")</f>
        <v/>
      </c>
      <c r="C2201" s="61"/>
      <c r="D2201" s="61"/>
      <c r="E2201" s="138"/>
      <c r="F2201" s="141" t="str">
        <f>IFERROR(IF(VLOOKUP(Table1[[#This Row],[Budget Code Description]],Dimentions!$X$6:$AC$139,2,FALSE)="","",VLOOKUP(Table1[[#This Row],[Budget Code Description]],Dimentions!$X$6:$AC$139,2,FALSE)),"")</f>
        <v/>
      </c>
      <c r="G2201" s="141"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1" t="str">
        <f>IFERROR(VLOOKUP(Table1[[#This Row],[Budget Code Description]],Table6[#All],8,FALSE),"")</f>
        <v/>
      </c>
      <c r="L2201" s="63"/>
      <c r="M2201" s="65" t="str">
        <f>IFERROR(VLOOKUP(Table1[[#This Row],[Staff ID]],Table2[],2,FALSE),"")</f>
        <v/>
      </c>
      <c r="N2201" s="209" t="str">
        <f>IFERROR(IF(VLOOKUP(Table1[[#This Row],[Budget Code Description]],Dimentions!$X$6:$AC$134,4,FALSE)="","",VLOOKUP(Table1[[#This Row],[Budget Code Description]],Dimentions!$X$6:$AC$134,4,FALSE)),"")</f>
        <v/>
      </c>
      <c r="O2201" s="65" t="str">
        <f>IFERROR(VLOOKUP(Table1[[#This Row],[Vendor ID]],Table549[],2,FALSE),"")</f>
        <v/>
      </c>
      <c r="P2201" s="63"/>
      <c r="Q2201" s="141" t="str">
        <f>IF(Table1[[#This Row],[Posting Date]]&lt;&gt;"",$D$9,"")</f>
        <v/>
      </c>
      <c r="R2201" s="157" t="str">
        <f>IF(Table1[[#This Row],[Posting Date]]&lt;&gt;"",$D$10,"")</f>
        <v/>
      </c>
      <c r="S2201" s="66"/>
      <c r="T2201" s="63"/>
      <c r="U2201" s="67"/>
      <c r="V2201" s="67"/>
      <c r="W2201" s="67" t="str">
        <f t="shared" si="38"/>
        <v/>
      </c>
      <c r="X2201" s="159" t="str">
        <f>IF(E2201="","",(IF(Table1[[#This Row],[Cur]]="USD",Table1[[#This Row],[Cur_Amount Debit]],Table1[[#This Row],[Cur_Amount Debit]]/Table1[[#This Row],[Exchange Rate]])))</f>
        <v/>
      </c>
      <c r="Y2201" s="159" t="str">
        <f>IF(E2201="","",(IF(Table1[[#This Row],[Cur]]="USD",Table1[[#This Row],[Cur_Amount Credit]],Table1[[#This Row],[Cur_Amount Credit]]/ExchangeRate)))</f>
        <v/>
      </c>
      <c r="Z2201" s="201" t="str">
        <f>IF(E2201="","",(Table1[[#This Row],[Debit USD]]-Table1[[#This Row],[Credit USD]]))</f>
        <v/>
      </c>
      <c r="AA2201" s="226"/>
      <c r="AB2201" s="255"/>
      <c r="AC2201" s="1"/>
      <c r="AD2201" s="15"/>
      <c r="AE2201" s="15" t="str">
        <f>IF(AND(OR(Table1[[#This Row],[Account]]="15030",Table1[[#This Row],[Account]]="15035",Table1[[#This Row],[Account]]="20150"),Table1[[#This Row],[Vendor ID]]=""),1,"")</f>
        <v/>
      </c>
      <c r="AF2201" s="15"/>
      <c r="AG2201" s="15"/>
      <c r="AH2201" s="15"/>
      <c r="AI2201" s="46" t="str">
        <f>IF(Table1[[#This Row],[Posting Date]]&lt;&gt;"","GJ-"&amp;CountryID,"")</f>
        <v/>
      </c>
      <c r="AJ2201" s="59" t="str">
        <f>IF(Table1[[#This Row],[Posting Date]]&lt;&gt;"",Table1[[#This Row],[Posting Date]],"")</f>
        <v/>
      </c>
      <c r="AK2201" s="46"/>
      <c r="AL2201" s="46" t="str">
        <f>IF(Table1[[#This Row],[Description]]&lt;&gt;"",Table1[[#This Row],[Description]],"")</f>
        <v/>
      </c>
      <c r="AM2201" s="46" t="str">
        <f>IF(Table1[[#This Row],[Posting Date]]&lt;&gt;"",Table1[[#This Row],[Reference Number]],"")</f>
        <v/>
      </c>
      <c r="AN2201" s="46" t="str">
        <f>TRIM(Table1[[#This Row],[Line '#]])</f>
        <v/>
      </c>
      <c r="AO2201" s="46" t="str">
        <f>TRIM(Table1[[#This Row],[Account]])</f>
        <v/>
      </c>
      <c r="AP2201" s="46" t="str">
        <f>IF(Table1[[#This Row],[Posting Date]]&lt;&gt;"",$D$5,"")</f>
        <v/>
      </c>
      <c r="AQ2201" s="46" t="str">
        <f>TRIM(Table1[[#This Row],[Departments-Prgrams]])</f>
        <v/>
      </c>
      <c r="AR2201" s="46" t="str">
        <f>TRIM(Table1[[#This Row],[Grant]])</f>
        <v/>
      </c>
      <c r="AS2201" s="46" t="str">
        <f>TRIM(Table1[[#This Row],[Staff ID]])</f>
        <v/>
      </c>
      <c r="AT2201" s="46" t="str">
        <f>IF(TRIM(Table1[[#This Row],[Budget Code]])=0,"",TRIM(Table1[[#This Row],[Budget Code]]))</f>
        <v/>
      </c>
      <c r="AU2201" s="46" t="str">
        <f>IF(Table1[[#This Row],[Line Description]]&lt;&gt;"",Table1[[#This Row],[Line Description]],"")</f>
        <v/>
      </c>
      <c r="AV2201" s="46" t="str">
        <f>IF(Table1[[#This Row],[Cur_Amount Debit]]&gt;0,ROUND(Table1[[#This Row],[Cur_Amount Debit]],2),"")</f>
        <v/>
      </c>
      <c r="AW2201" s="46" t="str">
        <f>IF(Table1[[#This Row],[Cur_Amount Credit]]&gt;0,ROUND(Table1[[#This Row],[Cur_Amount Credit]],2),"")</f>
        <v/>
      </c>
      <c r="AX2201" s="46" t="str">
        <f>LEFT(Table1[[#This Row],[Cur]],3)</f>
        <v/>
      </c>
      <c r="AY2201" s="59"/>
      <c r="AZ2201" s="46"/>
      <c r="BA2201" s="46" t="str">
        <f>IF(Table1[[#This Row],[Cur]]&lt;&gt;"",IF(Table1[[#This Row],[Cur]]="USD","",ExchangeRate),"")</f>
        <v/>
      </c>
      <c r="BB2201" s="46" t="str">
        <f>IF(Table1[[#This Row],[Grant]]&lt;&gt;"",VLOOKUP(Table1[[#This Row],[Grant]],Grants!B:D,3),"")</f>
        <v/>
      </c>
      <c r="BC2201" s="46" t="str">
        <f>TRIM(Table1[[#This Row],[Vendor ID]])</f>
        <v/>
      </c>
      <c r="BD2201">
        <f>IF(Table1[[#This Row],[Reference Number]]=Q2200,BD2200,BD2200+1)</f>
        <v>0</v>
      </c>
    </row>
    <row r="2202" spans="1:56" ht="11.25" customHeight="1" x14ac:dyDescent="0.25">
      <c r="A2202" s="1"/>
      <c r="B2202" s="88" t="str">
        <f>IF(Table1[[#This Row],[Posting Date]]&lt;&gt;"",IF(Table1[[#This Row],[Reference Number]]=Q2201,B2201+1,1),"")</f>
        <v/>
      </c>
      <c r="C2202" s="61"/>
      <c r="D2202" s="61"/>
      <c r="E2202" s="138"/>
      <c r="F2202" s="141" t="str">
        <f>IFERROR(IF(VLOOKUP(Table1[[#This Row],[Budget Code Description]],Dimentions!$X$6:$AC$139,2,FALSE)="","",VLOOKUP(Table1[[#This Row],[Budget Code Description]],Dimentions!$X$6:$AC$139,2,FALSE)),"")</f>
        <v/>
      </c>
      <c r="G2202" s="141"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1" t="str">
        <f>IFERROR(VLOOKUP(Table1[[#This Row],[Budget Code Description]],Table6[#All],8,FALSE),"")</f>
        <v/>
      </c>
      <c r="L2202" s="63"/>
      <c r="M2202" s="65" t="str">
        <f>IFERROR(VLOOKUP(Table1[[#This Row],[Staff ID]],Table2[],2,FALSE),"")</f>
        <v/>
      </c>
      <c r="N2202" s="209" t="str">
        <f>IFERROR(IF(VLOOKUP(Table1[[#This Row],[Budget Code Description]],Dimentions!$X$6:$AC$134,4,FALSE)="","",VLOOKUP(Table1[[#This Row],[Budget Code Description]],Dimentions!$X$6:$AC$134,4,FALSE)),"")</f>
        <v/>
      </c>
      <c r="O2202" s="65" t="str">
        <f>IFERROR(VLOOKUP(Table1[[#This Row],[Vendor ID]],Table549[],2,FALSE),"")</f>
        <v/>
      </c>
      <c r="P2202" s="63"/>
      <c r="Q2202" s="141" t="str">
        <f>IF(Table1[[#This Row],[Posting Date]]&lt;&gt;"",$D$9,"")</f>
        <v/>
      </c>
      <c r="R2202" s="157" t="str">
        <f>IF(Table1[[#This Row],[Posting Date]]&lt;&gt;"",$D$10,"")</f>
        <v/>
      </c>
      <c r="S2202" s="66"/>
      <c r="T2202" s="63"/>
      <c r="U2202" s="67"/>
      <c r="V2202" s="67"/>
      <c r="W2202" s="67" t="str">
        <f t="shared" si="38"/>
        <v/>
      </c>
      <c r="X2202" s="159" t="str">
        <f>IF(E2202="","",(IF(Table1[[#This Row],[Cur]]="USD",Table1[[#This Row],[Cur_Amount Debit]],Table1[[#This Row],[Cur_Amount Debit]]/Table1[[#This Row],[Exchange Rate]])))</f>
        <v/>
      </c>
      <c r="Y2202" s="159" t="str">
        <f>IF(E2202="","",(IF(Table1[[#This Row],[Cur]]="USD",Table1[[#This Row],[Cur_Amount Credit]],Table1[[#This Row],[Cur_Amount Credit]]/ExchangeRate)))</f>
        <v/>
      </c>
      <c r="Z2202" s="201" t="str">
        <f>IF(E2202="","",(Table1[[#This Row],[Debit USD]]-Table1[[#This Row],[Credit USD]]))</f>
        <v/>
      </c>
      <c r="AA2202" s="226"/>
      <c r="AB2202" s="255"/>
      <c r="AC2202" s="1"/>
      <c r="AD2202" s="15"/>
      <c r="AE2202" s="15" t="str">
        <f>IF(AND(OR(Table1[[#This Row],[Account]]="15030",Table1[[#This Row],[Account]]="15035",Table1[[#This Row],[Account]]="20150"),Table1[[#This Row],[Vendor ID]]=""),1,"")</f>
        <v/>
      </c>
      <c r="AF2202" s="15"/>
      <c r="AG2202" s="15"/>
      <c r="AH2202" s="15"/>
      <c r="AI2202" s="46" t="str">
        <f>IF(Table1[[#This Row],[Posting Date]]&lt;&gt;"","GJ-"&amp;CountryID,"")</f>
        <v/>
      </c>
      <c r="AJ2202" s="59" t="str">
        <f>IF(Table1[[#This Row],[Posting Date]]&lt;&gt;"",Table1[[#This Row],[Posting Date]],"")</f>
        <v/>
      </c>
      <c r="AK2202" s="46"/>
      <c r="AL2202" s="46" t="str">
        <f>IF(Table1[[#This Row],[Description]]&lt;&gt;"",Table1[[#This Row],[Description]],"")</f>
        <v/>
      </c>
      <c r="AM2202" s="46" t="str">
        <f>IF(Table1[[#This Row],[Posting Date]]&lt;&gt;"",Table1[[#This Row],[Reference Number]],"")</f>
        <v/>
      </c>
      <c r="AN2202" s="46" t="str">
        <f>TRIM(Table1[[#This Row],[Line '#]])</f>
        <v/>
      </c>
      <c r="AO2202" s="46" t="str">
        <f>TRIM(Table1[[#This Row],[Account]])</f>
        <v/>
      </c>
      <c r="AP2202" s="46" t="str">
        <f>IF(Table1[[#This Row],[Posting Date]]&lt;&gt;"",$D$5,"")</f>
        <v/>
      </c>
      <c r="AQ2202" s="46" t="str">
        <f>TRIM(Table1[[#This Row],[Departments-Prgrams]])</f>
        <v/>
      </c>
      <c r="AR2202" s="46" t="str">
        <f>TRIM(Table1[[#This Row],[Grant]])</f>
        <v/>
      </c>
      <c r="AS2202" s="46" t="str">
        <f>TRIM(Table1[[#This Row],[Staff ID]])</f>
        <v/>
      </c>
      <c r="AT2202" s="46" t="str">
        <f>IF(TRIM(Table1[[#This Row],[Budget Code]])=0,"",TRIM(Table1[[#This Row],[Budget Code]]))</f>
        <v/>
      </c>
      <c r="AU2202" s="46" t="str">
        <f>IF(Table1[[#This Row],[Line Description]]&lt;&gt;"",Table1[[#This Row],[Line Description]],"")</f>
        <v/>
      </c>
      <c r="AV2202" s="46" t="str">
        <f>IF(Table1[[#This Row],[Cur_Amount Debit]]&gt;0,ROUND(Table1[[#This Row],[Cur_Amount Debit]],2),"")</f>
        <v/>
      </c>
      <c r="AW2202" s="46" t="str">
        <f>IF(Table1[[#This Row],[Cur_Amount Credit]]&gt;0,ROUND(Table1[[#This Row],[Cur_Amount Credit]],2),"")</f>
        <v/>
      </c>
      <c r="AX2202" s="46" t="str">
        <f>LEFT(Table1[[#This Row],[Cur]],3)</f>
        <v/>
      </c>
      <c r="AY2202" s="59"/>
      <c r="AZ2202" s="46"/>
      <c r="BA2202" s="46" t="str">
        <f>IF(Table1[[#This Row],[Cur]]&lt;&gt;"",IF(Table1[[#This Row],[Cur]]="USD","",ExchangeRate),"")</f>
        <v/>
      </c>
      <c r="BB2202" s="46" t="str">
        <f>IF(Table1[[#This Row],[Grant]]&lt;&gt;"",VLOOKUP(Table1[[#This Row],[Grant]],Grants!B:D,3),"")</f>
        <v/>
      </c>
      <c r="BC2202" s="46" t="str">
        <f>TRIM(Table1[[#This Row],[Vendor ID]])</f>
        <v/>
      </c>
      <c r="BD2202">
        <f>IF(Table1[[#This Row],[Reference Number]]=Q2201,BD2201,BD2201+1)</f>
        <v>0</v>
      </c>
    </row>
    <row r="2203" spans="1:56" ht="11.25" customHeight="1" x14ac:dyDescent="0.25">
      <c r="A2203" s="1"/>
      <c r="B2203" s="88" t="str">
        <f>IF(Table1[[#This Row],[Posting Date]]&lt;&gt;"",IF(Table1[[#This Row],[Reference Number]]=Q2202,B2202+1,1),"")</f>
        <v/>
      </c>
      <c r="C2203" s="61"/>
      <c r="D2203" s="61"/>
      <c r="E2203" s="138"/>
      <c r="F2203" s="141" t="str">
        <f>IFERROR(IF(VLOOKUP(Table1[[#This Row],[Budget Code Description]],Dimentions!$X$6:$AC$139,2,FALSE)="","",VLOOKUP(Table1[[#This Row],[Budget Code Description]],Dimentions!$X$6:$AC$139,2,FALSE)),"")</f>
        <v/>
      </c>
      <c r="G2203" s="141"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1" t="str">
        <f>IFERROR(VLOOKUP(Table1[[#This Row],[Budget Code Description]],Table6[#All],8,FALSE),"")</f>
        <v/>
      </c>
      <c r="L2203" s="63"/>
      <c r="M2203" s="65" t="str">
        <f>IFERROR(VLOOKUP(Table1[[#This Row],[Staff ID]],Table2[],2,FALSE),"")</f>
        <v/>
      </c>
      <c r="N2203" s="209" t="str">
        <f>IFERROR(IF(VLOOKUP(Table1[[#This Row],[Budget Code Description]],Dimentions!$X$6:$AC$134,4,FALSE)="","",VLOOKUP(Table1[[#This Row],[Budget Code Description]],Dimentions!$X$6:$AC$134,4,FALSE)),"")</f>
        <v/>
      </c>
      <c r="O2203" s="65" t="str">
        <f>IFERROR(VLOOKUP(Table1[[#This Row],[Vendor ID]],Table549[],2,FALSE),"")</f>
        <v/>
      </c>
      <c r="P2203" s="63"/>
      <c r="Q2203" s="141" t="str">
        <f>IF(Table1[[#This Row],[Posting Date]]&lt;&gt;"",$D$9,"")</f>
        <v/>
      </c>
      <c r="R2203" s="157" t="str">
        <f>IF(Table1[[#This Row],[Posting Date]]&lt;&gt;"",$D$10,"")</f>
        <v/>
      </c>
      <c r="S2203" s="66"/>
      <c r="T2203" s="63"/>
      <c r="U2203" s="67"/>
      <c r="V2203" s="67"/>
      <c r="W2203" s="67" t="str">
        <f t="shared" si="38"/>
        <v/>
      </c>
      <c r="X2203" s="159" t="str">
        <f>IF(E2203="","",(IF(Table1[[#This Row],[Cur]]="USD",Table1[[#This Row],[Cur_Amount Debit]],Table1[[#This Row],[Cur_Amount Debit]]/Table1[[#This Row],[Exchange Rate]])))</f>
        <v/>
      </c>
      <c r="Y2203" s="159" t="str">
        <f>IF(E2203="","",(IF(Table1[[#This Row],[Cur]]="USD",Table1[[#This Row],[Cur_Amount Credit]],Table1[[#This Row],[Cur_Amount Credit]]/ExchangeRate)))</f>
        <v/>
      </c>
      <c r="Z2203" s="201" t="str">
        <f>IF(E2203="","",(Table1[[#This Row],[Debit USD]]-Table1[[#This Row],[Credit USD]]))</f>
        <v/>
      </c>
      <c r="AA2203" s="226"/>
      <c r="AB2203" s="255"/>
      <c r="AC2203" s="1"/>
      <c r="AD2203" s="15"/>
      <c r="AE2203" s="15" t="str">
        <f>IF(AND(OR(Table1[[#This Row],[Account]]="15030",Table1[[#This Row],[Account]]="15035",Table1[[#This Row],[Account]]="20150"),Table1[[#This Row],[Vendor ID]]=""),1,"")</f>
        <v/>
      </c>
      <c r="AF2203" s="15"/>
      <c r="AG2203" s="15"/>
      <c r="AH2203" s="15"/>
      <c r="AI2203" s="46" t="str">
        <f>IF(Table1[[#This Row],[Posting Date]]&lt;&gt;"","GJ-"&amp;CountryID,"")</f>
        <v/>
      </c>
      <c r="AJ2203" s="59" t="str">
        <f>IF(Table1[[#This Row],[Posting Date]]&lt;&gt;"",Table1[[#This Row],[Posting Date]],"")</f>
        <v/>
      </c>
      <c r="AK2203" s="46"/>
      <c r="AL2203" s="46" t="str">
        <f>IF(Table1[[#This Row],[Description]]&lt;&gt;"",Table1[[#This Row],[Description]],"")</f>
        <v/>
      </c>
      <c r="AM2203" s="46" t="str">
        <f>IF(Table1[[#This Row],[Posting Date]]&lt;&gt;"",Table1[[#This Row],[Reference Number]],"")</f>
        <v/>
      </c>
      <c r="AN2203" s="46" t="str">
        <f>TRIM(Table1[[#This Row],[Line '#]])</f>
        <v/>
      </c>
      <c r="AO2203" s="46" t="str">
        <f>TRIM(Table1[[#This Row],[Account]])</f>
        <v/>
      </c>
      <c r="AP2203" s="46" t="str">
        <f>IF(Table1[[#This Row],[Posting Date]]&lt;&gt;"",$D$5,"")</f>
        <v/>
      </c>
      <c r="AQ2203" s="46" t="str">
        <f>TRIM(Table1[[#This Row],[Departments-Prgrams]])</f>
        <v/>
      </c>
      <c r="AR2203" s="46" t="str">
        <f>TRIM(Table1[[#This Row],[Grant]])</f>
        <v/>
      </c>
      <c r="AS2203" s="46" t="str">
        <f>TRIM(Table1[[#This Row],[Staff ID]])</f>
        <v/>
      </c>
      <c r="AT2203" s="46" t="str">
        <f>IF(TRIM(Table1[[#This Row],[Budget Code]])=0,"",TRIM(Table1[[#This Row],[Budget Code]]))</f>
        <v/>
      </c>
      <c r="AU2203" s="46" t="str">
        <f>IF(Table1[[#This Row],[Line Description]]&lt;&gt;"",Table1[[#This Row],[Line Description]],"")</f>
        <v/>
      </c>
      <c r="AV2203" s="46" t="str">
        <f>IF(Table1[[#This Row],[Cur_Amount Debit]]&gt;0,ROUND(Table1[[#This Row],[Cur_Amount Debit]],2),"")</f>
        <v/>
      </c>
      <c r="AW2203" s="46" t="str">
        <f>IF(Table1[[#This Row],[Cur_Amount Credit]]&gt;0,ROUND(Table1[[#This Row],[Cur_Amount Credit]],2),"")</f>
        <v/>
      </c>
      <c r="AX2203" s="46" t="str">
        <f>LEFT(Table1[[#This Row],[Cur]],3)</f>
        <v/>
      </c>
      <c r="AY2203" s="59"/>
      <c r="AZ2203" s="46"/>
      <c r="BA2203" s="46" t="str">
        <f>IF(Table1[[#This Row],[Cur]]&lt;&gt;"",IF(Table1[[#This Row],[Cur]]="USD","",ExchangeRate),"")</f>
        <v/>
      </c>
      <c r="BB2203" s="46" t="str">
        <f>IF(Table1[[#This Row],[Grant]]&lt;&gt;"",VLOOKUP(Table1[[#This Row],[Grant]],Grants!B:D,3),"")</f>
        <v/>
      </c>
      <c r="BC2203" s="46" t="str">
        <f>TRIM(Table1[[#This Row],[Vendor ID]])</f>
        <v/>
      </c>
      <c r="BD2203">
        <f>IF(Table1[[#This Row],[Reference Number]]=Q2202,BD2202,BD2202+1)</f>
        <v>0</v>
      </c>
    </row>
    <row r="2204" spans="1:56" ht="11.25" customHeight="1" x14ac:dyDescent="0.25">
      <c r="A2204" s="1"/>
      <c r="B2204" s="88" t="str">
        <f>IF(Table1[[#This Row],[Posting Date]]&lt;&gt;"",IF(Table1[[#This Row],[Reference Number]]=Q2203,B2203+1,1),"")</f>
        <v/>
      </c>
      <c r="C2204" s="61"/>
      <c r="D2204" s="61"/>
      <c r="E2204" s="138"/>
      <c r="F2204" s="141" t="str">
        <f>IFERROR(IF(VLOOKUP(Table1[[#This Row],[Budget Code Description]],Dimentions!$X$6:$AC$139,2,FALSE)="","",VLOOKUP(Table1[[#This Row],[Budget Code Description]],Dimentions!$X$6:$AC$139,2,FALSE)),"")</f>
        <v/>
      </c>
      <c r="G2204" s="141"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1" t="str">
        <f>IFERROR(VLOOKUP(Table1[[#This Row],[Budget Code Description]],Table6[#All],8,FALSE),"")</f>
        <v/>
      </c>
      <c r="L2204" s="63"/>
      <c r="M2204" s="65" t="str">
        <f>IFERROR(VLOOKUP(Table1[[#This Row],[Staff ID]],Table2[],2,FALSE),"")</f>
        <v/>
      </c>
      <c r="N2204" s="209" t="str">
        <f>IFERROR(IF(VLOOKUP(Table1[[#This Row],[Budget Code Description]],Dimentions!$X$6:$AC$134,4,FALSE)="","",VLOOKUP(Table1[[#This Row],[Budget Code Description]],Dimentions!$X$6:$AC$134,4,FALSE)),"")</f>
        <v/>
      </c>
      <c r="O2204" s="65" t="str">
        <f>IFERROR(VLOOKUP(Table1[[#This Row],[Vendor ID]],Table549[],2,FALSE),"")</f>
        <v/>
      </c>
      <c r="P2204" s="63"/>
      <c r="Q2204" s="141" t="str">
        <f>IF(Table1[[#This Row],[Posting Date]]&lt;&gt;"",$D$9,"")</f>
        <v/>
      </c>
      <c r="R2204" s="157" t="str">
        <f>IF(Table1[[#This Row],[Posting Date]]&lt;&gt;"",$D$10,"")</f>
        <v/>
      </c>
      <c r="S2204" s="66"/>
      <c r="T2204" s="63"/>
      <c r="U2204" s="67"/>
      <c r="V2204" s="67"/>
      <c r="W2204" s="67" t="str">
        <f t="shared" si="38"/>
        <v/>
      </c>
      <c r="X2204" s="159" t="str">
        <f>IF(E2204="","",(IF(Table1[[#This Row],[Cur]]="USD",Table1[[#This Row],[Cur_Amount Debit]],Table1[[#This Row],[Cur_Amount Debit]]/Table1[[#This Row],[Exchange Rate]])))</f>
        <v/>
      </c>
      <c r="Y2204" s="159" t="str">
        <f>IF(E2204="","",(IF(Table1[[#This Row],[Cur]]="USD",Table1[[#This Row],[Cur_Amount Credit]],Table1[[#This Row],[Cur_Amount Credit]]/ExchangeRate)))</f>
        <v/>
      </c>
      <c r="Z2204" s="201" t="str">
        <f>IF(E2204="","",(Table1[[#This Row],[Debit USD]]-Table1[[#This Row],[Credit USD]]))</f>
        <v/>
      </c>
      <c r="AA2204" s="226"/>
      <c r="AB2204" s="255"/>
      <c r="AC2204" s="1"/>
      <c r="AD2204" s="15"/>
      <c r="AE2204" s="15" t="str">
        <f>IF(AND(OR(Table1[[#This Row],[Account]]="15030",Table1[[#This Row],[Account]]="15035",Table1[[#This Row],[Account]]="20150"),Table1[[#This Row],[Vendor ID]]=""),1,"")</f>
        <v/>
      </c>
      <c r="AF2204" s="15"/>
      <c r="AG2204" s="15"/>
      <c r="AH2204" s="15"/>
      <c r="AI2204" s="46" t="str">
        <f>IF(Table1[[#This Row],[Posting Date]]&lt;&gt;"","GJ-"&amp;CountryID,"")</f>
        <v/>
      </c>
      <c r="AJ2204" s="59" t="str">
        <f>IF(Table1[[#This Row],[Posting Date]]&lt;&gt;"",Table1[[#This Row],[Posting Date]],"")</f>
        <v/>
      </c>
      <c r="AK2204" s="46"/>
      <c r="AL2204" s="46" t="str">
        <f>IF(Table1[[#This Row],[Description]]&lt;&gt;"",Table1[[#This Row],[Description]],"")</f>
        <v/>
      </c>
      <c r="AM2204" s="46" t="str">
        <f>IF(Table1[[#This Row],[Posting Date]]&lt;&gt;"",Table1[[#This Row],[Reference Number]],"")</f>
        <v/>
      </c>
      <c r="AN2204" s="46" t="str">
        <f>TRIM(Table1[[#This Row],[Line '#]])</f>
        <v/>
      </c>
      <c r="AO2204" s="46" t="str">
        <f>TRIM(Table1[[#This Row],[Account]])</f>
        <v/>
      </c>
      <c r="AP2204" s="46" t="str">
        <f>IF(Table1[[#This Row],[Posting Date]]&lt;&gt;"",$D$5,"")</f>
        <v/>
      </c>
      <c r="AQ2204" s="46" t="str">
        <f>TRIM(Table1[[#This Row],[Departments-Prgrams]])</f>
        <v/>
      </c>
      <c r="AR2204" s="46" t="str">
        <f>TRIM(Table1[[#This Row],[Grant]])</f>
        <v/>
      </c>
      <c r="AS2204" s="46" t="str">
        <f>TRIM(Table1[[#This Row],[Staff ID]])</f>
        <v/>
      </c>
      <c r="AT2204" s="46" t="str">
        <f>IF(TRIM(Table1[[#This Row],[Budget Code]])=0,"",TRIM(Table1[[#This Row],[Budget Code]]))</f>
        <v/>
      </c>
      <c r="AU2204" s="46" t="str">
        <f>IF(Table1[[#This Row],[Line Description]]&lt;&gt;"",Table1[[#This Row],[Line Description]],"")</f>
        <v/>
      </c>
      <c r="AV2204" s="46" t="str">
        <f>IF(Table1[[#This Row],[Cur_Amount Debit]]&gt;0,ROUND(Table1[[#This Row],[Cur_Amount Debit]],2),"")</f>
        <v/>
      </c>
      <c r="AW2204" s="46" t="str">
        <f>IF(Table1[[#This Row],[Cur_Amount Credit]]&gt;0,ROUND(Table1[[#This Row],[Cur_Amount Credit]],2),"")</f>
        <v/>
      </c>
      <c r="AX2204" s="46" t="str">
        <f>LEFT(Table1[[#This Row],[Cur]],3)</f>
        <v/>
      </c>
      <c r="AY2204" s="59"/>
      <c r="AZ2204" s="46"/>
      <c r="BA2204" s="46" t="str">
        <f>IF(Table1[[#This Row],[Cur]]&lt;&gt;"",IF(Table1[[#This Row],[Cur]]="USD","",ExchangeRate),"")</f>
        <v/>
      </c>
      <c r="BB2204" s="46" t="str">
        <f>IF(Table1[[#This Row],[Grant]]&lt;&gt;"",VLOOKUP(Table1[[#This Row],[Grant]],Grants!B:D,3),"")</f>
        <v/>
      </c>
      <c r="BC2204" s="46" t="str">
        <f>TRIM(Table1[[#This Row],[Vendor ID]])</f>
        <v/>
      </c>
      <c r="BD2204">
        <f>IF(Table1[[#This Row],[Reference Number]]=Q2203,BD2203,BD2203+1)</f>
        <v>0</v>
      </c>
    </row>
    <row r="2205" spans="1:56" ht="11.25" customHeight="1" x14ac:dyDescent="0.25">
      <c r="A2205" s="1"/>
      <c r="B2205" s="88" t="str">
        <f>IF(Table1[[#This Row],[Posting Date]]&lt;&gt;"",IF(Table1[[#This Row],[Reference Number]]=Q2204,B2204+1,1),"")</f>
        <v/>
      </c>
      <c r="C2205" s="61"/>
      <c r="D2205" s="61"/>
      <c r="E2205" s="138"/>
      <c r="F2205" s="141" t="str">
        <f>IFERROR(IF(VLOOKUP(Table1[[#This Row],[Budget Code Description]],Dimentions!$X$6:$AC$139,2,FALSE)="","",VLOOKUP(Table1[[#This Row],[Budget Code Description]],Dimentions!$X$6:$AC$139,2,FALSE)),"")</f>
        <v/>
      </c>
      <c r="G2205" s="141"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1" t="str">
        <f>IFERROR(VLOOKUP(Table1[[#This Row],[Budget Code Description]],Table6[#All],8,FALSE),"")</f>
        <v/>
      </c>
      <c r="L2205" s="63"/>
      <c r="M2205" s="65" t="str">
        <f>IFERROR(VLOOKUP(Table1[[#This Row],[Staff ID]],Table2[],2,FALSE),"")</f>
        <v/>
      </c>
      <c r="N2205" s="209" t="str">
        <f>IFERROR(IF(VLOOKUP(Table1[[#This Row],[Budget Code Description]],Dimentions!$X$6:$AC$134,4,FALSE)="","",VLOOKUP(Table1[[#This Row],[Budget Code Description]],Dimentions!$X$6:$AC$134,4,FALSE)),"")</f>
        <v/>
      </c>
      <c r="O2205" s="65" t="str">
        <f>IFERROR(VLOOKUP(Table1[[#This Row],[Vendor ID]],Table549[],2,FALSE),"")</f>
        <v/>
      </c>
      <c r="P2205" s="63"/>
      <c r="Q2205" s="141" t="str">
        <f>IF(Table1[[#This Row],[Posting Date]]&lt;&gt;"",$D$9,"")</f>
        <v/>
      </c>
      <c r="R2205" s="157" t="str">
        <f>IF(Table1[[#This Row],[Posting Date]]&lt;&gt;"",$D$10,"")</f>
        <v/>
      </c>
      <c r="S2205" s="66"/>
      <c r="T2205" s="63"/>
      <c r="U2205" s="67"/>
      <c r="V2205" s="67"/>
      <c r="W2205" s="67" t="str">
        <f t="shared" si="38"/>
        <v/>
      </c>
      <c r="X2205" s="159" t="str">
        <f>IF(E2205="","",(IF(Table1[[#This Row],[Cur]]="USD",Table1[[#This Row],[Cur_Amount Debit]],Table1[[#This Row],[Cur_Amount Debit]]/Table1[[#This Row],[Exchange Rate]])))</f>
        <v/>
      </c>
      <c r="Y2205" s="159" t="str">
        <f>IF(E2205="","",(IF(Table1[[#This Row],[Cur]]="USD",Table1[[#This Row],[Cur_Amount Credit]],Table1[[#This Row],[Cur_Amount Credit]]/ExchangeRate)))</f>
        <v/>
      </c>
      <c r="Z2205" s="201" t="str">
        <f>IF(E2205="","",(Table1[[#This Row],[Debit USD]]-Table1[[#This Row],[Credit USD]]))</f>
        <v/>
      </c>
      <c r="AA2205" s="226"/>
      <c r="AB2205" s="255"/>
      <c r="AC2205" s="1"/>
      <c r="AD2205" s="15"/>
      <c r="AE2205" s="15" t="str">
        <f>IF(AND(OR(Table1[[#This Row],[Account]]="15030",Table1[[#This Row],[Account]]="15035",Table1[[#This Row],[Account]]="20150"),Table1[[#This Row],[Vendor ID]]=""),1,"")</f>
        <v/>
      </c>
      <c r="AF2205" s="15"/>
      <c r="AG2205" s="15"/>
      <c r="AH2205" s="15"/>
      <c r="AI2205" s="46" t="str">
        <f>IF(Table1[[#This Row],[Posting Date]]&lt;&gt;"","GJ-"&amp;CountryID,"")</f>
        <v/>
      </c>
      <c r="AJ2205" s="59" t="str">
        <f>IF(Table1[[#This Row],[Posting Date]]&lt;&gt;"",Table1[[#This Row],[Posting Date]],"")</f>
        <v/>
      </c>
      <c r="AK2205" s="46"/>
      <c r="AL2205" s="46" t="str">
        <f>IF(Table1[[#This Row],[Description]]&lt;&gt;"",Table1[[#This Row],[Description]],"")</f>
        <v/>
      </c>
      <c r="AM2205" s="46" t="str">
        <f>IF(Table1[[#This Row],[Posting Date]]&lt;&gt;"",Table1[[#This Row],[Reference Number]],"")</f>
        <v/>
      </c>
      <c r="AN2205" s="46" t="str">
        <f>TRIM(Table1[[#This Row],[Line '#]])</f>
        <v/>
      </c>
      <c r="AO2205" s="46" t="str">
        <f>TRIM(Table1[[#This Row],[Account]])</f>
        <v/>
      </c>
      <c r="AP2205" s="46" t="str">
        <f>IF(Table1[[#This Row],[Posting Date]]&lt;&gt;"",$D$5,"")</f>
        <v/>
      </c>
      <c r="AQ2205" s="46" t="str">
        <f>TRIM(Table1[[#This Row],[Departments-Prgrams]])</f>
        <v/>
      </c>
      <c r="AR2205" s="46" t="str">
        <f>TRIM(Table1[[#This Row],[Grant]])</f>
        <v/>
      </c>
      <c r="AS2205" s="46" t="str">
        <f>TRIM(Table1[[#This Row],[Staff ID]])</f>
        <v/>
      </c>
      <c r="AT2205" s="46" t="str">
        <f>IF(TRIM(Table1[[#This Row],[Budget Code]])=0,"",TRIM(Table1[[#This Row],[Budget Code]]))</f>
        <v/>
      </c>
      <c r="AU2205" s="46" t="str">
        <f>IF(Table1[[#This Row],[Line Description]]&lt;&gt;"",Table1[[#This Row],[Line Description]],"")</f>
        <v/>
      </c>
      <c r="AV2205" s="46" t="str">
        <f>IF(Table1[[#This Row],[Cur_Amount Debit]]&gt;0,ROUND(Table1[[#This Row],[Cur_Amount Debit]],2),"")</f>
        <v/>
      </c>
      <c r="AW2205" s="46" t="str">
        <f>IF(Table1[[#This Row],[Cur_Amount Credit]]&gt;0,ROUND(Table1[[#This Row],[Cur_Amount Credit]],2),"")</f>
        <v/>
      </c>
      <c r="AX2205" s="46" t="str">
        <f>LEFT(Table1[[#This Row],[Cur]],3)</f>
        <v/>
      </c>
      <c r="AY2205" s="59"/>
      <c r="AZ2205" s="46"/>
      <c r="BA2205" s="46" t="str">
        <f>IF(Table1[[#This Row],[Cur]]&lt;&gt;"",IF(Table1[[#This Row],[Cur]]="USD","",ExchangeRate),"")</f>
        <v/>
      </c>
      <c r="BB2205" s="46" t="str">
        <f>IF(Table1[[#This Row],[Grant]]&lt;&gt;"",VLOOKUP(Table1[[#This Row],[Grant]],Grants!B:D,3),"")</f>
        <v/>
      </c>
      <c r="BC2205" s="46" t="str">
        <f>TRIM(Table1[[#This Row],[Vendor ID]])</f>
        <v/>
      </c>
      <c r="BD2205">
        <f>IF(Table1[[#This Row],[Reference Number]]=Q2204,BD2204,BD2204+1)</f>
        <v>0</v>
      </c>
    </row>
    <row r="2206" spans="1:56" ht="11.25" customHeight="1" x14ac:dyDescent="0.25">
      <c r="A2206" s="1"/>
      <c r="B2206" s="88" t="str">
        <f>IF(Table1[[#This Row],[Posting Date]]&lt;&gt;"",IF(Table1[[#This Row],[Reference Number]]=Q2205,B2205+1,1),"")</f>
        <v/>
      </c>
      <c r="C2206" s="61"/>
      <c r="D2206" s="61"/>
      <c r="E2206" s="138"/>
      <c r="F2206" s="141" t="str">
        <f>IFERROR(IF(VLOOKUP(Table1[[#This Row],[Budget Code Description]],Dimentions!$X$6:$AC$139,2,FALSE)="","",VLOOKUP(Table1[[#This Row],[Budget Code Description]],Dimentions!$X$6:$AC$139,2,FALSE)),"")</f>
        <v/>
      </c>
      <c r="G2206" s="141"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1" t="str">
        <f>IFERROR(VLOOKUP(Table1[[#This Row],[Budget Code Description]],Table6[#All],8,FALSE),"")</f>
        <v/>
      </c>
      <c r="L2206" s="63"/>
      <c r="M2206" s="65" t="str">
        <f>IFERROR(VLOOKUP(Table1[[#This Row],[Staff ID]],Table2[],2,FALSE),"")</f>
        <v/>
      </c>
      <c r="N2206" s="209" t="str">
        <f>IFERROR(IF(VLOOKUP(Table1[[#This Row],[Budget Code Description]],Dimentions!$X$6:$AC$134,4,FALSE)="","",VLOOKUP(Table1[[#This Row],[Budget Code Description]],Dimentions!$X$6:$AC$134,4,FALSE)),"")</f>
        <v/>
      </c>
      <c r="O2206" s="65" t="str">
        <f>IFERROR(VLOOKUP(Table1[[#This Row],[Vendor ID]],Table549[],2,FALSE),"")</f>
        <v/>
      </c>
      <c r="P2206" s="63"/>
      <c r="Q2206" s="141" t="str">
        <f>IF(Table1[[#This Row],[Posting Date]]&lt;&gt;"",$D$9,"")</f>
        <v/>
      </c>
      <c r="R2206" s="157" t="str">
        <f>IF(Table1[[#This Row],[Posting Date]]&lt;&gt;"",$D$10,"")</f>
        <v/>
      </c>
      <c r="S2206" s="66"/>
      <c r="T2206" s="63"/>
      <c r="U2206" s="67"/>
      <c r="V2206" s="67"/>
      <c r="W2206" s="67" t="str">
        <f t="shared" si="38"/>
        <v/>
      </c>
      <c r="X2206" s="159" t="str">
        <f>IF(E2206="","",(IF(Table1[[#This Row],[Cur]]="USD",Table1[[#This Row],[Cur_Amount Debit]],Table1[[#This Row],[Cur_Amount Debit]]/Table1[[#This Row],[Exchange Rate]])))</f>
        <v/>
      </c>
      <c r="Y2206" s="159" t="str">
        <f>IF(E2206="","",(IF(Table1[[#This Row],[Cur]]="USD",Table1[[#This Row],[Cur_Amount Credit]],Table1[[#This Row],[Cur_Amount Credit]]/ExchangeRate)))</f>
        <v/>
      </c>
      <c r="Z2206" s="201" t="str">
        <f>IF(E2206="","",(Table1[[#This Row],[Debit USD]]-Table1[[#This Row],[Credit USD]]))</f>
        <v/>
      </c>
      <c r="AA2206" s="226"/>
      <c r="AB2206" s="255"/>
      <c r="AC2206" s="1"/>
      <c r="AD2206" s="15"/>
      <c r="AE2206" s="15" t="str">
        <f>IF(AND(OR(Table1[[#This Row],[Account]]="15030",Table1[[#This Row],[Account]]="15035",Table1[[#This Row],[Account]]="20150"),Table1[[#This Row],[Vendor ID]]=""),1,"")</f>
        <v/>
      </c>
      <c r="AF2206" s="15"/>
      <c r="AG2206" s="15"/>
      <c r="AH2206" s="15"/>
      <c r="AI2206" s="46" t="str">
        <f>IF(Table1[[#This Row],[Posting Date]]&lt;&gt;"","GJ-"&amp;CountryID,"")</f>
        <v/>
      </c>
      <c r="AJ2206" s="59" t="str">
        <f>IF(Table1[[#This Row],[Posting Date]]&lt;&gt;"",Table1[[#This Row],[Posting Date]],"")</f>
        <v/>
      </c>
      <c r="AK2206" s="46"/>
      <c r="AL2206" s="46" t="str">
        <f>IF(Table1[[#This Row],[Description]]&lt;&gt;"",Table1[[#This Row],[Description]],"")</f>
        <v/>
      </c>
      <c r="AM2206" s="46" t="str">
        <f>IF(Table1[[#This Row],[Posting Date]]&lt;&gt;"",Table1[[#This Row],[Reference Number]],"")</f>
        <v/>
      </c>
      <c r="AN2206" s="46" t="str">
        <f>TRIM(Table1[[#This Row],[Line '#]])</f>
        <v/>
      </c>
      <c r="AO2206" s="46" t="str">
        <f>TRIM(Table1[[#This Row],[Account]])</f>
        <v/>
      </c>
      <c r="AP2206" s="46" t="str">
        <f>IF(Table1[[#This Row],[Posting Date]]&lt;&gt;"",$D$5,"")</f>
        <v/>
      </c>
      <c r="AQ2206" s="46" t="str">
        <f>TRIM(Table1[[#This Row],[Departments-Prgrams]])</f>
        <v/>
      </c>
      <c r="AR2206" s="46" t="str">
        <f>TRIM(Table1[[#This Row],[Grant]])</f>
        <v/>
      </c>
      <c r="AS2206" s="46" t="str">
        <f>TRIM(Table1[[#This Row],[Staff ID]])</f>
        <v/>
      </c>
      <c r="AT2206" s="46" t="str">
        <f>IF(TRIM(Table1[[#This Row],[Budget Code]])=0,"",TRIM(Table1[[#This Row],[Budget Code]]))</f>
        <v/>
      </c>
      <c r="AU2206" s="46" t="str">
        <f>IF(Table1[[#This Row],[Line Description]]&lt;&gt;"",Table1[[#This Row],[Line Description]],"")</f>
        <v/>
      </c>
      <c r="AV2206" s="46" t="str">
        <f>IF(Table1[[#This Row],[Cur_Amount Debit]]&gt;0,ROUND(Table1[[#This Row],[Cur_Amount Debit]],2),"")</f>
        <v/>
      </c>
      <c r="AW2206" s="46" t="str">
        <f>IF(Table1[[#This Row],[Cur_Amount Credit]]&gt;0,ROUND(Table1[[#This Row],[Cur_Amount Credit]],2),"")</f>
        <v/>
      </c>
      <c r="AX2206" s="46" t="str">
        <f>LEFT(Table1[[#This Row],[Cur]],3)</f>
        <v/>
      </c>
      <c r="AY2206" s="59"/>
      <c r="AZ2206" s="46"/>
      <c r="BA2206" s="46" t="str">
        <f>IF(Table1[[#This Row],[Cur]]&lt;&gt;"",IF(Table1[[#This Row],[Cur]]="USD","",ExchangeRate),"")</f>
        <v/>
      </c>
      <c r="BB2206" s="46" t="str">
        <f>IF(Table1[[#This Row],[Grant]]&lt;&gt;"",VLOOKUP(Table1[[#This Row],[Grant]],Grants!B:D,3),"")</f>
        <v/>
      </c>
      <c r="BC2206" s="46" t="str">
        <f>TRIM(Table1[[#This Row],[Vendor ID]])</f>
        <v/>
      </c>
      <c r="BD2206">
        <f>IF(Table1[[#This Row],[Reference Number]]=Q2205,BD2205,BD2205+1)</f>
        <v>0</v>
      </c>
    </row>
    <row r="2207" spans="1:56" ht="11.25" customHeight="1" x14ac:dyDescent="0.25">
      <c r="A2207" s="1"/>
      <c r="B2207" s="88" t="str">
        <f>IF(Table1[[#This Row],[Posting Date]]&lt;&gt;"",IF(Table1[[#This Row],[Reference Number]]=Q2206,B2206+1,1),"")</f>
        <v/>
      </c>
      <c r="C2207" s="61"/>
      <c r="D2207" s="61"/>
      <c r="E2207" s="138"/>
      <c r="F2207" s="141" t="str">
        <f>IFERROR(IF(VLOOKUP(Table1[[#This Row],[Budget Code Description]],Dimentions!$X$6:$AC$139,2,FALSE)="","",VLOOKUP(Table1[[#This Row],[Budget Code Description]],Dimentions!$X$6:$AC$139,2,FALSE)),"")</f>
        <v/>
      </c>
      <c r="G2207" s="141"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1" t="str">
        <f>IFERROR(VLOOKUP(Table1[[#This Row],[Budget Code Description]],Table6[#All],8,FALSE),"")</f>
        <v/>
      </c>
      <c r="L2207" s="63"/>
      <c r="M2207" s="65" t="str">
        <f>IFERROR(VLOOKUP(Table1[[#This Row],[Staff ID]],Table2[],2,FALSE),"")</f>
        <v/>
      </c>
      <c r="N2207" s="209" t="str">
        <f>IFERROR(IF(VLOOKUP(Table1[[#This Row],[Budget Code Description]],Dimentions!$X$6:$AC$134,4,FALSE)="","",VLOOKUP(Table1[[#This Row],[Budget Code Description]],Dimentions!$X$6:$AC$134,4,FALSE)),"")</f>
        <v/>
      </c>
      <c r="O2207" s="65" t="str">
        <f>IFERROR(VLOOKUP(Table1[[#This Row],[Vendor ID]],Table549[],2,FALSE),"")</f>
        <v/>
      </c>
      <c r="P2207" s="63"/>
      <c r="Q2207" s="141" t="str">
        <f>IF(Table1[[#This Row],[Posting Date]]&lt;&gt;"",$D$9,"")</f>
        <v/>
      </c>
      <c r="R2207" s="157" t="str">
        <f>IF(Table1[[#This Row],[Posting Date]]&lt;&gt;"",$D$10,"")</f>
        <v/>
      </c>
      <c r="S2207" s="66"/>
      <c r="T2207" s="63"/>
      <c r="U2207" s="67"/>
      <c r="V2207" s="67"/>
      <c r="W2207" s="67" t="str">
        <f t="shared" si="38"/>
        <v/>
      </c>
      <c r="X2207" s="159" t="str">
        <f>IF(E2207="","",(IF(Table1[[#This Row],[Cur]]="USD",Table1[[#This Row],[Cur_Amount Debit]],Table1[[#This Row],[Cur_Amount Debit]]/Table1[[#This Row],[Exchange Rate]])))</f>
        <v/>
      </c>
      <c r="Y2207" s="159" t="str">
        <f>IF(E2207="","",(IF(Table1[[#This Row],[Cur]]="USD",Table1[[#This Row],[Cur_Amount Credit]],Table1[[#This Row],[Cur_Amount Credit]]/ExchangeRate)))</f>
        <v/>
      </c>
      <c r="Z2207" s="201" t="str">
        <f>IF(E2207="","",(Table1[[#This Row],[Debit USD]]-Table1[[#This Row],[Credit USD]]))</f>
        <v/>
      </c>
      <c r="AA2207" s="226"/>
      <c r="AB2207" s="255"/>
      <c r="AC2207" s="1"/>
      <c r="AD2207" s="15"/>
      <c r="AE2207" s="15" t="str">
        <f>IF(AND(OR(Table1[[#This Row],[Account]]="15030",Table1[[#This Row],[Account]]="15035",Table1[[#This Row],[Account]]="20150"),Table1[[#This Row],[Vendor ID]]=""),1,"")</f>
        <v/>
      </c>
      <c r="AF2207" s="15"/>
      <c r="AG2207" s="15"/>
      <c r="AH2207" s="15"/>
      <c r="AI2207" s="46" t="str">
        <f>IF(Table1[[#This Row],[Posting Date]]&lt;&gt;"","GJ-"&amp;CountryID,"")</f>
        <v/>
      </c>
      <c r="AJ2207" s="59" t="str">
        <f>IF(Table1[[#This Row],[Posting Date]]&lt;&gt;"",Table1[[#This Row],[Posting Date]],"")</f>
        <v/>
      </c>
      <c r="AK2207" s="46"/>
      <c r="AL2207" s="46" t="str">
        <f>IF(Table1[[#This Row],[Description]]&lt;&gt;"",Table1[[#This Row],[Description]],"")</f>
        <v/>
      </c>
      <c r="AM2207" s="46" t="str">
        <f>IF(Table1[[#This Row],[Posting Date]]&lt;&gt;"",Table1[[#This Row],[Reference Number]],"")</f>
        <v/>
      </c>
      <c r="AN2207" s="46" t="str">
        <f>TRIM(Table1[[#This Row],[Line '#]])</f>
        <v/>
      </c>
      <c r="AO2207" s="46" t="str">
        <f>TRIM(Table1[[#This Row],[Account]])</f>
        <v/>
      </c>
      <c r="AP2207" s="46" t="str">
        <f>IF(Table1[[#This Row],[Posting Date]]&lt;&gt;"",$D$5,"")</f>
        <v/>
      </c>
      <c r="AQ2207" s="46" t="str">
        <f>TRIM(Table1[[#This Row],[Departments-Prgrams]])</f>
        <v/>
      </c>
      <c r="AR2207" s="46" t="str">
        <f>TRIM(Table1[[#This Row],[Grant]])</f>
        <v/>
      </c>
      <c r="AS2207" s="46" t="str">
        <f>TRIM(Table1[[#This Row],[Staff ID]])</f>
        <v/>
      </c>
      <c r="AT2207" s="46" t="str">
        <f>IF(TRIM(Table1[[#This Row],[Budget Code]])=0,"",TRIM(Table1[[#This Row],[Budget Code]]))</f>
        <v/>
      </c>
      <c r="AU2207" s="46" t="str">
        <f>IF(Table1[[#This Row],[Line Description]]&lt;&gt;"",Table1[[#This Row],[Line Description]],"")</f>
        <v/>
      </c>
      <c r="AV2207" s="46" t="str">
        <f>IF(Table1[[#This Row],[Cur_Amount Debit]]&gt;0,ROUND(Table1[[#This Row],[Cur_Amount Debit]],2),"")</f>
        <v/>
      </c>
      <c r="AW2207" s="46" t="str">
        <f>IF(Table1[[#This Row],[Cur_Amount Credit]]&gt;0,ROUND(Table1[[#This Row],[Cur_Amount Credit]],2),"")</f>
        <v/>
      </c>
      <c r="AX2207" s="46" t="str">
        <f>LEFT(Table1[[#This Row],[Cur]],3)</f>
        <v/>
      </c>
      <c r="AY2207" s="59"/>
      <c r="AZ2207" s="46"/>
      <c r="BA2207" s="46" t="str">
        <f>IF(Table1[[#This Row],[Cur]]&lt;&gt;"",IF(Table1[[#This Row],[Cur]]="USD","",ExchangeRate),"")</f>
        <v/>
      </c>
      <c r="BB2207" s="46" t="str">
        <f>IF(Table1[[#This Row],[Grant]]&lt;&gt;"",VLOOKUP(Table1[[#This Row],[Grant]],Grants!B:D,3),"")</f>
        <v/>
      </c>
      <c r="BC2207" s="46" t="str">
        <f>TRIM(Table1[[#This Row],[Vendor ID]])</f>
        <v/>
      </c>
      <c r="BD2207">
        <f>IF(Table1[[#This Row],[Reference Number]]=Q2206,BD2206,BD2206+1)</f>
        <v>0</v>
      </c>
    </row>
    <row r="2208" spans="1:56" ht="11.25" customHeight="1" x14ac:dyDescent="0.25">
      <c r="A2208" s="1"/>
      <c r="B2208" s="88" t="str">
        <f>IF(Table1[[#This Row],[Posting Date]]&lt;&gt;"",IF(Table1[[#This Row],[Reference Number]]=Q2207,B2207+1,1),"")</f>
        <v/>
      </c>
      <c r="C2208" s="61"/>
      <c r="D2208" s="61"/>
      <c r="E2208" s="138"/>
      <c r="F2208" s="141" t="str">
        <f>IFERROR(IF(VLOOKUP(Table1[[#This Row],[Budget Code Description]],Dimentions!$X$6:$AC$139,2,FALSE)="","",VLOOKUP(Table1[[#This Row],[Budget Code Description]],Dimentions!$X$6:$AC$139,2,FALSE)),"")</f>
        <v/>
      </c>
      <c r="G2208" s="141"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1" t="str">
        <f>IFERROR(VLOOKUP(Table1[[#This Row],[Budget Code Description]],Table6[#All],8,FALSE),"")</f>
        <v/>
      </c>
      <c r="L2208" s="63"/>
      <c r="M2208" s="65" t="str">
        <f>IFERROR(VLOOKUP(Table1[[#This Row],[Staff ID]],Table2[],2,FALSE),"")</f>
        <v/>
      </c>
      <c r="N2208" s="209" t="str">
        <f>IFERROR(IF(VLOOKUP(Table1[[#This Row],[Budget Code Description]],Dimentions!$X$6:$AC$134,4,FALSE)="","",VLOOKUP(Table1[[#This Row],[Budget Code Description]],Dimentions!$X$6:$AC$134,4,FALSE)),"")</f>
        <v/>
      </c>
      <c r="O2208" s="65" t="str">
        <f>IFERROR(VLOOKUP(Table1[[#This Row],[Vendor ID]],Table549[],2,FALSE),"")</f>
        <v/>
      </c>
      <c r="P2208" s="63"/>
      <c r="Q2208" s="141" t="str">
        <f>IF(Table1[[#This Row],[Posting Date]]&lt;&gt;"",$D$9,"")</f>
        <v/>
      </c>
      <c r="R2208" s="157" t="str">
        <f>IF(Table1[[#This Row],[Posting Date]]&lt;&gt;"",$D$10,"")</f>
        <v/>
      </c>
      <c r="S2208" s="66"/>
      <c r="T2208" s="63"/>
      <c r="U2208" s="67"/>
      <c r="V2208" s="67"/>
      <c r="W2208" s="67" t="str">
        <f t="shared" si="38"/>
        <v/>
      </c>
      <c r="X2208" s="159" t="str">
        <f>IF(E2208="","",(IF(Table1[[#This Row],[Cur]]="USD",Table1[[#This Row],[Cur_Amount Debit]],Table1[[#This Row],[Cur_Amount Debit]]/Table1[[#This Row],[Exchange Rate]])))</f>
        <v/>
      </c>
      <c r="Y2208" s="159" t="str">
        <f>IF(E2208="","",(IF(Table1[[#This Row],[Cur]]="USD",Table1[[#This Row],[Cur_Amount Credit]],Table1[[#This Row],[Cur_Amount Credit]]/ExchangeRate)))</f>
        <v/>
      </c>
      <c r="Z2208" s="201" t="str">
        <f>IF(E2208="","",(Table1[[#This Row],[Debit USD]]-Table1[[#This Row],[Credit USD]]))</f>
        <v/>
      </c>
      <c r="AA2208" s="226"/>
      <c r="AB2208" s="255"/>
      <c r="AC2208" s="1"/>
      <c r="AD2208" s="15"/>
      <c r="AE2208" s="15" t="str">
        <f>IF(AND(OR(Table1[[#This Row],[Account]]="15030",Table1[[#This Row],[Account]]="15035",Table1[[#This Row],[Account]]="20150"),Table1[[#This Row],[Vendor ID]]=""),1,"")</f>
        <v/>
      </c>
      <c r="AF2208" s="15"/>
      <c r="AG2208" s="15"/>
      <c r="AH2208" s="15"/>
      <c r="AI2208" s="46" t="str">
        <f>IF(Table1[[#This Row],[Posting Date]]&lt;&gt;"","GJ-"&amp;CountryID,"")</f>
        <v/>
      </c>
      <c r="AJ2208" s="59" t="str">
        <f>IF(Table1[[#This Row],[Posting Date]]&lt;&gt;"",Table1[[#This Row],[Posting Date]],"")</f>
        <v/>
      </c>
      <c r="AK2208" s="46"/>
      <c r="AL2208" s="46" t="str">
        <f>IF(Table1[[#This Row],[Description]]&lt;&gt;"",Table1[[#This Row],[Description]],"")</f>
        <v/>
      </c>
      <c r="AM2208" s="46" t="str">
        <f>IF(Table1[[#This Row],[Posting Date]]&lt;&gt;"",Table1[[#This Row],[Reference Number]],"")</f>
        <v/>
      </c>
      <c r="AN2208" s="46" t="str">
        <f>TRIM(Table1[[#This Row],[Line '#]])</f>
        <v/>
      </c>
      <c r="AO2208" s="46" t="str">
        <f>TRIM(Table1[[#This Row],[Account]])</f>
        <v/>
      </c>
      <c r="AP2208" s="46" t="str">
        <f>IF(Table1[[#This Row],[Posting Date]]&lt;&gt;"",$D$5,"")</f>
        <v/>
      </c>
      <c r="AQ2208" s="46" t="str">
        <f>TRIM(Table1[[#This Row],[Departments-Prgrams]])</f>
        <v/>
      </c>
      <c r="AR2208" s="46" t="str">
        <f>TRIM(Table1[[#This Row],[Grant]])</f>
        <v/>
      </c>
      <c r="AS2208" s="46" t="str">
        <f>TRIM(Table1[[#This Row],[Staff ID]])</f>
        <v/>
      </c>
      <c r="AT2208" s="46" t="str">
        <f>IF(TRIM(Table1[[#This Row],[Budget Code]])=0,"",TRIM(Table1[[#This Row],[Budget Code]]))</f>
        <v/>
      </c>
      <c r="AU2208" s="46" t="str">
        <f>IF(Table1[[#This Row],[Line Description]]&lt;&gt;"",Table1[[#This Row],[Line Description]],"")</f>
        <v/>
      </c>
      <c r="AV2208" s="46" t="str">
        <f>IF(Table1[[#This Row],[Cur_Amount Debit]]&gt;0,ROUND(Table1[[#This Row],[Cur_Amount Debit]],2),"")</f>
        <v/>
      </c>
      <c r="AW2208" s="46" t="str">
        <f>IF(Table1[[#This Row],[Cur_Amount Credit]]&gt;0,ROUND(Table1[[#This Row],[Cur_Amount Credit]],2),"")</f>
        <v/>
      </c>
      <c r="AX2208" s="46" t="str">
        <f>LEFT(Table1[[#This Row],[Cur]],3)</f>
        <v/>
      </c>
      <c r="AY2208" s="59"/>
      <c r="AZ2208" s="46"/>
      <c r="BA2208" s="46" t="str">
        <f>IF(Table1[[#This Row],[Cur]]&lt;&gt;"",IF(Table1[[#This Row],[Cur]]="USD","",ExchangeRate),"")</f>
        <v/>
      </c>
      <c r="BB2208" s="46" t="str">
        <f>IF(Table1[[#This Row],[Grant]]&lt;&gt;"",VLOOKUP(Table1[[#This Row],[Grant]],Grants!B:D,3),"")</f>
        <v/>
      </c>
      <c r="BC2208" s="46" t="str">
        <f>TRIM(Table1[[#This Row],[Vendor ID]])</f>
        <v/>
      </c>
      <c r="BD2208">
        <f>IF(Table1[[#This Row],[Reference Number]]=Q2207,BD2207,BD2207+1)</f>
        <v>0</v>
      </c>
    </row>
    <row r="2209" spans="1:56" ht="11.25" customHeight="1" x14ac:dyDescent="0.25">
      <c r="A2209" s="1"/>
      <c r="B2209" s="88" t="str">
        <f>IF(Table1[[#This Row],[Posting Date]]&lt;&gt;"",IF(Table1[[#This Row],[Reference Number]]=Q2208,B2208+1,1),"")</f>
        <v/>
      </c>
      <c r="C2209" s="61"/>
      <c r="D2209" s="61"/>
      <c r="E2209" s="138"/>
      <c r="F2209" s="141" t="str">
        <f>IFERROR(IF(VLOOKUP(Table1[[#This Row],[Budget Code Description]],Dimentions!$X$6:$AC$139,2,FALSE)="","",VLOOKUP(Table1[[#This Row],[Budget Code Description]],Dimentions!$X$6:$AC$139,2,FALSE)),"")</f>
        <v/>
      </c>
      <c r="G2209" s="141"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1" t="str">
        <f>IFERROR(VLOOKUP(Table1[[#This Row],[Budget Code Description]],Table6[#All],8,FALSE),"")</f>
        <v/>
      </c>
      <c r="L2209" s="63"/>
      <c r="M2209" s="65" t="str">
        <f>IFERROR(VLOOKUP(Table1[[#This Row],[Staff ID]],Table2[],2,FALSE),"")</f>
        <v/>
      </c>
      <c r="N2209" s="209" t="str">
        <f>IFERROR(IF(VLOOKUP(Table1[[#This Row],[Budget Code Description]],Dimentions!$X$6:$AC$134,4,FALSE)="","",VLOOKUP(Table1[[#This Row],[Budget Code Description]],Dimentions!$X$6:$AC$134,4,FALSE)),"")</f>
        <v/>
      </c>
      <c r="O2209" s="65" t="str">
        <f>IFERROR(VLOOKUP(Table1[[#This Row],[Vendor ID]],Table549[],2,FALSE),"")</f>
        <v/>
      </c>
      <c r="P2209" s="63"/>
      <c r="Q2209" s="141" t="str">
        <f>IF(Table1[[#This Row],[Posting Date]]&lt;&gt;"",$D$9,"")</f>
        <v/>
      </c>
      <c r="R2209" s="157" t="str">
        <f>IF(Table1[[#This Row],[Posting Date]]&lt;&gt;"",$D$10,"")</f>
        <v/>
      </c>
      <c r="S2209" s="66"/>
      <c r="T2209" s="63"/>
      <c r="U2209" s="67"/>
      <c r="V2209" s="67"/>
      <c r="W2209" s="67" t="str">
        <f t="shared" si="38"/>
        <v/>
      </c>
      <c r="X2209" s="159" t="str">
        <f>IF(E2209="","",(IF(Table1[[#This Row],[Cur]]="USD",Table1[[#This Row],[Cur_Amount Debit]],Table1[[#This Row],[Cur_Amount Debit]]/Table1[[#This Row],[Exchange Rate]])))</f>
        <v/>
      </c>
      <c r="Y2209" s="159" t="str">
        <f>IF(E2209="","",(IF(Table1[[#This Row],[Cur]]="USD",Table1[[#This Row],[Cur_Amount Credit]],Table1[[#This Row],[Cur_Amount Credit]]/ExchangeRate)))</f>
        <v/>
      </c>
      <c r="Z2209" s="201" t="str">
        <f>IF(E2209="","",(Table1[[#This Row],[Debit USD]]-Table1[[#This Row],[Credit USD]]))</f>
        <v/>
      </c>
      <c r="AA2209" s="226"/>
      <c r="AB2209" s="255"/>
      <c r="AC2209" s="1"/>
      <c r="AD2209" s="15"/>
      <c r="AE2209" s="15" t="str">
        <f>IF(AND(OR(Table1[[#This Row],[Account]]="15030",Table1[[#This Row],[Account]]="15035",Table1[[#This Row],[Account]]="20150"),Table1[[#This Row],[Vendor ID]]=""),1,"")</f>
        <v/>
      </c>
      <c r="AF2209" s="15"/>
      <c r="AG2209" s="15"/>
      <c r="AH2209" s="15"/>
      <c r="AI2209" s="46" t="str">
        <f>IF(Table1[[#This Row],[Posting Date]]&lt;&gt;"","GJ-"&amp;CountryID,"")</f>
        <v/>
      </c>
      <c r="AJ2209" s="59" t="str">
        <f>IF(Table1[[#This Row],[Posting Date]]&lt;&gt;"",Table1[[#This Row],[Posting Date]],"")</f>
        <v/>
      </c>
      <c r="AK2209" s="46"/>
      <c r="AL2209" s="46" t="str">
        <f>IF(Table1[[#This Row],[Description]]&lt;&gt;"",Table1[[#This Row],[Description]],"")</f>
        <v/>
      </c>
      <c r="AM2209" s="46" t="str">
        <f>IF(Table1[[#This Row],[Posting Date]]&lt;&gt;"",Table1[[#This Row],[Reference Number]],"")</f>
        <v/>
      </c>
      <c r="AN2209" s="46" t="str">
        <f>TRIM(Table1[[#This Row],[Line '#]])</f>
        <v/>
      </c>
      <c r="AO2209" s="46" t="str">
        <f>TRIM(Table1[[#This Row],[Account]])</f>
        <v/>
      </c>
      <c r="AP2209" s="46" t="str">
        <f>IF(Table1[[#This Row],[Posting Date]]&lt;&gt;"",$D$5,"")</f>
        <v/>
      </c>
      <c r="AQ2209" s="46" t="str">
        <f>TRIM(Table1[[#This Row],[Departments-Prgrams]])</f>
        <v/>
      </c>
      <c r="AR2209" s="46" t="str">
        <f>TRIM(Table1[[#This Row],[Grant]])</f>
        <v/>
      </c>
      <c r="AS2209" s="46" t="str">
        <f>TRIM(Table1[[#This Row],[Staff ID]])</f>
        <v/>
      </c>
      <c r="AT2209" s="46" t="str">
        <f>IF(TRIM(Table1[[#This Row],[Budget Code]])=0,"",TRIM(Table1[[#This Row],[Budget Code]]))</f>
        <v/>
      </c>
      <c r="AU2209" s="46" t="str">
        <f>IF(Table1[[#This Row],[Line Description]]&lt;&gt;"",Table1[[#This Row],[Line Description]],"")</f>
        <v/>
      </c>
      <c r="AV2209" s="46" t="str">
        <f>IF(Table1[[#This Row],[Cur_Amount Debit]]&gt;0,ROUND(Table1[[#This Row],[Cur_Amount Debit]],2),"")</f>
        <v/>
      </c>
      <c r="AW2209" s="46" t="str">
        <f>IF(Table1[[#This Row],[Cur_Amount Credit]]&gt;0,ROUND(Table1[[#This Row],[Cur_Amount Credit]],2),"")</f>
        <v/>
      </c>
      <c r="AX2209" s="46" t="str">
        <f>LEFT(Table1[[#This Row],[Cur]],3)</f>
        <v/>
      </c>
      <c r="AY2209" s="59"/>
      <c r="AZ2209" s="46"/>
      <c r="BA2209" s="46" t="str">
        <f>IF(Table1[[#This Row],[Cur]]&lt;&gt;"",IF(Table1[[#This Row],[Cur]]="USD","",ExchangeRate),"")</f>
        <v/>
      </c>
      <c r="BB2209" s="46" t="str">
        <f>IF(Table1[[#This Row],[Grant]]&lt;&gt;"",VLOOKUP(Table1[[#This Row],[Grant]],Grants!B:D,3),"")</f>
        <v/>
      </c>
      <c r="BC2209" s="46" t="str">
        <f>TRIM(Table1[[#This Row],[Vendor ID]])</f>
        <v/>
      </c>
      <c r="BD2209">
        <f>IF(Table1[[#This Row],[Reference Number]]=Q2208,BD2208,BD2208+1)</f>
        <v>0</v>
      </c>
    </row>
    <row r="2210" spans="1:56" ht="11.25" customHeight="1" x14ac:dyDescent="0.25">
      <c r="A2210" s="1"/>
      <c r="B2210" s="88" t="str">
        <f>IF(Table1[[#This Row],[Posting Date]]&lt;&gt;"",IF(Table1[[#This Row],[Reference Number]]=Q2209,B2209+1,1),"")</f>
        <v/>
      </c>
      <c r="C2210" s="61"/>
      <c r="D2210" s="61"/>
      <c r="E2210" s="138"/>
      <c r="F2210" s="141" t="str">
        <f>IFERROR(IF(VLOOKUP(Table1[[#This Row],[Budget Code Description]],Dimentions!$X$6:$AC$139,2,FALSE)="","",VLOOKUP(Table1[[#This Row],[Budget Code Description]],Dimentions!$X$6:$AC$139,2,FALSE)),"")</f>
        <v/>
      </c>
      <c r="G2210" s="141"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1" t="str">
        <f>IFERROR(VLOOKUP(Table1[[#This Row],[Budget Code Description]],Table6[#All],8,FALSE),"")</f>
        <v/>
      </c>
      <c r="L2210" s="63"/>
      <c r="M2210" s="65" t="str">
        <f>IFERROR(VLOOKUP(Table1[[#This Row],[Staff ID]],Table2[],2,FALSE),"")</f>
        <v/>
      </c>
      <c r="N2210" s="209" t="str">
        <f>IFERROR(IF(VLOOKUP(Table1[[#This Row],[Budget Code Description]],Dimentions!$X$6:$AC$134,4,FALSE)="","",VLOOKUP(Table1[[#This Row],[Budget Code Description]],Dimentions!$X$6:$AC$134,4,FALSE)),"")</f>
        <v/>
      </c>
      <c r="O2210" s="65" t="str">
        <f>IFERROR(VLOOKUP(Table1[[#This Row],[Vendor ID]],Table549[],2,FALSE),"")</f>
        <v/>
      </c>
      <c r="P2210" s="63"/>
      <c r="Q2210" s="141" t="str">
        <f>IF(Table1[[#This Row],[Posting Date]]&lt;&gt;"",$D$9,"")</f>
        <v/>
      </c>
      <c r="R2210" s="157" t="str">
        <f>IF(Table1[[#This Row],[Posting Date]]&lt;&gt;"",$D$10,"")</f>
        <v/>
      </c>
      <c r="S2210" s="66"/>
      <c r="T2210" s="63"/>
      <c r="U2210" s="67"/>
      <c r="V2210" s="67"/>
      <c r="W2210" s="67" t="str">
        <f t="shared" si="38"/>
        <v/>
      </c>
      <c r="X2210" s="159" t="str">
        <f>IF(E2210="","",(IF(Table1[[#This Row],[Cur]]="USD",Table1[[#This Row],[Cur_Amount Debit]],Table1[[#This Row],[Cur_Amount Debit]]/Table1[[#This Row],[Exchange Rate]])))</f>
        <v/>
      </c>
      <c r="Y2210" s="159" t="str">
        <f>IF(E2210="","",(IF(Table1[[#This Row],[Cur]]="USD",Table1[[#This Row],[Cur_Amount Credit]],Table1[[#This Row],[Cur_Amount Credit]]/ExchangeRate)))</f>
        <v/>
      </c>
      <c r="Z2210" s="201" t="str">
        <f>IF(E2210="","",(Table1[[#This Row],[Debit USD]]-Table1[[#This Row],[Credit USD]]))</f>
        <v/>
      </c>
      <c r="AA2210" s="226"/>
      <c r="AB2210" s="255"/>
      <c r="AC2210" s="1"/>
      <c r="AD2210" s="15"/>
      <c r="AE2210" s="15" t="str">
        <f>IF(AND(OR(Table1[[#This Row],[Account]]="15030",Table1[[#This Row],[Account]]="15035",Table1[[#This Row],[Account]]="20150"),Table1[[#This Row],[Vendor ID]]=""),1,"")</f>
        <v/>
      </c>
      <c r="AF2210" s="15"/>
      <c r="AG2210" s="15"/>
      <c r="AH2210" s="15"/>
      <c r="AI2210" s="46" t="str">
        <f>IF(Table1[[#This Row],[Posting Date]]&lt;&gt;"","GJ-"&amp;CountryID,"")</f>
        <v/>
      </c>
      <c r="AJ2210" s="59" t="str">
        <f>IF(Table1[[#This Row],[Posting Date]]&lt;&gt;"",Table1[[#This Row],[Posting Date]],"")</f>
        <v/>
      </c>
      <c r="AK2210" s="46"/>
      <c r="AL2210" s="46" t="str">
        <f>IF(Table1[[#This Row],[Description]]&lt;&gt;"",Table1[[#This Row],[Description]],"")</f>
        <v/>
      </c>
      <c r="AM2210" s="46" t="str">
        <f>IF(Table1[[#This Row],[Posting Date]]&lt;&gt;"",Table1[[#This Row],[Reference Number]],"")</f>
        <v/>
      </c>
      <c r="AN2210" s="46" t="str">
        <f>TRIM(Table1[[#This Row],[Line '#]])</f>
        <v/>
      </c>
      <c r="AO2210" s="46" t="str">
        <f>TRIM(Table1[[#This Row],[Account]])</f>
        <v/>
      </c>
      <c r="AP2210" s="46" t="str">
        <f>IF(Table1[[#This Row],[Posting Date]]&lt;&gt;"",$D$5,"")</f>
        <v/>
      </c>
      <c r="AQ2210" s="46" t="str">
        <f>TRIM(Table1[[#This Row],[Departments-Prgrams]])</f>
        <v/>
      </c>
      <c r="AR2210" s="46" t="str">
        <f>TRIM(Table1[[#This Row],[Grant]])</f>
        <v/>
      </c>
      <c r="AS2210" s="46" t="str">
        <f>TRIM(Table1[[#This Row],[Staff ID]])</f>
        <v/>
      </c>
      <c r="AT2210" s="46" t="str">
        <f>IF(TRIM(Table1[[#This Row],[Budget Code]])=0,"",TRIM(Table1[[#This Row],[Budget Code]]))</f>
        <v/>
      </c>
      <c r="AU2210" s="46" t="str">
        <f>IF(Table1[[#This Row],[Line Description]]&lt;&gt;"",Table1[[#This Row],[Line Description]],"")</f>
        <v/>
      </c>
      <c r="AV2210" s="46" t="str">
        <f>IF(Table1[[#This Row],[Cur_Amount Debit]]&gt;0,ROUND(Table1[[#This Row],[Cur_Amount Debit]],2),"")</f>
        <v/>
      </c>
      <c r="AW2210" s="46" t="str">
        <f>IF(Table1[[#This Row],[Cur_Amount Credit]]&gt;0,ROUND(Table1[[#This Row],[Cur_Amount Credit]],2),"")</f>
        <v/>
      </c>
      <c r="AX2210" s="46" t="str">
        <f>LEFT(Table1[[#This Row],[Cur]],3)</f>
        <v/>
      </c>
      <c r="AY2210" s="59"/>
      <c r="AZ2210" s="46"/>
      <c r="BA2210" s="46" t="str">
        <f>IF(Table1[[#This Row],[Cur]]&lt;&gt;"",IF(Table1[[#This Row],[Cur]]="USD","",ExchangeRate),"")</f>
        <v/>
      </c>
      <c r="BB2210" s="46" t="str">
        <f>IF(Table1[[#This Row],[Grant]]&lt;&gt;"",VLOOKUP(Table1[[#This Row],[Grant]],Grants!B:D,3),"")</f>
        <v/>
      </c>
      <c r="BC2210" s="46" t="str">
        <f>TRIM(Table1[[#This Row],[Vendor ID]])</f>
        <v/>
      </c>
      <c r="BD2210">
        <f>IF(Table1[[#This Row],[Reference Number]]=Q2209,BD2209,BD2209+1)</f>
        <v>0</v>
      </c>
    </row>
    <row r="2211" spans="1:56" ht="11.25" customHeight="1" x14ac:dyDescent="0.25">
      <c r="A2211" s="1"/>
      <c r="B2211" s="88" t="str">
        <f>IF(Table1[[#This Row],[Posting Date]]&lt;&gt;"",IF(Table1[[#This Row],[Reference Number]]=Q2210,B2210+1,1),"")</f>
        <v/>
      </c>
      <c r="C2211" s="61"/>
      <c r="D2211" s="61"/>
      <c r="E2211" s="138"/>
      <c r="F2211" s="141" t="str">
        <f>IFERROR(IF(VLOOKUP(Table1[[#This Row],[Budget Code Description]],Dimentions!$X$6:$AC$139,2,FALSE)="","",VLOOKUP(Table1[[#This Row],[Budget Code Description]],Dimentions!$X$6:$AC$139,2,FALSE)),"")</f>
        <v/>
      </c>
      <c r="G2211" s="141"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1" t="str">
        <f>IFERROR(VLOOKUP(Table1[[#This Row],[Budget Code Description]],Table6[#All],8,FALSE),"")</f>
        <v/>
      </c>
      <c r="L2211" s="63"/>
      <c r="M2211" s="65" t="str">
        <f>IFERROR(VLOOKUP(Table1[[#This Row],[Staff ID]],Table2[],2,FALSE),"")</f>
        <v/>
      </c>
      <c r="N2211" s="209" t="str">
        <f>IFERROR(IF(VLOOKUP(Table1[[#This Row],[Budget Code Description]],Dimentions!$X$6:$AC$134,4,FALSE)="","",VLOOKUP(Table1[[#This Row],[Budget Code Description]],Dimentions!$X$6:$AC$134,4,FALSE)),"")</f>
        <v/>
      </c>
      <c r="O2211" s="65" t="str">
        <f>IFERROR(VLOOKUP(Table1[[#This Row],[Vendor ID]],Table549[],2,FALSE),"")</f>
        <v/>
      </c>
      <c r="P2211" s="63"/>
      <c r="Q2211" s="141" t="str">
        <f>IF(Table1[[#This Row],[Posting Date]]&lt;&gt;"",$D$9,"")</f>
        <v/>
      </c>
      <c r="R2211" s="157" t="str">
        <f>IF(Table1[[#This Row],[Posting Date]]&lt;&gt;"",$D$10,"")</f>
        <v/>
      </c>
      <c r="S2211" s="66"/>
      <c r="T2211" s="63"/>
      <c r="U2211" s="67"/>
      <c r="V2211" s="67"/>
      <c r="W2211" s="67" t="str">
        <f t="shared" si="38"/>
        <v/>
      </c>
      <c r="X2211" s="159" t="str">
        <f>IF(E2211="","",(IF(Table1[[#This Row],[Cur]]="USD",Table1[[#This Row],[Cur_Amount Debit]],Table1[[#This Row],[Cur_Amount Debit]]/Table1[[#This Row],[Exchange Rate]])))</f>
        <v/>
      </c>
      <c r="Y2211" s="159" t="str">
        <f>IF(E2211="","",(IF(Table1[[#This Row],[Cur]]="USD",Table1[[#This Row],[Cur_Amount Credit]],Table1[[#This Row],[Cur_Amount Credit]]/ExchangeRate)))</f>
        <v/>
      </c>
      <c r="Z2211" s="201" t="str">
        <f>IF(E2211="","",(Table1[[#This Row],[Debit USD]]-Table1[[#This Row],[Credit USD]]))</f>
        <v/>
      </c>
      <c r="AA2211" s="226"/>
      <c r="AB2211" s="255"/>
      <c r="AC2211" s="1"/>
      <c r="AD2211" s="15"/>
      <c r="AE2211" s="15" t="str">
        <f>IF(AND(OR(Table1[[#This Row],[Account]]="15030",Table1[[#This Row],[Account]]="15035",Table1[[#This Row],[Account]]="20150"),Table1[[#This Row],[Vendor ID]]=""),1,"")</f>
        <v/>
      </c>
      <c r="AF2211" s="15"/>
      <c r="AG2211" s="15"/>
      <c r="AH2211" s="15"/>
      <c r="AI2211" s="46" t="str">
        <f>IF(Table1[[#This Row],[Posting Date]]&lt;&gt;"","GJ-"&amp;CountryID,"")</f>
        <v/>
      </c>
      <c r="AJ2211" s="59" t="str">
        <f>IF(Table1[[#This Row],[Posting Date]]&lt;&gt;"",Table1[[#This Row],[Posting Date]],"")</f>
        <v/>
      </c>
      <c r="AK2211" s="46"/>
      <c r="AL2211" s="46" t="str">
        <f>IF(Table1[[#This Row],[Description]]&lt;&gt;"",Table1[[#This Row],[Description]],"")</f>
        <v/>
      </c>
      <c r="AM2211" s="46" t="str">
        <f>IF(Table1[[#This Row],[Posting Date]]&lt;&gt;"",Table1[[#This Row],[Reference Number]],"")</f>
        <v/>
      </c>
      <c r="AN2211" s="46" t="str">
        <f>TRIM(Table1[[#This Row],[Line '#]])</f>
        <v/>
      </c>
      <c r="AO2211" s="46" t="str">
        <f>TRIM(Table1[[#This Row],[Account]])</f>
        <v/>
      </c>
      <c r="AP2211" s="46" t="str">
        <f>IF(Table1[[#This Row],[Posting Date]]&lt;&gt;"",$D$5,"")</f>
        <v/>
      </c>
      <c r="AQ2211" s="46" t="str">
        <f>TRIM(Table1[[#This Row],[Departments-Prgrams]])</f>
        <v/>
      </c>
      <c r="AR2211" s="46" t="str">
        <f>TRIM(Table1[[#This Row],[Grant]])</f>
        <v/>
      </c>
      <c r="AS2211" s="46" t="str">
        <f>TRIM(Table1[[#This Row],[Staff ID]])</f>
        <v/>
      </c>
      <c r="AT2211" s="46" t="str">
        <f>IF(TRIM(Table1[[#This Row],[Budget Code]])=0,"",TRIM(Table1[[#This Row],[Budget Code]]))</f>
        <v/>
      </c>
      <c r="AU2211" s="46" t="str">
        <f>IF(Table1[[#This Row],[Line Description]]&lt;&gt;"",Table1[[#This Row],[Line Description]],"")</f>
        <v/>
      </c>
      <c r="AV2211" s="46" t="str">
        <f>IF(Table1[[#This Row],[Cur_Amount Debit]]&gt;0,ROUND(Table1[[#This Row],[Cur_Amount Debit]],2),"")</f>
        <v/>
      </c>
      <c r="AW2211" s="46" t="str">
        <f>IF(Table1[[#This Row],[Cur_Amount Credit]]&gt;0,ROUND(Table1[[#This Row],[Cur_Amount Credit]],2),"")</f>
        <v/>
      </c>
      <c r="AX2211" s="46" t="str">
        <f>LEFT(Table1[[#This Row],[Cur]],3)</f>
        <v/>
      </c>
      <c r="AY2211" s="59"/>
      <c r="AZ2211" s="46"/>
      <c r="BA2211" s="46" t="str">
        <f>IF(Table1[[#This Row],[Cur]]&lt;&gt;"",IF(Table1[[#This Row],[Cur]]="USD","",ExchangeRate),"")</f>
        <v/>
      </c>
      <c r="BB2211" s="46" t="str">
        <f>IF(Table1[[#This Row],[Grant]]&lt;&gt;"",VLOOKUP(Table1[[#This Row],[Grant]],Grants!B:D,3),"")</f>
        <v/>
      </c>
      <c r="BC2211" s="46" t="str">
        <f>TRIM(Table1[[#This Row],[Vendor ID]])</f>
        <v/>
      </c>
      <c r="BD2211">
        <f>IF(Table1[[#This Row],[Reference Number]]=Q2210,BD2210,BD2210+1)</f>
        <v>0</v>
      </c>
    </row>
    <row r="2212" spans="1:56" ht="11.25" customHeight="1" x14ac:dyDescent="0.25">
      <c r="A2212" s="1"/>
      <c r="B2212" s="88" t="str">
        <f>IF(Table1[[#This Row],[Posting Date]]&lt;&gt;"",IF(Table1[[#This Row],[Reference Number]]=Q2211,B2211+1,1),"")</f>
        <v/>
      </c>
      <c r="C2212" s="61"/>
      <c r="D2212" s="61"/>
      <c r="E2212" s="138"/>
      <c r="F2212" s="141" t="str">
        <f>IFERROR(IF(VLOOKUP(Table1[[#This Row],[Budget Code Description]],Dimentions!$X$6:$AC$139,2,FALSE)="","",VLOOKUP(Table1[[#This Row],[Budget Code Description]],Dimentions!$X$6:$AC$139,2,FALSE)),"")</f>
        <v/>
      </c>
      <c r="G2212" s="141"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1" t="str">
        <f>IFERROR(VLOOKUP(Table1[[#This Row],[Budget Code Description]],Table6[#All],8,FALSE),"")</f>
        <v/>
      </c>
      <c r="L2212" s="63"/>
      <c r="M2212" s="65" t="str">
        <f>IFERROR(VLOOKUP(Table1[[#This Row],[Staff ID]],Table2[],2,FALSE),"")</f>
        <v/>
      </c>
      <c r="N2212" s="209" t="str">
        <f>IFERROR(IF(VLOOKUP(Table1[[#This Row],[Budget Code Description]],Dimentions!$X$6:$AC$134,4,FALSE)="","",VLOOKUP(Table1[[#This Row],[Budget Code Description]],Dimentions!$X$6:$AC$134,4,FALSE)),"")</f>
        <v/>
      </c>
      <c r="O2212" s="65" t="str">
        <f>IFERROR(VLOOKUP(Table1[[#This Row],[Vendor ID]],Table549[],2,FALSE),"")</f>
        <v/>
      </c>
      <c r="P2212" s="63"/>
      <c r="Q2212" s="141" t="str">
        <f>IF(Table1[[#This Row],[Posting Date]]&lt;&gt;"",$D$9,"")</f>
        <v/>
      </c>
      <c r="R2212" s="157" t="str">
        <f>IF(Table1[[#This Row],[Posting Date]]&lt;&gt;"",$D$10,"")</f>
        <v/>
      </c>
      <c r="S2212" s="66"/>
      <c r="T2212" s="63"/>
      <c r="U2212" s="67"/>
      <c r="V2212" s="67"/>
      <c r="W2212" s="67" t="str">
        <f t="shared" si="38"/>
        <v/>
      </c>
      <c r="X2212" s="159" t="str">
        <f>IF(E2212="","",(IF(Table1[[#This Row],[Cur]]="USD",Table1[[#This Row],[Cur_Amount Debit]],Table1[[#This Row],[Cur_Amount Debit]]/Table1[[#This Row],[Exchange Rate]])))</f>
        <v/>
      </c>
      <c r="Y2212" s="159" t="str">
        <f>IF(E2212="","",(IF(Table1[[#This Row],[Cur]]="USD",Table1[[#This Row],[Cur_Amount Credit]],Table1[[#This Row],[Cur_Amount Credit]]/ExchangeRate)))</f>
        <v/>
      </c>
      <c r="Z2212" s="201" t="str">
        <f>IF(E2212="","",(Table1[[#This Row],[Debit USD]]-Table1[[#This Row],[Credit USD]]))</f>
        <v/>
      </c>
      <c r="AA2212" s="226"/>
      <c r="AB2212" s="255"/>
      <c r="AC2212" s="1"/>
      <c r="AD2212" s="15"/>
      <c r="AE2212" s="15" t="str">
        <f>IF(AND(OR(Table1[[#This Row],[Account]]="15030",Table1[[#This Row],[Account]]="15035",Table1[[#This Row],[Account]]="20150"),Table1[[#This Row],[Vendor ID]]=""),1,"")</f>
        <v/>
      </c>
      <c r="AF2212" s="15"/>
      <c r="AG2212" s="15"/>
      <c r="AH2212" s="15"/>
      <c r="AI2212" s="46" t="str">
        <f>IF(Table1[[#This Row],[Posting Date]]&lt;&gt;"","GJ-"&amp;CountryID,"")</f>
        <v/>
      </c>
      <c r="AJ2212" s="59" t="str">
        <f>IF(Table1[[#This Row],[Posting Date]]&lt;&gt;"",Table1[[#This Row],[Posting Date]],"")</f>
        <v/>
      </c>
      <c r="AK2212" s="46"/>
      <c r="AL2212" s="46" t="str">
        <f>IF(Table1[[#This Row],[Description]]&lt;&gt;"",Table1[[#This Row],[Description]],"")</f>
        <v/>
      </c>
      <c r="AM2212" s="46" t="str">
        <f>IF(Table1[[#This Row],[Posting Date]]&lt;&gt;"",Table1[[#This Row],[Reference Number]],"")</f>
        <v/>
      </c>
      <c r="AN2212" s="46" t="str">
        <f>TRIM(Table1[[#This Row],[Line '#]])</f>
        <v/>
      </c>
      <c r="AO2212" s="46" t="str">
        <f>TRIM(Table1[[#This Row],[Account]])</f>
        <v/>
      </c>
      <c r="AP2212" s="46" t="str">
        <f>IF(Table1[[#This Row],[Posting Date]]&lt;&gt;"",$D$5,"")</f>
        <v/>
      </c>
      <c r="AQ2212" s="46" t="str">
        <f>TRIM(Table1[[#This Row],[Departments-Prgrams]])</f>
        <v/>
      </c>
      <c r="AR2212" s="46" t="str">
        <f>TRIM(Table1[[#This Row],[Grant]])</f>
        <v/>
      </c>
      <c r="AS2212" s="46" t="str">
        <f>TRIM(Table1[[#This Row],[Staff ID]])</f>
        <v/>
      </c>
      <c r="AT2212" s="46" t="str">
        <f>IF(TRIM(Table1[[#This Row],[Budget Code]])=0,"",TRIM(Table1[[#This Row],[Budget Code]]))</f>
        <v/>
      </c>
      <c r="AU2212" s="46" t="str">
        <f>IF(Table1[[#This Row],[Line Description]]&lt;&gt;"",Table1[[#This Row],[Line Description]],"")</f>
        <v/>
      </c>
      <c r="AV2212" s="46" t="str">
        <f>IF(Table1[[#This Row],[Cur_Amount Debit]]&gt;0,ROUND(Table1[[#This Row],[Cur_Amount Debit]],2),"")</f>
        <v/>
      </c>
      <c r="AW2212" s="46" t="str">
        <f>IF(Table1[[#This Row],[Cur_Amount Credit]]&gt;0,ROUND(Table1[[#This Row],[Cur_Amount Credit]],2),"")</f>
        <v/>
      </c>
      <c r="AX2212" s="46" t="str">
        <f>LEFT(Table1[[#This Row],[Cur]],3)</f>
        <v/>
      </c>
      <c r="AY2212" s="59"/>
      <c r="AZ2212" s="46"/>
      <c r="BA2212" s="46" t="str">
        <f>IF(Table1[[#This Row],[Cur]]&lt;&gt;"",IF(Table1[[#This Row],[Cur]]="USD","",ExchangeRate),"")</f>
        <v/>
      </c>
      <c r="BB2212" s="46" t="str">
        <f>IF(Table1[[#This Row],[Grant]]&lt;&gt;"",VLOOKUP(Table1[[#This Row],[Grant]],Grants!B:D,3),"")</f>
        <v/>
      </c>
      <c r="BC2212" s="46" t="str">
        <f>TRIM(Table1[[#This Row],[Vendor ID]])</f>
        <v/>
      </c>
      <c r="BD2212">
        <f>IF(Table1[[#This Row],[Reference Number]]=Q2211,BD2211,BD2211+1)</f>
        <v>0</v>
      </c>
    </row>
    <row r="2213" spans="1:56" ht="11.25" customHeight="1" x14ac:dyDescent="0.25">
      <c r="A2213" s="1"/>
      <c r="B2213" s="88" t="str">
        <f>IF(Table1[[#This Row],[Posting Date]]&lt;&gt;"",IF(Table1[[#This Row],[Reference Number]]=Q2212,B2212+1,1),"")</f>
        <v/>
      </c>
      <c r="C2213" s="61"/>
      <c r="D2213" s="61"/>
      <c r="E2213" s="138"/>
      <c r="F2213" s="141" t="str">
        <f>IFERROR(IF(VLOOKUP(Table1[[#This Row],[Budget Code Description]],Dimentions!$X$6:$AC$139,2,FALSE)="","",VLOOKUP(Table1[[#This Row],[Budget Code Description]],Dimentions!$X$6:$AC$139,2,FALSE)),"")</f>
        <v/>
      </c>
      <c r="G2213" s="141"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1" t="str">
        <f>IFERROR(VLOOKUP(Table1[[#This Row],[Budget Code Description]],Table6[#All],8,FALSE),"")</f>
        <v/>
      </c>
      <c r="L2213" s="63"/>
      <c r="M2213" s="65" t="str">
        <f>IFERROR(VLOOKUP(Table1[[#This Row],[Staff ID]],Table2[],2,FALSE),"")</f>
        <v/>
      </c>
      <c r="N2213" s="209" t="str">
        <f>IFERROR(IF(VLOOKUP(Table1[[#This Row],[Budget Code Description]],Dimentions!$X$6:$AC$134,4,FALSE)="","",VLOOKUP(Table1[[#This Row],[Budget Code Description]],Dimentions!$X$6:$AC$134,4,FALSE)),"")</f>
        <v/>
      </c>
      <c r="O2213" s="65" t="str">
        <f>IFERROR(VLOOKUP(Table1[[#This Row],[Vendor ID]],Table549[],2,FALSE),"")</f>
        <v/>
      </c>
      <c r="P2213" s="63"/>
      <c r="Q2213" s="141" t="str">
        <f>IF(Table1[[#This Row],[Posting Date]]&lt;&gt;"",$D$9,"")</f>
        <v/>
      </c>
      <c r="R2213" s="157" t="str">
        <f>IF(Table1[[#This Row],[Posting Date]]&lt;&gt;"",$D$10,"")</f>
        <v/>
      </c>
      <c r="S2213" s="66"/>
      <c r="T2213" s="63"/>
      <c r="U2213" s="67"/>
      <c r="V2213" s="67"/>
      <c r="W2213" s="67" t="str">
        <f t="shared" si="38"/>
        <v/>
      </c>
      <c r="X2213" s="159" t="str">
        <f>IF(E2213="","",(IF(Table1[[#This Row],[Cur]]="USD",Table1[[#This Row],[Cur_Amount Debit]],Table1[[#This Row],[Cur_Amount Debit]]/Table1[[#This Row],[Exchange Rate]])))</f>
        <v/>
      </c>
      <c r="Y2213" s="159" t="str">
        <f>IF(E2213="","",(IF(Table1[[#This Row],[Cur]]="USD",Table1[[#This Row],[Cur_Amount Credit]],Table1[[#This Row],[Cur_Amount Credit]]/ExchangeRate)))</f>
        <v/>
      </c>
      <c r="Z2213" s="201" t="str">
        <f>IF(E2213="","",(Table1[[#This Row],[Debit USD]]-Table1[[#This Row],[Credit USD]]))</f>
        <v/>
      </c>
      <c r="AA2213" s="226"/>
      <c r="AB2213" s="255"/>
      <c r="AC2213" s="1"/>
      <c r="AD2213" s="15"/>
      <c r="AE2213" s="15" t="str">
        <f>IF(AND(OR(Table1[[#This Row],[Account]]="15030",Table1[[#This Row],[Account]]="15035",Table1[[#This Row],[Account]]="20150"),Table1[[#This Row],[Vendor ID]]=""),1,"")</f>
        <v/>
      </c>
      <c r="AF2213" s="15"/>
      <c r="AG2213" s="15"/>
      <c r="AH2213" s="15"/>
      <c r="AI2213" s="46" t="str">
        <f>IF(Table1[[#This Row],[Posting Date]]&lt;&gt;"","GJ-"&amp;CountryID,"")</f>
        <v/>
      </c>
      <c r="AJ2213" s="59" t="str">
        <f>IF(Table1[[#This Row],[Posting Date]]&lt;&gt;"",Table1[[#This Row],[Posting Date]],"")</f>
        <v/>
      </c>
      <c r="AK2213" s="46"/>
      <c r="AL2213" s="46" t="str">
        <f>IF(Table1[[#This Row],[Description]]&lt;&gt;"",Table1[[#This Row],[Description]],"")</f>
        <v/>
      </c>
      <c r="AM2213" s="46" t="str">
        <f>IF(Table1[[#This Row],[Posting Date]]&lt;&gt;"",Table1[[#This Row],[Reference Number]],"")</f>
        <v/>
      </c>
      <c r="AN2213" s="46" t="str">
        <f>TRIM(Table1[[#This Row],[Line '#]])</f>
        <v/>
      </c>
      <c r="AO2213" s="46" t="str">
        <f>TRIM(Table1[[#This Row],[Account]])</f>
        <v/>
      </c>
      <c r="AP2213" s="46" t="str">
        <f>IF(Table1[[#This Row],[Posting Date]]&lt;&gt;"",$D$5,"")</f>
        <v/>
      </c>
      <c r="AQ2213" s="46" t="str">
        <f>TRIM(Table1[[#This Row],[Departments-Prgrams]])</f>
        <v/>
      </c>
      <c r="AR2213" s="46" t="str">
        <f>TRIM(Table1[[#This Row],[Grant]])</f>
        <v/>
      </c>
      <c r="AS2213" s="46" t="str">
        <f>TRIM(Table1[[#This Row],[Staff ID]])</f>
        <v/>
      </c>
      <c r="AT2213" s="46" t="str">
        <f>IF(TRIM(Table1[[#This Row],[Budget Code]])=0,"",TRIM(Table1[[#This Row],[Budget Code]]))</f>
        <v/>
      </c>
      <c r="AU2213" s="46" t="str">
        <f>IF(Table1[[#This Row],[Line Description]]&lt;&gt;"",Table1[[#This Row],[Line Description]],"")</f>
        <v/>
      </c>
      <c r="AV2213" s="46" t="str">
        <f>IF(Table1[[#This Row],[Cur_Amount Debit]]&gt;0,ROUND(Table1[[#This Row],[Cur_Amount Debit]],2),"")</f>
        <v/>
      </c>
      <c r="AW2213" s="46" t="str">
        <f>IF(Table1[[#This Row],[Cur_Amount Credit]]&gt;0,ROUND(Table1[[#This Row],[Cur_Amount Credit]],2),"")</f>
        <v/>
      </c>
      <c r="AX2213" s="46" t="str">
        <f>LEFT(Table1[[#This Row],[Cur]],3)</f>
        <v/>
      </c>
      <c r="AY2213" s="59"/>
      <c r="AZ2213" s="46"/>
      <c r="BA2213" s="46" t="str">
        <f>IF(Table1[[#This Row],[Cur]]&lt;&gt;"",IF(Table1[[#This Row],[Cur]]="USD","",ExchangeRate),"")</f>
        <v/>
      </c>
      <c r="BB2213" s="46" t="str">
        <f>IF(Table1[[#This Row],[Grant]]&lt;&gt;"",VLOOKUP(Table1[[#This Row],[Grant]],Grants!B:D,3),"")</f>
        <v/>
      </c>
      <c r="BC2213" s="46" t="str">
        <f>TRIM(Table1[[#This Row],[Vendor ID]])</f>
        <v/>
      </c>
      <c r="BD2213">
        <f>IF(Table1[[#This Row],[Reference Number]]=Q2212,BD2212,BD2212+1)</f>
        <v>0</v>
      </c>
    </row>
    <row r="2214" spans="1:56" ht="11.25" customHeight="1" x14ac:dyDescent="0.25">
      <c r="A2214" s="1"/>
      <c r="B2214" s="88" t="str">
        <f>IF(Table1[[#This Row],[Posting Date]]&lt;&gt;"",IF(Table1[[#This Row],[Reference Number]]=Q2213,B2213+1,1),"")</f>
        <v/>
      </c>
      <c r="C2214" s="61"/>
      <c r="D2214" s="61"/>
      <c r="E2214" s="138"/>
      <c r="F2214" s="141" t="str">
        <f>IFERROR(IF(VLOOKUP(Table1[[#This Row],[Budget Code Description]],Dimentions!$X$6:$AC$139,2,FALSE)="","",VLOOKUP(Table1[[#This Row],[Budget Code Description]],Dimentions!$X$6:$AC$139,2,FALSE)),"")</f>
        <v/>
      </c>
      <c r="G2214" s="141"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1" t="str">
        <f>IFERROR(VLOOKUP(Table1[[#This Row],[Budget Code Description]],Table6[#All],8,FALSE),"")</f>
        <v/>
      </c>
      <c r="L2214" s="63"/>
      <c r="M2214" s="65" t="str">
        <f>IFERROR(VLOOKUP(Table1[[#This Row],[Staff ID]],Table2[],2,FALSE),"")</f>
        <v/>
      </c>
      <c r="N2214" s="209" t="str">
        <f>IFERROR(IF(VLOOKUP(Table1[[#This Row],[Budget Code Description]],Dimentions!$X$6:$AC$134,4,FALSE)="","",VLOOKUP(Table1[[#This Row],[Budget Code Description]],Dimentions!$X$6:$AC$134,4,FALSE)),"")</f>
        <v/>
      </c>
      <c r="O2214" s="65" t="str">
        <f>IFERROR(VLOOKUP(Table1[[#This Row],[Vendor ID]],Table549[],2,FALSE),"")</f>
        <v/>
      </c>
      <c r="P2214" s="63"/>
      <c r="Q2214" s="141" t="str">
        <f>IF(Table1[[#This Row],[Posting Date]]&lt;&gt;"",$D$9,"")</f>
        <v/>
      </c>
      <c r="R2214" s="157" t="str">
        <f>IF(Table1[[#This Row],[Posting Date]]&lt;&gt;"",$D$10,"")</f>
        <v/>
      </c>
      <c r="S2214" s="66"/>
      <c r="T2214" s="63"/>
      <c r="U2214" s="67"/>
      <c r="V2214" s="67"/>
      <c r="W2214" s="67" t="str">
        <f t="shared" si="38"/>
        <v/>
      </c>
      <c r="X2214" s="159" t="str">
        <f>IF(E2214="","",(IF(Table1[[#This Row],[Cur]]="USD",Table1[[#This Row],[Cur_Amount Debit]],Table1[[#This Row],[Cur_Amount Debit]]/Table1[[#This Row],[Exchange Rate]])))</f>
        <v/>
      </c>
      <c r="Y2214" s="159" t="str">
        <f>IF(E2214="","",(IF(Table1[[#This Row],[Cur]]="USD",Table1[[#This Row],[Cur_Amount Credit]],Table1[[#This Row],[Cur_Amount Credit]]/ExchangeRate)))</f>
        <v/>
      </c>
      <c r="Z2214" s="201" t="str">
        <f>IF(E2214="","",(Table1[[#This Row],[Debit USD]]-Table1[[#This Row],[Credit USD]]))</f>
        <v/>
      </c>
      <c r="AA2214" s="226"/>
      <c r="AB2214" s="255"/>
      <c r="AC2214" s="1"/>
      <c r="AD2214" s="15"/>
      <c r="AE2214" s="15" t="str">
        <f>IF(AND(OR(Table1[[#This Row],[Account]]="15030",Table1[[#This Row],[Account]]="15035",Table1[[#This Row],[Account]]="20150"),Table1[[#This Row],[Vendor ID]]=""),1,"")</f>
        <v/>
      </c>
      <c r="AF2214" s="15"/>
      <c r="AG2214" s="15"/>
      <c r="AH2214" s="15"/>
      <c r="AI2214" s="46" t="str">
        <f>IF(Table1[[#This Row],[Posting Date]]&lt;&gt;"","GJ-"&amp;CountryID,"")</f>
        <v/>
      </c>
      <c r="AJ2214" s="59" t="str">
        <f>IF(Table1[[#This Row],[Posting Date]]&lt;&gt;"",Table1[[#This Row],[Posting Date]],"")</f>
        <v/>
      </c>
      <c r="AK2214" s="46"/>
      <c r="AL2214" s="46" t="str">
        <f>IF(Table1[[#This Row],[Description]]&lt;&gt;"",Table1[[#This Row],[Description]],"")</f>
        <v/>
      </c>
      <c r="AM2214" s="46" t="str">
        <f>IF(Table1[[#This Row],[Posting Date]]&lt;&gt;"",Table1[[#This Row],[Reference Number]],"")</f>
        <v/>
      </c>
      <c r="AN2214" s="46" t="str">
        <f>TRIM(Table1[[#This Row],[Line '#]])</f>
        <v/>
      </c>
      <c r="AO2214" s="46" t="str">
        <f>TRIM(Table1[[#This Row],[Account]])</f>
        <v/>
      </c>
      <c r="AP2214" s="46" t="str">
        <f>IF(Table1[[#This Row],[Posting Date]]&lt;&gt;"",$D$5,"")</f>
        <v/>
      </c>
      <c r="AQ2214" s="46" t="str">
        <f>TRIM(Table1[[#This Row],[Departments-Prgrams]])</f>
        <v/>
      </c>
      <c r="AR2214" s="46" t="str">
        <f>TRIM(Table1[[#This Row],[Grant]])</f>
        <v/>
      </c>
      <c r="AS2214" s="46" t="str">
        <f>TRIM(Table1[[#This Row],[Staff ID]])</f>
        <v/>
      </c>
      <c r="AT2214" s="46" t="str">
        <f>IF(TRIM(Table1[[#This Row],[Budget Code]])=0,"",TRIM(Table1[[#This Row],[Budget Code]]))</f>
        <v/>
      </c>
      <c r="AU2214" s="46" t="str">
        <f>IF(Table1[[#This Row],[Line Description]]&lt;&gt;"",Table1[[#This Row],[Line Description]],"")</f>
        <v/>
      </c>
      <c r="AV2214" s="46" t="str">
        <f>IF(Table1[[#This Row],[Cur_Amount Debit]]&gt;0,ROUND(Table1[[#This Row],[Cur_Amount Debit]],2),"")</f>
        <v/>
      </c>
      <c r="AW2214" s="46" t="str">
        <f>IF(Table1[[#This Row],[Cur_Amount Credit]]&gt;0,ROUND(Table1[[#This Row],[Cur_Amount Credit]],2),"")</f>
        <v/>
      </c>
      <c r="AX2214" s="46" t="str">
        <f>LEFT(Table1[[#This Row],[Cur]],3)</f>
        <v/>
      </c>
      <c r="AY2214" s="59"/>
      <c r="AZ2214" s="46"/>
      <c r="BA2214" s="46" t="str">
        <f>IF(Table1[[#This Row],[Cur]]&lt;&gt;"",IF(Table1[[#This Row],[Cur]]="USD","",ExchangeRate),"")</f>
        <v/>
      </c>
      <c r="BB2214" s="46" t="str">
        <f>IF(Table1[[#This Row],[Grant]]&lt;&gt;"",VLOOKUP(Table1[[#This Row],[Grant]],Grants!B:D,3),"")</f>
        <v/>
      </c>
      <c r="BC2214" s="46" t="str">
        <f>TRIM(Table1[[#This Row],[Vendor ID]])</f>
        <v/>
      </c>
      <c r="BD2214">
        <f>IF(Table1[[#This Row],[Reference Number]]=Q2213,BD2213,BD2213+1)</f>
        <v>0</v>
      </c>
    </row>
    <row r="2215" spans="1:56" ht="11.25" customHeight="1" x14ac:dyDescent="0.25">
      <c r="A2215" s="1"/>
      <c r="B2215" s="88" t="str">
        <f>IF(Table1[[#This Row],[Posting Date]]&lt;&gt;"",IF(Table1[[#This Row],[Reference Number]]=Q2214,B2214+1,1),"")</f>
        <v/>
      </c>
      <c r="C2215" s="61"/>
      <c r="D2215" s="61"/>
      <c r="E2215" s="138"/>
      <c r="F2215" s="141" t="str">
        <f>IFERROR(IF(VLOOKUP(Table1[[#This Row],[Budget Code Description]],Dimentions!$X$6:$AC$139,2,FALSE)="","",VLOOKUP(Table1[[#This Row],[Budget Code Description]],Dimentions!$X$6:$AC$139,2,FALSE)),"")</f>
        <v/>
      </c>
      <c r="G2215" s="141"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1" t="str">
        <f>IFERROR(VLOOKUP(Table1[[#This Row],[Budget Code Description]],Table6[#All],8,FALSE),"")</f>
        <v/>
      </c>
      <c r="L2215" s="63"/>
      <c r="M2215" s="65" t="str">
        <f>IFERROR(VLOOKUP(Table1[[#This Row],[Staff ID]],Table2[],2,FALSE),"")</f>
        <v/>
      </c>
      <c r="N2215" s="209" t="str">
        <f>IFERROR(IF(VLOOKUP(Table1[[#This Row],[Budget Code Description]],Dimentions!$X$6:$AC$134,4,FALSE)="","",VLOOKUP(Table1[[#This Row],[Budget Code Description]],Dimentions!$X$6:$AC$134,4,FALSE)),"")</f>
        <v/>
      </c>
      <c r="O2215" s="65" t="str">
        <f>IFERROR(VLOOKUP(Table1[[#This Row],[Vendor ID]],Table549[],2,FALSE),"")</f>
        <v/>
      </c>
      <c r="P2215" s="63"/>
      <c r="Q2215" s="141" t="str">
        <f>IF(Table1[[#This Row],[Posting Date]]&lt;&gt;"",$D$9,"")</f>
        <v/>
      </c>
      <c r="R2215" s="157" t="str">
        <f>IF(Table1[[#This Row],[Posting Date]]&lt;&gt;"",$D$10,"")</f>
        <v/>
      </c>
      <c r="S2215" s="66"/>
      <c r="T2215" s="63"/>
      <c r="U2215" s="67"/>
      <c r="V2215" s="67"/>
      <c r="W2215" s="67" t="str">
        <f t="shared" si="38"/>
        <v/>
      </c>
      <c r="X2215" s="159" t="str">
        <f>IF(E2215="","",(IF(Table1[[#This Row],[Cur]]="USD",Table1[[#This Row],[Cur_Amount Debit]],Table1[[#This Row],[Cur_Amount Debit]]/Table1[[#This Row],[Exchange Rate]])))</f>
        <v/>
      </c>
      <c r="Y2215" s="159" t="str">
        <f>IF(E2215="","",(IF(Table1[[#This Row],[Cur]]="USD",Table1[[#This Row],[Cur_Amount Credit]],Table1[[#This Row],[Cur_Amount Credit]]/ExchangeRate)))</f>
        <v/>
      </c>
      <c r="Z2215" s="201" t="str">
        <f>IF(E2215="","",(Table1[[#This Row],[Debit USD]]-Table1[[#This Row],[Credit USD]]))</f>
        <v/>
      </c>
      <c r="AA2215" s="226"/>
      <c r="AB2215" s="255"/>
      <c r="AC2215" s="1"/>
      <c r="AD2215" s="15"/>
      <c r="AE2215" s="15" t="str">
        <f>IF(AND(OR(Table1[[#This Row],[Account]]="15030",Table1[[#This Row],[Account]]="15035",Table1[[#This Row],[Account]]="20150"),Table1[[#This Row],[Vendor ID]]=""),1,"")</f>
        <v/>
      </c>
      <c r="AF2215" s="15"/>
      <c r="AG2215" s="15"/>
      <c r="AH2215" s="15"/>
      <c r="AI2215" s="46" t="str">
        <f>IF(Table1[[#This Row],[Posting Date]]&lt;&gt;"","GJ-"&amp;CountryID,"")</f>
        <v/>
      </c>
      <c r="AJ2215" s="59" t="str">
        <f>IF(Table1[[#This Row],[Posting Date]]&lt;&gt;"",Table1[[#This Row],[Posting Date]],"")</f>
        <v/>
      </c>
      <c r="AK2215" s="46"/>
      <c r="AL2215" s="46" t="str">
        <f>IF(Table1[[#This Row],[Description]]&lt;&gt;"",Table1[[#This Row],[Description]],"")</f>
        <v/>
      </c>
      <c r="AM2215" s="46" t="str">
        <f>IF(Table1[[#This Row],[Posting Date]]&lt;&gt;"",Table1[[#This Row],[Reference Number]],"")</f>
        <v/>
      </c>
      <c r="AN2215" s="46" t="str">
        <f>TRIM(Table1[[#This Row],[Line '#]])</f>
        <v/>
      </c>
      <c r="AO2215" s="46" t="str">
        <f>TRIM(Table1[[#This Row],[Account]])</f>
        <v/>
      </c>
      <c r="AP2215" s="46" t="str">
        <f>IF(Table1[[#This Row],[Posting Date]]&lt;&gt;"",$D$5,"")</f>
        <v/>
      </c>
      <c r="AQ2215" s="46" t="str">
        <f>TRIM(Table1[[#This Row],[Departments-Prgrams]])</f>
        <v/>
      </c>
      <c r="AR2215" s="46" t="str">
        <f>TRIM(Table1[[#This Row],[Grant]])</f>
        <v/>
      </c>
      <c r="AS2215" s="46" t="str">
        <f>TRIM(Table1[[#This Row],[Staff ID]])</f>
        <v/>
      </c>
      <c r="AT2215" s="46" t="str">
        <f>IF(TRIM(Table1[[#This Row],[Budget Code]])=0,"",TRIM(Table1[[#This Row],[Budget Code]]))</f>
        <v/>
      </c>
      <c r="AU2215" s="46" t="str">
        <f>IF(Table1[[#This Row],[Line Description]]&lt;&gt;"",Table1[[#This Row],[Line Description]],"")</f>
        <v/>
      </c>
      <c r="AV2215" s="46" t="str">
        <f>IF(Table1[[#This Row],[Cur_Amount Debit]]&gt;0,ROUND(Table1[[#This Row],[Cur_Amount Debit]],2),"")</f>
        <v/>
      </c>
      <c r="AW2215" s="46" t="str">
        <f>IF(Table1[[#This Row],[Cur_Amount Credit]]&gt;0,ROUND(Table1[[#This Row],[Cur_Amount Credit]],2),"")</f>
        <v/>
      </c>
      <c r="AX2215" s="46" t="str">
        <f>LEFT(Table1[[#This Row],[Cur]],3)</f>
        <v/>
      </c>
      <c r="AY2215" s="59"/>
      <c r="AZ2215" s="46"/>
      <c r="BA2215" s="46" t="str">
        <f>IF(Table1[[#This Row],[Cur]]&lt;&gt;"",IF(Table1[[#This Row],[Cur]]="USD","",ExchangeRate),"")</f>
        <v/>
      </c>
      <c r="BB2215" s="46" t="str">
        <f>IF(Table1[[#This Row],[Grant]]&lt;&gt;"",VLOOKUP(Table1[[#This Row],[Grant]],Grants!B:D,3),"")</f>
        <v/>
      </c>
      <c r="BC2215" s="46" t="str">
        <f>TRIM(Table1[[#This Row],[Vendor ID]])</f>
        <v/>
      </c>
      <c r="BD2215">
        <f>IF(Table1[[#This Row],[Reference Number]]=Q2214,BD2214,BD2214+1)</f>
        <v>0</v>
      </c>
    </row>
    <row r="2216" spans="1:56" ht="11.25" customHeight="1" x14ac:dyDescent="0.25">
      <c r="A2216" s="1"/>
      <c r="B2216" s="88" t="str">
        <f>IF(Table1[[#This Row],[Posting Date]]&lt;&gt;"",IF(Table1[[#This Row],[Reference Number]]=Q2215,B2215+1,1),"")</f>
        <v/>
      </c>
      <c r="C2216" s="61"/>
      <c r="D2216" s="61"/>
      <c r="E2216" s="138"/>
      <c r="F2216" s="141" t="str">
        <f>IFERROR(IF(VLOOKUP(Table1[[#This Row],[Budget Code Description]],Dimentions!$X$6:$AC$139,2,FALSE)="","",VLOOKUP(Table1[[#This Row],[Budget Code Description]],Dimentions!$X$6:$AC$139,2,FALSE)),"")</f>
        <v/>
      </c>
      <c r="G2216" s="141"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1" t="str">
        <f>IFERROR(VLOOKUP(Table1[[#This Row],[Budget Code Description]],Table6[#All],8,FALSE),"")</f>
        <v/>
      </c>
      <c r="L2216" s="63"/>
      <c r="M2216" s="65" t="str">
        <f>IFERROR(VLOOKUP(Table1[[#This Row],[Staff ID]],Table2[],2,FALSE),"")</f>
        <v/>
      </c>
      <c r="N2216" s="209" t="str">
        <f>IFERROR(IF(VLOOKUP(Table1[[#This Row],[Budget Code Description]],Dimentions!$X$6:$AC$134,4,FALSE)="","",VLOOKUP(Table1[[#This Row],[Budget Code Description]],Dimentions!$X$6:$AC$134,4,FALSE)),"")</f>
        <v/>
      </c>
      <c r="O2216" s="65" t="str">
        <f>IFERROR(VLOOKUP(Table1[[#This Row],[Vendor ID]],Table549[],2,FALSE),"")</f>
        <v/>
      </c>
      <c r="P2216" s="63"/>
      <c r="Q2216" s="141" t="str">
        <f>IF(Table1[[#This Row],[Posting Date]]&lt;&gt;"",$D$9,"")</f>
        <v/>
      </c>
      <c r="R2216" s="157" t="str">
        <f>IF(Table1[[#This Row],[Posting Date]]&lt;&gt;"",$D$10,"")</f>
        <v/>
      </c>
      <c r="S2216" s="66"/>
      <c r="T2216" s="63"/>
      <c r="U2216" s="67"/>
      <c r="V2216" s="67"/>
      <c r="W2216" s="67" t="str">
        <f t="shared" si="38"/>
        <v/>
      </c>
      <c r="X2216" s="159" t="str">
        <f>IF(E2216="","",(IF(Table1[[#This Row],[Cur]]="USD",Table1[[#This Row],[Cur_Amount Debit]],Table1[[#This Row],[Cur_Amount Debit]]/Table1[[#This Row],[Exchange Rate]])))</f>
        <v/>
      </c>
      <c r="Y2216" s="159" t="str">
        <f>IF(E2216="","",(IF(Table1[[#This Row],[Cur]]="USD",Table1[[#This Row],[Cur_Amount Credit]],Table1[[#This Row],[Cur_Amount Credit]]/ExchangeRate)))</f>
        <v/>
      </c>
      <c r="Z2216" s="201" t="str">
        <f>IF(E2216="","",(Table1[[#This Row],[Debit USD]]-Table1[[#This Row],[Credit USD]]))</f>
        <v/>
      </c>
      <c r="AA2216" s="226"/>
      <c r="AB2216" s="255"/>
      <c r="AC2216" s="1"/>
      <c r="AD2216" s="15"/>
      <c r="AE2216" s="15" t="str">
        <f>IF(AND(OR(Table1[[#This Row],[Account]]="15030",Table1[[#This Row],[Account]]="15035",Table1[[#This Row],[Account]]="20150"),Table1[[#This Row],[Vendor ID]]=""),1,"")</f>
        <v/>
      </c>
      <c r="AF2216" s="15"/>
      <c r="AG2216" s="15"/>
      <c r="AH2216" s="15"/>
      <c r="AI2216" s="46" t="str">
        <f>IF(Table1[[#This Row],[Posting Date]]&lt;&gt;"","GJ-"&amp;CountryID,"")</f>
        <v/>
      </c>
      <c r="AJ2216" s="59" t="str">
        <f>IF(Table1[[#This Row],[Posting Date]]&lt;&gt;"",Table1[[#This Row],[Posting Date]],"")</f>
        <v/>
      </c>
      <c r="AK2216" s="46"/>
      <c r="AL2216" s="46" t="str">
        <f>IF(Table1[[#This Row],[Description]]&lt;&gt;"",Table1[[#This Row],[Description]],"")</f>
        <v/>
      </c>
      <c r="AM2216" s="46" t="str">
        <f>IF(Table1[[#This Row],[Posting Date]]&lt;&gt;"",Table1[[#This Row],[Reference Number]],"")</f>
        <v/>
      </c>
      <c r="AN2216" s="46" t="str">
        <f>TRIM(Table1[[#This Row],[Line '#]])</f>
        <v/>
      </c>
      <c r="AO2216" s="46" t="str">
        <f>TRIM(Table1[[#This Row],[Account]])</f>
        <v/>
      </c>
      <c r="AP2216" s="46" t="str">
        <f>IF(Table1[[#This Row],[Posting Date]]&lt;&gt;"",$D$5,"")</f>
        <v/>
      </c>
      <c r="AQ2216" s="46" t="str">
        <f>TRIM(Table1[[#This Row],[Departments-Prgrams]])</f>
        <v/>
      </c>
      <c r="AR2216" s="46" t="str">
        <f>TRIM(Table1[[#This Row],[Grant]])</f>
        <v/>
      </c>
      <c r="AS2216" s="46" t="str">
        <f>TRIM(Table1[[#This Row],[Staff ID]])</f>
        <v/>
      </c>
      <c r="AT2216" s="46" t="str">
        <f>IF(TRIM(Table1[[#This Row],[Budget Code]])=0,"",TRIM(Table1[[#This Row],[Budget Code]]))</f>
        <v/>
      </c>
      <c r="AU2216" s="46" t="str">
        <f>IF(Table1[[#This Row],[Line Description]]&lt;&gt;"",Table1[[#This Row],[Line Description]],"")</f>
        <v/>
      </c>
      <c r="AV2216" s="46" t="str">
        <f>IF(Table1[[#This Row],[Cur_Amount Debit]]&gt;0,ROUND(Table1[[#This Row],[Cur_Amount Debit]],2),"")</f>
        <v/>
      </c>
      <c r="AW2216" s="46" t="str">
        <f>IF(Table1[[#This Row],[Cur_Amount Credit]]&gt;0,ROUND(Table1[[#This Row],[Cur_Amount Credit]],2),"")</f>
        <v/>
      </c>
      <c r="AX2216" s="46" t="str">
        <f>LEFT(Table1[[#This Row],[Cur]],3)</f>
        <v/>
      </c>
      <c r="AY2216" s="59"/>
      <c r="AZ2216" s="46"/>
      <c r="BA2216" s="46" t="str">
        <f>IF(Table1[[#This Row],[Cur]]&lt;&gt;"",IF(Table1[[#This Row],[Cur]]="USD","",ExchangeRate),"")</f>
        <v/>
      </c>
      <c r="BB2216" s="46" t="str">
        <f>IF(Table1[[#This Row],[Grant]]&lt;&gt;"",VLOOKUP(Table1[[#This Row],[Grant]],Grants!B:D,3),"")</f>
        <v/>
      </c>
      <c r="BC2216" s="46" t="str">
        <f>TRIM(Table1[[#This Row],[Vendor ID]])</f>
        <v/>
      </c>
      <c r="BD2216">
        <f>IF(Table1[[#This Row],[Reference Number]]=Q2215,BD2215,BD2215+1)</f>
        <v>0</v>
      </c>
    </row>
    <row r="2217" spans="1:56" ht="11.25" customHeight="1" x14ac:dyDescent="0.25">
      <c r="A2217" s="1"/>
      <c r="B2217" s="88" t="str">
        <f>IF(Table1[[#This Row],[Posting Date]]&lt;&gt;"",IF(Table1[[#This Row],[Reference Number]]=Q2216,B2216+1,1),"")</f>
        <v/>
      </c>
      <c r="C2217" s="61"/>
      <c r="D2217" s="61"/>
      <c r="E2217" s="138"/>
      <c r="F2217" s="141" t="str">
        <f>IFERROR(IF(VLOOKUP(Table1[[#This Row],[Budget Code Description]],Dimentions!$X$6:$AC$139,2,FALSE)="","",VLOOKUP(Table1[[#This Row],[Budget Code Description]],Dimentions!$X$6:$AC$139,2,FALSE)),"")</f>
        <v/>
      </c>
      <c r="G2217" s="141"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1" t="str">
        <f>IFERROR(VLOOKUP(Table1[[#This Row],[Budget Code Description]],Table6[#All],8,FALSE),"")</f>
        <v/>
      </c>
      <c r="L2217" s="63"/>
      <c r="M2217" s="65" t="str">
        <f>IFERROR(VLOOKUP(Table1[[#This Row],[Staff ID]],Table2[],2,FALSE),"")</f>
        <v/>
      </c>
      <c r="N2217" s="209" t="str">
        <f>IFERROR(IF(VLOOKUP(Table1[[#This Row],[Budget Code Description]],Dimentions!$X$6:$AC$134,4,FALSE)="","",VLOOKUP(Table1[[#This Row],[Budget Code Description]],Dimentions!$X$6:$AC$134,4,FALSE)),"")</f>
        <v/>
      </c>
      <c r="O2217" s="65" t="str">
        <f>IFERROR(VLOOKUP(Table1[[#This Row],[Vendor ID]],Table549[],2,FALSE),"")</f>
        <v/>
      </c>
      <c r="P2217" s="63"/>
      <c r="Q2217" s="141" t="str">
        <f>IF(Table1[[#This Row],[Posting Date]]&lt;&gt;"",$D$9,"")</f>
        <v/>
      </c>
      <c r="R2217" s="157" t="str">
        <f>IF(Table1[[#This Row],[Posting Date]]&lt;&gt;"",$D$10,"")</f>
        <v/>
      </c>
      <c r="S2217" s="66"/>
      <c r="T2217" s="63"/>
      <c r="U2217" s="67"/>
      <c r="V2217" s="67"/>
      <c r="W2217" s="67" t="str">
        <f t="shared" si="38"/>
        <v/>
      </c>
      <c r="X2217" s="159" t="str">
        <f>IF(E2217="","",(IF(Table1[[#This Row],[Cur]]="USD",Table1[[#This Row],[Cur_Amount Debit]],Table1[[#This Row],[Cur_Amount Debit]]/Table1[[#This Row],[Exchange Rate]])))</f>
        <v/>
      </c>
      <c r="Y2217" s="159" t="str">
        <f>IF(E2217="","",(IF(Table1[[#This Row],[Cur]]="USD",Table1[[#This Row],[Cur_Amount Credit]],Table1[[#This Row],[Cur_Amount Credit]]/ExchangeRate)))</f>
        <v/>
      </c>
      <c r="Z2217" s="201" t="str">
        <f>IF(E2217="","",(Table1[[#This Row],[Debit USD]]-Table1[[#This Row],[Credit USD]]))</f>
        <v/>
      </c>
      <c r="AA2217" s="226"/>
      <c r="AB2217" s="255"/>
      <c r="AC2217" s="1"/>
      <c r="AD2217" s="15"/>
      <c r="AE2217" s="15" t="str">
        <f>IF(AND(OR(Table1[[#This Row],[Account]]="15030",Table1[[#This Row],[Account]]="15035",Table1[[#This Row],[Account]]="20150"),Table1[[#This Row],[Vendor ID]]=""),1,"")</f>
        <v/>
      </c>
      <c r="AF2217" s="15"/>
      <c r="AG2217" s="15"/>
      <c r="AH2217" s="15"/>
      <c r="AI2217" s="46" t="str">
        <f>IF(Table1[[#This Row],[Posting Date]]&lt;&gt;"","GJ-"&amp;CountryID,"")</f>
        <v/>
      </c>
      <c r="AJ2217" s="59" t="str">
        <f>IF(Table1[[#This Row],[Posting Date]]&lt;&gt;"",Table1[[#This Row],[Posting Date]],"")</f>
        <v/>
      </c>
      <c r="AK2217" s="46"/>
      <c r="AL2217" s="46" t="str">
        <f>IF(Table1[[#This Row],[Description]]&lt;&gt;"",Table1[[#This Row],[Description]],"")</f>
        <v/>
      </c>
      <c r="AM2217" s="46" t="str">
        <f>IF(Table1[[#This Row],[Posting Date]]&lt;&gt;"",Table1[[#This Row],[Reference Number]],"")</f>
        <v/>
      </c>
      <c r="AN2217" s="46" t="str">
        <f>TRIM(Table1[[#This Row],[Line '#]])</f>
        <v/>
      </c>
      <c r="AO2217" s="46" t="str">
        <f>TRIM(Table1[[#This Row],[Account]])</f>
        <v/>
      </c>
      <c r="AP2217" s="46" t="str">
        <f>IF(Table1[[#This Row],[Posting Date]]&lt;&gt;"",$D$5,"")</f>
        <v/>
      </c>
      <c r="AQ2217" s="46" t="str">
        <f>TRIM(Table1[[#This Row],[Departments-Prgrams]])</f>
        <v/>
      </c>
      <c r="AR2217" s="46" t="str">
        <f>TRIM(Table1[[#This Row],[Grant]])</f>
        <v/>
      </c>
      <c r="AS2217" s="46" t="str">
        <f>TRIM(Table1[[#This Row],[Staff ID]])</f>
        <v/>
      </c>
      <c r="AT2217" s="46" t="str">
        <f>IF(TRIM(Table1[[#This Row],[Budget Code]])=0,"",TRIM(Table1[[#This Row],[Budget Code]]))</f>
        <v/>
      </c>
      <c r="AU2217" s="46" t="str">
        <f>IF(Table1[[#This Row],[Line Description]]&lt;&gt;"",Table1[[#This Row],[Line Description]],"")</f>
        <v/>
      </c>
      <c r="AV2217" s="46" t="str">
        <f>IF(Table1[[#This Row],[Cur_Amount Debit]]&gt;0,ROUND(Table1[[#This Row],[Cur_Amount Debit]],2),"")</f>
        <v/>
      </c>
      <c r="AW2217" s="46" t="str">
        <f>IF(Table1[[#This Row],[Cur_Amount Credit]]&gt;0,ROUND(Table1[[#This Row],[Cur_Amount Credit]],2),"")</f>
        <v/>
      </c>
      <c r="AX2217" s="46" t="str">
        <f>LEFT(Table1[[#This Row],[Cur]],3)</f>
        <v/>
      </c>
      <c r="AY2217" s="59"/>
      <c r="AZ2217" s="46"/>
      <c r="BA2217" s="46" t="str">
        <f>IF(Table1[[#This Row],[Cur]]&lt;&gt;"",IF(Table1[[#This Row],[Cur]]="USD","",ExchangeRate),"")</f>
        <v/>
      </c>
      <c r="BB2217" s="46" t="str">
        <f>IF(Table1[[#This Row],[Grant]]&lt;&gt;"",VLOOKUP(Table1[[#This Row],[Grant]],Grants!B:D,3),"")</f>
        <v/>
      </c>
      <c r="BC2217" s="46" t="str">
        <f>TRIM(Table1[[#This Row],[Vendor ID]])</f>
        <v/>
      </c>
      <c r="BD2217">
        <f>IF(Table1[[#This Row],[Reference Number]]=Q2216,BD2216,BD2216+1)</f>
        <v>0</v>
      </c>
    </row>
    <row r="2218" spans="1:56" ht="11.25" customHeight="1" x14ac:dyDescent="0.25">
      <c r="A2218" s="1"/>
      <c r="B2218" s="88" t="str">
        <f>IF(Table1[[#This Row],[Posting Date]]&lt;&gt;"",IF(Table1[[#This Row],[Reference Number]]=Q2217,B2217+1,1),"")</f>
        <v/>
      </c>
      <c r="C2218" s="61"/>
      <c r="D2218" s="61"/>
      <c r="E2218" s="138"/>
      <c r="F2218" s="141" t="str">
        <f>IFERROR(IF(VLOOKUP(Table1[[#This Row],[Budget Code Description]],Dimentions!$X$6:$AC$139,2,FALSE)="","",VLOOKUP(Table1[[#This Row],[Budget Code Description]],Dimentions!$X$6:$AC$139,2,FALSE)),"")</f>
        <v/>
      </c>
      <c r="G2218" s="141"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1" t="str">
        <f>IFERROR(VLOOKUP(Table1[[#This Row],[Budget Code Description]],Table6[#All],8,FALSE),"")</f>
        <v/>
      </c>
      <c r="L2218" s="63"/>
      <c r="M2218" s="65" t="str">
        <f>IFERROR(VLOOKUP(Table1[[#This Row],[Staff ID]],Table2[],2,FALSE),"")</f>
        <v/>
      </c>
      <c r="N2218" s="209" t="str">
        <f>IFERROR(IF(VLOOKUP(Table1[[#This Row],[Budget Code Description]],Dimentions!$X$6:$AC$134,4,FALSE)="","",VLOOKUP(Table1[[#This Row],[Budget Code Description]],Dimentions!$X$6:$AC$134,4,FALSE)),"")</f>
        <v/>
      </c>
      <c r="O2218" s="65" t="str">
        <f>IFERROR(VLOOKUP(Table1[[#This Row],[Vendor ID]],Table549[],2,FALSE),"")</f>
        <v/>
      </c>
      <c r="P2218" s="63"/>
      <c r="Q2218" s="141" t="str">
        <f>IF(Table1[[#This Row],[Posting Date]]&lt;&gt;"",$D$9,"")</f>
        <v/>
      </c>
      <c r="R2218" s="157" t="str">
        <f>IF(Table1[[#This Row],[Posting Date]]&lt;&gt;"",$D$10,"")</f>
        <v/>
      </c>
      <c r="S2218" s="66"/>
      <c r="T2218" s="63"/>
      <c r="U2218" s="67"/>
      <c r="V2218" s="67"/>
      <c r="W2218" s="67" t="str">
        <f t="shared" si="38"/>
        <v/>
      </c>
      <c r="X2218" s="159" t="str">
        <f>IF(E2218="","",(IF(Table1[[#This Row],[Cur]]="USD",Table1[[#This Row],[Cur_Amount Debit]],Table1[[#This Row],[Cur_Amount Debit]]/Table1[[#This Row],[Exchange Rate]])))</f>
        <v/>
      </c>
      <c r="Y2218" s="159" t="str">
        <f>IF(E2218="","",(IF(Table1[[#This Row],[Cur]]="USD",Table1[[#This Row],[Cur_Amount Credit]],Table1[[#This Row],[Cur_Amount Credit]]/ExchangeRate)))</f>
        <v/>
      </c>
      <c r="Z2218" s="201" t="str">
        <f>IF(E2218="","",(Table1[[#This Row],[Debit USD]]-Table1[[#This Row],[Credit USD]]))</f>
        <v/>
      </c>
      <c r="AA2218" s="226"/>
      <c r="AB2218" s="255"/>
      <c r="AC2218" s="1"/>
      <c r="AD2218" s="15"/>
      <c r="AE2218" s="15" t="str">
        <f>IF(AND(OR(Table1[[#This Row],[Account]]="15030",Table1[[#This Row],[Account]]="15035",Table1[[#This Row],[Account]]="20150"),Table1[[#This Row],[Vendor ID]]=""),1,"")</f>
        <v/>
      </c>
      <c r="AF2218" s="15"/>
      <c r="AG2218" s="15"/>
      <c r="AH2218" s="15"/>
      <c r="AI2218" s="46" t="str">
        <f>IF(Table1[[#This Row],[Posting Date]]&lt;&gt;"","GJ-"&amp;CountryID,"")</f>
        <v/>
      </c>
      <c r="AJ2218" s="59" t="str">
        <f>IF(Table1[[#This Row],[Posting Date]]&lt;&gt;"",Table1[[#This Row],[Posting Date]],"")</f>
        <v/>
      </c>
      <c r="AK2218" s="46"/>
      <c r="AL2218" s="46" t="str">
        <f>IF(Table1[[#This Row],[Description]]&lt;&gt;"",Table1[[#This Row],[Description]],"")</f>
        <v/>
      </c>
      <c r="AM2218" s="46" t="str">
        <f>IF(Table1[[#This Row],[Posting Date]]&lt;&gt;"",Table1[[#This Row],[Reference Number]],"")</f>
        <v/>
      </c>
      <c r="AN2218" s="46" t="str">
        <f>TRIM(Table1[[#This Row],[Line '#]])</f>
        <v/>
      </c>
      <c r="AO2218" s="46" t="str">
        <f>TRIM(Table1[[#This Row],[Account]])</f>
        <v/>
      </c>
      <c r="AP2218" s="46" t="str">
        <f>IF(Table1[[#This Row],[Posting Date]]&lt;&gt;"",$D$5,"")</f>
        <v/>
      </c>
      <c r="AQ2218" s="46" t="str">
        <f>TRIM(Table1[[#This Row],[Departments-Prgrams]])</f>
        <v/>
      </c>
      <c r="AR2218" s="46" t="str">
        <f>TRIM(Table1[[#This Row],[Grant]])</f>
        <v/>
      </c>
      <c r="AS2218" s="46" t="str">
        <f>TRIM(Table1[[#This Row],[Staff ID]])</f>
        <v/>
      </c>
      <c r="AT2218" s="46" t="str">
        <f>IF(TRIM(Table1[[#This Row],[Budget Code]])=0,"",TRIM(Table1[[#This Row],[Budget Code]]))</f>
        <v/>
      </c>
      <c r="AU2218" s="46" t="str">
        <f>IF(Table1[[#This Row],[Line Description]]&lt;&gt;"",Table1[[#This Row],[Line Description]],"")</f>
        <v/>
      </c>
      <c r="AV2218" s="46" t="str">
        <f>IF(Table1[[#This Row],[Cur_Amount Debit]]&gt;0,ROUND(Table1[[#This Row],[Cur_Amount Debit]],2),"")</f>
        <v/>
      </c>
      <c r="AW2218" s="46" t="str">
        <f>IF(Table1[[#This Row],[Cur_Amount Credit]]&gt;0,ROUND(Table1[[#This Row],[Cur_Amount Credit]],2),"")</f>
        <v/>
      </c>
      <c r="AX2218" s="46" t="str">
        <f>LEFT(Table1[[#This Row],[Cur]],3)</f>
        <v/>
      </c>
      <c r="AY2218" s="59"/>
      <c r="AZ2218" s="46"/>
      <c r="BA2218" s="46" t="str">
        <f>IF(Table1[[#This Row],[Cur]]&lt;&gt;"",IF(Table1[[#This Row],[Cur]]="USD","",ExchangeRate),"")</f>
        <v/>
      </c>
      <c r="BB2218" s="46" t="str">
        <f>IF(Table1[[#This Row],[Grant]]&lt;&gt;"",VLOOKUP(Table1[[#This Row],[Grant]],Grants!B:D,3),"")</f>
        <v/>
      </c>
      <c r="BC2218" s="46" t="str">
        <f>TRIM(Table1[[#This Row],[Vendor ID]])</f>
        <v/>
      </c>
      <c r="BD2218">
        <f>IF(Table1[[#This Row],[Reference Number]]=Q2217,BD2217,BD2217+1)</f>
        <v>0</v>
      </c>
    </row>
    <row r="2219" spans="1:56" ht="11.25" customHeight="1" x14ac:dyDescent="0.25">
      <c r="A2219" s="1"/>
      <c r="B2219" s="88" t="str">
        <f>IF(Table1[[#This Row],[Posting Date]]&lt;&gt;"",IF(Table1[[#This Row],[Reference Number]]=Q2218,B2218+1,1),"")</f>
        <v/>
      </c>
      <c r="C2219" s="61"/>
      <c r="D2219" s="61"/>
      <c r="E2219" s="138"/>
      <c r="F2219" s="141" t="str">
        <f>IFERROR(IF(VLOOKUP(Table1[[#This Row],[Budget Code Description]],Dimentions!$X$6:$AC$139,2,FALSE)="","",VLOOKUP(Table1[[#This Row],[Budget Code Description]],Dimentions!$X$6:$AC$139,2,FALSE)),"")</f>
        <v/>
      </c>
      <c r="G2219" s="141"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1" t="str">
        <f>IFERROR(VLOOKUP(Table1[[#This Row],[Budget Code Description]],Table6[#All],8,FALSE),"")</f>
        <v/>
      </c>
      <c r="L2219" s="63"/>
      <c r="M2219" s="65" t="str">
        <f>IFERROR(VLOOKUP(Table1[[#This Row],[Staff ID]],Table2[],2,FALSE),"")</f>
        <v/>
      </c>
      <c r="N2219" s="209" t="str">
        <f>IFERROR(IF(VLOOKUP(Table1[[#This Row],[Budget Code Description]],Dimentions!$X$6:$AC$134,4,FALSE)="","",VLOOKUP(Table1[[#This Row],[Budget Code Description]],Dimentions!$X$6:$AC$134,4,FALSE)),"")</f>
        <v/>
      </c>
      <c r="O2219" s="65" t="str">
        <f>IFERROR(VLOOKUP(Table1[[#This Row],[Vendor ID]],Table549[],2,FALSE),"")</f>
        <v/>
      </c>
      <c r="P2219" s="63"/>
      <c r="Q2219" s="141" t="str">
        <f>IF(Table1[[#This Row],[Posting Date]]&lt;&gt;"",$D$9,"")</f>
        <v/>
      </c>
      <c r="R2219" s="157" t="str">
        <f>IF(Table1[[#This Row],[Posting Date]]&lt;&gt;"",$D$10,"")</f>
        <v/>
      </c>
      <c r="S2219" s="66"/>
      <c r="T2219" s="63"/>
      <c r="U2219" s="67"/>
      <c r="V2219" s="67"/>
      <c r="W2219" s="67" t="str">
        <f t="shared" si="38"/>
        <v/>
      </c>
      <c r="X2219" s="159" t="str">
        <f>IF(E2219="","",(IF(Table1[[#This Row],[Cur]]="USD",Table1[[#This Row],[Cur_Amount Debit]],Table1[[#This Row],[Cur_Amount Debit]]/Table1[[#This Row],[Exchange Rate]])))</f>
        <v/>
      </c>
      <c r="Y2219" s="159" t="str">
        <f>IF(E2219="","",(IF(Table1[[#This Row],[Cur]]="USD",Table1[[#This Row],[Cur_Amount Credit]],Table1[[#This Row],[Cur_Amount Credit]]/ExchangeRate)))</f>
        <v/>
      </c>
      <c r="Z2219" s="201" t="str">
        <f>IF(E2219="","",(Table1[[#This Row],[Debit USD]]-Table1[[#This Row],[Credit USD]]))</f>
        <v/>
      </c>
      <c r="AA2219" s="226"/>
      <c r="AB2219" s="255"/>
      <c r="AC2219" s="1"/>
      <c r="AD2219" s="15"/>
      <c r="AE2219" s="15" t="str">
        <f>IF(AND(OR(Table1[[#This Row],[Account]]="15030",Table1[[#This Row],[Account]]="15035",Table1[[#This Row],[Account]]="20150"),Table1[[#This Row],[Vendor ID]]=""),1,"")</f>
        <v/>
      </c>
      <c r="AF2219" s="15"/>
      <c r="AG2219" s="15"/>
      <c r="AH2219" s="15"/>
      <c r="AI2219" s="46" t="str">
        <f>IF(Table1[[#This Row],[Posting Date]]&lt;&gt;"","GJ-"&amp;CountryID,"")</f>
        <v/>
      </c>
      <c r="AJ2219" s="59" t="str">
        <f>IF(Table1[[#This Row],[Posting Date]]&lt;&gt;"",Table1[[#This Row],[Posting Date]],"")</f>
        <v/>
      </c>
      <c r="AK2219" s="46"/>
      <c r="AL2219" s="46" t="str">
        <f>IF(Table1[[#This Row],[Description]]&lt;&gt;"",Table1[[#This Row],[Description]],"")</f>
        <v/>
      </c>
      <c r="AM2219" s="46" t="str">
        <f>IF(Table1[[#This Row],[Posting Date]]&lt;&gt;"",Table1[[#This Row],[Reference Number]],"")</f>
        <v/>
      </c>
      <c r="AN2219" s="46" t="str">
        <f>TRIM(Table1[[#This Row],[Line '#]])</f>
        <v/>
      </c>
      <c r="AO2219" s="46" t="str">
        <f>TRIM(Table1[[#This Row],[Account]])</f>
        <v/>
      </c>
      <c r="AP2219" s="46" t="str">
        <f>IF(Table1[[#This Row],[Posting Date]]&lt;&gt;"",$D$5,"")</f>
        <v/>
      </c>
      <c r="AQ2219" s="46" t="str">
        <f>TRIM(Table1[[#This Row],[Departments-Prgrams]])</f>
        <v/>
      </c>
      <c r="AR2219" s="46" t="str">
        <f>TRIM(Table1[[#This Row],[Grant]])</f>
        <v/>
      </c>
      <c r="AS2219" s="46" t="str">
        <f>TRIM(Table1[[#This Row],[Staff ID]])</f>
        <v/>
      </c>
      <c r="AT2219" s="46" t="str">
        <f>IF(TRIM(Table1[[#This Row],[Budget Code]])=0,"",TRIM(Table1[[#This Row],[Budget Code]]))</f>
        <v/>
      </c>
      <c r="AU2219" s="46" t="str">
        <f>IF(Table1[[#This Row],[Line Description]]&lt;&gt;"",Table1[[#This Row],[Line Description]],"")</f>
        <v/>
      </c>
      <c r="AV2219" s="46" t="str">
        <f>IF(Table1[[#This Row],[Cur_Amount Debit]]&gt;0,ROUND(Table1[[#This Row],[Cur_Amount Debit]],2),"")</f>
        <v/>
      </c>
      <c r="AW2219" s="46" t="str">
        <f>IF(Table1[[#This Row],[Cur_Amount Credit]]&gt;0,ROUND(Table1[[#This Row],[Cur_Amount Credit]],2),"")</f>
        <v/>
      </c>
      <c r="AX2219" s="46" t="str">
        <f>LEFT(Table1[[#This Row],[Cur]],3)</f>
        <v/>
      </c>
      <c r="AY2219" s="59"/>
      <c r="AZ2219" s="46"/>
      <c r="BA2219" s="46" t="str">
        <f>IF(Table1[[#This Row],[Cur]]&lt;&gt;"",IF(Table1[[#This Row],[Cur]]="USD","",ExchangeRate),"")</f>
        <v/>
      </c>
      <c r="BB2219" s="46" t="str">
        <f>IF(Table1[[#This Row],[Grant]]&lt;&gt;"",VLOOKUP(Table1[[#This Row],[Grant]],Grants!B:D,3),"")</f>
        <v/>
      </c>
      <c r="BC2219" s="46" t="str">
        <f>TRIM(Table1[[#This Row],[Vendor ID]])</f>
        <v/>
      </c>
      <c r="BD2219">
        <f>IF(Table1[[#This Row],[Reference Number]]=Q2218,BD2218,BD2218+1)</f>
        <v>0</v>
      </c>
    </row>
    <row r="2220" spans="1:56" ht="11.25" customHeight="1" x14ac:dyDescent="0.25">
      <c r="A2220" s="1"/>
      <c r="B2220" s="88" t="str">
        <f>IF(Table1[[#This Row],[Posting Date]]&lt;&gt;"",IF(Table1[[#This Row],[Reference Number]]=Q2219,B2219+1,1),"")</f>
        <v/>
      </c>
      <c r="C2220" s="61"/>
      <c r="D2220" s="61"/>
      <c r="E2220" s="138"/>
      <c r="F2220" s="141" t="str">
        <f>IFERROR(IF(VLOOKUP(Table1[[#This Row],[Budget Code Description]],Dimentions!$X$6:$AC$139,2,FALSE)="","",VLOOKUP(Table1[[#This Row],[Budget Code Description]],Dimentions!$X$6:$AC$139,2,FALSE)),"")</f>
        <v/>
      </c>
      <c r="G2220" s="141"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1" t="str">
        <f>IFERROR(VLOOKUP(Table1[[#This Row],[Budget Code Description]],Table6[#All],8,FALSE),"")</f>
        <v/>
      </c>
      <c r="L2220" s="63"/>
      <c r="M2220" s="65" t="str">
        <f>IFERROR(VLOOKUP(Table1[[#This Row],[Staff ID]],Table2[],2,FALSE),"")</f>
        <v/>
      </c>
      <c r="N2220" s="209" t="str">
        <f>IFERROR(IF(VLOOKUP(Table1[[#This Row],[Budget Code Description]],Dimentions!$X$6:$AC$134,4,FALSE)="","",VLOOKUP(Table1[[#This Row],[Budget Code Description]],Dimentions!$X$6:$AC$134,4,FALSE)),"")</f>
        <v/>
      </c>
      <c r="O2220" s="65" t="str">
        <f>IFERROR(VLOOKUP(Table1[[#This Row],[Vendor ID]],Table549[],2,FALSE),"")</f>
        <v/>
      </c>
      <c r="P2220" s="63"/>
      <c r="Q2220" s="141" t="str">
        <f>IF(Table1[[#This Row],[Posting Date]]&lt;&gt;"",$D$9,"")</f>
        <v/>
      </c>
      <c r="R2220" s="157" t="str">
        <f>IF(Table1[[#This Row],[Posting Date]]&lt;&gt;"",$D$10,"")</f>
        <v/>
      </c>
      <c r="S2220" s="66"/>
      <c r="T2220" s="63"/>
      <c r="U2220" s="67"/>
      <c r="V2220" s="67"/>
      <c r="W2220" s="67" t="str">
        <f t="shared" si="38"/>
        <v/>
      </c>
      <c r="X2220" s="159" t="str">
        <f>IF(E2220="","",(IF(Table1[[#This Row],[Cur]]="USD",Table1[[#This Row],[Cur_Amount Debit]],Table1[[#This Row],[Cur_Amount Debit]]/Table1[[#This Row],[Exchange Rate]])))</f>
        <v/>
      </c>
      <c r="Y2220" s="159" t="str">
        <f>IF(E2220="","",(IF(Table1[[#This Row],[Cur]]="USD",Table1[[#This Row],[Cur_Amount Credit]],Table1[[#This Row],[Cur_Amount Credit]]/ExchangeRate)))</f>
        <v/>
      </c>
      <c r="Z2220" s="201" t="str">
        <f>IF(E2220="","",(Table1[[#This Row],[Debit USD]]-Table1[[#This Row],[Credit USD]]))</f>
        <v/>
      </c>
      <c r="AA2220" s="226"/>
      <c r="AB2220" s="255"/>
      <c r="AC2220" s="1"/>
      <c r="AD2220" s="15"/>
      <c r="AE2220" s="15" t="str">
        <f>IF(AND(OR(Table1[[#This Row],[Account]]="15030",Table1[[#This Row],[Account]]="15035",Table1[[#This Row],[Account]]="20150"),Table1[[#This Row],[Vendor ID]]=""),1,"")</f>
        <v/>
      </c>
      <c r="AF2220" s="15"/>
      <c r="AG2220" s="15"/>
      <c r="AH2220" s="15"/>
      <c r="AI2220" s="46" t="str">
        <f>IF(Table1[[#This Row],[Posting Date]]&lt;&gt;"","GJ-"&amp;CountryID,"")</f>
        <v/>
      </c>
      <c r="AJ2220" s="59" t="str">
        <f>IF(Table1[[#This Row],[Posting Date]]&lt;&gt;"",Table1[[#This Row],[Posting Date]],"")</f>
        <v/>
      </c>
      <c r="AK2220" s="46"/>
      <c r="AL2220" s="46" t="str">
        <f>IF(Table1[[#This Row],[Description]]&lt;&gt;"",Table1[[#This Row],[Description]],"")</f>
        <v/>
      </c>
      <c r="AM2220" s="46" t="str">
        <f>IF(Table1[[#This Row],[Posting Date]]&lt;&gt;"",Table1[[#This Row],[Reference Number]],"")</f>
        <v/>
      </c>
      <c r="AN2220" s="46" t="str">
        <f>TRIM(Table1[[#This Row],[Line '#]])</f>
        <v/>
      </c>
      <c r="AO2220" s="46" t="str">
        <f>TRIM(Table1[[#This Row],[Account]])</f>
        <v/>
      </c>
      <c r="AP2220" s="46" t="str">
        <f>IF(Table1[[#This Row],[Posting Date]]&lt;&gt;"",$D$5,"")</f>
        <v/>
      </c>
      <c r="AQ2220" s="46" t="str">
        <f>TRIM(Table1[[#This Row],[Departments-Prgrams]])</f>
        <v/>
      </c>
      <c r="AR2220" s="46" t="str">
        <f>TRIM(Table1[[#This Row],[Grant]])</f>
        <v/>
      </c>
      <c r="AS2220" s="46" t="str">
        <f>TRIM(Table1[[#This Row],[Staff ID]])</f>
        <v/>
      </c>
      <c r="AT2220" s="46" t="str">
        <f>IF(TRIM(Table1[[#This Row],[Budget Code]])=0,"",TRIM(Table1[[#This Row],[Budget Code]]))</f>
        <v/>
      </c>
      <c r="AU2220" s="46" t="str">
        <f>IF(Table1[[#This Row],[Line Description]]&lt;&gt;"",Table1[[#This Row],[Line Description]],"")</f>
        <v/>
      </c>
      <c r="AV2220" s="46" t="str">
        <f>IF(Table1[[#This Row],[Cur_Amount Debit]]&gt;0,ROUND(Table1[[#This Row],[Cur_Amount Debit]],2),"")</f>
        <v/>
      </c>
      <c r="AW2220" s="46" t="str">
        <f>IF(Table1[[#This Row],[Cur_Amount Credit]]&gt;0,ROUND(Table1[[#This Row],[Cur_Amount Credit]],2),"")</f>
        <v/>
      </c>
      <c r="AX2220" s="46" t="str">
        <f>LEFT(Table1[[#This Row],[Cur]],3)</f>
        <v/>
      </c>
      <c r="AY2220" s="59"/>
      <c r="AZ2220" s="46"/>
      <c r="BA2220" s="46" t="str">
        <f>IF(Table1[[#This Row],[Cur]]&lt;&gt;"",IF(Table1[[#This Row],[Cur]]="USD","",ExchangeRate),"")</f>
        <v/>
      </c>
      <c r="BB2220" s="46" t="str">
        <f>IF(Table1[[#This Row],[Grant]]&lt;&gt;"",VLOOKUP(Table1[[#This Row],[Grant]],Grants!B:D,3),"")</f>
        <v/>
      </c>
      <c r="BC2220" s="46" t="str">
        <f>TRIM(Table1[[#This Row],[Vendor ID]])</f>
        <v/>
      </c>
      <c r="BD2220">
        <f>IF(Table1[[#This Row],[Reference Number]]=Q2219,BD2219,BD2219+1)</f>
        <v>0</v>
      </c>
    </row>
    <row r="2221" spans="1:56" ht="11.25" customHeight="1" x14ac:dyDescent="0.25">
      <c r="A2221" s="1"/>
      <c r="B2221" s="88" t="str">
        <f>IF(Table1[[#This Row],[Posting Date]]&lt;&gt;"",IF(Table1[[#This Row],[Reference Number]]=Q2220,B2220+1,1),"")</f>
        <v/>
      </c>
      <c r="C2221" s="61"/>
      <c r="D2221" s="61"/>
      <c r="E2221" s="138"/>
      <c r="F2221" s="141" t="str">
        <f>IFERROR(IF(VLOOKUP(Table1[[#This Row],[Budget Code Description]],Dimentions!$X$6:$AC$139,2,FALSE)="","",VLOOKUP(Table1[[#This Row],[Budget Code Description]],Dimentions!$X$6:$AC$139,2,FALSE)),"")</f>
        <v/>
      </c>
      <c r="G2221" s="141"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1" t="str">
        <f>IFERROR(VLOOKUP(Table1[[#This Row],[Budget Code Description]],Table6[#All],8,FALSE),"")</f>
        <v/>
      </c>
      <c r="L2221" s="63"/>
      <c r="M2221" s="65" t="str">
        <f>IFERROR(VLOOKUP(Table1[[#This Row],[Staff ID]],Table2[],2,FALSE),"")</f>
        <v/>
      </c>
      <c r="N2221" s="209" t="str">
        <f>IFERROR(IF(VLOOKUP(Table1[[#This Row],[Budget Code Description]],Dimentions!$X$6:$AC$134,4,FALSE)="","",VLOOKUP(Table1[[#This Row],[Budget Code Description]],Dimentions!$X$6:$AC$134,4,FALSE)),"")</f>
        <v/>
      </c>
      <c r="O2221" s="65" t="str">
        <f>IFERROR(VLOOKUP(Table1[[#This Row],[Vendor ID]],Table549[],2,FALSE),"")</f>
        <v/>
      </c>
      <c r="P2221" s="63"/>
      <c r="Q2221" s="141" t="str">
        <f>IF(Table1[[#This Row],[Posting Date]]&lt;&gt;"",$D$9,"")</f>
        <v/>
      </c>
      <c r="R2221" s="157" t="str">
        <f>IF(Table1[[#This Row],[Posting Date]]&lt;&gt;"",$D$10,"")</f>
        <v/>
      </c>
      <c r="S2221" s="66"/>
      <c r="T2221" s="63"/>
      <c r="U2221" s="67"/>
      <c r="V2221" s="67"/>
      <c r="W2221" s="67" t="str">
        <f t="shared" si="38"/>
        <v/>
      </c>
      <c r="X2221" s="159" t="str">
        <f>IF(E2221="","",(IF(Table1[[#This Row],[Cur]]="USD",Table1[[#This Row],[Cur_Amount Debit]],Table1[[#This Row],[Cur_Amount Debit]]/Table1[[#This Row],[Exchange Rate]])))</f>
        <v/>
      </c>
      <c r="Y2221" s="159" t="str">
        <f>IF(E2221="","",(IF(Table1[[#This Row],[Cur]]="USD",Table1[[#This Row],[Cur_Amount Credit]],Table1[[#This Row],[Cur_Amount Credit]]/ExchangeRate)))</f>
        <v/>
      </c>
      <c r="Z2221" s="201" t="str">
        <f>IF(E2221="","",(Table1[[#This Row],[Debit USD]]-Table1[[#This Row],[Credit USD]]))</f>
        <v/>
      </c>
      <c r="AA2221" s="226"/>
      <c r="AB2221" s="255"/>
      <c r="AC2221" s="1"/>
      <c r="AD2221" s="15"/>
      <c r="AE2221" s="15" t="str">
        <f>IF(AND(OR(Table1[[#This Row],[Account]]="15030",Table1[[#This Row],[Account]]="15035",Table1[[#This Row],[Account]]="20150"),Table1[[#This Row],[Vendor ID]]=""),1,"")</f>
        <v/>
      </c>
      <c r="AF2221" s="15"/>
      <c r="AG2221" s="15"/>
      <c r="AH2221" s="15"/>
      <c r="AI2221" s="46" t="str">
        <f>IF(Table1[[#This Row],[Posting Date]]&lt;&gt;"","GJ-"&amp;CountryID,"")</f>
        <v/>
      </c>
      <c r="AJ2221" s="59" t="str">
        <f>IF(Table1[[#This Row],[Posting Date]]&lt;&gt;"",Table1[[#This Row],[Posting Date]],"")</f>
        <v/>
      </c>
      <c r="AK2221" s="46"/>
      <c r="AL2221" s="46" t="str">
        <f>IF(Table1[[#This Row],[Description]]&lt;&gt;"",Table1[[#This Row],[Description]],"")</f>
        <v/>
      </c>
      <c r="AM2221" s="46" t="str">
        <f>IF(Table1[[#This Row],[Posting Date]]&lt;&gt;"",Table1[[#This Row],[Reference Number]],"")</f>
        <v/>
      </c>
      <c r="AN2221" s="46" t="str">
        <f>TRIM(Table1[[#This Row],[Line '#]])</f>
        <v/>
      </c>
      <c r="AO2221" s="46" t="str">
        <f>TRIM(Table1[[#This Row],[Account]])</f>
        <v/>
      </c>
      <c r="AP2221" s="46" t="str">
        <f>IF(Table1[[#This Row],[Posting Date]]&lt;&gt;"",$D$5,"")</f>
        <v/>
      </c>
      <c r="AQ2221" s="46" t="str">
        <f>TRIM(Table1[[#This Row],[Departments-Prgrams]])</f>
        <v/>
      </c>
      <c r="AR2221" s="46" t="str">
        <f>TRIM(Table1[[#This Row],[Grant]])</f>
        <v/>
      </c>
      <c r="AS2221" s="46" t="str">
        <f>TRIM(Table1[[#This Row],[Staff ID]])</f>
        <v/>
      </c>
      <c r="AT2221" s="46" t="str">
        <f>IF(TRIM(Table1[[#This Row],[Budget Code]])=0,"",TRIM(Table1[[#This Row],[Budget Code]]))</f>
        <v/>
      </c>
      <c r="AU2221" s="46" t="str">
        <f>IF(Table1[[#This Row],[Line Description]]&lt;&gt;"",Table1[[#This Row],[Line Description]],"")</f>
        <v/>
      </c>
      <c r="AV2221" s="46" t="str">
        <f>IF(Table1[[#This Row],[Cur_Amount Debit]]&gt;0,ROUND(Table1[[#This Row],[Cur_Amount Debit]],2),"")</f>
        <v/>
      </c>
      <c r="AW2221" s="46" t="str">
        <f>IF(Table1[[#This Row],[Cur_Amount Credit]]&gt;0,ROUND(Table1[[#This Row],[Cur_Amount Credit]],2),"")</f>
        <v/>
      </c>
      <c r="AX2221" s="46" t="str">
        <f>LEFT(Table1[[#This Row],[Cur]],3)</f>
        <v/>
      </c>
      <c r="AY2221" s="59"/>
      <c r="AZ2221" s="46"/>
      <c r="BA2221" s="46" t="str">
        <f>IF(Table1[[#This Row],[Cur]]&lt;&gt;"",IF(Table1[[#This Row],[Cur]]="USD","",ExchangeRate),"")</f>
        <v/>
      </c>
      <c r="BB2221" s="46" t="str">
        <f>IF(Table1[[#This Row],[Grant]]&lt;&gt;"",VLOOKUP(Table1[[#This Row],[Grant]],Grants!B:D,3),"")</f>
        <v/>
      </c>
      <c r="BC2221" s="46" t="str">
        <f>TRIM(Table1[[#This Row],[Vendor ID]])</f>
        <v/>
      </c>
      <c r="BD2221">
        <f>IF(Table1[[#This Row],[Reference Number]]=Q2220,BD2220,BD2220+1)</f>
        <v>0</v>
      </c>
    </row>
    <row r="2222" spans="1:56" ht="11.25" customHeight="1" x14ac:dyDescent="0.25">
      <c r="A2222" s="1"/>
      <c r="B2222" s="88" t="str">
        <f>IF(Table1[[#This Row],[Posting Date]]&lt;&gt;"",IF(Table1[[#This Row],[Reference Number]]=Q2221,B2221+1,1),"")</f>
        <v/>
      </c>
      <c r="C2222" s="61"/>
      <c r="D2222" s="61"/>
      <c r="E2222" s="138"/>
      <c r="F2222" s="141" t="str">
        <f>IFERROR(IF(VLOOKUP(Table1[[#This Row],[Budget Code Description]],Dimentions!$X$6:$AC$139,2,FALSE)="","",VLOOKUP(Table1[[#This Row],[Budget Code Description]],Dimentions!$X$6:$AC$139,2,FALSE)),"")</f>
        <v/>
      </c>
      <c r="G2222" s="141"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1" t="str">
        <f>IFERROR(VLOOKUP(Table1[[#This Row],[Budget Code Description]],Table6[#All],8,FALSE),"")</f>
        <v/>
      </c>
      <c r="L2222" s="63"/>
      <c r="M2222" s="65" t="str">
        <f>IFERROR(VLOOKUP(Table1[[#This Row],[Staff ID]],Table2[],2,FALSE),"")</f>
        <v/>
      </c>
      <c r="N2222" s="209" t="str">
        <f>IFERROR(IF(VLOOKUP(Table1[[#This Row],[Budget Code Description]],Dimentions!$X$6:$AC$134,4,FALSE)="","",VLOOKUP(Table1[[#This Row],[Budget Code Description]],Dimentions!$X$6:$AC$134,4,FALSE)),"")</f>
        <v/>
      </c>
      <c r="O2222" s="65" t="str">
        <f>IFERROR(VLOOKUP(Table1[[#This Row],[Vendor ID]],Table549[],2,FALSE),"")</f>
        <v/>
      </c>
      <c r="P2222" s="63"/>
      <c r="Q2222" s="141" t="str">
        <f>IF(Table1[[#This Row],[Posting Date]]&lt;&gt;"",$D$9,"")</f>
        <v/>
      </c>
      <c r="R2222" s="157" t="str">
        <f>IF(Table1[[#This Row],[Posting Date]]&lt;&gt;"",$D$10,"")</f>
        <v/>
      </c>
      <c r="S2222" s="66"/>
      <c r="T2222" s="63"/>
      <c r="U2222" s="67"/>
      <c r="V2222" s="67"/>
      <c r="W2222" s="67" t="str">
        <f t="shared" si="38"/>
        <v/>
      </c>
      <c r="X2222" s="159" t="str">
        <f>IF(E2222="","",(IF(Table1[[#This Row],[Cur]]="USD",Table1[[#This Row],[Cur_Amount Debit]],Table1[[#This Row],[Cur_Amount Debit]]/Table1[[#This Row],[Exchange Rate]])))</f>
        <v/>
      </c>
      <c r="Y2222" s="159" t="str">
        <f>IF(E2222="","",(IF(Table1[[#This Row],[Cur]]="USD",Table1[[#This Row],[Cur_Amount Credit]],Table1[[#This Row],[Cur_Amount Credit]]/ExchangeRate)))</f>
        <v/>
      </c>
      <c r="Z2222" s="201" t="str">
        <f>IF(E2222="","",(Table1[[#This Row],[Debit USD]]-Table1[[#This Row],[Credit USD]]))</f>
        <v/>
      </c>
      <c r="AA2222" s="226"/>
      <c r="AB2222" s="255"/>
      <c r="AC2222" s="1"/>
      <c r="AD2222" s="15"/>
      <c r="AE2222" s="15" t="str">
        <f>IF(AND(OR(Table1[[#This Row],[Account]]="15030",Table1[[#This Row],[Account]]="15035",Table1[[#This Row],[Account]]="20150"),Table1[[#This Row],[Vendor ID]]=""),1,"")</f>
        <v/>
      </c>
      <c r="AF2222" s="15"/>
      <c r="AG2222" s="15"/>
      <c r="AH2222" s="15"/>
      <c r="AI2222" s="46" t="str">
        <f>IF(Table1[[#This Row],[Posting Date]]&lt;&gt;"","GJ-"&amp;CountryID,"")</f>
        <v/>
      </c>
      <c r="AJ2222" s="59" t="str">
        <f>IF(Table1[[#This Row],[Posting Date]]&lt;&gt;"",Table1[[#This Row],[Posting Date]],"")</f>
        <v/>
      </c>
      <c r="AK2222" s="46"/>
      <c r="AL2222" s="46" t="str">
        <f>IF(Table1[[#This Row],[Description]]&lt;&gt;"",Table1[[#This Row],[Description]],"")</f>
        <v/>
      </c>
      <c r="AM2222" s="46" t="str">
        <f>IF(Table1[[#This Row],[Posting Date]]&lt;&gt;"",Table1[[#This Row],[Reference Number]],"")</f>
        <v/>
      </c>
      <c r="AN2222" s="46" t="str">
        <f>TRIM(Table1[[#This Row],[Line '#]])</f>
        <v/>
      </c>
      <c r="AO2222" s="46" t="str">
        <f>TRIM(Table1[[#This Row],[Account]])</f>
        <v/>
      </c>
      <c r="AP2222" s="46" t="str">
        <f>IF(Table1[[#This Row],[Posting Date]]&lt;&gt;"",$D$5,"")</f>
        <v/>
      </c>
      <c r="AQ2222" s="46" t="str">
        <f>TRIM(Table1[[#This Row],[Departments-Prgrams]])</f>
        <v/>
      </c>
      <c r="AR2222" s="46" t="str">
        <f>TRIM(Table1[[#This Row],[Grant]])</f>
        <v/>
      </c>
      <c r="AS2222" s="46" t="str">
        <f>TRIM(Table1[[#This Row],[Staff ID]])</f>
        <v/>
      </c>
      <c r="AT2222" s="46" t="str">
        <f>IF(TRIM(Table1[[#This Row],[Budget Code]])=0,"",TRIM(Table1[[#This Row],[Budget Code]]))</f>
        <v/>
      </c>
      <c r="AU2222" s="46" t="str">
        <f>IF(Table1[[#This Row],[Line Description]]&lt;&gt;"",Table1[[#This Row],[Line Description]],"")</f>
        <v/>
      </c>
      <c r="AV2222" s="46" t="str">
        <f>IF(Table1[[#This Row],[Cur_Amount Debit]]&gt;0,ROUND(Table1[[#This Row],[Cur_Amount Debit]],2),"")</f>
        <v/>
      </c>
      <c r="AW2222" s="46" t="str">
        <f>IF(Table1[[#This Row],[Cur_Amount Credit]]&gt;0,ROUND(Table1[[#This Row],[Cur_Amount Credit]],2),"")</f>
        <v/>
      </c>
      <c r="AX2222" s="46" t="str">
        <f>LEFT(Table1[[#This Row],[Cur]],3)</f>
        <v/>
      </c>
      <c r="AY2222" s="59"/>
      <c r="AZ2222" s="46"/>
      <c r="BA2222" s="46" t="str">
        <f>IF(Table1[[#This Row],[Cur]]&lt;&gt;"",IF(Table1[[#This Row],[Cur]]="USD","",ExchangeRate),"")</f>
        <v/>
      </c>
      <c r="BB2222" s="46" t="str">
        <f>IF(Table1[[#This Row],[Grant]]&lt;&gt;"",VLOOKUP(Table1[[#This Row],[Grant]],Grants!B:D,3),"")</f>
        <v/>
      </c>
      <c r="BC2222" s="46" t="str">
        <f>TRIM(Table1[[#This Row],[Vendor ID]])</f>
        <v/>
      </c>
      <c r="BD2222">
        <f>IF(Table1[[#This Row],[Reference Number]]=Q2221,BD2221,BD2221+1)</f>
        <v>0</v>
      </c>
    </row>
    <row r="2223" spans="1:56" ht="11.25" customHeight="1" x14ac:dyDescent="0.25">
      <c r="A2223" s="1"/>
      <c r="B2223" s="88" t="str">
        <f>IF(Table1[[#This Row],[Posting Date]]&lt;&gt;"",IF(Table1[[#This Row],[Reference Number]]=Q2222,B2222+1,1),"")</f>
        <v/>
      </c>
      <c r="C2223" s="61"/>
      <c r="D2223" s="61"/>
      <c r="E2223" s="138"/>
      <c r="F2223" s="141" t="str">
        <f>IFERROR(IF(VLOOKUP(Table1[[#This Row],[Budget Code Description]],Dimentions!$X$6:$AC$139,2,FALSE)="","",VLOOKUP(Table1[[#This Row],[Budget Code Description]],Dimentions!$X$6:$AC$139,2,FALSE)),"")</f>
        <v/>
      </c>
      <c r="G2223" s="141"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1" t="str">
        <f>IFERROR(VLOOKUP(Table1[[#This Row],[Budget Code Description]],Table6[#All],8,FALSE),"")</f>
        <v/>
      </c>
      <c r="L2223" s="63"/>
      <c r="M2223" s="65" t="str">
        <f>IFERROR(VLOOKUP(Table1[[#This Row],[Staff ID]],Table2[],2,FALSE),"")</f>
        <v/>
      </c>
      <c r="N2223" s="209" t="str">
        <f>IFERROR(IF(VLOOKUP(Table1[[#This Row],[Budget Code Description]],Dimentions!$X$6:$AC$134,4,FALSE)="","",VLOOKUP(Table1[[#This Row],[Budget Code Description]],Dimentions!$X$6:$AC$134,4,FALSE)),"")</f>
        <v/>
      </c>
      <c r="O2223" s="65" t="str">
        <f>IFERROR(VLOOKUP(Table1[[#This Row],[Vendor ID]],Table549[],2,FALSE),"")</f>
        <v/>
      </c>
      <c r="P2223" s="63"/>
      <c r="Q2223" s="141" t="str">
        <f>IF(Table1[[#This Row],[Posting Date]]&lt;&gt;"",$D$9,"")</f>
        <v/>
      </c>
      <c r="R2223" s="157" t="str">
        <f>IF(Table1[[#This Row],[Posting Date]]&lt;&gt;"",$D$10,"")</f>
        <v/>
      </c>
      <c r="S2223" s="66"/>
      <c r="T2223" s="63"/>
      <c r="U2223" s="67"/>
      <c r="V2223" s="67"/>
      <c r="W2223" s="67" t="str">
        <f t="shared" ref="W2223:W2286" si="39">IF(E2223="","",(ExchangeRate))</f>
        <v/>
      </c>
      <c r="X2223" s="159" t="str">
        <f>IF(E2223="","",(IF(Table1[[#This Row],[Cur]]="USD",Table1[[#This Row],[Cur_Amount Debit]],Table1[[#This Row],[Cur_Amount Debit]]/Table1[[#This Row],[Exchange Rate]])))</f>
        <v/>
      </c>
      <c r="Y2223" s="159" t="str">
        <f>IF(E2223="","",(IF(Table1[[#This Row],[Cur]]="USD",Table1[[#This Row],[Cur_Amount Credit]],Table1[[#This Row],[Cur_Amount Credit]]/ExchangeRate)))</f>
        <v/>
      </c>
      <c r="Z2223" s="201" t="str">
        <f>IF(E2223="","",(Table1[[#This Row],[Debit USD]]-Table1[[#This Row],[Credit USD]]))</f>
        <v/>
      </c>
      <c r="AA2223" s="226"/>
      <c r="AB2223" s="255"/>
      <c r="AC2223" s="1"/>
      <c r="AD2223" s="15"/>
      <c r="AE2223" s="15" t="str">
        <f>IF(AND(OR(Table1[[#This Row],[Account]]="15030",Table1[[#This Row],[Account]]="15035",Table1[[#This Row],[Account]]="20150"),Table1[[#This Row],[Vendor ID]]=""),1,"")</f>
        <v/>
      </c>
      <c r="AF2223" s="15"/>
      <c r="AG2223" s="15"/>
      <c r="AH2223" s="15"/>
      <c r="AI2223" s="46" t="str">
        <f>IF(Table1[[#This Row],[Posting Date]]&lt;&gt;"","GJ-"&amp;CountryID,"")</f>
        <v/>
      </c>
      <c r="AJ2223" s="59" t="str">
        <f>IF(Table1[[#This Row],[Posting Date]]&lt;&gt;"",Table1[[#This Row],[Posting Date]],"")</f>
        <v/>
      </c>
      <c r="AK2223" s="46"/>
      <c r="AL2223" s="46" t="str">
        <f>IF(Table1[[#This Row],[Description]]&lt;&gt;"",Table1[[#This Row],[Description]],"")</f>
        <v/>
      </c>
      <c r="AM2223" s="46" t="str">
        <f>IF(Table1[[#This Row],[Posting Date]]&lt;&gt;"",Table1[[#This Row],[Reference Number]],"")</f>
        <v/>
      </c>
      <c r="AN2223" s="46" t="str">
        <f>TRIM(Table1[[#This Row],[Line '#]])</f>
        <v/>
      </c>
      <c r="AO2223" s="46" t="str">
        <f>TRIM(Table1[[#This Row],[Account]])</f>
        <v/>
      </c>
      <c r="AP2223" s="46" t="str">
        <f>IF(Table1[[#This Row],[Posting Date]]&lt;&gt;"",$D$5,"")</f>
        <v/>
      </c>
      <c r="AQ2223" s="46" t="str">
        <f>TRIM(Table1[[#This Row],[Departments-Prgrams]])</f>
        <v/>
      </c>
      <c r="AR2223" s="46" t="str">
        <f>TRIM(Table1[[#This Row],[Grant]])</f>
        <v/>
      </c>
      <c r="AS2223" s="46" t="str">
        <f>TRIM(Table1[[#This Row],[Staff ID]])</f>
        <v/>
      </c>
      <c r="AT2223" s="46" t="str">
        <f>IF(TRIM(Table1[[#This Row],[Budget Code]])=0,"",TRIM(Table1[[#This Row],[Budget Code]]))</f>
        <v/>
      </c>
      <c r="AU2223" s="46" t="str">
        <f>IF(Table1[[#This Row],[Line Description]]&lt;&gt;"",Table1[[#This Row],[Line Description]],"")</f>
        <v/>
      </c>
      <c r="AV2223" s="46" t="str">
        <f>IF(Table1[[#This Row],[Cur_Amount Debit]]&gt;0,ROUND(Table1[[#This Row],[Cur_Amount Debit]],2),"")</f>
        <v/>
      </c>
      <c r="AW2223" s="46" t="str">
        <f>IF(Table1[[#This Row],[Cur_Amount Credit]]&gt;0,ROUND(Table1[[#This Row],[Cur_Amount Credit]],2),"")</f>
        <v/>
      </c>
      <c r="AX2223" s="46" t="str">
        <f>LEFT(Table1[[#This Row],[Cur]],3)</f>
        <v/>
      </c>
      <c r="AY2223" s="59"/>
      <c r="AZ2223" s="46"/>
      <c r="BA2223" s="46" t="str">
        <f>IF(Table1[[#This Row],[Cur]]&lt;&gt;"",IF(Table1[[#This Row],[Cur]]="USD","",ExchangeRate),"")</f>
        <v/>
      </c>
      <c r="BB2223" s="46" t="str">
        <f>IF(Table1[[#This Row],[Grant]]&lt;&gt;"",VLOOKUP(Table1[[#This Row],[Grant]],Grants!B:D,3),"")</f>
        <v/>
      </c>
      <c r="BC2223" s="46" t="str">
        <f>TRIM(Table1[[#This Row],[Vendor ID]])</f>
        <v/>
      </c>
      <c r="BD2223">
        <f>IF(Table1[[#This Row],[Reference Number]]=Q2222,BD2222,BD2222+1)</f>
        <v>0</v>
      </c>
    </row>
    <row r="2224" spans="1:56" ht="11.25" customHeight="1" x14ac:dyDescent="0.25">
      <c r="A2224" s="1"/>
      <c r="B2224" s="88" t="str">
        <f>IF(Table1[[#This Row],[Posting Date]]&lt;&gt;"",IF(Table1[[#This Row],[Reference Number]]=Q2223,B2223+1,1),"")</f>
        <v/>
      </c>
      <c r="C2224" s="61"/>
      <c r="D2224" s="61"/>
      <c r="E2224" s="138"/>
      <c r="F2224" s="141" t="str">
        <f>IFERROR(IF(VLOOKUP(Table1[[#This Row],[Budget Code Description]],Dimentions!$X$6:$AC$139,2,FALSE)="","",VLOOKUP(Table1[[#This Row],[Budget Code Description]],Dimentions!$X$6:$AC$139,2,FALSE)),"")</f>
        <v/>
      </c>
      <c r="G2224" s="141"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1" t="str">
        <f>IFERROR(VLOOKUP(Table1[[#This Row],[Budget Code Description]],Table6[#All],8,FALSE),"")</f>
        <v/>
      </c>
      <c r="L2224" s="63"/>
      <c r="M2224" s="65" t="str">
        <f>IFERROR(VLOOKUP(Table1[[#This Row],[Staff ID]],Table2[],2,FALSE),"")</f>
        <v/>
      </c>
      <c r="N2224" s="209" t="str">
        <f>IFERROR(IF(VLOOKUP(Table1[[#This Row],[Budget Code Description]],Dimentions!$X$6:$AC$134,4,FALSE)="","",VLOOKUP(Table1[[#This Row],[Budget Code Description]],Dimentions!$X$6:$AC$134,4,FALSE)),"")</f>
        <v/>
      </c>
      <c r="O2224" s="65" t="str">
        <f>IFERROR(VLOOKUP(Table1[[#This Row],[Vendor ID]],Table549[],2,FALSE),"")</f>
        <v/>
      </c>
      <c r="P2224" s="63"/>
      <c r="Q2224" s="141" t="str">
        <f>IF(Table1[[#This Row],[Posting Date]]&lt;&gt;"",$D$9,"")</f>
        <v/>
      </c>
      <c r="R2224" s="157" t="str">
        <f>IF(Table1[[#This Row],[Posting Date]]&lt;&gt;"",$D$10,"")</f>
        <v/>
      </c>
      <c r="S2224" s="66"/>
      <c r="T2224" s="63"/>
      <c r="U2224" s="67"/>
      <c r="V2224" s="67"/>
      <c r="W2224" s="67" t="str">
        <f t="shared" si="39"/>
        <v/>
      </c>
      <c r="X2224" s="159" t="str">
        <f>IF(E2224="","",(IF(Table1[[#This Row],[Cur]]="USD",Table1[[#This Row],[Cur_Amount Debit]],Table1[[#This Row],[Cur_Amount Debit]]/Table1[[#This Row],[Exchange Rate]])))</f>
        <v/>
      </c>
      <c r="Y2224" s="159" t="str">
        <f>IF(E2224="","",(IF(Table1[[#This Row],[Cur]]="USD",Table1[[#This Row],[Cur_Amount Credit]],Table1[[#This Row],[Cur_Amount Credit]]/ExchangeRate)))</f>
        <v/>
      </c>
      <c r="Z2224" s="201" t="str">
        <f>IF(E2224="","",(Table1[[#This Row],[Debit USD]]-Table1[[#This Row],[Credit USD]]))</f>
        <v/>
      </c>
      <c r="AA2224" s="226"/>
      <c r="AB2224" s="255"/>
      <c r="AC2224" s="1"/>
      <c r="AD2224" s="15"/>
      <c r="AE2224" s="15" t="str">
        <f>IF(AND(OR(Table1[[#This Row],[Account]]="15030",Table1[[#This Row],[Account]]="15035",Table1[[#This Row],[Account]]="20150"),Table1[[#This Row],[Vendor ID]]=""),1,"")</f>
        <v/>
      </c>
      <c r="AF2224" s="15"/>
      <c r="AG2224" s="15"/>
      <c r="AH2224" s="15"/>
      <c r="AI2224" s="46" t="str">
        <f>IF(Table1[[#This Row],[Posting Date]]&lt;&gt;"","GJ-"&amp;CountryID,"")</f>
        <v/>
      </c>
      <c r="AJ2224" s="59" t="str">
        <f>IF(Table1[[#This Row],[Posting Date]]&lt;&gt;"",Table1[[#This Row],[Posting Date]],"")</f>
        <v/>
      </c>
      <c r="AK2224" s="46"/>
      <c r="AL2224" s="46" t="str">
        <f>IF(Table1[[#This Row],[Description]]&lt;&gt;"",Table1[[#This Row],[Description]],"")</f>
        <v/>
      </c>
      <c r="AM2224" s="46" t="str">
        <f>IF(Table1[[#This Row],[Posting Date]]&lt;&gt;"",Table1[[#This Row],[Reference Number]],"")</f>
        <v/>
      </c>
      <c r="AN2224" s="46" t="str">
        <f>TRIM(Table1[[#This Row],[Line '#]])</f>
        <v/>
      </c>
      <c r="AO2224" s="46" t="str">
        <f>TRIM(Table1[[#This Row],[Account]])</f>
        <v/>
      </c>
      <c r="AP2224" s="46" t="str">
        <f>IF(Table1[[#This Row],[Posting Date]]&lt;&gt;"",$D$5,"")</f>
        <v/>
      </c>
      <c r="AQ2224" s="46" t="str">
        <f>TRIM(Table1[[#This Row],[Departments-Prgrams]])</f>
        <v/>
      </c>
      <c r="AR2224" s="46" t="str">
        <f>TRIM(Table1[[#This Row],[Grant]])</f>
        <v/>
      </c>
      <c r="AS2224" s="46" t="str">
        <f>TRIM(Table1[[#This Row],[Staff ID]])</f>
        <v/>
      </c>
      <c r="AT2224" s="46" t="str">
        <f>IF(TRIM(Table1[[#This Row],[Budget Code]])=0,"",TRIM(Table1[[#This Row],[Budget Code]]))</f>
        <v/>
      </c>
      <c r="AU2224" s="46" t="str">
        <f>IF(Table1[[#This Row],[Line Description]]&lt;&gt;"",Table1[[#This Row],[Line Description]],"")</f>
        <v/>
      </c>
      <c r="AV2224" s="46" t="str">
        <f>IF(Table1[[#This Row],[Cur_Amount Debit]]&gt;0,ROUND(Table1[[#This Row],[Cur_Amount Debit]],2),"")</f>
        <v/>
      </c>
      <c r="AW2224" s="46" t="str">
        <f>IF(Table1[[#This Row],[Cur_Amount Credit]]&gt;0,ROUND(Table1[[#This Row],[Cur_Amount Credit]],2),"")</f>
        <v/>
      </c>
      <c r="AX2224" s="46" t="str">
        <f>LEFT(Table1[[#This Row],[Cur]],3)</f>
        <v/>
      </c>
      <c r="AY2224" s="59"/>
      <c r="AZ2224" s="46"/>
      <c r="BA2224" s="46" t="str">
        <f>IF(Table1[[#This Row],[Cur]]&lt;&gt;"",IF(Table1[[#This Row],[Cur]]="USD","",ExchangeRate),"")</f>
        <v/>
      </c>
      <c r="BB2224" s="46" t="str">
        <f>IF(Table1[[#This Row],[Grant]]&lt;&gt;"",VLOOKUP(Table1[[#This Row],[Grant]],Grants!B:D,3),"")</f>
        <v/>
      </c>
      <c r="BC2224" s="46" t="str">
        <f>TRIM(Table1[[#This Row],[Vendor ID]])</f>
        <v/>
      </c>
      <c r="BD2224">
        <f>IF(Table1[[#This Row],[Reference Number]]=Q2223,BD2223,BD2223+1)</f>
        <v>0</v>
      </c>
    </row>
    <row r="2225" spans="1:56" ht="11.25" customHeight="1" x14ac:dyDescent="0.25">
      <c r="A2225" s="1"/>
      <c r="B2225" s="88" t="str">
        <f>IF(Table1[[#This Row],[Posting Date]]&lt;&gt;"",IF(Table1[[#This Row],[Reference Number]]=Q2224,B2224+1,1),"")</f>
        <v/>
      </c>
      <c r="C2225" s="61"/>
      <c r="D2225" s="61"/>
      <c r="E2225" s="138"/>
      <c r="F2225" s="141" t="str">
        <f>IFERROR(IF(VLOOKUP(Table1[[#This Row],[Budget Code Description]],Dimentions!$X$6:$AC$139,2,FALSE)="","",VLOOKUP(Table1[[#This Row],[Budget Code Description]],Dimentions!$X$6:$AC$139,2,FALSE)),"")</f>
        <v/>
      </c>
      <c r="G2225" s="141"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1" t="str">
        <f>IFERROR(VLOOKUP(Table1[[#This Row],[Budget Code Description]],Table6[#All],8,FALSE),"")</f>
        <v/>
      </c>
      <c r="L2225" s="63"/>
      <c r="M2225" s="65" t="str">
        <f>IFERROR(VLOOKUP(Table1[[#This Row],[Staff ID]],Table2[],2,FALSE),"")</f>
        <v/>
      </c>
      <c r="N2225" s="209" t="str">
        <f>IFERROR(IF(VLOOKUP(Table1[[#This Row],[Budget Code Description]],Dimentions!$X$6:$AC$134,4,FALSE)="","",VLOOKUP(Table1[[#This Row],[Budget Code Description]],Dimentions!$X$6:$AC$134,4,FALSE)),"")</f>
        <v/>
      </c>
      <c r="O2225" s="65" t="str">
        <f>IFERROR(VLOOKUP(Table1[[#This Row],[Vendor ID]],Table549[],2,FALSE),"")</f>
        <v/>
      </c>
      <c r="P2225" s="63"/>
      <c r="Q2225" s="141" t="str">
        <f>IF(Table1[[#This Row],[Posting Date]]&lt;&gt;"",$D$9,"")</f>
        <v/>
      </c>
      <c r="R2225" s="157" t="str">
        <f>IF(Table1[[#This Row],[Posting Date]]&lt;&gt;"",$D$10,"")</f>
        <v/>
      </c>
      <c r="S2225" s="66"/>
      <c r="T2225" s="63"/>
      <c r="U2225" s="67"/>
      <c r="V2225" s="67"/>
      <c r="W2225" s="67" t="str">
        <f t="shared" si="39"/>
        <v/>
      </c>
      <c r="X2225" s="159" t="str">
        <f>IF(E2225="","",(IF(Table1[[#This Row],[Cur]]="USD",Table1[[#This Row],[Cur_Amount Debit]],Table1[[#This Row],[Cur_Amount Debit]]/Table1[[#This Row],[Exchange Rate]])))</f>
        <v/>
      </c>
      <c r="Y2225" s="159" t="str">
        <f>IF(E2225="","",(IF(Table1[[#This Row],[Cur]]="USD",Table1[[#This Row],[Cur_Amount Credit]],Table1[[#This Row],[Cur_Amount Credit]]/ExchangeRate)))</f>
        <v/>
      </c>
      <c r="Z2225" s="201" t="str">
        <f>IF(E2225="","",(Table1[[#This Row],[Debit USD]]-Table1[[#This Row],[Credit USD]]))</f>
        <v/>
      </c>
      <c r="AA2225" s="226"/>
      <c r="AB2225" s="255"/>
      <c r="AC2225" s="1"/>
      <c r="AD2225" s="15"/>
      <c r="AE2225" s="15" t="str">
        <f>IF(AND(OR(Table1[[#This Row],[Account]]="15030",Table1[[#This Row],[Account]]="15035",Table1[[#This Row],[Account]]="20150"),Table1[[#This Row],[Vendor ID]]=""),1,"")</f>
        <v/>
      </c>
      <c r="AF2225" s="15"/>
      <c r="AG2225" s="15"/>
      <c r="AH2225" s="15"/>
      <c r="AI2225" s="46" t="str">
        <f>IF(Table1[[#This Row],[Posting Date]]&lt;&gt;"","GJ-"&amp;CountryID,"")</f>
        <v/>
      </c>
      <c r="AJ2225" s="59" t="str">
        <f>IF(Table1[[#This Row],[Posting Date]]&lt;&gt;"",Table1[[#This Row],[Posting Date]],"")</f>
        <v/>
      </c>
      <c r="AK2225" s="46"/>
      <c r="AL2225" s="46" t="str">
        <f>IF(Table1[[#This Row],[Description]]&lt;&gt;"",Table1[[#This Row],[Description]],"")</f>
        <v/>
      </c>
      <c r="AM2225" s="46" t="str">
        <f>IF(Table1[[#This Row],[Posting Date]]&lt;&gt;"",Table1[[#This Row],[Reference Number]],"")</f>
        <v/>
      </c>
      <c r="AN2225" s="46" t="str">
        <f>TRIM(Table1[[#This Row],[Line '#]])</f>
        <v/>
      </c>
      <c r="AO2225" s="46" t="str">
        <f>TRIM(Table1[[#This Row],[Account]])</f>
        <v/>
      </c>
      <c r="AP2225" s="46" t="str">
        <f>IF(Table1[[#This Row],[Posting Date]]&lt;&gt;"",$D$5,"")</f>
        <v/>
      </c>
      <c r="AQ2225" s="46" t="str">
        <f>TRIM(Table1[[#This Row],[Departments-Prgrams]])</f>
        <v/>
      </c>
      <c r="AR2225" s="46" t="str">
        <f>TRIM(Table1[[#This Row],[Grant]])</f>
        <v/>
      </c>
      <c r="AS2225" s="46" t="str">
        <f>TRIM(Table1[[#This Row],[Staff ID]])</f>
        <v/>
      </c>
      <c r="AT2225" s="46" t="str">
        <f>IF(TRIM(Table1[[#This Row],[Budget Code]])=0,"",TRIM(Table1[[#This Row],[Budget Code]]))</f>
        <v/>
      </c>
      <c r="AU2225" s="46" t="str">
        <f>IF(Table1[[#This Row],[Line Description]]&lt;&gt;"",Table1[[#This Row],[Line Description]],"")</f>
        <v/>
      </c>
      <c r="AV2225" s="46" t="str">
        <f>IF(Table1[[#This Row],[Cur_Amount Debit]]&gt;0,ROUND(Table1[[#This Row],[Cur_Amount Debit]],2),"")</f>
        <v/>
      </c>
      <c r="AW2225" s="46" t="str">
        <f>IF(Table1[[#This Row],[Cur_Amount Credit]]&gt;0,ROUND(Table1[[#This Row],[Cur_Amount Credit]],2),"")</f>
        <v/>
      </c>
      <c r="AX2225" s="46" t="str">
        <f>LEFT(Table1[[#This Row],[Cur]],3)</f>
        <v/>
      </c>
      <c r="AY2225" s="59"/>
      <c r="AZ2225" s="46"/>
      <c r="BA2225" s="46" t="str">
        <f>IF(Table1[[#This Row],[Cur]]&lt;&gt;"",IF(Table1[[#This Row],[Cur]]="USD","",ExchangeRate),"")</f>
        <v/>
      </c>
      <c r="BB2225" s="46" t="str">
        <f>IF(Table1[[#This Row],[Grant]]&lt;&gt;"",VLOOKUP(Table1[[#This Row],[Grant]],Grants!B:D,3),"")</f>
        <v/>
      </c>
      <c r="BC2225" s="46" t="str">
        <f>TRIM(Table1[[#This Row],[Vendor ID]])</f>
        <v/>
      </c>
      <c r="BD2225">
        <f>IF(Table1[[#This Row],[Reference Number]]=Q2224,BD2224,BD2224+1)</f>
        <v>0</v>
      </c>
    </row>
    <row r="2226" spans="1:56" ht="11.25" customHeight="1" x14ac:dyDescent="0.25">
      <c r="A2226" s="1"/>
      <c r="B2226" s="88" t="str">
        <f>IF(Table1[[#This Row],[Posting Date]]&lt;&gt;"",IF(Table1[[#This Row],[Reference Number]]=Q2225,B2225+1,1),"")</f>
        <v/>
      </c>
      <c r="C2226" s="61"/>
      <c r="D2226" s="61"/>
      <c r="E2226" s="138"/>
      <c r="F2226" s="141" t="str">
        <f>IFERROR(IF(VLOOKUP(Table1[[#This Row],[Budget Code Description]],Dimentions!$X$6:$AC$139,2,FALSE)="","",VLOOKUP(Table1[[#This Row],[Budget Code Description]],Dimentions!$X$6:$AC$139,2,FALSE)),"")</f>
        <v/>
      </c>
      <c r="G2226" s="141"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1" t="str">
        <f>IFERROR(VLOOKUP(Table1[[#This Row],[Budget Code Description]],Table6[#All],8,FALSE),"")</f>
        <v/>
      </c>
      <c r="L2226" s="63"/>
      <c r="M2226" s="65" t="str">
        <f>IFERROR(VLOOKUP(Table1[[#This Row],[Staff ID]],Table2[],2,FALSE),"")</f>
        <v/>
      </c>
      <c r="N2226" s="209" t="str">
        <f>IFERROR(IF(VLOOKUP(Table1[[#This Row],[Budget Code Description]],Dimentions!$X$6:$AC$134,4,FALSE)="","",VLOOKUP(Table1[[#This Row],[Budget Code Description]],Dimentions!$X$6:$AC$134,4,FALSE)),"")</f>
        <v/>
      </c>
      <c r="O2226" s="65" t="str">
        <f>IFERROR(VLOOKUP(Table1[[#This Row],[Vendor ID]],Table549[],2,FALSE),"")</f>
        <v/>
      </c>
      <c r="P2226" s="63"/>
      <c r="Q2226" s="141" t="str">
        <f>IF(Table1[[#This Row],[Posting Date]]&lt;&gt;"",$D$9,"")</f>
        <v/>
      </c>
      <c r="R2226" s="157" t="str">
        <f>IF(Table1[[#This Row],[Posting Date]]&lt;&gt;"",$D$10,"")</f>
        <v/>
      </c>
      <c r="S2226" s="66"/>
      <c r="T2226" s="63"/>
      <c r="U2226" s="67"/>
      <c r="V2226" s="67"/>
      <c r="W2226" s="67" t="str">
        <f t="shared" si="39"/>
        <v/>
      </c>
      <c r="X2226" s="159" t="str">
        <f>IF(E2226="","",(IF(Table1[[#This Row],[Cur]]="USD",Table1[[#This Row],[Cur_Amount Debit]],Table1[[#This Row],[Cur_Amount Debit]]/Table1[[#This Row],[Exchange Rate]])))</f>
        <v/>
      </c>
      <c r="Y2226" s="159" t="str">
        <f>IF(E2226="","",(IF(Table1[[#This Row],[Cur]]="USD",Table1[[#This Row],[Cur_Amount Credit]],Table1[[#This Row],[Cur_Amount Credit]]/ExchangeRate)))</f>
        <v/>
      </c>
      <c r="Z2226" s="201" t="str">
        <f>IF(E2226="","",(Table1[[#This Row],[Debit USD]]-Table1[[#This Row],[Credit USD]]))</f>
        <v/>
      </c>
      <c r="AA2226" s="226"/>
      <c r="AB2226" s="255"/>
      <c r="AC2226" s="1"/>
      <c r="AD2226" s="15"/>
      <c r="AE2226" s="15" t="str">
        <f>IF(AND(OR(Table1[[#This Row],[Account]]="15030",Table1[[#This Row],[Account]]="15035",Table1[[#This Row],[Account]]="20150"),Table1[[#This Row],[Vendor ID]]=""),1,"")</f>
        <v/>
      </c>
      <c r="AF2226" s="15"/>
      <c r="AG2226" s="15"/>
      <c r="AH2226" s="15"/>
      <c r="AI2226" s="46" t="str">
        <f>IF(Table1[[#This Row],[Posting Date]]&lt;&gt;"","GJ-"&amp;CountryID,"")</f>
        <v/>
      </c>
      <c r="AJ2226" s="59" t="str">
        <f>IF(Table1[[#This Row],[Posting Date]]&lt;&gt;"",Table1[[#This Row],[Posting Date]],"")</f>
        <v/>
      </c>
      <c r="AK2226" s="46"/>
      <c r="AL2226" s="46" t="str">
        <f>IF(Table1[[#This Row],[Description]]&lt;&gt;"",Table1[[#This Row],[Description]],"")</f>
        <v/>
      </c>
      <c r="AM2226" s="46" t="str">
        <f>IF(Table1[[#This Row],[Posting Date]]&lt;&gt;"",Table1[[#This Row],[Reference Number]],"")</f>
        <v/>
      </c>
      <c r="AN2226" s="46" t="str">
        <f>TRIM(Table1[[#This Row],[Line '#]])</f>
        <v/>
      </c>
      <c r="AO2226" s="46" t="str">
        <f>TRIM(Table1[[#This Row],[Account]])</f>
        <v/>
      </c>
      <c r="AP2226" s="46" t="str">
        <f>IF(Table1[[#This Row],[Posting Date]]&lt;&gt;"",$D$5,"")</f>
        <v/>
      </c>
      <c r="AQ2226" s="46" t="str">
        <f>TRIM(Table1[[#This Row],[Departments-Prgrams]])</f>
        <v/>
      </c>
      <c r="AR2226" s="46" t="str">
        <f>TRIM(Table1[[#This Row],[Grant]])</f>
        <v/>
      </c>
      <c r="AS2226" s="46" t="str">
        <f>TRIM(Table1[[#This Row],[Staff ID]])</f>
        <v/>
      </c>
      <c r="AT2226" s="46" t="str">
        <f>IF(TRIM(Table1[[#This Row],[Budget Code]])=0,"",TRIM(Table1[[#This Row],[Budget Code]]))</f>
        <v/>
      </c>
      <c r="AU2226" s="46" t="str">
        <f>IF(Table1[[#This Row],[Line Description]]&lt;&gt;"",Table1[[#This Row],[Line Description]],"")</f>
        <v/>
      </c>
      <c r="AV2226" s="46" t="str">
        <f>IF(Table1[[#This Row],[Cur_Amount Debit]]&gt;0,ROUND(Table1[[#This Row],[Cur_Amount Debit]],2),"")</f>
        <v/>
      </c>
      <c r="AW2226" s="46" t="str">
        <f>IF(Table1[[#This Row],[Cur_Amount Credit]]&gt;0,ROUND(Table1[[#This Row],[Cur_Amount Credit]],2),"")</f>
        <v/>
      </c>
      <c r="AX2226" s="46" t="str">
        <f>LEFT(Table1[[#This Row],[Cur]],3)</f>
        <v/>
      </c>
      <c r="AY2226" s="59"/>
      <c r="AZ2226" s="46"/>
      <c r="BA2226" s="46" t="str">
        <f>IF(Table1[[#This Row],[Cur]]&lt;&gt;"",IF(Table1[[#This Row],[Cur]]="USD","",ExchangeRate),"")</f>
        <v/>
      </c>
      <c r="BB2226" s="46" t="str">
        <f>IF(Table1[[#This Row],[Grant]]&lt;&gt;"",VLOOKUP(Table1[[#This Row],[Grant]],Grants!B:D,3),"")</f>
        <v/>
      </c>
      <c r="BC2226" s="46" t="str">
        <f>TRIM(Table1[[#This Row],[Vendor ID]])</f>
        <v/>
      </c>
      <c r="BD2226">
        <f>IF(Table1[[#This Row],[Reference Number]]=Q2225,BD2225,BD2225+1)</f>
        <v>0</v>
      </c>
    </row>
    <row r="2227" spans="1:56" ht="11.25" customHeight="1" x14ac:dyDescent="0.25">
      <c r="A2227" s="1"/>
      <c r="B2227" s="88" t="str">
        <f>IF(Table1[[#This Row],[Posting Date]]&lt;&gt;"",IF(Table1[[#This Row],[Reference Number]]=Q2226,B2226+1,1),"")</f>
        <v/>
      </c>
      <c r="C2227" s="61"/>
      <c r="D2227" s="61"/>
      <c r="E2227" s="138"/>
      <c r="F2227" s="141" t="str">
        <f>IFERROR(IF(VLOOKUP(Table1[[#This Row],[Budget Code Description]],Dimentions!$X$6:$AC$139,2,FALSE)="","",VLOOKUP(Table1[[#This Row],[Budget Code Description]],Dimentions!$X$6:$AC$139,2,FALSE)),"")</f>
        <v/>
      </c>
      <c r="G2227" s="141"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1" t="str">
        <f>IFERROR(VLOOKUP(Table1[[#This Row],[Budget Code Description]],Table6[#All],8,FALSE),"")</f>
        <v/>
      </c>
      <c r="L2227" s="63"/>
      <c r="M2227" s="65" t="str">
        <f>IFERROR(VLOOKUP(Table1[[#This Row],[Staff ID]],Table2[],2,FALSE),"")</f>
        <v/>
      </c>
      <c r="N2227" s="209" t="str">
        <f>IFERROR(IF(VLOOKUP(Table1[[#This Row],[Budget Code Description]],Dimentions!$X$6:$AC$134,4,FALSE)="","",VLOOKUP(Table1[[#This Row],[Budget Code Description]],Dimentions!$X$6:$AC$134,4,FALSE)),"")</f>
        <v/>
      </c>
      <c r="O2227" s="65" t="str">
        <f>IFERROR(VLOOKUP(Table1[[#This Row],[Vendor ID]],Table549[],2,FALSE),"")</f>
        <v/>
      </c>
      <c r="P2227" s="63"/>
      <c r="Q2227" s="141" t="str">
        <f>IF(Table1[[#This Row],[Posting Date]]&lt;&gt;"",$D$9,"")</f>
        <v/>
      </c>
      <c r="R2227" s="157" t="str">
        <f>IF(Table1[[#This Row],[Posting Date]]&lt;&gt;"",$D$10,"")</f>
        <v/>
      </c>
      <c r="S2227" s="66"/>
      <c r="T2227" s="63"/>
      <c r="U2227" s="67"/>
      <c r="V2227" s="67"/>
      <c r="W2227" s="67" t="str">
        <f t="shared" si="39"/>
        <v/>
      </c>
      <c r="X2227" s="159" t="str">
        <f>IF(E2227="","",(IF(Table1[[#This Row],[Cur]]="USD",Table1[[#This Row],[Cur_Amount Debit]],Table1[[#This Row],[Cur_Amount Debit]]/Table1[[#This Row],[Exchange Rate]])))</f>
        <v/>
      </c>
      <c r="Y2227" s="159" t="str">
        <f>IF(E2227="","",(IF(Table1[[#This Row],[Cur]]="USD",Table1[[#This Row],[Cur_Amount Credit]],Table1[[#This Row],[Cur_Amount Credit]]/ExchangeRate)))</f>
        <v/>
      </c>
      <c r="Z2227" s="201" t="str">
        <f>IF(E2227="","",(Table1[[#This Row],[Debit USD]]-Table1[[#This Row],[Credit USD]]))</f>
        <v/>
      </c>
      <c r="AA2227" s="226"/>
      <c r="AB2227" s="255"/>
      <c r="AC2227" s="1"/>
      <c r="AD2227" s="15"/>
      <c r="AE2227" s="15" t="str">
        <f>IF(AND(OR(Table1[[#This Row],[Account]]="15030",Table1[[#This Row],[Account]]="15035",Table1[[#This Row],[Account]]="20150"),Table1[[#This Row],[Vendor ID]]=""),1,"")</f>
        <v/>
      </c>
      <c r="AF2227" s="15"/>
      <c r="AG2227" s="15"/>
      <c r="AH2227" s="15"/>
      <c r="AI2227" s="46" t="str">
        <f>IF(Table1[[#This Row],[Posting Date]]&lt;&gt;"","GJ-"&amp;CountryID,"")</f>
        <v/>
      </c>
      <c r="AJ2227" s="59" t="str">
        <f>IF(Table1[[#This Row],[Posting Date]]&lt;&gt;"",Table1[[#This Row],[Posting Date]],"")</f>
        <v/>
      </c>
      <c r="AK2227" s="46"/>
      <c r="AL2227" s="46" t="str">
        <f>IF(Table1[[#This Row],[Description]]&lt;&gt;"",Table1[[#This Row],[Description]],"")</f>
        <v/>
      </c>
      <c r="AM2227" s="46" t="str">
        <f>IF(Table1[[#This Row],[Posting Date]]&lt;&gt;"",Table1[[#This Row],[Reference Number]],"")</f>
        <v/>
      </c>
      <c r="AN2227" s="46" t="str">
        <f>TRIM(Table1[[#This Row],[Line '#]])</f>
        <v/>
      </c>
      <c r="AO2227" s="46" t="str">
        <f>TRIM(Table1[[#This Row],[Account]])</f>
        <v/>
      </c>
      <c r="AP2227" s="46" t="str">
        <f>IF(Table1[[#This Row],[Posting Date]]&lt;&gt;"",$D$5,"")</f>
        <v/>
      </c>
      <c r="AQ2227" s="46" t="str">
        <f>TRIM(Table1[[#This Row],[Departments-Prgrams]])</f>
        <v/>
      </c>
      <c r="AR2227" s="46" t="str">
        <f>TRIM(Table1[[#This Row],[Grant]])</f>
        <v/>
      </c>
      <c r="AS2227" s="46" t="str">
        <f>TRIM(Table1[[#This Row],[Staff ID]])</f>
        <v/>
      </c>
      <c r="AT2227" s="46" t="str">
        <f>IF(TRIM(Table1[[#This Row],[Budget Code]])=0,"",TRIM(Table1[[#This Row],[Budget Code]]))</f>
        <v/>
      </c>
      <c r="AU2227" s="46" t="str">
        <f>IF(Table1[[#This Row],[Line Description]]&lt;&gt;"",Table1[[#This Row],[Line Description]],"")</f>
        <v/>
      </c>
      <c r="AV2227" s="46" t="str">
        <f>IF(Table1[[#This Row],[Cur_Amount Debit]]&gt;0,ROUND(Table1[[#This Row],[Cur_Amount Debit]],2),"")</f>
        <v/>
      </c>
      <c r="AW2227" s="46" t="str">
        <f>IF(Table1[[#This Row],[Cur_Amount Credit]]&gt;0,ROUND(Table1[[#This Row],[Cur_Amount Credit]],2),"")</f>
        <v/>
      </c>
      <c r="AX2227" s="46" t="str">
        <f>LEFT(Table1[[#This Row],[Cur]],3)</f>
        <v/>
      </c>
      <c r="AY2227" s="59"/>
      <c r="AZ2227" s="46"/>
      <c r="BA2227" s="46" t="str">
        <f>IF(Table1[[#This Row],[Cur]]&lt;&gt;"",IF(Table1[[#This Row],[Cur]]="USD","",ExchangeRate),"")</f>
        <v/>
      </c>
      <c r="BB2227" s="46" t="str">
        <f>IF(Table1[[#This Row],[Grant]]&lt;&gt;"",VLOOKUP(Table1[[#This Row],[Grant]],Grants!B:D,3),"")</f>
        <v/>
      </c>
      <c r="BC2227" s="46" t="str">
        <f>TRIM(Table1[[#This Row],[Vendor ID]])</f>
        <v/>
      </c>
      <c r="BD2227">
        <f>IF(Table1[[#This Row],[Reference Number]]=Q2226,BD2226,BD2226+1)</f>
        <v>0</v>
      </c>
    </row>
    <row r="2228" spans="1:56" ht="11.25" customHeight="1" x14ac:dyDescent="0.25">
      <c r="A2228" s="1"/>
      <c r="B2228" s="88" t="str">
        <f>IF(Table1[[#This Row],[Posting Date]]&lt;&gt;"",IF(Table1[[#This Row],[Reference Number]]=Q2227,B2227+1,1),"")</f>
        <v/>
      </c>
      <c r="C2228" s="61"/>
      <c r="D2228" s="61"/>
      <c r="E2228" s="138"/>
      <c r="F2228" s="141" t="str">
        <f>IFERROR(IF(VLOOKUP(Table1[[#This Row],[Budget Code Description]],Dimentions!$X$6:$AC$139,2,FALSE)="","",VLOOKUP(Table1[[#This Row],[Budget Code Description]],Dimentions!$X$6:$AC$139,2,FALSE)),"")</f>
        <v/>
      </c>
      <c r="G2228" s="141"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1" t="str">
        <f>IFERROR(VLOOKUP(Table1[[#This Row],[Budget Code Description]],Table6[#All],8,FALSE),"")</f>
        <v/>
      </c>
      <c r="L2228" s="63"/>
      <c r="M2228" s="65" t="str">
        <f>IFERROR(VLOOKUP(Table1[[#This Row],[Staff ID]],Table2[],2,FALSE),"")</f>
        <v/>
      </c>
      <c r="N2228" s="209" t="str">
        <f>IFERROR(IF(VLOOKUP(Table1[[#This Row],[Budget Code Description]],Dimentions!$X$6:$AC$134,4,FALSE)="","",VLOOKUP(Table1[[#This Row],[Budget Code Description]],Dimentions!$X$6:$AC$134,4,FALSE)),"")</f>
        <v/>
      </c>
      <c r="O2228" s="65" t="str">
        <f>IFERROR(VLOOKUP(Table1[[#This Row],[Vendor ID]],Table549[],2,FALSE),"")</f>
        <v/>
      </c>
      <c r="P2228" s="63"/>
      <c r="Q2228" s="141" t="str">
        <f>IF(Table1[[#This Row],[Posting Date]]&lt;&gt;"",$D$9,"")</f>
        <v/>
      </c>
      <c r="R2228" s="157" t="str">
        <f>IF(Table1[[#This Row],[Posting Date]]&lt;&gt;"",$D$10,"")</f>
        <v/>
      </c>
      <c r="S2228" s="66"/>
      <c r="T2228" s="63"/>
      <c r="U2228" s="67"/>
      <c r="V2228" s="67"/>
      <c r="W2228" s="67" t="str">
        <f t="shared" si="39"/>
        <v/>
      </c>
      <c r="X2228" s="159" t="str">
        <f>IF(E2228="","",(IF(Table1[[#This Row],[Cur]]="USD",Table1[[#This Row],[Cur_Amount Debit]],Table1[[#This Row],[Cur_Amount Debit]]/Table1[[#This Row],[Exchange Rate]])))</f>
        <v/>
      </c>
      <c r="Y2228" s="159" t="str">
        <f>IF(E2228="","",(IF(Table1[[#This Row],[Cur]]="USD",Table1[[#This Row],[Cur_Amount Credit]],Table1[[#This Row],[Cur_Amount Credit]]/ExchangeRate)))</f>
        <v/>
      </c>
      <c r="Z2228" s="201" t="str">
        <f>IF(E2228="","",(Table1[[#This Row],[Debit USD]]-Table1[[#This Row],[Credit USD]]))</f>
        <v/>
      </c>
      <c r="AA2228" s="226"/>
      <c r="AB2228" s="255"/>
      <c r="AC2228" s="1"/>
      <c r="AD2228" s="15"/>
      <c r="AE2228" s="15" t="str">
        <f>IF(AND(OR(Table1[[#This Row],[Account]]="15030",Table1[[#This Row],[Account]]="15035",Table1[[#This Row],[Account]]="20150"),Table1[[#This Row],[Vendor ID]]=""),1,"")</f>
        <v/>
      </c>
      <c r="AF2228" s="15"/>
      <c r="AG2228" s="15"/>
      <c r="AH2228" s="15"/>
      <c r="AI2228" s="46" t="str">
        <f>IF(Table1[[#This Row],[Posting Date]]&lt;&gt;"","GJ-"&amp;CountryID,"")</f>
        <v/>
      </c>
      <c r="AJ2228" s="59" t="str">
        <f>IF(Table1[[#This Row],[Posting Date]]&lt;&gt;"",Table1[[#This Row],[Posting Date]],"")</f>
        <v/>
      </c>
      <c r="AK2228" s="46"/>
      <c r="AL2228" s="46" t="str">
        <f>IF(Table1[[#This Row],[Description]]&lt;&gt;"",Table1[[#This Row],[Description]],"")</f>
        <v/>
      </c>
      <c r="AM2228" s="46" t="str">
        <f>IF(Table1[[#This Row],[Posting Date]]&lt;&gt;"",Table1[[#This Row],[Reference Number]],"")</f>
        <v/>
      </c>
      <c r="AN2228" s="46" t="str">
        <f>TRIM(Table1[[#This Row],[Line '#]])</f>
        <v/>
      </c>
      <c r="AO2228" s="46" t="str">
        <f>TRIM(Table1[[#This Row],[Account]])</f>
        <v/>
      </c>
      <c r="AP2228" s="46" t="str">
        <f>IF(Table1[[#This Row],[Posting Date]]&lt;&gt;"",$D$5,"")</f>
        <v/>
      </c>
      <c r="AQ2228" s="46" t="str">
        <f>TRIM(Table1[[#This Row],[Departments-Prgrams]])</f>
        <v/>
      </c>
      <c r="AR2228" s="46" t="str">
        <f>TRIM(Table1[[#This Row],[Grant]])</f>
        <v/>
      </c>
      <c r="AS2228" s="46" t="str">
        <f>TRIM(Table1[[#This Row],[Staff ID]])</f>
        <v/>
      </c>
      <c r="AT2228" s="46" t="str">
        <f>IF(TRIM(Table1[[#This Row],[Budget Code]])=0,"",TRIM(Table1[[#This Row],[Budget Code]]))</f>
        <v/>
      </c>
      <c r="AU2228" s="46" t="str">
        <f>IF(Table1[[#This Row],[Line Description]]&lt;&gt;"",Table1[[#This Row],[Line Description]],"")</f>
        <v/>
      </c>
      <c r="AV2228" s="46" t="str">
        <f>IF(Table1[[#This Row],[Cur_Amount Debit]]&gt;0,ROUND(Table1[[#This Row],[Cur_Amount Debit]],2),"")</f>
        <v/>
      </c>
      <c r="AW2228" s="46" t="str">
        <f>IF(Table1[[#This Row],[Cur_Amount Credit]]&gt;0,ROUND(Table1[[#This Row],[Cur_Amount Credit]],2),"")</f>
        <v/>
      </c>
      <c r="AX2228" s="46" t="str">
        <f>LEFT(Table1[[#This Row],[Cur]],3)</f>
        <v/>
      </c>
      <c r="AY2228" s="59"/>
      <c r="AZ2228" s="46"/>
      <c r="BA2228" s="46" t="str">
        <f>IF(Table1[[#This Row],[Cur]]&lt;&gt;"",IF(Table1[[#This Row],[Cur]]="USD","",ExchangeRate),"")</f>
        <v/>
      </c>
      <c r="BB2228" s="46" t="str">
        <f>IF(Table1[[#This Row],[Grant]]&lt;&gt;"",VLOOKUP(Table1[[#This Row],[Grant]],Grants!B:D,3),"")</f>
        <v/>
      </c>
      <c r="BC2228" s="46" t="str">
        <f>TRIM(Table1[[#This Row],[Vendor ID]])</f>
        <v/>
      </c>
      <c r="BD2228">
        <f>IF(Table1[[#This Row],[Reference Number]]=Q2227,BD2227,BD2227+1)</f>
        <v>0</v>
      </c>
    </row>
    <row r="2229" spans="1:56" ht="11.25" customHeight="1" x14ac:dyDescent="0.25">
      <c r="A2229" s="1"/>
      <c r="B2229" s="88" t="str">
        <f>IF(Table1[[#This Row],[Posting Date]]&lt;&gt;"",IF(Table1[[#This Row],[Reference Number]]=Q2228,B2228+1,1),"")</f>
        <v/>
      </c>
      <c r="C2229" s="61"/>
      <c r="D2229" s="61"/>
      <c r="E2229" s="138"/>
      <c r="F2229" s="141" t="str">
        <f>IFERROR(IF(VLOOKUP(Table1[[#This Row],[Budget Code Description]],Dimentions!$X$6:$AC$139,2,FALSE)="","",VLOOKUP(Table1[[#This Row],[Budget Code Description]],Dimentions!$X$6:$AC$139,2,FALSE)),"")</f>
        <v/>
      </c>
      <c r="G2229" s="141"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1" t="str">
        <f>IFERROR(VLOOKUP(Table1[[#This Row],[Budget Code Description]],Table6[#All],8,FALSE),"")</f>
        <v/>
      </c>
      <c r="L2229" s="63"/>
      <c r="M2229" s="65" t="str">
        <f>IFERROR(VLOOKUP(Table1[[#This Row],[Staff ID]],Table2[],2,FALSE),"")</f>
        <v/>
      </c>
      <c r="N2229" s="209" t="str">
        <f>IFERROR(IF(VLOOKUP(Table1[[#This Row],[Budget Code Description]],Dimentions!$X$6:$AC$134,4,FALSE)="","",VLOOKUP(Table1[[#This Row],[Budget Code Description]],Dimentions!$X$6:$AC$134,4,FALSE)),"")</f>
        <v/>
      </c>
      <c r="O2229" s="65" t="str">
        <f>IFERROR(VLOOKUP(Table1[[#This Row],[Vendor ID]],Table549[],2,FALSE),"")</f>
        <v/>
      </c>
      <c r="P2229" s="63"/>
      <c r="Q2229" s="141" t="str">
        <f>IF(Table1[[#This Row],[Posting Date]]&lt;&gt;"",$D$9,"")</f>
        <v/>
      </c>
      <c r="R2229" s="157" t="str">
        <f>IF(Table1[[#This Row],[Posting Date]]&lt;&gt;"",$D$10,"")</f>
        <v/>
      </c>
      <c r="S2229" s="66"/>
      <c r="T2229" s="63"/>
      <c r="U2229" s="67"/>
      <c r="V2229" s="67"/>
      <c r="W2229" s="67" t="str">
        <f t="shared" si="39"/>
        <v/>
      </c>
      <c r="X2229" s="159" t="str">
        <f>IF(E2229="","",(IF(Table1[[#This Row],[Cur]]="USD",Table1[[#This Row],[Cur_Amount Debit]],Table1[[#This Row],[Cur_Amount Debit]]/Table1[[#This Row],[Exchange Rate]])))</f>
        <v/>
      </c>
      <c r="Y2229" s="159" t="str">
        <f>IF(E2229="","",(IF(Table1[[#This Row],[Cur]]="USD",Table1[[#This Row],[Cur_Amount Credit]],Table1[[#This Row],[Cur_Amount Credit]]/ExchangeRate)))</f>
        <v/>
      </c>
      <c r="Z2229" s="201" t="str">
        <f>IF(E2229="","",(Table1[[#This Row],[Debit USD]]-Table1[[#This Row],[Credit USD]]))</f>
        <v/>
      </c>
      <c r="AA2229" s="226"/>
      <c r="AB2229" s="255"/>
      <c r="AC2229" s="1"/>
      <c r="AD2229" s="15"/>
      <c r="AE2229" s="15" t="str">
        <f>IF(AND(OR(Table1[[#This Row],[Account]]="15030",Table1[[#This Row],[Account]]="15035",Table1[[#This Row],[Account]]="20150"),Table1[[#This Row],[Vendor ID]]=""),1,"")</f>
        <v/>
      </c>
      <c r="AF2229" s="15"/>
      <c r="AG2229" s="15"/>
      <c r="AH2229" s="15"/>
      <c r="AI2229" s="46" t="str">
        <f>IF(Table1[[#This Row],[Posting Date]]&lt;&gt;"","GJ-"&amp;CountryID,"")</f>
        <v/>
      </c>
      <c r="AJ2229" s="59" t="str">
        <f>IF(Table1[[#This Row],[Posting Date]]&lt;&gt;"",Table1[[#This Row],[Posting Date]],"")</f>
        <v/>
      </c>
      <c r="AK2229" s="46"/>
      <c r="AL2229" s="46" t="str">
        <f>IF(Table1[[#This Row],[Description]]&lt;&gt;"",Table1[[#This Row],[Description]],"")</f>
        <v/>
      </c>
      <c r="AM2229" s="46" t="str">
        <f>IF(Table1[[#This Row],[Posting Date]]&lt;&gt;"",Table1[[#This Row],[Reference Number]],"")</f>
        <v/>
      </c>
      <c r="AN2229" s="46" t="str">
        <f>TRIM(Table1[[#This Row],[Line '#]])</f>
        <v/>
      </c>
      <c r="AO2229" s="46" t="str">
        <f>TRIM(Table1[[#This Row],[Account]])</f>
        <v/>
      </c>
      <c r="AP2229" s="46" t="str">
        <f>IF(Table1[[#This Row],[Posting Date]]&lt;&gt;"",$D$5,"")</f>
        <v/>
      </c>
      <c r="AQ2229" s="46" t="str">
        <f>TRIM(Table1[[#This Row],[Departments-Prgrams]])</f>
        <v/>
      </c>
      <c r="AR2229" s="46" t="str">
        <f>TRIM(Table1[[#This Row],[Grant]])</f>
        <v/>
      </c>
      <c r="AS2229" s="46" t="str">
        <f>TRIM(Table1[[#This Row],[Staff ID]])</f>
        <v/>
      </c>
      <c r="AT2229" s="46" t="str">
        <f>IF(TRIM(Table1[[#This Row],[Budget Code]])=0,"",TRIM(Table1[[#This Row],[Budget Code]]))</f>
        <v/>
      </c>
      <c r="AU2229" s="46" t="str">
        <f>IF(Table1[[#This Row],[Line Description]]&lt;&gt;"",Table1[[#This Row],[Line Description]],"")</f>
        <v/>
      </c>
      <c r="AV2229" s="46" t="str">
        <f>IF(Table1[[#This Row],[Cur_Amount Debit]]&gt;0,ROUND(Table1[[#This Row],[Cur_Amount Debit]],2),"")</f>
        <v/>
      </c>
      <c r="AW2229" s="46" t="str">
        <f>IF(Table1[[#This Row],[Cur_Amount Credit]]&gt;0,ROUND(Table1[[#This Row],[Cur_Amount Credit]],2),"")</f>
        <v/>
      </c>
      <c r="AX2229" s="46" t="str">
        <f>LEFT(Table1[[#This Row],[Cur]],3)</f>
        <v/>
      </c>
      <c r="AY2229" s="59"/>
      <c r="AZ2229" s="46"/>
      <c r="BA2229" s="46" t="str">
        <f>IF(Table1[[#This Row],[Cur]]&lt;&gt;"",IF(Table1[[#This Row],[Cur]]="USD","",ExchangeRate),"")</f>
        <v/>
      </c>
      <c r="BB2229" s="46" t="str">
        <f>IF(Table1[[#This Row],[Grant]]&lt;&gt;"",VLOOKUP(Table1[[#This Row],[Grant]],Grants!B:D,3),"")</f>
        <v/>
      </c>
      <c r="BC2229" s="46" t="str">
        <f>TRIM(Table1[[#This Row],[Vendor ID]])</f>
        <v/>
      </c>
      <c r="BD2229">
        <f>IF(Table1[[#This Row],[Reference Number]]=Q2228,BD2228,BD2228+1)</f>
        <v>0</v>
      </c>
    </row>
    <row r="2230" spans="1:56" ht="11.25" customHeight="1" x14ac:dyDescent="0.25">
      <c r="A2230" s="1"/>
      <c r="B2230" s="88" t="str">
        <f>IF(Table1[[#This Row],[Posting Date]]&lt;&gt;"",IF(Table1[[#This Row],[Reference Number]]=Q2229,B2229+1,1),"")</f>
        <v/>
      </c>
      <c r="C2230" s="61"/>
      <c r="D2230" s="61"/>
      <c r="E2230" s="138"/>
      <c r="F2230" s="141" t="str">
        <f>IFERROR(IF(VLOOKUP(Table1[[#This Row],[Budget Code Description]],Dimentions!$X$6:$AC$139,2,FALSE)="","",VLOOKUP(Table1[[#This Row],[Budget Code Description]],Dimentions!$X$6:$AC$139,2,FALSE)),"")</f>
        <v/>
      </c>
      <c r="G2230" s="141"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1" t="str">
        <f>IFERROR(VLOOKUP(Table1[[#This Row],[Budget Code Description]],Table6[#All],8,FALSE),"")</f>
        <v/>
      </c>
      <c r="L2230" s="63"/>
      <c r="M2230" s="65" t="str">
        <f>IFERROR(VLOOKUP(Table1[[#This Row],[Staff ID]],Table2[],2,FALSE),"")</f>
        <v/>
      </c>
      <c r="N2230" s="209" t="str">
        <f>IFERROR(IF(VLOOKUP(Table1[[#This Row],[Budget Code Description]],Dimentions!$X$6:$AC$134,4,FALSE)="","",VLOOKUP(Table1[[#This Row],[Budget Code Description]],Dimentions!$X$6:$AC$134,4,FALSE)),"")</f>
        <v/>
      </c>
      <c r="O2230" s="65" t="str">
        <f>IFERROR(VLOOKUP(Table1[[#This Row],[Vendor ID]],Table549[],2,FALSE),"")</f>
        <v/>
      </c>
      <c r="P2230" s="63"/>
      <c r="Q2230" s="141" t="str">
        <f>IF(Table1[[#This Row],[Posting Date]]&lt;&gt;"",$D$9,"")</f>
        <v/>
      </c>
      <c r="R2230" s="157" t="str">
        <f>IF(Table1[[#This Row],[Posting Date]]&lt;&gt;"",$D$10,"")</f>
        <v/>
      </c>
      <c r="S2230" s="66"/>
      <c r="T2230" s="63"/>
      <c r="U2230" s="67"/>
      <c r="V2230" s="67"/>
      <c r="W2230" s="67" t="str">
        <f t="shared" si="39"/>
        <v/>
      </c>
      <c r="X2230" s="159" t="str">
        <f>IF(E2230="","",(IF(Table1[[#This Row],[Cur]]="USD",Table1[[#This Row],[Cur_Amount Debit]],Table1[[#This Row],[Cur_Amount Debit]]/Table1[[#This Row],[Exchange Rate]])))</f>
        <v/>
      </c>
      <c r="Y2230" s="159" t="str">
        <f>IF(E2230="","",(IF(Table1[[#This Row],[Cur]]="USD",Table1[[#This Row],[Cur_Amount Credit]],Table1[[#This Row],[Cur_Amount Credit]]/ExchangeRate)))</f>
        <v/>
      </c>
      <c r="Z2230" s="201" t="str">
        <f>IF(E2230="","",(Table1[[#This Row],[Debit USD]]-Table1[[#This Row],[Credit USD]]))</f>
        <v/>
      </c>
      <c r="AA2230" s="226"/>
      <c r="AB2230" s="255"/>
      <c r="AC2230" s="1"/>
      <c r="AD2230" s="15"/>
      <c r="AE2230" s="15" t="str">
        <f>IF(AND(OR(Table1[[#This Row],[Account]]="15030",Table1[[#This Row],[Account]]="15035",Table1[[#This Row],[Account]]="20150"),Table1[[#This Row],[Vendor ID]]=""),1,"")</f>
        <v/>
      </c>
      <c r="AF2230" s="15"/>
      <c r="AG2230" s="15"/>
      <c r="AH2230" s="15"/>
      <c r="AI2230" s="46" t="str">
        <f>IF(Table1[[#This Row],[Posting Date]]&lt;&gt;"","GJ-"&amp;CountryID,"")</f>
        <v/>
      </c>
      <c r="AJ2230" s="59" t="str">
        <f>IF(Table1[[#This Row],[Posting Date]]&lt;&gt;"",Table1[[#This Row],[Posting Date]],"")</f>
        <v/>
      </c>
      <c r="AK2230" s="46"/>
      <c r="AL2230" s="46" t="str">
        <f>IF(Table1[[#This Row],[Description]]&lt;&gt;"",Table1[[#This Row],[Description]],"")</f>
        <v/>
      </c>
      <c r="AM2230" s="46" t="str">
        <f>IF(Table1[[#This Row],[Posting Date]]&lt;&gt;"",Table1[[#This Row],[Reference Number]],"")</f>
        <v/>
      </c>
      <c r="AN2230" s="46" t="str">
        <f>TRIM(Table1[[#This Row],[Line '#]])</f>
        <v/>
      </c>
      <c r="AO2230" s="46" t="str">
        <f>TRIM(Table1[[#This Row],[Account]])</f>
        <v/>
      </c>
      <c r="AP2230" s="46" t="str">
        <f>IF(Table1[[#This Row],[Posting Date]]&lt;&gt;"",$D$5,"")</f>
        <v/>
      </c>
      <c r="AQ2230" s="46" t="str">
        <f>TRIM(Table1[[#This Row],[Departments-Prgrams]])</f>
        <v/>
      </c>
      <c r="AR2230" s="46" t="str">
        <f>TRIM(Table1[[#This Row],[Grant]])</f>
        <v/>
      </c>
      <c r="AS2230" s="46" t="str">
        <f>TRIM(Table1[[#This Row],[Staff ID]])</f>
        <v/>
      </c>
      <c r="AT2230" s="46" t="str">
        <f>IF(TRIM(Table1[[#This Row],[Budget Code]])=0,"",TRIM(Table1[[#This Row],[Budget Code]]))</f>
        <v/>
      </c>
      <c r="AU2230" s="46" t="str">
        <f>IF(Table1[[#This Row],[Line Description]]&lt;&gt;"",Table1[[#This Row],[Line Description]],"")</f>
        <v/>
      </c>
      <c r="AV2230" s="46" t="str">
        <f>IF(Table1[[#This Row],[Cur_Amount Debit]]&gt;0,ROUND(Table1[[#This Row],[Cur_Amount Debit]],2),"")</f>
        <v/>
      </c>
      <c r="AW2230" s="46" t="str">
        <f>IF(Table1[[#This Row],[Cur_Amount Credit]]&gt;0,ROUND(Table1[[#This Row],[Cur_Amount Credit]],2),"")</f>
        <v/>
      </c>
      <c r="AX2230" s="46" t="str">
        <f>LEFT(Table1[[#This Row],[Cur]],3)</f>
        <v/>
      </c>
      <c r="AY2230" s="59"/>
      <c r="AZ2230" s="46"/>
      <c r="BA2230" s="46" t="str">
        <f>IF(Table1[[#This Row],[Cur]]&lt;&gt;"",IF(Table1[[#This Row],[Cur]]="USD","",ExchangeRate),"")</f>
        <v/>
      </c>
      <c r="BB2230" s="46" t="str">
        <f>IF(Table1[[#This Row],[Grant]]&lt;&gt;"",VLOOKUP(Table1[[#This Row],[Grant]],Grants!B:D,3),"")</f>
        <v/>
      </c>
      <c r="BC2230" s="46" t="str">
        <f>TRIM(Table1[[#This Row],[Vendor ID]])</f>
        <v/>
      </c>
      <c r="BD2230">
        <f>IF(Table1[[#This Row],[Reference Number]]=Q2229,BD2229,BD2229+1)</f>
        <v>0</v>
      </c>
    </row>
    <row r="2231" spans="1:56" ht="11.25" customHeight="1" x14ac:dyDescent="0.25">
      <c r="A2231" s="1"/>
      <c r="B2231" s="88" t="str">
        <f>IF(Table1[[#This Row],[Posting Date]]&lt;&gt;"",IF(Table1[[#This Row],[Reference Number]]=Q2230,B2230+1,1),"")</f>
        <v/>
      </c>
      <c r="C2231" s="61"/>
      <c r="D2231" s="61"/>
      <c r="E2231" s="138"/>
      <c r="F2231" s="141" t="str">
        <f>IFERROR(IF(VLOOKUP(Table1[[#This Row],[Budget Code Description]],Dimentions!$X$6:$AC$139,2,FALSE)="","",VLOOKUP(Table1[[#This Row],[Budget Code Description]],Dimentions!$X$6:$AC$139,2,FALSE)),"")</f>
        <v/>
      </c>
      <c r="G2231" s="141"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1" t="str">
        <f>IFERROR(VLOOKUP(Table1[[#This Row],[Budget Code Description]],Table6[#All],8,FALSE),"")</f>
        <v/>
      </c>
      <c r="L2231" s="63"/>
      <c r="M2231" s="65" t="str">
        <f>IFERROR(VLOOKUP(Table1[[#This Row],[Staff ID]],Table2[],2,FALSE),"")</f>
        <v/>
      </c>
      <c r="N2231" s="209" t="str">
        <f>IFERROR(IF(VLOOKUP(Table1[[#This Row],[Budget Code Description]],Dimentions!$X$6:$AC$134,4,FALSE)="","",VLOOKUP(Table1[[#This Row],[Budget Code Description]],Dimentions!$X$6:$AC$134,4,FALSE)),"")</f>
        <v/>
      </c>
      <c r="O2231" s="65" t="str">
        <f>IFERROR(VLOOKUP(Table1[[#This Row],[Vendor ID]],Table549[],2,FALSE),"")</f>
        <v/>
      </c>
      <c r="P2231" s="63"/>
      <c r="Q2231" s="141" t="str">
        <f>IF(Table1[[#This Row],[Posting Date]]&lt;&gt;"",$D$9,"")</f>
        <v/>
      </c>
      <c r="R2231" s="157" t="str">
        <f>IF(Table1[[#This Row],[Posting Date]]&lt;&gt;"",$D$10,"")</f>
        <v/>
      </c>
      <c r="S2231" s="66"/>
      <c r="T2231" s="63"/>
      <c r="U2231" s="67"/>
      <c r="V2231" s="67"/>
      <c r="W2231" s="67" t="str">
        <f t="shared" si="39"/>
        <v/>
      </c>
      <c r="X2231" s="159" t="str">
        <f>IF(E2231="","",(IF(Table1[[#This Row],[Cur]]="USD",Table1[[#This Row],[Cur_Amount Debit]],Table1[[#This Row],[Cur_Amount Debit]]/Table1[[#This Row],[Exchange Rate]])))</f>
        <v/>
      </c>
      <c r="Y2231" s="159" t="str">
        <f>IF(E2231="","",(IF(Table1[[#This Row],[Cur]]="USD",Table1[[#This Row],[Cur_Amount Credit]],Table1[[#This Row],[Cur_Amount Credit]]/ExchangeRate)))</f>
        <v/>
      </c>
      <c r="Z2231" s="201" t="str">
        <f>IF(E2231="","",(Table1[[#This Row],[Debit USD]]-Table1[[#This Row],[Credit USD]]))</f>
        <v/>
      </c>
      <c r="AA2231" s="226"/>
      <c r="AB2231" s="255"/>
      <c r="AC2231" s="1"/>
      <c r="AD2231" s="15"/>
      <c r="AE2231" s="15" t="str">
        <f>IF(AND(OR(Table1[[#This Row],[Account]]="15030",Table1[[#This Row],[Account]]="15035",Table1[[#This Row],[Account]]="20150"),Table1[[#This Row],[Vendor ID]]=""),1,"")</f>
        <v/>
      </c>
      <c r="AF2231" s="15"/>
      <c r="AG2231" s="15"/>
      <c r="AH2231" s="15"/>
      <c r="AI2231" s="46" t="str">
        <f>IF(Table1[[#This Row],[Posting Date]]&lt;&gt;"","GJ-"&amp;CountryID,"")</f>
        <v/>
      </c>
      <c r="AJ2231" s="59" t="str">
        <f>IF(Table1[[#This Row],[Posting Date]]&lt;&gt;"",Table1[[#This Row],[Posting Date]],"")</f>
        <v/>
      </c>
      <c r="AK2231" s="46"/>
      <c r="AL2231" s="46" t="str">
        <f>IF(Table1[[#This Row],[Description]]&lt;&gt;"",Table1[[#This Row],[Description]],"")</f>
        <v/>
      </c>
      <c r="AM2231" s="46" t="str">
        <f>IF(Table1[[#This Row],[Posting Date]]&lt;&gt;"",Table1[[#This Row],[Reference Number]],"")</f>
        <v/>
      </c>
      <c r="AN2231" s="46" t="str">
        <f>TRIM(Table1[[#This Row],[Line '#]])</f>
        <v/>
      </c>
      <c r="AO2231" s="46" t="str">
        <f>TRIM(Table1[[#This Row],[Account]])</f>
        <v/>
      </c>
      <c r="AP2231" s="46" t="str">
        <f>IF(Table1[[#This Row],[Posting Date]]&lt;&gt;"",$D$5,"")</f>
        <v/>
      </c>
      <c r="AQ2231" s="46" t="str">
        <f>TRIM(Table1[[#This Row],[Departments-Prgrams]])</f>
        <v/>
      </c>
      <c r="AR2231" s="46" t="str">
        <f>TRIM(Table1[[#This Row],[Grant]])</f>
        <v/>
      </c>
      <c r="AS2231" s="46" t="str">
        <f>TRIM(Table1[[#This Row],[Staff ID]])</f>
        <v/>
      </c>
      <c r="AT2231" s="46" t="str">
        <f>IF(TRIM(Table1[[#This Row],[Budget Code]])=0,"",TRIM(Table1[[#This Row],[Budget Code]]))</f>
        <v/>
      </c>
      <c r="AU2231" s="46" t="str">
        <f>IF(Table1[[#This Row],[Line Description]]&lt;&gt;"",Table1[[#This Row],[Line Description]],"")</f>
        <v/>
      </c>
      <c r="AV2231" s="46" t="str">
        <f>IF(Table1[[#This Row],[Cur_Amount Debit]]&gt;0,ROUND(Table1[[#This Row],[Cur_Amount Debit]],2),"")</f>
        <v/>
      </c>
      <c r="AW2231" s="46" t="str">
        <f>IF(Table1[[#This Row],[Cur_Amount Credit]]&gt;0,ROUND(Table1[[#This Row],[Cur_Amount Credit]],2),"")</f>
        <v/>
      </c>
      <c r="AX2231" s="46" t="str">
        <f>LEFT(Table1[[#This Row],[Cur]],3)</f>
        <v/>
      </c>
      <c r="AY2231" s="59"/>
      <c r="AZ2231" s="46"/>
      <c r="BA2231" s="46" t="str">
        <f>IF(Table1[[#This Row],[Cur]]&lt;&gt;"",IF(Table1[[#This Row],[Cur]]="USD","",ExchangeRate),"")</f>
        <v/>
      </c>
      <c r="BB2231" s="46" t="str">
        <f>IF(Table1[[#This Row],[Grant]]&lt;&gt;"",VLOOKUP(Table1[[#This Row],[Grant]],Grants!B:D,3),"")</f>
        <v/>
      </c>
      <c r="BC2231" s="46" t="str">
        <f>TRIM(Table1[[#This Row],[Vendor ID]])</f>
        <v/>
      </c>
      <c r="BD2231">
        <f>IF(Table1[[#This Row],[Reference Number]]=Q2230,BD2230,BD2230+1)</f>
        <v>0</v>
      </c>
    </row>
    <row r="2232" spans="1:56" ht="11.25" customHeight="1" x14ac:dyDescent="0.25">
      <c r="A2232" s="1"/>
      <c r="B2232" s="88" t="str">
        <f>IF(Table1[[#This Row],[Posting Date]]&lt;&gt;"",IF(Table1[[#This Row],[Reference Number]]=Q2231,B2231+1,1),"")</f>
        <v/>
      </c>
      <c r="C2232" s="61"/>
      <c r="D2232" s="61"/>
      <c r="E2232" s="138"/>
      <c r="F2232" s="141" t="str">
        <f>IFERROR(IF(VLOOKUP(Table1[[#This Row],[Budget Code Description]],Dimentions!$X$6:$AC$139,2,FALSE)="","",VLOOKUP(Table1[[#This Row],[Budget Code Description]],Dimentions!$X$6:$AC$139,2,FALSE)),"")</f>
        <v/>
      </c>
      <c r="G2232" s="141"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1" t="str">
        <f>IFERROR(VLOOKUP(Table1[[#This Row],[Budget Code Description]],Table6[#All],8,FALSE),"")</f>
        <v/>
      </c>
      <c r="L2232" s="63"/>
      <c r="M2232" s="65" t="str">
        <f>IFERROR(VLOOKUP(Table1[[#This Row],[Staff ID]],Table2[],2,FALSE),"")</f>
        <v/>
      </c>
      <c r="N2232" s="209" t="str">
        <f>IFERROR(IF(VLOOKUP(Table1[[#This Row],[Budget Code Description]],Dimentions!$X$6:$AC$134,4,FALSE)="","",VLOOKUP(Table1[[#This Row],[Budget Code Description]],Dimentions!$X$6:$AC$134,4,FALSE)),"")</f>
        <v/>
      </c>
      <c r="O2232" s="65" t="str">
        <f>IFERROR(VLOOKUP(Table1[[#This Row],[Vendor ID]],Table549[],2,FALSE),"")</f>
        <v/>
      </c>
      <c r="P2232" s="63"/>
      <c r="Q2232" s="141" t="str">
        <f>IF(Table1[[#This Row],[Posting Date]]&lt;&gt;"",$D$9,"")</f>
        <v/>
      </c>
      <c r="R2232" s="157" t="str">
        <f>IF(Table1[[#This Row],[Posting Date]]&lt;&gt;"",$D$10,"")</f>
        <v/>
      </c>
      <c r="S2232" s="66"/>
      <c r="T2232" s="63"/>
      <c r="U2232" s="67"/>
      <c r="V2232" s="67"/>
      <c r="W2232" s="67" t="str">
        <f t="shared" si="39"/>
        <v/>
      </c>
      <c r="X2232" s="159" t="str">
        <f>IF(E2232="","",(IF(Table1[[#This Row],[Cur]]="USD",Table1[[#This Row],[Cur_Amount Debit]],Table1[[#This Row],[Cur_Amount Debit]]/Table1[[#This Row],[Exchange Rate]])))</f>
        <v/>
      </c>
      <c r="Y2232" s="159" t="str">
        <f>IF(E2232="","",(IF(Table1[[#This Row],[Cur]]="USD",Table1[[#This Row],[Cur_Amount Credit]],Table1[[#This Row],[Cur_Amount Credit]]/ExchangeRate)))</f>
        <v/>
      </c>
      <c r="Z2232" s="201" t="str">
        <f>IF(E2232="","",(Table1[[#This Row],[Debit USD]]-Table1[[#This Row],[Credit USD]]))</f>
        <v/>
      </c>
      <c r="AA2232" s="226"/>
      <c r="AB2232" s="255"/>
      <c r="AC2232" s="1"/>
      <c r="AD2232" s="15"/>
      <c r="AE2232" s="15" t="str">
        <f>IF(AND(OR(Table1[[#This Row],[Account]]="15030",Table1[[#This Row],[Account]]="15035",Table1[[#This Row],[Account]]="20150"),Table1[[#This Row],[Vendor ID]]=""),1,"")</f>
        <v/>
      </c>
      <c r="AF2232" s="15"/>
      <c r="AG2232" s="15"/>
      <c r="AH2232" s="15"/>
      <c r="AI2232" s="46" t="str">
        <f>IF(Table1[[#This Row],[Posting Date]]&lt;&gt;"","GJ-"&amp;CountryID,"")</f>
        <v/>
      </c>
      <c r="AJ2232" s="59" t="str">
        <f>IF(Table1[[#This Row],[Posting Date]]&lt;&gt;"",Table1[[#This Row],[Posting Date]],"")</f>
        <v/>
      </c>
      <c r="AK2232" s="46"/>
      <c r="AL2232" s="46" t="str">
        <f>IF(Table1[[#This Row],[Description]]&lt;&gt;"",Table1[[#This Row],[Description]],"")</f>
        <v/>
      </c>
      <c r="AM2232" s="46" t="str">
        <f>IF(Table1[[#This Row],[Posting Date]]&lt;&gt;"",Table1[[#This Row],[Reference Number]],"")</f>
        <v/>
      </c>
      <c r="AN2232" s="46" t="str">
        <f>TRIM(Table1[[#This Row],[Line '#]])</f>
        <v/>
      </c>
      <c r="AO2232" s="46" t="str">
        <f>TRIM(Table1[[#This Row],[Account]])</f>
        <v/>
      </c>
      <c r="AP2232" s="46" t="str">
        <f>IF(Table1[[#This Row],[Posting Date]]&lt;&gt;"",$D$5,"")</f>
        <v/>
      </c>
      <c r="AQ2232" s="46" t="str">
        <f>TRIM(Table1[[#This Row],[Departments-Prgrams]])</f>
        <v/>
      </c>
      <c r="AR2232" s="46" t="str">
        <f>TRIM(Table1[[#This Row],[Grant]])</f>
        <v/>
      </c>
      <c r="AS2232" s="46" t="str">
        <f>TRIM(Table1[[#This Row],[Staff ID]])</f>
        <v/>
      </c>
      <c r="AT2232" s="46" t="str">
        <f>IF(TRIM(Table1[[#This Row],[Budget Code]])=0,"",TRIM(Table1[[#This Row],[Budget Code]]))</f>
        <v/>
      </c>
      <c r="AU2232" s="46" t="str">
        <f>IF(Table1[[#This Row],[Line Description]]&lt;&gt;"",Table1[[#This Row],[Line Description]],"")</f>
        <v/>
      </c>
      <c r="AV2232" s="46" t="str">
        <f>IF(Table1[[#This Row],[Cur_Amount Debit]]&gt;0,ROUND(Table1[[#This Row],[Cur_Amount Debit]],2),"")</f>
        <v/>
      </c>
      <c r="AW2232" s="46" t="str">
        <f>IF(Table1[[#This Row],[Cur_Amount Credit]]&gt;0,ROUND(Table1[[#This Row],[Cur_Amount Credit]],2),"")</f>
        <v/>
      </c>
      <c r="AX2232" s="46" t="str">
        <f>LEFT(Table1[[#This Row],[Cur]],3)</f>
        <v/>
      </c>
      <c r="AY2232" s="59"/>
      <c r="AZ2232" s="46"/>
      <c r="BA2232" s="46" t="str">
        <f>IF(Table1[[#This Row],[Cur]]&lt;&gt;"",IF(Table1[[#This Row],[Cur]]="USD","",ExchangeRate),"")</f>
        <v/>
      </c>
      <c r="BB2232" s="46" t="str">
        <f>IF(Table1[[#This Row],[Grant]]&lt;&gt;"",VLOOKUP(Table1[[#This Row],[Grant]],Grants!B:D,3),"")</f>
        <v/>
      </c>
      <c r="BC2232" s="46" t="str">
        <f>TRIM(Table1[[#This Row],[Vendor ID]])</f>
        <v/>
      </c>
      <c r="BD2232">
        <f>IF(Table1[[#This Row],[Reference Number]]=Q2231,BD2231,BD2231+1)</f>
        <v>0</v>
      </c>
    </row>
    <row r="2233" spans="1:56" ht="11.25" customHeight="1" x14ac:dyDescent="0.25">
      <c r="A2233" s="1"/>
      <c r="B2233" s="88" t="str">
        <f>IF(Table1[[#This Row],[Posting Date]]&lt;&gt;"",IF(Table1[[#This Row],[Reference Number]]=Q2232,B2232+1,1),"")</f>
        <v/>
      </c>
      <c r="C2233" s="61"/>
      <c r="D2233" s="61"/>
      <c r="E2233" s="138"/>
      <c r="F2233" s="141" t="str">
        <f>IFERROR(IF(VLOOKUP(Table1[[#This Row],[Budget Code Description]],Dimentions!$X$6:$AC$139,2,FALSE)="","",VLOOKUP(Table1[[#This Row],[Budget Code Description]],Dimentions!$X$6:$AC$139,2,FALSE)),"")</f>
        <v/>
      </c>
      <c r="G2233" s="141"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1" t="str">
        <f>IFERROR(VLOOKUP(Table1[[#This Row],[Budget Code Description]],Table6[#All],8,FALSE),"")</f>
        <v/>
      </c>
      <c r="L2233" s="63"/>
      <c r="M2233" s="65" t="str">
        <f>IFERROR(VLOOKUP(Table1[[#This Row],[Staff ID]],Table2[],2,FALSE),"")</f>
        <v/>
      </c>
      <c r="N2233" s="209" t="str">
        <f>IFERROR(IF(VLOOKUP(Table1[[#This Row],[Budget Code Description]],Dimentions!$X$6:$AC$134,4,FALSE)="","",VLOOKUP(Table1[[#This Row],[Budget Code Description]],Dimentions!$X$6:$AC$134,4,FALSE)),"")</f>
        <v/>
      </c>
      <c r="O2233" s="65" t="str">
        <f>IFERROR(VLOOKUP(Table1[[#This Row],[Vendor ID]],Table549[],2,FALSE),"")</f>
        <v/>
      </c>
      <c r="P2233" s="63"/>
      <c r="Q2233" s="141" t="str">
        <f>IF(Table1[[#This Row],[Posting Date]]&lt;&gt;"",$D$9,"")</f>
        <v/>
      </c>
      <c r="R2233" s="157" t="str">
        <f>IF(Table1[[#This Row],[Posting Date]]&lt;&gt;"",$D$10,"")</f>
        <v/>
      </c>
      <c r="S2233" s="66"/>
      <c r="T2233" s="63"/>
      <c r="U2233" s="67"/>
      <c r="V2233" s="67"/>
      <c r="W2233" s="67" t="str">
        <f t="shared" si="39"/>
        <v/>
      </c>
      <c r="X2233" s="159" t="str">
        <f>IF(E2233="","",(IF(Table1[[#This Row],[Cur]]="USD",Table1[[#This Row],[Cur_Amount Debit]],Table1[[#This Row],[Cur_Amount Debit]]/Table1[[#This Row],[Exchange Rate]])))</f>
        <v/>
      </c>
      <c r="Y2233" s="159" t="str">
        <f>IF(E2233="","",(IF(Table1[[#This Row],[Cur]]="USD",Table1[[#This Row],[Cur_Amount Credit]],Table1[[#This Row],[Cur_Amount Credit]]/ExchangeRate)))</f>
        <v/>
      </c>
      <c r="Z2233" s="201" t="str">
        <f>IF(E2233="","",(Table1[[#This Row],[Debit USD]]-Table1[[#This Row],[Credit USD]]))</f>
        <v/>
      </c>
      <c r="AA2233" s="226"/>
      <c r="AB2233" s="255"/>
      <c r="AC2233" s="1"/>
      <c r="AD2233" s="15"/>
      <c r="AE2233" s="15" t="str">
        <f>IF(AND(OR(Table1[[#This Row],[Account]]="15030",Table1[[#This Row],[Account]]="15035",Table1[[#This Row],[Account]]="20150"),Table1[[#This Row],[Vendor ID]]=""),1,"")</f>
        <v/>
      </c>
      <c r="AF2233" s="15"/>
      <c r="AG2233" s="15"/>
      <c r="AH2233" s="15"/>
      <c r="AI2233" s="46" t="str">
        <f>IF(Table1[[#This Row],[Posting Date]]&lt;&gt;"","GJ-"&amp;CountryID,"")</f>
        <v/>
      </c>
      <c r="AJ2233" s="59" t="str">
        <f>IF(Table1[[#This Row],[Posting Date]]&lt;&gt;"",Table1[[#This Row],[Posting Date]],"")</f>
        <v/>
      </c>
      <c r="AK2233" s="46"/>
      <c r="AL2233" s="46" t="str">
        <f>IF(Table1[[#This Row],[Description]]&lt;&gt;"",Table1[[#This Row],[Description]],"")</f>
        <v/>
      </c>
      <c r="AM2233" s="46" t="str">
        <f>IF(Table1[[#This Row],[Posting Date]]&lt;&gt;"",Table1[[#This Row],[Reference Number]],"")</f>
        <v/>
      </c>
      <c r="AN2233" s="46" t="str">
        <f>TRIM(Table1[[#This Row],[Line '#]])</f>
        <v/>
      </c>
      <c r="AO2233" s="46" t="str">
        <f>TRIM(Table1[[#This Row],[Account]])</f>
        <v/>
      </c>
      <c r="AP2233" s="46" t="str">
        <f>IF(Table1[[#This Row],[Posting Date]]&lt;&gt;"",$D$5,"")</f>
        <v/>
      </c>
      <c r="AQ2233" s="46" t="str">
        <f>TRIM(Table1[[#This Row],[Departments-Prgrams]])</f>
        <v/>
      </c>
      <c r="AR2233" s="46" t="str">
        <f>TRIM(Table1[[#This Row],[Grant]])</f>
        <v/>
      </c>
      <c r="AS2233" s="46" t="str">
        <f>TRIM(Table1[[#This Row],[Staff ID]])</f>
        <v/>
      </c>
      <c r="AT2233" s="46" t="str">
        <f>IF(TRIM(Table1[[#This Row],[Budget Code]])=0,"",TRIM(Table1[[#This Row],[Budget Code]]))</f>
        <v/>
      </c>
      <c r="AU2233" s="46" t="str">
        <f>IF(Table1[[#This Row],[Line Description]]&lt;&gt;"",Table1[[#This Row],[Line Description]],"")</f>
        <v/>
      </c>
      <c r="AV2233" s="46" t="str">
        <f>IF(Table1[[#This Row],[Cur_Amount Debit]]&gt;0,ROUND(Table1[[#This Row],[Cur_Amount Debit]],2),"")</f>
        <v/>
      </c>
      <c r="AW2233" s="46" t="str">
        <f>IF(Table1[[#This Row],[Cur_Amount Credit]]&gt;0,ROUND(Table1[[#This Row],[Cur_Amount Credit]],2),"")</f>
        <v/>
      </c>
      <c r="AX2233" s="46" t="str">
        <f>LEFT(Table1[[#This Row],[Cur]],3)</f>
        <v/>
      </c>
      <c r="AY2233" s="59"/>
      <c r="AZ2233" s="46"/>
      <c r="BA2233" s="46" t="str">
        <f>IF(Table1[[#This Row],[Cur]]&lt;&gt;"",IF(Table1[[#This Row],[Cur]]="USD","",ExchangeRate),"")</f>
        <v/>
      </c>
      <c r="BB2233" s="46" t="str">
        <f>IF(Table1[[#This Row],[Grant]]&lt;&gt;"",VLOOKUP(Table1[[#This Row],[Grant]],Grants!B:D,3),"")</f>
        <v/>
      </c>
      <c r="BC2233" s="46" t="str">
        <f>TRIM(Table1[[#This Row],[Vendor ID]])</f>
        <v/>
      </c>
      <c r="BD2233">
        <f>IF(Table1[[#This Row],[Reference Number]]=Q2232,BD2232,BD2232+1)</f>
        <v>0</v>
      </c>
    </row>
    <row r="2234" spans="1:56" ht="11.25" customHeight="1" x14ac:dyDescent="0.25">
      <c r="A2234" s="1"/>
      <c r="B2234" s="88" t="str">
        <f>IF(Table1[[#This Row],[Posting Date]]&lt;&gt;"",IF(Table1[[#This Row],[Reference Number]]=Q2233,B2233+1,1),"")</f>
        <v/>
      </c>
      <c r="C2234" s="61"/>
      <c r="D2234" s="61"/>
      <c r="E2234" s="138"/>
      <c r="F2234" s="141" t="str">
        <f>IFERROR(IF(VLOOKUP(Table1[[#This Row],[Budget Code Description]],Dimentions!$X$6:$AC$139,2,FALSE)="","",VLOOKUP(Table1[[#This Row],[Budget Code Description]],Dimentions!$X$6:$AC$139,2,FALSE)),"")</f>
        <v/>
      </c>
      <c r="G2234" s="141"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1" t="str">
        <f>IFERROR(VLOOKUP(Table1[[#This Row],[Budget Code Description]],Table6[#All],8,FALSE),"")</f>
        <v/>
      </c>
      <c r="L2234" s="63"/>
      <c r="M2234" s="65" t="str">
        <f>IFERROR(VLOOKUP(Table1[[#This Row],[Staff ID]],Table2[],2,FALSE),"")</f>
        <v/>
      </c>
      <c r="N2234" s="209" t="str">
        <f>IFERROR(IF(VLOOKUP(Table1[[#This Row],[Budget Code Description]],Dimentions!$X$6:$AC$134,4,FALSE)="","",VLOOKUP(Table1[[#This Row],[Budget Code Description]],Dimentions!$X$6:$AC$134,4,FALSE)),"")</f>
        <v/>
      </c>
      <c r="O2234" s="65" t="str">
        <f>IFERROR(VLOOKUP(Table1[[#This Row],[Vendor ID]],Table549[],2,FALSE),"")</f>
        <v/>
      </c>
      <c r="P2234" s="63"/>
      <c r="Q2234" s="141" t="str">
        <f>IF(Table1[[#This Row],[Posting Date]]&lt;&gt;"",$D$9,"")</f>
        <v/>
      </c>
      <c r="R2234" s="157" t="str">
        <f>IF(Table1[[#This Row],[Posting Date]]&lt;&gt;"",$D$10,"")</f>
        <v/>
      </c>
      <c r="S2234" s="66"/>
      <c r="T2234" s="63"/>
      <c r="U2234" s="67"/>
      <c r="V2234" s="67"/>
      <c r="W2234" s="67" t="str">
        <f t="shared" si="39"/>
        <v/>
      </c>
      <c r="X2234" s="159" t="str">
        <f>IF(E2234="","",(IF(Table1[[#This Row],[Cur]]="USD",Table1[[#This Row],[Cur_Amount Debit]],Table1[[#This Row],[Cur_Amount Debit]]/Table1[[#This Row],[Exchange Rate]])))</f>
        <v/>
      </c>
      <c r="Y2234" s="159" t="str">
        <f>IF(E2234="","",(IF(Table1[[#This Row],[Cur]]="USD",Table1[[#This Row],[Cur_Amount Credit]],Table1[[#This Row],[Cur_Amount Credit]]/ExchangeRate)))</f>
        <v/>
      </c>
      <c r="Z2234" s="201" t="str">
        <f>IF(E2234="","",(Table1[[#This Row],[Debit USD]]-Table1[[#This Row],[Credit USD]]))</f>
        <v/>
      </c>
      <c r="AA2234" s="226"/>
      <c r="AB2234" s="255"/>
      <c r="AC2234" s="1"/>
      <c r="AD2234" s="15"/>
      <c r="AE2234" s="15" t="str">
        <f>IF(AND(OR(Table1[[#This Row],[Account]]="15030",Table1[[#This Row],[Account]]="15035",Table1[[#This Row],[Account]]="20150"),Table1[[#This Row],[Vendor ID]]=""),1,"")</f>
        <v/>
      </c>
      <c r="AF2234" s="15"/>
      <c r="AG2234" s="15"/>
      <c r="AH2234" s="15"/>
      <c r="AI2234" s="46" t="str">
        <f>IF(Table1[[#This Row],[Posting Date]]&lt;&gt;"","GJ-"&amp;CountryID,"")</f>
        <v/>
      </c>
      <c r="AJ2234" s="59" t="str">
        <f>IF(Table1[[#This Row],[Posting Date]]&lt;&gt;"",Table1[[#This Row],[Posting Date]],"")</f>
        <v/>
      </c>
      <c r="AK2234" s="46"/>
      <c r="AL2234" s="46" t="str">
        <f>IF(Table1[[#This Row],[Description]]&lt;&gt;"",Table1[[#This Row],[Description]],"")</f>
        <v/>
      </c>
      <c r="AM2234" s="46" t="str">
        <f>IF(Table1[[#This Row],[Posting Date]]&lt;&gt;"",Table1[[#This Row],[Reference Number]],"")</f>
        <v/>
      </c>
      <c r="AN2234" s="46" t="str">
        <f>TRIM(Table1[[#This Row],[Line '#]])</f>
        <v/>
      </c>
      <c r="AO2234" s="46" t="str">
        <f>TRIM(Table1[[#This Row],[Account]])</f>
        <v/>
      </c>
      <c r="AP2234" s="46" t="str">
        <f>IF(Table1[[#This Row],[Posting Date]]&lt;&gt;"",$D$5,"")</f>
        <v/>
      </c>
      <c r="AQ2234" s="46" t="str">
        <f>TRIM(Table1[[#This Row],[Departments-Prgrams]])</f>
        <v/>
      </c>
      <c r="AR2234" s="46" t="str">
        <f>TRIM(Table1[[#This Row],[Grant]])</f>
        <v/>
      </c>
      <c r="AS2234" s="46" t="str">
        <f>TRIM(Table1[[#This Row],[Staff ID]])</f>
        <v/>
      </c>
      <c r="AT2234" s="46" t="str">
        <f>IF(TRIM(Table1[[#This Row],[Budget Code]])=0,"",TRIM(Table1[[#This Row],[Budget Code]]))</f>
        <v/>
      </c>
      <c r="AU2234" s="46" t="str">
        <f>IF(Table1[[#This Row],[Line Description]]&lt;&gt;"",Table1[[#This Row],[Line Description]],"")</f>
        <v/>
      </c>
      <c r="AV2234" s="46" t="str">
        <f>IF(Table1[[#This Row],[Cur_Amount Debit]]&gt;0,ROUND(Table1[[#This Row],[Cur_Amount Debit]],2),"")</f>
        <v/>
      </c>
      <c r="AW2234" s="46" t="str">
        <f>IF(Table1[[#This Row],[Cur_Amount Credit]]&gt;0,ROUND(Table1[[#This Row],[Cur_Amount Credit]],2),"")</f>
        <v/>
      </c>
      <c r="AX2234" s="46" t="str">
        <f>LEFT(Table1[[#This Row],[Cur]],3)</f>
        <v/>
      </c>
      <c r="AY2234" s="59"/>
      <c r="AZ2234" s="46"/>
      <c r="BA2234" s="46" t="str">
        <f>IF(Table1[[#This Row],[Cur]]&lt;&gt;"",IF(Table1[[#This Row],[Cur]]="USD","",ExchangeRate),"")</f>
        <v/>
      </c>
      <c r="BB2234" s="46" t="str">
        <f>IF(Table1[[#This Row],[Grant]]&lt;&gt;"",VLOOKUP(Table1[[#This Row],[Grant]],Grants!B:D,3),"")</f>
        <v/>
      </c>
      <c r="BC2234" s="46" t="str">
        <f>TRIM(Table1[[#This Row],[Vendor ID]])</f>
        <v/>
      </c>
      <c r="BD2234">
        <f>IF(Table1[[#This Row],[Reference Number]]=Q2233,BD2233,BD2233+1)</f>
        <v>0</v>
      </c>
    </row>
    <row r="2235" spans="1:56" ht="11.25" customHeight="1" x14ac:dyDescent="0.25">
      <c r="A2235" s="1"/>
      <c r="B2235" s="88" t="str">
        <f>IF(Table1[[#This Row],[Posting Date]]&lt;&gt;"",IF(Table1[[#This Row],[Reference Number]]=Q2234,B2234+1,1),"")</f>
        <v/>
      </c>
      <c r="C2235" s="61"/>
      <c r="D2235" s="61"/>
      <c r="E2235" s="138"/>
      <c r="F2235" s="141" t="str">
        <f>IFERROR(IF(VLOOKUP(Table1[[#This Row],[Budget Code Description]],Dimentions!$X$6:$AC$139,2,FALSE)="","",VLOOKUP(Table1[[#This Row],[Budget Code Description]],Dimentions!$X$6:$AC$139,2,FALSE)),"")</f>
        <v/>
      </c>
      <c r="G2235" s="141"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1" t="str">
        <f>IFERROR(VLOOKUP(Table1[[#This Row],[Budget Code Description]],Table6[#All],8,FALSE),"")</f>
        <v/>
      </c>
      <c r="L2235" s="63"/>
      <c r="M2235" s="65" t="str">
        <f>IFERROR(VLOOKUP(Table1[[#This Row],[Staff ID]],Table2[],2,FALSE),"")</f>
        <v/>
      </c>
      <c r="N2235" s="209" t="str">
        <f>IFERROR(IF(VLOOKUP(Table1[[#This Row],[Budget Code Description]],Dimentions!$X$6:$AC$134,4,FALSE)="","",VLOOKUP(Table1[[#This Row],[Budget Code Description]],Dimentions!$X$6:$AC$134,4,FALSE)),"")</f>
        <v/>
      </c>
      <c r="O2235" s="65" t="str">
        <f>IFERROR(VLOOKUP(Table1[[#This Row],[Vendor ID]],Table549[],2,FALSE),"")</f>
        <v/>
      </c>
      <c r="P2235" s="63"/>
      <c r="Q2235" s="141" t="str">
        <f>IF(Table1[[#This Row],[Posting Date]]&lt;&gt;"",$D$9,"")</f>
        <v/>
      </c>
      <c r="R2235" s="157" t="str">
        <f>IF(Table1[[#This Row],[Posting Date]]&lt;&gt;"",$D$10,"")</f>
        <v/>
      </c>
      <c r="S2235" s="66"/>
      <c r="T2235" s="63"/>
      <c r="U2235" s="67"/>
      <c r="V2235" s="67"/>
      <c r="W2235" s="67" t="str">
        <f t="shared" si="39"/>
        <v/>
      </c>
      <c r="X2235" s="159" t="str">
        <f>IF(E2235="","",(IF(Table1[[#This Row],[Cur]]="USD",Table1[[#This Row],[Cur_Amount Debit]],Table1[[#This Row],[Cur_Amount Debit]]/Table1[[#This Row],[Exchange Rate]])))</f>
        <v/>
      </c>
      <c r="Y2235" s="159" t="str">
        <f>IF(E2235="","",(IF(Table1[[#This Row],[Cur]]="USD",Table1[[#This Row],[Cur_Amount Credit]],Table1[[#This Row],[Cur_Amount Credit]]/ExchangeRate)))</f>
        <v/>
      </c>
      <c r="Z2235" s="201" t="str">
        <f>IF(E2235="","",(Table1[[#This Row],[Debit USD]]-Table1[[#This Row],[Credit USD]]))</f>
        <v/>
      </c>
      <c r="AA2235" s="226"/>
      <c r="AB2235" s="255"/>
      <c r="AC2235" s="1"/>
      <c r="AD2235" s="15"/>
      <c r="AE2235" s="15" t="str">
        <f>IF(AND(OR(Table1[[#This Row],[Account]]="15030",Table1[[#This Row],[Account]]="15035",Table1[[#This Row],[Account]]="20150"),Table1[[#This Row],[Vendor ID]]=""),1,"")</f>
        <v/>
      </c>
      <c r="AF2235" s="15"/>
      <c r="AG2235" s="15"/>
      <c r="AH2235" s="15"/>
      <c r="AI2235" s="46" t="str">
        <f>IF(Table1[[#This Row],[Posting Date]]&lt;&gt;"","GJ-"&amp;CountryID,"")</f>
        <v/>
      </c>
      <c r="AJ2235" s="59" t="str">
        <f>IF(Table1[[#This Row],[Posting Date]]&lt;&gt;"",Table1[[#This Row],[Posting Date]],"")</f>
        <v/>
      </c>
      <c r="AK2235" s="46"/>
      <c r="AL2235" s="46" t="str">
        <f>IF(Table1[[#This Row],[Description]]&lt;&gt;"",Table1[[#This Row],[Description]],"")</f>
        <v/>
      </c>
      <c r="AM2235" s="46" t="str">
        <f>IF(Table1[[#This Row],[Posting Date]]&lt;&gt;"",Table1[[#This Row],[Reference Number]],"")</f>
        <v/>
      </c>
      <c r="AN2235" s="46" t="str">
        <f>TRIM(Table1[[#This Row],[Line '#]])</f>
        <v/>
      </c>
      <c r="AO2235" s="46" t="str">
        <f>TRIM(Table1[[#This Row],[Account]])</f>
        <v/>
      </c>
      <c r="AP2235" s="46" t="str">
        <f>IF(Table1[[#This Row],[Posting Date]]&lt;&gt;"",$D$5,"")</f>
        <v/>
      </c>
      <c r="AQ2235" s="46" t="str">
        <f>TRIM(Table1[[#This Row],[Departments-Prgrams]])</f>
        <v/>
      </c>
      <c r="AR2235" s="46" t="str">
        <f>TRIM(Table1[[#This Row],[Grant]])</f>
        <v/>
      </c>
      <c r="AS2235" s="46" t="str">
        <f>TRIM(Table1[[#This Row],[Staff ID]])</f>
        <v/>
      </c>
      <c r="AT2235" s="46" t="str">
        <f>IF(TRIM(Table1[[#This Row],[Budget Code]])=0,"",TRIM(Table1[[#This Row],[Budget Code]]))</f>
        <v/>
      </c>
      <c r="AU2235" s="46" t="str">
        <f>IF(Table1[[#This Row],[Line Description]]&lt;&gt;"",Table1[[#This Row],[Line Description]],"")</f>
        <v/>
      </c>
      <c r="AV2235" s="46" t="str">
        <f>IF(Table1[[#This Row],[Cur_Amount Debit]]&gt;0,ROUND(Table1[[#This Row],[Cur_Amount Debit]],2),"")</f>
        <v/>
      </c>
      <c r="AW2235" s="46" t="str">
        <f>IF(Table1[[#This Row],[Cur_Amount Credit]]&gt;0,ROUND(Table1[[#This Row],[Cur_Amount Credit]],2),"")</f>
        <v/>
      </c>
      <c r="AX2235" s="46" t="str">
        <f>LEFT(Table1[[#This Row],[Cur]],3)</f>
        <v/>
      </c>
      <c r="AY2235" s="59"/>
      <c r="AZ2235" s="46"/>
      <c r="BA2235" s="46" t="str">
        <f>IF(Table1[[#This Row],[Cur]]&lt;&gt;"",IF(Table1[[#This Row],[Cur]]="USD","",ExchangeRate),"")</f>
        <v/>
      </c>
      <c r="BB2235" s="46" t="str">
        <f>IF(Table1[[#This Row],[Grant]]&lt;&gt;"",VLOOKUP(Table1[[#This Row],[Grant]],Grants!B:D,3),"")</f>
        <v/>
      </c>
      <c r="BC2235" s="46" t="str">
        <f>TRIM(Table1[[#This Row],[Vendor ID]])</f>
        <v/>
      </c>
      <c r="BD2235">
        <f>IF(Table1[[#This Row],[Reference Number]]=Q2234,BD2234,BD2234+1)</f>
        <v>0</v>
      </c>
    </row>
    <row r="2236" spans="1:56" ht="11.25" customHeight="1" x14ac:dyDescent="0.25">
      <c r="A2236" s="1"/>
      <c r="B2236" s="88" t="str">
        <f>IF(Table1[[#This Row],[Posting Date]]&lt;&gt;"",IF(Table1[[#This Row],[Reference Number]]=Q2235,B2235+1,1),"")</f>
        <v/>
      </c>
      <c r="C2236" s="61"/>
      <c r="D2236" s="61"/>
      <c r="E2236" s="138"/>
      <c r="F2236" s="141" t="str">
        <f>IFERROR(IF(VLOOKUP(Table1[[#This Row],[Budget Code Description]],Dimentions!$X$6:$AC$139,2,FALSE)="","",VLOOKUP(Table1[[#This Row],[Budget Code Description]],Dimentions!$X$6:$AC$139,2,FALSE)),"")</f>
        <v/>
      </c>
      <c r="G2236" s="141"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1" t="str">
        <f>IFERROR(VLOOKUP(Table1[[#This Row],[Budget Code Description]],Table6[#All],8,FALSE),"")</f>
        <v/>
      </c>
      <c r="L2236" s="63"/>
      <c r="M2236" s="65" t="str">
        <f>IFERROR(VLOOKUP(Table1[[#This Row],[Staff ID]],Table2[],2,FALSE),"")</f>
        <v/>
      </c>
      <c r="N2236" s="209" t="str">
        <f>IFERROR(IF(VLOOKUP(Table1[[#This Row],[Budget Code Description]],Dimentions!$X$6:$AC$134,4,FALSE)="","",VLOOKUP(Table1[[#This Row],[Budget Code Description]],Dimentions!$X$6:$AC$134,4,FALSE)),"")</f>
        <v/>
      </c>
      <c r="O2236" s="65" t="str">
        <f>IFERROR(VLOOKUP(Table1[[#This Row],[Vendor ID]],Table549[],2,FALSE),"")</f>
        <v/>
      </c>
      <c r="P2236" s="63"/>
      <c r="Q2236" s="141" t="str">
        <f>IF(Table1[[#This Row],[Posting Date]]&lt;&gt;"",$D$9,"")</f>
        <v/>
      </c>
      <c r="R2236" s="157" t="str">
        <f>IF(Table1[[#This Row],[Posting Date]]&lt;&gt;"",$D$10,"")</f>
        <v/>
      </c>
      <c r="S2236" s="66"/>
      <c r="T2236" s="63"/>
      <c r="U2236" s="67"/>
      <c r="V2236" s="67"/>
      <c r="W2236" s="67" t="str">
        <f t="shared" si="39"/>
        <v/>
      </c>
      <c r="X2236" s="159" t="str">
        <f>IF(E2236="","",(IF(Table1[[#This Row],[Cur]]="USD",Table1[[#This Row],[Cur_Amount Debit]],Table1[[#This Row],[Cur_Amount Debit]]/Table1[[#This Row],[Exchange Rate]])))</f>
        <v/>
      </c>
      <c r="Y2236" s="159" t="str">
        <f>IF(E2236="","",(IF(Table1[[#This Row],[Cur]]="USD",Table1[[#This Row],[Cur_Amount Credit]],Table1[[#This Row],[Cur_Amount Credit]]/ExchangeRate)))</f>
        <v/>
      </c>
      <c r="Z2236" s="201" t="str">
        <f>IF(E2236="","",(Table1[[#This Row],[Debit USD]]-Table1[[#This Row],[Credit USD]]))</f>
        <v/>
      </c>
      <c r="AA2236" s="226"/>
      <c r="AB2236" s="255"/>
      <c r="AC2236" s="1"/>
      <c r="AD2236" s="15"/>
      <c r="AE2236" s="15" t="str">
        <f>IF(AND(OR(Table1[[#This Row],[Account]]="15030",Table1[[#This Row],[Account]]="15035",Table1[[#This Row],[Account]]="20150"),Table1[[#This Row],[Vendor ID]]=""),1,"")</f>
        <v/>
      </c>
      <c r="AF2236" s="15"/>
      <c r="AG2236" s="15"/>
      <c r="AH2236" s="15"/>
      <c r="AI2236" s="46" t="str">
        <f>IF(Table1[[#This Row],[Posting Date]]&lt;&gt;"","GJ-"&amp;CountryID,"")</f>
        <v/>
      </c>
      <c r="AJ2236" s="59" t="str">
        <f>IF(Table1[[#This Row],[Posting Date]]&lt;&gt;"",Table1[[#This Row],[Posting Date]],"")</f>
        <v/>
      </c>
      <c r="AK2236" s="46"/>
      <c r="AL2236" s="46" t="str">
        <f>IF(Table1[[#This Row],[Description]]&lt;&gt;"",Table1[[#This Row],[Description]],"")</f>
        <v/>
      </c>
      <c r="AM2236" s="46" t="str">
        <f>IF(Table1[[#This Row],[Posting Date]]&lt;&gt;"",Table1[[#This Row],[Reference Number]],"")</f>
        <v/>
      </c>
      <c r="AN2236" s="46" t="str">
        <f>TRIM(Table1[[#This Row],[Line '#]])</f>
        <v/>
      </c>
      <c r="AO2236" s="46" t="str">
        <f>TRIM(Table1[[#This Row],[Account]])</f>
        <v/>
      </c>
      <c r="AP2236" s="46" t="str">
        <f>IF(Table1[[#This Row],[Posting Date]]&lt;&gt;"",$D$5,"")</f>
        <v/>
      </c>
      <c r="AQ2236" s="46" t="str">
        <f>TRIM(Table1[[#This Row],[Departments-Prgrams]])</f>
        <v/>
      </c>
      <c r="AR2236" s="46" t="str">
        <f>TRIM(Table1[[#This Row],[Grant]])</f>
        <v/>
      </c>
      <c r="AS2236" s="46" t="str">
        <f>TRIM(Table1[[#This Row],[Staff ID]])</f>
        <v/>
      </c>
      <c r="AT2236" s="46" t="str">
        <f>IF(TRIM(Table1[[#This Row],[Budget Code]])=0,"",TRIM(Table1[[#This Row],[Budget Code]]))</f>
        <v/>
      </c>
      <c r="AU2236" s="46" t="str">
        <f>IF(Table1[[#This Row],[Line Description]]&lt;&gt;"",Table1[[#This Row],[Line Description]],"")</f>
        <v/>
      </c>
      <c r="AV2236" s="46" t="str">
        <f>IF(Table1[[#This Row],[Cur_Amount Debit]]&gt;0,ROUND(Table1[[#This Row],[Cur_Amount Debit]],2),"")</f>
        <v/>
      </c>
      <c r="AW2236" s="46" t="str">
        <f>IF(Table1[[#This Row],[Cur_Amount Credit]]&gt;0,ROUND(Table1[[#This Row],[Cur_Amount Credit]],2),"")</f>
        <v/>
      </c>
      <c r="AX2236" s="46" t="str">
        <f>LEFT(Table1[[#This Row],[Cur]],3)</f>
        <v/>
      </c>
      <c r="AY2236" s="59"/>
      <c r="AZ2236" s="46"/>
      <c r="BA2236" s="46" t="str">
        <f>IF(Table1[[#This Row],[Cur]]&lt;&gt;"",IF(Table1[[#This Row],[Cur]]="USD","",ExchangeRate),"")</f>
        <v/>
      </c>
      <c r="BB2236" s="46" t="str">
        <f>IF(Table1[[#This Row],[Grant]]&lt;&gt;"",VLOOKUP(Table1[[#This Row],[Grant]],Grants!B:D,3),"")</f>
        <v/>
      </c>
      <c r="BC2236" s="46" t="str">
        <f>TRIM(Table1[[#This Row],[Vendor ID]])</f>
        <v/>
      </c>
      <c r="BD2236">
        <f>IF(Table1[[#This Row],[Reference Number]]=Q2235,BD2235,BD2235+1)</f>
        <v>0</v>
      </c>
    </row>
    <row r="2237" spans="1:56" ht="11.25" customHeight="1" x14ac:dyDescent="0.25">
      <c r="A2237" s="1"/>
      <c r="B2237" s="88" t="str">
        <f>IF(Table1[[#This Row],[Posting Date]]&lt;&gt;"",IF(Table1[[#This Row],[Reference Number]]=Q2236,B2236+1,1),"")</f>
        <v/>
      </c>
      <c r="C2237" s="61"/>
      <c r="D2237" s="61"/>
      <c r="E2237" s="138"/>
      <c r="F2237" s="141" t="str">
        <f>IFERROR(IF(VLOOKUP(Table1[[#This Row],[Budget Code Description]],Dimentions!$X$6:$AC$139,2,FALSE)="","",VLOOKUP(Table1[[#This Row],[Budget Code Description]],Dimentions!$X$6:$AC$139,2,FALSE)),"")</f>
        <v/>
      </c>
      <c r="G2237" s="141"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1" t="str">
        <f>IFERROR(VLOOKUP(Table1[[#This Row],[Budget Code Description]],Table6[#All],8,FALSE),"")</f>
        <v/>
      </c>
      <c r="L2237" s="63"/>
      <c r="M2237" s="65" t="str">
        <f>IFERROR(VLOOKUP(Table1[[#This Row],[Staff ID]],Table2[],2,FALSE),"")</f>
        <v/>
      </c>
      <c r="N2237" s="209" t="str">
        <f>IFERROR(IF(VLOOKUP(Table1[[#This Row],[Budget Code Description]],Dimentions!$X$6:$AC$134,4,FALSE)="","",VLOOKUP(Table1[[#This Row],[Budget Code Description]],Dimentions!$X$6:$AC$134,4,FALSE)),"")</f>
        <v/>
      </c>
      <c r="O2237" s="65" t="str">
        <f>IFERROR(VLOOKUP(Table1[[#This Row],[Vendor ID]],Table549[],2,FALSE),"")</f>
        <v/>
      </c>
      <c r="P2237" s="63"/>
      <c r="Q2237" s="141" t="str">
        <f>IF(Table1[[#This Row],[Posting Date]]&lt;&gt;"",$D$9,"")</f>
        <v/>
      </c>
      <c r="R2237" s="157" t="str">
        <f>IF(Table1[[#This Row],[Posting Date]]&lt;&gt;"",$D$10,"")</f>
        <v/>
      </c>
      <c r="S2237" s="66"/>
      <c r="T2237" s="63"/>
      <c r="U2237" s="67"/>
      <c r="V2237" s="67"/>
      <c r="W2237" s="67" t="str">
        <f t="shared" si="39"/>
        <v/>
      </c>
      <c r="X2237" s="159" t="str">
        <f>IF(E2237="","",(IF(Table1[[#This Row],[Cur]]="USD",Table1[[#This Row],[Cur_Amount Debit]],Table1[[#This Row],[Cur_Amount Debit]]/Table1[[#This Row],[Exchange Rate]])))</f>
        <v/>
      </c>
      <c r="Y2237" s="159" t="str">
        <f>IF(E2237="","",(IF(Table1[[#This Row],[Cur]]="USD",Table1[[#This Row],[Cur_Amount Credit]],Table1[[#This Row],[Cur_Amount Credit]]/ExchangeRate)))</f>
        <v/>
      </c>
      <c r="Z2237" s="201" t="str">
        <f>IF(E2237="","",(Table1[[#This Row],[Debit USD]]-Table1[[#This Row],[Credit USD]]))</f>
        <v/>
      </c>
      <c r="AA2237" s="226"/>
      <c r="AB2237" s="255"/>
      <c r="AC2237" s="1"/>
      <c r="AD2237" s="15"/>
      <c r="AE2237" s="15" t="str">
        <f>IF(AND(OR(Table1[[#This Row],[Account]]="15030",Table1[[#This Row],[Account]]="15035",Table1[[#This Row],[Account]]="20150"),Table1[[#This Row],[Vendor ID]]=""),1,"")</f>
        <v/>
      </c>
      <c r="AF2237" s="15"/>
      <c r="AG2237" s="15"/>
      <c r="AH2237" s="15"/>
      <c r="AI2237" s="46" t="str">
        <f>IF(Table1[[#This Row],[Posting Date]]&lt;&gt;"","GJ-"&amp;CountryID,"")</f>
        <v/>
      </c>
      <c r="AJ2237" s="59" t="str">
        <f>IF(Table1[[#This Row],[Posting Date]]&lt;&gt;"",Table1[[#This Row],[Posting Date]],"")</f>
        <v/>
      </c>
      <c r="AK2237" s="46"/>
      <c r="AL2237" s="46" t="str">
        <f>IF(Table1[[#This Row],[Description]]&lt;&gt;"",Table1[[#This Row],[Description]],"")</f>
        <v/>
      </c>
      <c r="AM2237" s="46" t="str">
        <f>IF(Table1[[#This Row],[Posting Date]]&lt;&gt;"",Table1[[#This Row],[Reference Number]],"")</f>
        <v/>
      </c>
      <c r="AN2237" s="46" t="str">
        <f>TRIM(Table1[[#This Row],[Line '#]])</f>
        <v/>
      </c>
      <c r="AO2237" s="46" t="str">
        <f>TRIM(Table1[[#This Row],[Account]])</f>
        <v/>
      </c>
      <c r="AP2237" s="46" t="str">
        <f>IF(Table1[[#This Row],[Posting Date]]&lt;&gt;"",$D$5,"")</f>
        <v/>
      </c>
      <c r="AQ2237" s="46" t="str">
        <f>TRIM(Table1[[#This Row],[Departments-Prgrams]])</f>
        <v/>
      </c>
      <c r="AR2237" s="46" t="str">
        <f>TRIM(Table1[[#This Row],[Grant]])</f>
        <v/>
      </c>
      <c r="AS2237" s="46" t="str">
        <f>TRIM(Table1[[#This Row],[Staff ID]])</f>
        <v/>
      </c>
      <c r="AT2237" s="46" t="str">
        <f>IF(TRIM(Table1[[#This Row],[Budget Code]])=0,"",TRIM(Table1[[#This Row],[Budget Code]]))</f>
        <v/>
      </c>
      <c r="AU2237" s="46" t="str">
        <f>IF(Table1[[#This Row],[Line Description]]&lt;&gt;"",Table1[[#This Row],[Line Description]],"")</f>
        <v/>
      </c>
      <c r="AV2237" s="46" t="str">
        <f>IF(Table1[[#This Row],[Cur_Amount Debit]]&gt;0,ROUND(Table1[[#This Row],[Cur_Amount Debit]],2),"")</f>
        <v/>
      </c>
      <c r="AW2237" s="46" t="str">
        <f>IF(Table1[[#This Row],[Cur_Amount Credit]]&gt;0,ROUND(Table1[[#This Row],[Cur_Amount Credit]],2),"")</f>
        <v/>
      </c>
      <c r="AX2237" s="46" t="str">
        <f>LEFT(Table1[[#This Row],[Cur]],3)</f>
        <v/>
      </c>
      <c r="AY2237" s="59"/>
      <c r="AZ2237" s="46"/>
      <c r="BA2237" s="46" t="str">
        <f>IF(Table1[[#This Row],[Cur]]&lt;&gt;"",IF(Table1[[#This Row],[Cur]]="USD","",ExchangeRate),"")</f>
        <v/>
      </c>
      <c r="BB2237" s="46" t="str">
        <f>IF(Table1[[#This Row],[Grant]]&lt;&gt;"",VLOOKUP(Table1[[#This Row],[Grant]],Grants!B:D,3),"")</f>
        <v/>
      </c>
      <c r="BC2237" s="46" t="str">
        <f>TRIM(Table1[[#This Row],[Vendor ID]])</f>
        <v/>
      </c>
      <c r="BD2237">
        <f>IF(Table1[[#This Row],[Reference Number]]=Q2236,BD2236,BD2236+1)</f>
        <v>0</v>
      </c>
    </row>
    <row r="2238" spans="1:56" ht="11.25" customHeight="1" x14ac:dyDescent="0.25">
      <c r="A2238" s="1"/>
      <c r="B2238" s="88" t="str">
        <f>IF(Table1[[#This Row],[Posting Date]]&lt;&gt;"",IF(Table1[[#This Row],[Reference Number]]=Q2237,B2237+1,1),"")</f>
        <v/>
      </c>
      <c r="C2238" s="61"/>
      <c r="D2238" s="61"/>
      <c r="E2238" s="138"/>
      <c r="F2238" s="141" t="str">
        <f>IFERROR(IF(VLOOKUP(Table1[[#This Row],[Budget Code Description]],Dimentions!$X$6:$AC$139,2,FALSE)="","",VLOOKUP(Table1[[#This Row],[Budget Code Description]],Dimentions!$X$6:$AC$139,2,FALSE)),"")</f>
        <v/>
      </c>
      <c r="G2238" s="141"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1" t="str">
        <f>IFERROR(VLOOKUP(Table1[[#This Row],[Budget Code Description]],Table6[#All],8,FALSE),"")</f>
        <v/>
      </c>
      <c r="L2238" s="63"/>
      <c r="M2238" s="65" t="str">
        <f>IFERROR(VLOOKUP(Table1[[#This Row],[Staff ID]],Table2[],2,FALSE),"")</f>
        <v/>
      </c>
      <c r="N2238" s="209" t="str">
        <f>IFERROR(IF(VLOOKUP(Table1[[#This Row],[Budget Code Description]],Dimentions!$X$6:$AC$134,4,FALSE)="","",VLOOKUP(Table1[[#This Row],[Budget Code Description]],Dimentions!$X$6:$AC$134,4,FALSE)),"")</f>
        <v/>
      </c>
      <c r="O2238" s="65" t="str">
        <f>IFERROR(VLOOKUP(Table1[[#This Row],[Vendor ID]],Table549[],2,FALSE),"")</f>
        <v/>
      </c>
      <c r="P2238" s="63"/>
      <c r="Q2238" s="141" t="str">
        <f>IF(Table1[[#This Row],[Posting Date]]&lt;&gt;"",$D$9,"")</f>
        <v/>
      </c>
      <c r="R2238" s="157" t="str">
        <f>IF(Table1[[#This Row],[Posting Date]]&lt;&gt;"",$D$10,"")</f>
        <v/>
      </c>
      <c r="S2238" s="66"/>
      <c r="T2238" s="63"/>
      <c r="U2238" s="67"/>
      <c r="V2238" s="67"/>
      <c r="W2238" s="67" t="str">
        <f t="shared" si="39"/>
        <v/>
      </c>
      <c r="X2238" s="159" t="str">
        <f>IF(E2238="","",(IF(Table1[[#This Row],[Cur]]="USD",Table1[[#This Row],[Cur_Amount Debit]],Table1[[#This Row],[Cur_Amount Debit]]/Table1[[#This Row],[Exchange Rate]])))</f>
        <v/>
      </c>
      <c r="Y2238" s="159" t="str">
        <f>IF(E2238="","",(IF(Table1[[#This Row],[Cur]]="USD",Table1[[#This Row],[Cur_Amount Credit]],Table1[[#This Row],[Cur_Amount Credit]]/ExchangeRate)))</f>
        <v/>
      </c>
      <c r="Z2238" s="201" t="str">
        <f>IF(E2238="","",(Table1[[#This Row],[Debit USD]]-Table1[[#This Row],[Credit USD]]))</f>
        <v/>
      </c>
      <c r="AA2238" s="226"/>
      <c r="AB2238" s="255"/>
      <c r="AC2238" s="1"/>
      <c r="AD2238" s="15"/>
      <c r="AE2238" s="15" t="str">
        <f>IF(AND(OR(Table1[[#This Row],[Account]]="15030",Table1[[#This Row],[Account]]="15035",Table1[[#This Row],[Account]]="20150"),Table1[[#This Row],[Vendor ID]]=""),1,"")</f>
        <v/>
      </c>
      <c r="AF2238" s="15"/>
      <c r="AG2238" s="15"/>
      <c r="AH2238" s="15"/>
      <c r="AI2238" s="46" t="str">
        <f>IF(Table1[[#This Row],[Posting Date]]&lt;&gt;"","GJ-"&amp;CountryID,"")</f>
        <v/>
      </c>
      <c r="AJ2238" s="59" t="str">
        <f>IF(Table1[[#This Row],[Posting Date]]&lt;&gt;"",Table1[[#This Row],[Posting Date]],"")</f>
        <v/>
      </c>
      <c r="AK2238" s="46"/>
      <c r="AL2238" s="46" t="str">
        <f>IF(Table1[[#This Row],[Description]]&lt;&gt;"",Table1[[#This Row],[Description]],"")</f>
        <v/>
      </c>
      <c r="AM2238" s="46" t="str">
        <f>IF(Table1[[#This Row],[Posting Date]]&lt;&gt;"",Table1[[#This Row],[Reference Number]],"")</f>
        <v/>
      </c>
      <c r="AN2238" s="46" t="str">
        <f>TRIM(Table1[[#This Row],[Line '#]])</f>
        <v/>
      </c>
      <c r="AO2238" s="46" t="str">
        <f>TRIM(Table1[[#This Row],[Account]])</f>
        <v/>
      </c>
      <c r="AP2238" s="46" t="str">
        <f>IF(Table1[[#This Row],[Posting Date]]&lt;&gt;"",$D$5,"")</f>
        <v/>
      </c>
      <c r="AQ2238" s="46" t="str">
        <f>TRIM(Table1[[#This Row],[Departments-Prgrams]])</f>
        <v/>
      </c>
      <c r="AR2238" s="46" t="str">
        <f>TRIM(Table1[[#This Row],[Grant]])</f>
        <v/>
      </c>
      <c r="AS2238" s="46" t="str">
        <f>TRIM(Table1[[#This Row],[Staff ID]])</f>
        <v/>
      </c>
      <c r="AT2238" s="46" t="str">
        <f>IF(TRIM(Table1[[#This Row],[Budget Code]])=0,"",TRIM(Table1[[#This Row],[Budget Code]]))</f>
        <v/>
      </c>
      <c r="AU2238" s="46" t="str">
        <f>IF(Table1[[#This Row],[Line Description]]&lt;&gt;"",Table1[[#This Row],[Line Description]],"")</f>
        <v/>
      </c>
      <c r="AV2238" s="46" t="str">
        <f>IF(Table1[[#This Row],[Cur_Amount Debit]]&gt;0,ROUND(Table1[[#This Row],[Cur_Amount Debit]],2),"")</f>
        <v/>
      </c>
      <c r="AW2238" s="46" t="str">
        <f>IF(Table1[[#This Row],[Cur_Amount Credit]]&gt;0,ROUND(Table1[[#This Row],[Cur_Amount Credit]],2),"")</f>
        <v/>
      </c>
      <c r="AX2238" s="46" t="str">
        <f>LEFT(Table1[[#This Row],[Cur]],3)</f>
        <v/>
      </c>
      <c r="AY2238" s="59"/>
      <c r="AZ2238" s="46"/>
      <c r="BA2238" s="46" t="str">
        <f>IF(Table1[[#This Row],[Cur]]&lt;&gt;"",IF(Table1[[#This Row],[Cur]]="USD","",ExchangeRate),"")</f>
        <v/>
      </c>
      <c r="BB2238" s="46" t="str">
        <f>IF(Table1[[#This Row],[Grant]]&lt;&gt;"",VLOOKUP(Table1[[#This Row],[Grant]],Grants!B:D,3),"")</f>
        <v/>
      </c>
      <c r="BC2238" s="46" t="str">
        <f>TRIM(Table1[[#This Row],[Vendor ID]])</f>
        <v/>
      </c>
      <c r="BD2238">
        <f>IF(Table1[[#This Row],[Reference Number]]=Q2237,BD2237,BD2237+1)</f>
        <v>0</v>
      </c>
    </row>
    <row r="2239" spans="1:56" ht="11.25" customHeight="1" x14ac:dyDescent="0.25">
      <c r="A2239" s="1"/>
      <c r="B2239" s="88" t="str">
        <f>IF(Table1[[#This Row],[Posting Date]]&lt;&gt;"",IF(Table1[[#This Row],[Reference Number]]=Q2238,B2238+1,1),"")</f>
        <v/>
      </c>
      <c r="C2239" s="61"/>
      <c r="D2239" s="61"/>
      <c r="E2239" s="138"/>
      <c r="F2239" s="141" t="str">
        <f>IFERROR(IF(VLOOKUP(Table1[[#This Row],[Budget Code Description]],Dimentions!$X$6:$AC$139,2,FALSE)="","",VLOOKUP(Table1[[#This Row],[Budget Code Description]],Dimentions!$X$6:$AC$139,2,FALSE)),"")</f>
        <v/>
      </c>
      <c r="G2239" s="141"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1" t="str">
        <f>IFERROR(VLOOKUP(Table1[[#This Row],[Budget Code Description]],Table6[#All],8,FALSE),"")</f>
        <v/>
      </c>
      <c r="L2239" s="63"/>
      <c r="M2239" s="65" t="str">
        <f>IFERROR(VLOOKUP(Table1[[#This Row],[Staff ID]],Table2[],2,FALSE),"")</f>
        <v/>
      </c>
      <c r="N2239" s="209" t="str">
        <f>IFERROR(IF(VLOOKUP(Table1[[#This Row],[Budget Code Description]],Dimentions!$X$6:$AC$134,4,FALSE)="","",VLOOKUP(Table1[[#This Row],[Budget Code Description]],Dimentions!$X$6:$AC$134,4,FALSE)),"")</f>
        <v/>
      </c>
      <c r="O2239" s="65" t="str">
        <f>IFERROR(VLOOKUP(Table1[[#This Row],[Vendor ID]],Table549[],2,FALSE),"")</f>
        <v/>
      </c>
      <c r="P2239" s="63"/>
      <c r="Q2239" s="141" t="str">
        <f>IF(Table1[[#This Row],[Posting Date]]&lt;&gt;"",$D$9,"")</f>
        <v/>
      </c>
      <c r="R2239" s="157" t="str">
        <f>IF(Table1[[#This Row],[Posting Date]]&lt;&gt;"",$D$10,"")</f>
        <v/>
      </c>
      <c r="S2239" s="66"/>
      <c r="T2239" s="63"/>
      <c r="U2239" s="67"/>
      <c r="V2239" s="67"/>
      <c r="W2239" s="67" t="str">
        <f t="shared" si="39"/>
        <v/>
      </c>
      <c r="X2239" s="159" t="str">
        <f>IF(E2239="","",(IF(Table1[[#This Row],[Cur]]="USD",Table1[[#This Row],[Cur_Amount Debit]],Table1[[#This Row],[Cur_Amount Debit]]/Table1[[#This Row],[Exchange Rate]])))</f>
        <v/>
      </c>
      <c r="Y2239" s="159" t="str">
        <f>IF(E2239="","",(IF(Table1[[#This Row],[Cur]]="USD",Table1[[#This Row],[Cur_Amount Credit]],Table1[[#This Row],[Cur_Amount Credit]]/ExchangeRate)))</f>
        <v/>
      </c>
      <c r="Z2239" s="201" t="str">
        <f>IF(E2239="","",(Table1[[#This Row],[Debit USD]]-Table1[[#This Row],[Credit USD]]))</f>
        <v/>
      </c>
      <c r="AA2239" s="226"/>
      <c r="AB2239" s="255"/>
      <c r="AC2239" s="1"/>
      <c r="AD2239" s="15"/>
      <c r="AE2239" s="15" t="str">
        <f>IF(AND(OR(Table1[[#This Row],[Account]]="15030",Table1[[#This Row],[Account]]="15035",Table1[[#This Row],[Account]]="20150"),Table1[[#This Row],[Vendor ID]]=""),1,"")</f>
        <v/>
      </c>
      <c r="AF2239" s="15"/>
      <c r="AG2239" s="15"/>
      <c r="AH2239" s="15"/>
      <c r="AI2239" s="46" t="str">
        <f>IF(Table1[[#This Row],[Posting Date]]&lt;&gt;"","GJ-"&amp;CountryID,"")</f>
        <v/>
      </c>
      <c r="AJ2239" s="59" t="str">
        <f>IF(Table1[[#This Row],[Posting Date]]&lt;&gt;"",Table1[[#This Row],[Posting Date]],"")</f>
        <v/>
      </c>
      <c r="AK2239" s="46"/>
      <c r="AL2239" s="46" t="str">
        <f>IF(Table1[[#This Row],[Description]]&lt;&gt;"",Table1[[#This Row],[Description]],"")</f>
        <v/>
      </c>
      <c r="AM2239" s="46" t="str">
        <f>IF(Table1[[#This Row],[Posting Date]]&lt;&gt;"",Table1[[#This Row],[Reference Number]],"")</f>
        <v/>
      </c>
      <c r="AN2239" s="46" t="str">
        <f>TRIM(Table1[[#This Row],[Line '#]])</f>
        <v/>
      </c>
      <c r="AO2239" s="46" t="str">
        <f>TRIM(Table1[[#This Row],[Account]])</f>
        <v/>
      </c>
      <c r="AP2239" s="46" t="str">
        <f>IF(Table1[[#This Row],[Posting Date]]&lt;&gt;"",$D$5,"")</f>
        <v/>
      </c>
      <c r="AQ2239" s="46" t="str">
        <f>TRIM(Table1[[#This Row],[Departments-Prgrams]])</f>
        <v/>
      </c>
      <c r="AR2239" s="46" t="str">
        <f>TRIM(Table1[[#This Row],[Grant]])</f>
        <v/>
      </c>
      <c r="AS2239" s="46" t="str">
        <f>TRIM(Table1[[#This Row],[Staff ID]])</f>
        <v/>
      </c>
      <c r="AT2239" s="46" t="str">
        <f>IF(TRIM(Table1[[#This Row],[Budget Code]])=0,"",TRIM(Table1[[#This Row],[Budget Code]]))</f>
        <v/>
      </c>
      <c r="AU2239" s="46" t="str">
        <f>IF(Table1[[#This Row],[Line Description]]&lt;&gt;"",Table1[[#This Row],[Line Description]],"")</f>
        <v/>
      </c>
      <c r="AV2239" s="46" t="str">
        <f>IF(Table1[[#This Row],[Cur_Amount Debit]]&gt;0,ROUND(Table1[[#This Row],[Cur_Amount Debit]],2),"")</f>
        <v/>
      </c>
      <c r="AW2239" s="46" t="str">
        <f>IF(Table1[[#This Row],[Cur_Amount Credit]]&gt;0,ROUND(Table1[[#This Row],[Cur_Amount Credit]],2),"")</f>
        <v/>
      </c>
      <c r="AX2239" s="46" t="str">
        <f>LEFT(Table1[[#This Row],[Cur]],3)</f>
        <v/>
      </c>
      <c r="AY2239" s="59"/>
      <c r="AZ2239" s="46"/>
      <c r="BA2239" s="46" t="str">
        <f>IF(Table1[[#This Row],[Cur]]&lt;&gt;"",IF(Table1[[#This Row],[Cur]]="USD","",ExchangeRate),"")</f>
        <v/>
      </c>
      <c r="BB2239" s="46" t="str">
        <f>IF(Table1[[#This Row],[Grant]]&lt;&gt;"",VLOOKUP(Table1[[#This Row],[Grant]],Grants!B:D,3),"")</f>
        <v/>
      </c>
      <c r="BC2239" s="46" t="str">
        <f>TRIM(Table1[[#This Row],[Vendor ID]])</f>
        <v/>
      </c>
      <c r="BD2239">
        <f>IF(Table1[[#This Row],[Reference Number]]=Q2238,BD2238,BD2238+1)</f>
        <v>0</v>
      </c>
    </row>
    <row r="2240" spans="1:56" ht="11.25" customHeight="1" x14ac:dyDescent="0.25">
      <c r="A2240" s="1"/>
      <c r="B2240" s="88" t="str">
        <f>IF(Table1[[#This Row],[Posting Date]]&lt;&gt;"",IF(Table1[[#This Row],[Reference Number]]=Q2239,B2239+1,1),"")</f>
        <v/>
      </c>
      <c r="C2240" s="61"/>
      <c r="D2240" s="61"/>
      <c r="E2240" s="138"/>
      <c r="F2240" s="141" t="str">
        <f>IFERROR(IF(VLOOKUP(Table1[[#This Row],[Budget Code Description]],Dimentions!$X$6:$AC$139,2,FALSE)="","",VLOOKUP(Table1[[#This Row],[Budget Code Description]],Dimentions!$X$6:$AC$139,2,FALSE)),"")</f>
        <v/>
      </c>
      <c r="G2240" s="141"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1" t="str">
        <f>IFERROR(VLOOKUP(Table1[[#This Row],[Budget Code Description]],Table6[#All],8,FALSE),"")</f>
        <v/>
      </c>
      <c r="L2240" s="63"/>
      <c r="M2240" s="65" t="str">
        <f>IFERROR(VLOOKUP(Table1[[#This Row],[Staff ID]],Table2[],2,FALSE),"")</f>
        <v/>
      </c>
      <c r="N2240" s="209" t="str">
        <f>IFERROR(IF(VLOOKUP(Table1[[#This Row],[Budget Code Description]],Dimentions!$X$6:$AC$134,4,FALSE)="","",VLOOKUP(Table1[[#This Row],[Budget Code Description]],Dimentions!$X$6:$AC$134,4,FALSE)),"")</f>
        <v/>
      </c>
      <c r="O2240" s="65" t="str">
        <f>IFERROR(VLOOKUP(Table1[[#This Row],[Vendor ID]],Table549[],2,FALSE),"")</f>
        <v/>
      </c>
      <c r="P2240" s="63"/>
      <c r="Q2240" s="141" t="str">
        <f>IF(Table1[[#This Row],[Posting Date]]&lt;&gt;"",$D$9,"")</f>
        <v/>
      </c>
      <c r="R2240" s="157" t="str">
        <f>IF(Table1[[#This Row],[Posting Date]]&lt;&gt;"",$D$10,"")</f>
        <v/>
      </c>
      <c r="S2240" s="66"/>
      <c r="T2240" s="63"/>
      <c r="U2240" s="67"/>
      <c r="V2240" s="67"/>
      <c r="W2240" s="67" t="str">
        <f t="shared" si="39"/>
        <v/>
      </c>
      <c r="X2240" s="159" t="str">
        <f>IF(E2240="","",(IF(Table1[[#This Row],[Cur]]="USD",Table1[[#This Row],[Cur_Amount Debit]],Table1[[#This Row],[Cur_Amount Debit]]/Table1[[#This Row],[Exchange Rate]])))</f>
        <v/>
      </c>
      <c r="Y2240" s="159" t="str">
        <f>IF(E2240="","",(IF(Table1[[#This Row],[Cur]]="USD",Table1[[#This Row],[Cur_Amount Credit]],Table1[[#This Row],[Cur_Amount Credit]]/ExchangeRate)))</f>
        <v/>
      </c>
      <c r="Z2240" s="201" t="str">
        <f>IF(E2240="","",(Table1[[#This Row],[Debit USD]]-Table1[[#This Row],[Credit USD]]))</f>
        <v/>
      </c>
      <c r="AA2240" s="226"/>
      <c r="AB2240" s="255"/>
      <c r="AC2240" s="1"/>
      <c r="AD2240" s="15"/>
      <c r="AE2240" s="15" t="str">
        <f>IF(AND(OR(Table1[[#This Row],[Account]]="15030",Table1[[#This Row],[Account]]="15035",Table1[[#This Row],[Account]]="20150"),Table1[[#This Row],[Vendor ID]]=""),1,"")</f>
        <v/>
      </c>
      <c r="AF2240" s="15"/>
      <c r="AG2240" s="15"/>
      <c r="AH2240" s="15"/>
      <c r="AI2240" s="46" t="str">
        <f>IF(Table1[[#This Row],[Posting Date]]&lt;&gt;"","GJ-"&amp;CountryID,"")</f>
        <v/>
      </c>
      <c r="AJ2240" s="59" t="str">
        <f>IF(Table1[[#This Row],[Posting Date]]&lt;&gt;"",Table1[[#This Row],[Posting Date]],"")</f>
        <v/>
      </c>
      <c r="AK2240" s="46"/>
      <c r="AL2240" s="46" t="str">
        <f>IF(Table1[[#This Row],[Description]]&lt;&gt;"",Table1[[#This Row],[Description]],"")</f>
        <v/>
      </c>
      <c r="AM2240" s="46" t="str">
        <f>IF(Table1[[#This Row],[Posting Date]]&lt;&gt;"",Table1[[#This Row],[Reference Number]],"")</f>
        <v/>
      </c>
      <c r="AN2240" s="46" t="str">
        <f>TRIM(Table1[[#This Row],[Line '#]])</f>
        <v/>
      </c>
      <c r="AO2240" s="46" t="str">
        <f>TRIM(Table1[[#This Row],[Account]])</f>
        <v/>
      </c>
      <c r="AP2240" s="46" t="str">
        <f>IF(Table1[[#This Row],[Posting Date]]&lt;&gt;"",$D$5,"")</f>
        <v/>
      </c>
      <c r="AQ2240" s="46" t="str">
        <f>TRIM(Table1[[#This Row],[Departments-Prgrams]])</f>
        <v/>
      </c>
      <c r="AR2240" s="46" t="str">
        <f>TRIM(Table1[[#This Row],[Grant]])</f>
        <v/>
      </c>
      <c r="AS2240" s="46" t="str">
        <f>TRIM(Table1[[#This Row],[Staff ID]])</f>
        <v/>
      </c>
      <c r="AT2240" s="46" t="str">
        <f>IF(TRIM(Table1[[#This Row],[Budget Code]])=0,"",TRIM(Table1[[#This Row],[Budget Code]]))</f>
        <v/>
      </c>
      <c r="AU2240" s="46" t="str">
        <f>IF(Table1[[#This Row],[Line Description]]&lt;&gt;"",Table1[[#This Row],[Line Description]],"")</f>
        <v/>
      </c>
      <c r="AV2240" s="46" t="str">
        <f>IF(Table1[[#This Row],[Cur_Amount Debit]]&gt;0,ROUND(Table1[[#This Row],[Cur_Amount Debit]],2),"")</f>
        <v/>
      </c>
      <c r="AW2240" s="46" t="str">
        <f>IF(Table1[[#This Row],[Cur_Amount Credit]]&gt;0,ROUND(Table1[[#This Row],[Cur_Amount Credit]],2),"")</f>
        <v/>
      </c>
      <c r="AX2240" s="46" t="str">
        <f>LEFT(Table1[[#This Row],[Cur]],3)</f>
        <v/>
      </c>
      <c r="AY2240" s="59"/>
      <c r="AZ2240" s="46"/>
      <c r="BA2240" s="46" t="str">
        <f>IF(Table1[[#This Row],[Cur]]&lt;&gt;"",IF(Table1[[#This Row],[Cur]]="USD","",ExchangeRate),"")</f>
        <v/>
      </c>
      <c r="BB2240" s="46" t="str">
        <f>IF(Table1[[#This Row],[Grant]]&lt;&gt;"",VLOOKUP(Table1[[#This Row],[Grant]],Grants!B:D,3),"")</f>
        <v/>
      </c>
      <c r="BC2240" s="46" t="str">
        <f>TRIM(Table1[[#This Row],[Vendor ID]])</f>
        <v/>
      </c>
      <c r="BD2240">
        <f>IF(Table1[[#This Row],[Reference Number]]=Q2239,BD2239,BD2239+1)</f>
        <v>0</v>
      </c>
    </row>
    <row r="2241" spans="1:56" ht="11.25" customHeight="1" x14ac:dyDescent="0.25">
      <c r="A2241" s="1"/>
      <c r="B2241" s="88" t="str">
        <f>IF(Table1[[#This Row],[Posting Date]]&lt;&gt;"",IF(Table1[[#This Row],[Reference Number]]=Q2240,B2240+1,1),"")</f>
        <v/>
      </c>
      <c r="C2241" s="61"/>
      <c r="D2241" s="61"/>
      <c r="E2241" s="138"/>
      <c r="F2241" s="141" t="str">
        <f>IFERROR(IF(VLOOKUP(Table1[[#This Row],[Budget Code Description]],Dimentions!$X$6:$AC$139,2,FALSE)="","",VLOOKUP(Table1[[#This Row],[Budget Code Description]],Dimentions!$X$6:$AC$139,2,FALSE)),"")</f>
        <v/>
      </c>
      <c r="G2241" s="141"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1" t="str">
        <f>IFERROR(VLOOKUP(Table1[[#This Row],[Budget Code Description]],Table6[#All],8,FALSE),"")</f>
        <v/>
      </c>
      <c r="L2241" s="63"/>
      <c r="M2241" s="65" t="str">
        <f>IFERROR(VLOOKUP(Table1[[#This Row],[Staff ID]],Table2[],2,FALSE),"")</f>
        <v/>
      </c>
      <c r="N2241" s="209" t="str">
        <f>IFERROR(IF(VLOOKUP(Table1[[#This Row],[Budget Code Description]],Dimentions!$X$6:$AC$134,4,FALSE)="","",VLOOKUP(Table1[[#This Row],[Budget Code Description]],Dimentions!$X$6:$AC$134,4,FALSE)),"")</f>
        <v/>
      </c>
      <c r="O2241" s="65" t="str">
        <f>IFERROR(VLOOKUP(Table1[[#This Row],[Vendor ID]],Table549[],2,FALSE),"")</f>
        <v/>
      </c>
      <c r="P2241" s="63"/>
      <c r="Q2241" s="141" t="str">
        <f>IF(Table1[[#This Row],[Posting Date]]&lt;&gt;"",$D$9,"")</f>
        <v/>
      </c>
      <c r="R2241" s="157" t="str">
        <f>IF(Table1[[#This Row],[Posting Date]]&lt;&gt;"",$D$10,"")</f>
        <v/>
      </c>
      <c r="S2241" s="66"/>
      <c r="T2241" s="63"/>
      <c r="U2241" s="67"/>
      <c r="V2241" s="67"/>
      <c r="W2241" s="67" t="str">
        <f t="shared" si="39"/>
        <v/>
      </c>
      <c r="X2241" s="159" t="str">
        <f>IF(E2241="","",(IF(Table1[[#This Row],[Cur]]="USD",Table1[[#This Row],[Cur_Amount Debit]],Table1[[#This Row],[Cur_Amount Debit]]/Table1[[#This Row],[Exchange Rate]])))</f>
        <v/>
      </c>
      <c r="Y2241" s="159" t="str">
        <f>IF(E2241="","",(IF(Table1[[#This Row],[Cur]]="USD",Table1[[#This Row],[Cur_Amount Credit]],Table1[[#This Row],[Cur_Amount Credit]]/ExchangeRate)))</f>
        <v/>
      </c>
      <c r="Z2241" s="201" t="str">
        <f>IF(E2241="","",(Table1[[#This Row],[Debit USD]]-Table1[[#This Row],[Credit USD]]))</f>
        <v/>
      </c>
      <c r="AA2241" s="226"/>
      <c r="AB2241" s="255"/>
      <c r="AC2241" s="1"/>
      <c r="AD2241" s="15"/>
      <c r="AE2241" s="15" t="str">
        <f>IF(AND(OR(Table1[[#This Row],[Account]]="15030",Table1[[#This Row],[Account]]="15035",Table1[[#This Row],[Account]]="20150"),Table1[[#This Row],[Vendor ID]]=""),1,"")</f>
        <v/>
      </c>
      <c r="AF2241" s="15"/>
      <c r="AG2241" s="15"/>
      <c r="AH2241" s="15"/>
      <c r="AI2241" s="46" t="str">
        <f>IF(Table1[[#This Row],[Posting Date]]&lt;&gt;"","GJ-"&amp;CountryID,"")</f>
        <v/>
      </c>
      <c r="AJ2241" s="59" t="str">
        <f>IF(Table1[[#This Row],[Posting Date]]&lt;&gt;"",Table1[[#This Row],[Posting Date]],"")</f>
        <v/>
      </c>
      <c r="AK2241" s="46"/>
      <c r="AL2241" s="46" t="str">
        <f>IF(Table1[[#This Row],[Description]]&lt;&gt;"",Table1[[#This Row],[Description]],"")</f>
        <v/>
      </c>
      <c r="AM2241" s="46" t="str">
        <f>IF(Table1[[#This Row],[Posting Date]]&lt;&gt;"",Table1[[#This Row],[Reference Number]],"")</f>
        <v/>
      </c>
      <c r="AN2241" s="46" t="str">
        <f>TRIM(Table1[[#This Row],[Line '#]])</f>
        <v/>
      </c>
      <c r="AO2241" s="46" t="str">
        <f>TRIM(Table1[[#This Row],[Account]])</f>
        <v/>
      </c>
      <c r="AP2241" s="46" t="str">
        <f>IF(Table1[[#This Row],[Posting Date]]&lt;&gt;"",$D$5,"")</f>
        <v/>
      </c>
      <c r="AQ2241" s="46" t="str">
        <f>TRIM(Table1[[#This Row],[Departments-Prgrams]])</f>
        <v/>
      </c>
      <c r="AR2241" s="46" t="str">
        <f>TRIM(Table1[[#This Row],[Grant]])</f>
        <v/>
      </c>
      <c r="AS2241" s="46" t="str">
        <f>TRIM(Table1[[#This Row],[Staff ID]])</f>
        <v/>
      </c>
      <c r="AT2241" s="46" t="str">
        <f>IF(TRIM(Table1[[#This Row],[Budget Code]])=0,"",TRIM(Table1[[#This Row],[Budget Code]]))</f>
        <v/>
      </c>
      <c r="AU2241" s="46" t="str">
        <f>IF(Table1[[#This Row],[Line Description]]&lt;&gt;"",Table1[[#This Row],[Line Description]],"")</f>
        <v/>
      </c>
      <c r="AV2241" s="46" t="str">
        <f>IF(Table1[[#This Row],[Cur_Amount Debit]]&gt;0,ROUND(Table1[[#This Row],[Cur_Amount Debit]],2),"")</f>
        <v/>
      </c>
      <c r="AW2241" s="46" t="str">
        <f>IF(Table1[[#This Row],[Cur_Amount Credit]]&gt;0,ROUND(Table1[[#This Row],[Cur_Amount Credit]],2),"")</f>
        <v/>
      </c>
      <c r="AX2241" s="46" t="str">
        <f>LEFT(Table1[[#This Row],[Cur]],3)</f>
        <v/>
      </c>
      <c r="AY2241" s="59"/>
      <c r="AZ2241" s="46"/>
      <c r="BA2241" s="46" t="str">
        <f>IF(Table1[[#This Row],[Cur]]&lt;&gt;"",IF(Table1[[#This Row],[Cur]]="USD","",ExchangeRate),"")</f>
        <v/>
      </c>
      <c r="BB2241" s="46" t="str">
        <f>IF(Table1[[#This Row],[Grant]]&lt;&gt;"",VLOOKUP(Table1[[#This Row],[Grant]],Grants!B:D,3),"")</f>
        <v/>
      </c>
      <c r="BC2241" s="46" t="str">
        <f>TRIM(Table1[[#This Row],[Vendor ID]])</f>
        <v/>
      </c>
      <c r="BD2241">
        <f>IF(Table1[[#This Row],[Reference Number]]=Q2240,BD2240,BD2240+1)</f>
        <v>0</v>
      </c>
    </row>
    <row r="2242" spans="1:56" ht="11.25" customHeight="1" x14ac:dyDescent="0.25">
      <c r="A2242" s="1"/>
      <c r="B2242" s="88" t="str">
        <f>IF(Table1[[#This Row],[Posting Date]]&lt;&gt;"",IF(Table1[[#This Row],[Reference Number]]=Q2241,B2241+1,1),"")</f>
        <v/>
      </c>
      <c r="C2242" s="61"/>
      <c r="D2242" s="61"/>
      <c r="E2242" s="138"/>
      <c r="F2242" s="141" t="str">
        <f>IFERROR(IF(VLOOKUP(Table1[[#This Row],[Budget Code Description]],Dimentions!$X$6:$AC$139,2,FALSE)="","",VLOOKUP(Table1[[#This Row],[Budget Code Description]],Dimentions!$X$6:$AC$139,2,FALSE)),"")</f>
        <v/>
      </c>
      <c r="G2242" s="141"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1" t="str">
        <f>IFERROR(VLOOKUP(Table1[[#This Row],[Budget Code Description]],Table6[#All],8,FALSE),"")</f>
        <v/>
      </c>
      <c r="L2242" s="63"/>
      <c r="M2242" s="65" t="str">
        <f>IFERROR(VLOOKUP(Table1[[#This Row],[Staff ID]],Table2[],2,FALSE),"")</f>
        <v/>
      </c>
      <c r="N2242" s="209" t="str">
        <f>IFERROR(IF(VLOOKUP(Table1[[#This Row],[Budget Code Description]],Dimentions!$X$6:$AC$134,4,FALSE)="","",VLOOKUP(Table1[[#This Row],[Budget Code Description]],Dimentions!$X$6:$AC$134,4,FALSE)),"")</f>
        <v/>
      </c>
      <c r="O2242" s="65" t="str">
        <f>IFERROR(VLOOKUP(Table1[[#This Row],[Vendor ID]],Table549[],2,FALSE),"")</f>
        <v/>
      </c>
      <c r="P2242" s="63"/>
      <c r="Q2242" s="141" t="str">
        <f>IF(Table1[[#This Row],[Posting Date]]&lt;&gt;"",$D$9,"")</f>
        <v/>
      </c>
      <c r="R2242" s="157" t="str">
        <f>IF(Table1[[#This Row],[Posting Date]]&lt;&gt;"",$D$10,"")</f>
        <v/>
      </c>
      <c r="S2242" s="66"/>
      <c r="T2242" s="63"/>
      <c r="U2242" s="67"/>
      <c r="V2242" s="67"/>
      <c r="W2242" s="67" t="str">
        <f t="shared" si="39"/>
        <v/>
      </c>
      <c r="X2242" s="159" t="str">
        <f>IF(E2242="","",(IF(Table1[[#This Row],[Cur]]="USD",Table1[[#This Row],[Cur_Amount Debit]],Table1[[#This Row],[Cur_Amount Debit]]/Table1[[#This Row],[Exchange Rate]])))</f>
        <v/>
      </c>
      <c r="Y2242" s="159" t="str">
        <f>IF(E2242="","",(IF(Table1[[#This Row],[Cur]]="USD",Table1[[#This Row],[Cur_Amount Credit]],Table1[[#This Row],[Cur_Amount Credit]]/ExchangeRate)))</f>
        <v/>
      </c>
      <c r="Z2242" s="201" t="str">
        <f>IF(E2242="","",(Table1[[#This Row],[Debit USD]]-Table1[[#This Row],[Credit USD]]))</f>
        <v/>
      </c>
      <c r="AA2242" s="226"/>
      <c r="AB2242" s="255"/>
      <c r="AC2242" s="1"/>
      <c r="AD2242" s="15"/>
      <c r="AE2242" s="15" t="str">
        <f>IF(AND(OR(Table1[[#This Row],[Account]]="15030",Table1[[#This Row],[Account]]="15035",Table1[[#This Row],[Account]]="20150"),Table1[[#This Row],[Vendor ID]]=""),1,"")</f>
        <v/>
      </c>
      <c r="AF2242" s="15"/>
      <c r="AG2242" s="15"/>
      <c r="AH2242" s="15"/>
      <c r="AI2242" s="46" t="str">
        <f>IF(Table1[[#This Row],[Posting Date]]&lt;&gt;"","GJ-"&amp;CountryID,"")</f>
        <v/>
      </c>
      <c r="AJ2242" s="59" t="str">
        <f>IF(Table1[[#This Row],[Posting Date]]&lt;&gt;"",Table1[[#This Row],[Posting Date]],"")</f>
        <v/>
      </c>
      <c r="AK2242" s="46"/>
      <c r="AL2242" s="46" t="str">
        <f>IF(Table1[[#This Row],[Description]]&lt;&gt;"",Table1[[#This Row],[Description]],"")</f>
        <v/>
      </c>
      <c r="AM2242" s="46" t="str">
        <f>IF(Table1[[#This Row],[Posting Date]]&lt;&gt;"",Table1[[#This Row],[Reference Number]],"")</f>
        <v/>
      </c>
      <c r="AN2242" s="46" t="str">
        <f>TRIM(Table1[[#This Row],[Line '#]])</f>
        <v/>
      </c>
      <c r="AO2242" s="46" t="str">
        <f>TRIM(Table1[[#This Row],[Account]])</f>
        <v/>
      </c>
      <c r="AP2242" s="46" t="str">
        <f>IF(Table1[[#This Row],[Posting Date]]&lt;&gt;"",$D$5,"")</f>
        <v/>
      </c>
      <c r="AQ2242" s="46" t="str">
        <f>TRIM(Table1[[#This Row],[Departments-Prgrams]])</f>
        <v/>
      </c>
      <c r="AR2242" s="46" t="str">
        <f>TRIM(Table1[[#This Row],[Grant]])</f>
        <v/>
      </c>
      <c r="AS2242" s="46" t="str">
        <f>TRIM(Table1[[#This Row],[Staff ID]])</f>
        <v/>
      </c>
      <c r="AT2242" s="46" t="str">
        <f>IF(TRIM(Table1[[#This Row],[Budget Code]])=0,"",TRIM(Table1[[#This Row],[Budget Code]]))</f>
        <v/>
      </c>
      <c r="AU2242" s="46" t="str">
        <f>IF(Table1[[#This Row],[Line Description]]&lt;&gt;"",Table1[[#This Row],[Line Description]],"")</f>
        <v/>
      </c>
      <c r="AV2242" s="46" t="str">
        <f>IF(Table1[[#This Row],[Cur_Amount Debit]]&gt;0,ROUND(Table1[[#This Row],[Cur_Amount Debit]],2),"")</f>
        <v/>
      </c>
      <c r="AW2242" s="46" t="str">
        <f>IF(Table1[[#This Row],[Cur_Amount Credit]]&gt;0,ROUND(Table1[[#This Row],[Cur_Amount Credit]],2),"")</f>
        <v/>
      </c>
      <c r="AX2242" s="46" t="str">
        <f>LEFT(Table1[[#This Row],[Cur]],3)</f>
        <v/>
      </c>
      <c r="AY2242" s="59"/>
      <c r="AZ2242" s="46"/>
      <c r="BA2242" s="46" t="str">
        <f>IF(Table1[[#This Row],[Cur]]&lt;&gt;"",IF(Table1[[#This Row],[Cur]]="USD","",ExchangeRate),"")</f>
        <v/>
      </c>
      <c r="BB2242" s="46" t="str">
        <f>IF(Table1[[#This Row],[Grant]]&lt;&gt;"",VLOOKUP(Table1[[#This Row],[Grant]],Grants!B:D,3),"")</f>
        <v/>
      </c>
      <c r="BC2242" s="46" t="str">
        <f>TRIM(Table1[[#This Row],[Vendor ID]])</f>
        <v/>
      </c>
      <c r="BD2242">
        <f>IF(Table1[[#This Row],[Reference Number]]=Q2241,BD2241,BD2241+1)</f>
        <v>0</v>
      </c>
    </row>
    <row r="2243" spans="1:56" ht="11.25" customHeight="1" x14ac:dyDescent="0.25">
      <c r="A2243" s="1"/>
      <c r="B2243" s="88" t="str">
        <f>IF(Table1[[#This Row],[Posting Date]]&lt;&gt;"",IF(Table1[[#This Row],[Reference Number]]=Q2242,B2242+1,1),"")</f>
        <v/>
      </c>
      <c r="C2243" s="61"/>
      <c r="D2243" s="61"/>
      <c r="E2243" s="138"/>
      <c r="F2243" s="141" t="str">
        <f>IFERROR(IF(VLOOKUP(Table1[[#This Row],[Budget Code Description]],Dimentions!$X$6:$AC$139,2,FALSE)="","",VLOOKUP(Table1[[#This Row],[Budget Code Description]],Dimentions!$X$6:$AC$139,2,FALSE)),"")</f>
        <v/>
      </c>
      <c r="G2243" s="141"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1" t="str">
        <f>IFERROR(VLOOKUP(Table1[[#This Row],[Budget Code Description]],Table6[#All],8,FALSE),"")</f>
        <v/>
      </c>
      <c r="L2243" s="63"/>
      <c r="M2243" s="65" t="str">
        <f>IFERROR(VLOOKUP(Table1[[#This Row],[Staff ID]],Table2[],2,FALSE),"")</f>
        <v/>
      </c>
      <c r="N2243" s="209" t="str">
        <f>IFERROR(IF(VLOOKUP(Table1[[#This Row],[Budget Code Description]],Dimentions!$X$6:$AC$134,4,FALSE)="","",VLOOKUP(Table1[[#This Row],[Budget Code Description]],Dimentions!$X$6:$AC$134,4,FALSE)),"")</f>
        <v/>
      </c>
      <c r="O2243" s="65" t="str">
        <f>IFERROR(VLOOKUP(Table1[[#This Row],[Vendor ID]],Table549[],2,FALSE),"")</f>
        <v/>
      </c>
      <c r="P2243" s="63"/>
      <c r="Q2243" s="141" t="str">
        <f>IF(Table1[[#This Row],[Posting Date]]&lt;&gt;"",$D$9,"")</f>
        <v/>
      </c>
      <c r="R2243" s="157" t="str">
        <f>IF(Table1[[#This Row],[Posting Date]]&lt;&gt;"",$D$10,"")</f>
        <v/>
      </c>
      <c r="S2243" s="66"/>
      <c r="T2243" s="63"/>
      <c r="U2243" s="67"/>
      <c r="V2243" s="67"/>
      <c r="W2243" s="67" t="str">
        <f t="shared" si="39"/>
        <v/>
      </c>
      <c r="X2243" s="159" t="str">
        <f>IF(E2243="","",(IF(Table1[[#This Row],[Cur]]="USD",Table1[[#This Row],[Cur_Amount Debit]],Table1[[#This Row],[Cur_Amount Debit]]/Table1[[#This Row],[Exchange Rate]])))</f>
        <v/>
      </c>
      <c r="Y2243" s="159" t="str">
        <f>IF(E2243="","",(IF(Table1[[#This Row],[Cur]]="USD",Table1[[#This Row],[Cur_Amount Credit]],Table1[[#This Row],[Cur_Amount Credit]]/ExchangeRate)))</f>
        <v/>
      </c>
      <c r="Z2243" s="201" t="str">
        <f>IF(E2243="","",(Table1[[#This Row],[Debit USD]]-Table1[[#This Row],[Credit USD]]))</f>
        <v/>
      </c>
      <c r="AA2243" s="226"/>
      <c r="AB2243" s="255"/>
      <c r="AC2243" s="1"/>
      <c r="AD2243" s="15"/>
      <c r="AE2243" s="15" t="str">
        <f>IF(AND(OR(Table1[[#This Row],[Account]]="15030",Table1[[#This Row],[Account]]="15035",Table1[[#This Row],[Account]]="20150"),Table1[[#This Row],[Vendor ID]]=""),1,"")</f>
        <v/>
      </c>
      <c r="AF2243" s="15"/>
      <c r="AG2243" s="15"/>
      <c r="AH2243" s="15"/>
      <c r="AI2243" s="46" t="str">
        <f>IF(Table1[[#This Row],[Posting Date]]&lt;&gt;"","GJ-"&amp;CountryID,"")</f>
        <v/>
      </c>
      <c r="AJ2243" s="59" t="str">
        <f>IF(Table1[[#This Row],[Posting Date]]&lt;&gt;"",Table1[[#This Row],[Posting Date]],"")</f>
        <v/>
      </c>
      <c r="AK2243" s="46"/>
      <c r="AL2243" s="46" t="str">
        <f>IF(Table1[[#This Row],[Description]]&lt;&gt;"",Table1[[#This Row],[Description]],"")</f>
        <v/>
      </c>
      <c r="AM2243" s="46" t="str">
        <f>IF(Table1[[#This Row],[Posting Date]]&lt;&gt;"",Table1[[#This Row],[Reference Number]],"")</f>
        <v/>
      </c>
      <c r="AN2243" s="46" t="str">
        <f>TRIM(Table1[[#This Row],[Line '#]])</f>
        <v/>
      </c>
      <c r="AO2243" s="46" t="str">
        <f>TRIM(Table1[[#This Row],[Account]])</f>
        <v/>
      </c>
      <c r="AP2243" s="46" t="str">
        <f>IF(Table1[[#This Row],[Posting Date]]&lt;&gt;"",$D$5,"")</f>
        <v/>
      </c>
      <c r="AQ2243" s="46" t="str">
        <f>TRIM(Table1[[#This Row],[Departments-Prgrams]])</f>
        <v/>
      </c>
      <c r="AR2243" s="46" t="str">
        <f>TRIM(Table1[[#This Row],[Grant]])</f>
        <v/>
      </c>
      <c r="AS2243" s="46" t="str">
        <f>TRIM(Table1[[#This Row],[Staff ID]])</f>
        <v/>
      </c>
      <c r="AT2243" s="46" t="str">
        <f>IF(TRIM(Table1[[#This Row],[Budget Code]])=0,"",TRIM(Table1[[#This Row],[Budget Code]]))</f>
        <v/>
      </c>
      <c r="AU2243" s="46" t="str">
        <f>IF(Table1[[#This Row],[Line Description]]&lt;&gt;"",Table1[[#This Row],[Line Description]],"")</f>
        <v/>
      </c>
      <c r="AV2243" s="46" t="str">
        <f>IF(Table1[[#This Row],[Cur_Amount Debit]]&gt;0,ROUND(Table1[[#This Row],[Cur_Amount Debit]],2),"")</f>
        <v/>
      </c>
      <c r="AW2243" s="46" t="str">
        <f>IF(Table1[[#This Row],[Cur_Amount Credit]]&gt;0,ROUND(Table1[[#This Row],[Cur_Amount Credit]],2),"")</f>
        <v/>
      </c>
      <c r="AX2243" s="46" t="str">
        <f>LEFT(Table1[[#This Row],[Cur]],3)</f>
        <v/>
      </c>
      <c r="AY2243" s="59"/>
      <c r="AZ2243" s="46"/>
      <c r="BA2243" s="46" t="str">
        <f>IF(Table1[[#This Row],[Cur]]&lt;&gt;"",IF(Table1[[#This Row],[Cur]]="USD","",ExchangeRate),"")</f>
        <v/>
      </c>
      <c r="BB2243" s="46" t="str">
        <f>IF(Table1[[#This Row],[Grant]]&lt;&gt;"",VLOOKUP(Table1[[#This Row],[Grant]],Grants!B:D,3),"")</f>
        <v/>
      </c>
      <c r="BC2243" s="46" t="str">
        <f>TRIM(Table1[[#This Row],[Vendor ID]])</f>
        <v/>
      </c>
      <c r="BD2243">
        <f>IF(Table1[[#This Row],[Reference Number]]=Q2242,BD2242,BD2242+1)</f>
        <v>0</v>
      </c>
    </row>
    <row r="2244" spans="1:56" ht="11.25" customHeight="1" x14ac:dyDescent="0.25">
      <c r="A2244" s="1"/>
      <c r="B2244" s="88" t="str">
        <f>IF(Table1[[#This Row],[Posting Date]]&lt;&gt;"",IF(Table1[[#This Row],[Reference Number]]=Q2243,B2243+1,1),"")</f>
        <v/>
      </c>
      <c r="C2244" s="61"/>
      <c r="D2244" s="61"/>
      <c r="E2244" s="138"/>
      <c r="F2244" s="141" t="str">
        <f>IFERROR(IF(VLOOKUP(Table1[[#This Row],[Budget Code Description]],Dimentions!$X$6:$AC$139,2,FALSE)="","",VLOOKUP(Table1[[#This Row],[Budget Code Description]],Dimentions!$X$6:$AC$139,2,FALSE)),"")</f>
        <v/>
      </c>
      <c r="G2244" s="141"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1" t="str">
        <f>IFERROR(VLOOKUP(Table1[[#This Row],[Budget Code Description]],Table6[#All],8,FALSE),"")</f>
        <v/>
      </c>
      <c r="L2244" s="63"/>
      <c r="M2244" s="65" t="str">
        <f>IFERROR(VLOOKUP(Table1[[#This Row],[Staff ID]],Table2[],2,FALSE),"")</f>
        <v/>
      </c>
      <c r="N2244" s="209" t="str">
        <f>IFERROR(IF(VLOOKUP(Table1[[#This Row],[Budget Code Description]],Dimentions!$X$6:$AC$134,4,FALSE)="","",VLOOKUP(Table1[[#This Row],[Budget Code Description]],Dimentions!$X$6:$AC$134,4,FALSE)),"")</f>
        <v/>
      </c>
      <c r="O2244" s="65" t="str">
        <f>IFERROR(VLOOKUP(Table1[[#This Row],[Vendor ID]],Table549[],2,FALSE),"")</f>
        <v/>
      </c>
      <c r="P2244" s="63"/>
      <c r="Q2244" s="141" t="str">
        <f>IF(Table1[[#This Row],[Posting Date]]&lt;&gt;"",$D$9,"")</f>
        <v/>
      </c>
      <c r="R2244" s="157" t="str">
        <f>IF(Table1[[#This Row],[Posting Date]]&lt;&gt;"",$D$10,"")</f>
        <v/>
      </c>
      <c r="S2244" s="66"/>
      <c r="T2244" s="63"/>
      <c r="U2244" s="67"/>
      <c r="V2244" s="67"/>
      <c r="W2244" s="67" t="str">
        <f t="shared" si="39"/>
        <v/>
      </c>
      <c r="X2244" s="159" t="str">
        <f>IF(E2244="","",(IF(Table1[[#This Row],[Cur]]="USD",Table1[[#This Row],[Cur_Amount Debit]],Table1[[#This Row],[Cur_Amount Debit]]/Table1[[#This Row],[Exchange Rate]])))</f>
        <v/>
      </c>
      <c r="Y2244" s="159" t="str">
        <f>IF(E2244="","",(IF(Table1[[#This Row],[Cur]]="USD",Table1[[#This Row],[Cur_Amount Credit]],Table1[[#This Row],[Cur_Amount Credit]]/ExchangeRate)))</f>
        <v/>
      </c>
      <c r="Z2244" s="201" t="str">
        <f>IF(E2244="","",(Table1[[#This Row],[Debit USD]]-Table1[[#This Row],[Credit USD]]))</f>
        <v/>
      </c>
      <c r="AA2244" s="226"/>
      <c r="AB2244" s="255"/>
      <c r="AC2244" s="1"/>
      <c r="AD2244" s="15"/>
      <c r="AE2244" s="15" t="str">
        <f>IF(AND(OR(Table1[[#This Row],[Account]]="15030",Table1[[#This Row],[Account]]="15035",Table1[[#This Row],[Account]]="20150"),Table1[[#This Row],[Vendor ID]]=""),1,"")</f>
        <v/>
      </c>
      <c r="AF2244" s="15"/>
      <c r="AG2244" s="15"/>
      <c r="AH2244" s="15"/>
      <c r="AI2244" s="46" t="str">
        <f>IF(Table1[[#This Row],[Posting Date]]&lt;&gt;"","GJ-"&amp;CountryID,"")</f>
        <v/>
      </c>
      <c r="AJ2244" s="59" t="str">
        <f>IF(Table1[[#This Row],[Posting Date]]&lt;&gt;"",Table1[[#This Row],[Posting Date]],"")</f>
        <v/>
      </c>
      <c r="AK2244" s="46"/>
      <c r="AL2244" s="46" t="str">
        <f>IF(Table1[[#This Row],[Description]]&lt;&gt;"",Table1[[#This Row],[Description]],"")</f>
        <v/>
      </c>
      <c r="AM2244" s="46" t="str">
        <f>IF(Table1[[#This Row],[Posting Date]]&lt;&gt;"",Table1[[#This Row],[Reference Number]],"")</f>
        <v/>
      </c>
      <c r="AN2244" s="46" t="str">
        <f>TRIM(Table1[[#This Row],[Line '#]])</f>
        <v/>
      </c>
      <c r="AO2244" s="46" t="str">
        <f>TRIM(Table1[[#This Row],[Account]])</f>
        <v/>
      </c>
      <c r="AP2244" s="46" t="str">
        <f>IF(Table1[[#This Row],[Posting Date]]&lt;&gt;"",$D$5,"")</f>
        <v/>
      </c>
      <c r="AQ2244" s="46" t="str">
        <f>TRIM(Table1[[#This Row],[Departments-Prgrams]])</f>
        <v/>
      </c>
      <c r="AR2244" s="46" t="str">
        <f>TRIM(Table1[[#This Row],[Grant]])</f>
        <v/>
      </c>
      <c r="AS2244" s="46" t="str">
        <f>TRIM(Table1[[#This Row],[Staff ID]])</f>
        <v/>
      </c>
      <c r="AT2244" s="46" t="str">
        <f>IF(TRIM(Table1[[#This Row],[Budget Code]])=0,"",TRIM(Table1[[#This Row],[Budget Code]]))</f>
        <v/>
      </c>
      <c r="AU2244" s="46" t="str">
        <f>IF(Table1[[#This Row],[Line Description]]&lt;&gt;"",Table1[[#This Row],[Line Description]],"")</f>
        <v/>
      </c>
      <c r="AV2244" s="46" t="str">
        <f>IF(Table1[[#This Row],[Cur_Amount Debit]]&gt;0,ROUND(Table1[[#This Row],[Cur_Amount Debit]],2),"")</f>
        <v/>
      </c>
      <c r="AW2244" s="46" t="str">
        <f>IF(Table1[[#This Row],[Cur_Amount Credit]]&gt;0,ROUND(Table1[[#This Row],[Cur_Amount Credit]],2),"")</f>
        <v/>
      </c>
      <c r="AX2244" s="46" t="str">
        <f>LEFT(Table1[[#This Row],[Cur]],3)</f>
        <v/>
      </c>
      <c r="AY2244" s="59"/>
      <c r="AZ2244" s="46"/>
      <c r="BA2244" s="46" t="str">
        <f>IF(Table1[[#This Row],[Cur]]&lt;&gt;"",IF(Table1[[#This Row],[Cur]]="USD","",ExchangeRate),"")</f>
        <v/>
      </c>
      <c r="BB2244" s="46" t="str">
        <f>IF(Table1[[#This Row],[Grant]]&lt;&gt;"",VLOOKUP(Table1[[#This Row],[Grant]],Grants!B:D,3),"")</f>
        <v/>
      </c>
      <c r="BC2244" s="46" t="str">
        <f>TRIM(Table1[[#This Row],[Vendor ID]])</f>
        <v/>
      </c>
      <c r="BD2244">
        <f>IF(Table1[[#This Row],[Reference Number]]=Q2243,BD2243,BD2243+1)</f>
        <v>0</v>
      </c>
    </row>
    <row r="2245" spans="1:56" ht="11.25" customHeight="1" x14ac:dyDescent="0.25">
      <c r="A2245" s="1"/>
      <c r="B2245" s="88" t="str">
        <f>IF(Table1[[#This Row],[Posting Date]]&lt;&gt;"",IF(Table1[[#This Row],[Reference Number]]=Q2244,B2244+1,1),"")</f>
        <v/>
      </c>
      <c r="C2245" s="61"/>
      <c r="D2245" s="61"/>
      <c r="E2245" s="138"/>
      <c r="F2245" s="141" t="str">
        <f>IFERROR(IF(VLOOKUP(Table1[[#This Row],[Budget Code Description]],Dimentions!$X$6:$AC$139,2,FALSE)="","",VLOOKUP(Table1[[#This Row],[Budget Code Description]],Dimentions!$X$6:$AC$139,2,FALSE)),"")</f>
        <v/>
      </c>
      <c r="G2245" s="141"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1" t="str">
        <f>IFERROR(VLOOKUP(Table1[[#This Row],[Budget Code Description]],Table6[#All],8,FALSE),"")</f>
        <v/>
      </c>
      <c r="L2245" s="63"/>
      <c r="M2245" s="65" t="str">
        <f>IFERROR(VLOOKUP(Table1[[#This Row],[Staff ID]],Table2[],2,FALSE),"")</f>
        <v/>
      </c>
      <c r="N2245" s="209" t="str">
        <f>IFERROR(IF(VLOOKUP(Table1[[#This Row],[Budget Code Description]],Dimentions!$X$6:$AC$134,4,FALSE)="","",VLOOKUP(Table1[[#This Row],[Budget Code Description]],Dimentions!$X$6:$AC$134,4,FALSE)),"")</f>
        <v/>
      </c>
      <c r="O2245" s="65" t="str">
        <f>IFERROR(VLOOKUP(Table1[[#This Row],[Vendor ID]],Table549[],2,FALSE),"")</f>
        <v/>
      </c>
      <c r="P2245" s="63"/>
      <c r="Q2245" s="141" t="str">
        <f>IF(Table1[[#This Row],[Posting Date]]&lt;&gt;"",$D$9,"")</f>
        <v/>
      </c>
      <c r="R2245" s="157" t="str">
        <f>IF(Table1[[#This Row],[Posting Date]]&lt;&gt;"",$D$10,"")</f>
        <v/>
      </c>
      <c r="S2245" s="66"/>
      <c r="T2245" s="63"/>
      <c r="U2245" s="67"/>
      <c r="V2245" s="67"/>
      <c r="W2245" s="67" t="str">
        <f t="shared" si="39"/>
        <v/>
      </c>
      <c r="X2245" s="159" t="str">
        <f>IF(E2245="","",(IF(Table1[[#This Row],[Cur]]="USD",Table1[[#This Row],[Cur_Amount Debit]],Table1[[#This Row],[Cur_Amount Debit]]/Table1[[#This Row],[Exchange Rate]])))</f>
        <v/>
      </c>
      <c r="Y2245" s="159" t="str">
        <f>IF(E2245="","",(IF(Table1[[#This Row],[Cur]]="USD",Table1[[#This Row],[Cur_Amount Credit]],Table1[[#This Row],[Cur_Amount Credit]]/ExchangeRate)))</f>
        <v/>
      </c>
      <c r="Z2245" s="201" t="str">
        <f>IF(E2245="","",(Table1[[#This Row],[Debit USD]]-Table1[[#This Row],[Credit USD]]))</f>
        <v/>
      </c>
      <c r="AA2245" s="226"/>
      <c r="AB2245" s="255"/>
      <c r="AC2245" s="1"/>
      <c r="AD2245" s="15"/>
      <c r="AE2245" s="15" t="str">
        <f>IF(AND(OR(Table1[[#This Row],[Account]]="15030",Table1[[#This Row],[Account]]="15035",Table1[[#This Row],[Account]]="20150"),Table1[[#This Row],[Vendor ID]]=""),1,"")</f>
        <v/>
      </c>
      <c r="AF2245" s="15"/>
      <c r="AG2245" s="15"/>
      <c r="AH2245" s="15"/>
      <c r="AI2245" s="46" t="str">
        <f>IF(Table1[[#This Row],[Posting Date]]&lt;&gt;"","GJ-"&amp;CountryID,"")</f>
        <v/>
      </c>
      <c r="AJ2245" s="59" t="str">
        <f>IF(Table1[[#This Row],[Posting Date]]&lt;&gt;"",Table1[[#This Row],[Posting Date]],"")</f>
        <v/>
      </c>
      <c r="AK2245" s="46"/>
      <c r="AL2245" s="46" t="str">
        <f>IF(Table1[[#This Row],[Description]]&lt;&gt;"",Table1[[#This Row],[Description]],"")</f>
        <v/>
      </c>
      <c r="AM2245" s="46" t="str">
        <f>IF(Table1[[#This Row],[Posting Date]]&lt;&gt;"",Table1[[#This Row],[Reference Number]],"")</f>
        <v/>
      </c>
      <c r="AN2245" s="46" t="str">
        <f>TRIM(Table1[[#This Row],[Line '#]])</f>
        <v/>
      </c>
      <c r="AO2245" s="46" t="str">
        <f>TRIM(Table1[[#This Row],[Account]])</f>
        <v/>
      </c>
      <c r="AP2245" s="46" t="str">
        <f>IF(Table1[[#This Row],[Posting Date]]&lt;&gt;"",$D$5,"")</f>
        <v/>
      </c>
      <c r="AQ2245" s="46" t="str">
        <f>TRIM(Table1[[#This Row],[Departments-Prgrams]])</f>
        <v/>
      </c>
      <c r="AR2245" s="46" t="str">
        <f>TRIM(Table1[[#This Row],[Grant]])</f>
        <v/>
      </c>
      <c r="AS2245" s="46" t="str">
        <f>TRIM(Table1[[#This Row],[Staff ID]])</f>
        <v/>
      </c>
      <c r="AT2245" s="46" t="str">
        <f>IF(TRIM(Table1[[#This Row],[Budget Code]])=0,"",TRIM(Table1[[#This Row],[Budget Code]]))</f>
        <v/>
      </c>
      <c r="AU2245" s="46" t="str">
        <f>IF(Table1[[#This Row],[Line Description]]&lt;&gt;"",Table1[[#This Row],[Line Description]],"")</f>
        <v/>
      </c>
      <c r="AV2245" s="46" t="str">
        <f>IF(Table1[[#This Row],[Cur_Amount Debit]]&gt;0,ROUND(Table1[[#This Row],[Cur_Amount Debit]],2),"")</f>
        <v/>
      </c>
      <c r="AW2245" s="46" t="str">
        <f>IF(Table1[[#This Row],[Cur_Amount Credit]]&gt;0,ROUND(Table1[[#This Row],[Cur_Amount Credit]],2),"")</f>
        <v/>
      </c>
      <c r="AX2245" s="46" t="str">
        <f>LEFT(Table1[[#This Row],[Cur]],3)</f>
        <v/>
      </c>
      <c r="AY2245" s="59"/>
      <c r="AZ2245" s="46"/>
      <c r="BA2245" s="46" t="str">
        <f>IF(Table1[[#This Row],[Cur]]&lt;&gt;"",IF(Table1[[#This Row],[Cur]]="USD","",ExchangeRate),"")</f>
        <v/>
      </c>
      <c r="BB2245" s="46" t="str">
        <f>IF(Table1[[#This Row],[Grant]]&lt;&gt;"",VLOOKUP(Table1[[#This Row],[Grant]],Grants!B:D,3),"")</f>
        <v/>
      </c>
      <c r="BC2245" s="46" t="str">
        <f>TRIM(Table1[[#This Row],[Vendor ID]])</f>
        <v/>
      </c>
      <c r="BD2245">
        <f>IF(Table1[[#This Row],[Reference Number]]=Q2244,BD2244,BD2244+1)</f>
        <v>0</v>
      </c>
    </row>
    <row r="2246" spans="1:56" ht="11.25" customHeight="1" x14ac:dyDescent="0.25">
      <c r="A2246" s="1"/>
      <c r="B2246" s="88" t="str">
        <f>IF(Table1[[#This Row],[Posting Date]]&lt;&gt;"",IF(Table1[[#This Row],[Reference Number]]=Q2245,B2245+1,1),"")</f>
        <v/>
      </c>
      <c r="C2246" s="61"/>
      <c r="D2246" s="61"/>
      <c r="E2246" s="138"/>
      <c r="F2246" s="141" t="str">
        <f>IFERROR(IF(VLOOKUP(Table1[[#This Row],[Budget Code Description]],Dimentions!$X$6:$AC$139,2,FALSE)="","",VLOOKUP(Table1[[#This Row],[Budget Code Description]],Dimentions!$X$6:$AC$139,2,FALSE)),"")</f>
        <v/>
      </c>
      <c r="G2246" s="141"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1" t="str">
        <f>IFERROR(VLOOKUP(Table1[[#This Row],[Budget Code Description]],Table6[#All],8,FALSE),"")</f>
        <v/>
      </c>
      <c r="L2246" s="63"/>
      <c r="M2246" s="65" t="str">
        <f>IFERROR(VLOOKUP(Table1[[#This Row],[Staff ID]],Table2[],2,FALSE),"")</f>
        <v/>
      </c>
      <c r="N2246" s="209" t="str">
        <f>IFERROR(IF(VLOOKUP(Table1[[#This Row],[Budget Code Description]],Dimentions!$X$6:$AC$134,4,FALSE)="","",VLOOKUP(Table1[[#This Row],[Budget Code Description]],Dimentions!$X$6:$AC$134,4,FALSE)),"")</f>
        <v/>
      </c>
      <c r="O2246" s="65" t="str">
        <f>IFERROR(VLOOKUP(Table1[[#This Row],[Vendor ID]],Table549[],2,FALSE),"")</f>
        <v/>
      </c>
      <c r="P2246" s="63"/>
      <c r="Q2246" s="141" t="str">
        <f>IF(Table1[[#This Row],[Posting Date]]&lt;&gt;"",$D$9,"")</f>
        <v/>
      </c>
      <c r="R2246" s="157" t="str">
        <f>IF(Table1[[#This Row],[Posting Date]]&lt;&gt;"",$D$10,"")</f>
        <v/>
      </c>
      <c r="S2246" s="66"/>
      <c r="T2246" s="63"/>
      <c r="U2246" s="67"/>
      <c r="V2246" s="67"/>
      <c r="W2246" s="67" t="str">
        <f t="shared" si="39"/>
        <v/>
      </c>
      <c r="X2246" s="159" t="str">
        <f>IF(E2246="","",(IF(Table1[[#This Row],[Cur]]="USD",Table1[[#This Row],[Cur_Amount Debit]],Table1[[#This Row],[Cur_Amount Debit]]/Table1[[#This Row],[Exchange Rate]])))</f>
        <v/>
      </c>
      <c r="Y2246" s="159" t="str">
        <f>IF(E2246="","",(IF(Table1[[#This Row],[Cur]]="USD",Table1[[#This Row],[Cur_Amount Credit]],Table1[[#This Row],[Cur_Amount Credit]]/ExchangeRate)))</f>
        <v/>
      </c>
      <c r="Z2246" s="201" t="str">
        <f>IF(E2246="","",(Table1[[#This Row],[Debit USD]]-Table1[[#This Row],[Credit USD]]))</f>
        <v/>
      </c>
      <c r="AA2246" s="226"/>
      <c r="AB2246" s="255"/>
      <c r="AC2246" s="1"/>
      <c r="AD2246" s="15"/>
      <c r="AE2246" s="15" t="str">
        <f>IF(AND(OR(Table1[[#This Row],[Account]]="15030",Table1[[#This Row],[Account]]="15035",Table1[[#This Row],[Account]]="20150"),Table1[[#This Row],[Vendor ID]]=""),1,"")</f>
        <v/>
      </c>
      <c r="AF2246" s="15"/>
      <c r="AG2246" s="15"/>
      <c r="AH2246" s="15"/>
      <c r="AI2246" s="46" t="str">
        <f>IF(Table1[[#This Row],[Posting Date]]&lt;&gt;"","GJ-"&amp;CountryID,"")</f>
        <v/>
      </c>
      <c r="AJ2246" s="59" t="str">
        <f>IF(Table1[[#This Row],[Posting Date]]&lt;&gt;"",Table1[[#This Row],[Posting Date]],"")</f>
        <v/>
      </c>
      <c r="AK2246" s="46"/>
      <c r="AL2246" s="46" t="str">
        <f>IF(Table1[[#This Row],[Description]]&lt;&gt;"",Table1[[#This Row],[Description]],"")</f>
        <v/>
      </c>
      <c r="AM2246" s="46" t="str">
        <f>IF(Table1[[#This Row],[Posting Date]]&lt;&gt;"",Table1[[#This Row],[Reference Number]],"")</f>
        <v/>
      </c>
      <c r="AN2246" s="46" t="str">
        <f>TRIM(Table1[[#This Row],[Line '#]])</f>
        <v/>
      </c>
      <c r="AO2246" s="46" t="str">
        <f>TRIM(Table1[[#This Row],[Account]])</f>
        <v/>
      </c>
      <c r="AP2246" s="46" t="str">
        <f>IF(Table1[[#This Row],[Posting Date]]&lt;&gt;"",$D$5,"")</f>
        <v/>
      </c>
      <c r="AQ2246" s="46" t="str">
        <f>TRIM(Table1[[#This Row],[Departments-Prgrams]])</f>
        <v/>
      </c>
      <c r="AR2246" s="46" t="str">
        <f>TRIM(Table1[[#This Row],[Grant]])</f>
        <v/>
      </c>
      <c r="AS2246" s="46" t="str">
        <f>TRIM(Table1[[#This Row],[Staff ID]])</f>
        <v/>
      </c>
      <c r="AT2246" s="46" t="str">
        <f>IF(TRIM(Table1[[#This Row],[Budget Code]])=0,"",TRIM(Table1[[#This Row],[Budget Code]]))</f>
        <v/>
      </c>
      <c r="AU2246" s="46" t="str">
        <f>IF(Table1[[#This Row],[Line Description]]&lt;&gt;"",Table1[[#This Row],[Line Description]],"")</f>
        <v/>
      </c>
      <c r="AV2246" s="46" t="str">
        <f>IF(Table1[[#This Row],[Cur_Amount Debit]]&gt;0,ROUND(Table1[[#This Row],[Cur_Amount Debit]],2),"")</f>
        <v/>
      </c>
      <c r="AW2246" s="46" t="str">
        <f>IF(Table1[[#This Row],[Cur_Amount Credit]]&gt;0,ROUND(Table1[[#This Row],[Cur_Amount Credit]],2),"")</f>
        <v/>
      </c>
      <c r="AX2246" s="46" t="str">
        <f>LEFT(Table1[[#This Row],[Cur]],3)</f>
        <v/>
      </c>
      <c r="AY2246" s="59"/>
      <c r="AZ2246" s="46"/>
      <c r="BA2246" s="46" t="str">
        <f>IF(Table1[[#This Row],[Cur]]&lt;&gt;"",IF(Table1[[#This Row],[Cur]]="USD","",ExchangeRate),"")</f>
        <v/>
      </c>
      <c r="BB2246" s="46" t="str">
        <f>IF(Table1[[#This Row],[Grant]]&lt;&gt;"",VLOOKUP(Table1[[#This Row],[Grant]],Grants!B:D,3),"")</f>
        <v/>
      </c>
      <c r="BC2246" s="46" t="str">
        <f>TRIM(Table1[[#This Row],[Vendor ID]])</f>
        <v/>
      </c>
      <c r="BD2246">
        <f>IF(Table1[[#This Row],[Reference Number]]=Q2245,BD2245,BD2245+1)</f>
        <v>0</v>
      </c>
    </row>
    <row r="2247" spans="1:56" ht="11.25" customHeight="1" x14ac:dyDescent="0.25">
      <c r="A2247" s="1"/>
      <c r="B2247" s="88" t="str">
        <f>IF(Table1[[#This Row],[Posting Date]]&lt;&gt;"",IF(Table1[[#This Row],[Reference Number]]=Q2246,B2246+1,1),"")</f>
        <v/>
      </c>
      <c r="C2247" s="61"/>
      <c r="D2247" s="61"/>
      <c r="E2247" s="138"/>
      <c r="F2247" s="141" t="str">
        <f>IFERROR(IF(VLOOKUP(Table1[[#This Row],[Budget Code Description]],Dimentions!$X$6:$AC$139,2,FALSE)="","",VLOOKUP(Table1[[#This Row],[Budget Code Description]],Dimentions!$X$6:$AC$139,2,FALSE)),"")</f>
        <v/>
      </c>
      <c r="G2247" s="141"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1" t="str">
        <f>IFERROR(VLOOKUP(Table1[[#This Row],[Budget Code Description]],Table6[#All],8,FALSE),"")</f>
        <v/>
      </c>
      <c r="L2247" s="63"/>
      <c r="M2247" s="65" t="str">
        <f>IFERROR(VLOOKUP(Table1[[#This Row],[Staff ID]],Table2[],2,FALSE),"")</f>
        <v/>
      </c>
      <c r="N2247" s="209" t="str">
        <f>IFERROR(IF(VLOOKUP(Table1[[#This Row],[Budget Code Description]],Dimentions!$X$6:$AC$134,4,FALSE)="","",VLOOKUP(Table1[[#This Row],[Budget Code Description]],Dimentions!$X$6:$AC$134,4,FALSE)),"")</f>
        <v/>
      </c>
      <c r="O2247" s="65" t="str">
        <f>IFERROR(VLOOKUP(Table1[[#This Row],[Vendor ID]],Table549[],2,FALSE),"")</f>
        <v/>
      </c>
      <c r="P2247" s="63"/>
      <c r="Q2247" s="141" t="str">
        <f>IF(Table1[[#This Row],[Posting Date]]&lt;&gt;"",$D$9,"")</f>
        <v/>
      </c>
      <c r="R2247" s="157" t="str">
        <f>IF(Table1[[#This Row],[Posting Date]]&lt;&gt;"",$D$10,"")</f>
        <v/>
      </c>
      <c r="S2247" s="66"/>
      <c r="T2247" s="63"/>
      <c r="U2247" s="67"/>
      <c r="V2247" s="67"/>
      <c r="W2247" s="67" t="str">
        <f t="shared" si="39"/>
        <v/>
      </c>
      <c r="X2247" s="159" t="str">
        <f>IF(E2247="","",(IF(Table1[[#This Row],[Cur]]="USD",Table1[[#This Row],[Cur_Amount Debit]],Table1[[#This Row],[Cur_Amount Debit]]/Table1[[#This Row],[Exchange Rate]])))</f>
        <v/>
      </c>
      <c r="Y2247" s="159" t="str">
        <f>IF(E2247="","",(IF(Table1[[#This Row],[Cur]]="USD",Table1[[#This Row],[Cur_Amount Credit]],Table1[[#This Row],[Cur_Amount Credit]]/ExchangeRate)))</f>
        <v/>
      </c>
      <c r="Z2247" s="201" t="str">
        <f>IF(E2247="","",(Table1[[#This Row],[Debit USD]]-Table1[[#This Row],[Credit USD]]))</f>
        <v/>
      </c>
      <c r="AA2247" s="226"/>
      <c r="AB2247" s="255"/>
      <c r="AC2247" s="1"/>
      <c r="AD2247" s="15"/>
      <c r="AE2247" s="15" t="str">
        <f>IF(AND(OR(Table1[[#This Row],[Account]]="15030",Table1[[#This Row],[Account]]="15035",Table1[[#This Row],[Account]]="20150"),Table1[[#This Row],[Vendor ID]]=""),1,"")</f>
        <v/>
      </c>
      <c r="AF2247" s="15"/>
      <c r="AG2247" s="15"/>
      <c r="AH2247" s="15"/>
      <c r="AI2247" s="46" t="str">
        <f>IF(Table1[[#This Row],[Posting Date]]&lt;&gt;"","GJ-"&amp;CountryID,"")</f>
        <v/>
      </c>
      <c r="AJ2247" s="59" t="str">
        <f>IF(Table1[[#This Row],[Posting Date]]&lt;&gt;"",Table1[[#This Row],[Posting Date]],"")</f>
        <v/>
      </c>
      <c r="AK2247" s="46"/>
      <c r="AL2247" s="46" t="str">
        <f>IF(Table1[[#This Row],[Description]]&lt;&gt;"",Table1[[#This Row],[Description]],"")</f>
        <v/>
      </c>
      <c r="AM2247" s="46" t="str">
        <f>IF(Table1[[#This Row],[Posting Date]]&lt;&gt;"",Table1[[#This Row],[Reference Number]],"")</f>
        <v/>
      </c>
      <c r="AN2247" s="46" t="str">
        <f>TRIM(Table1[[#This Row],[Line '#]])</f>
        <v/>
      </c>
      <c r="AO2247" s="46" t="str">
        <f>TRIM(Table1[[#This Row],[Account]])</f>
        <v/>
      </c>
      <c r="AP2247" s="46" t="str">
        <f>IF(Table1[[#This Row],[Posting Date]]&lt;&gt;"",$D$5,"")</f>
        <v/>
      </c>
      <c r="AQ2247" s="46" t="str">
        <f>TRIM(Table1[[#This Row],[Departments-Prgrams]])</f>
        <v/>
      </c>
      <c r="AR2247" s="46" t="str">
        <f>TRIM(Table1[[#This Row],[Grant]])</f>
        <v/>
      </c>
      <c r="AS2247" s="46" t="str">
        <f>TRIM(Table1[[#This Row],[Staff ID]])</f>
        <v/>
      </c>
      <c r="AT2247" s="46" t="str">
        <f>IF(TRIM(Table1[[#This Row],[Budget Code]])=0,"",TRIM(Table1[[#This Row],[Budget Code]]))</f>
        <v/>
      </c>
      <c r="AU2247" s="46" t="str">
        <f>IF(Table1[[#This Row],[Line Description]]&lt;&gt;"",Table1[[#This Row],[Line Description]],"")</f>
        <v/>
      </c>
      <c r="AV2247" s="46" t="str">
        <f>IF(Table1[[#This Row],[Cur_Amount Debit]]&gt;0,ROUND(Table1[[#This Row],[Cur_Amount Debit]],2),"")</f>
        <v/>
      </c>
      <c r="AW2247" s="46" t="str">
        <f>IF(Table1[[#This Row],[Cur_Amount Credit]]&gt;0,ROUND(Table1[[#This Row],[Cur_Amount Credit]],2),"")</f>
        <v/>
      </c>
      <c r="AX2247" s="46" t="str">
        <f>LEFT(Table1[[#This Row],[Cur]],3)</f>
        <v/>
      </c>
      <c r="AY2247" s="59"/>
      <c r="AZ2247" s="46"/>
      <c r="BA2247" s="46" t="str">
        <f>IF(Table1[[#This Row],[Cur]]&lt;&gt;"",IF(Table1[[#This Row],[Cur]]="USD","",ExchangeRate),"")</f>
        <v/>
      </c>
      <c r="BB2247" s="46" t="str">
        <f>IF(Table1[[#This Row],[Grant]]&lt;&gt;"",VLOOKUP(Table1[[#This Row],[Grant]],Grants!B:D,3),"")</f>
        <v/>
      </c>
      <c r="BC2247" s="46" t="str">
        <f>TRIM(Table1[[#This Row],[Vendor ID]])</f>
        <v/>
      </c>
      <c r="BD2247">
        <f>IF(Table1[[#This Row],[Reference Number]]=Q2246,BD2246,BD2246+1)</f>
        <v>0</v>
      </c>
    </row>
    <row r="2248" spans="1:56" ht="11.25" customHeight="1" x14ac:dyDescent="0.25">
      <c r="A2248" s="1"/>
      <c r="B2248" s="88" t="str">
        <f>IF(Table1[[#This Row],[Posting Date]]&lt;&gt;"",IF(Table1[[#This Row],[Reference Number]]=Q2247,B2247+1,1),"")</f>
        <v/>
      </c>
      <c r="C2248" s="61"/>
      <c r="D2248" s="61"/>
      <c r="E2248" s="138"/>
      <c r="F2248" s="141" t="str">
        <f>IFERROR(IF(VLOOKUP(Table1[[#This Row],[Budget Code Description]],Dimentions!$X$6:$AC$139,2,FALSE)="","",VLOOKUP(Table1[[#This Row],[Budget Code Description]],Dimentions!$X$6:$AC$139,2,FALSE)),"")</f>
        <v/>
      </c>
      <c r="G2248" s="141"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1" t="str">
        <f>IFERROR(VLOOKUP(Table1[[#This Row],[Budget Code Description]],Table6[#All],8,FALSE),"")</f>
        <v/>
      </c>
      <c r="L2248" s="63"/>
      <c r="M2248" s="65" t="str">
        <f>IFERROR(VLOOKUP(Table1[[#This Row],[Staff ID]],Table2[],2,FALSE),"")</f>
        <v/>
      </c>
      <c r="N2248" s="209" t="str">
        <f>IFERROR(IF(VLOOKUP(Table1[[#This Row],[Budget Code Description]],Dimentions!$X$6:$AC$134,4,FALSE)="","",VLOOKUP(Table1[[#This Row],[Budget Code Description]],Dimentions!$X$6:$AC$134,4,FALSE)),"")</f>
        <v/>
      </c>
      <c r="O2248" s="65" t="str">
        <f>IFERROR(VLOOKUP(Table1[[#This Row],[Vendor ID]],Table549[],2,FALSE),"")</f>
        <v/>
      </c>
      <c r="P2248" s="63"/>
      <c r="Q2248" s="141" t="str">
        <f>IF(Table1[[#This Row],[Posting Date]]&lt;&gt;"",$D$9,"")</f>
        <v/>
      </c>
      <c r="R2248" s="157" t="str">
        <f>IF(Table1[[#This Row],[Posting Date]]&lt;&gt;"",$D$10,"")</f>
        <v/>
      </c>
      <c r="S2248" s="66"/>
      <c r="T2248" s="63"/>
      <c r="U2248" s="67"/>
      <c r="V2248" s="67"/>
      <c r="W2248" s="67" t="str">
        <f t="shared" si="39"/>
        <v/>
      </c>
      <c r="X2248" s="159" t="str">
        <f>IF(E2248="","",(IF(Table1[[#This Row],[Cur]]="USD",Table1[[#This Row],[Cur_Amount Debit]],Table1[[#This Row],[Cur_Amount Debit]]/Table1[[#This Row],[Exchange Rate]])))</f>
        <v/>
      </c>
      <c r="Y2248" s="159" t="str">
        <f>IF(E2248="","",(IF(Table1[[#This Row],[Cur]]="USD",Table1[[#This Row],[Cur_Amount Credit]],Table1[[#This Row],[Cur_Amount Credit]]/ExchangeRate)))</f>
        <v/>
      </c>
      <c r="Z2248" s="201" t="str">
        <f>IF(E2248="","",(Table1[[#This Row],[Debit USD]]-Table1[[#This Row],[Credit USD]]))</f>
        <v/>
      </c>
      <c r="AA2248" s="226"/>
      <c r="AB2248" s="255"/>
      <c r="AC2248" s="1"/>
      <c r="AD2248" s="15"/>
      <c r="AE2248" s="15" t="str">
        <f>IF(AND(OR(Table1[[#This Row],[Account]]="15030",Table1[[#This Row],[Account]]="15035",Table1[[#This Row],[Account]]="20150"),Table1[[#This Row],[Vendor ID]]=""),1,"")</f>
        <v/>
      </c>
      <c r="AF2248" s="15"/>
      <c r="AG2248" s="15"/>
      <c r="AH2248" s="15"/>
      <c r="AI2248" s="46" t="str">
        <f>IF(Table1[[#This Row],[Posting Date]]&lt;&gt;"","GJ-"&amp;CountryID,"")</f>
        <v/>
      </c>
      <c r="AJ2248" s="59" t="str">
        <f>IF(Table1[[#This Row],[Posting Date]]&lt;&gt;"",Table1[[#This Row],[Posting Date]],"")</f>
        <v/>
      </c>
      <c r="AK2248" s="46"/>
      <c r="AL2248" s="46" t="str">
        <f>IF(Table1[[#This Row],[Description]]&lt;&gt;"",Table1[[#This Row],[Description]],"")</f>
        <v/>
      </c>
      <c r="AM2248" s="46" t="str">
        <f>IF(Table1[[#This Row],[Posting Date]]&lt;&gt;"",Table1[[#This Row],[Reference Number]],"")</f>
        <v/>
      </c>
      <c r="AN2248" s="46" t="str">
        <f>TRIM(Table1[[#This Row],[Line '#]])</f>
        <v/>
      </c>
      <c r="AO2248" s="46" t="str">
        <f>TRIM(Table1[[#This Row],[Account]])</f>
        <v/>
      </c>
      <c r="AP2248" s="46" t="str">
        <f>IF(Table1[[#This Row],[Posting Date]]&lt;&gt;"",$D$5,"")</f>
        <v/>
      </c>
      <c r="AQ2248" s="46" t="str">
        <f>TRIM(Table1[[#This Row],[Departments-Prgrams]])</f>
        <v/>
      </c>
      <c r="AR2248" s="46" t="str">
        <f>TRIM(Table1[[#This Row],[Grant]])</f>
        <v/>
      </c>
      <c r="AS2248" s="46" t="str">
        <f>TRIM(Table1[[#This Row],[Staff ID]])</f>
        <v/>
      </c>
      <c r="AT2248" s="46" t="str">
        <f>IF(TRIM(Table1[[#This Row],[Budget Code]])=0,"",TRIM(Table1[[#This Row],[Budget Code]]))</f>
        <v/>
      </c>
      <c r="AU2248" s="46" t="str">
        <f>IF(Table1[[#This Row],[Line Description]]&lt;&gt;"",Table1[[#This Row],[Line Description]],"")</f>
        <v/>
      </c>
      <c r="AV2248" s="46" t="str">
        <f>IF(Table1[[#This Row],[Cur_Amount Debit]]&gt;0,ROUND(Table1[[#This Row],[Cur_Amount Debit]],2),"")</f>
        <v/>
      </c>
      <c r="AW2248" s="46" t="str">
        <f>IF(Table1[[#This Row],[Cur_Amount Credit]]&gt;0,ROUND(Table1[[#This Row],[Cur_Amount Credit]],2),"")</f>
        <v/>
      </c>
      <c r="AX2248" s="46" t="str">
        <f>LEFT(Table1[[#This Row],[Cur]],3)</f>
        <v/>
      </c>
      <c r="AY2248" s="59"/>
      <c r="AZ2248" s="46"/>
      <c r="BA2248" s="46" t="str">
        <f>IF(Table1[[#This Row],[Cur]]&lt;&gt;"",IF(Table1[[#This Row],[Cur]]="USD","",ExchangeRate),"")</f>
        <v/>
      </c>
      <c r="BB2248" s="46" t="str">
        <f>IF(Table1[[#This Row],[Grant]]&lt;&gt;"",VLOOKUP(Table1[[#This Row],[Grant]],Grants!B:D,3),"")</f>
        <v/>
      </c>
      <c r="BC2248" s="46" t="str">
        <f>TRIM(Table1[[#This Row],[Vendor ID]])</f>
        <v/>
      </c>
      <c r="BD2248">
        <f>IF(Table1[[#This Row],[Reference Number]]=Q2247,BD2247,BD2247+1)</f>
        <v>0</v>
      </c>
    </row>
    <row r="2249" spans="1:56" ht="11.25" customHeight="1" x14ac:dyDescent="0.25">
      <c r="A2249" s="1"/>
      <c r="B2249" s="88" t="str">
        <f>IF(Table1[[#This Row],[Posting Date]]&lt;&gt;"",IF(Table1[[#This Row],[Reference Number]]=Q2248,B2248+1,1),"")</f>
        <v/>
      </c>
      <c r="C2249" s="61"/>
      <c r="D2249" s="61"/>
      <c r="E2249" s="138"/>
      <c r="F2249" s="141" t="str">
        <f>IFERROR(IF(VLOOKUP(Table1[[#This Row],[Budget Code Description]],Dimentions!$X$6:$AC$139,2,FALSE)="","",VLOOKUP(Table1[[#This Row],[Budget Code Description]],Dimentions!$X$6:$AC$139,2,FALSE)),"")</f>
        <v/>
      </c>
      <c r="G2249" s="141"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1" t="str">
        <f>IFERROR(VLOOKUP(Table1[[#This Row],[Budget Code Description]],Table6[#All],8,FALSE),"")</f>
        <v/>
      </c>
      <c r="L2249" s="63"/>
      <c r="M2249" s="65" t="str">
        <f>IFERROR(VLOOKUP(Table1[[#This Row],[Staff ID]],Table2[],2,FALSE),"")</f>
        <v/>
      </c>
      <c r="N2249" s="209" t="str">
        <f>IFERROR(IF(VLOOKUP(Table1[[#This Row],[Budget Code Description]],Dimentions!$X$6:$AC$134,4,FALSE)="","",VLOOKUP(Table1[[#This Row],[Budget Code Description]],Dimentions!$X$6:$AC$134,4,FALSE)),"")</f>
        <v/>
      </c>
      <c r="O2249" s="65" t="str">
        <f>IFERROR(VLOOKUP(Table1[[#This Row],[Vendor ID]],Table549[],2,FALSE),"")</f>
        <v/>
      </c>
      <c r="P2249" s="63"/>
      <c r="Q2249" s="141" t="str">
        <f>IF(Table1[[#This Row],[Posting Date]]&lt;&gt;"",$D$9,"")</f>
        <v/>
      </c>
      <c r="R2249" s="157" t="str">
        <f>IF(Table1[[#This Row],[Posting Date]]&lt;&gt;"",$D$10,"")</f>
        <v/>
      </c>
      <c r="S2249" s="66"/>
      <c r="T2249" s="63"/>
      <c r="U2249" s="67"/>
      <c r="V2249" s="67"/>
      <c r="W2249" s="67" t="str">
        <f t="shared" si="39"/>
        <v/>
      </c>
      <c r="X2249" s="159" t="str">
        <f>IF(E2249="","",(IF(Table1[[#This Row],[Cur]]="USD",Table1[[#This Row],[Cur_Amount Debit]],Table1[[#This Row],[Cur_Amount Debit]]/Table1[[#This Row],[Exchange Rate]])))</f>
        <v/>
      </c>
      <c r="Y2249" s="159" t="str">
        <f>IF(E2249="","",(IF(Table1[[#This Row],[Cur]]="USD",Table1[[#This Row],[Cur_Amount Credit]],Table1[[#This Row],[Cur_Amount Credit]]/ExchangeRate)))</f>
        <v/>
      </c>
      <c r="Z2249" s="201" t="str">
        <f>IF(E2249="","",(Table1[[#This Row],[Debit USD]]-Table1[[#This Row],[Credit USD]]))</f>
        <v/>
      </c>
      <c r="AA2249" s="226"/>
      <c r="AB2249" s="255"/>
      <c r="AC2249" s="1"/>
      <c r="AD2249" s="15"/>
      <c r="AE2249" s="15" t="str">
        <f>IF(AND(OR(Table1[[#This Row],[Account]]="15030",Table1[[#This Row],[Account]]="15035",Table1[[#This Row],[Account]]="20150"),Table1[[#This Row],[Vendor ID]]=""),1,"")</f>
        <v/>
      </c>
      <c r="AF2249" s="15"/>
      <c r="AG2249" s="15"/>
      <c r="AH2249" s="15"/>
      <c r="AI2249" s="46" t="str">
        <f>IF(Table1[[#This Row],[Posting Date]]&lt;&gt;"","GJ-"&amp;CountryID,"")</f>
        <v/>
      </c>
      <c r="AJ2249" s="59" t="str">
        <f>IF(Table1[[#This Row],[Posting Date]]&lt;&gt;"",Table1[[#This Row],[Posting Date]],"")</f>
        <v/>
      </c>
      <c r="AK2249" s="46"/>
      <c r="AL2249" s="46" t="str">
        <f>IF(Table1[[#This Row],[Description]]&lt;&gt;"",Table1[[#This Row],[Description]],"")</f>
        <v/>
      </c>
      <c r="AM2249" s="46" t="str">
        <f>IF(Table1[[#This Row],[Posting Date]]&lt;&gt;"",Table1[[#This Row],[Reference Number]],"")</f>
        <v/>
      </c>
      <c r="AN2249" s="46" t="str">
        <f>TRIM(Table1[[#This Row],[Line '#]])</f>
        <v/>
      </c>
      <c r="AO2249" s="46" t="str">
        <f>TRIM(Table1[[#This Row],[Account]])</f>
        <v/>
      </c>
      <c r="AP2249" s="46" t="str">
        <f>IF(Table1[[#This Row],[Posting Date]]&lt;&gt;"",$D$5,"")</f>
        <v/>
      </c>
      <c r="AQ2249" s="46" t="str">
        <f>TRIM(Table1[[#This Row],[Departments-Prgrams]])</f>
        <v/>
      </c>
      <c r="AR2249" s="46" t="str">
        <f>TRIM(Table1[[#This Row],[Grant]])</f>
        <v/>
      </c>
      <c r="AS2249" s="46" t="str">
        <f>TRIM(Table1[[#This Row],[Staff ID]])</f>
        <v/>
      </c>
      <c r="AT2249" s="46" t="str">
        <f>IF(TRIM(Table1[[#This Row],[Budget Code]])=0,"",TRIM(Table1[[#This Row],[Budget Code]]))</f>
        <v/>
      </c>
      <c r="AU2249" s="46" t="str">
        <f>IF(Table1[[#This Row],[Line Description]]&lt;&gt;"",Table1[[#This Row],[Line Description]],"")</f>
        <v/>
      </c>
      <c r="AV2249" s="46" t="str">
        <f>IF(Table1[[#This Row],[Cur_Amount Debit]]&gt;0,ROUND(Table1[[#This Row],[Cur_Amount Debit]],2),"")</f>
        <v/>
      </c>
      <c r="AW2249" s="46" t="str">
        <f>IF(Table1[[#This Row],[Cur_Amount Credit]]&gt;0,ROUND(Table1[[#This Row],[Cur_Amount Credit]],2),"")</f>
        <v/>
      </c>
      <c r="AX2249" s="46" t="str">
        <f>LEFT(Table1[[#This Row],[Cur]],3)</f>
        <v/>
      </c>
      <c r="AY2249" s="59"/>
      <c r="AZ2249" s="46"/>
      <c r="BA2249" s="46" t="str">
        <f>IF(Table1[[#This Row],[Cur]]&lt;&gt;"",IF(Table1[[#This Row],[Cur]]="USD","",ExchangeRate),"")</f>
        <v/>
      </c>
      <c r="BB2249" s="46" t="str">
        <f>IF(Table1[[#This Row],[Grant]]&lt;&gt;"",VLOOKUP(Table1[[#This Row],[Grant]],Grants!B:D,3),"")</f>
        <v/>
      </c>
      <c r="BC2249" s="46" t="str">
        <f>TRIM(Table1[[#This Row],[Vendor ID]])</f>
        <v/>
      </c>
      <c r="BD2249">
        <f>IF(Table1[[#This Row],[Reference Number]]=Q2248,BD2248,BD2248+1)</f>
        <v>0</v>
      </c>
    </row>
    <row r="2250" spans="1:56" ht="11.25" customHeight="1" x14ac:dyDescent="0.25">
      <c r="A2250" s="1"/>
      <c r="B2250" s="88" t="str">
        <f>IF(Table1[[#This Row],[Posting Date]]&lt;&gt;"",IF(Table1[[#This Row],[Reference Number]]=Q2249,B2249+1,1),"")</f>
        <v/>
      </c>
      <c r="C2250" s="61"/>
      <c r="D2250" s="61"/>
      <c r="E2250" s="138"/>
      <c r="F2250" s="141" t="str">
        <f>IFERROR(IF(VLOOKUP(Table1[[#This Row],[Budget Code Description]],Dimentions!$X$6:$AC$139,2,FALSE)="","",VLOOKUP(Table1[[#This Row],[Budget Code Description]],Dimentions!$X$6:$AC$139,2,FALSE)),"")</f>
        <v/>
      </c>
      <c r="G2250" s="141"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1" t="str">
        <f>IFERROR(VLOOKUP(Table1[[#This Row],[Budget Code Description]],Table6[#All],8,FALSE),"")</f>
        <v/>
      </c>
      <c r="L2250" s="63"/>
      <c r="M2250" s="65" t="str">
        <f>IFERROR(VLOOKUP(Table1[[#This Row],[Staff ID]],Table2[],2,FALSE),"")</f>
        <v/>
      </c>
      <c r="N2250" s="209" t="str">
        <f>IFERROR(IF(VLOOKUP(Table1[[#This Row],[Budget Code Description]],Dimentions!$X$6:$AC$134,4,FALSE)="","",VLOOKUP(Table1[[#This Row],[Budget Code Description]],Dimentions!$X$6:$AC$134,4,FALSE)),"")</f>
        <v/>
      </c>
      <c r="O2250" s="65" t="str">
        <f>IFERROR(VLOOKUP(Table1[[#This Row],[Vendor ID]],Table549[],2,FALSE),"")</f>
        <v/>
      </c>
      <c r="P2250" s="63"/>
      <c r="Q2250" s="141" t="str">
        <f>IF(Table1[[#This Row],[Posting Date]]&lt;&gt;"",$D$9,"")</f>
        <v/>
      </c>
      <c r="R2250" s="157" t="str">
        <f>IF(Table1[[#This Row],[Posting Date]]&lt;&gt;"",$D$10,"")</f>
        <v/>
      </c>
      <c r="S2250" s="66"/>
      <c r="T2250" s="63"/>
      <c r="U2250" s="67"/>
      <c r="V2250" s="67"/>
      <c r="W2250" s="67" t="str">
        <f t="shared" si="39"/>
        <v/>
      </c>
      <c r="X2250" s="159" t="str">
        <f>IF(E2250="","",(IF(Table1[[#This Row],[Cur]]="USD",Table1[[#This Row],[Cur_Amount Debit]],Table1[[#This Row],[Cur_Amount Debit]]/Table1[[#This Row],[Exchange Rate]])))</f>
        <v/>
      </c>
      <c r="Y2250" s="159" t="str">
        <f>IF(E2250="","",(IF(Table1[[#This Row],[Cur]]="USD",Table1[[#This Row],[Cur_Amount Credit]],Table1[[#This Row],[Cur_Amount Credit]]/ExchangeRate)))</f>
        <v/>
      </c>
      <c r="Z2250" s="201" t="str">
        <f>IF(E2250="","",(Table1[[#This Row],[Debit USD]]-Table1[[#This Row],[Credit USD]]))</f>
        <v/>
      </c>
      <c r="AA2250" s="226"/>
      <c r="AB2250" s="255"/>
      <c r="AC2250" s="1"/>
      <c r="AD2250" s="15"/>
      <c r="AE2250" s="15" t="str">
        <f>IF(AND(OR(Table1[[#This Row],[Account]]="15030",Table1[[#This Row],[Account]]="15035",Table1[[#This Row],[Account]]="20150"),Table1[[#This Row],[Vendor ID]]=""),1,"")</f>
        <v/>
      </c>
      <c r="AF2250" s="15"/>
      <c r="AG2250" s="15"/>
      <c r="AH2250" s="15"/>
      <c r="AI2250" s="46" t="str">
        <f>IF(Table1[[#This Row],[Posting Date]]&lt;&gt;"","GJ-"&amp;CountryID,"")</f>
        <v/>
      </c>
      <c r="AJ2250" s="59" t="str">
        <f>IF(Table1[[#This Row],[Posting Date]]&lt;&gt;"",Table1[[#This Row],[Posting Date]],"")</f>
        <v/>
      </c>
      <c r="AK2250" s="46"/>
      <c r="AL2250" s="46" t="str">
        <f>IF(Table1[[#This Row],[Description]]&lt;&gt;"",Table1[[#This Row],[Description]],"")</f>
        <v/>
      </c>
      <c r="AM2250" s="46" t="str">
        <f>IF(Table1[[#This Row],[Posting Date]]&lt;&gt;"",Table1[[#This Row],[Reference Number]],"")</f>
        <v/>
      </c>
      <c r="AN2250" s="46" t="str">
        <f>TRIM(Table1[[#This Row],[Line '#]])</f>
        <v/>
      </c>
      <c r="AO2250" s="46" t="str">
        <f>TRIM(Table1[[#This Row],[Account]])</f>
        <v/>
      </c>
      <c r="AP2250" s="46" t="str">
        <f>IF(Table1[[#This Row],[Posting Date]]&lt;&gt;"",$D$5,"")</f>
        <v/>
      </c>
      <c r="AQ2250" s="46" t="str">
        <f>TRIM(Table1[[#This Row],[Departments-Prgrams]])</f>
        <v/>
      </c>
      <c r="AR2250" s="46" t="str">
        <f>TRIM(Table1[[#This Row],[Grant]])</f>
        <v/>
      </c>
      <c r="AS2250" s="46" t="str">
        <f>TRIM(Table1[[#This Row],[Staff ID]])</f>
        <v/>
      </c>
      <c r="AT2250" s="46" t="str">
        <f>IF(TRIM(Table1[[#This Row],[Budget Code]])=0,"",TRIM(Table1[[#This Row],[Budget Code]]))</f>
        <v/>
      </c>
      <c r="AU2250" s="46" t="str">
        <f>IF(Table1[[#This Row],[Line Description]]&lt;&gt;"",Table1[[#This Row],[Line Description]],"")</f>
        <v/>
      </c>
      <c r="AV2250" s="46" t="str">
        <f>IF(Table1[[#This Row],[Cur_Amount Debit]]&gt;0,ROUND(Table1[[#This Row],[Cur_Amount Debit]],2),"")</f>
        <v/>
      </c>
      <c r="AW2250" s="46" t="str">
        <f>IF(Table1[[#This Row],[Cur_Amount Credit]]&gt;0,ROUND(Table1[[#This Row],[Cur_Amount Credit]],2),"")</f>
        <v/>
      </c>
      <c r="AX2250" s="46" t="str">
        <f>LEFT(Table1[[#This Row],[Cur]],3)</f>
        <v/>
      </c>
      <c r="AY2250" s="59"/>
      <c r="AZ2250" s="46"/>
      <c r="BA2250" s="46" t="str">
        <f>IF(Table1[[#This Row],[Cur]]&lt;&gt;"",IF(Table1[[#This Row],[Cur]]="USD","",ExchangeRate),"")</f>
        <v/>
      </c>
      <c r="BB2250" s="46" t="str">
        <f>IF(Table1[[#This Row],[Grant]]&lt;&gt;"",VLOOKUP(Table1[[#This Row],[Grant]],Grants!B:D,3),"")</f>
        <v/>
      </c>
      <c r="BC2250" s="46" t="str">
        <f>TRIM(Table1[[#This Row],[Vendor ID]])</f>
        <v/>
      </c>
      <c r="BD2250">
        <f>IF(Table1[[#This Row],[Reference Number]]=Q2249,BD2249,BD2249+1)</f>
        <v>0</v>
      </c>
    </row>
    <row r="2251" spans="1:56" ht="11.25" customHeight="1" x14ac:dyDescent="0.25">
      <c r="A2251" s="1"/>
      <c r="B2251" s="88" t="str">
        <f>IF(Table1[[#This Row],[Posting Date]]&lt;&gt;"",IF(Table1[[#This Row],[Reference Number]]=Q2250,B2250+1,1),"")</f>
        <v/>
      </c>
      <c r="C2251" s="61"/>
      <c r="D2251" s="61"/>
      <c r="E2251" s="138"/>
      <c r="F2251" s="141" t="str">
        <f>IFERROR(IF(VLOOKUP(Table1[[#This Row],[Budget Code Description]],Dimentions!$X$6:$AC$139,2,FALSE)="","",VLOOKUP(Table1[[#This Row],[Budget Code Description]],Dimentions!$X$6:$AC$139,2,FALSE)),"")</f>
        <v/>
      </c>
      <c r="G2251" s="141"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1" t="str">
        <f>IFERROR(VLOOKUP(Table1[[#This Row],[Budget Code Description]],Table6[#All],8,FALSE),"")</f>
        <v/>
      </c>
      <c r="L2251" s="63"/>
      <c r="M2251" s="65" t="str">
        <f>IFERROR(VLOOKUP(Table1[[#This Row],[Staff ID]],Table2[],2,FALSE),"")</f>
        <v/>
      </c>
      <c r="N2251" s="209" t="str">
        <f>IFERROR(IF(VLOOKUP(Table1[[#This Row],[Budget Code Description]],Dimentions!$X$6:$AC$134,4,FALSE)="","",VLOOKUP(Table1[[#This Row],[Budget Code Description]],Dimentions!$X$6:$AC$134,4,FALSE)),"")</f>
        <v/>
      </c>
      <c r="O2251" s="65" t="str">
        <f>IFERROR(VLOOKUP(Table1[[#This Row],[Vendor ID]],Table549[],2,FALSE),"")</f>
        <v/>
      </c>
      <c r="P2251" s="63"/>
      <c r="Q2251" s="141" t="str">
        <f>IF(Table1[[#This Row],[Posting Date]]&lt;&gt;"",$D$9,"")</f>
        <v/>
      </c>
      <c r="R2251" s="157" t="str">
        <f>IF(Table1[[#This Row],[Posting Date]]&lt;&gt;"",$D$10,"")</f>
        <v/>
      </c>
      <c r="S2251" s="66"/>
      <c r="T2251" s="63"/>
      <c r="U2251" s="67"/>
      <c r="V2251" s="67"/>
      <c r="W2251" s="67" t="str">
        <f t="shared" si="39"/>
        <v/>
      </c>
      <c r="X2251" s="159" t="str">
        <f>IF(E2251="","",(IF(Table1[[#This Row],[Cur]]="USD",Table1[[#This Row],[Cur_Amount Debit]],Table1[[#This Row],[Cur_Amount Debit]]/Table1[[#This Row],[Exchange Rate]])))</f>
        <v/>
      </c>
      <c r="Y2251" s="159" t="str">
        <f>IF(E2251="","",(IF(Table1[[#This Row],[Cur]]="USD",Table1[[#This Row],[Cur_Amount Credit]],Table1[[#This Row],[Cur_Amount Credit]]/ExchangeRate)))</f>
        <v/>
      </c>
      <c r="Z2251" s="201" t="str">
        <f>IF(E2251="","",(Table1[[#This Row],[Debit USD]]-Table1[[#This Row],[Credit USD]]))</f>
        <v/>
      </c>
      <c r="AA2251" s="226"/>
      <c r="AB2251" s="255"/>
      <c r="AC2251" s="1"/>
      <c r="AD2251" s="15"/>
      <c r="AE2251" s="15" t="str">
        <f>IF(AND(OR(Table1[[#This Row],[Account]]="15030",Table1[[#This Row],[Account]]="15035",Table1[[#This Row],[Account]]="20150"),Table1[[#This Row],[Vendor ID]]=""),1,"")</f>
        <v/>
      </c>
      <c r="AF2251" s="15"/>
      <c r="AG2251" s="15"/>
      <c r="AH2251" s="15"/>
      <c r="AI2251" s="46" t="str">
        <f>IF(Table1[[#This Row],[Posting Date]]&lt;&gt;"","GJ-"&amp;CountryID,"")</f>
        <v/>
      </c>
      <c r="AJ2251" s="59" t="str">
        <f>IF(Table1[[#This Row],[Posting Date]]&lt;&gt;"",Table1[[#This Row],[Posting Date]],"")</f>
        <v/>
      </c>
      <c r="AK2251" s="46"/>
      <c r="AL2251" s="46" t="str">
        <f>IF(Table1[[#This Row],[Description]]&lt;&gt;"",Table1[[#This Row],[Description]],"")</f>
        <v/>
      </c>
      <c r="AM2251" s="46" t="str">
        <f>IF(Table1[[#This Row],[Posting Date]]&lt;&gt;"",Table1[[#This Row],[Reference Number]],"")</f>
        <v/>
      </c>
      <c r="AN2251" s="46" t="str">
        <f>TRIM(Table1[[#This Row],[Line '#]])</f>
        <v/>
      </c>
      <c r="AO2251" s="46" t="str">
        <f>TRIM(Table1[[#This Row],[Account]])</f>
        <v/>
      </c>
      <c r="AP2251" s="46" t="str">
        <f>IF(Table1[[#This Row],[Posting Date]]&lt;&gt;"",$D$5,"")</f>
        <v/>
      </c>
      <c r="AQ2251" s="46" t="str">
        <f>TRIM(Table1[[#This Row],[Departments-Prgrams]])</f>
        <v/>
      </c>
      <c r="AR2251" s="46" t="str">
        <f>TRIM(Table1[[#This Row],[Grant]])</f>
        <v/>
      </c>
      <c r="AS2251" s="46" t="str">
        <f>TRIM(Table1[[#This Row],[Staff ID]])</f>
        <v/>
      </c>
      <c r="AT2251" s="46" t="str">
        <f>IF(TRIM(Table1[[#This Row],[Budget Code]])=0,"",TRIM(Table1[[#This Row],[Budget Code]]))</f>
        <v/>
      </c>
      <c r="AU2251" s="46" t="str">
        <f>IF(Table1[[#This Row],[Line Description]]&lt;&gt;"",Table1[[#This Row],[Line Description]],"")</f>
        <v/>
      </c>
      <c r="AV2251" s="46" t="str">
        <f>IF(Table1[[#This Row],[Cur_Amount Debit]]&gt;0,ROUND(Table1[[#This Row],[Cur_Amount Debit]],2),"")</f>
        <v/>
      </c>
      <c r="AW2251" s="46" t="str">
        <f>IF(Table1[[#This Row],[Cur_Amount Credit]]&gt;0,ROUND(Table1[[#This Row],[Cur_Amount Credit]],2),"")</f>
        <v/>
      </c>
      <c r="AX2251" s="46" t="str">
        <f>LEFT(Table1[[#This Row],[Cur]],3)</f>
        <v/>
      </c>
      <c r="AY2251" s="59"/>
      <c r="AZ2251" s="46"/>
      <c r="BA2251" s="46" t="str">
        <f>IF(Table1[[#This Row],[Cur]]&lt;&gt;"",IF(Table1[[#This Row],[Cur]]="USD","",ExchangeRate),"")</f>
        <v/>
      </c>
      <c r="BB2251" s="46" t="str">
        <f>IF(Table1[[#This Row],[Grant]]&lt;&gt;"",VLOOKUP(Table1[[#This Row],[Grant]],Grants!B:D,3),"")</f>
        <v/>
      </c>
      <c r="BC2251" s="46" t="str">
        <f>TRIM(Table1[[#This Row],[Vendor ID]])</f>
        <v/>
      </c>
      <c r="BD2251">
        <f>IF(Table1[[#This Row],[Reference Number]]=Q2250,BD2250,BD2250+1)</f>
        <v>0</v>
      </c>
    </row>
    <row r="2252" spans="1:56" ht="11.25" customHeight="1" x14ac:dyDescent="0.25">
      <c r="A2252" s="1"/>
      <c r="B2252" s="88" t="str">
        <f>IF(Table1[[#This Row],[Posting Date]]&lt;&gt;"",IF(Table1[[#This Row],[Reference Number]]=Q2251,B2251+1,1),"")</f>
        <v/>
      </c>
      <c r="C2252" s="61"/>
      <c r="D2252" s="61"/>
      <c r="E2252" s="138"/>
      <c r="F2252" s="141" t="str">
        <f>IFERROR(IF(VLOOKUP(Table1[[#This Row],[Budget Code Description]],Dimentions!$X$6:$AC$139,2,FALSE)="","",VLOOKUP(Table1[[#This Row],[Budget Code Description]],Dimentions!$X$6:$AC$139,2,FALSE)),"")</f>
        <v/>
      </c>
      <c r="G2252" s="141"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1" t="str">
        <f>IFERROR(VLOOKUP(Table1[[#This Row],[Budget Code Description]],Table6[#All],8,FALSE),"")</f>
        <v/>
      </c>
      <c r="L2252" s="63"/>
      <c r="M2252" s="65" t="str">
        <f>IFERROR(VLOOKUP(Table1[[#This Row],[Staff ID]],Table2[],2,FALSE),"")</f>
        <v/>
      </c>
      <c r="N2252" s="209" t="str">
        <f>IFERROR(IF(VLOOKUP(Table1[[#This Row],[Budget Code Description]],Dimentions!$X$6:$AC$134,4,FALSE)="","",VLOOKUP(Table1[[#This Row],[Budget Code Description]],Dimentions!$X$6:$AC$134,4,FALSE)),"")</f>
        <v/>
      </c>
      <c r="O2252" s="65" t="str">
        <f>IFERROR(VLOOKUP(Table1[[#This Row],[Vendor ID]],Table549[],2,FALSE),"")</f>
        <v/>
      </c>
      <c r="P2252" s="63"/>
      <c r="Q2252" s="141" t="str">
        <f>IF(Table1[[#This Row],[Posting Date]]&lt;&gt;"",$D$9,"")</f>
        <v/>
      </c>
      <c r="R2252" s="157" t="str">
        <f>IF(Table1[[#This Row],[Posting Date]]&lt;&gt;"",$D$10,"")</f>
        <v/>
      </c>
      <c r="S2252" s="66"/>
      <c r="T2252" s="63"/>
      <c r="U2252" s="67"/>
      <c r="V2252" s="67"/>
      <c r="W2252" s="67" t="str">
        <f t="shared" si="39"/>
        <v/>
      </c>
      <c r="X2252" s="159" t="str">
        <f>IF(E2252="","",(IF(Table1[[#This Row],[Cur]]="USD",Table1[[#This Row],[Cur_Amount Debit]],Table1[[#This Row],[Cur_Amount Debit]]/Table1[[#This Row],[Exchange Rate]])))</f>
        <v/>
      </c>
      <c r="Y2252" s="159" t="str">
        <f>IF(E2252="","",(IF(Table1[[#This Row],[Cur]]="USD",Table1[[#This Row],[Cur_Amount Credit]],Table1[[#This Row],[Cur_Amount Credit]]/ExchangeRate)))</f>
        <v/>
      </c>
      <c r="Z2252" s="201" t="str">
        <f>IF(E2252="","",(Table1[[#This Row],[Debit USD]]-Table1[[#This Row],[Credit USD]]))</f>
        <v/>
      </c>
      <c r="AA2252" s="226"/>
      <c r="AB2252" s="255"/>
      <c r="AC2252" s="1"/>
      <c r="AD2252" s="15"/>
      <c r="AE2252" s="15" t="str">
        <f>IF(AND(OR(Table1[[#This Row],[Account]]="15030",Table1[[#This Row],[Account]]="15035",Table1[[#This Row],[Account]]="20150"),Table1[[#This Row],[Vendor ID]]=""),1,"")</f>
        <v/>
      </c>
      <c r="AF2252" s="15"/>
      <c r="AG2252" s="15"/>
      <c r="AH2252" s="15"/>
      <c r="AI2252" s="46" t="str">
        <f>IF(Table1[[#This Row],[Posting Date]]&lt;&gt;"","GJ-"&amp;CountryID,"")</f>
        <v/>
      </c>
      <c r="AJ2252" s="59" t="str">
        <f>IF(Table1[[#This Row],[Posting Date]]&lt;&gt;"",Table1[[#This Row],[Posting Date]],"")</f>
        <v/>
      </c>
      <c r="AK2252" s="46"/>
      <c r="AL2252" s="46" t="str">
        <f>IF(Table1[[#This Row],[Description]]&lt;&gt;"",Table1[[#This Row],[Description]],"")</f>
        <v/>
      </c>
      <c r="AM2252" s="46" t="str">
        <f>IF(Table1[[#This Row],[Posting Date]]&lt;&gt;"",Table1[[#This Row],[Reference Number]],"")</f>
        <v/>
      </c>
      <c r="AN2252" s="46" t="str">
        <f>TRIM(Table1[[#This Row],[Line '#]])</f>
        <v/>
      </c>
      <c r="AO2252" s="46" t="str">
        <f>TRIM(Table1[[#This Row],[Account]])</f>
        <v/>
      </c>
      <c r="AP2252" s="46" t="str">
        <f>IF(Table1[[#This Row],[Posting Date]]&lt;&gt;"",$D$5,"")</f>
        <v/>
      </c>
      <c r="AQ2252" s="46" t="str">
        <f>TRIM(Table1[[#This Row],[Departments-Prgrams]])</f>
        <v/>
      </c>
      <c r="AR2252" s="46" t="str">
        <f>TRIM(Table1[[#This Row],[Grant]])</f>
        <v/>
      </c>
      <c r="AS2252" s="46" t="str">
        <f>TRIM(Table1[[#This Row],[Staff ID]])</f>
        <v/>
      </c>
      <c r="AT2252" s="46" t="str">
        <f>IF(TRIM(Table1[[#This Row],[Budget Code]])=0,"",TRIM(Table1[[#This Row],[Budget Code]]))</f>
        <v/>
      </c>
      <c r="AU2252" s="46" t="str">
        <f>IF(Table1[[#This Row],[Line Description]]&lt;&gt;"",Table1[[#This Row],[Line Description]],"")</f>
        <v/>
      </c>
      <c r="AV2252" s="46" t="str">
        <f>IF(Table1[[#This Row],[Cur_Amount Debit]]&gt;0,ROUND(Table1[[#This Row],[Cur_Amount Debit]],2),"")</f>
        <v/>
      </c>
      <c r="AW2252" s="46" t="str">
        <f>IF(Table1[[#This Row],[Cur_Amount Credit]]&gt;0,ROUND(Table1[[#This Row],[Cur_Amount Credit]],2),"")</f>
        <v/>
      </c>
      <c r="AX2252" s="46" t="str">
        <f>LEFT(Table1[[#This Row],[Cur]],3)</f>
        <v/>
      </c>
      <c r="AY2252" s="59"/>
      <c r="AZ2252" s="46"/>
      <c r="BA2252" s="46" t="str">
        <f>IF(Table1[[#This Row],[Cur]]&lt;&gt;"",IF(Table1[[#This Row],[Cur]]="USD","",ExchangeRate),"")</f>
        <v/>
      </c>
      <c r="BB2252" s="46" t="str">
        <f>IF(Table1[[#This Row],[Grant]]&lt;&gt;"",VLOOKUP(Table1[[#This Row],[Grant]],Grants!B:D,3),"")</f>
        <v/>
      </c>
      <c r="BC2252" s="46" t="str">
        <f>TRIM(Table1[[#This Row],[Vendor ID]])</f>
        <v/>
      </c>
      <c r="BD2252">
        <f>IF(Table1[[#This Row],[Reference Number]]=Q2251,BD2251,BD2251+1)</f>
        <v>0</v>
      </c>
    </row>
    <row r="2253" spans="1:56" ht="11.25" customHeight="1" x14ac:dyDescent="0.25">
      <c r="A2253" s="1"/>
      <c r="B2253" s="88" t="str">
        <f>IF(Table1[[#This Row],[Posting Date]]&lt;&gt;"",IF(Table1[[#This Row],[Reference Number]]=Q2252,B2252+1,1),"")</f>
        <v/>
      </c>
      <c r="C2253" s="61"/>
      <c r="D2253" s="61"/>
      <c r="E2253" s="138"/>
      <c r="F2253" s="141" t="str">
        <f>IFERROR(IF(VLOOKUP(Table1[[#This Row],[Budget Code Description]],Dimentions!$X$6:$AC$139,2,FALSE)="","",VLOOKUP(Table1[[#This Row],[Budget Code Description]],Dimentions!$X$6:$AC$139,2,FALSE)),"")</f>
        <v/>
      </c>
      <c r="G2253" s="141"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1" t="str">
        <f>IFERROR(VLOOKUP(Table1[[#This Row],[Budget Code Description]],Table6[#All],8,FALSE),"")</f>
        <v/>
      </c>
      <c r="L2253" s="63"/>
      <c r="M2253" s="65" t="str">
        <f>IFERROR(VLOOKUP(Table1[[#This Row],[Staff ID]],Table2[],2,FALSE),"")</f>
        <v/>
      </c>
      <c r="N2253" s="209" t="str">
        <f>IFERROR(IF(VLOOKUP(Table1[[#This Row],[Budget Code Description]],Dimentions!$X$6:$AC$134,4,FALSE)="","",VLOOKUP(Table1[[#This Row],[Budget Code Description]],Dimentions!$X$6:$AC$134,4,FALSE)),"")</f>
        <v/>
      </c>
      <c r="O2253" s="65" t="str">
        <f>IFERROR(VLOOKUP(Table1[[#This Row],[Vendor ID]],Table549[],2,FALSE),"")</f>
        <v/>
      </c>
      <c r="P2253" s="63"/>
      <c r="Q2253" s="141" t="str">
        <f>IF(Table1[[#This Row],[Posting Date]]&lt;&gt;"",$D$9,"")</f>
        <v/>
      </c>
      <c r="R2253" s="157" t="str">
        <f>IF(Table1[[#This Row],[Posting Date]]&lt;&gt;"",$D$10,"")</f>
        <v/>
      </c>
      <c r="S2253" s="66"/>
      <c r="T2253" s="63"/>
      <c r="U2253" s="67"/>
      <c r="V2253" s="67"/>
      <c r="W2253" s="67" t="str">
        <f t="shared" si="39"/>
        <v/>
      </c>
      <c r="X2253" s="159" t="str">
        <f>IF(E2253="","",(IF(Table1[[#This Row],[Cur]]="USD",Table1[[#This Row],[Cur_Amount Debit]],Table1[[#This Row],[Cur_Amount Debit]]/Table1[[#This Row],[Exchange Rate]])))</f>
        <v/>
      </c>
      <c r="Y2253" s="159" t="str">
        <f>IF(E2253="","",(IF(Table1[[#This Row],[Cur]]="USD",Table1[[#This Row],[Cur_Amount Credit]],Table1[[#This Row],[Cur_Amount Credit]]/ExchangeRate)))</f>
        <v/>
      </c>
      <c r="Z2253" s="201" t="str">
        <f>IF(E2253="","",(Table1[[#This Row],[Debit USD]]-Table1[[#This Row],[Credit USD]]))</f>
        <v/>
      </c>
      <c r="AA2253" s="226"/>
      <c r="AB2253" s="255"/>
      <c r="AC2253" s="1"/>
      <c r="AD2253" s="15"/>
      <c r="AE2253" s="15" t="str">
        <f>IF(AND(OR(Table1[[#This Row],[Account]]="15030",Table1[[#This Row],[Account]]="15035",Table1[[#This Row],[Account]]="20150"),Table1[[#This Row],[Vendor ID]]=""),1,"")</f>
        <v/>
      </c>
      <c r="AF2253" s="15"/>
      <c r="AG2253" s="15"/>
      <c r="AH2253" s="15"/>
      <c r="AI2253" s="46" t="str">
        <f>IF(Table1[[#This Row],[Posting Date]]&lt;&gt;"","GJ-"&amp;CountryID,"")</f>
        <v/>
      </c>
      <c r="AJ2253" s="59" t="str">
        <f>IF(Table1[[#This Row],[Posting Date]]&lt;&gt;"",Table1[[#This Row],[Posting Date]],"")</f>
        <v/>
      </c>
      <c r="AK2253" s="46"/>
      <c r="AL2253" s="46" t="str">
        <f>IF(Table1[[#This Row],[Description]]&lt;&gt;"",Table1[[#This Row],[Description]],"")</f>
        <v/>
      </c>
      <c r="AM2253" s="46" t="str">
        <f>IF(Table1[[#This Row],[Posting Date]]&lt;&gt;"",Table1[[#This Row],[Reference Number]],"")</f>
        <v/>
      </c>
      <c r="AN2253" s="46" t="str">
        <f>TRIM(Table1[[#This Row],[Line '#]])</f>
        <v/>
      </c>
      <c r="AO2253" s="46" t="str">
        <f>TRIM(Table1[[#This Row],[Account]])</f>
        <v/>
      </c>
      <c r="AP2253" s="46" t="str">
        <f>IF(Table1[[#This Row],[Posting Date]]&lt;&gt;"",$D$5,"")</f>
        <v/>
      </c>
      <c r="AQ2253" s="46" t="str">
        <f>TRIM(Table1[[#This Row],[Departments-Prgrams]])</f>
        <v/>
      </c>
      <c r="AR2253" s="46" t="str">
        <f>TRIM(Table1[[#This Row],[Grant]])</f>
        <v/>
      </c>
      <c r="AS2253" s="46" t="str">
        <f>TRIM(Table1[[#This Row],[Staff ID]])</f>
        <v/>
      </c>
      <c r="AT2253" s="46" t="str">
        <f>IF(TRIM(Table1[[#This Row],[Budget Code]])=0,"",TRIM(Table1[[#This Row],[Budget Code]]))</f>
        <v/>
      </c>
      <c r="AU2253" s="46" t="str">
        <f>IF(Table1[[#This Row],[Line Description]]&lt;&gt;"",Table1[[#This Row],[Line Description]],"")</f>
        <v/>
      </c>
      <c r="AV2253" s="46" t="str">
        <f>IF(Table1[[#This Row],[Cur_Amount Debit]]&gt;0,ROUND(Table1[[#This Row],[Cur_Amount Debit]],2),"")</f>
        <v/>
      </c>
      <c r="AW2253" s="46" t="str">
        <f>IF(Table1[[#This Row],[Cur_Amount Credit]]&gt;0,ROUND(Table1[[#This Row],[Cur_Amount Credit]],2),"")</f>
        <v/>
      </c>
      <c r="AX2253" s="46" t="str">
        <f>LEFT(Table1[[#This Row],[Cur]],3)</f>
        <v/>
      </c>
      <c r="AY2253" s="59"/>
      <c r="AZ2253" s="46"/>
      <c r="BA2253" s="46" t="str">
        <f>IF(Table1[[#This Row],[Cur]]&lt;&gt;"",IF(Table1[[#This Row],[Cur]]="USD","",ExchangeRate),"")</f>
        <v/>
      </c>
      <c r="BB2253" s="46" t="str">
        <f>IF(Table1[[#This Row],[Grant]]&lt;&gt;"",VLOOKUP(Table1[[#This Row],[Grant]],Grants!B:D,3),"")</f>
        <v/>
      </c>
      <c r="BC2253" s="46" t="str">
        <f>TRIM(Table1[[#This Row],[Vendor ID]])</f>
        <v/>
      </c>
      <c r="BD2253">
        <f>IF(Table1[[#This Row],[Reference Number]]=Q2252,BD2252,BD2252+1)</f>
        <v>0</v>
      </c>
    </row>
    <row r="2254" spans="1:56" ht="11.25" customHeight="1" x14ac:dyDescent="0.25">
      <c r="A2254" s="1"/>
      <c r="B2254" s="88" t="str">
        <f>IF(Table1[[#This Row],[Posting Date]]&lt;&gt;"",IF(Table1[[#This Row],[Reference Number]]=Q2253,B2253+1,1),"")</f>
        <v/>
      </c>
      <c r="C2254" s="61"/>
      <c r="D2254" s="61"/>
      <c r="E2254" s="138"/>
      <c r="F2254" s="141" t="str">
        <f>IFERROR(IF(VLOOKUP(Table1[[#This Row],[Budget Code Description]],Dimentions!$X$6:$AC$139,2,FALSE)="","",VLOOKUP(Table1[[#This Row],[Budget Code Description]],Dimentions!$X$6:$AC$139,2,FALSE)),"")</f>
        <v/>
      </c>
      <c r="G2254" s="141"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1" t="str">
        <f>IFERROR(VLOOKUP(Table1[[#This Row],[Budget Code Description]],Table6[#All],8,FALSE),"")</f>
        <v/>
      </c>
      <c r="L2254" s="63"/>
      <c r="M2254" s="65" t="str">
        <f>IFERROR(VLOOKUP(Table1[[#This Row],[Staff ID]],Table2[],2,FALSE),"")</f>
        <v/>
      </c>
      <c r="N2254" s="209" t="str">
        <f>IFERROR(IF(VLOOKUP(Table1[[#This Row],[Budget Code Description]],Dimentions!$X$6:$AC$134,4,FALSE)="","",VLOOKUP(Table1[[#This Row],[Budget Code Description]],Dimentions!$X$6:$AC$134,4,FALSE)),"")</f>
        <v/>
      </c>
      <c r="O2254" s="65" t="str">
        <f>IFERROR(VLOOKUP(Table1[[#This Row],[Vendor ID]],Table549[],2,FALSE),"")</f>
        <v/>
      </c>
      <c r="P2254" s="63"/>
      <c r="Q2254" s="141" t="str">
        <f>IF(Table1[[#This Row],[Posting Date]]&lt;&gt;"",$D$9,"")</f>
        <v/>
      </c>
      <c r="R2254" s="157" t="str">
        <f>IF(Table1[[#This Row],[Posting Date]]&lt;&gt;"",$D$10,"")</f>
        <v/>
      </c>
      <c r="S2254" s="66"/>
      <c r="T2254" s="63"/>
      <c r="U2254" s="67"/>
      <c r="V2254" s="67"/>
      <c r="W2254" s="67" t="str">
        <f t="shared" si="39"/>
        <v/>
      </c>
      <c r="X2254" s="159" t="str">
        <f>IF(E2254="","",(IF(Table1[[#This Row],[Cur]]="USD",Table1[[#This Row],[Cur_Amount Debit]],Table1[[#This Row],[Cur_Amount Debit]]/Table1[[#This Row],[Exchange Rate]])))</f>
        <v/>
      </c>
      <c r="Y2254" s="159" t="str">
        <f>IF(E2254="","",(IF(Table1[[#This Row],[Cur]]="USD",Table1[[#This Row],[Cur_Amount Credit]],Table1[[#This Row],[Cur_Amount Credit]]/ExchangeRate)))</f>
        <v/>
      </c>
      <c r="Z2254" s="201" t="str">
        <f>IF(E2254="","",(Table1[[#This Row],[Debit USD]]-Table1[[#This Row],[Credit USD]]))</f>
        <v/>
      </c>
      <c r="AA2254" s="226"/>
      <c r="AB2254" s="255"/>
      <c r="AC2254" s="1"/>
      <c r="AD2254" s="15"/>
      <c r="AE2254" s="15" t="str">
        <f>IF(AND(OR(Table1[[#This Row],[Account]]="15030",Table1[[#This Row],[Account]]="15035",Table1[[#This Row],[Account]]="20150"),Table1[[#This Row],[Vendor ID]]=""),1,"")</f>
        <v/>
      </c>
      <c r="AF2254" s="15"/>
      <c r="AG2254" s="15"/>
      <c r="AH2254" s="15"/>
      <c r="AI2254" s="46" t="str">
        <f>IF(Table1[[#This Row],[Posting Date]]&lt;&gt;"","GJ-"&amp;CountryID,"")</f>
        <v/>
      </c>
      <c r="AJ2254" s="59" t="str">
        <f>IF(Table1[[#This Row],[Posting Date]]&lt;&gt;"",Table1[[#This Row],[Posting Date]],"")</f>
        <v/>
      </c>
      <c r="AK2254" s="46"/>
      <c r="AL2254" s="46" t="str">
        <f>IF(Table1[[#This Row],[Description]]&lt;&gt;"",Table1[[#This Row],[Description]],"")</f>
        <v/>
      </c>
      <c r="AM2254" s="46" t="str">
        <f>IF(Table1[[#This Row],[Posting Date]]&lt;&gt;"",Table1[[#This Row],[Reference Number]],"")</f>
        <v/>
      </c>
      <c r="AN2254" s="46" t="str">
        <f>TRIM(Table1[[#This Row],[Line '#]])</f>
        <v/>
      </c>
      <c r="AO2254" s="46" t="str">
        <f>TRIM(Table1[[#This Row],[Account]])</f>
        <v/>
      </c>
      <c r="AP2254" s="46" t="str">
        <f>IF(Table1[[#This Row],[Posting Date]]&lt;&gt;"",$D$5,"")</f>
        <v/>
      </c>
      <c r="AQ2254" s="46" t="str">
        <f>TRIM(Table1[[#This Row],[Departments-Prgrams]])</f>
        <v/>
      </c>
      <c r="AR2254" s="46" t="str">
        <f>TRIM(Table1[[#This Row],[Grant]])</f>
        <v/>
      </c>
      <c r="AS2254" s="46" t="str">
        <f>TRIM(Table1[[#This Row],[Staff ID]])</f>
        <v/>
      </c>
      <c r="AT2254" s="46" t="str">
        <f>IF(TRIM(Table1[[#This Row],[Budget Code]])=0,"",TRIM(Table1[[#This Row],[Budget Code]]))</f>
        <v/>
      </c>
      <c r="AU2254" s="46" t="str">
        <f>IF(Table1[[#This Row],[Line Description]]&lt;&gt;"",Table1[[#This Row],[Line Description]],"")</f>
        <v/>
      </c>
      <c r="AV2254" s="46" t="str">
        <f>IF(Table1[[#This Row],[Cur_Amount Debit]]&gt;0,ROUND(Table1[[#This Row],[Cur_Amount Debit]],2),"")</f>
        <v/>
      </c>
      <c r="AW2254" s="46" t="str">
        <f>IF(Table1[[#This Row],[Cur_Amount Credit]]&gt;0,ROUND(Table1[[#This Row],[Cur_Amount Credit]],2),"")</f>
        <v/>
      </c>
      <c r="AX2254" s="46" t="str">
        <f>LEFT(Table1[[#This Row],[Cur]],3)</f>
        <v/>
      </c>
      <c r="AY2254" s="59"/>
      <c r="AZ2254" s="46"/>
      <c r="BA2254" s="46" t="str">
        <f>IF(Table1[[#This Row],[Cur]]&lt;&gt;"",IF(Table1[[#This Row],[Cur]]="USD","",ExchangeRate),"")</f>
        <v/>
      </c>
      <c r="BB2254" s="46" t="str">
        <f>IF(Table1[[#This Row],[Grant]]&lt;&gt;"",VLOOKUP(Table1[[#This Row],[Grant]],Grants!B:D,3),"")</f>
        <v/>
      </c>
      <c r="BC2254" s="46" t="str">
        <f>TRIM(Table1[[#This Row],[Vendor ID]])</f>
        <v/>
      </c>
      <c r="BD2254">
        <f>IF(Table1[[#This Row],[Reference Number]]=Q2253,BD2253,BD2253+1)</f>
        <v>0</v>
      </c>
    </row>
    <row r="2255" spans="1:56" ht="11.25" customHeight="1" x14ac:dyDescent="0.25">
      <c r="A2255" s="1"/>
      <c r="B2255" s="88" t="str">
        <f>IF(Table1[[#This Row],[Posting Date]]&lt;&gt;"",IF(Table1[[#This Row],[Reference Number]]=Q2254,B2254+1,1),"")</f>
        <v/>
      </c>
      <c r="C2255" s="61"/>
      <c r="D2255" s="61"/>
      <c r="E2255" s="138"/>
      <c r="F2255" s="141" t="str">
        <f>IFERROR(IF(VLOOKUP(Table1[[#This Row],[Budget Code Description]],Dimentions!$X$6:$AC$139,2,FALSE)="","",VLOOKUP(Table1[[#This Row],[Budget Code Description]],Dimentions!$X$6:$AC$139,2,FALSE)),"")</f>
        <v/>
      </c>
      <c r="G2255" s="141"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1" t="str">
        <f>IFERROR(VLOOKUP(Table1[[#This Row],[Budget Code Description]],Table6[#All],8,FALSE),"")</f>
        <v/>
      </c>
      <c r="L2255" s="63"/>
      <c r="M2255" s="65" t="str">
        <f>IFERROR(VLOOKUP(Table1[[#This Row],[Staff ID]],Table2[],2,FALSE),"")</f>
        <v/>
      </c>
      <c r="N2255" s="209" t="str">
        <f>IFERROR(IF(VLOOKUP(Table1[[#This Row],[Budget Code Description]],Dimentions!$X$6:$AC$134,4,FALSE)="","",VLOOKUP(Table1[[#This Row],[Budget Code Description]],Dimentions!$X$6:$AC$134,4,FALSE)),"")</f>
        <v/>
      </c>
      <c r="O2255" s="65" t="str">
        <f>IFERROR(VLOOKUP(Table1[[#This Row],[Vendor ID]],Table549[],2,FALSE),"")</f>
        <v/>
      </c>
      <c r="P2255" s="63"/>
      <c r="Q2255" s="141" t="str">
        <f>IF(Table1[[#This Row],[Posting Date]]&lt;&gt;"",$D$9,"")</f>
        <v/>
      </c>
      <c r="R2255" s="157" t="str">
        <f>IF(Table1[[#This Row],[Posting Date]]&lt;&gt;"",$D$10,"")</f>
        <v/>
      </c>
      <c r="S2255" s="66"/>
      <c r="T2255" s="63"/>
      <c r="U2255" s="67"/>
      <c r="V2255" s="67"/>
      <c r="W2255" s="67" t="str">
        <f t="shared" si="39"/>
        <v/>
      </c>
      <c r="X2255" s="159" t="str">
        <f>IF(E2255="","",(IF(Table1[[#This Row],[Cur]]="USD",Table1[[#This Row],[Cur_Amount Debit]],Table1[[#This Row],[Cur_Amount Debit]]/Table1[[#This Row],[Exchange Rate]])))</f>
        <v/>
      </c>
      <c r="Y2255" s="159" t="str">
        <f>IF(E2255="","",(IF(Table1[[#This Row],[Cur]]="USD",Table1[[#This Row],[Cur_Amount Credit]],Table1[[#This Row],[Cur_Amount Credit]]/ExchangeRate)))</f>
        <v/>
      </c>
      <c r="Z2255" s="201" t="str">
        <f>IF(E2255="","",(Table1[[#This Row],[Debit USD]]-Table1[[#This Row],[Credit USD]]))</f>
        <v/>
      </c>
      <c r="AA2255" s="226"/>
      <c r="AB2255" s="255"/>
      <c r="AC2255" s="1"/>
      <c r="AD2255" s="15"/>
      <c r="AE2255" s="15" t="str">
        <f>IF(AND(OR(Table1[[#This Row],[Account]]="15030",Table1[[#This Row],[Account]]="15035",Table1[[#This Row],[Account]]="20150"),Table1[[#This Row],[Vendor ID]]=""),1,"")</f>
        <v/>
      </c>
      <c r="AF2255" s="15"/>
      <c r="AG2255" s="15"/>
      <c r="AH2255" s="15"/>
      <c r="AI2255" s="46" t="str">
        <f>IF(Table1[[#This Row],[Posting Date]]&lt;&gt;"","GJ-"&amp;CountryID,"")</f>
        <v/>
      </c>
      <c r="AJ2255" s="59" t="str">
        <f>IF(Table1[[#This Row],[Posting Date]]&lt;&gt;"",Table1[[#This Row],[Posting Date]],"")</f>
        <v/>
      </c>
      <c r="AK2255" s="46"/>
      <c r="AL2255" s="46" t="str">
        <f>IF(Table1[[#This Row],[Description]]&lt;&gt;"",Table1[[#This Row],[Description]],"")</f>
        <v/>
      </c>
      <c r="AM2255" s="46" t="str">
        <f>IF(Table1[[#This Row],[Posting Date]]&lt;&gt;"",Table1[[#This Row],[Reference Number]],"")</f>
        <v/>
      </c>
      <c r="AN2255" s="46" t="str">
        <f>TRIM(Table1[[#This Row],[Line '#]])</f>
        <v/>
      </c>
      <c r="AO2255" s="46" t="str">
        <f>TRIM(Table1[[#This Row],[Account]])</f>
        <v/>
      </c>
      <c r="AP2255" s="46" t="str">
        <f>IF(Table1[[#This Row],[Posting Date]]&lt;&gt;"",$D$5,"")</f>
        <v/>
      </c>
      <c r="AQ2255" s="46" t="str">
        <f>TRIM(Table1[[#This Row],[Departments-Prgrams]])</f>
        <v/>
      </c>
      <c r="AR2255" s="46" t="str">
        <f>TRIM(Table1[[#This Row],[Grant]])</f>
        <v/>
      </c>
      <c r="AS2255" s="46" t="str">
        <f>TRIM(Table1[[#This Row],[Staff ID]])</f>
        <v/>
      </c>
      <c r="AT2255" s="46" t="str">
        <f>IF(TRIM(Table1[[#This Row],[Budget Code]])=0,"",TRIM(Table1[[#This Row],[Budget Code]]))</f>
        <v/>
      </c>
      <c r="AU2255" s="46" t="str">
        <f>IF(Table1[[#This Row],[Line Description]]&lt;&gt;"",Table1[[#This Row],[Line Description]],"")</f>
        <v/>
      </c>
      <c r="AV2255" s="46" t="str">
        <f>IF(Table1[[#This Row],[Cur_Amount Debit]]&gt;0,ROUND(Table1[[#This Row],[Cur_Amount Debit]],2),"")</f>
        <v/>
      </c>
      <c r="AW2255" s="46" t="str">
        <f>IF(Table1[[#This Row],[Cur_Amount Credit]]&gt;0,ROUND(Table1[[#This Row],[Cur_Amount Credit]],2),"")</f>
        <v/>
      </c>
      <c r="AX2255" s="46" t="str">
        <f>LEFT(Table1[[#This Row],[Cur]],3)</f>
        <v/>
      </c>
      <c r="AY2255" s="59"/>
      <c r="AZ2255" s="46"/>
      <c r="BA2255" s="46" t="str">
        <f>IF(Table1[[#This Row],[Cur]]&lt;&gt;"",IF(Table1[[#This Row],[Cur]]="USD","",ExchangeRate),"")</f>
        <v/>
      </c>
      <c r="BB2255" s="46" t="str">
        <f>IF(Table1[[#This Row],[Grant]]&lt;&gt;"",VLOOKUP(Table1[[#This Row],[Grant]],Grants!B:D,3),"")</f>
        <v/>
      </c>
      <c r="BC2255" s="46" t="str">
        <f>TRIM(Table1[[#This Row],[Vendor ID]])</f>
        <v/>
      </c>
      <c r="BD2255">
        <f>IF(Table1[[#This Row],[Reference Number]]=Q2254,BD2254,BD2254+1)</f>
        <v>0</v>
      </c>
    </row>
    <row r="2256" spans="1:56" ht="11.25" customHeight="1" x14ac:dyDescent="0.25">
      <c r="A2256" s="1"/>
      <c r="B2256" s="88" t="str">
        <f>IF(Table1[[#This Row],[Posting Date]]&lt;&gt;"",IF(Table1[[#This Row],[Reference Number]]=Q2255,B2255+1,1),"")</f>
        <v/>
      </c>
      <c r="C2256" s="61"/>
      <c r="D2256" s="61"/>
      <c r="E2256" s="138"/>
      <c r="F2256" s="141" t="str">
        <f>IFERROR(IF(VLOOKUP(Table1[[#This Row],[Budget Code Description]],Dimentions!$X$6:$AC$139,2,FALSE)="","",VLOOKUP(Table1[[#This Row],[Budget Code Description]],Dimentions!$X$6:$AC$139,2,FALSE)),"")</f>
        <v/>
      </c>
      <c r="G2256" s="141"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1" t="str">
        <f>IFERROR(VLOOKUP(Table1[[#This Row],[Budget Code Description]],Table6[#All],8,FALSE),"")</f>
        <v/>
      </c>
      <c r="L2256" s="63"/>
      <c r="M2256" s="65" t="str">
        <f>IFERROR(VLOOKUP(Table1[[#This Row],[Staff ID]],Table2[],2,FALSE),"")</f>
        <v/>
      </c>
      <c r="N2256" s="209" t="str">
        <f>IFERROR(IF(VLOOKUP(Table1[[#This Row],[Budget Code Description]],Dimentions!$X$6:$AC$134,4,FALSE)="","",VLOOKUP(Table1[[#This Row],[Budget Code Description]],Dimentions!$X$6:$AC$134,4,FALSE)),"")</f>
        <v/>
      </c>
      <c r="O2256" s="65" t="str">
        <f>IFERROR(VLOOKUP(Table1[[#This Row],[Vendor ID]],Table549[],2,FALSE),"")</f>
        <v/>
      </c>
      <c r="P2256" s="63"/>
      <c r="Q2256" s="141" t="str">
        <f>IF(Table1[[#This Row],[Posting Date]]&lt;&gt;"",$D$9,"")</f>
        <v/>
      </c>
      <c r="R2256" s="157" t="str">
        <f>IF(Table1[[#This Row],[Posting Date]]&lt;&gt;"",$D$10,"")</f>
        <v/>
      </c>
      <c r="S2256" s="66"/>
      <c r="T2256" s="63"/>
      <c r="U2256" s="67"/>
      <c r="V2256" s="67"/>
      <c r="W2256" s="67" t="str">
        <f t="shared" si="39"/>
        <v/>
      </c>
      <c r="X2256" s="159" t="str">
        <f>IF(E2256="","",(IF(Table1[[#This Row],[Cur]]="USD",Table1[[#This Row],[Cur_Amount Debit]],Table1[[#This Row],[Cur_Amount Debit]]/Table1[[#This Row],[Exchange Rate]])))</f>
        <v/>
      </c>
      <c r="Y2256" s="159" t="str">
        <f>IF(E2256="","",(IF(Table1[[#This Row],[Cur]]="USD",Table1[[#This Row],[Cur_Amount Credit]],Table1[[#This Row],[Cur_Amount Credit]]/ExchangeRate)))</f>
        <v/>
      </c>
      <c r="Z2256" s="201" t="str">
        <f>IF(E2256="","",(Table1[[#This Row],[Debit USD]]-Table1[[#This Row],[Credit USD]]))</f>
        <v/>
      </c>
      <c r="AA2256" s="226"/>
      <c r="AB2256" s="255"/>
      <c r="AC2256" s="1"/>
      <c r="AD2256" s="15"/>
      <c r="AE2256" s="15" t="str">
        <f>IF(AND(OR(Table1[[#This Row],[Account]]="15030",Table1[[#This Row],[Account]]="15035",Table1[[#This Row],[Account]]="20150"),Table1[[#This Row],[Vendor ID]]=""),1,"")</f>
        <v/>
      </c>
      <c r="AF2256" s="15"/>
      <c r="AG2256" s="15"/>
      <c r="AH2256" s="15"/>
      <c r="AI2256" s="46" t="str">
        <f>IF(Table1[[#This Row],[Posting Date]]&lt;&gt;"","GJ-"&amp;CountryID,"")</f>
        <v/>
      </c>
      <c r="AJ2256" s="59" t="str">
        <f>IF(Table1[[#This Row],[Posting Date]]&lt;&gt;"",Table1[[#This Row],[Posting Date]],"")</f>
        <v/>
      </c>
      <c r="AK2256" s="46"/>
      <c r="AL2256" s="46" t="str">
        <f>IF(Table1[[#This Row],[Description]]&lt;&gt;"",Table1[[#This Row],[Description]],"")</f>
        <v/>
      </c>
      <c r="AM2256" s="46" t="str">
        <f>IF(Table1[[#This Row],[Posting Date]]&lt;&gt;"",Table1[[#This Row],[Reference Number]],"")</f>
        <v/>
      </c>
      <c r="AN2256" s="46" t="str">
        <f>TRIM(Table1[[#This Row],[Line '#]])</f>
        <v/>
      </c>
      <c r="AO2256" s="46" t="str">
        <f>TRIM(Table1[[#This Row],[Account]])</f>
        <v/>
      </c>
      <c r="AP2256" s="46" t="str">
        <f>IF(Table1[[#This Row],[Posting Date]]&lt;&gt;"",$D$5,"")</f>
        <v/>
      </c>
      <c r="AQ2256" s="46" t="str">
        <f>TRIM(Table1[[#This Row],[Departments-Prgrams]])</f>
        <v/>
      </c>
      <c r="AR2256" s="46" t="str">
        <f>TRIM(Table1[[#This Row],[Grant]])</f>
        <v/>
      </c>
      <c r="AS2256" s="46" t="str">
        <f>TRIM(Table1[[#This Row],[Staff ID]])</f>
        <v/>
      </c>
      <c r="AT2256" s="46" t="str">
        <f>IF(TRIM(Table1[[#This Row],[Budget Code]])=0,"",TRIM(Table1[[#This Row],[Budget Code]]))</f>
        <v/>
      </c>
      <c r="AU2256" s="46" t="str">
        <f>IF(Table1[[#This Row],[Line Description]]&lt;&gt;"",Table1[[#This Row],[Line Description]],"")</f>
        <v/>
      </c>
      <c r="AV2256" s="46" t="str">
        <f>IF(Table1[[#This Row],[Cur_Amount Debit]]&gt;0,ROUND(Table1[[#This Row],[Cur_Amount Debit]],2),"")</f>
        <v/>
      </c>
      <c r="AW2256" s="46" t="str">
        <f>IF(Table1[[#This Row],[Cur_Amount Credit]]&gt;0,ROUND(Table1[[#This Row],[Cur_Amount Credit]],2),"")</f>
        <v/>
      </c>
      <c r="AX2256" s="46" t="str">
        <f>LEFT(Table1[[#This Row],[Cur]],3)</f>
        <v/>
      </c>
      <c r="AY2256" s="59"/>
      <c r="AZ2256" s="46"/>
      <c r="BA2256" s="46" t="str">
        <f>IF(Table1[[#This Row],[Cur]]&lt;&gt;"",IF(Table1[[#This Row],[Cur]]="USD","",ExchangeRate),"")</f>
        <v/>
      </c>
      <c r="BB2256" s="46" t="str">
        <f>IF(Table1[[#This Row],[Grant]]&lt;&gt;"",VLOOKUP(Table1[[#This Row],[Grant]],Grants!B:D,3),"")</f>
        <v/>
      </c>
      <c r="BC2256" s="46" t="str">
        <f>TRIM(Table1[[#This Row],[Vendor ID]])</f>
        <v/>
      </c>
      <c r="BD2256">
        <f>IF(Table1[[#This Row],[Reference Number]]=Q2255,BD2255,BD2255+1)</f>
        <v>0</v>
      </c>
    </row>
    <row r="2257" spans="1:56" ht="11.25" customHeight="1" x14ac:dyDescent="0.25">
      <c r="A2257" s="1"/>
      <c r="B2257" s="88" t="str">
        <f>IF(Table1[[#This Row],[Posting Date]]&lt;&gt;"",IF(Table1[[#This Row],[Reference Number]]=Q2256,B2256+1,1),"")</f>
        <v/>
      </c>
      <c r="C2257" s="61"/>
      <c r="D2257" s="61"/>
      <c r="E2257" s="138"/>
      <c r="F2257" s="141" t="str">
        <f>IFERROR(IF(VLOOKUP(Table1[[#This Row],[Budget Code Description]],Dimentions!$X$6:$AC$139,2,FALSE)="","",VLOOKUP(Table1[[#This Row],[Budget Code Description]],Dimentions!$X$6:$AC$139,2,FALSE)),"")</f>
        <v/>
      </c>
      <c r="G2257" s="141"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1" t="str">
        <f>IFERROR(VLOOKUP(Table1[[#This Row],[Budget Code Description]],Table6[#All],8,FALSE),"")</f>
        <v/>
      </c>
      <c r="L2257" s="63"/>
      <c r="M2257" s="65" t="str">
        <f>IFERROR(VLOOKUP(Table1[[#This Row],[Staff ID]],Table2[],2,FALSE),"")</f>
        <v/>
      </c>
      <c r="N2257" s="209" t="str">
        <f>IFERROR(IF(VLOOKUP(Table1[[#This Row],[Budget Code Description]],Dimentions!$X$6:$AC$134,4,FALSE)="","",VLOOKUP(Table1[[#This Row],[Budget Code Description]],Dimentions!$X$6:$AC$134,4,FALSE)),"")</f>
        <v/>
      </c>
      <c r="O2257" s="65" t="str">
        <f>IFERROR(VLOOKUP(Table1[[#This Row],[Vendor ID]],Table549[],2,FALSE),"")</f>
        <v/>
      </c>
      <c r="P2257" s="63"/>
      <c r="Q2257" s="141" t="str">
        <f>IF(Table1[[#This Row],[Posting Date]]&lt;&gt;"",$D$9,"")</f>
        <v/>
      </c>
      <c r="R2257" s="157" t="str">
        <f>IF(Table1[[#This Row],[Posting Date]]&lt;&gt;"",$D$10,"")</f>
        <v/>
      </c>
      <c r="S2257" s="66"/>
      <c r="T2257" s="63"/>
      <c r="U2257" s="67"/>
      <c r="V2257" s="67"/>
      <c r="W2257" s="67" t="str">
        <f t="shared" si="39"/>
        <v/>
      </c>
      <c r="X2257" s="159" t="str">
        <f>IF(E2257="","",(IF(Table1[[#This Row],[Cur]]="USD",Table1[[#This Row],[Cur_Amount Debit]],Table1[[#This Row],[Cur_Amount Debit]]/Table1[[#This Row],[Exchange Rate]])))</f>
        <v/>
      </c>
      <c r="Y2257" s="159" t="str">
        <f>IF(E2257="","",(IF(Table1[[#This Row],[Cur]]="USD",Table1[[#This Row],[Cur_Amount Credit]],Table1[[#This Row],[Cur_Amount Credit]]/ExchangeRate)))</f>
        <v/>
      </c>
      <c r="Z2257" s="201" t="str">
        <f>IF(E2257="","",(Table1[[#This Row],[Debit USD]]-Table1[[#This Row],[Credit USD]]))</f>
        <v/>
      </c>
      <c r="AA2257" s="226"/>
      <c r="AB2257" s="255"/>
      <c r="AC2257" s="1"/>
      <c r="AD2257" s="15"/>
      <c r="AE2257" s="15" t="str">
        <f>IF(AND(OR(Table1[[#This Row],[Account]]="15030",Table1[[#This Row],[Account]]="15035",Table1[[#This Row],[Account]]="20150"),Table1[[#This Row],[Vendor ID]]=""),1,"")</f>
        <v/>
      </c>
      <c r="AF2257" s="15"/>
      <c r="AG2257" s="15"/>
      <c r="AH2257" s="15"/>
      <c r="AI2257" s="46" t="str">
        <f>IF(Table1[[#This Row],[Posting Date]]&lt;&gt;"","GJ-"&amp;CountryID,"")</f>
        <v/>
      </c>
      <c r="AJ2257" s="59" t="str">
        <f>IF(Table1[[#This Row],[Posting Date]]&lt;&gt;"",Table1[[#This Row],[Posting Date]],"")</f>
        <v/>
      </c>
      <c r="AK2257" s="46"/>
      <c r="AL2257" s="46" t="str">
        <f>IF(Table1[[#This Row],[Description]]&lt;&gt;"",Table1[[#This Row],[Description]],"")</f>
        <v/>
      </c>
      <c r="AM2257" s="46" t="str">
        <f>IF(Table1[[#This Row],[Posting Date]]&lt;&gt;"",Table1[[#This Row],[Reference Number]],"")</f>
        <v/>
      </c>
      <c r="AN2257" s="46" t="str">
        <f>TRIM(Table1[[#This Row],[Line '#]])</f>
        <v/>
      </c>
      <c r="AO2257" s="46" t="str">
        <f>TRIM(Table1[[#This Row],[Account]])</f>
        <v/>
      </c>
      <c r="AP2257" s="46" t="str">
        <f>IF(Table1[[#This Row],[Posting Date]]&lt;&gt;"",$D$5,"")</f>
        <v/>
      </c>
      <c r="AQ2257" s="46" t="str">
        <f>TRIM(Table1[[#This Row],[Departments-Prgrams]])</f>
        <v/>
      </c>
      <c r="AR2257" s="46" t="str">
        <f>TRIM(Table1[[#This Row],[Grant]])</f>
        <v/>
      </c>
      <c r="AS2257" s="46" t="str">
        <f>TRIM(Table1[[#This Row],[Staff ID]])</f>
        <v/>
      </c>
      <c r="AT2257" s="46" t="str">
        <f>IF(TRIM(Table1[[#This Row],[Budget Code]])=0,"",TRIM(Table1[[#This Row],[Budget Code]]))</f>
        <v/>
      </c>
      <c r="AU2257" s="46" t="str">
        <f>IF(Table1[[#This Row],[Line Description]]&lt;&gt;"",Table1[[#This Row],[Line Description]],"")</f>
        <v/>
      </c>
      <c r="AV2257" s="46" t="str">
        <f>IF(Table1[[#This Row],[Cur_Amount Debit]]&gt;0,ROUND(Table1[[#This Row],[Cur_Amount Debit]],2),"")</f>
        <v/>
      </c>
      <c r="AW2257" s="46" t="str">
        <f>IF(Table1[[#This Row],[Cur_Amount Credit]]&gt;0,ROUND(Table1[[#This Row],[Cur_Amount Credit]],2),"")</f>
        <v/>
      </c>
      <c r="AX2257" s="46" t="str">
        <f>LEFT(Table1[[#This Row],[Cur]],3)</f>
        <v/>
      </c>
      <c r="AY2257" s="59"/>
      <c r="AZ2257" s="46"/>
      <c r="BA2257" s="46" t="str">
        <f>IF(Table1[[#This Row],[Cur]]&lt;&gt;"",IF(Table1[[#This Row],[Cur]]="USD","",ExchangeRate),"")</f>
        <v/>
      </c>
      <c r="BB2257" s="46" t="str">
        <f>IF(Table1[[#This Row],[Grant]]&lt;&gt;"",VLOOKUP(Table1[[#This Row],[Grant]],Grants!B:D,3),"")</f>
        <v/>
      </c>
      <c r="BC2257" s="46" t="str">
        <f>TRIM(Table1[[#This Row],[Vendor ID]])</f>
        <v/>
      </c>
      <c r="BD2257">
        <f>IF(Table1[[#This Row],[Reference Number]]=Q2256,BD2256,BD2256+1)</f>
        <v>0</v>
      </c>
    </row>
    <row r="2258" spans="1:56" ht="11.25" customHeight="1" x14ac:dyDescent="0.25">
      <c r="A2258" s="1"/>
      <c r="B2258" s="88" t="str">
        <f>IF(Table1[[#This Row],[Posting Date]]&lt;&gt;"",IF(Table1[[#This Row],[Reference Number]]=Q2257,B2257+1,1),"")</f>
        <v/>
      </c>
      <c r="C2258" s="61"/>
      <c r="D2258" s="61"/>
      <c r="E2258" s="138"/>
      <c r="F2258" s="141" t="str">
        <f>IFERROR(IF(VLOOKUP(Table1[[#This Row],[Budget Code Description]],Dimentions!$X$6:$AC$139,2,FALSE)="","",VLOOKUP(Table1[[#This Row],[Budget Code Description]],Dimentions!$X$6:$AC$139,2,FALSE)),"")</f>
        <v/>
      </c>
      <c r="G2258" s="141"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1" t="str">
        <f>IFERROR(VLOOKUP(Table1[[#This Row],[Budget Code Description]],Table6[#All],8,FALSE),"")</f>
        <v/>
      </c>
      <c r="L2258" s="63"/>
      <c r="M2258" s="65" t="str">
        <f>IFERROR(VLOOKUP(Table1[[#This Row],[Staff ID]],Table2[],2,FALSE),"")</f>
        <v/>
      </c>
      <c r="N2258" s="209" t="str">
        <f>IFERROR(IF(VLOOKUP(Table1[[#This Row],[Budget Code Description]],Dimentions!$X$6:$AC$134,4,FALSE)="","",VLOOKUP(Table1[[#This Row],[Budget Code Description]],Dimentions!$X$6:$AC$134,4,FALSE)),"")</f>
        <v/>
      </c>
      <c r="O2258" s="65" t="str">
        <f>IFERROR(VLOOKUP(Table1[[#This Row],[Vendor ID]],Table549[],2,FALSE),"")</f>
        <v/>
      </c>
      <c r="P2258" s="63"/>
      <c r="Q2258" s="141" t="str">
        <f>IF(Table1[[#This Row],[Posting Date]]&lt;&gt;"",$D$9,"")</f>
        <v/>
      </c>
      <c r="R2258" s="157" t="str">
        <f>IF(Table1[[#This Row],[Posting Date]]&lt;&gt;"",$D$10,"")</f>
        <v/>
      </c>
      <c r="S2258" s="66"/>
      <c r="T2258" s="63"/>
      <c r="U2258" s="67"/>
      <c r="V2258" s="67"/>
      <c r="W2258" s="67" t="str">
        <f t="shared" si="39"/>
        <v/>
      </c>
      <c r="X2258" s="159" t="str">
        <f>IF(E2258="","",(IF(Table1[[#This Row],[Cur]]="USD",Table1[[#This Row],[Cur_Amount Debit]],Table1[[#This Row],[Cur_Amount Debit]]/Table1[[#This Row],[Exchange Rate]])))</f>
        <v/>
      </c>
      <c r="Y2258" s="159" t="str">
        <f>IF(E2258="","",(IF(Table1[[#This Row],[Cur]]="USD",Table1[[#This Row],[Cur_Amount Credit]],Table1[[#This Row],[Cur_Amount Credit]]/ExchangeRate)))</f>
        <v/>
      </c>
      <c r="Z2258" s="201" t="str">
        <f>IF(E2258="","",(Table1[[#This Row],[Debit USD]]-Table1[[#This Row],[Credit USD]]))</f>
        <v/>
      </c>
      <c r="AA2258" s="226"/>
      <c r="AB2258" s="255"/>
      <c r="AC2258" s="1"/>
      <c r="AD2258" s="15"/>
      <c r="AE2258" s="15" t="str">
        <f>IF(AND(OR(Table1[[#This Row],[Account]]="15030",Table1[[#This Row],[Account]]="15035",Table1[[#This Row],[Account]]="20150"),Table1[[#This Row],[Vendor ID]]=""),1,"")</f>
        <v/>
      </c>
      <c r="AF2258" s="15"/>
      <c r="AG2258" s="15"/>
      <c r="AH2258" s="15"/>
      <c r="AI2258" s="46" t="str">
        <f>IF(Table1[[#This Row],[Posting Date]]&lt;&gt;"","GJ-"&amp;CountryID,"")</f>
        <v/>
      </c>
      <c r="AJ2258" s="59" t="str">
        <f>IF(Table1[[#This Row],[Posting Date]]&lt;&gt;"",Table1[[#This Row],[Posting Date]],"")</f>
        <v/>
      </c>
      <c r="AK2258" s="46"/>
      <c r="AL2258" s="46" t="str">
        <f>IF(Table1[[#This Row],[Description]]&lt;&gt;"",Table1[[#This Row],[Description]],"")</f>
        <v/>
      </c>
      <c r="AM2258" s="46" t="str">
        <f>IF(Table1[[#This Row],[Posting Date]]&lt;&gt;"",Table1[[#This Row],[Reference Number]],"")</f>
        <v/>
      </c>
      <c r="AN2258" s="46" t="str">
        <f>TRIM(Table1[[#This Row],[Line '#]])</f>
        <v/>
      </c>
      <c r="AO2258" s="46" t="str">
        <f>TRIM(Table1[[#This Row],[Account]])</f>
        <v/>
      </c>
      <c r="AP2258" s="46" t="str">
        <f>IF(Table1[[#This Row],[Posting Date]]&lt;&gt;"",$D$5,"")</f>
        <v/>
      </c>
      <c r="AQ2258" s="46" t="str">
        <f>TRIM(Table1[[#This Row],[Departments-Prgrams]])</f>
        <v/>
      </c>
      <c r="AR2258" s="46" t="str">
        <f>TRIM(Table1[[#This Row],[Grant]])</f>
        <v/>
      </c>
      <c r="AS2258" s="46" t="str">
        <f>TRIM(Table1[[#This Row],[Staff ID]])</f>
        <v/>
      </c>
      <c r="AT2258" s="46" t="str">
        <f>IF(TRIM(Table1[[#This Row],[Budget Code]])=0,"",TRIM(Table1[[#This Row],[Budget Code]]))</f>
        <v/>
      </c>
      <c r="AU2258" s="46" t="str">
        <f>IF(Table1[[#This Row],[Line Description]]&lt;&gt;"",Table1[[#This Row],[Line Description]],"")</f>
        <v/>
      </c>
      <c r="AV2258" s="46" t="str">
        <f>IF(Table1[[#This Row],[Cur_Amount Debit]]&gt;0,ROUND(Table1[[#This Row],[Cur_Amount Debit]],2),"")</f>
        <v/>
      </c>
      <c r="AW2258" s="46" t="str">
        <f>IF(Table1[[#This Row],[Cur_Amount Credit]]&gt;0,ROUND(Table1[[#This Row],[Cur_Amount Credit]],2),"")</f>
        <v/>
      </c>
      <c r="AX2258" s="46" t="str">
        <f>LEFT(Table1[[#This Row],[Cur]],3)</f>
        <v/>
      </c>
      <c r="AY2258" s="59"/>
      <c r="AZ2258" s="46"/>
      <c r="BA2258" s="46" t="str">
        <f>IF(Table1[[#This Row],[Cur]]&lt;&gt;"",IF(Table1[[#This Row],[Cur]]="USD","",ExchangeRate),"")</f>
        <v/>
      </c>
      <c r="BB2258" s="46" t="str">
        <f>IF(Table1[[#This Row],[Grant]]&lt;&gt;"",VLOOKUP(Table1[[#This Row],[Grant]],Grants!B:D,3),"")</f>
        <v/>
      </c>
      <c r="BC2258" s="46" t="str">
        <f>TRIM(Table1[[#This Row],[Vendor ID]])</f>
        <v/>
      </c>
      <c r="BD2258">
        <f>IF(Table1[[#This Row],[Reference Number]]=Q2257,BD2257,BD2257+1)</f>
        <v>0</v>
      </c>
    </row>
    <row r="2259" spans="1:56" ht="11.25" customHeight="1" x14ac:dyDescent="0.25">
      <c r="A2259" s="1"/>
      <c r="B2259" s="88" t="str">
        <f>IF(Table1[[#This Row],[Posting Date]]&lt;&gt;"",IF(Table1[[#This Row],[Reference Number]]=Q2258,B2258+1,1),"")</f>
        <v/>
      </c>
      <c r="C2259" s="61"/>
      <c r="D2259" s="61"/>
      <c r="E2259" s="138"/>
      <c r="F2259" s="141" t="str">
        <f>IFERROR(IF(VLOOKUP(Table1[[#This Row],[Budget Code Description]],Dimentions!$X$6:$AC$139,2,FALSE)="","",VLOOKUP(Table1[[#This Row],[Budget Code Description]],Dimentions!$X$6:$AC$139,2,FALSE)),"")</f>
        <v/>
      </c>
      <c r="G2259" s="141"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1" t="str">
        <f>IFERROR(VLOOKUP(Table1[[#This Row],[Budget Code Description]],Table6[#All],8,FALSE),"")</f>
        <v/>
      </c>
      <c r="L2259" s="63"/>
      <c r="M2259" s="65" t="str">
        <f>IFERROR(VLOOKUP(Table1[[#This Row],[Staff ID]],Table2[],2,FALSE),"")</f>
        <v/>
      </c>
      <c r="N2259" s="209" t="str">
        <f>IFERROR(IF(VLOOKUP(Table1[[#This Row],[Budget Code Description]],Dimentions!$X$6:$AC$134,4,FALSE)="","",VLOOKUP(Table1[[#This Row],[Budget Code Description]],Dimentions!$X$6:$AC$134,4,FALSE)),"")</f>
        <v/>
      </c>
      <c r="O2259" s="65" t="str">
        <f>IFERROR(VLOOKUP(Table1[[#This Row],[Vendor ID]],Table549[],2,FALSE),"")</f>
        <v/>
      </c>
      <c r="P2259" s="63"/>
      <c r="Q2259" s="141" t="str">
        <f>IF(Table1[[#This Row],[Posting Date]]&lt;&gt;"",$D$9,"")</f>
        <v/>
      </c>
      <c r="R2259" s="157" t="str">
        <f>IF(Table1[[#This Row],[Posting Date]]&lt;&gt;"",$D$10,"")</f>
        <v/>
      </c>
      <c r="S2259" s="66"/>
      <c r="T2259" s="63"/>
      <c r="U2259" s="67"/>
      <c r="V2259" s="67"/>
      <c r="W2259" s="67" t="str">
        <f t="shared" si="39"/>
        <v/>
      </c>
      <c r="X2259" s="159" t="str">
        <f>IF(E2259="","",(IF(Table1[[#This Row],[Cur]]="USD",Table1[[#This Row],[Cur_Amount Debit]],Table1[[#This Row],[Cur_Amount Debit]]/Table1[[#This Row],[Exchange Rate]])))</f>
        <v/>
      </c>
      <c r="Y2259" s="159" t="str">
        <f>IF(E2259="","",(IF(Table1[[#This Row],[Cur]]="USD",Table1[[#This Row],[Cur_Amount Credit]],Table1[[#This Row],[Cur_Amount Credit]]/ExchangeRate)))</f>
        <v/>
      </c>
      <c r="Z2259" s="201" t="str">
        <f>IF(E2259="","",(Table1[[#This Row],[Debit USD]]-Table1[[#This Row],[Credit USD]]))</f>
        <v/>
      </c>
      <c r="AA2259" s="226"/>
      <c r="AB2259" s="255"/>
      <c r="AC2259" s="1"/>
      <c r="AD2259" s="15"/>
      <c r="AE2259" s="15" t="str">
        <f>IF(AND(OR(Table1[[#This Row],[Account]]="15030",Table1[[#This Row],[Account]]="15035",Table1[[#This Row],[Account]]="20150"),Table1[[#This Row],[Vendor ID]]=""),1,"")</f>
        <v/>
      </c>
      <c r="AF2259" s="15"/>
      <c r="AG2259" s="15"/>
      <c r="AH2259" s="15"/>
      <c r="AI2259" s="46" t="str">
        <f>IF(Table1[[#This Row],[Posting Date]]&lt;&gt;"","GJ-"&amp;CountryID,"")</f>
        <v/>
      </c>
      <c r="AJ2259" s="59" t="str">
        <f>IF(Table1[[#This Row],[Posting Date]]&lt;&gt;"",Table1[[#This Row],[Posting Date]],"")</f>
        <v/>
      </c>
      <c r="AK2259" s="46"/>
      <c r="AL2259" s="46" t="str">
        <f>IF(Table1[[#This Row],[Description]]&lt;&gt;"",Table1[[#This Row],[Description]],"")</f>
        <v/>
      </c>
      <c r="AM2259" s="46" t="str">
        <f>IF(Table1[[#This Row],[Posting Date]]&lt;&gt;"",Table1[[#This Row],[Reference Number]],"")</f>
        <v/>
      </c>
      <c r="AN2259" s="46" t="str">
        <f>TRIM(Table1[[#This Row],[Line '#]])</f>
        <v/>
      </c>
      <c r="AO2259" s="46" t="str">
        <f>TRIM(Table1[[#This Row],[Account]])</f>
        <v/>
      </c>
      <c r="AP2259" s="46" t="str">
        <f>IF(Table1[[#This Row],[Posting Date]]&lt;&gt;"",$D$5,"")</f>
        <v/>
      </c>
      <c r="AQ2259" s="46" t="str">
        <f>TRIM(Table1[[#This Row],[Departments-Prgrams]])</f>
        <v/>
      </c>
      <c r="AR2259" s="46" t="str">
        <f>TRIM(Table1[[#This Row],[Grant]])</f>
        <v/>
      </c>
      <c r="AS2259" s="46" t="str">
        <f>TRIM(Table1[[#This Row],[Staff ID]])</f>
        <v/>
      </c>
      <c r="AT2259" s="46" t="str">
        <f>IF(TRIM(Table1[[#This Row],[Budget Code]])=0,"",TRIM(Table1[[#This Row],[Budget Code]]))</f>
        <v/>
      </c>
      <c r="AU2259" s="46" t="str">
        <f>IF(Table1[[#This Row],[Line Description]]&lt;&gt;"",Table1[[#This Row],[Line Description]],"")</f>
        <v/>
      </c>
      <c r="AV2259" s="46" t="str">
        <f>IF(Table1[[#This Row],[Cur_Amount Debit]]&gt;0,ROUND(Table1[[#This Row],[Cur_Amount Debit]],2),"")</f>
        <v/>
      </c>
      <c r="AW2259" s="46" t="str">
        <f>IF(Table1[[#This Row],[Cur_Amount Credit]]&gt;0,ROUND(Table1[[#This Row],[Cur_Amount Credit]],2),"")</f>
        <v/>
      </c>
      <c r="AX2259" s="46" t="str">
        <f>LEFT(Table1[[#This Row],[Cur]],3)</f>
        <v/>
      </c>
      <c r="AY2259" s="59"/>
      <c r="AZ2259" s="46"/>
      <c r="BA2259" s="46" t="str">
        <f>IF(Table1[[#This Row],[Cur]]&lt;&gt;"",IF(Table1[[#This Row],[Cur]]="USD","",ExchangeRate),"")</f>
        <v/>
      </c>
      <c r="BB2259" s="46" t="str">
        <f>IF(Table1[[#This Row],[Grant]]&lt;&gt;"",VLOOKUP(Table1[[#This Row],[Grant]],Grants!B:D,3),"")</f>
        <v/>
      </c>
      <c r="BC2259" s="46" t="str">
        <f>TRIM(Table1[[#This Row],[Vendor ID]])</f>
        <v/>
      </c>
      <c r="BD2259">
        <f>IF(Table1[[#This Row],[Reference Number]]=Q2258,BD2258,BD2258+1)</f>
        <v>0</v>
      </c>
    </row>
    <row r="2260" spans="1:56" ht="11.25" customHeight="1" x14ac:dyDescent="0.25">
      <c r="A2260" s="1"/>
      <c r="B2260" s="88" t="str">
        <f>IF(Table1[[#This Row],[Posting Date]]&lt;&gt;"",IF(Table1[[#This Row],[Reference Number]]=Q2259,B2259+1,1),"")</f>
        <v/>
      </c>
      <c r="C2260" s="61"/>
      <c r="D2260" s="61"/>
      <c r="E2260" s="138"/>
      <c r="F2260" s="141" t="str">
        <f>IFERROR(IF(VLOOKUP(Table1[[#This Row],[Budget Code Description]],Dimentions!$X$6:$AC$139,2,FALSE)="","",VLOOKUP(Table1[[#This Row],[Budget Code Description]],Dimentions!$X$6:$AC$139,2,FALSE)),"")</f>
        <v/>
      </c>
      <c r="G2260" s="141"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1" t="str">
        <f>IFERROR(VLOOKUP(Table1[[#This Row],[Budget Code Description]],Table6[#All],8,FALSE),"")</f>
        <v/>
      </c>
      <c r="L2260" s="63"/>
      <c r="M2260" s="65" t="str">
        <f>IFERROR(VLOOKUP(Table1[[#This Row],[Staff ID]],Table2[],2,FALSE),"")</f>
        <v/>
      </c>
      <c r="N2260" s="209" t="str">
        <f>IFERROR(IF(VLOOKUP(Table1[[#This Row],[Budget Code Description]],Dimentions!$X$6:$AC$134,4,FALSE)="","",VLOOKUP(Table1[[#This Row],[Budget Code Description]],Dimentions!$X$6:$AC$134,4,FALSE)),"")</f>
        <v/>
      </c>
      <c r="O2260" s="65" t="str">
        <f>IFERROR(VLOOKUP(Table1[[#This Row],[Vendor ID]],Table549[],2,FALSE),"")</f>
        <v/>
      </c>
      <c r="P2260" s="63"/>
      <c r="Q2260" s="141" t="str">
        <f>IF(Table1[[#This Row],[Posting Date]]&lt;&gt;"",$D$9,"")</f>
        <v/>
      </c>
      <c r="R2260" s="157" t="str">
        <f>IF(Table1[[#This Row],[Posting Date]]&lt;&gt;"",$D$10,"")</f>
        <v/>
      </c>
      <c r="S2260" s="66"/>
      <c r="T2260" s="63"/>
      <c r="U2260" s="67"/>
      <c r="V2260" s="67"/>
      <c r="W2260" s="67" t="str">
        <f t="shared" si="39"/>
        <v/>
      </c>
      <c r="X2260" s="159" t="str">
        <f>IF(E2260="","",(IF(Table1[[#This Row],[Cur]]="USD",Table1[[#This Row],[Cur_Amount Debit]],Table1[[#This Row],[Cur_Amount Debit]]/Table1[[#This Row],[Exchange Rate]])))</f>
        <v/>
      </c>
      <c r="Y2260" s="159" t="str">
        <f>IF(E2260="","",(IF(Table1[[#This Row],[Cur]]="USD",Table1[[#This Row],[Cur_Amount Credit]],Table1[[#This Row],[Cur_Amount Credit]]/ExchangeRate)))</f>
        <v/>
      </c>
      <c r="Z2260" s="201" t="str">
        <f>IF(E2260="","",(Table1[[#This Row],[Debit USD]]-Table1[[#This Row],[Credit USD]]))</f>
        <v/>
      </c>
      <c r="AA2260" s="226"/>
      <c r="AB2260" s="255"/>
      <c r="AC2260" s="1"/>
      <c r="AD2260" s="15"/>
      <c r="AE2260" s="15" t="str">
        <f>IF(AND(OR(Table1[[#This Row],[Account]]="15030",Table1[[#This Row],[Account]]="15035",Table1[[#This Row],[Account]]="20150"),Table1[[#This Row],[Vendor ID]]=""),1,"")</f>
        <v/>
      </c>
      <c r="AF2260" s="15"/>
      <c r="AG2260" s="15"/>
      <c r="AH2260" s="15"/>
      <c r="AI2260" s="46" t="str">
        <f>IF(Table1[[#This Row],[Posting Date]]&lt;&gt;"","GJ-"&amp;CountryID,"")</f>
        <v/>
      </c>
      <c r="AJ2260" s="59" t="str">
        <f>IF(Table1[[#This Row],[Posting Date]]&lt;&gt;"",Table1[[#This Row],[Posting Date]],"")</f>
        <v/>
      </c>
      <c r="AK2260" s="46"/>
      <c r="AL2260" s="46" t="str">
        <f>IF(Table1[[#This Row],[Description]]&lt;&gt;"",Table1[[#This Row],[Description]],"")</f>
        <v/>
      </c>
      <c r="AM2260" s="46" t="str">
        <f>IF(Table1[[#This Row],[Posting Date]]&lt;&gt;"",Table1[[#This Row],[Reference Number]],"")</f>
        <v/>
      </c>
      <c r="AN2260" s="46" t="str">
        <f>TRIM(Table1[[#This Row],[Line '#]])</f>
        <v/>
      </c>
      <c r="AO2260" s="46" t="str">
        <f>TRIM(Table1[[#This Row],[Account]])</f>
        <v/>
      </c>
      <c r="AP2260" s="46" t="str">
        <f>IF(Table1[[#This Row],[Posting Date]]&lt;&gt;"",$D$5,"")</f>
        <v/>
      </c>
      <c r="AQ2260" s="46" t="str">
        <f>TRIM(Table1[[#This Row],[Departments-Prgrams]])</f>
        <v/>
      </c>
      <c r="AR2260" s="46" t="str">
        <f>TRIM(Table1[[#This Row],[Grant]])</f>
        <v/>
      </c>
      <c r="AS2260" s="46" t="str">
        <f>TRIM(Table1[[#This Row],[Staff ID]])</f>
        <v/>
      </c>
      <c r="AT2260" s="46" t="str">
        <f>IF(TRIM(Table1[[#This Row],[Budget Code]])=0,"",TRIM(Table1[[#This Row],[Budget Code]]))</f>
        <v/>
      </c>
      <c r="AU2260" s="46" t="str">
        <f>IF(Table1[[#This Row],[Line Description]]&lt;&gt;"",Table1[[#This Row],[Line Description]],"")</f>
        <v/>
      </c>
      <c r="AV2260" s="46" t="str">
        <f>IF(Table1[[#This Row],[Cur_Amount Debit]]&gt;0,ROUND(Table1[[#This Row],[Cur_Amount Debit]],2),"")</f>
        <v/>
      </c>
      <c r="AW2260" s="46" t="str">
        <f>IF(Table1[[#This Row],[Cur_Amount Credit]]&gt;0,ROUND(Table1[[#This Row],[Cur_Amount Credit]],2),"")</f>
        <v/>
      </c>
      <c r="AX2260" s="46" t="str">
        <f>LEFT(Table1[[#This Row],[Cur]],3)</f>
        <v/>
      </c>
      <c r="AY2260" s="59"/>
      <c r="AZ2260" s="46"/>
      <c r="BA2260" s="46" t="str">
        <f>IF(Table1[[#This Row],[Cur]]&lt;&gt;"",IF(Table1[[#This Row],[Cur]]="USD","",ExchangeRate),"")</f>
        <v/>
      </c>
      <c r="BB2260" s="46" t="str">
        <f>IF(Table1[[#This Row],[Grant]]&lt;&gt;"",VLOOKUP(Table1[[#This Row],[Grant]],Grants!B:D,3),"")</f>
        <v/>
      </c>
      <c r="BC2260" s="46" t="str">
        <f>TRIM(Table1[[#This Row],[Vendor ID]])</f>
        <v/>
      </c>
      <c r="BD2260">
        <f>IF(Table1[[#This Row],[Reference Number]]=Q2259,BD2259,BD2259+1)</f>
        <v>0</v>
      </c>
    </row>
    <row r="2261" spans="1:56" ht="11.25" customHeight="1" x14ac:dyDescent="0.25">
      <c r="A2261" s="1"/>
      <c r="B2261" s="88" t="str">
        <f>IF(Table1[[#This Row],[Posting Date]]&lt;&gt;"",IF(Table1[[#This Row],[Reference Number]]=Q2260,B2260+1,1),"")</f>
        <v/>
      </c>
      <c r="C2261" s="61"/>
      <c r="D2261" s="61"/>
      <c r="E2261" s="138"/>
      <c r="F2261" s="141" t="str">
        <f>IFERROR(IF(VLOOKUP(Table1[[#This Row],[Budget Code Description]],Dimentions!$X$6:$AC$139,2,FALSE)="","",VLOOKUP(Table1[[#This Row],[Budget Code Description]],Dimentions!$X$6:$AC$139,2,FALSE)),"")</f>
        <v/>
      </c>
      <c r="G2261" s="141"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1" t="str">
        <f>IFERROR(VLOOKUP(Table1[[#This Row],[Budget Code Description]],Table6[#All],8,FALSE),"")</f>
        <v/>
      </c>
      <c r="L2261" s="63"/>
      <c r="M2261" s="65" t="str">
        <f>IFERROR(VLOOKUP(Table1[[#This Row],[Staff ID]],Table2[],2,FALSE),"")</f>
        <v/>
      </c>
      <c r="N2261" s="209" t="str">
        <f>IFERROR(IF(VLOOKUP(Table1[[#This Row],[Budget Code Description]],Dimentions!$X$6:$AC$134,4,FALSE)="","",VLOOKUP(Table1[[#This Row],[Budget Code Description]],Dimentions!$X$6:$AC$134,4,FALSE)),"")</f>
        <v/>
      </c>
      <c r="O2261" s="65" t="str">
        <f>IFERROR(VLOOKUP(Table1[[#This Row],[Vendor ID]],Table549[],2,FALSE),"")</f>
        <v/>
      </c>
      <c r="P2261" s="63"/>
      <c r="Q2261" s="141" t="str">
        <f>IF(Table1[[#This Row],[Posting Date]]&lt;&gt;"",$D$9,"")</f>
        <v/>
      </c>
      <c r="R2261" s="157" t="str">
        <f>IF(Table1[[#This Row],[Posting Date]]&lt;&gt;"",$D$10,"")</f>
        <v/>
      </c>
      <c r="S2261" s="66"/>
      <c r="T2261" s="63"/>
      <c r="U2261" s="67"/>
      <c r="V2261" s="67"/>
      <c r="W2261" s="67" t="str">
        <f t="shared" si="39"/>
        <v/>
      </c>
      <c r="X2261" s="159" t="str">
        <f>IF(E2261="","",(IF(Table1[[#This Row],[Cur]]="USD",Table1[[#This Row],[Cur_Amount Debit]],Table1[[#This Row],[Cur_Amount Debit]]/Table1[[#This Row],[Exchange Rate]])))</f>
        <v/>
      </c>
      <c r="Y2261" s="159" t="str">
        <f>IF(E2261="","",(IF(Table1[[#This Row],[Cur]]="USD",Table1[[#This Row],[Cur_Amount Credit]],Table1[[#This Row],[Cur_Amount Credit]]/ExchangeRate)))</f>
        <v/>
      </c>
      <c r="Z2261" s="201" t="str">
        <f>IF(E2261="","",(Table1[[#This Row],[Debit USD]]-Table1[[#This Row],[Credit USD]]))</f>
        <v/>
      </c>
      <c r="AA2261" s="226"/>
      <c r="AB2261" s="255"/>
      <c r="AC2261" s="1"/>
      <c r="AD2261" s="15"/>
      <c r="AE2261" s="15" t="str">
        <f>IF(AND(OR(Table1[[#This Row],[Account]]="15030",Table1[[#This Row],[Account]]="15035",Table1[[#This Row],[Account]]="20150"),Table1[[#This Row],[Vendor ID]]=""),1,"")</f>
        <v/>
      </c>
      <c r="AF2261" s="15"/>
      <c r="AG2261" s="15"/>
      <c r="AH2261" s="15"/>
      <c r="AI2261" s="46" t="str">
        <f>IF(Table1[[#This Row],[Posting Date]]&lt;&gt;"","GJ-"&amp;CountryID,"")</f>
        <v/>
      </c>
      <c r="AJ2261" s="59" t="str">
        <f>IF(Table1[[#This Row],[Posting Date]]&lt;&gt;"",Table1[[#This Row],[Posting Date]],"")</f>
        <v/>
      </c>
      <c r="AK2261" s="46"/>
      <c r="AL2261" s="46" t="str">
        <f>IF(Table1[[#This Row],[Description]]&lt;&gt;"",Table1[[#This Row],[Description]],"")</f>
        <v/>
      </c>
      <c r="AM2261" s="46" t="str">
        <f>IF(Table1[[#This Row],[Posting Date]]&lt;&gt;"",Table1[[#This Row],[Reference Number]],"")</f>
        <v/>
      </c>
      <c r="AN2261" s="46" t="str">
        <f>TRIM(Table1[[#This Row],[Line '#]])</f>
        <v/>
      </c>
      <c r="AO2261" s="46" t="str">
        <f>TRIM(Table1[[#This Row],[Account]])</f>
        <v/>
      </c>
      <c r="AP2261" s="46" t="str">
        <f>IF(Table1[[#This Row],[Posting Date]]&lt;&gt;"",$D$5,"")</f>
        <v/>
      </c>
      <c r="AQ2261" s="46" t="str">
        <f>TRIM(Table1[[#This Row],[Departments-Prgrams]])</f>
        <v/>
      </c>
      <c r="AR2261" s="46" t="str">
        <f>TRIM(Table1[[#This Row],[Grant]])</f>
        <v/>
      </c>
      <c r="AS2261" s="46" t="str">
        <f>TRIM(Table1[[#This Row],[Staff ID]])</f>
        <v/>
      </c>
      <c r="AT2261" s="46" t="str">
        <f>IF(TRIM(Table1[[#This Row],[Budget Code]])=0,"",TRIM(Table1[[#This Row],[Budget Code]]))</f>
        <v/>
      </c>
      <c r="AU2261" s="46" t="str">
        <f>IF(Table1[[#This Row],[Line Description]]&lt;&gt;"",Table1[[#This Row],[Line Description]],"")</f>
        <v/>
      </c>
      <c r="AV2261" s="46" t="str">
        <f>IF(Table1[[#This Row],[Cur_Amount Debit]]&gt;0,ROUND(Table1[[#This Row],[Cur_Amount Debit]],2),"")</f>
        <v/>
      </c>
      <c r="AW2261" s="46" t="str">
        <f>IF(Table1[[#This Row],[Cur_Amount Credit]]&gt;0,ROUND(Table1[[#This Row],[Cur_Amount Credit]],2),"")</f>
        <v/>
      </c>
      <c r="AX2261" s="46" t="str">
        <f>LEFT(Table1[[#This Row],[Cur]],3)</f>
        <v/>
      </c>
      <c r="AY2261" s="59"/>
      <c r="AZ2261" s="46"/>
      <c r="BA2261" s="46" t="str">
        <f>IF(Table1[[#This Row],[Cur]]&lt;&gt;"",IF(Table1[[#This Row],[Cur]]="USD","",ExchangeRate),"")</f>
        <v/>
      </c>
      <c r="BB2261" s="46" t="str">
        <f>IF(Table1[[#This Row],[Grant]]&lt;&gt;"",VLOOKUP(Table1[[#This Row],[Grant]],Grants!B:D,3),"")</f>
        <v/>
      </c>
      <c r="BC2261" s="46" t="str">
        <f>TRIM(Table1[[#This Row],[Vendor ID]])</f>
        <v/>
      </c>
      <c r="BD2261">
        <f>IF(Table1[[#This Row],[Reference Number]]=Q2260,BD2260,BD2260+1)</f>
        <v>0</v>
      </c>
    </row>
    <row r="2262" spans="1:56" ht="11.25" customHeight="1" x14ac:dyDescent="0.25">
      <c r="A2262" s="1"/>
      <c r="B2262" s="88" t="str">
        <f>IF(Table1[[#This Row],[Posting Date]]&lt;&gt;"",IF(Table1[[#This Row],[Reference Number]]=Q2261,B2261+1,1),"")</f>
        <v/>
      </c>
      <c r="C2262" s="61"/>
      <c r="D2262" s="61"/>
      <c r="E2262" s="138"/>
      <c r="F2262" s="141" t="str">
        <f>IFERROR(IF(VLOOKUP(Table1[[#This Row],[Budget Code Description]],Dimentions!$X$6:$AC$139,2,FALSE)="","",VLOOKUP(Table1[[#This Row],[Budget Code Description]],Dimentions!$X$6:$AC$139,2,FALSE)),"")</f>
        <v/>
      </c>
      <c r="G2262" s="141"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1" t="str">
        <f>IFERROR(VLOOKUP(Table1[[#This Row],[Budget Code Description]],Table6[#All],8,FALSE),"")</f>
        <v/>
      </c>
      <c r="L2262" s="63"/>
      <c r="M2262" s="65" t="str">
        <f>IFERROR(VLOOKUP(Table1[[#This Row],[Staff ID]],Table2[],2,FALSE),"")</f>
        <v/>
      </c>
      <c r="N2262" s="209" t="str">
        <f>IFERROR(IF(VLOOKUP(Table1[[#This Row],[Budget Code Description]],Dimentions!$X$6:$AC$134,4,FALSE)="","",VLOOKUP(Table1[[#This Row],[Budget Code Description]],Dimentions!$X$6:$AC$134,4,FALSE)),"")</f>
        <v/>
      </c>
      <c r="O2262" s="65" t="str">
        <f>IFERROR(VLOOKUP(Table1[[#This Row],[Vendor ID]],Table549[],2,FALSE),"")</f>
        <v/>
      </c>
      <c r="P2262" s="63"/>
      <c r="Q2262" s="141" t="str">
        <f>IF(Table1[[#This Row],[Posting Date]]&lt;&gt;"",$D$9,"")</f>
        <v/>
      </c>
      <c r="R2262" s="157" t="str">
        <f>IF(Table1[[#This Row],[Posting Date]]&lt;&gt;"",$D$10,"")</f>
        <v/>
      </c>
      <c r="S2262" s="66"/>
      <c r="T2262" s="63"/>
      <c r="U2262" s="67"/>
      <c r="V2262" s="67"/>
      <c r="W2262" s="67" t="str">
        <f t="shared" si="39"/>
        <v/>
      </c>
      <c r="X2262" s="159" t="str">
        <f>IF(E2262="","",(IF(Table1[[#This Row],[Cur]]="USD",Table1[[#This Row],[Cur_Amount Debit]],Table1[[#This Row],[Cur_Amount Debit]]/Table1[[#This Row],[Exchange Rate]])))</f>
        <v/>
      </c>
      <c r="Y2262" s="159" t="str">
        <f>IF(E2262="","",(IF(Table1[[#This Row],[Cur]]="USD",Table1[[#This Row],[Cur_Amount Credit]],Table1[[#This Row],[Cur_Amount Credit]]/ExchangeRate)))</f>
        <v/>
      </c>
      <c r="Z2262" s="201" t="str">
        <f>IF(E2262="","",(Table1[[#This Row],[Debit USD]]-Table1[[#This Row],[Credit USD]]))</f>
        <v/>
      </c>
      <c r="AA2262" s="226"/>
      <c r="AB2262" s="255"/>
      <c r="AC2262" s="1"/>
      <c r="AD2262" s="15"/>
      <c r="AE2262" s="15" t="str">
        <f>IF(AND(OR(Table1[[#This Row],[Account]]="15030",Table1[[#This Row],[Account]]="15035",Table1[[#This Row],[Account]]="20150"),Table1[[#This Row],[Vendor ID]]=""),1,"")</f>
        <v/>
      </c>
      <c r="AF2262" s="15"/>
      <c r="AG2262" s="15"/>
      <c r="AH2262" s="15"/>
      <c r="AI2262" s="46" t="str">
        <f>IF(Table1[[#This Row],[Posting Date]]&lt;&gt;"","GJ-"&amp;CountryID,"")</f>
        <v/>
      </c>
      <c r="AJ2262" s="59" t="str">
        <f>IF(Table1[[#This Row],[Posting Date]]&lt;&gt;"",Table1[[#This Row],[Posting Date]],"")</f>
        <v/>
      </c>
      <c r="AK2262" s="46"/>
      <c r="AL2262" s="46" t="str">
        <f>IF(Table1[[#This Row],[Description]]&lt;&gt;"",Table1[[#This Row],[Description]],"")</f>
        <v/>
      </c>
      <c r="AM2262" s="46" t="str">
        <f>IF(Table1[[#This Row],[Posting Date]]&lt;&gt;"",Table1[[#This Row],[Reference Number]],"")</f>
        <v/>
      </c>
      <c r="AN2262" s="46" t="str">
        <f>TRIM(Table1[[#This Row],[Line '#]])</f>
        <v/>
      </c>
      <c r="AO2262" s="46" t="str">
        <f>TRIM(Table1[[#This Row],[Account]])</f>
        <v/>
      </c>
      <c r="AP2262" s="46" t="str">
        <f>IF(Table1[[#This Row],[Posting Date]]&lt;&gt;"",$D$5,"")</f>
        <v/>
      </c>
      <c r="AQ2262" s="46" t="str">
        <f>TRIM(Table1[[#This Row],[Departments-Prgrams]])</f>
        <v/>
      </c>
      <c r="AR2262" s="46" t="str">
        <f>TRIM(Table1[[#This Row],[Grant]])</f>
        <v/>
      </c>
      <c r="AS2262" s="46" t="str">
        <f>TRIM(Table1[[#This Row],[Staff ID]])</f>
        <v/>
      </c>
      <c r="AT2262" s="46" t="str">
        <f>IF(TRIM(Table1[[#This Row],[Budget Code]])=0,"",TRIM(Table1[[#This Row],[Budget Code]]))</f>
        <v/>
      </c>
      <c r="AU2262" s="46" t="str">
        <f>IF(Table1[[#This Row],[Line Description]]&lt;&gt;"",Table1[[#This Row],[Line Description]],"")</f>
        <v/>
      </c>
      <c r="AV2262" s="46" t="str">
        <f>IF(Table1[[#This Row],[Cur_Amount Debit]]&gt;0,ROUND(Table1[[#This Row],[Cur_Amount Debit]],2),"")</f>
        <v/>
      </c>
      <c r="AW2262" s="46" t="str">
        <f>IF(Table1[[#This Row],[Cur_Amount Credit]]&gt;0,ROUND(Table1[[#This Row],[Cur_Amount Credit]],2),"")</f>
        <v/>
      </c>
      <c r="AX2262" s="46" t="str">
        <f>LEFT(Table1[[#This Row],[Cur]],3)</f>
        <v/>
      </c>
      <c r="AY2262" s="59"/>
      <c r="AZ2262" s="46"/>
      <c r="BA2262" s="46" t="str">
        <f>IF(Table1[[#This Row],[Cur]]&lt;&gt;"",IF(Table1[[#This Row],[Cur]]="USD","",ExchangeRate),"")</f>
        <v/>
      </c>
      <c r="BB2262" s="46" t="str">
        <f>IF(Table1[[#This Row],[Grant]]&lt;&gt;"",VLOOKUP(Table1[[#This Row],[Grant]],Grants!B:D,3),"")</f>
        <v/>
      </c>
      <c r="BC2262" s="46" t="str">
        <f>TRIM(Table1[[#This Row],[Vendor ID]])</f>
        <v/>
      </c>
      <c r="BD2262">
        <f>IF(Table1[[#This Row],[Reference Number]]=Q2261,BD2261,BD2261+1)</f>
        <v>0</v>
      </c>
    </row>
    <row r="2263" spans="1:56" ht="11.25" customHeight="1" x14ac:dyDescent="0.25">
      <c r="A2263" s="1"/>
      <c r="B2263" s="88" t="str">
        <f>IF(Table1[[#This Row],[Posting Date]]&lt;&gt;"",IF(Table1[[#This Row],[Reference Number]]=Q2262,B2262+1,1),"")</f>
        <v/>
      </c>
      <c r="C2263" s="61"/>
      <c r="D2263" s="61"/>
      <c r="E2263" s="138"/>
      <c r="F2263" s="141" t="str">
        <f>IFERROR(IF(VLOOKUP(Table1[[#This Row],[Budget Code Description]],Dimentions!$X$6:$AC$139,2,FALSE)="","",VLOOKUP(Table1[[#This Row],[Budget Code Description]],Dimentions!$X$6:$AC$139,2,FALSE)),"")</f>
        <v/>
      </c>
      <c r="G2263" s="141"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1" t="str">
        <f>IFERROR(VLOOKUP(Table1[[#This Row],[Budget Code Description]],Table6[#All],8,FALSE),"")</f>
        <v/>
      </c>
      <c r="L2263" s="63"/>
      <c r="M2263" s="65" t="str">
        <f>IFERROR(VLOOKUP(Table1[[#This Row],[Staff ID]],Table2[],2,FALSE),"")</f>
        <v/>
      </c>
      <c r="N2263" s="209" t="str">
        <f>IFERROR(IF(VLOOKUP(Table1[[#This Row],[Budget Code Description]],Dimentions!$X$6:$AC$134,4,FALSE)="","",VLOOKUP(Table1[[#This Row],[Budget Code Description]],Dimentions!$X$6:$AC$134,4,FALSE)),"")</f>
        <v/>
      </c>
      <c r="O2263" s="65" t="str">
        <f>IFERROR(VLOOKUP(Table1[[#This Row],[Vendor ID]],Table549[],2,FALSE),"")</f>
        <v/>
      </c>
      <c r="P2263" s="63"/>
      <c r="Q2263" s="141" t="str">
        <f>IF(Table1[[#This Row],[Posting Date]]&lt;&gt;"",$D$9,"")</f>
        <v/>
      </c>
      <c r="R2263" s="157" t="str">
        <f>IF(Table1[[#This Row],[Posting Date]]&lt;&gt;"",$D$10,"")</f>
        <v/>
      </c>
      <c r="S2263" s="66"/>
      <c r="T2263" s="63"/>
      <c r="U2263" s="67"/>
      <c r="V2263" s="67"/>
      <c r="W2263" s="67" t="str">
        <f t="shared" si="39"/>
        <v/>
      </c>
      <c r="X2263" s="159" t="str">
        <f>IF(E2263="","",(IF(Table1[[#This Row],[Cur]]="USD",Table1[[#This Row],[Cur_Amount Debit]],Table1[[#This Row],[Cur_Amount Debit]]/Table1[[#This Row],[Exchange Rate]])))</f>
        <v/>
      </c>
      <c r="Y2263" s="159" t="str">
        <f>IF(E2263="","",(IF(Table1[[#This Row],[Cur]]="USD",Table1[[#This Row],[Cur_Amount Credit]],Table1[[#This Row],[Cur_Amount Credit]]/ExchangeRate)))</f>
        <v/>
      </c>
      <c r="Z2263" s="201" t="str">
        <f>IF(E2263="","",(Table1[[#This Row],[Debit USD]]-Table1[[#This Row],[Credit USD]]))</f>
        <v/>
      </c>
      <c r="AA2263" s="226"/>
      <c r="AB2263" s="255"/>
      <c r="AC2263" s="1"/>
      <c r="AD2263" s="15"/>
      <c r="AE2263" s="15" t="str">
        <f>IF(AND(OR(Table1[[#This Row],[Account]]="15030",Table1[[#This Row],[Account]]="15035",Table1[[#This Row],[Account]]="20150"),Table1[[#This Row],[Vendor ID]]=""),1,"")</f>
        <v/>
      </c>
      <c r="AF2263" s="15"/>
      <c r="AG2263" s="15"/>
      <c r="AH2263" s="15"/>
      <c r="AI2263" s="46" t="str">
        <f>IF(Table1[[#This Row],[Posting Date]]&lt;&gt;"","GJ-"&amp;CountryID,"")</f>
        <v/>
      </c>
      <c r="AJ2263" s="59" t="str">
        <f>IF(Table1[[#This Row],[Posting Date]]&lt;&gt;"",Table1[[#This Row],[Posting Date]],"")</f>
        <v/>
      </c>
      <c r="AK2263" s="46"/>
      <c r="AL2263" s="46" t="str">
        <f>IF(Table1[[#This Row],[Description]]&lt;&gt;"",Table1[[#This Row],[Description]],"")</f>
        <v/>
      </c>
      <c r="AM2263" s="46" t="str">
        <f>IF(Table1[[#This Row],[Posting Date]]&lt;&gt;"",Table1[[#This Row],[Reference Number]],"")</f>
        <v/>
      </c>
      <c r="AN2263" s="46" t="str">
        <f>TRIM(Table1[[#This Row],[Line '#]])</f>
        <v/>
      </c>
      <c r="AO2263" s="46" t="str">
        <f>TRIM(Table1[[#This Row],[Account]])</f>
        <v/>
      </c>
      <c r="AP2263" s="46" t="str">
        <f>IF(Table1[[#This Row],[Posting Date]]&lt;&gt;"",$D$5,"")</f>
        <v/>
      </c>
      <c r="AQ2263" s="46" t="str">
        <f>TRIM(Table1[[#This Row],[Departments-Prgrams]])</f>
        <v/>
      </c>
      <c r="AR2263" s="46" t="str">
        <f>TRIM(Table1[[#This Row],[Grant]])</f>
        <v/>
      </c>
      <c r="AS2263" s="46" t="str">
        <f>TRIM(Table1[[#This Row],[Staff ID]])</f>
        <v/>
      </c>
      <c r="AT2263" s="46" t="str">
        <f>IF(TRIM(Table1[[#This Row],[Budget Code]])=0,"",TRIM(Table1[[#This Row],[Budget Code]]))</f>
        <v/>
      </c>
      <c r="AU2263" s="46" t="str">
        <f>IF(Table1[[#This Row],[Line Description]]&lt;&gt;"",Table1[[#This Row],[Line Description]],"")</f>
        <v/>
      </c>
      <c r="AV2263" s="46" t="str">
        <f>IF(Table1[[#This Row],[Cur_Amount Debit]]&gt;0,ROUND(Table1[[#This Row],[Cur_Amount Debit]],2),"")</f>
        <v/>
      </c>
      <c r="AW2263" s="46" t="str">
        <f>IF(Table1[[#This Row],[Cur_Amount Credit]]&gt;0,ROUND(Table1[[#This Row],[Cur_Amount Credit]],2),"")</f>
        <v/>
      </c>
      <c r="AX2263" s="46" t="str">
        <f>LEFT(Table1[[#This Row],[Cur]],3)</f>
        <v/>
      </c>
      <c r="AY2263" s="59"/>
      <c r="AZ2263" s="46"/>
      <c r="BA2263" s="46" t="str">
        <f>IF(Table1[[#This Row],[Cur]]&lt;&gt;"",IF(Table1[[#This Row],[Cur]]="USD","",ExchangeRate),"")</f>
        <v/>
      </c>
      <c r="BB2263" s="46" t="str">
        <f>IF(Table1[[#This Row],[Grant]]&lt;&gt;"",VLOOKUP(Table1[[#This Row],[Grant]],Grants!B:D,3),"")</f>
        <v/>
      </c>
      <c r="BC2263" s="46" t="str">
        <f>TRIM(Table1[[#This Row],[Vendor ID]])</f>
        <v/>
      </c>
      <c r="BD2263">
        <f>IF(Table1[[#This Row],[Reference Number]]=Q2262,BD2262,BD2262+1)</f>
        <v>0</v>
      </c>
    </row>
    <row r="2264" spans="1:56" ht="11.25" customHeight="1" x14ac:dyDescent="0.25">
      <c r="A2264" s="1"/>
      <c r="B2264" s="88" t="str">
        <f>IF(Table1[[#This Row],[Posting Date]]&lt;&gt;"",IF(Table1[[#This Row],[Reference Number]]=Q2263,B2263+1,1),"")</f>
        <v/>
      </c>
      <c r="C2264" s="61"/>
      <c r="D2264" s="61"/>
      <c r="E2264" s="138"/>
      <c r="F2264" s="141" t="str">
        <f>IFERROR(IF(VLOOKUP(Table1[[#This Row],[Budget Code Description]],Dimentions!$X$6:$AC$139,2,FALSE)="","",VLOOKUP(Table1[[#This Row],[Budget Code Description]],Dimentions!$X$6:$AC$139,2,FALSE)),"")</f>
        <v/>
      </c>
      <c r="G2264" s="141"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1" t="str">
        <f>IFERROR(VLOOKUP(Table1[[#This Row],[Budget Code Description]],Table6[#All],8,FALSE),"")</f>
        <v/>
      </c>
      <c r="L2264" s="63"/>
      <c r="M2264" s="65" t="str">
        <f>IFERROR(VLOOKUP(Table1[[#This Row],[Staff ID]],Table2[],2,FALSE),"")</f>
        <v/>
      </c>
      <c r="N2264" s="209" t="str">
        <f>IFERROR(IF(VLOOKUP(Table1[[#This Row],[Budget Code Description]],Dimentions!$X$6:$AC$134,4,FALSE)="","",VLOOKUP(Table1[[#This Row],[Budget Code Description]],Dimentions!$X$6:$AC$134,4,FALSE)),"")</f>
        <v/>
      </c>
      <c r="O2264" s="65" t="str">
        <f>IFERROR(VLOOKUP(Table1[[#This Row],[Vendor ID]],Table549[],2,FALSE),"")</f>
        <v/>
      </c>
      <c r="P2264" s="63"/>
      <c r="Q2264" s="141" t="str">
        <f>IF(Table1[[#This Row],[Posting Date]]&lt;&gt;"",$D$9,"")</f>
        <v/>
      </c>
      <c r="R2264" s="157" t="str">
        <f>IF(Table1[[#This Row],[Posting Date]]&lt;&gt;"",$D$10,"")</f>
        <v/>
      </c>
      <c r="S2264" s="66"/>
      <c r="T2264" s="63"/>
      <c r="U2264" s="67"/>
      <c r="V2264" s="67"/>
      <c r="W2264" s="67" t="str">
        <f t="shared" si="39"/>
        <v/>
      </c>
      <c r="X2264" s="159" t="str">
        <f>IF(E2264="","",(IF(Table1[[#This Row],[Cur]]="USD",Table1[[#This Row],[Cur_Amount Debit]],Table1[[#This Row],[Cur_Amount Debit]]/Table1[[#This Row],[Exchange Rate]])))</f>
        <v/>
      </c>
      <c r="Y2264" s="159" t="str">
        <f>IF(E2264="","",(IF(Table1[[#This Row],[Cur]]="USD",Table1[[#This Row],[Cur_Amount Credit]],Table1[[#This Row],[Cur_Amount Credit]]/ExchangeRate)))</f>
        <v/>
      </c>
      <c r="Z2264" s="201" t="str">
        <f>IF(E2264="","",(Table1[[#This Row],[Debit USD]]-Table1[[#This Row],[Credit USD]]))</f>
        <v/>
      </c>
      <c r="AA2264" s="226"/>
      <c r="AB2264" s="255"/>
      <c r="AC2264" s="1"/>
      <c r="AD2264" s="15"/>
      <c r="AE2264" s="15" t="str">
        <f>IF(AND(OR(Table1[[#This Row],[Account]]="15030",Table1[[#This Row],[Account]]="15035",Table1[[#This Row],[Account]]="20150"),Table1[[#This Row],[Vendor ID]]=""),1,"")</f>
        <v/>
      </c>
      <c r="AF2264" s="15"/>
      <c r="AG2264" s="15"/>
      <c r="AH2264" s="15"/>
      <c r="AI2264" s="46" t="str">
        <f>IF(Table1[[#This Row],[Posting Date]]&lt;&gt;"","GJ-"&amp;CountryID,"")</f>
        <v/>
      </c>
      <c r="AJ2264" s="59" t="str">
        <f>IF(Table1[[#This Row],[Posting Date]]&lt;&gt;"",Table1[[#This Row],[Posting Date]],"")</f>
        <v/>
      </c>
      <c r="AK2264" s="46"/>
      <c r="AL2264" s="46" t="str">
        <f>IF(Table1[[#This Row],[Description]]&lt;&gt;"",Table1[[#This Row],[Description]],"")</f>
        <v/>
      </c>
      <c r="AM2264" s="46" t="str">
        <f>IF(Table1[[#This Row],[Posting Date]]&lt;&gt;"",Table1[[#This Row],[Reference Number]],"")</f>
        <v/>
      </c>
      <c r="AN2264" s="46" t="str">
        <f>TRIM(Table1[[#This Row],[Line '#]])</f>
        <v/>
      </c>
      <c r="AO2264" s="46" t="str">
        <f>TRIM(Table1[[#This Row],[Account]])</f>
        <v/>
      </c>
      <c r="AP2264" s="46" t="str">
        <f>IF(Table1[[#This Row],[Posting Date]]&lt;&gt;"",$D$5,"")</f>
        <v/>
      </c>
      <c r="AQ2264" s="46" t="str">
        <f>TRIM(Table1[[#This Row],[Departments-Prgrams]])</f>
        <v/>
      </c>
      <c r="AR2264" s="46" t="str">
        <f>TRIM(Table1[[#This Row],[Grant]])</f>
        <v/>
      </c>
      <c r="AS2264" s="46" t="str">
        <f>TRIM(Table1[[#This Row],[Staff ID]])</f>
        <v/>
      </c>
      <c r="AT2264" s="46" t="str">
        <f>IF(TRIM(Table1[[#This Row],[Budget Code]])=0,"",TRIM(Table1[[#This Row],[Budget Code]]))</f>
        <v/>
      </c>
      <c r="AU2264" s="46" t="str">
        <f>IF(Table1[[#This Row],[Line Description]]&lt;&gt;"",Table1[[#This Row],[Line Description]],"")</f>
        <v/>
      </c>
      <c r="AV2264" s="46" t="str">
        <f>IF(Table1[[#This Row],[Cur_Amount Debit]]&gt;0,ROUND(Table1[[#This Row],[Cur_Amount Debit]],2),"")</f>
        <v/>
      </c>
      <c r="AW2264" s="46" t="str">
        <f>IF(Table1[[#This Row],[Cur_Amount Credit]]&gt;0,ROUND(Table1[[#This Row],[Cur_Amount Credit]],2),"")</f>
        <v/>
      </c>
      <c r="AX2264" s="46" t="str">
        <f>LEFT(Table1[[#This Row],[Cur]],3)</f>
        <v/>
      </c>
      <c r="AY2264" s="59"/>
      <c r="AZ2264" s="46"/>
      <c r="BA2264" s="46" t="str">
        <f>IF(Table1[[#This Row],[Cur]]&lt;&gt;"",IF(Table1[[#This Row],[Cur]]="USD","",ExchangeRate),"")</f>
        <v/>
      </c>
      <c r="BB2264" s="46" t="str">
        <f>IF(Table1[[#This Row],[Grant]]&lt;&gt;"",VLOOKUP(Table1[[#This Row],[Grant]],Grants!B:D,3),"")</f>
        <v/>
      </c>
      <c r="BC2264" s="46" t="str">
        <f>TRIM(Table1[[#This Row],[Vendor ID]])</f>
        <v/>
      </c>
      <c r="BD2264">
        <f>IF(Table1[[#This Row],[Reference Number]]=Q2263,BD2263,BD2263+1)</f>
        <v>0</v>
      </c>
    </row>
    <row r="2265" spans="1:56" ht="11.25" customHeight="1" x14ac:dyDescent="0.25">
      <c r="A2265" s="1"/>
      <c r="B2265" s="88" t="str">
        <f>IF(Table1[[#This Row],[Posting Date]]&lt;&gt;"",IF(Table1[[#This Row],[Reference Number]]=Q2264,B2264+1,1),"")</f>
        <v/>
      </c>
      <c r="C2265" s="61"/>
      <c r="D2265" s="61"/>
      <c r="E2265" s="138"/>
      <c r="F2265" s="141" t="str">
        <f>IFERROR(IF(VLOOKUP(Table1[[#This Row],[Budget Code Description]],Dimentions!$X$6:$AC$139,2,FALSE)="","",VLOOKUP(Table1[[#This Row],[Budget Code Description]],Dimentions!$X$6:$AC$139,2,FALSE)),"")</f>
        <v/>
      </c>
      <c r="G2265" s="141"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1" t="str">
        <f>IFERROR(VLOOKUP(Table1[[#This Row],[Budget Code Description]],Table6[#All],8,FALSE),"")</f>
        <v/>
      </c>
      <c r="L2265" s="63"/>
      <c r="M2265" s="65" t="str">
        <f>IFERROR(VLOOKUP(Table1[[#This Row],[Staff ID]],Table2[],2,FALSE),"")</f>
        <v/>
      </c>
      <c r="N2265" s="209" t="str">
        <f>IFERROR(IF(VLOOKUP(Table1[[#This Row],[Budget Code Description]],Dimentions!$X$6:$AC$134,4,FALSE)="","",VLOOKUP(Table1[[#This Row],[Budget Code Description]],Dimentions!$X$6:$AC$134,4,FALSE)),"")</f>
        <v/>
      </c>
      <c r="O2265" s="65" t="str">
        <f>IFERROR(VLOOKUP(Table1[[#This Row],[Vendor ID]],Table549[],2,FALSE),"")</f>
        <v/>
      </c>
      <c r="P2265" s="63"/>
      <c r="Q2265" s="141" t="str">
        <f>IF(Table1[[#This Row],[Posting Date]]&lt;&gt;"",$D$9,"")</f>
        <v/>
      </c>
      <c r="R2265" s="157" t="str">
        <f>IF(Table1[[#This Row],[Posting Date]]&lt;&gt;"",$D$10,"")</f>
        <v/>
      </c>
      <c r="S2265" s="66"/>
      <c r="T2265" s="63"/>
      <c r="U2265" s="67"/>
      <c r="V2265" s="67"/>
      <c r="W2265" s="67" t="str">
        <f t="shared" si="39"/>
        <v/>
      </c>
      <c r="X2265" s="159" t="str">
        <f>IF(E2265="","",(IF(Table1[[#This Row],[Cur]]="USD",Table1[[#This Row],[Cur_Amount Debit]],Table1[[#This Row],[Cur_Amount Debit]]/Table1[[#This Row],[Exchange Rate]])))</f>
        <v/>
      </c>
      <c r="Y2265" s="159" t="str">
        <f>IF(E2265="","",(IF(Table1[[#This Row],[Cur]]="USD",Table1[[#This Row],[Cur_Amount Credit]],Table1[[#This Row],[Cur_Amount Credit]]/ExchangeRate)))</f>
        <v/>
      </c>
      <c r="Z2265" s="201" t="str">
        <f>IF(E2265="","",(Table1[[#This Row],[Debit USD]]-Table1[[#This Row],[Credit USD]]))</f>
        <v/>
      </c>
      <c r="AA2265" s="226"/>
      <c r="AB2265" s="255"/>
      <c r="AC2265" s="1"/>
      <c r="AD2265" s="15"/>
      <c r="AE2265" s="15" t="str">
        <f>IF(AND(OR(Table1[[#This Row],[Account]]="15030",Table1[[#This Row],[Account]]="15035",Table1[[#This Row],[Account]]="20150"),Table1[[#This Row],[Vendor ID]]=""),1,"")</f>
        <v/>
      </c>
      <c r="AF2265" s="15"/>
      <c r="AG2265" s="15"/>
      <c r="AH2265" s="15"/>
      <c r="AI2265" s="46" t="str">
        <f>IF(Table1[[#This Row],[Posting Date]]&lt;&gt;"","GJ-"&amp;CountryID,"")</f>
        <v/>
      </c>
      <c r="AJ2265" s="59" t="str">
        <f>IF(Table1[[#This Row],[Posting Date]]&lt;&gt;"",Table1[[#This Row],[Posting Date]],"")</f>
        <v/>
      </c>
      <c r="AK2265" s="46"/>
      <c r="AL2265" s="46" t="str">
        <f>IF(Table1[[#This Row],[Description]]&lt;&gt;"",Table1[[#This Row],[Description]],"")</f>
        <v/>
      </c>
      <c r="AM2265" s="46" t="str">
        <f>IF(Table1[[#This Row],[Posting Date]]&lt;&gt;"",Table1[[#This Row],[Reference Number]],"")</f>
        <v/>
      </c>
      <c r="AN2265" s="46" t="str">
        <f>TRIM(Table1[[#This Row],[Line '#]])</f>
        <v/>
      </c>
      <c r="AO2265" s="46" t="str">
        <f>TRIM(Table1[[#This Row],[Account]])</f>
        <v/>
      </c>
      <c r="AP2265" s="46" t="str">
        <f>IF(Table1[[#This Row],[Posting Date]]&lt;&gt;"",$D$5,"")</f>
        <v/>
      </c>
      <c r="AQ2265" s="46" t="str">
        <f>TRIM(Table1[[#This Row],[Departments-Prgrams]])</f>
        <v/>
      </c>
      <c r="AR2265" s="46" t="str">
        <f>TRIM(Table1[[#This Row],[Grant]])</f>
        <v/>
      </c>
      <c r="AS2265" s="46" t="str">
        <f>TRIM(Table1[[#This Row],[Staff ID]])</f>
        <v/>
      </c>
      <c r="AT2265" s="46" t="str">
        <f>IF(TRIM(Table1[[#This Row],[Budget Code]])=0,"",TRIM(Table1[[#This Row],[Budget Code]]))</f>
        <v/>
      </c>
      <c r="AU2265" s="46" t="str">
        <f>IF(Table1[[#This Row],[Line Description]]&lt;&gt;"",Table1[[#This Row],[Line Description]],"")</f>
        <v/>
      </c>
      <c r="AV2265" s="46" t="str">
        <f>IF(Table1[[#This Row],[Cur_Amount Debit]]&gt;0,ROUND(Table1[[#This Row],[Cur_Amount Debit]],2),"")</f>
        <v/>
      </c>
      <c r="AW2265" s="46" t="str">
        <f>IF(Table1[[#This Row],[Cur_Amount Credit]]&gt;0,ROUND(Table1[[#This Row],[Cur_Amount Credit]],2),"")</f>
        <v/>
      </c>
      <c r="AX2265" s="46" t="str">
        <f>LEFT(Table1[[#This Row],[Cur]],3)</f>
        <v/>
      </c>
      <c r="AY2265" s="59"/>
      <c r="AZ2265" s="46"/>
      <c r="BA2265" s="46" t="str">
        <f>IF(Table1[[#This Row],[Cur]]&lt;&gt;"",IF(Table1[[#This Row],[Cur]]="USD","",ExchangeRate),"")</f>
        <v/>
      </c>
      <c r="BB2265" s="46" t="str">
        <f>IF(Table1[[#This Row],[Grant]]&lt;&gt;"",VLOOKUP(Table1[[#This Row],[Grant]],Grants!B:D,3),"")</f>
        <v/>
      </c>
      <c r="BC2265" s="46" t="str">
        <f>TRIM(Table1[[#This Row],[Vendor ID]])</f>
        <v/>
      </c>
      <c r="BD2265">
        <f>IF(Table1[[#This Row],[Reference Number]]=Q2264,BD2264,BD2264+1)</f>
        <v>0</v>
      </c>
    </row>
    <row r="2266" spans="1:56" ht="11.25" customHeight="1" x14ac:dyDescent="0.25">
      <c r="A2266" s="1"/>
      <c r="B2266" s="88" t="str">
        <f>IF(Table1[[#This Row],[Posting Date]]&lt;&gt;"",IF(Table1[[#This Row],[Reference Number]]=Q2265,B2265+1,1),"")</f>
        <v/>
      </c>
      <c r="C2266" s="61"/>
      <c r="D2266" s="61"/>
      <c r="E2266" s="138"/>
      <c r="F2266" s="141" t="str">
        <f>IFERROR(IF(VLOOKUP(Table1[[#This Row],[Budget Code Description]],Dimentions!$X$6:$AC$139,2,FALSE)="","",VLOOKUP(Table1[[#This Row],[Budget Code Description]],Dimentions!$X$6:$AC$139,2,FALSE)),"")</f>
        <v/>
      </c>
      <c r="G2266" s="141"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1" t="str">
        <f>IFERROR(VLOOKUP(Table1[[#This Row],[Budget Code Description]],Table6[#All],8,FALSE),"")</f>
        <v/>
      </c>
      <c r="L2266" s="63"/>
      <c r="M2266" s="65" t="str">
        <f>IFERROR(VLOOKUP(Table1[[#This Row],[Staff ID]],Table2[],2,FALSE),"")</f>
        <v/>
      </c>
      <c r="N2266" s="209" t="str">
        <f>IFERROR(IF(VLOOKUP(Table1[[#This Row],[Budget Code Description]],Dimentions!$X$6:$AC$134,4,FALSE)="","",VLOOKUP(Table1[[#This Row],[Budget Code Description]],Dimentions!$X$6:$AC$134,4,FALSE)),"")</f>
        <v/>
      </c>
      <c r="O2266" s="65" t="str">
        <f>IFERROR(VLOOKUP(Table1[[#This Row],[Vendor ID]],Table549[],2,FALSE),"")</f>
        <v/>
      </c>
      <c r="P2266" s="63"/>
      <c r="Q2266" s="141" t="str">
        <f>IF(Table1[[#This Row],[Posting Date]]&lt;&gt;"",$D$9,"")</f>
        <v/>
      </c>
      <c r="R2266" s="157" t="str">
        <f>IF(Table1[[#This Row],[Posting Date]]&lt;&gt;"",$D$10,"")</f>
        <v/>
      </c>
      <c r="S2266" s="66"/>
      <c r="T2266" s="63"/>
      <c r="U2266" s="67"/>
      <c r="V2266" s="67"/>
      <c r="W2266" s="67" t="str">
        <f t="shared" si="39"/>
        <v/>
      </c>
      <c r="X2266" s="159" t="str">
        <f>IF(E2266="","",(IF(Table1[[#This Row],[Cur]]="USD",Table1[[#This Row],[Cur_Amount Debit]],Table1[[#This Row],[Cur_Amount Debit]]/Table1[[#This Row],[Exchange Rate]])))</f>
        <v/>
      </c>
      <c r="Y2266" s="159" t="str">
        <f>IF(E2266="","",(IF(Table1[[#This Row],[Cur]]="USD",Table1[[#This Row],[Cur_Amount Credit]],Table1[[#This Row],[Cur_Amount Credit]]/ExchangeRate)))</f>
        <v/>
      </c>
      <c r="Z2266" s="201" t="str">
        <f>IF(E2266="","",(Table1[[#This Row],[Debit USD]]-Table1[[#This Row],[Credit USD]]))</f>
        <v/>
      </c>
      <c r="AA2266" s="226"/>
      <c r="AB2266" s="255"/>
      <c r="AC2266" s="1"/>
      <c r="AD2266" s="15"/>
      <c r="AE2266" s="15" t="str">
        <f>IF(AND(OR(Table1[[#This Row],[Account]]="15030",Table1[[#This Row],[Account]]="15035",Table1[[#This Row],[Account]]="20150"),Table1[[#This Row],[Vendor ID]]=""),1,"")</f>
        <v/>
      </c>
      <c r="AF2266" s="15"/>
      <c r="AG2266" s="15"/>
      <c r="AH2266" s="15"/>
      <c r="AI2266" s="46" t="str">
        <f>IF(Table1[[#This Row],[Posting Date]]&lt;&gt;"","GJ-"&amp;CountryID,"")</f>
        <v/>
      </c>
      <c r="AJ2266" s="59" t="str">
        <f>IF(Table1[[#This Row],[Posting Date]]&lt;&gt;"",Table1[[#This Row],[Posting Date]],"")</f>
        <v/>
      </c>
      <c r="AK2266" s="46"/>
      <c r="AL2266" s="46" t="str">
        <f>IF(Table1[[#This Row],[Description]]&lt;&gt;"",Table1[[#This Row],[Description]],"")</f>
        <v/>
      </c>
      <c r="AM2266" s="46" t="str">
        <f>IF(Table1[[#This Row],[Posting Date]]&lt;&gt;"",Table1[[#This Row],[Reference Number]],"")</f>
        <v/>
      </c>
      <c r="AN2266" s="46" t="str">
        <f>TRIM(Table1[[#This Row],[Line '#]])</f>
        <v/>
      </c>
      <c r="AO2266" s="46" t="str">
        <f>TRIM(Table1[[#This Row],[Account]])</f>
        <v/>
      </c>
      <c r="AP2266" s="46" t="str">
        <f>IF(Table1[[#This Row],[Posting Date]]&lt;&gt;"",$D$5,"")</f>
        <v/>
      </c>
      <c r="AQ2266" s="46" t="str">
        <f>TRIM(Table1[[#This Row],[Departments-Prgrams]])</f>
        <v/>
      </c>
      <c r="AR2266" s="46" t="str">
        <f>TRIM(Table1[[#This Row],[Grant]])</f>
        <v/>
      </c>
      <c r="AS2266" s="46" t="str">
        <f>TRIM(Table1[[#This Row],[Staff ID]])</f>
        <v/>
      </c>
      <c r="AT2266" s="46" t="str">
        <f>IF(TRIM(Table1[[#This Row],[Budget Code]])=0,"",TRIM(Table1[[#This Row],[Budget Code]]))</f>
        <v/>
      </c>
      <c r="AU2266" s="46" t="str">
        <f>IF(Table1[[#This Row],[Line Description]]&lt;&gt;"",Table1[[#This Row],[Line Description]],"")</f>
        <v/>
      </c>
      <c r="AV2266" s="46" t="str">
        <f>IF(Table1[[#This Row],[Cur_Amount Debit]]&gt;0,ROUND(Table1[[#This Row],[Cur_Amount Debit]],2),"")</f>
        <v/>
      </c>
      <c r="AW2266" s="46" t="str">
        <f>IF(Table1[[#This Row],[Cur_Amount Credit]]&gt;0,ROUND(Table1[[#This Row],[Cur_Amount Credit]],2),"")</f>
        <v/>
      </c>
      <c r="AX2266" s="46" t="str">
        <f>LEFT(Table1[[#This Row],[Cur]],3)</f>
        <v/>
      </c>
      <c r="AY2266" s="59"/>
      <c r="AZ2266" s="46"/>
      <c r="BA2266" s="46" t="str">
        <f>IF(Table1[[#This Row],[Cur]]&lt;&gt;"",IF(Table1[[#This Row],[Cur]]="USD","",ExchangeRate),"")</f>
        <v/>
      </c>
      <c r="BB2266" s="46" t="str">
        <f>IF(Table1[[#This Row],[Grant]]&lt;&gt;"",VLOOKUP(Table1[[#This Row],[Grant]],Grants!B:D,3),"")</f>
        <v/>
      </c>
      <c r="BC2266" s="46" t="str">
        <f>TRIM(Table1[[#This Row],[Vendor ID]])</f>
        <v/>
      </c>
      <c r="BD2266">
        <f>IF(Table1[[#This Row],[Reference Number]]=Q2265,BD2265,BD2265+1)</f>
        <v>0</v>
      </c>
    </row>
    <row r="2267" spans="1:56" ht="11.25" customHeight="1" x14ac:dyDescent="0.25">
      <c r="A2267" s="1"/>
      <c r="B2267" s="88" t="str">
        <f>IF(Table1[[#This Row],[Posting Date]]&lt;&gt;"",IF(Table1[[#This Row],[Reference Number]]=Q2266,B2266+1,1),"")</f>
        <v/>
      </c>
      <c r="C2267" s="61"/>
      <c r="D2267" s="61"/>
      <c r="E2267" s="138"/>
      <c r="F2267" s="141" t="str">
        <f>IFERROR(IF(VLOOKUP(Table1[[#This Row],[Budget Code Description]],Dimentions!$X$6:$AC$139,2,FALSE)="","",VLOOKUP(Table1[[#This Row],[Budget Code Description]],Dimentions!$X$6:$AC$139,2,FALSE)),"")</f>
        <v/>
      </c>
      <c r="G2267" s="141"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1" t="str">
        <f>IFERROR(VLOOKUP(Table1[[#This Row],[Budget Code Description]],Table6[#All],8,FALSE),"")</f>
        <v/>
      </c>
      <c r="L2267" s="63"/>
      <c r="M2267" s="65" t="str">
        <f>IFERROR(VLOOKUP(Table1[[#This Row],[Staff ID]],Table2[],2,FALSE),"")</f>
        <v/>
      </c>
      <c r="N2267" s="209" t="str">
        <f>IFERROR(IF(VLOOKUP(Table1[[#This Row],[Budget Code Description]],Dimentions!$X$6:$AC$134,4,FALSE)="","",VLOOKUP(Table1[[#This Row],[Budget Code Description]],Dimentions!$X$6:$AC$134,4,FALSE)),"")</f>
        <v/>
      </c>
      <c r="O2267" s="65" t="str">
        <f>IFERROR(VLOOKUP(Table1[[#This Row],[Vendor ID]],Table549[],2,FALSE),"")</f>
        <v/>
      </c>
      <c r="P2267" s="63"/>
      <c r="Q2267" s="141" t="str">
        <f>IF(Table1[[#This Row],[Posting Date]]&lt;&gt;"",$D$9,"")</f>
        <v/>
      </c>
      <c r="R2267" s="157" t="str">
        <f>IF(Table1[[#This Row],[Posting Date]]&lt;&gt;"",$D$10,"")</f>
        <v/>
      </c>
      <c r="S2267" s="66"/>
      <c r="T2267" s="63"/>
      <c r="U2267" s="67"/>
      <c r="V2267" s="67"/>
      <c r="W2267" s="67" t="str">
        <f t="shared" si="39"/>
        <v/>
      </c>
      <c r="X2267" s="159" t="str">
        <f>IF(E2267="","",(IF(Table1[[#This Row],[Cur]]="USD",Table1[[#This Row],[Cur_Amount Debit]],Table1[[#This Row],[Cur_Amount Debit]]/Table1[[#This Row],[Exchange Rate]])))</f>
        <v/>
      </c>
      <c r="Y2267" s="159" t="str">
        <f>IF(E2267="","",(IF(Table1[[#This Row],[Cur]]="USD",Table1[[#This Row],[Cur_Amount Credit]],Table1[[#This Row],[Cur_Amount Credit]]/ExchangeRate)))</f>
        <v/>
      </c>
      <c r="Z2267" s="201" t="str">
        <f>IF(E2267="","",(Table1[[#This Row],[Debit USD]]-Table1[[#This Row],[Credit USD]]))</f>
        <v/>
      </c>
      <c r="AA2267" s="226"/>
      <c r="AB2267" s="255"/>
      <c r="AC2267" s="1"/>
      <c r="AD2267" s="15"/>
      <c r="AE2267" s="15" t="str">
        <f>IF(AND(OR(Table1[[#This Row],[Account]]="15030",Table1[[#This Row],[Account]]="15035",Table1[[#This Row],[Account]]="20150"),Table1[[#This Row],[Vendor ID]]=""),1,"")</f>
        <v/>
      </c>
      <c r="AF2267" s="15"/>
      <c r="AG2267" s="15"/>
      <c r="AH2267" s="15"/>
      <c r="AI2267" s="46" t="str">
        <f>IF(Table1[[#This Row],[Posting Date]]&lt;&gt;"","GJ-"&amp;CountryID,"")</f>
        <v/>
      </c>
      <c r="AJ2267" s="59" t="str">
        <f>IF(Table1[[#This Row],[Posting Date]]&lt;&gt;"",Table1[[#This Row],[Posting Date]],"")</f>
        <v/>
      </c>
      <c r="AK2267" s="46"/>
      <c r="AL2267" s="46" t="str">
        <f>IF(Table1[[#This Row],[Description]]&lt;&gt;"",Table1[[#This Row],[Description]],"")</f>
        <v/>
      </c>
      <c r="AM2267" s="46" t="str">
        <f>IF(Table1[[#This Row],[Posting Date]]&lt;&gt;"",Table1[[#This Row],[Reference Number]],"")</f>
        <v/>
      </c>
      <c r="AN2267" s="46" t="str">
        <f>TRIM(Table1[[#This Row],[Line '#]])</f>
        <v/>
      </c>
      <c r="AO2267" s="46" t="str">
        <f>TRIM(Table1[[#This Row],[Account]])</f>
        <v/>
      </c>
      <c r="AP2267" s="46" t="str">
        <f>IF(Table1[[#This Row],[Posting Date]]&lt;&gt;"",$D$5,"")</f>
        <v/>
      </c>
      <c r="AQ2267" s="46" t="str">
        <f>TRIM(Table1[[#This Row],[Departments-Prgrams]])</f>
        <v/>
      </c>
      <c r="AR2267" s="46" t="str">
        <f>TRIM(Table1[[#This Row],[Grant]])</f>
        <v/>
      </c>
      <c r="AS2267" s="46" t="str">
        <f>TRIM(Table1[[#This Row],[Staff ID]])</f>
        <v/>
      </c>
      <c r="AT2267" s="46" t="str">
        <f>IF(TRIM(Table1[[#This Row],[Budget Code]])=0,"",TRIM(Table1[[#This Row],[Budget Code]]))</f>
        <v/>
      </c>
      <c r="AU2267" s="46" t="str">
        <f>IF(Table1[[#This Row],[Line Description]]&lt;&gt;"",Table1[[#This Row],[Line Description]],"")</f>
        <v/>
      </c>
      <c r="AV2267" s="46" t="str">
        <f>IF(Table1[[#This Row],[Cur_Amount Debit]]&gt;0,ROUND(Table1[[#This Row],[Cur_Amount Debit]],2),"")</f>
        <v/>
      </c>
      <c r="AW2267" s="46" t="str">
        <f>IF(Table1[[#This Row],[Cur_Amount Credit]]&gt;0,ROUND(Table1[[#This Row],[Cur_Amount Credit]],2),"")</f>
        <v/>
      </c>
      <c r="AX2267" s="46" t="str">
        <f>LEFT(Table1[[#This Row],[Cur]],3)</f>
        <v/>
      </c>
      <c r="AY2267" s="59"/>
      <c r="AZ2267" s="46"/>
      <c r="BA2267" s="46" t="str">
        <f>IF(Table1[[#This Row],[Cur]]&lt;&gt;"",IF(Table1[[#This Row],[Cur]]="USD","",ExchangeRate),"")</f>
        <v/>
      </c>
      <c r="BB2267" s="46" t="str">
        <f>IF(Table1[[#This Row],[Grant]]&lt;&gt;"",VLOOKUP(Table1[[#This Row],[Grant]],Grants!B:D,3),"")</f>
        <v/>
      </c>
      <c r="BC2267" s="46" t="str">
        <f>TRIM(Table1[[#This Row],[Vendor ID]])</f>
        <v/>
      </c>
      <c r="BD2267">
        <f>IF(Table1[[#This Row],[Reference Number]]=Q2266,BD2266,BD2266+1)</f>
        <v>0</v>
      </c>
    </row>
    <row r="2268" spans="1:56" ht="11.25" customHeight="1" x14ac:dyDescent="0.25">
      <c r="A2268" s="1"/>
      <c r="B2268" s="88" t="str">
        <f>IF(Table1[[#This Row],[Posting Date]]&lt;&gt;"",IF(Table1[[#This Row],[Reference Number]]=Q2267,B2267+1,1),"")</f>
        <v/>
      </c>
      <c r="C2268" s="61"/>
      <c r="D2268" s="61"/>
      <c r="E2268" s="138"/>
      <c r="F2268" s="141" t="str">
        <f>IFERROR(IF(VLOOKUP(Table1[[#This Row],[Budget Code Description]],Dimentions!$X$6:$AC$139,2,FALSE)="","",VLOOKUP(Table1[[#This Row],[Budget Code Description]],Dimentions!$X$6:$AC$139,2,FALSE)),"")</f>
        <v/>
      </c>
      <c r="G2268" s="141"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1" t="str">
        <f>IFERROR(VLOOKUP(Table1[[#This Row],[Budget Code Description]],Table6[#All],8,FALSE),"")</f>
        <v/>
      </c>
      <c r="L2268" s="63"/>
      <c r="M2268" s="65" t="str">
        <f>IFERROR(VLOOKUP(Table1[[#This Row],[Staff ID]],Table2[],2,FALSE),"")</f>
        <v/>
      </c>
      <c r="N2268" s="209" t="str">
        <f>IFERROR(IF(VLOOKUP(Table1[[#This Row],[Budget Code Description]],Dimentions!$X$6:$AC$134,4,FALSE)="","",VLOOKUP(Table1[[#This Row],[Budget Code Description]],Dimentions!$X$6:$AC$134,4,FALSE)),"")</f>
        <v/>
      </c>
      <c r="O2268" s="65" t="str">
        <f>IFERROR(VLOOKUP(Table1[[#This Row],[Vendor ID]],Table549[],2,FALSE),"")</f>
        <v/>
      </c>
      <c r="P2268" s="63"/>
      <c r="Q2268" s="141" t="str">
        <f>IF(Table1[[#This Row],[Posting Date]]&lt;&gt;"",$D$9,"")</f>
        <v/>
      </c>
      <c r="R2268" s="157" t="str">
        <f>IF(Table1[[#This Row],[Posting Date]]&lt;&gt;"",$D$10,"")</f>
        <v/>
      </c>
      <c r="S2268" s="66"/>
      <c r="T2268" s="63"/>
      <c r="U2268" s="67"/>
      <c r="V2268" s="67"/>
      <c r="W2268" s="67" t="str">
        <f t="shared" si="39"/>
        <v/>
      </c>
      <c r="X2268" s="159" t="str">
        <f>IF(E2268="","",(IF(Table1[[#This Row],[Cur]]="USD",Table1[[#This Row],[Cur_Amount Debit]],Table1[[#This Row],[Cur_Amount Debit]]/Table1[[#This Row],[Exchange Rate]])))</f>
        <v/>
      </c>
      <c r="Y2268" s="159" t="str">
        <f>IF(E2268="","",(IF(Table1[[#This Row],[Cur]]="USD",Table1[[#This Row],[Cur_Amount Credit]],Table1[[#This Row],[Cur_Amount Credit]]/ExchangeRate)))</f>
        <v/>
      </c>
      <c r="Z2268" s="201" t="str">
        <f>IF(E2268="","",(Table1[[#This Row],[Debit USD]]-Table1[[#This Row],[Credit USD]]))</f>
        <v/>
      </c>
      <c r="AA2268" s="226"/>
      <c r="AB2268" s="255"/>
      <c r="AC2268" s="1"/>
      <c r="AD2268" s="15"/>
      <c r="AE2268" s="15" t="str">
        <f>IF(AND(OR(Table1[[#This Row],[Account]]="15030",Table1[[#This Row],[Account]]="15035",Table1[[#This Row],[Account]]="20150"),Table1[[#This Row],[Vendor ID]]=""),1,"")</f>
        <v/>
      </c>
      <c r="AF2268" s="15"/>
      <c r="AG2268" s="15"/>
      <c r="AH2268" s="15"/>
      <c r="AI2268" s="46" t="str">
        <f>IF(Table1[[#This Row],[Posting Date]]&lt;&gt;"","GJ-"&amp;CountryID,"")</f>
        <v/>
      </c>
      <c r="AJ2268" s="59" t="str">
        <f>IF(Table1[[#This Row],[Posting Date]]&lt;&gt;"",Table1[[#This Row],[Posting Date]],"")</f>
        <v/>
      </c>
      <c r="AK2268" s="46"/>
      <c r="AL2268" s="46" t="str">
        <f>IF(Table1[[#This Row],[Description]]&lt;&gt;"",Table1[[#This Row],[Description]],"")</f>
        <v/>
      </c>
      <c r="AM2268" s="46" t="str">
        <f>IF(Table1[[#This Row],[Posting Date]]&lt;&gt;"",Table1[[#This Row],[Reference Number]],"")</f>
        <v/>
      </c>
      <c r="AN2268" s="46" t="str">
        <f>TRIM(Table1[[#This Row],[Line '#]])</f>
        <v/>
      </c>
      <c r="AO2268" s="46" t="str">
        <f>TRIM(Table1[[#This Row],[Account]])</f>
        <v/>
      </c>
      <c r="AP2268" s="46" t="str">
        <f>IF(Table1[[#This Row],[Posting Date]]&lt;&gt;"",$D$5,"")</f>
        <v/>
      </c>
      <c r="AQ2268" s="46" t="str">
        <f>TRIM(Table1[[#This Row],[Departments-Prgrams]])</f>
        <v/>
      </c>
      <c r="AR2268" s="46" t="str">
        <f>TRIM(Table1[[#This Row],[Grant]])</f>
        <v/>
      </c>
      <c r="AS2268" s="46" t="str">
        <f>TRIM(Table1[[#This Row],[Staff ID]])</f>
        <v/>
      </c>
      <c r="AT2268" s="46" t="str">
        <f>IF(TRIM(Table1[[#This Row],[Budget Code]])=0,"",TRIM(Table1[[#This Row],[Budget Code]]))</f>
        <v/>
      </c>
      <c r="AU2268" s="46" t="str">
        <f>IF(Table1[[#This Row],[Line Description]]&lt;&gt;"",Table1[[#This Row],[Line Description]],"")</f>
        <v/>
      </c>
      <c r="AV2268" s="46" t="str">
        <f>IF(Table1[[#This Row],[Cur_Amount Debit]]&gt;0,ROUND(Table1[[#This Row],[Cur_Amount Debit]],2),"")</f>
        <v/>
      </c>
      <c r="AW2268" s="46" t="str">
        <f>IF(Table1[[#This Row],[Cur_Amount Credit]]&gt;0,ROUND(Table1[[#This Row],[Cur_Amount Credit]],2),"")</f>
        <v/>
      </c>
      <c r="AX2268" s="46" t="str">
        <f>LEFT(Table1[[#This Row],[Cur]],3)</f>
        <v/>
      </c>
      <c r="AY2268" s="59"/>
      <c r="AZ2268" s="46"/>
      <c r="BA2268" s="46" t="str">
        <f>IF(Table1[[#This Row],[Cur]]&lt;&gt;"",IF(Table1[[#This Row],[Cur]]="USD","",ExchangeRate),"")</f>
        <v/>
      </c>
      <c r="BB2268" s="46" t="str">
        <f>IF(Table1[[#This Row],[Grant]]&lt;&gt;"",VLOOKUP(Table1[[#This Row],[Grant]],Grants!B:D,3),"")</f>
        <v/>
      </c>
      <c r="BC2268" s="46" t="str">
        <f>TRIM(Table1[[#This Row],[Vendor ID]])</f>
        <v/>
      </c>
      <c r="BD2268">
        <f>IF(Table1[[#This Row],[Reference Number]]=Q2267,BD2267,BD2267+1)</f>
        <v>0</v>
      </c>
    </row>
    <row r="2269" spans="1:56" ht="11.25" customHeight="1" x14ac:dyDescent="0.25">
      <c r="A2269" s="1"/>
      <c r="B2269" s="88" t="str">
        <f>IF(Table1[[#This Row],[Posting Date]]&lt;&gt;"",IF(Table1[[#This Row],[Reference Number]]=Q2268,B2268+1,1),"")</f>
        <v/>
      </c>
      <c r="C2269" s="61"/>
      <c r="D2269" s="61"/>
      <c r="E2269" s="138"/>
      <c r="F2269" s="141" t="str">
        <f>IFERROR(IF(VLOOKUP(Table1[[#This Row],[Budget Code Description]],Dimentions!$X$6:$AC$139,2,FALSE)="","",VLOOKUP(Table1[[#This Row],[Budget Code Description]],Dimentions!$X$6:$AC$139,2,FALSE)),"")</f>
        <v/>
      </c>
      <c r="G2269" s="141"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1" t="str">
        <f>IFERROR(VLOOKUP(Table1[[#This Row],[Budget Code Description]],Table6[#All],8,FALSE),"")</f>
        <v/>
      </c>
      <c r="L2269" s="63"/>
      <c r="M2269" s="65" t="str">
        <f>IFERROR(VLOOKUP(Table1[[#This Row],[Staff ID]],Table2[],2,FALSE),"")</f>
        <v/>
      </c>
      <c r="N2269" s="209" t="str">
        <f>IFERROR(IF(VLOOKUP(Table1[[#This Row],[Budget Code Description]],Dimentions!$X$6:$AC$134,4,FALSE)="","",VLOOKUP(Table1[[#This Row],[Budget Code Description]],Dimentions!$X$6:$AC$134,4,FALSE)),"")</f>
        <v/>
      </c>
      <c r="O2269" s="65" t="str">
        <f>IFERROR(VLOOKUP(Table1[[#This Row],[Vendor ID]],Table549[],2,FALSE),"")</f>
        <v/>
      </c>
      <c r="P2269" s="63"/>
      <c r="Q2269" s="141" t="str">
        <f>IF(Table1[[#This Row],[Posting Date]]&lt;&gt;"",$D$9,"")</f>
        <v/>
      </c>
      <c r="R2269" s="157" t="str">
        <f>IF(Table1[[#This Row],[Posting Date]]&lt;&gt;"",$D$10,"")</f>
        <v/>
      </c>
      <c r="S2269" s="66"/>
      <c r="T2269" s="63"/>
      <c r="U2269" s="67"/>
      <c r="V2269" s="67"/>
      <c r="W2269" s="67" t="str">
        <f t="shared" si="39"/>
        <v/>
      </c>
      <c r="X2269" s="159" t="str">
        <f>IF(E2269="","",(IF(Table1[[#This Row],[Cur]]="USD",Table1[[#This Row],[Cur_Amount Debit]],Table1[[#This Row],[Cur_Amount Debit]]/Table1[[#This Row],[Exchange Rate]])))</f>
        <v/>
      </c>
      <c r="Y2269" s="159" t="str">
        <f>IF(E2269="","",(IF(Table1[[#This Row],[Cur]]="USD",Table1[[#This Row],[Cur_Amount Credit]],Table1[[#This Row],[Cur_Amount Credit]]/ExchangeRate)))</f>
        <v/>
      </c>
      <c r="Z2269" s="201" t="str">
        <f>IF(E2269="","",(Table1[[#This Row],[Debit USD]]-Table1[[#This Row],[Credit USD]]))</f>
        <v/>
      </c>
      <c r="AA2269" s="226"/>
      <c r="AB2269" s="255"/>
      <c r="AC2269" s="1"/>
      <c r="AD2269" s="15"/>
      <c r="AE2269" s="15" t="str">
        <f>IF(AND(OR(Table1[[#This Row],[Account]]="15030",Table1[[#This Row],[Account]]="15035",Table1[[#This Row],[Account]]="20150"),Table1[[#This Row],[Vendor ID]]=""),1,"")</f>
        <v/>
      </c>
      <c r="AF2269" s="15"/>
      <c r="AG2269" s="15"/>
      <c r="AH2269" s="15"/>
      <c r="AI2269" s="46" t="str">
        <f>IF(Table1[[#This Row],[Posting Date]]&lt;&gt;"","GJ-"&amp;CountryID,"")</f>
        <v/>
      </c>
      <c r="AJ2269" s="59" t="str">
        <f>IF(Table1[[#This Row],[Posting Date]]&lt;&gt;"",Table1[[#This Row],[Posting Date]],"")</f>
        <v/>
      </c>
      <c r="AK2269" s="46"/>
      <c r="AL2269" s="46" t="str">
        <f>IF(Table1[[#This Row],[Description]]&lt;&gt;"",Table1[[#This Row],[Description]],"")</f>
        <v/>
      </c>
      <c r="AM2269" s="46" t="str">
        <f>IF(Table1[[#This Row],[Posting Date]]&lt;&gt;"",Table1[[#This Row],[Reference Number]],"")</f>
        <v/>
      </c>
      <c r="AN2269" s="46" t="str">
        <f>TRIM(Table1[[#This Row],[Line '#]])</f>
        <v/>
      </c>
      <c r="AO2269" s="46" t="str">
        <f>TRIM(Table1[[#This Row],[Account]])</f>
        <v/>
      </c>
      <c r="AP2269" s="46" t="str">
        <f>IF(Table1[[#This Row],[Posting Date]]&lt;&gt;"",$D$5,"")</f>
        <v/>
      </c>
      <c r="AQ2269" s="46" t="str">
        <f>TRIM(Table1[[#This Row],[Departments-Prgrams]])</f>
        <v/>
      </c>
      <c r="AR2269" s="46" t="str">
        <f>TRIM(Table1[[#This Row],[Grant]])</f>
        <v/>
      </c>
      <c r="AS2269" s="46" t="str">
        <f>TRIM(Table1[[#This Row],[Staff ID]])</f>
        <v/>
      </c>
      <c r="AT2269" s="46" t="str">
        <f>IF(TRIM(Table1[[#This Row],[Budget Code]])=0,"",TRIM(Table1[[#This Row],[Budget Code]]))</f>
        <v/>
      </c>
      <c r="AU2269" s="46" t="str">
        <f>IF(Table1[[#This Row],[Line Description]]&lt;&gt;"",Table1[[#This Row],[Line Description]],"")</f>
        <v/>
      </c>
      <c r="AV2269" s="46" t="str">
        <f>IF(Table1[[#This Row],[Cur_Amount Debit]]&gt;0,ROUND(Table1[[#This Row],[Cur_Amount Debit]],2),"")</f>
        <v/>
      </c>
      <c r="AW2269" s="46" t="str">
        <f>IF(Table1[[#This Row],[Cur_Amount Credit]]&gt;0,ROUND(Table1[[#This Row],[Cur_Amount Credit]],2),"")</f>
        <v/>
      </c>
      <c r="AX2269" s="46" t="str">
        <f>LEFT(Table1[[#This Row],[Cur]],3)</f>
        <v/>
      </c>
      <c r="AY2269" s="59"/>
      <c r="AZ2269" s="46"/>
      <c r="BA2269" s="46" t="str">
        <f>IF(Table1[[#This Row],[Cur]]&lt;&gt;"",IF(Table1[[#This Row],[Cur]]="USD","",ExchangeRate),"")</f>
        <v/>
      </c>
      <c r="BB2269" s="46" t="str">
        <f>IF(Table1[[#This Row],[Grant]]&lt;&gt;"",VLOOKUP(Table1[[#This Row],[Grant]],Grants!B:D,3),"")</f>
        <v/>
      </c>
      <c r="BC2269" s="46" t="str">
        <f>TRIM(Table1[[#This Row],[Vendor ID]])</f>
        <v/>
      </c>
      <c r="BD2269">
        <f>IF(Table1[[#This Row],[Reference Number]]=Q2268,BD2268,BD2268+1)</f>
        <v>0</v>
      </c>
    </row>
    <row r="2270" spans="1:56" ht="11.25" customHeight="1" x14ac:dyDescent="0.25">
      <c r="A2270" s="1"/>
      <c r="B2270" s="88" t="str">
        <f>IF(Table1[[#This Row],[Posting Date]]&lt;&gt;"",IF(Table1[[#This Row],[Reference Number]]=Q2269,B2269+1,1),"")</f>
        <v/>
      </c>
      <c r="C2270" s="61"/>
      <c r="D2270" s="61"/>
      <c r="E2270" s="138"/>
      <c r="F2270" s="141" t="str">
        <f>IFERROR(IF(VLOOKUP(Table1[[#This Row],[Budget Code Description]],Dimentions!$X$6:$AC$139,2,FALSE)="","",VLOOKUP(Table1[[#This Row],[Budget Code Description]],Dimentions!$X$6:$AC$139,2,FALSE)),"")</f>
        <v/>
      </c>
      <c r="G2270" s="141"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1" t="str">
        <f>IFERROR(VLOOKUP(Table1[[#This Row],[Budget Code Description]],Table6[#All],8,FALSE),"")</f>
        <v/>
      </c>
      <c r="L2270" s="63"/>
      <c r="M2270" s="65" t="str">
        <f>IFERROR(VLOOKUP(Table1[[#This Row],[Staff ID]],Table2[],2,FALSE),"")</f>
        <v/>
      </c>
      <c r="N2270" s="209" t="str">
        <f>IFERROR(IF(VLOOKUP(Table1[[#This Row],[Budget Code Description]],Dimentions!$X$6:$AC$134,4,FALSE)="","",VLOOKUP(Table1[[#This Row],[Budget Code Description]],Dimentions!$X$6:$AC$134,4,FALSE)),"")</f>
        <v/>
      </c>
      <c r="O2270" s="65" t="str">
        <f>IFERROR(VLOOKUP(Table1[[#This Row],[Vendor ID]],Table549[],2,FALSE),"")</f>
        <v/>
      </c>
      <c r="P2270" s="63"/>
      <c r="Q2270" s="141" t="str">
        <f>IF(Table1[[#This Row],[Posting Date]]&lt;&gt;"",$D$9,"")</f>
        <v/>
      </c>
      <c r="R2270" s="157" t="str">
        <f>IF(Table1[[#This Row],[Posting Date]]&lt;&gt;"",$D$10,"")</f>
        <v/>
      </c>
      <c r="S2270" s="66"/>
      <c r="T2270" s="63"/>
      <c r="U2270" s="67"/>
      <c r="V2270" s="67"/>
      <c r="W2270" s="67" t="str">
        <f t="shared" si="39"/>
        <v/>
      </c>
      <c r="X2270" s="159" t="str">
        <f>IF(E2270="","",(IF(Table1[[#This Row],[Cur]]="USD",Table1[[#This Row],[Cur_Amount Debit]],Table1[[#This Row],[Cur_Amount Debit]]/Table1[[#This Row],[Exchange Rate]])))</f>
        <v/>
      </c>
      <c r="Y2270" s="159" t="str">
        <f>IF(E2270="","",(IF(Table1[[#This Row],[Cur]]="USD",Table1[[#This Row],[Cur_Amount Credit]],Table1[[#This Row],[Cur_Amount Credit]]/ExchangeRate)))</f>
        <v/>
      </c>
      <c r="Z2270" s="201" t="str">
        <f>IF(E2270="","",(Table1[[#This Row],[Debit USD]]-Table1[[#This Row],[Credit USD]]))</f>
        <v/>
      </c>
      <c r="AA2270" s="226"/>
      <c r="AB2270" s="255"/>
      <c r="AC2270" s="1"/>
      <c r="AD2270" s="15"/>
      <c r="AE2270" s="15" t="str">
        <f>IF(AND(OR(Table1[[#This Row],[Account]]="15030",Table1[[#This Row],[Account]]="15035",Table1[[#This Row],[Account]]="20150"),Table1[[#This Row],[Vendor ID]]=""),1,"")</f>
        <v/>
      </c>
      <c r="AF2270" s="15"/>
      <c r="AG2270" s="15"/>
      <c r="AH2270" s="15"/>
      <c r="AI2270" s="46" t="str">
        <f>IF(Table1[[#This Row],[Posting Date]]&lt;&gt;"","GJ-"&amp;CountryID,"")</f>
        <v/>
      </c>
      <c r="AJ2270" s="59" t="str">
        <f>IF(Table1[[#This Row],[Posting Date]]&lt;&gt;"",Table1[[#This Row],[Posting Date]],"")</f>
        <v/>
      </c>
      <c r="AK2270" s="46"/>
      <c r="AL2270" s="46" t="str">
        <f>IF(Table1[[#This Row],[Description]]&lt;&gt;"",Table1[[#This Row],[Description]],"")</f>
        <v/>
      </c>
      <c r="AM2270" s="46" t="str">
        <f>IF(Table1[[#This Row],[Posting Date]]&lt;&gt;"",Table1[[#This Row],[Reference Number]],"")</f>
        <v/>
      </c>
      <c r="AN2270" s="46" t="str">
        <f>TRIM(Table1[[#This Row],[Line '#]])</f>
        <v/>
      </c>
      <c r="AO2270" s="46" t="str">
        <f>TRIM(Table1[[#This Row],[Account]])</f>
        <v/>
      </c>
      <c r="AP2270" s="46" t="str">
        <f>IF(Table1[[#This Row],[Posting Date]]&lt;&gt;"",$D$5,"")</f>
        <v/>
      </c>
      <c r="AQ2270" s="46" t="str">
        <f>TRIM(Table1[[#This Row],[Departments-Prgrams]])</f>
        <v/>
      </c>
      <c r="AR2270" s="46" t="str">
        <f>TRIM(Table1[[#This Row],[Grant]])</f>
        <v/>
      </c>
      <c r="AS2270" s="46" t="str">
        <f>TRIM(Table1[[#This Row],[Staff ID]])</f>
        <v/>
      </c>
      <c r="AT2270" s="46" t="str">
        <f>IF(TRIM(Table1[[#This Row],[Budget Code]])=0,"",TRIM(Table1[[#This Row],[Budget Code]]))</f>
        <v/>
      </c>
      <c r="AU2270" s="46" t="str">
        <f>IF(Table1[[#This Row],[Line Description]]&lt;&gt;"",Table1[[#This Row],[Line Description]],"")</f>
        <v/>
      </c>
      <c r="AV2270" s="46" t="str">
        <f>IF(Table1[[#This Row],[Cur_Amount Debit]]&gt;0,ROUND(Table1[[#This Row],[Cur_Amount Debit]],2),"")</f>
        <v/>
      </c>
      <c r="AW2270" s="46" t="str">
        <f>IF(Table1[[#This Row],[Cur_Amount Credit]]&gt;0,ROUND(Table1[[#This Row],[Cur_Amount Credit]],2),"")</f>
        <v/>
      </c>
      <c r="AX2270" s="46" t="str">
        <f>LEFT(Table1[[#This Row],[Cur]],3)</f>
        <v/>
      </c>
      <c r="AY2270" s="59"/>
      <c r="AZ2270" s="46"/>
      <c r="BA2270" s="46" t="str">
        <f>IF(Table1[[#This Row],[Cur]]&lt;&gt;"",IF(Table1[[#This Row],[Cur]]="USD","",ExchangeRate),"")</f>
        <v/>
      </c>
      <c r="BB2270" s="46" t="str">
        <f>IF(Table1[[#This Row],[Grant]]&lt;&gt;"",VLOOKUP(Table1[[#This Row],[Grant]],Grants!B:D,3),"")</f>
        <v/>
      </c>
      <c r="BC2270" s="46" t="str">
        <f>TRIM(Table1[[#This Row],[Vendor ID]])</f>
        <v/>
      </c>
      <c r="BD2270">
        <f>IF(Table1[[#This Row],[Reference Number]]=Q2269,BD2269,BD2269+1)</f>
        <v>0</v>
      </c>
    </row>
    <row r="2271" spans="1:56" ht="11.25" customHeight="1" x14ac:dyDescent="0.25">
      <c r="A2271" s="1"/>
      <c r="B2271" s="88" t="str">
        <f>IF(Table1[[#This Row],[Posting Date]]&lt;&gt;"",IF(Table1[[#This Row],[Reference Number]]=Q2270,B2270+1,1),"")</f>
        <v/>
      </c>
      <c r="C2271" s="61"/>
      <c r="D2271" s="61"/>
      <c r="E2271" s="138"/>
      <c r="F2271" s="141" t="str">
        <f>IFERROR(IF(VLOOKUP(Table1[[#This Row],[Budget Code Description]],Dimentions!$X$6:$AC$139,2,FALSE)="","",VLOOKUP(Table1[[#This Row],[Budget Code Description]],Dimentions!$X$6:$AC$139,2,FALSE)),"")</f>
        <v/>
      </c>
      <c r="G2271" s="141"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1" t="str">
        <f>IFERROR(VLOOKUP(Table1[[#This Row],[Budget Code Description]],Table6[#All],8,FALSE),"")</f>
        <v/>
      </c>
      <c r="L2271" s="63"/>
      <c r="M2271" s="65" t="str">
        <f>IFERROR(VLOOKUP(Table1[[#This Row],[Staff ID]],Table2[],2,FALSE),"")</f>
        <v/>
      </c>
      <c r="N2271" s="209" t="str">
        <f>IFERROR(IF(VLOOKUP(Table1[[#This Row],[Budget Code Description]],Dimentions!$X$6:$AC$134,4,FALSE)="","",VLOOKUP(Table1[[#This Row],[Budget Code Description]],Dimentions!$X$6:$AC$134,4,FALSE)),"")</f>
        <v/>
      </c>
      <c r="O2271" s="65" t="str">
        <f>IFERROR(VLOOKUP(Table1[[#This Row],[Vendor ID]],Table549[],2,FALSE),"")</f>
        <v/>
      </c>
      <c r="P2271" s="63"/>
      <c r="Q2271" s="141" t="str">
        <f>IF(Table1[[#This Row],[Posting Date]]&lt;&gt;"",$D$9,"")</f>
        <v/>
      </c>
      <c r="R2271" s="157" t="str">
        <f>IF(Table1[[#This Row],[Posting Date]]&lt;&gt;"",$D$10,"")</f>
        <v/>
      </c>
      <c r="S2271" s="66"/>
      <c r="T2271" s="63"/>
      <c r="U2271" s="67"/>
      <c r="V2271" s="67"/>
      <c r="W2271" s="67" t="str">
        <f t="shared" si="39"/>
        <v/>
      </c>
      <c r="X2271" s="159" t="str">
        <f>IF(E2271="","",(IF(Table1[[#This Row],[Cur]]="USD",Table1[[#This Row],[Cur_Amount Debit]],Table1[[#This Row],[Cur_Amount Debit]]/Table1[[#This Row],[Exchange Rate]])))</f>
        <v/>
      </c>
      <c r="Y2271" s="159" t="str">
        <f>IF(E2271="","",(IF(Table1[[#This Row],[Cur]]="USD",Table1[[#This Row],[Cur_Amount Credit]],Table1[[#This Row],[Cur_Amount Credit]]/ExchangeRate)))</f>
        <v/>
      </c>
      <c r="Z2271" s="201" t="str">
        <f>IF(E2271="","",(Table1[[#This Row],[Debit USD]]-Table1[[#This Row],[Credit USD]]))</f>
        <v/>
      </c>
      <c r="AA2271" s="226"/>
      <c r="AB2271" s="255"/>
      <c r="AC2271" s="1"/>
      <c r="AD2271" s="15"/>
      <c r="AE2271" s="15" t="str">
        <f>IF(AND(OR(Table1[[#This Row],[Account]]="15030",Table1[[#This Row],[Account]]="15035",Table1[[#This Row],[Account]]="20150"),Table1[[#This Row],[Vendor ID]]=""),1,"")</f>
        <v/>
      </c>
      <c r="AF2271" s="15"/>
      <c r="AG2271" s="15"/>
      <c r="AH2271" s="15"/>
      <c r="AI2271" s="46" t="str">
        <f>IF(Table1[[#This Row],[Posting Date]]&lt;&gt;"","GJ-"&amp;CountryID,"")</f>
        <v/>
      </c>
      <c r="AJ2271" s="59" t="str">
        <f>IF(Table1[[#This Row],[Posting Date]]&lt;&gt;"",Table1[[#This Row],[Posting Date]],"")</f>
        <v/>
      </c>
      <c r="AK2271" s="46"/>
      <c r="AL2271" s="46" t="str">
        <f>IF(Table1[[#This Row],[Description]]&lt;&gt;"",Table1[[#This Row],[Description]],"")</f>
        <v/>
      </c>
      <c r="AM2271" s="46" t="str">
        <f>IF(Table1[[#This Row],[Posting Date]]&lt;&gt;"",Table1[[#This Row],[Reference Number]],"")</f>
        <v/>
      </c>
      <c r="AN2271" s="46" t="str">
        <f>TRIM(Table1[[#This Row],[Line '#]])</f>
        <v/>
      </c>
      <c r="AO2271" s="46" t="str">
        <f>TRIM(Table1[[#This Row],[Account]])</f>
        <v/>
      </c>
      <c r="AP2271" s="46" t="str">
        <f>IF(Table1[[#This Row],[Posting Date]]&lt;&gt;"",$D$5,"")</f>
        <v/>
      </c>
      <c r="AQ2271" s="46" t="str">
        <f>TRIM(Table1[[#This Row],[Departments-Prgrams]])</f>
        <v/>
      </c>
      <c r="AR2271" s="46" t="str">
        <f>TRIM(Table1[[#This Row],[Grant]])</f>
        <v/>
      </c>
      <c r="AS2271" s="46" t="str">
        <f>TRIM(Table1[[#This Row],[Staff ID]])</f>
        <v/>
      </c>
      <c r="AT2271" s="46" t="str">
        <f>IF(TRIM(Table1[[#This Row],[Budget Code]])=0,"",TRIM(Table1[[#This Row],[Budget Code]]))</f>
        <v/>
      </c>
      <c r="AU2271" s="46" t="str">
        <f>IF(Table1[[#This Row],[Line Description]]&lt;&gt;"",Table1[[#This Row],[Line Description]],"")</f>
        <v/>
      </c>
      <c r="AV2271" s="46" t="str">
        <f>IF(Table1[[#This Row],[Cur_Amount Debit]]&gt;0,ROUND(Table1[[#This Row],[Cur_Amount Debit]],2),"")</f>
        <v/>
      </c>
      <c r="AW2271" s="46" t="str">
        <f>IF(Table1[[#This Row],[Cur_Amount Credit]]&gt;0,ROUND(Table1[[#This Row],[Cur_Amount Credit]],2),"")</f>
        <v/>
      </c>
      <c r="AX2271" s="46" t="str">
        <f>LEFT(Table1[[#This Row],[Cur]],3)</f>
        <v/>
      </c>
      <c r="AY2271" s="59"/>
      <c r="AZ2271" s="46"/>
      <c r="BA2271" s="46" t="str">
        <f>IF(Table1[[#This Row],[Cur]]&lt;&gt;"",IF(Table1[[#This Row],[Cur]]="USD","",ExchangeRate),"")</f>
        <v/>
      </c>
      <c r="BB2271" s="46" t="str">
        <f>IF(Table1[[#This Row],[Grant]]&lt;&gt;"",VLOOKUP(Table1[[#This Row],[Grant]],Grants!B:D,3),"")</f>
        <v/>
      </c>
      <c r="BC2271" s="46" t="str">
        <f>TRIM(Table1[[#This Row],[Vendor ID]])</f>
        <v/>
      </c>
      <c r="BD2271">
        <f>IF(Table1[[#This Row],[Reference Number]]=Q2270,BD2270,BD2270+1)</f>
        <v>0</v>
      </c>
    </row>
    <row r="2272" spans="1:56" ht="11.25" customHeight="1" x14ac:dyDescent="0.25">
      <c r="A2272" s="1"/>
      <c r="B2272" s="88" t="str">
        <f>IF(Table1[[#This Row],[Posting Date]]&lt;&gt;"",IF(Table1[[#This Row],[Reference Number]]=Q2271,B2271+1,1),"")</f>
        <v/>
      </c>
      <c r="C2272" s="61"/>
      <c r="D2272" s="61"/>
      <c r="E2272" s="138"/>
      <c r="F2272" s="141" t="str">
        <f>IFERROR(IF(VLOOKUP(Table1[[#This Row],[Budget Code Description]],Dimentions!$X$6:$AC$139,2,FALSE)="","",VLOOKUP(Table1[[#This Row],[Budget Code Description]],Dimentions!$X$6:$AC$139,2,FALSE)),"")</f>
        <v/>
      </c>
      <c r="G2272" s="141"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1" t="str">
        <f>IFERROR(VLOOKUP(Table1[[#This Row],[Budget Code Description]],Table6[#All],8,FALSE),"")</f>
        <v/>
      </c>
      <c r="L2272" s="63"/>
      <c r="M2272" s="65" t="str">
        <f>IFERROR(VLOOKUP(Table1[[#This Row],[Staff ID]],Table2[],2,FALSE),"")</f>
        <v/>
      </c>
      <c r="N2272" s="209" t="str">
        <f>IFERROR(IF(VLOOKUP(Table1[[#This Row],[Budget Code Description]],Dimentions!$X$6:$AC$134,4,FALSE)="","",VLOOKUP(Table1[[#This Row],[Budget Code Description]],Dimentions!$X$6:$AC$134,4,FALSE)),"")</f>
        <v/>
      </c>
      <c r="O2272" s="65" t="str">
        <f>IFERROR(VLOOKUP(Table1[[#This Row],[Vendor ID]],Table549[],2,FALSE),"")</f>
        <v/>
      </c>
      <c r="P2272" s="63"/>
      <c r="Q2272" s="141" t="str">
        <f>IF(Table1[[#This Row],[Posting Date]]&lt;&gt;"",$D$9,"")</f>
        <v/>
      </c>
      <c r="R2272" s="157" t="str">
        <f>IF(Table1[[#This Row],[Posting Date]]&lt;&gt;"",$D$10,"")</f>
        <v/>
      </c>
      <c r="S2272" s="66"/>
      <c r="T2272" s="63"/>
      <c r="U2272" s="67"/>
      <c r="V2272" s="67"/>
      <c r="W2272" s="67" t="str">
        <f t="shared" si="39"/>
        <v/>
      </c>
      <c r="X2272" s="159" t="str">
        <f>IF(E2272="","",(IF(Table1[[#This Row],[Cur]]="USD",Table1[[#This Row],[Cur_Amount Debit]],Table1[[#This Row],[Cur_Amount Debit]]/Table1[[#This Row],[Exchange Rate]])))</f>
        <v/>
      </c>
      <c r="Y2272" s="159" t="str">
        <f>IF(E2272="","",(IF(Table1[[#This Row],[Cur]]="USD",Table1[[#This Row],[Cur_Amount Credit]],Table1[[#This Row],[Cur_Amount Credit]]/ExchangeRate)))</f>
        <v/>
      </c>
      <c r="Z2272" s="201" t="str">
        <f>IF(E2272="","",(Table1[[#This Row],[Debit USD]]-Table1[[#This Row],[Credit USD]]))</f>
        <v/>
      </c>
      <c r="AA2272" s="226"/>
      <c r="AB2272" s="255"/>
      <c r="AC2272" s="1"/>
      <c r="AD2272" s="15"/>
      <c r="AE2272" s="15" t="str">
        <f>IF(AND(OR(Table1[[#This Row],[Account]]="15030",Table1[[#This Row],[Account]]="15035",Table1[[#This Row],[Account]]="20150"),Table1[[#This Row],[Vendor ID]]=""),1,"")</f>
        <v/>
      </c>
      <c r="AF2272" s="15"/>
      <c r="AG2272" s="15"/>
      <c r="AH2272" s="15"/>
      <c r="AI2272" s="46" t="str">
        <f>IF(Table1[[#This Row],[Posting Date]]&lt;&gt;"","GJ-"&amp;CountryID,"")</f>
        <v/>
      </c>
      <c r="AJ2272" s="59" t="str">
        <f>IF(Table1[[#This Row],[Posting Date]]&lt;&gt;"",Table1[[#This Row],[Posting Date]],"")</f>
        <v/>
      </c>
      <c r="AK2272" s="46"/>
      <c r="AL2272" s="46" t="str">
        <f>IF(Table1[[#This Row],[Description]]&lt;&gt;"",Table1[[#This Row],[Description]],"")</f>
        <v/>
      </c>
      <c r="AM2272" s="46" t="str">
        <f>IF(Table1[[#This Row],[Posting Date]]&lt;&gt;"",Table1[[#This Row],[Reference Number]],"")</f>
        <v/>
      </c>
      <c r="AN2272" s="46" t="str">
        <f>TRIM(Table1[[#This Row],[Line '#]])</f>
        <v/>
      </c>
      <c r="AO2272" s="46" t="str">
        <f>TRIM(Table1[[#This Row],[Account]])</f>
        <v/>
      </c>
      <c r="AP2272" s="46" t="str">
        <f>IF(Table1[[#This Row],[Posting Date]]&lt;&gt;"",$D$5,"")</f>
        <v/>
      </c>
      <c r="AQ2272" s="46" t="str">
        <f>TRIM(Table1[[#This Row],[Departments-Prgrams]])</f>
        <v/>
      </c>
      <c r="AR2272" s="46" t="str">
        <f>TRIM(Table1[[#This Row],[Grant]])</f>
        <v/>
      </c>
      <c r="AS2272" s="46" t="str">
        <f>TRIM(Table1[[#This Row],[Staff ID]])</f>
        <v/>
      </c>
      <c r="AT2272" s="46" t="str">
        <f>IF(TRIM(Table1[[#This Row],[Budget Code]])=0,"",TRIM(Table1[[#This Row],[Budget Code]]))</f>
        <v/>
      </c>
      <c r="AU2272" s="46" t="str">
        <f>IF(Table1[[#This Row],[Line Description]]&lt;&gt;"",Table1[[#This Row],[Line Description]],"")</f>
        <v/>
      </c>
      <c r="AV2272" s="46" t="str">
        <f>IF(Table1[[#This Row],[Cur_Amount Debit]]&gt;0,ROUND(Table1[[#This Row],[Cur_Amount Debit]],2),"")</f>
        <v/>
      </c>
      <c r="AW2272" s="46" t="str">
        <f>IF(Table1[[#This Row],[Cur_Amount Credit]]&gt;0,ROUND(Table1[[#This Row],[Cur_Amount Credit]],2),"")</f>
        <v/>
      </c>
      <c r="AX2272" s="46" t="str">
        <f>LEFT(Table1[[#This Row],[Cur]],3)</f>
        <v/>
      </c>
      <c r="AY2272" s="59"/>
      <c r="AZ2272" s="46"/>
      <c r="BA2272" s="46" t="str">
        <f>IF(Table1[[#This Row],[Cur]]&lt;&gt;"",IF(Table1[[#This Row],[Cur]]="USD","",ExchangeRate),"")</f>
        <v/>
      </c>
      <c r="BB2272" s="46" t="str">
        <f>IF(Table1[[#This Row],[Grant]]&lt;&gt;"",VLOOKUP(Table1[[#This Row],[Grant]],Grants!B:D,3),"")</f>
        <v/>
      </c>
      <c r="BC2272" s="46" t="str">
        <f>TRIM(Table1[[#This Row],[Vendor ID]])</f>
        <v/>
      </c>
      <c r="BD2272">
        <f>IF(Table1[[#This Row],[Reference Number]]=Q2271,BD2271,BD2271+1)</f>
        <v>0</v>
      </c>
    </row>
    <row r="2273" spans="1:56" ht="11.25" customHeight="1" x14ac:dyDescent="0.25">
      <c r="A2273" s="1"/>
      <c r="B2273" s="88" t="str">
        <f>IF(Table1[[#This Row],[Posting Date]]&lt;&gt;"",IF(Table1[[#This Row],[Reference Number]]=Q2272,B2272+1,1),"")</f>
        <v/>
      </c>
      <c r="C2273" s="61"/>
      <c r="D2273" s="61"/>
      <c r="E2273" s="138"/>
      <c r="F2273" s="141" t="str">
        <f>IFERROR(IF(VLOOKUP(Table1[[#This Row],[Budget Code Description]],Dimentions!$X$6:$AC$139,2,FALSE)="","",VLOOKUP(Table1[[#This Row],[Budget Code Description]],Dimentions!$X$6:$AC$139,2,FALSE)),"")</f>
        <v/>
      </c>
      <c r="G2273" s="141"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1" t="str">
        <f>IFERROR(VLOOKUP(Table1[[#This Row],[Budget Code Description]],Table6[#All],8,FALSE),"")</f>
        <v/>
      </c>
      <c r="L2273" s="63"/>
      <c r="M2273" s="65" t="str">
        <f>IFERROR(VLOOKUP(Table1[[#This Row],[Staff ID]],Table2[],2,FALSE),"")</f>
        <v/>
      </c>
      <c r="N2273" s="209" t="str">
        <f>IFERROR(IF(VLOOKUP(Table1[[#This Row],[Budget Code Description]],Dimentions!$X$6:$AC$134,4,FALSE)="","",VLOOKUP(Table1[[#This Row],[Budget Code Description]],Dimentions!$X$6:$AC$134,4,FALSE)),"")</f>
        <v/>
      </c>
      <c r="O2273" s="65" t="str">
        <f>IFERROR(VLOOKUP(Table1[[#This Row],[Vendor ID]],Table549[],2,FALSE),"")</f>
        <v/>
      </c>
      <c r="P2273" s="63"/>
      <c r="Q2273" s="141" t="str">
        <f>IF(Table1[[#This Row],[Posting Date]]&lt;&gt;"",$D$9,"")</f>
        <v/>
      </c>
      <c r="R2273" s="157" t="str">
        <f>IF(Table1[[#This Row],[Posting Date]]&lt;&gt;"",$D$10,"")</f>
        <v/>
      </c>
      <c r="S2273" s="66"/>
      <c r="T2273" s="63"/>
      <c r="U2273" s="67"/>
      <c r="V2273" s="67"/>
      <c r="W2273" s="67" t="str">
        <f t="shared" si="39"/>
        <v/>
      </c>
      <c r="X2273" s="159" t="str">
        <f>IF(E2273="","",(IF(Table1[[#This Row],[Cur]]="USD",Table1[[#This Row],[Cur_Amount Debit]],Table1[[#This Row],[Cur_Amount Debit]]/Table1[[#This Row],[Exchange Rate]])))</f>
        <v/>
      </c>
      <c r="Y2273" s="159" t="str">
        <f>IF(E2273="","",(IF(Table1[[#This Row],[Cur]]="USD",Table1[[#This Row],[Cur_Amount Credit]],Table1[[#This Row],[Cur_Amount Credit]]/ExchangeRate)))</f>
        <v/>
      </c>
      <c r="Z2273" s="201" t="str">
        <f>IF(E2273="","",(Table1[[#This Row],[Debit USD]]-Table1[[#This Row],[Credit USD]]))</f>
        <v/>
      </c>
      <c r="AA2273" s="226"/>
      <c r="AB2273" s="255"/>
      <c r="AC2273" s="1"/>
      <c r="AD2273" s="15"/>
      <c r="AE2273" s="15" t="str">
        <f>IF(AND(OR(Table1[[#This Row],[Account]]="15030",Table1[[#This Row],[Account]]="15035",Table1[[#This Row],[Account]]="20150"),Table1[[#This Row],[Vendor ID]]=""),1,"")</f>
        <v/>
      </c>
      <c r="AF2273" s="15"/>
      <c r="AG2273" s="15"/>
      <c r="AH2273" s="15"/>
      <c r="AI2273" s="46" t="str">
        <f>IF(Table1[[#This Row],[Posting Date]]&lt;&gt;"","GJ-"&amp;CountryID,"")</f>
        <v/>
      </c>
      <c r="AJ2273" s="59" t="str">
        <f>IF(Table1[[#This Row],[Posting Date]]&lt;&gt;"",Table1[[#This Row],[Posting Date]],"")</f>
        <v/>
      </c>
      <c r="AK2273" s="46"/>
      <c r="AL2273" s="46" t="str">
        <f>IF(Table1[[#This Row],[Description]]&lt;&gt;"",Table1[[#This Row],[Description]],"")</f>
        <v/>
      </c>
      <c r="AM2273" s="46" t="str">
        <f>IF(Table1[[#This Row],[Posting Date]]&lt;&gt;"",Table1[[#This Row],[Reference Number]],"")</f>
        <v/>
      </c>
      <c r="AN2273" s="46" t="str">
        <f>TRIM(Table1[[#This Row],[Line '#]])</f>
        <v/>
      </c>
      <c r="AO2273" s="46" t="str">
        <f>TRIM(Table1[[#This Row],[Account]])</f>
        <v/>
      </c>
      <c r="AP2273" s="46" t="str">
        <f>IF(Table1[[#This Row],[Posting Date]]&lt;&gt;"",$D$5,"")</f>
        <v/>
      </c>
      <c r="AQ2273" s="46" t="str">
        <f>TRIM(Table1[[#This Row],[Departments-Prgrams]])</f>
        <v/>
      </c>
      <c r="AR2273" s="46" t="str">
        <f>TRIM(Table1[[#This Row],[Grant]])</f>
        <v/>
      </c>
      <c r="AS2273" s="46" t="str">
        <f>TRIM(Table1[[#This Row],[Staff ID]])</f>
        <v/>
      </c>
      <c r="AT2273" s="46" t="str">
        <f>IF(TRIM(Table1[[#This Row],[Budget Code]])=0,"",TRIM(Table1[[#This Row],[Budget Code]]))</f>
        <v/>
      </c>
      <c r="AU2273" s="46" t="str">
        <f>IF(Table1[[#This Row],[Line Description]]&lt;&gt;"",Table1[[#This Row],[Line Description]],"")</f>
        <v/>
      </c>
      <c r="AV2273" s="46" t="str">
        <f>IF(Table1[[#This Row],[Cur_Amount Debit]]&gt;0,ROUND(Table1[[#This Row],[Cur_Amount Debit]],2),"")</f>
        <v/>
      </c>
      <c r="AW2273" s="46" t="str">
        <f>IF(Table1[[#This Row],[Cur_Amount Credit]]&gt;0,ROUND(Table1[[#This Row],[Cur_Amount Credit]],2),"")</f>
        <v/>
      </c>
      <c r="AX2273" s="46" t="str">
        <f>LEFT(Table1[[#This Row],[Cur]],3)</f>
        <v/>
      </c>
      <c r="AY2273" s="59"/>
      <c r="AZ2273" s="46"/>
      <c r="BA2273" s="46" t="str">
        <f>IF(Table1[[#This Row],[Cur]]&lt;&gt;"",IF(Table1[[#This Row],[Cur]]="USD","",ExchangeRate),"")</f>
        <v/>
      </c>
      <c r="BB2273" s="46" t="str">
        <f>IF(Table1[[#This Row],[Grant]]&lt;&gt;"",VLOOKUP(Table1[[#This Row],[Grant]],Grants!B:D,3),"")</f>
        <v/>
      </c>
      <c r="BC2273" s="46" t="str">
        <f>TRIM(Table1[[#This Row],[Vendor ID]])</f>
        <v/>
      </c>
      <c r="BD2273">
        <f>IF(Table1[[#This Row],[Reference Number]]=Q2272,BD2272,BD2272+1)</f>
        <v>0</v>
      </c>
    </row>
    <row r="2274" spans="1:56" ht="11.25" customHeight="1" x14ac:dyDescent="0.25">
      <c r="A2274" s="1"/>
      <c r="B2274" s="88" t="str">
        <f>IF(Table1[[#This Row],[Posting Date]]&lt;&gt;"",IF(Table1[[#This Row],[Reference Number]]=Q2273,B2273+1,1),"")</f>
        <v/>
      </c>
      <c r="C2274" s="61"/>
      <c r="D2274" s="61"/>
      <c r="E2274" s="138"/>
      <c r="F2274" s="141" t="str">
        <f>IFERROR(IF(VLOOKUP(Table1[[#This Row],[Budget Code Description]],Dimentions!$X$6:$AC$139,2,FALSE)="","",VLOOKUP(Table1[[#This Row],[Budget Code Description]],Dimentions!$X$6:$AC$139,2,FALSE)),"")</f>
        <v/>
      </c>
      <c r="G2274" s="141"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1" t="str">
        <f>IFERROR(VLOOKUP(Table1[[#This Row],[Budget Code Description]],Table6[#All],8,FALSE),"")</f>
        <v/>
      </c>
      <c r="L2274" s="63"/>
      <c r="M2274" s="65" t="str">
        <f>IFERROR(VLOOKUP(Table1[[#This Row],[Staff ID]],Table2[],2,FALSE),"")</f>
        <v/>
      </c>
      <c r="N2274" s="209" t="str">
        <f>IFERROR(IF(VLOOKUP(Table1[[#This Row],[Budget Code Description]],Dimentions!$X$6:$AC$134,4,FALSE)="","",VLOOKUP(Table1[[#This Row],[Budget Code Description]],Dimentions!$X$6:$AC$134,4,FALSE)),"")</f>
        <v/>
      </c>
      <c r="O2274" s="65" t="str">
        <f>IFERROR(VLOOKUP(Table1[[#This Row],[Vendor ID]],Table549[],2,FALSE),"")</f>
        <v/>
      </c>
      <c r="P2274" s="63"/>
      <c r="Q2274" s="141" t="str">
        <f>IF(Table1[[#This Row],[Posting Date]]&lt;&gt;"",$D$9,"")</f>
        <v/>
      </c>
      <c r="R2274" s="157" t="str">
        <f>IF(Table1[[#This Row],[Posting Date]]&lt;&gt;"",$D$10,"")</f>
        <v/>
      </c>
      <c r="S2274" s="66"/>
      <c r="T2274" s="63"/>
      <c r="U2274" s="67"/>
      <c r="V2274" s="67"/>
      <c r="W2274" s="67" t="str">
        <f t="shared" si="39"/>
        <v/>
      </c>
      <c r="X2274" s="159" t="str">
        <f>IF(E2274="","",(IF(Table1[[#This Row],[Cur]]="USD",Table1[[#This Row],[Cur_Amount Debit]],Table1[[#This Row],[Cur_Amount Debit]]/Table1[[#This Row],[Exchange Rate]])))</f>
        <v/>
      </c>
      <c r="Y2274" s="159" t="str">
        <f>IF(E2274="","",(IF(Table1[[#This Row],[Cur]]="USD",Table1[[#This Row],[Cur_Amount Credit]],Table1[[#This Row],[Cur_Amount Credit]]/ExchangeRate)))</f>
        <v/>
      </c>
      <c r="Z2274" s="201" t="str">
        <f>IF(E2274="","",(Table1[[#This Row],[Debit USD]]-Table1[[#This Row],[Credit USD]]))</f>
        <v/>
      </c>
      <c r="AA2274" s="226"/>
      <c r="AB2274" s="255"/>
      <c r="AC2274" s="1"/>
      <c r="AD2274" s="15"/>
      <c r="AE2274" s="15" t="str">
        <f>IF(AND(OR(Table1[[#This Row],[Account]]="15030",Table1[[#This Row],[Account]]="15035",Table1[[#This Row],[Account]]="20150"),Table1[[#This Row],[Vendor ID]]=""),1,"")</f>
        <v/>
      </c>
      <c r="AF2274" s="15"/>
      <c r="AG2274" s="15"/>
      <c r="AH2274" s="15"/>
      <c r="AI2274" s="46" t="str">
        <f>IF(Table1[[#This Row],[Posting Date]]&lt;&gt;"","GJ-"&amp;CountryID,"")</f>
        <v/>
      </c>
      <c r="AJ2274" s="59" t="str">
        <f>IF(Table1[[#This Row],[Posting Date]]&lt;&gt;"",Table1[[#This Row],[Posting Date]],"")</f>
        <v/>
      </c>
      <c r="AK2274" s="46"/>
      <c r="AL2274" s="46" t="str">
        <f>IF(Table1[[#This Row],[Description]]&lt;&gt;"",Table1[[#This Row],[Description]],"")</f>
        <v/>
      </c>
      <c r="AM2274" s="46" t="str">
        <f>IF(Table1[[#This Row],[Posting Date]]&lt;&gt;"",Table1[[#This Row],[Reference Number]],"")</f>
        <v/>
      </c>
      <c r="AN2274" s="46" t="str">
        <f>TRIM(Table1[[#This Row],[Line '#]])</f>
        <v/>
      </c>
      <c r="AO2274" s="46" t="str">
        <f>TRIM(Table1[[#This Row],[Account]])</f>
        <v/>
      </c>
      <c r="AP2274" s="46" t="str">
        <f>IF(Table1[[#This Row],[Posting Date]]&lt;&gt;"",$D$5,"")</f>
        <v/>
      </c>
      <c r="AQ2274" s="46" t="str">
        <f>TRIM(Table1[[#This Row],[Departments-Prgrams]])</f>
        <v/>
      </c>
      <c r="AR2274" s="46" t="str">
        <f>TRIM(Table1[[#This Row],[Grant]])</f>
        <v/>
      </c>
      <c r="AS2274" s="46" t="str">
        <f>TRIM(Table1[[#This Row],[Staff ID]])</f>
        <v/>
      </c>
      <c r="AT2274" s="46" t="str">
        <f>IF(TRIM(Table1[[#This Row],[Budget Code]])=0,"",TRIM(Table1[[#This Row],[Budget Code]]))</f>
        <v/>
      </c>
      <c r="AU2274" s="46" t="str">
        <f>IF(Table1[[#This Row],[Line Description]]&lt;&gt;"",Table1[[#This Row],[Line Description]],"")</f>
        <v/>
      </c>
      <c r="AV2274" s="46" t="str">
        <f>IF(Table1[[#This Row],[Cur_Amount Debit]]&gt;0,ROUND(Table1[[#This Row],[Cur_Amount Debit]],2),"")</f>
        <v/>
      </c>
      <c r="AW2274" s="46" t="str">
        <f>IF(Table1[[#This Row],[Cur_Amount Credit]]&gt;0,ROUND(Table1[[#This Row],[Cur_Amount Credit]],2),"")</f>
        <v/>
      </c>
      <c r="AX2274" s="46" t="str">
        <f>LEFT(Table1[[#This Row],[Cur]],3)</f>
        <v/>
      </c>
      <c r="AY2274" s="59"/>
      <c r="AZ2274" s="46"/>
      <c r="BA2274" s="46" t="str">
        <f>IF(Table1[[#This Row],[Cur]]&lt;&gt;"",IF(Table1[[#This Row],[Cur]]="USD","",ExchangeRate),"")</f>
        <v/>
      </c>
      <c r="BB2274" s="46" t="str">
        <f>IF(Table1[[#This Row],[Grant]]&lt;&gt;"",VLOOKUP(Table1[[#This Row],[Grant]],Grants!B:D,3),"")</f>
        <v/>
      </c>
      <c r="BC2274" s="46" t="str">
        <f>TRIM(Table1[[#This Row],[Vendor ID]])</f>
        <v/>
      </c>
      <c r="BD2274">
        <f>IF(Table1[[#This Row],[Reference Number]]=Q2273,BD2273,BD2273+1)</f>
        <v>0</v>
      </c>
    </row>
    <row r="2275" spans="1:56" ht="11.25" customHeight="1" x14ac:dyDescent="0.25">
      <c r="A2275" s="1"/>
      <c r="B2275" s="88" t="str">
        <f>IF(Table1[[#This Row],[Posting Date]]&lt;&gt;"",IF(Table1[[#This Row],[Reference Number]]=Q2274,B2274+1,1),"")</f>
        <v/>
      </c>
      <c r="C2275" s="61"/>
      <c r="D2275" s="61"/>
      <c r="E2275" s="138"/>
      <c r="F2275" s="141" t="str">
        <f>IFERROR(IF(VLOOKUP(Table1[[#This Row],[Budget Code Description]],Dimentions!$X$6:$AC$139,2,FALSE)="","",VLOOKUP(Table1[[#This Row],[Budget Code Description]],Dimentions!$X$6:$AC$139,2,FALSE)),"")</f>
        <v/>
      </c>
      <c r="G2275" s="141"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1" t="str">
        <f>IFERROR(VLOOKUP(Table1[[#This Row],[Budget Code Description]],Table6[#All],8,FALSE),"")</f>
        <v/>
      </c>
      <c r="L2275" s="63"/>
      <c r="M2275" s="65" t="str">
        <f>IFERROR(VLOOKUP(Table1[[#This Row],[Staff ID]],Table2[],2,FALSE),"")</f>
        <v/>
      </c>
      <c r="N2275" s="209" t="str">
        <f>IFERROR(IF(VLOOKUP(Table1[[#This Row],[Budget Code Description]],Dimentions!$X$6:$AC$134,4,FALSE)="","",VLOOKUP(Table1[[#This Row],[Budget Code Description]],Dimentions!$X$6:$AC$134,4,FALSE)),"")</f>
        <v/>
      </c>
      <c r="O2275" s="65" t="str">
        <f>IFERROR(VLOOKUP(Table1[[#This Row],[Vendor ID]],Table549[],2,FALSE),"")</f>
        <v/>
      </c>
      <c r="P2275" s="63"/>
      <c r="Q2275" s="141" t="str">
        <f>IF(Table1[[#This Row],[Posting Date]]&lt;&gt;"",$D$9,"")</f>
        <v/>
      </c>
      <c r="R2275" s="157" t="str">
        <f>IF(Table1[[#This Row],[Posting Date]]&lt;&gt;"",$D$10,"")</f>
        <v/>
      </c>
      <c r="S2275" s="66"/>
      <c r="T2275" s="63"/>
      <c r="U2275" s="67"/>
      <c r="V2275" s="67"/>
      <c r="W2275" s="67" t="str">
        <f t="shared" si="39"/>
        <v/>
      </c>
      <c r="X2275" s="159" t="str">
        <f>IF(E2275="","",(IF(Table1[[#This Row],[Cur]]="USD",Table1[[#This Row],[Cur_Amount Debit]],Table1[[#This Row],[Cur_Amount Debit]]/Table1[[#This Row],[Exchange Rate]])))</f>
        <v/>
      </c>
      <c r="Y2275" s="159" t="str">
        <f>IF(E2275="","",(IF(Table1[[#This Row],[Cur]]="USD",Table1[[#This Row],[Cur_Amount Credit]],Table1[[#This Row],[Cur_Amount Credit]]/ExchangeRate)))</f>
        <v/>
      </c>
      <c r="Z2275" s="201" t="str">
        <f>IF(E2275="","",(Table1[[#This Row],[Debit USD]]-Table1[[#This Row],[Credit USD]]))</f>
        <v/>
      </c>
      <c r="AA2275" s="226"/>
      <c r="AB2275" s="255"/>
      <c r="AC2275" s="1"/>
      <c r="AD2275" s="15"/>
      <c r="AE2275" s="15" t="str">
        <f>IF(AND(OR(Table1[[#This Row],[Account]]="15030",Table1[[#This Row],[Account]]="15035",Table1[[#This Row],[Account]]="20150"),Table1[[#This Row],[Vendor ID]]=""),1,"")</f>
        <v/>
      </c>
      <c r="AF2275" s="15"/>
      <c r="AG2275" s="15"/>
      <c r="AH2275" s="15"/>
      <c r="AI2275" s="46" t="str">
        <f>IF(Table1[[#This Row],[Posting Date]]&lt;&gt;"","GJ-"&amp;CountryID,"")</f>
        <v/>
      </c>
      <c r="AJ2275" s="59" t="str">
        <f>IF(Table1[[#This Row],[Posting Date]]&lt;&gt;"",Table1[[#This Row],[Posting Date]],"")</f>
        <v/>
      </c>
      <c r="AK2275" s="46"/>
      <c r="AL2275" s="46" t="str">
        <f>IF(Table1[[#This Row],[Description]]&lt;&gt;"",Table1[[#This Row],[Description]],"")</f>
        <v/>
      </c>
      <c r="AM2275" s="46" t="str">
        <f>IF(Table1[[#This Row],[Posting Date]]&lt;&gt;"",Table1[[#This Row],[Reference Number]],"")</f>
        <v/>
      </c>
      <c r="AN2275" s="46" t="str">
        <f>TRIM(Table1[[#This Row],[Line '#]])</f>
        <v/>
      </c>
      <c r="AO2275" s="46" t="str">
        <f>TRIM(Table1[[#This Row],[Account]])</f>
        <v/>
      </c>
      <c r="AP2275" s="46" t="str">
        <f>IF(Table1[[#This Row],[Posting Date]]&lt;&gt;"",$D$5,"")</f>
        <v/>
      </c>
      <c r="AQ2275" s="46" t="str">
        <f>TRIM(Table1[[#This Row],[Departments-Prgrams]])</f>
        <v/>
      </c>
      <c r="AR2275" s="46" t="str">
        <f>TRIM(Table1[[#This Row],[Grant]])</f>
        <v/>
      </c>
      <c r="AS2275" s="46" t="str">
        <f>TRIM(Table1[[#This Row],[Staff ID]])</f>
        <v/>
      </c>
      <c r="AT2275" s="46" t="str">
        <f>IF(TRIM(Table1[[#This Row],[Budget Code]])=0,"",TRIM(Table1[[#This Row],[Budget Code]]))</f>
        <v/>
      </c>
      <c r="AU2275" s="46" t="str">
        <f>IF(Table1[[#This Row],[Line Description]]&lt;&gt;"",Table1[[#This Row],[Line Description]],"")</f>
        <v/>
      </c>
      <c r="AV2275" s="46" t="str">
        <f>IF(Table1[[#This Row],[Cur_Amount Debit]]&gt;0,ROUND(Table1[[#This Row],[Cur_Amount Debit]],2),"")</f>
        <v/>
      </c>
      <c r="AW2275" s="46" t="str">
        <f>IF(Table1[[#This Row],[Cur_Amount Credit]]&gt;0,ROUND(Table1[[#This Row],[Cur_Amount Credit]],2),"")</f>
        <v/>
      </c>
      <c r="AX2275" s="46" t="str">
        <f>LEFT(Table1[[#This Row],[Cur]],3)</f>
        <v/>
      </c>
      <c r="AY2275" s="59"/>
      <c r="AZ2275" s="46"/>
      <c r="BA2275" s="46" t="str">
        <f>IF(Table1[[#This Row],[Cur]]&lt;&gt;"",IF(Table1[[#This Row],[Cur]]="USD","",ExchangeRate),"")</f>
        <v/>
      </c>
      <c r="BB2275" s="46" t="str">
        <f>IF(Table1[[#This Row],[Grant]]&lt;&gt;"",VLOOKUP(Table1[[#This Row],[Grant]],Grants!B:D,3),"")</f>
        <v/>
      </c>
      <c r="BC2275" s="46" t="str">
        <f>TRIM(Table1[[#This Row],[Vendor ID]])</f>
        <v/>
      </c>
      <c r="BD2275">
        <f>IF(Table1[[#This Row],[Reference Number]]=Q2274,BD2274,BD2274+1)</f>
        <v>0</v>
      </c>
    </row>
    <row r="2276" spans="1:56" ht="11.25" customHeight="1" x14ac:dyDescent="0.25">
      <c r="A2276" s="1"/>
      <c r="B2276" s="88" t="str">
        <f>IF(Table1[[#This Row],[Posting Date]]&lt;&gt;"",IF(Table1[[#This Row],[Reference Number]]=Q2275,B2275+1,1),"")</f>
        <v/>
      </c>
      <c r="C2276" s="61"/>
      <c r="D2276" s="61"/>
      <c r="E2276" s="138"/>
      <c r="F2276" s="141" t="str">
        <f>IFERROR(IF(VLOOKUP(Table1[[#This Row],[Budget Code Description]],Dimentions!$X$6:$AC$139,2,FALSE)="","",VLOOKUP(Table1[[#This Row],[Budget Code Description]],Dimentions!$X$6:$AC$139,2,FALSE)),"")</f>
        <v/>
      </c>
      <c r="G2276" s="141"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1" t="str">
        <f>IFERROR(VLOOKUP(Table1[[#This Row],[Budget Code Description]],Table6[#All],8,FALSE),"")</f>
        <v/>
      </c>
      <c r="L2276" s="63"/>
      <c r="M2276" s="65" t="str">
        <f>IFERROR(VLOOKUP(Table1[[#This Row],[Staff ID]],Table2[],2,FALSE),"")</f>
        <v/>
      </c>
      <c r="N2276" s="209" t="str">
        <f>IFERROR(IF(VLOOKUP(Table1[[#This Row],[Budget Code Description]],Dimentions!$X$6:$AC$134,4,FALSE)="","",VLOOKUP(Table1[[#This Row],[Budget Code Description]],Dimentions!$X$6:$AC$134,4,FALSE)),"")</f>
        <v/>
      </c>
      <c r="O2276" s="65" t="str">
        <f>IFERROR(VLOOKUP(Table1[[#This Row],[Vendor ID]],Table549[],2,FALSE),"")</f>
        <v/>
      </c>
      <c r="P2276" s="63"/>
      <c r="Q2276" s="141" t="str">
        <f>IF(Table1[[#This Row],[Posting Date]]&lt;&gt;"",$D$9,"")</f>
        <v/>
      </c>
      <c r="R2276" s="157" t="str">
        <f>IF(Table1[[#This Row],[Posting Date]]&lt;&gt;"",$D$10,"")</f>
        <v/>
      </c>
      <c r="S2276" s="66"/>
      <c r="T2276" s="63"/>
      <c r="U2276" s="67"/>
      <c r="V2276" s="67"/>
      <c r="W2276" s="67" t="str">
        <f t="shared" si="39"/>
        <v/>
      </c>
      <c r="X2276" s="159" t="str">
        <f>IF(E2276="","",(IF(Table1[[#This Row],[Cur]]="USD",Table1[[#This Row],[Cur_Amount Debit]],Table1[[#This Row],[Cur_Amount Debit]]/Table1[[#This Row],[Exchange Rate]])))</f>
        <v/>
      </c>
      <c r="Y2276" s="159" t="str">
        <f>IF(E2276="","",(IF(Table1[[#This Row],[Cur]]="USD",Table1[[#This Row],[Cur_Amount Credit]],Table1[[#This Row],[Cur_Amount Credit]]/ExchangeRate)))</f>
        <v/>
      </c>
      <c r="Z2276" s="201" t="str">
        <f>IF(E2276="","",(Table1[[#This Row],[Debit USD]]-Table1[[#This Row],[Credit USD]]))</f>
        <v/>
      </c>
      <c r="AA2276" s="226"/>
      <c r="AB2276" s="255"/>
      <c r="AC2276" s="1"/>
      <c r="AD2276" s="15"/>
      <c r="AE2276" s="15" t="str">
        <f>IF(AND(OR(Table1[[#This Row],[Account]]="15030",Table1[[#This Row],[Account]]="15035",Table1[[#This Row],[Account]]="20150"),Table1[[#This Row],[Vendor ID]]=""),1,"")</f>
        <v/>
      </c>
      <c r="AF2276" s="15"/>
      <c r="AG2276" s="15"/>
      <c r="AH2276" s="15"/>
      <c r="AI2276" s="46" t="str">
        <f>IF(Table1[[#This Row],[Posting Date]]&lt;&gt;"","GJ-"&amp;CountryID,"")</f>
        <v/>
      </c>
      <c r="AJ2276" s="59" t="str">
        <f>IF(Table1[[#This Row],[Posting Date]]&lt;&gt;"",Table1[[#This Row],[Posting Date]],"")</f>
        <v/>
      </c>
      <c r="AK2276" s="46"/>
      <c r="AL2276" s="46" t="str">
        <f>IF(Table1[[#This Row],[Description]]&lt;&gt;"",Table1[[#This Row],[Description]],"")</f>
        <v/>
      </c>
      <c r="AM2276" s="46" t="str">
        <f>IF(Table1[[#This Row],[Posting Date]]&lt;&gt;"",Table1[[#This Row],[Reference Number]],"")</f>
        <v/>
      </c>
      <c r="AN2276" s="46" t="str">
        <f>TRIM(Table1[[#This Row],[Line '#]])</f>
        <v/>
      </c>
      <c r="AO2276" s="46" t="str">
        <f>TRIM(Table1[[#This Row],[Account]])</f>
        <v/>
      </c>
      <c r="AP2276" s="46" t="str">
        <f>IF(Table1[[#This Row],[Posting Date]]&lt;&gt;"",$D$5,"")</f>
        <v/>
      </c>
      <c r="AQ2276" s="46" t="str">
        <f>TRIM(Table1[[#This Row],[Departments-Prgrams]])</f>
        <v/>
      </c>
      <c r="AR2276" s="46" t="str">
        <f>TRIM(Table1[[#This Row],[Grant]])</f>
        <v/>
      </c>
      <c r="AS2276" s="46" t="str">
        <f>TRIM(Table1[[#This Row],[Staff ID]])</f>
        <v/>
      </c>
      <c r="AT2276" s="46" t="str">
        <f>IF(TRIM(Table1[[#This Row],[Budget Code]])=0,"",TRIM(Table1[[#This Row],[Budget Code]]))</f>
        <v/>
      </c>
      <c r="AU2276" s="46" t="str">
        <f>IF(Table1[[#This Row],[Line Description]]&lt;&gt;"",Table1[[#This Row],[Line Description]],"")</f>
        <v/>
      </c>
      <c r="AV2276" s="46" t="str">
        <f>IF(Table1[[#This Row],[Cur_Amount Debit]]&gt;0,ROUND(Table1[[#This Row],[Cur_Amount Debit]],2),"")</f>
        <v/>
      </c>
      <c r="AW2276" s="46" t="str">
        <f>IF(Table1[[#This Row],[Cur_Amount Credit]]&gt;0,ROUND(Table1[[#This Row],[Cur_Amount Credit]],2),"")</f>
        <v/>
      </c>
      <c r="AX2276" s="46" t="str">
        <f>LEFT(Table1[[#This Row],[Cur]],3)</f>
        <v/>
      </c>
      <c r="AY2276" s="59"/>
      <c r="AZ2276" s="46"/>
      <c r="BA2276" s="46" t="str">
        <f>IF(Table1[[#This Row],[Cur]]&lt;&gt;"",IF(Table1[[#This Row],[Cur]]="USD","",ExchangeRate),"")</f>
        <v/>
      </c>
      <c r="BB2276" s="46" t="str">
        <f>IF(Table1[[#This Row],[Grant]]&lt;&gt;"",VLOOKUP(Table1[[#This Row],[Grant]],Grants!B:D,3),"")</f>
        <v/>
      </c>
      <c r="BC2276" s="46" t="str">
        <f>TRIM(Table1[[#This Row],[Vendor ID]])</f>
        <v/>
      </c>
      <c r="BD2276">
        <f>IF(Table1[[#This Row],[Reference Number]]=Q2275,BD2275,BD2275+1)</f>
        <v>0</v>
      </c>
    </row>
    <row r="2277" spans="1:56" ht="11.25" customHeight="1" x14ac:dyDescent="0.25">
      <c r="A2277" s="1"/>
      <c r="B2277" s="88" t="str">
        <f>IF(Table1[[#This Row],[Posting Date]]&lt;&gt;"",IF(Table1[[#This Row],[Reference Number]]=Q2276,B2276+1,1),"")</f>
        <v/>
      </c>
      <c r="C2277" s="61"/>
      <c r="D2277" s="61"/>
      <c r="E2277" s="138"/>
      <c r="F2277" s="141" t="str">
        <f>IFERROR(IF(VLOOKUP(Table1[[#This Row],[Budget Code Description]],Dimentions!$X$6:$AC$139,2,FALSE)="","",VLOOKUP(Table1[[#This Row],[Budget Code Description]],Dimentions!$X$6:$AC$139,2,FALSE)),"")</f>
        <v/>
      </c>
      <c r="G2277" s="141"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1" t="str">
        <f>IFERROR(VLOOKUP(Table1[[#This Row],[Budget Code Description]],Table6[#All],8,FALSE),"")</f>
        <v/>
      </c>
      <c r="L2277" s="63"/>
      <c r="M2277" s="65" t="str">
        <f>IFERROR(VLOOKUP(Table1[[#This Row],[Staff ID]],Table2[],2,FALSE),"")</f>
        <v/>
      </c>
      <c r="N2277" s="209" t="str">
        <f>IFERROR(IF(VLOOKUP(Table1[[#This Row],[Budget Code Description]],Dimentions!$X$6:$AC$134,4,FALSE)="","",VLOOKUP(Table1[[#This Row],[Budget Code Description]],Dimentions!$X$6:$AC$134,4,FALSE)),"")</f>
        <v/>
      </c>
      <c r="O2277" s="65" t="str">
        <f>IFERROR(VLOOKUP(Table1[[#This Row],[Vendor ID]],Table549[],2,FALSE),"")</f>
        <v/>
      </c>
      <c r="P2277" s="63"/>
      <c r="Q2277" s="141" t="str">
        <f>IF(Table1[[#This Row],[Posting Date]]&lt;&gt;"",$D$9,"")</f>
        <v/>
      </c>
      <c r="R2277" s="157" t="str">
        <f>IF(Table1[[#This Row],[Posting Date]]&lt;&gt;"",$D$10,"")</f>
        <v/>
      </c>
      <c r="S2277" s="66"/>
      <c r="T2277" s="63"/>
      <c r="U2277" s="67"/>
      <c r="V2277" s="67"/>
      <c r="W2277" s="67" t="str">
        <f t="shared" si="39"/>
        <v/>
      </c>
      <c r="X2277" s="159" t="str">
        <f>IF(E2277="","",(IF(Table1[[#This Row],[Cur]]="USD",Table1[[#This Row],[Cur_Amount Debit]],Table1[[#This Row],[Cur_Amount Debit]]/Table1[[#This Row],[Exchange Rate]])))</f>
        <v/>
      </c>
      <c r="Y2277" s="159" t="str">
        <f>IF(E2277="","",(IF(Table1[[#This Row],[Cur]]="USD",Table1[[#This Row],[Cur_Amount Credit]],Table1[[#This Row],[Cur_Amount Credit]]/ExchangeRate)))</f>
        <v/>
      </c>
      <c r="Z2277" s="201" t="str">
        <f>IF(E2277="","",(Table1[[#This Row],[Debit USD]]-Table1[[#This Row],[Credit USD]]))</f>
        <v/>
      </c>
      <c r="AA2277" s="226"/>
      <c r="AB2277" s="255"/>
      <c r="AC2277" s="1"/>
      <c r="AD2277" s="15"/>
      <c r="AE2277" s="15" t="str">
        <f>IF(AND(OR(Table1[[#This Row],[Account]]="15030",Table1[[#This Row],[Account]]="15035",Table1[[#This Row],[Account]]="20150"),Table1[[#This Row],[Vendor ID]]=""),1,"")</f>
        <v/>
      </c>
      <c r="AF2277" s="15"/>
      <c r="AG2277" s="15"/>
      <c r="AH2277" s="15"/>
      <c r="AI2277" s="46" t="str">
        <f>IF(Table1[[#This Row],[Posting Date]]&lt;&gt;"","GJ-"&amp;CountryID,"")</f>
        <v/>
      </c>
      <c r="AJ2277" s="59" t="str">
        <f>IF(Table1[[#This Row],[Posting Date]]&lt;&gt;"",Table1[[#This Row],[Posting Date]],"")</f>
        <v/>
      </c>
      <c r="AK2277" s="46"/>
      <c r="AL2277" s="46" t="str">
        <f>IF(Table1[[#This Row],[Description]]&lt;&gt;"",Table1[[#This Row],[Description]],"")</f>
        <v/>
      </c>
      <c r="AM2277" s="46" t="str">
        <f>IF(Table1[[#This Row],[Posting Date]]&lt;&gt;"",Table1[[#This Row],[Reference Number]],"")</f>
        <v/>
      </c>
      <c r="AN2277" s="46" t="str">
        <f>TRIM(Table1[[#This Row],[Line '#]])</f>
        <v/>
      </c>
      <c r="AO2277" s="46" t="str">
        <f>TRIM(Table1[[#This Row],[Account]])</f>
        <v/>
      </c>
      <c r="AP2277" s="46" t="str">
        <f>IF(Table1[[#This Row],[Posting Date]]&lt;&gt;"",$D$5,"")</f>
        <v/>
      </c>
      <c r="AQ2277" s="46" t="str">
        <f>TRIM(Table1[[#This Row],[Departments-Prgrams]])</f>
        <v/>
      </c>
      <c r="AR2277" s="46" t="str">
        <f>TRIM(Table1[[#This Row],[Grant]])</f>
        <v/>
      </c>
      <c r="AS2277" s="46" t="str">
        <f>TRIM(Table1[[#This Row],[Staff ID]])</f>
        <v/>
      </c>
      <c r="AT2277" s="46" t="str">
        <f>IF(TRIM(Table1[[#This Row],[Budget Code]])=0,"",TRIM(Table1[[#This Row],[Budget Code]]))</f>
        <v/>
      </c>
      <c r="AU2277" s="46" t="str">
        <f>IF(Table1[[#This Row],[Line Description]]&lt;&gt;"",Table1[[#This Row],[Line Description]],"")</f>
        <v/>
      </c>
      <c r="AV2277" s="46" t="str">
        <f>IF(Table1[[#This Row],[Cur_Amount Debit]]&gt;0,ROUND(Table1[[#This Row],[Cur_Amount Debit]],2),"")</f>
        <v/>
      </c>
      <c r="AW2277" s="46" t="str">
        <f>IF(Table1[[#This Row],[Cur_Amount Credit]]&gt;0,ROUND(Table1[[#This Row],[Cur_Amount Credit]],2),"")</f>
        <v/>
      </c>
      <c r="AX2277" s="46" t="str">
        <f>LEFT(Table1[[#This Row],[Cur]],3)</f>
        <v/>
      </c>
      <c r="AY2277" s="59"/>
      <c r="AZ2277" s="46"/>
      <c r="BA2277" s="46" t="str">
        <f>IF(Table1[[#This Row],[Cur]]&lt;&gt;"",IF(Table1[[#This Row],[Cur]]="USD","",ExchangeRate),"")</f>
        <v/>
      </c>
      <c r="BB2277" s="46" t="str">
        <f>IF(Table1[[#This Row],[Grant]]&lt;&gt;"",VLOOKUP(Table1[[#This Row],[Grant]],Grants!B:D,3),"")</f>
        <v/>
      </c>
      <c r="BC2277" s="46" t="str">
        <f>TRIM(Table1[[#This Row],[Vendor ID]])</f>
        <v/>
      </c>
      <c r="BD2277">
        <f>IF(Table1[[#This Row],[Reference Number]]=Q2276,BD2276,BD2276+1)</f>
        <v>0</v>
      </c>
    </row>
    <row r="2278" spans="1:56" ht="11.25" customHeight="1" x14ac:dyDescent="0.25">
      <c r="A2278" s="1"/>
      <c r="B2278" s="88" t="str">
        <f>IF(Table1[[#This Row],[Posting Date]]&lt;&gt;"",IF(Table1[[#This Row],[Reference Number]]=Q2277,B2277+1,1),"")</f>
        <v/>
      </c>
      <c r="C2278" s="61"/>
      <c r="D2278" s="61"/>
      <c r="E2278" s="138"/>
      <c r="F2278" s="141" t="str">
        <f>IFERROR(IF(VLOOKUP(Table1[[#This Row],[Budget Code Description]],Dimentions!$X$6:$AC$139,2,FALSE)="","",VLOOKUP(Table1[[#This Row],[Budget Code Description]],Dimentions!$X$6:$AC$139,2,FALSE)),"")</f>
        <v/>
      </c>
      <c r="G2278" s="141"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1" t="str">
        <f>IFERROR(VLOOKUP(Table1[[#This Row],[Budget Code Description]],Table6[#All],8,FALSE),"")</f>
        <v/>
      </c>
      <c r="L2278" s="63"/>
      <c r="M2278" s="65" t="str">
        <f>IFERROR(VLOOKUP(Table1[[#This Row],[Staff ID]],Table2[],2,FALSE),"")</f>
        <v/>
      </c>
      <c r="N2278" s="209" t="str">
        <f>IFERROR(IF(VLOOKUP(Table1[[#This Row],[Budget Code Description]],Dimentions!$X$6:$AC$134,4,FALSE)="","",VLOOKUP(Table1[[#This Row],[Budget Code Description]],Dimentions!$X$6:$AC$134,4,FALSE)),"")</f>
        <v/>
      </c>
      <c r="O2278" s="65" t="str">
        <f>IFERROR(VLOOKUP(Table1[[#This Row],[Vendor ID]],Table549[],2,FALSE),"")</f>
        <v/>
      </c>
      <c r="P2278" s="63"/>
      <c r="Q2278" s="141" t="str">
        <f>IF(Table1[[#This Row],[Posting Date]]&lt;&gt;"",$D$9,"")</f>
        <v/>
      </c>
      <c r="R2278" s="157" t="str">
        <f>IF(Table1[[#This Row],[Posting Date]]&lt;&gt;"",$D$10,"")</f>
        <v/>
      </c>
      <c r="S2278" s="66"/>
      <c r="T2278" s="63"/>
      <c r="U2278" s="67"/>
      <c r="V2278" s="67"/>
      <c r="W2278" s="67" t="str">
        <f t="shared" si="39"/>
        <v/>
      </c>
      <c r="X2278" s="159" t="str">
        <f>IF(E2278="","",(IF(Table1[[#This Row],[Cur]]="USD",Table1[[#This Row],[Cur_Amount Debit]],Table1[[#This Row],[Cur_Amount Debit]]/Table1[[#This Row],[Exchange Rate]])))</f>
        <v/>
      </c>
      <c r="Y2278" s="159" t="str">
        <f>IF(E2278="","",(IF(Table1[[#This Row],[Cur]]="USD",Table1[[#This Row],[Cur_Amount Credit]],Table1[[#This Row],[Cur_Amount Credit]]/ExchangeRate)))</f>
        <v/>
      </c>
      <c r="Z2278" s="201" t="str">
        <f>IF(E2278="","",(Table1[[#This Row],[Debit USD]]-Table1[[#This Row],[Credit USD]]))</f>
        <v/>
      </c>
      <c r="AA2278" s="226"/>
      <c r="AB2278" s="255"/>
      <c r="AC2278" s="1"/>
      <c r="AD2278" s="15"/>
      <c r="AE2278" s="15" t="str">
        <f>IF(AND(OR(Table1[[#This Row],[Account]]="15030",Table1[[#This Row],[Account]]="15035",Table1[[#This Row],[Account]]="20150"),Table1[[#This Row],[Vendor ID]]=""),1,"")</f>
        <v/>
      </c>
      <c r="AF2278" s="15"/>
      <c r="AG2278" s="15"/>
      <c r="AH2278" s="15"/>
      <c r="AI2278" s="46" t="str">
        <f>IF(Table1[[#This Row],[Posting Date]]&lt;&gt;"","GJ-"&amp;CountryID,"")</f>
        <v/>
      </c>
      <c r="AJ2278" s="59" t="str">
        <f>IF(Table1[[#This Row],[Posting Date]]&lt;&gt;"",Table1[[#This Row],[Posting Date]],"")</f>
        <v/>
      </c>
      <c r="AK2278" s="46"/>
      <c r="AL2278" s="46" t="str">
        <f>IF(Table1[[#This Row],[Description]]&lt;&gt;"",Table1[[#This Row],[Description]],"")</f>
        <v/>
      </c>
      <c r="AM2278" s="46" t="str">
        <f>IF(Table1[[#This Row],[Posting Date]]&lt;&gt;"",Table1[[#This Row],[Reference Number]],"")</f>
        <v/>
      </c>
      <c r="AN2278" s="46" t="str">
        <f>TRIM(Table1[[#This Row],[Line '#]])</f>
        <v/>
      </c>
      <c r="AO2278" s="46" t="str">
        <f>TRIM(Table1[[#This Row],[Account]])</f>
        <v/>
      </c>
      <c r="AP2278" s="46" t="str">
        <f>IF(Table1[[#This Row],[Posting Date]]&lt;&gt;"",$D$5,"")</f>
        <v/>
      </c>
      <c r="AQ2278" s="46" t="str">
        <f>TRIM(Table1[[#This Row],[Departments-Prgrams]])</f>
        <v/>
      </c>
      <c r="AR2278" s="46" t="str">
        <f>TRIM(Table1[[#This Row],[Grant]])</f>
        <v/>
      </c>
      <c r="AS2278" s="46" t="str">
        <f>TRIM(Table1[[#This Row],[Staff ID]])</f>
        <v/>
      </c>
      <c r="AT2278" s="46" t="str">
        <f>IF(TRIM(Table1[[#This Row],[Budget Code]])=0,"",TRIM(Table1[[#This Row],[Budget Code]]))</f>
        <v/>
      </c>
      <c r="AU2278" s="46" t="str">
        <f>IF(Table1[[#This Row],[Line Description]]&lt;&gt;"",Table1[[#This Row],[Line Description]],"")</f>
        <v/>
      </c>
      <c r="AV2278" s="46" t="str">
        <f>IF(Table1[[#This Row],[Cur_Amount Debit]]&gt;0,ROUND(Table1[[#This Row],[Cur_Amount Debit]],2),"")</f>
        <v/>
      </c>
      <c r="AW2278" s="46" t="str">
        <f>IF(Table1[[#This Row],[Cur_Amount Credit]]&gt;0,ROUND(Table1[[#This Row],[Cur_Amount Credit]],2),"")</f>
        <v/>
      </c>
      <c r="AX2278" s="46" t="str">
        <f>LEFT(Table1[[#This Row],[Cur]],3)</f>
        <v/>
      </c>
      <c r="AY2278" s="59"/>
      <c r="AZ2278" s="46"/>
      <c r="BA2278" s="46" t="str">
        <f>IF(Table1[[#This Row],[Cur]]&lt;&gt;"",IF(Table1[[#This Row],[Cur]]="USD","",ExchangeRate),"")</f>
        <v/>
      </c>
      <c r="BB2278" s="46" t="str">
        <f>IF(Table1[[#This Row],[Grant]]&lt;&gt;"",VLOOKUP(Table1[[#This Row],[Grant]],Grants!B:D,3),"")</f>
        <v/>
      </c>
      <c r="BC2278" s="46" t="str">
        <f>TRIM(Table1[[#This Row],[Vendor ID]])</f>
        <v/>
      </c>
      <c r="BD2278">
        <f>IF(Table1[[#This Row],[Reference Number]]=Q2277,BD2277,BD2277+1)</f>
        <v>0</v>
      </c>
    </row>
    <row r="2279" spans="1:56" ht="11.25" customHeight="1" x14ac:dyDescent="0.25">
      <c r="A2279" s="1"/>
      <c r="B2279" s="88" t="str">
        <f>IF(Table1[[#This Row],[Posting Date]]&lt;&gt;"",IF(Table1[[#This Row],[Reference Number]]=Q2278,B2278+1,1),"")</f>
        <v/>
      </c>
      <c r="C2279" s="61"/>
      <c r="D2279" s="61"/>
      <c r="E2279" s="138"/>
      <c r="F2279" s="141" t="str">
        <f>IFERROR(IF(VLOOKUP(Table1[[#This Row],[Budget Code Description]],Dimentions!$X$6:$AC$139,2,FALSE)="","",VLOOKUP(Table1[[#This Row],[Budget Code Description]],Dimentions!$X$6:$AC$139,2,FALSE)),"")</f>
        <v/>
      </c>
      <c r="G2279" s="141"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1" t="str">
        <f>IFERROR(VLOOKUP(Table1[[#This Row],[Budget Code Description]],Table6[#All],8,FALSE),"")</f>
        <v/>
      </c>
      <c r="L2279" s="63"/>
      <c r="M2279" s="65" t="str">
        <f>IFERROR(VLOOKUP(Table1[[#This Row],[Staff ID]],Table2[],2,FALSE),"")</f>
        <v/>
      </c>
      <c r="N2279" s="209" t="str">
        <f>IFERROR(IF(VLOOKUP(Table1[[#This Row],[Budget Code Description]],Dimentions!$X$6:$AC$134,4,FALSE)="","",VLOOKUP(Table1[[#This Row],[Budget Code Description]],Dimentions!$X$6:$AC$134,4,FALSE)),"")</f>
        <v/>
      </c>
      <c r="O2279" s="65" t="str">
        <f>IFERROR(VLOOKUP(Table1[[#This Row],[Vendor ID]],Table549[],2,FALSE),"")</f>
        <v/>
      </c>
      <c r="P2279" s="63"/>
      <c r="Q2279" s="141" t="str">
        <f>IF(Table1[[#This Row],[Posting Date]]&lt;&gt;"",$D$9,"")</f>
        <v/>
      </c>
      <c r="R2279" s="157" t="str">
        <f>IF(Table1[[#This Row],[Posting Date]]&lt;&gt;"",$D$10,"")</f>
        <v/>
      </c>
      <c r="S2279" s="66"/>
      <c r="T2279" s="63"/>
      <c r="U2279" s="67"/>
      <c r="V2279" s="67"/>
      <c r="W2279" s="67" t="str">
        <f t="shared" si="39"/>
        <v/>
      </c>
      <c r="X2279" s="159" t="str">
        <f>IF(E2279="","",(IF(Table1[[#This Row],[Cur]]="USD",Table1[[#This Row],[Cur_Amount Debit]],Table1[[#This Row],[Cur_Amount Debit]]/Table1[[#This Row],[Exchange Rate]])))</f>
        <v/>
      </c>
      <c r="Y2279" s="159" t="str">
        <f>IF(E2279="","",(IF(Table1[[#This Row],[Cur]]="USD",Table1[[#This Row],[Cur_Amount Credit]],Table1[[#This Row],[Cur_Amount Credit]]/ExchangeRate)))</f>
        <v/>
      </c>
      <c r="Z2279" s="201" t="str">
        <f>IF(E2279="","",(Table1[[#This Row],[Debit USD]]-Table1[[#This Row],[Credit USD]]))</f>
        <v/>
      </c>
      <c r="AA2279" s="226"/>
      <c r="AB2279" s="255"/>
      <c r="AC2279" s="1"/>
      <c r="AD2279" s="15"/>
      <c r="AE2279" s="15" t="str">
        <f>IF(AND(OR(Table1[[#This Row],[Account]]="15030",Table1[[#This Row],[Account]]="15035",Table1[[#This Row],[Account]]="20150"),Table1[[#This Row],[Vendor ID]]=""),1,"")</f>
        <v/>
      </c>
      <c r="AF2279" s="15"/>
      <c r="AG2279" s="15"/>
      <c r="AH2279" s="15"/>
      <c r="AI2279" s="46" t="str">
        <f>IF(Table1[[#This Row],[Posting Date]]&lt;&gt;"","GJ-"&amp;CountryID,"")</f>
        <v/>
      </c>
      <c r="AJ2279" s="59" t="str">
        <f>IF(Table1[[#This Row],[Posting Date]]&lt;&gt;"",Table1[[#This Row],[Posting Date]],"")</f>
        <v/>
      </c>
      <c r="AK2279" s="46"/>
      <c r="AL2279" s="46" t="str">
        <f>IF(Table1[[#This Row],[Description]]&lt;&gt;"",Table1[[#This Row],[Description]],"")</f>
        <v/>
      </c>
      <c r="AM2279" s="46" t="str">
        <f>IF(Table1[[#This Row],[Posting Date]]&lt;&gt;"",Table1[[#This Row],[Reference Number]],"")</f>
        <v/>
      </c>
      <c r="AN2279" s="46" t="str">
        <f>TRIM(Table1[[#This Row],[Line '#]])</f>
        <v/>
      </c>
      <c r="AO2279" s="46" t="str">
        <f>TRIM(Table1[[#This Row],[Account]])</f>
        <v/>
      </c>
      <c r="AP2279" s="46" t="str">
        <f>IF(Table1[[#This Row],[Posting Date]]&lt;&gt;"",$D$5,"")</f>
        <v/>
      </c>
      <c r="AQ2279" s="46" t="str">
        <f>TRIM(Table1[[#This Row],[Departments-Prgrams]])</f>
        <v/>
      </c>
      <c r="AR2279" s="46" t="str">
        <f>TRIM(Table1[[#This Row],[Grant]])</f>
        <v/>
      </c>
      <c r="AS2279" s="46" t="str">
        <f>TRIM(Table1[[#This Row],[Staff ID]])</f>
        <v/>
      </c>
      <c r="AT2279" s="46" t="str">
        <f>IF(TRIM(Table1[[#This Row],[Budget Code]])=0,"",TRIM(Table1[[#This Row],[Budget Code]]))</f>
        <v/>
      </c>
      <c r="AU2279" s="46" t="str">
        <f>IF(Table1[[#This Row],[Line Description]]&lt;&gt;"",Table1[[#This Row],[Line Description]],"")</f>
        <v/>
      </c>
      <c r="AV2279" s="46" t="str">
        <f>IF(Table1[[#This Row],[Cur_Amount Debit]]&gt;0,ROUND(Table1[[#This Row],[Cur_Amount Debit]],2),"")</f>
        <v/>
      </c>
      <c r="AW2279" s="46" t="str">
        <f>IF(Table1[[#This Row],[Cur_Amount Credit]]&gt;0,ROUND(Table1[[#This Row],[Cur_Amount Credit]],2),"")</f>
        <v/>
      </c>
      <c r="AX2279" s="46" t="str">
        <f>LEFT(Table1[[#This Row],[Cur]],3)</f>
        <v/>
      </c>
      <c r="AY2279" s="59"/>
      <c r="AZ2279" s="46"/>
      <c r="BA2279" s="46" t="str">
        <f>IF(Table1[[#This Row],[Cur]]&lt;&gt;"",IF(Table1[[#This Row],[Cur]]="USD","",ExchangeRate),"")</f>
        <v/>
      </c>
      <c r="BB2279" s="46" t="str">
        <f>IF(Table1[[#This Row],[Grant]]&lt;&gt;"",VLOOKUP(Table1[[#This Row],[Grant]],Grants!B:D,3),"")</f>
        <v/>
      </c>
      <c r="BC2279" s="46" t="str">
        <f>TRIM(Table1[[#This Row],[Vendor ID]])</f>
        <v/>
      </c>
      <c r="BD2279">
        <f>IF(Table1[[#This Row],[Reference Number]]=Q2278,BD2278,BD2278+1)</f>
        <v>0</v>
      </c>
    </row>
    <row r="2280" spans="1:56" ht="11.25" customHeight="1" x14ac:dyDescent="0.25">
      <c r="A2280" s="1"/>
      <c r="B2280" s="88" t="str">
        <f>IF(Table1[[#This Row],[Posting Date]]&lt;&gt;"",IF(Table1[[#This Row],[Reference Number]]=Q2279,B2279+1,1),"")</f>
        <v/>
      </c>
      <c r="C2280" s="61"/>
      <c r="D2280" s="61"/>
      <c r="E2280" s="138"/>
      <c r="F2280" s="141" t="str">
        <f>IFERROR(IF(VLOOKUP(Table1[[#This Row],[Budget Code Description]],Dimentions!$X$6:$AC$139,2,FALSE)="","",VLOOKUP(Table1[[#This Row],[Budget Code Description]],Dimentions!$X$6:$AC$139,2,FALSE)),"")</f>
        <v/>
      </c>
      <c r="G2280" s="141"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1" t="str">
        <f>IFERROR(VLOOKUP(Table1[[#This Row],[Budget Code Description]],Table6[#All],8,FALSE),"")</f>
        <v/>
      </c>
      <c r="L2280" s="63"/>
      <c r="M2280" s="65" t="str">
        <f>IFERROR(VLOOKUP(Table1[[#This Row],[Staff ID]],Table2[],2,FALSE),"")</f>
        <v/>
      </c>
      <c r="N2280" s="209" t="str">
        <f>IFERROR(IF(VLOOKUP(Table1[[#This Row],[Budget Code Description]],Dimentions!$X$6:$AC$134,4,FALSE)="","",VLOOKUP(Table1[[#This Row],[Budget Code Description]],Dimentions!$X$6:$AC$134,4,FALSE)),"")</f>
        <v/>
      </c>
      <c r="O2280" s="65" t="str">
        <f>IFERROR(VLOOKUP(Table1[[#This Row],[Vendor ID]],Table549[],2,FALSE),"")</f>
        <v/>
      </c>
      <c r="P2280" s="63"/>
      <c r="Q2280" s="141" t="str">
        <f>IF(Table1[[#This Row],[Posting Date]]&lt;&gt;"",$D$9,"")</f>
        <v/>
      </c>
      <c r="R2280" s="157" t="str">
        <f>IF(Table1[[#This Row],[Posting Date]]&lt;&gt;"",$D$10,"")</f>
        <v/>
      </c>
      <c r="S2280" s="66"/>
      <c r="T2280" s="63"/>
      <c r="U2280" s="67"/>
      <c r="V2280" s="67"/>
      <c r="W2280" s="67" t="str">
        <f t="shared" si="39"/>
        <v/>
      </c>
      <c r="X2280" s="159" t="str">
        <f>IF(E2280="","",(IF(Table1[[#This Row],[Cur]]="USD",Table1[[#This Row],[Cur_Amount Debit]],Table1[[#This Row],[Cur_Amount Debit]]/Table1[[#This Row],[Exchange Rate]])))</f>
        <v/>
      </c>
      <c r="Y2280" s="159" t="str">
        <f>IF(E2280="","",(IF(Table1[[#This Row],[Cur]]="USD",Table1[[#This Row],[Cur_Amount Credit]],Table1[[#This Row],[Cur_Amount Credit]]/ExchangeRate)))</f>
        <v/>
      </c>
      <c r="Z2280" s="201" t="str">
        <f>IF(E2280="","",(Table1[[#This Row],[Debit USD]]-Table1[[#This Row],[Credit USD]]))</f>
        <v/>
      </c>
      <c r="AA2280" s="226"/>
      <c r="AB2280" s="255"/>
      <c r="AC2280" s="1"/>
      <c r="AD2280" s="15"/>
      <c r="AE2280" s="15" t="str">
        <f>IF(AND(OR(Table1[[#This Row],[Account]]="15030",Table1[[#This Row],[Account]]="15035",Table1[[#This Row],[Account]]="20150"),Table1[[#This Row],[Vendor ID]]=""),1,"")</f>
        <v/>
      </c>
      <c r="AF2280" s="15"/>
      <c r="AG2280" s="15"/>
      <c r="AH2280" s="15"/>
      <c r="AI2280" s="46" t="str">
        <f>IF(Table1[[#This Row],[Posting Date]]&lt;&gt;"","GJ-"&amp;CountryID,"")</f>
        <v/>
      </c>
      <c r="AJ2280" s="59" t="str">
        <f>IF(Table1[[#This Row],[Posting Date]]&lt;&gt;"",Table1[[#This Row],[Posting Date]],"")</f>
        <v/>
      </c>
      <c r="AK2280" s="46"/>
      <c r="AL2280" s="46" t="str">
        <f>IF(Table1[[#This Row],[Description]]&lt;&gt;"",Table1[[#This Row],[Description]],"")</f>
        <v/>
      </c>
      <c r="AM2280" s="46" t="str">
        <f>IF(Table1[[#This Row],[Posting Date]]&lt;&gt;"",Table1[[#This Row],[Reference Number]],"")</f>
        <v/>
      </c>
      <c r="AN2280" s="46" t="str">
        <f>TRIM(Table1[[#This Row],[Line '#]])</f>
        <v/>
      </c>
      <c r="AO2280" s="46" t="str">
        <f>TRIM(Table1[[#This Row],[Account]])</f>
        <v/>
      </c>
      <c r="AP2280" s="46" t="str">
        <f>IF(Table1[[#This Row],[Posting Date]]&lt;&gt;"",$D$5,"")</f>
        <v/>
      </c>
      <c r="AQ2280" s="46" t="str">
        <f>TRIM(Table1[[#This Row],[Departments-Prgrams]])</f>
        <v/>
      </c>
      <c r="AR2280" s="46" t="str">
        <f>TRIM(Table1[[#This Row],[Grant]])</f>
        <v/>
      </c>
      <c r="AS2280" s="46" t="str">
        <f>TRIM(Table1[[#This Row],[Staff ID]])</f>
        <v/>
      </c>
      <c r="AT2280" s="46" t="str">
        <f>IF(TRIM(Table1[[#This Row],[Budget Code]])=0,"",TRIM(Table1[[#This Row],[Budget Code]]))</f>
        <v/>
      </c>
      <c r="AU2280" s="46" t="str">
        <f>IF(Table1[[#This Row],[Line Description]]&lt;&gt;"",Table1[[#This Row],[Line Description]],"")</f>
        <v/>
      </c>
      <c r="AV2280" s="46" t="str">
        <f>IF(Table1[[#This Row],[Cur_Amount Debit]]&gt;0,ROUND(Table1[[#This Row],[Cur_Amount Debit]],2),"")</f>
        <v/>
      </c>
      <c r="AW2280" s="46" t="str">
        <f>IF(Table1[[#This Row],[Cur_Amount Credit]]&gt;0,ROUND(Table1[[#This Row],[Cur_Amount Credit]],2),"")</f>
        <v/>
      </c>
      <c r="AX2280" s="46" t="str">
        <f>LEFT(Table1[[#This Row],[Cur]],3)</f>
        <v/>
      </c>
      <c r="AY2280" s="59"/>
      <c r="AZ2280" s="46"/>
      <c r="BA2280" s="46" t="str">
        <f>IF(Table1[[#This Row],[Cur]]&lt;&gt;"",IF(Table1[[#This Row],[Cur]]="USD","",ExchangeRate),"")</f>
        <v/>
      </c>
      <c r="BB2280" s="46" t="str">
        <f>IF(Table1[[#This Row],[Grant]]&lt;&gt;"",VLOOKUP(Table1[[#This Row],[Grant]],Grants!B:D,3),"")</f>
        <v/>
      </c>
      <c r="BC2280" s="46" t="str">
        <f>TRIM(Table1[[#This Row],[Vendor ID]])</f>
        <v/>
      </c>
      <c r="BD2280">
        <f>IF(Table1[[#This Row],[Reference Number]]=Q2279,BD2279,BD2279+1)</f>
        <v>0</v>
      </c>
    </row>
    <row r="2281" spans="1:56" ht="11.25" customHeight="1" x14ac:dyDescent="0.25">
      <c r="A2281" s="1"/>
      <c r="B2281" s="88" t="str">
        <f>IF(Table1[[#This Row],[Posting Date]]&lt;&gt;"",IF(Table1[[#This Row],[Reference Number]]=Q2280,B2280+1,1),"")</f>
        <v/>
      </c>
      <c r="C2281" s="61"/>
      <c r="D2281" s="61"/>
      <c r="E2281" s="138"/>
      <c r="F2281" s="141" t="str">
        <f>IFERROR(IF(VLOOKUP(Table1[[#This Row],[Budget Code Description]],Dimentions!$X$6:$AC$139,2,FALSE)="","",VLOOKUP(Table1[[#This Row],[Budget Code Description]],Dimentions!$X$6:$AC$139,2,FALSE)),"")</f>
        <v/>
      </c>
      <c r="G2281" s="141"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1" t="str">
        <f>IFERROR(VLOOKUP(Table1[[#This Row],[Budget Code Description]],Table6[#All],8,FALSE),"")</f>
        <v/>
      </c>
      <c r="L2281" s="63"/>
      <c r="M2281" s="65" t="str">
        <f>IFERROR(VLOOKUP(Table1[[#This Row],[Staff ID]],Table2[],2,FALSE),"")</f>
        <v/>
      </c>
      <c r="N2281" s="209" t="str">
        <f>IFERROR(IF(VLOOKUP(Table1[[#This Row],[Budget Code Description]],Dimentions!$X$6:$AC$134,4,FALSE)="","",VLOOKUP(Table1[[#This Row],[Budget Code Description]],Dimentions!$X$6:$AC$134,4,FALSE)),"")</f>
        <v/>
      </c>
      <c r="O2281" s="65" t="str">
        <f>IFERROR(VLOOKUP(Table1[[#This Row],[Vendor ID]],Table549[],2,FALSE),"")</f>
        <v/>
      </c>
      <c r="P2281" s="63"/>
      <c r="Q2281" s="141" t="str">
        <f>IF(Table1[[#This Row],[Posting Date]]&lt;&gt;"",$D$9,"")</f>
        <v/>
      </c>
      <c r="R2281" s="157" t="str">
        <f>IF(Table1[[#This Row],[Posting Date]]&lt;&gt;"",$D$10,"")</f>
        <v/>
      </c>
      <c r="S2281" s="66"/>
      <c r="T2281" s="63"/>
      <c r="U2281" s="67"/>
      <c r="V2281" s="67"/>
      <c r="W2281" s="67" t="str">
        <f t="shared" si="39"/>
        <v/>
      </c>
      <c r="X2281" s="159" t="str">
        <f>IF(E2281="","",(IF(Table1[[#This Row],[Cur]]="USD",Table1[[#This Row],[Cur_Amount Debit]],Table1[[#This Row],[Cur_Amount Debit]]/Table1[[#This Row],[Exchange Rate]])))</f>
        <v/>
      </c>
      <c r="Y2281" s="159" t="str">
        <f>IF(E2281="","",(IF(Table1[[#This Row],[Cur]]="USD",Table1[[#This Row],[Cur_Amount Credit]],Table1[[#This Row],[Cur_Amount Credit]]/ExchangeRate)))</f>
        <v/>
      </c>
      <c r="Z2281" s="201" t="str">
        <f>IF(E2281="","",(Table1[[#This Row],[Debit USD]]-Table1[[#This Row],[Credit USD]]))</f>
        <v/>
      </c>
      <c r="AA2281" s="226"/>
      <c r="AB2281" s="255"/>
      <c r="AC2281" s="1"/>
      <c r="AD2281" s="15"/>
      <c r="AE2281" s="15" t="str">
        <f>IF(AND(OR(Table1[[#This Row],[Account]]="15030",Table1[[#This Row],[Account]]="15035",Table1[[#This Row],[Account]]="20150"),Table1[[#This Row],[Vendor ID]]=""),1,"")</f>
        <v/>
      </c>
      <c r="AF2281" s="15"/>
      <c r="AG2281" s="15"/>
      <c r="AH2281" s="15"/>
      <c r="AI2281" s="46" t="str">
        <f>IF(Table1[[#This Row],[Posting Date]]&lt;&gt;"","GJ-"&amp;CountryID,"")</f>
        <v/>
      </c>
      <c r="AJ2281" s="59" t="str">
        <f>IF(Table1[[#This Row],[Posting Date]]&lt;&gt;"",Table1[[#This Row],[Posting Date]],"")</f>
        <v/>
      </c>
      <c r="AK2281" s="46"/>
      <c r="AL2281" s="46" t="str">
        <f>IF(Table1[[#This Row],[Description]]&lt;&gt;"",Table1[[#This Row],[Description]],"")</f>
        <v/>
      </c>
      <c r="AM2281" s="46" t="str">
        <f>IF(Table1[[#This Row],[Posting Date]]&lt;&gt;"",Table1[[#This Row],[Reference Number]],"")</f>
        <v/>
      </c>
      <c r="AN2281" s="46" t="str">
        <f>TRIM(Table1[[#This Row],[Line '#]])</f>
        <v/>
      </c>
      <c r="AO2281" s="46" t="str">
        <f>TRIM(Table1[[#This Row],[Account]])</f>
        <v/>
      </c>
      <c r="AP2281" s="46" t="str">
        <f>IF(Table1[[#This Row],[Posting Date]]&lt;&gt;"",$D$5,"")</f>
        <v/>
      </c>
      <c r="AQ2281" s="46" t="str">
        <f>TRIM(Table1[[#This Row],[Departments-Prgrams]])</f>
        <v/>
      </c>
      <c r="AR2281" s="46" t="str">
        <f>TRIM(Table1[[#This Row],[Grant]])</f>
        <v/>
      </c>
      <c r="AS2281" s="46" t="str">
        <f>TRIM(Table1[[#This Row],[Staff ID]])</f>
        <v/>
      </c>
      <c r="AT2281" s="46" t="str">
        <f>IF(TRIM(Table1[[#This Row],[Budget Code]])=0,"",TRIM(Table1[[#This Row],[Budget Code]]))</f>
        <v/>
      </c>
      <c r="AU2281" s="46" t="str">
        <f>IF(Table1[[#This Row],[Line Description]]&lt;&gt;"",Table1[[#This Row],[Line Description]],"")</f>
        <v/>
      </c>
      <c r="AV2281" s="46" t="str">
        <f>IF(Table1[[#This Row],[Cur_Amount Debit]]&gt;0,ROUND(Table1[[#This Row],[Cur_Amount Debit]],2),"")</f>
        <v/>
      </c>
      <c r="AW2281" s="46" t="str">
        <f>IF(Table1[[#This Row],[Cur_Amount Credit]]&gt;0,ROUND(Table1[[#This Row],[Cur_Amount Credit]],2),"")</f>
        <v/>
      </c>
      <c r="AX2281" s="46" t="str">
        <f>LEFT(Table1[[#This Row],[Cur]],3)</f>
        <v/>
      </c>
      <c r="AY2281" s="59"/>
      <c r="AZ2281" s="46"/>
      <c r="BA2281" s="46" t="str">
        <f>IF(Table1[[#This Row],[Cur]]&lt;&gt;"",IF(Table1[[#This Row],[Cur]]="USD","",ExchangeRate),"")</f>
        <v/>
      </c>
      <c r="BB2281" s="46" t="str">
        <f>IF(Table1[[#This Row],[Grant]]&lt;&gt;"",VLOOKUP(Table1[[#This Row],[Grant]],Grants!B:D,3),"")</f>
        <v/>
      </c>
      <c r="BC2281" s="46" t="str">
        <f>TRIM(Table1[[#This Row],[Vendor ID]])</f>
        <v/>
      </c>
      <c r="BD2281">
        <f>IF(Table1[[#This Row],[Reference Number]]=Q2280,BD2280,BD2280+1)</f>
        <v>0</v>
      </c>
    </row>
    <row r="2282" spans="1:56" ht="11.25" customHeight="1" x14ac:dyDescent="0.25">
      <c r="A2282" s="1"/>
      <c r="B2282" s="88" t="str">
        <f>IF(Table1[[#This Row],[Posting Date]]&lt;&gt;"",IF(Table1[[#This Row],[Reference Number]]=Q2281,B2281+1,1),"")</f>
        <v/>
      </c>
      <c r="C2282" s="61"/>
      <c r="D2282" s="61"/>
      <c r="E2282" s="138"/>
      <c r="F2282" s="141" t="str">
        <f>IFERROR(IF(VLOOKUP(Table1[[#This Row],[Budget Code Description]],Dimentions!$X$6:$AC$139,2,FALSE)="","",VLOOKUP(Table1[[#This Row],[Budget Code Description]],Dimentions!$X$6:$AC$139,2,FALSE)),"")</f>
        <v/>
      </c>
      <c r="G2282" s="141"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1" t="str">
        <f>IFERROR(VLOOKUP(Table1[[#This Row],[Budget Code Description]],Table6[#All],8,FALSE),"")</f>
        <v/>
      </c>
      <c r="L2282" s="63"/>
      <c r="M2282" s="65" t="str">
        <f>IFERROR(VLOOKUP(Table1[[#This Row],[Staff ID]],Table2[],2,FALSE),"")</f>
        <v/>
      </c>
      <c r="N2282" s="209" t="str">
        <f>IFERROR(IF(VLOOKUP(Table1[[#This Row],[Budget Code Description]],Dimentions!$X$6:$AC$134,4,FALSE)="","",VLOOKUP(Table1[[#This Row],[Budget Code Description]],Dimentions!$X$6:$AC$134,4,FALSE)),"")</f>
        <v/>
      </c>
      <c r="O2282" s="65" t="str">
        <f>IFERROR(VLOOKUP(Table1[[#This Row],[Vendor ID]],Table549[],2,FALSE),"")</f>
        <v/>
      </c>
      <c r="P2282" s="63"/>
      <c r="Q2282" s="141" t="str">
        <f>IF(Table1[[#This Row],[Posting Date]]&lt;&gt;"",$D$9,"")</f>
        <v/>
      </c>
      <c r="R2282" s="157" t="str">
        <f>IF(Table1[[#This Row],[Posting Date]]&lt;&gt;"",$D$10,"")</f>
        <v/>
      </c>
      <c r="S2282" s="66"/>
      <c r="T2282" s="63"/>
      <c r="U2282" s="67"/>
      <c r="V2282" s="67"/>
      <c r="W2282" s="67" t="str">
        <f t="shared" si="39"/>
        <v/>
      </c>
      <c r="X2282" s="159" t="str">
        <f>IF(E2282="","",(IF(Table1[[#This Row],[Cur]]="USD",Table1[[#This Row],[Cur_Amount Debit]],Table1[[#This Row],[Cur_Amount Debit]]/Table1[[#This Row],[Exchange Rate]])))</f>
        <v/>
      </c>
      <c r="Y2282" s="159" t="str">
        <f>IF(E2282="","",(IF(Table1[[#This Row],[Cur]]="USD",Table1[[#This Row],[Cur_Amount Credit]],Table1[[#This Row],[Cur_Amount Credit]]/ExchangeRate)))</f>
        <v/>
      </c>
      <c r="Z2282" s="201" t="str">
        <f>IF(E2282="","",(Table1[[#This Row],[Debit USD]]-Table1[[#This Row],[Credit USD]]))</f>
        <v/>
      </c>
      <c r="AA2282" s="226"/>
      <c r="AB2282" s="255"/>
      <c r="AC2282" s="1"/>
      <c r="AD2282" s="15"/>
      <c r="AE2282" s="15" t="str">
        <f>IF(AND(OR(Table1[[#This Row],[Account]]="15030",Table1[[#This Row],[Account]]="15035",Table1[[#This Row],[Account]]="20150"),Table1[[#This Row],[Vendor ID]]=""),1,"")</f>
        <v/>
      </c>
      <c r="AF2282" s="15"/>
      <c r="AG2282" s="15"/>
      <c r="AH2282" s="15"/>
      <c r="AI2282" s="46" t="str">
        <f>IF(Table1[[#This Row],[Posting Date]]&lt;&gt;"","GJ-"&amp;CountryID,"")</f>
        <v/>
      </c>
      <c r="AJ2282" s="59" t="str">
        <f>IF(Table1[[#This Row],[Posting Date]]&lt;&gt;"",Table1[[#This Row],[Posting Date]],"")</f>
        <v/>
      </c>
      <c r="AK2282" s="46"/>
      <c r="AL2282" s="46" t="str">
        <f>IF(Table1[[#This Row],[Description]]&lt;&gt;"",Table1[[#This Row],[Description]],"")</f>
        <v/>
      </c>
      <c r="AM2282" s="46" t="str">
        <f>IF(Table1[[#This Row],[Posting Date]]&lt;&gt;"",Table1[[#This Row],[Reference Number]],"")</f>
        <v/>
      </c>
      <c r="AN2282" s="46" t="str">
        <f>TRIM(Table1[[#This Row],[Line '#]])</f>
        <v/>
      </c>
      <c r="AO2282" s="46" t="str">
        <f>TRIM(Table1[[#This Row],[Account]])</f>
        <v/>
      </c>
      <c r="AP2282" s="46" t="str">
        <f>IF(Table1[[#This Row],[Posting Date]]&lt;&gt;"",$D$5,"")</f>
        <v/>
      </c>
      <c r="AQ2282" s="46" t="str">
        <f>TRIM(Table1[[#This Row],[Departments-Prgrams]])</f>
        <v/>
      </c>
      <c r="AR2282" s="46" t="str">
        <f>TRIM(Table1[[#This Row],[Grant]])</f>
        <v/>
      </c>
      <c r="AS2282" s="46" t="str">
        <f>TRIM(Table1[[#This Row],[Staff ID]])</f>
        <v/>
      </c>
      <c r="AT2282" s="46" t="str">
        <f>IF(TRIM(Table1[[#This Row],[Budget Code]])=0,"",TRIM(Table1[[#This Row],[Budget Code]]))</f>
        <v/>
      </c>
      <c r="AU2282" s="46" t="str">
        <f>IF(Table1[[#This Row],[Line Description]]&lt;&gt;"",Table1[[#This Row],[Line Description]],"")</f>
        <v/>
      </c>
      <c r="AV2282" s="46" t="str">
        <f>IF(Table1[[#This Row],[Cur_Amount Debit]]&gt;0,ROUND(Table1[[#This Row],[Cur_Amount Debit]],2),"")</f>
        <v/>
      </c>
      <c r="AW2282" s="46" t="str">
        <f>IF(Table1[[#This Row],[Cur_Amount Credit]]&gt;0,ROUND(Table1[[#This Row],[Cur_Amount Credit]],2),"")</f>
        <v/>
      </c>
      <c r="AX2282" s="46" t="str">
        <f>LEFT(Table1[[#This Row],[Cur]],3)</f>
        <v/>
      </c>
      <c r="AY2282" s="59"/>
      <c r="AZ2282" s="46"/>
      <c r="BA2282" s="46" t="str">
        <f>IF(Table1[[#This Row],[Cur]]&lt;&gt;"",IF(Table1[[#This Row],[Cur]]="USD","",ExchangeRate),"")</f>
        <v/>
      </c>
      <c r="BB2282" s="46" t="str">
        <f>IF(Table1[[#This Row],[Grant]]&lt;&gt;"",VLOOKUP(Table1[[#This Row],[Grant]],Grants!B:D,3),"")</f>
        <v/>
      </c>
      <c r="BC2282" s="46" t="str">
        <f>TRIM(Table1[[#This Row],[Vendor ID]])</f>
        <v/>
      </c>
      <c r="BD2282">
        <f>IF(Table1[[#This Row],[Reference Number]]=Q2281,BD2281,BD2281+1)</f>
        <v>0</v>
      </c>
    </row>
    <row r="2283" spans="1:56" ht="11.25" customHeight="1" x14ac:dyDescent="0.25">
      <c r="A2283" s="1"/>
      <c r="B2283" s="88" t="str">
        <f>IF(Table1[[#This Row],[Posting Date]]&lt;&gt;"",IF(Table1[[#This Row],[Reference Number]]=Q2282,B2282+1,1),"")</f>
        <v/>
      </c>
      <c r="C2283" s="61"/>
      <c r="D2283" s="61"/>
      <c r="E2283" s="138"/>
      <c r="F2283" s="141" t="str">
        <f>IFERROR(IF(VLOOKUP(Table1[[#This Row],[Budget Code Description]],Dimentions!$X$6:$AC$139,2,FALSE)="","",VLOOKUP(Table1[[#This Row],[Budget Code Description]],Dimentions!$X$6:$AC$139,2,FALSE)),"")</f>
        <v/>
      </c>
      <c r="G2283" s="141"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1" t="str">
        <f>IFERROR(VLOOKUP(Table1[[#This Row],[Budget Code Description]],Table6[#All],8,FALSE),"")</f>
        <v/>
      </c>
      <c r="L2283" s="63"/>
      <c r="M2283" s="65" t="str">
        <f>IFERROR(VLOOKUP(Table1[[#This Row],[Staff ID]],Table2[],2,FALSE),"")</f>
        <v/>
      </c>
      <c r="N2283" s="209" t="str">
        <f>IFERROR(IF(VLOOKUP(Table1[[#This Row],[Budget Code Description]],Dimentions!$X$6:$AC$134,4,FALSE)="","",VLOOKUP(Table1[[#This Row],[Budget Code Description]],Dimentions!$X$6:$AC$134,4,FALSE)),"")</f>
        <v/>
      </c>
      <c r="O2283" s="65" t="str">
        <f>IFERROR(VLOOKUP(Table1[[#This Row],[Vendor ID]],Table549[],2,FALSE),"")</f>
        <v/>
      </c>
      <c r="P2283" s="63"/>
      <c r="Q2283" s="141" t="str">
        <f>IF(Table1[[#This Row],[Posting Date]]&lt;&gt;"",$D$9,"")</f>
        <v/>
      </c>
      <c r="R2283" s="157" t="str">
        <f>IF(Table1[[#This Row],[Posting Date]]&lt;&gt;"",$D$10,"")</f>
        <v/>
      </c>
      <c r="S2283" s="66"/>
      <c r="T2283" s="63"/>
      <c r="U2283" s="67"/>
      <c r="V2283" s="67"/>
      <c r="W2283" s="67" t="str">
        <f t="shared" si="39"/>
        <v/>
      </c>
      <c r="X2283" s="159" t="str">
        <f>IF(E2283="","",(IF(Table1[[#This Row],[Cur]]="USD",Table1[[#This Row],[Cur_Amount Debit]],Table1[[#This Row],[Cur_Amount Debit]]/Table1[[#This Row],[Exchange Rate]])))</f>
        <v/>
      </c>
      <c r="Y2283" s="159" t="str">
        <f>IF(E2283="","",(IF(Table1[[#This Row],[Cur]]="USD",Table1[[#This Row],[Cur_Amount Credit]],Table1[[#This Row],[Cur_Amount Credit]]/ExchangeRate)))</f>
        <v/>
      </c>
      <c r="Z2283" s="201" t="str">
        <f>IF(E2283="","",(Table1[[#This Row],[Debit USD]]-Table1[[#This Row],[Credit USD]]))</f>
        <v/>
      </c>
      <c r="AA2283" s="226"/>
      <c r="AB2283" s="255"/>
      <c r="AC2283" s="1"/>
      <c r="AD2283" s="15"/>
      <c r="AE2283" s="15" t="str">
        <f>IF(AND(OR(Table1[[#This Row],[Account]]="15030",Table1[[#This Row],[Account]]="15035",Table1[[#This Row],[Account]]="20150"),Table1[[#This Row],[Vendor ID]]=""),1,"")</f>
        <v/>
      </c>
      <c r="AF2283" s="15"/>
      <c r="AG2283" s="15"/>
      <c r="AH2283" s="15"/>
      <c r="AI2283" s="46" t="str">
        <f>IF(Table1[[#This Row],[Posting Date]]&lt;&gt;"","GJ-"&amp;CountryID,"")</f>
        <v/>
      </c>
      <c r="AJ2283" s="59" t="str">
        <f>IF(Table1[[#This Row],[Posting Date]]&lt;&gt;"",Table1[[#This Row],[Posting Date]],"")</f>
        <v/>
      </c>
      <c r="AK2283" s="46"/>
      <c r="AL2283" s="46" t="str">
        <f>IF(Table1[[#This Row],[Description]]&lt;&gt;"",Table1[[#This Row],[Description]],"")</f>
        <v/>
      </c>
      <c r="AM2283" s="46" t="str">
        <f>IF(Table1[[#This Row],[Posting Date]]&lt;&gt;"",Table1[[#This Row],[Reference Number]],"")</f>
        <v/>
      </c>
      <c r="AN2283" s="46" t="str">
        <f>TRIM(Table1[[#This Row],[Line '#]])</f>
        <v/>
      </c>
      <c r="AO2283" s="46" t="str">
        <f>TRIM(Table1[[#This Row],[Account]])</f>
        <v/>
      </c>
      <c r="AP2283" s="46" t="str">
        <f>IF(Table1[[#This Row],[Posting Date]]&lt;&gt;"",$D$5,"")</f>
        <v/>
      </c>
      <c r="AQ2283" s="46" t="str">
        <f>TRIM(Table1[[#This Row],[Departments-Prgrams]])</f>
        <v/>
      </c>
      <c r="AR2283" s="46" t="str">
        <f>TRIM(Table1[[#This Row],[Grant]])</f>
        <v/>
      </c>
      <c r="AS2283" s="46" t="str">
        <f>TRIM(Table1[[#This Row],[Staff ID]])</f>
        <v/>
      </c>
      <c r="AT2283" s="46" t="str">
        <f>IF(TRIM(Table1[[#This Row],[Budget Code]])=0,"",TRIM(Table1[[#This Row],[Budget Code]]))</f>
        <v/>
      </c>
      <c r="AU2283" s="46" t="str">
        <f>IF(Table1[[#This Row],[Line Description]]&lt;&gt;"",Table1[[#This Row],[Line Description]],"")</f>
        <v/>
      </c>
      <c r="AV2283" s="46" t="str">
        <f>IF(Table1[[#This Row],[Cur_Amount Debit]]&gt;0,ROUND(Table1[[#This Row],[Cur_Amount Debit]],2),"")</f>
        <v/>
      </c>
      <c r="AW2283" s="46" t="str">
        <f>IF(Table1[[#This Row],[Cur_Amount Credit]]&gt;0,ROUND(Table1[[#This Row],[Cur_Amount Credit]],2),"")</f>
        <v/>
      </c>
      <c r="AX2283" s="46" t="str">
        <f>LEFT(Table1[[#This Row],[Cur]],3)</f>
        <v/>
      </c>
      <c r="AY2283" s="59"/>
      <c r="AZ2283" s="46"/>
      <c r="BA2283" s="46" t="str">
        <f>IF(Table1[[#This Row],[Cur]]&lt;&gt;"",IF(Table1[[#This Row],[Cur]]="USD","",ExchangeRate),"")</f>
        <v/>
      </c>
      <c r="BB2283" s="46" t="str">
        <f>IF(Table1[[#This Row],[Grant]]&lt;&gt;"",VLOOKUP(Table1[[#This Row],[Grant]],Grants!B:D,3),"")</f>
        <v/>
      </c>
      <c r="BC2283" s="46" t="str">
        <f>TRIM(Table1[[#This Row],[Vendor ID]])</f>
        <v/>
      </c>
      <c r="BD2283">
        <f>IF(Table1[[#This Row],[Reference Number]]=Q2282,BD2282,BD2282+1)</f>
        <v>0</v>
      </c>
    </row>
    <row r="2284" spans="1:56" ht="11.25" customHeight="1" x14ac:dyDescent="0.25">
      <c r="A2284" s="1"/>
      <c r="B2284" s="88" t="str">
        <f>IF(Table1[[#This Row],[Posting Date]]&lt;&gt;"",IF(Table1[[#This Row],[Reference Number]]=Q2283,B2283+1,1),"")</f>
        <v/>
      </c>
      <c r="C2284" s="61"/>
      <c r="D2284" s="61"/>
      <c r="E2284" s="138"/>
      <c r="F2284" s="141" t="str">
        <f>IFERROR(IF(VLOOKUP(Table1[[#This Row],[Budget Code Description]],Dimentions!$X$6:$AC$139,2,FALSE)="","",VLOOKUP(Table1[[#This Row],[Budget Code Description]],Dimentions!$X$6:$AC$139,2,FALSE)),"")</f>
        <v/>
      </c>
      <c r="G2284" s="141"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1" t="str">
        <f>IFERROR(VLOOKUP(Table1[[#This Row],[Budget Code Description]],Table6[#All],8,FALSE),"")</f>
        <v/>
      </c>
      <c r="L2284" s="63"/>
      <c r="M2284" s="65" t="str">
        <f>IFERROR(VLOOKUP(Table1[[#This Row],[Staff ID]],Table2[],2,FALSE),"")</f>
        <v/>
      </c>
      <c r="N2284" s="209" t="str">
        <f>IFERROR(IF(VLOOKUP(Table1[[#This Row],[Budget Code Description]],Dimentions!$X$6:$AC$134,4,FALSE)="","",VLOOKUP(Table1[[#This Row],[Budget Code Description]],Dimentions!$X$6:$AC$134,4,FALSE)),"")</f>
        <v/>
      </c>
      <c r="O2284" s="65" t="str">
        <f>IFERROR(VLOOKUP(Table1[[#This Row],[Vendor ID]],Table549[],2,FALSE),"")</f>
        <v/>
      </c>
      <c r="P2284" s="63"/>
      <c r="Q2284" s="141" t="str">
        <f>IF(Table1[[#This Row],[Posting Date]]&lt;&gt;"",$D$9,"")</f>
        <v/>
      </c>
      <c r="R2284" s="157" t="str">
        <f>IF(Table1[[#This Row],[Posting Date]]&lt;&gt;"",$D$10,"")</f>
        <v/>
      </c>
      <c r="S2284" s="66"/>
      <c r="T2284" s="63"/>
      <c r="U2284" s="67"/>
      <c r="V2284" s="67"/>
      <c r="W2284" s="67" t="str">
        <f t="shared" si="39"/>
        <v/>
      </c>
      <c r="X2284" s="159" t="str">
        <f>IF(E2284="","",(IF(Table1[[#This Row],[Cur]]="USD",Table1[[#This Row],[Cur_Amount Debit]],Table1[[#This Row],[Cur_Amount Debit]]/Table1[[#This Row],[Exchange Rate]])))</f>
        <v/>
      </c>
      <c r="Y2284" s="159" t="str">
        <f>IF(E2284="","",(IF(Table1[[#This Row],[Cur]]="USD",Table1[[#This Row],[Cur_Amount Credit]],Table1[[#This Row],[Cur_Amount Credit]]/ExchangeRate)))</f>
        <v/>
      </c>
      <c r="Z2284" s="201" t="str">
        <f>IF(E2284="","",(Table1[[#This Row],[Debit USD]]-Table1[[#This Row],[Credit USD]]))</f>
        <v/>
      </c>
      <c r="AA2284" s="226"/>
      <c r="AB2284" s="255"/>
      <c r="AC2284" s="1"/>
      <c r="AD2284" s="15"/>
      <c r="AE2284" s="15" t="str">
        <f>IF(AND(OR(Table1[[#This Row],[Account]]="15030",Table1[[#This Row],[Account]]="15035",Table1[[#This Row],[Account]]="20150"),Table1[[#This Row],[Vendor ID]]=""),1,"")</f>
        <v/>
      </c>
      <c r="AF2284" s="15"/>
      <c r="AG2284" s="15"/>
      <c r="AH2284" s="15"/>
      <c r="AI2284" s="46" t="str">
        <f>IF(Table1[[#This Row],[Posting Date]]&lt;&gt;"","GJ-"&amp;CountryID,"")</f>
        <v/>
      </c>
      <c r="AJ2284" s="59" t="str">
        <f>IF(Table1[[#This Row],[Posting Date]]&lt;&gt;"",Table1[[#This Row],[Posting Date]],"")</f>
        <v/>
      </c>
      <c r="AK2284" s="46"/>
      <c r="AL2284" s="46" t="str">
        <f>IF(Table1[[#This Row],[Description]]&lt;&gt;"",Table1[[#This Row],[Description]],"")</f>
        <v/>
      </c>
      <c r="AM2284" s="46" t="str">
        <f>IF(Table1[[#This Row],[Posting Date]]&lt;&gt;"",Table1[[#This Row],[Reference Number]],"")</f>
        <v/>
      </c>
      <c r="AN2284" s="46" t="str">
        <f>TRIM(Table1[[#This Row],[Line '#]])</f>
        <v/>
      </c>
      <c r="AO2284" s="46" t="str">
        <f>TRIM(Table1[[#This Row],[Account]])</f>
        <v/>
      </c>
      <c r="AP2284" s="46" t="str">
        <f>IF(Table1[[#This Row],[Posting Date]]&lt;&gt;"",$D$5,"")</f>
        <v/>
      </c>
      <c r="AQ2284" s="46" t="str">
        <f>TRIM(Table1[[#This Row],[Departments-Prgrams]])</f>
        <v/>
      </c>
      <c r="AR2284" s="46" t="str">
        <f>TRIM(Table1[[#This Row],[Grant]])</f>
        <v/>
      </c>
      <c r="AS2284" s="46" t="str">
        <f>TRIM(Table1[[#This Row],[Staff ID]])</f>
        <v/>
      </c>
      <c r="AT2284" s="46" t="str">
        <f>IF(TRIM(Table1[[#This Row],[Budget Code]])=0,"",TRIM(Table1[[#This Row],[Budget Code]]))</f>
        <v/>
      </c>
      <c r="AU2284" s="46" t="str">
        <f>IF(Table1[[#This Row],[Line Description]]&lt;&gt;"",Table1[[#This Row],[Line Description]],"")</f>
        <v/>
      </c>
      <c r="AV2284" s="46" t="str">
        <f>IF(Table1[[#This Row],[Cur_Amount Debit]]&gt;0,ROUND(Table1[[#This Row],[Cur_Amount Debit]],2),"")</f>
        <v/>
      </c>
      <c r="AW2284" s="46" t="str">
        <f>IF(Table1[[#This Row],[Cur_Amount Credit]]&gt;0,ROUND(Table1[[#This Row],[Cur_Amount Credit]],2),"")</f>
        <v/>
      </c>
      <c r="AX2284" s="46" t="str">
        <f>LEFT(Table1[[#This Row],[Cur]],3)</f>
        <v/>
      </c>
      <c r="AY2284" s="59"/>
      <c r="AZ2284" s="46"/>
      <c r="BA2284" s="46" t="str">
        <f>IF(Table1[[#This Row],[Cur]]&lt;&gt;"",IF(Table1[[#This Row],[Cur]]="USD","",ExchangeRate),"")</f>
        <v/>
      </c>
      <c r="BB2284" s="46" t="str">
        <f>IF(Table1[[#This Row],[Grant]]&lt;&gt;"",VLOOKUP(Table1[[#This Row],[Grant]],Grants!B:D,3),"")</f>
        <v/>
      </c>
      <c r="BC2284" s="46" t="str">
        <f>TRIM(Table1[[#This Row],[Vendor ID]])</f>
        <v/>
      </c>
      <c r="BD2284">
        <f>IF(Table1[[#This Row],[Reference Number]]=Q2283,BD2283,BD2283+1)</f>
        <v>0</v>
      </c>
    </row>
    <row r="2285" spans="1:56" ht="11.25" customHeight="1" x14ac:dyDescent="0.25">
      <c r="A2285" s="1"/>
      <c r="B2285" s="88" t="str">
        <f>IF(Table1[[#This Row],[Posting Date]]&lt;&gt;"",IF(Table1[[#This Row],[Reference Number]]=Q2284,B2284+1,1),"")</f>
        <v/>
      </c>
      <c r="C2285" s="61"/>
      <c r="D2285" s="61"/>
      <c r="E2285" s="138"/>
      <c r="F2285" s="141" t="str">
        <f>IFERROR(IF(VLOOKUP(Table1[[#This Row],[Budget Code Description]],Dimentions!$X$6:$AC$139,2,FALSE)="","",VLOOKUP(Table1[[#This Row],[Budget Code Description]],Dimentions!$X$6:$AC$139,2,FALSE)),"")</f>
        <v/>
      </c>
      <c r="G2285" s="141"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1" t="str">
        <f>IFERROR(VLOOKUP(Table1[[#This Row],[Budget Code Description]],Table6[#All],8,FALSE),"")</f>
        <v/>
      </c>
      <c r="L2285" s="63"/>
      <c r="M2285" s="65" t="str">
        <f>IFERROR(VLOOKUP(Table1[[#This Row],[Staff ID]],Table2[],2,FALSE),"")</f>
        <v/>
      </c>
      <c r="N2285" s="209" t="str">
        <f>IFERROR(IF(VLOOKUP(Table1[[#This Row],[Budget Code Description]],Dimentions!$X$6:$AC$134,4,FALSE)="","",VLOOKUP(Table1[[#This Row],[Budget Code Description]],Dimentions!$X$6:$AC$134,4,FALSE)),"")</f>
        <v/>
      </c>
      <c r="O2285" s="65" t="str">
        <f>IFERROR(VLOOKUP(Table1[[#This Row],[Vendor ID]],Table549[],2,FALSE),"")</f>
        <v/>
      </c>
      <c r="P2285" s="63"/>
      <c r="Q2285" s="141" t="str">
        <f>IF(Table1[[#This Row],[Posting Date]]&lt;&gt;"",$D$9,"")</f>
        <v/>
      </c>
      <c r="R2285" s="157" t="str">
        <f>IF(Table1[[#This Row],[Posting Date]]&lt;&gt;"",$D$10,"")</f>
        <v/>
      </c>
      <c r="S2285" s="66"/>
      <c r="T2285" s="63"/>
      <c r="U2285" s="67"/>
      <c r="V2285" s="67"/>
      <c r="W2285" s="67" t="str">
        <f t="shared" si="39"/>
        <v/>
      </c>
      <c r="X2285" s="159" t="str">
        <f>IF(E2285="","",(IF(Table1[[#This Row],[Cur]]="USD",Table1[[#This Row],[Cur_Amount Debit]],Table1[[#This Row],[Cur_Amount Debit]]/Table1[[#This Row],[Exchange Rate]])))</f>
        <v/>
      </c>
      <c r="Y2285" s="159" t="str">
        <f>IF(E2285="","",(IF(Table1[[#This Row],[Cur]]="USD",Table1[[#This Row],[Cur_Amount Credit]],Table1[[#This Row],[Cur_Amount Credit]]/ExchangeRate)))</f>
        <v/>
      </c>
      <c r="Z2285" s="201" t="str">
        <f>IF(E2285="","",(Table1[[#This Row],[Debit USD]]-Table1[[#This Row],[Credit USD]]))</f>
        <v/>
      </c>
      <c r="AA2285" s="226"/>
      <c r="AB2285" s="255"/>
      <c r="AC2285" s="1"/>
      <c r="AD2285" s="15"/>
      <c r="AE2285" s="15" t="str">
        <f>IF(AND(OR(Table1[[#This Row],[Account]]="15030",Table1[[#This Row],[Account]]="15035",Table1[[#This Row],[Account]]="20150"),Table1[[#This Row],[Vendor ID]]=""),1,"")</f>
        <v/>
      </c>
      <c r="AF2285" s="15"/>
      <c r="AG2285" s="15"/>
      <c r="AH2285" s="15"/>
      <c r="AI2285" s="46" t="str">
        <f>IF(Table1[[#This Row],[Posting Date]]&lt;&gt;"","GJ-"&amp;CountryID,"")</f>
        <v/>
      </c>
      <c r="AJ2285" s="59" t="str">
        <f>IF(Table1[[#This Row],[Posting Date]]&lt;&gt;"",Table1[[#This Row],[Posting Date]],"")</f>
        <v/>
      </c>
      <c r="AK2285" s="46"/>
      <c r="AL2285" s="46" t="str">
        <f>IF(Table1[[#This Row],[Description]]&lt;&gt;"",Table1[[#This Row],[Description]],"")</f>
        <v/>
      </c>
      <c r="AM2285" s="46" t="str">
        <f>IF(Table1[[#This Row],[Posting Date]]&lt;&gt;"",Table1[[#This Row],[Reference Number]],"")</f>
        <v/>
      </c>
      <c r="AN2285" s="46" t="str">
        <f>TRIM(Table1[[#This Row],[Line '#]])</f>
        <v/>
      </c>
      <c r="AO2285" s="46" t="str">
        <f>TRIM(Table1[[#This Row],[Account]])</f>
        <v/>
      </c>
      <c r="AP2285" s="46" t="str">
        <f>IF(Table1[[#This Row],[Posting Date]]&lt;&gt;"",$D$5,"")</f>
        <v/>
      </c>
      <c r="AQ2285" s="46" t="str">
        <f>TRIM(Table1[[#This Row],[Departments-Prgrams]])</f>
        <v/>
      </c>
      <c r="AR2285" s="46" t="str">
        <f>TRIM(Table1[[#This Row],[Grant]])</f>
        <v/>
      </c>
      <c r="AS2285" s="46" t="str">
        <f>TRIM(Table1[[#This Row],[Staff ID]])</f>
        <v/>
      </c>
      <c r="AT2285" s="46" t="str">
        <f>IF(TRIM(Table1[[#This Row],[Budget Code]])=0,"",TRIM(Table1[[#This Row],[Budget Code]]))</f>
        <v/>
      </c>
      <c r="AU2285" s="46" t="str">
        <f>IF(Table1[[#This Row],[Line Description]]&lt;&gt;"",Table1[[#This Row],[Line Description]],"")</f>
        <v/>
      </c>
      <c r="AV2285" s="46" t="str">
        <f>IF(Table1[[#This Row],[Cur_Amount Debit]]&gt;0,ROUND(Table1[[#This Row],[Cur_Amount Debit]],2),"")</f>
        <v/>
      </c>
      <c r="AW2285" s="46" t="str">
        <f>IF(Table1[[#This Row],[Cur_Amount Credit]]&gt;0,ROUND(Table1[[#This Row],[Cur_Amount Credit]],2),"")</f>
        <v/>
      </c>
      <c r="AX2285" s="46" t="str">
        <f>LEFT(Table1[[#This Row],[Cur]],3)</f>
        <v/>
      </c>
      <c r="AY2285" s="59"/>
      <c r="AZ2285" s="46"/>
      <c r="BA2285" s="46" t="str">
        <f>IF(Table1[[#This Row],[Cur]]&lt;&gt;"",IF(Table1[[#This Row],[Cur]]="USD","",ExchangeRate),"")</f>
        <v/>
      </c>
      <c r="BB2285" s="46" t="str">
        <f>IF(Table1[[#This Row],[Grant]]&lt;&gt;"",VLOOKUP(Table1[[#This Row],[Grant]],Grants!B:D,3),"")</f>
        <v/>
      </c>
      <c r="BC2285" s="46" t="str">
        <f>TRIM(Table1[[#This Row],[Vendor ID]])</f>
        <v/>
      </c>
      <c r="BD2285">
        <f>IF(Table1[[#This Row],[Reference Number]]=Q2284,BD2284,BD2284+1)</f>
        <v>0</v>
      </c>
    </row>
    <row r="2286" spans="1:56" ht="11.25" customHeight="1" x14ac:dyDescent="0.25">
      <c r="A2286" s="1"/>
      <c r="B2286" s="88" t="str">
        <f>IF(Table1[[#This Row],[Posting Date]]&lt;&gt;"",IF(Table1[[#This Row],[Reference Number]]=Q2285,B2285+1,1),"")</f>
        <v/>
      </c>
      <c r="C2286" s="61"/>
      <c r="D2286" s="61"/>
      <c r="E2286" s="138"/>
      <c r="F2286" s="141" t="str">
        <f>IFERROR(IF(VLOOKUP(Table1[[#This Row],[Budget Code Description]],Dimentions!$X$6:$AC$139,2,FALSE)="","",VLOOKUP(Table1[[#This Row],[Budget Code Description]],Dimentions!$X$6:$AC$139,2,FALSE)),"")</f>
        <v/>
      </c>
      <c r="G2286" s="141"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1" t="str">
        <f>IFERROR(VLOOKUP(Table1[[#This Row],[Budget Code Description]],Table6[#All],8,FALSE),"")</f>
        <v/>
      </c>
      <c r="L2286" s="63"/>
      <c r="M2286" s="65" t="str">
        <f>IFERROR(VLOOKUP(Table1[[#This Row],[Staff ID]],Table2[],2,FALSE),"")</f>
        <v/>
      </c>
      <c r="N2286" s="209" t="str">
        <f>IFERROR(IF(VLOOKUP(Table1[[#This Row],[Budget Code Description]],Dimentions!$X$6:$AC$134,4,FALSE)="","",VLOOKUP(Table1[[#This Row],[Budget Code Description]],Dimentions!$X$6:$AC$134,4,FALSE)),"")</f>
        <v/>
      </c>
      <c r="O2286" s="65" t="str">
        <f>IFERROR(VLOOKUP(Table1[[#This Row],[Vendor ID]],Table549[],2,FALSE),"")</f>
        <v/>
      </c>
      <c r="P2286" s="63"/>
      <c r="Q2286" s="141" t="str">
        <f>IF(Table1[[#This Row],[Posting Date]]&lt;&gt;"",$D$9,"")</f>
        <v/>
      </c>
      <c r="R2286" s="157" t="str">
        <f>IF(Table1[[#This Row],[Posting Date]]&lt;&gt;"",$D$10,"")</f>
        <v/>
      </c>
      <c r="S2286" s="66"/>
      <c r="T2286" s="63"/>
      <c r="U2286" s="67"/>
      <c r="V2286" s="67"/>
      <c r="W2286" s="67" t="str">
        <f t="shared" si="39"/>
        <v/>
      </c>
      <c r="X2286" s="159" t="str">
        <f>IF(E2286="","",(IF(Table1[[#This Row],[Cur]]="USD",Table1[[#This Row],[Cur_Amount Debit]],Table1[[#This Row],[Cur_Amount Debit]]/Table1[[#This Row],[Exchange Rate]])))</f>
        <v/>
      </c>
      <c r="Y2286" s="159" t="str">
        <f>IF(E2286="","",(IF(Table1[[#This Row],[Cur]]="USD",Table1[[#This Row],[Cur_Amount Credit]],Table1[[#This Row],[Cur_Amount Credit]]/ExchangeRate)))</f>
        <v/>
      </c>
      <c r="Z2286" s="201" t="str">
        <f>IF(E2286="","",(Table1[[#This Row],[Debit USD]]-Table1[[#This Row],[Credit USD]]))</f>
        <v/>
      </c>
      <c r="AA2286" s="226"/>
      <c r="AB2286" s="255"/>
      <c r="AC2286" s="1"/>
      <c r="AD2286" s="15"/>
      <c r="AE2286" s="15" t="str">
        <f>IF(AND(OR(Table1[[#This Row],[Account]]="15030",Table1[[#This Row],[Account]]="15035",Table1[[#This Row],[Account]]="20150"),Table1[[#This Row],[Vendor ID]]=""),1,"")</f>
        <v/>
      </c>
      <c r="AF2286" s="15"/>
      <c r="AG2286" s="15"/>
      <c r="AH2286" s="15"/>
      <c r="AI2286" s="46" t="str">
        <f>IF(Table1[[#This Row],[Posting Date]]&lt;&gt;"","GJ-"&amp;CountryID,"")</f>
        <v/>
      </c>
      <c r="AJ2286" s="59" t="str">
        <f>IF(Table1[[#This Row],[Posting Date]]&lt;&gt;"",Table1[[#This Row],[Posting Date]],"")</f>
        <v/>
      </c>
      <c r="AK2286" s="46"/>
      <c r="AL2286" s="46" t="str">
        <f>IF(Table1[[#This Row],[Description]]&lt;&gt;"",Table1[[#This Row],[Description]],"")</f>
        <v/>
      </c>
      <c r="AM2286" s="46" t="str">
        <f>IF(Table1[[#This Row],[Posting Date]]&lt;&gt;"",Table1[[#This Row],[Reference Number]],"")</f>
        <v/>
      </c>
      <c r="AN2286" s="46" t="str">
        <f>TRIM(Table1[[#This Row],[Line '#]])</f>
        <v/>
      </c>
      <c r="AO2286" s="46" t="str">
        <f>TRIM(Table1[[#This Row],[Account]])</f>
        <v/>
      </c>
      <c r="AP2286" s="46" t="str">
        <f>IF(Table1[[#This Row],[Posting Date]]&lt;&gt;"",$D$5,"")</f>
        <v/>
      </c>
      <c r="AQ2286" s="46" t="str">
        <f>TRIM(Table1[[#This Row],[Departments-Prgrams]])</f>
        <v/>
      </c>
      <c r="AR2286" s="46" t="str">
        <f>TRIM(Table1[[#This Row],[Grant]])</f>
        <v/>
      </c>
      <c r="AS2286" s="46" t="str">
        <f>TRIM(Table1[[#This Row],[Staff ID]])</f>
        <v/>
      </c>
      <c r="AT2286" s="46" t="str">
        <f>IF(TRIM(Table1[[#This Row],[Budget Code]])=0,"",TRIM(Table1[[#This Row],[Budget Code]]))</f>
        <v/>
      </c>
      <c r="AU2286" s="46" t="str">
        <f>IF(Table1[[#This Row],[Line Description]]&lt;&gt;"",Table1[[#This Row],[Line Description]],"")</f>
        <v/>
      </c>
      <c r="AV2286" s="46" t="str">
        <f>IF(Table1[[#This Row],[Cur_Amount Debit]]&gt;0,ROUND(Table1[[#This Row],[Cur_Amount Debit]],2),"")</f>
        <v/>
      </c>
      <c r="AW2286" s="46" t="str">
        <f>IF(Table1[[#This Row],[Cur_Amount Credit]]&gt;0,ROUND(Table1[[#This Row],[Cur_Amount Credit]],2),"")</f>
        <v/>
      </c>
      <c r="AX2286" s="46" t="str">
        <f>LEFT(Table1[[#This Row],[Cur]],3)</f>
        <v/>
      </c>
      <c r="AY2286" s="59"/>
      <c r="AZ2286" s="46"/>
      <c r="BA2286" s="46" t="str">
        <f>IF(Table1[[#This Row],[Cur]]&lt;&gt;"",IF(Table1[[#This Row],[Cur]]="USD","",ExchangeRate),"")</f>
        <v/>
      </c>
      <c r="BB2286" s="46" t="str">
        <f>IF(Table1[[#This Row],[Grant]]&lt;&gt;"",VLOOKUP(Table1[[#This Row],[Grant]],Grants!B:D,3),"")</f>
        <v/>
      </c>
      <c r="BC2286" s="46" t="str">
        <f>TRIM(Table1[[#This Row],[Vendor ID]])</f>
        <v/>
      </c>
      <c r="BD2286">
        <f>IF(Table1[[#This Row],[Reference Number]]=Q2285,BD2285,BD2285+1)</f>
        <v>0</v>
      </c>
    </row>
    <row r="2287" spans="1:56" ht="11.25" customHeight="1" x14ac:dyDescent="0.25">
      <c r="A2287" s="1"/>
      <c r="B2287" s="88" t="str">
        <f>IF(Table1[[#This Row],[Posting Date]]&lt;&gt;"",IF(Table1[[#This Row],[Reference Number]]=Q2286,B2286+1,1),"")</f>
        <v/>
      </c>
      <c r="C2287" s="61"/>
      <c r="D2287" s="61"/>
      <c r="E2287" s="138"/>
      <c r="F2287" s="141" t="str">
        <f>IFERROR(IF(VLOOKUP(Table1[[#This Row],[Budget Code Description]],Dimentions!$X$6:$AC$139,2,FALSE)="","",VLOOKUP(Table1[[#This Row],[Budget Code Description]],Dimentions!$X$6:$AC$139,2,FALSE)),"")</f>
        <v/>
      </c>
      <c r="G2287" s="141"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1" t="str">
        <f>IFERROR(VLOOKUP(Table1[[#This Row],[Budget Code Description]],Table6[#All],8,FALSE),"")</f>
        <v/>
      </c>
      <c r="L2287" s="63"/>
      <c r="M2287" s="65" t="str">
        <f>IFERROR(VLOOKUP(Table1[[#This Row],[Staff ID]],Table2[],2,FALSE),"")</f>
        <v/>
      </c>
      <c r="N2287" s="209" t="str">
        <f>IFERROR(IF(VLOOKUP(Table1[[#This Row],[Budget Code Description]],Dimentions!$X$6:$AC$134,4,FALSE)="","",VLOOKUP(Table1[[#This Row],[Budget Code Description]],Dimentions!$X$6:$AC$134,4,FALSE)),"")</f>
        <v/>
      </c>
      <c r="O2287" s="65" t="str">
        <f>IFERROR(VLOOKUP(Table1[[#This Row],[Vendor ID]],Table549[],2,FALSE),"")</f>
        <v/>
      </c>
      <c r="P2287" s="63"/>
      <c r="Q2287" s="141" t="str">
        <f>IF(Table1[[#This Row],[Posting Date]]&lt;&gt;"",$D$9,"")</f>
        <v/>
      </c>
      <c r="R2287" s="157" t="str">
        <f>IF(Table1[[#This Row],[Posting Date]]&lt;&gt;"",$D$10,"")</f>
        <v/>
      </c>
      <c r="S2287" s="66"/>
      <c r="T2287" s="63"/>
      <c r="U2287" s="67"/>
      <c r="V2287" s="67"/>
      <c r="W2287" s="67" t="str">
        <f t="shared" ref="W2287:W2350" si="40">IF(E2287="","",(ExchangeRate))</f>
        <v/>
      </c>
      <c r="X2287" s="159" t="str">
        <f>IF(E2287="","",(IF(Table1[[#This Row],[Cur]]="USD",Table1[[#This Row],[Cur_Amount Debit]],Table1[[#This Row],[Cur_Amount Debit]]/Table1[[#This Row],[Exchange Rate]])))</f>
        <v/>
      </c>
      <c r="Y2287" s="159" t="str">
        <f>IF(E2287="","",(IF(Table1[[#This Row],[Cur]]="USD",Table1[[#This Row],[Cur_Amount Credit]],Table1[[#This Row],[Cur_Amount Credit]]/ExchangeRate)))</f>
        <v/>
      </c>
      <c r="Z2287" s="201" t="str">
        <f>IF(E2287="","",(Table1[[#This Row],[Debit USD]]-Table1[[#This Row],[Credit USD]]))</f>
        <v/>
      </c>
      <c r="AA2287" s="226"/>
      <c r="AB2287" s="255"/>
      <c r="AC2287" s="1"/>
      <c r="AD2287" s="15"/>
      <c r="AE2287" s="15" t="str">
        <f>IF(AND(OR(Table1[[#This Row],[Account]]="15030",Table1[[#This Row],[Account]]="15035",Table1[[#This Row],[Account]]="20150"),Table1[[#This Row],[Vendor ID]]=""),1,"")</f>
        <v/>
      </c>
      <c r="AF2287" s="15"/>
      <c r="AG2287" s="15"/>
      <c r="AH2287" s="15"/>
      <c r="AI2287" s="46" t="str">
        <f>IF(Table1[[#This Row],[Posting Date]]&lt;&gt;"","GJ-"&amp;CountryID,"")</f>
        <v/>
      </c>
      <c r="AJ2287" s="59" t="str">
        <f>IF(Table1[[#This Row],[Posting Date]]&lt;&gt;"",Table1[[#This Row],[Posting Date]],"")</f>
        <v/>
      </c>
      <c r="AK2287" s="46"/>
      <c r="AL2287" s="46" t="str">
        <f>IF(Table1[[#This Row],[Description]]&lt;&gt;"",Table1[[#This Row],[Description]],"")</f>
        <v/>
      </c>
      <c r="AM2287" s="46" t="str">
        <f>IF(Table1[[#This Row],[Posting Date]]&lt;&gt;"",Table1[[#This Row],[Reference Number]],"")</f>
        <v/>
      </c>
      <c r="AN2287" s="46" t="str">
        <f>TRIM(Table1[[#This Row],[Line '#]])</f>
        <v/>
      </c>
      <c r="AO2287" s="46" t="str">
        <f>TRIM(Table1[[#This Row],[Account]])</f>
        <v/>
      </c>
      <c r="AP2287" s="46" t="str">
        <f>IF(Table1[[#This Row],[Posting Date]]&lt;&gt;"",$D$5,"")</f>
        <v/>
      </c>
      <c r="AQ2287" s="46" t="str">
        <f>TRIM(Table1[[#This Row],[Departments-Prgrams]])</f>
        <v/>
      </c>
      <c r="AR2287" s="46" t="str">
        <f>TRIM(Table1[[#This Row],[Grant]])</f>
        <v/>
      </c>
      <c r="AS2287" s="46" t="str">
        <f>TRIM(Table1[[#This Row],[Staff ID]])</f>
        <v/>
      </c>
      <c r="AT2287" s="46" t="str">
        <f>IF(TRIM(Table1[[#This Row],[Budget Code]])=0,"",TRIM(Table1[[#This Row],[Budget Code]]))</f>
        <v/>
      </c>
      <c r="AU2287" s="46" t="str">
        <f>IF(Table1[[#This Row],[Line Description]]&lt;&gt;"",Table1[[#This Row],[Line Description]],"")</f>
        <v/>
      </c>
      <c r="AV2287" s="46" t="str">
        <f>IF(Table1[[#This Row],[Cur_Amount Debit]]&gt;0,ROUND(Table1[[#This Row],[Cur_Amount Debit]],2),"")</f>
        <v/>
      </c>
      <c r="AW2287" s="46" t="str">
        <f>IF(Table1[[#This Row],[Cur_Amount Credit]]&gt;0,ROUND(Table1[[#This Row],[Cur_Amount Credit]],2),"")</f>
        <v/>
      </c>
      <c r="AX2287" s="46" t="str">
        <f>LEFT(Table1[[#This Row],[Cur]],3)</f>
        <v/>
      </c>
      <c r="AY2287" s="59"/>
      <c r="AZ2287" s="46"/>
      <c r="BA2287" s="46" t="str">
        <f>IF(Table1[[#This Row],[Cur]]&lt;&gt;"",IF(Table1[[#This Row],[Cur]]="USD","",ExchangeRate),"")</f>
        <v/>
      </c>
      <c r="BB2287" s="46" t="str">
        <f>IF(Table1[[#This Row],[Grant]]&lt;&gt;"",VLOOKUP(Table1[[#This Row],[Grant]],Grants!B:D,3),"")</f>
        <v/>
      </c>
      <c r="BC2287" s="46" t="str">
        <f>TRIM(Table1[[#This Row],[Vendor ID]])</f>
        <v/>
      </c>
      <c r="BD2287">
        <f>IF(Table1[[#This Row],[Reference Number]]=Q2286,BD2286,BD2286+1)</f>
        <v>0</v>
      </c>
    </row>
    <row r="2288" spans="1:56" ht="11.25" customHeight="1" x14ac:dyDescent="0.25">
      <c r="A2288" s="1"/>
      <c r="B2288" s="88" t="str">
        <f>IF(Table1[[#This Row],[Posting Date]]&lt;&gt;"",IF(Table1[[#This Row],[Reference Number]]=Q2287,B2287+1,1),"")</f>
        <v/>
      </c>
      <c r="C2288" s="61"/>
      <c r="D2288" s="61"/>
      <c r="E2288" s="138"/>
      <c r="F2288" s="141" t="str">
        <f>IFERROR(IF(VLOOKUP(Table1[[#This Row],[Budget Code Description]],Dimentions!$X$6:$AC$139,2,FALSE)="","",VLOOKUP(Table1[[#This Row],[Budget Code Description]],Dimentions!$X$6:$AC$139,2,FALSE)),"")</f>
        <v/>
      </c>
      <c r="G2288" s="141"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1" t="str">
        <f>IFERROR(VLOOKUP(Table1[[#This Row],[Budget Code Description]],Table6[#All],8,FALSE),"")</f>
        <v/>
      </c>
      <c r="L2288" s="63"/>
      <c r="M2288" s="65" t="str">
        <f>IFERROR(VLOOKUP(Table1[[#This Row],[Staff ID]],Table2[],2,FALSE),"")</f>
        <v/>
      </c>
      <c r="N2288" s="209" t="str">
        <f>IFERROR(IF(VLOOKUP(Table1[[#This Row],[Budget Code Description]],Dimentions!$X$6:$AC$134,4,FALSE)="","",VLOOKUP(Table1[[#This Row],[Budget Code Description]],Dimentions!$X$6:$AC$134,4,FALSE)),"")</f>
        <v/>
      </c>
      <c r="O2288" s="65" t="str">
        <f>IFERROR(VLOOKUP(Table1[[#This Row],[Vendor ID]],Table549[],2,FALSE),"")</f>
        <v/>
      </c>
      <c r="P2288" s="63"/>
      <c r="Q2288" s="141" t="str">
        <f>IF(Table1[[#This Row],[Posting Date]]&lt;&gt;"",$D$9,"")</f>
        <v/>
      </c>
      <c r="R2288" s="157" t="str">
        <f>IF(Table1[[#This Row],[Posting Date]]&lt;&gt;"",$D$10,"")</f>
        <v/>
      </c>
      <c r="S2288" s="66"/>
      <c r="T2288" s="63"/>
      <c r="U2288" s="67"/>
      <c r="V2288" s="67"/>
      <c r="W2288" s="67" t="str">
        <f t="shared" si="40"/>
        <v/>
      </c>
      <c r="X2288" s="159" t="str">
        <f>IF(E2288="","",(IF(Table1[[#This Row],[Cur]]="USD",Table1[[#This Row],[Cur_Amount Debit]],Table1[[#This Row],[Cur_Amount Debit]]/Table1[[#This Row],[Exchange Rate]])))</f>
        <v/>
      </c>
      <c r="Y2288" s="159" t="str">
        <f>IF(E2288="","",(IF(Table1[[#This Row],[Cur]]="USD",Table1[[#This Row],[Cur_Amount Credit]],Table1[[#This Row],[Cur_Amount Credit]]/ExchangeRate)))</f>
        <v/>
      </c>
      <c r="Z2288" s="201" t="str">
        <f>IF(E2288="","",(Table1[[#This Row],[Debit USD]]-Table1[[#This Row],[Credit USD]]))</f>
        <v/>
      </c>
      <c r="AA2288" s="226"/>
      <c r="AB2288" s="255"/>
      <c r="AC2288" s="1"/>
      <c r="AD2288" s="15"/>
      <c r="AE2288" s="15" t="str">
        <f>IF(AND(OR(Table1[[#This Row],[Account]]="15030",Table1[[#This Row],[Account]]="15035",Table1[[#This Row],[Account]]="20150"),Table1[[#This Row],[Vendor ID]]=""),1,"")</f>
        <v/>
      </c>
      <c r="AF2288" s="15"/>
      <c r="AG2288" s="15"/>
      <c r="AH2288" s="15"/>
      <c r="AI2288" s="46" t="str">
        <f>IF(Table1[[#This Row],[Posting Date]]&lt;&gt;"","GJ-"&amp;CountryID,"")</f>
        <v/>
      </c>
      <c r="AJ2288" s="59" t="str">
        <f>IF(Table1[[#This Row],[Posting Date]]&lt;&gt;"",Table1[[#This Row],[Posting Date]],"")</f>
        <v/>
      </c>
      <c r="AK2288" s="46"/>
      <c r="AL2288" s="46" t="str">
        <f>IF(Table1[[#This Row],[Description]]&lt;&gt;"",Table1[[#This Row],[Description]],"")</f>
        <v/>
      </c>
      <c r="AM2288" s="46" t="str">
        <f>IF(Table1[[#This Row],[Posting Date]]&lt;&gt;"",Table1[[#This Row],[Reference Number]],"")</f>
        <v/>
      </c>
      <c r="AN2288" s="46" t="str">
        <f>TRIM(Table1[[#This Row],[Line '#]])</f>
        <v/>
      </c>
      <c r="AO2288" s="46" t="str">
        <f>TRIM(Table1[[#This Row],[Account]])</f>
        <v/>
      </c>
      <c r="AP2288" s="46" t="str">
        <f>IF(Table1[[#This Row],[Posting Date]]&lt;&gt;"",$D$5,"")</f>
        <v/>
      </c>
      <c r="AQ2288" s="46" t="str">
        <f>TRIM(Table1[[#This Row],[Departments-Prgrams]])</f>
        <v/>
      </c>
      <c r="AR2288" s="46" t="str">
        <f>TRIM(Table1[[#This Row],[Grant]])</f>
        <v/>
      </c>
      <c r="AS2288" s="46" t="str">
        <f>TRIM(Table1[[#This Row],[Staff ID]])</f>
        <v/>
      </c>
      <c r="AT2288" s="46" t="str">
        <f>IF(TRIM(Table1[[#This Row],[Budget Code]])=0,"",TRIM(Table1[[#This Row],[Budget Code]]))</f>
        <v/>
      </c>
      <c r="AU2288" s="46" t="str">
        <f>IF(Table1[[#This Row],[Line Description]]&lt;&gt;"",Table1[[#This Row],[Line Description]],"")</f>
        <v/>
      </c>
      <c r="AV2288" s="46" t="str">
        <f>IF(Table1[[#This Row],[Cur_Amount Debit]]&gt;0,ROUND(Table1[[#This Row],[Cur_Amount Debit]],2),"")</f>
        <v/>
      </c>
      <c r="AW2288" s="46" t="str">
        <f>IF(Table1[[#This Row],[Cur_Amount Credit]]&gt;0,ROUND(Table1[[#This Row],[Cur_Amount Credit]],2),"")</f>
        <v/>
      </c>
      <c r="AX2288" s="46" t="str">
        <f>LEFT(Table1[[#This Row],[Cur]],3)</f>
        <v/>
      </c>
      <c r="AY2288" s="59"/>
      <c r="AZ2288" s="46"/>
      <c r="BA2288" s="46" t="str">
        <f>IF(Table1[[#This Row],[Cur]]&lt;&gt;"",IF(Table1[[#This Row],[Cur]]="USD","",ExchangeRate),"")</f>
        <v/>
      </c>
      <c r="BB2288" s="46" t="str">
        <f>IF(Table1[[#This Row],[Grant]]&lt;&gt;"",VLOOKUP(Table1[[#This Row],[Grant]],Grants!B:D,3),"")</f>
        <v/>
      </c>
      <c r="BC2288" s="46" t="str">
        <f>TRIM(Table1[[#This Row],[Vendor ID]])</f>
        <v/>
      </c>
      <c r="BD2288">
        <f>IF(Table1[[#This Row],[Reference Number]]=Q2287,BD2287,BD2287+1)</f>
        <v>0</v>
      </c>
    </row>
    <row r="2289" spans="1:56" ht="11.25" customHeight="1" x14ac:dyDescent="0.25">
      <c r="A2289" s="1"/>
      <c r="B2289" s="88" t="str">
        <f>IF(Table1[[#This Row],[Posting Date]]&lt;&gt;"",IF(Table1[[#This Row],[Reference Number]]=Q2288,B2288+1,1),"")</f>
        <v/>
      </c>
      <c r="C2289" s="61"/>
      <c r="D2289" s="61"/>
      <c r="E2289" s="138"/>
      <c r="F2289" s="141" t="str">
        <f>IFERROR(IF(VLOOKUP(Table1[[#This Row],[Budget Code Description]],Dimentions!$X$6:$AC$139,2,FALSE)="","",VLOOKUP(Table1[[#This Row],[Budget Code Description]],Dimentions!$X$6:$AC$139,2,FALSE)),"")</f>
        <v/>
      </c>
      <c r="G2289" s="141"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1" t="str">
        <f>IFERROR(VLOOKUP(Table1[[#This Row],[Budget Code Description]],Table6[#All],8,FALSE),"")</f>
        <v/>
      </c>
      <c r="L2289" s="63"/>
      <c r="M2289" s="65" t="str">
        <f>IFERROR(VLOOKUP(Table1[[#This Row],[Staff ID]],Table2[],2,FALSE),"")</f>
        <v/>
      </c>
      <c r="N2289" s="209" t="str">
        <f>IFERROR(IF(VLOOKUP(Table1[[#This Row],[Budget Code Description]],Dimentions!$X$6:$AC$134,4,FALSE)="","",VLOOKUP(Table1[[#This Row],[Budget Code Description]],Dimentions!$X$6:$AC$134,4,FALSE)),"")</f>
        <v/>
      </c>
      <c r="O2289" s="65" t="str">
        <f>IFERROR(VLOOKUP(Table1[[#This Row],[Vendor ID]],Table549[],2,FALSE),"")</f>
        <v/>
      </c>
      <c r="P2289" s="63"/>
      <c r="Q2289" s="141" t="str">
        <f>IF(Table1[[#This Row],[Posting Date]]&lt;&gt;"",$D$9,"")</f>
        <v/>
      </c>
      <c r="R2289" s="157" t="str">
        <f>IF(Table1[[#This Row],[Posting Date]]&lt;&gt;"",$D$10,"")</f>
        <v/>
      </c>
      <c r="S2289" s="66"/>
      <c r="T2289" s="63"/>
      <c r="U2289" s="67"/>
      <c r="V2289" s="67"/>
      <c r="W2289" s="67" t="str">
        <f t="shared" si="40"/>
        <v/>
      </c>
      <c r="X2289" s="159" t="str">
        <f>IF(E2289="","",(IF(Table1[[#This Row],[Cur]]="USD",Table1[[#This Row],[Cur_Amount Debit]],Table1[[#This Row],[Cur_Amount Debit]]/Table1[[#This Row],[Exchange Rate]])))</f>
        <v/>
      </c>
      <c r="Y2289" s="159" t="str">
        <f>IF(E2289="","",(IF(Table1[[#This Row],[Cur]]="USD",Table1[[#This Row],[Cur_Amount Credit]],Table1[[#This Row],[Cur_Amount Credit]]/ExchangeRate)))</f>
        <v/>
      </c>
      <c r="Z2289" s="201" t="str">
        <f>IF(E2289="","",(Table1[[#This Row],[Debit USD]]-Table1[[#This Row],[Credit USD]]))</f>
        <v/>
      </c>
      <c r="AA2289" s="226"/>
      <c r="AB2289" s="255"/>
      <c r="AC2289" s="1"/>
      <c r="AD2289" s="15"/>
      <c r="AE2289" s="15" t="str">
        <f>IF(AND(OR(Table1[[#This Row],[Account]]="15030",Table1[[#This Row],[Account]]="15035",Table1[[#This Row],[Account]]="20150"),Table1[[#This Row],[Vendor ID]]=""),1,"")</f>
        <v/>
      </c>
      <c r="AF2289" s="15"/>
      <c r="AG2289" s="15"/>
      <c r="AH2289" s="15"/>
      <c r="AI2289" s="46" t="str">
        <f>IF(Table1[[#This Row],[Posting Date]]&lt;&gt;"","GJ-"&amp;CountryID,"")</f>
        <v/>
      </c>
      <c r="AJ2289" s="59" t="str">
        <f>IF(Table1[[#This Row],[Posting Date]]&lt;&gt;"",Table1[[#This Row],[Posting Date]],"")</f>
        <v/>
      </c>
      <c r="AK2289" s="46"/>
      <c r="AL2289" s="46" t="str">
        <f>IF(Table1[[#This Row],[Description]]&lt;&gt;"",Table1[[#This Row],[Description]],"")</f>
        <v/>
      </c>
      <c r="AM2289" s="46" t="str">
        <f>IF(Table1[[#This Row],[Posting Date]]&lt;&gt;"",Table1[[#This Row],[Reference Number]],"")</f>
        <v/>
      </c>
      <c r="AN2289" s="46" t="str">
        <f>TRIM(Table1[[#This Row],[Line '#]])</f>
        <v/>
      </c>
      <c r="AO2289" s="46" t="str">
        <f>TRIM(Table1[[#This Row],[Account]])</f>
        <v/>
      </c>
      <c r="AP2289" s="46" t="str">
        <f>IF(Table1[[#This Row],[Posting Date]]&lt;&gt;"",$D$5,"")</f>
        <v/>
      </c>
      <c r="AQ2289" s="46" t="str">
        <f>TRIM(Table1[[#This Row],[Departments-Prgrams]])</f>
        <v/>
      </c>
      <c r="AR2289" s="46" t="str">
        <f>TRIM(Table1[[#This Row],[Grant]])</f>
        <v/>
      </c>
      <c r="AS2289" s="46" t="str">
        <f>TRIM(Table1[[#This Row],[Staff ID]])</f>
        <v/>
      </c>
      <c r="AT2289" s="46" t="str">
        <f>IF(TRIM(Table1[[#This Row],[Budget Code]])=0,"",TRIM(Table1[[#This Row],[Budget Code]]))</f>
        <v/>
      </c>
      <c r="AU2289" s="46" t="str">
        <f>IF(Table1[[#This Row],[Line Description]]&lt;&gt;"",Table1[[#This Row],[Line Description]],"")</f>
        <v/>
      </c>
      <c r="AV2289" s="46" t="str">
        <f>IF(Table1[[#This Row],[Cur_Amount Debit]]&gt;0,ROUND(Table1[[#This Row],[Cur_Amount Debit]],2),"")</f>
        <v/>
      </c>
      <c r="AW2289" s="46" t="str">
        <f>IF(Table1[[#This Row],[Cur_Amount Credit]]&gt;0,ROUND(Table1[[#This Row],[Cur_Amount Credit]],2),"")</f>
        <v/>
      </c>
      <c r="AX2289" s="46" t="str">
        <f>LEFT(Table1[[#This Row],[Cur]],3)</f>
        <v/>
      </c>
      <c r="AY2289" s="59"/>
      <c r="AZ2289" s="46"/>
      <c r="BA2289" s="46" t="str">
        <f>IF(Table1[[#This Row],[Cur]]&lt;&gt;"",IF(Table1[[#This Row],[Cur]]="USD","",ExchangeRate),"")</f>
        <v/>
      </c>
      <c r="BB2289" s="46" t="str">
        <f>IF(Table1[[#This Row],[Grant]]&lt;&gt;"",VLOOKUP(Table1[[#This Row],[Grant]],Grants!B:D,3),"")</f>
        <v/>
      </c>
      <c r="BC2289" s="46" t="str">
        <f>TRIM(Table1[[#This Row],[Vendor ID]])</f>
        <v/>
      </c>
      <c r="BD2289">
        <f>IF(Table1[[#This Row],[Reference Number]]=Q2288,BD2288,BD2288+1)</f>
        <v>0</v>
      </c>
    </row>
    <row r="2290" spans="1:56" ht="11.25" customHeight="1" x14ac:dyDescent="0.25">
      <c r="A2290" s="1"/>
      <c r="B2290" s="88" t="str">
        <f>IF(Table1[[#This Row],[Posting Date]]&lt;&gt;"",IF(Table1[[#This Row],[Reference Number]]=Q2289,B2289+1,1),"")</f>
        <v/>
      </c>
      <c r="C2290" s="61"/>
      <c r="D2290" s="61"/>
      <c r="E2290" s="138"/>
      <c r="F2290" s="141" t="str">
        <f>IFERROR(IF(VLOOKUP(Table1[[#This Row],[Budget Code Description]],Dimentions!$X$6:$AC$139,2,FALSE)="","",VLOOKUP(Table1[[#This Row],[Budget Code Description]],Dimentions!$X$6:$AC$139,2,FALSE)),"")</f>
        <v/>
      </c>
      <c r="G2290" s="141"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1" t="str">
        <f>IFERROR(VLOOKUP(Table1[[#This Row],[Budget Code Description]],Table6[#All],8,FALSE),"")</f>
        <v/>
      </c>
      <c r="L2290" s="63"/>
      <c r="M2290" s="65" t="str">
        <f>IFERROR(VLOOKUP(Table1[[#This Row],[Staff ID]],Table2[],2,FALSE),"")</f>
        <v/>
      </c>
      <c r="N2290" s="209" t="str">
        <f>IFERROR(IF(VLOOKUP(Table1[[#This Row],[Budget Code Description]],Dimentions!$X$6:$AC$134,4,FALSE)="","",VLOOKUP(Table1[[#This Row],[Budget Code Description]],Dimentions!$X$6:$AC$134,4,FALSE)),"")</f>
        <v/>
      </c>
      <c r="O2290" s="65" t="str">
        <f>IFERROR(VLOOKUP(Table1[[#This Row],[Vendor ID]],Table549[],2,FALSE),"")</f>
        <v/>
      </c>
      <c r="P2290" s="63"/>
      <c r="Q2290" s="141" t="str">
        <f>IF(Table1[[#This Row],[Posting Date]]&lt;&gt;"",$D$9,"")</f>
        <v/>
      </c>
      <c r="R2290" s="157" t="str">
        <f>IF(Table1[[#This Row],[Posting Date]]&lt;&gt;"",$D$10,"")</f>
        <v/>
      </c>
      <c r="S2290" s="66"/>
      <c r="T2290" s="63"/>
      <c r="U2290" s="67"/>
      <c r="V2290" s="67"/>
      <c r="W2290" s="67" t="str">
        <f t="shared" si="40"/>
        <v/>
      </c>
      <c r="X2290" s="159" t="str">
        <f>IF(E2290="","",(IF(Table1[[#This Row],[Cur]]="USD",Table1[[#This Row],[Cur_Amount Debit]],Table1[[#This Row],[Cur_Amount Debit]]/Table1[[#This Row],[Exchange Rate]])))</f>
        <v/>
      </c>
      <c r="Y2290" s="159" t="str">
        <f>IF(E2290="","",(IF(Table1[[#This Row],[Cur]]="USD",Table1[[#This Row],[Cur_Amount Credit]],Table1[[#This Row],[Cur_Amount Credit]]/ExchangeRate)))</f>
        <v/>
      </c>
      <c r="Z2290" s="201" t="str">
        <f>IF(E2290="","",(Table1[[#This Row],[Debit USD]]-Table1[[#This Row],[Credit USD]]))</f>
        <v/>
      </c>
      <c r="AA2290" s="226"/>
      <c r="AB2290" s="255"/>
      <c r="AC2290" s="1"/>
      <c r="AD2290" s="15"/>
      <c r="AE2290" s="15" t="str">
        <f>IF(AND(OR(Table1[[#This Row],[Account]]="15030",Table1[[#This Row],[Account]]="15035",Table1[[#This Row],[Account]]="20150"),Table1[[#This Row],[Vendor ID]]=""),1,"")</f>
        <v/>
      </c>
      <c r="AF2290" s="15"/>
      <c r="AG2290" s="15"/>
      <c r="AH2290" s="15"/>
      <c r="AI2290" s="46" t="str">
        <f>IF(Table1[[#This Row],[Posting Date]]&lt;&gt;"","GJ-"&amp;CountryID,"")</f>
        <v/>
      </c>
      <c r="AJ2290" s="59" t="str">
        <f>IF(Table1[[#This Row],[Posting Date]]&lt;&gt;"",Table1[[#This Row],[Posting Date]],"")</f>
        <v/>
      </c>
      <c r="AK2290" s="46"/>
      <c r="AL2290" s="46" t="str">
        <f>IF(Table1[[#This Row],[Description]]&lt;&gt;"",Table1[[#This Row],[Description]],"")</f>
        <v/>
      </c>
      <c r="AM2290" s="46" t="str">
        <f>IF(Table1[[#This Row],[Posting Date]]&lt;&gt;"",Table1[[#This Row],[Reference Number]],"")</f>
        <v/>
      </c>
      <c r="AN2290" s="46" t="str">
        <f>TRIM(Table1[[#This Row],[Line '#]])</f>
        <v/>
      </c>
      <c r="AO2290" s="46" t="str">
        <f>TRIM(Table1[[#This Row],[Account]])</f>
        <v/>
      </c>
      <c r="AP2290" s="46" t="str">
        <f>IF(Table1[[#This Row],[Posting Date]]&lt;&gt;"",$D$5,"")</f>
        <v/>
      </c>
      <c r="AQ2290" s="46" t="str">
        <f>TRIM(Table1[[#This Row],[Departments-Prgrams]])</f>
        <v/>
      </c>
      <c r="AR2290" s="46" t="str">
        <f>TRIM(Table1[[#This Row],[Grant]])</f>
        <v/>
      </c>
      <c r="AS2290" s="46" t="str">
        <f>TRIM(Table1[[#This Row],[Staff ID]])</f>
        <v/>
      </c>
      <c r="AT2290" s="46" t="str">
        <f>IF(TRIM(Table1[[#This Row],[Budget Code]])=0,"",TRIM(Table1[[#This Row],[Budget Code]]))</f>
        <v/>
      </c>
      <c r="AU2290" s="46" t="str">
        <f>IF(Table1[[#This Row],[Line Description]]&lt;&gt;"",Table1[[#This Row],[Line Description]],"")</f>
        <v/>
      </c>
      <c r="AV2290" s="46" t="str">
        <f>IF(Table1[[#This Row],[Cur_Amount Debit]]&gt;0,ROUND(Table1[[#This Row],[Cur_Amount Debit]],2),"")</f>
        <v/>
      </c>
      <c r="AW2290" s="46" t="str">
        <f>IF(Table1[[#This Row],[Cur_Amount Credit]]&gt;0,ROUND(Table1[[#This Row],[Cur_Amount Credit]],2),"")</f>
        <v/>
      </c>
      <c r="AX2290" s="46" t="str">
        <f>LEFT(Table1[[#This Row],[Cur]],3)</f>
        <v/>
      </c>
      <c r="AY2290" s="59"/>
      <c r="AZ2290" s="46"/>
      <c r="BA2290" s="46" t="str">
        <f>IF(Table1[[#This Row],[Cur]]&lt;&gt;"",IF(Table1[[#This Row],[Cur]]="USD","",ExchangeRate),"")</f>
        <v/>
      </c>
      <c r="BB2290" s="46" t="str">
        <f>IF(Table1[[#This Row],[Grant]]&lt;&gt;"",VLOOKUP(Table1[[#This Row],[Grant]],Grants!B:D,3),"")</f>
        <v/>
      </c>
      <c r="BC2290" s="46" t="str">
        <f>TRIM(Table1[[#This Row],[Vendor ID]])</f>
        <v/>
      </c>
      <c r="BD2290">
        <f>IF(Table1[[#This Row],[Reference Number]]=Q2289,BD2289,BD2289+1)</f>
        <v>0</v>
      </c>
    </row>
    <row r="2291" spans="1:56" ht="11.25" customHeight="1" x14ac:dyDescent="0.25">
      <c r="A2291" s="1"/>
      <c r="B2291" s="88" t="str">
        <f>IF(Table1[[#This Row],[Posting Date]]&lt;&gt;"",IF(Table1[[#This Row],[Reference Number]]=Q2290,B2290+1,1),"")</f>
        <v/>
      </c>
      <c r="C2291" s="61"/>
      <c r="D2291" s="61"/>
      <c r="E2291" s="138"/>
      <c r="F2291" s="141" t="str">
        <f>IFERROR(IF(VLOOKUP(Table1[[#This Row],[Budget Code Description]],Dimentions!$X$6:$AC$139,2,FALSE)="","",VLOOKUP(Table1[[#This Row],[Budget Code Description]],Dimentions!$X$6:$AC$139,2,FALSE)),"")</f>
        <v/>
      </c>
      <c r="G2291" s="141"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1" t="str">
        <f>IFERROR(VLOOKUP(Table1[[#This Row],[Budget Code Description]],Table6[#All],8,FALSE),"")</f>
        <v/>
      </c>
      <c r="L2291" s="63"/>
      <c r="M2291" s="65" t="str">
        <f>IFERROR(VLOOKUP(Table1[[#This Row],[Staff ID]],Table2[],2,FALSE),"")</f>
        <v/>
      </c>
      <c r="N2291" s="209" t="str">
        <f>IFERROR(IF(VLOOKUP(Table1[[#This Row],[Budget Code Description]],Dimentions!$X$6:$AC$134,4,FALSE)="","",VLOOKUP(Table1[[#This Row],[Budget Code Description]],Dimentions!$X$6:$AC$134,4,FALSE)),"")</f>
        <v/>
      </c>
      <c r="O2291" s="65" t="str">
        <f>IFERROR(VLOOKUP(Table1[[#This Row],[Vendor ID]],Table549[],2,FALSE),"")</f>
        <v/>
      </c>
      <c r="P2291" s="63"/>
      <c r="Q2291" s="141" t="str">
        <f>IF(Table1[[#This Row],[Posting Date]]&lt;&gt;"",$D$9,"")</f>
        <v/>
      </c>
      <c r="R2291" s="157" t="str">
        <f>IF(Table1[[#This Row],[Posting Date]]&lt;&gt;"",$D$10,"")</f>
        <v/>
      </c>
      <c r="S2291" s="66"/>
      <c r="T2291" s="63"/>
      <c r="U2291" s="67"/>
      <c r="V2291" s="67"/>
      <c r="W2291" s="67" t="str">
        <f t="shared" si="40"/>
        <v/>
      </c>
      <c r="X2291" s="159" t="str">
        <f>IF(E2291="","",(IF(Table1[[#This Row],[Cur]]="USD",Table1[[#This Row],[Cur_Amount Debit]],Table1[[#This Row],[Cur_Amount Debit]]/Table1[[#This Row],[Exchange Rate]])))</f>
        <v/>
      </c>
      <c r="Y2291" s="159" t="str">
        <f>IF(E2291="","",(IF(Table1[[#This Row],[Cur]]="USD",Table1[[#This Row],[Cur_Amount Credit]],Table1[[#This Row],[Cur_Amount Credit]]/ExchangeRate)))</f>
        <v/>
      </c>
      <c r="Z2291" s="201" t="str">
        <f>IF(E2291="","",(Table1[[#This Row],[Debit USD]]-Table1[[#This Row],[Credit USD]]))</f>
        <v/>
      </c>
      <c r="AA2291" s="226"/>
      <c r="AB2291" s="255"/>
      <c r="AC2291" s="1"/>
      <c r="AD2291" s="15"/>
      <c r="AE2291" s="15" t="str">
        <f>IF(AND(OR(Table1[[#This Row],[Account]]="15030",Table1[[#This Row],[Account]]="15035",Table1[[#This Row],[Account]]="20150"),Table1[[#This Row],[Vendor ID]]=""),1,"")</f>
        <v/>
      </c>
      <c r="AF2291" s="15"/>
      <c r="AG2291" s="15"/>
      <c r="AH2291" s="15"/>
      <c r="AI2291" s="46" t="str">
        <f>IF(Table1[[#This Row],[Posting Date]]&lt;&gt;"","GJ-"&amp;CountryID,"")</f>
        <v/>
      </c>
      <c r="AJ2291" s="59" t="str">
        <f>IF(Table1[[#This Row],[Posting Date]]&lt;&gt;"",Table1[[#This Row],[Posting Date]],"")</f>
        <v/>
      </c>
      <c r="AK2291" s="46"/>
      <c r="AL2291" s="46" t="str">
        <f>IF(Table1[[#This Row],[Description]]&lt;&gt;"",Table1[[#This Row],[Description]],"")</f>
        <v/>
      </c>
      <c r="AM2291" s="46" t="str">
        <f>IF(Table1[[#This Row],[Posting Date]]&lt;&gt;"",Table1[[#This Row],[Reference Number]],"")</f>
        <v/>
      </c>
      <c r="AN2291" s="46" t="str">
        <f>TRIM(Table1[[#This Row],[Line '#]])</f>
        <v/>
      </c>
      <c r="AO2291" s="46" t="str">
        <f>TRIM(Table1[[#This Row],[Account]])</f>
        <v/>
      </c>
      <c r="AP2291" s="46" t="str">
        <f>IF(Table1[[#This Row],[Posting Date]]&lt;&gt;"",$D$5,"")</f>
        <v/>
      </c>
      <c r="AQ2291" s="46" t="str">
        <f>TRIM(Table1[[#This Row],[Departments-Prgrams]])</f>
        <v/>
      </c>
      <c r="AR2291" s="46" t="str">
        <f>TRIM(Table1[[#This Row],[Grant]])</f>
        <v/>
      </c>
      <c r="AS2291" s="46" t="str">
        <f>TRIM(Table1[[#This Row],[Staff ID]])</f>
        <v/>
      </c>
      <c r="AT2291" s="46" t="str">
        <f>IF(TRIM(Table1[[#This Row],[Budget Code]])=0,"",TRIM(Table1[[#This Row],[Budget Code]]))</f>
        <v/>
      </c>
      <c r="AU2291" s="46" t="str">
        <f>IF(Table1[[#This Row],[Line Description]]&lt;&gt;"",Table1[[#This Row],[Line Description]],"")</f>
        <v/>
      </c>
      <c r="AV2291" s="46" t="str">
        <f>IF(Table1[[#This Row],[Cur_Amount Debit]]&gt;0,ROUND(Table1[[#This Row],[Cur_Amount Debit]],2),"")</f>
        <v/>
      </c>
      <c r="AW2291" s="46" t="str">
        <f>IF(Table1[[#This Row],[Cur_Amount Credit]]&gt;0,ROUND(Table1[[#This Row],[Cur_Amount Credit]],2),"")</f>
        <v/>
      </c>
      <c r="AX2291" s="46" t="str">
        <f>LEFT(Table1[[#This Row],[Cur]],3)</f>
        <v/>
      </c>
      <c r="AY2291" s="59"/>
      <c r="AZ2291" s="46"/>
      <c r="BA2291" s="46" t="str">
        <f>IF(Table1[[#This Row],[Cur]]&lt;&gt;"",IF(Table1[[#This Row],[Cur]]="USD","",ExchangeRate),"")</f>
        <v/>
      </c>
      <c r="BB2291" s="46" t="str">
        <f>IF(Table1[[#This Row],[Grant]]&lt;&gt;"",VLOOKUP(Table1[[#This Row],[Grant]],Grants!B:D,3),"")</f>
        <v/>
      </c>
      <c r="BC2291" s="46" t="str">
        <f>TRIM(Table1[[#This Row],[Vendor ID]])</f>
        <v/>
      </c>
      <c r="BD2291">
        <f>IF(Table1[[#This Row],[Reference Number]]=Q2290,BD2290,BD2290+1)</f>
        <v>0</v>
      </c>
    </row>
    <row r="2292" spans="1:56" ht="11.25" customHeight="1" x14ac:dyDescent="0.25">
      <c r="A2292" s="1"/>
      <c r="B2292" s="88" t="str">
        <f>IF(Table1[[#This Row],[Posting Date]]&lt;&gt;"",IF(Table1[[#This Row],[Reference Number]]=Q2291,B2291+1,1),"")</f>
        <v/>
      </c>
      <c r="C2292" s="61"/>
      <c r="D2292" s="61"/>
      <c r="E2292" s="138"/>
      <c r="F2292" s="141" t="str">
        <f>IFERROR(IF(VLOOKUP(Table1[[#This Row],[Budget Code Description]],Dimentions!$X$6:$AC$139,2,FALSE)="","",VLOOKUP(Table1[[#This Row],[Budget Code Description]],Dimentions!$X$6:$AC$139,2,FALSE)),"")</f>
        <v/>
      </c>
      <c r="G2292" s="141"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1" t="str">
        <f>IFERROR(VLOOKUP(Table1[[#This Row],[Budget Code Description]],Table6[#All],8,FALSE),"")</f>
        <v/>
      </c>
      <c r="L2292" s="63"/>
      <c r="M2292" s="65" t="str">
        <f>IFERROR(VLOOKUP(Table1[[#This Row],[Staff ID]],Table2[],2,FALSE),"")</f>
        <v/>
      </c>
      <c r="N2292" s="209" t="str">
        <f>IFERROR(IF(VLOOKUP(Table1[[#This Row],[Budget Code Description]],Dimentions!$X$6:$AC$134,4,FALSE)="","",VLOOKUP(Table1[[#This Row],[Budget Code Description]],Dimentions!$X$6:$AC$134,4,FALSE)),"")</f>
        <v/>
      </c>
      <c r="O2292" s="65" t="str">
        <f>IFERROR(VLOOKUP(Table1[[#This Row],[Vendor ID]],Table549[],2,FALSE),"")</f>
        <v/>
      </c>
      <c r="P2292" s="63"/>
      <c r="Q2292" s="141" t="str">
        <f>IF(Table1[[#This Row],[Posting Date]]&lt;&gt;"",$D$9,"")</f>
        <v/>
      </c>
      <c r="R2292" s="157" t="str">
        <f>IF(Table1[[#This Row],[Posting Date]]&lt;&gt;"",$D$10,"")</f>
        <v/>
      </c>
      <c r="S2292" s="66"/>
      <c r="T2292" s="63"/>
      <c r="U2292" s="67"/>
      <c r="V2292" s="67"/>
      <c r="W2292" s="67" t="str">
        <f t="shared" si="40"/>
        <v/>
      </c>
      <c r="X2292" s="159" t="str">
        <f>IF(E2292="","",(IF(Table1[[#This Row],[Cur]]="USD",Table1[[#This Row],[Cur_Amount Debit]],Table1[[#This Row],[Cur_Amount Debit]]/Table1[[#This Row],[Exchange Rate]])))</f>
        <v/>
      </c>
      <c r="Y2292" s="159" t="str">
        <f>IF(E2292="","",(IF(Table1[[#This Row],[Cur]]="USD",Table1[[#This Row],[Cur_Amount Credit]],Table1[[#This Row],[Cur_Amount Credit]]/ExchangeRate)))</f>
        <v/>
      </c>
      <c r="Z2292" s="201" t="str">
        <f>IF(E2292="","",(Table1[[#This Row],[Debit USD]]-Table1[[#This Row],[Credit USD]]))</f>
        <v/>
      </c>
      <c r="AA2292" s="226"/>
      <c r="AB2292" s="255"/>
      <c r="AC2292" s="1"/>
      <c r="AD2292" s="15"/>
      <c r="AE2292" s="15" t="str">
        <f>IF(AND(OR(Table1[[#This Row],[Account]]="15030",Table1[[#This Row],[Account]]="15035",Table1[[#This Row],[Account]]="20150"),Table1[[#This Row],[Vendor ID]]=""),1,"")</f>
        <v/>
      </c>
      <c r="AF2292" s="15"/>
      <c r="AG2292" s="15"/>
      <c r="AH2292" s="15"/>
      <c r="AI2292" s="46" t="str">
        <f>IF(Table1[[#This Row],[Posting Date]]&lt;&gt;"","GJ-"&amp;CountryID,"")</f>
        <v/>
      </c>
      <c r="AJ2292" s="59" t="str">
        <f>IF(Table1[[#This Row],[Posting Date]]&lt;&gt;"",Table1[[#This Row],[Posting Date]],"")</f>
        <v/>
      </c>
      <c r="AK2292" s="46"/>
      <c r="AL2292" s="46" t="str">
        <f>IF(Table1[[#This Row],[Description]]&lt;&gt;"",Table1[[#This Row],[Description]],"")</f>
        <v/>
      </c>
      <c r="AM2292" s="46" t="str">
        <f>IF(Table1[[#This Row],[Posting Date]]&lt;&gt;"",Table1[[#This Row],[Reference Number]],"")</f>
        <v/>
      </c>
      <c r="AN2292" s="46" t="str">
        <f>TRIM(Table1[[#This Row],[Line '#]])</f>
        <v/>
      </c>
      <c r="AO2292" s="46" t="str">
        <f>TRIM(Table1[[#This Row],[Account]])</f>
        <v/>
      </c>
      <c r="AP2292" s="46" t="str">
        <f>IF(Table1[[#This Row],[Posting Date]]&lt;&gt;"",$D$5,"")</f>
        <v/>
      </c>
      <c r="AQ2292" s="46" t="str">
        <f>TRIM(Table1[[#This Row],[Departments-Prgrams]])</f>
        <v/>
      </c>
      <c r="AR2292" s="46" t="str">
        <f>TRIM(Table1[[#This Row],[Grant]])</f>
        <v/>
      </c>
      <c r="AS2292" s="46" t="str">
        <f>TRIM(Table1[[#This Row],[Staff ID]])</f>
        <v/>
      </c>
      <c r="AT2292" s="46" t="str">
        <f>IF(TRIM(Table1[[#This Row],[Budget Code]])=0,"",TRIM(Table1[[#This Row],[Budget Code]]))</f>
        <v/>
      </c>
      <c r="AU2292" s="46" t="str">
        <f>IF(Table1[[#This Row],[Line Description]]&lt;&gt;"",Table1[[#This Row],[Line Description]],"")</f>
        <v/>
      </c>
      <c r="AV2292" s="46" t="str">
        <f>IF(Table1[[#This Row],[Cur_Amount Debit]]&gt;0,ROUND(Table1[[#This Row],[Cur_Amount Debit]],2),"")</f>
        <v/>
      </c>
      <c r="AW2292" s="46" t="str">
        <f>IF(Table1[[#This Row],[Cur_Amount Credit]]&gt;0,ROUND(Table1[[#This Row],[Cur_Amount Credit]],2),"")</f>
        <v/>
      </c>
      <c r="AX2292" s="46" t="str">
        <f>LEFT(Table1[[#This Row],[Cur]],3)</f>
        <v/>
      </c>
      <c r="AY2292" s="59"/>
      <c r="AZ2292" s="46"/>
      <c r="BA2292" s="46" t="str">
        <f>IF(Table1[[#This Row],[Cur]]&lt;&gt;"",IF(Table1[[#This Row],[Cur]]="USD","",ExchangeRate),"")</f>
        <v/>
      </c>
      <c r="BB2292" s="46" t="str">
        <f>IF(Table1[[#This Row],[Grant]]&lt;&gt;"",VLOOKUP(Table1[[#This Row],[Grant]],Grants!B:D,3),"")</f>
        <v/>
      </c>
      <c r="BC2292" s="46" t="str">
        <f>TRIM(Table1[[#This Row],[Vendor ID]])</f>
        <v/>
      </c>
      <c r="BD2292">
        <f>IF(Table1[[#This Row],[Reference Number]]=Q2291,BD2291,BD2291+1)</f>
        <v>0</v>
      </c>
    </row>
    <row r="2293" spans="1:56" ht="11.25" customHeight="1" x14ac:dyDescent="0.25">
      <c r="A2293" s="1"/>
      <c r="B2293" s="88" t="str">
        <f>IF(Table1[[#This Row],[Posting Date]]&lt;&gt;"",IF(Table1[[#This Row],[Reference Number]]=Q2292,B2292+1,1),"")</f>
        <v/>
      </c>
      <c r="C2293" s="61"/>
      <c r="D2293" s="61"/>
      <c r="E2293" s="138"/>
      <c r="F2293" s="141" t="str">
        <f>IFERROR(IF(VLOOKUP(Table1[[#This Row],[Budget Code Description]],Dimentions!$X$6:$AC$139,2,FALSE)="","",VLOOKUP(Table1[[#This Row],[Budget Code Description]],Dimentions!$X$6:$AC$139,2,FALSE)),"")</f>
        <v/>
      </c>
      <c r="G2293" s="141"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1" t="str">
        <f>IFERROR(VLOOKUP(Table1[[#This Row],[Budget Code Description]],Table6[#All],8,FALSE),"")</f>
        <v/>
      </c>
      <c r="L2293" s="63"/>
      <c r="M2293" s="65" t="str">
        <f>IFERROR(VLOOKUP(Table1[[#This Row],[Staff ID]],Table2[],2,FALSE),"")</f>
        <v/>
      </c>
      <c r="N2293" s="209" t="str">
        <f>IFERROR(IF(VLOOKUP(Table1[[#This Row],[Budget Code Description]],Dimentions!$X$6:$AC$134,4,FALSE)="","",VLOOKUP(Table1[[#This Row],[Budget Code Description]],Dimentions!$X$6:$AC$134,4,FALSE)),"")</f>
        <v/>
      </c>
      <c r="O2293" s="65" t="str">
        <f>IFERROR(VLOOKUP(Table1[[#This Row],[Vendor ID]],Table549[],2,FALSE),"")</f>
        <v/>
      </c>
      <c r="P2293" s="63"/>
      <c r="Q2293" s="141" t="str">
        <f>IF(Table1[[#This Row],[Posting Date]]&lt;&gt;"",$D$9,"")</f>
        <v/>
      </c>
      <c r="R2293" s="157" t="str">
        <f>IF(Table1[[#This Row],[Posting Date]]&lt;&gt;"",$D$10,"")</f>
        <v/>
      </c>
      <c r="S2293" s="66"/>
      <c r="T2293" s="63"/>
      <c r="U2293" s="67"/>
      <c r="V2293" s="67"/>
      <c r="W2293" s="67" t="str">
        <f t="shared" si="40"/>
        <v/>
      </c>
      <c r="X2293" s="159" t="str">
        <f>IF(E2293="","",(IF(Table1[[#This Row],[Cur]]="USD",Table1[[#This Row],[Cur_Amount Debit]],Table1[[#This Row],[Cur_Amount Debit]]/Table1[[#This Row],[Exchange Rate]])))</f>
        <v/>
      </c>
      <c r="Y2293" s="159" t="str">
        <f>IF(E2293="","",(IF(Table1[[#This Row],[Cur]]="USD",Table1[[#This Row],[Cur_Amount Credit]],Table1[[#This Row],[Cur_Amount Credit]]/ExchangeRate)))</f>
        <v/>
      </c>
      <c r="Z2293" s="201" t="str">
        <f>IF(E2293="","",(Table1[[#This Row],[Debit USD]]-Table1[[#This Row],[Credit USD]]))</f>
        <v/>
      </c>
      <c r="AA2293" s="226"/>
      <c r="AB2293" s="255"/>
      <c r="AC2293" s="1"/>
      <c r="AD2293" s="15"/>
      <c r="AE2293" s="15" t="str">
        <f>IF(AND(OR(Table1[[#This Row],[Account]]="15030",Table1[[#This Row],[Account]]="15035",Table1[[#This Row],[Account]]="20150"),Table1[[#This Row],[Vendor ID]]=""),1,"")</f>
        <v/>
      </c>
      <c r="AF2293" s="15"/>
      <c r="AG2293" s="15"/>
      <c r="AH2293" s="15"/>
      <c r="AI2293" s="46" t="str">
        <f>IF(Table1[[#This Row],[Posting Date]]&lt;&gt;"","GJ-"&amp;CountryID,"")</f>
        <v/>
      </c>
      <c r="AJ2293" s="59" t="str">
        <f>IF(Table1[[#This Row],[Posting Date]]&lt;&gt;"",Table1[[#This Row],[Posting Date]],"")</f>
        <v/>
      </c>
      <c r="AK2293" s="46"/>
      <c r="AL2293" s="46" t="str">
        <f>IF(Table1[[#This Row],[Description]]&lt;&gt;"",Table1[[#This Row],[Description]],"")</f>
        <v/>
      </c>
      <c r="AM2293" s="46" t="str">
        <f>IF(Table1[[#This Row],[Posting Date]]&lt;&gt;"",Table1[[#This Row],[Reference Number]],"")</f>
        <v/>
      </c>
      <c r="AN2293" s="46" t="str">
        <f>TRIM(Table1[[#This Row],[Line '#]])</f>
        <v/>
      </c>
      <c r="AO2293" s="46" t="str">
        <f>TRIM(Table1[[#This Row],[Account]])</f>
        <v/>
      </c>
      <c r="AP2293" s="46" t="str">
        <f>IF(Table1[[#This Row],[Posting Date]]&lt;&gt;"",$D$5,"")</f>
        <v/>
      </c>
      <c r="AQ2293" s="46" t="str">
        <f>TRIM(Table1[[#This Row],[Departments-Prgrams]])</f>
        <v/>
      </c>
      <c r="AR2293" s="46" t="str">
        <f>TRIM(Table1[[#This Row],[Grant]])</f>
        <v/>
      </c>
      <c r="AS2293" s="46" t="str">
        <f>TRIM(Table1[[#This Row],[Staff ID]])</f>
        <v/>
      </c>
      <c r="AT2293" s="46" t="str">
        <f>IF(TRIM(Table1[[#This Row],[Budget Code]])=0,"",TRIM(Table1[[#This Row],[Budget Code]]))</f>
        <v/>
      </c>
      <c r="AU2293" s="46" t="str">
        <f>IF(Table1[[#This Row],[Line Description]]&lt;&gt;"",Table1[[#This Row],[Line Description]],"")</f>
        <v/>
      </c>
      <c r="AV2293" s="46" t="str">
        <f>IF(Table1[[#This Row],[Cur_Amount Debit]]&gt;0,ROUND(Table1[[#This Row],[Cur_Amount Debit]],2),"")</f>
        <v/>
      </c>
      <c r="AW2293" s="46" t="str">
        <f>IF(Table1[[#This Row],[Cur_Amount Credit]]&gt;0,ROUND(Table1[[#This Row],[Cur_Amount Credit]],2),"")</f>
        <v/>
      </c>
      <c r="AX2293" s="46" t="str">
        <f>LEFT(Table1[[#This Row],[Cur]],3)</f>
        <v/>
      </c>
      <c r="AY2293" s="59"/>
      <c r="AZ2293" s="46"/>
      <c r="BA2293" s="46" t="str">
        <f>IF(Table1[[#This Row],[Cur]]&lt;&gt;"",IF(Table1[[#This Row],[Cur]]="USD","",ExchangeRate),"")</f>
        <v/>
      </c>
      <c r="BB2293" s="46" t="str">
        <f>IF(Table1[[#This Row],[Grant]]&lt;&gt;"",VLOOKUP(Table1[[#This Row],[Grant]],Grants!B:D,3),"")</f>
        <v/>
      </c>
      <c r="BC2293" s="46" t="str">
        <f>TRIM(Table1[[#This Row],[Vendor ID]])</f>
        <v/>
      </c>
      <c r="BD2293">
        <f>IF(Table1[[#This Row],[Reference Number]]=Q2292,BD2292,BD2292+1)</f>
        <v>0</v>
      </c>
    </row>
    <row r="2294" spans="1:56" ht="11.25" customHeight="1" x14ac:dyDescent="0.25">
      <c r="A2294" s="1"/>
      <c r="B2294" s="88" t="str">
        <f>IF(Table1[[#This Row],[Posting Date]]&lt;&gt;"",IF(Table1[[#This Row],[Reference Number]]=Q2293,B2293+1,1),"")</f>
        <v/>
      </c>
      <c r="C2294" s="61"/>
      <c r="D2294" s="61"/>
      <c r="E2294" s="138"/>
      <c r="F2294" s="141" t="str">
        <f>IFERROR(IF(VLOOKUP(Table1[[#This Row],[Budget Code Description]],Dimentions!$X$6:$AC$139,2,FALSE)="","",VLOOKUP(Table1[[#This Row],[Budget Code Description]],Dimentions!$X$6:$AC$139,2,FALSE)),"")</f>
        <v/>
      </c>
      <c r="G2294" s="141"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1" t="str">
        <f>IFERROR(VLOOKUP(Table1[[#This Row],[Budget Code Description]],Table6[#All],8,FALSE),"")</f>
        <v/>
      </c>
      <c r="L2294" s="63"/>
      <c r="M2294" s="65" t="str">
        <f>IFERROR(VLOOKUP(Table1[[#This Row],[Staff ID]],Table2[],2,FALSE),"")</f>
        <v/>
      </c>
      <c r="N2294" s="209" t="str">
        <f>IFERROR(IF(VLOOKUP(Table1[[#This Row],[Budget Code Description]],Dimentions!$X$6:$AC$134,4,FALSE)="","",VLOOKUP(Table1[[#This Row],[Budget Code Description]],Dimentions!$X$6:$AC$134,4,FALSE)),"")</f>
        <v/>
      </c>
      <c r="O2294" s="65" t="str">
        <f>IFERROR(VLOOKUP(Table1[[#This Row],[Vendor ID]],Table549[],2,FALSE),"")</f>
        <v/>
      </c>
      <c r="P2294" s="63"/>
      <c r="Q2294" s="141" t="str">
        <f>IF(Table1[[#This Row],[Posting Date]]&lt;&gt;"",$D$9,"")</f>
        <v/>
      </c>
      <c r="R2294" s="157" t="str">
        <f>IF(Table1[[#This Row],[Posting Date]]&lt;&gt;"",$D$10,"")</f>
        <v/>
      </c>
      <c r="S2294" s="66"/>
      <c r="T2294" s="63"/>
      <c r="U2294" s="67"/>
      <c r="V2294" s="67"/>
      <c r="W2294" s="67" t="str">
        <f t="shared" si="40"/>
        <v/>
      </c>
      <c r="X2294" s="159" t="str">
        <f>IF(E2294="","",(IF(Table1[[#This Row],[Cur]]="USD",Table1[[#This Row],[Cur_Amount Debit]],Table1[[#This Row],[Cur_Amount Debit]]/Table1[[#This Row],[Exchange Rate]])))</f>
        <v/>
      </c>
      <c r="Y2294" s="159" t="str">
        <f>IF(E2294="","",(IF(Table1[[#This Row],[Cur]]="USD",Table1[[#This Row],[Cur_Amount Credit]],Table1[[#This Row],[Cur_Amount Credit]]/ExchangeRate)))</f>
        <v/>
      </c>
      <c r="Z2294" s="201" t="str">
        <f>IF(E2294="","",(Table1[[#This Row],[Debit USD]]-Table1[[#This Row],[Credit USD]]))</f>
        <v/>
      </c>
      <c r="AA2294" s="226"/>
      <c r="AB2294" s="255"/>
      <c r="AC2294" s="1"/>
      <c r="AD2294" s="15"/>
      <c r="AE2294" s="15" t="str">
        <f>IF(AND(OR(Table1[[#This Row],[Account]]="15030",Table1[[#This Row],[Account]]="15035",Table1[[#This Row],[Account]]="20150"),Table1[[#This Row],[Vendor ID]]=""),1,"")</f>
        <v/>
      </c>
      <c r="AF2294" s="15"/>
      <c r="AG2294" s="15"/>
      <c r="AH2294" s="15"/>
      <c r="AI2294" s="46" t="str">
        <f>IF(Table1[[#This Row],[Posting Date]]&lt;&gt;"","GJ-"&amp;CountryID,"")</f>
        <v/>
      </c>
      <c r="AJ2294" s="59" t="str">
        <f>IF(Table1[[#This Row],[Posting Date]]&lt;&gt;"",Table1[[#This Row],[Posting Date]],"")</f>
        <v/>
      </c>
      <c r="AK2294" s="46"/>
      <c r="AL2294" s="46" t="str">
        <f>IF(Table1[[#This Row],[Description]]&lt;&gt;"",Table1[[#This Row],[Description]],"")</f>
        <v/>
      </c>
      <c r="AM2294" s="46" t="str">
        <f>IF(Table1[[#This Row],[Posting Date]]&lt;&gt;"",Table1[[#This Row],[Reference Number]],"")</f>
        <v/>
      </c>
      <c r="AN2294" s="46" t="str">
        <f>TRIM(Table1[[#This Row],[Line '#]])</f>
        <v/>
      </c>
      <c r="AO2294" s="46" t="str">
        <f>TRIM(Table1[[#This Row],[Account]])</f>
        <v/>
      </c>
      <c r="AP2294" s="46" t="str">
        <f>IF(Table1[[#This Row],[Posting Date]]&lt;&gt;"",$D$5,"")</f>
        <v/>
      </c>
      <c r="AQ2294" s="46" t="str">
        <f>TRIM(Table1[[#This Row],[Departments-Prgrams]])</f>
        <v/>
      </c>
      <c r="AR2294" s="46" t="str">
        <f>TRIM(Table1[[#This Row],[Grant]])</f>
        <v/>
      </c>
      <c r="AS2294" s="46" t="str">
        <f>TRIM(Table1[[#This Row],[Staff ID]])</f>
        <v/>
      </c>
      <c r="AT2294" s="46" t="str">
        <f>IF(TRIM(Table1[[#This Row],[Budget Code]])=0,"",TRIM(Table1[[#This Row],[Budget Code]]))</f>
        <v/>
      </c>
      <c r="AU2294" s="46" t="str">
        <f>IF(Table1[[#This Row],[Line Description]]&lt;&gt;"",Table1[[#This Row],[Line Description]],"")</f>
        <v/>
      </c>
      <c r="AV2294" s="46" t="str">
        <f>IF(Table1[[#This Row],[Cur_Amount Debit]]&gt;0,ROUND(Table1[[#This Row],[Cur_Amount Debit]],2),"")</f>
        <v/>
      </c>
      <c r="AW2294" s="46" t="str">
        <f>IF(Table1[[#This Row],[Cur_Amount Credit]]&gt;0,ROUND(Table1[[#This Row],[Cur_Amount Credit]],2),"")</f>
        <v/>
      </c>
      <c r="AX2294" s="46" t="str">
        <f>LEFT(Table1[[#This Row],[Cur]],3)</f>
        <v/>
      </c>
      <c r="AY2294" s="59"/>
      <c r="AZ2294" s="46"/>
      <c r="BA2294" s="46" t="str">
        <f>IF(Table1[[#This Row],[Cur]]&lt;&gt;"",IF(Table1[[#This Row],[Cur]]="USD","",ExchangeRate),"")</f>
        <v/>
      </c>
      <c r="BB2294" s="46" t="str">
        <f>IF(Table1[[#This Row],[Grant]]&lt;&gt;"",VLOOKUP(Table1[[#This Row],[Grant]],Grants!B:D,3),"")</f>
        <v/>
      </c>
      <c r="BC2294" s="46" t="str">
        <f>TRIM(Table1[[#This Row],[Vendor ID]])</f>
        <v/>
      </c>
      <c r="BD2294">
        <f>IF(Table1[[#This Row],[Reference Number]]=Q2293,BD2293,BD2293+1)</f>
        <v>0</v>
      </c>
    </row>
    <row r="2295" spans="1:56" ht="11.25" customHeight="1" x14ac:dyDescent="0.25">
      <c r="A2295" s="1"/>
      <c r="B2295" s="88" t="str">
        <f>IF(Table1[[#This Row],[Posting Date]]&lt;&gt;"",IF(Table1[[#This Row],[Reference Number]]=Q2294,B2294+1,1),"")</f>
        <v/>
      </c>
      <c r="C2295" s="61"/>
      <c r="D2295" s="61"/>
      <c r="E2295" s="138"/>
      <c r="F2295" s="141" t="str">
        <f>IFERROR(IF(VLOOKUP(Table1[[#This Row],[Budget Code Description]],Dimentions!$X$6:$AC$139,2,FALSE)="","",VLOOKUP(Table1[[#This Row],[Budget Code Description]],Dimentions!$X$6:$AC$139,2,FALSE)),"")</f>
        <v/>
      </c>
      <c r="G2295" s="141"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1" t="str">
        <f>IFERROR(VLOOKUP(Table1[[#This Row],[Budget Code Description]],Table6[#All],8,FALSE),"")</f>
        <v/>
      </c>
      <c r="L2295" s="63"/>
      <c r="M2295" s="65" t="str">
        <f>IFERROR(VLOOKUP(Table1[[#This Row],[Staff ID]],Table2[],2,FALSE),"")</f>
        <v/>
      </c>
      <c r="N2295" s="209" t="str">
        <f>IFERROR(IF(VLOOKUP(Table1[[#This Row],[Budget Code Description]],Dimentions!$X$6:$AC$134,4,FALSE)="","",VLOOKUP(Table1[[#This Row],[Budget Code Description]],Dimentions!$X$6:$AC$134,4,FALSE)),"")</f>
        <v/>
      </c>
      <c r="O2295" s="65" t="str">
        <f>IFERROR(VLOOKUP(Table1[[#This Row],[Vendor ID]],Table549[],2,FALSE),"")</f>
        <v/>
      </c>
      <c r="P2295" s="63"/>
      <c r="Q2295" s="141" t="str">
        <f>IF(Table1[[#This Row],[Posting Date]]&lt;&gt;"",$D$9,"")</f>
        <v/>
      </c>
      <c r="R2295" s="157" t="str">
        <f>IF(Table1[[#This Row],[Posting Date]]&lt;&gt;"",$D$10,"")</f>
        <v/>
      </c>
      <c r="S2295" s="66"/>
      <c r="T2295" s="63"/>
      <c r="U2295" s="67"/>
      <c r="V2295" s="67"/>
      <c r="W2295" s="67" t="str">
        <f t="shared" si="40"/>
        <v/>
      </c>
      <c r="X2295" s="159" t="str">
        <f>IF(E2295="","",(IF(Table1[[#This Row],[Cur]]="USD",Table1[[#This Row],[Cur_Amount Debit]],Table1[[#This Row],[Cur_Amount Debit]]/Table1[[#This Row],[Exchange Rate]])))</f>
        <v/>
      </c>
      <c r="Y2295" s="159" t="str">
        <f>IF(E2295="","",(IF(Table1[[#This Row],[Cur]]="USD",Table1[[#This Row],[Cur_Amount Credit]],Table1[[#This Row],[Cur_Amount Credit]]/ExchangeRate)))</f>
        <v/>
      </c>
      <c r="Z2295" s="201" t="str">
        <f>IF(E2295="","",(Table1[[#This Row],[Debit USD]]-Table1[[#This Row],[Credit USD]]))</f>
        <v/>
      </c>
      <c r="AA2295" s="226"/>
      <c r="AB2295" s="255"/>
      <c r="AC2295" s="1"/>
      <c r="AD2295" s="15"/>
      <c r="AE2295" s="15" t="str">
        <f>IF(AND(OR(Table1[[#This Row],[Account]]="15030",Table1[[#This Row],[Account]]="15035",Table1[[#This Row],[Account]]="20150"),Table1[[#This Row],[Vendor ID]]=""),1,"")</f>
        <v/>
      </c>
      <c r="AF2295" s="15"/>
      <c r="AG2295" s="15"/>
      <c r="AH2295" s="15"/>
      <c r="AI2295" s="46" t="str">
        <f>IF(Table1[[#This Row],[Posting Date]]&lt;&gt;"","GJ-"&amp;CountryID,"")</f>
        <v/>
      </c>
      <c r="AJ2295" s="59" t="str">
        <f>IF(Table1[[#This Row],[Posting Date]]&lt;&gt;"",Table1[[#This Row],[Posting Date]],"")</f>
        <v/>
      </c>
      <c r="AK2295" s="46"/>
      <c r="AL2295" s="46" t="str">
        <f>IF(Table1[[#This Row],[Description]]&lt;&gt;"",Table1[[#This Row],[Description]],"")</f>
        <v/>
      </c>
      <c r="AM2295" s="46" t="str">
        <f>IF(Table1[[#This Row],[Posting Date]]&lt;&gt;"",Table1[[#This Row],[Reference Number]],"")</f>
        <v/>
      </c>
      <c r="AN2295" s="46" t="str">
        <f>TRIM(Table1[[#This Row],[Line '#]])</f>
        <v/>
      </c>
      <c r="AO2295" s="46" t="str">
        <f>TRIM(Table1[[#This Row],[Account]])</f>
        <v/>
      </c>
      <c r="AP2295" s="46" t="str">
        <f>IF(Table1[[#This Row],[Posting Date]]&lt;&gt;"",$D$5,"")</f>
        <v/>
      </c>
      <c r="AQ2295" s="46" t="str">
        <f>TRIM(Table1[[#This Row],[Departments-Prgrams]])</f>
        <v/>
      </c>
      <c r="AR2295" s="46" t="str">
        <f>TRIM(Table1[[#This Row],[Grant]])</f>
        <v/>
      </c>
      <c r="AS2295" s="46" t="str">
        <f>TRIM(Table1[[#This Row],[Staff ID]])</f>
        <v/>
      </c>
      <c r="AT2295" s="46" t="str">
        <f>IF(TRIM(Table1[[#This Row],[Budget Code]])=0,"",TRIM(Table1[[#This Row],[Budget Code]]))</f>
        <v/>
      </c>
      <c r="AU2295" s="46" t="str">
        <f>IF(Table1[[#This Row],[Line Description]]&lt;&gt;"",Table1[[#This Row],[Line Description]],"")</f>
        <v/>
      </c>
      <c r="AV2295" s="46" t="str">
        <f>IF(Table1[[#This Row],[Cur_Amount Debit]]&gt;0,ROUND(Table1[[#This Row],[Cur_Amount Debit]],2),"")</f>
        <v/>
      </c>
      <c r="AW2295" s="46" t="str">
        <f>IF(Table1[[#This Row],[Cur_Amount Credit]]&gt;0,ROUND(Table1[[#This Row],[Cur_Amount Credit]],2),"")</f>
        <v/>
      </c>
      <c r="AX2295" s="46" t="str">
        <f>LEFT(Table1[[#This Row],[Cur]],3)</f>
        <v/>
      </c>
      <c r="AY2295" s="59"/>
      <c r="AZ2295" s="46"/>
      <c r="BA2295" s="46" t="str">
        <f>IF(Table1[[#This Row],[Cur]]&lt;&gt;"",IF(Table1[[#This Row],[Cur]]="USD","",ExchangeRate),"")</f>
        <v/>
      </c>
      <c r="BB2295" s="46" t="str">
        <f>IF(Table1[[#This Row],[Grant]]&lt;&gt;"",VLOOKUP(Table1[[#This Row],[Grant]],Grants!B:D,3),"")</f>
        <v/>
      </c>
      <c r="BC2295" s="46" t="str">
        <f>TRIM(Table1[[#This Row],[Vendor ID]])</f>
        <v/>
      </c>
      <c r="BD2295">
        <f>IF(Table1[[#This Row],[Reference Number]]=Q2294,BD2294,BD2294+1)</f>
        <v>0</v>
      </c>
    </row>
    <row r="2296" spans="1:56" ht="11.25" customHeight="1" x14ac:dyDescent="0.25">
      <c r="A2296" s="1"/>
      <c r="B2296" s="88" t="str">
        <f>IF(Table1[[#This Row],[Posting Date]]&lt;&gt;"",IF(Table1[[#This Row],[Reference Number]]=Q2295,B2295+1,1),"")</f>
        <v/>
      </c>
      <c r="C2296" s="61"/>
      <c r="D2296" s="61"/>
      <c r="E2296" s="138"/>
      <c r="F2296" s="141" t="str">
        <f>IFERROR(IF(VLOOKUP(Table1[[#This Row],[Budget Code Description]],Dimentions!$X$6:$AC$139,2,FALSE)="","",VLOOKUP(Table1[[#This Row],[Budget Code Description]],Dimentions!$X$6:$AC$139,2,FALSE)),"")</f>
        <v/>
      </c>
      <c r="G2296" s="141"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1" t="str">
        <f>IFERROR(VLOOKUP(Table1[[#This Row],[Budget Code Description]],Table6[#All],8,FALSE),"")</f>
        <v/>
      </c>
      <c r="L2296" s="63"/>
      <c r="M2296" s="65" t="str">
        <f>IFERROR(VLOOKUP(Table1[[#This Row],[Staff ID]],Table2[],2,FALSE),"")</f>
        <v/>
      </c>
      <c r="N2296" s="209" t="str">
        <f>IFERROR(IF(VLOOKUP(Table1[[#This Row],[Budget Code Description]],Dimentions!$X$6:$AC$134,4,FALSE)="","",VLOOKUP(Table1[[#This Row],[Budget Code Description]],Dimentions!$X$6:$AC$134,4,FALSE)),"")</f>
        <v/>
      </c>
      <c r="O2296" s="65" t="str">
        <f>IFERROR(VLOOKUP(Table1[[#This Row],[Vendor ID]],Table549[],2,FALSE),"")</f>
        <v/>
      </c>
      <c r="P2296" s="63"/>
      <c r="Q2296" s="141" t="str">
        <f>IF(Table1[[#This Row],[Posting Date]]&lt;&gt;"",$D$9,"")</f>
        <v/>
      </c>
      <c r="R2296" s="157" t="str">
        <f>IF(Table1[[#This Row],[Posting Date]]&lt;&gt;"",$D$10,"")</f>
        <v/>
      </c>
      <c r="S2296" s="66"/>
      <c r="T2296" s="63"/>
      <c r="U2296" s="67"/>
      <c r="V2296" s="67"/>
      <c r="W2296" s="67" t="str">
        <f t="shared" si="40"/>
        <v/>
      </c>
      <c r="X2296" s="159" t="str">
        <f>IF(E2296="","",(IF(Table1[[#This Row],[Cur]]="USD",Table1[[#This Row],[Cur_Amount Debit]],Table1[[#This Row],[Cur_Amount Debit]]/Table1[[#This Row],[Exchange Rate]])))</f>
        <v/>
      </c>
      <c r="Y2296" s="159" t="str">
        <f>IF(E2296="","",(IF(Table1[[#This Row],[Cur]]="USD",Table1[[#This Row],[Cur_Amount Credit]],Table1[[#This Row],[Cur_Amount Credit]]/ExchangeRate)))</f>
        <v/>
      </c>
      <c r="Z2296" s="201" t="str">
        <f>IF(E2296="","",(Table1[[#This Row],[Debit USD]]-Table1[[#This Row],[Credit USD]]))</f>
        <v/>
      </c>
      <c r="AA2296" s="226"/>
      <c r="AB2296" s="255"/>
      <c r="AC2296" s="1"/>
      <c r="AD2296" s="15"/>
      <c r="AE2296" s="15" t="str">
        <f>IF(AND(OR(Table1[[#This Row],[Account]]="15030",Table1[[#This Row],[Account]]="15035",Table1[[#This Row],[Account]]="20150"),Table1[[#This Row],[Vendor ID]]=""),1,"")</f>
        <v/>
      </c>
      <c r="AF2296" s="15"/>
      <c r="AG2296" s="15"/>
      <c r="AH2296" s="15"/>
      <c r="AI2296" s="46" t="str">
        <f>IF(Table1[[#This Row],[Posting Date]]&lt;&gt;"","GJ-"&amp;CountryID,"")</f>
        <v/>
      </c>
      <c r="AJ2296" s="59" t="str">
        <f>IF(Table1[[#This Row],[Posting Date]]&lt;&gt;"",Table1[[#This Row],[Posting Date]],"")</f>
        <v/>
      </c>
      <c r="AK2296" s="46"/>
      <c r="AL2296" s="46" t="str">
        <f>IF(Table1[[#This Row],[Description]]&lt;&gt;"",Table1[[#This Row],[Description]],"")</f>
        <v/>
      </c>
      <c r="AM2296" s="46" t="str">
        <f>IF(Table1[[#This Row],[Posting Date]]&lt;&gt;"",Table1[[#This Row],[Reference Number]],"")</f>
        <v/>
      </c>
      <c r="AN2296" s="46" t="str">
        <f>TRIM(Table1[[#This Row],[Line '#]])</f>
        <v/>
      </c>
      <c r="AO2296" s="46" t="str">
        <f>TRIM(Table1[[#This Row],[Account]])</f>
        <v/>
      </c>
      <c r="AP2296" s="46" t="str">
        <f>IF(Table1[[#This Row],[Posting Date]]&lt;&gt;"",$D$5,"")</f>
        <v/>
      </c>
      <c r="AQ2296" s="46" t="str">
        <f>TRIM(Table1[[#This Row],[Departments-Prgrams]])</f>
        <v/>
      </c>
      <c r="AR2296" s="46" t="str">
        <f>TRIM(Table1[[#This Row],[Grant]])</f>
        <v/>
      </c>
      <c r="AS2296" s="46" t="str">
        <f>TRIM(Table1[[#This Row],[Staff ID]])</f>
        <v/>
      </c>
      <c r="AT2296" s="46" t="str">
        <f>IF(TRIM(Table1[[#This Row],[Budget Code]])=0,"",TRIM(Table1[[#This Row],[Budget Code]]))</f>
        <v/>
      </c>
      <c r="AU2296" s="46" t="str">
        <f>IF(Table1[[#This Row],[Line Description]]&lt;&gt;"",Table1[[#This Row],[Line Description]],"")</f>
        <v/>
      </c>
      <c r="AV2296" s="46" t="str">
        <f>IF(Table1[[#This Row],[Cur_Amount Debit]]&gt;0,ROUND(Table1[[#This Row],[Cur_Amount Debit]],2),"")</f>
        <v/>
      </c>
      <c r="AW2296" s="46" t="str">
        <f>IF(Table1[[#This Row],[Cur_Amount Credit]]&gt;0,ROUND(Table1[[#This Row],[Cur_Amount Credit]],2),"")</f>
        <v/>
      </c>
      <c r="AX2296" s="46" t="str">
        <f>LEFT(Table1[[#This Row],[Cur]],3)</f>
        <v/>
      </c>
      <c r="AY2296" s="59"/>
      <c r="AZ2296" s="46"/>
      <c r="BA2296" s="46" t="str">
        <f>IF(Table1[[#This Row],[Cur]]&lt;&gt;"",IF(Table1[[#This Row],[Cur]]="USD","",ExchangeRate),"")</f>
        <v/>
      </c>
      <c r="BB2296" s="46" t="str">
        <f>IF(Table1[[#This Row],[Grant]]&lt;&gt;"",VLOOKUP(Table1[[#This Row],[Grant]],Grants!B:D,3),"")</f>
        <v/>
      </c>
      <c r="BC2296" s="46" t="str">
        <f>TRIM(Table1[[#This Row],[Vendor ID]])</f>
        <v/>
      </c>
      <c r="BD2296">
        <f>IF(Table1[[#This Row],[Reference Number]]=Q2295,BD2295,BD2295+1)</f>
        <v>0</v>
      </c>
    </row>
    <row r="2297" spans="1:56" ht="11.25" customHeight="1" x14ac:dyDescent="0.25">
      <c r="A2297" s="1"/>
      <c r="B2297" s="88" t="str">
        <f>IF(Table1[[#This Row],[Posting Date]]&lt;&gt;"",IF(Table1[[#This Row],[Reference Number]]=Q2296,B2296+1,1),"")</f>
        <v/>
      </c>
      <c r="C2297" s="61"/>
      <c r="D2297" s="61"/>
      <c r="E2297" s="138"/>
      <c r="F2297" s="141" t="str">
        <f>IFERROR(IF(VLOOKUP(Table1[[#This Row],[Budget Code Description]],Dimentions!$X$6:$AC$139,2,FALSE)="","",VLOOKUP(Table1[[#This Row],[Budget Code Description]],Dimentions!$X$6:$AC$139,2,FALSE)),"")</f>
        <v/>
      </c>
      <c r="G2297" s="141"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1" t="str">
        <f>IFERROR(VLOOKUP(Table1[[#This Row],[Budget Code Description]],Table6[#All],8,FALSE),"")</f>
        <v/>
      </c>
      <c r="L2297" s="63"/>
      <c r="M2297" s="65" t="str">
        <f>IFERROR(VLOOKUP(Table1[[#This Row],[Staff ID]],Table2[],2,FALSE),"")</f>
        <v/>
      </c>
      <c r="N2297" s="209" t="str">
        <f>IFERROR(IF(VLOOKUP(Table1[[#This Row],[Budget Code Description]],Dimentions!$X$6:$AC$134,4,FALSE)="","",VLOOKUP(Table1[[#This Row],[Budget Code Description]],Dimentions!$X$6:$AC$134,4,FALSE)),"")</f>
        <v/>
      </c>
      <c r="O2297" s="65" t="str">
        <f>IFERROR(VLOOKUP(Table1[[#This Row],[Vendor ID]],Table549[],2,FALSE),"")</f>
        <v/>
      </c>
      <c r="P2297" s="63"/>
      <c r="Q2297" s="141" t="str">
        <f>IF(Table1[[#This Row],[Posting Date]]&lt;&gt;"",$D$9,"")</f>
        <v/>
      </c>
      <c r="R2297" s="157" t="str">
        <f>IF(Table1[[#This Row],[Posting Date]]&lt;&gt;"",$D$10,"")</f>
        <v/>
      </c>
      <c r="S2297" s="66"/>
      <c r="T2297" s="63"/>
      <c r="U2297" s="67"/>
      <c r="V2297" s="67"/>
      <c r="W2297" s="67" t="str">
        <f t="shared" si="40"/>
        <v/>
      </c>
      <c r="X2297" s="159" t="str">
        <f>IF(E2297="","",(IF(Table1[[#This Row],[Cur]]="USD",Table1[[#This Row],[Cur_Amount Debit]],Table1[[#This Row],[Cur_Amount Debit]]/Table1[[#This Row],[Exchange Rate]])))</f>
        <v/>
      </c>
      <c r="Y2297" s="159" t="str">
        <f>IF(E2297="","",(IF(Table1[[#This Row],[Cur]]="USD",Table1[[#This Row],[Cur_Amount Credit]],Table1[[#This Row],[Cur_Amount Credit]]/ExchangeRate)))</f>
        <v/>
      </c>
      <c r="Z2297" s="201" t="str">
        <f>IF(E2297="","",(Table1[[#This Row],[Debit USD]]-Table1[[#This Row],[Credit USD]]))</f>
        <v/>
      </c>
      <c r="AA2297" s="226"/>
      <c r="AB2297" s="255"/>
      <c r="AC2297" s="1"/>
      <c r="AD2297" s="15"/>
      <c r="AE2297" s="15" t="str">
        <f>IF(AND(OR(Table1[[#This Row],[Account]]="15030",Table1[[#This Row],[Account]]="15035",Table1[[#This Row],[Account]]="20150"),Table1[[#This Row],[Vendor ID]]=""),1,"")</f>
        <v/>
      </c>
      <c r="AF2297" s="15"/>
      <c r="AG2297" s="15"/>
      <c r="AH2297" s="15"/>
      <c r="AI2297" s="46" t="str">
        <f>IF(Table1[[#This Row],[Posting Date]]&lt;&gt;"","GJ-"&amp;CountryID,"")</f>
        <v/>
      </c>
      <c r="AJ2297" s="59" t="str">
        <f>IF(Table1[[#This Row],[Posting Date]]&lt;&gt;"",Table1[[#This Row],[Posting Date]],"")</f>
        <v/>
      </c>
      <c r="AK2297" s="46"/>
      <c r="AL2297" s="46" t="str">
        <f>IF(Table1[[#This Row],[Description]]&lt;&gt;"",Table1[[#This Row],[Description]],"")</f>
        <v/>
      </c>
      <c r="AM2297" s="46" t="str">
        <f>IF(Table1[[#This Row],[Posting Date]]&lt;&gt;"",Table1[[#This Row],[Reference Number]],"")</f>
        <v/>
      </c>
      <c r="AN2297" s="46" t="str">
        <f>TRIM(Table1[[#This Row],[Line '#]])</f>
        <v/>
      </c>
      <c r="AO2297" s="46" t="str">
        <f>TRIM(Table1[[#This Row],[Account]])</f>
        <v/>
      </c>
      <c r="AP2297" s="46" t="str">
        <f>IF(Table1[[#This Row],[Posting Date]]&lt;&gt;"",$D$5,"")</f>
        <v/>
      </c>
      <c r="AQ2297" s="46" t="str">
        <f>TRIM(Table1[[#This Row],[Departments-Prgrams]])</f>
        <v/>
      </c>
      <c r="AR2297" s="46" t="str">
        <f>TRIM(Table1[[#This Row],[Grant]])</f>
        <v/>
      </c>
      <c r="AS2297" s="46" t="str">
        <f>TRIM(Table1[[#This Row],[Staff ID]])</f>
        <v/>
      </c>
      <c r="AT2297" s="46" t="str">
        <f>IF(TRIM(Table1[[#This Row],[Budget Code]])=0,"",TRIM(Table1[[#This Row],[Budget Code]]))</f>
        <v/>
      </c>
      <c r="AU2297" s="46" t="str">
        <f>IF(Table1[[#This Row],[Line Description]]&lt;&gt;"",Table1[[#This Row],[Line Description]],"")</f>
        <v/>
      </c>
      <c r="AV2297" s="46" t="str">
        <f>IF(Table1[[#This Row],[Cur_Amount Debit]]&gt;0,ROUND(Table1[[#This Row],[Cur_Amount Debit]],2),"")</f>
        <v/>
      </c>
      <c r="AW2297" s="46" t="str">
        <f>IF(Table1[[#This Row],[Cur_Amount Credit]]&gt;0,ROUND(Table1[[#This Row],[Cur_Amount Credit]],2),"")</f>
        <v/>
      </c>
      <c r="AX2297" s="46" t="str">
        <f>LEFT(Table1[[#This Row],[Cur]],3)</f>
        <v/>
      </c>
      <c r="AY2297" s="59"/>
      <c r="AZ2297" s="46"/>
      <c r="BA2297" s="46" t="str">
        <f>IF(Table1[[#This Row],[Cur]]&lt;&gt;"",IF(Table1[[#This Row],[Cur]]="USD","",ExchangeRate),"")</f>
        <v/>
      </c>
      <c r="BB2297" s="46" t="str">
        <f>IF(Table1[[#This Row],[Grant]]&lt;&gt;"",VLOOKUP(Table1[[#This Row],[Grant]],Grants!B:D,3),"")</f>
        <v/>
      </c>
      <c r="BC2297" s="46" t="str">
        <f>TRIM(Table1[[#This Row],[Vendor ID]])</f>
        <v/>
      </c>
      <c r="BD2297">
        <f>IF(Table1[[#This Row],[Reference Number]]=Q2296,BD2296,BD2296+1)</f>
        <v>0</v>
      </c>
    </row>
    <row r="2298" spans="1:56" ht="11.25" customHeight="1" x14ac:dyDescent="0.25">
      <c r="A2298" s="1"/>
      <c r="B2298" s="88" t="str">
        <f>IF(Table1[[#This Row],[Posting Date]]&lt;&gt;"",IF(Table1[[#This Row],[Reference Number]]=Q2297,B2297+1,1),"")</f>
        <v/>
      </c>
      <c r="C2298" s="61"/>
      <c r="D2298" s="61"/>
      <c r="E2298" s="138"/>
      <c r="F2298" s="141" t="str">
        <f>IFERROR(IF(VLOOKUP(Table1[[#This Row],[Budget Code Description]],Dimentions!$X$6:$AC$139,2,FALSE)="","",VLOOKUP(Table1[[#This Row],[Budget Code Description]],Dimentions!$X$6:$AC$139,2,FALSE)),"")</f>
        <v/>
      </c>
      <c r="G2298" s="141"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1" t="str">
        <f>IFERROR(VLOOKUP(Table1[[#This Row],[Budget Code Description]],Table6[#All],8,FALSE),"")</f>
        <v/>
      </c>
      <c r="L2298" s="63"/>
      <c r="M2298" s="65" t="str">
        <f>IFERROR(VLOOKUP(Table1[[#This Row],[Staff ID]],Table2[],2,FALSE),"")</f>
        <v/>
      </c>
      <c r="N2298" s="209" t="str">
        <f>IFERROR(IF(VLOOKUP(Table1[[#This Row],[Budget Code Description]],Dimentions!$X$6:$AC$134,4,FALSE)="","",VLOOKUP(Table1[[#This Row],[Budget Code Description]],Dimentions!$X$6:$AC$134,4,FALSE)),"")</f>
        <v/>
      </c>
      <c r="O2298" s="65" t="str">
        <f>IFERROR(VLOOKUP(Table1[[#This Row],[Vendor ID]],Table549[],2,FALSE),"")</f>
        <v/>
      </c>
      <c r="P2298" s="63"/>
      <c r="Q2298" s="141" t="str">
        <f>IF(Table1[[#This Row],[Posting Date]]&lt;&gt;"",$D$9,"")</f>
        <v/>
      </c>
      <c r="R2298" s="157" t="str">
        <f>IF(Table1[[#This Row],[Posting Date]]&lt;&gt;"",$D$10,"")</f>
        <v/>
      </c>
      <c r="S2298" s="66"/>
      <c r="T2298" s="63"/>
      <c r="U2298" s="67"/>
      <c r="V2298" s="67"/>
      <c r="W2298" s="67" t="str">
        <f t="shared" si="40"/>
        <v/>
      </c>
      <c r="X2298" s="159" t="str">
        <f>IF(E2298="","",(IF(Table1[[#This Row],[Cur]]="USD",Table1[[#This Row],[Cur_Amount Debit]],Table1[[#This Row],[Cur_Amount Debit]]/Table1[[#This Row],[Exchange Rate]])))</f>
        <v/>
      </c>
      <c r="Y2298" s="159" t="str">
        <f>IF(E2298="","",(IF(Table1[[#This Row],[Cur]]="USD",Table1[[#This Row],[Cur_Amount Credit]],Table1[[#This Row],[Cur_Amount Credit]]/ExchangeRate)))</f>
        <v/>
      </c>
      <c r="Z2298" s="201" t="str">
        <f>IF(E2298="","",(Table1[[#This Row],[Debit USD]]-Table1[[#This Row],[Credit USD]]))</f>
        <v/>
      </c>
      <c r="AA2298" s="226"/>
      <c r="AB2298" s="255"/>
      <c r="AC2298" s="1"/>
      <c r="AD2298" s="15"/>
      <c r="AE2298" s="15" t="str">
        <f>IF(AND(OR(Table1[[#This Row],[Account]]="15030",Table1[[#This Row],[Account]]="15035",Table1[[#This Row],[Account]]="20150"),Table1[[#This Row],[Vendor ID]]=""),1,"")</f>
        <v/>
      </c>
      <c r="AF2298" s="15"/>
      <c r="AG2298" s="15"/>
      <c r="AH2298" s="15"/>
      <c r="AI2298" s="46" t="str">
        <f>IF(Table1[[#This Row],[Posting Date]]&lt;&gt;"","GJ-"&amp;CountryID,"")</f>
        <v/>
      </c>
      <c r="AJ2298" s="59" t="str">
        <f>IF(Table1[[#This Row],[Posting Date]]&lt;&gt;"",Table1[[#This Row],[Posting Date]],"")</f>
        <v/>
      </c>
      <c r="AK2298" s="46"/>
      <c r="AL2298" s="46" t="str">
        <f>IF(Table1[[#This Row],[Description]]&lt;&gt;"",Table1[[#This Row],[Description]],"")</f>
        <v/>
      </c>
      <c r="AM2298" s="46" t="str">
        <f>IF(Table1[[#This Row],[Posting Date]]&lt;&gt;"",Table1[[#This Row],[Reference Number]],"")</f>
        <v/>
      </c>
      <c r="AN2298" s="46" t="str">
        <f>TRIM(Table1[[#This Row],[Line '#]])</f>
        <v/>
      </c>
      <c r="AO2298" s="46" t="str">
        <f>TRIM(Table1[[#This Row],[Account]])</f>
        <v/>
      </c>
      <c r="AP2298" s="46" t="str">
        <f>IF(Table1[[#This Row],[Posting Date]]&lt;&gt;"",$D$5,"")</f>
        <v/>
      </c>
      <c r="AQ2298" s="46" t="str">
        <f>TRIM(Table1[[#This Row],[Departments-Prgrams]])</f>
        <v/>
      </c>
      <c r="AR2298" s="46" t="str">
        <f>TRIM(Table1[[#This Row],[Grant]])</f>
        <v/>
      </c>
      <c r="AS2298" s="46" t="str">
        <f>TRIM(Table1[[#This Row],[Staff ID]])</f>
        <v/>
      </c>
      <c r="AT2298" s="46" t="str">
        <f>IF(TRIM(Table1[[#This Row],[Budget Code]])=0,"",TRIM(Table1[[#This Row],[Budget Code]]))</f>
        <v/>
      </c>
      <c r="AU2298" s="46" t="str">
        <f>IF(Table1[[#This Row],[Line Description]]&lt;&gt;"",Table1[[#This Row],[Line Description]],"")</f>
        <v/>
      </c>
      <c r="AV2298" s="46" t="str">
        <f>IF(Table1[[#This Row],[Cur_Amount Debit]]&gt;0,ROUND(Table1[[#This Row],[Cur_Amount Debit]],2),"")</f>
        <v/>
      </c>
      <c r="AW2298" s="46" t="str">
        <f>IF(Table1[[#This Row],[Cur_Amount Credit]]&gt;0,ROUND(Table1[[#This Row],[Cur_Amount Credit]],2),"")</f>
        <v/>
      </c>
      <c r="AX2298" s="46" t="str">
        <f>LEFT(Table1[[#This Row],[Cur]],3)</f>
        <v/>
      </c>
      <c r="AY2298" s="59"/>
      <c r="AZ2298" s="46"/>
      <c r="BA2298" s="46" t="str">
        <f>IF(Table1[[#This Row],[Cur]]&lt;&gt;"",IF(Table1[[#This Row],[Cur]]="USD","",ExchangeRate),"")</f>
        <v/>
      </c>
      <c r="BB2298" s="46" t="str">
        <f>IF(Table1[[#This Row],[Grant]]&lt;&gt;"",VLOOKUP(Table1[[#This Row],[Grant]],Grants!B:D,3),"")</f>
        <v/>
      </c>
      <c r="BC2298" s="46" t="str">
        <f>TRIM(Table1[[#This Row],[Vendor ID]])</f>
        <v/>
      </c>
      <c r="BD2298">
        <f>IF(Table1[[#This Row],[Reference Number]]=Q2297,BD2297,BD2297+1)</f>
        <v>0</v>
      </c>
    </row>
    <row r="2299" spans="1:56" ht="11.25" customHeight="1" x14ac:dyDescent="0.25">
      <c r="A2299" s="1"/>
      <c r="B2299" s="88" t="str">
        <f>IF(Table1[[#This Row],[Posting Date]]&lt;&gt;"",IF(Table1[[#This Row],[Reference Number]]=Q2298,B2298+1,1),"")</f>
        <v/>
      </c>
      <c r="C2299" s="61"/>
      <c r="D2299" s="61"/>
      <c r="E2299" s="138"/>
      <c r="F2299" s="141" t="str">
        <f>IFERROR(IF(VLOOKUP(Table1[[#This Row],[Budget Code Description]],Dimentions!$X$6:$AC$139,2,FALSE)="","",VLOOKUP(Table1[[#This Row],[Budget Code Description]],Dimentions!$X$6:$AC$139,2,FALSE)),"")</f>
        <v/>
      </c>
      <c r="G2299" s="141"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1" t="str">
        <f>IFERROR(VLOOKUP(Table1[[#This Row],[Budget Code Description]],Table6[#All],8,FALSE),"")</f>
        <v/>
      </c>
      <c r="L2299" s="63"/>
      <c r="M2299" s="65" t="str">
        <f>IFERROR(VLOOKUP(Table1[[#This Row],[Staff ID]],Table2[],2,FALSE),"")</f>
        <v/>
      </c>
      <c r="N2299" s="209" t="str">
        <f>IFERROR(IF(VLOOKUP(Table1[[#This Row],[Budget Code Description]],Dimentions!$X$6:$AC$134,4,FALSE)="","",VLOOKUP(Table1[[#This Row],[Budget Code Description]],Dimentions!$X$6:$AC$134,4,FALSE)),"")</f>
        <v/>
      </c>
      <c r="O2299" s="65" t="str">
        <f>IFERROR(VLOOKUP(Table1[[#This Row],[Vendor ID]],Table549[],2,FALSE),"")</f>
        <v/>
      </c>
      <c r="P2299" s="63"/>
      <c r="Q2299" s="141" t="str">
        <f>IF(Table1[[#This Row],[Posting Date]]&lt;&gt;"",$D$9,"")</f>
        <v/>
      </c>
      <c r="R2299" s="157" t="str">
        <f>IF(Table1[[#This Row],[Posting Date]]&lt;&gt;"",$D$10,"")</f>
        <v/>
      </c>
      <c r="S2299" s="66"/>
      <c r="T2299" s="63"/>
      <c r="U2299" s="67"/>
      <c r="V2299" s="67"/>
      <c r="W2299" s="67" t="str">
        <f t="shared" si="40"/>
        <v/>
      </c>
      <c r="X2299" s="159" t="str">
        <f>IF(E2299="","",(IF(Table1[[#This Row],[Cur]]="USD",Table1[[#This Row],[Cur_Amount Debit]],Table1[[#This Row],[Cur_Amount Debit]]/Table1[[#This Row],[Exchange Rate]])))</f>
        <v/>
      </c>
      <c r="Y2299" s="159" t="str">
        <f>IF(E2299="","",(IF(Table1[[#This Row],[Cur]]="USD",Table1[[#This Row],[Cur_Amount Credit]],Table1[[#This Row],[Cur_Amount Credit]]/ExchangeRate)))</f>
        <v/>
      </c>
      <c r="Z2299" s="201" t="str">
        <f>IF(E2299="","",(Table1[[#This Row],[Debit USD]]-Table1[[#This Row],[Credit USD]]))</f>
        <v/>
      </c>
      <c r="AA2299" s="226"/>
      <c r="AB2299" s="255"/>
      <c r="AC2299" s="1"/>
      <c r="AD2299" s="15"/>
      <c r="AE2299" s="15" t="str">
        <f>IF(AND(OR(Table1[[#This Row],[Account]]="15030",Table1[[#This Row],[Account]]="15035",Table1[[#This Row],[Account]]="20150"),Table1[[#This Row],[Vendor ID]]=""),1,"")</f>
        <v/>
      </c>
      <c r="AF2299" s="15"/>
      <c r="AG2299" s="15"/>
      <c r="AH2299" s="15"/>
      <c r="AI2299" s="46" t="str">
        <f>IF(Table1[[#This Row],[Posting Date]]&lt;&gt;"","GJ-"&amp;CountryID,"")</f>
        <v/>
      </c>
      <c r="AJ2299" s="59" t="str">
        <f>IF(Table1[[#This Row],[Posting Date]]&lt;&gt;"",Table1[[#This Row],[Posting Date]],"")</f>
        <v/>
      </c>
      <c r="AK2299" s="46"/>
      <c r="AL2299" s="46" t="str">
        <f>IF(Table1[[#This Row],[Description]]&lt;&gt;"",Table1[[#This Row],[Description]],"")</f>
        <v/>
      </c>
      <c r="AM2299" s="46" t="str">
        <f>IF(Table1[[#This Row],[Posting Date]]&lt;&gt;"",Table1[[#This Row],[Reference Number]],"")</f>
        <v/>
      </c>
      <c r="AN2299" s="46" t="str">
        <f>TRIM(Table1[[#This Row],[Line '#]])</f>
        <v/>
      </c>
      <c r="AO2299" s="46" t="str">
        <f>TRIM(Table1[[#This Row],[Account]])</f>
        <v/>
      </c>
      <c r="AP2299" s="46" t="str">
        <f>IF(Table1[[#This Row],[Posting Date]]&lt;&gt;"",$D$5,"")</f>
        <v/>
      </c>
      <c r="AQ2299" s="46" t="str">
        <f>TRIM(Table1[[#This Row],[Departments-Prgrams]])</f>
        <v/>
      </c>
      <c r="AR2299" s="46" t="str">
        <f>TRIM(Table1[[#This Row],[Grant]])</f>
        <v/>
      </c>
      <c r="AS2299" s="46" t="str">
        <f>TRIM(Table1[[#This Row],[Staff ID]])</f>
        <v/>
      </c>
      <c r="AT2299" s="46" t="str">
        <f>IF(TRIM(Table1[[#This Row],[Budget Code]])=0,"",TRIM(Table1[[#This Row],[Budget Code]]))</f>
        <v/>
      </c>
      <c r="AU2299" s="46" t="str">
        <f>IF(Table1[[#This Row],[Line Description]]&lt;&gt;"",Table1[[#This Row],[Line Description]],"")</f>
        <v/>
      </c>
      <c r="AV2299" s="46" t="str">
        <f>IF(Table1[[#This Row],[Cur_Amount Debit]]&gt;0,ROUND(Table1[[#This Row],[Cur_Amount Debit]],2),"")</f>
        <v/>
      </c>
      <c r="AW2299" s="46" t="str">
        <f>IF(Table1[[#This Row],[Cur_Amount Credit]]&gt;0,ROUND(Table1[[#This Row],[Cur_Amount Credit]],2),"")</f>
        <v/>
      </c>
      <c r="AX2299" s="46" t="str">
        <f>LEFT(Table1[[#This Row],[Cur]],3)</f>
        <v/>
      </c>
      <c r="AY2299" s="59"/>
      <c r="AZ2299" s="46"/>
      <c r="BA2299" s="46" t="str">
        <f>IF(Table1[[#This Row],[Cur]]&lt;&gt;"",IF(Table1[[#This Row],[Cur]]="USD","",ExchangeRate),"")</f>
        <v/>
      </c>
      <c r="BB2299" s="46" t="str">
        <f>IF(Table1[[#This Row],[Grant]]&lt;&gt;"",VLOOKUP(Table1[[#This Row],[Grant]],Grants!B:D,3),"")</f>
        <v/>
      </c>
      <c r="BC2299" s="46" t="str">
        <f>TRIM(Table1[[#This Row],[Vendor ID]])</f>
        <v/>
      </c>
      <c r="BD2299">
        <f>IF(Table1[[#This Row],[Reference Number]]=Q2298,BD2298,BD2298+1)</f>
        <v>0</v>
      </c>
    </row>
    <row r="2300" spans="1:56" ht="11.25" customHeight="1" x14ac:dyDescent="0.25">
      <c r="A2300" s="1"/>
      <c r="B2300" s="88" t="str">
        <f>IF(Table1[[#This Row],[Posting Date]]&lt;&gt;"",IF(Table1[[#This Row],[Reference Number]]=Q2299,B2299+1,1),"")</f>
        <v/>
      </c>
      <c r="C2300" s="61"/>
      <c r="D2300" s="61"/>
      <c r="E2300" s="138"/>
      <c r="F2300" s="141" t="str">
        <f>IFERROR(IF(VLOOKUP(Table1[[#This Row],[Budget Code Description]],Dimentions!$X$6:$AC$139,2,FALSE)="","",VLOOKUP(Table1[[#This Row],[Budget Code Description]],Dimentions!$X$6:$AC$139,2,FALSE)),"")</f>
        <v/>
      </c>
      <c r="G2300" s="141"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1" t="str">
        <f>IFERROR(VLOOKUP(Table1[[#This Row],[Budget Code Description]],Table6[#All],8,FALSE),"")</f>
        <v/>
      </c>
      <c r="L2300" s="63"/>
      <c r="M2300" s="65" t="str">
        <f>IFERROR(VLOOKUP(Table1[[#This Row],[Staff ID]],Table2[],2,FALSE),"")</f>
        <v/>
      </c>
      <c r="N2300" s="209" t="str">
        <f>IFERROR(IF(VLOOKUP(Table1[[#This Row],[Budget Code Description]],Dimentions!$X$6:$AC$134,4,FALSE)="","",VLOOKUP(Table1[[#This Row],[Budget Code Description]],Dimentions!$X$6:$AC$134,4,FALSE)),"")</f>
        <v/>
      </c>
      <c r="O2300" s="65" t="str">
        <f>IFERROR(VLOOKUP(Table1[[#This Row],[Vendor ID]],Table549[],2,FALSE),"")</f>
        <v/>
      </c>
      <c r="P2300" s="63"/>
      <c r="Q2300" s="141" t="str">
        <f>IF(Table1[[#This Row],[Posting Date]]&lt;&gt;"",$D$9,"")</f>
        <v/>
      </c>
      <c r="R2300" s="157" t="str">
        <f>IF(Table1[[#This Row],[Posting Date]]&lt;&gt;"",$D$10,"")</f>
        <v/>
      </c>
      <c r="S2300" s="66"/>
      <c r="T2300" s="63"/>
      <c r="U2300" s="67"/>
      <c r="V2300" s="67"/>
      <c r="W2300" s="67" t="str">
        <f t="shared" si="40"/>
        <v/>
      </c>
      <c r="X2300" s="159" t="str">
        <f>IF(E2300="","",(IF(Table1[[#This Row],[Cur]]="USD",Table1[[#This Row],[Cur_Amount Debit]],Table1[[#This Row],[Cur_Amount Debit]]/Table1[[#This Row],[Exchange Rate]])))</f>
        <v/>
      </c>
      <c r="Y2300" s="159" t="str">
        <f>IF(E2300="","",(IF(Table1[[#This Row],[Cur]]="USD",Table1[[#This Row],[Cur_Amount Credit]],Table1[[#This Row],[Cur_Amount Credit]]/ExchangeRate)))</f>
        <v/>
      </c>
      <c r="Z2300" s="201" t="str">
        <f>IF(E2300="","",(Table1[[#This Row],[Debit USD]]-Table1[[#This Row],[Credit USD]]))</f>
        <v/>
      </c>
      <c r="AA2300" s="226"/>
      <c r="AB2300" s="255"/>
      <c r="AC2300" s="1"/>
      <c r="AD2300" s="15"/>
      <c r="AE2300" s="15" t="str">
        <f>IF(AND(OR(Table1[[#This Row],[Account]]="15030",Table1[[#This Row],[Account]]="15035",Table1[[#This Row],[Account]]="20150"),Table1[[#This Row],[Vendor ID]]=""),1,"")</f>
        <v/>
      </c>
      <c r="AF2300" s="15"/>
      <c r="AG2300" s="15"/>
      <c r="AH2300" s="15"/>
      <c r="AI2300" s="46" t="str">
        <f>IF(Table1[[#This Row],[Posting Date]]&lt;&gt;"","GJ-"&amp;CountryID,"")</f>
        <v/>
      </c>
      <c r="AJ2300" s="59" t="str">
        <f>IF(Table1[[#This Row],[Posting Date]]&lt;&gt;"",Table1[[#This Row],[Posting Date]],"")</f>
        <v/>
      </c>
      <c r="AK2300" s="46"/>
      <c r="AL2300" s="46" t="str">
        <f>IF(Table1[[#This Row],[Description]]&lt;&gt;"",Table1[[#This Row],[Description]],"")</f>
        <v/>
      </c>
      <c r="AM2300" s="46" t="str">
        <f>IF(Table1[[#This Row],[Posting Date]]&lt;&gt;"",Table1[[#This Row],[Reference Number]],"")</f>
        <v/>
      </c>
      <c r="AN2300" s="46" t="str">
        <f>TRIM(Table1[[#This Row],[Line '#]])</f>
        <v/>
      </c>
      <c r="AO2300" s="46" t="str">
        <f>TRIM(Table1[[#This Row],[Account]])</f>
        <v/>
      </c>
      <c r="AP2300" s="46" t="str">
        <f>IF(Table1[[#This Row],[Posting Date]]&lt;&gt;"",$D$5,"")</f>
        <v/>
      </c>
      <c r="AQ2300" s="46" t="str">
        <f>TRIM(Table1[[#This Row],[Departments-Prgrams]])</f>
        <v/>
      </c>
      <c r="AR2300" s="46" t="str">
        <f>TRIM(Table1[[#This Row],[Grant]])</f>
        <v/>
      </c>
      <c r="AS2300" s="46" t="str">
        <f>TRIM(Table1[[#This Row],[Staff ID]])</f>
        <v/>
      </c>
      <c r="AT2300" s="46" t="str">
        <f>IF(TRIM(Table1[[#This Row],[Budget Code]])=0,"",TRIM(Table1[[#This Row],[Budget Code]]))</f>
        <v/>
      </c>
      <c r="AU2300" s="46" t="str">
        <f>IF(Table1[[#This Row],[Line Description]]&lt;&gt;"",Table1[[#This Row],[Line Description]],"")</f>
        <v/>
      </c>
      <c r="AV2300" s="46" t="str">
        <f>IF(Table1[[#This Row],[Cur_Amount Debit]]&gt;0,ROUND(Table1[[#This Row],[Cur_Amount Debit]],2),"")</f>
        <v/>
      </c>
      <c r="AW2300" s="46" t="str">
        <f>IF(Table1[[#This Row],[Cur_Amount Credit]]&gt;0,ROUND(Table1[[#This Row],[Cur_Amount Credit]],2),"")</f>
        <v/>
      </c>
      <c r="AX2300" s="46" t="str">
        <f>LEFT(Table1[[#This Row],[Cur]],3)</f>
        <v/>
      </c>
      <c r="AY2300" s="59"/>
      <c r="AZ2300" s="46"/>
      <c r="BA2300" s="46" t="str">
        <f>IF(Table1[[#This Row],[Cur]]&lt;&gt;"",IF(Table1[[#This Row],[Cur]]="USD","",ExchangeRate),"")</f>
        <v/>
      </c>
      <c r="BB2300" s="46" t="str">
        <f>IF(Table1[[#This Row],[Grant]]&lt;&gt;"",VLOOKUP(Table1[[#This Row],[Grant]],Grants!B:D,3),"")</f>
        <v/>
      </c>
      <c r="BC2300" s="46" t="str">
        <f>TRIM(Table1[[#This Row],[Vendor ID]])</f>
        <v/>
      </c>
      <c r="BD2300">
        <f>IF(Table1[[#This Row],[Reference Number]]=Q2299,BD2299,BD2299+1)</f>
        <v>0</v>
      </c>
    </row>
    <row r="2301" spans="1:56" ht="11.25" customHeight="1" x14ac:dyDescent="0.25">
      <c r="A2301" s="1"/>
      <c r="B2301" s="88" t="str">
        <f>IF(Table1[[#This Row],[Posting Date]]&lt;&gt;"",IF(Table1[[#This Row],[Reference Number]]=Q2300,B2300+1,1),"")</f>
        <v/>
      </c>
      <c r="C2301" s="61"/>
      <c r="D2301" s="61"/>
      <c r="E2301" s="138"/>
      <c r="F2301" s="141" t="str">
        <f>IFERROR(IF(VLOOKUP(Table1[[#This Row],[Budget Code Description]],Dimentions!$X$6:$AC$139,2,FALSE)="","",VLOOKUP(Table1[[#This Row],[Budget Code Description]],Dimentions!$X$6:$AC$139,2,FALSE)),"")</f>
        <v/>
      </c>
      <c r="G2301" s="141"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1" t="str">
        <f>IFERROR(VLOOKUP(Table1[[#This Row],[Budget Code Description]],Table6[#All],8,FALSE),"")</f>
        <v/>
      </c>
      <c r="L2301" s="63"/>
      <c r="M2301" s="65" t="str">
        <f>IFERROR(VLOOKUP(Table1[[#This Row],[Staff ID]],Table2[],2,FALSE),"")</f>
        <v/>
      </c>
      <c r="N2301" s="209" t="str">
        <f>IFERROR(IF(VLOOKUP(Table1[[#This Row],[Budget Code Description]],Dimentions!$X$6:$AC$134,4,FALSE)="","",VLOOKUP(Table1[[#This Row],[Budget Code Description]],Dimentions!$X$6:$AC$134,4,FALSE)),"")</f>
        <v/>
      </c>
      <c r="O2301" s="65" t="str">
        <f>IFERROR(VLOOKUP(Table1[[#This Row],[Vendor ID]],Table549[],2,FALSE),"")</f>
        <v/>
      </c>
      <c r="P2301" s="63"/>
      <c r="Q2301" s="141" t="str">
        <f>IF(Table1[[#This Row],[Posting Date]]&lt;&gt;"",$D$9,"")</f>
        <v/>
      </c>
      <c r="R2301" s="157" t="str">
        <f>IF(Table1[[#This Row],[Posting Date]]&lt;&gt;"",$D$10,"")</f>
        <v/>
      </c>
      <c r="S2301" s="66"/>
      <c r="T2301" s="63"/>
      <c r="U2301" s="67"/>
      <c r="V2301" s="67"/>
      <c r="W2301" s="67" t="str">
        <f t="shared" si="40"/>
        <v/>
      </c>
      <c r="X2301" s="159" t="str">
        <f>IF(E2301="","",(IF(Table1[[#This Row],[Cur]]="USD",Table1[[#This Row],[Cur_Amount Debit]],Table1[[#This Row],[Cur_Amount Debit]]/Table1[[#This Row],[Exchange Rate]])))</f>
        <v/>
      </c>
      <c r="Y2301" s="159" t="str">
        <f>IF(E2301="","",(IF(Table1[[#This Row],[Cur]]="USD",Table1[[#This Row],[Cur_Amount Credit]],Table1[[#This Row],[Cur_Amount Credit]]/ExchangeRate)))</f>
        <v/>
      </c>
      <c r="Z2301" s="201" t="str">
        <f>IF(E2301="","",(Table1[[#This Row],[Debit USD]]-Table1[[#This Row],[Credit USD]]))</f>
        <v/>
      </c>
      <c r="AA2301" s="226"/>
      <c r="AB2301" s="255"/>
      <c r="AC2301" s="1"/>
      <c r="AD2301" s="15"/>
      <c r="AE2301" s="15" t="str">
        <f>IF(AND(OR(Table1[[#This Row],[Account]]="15030",Table1[[#This Row],[Account]]="15035",Table1[[#This Row],[Account]]="20150"),Table1[[#This Row],[Vendor ID]]=""),1,"")</f>
        <v/>
      </c>
      <c r="AF2301" s="15"/>
      <c r="AG2301" s="15"/>
      <c r="AH2301" s="15"/>
      <c r="AI2301" s="46" t="str">
        <f>IF(Table1[[#This Row],[Posting Date]]&lt;&gt;"","GJ-"&amp;CountryID,"")</f>
        <v/>
      </c>
      <c r="AJ2301" s="59" t="str">
        <f>IF(Table1[[#This Row],[Posting Date]]&lt;&gt;"",Table1[[#This Row],[Posting Date]],"")</f>
        <v/>
      </c>
      <c r="AK2301" s="46"/>
      <c r="AL2301" s="46" t="str">
        <f>IF(Table1[[#This Row],[Description]]&lt;&gt;"",Table1[[#This Row],[Description]],"")</f>
        <v/>
      </c>
      <c r="AM2301" s="46" t="str">
        <f>IF(Table1[[#This Row],[Posting Date]]&lt;&gt;"",Table1[[#This Row],[Reference Number]],"")</f>
        <v/>
      </c>
      <c r="AN2301" s="46" t="str">
        <f>TRIM(Table1[[#This Row],[Line '#]])</f>
        <v/>
      </c>
      <c r="AO2301" s="46" t="str">
        <f>TRIM(Table1[[#This Row],[Account]])</f>
        <v/>
      </c>
      <c r="AP2301" s="46" t="str">
        <f>IF(Table1[[#This Row],[Posting Date]]&lt;&gt;"",$D$5,"")</f>
        <v/>
      </c>
      <c r="AQ2301" s="46" t="str">
        <f>TRIM(Table1[[#This Row],[Departments-Prgrams]])</f>
        <v/>
      </c>
      <c r="AR2301" s="46" t="str">
        <f>TRIM(Table1[[#This Row],[Grant]])</f>
        <v/>
      </c>
      <c r="AS2301" s="46" t="str">
        <f>TRIM(Table1[[#This Row],[Staff ID]])</f>
        <v/>
      </c>
      <c r="AT2301" s="46" t="str">
        <f>IF(TRIM(Table1[[#This Row],[Budget Code]])=0,"",TRIM(Table1[[#This Row],[Budget Code]]))</f>
        <v/>
      </c>
      <c r="AU2301" s="46" t="str">
        <f>IF(Table1[[#This Row],[Line Description]]&lt;&gt;"",Table1[[#This Row],[Line Description]],"")</f>
        <v/>
      </c>
      <c r="AV2301" s="46" t="str">
        <f>IF(Table1[[#This Row],[Cur_Amount Debit]]&gt;0,ROUND(Table1[[#This Row],[Cur_Amount Debit]],2),"")</f>
        <v/>
      </c>
      <c r="AW2301" s="46" t="str">
        <f>IF(Table1[[#This Row],[Cur_Amount Credit]]&gt;0,ROUND(Table1[[#This Row],[Cur_Amount Credit]],2),"")</f>
        <v/>
      </c>
      <c r="AX2301" s="46" t="str">
        <f>LEFT(Table1[[#This Row],[Cur]],3)</f>
        <v/>
      </c>
      <c r="AY2301" s="59"/>
      <c r="AZ2301" s="46"/>
      <c r="BA2301" s="46" t="str">
        <f>IF(Table1[[#This Row],[Cur]]&lt;&gt;"",IF(Table1[[#This Row],[Cur]]="USD","",ExchangeRate),"")</f>
        <v/>
      </c>
      <c r="BB2301" s="46" t="str">
        <f>IF(Table1[[#This Row],[Grant]]&lt;&gt;"",VLOOKUP(Table1[[#This Row],[Grant]],Grants!B:D,3),"")</f>
        <v/>
      </c>
      <c r="BC2301" s="46" t="str">
        <f>TRIM(Table1[[#This Row],[Vendor ID]])</f>
        <v/>
      </c>
      <c r="BD2301">
        <f>IF(Table1[[#This Row],[Reference Number]]=Q2300,BD2300,BD2300+1)</f>
        <v>0</v>
      </c>
    </row>
    <row r="2302" spans="1:56" ht="11.25" customHeight="1" x14ac:dyDescent="0.25">
      <c r="A2302" s="1"/>
      <c r="B2302" s="88" t="str">
        <f>IF(Table1[[#This Row],[Posting Date]]&lt;&gt;"",IF(Table1[[#This Row],[Reference Number]]=Q2301,B2301+1,1),"")</f>
        <v/>
      </c>
      <c r="C2302" s="61"/>
      <c r="D2302" s="61"/>
      <c r="E2302" s="138"/>
      <c r="F2302" s="141" t="str">
        <f>IFERROR(IF(VLOOKUP(Table1[[#This Row],[Budget Code Description]],Dimentions!$X$6:$AC$139,2,FALSE)="","",VLOOKUP(Table1[[#This Row],[Budget Code Description]],Dimentions!$X$6:$AC$139,2,FALSE)),"")</f>
        <v/>
      </c>
      <c r="G2302" s="141"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1" t="str">
        <f>IFERROR(VLOOKUP(Table1[[#This Row],[Budget Code Description]],Table6[#All],8,FALSE),"")</f>
        <v/>
      </c>
      <c r="L2302" s="63"/>
      <c r="M2302" s="65" t="str">
        <f>IFERROR(VLOOKUP(Table1[[#This Row],[Staff ID]],Table2[],2,FALSE),"")</f>
        <v/>
      </c>
      <c r="N2302" s="209" t="str">
        <f>IFERROR(IF(VLOOKUP(Table1[[#This Row],[Budget Code Description]],Dimentions!$X$6:$AC$134,4,FALSE)="","",VLOOKUP(Table1[[#This Row],[Budget Code Description]],Dimentions!$X$6:$AC$134,4,FALSE)),"")</f>
        <v/>
      </c>
      <c r="O2302" s="65" t="str">
        <f>IFERROR(VLOOKUP(Table1[[#This Row],[Vendor ID]],Table549[],2,FALSE),"")</f>
        <v/>
      </c>
      <c r="P2302" s="63"/>
      <c r="Q2302" s="141" t="str">
        <f>IF(Table1[[#This Row],[Posting Date]]&lt;&gt;"",$D$9,"")</f>
        <v/>
      </c>
      <c r="R2302" s="157" t="str">
        <f>IF(Table1[[#This Row],[Posting Date]]&lt;&gt;"",$D$10,"")</f>
        <v/>
      </c>
      <c r="S2302" s="66"/>
      <c r="T2302" s="63"/>
      <c r="U2302" s="67"/>
      <c r="V2302" s="67"/>
      <c r="W2302" s="67" t="str">
        <f t="shared" si="40"/>
        <v/>
      </c>
      <c r="X2302" s="159" t="str">
        <f>IF(E2302="","",(IF(Table1[[#This Row],[Cur]]="USD",Table1[[#This Row],[Cur_Amount Debit]],Table1[[#This Row],[Cur_Amount Debit]]/Table1[[#This Row],[Exchange Rate]])))</f>
        <v/>
      </c>
      <c r="Y2302" s="159" t="str">
        <f>IF(E2302="","",(IF(Table1[[#This Row],[Cur]]="USD",Table1[[#This Row],[Cur_Amount Credit]],Table1[[#This Row],[Cur_Amount Credit]]/ExchangeRate)))</f>
        <v/>
      </c>
      <c r="Z2302" s="201" t="str">
        <f>IF(E2302="","",(Table1[[#This Row],[Debit USD]]-Table1[[#This Row],[Credit USD]]))</f>
        <v/>
      </c>
      <c r="AA2302" s="226"/>
      <c r="AB2302" s="255"/>
      <c r="AC2302" s="1"/>
      <c r="AD2302" s="15"/>
      <c r="AE2302" s="15" t="str">
        <f>IF(AND(OR(Table1[[#This Row],[Account]]="15030",Table1[[#This Row],[Account]]="15035",Table1[[#This Row],[Account]]="20150"),Table1[[#This Row],[Vendor ID]]=""),1,"")</f>
        <v/>
      </c>
      <c r="AF2302" s="15"/>
      <c r="AG2302" s="15"/>
      <c r="AH2302" s="15"/>
      <c r="AI2302" s="46" t="str">
        <f>IF(Table1[[#This Row],[Posting Date]]&lt;&gt;"","GJ-"&amp;CountryID,"")</f>
        <v/>
      </c>
      <c r="AJ2302" s="59" t="str">
        <f>IF(Table1[[#This Row],[Posting Date]]&lt;&gt;"",Table1[[#This Row],[Posting Date]],"")</f>
        <v/>
      </c>
      <c r="AK2302" s="46"/>
      <c r="AL2302" s="46" t="str">
        <f>IF(Table1[[#This Row],[Description]]&lt;&gt;"",Table1[[#This Row],[Description]],"")</f>
        <v/>
      </c>
      <c r="AM2302" s="46" t="str">
        <f>IF(Table1[[#This Row],[Posting Date]]&lt;&gt;"",Table1[[#This Row],[Reference Number]],"")</f>
        <v/>
      </c>
      <c r="AN2302" s="46" t="str">
        <f>TRIM(Table1[[#This Row],[Line '#]])</f>
        <v/>
      </c>
      <c r="AO2302" s="46" t="str">
        <f>TRIM(Table1[[#This Row],[Account]])</f>
        <v/>
      </c>
      <c r="AP2302" s="46" t="str">
        <f>IF(Table1[[#This Row],[Posting Date]]&lt;&gt;"",$D$5,"")</f>
        <v/>
      </c>
      <c r="AQ2302" s="46" t="str">
        <f>TRIM(Table1[[#This Row],[Departments-Prgrams]])</f>
        <v/>
      </c>
      <c r="AR2302" s="46" t="str">
        <f>TRIM(Table1[[#This Row],[Grant]])</f>
        <v/>
      </c>
      <c r="AS2302" s="46" t="str">
        <f>TRIM(Table1[[#This Row],[Staff ID]])</f>
        <v/>
      </c>
      <c r="AT2302" s="46" t="str">
        <f>IF(TRIM(Table1[[#This Row],[Budget Code]])=0,"",TRIM(Table1[[#This Row],[Budget Code]]))</f>
        <v/>
      </c>
      <c r="AU2302" s="46" t="str">
        <f>IF(Table1[[#This Row],[Line Description]]&lt;&gt;"",Table1[[#This Row],[Line Description]],"")</f>
        <v/>
      </c>
      <c r="AV2302" s="46" t="str">
        <f>IF(Table1[[#This Row],[Cur_Amount Debit]]&gt;0,ROUND(Table1[[#This Row],[Cur_Amount Debit]],2),"")</f>
        <v/>
      </c>
      <c r="AW2302" s="46" t="str">
        <f>IF(Table1[[#This Row],[Cur_Amount Credit]]&gt;0,ROUND(Table1[[#This Row],[Cur_Amount Credit]],2),"")</f>
        <v/>
      </c>
      <c r="AX2302" s="46" t="str">
        <f>LEFT(Table1[[#This Row],[Cur]],3)</f>
        <v/>
      </c>
      <c r="AY2302" s="59"/>
      <c r="AZ2302" s="46"/>
      <c r="BA2302" s="46" t="str">
        <f>IF(Table1[[#This Row],[Cur]]&lt;&gt;"",IF(Table1[[#This Row],[Cur]]="USD","",ExchangeRate),"")</f>
        <v/>
      </c>
      <c r="BB2302" s="46" t="str">
        <f>IF(Table1[[#This Row],[Grant]]&lt;&gt;"",VLOOKUP(Table1[[#This Row],[Grant]],Grants!B:D,3),"")</f>
        <v/>
      </c>
      <c r="BC2302" s="46" t="str">
        <f>TRIM(Table1[[#This Row],[Vendor ID]])</f>
        <v/>
      </c>
      <c r="BD2302">
        <f>IF(Table1[[#This Row],[Reference Number]]=Q2301,BD2301,BD2301+1)</f>
        <v>0</v>
      </c>
    </row>
    <row r="2303" spans="1:56" ht="11.25" customHeight="1" x14ac:dyDescent="0.25">
      <c r="A2303" s="1"/>
      <c r="B2303" s="88" t="str">
        <f>IF(Table1[[#This Row],[Posting Date]]&lt;&gt;"",IF(Table1[[#This Row],[Reference Number]]=Q2302,B2302+1,1),"")</f>
        <v/>
      </c>
      <c r="C2303" s="61"/>
      <c r="D2303" s="61"/>
      <c r="E2303" s="138"/>
      <c r="F2303" s="141" t="str">
        <f>IFERROR(IF(VLOOKUP(Table1[[#This Row],[Budget Code Description]],Dimentions!$X$6:$AC$139,2,FALSE)="","",VLOOKUP(Table1[[#This Row],[Budget Code Description]],Dimentions!$X$6:$AC$139,2,FALSE)),"")</f>
        <v/>
      </c>
      <c r="G2303" s="141"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1" t="str">
        <f>IFERROR(VLOOKUP(Table1[[#This Row],[Budget Code Description]],Table6[#All],8,FALSE),"")</f>
        <v/>
      </c>
      <c r="L2303" s="63"/>
      <c r="M2303" s="65" t="str">
        <f>IFERROR(VLOOKUP(Table1[[#This Row],[Staff ID]],Table2[],2,FALSE),"")</f>
        <v/>
      </c>
      <c r="N2303" s="209" t="str">
        <f>IFERROR(IF(VLOOKUP(Table1[[#This Row],[Budget Code Description]],Dimentions!$X$6:$AC$134,4,FALSE)="","",VLOOKUP(Table1[[#This Row],[Budget Code Description]],Dimentions!$X$6:$AC$134,4,FALSE)),"")</f>
        <v/>
      </c>
      <c r="O2303" s="65" t="str">
        <f>IFERROR(VLOOKUP(Table1[[#This Row],[Vendor ID]],Table549[],2,FALSE),"")</f>
        <v/>
      </c>
      <c r="P2303" s="63"/>
      <c r="Q2303" s="141" t="str">
        <f>IF(Table1[[#This Row],[Posting Date]]&lt;&gt;"",$D$9,"")</f>
        <v/>
      </c>
      <c r="R2303" s="157" t="str">
        <f>IF(Table1[[#This Row],[Posting Date]]&lt;&gt;"",$D$10,"")</f>
        <v/>
      </c>
      <c r="S2303" s="66"/>
      <c r="T2303" s="63"/>
      <c r="U2303" s="67"/>
      <c r="V2303" s="67"/>
      <c r="W2303" s="67" t="str">
        <f t="shared" si="40"/>
        <v/>
      </c>
      <c r="X2303" s="159" t="str">
        <f>IF(E2303="","",(IF(Table1[[#This Row],[Cur]]="USD",Table1[[#This Row],[Cur_Amount Debit]],Table1[[#This Row],[Cur_Amount Debit]]/Table1[[#This Row],[Exchange Rate]])))</f>
        <v/>
      </c>
      <c r="Y2303" s="159" t="str">
        <f>IF(E2303="","",(IF(Table1[[#This Row],[Cur]]="USD",Table1[[#This Row],[Cur_Amount Credit]],Table1[[#This Row],[Cur_Amount Credit]]/ExchangeRate)))</f>
        <v/>
      </c>
      <c r="Z2303" s="201" t="str">
        <f>IF(E2303="","",(Table1[[#This Row],[Debit USD]]-Table1[[#This Row],[Credit USD]]))</f>
        <v/>
      </c>
      <c r="AA2303" s="226"/>
      <c r="AB2303" s="255"/>
      <c r="AC2303" s="1"/>
      <c r="AD2303" s="15"/>
      <c r="AE2303" s="15" t="str">
        <f>IF(AND(OR(Table1[[#This Row],[Account]]="15030",Table1[[#This Row],[Account]]="15035",Table1[[#This Row],[Account]]="20150"),Table1[[#This Row],[Vendor ID]]=""),1,"")</f>
        <v/>
      </c>
      <c r="AF2303" s="15"/>
      <c r="AG2303" s="15"/>
      <c r="AH2303" s="15"/>
      <c r="AI2303" s="46" t="str">
        <f>IF(Table1[[#This Row],[Posting Date]]&lt;&gt;"","GJ-"&amp;CountryID,"")</f>
        <v/>
      </c>
      <c r="AJ2303" s="59" t="str">
        <f>IF(Table1[[#This Row],[Posting Date]]&lt;&gt;"",Table1[[#This Row],[Posting Date]],"")</f>
        <v/>
      </c>
      <c r="AK2303" s="46"/>
      <c r="AL2303" s="46" t="str">
        <f>IF(Table1[[#This Row],[Description]]&lt;&gt;"",Table1[[#This Row],[Description]],"")</f>
        <v/>
      </c>
      <c r="AM2303" s="46" t="str">
        <f>IF(Table1[[#This Row],[Posting Date]]&lt;&gt;"",Table1[[#This Row],[Reference Number]],"")</f>
        <v/>
      </c>
      <c r="AN2303" s="46" t="str">
        <f>TRIM(Table1[[#This Row],[Line '#]])</f>
        <v/>
      </c>
      <c r="AO2303" s="46" t="str">
        <f>TRIM(Table1[[#This Row],[Account]])</f>
        <v/>
      </c>
      <c r="AP2303" s="46" t="str">
        <f>IF(Table1[[#This Row],[Posting Date]]&lt;&gt;"",$D$5,"")</f>
        <v/>
      </c>
      <c r="AQ2303" s="46" t="str">
        <f>TRIM(Table1[[#This Row],[Departments-Prgrams]])</f>
        <v/>
      </c>
      <c r="AR2303" s="46" t="str">
        <f>TRIM(Table1[[#This Row],[Grant]])</f>
        <v/>
      </c>
      <c r="AS2303" s="46" t="str">
        <f>TRIM(Table1[[#This Row],[Staff ID]])</f>
        <v/>
      </c>
      <c r="AT2303" s="46" t="str">
        <f>IF(TRIM(Table1[[#This Row],[Budget Code]])=0,"",TRIM(Table1[[#This Row],[Budget Code]]))</f>
        <v/>
      </c>
      <c r="AU2303" s="46" t="str">
        <f>IF(Table1[[#This Row],[Line Description]]&lt;&gt;"",Table1[[#This Row],[Line Description]],"")</f>
        <v/>
      </c>
      <c r="AV2303" s="46" t="str">
        <f>IF(Table1[[#This Row],[Cur_Amount Debit]]&gt;0,ROUND(Table1[[#This Row],[Cur_Amount Debit]],2),"")</f>
        <v/>
      </c>
      <c r="AW2303" s="46" t="str">
        <f>IF(Table1[[#This Row],[Cur_Amount Credit]]&gt;0,ROUND(Table1[[#This Row],[Cur_Amount Credit]],2),"")</f>
        <v/>
      </c>
      <c r="AX2303" s="46" t="str">
        <f>LEFT(Table1[[#This Row],[Cur]],3)</f>
        <v/>
      </c>
      <c r="AY2303" s="59"/>
      <c r="AZ2303" s="46"/>
      <c r="BA2303" s="46" t="str">
        <f>IF(Table1[[#This Row],[Cur]]&lt;&gt;"",IF(Table1[[#This Row],[Cur]]="USD","",ExchangeRate),"")</f>
        <v/>
      </c>
      <c r="BB2303" s="46" t="str">
        <f>IF(Table1[[#This Row],[Grant]]&lt;&gt;"",VLOOKUP(Table1[[#This Row],[Grant]],Grants!B:D,3),"")</f>
        <v/>
      </c>
      <c r="BC2303" s="46" t="str">
        <f>TRIM(Table1[[#This Row],[Vendor ID]])</f>
        <v/>
      </c>
      <c r="BD2303">
        <f>IF(Table1[[#This Row],[Reference Number]]=Q2302,BD2302,BD2302+1)</f>
        <v>0</v>
      </c>
    </row>
    <row r="2304" spans="1:56" ht="11.25" customHeight="1" x14ac:dyDescent="0.25">
      <c r="A2304" s="1"/>
      <c r="B2304" s="88" t="str">
        <f>IF(Table1[[#This Row],[Posting Date]]&lt;&gt;"",IF(Table1[[#This Row],[Reference Number]]=Q2303,B2303+1,1),"")</f>
        <v/>
      </c>
      <c r="C2304" s="61"/>
      <c r="D2304" s="61"/>
      <c r="E2304" s="138"/>
      <c r="F2304" s="141" t="str">
        <f>IFERROR(IF(VLOOKUP(Table1[[#This Row],[Budget Code Description]],Dimentions!$X$6:$AC$139,2,FALSE)="","",VLOOKUP(Table1[[#This Row],[Budget Code Description]],Dimentions!$X$6:$AC$139,2,FALSE)),"")</f>
        <v/>
      </c>
      <c r="G2304" s="141"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1" t="str">
        <f>IFERROR(VLOOKUP(Table1[[#This Row],[Budget Code Description]],Table6[#All],8,FALSE),"")</f>
        <v/>
      </c>
      <c r="L2304" s="63"/>
      <c r="M2304" s="65" t="str">
        <f>IFERROR(VLOOKUP(Table1[[#This Row],[Staff ID]],Table2[],2,FALSE),"")</f>
        <v/>
      </c>
      <c r="N2304" s="209" t="str">
        <f>IFERROR(IF(VLOOKUP(Table1[[#This Row],[Budget Code Description]],Dimentions!$X$6:$AC$134,4,FALSE)="","",VLOOKUP(Table1[[#This Row],[Budget Code Description]],Dimentions!$X$6:$AC$134,4,FALSE)),"")</f>
        <v/>
      </c>
      <c r="O2304" s="65" t="str">
        <f>IFERROR(VLOOKUP(Table1[[#This Row],[Vendor ID]],Table549[],2,FALSE),"")</f>
        <v/>
      </c>
      <c r="P2304" s="63"/>
      <c r="Q2304" s="141" t="str">
        <f>IF(Table1[[#This Row],[Posting Date]]&lt;&gt;"",$D$9,"")</f>
        <v/>
      </c>
      <c r="R2304" s="157" t="str">
        <f>IF(Table1[[#This Row],[Posting Date]]&lt;&gt;"",$D$10,"")</f>
        <v/>
      </c>
      <c r="S2304" s="66"/>
      <c r="T2304" s="63"/>
      <c r="U2304" s="67"/>
      <c r="V2304" s="67"/>
      <c r="W2304" s="67" t="str">
        <f t="shared" si="40"/>
        <v/>
      </c>
      <c r="X2304" s="159" t="str">
        <f>IF(E2304="","",(IF(Table1[[#This Row],[Cur]]="USD",Table1[[#This Row],[Cur_Amount Debit]],Table1[[#This Row],[Cur_Amount Debit]]/Table1[[#This Row],[Exchange Rate]])))</f>
        <v/>
      </c>
      <c r="Y2304" s="159" t="str">
        <f>IF(E2304="","",(IF(Table1[[#This Row],[Cur]]="USD",Table1[[#This Row],[Cur_Amount Credit]],Table1[[#This Row],[Cur_Amount Credit]]/ExchangeRate)))</f>
        <v/>
      </c>
      <c r="Z2304" s="201" t="str">
        <f>IF(E2304="","",(Table1[[#This Row],[Debit USD]]-Table1[[#This Row],[Credit USD]]))</f>
        <v/>
      </c>
      <c r="AA2304" s="226"/>
      <c r="AB2304" s="255"/>
      <c r="AC2304" s="1"/>
      <c r="AD2304" s="15"/>
      <c r="AE2304" s="15" t="str">
        <f>IF(AND(OR(Table1[[#This Row],[Account]]="15030",Table1[[#This Row],[Account]]="15035",Table1[[#This Row],[Account]]="20150"),Table1[[#This Row],[Vendor ID]]=""),1,"")</f>
        <v/>
      </c>
      <c r="AF2304" s="15"/>
      <c r="AG2304" s="15"/>
      <c r="AH2304" s="15"/>
      <c r="AI2304" s="46" t="str">
        <f>IF(Table1[[#This Row],[Posting Date]]&lt;&gt;"","GJ-"&amp;CountryID,"")</f>
        <v/>
      </c>
      <c r="AJ2304" s="59" t="str">
        <f>IF(Table1[[#This Row],[Posting Date]]&lt;&gt;"",Table1[[#This Row],[Posting Date]],"")</f>
        <v/>
      </c>
      <c r="AK2304" s="46"/>
      <c r="AL2304" s="46" t="str">
        <f>IF(Table1[[#This Row],[Description]]&lt;&gt;"",Table1[[#This Row],[Description]],"")</f>
        <v/>
      </c>
      <c r="AM2304" s="46" t="str">
        <f>IF(Table1[[#This Row],[Posting Date]]&lt;&gt;"",Table1[[#This Row],[Reference Number]],"")</f>
        <v/>
      </c>
      <c r="AN2304" s="46" t="str">
        <f>TRIM(Table1[[#This Row],[Line '#]])</f>
        <v/>
      </c>
      <c r="AO2304" s="46" t="str">
        <f>TRIM(Table1[[#This Row],[Account]])</f>
        <v/>
      </c>
      <c r="AP2304" s="46" t="str">
        <f>IF(Table1[[#This Row],[Posting Date]]&lt;&gt;"",$D$5,"")</f>
        <v/>
      </c>
      <c r="AQ2304" s="46" t="str">
        <f>TRIM(Table1[[#This Row],[Departments-Prgrams]])</f>
        <v/>
      </c>
      <c r="AR2304" s="46" t="str">
        <f>TRIM(Table1[[#This Row],[Grant]])</f>
        <v/>
      </c>
      <c r="AS2304" s="46" t="str">
        <f>TRIM(Table1[[#This Row],[Staff ID]])</f>
        <v/>
      </c>
      <c r="AT2304" s="46" t="str">
        <f>IF(TRIM(Table1[[#This Row],[Budget Code]])=0,"",TRIM(Table1[[#This Row],[Budget Code]]))</f>
        <v/>
      </c>
      <c r="AU2304" s="46" t="str">
        <f>IF(Table1[[#This Row],[Line Description]]&lt;&gt;"",Table1[[#This Row],[Line Description]],"")</f>
        <v/>
      </c>
      <c r="AV2304" s="46" t="str">
        <f>IF(Table1[[#This Row],[Cur_Amount Debit]]&gt;0,ROUND(Table1[[#This Row],[Cur_Amount Debit]],2),"")</f>
        <v/>
      </c>
      <c r="AW2304" s="46" t="str">
        <f>IF(Table1[[#This Row],[Cur_Amount Credit]]&gt;0,ROUND(Table1[[#This Row],[Cur_Amount Credit]],2),"")</f>
        <v/>
      </c>
      <c r="AX2304" s="46" t="str">
        <f>LEFT(Table1[[#This Row],[Cur]],3)</f>
        <v/>
      </c>
      <c r="AY2304" s="59"/>
      <c r="AZ2304" s="46"/>
      <c r="BA2304" s="46" t="str">
        <f>IF(Table1[[#This Row],[Cur]]&lt;&gt;"",IF(Table1[[#This Row],[Cur]]="USD","",ExchangeRate),"")</f>
        <v/>
      </c>
      <c r="BB2304" s="46" t="str">
        <f>IF(Table1[[#This Row],[Grant]]&lt;&gt;"",VLOOKUP(Table1[[#This Row],[Grant]],Grants!B:D,3),"")</f>
        <v/>
      </c>
      <c r="BC2304" s="46" t="str">
        <f>TRIM(Table1[[#This Row],[Vendor ID]])</f>
        <v/>
      </c>
      <c r="BD2304">
        <f>IF(Table1[[#This Row],[Reference Number]]=Q2303,BD2303,BD2303+1)</f>
        <v>0</v>
      </c>
    </row>
    <row r="2305" spans="1:56" ht="11.25" customHeight="1" x14ac:dyDescent="0.25">
      <c r="A2305" s="1"/>
      <c r="B2305" s="88" t="str">
        <f>IF(Table1[[#This Row],[Posting Date]]&lt;&gt;"",IF(Table1[[#This Row],[Reference Number]]=Q2304,B2304+1,1),"")</f>
        <v/>
      </c>
      <c r="C2305" s="61"/>
      <c r="D2305" s="61"/>
      <c r="E2305" s="138"/>
      <c r="F2305" s="141" t="str">
        <f>IFERROR(IF(VLOOKUP(Table1[[#This Row],[Budget Code Description]],Dimentions!$X$6:$AC$139,2,FALSE)="","",VLOOKUP(Table1[[#This Row],[Budget Code Description]],Dimentions!$X$6:$AC$139,2,FALSE)),"")</f>
        <v/>
      </c>
      <c r="G2305" s="141"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1" t="str">
        <f>IFERROR(VLOOKUP(Table1[[#This Row],[Budget Code Description]],Table6[#All],8,FALSE),"")</f>
        <v/>
      </c>
      <c r="L2305" s="63"/>
      <c r="M2305" s="65" t="str">
        <f>IFERROR(VLOOKUP(Table1[[#This Row],[Staff ID]],Table2[],2,FALSE),"")</f>
        <v/>
      </c>
      <c r="N2305" s="209" t="str">
        <f>IFERROR(IF(VLOOKUP(Table1[[#This Row],[Budget Code Description]],Dimentions!$X$6:$AC$134,4,FALSE)="","",VLOOKUP(Table1[[#This Row],[Budget Code Description]],Dimentions!$X$6:$AC$134,4,FALSE)),"")</f>
        <v/>
      </c>
      <c r="O2305" s="65" t="str">
        <f>IFERROR(VLOOKUP(Table1[[#This Row],[Vendor ID]],Table549[],2,FALSE),"")</f>
        <v/>
      </c>
      <c r="P2305" s="63"/>
      <c r="Q2305" s="141" t="str">
        <f>IF(Table1[[#This Row],[Posting Date]]&lt;&gt;"",$D$9,"")</f>
        <v/>
      </c>
      <c r="R2305" s="157" t="str">
        <f>IF(Table1[[#This Row],[Posting Date]]&lt;&gt;"",$D$10,"")</f>
        <v/>
      </c>
      <c r="S2305" s="66"/>
      <c r="T2305" s="63"/>
      <c r="U2305" s="67"/>
      <c r="V2305" s="67"/>
      <c r="W2305" s="67" t="str">
        <f t="shared" si="40"/>
        <v/>
      </c>
      <c r="X2305" s="159" t="str">
        <f>IF(E2305="","",(IF(Table1[[#This Row],[Cur]]="USD",Table1[[#This Row],[Cur_Amount Debit]],Table1[[#This Row],[Cur_Amount Debit]]/Table1[[#This Row],[Exchange Rate]])))</f>
        <v/>
      </c>
      <c r="Y2305" s="159" t="str">
        <f>IF(E2305="","",(IF(Table1[[#This Row],[Cur]]="USD",Table1[[#This Row],[Cur_Amount Credit]],Table1[[#This Row],[Cur_Amount Credit]]/ExchangeRate)))</f>
        <v/>
      </c>
      <c r="Z2305" s="201" t="str">
        <f>IF(E2305="","",(Table1[[#This Row],[Debit USD]]-Table1[[#This Row],[Credit USD]]))</f>
        <v/>
      </c>
      <c r="AA2305" s="226"/>
      <c r="AB2305" s="255"/>
      <c r="AC2305" s="1"/>
      <c r="AD2305" s="15"/>
      <c r="AE2305" s="15" t="str">
        <f>IF(AND(OR(Table1[[#This Row],[Account]]="15030",Table1[[#This Row],[Account]]="15035",Table1[[#This Row],[Account]]="20150"),Table1[[#This Row],[Vendor ID]]=""),1,"")</f>
        <v/>
      </c>
      <c r="AF2305" s="15"/>
      <c r="AG2305" s="15"/>
      <c r="AH2305" s="15"/>
      <c r="AI2305" s="46" t="str">
        <f>IF(Table1[[#This Row],[Posting Date]]&lt;&gt;"","GJ-"&amp;CountryID,"")</f>
        <v/>
      </c>
      <c r="AJ2305" s="59" t="str">
        <f>IF(Table1[[#This Row],[Posting Date]]&lt;&gt;"",Table1[[#This Row],[Posting Date]],"")</f>
        <v/>
      </c>
      <c r="AK2305" s="46"/>
      <c r="AL2305" s="46" t="str">
        <f>IF(Table1[[#This Row],[Description]]&lt;&gt;"",Table1[[#This Row],[Description]],"")</f>
        <v/>
      </c>
      <c r="AM2305" s="46" t="str">
        <f>IF(Table1[[#This Row],[Posting Date]]&lt;&gt;"",Table1[[#This Row],[Reference Number]],"")</f>
        <v/>
      </c>
      <c r="AN2305" s="46" t="str">
        <f>TRIM(Table1[[#This Row],[Line '#]])</f>
        <v/>
      </c>
      <c r="AO2305" s="46" t="str">
        <f>TRIM(Table1[[#This Row],[Account]])</f>
        <v/>
      </c>
      <c r="AP2305" s="46" t="str">
        <f>IF(Table1[[#This Row],[Posting Date]]&lt;&gt;"",$D$5,"")</f>
        <v/>
      </c>
      <c r="AQ2305" s="46" t="str">
        <f>TRIM(Table1[[#This Row],[Departments-Prgrams]])</f>
        <v/>
      </c>
      <c r="AR2305" s="46" t="str">
        <f>TRIM(Table1[[#This Row],[Grant]])</f>
        <v/>
      </c>
      <c r="AS2305" s="46" t="str">
        <f>TRIM(Table1[[#This Row],[Staff ID]])</f>
        <v/>
      </c>
      <c r="AT2305" s="46" t="str">
        <f>IF(TRIM(Table1[[#This Row],[Budget Code]])=0,"",TRIM(Table1[[#This Row],[Budget Code]]))</f>
        <v/>
      </c>
      <c r="AU2305" s="46" t="str">
        <f>IF(Table1[[#This Row],[Line Description]]&lt;&gt;"",Table1[[#This Row],[Line Description]],"")</f>
        <v/>
      </c>
      <c r="AV2305" s="46" t="str">
        <f>IF(Table1[[#This Row],[Cur_Amount Debit]]&gt;0,ROUND(Table1[[#This Row],[Cur_Amount Debit]],2),"")</f>
        <v/>
      </c>
      <c r="AW2305" s="46" t="str">
        <f>IF(Table1[[#This Row],[Cur_Amount Credit]]&gt;0,ROUND(Table1[[#This Row],[Cur_Amount Credit]],2),"")</f>
        <v/>
      </c>
      <c r="AX2305" s="46" t="str">
        <f>LEFT(Table1[[#This Row],[Cur]],3)</f>
        <v/>
      </c>
      <c r="AY2305" s="59"/>
      <c r="AZ2305" s="46"/>
      <c r="BA2305" s="46" t="str">
        <f>IF(Table1[[#This Row],[Cur]]&lt;&gt;"",IF(Table1[[#This Row],[Cur]]="USD","",ExchangeRate),"")</f>
        <v/>
      </c>
      <c r="BB2305" s="46" t="str">
        <f>IF(Table1[[#This Row],[Grant]]&lt;&gt;"",VLOOKUP(Table1[[#This Row],[Grant]],Grants!B:D,3),"")</f>
        <v/>
      </c>
      <c r="BC2305" s="46" t="str">
        <f>TRIM(Table1[[#This Row],[Vendor ID]])</f>
        <v/>
      </c>
      <c r="BD2305">
        <f>IF(Table1[[#This Row],[Reference Number]]=Q2304,BD2304,BD2304+1)</f>
        <v>0</v>
      </c>
    </row>
    <row r="2306" spans="1:56" ht="11.25" customHeight="1" x14ac:dyDescent="0.25">
      <c r="A2306" s="1"/>
      <c r="B2306" s="88" t="str">
        <f>IF(Table1[[#This Row],[Posting Date]]&lt;&gt;"",IF(Table1[[#This Row],[Reference Number]]=Q2305,B2305+1,1),"")</f>
        <v/>
      </c>
      <c r="C2306" s="61"/>
      <c r="D2306" s="61"/>
      <c r="E2306" s="138"/>
      <c r="F2306" s="141" t="str">
        <f>IFERROR(IF(VLOOKUP(Table1[[#This Row],[Budget Code Description]],Dimentions!$X$6:$AC$139,2,FALSE)="","",VLOOKUP(Table1[[#This Row],[Budget Code Description]],Dimentions!$X$6:$AC$139,2,FALSE)),"")</f>
        <v/>
      </c>
      <c r="G2306" s="141"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1" t="str">
        <f>IFERROR(VLOOKUP(Table1[[#This Row],[Budget Code Description]],Table6[#All],8,FALSE),"")</f>
        <v/>
      </c>
      <c r="L2306" s="63"/>
      <c r="M2306" s="65" t="str">
        <f>IFERROR(VLOOKUP(Table1[[#This Row],[Staff ID]],Table2[],2,FALSE),"")</f>
        <v/>
      </c>
      <c r="N2306" s="209" t="str">
        <f>IFERROR(IF(VLOOKUP(Table1[[#This Row],[Budget Code Description]],Dimentions!$X$6:$AC$134,4,FALSE)="","",VLOOKUP(Table1[[#This Row],[Budget Code Description]],Dimentions!$X$6:$AC$134,4,FALSE)),"")</f>
        <v/>
      </c>
      <c r="O2306" s="65" t="str">
        <f>IFERROR(VLOOKUP(Table1[[#This Row],[Vendor ID]],Table549[],2,FALSE),"")</f>
        <v/>
      </c>
      <c r="P2306" s="63"/>
      <c r="Q2306" s="141" t="str">
        <f>IF(Table1[[#This Row],[Posting Date]]&lt;&gt;"",$D$9,"")</f>
        <v/>
      </c>
      <c r="R2306" s="157" t="str">
        <f>IF(Table1[[#This Row],[Posting Date]]&lt;&gt;"",$D$10,"")</f>
        <v/>
      </c>
      <c r="S2306" s="66"/>
      <c r="T2306" s="63"/>
      <c r="U2306" s="67"/>
      <c r="V2306" s="67"/>
      <c r="W2306" s="67" t="str">
        <f t="shared" si="40"/>
        <v/>
      </c>
      <c r="X2306" s="159" t="str">
        <f>IF(E2306="","",(IF(Table1[[#This Row],[Cur]]="USD",Table1[[#This Row],[Cur_Amount Debit]],Table1[[#This Row],[Cur_Amount Debit]]/Table1[[#This Row],[Exchange Rate]])))</f>
        <v/>
      </c>
      <c r="Y2306" s="159" t="str">
        <f>IF(E2306="","",(IF(Table1[[#This Row],[Cur]]="USD",Table1[[#This Row],[Cur_Amount Credit]],Table1[[#This Row],[Cur_Amount Credit]]/ExchangeRate)))</f>
        <v/>
      </c>
      <c r="Z2306" s="201" t="str">
        <f>IF(E2306="","",(Table1[[#This Row],[Debit USD]]-Table1[[#This Row],[Credit USD]]))</f>
        <v/>
      </c>
      <c r="AA2306" s="226"/>
      <c r="AB2306" s="255"/>
      <c r="AC2306" s="1"/>
      <c r="AD2306" s="15"/>
      <c r="AE2306" s="15" t="str">
        <f>IF(AND(OR(Table1[[#This Row],[Account]]="15030",Table1[[#This Row],[Account]]="15035",Table1[[#This Row],[Account]]="20150"),Table1[[#This Row],[Vendor ID]]=""),1,"")</f>
        <v/>
      </c>
      <c r="AF2306" s="15"/>
      <c r="AG2306" s="15"/>
      <c r="AH2306" s="15"/>
      <c r="AI2306" s="46" t="str">
        <f>IF(Table1[[#This Row],[Posting Date]]&lt;&gt;"","GJ-"&amp;CountryID,"")</f>
        <v/>
      </c>
      <c r="AJ2306" s="59" t="str">
        <f>IF(Table1[[#This Row],[Posting Date]]&lt;&gt;"",Table1[[#This Row],[Posting Date]],"")</f>
        <v/>
      </c>
      <c r="AK2306" s="46"/>
      <c r="AL2306" s="46" t="str">
        <f>IF(Table1[[#This Row],[Description]]&lt;&gt;"",Table1[[#This Row],[Description]],"")</f>
        <v/>
      </c>
      <c r="AM2306" s="46" t="str">
        <f>IF(Table1[[#This Row],[Posting Date]]&lt;&gt;"",Table1[[#This Row],[Reference Number]],"")</f>
        <v/>
      </c>
      <c r="AN2306" s="46" t="str">
        <f>TRIM(Table1[[#This Row],[Line '#]])</f>
        <v/>
      </c>
      <c r="AO2306" s="46" t="str">
        <f>TRIM(Table1[[#This Row],[Account]])</f>
        <v/>
      </c>
      <c r="AP2306" s="46" t="str">
        <f>IF(Table1[[#This Row],[Posting Date]]&lt;&gt;"",$D$5,"")</f>
        <v/>
      </c>
      <c r="AQ2306" s="46" t="str">
        <f>TRIM(Table1[[#This Row],[Departments-Prgrams]])</f>
        <v/>
      </c>
      <c r="AR2306" s="46" t="str">
        <f>TRIM(Table1[[#This Row],[Grant]])</f>
        <v/>
      </c>
      <c r="AS2306" s="46" t="str">
        <f>TRIM(Table1[[#This Row],[Staff ID]])</f>
        <v/>
      </c>
      <c r="AT2306" s="46" t="str">
        <f>IF(TRIM(Table1[[#This Row],[Budget Code]])=0,"",TRIM(Table1[[#This Row],[Budget Code]]))</f>
        <v/>
      </c>
      <c r="AU2306" s="46" t="str">
        <f>IF(Table1[[#This Row],[Line Description]]&lt;&gt;"",Table1[[#This Row],[Line Description]],"")</f>
        <v/>
      </c>
      <c r="AV2306" s="46" t="str">
        <f>IF(Table1[[#This Row],[Cur_Amount Debit]]&gt;0,ROUND(Table1[[#This Row],[Cur_Amount Debit]],2),"")</f>
        <v/>
      </c>
      <c r="AW2306" s="46" t="str">
        <f>IF(Table1[[#This Row],[Cur_Amount Credit]]&gt;0,ROUND(Table1[[#This Row],[Cur_Amount Credit]],2),"")</f>
        <v/>
      </c>
      <c r="AX2306" s="46" t="str">
        <f>LEFT(Table1[[#This Row],[Cur]],3)</f>
        <v/>
      </c>
      <c r="AY2306" s="59"/>
      <c r="AZ2306" s="46"/>
      <c r="BA2306" s="46" t="str">
        <f>IF(Table1[[#This Row],[Cur]]&lt;&gt;"",IF(Table1[[#This Row],[Cur]]="USD","",ExchangeRate),"")</f>
        <v/>
      </c>
      <c r="BB2306" s="46" t="str">
        <f>IF(Table1[[#This Row],[Grant]]&lt;&gt;"",VLOOKUP(Table1[[#This Row],[Grant]],Grants!B:D,3),"")</f>
        <v/>
      </c>
      <c r="BC2306" s="46" t="str">
        <f>TRIM(Table1[[#This Row],[Vendor ID]])</f>
        <v/>
      </c>
      <c r="BD2306">
        <f>IF(Table1[[#This Row],[Reference Number]]=Q2305,BD2305,BD2305+1)</f>
        <v>0</v>
      </c>
    </row>
    <row r="2307" spans="1:56" ht="11.25" customHeight="1" x14ac:dyDescent="0.25">
      <c r="A2307" s="1"/>
      <c r="B2307" s="88" t="str">
        <f>IF(Table1[[#This Row],[Posting Date]]&lt;&gt;"",IF(Table1[[#This Row],[Reference Number]]=Q2306,B2306+1,1),"")</f>
        <v/>
      </c>
      <c r="C2307" s="61"/>
      <c r="D2307" s="61"/>
      <c r="E2307" s="138"/>
      <c r="F2307" s="141" t="str">
        <f>IFERROR(IF(VLOOKUP(Table1[[#This Row],[Budget Code Description]],Dimentions!$X$6:$AC$139,2,FALSE)="","",VLOOKUP(Table1[[#This Row],[Budget Code Description]],Dimentions!$X$6:$AC$139,2,FALSE)),"")</f>
        <v/>
      </c>
      <c r="G2307" s="141"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1" t="str">
        <f>IFERROR(VLOOKUP(Table1[[#This Row],[Budget Code Description]],Table6[#All],8,FALSE),"")</f>
        <v/>
      </c>
      <c r="L2307" s="63"/>
      <c r="M2307" s="65" t="str">
        <f>IFERROR(VLOOKUP(Table1[[#This Row],[Staff ID]],Table2[],2,FALSE),"")</f>
        <v/>
      </c>
      <c r="N2307" s="209" t="str">
        <f>IFERROR(IF(VLOOKUP(Table1[[#This Row],[Budget Code Description]],Dimentions!$X$6:$AC$134,4,FALSE)="","",VLOOKUP(Table1[[#This Row],[Budget Code Description]],Dimentions!$X$6:$AC$134,4,FALSE)),"")</f>
        <v/>
      </c>
      <c r="O2307" s="65" t="str">
        <f>IFERROR(VLOOKUP(Table1[[#This Row],[Vendor ID]],Table549[],2,FALSE),"")</f>
        <v/>
      </c>
      <c r="P2307" s="63"/>
      <c r="Q2307" s="141" t="str">
        <f>IF(Table1[[#This Row],[Posting Date]]&lt;&gt;"",$D$9,"")</f>
        <v/>
      </c>
      <c r="R2307" s="157" t="str">
        <f>IF(Table1[[#This Row],[Posting Date]]&lt;&gt;"",$D$10,"")</f>
        <v/>
      </c>
      <c r="S2307" s="66"/>
      <c r="T2307" s="63"/>
      <c r="U2307" s="67"/>
      <c r="V2307" s="67"/>
      <c r="W2307" s="67" t="str">
        <f t="shared" si="40"/>
        <v/>
      </c>
      <c r="X2307" s="159" t="str">
        <f>IF(E2307="","",(IF(Table1[[#This Row],[Cur]]="USD",Table1[[#This Row],[Cur_Amount Debit]],Table1[[#This Row],[Cur_Amount Debit]]/Table1[[#This Row],[Exchange Rate]])))</f>
        <v/>
      </c>
      <c r="Y2307" s="159" t="str">
        <f>IF(E2307="","",(IF(Table1[[#This Row],[Cur]]="USD",Table1[[#This Row],[Cur_Amount Credit]],Table1[[#This Row],[Cur_Amount Credit]]/ExchangeRate)))</f>
        <v/>
      </c>
      <c r="Z2307" s="201" t="str">
        <f>IF(E2307="","",(Table1[[#This Row],[Debit USD]]-Table1[[#This Row],[Credit USD]]))</f>
        <v/>
      </c>
      <c r="AA2307" s="226"/>
      <c r="AB2307" s="255"/>
      <c r="AC2307" s="1"/>
      <c r="AD2307" s="15"/>
      <c r="AE2307" s="15" t="str">
        <f>IF(AND(OR(Table1[[#This Row],[Account]]="15030",Table1[[#This Row],[Account]]="15035",Table1[[#This Row],[Account]]="20150"),Table1[[#This Row],[Vendor ID]]=""),1,"")</f>
        <v/>
      </c>
      <c r="AF2307" s="15"/>
      <c r="AG2307" s="15"/>
      <c r="AH2307" s="15"/>
      <c r="AI2307" s="46" t="str">
        <f>IF(Table1[[#This Row],[Posting Date]]&lt;&gt;"","GJ-"&amp;CountryID,"")</f>
        <v/>
      </c>
      <c r="AJ2307" s="59" t="str">
        <f>IF(Table1[[#This Row],[Posting Date]]&lt;&gt;"",Table1[[#This Row],[Posting Date]],"")</f>
        <v/>
      </c>
      <c r="AK2307" s="46"/>
      <c r="AL2307" s="46" t="str">
        <f>IF(Table1[[#This Row],[Description]]&lt;&gt;"",Table1[[#This Row],[Description]],"")</f>
        <v/>
      </c>
      <c r="AM2307" s="46" t="str">
        <f>IF(Table1[[#This Row],[Posting Date]]&lt;&gt;"",Table1[[#This Row],[Reference Number]],"")</f>
        <v/>
      </c>
      <c r="AN2307" s="46" t="str">
        <f>TRIM(Table1[[#This Row],[Line '#]])</f>
        <v/>
      </c>
      <c r="AO2307" s="46" t="str">
        <f>TRIM(Table1[[#This Row],[Account]])</f>
        <v/>
      </c>
      <c r="AP2307" s="46" t="str">
        <f>IF(Table1[[#This Row],[Posting Date]]&lt;&gt;"",$D$5,"")</f>
        <v/>
      </c>
      <c r="AQ2307" s="46" t="str">
        <f>TRIM(Table1[[#This Row],[Departments-Prgrams]])</f>
        <v/>
      </c>
      <c r="AR2307" s="46" t="str">
        <f>TRIM(Table1[[#This Row],[Grant]])</f>
        <v/>
      </c>
      <c r="AS2307" s="46" t="str">
        <f>TRIM(Table1[[#This Row],[Staff ID]])</f>
        <v/>
      </c>
      <c r="AT2307" s="46" t="str">
        <f>IF(TRIM(Table1[[#This Row],[Budget Code]])=0,"",TRIM(Table1[[#This Row],[Budget Code]]))</f>
        <v/>
      </c>
      <c r="AU2307" s="46" t="str">
        <f>IF(Table1[[#This Row],[Line Description]]&lt;&gt;"",Table1[[#This Row],[Line Description]],"")</f>
        <v/>
      </c>
      <c r="AV2307" s="46" t="str">
        <f>IF(Table1[[#This Row],[Cur_Amount Debit]]&gt;0,ROUND(Table1[[#This Row],[Cur_Amount Debit]],2),"")</f>
        <v/>
      </c>
      <c r="AW2307" s="46" t="str">
        <f>IF(Table1[[#This Row],[Cur_Amount Credit]]&gt;0,ROUND(Table1[[#This Row],[Cur_Amount Credit]],2),"")</f>
        <v/>
      </c>
      <c r="AX2307" s="46" t="str">
        <f>LEFT(Table1[[#This Row],[Cur]],3)</f>
        <v/>
      </c>
      <c r="AY2307" s="59"/>
      <c r="AZ2307" s="46"/>
      <c r="BA2307" s="46" t="str">
        <f>IF(Table1[[#This Row],[Cur]]&lt;&gt;"",IF(Table1[[#This Row],[Cur]]="USD","",ExchangeRate),"")</f>
        <v/>
      </c>
      <c r="BB2307" s="46" t="str">
        <f>IF(Table1[[#This Row],[Grant]]&lt;&gt;"",VLOOKUP(Table1[[#This Row],[Grant]],Grants!B:D,3),"")</f>
        <v/>
      </c>
      <c r="BC2307" s="46" t="str">
        <f>TRIM(Table1[[#This Row],[Vendor ID]])</f>
        <v/>
      </c>
      <c r="BD2307">
        <f>IF(Table1[[#This Row],[Reference Number]]=Q2306,BD2306,BD2306+1)</f>
        <v>0</v>
      </c>
    </row>
    <row r="2308" spans="1:56" ht="11.25" customHeight="1" x14ac:dyDescent="0.25">
      <c r="A2308" s="1"/>
      <c r="B2308" s="88" t="str">
        <f>IF(Table1[[#This Row],[Posting Date]]&lt;&gt;"",IF(Table1[[#This Row],[Reference Number]]=Q2307,B2307+1,1),"")</f>
        <v/>
      </c>
      <c r="C2308" s="61"/>
      <c r="D2308" s="61"/>
      <c r="E2308" s="138"/>
      <c r="F2308" s="141" t="str">
        <f>IFERROR(IF(VLOOKUP(Table1[[#This Row],[Budget Code Description]],Dimentions!$X$6:$AC$139,2,FALSE)="","",VLOOKUP(Table1[[#This Row],[Budget Code Description]],Dimentions!$X$6:$AC$139,2,FALSE)),"")</f>
        <v/>
      </c>
      <c r="G2308" s="141"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1" t="str">
        <f>IFERROR(VLOOKUP(Table1[[#This Row],[Budget Code Description]],Table6[#All],8,FALSE),"")</f>
        <v/>
      </c>
      <c r="L2308" s="63"/>
      <c r="M2308" s="65" t="str">
        <f>IFERROR(VLOOKUP(Table1[[#This Row],[Staff ID]],Table2[],2,FALSE),"")</f>
        <v/>
      </c>
      <c r="N2308" s="209" t="str">
        <f>IFERROR(IF(VLOOKUP(Table1[[#This Row],[Budget Code Description]],Dimentions!$X$6:$AC$134,4,FALSE)="","",VLOOKUP(Table1[[#This Row],[Budget Code Description]],Dimentions!$X$6:$AC$134,4,FALSE)),"")</f>
        <v/>
      </c>
      <c r="O2308" s="65" t="str">
        <f>IFERROR(VLOOKUP(Table1[[#This Row],[Vendor ID]],Table549[],2,FALSE),"")</f>
        <v/>
      </c>
      <c r="P2308" s="63"/>
      <c r="Q2308" s="141" t="str">
        <f>IF(Table1[[#This Row],[Posting Date]]&lt;&gt;"",$D$9,"")</f>
        <v/>
      </c>
      <c r="R2308" s="157" t="str">
        <f>IF(Table1[[#This Row],[Posting Date]]&lt;&gt;"",$D$10,"")</f>
        <v/>
      </c>
      <c r="S2308" s="66"/>
      <c r="T2308" s="63"/>
      <c r="U2308" s="67"/>
      <c r="V2308" s="67"/>
      <c r="W2308" s="67" t="str">
        <f t="shared" si="40"/>
        <v/>
      </c>
      <c r="X2308" s="159" t="str">
        <f>IF(E2308="","",(IF(Table1[[#This Row],[Cur]]="USD",Table1[[#This Row],[Cur_Amount Debit]],Table1[[#This Row],[Cur_Amount Debit]]/Table1[[#This Row],[Exchange Rate]])))</f>
        <v/>
      </c>
      <c r="Y2308" s="159" t="str">
        <f>IF(E2308="","",(IF(Table1[[#This Row],[Cur]]="USD",Table1[[#This Row],[Cur_Amount Credit]],Table1[[#This Row],[Cur_Amount Credit]]/ExchangeRate)))</f>
        <v/>
      </c>
      <c r="Z2308" s="201" t="str">
        <f>IF(E2308="","",(Table1[[#This Row],[Debit USD]]-Table1[[#This Row],[Credit USD]]))</f>
        <v/>
      </c>
      <c r="AA2308" s="226"/>
      <c r="AB2308" s="255"/>
      <c r="AC2308" s="1"/>
      <c r="AD2308" s="15"/>
      <c r="AE2308" s="15" t="str">
        <f>IF(AND(OR(Table1[[#This Row],[Account]]="15030",Table1[[#This Row],[Account]]="15035",Table1[[#This Row],[Account]]="20150"),Table1[[#This Row],[Vendor ID]]=""),1,"")</f>
        <v/>
      </c>
      <c r="AF2308" s="15"/>
      <c r="AG2308" s="15"/>
      <c r="AH2308" s="15"/>
      <c r="AI2308" s="46" t="str">
        <f>IF(Table1[[#This Row],[Posting Date]]&lt;&gt;"","GJ-"&amp;CountryID,"")</f>
        <v/>
      </c>
      <c r="AJ2308" s="59" t="str">
        <f>IF(Table1[[#This Row],[Posting Date]]&lt;&gt;"",Table1[[#This Row],[Posting Date]],"")</f>
        <v/>
      </c>
      <c r="AK2308" s="46"/>
      <c r="AL2308" s="46" t="str">
        <f>IF(Table1[[#This Row],[Description]]&lt;&gt;"",Table1[[#This Row],[Description]],"")</f>
        <v/>
      </c>
      <c r="AM2308" s="46" t="str">
        <f>IF(Table1[[#This Row],[Posting Date]]&lt;&gt;"",Table1[[#This Row],[Reference Number]],"")</f>
        <v/>
      </c>
      <c r="AN2308" s="46" t="str">
        <f>TRIM(Table1[[#This Row],[Line '#]])</f>
        <v/>
      </c>
      <c r="AO2308" s="46" t="str">
        <f>TRIM(Table1[[#This Row],[Account]])</f>
        <v/>
      </c>
      <c r="AP2308" s="46" t="str">
        <f>IF(Table1[[#This Row],[Posting Date]]&lt;&gt;"",$D$5,"")</f>
        <v/>
      </c>
      <c r="AQ2308" s="46" t="str">
        <f>TRIM(Table1[[#This Row],[Departments-Prgrams]])</f>
        <v/>
      </c>
      <c r="AR2308" s="46" t="str">
        <f>TRIM(Table1[[#This Row],[Grant]])</f>
        <v/>
      </c>
      <c r="AS2308" s="46" t="str">
        <f>TRIM(Table1[[#This Row],[Staff ID]])</f>
        <v/>
      </c>
      <c r="AT2308" s="46" t="str">
        <f>IF(TRIM(Table1[[#This Row],[Budget Code]])=0,"",TRIM(Table1[[#This Row],[Budget Code]]))</f>
        <v/>
      </c>
      <c r="AU2308" s="46" t="str">
        <f>IF(Table1[[#This Row],[Line Description]]&lt;&gt;"",Table1[[#This Row],[Line Description]],"")</f>
        <v/>
      </c>
      <c r="AV2308" s="46" t="str">
        <f>IF(Table1[[#This Row],[Cur_Amount Debit]]&gt;0,ROUND(Table1[[#This Row],[Cur_Amount Debit]],2),"")</f>
        <v/>
      </c>
      <c r="AW2308" s="46" t="str">
        <f>IF(Table1[[#This Row],[Cur_Amount Credit]]&gt;0,ROUND(Table1[[#This Row],[Cur_Amount Credit]],2),"")</f>
        <v/>
      </c>
      <c r="AX2308" s="46" t="str">
        <f>LEFT(Table1[[#This Row],[Cur]],3)</f>
        <v/>
      </c>
      <c r="AY2308" s="59"/>
      <c r="AZ2308" s="46"/>
      <c r="BA2308" s="46" t="str">
        <f>IF(Table1[[#This Row],[Cur]]&lt;&gt;"",IF(Table1[[#This Row],[Cur]]="USD","",ExchangeRate),"")</f>
        <v/>
      </c>
      <c r="BB2308" s="46" t="str">
        <f>IF(Table1[[#This Row],[Grant]]&lt;&gt;"",VLOOKUP(Table1[[#This Row],[Grant]],Grants!B:D,3),"")</f>
        <v/>
      </c>
      <c r="BC2308" s="46" t="str">
        <f>TRIM(Table1[[#This Row],[Vendor ID]])</f>
        <v/>
      </c>
      <c r="BD2308">
        <f>IF(Table1[[#This Row],[Reference Number]]=Q2307,BD2307,BD2307+1)</f>
        <v>0</v>
      </c>
    </row>
    <row r="2309" spans="1:56" ht="11.25" customHeight="1" x14ac:dyDescent="0.25">
      <c r="A2309" s="1"/>
      <c r="B2309" s="88" t="str">
        <f>IF(Table1[[#This Row],[Posting Date]]&lt;&gt;"",IF(Table1[[#This Row],[Reference Number]]=Q2308,B2308+1,1),"")</f>
        <v/>
      </c>
      <c r="C2309" s="61"/>
      <c r="D2309" s="61"/>
      <c r="E2309" s="138"/>
      <c r="F2309" s="141" t="str">
        <f>IFERROR(IF(VLOOKUP(Table1[[#This Row],[Budget Code Description]],Dimentions!$X$6:$AC$139,2,FALSE)="","",VLOOKUP(Table1[[#This Row],[Budget Code Description]],Dimentions!$X$6:$AC$139,2,FALSE)),"")</f>
        <v/>
      </c>
      <c r="G2309" s="141"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1" t="str">
        <f>IFERROR(VLOOKUP(Table1[[#This Row],[Budget Code Description]],Table6[#All],8,FALSE),"")</f>
        <v/>
      </c>
      <c r="L2309" s="63"/>
      <c r="M2309" s="65" t="str">
        <f>IFERROR(VLOOKUP(Table1[[#This Row],[Staff ID]],Table2[],2,FALSE),"")</f>
        <v/>
      </c>
      <c r="N2309" s="209" t="str">
        <f>IFERROR(IF(VLOOKUP(Table1[[#This Row],[Budget Code Description]],Dimentions!$X$6:$AC$134,4,FALSE)="","",VLOOKUP(Table1[[#This Row],[Budget Code Description]],Dimentions!$X$6:$AC$134,4,FALSE)),"")</f>
        <v/>
      </c>
      <c r="O2309" s="65" t="str">
        <f>IFERROR(VLOOKUP(Table1[[#This Row],[Vendor ID]],Table549[],2,FALSE),"")</f>
        <v/>
      </c>
      <c r="P2309" s="63"/>
      <c r="Q2309" s="141" t="str">
        <f>IF(Table1[[#This Row],[Posting Date]]&lt;&gt;"",$D$9,"")</f>
        <v/>
      </c>
      <c r="R2309" s="157" t="str">
        <f>IF(Table1[[#This Row],[Posting Date]]&lt;&gt;"",$D$10,"")</f>
        <v/>
      </c>
      <c r="S2309" s="66"/>
      <c r="T2309" s="63"/>
      <c r="U2309" s="67"/>
      <c r="V2309" s="67"/>
      <c r="W2309" s="67" t="str">
        <f t="shared" si="40"/>
        <v/>
      </c>
      <c r="X2309" s="159" t="str">
        <f>IF(E2309="","",(IF(Table1[[#This Row],[Cur]]="USD",Table1[[#This Row],[Cur_Amount Debit]],Table1[[#This Row],[Cur_Amount Debit]]/Table1[[#This Row],[Exchange Rate]])))</f>
        <v/>
      </c>
      <c r="Y2309" s="159" t="str">
        <f>IF(E2309="","",(IF(Table1[[#This Row],[Cur]]="USD",Table1[[#This Row],[Cur_Amount Credit]],Table1[[#This Row],[Cur_Amount Credit]]/ExchangeRate)))</f>
        <v/>
      </c>
      <c r="Z2309" s="201" t="str">
        <f>IF(E2309="","",(Table1[[#This Row],[Debit USD]]-Table1[[#This Row],[Credit USD]]))</f>
        <v/>
      </c>
      <c r="AA2309" s="226"/>
      <c r="AB2309" s="255"/>
      <c r="AC2309" s="1"/>
      <c r="AD2309" s="15"/>
      <c r="AE2309" s="15" t="str">
        <f>IF(AND(OR(Table1[[#This Row],[Account]]="15030",Table1[[#This Row],[Account]]="15035",Table1[[#This Row],[Account]]="20150"),Table1[[#This Row],[Vendor ID]]=""),1,"")</f>
        <v/>
      </c>
      <c r="AF2309" s="15"/>
      <c r="AG2309" s="15"/>
      <c r="AH2309" s="15"/>
      <c r="AI2309" s="46" t="str">
        <f>IF(Table1[[#This Row],[Posting Date]]&lt;&gt;"","GJ-"&amp;CountryID,"")</f>
        <v/>
      </c>
      <c r="AJ2309" s="59" t="str">
        <f>IF(Table1[[#This Row],[Posting Date]]&lt;&gt;"",Table1[[#This Row],[Posting Date]],"")</f>
        <v/>
      </c>
      <c r="AK2309" s="46"/>
      <c r="AL2309" s="46" t="str">
        <f>IF(Table1[[#This Row],[Description]]&lt;&gt;"",Table1[[#This Row],[Description]],"")</f>
        <v/>
      </c>
      <c r="AM2309" s="46" t="str">
        <f>IF(Table1[[#This Row],[Posting Date]]&lt;&gt;"",Table1[[#This Row],[Reference Number]],"")</f>
        <v/>
      </c>
      <c r="AN2309" s="46" t="str">
        <f>TRIM(Table1[[#This Row],[Line '#]])</f>
        <v/>
      </c>
      <c r="AO2309" s="46" t="str">
        <f>TRIM(Table1[[#This Row],[Account]])</f>
        <v/>
      </c>
      <c r="AP2309" s="46" t="str">
        <f>IF(Table1[[#This Row],[Posting Date]]&lt;&gt;"",$D$5,"")</f>
        <v/>
      </c>
      <c r="AQ2309" s="46" t="str">
        <f>TRIM(Table1[[#This Row],[Departments-Prgrams]])</f>
        <v/>
      </c>
      <c r="AR2309" s="46" t="str">
        <f>TRIM(Table1[[#This Row],[Grant]])</f>
        <v/>
      </c>
      <c r="AS2309" s="46" t="str">
        <f>TRIM(Table1[[#This Row],[Staff ID]])</f>
        <v/>
      </c>
      <c r="AT2309" s="46" t="str">
        <f>IF(TRIM(Table1[[#This Row],[Budget Code]])=0,"",TRIM(Table1[[#This Row],[Budget Code]]))</f>
        <v/>
      </c>
      <c r="AU2309" s="46" t="str">
        <f>IF(Table1[[#This Row],[Line Description]]&lt;&gt;"",Table1[[#This Row],[Line Description]],"")</f>
        <v/>
      </c>
      <c r="AV2309" s="46" t="str">
        <f>IF(Table1[[#This Row],[Cur_Amount Debit]]&gt;0,ROUND(Table1[[#This Row],[Cur_Amount Debit]],2),"")</f>
        <v/>
      </c>
      <c r="AW2309" s="46" t="str">
        <f>IF(Table1[[#This Row],[Cur_Amount Credit]]&gt;0,ROUND(Table1[[#This Row],[Cur_Amount Credit]],2),"")</f>
        <v/>
      </c>
      <c r="AX2309" s="46" t="str">
        <f>LEFT(Table1[[#This Row],[Cur]],3)</f>
        <v/>
      </c>
      <c r="AY2309" s="59"/>
      <c r="AZ2309" s="46"/>
      <c r="BA2309" s="46" t="str">
        <f>IF(Table1[[#This Row],[Cur]]&lt;&gt;"",IF(Table1[[#This Row],[Cur]]="USD","",ExchangeRate),"")</f>
        <v/>
      </c>
      <c r="BB2309" s="46" t="str">
        <f>IF(Table1[[#This Row],[Grant]]&lt;&gt;"",VLOOKUP(Table1[[#This Row],[Grant]],Grants!B:D,3),"")</f>
        <v/>
      </c>
      <c r="BC2309" s="46" t="str">
        <f>TRIM(Table1[[#This Row],[Vendor ID]])</f>
        <v/>
      </c>
      <c r="BD2309">
        <f>IF(Table1[[#This Row],[Reference Number]]=Q2308,BD2308,BD2308+1)</f>
        <v>0</v>
      </c>
    </row>
    <row r="2310" spans="1:56" ht="11.25" customHeight="1" x14ac:dyDescent="0.25">
      <c r="A2310" s="1"/>
      <c r="B2310" s="88" t="str">
        <f>IF(Table1[[#This Row],[Posting Date]]&lt;&gt;"",IF(Table1[[#This Row],[Reference Number]]=Q2309,B2309+1,1),"")</f>
        <v/>
      </c>
      <c r="C2310" s="61"/>
      <c r="D2310" s="61"/>
      <c r="E2310" s="138"/>
      <c r="F2310" s="141" t="str">
        <f>IFERROR(IF(VLOOKUP(Table1[[#This Row],[Budget Code Description]],Dimentions!$X$6:$AC$139,2,FALSE)="","",VLOOKUP(Table1[[#This Row],[Budget Code Description]],Dimentions!$X$6:$AC$139,2,FALSE)),"")</f>
        <v/>
      </c>
      <c r="G2310" s="141"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1" t="str">
        <f>IFERROR(VLOOKUP(Table1[[#This Row],[Budget Code Description]],Table6[#All],8,FALSE),"")</f>
        <v/>
      </c>
      <c r="L2310" s="63"/>
      <c r="M2310" s="65" t="str">
        <f>IFERROR(VLOOKUP(Table1[[#This Row],[Staff ID]],Table2[],2,FALSE),"")</f>
        <v/>
      </c>
      <c r="N2310" s="209" t="str">
        <f>IFERROR(IF(VLOOKUP(Table1[[#This Row],[Budget Code Description]],Dimentions!$X$6:$AC$134,4,FALSE)="","",VLOOKUP(Table1[[#This Row],[Budget Code Description]],Dimentions!$X$6:$AC$134,4,FALSE)),"")</f>
        <v/>
      </c>
      <c r="O2310" s="65" t="str">
        <f>IFERROR(VLOOKUP(Table1[[#This Row],[Vendor ID]],Table549[],2,FALSE),"")</f>
        <v/>
      </c>
      <c r="P2310" s="63"/>
      <c r="Q2310" s="141" t="str">
        <f>IF(Table1[[#This Row],[Posting Date]]&lt;&gt;"",$D$9,"")</f>
        <v/>
      </c>
      <c r="R2310" s="157" t="str">
        <f>IF(Table1[[#This Row],[Posting Date]]&lt;&gt;"",$D$10,"")</f>
        <v/>
      </c>
      <c r="S2310" s="66"/>
      <c r="T2310" s="63"/>
      <c r="U2310" s="67"/>
      <c r="V2310" s="67"/>
      <c r="W2310" s="67" t="str">
        <f t="shared" si="40"/>
        <v/>
      </c>
      <c r="X2310" s="159" t="str">
        <f>IF(E2310="","",(IF(Table1[[#This Row],[Cur]]="USD",Table1[[#This Row],[Cur_Amount Debit]],Table1[[#This Row],[Cur_Amount Debit]]/Table1[[#This Row],[Exchange Rate]])))</f>
        <v/>
      </c>
      <c r="Y2310" s="159" t="str">
        <f>IF(E2310="","",(IF(Table1[[#This Row],[Cur]]="USD",Table1[[#This Row],[Cur_Amount Credit]],Table1[[#This Row],[Cur_Amount Credit]]/ExchangeRate)))</f>
        <v/>
      </c>
      <c r="Z2310" s="201" t="str">
        <f>IF(E2310="","",(Table1[[#This Row],[Debit USD]]-Table1[[#This Row],[Credit USD]]))</f>
        <v/>
      </c>
      <c r="AA2310" s="226"/>
      <c r="AB2310" s="255"/>
      <c r="AC2310" s="1"/>
      <c r="AD2310" s="15"/>
      <c r="AE2310" s="15" t="str">
        <f>IF(AND(OR(Table1[[#This Row],[Account]]="15030",Table1[[#This Row],[Account]]="15035",Table1[[#This Row],[Account]]="20150"),Table1[[#This Row],[Vendor ID]]=""),1,"")</f>
        <v/>
      </c>
      <c r="AF2310" s="15"/>
      <c r="AG2310" s="15"/>
      <c r="AH2310" s="15"/>
      <c r="AI2310" s="46" t="str">
        <f>IF(Table1[[#This Row],[Posting Date]]&lt;&gt;"","GJ-"&amp;CountryID,"")</f>
        <v/>
      </c>
      <c r="AJ2310" s="59" t="str">
        <f>IF(Table1[[#This Row],[Posting Date]]&lt;&gt;"",Table1[[#This Row],[Posting Date]],"")</f>
        <v/>
      </c>
      <c r="AK2310" s="46"/>
      <c r="AL2310" s="46" t="str">
        <f>IF(Table1[[#This Row],[Description]]&lt;&gt;"",Table1[[#This Row],[Description]],"")</f>
        <v/>
      </c>
      <c r="AM2310" s="46" t="str">
        <f>IF(Table1[[#This Row],[Posting Date]]&lt;&gt;"",Table1[[#This Row],[Reference Number]],"")</f>
        <v/>
      </c>
      <c r="AN2310" s="46" t="str">
        <f>TRIM(Table1[[#This Row],[Line '#]])</f>
        <v/>
      </c>
      <c r="AO2310" s="46" t="str">
        <f>TRIM(Table1[[#This Row],[Account]])</f>
        <v/>
      </c>
      <c r="AP2310" s="46" t="str">
        <f>IF(Table1[[#This Row],[Posting Date]]&lt;&gt;"",$D$5,"")</f>
        <v/>
      </c>
      <c r="AQ2310" s="46" t="str">
        <f>TRIM(Table1[[#This Row],[Departments-Prgrams]])</f>
        <v/>
      </c>
      <c r="AR2310" s="46" t="str">
        <f>TRIM(Table1[[#This Row],[Grant]])</f>
        <v/>
      </c>
      <c r="AS2310" s="46" t="str">
        <f>TRIM(Table1[[#This Row],[Staff ID]])</f>
        <v/>
      </c>
      <c r="AT2310" s="46" t="str">
        <f>IF(TRIM(Table1[[#This Row],[Budget Code]])=0,"",TRIM(Table1[[#This Row],[Budget Code]]))</f>
        <v/>
      </c>
      <c r="AU2310" s="46" t="str">
        <f>IF(Table1[[#This Row],[Line Description]]&lt;&gt;"",Table1[[#This Row],[Line Description]],"")</f>
        <v/>
      </c>
      <c r="AV2310" s="46" t="str">
        <f>IF(Table1[[#This Row],[Cur_Amount Debit]]&gt;0,ROUND(Table1[[#This Row],[Cur_Amount Debit]],2),"")</f>
        <v/>
      </c>
      <c r="AW2310" s="46" t="str">
        <f>IF(Table1[[#This Row],[Cur_Amount Credit]]&gt;0,ROUND(Table1[[#This Row],[Cur_Amount Credit]],2),"")</f>
        <v/>
      </c>
      <c r="AX2310" s="46" t="str">
        <f>LEFT(Table1[[#This Row],[Cur]],3)</f>
        <v/>
      </c>
      <c r="AY2310" s="59"/>
      <c r="AZ2310" s="46"/>
      <c r="BA2310" s="46" t="str">
        <f>IF(Table1[[#This Row],[Cur]]&lt;&gt;"",IF(Table1[[#This Row],[Cur]]="USD","",ExchangeRate),"")</f>
        <v/>
      </c>
      <c r="BB2310" s="46" t="str">
        <f>IF(Table1[[#This Row],[Grant]]&lt;&gt;"",VLOOKUP(Table1[[#This Row],[Grant]],Grants!B:D,3),"")</f>
        <v/>
      </c>
      <c r="BC2310" s="46" t="str">
        <f>TRIM(Table1[[#This Row],[Vendor ID]])</f>
        <v/>
      </c>
      <c r="BD2310">
        <f>IF(Table1[[#This Row],[Reference Number]]=Q2309,BD2309,BD2309+1)</f>
        <v>0</v>
      </c>
    </row>
    <row r="2311" spans="1:56" ht="11.25" customHeight="1" x14ac:dyDescent="0.25">
      <c r="A2311" s="1"/>
      <c r="B2311" s="88" t="str">
        <f>IF(Table1[[#This Row],[Posting Date]]&lt;&gt;"",IF(Table1[[#This Row],[Reference Number]]=Q2310,B2310+1,1),"")</f>
        <v/>
      </c>
      <c r="C2311" s="61"/>
      <c r="D2311" s="61"/>
      <c r="E2311" s="138"/>
      <c r="F2311" s="141" t="str">
        <f>IFERROR(IF(VLOOKUP(Table1[[#This Row],[Budget Code Description]],Dimentions!$X$6:$AC$139,2,FALSE)="","",VLOOKUP(Table1[[#This Row],[Budget Code Description]],Dimentions!$X$6:$AC$139,2,FALSE)),"")</f>
        <v/>
      </c>
      <c r="G2311" s="141"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1" t="str">
        <f>IFERROR(VLOOKUP(Table1[[#This Row],[Budget Code Description]],Table6[#All],8,FALSE),"")</f>
        <v/>
      </c>
      <c r="L2311" s="63"/>
      <c r="M2311" s="65" t="str">
        <f>IFERROR(VLOOKUP(Table1[[#This Row],[Staff ID]],Table2[],2,FALSE),"")</f>
        <v/>
      </c>
      <c r="N2311" s="209" t="str">
        <f>IFERROR(IF(VLOOKUP(Table1[[#This Row],[Budget Code Description]],Dimentions!$X$6:$AC$134,4,FALSE)="","",VLOOKUP(Table1[[#This Row],[Budget Code Description]],Dimentions!$X$6:$AC$134,4,FALSE)),"")</f>
        <v/>
      </c>
      <c r="O2311" s="65" t="str">
        <f>IFERROR(VLOOKUP(Table1[[#This Row],[Vendor ID]],Table549[],2,FALSE),"")</f>
        <v/>
      </c>
      <c r="P2311" s="63"/>
      <c r="Q2311" s="141" t="str">
        <f>IF(Table1[[#This Row],[Posting Date]]&lt;&gt;"",$D$9,"")</f>
        <v/>
      </c>
      <c r="R2311" s="157" t="str">
        <f>IF(Table1[[#This Row],[Posting Date]]&lt;&gt;"",$D$10,"")</f>
        <v/>
      </c>
      <c r="S2311" s="66"/>
      <c r="T2311" s="63"/>
      <c r="U2311" s="67"/>
      <c r="V2311" s="67"/>
      <c r="W2311" s="67" t="str">
        <f t="shared" si="40"/>
        <v/>
      </c>
      <c r="X2311" s="159" t="str">
        <f>IF(E2311="","",(IF(Table1[[#This Row],[Cur]]="USD",Table1[[#This Row],[Cur_Amount Debit]],Table1[[#This Row],[Cur_Amount Debit]]/Table1[[#This Row],[Exchange Rate]])))</f>
        <v/>
      </c>
      <c r="Y2311" s="159" t="str">
        <f>IF(E2311="","",(IF(Table1[[#This Row],[Cur]]="USD",Table1[[#This Row],[Cur_Amount Credit]],Table1[[#This Row],[Cur_Amount Credit]]/ExchangeRate)))</f>
        <v/>
      </c>
      <c r="Z2311" s="201" t="str">
        <f>IF(E2311="","",(Table1[[#This Row],[Debit USD]]-Table1[[#This Row],[Credit USD]]))</f>
        <v/>
      </c>
      <c r="AA2311" s="226"/>
      <c r="AB2311" s="255"/>
      <c r="AC2311" s="1"/>
      <c r="AD2311" s="15"/>
      <c r="AE2311" s="15" t="str">
        <f>IF(AND(OR(Table1[[#This Row],[Account]]="15030",Table1[[#This Row],[Account]]="15035",Table1[[#This Row],[Account]]="20150"),Table1[[#This Row],[Vendor ID]]=""),1,"")</f>
        <v/>
      </c>
      <c r="AF2311" s="15"/>
      <c r="AG2311" s="15"/>
      <c r="AH2311" s="15"/>
      <c r="AI2311" s="46" t="str">
        <f>IF(Table1[[#This Row],[Posting Date]]&lt;&gt;"","GJ-"&amp;CountryID,"")</f>
        <v/>
      </c>
      <c r="AJ2311" s="59" t="str">
        <f>IF(Table1[[#This Row],[Posting Date]]&lt;&gt;"",Table1[[#This Row],[Posting Date]],"")</f>
        <v/>
      </c>
      <c r="AK2311" s="46"/>
      <c r="AL2311" s="46" t="str">
        <f>IF(Table1[[#This Row],[Description]]&lt;&gt;"",Table1[[#This Row],[Description]],"")</f>
        <v/>
      </c>
      <c r="AM2311" s="46" t="str">
        <f>IF(Table1[[#This Row],[Posting Date]]&lt;&gt;"",Table1[[#This Row],[Reference Number]],"")</f>
        <v/>
      </c>
      <c r="AN2311" s="46" t="str">
        <f>TRIM(Table1[[#This Row],[Line '#]])</f>
        <v/>
      </c>
      <c r="AO2311" s="46" t="str">
        <f>TRIM(Table1[[#This Row],[Account]])</f>
        <v/>
      </c>
      <c r="AP2311" s="46" t="str">
        <f>IF(Table1[[#This Row],[Posting Date]]&lt;&gt;"",$D$5,"")</f>
        <v/>
      </c>
      <c r="AQ2311" s="46" t="str">
        <f>TRIM(Table1[[#This Row],[Departments-Prgrams]])</f>
        <v/>
      </c>
      <c r="AR2311" s="46" t="str">
        <f>TRIM(Table1[[#This Row],[Grant]])</f>
        <v/>
      </c>
      <c r="AS2311" s="46" t="str">
        <f>TRIM(Table1[[#This Row],[Staff ID]])</f>
        <v/>
      </c>
      <c r="AT2311" s="46" t="str">
        <f>IF(TRIM(Table1[[#This Row],[Budget Code]])=0,"",TRIM(Table1[[#This Row],[Budget Code]]))</f>
        <v/>
      </c>
      <c r="AU2311" s="46" t="str">
        <f>IF(Table1[[#This Row],[Line Description]]&lt;&gt;"",Table1[[#This Row],[Line Description]],"")</f>
        <v/>
      </c>
      <c r="AV2311" s="46" t="str">
        <f>IF(Table1[[#This Row],[Cur_Amount Debit]]&gt;0,ROUND(Table1[[#This Row],[Cur_Amount Debit]],2),"")</f>
        <v/>
      </c>
      <c r="AW2311" s="46" t="str">
        <f>IF(Table1[[#This Row],[Cur_Amount Credit]]&gt;0,ROUND(Table1[[#This Row],[Cur_Amount Credit]],2),"")</f>
        <v/>
      </c>
      <c r="AX2311" s="46" t="str">
        <f>LEFT(Table1[[#This Row],[Cur]],3)</f>
        <v/>
      </c>
      <c r="AY2311" s="59"/>
      <c r="AZ2311" s="46"/>
      <c r="BA2311" s="46" t="str">
        <f>IF(Table1[[#This Row],[Cur]]&lt;&gt;"",IF(Table1[[#This Row],[Cur]]="USD","",ExchangeRate),"")</f>
        <v/>
      </c>
      <c r="BB2311" s="46" t="str">
        <f>IF(Table1[[#This Row],[Grant]]&lt;&gt;"",VLOOKUP(Table1[[#This Row],[Grant]],Grants!B:D,3),"")</f>
        <v/>
      </c>
      <c r="BC2311" s="46" t="str">
        <f>TRIM(Table1[[#This Row],[Vendor ID]])</f>
        <v/>
      </c>
      <c r="BD2311">
        <f>IF(Table1[[#This Row],[Reference Number]]=Q2310,BD2310,BD2310+1)</f>
        <v>0</v>
      </c>
    </row>
    <row r="2312" spans="1:56" ht="11.25" customHeight="1" x14ac:dyDescent="0.25">
      <c r="A2312" s="1"/>
      <c r="B2312" s="88" t="str">
        <f>IF(Table1[[#This Row],[Posting Date]]&lt;&gt;"",IF(Table1[[#This Row],[Reference Number]]=Q2311,B2311+1,1),"")</f>
        <v/>
      </c>
      <c r="C2312" s="61"/>
      <c r="D2312" s="61"/>
      <c r="E2312" s="138"/>
      <c r="F2312" s="141" t="str">
        <f>IFERROR(IF(VLOOKUP(Table1[[#This Row],[Budget Code Description]],Dimentions!$X$6:$AC$139,2,FALSE)="","",VLOOKUP(Table1[[#This Row],[Budget Code Description]],Dimentions!$X$6:$AC$139,2,FALSE)),"")</f>
        <v/>
      </c>
      <c r="G2312" s="141"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1" t="str">
        <f>IFERROR(VLOOKUP(Table1[[#This Row],[Budget Code Description]],Table6[#All],8,FALSE),"")</f>
        <v/>
      </c>
      <c r="L2312" s="63"/>
      <c r="M2312" s="65" t="str">
        <f>IFERROR(VLOOKUP(Table1[[#This Row],[Staff ID]],Table2[],2,FALSE),"")</f>
        <v/>
      </c>
      <c r="N2312" s="209" t="str">
        <f>IFERROR(IF(VLOOKUP(Table1[[#This Row],[Budget Code Description]],Dimentions!$X$6:$AC$134,4,FALSE)="","",VLOOKUP(Table1[[#This Row],[Budget Code Description]],Dimentions!$X$6:$AC$134,4,FALSE)),"")</f>
        <v/>
      </c>
      <c r="O2312" s="65" t="str">
        <f>IFERROR(VLOOKUP(Table1[[#This Row],[Vendor ID]],Table549[],2,FALSE),"")</f>
        <v/>
      </c>
      <c r="P2312" s="63"/>
      <c r="Q2312" s="141" t="str">
        <f>IF(Table1[[#This Row],[Posting Date]]&lt;&gt;"",$D$9,"")</f>
        <v/>
      </c>
      <c r="R2312" s="157" t="str">
        <f>IF(Table1[[#This Row],[Posting Date]]&lt;&gt;"",$D$10,"")</f>
        <v/>
      </c>
      <c r="S2312" s="66"/>
      <c r="T2312" s="63"/>
      <c r="U2312" s="67"/>
      <c r="V2312" s="67"/>
      <c r="W2312" s="67" t="str">
        <f t="shared" si="40"/>
        <v/>
      </c>
      <c r="X2312" s="159" t="str">
        <f>IF(E2312="","",(IF(Table1[[#This Row],[Cur]]="USD",Table1[[#This Row],[Cur_Amount Debit]],Table1[[#This Row],[Cur_Amount Debit]]/Table1[[#This Row],[Exchange Rate]])))</f>
        <v/>
      </c>
      <c r="Y2312" s="159" t="str">
        <f>IF(E2312="","",(IF(Table1[[#This Row],[Cur]]="USD",Table1[[#This Row],[Cur_Amount Credit]],Table1[[#This Row],[Cur_Amount Credit]]/ExchangeRate)))</f>
        <v/>
      </c>
      <c r="Z2312" s="201" t="str">
        <f>IF(E2312="","",(Table1[[#This Row],[Debit USD]]-Table1[[#This Row],[Credit USD]]))</f>
        <v/>
      </c>
      <c r="AA2312" s="226"/>
      <c r="AB2312" s="255"/>
      <c r="AC2312" s="1"/>
      <c r="AD2312" s="15"/>
      <c r="AE2312" s="15" t="str">
        <f>IF(AND(OR(Table1[[#This Row],[Account]]="15030",Table1[[#This Row],[Account]]="15035",Table1[[#This Row],[Account]]="20150"),Table1[[#This Row],[Vendor ID]]=""),1,"")</f>
        <v/>
      </c>
      <c r="AF2312" s="15"/>
      <c r="AG2312" s="15"/>
      <c r="AH2312" s="15"/>
      <c r="AI2312" s="46" t="str">
        <f>IF(Table1[[#This Row],[Posting Date]]&lt;&gt;"","GJ-"&amp;CountryID,"")</f>
        <v/>
      </c>
      <c r="AJ2312" s="59" t="str">
        <f>IF(Table1[[#This Row],[Posting Date]]&lt;&gt;"",Table1[[#This Row],[Posting Date]],"")</f>
        <v/>
      </c>
      <c r="AK2312" s="46"/>
      <c r="AL2312" s="46" t="str">
        <f>IF(Table1[[#This Row],[Description]]&lt;&gt;"",Table1[[#This Row],[Description]],"")</f>
        <v/>
      </c>
      <c r="AM2312" s="46" t="str">
        <f>IF(Table1[[#This Row],[Posting Date]]&lt;&gt;"",Table1[[#This Row],[Reference Number]],"")</f>
        <v/>
      </c>
      <c r="AN2312" s="46" t="str">
        <f>TRIM(Table1[[#This Row],[Line '#]])</f>
        <v/>
      </c>
      <c r="AO2312" s="46" t="str">
        <f>TRIM(Table1[[#This Row],[Account]])</f>
        <v/>
      </c>
      <c r="AP2312" s="46" t="str">
        <f>IF(Table1[[#This Row],[Posting Date]]&lt;&gt;"",$D$5,"")</f>
        <v/>
      </c>
      <c r="AQ2312" s="46" t="str">
        <f>TRIM(Table1[[#This Row],[Departments-Prgrams]])</f>
        <v/>
      </c>
      <c r="AR2312" s="46" t="str">
        <f>TRIM(Table1[[#This Row],[Grant]])</f>
        <v/>
      </c>
      <c r="AS2312" s="46" t="str">
        <f>TRIM(Table1[[#This Row],[Staff ID]])</f>
        <v/>
      </c>
      <c r="AT2312" s="46" t="str">
        <f>IF(TRIM(Table1[[#This Row],[Budget Code]])=0,"",TRIM(Table1[[#This Row],[Budget Code]]))</f>
        <v/>
      </c>
      <c r="AU2312" s="46" t="str">
        <f>IF(Table1[[#This Row],[Line Description]]&lt;&gt;"",Table1[[#This Row],[Line Description]],"")</f>
        <v/>
      </c>
      <c r="AV2312" s="46" t="str">
        <f>IF(Table1[[#This Row],[Cur_Amount Debit]]&gt;0,ROUND(Table1[[#This Row],[Cur_Amount Debit]],2),"")</f>
        <v/>
      </c>
      <c r="AW2312" s="46" t="str">
        <f>IF(Table1[[#This Row],[Cur_Amount Credit]]&gt;0,ROUND(Table1[[#This Row],[Cur_Amount Credit]],2),"")</f>
        <v/>
      </c>
      <c r="AX2312" s="46" t="str">
        <f>LEFT(Table1[[#This Row],[Cur]],3)</f>
        <v/>
      </c>
      <c r="AY2312" s="59"/>
      <c r="AZ2312" s="46"/>
      <c r="BA2312" s="46" t="str">
        <f>IF(Table1[[#This Row],[Cur]]&lt;&gt;"",IF(Table1[[#This Row],[Cur]]="USD","",ExchangeRate),"")</f>
        <v/>
      </c>
      <c r="BB2312" s="46" t="str">
        <f>IF(Table1[[#This Row],[Grant]]&lt;&gt;"",VLOOKUP(Table1[[#This Row],[Grant]],Grants!B:D,3),"")</f>
        <v/>
      </c>
      <c r="BC2312" s="46" t="str">
        <f>TRIM(Table1[[#This Row],[Vendor ID]])</f>
        <v/>
      </c>
      <c r="BD2312">
        <f>IF(Table1[[#This Row],[Reference Number]]=Q2311,BD2311,BD2311+1)</f>
        <v>0</v>
      </c>
    </row>
    <row r="2313" spans="1:56" ht="11.25" customHeight="1" x14ac:dyDescent="0.25">
      <c r="A2313" s="1"/>
      <c r="B2313" s="88" t="str">
        <f>IF(Table1[[#This Row],[Posting Date]]&lt;&gt;"",IF(Table1[[#This Row],[Reference Number]]=Q2312,B2312+1,1),"")</f>
        <v/>
      </c>
      <c r="C2313" s="61"/>
      <c r="D2313" s="61"/>
      <c r="E2313" s="138"/>
      <c r="F2313" s="141" t="str">
        <f>IFERROR(IF(VLOOKUP(Table1[[#This Row],[Budget Code Description]],Dimentions!$X$6:$AC$139,2,FALSE)="","",VLOOKUP(Table1[[#This Row],[Budget Code Description]],Dimentions!$X$6:$AC$139,2,FALSE)),"")</f>
        <v/>
      </c>
      <c r="G2313" s="141"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1" t="str">
        <f>IFERROR(VLOOKUP(Table1[[#This Row],[Budget Code Description]],Table6[#All],8,FALSE),"")</f>
        <v/>
      </c>
      <c r="L2313" s="63"/>
      <c r="M2313" s="65" t="str">
        <f>IFERROR(VLOOKUP(Table1[[#This Row],[Staff ID]],Table2[],2,FALSE),"")</f>
        <v/>
      </c>
      <c r="N2313" s="209" t="str">
        <f>IFERROR(IF(VLOOKUP(Table1[[#This Row],[Budget Code Description]],Dimentions!$X$6:$AC$134,4,FALSE)="","",VLOOKUP(Table1[[#This Row],[Budget Code Description]],Dimentions!$X$6:$AC$134,4,FALSE)),"")</f>
        <v/>
      </c>
      <c r="O2313" s="65" t="str">
        <f>IFERROR(VLOOKUP(Table1[[#This Row],[Vendor ID]],Table549[],2,FALSE),"")</f>
        <v/>
      </c>
      <c r="P2313" s="63"/>
      <c r="Q2313" s="141" t="str">
        <f>IF(Table1[[#This Row],[Posting Date]]&lt;&gt;"",$D$9,"")</f>
        <v/>
      </c>
      <c r="R2313" s="157" t="str">
        <f>IF(Table1[[#This Row],[Posting Date]]&lt;&gt;"",$D$10,"")</f>
        <v/>
      </c>
      <c r="S2313" s="66"/>
      <c r="T2313" s="63"/>
      <c r="U2313" s="67"/>
      <c r="V2313" s="67"/>
      <c r="W2313" s="67" t="str">
        <f t="shared" si="40"/>
        <v/>
      </c>
      <c r="X2313" s="159" t="str">
        <f>IF(E2313="","",(IF(Table1[[#This Row],[Cur]]="USD",Table1[[#This Row],[Cur_Amount Debit]],Table1[[#This Row],[Cur_Amount Debit]]/Table1[[#This Row],[Exchange Rate]])))</f>
        <v/>
      </c>
      <c r="Y2313" s="159" t="str">
        <f>IF(E2313="","",(IF(Table1[[#This Row],[Cur]]="USD",Table1[[#This Row],[Cur_Amount Credit]],Table1[[#This Row],[Cur_Amount Credit]]/ExchangeRate)))</f>
        <v/>
      </c>
      <c r="Z2313" s="201" t="str">
        <f>IF(E2313="","",(Table1[[#This Row],[Debit USD]]-Table1[[#This Row],[Credit USD]]))</f>
        <v/>
      </c>
      <c r="AA2313" s="226"/>
      <c r="AB2313" s="255"/>
      <c r="AC2313" s="1"/>
      <c r="AD2313" s="15"/>
      <c r="AE2313" s="15" t="str">
        <f>IF(AND(OR(Table1[[#This Row],[Account]]="15030",Table1[[#This Row],[Account]]="15035",Table1[[#This Row],[Account]]="20150"),Table1[[#This Row],[Vendor ID]]=""),1,"")</f>
        <v/>
      </c>
      <c r="AF2313" s="15"/>
      <c r="AG2313" s="15"/>
      <c r="AH2313" s="15"/>
      <c r="AI2313" s="46" t="str">
        <f>IF(Table1[[#This Row],[Posting Date]]&lt;&gt;"","GJ-"&amp;CountryID,"")</f>
        <v/>
      </c>
      <c r="AJ2313" s="59" t="str">
        <f>IF(Table1[[#This Row],[Posting Date]]&lt;&gt;"",Table1[[#This Row],[Posting Date]],"")</f>
        <v/>
      </c>
      <c r="AK2313" s="46"/>
      <c r="AL2313" s="46" t="str">
        <f>IF(Table1[[#This Row],[Description]]&lt;&gt;"",Table1[[#This Row],[Description]],"")</f>
        <v/>
      </c>
      <c r="AM2313" s="46" t="str">
        <f>IF(Table1[[#This Row],[Posting Date]]&lt;&gt;"",Table1[[#This Row],[Reference Number]],"")</f>
        <v/>
      </c>
      <c r="AN2313" s="46" t="str">
        <f>TRIM(Table1[[#This Row],[Line '#]])</f>
        <v/>
      </c>
      <c r="AO2313" s="46" t="str">
        <f>TRIM(Table1[[#This Row],[Account]])</f>
        <v/>
      </c>
      <c r="AP2313" s="46" t="str">
        <f>IF(Table1[[#This Row],[Posting Date]]&lt;&gt;"",$D$5,"")</f>
        <v/>
      </c>
      <c r="AQ2313" s="46" t="str">
        <f>TRIM(Table1[[#This Row],[Departments-Prgrams]])</f>
        <v/>
      </c>
      <c r="AR2313" s="46" t="str">
        <f>TRIM(Table1[[#This Row],[Grant]])</f>
        <v/>
      </c>
      <c r="AS2313" s="46" t="str">
        <f>TRIM(Table1[[#This Row],[Staff ID]])</f>
        <v/>
      </c>
      <c r="AT2313" s="46" t="str">
        <f>IF(TRIM(Table1[[#This Row],[Budget Code]])=0,"",TRIM(Table1[[#This Row],[Budget Code]]))</f>
        <v/>
      </c>
      <c r="AU2313" s="46" t="str">
        <f>IF(Table1[[#This Row],[Line Description]]&lt;&gt;"",Table1[[#This Row],[Line Description]],"")</f>
        <v/>
      </c>
      <c r="AV2313" s="46" t="str">
        <f>IF(Table1[[#This Row],[Cur_Amount Debit]]&gt;0,ROUND(Table1[[#This Row],[Cur_Amount Debit]],2),"")</f>
        <v/>
      </c>
      <c r="AW2313" s="46" t="str">
        <f>IF(Table1[[#This Row],[Cur_Amount Credit]]&gt;0,ROUND(Table1[[#This Row],[Cur_Amount Credit]],2),"")</f>
        <v/>
      </c>
      <c r="AX2313" s="46" t="str">
        <f>LEFT(Table1[[#This Row],[Cur]],3)</f>
        <v/>
      </c>
      <c r="AY2313" s="59"/>
      <c r="AZ2313" s="46"/>
      <c r="BA2313" s="46" t="str">
        <f>IF(Table1[[#This Row],[Cur]]&lt;&gt;"",IF(Table1[[#This Row],[Cur]]="USD","",ExchangeRate),"")</f>
        <v/>
      </c>
      <c r="BB2313" s="46" t="str">
        <f>IF(Table1[[#This Row],[Grant]]&lt;&gt;"",VLOOKUP(Table1[[#This Row],[Grant]],Grants!B:D,3),"")</f>
        <v/>
      </c>
      <c r="BC2313" s="46" t="str">
        <f>TRIM(Table1[[#This Row],[Vendor ID]])</f>
        <v/>
      </c>
      <c r="BD2313">
        <f>IF(Table1[[#This Row],[Reference Number]]=Q2312,BD2312,BD2312+1)</f>
        <v>0</v>
      </c>
    </row>
    <row r="2314" spans="1:56" ht="11.25" customHeight="1" x14ac:dyDescent="0.25">
      <c r="A2314" s="1"/>
      <c r="B2314" s="88" t="str">
        <f>IF(Table1[[#This Row],[Posting Date]]&lt;&gt;"",IF(Table1[[#This Row],[Reference Number]]=Q2313,B2313+1,1),"")</f>
        <v/>
      </c>
      <c r="C2314" s="61"/>
      <c r="D2314" s="61"/>
      <c r="E2314" s="138"/>
      <c r="F2314" s="141" t="str">
        <f>IFERROR(IF(VLOOKUP(Table1[[#This Row],[Budget Code Description]],Dimentions!$X$6:$AC$139,2,FALSE)="","",VLOOKUP(Table1[[#This Row],[Budget Code Description]],Dimentions!$X$6:$AC$139,2,FALSE)),"")</f>
        <v/>
      </c>
      <c r="G2314" s="141"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1" t="str">
        <f>IFERROR(VLOOKUP(Table1[[#This Row],[Budget Code Description]],Table6[#All],8,FALSE),"")</f>
        <v/>
      </c>
      <c r="L2314" s="63"/>
      <c r="M2314" s="65" t="str">
        <f>IFERROR(VLOOKUP(Table1[[#This Row],[Staff ID]],Table2[],2,FALSE),"")</f>
        <v/>
      </c>
      <c r="N2314" s="209" t="str">
        <f>IFERROR(IF(VLOOKUP(Table1[[#This Row],[Budget Code Description]],Dimentions!$X$6:$AC$134,4,FALSE)="","",VLOOKUP(Table1[[#This Row],[Budget Code Description]],Dimentions!$X$6:$AC$134,4,FALSE)),"")</f>
        <v/>
      </c>
      <c r="O2314" s="65" t="str">
        <f>IFERROR(VLOOKUP(Table1[[#This Row],[Vendor ID]],Table549[],2,FALSE),"")</f>
        <v/>
      </c>
      <c r="P2314" s="63"/>
      <c r="Q2314" s="141" t="str">
        <f>IF(Table1[[#This Row],[Posting Date]]&lt;&gt;"",$D$9,"")</f>
        <v/>
      </c>
      <c r="R2314" s="157" t="str">
        <f>IF(Table1[[#This Row],[Posting Date]]&lt;&gt;"",$D$10,"")</f>
        <v/>
      </c>
      <c r="S2314" s="66"/>
      <c r="T2314" s="63"/>
      <c r="U2314" s="67"/>
      <c r="V2314" s="67"/>
      <c r="W2314" s="67" t="str">
        <f t="shared" si="40"/>
        <v/>
      </c>
      <c r="X2314" s="159" t="str">
        <f>IF(E2314="","",(IF(Table1[[#This Row],[Cur]]="USD",Table1[[#This Row],[Cur_Amount Debit]],Table1[[#This Row],[Cur_Amount Debit]]/Table1[[#This Row],[Exchange Rate]])))</f>
        <v/>
      </c>
      <c r="Y2314" s="159" t="str">
        <f>IF(E2314="","",(IF(Table1[[#This Row],[Cur]]="USD",Table1[[#This Row],[Cur_Amount Credit]],Table1[[#This Row],[Cur_Amount Credit]]/ExchangeRate)))</f>
        <v/>
      </c>
      <c r="Z2314" s="201" t="str">
        <f>IF(E2314="","",(Table1[[#This Row],[Debit USD]]-Table1[[#This Row],[Credit USD]]))</f>
        <v/>
      </c>
      <c r="AA2314" s="226"/>
      <c r="AB2314" s="255"/>
      <c r="AC2314" s="1"/>
      <c r="AD2314" s="15"/>
      <c r="AE2314" s="15" t="str">
        <f>IF(AND(OR(Table1[[#This Row],[Account]]="15030",Table1[[#This Row],[Account]]="15035",Table1[[#This Row],[Account]]="20150"),Table1[[#This Row],[Vendor ID]]=""),1,"")</f>
        <v/>
      </c>
      <c r="AF2314" s="15"/>
      <c r="AG2314" s="15"/>
      <c r="AH2314" s="15"/>
      <c r="AI2314" s="46" t="str">
        <f>IF(Table1[[#This Row],[Posting Date]]&lt;&gt;"","GJ-"&amp;CountryID,"")</f>
        <v/>
      </c>
      <c r="AJ2314" s="59" t="str">
        <f>IF(Table1[[#This Row],[Posting Date]]&lt;&gt;"",Table1[[#This Row],[Posting Date]],"")</f>
        <v/>
      </c>
      <c r="AK2314" s="46"/>
      <c r="AL2314" s="46" t="str">
        <f>IF(Table1[[#This Row],[Description]]&lt;&gt;"",Table1[[#This Row],[Description]],"")</f>
        <v/>
      </c>
      <c r="AM2314" s="46" t="str">
        <f>IF(Table1[[#This Row],[Posting Date]]&lt;&gt;"",Table1[[#This Row],[Reference Number]],"")</f>
        <v/>
      </c>
      <c r="AN2314" s="46" t="str">
        <f>TRIM(Table1[[#This Row],[Line '#]])</f>
        <v/>
      </c>
      <c r="AO2314" s="46" t="str">
        <f>TRIM(Table1[[#This Row],[Account]])</f>
        <v/>
      </c>
      <c r="AP2314" s="46" t="str">
        <f>IF(Table1[[#This Row],[Posting Date]]&lt;&gt;"",$D$5,"")</f>
        <v/>
      </c>
      <c r="AQ2314" s="46" t="str">
        <f>TRIM(Table1[[#This Row],[Departments-Prgrams]])</f>
        <v/>
      </c>
      <c r="AR2314" s="46" t="str">
        <f>TRIM(Table1[[#This Row],[Grant]])</f>
        <v/>
      </c>
      <c r="AS2314" s="46" t="str">
        <f>TRIM(Table1[[#This Row],[Staff ID]])</f>
        <v/>
      </c>
      <c r="AT2314" s="46" t="str">
        <f>IF(TRIM(Table1[[#This Row],[Budget Code]])=0,"",TRIM(Table1[[#This Row],[Budget Code]]))</f>
        <v/>
      </c>
      <c r="AU2314" s="46" t="str">
        <f>IF(Table1[[#This Row],[Line Description]]&lt;&gt;"",Table1[[#This Row],[Line Description]],"")</f>
        <v/>
      </c>
      <c r="AV2314" s="46" t="str">
        <f>IF(Table1[[#This Row],[Cur_Amount Debit]]&gt;0,ROUND(Table1[[#This Row],[Cur_Amount Debit]],2),"")</f>
        <v/>
      </c>
      <c r="AW2314" s="46" t="str">
        <f>IF(Table1[[#This Row],[Cur_Amount Credit]]&gt;0,ROUND(Table1[[#This Row],[Cur_Amount Credit]],2),"")</f>
        <v/>
      </c>
      <c r="AX2314" s="46" t="str">
        <f>LEFT(Table1[[#This Row],[Cur]],3)</f>
        <v/>
      </c>
      <c r="AY2314" s="59"/>
      <c r="AZ2314" s="46"/>
      <c r="BA2314" s="46" t="str">
        <f>IF(Table1[[#This Row],[Cur]]&lt;&gt;"",IF(Table1[[#This Row],[Cur]]="USD","",ExchangeRate),"")</f>
        <v/>
      </c>
      <c r="BB2314" s="46" t="str">
        <f>IF(Table1[[#This Row],[Grant]]&lt;&gt;"",VLOOKUP(Table1[[#This Row],[Grant]],Grants!B:D,3),"")</f>
        <v/>
      </c>
      <c r="BC2314" s="46" t="str">
        <f>TRIM(Table1[[#This Row],[Vendor ID]])</f>
        <v/>
      </c>
      <c r="BD2314">
        <f>IF(Table1[[#This Row],[Reference Number]]=Q2313,BD2313,BD2313+1)</f>
        <v>0</v>
      </c>
    </row>
    <row r="2315" spans="1:56" ht="11.25" customHeight="1" x14ac:dyDescent="0.25">
      <c r="A2315" s="1"/>
      <c r="B2315" s="88" t="str">
        <f>IF(Table1[[#This Row],[Posting Date]]&lt;&gt;"",IF(Table1[[#This Row],[Reference Number]]=Q2314,B2314+1,1),"")</f>
        <v/>
      </c>
      <c r="C2315" s="61"/>
      <c r="D2315" s="61"/>
      <c r="E2315" s="138"/>
      <c r="F2315" s="141" t="str">
        <f>IFERROR(IF(VLOOKUP(Table1[[#This Row],[Budget Code Description]],Dimentions!$X$6:$AC$139,2,FALSE)="","",VLOOKUP(Table1[[#This Row],[Budget Code Description]],Dimentions!$X$6:$AC$139,2,FALSE)),"")</f>
        <v/>
      </c>
      <c r="G2315" s="141"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1" t="str">
        <f>IFERROR(VLOOKUP(Table1[[#This Row],[Budget Code Description]],Table6[#All],8,FALSE),"")</f>
        <v/>
      </c>
      <c r="L2315" s="63"/>
      <c r="M2315" s="65" t="str">
        <f>IFERROR(VLOOKUP(Table1[[#This Row],[Staff ID]],Table2[],2,FALSE),"")</f>
        <v/>
      </c>
      <c r="N2315" s="209" t="str">
        <f>IFERROR(IF(VLOOKUP(Table1[[#This Row],[Budget Code Description]],Dimentions!$X$6:$AC$134,4,FALSE)="","",VLOOKUP(Table1[[#This Row],[Budget Code Description]],Dimentions!$X$6:$AC$134,4,FALSE)),"")</f>
        <v/>
      </c>
      <c r="O2315" s="65" t="str">
        <f>IFERROR(VLOOKUP(Table1[[#This Row],[Vendor ID]],Table549[],2,FALSE),"")</f>
        <v/>
      </c>
      <c r="P2315" s="63"/>
      <c r="Q2315" s="141" t="str">
        <f>IF(Table1[[#This Row],[Posting Date]]&lt;&gt;"",$D$9,"")</f>
        <v/>
      </c>
      <c r="R2315" s="157" t="str">
        <f>IF(Table1[[#This Row],[Posting Date]]&lt;&gt;"",$D$10,"")</f>
        <v/>
      </c>
      <c r="S2315" s="66"/>
      <c r="T2315" s="63"/>
      <c r="U2315" s="67"/>
      <c r="V2315" s="67"/>
      <c r="W2315" s="67" t="str">
        <f t="shared" si="40"/>
        <v/>
      </c>
      <c r="X2315" s="159" t="str">
        <f>IF(E2315="","",(IF(Table1[[#This Row],[Cur]]="USD",Table1[[#This Row],[Cur_Amount Debit]],Table1[[#This Row],[Cur_Amount Debit]]/Table1[[#This Row],[Exchange Rate]])))</f>
        <v/>
      </c>
      <c r="Y2315" s="159" t="str">
        <f>IF(E2315="","",(IF(Table1[[#This Row],[Cur]]="USD",Table1[[#This Row],[Cur_Amount Credit]],Table1[[#This Row],[Cur_Amount Credit]]/ExchangeRate)))</f>
        <v/>
      </c>
      <c r="Z2315" s="201" t="str">
        <f>IF(E2315="","",(Table1[[#This Row],[Debit USD]]-Table1[[#This Row],[Credit USD]]))</f>
        <v/>
      </c>
      <c r="AA2315" s="226"/>
      <c r="AB2315" s="255"/>
      <c r="AC2315" s="1"/>
      <c r="AD2315" s="15"/>
      <c r="AE2315" s="15" t="str">
        <f>IF(AND(OR(Table1[[#This Row],[Account]]="15030",Table1[[#This Row],[Account]]="15035",Table1[[#This Row],[Account]]="20150"),Table1[[#This Row],[Vendor ID]]=""),1,"")</f>
        <v/>
      </c>
      <c r="AF2315" s="15"/>
      <c r="AG2315" s="15"/>
      <c r="AH2315" s="15"/>
      <c r="AI2315" s="46" t="str">
        <f>IF(Table1[[#This Row],[Posting Date]]&lt;&gt;"","GJ-"&amp;CountryID,"")</f>
        <v/>
      </c>
      <c r="AJ2315" s="59" t="str">
        <f>IF(Table1[[#This Row],[Posting Date]]&lt;&gt;"",Table1[[#This Row],[Posting Date]],"")</f>
        <v/>
      </c>
      <c r="AK2315" s="46"/>
      <c r="AL2315" s="46" t="str">
        <f>IF(Table1[[#This Row],[Description]]&lt;&gt;"",Table1[[#This Row],[Description]],"")</f>
        <v/>
      </c>
      <c r="AM2315" s="46" t="str">
        <f>IF(Table1[[#This Row],[Posting Date]]&lt;&gt;"",Table1[[#This Row],[Reference Number]],"")</f>
        <v/>
      </c>
      <c r="AN2315" s="46" t="str">
        <f>TRIM(Table1[[#This Row],[Line '#]])</f>
        <v/>
      </c>
      <c r="AO2315" s="46" t="str">
        <f>TRIM(Table1[[#This Row],[Account]])</f>
        <v/>
      </c>
      <c r="AP2315" s="46" t="str">
        <f>IF(Table1[[#This Row],[Posting Date]]&lt;&gt;"",$D$5,"")</f>
        <v/>
      </c>
      <c r="AQ2315" s="46" t="str">
        <f>TRIM(Table1[[#This Row],[Departments-Prgrams]])</f>
        <v/>
      </c>
      <c r="AR2315" s="46" t="str">
        <f>TRIM(Table1[[#This Row],[Grant]])</f>
        <v/>
      </c>
      <c r="AS2315" s="46" t="str">
        <f>TRIM(Table1[[#This Row],[Staff ID]])</f>
        <v/>
      </c>
      <c r="AT2315" s="46" t="str">
        <f>IF(TRIM(Table1[[#This Row],[Budget Code]])=0,"",TRIM(Table1[[#This Row],[Budget Code]]))</f>
        <v/>
      </c>
      <c r="AU2315" s="46" t="str">
        <f>IF(Table1[[#This Row],[Line Description]]&lt;&gt;"",Table1[[#This Row],[Line Description]],"")</f>
        <v/>
      </c>
      <c r="AV2315" s="46" t="str">
        <f>IF(Table1[[#This Row],[Cur_Amount Debit]]&gt;0,ROUND(Table1[[#This Row],[Cur_Amount Debit]],2),"")</f>
        <v/>
      </c>
      <c r="AW2315" s="46" t="str">
        <f>IF(Table1[[#This Row],[Cur_Amount Credit]]&gt;0,ROUND(Table1[[#This Row],[Cur_Amount Credit]],2),"")</f>
        <v/>
      </c>
      <c r="AX2315" s="46" t="str">
        <f>LEFT(Table1[[#This Row],[Cur]],3)</f>
        <v/>
      </c>
      <c r="AY2315" s="59"/>
      <c r="AZ2315" s="46"/>
      <c r="BA2315" s="46" t="str">
        <f>IF(Table1[[#This Row],[Cur]]&lt;&gt;"",IF(Table1[[#This Row],[Cur]]="USD","",ExchangeRate),"")</f>
        <v/>
      </c>
      <c r="BB2315" s="46" t="str">
        <f>IF(Table1[[#This Row],[Grant]]&lt;&gt;"",VLOOKUP(Table1[[#This Row],[Grant]],Grants!B:D,3),"")</f>
        <v/>
      </c>
      <c r="BC2315" s="46" t="str">
        <f>TRIM(Table1[[#This Row],[Vendor ID]])</f>
        <v/>
      </c>
      <c r="BD2315">
        <f>IF(Table1[[#This Row],[Reference Number]]=Q2314,BD2314,BD2314+1)</f>
        <v>0</v>
      </c>
    </row>
    <row r="2316" spans="1:56" ht="11.25" customHeight="1" x14ac:dyDescent="0.25">
      <c r="A2316" s="1"/>
      <c r="B2316" s="88" t="str">
        <f>IF(Table1[[#This Row],[Posting Date]]&lt;&gt;"",IF(Table1[[#This Row],[Reference Number]]=Q2315,B2315+1,1),"")</f>
        <v/>
      </c>
      <c r="C2316" s="61"/>
      <c r="D2316" s="61"/>
      <c r="E2316" s="138"/>
      <c r="F2316" s="141" t="str">
        <f>IFERROR(IF(VLOOKUP(Table1[[#This Row],[Budget Code Description]],Dimentions!$X$6:$AC$139,2,FALSE)="","",VLOOKUP(Table1[[#This Row],[Budget Code Description]],Dimentions!$X$6:$AC$139,2,FALSE)),"")</f>
        <v/>
      </c>
      <c r="G2316" s="141"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1" t="str">
        <f>IFERROR(VLOOKUP(Table1[[#This Row],[Budget Code Description]],Table6[#All],8,FALSE),"")</f>
        <v/>
      </c>
      <c r="L2316" s="63"/>
      <c r="M2316" s="65" t="str">
        <f>IFERROR(VLOOKUP(Table1[[#This Row],[Staff ID]],Table2[],2,FALSE),"")</f>
        <v/>
      </c>
      <c r="N2316" s="209" t="str">
        <f>IFERROR(IF(VLOOKUP(Table1[[#This Row],[Budget Code Description]],Dimentions!$X$6:$AC$134,4,FALSE)="","",VLOOKUP(Table1[[#This Row],[Budget Code Description]],Dimentions!$X$6:$AC$134,4,FALSE)),"")</f>
        <v/>
      </c>
      <c r="O2316" s="65" t="str">
        <f>IFERROR(VLOOKUP(Table1[[#This Row],[Vendor ID]],Table549[],2,FALSE),"")</f>
        <v/>
      </c>
      <c r="P2316" s="63"/>
      <c r="Q2316" s="141" t="str">
        <f>IF(Table1[[#This Row],[Posting Date]]&lt;&gt;"",$D$9,"")</f>
        <v/>
      </c>
      <c r="R2316" s="157" t="str">
        <f>IF(Table1[[#This Row],[Posting Date]]&lt;&gt;"",$D$10,"")</f>
        <v/>
      </c>
      <c r="S2316" s="66"/>
      <c r="T2316" s="63"/>
      <c r="U2316" s="67"/>
      <c r="V2316" s="67"/>
      <c r="W2316" s="67" t="str">
        <f t="shared" si="40"/>
        <v/>
      </c>
      <c r="X2316" s="159" t="str">
        <f>IF(E2316="","",(IF(Table1[[#This Row],[Cur]]="USD",Table1[[#This Row],[Cur_Amount Debit]],Table1[[#This Row],[Cur_Amount Debit]]/Table1[[#This Row],[Exchange Rate]])))</f>
        <v/>
      </c>
      <c r="Y2316" s="159" t="str">
        <f>IF(E2316="","",(IF(Table1[[#This Row],[Cur]]="USD",Table1[[#This Row],[Cur_Amount Credit]],Table1[[#This Row],[Cur_Amount Credit]]/ExchangeRate)))</f>
        <v/>
      </c>
      <c r="Z2316" s="201" t="str">
        <f>IF(E2316="","",(Table1[[#This Row],[Debit USD]]-Table1[[#This Row],[Credit USD]]))</f>
        <v/>
      </c>
      <c r="AA2316" s="226"/>
      <c r="AB2316" s="255"/>
      <c r="AC2316" s="1"/>
      <c r="AD2316" s="15"/>
      <c r="AE2316" s="15" t="str">
        <f>IF(AND(OR(Table1[[#This Row],[Account]]="15030",Table1[[#This Row],[Account]]="15035",Table1[[#This Row],[Account]]="20150"),Table1[[#This Row],[Vendor ID]]=""),1,"")</f>
        <v/>
      </c>
      <c r="AF2316" s="15"/>
      <c r="AG2316" s="15"/>
      <c r="AH2316" s="15"/>
      <c r="AI2316" s="46" t="str">
        <f>IF(Table1[[#This Row],[Posting Date]]&lt;&gt;"","GJ-"&amp;CountryID,"")</f>
        <v/>
      </c>
      <c r="AJ2316" s="59" t="str">
        <f>IF(Table1[[#This Row],[Posting Date]]&lt;&gt;"",Table1[[#This Row],[Posting Date]],"")</f>
        <v/>
      </c>
      <c r="AK2316" s="46"/>
      <c r="AL2316" s="46" t="str">
        <f>IF(Table1[[#This Row],[Description]]&lt;&gt;"",Table1[[#This Row],[Description]],"")</f>
        <v/>
      </c>
      <c r="AM2316" s="46" t="str">
        <f>IF(Table1[[#This Row],[Posting Date]]&lt;&gt;"",Table1[[#This Row],[Reference Number]],"")</f>
        <v/>
      </c>
      <c r="AN2316" s="46" t="str">
        <f>TRIM(Table1[[#This Row],[Line '#]])</f>
        <v/>
      </c>
      <c r="AO2316" s="46" t="str">
        <f>TRIM(Table1[[#This Row],[Account]])</f>
        <v/>
      </c>
      <c r="AP2316" s="46" t="str">
        <f>IF(Table1[[#This Row],[Posting Date]]&lt;&gt;"",$D$5,"")</f>
        <v/>
      </c>
      <c r="AQ2316" s="46" t="str">
        <f>TRIM(Table1[[#This Row],[Departments-Prgrams]])</f>
        <v/>
      </c>
      <c r="AR2316" s="46" t="str">
        <f>TRIM(Table1[[#This Row],[Grant]])</f>
        <v/>
      </c>
      <c r="AS2316" s="46" t="str">
        <f>TRIM(Table1[[#This Row],[Staff ID]])</f>
        <v/>
      </c>
      <c r="AT2316" s="46" t="str">
        <f>IF(TRIM(Table1[[#This Row],[Budget Code]])=0,"",TRIM(Table1[[#This Row],[Budget Code]]))</f>
        <v/>
      </c>
      <c r="AU2316" s="46" t="str">
        <f>IF(Table1[[#This Row],[Line Description]]&lt;&gt;"",Table1[[#This Row],[Line Description]],"")</f>
        <v/>
      </c>
      <c r="AV2316" s="46" t="str">
        <f>IF(Table1[[#This Row],[Cur_Amount Debit]]&gt;0,ROUND(Table1[[#This Row],[Cur_Amount Debit]],2),"")</f>
        <v/>
      </c>
      <c r="AW2316" s="46" t="str">
        <f>IF(Table1[[#This Row],[Cur_Amount Credit]]&gt;0,ROUND(Table1[[#This Row],[Cur_Amount Credit]],2),"")</f>
        <v/>
      </c>
      <c r="AX2316" s="46" t="str">
        <f>LEFT(Table1[[#This Row],[Cur]],3)</f>
        <v/>
      </c>
      <c r="AY2316" s="59"/>
      <c r="AZ2316" s="46"/>
      <c r="BA2316" s="46" t="str">
        <f>IF(Table1[[#This Row],[Cur]]&lt;&gt;"",IF(Table1[[#This Row],[Cur]]="USD","",ExchangeRate),"")</f>
        <v/>
      </c>
      <c r="BB2316" s="46" t="str">
        <f>IF(Table1[[#This Row],[Grant]]&lt;&gt;"",VLOOKUP(Table1[[#This Row],[Grant]],Grants!B:D,3),"")</f>
        <v/>
      </c>
      <c r="BC2316" s="46" t="str">
        <f>TRIM(Table1[[#This Row],[Vendor ID]])</f>
        <v/>
      </c>
      <c r="BD2316">
        <f>IF(Table1[[#This Row],[Reference Number]]=Q2315,BD2315,BD2315+1)</f>
        <v>0</v>
      </c>
    </row>
    <row r="2317" spans="1:56" ht="11.25" customHeight="1" x14ac:dyDescent="0.25">
      <c r="A2317" s="1"/>
      <c r="B2317" s="88" t="str">
        <f>IF(Table1[[#This Row],[Posting Date]]&lt;&gt;"",IF(Table1[[#This Row],[Reference Number]]=Q2316,B2316+1,1),"")</f>
        <v/>
      </c>
      <c r="C2317" s="61"/>
      <c r="D2317" s="61"/>
      <c r="E2317" s="138"/>
      <c r="F2317" s="141" t="str">
        <f>IFERROR(IF(VLOOKUP(Table1[[#This Row],[Budget Code Description]],Dimentions!$X$6:$AC$139,2,FALSE)="","",VLOOKUP(Table1[[#This Row],[Budget Code Description]],Dimentions!$X$6:$AC$139,2,FALSE)),"")</f>
        <v/>
      </c>
      <c r="G2317" s="141"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1" t="str">
        <f>IFERROR(VLOOKUP(Table1[[#This Row],[Budget Code Description]],Table6[#All],8,FALSE),"")</f>
        <v/>
      </c>
      <c r="L2317" s="63"/>
      <c r="M2317" s="65" t="str">
        <f>IFERROR(VLOOKUP(Table1[[#This Row],[Staff ID]],Table2[],2,FALSE),"")</f>
        <v/>
      </c>
      <c r="N2317" s="209" t="str">
        <f>IFERROR(IF(VLOOKUP(Table1[[#This Row],[Budget Code Description]],Dimentions!$X$6:$AC$134,4,FALSE)="","",VLOOKUP(Table1[[#This Row],[Budget Code Description]],Dimentions!$X$6:$AC$134,4,FALSE)),"")</f>
        <v/>
      </c>
      <c r="O2317" s="65" t="str">
        <f>IFERROR(VLOOKUP(Table1[[#This Row],[Vendor ID]],Table549[],2,FALSE),"")</f>
        <v/>
      </c>
      <c r="P2317" s="63"/>
      <c r="Q2317" s="141" t="str">
        <f>IF(Table1[[#This Row],[Posting Date]]&lt;&gt;"",$D$9,"")</f>
        <v/>
      </c>
      <c r="R2317" s="157" t="str">
        <f>IF(Table1[[#This Row],[Posting Date]]&lt;&gt;"",$D$10,"")</f>
        <v/>
      </c>
      <c r="S2317" s="66"/>
      <c r="T2317" s="63"/>
      <c r="U2317" s="67"/>
      <c r="V2317" s="67"/>
      <c r="W2317" s="67" t="str">
        <f t="shared" si="40"/>
        <v/>
      </c>
      <c r="X2317" s="159" t="str">
        <f>IF(E2317="","",(IF(Table1[[#This Row],[Cur]]="USD",Table1[[#This Row],[Cur_Amount Debit]],Table1[[#This Row],[Cur_Amount Debit]]/Table1[[#This Row],[Exchange Rate]])))</f>
        <v/>
      </c>
      <c r="Y2317" s="159" t="str">
        <f>IF(E2317="","",(IF(Table1[[#This Row],[Cur]]="USD",Table1[[#This Row],[Cur_Amount Credit]],Table1[[#This Row],[Cur_Amount Credit]]/ExchangeRate)))</f>
        <v/>
      </c>
      <c r="Z2317" s="201" t="str">
        <f>IF(E2317="","",(Table1[[#This Row],[Debit USD]]-Table1[[#This Row],[Credit USD]]))</f>
        <v/>
      </c>
      <c r="AA2317" s="226"/>
      <c r="AB2317" s="255"/>
      <c r="AC2317" s="1"/>
      <c r="AD2317" s="15"/>
      <c r="AE2317" s="15" t="str">
        <f>IF(AND(OR(Table1[[#This Row],[Account]]="15030",Table1[[#This Row],[Account]]="15035",Table1[[#This Row],[Account]]="20150"),Table1[[#This Row],[Vendor ID]]=""),1,"")</f>
        <v/>
      </c>
      <c r="AF2317" s="15"/>
      <c r="AG2317" s="15"/>
      <c r="AH2317" s="15"/>
      <c r="AI2317" s="46" t="str">
        <f>IF(Table1[[#This Row],[Posting Date]]&lt;&gt;"","GJ-"&amp;CountryID,"")</f>
        <v/>
      </c>
      <c r="AJ2317" s="59" t="str">
        <f>IF(Table1[[#This Row],[Posting Date]]&lt;&gt;"",Table1[[#This Row],[Posting Date]],"")</f>
        <v/>
      </c>
      <c r="AK2317" s="46"/>
      <c r="AL2317" s="46" t="str">
        <f>IF(Table1[[#This Row],[Description]]&lt;&gt;"",Table1[[#This Row],[Description]],"")</f>
        <v/>
      </c>
      <c r="AM2317" s="46" t="str">
        <f>IF(Table1[[#This Row],[Posting Date]]&lt;&gt;"",Table1[[#This Row],[Reference Number]],"")</f>
        <v/>
      </c>
      <c r="AN2317" s="46" t="str">
        <f>TRIM(Table1[[#This Row],[Line '#]])</f>
        <v/>
      </c>
      <c r="AO2317" s="46" t="str">
        <f>TRIM(Table1[[#This Row],[Account]])</f>
        <v/>
      </c>
      <c r="AP2317" s="46" t="str">
        <f>IF(Table1[[#This Row],[Posting Date]]&lt;&gt;"",$D$5,"")</f>
        <v/>
      </c>
      <c r="AQ2317" s="46" t="str">
        <f>TRIM(Table1[[#This Row],[Departments-Prgrams]])</f>
        <v/>
      </c>
      <c r="AR2317" s="46" t="str">
        <f>TRIM(Table1[[#This Row],[Grant]])</f>
        <v/>
      </c>
      <c r="AS2317" s="46" t="str">
        <f>TRIM(Table1[[#This Row],[Staff ID]])</f>
        <v/>
      </c>
      <c r="AT2317" s="46" t="str">
        <f>IF(TRIM(Table1[[#This Row],[Budget Code]])=0,"",TRIM(Table1[[#This Row],[Budget Code]]))</f>
        <v/>
      </c>
      <c r="AU2317" s="46" t="str">
        <f>IF(Table1[[#This Row],[Line Description]]&lt;&gt;"",Table1[[#This Row],[Line Description]],"")</f>
        <v/>
      </c>
      <c r="AV2317" s="46" t="str">
        <f>IF(Table1[[#This Row],[Cur_Amount Debit]]&gt;0,ROUND(Table1[[#This Row],[Cur_Amount Debit]],2),"")</f>
        <v/>
      </c>
      <c r="AW2317" s="46" t="str">
        <f>IF(Table1[[#This Row],[Cur_Amount Credit]]&gt;0,ROUND(Table1[[#This Row],[Cur_Amount Credit]],2),"")</f>
        <v/>
      </c>
      <c r="AX2317" s="46" t="str">
        <f>LEFT(Table1[[#This Row],[Cur]],3)</f>
        <v/>
      </c>
      <c r="AY2317" s="59"/>
      <c r="AZ2317" s="46"/>
      <c r="BA2317" s="46" t="str">
        <f>IF(Table1[[#This Row],[Cur]]&lt;&gt;"",IF(Table1[[#This Row],[Cur]]="USD","",ExchangeRate),"")</f>
        <v/>
      </c>
      <c r="BB2317" s="46" t="str">
        <f>IF(Table1[[#This Row],[Grant]]&lt;&gt;"",VLOOKUP(Table1[[#This Row],[Grant]],Grants!B:D,3),"")</f>
        <v/>
      </c>
      <c r="BC2317" s="46" t="str">
        <f>TRIM(Table1[[#This Row],[Vendor ID]])</f>
        <v/>
      </c>
      <c r="BD2317">
        <f>IF(Table1[[#This Row],[Reference Number]]=Q2316,BD2316,BD2316+1)</f>
        <v>0</v>
      </c>
    </row>
    <row r="2318" spans="1:56" ht="11.25" customHeight="1" x14ac:dyDescent="0.25">
      <c r="A2318" s="1"/>
      <c r="B2318" s="88" t="str">
        <f>IF(Table1[[#This Row],[Posting Date]]&lt;&gt;"",IF(Table1[[#This Row],[Reference Number]]=Q2317,B2317+1,1),"")</f>
        <v/>
      </c>
      <c r="C2318" s="61"/>
      <c r="D2318" s="61"/>
      <c r="E2318" s="138"/>
      <c r="F2318" s="141" t="str">
        <f>IFERROR(IF(VLOOKUP(Table1[[#This Row],[Budget Code Description]],Dimentions!$X$6:$AC$139,2,FALSE)="","",VLOOKUP(Table1[[#This Row],[Budget Code Description]],Dimentions!$X$6:$AC$139,2,FALSE)),"")</f>
        <v/>
      </c>
      <c r="G2318" s="141"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1" t="str">
        <f>IFERROR(VLOOKUP(Table1[[#This Row],[Budget Code Description]],Table6[#All],8,FALSE),"")</f>
        <v/>
      </c>
      <c r="L2318" s="63"/>
      <c r="M2318" s="65" t="str">
        <f>IFERROR(VLOOKUP(Table1[[#This Row],[Staff ID]],Table2[],2,FALSE),"")</f>
        <v/>
      </c>
      <c r="N2318" s="209" t="str">
        <f>IFERROR(IF(VLOOKUP(Table1[[#This Row],[Budget Code Description]],Dimentions!$X$6:$AC$134,4,FALSE)="","",VLOOKUP(Table1[[#This Row],[Budget Code Description]],Dimentions!$X$6:$AC$134,4,FALSE)),"")</f>
        <v/>
      </c>
      <c r="O2318" s="65" t="str">
        <f>IFERROR(VLOOKUP(Table1[[#This Row],[Vendor ID]],Table549[],2,FALSE),"")</f>
        <v/>
      </c>
      <c r="P2318" s="63"/>
      <c r="Q2318" s="141" t="str">
        <f>IF(Table1[[#This Row],[Posting Date]]&lt;&gt;"",$D$9,"")</f>
        <v/>
      </c>
      <c r="R2318" s="157" t="str">
        <f>IF(Table1[[#This Row],[Posting Date]]&lt;&gt;"",$D$10,"")</f>
        <v/>
      </c>
      <c r="S2318" s="66"/>
      <c r="T2318" s="63"/>
      <c r="U2318" s="67"/>
      <c r="V2318" s="67"/>
      <c r="W2318" s="67" t="str">
        <f t="shared" si="40"/>
        <v/>
      </c>
      <c r="X2318" s="159" t="str">
        <f>IF(E2318="","",(IF(Table1[[#This Row],[Cur]]="USD",Table1[[#This Row],[Cur_Amount Debit]],Table1[[#This Row],[Cur_Amount Debit]]/Table1[[#This Row],[Exchange Rate]])))</f>
        <v/>
      </c>
      <c r="Y2318" s="159" t="str">
        <f>IF(E2318="","",(IF(Table1[[#This Row],[Cur]]="USD",Table1[[#This Row],[Cur_Amount Credit]],Table1[[#This Row],[Cur_Amount Credit]]/ExchangeRate)))</f>
        <v/>
      </c>
      <c r="Z2318" s="201" t="str">
        <f>IF(E2318="","",(Table1[[#This Row],[Debit USD]]-Table1[[#This Row],[Credit USD]]))</f>
        <v/>
      </c>
      <c r="AA2318" s="226"/>
      <c r="AB2318" s="255"/>
      <c r="AC2318" s="1"/>
      <c r="AD2318" s="15"/>
      <c r="AE2318" s="15" t="str">
        <f>IF(AND(OR(Table1[[#This Row],[Account]]="15030",Table1[[#This Row],[Account]]="15035",Table1[[#This Row],[Account]]="20150"),Table1[[#This Row],[Vendor ID]]=""),1,"")</f>
        <v/>
      </c>
      <c r="AF2318" s="15"/>
      <c r="AG2318" s="15"/>
      <c r="AH2318" s="15"/>
      <c r="AI2318" s="46" t="str">
        <f>IF(Table1[[#This Row],[Posting Date]]&lt;&gt;"","GJ-"&amp;CountryID,"")</f>
        <v/>
      </c>
      <c r="AJ2318" s="59" t="str">
        <f>IF(Table1[[#This Row],[Posting Date]]&lt;&gt;"",Table1[[#This Row],[Posting Date]],"")</f>
        <v/>
      </c>
      <c r="AK2318" s="46"/>
      <c r="AL2318" s="46" t="str">
        <f>IF(Table1[[#This Row],[Description]]&lt;&gt;"",Table1[[#This Row],[Description]],"")</f>
        <v/>
      </c>
      <c r="AM2318" s="46" t="str">
        <f>IF(Table1[[#This Row],[Posting Date]]&lt;&gt;"",Table1[[#This Row],[Reference Number]],"")</f>
        <v/>
      </c>
      <c r="AN2318" s="46" t="str">
        <f>TRIM(Table1[[#This Row],[Line '#]])</f>
        <v/>
      </c>
      <c r="AO2318" s="46" t="str">
        <f>TRIM(Table1[[#This Row],[Account]])</f>
        <v/>
      </c>
      <c r="AP2318" s="46" t="str">
        <f>IF(Table1[[#This Row],[Posting Date]]&lt;&gt;"",$D$5,"")</f>
        <v/>
      </c>
      <c r="AQ2318" s="46" t="str">
        <f>TRIM(Table1[[#This Row],[Departments-Prgrams]])</f>
        <v/>
      </c>
      <c r="AR2318" s="46" t="str">
        <f>TRIM(Table1[[#This Row],[Grant]])</f>
        <v/>
      </c>
      <c r="AS2318" s="46" t="str">
        <f>TRIM(Table1[[#This Row],[Staff ID]])</f>
        <v/>
      </c>
      <c r="AT2318" s="46" t="str">
        <f>IF(TRIM(Table1[[#This Row],[Budget Code]])=0,"",TRIM(Table1[[#This Row],[Budget Code]]))</f>
        <v/>
      </c>
      <c r="AU2318" s="46" t="str">
        <f>IF(Table1[[#This Row],[Line Description]]&lt;&gt;"",Table1[[#This Row],[Line Description]],"")</f>
        <v/>
      </c>
      <c r="AV2318" s="46" t="str">
        <f>IF(Table1[[#This Row],[Cur_Amount Debit]]&gt;0,ROUND(Table1[[#This Row],[Cur_Amount Debit]],2),"")</f>
        <v/>
      </c>
      <c r="AW2318" s="46" t="str">
        <f>IF(Table1[[#This Row],[Cur_Amount Credit]]&gt;0,ROUND(Table1[[#This Row],[Cur_Amount Credit]],2),"")</f>
        <v/>
      </c>
      <c r="AX2318" s="46" t="str">
        <f>LEFT(Table1[[#This Row],[Cur]],3)</f>
        <v/>
      </c>
      <c r="AY2318" s="59"/>
      <c r="AZ2318" s="46"/>
      <c r="BA2318" s="46" t="str">
        <f>IF(Table1[[#This Row],[Cur]]&lt;&gt;"",IF(Table1[[#This Row],[Cur]]="USD","",ExchangeRate),"")</f>
        <v/>
      </c>
      <c r="BB2318" s="46" t="str">
        <f>IF(Table1[[#This Row],[Grant]]&lt;&gt;"",VLOOKUP(Table1[[#This Row],[Grant]],Grants!B:D,3),"")</f>
        <v/>
      </c>
      <c r="BC2318" s="46" t="str">
        <f>TRIM(Table1[[#This Row],[Vendor ID]])</f>
        <v/>
      </c>
      <c r="BD2318">
        <f>IF(Table1[[#This Row],[Reference Number]]=Q2317,BD2317,BD2317+1)</f>
        <v>0</v>
      </c>
    </row>
    <row r="2319" spans="1:56" ht="11.25" customHeight="1" x14ac:dyDescent="0.25">
      <c r="A2319" s="1"/>
      <c r="B2319" s="88" t="str">
        <f>IF(Table1[[#This Row],[Posting Date]]&lt;&gt;"",IF(Table1[[#This Row],[Reference Number]]=Q2318,B2318+1,1),"")</f>
        <v/>
      </c>
      <c r="C2319" s="61"/>
      <c r="D2319" s="61"/>
      <c r="E2319" s="138"/>
      <c r="F2319" s="141" t="str">
        <f>IFERROR(IF(VLOOKUP(Table1[[#This Row],[Budget Code Description]],Dimentions!$X$6:$AC$139,2,FALSE)="","",VLOOKUP(Table1[[#This Row],[Budget Code Description]],Dimentions!$X$6:$AC$139,2,FALSE)),"")</f>
        <v/>
      </c>
      <c r="G2319" s="141"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1" t="str">
        <f>IFERROR(VLOOKUP(Table1[[#This Row],[Budget Code Description]],Table6[#All],8,FALSE),"")</f>
        <v/>
      </c>
      <c r="L2319" s="63"/>
      <c r="M2319" s="65" t="str">
        <f>IFERROR(VLOOKUP(Table1[[#This Row],[Staff ID]],Table2[],2,FALSE),"")</f>
        <v/>
      </c>
      <c r="N2319" s="209" t="str">
        <f>IFERROR(IF(VLOOKUP(Table1[[#This Row],[Budget Code Description]],Dimentions!$X$6:$AC$134,4,FALSE)="","",VLOOKUP(Table1[[#This Row],[Budget Code Description]],Dimentions!$X$6:$AC$134,4,FALSE)),"")</f>
        <v/>
      </c>
      <c r="O2319" s="65" t="str">
        <f>IFERROR(VLOOKUP(Table1[[#This Row],[Vendor ID]],Table549[],2,FALSE),"")</f>
        <v/>
      </c>
      <c r="P2319" s="63"/>
      <c r="Q2319" s="141" t="str">
        <f>IF(Table1[[#This Row],[Posting Date]]&lt;&gt;"",$D$9,"")</f>
        <v/>
      </c>
      <c r="R2319" s="157" t="str">
        <f>IF(Table1[[#This Row],[Posting Date]]&lt;&gt;"",$D$10,"")</f>
        <v/>
      </c>
      <c r="S2319" s="66"/>
      <c r="T2319" s="63"/>
      <c r="U2319" s="67"/>
      <c r="V2319" s="67"/>
      <c r="W2319" s="67" t="str">
        <f t="shared" si="40"/>
        <v/>
      </c>
      <c r="X2319" s="159" t="str">
        <f>IF(E2319="","",(IF(Table1[[#This Row],[Cur]]="USD",Table1[[#This Row],[Cur_Amount Debit]],Table1[[#This Row],[Cur_Amount Debit]]/Table1[[#This Row],[Exchange Rate]])))</f>
        <v/>
      </c>
      <c r="Y2319" s="159" t="str">
        <f>IF(E2319="","",(IF(Table1[[#This Row],[Cur]]="USD",Table1[[#This Row],[Cur_Amount Credit]],Table1[[#This Row],[Cur_Amount Credit]]/ExchangeRate)))</f>
        <v/>
      </c>
      <c r="Z2319" s="201" t="str">
        <f>IF(E2319="","",(Table1[[#This Row],[Debit USD]]-Table1[[#This Row],[Credit USD]]))</f>
        <v/>
      </c>
      <c r="AA2319" s="226"/>
      <c r="AB2319" s="255"/>
      <c r="AC2319" s="1"/>
      <c r="AD2319" s="15"/>
      <c r="AE2319" s="15" t="str">
        <f>IF(AND(OR(Table1[[#This Row],[Account]]="15030",Table1[[#This Row],[Account]]="15035",Table1[[#This Row],[Account]]="20150"),Table1[[#This Row],[Vendor ID]]=""),1,"")</f>
        <v/>
      </c>
      <c r="AF2319" s="15"/>
      <c r="AG2319" s="15"/>
      <c r="AH2319" s="15"/>
      <c r="AI2319" s="46" t="str">
        <f>IF(Table1[[#This Row],[Posting Date]]&lt;&gt;"","GJ-"&amp;CountryID,"")</f>
        <v/>
      </c>
      <c r="AJ2319" s="59" t="str">
        <f>IF(Table1[[#This Row],[Posting Date]]&lt;&gt;"",Table1[[#This Row],[Posting Date]],"")</f>
        <v/>
      </c>
      <c r="AK2319" s="46"/>
      <c r="AL2319" s="46" t="str">
        <f>IF(Table1[[#This Row],[Description]]&lt;&gt;"",Table1[[#This Row],[Description]],"")</f>
        <v/>
      </c>
      <c r="AM2319" s="46" t="str">
        <f>IF(Table1[[#This Row],[Posting Date]]&lt;&gt;"",Table1[[#This Row],[Reference Number]],"")</f>
        <v/>
      </c>
      <c r="AN2319" s="46" t="str">
        <f>TRIM(Table1[[#This Row],[Line '#]])</f>
        <v/>
      </c>
      <c r="AO2319" s="46" t="str">
        <f>TRIM(Table1[[#This Row],[Account]])</f>
        <v/>
      </c>
      <c r="AP2319" s="46" t="str">
        <f>IF(Table1[[#This Row],[Posting Date]]&lt;&gt;"",$D$5,"")</f>
        <v/>
      </c>
      <c r="AQ2319" s="46" t="str">
        <f>TRIM(Table1[[#This Row],[Departments-Prgrams]])</f>
        <v/>
      </c>
      <c r="AR2319" s="46" t="str">
        <f>TRIM(Table1[[#This Row],[Grant]])</f>
        <v/>
      </c>
      <c r="AS2319" s="46" t="str">
        <f>TRIM(Table1[[#This Row],[Staff ID]])</f>
        <v/>
      </c>
      <c r="AT2319" s="46" t="str">
        <f>IF(TRIM(Table1[[#This Row],[Budget Code]])=0,"",TRIM(Table1[[#This Row],[Budget Code]]))</f>
        <v/>
      </c>
      <c r="AU2319" s="46" t="str">
        <f>IF(Table1[[#This Row],[Line Description]]&lt;&gt;"",Table1[[#This Row],[Line Description]],"")</f>
        <v/>
      </c>
      <c r="AV2319" s="46" t="str">
        <f>IF(Table1[[#This Row],[Cur_Amount Debit]]&gt;0,ROUND(Table1[[#This Row],[Cur_Amount Debit]],2),"")</f>
        <v/>
      </c>
      <c r="AW2319" s="46" t="str">
        <f>IF(Table1[[#This Row],[Cur_Amount Credit]]&gt;0,ROUND(Table1[[#This Row],[Cur_Amount Credit]],2),"")</f>
        <v/>
      </c>
      <c r="AX2319" s="46" t="str">
        <f>LEFT(Table1[[#This Row],[Cur]],3)</f>
        <v/>
      </c>
      <c r="AY2319" s="59"/>
      <c r="AZ2319" s="46"/>
      <c r="BA2319" s="46" t="str">
        <f>IF(Table1[[#This Row],[Cur]]&lt;&gt;"",IF(Table1[[#This Row],[Cur]]="USD","",ExchangeRate),"")</f>
        <v/>
      </c>
      <c r="BB2319" s="46" t="str">
        <f>IF(Table1[[#This Row],[Grant]]&lt;&gt;"",VLOOKUP(Table1[[#This Row],[Grant]],Grants!B:D,3),"")</f>
        <v/>
      </c>
      <c r="BC2319" s="46" t="str">
        <f>TRIM(Table1[[#This Row],[Vendor ID]])</f>
        <v/>
      </c>
      <c r="BD2319">
        <f>IF(Table1[[#This Row],[Reference Number]]=Q2318,BD2318,BD2318+1)</f>
        <v>0</v>
      </c>
    </row>
    <row r="2320" spans="1:56" ht="11.25" customHeight="1" x14ac:dyDescent="0.25">
      <c r="A2320" s="1"/>
      <c r="B2320" s="88" t="str">
        <f>IF(Table1[[#This Row],[Posting Date]]&lt;&gt;"",IF(Table1[[#This Row],[Reference Number]]=Q2319,B2319+1,1),"")</f>
        <v/>
      </c>
      <c r="C2320" s="61"/>
      <c r="D2320" s="61"/>
      <c r="E2320" s="138"/>
      <c r="F2320" s="141" t="str">
        <f>IFERROR(IF(VLOOKUP(Table1[[#This Row],[Budget Code Description]],Dimentions!$X$6:$AC$139,2,FALSE)="","",VLOOKUP(Table1[[#This Row],[Budget Code Description]],Dimentions!$X$6:$AC$139,2,FALSE)),"")</f>
        <v/>
      </c>
      <c r="G2320" s="141"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1" t="str">
        <f>IFERROR(VLOOKUP(Table1[[#This Row],[Budget Code Description]],Table6[#All],8,FALSE),"")</f>
        <v/>
      </c>
      <c r="L2320" s="63"/>
      <c r="M2320" s="65" t="str">
        <f>IFERROR(VLOOKUP(Table1[[#This Row],[Staff ID]],Table2[],2,FALSE),"")</f>
        <v/>
      </c>
      <c r="N2320" s="209" t="str">
        <f>IFERROR(IF(VLOOKUP(Table1[[#This Row],[Budget Code Description]],Dimentions!$X$6:$AC$134,4,FALSE)="","",VLOOKUP(Table1[[#This Row],[Budget Code Description]],Dimentions!$X$6:$AC$134,4,FALSE)),"")</f>
        <v/>
      </c>
      <c r="O2320" s="65" t="str">
        <f>IFERROR(VLOOKUP(Table1[[#This Row],[Vendor ID]],Table549[],2,FALSE),"")</f>
        <v/>
      </c>
      <c r="P2320" s="63"/>
      <c r="Q2320" s="141" t="str">
        <f>IF(Table1[[#This Row],[Posting Date]]&lt;&gt;"",$D$9,"")</f>
        <v/>
      </c>
      <c r="R2320" s="157" t="str">
        <f>IF(Table1[[#This Row],[Posting Date]]&lt;&gt;"",$D$10,"")</f>
        <v/>
      </c>
      <c r="S2320" s="66"/>
      <c r="T2320" s="63"/>
      <c r="U2320" s="67"/>
      <c r="V2320" s="67"/>
      <c r="W2320" s="67" t="str">
        <f t="shared" si="40"/>
        <v/>
      </c>
      <c r="X2320" s="159" t="str">
        <f>IF(E2320="","",(IF(Table1[[#This Row],[Cur]]="USD",Table1[[#This Row],[Cur_Amount Debit]],Table1[[#This Row],[Cur_Amount Debit]]/Table1[[#This Row],[Exchange Rate]])))</f>
        <v/>
      </c>
      <c r="Y2320" s="159" t="str">
        <f>IF(E2320="","",(IF(Table1[[#This Row],[Cur]]="USD",Table1[[#This Row],[Cur_Amount Credit]],Table1[[#This Row],[Cur_Amount Credit]]/ExchangeRate)))</f>
        <v/>
      </c>
      <c r="Z2320" s="201" t="str">
        <f>IF(E2320="","",(Table1[[#This Row],[Debit USD]]-Table1[[#This Row],[Credit USD]]))</f>
        <v/>
      </c>
      <c r="AA2320" s="226"/>
      <c r="AB2320" s="255"/>
      <c r="AC2320" s="1"/>
      <c r="AD2320" s="15"/>
      <c r="AE2320" s="15" t="str">
        <f>IF(AND(OR(Table1[[#This Row],[Account]]="15030",Table1[[#This Row],[Account]]="15035",Table1[[#This Row],[Account]]="20150"),Table1[[#This Row],[Vendor ID]]=""),1,"")</f>
        <v/>
      </c>
      <c r="AF2320" s="15"/>
      <c r="AG2320" s="15"/>
      <c r="AH2320" s="15"/>
      <c r="AI2320" s="46" t="str">
        <f>IF(Table1[[#This Row],[Posting Date]]&lt;&gt;"","GJ-"&amp;CountryID,"")</f>
        <v/>
      </c>
      <c r="AJ2320" s="59" t="str">
        <f>IF(Table1[[#This Row],[Posting Date]]&lt;&gt;"",Table1[[#This Row],[Posting Date]],"")</f>
        <v/>
      </c>
      <c r="AK2320" s="46"/>
      <c r="AL2320" s="46" t="str">
        <f>IF(Table1[[#This Row],[Description]]&lt;&gt;"",Table1[[#This Row],[Description]],"")</f>
        <v/>
      </c>
      <c r="AM2320" s="46" t="str">
        <f>IF(Table1[[#This Row],[Posting Date]]&lt;&gt;"",Table1[[#This Row],[Reference Number]],"")</f>
        <v/>
      </c>
      <c r="AN2320" s="46" t="str">
        <f>TRIM(Table1[[#This Row],[Line '#]])</f>
        <v/>
      </c>
      <c r="AO2320" s="46" t="str">
        <f>TRIM(Table1[[#This Row],[Account]])</f>
        <v/>
      </c>
      <c r="AP2320" s="46" t="str">
        <f>IF(Table1[[#This Row],[Posting Date]]&lt;&gt;"",$D$5,"")</f>
        <v/>
      </c>
      <c r="AQ2320" s="46" t="str">
        <f>TRIM(Table1[[#This Row],[Departments-Prgrams]])</f>
        <v/>
      </c>
      <c r="AR2320" s="46" t="str">
        <f>TRIM(Table1[[#This Row],[Grant]])</f>
        <v/>
      </c>
      <c r="AS2320" s="46" t="str">
        <f>TRIM(Table1[[#This Row],[Staff ID]])</f>
        <v/>
      </c>
      <c r="AT2320" s="46" t="str">
        <f>IF(TRIM(Table1[[#This Row],[Budget Code]])=0,"",TRIM(Table1[[#This Row],[Budget Code]]))</f>
        <v/>
      </c>
      <c r="AU2320" s="46" t="str">
        <f>IF(Table1[[#This Row],[Line Description]]&lt;&gt;"",Table1[[#This Row],[Line Description]],"")</f>
        <v/>
      </c>
      <c r="AV2320" s="46" t="str">
        <f>IF(Table1[[#This Row],[Cur_Amount Debit]]&gt;0,ROUND(Table1[[#This Row],[Cur_Amount Debit]],2),"")</f>
        <v/>
      </c>
      <c r="AW2320" s="46" t="str">
        <f>IF(Table1[[#This Row],[Cur_Amount Credit]]&gt;0,ROUND(Table1[[#This Row],[Cur_Amount Credit]],2),"")</f>
        <v/>
      </c>
      <c r="AX2320" s="46" t="str">
        <f>LEFT(Table1[[#This Row],[Cur]],3)</f>
        <v/>
      </c>
      <c r="AY2320" s="59"/>
      <c r="AZ2320" s="46"/>
      <c r="BA2320" s="46" t="str">
        <f>IF(Table1[[#This Row],[Cur]]&lt;&gt;"",IF(Table1[[#This Row],[Cur]]="USD","",ExchangeRate),"")</f>
        <v/>
      </c>
      <c r="BB2320" s="46" t="str">
        <f>IF(Table1[[#This Row],[Grant]]&lt;&gt;"",VLOOKUP(Table1[[#This Row],[Grant]],Grants!B:D,3),"")</f>
        <v/>
      </c>
      <c r="BC2320" s="46" t="str">
        <f>TRIM(Table1[[#This Row],[Vendor ID]])</f>
        <v/>
      </c>
      <c r="BD2320">
        <f>IF(Table1[[#This Row],[Reference Number]]=Q2319,BD2319,BD2319+1)</f>
        <v>0</v>
      </c>
    </row>
    <row r="2321" spans="1:56" ht="11.25" customHeight="1" x14ac:dyDescent="0.25">
      <c r="A2321" s="1"/>
      <c r="B2321" s="88" t="str">
        <f>IF(Table1[[#This Row],[Posting Date]]&lt;&gt;"",IF(Table1[[#This Row],[Reference Number]]=Q2320,B2320+1,1),"")</f>
        <v/>
      </c>
      <c r="C2321" s="61"/>
      <c r="D2321" s="61"/>
      <c r="E2321" s="138"/>
      <c r="F2321" s="141" t="str">
        <f>IFERROR(IF(VLOOKUP(Table1[[#This Row],[Budget Code Description]],Dimentions!$X$6:$AC$139,2,FALSE)="","",VLOOKUP(Table1[[#This Row],[Budget Code Description]],Dimentions!$X$6:$AC$139,2,FALSE)),"")</f>
        <v/>
      </c>
      <c r="G2321" s="141"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1" t="str">
        <f>IFERROR(VLOOKUP(Table1[[#This Row],[Budget Code Description]],Table6[#All],8,FALSE),"")</f>
        <v/>
      </c>
      <c r="L2321" s="63"/>
      <c r="M2321" s="65" t="str">
        <f>IFERROR(VLOOKUP(Table1[[#This Row],[Staff ID]],Table2[],2,FALSE),"")</f>
        <v/>
      </c>
      <c r="N2321" s="209" t="str">
        <f>IFERROR(IF(VLOOKUP(Table1[[#This Row],[Budget Code Description]],Dimentions!$X$6:$AC$134,4,FALSE)="","",VLOOKUP(Table1[[#This Row],[Budget Code Description]],Dimentions!$X$6:$AC$134,4,FALSE)),"")</f>
        <v/>
      </c>
      <c r="O2321" s="65" t="str">
        <f>IFERROR(VLOOKUP(Table1[[#This Row],[Vendor ID]],Table549[],2,FALSE),"")</f>
        <v/>
      </c>
      <c r="P2321" s="63"/>
      <c r="Q2321" s="141" t="str">
        <f>IF(Table1[[#This Row],[Posting Date]]&lt;&gt;"",$D$9,"")</f>
        <v/>
      </c>
      <c r="R2321" s="157" t="str">
        <f>IF(Table1[[#This Row],[Posting Date]]&lt;&gt;"",$D$10,"")</f>
        <v/>
      </c>
      <c r="S2321" s="66"/>
      <c r="T2321" s="63"/>
      <c r="U2321" s="67"/>
      <c r="V2321" s="67"/>
      <c r="W2321" s="67" t="str">
        <f t="shared" si="40"/>
        <v/>
      </c>
      <c r="X2321" s="159" t="str">
        <f>IF(E2321="","",(IF(Table1[[#This Row],[Cur]]="USD",Table1[[#This Row],[Cur_Amount Debit]],Table1[[#This Row],[Cur_Amount Debit]]/Table1[[#This Row],[Exchange Rate]])))</f>
        <v/>
      </c>
      <c r="Y2321" s="159" t="str">
        <f>IF(E2321="","",(IF(Table1[[#This Row],[Cur]]="USD",Table1[[#This Row],[Cur_Amount Credit]],Table1[[#This Row],[Cur_Amount Credit]]/ExchangeRate)))</f>
        <v/>
      </c>
      <c r="Z2321" s="201" t="str">
        <f>IF(E2321="","",(Table1[[#This Row],[Debit USD]]-Table1[[#This Row],[Credit USD]]))</f>
        <v/>
      </c>
      <c r="AA2321" s="226"/>
      <c r="AB2321" s="255"/>
      <c r="AC2321" s="1"/>
      <c r="AD2321" s="15"/>
      <c r="AE2321" s="15" t="str">
        <f>IF(AND(OR(Table1[[#This Row],[Account]]="15030",Table1[[#This Row],[Account]]="15035",Table1[[#This Row],[Account]]="20150"),Table1[[#This Row],[Vendor ID]]=""),1,"")</f>
        <v/>
      </c>
      <c r="AF2321" s="15"/>
      <c r="AG2321" s="15"/>
      <c r="AH2321" s="15"/>
      <c r="AI2321" s="46" t="str">
        <f>IF(Table1[[#This Row],[Posting Date]]&lt;&gt;"","GJ-"&amp;CountryID,"")</f>
        <v/>
      </c>
      <c r="AJ2321" s="59" t="str">
        <f>IF(Table1[[#This Row],[Posting Date]]&lt;&gt;"",Table1[[#This Row],[Posting Date]],"")</f>
        <v/>
      </c>
      <c r="AK2321" s="46"/>
      <c r="AL2321" s="46" t="str">
        <f>IF(Table1[[#This Row],[Description]]&lt;&gt;"",Table1[[#This Row],[Description]],"")</f>
        <v/>
      </c>
      <c r="AM2321" s="46" t="str">
        <f>IF(Table1[[#This Row],[Posting Date]]&lt;&gt;"",Table1[[#This Row],[Reference Number]],"")</f>
        <v/>
      </c>
      <c r="AN2321" s="46" t="str">
        <f>TRIM(Table1[[#This Row],[Line '#]])</f>
        <v/>
      </c>
      <c r="AO2321" s="46" t="str">
        <f>TRIM(Table1[[#This Row],[Account]])</f>
        <v/>
      </c>
      <c r="AP2321" s="46" t="str">
        <f>IF(Table1[[#This Row],[Posting Date]]&lt;&gt;"",$D$5,"")</f>
        <v/>
      </c>
      <c r="AQ2321" s="46" t="str">
        <f>TRIM(Table1[[#This Row],[Departments-Prgrams]])</f>
        <v/>
      </c>
      <c r="AR2321" s="46" t="str">
        <f>TRIM(Table1[[#This Row],[Grant]])</f>
        <v/>
      </c>
      <c r="AS2321" s="46" t="str">
        <f>TRIM(Table1[[#This Row],[Staff ID]])</f>
        <v/>
      </c>
      <c r="AT2321" s="46" t="str">
        <f>IF(TRIM(Table1[[#This Row],[Budget Code]])=0,"",TRIM(Table1[[#This Row],[Budget Code]]))</f>
        <v/>
      </c>
      <c r="AU2321" s="46" t="str">
        <f>IF(Table1[[#This Row],[Line Description]]&lt;&gt;"",Table1[[#This Row],[Line Description]],"")</f>
        <v/>
      </c>
      <c r="AV2321" s="46" t="str">
        <f>IF(Table1[[#This Row],[Cur_Amount Debit]]&gt;0,ROUND(Table1[[#This Row],[Cur_Amount Debit]],2),"")</f>
        <v/>
      </c>
      <c r="AW2321" s="46" t="str">
        <f>IF(Table1[[#This Row],[Cur_Amount Credit]]&gt;0,ROUND(Table1[[#This Row],[Cur_Amount Credit]],2),"")</f>
        <v/>
      </c>
      <c r="AX2321" s="46" t="str">
        <f>LEFT(Table1[[#This Row],[Cur]],3)</f>
        <v/>
      </c>
      <c r="AY2321" s="59"/>
      <c r="AZ2321" s="46"/>
      <c r="BA2321" s="46" t="str">
        <f>IF(Table1[[#This Row],[Cur]]&lt;&gt;"",IF(Table1[[#This Row],[Cur]]="USD","",ExchangeRate),"")</f>
        <v/>
      </c>
      <c r="BB2321" s="46" t="str">
        <f>IF(Table1[[#This Row],[Grant]]&lt;&gt;"",VLOOKUP(Table1[[#This Row],[Grant]],Grants!B:D,3),"")</f>
        <v/>
      </c>
      <c r="BC2321" s="46" t="str">
        <f>TRIM(Table1[[#This Row],[Vendor ID]])</f>
        <v/>
      </c>
      <c r="BD2321">
        <f>IF(Table1[[#This Row],[Reference Number]]=Q2320,BD2320,BD2320+1)</f>
        <v>0</v>
      </c>
    </row>
    <row r="2322" spans="1:56" ht="11.25" customHeight="1" x14ac:dyDescent="0.25">
      <c r="A2322" s="1"/>
      <c r="B2322" s="88" t="str">
        <f>IF(Table1[[#This Row],[Posting Date]]&lt;&gt;"",IF(Table1[[#This Row],[Reference Number]]=Q2321,B2321+1,1),"")</f>
        <v/>
      </c>
      <c r="C2322" s="61"/>
      <c r="D2322" s="61"/>
      <c r="E2322" s="138"/>
      <c r="F2322" s="141" t="str">
        <f>IFERROR(IF(VLOOKUP(Table1[[#This Row],[Budget Code Description]],Dimentions!$X$6:$AC$139,2,FALSE)="","",VLOOKUP(Table1[[#This Row],[Budget Code Description]],Dimentions!$X$6:$AC$139,2,FALSE)),"")</f>
        <v/>
      </c>
      <c r="G2322" s="141"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1" t="str">
        <f>IFERROR(VLOOKUP(Table1[[#This Row],[Budget Code Description]],Table6[#All],8,FALSE),"")</f>
        <v/>
      </c>
      <c r="L2322" s="63"/>
      <c r="M2322" s="65" t="str">
        <f>IFERROR(VLOOKUP(Table1[[#This Row],[Staff ID]],Table2[],2,FALSE),"")</f>
        <v/>
      </c>
      <c r="N2322" s="209" t="str">
        <f>IFERROR(IF(VLOOKUP(Table1[[#This Row],[Budget Code Description]],Dimentions!$X$6:$AC$134,4,FALSE)="","",VLOOKUP(Table1[[#This Row],[Budget Code Description]],Dimentions!$X$6:$AC$134,4,FALSE)),"")</f>
        <v/>
      </c>
      <c r="O2322" s="65" t="str">
        <f>IFERROR(VLOOKUP(Table1[[#This Row],[Vendor ID]],Table549[],2,FALSE),"")</f>
        <v/>
      </c>
      <c r="P2322" s="63"/>
      <c r="Q2322" s="141" t="str">
        <f>IF(Table1[[#This Row],[Posting Date]]&lt;&gt;"",$D$9,"")</f>
        <v/>
      </c>
      <c r="R2322" s="157" t="str">
        <f>IF(Table1[[#This Row],[Posting Date]]&lt;&gt;"",$D$10,"")</f>
        <v/>
      </c>
      <c r="S2322" s="66"/>
      <c r="T2322" s="63"/>
      <c r="U2322" s="67"/>
      <c r="V2322" s="67"/>
      <c r="W2322" s="67" t="str">
        <f t="shared" si="40"/>
        <v/>
      </c>
      <c r="X2322" s="159" t="str">
        <f>IF(E2322="","",(IF(Table1[[#This Row],[Cur]]="USD",Table1[[#This Row],[Cur_Amount Debit]],Table1[[#This Row],[Cur_Amount Debit]]/Table1[[#This Row],[Exchange Rate]])))</f>
        <v/>
      </c>
      <c r="Y2322" s="159" t="str">
        <f>IF(E2322="","",(IF(Table1[[#This Row],[Cur]]="USD",Table1[[#This Row],[Cur_Amount Credit]],Table1[[#This Row],[Cur_Amount Credit]]/ExchangeRate)))</f>
        <v/>
      </c>
      <c r="Z2322" s="201" t="str">
        <f>IF(E2322="","",(Table1[[#This Row],[Debit USD]]-Table1[[#This Row],[Credit USD]]))</f>
        <v/>
      </c>
      <c r="AA2322" s="226"/>
      <c r="AB2322" s="255"/>
      <c r="AC2322" s="1"/>
      <c r="AD2322" s="15"/>
      <c r="AE2322" s="15" t="str">
        <f>IF(AND(OR(Table1[[#This Row],[Account]]="15030",Table1[[#This Row],[Account]]="15035",Table1[[#This Row],[Account]]="20150"),Table1[[#This Row],[Vendor ID]]=""),1,"")</f>
        <v/>
      </c>
      <c r="AF2322" s="15"/>
      <c r="AG2322" s="15"/>
      <c r="AH2322" s="15"/>
      <c r="AI2322" s="46" t="str">
        <f>IF(Table1[[#This Row],[Posting Date]]&lt;&gt;"","GJ-"&amp;CountryID,"")</f>
        <v/>
      </c>
      <c r="AJ2322" s="59" t="str">
        <f>IF(Table1[[#This Row],[Posting Date]]&lt;&gt;"",Table1[[#This Row],[Posting Date]],"")</f>
        <v/>
      </c>
      <c r="AK2322" s="46"/>
      <c r="AL2322" s="46" t="str">
        <f>IF(Table1[[#This Row],[Description]]&lt;&gt;"",Table1[[#This Row],[Description]],"")</f>
        <v/>
      </c>
      <c r="AM2322" s="46" t="str">
        <f>IF(Table1[[#This Row],[Posting Date]]&lt;&gt;"",Table1[[#This Row],[Reference Number]],"")</f>
        <v/>
      </c>
      <c r="AN2322" s="46" t="str">
        <f>TRIM(Table1[[#This Row],[Line '#]])</f>
        <v/>
      </c>
      <c r="AO2322" s="46" t="str">
        <f>TRIM(Table1[[#This Row],[Account]])</f>
        <v/>
      </c>
      <c r="AP2322" s="46" t="str">
        <f>IF(Table1[[#This Row],[Posting Date]]&lt;&gt;"",$D$5,"")</f>
        <v/>
      </c>
      <c r="AQ2322" s="46" t="str">
        <f>TRIM(Table1[[#This Row],[Departments-Prgrams]])</f>
        <v/>
      </c>
      <c r="AR2322" s="46" t="str">
        <f>TRIM(Table1[[#This Row],[Grant]])</f>
        <v/>
      </c>
      <c r="AS2322" s="46" t="str">
        <f>TRIM(Table1[[#This Row],[Staff ID]])</f>
        <v/>
      </c>
      <c r="AT2322" s="46" t="str">
        <f>IF(TRIM(Table1[[#This Row],[Budget Code]])=0,"",TRIM(Table1[[#This Row],[Budget Code]]))</f>
        <v/>
      </c>
      <c r="AU2322" s="46" t="str">
        <f>IF(Table1[[#This Row],[Line Description]]&lt;&gt;"",Table1[[#This Row],[Line Description]],"")</f>
        <v/>
      </c>
      <c r="AV2322" s="46" t="str">
        <f>IF(Table1[[#This Row],[Cur_Amount Debit]]&gt;0,ROUND(Table1[[#This Row],[Cur_Amount Debit]],2),"")</f>
        <v/>
      </c>
      <c r="AW2322" s="46" t="str">
        <f>IF(Table1[[#This Row],[Cur_Amount Credit]]&gt;0,ROUND(Table1[[#This Row],[Cur_Amount Credit]],2),"")</f>
        <v/>
      </c>
      <c r="AX2322" s="46" t="str">
        <f>LEFT(Table1[[#This Row],[Cur]],3)</f>
        <v/>
      </c>
      <c r="AY2322" s="59"/>
      <c r="AZ2322" s="46"/>
      <c r="BA2322" s="46" t="str">
        <f>IF(Table1[[#This Row],[Cur]]&lt;&gt;"",IF(Table1[[#This Row],[Cur]]="USD","",ExchangeRate),"")</f>
        <v/>
      </c>
      <c r="BB2322" s="46" t="str">
        <f>IF(Table1[[#This Row],[Grant]]&lt;&gt;"",VLOOKUP(Table1[[#This Row],[Grant]],Grants!B:D,3),"")</f>
        <v/>
      </c>
      <c r="BC2322" s="46" t="str">
        <f>TRIM(Table1[[#This Row],[Vendor ID]])</f>
        <v/>
      </c>
      <c r="BD2322">
        <f>IF(Table1[[#This Row],[Reference Number]]=Q2321,BD2321,BD2321+1)</f>
        <v>0</v>
      </c>
    </row>
    <row r="2323" spans="1:56" ht="11.25" customHeight="1" x14ac:dyDescent="0.25">
      <c r="A2323" s="1"/>
      <c r="B2323" s="88" t="str">
        <f>IF(Table1[[#This Row],[Posting Date]]&lt;&gt;"",IF(Table1[[#This Row],[Reference Number]]=Q2322,B2322+1,1),"")</f>
        <v/>
      </c>
      <c r="C2323" s="61"/>
      <c r="D2323" s="61"/>
      <c r="E2323" s="138"/>
      <c r="F2323" s="141" t="str">
        <f>IFERROR(IF(VLOOKUP(Table1[[#This Row],[Budget Code Description]],Dimentions!$X$6:$AC$139,2,FALSE)="","",VLOOKUP(Table1[[#This Row],[Budget Code Description]],Dimentions!$X$6:$AC$139,2,FALSE)),"")</f>
        <v/>
      </c>
      <c r="G2323" s="141"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1" t="str">
        <f>IFERROR(VLOOKUP(Table1[[#This Row],[Budget Code Description]],Table6[#All],8,FALSE),"")</f>
        <v/>
      </c>
      <c r="L2323" s="63"/>
      <c r="M2323" s="65" t="str">
        <f>IFERROR(VLOOKUP(Table1[[#This Row],[Staff ID]],Table2[],2,FALSE),"")</f>
        <v/>
      </c>
      <c r="N2323" s="209" t="str">
        <f>IFERROR(IF(VLOOKUP(Table1[[#This Row],[Budget Code Description]],Dimentions!$X$6:$AC$134,4,FALSE)="","",VLOOKUP(Table1[[#This Row],[Budget Code Description]],Dimentions!$X$6:$AC$134,4,FALSE)),"")</f>
        <v/>
      </c>
      <c r="O2323" s="65" t="str">
        <f>IFERROR(VLOOKUP(Table1[[#This Row],[Vendor ID]],Table549[],2,FALSE),"")</f>
        <v/>
      </c>
      <c r="P2323" s="63"/>
      <c r="Q2323" s="141" t="str">
        <f>IF(Table1[[#This Row],[Posting Date]]&lt;&gt;"",$D$9,"")</f>
        <v/>
      </c>
      <c r="R2323" s="157" t="str">
        <f>IF(Table1[[#This Row],[Posting Date]]&lt;&gt;"",$D$10,"")</f>
        <v/>
      </c>
      <c r="S2323" s="66"/>
      <c r="T2323" s="63"/>
      <c r="U2323" s="67"/>
      <c r="V2323" s="67"/>
      <c r="W2323" s="67" t="str">
        <f t="shared" si="40"/>
        <v/>
      </c>
      <c r="X2323" s="159" t="str">
        <f>IF(E2323="","",(IF(Table1[[#This Row],[Cur]]="USD",Table1[[#This Row],[Cur_Amount Debit]],Table1[[#This Row],[Cur_Amount Debit]]/Table1[[#This Row],[Exchange Rate]])))</f>
        <v/>
      </c>
      <c r="Y2323" s="159" t="str">
        <f>IF(E2323="","",(IF(Table1[[#This Row],[Cur]]="USD",Table1[[#This Row],[Cur_Amount Credit]],Table1[[#This Row],[Cur_Amount Credit]]/ExchangeRate)))</f>
        <v/>
      </c>
      <c r="Z2323" s="201" t="str">
        <f>IF(E2323="","",(Table1[[#This Row],[Debit USD]]-Table1[[#This Row],[Credit USD]]))</f>
        <v/>
      </c>
      <c r="AA2323" s="226"/>
      <c r="AB2323" s="255"/>
      <c r="AC2323" s="1"/>
      <c r="AD2323" s="15"/>
      <c r="AE2323" s="15" t="str">
        <f>IF(AND(OR(Table1[[#This Row],[Account]]="15030",Table1[[#This Row],[Account]]="15035",Table1[[#This Row],[Account]]="20150"),Table1[[#This Row],[Vendor ID]]=""),1,"")</f>
        <v/>
      </c>
      <c r="AF2323" s="15"/>
      <c r="AG2323" s="15"/>
      <c r="AH2323" s="15"/>
      <c r="AI2323" s="46" t="str">
        <f>IF(Table1[[#This Row],[Posting Date]]&lt;&gt;"","GJ-"&amp;CountryID,"")</f>
        <v/>
      </c>
      <c r="AJ2323" s="59" t="str">
        <f>IF(Table1[[#This Row],[Posting Date]]&lt;&gt;"",Table1[[#This Row],[Posting Date]],"")</f>
        <v/>
      </c>
      <c r="AK2323" s="46"/>
      <c r="AL2323" s="46" t="str">
        <f>IF(Table1[[#This Row],[Description]]&lt;&gt;"",Table1[[#This Row],[Description]],"")</f>
        <v/>
      </c>
      <c r="AM2323" s="46" t="str">
        <f>IF(Table1[[#This Row],[Posting Date]]&lt;&gt;"",Table1[[#This Row],[Reference Number]],"")</f>
        <v/>
      </c>
      <c r="AN2323" s="46" t="str">
        <f>TRIM(Table1[[#This Row],[Line '#]])</f>
        <v/>
      </c>
      <c r="AO2323" s="46" t="str">
        <f>TRIM(Table1[[#This Row],[Account]])</f>
        <v/>
      </c>
      <c r="AP2323" s="46" t="str">
        <f>IF(Table1[[#This Row],[Posting Date]]&lt;&gt;"",$D$5,"")</f>
        <v/>
      </c>
      <c r="AQ2323" s="46" t="str">
        <f>TRIM(Table1[[#This Row],[Departments-Prgrams]])</f>
        <v/>
      </c>
      <c r="AR2323" s="46" t="str">
        <f>TRIM(Table1[[#This Row],[Grant]])</f>
        <v/>
      </c>
      <c r="AS2323" s="46" t="str">
        <f>TRIM(Table1[[#This Row],[Staff ID]])</f>
        <v/>
      </c>
      <c r="AT2323" s="46" t="str">
        <f>IF(TRIM(Table1[[#This Row],[Budget Code]])=0,"",TRIM(Table1[[#This Row],[Budget Code]]))</f>
        <v/>
      </c>
      <c r="AU2323" s="46" t="str">
        <f>IF(Table1[[#This Row],[Line Description]]&lt;&gt;"",Table1[[#This Row],[Line Description]],"")</f>
        <v/>
      </c>
      <c r="AV2323" s="46" t="str">
        <f>IF(Table1[[#This Row],[Cur_Amount Debit]]&gt;0,ROUND(Table1[[#This Row],[Cur_Amount Debit]],2),"")</f>
        <v/>
      </c>
      <c r="AW2323" s="46" t="str">
        <f>IF(Table1[[#This Row],[Cur_Amount Credit]]&gt;0,ROUND(Table1[[#This Row],[Cur_Amount Credit]],2),"")</f>
        <v/>
      </c>
      <c r="AX2323" s="46" t="str">
        <f>LEFT(Table1[[#This Row],[Cur]],3)</f>
        <v/>
      </c>
      <c r="AY2323" s="59"/>
      <c r="AZ2323" s="46"/>
      <c r="BA2323" s="46" t="str">
        <f>IF(Table1[[#This Row],[Cur]]&lt;&gt;"",IF(Table1[[#This Row],[Cur]]="USD","",ExchangeRate),"")</f>
        <v/>
      </c>
      <c r="BB2323" s="46" t="str">
        <f>IF(Table1[[#This Row],[Grant]]&lt;&gt;"",VLOOKUP(Table1[[#This Row],[Grant]],Grants!B:D,3),"")</f>
        <v/>
      </c>
      <c r="BC2323" s="46" t="str">
        <f>TRIM(Table1[[#This Row],[Vendor ID]])</f>
        <v/>
      </c>
      <c r="BD2323">
        <f>IF(Table1[[#This Row],[Reference Number]]=Q2322,BD2322,BD2322+1)</f>
        <v>0</v>
      </c>
    </row>
    <row r="2324" spans="1:56" ht="11.25" customHeight="1" x14ac:dyDescent="0.25">
      <c r="A2324" s="1"/>
      <c r="B2324" s="88" t="str">
        <f>IF(Table1[[#This Row],[Posting Date]]&lt;&gt;"",IF(Table1[[#This Row],[Reference Number]]=Q2323,B2323+1,1),"")</f>
        <v/>
      </c>
      <c r="C2324" s="61"/>
      <c r="D2324" s="61"/>
      <c r="E2324" s="138"/>
      <c r="F2324" s="141" t="str">
        <f>IFERROR(IF(VLOOKUP(Table1[[#This Row],[Budget Code Description]],Dimentions!$X$6:$AC$139,2,FALSE)="","",VLOOKUP(Table1[[#This Row],[Budget Code Description]],Dimentions!$X$6:$AC$139,2,FALSE)),"")</f>
        <v/>
      </c>
      <c r="G2324" s="141"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1" t="str">
        <f>IFERROR(VLOOKUP(Table1[[#This Row],[Budget Code Description]],Table6[#All],8,FALSE),"")</f>
        <v/>
      </c>
      <c r="L2324" s="63"/>
      <c r="M2324" s="65" t="str">
        <f>IFERROR(VLOOKUP(Table1[[#This Row],[Staff ID]],Table2[],2,FALSE),"")</f>
        <v/>
      </c>
      <c r="N2324" s="209" t="str">
        <f>IFERROR(IF(VLOOKUP(Table1[[#This Row],[Budget Code Description]],Dimentions!$X$6:$AC$134,4,FALSE)="","",VLOOKUP(Table1[[#This Row],[Budget Code Description]],Dimentions!$X$6:$AC$134,4,FALSE)),"")</f>
        <v/>
      </c>
      <c r="O2324" s="65" t="str">
        <f>IFERROR(VLOOKUP(Table1[[#This Row],[Vendor ID]],Table549[],2,FALSE),"")</f>
        <v/>
      </c>
      <c r="P2324" s="63"/>
      <c r="Q2324" s="141" t="str">
        <f>IF(Table1[[#This Row],[Posting Date]]&lt;&gt;"",$D$9,"")</f>
        <v/>
      </c>
      <c r="R2324" s="157" t="str">
        <f>IF(Table1[[#This Row],[Posting Date]]&lt;&gt;"",$D$10,"")</f>
        <v/>
      </c>
      <c r="S2324" s="66"/>
      <c r="T2324" s="63"/>
      <c r="U2324" s="67"/>
      <c r="V2324" s="67"/>
      <c r="W2324" s="67" t="str">
        <f t="shared" si="40"/>
        <v/>
      </c>
      <c r="X2324" s="159" t="str">
        <f>IF(E2324="","",(IF(Table1[[#This Row],[Cur]]="USD",Table1[[#This Row],[Cur_Amount Debit]],Table1[[#This Row],[Cur_Amount Debit]]/Table1[[#This Row],[Exchange Rate]])))</f>
        <v/>
      </c>
      <c r="Y2324" s="159" t="str">
        <f>IF(E2324="","",(IF(Table1[[#This Row],[Cur]]="USD",Table1[[#This Row],[Cur_Amount Credit]],Table1[[#This Row],[Cur_Amount Credit]]/ExchangeRate)))</f>
        <v/>
      </c>
      <c r="Z2324" s="201" t="str">
        <f>IF(E2324="","",(Table1[[#This Row],[Debit USD]]-Table1[[#This Row],[Credit USD]]))</f>
        <v/>
      </c>
      <c r="AA2324" s="226"/>
      <c r="AB2324" s="255"/>
      <c r="AC2324" s="1"/>
      <c r="AD2324" s="15"/>
      <c r="AE2324" s="15" t="str">
        <f>IF(AND(OR(Table1[[#This Row],[Account]]="15030",Table1[[#This Row],[Account]]="15035",Table1[[#This Row],[Account]]="20150"),Table1[[#This Row],[Vendor ID]]=""),1,"")</f>
        <v/>
      </c>
      <c r="AF2324" s="15"/>
      <c r="AG2324" s="15"/>
      <c r="AH2324" s="15"/>
      <c r="AI2324" s="46" t="str">
        <f>IF(Table1[[#This Row],[Posting Date]]&lt;&gt;"","GJ-"&amp;CountryID,"")</f>
        <v/>
      </c>
      <c r="AJ2324" s="59" t="str">
        <f>IF(Table1[[#This Row],[Posting Date]]&lt;&gt;"",Table1[[#This Row],[Posting Date]],"")</f>
        <v/>
      </c>
      <c r="AK2324" s="46"/>
      <c r="AL2324" s="46" t="str">
        <f>IF(Table1[[#This Row],[Description]]&lt;&gt;"",Table1[[#This Row],[Description]],"")</f>
        <v/>
      </c>
      <c r="AM2324" s="46" t="str">
        <f>IF(Table1[[#This Row],[Posting Date]]&lt;&gt;"",Table1[[#This Row],[Reference Number]],"")</f>
        <v/>
      </c>
      <c r="AN2324" s="46" t="str">
        <f>TRIM(Table1[[#This Row],[Line '#]])</f>
        <v/>
      </c>
      <c r="AO2324" s="46" t="str">
        <f>TRIM(Table1[[#This Row],[Account]])</f>
        <v/>
      </c>
      <c r="AP2324" s="46" t="str">
        <f>IF(Table1[[#This Row],[Posting Date]]&lt;&gt;"",$D$5,"")</f>
        <v/>
      </c>
      <c r="AQ2324" s="46" t="str">
        <f>TRIM(Table1[[#This Row],[Departments-Prgrams]])</f>
        <v/>
      </c>
      <c r="AR2324" s="46" t="str">
        <f>TRIM(Table1[[#This Row],[Grant]])</f>
        <v/>
      </c>
      <c r="AS2324" s="46" t="str">
        <f>TRIM(Table1[[#This Row],[Staff ID]])</f>
        <v/>
      </c>
      <c r="AT2324" s="46" t="str">
        <f>IF(TRIM(Table1[[#This Row],[Budget Code]])=0,"",TRIM(Table1[[#This Row],[Budget Code]]))</f>
        <v/>
      </c>
      <c r="AU2324" s="46" t="str">
        <f>IF(Table1[[#This Row],[Line Description]]&lt;&gt;"",Table1[[#This Row],[Line Description]],"")</f>
        <v/>
      </c>
      <c r="AV2324" s="46" t="str">
        <f>IF(Table1[[#This Row],[Cur_Amount Debit]]&gt;0,ROUND(Table1[[#This Row],[Cur_Amount Debit]],2),"")</f>
        <v/>
      </c>
      <c r="AW2324" s="46" t="str">
        <f>IF(Table1[[#This Row],[Cur_Amount Credit]]&gt;0,ROUND(Table1[[#This Row],[Cur_Amount Credit]],2),"")</f>
        <v/>
      </c>
      <c r="AX2324" s="46" t="str">
        <f>LEFT(Table1[[#This Row],[Cur]],3)</f>
        <v/>
      </c>
      <c r="AY2324" s="59"/>
      <c r="AZ2324" s="46"/>
      <c r="BA2324" s="46" t="str">
        <f>IF(Table1[[#This Row],[Cur]]&lt;&gt;"",IF(Table1[[#This Row],[Cur]]="USD","",ExchangeRate),"")</f>
        <v/>
      </c>
      <c r="BB2324" s="46" t="str">
        <f>IF(Table1[[#This Row],[Grant]]&lt;&gt;"",VLOOKUP(Table1[[#This Row],[Grant]],Grants!B:D,3),"")</f>
        <v/>
      </c>
      <c r="BC2324" s="46" t="str">
        <f>TRIM(Table1[[#This Row],[Vendor ID]])</f>
        <v/>
      </c>
      <c r="BD2324">
        <f>IF(Table1[[#This Row],[Reference Number]]=Q2323,BD2323,BD2323+1)</f>
        <v>0</v>
      </c>
    </row>
    <row r="2325" spans="1:56" ht="11.25" customHeight="1" x14ac:dyDescent="0.25">
      <c r="A2325" s="1"/>
      <c r="B2325" s="88" t="str">
        <f>IF(Table1[[#This Row],[Posting Date]]&lt;&gt;"",IF(Table1[[#This Row],[Reference Number]]=Q2324,B2324+1,1),"")</f>
        <v/>
      </c>
      <c r="C2325" s="61"/>
      <c r="D2325" s="61"/>
      <c r="E2325" s="138"/>
      <c r="F2325" s="141" t="str">
        <f>IFERROR(IF(VLOOKUP(Table1[[#This Row],[Budget Code Description]],Dimentions!$X$6:$AC$139,2,FALSE)="","",VLOOKUP(Table1[[#This Row],[Budget Code Description]],Dimentions!$X$6:$AC$139,2,FALSE)),"")</f>
        <v/>
      </c>
      <c r="G2325" s="141"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1" t="str">
        <f>IFERROR(VLOOKUP(Table1[[#This Row],[Budget Code Description]],Table6[#All],8,FALSE),"")</f>
        <v/>
      </c>
      <c r="L2325" s="63"/>
      <c r="M2325" s="65" t="str">
        <f>IFERROR(VLOOKUP(Table1[[#This Row],[Staff ID]],Table2[],2,FALSE),"")</f>
        <v/>
      </c>
      <c r="N2325" s="209" t="str">
        <f>IFERROR(IF(VLOOKUP(Table1[[#This Row],[Budget Code Description]],Dimentions!$X$6:$AC$134,4,FALSE)="","",VLOOKUP(Table1[[#This Row],[Budget Code Description]],Dimentions!$X$6:$AC$134,4,FALSE)),"")</f>
        <v/>
      </c>
      <c r="O2325" s="65" t="str">
        <f>IFERROR(VLOOKUP(Table1[[#This Row],[Vendor ID]],Table549[],2,FALSE),"")</f>
        <v/>
      </c>
      <c r="P2325" s="63"/>
      <c r="Q2325" s="141" t="str">
        <f>IF(Table1[[#This Row],[Posting Date]]&lt;&gt;"",$D$9,"")</f>
        <v/>
      </c>
      <c r="R2325" s="157" t="str">
        <f>IF(Table1[[#This Row],[Posting Date]]&lt;&gt;"",$D$10,"")</f>
        <v/>
      </c>
      <c r="S2325" s="66"/>
      <c r="T2325" s="63"/>
      <c r="U2325" s="67"/>
      <c r="V2325" s="67"/>
      <c r="W2325" s="67" t="str">
        <f t="shared" si="40"/>
        <v/>
      </c>
      <c r="X2325" s="159" t="str">
        <f>IF(E2325="","",(IF(Table1[[#This Row],[Cur]]="USD",Table1[[#This Row],[Cur_Amount Debit]],Table1[[#This Row],[Cur_Amount Debit]]/Table1[[#This Row],[Exchange Rate]])))</f>
        <v/>
      </c>
      <c r="Y2325" s="159" t="str">
        <f>IF(E2325="","",(IF(Table1[[#This Row],[Cur]]="USD",Table1[[#This Row],[Cur_Amount Credit]],Table1[[#This Row],[Cur_Amount Credit]]/ExchangeRate)))</f>
        <v/>
      </c>
      <c r="Z2325" s="201" t="str">
        <f>IF(E2325="","",(Table1[[#This Row],[Debit USD]]-Table1[[#This Row],[Credit USD]]))</f>
        <v/>
      </c>
      <c r="AA2325" s="226"/>
      <c r="AB2325" s="255"/>
      <c r="AC2325" s="1"/>
      <c r="AD2325" s="15"/>
      <c r="AE2325" s="15" t="str">
        <f>IF(AND(OR(Table1[[#This Row],[Account]]="15030",Table1[[#This Row],[Account]]="15035",Table1[[#This Row],[Account]]="20150"),Table1[[#This Row],[Vendor ID]]=""),1,"")</f>
        <v/>
      </c>
      <c r="AF2325" s="15"/>
      <c r="AG2325" s="15"/>
      <c r="AH2325" s="15"/>
      <c r="AI2325" s="46" t="str">
        <f>IF(Table1[[#This Row],[Posting Date]]&lt;&gt;"","GJ-"&amp;CountryID,"")</f>
        <v/>
      </c>
      <c r="AJ2325" s="59" t="str">
        <f>IF(Table1[[#This Row],[Posting Date]]&lt;&gt;"",Table1[[#This Row],[Posting Date]],"")</f>
        <v/>
      </c>
      <c r="AK2325" s="46"/>
      <c r="AL2325" s="46" t="str">
        <f>IF(Table1[[#This Row],[Description]]&lt;&gt;"",Table1[[#This Row],[Description]],"")</f>
        <v/>
      </c>
      <c r="AM2325" s="46" t="str">
        <f>IF(Table1[[#This Row],[Posting Date]]&lt;&gt;"",Table1[[#This Row],[Reference Number]],"")</f>
        <v/>
      </c>
      <c r="AN2325" s="46" t="str">
        <f>TRIM(Table1[[#This Row],[Line '#]])</f>
        <v/>
      </c>
      <c r="AO2325" s="46" t="str">
        <f>TRIM(Table1[[#This Row],[Account]])</f>
        <v/>
      </c>
      <c r="AP2325" s="46" t="str">
        <f>IF(Table1[[#This Row],[Posting Date]]&lt;&gt;"",$D$5,"")</f>
        <v/>
      </c>
      <c r="AQ2325" s="46" t="str">
        <f>TRIM(Table1[[#This Row],[Departments-Prgrams]])</f>
        <v/>
      </c>
      <c r="AR2325" s="46" t="str">
        <f>TRIM(Table1[[#This Row],[Grant]])</f>
        <v/>
      </c>
      <c r="AS2325" s="46" t="str">
        <f>TRIM(Table1[[#This Row],[Staff ID]])</f>
        <v/>
      </c>
      <c r="AT2325" s="46" t="str">
        <f>IF(TRIM(Table1[[#This Row],[Budget Code]])=0,"",TRIM(Table1[[#This Row],[Budget Code]]))</f>
        <v/>
      </c>
      <c r="AU2325" s="46" t="str">
        <f>IF(Table1[[#This Row],[Line Description]]&lt;&gt;"",Table1[[#This Row],[Line Description]],"")</f>
        <v/>
      </c>
      <c r="AV2325" s="46" t="str">
        <f>IF(Table1[[#This Row],[Cur_Amount Debit]]&gt;0,ROUND(Table1[[#This Row],[Cur_Amount Debit]],2),"")</f>
        <v/>
      </c>
      <c r="AW2325" s="46" t="str">
        <f>IF(Table1[[#This Row],[Cur_Amount Credit]]&gt;0,ROUND(Table1[[#This Row],[Cur_Amount Credit]],2),"")</f>
        <v/>
      </c>
      <c r="AX2325" s="46" t="str">
        <f>LEFT(Table1[[#This Row],[Cur]],3)</f>
        <v/>
      </c>
      <c r="AY2325" s="59"/>
      <c r="AZ2325" s="46"/>
      <c r="BA2325" s="46" t="str">
        <f>IF(Table1[[#This Row],[Cur]]&lt;&gt;"",IF(Table1[[#This Row],[Cur]]="USD","",ExchangeRate),"")</f>
        <v/>
      </c>
      <c r="BB2325" s="46" t="str">
        <f>IF(Table1[[#This Row],[Grant]]&lt;&gt;"",VLOOKUP(Table1[[#This Row],[Grant]],Grants!B:D,3),"")</f>
        <v/>
      </c>
      <c r="BC2325" s="46" t="str">
        <f>TRIM(Table1[[#This Row],[Vendor ID]])</f>
        <v/>
      </c>
      <c r="BD2325">
        <f>IF(Table1[[#This Row],[Reference Number]]=Q2324,BD2324,BD2324+1)</f>
        <v>0</v>
      </c>
    </row>
    <row r="2326" spans="1:56" ht="11.25" customHeight="1" x14ac:dyDescent="0.25">
      <c r="A2326" s="1"/>
      <c r="B2326" s="88" t="str">
        <f>IF(Table1[[#This Row],[Posting Date]]&lt;&gt;"",IF(Table1[[#This Row],[Reference Number]]=Q2325,B2325+1,1),"")</f>
        <v/>
      </c>
      <c r="C2326" s="61"/>
      <c r="D2326" s="61"/>
      <c r="E2326" s="138"/>
      <c r="F2326" s="141" t="str">
        <f>IFERROR(IF(VLOOKUP(Table1[[#This Row],[Budget Code Description]],Dimentions!$X$6:$AC$139,2,FALSE)="","",VLOOKUP(Table1[[#This Row],[Budget Code Description]],Dimentions!$X$6:$AC$139,2,FALSE)),"")</f>
        <v/>
      </c>
      <c r="G2326" s="141"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1" t="str">
        <f>IFERROR(VLOOKUP(Table1[[#This Row],[Budget Code Description]],Table6[#All],8,FALSE),"")</f>
        <v/>
      </c>
      <c r="L2326" s="63"/>
      <c r="M2326" s="65" t="str">
        <f>IFERROR(VLOOKUP(Table1[[#This Row],[Staff ID]],Table2[],2,FALSE),"")</f>
        <v/>
      </c>
      <c r="N2326" s="209" t="str">
        <f>IFERROR(IF(VLOOKUP(Table1[[#This Row],[Budget Code Description]],Dimentions!$X$6:$AC$134,4,FALSE)="","",VLOOKUP(Table1[[#This Row],[Budget Code Description]],Dimentions!$X$6:$AC$134,4,FALSE)),"")</f>
        <v/>
      </c>
      <c r="O2326" s="65" t="str">
        <f>IFERROR(VLOOKUP(Table1[[#This Row],[Vendor ID]],Table549[],2,FALSE),"")</f>
        <v/>
      </c>
      <c r="P2326" s="63"/>
      <c r="Q2326" s="141" t="str">
        <f>IF(Table1[[#This Row],[Posting Date]]&lt;&gt;"",$D$9,"")</f>
        <v/>
      </c>
      <c r="R2326" s="157" t="str">
        <f>IF(Table1[[#This Row],[Posting Date]]&lt;&gt;"",$D$10,"")</f>
        <v/>
      </c>
      <c r="S2326" s="66"/>
      <c r="T2326" s="63"/>
      <c r="U2326" s="67"/>
      <c r="V2326" s="67"/>
      <c r="W2326" s="67" t="str">
        <f t="shared" si="40"/>
        <v/>
      </c>
      <c r="X2326" s="159" t="str">
        <f>IF(E2326="","",(IF(Table1[[#This Row],[Cur]]="USD",Table1[[#This Row],[Cur_Amount Debit]],Table1[[#This Row],[Cur_Amount Debit]]/Table1[[#This Row],[Exchange Rate]])))</f>
        <v/>
      </c>
      <c r="Y2326" s="159" t="str">
        <f>IF(E2326="","",(IF(Table1[[#This Row],[Cur]]="USD",Table1[[#This Row],[Cur_Amount Credit]],Table1[[#This Row],[Cur_Amount Credit]]/ExchangeRate)))</f>
        <v/>
      </c>
      <c r="Z2326" s="201" t="str">
        <f>IF(E2326="","",(Table1[[#This Row],[Debit USD]]-Table1[[#This Row],[Credit USD]]))</f>
        <v/>
      </c>
      <c r="AA2326" s="226"/>
      <c r="AB2326" s="255"/>
      <c r="AC2326" s="1"/>
      <c r="AD2326" s="15"/>
      <c r="AE2326" s="15" t="str">
        <f>IF(AND(OR(Table1[[#This Row],[Account]]="15030",Table1[[#This Row],[Account]]="15035",Table1[[#This Row],[Account]]="20150"),Table1[[#This Row],[Vendor ID]]=""),1,"")</f>
        <v/>
      </c>
      <c r="AF2326" s="15"/>
      <c r="AG2326" s="15"/>
      <c r="AH2326" s="15"/>
      <c r="AI2326" s="46" t="str">
        <f>IF(Table1[[#This Row],[Posting Date]]&lt;&gt;"","GJ-"&amp;CountryID,"")</f>
        <v/>
      </c>
      <c r="AJ2326" s="59" t="str">
        <f>IF(Table1[[#This Row],[Posting Date]]&lt;&gt;"",Table1[[#This Row],[Posting Date]],"")</f>
        <v/>
      </c>
      <c r="AK2326" s="46"/>
      <c r="AL2326" s="46" t="str">
        <f>IF(Table1[[#This Row],[Description]]&lt;&gt;"",Table1[[#This Row],[Description]],"")</f>
        <v/>
      </c>
      <c r="AM2326" s="46" t="str">
        <f>IF(Table1[[#This Row],[Posting Date]]&lt;&gt;"",Table1[[#This Row],[Reference Number]],"")</f>
        <v/>
      </c>
      <c r="AN2326" s="46" t="str">
        <f>TRIM(Table1[[#This Row],[Line '#]])</f>
        <v/>
      </c>
      <c r="AO2326" s="46" t="str">
        <f>TRIM(Table1[[#This Row],[Account]])</f>
        <v/>
      </c>
      <c r="AP2326" s="46" t="str">
        <f>IF(Table1[[#This Row],[Posting Date]]&lt;&gt;"",$D$5,"")</f>
        <v/>
      </c>
      <c r="AQ2326" s="46" t="str">
        <f>TRIM(Table1[[#This Row],[Departments-Prgrams]])</f>
        <v/>
      </c>
      <c r="AR2326" s="46" t="str">
        <f>TRIM(Table1[[#This Row],[Grant]])</f>
        <v/>
      </c>
      <c r="AS2326" s="46" t="str">
        <f>TRIM(Table1[[#This Row],[Staff ID]])</f>
        <v/>
      </c>
      <c r="AT2326" s="46" t="str">
        <f>IF(TRIM(Table1[[#This Row],[Budget Code]])=0,"",TRIM(Table1[[#This Row],[Budget Code]]))</f>
        <v/>
      </c>
      <c r="AU2326" s="46" t="str">
        <f>IF(Table1[[#This Row],[Line Description]]&lt;&gt;"",Table1[[#This Row],[Line Description]],"")</f>
        <v/>
      </c>
      <c r="AV2326" s="46" t="str">
        <f>IF(Table1[[#This Row],[Cur_Amount Debit]]&gt;0,ROUND(Table1[[#This Row],[Cur_Amount Debit]],2),"")</f>
        <v/>
      </c>
      <c r="AW2326" s="46" t="str">
        <f>IF(Table1[[#This Row],[Cur_Amount Credit]]&gt;0,ROUND(Table1[[#This Row],[Cur_Amount Credit]],2),"")</f>
        <v/>
      </c>
      <c r="AX2326" s="46" t="str">
        <f>LEFT(Table1[[#This Row],[Cur]],3)</f>
        <v/>
      </c>
      <c r="AY2326" s="59"/>
      <c r="AZ2326" s="46"/>
      <c r="BA2326" s="46" t="str">
        <f>IF(Table1[[#This Row],[Cur]]&lt;&gt;"",IF(Table1[[#This Row],[Cur]]="USD","",ExchangeRate),"")</f>
        <v/>
      </c>
      <c r="BB2326" s="46" t="str">
        <f>IF(Table1[[#This Row],[Grant]]&lt;&gt;"",VLOOKUP(Table1[[#This Row],[Grant]],Grants!B:D,3),"")</f>
        <v/>
      </c>
      <c r="BC2326" s="46" t="str">
        <f>TRIM(Table1[[#This Row],[Vendor ID]])</f>
        <v/>
      </c>
      <c r="BD2326">
        <f>IF(Table1[[#This Row],[Reference Number]]=Q2325,BD2325,BD2325+1)</f>
        <v>0</v>
      </c>
    </row>
    <row r="2327" spans="1:56" ht="11.25" customHeight="1" x14ac:dyDescent="0.25">
      <c r="A2327" s="1"/>
      <c r="B2327" s="88" t="str">
        <f>IF(Table1[[#This Row],[Posting Date]]&lt;&gt;"",IF(Table1[[#This Row],[Reference Number]]=Q2326,B2326+1,1),"")</f>
        <v/>
      </c>
      <c r="C2327" s="61"/>
      <c r="D2327" s="61"/>
      <c r="E2327" s="138"/>
      <c r="F2327" s="141" t="str">
        <f>IFERROR(IF(VLOOKUP(Table1[[#This Row],[Budget Code Description]],Dimentions!$X$6:$AC$139,2,FALSE)="","",VLOOKUP(Table1[[#This Row],[Budget Code Description]],Dimentions!$X$6:$AC$139,2,FALSE)),"")</f>
        <v/>
      </c>
      <c r="G2327" s="141"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1" t="str">
        <f>IFERROR(VLOOKUP(Table1[[#This Row],[Budget Code Description]],Table6[#All],8,FALSE),"")</f>
        <v/>
      </c>
      <c r="L2327" s="63"/>
      <c r="M2327" s="65" t="str">
        <f>IFERROR(VLOOKUP(Table1[[#This Row],[Staff ID]],Table2[],2,FALSE),"")</f>
        <v/>
      </c>
      <c r="N2327" s="209" t="str">
        <f>IFERROR(IF(VLOOKUP(Table1[[#This Row],[Budget Code Description]],Dimentions!$X$6:$AC$134,4,FALSE)="","",VLOOKUP(Table1[[#This Row],[Budget Code Description]],Dimentions!$X$6:$AC$134,4,FALSE)),"")</f>
        <v/>
      </c>
      <c r="O2327" s="65" t="str">
        <f>IFERROR(VLOOKUP(Table1[[#This Row],[Vendor ID]],Table549[],2,FALSE),"")</f>
        <v/>
      </c>
      <c r="P2327" s="63"/>
      <c r="Q2327" s="141" t="str">
        <f>IF(Table1[[#This Row],[Posting Date]]&lt;&gt;"",$D$9,"")</f>
        <v/>
      </c>
      <c r="R2327" s="157" t="str">
        <f>IF(Table1[[#This Row],[Posting Date]]&lt;&gt;"",$D$10,"")</f>
        <v/>
      </c>
      <c r="S2327" s="66"/>
      <c r="T2327" s="63"/>
      <c r="U2327" s="67"/>
      <c r="V2327" s="67"/>
      <c r="W2327" s="67" t="str">
        <f t="shared" si="40"/>
        <v/>
      </c>
      <c r="X2327" s="159" t="str">
        <f>IF(E2327="","",(IF(Table1[[#This Row],[Cur]]="USD",Table1[[#This Row],[Cur_Amount Debit]],Table1[[#This Row],[Cur_Amount Debit]]/Table1[[#This Row],[Exchange Rate]])))</f>
        <v/>
      </c>
      <c r="Y2327" s="159" t="str">
        <f>IF(E2327="","",(IF(Table1[[#This Row],[Cur]]="USD",Table1[[#This Row],[Cur_Amount Credit]],Table1[[#This Row],[Cur_Amount Credit]]/ExchangeRate)))</f>
        <v/>
      </c>
      <c r="Z2327" s="201" t="str">
        <f>IF(E2327="","",(Table1[[#This Row],[Debit USD]]-Table1[[#This Row],[Credit USD]]))</f>
        <v/>
      </c>
      <c r="AA2327" s="226"/>
      <c r="AB2327" s="255"/>
      <c r="AC2327" s="1"/>
      <c r="AD2327" s="15"/>
      <c r="AE2327" s="15" t="str">
        <f>IF(AND(OR(Table1[[#This Row],[Account]]="15030",Table1[[#This Row],[Account]]="15035",Table1[[#This Row],[Account]]="20150"),Table1[[#This Row],[Vendor ID]]=""),1,"")</f>
        <v/>
      </c>
      <c r="AF2327" s="15"/>
      <c r="AG2327" s="15"/>
      <c r="AH2327" s="15"/>
      <c r="AI2327" s="46" t="str">
        <f>IF(Table1[[#This Row],[Posting Date]]&lt;&gt;"","GJ-"&amp;CountryID,"")</f>
        <v/>
      </c>
      <c r="AJ2327" s="59" t="str">
        <f>IF(Table1[[#This Row],[Posting Date]]&lt;&gt;"",Table1[[#This Row],[Posting Date]],"")</f>
        <v/>
      </c>
      <c r="AK2327" s="46"/>
      <c r="AL2327" s="46" t="str">
        <f>IF(Table1[[#This Row],[Description]]&lt;&gt;"",Table1[[#This Row],[Description]],"")</f>
        <v/>
      </c>
      <c r="AM2327" s="46" t="str">
        <f>IF(Table1[[#This Row],[Posting Date]]&lt;&gt;"",Table1[[#This Row],[Reference Number]],"")</f>
        <v/>
      </c>
      <c r="AN2327" s="46" t="str">
        <f>TRIM(Table1[[#This Row],[Line '#]])</f>
        <v/>
      </c>
      <c r="AO2327" s="46" t="str">
        <f>TRIM(Table1[[#This Row],[Account]])</f>
        <v/>
      </c>
      <c r="AP2327" s="46" t="str">
        <f>IF(Table1[[#This Row],[Posting Date]]&lt;&gt;"",$D$5,"")</f>
        <v/>
      </c>
      <c r="AQ2327" s="46" t="str">
        <f>TRIM(Table1[[#This Row],[Departments-Prgrams]])</f>
        <v/>
      </c>
      <c r="AR2327" s="46" t="str">
        <f>TRIM(Table1[[#This Row],[Grant]])</f>
        <v/>
      </c>
      <c r="AS2327" s="46" t="str">
        <f>TRIM(Table1[[#This Row],[Staff ID]])</f>
        <v/>
      </c>
      <c r="AT2327" s="46" t="str">
        <f>IF(TRIM(Table1[[#This Row],[Budget Code]])=0,"",TRIM(Table1[[#This Row],[Budget Code]]))</f>
        <v/>
      </c>
      <c r="AU2327" s="46" t="str">
        <f>IF(Table1[[#This Row],[Line Description]]&lt;&gt;"",Table1[[#This Row],[Line Description]],"")</f>
        <v/>
      </c>
      <c r="AV2327" s="46" t="str">
        <f>IF(Table1[[#This Row],[Cur_Amount Debit]]&gt;0,ROUND(Table1[[#This Row],[Cur_Amount Debit]],2),"")</f>
        <v/>
      </c>
      <c r="AW2327" s="46" t="str">
        <f>IF(Table1[[#This Row],[Cur_Amount Credit]]&gt;0,ROUND(Table1[[#This Row],[Cur_Amount Credit]],2),"")</f>
        <v/>
      </c>
      <c r="AX2327" s="46" t="str">
        <f>LEFT(Table1[[#This Row],[Cur]],3)</f>
        <v/>
      </c>
      <c r="AY2327" s="59"/>
      <c r="AZ2327" s="46"/>
      <c r="BA2327" s="46" t="str">
        <f>IF(Table1[[#This Row],[Cur]]&lt;&gt;"",IF(Table1[[#This Row],[Cur]]="USD","",ExchangeRate),"")</f>
        <v/>
      </c>
      <c r="BB2327" s="46" t="str">
        <f>IF(Table1[[#This Row],[Grant]]&lt;&gt;"",VLOOKUP(Table1[[#This Row],[Grant]],Grants!B:D,3),"")</f>
        <v/>
      </c>
      <c r="BC2327" s="46" t="str">
        <f>TRIM(Table1[[#This Row],[Vendor ID]])</f>
        <v/>
      </c>
      <c r="BD2327">
        <f>IF(Table1[[#This Row],[Reference Number]]=Q2326,BD2326,BD2326+1)</f>
        <v>0</v>
      </c>
    </row>
    <row r="2328" spans="1:56" ht="11.25" customHeight="1" x14ac:dyDescent="0.25">
      <c r="A2328" s="1"/>
      <c r="B2328" s="88" t="str">
        <f>IF(Table1[[#This Row],[Posting Date]]&lt;&gt;"",IF(Table1[[#This Row],[Reference Number]]=Q2327,B2327+1,1),"")</f>
        <v/>
      </c>
      <c r="C2328" s="61"/>
      <c r="D2328" s="61"/>
      <c r="E2328" s="138"/>
      <c r="F2328" s="141" t="str">
        <f>IFERROR(IF(VLOOKUP(Table1[[#This Row],[Budget Code Description]],Dimentions!$X$6:$AC$139,2,FALSE)="","",VLOOKUP(Table1[[#This Row],[Budget Code Description]],Dimentions!$X$6:$AC$139,2,FALSE)),"")</f>
        <v/>
      </c>
      <c r="G2328" s="141"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1" t="str">
        <f>IFERROR(VLOOKUP(Table1[[#This Row],[Budget Code Description]],Table6[#All],8,FALSE),"")</f>
        <v/>
      </c>
      <c r="L2328" s="63"/>
      <c r="M2328" s="65" t="str">
        <f>IFERROR(VLOOKUP(Table1[[#This Row],[Staff ID]],Table2[],2,FALSE),"")</f>
        <v/>
      </c>
      <c r="N2328" s="209" t="str">
        <f>IFERROR(IF(VLOOKUP(Table1[[#This Row],[Budget Code Description]],Dimentions!$X$6:$AC$134,4,FALSE)="","",VLOOKUP(Table1[[#This Row],[Budget Code Description]],Dimentions!$X$6:$AC$134,4,FALSE)),"")</f>
        <v/>
      </c>
      <c r="O2328" s="65" t="str">
        <f>IFERROR(VLOOKUP(Table1[[#This Row],[Vendor ID]],Table549[],2,FALSE),"")</f>
        <v/>
      </c>
      <c r="P2328" s="63"/>
      <c r="Q2328" s="141" t="str">
        <f>IF(Table1[[#This Row],[Posting Date]]&lt;&gt;"",$D$9,"")</f>
        <v/>
      </c>
      <c r="R2328" s="157" t="str">
        <f>IF(Table1[[#This Row],[Posting Date]]&lt;&gt;"",$D$10,"")</f>
        <v/>
      </c>
      <c r="S2328" s="66"/>
      <c r="T2328" s="63"/>
      <c r="U2328" s="67"/>
      <c r="V2328" s="67"/>
      <c r="W2328" s="67" t="str">
        <f t="shared" si="40"/>
        <v/>
      </c>
      <c r="X2328" s="159" t="str">
        <f>IF(E2328="","",(IF(Table1[[#This Row],[Cur]]="USD",Table1[[#This Row],[Cur_Amount Debit]],Table1[[#This Row],[Cur_Amount Debit]]/Table1[[#This Row],[Exchange Rate]])))</f>
        <v/>
      </c>
      <c r="Y2328" s="159" t="str">
        <f>IF(E2328="","",(IF(Table1[[#This Row],[Cur]]="USD",Table1[[#This Row],[Cur_Amount Credit]],Table1[[#This Row],[Cur_Amount Credit]]/ExchangeRate)))</f>
        <v/>
      </c>
      <c r="Z2328" s="201" t="str">
        <f>IF(E2328="","",(Table1[[#This Row],[Debit USD]]-Table1[[#This Row],[Credit USD]]))</f>
        <v/>
      </c>
      <c r="AA2328" s="226"/>
      <c r="AB2328" s="255"/>
      <c r="AC2328" s="1"/>
      <c r="AD2328" s="15"/>
      <c r="AE2328" s="15" t="str">
        <f>IF(AND(OR(Table1[[#This Row],[Account]]="15030",Table1[[#This Row],[Account]]="15035",Table1[[#This Row],[Account]]="20150"),Table1[[#This Row],[Vendor ID]]=""),1,"")</f>
        <v/>
      </c>
      <c r="AF2328" s="15"/>
      <c r="AG2328" s="15"/>
      <c r="AH2328" s="15"/>
      <c r="AI2328" s="46" t="str">
        <f>IF(Table1[[#This Row],[Posting Date]]&lt;&gt;"","GJ-"&amp;CountryID,"")</f>
        <v/>
      </c>
      <c r="AJ2328" s="59" t="str">
        <f>IF(Table1[[#This Row],[Posting Date]]&lt;&gt;"",Table1[[#This Row],[Posting Date]],"")</f>
        <v/>
      </c>
      <c r="AK2328" s="46"/>
      <c r="AL2328" s="46" t="str">
        <f>IF(Table1[[#This Row],[Description]]&lt;&gt;"",Table1[[#This Row],[Description]],"")</f>
        <v/>
      </c>
      <c r="AM2328" s="46" t="str">
        <f>IF(Table1[[#This Row],[Posting Date]]&lt;&gt;"",Table1[[#This Row],[Reference Number]],"")</f>
        <v/>
      </c>
      <c r="AN2328" s="46" t="str">
        <f>TRIM(Table1[[#This Row],[Line '#]])</f>
        <v/>
      </c>
      <c r="AO2328" s="46" t="str">
        <f>TRIM(Table1[[#This Row],[Account]])</f>
        <v/>
      </c>
      <c r="AP2328" s="46" t="str">
        <f>IF(Table1[[#This Row],[Posting Date]]&lt;&gt;"",$D$5,"")</f>
        <v/>
      </c>
      <c r="AQ2328" s="46" t="str">
        <f>TRIM(Table1[[#This Row],[Departments-Prgrams]])</f>
        <v/>
      </c>
      <c r="AR2328" s="46" t="str">
        <f>TRIM(Table1[[#This Row],[Grant]])</f>
        <v/>
      </c>
      <c r="AS2328" s="46" t="str">
        <f>TRIM(Table1[[#This Row],[Staff ID]])</f>
        <v/>
      </c>
      <c r="AT2328" s="46" t="str">
        <f>IF(TRIM(Table1[[#This Row],[Budget Code]])=0,"",TRIM(Table1[[#This Row],[Budget Code]]))</f>
        <v/>
      </c>
      <c r="AU2328" s="46" t="str">
        <f>IF(Table1[[#This Row],[Line Description]]&lt;&gt;"",Table1[[#This Row],[Line Description]],"")</f>
        <v/>
      </c>
      <c r="AV2328" s="46" t="str">
        <f>IF(Table1[[#This Row],[Cur_Amount Debit]]&gt;0,ROUND(Table1[[#This Row],[Cur_Amount Debit]],2),"")</f>
        <v/>
      </c>
      <c r="AW2328" s="46" t="str">
        <f>IF(Table1[[#This Row],[Cur_Amount Credit]]&gt;0,ROUND(Table1[[#This Row],[Cur_Amount Credit]],2),"")</f>
        <v/>
      </c>
      <c r="AX2328" s="46" t="str">
        <f>LEFT(Table1[[#This Row],[Cur]],3)</f>
        <v/>
      </c>
      <c r="AY2328" s="59"/>
      <c r="AZ2328" s="46"/>
      <c r="BA2328" s="46" t="str">
        <f>IF(Table1[[#This Row],[Cur]]&lt;&gt;"",IF(Table1[[#This Row],[Cur]]="USD","",ExchangeRate),"")</f>
        <v/>
      </c>
      <c r="BB2328" s="46" t="str">
        <f>IF(Table1[[#This Row],[Grant]]&lt;&gt;"",VLOOKUP(Table1[[#This Row],[Grant]],Grants!B:D,3),"")</f>
        <v/>
      </c>
      <c r="BC2328" s="46" t="str">
        <f>TRIM(Table1[[#This Row],[Vendor ID]])</f>
        <v/>
      </c>
      <c r="BD2328">
        <f>IF(Table1[[#This Row],[Reference Number]]=Q2327,BD2327,BD2327+1)</f>
        <v>0</v>
      </c>
    </row>
    <row r="2329" spans="1:56" ht="11.25" customHeight="1" x14ac:dyDescent="0.25">
      <c r="A2329" s="1"/>
      <c r="B2329" s="88" t="str">
        <f>IF(Table1[[#This Row],[Posting Date]]&lt;&gt;"",IF(Table1[[#This Row],[Reference Number]]=Q2328,B2328+1,1),"")</f>
        <v/>
      </c>
      <c r="C2329" s="61"/>
      <c r="D2329" s="61"/>
      <c r="E2329" s="138"/>
      <c r="F2329" s="141" t="str">
        <f>IFERROR(IF(VLOOKUP(Table1[[#This Row],[Budget Code Description]],Dimentions!$X$6:$AC$139,2,FALSE)="","",VLOOKUP(Table1[[#This Row],[Budget Code Description]],Dimentions!$X$6:$AC$139,2,FALSE)),"")</f>
        <v/>
      </c>
      <c r="G2329" s="141"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1" t="str">
        <f>IFERROR(VLOOKUP(Table1[[#This Row],[Budget Code Description]],Table6[#All],8,FALSE),"")</f>
        <v/>
      </c>
      <c r="L2329" s="63"/>
      <c r="M2329" s="65" t="str">
        <f>IFERROR(VLOOKUP(Table1[[#This Row],[Staff ID]],Table2[],2,FALSE),"")</f>
        <v/>
      </c>
      <c r="N2329" s="209" t="str">
        <f>IFERROR(IF(VLOOKUP(Table1[[#This Row],[Budget Code Description]],Dimentions!$X$6:$AC$134,4,FALSE)="","",VLOOKUP(Table1[[#This Row],[Budget Code Description]],Dimentions!$X$6:$AC$134,4,FALSE)),"")</f>
        <v/>
      </c>
      <c r="O2329" s="65" t="str">
        <f>IFERROR(VLOOKUP(Table1[[#This Row],[Vendor ID]],Table549[],2,FALSE),"")</f>
        <v/>
      </c>
      <c r="P2329" s="63"/>
      <c r="Q2329" s="141" t="str">
        <f>IF(Table1[[#This Row],[Posting Date]]&lt;&gt;"",$D$9,"")</f>
        <v/>
      </c>
      <c r="R2329" s="157" t="str">
        <f>IF(Table1[[#This Row],[Posting Date]]&lt;&gt;"",$D$10,"")</f>
        <v/>
      </c>
      <c r="S2329" s="66"/>
      <c r="T2329" s="63"/>
      <c r="U2329" s="67"/>
      <c r="V2329" s="67"/>
      <c r="W2329" s="67" t="str">
        <f t="shared" si="40"/>
        <v/>
      </c>
      <c r="X2329" s="159" t="str">
        <f>IF(E2329="","",(IF(Table1[[#This Row],[Cur]]="USD",Table1[[#This Row],[Cur_Amount Debit]],Table1[[#This Row],[Cur_Amount Debit]]/Table1[[#This Row],[Exchange Rate]])))</f>
        <v/>
      </c>
      <c r="Y2329" s="159" t="str">
        <f>IF(E2329="","",(IF(Table1[[#This Row],[Cur]]="USD",Table1[[#This Row],[Cur_Amount Credit]],Table1[[#This Row],[Cur_Amount Credit]]/ExchangeRate)))</f>
        <v/>
      </c>
      <c r="Z2329" s="201" t="str">
        <f>IF(E2329="","",(Table1[[#This Row],[Debit USD]]-Table1[[#This Row],[Credit USD]]))</f>
        <v/>
      </c>
      <c r="AA2329" s="226"/>
      <c r="AB2329" s="255"/>
      <c r="AC2329" s="1"/>
      <c r="AD2329" s="15"/>
      <c r="AE2329" s="15" t="str">
        <f>IF(AND(OR(Table1[[#This Row],[Account]]="15030",Table1[[#This Row],[Account]]="15035",Table1[[#This Row],[Account]]="20150"),Table1[[#This Row],[Vendor ID]]=""),1,"")</f>
        <v/>
      </c>
      <c r="AF2329" s="15"/>
      <c r="AG2329" s="15"/>
      <c r="AH2329" s="15"/>
      <c r="AI2329" s="46" t="str">
        <f>IF(Table1[[#This Row],[Posting Date]]&lt;&gt;"","GJ-"&amp;CountryID,"")</f>
        <v/>
      </c>
      <c r="AJ2329" s="59" t="str">
        <f>IF(Table1[[#This Row],[Posting Date]]&lt;&gt;"",Table1[[#This Row],[Posting Date]],"")</f>
        <v/>
      </c>
      <c r="AK2329" s="46"/>
      <c r="AL2329" s="46" t="str">
        <f>IF(Table1[[#This Row],[Description]]&lt;&gt;"",Table1[[#This Row],[Description]],"")</f>
        <v/>
      </c>
      <c r="AM2329" s="46" t="str">
        <f>IF(Table1[[#This Row],[Posting Date]]&lt;&gt;"",Table1[[#This Row],[Reference Number]],"")</f>
        <v/>
      </c>
      <c r="AN2329" s="46" t="str">
        <f>TRIM(Table1[[#This Row],[Line '#]])</f>
        <v/>
      </c>
      <c r="AO2329" s="46" t="str">
        <f>TRIM(Table1[[#This Row],[Account]])</f>
        <v/>
      </c>
      <c r="AP2329" s="46" t="str">
        <f>IF(Table1[[#This Row],[Posting Date]]&lt;&gt;"",$D$5,"")</f>
        <v/>
      </c>
      <c r="AQ2329" s="46" t="str">
        <f>TRIM(Table1[[#This Row],[Departments-Prgrams]])</f>
        <v/>
      </c>
      <c r="AR2329" s="46" t="str">
        <f>TRIM(Table1[[#This Row],[Grant]])</f>
        <v/>
      </c>
      <c r="AS2329" s="46" t="str">
        <f>TRIM(Table1[[#This Row],[Staff ID]])</f>
        <v/>
      </c>
      <c r="AT2329" s="46" t="str">
        <f>IF(TRIM(Table1[[#This Row],[Budget Code]])=0,"",TRIM(Table1[[#This Row],[Budget Code]]))</f>
        <v/>
      </c>
      <c r="AU2329" s="46" t="str">
        <f>IF(Table1[[#This Row],[Line Description]]&lt;&gt;"",Table1[[#This Row],[Line Description]],"")</f>
        <v/>
      </c>
      <c r="AV2329" s="46" t="str">
        <f>IF(Table1[[#This Row],[Cur_Amount Debit]]&gt;0,ROUND(Table1[[#This Row],[Cur_Amount Debit]],2),"")</f>
        <v/>
      </c>
      <c r="AW2329" s="46" t="str">
        <f>IF(Table1[[#This Row],[Cur_Amount Credit]]&gt;0,ROUND(Table1[[#This Row],[Cur_Amount Credit]],2),"")</f>
        <v/>
      </c>
      <c r="AX2329" s="46" t="str">
        <f>LEFT(Table1[[#This Row],[Cur]],3)</f>
        <v/>
      </c>
      <c r="AY2329" s="59"/>
      <c r="AZ2329" s="46"/>
      <c r="BA2329" s="46" t="str">
        <f>IF(Table1[[#This Row],[Cur]]&lt;&gt;"",IF(Table1[[#This Row],[Cur]]="USD","",ExchangeRate),"")</f>
        <v/>
      </c>
      <c r="BB2329" s="46" t="str">
        <f>IF(Table1[[#This Row],[Grant]]&lt;&gt;"",VLOOKUP(Table1[[#This Row],[Grant]],Grants!B:D,3),"")</f>
        <v/>
      </c>
      <c r="BC2329" s="46" t="str">
        <f>TRIM(Table1[[#This Row],[Vendor ID]])</f>
        <v/>
      </c>
      <c r="BD2329">
        <f>IF(Table1[[#This Row],[Reference Number]]=Q2328,BD2328,BD2328+1)</f>
        <v>0</v>
      </c>
    </row>
    <row r="2330" spans="1:56" ht="11.25" customHeight="1" x14ac:dyDescent="0.25">
      <c r="A2330" s="1"/>
      <c r="B2330" s="88" t="str">
        <f>IF(Table1[[#This Row],[Posting Date]]&lt;&gt;"",IF(Table1[[#This Row],[Reference Number]]=Q2329,B2329+1,1),"")</f>
        <v/>
      </c>
      <c r="C2330" s="61"/>
      <c r="D2330" s="61"/>
      <c r="E2330" s="138"/>
      <c r="F2330" s="141" t="str">
        <f>IFERROR(IF(VLOOKUP(Table1[[#This Row],[Budget Code Description]],Dimentions!$X$6:$AC$139,2,FALSE)="","",VLOOKUP(Table1[[#This Row],[Budget Code Description]],Dimentions!$X$6:$AC$139,2,FALSE)),"")</f>
        <v/>
      </c>
      <c r="G2330" s="141"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1" t="str">
        <f>IFERROR(VLOOKUP(Table1[[#This Row],[Budget Code Description]],Table6[#All],8,FALSE),"")</f>
        <v/>
      </c>
      <c r="L2330" s="63"/>
      <c r="M2330" s="65" t="str">
        <f>IFERROR(VLOOKUP(Table1[[#This Row],[Staff ID]],Table2[],2,FALSE),"")</f>
        <v/>
      </c>
      <c r="N2330" s="209" t="str">
        <f>IFERROR(IF(VLOOKUP(Table1[[#This Row],[Budget Code Description]],Dimentions!$X$6:$AC$134,4,FALSE)="","",VLOOKUP(Table1[[#This Row],[Budget Code Description]],Dimentions!$X$6:$AC$134,4,FALSE)),"")</f>
        <v/>
      </c>
      <c r="O2330" s="65" t="str">
        <f>IFERROR(VLOOKUP(Table1[[#This Row],[Vendor ID]],Table549[],2,FALSE),"")</f>
        <v/>
      </c>
      <c r="P2330" s="63"/>
      <c r="Q2330" s="141" t="str">
        <f>IF(Table1[[#This Row],[Posting Date]]&lt;&gt;"",$D$9,"")</f>
        <v/>
      </c>
      <c r="R2330" s="157" t="str">
        <f>IF(Table1[[#This Row],[Posting Date]]&lt;&gt;"",$D$10,"")</f>
        <v/>
      </c>
      <c r="S2330" s="66"/>
      <c r="T2330" s="63"/>
      <c r="U2330" s="67"/>
      <c r="V2330" s="67"/>
      <c r="W2330" s="67" t="str">
        <f t="shared" si="40"/>
        <v/>
      </c>
      <c r="X2330" s="159" t="str">
        <f>IF(E2330="","",(IF(Table1[[#This Row],[Cur]]="USD",Table1[[#This Row],[Cur_Amount Debit]],Table1[[#This Row],[Cur_Amount Debit]]/Table1[[#This Row],[Exchange Rate]])))</f>
        <v/>
      </c>
      <c r="Y2330" s="159" t="str">
        <f>IF(E2330="","",(IF(Table1[[#This Row],[Cur]]="USD",Table1[[#This Row],[Cur_Amount Credit]],Table1[[#This Row],[Cur_Amount Credit]]/ExchangeRate)))</f>
        <v/>
      </c>
      <c r="Z2330" s="201" t="str">
        <f>IF(E2330="","",(Table1[[#This Row],[Debit USD]]-Table1[[#This Row],[Credit USD]]))</f>
        <v/>
      </c>
      <c r="AA2330" s="226"/>
      <c r="AB2330" s="255"/>
      <c r="AC2330" s="1"/>
      <c r="AD2330" s="15"/>
      <c r="AE2330" s="15" t="str">
        <f>IF(AND(OR(Table1[[#This Row],[Account]]="15030",Table1[[#This Row],[Account]]="15035",Table1[[#This Row],[Account]]="20150"),Table1[[#This Row],[Vendor ID]]=""),1,"")</f>
        <v/>
      </c>
      <c r="AF2330" s="15"/>
      <c r="AG2330" s="15"/>
      <c r="AH2330" s="15"/>
      <c r="AI2330" s="46" t="str">
        <f>IF(Table1[[#This Row],[Posting Date]]&lt;&gt;"","GJ-"&amp;CountryID,"")</f>
        <v/>
      </c>
      <c r="AJ2330" s="59" t="str">
        <f>IF(Table1[[#This Row],[Posting Date]]&lt;&gt;"",Table1[[#This Row],[Posting Date]],"")</f>
        <v/>
      </c>
      <c r="AK2330" s="46"/>
      <c r="AL2330" s="46" t="str">
        <f>IF(Table1[[#This Row],[Description]]&lt;&gt;"",Table1[[#This Row],[Description]],"")</f>
        <v/>
      </c>
      <c r="AM2330" s="46" t="str">
        <f>IF(Table1[[#This Row],[Posting Date]]&lt;&gt;"",Table1[[#This Row],[Reference Number]],"")</f>
        <v/>
      </c>
      <c r="AN2330" s="46" t="str">
        <f>TRIM(Table1[[#This Row],[Line '#]])</f>
        <v/>
      </c>
      <c r="AO2330" s="46" t="str">
        <f>TRIM(Table1[[#This Row],[Account]])</f>
        <v/>
      </c>
      <c r="AP2330" s="46" t="str">
        <f>IF(Table1[[#This Row],[Posting Date]]&lt;&gt;"",$D$5,"")</f>
        <v/>
      </c>
      <c r="AQ2330" s="46" t="str">
        <f>TRIM(Table1[[#This Row],[Departments-Prgrams]])</f>
        <v/>
      </c>
      <c r="AR2330" s="46" t="str">
        <f>TRIM(Table1[[#This Row],[Grant]])</f>
        <v/>
      </c>
      <c r="AS2330" s="46" t="str">
        <f>TRIM(Table1[[#This Row],[Staff ID]])</f>
        <v/>
      </c>
      <c r="AT2330" s="46" t="str">
        <f>IF(TRIM(Table1[[#This Row],[Budget Code]])=0,"",TRIM(Table1[[#This Row],[Budget Code]]))</f>
        <v/>
      </c>
      <c r="AU2330" s="46" t="str">
        <f>IF(Table1[[#This Row],[Line Description]]&lt;&gt;"",Table1[[#This Row],[Line Description]],"")</f>
        <v/>
      </c>
      <c r="AV2330" s="46" t="str">
        <f>IF(Table1[[#This Row],[Cur_Amount Debit]]&gt;0,ROUND(Table1[[#This Row],[Cur_Amount Debit]],2),"")</f>
        <v/>
      </c>
      <c r="AW2330" s="46" t="str">
        <f>IF(Table1[[#This Row],[Cur_Amount Credit]]&gt;0,ROUND(Table1[[#This Row],[Cur_Amount Credit]],2),"")</f>
        <v/>
      </c>
      <c r="AX2330" s="46" t="str">
        <f>LEFT(Table1[[#This Row],[Cur]],3)</f>
        <v/>
      </c>
      <c r="AY2330" s="59"/>
      <c r="AZ2330" s="46"/>
      <c r="BA2330" s="46" t="str">
        <f>IF(Table1[[#This Row],[Cur]]&lt;&gt;"",IF(Table1[[#This Row],[Cur]]="USD","",ExchangeRate),"")</f>
        <v/>
      </c>
      <c r="BB2330" s="46" t="str">
        <f>IF(Table1[[#This Row],[Grant]]&lt;&gt;"",VLOOKUP(Table1[[#This Row],[Grant]],Grants!B:D,3),"")</f>
        <v/>
      </c>
      <c r="BC2330" s="46" t="str">
        <f>TRIM(Table1[[#This Row],[Vendor ID]])</f>
        <v/>
      </c>
      <c r="BD2330">
        <f>IF(Table1[[#This Row],[Reference Number]]=Q2329,BD2329,BD2329+1)</f>
        <v>0</v>
      </c>
    </row>
    <row r="2331" spans="1:56" ht="11.25" customHeight="1" x14ac:dyDescent="0.25">
      <c r="A2331" s="1"/>
      <c r="B2331" s="88" t="str">
        <f>IF(Table1[[#This Row],[Posting Date]]&lt;&gt;"",IF(Table1[[#This Row],[Reference Number]]=Q2330,B2330+1,1),"")</f>
        <v/>
      </c>
      <c r="C2331" s="61"/>
      <c r="D2331" s="61"/>
      <c r="E2331" s="138"/>
      <c r="F2331" s="141" t="str">
        <f>IFERROR(IF(VLOOKUP(Table1[[#This Row],[Budget Code Description]],Dimentions!$X$6:$AC$139,2,FALSE)="","",VLOOKUP(Table1[[#This Row],[Budget Code Description]],Dimentions!$X$6:$AC$139,2,FALSE)),"")</f>
        <v/>
      </c>
      <c r="G2331" s="141"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1" t="str">
        <f>IFERROR(VLOOKUP(Table1[[#This Row],[Budget Code Description]],Table6[#All],8,FALSE),"")</f>
        <v/>
      </c>
      <c r="L2331" s="63"/>
      <c r="M2331" s="65" t="str">
        <f>IFERROR(VLOOKUP(Table1[[#This Row],[Staff ID]],Table2[],2,FALSE),"")</f>
        <v/>
      </c>
      <c r="N2331" s="209" t="str">
        <f>IFERROR(IF(VLOOKUP(Table1[[#This Row],[Budget Code Description]],Dimentions!$X$6:$AC$134,4,FALSE)="","",VLOOKUP(Table1[[#This Row],[Budget Code Description]],Dimentions!$X$6:$AC$134,4,FALSE)),"")</f>
        <v/>
      </c>
      <c r="O2331" s="65" t="str">
        <f>IFERROR(VLOOKUP(Table1[[#This Row],[Vendor ID]],Table549[],2,FALSE),"")</f>
        <v/>
      </c>
      <c r="P2331" s="63"/>
      <c r="Q2331" s="141" t="str">
        <f>IF(Table1[[#This Row],[Posting Date]]&lt;&gt;"",$D$9,"")</f>
        <v/>
      </c>
      <c r="R2331" s="157" t="str">
        <f>IF(Table1[[#This Row],[Posting Date]]&lt;&gt;"",$D$10,"")</f>
        <v/>
      </c>
      <c r="S2331" s="66"/>
      <c r="T2331" s="63"/>
      <c r="U2331" s="67"/>
      <c r="V2331" s="67"/>
      <c r="W2331" s="67" t="str">
        <f t="shared" si="40"/>
        <v/>
      </c>
      <c r="X2331" s="159" t="str">
        <f>IF(E2331="","",(IF(Table1[[#This Row],[Cur]]="USD",Table1[[#This Row],[Cur_Amount Debit]],Table1[[#This Row],[Cur_Amount Debit]]/Table1[[#This Row],[Exchange Rate]])))</f>
        <v/>
      </c>
      <c r="Y2331" s="159" t="str">
        <f>IF(E2331="","",(IF(Table1[[#This Row],[Cur]]="USD",Table1[[#This Row],[Cur_Amount Credit]],Table1[[#This Row],[Cur_Amount Credit]]/ExchangeRate)))</f>
        <v/>
      </c>
      <c r="Z2331" s="201" t="str">
        <f>IF(E2331="","",(Table1[[#This Row],[Debit USD]]-Table1[[#This Row],[Credit USD]]))</f>
        <v/>
      </c>
      <c r="AA2331" s="226"/>
      <c r="AB2331" s="255"/>
      <c r="AC2331" s="1"/>
      <c r="AD2331" s="15"/>
      <c r="AE2331" s="15" t="str">
        <f>IF(AND(OR(Table1[[#This Row],[Account]]="15030",Table1[[#This Row],[Account]]="15035",Table1[[#This Row],[Account]]="20150"),Table1[[#This Row],[Vendor ID]]=""),1,"")</f>
        <v/>
      </c>
      <c r="AF2331" s="15"/>
      <c r="AG2331" s="15"/>
      <c r="AH2331" s="15"/>
      <c r="AI2331" s="46" t="str">
        <f>IF(Table1[[#This Row],[Posting Date]]&lt;&gt;"","GJ-"&amp;CountryID,"")</f>
        <v/>
      </c>
      <c r="AJ2331" s="59" t="str">
        <f>IF(Table1[[#This Row],[Posting Date]]&lt;&gt;"",Table1[[#This Row],[Posting Date]],"")</f>
        <v/>
      </c>
      <c r="AK2331" s="46"/>
      <c r="AL2331" s="46" t="str">
        <f>IF(Table1[[#This Row],[Description]]&lt;&gt;"",Table1[[#This Row],[Description]],"")</f>
        <v/>
      </c>
      <c r="AM2331" s="46" t="str">
        <f>IF(Table1[[#This Row],[Posting Date]]&lt;&gt;"",Table1[[#This Row],[Reference Number]],"")</f>
        <v/>
      </c>
      <c r="AN2331" s="46" t="str">
        <f>TRIM(Table1[[#This Row],[Line '#]])</f>
        <v/>
      </c>
      <c r="AO2331" s="46" t="str">
        <f>TRIM(Table1[[#This Row],[Account]])</f>
        <v/>
      </c>
      <c r="AP2331" s="46" t="str">
        <f>IF(Table1[[#This Row],[Posting Date]]&lt;&gt;"",$D$5,"")</f>
        <v/>
      </c>
      <c r="AQ2331" s="46" t="str">
        <f>TRIM(Table1[[#This Row],[Departments-Prgrams]])</f>
        <v/>
      </c>
      <c r="AR2331" s="46" t="str">
        <f>TRIM(Table1[[#This Row],[Grant]])</f>
        <v/>
      </c>
      <c r="AS2331" s="46" t="str">
        <f>TRIM(Table1[[#This Row],[Staff ID]])</f>
        <v/>
      </c>
      <c r="AT2331" s="46" t="str">
        <f>IF(TRIM(Table1[[#This Row],[Budget Code]])=0,"",TRIM(Table1[[#This Row],[Budget Code]]))</f>
        <v/>
      </c>
      <c r="AU2331" s="46" t="str">
        <f>IF(Table1[[#This Row],[Line Description]]&lt;&gt;"",Table1[[#This Row],[Line Description]],"")</f>
        <v/>
      </c>
      <c r="AV2331" s="46" t="str">
        <f>IF(Table1[[#This Row],[Cur_Amount Debit]]&gt;0,ROUND(Table1[[#This Row],[Cur_Amount Debit]],2),"")</f>
        <v/>
      </c>
      <c r="AW2331" s="46" t="str">
        <f>IF(Table1[[#This Row],[Cur_Amount Credit]]&gt;0,ROUND(Table1[[#This Row],[Cur_Amount Credit]],2),"")</f>
        <v/>
      </c>
      <c r="AX2331" s="46" t="str">
        <f>LEFT(Table1[[#This Row],[Cur]],3)</f>
        <v/>
      </c>
      <c r="AY2331" s="59"/>
      <c r="AZ2331" s="46"/>
      <c r="BA2331" s="46" t="str">
        <f>IF(Table1[[#This Row],[Cur]]&lt;&gt;"",IF(Table1[[#This Row],[Cur]]="USD","",ExchangeRate),"")</f>
        <v/>
      </c>
      <c r="BB2331" s="46" t="str">
        <f>IF(Table1[[#This Row],[Grant]]&lt;&gt;"",VLOOKUP(Table1[[#This Row],[Grant]],Grants!B:D,3),"")</f>
        <v/>
      </c>
      <c r="BC2331" s="46" t="str">
        <f>TRIM(Table1[[#This Row],[Vendor ID]])</f>
        <v/>
      </c>
      <c r="BD2331">
        <f>IF(Table1[[#This Row],[Reference Number]]=Q2330,BD2330,BD2330+1)</f>
        <v>0</v>
      </c>
    </row>
    <row r="2332" spans="1:56" ht="11.25" customHeight="1" x14ac:dyDescent="0.25">
      <c r="A2332" s="1"/>
      <c r="B2332" s="88" t="str">
        <f>IF(Table1[[#This Row],[Posting Date]]&lt;&gt;"",IF(Table1[[#This Row],[Reference Number]]=Q2331,B2331+1,1),"")</f>
        <v/>
      </c>
      <c r="C2332" s="61"/>
      <c r="D2332" s="61"/>
      <c r="E2332" s="138"/>
      <c r="F2332" s="141" t="str">
        <f>IFERROR(IF(VLOOKUP(Table1[[#This Row],[Budget Code Description]],Dimentions!$X$6:$AC$139,2,FALSE)="","",VLOOKUP(Table1[[#This Row],[Budget Code Description]],Dimentions!$X$6:$AC$139,2,FALSE)),"")</f>
        <v/>
      </c>
      <c r="G2332" s="141"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1" t="str">
        <f>IFERROR(VLOOKUP(Table1[[#This Row],[Budget Code Description]],Table6[#All],8,FALSE),"")</f>
        <v/>
      </c>
      <c r="L2332" s="63"/>
      <c r="M2332" s="65" t="str">
        <f>IFERROR(VLOOKUP(Table1[[#This Row],[Staff ID]],Table2[],2,FALSE),"")</f>
        <v/>
      </c>
      <c r="N2332" s="209" t="str">
        <f>IFERROR(IF(VLOOKUP(Table1[[#This Row],[Budget Code Description]],Dimentions!$X$6:$AC$134,4,FALSE)="","",VLOOKUP(Table1[[#This Row],[Budget Code Description]],Dimentions!$X$6:$AC$134,4,FALSE)),"")</f>
        <v/>
      </c>
      <c r="O2332" s="65" t="str">
        <f>IFERROR(VLOOKUP(Table1[[#This Row],[Vendor ID]],Table549[],2,FALSE),"")</f>
        <v/>
      </c>
      <c r="P2332" s="63"/>
      <c r="Q2332" s="141" t="str">
        <f>IF(Table1[[#This Row],[Posting Date]]&lt;&gt;"",$D$9,"")</f>
        <v/>
      </c>
      <c r="R2332" s="157" t="str">
        <f>IF(Table1[[#This Row],[Posting Date]]&lt;&gt;"",$D$10,"")</f>
        <v/>
      </c>
      <c r="S2332" s="66"/>
      <c r="T2332" s="63"/>
      <c r="U2332" s="67"/>
      <c r="V2332" s="67"/>
      <c r="W2332" s="67" t="str">
        <f t="shared" si="40"/>
        <v/>
      </c>
      <c r="X2332" s="159" t="str">
        <f>IF(E2332="","",(IF(Table1[[#This Row],[Cur]]="USD",Table1[[#This Row],[Cur_Amount Debit]],Table1[[#This Row],[Cur_Amount Debit]]/Table1[[#This Row],[Exchange Rate]])))</f>
        <v/>
      </c>
      <c r="Y2332" s="159" t="str">
        <f>IF(E2332="","",(IF(Table1[[#This Row],[Cur]]="USD",Table1[[#This Row],[Cur_Amount Credit]],Table1[[#This Row],[Cur_Amount Credit]]/ExchangeRate)))</f>
        <v/>
      </c>
      <c r="Z2332" s="201" t="str">
        <f>IF(E2332="","",(Table1[[#This Row],[Debit USD]]-Table1[[#This Row],[Credit USD]]))</f>
        <v/>
      </c>
      <c r="AA2332" s="226"/>
      <c r="AB2332" s="255"/>
      <c r="AC2332" s="1"/>
      <c r="AD2332" s="15"/>
      <c r="AE2332" s="15" t="str">
        <f>IF(AND(OR(Table1[[#This Row],[Account]]="15030",Table1[[#This Row],[Account]]="15035",Table1[[#This Row],[Account]]="20150"),Table1[[#This Row],[Vendor ID]]=""),1,"")</f>
        <v/>
      </c>
      <c r="AF2332" s="15"/>
      <c r="AG2332" s="15"/>
      <c r="AH2332" s="15"/>
      <c r="AI2332" s="46" t="str">
        <f>IF(Table1[[#This Row],[Posting Date]]&lt;&gt;"","GJ-"&amp;CountryID,"")</f>
        <v/>
      </c>
      <c r="AJ2332" s="59" t="str">
        <f>IF(Table1[[#This Row],[Posting Date]]&lt;&gt;"",Table1[[#This Row],[Posting Date]],"")</f>
        <v/>
      </c>
      <c r="AK2332" s="46"/>
      <c r="AL2332" s="46" t="str">
        <f>IF(Table1[[#This Row],[Description]]&lt;&gt;"",Table1[[#This Row],[Description]],"")</f>
        <v/>
      </c>
      <c r="AM2332" s="46" t="str">
        <f>IF(Table1[[#This Row],[Posting Date]]&lt;&gt;"",Table1[[#This Row],[Reference Number]],"")</f>
        <v/>
      </c>
      <c r="AN2332" s="46" t="str">
        <f>TRIM(Table1[[#This Row],[Line '#]])</f>
        <v/>
      </c>
      <c r="AO2332" s="46" t="str">
        <f>TRIM(Table1[[#This Row],[Account]])</f>
        <v/>
      </c>
      <c r="AP2332" s="46" t="str">
        <f>IF(Table1[[#This Row],[Posting Date]]&lt;&gt;"",$D$5,"")</f>
        <v/>
      </c>
      <c r="AQ2332" s="46" t="str">
        <f>TRIM(Table1[[#This Row],[Departments-Prgrams]])</f>
        <v/>
      </c>
      <c r="AR2332" s="46" t="str">
        <f>TRIM(Table1[[#This Row],[Grant]])</f>
        <v/>
      </c>
      <c r="AS2332" s="46" t="str">
        <f>TRIM(Table1[[#This Row],[Staff ID]])</f>
        <v/>
      </c>
      <c r="AT2332" s="46" t="str">
        <f>IF(TRIM(Table1[[#This Row],[Budget Code]])=0,"",TRIM(Table1[[#This Row],[Budget Code]]))</f>
        <v/>
      </c>
      <c r="AU2332" s="46" t="str">
        <f>IF(Table1[[#This Row],[Line Description]]&lt;&gt;"",Table1[[#This Row],[Line Description]],"")</f>
        <v/>
      </c>
      <c r="AV2332" s="46" t="str">
        <f>IF(Table1[[#This Row],[Cur_Amount Debit]]&gt;0,ROUND(Table1[[#This Row],[Cur_Amount Debit]],2),"")</f>
        <v/>
      </c>
      <c r="AW2332" s="46" t="str">
        <f>IF(Table1[[#This Row],[Cur_Amount Credit]]&gt;0,ROUND(Table1[[#This Row],[Cur_Amount Credit]],2),"")</f>
        <v/>
      </c>
      <c r="AX2332" s="46" t="str">
        <f>LEFT(Table1[[#This Row],[Cur]],3)</f>
        <v/>
      </c>
      <c r="AY2332" s="59"/>
      <c r="AZ2332" s="46"/>
      <c r="BA2332" s="46" t="str">
        <f>IF(Table1[[#This Row],[Cur]]&lt;&gt;"",IF(Table1[[#This Row],[Cur]]="USD","",ExchangeRate),"")</f>
        <v/>
      </c>
      <c r="BB2332" s="46" t="str">
        <f>IF(Table1[[#This Row],[Grant]]&lt;&gt;"",VLOOKUP(Table1[[#This Row],[Grant]],Grants!B:D,3),"")</f>
        <v/>
      </c>
      <c r="BC2332" s="46" t="str">
        <f>TRIM(Table1[[#This Row],[Vendor ID]])</f>
        <v/>
      </c>
      <c r="BD2332">
        <f>IF(Table1[[#This Row],[Reference Number]]=Q2331,BD2331,BD2331+1)</f>
        <v>0</v>
      </c>
    </row>
    <row r="2333" spans="1:56" ht="11.25" customHeight="1" x14ac:dyDescent="0.25">
      <c r="A2333" s="1"/>
      <c r="B2333" s="88" t="str">
        <f>IF(Table1[[#This Row],[Posting Date]]&lt;&gt;"",IF(Table1[[#This Row],[Reference Number]]=Q2332,B2332+1,1),"")</f>
        <v/>
      </c>
      <c r="C2333" s="61"/>
      <c r="D2333" s="61"/>
      <c r="E2333" s="138"/>
      <c r="F2333" s="141" t="str">
        <f>IFERROR(IF(VLOOKUP(Table1[[#This Row],[Budget Code Description]],Dimentions!$X$6:$AC$139,2,FALSE)="","",VLOOKUP(Table1[[#This Row],[Budget Code Description]],Dimentions!$X$6:$AC$139,2,FALSE)),"")</f>
        <v/>
      </c>
      <c r="G2333" s="141"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1" t="str">
        <f>IFERROR(VLOOKUP(Table1[[#This Row],[Budget Code Description]],Table6[#All],8,FALSE),"")</f>
        <v/>
      </c>
      <c r="L2333" s="63"/>
      <c r="M2333" s="65" t="str">
        <f>IFERROR(VLOOKUP(Table1[[#This Row],[Staff ID]],Table2[],2,FALSE),"")</f>
        <v/>
      </c>
      <c r="N2333" s="209" t="str">
        <f>IFERROR(IF(VLOOKUP(Table1[[#This Row],[Budget Code Description]],Dimentions!$X$6:$AC$134,4,FALSE)="","",VLOOKUP(Table1[[#This Row],[Budget Code Description]],Dimentions!$X$6:$AC$134,4,FALSE)),"")</f>
        <v/>
      </c>
      <c r="O2333" s="65" t="str">
        <f>IFERROR(VLOOKUP(Table1[[#This Row],[Vendor ID]],Table549[],2,FALSE),"")</f>
        <v/>
      </c>
      <c r="P2333" s="63"/>
      <c r="Q2333" s="141" t="str">
        <f>IF(Table1[[#This Row],[Posting Date]]&lt;&gt;"",$D$9,"")</f>
        <v/>
      </c>
      <c r="R2333" s="157" t="str">
        <f>IF(Table1[[#This Row],[Posting Date]]&lt;&gt;"",$D$10,"")</f>
        <v/>
      </c>
      <c r="S2333" s="66"/>
      <c r="T2333" s="63"/>
      <c r="U2333" s="67"/>
      <c r="V2333" s="67"/>
      <c r="W2333" s="67" t="str">
        <f t="shared" si="40"/>
        <v/>
      </c>
      <c r="X2333" s="159" t="str">
        <f>IF(E2333="","",(IF(Table1[[#This Row],[Cur]]="USD",Table1[[#This Row],[Cur_Amount Debit]],Table1[[#This Row],[Cur_Amount Debit]]/Table1[[#This Row],[Exchange Rate]])))</f>
        <v/>
      </c>
      <c r="Y2333" s="159" t="str">
        <f>IF(E2333="","",(IF(Table1[[#This Row],[Cur]]="USD",Table1[[#This Row],[Cur_Amount Credit]],Table1[[#This Row],[Cur_Amount Credit]]/ExchangeRate)))</f>
        <v/>
      </c>
      <c r="Z2333" s="201" t="str">
        <f>IF(E2333="","",(Table1[[#This Row],[Debit USD]]-Table1[[#This Row],[Credit USD]]))</f>
        <v/>
      </c>
      <c r="AA2333" s="226"/>
      <c r="AB2333" s="255"/>
      <c r="AC2333" s="1"/>
      <c r="AD2333" s="15"/>
      <c r="AE2333" s="15" t="str">
        <f>IF(AND(OR(Table1[[#This Row],[Account]]="15030",Table1[[#This Row],[Account]]="15035",Table1[[#This Row],[Account]]="20150"),Table1[[#This Row],[Vendor ID]]=""),1,"")</f>
        <v/>
      </c>
      <c r="AF2333" s="15"/>
      <c r="AG2333" s="15"/>
      <c r="AH2333" s="15"/>
      <c r="AI2333" s="46" t="str">
        <f>IF(Table1[[#This Row],[Posting Date]]&lt;&gt;"","GJ-"&amp;CountryID,"")</f>
        <v/>
      </c>
      <c r="AJ2333" s="59" t="str">
        <f>IF(Table1[[#This Row],[Posting Date]]&lt;&gt;"",Table1[[#This Row],[Posting Date]],"")</f>
        <v/>
      </c>
      <c r="AK2333" s="46"/>
      <c r="AL2333" s="46" t="str">
        <f>IF(Table1[[#This Row],[Description]]&lt;&gt;"",Table1[[#This Row],[Description]],"")</f>
        <v/>
      </c>
      <c r="AM2333" s="46" t="str">
        <f>IF(Table1[[#This Row],[Posting Date]]&lt;&gt;"",Table1[[#This Row],[Reference Number]],"")</f>
        <v/>
      </c>
      <c r="AN2333" s="46" t="str">
        <f>TRIM(Table1[[#This Row],[Line '#]])</f>
        <v/>
      </c>
      <c r="AO2333" s="46" t="str">
        <f>TRIM(Table1[[#This Row],[Account]])</f>
        <v/>
      </c>
      <c r="AP2333" s="46" t="str">
        <f>IF(Table1[[#This Row],[Posting Date]]&lt;&gt;"",$D$5,"")</f>
        <v/>
      </c>
      <c r="AQ2333" s="46" t="str">
        <f>TRIM(Table1[[#This Row],[Departments-Prgrams]])</f>
        <v/>
      </c>
      <c r="AR2333" s="46" t="str">
        <f>TRIM(Table1[[#This Row],[Grant]])</f>
        <v/>
      </c>
      <c r="AS2333" s="46" t="str">
        <f>TRIM(Table1[[#This Row],[Staff ID]])</f>
        <v/>
      </c>
      <c r="AT2333" s="46" t="str">
        <f>IF(TRIM(Table1[[#This Row],[Budget Code]])=0,"",TRIM(Table1[[#This Row],[Budget Code]]))</f>
        <v/>
      </c>
      <c r="AU2333" s="46" t="str">
        <f>IF(Table1[[#This Row],[Line Description]]&lt;&gt;"",Table1[[#This Row],[Line Description]],"")</f>
        <v/>
      </c>
      <c r="AV2333" s="46" t="str">
        <f>IF(Table1[[#This Row],[Cur_Amount Debit]]&gt;0,ROUND(Table1[[#This Row],[Cur_Amount Debit]],2),"")</f>
        <v/>
      </c>
      <c r="AW2333" s="46" t="str">
        <f>IF(Table1[[#This Row],[Cur_Amount Credit]]&gt;0,ROUND(Table1[[#This Row],[Cur_Amount Credit]],2),"")</f>
        <v/>
      </c>
      <c r="AX2333" s="46" t="str">
        <f>LEFT(Table1[[#This Row],[Cur]],3)</f>
        <v/>
      </c>
      <c r="AY2333" s="59"/>
      <c r="AZ2333" s="46"/>
      <c r="BA2333" s="46" t="str">
        <f>IF(Table1[[#This Row],[Cur]]&lt;&gt;"",IF(Table1[[#This Row],[Cur]]="USD","",ExchangeRate),"")</f>
        <v/>
      </c>
      <c r="BB2333" s="46" t="str">
        <f>IF(Table1[[#This Row],[Grant]]&lt;&gt;"",VLOOKUP(Table1[[#This Row],[Grant]],Grants!B:D,3),"")</f>
        <v/>
      </c>
      <c r="BC2333" s="46" t="str">
        <f>TRIM(Table1[[#This Row],[Vendor ID]])</f>
        <v/>
      </c>
      <c r="BD2333">
        <f>IF(Table1[[#This Row],[Reference Number]]=Q2332,BD2332,BD2332+1)</f>
        <v>0</v>
      </c>
    </row>
    <row r="2334" spans="1:56" ht="11.25" customHeight="1" x14ac:dyDescent="0.25">
      <c r="A2334" s="1"/>
      <c r="B2334" s="88" t="str">
        <f>IF(Table1[[#This Row],[Posting Date]]&lt;&gt;"",IF(Table1[[#This Row],[Reference Number]]=Q2333,B2333+1,1),"")</f>
        <v/>
      </c>
      <c r="C2334" s="61"/>
      <c r="D2334" s="61"/>
      <c r="E2334" s="138"/>
      <c r="F2334" s="141" t="str">
        <f>IFERROR(IF(VLOOKUP(Table1[[#This Row],[Budget Code Description]],Dimentions!$X$6:$AC$139,2,FALSE)="","",VLOOKUP(Table1[[#This Row],[Budget Code Description]],Dimentions!$X$6:$AC$139,2,FALSE)),"")</f>
        <v/>
      </c>
      <c r="G2334" s="141"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1" t="str">
        <f>IFERROR(VLOOKUP(Table1[[#This Row],[Budget Code Description]],Table6[#All],8,FALSE),"")</f>
        <v/>
      </c>
      <c r="L2334" s="63"/>
      <c r="M2334" s="65" t="str">
        <f>IFERROR(VLOOKUP(Table1[[#This Row],[Staff ID]],Table2[],2,FALSE),"")</f>
        <v/>
      </c>
      <c r="N2334" s="209" t="str">
        <f>IFERROR(IF(VLOOKUP(Table1[[#This Row],[Budget Code Description]],Dimentions!$X$6:$AC$134,4,FALSE)="","",VLOOKUP(Table1[[#This Row],[Budget Code Description]],Dimentions!$X$6:$AC$134,4,FALSE)),"")</f>
        <v/>
      </c>
      <c r="O2334" s="65" t="str">
        <f>IFERROR(VLOOKUP(Table1[[#This Row],[Vendor ID]],Table549[],2,FALSE),"")</f>
        <v/>
      </c>
      <c r="P2334" s="63"/>
      <c r="Q2334" s="141" t="str">
        <f>IF(Table1[[#This Row],[Posting Date]]&lt;&gt;"",$D$9,"")</f>
        <v/>
      </c>
      <c r="R2334" s="157" t="str">
        <f>IF(Table1[[#This Row],[Posting Date]]&lt;&gt;"",$D$10,"")</f>
        <v/>
      </c>
      <c r="S2334" s="66"/>
      <c r="T2334" s="63"/>
      <c r="U2334" s="67"/>
      <c r="V2334" s="67"/>
      <c r="W2334" s="67" t="str">
        <f t="shared" si="40"/>
        <v/>
      </c>
      <c r="X2334" s="159" t="str">
        <f>IF(E2334="","",(IF(Table1[[#This Row],[Cur]]="USD",Table1[[#This Row],[Cur_Amount Debit]],Table1[[#This Row],[Cur_Amount Debit]]/Table1[[#This Row],[Exchange Rate]])))</f>
        <v/>
      </c>
      <c r="Y2334" s="159" t="str">
        <f>IF(E2334="","",(IF(Table1[[#This Row],[Cur]]="USD",Table1[[#This Row],[Cur_Amount Credit]],Table1[[#This Row],[Cur_Amount Credit]]/ExchangeRate)))</f>
        <v/>
      </c>
      <c r="Z2334" s="201" t="str">
        <f>IF(E2334="","",(Table1[[#This Row],[Debit USD]]-Table1[[#This Row],[Credit USD]]))</f>
        <v/>
      </c>
      <c r="AA2334" s="226"/>
      <c r="AB2334" s="255"/>
      <c r="AC2334" s="1"/>
      <c r="AD2334" s="15"/>
      <c r="AE2334" s="15" t="str">
        <f>IF(AND(OR(Table1[[#This Row],[Account]]="15030",Table1[[#This Row],[Account]]="15035",Table1[[#This Row],[Account]]="20150"),Table1[[#This Row],[Vendor ID]]=""),1,"")</f>
        <v/>
      </c>
      <c r="AF2334" s="15"/>
      <c r="AG2334" s="15"/>
      <c r="AH2334" s="15"/>
      <c r="AI2334" s="46" t="str">
        <f>IF(Table1[[#This Row],[Posting Date]]&lt;&gt;"","GJ-"&amp;CountryID,"")</f>
        <v/>
      </c>
      <c r="AJ2334" s="59" t="str">
        <f>IF(Table1[[#This Row],[Posting Date]]&lt;&gt;"",Table1[[#This Row],[Posting Date]],"")</f>
        <v/>
      </c>
      <c r="AK2334" s="46"/>
      <c r="AL2334" s="46" t="str">
        <f>IF(Table1[[#This Row],[Description]]&lt;&gt;"",Table1[[#This Row],[Description]],"")</f>
        <v/>
      </c>
      <c r="AM2334" s="46" t="str">
        <f>IF(Table1[[#This Row],[Posting Date]]&lt;&gt;"",Table1[[#This Row],[Reference Number]],"")</f>
        <v/>
      </c>
      <c r="AN2334" s="46" t="str">
        <f>TRIM(Table1[[#This Row],[Line '#]])</f>
        <v/>
      </c>
      <c r="AO2334" s="46" t="str">
        <f>TRIM(Table1[[#This Row],[Account]])</f>
        <v/>
      </c>
      <c r="AP2334" s="46" t="str">
        <f>IF(Table1[[#This Row],[Posting Date]]&lt;&gt;"",$D$5,"")</f>
        <v/>
      </c>
      <c r="AQ2334" s="46" t="str">
        <f>TRIM(Table1[[#This Row],[Departments-Prgrams]])</f>
        <v/>
      </c>
      <c r="AR2334" s="46" t="str">
        <f>TRIM(Table1[[#This Row],[Grant]])</f>
        <v/>
      </c>
      <c r="AS2334" s="46" t="str">
        <f>TRIM(Table1[[#This Row],[Staff ID]])</f>
        <v/>
      </c>
      <c r="AT2334" s="46" t="str">
        <f>IF(TRIM(Table1[[#This Row],[Budget Code]])=0,"",TRIM(Table1[[#This Row],[Budget Code]]))</f>
        <v/>
      </c>
      <c r="AU2334" s="46" t="str">
        <f>IF(Table1[[#This Row],[Line Description]]&lt;&gt;"",Table1[[#This Row],[Line Description]],"")</f>
        <v/>
      </c>
      <c r="AV2334" s="46" t="str">
        <f>IF(Table1[[#This Row],[Cur_Amount Debit]]&gt;0,ROUND(Table1[[#This Row],[Cur_Amount Debit]],2),"")</f>
        <v/>
      </c>
      <c r="AW2334" s="46" t="str">
        <f>IF(Table1[[#This Row],[Cur_Amount Credit]]&gt;0,ROUND(Table1[[#This Row],[Cur_Amount Credit]],2),"")</f>
        <v/>
      </c>
      <c r="AX2334" s="46" t="str">
        <f>LEFT(Table1[[#This Row],[Cur]],3)</f>
        <v/>
      </c>
      <c r="AY2334" s="59"/>
      <c r="AZ2334" s="46"/>
      <c r="BA2334" s="46" t="str">
        <f>IF(Table1[[#This Row],[Cur]]&lt;&gt;"",IF(Table1[[#This Row],[Cur]]="USD","",ExchangeRate),"")</f>
        <v/>
      </c>
      <c r="BB2334" s="46" t="str">
        <f>IF(Table1[[#This Row],[Grant]]&lt;&gt;"",VLOOKUP(Table1[[#This Row],[Grant]],Grants!B:D,3),"")</f>
        <v/>
      </c>
      <c r="BC2334" s="46" t="str">
        <f>TRIM(Table1[[#This Row],[Vendor ID]])</f>
        <v/>
      </c>
      <c r="BD2334">
        <f>IF(Table1[[#This Row],[Reference Number]]=Q2333,BD2333,BD2333+1)</f>
        <v>0</v>
      </c>
    </row>
    <row r="2335" spans="1:56" ht="11.25" customHeight="1" x14ac:dyDescent="0.25">
      <c r="A2335" s="1"/>
      <c r="B2335" s="88" t="str">
        <f>IF(Table1[[#This Row],[Posting Date]]&lt;&gt;"",IF(Table1[[#This Row],[Reference Number]]=Q2334,B2334+1,1),"")</f>
        <v/>
      </c>
      <c r="C2335" s="61"/>
      <c r="D2335" s="61"/>
      <c r="E2335" s="138"/>
      <c r="F2335" s="141" t="str">
        <f>IFERROR(IF(VLOOKUP(Table1[[#This Row],[Budget Code Description]],Dimentions!$X$6:$AC$139,2,FALSE)="","",VLOOKUP(Table1[[#This Row],[Budget Code Description]],Dimentions!$X$6:$AC$139,2,FALSE)),"")</f>
        <v/>
      </c>
      <c r="G2335" s="141"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1" t="str">
        <f>IFERROR(VLOOKUP(Table1[[#This Row],[Budget Code Description]],Table6[#All],8,FALSE),"")</f>
        <v/>
      </c>
      <c r="L2335" s="63"/>
      <c r="M2335" s="65" t="str">
        <f>IFERROR(VLOOKUP(Table1[[#This Row],[Staff ID]],Table2[],2,FALSE),"")</f>
        <v/>
      </c>
      <c r="N2335" s="209" t="str">
        <f>IFERROR(IF(VLOOKUP(Table1[[#This Row],[Budget Code Description]],Dimentions!$X$6:$AC$134,4,FALSE)="","",VLOOKUP(Table1[[#This Row],[Budget Code Description]],Dimentions!$X$6:$AC$134,4,FALSE)),"")</f>
        <v/>
      </c>
      <c r="O2335" s="65" t="str">
        <f>IFERROR(VLOOKUP(Table1[[#This Row],[Vendor ID]],Table549[],2,FALSE),"")</f>
        <v/>
      </c>
      <c r="P2335" s="63"/>
      <c r="Q2335" s="141" t="str">
        <f>IF(Table1[[#This Row],[Posting Date]]&lt;&gt;"",$D$9,"")</f>
        <v/>
      </c>
      <c r="R2335" s="157" t="str">
        <f>IF(Table1[[#This Row],[Posting Date]]&lt;&gt;"",$D$10,"")</f>
        <v/>
      </c>
      <c r="S2335" s="66"/>
      <c r="T2335" s="63"/>
      <c r="U2335" s="67"/>
      <c r="V2335" s="67"/>
      <c r="W2335" s="67" t="str">
        <f t="shared" si="40"/>
        <v/>
      </c>
      <c r="X2335" s="159" t="str">
        <f>IF(E2335="","",(IF(Table1[[#This Row],[Cur]]="USD",Table1[[#This Row],[Cur_Amount Debit]],Table1[[#This Row],[Cur_Amount Debit]]/Table1[[#This Row],[Exchange Rate]])))</f>
        <v/>
      </c>
      <c r="Y2335" s="159" t="str">
        <f>IF(E2335="","",(IF(Table1[[#This Row],[Cur]]="USD",Table1[[#This Row],[Cur_Amount Credit]],Table1[[#This Row],[Cur_Amount Credit]]/ExchangeRate)))</f>
        <v/>
      </c>
      <c r="Z2335" s="201" t="str">
        <f>IF(E2335="","",(Table1[[#This Row],[Debit USD]]-Table1[[#This Row],[Credit USD]]))</f>
        <v/>
      </c>
      <c r="AA2335" s="226"/>
      <c r="AB2335" s="255"/>
      <c r="AC2335" s="1"/>
      <c r="AD2335" s="15"/>
      <c r="AE2335" s="15" t="str">
        <f>IF(AND(OR(Table1[[#This Row],[Account]]="15030",Table1[[#This Row],[Account]]="15035",Table1[[#This Row],[Account]]="20150"),Table1[[#This Row],[Vendor ID]]=""),1,"")</f>
        <v/>
      </c>
      <c r="AF2335" s="15"/>
      <c r="AG2335" s="15"/>
      <c r="AH2335" s="15"/>
      <c r="AI2335" s="46" t="str">
        <f>IF(Table1[[#This Row],[Posting Date]]&lt;&gt;"","GJ-"&amp;CountryID,"")</f>
        <v/>
      </c>
      <c r="AJ2335" s="59" t="str">
        <f>IF(Table1[[#This Row],[Posting Date]]&lt;&gt;"",Table1[[#This Row],[Posting Date]],"")</f>
        <v/>
      </c>
      <c r="AK2335" s="46"/>
      <c r="AL2335" s="46" t="str">
        <f>IF(Table1[[#This Row],[Description]]&lt;&gt;"",Table1[[#This Row],[Description]],"")</f>
        <v/>
      </c>
      <c r="AM2335" s="46" t="str">
        <f>IF(Table1[[#This Row],[Posting Date]]&lt;&gt;"",Table1[[#This Row],[Reference Number]],"")</f>
        <v/>
      </c>
      <c r="AN2335" s="46" t="str">
        <f>TRIM(Table1[[#This Row],[Line '#]])</f>
        <v/>
      </c>
      <c r="AO2335" s="46" t="str">
        <f>TRIM(Table1[[#This Row],[Account]])</f>
        <v/>
      </c>
      <c r="AP2335" s="46" t="str">
        <f>IF(Table1[[#This Row],[Posting Date]]&lt;&gt;"",$D$5,"")</f>
        <v/>
      </c>
      <c r="AQ2335" s="46" t="str">
        <f>TRIM(Table1[[#This Row],[Departments-Prgrams]])</f>
        <v/>
      </c>
      <c r="AR2335" s="46" t="str">
        <f>TRIM(Table1[[#This Row],[Grant]])</f>
        <v/>
      </c>
      <c r="AS2335" s="46" t="str">
        <f>TRIM(Table1[[#This Row],[Staff ID]])</f>
        <v/>
      </c>
      <c r="AT2335" s="46" t="str">
        <f>IF(TRIM(Table1[[#This Row],[Budget Code]])=0,"",TRIM(Table1[[#This Row],[Budget Code]]))</f>
        <v/>
      </c>
      <c r="AU2335" s="46" t="str">
        <f>IF(Table1[[#This Row],[Line Description]]&lt;&gt;"",Table1[[#This Row],[Line Description]],"")</f>
        <v/>
      </c>
      <c r="AV2335" s="46" t="str">
        <f>IF(Table1[[#This Row],[Cur_Amount Debit]]&gt;0,ROUND(Table1[[#This Row],[Cur_Amount Debit]],2),"")</f>
        <v/>
      </c>
      <c r="AW2335" s="46" t="str">
        <f>IF(Table1[[#This Row],[Cur_Amount Credit]]&gt;0,ROUND(Table1[[#This Row],[Cur_Amount Credit]],2),"")</f>
        <v/>
      </c>
      <c r="AX2335" s="46" t="str">
        <f>LEFT(Table1[[#This Row],[Cur]],3)</f>
        <v/>
      </c>
      <c r="AY2335" s="59"/>
      <c r="AZ2335" s="46"/>
      <c r="BA2335" s="46" t="str">
        <f>IF(Table1[[#This Row],[Cur]]&lt;&gt;"",IF(Table1[[#This Row],[Cur]]="USD","",ExchangeRate),"")</f>
        <v/>
      </c>
      <c r="BB2335" s="46" t="str">
        <f>IF(Table1[[#This Row],[Grant]]&lt;&gt;"",VLOOKUP(Table1[[#This Row],[Grant]],Grants!B:D,3),"")</f>
        <v/>
      </c>
      <c r="BC2335" s="46" t="str">
        <f>TRIM(Table1[[#This Row],[Vendor ID]])</f>
        <v/>
      </c>
      <c r="BD2335">
        <f>IF(Table1[[#This Row],[Reference Number]]=Q2334,BD2334,BD2334+1)</f>
        <v>0</v>
      </c>
    </row>
    <row r="2336" spans="1:56" ht="11.25" customHeight="1" x14ac:dyDescent="0.25">
      <c r="A2336" s="1"/>
      <c r="B2336" s="88" t="str">
        <f>IF(Table1[[#This Row],[Posting Date]]&lt;&gt;"",IF(Table1[[#This Row],[Reference Number]]=Q2335,B2335+1,1),"")</f>
        <v/>
      </c>
      <c r="C2336" s="61"/>
      <c r="D2336" s="61"/>
      <c r="E2336" s="138"/>
      <c r="F2336" s="141" t="str">
        <f>IFERROR(IF(VLOOKUP(Table1[[#This Row],[Budget Code Description]],Dimentions!$X$6:$AC$139,2,FALSE)="","",VLOOKUP(Table1[[#This Row],[Budget Code Description]],Dimentions!$X$6:$AC$139,2,FALSE)),"")</f>
        <v/>
      </c>
      <c r="G2336" s="141"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1" t="str">
        <f>IFERROR(VLOOKUP(Table1[[#This Row],[Budget Code Description]],Table6[#All],8,FALSE),"")</f>
        <v/>
      </c>
      <c r="L2336" s="63"/>
      <c r="M2336" s="65" t="str">
        <f>IFERROR(VLOOKUP(Table1[[#This Row],[Staff ID]],Table2[],2,FALSE),"")</f>
        <v/>
      </c>
      <c r="N2336" s="209" t="str">
        <f>IFERROR(IF(VLOOKUP(Table1[[#This Row],[Budget Code Description]],Dimentions!$X$6:$AC$134,4,FALSE)="","",VLOOKUP(Table1[[#This Row],[Budget Code Description]],Dimentions!$X$6:$AC$134,4,FALSE)),"")</f>
        <v/>
      </c>
      <c r="O2336" s="65" t="str">
        <f>IFERROR(VLOOKUP(Table1[[#This Row],[Vendor ID]],Table549[],2,FALSE),"")</f>
        <v/>
      </c>
      <c r="P2336" s="63"/>
      <c r="Q2336" s="141" t="str">
        <f>IF(Table1[[#This Row],[Posting Date]]&lt;&gt;"",$D$9,"")</f>
        <v/>
      </c>
      <c r="R2336" s="157" t="str">
        <f>IF(Table1[[#This Row],[Posting Date]]&lt;&gt;"",$D$10,"")</f>
        <v/>
      </c>
      <c r="S2336" s="66"/>
      <c r="T2336" s="63"/>
      <c r="U2336" s="67"/>
      <c r="V2336" s="67"/>
      <c r="W2336" s="67" t="str">
        <f t="shared" si="40"/>
        <v/>
      </c>
      <c r="X2336" s="159" t="str">
        <f>IF(E2336="","",(IF(Table1[[#This Row],[Cur]]="USD",Table1[[#This Row],[Cur_Amount Debit]],Table1[[#This Row],[Cur_Amount Debit]]/Table1[[#This Row],[Exchange Rate]])))</f>
        <v/>
      </c>
      <c r="Y2336" s="159" t="str">
        <f>IF(E2336="","",(IF(Table1[[#This Row],[Cur]]="USD",Table1[[#This Row],[Cur_Amount Credit]],Table1[[#This Row],[Cur_Amount Credit]]/ExchangeRate)))</f>
        <v/>
      </c>
      <c r="Z2336" s="201" t="str">
        <f>IF(E2336="","",(Table1[[#This Row],[Debit USD]]-Table1[[#This Row],[Credit USD]]))</f>
        <v/>
      </c>
      <c r="AA2336" s="226"/>
      <c r="AB2336" s="255"/>
      <c r="AC2336" s="1"/>
      <c r="AD2336" s="15"/>
      <c r="AE2336" s="15" t="str">
        <f>IF(AND(OR(Table1[[#This Row],[Account]]="15030",Table1[[#This Row],[Account]]="15035",Table1[[#This Row],[Account]]="20150"),Table1[[#This Row],[Vendor ID]]=""),1,"")</f>
        <v/>
      </c>
      <c r="AF2336" s="15"/>
      <c r="AG2336" s="15"/>
      <c r="AH2336" s="15"/>
      <c r="AI2336" s="46" t="str">
        <f>IF(Table1[[#This Row],[Posting Date]]&lt;&gt;"","GJ-"&amp;CountryID,"")</f>
        <v/>
      </c>
      <c r="AJ2336" s="59" t="str">
        <f>IF(Table1[[#This Row],[Posting Date]]&lt;&gt;"",Table1[[#This Row],[Posting Date]],"")</f>
        <v/>
      </c>
      <c r="AK2336" s="46"/>
      <c r="AL2336" s="46" t="str">
        <f>IF(Table1[[#This Row],[Description]]&lt;&gt;"",Table1[[#This Row],[Description]],"")</f>
        <v/>
      </c>
      <c r="AM2336" s="46" t="str">
        <f>IF(Table1[[#This Row],[Posting Date]]&lt;&gt;"",Table1[[#This Row],[Reference Number]],"")</f>
        <v/>
      </c>
      <c r="AN2336" s="46" t="str">
        <f>TRIM(Table1[[#This Row],[Line '#]])</f>
        <v/>
      </c>
      <c r="AO2336" s="46" t="str">
        <f>TRIM(Table1[[#This Row],[Account]])</f>
        <v/>
      </c>
      <c r="AP2336" s="46" t="str">
        <f>IF(Table1[[#This Row],[Posting Date]]&lt;&gt;"",$D$5,"")</f>
        <v/>
      </c>
      <c r="AQ2336" s="46" t="str">
        <f>TRIM(Table1[[#This Row],[Departments-Prgrams]])</f>
        <v/>
      </c>
      <c r="AR2336" s="46" t="str">
        <f>TRIM(Table1[[#This Row],[Grant]])</f>
        <v/>
      </c>
      <c r="AS2336" s="46" t="str">
        <f>TRIM(Table1[[#This Row],[Staff ID]])</f>
        <v/>
      </c>
      <c r="AT2336" s="46" t="str">
        <f>IF(TRIM(Table1[[#This Row],[Budget Code]])=0,"",TRIM(Table1[[#This Row],[Budget Code]]))</f>
        <v/>
      </c>
      <c r="AU2336" s="46" t="str">
        <f>IF(Table1[[#This Row],[Line Description]]&lt;&gt;"",Table1[[#This Row],[Line Description]],"")</f>
        <v/>
      </c>
      <c r="AV2336" s="46" t="str">
        <f>IF(Table1[[#This Row],[Cur_Amount Debit]]&gt;0,ROUND(Table1[[#This Row],[Cur_Amount Debit]],2),"")</f>
        <v/>
      </c>
      <c r="AW2336" s="46" t="str">
        <f>IF(Table1[[#This Row],[Cur_Amount Credit]]&gt;0,ROUND(Table1[[#This Row],[Cur_Amount Credit]],2),"")</f>
        <v/>
      </c>
      <c r="AX2336" s="46" t="str">
        <f>LEFT(Table1[[#This Row],[Cur]],3)</f>
        <v/>
      </c>
      <c r="AY2336" s="59"/>
      <c r="AZ2336" s="46"/>
      <c r="BA2336" s="46" t="str">
        <f>IF(Table1[[#This Row],[Cur]]&lt;&gt;"",IF(Table1[[#This Row],[Cur]]="USD","",ExchangeRate),"")</f>
        <v/>
      </c>
      <c r="BB2336" s="46" t="str">
        <f>IF(Table1[[#This Row],[Grant]]&lt;&gt;"",VLOOKUP(Table1[[#This Row],[Grant]],Grants!B:D,3),"")</f>
        <v/>
      </c>
      <c r="BC2336" s="46" t="str">
        <f>TRIM(Table1[[#This Row],[Vendor ID]])</f>
        <v/>
      </c>
      <c r="BD2336">
        <f>IF(Table1[[#This Row],[Reference Number]]=Q2335,BD2335,BD2335+1)</f>
        <v>0</v>
      </c>
    </row>
    <row r="2337" spans="1:56" ht="11.25" customHeight="1" x14ac:dyDescent="0.25">
      <c r="A2337" s="1"/>
      <c r="B2337" s="88" t="str">
        <f>IF(Table1[[#This Row],[Posting Date]]&lt;&gt;"",IF(Table1[[#This Row],[Reference Number]]=Q2336,B2336+1,1),"")</f>
        <v/>
      </c>
      <c r="C2337" s="61"/>
      <c r="D2337" s="61"/>
      <c r="E2337" s="138"/>
      <c r="F2337" s="141" t="str">
        <f>IFERROR(IF(VLOOKUP(Table1[[#This Row],[Budget Code Description]],Dimentions!$X$6:$AC$139,2,FALSE)="","",VLOOKUP(Table1[[#This Row],[Budget Code Description]],Dimentions!$X$6:$AC$139,2,FALSE)),"")</f>
        <v/>
      </c>
      <c r="G2337" s="141"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1" t="str">
        <f>IFERROR(VLOOKUP(Table1[[#This Row],[Budget Code Description]],Table6[#All],8,FALSE),"")</f>
        <v/>
      </c>
      <c r="L2337" s="63"/>
      <c r="M2337" s="65" t="str">
        <f>IFERROR(VLOOKUP(Table1[[#This Row],[Staff ID]],Table2[],2,FALSE),"")</f>
        <v/>
      </c>
      <c r="N2337" s="209" t="str">
        <f>IFERROR(IF(VLOOKUP(Table1[[#This Row],[Budget Code Description]],Dimentions!$X$6:$AC$134,4,FALSE)="","",VLOOKUP(Table1[[#This Row],[Budget Code Description]],Dimentions!$X$6:$AC$134,4,FALSE)),"")</f>
        <v/>
      </c>
      <c r="O2337" s="65" t="str">
        <f>IFERROR(VLOOKUP(Table1[[#This Row],[Vendor ID]],Table549[],2,FALSE),"")</f>
        <v/>
      </c>
      <c r="P2337" s="63"/>
      <c r="Q2337" s="141" t="str">
        <f>IF(Table1[[#This Row],[Posting Date]]&lt;&gt;"",$D$9,"")</f>
        <v/>
      </c>
      <c r="R2337" s="157" t="str">
        <f>IF(Table1[[#This Row],[Posting Date]]&lt;&gt;"",$D$10,"")</f>
        <v/>
      </c>
      <c r="S2337" s="66"/>
      <c r="T2337" s="63"/>
      <c r="U2337" s="67"/>
      <c r="V2337" s="67"/>
      <c r="W2337" s="67" t="str">
        <f t="shared" si="40"/>
        <v/>
      </c>
      <c r="X2337" s="159" t="str">
        <f>IF(E2337="","",(IF(Table1[[#This Row],[Cur]]="USD",Table1[[#This Row],[Cur_Amount Debit]],Table1[[#This Row],[Cur_Amount Debit]]/Table1[[#This Row],[Exchange Rate]])))</f>
        <v/>
      </c>
      <c r="Y2337" s="159" t="str">
        <f>IF(E2337="","",(IF(Table1[[#This Row],[Cur]]="USD",Table1[[#This Row],[Cur_Amount Credit]],Table1[[#This Row],[Cur_Amount Credit]]/ExchangeRate)))</f>
        <v/>
      </c>
      <c r="Z2337" s="201" t="str">
        <f>IF(E2337="","",(Table1[[#This Row],[Debit USD]]-Table1[[#This Row],[Credit USD]]))</f>
        <v/>
      </c>
      <c r="AA2337" s="226"/>
      <c r="AB2337" s="255"/>
      <c r="AC2337" s="1"/>
      <c r="AD2337" s="15"/>
      <c r="AE2337" s="15" t="str">
        <f>IF(AND(OR(Table1[[#This Row],[Account]]="15030",Table1[[#This Row],[Account]]="15035",Table1[[#This Row],[Account]]="20150"),Table1[[#This Row],[Vendor ID]]=""),1,"")</f>
        <v/>
      </c>
      <c r="AF2337" s="15"/>
      <c r="AG2337" s="15"/>
      <c r="AH2337" s="15"/>
      <c r="AI2337" s="46" t="str">
        <f>IF(Table1[[#This Row],[Posting Date]]&lt;&gt;"","GJ-"&amp;CountryID,"")</f>
        <v/>
      </c>
      <c r="AJ2337" s="59" t="str">
        <f>IF(Table1[[#This Row],[Posting Date]]&lt;&gt;"",Table1[[#This Row],[Posting Date]],"")</f>
        <v/>
      </c>
      <c r="AK2337" s="46"/>
      <c r="AL2337" s="46" t="str">
        <f>IF(Table1[[#This Row],[Description]]&lt;&gt;"",Table1[[#This Row],[Description]],"")</f>
        <v/>
      </c>
      <c r="AM2337" s="46" t="str">
        <f>IF(Table1[[#This Row],[Posting Date]]&lt;&gt;"",Table1[[#This Row],[Reference Number]],"")</f>
        <v/>
      </c>
      <c r="AN2337" s="46" t="str">
        <f>TRIM(Table1[[#This Row],[Line '#]])</f>
        <v/>
      </c>
      <c r="AO2337" s="46" t="str">
        <f>TRIM(Table1[[#This Row],[Account]])</f>
        <v/>
      </c>
      <c r="AP2337" s="46" t="str">
        <f>IF(Table1[[#This Row],[Posting Date]]&lt;&gt;"",$D$5,"")</f>
        <v/>
      </c>
      <c r="AQ2337" s="46" t="str">
        <f>TRIM(Table1[[#This Row],[Departments-Prgrams]])</f>
        <v/>
      </c>
      <c r="AR2337" s="46" t="str">
        <f>TRIM(Table1[[#This Row],[Grant]])</f>
        <v/>
      </c>
      <c r="AS2337" s="46" t="str">
        <f>TRIM(Table1[[#This Row],[Staff ID]])</f>
        <v/>
      </c>
      <c r="AT2337" s="46" t="str">
        <f>IF(TRIM(Table1[[#This Row],[Budget Code]])=0,"",TRIM(Table1[[#This Row],[Budget Code]]))</f>
        <v/>
      </c>
      <c r="AU2337" s="46" t="str">
        <f>IF(Table1[[#This Row],[Line Description]]&lt;&gt;"",Table1[[#This Row],[Line Description]],"")</f>
        <v/>
      </c>
      <c r="AV2337" s="46" t="str">
        <f>IF(Table1[[#This Row],[Cur_Amount Debit]]&gt;0,ROUND(Table1[[#This Row],[Cur_Amount Debit]],2),"")</f>
        <v/>
      </c>
      <c r="AW2337" s="46" t="str">
        <f>IF(Table1[[#This Row],[Cur_Amount Credit]]&gt;0,ROUND(Table1[[#This Row],[Cur_Amount Credit]],2),"")</f>
        <v/>
      </c>
      <c r="AX2337" s="46" t="str">
        <f>LEFT(Table1[[#This Row],[Cur]],3)</f>
        <v/>
      </c>
      <c r="AY2337" s="59"/>
      <c r="AZ2337" s="46"/>
      <c r="BA2337" s="46" t="str">
        <f>IF(Table1[[#This Row],[Cur]]&lt;&gt;"",IF(Table1[[#This Row],[Cur]]="USD","",ExchangeRate),"")</f>
        <v/>
      </c>
      <c r="BB2337" s="46" t="str">
        <f>IF(Table1[[#This Row],[Grant]]&lt;&gt;"",VLOOKUP(Table1[[#This Row],[Grant]],Grants!B:D,3),"")</f>
        <v/>
      </c>
      <c r="BC2337" s="46" t="str">
        <f>TRIM(Table1[[#This Row],[Vendor ID]])</f>
        <v/>
      </c>
      <c r="BD2337">
        <f>IF(Table1[[#This Row],[Reference Number]]=Q2336,BD2336,BD2336+1)</f>
        <v>0</v>
      </c>
    </row>
    <row r="2338" spans="1:56" ht="11.25" customHeight="1" x14ac:dyDescent="0.25">
      <c r="A2338" s="1"/>
      <c r="B2338" s="88" t="str">
        <f>IF(Table1[[#This Row],[Posting Date]]&lt;&gt;"",IF(Table1[[#This Row],[Reference Number]]=Q2337,B2337+1,1),"")</f>
        <v/>
      </c>
      <c r="C2338" s="61"/>
      <c r="D2338" s="61"/>
      <c r="E2338" s="138"/>
      <c r="F2338" s="141" t="str">
        <f>IFERROR(IF(VLOOKUP(Table1[[#This Row],[Budget Code Description]],Dimentions!$X$6:$AC$139,2,FALSE)="","",VLOOKUP(Table1[[#This Row],[Budget Code Description]],Dimentions!$X$6:$AC$139,2,FALSE)),"")</f>
        <v/>
      </c>
      <c r="G2338" s="141"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1" t="str">
        <f>IFERROR(VLOOKUP(Table1[[#This Row],[Budget Code Description]],Table6[#All],8,FALSE),"")</f>
        <v/>
      </c>
      <c r="L2338" s="63"/>
      <c r="M2338" s="65" t="str">
        <f>IFERROR(VLOOKUP(Table1[[#This Row],[Staff ID]],Table2[],2,FALSE),"")</f>
        <v/>
      </c>
      <c r="N2338" s="209" t="str">
        <f>IFERROR(IF(VLOOKUP(Table1[[#This Row],[Budget Code Description]],Dimentions!$X$6:$AC$134,4,FALSE)="","",VLOOKUP(Table1[[#This Row],[Budget Code Description]],Dimentions!$X$6:$AC$134,4,FALSE)),"")</f>
        <v/>
      </c>
      <c r="O2338" s="65" t="str">
        <f>IFERROR(VLOOKUP(Table1[[#This Row],[Vendor ID]],Table549[],2,FALSE),"")</f>
        <v/>
      </c>
      <c r="P2338" s="63"/>
      <c r="Q2338" s="141" t="str">
        <f>IF(Table1[[#This Row],[Posting Date]]&lt;&gt;"",$D$9,"")</f>
        <v/>
      </c>
      <c r="R2338" s="157" t="str">
        <f>IF(Table1[[#This Row],[Posting Date]]&lt;&gt;"",$D$10,"")</f>
        <v/>
      </c>
      <c r="S2338" s="66"/>
      <c r="T2338" s="63"/>
      <c r="U2338" s="67"/>
      <c r="V2338" s="67"/>
      <c r="W2338" s="67" t="str">
        <f t="shared" si="40"/>
        <v/>
      </c>
      <c r="X2338" s="159" t="str">
        <f>IF(E2338="","",(IF(Table1[[#This Row],[Cur]]="USD",Table1[[#This Row],[Cur_Amount Debit]],Table1[[#This Row],[Cur_Amount Debit]]/Table1[[#This Row],[Exchange Rate]])))</f>
        <v/>
      </c>
      <c r="Y2338" s="159" t="str">
        <f>IF(E2338="","",(IF(Table1[[#This Row],[Cur]]="USD",Table1[[#This Row],[Cur_Amount Credit]],Table1[[#This Row],[Cur_Amount Credit]]/ExchangeRate)))</f>
        <v/>
      </c>
      <c r="Z2338" s="201" t="str">
        <f>IF(E2338="","",(Table1[[#This Row],[Debit USD]]-Table1[[#This Row],[Credit USD]]))</f>
        <v/>
      </c>
      <c r="AA2338" s="226"/>
      <c r="AB2338" s="255"/>
      <c r="AC2338" s="1"/>
      <c r="AD2338" s="15"/>
      <c r="AE2338" s="15" t="str">
        <f>IF(AND(OR(Table1[[#This Row],[Account]]="15030",Table1[[#This Row],[Account]]="15035",Table1[[#This Row],[Account]]="20150"),Table1[[#This Row],[Vendor ID]]=""),1,"")</f>
        <v/>
      </c>
      <c r="AF2338" s="15"/>
      <c r="AG2338" s="15"/>
      <c r="AH2338" s="15"/>
      <c r="AI2338" s="46" t="str">
        <f>IF(Table1[[#This Row],[Posting Date]]&lt;&gt;"","GJ-"&amp;CountryID,"")</f>
        <v/>
      </c>
      <c r="AJ2338" s="59" t="str">
        <f>IF(Table1[[#This Row],[Posting Date]]&lt;&gt;"",Table1[[#This Row],[Posting Date]],"")</f>
        <v/>
      </c>
      <c r="AK2338" s="46"/>
      <c r="AL2338" s="46" t="str">
        <f>IF(Table1[[#This Row],[Description]]&lt;&gt;"",Table1[[#This Row],[Description]],"")</f>
        <v/>
      </c>
      <c r="AM2338" s="46" t="str">
        <f>IF(Table1[[#This Row],[Posting Date]]&lt;&gt;"",Table1[[#This Row],[Reference Number]],"")</f>
        <v/>
      </c>
      <c r="AN2338" s="46" t="str">
        <f>TRIM(Table1[[#This Row],[Line '#]])</f>
        <v/>
      </c>
      <c r="AO2338" s="46" t="str">
        <f>TRIM(Table1[[#This Row],[Account]])</f>
        <v/>
      </c>
      <c r="AP2338" s="46" t="str">
        <f>IF(Table1[[#This Row],[Posting Date]]&lt;&gt;"",$D$5,"")</f>
        <v/>
      </c>
      <c r="AQ2338" s="46" t="str">
        <f>TRIM(Table1[[#This Row],[Departments-Prgrams]])</f>
        <v/>
      </c>
      <c r="AR2338" s="46" t="str">
        <f>TRIM(Table1[[#This Row],[Grant]])</f>
        <v/>
      </c>
      <c r="AS2338" s="46" t="str">
        <f>TRIM(Table1[[#This Row],[Staff ID]])</f>
        <v/>
      </c>
      <c r="AT2338" s="46" t="str">
        <f>IF(TRIM(Table1[[#This Row],[Budget Code]])=0,"",TRIM(Table1[[#This Row],[Budget Code]]))</f>
        <v/>
      </c>
      <c r="AU2338" s="46" t="str">
        <f>IF(Table1[[#This Row],[Line Description]]&lt;&gt;"",Table1[[#This Row],[Line Description]],"")</f>
        <v/>
      </c>
      <c r="AV2338" s="46" t="str">
        <f>IF(Table1[[#This Row],[Cur_Amount Debit]]&gt;0,ROUND(Table1[[#This Row],[Cur_Amount Debit]],2),"")</f>
        <v/>
      </c>
      <c r="AW2338" s="46" t="str">
        <f>IF(Table1[[#This Row],[Cur_Amount Credit]]&gt;0,ROUND(Table1[[#This Row],[Cur_Amount Credit]],2),"")</f>
        <v/>
      </c>
      <c r="AX2338" s="46" t="str">
        <f>LEFT(Table1[[#This Row],[Cur]],3)</f>
        <v/>
      </c>
      <c r="AY2338" s="59"/>
      <c r="AZ2338" s="46"/>
      <c r="BA2338" s="46" t="str">
        <f>IF(Table1[[#This Row],[Cur]]&lt;&gt;"",IF(Table1[[#This Row],[Cur]]="USD","",ExchangeRate),"")</f>
        <v/>
      </c>
      <c r="BB2338" s="46" t="str">
        <f>IF(Table1[[#This Row],[Grant]]&lt;&gt;"",VLOOKUP(Table1[[#This Row],[Grant]],Grants!B:D,3),"")</f>
        <v/>
      </c>
      <c r="BC2338" s="46" t="str">
        <f>TRIM(Table1[[#This Row],[Vendor ID]])</f>
        <v/>
      </c>
      <c r="BD2338">
        <f>IF(Table1[[#This Row],[Reference Number]]=Q2337,BD2337,BD2337+1)</f>
        <v>0</v>
      </c>
    </row>
    <row r="2339" spans="1:56" ht="11.25" customHeight="1" x14ac:dyDescent="0.25">
      <c r="A2339" s="1"/>
      <c r="B2339" s="88" t="str">
        <f>IF(Table1[[#This Row],[Posting Date]]&lt;&gt;"",IF(Table1[[#This Row],[Reference Number]]=Q2338,B2338+1,1),"")</f>
        <v/>
      </c>
      <c r="C2339" s="61"/>
      <c r="D2339" s="61"/>
      <c r="E2339" s="138"/>
      <c r="F2339" s="141" t="str">
        <f>IFERROR(IF(VLOOKUP(Table1[[#This Row],[Budget Code Description]],Dimentions!$X$6:$AC$139,2,FALSE)="","",VLOOKUP(Table1[[#This Row],[Budget Code Description]],Dimentions!$X$6:$AC$139,2,FALSE)),"")</f>
        <v/>
      </c>
      <c r="G2339" s="141"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1" t="str">
        <f>IFERROR(VLOOKUP(Table1[[#This Row],[Budget Code Description]],Table6[#All],8,FALSE),"")</f>
        <v/>
      </c>
      <c r="L2339" s="63"/>
      <c r="M2339" s="65" t="str">
        <f>IFERROR(VLOOKUP(Table1[[#This Row],[Staff ID]],Table2[],2,FALSE),"")</f>
        <v/>
      </c>
      <c r="N2339" s="209" t="str">
        <f>IFERROR(IF(VLOOKUP(Table1[[#This Row],[Budget Code Description]],Dimentions!$X$6:$AC$134,4,FALSE)="","",VLOOKUP(Table1[[#This Row],[Budget Code Description]],Dimentions!$X$6:$AC$134,4,FALSE)),"")</f>
        <v/>
      </c>
      <c r="O2339" s="65" t="str">
        <f>IFERROR(VLOOKUP(Table1[[#This Row],[Vendor ID]],Table549[],2,FALSE),"")</f>
        <v/>
      </c>
      <c r="P2339" s="63"/>
      <c r="Q2339" s="141" t="str">
        <f>IF(Table1[[#This Row],[Posting Date]]&lt;&gt;"",$D$9,"")</f>
        <v/>
      </c>
      <c r="R2339" s="157" t="str">
        <f>IF(Table1[[#This Row],[Posting Date]]&lt;&gt;"",$D$10,"")</f>
        <v/>
      </c>
      <c r="S2339" s="66"/>
      <c r="T2339" s="63"/>
      <c r="U2339" s="67"/>
      <c r="V2339" s="67"/>
      <c r="W2339" s="67" t="str">
        <f t="shared" si="40"/>
        <v/>
      </c>
      <c r="X2339" s="159" t="str">
        <f>IF(E2339="","",(IF(Table1[[#This Row],[Cur]]="USD",Table1[[#This Row],[Cur_Amount Debit]],Table1[[#This Row],[Cur_Amount Debit]]/Table1[[#This Row],[Exchange Rate]])))</f>
        <v/>
      </c>
      <c r="Y2339" s="159" t="str">
        <f>IF(E2339="","",(IF(Table1[[#This Row],[Cur]]="USD",Table1[[#This Row],[Cur_Amount Credit]],Table1[[#This Row],[Cur_Amount Credit]]/ExchangeRate)))</f>
        <v/>
      </c>
      <c r="Z2339" s="201" t="str">
        <f>IF(E2339="","",(Table1[[#This Row],[Debit USD]]-Table1[[#This Row],[Credit USD]]))</f>
        <v/>
      </c>
      <c r="AA2339" s="226"/>
      <c r="AB2339" s="255"/>
      <c r="AC2339" s="1"/>
      <c r="AD2339" s="15"/>
      <c r="AE2339" s="15" t="str">
        <f>IF(AND(OR(Table1[[#This Row],[Account]]="15030",Table1[[#This Row],[Account]]="15035",Table1[[#This Row],[Account]]="20150"),Table1[[#This Row],[Vendor ID]]=""),1,"")</f>
        <v/>
      </c>
      <c r="AF2339" s="15"/>
      <c r="AG2339" s="15"/>
      <c r="AH2339" s="15"/>
      <c r="AI2339" s="46" t="str">
        <f>IF(Table1[[#This Row],[Posting Date]]&lt;&gt;"","GJ-"&amp;CountryID,"")</f>
        <v/>
      </c>
      <c r="AJ2339" s="59" t="str">
        <f>IF(Table1[[#This Row],[Posting Date]]&lt;&gt;"",Table1[[#This Row],[Posting Date]],"")</f>
        <v/>
      </c>
      <c r="AK2339" s="46"/>
      <c r="AL2339" s="46" t="str">
        <f>IF(Table1[[#This Row],[Description]]&lt;&gt;"",Table1[[#This Row],[Description]],"")</f>
        <v/>
      </c>
      <c r="AM2339" s="46" t="str">
        <f>IF(Table1[[#This Row],[Posting Date]]&lt;&gt;"",Table1[[#This Row],[Reference Number]],"")</f>
        <v/>
      </c>
      <c r="AN2339" s="46" t="str">
        <f>TRIM(Table1[[#This Row],[Line '#]])</f>
        <v/>
      </c>
      <c r="AO2339" s="46" t="str">
        <f>TRIM(Table1[[#This Row],[Account]])</f>
        <v/>
      </c>
      <c r="AP2339" s="46" t="str">
        <f>IF(Table1[[#This Row],[Posting Date]]&lt;&gt;"",$D$5,"")</f>
        <v/>
      </c>
      <c r="AQ2339" s="46" t="str">
        <f>TRIM(Table1[[#This Row],[Departments-Prgrams]])</f>
        <v/>
      </c>
      <c r="AR2339" s="46" t="str">
        <f>TRIM(Table1[[#This Row],[Grant]])</f>
        <v/>
      </c>
      <c r="AS2339" s="46" t="str">
        <f>TRIM(Table1[[#This Row],[Staff ID]])</f>
        <v/>
      </c>
      <c r="AT2339" s="46" t="str">
        <f>IF(TRIM(Table1[[#This Row],[Budget Code]])=0,"",TRIM(Table1[[#This Row],[Budget Code]]))</f>
        <v/>
      </c>
      <c r="AU2339" s="46" t="str">
        <f>IF(Table1[[#This Row],[Line Description]]&lt;&gt;"",Table1[[#This Row],[Line Description]],"")</f>
        <v/>
      </c>
      <c r="AV2339" s="46" t="str">
        <f>IF(Table1[[#This Row],[Cur_Amount Debit]]&gt;0,ROUND(Table1[[#This Row],[Cur_Amount Debit]],2),"")</f>
        <v/>
      </c>
      <c r="AW2339" s="46" t="str">
        <f>IF(Table1[[#This Row],[Cur_Amount Credit]]&gt;0,ROUND(Table1[[#This Row],[Cur_Amount Credit]],2),"")</f>
        <v/>
      </c>
      <c r="AX2339" s="46" t="str">
        <f>LEFT(Table1[[#This Row],[Cur]],3)</f>
        <v/>
      </c>
      <c r="AY2339" s="59"/>
      <c r="AZ2339" s="46"/>
      <c r="BA2339" s="46" t="str">
        <f>IF(Table1[[#This Row],[Cur]]&lt;&gt;"",IF(Table1[[#This Row],[Cur]]="USD","",ExchangeRate),"")</f>
        <v/>
      </c>
      <c r="BB2339" s="46" t="str">
        <f>IF(Table1[[#This Row],[Grant]]&lt;&gt;"",VLOOKUP(Table1[[#This Row],[Grant]],Grants!B:D,3),"")</f>
        <v/>
      </c>
      <c r="BC2339" s="46" t="str">
        <f>TRIM(Table1[[#This Row],[Vendor ID]])</f>
        <v/>
      </c>
      <c r="BD2339">
        <f>IF(Table1[[#This Row],[Reference Number]]=Q2338,BD2338,BD2338+1)</f>
        <v>0</v>
      </c>
    </row>
    <row r="2340" spans="1:56" ht="11.25" customHeight="1" x14ac:dyDescent="0.25">
      <c r="A2340" s="1"/>
      <c r="B2340" s="88" t="str">
        <f>IF(Table1[[#This Row],[Posting Date]]&lt;&gt;"",IF(Table1[[#This Row],[Reference Number]]=Q2339,B2339+1,1),"")</f>
        <v/>
      </c>
      <c r="C2340" s="61"/>
      <c r="D2340" s="61"/>
      <c r="E2340" s="138"/>
      <c r="F2340" s="141" t="str">
        <f>IFERROR(IF(VLOOKUP(Table1[[#This Row],[Budget Code Description]],Dimentions!$X$6:$AC$139,2,FALSE)="","",VLOOKUP(Table1[[#This Row],[Budget Code Description]],Dimentions!$X$6:$AC$139,2,FALSE)),"")</f>
        <v/>
      </c>
      <c r="G2340" s="141"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1" t="str">
        <f>IFERROR(VLOOKUP(Table1[[#This Row],[Budget Code Description]],Table6[#All],8,FALSE),"")</f>
        <v/>
      </c>
      <c r="L2340" s="63"/>
      <c r="M2340" s="65" t="str">
        <f>IFERROR(VLOOKUP(Table1[[#This Row],[Staff ID]],Table2[],2,FALSE),"")</f>
        <v/>
      </c>
      <c r="N2340" s="209" t="str">
        <f>IFERROR(IF(VLOOKUP(Table1[[#This Row],[Budget Code Description]],Dimentions!$X$6:$AC$134,4,FALSE)="","",VLOOKUP(Table1[[#This Row],[Budget Code Description]],Dimentions!$X$6:$AC$134,4,FALSE)),"")</f>
        <v/>
      </c>
      <c r="O2340" s="65" t="str">
        <f>IFERROR(VLOOKUP(Table1[[#This Row],[Vendor ID]],Table549[],2,FALSE),"")</f>
        <v/>
      </c>
      <c r="P2340" s="63"/>
      <c r="Q2340" s="141" t="str">
        <f>IF(Table1[[#This Row],[Posting Date]]&lt;&gt;"",$D$9,"")</f>
        <v/>
      </c>
      <c r="R2340" s="157" t="str">
        <f>IF(Table1[[#This Row],[Posting Date]]&lt;&gt;"",$D$10,"")</f>
        <v/>
      </c>
      <c r="S2340" s="66"/>
      <c r="T2340" s="63"/>
      <c r="U2340" s="67"/>
      <c r="V2340" s="67"/>
      <c r="W2340" s="67" t="str">
        <f t="shared" si="40"/>
        <v/>
      </c>
      <c r="X2340" s="159" t="str">
        <f>IF(E2340="","",(IF(Table1[[#This Row],[Cur]]="USD",Table1[[#This Row],[Cur_Amount Debit]],Table1[[#This Row],[Cur_Amount Debit]]/Table1[[#This Row],[Exchange Rate]])))</f>
        <v/>
      </c>
      <c r="Y2340" s="159" t="str">
        <f>IF(E2340="","",(IF(Table1[[#This Row],[Cur]]="USD",Table1[[#This Row],[Cur_Amount Credit]],Table1[[#This Row],[Cur_Amount Credit]]/ExchangeRate)))</f>
        <v/>
      </c>
      <c r="Z2340" s="201" t="str">
        <f>IF(E2340="","",(Table1[[#This Row],[Debit USD]]-Table1[[#This Row],[Credit USD]]))</f>
        <v/>
      </c>
      <c r="AA2340" s="226"/>
      <c r="AB2340" s="255"/>
      <c r="AC2340" s="1"/>
      <c r="AD2340" s="15"/>
      <c r="AE2340" s="15" t="str">
        <f>IF(AND(OR(Table1[[#This Row],[Account]]="15030",Table1[[#This Row],[Account]]="15035",Table1[[#This Row],[Account]]="20150"),Table1[[#This Row],[Vendor ID]]=""),1,"")</f>
        <v/>
      </c>
      <c r="AF2340" s="15"/>
      <c r="AG2340" s="15"/>
      <c r="AH2340" s="15"/>
      <c r="AI2340" s="46" t="str">
        <f>IF(Table1[[#This Row],[Posting Date]]&lt;&gt;"","GJ-"&amp;CountryID,"")</f>
        <v/>
      </c>
      <c r="AJ2340" s="59" t="str">
        <f>IF(Table1[[#This Row],[Posting Date]]&lt;&gt;"",Table1[[#This Row],[Posting Date]],"")</f>
        <v/>
      </c>
      <c r="AK2340" s="46"/>
      <c r="AL2340" s="46" t="str">
        <f>IF(Table1[[#This Row],[Description]]&lt;&gt;"",Table1[[#This Row],[Description]],"")</f>
        <v/>
      </c>
      <c r="AM2340" s="46" t="str">
        <f>IF(Table1[[#This Row],[Posting Date]]&lt;&gt;"",Table1[[#This Row],[Reference Number]],"")</f>
        <v/>
      </c>
      <c r="AN2340" s="46" t="str">
        <f>TRIM(Table1[[#This Row],[Line '#]])</f>
        <v/>
      </c>
      <c r="AO2340" s="46" t="str">
        <f>TRIM(Table1[[#This Row],[Account]])</f>
        <v/>
      </c>
      <c r="AP2340" s="46" t="str">
        <f>IF(Table1[[#This Row],[Posting Date]]&lt;&gt;"",$D$5,"")</f>
        <v/>
      </c>
      <c r="AQ2340" s="46" t="str">
        <f>TRIM(Table1[[#This Row],[Departments-Prgrams]])</f>
        <v/>
      </c>
      <c r="AR2340" s="46" t="str">
        <f>TRIM(Table1[[#This Row],[Grant]])</f>
        <v/>
      </c>
      <c r="AS2340" s="46" t="str">
        <f>TRIM(Table1[[#This Row],[Staff ID]])</f>
        <v/>
      </c>
      <c r="AT2340" s="46" t="str">
        <f>IF(TRIM(Table1[[#This Row],[Budget Code]])=0,"",TRIM(Table1[[#This Row],[Budget Code]]))</f>
        <v/>
      </c>
      <c r="AU2340" s="46" t="str">
        <f>IF(Table1[[#This Row],[Line Description]]&lt;&gt;"",Table1[[#This Row],[Line Description]],"")</f>
        <v/>
      </c>
      <c r="AV2340" s="46" t="str">
        <f>IF(Table1[[#This Row],[Cur_Amount Debit]]&gt;0,ROUND(Table1[[#This Row],[Cur_Amount Debit]],2),"")</f>
        <v/>
      </c>
      <c r="AW2340" s="46" t="str">
        <f>IF(Table1[[#This Row],[Cur_Amount Credit]]&gt;0,ROUND(Table1[[#This Row],[Cur_Amount Credit]],2),"")</f>
        <v/>
      </c>
      <c r="AX2340" s="46" t="str">
        <f>LEFT(Table1[[#This Row],[Cur]],3)</f>
        <v/>
      </c>
      <c r="AY2340" s="59"/>
      <c r="AZ2340" s="46"/>
      <c r="BA2340" s="46" t="str">
        <f>IF(Table1[[#This Row],[Cur]]&lt;&gt;"",IF(Table1[[#This Row],[Cur]]="USD","",ExchangeRate),"")</f>
        <v/>
      </c>
      <c r="BB2340" s="46" t="str">
        <f>IF(Table1[[#This Row],[Grant]]&lt;&gt;"",VLOOKUP(Table1[[#This Row],[Grant]],Grants!B:D,3),"")</f>
        <v/>
      </c>
      <c r="BC2340" s="46" t="str">
        <f>TRIM(Table1[[#This Row],[Vendor ID]])</f>
        <v/>
      </c>
      <c r="BD2340">
        <f>IF(Table1[[#This Row],[Reference Number]]=Q2339,BD2339,BD2339+1)</f>
        <v>0</v>
      </c>
    </row>
    <row r="2341" spans="1:56" ht="11.25" customHeight="1" x14ac:dyDescent="0.25">
      <c r="A2341" s="1"/>
      <c r="B2341" s="88" t="str">
        <f>IF(Table1[[#This Row],[Posting Date]]&lt;&gt;"",IF(Table1[[#This Row],[Reference Number]]=Q2340,B2340+1,1),"")</f>
        <v/>
      </c>
      <c r="C2341" s="61"/>
      <c r="D2341" s="61"/>
      <c r="E2341" s="138"/>
      <c r="F2341" s="141" t="str">
        <f>IFERROR(IF(VLOOKUP(Table1[[#This Row],[Budget Code Description]],Dimentions!$X$6:$AC$139,2,FALSE)="","",VLOOKUP(Table1[[#This Row],[Budget Code Description]],Dimentions!$X$6:$AC$139,2,FALSE)),"")</f>
        <v/>
      </c>
      <c r="G2341" s="141"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1" t="str">
        <f>IFERROR(VLOOKUP(Table1[[#This Row],[Budget Code Description]],Table6[#All],8,FALSE),"")</f>
        <v/>
      </c>
      <c r="L2341" s="63"/>
      <c r="M2341" s="65" t="str">
        <f>IFERROR(VLOOKUP(Table1[[#This Row],[Staff ID]],Table2[],2,FALSE),"")</f>
        <v/>
      </c>
      <c r="N2341" s="209" t="str">
        <f>IFERROR(IF(VLOOKUP(Table1[[#This Row],[Budget Code Description]],Dimentions!$X$6:$AC$134,4,FALSE)="","",VLOOKUP(Table1[[#This Row],[Budget Code Description]],Dimentions!$X$6:$AC$134,4,FALSE)),"")</f>
        <v/>
      </c>
      <c r="O2341" s="65" t="str">
        <f>IFERROR(VLOOKUP(Table1[[#This Row],[Vendor ID]],Table549[],2,FALSE),"")</f>
        <v/>
      </c>
      <c r="P2341" s="63"/>
      <c r="Q2341" s="141" t="str">
        <f>IF(Table1[[#This Row],[Posting Date]]&lt;&gt;"",$D$9,"")</f>
        <v/>
      </c>
      <c r="R2341" s="157" t="str">
        <f>IF(Table1[[#This Row],[Posting Date]]&lt;&gt;"",$D$10,"")</f>
        <v/>
      </c>
      <c r="S2341" s="66"/>
      <c r="T2341" s="63"/>
      <c r="U2341" s="67"/>
      <c r="V2341" s="67"/>
      <c r="W2341" s="67" t="str">
        <f t="shared" si="40"/>
        <v/>
      </c>
      <c r="X2341" s="159" t="str">
        <f>IF(E2341="","",(IF(Table1[[#This Row],[Cur]]="USD",Table1[[#This Row],[Cur_Amount Debit]],Table1[[#This Row],[Cur_Amount Debit]]/Table1[[#This Row],[Exchange Rate]])))</f>
        <v/>
      </c>
      <c r="Y2341" s="159" t="str">
        <f>IF(E2341="","",(IF(Table1[[#This Row],[Cur]]="USD",Table1[[#This Row],[Cur_Amount Credit]],Table1[[#This Row],[Cur_Amount Credit]]/ExchangeRate)))</f>
        <v/>
      </c>
      <c r="Z2341" s="201" t="str">
        <f>IF(E2341="","",(Table1[[#This Row],[Debit USD]]-Table1[[#This Row],[Credit USD]]))</f>
        <v/>
      </c>
      <c r="AA2341" s="226"/>
      <c r="AB2341" s="255"/>
      <c r="AC2341" s="1"/>
      <c r="AD2341" s="15"/>
      <c r="AE2341" s="15" t="str">
        <f>IF(AND(OR(Table1[[#This Row],[Account]]="15030",Table1[[#This Row],[Account]]="15035",Table1[[#This Row],[Account]]="20150"),Table1[[#This Row],[Vendor ID]]=""),1,"")</f>
        <v/>
      </c>
      <c r="AF2341" s="15"/>
      <c r="AG2341" s="15"/>
      <c r="AH2341" s="15"/>
      <c r="AI2341" s="46" t="str">
        <f>IF(Table1[[#This Row],[Posting Date]]&lt;&gt;"","GJ-"&amp;CountryID,"")</f>
        <v/>
      </c>
      <c r="AJ2341" s="59" t="str">
        <f>IF(Table1[[#This Row],[Posting Date]]&lt;&gt;"",Table1[[#This Row],[Posting Date]],"")</f>
        <v/>
      </c>
      <c r="AK2341" s="46"/>
      <c r="AL2341" s="46" t="str">
        <f>IF(Table1[[#This Row],[Description]]&lt;&gt;"",Table1[[#This Row],[Description]],"")</f>
        <v/>
      </c>
      <c r="AM2341" s="46" t="str">
        <f>IF(Table1[[#This Row],[Posting Date]]&lt;&gt;"",Table1[[#This Row],[Reference Number]],"")</f>
        <v/>
      </c>
      <c r="AN2341" s="46" t="str">
        <f>TRIM(Table1[[#This Row],[Line '#]])</f>
        <v/>
      </c>
      <c r="AO2341" s="46" t="str">
        <f>TRIM(Table1[[#This Row],[Account]])</f>
        <v/>
      </c>
      <c r="AP2341" s="46" t="str">
        <f>IF(Table1[[#This Row],[Posting Date]]&lt;&gt;"",$D$5,"")</f>
        <v/>
      </c>
      <c r="AQ2341" s="46" t="str">
        <f>TRIM(Table1[[#This Row],[Departments-Prgrams]])</f>
        <v/>
      </c>
      <c r="AR2341" s="46" t="str">
        <f>TRIM(Table1[[#This Row],[Grant]])</f>
        <v/>
      </c>
      <c r="AS2341" s="46" t="str">
        <f>TRIM(Table1[[#This Row],[Staff ID]])</f>
        <v/>
      </c>
      <c r="AT2341" s="46" t="str">
        <f>IF(TRIM(Table1[[#This Row],[Budget Code]])=0,"",TRIM(Table1[[#This Row],[Budget Code]]))</f>
        <v/>
      </c>
      <c r="AU2341" s="46" t="str">
        <f>IF(Table1[[#This Row],[Line Description]]&lt;&gt;"",Table1[[#This Row],[Line Description]],"")</f>
        <v/>
      </c>
      <c r="AV2341" s="46" t="str">
        <f>IF(Table1[[#This Row],[Cur_Amount Debit]]&gt;0,ROUND(Table1[[#This Row],[Cur_Amount Debit]],2),"")</f>
        <v/>
      </c>
      <c r="AW2341" s="46" t="str">
        <f>IF(Table1[[#This Row],[Cur_Amount Credit]]&gt;0,ROUND(Table1[[#This Row],[Cur_Amount Credit]],2),"")</f>
        <v/>
      </c>
      <c r="AX2341" s="46" t="str">
        <f>LEFT(Table1[[#This Row],[Cur]],3)</f>
        <v/>
      </c>
      <c r="AY2341" s="59"/>
      <c r="AZ2341" s="46"/>
      <c r="BA2341" s="46" t="str">
        <f>IF(Table1[[#This Row],[Cur]]&lt;&gt;"",IF(Table1[[#This Row],[Cur]]="USD","",ExchangeRate),"")</f>
        <v/>
      </c>
      <c r="BB2341" s="46" t="str">
        <f>IF(Table1[[#This Row],[Grant]]&lt;&gt;"",VLOOKUP(Table1[[#This Row],[Grant]],Grants!B:D,3),"")</f>
        <v/>
      </c>
      <c r="BC2341" s="46" t="str">
        <f>TRIM(Table1[[#This Row],[Vendor ID]])</f>
        <v/>
      </c>
      <c r="BD2341">
        <f>IF(Table1[[#This Row],[Reference Number]]=Q2340,BD2340,BD2340+1)</f>
        <v>0</v>
      </c>
    </row>
    <row r="2342" spans="1:56" ht="11.25" customHeight="1" x14ac:dyDescent="0.25">
      <c r="A2342" s="1"/>
      <c r="B2342" s="88" t="str">
        <f>IF(Table1[[#This Row],[Posting Date]]&lt;&gt;"",IF(Table1[[#This Row],[Reference Number]]=Q2341,B2341+1,1),"")</f>
        <v/>
      </c>
      <c r="C2342" s="61"/>
      <c r="D2342" s="61"/>
      <c r="E2342" s="138"/>
      <c r="F2342" s="141" t="str">
        <f>IFERROR(IF(VLOOKUP(Table1[[#This Row],[Budget Code Description]],Dimentions!$X$6:$AC$139,2,FALSE)="","",VLOOKUP(Table1[[#This Row],[Budget Code Description]],Dimentions!$X$6:$AC$139,2,FALSE)),"")</f>
        <v/>
      </c>
      <c r="G2342" s="141"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1" t="str">
        <f>IFERROR(VLOOKUP(Table1[[#This Row],[Budget Code Description]],Table6[#All],8,FALSE),"")</f>
        <v/>
      </c>
      <c r="L2342" s="63"/>
      <c r="M2342" s="65" t="str">
        <f>IFERROR(VLOOKUP(Table1[[#This Row],[Staff ID]],Table2[],2,FALSE),"")</f>
        <v/>
      </c>
      <c r="N2342" s="209" t="str">
        <f>IFERROR(IF(VLOOKUP(Table1[[#This Row],[Budget Code Description]],Dimentions!$X$6:$AC$134,4,FALSE)="","",VLOOKUP(Table1[[#This Row],[Budget Code Description]],Dimentions!$X$6:$AC$134,4,FALSE)),"")</f>
        <v/>
      </c>
      <c r="O2342" s="65" t="str">
        <f>IFERROR(VLOOKUP(Table1[[#This Row],[Vendor ID]],Table549[],2,FALSE),"")</f>
        <v/>
      </c>
      <c r="P2342" s="63"/>
      <c r="Q2342" s="141" t="str">
        <f>IF(Table1[[#This Row],[Posting Date]]&lt;&gt;"",$D$9,"")</f>
        <v/>
      </c>
      <c r="R2342" s="157" t="str">
        <f>IF(Table1[[#This Row],[Posting Date]]&lt;&gt;"",$D$10,"")</f>
        <v/>
      </c>
      <c r="S2342" s="66"/>
      <c r="T2342" s="63"/>
      <c r="U2342" s="67"/>
      <c r="V2342" s="67"/>
      <c r="W2342" s="67" t="str">
        <f t="shared" si="40"/>
        <v/>
      </c>
      <c r="X2342" s="159" t="str">
        <f>IF(E2342="","",(IF(Table1[[#This Row],[Cur]]="USD",Table1[[#This Row],[Cur_Amount Debit]],Table1[[#This Row],[Cur_Amount Debit]]/Table1[[#This Row],[Exchange Rate]])))</f>
        <v/>
      </c>
      <c r="Y2342" s="159" t="str">
        <f>IF(E2342="","",(IF(Table1[[#This Row],[Cur]]="USD",Table1[[#This Row],[Cur_Amount Credit]],Table1[[#This Row],[Cur_Amount Credit]]/ExchangeRate)))</f>
        <v/>
      </c>
      <c r="Z2342" s="201" t="str">
        <f>IF(E2342="","",(Table1[[#This Row],[Debit USD]]-Table1[[#This Row],[Credit USD]]))</f>
        <v/>
      </c>
      <c r="AA2342" s="226"/>
      <c r="AB2342" s="255"/>
      <c r="AC2342" s="1"/>
      <c r="AD2342" s="15"/>
      <c r="AE2342" s="15" t="str">
        <f>IF(AND(OR(Table1[[#This Row],[Account]]="15030",Table1[[#This Row],[Account]]="15035",Table1[[#This Row],[Account]]="20150"),Table1[[#This Row],[Vendor ID]]=""),1,"")</f>
        <v/>
      </c>
      <c r="AF2342" s="15"/>
      <c r="AG2342" s="15"/>
      <c r="AH2342" s="15"/>
      <c r="AI2342" s="46" t="str">
        <f>IF(Table1[[#This Row],[Posting Date]]&lt;&gt;"","GJ-"&amp;CountryID,"")</f>
        <v/>
      </c>
      <c r="AJ2342" s="59" t="str">
        <f>IF(Table1[[#This Row],[Posting Date]]&lt;&gt;"",Table1[[#This Row],[Posting Date]],"")</f>
        <v/>
      </c>
      <c r="AK2342" s="46"/>
      <c r="AL2342" s="46" t="str">
        <f>IF(Table1[[#This Row],[Description]]&lt;&gt;"",Table1[[#This Row],[Description]],"")</f>
        <v/>
      </c>
      <c r="AM2342" s="46" t="str">
        <f>IF(Table1[[#This Row],[Posting Date]]&lt;&gt;"",Table1[[#This Row],[Reference Number]],"")</f>
        <v/>
      </c>
      <c r="AN2342" s="46" t="str">
        <f>TRIM(Table1[[#This Row],[Line '#]])</f>
        <v/>
      </c>
      <c r="AO2342" s="46" t="str">
        <f>TRIM(Table1[[#This Row],[Account]])</f>
        <v/>
      </c>
      <c r="AP2342" s="46" t="str">
        <f>IF(Table1[[#This Row],[Posting Date]]&lt;&gt;"",$D$5,"")</f>
        <v/>
      </c>
      <c r="AQ2342" s="46" t="str">
        <f>TRIM(Table1[[#This Row],[Departments-Prgrams]])</f>
        <v/>
      </c>
      <c r="AR2342" s="46" t="str">
        <f>TRIM(Table1[[#This Row],[Grant]])</f>
        <v/>
      </c>
      <c r="AS2342" s="46" t="str">
        <f>TRIM(Table1[[#This Row],[Staff ID]])</f>
        <v/>
      </c>
      <c r="AT2342" s="46" t="str">
        <f>IF(TRIM(Table1[[#This Row],[Budget Code]])=0,"",TRIM(Table1[[#This Row],[Budget Code]]))</f>
        <v/>
      </c>
      <c r="AU2342" s="46" t="str">
        <f>IF(Table1[[#This Row],[Line Description]]&lt;&gt;"",Table1[[#This Row],[Line Description]],"")</f>
        <v/>
      </c>
      <c r="AV2342" s="46" t="str">
        <f>IF(Table1[[#This Row],[Cur_Amount Debit]]&gt;0,ROUND(Table1[[#This Row],[Cur_Amount Debit]],2),"")</f>
        <v/>
      </c>
      <c r="AW2342" s="46" t="str">
        <f>IF(Table1[[#This Row],[Cur_Amount Credit]]&gt;0,ROUND(Table1[[#This Row],[Cur_Amount Credit]],2),"")</f>
        <v/>
      </c>
      <c r="AX2342" s="46" t="str">
        <f>LEFT(Table1[[#This Row],[Cur]],3)</f>
        <v/>
      </c>
      <c r="AY2342" s="59"/>
      <c r="AZ2342" s="46"/>
      <c r="BA2342" s="46" t="str">
        <f>IF(Table1[[#This Row],[Cur]]&lt;&gt;"",IF(Table1[[#This Row],[Cur]]="USD","",ExchangeRate),"")</f>
        <v/>
      </c>
      <c r="BB2342" s="46" t="str">
        <f>IF(Table1[[#This Row],[Grant]]&lt;&gt;"",VLOOKUP(Table1[[#This Row],[Grant]],Grants!B:D,3),"")</f>
        <v/>
      </c>
      <c r="BC2342" s="46" t="str">
        <f>TRIM(Table1[[#This Row],[Vendor ID]])</f>
        <v/>
      </c>
      <c r="BD2342">
        <f>IF(Table1[[#This Row],[Reference Number]]=Q2341,BD2341,BD2341+1)</f>
        <v>0</v>
      </c>
    </row>
    <row r="2343" spans="1:56" ht="11.25" customHeight="1" x14ac:dyDescent="0.25">
      <c r="A2343" s="1"/>
      <c r="B2343" s="88" t="str">
        <f>IF(Table1[[#This Row],[Posting Date]]&lt;&gt;"",IF(Table1[[#This Row],[Reference Number]]=Q2342,B2342+1,1),"")</f>
        <v/>
      </c>
      <c r="C2343" s="61"/>
      <c r="D2343" s="61"/>
      <c r="E2343" s="138"/>
      <c r="F2343" s="141" t="str">
        <f>IFERROR(IF(VLOOKUP(Table1[[#This Row],[Budget Code Description]],Dimentions!$X$6:$AC$139,2,FALSE)="","",VLOOKUP(Table1[[#This Row],[Budget Code Description]],Dimentions!$X$6:$AC$139,2,FALSE)),"")</f>
        <v/>
      </c>
      <c r="G2343" s="141"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1" t="str">
        <f>IFERROR(VLOOKUP(Table1[[#This Row],[Budget Code Description]],Table6[#All],8,FALSE),"")</f>
        <v/>
      </c>
      <c r="L2343" s="63"/>
      <c r="M2343" s="65" t="str">
        <f>IFERROR(VLOOKUP(Table1[[#This Row],[Staff ID]],Table2[],2,FALSE),"")</f>
        <v/>
      </c>
      <c r="N2343" s="209" t="str">
        <f>IFERROR(IF(VLOOKUP(Table1[[#This Row],[Budget Code Description]],Dimentions!$X$6:$AC$134,4,FALSE)="","",VLOOKUP(Table1[[#This Row],[Budget Code Description]],Dimentions!$X$6:$AC$134,4,FALSE)),"")</f>
        <v/>
      </c>
      <c r="O2343" s="65" t="str">
        <f>IFERROR(VLOOKUP(Table1[[#This Row],[Vendor ID]],Table549[],2,FALSE),"")</f>
        <v/>
      </c>
      <c r="P2343" s="63"/>
      <c r="Q2343" s="141" t="str">
        <f>IF(Table1[[#This Row],[Posting Date]]&lt;&gt;"",$D$9,"")</f>
        <v/>
      </c>
      <c r="R2343" s="157" t="str">
        <f>IF(Table1[[#This Row],[Posting Date]]&lt;&gt;"",$D$10,"")</f>
        <v/>
      </c>
      <c r="S2343" s="66"/>
      <c r="T2343" s="63"/>
      <c r="U2343" s="67"/>
      <c r="V2343" s="67"/>
      <c r="W2343" s="67" t="str">
        <f t="shared" si="40"/>
        <v/>
      </c>
      <c r="X2343" s="159" t="str">
        <f>IF(E2343="","",(IF(Table1[[#This Row],[Cur]]="USD",Table1[[#This Row],[Cur_Amount Debit]],Table1[[#This Row],[Cur_Amount Debit]]/Table1[[#This Row],[Exchange Rate]])))</f>
        <v/>
      </c>
      <c r="Y2343" s="159" t="str">
        <f>IF(E2343="","",(IF(Table1[[#This Row],[Cur]]="USD",Table1[[#This Row],[Cur_Amount Credit]],Table1[[#This Row],[Cur_Amount Credit]]/ExchangeRate)))</f>
        <v/>
      </c>
      <c r="Z2343" s="201" t="str">
        <f>IF(E2343="","",(Table1[[#This Row],[Debit USD]]-Table1[[#This Row],[Credit USD]]))</f>
        <v/>
      </c>
      <c r="AA2343" s="226"/>
      <c r="AB2343" s="255"/>
      <c r="AC2343" s="1"/>
      <c r="AD2343" s="15"/>
      <c r="AE2343" s="15" t="str">
        <f>IF(AND(OR(Table1[[#This Row],[Account]]="15030",Table1[[#This Row],[Account]]="15035",Table1[[#This Row],[Account]]="20150"),Table1[[#This Row],[Vendor ID]]=""),1,"")</f>
        <v/>
      </c>
      <c r="AF2343" s="15"/>
      <c r="AG2343" s="15"/>
      <c r="AH2343" s="15"/>
      <c r="AI2343" s="46" t="str">
        <f>IF(Table1[[#This Row],[Posting Date]]&lt;&gt;"","GJ-"&amp;CountryID,"")</f>
        <v/>
      </c>
      <c r="AJ2343" s="59" t="str">
        <f>IF(Table1[[#This Row],[Posting Date]]&lt;&gt;"",Table1[[#This Row],[Posting Date]],"")</f>
        <v/>
      </c>
      <c r="AK2343" s="46"/>
      <c r="AL2343" s="46" t="str">
        <f>IF(Table1[[#This Row],[Description]]&lt;&gt;"",Table1[[#This Row],[Description]],"")</f>
        <v/>
      </c>
      <c r="AM2343" s="46" t="str">
        <f>IF(Table1[[#This Row],[Posting Date]]&lt;&gt;"",Table1[[#This Row],[Reference Number]],"")</f>
        <v/>
      </c>
      <c r="AN2343" s="46" t="str">
        <f>TRIM(Table1[[#This Row],[Line '#]])</f>
        <v/>
      </c>
      <c r="AO2343" s="46" t="str">
        <f>TRIM(Table1[[#This Row],[Account]])</f>
        <v/>
      </c>
      <c r="AP2343" s="46" t="str">
        <f>IF(Table1[[#This Row],[Posting Date]]&lt;&gt;"",$D$5,"")</f>
        <v/>
      </c>
      <c r="AQ2343" s="46" t="str">
        <f>TRIM(Table1[[#This Row],[Departments-Prgrams]])</f>
        <v/>
      </c>
      <c r="AR2343" s="46" t="str">
        <f>TRIM(Table1[[#This Row],[Grant]])</f>
        <v/>
      </c>
      <c r="AS2343" s="46" t="str">
        <f>TRIM(Table1[[#This Row],[Staff ID]])</f>
        <v/>
      </c>
      <c r="AT2343" s="46" t="str">
        <f>IF(TRIM(Table1[[#This Row],[Budget Code]])=0,"",TRIM(Table1[[#This Row],[Budget Code]]))</f>
        <v/>
      </c>
      <c r="AU2343" s="46" t="str">
        <f>IF(Table1[[#This Row],[Line Description]]&lt;&gt;"",Table1[[#This Row],[Line Description]],"")</f>
        <v/>
      </c>
      <c r="AV2343" s="46" t="str">
        <f>IF(Table1[[#This Row],[Cur_Amount Debit]]&gt;0,ROUND(Table1[[#This Row],[Cur_Amount Debit]],2),"")</f>
        <v/>
      </c>
      <c r="AW2343" s="46" t="str">
        <f>IF(Table1[[#This Row],[Cur_Amount Credit]]&gt;0,ROUND(Table1[[#This Row],[Cur_Amount Credit]],2),"")</f>
        <v/>
      </c>
      <c r="AX2343" s="46" t="str">
        <f>LEFT(Table1[[#This Row],[Cur]],3)</f>
        <v/>
      </c>
      <c r="AY2343" s="59"/>
      <c r="AZ2343" s="46"/>
      <c r="BA2343" s="46" t="str">
        <f>IF(Table1[[#This Row],[Cur]]&lt;&gt;"",IF(Table1[[#This Row],[Cur]]="USD","",ExchangeRate),"")</f>
        <v/>
      </c>
      <c r="BB2343" s="46" t="str">
        <f>IF(Table1[[#This Row],[Grant]]&lt;&gt;"",VLOOKUP(Table1[[#This Row],[Grant]],Grants!B:D,3),"")</f>
        <v/>
      </c>
      <c r="BC2343" s="46" t="str">
        <f>TRIM(Table1[[#This Row],[Vendor ID]])</f>
        <v/>
      </c>
      <c r="BD2343">
        <f>IF(Table1[[#This Row],[Reference Number]]=Q2342,BD2342,BD2342+1)</f>
        <v>0</v>
      </c>
    </row>
    <row r="2344" spans="1:56" ht="11.25" customHeight="1" x14ac:dyDescent="0.25">
      <c r="A2344" s="1"/>
      <c r="B2344" s="88" t="str">
        <f>IF(Table1[[#This Row],[Posting Date]]&lt;&gt;"",IF(Table1[[#This Row],[Reference Number]]=Q2343,B2343+1,1),"")</f>
        <v/>
      </c>
      <c r="C2344" s="61"/>
      <c r="D2344" s="61"/>
      <c r="E2344" s="138"/>
      <c r="F2344" s="141" t="str">
        <f>IFERROR(IF(VLOOKUP(Table1[[#This Row],[Budget Code Description]],Dimentions!$X$6:$AC$139,2,FALSE)="","",VLOOKUP(Table1[[#This Row],[Budget Code Description]],Dimentions!$X$6:$AC$139,2,FALSE)),"")</f>
        <v/>
      </c>
      <c r="G2344" s="141"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1" t="str">
        <f>IFERROR(VLOOKUP(Table1[[#This Row],[Budget Code Description]],Table6[#All],8,FALSE),"")</f>
        <v/>
      </c>
      <c r="L2344" s="63"/>
      <c r="M2344" s="65" t="str">
        <f>IFERROR(VLOOKUP(Table1[[#This Row],[Staff ID]],Table2[],2,FALSE),"")</f>
        <v/>
      </c>
      <c r="N2344" s="209" t="str">
        <f>IFERROR(IF(VLOOKUP(Table1[[#This Row],[Budget Code Description]],Dimentions!$X$6:$AC$134,4,FALSE)="","",VLOOKUP(Table1[[#This Row],[Budget Code Description]],Dimentions!$X$6:$AC$134,4,FALSE)),"")</f>
        <v/>
      </c>
      <c r="O2344" s="65" t="str">
        <f>IFERROR(VLOOKUP(Table1[[#This Row],[Vendor ID]],Table549[],2,FALSE),"")</f>
        <v/>
      </c>
      <c r="P2344" s="63"/>
      <c r="Q2344" s="141" t="str">
        <f>IF(Table1[[#This Row],[Posting Date]]&lt;&gt;"",$D$9,"")</f>
        <v/>
      </c>
      <c r="R2344" s="157" t="str">
        <f>IF(Table1[[#This Row],[Posting Date]]&lt;&gt;"",$D$10,"")</f>
        <v/>
      </c>
      <c r="S2344" s="66"/>
      <c r="T2344" s="63"/>
      <c r="U2344" s="67"/>
      <c r="V2344" s="67"/>
      <c r="W2344" s="67" t="str">
        <f t="shared" si="40"/>
        <v/>
      </c>
      <c r="X2344" s="159" t="str">
        <f>IF(E2344="","",(IF(Table1[[#This Row],[Cur]]="USD",Table1[[#This Row],[Cur_Amount Debit]],Table1[[#This Row],[Cur_Amount Debit]]/Table1[[#This Row],[Exchange Rate]])))</f>
        <v/>
      </c>
      <c r="Y2344" s="159" t="str">
        <f>IF(E2344="","",(IF(Table1[[#This Row],[Cur]]="USD",Table1[[#This Row],[Cur_Amount Credit]],Table1[[#This Row],[Cur_Amount Credit]]/ExchangeRate)))</f>
        <v/>
      </c>
      <c r="Z2344" s="201" t="str">
        <f>IF(E2344="","",(Table1[[#This Row],[Debit USD]]-Table1[[#This Row],[Credit USD]]))</f>
        <v/>
      </c>
      <c r="AA2344" s="226"/>
      <c r="AB2344" s="255"/>
      <c r="AC2344" s="1"/>
      <c r="AD2344" s="15"/>
      <c r="AE2344" s="15" t="str">
        <f>IF(AND(OR(Table1[[#This Row],[Account]]="15030",Table1[[#This Row],[Account]]="15035",Table1[[#This Row],[Account]]="20150"),Table1[[#This Row],[Vendor ID]]=""),1,"")</f>
        <v/>
      </c>
      <c r="AF2344" s="15"/>
      <c r="AG2344" s="15"/>
      <c r="AH2344" s="15"/>
      <c r="AI2344" s="46" t="str">
        <f>IF(Table1[[#This Row],[Posting Date]]&lt;&gt;"","GJ-"&amp;CountryID,"")</f>
        <v/>
      </c>
      <c r="AJ2344" s="59" t="str">
        <f>IF(Table1[[#This Row],[Posting Date]]&lt;&gt;"",Table1[[#This Row],[Posting Date]],"")</f>
        <v/>
      </c>
      <c r="AK2344" s="46"/>
      <c r="AL2344" s="46" t="str">
        <f>IF(Table1[[#This Row],[Description]]&lt;&gt;"",Table1[[#This Row],[Description]],"")</f>
        <v/>
      </c>
      <c r="AM2344" s="46" t="str">
        <f>IF(Table1[[#This Row],[Posting Date]]&lt;&gt;"",Table1[[#This Row],[Reference Number]],"")</f>
        <v/>
      </c>
      <c r="AN2344" s="46" t="str">
        <f>TRIM(Table1[[#This Row],[Line '#]])</f>
        <v/>
      </c>
      <c r="AO2344" s="46" t="str">
        <f>TRIM(Table1[[#This Row],[Account]])</f>
        <v/>
      </c>
      <c r="AP2344" s="46" t="str">
        <f>IF(Table1[[#This Row],[Posting Date]]&lt;&gt;"",$D$5,"")</f>
        <v/>
      </c>
      <c r="AQ2344" s="46" t="str">
        <f>TRIM(Table1[[#This Row],[Departments-Prgrams]])</f>
        <v/>
      </c>
      <c r="AR2344" s="46" t="str">
        <f>TRIM(Table1[[#This Row],[Grant]])</f>
        <v/>
      </c>
      <c r="AS2344" s="46" t="str">
        <f>TRIM(Table1[[#This Row],[Staff ID]])</f>
        <v/>
      </c>
      <c r="AT2344" s="46" t="str">
        <f>IF(TRIM(Table1[[#This Row],[Budget Code]])=0,"",TRIM(Table1[[#This Row],[Budget Code]]))</f>
        <v/>
      </c>
      <c r="AU2344" s="46" t="str">
        <f>IF(Table1[[#This Row],[Line Description]]&lt;&gt;"",Table1[[#This Row],[Line Description]],"")</f>
        <v/>
      </c>
      <c r="AV2344" s="46" t="str">
        <f>IF(Table1[[#This Row],[Cur_Amount Debit]]&gt;0,ROUND(Table1[[#This Row],[Cur_Amount Debit]],2),"")</f>
        <v/>
      </c>
      <c r="AW2344" s="46" t="str">
        <f>IF(Table1[[#This Row],[Cur_Amount Credit]]&gt;0,ROUND(Table1[[#This Row],[Cur_Amount Credit]],2),"")</f>
        <v/>
      </c>
      <c r="AX2344" s="46" t="str">
        <f>LEFT(Table1[[#This Row],[Cur]],3)</f>
        <v/>
      </c>
      <c r="AY2344" s="59"/>
      <c r="AZ2344" s="46"/>
      <c r="BA2344" s="46" t="str">
        <f>IF(Table1[[#This Row],[Cur]]&lt;&gt;"",IF(Table1[[#This Row],[Cur]]="USD","",ExchangeRate),"")</f>
        <v/>
      </c>
      <c r="BB2344" s="46" t="str">
        <f>IF(Table1[[#This Row],[Grant]]&lt;&gt;"",VLOOKUP(Table1[[#This Row],[Grant]],Grants!B:D,3),"")</f>
        <v/>
      </c>
      <c r="BC2344" s="46" t="str">
        <f>TRIM(Table1[[#This Row],[Vendor ID]])</f>
        <v/>
      </c>
      <c r="BD2344">
        <f>IF(Table1[[#This Row],[Reference Number]]=Q2343,BD2343,BD2343+1)</f>
        <v>0</v>
      </c>
    </row>
    <row r="2345" spans="1:56" ht="11.25" customHeight="1" x14ac:dyDescent="0.25">
      <c r="A2345" s="1"/>
      <c r="B2345" s="88" t="str">
        <f>IF(Table1[[#This Row],[Posting Date]]&lt;&gt;"",IF(Table1[[#This Row],[Reference Number]]=Q2344,B2344+1,1),"")</f>
        <v/>
      </c>
      <c r="C2345" s="61"/>
      <c r="D2345" s="61"/>
      <c r="E2345" s="138"/>
      <c r="F2345" s="141" t="str">
        <f>IFERROR(IF(VLOOKUP(Table1[[#This Row],[Budget Code Description]],Dimentions!$X$6:$AC$139,2,FALSE)="","",VLOOKUP(Table1[[#This Row],[Budget Code Description]],Dimentions!$X$6:$AC$139,2,FALSE)),"")</f>
        <v/>
      </c>
      <c r="G2345" s="141"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1" t="str">
        <f>IFERROR(VLOOKUP(Table1[[#This Row],[Budget Code Description]],Table6[#All],8,FALSE),"")</f>
        <v/>
      </c>
      <c r="L2345" s="63"/>
      <c r="M2345" s="65" t="str">
        <f>IFERROR(VLOOKUP(Table1[[#This Row],[Staff ID]],Table2[],2,FALSE),"")</f>
        <v/>
      </c>
      <c r="N2345" s="209" t="str">
        <f>IFERROR(IF(VLOOKUP(Table1[[#This Row],[Budget Code Description]],Dimentions!$X$6:$AC$134,4,FALSE)="","",VLOOKUP(Table1[[#This Row],[Budget Code Description]],Dimentions!$X$6:$AC$134,4,FALSE)),"")</f>
        <v/>
      </c>
      <c r="O2345" s="65" t="str">
        <f>IFERROR(VLOOKUP(Table1[[#This Row],[Vendor ID]],Table549[],2,FALSE),"")</f>
        <v/>
      </c>
      <c r="P2345" s="63"/>
      <c r="Q2345" s="141" t="str">
        <f>IF(Table1[[#This Row],[Posting Date]]&lt;&gt;"",$D$9,"")</f>
        <v/>
      </c>
      <c r="R2345" s="157" t="str">
        <f>IF(Table1[[#This Row],[Posting Date]]&lt;&gt;"",$D$10,"")</f>
        <v/>
      </c>
      <c r="S2345" s="66"/>
      <c r="T2345" s="63"/>
      <c r="U2345" s="67"/>
      <c r="V2345" s="67"/>
      <c r="W2345" s="67" t="str">
        <f t="shared" si="40"/>
        <v/>
      </c>
      <c r="X2345" s="159" t="str">
        <f>IF(E2345="","",(IF(Table1[[#This Row],[Cur]]="USD",Table1[[#This Row],[Cur_Amount Debit]],Table1[[#This Row],[Cur_Amount Debit]]/Table1[[#This Row],[Exchange Rate]])))</f>
        <v/>
      </c>
      <c r="Y2345" s="159" t="str">
        <f>IF(E2345="","",(IF(Table1[[#This Row],[Cur]]="USD",Table1[[#This Row],[Cur_Amount Credit]],Table1[[#This Row],[Cur_Amount Credit]]/ExchangeRate)))</f>
        <v/>
      </c>
      <c r="Z2345" s="201" t="str">
        <f>IF(E2345="","",(Table1[[#This Row],[Debit USD]]-Table1[[#This Row],[Credit USD]]))</f>
        <v/>
      </c>
      <c r="AA2345" s="226"/>
      <c r="AB2345" s="255"/>
      <c r="AC2345" s="1"/>
      <c r="AD2345" s="15"/>
      <c r="AE2345" s="15" t="str">
        <f>IF(AND(OR(Table1[[#This Row],[Account]]="15030",Table1[[#This Row],[Account]]="15035",Table1[[#This Row],[Account]]="20150"),Table1[[#This Row],[Vendor ID]]=""),1,"")</f>
        <v/>
      </c>
      <c r="AF2345" s="15"/>
      <c r="AG2345" s="15"/>
      <c r="AH2345" s="15"/>
      <c r="AI2345" s="46" t="str">
        <f>IF(Table1[[#This Row],[Posting Date]]&lt;&gt;"","GJ-"&amp;CountryID,"")</f>
        <v/>
      </c>
      <c r="AJ2345" s="59" t="str">
        <f>IF(Table1[[#This Row],[Posting Date]]&lt;&gt;"",Table1[[#This Row],[Posting Date]],"")</f>
        <v/>
      </c>
      <c r="AK2345" s="46"/>
      <c r="AL2345" s="46" t="str">
        <f>IF(Table1[[#This Row],[Description]]&lt;&gt;"",Table1[[#This Row],[Description]],"")</f>
        <v/>
      </c>
      <c r="AM2345" s="46" t="str">
        <f>IF(Table1[[#This Row],[Posting Date]]&lt;&gt;"",Table1[[#This Row],[Reference Number]],"")</f>
        <v/>
      </c>
      <c r="AN2345" s="46" t="str">
        <f>TRIM(Table1[[#This Row],[Line '#]])</f>
        <v/>
      </c>
      <c r="AO2345" s="46" t="str">
        <f>TRIM(Table1[[#This Row],[Account]])</f>
        <v/>
      </c>
      <c r="AP2345" s="46" t="str">
        <f>IF(Table1[[#This Row],[Posting Date]]&lt;&gt;"",$D$5,"")</f>
        <v/>
      </c>
      <c r="AQ2345" s="46" t="str">
        <f>TRIM(Table1[[#This Row],[Departments-Prgrams]])</f>
        <v/>
      </c>
      <c r="AR2345" s="46" t="str">
        <f>TRIM(Table1[[#This Row],[Grant]])</f>
        <v/>
      </c>
      <c r="AS2345" s="46" t="str">
        <f>TRIM(Table1[[#This Row],[Staff ID]])</f>
        <v/>
      </c>
      <c r="AT2345" s="46" t="str">
        <f>IF(TRIM(Table1[[#This Row],[Budget Code]])=0,"",TRIM(Table1[[#This Row],[Budget Code]]))</f>
        <v/>
      </c>
      <c r="AU2345" s="46" t="str">
        <f>IF(Table1[[#This Row],[Line Description]]&lt;&gt;"",Table1[[#This Row],[Line Description]],"")</f>
        <v/>
      </c>
      <c r="AV2345" s="46" t="str">
        <f>IF(Table1[[#This Row],[Cur_Amount Debit]]&gt;0,ROUND(Table1[[#This Row],[Cur_Amount Debit]],2),"")</f>
        <v/>
      </c>
      <c r="AW2345" s="46" t="str">
        <f>IF(Table1[[#This Row],[Cur_Amount Credit]]&gt;0,ROUND(Table1[[#This Row],[Cur_Amount Credit]],2),"")</f>
        <v/>
      </c>
      <c r="AX2345" s="46" t="str">
        <f>LEFT(Table1[[#This Row],[Cur]],3)</f>
        <v/>
      </c>
      <c r="AY2345" s="59"/>
      <c r="AZ2345" s="46"/>
      <c r="BA2345" s="46" t="str">
        <f>IF(Table1[[#This Row],[Cur]]&lt;&gt;"",IF(Table1[[#This Row],[Cur]]="USD","",ExchangeRate),"")</f>
        <v/>
      </c>
      <c r="BB2345" s="46" t="str">
        <f>IF(Table1[[#This Row],[Grant]]&lt;&gt;"",VLOOKUP(Table1[[#This Row],[Grant]],Grants!B:D,3),"")</f>
        <v/>
      </c>
      <c r="BC2345" s="46" t="str">
        <f>TRIM(Table1[[#This Row],[Vendor ID]])</f>
        <v/>
      </c>
      <c r="BD2345">
        <f>IF(Table1[[#This Row],[Reference Number]]=Q2344,BD2344,BD2344+1)</f>
        <v>0</v>
      </c>
    </row>
    <row r="2346" spans="1:56" ht="11.25" customHeight="1" x14ac:dyDescent="0.25">
      <c r="A2346" s="1"/>
      <c r="B2346" s="88" t="str">
        <f>IF(Table1[[#This Row],[Posting Date]]&lt;&gt;"",IF(Table1[[#This Row],[Reference Number]]=Q2345,B2345+1,1),"")</f>
        <v/>
      </c>
      <c r="C2346" s="61"/>
      <c r="D2346" s="61"/>
      <c r="E2346" s="138"/>
      <c r="F2346" s="141" t="str">
        <f>IFERROR(IF(VLOOKUP(Table1[[#This Row],[Budget Code Description]],Dimentions!$X$6:$AC$139,2,FALSE)="","",VLOOKUP(Table1[[#This Row],[Budget Code Description]],Dimentions!$X$6:$AC$139,2,FALSE)),"")</f>
        <v/>
      </c>
      <c r="G2346" s="141"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1" t="str">
        <f>IFERROR(VLOOKUP(Table1[[#This Row],[Budget Code Description]],Table6[#All],8,FALSE),"")</f>
        <v/>
      </c>
      <c r="L2346" s="63"/>
      <c r="M2346" s="65" t="str">
        <f>IFERROR(VLOOKUP(Table1[[#This Row],[Staff ID]],Table2[],2,FALSE),"")</f>
        <v/>
      </c>
      <c r="N2346" s="209" t="str">
        <f>IFERROR(IF(VLOOKUP(Table1[[#This Row],[Budget Code Description]],Dimentions!$X$6:$AC$134,4,FALSE)="","",VLOOKUP(Table1[[#This Row],[Budget Code Description]],Dimentions!$X$6:$AC$134,4,FALSE)),"")</f>
        <v/>
      </c>
      <c r="O2346" s="65" t="str">
        <f>IFERROR(VLOOKUP(Table1[[#This Row],[Vendor ID]],Table549[],2,FALSE),"")</f>
        <v/>
      </c>
      <c r="P2346" s="63"/>
      <c r="Q2346" s="141" t="str">
        <f>IF(Table1[[#This Row],[Posting Date]]&lt;&gt;"",$D$9,"")</f>
        <v/>
      </c>
      <c r="R2346" s="157" t="str">
        <f>IF(Table1[[#This Row],[Posting Date]]&lt;&gt;"",$D$10,"")</f>
        <v/>
      </c>
      <c r="S2346" s="66"/>
      <c r="T2346" s="63"/>
      <c r="U2346" s="67"/>
      <c r="V2346" s="67"/>
      <c r="W2346" s="67" t="str">
        <f t="shared" si="40"/>
        <v/>
      </c>
      <c r="X2346" s="159" t="str">
        <f>IF(E2346="","",(IF(Table1[[#This Row],[Cur]]="USD",Table1[[#This Row],[Cur_Amount Debit]],Table1[[#This Row],[Cur_Amount Debit]]/Table1[[#This Row],[Exchange Rate]])))</f>
        <v/>
      </c>
      <c r="Y2346" s="159" t="str">
        <f>IF(E2346="","",(IF(Table1[[#This Row],[Cur]]="USD",Table1[[#This Row],[Cur_Amount Credit]],Table1[[#This Row],[Cur_Amount Credit]]/ExchangeRate)))</f>
        <v/>
      </c>
      <c r="Z2346" s="201" t="str">
        <f>IF(E2346="","",(Table1[[#This Row],[Debit USD]]-Table1[[#This Row],[Credit USD]]))</f>
        <v/>
      </c>
      <c r="AA2346" s="226"/>
      <c r="AB2346" s="255"/>
      <c r="AC2346" s="1"/>
      <c r="AD2346" s="15"/>
      <c r="AE2346" s="15" t="str">
        <f>IF(AND(OR(Table1[[#This Row],[Account]]="15030",Table1[[#This Row],[Account]]="15035",Table1[[#This Row],[Account]]="20150"),Table1[[#This Row],[Vendor ID]]=""),1,"")</f>
        <v/>
      </c>
      <c r="AF2346" s="15"/>
      <c r="AG2346" s="15"/>
      <c r="AH2346" s="15"/>
      <c r="AI2346" s="46" t="str">
        <f>IF(Table1[[#This Row],[Posting Date]]&lt;&gt;"","GJ-"&amp;CountryID,"")</f>
        <v/>
      </c>
      <c r="AJ2346" s="59" t="str">
        <f>IF(Table1[[#This Row],[Posting Date]]&lt;&gt;"",Table1[[#This Row],[Posting Date]],"")</f>
        <v/>
      </c>
      <c r="AK2346" s="46"/>
      <c r="AL2346" s="46" t="str">
        <f>IF(Table1[[#This Row],[Description]]&lt;&gt;"",Table1[[#This Row],[Description]],"")</f>
        <v/>
      </c>
      <c r="AM2346" s="46" t="str">
        <f>IF(Table1[[#This Row],[Posting Date]]&lt;&gt;"",Table1[[#This Row],[Reference Number]],"")</f>
        <v/>
      </c>
      <c r="AN2346" s="46" t="str">
        <f>TRIM(Table1[[#This Row],[Line '#]])</f>
        <v/>
      </c>
      <c r="AO2346" s="46" t="str">
        <f>TRIM(Table1[[#This Row],[Account]])</f>
        <v/>
      </c>
      <c r="AP2346" s="46" t="str">
        <f>IF(Table1[[#This Row],[Posting Date]]&lt;&gt;"",$D$5,"")</f>
        <v/>
      </c>
      <c r="AQ2346" s="46" t="str">
        <f>TRIM(Table1[[#This Row],[Departments-Prgrams]])</f>
        <v/>
      </c>
      <c r="AR2346" s="46" t="str">
        <f>TRIM(Table1[[#This Row],[Grant]])</f>
        <v/>
      </c>
      <c r="AS2346" s="46" t="str">
        <f>TRIM(Table1[[#This Row],[Staff ID]])</f>
        <v/>
      </c>
      <c r="AT2346" s="46" t="str">
        <f>IF(TRIM(Table1[[#This Row],[Budget Code]])=0,"",TRIM(Table1[[#This Row],[Budget Code]]))</f>
        <v/>
      </c>
      <c r="AU2346" s="46" t="str">
        <f>IF(Table1[[#This Row],[Line Description]]&lt;&gt;"",Table1[[#This Row],[Line Description]],"")</f>
        <v/>
      </c>
      <c r="AV2346" s="46" t="str">
        <f>IF(Table1[[#This Row],[Cur_Amount Debit]]&gt;0,ROUND(Table1[[#This Row],[Cur_Amount Debit]],2),"")</f>
        <v/>
      </c>
      <c r="AW2346" s="46" t="str">
        <f>IF(Table1[[#This Row],[Cur_Amount Credit]]&gt;0,ROUND(Table1[[#This Row],[Cur_Amount Credit]],2),"")</f>
        <v/>
      </c>
      <c r="AX2346" s="46" t="str">
        <f>LEFT(Table1[[#This Row],[Cur]],3)</f>
        <v/>
      </c>
      <c r="AY2346" s="59"/>
      <c r="AZ2346" s="46"/>
      <c r="BA2346" s="46" t="str">
        <f>IF(Table1[[#This Row],[Cur]]&lt;&gt;"",IF(Table1[[#This Row],[Cur]]="USD","",ExchangeRate),"")</f>
        <v/>
      </c>
      <c r="BB2346" s="46" t="str">
        <f>IF(Table1[[#This Row],[Grant]]&lt;&gt;"",VLOOKUP(Table1[[#This Row],[Grant]],Grants!B:D,3),"")</f>
        <v/>
      </c>
      <c r="BC2346" s="46" t="str">
        <f>TRIM(Table1[[#This Row],[Vendor ID]])</f>
        <v/>
      </c>
      <c r="BD2346">
        <f>IF(Table1[[#This Row],[Reference Number]]=Q2345,BD2345,BD2345+1)</f>
        <v>0</v>
      </c>
    </row>
    <row r="2347" spans="1:56" ht="11.25" customHeight="1" x14ac:dyDescent="0.25">
      <c r="A2347" s="1"/>
      <c r="B2347" s="88" t="str">
        <f>IF(Table1[[#This Row],[Posting Date]]&lt;&gt;"",IF(Table1[[#This Row],[Reference Number]]=Q2346,B2346+1,1),"")</f>
        <v/>
      </c>
      <c r="C2347" s="61"/>
      <c r="D2347" s="61"/>
      <c r="E2347" s="138"/>
      <c r="F2347" s="141" t="str">
        <f>IFERROR(IF(VLOOKUP(Table1[[#This Row],[Budget Code Description]],Dimentions!$X$6:$AC$139,2,FALSE)="","",VLOOKUP(Table1[[#This Row],[Budget Code Description]],Dimentions!$X$6:$AC$139,2,FALSE)),"")</f>
        <v/>
      </c>
      <c r="G2347" s="141"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1" t="str">
        <f>IFERROR(VLOOKUP(Table1[[#This Row],[Budget Code Description]],Table6[#All],8,FALSE),"")</f>
        <v/>
      </c>
      <c r="L2347" s="63"/>
      <c r="M2347" s="65" t="str">
        <f>IFERROR(VLOOKUP(Table1[[#This Row],[Staff ID]],Table2[],2,FALSE),"")</f>
        <v/>
      </c>
      <c r="N2347" s="209" t="str">
        <f>IFERROR(IF(VLOOKUP(Table1[[#This Row],[Budget Code Description]],Dimentions!$X$6:$AC$134,4,FALSE)="","",VLOOKUP(Table1[[#This Row],[Budget Code Description]],Dimentions!$X$6:$AC$134,4,FALSE)),"")</f>
        <v/>
      </c>
      <c r="O2347" s="65" t="str">
        <f>IFERROR(VLOOKUP(Table1[[#This Row],[Vendor ID]],Table549[],2,FALSE),"")</f>
        <v/>
      </c>
      <c r="P2347" s="63"/>
      <c r="Q2347" s="141" t="str">
        <f>IF(Table1[[#This Row],[Posting Date]]&lt;&gt;"",$D$9,"")</f>
        <v/>
      </c>
      <c r="R2347" s="157" t="str">
        <f>IF(Table1[[#This Row],[Posting Date]]&lt;&gt;"",$D$10,"")</f>
        <v/>
      </c>
      <c r="S2347" s="66"/>
      <c r="T2347" s="63"/>
      <c r="U2347" s="67"/>
      <c r="V2347" s="67"/>
      <c r="W2347" s="67" t="str">
        <f t="shared" si="40"/>
        <v/>
      </c>
      <c r="X2347" s="159" t="str">
        <f>IF(E2347="","",(IF(Table1[[#This Row],[Cur]]="USD",Table1[[#This Row],[Cur_Amount Debit]],Table1[[#This Row],[Cur_Amount Debit]]/Table1[[#This Row],[Exchange Rate]])))</f>
        <v/>
      </c>
      <c r="Y2347" s="159" t="str">
        <f>IF(E2347="","",(IF(Table1[[#This Row],[Cur]]="USD",Table1[[#This Row],[Cur_Amount Credit]],Table1[[#This Row],[Cur_Amount Credit]]/ExchangeRate)))</f>
        <v/>
      </c>
      <c r="Z2347" s="201" t="str">
        <f>IF(E2347="","",(Table1[[#This Row],[Debit USD]]-Table1[[#This Row],[Credit USD]]))</f>
        <v/>
      </c>
      <c r="AA2347" s="226"/>
      <c r="AB2347" s="255"/>
      <c r="AC2347" s="1"/>
      <c r="AD2347" s="15"/>
      <c r="AE2347" s="15" t="str">
        <f>IF(AND(OR(Table1[[#This Row],[Account]]="15030",Table1[[#This Row],[Account]]="15035",Table1[[#This Row],[Account]]="20150"),Table1[[#This Row],[Vendor ID]]=""),1,"")</f>
        <v/>
      </c>
      <c r="AF2347" s="15"/>
      <c r="AG2347" s="15"/>
      <c r="AH2347" s="15"/>
      <c r="AI2347" s="46" t="str">
        <f>IF(Table1[[#This Row],[Posting Date]]&lt;&gt;"","GJ-"&amp;CountryID,"")</f>
        <v/>
      </c>
      <c r="AJ2347" s="59" t="str">
        <f>IF(Table1[[#This Row],[Posting Date]]&lt;&gt;"",Table1[[#This Row],[Posting Date]],"")</f>
        <v/>
      </c>
      <c r="AK2347" s="46"/>
      <c r="AL2347" s="46" t="str">
        <f>IF(Table1[[#This Row],[Description]]&lt;&gt;"",Table1[[#This Row],[Description]],"")</f>
        <v/>
      </c>
      <c r="AM2347" s="46" t="str">
        <f>IF(Table1[[#This Row],[Posting Date]]&lt;&gt;"",Table1[[#This Row],[Reference Number]],"")</f>
        <v/>
      </c>
      <c r="AN2347" s="46" t="str">
        <f>TRIM(Table1[[#This Row],[Line '#]])</f>
        <v/>
      </c>
      <c r="AO2347" s="46" t="str">
        <f>TRIM(Table1[[#This Row],[Account]])</f>
        <v/>
      </c>
      <c r="AP2347" s="46" t="str">
        <f>IF(Table1[[#This Row],[Posting Date]]&lt;&gt;"",$D$5,"")</f>
        <v/>
      </c>
      <c r="AQ2347" s="46" t="str">
        <f>TRIM(Table1[[#This Row],[Departments-Prgrams]])</f>
        <v/>
      </c>
      <c r="AR2347" s="46" t="str">
        <f>TRIM(Table1[[#This Row],[Grant]])</f>
        <v/>
      </c>
      <c r="AS2347" s="46" t="str">
        <f>TRIM(Table1[[#This Row],[Staff ID]])</f>
        <v/>
      </c>
      <c r="AT2347" s="46" t="str">
        <f>IF(TRIM(Table1[[#This Row],[Budget Code]])=0,"",TRIM(Table1[[#This Row],[Budget Code]]))</f>
        <v/>
      </c>
      <c r="AU2347" s="46" t="str">
        <f>IF(Table1[[#This Row],[Line Description]]&lt;&gt;"",Table1[[#This Row],[Line Description]],"")</f>
        <v/>
      </c>
      <c r="AV2347" s="46" t="str">
        <f>IF(Table1[[#This Row],[Cur_Amount Debit]]&gt;0,ROUND(Table1[[#This Row],[Cur_Amount Debit]],2),"")</f>
        <v/>
      </c>
      <c r="AW2347" s="46" t="str">
        <f>IF(Table1[[#This Row],[Cur_Amount Credit]]&gt;0,ROUND(Table1[[#This Row],[Cur_Amount Credit]],2),"")</f>
        <v/>
      </c>
      <c r="AX2347" s="46" t="str">
        <f>LEFT(Table1[[#This Row],[Cur]],3)</f>
        <v/>
      </c>
      <c r="AY2347" s="59"/>
      <c r="AZ2347" s="46"/>
      <c r="BA2347" s="46" t="str">
        <f>IF(Table1[[#This Row],[Cur]]&lt;&gt;"",IF(Table1[[#This Row],[Cur]]="USD","",ExchangeRate),"")</f>
        <v/>
      </c>
      <c r="BB2347" s="46" t="str">
        <f>IF(Table1[[#This Row],[Grant]]&lt;&gt;"",VLOOKUP(Table1[[#This Row],[Grant]],Grants!B:D,3),"")</f>
        <v/>
      </c>
      <c r="BC2347" s="46" t="str">
        <f>TRIM(Table1[[#This Row],[Vendor ID]])</f>
        <v/>
      </c>
      <c r="BD2347">
        <f>IF(Table1[[#This Row],[Reference Number]]=Q2346,BD2346,BD2346+1)</f>
        <v>0</v>
      </c>
    </row>
    <row r="2348" spans="1:56" ht="11.25" customHeight="1" x14ac:dyDescent="0.25">
      <c r="A2348" s="1"/>
      <c r="B2348" s="88" t="str">
        <f>IF(Table1[[#This Row],[Posting Date]]&lt;&gt;"",IF(Table1[[#This Row],[Reference Number]]=Q2347,B2347+1,1),"")</f>
        <v/>
      </c>
      <c r="C2348" s="61"/>
      <c r="D2348" s="61"/>
      <c r="E2348" s="138"/>
      <c r="F2348" s="141" t="str">
        <f>IFERROR(IF(VLOOKUP(Table1[[#This Row],[Budget Code Description]],Dimentions!$X$6:$AC$139,2,FALSE)="","",VLOOKUP(Table1[[#This Row],[Budget Code Description]],Dimentions!$X$6:$AC$139,2,FALSE)),"")</f>
        <v/>
      </c>
      <c r="G2348" s="141"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1" t="str">
        <f>IFERROR(VLOOKUP(Table1[[#This Row],[Budget Code Description]],Table6[#All],8,FALSE),"")</f>
        <v/>
      </c>
      <c r="L2348" s="63"/>
      <c r="M2348" s="65" t="str">
        <f>IFERROR(VLOOKUP(Table1[[#This Row],[Staff ID]],Table2[],2,FALSE),"")</f>
        <v/>
      </c>
      <c r="N2348" s="209" t="str">
        <f>IFERROR(IF(VLOOKUP(Table1[[#This Row],[Budget Code Description]],Dimentions!$X$6:$AC$134,4,FALSE)="","",VLOOKUP(Table1[[#This Row],[Budget Code Description]],Dimentions!$X$6:$AC$134,4,FALSE)),"")</f>
        <v/>
      </c>
      <c r="O2348" s="65" t="str">
        <f>IFERROR(VLOOKUP(Table1[[#This Row],[Vendor ID]],Table549[],2,FALSE),"")</f>
        <v/>
      </c>
      <c r="P2348" s="63"/>
      <c r="Q2348" s="141" t="str">
        <f>IF(Table1[[#This Row],[Posting Date]]&lt;&gt;"",$D$9,"")</f>
        <v/>
      </c>
      <c r="R2348" s="157" t="str">
        <f>IF(Table1[[#This Row],[Posting Date]]&lt;&gt;"",$D$10,"")</f>
        <v/>
      </c>
      <c r="S2348" s="66"/>
      <c r="T2348" s="63"/>
      <c r="U2348" s="67"/>
      <c r="V2348" s="67"/>
      <c r="W2348" s="67" t="str">
        <f t="shared" si="40"/>
        <v/>
      </c>
      <c r="X2348" s="159" t="str">
        <f>IF(E2348="","",(IF(Table1[[#This Row],[Cur]]="USD",Table1[[#This Row],[Cur_Amount Debit]],Table1[[#This Row],[Cur_Amount Debit]]/Table1[[#This Row],[Exchange Rate]])))</f>
        <v/>
      </c>
      <c r="Y2348" s="159" t="str">
        <f>IF(E2348="","",(IF(Table1[[#This Row],[Cur]]="USD",Table1[[#This Row],[Cur_Amount Credit]],Table1[[#This Row],[Cur_Amount Credit]]/ExchangeRate)))</f>
        <v/>
      </c>
      <c r="Z2348" s="201" t="str">
        <f>IF(E2348="","",(Table1[[#This Row],[Debit USD]]-Table1[[#This Row],[Credit USD]]))</f>
        <v/>
      </c>
      <c r="AA2348" s="226"/>
      <c r="AB2348" s="255"/>
      <c r="AC2348" s="1"/>
      <c r="AD2348" s="15"/>
      <c r="AE2348" s="15" t="str">
        <f>IF(AND(OR(Table1[[#This Row],[Account]]="15030",Table1[[#This Row],[Account]]="15035",Table1[[#This Row],[Account]]="20150"),Table1[[#This Row],[Vendor ID]]=""),1,"")</f>
        <v/>
      </c>
      <c r="AF2348" s="15"/>
      <c r="AG2348" s="15"/>
      <c r="AH2348" s="15"/>
      <c r="AI2348" s="46" t="str">
        <f>IF(Table1[[#This Row],[Posting Date]]&lt;&gt;"","GJ-"&amp;CountryID,"")</f>
        <v/>
      </c>
      <c r="AJ2348" s="59" t="str">
        <f>IF(Table1[[#This Row],[Posting Date]]&lt;&gt;"",Table1[[#This Row],[Posting Date]],"")</f>
        <v/>
      </c>
      <c r="AK2348" s="46"/>
      <c r="AL2348" s="46" t="str">
        <f>IF(Table1[[#This Row],[Description]]&lt;&gt;"",Table1[[#This Row],[Description]],"")</f>
        <v/>
      </c>
      <c r="AM2348" s="46" t="str">
        <f>IF(Table1[[#This Row],[Posting Date]]&lt;&gt;"",Table1[[#This Row],[Reference Number]],"")</f>
        <v/>
      </c>
      <c r="AN2348" s="46" t="str">
        <f>TRIM(Table1[[#This Row],[Line '#]])</f>
        <v/>
      </c>
      <c r="AO2348" s="46" t="str">
        <f>TRIM(Table1[[#This Row],[Account]])</f>
        <v/>
      </c>
      <c r="AP2348" s="46" t="str">
        <f>IF(Table1[[#This Row],[Posting Date]]&lt;&gt;"",$D$5,"")</f>
        <v/>
      </c>
      <c r="AQ2348" s="46" t="str">
        <f>TRIM(Table1[[#This Row],[Departments-Prgrams]])</f>
        <v/>
      </c>
      <c r="AR2348" s="46" t="str">
        <f>TRIM(Table1[[#This Row],[Grant]])</f>
        <v/>
      </c>
      <c r="AS2348" s="46" t="str">
        <f>TRIM(Table1[[#This Row],[Staff ID]])</f>
        <v/>
      </c>
      <c r="AT2348" s="46" t="str">
        <f>IF(TRIM(Table1[[#This Row],[Budget Code]])=0,"",TRIM(Table1[[#This Row],[Budget Code]]))</f>
        <v/>
      </c>
      <c r="AU2348" s="46" t="str">
        <f>IF(Table1[[#This Row],[Line Description]]&lt;&gt;"",Table1[[#This Row],[Line Description]],"")</f>
        <v/>
      </c>
      <c r="AV2348" s="46" t="str">
        <f>IF(Table1[[#This Row],[Cur_Amount Debit]]&gt;0,ROUND(Table1[[#This Row],[Cur_Amount Debit]],2),"")</f>
        <v/>
      </c>
      <c r="AW2348" s="46" t="str">
        <f>IF(Table1[[#This Row],[Cur_Amount Credit]]&gt;0,ROUND(Table1[[#This Row],[Cur_Amount Credit]],2),"")</f>
        <v/>
      </c>
      <c r="AX2348" s="46" t="str">
        <f>LEFT(Table1[[#This Row],[Cur]],3)</f>
        <v/>
      </c>
      <c r="AY2348" s="59"/>
      <c r="AZ2348" s="46"/>
      <c r="BA2348" s="46" t="str">
        <f>IF(Table1[[#This Row],[Cur]]&lt;&gt;"",IF(Table1[[#This Row],[Cur]]="USD","",ExchangeRate),"")</f>
        <v/>
      </c>
      <c r="BB2348" s="46" t="str">
        <f>IF(Table1[[#This Row],[Grant]]&lt;&gt;"",VLOOKUP(Table1[[#This Row],[Grant]],Grants!B:D,3),"")</f>
        <v/>
      </c>
      <c r="BC2348" s="46" t="str">
        <f>TRIM(Table1[[#This Row],[Vendor ID]])</f>
        <v/>
      </c>
      <c r="BD2348">
        <f>IF(Table1[[#This Row],[Reference Number]]=Q2347,BD2347,BD2347+1)</f>
        <v>0</v>
      </c>
    </row>
    <row r="2349" spans="1:56" ht="11.25" customHeight="1" x14ac:dyDescent="0.25">
      <c r="A2349" s="1"/>
      <c r="B2349" s="88" t="str">
        <f>IF(Table1[[#This Row],[Posting Date]]&lt;&gt;"",IF(Table1[[#This Row],[Reference Number]]=Q2348,B2348+1,1),"")</f>
        <v/>
      </c>
      <c r="C2349" s="61"/>
      <c r="D2349" s="61"/>
      <c r="E2349" s="138"/>
      <c r="F2349" s="141" t="str">
        <f>IFERROR(IF(VLOOKUP(Table1[[#This Row],[Budget Code Description]],Dimentions!$X$6:$AC$139,2,FALSE)="","",VLOOKUP(Table1[[#This Row],[Budget Code Description]],Dimentions!$X$6:$AC$139,2,FALSE)),"")</f>
        <v/>
      </c>
      <c r="G2349" s="141"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1" t="str">
        <f>IFERROR(VLOOKUP(Table1[[#This Row],[Budget Code Description]],Table6[#All],8,FALSE),"")</f>
        <v/>
      </c>
      <c r="L2349" s="63"/>
      <c r="M2349" s="65" t="str">
        <f>IFERROR(VLOOKUP(Table1[[#This Row],[Staff ID]],Table2[],2,FALSE),"")</f>
        <v/>
      </c>
      <c r="N2349" s="209" t="str">
        <f>IFERROR(IF(VLOOKUP(Table1[[#This Row],[Budget Code Description]],Dimentions!$X$6:$AC$134,4,FALSE)="","",VLOOKUP(Table1[[#This Row],[Budget Code Description]],Dimentions!$X$6:$AC$134,4,FALSE)),"")</f>
        <v/>
      </c>
      <c r="O2349" s="65" t="str">
        <f>IFERROR(VLOOKUP(Table1[[#This Row],[Vendor ID]],Table549[],2,FALSE),"")</f>
        <v/>
      </c>
      <c r="P2349" s="63"/>
      <c r="Q2349" s="141" t="str">
        <f>IF(Table1[[#This Row],[Posting Date]]&lt;&gt;"",$D$9,"")</f>
        <v/>
      </c>
      <c r="R2349" s="157" t="str">
        <f>IF(Table1[[#This Row],[Posting Date]]&lt;&gt;"",$D$10,"")</f>
        <v/>
      </c>
      <c r="S2349" s="66"/>
      <c r="T2349" s="63"/>
      <c r="U2349" s="67"/>
      <c r="V2349" s="67"/>
      <c r="W2349" s="67" t="str">
        <f t="shared" si="40"/>
        <v/>
      </c>
      <c r="X2349" s="159" t="str">
        <f>IF(E2349="","",(IF(Table1[[#This Row],[Cur]]="USD",Table1[[#This Row],[Cur_Amount Debit]],Table1[[#This Row],[Cur_Amount Debit]]/Table1[[#This Row],[Exchange Rate]])))</f>
        <v/>
      </c>
      <c r="Y2349" s="159" t="str">
        <f>IF(E2349="","",(IF(Table1[[#This Row],[Cur]]="USD",Table1[[#This Row],[Cur_Amount Credit]],Table1[[#This Row],[Cur_Amount Credit]]/ExchangeRate)))</f>
        <v/>
      </c>
      <c r="Z2349" s="201" t="str">
        <f>IF(E2349="","",(Table1[[#This Row],[Debit USD]]-Table1[[#This Row],[Credit USD]]))</f>
        <v/>
      </c>
      <c r="AA2349" s="226"/>
      <c r="AB2349" s="255"/>
      <c r="AC2349" s="1"/>
      <c r="AD2349" s="15"/>
      <c r="AE2349" s="15" t="str">
        <f>IF(AND(OR(Table1[[#This Row],[Account]]="15030",Table1[[#This Row],[Account]]="15035",Table1[[#This Row],[Account]]="20150"),Table1[[#This Row],[Vendor ID]]=""),1,"")</f>
        <v/>
      </c>
      <c r="AF2349" s="15"/>
      <c r="AG2349" s="15"/>
      <c r="AH2349" s="15"/>
      <c r="AI2349" s="46" t="str">
        <f>IF(Table1[[#This Row],[Posting Date]]&lt;&gt;"","GJ-"&amp;CountryID,"")</f>
        <v/>
      </c>
      <c r="AJ2349" s="59" t="str">
        <f>IF(Table1[[#This Row],[Posting Date]]&lt;&gt;"",Table1[[#This Row],[Posting Date]],"")</f>
        <v/>
      </c>
      <c r="AK2349" s="46"/>
      <c r="AL2349" s="46" t="str">
        <f>IF(Table1[[#This Row],[Description]]&lt;&gt;"",Table1[[#This Row],[Description]],"")</f>
        <v/>
      </c>
      <c r="AM2349" s="46" t="str">
        <f>IF(Table1[[#This Row],[Posting Date]]&lt;&gt;"",Table1[[#This Row],[Reference Number]],"")</f>
        <v/>
      </c>
      <c r="AN2349" s="46" t="str">
        <f>TRIM(Table1[[#This Row],[Line '#]])</f>
        <v/>
      </c>
      <c r="AO2349" s="46" t="str">
        <f>TRIM(Table1[[#This Row],[Account]])</f>
        <v/>
      </c>
      <c r="AP2349" s="46" t="str">
        <f>IF(Table1[[#This Row],[Posting Date]]&lt;&gt;"",$D$5,"")</f>
        <v/>
      </c>
      <c r="AQ2349" s="46" t="str">
        <f>TRIM(Table1[[#This Row],[Departments-Prgrams]])</f>
        <v/>
      </c>
      <c r="AR2349" s="46" t="str">
        <f>TRIM(Table1[[#This Row],[Grant]])</f>
        <v/>
      </c>
      <c r="AS2349" s="46" t="str">
        <f>TRIM(Table1[[#This Row],[Staff ID]])</f>
        <v/>
      </c>
      <c r="AT2349" s="46" t="str">
        <f>IF(TRIM(Table1[[#This Row],[Budget Code]])=0,"",TRIM(Table1[[#This Row],[Budget Code]]))</f>
        <v/>
      </c>
      <c r="AU2349" s="46" t="str">
        <f>IF(Table1[[#This Row],[Line Description]]&lt;&gt;"",Table1[[#This Row],[Line Description]],"")</f>
        <v/>
      </c>
      <c r="AV2349" s="46" t="str">
        <f>IF(Table1[[#This Row],[Cur_Amount Debit]]&gt;0,ROUND(Table1[[#This Row],[Cur_Amount Debit]],2),"")</f>
        <v/>
      </c>
      <c r="AW2349" s="46" t="str">
        <f>IF(Table1[[#This Row],[Cur_Amount Credit]]&gt;0,ROUND(Table1[[#This Row],[Cur_Amount Credit]],2),"")</f>
        <v/>
      </c>
      <c r="AX2349" s="46" t="str">
        <f>LEFT(Table1[[#This Row],[Cur]],3)</f>
        <v/>
      </c>
      <c r="AY2349" s="59"/>
      <c r="AZ2349" s="46"/>
      <c r="BA2349" s="46" t="str">
        <f>IF(Table1[[#This Row],[Cur]]&lt;&gt;"",IF(Table1[[#This Row],[Cur]]="USD","",ExchangeRate),"")</f>
        <v/>
      </c>
      <c r="BB2349" s="46" t="str">
        <f>IF(Table1[[#This Row],[Grant]]&lt;&gt;"",VLOOKUP(Table1[[#This Row],[Grant]],Grants!B:D,3),"")</f>
        <v/>
      </c>
      <c r="BC2349" s="46" t="str">
        <f>TRIM(Table1[[#This Row],[Vendor ID]])</f>
        <v/>
      </c>
      <c r="BD2349">
        <f>IF(Table1[[#This Row],[Reference Number]]=Q2348,BD2348,BD2348+1)</f>
        <v>0</v>
      </c>
    </row>
    <row r="2350" spans="1:56" ht="11.25" customHeight="1" x14ac:dyDescent="0.25">
      <c r="A2350" s="1"/>
      <c r="B2350" s="88" t="str">
        <f>IF(Table1[[#This Row],[Posting Date]]&lt;&gt;"",IF(Table1[[#This Row],[Reference Number]]=Q2349,B2349+1,1),"")</f>
        <v/>
      </c>
      <c r="C2350" s="61"/>
      <c r="D2350" s="61"/>
      <c r="E2350" s="138"/>
      <c r="F2350" s="141" t="str">
        <f>IFERROR(IF(VLOOKUP(Table1[[#This Row],[Budget Code Description]],Dimentions!$X$6:$AC$139,2,FALSE)="","",VLOOKUP(Table1[[#This Row],[Budget Code Description]],Dimentions!$X$6:$AC$139,2,FALSE)),"")</f>
        <v/>
      </c>
      <c r="G2350" s="141"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1" t="str">
        <f>IFERROR(VLOOKUP(Table1[[#This Row],[Budget Code Description]],Table6[#All],8,FALSE),"")</f>
        <v/>
      </c>
      <c r="L2350" s="63"/>
      <c r="M2350" s="65" t="str">
        <f>IFERROR(VLOOKUP(Table1[[#This Row],[Staff ID]],Table2[],2,FALSE),"")</f>
        <v/>
      </c>
      <c r="N2350" s="209" t="str">
        <f>IFERROR(IF(VLOOKUP(Table1[[#This Row],[Budget Code Description]],Dimentions!$X$6:$AC$134,4,FALSE)="","",VLOOKUP(Table1[[#This Row],[Budget Code Description]],Dimentions!$X$6:$AC$134,4,FALSE)),"")</f>
        <v/>
      </c>
      <c r="O2350" s="65" t="str">
        <f>IFERROR(VLOOKUP(Table1[[#This Row],[Vendor ID]],Table549[],2,FALSE),"")</f>
        <v/>
      </c>
      <c r="P2350" s="63"/>
      <c r="Q2350" s="141" t="str">
        <f>IF(Table1[[#This Row],[Posting Date]]&lt;&gt;"",$D$9,"")</f>
        <v/>
      </c>
      <c r="R2350" s="157" t="str">
        <f>IF(Table1[[#This Row],[Posting Date]]&lt;&gt;"",$D$10,"")</f>
        <v/>
      </c>
      <c r="S2350" s="66"/>
      <c r="T2350" s="63"/>
      <c r="U2350" s="67"/>
      <c r="V2350" s="67"/>
      <c r="W2350" s="67" t="str">
        <f t="shared" si="40"/>
        <v/>
      </c>
      <c r="X2350" s="159" t="str">
        <f>IF(E2350="","",(IF(Table1[[#This Row],[Cur]]="USD",Table1[[#This Row],[Cur_Amount Debit]],Table1[[#This Row],[Cur_Amount Debit]]/Table1[[#This Row],[Exchange Rate]])))</f>
        <v/>
      </c>
      <c r="Y2350" s="159" t="str">
        <f>IF(E2350="","",(IF(Table1[[#This Row],[Cur]]="USD",Table1[[#This Row],[Cur_Amount Credit]],Table1[[#This Row],[Cur_Amount Credit]]/ExchangeRate)))</f>
        <v/>
      </c>
      <c r="Z2350" s="201" t="str">
        <f>IF(E2350="","",(Table1[[#This Row],[Debit USD]]-Table1[[#This Row],[Credit USD]]))</f>
        <v/>
      </c>
      <c r="AA2350" s="226"/>
      <c r="AB2350" s="255"/>
      <c r="AC2350" s="1"/>
      <c r="AD2350" s="15"/>
      <c r="AE2350" s="15" t="str">
        <f>IF(AND(OR(Table1[[#This Row],[Account]]="15030",Table1[[#This Row],[Account]]="15035",Table1[[#This Row],[Account]]="20150"),Table1[[#This Row],[Vendor ID]]=""),1,"")</f>
        <v/>
      </c>
      <c r="AF2350" s="15"/>
      <c r="AG2350" s="15"/>
      <c r="AH2350" s="15"/>
      <c r="AI2350" s="46" t="str">
        <f>IF(Table1[[#This Row],[Posting Date]]&lt;&gt;"","GJ-"&amp;CountryID,"")</f>
        <v/>
      </c>
      <c r="AJ2350" s="59" t="str">
        <f>IF(Table1[[#This Row],[Posting Date]]&lt;&gt;"",Table1[[#This Row],[Posting Date]],"")</f>
        <v/>
      </c>
      <c r="AK2350" s="46"/>
      <c r="AL2350" s="46" t="str">
        <f>IF(Table1[[#This Row],[Description]]&lt;&gt;"",Table1[[#This Row],[Description]],"")</f>
        <v/>
      </c>
      <c r="AM2350" s="46" t="str">
        <f>IF(Table1[[#This Row],[Posting Date]]&lt;&gt;"",Table1[[#This Row],[Reference Number]],"")</f>
        <v/>
      </c>
      <c r="AN2350" s="46" t="str">
        <f>TRIM(Table1[[#This Row],[Line '#]])</f>
        <v/>
      </c>
      <c r="AO2350" s="46" t="str">
        <f>TRIM(Table1[[#This Row],[Account]])</f>
        <v/>
      </c>
      <c r="AP2350" s="46" t="str">
        <f>IF(Table1[[#This Row],[Posting Date]]&lt;&gt;"",$D$5,"")</f>
        <v/>
      </c>
      <c r="AQ2350" s="46" t="str">
        <f>TRIM(Table1[[#This Row],[Departments-Prgrams]])</f>
        <v/>
      </c>
      <c r="AR2350" s="46" t="str">
        <f>TRIM(Table1[[#This Row],[Grant]])</f>
        <v/>
      </c>
      <c r="AS2350" s="46" t="str">
        <f>TRIM(Table1[[#This Row],[Staff ID]])</f>
        <v/>
      </c>
      <c r="AT2350" s="46" t="str">
        <f>IF(TRIM(Table1[[#This Row],[Budget Code]])=0,"",TRIM(Table1[[#This Row],[Budget Code]]))</f>
        <v/>
      </c>
      <c r="AU2350" s="46" t="str">
        <f>IF(Table1[[#This Row],[Line Description]]&lt;&gt;"",Table1[[#This Row],[Line Description]],"")</f>
        <v/>
      </c>
      <c r="AV2350" s="46" t="str">
        <f>IF(Table1[[#This Row],[Cur_Amount Debit]]&gt;0,ROUND(Table1[[#This Row],[Cur_Amount Debit]],2),"")</f>
        <v/>
      </c>
      <c r="AW2350" s="46" t="str">
        <f>IF(Table1[[#This Row],[Cur_Amount Credit]]&gt;0,ROUND(Table1[[#This Row],[Cur_Amount Credit]],2),"")</f>
        <v/>
      </c>
      <c r="AX2350" s="46" t="str">
        <f>LEFT(Table1[[#This Row],[Cur]],3)</f>
        <v/>
      </c>
      <c r="AY2350" s="59"/>
      <c r="AZ2350" s="46"/>
      <c r="BA2350" s="46" t="str">
        <f>IF(Table1[[#This Row],[Cur]]&lt;&gt;"",IF(Table1[[#This Row],[Cur]]="USD","",ExchangeRate),"")</f>
        <v/>
      </c>
      <c r="BB2350" s="46" t="str">
        <f>IF(Table1[[#This Row],[Grant]]&lt;&gt;"",VLOOKUP(Table1[[#This Row],[Grant]],Grants!B:D,3),"")</f>
        <v/>
      </c>
      <c r="BC2350" s="46" t="str">
        <f>TRIM(Table1[[#This Row],[Vendor ID]])</f>
        <v/>
      </c>
      <c r="BD2350">
        <f>IF(Table1[[#This Row],[Reference Number]]=Q2349,BD2349,BD2349+1)</f>
        <v>0</v>
      </c>
    </row>
    <row r="2351" spans="1:56" ht="11.25" customHeight="1" x14ac:dyDescent="0.25">
      <c r="A2351" s="1"/>
      <c r="B2351" s="88" t="str">
        <f>IF(Table1[[#This Row],[Posting Date]]&lt;&gt;"",IF(Table1[[#This Row],[Reference Number]]=Q2350,B2350+1,1),"")</f>
        <v/>
      </c>
      <c r="C2351" s="61"/>
      <c r="D2351" s="61"/>
      <c r="E2351" s="138"/>
      <c r="F2351" s="141" t="str">
        <f>IFERROR(IF(VLOOKUP(Table1[[#This Row],[Budget Code Description]],Dimentions!$X$6:$AC$139,2,FALSE)="","",VLOOKUP(Table1[[#This Row],[Budget Code Description]],Dimentions!$X$6:$AC$139,2,FALSE)),"")</f>
        <v/>
      </c>
      <c r="G2351" s="141"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1" t="str">
        <f>IFERROR(VLOOKUP(Table1[[#This Row],[Budget Code Description]],Table6[#All],8,FALSE),"")</f>
        <v/>
      </c>
      <c r="L2351" s="63"/>
      <c r="M2351" s="65" t="str">
        <f>IFERROR(VLOOKUP(Table1[[#This Row],[Staff ID]],Table2[],2,FALSE),"")</f>
        <v/>
      </c>
      <c r="N2351" s="209" t="str">
        <f>IFERROR(IF(VLOOKUP(Table1[[#This Row],[Budget Code Description]],Dimentions!$X$6:$AC$134,4,FALSE)="","",VLOOKUP(Table1[[#This Row],[Budget Code Description]],Dimentions!$X$6:$AC$134,4,FALSE)),"")</f>
        <v/>
      </c>
      <c r="O2351" s="65" t="str">
        <f>IFERROR(VLOOKUP(Table1[[#This Row],[Vendor ID]],Table549[],2,FALSE),"")</f>
        <v/>
      </c>
      <c r="P2351" s="63"/>
      <c r="Q2351" s="141" t="str">
        <f>IF(Table1[[#This Row],[Posting Date]]&lt;&gt;"",$D$9,"")</f>
        <v/>
      </c>
      <c r="R2351" s="157" t="str">
        <f>IF(Table1[[#This Row],[Posting Date]]&lt;&gt;"",$D$10,"")</f>
        <v/>
      </c>
      <c r="S2351" s="66"/>
      <c r="T2351" s="63"/>
      <c r="U2351" s="67"/>
      <c r="V2351" s="67"/>
      <c r="W2351" s="67" t="str">
        <f t="shared" ref="W2351:W2414" si="41">IF(E2351="","",(ExchangeRate))</f>
        <v/>
      </c>
      <c r="X2351" s="159" t="str">
        <f>IF(E2351="","",(IF(Table1[[#This Row],[Cur]]="USD",Table1[[#This Row],[Cur_Amount Debit]],Table1[[#This Row],[Cur_Amount Debit]]/Table1[[#This Row],[Exchange Rate]])))</f>
        <v/>
      </c>
      <c r="Y2351" s="159" t="str">
        <f>IF(E2351="","",(IF(Table1[[#This Row],[Cur]]="USD",Table1[[#This Row],[Cur_Amount Credit]],Table1[[#This Row],[Cur_Amount Credit]]/ExchangeRate)))</f>
        <v/>
      </c>
      <c r="Z2351" s="201" t="str">
        <f>IF(E2351="","",(Table1[[#This Row],[Debit USD]]-Table1[[#This Row],[Credit USD]]))</f>
        <v/>
      </c>
      <c r="AA2351" s="226"/>
      <c r="AB2351" s="255"/>
      <c r="AC2351" s="1"/>
      <c r="AD2351" s="15"/>
      <c r="AE2351" s="15" t="str">
        <f>IF(AND(OR(Table1[[#This Row],[Account]]="15030",Table1[[#This Row],[Account]]="15035",Table1[[#This Row],[Account]]="20150"),Table1[[#This Row],[Vendor ID]]=""),1,"")</f>
        <v/>
      </c>
      <c r="AF2351" s="15"/>
      <c r="AG2351" s="15"/>
      <c r="AH2351" s="15"/>
      <c r="AI2351" s="46" t="str">
        <f>IF(Table1[[#This Row],[Posting Date]]&lt;&gt;"","GJ-"&amp;CountryID,"")</f>
        <v/>
      </c>
      <c r="AJ2351" s="59" t="str">
        <f>IF(Table1[[#This Row],[Posting Date]]&lt;&gt;"",Table1[[#This Row],[Posting Date]],"")</f>
        <v/>
      </c>
      <c r="AK2351" s="46"/>
      <c r="AL2351" s="46" t="str">
        <f>IF(Table1[[#This Row],[Description]]&lt;&gt;"",Table1[[#This Row],[Description]],"")</f>
        <v/>
      </c>
      <c r="AM2351" s="46" t="str">
        <f>IF(Table1[[#This Row],[Posting Date]]&lt;&gt;"",Table1[[#This Row],[Reference Number]],"")</f>
        <v/>
      </c>
      <c r="AN2351" s="46" t="str">
        <f>TRIM(Table1[[#This Row],[Line '#]])</f>
        <v/>
      </c>
      <c r="AO2351" s="46" t="str">
        <f>TRIM(Table1[[#This Row],[Account]])</f>
        <v/>
      </c>
      <c r="AP2351" s="46" t="str">
        <f>IF(Table1[[#This Row],[Posting Date]]&lt;&gt;"",$D$5,"")</f>
        <v/>
      </c>
      <c r="AQ2351" s="46" t="str">
        <f>TRIM(Table1[[#This Row],[Departments-Prgrams]])</f>
        <v/>
      </c>
      <c r="AR2351" s="46" t="str">
        <f>TRIM(Table1[[#This Row],[Grant]])</f>
        <v/>
      </c>
      <c r="AS2351" s="46" t="str">
        <f>TRIM(Table1[[#This Row],[Staff ID]])</f>
        <v/>
      </c>
      <c r="AT2351" s="46" t="str">
        <f>IF(TRIM(Table1[[#This Row],[Budget Code]])=0,"",TRIM(Table1[[#This Row],[Budget Code]]))</f>
        <v/>
      </c>
      <c r="AU2351" s="46" t="str">
        <f>IF(Table1[[#This Row],[Line Description]]&lt;&gt;"",Table1[[#This Row],[Line Description]],"")</f>
        <v/>
      </c>
      <c r="AV2351" s="46" t="str">
        <f>IF(Table1[[#This Row],[Cur_Amount Debit]]&gt;0,ROUND(Table1[[#This Row],[Cur_Amount Debit]],2),"")</f>
        <v/>
      </c>
      <c r="AW2351" s="46" t="str">
        <f>IF(Table1[[#This Row],[Cur_Amount Credit]]&gt;0,ROUND(Table1[[#This Row],[Cur_Amount Credit]],2),"")</f>
        <v/>
      </c>
      <c r="AX2351" s="46" t="str">
        <f>LEFT(Table1[[#This Row],[Cur]],3)</f>
        <v/>
      </c>
      <c r="AY2351" s="59"/>
      <c r="AZ2351" s="46"/>
      <c r="BA2351" s="46" t="str">
        <f>IF(Table1[[#This Row],[Cur]]&lt;&gt;"",IF(Table1[[#This Row],[Cur]]="USD","",ExchangeRate),"")</f>
        <v/>
      </c>
      <c r="BB2351" s="46" t="str">
        <f>IF(Table1[[#This Row],[Grant]]&lt;&gt;"",VLOOKUP(Table1[[#This Row],[Grant]],Grants!B:D,3),"")</f>
        <v/>
      </c>
      <c r="BC2351" s="46" t="str">
        <f>TRIM(Table1[[#This Row],[Vendor ID]])</f>
        <v/>
      </c>
      <c r="BD2351">
        <f>IF(Table1[[#This Row],[Reference Number]]=Q2350,BD2350,BD2350+1)</f>
        <v>0</v>
      </c>
    </row>
    <row r="2352" spans="1:56" ht="11.25" customHeight="1" x14ac:dyDescent="0.25">
      <c r="A2352" s="1"/>
      <c r="B2352" s="88" t="str">
        <f>IF(Table1[[#This Row],[Posting Date]]&lt;&gt;"",IF(Table1[[#This Row],[Reference Number]]=Q2351,B2351+1,1),"")</f>
        <v/>
      </c>
      <c r="C2352" s="61"/>
      <c r="D2352" s="61"/>
      <c r="E2352" s="138"/>
      <c r="F2352" s="141" t="str">
        <f>IFERROR(IF(VLOOKUP(Table1[[#This Row],[Budget Code Description]],Dimentions!$X$6:$AC$139,2,FALSE)="","",VLOOKUP(Table1[[#This Row],[Budget Code Description]],Dimentions!$X$6:$AC$139,2,FALSE)),"")</f>
        <v/>
      </c>
      <c r="G2352" s="141"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1" t="str">
        <f>IFERROR(VLOOKUP(Table1[[#This Row],[Budget Code Description]],Table6[#All],8,FALSE),"")</f>
        <v/>
      </c>
      <c r="L2352" s="63"/>
      <c r="M2352" s="65" t="str">
        <f>IFERROR(VLOOKUP(Table1[[#This Row],[Staff ID]],Table2[],2,FALSE),"")</f>
        <v/>
      </c>
      <c r="N2352" s="209" t="str">
        <f>IFERROR(IF(VLOOKUP(Table1[[#This Row],[Budget Code Description]],Dimentions!$X$6:$AC$134,4,FALSE)="","",VLOOKUP(Table1[[#This Row],[Budget Code Description]],Dimentions!$X$6:$AC$134,4,FALSE)),"")</f>
        <v/>
      </c>
      <c r="O2352" s="65" t="str">
        <f>IFERROR(VLOOKUP(Table1[[#This Row],[Vendor ID]],Table549[],2,FALSE),"")</f>
        <v/>
      </c>
      <c r="P2352" s="63"/>
      <c r="Q2352" s="141" t="str">
        <f>IF(Table1[[#This Row],[Posting Date]]&lt;&gt;"",$D$9,"")</f>
        <v/>
      </c>
      <c r="R2352" s="157" t="str">
        <f>IF(Table1[[#This Row],[Posting Date]]&lt;&gt;"",$D$10,"")</f>
        <v/>
      </c>
      <c r="S2352" s="66"/>
      <c r="T2352" s="63"/>
      <c r="U2352" s="67"/>
      <c r="V2352" s="67"/>
      <c r="W2352" s="67" t="str">
        <f t="shared" si="41"/>
        <v/>
      </c>
      <c r="X2352" s="159" t="str">
        <f>IF(E2352="","",(IF(Table1[[#This Row],[Cur]]="USD",Table1[[#This Row],[Cur_Amount Debit]],Table1[[#This Row],[Cur_Amount Debit]]/Table1[[#This Row],[Exchange Rate]])))</f>
        <v/>
      </c>
      <c r="Y2352" s="159" t="str">
        <f>IF(E2352="","",(IF(Table1[[#This Row],[Cur]]="USD",Table1[[#This Row],[Cur_Amount Credit]],Table1[[#This Row],[Cur_Amount Credit]]/ExchangeRate)))</f>
        <v/>
      </c>
      <c r="Z2352" s="201" t="str">
        <f>IF(E2352="","",(Table1[[#This Row],[Debit USD]]-Table1[[#This Row],[Credit USD]]))</f>
        <v/>
      </c>
      <c r="AA2352" s="226"/>
      <c r="AB2352" s="255"/>
      <c r="AC2352" s="1"/>
      <c r="AD2352" s="15"/>
      <c r="AE2352" s="15" t="str">
        <f>IF(AND(OR(Table1[[#This Row],[Account]]="15030",Table1[[#This Row],[Account]]="15035",Table1[[#This Row],[Account]]="20150"),Table1[[#This Row],[Vendor ID]]=""),1,"")</f>
        <v/>
      </c>
      <c r="AF2352" s="15"/>
      <c r="AG2352" s="15"/>
      <c r="AH2352" s="15"/>
      <c r="AI2352" s="46" t="str">
        <f>IF(Table1[[#This Row],[Posting Date]]&lt;&gt;"","GJ-"&amp;CountryID,"")</f>
        <v/>
      </c>
      <c r="AJ2352" s="59" t="str">
        <f>IF(Table1[[#This Row],[Posting Date]]&lt;&gt;"",Table1[[#This Row],[Posting Date]],"")</f>
        <v/>
      </c>
      <c r="AK2352" s="46"/>
      <c r="AL2352" s="46" t="str">
        <f>IF(Table1[[#This Row],[Description]]&lt;&gt;"",Table1[[#This Row],[Description]],"")</f>
        <v/>
      </c>
      <c r="AM2352" s="46" t="str">
        <f>IF(Table1[[#This Row],[Posting Date]]&lt;&gt;"",Table1[[#This Row],[Reference Number]],"")</f>
        <v/>
      </c>
      <c r="AN2352" s="46" t="str">
        <f>TRIM(Table1[[#This Row],[Line '#]])</f>
        <v/>
      </c>
      <c r="AO2352" s="46" t="str">
        <f>TRIM(Table1[[#This Row],[Account]])</f>
        <v/>
      </c>
      <c r="AP2352" s="46" t="str">
        <f>IF(Table1[[#This Row],[Posting Date]]&lt;&gt;"",$D$5,"")</f>
        <v/>
      </c>
      <c r="AQ2352" s="46" t="str">
        <f>TRIM(Table1[[#This Row],[Departments-Prgrams]])</f>
        <v/>
      </c>
      <c r="AR2352" s="46" t="str">
        <f>TRIM(Table1[[#This Row],[Grant]])</f>
        <v/>
      </c>
      <c r="AS2352" s="46" t="str">
        <f>TRIM(Table1[[#This Row],[Staff ID]])</f>
        <v/>
      </c>
      <c r="AT2352" s="46" t="str">
        <f>IF(TRIM(Table1[[#This Row],[Budget Code]])=0,"",TRIM(Table1[[#This Row],[Budget Code]]))</f>
        <v/>
      </c>
      <c r="AU2352" s="46" t="str">
        <f>IF(Table1[[#This Row],[Line Description]]&lt;&gt;"",Table1[[#This Row],[Line Description]],"")</f>
        <v/>
      </c>
      <c r="AV2352" s="46" t="str">
        <f>IF(Table1[[#This Row],[Cur_Amount Debit]]&gt;0,ROUND(Table1[[#This Row],[Cur_Amount Debit]],2),"")</f>
        <v/>
      </c>
      <c r="AW2352" s="46" t="str">
        <f>IF(Table1[[#This Row],[Cur_Amount Credit]]&gt;0,ROUND(Table1[[#This Row],[Cur_Amount Credit]],2),"")</f>
        <v/>
      </c>
      <c r="AX2352" s="46" t="str">
        <f>LEFT(Table1[[#This Row],[Cur]],3)</f>
        <v/>
      </c>
      <c r="AY2352" s="59"/>
      <c r="AZ2352" s="46"/>
      <c r="BA2352" s="46" t="str">
        <f>IF(Table1[[#This Row],[Cur]]&lt;&gt;"",IF(Table1[[#This Row],[Cur]]="USD","",ExchangeRate),"")</f>
        <v/>
      </c>
      <c r="BB2352" s="46" t="str">
        <f>IF(Table1[[#This Row],[Grant]]&lt;&gt;"",VLOOKUP(Table1[[#This Row],[Grant]],Grants!B:D,3),"")</f>
        <v/>
      </c>
      <c r="BC2352" s="46" t="str">
        <f>TRIM(Table1[[#This Row],[Vendor ID]])</f>
        <v/>
      </c>
      <c r="BD2352">
        <f>IF(Table1[[#This Row],[Reference Number]]=Q2351,BD2351,BD2351+1)</f>
        <v>0</v>
      </c>
    </row>
    <row r="2353" spans="1:56" ht="11.25" customHeight="1" x14ac:dyDescent="0.25">
      <c r="A2353" s="1"/>
      <c r="B2353" s="88" t="str">
        <f>IF(Table1[[#This Row],[Posting Date]]&lt;&gt;"",IF(Table1[[#This Row],[Reference Number]]=Q2352,B2352+1,1),"")</f>
        <v/>
      </c>
      <c r="C2353" s="61"/>
      <c r="D2353" s="61"/>
      <c r="E2353" s="138"/>
      <c r="F2353" s="141" t="str">
        <f>IFERROR(IF(VLOOKUP(Table1[[#This Row],[Budget Code Description]],Dimentions!$X$6:$AC$139,2,FALSE)="","",VLOOKUP(Table1[[#This Row],[Budget Code Description]],Dimentions!$X$6:$AC$139,2,FALSE)),"")</f>
        <v/>
      </c>
      <c r="G2353" s="141"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1" t="str">
        <f>IFERROR(VLOOKUP(Table1[[#This Row],[Budget Code Description]],Table6[#All],8,FALSE),"")</f>
        <v/>
      </c>
      <c r="L2353" s="63"/>
      <c r="M2353" s="65" t="str">
        <f>IFERROR(VLOOKUP(Table1[[#This Row],[Staff ID]],Table2[],2,FALSE),"")</f>
        <v/>
      </c>
      <c r="N2353" s="209" t="str">
        <f>IFERROR(IF(VLOOKUP(Table1[[#This Row],[Budget Code Description]],Dimentions!$X$6:$AC$134,4,FALSE)="","",VLOOKUP(Table1[[#This Row],[Budget Code Description]],Dimentions!$X$6:$AC$134,4,FALSE)),"")</f>
        <v/>
      </c>
      <c r="O2353" s="65" t="str">
        <f>IFERROR(VLOOKUP(Table1[[#This Row],[Vendor ID]],Table549[],2,FALSE),"")</f>
        <v/>
      </c>
      <c r="P2353" s="63"/>
      <c r="Q2353" s="141" t="str">
        <f>IF(Table1[[#This Row],[Posting Date]]&lt;&gt;"",$D$9,"")</f>
        <v/>
      </c>
      <c r="R2353" s="157" t="str">
        <f>IF(Table1[[#This Row],[Posting Date]]&lt;&gt;"",$D$10,"")</f>
        <v/>
      </c>
      <c r="S2353" s="66"/>
      <c r="T2353" s="63"/>
      <c r="U2353" s="67"/>
      <c r="V2353" s="67"/>
      <c r="W2353" s="67" t="str">
        <f t="shared" si="41"/>
        <v/>
      </c>
      <c r="X2353" s="159" t="str">
        <f>IF(E2353="","",(IF(Table1[[#This Row],[Cur]]="USD",Table1[[#This Row],[Cur_Amount Debit]],Table1[[#This Row],[Cur_Amount Debit]]/Table1[[#This Row],[Exchange Rate]])))</f>
        <v/>
      </c>
      <c r="Y2353" s="159" t="str">
        <f>IF(E2353="","",(IF(Table1[[#This Row],[Cur]]="USD",Table1[[#This Row],[Cur_Amount Credit]],Table1[[#This Row],[Cur_Amount Credit]]/ExchangeRate)))</f>
        <v/>
      </c>
      <c r="Z2353" s="201" t="str">
        <f>IF(E2353="","",(Table1[[#This Row],[Debit USD]]-Table1[[#This Row],[Credit USD]]))</f>
        <v/>
      </c>
      <c r="AA2353" s="226"/>
      <c r="AB2353" s="255"/>
      <c r="AC2353" s="1"/>
      <c r="AD2353" s="15"/>
      <c r="AE2353" s="15" t="str">
        <f>IF(AND(OR(Table1[[#This Row],[Account]]="15030",Table1[[#This Row],[Account]]="15035",Table1[[#This Row],[Account]]="20150"),Table1[[#This Row],[Vendor ID]]=""),1,"")</f>
        <v/>
      </c>
      <c r="AF2353" s="15"/>
      <c r="AG2353" s="15"/>
      <c r="AH2353" s="15"/>
      <c r="AI2353" s="46" t="str">
        <f>IF(Table1[[#This Row],[Posting Date]]&lt;&gt;"","GJ-"&amp;CountryID,"")</f>
        <v/>
      </c>
      <c r="AJ2353" s="59" t="str">
        <f>IF(Table1[[#This Row],[Posting Date]]&lt;&gt;"",Table1[[#This Row],[Posting Date]],"")</f>
        <v/>
      </c>
      <c r="AK2353" s="46"/>
      <c r="AL2353" s="46" t="str">
        <f>IF(Table1[[#This Row],[Description]]&lt;&gt;"",Table1[[#This Row],[Description]],"")</f>
        <v/>
      </c>
      <c r="AM2353" s="46" t="str">
        <f>IF(Table1[[#This Row],[Posting Date]]&lt;&gt;"",Table1[[#This Row],[Reference Number]],"")</f>
        <v/>
      </c>
      <c r="AN2353" s="46" t="str">
        <f>TRIM(Table1[[#This Row],[Line '#]])</f>
        <v/>
      </c>
      <c r="AO2353" s="46" t="str">
        <f>TRIM(Table1[[#This Row],[Account]])</f>
        <v/>
      </c>
      <c r="AP2353" s="46" t="str">
        <f>IF(Table1[[#This Row],[Posting Date]]&lt;&gt;"",$D$5,"")</f>
        <v/>
      </c>
      <c r="AQ2353" s="46" t="str">
        <f>TRIM(Table1[[#This Row],[Departments-Prgrams]])</f>
        <v/>
      </c>
      <c r="AR2353" s="46" t="str">
        <f>TRIM(Table1[[#This Row],[Grant]])</f>
        <v/>
      </c>
      <c r="AS2353" s="46" t="str">
        <f>TRIM(Table1[[#This Row],[Staff ID]])</f>
        <v/>
      </c>
      <c r="AT2353" s="46" t="str">
        <f>IF(TRIM(Table1[[#This Row],[Budget Code]])=0,"",TRIM(Table1[[#This Row],[Budget Code]]))</f>
        <v/>
      </c>
      <c r="AU2353" s="46" t="str">
        <f>IF(Table1[[#This Row],[Line Description]]&lt;&gt;"",Table1[[#This Row],[Line Description]],"")</f>
        <v/>
      </c>
      <c r="AV2353" s="46" t="str">
        <f>IF(Table1[[#This Row],[Cur_Amount Debit]]&gt;0,ROUND(Table1[[#This Row],[Cur_Amount Debit]],2),"")</f>
        <v/>
      </c>
      <c r="AW2353" s="46" t="str">
        <f>IF(Table1[[#This Row],[Cur_Amount Credit]]&gt;0,ROUND(Table1[[#This Row],[Cur_Amount Credit]],2),"")</f>
        <v/>
      </c>
      <c r="AX2353" s="46" t="str">
        <f>LEFT(Table1[[#This Row],[Cur]],3)</f>
        <v/>
      </c>
      <c r="AY2353" s="59"/>
      <c r="AZ2353" s="46"/>
      <c r="BA2353" s="46" t="str">
        <f>IF(Table1[[#This Row],[Cur]]&lt;&gt;"",IF(Table1[[#This Row],[Cur]]="USD","",ExchangeRate),"")</f>
        <v/>
      </c>
      <c r="BB2353" s="46" t="str">
        <f>IF(Table1[[#This Row],[Grant]]&lt;&gt;"",VLOOKUP(Table1[[#This Row],[Grant]],Grants!B:D,3),"")</f>
        <v/>
      </c>
      <c r="BC2353" s="46" t="str">
        <f>TRIM(Table1[[#This Row],[Vendor ID]])</f>
        <v/>
      </c>
      <c r="BD2353">
        <f>IF(Table1[[#This Row],[Reference Number]]=Q2352,BD2352,BD2352+1)</f>
        <v>0</v>
      </c>
    </row>
    <row r="2354" spans="1:56" ht="11.25" customHeight="1" x14ac:dyDescent="0.25">
      <c r="A2354" s="1"/>
      <c r="B2354" s="88" t="str">
        <f>IF(Table1[[#This Row],[Posting Date]]&lt;&gt;"",IF(Table1[[#This Row],[Reference Number]]=Q2353,B2353+1,1),"")</f>
        <v/>
      </c>
      <c r="C2354" s="61"/>
      <c r="D2354" s="61"/>
      <c r="E2354" s="138"/>
      <c r="F2354" s="141" t="str">
        <f>IFERROR(IF(VLOOKUP(Table1[[#This Row],[Budget Code Description]],Dimentions!$X$6:$AC$139,2,FALSE)="","",VLOOKUP(Table1[[#This Row],[Budget Code Description]],Dimentions!$X$6:$AC$139,2,FALSE)),"")</f>
        <v/>
      </c>
      <c r="G2354" s="141"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1" t="str">
        <f>IFERROR(VLOOKUP(Table1[[#This Row],[Budget Code Description]],Table6[#All],8,FALSE),"")</f>
        <v/>
      </c>
      <c r="L2354" s="63"/>
      <c r="M2354" s="65" t="str">
        <f>IFERROR(VLOOKUP(Table1[[#This Row],[Staff ID]],Table2[],2,FALSE),"")</f>
        <v/>
      </c>
      <c r="N2354" s="209" t="str">
        <f>IFERROR(IF(VLOOKUP(Table1[[#This Row],[Budget Code Description]],Dimentions!$X$6:$AC$134,4,FALSE)="","",VLOOKUP(Table1[[#This Row],[Budget Code Description]],Dimentions!$X$6:$AC$134,4,FALSE)),"")</f>
        <v/>
      </c>
      <c r="O2354" s="65" t="str">
        <f>IFERROR(VLOOKUP(Table1[[#This Row],[Vendor ID]],Table549[],2,FALSE),"")</f>
        <v/>
      </c>
      <c r="P2354" s="63"/>
      <c r="Q2354" s="141" t="str">
        <f>IF(Table1[[#This Row],[Posting Date]]&lt;&gt;"",$D$9,"")</f>
        <v/>
      </c>
      <c r="R2354" s="157" t="str">
        <f>IF(Table1[[#This Row],[Posting Date]]&lt;&gt;"",$D$10,"")</f>
        <v/>
      </c>
      <c r="S2354" s="66"/>
      <c r="T2354" s="63"/>
      <c r="U2354" s="67"/>
      <c r="V2354" s="67"/>
      <c r="W2354" s="67" t="str">
        <f t="shared" si="41"/>
        <v/>
      </c>
      <c r="X2354" s="159" t="str">
        <f>IF(E2354="","",(IF(Table1[[#This Row],[Cur]]="USD",Table1[[#This Row],[Cur_Amount Debit]],Table1[[#This Row],[Cur_Amount Debit]]/Table1[[#This Row],[Exchange Rate]])))</f>
        <v/>
      </c>
      <c r="Y2354" s="159" t="str">
        <f>IF(E2354="","",(IF(Table1[[#This Row],[Cur]]="USD",Table1[[#This Row],[Cur_Amount Credit]],Table1[[#This Row],[Cur_Amount Credit]]/ExchangeRate)))</f>
        <v/>
      </c>
      <c r="Z2354" s="201" t="str">
        <f>IF(E2354="","",(Table1[[#This Row],[Debit USD]]-Table1[[#This Row],[Credit USD]]))</f>
        <v/>
      </c>
      <c r="AA2354" s="226"/>
      <c r="AB2354" s="255"/>
      <c r="AC2354" s="1"/>
      <c r="AD2354" s="15"/>
      <c r="AE2354" s="15" t="str">
        <f>IF(AND(OR(Table1[[#This Row],[Account]]="15030",Table1[[#This Row],[Account]]="15035",Table1[[#This Row],[Account]]="20150"),Table1[[#This Row],[Vendor ID]]=""),1,"")</f>
        <v/>
      </c>
      <c r="AF2354" s="15"/>
      <c r="AG2354" s="15"/>
      <c r="AH2354" s="15"/>
      <c r="AI2354" s="46" t="str">
        <f>IF(Table1[[#This Row],[Posting Date]]&lt;&gt;"","GJ-"&amp;CountryID,"")</f>
        <v/>
      </c>
      <c r="AJ2354" s="59" t="str">
        <f>IF(Table1[[#This Row],[Posting Date]]&lt;&gt;"",Table1[[#This Row],[Posting Date]],"")</f>
        <v/>
      </c>
      <c r="AK2354" s="46"/>
      <c r="AL2354" s="46" t="str">
        <f>IF(Table1[[#This Row],[Description]]&lt;&gt;"",Table1[[#This Row],[Description]],"")</f>
        <v/>
      </c>
      <c r="AM2354" s="46" t="str">
        <f>IF(Table1[[#This Row],[Posting Date]]&lt;&gt;"",Table1[[#This Row],[Reference Number]],"")</f>
        <v/>
      </c>
      <c r="AN2354" s="46" t="str">
        <f>TRIM(Table1[[#This Row],[Line '#]])</f>
        <v/>
      </c>
      <c r="AO2354" s="46" t="str">
        <f>TRIM(Table1[[#This Row],[Account]])</f>
        <v/>
      </c>
      <c r="AP2354" s="46" t="str">
        <f>IF(Table1[[#This Row],[Posting Date]]&lt;&gt;"",$D$5,"")</f>
        <v/>
      </c>
      <c r="AQ2354" s="46" t="str">
        <f>TRIM(Table1[[#This Row],[Departments-Prgrams]])</f>
        <v/>
      </c>
      <c r="AR2354" s="46" t="str">
        <f>TRIM(Table1[[#This Row],[Grant]])</f>
        <v/>
      </c>
      <c r="AS2354" s="46" t="str">
        <f>TRIM(Table1[[#This Row],[Staff ID]])</f>
        <v/>
      </c>
      <c r="AT2354" s="46" t="str">
        <f>IF(TRIM(Table1[[#This Row],[Budget Code]])=0,"",TRIM(Table1[[#This Row],[Budget Code]]))</f>
        <v/>
      </c>
      <c r="AU2354" s="46" t="str">
        <f>IF(Table1[[#This Row],[Line Description]]&lt;&gt;"",Table1[[#This Row],[Line Description]],"")</f>
        <v/>
      </c>
      <c r="AV2354" s="46" t="str">
        <f>IF(Table1[[#This Row],[Cur_Amount Debit]]&gt;0,ROUND(Table1[[#This Row],[Cur_Amount Debit]],2),"")</f>
        <v/>
      </c>
      <c r="AW2354" s="46" t="str">
        <f>IF(Table1[[#This Row],[Cur_Amount Credit]]&gt;0,ROUND(Table1[[#This Row],[Cur_Amount Credit]],2),"")</f>
        <v/>
      </c>
      <c r="AX2354" s="46" t="str">
        <f>LEFT(Table1[[#This Row],[Cur]],3)</f>
        <v/>
      </c>
      <c r="AY2354" s="59"/>
      <c r="AZ2354" s="46"/>
      <c r="BA2354" s="46" t="str">
        <f>IF(Table1[[#This Row],[Cur]]&lt;&gt;"",IF(Table1[[#This Row],[Cur]]="USD","",ExchangeRate),"")</f>
        <v/>
      </c>
      <c r="BB2354" s="46" t="str">
        <f>IF(Table1[[#This Row],[Grant]]&lt;&gt;"",VLOOKUP(Table1[[#This Row],[Grant]],Grants!B:D,3),"")</f>
        <v/>
      </c>
      <c r="BC2354" s="46" t="str">
        <f>TRIM(Table1[[#This Row],[Vendor ID]])</f>
        <v/>
      </c>
      <c r="BD2354">
        <f>IF(Table1[[#This Row],[Reference Number]]=Q2353,BD2353,BD2353+1)</f>
        <v>0</v>
      </c>
    </row>
    <row r="2355" spans="1:56" ht="11.25" customHeight="1" x14ac:dyDescent="0.25">
      <c r="A2355" s="1"/>
      <c r="B2355" s="88" t="str">
        <f>IF(Table1[[#This Row],[Posting Date]]&lt;&gt;"",IF(Table1[[#This Row],[Reference Number]]=Q2354,B2354+1,1),"")</f>
        <v/>
      </c>
      <c r="C2355" s="61"/>
      <c r="D2355" s="61"/>
      <c r="E2355" s="138"/>
      <c r="F2355" s="141" t="str">
        <f>IFERROR(IF(VLOOKUP(Table1[[#This Row],[Budget Code Description]],Dimentions!$X$6:$AC$139,2,FALSE)="","",VLOOKUP(Table1[[#This Row],[Budget Code Description]],Dimentions!$X$6:$AC$139,2,FALSE)),"")</f>
        <v/>
      </c>
      <c r="G2355" s="141"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1" t="str">
        <f>IFERROR(VLOOKUP(Table1[[#This Row],[Budget Code Description]],Table6[#All],8,FALSE),"")</f>
        <v/>
      </c>
      <c r="L2355" s="63"/>
      <c r="M2355" s="65" t="str">
        <f>IFERROR(VLOOKUP(Table1[[#This Row],[Staff ID]],Table2[],2,FALSE),"")</f>
        <v/>
      </c>
      <c r="N2355" s="209" t="str">
        <f>IFERROR(IF(VLOOKUP(Table1[[#This Row],[Budget Code Description]],Dimentions!$X$6:$AC$134,4,FALSE)="","",VLOOKUP(Table1[[#This Row],[Budget Code Description]],Dimentions!$X$6:$AC$134,4,FALSE)),"")</f>
        <v/>
      </c>
      <c r="O2355" s="65" t="str">
        <f>IFERROR(VLOOKUP(Table1[[#This Row],[Vendor ID]],Table549[],2,FALSE),"")</f>
        <v/>
      </c>
      <c r="P2355" s="63"/>
      <c r="Q2355" s="141" t="str">
        <f>IF(Table1[[#This Row],[Posting Date]]&lt;&gt;"",$D$9,"")</f>
        <v/>
      </c>
      <c r="R2355" s="157" t="str">
        <f>IF(Table1[[#This Row],[Posting Date]]&lt;&gt;"",$D$10,"")</f>
        <v/>
      </c>
      <c r="S2355" s="66"/>
      <c r="T2355" s="63"/>
      <c r="U2355" s="67"/>
      <c r="V2355" s="67"/>
      <c r="W2355" s="67" t="str">
        <f t="shared" si="41"/>
        <v/>
      </c>
      <c r="X2355" s="159" t="str">
        <f>IF(E2355="","",(IF(Table1[[#This Row],[Cur]]="USD",Table1[[#This Row],[Cur_Amount Debit]],Table1[[#This Row],[Cur_Amount Debit]]/Table1[[#This Row],[Exchange Rate]])))</f>
        <v/>
      </c>
      <c r="Y2355" s="159" t="str">
        <f>IF(E2355="","",(IF(Table1[[#This Row],[Cur]]="USD",Table1[[#This Row],[Cur_Amount Credit]],Table1[[#This Row],[Cur_Amount Credit]]/ExchangeRate)))</f>
        <v/>
      </c>
      <c r="Z2355" s="201" t="str">
        <f>IF(E2355="","",(Table1[[#This Row],[Debit USD]]-Table1[[#This Row],[Credit USD]]))</f>
        <v/>
      </c>
      <c r="AA2355" s="226"/>
      <c r="AB2355" s="255"/>
      <c r="AC2355" s="1"/>
      <c r="AD2355" s="15"/>
      <c r="AE2355" s="15" t="str">
        <f>IF(AND(OR(Table1[[#This Row],[Account]]="15030",Table1[[#This Row],[Account]]="15035",Table1[[#This Row],[Account]]="20150"),Table1[[#This Row],[Vendor ID]]=""),1,"")</f>
        <v/>
      </c>
      <c r="AF2355" s="15"/>
      <c r="AG2355" s="15"/>
      <c r="AH2355" s="15"/>
      <c r="AI2355" s="46" t="str">
        <f>IF(Table1[[#This Row],[Posting Date]]&lt;&gt;"","GJ-"&amp;CountryID,"")</f>
        <v/>
      </c>
      <c r="AJ2355" s="59" t="str">
        <f>IF(Table1[[#This Row],[Posting Date]]&lt;&gt;"",Table1[[#This Row],[Posting Date]],"")</f>
        <v/>
      </c>
      <c r="AK2355" s="46"/>
      <c r="AL2355" s="46" t="str">
        <f>IF(Table1[[#This Row],[Description]]&lt;&gt;"",Table1[[#This Row],[Description]],"")</f>
        <v/>
      </c>
      <c r="AM2355" s="46" t="str">
        <f>IF(Table1[[#This Row],[Posting Date]]&lt;&gt;"",Table1[[#This Row],[Reference Number]],"")</f>
        <v/>
      </c>
      <c r="AN2355" s="46" t="str">
        <f>TRIM(Table1[[#This Row],[Line '#]])</f>
        <v/>
      </c>
      <c r="AO2355" s="46" t="str">
        <f>TRIM(Table1[[#This Row],[Account]])</f>
        <v/>
      </c>
      <c r="AP2355" s="46" t="str">
        <f>IF(Table1[[#This Row],[Posting Date]]&lt;&gt;"",$D$5,"")</f>
        <v/>
      </c>
      <c r="AQ2355" s="46" t="str">
        <f>TRIM(Table1[[#This Row],[Departments-Prgrams]])</f>
        <v/>
      </c>
      <c r="AR2355" s="46" t="str">
        <f>TRIM(Table1[[#This Row],[Grant]])</f>
        <v/>
      </c>
      <c r="AS2355" s="46" t="str">
        <f>TRIM(Table1[[#This Row],[Staff ID]])</f>
        <v/>
      </c>
      <c r="AT2355" s="46" t="str">
        <f>IF(TRIM(Table1[[#This Row],[Budget Code]])=0,"",TRIM(Table1[[#This Row],[Budget Code]]))</f>
        <v/>
      </c>
      <c r="AU2355" s="46" t="str">
        <f>IF(Table1[[#This Row],[Line Description]]&lt;&gt;"",Table1[[#This Row],[Line Description]],"")</f>
        <v/>
      </c>
      <c r="AV2355" s="46" t="str">
        <f>IF(Table1[[#This Row],[Cur_Amount Debit]]&gt;0,ROUND(Table1[[#This Row],[Cur_Amount Debit]],2),"")</f>
        <v/>
      </c>
      <c r="AW2355" s="46" t="str">
        <f>IF(Table1[[#This Row],[Cur_Amount Credit]]&gt;0,ROUND(Table1[[#This Row],[Cur_Amount Credit]],2),"")</f>
        <v/>
      </c>
      <c r="AX2355" s="46" t="str">
        <f>LEFT(Table1[[#This Row],[Cur]],3)</f>
        <v/>
      </c>
      <c r="AY2355" s="59"/>
      <c r="AZ2355" s="46"/>
      <c r="BA2355" s="46" t="str">
        <f>IF(Table1[[#This Row],[Cur]]&lt;&gt;"",IF(Table1[[#This Row],[Cur]]="USD","",ExchangeRate),"")</f>
        <v/>
      </c>
      <c r="BB2355" s="46" t="str">
        <f>IF(Table1[[#This Row],[Grant]]&lt;&gt;"",VLOOKUP(Table1[[#This Row],[Grant]],Grants!B:D,3),"")</f>
        <v/>
      </c>
      <c r="BC2355" s="46" t="str">
        <f>TRIM(Table1[[#This Row],[Vendor ID]])</f>
        <v/>
      </c>
      <c r="BD2355">
        <f>IF(Table1[[#This Row],[Reference Number]]=Q2354,BD2354,BD2354+1)</f>
        <v>0</v>
      </c>
    </row>
    <row r="2356" spans="1:56" ht="11.25" customHeight="1" x14ac:dyDescent="0.25">
      <c r="A2356" s="1"/>
      <c r="B2356" s="88" t="str">
        <f>IF(Table1[[#This Row],[Posting Date]]&lt;&gt;"",IF(Table1[[#This Row],[Reference Number]]=Q2355,B2355+1,1),"")</f>
        <v/>
      </c>
      <c r="C2356" s="61"/>
      <c r="D2356" s="61"/>
      <c r="E2356" s="138"/>
      <c r="F2356" s="141" t="str">
        <f>IFERROR(IF(VLOOKUP(Table1[[#This Row],[Budget Code Description]],Dimentions!$X$6:$AC$139,2,FALSE)="","",VLOOKUP(Table1[[#This Row],[Budget Code Description]],Dimentions!$X$6:$AC$139,2,FALSE)),"")</f>
        <v/>
      </c>
      <c r="G2356" s="141"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1" t="str">
        <f>IFERROR(VLOOKUP(Table1[[#This Row],[Budget Code Description]],Table6[#All],8,FALSE),"")</f>
        <v/>
      </c>
      <c r="L2356" s="63"/>
      <c r="M2356" s="65" t="str">
        <f>IFERROR(VLOOKUP(Table1[[#This Row],[Staff ID]],Table2[],2,FALSE),"")</f>
        <v/>
      </c>
      <c r="N2356" s="209" t="str">
        <f>IFERROR(IF(VLOOKUP(Table1[[#This Row],[Budget Code Description]],Dimentions!$X$6:$AC$134,4,FALSE)="","",VLOOKUP(Table1[[#This Row],[Budget Code Description]],Dimentions!$X$6:$AC$134,4,FALSE)),"")</f>
        <v/>
      </c>
      <c r="O2356" s="65" t="str">
        <f>IFERROR(VLOOKUP(Table1[[#This Row],[Vendor ID]],Table549[],2,FALSE),"")</f>
        <v/>
      </c>
      <c r="P2356" s="63"/>
      <c r="Q2356" s="141" t="str">
        <f>IF(Table1[[#This Row],[Posting Date]]&lt;&gt;"",$D$9,"")</f>
        <v/>
      </c>
      <c r="R2356" s="157" t="str">
        <f>IF(Table1[[#This Row],[Posting Date]]&lt;&gt;"",$D$10,"")</f>
        <v/>
      </c>
      <c r="S2356" s="66"/>
      <c r="T2356" s="63"/>
      <c r="U2356" s="67"/>
      <c r="V2356" s="67"/>
      <c r="W2356" s="67" t="str">
        <f t="shared" si="41"/>
        <v/>
      </c>
      <c r="X2356" s="159" t="str">
        <f>IF(E2356="","",(IF(Table1[[#This Row],[Cur]]="USD",Table1[[#This Row],[Cur_Amount Debit]],Table1[[#This Row],[Cur_Amount Debit]]/Table1[[#This Row],[Exchange Rate]])))</f>
        <v/>
      </c>
      <c r="Y2356" s="159" t="str">
        <f>IF(E2356="","",(IF(Table1[[#This Row],[Cur]]="USD",Table1[[#This Row],[Cur_Amount Credit]],Table1[[#This Row],[Cur_Amount Credit]]/ExchangeRate)))</f>
        <v/>
      </c>
      <c r="Z2356" s="201" t="str">
        <f>IF(E2356="","",(Table1[[#This Row],[Debit USD]]-Table1[[#This Row],[Credit USD]]))</f>
        <v/>
      </c>
      <c r="AA2356" s="226"/>
      <c r="AB2356" s="255"/>
      <c r="AC2356" s="1"/>
      <c r="AD2356" s="15"/>
      <c r="AE2356" s="15" t="str">
        <f>IF(AND(OR(Table1[[#This Row],[Account]]="15030",Table1[[#This Row],[Account]]="15035",Table1[[#This Row],[Account]]="20150"),Table1[[#This Row],[Vendor ID]]=""),1,"")</f>
        <v/>
      </c>
      <c r="AF2356" s="15"/>
      <c r="AG2356" s="15"/>
      <c r="AH2356" s="15"/>
      <c r="AI2356" s="46" t="str">
        <f>IF(Table1[[#This Row],[Posting Date]]&lt;&gt;"","GJ-"&amp;CountryID,"")</f>
        <v/>
      </c>
      <c r="AJ2356" s="59" t="str">
        <f>IF(Table1[[#This Row],[Posting Date]]&lt;&gt;"",Table1[[#This Row],[Posting Date]],"")</f>
        <v/>
      </c>
      <c r="AK2356" s="46"/>
      <c r="AL2356" s="46" t="str">
        <f>IF(Table1[[#This Row],[Description]]&lt;&gt;"",Table1[[#This Row],[Description]],"")</f>
        <v/>
      </c>
      <c r="AM2356" s="46" t="str">
        <f>IF(Table1[[#This Row],[Posting Date]]&lt;&gt;"",Table1[[#This Row],[Reference Number]],"")</f>
        <v/>
      </c>
      <c r="AN2356" s="46" t="str">
        <f>TRIM(Table1[[#This Row],[Line '#]])</f>
        <v/>
      </c>
      <c r="AO2356" s="46" t="str">
        <f>TRIM(Table1[[#This Row],[Account]])</f>
        <v/>
      </c>
      <c r="AP2356" s="46" t="str">
        <f>IF(Table1[[#This Row],[Posting Date]]&lt;&gt;"",$D$5,"")</f>
        <v/>
      </c>
      <c r="AQ2356" s="46" t="str">
        <f>TRIM(Table1[[#This Row],[Departments-Prgrams]])</f>
        <v/>
      </c>
      <c r="AR2356" s="46" t="str">
        <f>TRIM(Table1[[#This Row],[Grant]])</f>
        <v/>
      </c>
      <c r="AS2356" s="46" t="str">
        <f>TRIM(Table1[[#This Row],[Staff ID]])</f>
        <v/>
      </c>
      <c r="AT2356" s="46" t="str">
        <f>IF(TRIM(Table1[[#This Row],[Budget Code]])=0,"",TRIM(Table1[[#This Row],[Budget Code]]))</f>
        <v/>
      </c>
      <c r="AU2356" s="46" t="str">
        <f>IF(Table1[[#This Row],[Line Description]]&lt;&gt;"",Table1[[#This Row],[Line Description]],"")</f>
        <v/>
      </c>
      <c r="AV2356" s="46" t="str">
        <f>IF(Table1[[#This Row],[Cur_Amount Debit]]&gt;0,ROUND(Table1[[#This Row],[Cur_Amount Debit]],2),"")</f>
        <v/>
      </c>
      <c r="AW2356" s="46" t="str">
        <f>IF(Table1[[#This Row],[Cur_Amount Credit]]&gt;0,ROUND(Table1[[#This Row],[Cur_Amount Credit]],2),"")</f>
        <v/>
      </c>
      <c r="AX2356" s="46" t="str">
        <f>LEFT(Table1[[#This Row],[Cur]],3)</f>
        <v/>
      </c>
      <c r="AY2356" s="59"/>
      <c r="AZ2356" s="46"/>
      <c r="BA2356" s="46" t="str">
        <f>IF(Table1[[#This Row],[Cur]]&lt;&gt;"",IF(Table1[[#This Row],[Cur]]="USD","",ExchangeRate),"")</f>
        <v/>
      </c>
      <c r="BB2356" s="46" t="str">
        <f>IF(Table1[[#This Row],[Grant]]&lt;&gt;"",VLOOKUP(Table1[[#This Row],[Grant]],Grants!B:D,3),"")</f>
        <v/>
      </c>
      <c r="BC2356" s="46" t="str">
        <f>TRIM(Table1[[#This Row],[Vendor ID]])</f>
        <v/>
      </c>
      <c r="BD2356">
        <f>IF(Table1[[#This Row],[Reference Number]]=Q2355,BD2355,BD2355+1)</f>
        <v>0</v>
      </c>
    </row>
    <row r="2357" spans="1:56" ht="11.25" customHeight="1" x14ac:dyDescent="0.25">
      <c r="A2357" s="1"/>
      <c r="B2357" s="88" t="str">
        <f>IF(Table1[[#This Row],[Posting Date]]&lt;&gt;"",IF(Table1[[#This Row],[Reference Number]]=Q2356,B2356+1,1),"")</f>
        <v/>
      </c>
      <c r="C2357" s="61"/>
      <c r="D2357" s="61"/>
      <c r="E2357" s="138"/>
      <c r="F2357" s="141" t="str">
        <f>IFERROR(IF(VLOOKUP(Table1[[#This Row],[Budget Code Description]],Dimentions!$X$6:$AC$139,2,FALSE)="","",VLOOKUP(Table1[[#This Row],[Budget Code Description]],Dimentions!$X$6:$AC$139,2,FALSE)),"")</f>
        <v/>
      </c>
      <c r="G2357" s="141"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1" t="str">
        <f>IFERROR(VLOOKUP(Table1[[#This Row],[Budget Code Description]],Table6[#All],8,FALSE),"")</f>
        <v/>
      </c>
      <c r="L2357" s="63"/>
      <c r="M2357" s="65" t="str">
        <f>IFERROR(VLOOKUP(Table1[[#This Row],[Staff ID]],Table2[],2,FALSE),"")</f>
        <v/>
      </c>
      <c r="N2357" s="209" t="str">
        <f>IFERROR(IF(VLOOKUP(Table1[[#This Row],[Budget Code Description]],Dimentions!$X$6:$AC$134,4,FALSE)="","",VLOOKUP(Table1[[#This Row],[Budget Code Description]],Dimentions!$X$6:$AC$134,4,FALSE)),"")</f>
        <v/>
      </c>
      <c r="O2357" s="65" t="str">
        <f>IFERROR(VLOOKUP(Table1[[#This Row],[Vendor ID]],Table549[],2,FALSE),"")</f>
        <v/>
      </c>
      <c r="P2357" s="63"/>
      <c r="Q2357" s="141" t="str">
        <f>IF(Table1[[#This Row],[Posting Date]]&lt;&gt;"",$D$9,"")</f>
        <v/>
      </c>
      <c r="R2357" s="157" t="str">
        <f>IF(Table1[[#This Row],[Posting Date]]&lt;&gt;"",$D$10,"")</f>
        <v/>
      </c>
      <c r="S2357" s="66"/>
      <c r="T2357" s="63"/>
      <c r="U2357" s="67"/>
      <c r="V2357" s="67"/>
      <c r="W2357" s="67" t="str">
        <f t="shared" si="41"/>
        <v/>
      </c>
      <c r="X2357" s="159" t="str">
        <f>IF(E2357="","",(IF(Table1[[#This Row],[Cur]]="USD",Table1[[#This Row],[Cur_Amount Debit]],Table1[[#This Row],[Cur_Amount Debit]]/Table1[[#This Row],[Exchange Rate]])))</f>
        <v/>
      </c>
      <c r="Y2357" s="159" t="str">
        <f>IF(E2357="","",(IF(Table1[[#This Row],[Cur]]="USD",Table1[[#This Row],[Cur_Amount Credit]],Table1[[#This Row],[Cur_Amount Credit]]/ExchangeRate)))</f>
        <v/>
      </c>
      <c r="Z2357" s="201" t="str">
        <f>IF(E2357="","",(Table1[[#This Row],[Debit USD]]-Table1[[#This Row],[Credit USD]]))</f>
        <v/>
      </c>
      <c r="AA2357" s="226"/>
      <c r="AB2357" s="255"/>
      <c r="AC2357" s="1"/>
      <c r="AD2357" s="15"/>
      <c r="AE2357" s="15" t="str">
        <f>IF(AND(OR(Table1[[#This Row],[Account]]="15030",Table1[[#This Row],[Account]]="15035",Table1[[#This Row],[Account]]="20150"),Table1[[#This Row],[Vendor ID]]=""),1,"")</f>
        <v/>
      </c>
      <c r="AF2357" s="15"/>
      <c r="AG2357" s="15"/>
      <c r="AH2357" s="15"/>
      <c r="AI2357" s="46" t="str">
        <f>IF(Table1[[#This Row],[Posting Date]]&lt;&gt;"","GJ-"&amp;CountryID,"")</f>
        <v/>
      </c>
      <c r="AJ2357" s="59" t="str">
        <f>IF(Table1[[#This Row],[Posting Date]]&lt;&gt;"",Table1[[#This Row],[Posting Date]],"")</f>
        <v/>
      </c>
      <c r="AK2357" s="46"/>
      <c r="AL2357" s="46" t="str">
        <f>IF(Table1[[#This Row],[Description]]&lt;&gt;"",Table1[[#This Row],[Description]],"")</f>
        <v/>
      </c>
      <c r="AM2357" s="46" t="str">
        <f>IF(Table1[[#This Row],[Posting Date]]&lt;&gt;"",Table1[[#This Row],[Reference Number]],"")</f>
        <v/>
      </c>
      <c r="AN2357" s="46" t="str">
        <f>TRIM(Table1[[#This Row],[Line '#]])</f>
        <v/>
      </c>
      <c r="AO2357" s="46" t="str">
        <f>TRIM(Table1[[#This Row],[Account]])</f>
        <v/>
      </c>
      <c r="AP2357" s="46" t="str">
        <f>IF(Table1[[#This Row],[Posting Date]]&lt;&gt;"",$D$5,"")</f>
        <v/>
      </c>
      <c r="AQ2357" s="46" t="str">
        <f>TRIM(Table1[[#This Row],[Departments-Prgrams]])</f>
        <v/>
      </c>
      <c r="AR2357" s="46" t="str">
        <f>TRIM(Table1[[#This Row],[Grant]])</f>
        <v/>
      </c>
      <c r="AS2357" s="46" t="str">
        <f>TRIM(Table1[[#This Row],[Staff ID]])</f>
        <v/>
      </c>
      <c r="AT2357" s="46" t="str">
        <f>IF(TRIM(Table1[[#This Row],[Budget Code]])=0,"",TRIM(Table1[[#This Row],[Budget Code]]))</f>
        <v/>
      </c>
      <c r="AU2357" s="46" t="str">
        <f>IF(Table1[[#This Row],[Line Description]]&lt;&gt;"",Table1[[#This Row],[Line Description]],"")</f>
        <v/>
      </c>
      <c r="AV2357" s="46" t="str">
        <f>IF(Table1[[#This Row],[Cur_Amount Debit]]&gt;0,ROUND(Table1[[#This Row],[Cur_Amount Debit]],2),"")</f>
        <v/>
      </c>
      <c r="AW2357" s="46" t="str">
        <f>IF(Table1[[#This Row],[Cur_Amount Credit]]&gt;0,ROUND(Table1[[#This Row],[Cur_Amount Credit]],2),"")</f>
        <v/>
      </c>
      <c r="AX2357" s="46" t="str">
        <f>LEFT(Table1[[#This Row],[Cur]],3)</f>
        <v/>
      </c>
      <c r="AY2357" s="59"/>
      <c r="AZ2357" s="46"/>
      <c r="BA2357" s="46" t="str">
        <f>IF(Table1[[#This Row],[Cur]]&lt;&gt;"",IF(Table1[[#This Row],[Cur]]="USD","",ExchangeRate),"")</f>
        <v/>
      </c>
      <c r="BB2357" s="46" t="str">
        <f>IF(Table1[[#This Row],[Grant]]&lt;&gt;"",VLOOKUP(Table1[[#This Row],[Grant]],Grants!B:D,3),"")</f>
        <v/>
      </c>
      <c r="BC2357" s="46" t="str">
        <f>TRIM(Table1[[#This Row],[Vendor ID]])</f>
        <v/>
      </c>
      <c r="BD2357">
        <f>IF(Table1[[#This Row],[Reference Number]]=Q2356,BD2356,BD2356+1)</f>
        <v>0</v>
      </c>
    </row>
    <row r="2358" spans="1:56" ht="11.25" customHeight="1" x14ac:dyDescent="0.25">
      <c r="A2358" s="1"/>
      <c r="B2358" s="88" t="str">
        <f>IF(Table1[[#This Row],[Posting Date]]&lt;&gt;"",IF(Table1[[#This Row],[Reference Number]]=Q2357,B2357+1,1),"")</f>
        <v/>
      </c>
      <c r="C2358" s="61"/>
      <c r="D2358" s="61"/>
      <c r="E2358" s="138"/>
      <c r="F2358" s="141" t="str">
        <f>IFERROR(IF(VLOOKUP(Table1[[#This Row],[Budget Code Description]],Dimentions!$X$6:$AC$139,2,FALSE)="","",VLOOKUP(Table1[[#This Row],[Budget Code Description]],Dimentions!$X$6:$AC$139,2,FALSE)),"")</f>
        <v/>
      </c>
      <c r="G2358" s="141"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1" t="str">
        <f>IFERROR(VLOOKUP(Table1[[#This Row],[Budget Code Description]],Table6[#All],8,FALSE),"")</f>
        <v/>
      </c>
      <c r="L2358" s="63"/>
      <c r="M2358" s="65" t="str">
        <f>IFERROR(VLOOKUP(Table1[[#This Row],[Staff ID]],Table2[],2,FALSE),"")</f>
        <v/>
      </c>
      <c r="N2358" s="209" t="str">
        <f>IFERROR(IF(VLOOKUP(Table1[[#This Row],[Budget Code Description]],Dimentions!$X$6:$AC$134,4,FALSE)="","",VLOOKUP(Table1[[#This Row],[Budget Code Description]],Dimentions!$X$6:$AC$134,4,FALSE)),"")</f>
        <v/>
      </c>
      <c r="O2358" s="65" t="str">
        <f>IFERROR(VLOOKUP(Table1[[#This Row],[Vendor ID]],Table549[],2,FALSE),"")</f>
        <v/>
      </c>
      <c r="P2358" s="63"/>
      <c r="Q2358" s="141" t="str">
        <f>IF(Table1[[#This Row],[Posting Date]]&lt;&gt;"",$D$9,"")</f>
        <v/>
      </c>
      <c r="R2358" s="157" t="str">
        <f>IF(Table1[[#This Row],[Posting Date]]&lt;&gt;"",$D$10,"")</f>
        <v/>
      </c>
      <c r="S2358" s="66"/>
      <c r="T2358" s="63"/>
      <c r="U2358" s="67"/>
      <c r="V2358" s="67"/>
      <c r="W2358" s="67" t="str">
        <f t="shared" si="41"/>
        <v/>
      </c>
      <c r="X2358" s="159" t="str">
        <f>IF(E2358="","",(IF(Table1[[#This Row],[Cur]]="USD",Table1[[#This Row],[Cur_Amount Debit]],Table1[[#This Row],[Cur_Amount Debit]]/Table1[[#This Row],[Exchange Rate]])))</f>
        <v/>
      </c>
      <c r="Y2358" s="159" t="str">
        <f>IF(E2358="","",(IF(Table1[[#This Row],[Cur]]="USD",Table1[[#This Row],[Cur_Amount Credit]],Table1[[#This Row],[Cur_Amount Credit]]/ExchangeRate)))</f>
        <v/>
      </c>
      <c r="Z2358" s="201" t="str">
        <f>IF(E2358="","",(Table1[[#This Row],[Debit USD]]-Table1[[#This Row],[Credit USD]]))</f>
        <v/>
      </c>
      <c r="AA2358" s="226"/>
      <c r="AB2358" s="255"/>
      <c r="AC2358" s="1"/>
      <c r="AD2358" s="15"/>
      <c r="AE2358" s="15" t="str">
        <f>IF(AND(OR(Table1[[#This Row],[Account]]="15030",Table1[[#This Row],[Account]]="15035",Table1[[#This Row],[Account]]="20150"),Table1[[#This Row],[Vendor ID]]=""),1,"")</f>
        <v/>
      </c>
      <c r="AF2358" s="15"/>
      <c r="AG2358" s="15"/>
      <c r="AH2358" s="15"/>
      <c r="AI2358" s="46" t="str">
        <f>IF(Table1[[#This Row],[Posting Date]]&lt;&gt;"","GJ-"&amp;CountryID,"")</f>
        <v/>
      </c>
      <c r="AJ2358" s="59" t="str">
        <f>IF(Table1[[#This Row],[Posting Date]]&lt;&gt;"",Table1[[#This Row],[Posting Date]],"")</f>
        <v/>
      </c>
      <c r="AK2358" s="46"/>
      <c r="AL2358" s="46" t="str">
        <f>IF(Table1[[#This Row],[Description]]&lt;&gt;"",Table1[[#This Row],[Description]],"")</f>
        <v/>
      </c>
      <c r="AM2358" s="46" t="str">
        <f>IF(Table1[[#This Row],[Posting Date]]&lt;&gt;"",Table1[[#This Row],[Reference Number]],"")</f>
        <v/>
      </c>
      <c r="AN2358" s="46" t="str">
        <f>TRIM(Table1[[#This Row],[Line '#]])</f>
        <v/>
      </c>
      <c r="AO2358" s="46" t="str">
        <f>TRIM(Table1[[#This Row],[Account]])</f>
        <v/>
      </c>
      <c r="AP2358" s="46" t="str">
        <f>IF(Table1[[#This Row],[Posting Date]]&lt;&gt;"",$D$5,"")</f>
        <v/>
      </c>
      <c r="AQ2358" s="46" t="str">
        <f>TRIM(Table1[[#This Row],[Departments-Prgrams]])</f>
        <v/>
      </c>
      <c r="AR2358" s="46" t="str">
        <f>TRIM(Table1[[#This Row],[Grant]])</f>
        <v/>
      </c>
      <c r="AS2358" s="46" t="str">
        <f>TRIM(Table1[[#This Row],[Staff ID]])</f>
        <v/>
      </c>
      <c r="AT2358" s="46" t="str">
        <f>IF(TRIM(Table1[[#This Row],[Budget Code]])=0,"",TRIM(Table1[[#This Row],[Budget Code]]))</f>
        <v/>
      </c>
      <c r="AU2358" s="46" t="str">
        <f>IF(Table1[[#This Row],[Line Description]]&lt;&gt;"",Table1[[#This Row],[Line Description]],"")</f>
        <v/>
      </c>
      <c r="AV2358" s="46" t="str">
        <f>IF(Table1[[#This Row],[Cur_Amount Debit]]&gt;0,ROUND(Table1[[#This Row],[Cur_Amount Debit]],2),"")</f>
        <v/>
      </c>
      <c r="AW2358" s="46" t="str">
        <f>IF(Table1[[#This Row],[Cur_Amount Credit]]&gt;0,ROUND(Table1[[#This Row],[Cur_Amount Credit]],2),"")</f>
        <v/>
      </c>
      <c r="AX2358" s="46" t="str">
        <f>LEFT(Table1[[#This Row],[Cur]],3)</f>
        <v/>
      </c>
      <c r="AY2358" s="59"/>
      <c r="AZ2358" s="46"/>
      <c r="BA2358" s="46" t="str">
        <f>IF(Table1[[#This Row],[Cur]]&lt;&gt;"",IF(Table1[[#This Row],[Cur]]="USD","",ExchangeRate),"")</f>
        <v/>
      </c>
      <c r="BB2358" s="46" t="str">
        <f>IF(Table1[[#This Row],[Grant]]&lt;&gt;"",VLOOKUP(Table1[[#This Row],[Grant]],Grants!B:D,3),"")</f>
        <v/>
      </c>
      <c r="BC2358" s="46" t="str">
        <f>TRIM(Table1[[#This Row],[Vendor ID]])</f>
        <v/>
      </c>
      <c r="BD2358">
        <f>IF(Table1[[#This Row],[Reference Number]]=Q2357,BD2357,BD2357+1)</f>
        <v>0</v>
      </c>
    </row>
    <row r="2359" spans="1:56" ht="11.25" customHeight="1" x14ac:dyDescent="0.25">
      <c r="A2359" s="1"/>
      <c r="B2359" s="88" t="str">
        <f>IF(Table1[[#This Row],[Posting Date]]&lt;&gt;"",IF(Table1[[#This Row],[Reference Number]]=Q2358,B2358+1,1),"")</f>
        <v/>
      </c>
      <c r="C2359" s="61"/>
      <c r="D2359" s="61"/>
      <c r="E2359" s="138"/>
      <c r="F2359" s="141" t="str">
        <f>IFERROR(IF(VLOOKUP(Table1[[#This Row],[Budget Code Description]],Dimentions!$X$6:$AC$139,2,FALSE)="","",VLOOKUP(Table1[[#This Row],[Budget Code Description]],Dimentions!$X$6:$AC$139,2,FALSE)),"")</f>
        <v/>
      </c>
      <c r="G2359" s="141"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1" t="str">
        <f>IFERROR(VLOOKUP(Table1[[#This Row],[Budget Code Description]],Table6[#All],8,FALSE),"")</f>
        <v/>
      </c>
      <c r="L2359" s="63"/>
      <c r="M2359" s="65" t="str">
        <f>IFERROR(VLOOKUP(Table1[[#This Row],[Staff ID]],Table2[],2,FALSE),"")</f>
        <v/>
      </c>
      <c r="N2359" s="209" t="str">
        <f>IFERROR(IF(VLOOKUP(Table1[[#This Row],[Budget Code Description]],Dimentions!$X$6:$AC$134,4,FALSE)="","",VLOOKUP(Table1[[#This Row],[Budget Code Description]],Dimentions!$X$6:$AC$134,4,FALSE)),"")</f>
        <v/>
      </c>
      <c r="O2359" s="65" t="str">
        <f>IFERROR(VLOOKUP(Table1[[#This Row],[Vendor ID]],Table549[],2,FALSE),"")</f>
        <v/>
      </c>
      <c r="P2359" s="63"/>
      <c r="Q2359" s="141" t="str">
        <f>IF(Table1[[#This Row],[Posting Date]]&lt;&gt;"",$D$9,"")</f>
        <v/>
      </c>
      <c r="R2359" s="157" t="str">
        <f>IF(Table1[[#This Row],[Posting Date]]&lt;&gt;"",$D$10,"")</f>
        <v/>
      </c>
      <c r="S2359" s="66"/>
      <c r="T2359" s="63"/>
      <c r="U2359" s="67"/>
      <c r="V2359" s="67"/>
      <c r="W2359" s="67" t="str">
        <f t="shared" si="41"/>
        <v/>
      </c>
      <c r="X2359" s="159" t="str">
        <f>IF(E2359="","",(IF(Table1[[#This Row],[Cur]]="USD",Table1[[#This Row],[Cur_Amount Debit]],Table1[[#This Row],[Cur_Amount Debit]]/Table1[[#This Row],[Exchange Rate]])))</f>
        <v/>
      </c>
      <c r="Y2359" s="159" t="str">
        <f>IF(E2359="","",(IF(Table1[[#This Row],[Cur]]="USD",Table1[[#This Row],[Cur_Amount Credit]],Table1[[#This Row],[Cur_Amount Credit]]/ExchangeRate)))</f>
        <v/>
      </c>
      <c r="Z2359" s="201" t="str">
        <f>IF(E2359="","",(Table1[[#This Row],[Debit USD]]-Table1[[#This Row],[Credit USD]]))</f>
        <v/>
      </c>
      <c r="AA2359" s="226"/>
      <c r="AB2359" s="255"/>
      <c r="AC2359" s="1"/>
      <c r="AD2359" s="15"/>
      <c r="AE2359" s="15" t="str">
        <f>IF(AND(OR(Table1[[#This Row],[Account]]="15030",Table1[[#This Row],[Account]]="15035",Table1[[#This Row],[Account]]="20150"),Table1[[#This Row],[Vendor ID]]=""),1,"")</f>
        <v/>
      </c>
      <c r="AF2359" s="15"/>
      <c r="AG2359" s="15"/>
      <c r="AH2359" s="15"/>
      <c r="AI2359" s="46" t="str">
        <f>IF(Table1[[#This Row],[Posting Date]]&lt;&gt;"","GJ-"&amp;CountryID,"")</f>
        <v/>
      </c>
      <c r="AJ2359" s="59" t="str">
        <f>IF(Table1[[#This Row],[Posting Date]]&lt;&gt;"",Table1[[#This Row],[Posting Date]],"")</f>
        <v/>
      </c>
      <c r="AK2359" s="46"/>
      <c r="AL2359" s="46" t="str">
        <f>IF(Table1[[#This Row],[Description]]&lt;&gt;"",Table1[[#This Row],[Description]],"")</f>
        <v/>
      </c>
      <c r="AM2359" s="46" t="str">
        <f>IF(Table1[[#This Row],[Posting Date]]&lt;&gt;"",Table1[[#This Row],[Reference Number]],"")</f>
        <v/>
      </c>
      <c r="AN2359" s="46" t="str">
        <f>TRIM(Table1[[#This Row],[Line '#]])</f>
        <v/>
      </c>
      <c r="AO2359" s="46" t="str">
        <f>TRIM(Table1[[#This Row],[Account]])</f>
        <v/>
      </c>
      <c r="AP2359" s="46" t="str">
        <f>IF(Table1[[#This Row],[Posting Date]]&lt;&gt;"",$D$5,"")</f>
        <v/>
      </c>
      <c r="AQ2359" s="46" t="str">
        <f>TRIM(Table1[[#This Row],[Departments-Prgrams]])</f>
        <v/>
      </c>
      <c r="AR2359" s="46" t="str">
        <f>TRIM(Table1[[#This Row],[Grant]])</f>
        <v/>
      </c>
      <c r="AS2359" s="46" t="str">
        <f>TRIM(Table1[[#This Row],[Staff ID]])</f>
        <v/>
      </c>
      <c r="AT2359" s="46" t="str">
        <f>IF(TRIM(Table1[[#This Row],[Budget Code]])=0,"",TRIM(Table1[[#This Row],[Budget Code]]))</f>
        <v/>
      </c>
      <c r="AU2359" s="46" t="str">
        <f>IF(Table1[[#This Row],[Line Description]]&lt;&gt;"",Table1[[#This Row],[Line Description]],"")</f>
        <v/>
      </c>
      <c r="AV2359" s="46" t="str">
        <f>IF(Table1[[#This Row],[Cur_Amount Debit]]&gt;0,ROUND(Table1[[#This Row],[Cur_Amount Debit]],2),"")</f>
        <v/>
      </c>
      <c r="AW2359" s="46" t="str">
        <f>IF(Table1[[#This Row],[Cur_Amount Credit]]&gt;0,ROUND(Table1[[#This Row],[Cur_Amount Credit]],2),"")</f>
        <v/>
      </c>
      <c r="AX2359" s="46" t="str">
        <f>LEFT(Table1[[#This Row],[Cur]],3)</f>
        <v/>
      </c>
      <c r="AY2359" s="59"/>
      <c r="AZ2359" s="46"/>
      <c r="BA2359" s="46" t="str">
        <f>IF(Table1[[#This Row],[Cur]]&lt;&gt;"",IF(Table1[[#This Row],[Cur]]="USD","",ExchangeRate),"")</f>
        <v/>
      </c>
      <c r="BB2359" s="46" t="str">
        <f>IF(Table1[[#This Row],[Grant]]&lt;&gt;"",VLOOKUP(Table1[[#This Row],[Grant]],Grants!B:D,3),"")</f>
        <v/>
      </c>
      <c r="BC2359" s="46" t="str">
        <f>TRIM(Table1[[#This Row],[Vendor ID]])</f>
        <v/>
      </c>
      <c r="BD2359">
        <f>IF(Table1[[#This Row],[Reference Number]]=Q2358,BD2358,BD2358+1)</f>
        <v>0</v>
      </c>
    </row>
    <row r="2360" spans="1:56" ht="11.25" customHeight="1" x14ac:dyDescent="0.25">
      <c r="A2360" s="1"/>
      <c r="B2360" s="88" t="str">
        <f>IF(Table1[[#This Row],[Posting Date]]&lt;&gt;"",IF(Table1[[#This Row],[Reference Number]]=Q2359,B2359+1,1),"")</f>
        <v/>
      </c>
      <c r="C2360" s="61"/>
      <c r="D2360" s="61"/>
      <c r="E2360" s="138"/>
      <c r="F2360" s="141" t="str">
        <f>IFERROR(IF(VLOOKUP(Table1[[#This Row],[Budget Code Description]],Dimentions!$X$6:$AC$139,2,FALSE)="","",VLOOKUP(Table1[[#This Row],[Budget Code Description]],Dimentions!$X$6:$AC$139,2,FALSE)),"")</f>
        <v/>
      </c>
      <c r="G2360" s="141"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1" t="str">
        <f>IFERROR(VLOOKUP(Table1[[#This Row],[Budget Code Description]],Table6[#All],8,FALSE),"")</f>
        <v/>
      </c>
      <c r="L2360" s="63"/>
      <c r="M2360" s="65" t="str">
        <f>IFERROR(VLOOKUP(Table1[[#This Row],[Staff ID]],Table2[],2,FALSE),"")</f>
        <v/>
      </c>
      <c r="N2360" s="209" t="str">
        <f>IFERROR(IF(VLOOKUP(Table1[[#This Row],[Budget Code Description]],Dimentions!$X$6:$AC$134,4,FALSE)="","",VLOOKUP(Table1[[#This Row],[Budget Code Description]],Dimentions!$X$6:$AC$134,4,FALSE)),"")</f>
        <v/>
      </c>
      <c r="O2360" s="65" t="str">
        <f>IFERROR(VLOOKUP(Table1[[#This Row],[Vendor ID]],Table549[],2,FALSE),"")</f>
        <v/>
      </c>
      <c r="P2360" s="63"/>
      <c r="Q2360" s="141" t="str">
        <f>IF(Table1[[#This Row],[Posting Date]]&lt;&gt;"",$D$9,"")</f>
        <v/>
      </c>
      <c r="R2360" s="157" t="str">
        <f>IF(Table1[[#This Row],[Posting Date]]&lt;&gt;"",$D$10,"")</f>
        <v/>
      </c>
      <c r="S2360" s="66"/>
      <c r="T2360" s="63"/>
      <c r="U2360" s="67"/>
      <c r="V2360" s="67"/>
      <c r="W2360" s="67" t="str">
        <f t="shared" si="41"/>
        <v/>
      </c>
      <c r="X2360" s="159" t="str">
        <f>IF(E2360="","",(IF(Table1[[#This Row],[Cur]]="USD",Table1[[#This Row],[Cur_Amount Debit]],Table1[[#This Row],[Cur_Amount Debit]]/Table1[[#This Row],[Exchange Rate]])))</f>
        <v/>
      </c>
      <c r="Y2360" s="159" t="str">
        <f>IF(E2360="","",(IF(Table1[[#This Row],[Cur]]="USD",Table1[[#This Row],[Cur_Amount Credit]],Table1[[#This Row],[Cur_Amount Credit]]/ExchangeRate)))</f>
        <v/>
      </c>
      <c r="Z2360" s="201" t="str">
        <f>IF(E2360="","",(Table1[[#This Row],[Debit USD]]-Table1[[#This Row],[Credit USD]]))</f>
        <v/>
      </c>
      <c r="AA2360" s="226"/>
      <c r="AB2360" s="255"/>
      <c r="AC2360" s="1"/>
      <c r="AD2360" s="15"/>
      <c r="AE2360" s="15" t="str">
        <f>IF(AND(OR(Table1[[#This Row],[Account]]="15030",Table1[[#This Row],[Account]]="15035",Table1[[#This Row],[Account]]="20150"),Table1[[#This Row],[Vendor ID]]=""),1,"")</f>
        <v/>
      </c>
      <c r="AF2360" s="15"/>
      <c r="AG2360" s="15"/>
      <c r="AH2360" s="15"/>
      <c r="AI2360" s="46" t="str">
        <f>IF(Table1[[#This Row],[Posting Date]]&lt;&gt;"","GJ-"&amp;CountryID,"")</f>
        <v/>
      </c>
      <c r="AJ2360" s="59" t="str">
        <f>IF(Table1[[#This Row],[Posting Date]]&lt;&gt;"",Table1[[#This Row],[Posting Date]],"")</f>
        <v/>
      </c>
      <c r="AK2360" s="46"/>
      <c r="AL2360" s="46" t="str">
        <f>IF(Table1[[#This Row],[Description]]&lt;&gt;"",Table1[[#This Row],[Description]],"")</f>
        <v/>
      </c>
      <c r="AM2360" s="46" t="str">
        <f>IF(Table1[[#This Row],[Posting Date]]&lt;&gt;"",Table1[[#This Row],[Reference Number]],"")</f>
        <v/>
      </c>
      <c r="AN2360" s="46" t="str">
        <f>TRIM(Table1[[#This Row],[Line '#]])</f>
        <v/>
      </c>
      <c r="AO2360" s="46" t="str">
        <f>TRIM(Table1[[#This Row],[Account]])</f>
        <v/>
      </c>
      <c r="AP2360" s="46" t="str">
        <f>IF(Table1[[#This Row],[Posting Date]]&lt;&gt;"",$D$5,"")</f>
        <v/>
      </c>
      <c r="AQ2360" s="46" t="str">
        <f>TRIM(Table1[[#This Row],[Departments-Prgrams]])</f>
        <v/>
      </c>
      <c r="AR2360" s="46" t="str">
        <f>TRIM(Table1[[#This Row],[Grant]])</f>
        <v/>
      </c>
      <c r="AS2360" s="46" t="str">
        <f>TRIM(Table1[[#This Row],[Staff ID]])</f>
        <v/>
      </c>
      <c r="AT2360" s="46" t="str">
        <f>IF(TRIM(Table1[[#This Row],[Budget Code]])=0,"",TRIM(Table1[[#This Row],[Budget Code]]))</f>
        <v/>
      </c>
      <c r="AU2360" s="46" t="str">
        <f>IF(Table1[[#This Row],[Line Description]]&lt;&gt;"",Table1[[#This Row],[Line Description]],"")</f>
        <v/>
      </c>
      <c r="AV2360" s="46" t="str">
        <f>IF(Table1[[#This Row],[Cur_Amount Debit]]&gt;0,ROUND(Table1[[#This Row],[Cur_Amount Debit]],2),"")</f>
        <v/>
      </c>
      <c r="AW2360" s="46" t="str">
        <f>IF(Table1[[#This Row],[Cur_Amount Credit]]&gt;0,ROUND(Table1[[#This Row],[Cur_Amount Credit]],2),"")</f>
        <v/>
      </c>
      <c r="AX2360" s="46" t="str">
        <f>LEFT(Table1[[#This Row],[Cur]],3)</f>
        <v/>
      </c>
      <c r="AY2360" s="59"/>
      <c r="AZ2360" s="46"/>
      <c r="BA2360" s="46" t="str">
        <f>IF(Table1[[#This Row],[Cur]]&lt;&gt;"",IF(Table1[[#This Row],[Cur]]="USD","",ExchangeRate),"")</f>
        <v/>
      </c>
      <c r="BB2360" s="46" t="str">
        <f>IF(Table1[[#This Row],[Grant]]&lt;&gt;"",VLOOKUP(Table1[[#This Row],[Grant]],Grants!B:D,3),"")</f>
        <v/>
      </c>
      <c r="BC2360" s="46" t="str">
        <f>TRIM(Table1[[#This Row],[Vendor ID]])</f>
        <v/>
      </c>
      <c r="BD2360">
        <f>IF(Table1[[#This Row],[Reference Number]]=Q2359,BD2359,BD2359+1)</f>
        <v>0</v>
      </c>
    </row>
    <row r="2361" spans="1:56" ht="11.25" customHeight="1" x14ac:dyDescent="0.25">
      <c r="A2361" s="1"/>
      <c r="B2361" s="88" t="str">
        <f>IF(Table1[[#This Row],[Posting Date]]&lt;&gt;"",IF(Table1[[#This Row],[Reference Number]]=Q2360,B2360+1,1),"")</f>
        <v/>
      </c>
      <c r="C2361" s="61"/>
      <c r="D2361" s="61"/>
      <c r="E2361" s="138"/>
      <c r="F2361" s="141" t="str">
        <f>IFERROR(IF(VLOOKUP(Table1[[#This Row],[Budget Code Description]],Dimentions!$X$6:$AC$139,2,FALSE)="","",VLOOKUP(Table1[[#This Row],[Budget Code Description]],Dimentions!$X$6:$AC$139,2,FALSE)),"")</f>
        <v/>
      </c>
      <c r="G2361" s="141"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1" t="str">
        <f>IFERROR(VLOOKUP(Table1[[#This Row],[Budget Code Description]],Table6[#All],8,FALSE),"")</f>
        <v/>
      </c>
      <c r="L2361" s="63"/>
      <c r="M2361" s="65" t="str">
        <f>IFERROR(VLOOKUP(Table1[[#This Row],[Staff ID]],Table2[],2,FALSE),"")</f>
        <v/>
      </c>
      <c r="N2361" s="209" t="str">
        <f>IFERROR(IF(VLOOKUP(Table1[[#This Row],[Budget Code Description]],Dimentions!$X$6:$AC$134,4,FALSE)="","",VLOOKUP(Table1[[#This Row],[Budget Code Description]],Dimentions!$X$6:$AC$134,4,FALSE)),"")</f>
        <v/>
      </c>
      <c r="O2361" s="65" t="str">
        <f>IFERROR(VLOOKUP(Table1[[#This Row],[Vendor ID]],Table549[],2,FALSE),"")</f>
        <v/>
      </c>
      <c r="P2361" s="63"/>
      <c r="Q2361" s="141" t="str">
        <f>IF(Table1[[#This Row],[Posting Date]]&lt;&gt;"",$D$9,"")</f>
        <v/>
      </c>
      <c r="R2361" s="157" t="str">
        <f>IF(Table1[[#This Row],[Posting Date]]&lt;&gt;"",$D$10,"")</f>
        <v/>
      </c>
      <c r="S2361" s="66"/>
      <c r="T2361" s="63"/>
      <c r="U2361" s="67"/>
      <c r="V2361" s="67"/>
      <c r="W2361" s="67" t="str">
        <f t="shared" si="41"/>
        <v/>
      </c>
      <c r="X2361" s="159" t="str">
        <f>IF(E2361="","",(IF(Table1[[#This Row],[Cur]]="USD",Table1[[#This Row],[Cur_Amount Debit]],Table1[[#This Row],[Cur_Amount Debit]]/Table1[[#This Row],[Exchange Rate]])))</f>
        <v/>
      </c>
      <c r="Y2361" s="159" t="str">
        <f>IF(E2361="","",(IF(Table1[[#This Row],[Cur]]="USD",Table1[[#This Row],[Cur_Amount Credit]],Table1[[#This Row],[Cur_Amount Credit]]/ExchangeRate)))</f>
        <v/>
      </c>
      <c r="Z2361" s="201" t="str">
        <f>IF(E2361="","",(Table1[[#This Row],[Debit USD]]-Table1[[#This Row],[Credit USD]]))</f>
        <v/>
      </c>
      <c r="AA2361" s="226"/>
      <c r="AB2361" s="255"/>
      <c r="AC2361" s="1"/>
      <c r="AD2361" s="15"/>
      <c r="AE2361" s="15" t="str">
        <f>IF(AND(OR(Table1[[#This Row],[Account]]="15030",Table1[[#This Row],[Account]]="15035",Table1[[#This Row],[Account]]="20150"),Table1[[#This Row],[Vendor ID]]=""),1,"")</f>
        <v/>
      </c>
      <c r="AF2361" s="15"/>
      <c r="AG2361" s="15"/>
      <c r="AH2361" s="15"/>
      <c r="AI2361" s="46" t="str">
        <f>IF(Table1[[#This Row],[Posting Date]]&lt;&gt;"","GJ-"&amp;CountryID,"")</f>
        <v/>
      </c>
      <c r="AJ2361" s="59" t="str">
        <f>IF(Table1[[#This Row],[Posting Date]]&lt;&gt;"",Table1[[#This Row],[Posting Date]],"")</f>
        <v/>
      </c>
      <c r="AK2361" s="46"/>
      <c r="AL2361" s="46" t="str">
        <f>IF(Table1[[#This Row],[Description]]&lt;&gt;"",Table1[[#This Row],[Description]],"")</f>
        <v/>
      </c>
      <c r="AM2361" s="46" t="str">
        <f>IF(Table1[[#This Row],[Posting Date]]&lt;&gt;"",Table1[[#This Row],[Reference Number]],"")</f>
        <v/>
      </c>
      <c r="AN2361" s="46" t="str">
        <f>TRIM(Table1[[#This Row],[Line '#]])</f>
        <v/>
      </c>
      <c r="AO2361" s="46" t="str">
        <f>TRIM(Table1[[#This Row],[Account]])</f>
        <v/>
      </c>
      <c r="AP2361" s="46" t="str">
        <f>IF(Table1[[#This Row],[Posting Date]]&lt;&gt;"",$D$5,"")</f>
        <v/>
      </c>
      <c r="AQ2361" s="46" t="str">
        <f>TRIM(Table1[[#This Row],[Departments-Prgrams]])</f>
        <v/>
      </c>
      <c r="AR2361" s="46" t="str">
        <f>TRIM(Table1[[#This Row],[Grant]])</f>
        <v/>
      </c>
      <c r="AS2361" s="46" t="str">
        <f>TRIM(Table1[[#This Row],[Staff ID]])</f>
        <v/>
      </c>
      <c r="AT2361" s="46" t="str">
        <f>IF(TRIM(Table1[[#This Row],[Budget Code]])=0,"",TRIM(Table1[[#This Row],[Budget Code]]))</f>
        <v/>
      </c>
      <c r="AU2361" s="46" t="str">
        <f>IF(Table1[[#This Row],[Line Description]]&lt;&gt;"",Table1[[#This Row],[Line Description]],"")</f>
        <v/>
      </c>
      <c r="AV2361" s="46" t="str">
        <f>IF(Table1[[#This Row],[Cur_Amount Debit]]&gt;0,ROUND(Table1[[#This Row],[Cur_Amount Debit]],2),"")</f>
        <v/>
      </c>
      <c r="AW2361" s="46" t="str">
        <f>IF(Table1[[#This Row],[Cur_Amount Credit]]&gt;0,ROUND(Table1[[#This Row],[Cur_Amount Credit]],2),"")</f>
        <v/>
      </c>
      <c r="AX2361" s="46" t="str">
        <f>LEFT(Table1[[#This Row],[Cur]],3)</f>
        <v/>
      </c>
      <c r="AY2361" s="59"/>
      <c r="AZ2361" s="46"/>
      <c r="BA2361" s="46" t="str">
        <f>IF(Table1[[#This Row],[Cur]]&lt;&gt;"",IF(Table1[[#This Row],[Cur]]="USD","",ExchangeRate),"")</f>
        <v/>
      </c>
      <c r="BB2361" s="46" t="str">
        <f>IF(Table1[[#This Row],[Grant]]&lt;&gt;"",VLOOKUP(Table1[[#This Row],[Grant]],Grants!B:D,3),"")</f>
        <v/>
      </c>
      <c r="BC2361" s="46" t="str">
        <f>TRIM(Table1[[#This Row],[Vendor ID]])</f>
        <v/>
      </c>
      <c r="BD2361">
        <f>IF(Table1[[#This Row],[Reference Number]]=Q2360,BD2360,BD2360+1)</f>
        <v>0</v>
      </c>
    </row>
    <row r="2362" spans="1:56" ht="11.25" customHeight="1" x14ac:dyDescent="0.25">
      <c r="A2362" s="1"/>
      <c r="B2362" s="88" t="str">
        <f>IF(Table1[[#This Row],[Posting Date]]&lt;&gt;"",IF(Table1[[#This Row],[Reference Number]]=Q2361,B2361+1,1),"")</f>
        <v/>
      </c>
      <c r="C2362" s="61"/>
      <c r="D2362" s="61"/>
      <c r="E2362" s="138"/>
      <c r="F2362" s="141" t="str">
        <f>IFERROR(IF(VLOOKUP(Table1[[#This Row],[Budget Code Description]],Dimentions!$X$6:$AC$139,2,FALSE)="","",VLOOKUP(Table1[[#This Row],[Budget Code Description]],Dimentions!$X$6:$AC$139,2,FALSE)),"")</f>
        <v/>
      </c>
      <c r="G2362" s="141"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1" t="str">
        <f>IFERROR(VLOOKUP(Table1[[#This Row],[Budget Code Description]],Table6[#All],8,FALSE),"")</f>
        <v/>
      </c>
      <c r="L2362" s="63"/>
      <c r="M2362" s="65" t="str">
        <f>IFERROR(VLOOKUP(Table1[[#This Row],[Staff ID]],Table2[],2,FALSE),"")</f>
        <v/>
      </c>
      <c r="N2362" s="209" t="str">
        <f>IFERROR(IF(VLOOKUP(Table1[[#This Row],[Budget Code Description]],Dimentions!$X$6:$AC$134,4,FALSE)="","",VLOOKUP(Table1[[#This Row],[Budget Code Description]],Dimentions!$X$6:$AC$134,4,FALSE)),"")</f>
        <v/>
      </c>
      <c r="O2362" s="65" t="str">
        <f>IFERROR(VLOOKUP(Table1[[#This Row],[Vendor ID]],Table549[],2,FALSE),"")</f>
        <v/>
      </c>
      <c r="P2362" s="63"/>
      <c r="Q2362" s="141" t="str">
        <f>IF(Table1[[#This Row],[Posting Date]]&lt;&gt;"",$D$9,"")</f>
        <v/>
      </c>
      <c r="R2362" s="157" t="str">
        <f>IF(Table1[[#This Row],[Posting Date]]&lt;&gt;"",$D$10,"")</f>
        <v/>
      </c>
      <c r="S2362" s="66"/>
      <c r="T2362" s="63"/>
      <c r="U2362" s="67"/>
      <c r="V2362" s="67"/>
      <c r="W2362" s="67" t="str">
        <f t="shared" si="41"/>
        <v/>
      </c>
      <c r="X2362" s="159" t="str">
        <f>IF(E2362="","",(IF(Table1[[#This Row],[Cur]]="USD",Table1[[#This Row],[Cur_Amount Debit]],Table1[[#This Row],[Cur_Amount Debit]]/Table1[[#This Row],[Exchange Rate]])))</f>
        <v/>
      </c>
      <c r="Y2362" s="159" t="str">
        <f>IF(E2362="","",(IF(Table1[[#This Row],[Cur]]="USD",Table1[[#This Row],[Cur_Amount Credit]],Table1[[#This Row],[Cur_Amount Credit]]/ExchangeRate)))</f>
        <v/>
      </c>
      <c r="Z2362" s="201" t="str">
        <f>IF(E2362="","",(Table1[[#This Row],[Debit USD]]-Table1[[#This Row],[Credit USD]]))</f>
        <v/>
      </c>
      <c r="AA2362" s="226"/>
      <c r="AB2362" s="255"/>
      <c r="AC2362" s="1"/>
      <c r="AD2362" s="15"/>
      <c r="AE2362" s="15" t="str">
        <f>IF(AND(OR(Table1[[#This Row],[Account]]="15030",Table1[[#This Row],[Account]]="15035",Table1[[#This Row],[Account]]="20150"),Table1[[#This Row],[Vendor ID]]=""),1,"")</f>
        <v/>
      </c>
      <c r="AF2362" s="15"/>
      <c r="AG2362" s="15"/>
      <c r="AH2362" s="15"/>
      <c r="AI2362" s="46" t="str">
        <f>IF(Table1[[#This Row],[Posting Date]]&lt;&gt;"","GJ-"&amp;CountryID,"")</f>
        <v/>
      </c>
      <c r="AJ2362" s="59" t="str">
        <f>IF(Table1[[#This Row],[Posting Date]]&lt;&gt;"",Table1[[#This Row],[Posting Date]],"")</f>
        <v/>
      </c>
      <c r="AK2362" s="46"/>
      <c r="AL2362" s="46" t="str">
        <f>IF(Table1[[#This Row],[Description]]&lt;&gt;"",Table1[[#This Row],[Description]],"")</f>
        <v/>
      </c>
      <c r="AM2362" s="46" t="str">
        <f>IF(Table1[[#This Row],[Posting Date]]&lt;&gt;"",Table1[[#This Row],[Reference Number]],"")</f>
        <v/>
      </c>
      <c r="AN2362" s="46" t="str">
        <f>TRIM(Table1[[#This Row],[Line '#]])</f>
        <v/>
      </c>
      <c r="AO2362" s="46" t="str">
        <f>TRIM(Table1[[#This Row],[Account]])</f>
        <v/>
      </c>
      <c r="AP2362" s="46" t="str">
        <f>IF(Table1[[#This Row],[Posting Date]]&lt;&gt;"",$D$5,"")</f>
        <v/>
      </c>
      <c r="AQ2362" s="46" t="str">
        <f>TRIM(Table1[[#This Row],[Departments-Prgrams]])</f>
        <v/>
      </c>
      <c r="AR2362" s="46" t="str">
        <f>TRIM(Table1[[#This Row],[Grant]])</f>
        <v/>
      </c>
      <c r="AS2362" s="46" t="str">
        <f>TRIM(Table1[[#This Row],[Staff ID]])</f>
        <v/>
      </c>
      <c r="AT2362" s="46" t="str">
        <f>IF(TRIM(Table1[[#This Row],[Budget Code]])=0,"",TRIM(Table1[[#This Row],[Budget Code]]))</f>
        <v/>
      </c>
      <c r="AU2362" s="46" t="str">
        <f>IF(Table1[[#This Row],[Line Description]]&lt;&gt;"",Table1[[#This Row],[Line Description]],"")</f>
        <v/>
      </c>
      <c r="AV2362" s="46" t="str">
        <f>IF(Table1[[#This Row],[Cur_Amount Debit]]&gt;0,ROUND(Table1[[#This Row],[Cur_Amount Debit]],2),"")</f>
        <v/>
      </c>
      <c r="AW2362" s="46" t="str">
        <f>IF(Table1[[#This Row],[Cur_Amount Credit]]&gt;0,ROUND(Table1[[#This Row],[Cur_Amount Credit]],2),"")</f>
        <v/>
      </c>
      <c r="AX2362" s="46" t="str">
        <f>LEFT(Table1[[#This Row],[Cur]],3)</f>
        <v/>
      </c>
      <c r="AY2362" s="59"/>
      <c r="AZ2362" s="46"/>
      <c r="BA2362" s="46" t="str">
        <f>IF(Table1[[#This Row],[Cur]]&lt;&gt;"",IF(Table1[[#This Row],[Cur]]="USD","",ExchangeRate),"")</f>
        <v/>
      </c>
      <c r="BB2362" s="46" t="str">
        <f>IF(Table1[[#This Row],[Grant]]&lt;&gt;"",VLOOKUP(Table1[[#This Row],[Grant]],Grants!B:D,3),"")</f>
        <v/>
      </c>
      <c r="BC2362" s="46" t="str">
        <f>TRIM(Table1[[#This Row],[Vendor ID]])</f>
        <v/>
      </c>
      <c r="BD2362">
        <f>IF(Table1[[#This Row],[Reference Number]]=Q2361,BD2361,BD2361+1)</f>
        <v>0</v>
      </c>
    </row>
    <row r="2363" spans="1:56" ht="11.25" customHeight="1" x14ac:dyDescent="0.25">
      <c r="A2363" s="1"/>
      <c r="B2363" s="88" t="str">
        <f>IF(Table1[[#This Row],[Posting Date]]&lt;&gt;"",IF(Table1[[#This Row],[Reference Number]]=Q2362,B2362+1,1),"")</f>
        <v/>
      </c>
      <c r="C2363" s="61"/>
      <c r="D2363" s="61"/>
      <c r="E2363" s="138"/>
      <c r="F2363" s="141" t="str">
        <f>IFERROR(IF(VLOOKUP(Table1[[#This Row],[Budget Code Description]],Dimentions!$X$6:$AC$139,2,FALSE)="","",VLOOKUP(Table1[[#This Row],[Budget Code Description]],Dimentions!$X$6:$AC$139,2,FALSE)),"")</f>
        <v/>
      </c>
      <c r="G2363" s="141"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1" t="str">
        <f>IFERROR(VLOOKUP(Table1[[#This Row],[Budget Code Description]],Table6[#All],8,FALSE),"")</f>
        <v/>
      </c>
      <c r="L2363" s="63"/>
      <c r="M2363" s="65" t="str">
        <f>IFERROR(VLOOKUP(Table1[[#This Row],[Staff ID]],Table2[],2,FALSE),"")</f>
        <v/>
      </c>
      <c r="N2363" s="209" t="str">
        <f>IFERROR(IF(VLOOKUP(Table1[[#This Row],[Budget Code Description]],Dimentions!$X$6:$AC$134,4,FALSE)="","",VLOOKUP(Table1[[#This Row],[Budget Code Description]],Dimentions!$X$6:$AC$134,4,FALSE)),"")</f>
        <v/>
      </c>
      <c r="O2363" s="65" t="str">
        <f>IFERROR(VLOOKUP(Table1[[#This Row],[Vendor ID]],Table549[],2,FALSE),"")</f>
        <v/>
      </c>
      <c r="P2363" s="63"/>
      <c r="Q2363" s="141" t="str">
        <f>IF(Table1[[#This Row],[Posting Date]]&lt;&gt;"",$D$9,"")</f>
        <v/>
      </c>
      <c r="R2363" s="157" t="str">
        <f>IF(Table1[[#This Row],[Posting Date]]&lt;&gt;"",$D$10,"")</f>
        <v/>
      </c>
      <c r="S2363" s="66"/>
      <c r="T2363" s="63"/>
      <c r="U2363" s="67"/>
      <c r="V2363" s="67"/>
      <c r="W2363" s="67" t="str">
        <f t="shared" si="41"/>
        <v/>
      </c>
      <c r="X2363" s="159" t="str">
        <f>IF(E2363="","",(IF(Table1[[#This Row],[Cur]]="USD",Table1[[#This Row],[Cur_Amount Debit]],Table1[[#This Row],[Cur_Amount Debit]]/Table1[[#This Row],[Exchange Rate]])))</f>
        <v/>
      </c>
      <c r="Y2363" s="159" t="str">
        <f>IF(E2363="","",(IF(Table1[[#This Row],[Cur]]="USD",Table1[[#This Row],[Cur_Amount Credit]],Table1[[#This Row],[Cur_Amount Credit]]/ExchangeRate)))</f>
        <v/>
      </c>
      <c r="Z2363" s="201" t="str">
        <f>IF(E2363="","",(Table1[[#This Row],[Debit USD]]-Table1[[#This Row],[Credit USD]]))</f>
        <v/>
      </c>
      <c r="AA2363" s="226"/>
      <c r="AB2363" s="255"/>
      <c r="AC2363" s="1"/>
      <c r="AD2363" s="15"/>
      <c r="AE2363" s="15" t="str">
        <f>IF(AND(OR(Table1[[#This Row],[Account]]="15030",Table1[[#This Row],[Account]]="15035",Table1[[#This Row],[Account]]="20150"),Table1[[#This Row],[Vendor ID]]=""),1,"")</f>
        <v/>
      </c>
      <c r="AF2363" s="15"/>
      <c r="AG2363" s="15"/>
      <c r="AH2363" s="15"/>
      <c r="AI2363" s="46" t="str">
        <f>IF(Table1[[#This Row],[Posting Date]]&lt;&gt;"","GJ-"&amp;CountryID,"")</f>
        <v/>
      </c>
      <c r="AJ2363" s="59" t="str">
        <f>IF(Table1[[#This Row],[Posting Date]]&lt;&gt;"",Table1[[#This Row],[Posting Date]],"")</f>
        <v/>
      </c>
      <c r="AK2363" s="46"/>
      <c r="AL2363" s="46" t="str">
        <f>IF(Table1[[#This Row],[Description]]&lt;&gt;"",Table1[[#This Row],[Description]],"")</f>
        <v/>
      </c>
      <c r="AM2363" s="46" t="str">
        <f>IF(Table1[[#This Row],[Posting Date]]&lt;&gt;"",Table1[[#This Row],[Reference Number]],"")</f>
        <v/>
      </c>
      <c r="AN2363" s="46" t="str">
        <f>TRIM(Table1[[#This Row],[Line '#]])</f>
        <v/>
      </c>
      <c r="AO2363" s="46" t="str">
        <f>TRIM(Table1[[#This Row],[Account]])</f>
        <v/>
      </c>
      <c r="AP2363" s="46" t="str">
        <f>IF(Table1[[#This Row],[Posting Date]]&lt;&gt;"",$D$5,"")</f>
        <v/>
      </c>
      <c r="AQ2363" s="46" t="str">
        <f>TRIM(Table1[[#This Row],[Departments-Prgrams]])</f>
        <v/>
      </c>
      <c r="AR2363" s="46" t="str">
        <f>TRIM(Table1[[#This Row],[Grant]])</f>
        <v/>
      </c>
      <c r="AS2363" s="46" t="str">
        <f>TRIM(Table1[[#This Row],[Staff ID]])</f>
        <v/>
      </c>
      <c r="AT2363" s="46" t="str">
        <f>IF(TRIM(Table1[[#This Row],[Budget Code]])=0,"",TRIM(Table1[[#This Row],[Budget Code]]))</f>
        <v/>
      </c>
      <c r="AU2363" s="46" t="str">
        <f>IF(Table1[[#This Row],[Line Description]]&lt;&gt;"",Table1[[#This Row],[Line Description]],"")</f>
        <v/>
      </c>
      <c r="AV2363" s="46" t="str">
        <f>IF(Table1[[#This Row],[Cur_Amount Debit]]&gt;0,ROUND(Table1[[#This Row],[Cur_Amount Debit]],2),"")</f>
        <v/>
      </c>
      <c r="AW2363" s="46" t="str">
        <f>IF(Table1[[#This Row],[Cur_Amount Credit]]&gt;0,ROUND(Table1[[#This Row],[Cur_Amount Credit]],2),"")</f>
        <v/>
      </c>
      <c r="AX2363" s="46" t="str">
        <f>LEFT(Table1[[#This Row],[Cur]],3)</f>
        <v/>
      </c>
      <c r="AY2363" s="59"/>
      <c r="AZ2363" s="46"/>
      <c r="BA2363" s="46" t="str">
        <f>IF(Table1[[#This Row],[Cur]]&lt;&gt;"",IF(Table1[[#This Row],[Cur]]="USD","",ExchangeRate),"")</f>
        <v/>
      </c>
      <c r="BB2363" s="46" t="str">
        <f>IF(Table1[[#This Row],[Grant]]&lt;&gt;"",VLOOKUP(Table1[[#This Row],[Grant]],Grants!B:D,3),"")</f>
        <v/>
      </c>
      <c r="BC2363" s="46" t="str">
        <f>TRIM(Table1[[#This Row],[Vendor ID]])</f>
        <v/>
      </c>
      <c r="BD2363">
        <f>IF(Table1[[#This Row],[Reference Number]]=Q2362,BD2362,BD2362+1)</f>
        <v>0</v>
      </c>
    </row>
    <row r="2364" spans="1:56" ht="11.25" customHeight="1" x14ac:dyDescent="0.25">
      <c r="A2364" s="1"/>
      <c r="B2364" s="88" t="str">
        <f>IF(Table1[[#This Row],[Posting Date]]&lt;&gt;"",IF(Table1[[#This Row],[Reference Number]]=Q2363,B2363+1,1),"")</f>
        <v/>
      </c>
      <c r="C2364" s="61"/>
      <c r="D2364" s="61"/>
      <c r="E2364" s="138"/>
      <c r="F2364" s="141" t="str">
        <f>IFERROR(IF(VLOOKUP(Table1[[#This Row],[Budget Code Description]],Dimentions!$X$6:$AC$139,2,FALSE)="","",VLOOKUP(Table1[[#This Row],[Budget Code Description]],Dimentions!$X$6:$AC$139,2,FALSE)),"")</f>
        <v/>
      </c>
      <c r="G2364" s="141"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1" t="str">
        <f>IFERROR(VLOOKUP(Table1[[#This Row],[Budget Code Description]],Table6[#All],8,FALSE),"")</f>
        <v/>
      </c>
      <c r="L2364" s="63"/>
      <c r="M2364" s="65" t="str">
        <f>IFERROR(VLOOKUP(Table1[[#This Row],[Staff ID]],Table2[],2,FALSE),"")</f>
        <v/>
      </c>
      <c r="N2364" s="209" t="str">
        <f>IFERROR(IF(VLOOKUP(Table1[[#This Row],[Budget Code Description]],Dimentions!$X$6:$AC$134,4,FALSE)="","",VLOOKUP(Table1[[#This Row],[Budget Code Description]],Dimentions!$X$6:$AC$134,4,FALSE)),"")</f>
        <v/>
      </c>
      <c r="O2364" s="65" t="str">
        <f>IFERROR(VLOOKUP(Table1[[#This Row],[Vendor ID]],Table549[],2,FALSE),"")</f>
        <v/>
      </c>
      <c r="P2364" s="63"/>
      <c r="Q2364" s="141" t="str">
        <f>IF(Table1[[#This Row],[Posting Date]]&lt;&gt;"",$D$9,"")</f>
        <v/>
      </c>
      <c r="R2364" s="157" t="str">
        <f>IF(Table1[[#This Row],[Posting Date]]&lt;&gt;"",$D$10,"")</f>
        <v/>
      </c>
      <c r="S2364" s="66"/>
      <c r="T2364" s="63"/>
      <c r="U2364" s="67"/>
      <c r="V2364" s="67"/>
      <c r="W2364" s="67" t="str">
        <f t="shared" si="41"/>
        <v/>
      </c>
      <c r="X2364" s="159" t="str">
        <f>IF(E2364="","",(IF(Table1[[#This Row],[Cur]]="USD",Table1[[#This Row],[Cur_Amount Debit]],Table1[[#This Row],[Cur_Amount Debit]]/Table1[[#This Row],[Exchange Rate]])))</f>
        <v/>
      </c>
      <c r="Y2364" s="159" t="str">
        <f>IF(E2364="","",(IF(Table1[[#This Row],[Cur]]="USD",Table1[[#This Row],[Cur_Amount Credit]],Table1[[#This Row],[Cur_Amount Credit]]/ExchangeRate)))</f>
        <v/>
      </c>
      <c r="Z2364" s="201" t="str">
        <f>IF(E2364="","",(Table1[[#This Row],[Debit USD]]-Table1[[#This Row],[Credit USD]]))</f>
        <v/>
      </c>
      <c r="AA2364" s="226"/>
      <c r="AB2364" s="255"/>
      <c r="AC2364" s="1"/>
      <c r="AD2364" s="15"/>
      <c r="AE2364" s="15" t="str">
        <f>IF(AND(OR(Table1[[#This Row],[Account]]="15030",Table1[[#This Row],[Account]]="15035",Table1[[#This Row],[Account]]="20150"),Table1[[#This Row],[Vendor ID]]=""),1,"")</f>
        <v/>
      </c>
      <c r="AF2364" s="15"/>
      <c r="AG2364" s="15"/>
      <c r="AH2364" s="15"/>
      <c r="AI2364" s="46" t="str">
        <f>IF(Table1[[#This Row],[Posting Date]]&lt;&gt;"","GJ-"&amp;CountryID,"")</f>
        <v/>
      </c>
      <c r="AJ2364" s="59" t="str">
        <f>IF(Table1[[#This Row],[Posting Date]]&lt;&gt;"",Table1[[#This Row],[Posting Date]],"")</f>
        <v/>
      </c>
      <c r="AK2364" s="46"/>
      <c r="AL2364" s="46" t="str">
        <f>IF(Table1[[#This Row],[Description]]&lt;&gt;"",Table1[[#This Row],[Description]],"")</f>
        <v/>
      </c>
      <c r="AM2364" s="46" t="str">
        <f>IF(Table1[[#This Row],[Posting Date]]&lt;&gt;"",Table1[[#This Row],[Reference Number]],"")</f>
        <v/>
      </c>
      <c r="AN2364" s="46" t="str">
        <f>TRIM(Table1[[#This Row],[Line '#]])</f>
        <v/>
      </c>
      <c r="AO2364" s="46" t="str">
        <f>TRIM(Table1[[#This Row],[Account]])</f>
        <v/>
      </c>
      <c r="AP2364" s="46" t="str">
        <f>IF(Table1[[#This Row],[Posting Date]]&lt;&gt;"",$D$5,"")</f>
        <v/>
      </c>
      <c r="AQ2364" s="46" t="str">
        <f>TRIM(Table1[[#This Row],[Departments-Prgrams]])</f>
        <v/>
      </c>
      <c r="AR2364" s="46" t="str">
        <f>TRIM(Table1[[#This Row],[Grant]])</f>
        <v/>
      </c>
      <c r="AS2364" s="46" t="str">
        <f>TRIM(Table1[[#This Row],[Staff ID]])</f>
        <v/>
      </c>
      <c r="AT2364" s="46" t="str">
        <f>IF(TRIM(Table1[[#This Row],[Budget Code]])=0,"",TRIM(Table1[[#This Row],[Budget Code]]))</f>
        <v/>
      </c>
      <c r="AU2364" s="46" t="str">
        <f>IF(Table1[[#This Row],[Line Description]]&lt;&gt;"",Table1[[#This Row],[Line Description]],"")</f>
        <v/>
      </c>
      <c r="AV2364" s="46" t="str">
        <f>IF(Table1[[#This Row],[Cur_Amount Debit]]&gt;0,ROUND(Table1[[#This Row],[Cur_Amount Debit]],2),"")</f>
        <v/>
      </c>
      <c r="AW2364" s="46" t="str">
        <f>IF(Table1[[#This Row],[Cur_Amount Credit]]&gt;0,ROUND(Table1[[#This Row],[Cur_Amount Credit]],2),"")</f>
        <v/>
      </c>
      <c r="AX2364" s="46" t="str">
        <f>LEFT(Table1[[#This Row],[Cur]],3)</f>
        <v/>
      </c>
      <c r="AY2364" s="59"/>
      <c r="AZ2364" s="46"/>
      <c r="BA2364" s="46" t="str">
        <f>IF(Table1[[#This Row],[Cur]]&lt;&gt;"",IF(Table1[[#This Row],[Cur]]="USD","",ExchangeRate),"")</f>
        <v/>
      </c>
      <c r="BB2364" s="46" t="str">
        <f>IF(Table1[[#This Row],[Grant]]&lt;&gt;"",VLOOKUP(Table1[[#This Row],[Grant]],Grants!B:D,3),"")</f>
        <v/>
      </c>
      <c r="BC2364" s="46" t="str">
        <f>TRIM(Table1[[#This Row],[Vendor ID]])</f>
        <v/>
      </c>
      <c r="BD2364">
        <f>IF(Table1[[#This Row],[Reference Number]]=Q2363,BD2363,BD2363+1)</f>
        <v>0</v>
      </c>
    </row>
    <row r="2365" spans="1:56" ht="11.25" customHeight="1" x14ac:dyDescent="0.25">
      <c r="A2365" s="1"/>
      <c r="B2365" s="88" t="str">
        <f>IF(Table1[[#This Row],[Posting Date]]&lt;&gt;"",IF(Table1[[#This Row],[Reference Number]]=Q2364,B2364+1,1),"")</f>
        <v/>
      </c>
      <c r="C2365" s="61"/>
      <c r="D2365" s="61"/>
      <c r="E2365" s="138"/>
      <c r="F2365" s="141" t="str">
        <f>IFERROR(IF(VLOOKUP(Table1[[#This Row],[Budget Code Description]],Dimentions!$X$6:$AC$139,2,FALSE)="","",VLOOKUP(Table1[[#This Row],[Budget Code Description]],Dimentions!$X$6:$AC$139,2,FALSE)),"")</f>
        <v/>
      </c>
      <c r="G2365" s="141"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1" t="str">
        <f>IFERROR(VLOOKUP(Table1[[#This Row],[Budget Code Description]],Table6[#All],8,FALSE),"")</f>
        <v/>
      </c>
      <c r="L2365" s="63"/>
      <c r="M2365" s="65" t="str">
        <f>IFERROR(VLOOKUP(Table1[[#This Row],[Staff ID]],Table2[],2,FALSE),"")</f>
        <v/>
      </c>
      <c r="N2365" s="209" t="str">
        <f>IFERROR(IF(VLOOKUP(Table1[[#This Row],[Budget Code Description]],Dimentions!$X$6:$AC$134,4,FALSE)="","",VLOOKUP(Table1[[#This Row],[Budget Code Description]],Dimentions!$X$6:$AC$134,4,FALSE)),"")</f>
        <v/>
      </c>
      <c r="O2365" s="65" t="str">
        <f>IFERROR(VLOOKUP(Table1[[#This Row],[Vendor ID]],Table549[],2,FALSE),"")</f>
        <v/>
      </c>
      <c r="P2365" s="63"/>
      <c r="Q2365" s="141" t="str">
        <f>IF(Table1[[#This Row],[Posting Date]]&lt;&gt;"",$D$9,"")</f>
        <v/>
      </c>
      <c r="R2365" s="157" t="str">
        <f>IF(Table1[[#This Row],[Posting Date]]&lt;&gt;"",$D$10,"")</f>
        <v/>
      </c>
      <c r="S2365" s="66"/>
      <c r="T2365" s="63"/>
      <c r="U2365" s="67"/>
      <c r="V2365" s="67"/>
      <c r="W2365" s="67" t="str">
        <f t="shared" si="41"/>
        <v/>
      </c>
      <c r="X2365" s="159" t="str">
        <f>IF(E2365="","",(IF(Table1[[#This Row],[Cur]]="USD",Table1[[#This Row],[Cur_Amount Debit]],Table1[[#This Row],[Cur_Amount Debit]]/Table1[[#This Row],[Exchange Rate]])))</f>
        <v/>
      </c>
      <c r="Y2365" s="159" t="str">
        <f>IF(E2365="","",(IF(Table1[[#This Row],[Cur]]="USD",Table1[[#This Row],[Cur_Amount Credit]],Table1[[#This Row],[Cur_Amount Credit]]/ExchangeRate)))</f>
        <v/>
      </c>
      <c r="Z2365" s="201" t="str">
        <f>IF(E2365="","",(Table1[[#This Row],[Debit USD]]-Table1[[#This Row],[Credit USD]]))</f>
        <v/>
      </c>
      <c r="AA2365" s="226"/>
      <c r="AB2365" s="255"/>
      <c r="AC2365" s="1"/>
      <c r="AD2365" s="15"/>
      <c r="AE2365" s="15" t="str">
        <f>IF(AND(OR(Table1[[#This Row],[Account]]="15030",Table1[[#This Row],[Account]]="15035",Table1[[#This Row],[Account]]="20150"),Table1[[#This Row],[Vendor ID]]=""),1,"")</f>
        <v/>
      </c>
      <c r="AF2365" s="15"/>
      <c r="AG2365" s="15"/>
      <c r="AH2365" s="15"/>
      <c r="AI2365" s="46" t="str">
        <f>IF(Table1[[#This Row],[Posting Date]]&lt;&gt;"","GJ-"&amp;CountryID,"")</f>
        <v/>
      </c>
      <c r="AJ2365" s="59" t="str">
        <f>IF(Table1[[#This Row],[Posting Date]]&lt;&gt;"",Table1[[#This Row],[Posting Date]],"")</f>
        <v/>
      </c>
      <c r="AK2365" s="46"/>
      <c r="AL2365" s="46" t="str">
        <f>IF(Table1[[#This Row],[Description]]&lt;&gt;"",Table1[[#This Row],[Description]],"")</f>
        <v/>
      </c>
      <c r="AM2365" s="46" t="str">
        <f>IF(Table1[[#This Row],[Posting Date]]&lt;&gt;"",Table1[[#This Row],[Reference Number]],"")</f>
        <v/>
      </c>
      <c r="AN2365" s="46" t="str">
        <f>TRIM(Table1[[#This Row],[Line '#]])</f>
        <v/>
      </c>
      <c r="AO2365" s="46" t="str">
        <f>TRIM(Table1[[#This Row],[Account]])</f>
        <v/>
      </c>
      <c r="AP2365" s="46" t="str">
        <f>IF(Table1[[#This Row],[Posting Date]]&lt;&gt;"",$D$5,"")</f>
        <v/>
      </c>
      <c r="AQ2365" s="46" t="str">
        <f>TRIM(Table1[[#This Row],[Departments-Prgrams]])</f>
        <v/>
      </c>
      <c r="AR2365" s="46" t="str">
        <f>TRIM(Table1[[#This Row],[Grant]])</f>
        <v/>
      </c>
      <c r="AS2365" s="46" t="str">
        <f>TRIM(Table1[[#This Row],[Staff ID]])</f>
        <v/>
      </c>
      <c r="AT2365" s="46" t="str">
        <f>IF(TRIM(Table1[[#This Row],[Budget Code]])=0,"",TRIM(Table1[[#This Row],[Budget Code]]))</f>
        <v/>
      </c>
      <c r="AU2365" s="46" t="str">
        <f>IF(Table1[[#This Row],[Line Description]]&lt;&gt;"",Table1[[#This Row],[Line Description]],"")</f>
        <v/>
      </c>
      <c r="AV2365" s="46" t="str">
        <f>IF(Table1[[#This Row],[Cur_Amount Debit]]&gt;0,ROUND(Table1[[#This Row],[Cur_Amount Debit]],2),"")</f>
        <v/>
      </c>
      <c r="AW2365" s="46" t="str">
        <f>IF(Table1[[#This Row],[Cur_Amount Credit]]&gt;0,ROUND(Table1[[#This Row],[Cur_Amount Credit]],2),"")</f>
        <v/>
      </c>
      <c r="AX2365" s="46" t="str">
        <f>LEFT(Table1[[#This Row],[Cur]],3)</f>
        <v/>
      </c>
      <c r="AY2365" s="59"/>
      <c r="AZ2365" s="46"/>
      <c r="BA2365" s="46" t="str">
        <f>IF(Table1[[#This Row],[Cur]]&lt;&gt;"",IF(Table1[[#This Row],[Cur]]="USD","",ExchangeRate),"")</f>
        <v/>
      </c>
      <c r="BB2365" s="46" t="str">
        <f>IF(Table1[[#This Row],[Grant]]&lt;&gt;"",VLOOKUP(Table1[[#This Row],[Grant]],Grants!B:D,3),"")</f>
        <v/>
      </c>
      <c r="BC2365" s="46" t="str">
        <f>TRIM(Table1[[#This Row],[Vendor ID]])</f>
        <v/>
      </c>
      <c r="BD2365">
        <f>IF(Table1[[#This Row],[Reference Number]]=Q2364,BD2364,BD2364+1)</f>
        <v>0</v>
      </c>
    </row>
    <row r="2366" spans="1:56" ht="11.25" customHeight="1" x14ac:dyDescent="0.25">
      <c r="A2366" s="1"/>
      <c r="B2366" s="88" t="str">
        <f>IF(Table1[[#This Row],[Posting Date]]&lt;&gt;"",IF(Table1[[#This Row],[Reference Number]]=Q2365,B2365+1,1),"")</f>
        <v/>
      </c>
      <c r="C2366" s="61"/>
      <c r="D2366" s="61"/>
      <c r="E2366" s="138"/>
      <c r="F2366" s="141" t="str">
        <f>IFERROR(IF(VLOOKUP(Table1[[#This Row],[Budget Code Description]],Dimentions!$X$6:$AC$139,2,FALSE)="","",VLOOKUP(Table1[[#This Row],[Budget Code Description]],Dimentions!$X$6:$AC$139,2,FALSE)),"")</f>
        <v/>
      </c>
      <c r="G2366" s="141"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1" t="str">
        <f>IFERROR(VLOOKUP(Table1[[#This Row],[Budget Code Description]],Table6[#All],8,FALSE),"")</f>
        <v/>
      </c>
      <c r="L2366" s="63"/>
      <c r="M2366" s="65" t="str">
        <f>IFERROR(VLOOKUP(Table1[[#This Row],[Staff ID]],Table2[],2,FALSE),"")</f>
        <v/>
      </c>
      <c r="N2366" s="209" t="str">
        <f>IFERROR(IF(VLOOKUP(Table1[[#This Row],[Budget Code Description]],Dimentions!$X$6:$AC$134,4,FALSE)="","",VLOOKUP(Table1[[#This Row],[Budget Code Description]],Dimentions!$X$6:$AC$134,4,FALSE)),"")</f>
        <v/>
      </c>
      <c r="O2366" s="65" t="str">
        <f>IFERROR(VLOOKUP(Table1[[#This Row],[Vendor ID]],Table549[],2,FALSE),"")</f>
        <v/>
      </c>
      <c r="P2366" s="63"/>
      <c r="Q2366" s="141" t="str">
        <f>IF(Table1[[#This Row],[Posting Date]]&lt;&gt;"",$D$9,"")</f>
        <v/>
      </c>
      <c r="R2366" s="157" t="str">
        <f>IF(Table1[[#This Row],[Posting Date]]&lt;&gt;"",$D$10,"")</f>
        <v/>
      </c>
      <c r="S2366" s="66"/>
      <c r="T2366" s="63"/>
      <c r="U2366" s="67"/>
      <c r="V2366" s="67"/>
      <c r="W2366" s="67" t="str">
        <f t="shared" si="41"/>
        <v/>
      </c>
      <c r="X2366" s="159" t="str">
        <f>IF(E2366="","",(IF(Table1[[#This Row],[Cur]]="USD",Table1[[#This Row],[Cur_Amount Debit]],Table1[[#This Row],[Cur_Amount Debit]]/Table1[[#This Row],[Exchange Rate]])))</f>
        <v/>
      </c>
      <c r="Y2366" s="159" t="str">
        <f>IF(E2366="","",(IF(Table1[[#This Row],[Cur]]="USD",Table1[[#This Row],[Cur_Amount Credit]],Table1[[#This Row],[Cur_Amount Credit]]/ExchangeRate)))</f>
        <v/>
      </c>
      <c r="Z2366" s="201" t="str">
        <f>IF(E2366="","",(Table1[[#This Row],[Debit USD]]-Table1[[#This Row],[Credit USD]]))</f>
        <v/>
      </c>
      <c r="AA2366" s="226"/>
      <c r="AB2366" s="255"/>
      <c r="AC2366" s="1"/>
      <c r="AD2366" s="15"/>
      <c r="AE2366" s="15" t="str">
        <f>IF(AND(OR(Table1[[#This Row],[Account]]="15030",Table1[[#This Row],[Account]]="15035",Table1[[#This Row],[Account]]="20150"),Table1[[#This Row],[Vendor ID]]=""),1,"")</f>
        <v/>
      </c>
      <c r="AF2366" s="15"/>
      <c r="AG2366" s="15"/>
      <c r="AH2366" s="15"/>
      <c r="AI2366" s="46" t="str">
        <f>IF(Table1[[#This Row],[Posting Date]]&lt;&gt;"","GJ-"&amp;CountryID,"")</f>
        <v/>
      </c>
      <c r="AJ2366" s="59" t="str">
        <f>IF(Table1[[#This Row],[Posting Date]]&lt;&gt;"",Table1[[#This Row],[Posting Date]],"")</f>
        <v/>
      </c>
      <c r="AK2366" s="46"/>
      <c r="AL2366" s="46" t="str">
        <f>IF(Table1[[#This Row],[Description]]&lt;&gt;"",Table1[[#This Row],[Description]],"")</f>
        <v/>
      </c>
      <c r="AM2366" s="46" t="str">
        <f>IF(Table1[[#This Row],[Posting Date]]&lt;&gt;"",Table1[[#This Row],[Reference Number]],"")</f>
        <v/>
      </c>
      <c r="AN2366" s="46" t="str">
        <f>TRIM(Table1[[#This Row],[Line '#]])</f>
        <v/>
      </c>
      <c r="AO2366" s="46" t="str">
        <f>TRIM(Table1[[#This Row],[Account]])</f>
        <v/>
      </c>
      <c r="AP2366" s="46" t="str">
        <f>IF(Table1[[#This Row],[Posting Date]]&lt;&gt;"",$D$5,"")</f>
        <v/>
      </c>
      <c r="AQ2366" s="46" t="str">
        <f>TRIM(Table1[[#This Row],[Departments-Prgrams]])</f>
        <v/>
      </c>
      <c r="AR2366" s="46" t="str">
        <f>TRIM(Table1[[#This Row],[Grant]])</f>
        <v/>
      </c>
      <c r="AS2366" s="46" t="str">
        <f>TRIM(Table1[[#This Row],[Staff ID]])</f>
        <v/>
      </c>
      <c r="AT2366" s="46" t="str">
        <f>IF(TRIM(Table1[[#This Row],[Budget Code]])=0,"",TRIM(Table1[[#This Row],[Budget Code]]))</f>
        <v/>
      </c>
      <c r="AU2366" s="46" t="str">
        <f>IF(Table1[[#This Row],[Line Description]]&lt;&gt;"",Table1[[#This Row],[Line Description]],"")</f>
        <v/>
      </c>
      <c r="AV2366" s="46" t="str">
        <f>IF(Table1[[#This Row],[Cur_Amount Debit]]&gt;0,ROUND(Table1[[#This Row],[Cur_Amount Debit]],2),"")</f>
        <v/>
      </c>
      <c r="AW2366" s="46" t="str">
        <f>IF(Table1[[#This Row],[Cur_Amount Credit]]&gt;0,ROUND(Table1[[#This Row],[Cur_Amount Credit]],2),"")</f>
        <v/>
      </c>
      <c r="AX2366" s="46" t="str">
        <f>LEFT(Table1[[#This Row],[Cur]],3)</f>
        <v/>
      </c>
      <c r="AY2366" s="59"/>
      <c r="AZ2366" s="46"/>
      <c r="BA2366" s="46" t="str">
        <f>IF(Table1[[#This Row],[Cur]]&lt;&gt;"",IF(Table1[[#This Row],[Cur]]="USD","",ExchangeRate),"")</f>
        <v/>
      </c>
      <c r="BB2366" s="46" t="str">
        <f>IF(Table1[[#This Row],[Grant]]&lt;&gt;"",VLOOKUP(Table1[[#This Row],[Grant]],Grants!B:D,3),"")</f>
        <v/>
      </c>
      <c r="BC2366" s="46" t="str">
        <f>TRIM(Table1[[#This Row],[Vendor ID]])</f>
        <v/>
      </c>
      <c r="BD2366">
        <f>IF(Table1[[#This Row],[Reference Number]]=Q2365,BD2365,BD2365+1)</f>
        <v>0</v>
      </c>
    </row>
    <row r="2367" spans="1:56" ht="11.25" customHeight="1" x14ac:dyDescent="0.25">
      <c r="A2367" s="1"/>
      <c r="B2367" s="88" t="str">
        <f>IF(Table1[[#This Row],[Posting Date]]&lt;&gt;"",IF(Table1[[#This Row],[Reference Number]]=Q2366,B2366+1,1),"")</f>
        <v/>
      </c>
      <c r="C2367" s="61"/>
      <c r="D2367" s="61"/>
      <c r="E2367" s="138"/>
      <c r="F2367" s="141" t="str">
        <f>IFERROR(IF(VLOOKUP(Table1[[#This Row],[Budget Code Description]],Dimentions!$X$6:$AC$139,2,FALSE)="","",VLOOKUP(Table1[[#This Row],[Budget Code Description]],Dimentions!$X$6:$AC$139,2,FALSE)),"")</f>
        <v/>
      </c>
      <c r="G2367" s="141"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1" t="str">
        <f>IFERROR(VLOOKUP(Table1[[#This Row],[Budget Code Description]],Table6[#All],8,FALSE),"")</f>
        <v/>
      </c>
      <c r="L2367" s="63"/>
      <c r="M2367" s="65" t="str">
        <f>IFERROR(VLOOKUP(Table1[[#This Row],[Staff ID]],Table2[],2,FALSE),"")</f>
        <v/>
      </c>
      <c r="N2367" s="209" t="str">
        <f>IFERROR(IF(VLOOKUP(Table1[[#This Row],[Budget Code Description]],Dimentions!$X$6:$AC$134,4,FALSE)="","",VLOOKUP(Table1[[#This Row],[Budget Code Description]],Dimentions!$X$6:$AC$134,4,FALSE)),"")</f>
        <v/>
      </c>
      <c r="O2367" s="65" t="str">
        <f>IFERROR(VLOOKUP(Table1[[#This Row],[Vendor ID]],Table549[],2,FALSE),"")</f>
        <v/>
      </c>
      <c r="P2367" s="63"/>
      <c r="Q2367" s="141" t="str">
        <f>IF(Table1[[#This Row],[Posting Date]]&lt;&gt;"",$D$9,"")</f>
        <v/>
      </c>
      <c r="R2367" s="157" t="str">
        <f>IF(Table1[[#This Row],[Posting Date]]&lt;&gt;"",$D$10,"")</f>
        <v/>
      </c>
      <c r="S2367" s="66"/>
      <c r="T2367" s="63"/>
      <c r="U2367" s="67"/>
      <c r="V2367" s="67"/>
      <c r="W2367" s="67" t="str">
        <f t="shared" si="41"/>
        <v/>
      </c>
      <c r="X2367" s="159" t="str">
        <f>IF(E2367="","",(IF(Table1[[#This Row],[Cur]]="USD",Table1[[#This Row],[Cur_Amount Debit]],Table1[[#This Row],[Cur_Amount Debit]]/Table1[[#This Row],[Exchange Rate]])))</f>
        <v/>
      </c>
      <c r="Y2367" s="159" t="str">
        <f>IF(E2367="","",(IF(Table1[[#This Row],[Cur]]="USD",Table1[[#This Row],[Cur_Amount Credit]],Table1[[#This Row],[Cur_Amount Credit]]/ExchangeRate)))</f>
        <v/>
      </c>
      <c r="Z2367" s="201" t="str">
        <f>IF(E2367="","",(Table1[[#This Row],[Debit USD]]-Table1[[#This Row],[Credit USD]]))</f>
        <v/>
      </c>
      <c r="AA2367" s="226"/>
      <c r="AB2367" s="255"/>
      <c r="AC2367" s="1"/>
      <c r="AD2367" s="15"/>
      <c r="AE2367" s="15" t="str">
        <f>IF(AND(OR(Table1[[#This Row],[Account]]="15030",Table1[[#This Row],[Account]]="15035",Table1[[#This Row],[Account]]="20150"),Table1[[#This Row],[Vendor ID]]=""),1,"")</f>
        <v/>
      </c>
      <c r="AF2367" s="15"/>
      <c r="AG2367" s="15"/>
      <c r="AH2367" s="15"/>
      <c r="AI2367" s="46" t="str">
        <f>IF(Table1[[#This Row],[Posting Date]]&lt;&gt;"","GJ-"&amp;CountryID,"")</f>
        <v/>
      </c>
      <c r="AJ2367" s="59" t="str">
        <f>IF(Table1[[#This Row],[Posting Date]]&lt;&gt;"",Table1[[#This Row],[Posting Date]],"")</f>
        <v/>
      </c>
      <c r="AK2367" s="46"/>
      <c r="AL2367" s="46" t="str">
        <f>IF(Table1[[#This Row],[Description]]&lt;&gt;"",Table1[[#This Row],[Description]],"")</f>
        <v/>
      </c>
      <c r="AM2367" s="46" t="str">
        <f>IF(Table1[[#This Row],[Posting Date]]&lt;&gt;"",Table1[[#This Row],[Reference Number]],"")</f>
        <v/>
      </c>
      <c r="AN2367" s="46" t="str">
        <f>TRIM(Table1[[#This Row],[Line '#]])</f>
        <v/>
      </c>
      <c r="AO2367" s="46" t="str">
        <f>TRIM(Table1[[#This Row],[Account]])</f>
        <v/>
      </c>
      <c r="AP2367" s="46" t="str">
        <f>IF(Table1[[#This Row],[Posting Date]]&lt;&gt;"",$D$5,"")</f>
        <v/>
      </c>
      <c r="AQ2367" s="46" t="str">
        <f>TRIM(Table1[[#This Row],[Departments-Prgrams]])</f>
        <v/>
      </c>
      <c r="AR2367" s="46" t="str">
        <f>TRIM(Table1[[#This Row],[Grant]])</f>
        <v/>
      </c>
      <c r="AS2367" s="46" t="str">
        <f>TRIM(Table1[[#This Row],[Staff ID]])</f>
        <v/>
      </c>
      <c r="AT2367" s="46" t="str">
        <f>IF(TRIM(Table1[[#This Row],[Budget Code]])=0,"",TRIM(Table1[[#This Row],[Budget Code]]))</f>
        <v/>
      </c>
      <c r="AU2367" s="46" t="str">
        <f>IF(Table1[[#This Row],[Line Description]]&lt;&gt;"",Table1[[#This Row],[Line Description]],"")</f>
        <v/>
      </c>
      <c r="AV2367" s="46" t="str">
        <f>IF(Table1[[#This Row],[Cur_Amount Debit]]&gt;0,ROUND(Table1[[#This Row],[Cur_Amount Debit]],2),"")</f>
        <v/>
      </c>
      <c r="AW2367" s="46" t="str">
        <f>IF(Table1[[#This Row],[Cur_Amount Credit]]&gt;0,ROUND(Table1[[#This Row],[Cur_Amount Credit]],2),"")</f>
        <v/>
      </c>
      <c r="AX2367" s="46" t="str">
        <f>LEFT(Table1[[#This Row],[Cur]],3)</f>
        <v/>
      </c>
      <c r="AY2367" s="59"/>
      <c r="AZ2367" s="46"/>
      <c r="BA2367" s="46" t="str">
        <f>IF(Table1[[#This Row],[Cur]]&lt;&gt;"",IF(Table1[[#This Row],[Cur]]="USD","",ExchangeRate),"")</f>
        <v/>
      </c>
      <c r="BB2367" s="46" t="str">
        <f>IF(Table1[[#This Row],[Grant]]&lt;&gt;"",VLOOKUP(Table1[[#This Row],[Grant]],Grants!B:D,3),"")</f>
        <v/>
      </c>
      <c r="BC2367" s="46" t="str">
        <f>TRIM(Table1[[#This Row],[Vendor ID]])</f>
        <v/>
      </c>
      <c r="BD2367">
        <f>IF(Table1[[#This Row],[Reference Number]]=Q2366,BD2366,BD2366+1)</f>
        <v>0</v>
      </c>
    </row>
    <row r="2368" spans="1:56" ht="11.25" customHeight="1" x14ac:dyDescent="0.25">
      <c r="A2368" s="1"/>
      <c r="B2368" s="88" t="str">
        <f>IF(Table1[[#This Row],[Posting Date]]&lt;&gt;"",IF(Table1[[#This Row],[Reference Number]]=Q2367,B2367+1,1),"")</f>
        <v/>
      </c>
      <c r="C2368" s="61"/>
      <c r="D2368" s="61"/>
      <c r="E2368" s="138"/>
      <c r="F2368" s="141" t="str">
        <f>IFERROR(IF(VLOOKUP(Table1[[#This Row],[Budget Code Description]],Dimentions!$X$6:$AC$139,2,FALSE)="","",VLOOKUP(Table1[[#This Row],[Budget Code Description]],Dimentions!$X$6:$AC$139,2,FALSE)),"")</f>
        <v/>
      </c>
      <c r="G2368" s="141"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1" t="str">
        <f>IFERROR(VLOOKUP(Table1[[#This Row],[Budget Code Description]],Table6[#All],8,FALSE),"")</f>
        <v/>
      </c>
      <c r="L2368" s="63"/>
      <c r="M2368" s="65" t="str">
        <f>IFERROR(VLOOKUP(Table1[[#This Row],[Staff ID]],Table2[],2,FALSE),"")</f>
        <v/>
      </c>
      <c r="N2368" s="209" t="str">
        <f>IFERROR(IF(VLOOKUP(Table1[[#This Row],[Budget Code Description]],Dimentions!$X$6:$AC$134,4,FALSE)="","",VLOOKUP(Table1[[#This Row],[Budget Code Description]],Dimentions!$X$6:$AC$134,4,FALSE)),"")</f>
        <v/>
      </c>
      <c r="O2368" s="65" t="str">
        <f>IFERROR(VLOOKUP(Table1[[#This Row],[Vendor ID]],Table549[],2,FALSE),"")</f>
        <v/>
      </c>
      <c r="P2368" s="63"/>
      <c r="Q2368" s="141" t="str">
        <f>IF(Table1[[#This Row],[Posting Date]]&lt;&gt;"",$D$9,"")</f>
        <v/>
      </c>
      <c r="R2368" s="157" t="str">
        <f>IF(Table1[[#This Row],[Posting Date]]&lt;&gt;"",$D$10,"")</f>
        <v/>
      </c>
      <c r="S2368" s="66"/>
      <c r="T2368" s="63"/>
      <c r="U2368" s="67"/>
      <c r="V2368" s="67"/>
      <c r="W2368" s="67" t="str">
        <f t="shared" si="41"/>
        <v/>
      </c>
      <c r="X2368" s="159" t="str">
        <f>IF(E2368="","",(IF(Table1[[#This Row],[Cur]]="USD",Table1[[#This Row],[Cur_Amount Debit]],Table1[[#This Row],[Cur_Amount Debit]]/Table1[[#This Row],[Exchange Rate]])))</f>
        <v/>
      </c>
      <c r="Y2368" s="159" t="str">
        <f>IF(E2368="","",(IF(Table1[[#This Row],[Cur]]="USD",Table1[[#This Row],[Cur_Amount Credit]],Table1[[#This Row],[Cur_Amount Credit]]/ExchangeRate)))</f>
        <v/>
      </c>
      <c r="Z2368" s="201" t="str">
        <f>IF(E2368="","",(Table1[[#This Row],[Debit USD]]-Table1[[#This Row],[Credit USD]]))</f>
        <v/>
      </c>
      <c r="AA2368" s="226"/>
      <c r="AB2368" s="255"/>
      <c r="AC2368" s="1"/>
      <c r="AD2368" s="15"/>
      <c r="AE2368" s="15" t="str">
        <f>IF(AND(OR(Table1[[#This Row],[Account]]="15030",Table1[[#This Row],[Account]]="15035",Table1[[#This Row],[Account]]="20150"),Table1[[#This Row],[Vendor ID]]=""),1,"")</f>
        <v/>
      </c>
      <c r="AF2368" s="15"/>
      <c r="AG2368" s="15"/>
      <c r="AH2368" s="15"/>
      <c r="AI2368" s="46" t="str">
        <f>IF(Table1[[#This Row],[Posting Date]]&lt;&gt;"","GJ-"&amp;CountryID,"")</f>
        <v/>
      </c>
      <c r="AJ2368" s="59" t="str">
        <f>IF(Table1[[#This Row],[Posting Date]]&lt;&gt;"",Table1[[#This Row],[Posting Date]],"")</f>
        <v/>
      </c>
      <c r="AK2368" s="46"/>
      <c r="AL2368" s="46" t="str">
        <f>IF(Table1[[#This Row],[Description]]&lt;&gt;"",Table1[[#This Row],[Description]],"")</f>
        <v/>
      </c>
      <c r="AM2368" s="46" t="str">
        <f>IF(Table1[[#This Row],[Posting Date]]&lt;&gt;"",Table1[[#This Row],[Reference Number]],"")</f>
        <v/>
      </c>
      <c r="AN2368" s="46" t="str">
        <f>TRIM(Table1[[#This Row],[Line '#]])</f>
        <v/>
      </c>
      <c r="AO2368" s="46" t="str">
        <f>TRIM(Table1[[#This Row],[Account]])</f>
        <v/>
      </c>
      <c r="AP2368" s="46" t="str">
        <f>IF(Table1[[#This Row],[Posting Date]]&lt;&gt;"",$D$5,"")</f>
        <v/>
      </c>
      <c r="AQ2368" s="46" t="str">
        <f>TRIM(Table1[[#This Row],[Departments-Prgrams]])</f>
        <v/>
      </c>
      <c r="AR2368" s="46" t="str">
        <f>TRIM(Table1[[#This Row],[Grant]])</f>
        <v/>
      </c>
      <c r="AS2368" s="46" t="str">
        <f>TRIM(Table1[[#This Row],[Staff ID]])</f>
        <v/>
      </c>
      <c r="AT2368" s="46" t="str">
        <f>IF(TRIM(Table1[[#This Row],[Budget Code]])=0,"",TRIM(Table1[[#This Row],[Budget Code]]))</f>
        <v/>
      </c>
      <c r="AU2368" s="46" t="str">
        <f>IF(Table1[[#This Row],[Line Description]]&lt;&gt;"",Table1[[#This Row],[Line Description]],"")</f>
        <v/>
      </c>
      <c r="AV2368" s="46" t="str">
        <f>IF(Table1[[#This Row],[Cur_Amount Debit]]&gt;0,ROUND(Table1[[#This Row],[Cur_Amount Debit]],2),"")</f>
        <v/>
      </c>
      <c r="AW2368" s="46" t="str">
        <f>IF(Table1[[#This Row],[Cur_Amount Credit]]&gt;0,ROUND(Table1[[#This Row],[Cur_Amount Credit]],2),"")</f>
        <v/>
      </c>
      <c r="AX2368" s="46" t="str">
        <f>LEFT(Table1[[#This Row],[Cur]],3)</f>
        <v/>
      </c>
      <c r="AY2368" s="59"/>
      <c r="AZ2368" s="46"/>
      <c r="BA2368" s="46" t="str">
        <f>IF(Table1[[#This Row],[Cur]]&lt;&gt;"",IF(Table1[[#This Row],[Cur]]="USD","",ExchangeRate),"")</f>
        <v/>
      </c>
      <c r="BB2368" s="46" t="str">
        <f>IF(Table1[[#This Row],[Grant]]&lt;&gt;"",VLOOKUP(Table1[[#This Row],[Grant]],Grants!B:D,3),"")</f>
        <v/>
      </c>
      <c r="BC2368" s="46" t="str">
        <f>TRIM(Table1[[#This Row],[Vendor ID]])</f>
        <v/>
      </c>
      <c r="BD2368">
        <f>IF(Table1[[#This Row],[Reference Number]]=Q2367,BD2367,BD2367+1)</f>
        <v>0</v>
      </c>
    </row>
    <row r="2369" spans="1:56" ht="11.25" customHeight="1" x14ac:dyDescent="0.25">
      <c r="A2369" s="1"/>
      <c r="B2369" s="88" t="str">
        <f>IF(Table1[[#This Row],[Posting Date]]&lt;&gt;"",IF(Table1[[#This Row],[Reference Number]]=Q2368,B2368+1,1),"")</f>
        <v/>
      </c>
      <c r="C2369" s="61"/>
      <c r="D2369" s="61"/>
      <c r="E2369" s="138"/>
      <c r="F2369" s="141" t="str">
        <f>IFERROR(IF(VLOOKUP(Table1[[#This Row],[Budget Code Description]],Dimentions!$X$6:$AC$139,2,FALSE)="","",VLOOKUP(Table1[[#This Row],[Budget Code Description]],Dimentions!$X$6:$AC$139,2,FALSE)),"")</f>
        <v/>
      </c>
      <c r="G2369" s="141"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1" t="str">
        <f>IFERROR(VLOOKUP(Table1[[#This Row],[Budget Code Description]],Table6[#All],8,FALSE),"")</f>
        <v/>
      </c>
      <c r="L2369" s="63"/>
      <c r="M2369" s="65" t="str">
        <f>IFERROR(VLOOKUP(Table1[[#This Row],[Staff ID]],Table2[],2,FALSE),"")</f>
        <v/>
      </c>
      <c r="N2369" s="209" t="str">
        <f>IFERROR(IF(VLOOKUP(Table1[[#This Row],[Budget Code Description]],Dimentions!$X$6:$AC$134,4,FALSE)="","",VLOOKUP(Table1[[#This Row],[Budget Code Description]],Dimentions!$X$6:$AC$134,4,FALSE)),"")</f>
        <v/>
      </c>
      <c r="O2369" s="65" t="str">
        <f>IFERROR(VLOOKUP(Table1[[#This Row],[Vendor ID]],Table549[],2,FALSE),"")</f>
        <v/>
      </c>
      <c r="P2369" s="63"/>
      <c r="Q2369" s="141" t="str">
        <f>IF(Table1[[#This Row],[Posting Date]]&lt;&gt;"",$D$9,"")</f>
        <v/>
      </c>
      <c r="R2369" s="157" t="str">
        <f>IF(Table1[[#This Row],[Posting Date]]&lt;&gt;"",$D$10,"")</f>
        <v/>
      </c>
      <c r="S2369" s="66"/>
      <c r="T2369" s="63"/>
      <c r="U2369" s="67"/>
      <c r="V2369" s="67"/>
      <c r="W2369" s="67" t="str">
        <f t="shared" si="41"/>
        <v/>
      </c>
      <c r="X2369" s="159" t="str">
        <f>IF(E2369="","",(IF(Table1[[#This Row],[Cur]]="USD",Table1[[#This Row],[Cur_Amount Debit]],Table1[[#This Row],[Cur_Amount Debit]]/Table1[[#This Row],[Exchange Rate]])))</f>
        <v/>
      </c>
      <c r="Y2369" s="159" t="str">
        <f>IF(E2369="","",(IF(Table1[[#This Row],[Cur]]="USD",Table1[[#This Row],[Cur_Amount Credit]],Table1[[#This Row],[Cur_Amount Credit]]/ExchangeRate)))</f>
        <v/>
      </c>
      <c r="Z2369" s="201" t="str">
        <f>IF(E2369="","",(Table1[[#This Row],[Debit USD]]-Table1[[#This Row],[Credit USD]]))</f>
        <v/>
      </c>
      <c r="AA2369" s="226"/>
      <c r="AB2369" s="255"/>
      <c r="AC2369" s="1"/>
      <c r="AD2369" s="15"/>
      <c r="AE2369" s="15" t="str">
        <f>IF(AND(OR(Table1[[#This Row],[Account]]="15030",Table1[[#This Row],[Account]]="15035",Table1[[#This Row],[Account]]="20150"),Table1[[#This Row],[Vendor ID]]=""),1,"")</f>
        <v/>
      </c>
      <c r="AF2369" s="15"/>
      <c r="AG2369" s="15"/>
      <c r="AH2369" s="15"/>
      <c r="AI2369" s="46" t="str">
        <f>IF(Table1[[#This Row],[Posting Date]]&lt;&gt;"","GJ-"&amp;CountryID,"")</f>
        <v/>
      </c>
      <c r="AJ2369" s="59" t="str">
        <f>IF(Table1[[#This Row],[Posting Date]]&lt;&gt;"",Table1[[#This Row],[Posting Date]],"")</f>
        <v/>
      </c>
      <c r="AK2369" s="46"/>
      <c r="AL2369" s="46" t="str">
        <f>IF(Table1[[#This Row],[Description]]&lt;&gt;"",Table1[[#This Row],[Description]],"")</f>
        <v/>
      </c>
      <c r="AM2369" s="46" t="str">
        <f>IF(Table1[[#This Row],[Posting Date]]&lt;&gt;"",Table1[[#This Row],[Reference Number]],"")</f>
        <v/>
      </c>
      <c r="AN2369" s="46" t="str">
        <f>TRIM(Table1[[#This Row],[Line '#]])</f>
        <v/>
      </c>
      <c r="AO2369" s="46" t="str">
        <f>TRIM(Table1[[#This Row],[Account]])</f>
        <v/>
      </c>
      <c r="AP2369" s="46" t="str">
        <f>IF(Table1[[#This Row],[Posting Date]]&lt;&gt;"",$D$5,"")</f>
        <v/>
      </c>
      <c r="AQ2369" s="46" t="str">
        <f>TRIM(Table1[[#This Row],[Departments-Prgrams]])</f>
        <v/>
      </c>
      <c r="AR2369" s="46" t="str">
        <f>TRIM(Table1[[#This Row],[Grant]])</f>
        <v/>
      </c>
      <c r="AS2369" s="46" t="str">
        <f>TRIM(Table1[[#This Row],[Staff ID]])</f>
        <v/>
      </c>
      <c r="AT2369" s="46" t="str">
        <f>IF(TRIM(Table1[[#This Row],[Budget Code]])=0,"",TRIM(Table1[[#This Row],[Budget Code]]))</f>
        <v/>
      </c>
      <c r="AU2369" s="46" t="str">
        <f>IF(Table1[[#This Row],[Line Description]]&lt;&gt;"",Table1[[#This Row],[Line Description]],"")</f>
        <v/>
      </c>
      <c r="AV2369" s="46" t="str">
        <f>IF(Table1[[#This Row],[Cur_Amount Debit]]&gt;0,ROUND(Table1[[#This Row],[Cur_Amount Debit]],2),"")</f>
        <v/>
      </c>
      <c r="AW2369" s="46" t="str">
        <f>IF(Table1[[#This Row],[Cur_Amount Credit]]&gt;0,ROUND(Table1[[#This Row],[Cur_Amount Credit]],2),"")</f>
        <v/>
      </c>
      <c r="AX2369" s="46" t="str">
        <f>LEFT(Table1[[#This Row],[Cur]],3)</f>
        <v/>
      </c>
      <c r="AY2369" s="59"/>
      <c r="AZ2369" s="46"/>
      <c r="BA2369" s="46" t="str">
        <f>IF(Table1[[#This Row],[Cur]]&lt;&gt;"",IF(Table1[[#This Row],[Cur]]="USD","",ExchangeRate),"")</f>
        <v/>
      </c>
      <c r="BB2369" s="46" t="str">
        <f>IF(Table1[[#This Row],[Grant]]&lt;&gt;"",VLOOKUP(Table1[[#This Row],[Grant]],Grants!B:D,3),"")</f>
        <v/>
      </c>
      <c r="BC2369" s="46" t="str">
        <f>TRIM(Table1[[#This Row],[Vendor ID]])</f>
        <v/>
      </c>
      <c r="BD2369">
        <f>IF(Table1[[#This Row],[Reference Number]]=Q2368,BD2368,BD2368+1)</f>
        <v>0</v>
      </c>
    </row>
    <row r="2370" spans="1:56" ht="11.25" customHeight="1" x14ac:dyDescent="0.25">
      <c r="A2370" s="1"/>
      <c r="B2370" s="88" t="str">
        <f>IF(Table1[[#This Row],[Posting Date]]&lt;&gt;"",IF(Table1[[#This Row],[Reference Number]]=Q2369,B2369+1,1),"")</f>
        <v/>
      </c>
      <c r="C2370" s="61"/>
      <c r="D2370" s="61"/>
      <c r="E2370" s="138"/>
      <c r="F2370" s="141" t="str">
        <f>IFERROR(IF(VLOOKUP(Table1[[#This Row],[Budget Code Description]],Dimentions!$X$6:$AC$139,2,FALSE)="","",VLOOKUP(Table1[[#This Row],[Budget Code Description]],Dimentions!$X$6:$AC$139,2,FALSE)),"")</f>
        <v/>
      </c>
      <c r="G2370" s="141"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1" t="str">
        <f>IFERROR(VLOOKUP(Table1[[#This Row],[Budget Code Description]],Table6[#All],8,FALSE),"")</f>
        <v/>
      </c>
      <c r="L2370" s="63"/>
      <c r="M2370" s="65" t="str">
        <f>IFERROR(VLOOKUP(Table1[[#This Row],[Staff ID]],Table2[],2,FALSE),"")</f>
        <v/>
      </c>
      <c r="N2370" s="209" t="str">
        <f>IFERROR(IF(VLOOKUP(Table1[[#This Row],[Budget Code Description]],Dimentions!$X$6:$AC$134,4,FALSE)="","",VLOOKUP(Table1[[#This Row],[Budget Code Description]],Dimentions!$X$6:$AC$134,4,FALSE)),"")</f>
        <v/>
      </c>
      <c r="O2370" s="65" t="str">
        <f>IFERROR(VLOOKUP(Table1[[#This Row],[Vendor ID]],Table549[],2,FALSE),"")</f>
        <v/>
      </c>
      <c r="P2370" s="63"/>
      <c r="Q2370" s="141" t="str">
        <f>IF(Table1[[#This Row],[Posting Date]]&lt;&gt;"",$D$9,"")</f>
        <v/>
      </c>
      <c r="R2370" s="157" t="str">
        <f>IF(Table1[[#This Row],[Posting Date]]&lt;&gt;"",$D$10,"")</f>
        <v/>
      </c>
      <c r="S2370" s="66"/>
      <c r="T2370" s="63"/>
      <c r="U2370" s="67"/>
      <c r="V2370" s="67"/>
      <c r="W2370" s="67" t="str">
        <f t="shared" si="41"/>
        <v/>
      </c>
      <c r="X2370" s="159" t="str">
        <f>IF(E2370="","",(IF(Table1[[#This Row],[Cur]]="USD",Table1[[#This Row],[Cur_Amount Debit]],Table1[[#This Row],[Cur_Amount Debit]]/Table1[[#This Row],[Exchange Rate]])))</f>
        <v/>
      </c>
      <c r="Y2370" s="159" t="str">
        <f>IF(E2370="","",(IF(Table1[[#This Row],[Cur]]="USD",Table1[[#This Row],[Cur_Amount Credit]],Table1[[#This Row],[Cur_Amount Credit]]/ExchangeRate)))</f>
        <v/>
      </c>
      <c r="Z2370" s="201" t="str">
        <f>IF(E2370="","",(Table1[[#This Row],[Debit USD]]-Table1[[#This Row],[Credit USD]]))</f>
        <v/>
      </c>
      <c r="AA2370" s="226"/>
      <c r="AB2370" s="255"/>
      <c r="AC2370" s="1"/>
      <c r="AD2370" s="15"/>
      <c r="AE2370" s="15" t="str">
        <f>IF(AND(OR(Table1[[#This Row],[Account]]="15030",Table1[[#This Row],[Account]]="15035",Table1[[#This Row],[Account]]="20150"),Table1[[#This Row],[Vendor ID]]=""),1,"")</f>
        <v/>
      </c>
      <c r="AF2370" s="15"/>
      <c r="AG2370" s="15"/>
      <c r="AH2370" s="15"/>
      <c r="AI2370" s="46" t="str">
        <f>IF(Table1[[#This Row],[Posting Date]]&lt;&gt;"","GJ-"&amp;CountryID,"")</f>
        <v/>
      </c>
      <c r="AJ2370" s="59" t="str">
        <f>IF(Table1[[#This Row],[Posting Date]]&lt;&gt;"",Table1[[#This Row],[Posting Date]],"")</f>
        <v/>
      </c>
      <c r="AK2370" s="46"/>
      <c r="AL2370" s="46" t="str">
        <f>IF(Table1[[#This Row],[Description]]&lt;&gt;"",Table1[[#This Row],[Description]],"")</f>
        <v/>
      </c>
      <c r="AM2370" s="46" t="str">
        <f>IF(Table1[[#This Row],[Posting Date]]&lt;&gt;"",Table1[[#This Row],[Reference Number]],"")</f>
        <v/>
      </c>
      <c r="AN2370" s="46" t="str">
        <f>TRIM(Table1[[#This Row],[Line '#]])</f>
        <v/>
      </c>
      <c r="AO2370" s="46" t="str">
        <f>TRIM(Table1[[#This Row],[Account]])</f>
        <v/>
      </c>
      <c r="AP2370" s="46" t="str">
        <f>IF(Table1[[#This Row],[Posting Date]]&lt;&gt;"",$D$5,"")</f>
        <v/>
      </c>
      <c r="AQ2370" s="46" t="str">
        <f>TRIM(Table1[[#This Row],[Departments-Prgrams]])</f>
        <v/>
      </c>
      <c r="AR2370" s="46" t="str">
        <f>TRIM(Table1[[#This Row],[Grant]])</f>
        <v/>
      </c>
      <c r="AS2370" s="46" t="str">
        <f>TRIM(Table1[[#This Row],[Staff ID]])</f>
        <v/>
      </c>
      <c r="AT2370" s="46" t="str">
        <f>IF(TRIM(Table1[[#This Row],[Budget Code]])=0,"",TRIM(Table1[[#This Row],[Budget Code]]))</f>
        <v/>
      </c>
      <c r="AU2370" s="46" t="str">
        <f>IF(Table1[[#This Row],[Line Description]]&lt;&gt;"",Table1[[#This Row],[Line Description]],"")</f>
        <v/>
      </c>
      <c r="AV2370" s="46" t="str">
        <f>IF(Table1[[#This Row],[Cur_Amount Debit]]&gt;0,ROUND(Table1[[#This Row],[Cur_Amount Debit]],2),"")</f>
        <v/>
      </c>
      <c r="AW2370" s="46" t="str">
        <f>IF(Table1[[#This Row],[Cur_Amount Credit]]&gt;0,ROUND(Table1[[#This Row],[Cur_Amount Credit]],2),"")</f>
        <v/>
      </c>
      <c r="AX2370" s="46" t="str">
        <f>LEFT(Table1[[#This Row],[Cur]],3)</f>
        <v/>
      </c>
      <c r="AY2370" s="59"/>
      <c r="AZ2370" s="46"/>
      <c r="BA2370" s="46" t="str">
        <f>IF(Table1[[#This Row],[Cur]]&lt;&gt;"",IF(Table1[[#This Row],[Cur]]="USD","",ExchangeRate),"")</f>
        <v/>
      </c>
      <c r="BB2370" s="46" t="str">
        <f>IF(Table1[[#This Row],[Grant]]&lt;&gt;"",VLOOKUP(Table1[[#This Row],[Grant]],Grants!B:D,3),"")</f>
        <v/>
      </c>
      <c r="BC2370" s="46" t="str">
        <f>TRIM(Table1[[#This Row],[Vendor ID]])</f>
        <v/>
      </c>
      <c r="BD2370">
        <f>IF(Table1[[#This Row],[Reference Number]]=Q2369,BD2369,BD2369+1)</f>
        <v>0</v>
      </c>
    </row>
    <row r="2371" spans="1:56" ht="11.25" customHeight="1" x14ac:dyDescent="0.25">
      <c r="A2371" s="1"/>
      <c r="B2371" s="88" t="str">
        <f>IF(Table1[[#This Row],[Posting Date]]&lt;&gt;"",IF(Table1[[#This Row],[Reference Number]]=Q2370,B2370+1,1),"")</f>
        <v/>
      </c>
      <c r="C2371" s="61"/>
      <c r="D2371" s="61"/>
      <c r="E2371" s="138"/>
      <c r="F2371" s="141" t="str">
        <f>IFERROR(IF(VLOOKUP(Table1[[#This Row],[Budget Code Description]],Dimentions!$X$6:$AC$139,2,FALSE)="","",VLOOKUP(Table1[[#This Row],[Budget Code Description]],Dimentions!$X$6:$AC$139,2,FALSE)),"")</f>
        <v/>
      </c>
      <c r="G2371" s="141"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1" t="str">
        <f>IFERROR(VLOOKUP(Table1[[#This Row],[Budget Code Description]],Table6[#All],8,FALSE),"")</f>
        <v/>
      </c>
      <c r="L2371" s="63"/>
      <c r="M2371" s="65" t="str">
        <f>IFERROR(VLOOKUP(Table1[[#This Row],[Staff ID]],Table2[],2,FALSE),"")</f>
        <v/>
      </c>
      <c r="N2371" s="209" t="str">
        <f>IFERROR(IF(VLOOKUP(Table1[[#This Row],[Budget Code Description]],Dimentions!$X$6:$AC$134,4,FALSE)="","",VLOOKUP(Table1[[#This Row],[Budget Code Description]],Dimentions!$X$6:$AC$134,4,FALSE)),"")</f>
        <v/>
      </c>
      <c r="O2371" s="65" t="str">
        <f>IFERROR(VLOOKUP(Table1[[#This Row],[Vendor ID]],Table549[],2,FALSE),"")</f>
        <v/>
      </c>
      <c r="P2371" s="63"/>
      <c r="Q2371" s="141" t="str">
        <f>IF(Table1[[#This Row],[Posting Date]]&lt;&gt;"",$D$9,"")</f>
        <v/>
      </c>
      <c r="R2371" s="157" t="str">
        <f>IF(Table1[[#This Row],[Posting Date]]&lt;&gt;"",$D$10,"")</f>
        <v/>
      </c>
      <c r="S2371" s="66"/>
      <c r="T2371" s="63"/>
      <c r="U2371" s="67"/>
      <c r="V2371" s="67"/>
      <c r="W2371" s="67" t="str">
        <f t="shared" si="41"/>
        <v/>
      </c>
      <c r="X2371" s="159" t="str">
        <f>IF(E2371="","",(IF(Table1[[#This Row],[Cur]]="USD",Table1[[#This Row],[Cur_Amount Debit]],Table1[[#This Row],[Cur_Amount Debit]]/Table1[[#This Row],[Exchange Rate]])))</f>
        <v/>
      </c>
      <c r="Y2371" s="159" t="str">
        <f>IF(E2371="","",(IF(Table1[[#This Row],[Cur]]="USD",Table1[[#This Row],[Cur_Amount Credit]],Table1[[#This Row],[Cur_Amount Credit]]/ExchangeRate)))</f>
        <v/>
      </c>
      <c r="Z2371" s="201" t="str">
        <f>IF(E2371="","",(Table1[[#This Row],[Debit USD]]-Table1[[#This Row],[Credit USD]]))</f>
        <v/>
      </c>
      <c r="AA2371" s="226"/>
      <c r="AB2371" s="255"/>
      <c r="AC2371" s="1"/>
      <c r="AD2371" s="15"/>
      <c r="AE2371" s="15" t="str">
        <f>IF(AND(OR(Table1[[#This Row],[Account]]="15030",Table1[[#This Row],[Account]]="15035",Table1[[#This Row],[Account]]="20150"),Table1[[#This Row],[Vendor ID]]=""),1,"")</f>
        <v/>
      </c>
      <c r="AF2371" s="15"/>
      <c r="AG2371" s="15"/>
      <c r="AH2371" s="15"/>
      <c r="AI2371" s="46" t="str">
        <f>IF(Table1[[#This Row],[Posting Date]]&lt;&gt;"","GJ-"&amp;CountryID,"")</f>
        <v/>
      </c>
      <c r="AJ2371" s="59" t="str">
        <f>IF(Table1[[#This Row],[Posting Date]]&lt;&gt;"",Table1[[#This Row],[Posting Date]],"")</f>
        <v/>
      </c>
      <c r="AK2371" s="46"/>
      <c r="AL2371" s="46" t="str">
        <f>IF(Table1[[#This Row],[Description]]&lt;&gt;"",Table1[[#This Row],[Description]],"")</f>
        <v/>
      </c>
      <c r="AM2371" s="46" t="str">
        <f>IF(Table1[[#This Row],[Posting Date]]&lt;&gt;"",Table1[[#This Row],[Reference Number]],"")</f>
        <v/>
      </c>
      <c r="AN2371" s="46" t="str">
        <f>TRIM(Table1[[#This Row],[Line '#]])</f>
        <v/>
      </c>
      <c r="AO2371" s="46" t="str">
        <f>TRIM(Table1[[#This Row],[Account]])</f>
        <v/>
      </c>
      <c r="AP2371" s="46" t="str">
        <f>IF(Table1[[#This Row],[Posting Date]]&lt;&gt;"",$D$5,"")</f>
        <v/>
      </c>
      <c r="AQ2371" s="46" t="str">
        <f>TRIM(Table1[[#This Row],[Departments-Prgrams]])</f>
        <v/>
      </c>
      <c r="AR2371" s="46" t="str">
        <f>TRIM(Table1[[#This Row],[Grant]])</f>
        <v/>
      </c>
      <c r="AS2371" s="46" t="str">
        <f>TRIM(Table1[[#This Row],[Staff ID]])</f>
        <v/>
      </c>
      <c r="AT2371" s="46" t="str">
        <f>IF(TRIM(Table1[[#This Row],[Budget Code]])=0,"",TRIM(Table1[[#This Row],[Budget Code]]))</f>
        <v/>
      </c>
      <c r="AU2371" s="46" t="str">
        <f>IF(Table1[[#This Row],[Line Description]]&lt;&gt;"",Table1[[#This Row],[Line Description]],"")</f>
        <v/>
      </c>
      <c r="AV2371" s="46" t="str">
        <f>IF(Table1[[#This Row],[Cur_Amount Debit]]&gt;0,ROUND(Table1[[#This Row],[Cur_Amount Debit]],2),"")</f>
        <v/>
      </c>
      <c r="AW2371" s="46" t="str">
        <f>IF(Table1[[#This Row],[Cur_Amount Credit]]&gt;0,ROUND(Table1[[#This Row],[Cur_Amount Credit]],2),"")</f>
        <v/>
      </c>
      <c r="AX2371" s="46" t="str">
        <f>LEFT(Table1[[#This Row],[Cur]],3)</f>
        <v/>
      </c>
      <c r="AY2371" s="59"/>
      <c r="AZ2371" s="46"/>
      <c r="BA2371" s="46" t="str">
        <f>IF(Table1[[#This Row],[Cur]]&lt;&gt;"",IF(Table1[[#This Row],[Cur]]="USD","",ExchangeRate),"")</f>
        <v/>
      </c>
      <c r="BB2371" s="46" t="str">
        <f>IF(Table1[[#This Row],[Grant]]&lt;&gt;"",VLOOKUP(Table1[[#This Row],[Grant]],Grants!B:D,3),"")</f>
        <v/>
      </c>
      <c r="BC2371" s="46" t="str">
        <f>TRIM(Table1[[#This Row],[Vendor ID]])</f>
        <v/>
      </c>
      <c r="BD2371">
        <f>IF(Table1[[#This Row],[Reference Number]]=Q2370,BD2370,BD2370+1)</f>
        <v>0</v>
      </c>
    </row>
    <row r="2372" spans="1:56" ht="11.25" customHeight="1" x14ac:dyDescent="0.25">
      <c r="A2372" s="1"/>
      <c r="B2372" s="88" t="str">
        <f>IF(Table1[[#This Row],[Posting Date]]&lt;&gt;"",IF(Table1[[#This Row],[Reference Number]]=Q2371,B2371+1,1),"")</f>
        <v/>
      </c>
      <c r="C2372" s="61"/>
      <c r="D2372" s="61"/>
      <c r="E2372" s="138"/>
      <c r="F2372" s="141" t="str">
        <f>IFERROR(IF(VLOOKUP(Table1[[#This Row],[Budget Code Description]],Dimentions!$X$6:$AC$139,2,FALSE)="","",VLOOKUP(Table1[[#This Row],[Budget Code Description]],Dimentions!$X$6:$AC$139,2,FALSE)),"")</f>
        <v/>
      </c>
      <c r="G2372" s="141"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1" t="str">
        <f>IFERROR(VLOOKUP(Table1[[#This Row],[Budget Code Description]],Table6[#All],8,FALSE),"")</f>
        <v/>
      </c>
      <c r="L2372" s="63"/>
      <c r="M2372" s="65" t="str">
        <f>IFERROR(VLOOKUP(Table1[[#This Row],[Staff ID]],Table2[],2,FALSE),"")</f>
        <v/>
      </c>
      <c r="N2372" s="209" t="str">
        <f>IFERROR(IF(VLOOKUP(Table1[[#This Row],[Budget Code Description]],Dimentions!$X$6:$AC$134,4,FALSE)="","",VLOOKUP(Table1[[#This Row],[Budget Code Description]],Dimentions!$X$6:$AC$134,4,FALSE)),"")</f>
        <v/>
      </c>
      <c r="O2372" s="65" t="str">
        <f>IFERROR(VLOOKUP(Table1[[#This Row],[Vendor ID]],Table549[],2,FALSE),"")</f>
        <v/>
      </c>
      <c r="P2372" s="63"/>
      <c r="Q2372" s="141" t="str">
        <f>IF(Table1[[#This Row],[Posting Date]]&lt;&gt;"",$D$9,"")</f>
        <v/>
      </c>
      <c r="R2372" s="157" t="str">
        <f>IF(Table1[[#This Row],[Posting Date]]&lt;&gt;"",$D$10,"")</f>
        <v/>
      </c>
      <c r="S2372" s="66"/>
      <c r="T2372" s="63"/>
      <c r="U2372" s="67"/>
      <c r="V2372" s="67"/>
      <c r="W2372" s="67" t="str">
        <f t="shared" si="41"/>
        <v/>
      </c>
      <c r="X2372" s="159" t="str">
        <f>IF(E2372="","",(IF(Table1[[#This Row],[Cur]]="USD",Table1[[#This Row],[Cur_Amount Debit]],Table1[[#This Row],[Cur_Amount Debit]]/Table1[[#This Row],[Exchange Rate]])))</f>
        <v/>
      </c>
      <c r="Y2372" s="159" t="str">
        <f>IF(E2372="","",(IF(Table1[[#This Row],[Cur]]="USD",Table1[[#This Row],[Cur_Amount Credit]],Table1[[#This Row],[Cur_Amount Credit]]/ExchangeRate)))</f>
        <v/>
      </c>
      <c r="Z2372" s="201" t="str">
        <f>IF(E2372="","",(Table1[[#This Row],[Debit USD]]-Table1[[#This Row],[Credit USD]]))</f>
        <v/>
      </c>
      <c r="AA2372" s="226"/>
      <c r="AB2372" s="255"/>
      <c r="AC2372" s="1"/>
      <c r="AD2372" s="15"/>
      <c r="AE2372" s="15" t="str">
        <f>IF(AND(OR(Table1[[#This Row],[Account]]="15030",Table1[[#This Row],[Account]]="15035",Table1[[#This Row],[Account]]="20150"),Table1[[#This Row],[Vendor ID]]=""),1,"")</f>
        <v/>
      </c>
      <c r="AF2372" s="15"/>
      <c r="AG2372" s="15"/>
      <c r="AH2372" s="15"/>
      <c r="AI2372" s="46" t="str">
        <f>IF(Table1[[#This Row],[Posting Date]]&lt;&gt;"","GJ-"&amp;CountryID,"")</f>
        <v/>
      </c>
      <c r="AJ2372" s="59" t="str">
        <f>IF(Table1[[#This Row],[Posting Date]]&lt;&gt;"",Table1[[#This Row],[Posting Date]],"")</f>
        <v/>
      </c>
      <c r="AK2372" s="46"/>
      <c r="AL2372" s="46" t="str">
        <f>IF(Table1[[#This Row],[Description]]&lt;&gt;"",Table1[[#This Row],[Description]],"")</f>
        <v/>
      </c>
      <c r="AM2372" s="46" t="str">
        <f>IF(Table1[[#This Row],[Posting Date]]&lt;&gt;"",Table1[[#This Row],[Reference Number]],"")</f>
        <v/>
      </c>
      <c r="AN2372" s="46" t="str">
        <f>TRIM(Table1[[#This Row],[Line '#]])</f>
        <v/>
      </c>
      <c r="AO2372" s="46" t="str">
        <f>TRIM(Table1[[#This Row],[Account]])</f>
        <v/>
      </c>
      <c r="AP2372" s="46" t="str">
        <f>IF(Table1[[#This Row],[Posting Date]]&lt;&gt;"",$D$5,"")</f>
        <v/>
      </c>
      <c r="AQ2372" s="46" t="str">
        <f>TRIM(Table1[[#This Row],[Departments-Prgrams]])</f>
        <v/>
      </c>
      <c r="AR2372" s="46" t="str">
        <f>TRIM(Table1[[#This Row],[Grant]])</f>
        <v/>
      </c>
      <c r="AS2372" s="46" t="str">
        <f>TRIM(Table1[[#This Row],[Staff ID]])</f>
        <v/>
      </c>
      <c r="AT2372" s="46" t="str">
        <f>IF(TRIM(Table1[[#This Row],[Budget Code]])=0,"",TRIM(Table1[[#This Row],[Budget Code]]))</f>
        <v/>
      </c>
      <c r="AU2372" s="46" t="str">
        <f>IF(Table1[[#This Row],[Line Description]]&lt;&gt;"",Table1[[#This Row],[Line Description]],"")</f>
        <v/>
      </c>
      <c r="AV2372" s="46" t="str">
        <f>IF(Table1[[#This Row],[Cur_Amount Debit]]&gt;0,ROUND(Table1[[#This Row],[Cur_Amount Debit]],2),"")</f>
        <v/>
      </c>
      <c r="AW2372" s="46" t="str">
        <f>IF(Table1[[#This Row],[Cur_Amount Credit]]&gt;0,ROUND(Table1[[#This Row],[Cur_Amount Credit]],2),"")</f>
        <v/>
      </c>
      <c r="AX2372" s="46" t="str">
        <f>LEFT(Table1[[#This Row],[Cur]],3)</f>
        <v/>
      </c>
      <c r="AY2372" s="59"/>
      <c r="AZ2372" s="46"/>
      <c r="BA2372" s="46" t="str">
        <f>IF(Table1[[#This Row],[Cur]]&lt;&gt;"",IF(Table1[[#This Row],[Cur]]="USD","",ExchangeRate),"")</f>
        <v/>
      </c>
      <c r="BB2372" s="46" t="str">
        <f>IF(Table1[[#This Row],[Grant]]&lt;&gt;"",VLOOKUP(Table1[[#This Row],[Grant]],Grants!B:D,3),"")</f>
        <v/>
      </c>
      <c r="BC2372" s="46" t="str">
        <f>TRIM(Table1[[#This Row],[Vendor ID]])</f>
        <v/>
      </c>
      <c r="BD2372">
        <f>IF(Table1[[#This Row],[Reference Number]]=Q2371,BD2371,BD2371+1)</f>
        <v>0</v>
      </c>
    </row>
    <row r="2373" spans="1:56" ht="11.25" customHeight="1" x14ac:dyDescent="0.25">
      <c r="A2373" s="1"/>
      <c r="B2373" s="88" t="str">
        <f>IF(Table1[[#This Row],[Posting Date]]&lt;&gt;"",IF(Table1[[#This Row],[Reference Number]]=Q2372,B2372+1,1),"")</f>
        <v/>
      </c>
      <c r="C2373" s="61"/>
      <c r="D2373" s="61"/>
      <c r="E2373" s="138"/>
      <c r="F2373" s="141" t="str">
        <f>IFERROR(IF(VLOOKUP(Table1[[#This Row],[Budget Code Description]],Dimentions!$X$6:$AC$139,2,FALSE)="","",VLOOKUP(Table1[[#This Row],[Budget Code Description]],Dimentions!$X$6:$AC$139,2,FALSE)),"")</f>
        <v/>
      </c>
      <c r="G2373" s="141"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1" t="str">
        <f>IFERROR(VLOOKUP(Table1[[#This Row],[Budget Code Description]],Table6[#All],8,FALSE),"")</f>
        <v/>
      </c>
      <c r="L2373" s="63"/>
      <c r="M2373" s="65" t="str">
        <f>IFERROR(VLOOKUP(Table1[[#This Row],[Staff ID]],Table2[],2,FALSE),"")</f>
        <v/>
      </c>
      <c r="N2373" s="209" t="str">
        <f>IFERROR(IF(VLOOKUP(Table1[[#This Row],[Budget Code Description]],Dimentions!$X$6:$AC$134,4,FALSE)="","",VLOOKUP(Table1[[#This Row],[Budget Code Description]],Dimentions!$X$6:$AC$134,4,FALSE)),"")</f>
        <v/>
      </c>
      <c r="O2373" s="65" t="str">
        <f>IFERROR(VLOOKUP(Table1[[#This Row],[Vendor ID]],Table549[],2,FALSE),"")</f>
        <v/>
      </c>
      <c r="P2373" s="63"/>
      <c r="Q2373" s="141" t="str">
        <f>IF(Table1[[#This Row],[Posting Date]]&lt;&gt;"",$D$9,"")</f>
        <v/>
      </c>
      <c r="R2373" s="157" t="str">
        <f>IF(Table1[[#This Row],[Posting Date]]&lt;&gt;"",$D$10,"")</f>
        <v/>
      </c>
      <c r="S2373" s="66"/>
      <c r="T2373" s="63"/>
      <c r="U2373" s="67"/>
      <c r="V2373" s="67"/>
      <c r="W2373" s="67" t="str">
        <f t="shared" si="41"/>
        <v/>
      </c>
      <c r="X2373" s="159" t="str">
        <f>IF(E2373="","",(IF(Table1[[#This Row],[Cur]]="USD",Table1[[#This Row],[Cur_Amount Debit]],Table1[[#This Row],[Cur_Amount Debit]]/Table1[[#This Row],[Exchange Rate]])))</f>
        <v/>
      </c>
      <c r="Y2373" s="159" t="str">
        <f>IF(E2373="","",(IF(Table1[[#This Row],[Cur]]="USD",Table1[[#This Row],[Cur_Amount Credit]],Table1[[#This Row],[Cur_Amount Credit]]/ExchangeRate)))</f>
        <v/>
      </c>
      <c r="Z2373" s="201" t="str">
        <f>IF(E2373="","",(Table1[[#This Row],[Debit USD]]-Table1[[#This Row],[Credit USD]]))</f>
        <v/>
      </c>
      <c r="AA2373" s="226"/>
      <c r="AB2373" s="255"/>
      <c r="AC2373" s="1"/>
      <c r="AD2373" s="15"/>
      <c r="AE2373" s="15" t="str">
        <f>IF(AND(OR(Table1[[#This Row],[Account]]="15030",Table1[[#This Row],[Account]]="15035",Table1[[#This Row],[Account]]="20150"),Table1[[#This Row],[Vendor ID]]=""),1,"")</f>
        <v/>
      </c>
      <c r="AF2373" s="15"/>
      <c r="AG2373" s="15"/>
      <c r="AH2373" s="15"/>
      <c r="AI2373" s="46" t="str">
        <f>IF(Table1[[#This Row],[Posting Date]]&lt;&gt;"","GJ-"&amp;CountryID,"")</f>
        <v/>
      </c>
      <c r="AJ2373" s="59" t="str">
        <f>IF(Table1[[#This Row],[Posting Date]]&lt;&gt;"",Table1[[#This Row],[Posting Date]],"")</f>
        <v/>
      </c>
      <c r="AK2373" s="46"/>
      <c r="AL2373" s="46" t="str">
        <f>IF(Table1[[#This Row],[Description]]&lt;&gt;"",Table1[[#This Row],[Description]],"")</f>
        <v/>
      </c>
      <c r="AM2373" s="46" t="str">
        <f>IF(Table1[[#This Row],[Posting Date]]&lt;&gt;"",Table1[[#This Row],[Reference Number]],"")</f>
        <v/>
      </c>
      <c r="AN2373" s="46" t="str">
        <f>TRIM(Table1[[#This Row],[Line '#]])</f>
        <v/>
      </c>
      <c r="AO2373" s="46" t="str">
        <f>TRIM(Table1[[#This Row],[Account]])</f>
        <v/>
      </c>
      <c r="AP2373" s="46" t="str">
        <f>IF(Table1[[#This Row],[Posting Date]]&lt;&gt;"",$D$5,"")</f>
        <v/>
      </c>
      <c r="AQ2373" s="46" t="str">
        <f>TRIM(Table1[[#This Row],[Departments-Prgrams]])</f>
        <v/>
      </c>
      <c r="AR2373" s="46" t="str">
        <f>TRIM(Table1[[#This Row],[Grant]])</f>
        <v/>
      </c>
      <c r="AS2373" s="46" t="str">
        <f>TRIM(Table1[[#This Row],[Staff ID]])</f>
        <v/>
      </c>
      <c r="AT2373" s="46" t="str">
        <f>IF(TRIM(Table1[[#This Row],[Budget Code]])=0,"",TRIM(Table1[[#This Row],[Budget Code]]))</f>
        <v/>
      </c>
      <c r="AU2373" s="46" t="str">
        <f>IF(Table1[[#This Row],[Line Description]]&lt;&gt;"",Table1[[#This Row],[Line Description]],"")</f>
        <v/>
      </c>
      <c r="AV2373" s="46" t="str">
        <f>IF(Table1[[#This Row],[Cur_Amount Debit]]&gt;0,ROUND(Table1[[#This Row],[Cur_Amount Debit]],2),"")</f>
        <v/>
      </c>
      <c r="AW2373" s="46" t="str">
        <f>IF(Table1[[#This Row],[Cur_Amount Credit]]&gt;0,ROUND(Table1[[#This Row],[Cur_Amount Credit]],2),"")</f>
        <v/>
      </c>
      <c r="AX2373" s="46" t="str">
        <f>LEFT(Table1[[#This Row],[Cur]],3)</f>
        <v/>
      </c>
      <c r="AY2373" s="59"/>
      <c r="AZ2373" s="46"/>
      <c r="BA2373" s="46" t="str">
        <f>IF(Table1[[#This Row],[Cur]]&lt;&gt;"",IF(Table1[[#This Row],[Cur]]="USD","",ExchangeRate),"")</f>
        <v/>
      </c>
      <c r="BB2373" s="46" t="str">
        <f>IF(Table1[[#This Row],[Grant]]&lt;&gt;"",VLOOKUP(Table1[[#This Row],[Grant]],Grants!B:D,3),"")</f>
        <v/>
      </c>
      <c r="BC2373" s="46" t="str">
        <f>TRIM(Table1[[#This Row],[Vendor ID]])</f>
        <v/>
      </c>
      <c r="BD2373">
        <f>IF(Table1[[#This Row],[Reference Number]]=Q2372,BD2372,BD2372+1)</f>
        <v>0</v>
      </c>
    </row>
    <row r="2374" spans="1:56" ht="11.25" customHeight="1" x14ac:dyDescent="0.25">
      <c r="A2374" s="1"/>
      <c r="B2374" s="88" t="str">
        <f>IF(Table1[[#This Row],[Posting Date]]&lt;&gt;"",IF(Table1[[#This Row],[Reference Number]]=Q2373,B2373+1,1),"")</f>
        <v/>
      </c>
      <c r="C2374" s="61"/>
      <c r="D2374" s="61"/>
      <c r="E2374" s="138"/>
      <c r="F2374" s="141" t="str">
        <f>IFERROR(IF(VLOOKUP(Table1[[#This Row],[Budget Code Description]],Dimentions!$X$6:$AC$139,2,FALSE)="","",VLOOKUP(Table1[[#This Row],[Budget Code Description]],Dimentions!$X$6:$AC$139,2,FALSE)),"")</f>
        <v/>
      </c>
      <c r="G2374" s="141"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1" t="str">
        <f>IFERROR(VLOOKUP(Table1[[#This Row],[Budget Code Description]],Table6[#All],8,FALSE),"")</f>
        <v/>
      </c>
      <c r="L2374" s="63"/>
      <c r="M2374" s="65" t="str">
        <f>IFERROR(VLOOKUP(Table1[[#This Row],[Staff ID]],Table2[],2,FALSE),"")</f>
        <v/>
      </c>
      <c r="N2374" s="209" t="str">
        <f>IFERROR(IF(VLOOKUP(Table1[[#This Row],[Budget Code Description]],Dimentions!$X$6:$AC$134,4,FALSE)="","",VLOOKUP(Table1[[#This Row],[Budget Code Description]],Dimentions!$X$6:$AC$134,4,FALSE)),"")</f>
        <v/>
      </c>
      <c r="O2374" s="65" t="str">
        <f>IFERROR(VLOOKUP(Table1[[#This Row],[Vendor ID]],Table549[],2,FALSE),"")</f>
        <v/>
      </c>
      <c r="P2374" s="63"/>
      <c r="Q2374" s="141" t="str">
        <f>IF(Table1[[#This Row],[Posting Date]]&lt;&gt;"",$D$9,"")</f>
        <v/>
      </c>
      <c r="R2374" s="157" t="str">
        <f>IF(Table1[[#This Row],[Posting Date]]&lt;&gt;"",$D$10,"")</f>
        <v/>
      </c>
      <c r="S2374" s="66"/>
      <c r="T2374" s="63"/>
      <c r="U2374" s="67"/>
      <c r="V2374" s="67"/>
      <c r="W2374" s="67" t="str">
        <f t="shared" si="41"/>
        <v/>
      </c>
      <c r="X2374" s="159" t="str">
        <f>IF(E2374="","",(IF(Table1[[#This Row],[Cur]]="USD",Table1[[#This Row],[Cur_Amount Debit]],Table1[[#This Row],[Cur_Amount Debit]]/Table1[[#This Row],[Exchange Rate]])))</f>
        <v/>
      </c>
      <c r="Y2374" s="159" t="str">
        <f>IF(E2374="","",(IF(Table1[[#This Row],[Cur]]="USD",Table1[[#This Row],[Cur_Amount Credit]],Table1[[#This Row],[Cur_Amount Credit]]/ExchangeRate)))</f>
        <v/>
      </c>
      <c r="Z2374" s="201" t="str">
        <f>IF(E2374="","",(Table1[[#This Row],[Debit USD]]-Table1[[#This Row],[Credit USD]]))</f>
        <v/>
      </c>
      <c r="AA2374" s="226"/>
      <c r="AB2374" s="255"/>
      <c r="AC2374" s="1"/>
      <c r="AD2374" s="15"/>
      <c r="AE2374" s="15" t="str">
        <f>IF(AND(OR(Table1[[#This Row],[Account]]="15030",Table1[[#This Row],[Account]]="15035",Table1[[#This Row],[Account]]="20150"),Table1[[#This Row],[Vendor ID]]=""),1,"")</f>
        <v/>
      </c>
      <c r="AF2374" s="15"/>
      <c r="AG2374" s="15"/>
      <c r="AH2374" s="15"/>
      <c r="AI2374" s="46" t="str">
        <f>IF(Table1[[#This Row],[Posting Date]]&lt;&gt;"","GJ-"&amp;CountryID,"")</f>
        <v/>
      </c>
      <c r="AJ2374" s="59" t="str">
        <f>IF(Table1[[#This Row],[Posting Date]]&lt;&gt;"",Table1[[#This Row],[Posting Date]],"")</f>
        <v/>
      </c>
      <c r="AK2374" s="46"/>
      <c r="AL2374" s="46" t="str">
        <f>IF(Table1[[#This Row],[Description]]&lt;&gt;"",Table1[[#This Row],[Description]],"")</f>
        <v/>
      </c>
      <c r="AM2374" s="46" t="str">
        <f>IF(Table1[[#This Row],[Posting Date]]&lt;&gt;"",Table1[[#This Row],[Reference Number]],"")</f>
        <v/>
      </c>
      <c r="AN2374" s="46" t="str">
        <f>TRIM(Table1[[#This Row],[Line '#]])</f>
        <v/>
      </c>
      <c r="AO2374" s="46" t="str">
        <f>TRIM(Table1[[#This Row],[Account]])</f>
        <v/>
      </c>
      <c r="AP2374" s="46" t="str">
        <f>IF(Table1[[#This Row],[Posting Date]]&lt;&gt;"",$D$5,"")</f>
        <v/>
      </c>
      <c r="AQ2374" s="46" t="str">
        <f>TRIM(Table1[[#This Row],[Departments-Prgrams]])</f>
        <v/>
      </c>
      <c r="AR2374" s="46" t="str">
        <f>TRIM(Table1[[#This Row],[Grant]])</f>
        <v/>
      </c>
      <c r="AS2374" s="46" t="str">
        <f>TRIM(Table1[[#This Row],[Staff ID]])</f>
        <v/>
      </c>
      <c r="AT2374" s="46" t="str">
        <f>IF(TRIM(Table1[[#This Row],[Budget Code]])=0,"",TRIM(Table1[[#This Row],[Budget Code]]))</f>
        <v/>
      </c>
      <c r="AU2374" s="46" t="str">
        <f>IF(Table1[[#This Row],[Line Description]]&lt;&gt;"",Table1[[#This Row],[Line Description]],"")</f>
        <v/>
      </c>
      <c r="AV2374" s="46" t="str">
        <f>IF(Table1[[#This Row],[Cur_Amount Debit]]&gt;0,ROUND(Table1[[#This Row],[Cur_Amount Debit]],2),"")</f>
        <v/>
      </c>
      <c r="AW2374" s="46" t="str">
        <f>IF(Table1[[#This Row],[Cur_Amount Credit]]&gt;0,ROUND(Table1[[#This Row],[Cur_Amount Credit]],2),"")</f>
        <v/>
      </c>
      <c r="AX2374" s="46" t="str">
        <f>LEFT(Table1[[#This Row],[Cur]],3)</f>
        <v/>
      </c>
      <c r="AY2374" s="59"/>
      <c r="AZ2374" s="46"/>
      <c r="BA2374" s="46" t="str">
        <f>IF(Table1[[#This Row],[Cur]]&lt;&gt;"",IF(Table1[[#This Row],[Cur]]="USD","",ExchangeRate),"")</f>
        <v/>
      </c>
      <c r="BB2374" s="46" t="str">
        <f>IF(Table1[[#This Row],[Grant]]&lt;&gt;"",VLOOKUP(Table1[[#This Row],[Grant]],Grants!B:D,3),"")</f>
        <v/>
      </c>
      <c r="BC2374" s="46" t="str">
        <f>TRIM(Table1[[#This Row],[Vendor ID]])</f>
        <v/>
      </c>
      <c r="BD2374">
        <f>IF(Table1[[#This Row],[Reference Number]]=Q2373,BD2373,BD2373+1)</f>
        <v>0</v>
      </c>
    </row>
    <row r="2375" spans="1:56" ht="11.25" customHeight="1" x14ac:dyDescent="0.25">
      <c r="A2375" s="1"/>
      <c r="B2375" s="88" t="str">
        <f>IF(Table1[[#This Row],[Posting Date]]&lt;&gt;"",IF(Table1[[#This Row],[Reference Number]]=Q2374,B2374+1,1),"")</f>
        <v/>
      </c>
      <c r="C2375" s="61"/>
      <c r="D2375" s="61"/>
      <c r="E2375" s="138"/>
      <c r="F2375" s="141" t="str">
        <f>IFERROR(IF(VLOOKUP(Table1[[#This Row],[Budget Code Description]],Dimentions!$X$6:$AC$139,2,FALSE)="","",VLOOKUP(Table1[[#This Row],[Budget Code Description]],Dimentions!$X$6:$AC$139,2,FALSE)),"")</f>
        <v/>
      </c>
      <c r="G2375" s="141"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1" t="str">
        <f>IFERROR(VLOOKUP(Table1[[#This Row],[Budget Code Description]],Table6[#All],8,FALSE),"")</f>
        <v/>
      </c>
      <c r="L2375" s="63"/>
      <c r="M2375" s="65" t="str">
        <f>IFERROR(VLOOKUP(Table1[[#This Row],[Staff ID]],Table2[],2,FALSE),"")</f>
        <v/>
      </c>
      <c r="N2375" s="209" t="str">
        <f>IFERROR(IF(VLOOKUP(Table1[[#This Row],[Budget Code Description]],Dimentions!$X$6:$AC$134,4,FALSE)="","",VLOOKUP(Table1[[#This Row],[Budget Code Description]],Dimentions!$X$6:$AC$134,4,FALSE)),"")</f>
        <v/>
      </c>
      <c r="O2375" s="65" t="str">
        <f>IFERROR(VLOOKUP(Table1[[#This Row],[Vendor ID]],Table549[],2,FALSE),"")</f>
        <v/>
      </c>
      <c r="P2375" s="63"/>
      <c r="Q2375" s="141" t="str">
        <f>IF(Table1[[#This Row],[Posting Date]]&lt;&gt;"",$D$9,"")</f>
        <v/>
      </c>
      <c r="R2375" s="157" t="str">
        <f>IF(Table1[[#This Row],[Posting Date]]&lt;&gt;"",$D$10,"")</f>
        <v/>
      </c>
      <c r="S2375" s="66"/>
      <c r="T2375" s="63"/>
      <c r="U2375" s="67"/>
      <c r="V2375" s="67"/>
      <c r="W2375" s="67" t="str">
        <f t="shared" si="41"/>
        <v/>
      </c>
      <c r="X2375" s="159" t="str">
        <f>IF(E2375="","",(IF(Table1[[#This Row],[Cur]]="USD",Table1[[#This Row],[Cur_Amount Debit]],Table1[[#This Row],[Cur_Amount Debit]]/Table1[[#This Row],[Exchange Rate]])))</f>
        <v/>
      </c>
      <c r="Y2375" s="159" t="str">
        <f>IF(E2375="","",(IF(Table1[[#This Row],[Cur]]="USD",Table1[[#This Row],[Cur_Amount Credit]],Table1[[#This Row],[Cur_Amount Credit]]/ExchangeRate)))</f>
        <v/>
      </c>
      <c r="Z2375" s="201" t="str">
        <f>IF(E2375="","",(Table1[[#This Row],[Debit USD]]-Table1[[#This Row],[Credit USD]]))</f>
        <v/>
      </c>
      <c r="AA2375" s="226"/>
      <c r="AB2375" s="255"/>
      <c r="AC2375" s="1"/>
      <c r="AD2375" s="15"/>
      <c r="AE2375" s="15" t="str">
        <f>IF(AND(OR(Table1[[#This Row],[Account]]="15030",Table1[[#This Row],[Account]]="15035",Table1[[#This Row],[Account]]="20150"),Table1[[#This Row],[Vendor ID]]=""),1,"")</f>
        <v/>
      </c>
      <c r="AF2375" s="15"/>
      <c r="AG2375" s="15"/>
      <c r="AH2375" s="15"/>
      <c r="AI2375" s="46" t="str">
        <f>IF(Table1[[#This Row],[Posting Date]]&lt;&gt;"","GJ-"&amp;CountryID,"")</f>
        <v/>
      </c>
      <c r="AJ2375" s="59" t="str">
        <f>IF(Table1[[#This Row],[Posting Date]]&lt;&gt;"",Table1[[#This Row],[Posting Date]],"")</f>
        <v/>
      </c>
      <c r="AK2375" s="46"/>
      <c r="AL2375" s="46" t="str">
        <f>IF(Table1[[#This Row],[Description]]&lt;&gt;"",Table1[[#This Row],[Description]],"")</f>
        <v/>
      </c>
      <c r="AM2375" s="46" t="str">
        <f>IF(Table1[[#This Row],[Posting Date]]&lt;&gt;"",Table1[[#This Row],[Reference Number]],"")</f>
        <v/>
      </c>
      <c r="AN2375" s="46" t="str">
        <f>TRIM(Table1[[#This Row],[Line '#]])</f>
        <v/>
      </c>
      <c r="AO2375" s="46" t="str">
        <f>TRIM(Table1[[#This Row],[Account]])</f>
        <v/>
      </c>
      <c r="AP2375" s="46" t="str">
        <f>IF(Table1[[#This Row],[Posting Date]]&lt;&gt;"",$D$5,"")</f>
        <v/>
      </c>
      <c r="AQ2375" s="46" t="str">
        <f>TRIM(Table1[[#This Row],[Departments-Prgrams]])</f>
        <v/>
      </c>
      <c r="AR2375" s="46" t="str">
        <f>TRIM(Table1[[#This Row],[Grant]])</f>
        <v/>
      </c>
      <c r="AS2375" s="46" t="str">
        <f>TRIM(Table1[[#This Row],[Staff ID]])</f>
        <v/>
      </c>
      <c r="AT2375" s="46" t="str">
        <f>IF(TRIM(Table1[[#This Row],[Budget Code]])=0,"",TRIM(Table1[[#This Row],[Budget Code]]))</f>
        <v/>
      </c>
      <c r="AU2375" s="46" t="str">
        <f>IF(Table1[[#This Row],[Line Description]]&lt;&gt;"",Table1[[#This Row],[Line Description]],"")</f>
        <v/>
      </c>
      <c r="AV2375" s="46" t="str">
        <f>IF(Table1[[#This Row],[Cur_Amount Debit]]&gt;0,ROUND(Table1[[#This Row],[Cur_Amount Debit]],2),"")</f>
        <v/>
      </c>
      <c r="AW2375" s="46" t="str">
        <f>IF(Table1[[#This Row],[Cur_Amount Credit]]&gt;0,ROUND(Table1[[#This Row],[Cur_Amount Credit]],2),"")</f>
        <v/>
      </c>
      <c r="AX2375" s="46" t="str">
        <f>LEFT(Table1[[#This Row],[Cur]],3)</f>
        <v/>
      </c>
      <c r="AY2375" s="59"/>
      <c r="AZ2375" s="46"/>
      <c r="BA2375" s="46" t="str">
        <f>IF(Table1[[#This Row],[Cur]]&lt;&gt;"",IF(Table1[[#This Row],[Cur]]="USD","",ExchangeRate),"")</f>
        <v/>
      </c>
      <c r="BB2375" s="46" t="str">
        <f>IF(Table1[[#This Row],[Grant]]&lt;&gt;"",VLOOKUP(Table1[[#This Row],[Grant]],Grants!B:D,3),"")</f>
        <v/>
      </c>
      <c r="BC2375" s="46" t="str">
        <f>TRIM(Table1[[#This Row],[Vendor ID]])</f>
        <v/>
      </c>
      <c r="BD2375">
        <f>IF(Table1[[#This Row],[Reference Number]]=Q2374,BD2374,BD2374+1)</f>
        <v>0</v>
      </c>
    </row>
    <row r="2376" spans="1:56" ht="11.25" customHeight="1" x14ac:dyDescent="0.25">
      <c r="A2376" s="1"/>
      <c r="B2376" s="88" t="str">
        <f>IF(Table1[[#This Row],[Posting Date]]&lt;&gt;"",IF(Table1[[#This Row],[Reference Number]]=Q2375,B2375+1,1),"")</f>
        <v/>
      </c>
      <c r="C2376" s="61"/>
      <c r="D2376" s="61"/>
      <c r="E2376" s="138"/>
      <c r="F2376" s="141" t="str">
        <f>IFERROR(IF(VLOOKUP(Table1[[#This Row],[Budget Code Description]],Dimentions!$X$6:$AC$139,2,FALSE)="","",VLOOKUP(Table1[[#This Row],[Budget Code Description]],Dimentions!$X$6:$AC$139,2,FALSE)),"")</f>
        <v/>
      </c>
      <c r="G2376" s="141"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1" t="str">
        <f>IFERROR(VLOOKUP(Table1[[#This Row],[Budget Code Description]],Table6[#All],8,FALSE),"")</f>
        <v/>
      </c>
      <c r="L2376" s="63"/>
      <c r="M2376" s="65" t="str">
        <f>IFERROR(VLOOKUP(Table1[[#This Row],[Staff ID]],Table2[],2,FALSE),"")</f>
        <v/>
      </c>
      <c r="N2376" s="209" t="str">
        <f>IFERROR(IF(VLOOKUP(Table1[[#This Row],[Budget Code Description]],Dimentions!$X$6:$AC$134,4,FALSE)="","",VLOOKUP(Table1[[#This Row],[Budget Code Description]],Dimentions!$X$6:$AC$134,4,FALSE)),"")</f>
        <v/>
      </c>
      <c r="O2376" s="65" t="str">
        <f>IFERROR(VLOOKUP(Table1[[#This Row],[Vendor ID]],Table549[],2,FALSE),"")</f>
        <v/>
      </c>
      <c r="P2376" s="63"/>
      <c r="Q2376" s="141" t="str">
        <f>IF(Table1[[#This Row],[Posting Date]]&lt;&gt;"",$D$9,"")</f>
        <v/>
      </c>
      <c r="R2376" s="157" t="str">
        <f>IF(Table1[[#This Row],[Posting Date]]&lt;&gt;"",$D$10,"")</f>
        <v/>
      </c>
      <c r="S2376" s="66"/>
      <c r="T2376" s="63"/>
      <c r="U2376" s="67"/>
      <c r="V2376" s="67"/>
      <c r="W2376" s="67" t="str">
        <f t="shared" si="41"/>
        <v/>
      </c>
      <c r="X2376" s="159" t="str">
        <f>IF(E2376="","",(IF(Table1[[#This Row],[Cur]]="USD",Table1[[#This Row],[Cur_Amount Debit]],Table1[[#This Row],[Cur_Amount Debit]]/Table1[[#This Row],[Exchange Rate]])))</f>
        <v/>
      </c>
      <c r="Y2376" s="159" t="str">
        <f>IF(E2376="","",(IF(Table1[[#This Row],[Cur]]="USD",Table1[[#This Row],[Cur_Amount Credit]],Table1[[#This Row],[Cur_Amount Credit]]/ExchangeRate)))</f>
        <v/>
      </c>
      <c r="Z2376" s="201" t="str">
        <f>IF(E2376="","",(Table1[[#This Row],[Debit USD]]-Table1[[#This Row],[Credit USD]]))</f>
        <v/>
      </c>
      <c r="AA2376" s="226"/>
      <c r="AB2376" s="255"/>
      <c r="AC2376" s="1"/>
      <c r="AD2376" s="15"/>
      <c r="AE2376" s="15" t="str">
        <f>IF(AND(OR(Table1[[#This Row],[Account]]="15030",Table1[[#This Row],[Account]]="15035",Table1[[#This Row],[Account]]="20150"),Table1[[#This Row],[Vendor ID]]=""),1,"")</f>
        <v/>
      </c>
      <c r="AF2376" s="15"/>
      <c r="AG2376" s="15"/>
      <c r="AH2376" s="15"/>
      <c r="AI2376" s="46" t="str">
        <f>IF(Table1[[#This Row],[Posting Date]]&lt;&gt;"","GJ-"&amp;CountryID,"")</f>
        <v/>
      </c>
      <c r="AJ2376" s="59" t="str">
        <f>IF(Table1[[#This Row],[Posting Date]]&lt;&gt;"",Table1[[#This Row],[Posting Date]],"")</f>
        <v/>
      </c>
      <c r="AK2376" s="46"/>
      <c r="AL2376" s="46" t="str">
        <f>IF(Table1[[#This Row],[Description]]&lt;&gt;"",Table1[[#This Row],[Description]],"")</f>
        <v/>
      </c>
      <c r="AM2376" s="46" t="str">
        <f>IF(Table1[[#This Row],[Posting Date]]&lt;&gt;"",Table1[[#This Row],[Reference Number]],"")</f>
        <v/>
      </c>
      <c r="AN2376" s="46" t="str">
        <f>TRIM(Table1[[#This Row],[Line '#]])</f>
        <v/>
      </c>
      <c r="AO2376" s="46" t="str">
        <f>TRIM(Table1[[#This Row],[Account]])</f>
        <v/>
      </c>
      <c r="AP2376" s="46" t="str">
        <f>IF(Table1[[#This Row],[Posting Date]]&lt;&gt;"",$D$5,"")</f>
        <v/>
      </c>
      <c r="AQ2376" s="46" t="str">
        <f>TRIM(Table1[[#This Row],[Departments-Prgrams]])</f>
        <v/>
      </c>
      <c r="AR2376" s="46" t="str">
        <f>TRIM(Table1[[#This Row],[Grant]])</f>
        <v/>
      </c>
      <c r="AS2376" s="46" t="str">
        <f>TRIM(Table1[[#This Row],[Staff ID]])</f>
        <v/>
      </c>
      <c r="AT2376" s="46" t="str">
        <f>IF(TRIM(Table1[[#This Row],[Budget Code]])=0,"",TRIM(Table1[[#This Row],[Budget Code]]))</f>
        <v/>
      </c>
      <c r="AU2376" s="46" t="str">
        <f>IF(Table1[[#This Row],[Line Description]]&lt;&gt;"",Table1[[#This Row],[Line Description]],"")</f>
        <v/>
      </c>
      <c r="AV2376" s="46" t="str">
        <f>IF(Table1[[#This Row],[Cur_Amount Debit]]&gt;0,ROUND(Table1[[#This Row],[Cur_Amount Debit]],2),"")</f>
        <v/>
      </c>
      <c r="AW2376" s="46" t="str">
        <f>IF(Table1[[#This Row],[Cur_Amount Credit]]&gt;0,ROUND(Table1[[#This Row],[Cur_Amount Credit]],2),"")</f>
        <v/>
      </c>
      <c r="AX2376" s="46" t="str">
        <f>LEFT(Table1[[#This Row],[Cur]],3)</f>
        <v/>
      </c>
      <c r="AY2376" s="59"/>
      <c r="AZ2376" s="46"/>
      <c r="BA2376" s="46" t="str">
        <f>IF(Table1[[#This Row],[Cur]]&lt;&gt;"",IF(Table1[[#This Row],[Cur]]="USD","",ExchangeRate),"")</f>
        <v/>
      </c>
      <c r="BB2376" s="46" t="str">
        <f>IF(Table1[[#This Row],[Grant]]&lt;&gt;"",VLOOKUP(Table1[[#This Row],[Grant]],Grants!B:D,3),"")</f>
        <v/>
      </c>
      <c r="BC2376" s="46" t="str">
        <f>TRIM(Table1[[#This Row],[Vendor ID]])</f>
        <v/>
      </c>
      <c r="BD2376">
        <f>IF(Table1[[#This Row],[Reference Number]]=Q2375,BD2375,BD2375+1)</f>
        <v>0</v>
      </c>
    </row>
    <row r="2377" spans="1:56" ht="11.25" customHeight="1" x14ac:dyDescent="0.25">
      <c r="A2377" s="1"/>
      <c r="B2377" s="88" t="str">
        <f>IF(Table1[[#This Row],[Posting Date]]&lt;&gt;"",IF(Table1[[#This Row],[Reference Number]]=Q2376,B2376+1,1),"")</f>
        <v/>
      </c>
      <c r="C2377" s="61"/>
      <c r="D2377" s="61"/>
      <c r="E2377" s="138"/>
      <c r="F2377" s="141" t="str">
        <f>IFERROR(IF(VLOOKUP(Table1[[#This Row],[Budget Code Description]],Dimentions!$X$6:$AC$139,2,FALSE)="","",VLOOKUP(Table1[[#This Row],[Budget Code Description]],Dimentions!$X$6:$AC$139,2,FALSE)),"")</f>
        <v/>
      </c>
      <c r="G2377" s="141"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1" t="str">
        <f>IFERROR(VLOOKUP(Table1[[#This Row],[Budget Code Description]],Table6[#All],8,FALSE),"")</f>
        <v/>
      </c>
      <c r="L2377" s="63"/>
      <c r="M2377" s="65" t="str">
        <f>IFERROR(VLOOKUP(Table1[[#This Row],[Staff ID]],Table2[],2,FALSE),"")</f>
        <v/>
      </c>
      <c r="N2377" s="209" t="str">
        <f>IFERROR(IF(VLOOKUP(Table1[[#This Row],[Budget Code Description]],Dimentions!$X$6:$AC$134,4,FALSE)="","",VLOOKUP(Table1[[#This Row],[Budget Code Description]],Dimentions!$X$6:$AC$134,4,FALSE)),"")</f>
        <v/>
      </c>
      <c r="O2377" s="65" t="str">
        <f>IFERROR(VLOOKUP(Table1[[#This Row],[Vendor ID]],Table549[],2,FALSE),"")</f>
        <v/>
      </c>
      <c r="P2377" s="63"/>
      <c r="Q2377" s="141" t="str">
        <f>IF(Table1[[#This Row],[Posting Date]]&lt;&gt;"",$D$9,"")</f>
        <v/>
      </c>
      <c r="R2377" s="157" t="str">
        <f>IF(Table1[[#This Row],[Posting Date]]&lt;&gt;"",$D$10,"")</f>
        <v/>
      </c>
      <c r="S2377" s="66"/>
      <c r="T2377" s="63"/>
      <c r="U2377" s="67"/>
      <c r="V2377" s="67"/>
      <c r="W2377" s="67" t="str">
        <f t="shared" si="41"/>
        <v/>
      </c>
      <c r="X2377" s="159" t="str">
        <f>IF(E2377="","",(IF(Table1[[#This Row],[Cur]]="USD",Table1[[#This Row],[Cur_Amount Debit]],Table1[[#This Row],[Cur_Amount Debit]]/Table1[[#This Row],[Exchange Rate]])))</f>
        <v/>
      </c>
      <c r="Y2377" s="159" t="str">
        <f>IF(E2377="","",(IF(Table1[[#This Row],[Cur]]="USD",Table1[[#This Row],[Cur_Amount Credit]],Table1[[#This Row],[Cur_Amount Credit]]/ExchangeRate)))</f>
        <v/>
      </c>
      <c r="Z2377" s="201" t="str">
        <f>IF(E2377="","",(Table1[[#This Row],[Debit USD]]-Table1[[#This Row],[Credit USD]]))</f>
        <v/>
      </c>
      <c r="AA2377" s="226"/>
      <c r="AB2377" s="255"/>
      <c r="AC2377" s="1"/>
      <c r="AD2377" s="15"/>
      <c r="AE2377" s="15" t="str">
        <f>IF(AND(OR(Table1[[#This Row],[Account]]="15030",Table1[[#This Row],[Account]]="15035",Table1[[#This Row],[Account]]="20150"),Table1[[#This Row],[Vendor ID]]=""),1,"")</f>
        <v/>
      </c>
      <c r="AF2377" s="15"/>
      <c r="AG2377" s="15"/>
      <c r="AH2377" s="15"/>
      <c r="AI2377" s="46" t="str">
        <f>IF(Table1[[#This Row],[Posting Date]]&lt;&gt;"","GJ-"&amp;CountryID,"")</f>
        <v/>
      </c>
      <c r="AJ2377" s="59" t="str">
        <f>IF(Table1[[#This Row],[Posting Date]]&lt;&gt;"",Table1[[#This Row],[Posting Date]],"")</f>
        <v/>
      </c>
      <c r="AK2377" s="46"/>
      <c r="AL2377" s="46" t="str">
        <f>IF(Table1[[#This Row],[Description]]&lt;&gt;"",Table1[[#This Row],[Description]],"")</f>
        <v/>
      </c>
      <c r="AM2377" s="46" t="str">
        <f>IF(Table1[[#This Row],[Posting Date]]&lt;&gt;"",Table1[[#This Row],[Reference Number]],"")</f>
        <v/>
      </c>
      <c r="AN2377" s="46" t="str">
        <f>TRIM(Table1[[#This Row],[Line '#]])</f>
        <v/>
      </c>
      <c r="AO2377" s="46" t="str">
        <f>TRIM(Table1[[#This Row],[Account]])</f>
        <v/>
      </c>
      <c r="AP2377" s="46" t="str">
        <f>IF(Table1[[#This Row],[Posting Date]]&lt;&gt;"",$D$5,"")</f>
        <v/>
      </c>
      <c r="AQ2377" s="46" t="str">
        <f>TRIM(Table1[[#This Row],[Departments-Prgrams]])</f>
        <v/>
      </c>
      <c r="AR2377" s="46" t="str">
        <f>TRIM(Table1[[#This Row],[Grant]])</f>
        <v/>
      </c>
      <c r="AS2377" s="46" t="str">
        <f>TRIM(Table1[[#This Row],[Staff ID]])</f>
        <v/>
      </c>
      <c r="AT2377" s="46" t="str">
        <f>IF(TRIM(Table1[[#This Row],[Budget Code]])=0,"",TRIM(Table1[[#This Row],[Budget Code]]))</f>
        <v/>
      </c>
      <c r="AU2377" s="46" t="str">
        <f>IF(Table1[[#This Row],[Line Description]]&lt;&gt;"",Table1[[#This Row],[Line Description]],"")</f>
        <v/>
      </c>
      <c r="AV2377" s="46" t="str">
        <f>IF(Table1[[#This Row],[Cur_Amount Debit]]&gt;0,ROUND(Table1[[#This Row],[Cur_Amount Debit]],2),"")</f>
        <v/>
      </c>
      <c r="AW2377" s="46" t="str">
        <f>IF(Table1[[#This Row],[Cur_Amount Credit]]&gt;0,ROUND(Table1[[#This Row],[Cur_Amount Credit]],2),"")</f>
        <v/>
      </c>
      <c r="AX2377" s="46" t="str">
        <f>LEFT(Table1[[#This Row],[Cur]],3)</f>
        <v/>
      </c>
      <c r="AY2377" s="59"/>
      <c r="AZ2377" s="46"/>
      <c r="BA2377" s="46" t="str">
        <f>IF(Table1[[#This Row],[Cur]]&lt;&gt;"",IF(Table1[[#This Row],[Cur]]="USD","",ExchangeRate),"")</f>
        <v/>
      </c>
      <c r="BB2377" s="46" t="str">
        <f>IF(Table1[[#This Row],[Grant]]&lt;&gt;"",VLOOKUP(Table1[[#This Row],[Grant]],Grants!B:D,3),"")</f>
        <v/>
      </c>
      <c r="BC2377" s="46" t="str">
        <f>TRIM(Table1[[#This Row],[Vendor ID]])</f>
        <v/>
      </c>
      <c r="BD2377">
        <f>IF(Table1[[#This Row],[Reference Number]]=Q2376,BD2376,BD2376+1)</f>
        <v>0</v>
      </c>
    </row>
    <row r="2378" spans="1:56" ht="11.25" customHeight="1" x14ac:dyDescent="0.25">
      <c r="A2378" s="1"/>
      <c r="B2378" s="88" t="str">
        <f>IF(Table1[[#This Row],[Posting Date]]&lt;&gt;"",IF(Table1[[#This Row],[Reference Number]]=Q2377,B2377+1,1),"")</f>
        <v/>
      </c>
      <c r="C2378" s="61"/>
      <c r="D2378" s="61"/>
      <c r="E2378" s="138"/>
      <c r="F2378" s="141" t="str">
        <f>IFERROR(IF(VLOOKUP(Table1[[#This Row],[Budget Code Description]],Dimentions!$X$6:$AC$139,2,FALSE)="","",VLOOKUP(Table1[[#This Row],[Budget Code Description]],Dimentions!$X$6:$AC$139,2,FALSE)),"")</f>
        <v/>
      </c>
      <c r="G2378" s="141"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1" t="str">
        <f>IFERROR(VLOOKUP(Table1[[#This Row],[Budget Code Description]],Table6[#All],8,FALSE),"")</f>
        <v/>
      </c>
      <c r="L2378" s="63"/>
      <c r="M2378" s="65" t="str">
        <f>IFERROR(VLOOKUP(Table1[[#This Row],[Staff ID]],Table2[],2,FALSE),"")</f>
        <v/>
      </c>
      <c r="N2378" s="209" t="str">
        <f>IFERROR(IF(VLOOKUP(Table1[[#This Row],[Budget Code Description]],Dimentions!$X$6:$AC$134,4,FALSE)="","",VLOOKUP(Table1[[#This Row],[Budget Code Description]],Dimentions!$X$6:$AC$134,4,FALSE)),"")</f>
        <v/>
      </c>
      <c r="O2378" s="65" t="str">
        <f>IFERROR(VLOOKUP(Table1[[#This Row],[Vendor ID]],Table549[],2,FALSE),"")</f>
        <v/>
      </c>
      <c r="P2378" s="63"/>
      <c r="Q2378" s="141" t="str">
        <f>IF(Table1[[#This Row],[Posting Date]]&lt;&gt;"",$D$9,"")</f>
        <v/>
      </c>
      <c r="R2378" s="157" t="str">
        <f>IF(Table1[[#This Row],[Posting Date]]&lt;&gt;"",$D$10,"")</f>
        <v/>
      </c>
      <c r="S2378" s="66"/>
      <c r="T2378" s="63"/>
      <c r="U2378" s="67"/>
      <c r="V2378" s="67"/>
      <c r="W2378" s="67" t="str">
        <f t="shared" si="41"/>
        <v/>
      </c>
      <c r="X2378" s="159" t="str">
        <f>IF(E2378="","",(IF(Table1[[#This Row],[Cur]]="USD",Table1[[#This Row],[Cur_Amount Debit]],Table1[[#This Row],[Cur_Amount Debit]]/Table1[[#This Row],[Exchange Rate]])))</f>
        <v/>
      </c>
      <c r="Y2378" s="159" t="str">
        <f>IF(E2378="","",(IF(Table1[[#This Row],[Cur]]="USD",Table1[[#This Row],[Cur_Amount Credit]],Table1[[#This Row],[Cur_Amount Credit]]/ExchangeRate)))</f>
        <v/>
      </c>
      <c r="Z2378" s="201" t="str">
        <f>IF(E2378="","",(Table1[[#This Row],[Debit USD]]-Table1[[#This Row],[Credit USD]]))</f>
        <v/>
      </c>
      <c r="AA2378" s="226"/>
      <c r="AB2378" s="255"/>
      <c r="AC2378" s="1"/>
      <c r="AD2378" s="15"/>
      <c r="AE2378" s="15" t="str">
        <f>IF(AND(OR(Table1[[#This Row],[Account]]="15030",Table1[[#This Row],[Account]]="15035",Table1[[#This Row],[Account]]="20150"),Table1[[#This Row],[Vendor ID]]=""),1,"")</f>
        <v/>
      </c>
      <c r="AF2378" s="15"/>
      <c r="AG2378" s="15"/>
      <c r="AH2378" s="15"/>
      <c r="AI2378" s="46" t="str">
        <f>IF(Table1[[#This Row],[Posting Date]]&lt;&gt;"","GJ-"&amp;CountryID,"")</f>
        <v/>
      </c>
      <c r="AJ2378" s="59" t="str">
        <f>IF(Table1[[#This Row],[Posting Date]]&lt;&gt;"",Table1[[#This Row],[Posting Date]],"")</f>
        <v/>
      </c>
      <c r="AK2378" s="46"/>
      <c r="AL2378" s="46" t="str">
        <f>IF(Table1[[#This Row],[Description]]&lt;&gt;"",Table1[[#This Row],[Description]],"")</f>
        <v/>
      </c>
      <c r="AM2378" s="46" t="str">
        <f>IF(Table1[[#This Row],[Posting Date]]&lt;&gt;"",Table1[[#This Row],[Reference Number]],"")</f>
        <v/>
      </c>
      <c r="AN2378" s="46" t="str">
        <f>TRIM(Table1[[#This Row],[Line '#]])</f>
        <v/>
      </c>
      <c r="AO2378" s="46" t="str">
        <f>TRIM(Table1[[#This Row],[Account]])</f>
        <v/>
      </c>
      <c r="AP2378" s="46" t="str">
        <f>IF(Table1[[#This Row],[Posting Date]]&lt;&gt;"",$D$5,"")</f>
        <v/>
      </c>
      <c r="AQ2378" s="46" t="str">
        <f>TRIM(Table1[[#This Row],[Departments-Prgrams]])</f>
        <v/>
      </c>
      <c r="AR2378" s="46" t="str">
        <f>TRIM(Table1[[#This Row],[Grant]])</f>
        <v/>
      </c>
      <c r="AS2378" s="46" t="str">
        <f>TRIM(Table1[[#This Row],[Staff ID]])</f>
        <v/>
      </c>
      <c r="AT2378" s="46" t="str">
        <f>IF(TRIM(Table1[[#This Row],[Budget Code]])=0,"",TRIM(Table1[[#This Row],[Budget Code]]))</f>
        <v/>
      </c>
      <c r="AU2378" s="46" t="str">
        <f>IF(Table1[[#This Row],[Line Description]]&lt;&gt;"",Table1[[#This Row],[Line Description]],"")</f>
        <v/>
      </c>
      <c r="AV2378" s="46" t="str">
        <f>IF(Table1[[#This Row],[Cur_Amount Debit]]&gt;0,ROUND(Table1[[#This Row],[Cur_Amount Debit]],2),"")</f>
        <v/>
      </c>
      <c r="AW2378" s="46" t="str">
        <f>IF(Table1[[#This Row],[Cur_Amount Credit]]&gt;0,ROUND(Table1[[#This Row],[Cur_Amount Credit]],2),"")</f>
        <v/>
      </c>
      <c r="AX2378" s="46" t="str">
        <f>LEFT(Table1[[#This Row],[Cur]],3)</f>
        <v/>
      </c>
      <c r="AY2378" s="59"/>
      <c r="AZ2378" s="46"/>
      <c r="BA2378" s="46" t="str">
        <f>IF(Table1[[#This Row],[Cur]]&lt;&gt;"",IF(Table1[[#This Row],[Cur]]="USD","",ExchangeRate),"")</f>
        <v/>
      </c>
      <c r="BB2378" s="46" t="str">
        <f>IF(Table1[[#This Row],[Grant]]&lt;&gt;"",VLOOKUP(Table1[[#This Row],[Grant]],Grants!B:D,3),"")</f>
        <v/>
      </c>
      <c r="BC2378" s="46" t="str">
        <f>TRIM(Table1[[#This Row],[Vendor ID]])</f>
        <v/>
      </c>
      <c r="BD2378">
        <f>IF(Table1[[#This Row],[Reference Number]]=Q2377,BD2377,BD2377+1)</f>
        <v>0</v>
      </c>
    </row>
    <row r="2379" spans="1:56" ht="11.25" customHeight="1" x14ac:dyDescent="0.25">
      <c r="A2379" s="1"/>
      <c r="B2379" s="88" t="str">
        <f>IF(Table1[[#This Row],[Posting Date]]&lt;&gt;"",IF(Table1[[#This Row],[Reference Number]]=Q2378,B2378+1,1),"")</f>
        <v/>
      </c>
      <c r="C2379" s="61"/>
      <c r="D2379" s="61"/>
      <c r="E2379" s="138"/>
      <c r="F2379" s="141" t="str">
        <f>IFERROR(IF(VLOOKUP(Table1[[#This Row],[Budget Code Description]],Dimentions!$X$6:$AC$139,2,FALSE)="","",VLOOKUP(Table1[[#This Row],[Budget Code Description]],Dimentions!$X$6:$AC$139,2,FALSE)),"")</f>
        <v/>
      </c>
      <c r="G2379" s="141"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1" t="str">
        <f>IFERROR(VLOOKUP(Table1[[#This Row],[Budget Code Description]],Table6[#All],8,FALSE),"")</f>
        <v/>
      </c>
      <c r="L2379" s="63"/>
      <c r="M2379" s="65" t="str">
        <f>IFERROR(VLOOKUP(Table1[[#This Row],[Staff ID]],Table2[],2,FALSE),"")</f>
        <v/>
      </c>
      <c r="N2379" s="209" t="str">
        <f>IFERROR(IF(VLOOKUP(Table1[[#This Row],[Budget Code Description]],Dimentions!$X$6:$AC$134,4,FALSE)="","",VLOOKUP(Table1[[#This Row],[Budget Code Description]],Dimentions!$X$6:$AC$134,4,FALSE)),"")</f>
        <v/>
      </c>
      <c r="O2379" s="65" t="str">
        <f>IFERROR(VLOOKUP(Table1[[#This Row],[Vendor ID]],Table549[],2,FALSE),"")</f>
        <v/>
      </c>
      <c r="P2379" s="63"/>
      <c r="Q2379" s="141" t="str">
        <f>IF(Table1[[#This Row],[Posting Date]]&lt;&gt;"",$D$9,"")</f>
        <v/>
      </c>
      <c r="R2379" s="157" t="str">
        <f>IF(Table1[[#This Row],[Posting Date]]&lt;&gt;"",$D$10,"")</f>
        <v/>
      </c>
      <c r="S2379" s="66"/>
      <c r="T2379" s="63"/>
      <c r="U2379" s="67"/>
      <c r="V2379" s="67"/>
      <c r="W2379" s="67" t="str">
        <f t="shared" si="41"/>
        <v/>
      </c>
      <c r="X2379" s="159" t="str">
        <f>IF(E2379="","",(IF(Table1[[#This Row],[Cur]]="USD",Table1[[#This Row],[Cur_Amount Debit]],Table1[[#This Row],[Cur_Amount Debit]]/Table1[[#This Row],[Exchange Rate]])))</f>
        <v/>
      </c>
      <c r="Y2379" s="159" t="str">
        <f>IF(E2379="","",(IF(Table1[[#This Row],[Cur]]="USD",Table1[[#This Row],[Cur_Amount Credit]],Table1[[#This Row],[Cur_Amount Credit]]/ExchangeRate)))</f>
        <v/>
      </c>
      <c r="Z2379" s="201" t="str">
        <f>IF(E2379="","",(Table1[[#This Row],[Debit USD]]-Table1[[#This Row],[Credit USD]]))</f>
        <v/>
      </c>
      <c r="AA2379" s="226"/>
      <c r="AB2379" s="255"/>
      <c r="AC2379" s="1"/>
      <c r="AD2379" s="15"/>
      <c r="AE2379" s="15" t="str">
        <f>IF(AND(OR(Table1[[#This Row],[Account]]="15030",Table1[[#This Row],[Account]]="15035",Table1[[#This Row],[Account]]="20150"),Table1[[#This Row],[Vendor ID]]=""),1,"")</f>
        <v/>
      </c>
      <c r="AF2379" s="15"/>
      <c r="AG2379" s="15"/>
      <c r="AH2379" s="15"/>
      <c r="AI2379" s="46" t="str">
        <f>IF(Table1[[#This Row],[Posting Date]]&lt;&gt;"","GJ-"&amp;CountryID,"")</f>
        <v/>
      </c>
      <c r="AJ2379" s="59" t="str">
        <f>IF(Table1[[#This Row],[Posting Date]]&lt;&gt;"",Table1[[#This Row],[Posting Date]],"")</f>
        <v/>
      </c>
      <c r="AK2379" s="46"/>
      <c r="AL2379" s="46" t="str">
        <f>IF(Table1[[#This Row],[Description]]&lt;&gt;"",Table1[[#This Row],[Description]],"")</f>
        <v/>
      </c>
      <c r="AM2379" s="46" t="str">
        <f>IF(Table1[[#This Row],[Posting Date]]&lt;&gt;"",Table1[[#This Row],[Reference Number]],"")</f>
        <v/>
      </c>
      <c r="AN2379" s="46" t="str">
        <f>TRIM(Table1[[#This Row],[Line '#]])</f>
        <v/>
      </c>
      <c r="AO2379" s="46" t="str">
        <f>TRIM(Table1[[#This Row],[Account]])</f>
        <v/>
      </c>
      <c r="AP2379" s="46" t="str">
        <f>IF(Table1[[#This Row],[Posting Date]]&lt;&gt;"",$D$5,"")</f>
        <v/>
      </c>
      <c r="AQ2379" s="46" t="str">
        <f>TRIM(Table1[[#This Row],[Departments-Prgrams]])</f>
        <v/>
      </c>
      <c r="AR2379" s="46" t="str">
        <f>TRIM(Table1[[#This Row],[Grant]])</f>
        <v/>
      </c>
      <c r="AS2379" s="46" t="str">
        <f>TRIM(Table1[[#This Row],[Staff ID]])</f>
        <v/>
      </c>
      <c r="AT2379" s="46" t="str">
        <f>IF(TRIM(Table1[[#This Row],[Budget Code]])=0,"",TRIM(Table1[[#This Row],[Budget Code]]))</f>
        <v/>
      </c>
      <c r="AU2379" s="46" t="str">
        <f>IF(Table1[[#This Row],[Line Description]]&lt;&gt;"",Table1[[#This Row],[Line Description]],"")</f>
        <v/>
      </c>
      <c r="AV2379" s="46" t="str">
        <f>IF(Table1[[#This Row],[Cur_Amount Debit]]&gt;0,ROUND(Table1[[#This Row],[Cur_Amount Debit]],2),"")</f>
        <v/>
      </c>
      <c r="AW2379" s="46" t="str">
        <f>IF(Table1[[#This Row],[Cur_Amount Credit]]&gt;0,ROUND(Table1[[#This Row],[Cur_Amount Credit]],2),"")</f>
        <v/>
      </c>
      <c r="AX2379" s="46" t="str">
        <f>LEFT(Table1[[#This Row],[Cur]],3)</f>
        <v/>
      </c>
      <c r="AY2379" s="59"/>
      <c r="AZ2379" s="46"/>
      <c r="BA2379" s="46" t="str">
        <f>IF(Table1[[#This Row],[Cur]]&lt;&gt;"",IF(Table1[[#This Row],[Cur]]="USD","",ExchangeRate),"")</f>
        <v/>
      </c>
      <c r="BB2379" s="46" t="str">
        <f>IF(Table1[[#This Row],[Grant]]&lt;&gt;"",VLOOKUP(Table1[[#This Row],[Grant]],Grants!B:D,3),"")</f>
        <v/>
      </c>
      <c r="BC2379" s="46" t="str">
        <f>TRIM(Table1[[#This Row],[Vendor ID]])</f>
        <v/>
      </c>
      <c r="BD2379">
        <f>IF(Table1[[#This Row],[Reference Number]]=Q2378,BD2378,BD2378+1)</f>
        <v>0</v>
      </c>
    </row>
    <row r="2380" spans="1:56" ht="11.25" customHeight="1" x14ac:dyDescent="0.25">
      <c r="A2380" s="1"/>
      <c r="B2380" s="88" t="str">
        <f>IF(Table1[[#This Row],[Posting Date]]&lt;&gt;"",IF(Table1[[#This Row],[Reference Number]]=Q2379,B2379+1,1),"")</f>
        <v/>
      </c>
      <c r="C2380" s="61"/>
      <c r="D2380" s="61"/>
      <c r="E2380" s="138"/>
      <c r="F2380" s="141" t="str">
        <f>IFERROR(IF(VLOOKUP(Table1[[#This Row],[Budget Code Description]],Dimentions!$X$6:$AC$139,2,FALSE)="","",VLOOKUP(Table1[[#This Row],[Budget Code Description]],Dimentions!$X$6:$AC$139,2,FALSE)),"")</f>
        <v/>
      </c>
      <c r="G2380" s="141"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1" t="str">
        <f>IFERROR(VLOOKUP(Table1[[#This Row],[Budget Code Description]],Table6[#All],8,FALSE),"")</f>
        <v/>
      </c>
      <c r="L2380" s="63"/>
      <c r="M2380" s="65" t="str">
        <f>IFERROR(VLOOKUP(Table1[[#This Row],[Staff ID]],Table2[],2,FALSE),"")</f>
        <v/>
      </c>
      <c r="N2380" s="209" t="str">
        <f>IFERROR(IF(VLOOKUP(Table1[[#This Row],[Budget Code Description]],Dimentions!$X$6:$AC$134,4,FALSE)="","",VLOOKUP(Table1[[#This Row],[Budget Code Description]],Dimentions!$X$6:$AC$134,4,FALSE)),"")</f>
        <v/>
      </c>
      <c r="O2380" s="65" t="str">
        <f>IFERROR(VLOOKUP(Table1[[#This Row],[Vendor ID]],Table549[],2,FALSE),"")</f>
        <v/>
      </c>
      <c r="P2380" s="63"/>
      <c r="Q2380" s="141" t="str">
        <f>IF(Table1[[#This Row],[Posting Date]]&lt;&gt;"",$D$9,"")</f>
        <v/>
      </c>
      <c r="R2380" s="157" t="str">
        <f>IF(Table1[[#This Row],[Posting Date]]&lt;&gt;"",$D$10,"")</f>
        <v/>
      </c>
      <c r="S2380" s="66"/>
      <c r="T2380" s="63"/>
      <c r="U2380" s="67"/>
      <c r="V2380" s="67"/>
      <c r="W2380" s="67" t="str">
        <f t="shared" si="41"/>
        <v/>
      </c>
      <c r="X2380" s="159" t="str">
        <f>IF(E2380="","",(IF(Table1[[#This Row],[Cur]]="USD",Table1[[#This Row],[Cur_Amount Debit]],Table1[[#This Row],[Cur_Amount Debit]]/Table1[[#This Row],[Exchange Rate]])))</f>
        <v/>
      </c>
      <c r="Y2380" s="159" t="str">
        <f>IF(E2380="","",(IF(Table1[[#This Row],[Cur]]="USD",Table1[[#This Row],[Cur_Amount Credit]],Table1[[#This Row],[Cur_Amount Credit]]/ExchangeRate)))</f>
        <v/>
      </c>
      <c r="Z2380" s="201" t="str">
        <f>IF(E2380="","",(Table1[[#This Row],[Debit USD]]-Table1[[#This Row],[Credit USD]]))</f>
        <v/>
      </c>
      <c r="AA2380" s="226"/>
      <c r="AB2380" s="255"/>
      <c r="AC2380" s="1"/>
      <c r="AD2380" s="15"/>
      <c r="AE2380" s="15" t="str">
        <f>IF(AND(OR(Table1[[#This Row],[Account]]="15030",Table1[[#This Row],[Account]]="15035",Table1[[#This Row],[Account]]="20150"),Table1[[#This Row],[Vendor ID]]=""),1,"")</f>
        <v/>
      </c>
      <c r="AF2380" s="15"/>
      <c r="AG2380" s="15"/>
      <c r="AH2380" s="15"/>
      <c r="AI2380" s="46" t="str">
        <f>IF(Table1[[#This Row],[Posting Date]]&lt;&gt;"","GJ-"&amp;CountryID,"")</f>
        <v/>
      </c>
      <c r="AJ2380" s="59" t="str">
        <f>IF(Table1[[#This Row],[Posting Date]]&lt;&gt;"",Table1[[#This Row],[Posting Date]],"")</f>
        <v/>
      </c>
      <c r="AK2380" s="46"/>
      <c r="AL2380" s="46" t="str">
        <f>IF(Table1[[#This Row],[Description]]&lt;&gt;"",Table1[[#This Row],[Description]],"")</f>
        <v/>
      </c>
      <c r="AM2380" s="46" t="str">
        <f>IF(Table1[[#This Row],[Posting Date]]&lt;&gt;"",Table1[[#This Row],[Reference Number]],"")</f>
        <v/>
      </c>
      <c r="AN2380" s="46" t="str">
        <f>TRIM(Table1[[#This Row],[Line '#]])</f>
        <v/>
      </c>
      <c r="AO2380" s="46" t="str">
        <f>TRIM(Table1[[#This Row],[Account]])</f>
        <v/>
      </c>
      <c r="AP2380" s="46" t="str">
        <f>IF(Table1[[#This Row],[Posting Date]]&lt;&gt;"",$D$5,"")</f>
        <v/>
      </c>
      <c r="AQ2380" s="46" t="str">
        <f>TRIM(Table1[[#This Row],[Departments-Prgrams]])</f>
        <v/>
      </c>
      <c r="AR2380" s="46" t="str">
        <f>TRIM(Table1[[#This Row],[Grant]])</f>
        <v/>
      </c>
      <c r="AS2380" s="46" t="str">
        <f>TRIM(Table1[[#This Row],[Staff ID]])</f>
        <v/>
      </c>
      <c r="AT2380" s="46" t="str">
        <f>IF(TRIM(Table1[[#This Row],[Budget Code]])=0,"",TRIM(Table1[[#This Row],[Budget Code]]))</f>
        <v/>
      </c>
      <c r="AU2380" s="46" t="str">
        <f>IF(Table1[[#This Row],[Line Description]]&lt;&gt;"",Table1[[#This Row],[Line Description]],"")</f>
        <v/>
      </c>
      <c r="AV2380" s="46" t="str">
        <f>IF(Table1[[#This Row],[Cur_Amount Debit]]&gt;0,ROUND(Table1[[#This Row],[Cur_Amount Debit]],2),"")</f>
        <v/>
      </c>
      <c r="AW2380" s="46" t="str">
        <f>IF(Table1[[#This Row],[Cur_Amount Credit]]&gt;0,ROUND(Table1[[#This Row],[Cur_Amount Credit]],2),"")</f>
        <v/>
      </c>
      <c r="AX2380" s="46" t="str">
        <f>LEFT(Table1[[#This Row],[Cur]],3)</f>
        <v/>
      </c>
      <c r="AY2380" s="59"/>
      <c r="AZ2380" s="46"/>
      <c r="BA2380" s="46" t="str">
        <f>IF(Table1[[#This Row],[Cur]]&lt;&gt;"",IF(Table1[[#This Row],[Cur]]="USD","",ExchangeRate),"")</f>
        <v/>
      </c>
      <c r="BB2380" s="46" t="str">
        <f>IF(Table1[[#This Row],[Grant]]&lt;&gt;"",VLOOKUP(Table1[[#This Row],[Grant]],Grants!B:D,3),"")</f>
        <v/>
      </c>
      <c r="BC2380" s="46" t="str">
        <f>TRIM(Table1[[#This Row],[Vendor ID]])</f>
        <v/>
      </c>
      <c r="BD2380">
        <f>IF(Table1[[#This Row],[Reference Number]]=Q2379,BD2379,BD2379+1)</f>
        <v>0</v>
      </c>
    </row>
    <row r="2381" spans="1:56" ht="11.25" customHeight="1" x14ac:dyDescent="0.25">
      <c r="A2381" s="1"/>
      <c r="B2381" s="88" t="str">
        <f>IF(Table1[[#This Row],[Posting Date]]&lt;&gt;"",IF(Table1[[#This Row],[Reference Number]]=Q2380,B2380+1,1),"")</f>
        <v/>
      </c>
      <c r="C2381" s="61"/>
      <c r="D2381" s="61"/>
      <c r="E2381" s="138"/>
      <c r="F2381" s="141" t="str">
        <f>IFERROR(IF(VLOOKUP(Table1[[#This Row],[Budget Code Description]],Dimentions!$X$6:$AC$139,2,FALSE)="","",VLOOKUP(Table1[[#This Row],[Budget Code Description]],Dimentions!$X$6:$AC$139,2,FALSE)),"")</f>
        <v/>
      </c>
      <c r="G2381" s="141"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1" t="str">
        <f>IFERROR(VLOOKUP(Table1[[#This Row],[Budget Code Description]],Table6[#All],8,FALSE),"")</f>
        <v/>
      </c>
      <c r="L2381" s="63"/>
      <c r="M2381" s="65" t="str">
        <f>IFERROR(VLOOKUP(Table1[[#This Row],[Staff ID]],Table2[],2,FALSE),"")</f>
        <v/>
      </c>
      <c r="N2381" s="209" t="str">
        <f>IFERROR(IF(VLOOKUP(Table1[[#This Row],[Budget Code Description]],Dimentions!$X$6:$AC$134,4,FALSE)="","",VLOOKUP(Table1[[#This Row],[Budget Code Description]],Dimentions!$X$6:$AC$134,4,FALSE)),"")</f>
        <v/>
      </c>
      <c r="O2381" s="65" t="str">
        <f>IFERROR(VLOOKUP(Table1[[#This Row],[Vendor ID]],Table549[],2,FALSE),"")</f>
        <v/>
      </c>
      <c r="P2381" s="63"/>
      <c r="Q2381" s="141" t="str">
        <f>IF(Table1[[#This Row],[Posting Date]]&lt;&gt;"",$D$9,"")</f>
        <v/>
      </c>
      <c r="R2381" s="157" t="str">
        <f>IF(Table1[[#This Row],[Posting Date]]&lt;&gt;"",$D$10,"")</f>
        <v/>
      </c>
      <c r="S2381" s="66"/>
      <c r="T2381" s="63"/>
      <c r="U2381" s="67"/>
      <c r="V2381" s="67"/>
      <c r="W2381" s="67" t="str">
        <f t="shared" si="41"/>
        <v/>
      </c>
      <c r="X2381" s="159" t="str">
        <f>IF(E2381="","",(IF(Table1[[#This Row],[Cur]]="USD",Table1[[#This Row],[Cur_Amount Debit]],Table1[[#This Row],[Cur_Amount Debit]]/Table1[[#This Row],[Exchange Rate]])))</f>
        <v/>
      </c>
      <c r="Y2381" s="159" t="str">
        <f>IF(E2381="","",(IF(Table1[[#This Row],[Cur]]="USD",Table1[[#This Row],[Cur_Amount Credit]],Table1[[#This Row],[Cur_Amount Credit]]/ExchangeRate)))</f>
        <v/>
      </c>
      <c r="Z2381" s="201" t="str">
        <f>IF(E2381="","",(Table1[[#This Row],[Debit USD]]-Table1[[#This Row],[Credit USD]]))</f>
        <v/>
      </c>
      <c r="AA2381" s="226"/>
      <c r="AB2381" s="255"/>
      <c r="AC2381" s="1"/>
      <c r="AD2381" s="15"/>
      <c r="AE2381" s="15" t="str">
        <f>IF(AND(OR(Table1[[#This Row],[Account]]="15030",Table1[[#This Row],[Account]]="15035",Table1[[#This Row],[Account]]="20150"),Table1[[#This Row],[Vendor ID]]=""),1,"")</f>
        <v/>
      </c>
      <c r="AF2381" s="15"/>
      <c r="AG2381" s="15"/>
      <c r="AH2381" s="15"/>
      <c r="AI2381" s="46" t="str">
        <f>IF(Table1[[#This Row],[Posting Date]]&lt;&gt;"","GJ-"&amp;CountryID,"")</f>
        <v/>
      </c>
      <c r="AJ2381" s="59" t="str">
        <f>IF(Table1[[#This Row],[Posting Date]]&lt;&gt;"",Table1[[#This Row],[Posting Date]],"")</f>
        <v/>
      </c>
      <c r="AK2381" s="46"/>
      <c r="AL2381" s="46" t="str">
        <f>IF(Table1[[#This Row],[Description]]&lt;&gt;"",Table1[[#This Row],[Description]],"")</f>
        <v/>
      </c>
      <c r="AM2381" s="46" t="str">
        <f>IF(Table1[[#This Row],[Posting Date]]&lt;&gt;"",Table1[[#This Row],[Reference Number]],"")</f>
        <v/>
      </c>
      <c r="AN2381" s="46" t="str">
        <f>TRIM(Table1[[#This Row],[Line '#]])</f>
        <v/>
      </c>
      <c r="AO2381" s="46" t="str">
        <f>TRIM(Table1[[#This Row],[Account]])</f>
        <v/>
      </c>
      <c r="AP2381" s="46" t="str">
        <f>IF(Table1[[#This Row],[Posting Date]]&lt;&gt;"",$D$5,"")</f>
        <v/>
      </c>
      <c r="AQ2381" s="46" t="str">
        <f>TRIM(Table1[[#This Row],[Departments-Prgrams]])</f>
        <v/>
      </c>
      <c r="AR2381" s="46" t="str">
        <f>TRIM(Table1[[#This Row],[Grant]])</f>
        <v/>
      </c>
      <c r="AS2381" s="46" t="str">
        <f>TRIM(Table1[[#This Row],[Staff ID]])</f>
        <v/>
      </c>
      <c r="AT2381" s="46" t="str">
        <f>IF(TRIM(Table1[[#This Row],[Budget Code]])=0,"",TRIM(Table1[[#This Row],[Budget Code]]))</f>
        <v/>
      </c>
      <c r="AU2381" s="46" t="str">
        <f>IF(Table1[[#This Row],[Line Description]]&lt;&gt;"",Table1[[#This Row],[Line Description]],"")</f>
        <v/>
      </c>
      <c r="AV2381" s="46" t="str">
        <f>IF(Table1[[#This Row],[Cur_Amount Debit]]&gt;0,ROUND(Table1[[#This Row],[Cur_Amount Debit]],2),"")</f>
        <v/>
      </c>
      <c r="AW2381" s="46" t="str">
        <f>IF(Table1[[#This Row],[Cur_Amount Credit]]&gt;0,ROUND(Table1[[#This Row],[Cur_Amount Credit]],2),"")</f>
        <v/>
      </c>
      <c r="AX2381" s="46" t="str">
        <f>LEFT(Table1[[#This Row],[Cur]],3)</f>
        <v/>
      </c>
      <c r="AY2381" s="59"/>
      <c r="AZ2381" s="46"/>
      <c r="BA2381" s="46" t="str">
        <f>IF(Table1[[#This Row],[Cur]]&lt;&gt;"",IF(Table1[[#This Row],[Cur]]="USD","",ExchangeRate),"")</f>
        <v/>
      </c>
      <c r="BB2381" s="46" t="str">
        <f>IF(Table1[[#This Row],[Grant]]&lt;&gt;"",VLOOKUP(Table1[[#This Row],[Grant]],Grants!B:D,3),"")</f>
        <v/>
      </c>
      <c r="BC2381" s="46" t="str">
        <f>TRIM(Table1[[#This Row],[Vendor ID]])</f>
        <v/>
      </c>
      <c r="BD2381">
        <f>IF(Table1[[#This Row],[Reference Number]]=Q2380,BD2380,BD2380+1)</f>
        <v>0</v>
      </c>
    </row>
    <row r="2382" spans="1:56" ht="11.25" customHeight="1" x14ac:dyDescent="0.25">
      <c r="A2382" s="1"/>
      <c r="B2382" s="88" t="str">
        <f>IF(Table1[[#This Row],[Posting Date]]&lt;&gt;"",IF(Table1[[#This Row],[Reference Number]]=Q2381,B2381+1,1),"")</f>
        <v/>
      </c>
      <c r="C2382" s="61"/>
      <c r="D2382" s="61"/>
      <c r="E2382" s="138"/>
      <c r="F2382" s="141" t="str">
        <f>IFERROR(IF(VLOOKUP(Table1[[#This Row],[Budget Code Description]],Dimentions!$X$6:$AC$139,2,FALSE)="","",VLOOKUP(Table1[[#This Row],[Budget Code Description]],Dimentions!$X$6:$AC$139,2,FALSE)),"")</f>
        <v/>
      </c>
      <c r="G2382" s="141"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1" t="str">
        <f>IFERROR(VLOOKUP(Table1[[#This Row],[Budget Code Description]],Table6[#All],8,FALSE),"")</f>
        <v/>
      </c>
      <c r="L2382" s="63"/>
      <c r="M2382" s="65" t="str">
        <f>IFERROR(VLOOKUP(Table1[[#This Row],[Staff ID]],Table2[],2,FALSE),"")</f>
        <v/>
      </c>
      <c r="N2382" s="209" t="str">
        <f>IFERROR(IF(VLOOKUP(Table1[[#This Row],[Budget Code Description]],Dimentions!$X$6:$AC$134,4,FALSE)="","",VLOOKUP(Table1[[#This Row],[Budget Code Description]],Dimentions!$X$6:$AC$134,4,FALSE)),"")</f>
        <v/>
      </c>
      <c r="O2382" s="65" t="str">
        <f>IFERROR(VLOOKUP(Table1[[#This Row],[Vendor ID]],Table549[],2,FALSE),"")</f>
        <v/>
      </c>
      <c r="P2382" s="63"/>
      <c r="Q2382" s="141" t="str">
        <f>IF(Table1[[#This Row],[Posting Date]]&lt;&gt;"",$D$9,"")</f>
        <v/>
      </c>
      <c r="R2382" s="157" t="str">
        <f>IF(Table1[[#This Row],[Posting Date]]&lt;&gt;"",$D$10,"")</f>
        <v/>
      </c>
      <c r="S2382" s="66"/>
      <c r="T2382" s="63"/>
      <c r="U2382" s="67"/>
      <c r="V2382" s="67"/>
      <c r="W2382" s="67" t="str">
        <f t="shared" si="41"/>
        <v/>
      </c>
      <c r="X2382" s="159" t="str">
        <f>IF(E2382="","",(IF(Table1[[#This Row],[Cur]]="USD",Table1[[#This Row],[Cur_Amount Debit]],Table1[[#This Row],[Cur_Amount Debit]]/Table1[[#This Row],[Exchange Rate]])))</f>
        <v/>
      </c>
      <c r="Y2382" s="159" t="str">
        <f>IF(E2382="","",(IF(Table1[[#This Row],[Cur]]="USD",Table1[[#This Row],[Cur_Amount Credit]],Table1[[#This Row],[Cur_Amount Credit]]/ExchangeRate)))</f>
        <v/>
      </c>
      <c r="Z2382" s="201" t="str">
        <f>IF(E2382="","",(Table1[[#This Row],[Debit USD]]-Table1[[#This Row],[Credit USD]]))</f>
        <v/>
      </c>
      <c r="AA2382" s="226"/>
      <c r="AB2382" s="255"/>
      <c r="AC2382" s="1"/>
      <c r="AD2382" s="15"/>
      <c r="AE2382" s="15" t="str">
        <f>IF(AND(OR(Table1[[#This Row],[Account]]="15030",Table1[[#This Row],[Account]]="15035",Table1[[#This Row],[Account]]="20150"),Table1[[#This Row],[Vendor ID]]=""),1,"")</f>
        <v/>
      </c>
      <c r="AF2382" s="15"/>
      <c r="AG2382" s="15"/>
      <c r="AH2382" s="15"/>
      <c r="AI2382" s="46" t="str">
        <f>IF(Table1[[#This Row],[Posting Date]]&lt;&gt;"","GJ-"&amp;CountryID,"")</f>
        <v/>
      </c>
      <c r="AJ2382" s="59" t="str">
        <f>IF(Table1[[#This Row],[Posting Date]]&lt;&gt;"",Table1[[#This Row],[Posting Date]],"")</f>
        <v/>
      </c>
      <c r="AK2382" s="46"/>
      <c r="AL2382" s="46" t="str">
        <f>IF(Table1[[#This Row],[Description]]&lt;&gt;"",Table1[[#This Row],[Description]],"")</f>
        <v/>
      </c>
      <c r="AM2382" s="46" t="str">
        <f>IF(Table1[[#This Row],[Posting Date]]&lt;&gt;"",Table1[[#This Row],[Reference Number]],"")</f>
        <v/>
      </c>
      <c r="AN2382" s="46" t="str">
        <f>TRIM(Table1[[#This Row],[Line '#]])</f>
        <v/>
      </c>
      <c r="AO2382" s="46" t="str">
        <f>TRIM(Table1[[#This Row],[Account]])</f>
        <v/>
      </c>
      <c r="AP2382" s="46" t="str">
        <f>IF(Table1[[#This Row],[Posting Date]]&lt;&gt;"",$D$5,"")</f>
        <v/>
      </c>
      <c r="AQ2382" s="46" t="str">
        <f>TRIM(Table1[[#This Row],[Departments-Prgrams]])</f>
        <v/>
      </c>
      <c r="AR2382" s="46" t="str">
        <f>TRIM(Table1[[#This Row],[Grant]])</f>
        <v/>
      </c>
      <c r="AS2382" s="46" t="str">
        <f>TRIM(Table1[[#This Row],[Staff ID]])</f>
        <v/>
      </c>
      <c r="AT2382" s="46" t="str">
        <f>IF(TRIM(Table1[[#This Row],[Budget Code]])=0,"",TRIM(Table1[[#This Row],[Budget Code]]))</f>
        <v/>
      </c>
      <c r="AU2382" s="46" t="str">
        <f>IF(Table1[[#This Row],[Line Description]]&lt;&gt;"",Table1[[#This Row],[Line Description]],"")</f>
        <v/>
      </c>
      <c r="AV2382" s="46" t="str">
        <f>IF(Table1[[#This Row],[Cur_Amount Debit]]&gt;0,ROUND(Table1[[#This Row],[Cur_Amount Debit]],2),"")</f>
        <v/>
      </c>
      <c r="AW2382" s="46" t="str">
        <f>IF(Table1[[#This Row],[Cur_Amount Credit]]&gt;0,ROUND(Table1[[#This Row],[Cur_Amount Credit]],2),"")</f>
        <v/>
      </c>
      <c r="AX2382" s="46" t="str">
        <f>LEFT(Table1[[#This Row],[Cur]],3)</f>
        <v/>
      </c>
      <c r="AY2382" s="59"/>
      <c r="AZ2382" s="46"/>
      <c r="BA2382" s="46" t="str">
        <f>IF(Table1[[#This Row],[Cur]]&lt;&gt;"",IF(Table1[[#This Row],[Cur]]="USD","",ExchangeRate),"")</f>
        <v/>
      </c>
      <c r="BB2382" s="46" t="str">
        <f>IF(Table1[[#This Row],[Grant]]&lt;&gt;"",VLOOKUP(Table1[[#This Row],[Grant]],Grants!B:D,3),"")</f>
        <v/>
      </c>
      <c r="BC2382" s="46" t="str">
        <f>TRIM(Table1[[#This Row],[Vendor ID]])</f>
        <v/>
      </c>
      <c r="BD2382">
        <f>IF(Table1[[#This Row],[Reference Number]]=Q2381,BD2381,BD2381+1)</f>
        <v>0</v>
      </c>
    </row>
    <row r="2383" spans="1:56" ht="11.25" customHeight="1" x14ac:dyDescent="0.25">
      <c r="A2383" s="1"/>
      <c r="B2383" s="88" t="str">
        <f>IF(Table1[[#This Row],[Posting Date]]&lt;&gt;"",IF(Table1[[#This Row],[Reference Number]]=Q2382,B2382+1,1),"")</f>
        <v/>
      </c>
      <c r="C2383" s="61"/>
      <c r="D2383" s="61"/>
      <c r="E2383" s="138"/>
      <c r="F2383" s="141" t="str">
        <f>IFERROR(IF(VLOOKUP(Table1[[#This Row],[Budget Code Description]],Dimentions!$X$6:$AC$139,2,FALSE)="","",VLOOKUP(Table1[[#This Row],[Budget Code Description]],Dimentions!$X$6:$AC$139,2,FALSE)),"")</f>
        <v/>
      </c>
      <c r="G2383" s="141"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1" t="str">
        <f>IFERROR(VLOOKUP(Table1[[#This Row],[Budget Code Description]],Table6[#All],8,FALSE),"")</f>
        <v/>
      </c>
      <c r="L2383" s="63"/>
      <c r="M2383" s="65" t="str">
        <f>IFERROR(VLOOKUP(Table1[[#This Row],[Staff ID]],Table2[],2,FALSE),"")</f>
        <v/>
      </c>
      <c r="N2383" s="209" t="str">
        <f>IFERROR(IF(VLOOKUP(Table1[[#This Row],[Budget Code Description]],Dimentions!$X$6:$AC$134,4,FALSE)="","",VLOOKUP(Table1[[#This Row],[Budget Code Description]],Dimentions!$X$6:$AC$134,4,FALSE)),"")</f>
        <v/>
      </c>
      <c r="O2383" s="65" t="str">
        <f>IFERROR(VLOOKUP(Table1[[#This Row],[Vendor ID]],Table549[],2,FALSE),"")</f>
        <v/>
      </c>
      <c r="P2383" s="63"/>
      <c r="Q2383" s="141" t="str">
        <f>IF(Table1[[#This Row],[Posting Date]]&lt;&gt;"",$D$9,"")</f>
        <v/>
      </c>
      <c r="R2383" s="157" t="str">
        <f>IF(Table1[[#This Row],[Posting Date]]&lt;&gt;"",$D$10,"")</f>
        <v/>
      </c>
      <c r="S2383" s="66"/>
      <c r="T2383" s="63"/>
      <c r="U2383" s="67"/>
      <c r="V2383" s="67"/>
      <c r="W2383" s="67" t="str">
        <f t="shared" si="41"/>
        <v/>
      </c>
      <c r="X2383" s="159" t="str">
        <f>IF(E2383="","",(IF(Table1[[#This Row],[Cur]]="USD",Table1[[#This Row],[Cur_Amount Debit]],Table1[[#This Row],[Cur_Amount Debit]]/Table1[[#This Row],[Exchange Rate]])))</f>
        <v/>
      </c>
      <c r="Y2383" s="159" t="str">
        <f>IF(E2383="","",(IF(Table1[[#This Row],[Cur]]="USD",Table1[[#This Row],[Cur_Amount Credit]],Table1[[#This Row],[Cur_Amount Credit]]/ExchangeRate)))</f>
        <v/>
      </c>
      <c r="Z2383" s="201" t="str">
        <f>IF(E2383="","",(Table1[[#This Row],[Debit USD]]-Table1[[#This Row],[Credit USD]]))</f>
        <v/>
      </c>
      <c r="AA2383" s="226"/>
      <c r="AB2383" s="255"/>
      <c r="AC2383" s="1"/>
      <c r="AD2383" s="15"/>
      <c r="AE2383" s="15" t="str">
        <f>IF(AND(OR(Table1[[#This Row],[Account]]="15030",Table1[[#This Row],[Account]]="15035",Table1[[#This Row],[Account]]="20150"),Table1[[#This Row],[Vendor ID]]=""),1,"")</f>
        <v/>
      </c>
      <c r="AF2383" s="15"/>
      <c r="AG2383" s="15"/>
      <c r="AH2383" s="15"/>
      <c r="AI2383" s="46" t="str">
        <f>IF(Table1[[#This Row],[Posting Date]]&lt;&gt;"","GJ-"&amp;CountryID,"")</f>
        <v/>
      </c>
      <c r="AJ2383" s="59" t="str">
        <f>IF(Table1[[#This Row],[Posting Date]]&lt;&gt;"",Table1[[#This Row],[Posting Date]],"")</f>
        <v/>
      </c>
      <c r="AK2383" s="46"/>
      <c r="AL2383" s="46" t="str">
        <f>IF(Table1[[#This Row],[Description]]&lt;&gt;"",Table1[[#This Row],[Description]],"")</f>
        <v/>
      </c>
      <c r="AM2383" s="46" t="str">
        <f>IF(Table1[[#This Row],[Posting Date]]&lt;&gt;"",Table1[[#This Row],[Reference Number]],"")</f>
        <v/>
      </c>
      <c r="AN2383" s="46" t="str">
        <f>TRIM(Table1[[#This Row],[Line '#]])</f>
        <v/>
      </c>
      <c r="AO2383" s="46" t="str">
        <f>TRIM(Table1[[#This Row],[Account]])</f>
        <v/>
      </c>
      <c r="AP2383" s="46" t="str">
        <f>IF(Table1[[#This Row],[Posting Date]]&lt;&gt;"",$D$5,"")</f>
        <v/>
      </c>
      <c r="AQ2383" s="46" t="str">
        <f>TRIM(Table1[[#This Row],[Departments-Prgrams]])</f>
        <v/>
      </c>
      <c r="AR2383" s="46" t="str">
        <f>TRIM(Table1[[#This Row],[Grant]])</f>
        <v/>
      </c>
      <c r="AS2383" s="46" t="str">
        <f>TRIM(Table1[[#This Row],[Staff ID]])</f>
        <v/>
      </c>
      <c r="AT2383" s="46" t="str">
        <f>IF(TRIM(Table1[[#This Row],[Budget Code]])=0,"",TRIM(Table1[[#This Row],[Budget Code]]))</f>
        <v/>
      </c>
      <c r="AU2383" s="46" t="str">
        <f>IF(Table1[[#This Row],[Line Description]]&lt;&gt;"",Table1[[#This Row],[Line Description]],"")</f>
        <v/>
      </c>
      <c r="AV2383" s="46" t="str">
        <f>IF(Table1[[#This Row],[Cur_Amount Debit]]&gt;0,ROUND(Table1[[#This Row],[Cur_Amount Debit]],2),"")</f>
        <v/>
      </c>
      <c r="AW2383" s="46" t="str">
        <f>IF(Table1[[#This Row],[Cur_Amount Credit]]&gt;0,ROUND(Table1[[#This Row],[Cur_Amount Credit]],2),"")</f>
        <v/>
      </c>
      <c r="AX2383" s="46" t="str">
        <f>LEFT(Table1[[#This Row],[Cur]],3)</f>
        <v/>
      </c>
      <c r="AY2383" s="59"/>
      <c r="AZ2383" s="46"/>
      <c r="BA2383" s="46" t="str">
        <f>IF(Table1[[#This Row],[Cur]]&lt;&gt;"",IF(Table1[[#This Row],[Cur]]="USD","",ExchangeRate),"")</f>
        <v/>
      </c>
      <c r="BB2383" s="46" t="str">
        <f>IF(Table1[[#This Row],[Grant]]&lt;&gt;"",VLOOKUP(Table1[[#This Row],[Grant]],Grants!B:D,3),"")</f>
        <v/>
      </c>
      <c r="BC2383" s="46" t="str">
        <f>TRIM(Table1[[#This Row],[Vendor ID]])</f>
        <v/>
      </c>
      <c r="BD2383">
        <f>IF(Table1[[#This Row],[Reference Number]]=Q2382,BD2382,BD2382+1)</f>
        <v>0</v>
      </c>
    </row>
    <row r="2384" spans="1:56" ht="11.25" customHeight="1" x14ac:dyDescent="0.25">
      <c r="A2384" s="1"/>
      <c r="B2384" s="88" t="str">
        <f>IF(Table1[[#This Row],[Posting Date]]&lt;&gt;"",IF(Table1[[#This Row],[Reference Number]]=Q2383,B2383+1,1),"")</f>
        <v/>
      </c>
      <c r="C2384" s="61"/>
      <c r="D2384" s="61"/>
      <c r="E2384" s="138"/>
      <c r="F2384" s="141" t="str">
        <f>IFERROR(IF(VLOOKUP(Table1[[#This Row],[Budget Code Description]],Dimentions!$X$6:$AC$139,2,FALSE)="","",VLOOKUP(Table1[[#This Row],[Budget Code Description]],Dimentions!$X$6:$AC$139,2,FALSE)),"")</f>
        <v/>
      </c>
      <c r="G2384" s="141"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1" t="str">
        <f>IFERROR(VLOOKUP(Table1[[#This Row],[Budget Code Description]],Table6[#All],8,FALSE),"")</f>
        <v/>
      </c>
      <c r="L2384" s="63"/>
      <c r="M2384" s="65" t="str">
        <f>IFERROR(VLOOKUP(Table1[[#This Row],[Staff ID]],Table2[],2,FALSE),"")</f>
        <v/>
      </c>
      <c r="N2384" s="209" t="str">
        <f>IFERROR(IF(VLOOKUP(Table1[[#This Row],[Budget Code Description]],Dimentions!$X$6:$AC$134,4,FALSE)="","",VLOOKUP(Table1[[#This Row],[Budget Code Description]],Dimentions!$X$6:$AC$134,4,FALSE)),"")</f>
        <v/>
      </c>
      <c r="O2384" s="65" t="str">
        <f>IFERROR(VLOOKUP(Table1[[#This Row],[Vendor ID]],Table549[],2,FALSE),"")</f>
        <v/>
      </c>
      <c r="P2384" s="63"/>
      <c r="Q2384" s="141" t="str">
        <f>IF(Table1[[#This Row],[Posting Date]]&lt;&gt;"",$D$9,"")</f>
        <v/>
      </c>
      <c r="R2384" s="157" t="str">
        <f>IF(Table1[[#This Row],[Posting Date]]&lt;&gt;"",$D$10,"")</f>
        <v/>
      </c>
      <c r="S2384" s="66"/>
      <c r="T2384" s="63"/>
      <c r="U2384" s="67"/>
      <c r="V2384" s="67"/>
      <c r="W2384" s="67" t="str">
        <f t="shared" si="41"/>
        <v/>
      </c>
      <c r="X2384" s="159" t="str">
        <f>IF(E2384="","",(IF(Table1[[#This Row],[Cur]]="USD",Table1[[#This Row],[Cur_Amount Debit]],Table1[[#This Row],[Cur_Amount Debit]]/Table1[[#This Row],[Exchange Rate]])))</f>
        <v/>
      </c>
      <c r="Y2384" s="159" t="str">
        <f>IF(E2384="","",(IF(Table1[[#This Row],[Cur]]="USD",Table1[[#This Row],[Cur_Amount Credit]],Table1[[#This Row],[Cur_Amount Credit]]/ExchangeRate)))</f>
        <v/>
      </c>
      <c r="Z2384" s="201" t="str">
        <f>IF(E2384="","",(Table1[[#This Row],[Debit USD]]-Table1[[#This Row],[Credit USD]]))</f>
        <v/>
      </c>
      <c r="AA2384" s="226"/>
      <c r="AB2384" s="255"/>
      <c r="AC2384" s="1"/>
      <c r="AD2384" s="15"/>
      <c r="AE2384" s="15" t="str">
        <f>IF(AND(OR(Table1[[#This Row],[Account]]="15030",Table1[[#This Row],[Account]]="15035",Table1[[#This Row],[Account]]="20150"),Table1[[#This Row],[Vendor ID]]=""),1,"")</f>
        <v/>
      </c>
      <c r="AF2384" s="15"/>
      <c r="AG2384" s="15"/>
      <c r="AH2384" s="15"/>
      <c r="AI2384" s="46" t="str">
        <f>IF(Table1[[#This Row],[Posting Date]]&lt;&gt;"","GJ-"&amp;CountryID,"")</f>
        <v/>
      </c>
      <c r="AJ2384" s="59" t="str">
        <f>IF(Table1[[#This Row],[Posting Date]]&lt;&gt;"",Table1[[#This Row],[Posting Date]],"")</f>
        <v/>
      </c>
      <c r="AK2384" s="46"/>
      <c r="AL2384" s="46" t="str">
        <f>IF(Table1[[#This Row],[Description]]&lt;&gt;"",Table1[[#This Row],[Description]],"")</f>
        <v/>
      </c>
      <c r="AM2384" s="46" t="str">
        <f>IF(Table1[[#This Row],[Posting Date]]&lt;&gt;"",Table1[[#This Row],[Reference Number]],"")</f>
        <v/>
      </c>
      <c r="AN2384" s="46" t="str">
        <f>TRIM(Table1[[#This Row],[Line '#]])</f>
        <v/>
      </c>
      <c r="AO2384" s="46" t="str">
        <f>TRIM(Table1[[#This Row],[Account]])</f>
        <v/>
      </c>
      <c r="AP2384" s="46" t="str">
        <f>IF(Table1[[#This Row],[Posting Date]]&lt;&gt;"",$D$5,"")</f>
        <v/>
      </c>
      <c r="AQ2384" s="46" t="str">
        <f>TRIM(Table1[[#This Row],[Departments-Prgrams]])</f>
        <v/>
      </c>
      <c r="AR2384" s="46" t="str">
        <f>TRIM(Table1[[#This Row],[Grant]])</f>
        <v/>
      </c>
      <c r="AS2384" s="46" t="str">
        <f>TRIM(Table1[[#This Row],[Staff ID]])</f>
        <v/>
      </c>
      <c r="AT2384" s="46" t="str">
        <f>IF(TRIM(Table1[[#This Row],[Budget Code]])=0,"",TRIM(Table1[[#This Row],[Budget Code]]))</f>
        <v/>
      </c>
      <c r="AU2384" s="46" t="str">
        <f>IF(Table1[[#This Row],[Line Description]]&lt;&gt;"",Table1[[#This Row],[Line Description]],"")</f>
        <v/>
      </c>
      <c r="AV2384" s="46" t="str">
        <f>IF(Table1[[#This Row],[Cur_Amount Debit]]&gt;0,ROUND(Table1[[#This Row],[Cur_Amount Debit]],2),"")</f>
        <v/>
      </c>
      <c r="AW2384" s="46" t="str">
        <f>IF(Table1[[#This Row],[Cur_Amount Credit]]&gt;0,ROUND(Table1[[#This Row],[Cur_Amount Credit]],2),"")</f>
        <v/>
      </c>
      <c r="AX2384" s="46" t="str">
        <f>LEFT(Table1[[#This Row],[Cur]],3)</f>
        <v/>
      </c>
      <c r="AY2384" s="59"/>
      <c r="AZ2384" s="46"/>
      <c r="BA2384" s="46" t="str">
        <f>IF(Table1[[#This Row],[Cur]]&lt;&gt;"",IF(Table1[[#This Row],[Cur]]="USD","",ExchangeRate),"")</f>
        <v/>
      </c>
      <c r="BB2384" s="46" t="str">
        <f>IF(Table1[[#This Row],[Grant]]&lt;&gt;"",VLOOKUP(Table1[[#This Row],[Grant]],Grants!B:D,3),"")</f>
        <v/>
      </c>
      <c r="BC2384" s="46" t="str">
        <f>TRIM(Table1[[#This Row],[Vendor ID]])</f>
        <v/>
      </c>
      <c r="BD2384">
        <f>IF(Table1[[#This Row],[Reference Number]]=Q2383,BD2383,BD2383+1)</f>
        <v>0</v>
      </c>
    </row>
    <row r="2385" spans="1:56" ht="11.25" customHeight="1" x14ac:dyDescent="0.25">
      <c r="A2385" s="1"/>
      <c r="B2385" s="88" t="str">
        <f>IF(Table1[[#This Row],[Posting Date]]&lt;&gt;"",IF(Table1[[#This Row],[Reference Number]]=Q2384,B2384+1,1),"")</f>
        <v/>
      </c>
      <c r="C2385" s="61"/>
      <c r="D2385" s="61"/>
      <c r="E2385" s="138"/>
      <c r="F2385" s="141" t="str">
        <f>IFERROR(IF(VLOOKUP(Table1[[#This Row],[Budget Code Description]],Dimentions!$X$6:$AC$139,2,FALSE)="","",VLOOKUP(Table1[[#This Row],[Budget Code Description]],Dimentions!$X$6:$AC$139,2,FALSE)),"")</f>
        <v/>
      </c>
      <c r="G2385" s="141"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1" t="str">
        <f>IFERROR(VLOOKUP(Table1[[#This Row],[Budget Code Description]],Table6[#All],8,FALSE),"")</f>
        <v/>
      </c>
      <c r="L2385" s="63"/>
      <c r="M2385" s="65" t="str">
        <f>IFERROR(VLOOKUP(Table1[[#This Row],[Staff ID]],Table2[],2,FALSE),"")</f>
        <v/>
      </c>
      <c r="N2385" s="209" t="str">
        <f>IFERROR(IF(VLOOKUP(Table1[[#This Row],[Budget Code Description]],Dimentions!$X$6:$AC$134,4,FALSE)="","",VLOOKUP(Table1[[#This Row],[Budget Code Description]],Dimentions!$X$6:$AC$134,4,FALSE)),"")</f>
        <v/>
      </c>
      <c r="O2385" s="65" t="str">
        <f>IFERROR(VLOOKUP(Table1[[#This Row],[Vendor ID]],Table549[],2,FALSE),"")</f>
        <v/>
      </c>
      <c r="P2385" s="63"/>
      <c r="Q2385" s="141" t="str">
        <f>IF(Table1[[#This Row],[Posting Date]]&lt;&gt;"",$D$9,"")</f>
        <v/>
      </c>
      <c r="R2385" s="157" t="str">
        <f>IF(Table1[[#This Row],[Posting Date]]&lt;&gt;"",$D$10,"")</f>
        <v/>
      </c>
      <c r="S2385" s="66"/>
      <c r="T2385" s="63"/>
      <c r="U2385" s="67"/>
      <c r="V2385" s="67"/>
      <c r="W2385" s="67" t="str">
        <f t="shared" si="41"/>
        <v/>
      </c>
      <c r="X2385" s="159" t="str">
        <f>IF(E2385="","",(IF(Table1[[#This Row],[Cur]]="USD",Table1[[#This Row],[Cur_Amount Debit]],Table1[[#This Row],[Cur_Amount Debit]]/Table1[[#This Row],[Exchange Rate]])))</f>
        <v/>
      </c>
      <c r="Y2385" s="159" t="str">
        <f>IF(E2385="","",(IF(Table1[[#This Row],[Cur]]="USD",Table1[[#This Row],[Cur_Amount Credit]],Table1[[#This Row],[Cur_Amount Credit]]/ExchangeRate)))</f>
        <v/>
      </c>
      <c r="Z2385" s="201" t="str">
        <f>IF(E2385="","",(Table1[[#This Row],[Debit USD]]-Table1[[#This Row],[Credit USD]]))</f>
        <v/>
      </c>
      <c r="AA2385" s="226"/>
      <c r="AB2385" s="255"/>
      <c r="AC2385" s="1"/>
      <c r="AD2385" s="15"/>
      <c r="AE2385" s="15" t="str">
        <f>IF(AND(OR(Table1[[#This Row],[Account]]="15030",Table1[[#This Row],[Account]]="15035",Table1[[#This Row],[Account]]="20150"),Table1[[#This Row],[Vendor ID]]=""),1,"")</f>
        <v/>
      </c>
      <c r="AF2385" s="15"/>
      <c r="AG2385" s="15"/>
      <c r="AH2385" s="15"/>
      <c r="AI2385" s="46" t="str">
        <f>IF(Table1[[#This Row],[Posting Date]]&lt;&gt;"","GJ-"&amp;CountryID,"")</f>
        <v/>
      </c>
      <c r="AJ2385" s="59" t="str">
        <f>IF(Table1[[#This Row],[Posting Date]]&lt;&gt;"",Table1[[#This Row],[Posting Date]],"")</f>
        <v/>
      </c>
      <c r="AK2385" s="46"/>
      <c r="AL2385" s="46" t="str">
        <f>IF(Table1[[#This Row],[Description]]&lt;&gt;"",Table1[[#This Row],[Description]],"")</f>
        <v/>
      </c>
      <c r="AM2385" s="46" t="str">
        <f>IF(Table1[[#This Row],[Posting Date]]&lt;&gt;"",Table1[[#This Row],[Reference Number]],"")</f>
        <v/>
      </c>
      <c r="AN2385" s="46" t="str">
        <f>TRIM(Table1[[#This Row],[Line '#]])</f>
        <v/>
      </c>
      <c r="AO2385" s="46" t="str">
        <f>TRIM(Table1[[#This Row],[Account]])</f>
        <v/>
      </c>
      <c r="AP2385" s="46" t="str">
        <f>IF(Table1[[#This Row],[Posting Date]]&lt;&gt;"",$D$5,"")</f>
        <v/>
      </c>
      <c r="AQ2385" s="46" t="str">
        <f>TRIM(Table1[[#This Row],[Departments-Prgrams]])</f>
        <v/>
      </c>
      <c r="AR2385" s="46" t="str">
        <f>TRIM(Table1[[#This Row],[Grant]])</f>
        <v/>
      </c>
      <c r="AS2385" s="46" t="str">
        <f>TRIM(Table1[[#This Row],[Staff ID]])</f>
        <v/>
      </c>
      <c r="AT2385" s="46" t="str">
        <f>IF(TRIM(Table1[[#This Row],[Budget Code]])=0,"",TRIM(Table1[[#This Row],[Budget Code]]))</f>
        <v/>
      </c>
      <c r="AU2385" s="46" t="str">
        <f>IF(Table1[[#This Row],[Line Description]]&lt;&gt;"",Table1[[#This Row],[Line Description]],"")</f>
        <v/>
      </c>
      <c r="AV2385" s="46" t="str">
        <f>IF(Table1[[#This Row],[Cur_Amount Debit]]&gt;0,ROUND(Table1[[#This Row],[Cur_Amount Debit]],2),"")</f>
        <v/>
      </c>
      <c r="AW2385" s="46" t="str">
        <f>IF(Table1[[#This Row],[Cur_Amount Credit]]&gt;0,ROUND(Table1[[#This Row],[Cur_Amount Credit]],2),"")</f>
        <v/>
      </c>
      <c r="AX2385" s="46" t="str">
        <f>LEFT(Table1[[#This Row],[Cur]],3)</f>
        <v/>
      </c>
      <c r="AY2385" s="59"/>
      <c r="AZ2385" s="46"/>
      <c r="BA2385" s="46" t="str">
        <f>IF(Table1[[#This Row],[Cur]]&lt;&gt;"",IF(Table1[[#This Row],[Cur]]="USD","",ExchangeRate),"")</f>
        <v/>
      </c>
      <c r="BB2385" s="46" t="str">
        <f>IF(Table1[[#This Row],[Grant]]&lt;&gt;"",VLOOKUP(Table1[[#This Row],[Grant]],Grants!B:D,3),"")</f>
        <v/>
      </c>
      <c r="BC2385" s="46" t="str">
        <f>TRIM(Table1[[#This Row],[Vendor ID]])</f>
        <v/>
      </c>
      <c r="BD2385">
        <f>IF(Table1[[#This Row],[Reference Number]]=Q2384,BD2384,BD2384+1)</f>
        <v>0</v>
      </c>
    </row>
    <row r="2386" spans="1:56" ht="11.25" customHeight="1" x14ac:dyDescent="0.25">
      <c r="A2386" s="1"/>
      <c r="B2386" s="88" t="str">
        <f>IF(Table1[[#This Row],[Posting Date]]&lt;&gt;"",IF(Table1[[#This Row],[Reference Number]]=Q2385,B2385+1,1),"")</f>
        <v/>
      </c>
      <c r="C2386" s="61"/>
      <c r="D2386" s="61"/>
      <c r="E2386" s="138"/>
      <c r="F2386" s="141" t="str">
        <f>IFERROR(IF(VLOOKUP(Table1[[#This Row],[Budget Code Description]],Dimentions!$X$6:$AC$139,2,FALSE)="","",VLOOKUP(Table1[[#This Row],[Budget Code Description]],Dimentions!$X$6:$AC$139,2,FALSE)),"")</f>
        <v/>
      </c>
      <c r="G2386" s="141"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1" t="str">
        <f>IFERROR(VLOOKUP(Table1[[#This Row],[Budget Code Description]],Table6[#All],8,FALSE),"")</f>
        <v/>
      </c>
      <c r="L2386" s="63"/>
      <c r="M2386" s="65" t="str">
        <f>IFERROR(VLOOKUP(Table1[[#This Row],[Staff ID]],Table2[],2,FALSE),"")</f>
        <v/>
      </c>
      <c r="N2386" s="209" t="str">
        <f>IFERROR(IF(VLOOKUP(Table1[[#This Row],[Budget Code Description]],Dimentions!$X$6:$AC$134,4,FALSE)="","",VLOOKUP(Table1[[#This Row],[Budget Code Description]],Dimentions!$X$6:$AC$134,4,FALSE)),"")</f>
        <v/>
      </c>
      <c r="O2386" s="65" t="str">
        <f>IFERROR(VLOOKUP(Table1[[#This Row],[Vendor ID]],Table549[],2,FALSE),"")</f>
        <v/>
      </c>
      <c r="P2386" s="63"/>
      <c r="Q2386" s="141" t="str">
        <f>IF(Table1[[#This Row],[Posting Date]]&lt;&gt;"",$D$9,"")</f>
        <v/>
      </c>
      <c r="R2386" s="157" t="str">
        <f>IF(Table1[[#This Row],[Posting Date]]&lt;&gt;"",$D$10,"")</f>
        <v/>
      </c>
      <c r="S2386" s="66"/>
      <c r="T2386" s="63"/>
      <c r="U2386" s="67"/>
      <c r="V2386" s="67"/>
      <c r="W2386" s="67" t="str">
        <f t="shared" si="41"/>
        <v/>
      </c>
      <c r="X2386" s="159" t="str">
        <f>IF(E2386="","",(IF(Table1[[#This Row],[Cur]]="USD",Table1[[#This Row],[Cur_Amount Debit]],Table1[[#This Row],[Cur_Amount Debit]]/Table1[[#This Row],[Exchange Rate]])))</f>
        <v/>
      </c>
      <c r="Y2386" s="159" t="str">
        <f>IF(E2386="","",(IF(Table1[[#This Row],[Cur]]="USD",Table1[[#This Row],[Cur_Amount Credit]],Table1[[#This Row],[Cur_Amount Credit]]/ExchangeRate)))</f>
        <v/>
      </c>
      <c r="Z2386" s="201" t="str">
        <f>IF(E2386="","",(Table1[[#This Row],[Debit USD]]-Table1[[#This Row],[Credit USD]]))</f>
        <v/>
      </c>
      <c r="AA2386" s="226"/>
      <c r="AB2386" s="255"/>
      <c r="AC2386" s="1"/>
      <c r="AD2386" s="15"/>
      <c r="AE2386" s="15" t="str">
        <f>IF(AND(OR(Table1[[#This Row],[Account]]="15030",Table1[[#This Row],[Account]]="15035",Table1[[#This Row],[Account]]="20150"),Table1[[#This Row],[Vendor ID]]=""),1,"")</f>
        <v/>
      </c>
      <c r="AF2386" s="15"/>
      <c r="AG2386" s="15"/>
      <c r="AH2386" s="15"/>
      <c r="AI2386" s="46" t="str">
        <f>IF(Table1[[#This Row],[Posting Date]]&lt;&gt;"","GJ-"&amp;CountryID,"")</f>
        <v/>
      </c>
      <c r="AJ2386" s="59" t="str">
        <f>IF(Table1[[#This Row],[Posting Date]]&lt;&gt;"",Table1[[#This Row],[Posting Date]],"")</f>
        <v/>
      </c>
      <c r="AK2386" s="46"/>
      <c r="AL2386" s="46" t="str">
        <f>IF(Table1[[#This Row],[Description]]&lt;&gt;"",Table1[[#This Row],[Description]],"")</f>
        <v/>
      </c>
      <c r="AM2386" s="46" t="str">
        <f>IF(Table1[[#This Row],[Posting Date]]&lt;&gt;"",Table1[[#This Row],[Reference Number]],"")</f>
        <v/>
      </c>
      <c r="AN2386" s="46" t="str">
        <f>TRIM(Table1[[#This Row],[Line '#]])</f>
        <v/>
      </c>
      <c r="AO2386" s="46" t="str">
        <f>TRIM(Table1[[#This Row],[Account]])</f>
        <v/>
      </c>
      <c r="AP2386" s="46" t="str">
        <f>IF(Table1[[#This Row],[Posting Date]]&lt;&gt;"",$D$5,"")</f>
        <v/>
      </c>
      <c r="AQ2386" s="46" t="str">
        <f>TRIM(Table1[[#This Row],[Departments-Prgrams]])</f>
        <v/>
      </c>
      <c r="AR2386" s="46" t="str">
        <f>TRIM(Table1[[#This Row],[Grant]])</f>
        <v/>
      </c>
      <c r="AS2386" s="46" t="str">
        <f>TRIM(Table1[[#This Row],[Staff ID]])</f>
        <v/>
      </c>
      <c r="AT2386" s="46" t="str">
        <f>IF(TRIM(Table1[[#This Row],[Budget Code]])=0,"",TRIM(Table1[[#This Row],[Budget Code]]))</f>
        <v/>
      </c>
      <c r="AU2386" s="46" t="str">
        <f>IF(Table1[[#This Row],[Line Description]]&lt;&gt;"",Table1[[#This Row],[Line Description]],"")</f>
        <v/>
      </c>
      <c r="AV2386" s="46" t="str">
        <f>IF(Table1[[#This Row],[Cur_Amount Debit]]&gt;0,ROUND(Table1[[#This Row],[Cur_Amount Debit]],2),"")</f>
        <v/>
      </c>
      <c r="AW2386" s="46" t="str">
        <f>IF(Table1[[#This Row],[Cur_Amount Credit]]&gt;0,ROUND(Table1[[#This Row],[Cur_Amount Credit]],2),"")</f>
        <v/>
      </c>
      <c r="AX2386" s="46" t="str">
        <f>LEFT(Table1[[#This Row],[Cur]],3)</f>
        <v/>
      </c>
      <c r="AY2386" s="59"/>
      <c r="AZ2386" s="46"/>
      <c r="BA2386" s="46" t="str">
        <f>IF(Table1[[#This Row],[Cur]]&lt;&gt;"",IF(Table1[[#This Row],[Cur]]="USD","",ExchangeRate),"")</f>
        <v/>
      </c>
      <c r="BB2386" s="46" t="str">
        <f>IF(Table1[[#This Row],[Grant]]&lt;&gt;"",VLOOKUP(Table1[[#This Row],[Grant]],Grants!B:D,3),"")</f>
        <v/>
      </c>
      <c r="BC2386" s="46" t="str">
        <f>TRIM(Table1[[#This Row],[Vendor ID]])</f>
        <v/>
      </c>
      <c r="BD2386">
        <f>IF(Table1[[#This Row],[Reference Number]]=Q2385,BD2385,BD2385+1)</f>
        <v>0</v>
      </c>
    </row>
    <row r="2387" spans="1:56" ht="11.25" customHeight="1" x14ac:dyDescent="0.25">
      <c r="A2387" s="1"/>
      <c r="B2387" s="88" t="str">
        <f>IF(Table1[[#This Row],[Posting Date]]&lt;&gt;"",IF(Table1[[#This Row],[Reference Number]]=Q2386,B2386+1,1),"")</f>
        <v/>
      </c>
      <c r="C2387" s="61"/>
      <c r="D2387" s="61"/>
      <c r="E2387" s="138"/>
      <c r="F2387" s="141" t="str">
        <f>IFERROR(IF(VLOOKUP(Table1[[#This Row],[Budget Code Description]],Dimentions!$X$6:$AC$139,2,FALSE)="","",VLOOKUP(Table1[[#This Row],[Budget Code Description]],Dimentions!$X$6:$AC$139,2,FALSE)),"")</f>
        <v/>
      </c>
      <c r="G2387" s="141"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1" t="str">
        <f>IFERROR(VLOOKUP(Table1[[#This Row],[Budget Code Description]],Table6[#All],8,FALSE),"")</f>
        <v/>
      </c>
      <c r="L2387" s="63"/>
      <c r="M2387" s="65" t="str">
        <f>IFERROR(VLOOKUP(Table1[[#This Row],[Staff ID]],Table2[],2,FALSE),"")</f>
        <v/>
      </c>
      <c r="N2387" s="209" t="str">
        <f>IFERROR(IF(VLOOKUP(Table1[[#This Row],[Budget Code Description]],Dimentions!$X$6:$AC$134,4,FALSE)="","",VLOOKUP(Table1[[#This Row],[Budget Code Description]],Dimentions!$X$6:$AC$134,4,FALSE)),"")</f>
        <v/>
      </c>
      <c r="O2387" s="65" t="str">
        <f>IFERROR(VLOOKUP(Table1[[#This Row],[Vendor ID]],Table549[],2,FALSE),"")</f>
        <v/>
      </c>
      <c r="P2387" s="63"/>
      <c r="Q2387" s="141" t="str">
        <f>IF(Table1[[#This Row],[Posting Date]]&lt;&gt;"",$D$9,"")</f>
        <v/>
      </c>
      <c r="R2387" s="157" t="str">
        <f>IF(Table1[[#This Row],[Posting Date]]&lt;&gt;"",$D$10,"")</f>
        <v/>
      </c>
      <c r="S2387" s="66"/>
      <c r="T2387" s="63"/>
      <c r="U2387" s="67"/>
      <c r="V2387" s="67"/>
      <c r="W2387" s="67" t="str">
        <f t="shared" si="41"/>
        <v/>
      </c>
      <c r="X2387" s="159" t="str">
        <f>IF(E2387="","",(IF(Table1[[#This Row],[Cur]]="USD",Table1[[#This Row],[Cur_Amount Debit]],Table1[[#This Row],[Cur_Amount Debit]]/Table1[[#This Row],[Exchange Rate]])))</f>
        <v/>
      </c>
      <c r="Y2387" s="159" t="str">
        <f>IF(E2387="","",(IF(Table1[[#This Row],[Cur]]="USD",Table1[[#This Row],[Cur_Amount Credit]],Table1[[#This Row],[Cur_Amount Credit]]/ExchangeRate)))</f>
        <v/>
      </c>
      <c r="Z2387" s="201" t="str">
        <f>IF(E2387="","",(Table1[[#This Row],[Debit USD]]-Table1[[#This Row],[Credit USD]]))</f>
        <v/>
      </c>
      <c r="AA2387" s="226"/>
      <c r="AB2387" s="255"/>
      <c r="AC2387" s="1"/>
      <c r="AD2387" s="15"/>
      <c r="AE2387" s="15" t="str">
        <f>IF(AND(OR(Table1[[#This Row],[Account]]="15030",Table1[[#This Row],[Account]]="15035",Table1[[#This Row],[Account]]="20150"),Table1[[#This Row],[Vendor ID]]=""),1,"")</f>
        <v/>
      </c>
      <c r="AF2387" s="15"/>
      <c r="AG2387" s="15"/>
      <c r="AH2387" s="15"/>
      <c r="AI2387" s="46" t="str">
        <f>IF(Table1[[#This Row],[Posting Date]]&lt;&gt;"","GJ-"&amp;CountryID,"")</f>
        <v/>
      </c>
      <c r="AJ2387" s="59" t="str">
        <f>IF(Table1[[#This Row],[Posting Date]]&lt;&gt;"",Table1[[#This Row],[Posting Date]],"")</f>
        <v/>
      </c>
      <c r="AK2387" s="46"/>
      <c r="AL2387" s="46" t="str">
        <f>IF(Table1[[#This Row],[Description]]&lt;&gt;"",Table1[[#This Row],[Description]],"")</f>
        <v/>
      </c>
      <c r="AM2387" s="46" t="str">
        <f>IF(Table1[[#This Row],[Posting Date]]&lt;&gt;"",Table1[[#This Row],[Reference Number]],"")</f>
        <v/>
      </c>
      <c r="AN2387" s="46" t="str">
        <f>TRIM(Table1[[#This Row],[Line '#]])</f>
        <v/>
      </c>
      <c r="AO2387" s="46" t="str">
        <f>TRIM(Table1[[#This Row],[Account]])</f>
        <v/>
      </c>
      <c r="AP2387" s="46" t="str">
        <f>IF(Table1[[#This Row],[Posting Date]]&lt;&gt;"",$D$5,"")</f>
        <v/>
      </c>
      <c r="AQ2387" s="46" t="str">
        <f>TRIM(Table1[[#This Row],[Departments-Prgrams]])</f>
        <v/>
      </c>
      <c r="AR2387" s="46" t="str">
        <f>TRIM(Table1[[#This Row],[Grant]])</f>
        <v/>
      </c>
      <c r="AS2387" s="46" t="str">
        <f>TRIM(Table1[[#This Row],[Staff ID]])</f>
        <v/>
      </c>
      <c r="AT2387" s="46" t="str">
        <f>IF(TRIM(Table1[[#This Row],[Budget Code]])=0,"",TRIM(Table1[[#This Row],[Budget Code]]))</f>
        <v/>
      </c>
      <c r="AU2387" s="46" t="str">
        <f>IF(Table1[[#This Row],[Line Description]]&lt;&gt;"",Table1[[#This Row],[Line Description]],"")</f>
        <v/>
      </c>
      <c r="AV2387" s="46" t="str">
        <f>IF(Table1[[#This Row],[Cur_Amount Debit]]&gt;0,ROUND(Table1[[#This Row],[Cur_Amount Debit]],2),"")</f>
        <v/>
      </c>
      <c r="AW2387" s="46" t="str">
        <f>IF(Table1[[#This Row],[Cur_Amount Credit]]&gt;0,ROUND(Table1[[#This Row],[Cur_Amount Credit]],2),"")</f>
        <v/>
      </c>
      <c r="AX2387" s="46" t="str">
        <f>LEFT(Table1[[#This Row],[Cur]],3)</f>
        <v/>
      </c>
      <c r="AY2387" s="59"/>
      <c r="AZ2387" s="46"/>
      <c r="BA2387" s="46" t="str">
        <f>IF(Table1[[#This Row],[Cur]]&lt;&gt;"",IF(Table1[[#This Row],[Cur]]="USD","",ExchangeRate),"")</f>
        <v/>
      </c>
      <c r="BB2387" s="46" t="str">
        <f>IF(Table1[[#This Row],[Grant]]&lt;&gt;"",VLOOKUP(Table1[[#This Row],[Grant]],Grants!B:D,3),"")</f>
        <v/>
      </c>
      <c r="BC2387" s="46" t="str">
        <f>TRIM(Table1[[#This Row],[Vendor ID]])</f>
        <v/>
      </c>
      <c r="BD2387">
        <f>IF(Table1[[#This Row],[Reference Number]]=Q2386,BD2386,BD2386+1)</f>
        <v>0</v>
      </c>
    </row>
    <row r="2388" spans="1:56" ht="11.25" customHeight="1" x14ac:dyDescent="0.25">
      <c r="A2388" s="1"/>
      <c r="B2388" s="88" t="str">
        <f>IF(Table1[[#This Row],[Posting Date]]&lt;&gt;"",IF(Table1[[#This Row],[Reference Number]]=Q2387,B2387+1,1),"")</f>
        <v/>
      </c>
      <c r="C2388" s="61"/>
      <c r="D2388" s="61"/>
      <c r="E2388" s="138"/>
      <c r="F2388" s="141" t="str">
        <f>IFERROR(IF(VLOOKUP(Table1[[#This Row],[Budget Code Description]],Dimentions!$X$6:$AC$139,2,FALSE)="","",VLOOKUP(Table1[[#This Row],[Budget Code Description]],Dimentions!$X$6:$AC$139,2,FALSE)),"")</f>
        <v/>
      </c>
      <c r="G2388" s="141"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1" t="str">
        <f>IFERROR(VLOOKUP(Table1[[#This Row],[Budget Code Description]],Table6[#All],8,FALSE),"")</f>
        <v/>
      </c>
      <c r="L2388" s="63"/>
      <c r="M2388" s="65" t="str">
        <f>IFERROR(VLOOKUP(Table1[[#This Row],[Staff ID]],Table2[],2,FALSE),"")</f>
        <v/>
      </c>
      <c r="N2388" s="209" t="str">
        <f>IFERROR(IF(VLOOKUP(Table1[[#This Row],[Budget Code Description]],Dimentions!$X$6:$AC$134,4,FALSE)="","",VLOOKUP(Table1[[#This Row],[Budget Code Description]],Dimentions!$X$6:$AC$134,4,FALSE)),"")</f>
        <v/>
      </c>
      <c r="O2388" s="65" t="str">
        <f>IFERROR(VLOOKUP(Table1[[#This Row],[Vendor ID]],Table549[],2,FALSE),"")</f>
        <v/>
      </c>
      <c r="P2388" s="63"/>
      <c r="Q2388" s="141" t="str">
        <f>IF(Table1[[#This Row],[Posting Date]]&lt;&gt;"",$D$9,"")</f>
        <v/>
      </c>
      <c r="R2388" s="157" t="str">
        <f>IF(Table1[[#This Row],[Posting Date]]&lt;&gt;"",$D$10,"")</f>
        <v/>
      </c>
      <c r="S2388" s="66"/>
      <c r="T2388" s="63"/>
      <c r="U2388" s="67"/>
      <c r="V2388" s="67"/>
      <c r="W2388" s="67" t="str">
        <f t="shared" si="41"/>
        <v/>
      </c>
      <c r="X2388" s="159" t="str">
        <f>IF(E2388="","",(IF(Table1[[#This Row],[Cur]]="USD",Table1[[#This Row],[Cur_Amount Debit]],Table1[[#This Row],[Cur_Amount Debit]]/Table1[[#This Row],[Exchange Rate]])))</f>
        <v/>
      </c>
      <c r="Y2388" s="159" t="str">
        <f>IF(E2388="","",(IF(Table1[[#This Row],[Cur]]="USD",Table1[[#This Row],[Cur_Amount Credit]],Table1[[#This Row],[Cur_Amount Credit]]/ExchangeRate)))</f>
        <v/>
      </c>
      <c r="Z2388" s="201" t="str">
        <f>IF(E2388="","",(Table1[[#This Row],[Debit USD]]-Table1[[#This Row],[Credit USD]]))</f>
        <v/>
      </c>
      <c r="AA2388" s="226"/>
      <c r="AB2388" s="255"/>
      <c r="AC2388" s="1"/>
      <c r="AD2388" s="15"/>
      <c r="AE2388" s="15" t="str">
        <f>IF(AND(OR(Table1[[#This Row],[Account]]="15030",Table1[[#This Row],[Account]]="15035",Table1[[#This Row],[Account]]="20150"),Table1[[#This Row],[Vendor ID]]=""),1,"")</f>
        <v/>
      </c>
      <c r="AF2388" s="15"/>
      <c r="AG2388" s="15"/>
      <c r="AH2388" s="15"/>
      <c r="AI2388" s="46" t="str">
        <f>IF(Table1[[#This Row],[Posting Date]]&lt;&gt;"","GJ-"&amp;CountryID,"")</f>
        <v/>
      </c>
      <c r="AJ2388" s="59" t="str">
        <f>IF(Table1[[#This Row],[Posting Date]]&lt;&gt;"",Table1[[#This Row],[Posting Date]],"")</f>
        <v/>
      </c>
      <c r="AK2388" s="46"/>
      <c r="AL2388" s="46" t="str">
        <f>IF(Table1[[#This Row],[Description]]&lt;&gt;"",Table1[[#This Row],[Description]],"")</f>
        <v/>
      </c>
      <c r="AM2388" s="46" t="str">
        <f>IF(Table1[[#This Row],[Posting Date]]&lt;&gt;"",Table1[[#This Row],[Reference Number]],"")</f>
        <v/>
      </c>
      <c r="AN2388" s="46" t="str">
        <f>TRIM(Table1[[#This Row],[Line '#]])</f>
        <v/>
      </c>
      <c r="AO2388" s="46" t="str">
        <f>TRIM(Table1[[#This Row],[Account]])</f>
        <v/>
      </c>
      <c r="AP2388" s="46" t="str">
        <f>IF(Table1[[#This Row],[Posting Date]]&lt;&gt;"",$D$5,"")</f>
        <v/>
      </c>
      <c r="AQ2388" s="46" t="str">
        <f>TRIM(Table1[[#This Row],[Departments-Prgrams]])</f>
        <v/>
      </c>
      <c r="AR2388" s="46" t="str">
        <f>TRIM(Table1[[#This Row],[Grant]])</f>
        <v/>
      </c>
      <c r="AS2388" s="46" t="str">
        <f>TRIM(Table1[[#This Row],[Staff ID]])</f>
        <v/>
      </c>
      <c r="AT2388" s="46" t="str">
        <f>IF(TRIM(Table1[[#This Row],[Budget Code]])=0,"",TRIM(Table1[[#This Row],[Budget Code]]))</f>
        <v/>
      </c>
      <c r="AU2388" s="46" t="str">
        <f>IF(Table1[[#This Row],[Line Description]]&lt;&gt;"",Table1[[#This Row],[Line Description]],"")</f>
        <v/>
      </c>
      <c r="AV2388" s="46" t="str">
        <f>IF(Table1[[#This Row],[Cur_Amount Debit]]&gt;0,ROUND(Table1[[#This Row],[Cur_Amount Debit]],2),"")</f>
        <v/>
      </c>
      <c r="AW2388" s="46" t="str">
        <f>IF(Table1[[#This Row],[Cur_Amount Credit]]&gt;0,ROUND(Table1[[#This Row],[Cur_Amount Credit]],2),"")</f>
        <v/>
      </c>
      <c r="AX2388" s="46" t="str">
        <f>LEFT(Table1[[#This Row],[Cur]],3)</f>
        <v/>
      </c>
      <c r="AY2388" s="59"/>
      <c r="AZ2388" s="46"/>
      <c r="BA2388" s="46" t="str">
        <f>IF(Table1[[#This Row],[Cur]]&lt;&gt;"",IF(Table1[[#This Row],[Cur]]="USD","",ExchangeRate),"")</f>
        <v/>
      </c>
      <c r="BB2388" s="46" t="str">
        <f>IF(Table1[[#This Row],[Grant]]&lt;&gt;"",VLOOKUP(Table1[[#This Row],[Grant]],Grants!B:D,3),"")</f>
        <v/>
      </c>
      <c r="BC2388" s="46" t="str">
        <f>TRIM(Table1[[#This Row],[Vendor ID]])</f>
        <v/>
      </c>
      <c r="BD2388">
        <f>IF(Table1[[#This Row],[Reference Number]]=Q2387,BD2387,BD2387+1)</f>
        <v>0</v>
      </c>
    </row>
    <row r="2389" spans="1:56" ht="11.25" customHeight="1" x14ac:dyDescent="0.25">
      <c r="A2389" s="1"/>
      <c r="B2389" s="88" t="str">
        <f>IF(Table1[[#This Row],[Posting Date]]&lt;&gt;"",IF(Table1[[#This Row],[Reference Number]]=Q2388,B2388+1,1),"")</f>
        <v/>
      </c>
      <c r="C2389" s="61"/>
      <c r="D2389" s="61"/>
      <c r="E2389" s="138"/>
      <c r="F2389" s="141" t="str">
        <f>IFERROR(IF(VLOOKUP(Table1[[#This Row],[Budget Code Description]],Dimentions!$X$6:$AC$139,2,FALSE)="","",VLOOKUP(Table1[[#This Row],[Budget Code Description]],Dimentions!$X$6:$AC$139,2,FALSE)),"")</f>
        <v/>
      </c>
      <c r="G2389" s="141"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1" t="str">
        <f>IFERROR(VLOOKUP(Table1[[#This Row],[Budget Code Description]],Table6[#All],8,FALSE),"")</f>
        <v/>
      </c>
      <c r="L2389" s="63"/>
      <c r="M2389" s="65" t="str">
        <f>IFERROR(VLOOKUP(Table1[[#This Row],[Staff ID]],Table2[],2,FALSE),"")</f>
        <v/>
      </c>
      <c r="N2389" s="209" t="str">
        <f>IFERROR(IF(VLOOKUP(Table1[[#This Row],[Budget Code Description]],Dimentions!$X$6:$AC$134,4,FALSE)="","",VLOOKUP(Table1[[#This Row],[Budget Code Description]],Dimentions!$X$6:$AC$134,4,FALSE)),"")</f>
        <v/>
      </c>
      <c r="O2389" s="65" t="str">
        <f>IFERROR(VLOOKUP(Table1[[#This Row],[Vendor ID]],Table549[],2,FALSE),"")</f>
        <v/>
      </c>
      <c r="P2389" s="63"/>
      <c r="Q2389" s="141" t="str">
        <f>IF(Table1[[#This Row],[Posting Date]]&lt;&gt;"",$D$9,"")</f>
        <v/>
      </c>
      <c r="R2389" s="157" t="str">
        <f>IF(Table1[[#This Row],[Posting Date]]&lt;&gt;"",$D$10,"")</f>
        <v/>
      </c>
      <c r="S2389" s="66"/>
      <c r="T2389" s="63"/>
      <c r="U2389" s="67"/>
      <c r="V2389" s="67"/>
      <c r="W2389" s="67" t="str">
        <f t="shared" si="41"/>
        <v/>
      </c>
      <c r="X2389" s="159" t="str">
        <f>IF(E2389="","",(IF(Table1[[#This Row],[Cur]]="USD",Table1[[#This Row],[Cur_Amount Debit]],Table1[[#This Row],[Cur_Amount Debit]]/Table1[[#This Row],[Exchange Rate]])))</f>
        <v/>
      </c>
      <c r="Y2389" s="159" t="str">
        <f>IF(E2389="","",(IF(Table1[[#This Row],[Cur]]="USD",Table1[[#This Row],[Cur_Amount Credit]],Table1[[#This Row],[Cur_Amount Credit]]/ExchangeRate)))</f>
        <v/>
      </c>
      <c r="Z2389" s="201" t="str">
        <f>IF(E2389="","",(Table1[[#This Row],[Debit USD]]-Table1[[#This Row],[Credit USD]]))</f>
        <v/>
      </c>
      <c r="AA2389" s="226"/>
      <c r="AB2389" s="255"/>
      <c r="AC2389" s="1"/>
      <c r="AD2389" s="15"/>
      <c r="AE2389" s="15" t="str">
        <f>IF(AND(OR(Table1[[#This Row],[Account]]="15030",Table1[[#This Row],[Account]]="15035",Table1[[#This Row],[Account]]="20150"),Table1[[#This Row],[Vendor ID]]=""),1,"")</f>
        <v/>
      </c>
      <c r="AF2389" s="15"/>
      <c r="AG2389" s="15"/>
      <c r="AH2389" s="15"/>
      <c r="AI2389" s="46" t="str">
        <f>IF(Table1[[#This Row],[Posting Date]]&lt;&gt;"","GJ-"&amp;CountryID,"")</f>
        <v/>
      </c>
      <c r="AJ2389" s="59" t="str">
        <f>IF(Table1[[#This Row],[Posting Date]]&lt;&gt;"",Table1[[#This Row],[Posting Date]],"")</f>
        <v/>
      </c>
      <c r="AK2389" s="46"/>
      <c r="AL2389" s="46" t="str">
        <f>IF(Table1[[#This Row],[Description]]&lt;&gt;"",Table1[[#This Row],[Description]],"")</f>
        <v/>
      </c>
      <c r="AM2389" s="46" t="str">
        <f>IF(Table1[[#This Row],[Posting Date]]&lt;&gt;"",Table1[[#This Row],[Reference Number]],"")</f>
        <v/>
      </c>
      <c r="AN2389" s="46" t="str">
        <f>TRIM(Table1[[#This Row],[Line '#]])</f>
        <v/>
      </c>
      <c r="AO2389" s="46" t="str">
        <f>TRIM(Table1[[#This Row],[Account]])</f>
        <v/>
      </c>
      <c r="AP2389" s="46" t="str">
        <f>IF(Table1[[#This Row],[Posting Date]]&lt;&gt;"",$D$5,"")</f>
        <v/>
      </c>
      <c r="AQ2389" s="46" t="str">
        <f>TRIM(Table1[[#This Row],[Departments-Prgrams]])</f>
        <v/>
      </c>
      <c r="AR2389" s="46" t="str">
        <f>TRIM(Table1[[#This Row],[Grant]])</f>
        <v/>
      </c>
      <c r="AS2389" s="46" t="str">
        <f>TRIM(Table1[[#This Row],[Staff ID]])</f>
        <v/>
      </c>
      <c r="AT2389" s="46" t="str">
        <f>IF(TRIM(Table1[[#This Row],[Budget Code]])=0,"",TRIM(Table1[[#This Row],[Budget Code]]))</f>
        <v/>
      </c>
      <c r="AU2389" s="46" t="str">
        <f>IF(Table1[[#This Row],[Line Description]]&lt;&gt;"",Table1[[#This Row],[Line Description]],"")</f>
        <v/>
      </c>
      <c r="AV2389" s="46" t="str">
        <f>IF(Table1[[#This Row],[Cur_Amount Debit]]&gt;0,ROUND(Table1[[#This Row],[Cur_Amount Debit]],2),"")</f>
        <v/>
      </c>
      <c r="AW2389" s="46" t="str">
        <f>IF(Table1[[#This Row],[Cur_Amount Credit]]&gt;0,ROUND(Table1[[#This Row],[Cur_Amount Credit]],2),"")</f>
        <v/>
      </c>
      <c r="AX2389" s="46" t="str">
        <f>LEFT(Table1[[#This Row],[Cur]],3)</f>
        <v/>
      </c>
      <c r="AY2389" s="59"/>
      <c r="AZ2389" s="46"/>
      <c r="BA2389" s="46" t="str">
        <f>IF(Table1[[#This Row],[Cur]]&lt;&gt;"",IF(Table1[[#This Row],[Cur]]="USD","",ExchangeRate),"")</f>
        <v/>
      </c>
      <c r="BB2389" s="46" t="str">
        <f>IF(Table1[[#This Row],[Grant]]&lt;&gt;"",VLOOKUP(Table1[[#This Row],[Grant]],Grants!B:D,3),"")</f>
        <v/>
      </c>
      <c r="BC2389" s="46" t="str">
        <f>TRIM(Table1[[#This Row],[Vendor ID]])</f>
        <v/>
      </c>
      <c r="BD2389">
        <f>IF(Table1[[#This Row],[Reference Number]]=Q2388,BD2388,BD2388+1)</f>
        <v>0</v>
      </c>
    </row>
    <row r="2390" spans="1:56" ht="11.25" customHeight="1" x14ac:dyDescent="0.25">
      <c r="A2390" s="1"/>
      <c r="B2390" s="88" t="str">
        <f>IF(Table1[[#This Row],[Posting Date]]&lt;&gt;"",IF(Table1[[#This Row],[Reference Number]]=Q2389,B2389+1,1),"")</f>
        <v/>
      </c>
      <c r="C2390" s="61"/>
      <c r="D2390" s="61"/>
      <c r="E2390" s="138"/>
      <c r="F2390" s="141" t="str">
        <f>IFERROR(IF(VLOOKUP(Table1[[#This Row],[Budget Code Description]],Dimentions!$X$6:$AC$139,2,FALSE)="","",VLOOKUP(Table1[[#This Row],[Budget Code Description]],Dimentions!$X$6:$AC$139,2,FALSE)),"")</f>
        <v/>
      </c>
      <c r="G2390" s="141"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1" t="str">
        <f>IFERROR(VLOOKUP(Table1[[#This Row],[Budget Code Description]],Table6[#All],8,FALSE),"")</f>
        <v/>
      </c>
      <c r="L2390" s="63"/>
      <c r="M2390" s="65" t="str">
        <f>IFERROR(VLOOKUP(Table1[[#This Row],[Staff ID]],Table2[],2,FALSE),"")</f>
        <v/>
      </c>
      <c r="N2390" s="209" t="str">
        <f>IFERROR(IF(VLOOKUP(Table1[[#This Row],[Budget Code Description]],Dimentions!$X$6:$AC$134,4,FALSE)="","",VLOOKUP(Table1[[#This Row],[Budget Code Description]],Dimentions!$X$6:$AC$134,4,FALSE)),"")</f>
        <v/>
      </c>
      <c r="O2390" s="65" t="str">
        <f>IFERROR(VLOOKUP(Table1[[#This Row],[Vendor ID]],Table549[],2,FALSE),"")</f>
        <v/>
      </c>
      <c r="P2390" s="63"/>
      <c r="Q2390" s="141" t="str">
        <f>IF(Table1[[#This Row],[Posting Date]]&lt;&gt;"",$D$9,"")</f>
        <v/>
      </c>
      <c r="R2390" s="157" t="str">
        <f>IF(Table1[[#This Row],[Posting Date]]&lt;&gt;"",$D$10,"")</f>
        <v/>
      </c>
      <c r="S2390" s="66"/>
      <c r="T2390" s="63"/>
      <c r="U2390" s="67"/>
      <c r="V2390" s="67"/>
      <c r="W2390" s="67" t="str">
        <f t="shared" si="41"/>
        <v/>
      </c>
      <c r="X2390" s="159" t="str">
        <f>IF(E2390="","",(IF(Table1[[#This Row],[Cur]]="USD",Table1[[#This Row],[Cur_Amount Debit]],Table1[[#This Row],[Cur_Amount Debit]]/Table1[[#This Row],[Exchange Rate]])))</f>
        <v/>
      </c>
      <c r="Y2390" s="159" t="str">
        <f>IF(E2390="","",(IF(Table1[[#This Row],[Cur]]="USD",Table1[[#This Row],[Cur_Amount Credit]],Table1[[#This Row],[Cur_Amount Credit]]/ExchangeRate)))</f>
        <v/>
      </c>
      <c r="Z2390" s="201" t="str">
        <f>IF(E2390="","",(Table1[[#This Row],[Debit USD]]-Table1[[#This Row],[Credit USD]]))</f>
        <v/>
      </c>
      <c r="AA2390" s="226"/>
      <c r="AB2390" s="255"/>
      <c r="AC2390" s="1"/>
      <c r="AD2390" s="15"/>
      <c r="AE2390" s="15" t="str">
        <f>IF(AND(OR(Table1[[#This Row],[Account]]="15030",Table1[[#This Row],[Account]]="15035",Table1[[#This Row],[Account]]="20150"),Table1[[#This Row],[Vendor ID]]=""),1,"")</f>
        <v/>
      </c>
      <c r="AF2390" s="15"/>
      <c r="AG2390" s="15"/>
      <c r="AH2390" s="15"/>
      <c r="AI2390" s="46" t="str">
        <f>IF(Table1[[#This Row],[Posting Date]]&lt;&gt;"","GJ-"&amp;CountryID,"")</f>
        <v/>
      </c>
      <c r="AJ2390" s="59" t="str">
        <f>IF(Table1[[#This Row],[Posting Date]]&lt;&gt;"",Table1[[#This Row],[Posting Date]],"")</f>
        <v/>
      </c>
      <c r="AK2390" s="46"/>
      <c r="AL2390" s="46" t="str">
        <f>IF(Table1[[#This Row],[Description]]&lt;&gt;"",Table1[[#This Row],[Description]],"")</f>
        <v/>
      </c>
      <c r="AM2390" s="46" t="str">
        <f>IF(Table1[[#This Row],[Posting Date]]&lt;&gt;"",Table1[[#This Row],[Reference Number]],"")</f>
        <v/>
      </c>
      <c r="AN2390" s="46" t="str">
        <f>TRIM(Table1[[#This Row],[Line '#]])</f>
        <v/>
      </c>
      <c r="AO2390" s="46" t="str">
        <f>TRIM(Table1[[#This Row],[Account]])</f>
        <v/>
      </c>
      <c r="AP2390" s="46" t="str">
        <f>IF(Table1[[#This Row],[Posting Date]]&lt;&gt;"",$D$5,"")</f>
        <v/>
      </c>
      <c r="AQ2390" s="46" t="str">
        <f>TRIM(Table1[[#This Row],[Departments-Prgrams]])</f>
        <v/>
      </c>
      <c r="AR2390" s="46" t="str">
        <f>TRIM(Table1[[#This Row],[Grant]])</f>
        <v/>
      </c>
      <c r="AS2390" s="46" t="str">
        <f>TRIM(Table1[[#This Row],[Staff ID]])</f>
        <v/>
      </c>
      <c r="AT2390" s="46" t="str">
        <f>IF(TRIM(Table1[[#This Row],[Budget Code]])=0,"",TRIM(Table1[[#This Row],[Budget Code]]))</f>
        <v/>
      </c>
      <c r="AU2390" s="46" t="str">
        <f>IF(Table1[[#This Row],[Line Description]]&lt;&gt;"",Table1[[#This Row],[Line Description]],"")</f>
        <v/>
      </c>
      <c r="AV2390" s="46" t="str">
        <f>IF(Table1[[#This Row],[Cur_Amount Debit]]&gt;0,ROUND(Table1[[#This Row],[Cur_Amount Debit]],2),"")</f>
        <v/>
      </c>
      <c r="AW2390" s="46" t="str">
        <f>IF(Table1[[#This Row],[Cur_Amount Credit]]&gt;0,ROUND(Table1[[#This Row],[Cur_Amount Credit]],2),"")</f>
        <v/>
      </c>
      <c r="AX2390" s="46" t="str">
        <f>LEFT(Table1[[#This Row],[Cur]],3)</f>
        <v/>
      </c>
      <c r="AY2390" s="59"/>
      <c r="AZ2390" s="46"/>
      <c r="BA2390" s="46" t="str">
        <f>IF(Table1[[#This Row],[Cur]]&lt;&gt;"",IF(Table1[[#This Row],[Cur]]="USD","",ExchangeRate),"")</f>
        <v/>
      </c>
      <c r="BB2390" s="46" t="str">
        <f>IF(Table1[[#This Row],[Grant]]&lt;&gt;"",VLOOKUP(Table1[[#This Row],[Grant]],Grants!B:D,3),"")</f>
        <v/>
      </c>
      <c r="BC2390" s="46" t="str">
        <f>TRIM(Table1[[#This Row],[Vendor ID]])</f>
        <v/>
      </c>
      <c r="BD2390">
        <f>IF(Table1[[#This Row],[Reference Number]]=Q2389,BD2389,BD2389+1)</f>
        <v>0</v>
      </c>
    </row>
    <row r="2391" spans="1:56" ht="11.25" customHeight="1" x14ac:dyDescent="0.25">
      <c r="A2391" s="1"/>
      <c r="B2391" s="88" t="str">
        <f>IF(Table1[[#This Row],[Posting Date]]&lt;&gt;"",IF(Table1[[#This Row],[Reference Number]]=Q2390,B2390+1,1),"")</f>
        <v/>
      </c>
      <c r="C2391" s="61"/>
      <c r="D2391" s="61"/>
      <c r="E2391" s="138"/>
      <c r="F2391" s="141" t="str">
        <f>IFERROR(IF(VLOOKUP(Table1[[#This Row],[Budget Code Description]],Dimentions!$X$6:$AC$139,2,FALSE)="","",VLOOKUP(Table1[[#This Row],[Budget Code Description]],Dimentions!$X$6:$AC$139,2,FALSE)),"")</f>
        <v/>
      </c>
      <c r="G2391" s="141"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1" t="str">
        <f>IFERROR(VLOOKUP(Table1[[#This Row],[Budget Code Description]],Table6[#All],8,FALSE),"")</f>
        <v/>
      </c>
      <c r="L2391" s="63"/>
      <c r="M2391" s="65" t="str">
        <f>IFERROR(VLOOKUP(Table1[[#This Row],[Staff ID]],Table2[],2,FALSE),"")</f>
        <v/>
      </c>
      <c r="N2391" s="209" t="str">
        <f>IFERROR(IF(VLOOKUP(Table1[[#This Row],[Budget Code Description]],Dimentions!$X$6:$AC$134,4,FALSE)="","",VLOOKUP(Table1[[#This Row],[Budget Code Description]],Dimentions!$X$6:$AC$134,4,FALSE)),"")</f>
        <v/>
      </c>
      <c r="O2391" s="65" t="str">
        <f>IFERROR(VLOOKUP(Table1[[#This Row],[Vendor ID]],Table549[],2,FALSE),"")</f>
        <v/>
      </c>
      <c r="P2391" s="63"/>
      <c r="Q2391" s="141" t="str">
        <f>IF(Table1[[#This Row],[Posting Date]]&lt;&gt;"",$D$9,"")</f>
        <v/>
      </c>
      <c r="R2391" s="157" t="str">
        <f>IF(Table1[[#This Row],[Posting Date]]&lt;&gt;"",$D$10,"")</f>
        <v/>
      </c>
      <c r="S2391" s="66"/>
      <c r="T2391" s="63"/>
      <c r="U2391" s="67"/>
      <c r="V2391" s="67"/>
      <c r="W2391" s="67" t="str">
        <f t="shared" si="41"/>
        <v/>
      </c>
      <c r="X2391" s="159" t="str">
        <f>IF(E2391="","",(IF(Table1[[#This Row],[Cur]]="USD",Table1[[#This Row],[Cur_Amount Debit]],Table1[[#This Row],[Cur_Amount Debit]]/Table1[[#This Row],[Exchange Rate]])))</f>
        <v/>
      </c>
      <c r="Y2391" s="159" t="str">
        <f>IF(E2391="","",(IF(Table1[[#This Row],[Cur]]="USD",Table1[[#This Row],[Cur_Amount Credit]],Table1[[#This Row],[Cur_Amount Credit]]/ExchangeRate)))</f>
        <v/>
      </c>
      <c r="Z2391" s="201" t="str">
        <f>IF(E2391="","",(Table1[[#This Row],[Debit USD]]-Table1[[#This Row],[Credit USD]]))</f>
        <v/>
      </c>
      <c r="AA2391" s="226"/>
      <c r="AB2391" s="255"/>
      <c r="AC2391" s="1"/>
      <c r="AD2391" s="15"/>
      <c r="AE2391" s="15" t="str">
        <f>IF(AND(OR(Table1[[#This Row],[Account]]="15030",Table1[[#This Row],[Account]]="15035",Table1[[#This Row],[Account]]="20150"),Table1[[#This Row],[Vendor ID]]=""),1,"")</f>
        <v/>
      </c>
      <c r="AF2391" s="15"/>
      <c r="AG2391" s="15"/>
      <c r="AH2391" s="15"/>
      <c r="AI2391" s="46" t="str">
        <f>IF(Table1[[#This Row],[Posting Date]]&lt;&gt;"","GJ-"&amp;CountryID,"")</f>
        <v/>
      </c>
      <c r="AJ2391" s="59" t="str">
        <f>IF(Table1[[#This Row],[Posting Date]]&lt;&gt;"",Table1[[#This Row],[Posting Date]],"")</f>
        <v/>
      </c>
      <c r="AK2391" s="46"/>
      <c r="AL2391" s="46" t="str">
        <f>IF(Table1[[#This Row],[Description]]&lt;&gt;"",Table1[[#This Row],[Description]],"")</f>
        <v/>
      </c>
      <c r="AM2391" s="46" t="str">
        <f>IF(Table1[[#This Row],[Posting Date]]&lt;&gt;"",Table1[[#This Row],[Reference Number]],"")</f>
        <v/>
      </c>
      <c r="AN2391" s="46" t="str">
        <f>TRIM(Table1[[#This Row],[Line '#]])</f>
        <v/>
      </c>
      <c r="AO2391" s="46" t="str">
        <f>TRIM(Table1[[#This Row],[Account]])</f>
        <v/>
      </c>
      <c r="AP2391" s="46" t="str">
        <f>IF(Table1[[#This Row],[Posting Date]]&lt;&gt;"",$D$5,"")</f>
        <v/>
      </c>
      <c r="AQ2391" s="46" t="str">
        <f>TRIM(Table1[[#This Row],[Departments-Prgrams]])</f>
        <v/>
      </c>
      <c r="AR2391" s="46" t="str">
        <f>TRIM(Table1[[#This Row],[Grant]])</f>
        <v/>
      </c>
      <c r="AS2391" s="46" t="str">
        <f>TRIM(Table1[[#This Row],[Staff ID]])</f>
        <v/>
      </c>
      <c r="AT2391" s="46" t="str">
        <f>IF(TRIM(Table1[[#This Row],[Budget Code]])=0,"",TRIM(Table1[[#This Row],[Budget Code]]))</f>
        <v/>
      </c>
      <c r="AU2391" s="46" t="str">
        <f>IF(Table1[[#This Row],[Line Description]]&lt;&gt;"",Table1[[#This Row],[Line Description]],"")</f>
        <v/>
      </c>
      <c r="AV2391" s="46" t="str">
        <f>IF(Table1[[#This Row],[Cur_Amount Debit]]&gt;0,ROUND(Table1[[#This Row],[Cur_Amount Debit]],2),"")</f>
        <v/>
      </c>
      <c r="AW2391" s="46" t="str">
        <f>IF(Table1[[#This Row],[Cur_Amount Credit]]&gt;0,ROUND(Table1[[#This Row],[Cur_Amount Credit]],2),"")</f>
        <v/>
      </c>
      <c r="AX2391" s="46" t="str">
        <f>LEFT(Table1[[#This Row],[Cur]],3)</f>
        <v/>
      </c>
      <c r="AY2391" s="59"/>
      <c r="AZ2391" s="46"/>
      <c r="BA2391" s="46" t="str">
        <f>IF(Table1[[#This Row],[Cur]]&lt;&gt;"",IF(Table1[[#This Row],[Cur]]="USD","",ExchangeRate),"")</f>
        <v/>
      </c>
      <c r="BB2391" s="46" t="str">
        <f>IF(Table1[[#This Row],[Grant]]&lt;&gt;"",VLOOKUP(Table1[[#This Row],[Grant]],Grants!B:D,3),"")</f>
        <v/>
      </c>
      <c r="BC2391" s="46" t="str">
        <f>TRIM(Table1[[#This Row],[Vendor ID]])</f>
        <v/>
      </c>
      <c r="BD2391">
        <f>IF(Table1[[#This Row],[Reference Number]]=Q2390,BD2390,BD2390+1)</f>
        <v>0</v>
      </c>
    </row>
    <row r="2392" spans="1:56" ht="11.25" customHeight="1" x14ac:dyDescent="0.25">
      <c r="A2392" s="1"/>
      <c r="B2392" s="88" t="str">
        <f>IF(Table1[[#This Row],[Posting Date]]&lt;&gt;"",IF(Table1[[#This Row],[Reference Number]]=Q2391,B2391+1,1),"")</f>
        <v/>
      </c>
      <c r="C2392" s="61"/>
      <c r="D2392" s="61"/>
      <c r="E2392" s="138"/>
      <c r="F2392" s="141" t="str">
        <f>IFERROR(IF(VLOOKUP(Table1[[#This Row],[Budget Code Description]],Dimentions!$X$6:$AC$139,2,FALSE)="","",VLOOKUP(Table1[[#This Row],[Budget Code Description]],Dimentions!$X$6:$AC$139,2,FALSE)),"")</f>
        <v/>
      </c>
      <c r="G2392" s="141"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1" t="str">
        <f>IFERROR(VLOOKUP(Table1[[#This Row],[Budget Code Description]],Table6[#All],8,FALSE),"")</f>
        <v/>
      </c>
      <c r="L2392" s="63"/>
      <c r="M2392" s="65" t="str">
        <f>IFERROR(VLOOKUP(Table1[[#This Row],[Staff ID]],Table2[],2,FALSE),"")</f>
        <v/>
      </c>
      <c r="N2392" s="209" t="str">
        <f>IFERROR(IF(VLOOKUP(Table1[[#This Row],[Budget Code Description]],Dimentions!$X$6:$AC$134,4,FALSE)="","",VLOOKUP(Table1[[#This Row],[Budget Code Description]],Dimentions!$X$6:$AC$134,4,FALSE)),"")</f>
        <v/>
      </c>
      <c r="O2392" s="65" t="str">
        <f>IFERROR(VLOOKUP(Table1[[#This Row],[Vendor ID]],Table549[],2,FALSE),"")</f>
        <v/>
      </c>
      <c r="P2392" s="63"/>
      <c r="Q2392" s="141" t="str">
        <f>IF(Table1[[#This Row],[Posting Date]]&lt;&gt;"",$D$9,"")</f>
        <v/>
      </c>
      <c r="R2392" s="157" t="str">
        <f>IF(Table1[[#This Row],[Posting Date]]&lt;&gt;"",$D$10,"")</f>
        <v/>
      </c>
      <c r="S2392" s="66"/>
      <c r="T2392" s="63"/>
      <c r="U2392" s="67"/>
      <c r="V2392" s="67"/>
      <c r="W2392" s="67" t="str">
        <f t="shared" si="41"/>
        <v/>
      </c>
      <c r="X2392" s="159" t="str">
        <f>IF(E2392="","",(IF(Table1[[#This Row],[Cur]]="USD",Table1[[#This Row],[Cur_Amount Debit]],Table1[[#This Row],[Cur_Amount Debit]]/Table1[[#This Row],[Exchange Rate]])))</f>
        <v/>
      </c>
      <c r="Y2392" s="159" t="str">
        <f>IF(E2392="","",(IF(Table1[[#This Row],[Cur]]="USD",Table1[[#This Row],[Cur_Amount Credit]],Table1[[#This Row],[Cur_Amount Credit]]/ExchangeRate)))</f>
        <v/>
      </c>
      <c r="Z2392" s="201" t="str">
        <f>IF(E2392="","",(Table1[[#This Row],[Debit USD]]-Table1[[#This Row],[Credit USD]]))</f>
        <v/>
      </c>
      <c r="AA2392" s="226"/>
      <c r="AB2392" s="255"/>
      <c r="AC2392" s="1"/>
      <c r="AD2392" s="15"/>
      <c r="AE2392" s="15" t="str">
        <f>IF(AND(OR(Table1[[#This Row],[Account]]="15030",Table1[[#This Row],[Account]]="15035",Table1[[#This Row],[Account]]="20150"),Table1[[#This Row],[Vendor ID]]=""),1,"")</f>
        <v/>
      </c>
      <c r="AF2392" s="15"/>
      <c r="AG2392" s="15"/>
      <c r="AH2392" s="15"/>
      <c r="AI2392" s="46" t="str">
        <f>IF(Table1[[#This Row],[Posting Date]]&lt;&gt;"","GJ-"&amp;CountryID,"")</f>
        <v/>
      </c>
      <c r="AJ2392" s="59" t="str">
        <f>IF(Table1[[#This Row],[Posting Date]]&lt;&gt;"",Table1[[#This Row],[Posting Date]],"")</f>
        <v/>
      </c>
      <c r="AK2392" s="46"/>
      <c r="AL2392" s="46" t="str">
        <f>IF(Table1[[#This Row],[Description]]&lt;&gt;"",Table1[[#This Row],[Description]],"")</f>
        <v/>
      </c>
      <c r="AM2392" s="46" t="str">
        <f>IF(Table1[[#This Row],[Posting Date]]&lt;&gt;"",Table1[[#This Row],[Reference Number]],"")</f>
        <v/>
      </c>
      <c r="AN2392" s="46" t="str">
        <f>TRIM(Table1[[#This Row],[Line '#]])</f>
        <v/>
      </c>
      <c r="AO2392" s="46" t="str">
        <f>TRIM(Table1[[#This Row],[Account]])</f>
        <v/>
      </c>
      <c r="AP2392" s="46" t="str">
        <f>IF(Table1[[#This Row],[Posting Date]]&lt;&gt;"",$D$5,"")</f>
        <v/>
      </c>
      <c r="AQ2392" s="46" t="str">
        <f>TRIM(Table1[[#This Row],[Departments-Prgrams]])</f>
        <v/>
      </c>
      <c r="AR2392" s="46" t="str">
        <f>TRIM(Table1[[#This Row],[Grant]])</f>
        <v/>
      </c>
      <c r="AS2392" s="46" t="str">
        <f>TRIM(Table1[[#This Row],[Staff ID]])</f>
        <v/>
      </c>
      <c r="AT2392" s="46" t="str">
        <f>IF(TRIM(Table1[[#This Row],[Budget Code]])=0,"",TRIM(Table1[[#This Row],[Budget Code]]))</f>
        <v/>
      </c>
      <c r="AU2392" s="46" t="str">
        <f>IF(Table1[[#This Row],[Line Description]]&lt;&gt;"",Table1[[#This Row],[Line Description]],"")</f>
        <v/>
      </c>
      <c r="AV2392" s="46" t="str">
        <f>IF(Table1[[#This Row],[Cur_Amount Debit]]&gt;0,ROUND(Table1[[#This Row],[Cur_Amount Debit]],2),"")</f>
        <v/>
      </c>
      <c r="AW2392" s="46" t="str">
        <f>IF(Table1[[#This Row],[Cur_Amount Credit]]&gt;0,ROUND(Table1[[#This Row],[Cur_Amount Credit]],2),"")</f>
        <v/>
      </c>
      <c r="AX2392" s="46" t="str">
        <f>LEFT(Table1[[#This Row],[Cur]],3)</f>
        <v/>
      </c>
      <c r="AY2392" s="59"/>
      <c r="AZ2392" s="46"/>
      <c r="BA2392" s="46" t="str">
        <f>IF(Table1[[#This Row],[Cur]]&lt;&gt;"",IF(Table1[[#This Row],[Cur]]="USD","",ExchangeRate),"")</f>
        <v/>
      </c>
      <c r="BB2392" s="46" t="str">
        <f>IF(Table1[[#This Row],[Grant]]&lt;&gt;"",VLOOKUP(Table1[[#This Row],[Grant]],Grants!B:D,3),"")</f>
        <v/>
      </c>
      <c r="BC2392" s="46" t="str">
        <f>TRIM(Table1[[#This Row],[Vendor ID]])</f>
        <v/>
      </c>
      <c r="BD2392">
        <f>IF(Table1[[#This Row],[Reference Number]]=Q2391,BD2391,BD2391+1)</f>
        <v>0</v>
      </c>
    </row>
    <row r="2393" spans="1:56" ht="11.25" customHeight="1" x14ac:dyDescent="0.25">
      <c r="A2393" s="1"/>
      <c r="B2393" s="88" t="str">
        <f>IF(Table1[[#This Row],[Posting Date]]&lt;&gt;"",IF(Table1[[#This Row],[Reference Number]]=Q2392,B2392+1,1),"")</f>
        <v/>
      </c>
      <c r="C2393" s="61"/>
      <c r="D2393" s="61"/>
      <c r="E2393" s="138"/>
      <c r="F2393" s="141" t="str">
        <f>IFERROR(IF(VLOOKUP(Table1[[#This Row],[Budget Code Description]],Dimentions!$X$6:$AC$139,2,FALSE)="","",VLOOKUP(Table1[[#This Row],[Budget Code Description]],Dimentions!$X$6:$AC$139,2,FALSE)),"")</f>
        <v/>
      </c>
      <c r="G2393" s="141"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1" t="str">
        <f>IFERROR(VLOOKUP(Table1[[#This Row],[Budget Code Description]],Table6[#All],8,FALSE),"")</f>
        <v/>
      </c>
      <c r="L2393" s="63"/>
      <c r="M2393" s="65" t="str">
        <f>IFERROR(VLOOKUP(Table1[[#This Row],[Staff ID]],Table2[],2,FALSE),"")</f>
        <v/>
      </c>
      <c r="N2393" s="209" t="str">
        <f>IFERROR(IF(VLOOKUP(Table1[[#This Row],[Budget Code Description]],Dimentions!$X$6:$AC$134,4,FALSE)="","",VLOOKUP(Table1[[#This Row],[Budget Code Description]],Dimentions!$X$6:$AC$134,4,FALSE)),"")</f>
        <v/>
      </c>
      <c r="O2393" s="65" t="str">
        <f>IFERROR(VLOOKUP(Table1[[#This Row],[Vendor ID]],Table549[],2,FALSE),"")</f>
        <v/>
      </c>
      <c r="P2393" s="63"/>
      <c r="Q2393" s="141" t="str">
        <f>IF(Table1[[#This Row],[Posting Date]]&lt;&gt;"",$D$9,"")</f>
        <v/>
      </c>
      <c r="R2393" s="157" t="str">
        <f>IF(Table1[[#This Row],[Posting Date]]&lt;&gt;"",$D$10,"")</f>
        <v/>
      </c>
      <c r="S2393" s="66"/>
      <c r="T2393" s="63"/>
      <c r="U2393" s="67"/>
      <c r="V2393" s="67"/>
      <c r="W2393" s="67" t="str">
        <f t="shared" si="41"/>
        <v/>
      </c>
      <c r="X2393" s="159" t="str">
        <f>IF(E2393="","",(IF(Table1[[#This Row],[Cur]]="USD",Table1[[#This Row],[Cur_Amount Debit]],Table1[[#This Row],[Cur_Amount Debit]]/Table1[[#This Row],[Exchange Rate]])))</f>
        <v/>
      </c>
      <c r="Y2393" s="159" t="str">
        <f>IF(E2393="","",(IF(Table1[[#This Row],[Cur]]="USD",Table1[[#This Row],[Cur_Amount Credit]],Table1[[#This Row],[Cur_Amount Credit]]/ExchangeRate)))</f>
        <v/>
      </c>
      <c r="Z2393" s="201" t="str">
        <f>IF(E2393="","",(Table1[[#This Row],[Debit USD]]-Table1[[#This Row],[Credit USD]]))</f>
        <v/>
      </c>
      <c r="AA2393" s="226"/>
      <c r="AB2393" s="255"/>
      <c r="AC2393" s="1"/>
      <c r="AD2393" s="15"/>
      <c r="AE2393" s="15" t="str">
        <f>IF(AND(OR(Table1[[#This Row],[Account]]="15030",Table1[[#This Row],[Account]]="15035",Table1[[#This Row],[Account]]="20150"),Table1[[#This Row],[Vendor ID]]=""),1,"")</f>
        <v/>
      </c>
      <c r="AF2393" s="15"/>
      <c r="AG2393" s="15"/>
      <c r="AH2393" s="15"/>
      <c r="AI2393" s="46" t="str">
        <f>IF(Table1[[#This Row],[Posting Date]]&lt;&gt;"","GJ-"&amp;CountryID,"")</f>
        <v/>
      </c>
      <c r="AJ2393" s="59" t="str">
        <f>IF(Table1[[#This Row],[Posting Date]]&lt;&gt;"",Table1[[#This Row],[Posting Date]],"")</f>
        <v/>
      </c>
      <c r="AK2393" s="46"/>
      <c r="AL2393" s="46" t="str">
        <f>IF(Table1[[#This Row],[Description]]&lt;&gt;"",Table1[[#This Row],[Description]],"")</f>
        <v/>
      </c>
      <c r="AM2393" s="46" t="str">
        <f>IF(Table1[[#This Row],[Posting Date]]&lt;&gt;"",Table1[[#This Row],[Reference Number]],"")</f>
        <v/>
      </c>
      <c r="AN2393" s="46" t="str">
        <f>TRIM(Table1[[#This Row],[Line '#]])</f>
        <v/>
      </c>
      <c r="AO2393" s="46" t="str">
        <f>TRIM(Table1[[#This Row],[Account]])</f>
        <v/>
      </c>
      <c r="AP2393" s="46" t="str">
        <f>IF(Table1[[#This Row],[Posting Date]]&lt;&gt;"",$D$5,"")</f>
        <v/>
      </c>
      <c r="AQ2393" s="46" t="str">
        <f>TRIM(Table1[[#This Row],[Departments-Prgrams]])</f>
        <v/>
      </c>
      <c r="AR2393" s="46" t="str">
        <f>TRIM(Table1[[#This Row],[Grant]])</f>
        <v/>
      </c>
      <c r="AS2393" s="46" t="str">
        <f>TRIM(Table1[[#This Row],[Staff ID]])</f>
        <v/>
      </c>
      <c r="AT2393" s="46" t="str">
        <f>IF(TRIM(Table1[[#This Row],[Budget Code]])=0,"",TRIM(Table1[[#This Row],[Budget Code]]))</f>
        <v/>
      </c>
      <c r="AU2393" s="46" t="str">
        <f>IF(Table1[[#This Row],[Line Description]]&lt;&gt;"",Table1[[#This Row],[Line Description]],"")</f>
        <v/>
      </c>
      <c r="AV2393" s="46" t="str">
        <f>IF(Table1[[#This Row],[Cur_Amount Debit]]&gt;0,ROUND(Table1[[#This Row],[Cur_Amount Debit]],2),"")</f>
        <v/>
      </c>
      <c r="AW2393" s="46" t="str">
        <f>IF(Table1[[#This Row],[Cur_Amount Credit]]&gt;0,ROUND(Table1[[#This Row],[Cur_Amount Credit]],2),"")</f>
        <v/>
      </c>
      <c r="AX2393" s="46" t="str">
        <f>LEFT(Table1[[#This Row],[Cur]],3)</f>
        <v/>
      </c>
      <c r="AY2393" s="59"/>
      <c r="AZ2393" s="46"/>
      <c r="BA2393" s="46" t="str">
        <f>IF(Table1[[#This Row],[Cur]]&lt;&gt;"",IF(Table1[[#This Row],[Cur]]="USD","",ExchangeRate),"")</f>
        <v/>
      </c>
      <c r="BB2393" s="46" t="str">
        <f>IF(Table1[[#This Row],[Grant]]&lt;&gt;"",VLOOKUP(Table1[[#This Row],[Grant]],Grants!B:D,3),"")</f>
        <v/>
      </c>
      <c r="BC2393" s="46" t="str">
        <f>TRIM(Table1[[#This Row],[Vendor ID]])</f>
        <v/>
      </c>
      <c r="BD2393">
        <f>IF(Table1[[#This Row],[Reference Number]]=Q2392,BD2392,BD2392+1)</f>
        <v>0</v>
      </c>
    </row>
    <row r="2394" spans="1:56" ht="11.25" customHeight="1" x14ac:dyDescent="0.25">
      <c r="A2394" s="1"/>
      <c r="B2394" s="88" t="str">
        <f>IF(Table1[[#This Row],[Posting Date]]&lt;&gt;"",IF(Table1[[#This Row],[Reference Number]]=Q2393,B2393+1,1),"")</f>
        <v/>
      </c>
      <c r="C2394" s="61"/>
      <c r="D2394" s="61"/>
      <c r="E2394" s="138"/>
      <c r="F2394" s="141" t="str">
        <f>IFERROR(IF(VLOOKUP(Table1[[#This Row],[Budget Code Description]],Dimentions!$X$6:$AC$139,2,FALSE)="","",VLOOKUP(Table1[[#This Row],[Budget Code Description]],Dimentions!$X$6:$AC$139,2,FALSE)),"")</f>
        <v/>
      </c>
      <c r="G2394" s="141"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1" t="str">
        <f>IFERROR(VLOOKUP(Table1[[#This Row],[Budget Code Description]],Table6[#All],8,FALSE),"")</f>
        <v/>
      </c>
      <c r="L2394" s="63"/>
      <c r="M2394" s="65" t="str">
        <f>IFERROR(VLOOKUP(Table1[[#This Row],[Staff ID]],Table2[],2,FALSE),"")</f>
        <v/>
      </c>
      <c r="N2394" s="209" t="str">
        <f>IFERROR(IF(VLOOKUP(Table1[[#This Row],[Budget Code Description]],Dimentions!$X$6:$AC$134,4,FALSE)="","",VLOOKUP(Table1[[#This Row],[Budget Code Description]],Dimentions!$X$6:$AC$134,4,FALSE)),"")</f>
        <v/>
      </c>
      <c r="O2394" s="65" t="str">
        <f>IFERROR(VLOOKUP(Table1[[#This Row],[Vendor ID]],Table549[],2,FALSE),"")</f>
        <v/>
      </c>
      <c r="P2394" s="63"/>
      <c r="Q2394" s="141" t="str">
        <f>IF(Table1[[#This Row],[Posting Date]]&lt;&gt;"",$D$9,"")</f>
        <v/>
      </c>
      <c r="R2394" s="157" t="str">
        <f>IF(Table1[[#This Row],[Posting Date]]&lt;&gt;"",$D$10,"")</f>
        <v/>
      </c>
      <c r="S2394" s="66"/>
      <c r="T2394" s="63"/>
      <c r="U2394" s="67"/>
      <c r="V2394" s="67"/>
      <c r="W2394" s="67" t="str">
        <f t="shared" si="41"/>
        <v/>
      </c>
      <c r="X2394" s="159" t="str">
        <f>IF(E2394="","",(IF(Table1[[#This Row],[Cur]]="USD",Table1[[#This Row],[Cur_Amount Debit]],Table1[[#This Row],[Cur_Amount Debit]]/Table1[[#This Row],[Exchange Rate]])))</f>
        <v/>
      </c>
      <c r="Y2394" s="159" t="str">
        <f>IF(E2394="","",(IF(Table1[[#This Row],[Cur]]="USD",Table1[[#This Row],[Cur_Amount Credit]],Table1[[#This Row],[Cur_Amount Credit]]/ExchangeRate)))</f>
        <v/>
      </c>
      <c r="Z2394" s="201" t="str">
        <f>IF(E2394="","",(Table1[[#This Row],[Debit USD]]-Table1[[#This Row],[Credit USD]]))</f>
        <v/>
      </c>
      <c r="AA2394" s="226"/>
      <c r="AB2394" s="255"/>
      <c r="AC2394" s="1"/>
      <c r="AD2394" s="15"/>
      <c r="AE2394" s="15" t="str">
        <f>IF(AND(OR(Table1[[#This Row],[Account]]="15030",Table1[[#This Row],[Account]]="15035",Table1[[#This Row],[Account]]="20150"),Table1[[#This Row],[Vendor ID]]=""),1,"")</f>
        <v/>
      </c>
      <c r="AF2394" s="15"/>
      <c r="AG2394" s="15"/>
      <c r="AH2394" s="15"/>
      <c r="AI2394" s="46" t="str">
        <f>IF(Table1[[#This Row],[Posting Date]]&lt;&gt;"","GJ-"&amp;CountryID,"")</f>
        <v/>
      </c>
      <c r="AJ2394" s="59" t="str">
        <f>IF(Table1[[#This Row],[Posting Date]]&lt;&gt;"",Table1[[#This Row],[Posting Date]],"")</f>
        <v/>
      </c>
      <c r="AK2394" s="46"/>
      <c r="AL2394" s="46" t="str">
        <f>IF(Table1[[#This Row],[Description]]&lt;&gt;"",Table1[[#This Row],[Description]],"")</f>
        <v/>
      </c>
      <c r="AM2394" s="46" t="str">
        <f>IF(Table1[[#This Row],[Posting Date]]&lt;&gt;"",Table1[[#This Row],[Reference Number]],"")</f>
        <v/>
      </c>
      <c r="AN2394" s="46" t="str">
        <f>TRIM(Table1[[#This Row],[Line '#]])</f>
        <v/>
      </c>
      <c r="AO2394" s="46" t="str">
        <f>TRIM(Table1[[#This Row],[Account]])</f>
        <v/>
      </c>
      <c r="AP2394" s="46" t="str">
        <f>IF(Table1[[#This Row],[Posting Date]]&lt;&gt;"",$D$5,"")</f>
        <v/>
      </c>
      <c r="AQ2394" s="46" t="str">
        <f>TRIM(Table1[[#This Row],[Departments-Prgrams]])</f>
        <v/>
      </c>
      <c r="AR2394" s="46" t="str">
        <f>TRIM(Table1[[#This Row],[Grant]])</f>
        <v/>
      </c>
      <c r="AS2394" s="46" t="str">
        <f>TRIM(Table1[[#This Row],[Staff ID]])</f>
        <v/>
      </c>
      <c r="AT2394" s="46" t="str">
        <f>IF(TRIM(Table1[[#This Row],[Budget Code]])=0,"",TRIM(Table1[[#This Row],[Budget Code]]))</f>
        <v/>
      </c>
      <c r="AU2394" s="46" t="str">
        <f>IF(Table1[[#This Row],[Line Description]]&lt;&gt;"",Table1[[#This Row],[Line Description]],"")</f>
        <v/>
      </c>
      <c r="AV2394" s="46" t="str">
        <f>IF(Table1[[#This Row],[Cur_Amount Debit]]&gt;0,ROUND(Table1[[#This Row],[Cur_Amount Debit]],2),"")</f>
        <v/>
      </c>
      <c r="AW2394" s="46" t="str">
        <f>IF(Table1[[#This Row],[Cur_Amount Credit]]&gt;0,ROUND(Table1[[#This Row],[Cur_Amount Credit]],2),"")</f>
        <v/>
      </c>
      <c r="AX2394" s="46" t="str">
        <f>LEFT(Table1[[#This Row],[Cur]],3)</f>
        <v/>
      </c>
      <c r="AY2394" s="59"/>
      <c r="AZ2394" s="46"/>
      <c r="BA2394" s="46" t="str">
        <f>IF(Table1[[#This Row],[Cur]]&lt;&gt;"",IF(Table1[[#This Row],[Cur]]="USD","",ExchangeRate),"")</f>
        <v/>
      </c>
      <c r="BB2394" s="46" t="str">
        <f>IF(Table1[[#This Row],[Grant]]&lt;&gt;"",VLOOKUP(Table1[[#This Row],[Grant]],Grants!B:D,3),"")</f>
        <v/>
      </c>
      <c r="BC2394" s="46" t="str">
        <f>TRIM(Table1[[#This Row],[Vendor ID]])</f>
        <v/>
      </c>
      <c r="BD2394">
        <f>IF(Table1[[#This Row],[Reference Number]]=Q2393,BD2393,BD2393+1)</f>
        <v>0</v>
      </c>
    </row>
    <row r="2395" spans="1:56" ht="11.25" customHeight="1" x14ac:dyDescent="0.25">
      <c r="A2395" s="1"/>
      <c r="B2395" s="88" t="str">
        <f>IF(Table1[[#This Row],[Posting Date]]&lt;&gt;"",IF(Table1[[#This Row],[Reference Number]]=Q2394,B2394+1,1),"")</f>
        <v/>
      </c>
      <c r="C2395" s="61"/>
      <c r="D2395" s="61"/>
      <c r="E2395" s="138"/>
      <c r="F2395" s="141" t="str">
        <f>IFERROR(IF(VLOOKUP(Table1[[#This Row],[Budget Code Description]],Dimentions!$X$6:$AC$139,2,FALSE)="","",VLOOKUP(Table1[[#This Row],[Budget Code Description]],Dimentions!$X$6:$AC$139,2,FALSE)),"")</f>
        <v/>
      </c>
      <c r="G2395" s="141"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1" t="str">
        <f>IFERROR(VLOOKUP(Table1[[#This Row],[Budget Code Description]],Table6[#All],8,FALSE),"")</f>
        <v/>
      </c>
      <c r="L2395" s="63"/>
      <c r="M2395" s="65" t="str">
        <f>IFERROR(VLOOKUP(Table1[[#This Row],[Staff ID]],Table2[],2,FALSE),"")</f>
        <v/>
      </c>
      <c r="N2395" s="209" t="str">
        <f>IFERROR(IF(VLOOKUP(Table1[[#This Row],[Budget Code Description]],Dimentions!$X$6:$AC$134,4,FALSE)="","",VLOOKUP(Table1[[#This Row],[Budget Code Description]],Dimentions!$X$6:$AC$134,4,FALSE)),"")</f>
        <v/>
      </c>
      <c r="O2395" s="65" t="str">
        <f>IFERROR(VLOOKUP(Table1[[#This Row],[Vendor ID]],Table549[],2,FALSE),"")</f>
        <v/>
      </c>
      <c r="P2395" s="63"/>
      <c r="Q2395" s="141" t="str">
        <f>IF(Table1[[#This Row],[Posting Date]]&lt;&gt;"",$D$9,"")</f>
        <v/>
      </c>
      <c r="R2395" s="157" t="str">
        <f>IF(Table1[[#This Row],[Posting Date]]&lt;&gt;"",$D$10,"")</f>
        <v/>
      </c>
      <c r="S2395" s="66"/>
      <c r="T2395" s="63"/>
      <c r="U2395" s="67"/>
      <c r="V2395" s="67"/>
      <c r="W2395" s="67" t="str">
        <f t="shared" si="41"/>
        <v/>
      </c>
      <c r="X2395" s="159" t="str">
        <f>IF(E2395="","",(IF(Table1[[#This Row],[Cur]]="USD",Table1[[#This Row],[Cur_Amount Debit]],Table1[[#This Row],[Cur_Amount Debit]]/Table1[[#This Row],[Exchange Rate]])))</f>
        <v/>
      </c>
      <c r="Y2395" s="159" t="str">
        <f>IF(E2395="","",(IF(Table1[[#This Row],[Cur]]="USD",Table1[[#This Row],[Cur_Amount Credit]],Table1[[#This Row],[Cur_Amount Credit]]/ExchangeRate)))</f>
        <v/>
      </c>
      <c r="Z2395" s="201" t="str">
        <f>IF(E2395="","",(Table1[[#This Row],[Debit USD]]-Table1[[#This Row],[Credit USD]]))</f>
        <v/>
      </c>
      <c r="AA2395" s="226"/>
      <c r="AB2395" s="255"/>
      <c r="AC2395" s="1"/>
      <c r="AD2395" s="15"/>
      <c r="AE2395" s="15" t="str">
        <f>IF(AND(OR(Table1[[#This Row],[Account]]="15030",Table1[[#This Row],[Account]]="15035",Table1[[#This Row],[Account]]="20150"),Table1[[#This Row],[Vendor ID]]=""),1,"")</f>
        <v/>
      </c>
      <c r="AF2395" s="15"/>
      <c r="AG2395" s="15"/>
      <c r="AH2395" s="15"/>
      <c r="AI2395" s="46" t="str">
        <f>IF(Table1[[#This Row],[Posting Date]]&lt;&gt;"","GJ-"&amp;CountryID,"")</f>
        <v/>
      </c>
      <c r="AJ2395" s="59" t="str">
        <f>IF(Table1[[#This Row],[Posting Date]]&lt;&gt;"",Table1[[#This Row],[Posting Date]],"")</f>
        <v/>
      </c>
      <c r="AK2395" s="46"/>
      <c r="AL2395" s="46" t="str">
        <f>IF(Table1[[#This Row],[Description]]&lt;&gt;"",Table1[[#This Row],[Description]],"")</f>
        <v/>
      </c>
      <c r="AM2395" s="46" t="str">
        <f>IF(Table1[[#This Row],[Posting Date]]&lt;&gt;"",Table1[[#This Row],[Reference Number]],"")</f>
        <v/>
      </c>
      <c r="AN2395" s="46" t="str">
        <f>TRIM(Table1[[#This Row],[Line '#]])</f>
        <v/>
      </c>
      <c r="AO2395" s="46" t="str">
        <f>TRIM(Table1[[#This Row],[Account]])</f>
        <v/>
      </c>
      <c r="AP2395" s="46" t="str">
        <f>IF(Table1[[#This Row],[Posting Date]]&lt;&gt;"",$D$5,"")</f>
        <v/>
      </c>
      <c r="AQ2395" s="46" t="str">
        <f>TRIM(Table1[[#This Row],[Departments-Prgrams]])</f>
        <v/>
      </c>
      <c r="AR2395" s="46" t="str">
        <f>TRIM(Table1[[#This Row],[Grant]])</f>
        <v/>
      </c>
      <c r="AS2395" s="46" t="str">
        <f>TRIM(Table1[[#This Row],[Staff ID]])</f>
        <v/>
      </c>
      <c r="AT2395" s="46" t="str">
        <f>IF(TRIM(Table1[[#This Row],[Budget Code]])=0,"",TRIM(Table1[[#This Row],[Budget Code]]))</f>
        <v/>
      </c>
      <c r="AU2395" s="46" t="str">
        <f>IF(Table1[[#This Row],[Line Description]]&lt;&gt;"",Table1[[#This Row],[Line Description]],"")</f>
        <v/>
      </c>
      <c r="AV2395" s="46" t="str">
        <f>IF(Table1[[#This Row],[Cur_Amount Debit]]&gt;0,ROUND(Table1[[#This Row],[Cur_Amount Debit]],2),"")</f>
        <v/>
      </c>
      <c r="AW2395" s="46" t="str">
        <f>IF(Table1[[#This Row],[Cur_Amount Credit]]&gt;0,ROUND(Table1[[#This Row],[Cur_Amount Credit]],2),"")</f>
        <v/>
      </c>
      <c r="AX2395" s="46" t="str">
        <f>LEFT(Table1[[#This Row],[Cur]],3)</f>
        <v/>
      </c>
      <c r="AY2395" s="59"/>
      <c r="AZ2395" s="46"/>
      <c r="BA2395" s="46" t="str">
        <f>IF(Table1[[#This Row],[Cur]]&lt;&gt;"",IF(Table1[[#This Row],[Cur]]="USD","",ExchangeRate),"")</f>
        <v/>
      </c>
      <c r="BB2395" s="46" t="str">
        <f>IF(Table1[[#This Row],[Grant]]&lt;&gt;"",VLOOKUP(Table1[[#This Row],[Grant]],Grants!B:D,3),"")</f>
        <v/>
      </c>
      <c r="BC2395" s="46" t="str">
        <f>TRIM(Table1[[#This Row],[Vendor ID]])</f>
        <v/>
      </c>
      <c r="BD2395">
        <f>IF(Table1[[#This Row],[Reference Number]]=Q2394,BD2394,BD2394+1)</f>
        <v>0</v>
      </c>
    </row>
    <row r="2396" spans="1:56" ht="11.25" customHeight="1" x14ac:dyDescent="0.25">
      <c r="A2396" s="1"/>
      <c r="B2396" s="88" t="str">
        <f>IF(Table1[[#This Row],[Posting Date]]&lt;&gt;"",IF(Table1[[#This Row],[Reference Number]]=Q2395,B2395+1,1),"")</f>
        <v/>
      </c>
      <c r="C2396" s="61"/>
      <c r="D2396" s="61"/>
      <c r="E2396" s="138"/>
      <c r="F2396" s="141" t="str">
        <f>IFERROR(IF(VLOOKUP(Table1[[#This Row],[Budget Code Description]],Dimentions!$X$6:$AC$139,2,FALSE)="","",VLOOKUP(Table1[[#This Row],[Budget Code Description]],Dimentions!$X$6:$AC$139,2,FALSE)),"")</f>
        <v/>
      </c>
      <c r="G2396" s="141"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1" t="str">
        <f>IFERROR(VLOOKUP(Table1[[#This Row],[Budget Code Description]],Table6[#All],8,FALSE),"")</f>
        <v/>
      </c>
      <c r="L2396" s="63"/>
      <c r="M2396" s="65" t="str">
        <f>IFERROR(VLOOKUP(Table1[[#This Row],[Staff ID]],Table2[],2,FALSE),"")</f>
        <v/>
      </c>
      <c r="N2396" s="209" t="str">
        <f>IFERROR(IF(VLOOKUP(Table1[[#This Row],[Budget Code Description]],Dimentions!$X$6:$AC$134,4,FALSE)="","",VLOOKUP(Table1[[#This Row],[Budget Code Description]],Dimentions!$X$6:$AC$134,4,FALSE)),"")</f>
        <v/>
      </c>
      <c r="O2396" s="65" t="str">
        <f>IFERROR(VLOOKUP(Table1[[#This Row],[Vendor ID]],Table549[],2,FALSE),"")</f>
        <v/>
      </c>
      <c r="P2396" s="63"/>
      <c r="Q2396" s="141" t="str">
        <f>IF(Table1[[#This Row],[Posting Date]]&lt;&gt;"",$D$9,"")</f>
        <v/>
      </c>
      <c r="R2396" s="157" t="str">
        <f>IF(Table1[[#This Row],[Posting Date]]&lt;&gt;"",$D$10,"")</f>
        <v/>
      </c>
      <c r="S2396" s="66"/>
      <c r="T2396" s="63"/>
      <c r="U2396" s="67"/>
      <c r="V2396" s="67"/>
      <c r="W2396" s="67" t="str">
        <f t="shared" si="41"/>
        <v/>
      </c>
      <c r="X2396" s="159" t="str">
        <f>IF(E2396="","",(IF(Table1[[#This Row],[Cur]]="USD",Table1[[#This Row],[Cur_Amount Debit]],Table1[[#This Row],[Cur_Amount Debit]]/Table1[[#This Row],[Exchange Rate]])))</f>
        <v/>
      </c>
      <c r="Y2396" s="159" t="str">
        <f>IF(E2396="","",(IF(Table1[[#This Row],[Cur]]="USD",Table1[[#This Row],[Cur_Amount Credit]],Table1[[#This Row],[Cur_Amount Credit]]/ExchangeRate)))</f>
        <v/>
      </c>
      <c r="Z2396" s="201" t="str">
        <f>IF(E2396="","",(Table1[[#This Row],[Debit USD]]-Table1[[#This Row],[Credit USD]]))</f>
        <v/>
      </c>
      <c r="AA2396" s="226"/>
      <c r="AB2396" s="255"/>
      <c r="AC2396" s="1"/>
      <c r="AD2396" s="15"/>
      <c r="AE2396" s="15" t="str">
        <f>IF(AND(OR(Table1[[#This Row],[Account]]="15030",Table1[[#This Row],[Account]]="15035",Table1[[#This Row],[Account]]="20150"),Table1[[#This Row],[Vendor ID]]=""),1,"")</f>
        <v/>
      </c>
      <c r="AF2396" s="15"/>
      <c r="AG2396" s="15"/>
      <c r="AH2396" s="15"/>
      <c r="AI2396" s="46" t="str">
        <f>IF(Table1[[#This Row],[Posting Date]]&lt;&gt;"","GJ-"&amp;CountryID,"")</f>
        <v/>
      </c>
      <c r="AJ2396" s="59" t="str">
        <f>IF(Table1[[#This Row],[Posting Date]]&lt;&gt;"",Table1[[#This Row],[Posting Date]],"")</f>
        <v/>
      </c>
      <c r="AK2396" s="46"/>
      <c r="AL2396" s="46" t="str">
        <f>IF(Table1[[#This Row],[Description]]&lt;&gt;"",Table1[[#This Row],[Description]],"")</f>
        <v/>
      </c>
      <c r="AM2396" s="46" t="str">
        <f>IF(Table1[[#This Row],[Posting Date]]&lt;&gt;"",Table1[[#This Row],[Reference Number]],"")</f>
        <v/>
      </c>
      <c r="AN2396" s="46" t="str">
        <f>TRIM(Table1[[#This Row],[Line '#]])</f>
        <v/>
      </c>
      <c r="AO2396" s="46" t="str">
        <f>TRIM(Table1[[#This Row],[Account]])</f>
        <v/>
      </c>
      <c r="AP2396" s="46" t="str">
        <f>IF(Table1[[#This Row],[Posting Date]]&lt;&gt;"",$D$5,"")</f>
        <v/>
      </c>
      <c r="AQ2396" s="46" t="str">
        <f>TRIM(Table1[[#This Row],[Departments-Prgrams]])</f>
        <v/>
      </c>
      <c r="AR2396" s="46" t="str">
        <f>TRIM(Table1[[#This Row],[Grant]])</f>
        <v/>
      </c>
      <c r="AS2396" s="46" t="str">
        <f>TRIM(Table1[[#This Row],[Staff ID]])</f>
        <v/>
      </c>
      <c r="AT2396" s="46" t="str">
        <f>IF(TRIM(Table1[[#This Row],[Budget Code]])=0,"",TRIM(Table1[[#This Row],[Budget Code]]))</f>
        <v/>
      </c>
      <c r="AU2396" s="46" t="str">
        <f>IF(Table1[[#This Row],[Line Description]]&lt;&gt;"",Table1[[#This Row],[Line Description]],"")</f>
        <v/>
      </c>
      <c r="AV2396" s="46" t="str">
        <f>IF(Table1[[#This Row],[Cur_Amount Debit]]&gt;0,ROUND(Table1[[#This Row],[Cur_Amount Debit]],2),"")</f>
        <v/>
      </c>
      <c r="AW2396" s="46" t="str">
        <f>IF(Table1[[#This Row],[Cur_Amount Credit]]&gt;0,ROUND(Table1[[#This Row],[Cur_Amount Credit]],2),"")</f>
        <v/>
      </c>
      <c r="AX2396" s="46" t="str">
        <f>LEFT(Table1[[#This Row],[Cur]],3)</f>
        <v/>
      </c>
      <c r="AY2396" s="59"/>
      <c r="AZ2396" s="46"/>
      <c r="BA2396" s="46" t="str">
        <f>IF(Table1[[#This Row],[Cur]]&lt;&gt;"",IF(Table1[[#This Row],[Cur]]="USD","",ExchangeRate),"")</f>
        <v/>
      </c>
      <c r="BB2396" s="46" t="str">
        <f>IF(Table1[[#This Row],[Grant]]&lt;&gt;"",VLOOKUP(Table1[[#This Row],[Grant]],Grants!B:D,3),"")</f>
        <v/>
      </c>
      <c r="BC2396" s="46" t="str">
        <f>TRIM(Table1[[#This Row],[Vendor ID]])</f>
        <v/>
      </c>
      <c r="BD2396">
        <f>IF(Table1[[#This Row],[Reference Number]]=Q2395,BD2395,BD2395+1)</f>
        <v>0</v>
      </c>
    </row>
    <row r="2397" spans="1:56" ht="11.25" customHeight="1" x14ac:dyDescent="0.25">
      <c r="A2397" s="1"/>
      <c r="B2397" s="88" t="str">
        <f>IF(Table1[[#This Row],[Posting Date]]&lt;&gt;"",IF(Table1[[#This Row],[Reference Number]]=Q2396,B2396+1,1),"")</f>
        <v/>
      </c>
      <c r="C2397" s="61"/>
      <c r="D2397" s="61"/>
      <c r="E2397" s="138"/>
      <c r="F2397" s="141" t="str">
        <f>IFERROR(IF(VLOOKUP(Table1[[#This Row],[Budget Code Description]],Dimentions!$X$6:$AC$139,2,FALSE)="","",VLOOKUP(Table1[[#This Row],[Budget Code Description]],Dimentions!$X$6:$AC$139,2,FALSE)),"")</f>
        <v/>
      </c>
      <c r="G2397" s="141"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1" t="str">
        <f>IFERROR(VLOOKUP(Table1[[#This Row],[Budget Code Description]],Table6[#All],8,FALSE),"")</f>
        <v/>
      </c>
      <c r="L2397" s="63"/>
      <c r="M2397" s="65" t="str">
        <f>IFERROR(VLOOKUP(Table1[[#This Row],[Staff ID]],Table2[],2,FALSE),"")</f>
        <v/>
      </c>
      <c r="N2397" s="209" t="str">
        <f>IFERROR(IF(VLOOKUP(Table1[[#This Row],[Budget Code Description]],Dimentions!$X$6:$AC$134,4,FALSE)="","",VLOOKUP(Table1[[#This Row],[Budget Code Description]],Dimentions!$X$6:$AC$134,4,FALSE)),"")</f>
        <v/>
      </c>
      <c r="O2397" s="65" t="str">
        <f>IFERROR(VLOOKUP(Table1[[#This Row],[Vendor ID]],Table549[],2,FALSE),"")</f>
        <v/>
      </c>
      <c r="P2397" s="63"/>
      <c r="Q2397" s="141" t="str">
        <f>IF(Table1[[#This Row],[Posting Date]]&lt;&gt;"",$D$9,"")</f>
        <v/>
      </c>
      <c r="R2397" s="157" t="str">
        <f>IF(Table1[[#This Row],[Posting Date]]&lt;&gt;"",$D$10,"")</f>
        <v/>
      </c>
      <c r="S2397" s="66"/>
      <c r="T2397" s="63"/>
      <c r="U2397" s="67"/>
      <c r="V2397" s="67"/>
      <c r="W2397" s="67" t="str">
        <f t="shared" si="41"/>
        <v/>
      </c>
      <c r="X2397" s="159" t="str">
        <f>IF(E2397="","",(IF(Table1[[#This Row],[Cur]]="USD",Table1[[#This Row],[Cur_Amount Debit]],Table1[[#This Row],[Cur_Amount Debit]]/Table1[[#This Row],[Exchange Rate]])))</f>
        <v/>
      </c>
      <c r="Y2397" s="159" t="str">
        <f>IF(E2397="","",(IF(Table1[[#This Row],[Cur]]="USD",Table1[[#This Row],[Cur_Amount Credit]],Table1[[#This Row],[Cur_Amount Credit]]/ExchangeRate)))</f>
        <v/>
      </c>
      <c r="Z2397" s="201" t="str">
        <f>IF(E2397="","",(Table1[[#This Row],[Debit USD]]-Table1[[#This Row],[Credit USD]]))</f>
        <v/>
      </c>
      <c r="AA2397" s="226"/>
      <c r="AB2397" s="255"/>
      <c r="AC2397" s="1"/>
      <c r="AD2397" s="15"/>
      <c r="AE2397" s="15" t="str">
        <f>IF(AND(OR(Table1[[#This Row],[Account]]="15030",Table1[[#This Row],[Account]]="15035",Table1[[#This Row],[Account]]="20150"),Table1[[#This Row],[Vendor ID]]=""),1,"")</f>
        <v/>
      </c>
      <c r="AF2397" s="15"/>
      <c r="AG2397" s="15"/>
      <c r="AH2397" s="15"/>
      <c r="AI2397" s="46" t="str">
        <f>IF(Table1[[#This Row],[Posting Date]]&lt;&gt;"","GJ-"&amp;CountryID,"")</f>
        <v/>
      </c>
      <c r="AJ2397" s="59" t="str">
        <f>IF(Table1[[#This Row],[Posting Date]]&lt;&gt;"",Table1[[#This Row],[Posting Date]],"")</f>
        <v/>
      </c>
      <c r="AK2397" s="46"/>
      <c r="AL2397" s="46" t="str">
        <f>IF(Table1[[#This Row],[Description]]&lt;&gt;"",Table1[[#This Row],[Description]],"")</f>
        <v/>
      </c>
      <c r="AM2397" s="46" t="str">
        <f>IF(Table1[[#This Row],[Posting Date]]&lt;&gt;"",Table1[[#This Row],[Reference Number]],"")</f>
        <v/>
      </c>
      <c r="AN2397" s="46" t="str">
        <f>TRIM(Table1[[#This Row],[Line '#]])</f>
        <v/>
      </c>
      <c r="AO2397" s="46" t="str">
        <f>TRIM(Table1[[#This Row],[Account]])</f>
        <v/>
      </c>
      <c r="AP2397" s="46" t="str">
        <f>IF(Table1[[#This Row],[Posting Date]]&lt;&gt;"",$D$5,"")</f>
        <v/>
      </c>
      <c r="AQ2397" s="46" t="str">
        <f>TRIM(Table1[[#This Row],[Departments-Prgrams]])</f>
        <v/>
      </c>
      <c r="AR2397" s="46" t="str">
        <f>TRIM(Table1[[#This Row],[Grant]])</f>
        <v/>
      </c>
      <c r="AS2397" s="46" t="str">
        <f>TRIM(Table1[[#This Row],[Staff ID]])</f>
        <v/>
      </c>
      <c r="AT2397" s="46" t="str">
        <f>IF(TRIM(Table1[[#This Row],[Budget Code]])=0,"",TRIM(Table1[[#This Row],[Budget Code]]))</f>
        <v/>
      </c>
      <c r="AU2397" s="46" t="str">
        <f>IF(Table1[[#This Row],[Line Description]]&lt;&gt;"",Table1[[#This Row],[Line Description]],"")</f>
        <v/>
      </c>
      <c r="AV2397" s="46" t="str">
        <f>IF(Table1[[#This Row],[Cur_Amount Debit]]&gt;0,ROUND(Table1[[#This Row],[Cur_Amount Debit]],2),"")</f>
        <v/>
      </c>
      <c r="AW2397" s="46" t="str">
        <f>IF(Table1[[#This Row],[Cur_Amount Credit]]&gt;0,ROUND(Table1[[#This Row],[Cur_Amount Credit]],2),"")</f>
        <v/>
      </c>
      <c r="AX2397" s="46" t="str">
        <f>LEFT(Table1[[#This Row],[Cur]],3)</f>
        <v/>
      </c>
      <c r="AY2397" s="59"/>
      <c r="AZ2397" s="46"/>
      <c r="BA2397" s="46" t="str">
        <f>IF(Table1[[#This Row],[Cur]]&lt;&gt;"",IF(Table1[[#This Row],[Cur]]="USD","",ExchangeRate),"")</f>
        <v/>
      </c>
      <c r="BB2397" s="46" t="str">
        <f>IF(Table1[[#This Row],[Grant]]&lt;&gt;"",VLOOKUP(Table1[[#This Row],[Grant]],Grants!B:D,3),"")</f>
        <v/>
      </c>
      <c r="BC2397" s="46" t="str">
        <f>TRIM(Table1[[#This Row],[Vendor ID]])</f>
        <v/>
      </c>
      <c r="BD2397">
        <f>IF(Table1[[#This Row],[Reference Number]]=Q2396,BD2396,BD2396+1)</f>
        <v>0</v>
      </c>
    </row>
    <row r="2398" spans="1:56" ht="11.25" customHeight="1" x14ac:dyDescent="0.25">
      <c r="A2398" s="1"/>
      <c r="B2398" s="88" t="str">
        <f>IF(Table1[[#This Row],[Posting Date]]&lt;&gt;"",IF(Table1[[#This Row],[Reference Number]]=Q2397,B2397+1,1),"")</f>
        <v/>
      </c>
      <c r="C2398" s="61"/>
      <c r="D2398" s="61"/>
      <c r="E2398" s="138"/>
      <c r="F2398" s="141" t="str">
        <f>IFERROR(IF(VLOOKUP(Table1[[#This Row],[Budget Code Description]],Dimentions!$X$6:$AC$139,2,FALSE)="","",VLOOKUP(Table1[[#This Row],[Budget Code Description]],Dimentions!$X$6:$AC$139,2,FALSE)),"")</f>
        <v/>
      </c>
      <c r="G2398" s="141"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1" t="str">
        <f>IFERROR(VLOOKUP(Table1[[#This Row],[Budget Code Description]],Table6[#All],8,FALSE),"")</f>
        <v/>
      </c>
      <c r="L2398" s="63"/>
      <c r="M2398" s="65" t="str">
        <f>IFERROR(VLOOKUP(Table1[[#This Row],[Staff ID]],Table2[],2,FALSE),"")</f>
        <v/>
      </c>
      <c r="N2398" s="209" t="str">
        <f>IFERROR(IF(VLOOKUP(Table1[[#This Row],[Budget Code Description]],Dimentions!$X$6:$AC$134,4,FALSE)="","",VLOOKUP(Table1[[#This Row],[Budget Code Description]],Dimentions!$X$6:$AC$134,4,FALSE)),"")</f>
        <v/>
      </c>
      <c r="O2398" s="65" t="str">
        <f>IFERROR(VLOOKUP(Table1[[#This Row],[Vendor ID]],Table549[],2,FALSE),"")</f>
        <v/>
      </c>
      <c r="P2398" s="63"/>
      <c r="Q2398" s="141" t="str">
        <f>IF(Table1[[#This Row],[Posting Date]]&lt;&gt;"",$D$9,"")</f>
        <v/>
      </c>
      <c r="R2398" s="157" t="str">
        <f>IF(Table1[[#This Row],[Posting Date]]&lt;&gt;"",$D$10,"")</f>
        <v/>
      </c>
      <c r="S2398" s="66"/>
      <c r="T2398" s="63"/>
      <c r="U2398" s="67"/>
      <c r="V2398" s="67"/>
      <c r="W2398" s="67" t="str">
        <f t="shared" si="41"/>
        <v/>
      </c>
      <c r="X2398" s="159" t="str">
        <f>IF(E2398="","",(IF(Table1[[#This Row],[Cur]]="USD",Table1[[#This Row],[Cur_Amount Debit]],Table1[[#This Row],[Cur_Amount Debit]]/Table1[[#This Row],[Exchange Rate]])))</f>
        <v/>
      </c>
      <c r="Y2398" s="159" t="str">
        <f>IF(E2398="","",(IF(Table1[[#This Row],[Cur]]="USD",Table1[[#This Row],[Cur_Amount Credit]],Table1[[#This Row],[Cur_Amount Credit]]/ExchangeRate)))</f>
        <v/>
      </c>
      <c r="Z2398" s="201" t="str">
        <f>IF(E2398="","",(Table1[[#This Row],[Debit USD]]-Table1[[#This Row],[Credit USD]]))</f>
        <v/>
      </c>
      <c r="AA2398" s="226"/>
      <c r="AB2398" s="255"/>
      <c r="AC2398" s="1"/>
      <c r="AD2398" s="15"/>
      <c r="AE2398" s="15" t="str">
        <f>IF(AND(OR(Table1[[#This Row],[Account]]="15030",Table1[[#This Row],[Account]]="15035",Table1[[#This Row],[Account]]="20150"),Table1[[#This Row],[Vendor ID]]=""),1,"")</f>
        <v/>
      </c>
      <c r="AF2398" s="15"/>
      <c r="AG2398" s="15"/>
      <c r="AH2398" s="15"/>
      <c r="AI2398" s="46" t="str">
        <f>IF(Table1[[#This Row],[Posting Date]]&lt;&gt;"","GJ-"&amp;CountryID,"")</f>
        <v/>
      </c>
      <c r="AJ2398" s="59" t="str">
        <f>IF(Table1[[#This Row],[Posting Date]]&lt;&gt;"",Table1[[#This Row],[Posting Date]],"")</f>
        <v/>
      </c>
      <c r="AK2398" s="46"/>
      <c r="AL2398" s="46" t="str">
        <f>IF(Table1[[#This Row],[Description]]&lt;&gt;"",Table1[[#This Row],[Description]],"")</f>
        <v/>
      </c>
      <c r="AM2398" s="46" t="str">
        <f>IF(Table1[[#This Row],[Posting Date]]&lt;&gt;"",Table1[[#This Row],[Reference Number]],"")</f>
        <v/>
      </c>
      <c r="AN2398" s="46" t="str">
        <f>TRIM(Table1[[#This Row],[Line '#]])</f>
        <v/>
      </c>
      <c r="AO2398" s="46" t="str">
        <f>TRIM(Table1[[#This Row],[Account]])</f>
        <v/>
      </c>
      <c r="AP2398" s="46" t="str">
        <f>IF(Table1[[#This Row],[Posting Date]]&lt;&gt;"",$D$5,"")</f>
        <v/>
      </c>
      <c r="AQ2398" s="46" t="str">
        <f>TRIM(Table1[[#This Row],[Departments-Prgrams]])</f>
        <v/>
      </c>
      <c r="AR2398" s="46" t="str">
        <f>TRIM(Table1[[#This Row],[Grant]])</f>
        <v/>
      </c>
      <c r="AS2398" s="46" t="str">
        <f>TRIM(Table1[[#This Row],[Staff ID]])</f>
        <v/>
      </c>
      <c r="AT2398" s="46" t="str">
        <f>IF(TRIM(Table1[[#This Row],[Budget Code]])=0,"",TRIM(Table1[[#This Row],[Budget Code]]))</f>
        <v/>
      </c>
      <c r="AU2398" s="46" t="str">
        <f>IF(Table1[[#This Row],[Line Description]]&lt;&gt;"",Table1[[#This Row],[Line Description]],"")</f>
        <v/>
      </c>
      <c r="AV2398" s="46" t="str">
        <f>IF(Table1[[#This Row],[Cur_Amount Debit]]&gt;0,ROUND(Table1[[#This Row],[Cur_Amount Debit]],2),"")</f>
        <v/>
      </c>
      <c r="AW2398" s="46" t="str">
        <f>IF(Table1[[#This Row],[Cur_Amount Credit]]&gt;0,ROUND(Table1[[#This Row],[Cur_Amount Credit]],2),"")</f>
        <v/>
      </c>
      <c r="AX2398" s="46" t="str">
        <f>LEFT(Table1[[#This Row],[Cur]],3)</f>
        <v/>
      </c>
      <c r="AY2398" s="59"/>
      <c r="AZ2398" s="46"/>
      <c r="BA2398" s="46" t="str">
        <f>IF(Table1[[#This Row],[Cur]]&lt;&gt;"",IF(Table1[[#This Row],[Cur]]="USD","",ExchangeRate),"")</f>
        <v/>
      </c>
      <c r="BB2398" s="46" t="str">
        <f>IF(Table1[[#This Row],[Grant]]&lt;&gt;"",VLOOKUP(Table1[[#This Row],[Grant]],Grants!B:D,3),"")</f>
        <v/>
      </c>
      <c r="BC2398" s="46" t="str">
        <f>TRIM(Table1[[#This Row],[Vendor ID]])</f>
        <v/>
      </c>
      <c r="BD2398">
        <f>IF(Table1[[#This Row],[Reference Number]]=Q2397,BD2397,BD2397+1)</f>
        <v>0</v>
      </c>
    </row>
    <row r="2399" spans="1:56" ht="11.25" customHeight="1" x14ac:dyDescent="0.25">
      <c r="A2399" s="1"/>
      <c r="B2399" s="88" t="str">
        <f>IF(Table1[[#This Row],[Posting Date]]&lt;&gt;"",IF(Table1[[#This Row],[Reference Number]]=Q2398,B2398+1,1),"")</f>
        <v/>
      </c>
      <c r="C2399" s="61"/>
      <c r="D2399" s="61"/>
      <c r="E2399" s="138"/>
      <c r="F2399" s="141" t="str">
        <f>IFERROR(IF(VLOOKUP(Table1[[#This Row],[Budget Code Description]],Dimentions!$X$6:$AC$139,2,FALSE)="","",VLOOKUP(Table1[[#This Row],[Budget Code Description]],Dimentions!$X$6:$AC$139,2,FALSE)),"")</f>
        <v/>
      </c>
      <c r="G2399" s="141"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1" t="str">
        <f>IFERROR(VLOOKUP(Table1[[#This Row],[Budget Code Description]],Table6[#All],8,FALSE),"")</f>
        <v/>
      </c>
      <c r="L2399" s="63"/>
      <c r="M2399" s="65" t="str">
        <f>IFERROR(VLOOKUP(Table1[[#This Row],[Staff ID]],Table2[],2,FALSE),"")</f>
        <v/>
      </c>
      <c r="N2399" s="209" t="str">
        <f>IFERROR(IF(VLOOKUP(Table1[[#This Row],[Budget Code Description]],Dimentions!$X$6:$AC$134,4,FALSE)="","",VLOOKUP(Table1[[#This Row],[Budget Code Description]],Dimentions!$X$6:$AC$134,4,FALSE)),"")</f>
        <v/>
      </c>
      <c r="O2399" s="65" t="str">
        <f>IFERROR(VLOOKUP(Table1[[#This Row],[Vendor ID]],Table549[],2,FALSE),"")</f>
        <v/>
      </c>
      <c r="P2399" s="63"/>
      <c r="Q2399" s="141" t="str">
        <f>IF(Table1[[#This Row],[Posting Date]]&lt;&gt;"",$D$9,"")</f>
        <v/>
      </c>
      <c r="R2399" s="157" t="str">
        <f>IF(Table1[[#This Row],[Posting Date]]&lt;&gt;"",$D$10,"")</f>
        <v/>
      </c>
      <c r="S2399" s="66"/>
      <c r="T2399" s="63"/>
      <c r="U2399" s="67"/>
      <c r="V2399" s="67"/>
      <c r="W2399" s="67" t="str">
        <f t="shared" si="41"/>
        <v/>
      </c>
      <c r="X2399" s="159" t="str">
        <f>IF(E2399="","",(IF(Table1[[#This Row],[Cur]]="USD",Table1[[#This Row],[Cur_Amount Debit]],Table1[[#This Row],[Cur_Amount Debit]]/Table1[[#This Row],[Exchange Rate]])))</f>
        <v/>
      </c>
      <c r="Y2399" s="159" t="str">
        <f>IF(E2399="","",(IF(Table1[[#This Row],[Cur]]="USD",Table1[[#This Row],[Cur_Amount Credit]],Table1[[#This Row],[Cur_Amount Credit]]/ExchangeRate)))</f>
        <v/>
      </c>
      <c r="Z2399" s="201" t="str">
        <f>IF(E2399="","",(Table1[[#This Row],[Debit USD]]-Table1[[#This Row],[Credit USD]]))</f>
        <v/>
      </c>
      <c r="AA2399" s="226"/>
      <c r="AB2399" s="255"/>
      <c r="AC2399" s="1"/>
      <c r="AD2399" s="15"/>
      <c r="AE2399" s="15" t="str">
        <f>IF(AND(OR(Table1[[#This Row],[Account]]="15030",Table1[[#This Row],[Account]]="15035",Table1[[#This Row],[Account]]="20150"),Table1[[#This Row],[Vendor ID]]=""),1,"")</f>
        <v/>
      </c>
      <c r="AF2399" s="15"/>
      <c r="AG2399" s="15"/>
      <c r="AH2399" s="15"/>
      <c r="AI2399" s="46" t="str">
        <f>IF(Table1[[#This Row],[Posting Date]]&lt;&gt;"","GJ-"&amp;CountryID,"")</f>
        <v/>
      </c>
      <c r="AJ2399" s="59" t="str">
        <f>IF(Table1[[#This Row],[Posting Date]]&lt;&gt;"",Table1[[#This Row],[Posting Date]],"")</f>
        <v/>
      </c>
      <c r="AK2399" s="46"/>
      <c r="AL2399" s="46" t="str">
        <f>IF(Table1[[#This Row],[Description]]&lt;&gt;"",Table1[[#This Row],[Description]],"")</f>
        <v/>
      </c>
      <c r="AM2399" s="46" t="str">
        <f>IF(Table1[[#This Row],[Posting Date]]&lt;&gt;"",Table1[[#This Row],[Reference Number]],"")</f>
        <v/>
      </c>
      <c r="AN2399" s="46" t="str">
        <f>TRIM(Table1[[#This Row],[Line '#]])</f>
        <v/>
      </c>
      <c r="AO2399" s="46" t="str">
        <f>TRIM(Table1[[#This Row],[Account]])</f>
        <v/>
      </c>
      <c r="AP2399" s="46" t="str">
        <f>IF(Table1[[#This Row],[Posting Date]]&lt;&gt;"",$D$5,"")</f>
        <v/>
      </c>
      <c r="AQ2399" s="46" t="str">
        <f>TRIM(Table1[[#This Row],[Departments-Prgrams]])</f>
        <v/>
      </c>
      <c r="AR2399" s="46" t="str">
        <f>TRIM(Table1[[#This Row],[Grant]])</f>
        <v/>
      </c>
      <c r="AS2399" s="46" t="str">
        <f>TRIM(Table1[[#This Row],[Staff ID]])</f>
        <v/>
      </c>
      <c r="AT2399" s="46" t="str">
        <f>IF(TRIM(Table1[[#This Row],[Budget Code]])=0,"",TRIM(Table1[[#This Row],[Budget Code]]))</f>
        <v/>
      </c>
      <c r="AU2399" s="46" t="str">
        <f>IF(Table1[[#This Row],[Line Description]]&lt;&gt;"",Table1[[#This Row],[Line Description]],"")</f>
        <v/>
      </c>
      <c r="AV2399" s="46" t="str">
        <f>IF(Table1[[#This Row],[Cur_Amount Debit]]&gt;0,ROUND(Table1[[#This Row],[Cur_Amount Debit]],2),"")</f>
        <v/>
      </c>
      <c r="AW2399" s="46" t="str">
        <f>IF(Table1[[#This Row],[Cur_Amount Credit]]&gt;0,ROUND(Table1[[#This Row],[Cur_Amount Credit]],2),"")</f>
        <v/>
      </c>
      <c r="AX2399" s="46" t="str">
        <f>LEFT(Table1[[#This Row],[Cur]],3)</f>
        <v/>
      </c>
      <c r="AY2399" s="59"/>
      <c r="AZ2399" s="46"/>
      <c r="BA2399" s="46" t="str">
        <f>IF(Table1[[#This Row],[Cur]]&lt;&gt;"",IF(Table1[[#This Row],[Cur]]="USD","",ExchangeRate),"")</f>
        <v/>
      </c>
      <c r="BB2399" s="46" t="str">
        <f>IF(Table1[[#This Row],[Grant]]&lt;&gt;"",VLOOKUP(Table1[[#This Row],[Grant]],Grants!B:D,3),"")</f>
        <v/>
      </c>
      <c r="BC2399" s="46" t="str">
        <f>TRIM(Table1[[#This Row],[Vendor ID]])</f>
        <v/>
      </c>
      <c r="BD2399">
        <f>IF(Table1[[#This Row],[Reference Number]]=Q2398,BD2398,BD2398+1)</f>
        <v>0</v>
      </c>
    </row>
    <row r="2400" spans="1:56" ht="11.25" customHeight="1" x14ac:dyDescent="0.25">
      <c r="A2400" s="1"/>
      <c r="B2400" s="88" t="str">
        <f>IF(Table1[[#This Row],[Posting Date]]&lt;&gt;"",IF(Table1[[#This Row],[Reference Number]]=Q2399,B2399+1,1),"")</f>
        <v/>
      </c>
      <c r="C2400" s="61"/>
      <c r="D2400" s="61"/>
      <c r="E2400" s="138"/>
      <c r="F2400" s="141" t="str">
        <f>IFERROR(IF(VLOOKUP(Table1[[#This Row],[Budget Code Description]],Dimentions!$X$6:$AC$139,2,FALSE)="","",VLOOKUP(Table1[[#This Row],[Budget Code Description]],Dimentions!$X$6:$AC$139,2,FALSE)),"")</f>
        <v/>
      </c>
      <c r="G2400" s="141"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1" t="str">
        <f>IFERROR(VLOOKUP(Table1[[#This Row],[Budget Code Description]],Table6[#All],8,FALSE),"")</f>
        <v/>
      </c>
      <c r="L2400" s="63"/>
      <c r="M2400" s="65" t="str">
        <f>IFERROR(VLOOKUP(Table1[[#This Row],[Staff ID]],Table2[],2,FALSE),"")</f>
        <v/>
      </c>
      <c r="N2400" s="209" t="str">
        <f>IFERROR(IF(VLOOKUP(Table1[[#This Row],[Budget Code Description]],Dimentions!$X$6:$AC$134,4,FALSE)="","",VLOOKUP(Table1[[#This Row],[Budget Code Description]],Dimentions!$X$6:$AC$134,4,FALSE)),"")</f>
        <v/>
      </c>
      <c r="O2400" s="65" t="str">
        <f>IFERROR(VLOOKUP(Table1[[#This Row],[Vendor ID]],Table549[],2,FALSE),"")</f>
        <v/>
      </c>
      <c r="P2400" s="63"/>
      <c r="Q2400" s="141" t="str">
        <f>IF(Table1[[#This Row],[Posting Date]]&lt;&gt;"",$D$9,"")</f>
        <v/>
      </c>
      <c r="R2400" s="157" t="str">
        <f>IF(Table1[[#This Row],[Posting Date]]&lt;&gt;"",$D$10,"")</f>
        <v/>
      </c>
      <c r="S2400" s="66"/>
      <c r="T2400" s="63"/>
      <c r="U2400" s="67"/>
      <c r="V2400" s="67"/>
      <c r="W2400" s="67" t="str">
        <f t="shared" si="41"/>
        <v/>
      </c>
      <c r="X2400" s="159" t="str">
        <f>IF(E2400="","",(IF(Table1[[#This Row],[Cur]]="USD",Table1[[#This Row],[Cur_Amount Debit]],Table1[[#This Row],[Cur_Amount Debit]]/Table1[[#This Row],[Exchange Rate]])))</f>
        <v/>
      </c>
      <c r="Y2400" s="159" t="str">
        <f>IF(E2400="","",(IF(Table1[[#This Row],[Cur]]="USD",Table1[[#This Row],[Cur_Amount Credit]],Table1[[#This Row],[Cur_Amount Credit]]/ExchangeRate)))</f>
        <v/>
      </c>
      <c r="Z2400" s="201" t="str">
        <f>IF(E2400="","",(Table1[[#This Row],[Debit USD]]-Table1[[#This Row],[Credit USD]]))</f>
        <v/>
      </c>
      <c r="AA2400" s="226"/>
      <c r="AB2400" s="255"/>
      <c r="AC2400" s="1"/>
      <c r="AD2400" s="15"/>
      <c r="AE2400" s="15" t="str">
        <f>IF(AND(OR(Table1[[#This Row],[Account]]="15030",Table1[[#This Row],[Account]]="15035",Table1[[#This Row],[Account]]="20150"),Table1[[#This Row],[Vendor ID]]=""),1,"")</f>
        <v/>
      </c>
      <c r="AF2400" s="15"/>
      <c r="AG2400" s="15"/>
      <c r="AH2400" s="15"/>
      <c r="AI2400" s="46" t="str">
        <f>IF(Table1[[#This Row],[Posting Date]]&lt;&gt;"","GJ-"&amp;CountryID,"")</f>
        <v/>
      </c>
      <c r="AJ2400" s="59" t="str">
        <f>IF(Table1[[#This Row],[Posting Date]]&lt;&gt;"",Table1[[#This Row],[Posting Date]],"")</f>
        <v/>
      </c>
      <c r="AK2400" s="46"/>
      <c r="AL2400" s="46" t="str">
        <f>IF(Table1[[#This Row],[Description]]&lt;&gt;"",Table1[[#This Row],[Description]],"")</f>
        <v/>
      </c>
      <c r="AM2400" s="46" t="str">
        <f>IF(Table1[[#This Row],[Posting Date]]&lt;&gt;"",Table1[[#This Row],[Reference Number]],"")</f>
        <v/>
      </c>
      <c r="AN2400" s="46" t="str">
        <f>TRIM(Table1[[#This Row],[Line '#]])</f>
        <v/>
      </c>
      <c r="AO2400" s="46" t="str">
        <f>TRIM(Table1[[#This Row],[Account]])</f>
        <v/>
      </c>
      <c r="AP2400" s="46" t="str">
        <f>IF(Table1[[#This Row],[Posting Date]]&lt;&gt;"",$D$5,"")</f>
        <v/>
      </c>
      <c r="AQ2400" s="46" t="str">
        <f>TRIM(Table1[[#This Row],[Departments-Prgrams]])</f>
        <v/>
      </c>
      <c r="AR2400" s="46" t="str">
        <f>TRIM(Table1[[#This Row],[Grant]])</f>
        <v/>
      </c>
      <c r="AS2400" s="46" t="str">
        <f>TRIM(Table1[[#This Row],[Staff ID]])</f>
        <v/>
      </c>
      <c r="AT2400" s="46" t="str">
        <f>IF(TRIM(Table1[[#This Row],[Budget Code]])=0,"",TRIM(Table1[[#This Row],[Budget Code]]))</f>
        <v/>
      </c>
      <c r="AU2400" s="46" t="str">
        <f>IF(Table1[[#This Row],[Line Description]]&lt;&gt;"",Table1[[#This Row],[Line Description]],"")</f>
        <v/>
      </c>
      <c r="AV2400" s="46" t="str">
        <f>IF(Table1[[#This Row],[Cur_Amount Debit]]&gt;0,ROUND(Table1[[#This Row],[Cur_Amount Debit]],2),"")</f>
        <v/>
      </c>
      <c r="AW2400" s="46" t="str">
        <f>IF(Table1[[#This Row],[Cur_Amount Credit]]&gt;0,ROUND(Table1[[#This Row],[Cur_Amount Credit]],2),"")</f>
        <v/>
      </c>
      <c r="AX2400" s="46" t="str">
        <f>LEFT(Table1[[#This Row],[Cur]],3)</f>
        <v/>
      </c>
      <c r="AY2400" s="59"/>
      <c r="AZ2400" s="46"/>
      <c r="BA2400" s="46" t="str">
        <f>IF(Table1[[#This Row],[Cur]]&lt;&gt;"",IF(Table1[[#This Row],[Cur]]="USD","",ExchangeRate),"")</f>
        <v/>
      </c>
      <c r="BB2400" s="46" t="str">
        <f>IF(Table1[[#This Row],[Grant]]&lt;&gt;"",VLOOKUP(Table1[[#This Row],[Grant]],Grants!B:D,3),"")</f>
        <v/>
      </c>
      <c r="BC2400" s="46" t="str">
        <f>TRIM(Table1[[#This Row],[Vendor ID]])</f>
        <v/>
      </c>
      <c r="BD2400">
        <f>IF(Table1[[#This Row],[Reference Number]]=Q2399,BD2399,BD2399+1)</f>
        <v>0</v>
      </c>
    </row>
    <row r="2401" spans="1:56" ht="11.25" customHeight="1" x14ac:dyDescent="0.25">
      <c r="A2401" s="1"/>
      <c r="B2401" s="88" t="str">
        <f>IF(Table1[[#This Row],[Posting Date]]&lt;&gt;"",IF(Table1[[#This Row],[Reference Number]]=Q2400,B2400+1,1),"")</f>
        <v/>
      </c>
      <c r="C2401" s="61"/>
      <c r="D2401" s="61"/>
      <c r="E2401" s="138"/>
      <c r="F2401" s="141" t="str">
        <f>IFERROR(IF(VLOOKUP(Table1[[#This Row],[Budget Code Description]],Dimentions!$X$6:$AC$139,2,FALSE)="","",VLOOKUP(Table1[[#This Row],[Budget Code Description]],Dimentions!$X$6:$AC$139,2,FALSE)),"")</f>
        <v/>
      </c>
      <c r="G2401" s="141"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1" t="str">
        <f>IFERROR(VLOOKUP(Table1[[#This Row],[Budget Code Description]],Table6[#All],8,FALSE),"")</f>
        <v/>
      </c>
      <c r="L2401" s="63"/>
      <c r="M2401" s="65" t="str">
        <f>IFERROR(VLOOKUP(Table1[[#This Row],[Staff ID]],Table2[],2,FALSE),"")</f>
        <v/>
      </c>
      <c r="N2401" s="209" t="str">
        <f>IFERROR(IF(VLOOKUP(Table1[[#This Row],[Budget Code Description]],Dimentions!$X$6:$AC$134,4,FALSE)="","",VLOOKUP(Table1[[#This Row],[Budget Code Description]],Dimentions!$X$6:$AC$134,4,FALSE)),"")</f>
        <v/>
      </c>
      <c r="O2401" s="65" t="str">
        <f>IFERROR(VLOOKUP(Table1[[#This Row],[Vendor ID]],Table549[],2,FALSE),"")</f>
        <v/>
      </c>
      <c r="P2401" s="63"/>
      <c r="Q2401" s="141" t="str">
        <f>IF(Table1[[#This Row],[Posting Date]]&lt;&gt;"",$D$9,"")</f>
        <v/>
      </c>
      <c r="R2401" s="157" t="str">
        <f>IF(Table1[[#This Row],[Posting Date]]&lt;&gt;"",$D$10,"")</f>
        <v/>
      </c>
      <c r="S2401" s="66"/>
      <c r="T2401" s="63"/>
      <c r="U2401" s="67"/>
      <c r="V2401" s="67"/>
      <c r="W2401" s="67" t="str">
        <f t="shared" si="41"/>
        <v/>
      </c>
      <c r="X2401" s="159" t="str">
        <f>IF(E2401="","",(IF(Table1[[#This Row],[Cur]]="USD",Table1[[#This Row],[Cur_Amount Debit]],Table1[[#This Row],[Cur_Amount Debit]]/Table1[[#This Row],[Exchange Rate]])))</f>
        <v/>
      </c>
      <c r="Y2401" s="159" t="str">
        <f>IF(E2401="","",(IF(Table1[[#This Row],[Cur]]="USD",Table1[[#This Row],[Cur_Amount Credit]],Table1[[#This Row],[Cur_Amount Credit]]/ExchangeRate)))</f>
        <v/>
      </c>
      <c r="Z2401" s="201" t="str">
        <f>IF(E2401="","",(Table1[[#This Row],[Debit USD]]-Table1[[#This Row],[Credit USD]]))</f>
        <v/>
      </c>
      <c r="AA2401" s="226"/>
      <c r="AB2401" s="255"/>
      <c r="AC2401" s="1"/>
      <c r="AD2401" s="15"/>
      <c r="AE2401" s="15" t="str">
        <f>IF(AND(OR(Table1[[#This Row],[Account]]="15030",Table1[[#This Row],[Account]]="15035",Table1[[#This Row],[Account]]="20150"),Table1[[#This Row],[Vendor ID]]=""),1,"")</f>
        <v/>
      </c>
      <c r="AF2401" s="15"/>
      <c r="AG2401" s="15"/>
      <c r="AH2401" s="15"/>
      <c r="AI2401" s="46" t="str">
        <f>IF(Table1[[#This Row],[Posting Date]]&lt;&gt;"","GJ-"&amp;CountryID,"")</f>
        <v/>
      </c>
      <c r="AJ2401" s="59" t="str">
        <f>IF(Table1[[#This Row],[Posting Date]]&lt;&gt;"",Table1[[#This Row],[Posting Date]],"")</f>
        <v/>
      </c>
      <c r="AK2401" s="46"/>
      <c r="AL2401" s="46" t="str">
        <f>IF(Table1[[#This Row],[Description]]&lt;&gt;"",Table1[[#This Row],[Description]],"")</f>
        <v/>
      </c>
      <c r="AM2401" s="46" t="str">
        <f>IF(Table1[[#This Row],[Posting Date]]&lt;&gt;"",Table1[[#This Row],[Reference Number]],"")</f>
        <v/>
      </c>
      <c r="AN2401" s="46" t="str">
        <f>TRIM(Table1[[#This Row],[Line '#]])</f>
        <v/>
      </c>
      <c r="AO2401" s="46" t="str">
        <f>TRIM(Table1[[#This Row],[Account]])</f>
        <v/>
      </c>
      <c r="AP2401" s="46" t="str">
        <f>IF(Table1[[#This Row],[Posting Date]]&lt;&gt;"",$D$5,"")</f>
        <v/>
      </c>
      <c r="AQ2401" s="46" t="str">
        <f>TRIM(Table1[[#This Row],[Departments-Prgrams]])</f>
        <v/>
      </c>
      <c r="AR2401" s="46" t="str">
        <f>TRIM(Table1[[#This Row],[Grant]])</f>
        <v/>
      </c>
      <c r="AS2401" s="46" t="str">
        <f>TRIM(Table1[[#This Row],[Staff ID]])</f>
        <v/>
      </c>
      <c r="AT2401" s="46" t="str">
        <f>IF(TRIM(Table1[[#This Row],[Budget Code]])=0,"",TRIM(Table1[[#This Row],[Budget Code]]))</f>
        <v/>
      </c>
      <c r="AU2401" s="46" t="str">
        <f>IF(Table1[[#This Row],[Line Description]]&lt;&gt;"",Table1[[#This Row],[Line Description]],"")</f>
        <v/>
      </c>
      <c r="AV2401" s="46" t="str">
        <f>IF(Table1[[#This Row],[Cur_Amount Debit]]&gt;0,ROUND(Table1[[#This Row],[Cur_Amount Debit]],2),"")</f>
        <v/>
      </c>
      <c r="AW2401" s="46" t="str">
        <f>IF(Table1[[#This Row],[Cur_Amount Credit]]&gt;0,ROUND(Table1[[#This Row],[Cur_Amount Credit]],2),"")</f>
        <v/>
      </c>
      <c r="AX2401" s="46" t="str">
        <f>LEFT(Table1[[#This Row],[Cur]],3)</f>
        <v/>
      </c>
      <c r="AY2401" s="59"/>
      <c r="AZ2401" s="46"/>
      <c r="BA2401" s="46" t="str">
        <f>IF(Table1[[#This Row],[Cur]]&lt;&gt;"",IF(Table1[[#This Row],[Cur]]="USD","",ExchangeRate),"")</f>
        <v/>
      </c>
      <c r="BB2401" s="46" t="str">
        <f>IF(Table1[[#This Row],[Grant]]&lt;&gt;"",VLOOKUP(Table1[[#This Row],[Grant]],Grants!B:D,3),"")</f>
        <v/>
      </c>
      <c r="BC2401" s="46" t="str">
        <f>TRIM(Table1[[#This Row],[Vendor ID]])</f>
        <v/>
      </c>
      <c r="BD2401">
        <f>IF(Table1[[#This Row],[Reference Number]]=Q2400,BD2400,BD2400+1)</f>
        <v>0</v>
      </c>
    </row>
    <row r="2402" spans="1:56" ht="11.25" customHeight="1" x14ac:dyDescent="0.25">
      <c r="A2402" s="1"/>
      <c r="B2402" s="88" t="str">
        <f>IF(Table1[[#This Row],[Posting Date]]&lt;&gt;"",IF(Table1[[#This Row],[Reference Number]]=Q2401,B2401+1,1),"")</f>
        <v/>
      </c>
      <c r="C2402" s="61"/>
      <c r="D2402" s="61"/>
      <c r="E2402" s="138"/>
      <c r="F2402" s="141" t="str">
        <f>IFERROR(IF(VLOOKUP(Table1[[#This Row],[Budget Code Description]],Dimentions!$X$6:$AC$139,2,FALSE)="","",VLOOKUP(Table1[[#This Row],[Budget Code Description]],Dimentions!$X$6:$AC$139,2,FALSE)),"")</f>
        <v/>
      </c>
      <c r="G2402" s="141"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1" t="str">
        <f>IFERROR(VLOOKUP(Table1[[#This Row],[Budget Code Description]],Table6[#All],8,FALSE),"")</f>
        <v/>
      </c>
      <c r="L2402" s="63"/>
      <c r="M2402" s="65" t="str">
        <f>IFERROR(VLOOKUP(Table1[[#This Row],[Staff ID]],Table2[],2,FALSE),"")</f>
        <v/>
      </c>
      <c r="N2402" s="209" t="str">
        <f>IFERROR(IF(VLOOKUP(Table1[[#This Row],[Budget Code Description]],Dimentions!$X$6:$AC$134,4,FALSE)="","",VLOOKUP(Table1[[#This Row],[Budget Code Description]],Dimentions!$X$6:$AC$134,4,FALSE)),"")</f>
        <v/>
      </c>
      <c r="O2402" s="65" t="str">
        <f>IFERROR(VLOOKUP(Table1[[#This Row],[Vendor ID]],Table549[],2,FALSE),"")</f>
        <v/>
      </c>
      <c r="P2402" s="63"/>
      <c r="Q2402" s="141" t="str">
        <f>IF(Table1[[#This Row],[Posting Date]]&lt;&gt;"",$D$9,"")</f>
        <v/>
      </c>
      <c r="R2402" s="157" t="str">
        <f>IF(Table1[[#This Row],[Posting Date]]&lt;&gt;"",$D$10,"")</f>
        <v/>
      </c>
      <c r="S2402" s="66"/>
      <c r="T2402" s="63"/>
      <c r="U2402" s="67"/>
      <c r="V2402" s="67"/>
      <c r="W2402" s="67" t="str">
        <f t="shared" si="41"/>
        <v/>
      </c>
      <c r="X2402" s="159" t="str">
        <f>IF(E2402="","",(IF(Table1[[#This Row],[Cur]]="USD",Table1[[#This Row],[Cur_Amount Debit]],Table1[[#This Row],[Cur_Amount Debit]]/Table1[[#This Row],[Exchange Rate]])))</f>
        <v/>
      </c>
      <c r="Y2402" s="159" t="str">
        <f>IF(E2402="","",(IF(Table1[[#This Row],[Cur]]="USD",Table1[[#This Row],[Cur_Amount Credit]],Table1[[#This Row],[Cur_Amount Credit]]/ExchangeRate)))</f>
        <v/>
      </c>
      <c r="Z2402" s="201" t="str">
        <f>IF(E2402="","",(Table1[[#This Row],[Debit USD]]-Table1[[#This Row],[Credit USD]]))</f>
        <v/>
      </c>
      <c r="AA2402" s="226"/>
      <c r="AB2402" s="255"/>
      <c r="AC2402" s="1"/>
      <c r="AD2402" s="15"/>
      <c r="AE2402" s="15" t="str">
        <f>IF(AND(OR(Table1[[#This Row],[Account]]="15030",Table1[[#This Row],[Account]]="15035",Table1[[#This Row],[Account]]="20150"),Table1[[#This Row],[Vendor ID]]=""),1,"")</f>
        <v/>
      </c>
      <c r="AF2402" s="15"/>
      <c r="AG2402" s="15"/>
      <c r="AH2402" s="15"/>
      <c r="AI2402" s="46" t="str">
        <f>IF(Table1[[#This Row],[Posting Date]]&lt;&gt;"","GJ-"&amp;CountryID,"")</f>
        <v/>
      </c>
      <c r="AJ2402" s="59" t="str">
        <f>IF(Table1[[#This Row],[Posting Date]]&lt;&gt;"",Table1[[#This Row],[Posting Date]],"")</f>
        <v/>
      </c>
      <c r="AK2402" s="46"/>
      <c r="AL2402" s="46" t="str">
        <f>IF(Table1[[#This Row],[Description]]&lt;&gt;"",Table1[[#This Row],[Description]],"")</f>
        <v/>
      </c>
      <c r="AM2402" s="46" t="str">
        <f>IF(Table1[[#This Row],[Posting Date]]&lt;&gt;"",Table1[[#This Row],[Reference Number]],"")</f>
        <v/>
      </c>
      <c r="AN2402" s="46" t="str">
        <f>TRIM(Table1[[#This Row],[Line '#]])</f>
        <v/>
      </c>
      <c r="AO2402" s="46" t="str">
        <f>TRIM(Table1[[#This Row],[Account]])</f>
        <v/>
      </c>
      <c r="AP2402" s="46" t="str">
        <f>IF(Table1[[#This Row],[Posting Date]]&lt;&gt;"",$D$5,"")</f>
        <v/>
      </c>
      <c r="AQ2402" s="46" t="str">
        <f>TRIM(Table1[[#This Row],[Departments-Prgrams]])</f>
        <v/>
      </c>
      <c r="AR2402" s="46" t="str">
        <f>TRIM(Table1[[#This Row],[Grant]])</f>
        <v/>
      </c>
      <c r="AS2402" s="46" t="str">
        <f>TRIM(Table1[[#This Row],[Staff ID]])</f>
        <v/>
      </c>
      <c r="AT2402" s="46" t="str">
        <f>IF(TRIM(Table1[[#This Row],[Budget Code]])=0,"",TRIM(Table1[[#This Row],[Budget Code]]))</f>
        <v/>
      </c>
      <c r="AU2402" s="46" t="str">
        <f>IF(Table1[[#This Row],[Line Description]]&lt;&gt;"",Table1[[#This Row],[Line Description]],"")</f>
        <v/>
      </c>
      <c r="AV2402" s="46" t="str">
        <f>IF(Table1[[#This Row],[Cur_Amount Debit]]&gt;0,ROUND(Table1[[#This Row],[Cur_Amount Debit]],2),"")</f>
        <v/>
      </c>
      <c r="AW2402" s="46" t="str">
        <f>IF(Table1[[#This Row],[Cur_Amount Credit]]&gt;0,ROUND(Table1[[#This Row],[Cur_Amount Credit]],2),"")</f>
        <v/>
      </c>
      <c r="AX2402" s="46" t="str">
        <f>LEFT(Table1[[#This Row],[Cur]],3)</f>
        <v/>
      </c>
      <c r="AY2402" s="59"/>
      <c r="AZ2402" s="46"/>
      <c r="BA2402" s="46" t="str">
        <f>IF(Table1[[#This Row],[Cur]]&lt;&gt;"",IF(Table1[[#This Row],[Cur]]="USD","",ExchangeRate),"")</f>
        <v/>
      </c>
      <c r="BB2402" s="46" t="str">
        <f>IF(Table1[[#This Row],[Grant]]&lt;&gt;"",VLOOKUP(Table1[[#This Row],[Grant]],Grants!B:D,3),"")</f>
        <v/>
      </c>
      <c r="BC2402" s="46" t="str">
        <f>TRIM(Table1[[#This Row],[Vendor ID]])</f>
        <v/>
      </c>
      <c r="BD2402">
        <f>IF(Table1[[#This Row],[Reference Number]]=Q2401,BD2401,BD2401+1)</f>
        <v>0</v>
      </c>
    </row>
    <row r="2403" spans="1:56" ht="11.25" customHeight="1" x14ac:dyDescent="0.25">
      <c r="A2403" s="1"/>
      <c r="B2403" s="88" t="str">
        <f>IF(Table1[[#This Row],[Posting Date]]&lt;&gt;"",IF(Table1[[#This Row],[Reference Number]]=Q2402,B2402+1,1),"")</f>
        <v/>
      </c>
      <c r="C2403" s="61"/>
      <c r="D2403" s="61"/>
      <c r="E2403" s="138"/>
      <c r="F2403" s="141" t="str">
        <f>IFERROR(IF(VLOOKUP(Table1[[#This Row],[Budget Code Description]],Dimentions!$X$6:$AC$139,2,FALSE)="","",VLOOKUP(Table1[[#This Row],[Budget Code Description]],Dimentions!$X$6:$AC$139,2,FALSE)),"")</f>
        <v/>
      </c>
      <c r="G2403" s="141"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1" t="str">
        <f>IFERROR(VLOOKUP(Table1[[#This Row],[Budget Code Description]],Table6[#All],8,FALSE),"")</f>
        <v/>
      </c>
      <c r="L2403" s="63"/>
      <c r="M2403" s="65" t="str">
        <f>IFERROR(VLOOKUP(Table1[[#This Row],[Staff ID]],Table2[],2,FALSE),"")</f>
        <v/>
      </c>
      <c r="N2403" s="209" t="str">
        <f>IFERROR(IF(VLOOKUP(Table1[[#This Row],[Budget Code Description]],Dimentions!$X$6:$AC$134,4,FALSE)="","",VLOOKUP(Table1[[#This Row],[Budget Code Description]],Dimentions!$X$6:$AC$134,4,FALSE)),"")</f>
        <v/>
      </c>
      <c r="O2403" s="65" t="str">
        <f>IFERROR(VLOOKUP(Table1[[#This Row],[Vendor ID]],Table549[],2,FALSE),"")</f>
        <v/>
      </c>
      <c r="P2403" s="63"/>
      <c r="Q2403" s="141" t="str">
        <f>IF(Table1[[#This Row],[Posting Date]]&lt;&gt;"",$D$9,"")</f>
        <v/>
      </c>
      <c r="R2403" s="157" t="str">
        <f>IF(Table1[[#This Row],[Posting Date]]&lt;&gt;"",$D$10,"")</f>
        <v/>
      </c>
      <c r="S2403" s="66"/>
      <c r="T2403" s="63"/>
      <c r="U2403" s="67"/>
      <c r="V2403" s="67"/>
      <c r="W2403" s="67" t="str">
        <f t="shared" si="41"/>
        <v/>
      </c>
      <c r="X2403" s="159" t="str">
        <f>IF(E2403="","",(IF(Table1[[#This Row],[Cur]]="USD",Table1[[#This Row],[Cur_Amount Debit]],Table1[[#This Row],[Cur_Amount Debit]]/Table1[[#This Row],[Exchange Rate]])))</f>
        <v/>
      </c>
      <c r="Y2403" s="159" t="str">
        <f>IF(E2403="","",(IF(Table1[[#This Row],[Cur]]="USD",Table1[[#This Row],[Cur_Amount Credit]],Table1[[#This Row],[Cur_Amount Credit]]/ExchangeRate)))</f>
        <v/>
      </c>
      <c r="Z2403" s="201" t="str">
        <f>IF(E2403="","",(Table1[[#This Row],[Debit USD]]-Table1[[#This Row],[Credit USD]]))</f>
        <v/>
      </c>
      <c r="AA2403" s="226"/>
      <c r="AB2403" s="255"/>
      <c r="AC2403" s="1"/>
      <c r="AD2403" s="15"/>
      <c r="AE2403" s="15" t="str">
        <f>IF(AND(OR(Table1[[#This Row],[Account]]="15030",Table1[[#This Row],[Account]]="15035",Table1[[#This Row],[Account]]="20150"),Table1[[#This Row],[Vendor ID]]=""),1,"")</f>
        <v/>
      </c>
      <c r="AF2403" s="15"/>
      <c r="AG2403" s="15"/>
      <c r="AH2403" s="15"/>
      <c r="AI2403" s="46" t="str">
        <f>IF(Table1[[#This Row],[Posting Date]]&lt;&gt;"","GJ-"&amp;CountryID,"")</f>
        <v/>
      </c>
      <c r="AJ2403" s="59" t="str">
        <f>IF(Table1[[#This Row],[Posting Date]]&lt;&gt;"",Table1[[#This Row],[Posting Date]],"")</f>
        <v/>
      </c>
      <c r="AK2403" s="46"/>
      <c r="AL2403" s="46" t="str">
        <f>IF(Table1[[#This Row],[Description]]&lt;&gt;"",Table1[[#This Row],[Description]],"")</f>
        <v/>
      </c>
      <c r="AM2403" s="46" t="str">
        <f>IF(Table1[[#This Row],[Posting Date]]&lt;&gt;"",Table1[[#This Row],[Reference Number]],"")</f>
        <v/>
      </c>
      <c r="AN2403" s="46" t="str">
        <f>TRIM(Table1[[#This Row],[Line '#]])</f>
        <v/>
      </c>
      <c r="AO2403" s="46" t="str">
        <f>TRIM(Table1[[#This Row],[Account]])</f>
        <v/>
      </c>
      <c r="AP2403" s="46" t="str">
        <f>IF(Table1[[#This Row],[Posting Date]]&lt;&gt;"",$D$5,"")</f>
        <v/>
      </c>
      <c r="AQ2403" s="46" t="str">
        <f>TRIM(Table1[[#This Row],[Departments-Prgrams]])</f>
        <v/>
      </c>
      <c r="AR2403" s="46" t="str">
        <f>TRIM(Table1[[#This Row],[Grant]])</f>
        <v/>
      </c>
      <c r="AS2403" s="46" t="str">
        <f>TRIM(Table1[[#This Row],[Staff ID]])</f>
        <v/>
      </c>
      <c r="AT2403" s="46" t="str">
        <f>IF(TRIM(Table1[[#This Row],[Budget Code]])=0,"",TRIM(Table1[[#This Row],[Budget Code]]))</f>
        <v/>
      </c>
      <c r="AU2403" s="46" t="str">
        <f>IF(Table1[[#This Row],[Line Description]]&lt;&gt;"",Table1[[#This Row],[Line Description]],"")</f>
        <v/>
      </c>
      <c r="AV2403" s="46" t="str">
        <f>IF(Table1[[#This Row],[Cur_Amount Debit]]&gt;0,ROUND(Table1[[#This Row],[Cur_Amount Debit]],2),"")</f>
        <v/>
      </c>
      <c r="AW2403" s="46" t="str">
        <f>IF(Table1[[#This Row],[Cur_Amount Credit]]&gt;0,ROUND(Table1[[#This Row],[Cur_Amount Credit]],2),"")</f>
        <v/>
      </c>
      <c r="AX2403" s="46" t="str">
        <f>LEFT(Table1[[#This Row],[Cur]],3)</f>
        <v/>
      </c>
      <c r="AY2403" s="59"/>
      <c r="AZ2403" s="46"/>
      <c r="BA2403" s="46" t="str">
        <f>IF(Table1[[#This Row],[Cur]]&lt;&gt;"",IF(Table1[[#This Row],[Cur]]="USD","",ExchangeRate),"")</f>
        <v/>
      </c>
      <c r="BB2403" s="46" t="str">
        <f>IF(Table1[[#This Row],[Grant]]&lt;&gt;"",VLOOKUP(Table1[[#This Row],[Grant]],Grants!B:D,3),"")</f>
        <v/>
      </c>
      <c r="BC2403" s="46" t="str">
        <f>TRIM(Table1[[#This Row],[Vendor ID]])</f>
        <v/>
      </c>
      <c r="BD2403">
        <f>IF(Table1[[#This Row],[Reference Number]]=Q2402,BD2402,BD2402+1)</f>
        <v>0</v>
      </c>
    </row>
    <row r="2404" spans="1:56" ht="11.25" customHeight="1" x14ac:dyDescent="0.25">
      <c r="A2404" s="1"/>
      <c r="B2404" s="88" t="str">
        <f>IF(Table1[[#This Row],[Posting Date]]&lt;&gt;"",IF(Table1[[#This Row],[Reference Number]]=Q2403,B2403+1,1),"")</f>
        <v/>
      </c>
      <c r="C2404" s="61"/>
      <c r="D2404" s="61"/>
      <c r="E2404" s="138"/>
      <c r="F2404" s="141" t="str">
        <f>IFERROR(IF(VLOOKUP(Table1[[#This Row],[Budget Code Description]],Dimentions!$X$6:$AC$139,2,FALSE)="","",VLOOKUP(Table1[[#This Row],[Budget Code Description]],Dimentions!$X$6:$AC$139,2,FALSE)),"")</f>
        <v/>
      </c>
      <c r="G2404" s="141"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1" t="str">
        <f>IFERROR(VLOOKUP(Table1[[#This Row],[Budget Code Description]],Table6[#All],8,FALSE),"")</f>
        <v/>
      </c>
      <c r="L2404" s="63"/>
      <c r="M2404" s="65" t="str">
        <f>IFERROR(VLOOKUP(Table1[[#This Row],[Staff ID]],Table2[],2,FALSE),"")</f>
        <v/>
      </c>
      <c r="N2404" s="209" t="str">
        <f>IFERROR(IF(VLOOKUP(Table1[[#This Row],[Budget Code Description]],Dimentions!$X$6:$AC$134,4,FALSE)="","",VLOOKUP(Table1[[#This Row],[Budget Code Description]],Dimentions!$X$6:$AC$134,4,FALSE)),"")</f>
        <v/>
      </c>
      <c r="O2404" s="65" t="str">
        <f>IFERROR(VLOOKUP(Table1[[#This Row],[Vendor ID]],Table549[],2,FALSE),"")</f>
        <v/>
      </c>
      <c r="P2404" s="63"/>
      <c r="Q2404" s="141" t="str">
        <f>IF(Table1[[#This Row],[Posting Date]]&lt;&gt;"",$D$9,"")</f>
        <v/>
      </c>
      <c r="R2404" s="157" t="str">
        <f>IF(Table1[[#This Row],[Posting Date]]&lt;&gt;"",$D$10,"")</f>
        <v/>
      </c>
      <c r="S2404" s="66"/>
      <c r="T2404" s="63"/>
      <c r="U2404" s="67"/>
      <c r="V2404" s="67"/>
      <c r="W2404" s="67" t="str">
        <f t="shared" si="41"/>
        <v/>
      </c>
      <c r="X2404" s="159" t="str">
        <f>IF(E2404="","",(IF(Table1[[#This Row],[Cur]]="USD",Table1[[#This Row],[Cur_Amount Debit]],Table1[[#This Row],[Cur_Amount Debit]]/Table1[[#This Row],[Exchange Rate]])))</f>
        <v/>
      </c>
      <c r="Y2404" s="159" t="str">
        <f>IF(E2404="","",(IF(Table1[[#This Row],[Cur]]="USD",Table1[[#This Row],[Cur_Amount Credit]],Table1[[#This Row],[Cur_Amount Credit]]/ExchangeRate)))</f>
        <v/>
      </c>
      <c r="Z2404" s="201" t="str">
        <f>IF(E2404="","",(Table1[[#This Row],[Debit USD]]-Table1[[#This Row],[Credit USD]]))</f>
        <v/>
      </c>
      <c r="AA2404" s="226"/>
      <c r="AB2404" s="255"/>
      <c r="AC2404" s="1"/>
      <c r="AD2404" s="15"/>
      <c r="AE2404" s="15" t="str">
        <f>IF(AND(OR(Table1[[#This Row],[Account]]="15030",Table1[[#This Row],[Account]]="15035",Table1[[#This Row],[Account]]="20150"),Table1[[#This Row],[Vendor ID]]=""),1,"")</f>
        <v/>
      </c>
      <c r="AF2404" s="15"/>
      <c r="AG2404" s="15"/>
      <c r="AH2404" s="15"/>
      <c r="AI2404" s="46" t="str">
        <f>IF(Table1[[#This Row],[Posting Date]]&lt;&gt;"","GJ-"&amp;CountryID,"")</f>
        <v/>
      </c>
      <c r="AJ2404" s="59" t="str">
        <f>IF(Table1[[#This Row],[Posting Date]]&lt;&gt;"",Table1[[#This Row],[Posting Date]],"")</f>
        <v/>
      </c>
      <c r="AK2404" s="46"/>
      <c r="AL2404" s="46" t="str">
        <f>IF(Table1[[#This Row],[Description]]&lt;&gt;"",Table1[[#This Row],[Description]],"")</f>
        <v/>
      </c>
      <c r="AM2404" s="46" t="str">
        <f>IF(Table1[[#This Row],[Posting Date]]&lt;&gt;"",Table1[[#This Row],[Reference Number]],"")</f>
        <v/>
      </c>
      <c r="AN2404" s="46" t="str">
        <f>TRIM(Table1[[#This Row],[Line '#]])</f>
        <v/>
      </c>
      <c r="AO2404" s="46" t="str">
        <f>TRIM(Table1[[#This Row],[Account]])</f>
        <v/>
      </c>
      <c r="AP2404" s="46" t="str">
        <f>IF(Table1[[#This Row],[Posting Date]]&lt;&gt;"",$D$5,"")</f>
        <v/>
      </c>
      <c r="AQ2404" s="46" t="str">
        <f>TRIM(Table1[[#This Row],[Departments-Prgrams]])</f>
        <v/>
      </c>
      <c r="AR2404" s="46" t="str">
        <f>TRIM(Table1[[#This Row],[Grant]])</f>
        <v/>
      </c>
      <c r="AS2404" s="46" t="str">
        <f>TRIM(Table1[[#This Row],[Staff ID]])</f>
        <v/>
      </c>
      <c r="AT2404" s="46" t="str">
        <f>IF(TRIM(Table1[[#This Row],[Budget Code]])=0,"",TRIM(Table1[[#This Row],[Budget Code]]))</f>
        <v/>
      </c>
      <c r="AU2404" s="46" t="str">
        <f>IF(Table1[[#This Row],[Line Description]]&lt;&gt;"",Table1[[#This Row],[Line Description]],"")</f>
        <v/>
      </c>
      <c r="AV2404" s="46" t="str">
        <f>IF(Table1[[#This Row],[Cur_Amount Debit]]&gt;0,ROUND(Table1[[#This Row],[Cur_Amount Debit]],2),"")</f>
        <v/>
      </c>
      <c r="AW2404" s="46" t="str">
        <f>IF(Table1[[#This Row],[Cur_Amount Credit]]&gt;0,ROUND(Table1[[#This Row],[Cur_Amount Credit]],2),"")</f>
        <v/>
      </c>
      <c r="AX2404" s="46" t="str">
        <f>LEFT(Table1[[#This Row],[Cur]],3)</f>
        <v/>
      </c>
      <c r="AY2404" s="59"/>
      <c r="AZ2404" s="46"/>
      <c r="BA2404" s="46" t="str">
        <f>IF(Table1[[#This Row],[Cur]]&lt;&gt;"",IF(Table1[[#This Row],[Cur]]="USD","",ExchangeRate),"")</f>
        <v/>
      </c>
      <c r="BB2404" s="46" t="str">
        <f>IF(Table1[[#This Row],[Grant]]&lt;&gt;"",VLOOKUP(Table1[[#This Row],[Grant]],Grants!B:D,3),"")</f>
        <v/>
      </c>
      <c r="BC2404" s="46" t="str">
        <f>TRIM(Table1[[#This Row],[Vendor ID]])</f>
        <v/>
      </c>
      <c r="BD2404">
        <f>IF(Table1[[#This Row],[Reference Number]]=Q2403,BD2403,BD2403+1)</f>
        <v>0</v>
      </c>
    </row>
    <row r="2405" spans="1:56" ht="11.25" customHeight="1" x14ac:dyDescent="0.25">
      <c r="A2405" s="1"/>
      <c r="B2405" s="88" t="str">
        <f>IF(Table1[[#This Row],[Posting Date]]&lt;&gt;"",IF(Table1[[#This Row],[Reference Number]]=Q2404,B2404+1,1),"")</f>
        <v/>
      </c>
      <c r="C2405" s="61"/>
      <c r="D2405" s="61"/>
      <c r="E2405" s="138"/>
      <c r="F2405" s="141" t="str">
        <f>IFERROR(IF(VLOOKUP(Table1[[#This Row],[Budget Code Description]],Dimentions!$X$6:$AC$139,2,FALSE)="","",VLOOKUP(Table1[[#This Row],[Budget Code Description]],Dimentions!$X$6:$AC$139,2,FALSE)),"")</f>
        <v/>
      </c>
      <c r="G2405" s="141"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1" t="str">
        <f>IFERROR(VLOOKUP(Table1[[#This Row],[Budget Code Description]],Table6[#All],8,FALSE),"")</f>
        <v/>
      </c>
      <c r="L2405" s="63"/>
      <c r="M2405" s="65" t="str">
        <f>IFERROR(VLOOKUP(Table1[[#This Row],[Staff ID]],Table2[],2,FALSE),"")</f>
        <v/>
      </c>
      <c r="N2405" s="209" t="str">
        <f>IFERROR(IF(VLOOKUP(Table1[[#This Row],[Budget Code Description]],Dimentions!$X$6:$AC$134,4,FALSE)="","",VLOOKUP(Table1[[#This Row],[Budget Code Description]],Dimentions!$X$6:$AC$134,4,FALSE)),"")</f>
        <v/>
      </c>
      <c r="O2405" s="65" t="str">
        <f>IFERROR(VLOOKUP(Table1[[#This Row],[Vendor ID]],Table549[],2,FALSE),"")</f>
        <v/>
      </c>
      <c r="P2405" s="63"/>
      <c r="Q2405" s="141" t="str">
        <f>IF(Table1[[#This Row],[Posting Date]]&lt;&gt;"",$D$9,"")</f>
        <v/>
      </c>
      <c r="R2405" s="157" t="str">
        <f>IF(Table1[[#This Row],[Posting Date]]&lt;&gt;"",$D$10,"")</f>
        <v/>
      </c>
      <c r="S2405" s="66"/>
      <c r="T2405" s="63"/>
      <c r="U2405" s="67"/>
      <c r="V2405" s="67"/>
      <c r="W2405" s="67" t="str">
        <f t="shared" si="41"/>
        <v/>
      </c>
      <c r="X2405" s="159" t="str">
        <f>IF(E2405="","",(IF(Table1[[#This Row],[Cur]]="USD",Table1[[#This Row],[Cur_Amount Debit]],Table1[[#This Row],[Cur_Amount Debit]]/Table1[[#This Row],[Exchange Rate]])))</f>
        <v/>
      </c>
      <c r="Y2405" s="159" t="str">
        <f>IF(E2405="","",(IF(Table1[[#This Row],[Cur]]="USD",Table1[[#This Row],[Cur_Amount Credit]],Table1[[#This Row],[Cur_Amount Credit]]/ExchangeRate)))</f>
        <v/>
      </c>
      <c r="Z2405" s="201" t="str">
        <f>IF(E2405="","",(Table1[[#This Row],[Debit USD]]-Table1[[#This Row],[Credit USD]]))</f>
        <v/>
      </c>
      <c r="AA2405" s="226"/>
      <c r="AB2405" s="255"/>
      <c r="AC2405" s="1"/>
      <c r="AD2405" s="15"/>
      <c r="AE2405" s="15" t="str">
        <f>IF(AND(OR(Table1[[#This Row],[Account]]="15030",Table1[[#This Row],[Account]]="15035",Table1[[#This Row],[Account]]="20150"),Table1[[#This Row],[Vendor ID]]=""),1,"")</f>
        <v/>
      </c>
      <c r="AF2405" s="15"/>
      <c r="AG2405" s="15"/>
      <c r="AH2405" s="15"/>
      <c r="AI2405" s="46" t="str">
        <f>IF(Table1[[#This Row],[Posting Date]]&lt;&gt;"","GJ-"&amp;CountryID,"")</f>
        <v/>
      </c>
      <c r="AJ2405" s="59" t="str">
        <f>IF(Table1[[#This Row],[Posting Date]]&lt;&gt;"",Table1[[#This Row],[Posting Date]],"")</f>
        <v/>
      </c>
      <c r="AK2405" s="46"/>
      <c r="AL2405" s="46" t="str">
        <f>IF(Table1[[#This Row],[Description]]&lt;&gt;"",Table1[[#This Row],[Description]],"")</f>
        <v/>
      </c>
      <c r="AM2405" s="46" t="str">
        <f>IF(Table1[[#This Row],[Posting Date]]&lt;&gt;"",Table1[[#This Row],[Reference Number]],"")</f>
        <v/>
      </c>
      <c r="AN2405" s="46" t="str">
        <f>TRIM(Table1[[#This Row],[Line '#]])</f>
        <v/>
      </c>
      <c r="AO2405" s="46" t="str">
        <f>TRIM(Table1[[#This Row],[Account]])</f>
        <v/>
      </c>
      <c r="AP2405" s="46" t="str">
        <f>IF(Table1[[#This Row],[Posting Date]]&lt;&gt;"",$D$5,"")</f>
        <v/>
      </c>
      <c r="AQ2405" s="46" t="str">
        <f>TRIM(Table1[[#This Row],[Departments-Prgrams]])</f>
        <v/>
      </c>
      <c r="AR2405" s="46" t="str">
        <f>TRIM(Table1[[#This Row],[Grant]])</f>
        <v/>
      </c>
      <c r="AS2405" s="46" t="str">
        <f>TRIM(Table1[[#This Row],[Staff ID]])</f>
        <v/>
      </c>
      <c r="AT2405" s="46" t="str">
        <f>IF(TRIM(Table1[[#This Row],[Budget Code]])=0,"",TRIM(Table1[[#This Row],[Budget Code]]))</f>
        <v/>
      </c>
      <c r="AU2405" s="46" t="str">
        <f>IF(Table1[[#This Row],[Line Description]]&lt;&gt;"",Table1[[#This Row],[Line Description]],"")</f>
        <v/>
      </c>
      <c r="AV2405" s="46" t="str">
        <f>IF(Table1[[#This Row],[Cur_Amount Debit]]&gt;0,ROUND(Table1[[#This Row],[Cur_Amount Debit]],2),"")</f>
        <v/>
      </c>
      <c r="AW2405" s="46" t="str">
        <f>IF(Table1[[#This Row],[Cur_Amount Credit]]&gt;0,ROUND(Table1[[#This Row],[Cur_Amount Credit]],2),"")</f>
        <v/>
      </c>
      <c r="AX2405" s="46" t="str">
        <f>LEFT(Table1[[#This Row],[Cur]],3)</f>
        <v/>
      </c>
      <c r="AY2405" s="59"/>
      <c r="AZ2405" s="46"/>
      <c r="BA2405" s="46" t="str">
        <f>IF(Table1[[#This Row],[Cur]]&lt;&gt;"",IF(Table1[[#This Row],[Cur]]="USD","",ExchangeRate),"")</f>
        <v/>
      </c>
      <c r="BB2405" s="46" t="str">
        <f>IF(Table1[[#This Row],[Grant]]&lt;&gt;"",VLOOKUP(Table1[[#This Row],[Grant]],Grants!B:D,3),"")</f>
        <v/>
      </c>
      <c r="BC2405" s="46" t="str">
        <f>TRIM(Table1[[#This Row],[Vendor ID]])</f>
        <v/>
      </c>
      <c r="BD2405">
        <f>IF(Table1[[#This Row],[Reference Number]]=Q2404,BD2404,BD2404+1)</f>
        <v>0</v>
      </c>
    </row>
    <row r="2406" spans="1:56" ht="11.25" customHeight="1" x14ac:dyDescent="0.25">
      <c r="A2406" s="1"/>
      <c r="B2406" s="88" t="str">
        <f>IF(Table1[[#This Row],[Posting Date]]&lt;&gt;"",IF(Table1[[#This Row],[Reference Number]]=Q2405,B2405+1,1),"")</f>
        <v/>
      </c>
      <c r="C2406" s="61"/>
      <c r="D2406" s="61"/>
      <c r="E2406" s="138"/>
      <c r="F2406" s="141" t="str">
        <f>IFERROR(IF(VLOOKUP(Table1[[#This Row],[Budget Code Description]],Dimentions!$X$6:$AC$139,2,FALSE)="","",VLOOKUP(Table1[[#This Row],[Budget Code Description]],Dimentions!$X$6:$AC$139,2,FALSE)),"")</f>
        <v/>
      </c>
      <c r="G2406" s="141"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1" t="str">
        <f>IFERROR(VLOOKUP(Table1[[#This Row],[Budget Code Description]],Table6[#All],8,FALSE),"")</f>
        <v/>
      </c>
      <c r="L2406" s="63"/>
      <c r="M2406" s="65" t="str">
        <f>IFERROR(VLOOKUP(Table1[[#This Row],[Staff ID]],Table2[],2,FALSE),"")</f>
        <v/>
      </c>
      <c r="N2406" s="209" t="str">
        <f>IFERROR(IF(VLOOKUP(Table1[[#This Row],[Budget Code Description]],Dimentions!$X$6:$AC$134,4,FALSE)="","",VLOOKUP(Table1[[#This Row],[Budget Code Description]],Dimentions!$X$6:$AC$134,4,FALSE)),"")</f>
        <v/>
      </c>
      <c r="O2406" s="65" t="str">
        <f>IFERROR(VLOOKUP(Table1[[#This Row],[Vendor ID]],Table549[],2,FALSE),"")</f>
        <v/>
      </c>
      <c r="P2406" s="63"/>
      <c r="Q2406" s="141" t="str">
        <f>IF(Table1[[#This Row],[Posting Date]]&lt;&gt;"",$D$9,"")</f>
        <v/>
      </c>
      <c r="R2406" s="157" t="str">
        <f>IF(Table1[[#This Row],[Posting Date]]&lt;&gt;"",$D$10,"")</f>
        <v/>
      </c>
      <c r="S2406" s="66"/>
      <c r="T2406" s="63"/>
      <c r="U2406" s="67"/>
      <c r="V2406" s="67"/>
      <c r="W2406" s="67" t="str">
        <f t="shared" si="41"/>
        <v/>
      </c>
      <c r="X2406" s="159" t="str">
        <f>IF(E2406="","",(IF(Table1[[#This Row],[Cur]]="USD",Table1[[#This Row],[Cur_Amount Debit]],Table1[[#This Row],[Cur_Amount Debit]]/Table1[[#This Row],[Exchange Rate]])))</f>
        <v/>
      </c>
      <c r="Y2406" s="159" t="str">
        <f>IF(E2406="","",(IF(Table1[[#This Row],[Cur]]="USD",Table1[[#This Row],[Cur_Amount Credit]],Table1[[#This Row],[Cur_Amount Credit]]/ExchangeRate)))</f>
        <v/>
      </c>
      <c r="Z2406" s="201" t="str">
        <f>IF(E2406="","",(Table1[[#This Row],[Debit USD]]-Table1[[#This Row],[Credit USD]]))</f>
        <v/>
      </c>
      <c r="AA2406" s="226"/>
      <c r="AB2406" s="255"/>
      <c r="AC2406" s="1"/>
      <c r="AD2406" s="15"/>
      <c r="AE2406" s="15" t="str">
        <f>IF(AND(OR(Table1[[#This Row],[Account]]="15030",Table1[[#This Row],[Account]]="15035",Table1[[#This Row],[Account]]="20150"),Table1[[#This Row],[Vendor ID]]=""),1,"")</f>
        <v/>
      </c>
      <c r="AF2406" s="15"/>
      <c r="AG2406" s="15"/>
      <c r="AH2406" s="15"/>
      <c r="AI2406" s="46" t="str">
        <f>IF(Table1[[#This Row],[Posting Date]]&lt;&gt;"","GJ-"&amp;CountryID,"")</f>
        <v/>
      </c>
      <c r="AJ2406" s="59" t="str">
        <f>IF(Table1[[#This Row],[Posting Date]]&lt;&gt;"",Table1[[#This Row],[Posting Date]],"")</f>
        <v/>
      </c>
      <c r="AK2406" s="46"/>
      <c r="AL2406" s="46" t="str">
        <f>IF(Table1[[#This Row],[Description]]&lt;&gt;"",Table1[[#This Row],[Description]],"")</f>
        <v/>
      </c>
      <c r="AM2406" s="46" t="str">
        <f>IF(Table1[[#This Row],[Posting Date]]&lt;&gt;"",Table1[[#This Row],[Reference Number]],"")</f>
        <v/>
      </c>
      <c r="AN2406" s="46" t="str">
        <f>TRIM(Table1[[#This Row],[Line '#]])</f>
        <v/>
      </c>
      <c r="AO2406" s="46" t="str">
        <f>TRIM(Table1[[#This Row],[Account]])</f>
        <v/>
      </c>
      <c r="AP2406" s="46" t="str">
        <f>IF(Table1[[#This Row],[Posting Date]]&lt;&gt;"",$D$5,"")</f>
        <v/>
      </c>
      <c r="AQ2406" s="46" t="str">
        <f>TRIM(Table1[[#This Row],[Departments-Prgrams]])</f>
        <v/>
      </c>
      <c r="AR2406" s="46" t="str">
        <f>TRIM(Table1[[#This Row],[Grant]])</f>
        <v/>
      </c>
      <c r="AS2406" s="46" t="str">
        <f>TRIM(Table1[[#This Row],[Staff ID]])</f>
        <v/>
      </c>
      <c r="AT2406" s="46" t="str">
        <f>IF(TRIM(Table1[[#This Row],[Budget Code]])=0,"",TRIM(Table1[[#This Row],[Budget Code]]))</f>
        <v/>
      </c>
      <c r="AU2406" s="46" t="str">
        <f>IF(Table1[[#This Row],[Line Description]]&lt;&gt;"",Table1[[#This Row],[Line Description]],"")</f>
        <v/>
      </c>
      <c r="AV2406" s="46" t="str">
        <f>IF(Table1[[#This Row],[Cur_Amount Debit]]&gt;0,ROUND(Table1[[#This Row],[Cur_Amount Debit]],2),"")</f>
        <v/>
      </c>
      <c r="AW2406" s="46" t="str">
        <f>IF(Table1[[#This Row],[Cur_Amount Credit]]&gt;0,ROUND(Table1[[#This Row],[Cur_Amount Credit]],2),"")</f>
        <v/>
      </c>
      <c r="AX2406" s="46" t="str">
        <f>LEFT(Table1[[#This Row],[Cur]],3)</f>
        <v/>
      </c>
      <c r="AY2406" s="59"/>
      <c r="AZ2406" s="46"/>
      <c r="BA2406" s="46" t="str">
        <f>IF(Table1[[#This Row],[Cur]]&lt;&gt;"",IF(Table1[[#This Row],[Cur]]="USD","",ExchangeRate),"")</f>
        <v/>
      </c>
      <c r="BB2406" s="46" t="str">
        <f>IF(Table1[[#This Row],[Grant]]&lt;&gt;"",VLOOKUP(Table1[[#This Row],[Grant]],Grants!B:D,3),"")</f>
        <v/>
      </c>
      <c r="BC2406" s="46" t="str">
        <f>TRIM(Table1[[#This Row],[Vendor ID]])</f>
        <v/>
      </c>
      <c r="BD2406">
        <f>IF(Table1[[#This Row],[Reference Number]]=Q2405,BD2405,BD2405+1)</f>
        <v>0</v>
      </c>
    </row>
    <row r="2407" spans="1:56" ht="11.25" customHeight="1" x14ac:dyDescent="0.25">
      <c r="A2407" s="1"/>
      <c r="B2407" s="88" t="str">
        <f>IF(Table1[[#This Row],[Posting Date]]&lt;&gt;"",IF(Table1[[#This Row],[Reference Number]]=Q2406,B2406+1,1),"")</f>
        <v/>
      </c>
      <c r="C2407" s="61"/>
      <c r="D2407" s="61"/>
      <c r="E2407" s="138"/>
      <c r="F2407" s="141" t="str">
        <f>IFERROR(IF(VLOOKUP(Table1[[#This Row],[Budget Code Description]],Dimentions!$X$6:$AC$139,2,FALSE)="","",VLOOKUP(Table1[[#This Row],[Budget Code Description]],Dimentions!$X$6:$AC$139,2,FALSE)),"")</f>
        <v/>
      </c>
      <c r="G2407" s="141"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1" t="str">
        <f>IFERROR(VLOOKUP(Table1[[#This Row],[Budget Code Description]],Table6[#All],8,FALSE),"")</f>
        <v/>
      </c>
      <c r="L2407" s="63"/>
      <c r="M2407" s="65" t="str">
        <f>IFERROR(VLOOKUP(Table1[[#This Row],[Staff ID]],Table2[],2,FALSE),"")</f>
        <v/>
      </c>
      <c r="N2407" s="209" t="str">
        <f>IFERROR(IF(VLOOKUP(Table1[[#This Row],[Budget Code Description]],Dimentions!$X$6:$AC$134,4,FALSE)="","",VLOOKUP(Table1[[#This Row],[Budget Code Description]],Dimentions!$X$6:$AC$134,4,FALSE)),"")</f>
        <v/>
      </c>
      <c r="O2407" s="65" t="str">
        <f>IFERROR(VLOOKUP(Table1[[#This Row],[Vendor ID]],Table549[],2,FALSE),"")</f>
        <v/>
      </c>
      <c r="P2407" s="63"/>
      <c r="Q2407" s="141" t="str">
        <f>IF(Table1[[#This Row],[Posting Date]]&lt;&gt;"",$D$9,"")</f>
        <v/>
      </c>
      <c r="R2407" s="157" t="str">
        <f>IF(Table1[[#This Row],[Posting Date]]&lt;&gt;"",$D$10,"")</f>
        <v/>
      </c>
      <c r="S2407" s="66"/>
      <c r="T2407" s="63"/>
      <c r="U2407" s="67"/>
      <c r="V2407" s="67"/>
      <c r="W2407" s="67" t="str">
        <f t="shared" si="41"/>
        <v/>
      </c>
      <c r="X2407" s="159" t="str">
        <f>IF(E2407="","",(IF(Table1[[#This Row],[Cur]]="USD",Table1[[#This Row],[Cur_Amount Debit]],Table1[[#This Row],[Cur_Amount Debit]]/Table1[[#This Row],[Exchange Rate]])))</f>
        <v/>
      </c>
      <c r="Y2407" s="159" t="str">
        <f>IF(E2407="","",(IF(Table1[[#This Row],[Cur]]="USD",Table1[[#This Row],[Cur_Amount Credit]],Table1[[#This Row],[Cur_Amount Credit]]/ExchangeRate)))</f>
        <v/>
      </c>
      <c r="Z2407" s="201" t="str">
        <f>IF(E2407="","",(Table1[[#This Row],[Debit USD]]-Table1[[#This Row],[Credit USD]]))</f>
        <v/>
      </c>
      <c r="AA2407" s="226"/>
      <c r="AB2407" s="255"/>
      <c r="AC2407" s="1"/>
      <c r="AD2407" s="15"/>
      <c r="AE2407" s="15" t="str">
        <f>IF(AND(OR(Table1[[#This Row],[Account]]="15030",Table1[[#This Row],[Account]]="15035",Table1[[#This Row],[Account]]="20150"),Table1[[#This Row],[Vendor ID]]=""),1,"")</f>
        <v/>
      </c>
      <c r="AF2407" s="15"/>
      <c r="AG2407" s="15"/>
      <c r="AH2407" s="15"/>
      <c r="AI2407" s="46" t="str">
        <f>IF(Table1[[#This Row],[Posting Date]]&lt;&gt;"","GJ-"&amp;CountryID,"")</f>
        <v/>
      </c>
      <c r="AJ2407" s="59" t="str">
        <f>IF(Table1[[#This Row],[Posting Date]]&lt;&gt;"",Table1[[#This Row],[Posting Date]],"")</f>
        <v/>
      </c>
      <c r="AK2407" s="46"/>
      <c r="AL2407" s="46" t="str">
        <f>IF(Table1[[#This Row],[Description]]&lt;&gt;"",Table1[[#This Row],[Description]],"")</f>
        <v/>
      </c>
      <c r="AM2407" s="46" t="str">
        <f>IF(Table1[[#This Row],[Posting Date]]&lt;&gt;"",Table1[[#This Row],[Reference Number]],"")</f>
        <v/>
      </c>
      <c r="AN2407" s="46" t="str">
        <f>TRIM(Table1[[#This Row],[Line '#]])</f>
        <v/>
      </c>
      <c r="AO2407" s="46" t="str">
        <f>TRIM(Table1[[#This Row],[Account]])</f>
        <v/>
      </c>
      <c r="AP2407" s="46" t="str">
        <f>IF(Table1[[#This Row],[Posting Date]]&lt;&gt;"",$D$5,"")</f>
        <v/>
      </c>
      <c r="AQ2407" s="46" t="str">
        <f>TRIM(Table1[[#This Row],[Departments-Prgrams]])</f>
        <v/>
      </c>
      <c r="AR2407" s="46" t="str">
        <f>TRIM(Table1[[#This Row],[Grant]])</f>
        <v/>
      </c>
      <c r="AS2407" s="46" t="str">
        <f>TRIM(Table1[[#This Row],[Staff ID]])</f>
        <v/>
      </c>
      <c r="AT2407" s="46" t="str">
        <f>IF(TRIM(Table1[[#This Row],[Budget Code]])=0,"",TRIM(Table1[[#This Row],[Budget Code]]))</f>
        <v/>
      </c>
      <c r="AU2407" s="46" t="str">
        <f>IF(Table1[[#This Row],[Line Description]]&lt;&gt;"",Table1[[#This Row],[Line Description]],"")</f>
        <v/>
      </c>
      <c r="AV2407" s="46" t="str">
        <f>IF(Table1[[#This Row],[Cur_Amount Debit]]&gt;0,ROUND(Table1[[#This Row],[Cur_Amount Debit]],2),"")</f>
        <v/>
      </c>
      <c r="AW2407" s="46" t="str">
        <f>IF(Table1[[#This Row],[Cur_Amount Credit]]&gt;0,ROUND(Table1[[#This Row],[Cur_Amount Credit]],2),"")</f>
        <v/>
      </c>
      <c r="AX2407" s="46" t="str">
        <f>LEFT(Table1[[#This Row],[Cur]],3)</f>
        <v/>
      </c>
      <c r="AY2407" s="59"/>
      <c r="AZ2407" s="46"/>
      <c r="BA2407" s="46" t="str">
        <f>IF(Table1[[#This Row],[Cur]]&lt;&gt;"",IF(Table1[[#This Row],[Cur]]="USD","",ExchangeRate),"")</f>
        <v/>
      </c>
      <c r="BB2407" s="46" t="str">
        <f>IF(Table1[[#This Row],[Grant]]&lt;&gt;"",VLOOKUP(Table1[[#This Row],[Grant]],Grants!B:D,3),"")</f>
        <v/>
      </c>
      <c r="BC2407" s="46" t="str">
        <f>TRIM(Table1[[#This Row],[Vendor ID]])</f>
        <v/>
      </c>
      <c r="BD2407">
        <f>IF(Table1[[#This Row],[Reference Number]]=Q2406,BD2406,BD2406+1)</f>
        <v>0</v>
      </c>
    </row>
    <row r="2408" spans="1:56" ht="11.25" customHeight="1" x14ac:dyDescent="0.25">
      <c r="A2408" s="1"/>
      <c r="B2408" s="88" t="str">
        <f>IF(Table1[[#This Row],[Posting Date]]&lt;&gt;"",IF(Table1[[#This Row],[Reference Number]]=Q2407,B2407+1,1),"")</f>
        <v/>
      </c>
      <c r="C2408" s="61"/>
      <c r="D2408" s="61"/>
      <c r="E2408" s="138"/>
      <c r="F2408" s="141" t="str">
        <f>IFERROR(IF(VLOOKUP(Table1[[#This Row],[Budget Code Description]],Dimentions!$X$6:$AC$139,2,FALSE)="","",VLOOKUP(Table1[[#This Row],[Budget Code Description]],Dimentions!$X$6:$AC$139,2,FALSE)),"")</f>
        <v/>
      </c>
      <c r="G2408" s="141"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1" t="str">
        <f>IFERROR(VLOOKUP(Table1[[#This Row],[Budget Code Description]],Table6[#All],8,FALSE),"")</f>
        <v/>
      </c>
      <c r="L2408" s="63"/>
      <c r="M2408" s="65" t="str">
        <f>IFERROR(VLOOKUP(Table1[[#This Row],[Staff ID]],Table2[],2,FALSE),"")</f>
        <v/>
      </c>
      <c r="N2408" s="209" t="str">
        <f>IFERROR(IF(VLOOKUP(Table1[[#This Row],[Budget Code Description]],Dimentions!$X$6:$AC$134,4,FALSE)="","",VLOOKUP(Table1[[#This Row],[Budget Code Description]],Dimentions!$X$6:$AC$134,4,FALSE)),"")</f>
        <v/>
      </c>
      <c r="O2408" s="65" t="str">
        <f>IFERROR(VLOOKUP(Table1[[#This Row],[Vendor ID]],Table549[],2,FALSE),"")</f>
        <v/>
      </c>
      <c r="P2408" s="63"/>
      <c r="Q2408" s="141" t="str">
        <f>IF(Table1[[#This Row],[Posting Date]]&lt;&gt;"",$D$9,"")</f>
        <v/>
      </c>
      <c r="R2408" s="157" t="str">
        <f>IF(Table1[[#This Row],[Posting Date]]&lt;&gt;"",$D$10,"")</f>
        <v/>
      </c>
      <c r="S2408" s="66"/>
      <c r="T2408" s="63"/>
      <c r="U2408" s="67"/>
      <c r="V2408" s="67"/>
      <c r="W2408" s="67" t="str">
        <f t="shared" si="41"/>
        <v/>
      </c>
      <c r="X2408" s="159" t="str">
        <f>IF(E2408="","",(IF(Table1[[#This Row],[Cur]]="USD",Table1[[#This Row],[Cur_Amount Debit]],Table1[[#This Row],[Cur_Amount Debit]]/Table1[[#This Row],[Exchange Rate]])))</f>
        <v/>
      </c>
      <c r="Y2408" s="159" t="str">
        <f>IF(E2408="","",(IF(Table1[[#This Row],[Cur]]="USD",Table1[[#This Row],[Cur_Amount Credit]],Table1[[#This Row],[Cur_Amount Credit]]/ExchangeRate)))</f>
        <v/>
      </c>
      <c r="Z2408" s="201" t="str">
        <f>IF(E2408="","",(Table1[[#This Row],[Debit USD]]-Table1[[#This Row],[Credit USD]]))</f>
        <v/>
      </c>
      <c r="AA2408" s="226"/>
      <c r="AB2408" s="255"/>
      <c r="AC2408" s="1"/>
      <c r="AD2408" s="15"/>
      <c r="AE2408" s="15" t="str">
        <f>IF(AND(OR(Table1[[#This Row],[Account]]="15030",Table1[[#This Row],[Account]]="15035",Table1[[#This Row],[Account]]="20150"),Table1[[#This Row],[Vendor ID]]=""),1,"")</f>
        <v/>
      </c>
      <c r="AF2408" s="15"/>
      <c r="AG2408" s="15"/>
      <c r="AH2408" s="15"/>
      <c r="AI2408" s="46" t="str">
        <f>IF(Table1[[#This Row],[Posting Date]]&lt;&gt;"","GJ-"&amp;CountryID,"")</f>
        <v/>
      </c>
      <c r="AJ2408" s="59" t="str">
        <f>IF(Table1[[#This Row],[Posting Date]]&lt;&gt;"",Table1[[#This Row],[Posting Date]],"")</f>
        <v/>
      </c>
      <c r="AK2408" s="46"/>
      <c r="AL2408" s="46" t="str">
        <f>IF(Table1[[#This Row],[Description]]&lt;&gt;"",Table1[[#This Row],[Description]],"")</f>
        <v/>
      </c>
      <c r="AM2408" s="46" t="str">
        <f>IF(Table1[[#This Row],[Posting Date]]&lt;&gt;"",Table1[[#This Row],[Reference Number]],"")</f>
        <v/>
      </c>
      <c r="AN2408" s="46" t="str">
        <f>TRIM(Table1[[#This Row],[Line '#]])</f>
        <v/>
      </c>
      <c r="AO2408" s="46" t="str">
        <f>TRIM(Table1[[#This Row],[Account]])</f>
        <v/>
      </c>
      <c r="AP2408" s="46" t="str">
        <f>IF(Table1[[#This Row],[Posting Date]]&lt;&gt;"",$D$5,"")</f>
        <v/>
      </c>
      <c r="AQ2408" s="46" t="str">
        <f>TRIM(Table1[[#This Row],[Departments-Prgrams]])</f>
        <v/>
      </c>
      <c r="AR2408" s="46" t="str">
        <f>TRIM(Table1[[#This Row],[Grant]])</f>
        <v/>
      </c>
      <c r="AS2408" s="46" t="str">
        <f>TRIM(Table1[[#This Row],[Staff ID]])</f>
        <v/>
      </c>
      <c r="AT2408" s="46" t="str">
        <f>IF(TRIM(Table1[[#This Row],[Budget Code]])=0,"",TRIM(Table1[[#This Row],[Budget Code]]))</f>
        <v/>
      </c>
      <c r="AU2408" s="46" t="str">
        <f>IF(Table1[[#This Row],[Line Description]]&lt;&gt;"",Table1[[#This Row],[Line Description]],"")</f>
        <v/>
      </c>
      <c r="AV2408" s="46" t="str">
        <f>IF(Table1[[#This Row],[Cur_Amount Debit]]&gt;0,ROUND(Table1[[#This Row],[Cur_Amount Debit]],2),"")</f>
        <v/>
      </c>
      <c r="AW2408" s="46" t="str">
        <f>IF(Table1[[#This Row],[Cur_Amount Credit]]&gt;0,ROUND(Table1[[#This Row],[Cur_Amount Credit]],2),"")</f>
        <v/>
      </c>
      <c r="AX2408" s="46" t="str">
        <f>LEFT(Table1[[#This Row],[Cur]],3)</f>
        <v/>
      </c>
      <c r="AY2408" s="59"/>
      <c r="AZ2408" s="46"/>
      <c r="BA2408" s="46" t="str">
        <f>IF(Table1[[#This Row],[Cur]]&lt;&gt;"",IF(Table1[[#This Row],[Cur]]="USD","",ExchangeRate),"")</f>
        <v/>
      </c>
      <c r="BB2408" s="46" t="str">
        <f>IF(Table1[[#This Row],[Grant]]&lt;&gt;"",VLOOKUP(Table1[[#This Row],[Grant]],Grants!B:D,3),"")</f>
        <v/>
      </c>
      <c r="BC2408" s="46" t="str">
        <f>TRIM(Table1[[#This Row],[Vendor ID]])</f>
        <v/>
      </c>
      <c r="BD2408">
        <f>IF(Table1[[#This Row],[Reference Number]]=Q2407,BD2407,BD2407+1)</f>
        <v>0</v>
      </c>
    </row>
    <row r="2409" spans="1:56" ht="11.25" customHeight="1" x14ac:dyDescent="0.25">
      <c r="A2409" s="1"/>
      <c r="B2409" s="88" t="str">
        <f>IF(Table1[[#This Row],[Posting Date]]&lt;&gt;"",IF(Table1[[#This Row],[Reference Number]]=Q2408,B2408+1,1),"")</f>
        <v/>
      </c>
      <c r="C2409" s="61"/>
      <c r="D2409" s="61"/>
      <c r="E2409" s="138"/>
      <c r="F2409" s="141" t="str">
        <f>IFERROR(IF(VLOOKUP(Table1[[#This Row],[Budget Code Description]],Dimentions!$X$6:$AC$139,2,FALSE)="","",VLOOKUP(Table1[[#This Row],[Budget Code Description]],Dimentions!$X$6:$AC$139,2,FALSE)),"")</f>
        <v/>
      </c>
      <c r="G2409" s="141"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1" t="str">
        <f>IFERROR(VLOOKUP(Table1[[#This Row],[Budget Code Description]],Table6[#All],8,FALSE),"")</f>
        <v/>
      </c>
      <c r="L2409" s="63"/>
      <c r="M2409" s="65" t="str">
        <f>IFERROR(VLOOKUP(Table1[[#This Row],[Staff ID]],Table2[],2,FALSE),"")</f>
        <v/>
      </c>
      <c r="N2409" s="209" t="str">
        <f>IFERROR(IF(VLOOKUP(Table1[[#This Row],[Budget Code Description]],Dimentions!$X$6:$AC$134,4,FALSE)="","",VLOOKUP(Table1[[#This Row],[Budget Code Description]],Dimentions!$X$6:$AC$134,4,FALSE)),"")</f>
        <v/>
      </c>
      <c r="O2409" s="65" t="str">
        <f>IFERROR(VLOOKUP(Table1[[#This Row],[Vendor ID]],Table549[],2,FALSE),"")</f>
        <v/>
      </c>
      <c r="P2409" s="63"/>
      <c r="Q2409" s="141" t="str">
        <f>IF(Table1[[#This Row],[Posting Date]]&lt;&gt;"",$D$9,"")</f>
        <v/>
      </c>
      <c r="R2409" s="157" t="str">
        <f>IF(Table1[[#This Row],[Posting Date]]&lt;&gt;"",$D$10,"")</f>
        <v/>
      </c>
      <c r="S2409" s="66"/>
      <c r="T2409" s="63"/>
      <c r="U2409" s="67"/>
      <c r="V2409" s="67"/>
      <c r="W2409" s="67" t="str">
        <f t="shared" si="41"/>
        <v/>
      </c>
      <c r="X2409" s="159" t="str">
        <f>IF(E2409="","",(IF(Table1[[#This Row],[Cur]]="USD",Table1[[#This Row],[Cur_Amount Debit]],Table1[[#This Row],[Cur_Amount Debit]]/Table1[[#This Row],[Exchange Rate]])))</f>
        <v/>
      </c>
      <c r="Y2409" s="159" t="str">
        <f>IF(E2409="","",(IF(Table1[[#This Row],[Cur]]="USD",Table1[[#This Row],[Cur_Amount Credit]],Table1[[#This Row],[Cur_Amount Credit]]/ExchangeRate)))</f>
        <v/>
      </c>
      <c r="Z2409" s="201" t="str">
        <f>IF(E2409="","",(Table1[[#This Row],[Debit USD]]-Table1[[#This Row],[Credit USD]]))</f>
        <v/>
      </c>
      <c r="AA2409" s="226"/>
      <c r="AB2409" s="255"/>
      <c r="AC2409" s="1"/>
      <c r="AD2409" s="15"/>
      <c r="AE2409" s="15" t="str">
        <f>IF(AND(OR(Table1[[#This Row],[Account]]="15030",Table1[[#This Row],[Account]]="15035",Table1[[#This Row],[Account]]="20150"),Table1[[#This Row],[Vendor ID]]=""),1,"")</f>
        <v/>
      </c>
      <c r="AF2409" s="15"/>
      <c r="AG2409" s="15"/>
      <c r="AH2409" s="15"/>
      <c r="AI2409" s="46" t="str">
        <f>IF(Table1[[#This Row],[Posting Date]]&lt;&gt;"","GJ-"&amp;CountryID,"")</f>
        <v/>
      </c>
      <c r="AJ2409" s="59" t="str">
        <f>IF(Table1[[#This Row],[Posting Date]]&lt;&gt;"",Table1[[#This Row],[Posting Date]],"")</f>
        <v/>
      </c>
      <c r="AK2409" s="46"/>
      <c r="AL2409" s="46" t="str">
        <f>IF(Table1[[#This Row],[Description]]&lt;&gt;"",Table1[[#This Row],[Description]],"")</f>
        <v/>
      </c>
      <c r="AM2409" s="46" t="str">
        <f>IF(Table1[[#This Row],[Posting Date]]&lt;&gt;"",Table1[[#This Row],[Reference Number]],"")</f>
        <v/>
      </c>
      <c r="AN2409" s="46" t="str">
        <f>TRIM(Table1[[#This Row],[Line '#]])</f>
        <v/>
      </c>
      <c r="AO2409" s="46" t="str">
        <f>TRIM(Table1[[#This Row],[Account]])</f>
        <v/>
      </c>
      <c r="AP2409" s="46" t="str">
        <f>IF(Table1[[#This Row],[Posting Date]]&lt;&gt;"",$D$5,"")</f>
        <v/>
      </c>
      <c r="AQ2409" s="46" t="str">
        <f>TRIM(Table1[[#This Row],[Departments-Prgrams]])</f>
        <v/>
      </c>
      <c r="AR2409" s="46" t="str">
        <f>TRIM(Table1[[#This Row],[Grant]])</f>
        <v/>
      </c>
      <c r="AS2409" s="46" t="str">
        <f>TRIM(Table1[[#This Row],[Staff ID]])</f>
        <v/>
      </c>
      <c r="AT2409" s="46" t="str">
        <f>IF(TRIM(Table1[[#This Row],[Budget Code]])=0,"",TRIM(Table1[[#This Row],[Budget Code]]))</f>
        <v/>
      </c>
      <c r="AU2409" s="46" t="str">
        <f>IF(Table1[[#This Row],[Line Description]]&lt;&gt;"",Table1[[#This Row],[Line Description]],"")</f>
        <v/>
      </c>
      <c r="AV2409" s="46" t="str">
        <f>IF(Table1[[#This Row],[Cur_Amount Debit]]&gt;0,ROUND(Table1[[#This Row],[Cur_Amount Debit]],2),"")</f>
        <v/>
      </c>
      <c r="AW2409" s="46" t="str">
        <f>IF(Table1[[#This Row],[Cur_Amount Credit]]&gt;0,ROUND(Table1[[#This Row],[Cur_Amount Credit]],2),"")</f>
        <v/>
      </c>
      <c r="AX2409" s="46" t="str">
        <f>LEFT(Table1[[#This Row],[Cur]],3)</f>
        <v/>
      </c>
      <c r="AY2409" s="59"/>
      <c r="AZ2409" s="46"/>
      <c r="BA2409" s="46" t="str">
        <f>IF(Table1[[#This Row],[Cur]]&lt;&gt;"",IF(Table1[[#This Row],[Cur]]="USD","",ExchangeRate),"")</f>
        <v/>
      </c>
      <c r="BB2409" s="46" t="str">
        <f>IF(Table1[[#This Row],[Grant]]&lt;&gt;"",VLOOKUP(Table1[[#This Row],[Grant]],Grants!B:D,3),"")</f>
        <v/>
      </c>
      <c r="BC2409" s="46" t="str">
        <f>TRIM(Table1[[#This Row],[Vendor ID]])</f>
        <v/>
      </c>
      <c r="BD2409">
        <f>IF(Table1[[#This Row],[Reference Number]]=Q2408,BD2408,BD2408+1)</f>
        <v>0</v>
      </c>
    </row>
    <row r="2410" spans="1:56" ht="11.25" customHeight="1" x14ac:dyDescent="0.25">
      <c r="A2410" s="1"/>
      <c r="B2410" s="88" t="str">
        <f>IF(Table1[[#This Row],[Posting Date]]&lt;&gt;"",IF(Table1[[#This Row],[Reference Number]]=Q2409,B2409+1,1),"")</f>
        <v/>
      </c>
      <c r="C2410" s="61"/>
      <c r="D2410" s="61"/>
      <c r="E2410" s="138"/>
      <c r="F2410" s="141" t="str">
        <f>IFERROR(IF(VLOOKUP(Table1[[#This Row],[Budget Code Description]],Dimentions!$X$6:$AC$139,2,FALSE)="","",VLOOKUP(Table1[[#This Row],[Budget Code Description]],Dimentions!$X$6:$AC$139,2,FALSE)),"")</f>
        <v/>
      </c>
      <c r="G2410" s="141"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1" t="str">
        <f>IFERROR(VLOOKUP(Table1[[#This Row],[Budget Code Description]],Table6[#All],8,FALSE),"")</f>
        <v/>
      </c>
      <c r="L2410" s="63"/>
      <c r="M2410" s="65" t="str">
        <f>IFERROR(VLOOKUP(Table1[[#This Row],[Staff ID]],Table2[],2,FALSE),"")</f>
        <v/>
      </c>
      <c r="N2410" s="209" t="str">
        <f>IFERROR(IF(VLOOKUP(Table1[[#This Row],[Budget Code Description]],Dimentions!$X$6:$AC$134,4,FALSE)="","",VLOOKUP(Table1[[#This Row],[Budget Code Description]],Dimentions!$X$6:$AC$134,4,FALSE)),"")</f>
        <v/>
      </c>
      <c r="O2410" s="65" t="str">
        <f>IFERROR(VLOOKUP(Table1[[#This Row],[Vendor ID]],Table549[],2,FALSE),"")</f>
        <v/>
      </c>
      <c r="P2410" s="63"/>
      <c r="Q2410" s="141" t="str">
        <f>IF(Table1[[#This Row],[Posting Date]]&lt;&gt;"",$D$9,"")</f>
        <v/>
      </c>
      <c r="R2410" s="157" t="str">
        <f>IF(Table1[[#This Row],[Posting Date]]&lt;&gt;"",$D$10,"")</f>
        <v/>
      </c>
      <c r="S2410" s="66"/>
      <c r="T2410" s="63"/>
      <c r="U2410" s="67"/>
      <c r="V2410" s="67"/>
      <c r="W2410" s="67" t="str">
        <f t="shared" si="41"/>
        <v/>
      </c>
      <c r="X2410" s="159" t="str">
        <f>IF(E2410="","",(IF(Table1[[#This Row],[Cur]]="USD",Table1[[#This Row],[Cur_Amount Debit]],Table1[[#This Row],[Cur_Amount Debit]]/Table1[[#This Row],[Exchange Rate]])))</f>
        <v/>
      </c>
      <c r="Y2410" s="159" t="str">
        <f>IF(E2410="","",(IF(Table1[[#This Row],[Cur]]="USD",Table1[[#This Row],[Cur_Amount Credit]],Table1[[#This Row],[Cur_Amount Credit]]/ExchangeRate)))</f>
        <v/>
      </c>
      <c r="Z2410" s="201" t="str">
        <f>IF(E2410="","",(Table1[[#This Row],[Debit USD]]-Table1[[#This Row],[Credit USD]]))</f>
        <v/>
      </c>
      <c r="AA2410" s="226"/>
      <c r="AB2410" s="255"/>
      <c r="AC2410" s="1"/>
      <c r="AD2410" s="15"/>
      <c r="AE2410" s="15" t="str">
        <f>IF(AND(OR(Table1[[#This Row],[Account]]="15030",Table1[[#This Row],[Account]]="15035",Table1[[#This Row],[Account]]="20150"),Table1[[#This Row],[Vendor ID]]=""),1,"")</f>
        <v/>
      </c>
      <c r="AF2410" s="15"/>
      <c r="AG2410" s="15"/>
      <c r="AH2410" s="15"/>
      <c r="AI2410" s="46" t="str">
        <f>IF(Table1[[#This Row],[Posting Date]]&lt;&gt;"","GJ-"&amp;CountryID,"")</f>
        <v/>
      </c>
      <c r="AJ2410" s="59" t="str">
        <f>IF(Table1[[#This Row],[Posting Date]]&lt;&gt;"",Table1[[#This Row],[Posting Date]],"")</f>
        <v/>
      </c>
      <c r="AK2410" s="46"/>
      <c r="AL2410" s="46" t="str">
        <f>IF(Table1[[#This Row],[Description]]&lt;&gt;"",Table1[[#This Row],[Description]],"")</f>
        <v/>
      </c>
      <c r="AM2410" s="46" t="str">
        <f>IF(Table1[[#This Row],[Posting Date]]&lt;&gt;"",Table1[[#This Row],[Reference Number]],"")</f>
        <v/>
      </c>
      <c r="AN2410" s="46" t="str">
        <f>TRIM(Table1[[#This Row],[Line '#]])</f>
        <v/>
      </c>
      <c r="AO2410" s="46" t="str">
        <f>TRIM(Table1[[#This Row],[Account]])</f>
        <v/>
      </c>
      <c r="AP2410" s="46" t="str">
        <f>IF(Table1[[#This Row],[Posting Date]]&lt;&gt;"",$D$5,"")</f>
        <v/>
      </c>
      <c r="AQ2410" s="46" t="str">
        <f>TRIM(Table1[[#This Row],[Departments-Prgrams]])</f>
        <v/>
      </c>
      <c r="AR2410" s="46" t="str">
        <f>TRIM(Table1[[#This Row],[Grant]])</f>
        <v/>
      </c>
      <c r="AS2410" s="46" t="str">
        <f>TRIM(Table1[[#This Row],[Staff ID]])</f>
        <v/>
      </c>
      <c r="AT2410" s="46" t="str">
        <f>IF(TRIM(Table1[[#This Row],[Budget Code]])=0,"",TRIM(Table1[[#This Row],[Budget Code]]))</f>
        <v/>
      </c>
      <c r="AU2410" s="46" t="str">
        <f>IF(Table1[[#This Row],[Line Description]]&lt;&gt;"",Table1[[#This Row],[Line Description]],"")</f>
        <v/>
      </c>
      <c r="AV2410" s="46" t="str">
        <f>IF(Table1[[#This Row],[Cur_Amount Debit]]&gt;0,ROUND(Table1[[#This Row],[Cur_Amount Debit]],2),"")</f>
        <v/>
      </c>
      <c r="AW2410" s="46" t="str">
        <f>IF(Table1[[#This Row],[Cur_Amount Credit]]&gt;0,ROUND(Table1[[#This Row],[Cur_Amount Credit]],2),"")</f>
        <v/>
      </c>
      <c r="AX2410" s="46" t="str">
        <f>LEFT(Table1[[#This Row],[Cur]],3)</f>
        <v/>
      </c>
      <c r="AY2410" s="59"/>
      <c r="AZ2410" s="46"/>
      <c r="BA2410" s="46" t="str">
        <f>IF(Table1[[#This Row],[Cur]]&lt;&gt;"",IF(Table1[[#This Row],[Cur]]="USD","",ExchangeRate),"")</f>
        <v/>
      </c>
      <c r="BB2410" s="46" t="str">
        <f>IF(Table1[[#This Row],[Grant]]&lt;&gt;"",VLOOKUP(Table1[[#This Row],[Grant]],Grants!B:D,3),"")</f>
        <v/>
      </c>
      <c r="BC2410" s="46" t="str">
        <f>TRIM(Table1[[#This Row],[Vendor ID]])</f>
        <v/>
      </c>
      <c r="BD2410">
        <f>IF(Table1[[#This Row],[Reference Number]]=Q2409,BD2409,BD2409+1)</f>
        <v>0</v>
      </c>
    </row>
    <row r="2411" spans="1:56" ht="11.25" customHeight="1" x14ac:dyDescent="0.25">
      <c r="A2411" s="1"/>
      <c r="B2411" s="88" t="str">
        <f>IF(Table1[[#This Row],[Posting Date]]&lt;&gt;"",IF(Table1[[#This Row],[Reference Number]]=Q2410,B2410+1,1),"")</f>
        <v/>
      </c>
      <c r="C2411" s="61"/>
      <c r="D2411" s="61"/>
      <c r="E2411" s="138"/>
      <c r="F2411" s="141" t="str">
        <f>IFERROR(IF(VLOOKUP(Table1[[#This Row],[Budget Code Description]],Dimentions!$X$6:$AC$139,2,FALSE)="","",VLOOKUP(Table1[[#This Row],[Budget Code Description]],Dimentions!$X$6:$AC$139,2,FALSE)),"")</f>
        <v/>
      </c>
      <c r="G2411" s="141"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1" t="str">
        <f>IFERROR(VLOOKUP(Table1[[#This Row],[Budget Code Description]],Table6[#All],8,FALSE),"")</f>
        <v/>
      </c>
      <c r="L2411" s="63"/>
      <c r="M2411" s="65" t="str">
        <f>IFERROR(VLOOKUP(Table1[[#This Row],[Staff ID]],Table2[],2,FALSE),"")</f>
        <v/>
      </c>
      <c r="N2411" s="209" t="str">
        <f>IFERROR(IF(VLOOKUP(Table1[[#This Row],[Budget Code Description]],Dimentions!$X$6:$AC$134,4,FALSE)="","",VLOOKUP(Table1[[#This Row],[Budget Code Description]],Dimentions!$X$6:$AC$134,4,FALSE)),"")</f>
        <v/>
      </c>
      <c r="O2411" s="65" t="str">
        <f>IFERROR(VLOOKUP(Table1[[#This Row],[Vendor ID]],Table549[],2,FALSE),"")</f>
        <v/>
      </c>
      <c r="P2411" s="63"/>
      <c r="Q2411" s="141" t="str">
        <f>IF(Table1[[#This Row],[Posting Date]]&lt;&gt;"",$D$9,"")</f>
        <v/>
      </c>
      <c r="R2411" s="157" t="str">
        <f>IF(Table1[[#This Row],[Posting Date]]&lt;&gt;"",$D$10,"")</f>
        <v/>
      </c>
      <c r="S2411" s="66"/>
      <c r="T2411" s="63"/>
      <c r="U2411" s="67"/>
      <c r="V2411" s="67"/>
      <c r="W2411" s="67" t="str">
        <f t="shared" si="41"/>
        <v/>
      </c>
      <c r="X2411" s="159" t="str">
        <f>IF(E2411="","",(IF(Table1[[#This Row],[Cur]]="USD",Table1[[#This Row],[Cur_Amount Debit]],Table1[[#This Row],[Cur_Amount Debit]]/Table1[[#This Row],[Exchange Rate]])))</f>
        <v/>
      </c>
      <c r="Y2411" s="159" t="str">
        <f>IF(E2411="","",(IF(Table1[[#This Row],[Cur]]="USD",Table1[[#This Row],[Cur_Amount Credit]],Table1[[#This Row],[Cur_Amount Credit]]/ExchangeRate)))</f>
        <v/>
      </c>
      <c r="Z2411" s="201" t="str">
        <f>IF(E2411="","",(Table1[[#This Row],[Debit USD]]-Table1[[#This Row],[Credit USD]]))</f>
        <v/>
      </c>
      <c r="AA2411" s="226"/>
      <c r="AB2411" s="255"/>
      <c r="AC2411" s="1"/>
      <c r="AD2411" s="15"/>
      <c r="AE2411" s="15" t="str">
        <f>IF(AND(OR(Table1[[#This Row],[Account]]="15030",Table1[[#This Row],[Account]]="15035",Table1[[#This Row],[Account]]="20150"),Table1[[#This Row],[Vendor ID]]=""),1,"")</f>
        <v/>
      </c>
      <c r="AF2411" s="15"/>
      <c r="AG2411" s="15"/>
      <c r="AH2411" s="15"/>
      <c r="AI2411" s="46" t="str">
        <f>IF(Table1[[#This Row],[Posting Date]]&lt;&gt;"","GJ-"&amp;CountryID,"")</f>
        <v/>
      </c>
      <c r="AJ2411" s="59" t="str">
        <f>IF(Table1[[#This Row],[Posting Date]]&lt;&gt;"",Table1[[#This Row],[Posting Date]],"")</f>
        <v/>
      </c>
      <c r="AK2411" s="46"/>
      <c r="AL2411" s="46" t="str">
        <f>IF(Table1[[#This Row],[Description]]&lt;&gt;"",Table1[[#This Row],[Description]],"")</f>
        <v/>
      </c>
      <c r="AM2411" s="46" t="str">
        <f>IF(Table1[[#This Row],[Posting Date]]&lt;&gt;"",Table1[[#This Row],[Reference Number]],"")</f>
        <v/>
      </c>
      <c r="AN2411" s="46" t="str">
        <f>TRIM(Table1[[#This Row],[Line '#]])</f>
        <v/>
      </c>
      <c r="AO2411" s="46" t="str">
        <f>TRIM(Table1[[#This Row],[Account]])</f>
        <v/>
      </c>
      <c r="AP2411" s="46" t="str">
        <f>IF(Table1[[#This Row],[Posting Date]]&lt;&gt;"",$D$5,"")</f>
        <v/>
      </c>
      <c r="AQ2411" s="46" t="str">
        <f>TRIM(Table1[[#This Row],[Departments-Prgrams]])</f>
        <v/>
      </c>
      <c r="AR2411" s="46" t="str">
        <f>TRIM(Table1[[#This Row],[Grant]])</f>
        <v/>
      </c>
      <c r="AS2411" s="46" t="str">
        <f>TRIM(Table1[[#This Row],[Staff ID]])</f>
        <v/>
      </c>
      <c r="AT2411" s="46" t="str">
        <f>IF(TRIM(Table1[[#This Row],[Budget Code]])=0,"",TRIM(Table1[[#This Row],[Budget Code]]))</f>
        <v/>
      </c>
      <c r="AU2411" s="46" t="str">
        <f>IF(Table1[[#This Row],[Line Description]]&lt;&gt;"",Table1[[#This Row],[Line Description]],"")</f>
        <v/>
      </c>
      <c r="AV2411" s="46" t="str">
        <f>IF(Table1[[#This Row],[Cur_Amount Debit]]&gt;0,ROUND(Table1[[#This Row],[Cur_Amount Debit]],2),"")</f>
        <v/>
      </c>
      <c r="AW2411" s="46" t="str">
        <f>IF(Table1[[#This Row],[Cur_Amount Credit]]&gt;0,ROUND(Table1[[#This Row],[Cur_Amount Credit]],2),"")</f>
        <v/>
      </c>
      <c r="AX2411" s="46" t="str">
        <f>LEFT(Table1[[#This Row],[Cur]],3)</f>
        <v/>
      </c>
      <c r="AY2411" s="59"/>
      <c r="AZ2411" s="46"/>
      <c r="BA2411" s="46" t="str">
        <f>IF(Table1[[#This Row],[Cur]]&lt;&gt;"",IF(Table1[[#This Row],[Cur]]="USD","",ExchangeRate),"")</f>
        <v/>
      </c>
      <c r="BB2411" s="46" t="str">
        <f>IF(Table1[[#This Row],[Grant]]&lt;&gt;"",VLOOKUP(Table1[[#This Row],[Grant]],Grants!B:D,3),"")</f>
        <v/>
      </c>
      <c r="BC2411" s="46" t="str">
        <f>TRIM(Table1[[#This Row],[Vendor ID]])</f>
        <v/>
      </c>
      <c r="BD2411">
        <f>IF(Table1[[#This Row],[Reference Number]]=Q2410,BD2410,BD2410+1)</f>
        <v>0</v>
      </c>
    </row>
    <row r="2412" spans="1:56" ht="11.25" customHeight="1" x14ac:dyDescent="0.25">
      <c r="A2412" s="1"/>
      <c r="B2412" s="88" t="str">
        <f>IF(Table1[[#This Row],[Posting Date]]&lt;&gt;"",IF(Table1[[#This Row],[Reference Number]]=Q2411,B2411+1,1),"")</f>
        <v/>
      </c>
      <c r="C2412" s="61"/>
      <c r="D2412" s="61"/>
      <c r="E2412" s="138"/>
      <c r="F2412" s="141" t="str">
        <f>IFERROR(IF(VLOOKUP(Table1[[#This Row],[Budget Code Description]],Dimentions!$X$6:$AC$139,2,FALSE)="","",VLOOKUP(Table1[[#This Row],[Budget Code Description]],Dimentions!$X$6:$AC$139,2,FALSE)),"")</f>
        <v/>
      </c>
      <c r="G2412" s="141"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1" t="str">
        <f>IFERROR(VLOOKUP(Table1[[#This Row],[Budget Code Description]],Table6[#All],8,FALSE),"")</f>
        <v/>
      </c>
      <c r="L2412" s="63"/>
      <c r="M2412" s="65" t="str">
        <f>IFERROR(VLOOKUP(Table1[[#This Row],[Staff ID]],Table2[],2,FALSE),"")</f>
        <v/>
      </c>
      <c r="N2412" s="209" t="str">
        <f>IFERROR(IF(VLOOKUP(Table1[[#This Row],[Budget Code Description]],Dimentions!$X$6:$AC$134,4,FALSE)="","",VLOOKUP(Table1[[#This Row],[Budget Code Description]],Dimentions!$X$6:$AC$134,4,FALSE)),"")</f>
        <v/>
      </c>
      <c r="O2412" s="65" t="str">
        <f>IFERROR(VLOOKUP(Table1[[#This Row],[Vendor ID]],Table549[],2,FALSE),"")</f>
        <v/>
      </c>
      <c r="P2412" s="63"/>
      <c r="Q2412" s="141" t="str">
        <f>IF(Table1[[#This Row],[Posting Date]]&lt;&gt;"",$D$9,"")</f>
        <v/>
      </c>
      <c r="R2412" s="157" t="str">
        <f>IF(Table1[[#This Row],[Posting Date]]&lt;&gt;"",$D$10,"")</f>
        <v/>
      </c>
      <c r="S2412" s="66"/>
      <c r="T2412" s="63"/>
      <c r="U2412" s="67"/>
      <c r="V2412" s="67"/>
      <c r="W2412" s="67" t="str">
        <f t="shared" si="41"/>
        <v/>
      </c>
      <c r="X2412" s="159" t="str">
        <f>IF(E2412="","",(IF(Table1[[#This Row],[Cur]]="USD",Table1[[#This Row],[Cur_Amount Debit]],Table1[[#This Row],[Cur_Amount Debit]]/Table1[[#This Row],[Exchange Rate]])))</f>
        <v/>
      </c>
      <c r="Y2412" s="159" t="str">
        <f>IF(E2412="","",(IF(Table1[[#This Row],[Cur]]="USD",Table1[[#This Row],[Cur_Amount Credit]],Table1[[#This Row],[Cur_Amount Credit]]/ExchangeRate)))</f>
        <v/>
      </c>
      <c r="Z2412" s="201" t="str">
        <f>IF(E2412="","",(Table1[[#This Row],[Debit USD]]-Table1[[#This Row],[Credit USD]]))</f>
        <v/>
      </c>
      <c r="AA2412" s="226"/>
      <c r="AB2412" s="255"/>
      <c r="AC2412" s="1"/>
      <c r="AD2412" s="15"/>
      <c r="AE2412" s="15" t="str">
        <f>IF(AND(OR(Table1[[#This Row],[Account]]="15030",Table1[[#This Row],[Account]]="15035",Table1[[#This Row],[Account]]="20150"),Table1[[#This Row],[Vendor ID]]=""),1,"")</f>
        <v/>
      </c>
      <c r="AF2412" s="15"/>
      <c r="AG2412" s="15"/>
      <c r="AH2412" s="15"/>
      <c r="AI2412" s="46" t="str">
        <f>IF(Table1[[#This Row],[Posting Date]]&lt;&gt;"","GJ-"&amp;CountryID,"")</f>
        <v/>
      </c>
      <c r="AJ2412" s="59" t="str">
        <f>IF(Table1[[#This Row],[Posting Date]]&lt;&gt;"",Table1[[#This Row],[Posting Date]],"")</f>
        <v/>
      </c>
      <c r="AK2412" s="46"/>
      <c r="AL2412" s="46" t="str">
        <f>IF(Table1[[#This Row],[Description]]&lt;&gt;"",Table1[[#This Row],[Description]],"")</f>
        <v/>
      </c>
      <c r="AM2412" s="46" t="str">
        <f>IF(Table1[[#This Row],[Posting Date]]&lt;&gt;"",Table1[[#This Row],[Reference Number]],"")</f>
        <v/>
      </c>
      <c r="AN2412" s="46" t="str">
        <f>TRIM(Table1[[#This Row],[Line '#]])</f>
        <v/>
      </c>
      <c r="AO2412" s="46" t="str">
        <f>TRIM(Table1[[#This Row],[Account]])</f>
        <v/>
      </c>
      <c r="AP2412" s="46" t="str">
        <f>IF(Table1[[#This Row],[Posting Date]]&lt;&gt;"",$D$5,"")</f>
        <v/>
      </c>
      <c r="AQ2412" s="46" t="str">
        <f>TRIM(Table1[[#This Row],[Departments-Prgrams]])</f>
        <v/>
      </c>
      <c r="AR2412" s="46" t="str">
        <f>TRIM(Table1[[#This Row],[Grant]])</f>
        <v/>
      </c>
      <c r="AS2412" s="46" t="str">
        <f>TRIM(Table1[[#This Row],[Staff ID]])</f>
        <v/>
      </c>
      <c r="AT2412" s="46" t="str">
        <f>IF(TRIM(Table1[[#This Row],[Budget Code]])=0,"",TRIM(Table1[[#This Row],[Budget Code]]))</f>
        <v/>
      </c>
      <c r="AU2412" s="46" t="str">
        <f>IF(Table1[[#This Row],[Line Description]]&lt;&gt;"",Table1[[#This Row],[Line Description]],"")</f>
        <v/>
      </c>
      <c r="AV2412" s="46" t="str">
        <f>IF(Table1[[#This Row],[Cur_Amount Debit]]&gt;0,ROUND(Table1[[#This Row],[Cur_Amount Debit]],2),"")</f>
        <v/>
      </c>
      <c r="AW2412" s="46" t="str">
        <f>IF(Table1[[#This Row],[Cur_Amount Credit]]&gt;0,ROUND(Table1[[#This Row],[Cur_Amount Credit]],2),"")</f>
        <v/>
      </c>
      <c r="AX2412" s="46" t="str">
        <f>LEFT(Table1[[#This Row],[Cur]],3)</f>
        <v/>
      </c>
      <c r="AY2412" s="59"/>
      <c r="AZ2412" s="46"/>
      <c r="BA2412" s="46" t="str">
        <f>IF(Table1[[#This Row],[Cur]]&lt;&gt;"",IF(Table1[[#This Row],[Cur]]="USD","",ExchangeRate),"")</f>
        <v/>
      </c>
      <c r="BB2412" s="46" t="str">
        <f>IF(Table1[[#This Row],[Grant]]&lt;&gt;"",VLOOKUP(Table1[[#This Row],[Grant]],Grants!B:D,3),"")</f>
        <v/>
      </c>
      <c r="BC2412" s="46" t="str">
        <f>TRIM(Table1[[#This Row],[Vendor ID]])</f>
        <v/>
      </c>
      <c r="BD2412">
        <f>IF(Table1[[#This Row],[Reference Number]]=Q2411,BD2411,BD2411+1)</f>
        <v>0</v>
      </c>
    </row>
    <row r="2413" spans="1:56" ht="11.25" customHeight="1" x14ac:dyDescent="0.25">
      <c r="A2413" s="1"/>
      <c r="B2413" s="88" t="str">
        <f>IF(Table1[[#This Row],[Posting Date]]&lt;&gt;"",IF(Table1[[#This Row],[Reference Number]]=Q2412,B2412+1,1),"")</f>
        <v/>
      </c>
      <c r="C2413" s="61"/>
      <c r="D2413" s="61"/>
      <c r="E2413" s="138"/>
      <c r="F2413" s="141" t="str">
        <f>IFERROR(IF(VLOOKUP(Table1[[#This Row],[Budget Code Description]],Dimentions!$X$6:$AC$139,2,FALSE)="","",VLOOKUP(Table1[[#This Row],[Budget Code Description]],Dimentions!$X$6:$AC$139,2,FALSE)),"")</f>
        <v/>
      </c>
      <c r="G2413" s="141"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1" t="str">
        <f>IFERROR(VLOOKUP(Table1[[#This Row],[Budget Code Description]],Table6[#All],8,FALSE),"")</f>
        <v/>
      </c>
      <c r="L2413" s="63"/>
      <c r="M2413" s="65" t="str">
        <f>IFERROR(VLOOKUP(Table1[[#This Row],[Staff ID]],Table2[],2,FALSE),"")</f>
        <v/>
      </c>
      <c r="N2413" s="209" t="str">
        <f>IFERROR(IF(VLOOKUP(Table1[[#This Row],[Budget Code Description]],Dimentions!$X$6:$AC$134,4,FALSE)="","",VLOOKUP(Table1[[#This Row],[Budget Code Description]],Dimentions!$X$6:$AC$134,4,FALSE)),"")</f>
        <v/>
      </c>
      <c r="O2413" s="65" t="str">
        <f>IFERROR(VLOOKUP(Table1[[#This Row],[Vendor ID]],Table549[],2,FALSE),"")</f>
        <v/>
      </c>
      <c r="P2413" s="63"/>
      <c r="Q2413" s="141" t="str">
        <f>IF(Table1[[#This Row],[Posting Date]]&lt;&gt;"",$D$9,"")</f>
        <v/>
      </c>
      <c r="R2413" s="157" t="str">
        <f>IF(Table1[[#This Row],[Posting Date]]&lt;&gt;"",$D$10,"")</f>
        <v/>
      </c>
      <c r="S2413" s="66"/>
      <c r="T2413" s="63"/>
      <c r="U2413" s="67"/>
      <c r="V2413" s="67"/>
      <c r="W2413" s="67" t="str">
        <f t="shared" si="41"/>
        <v/>
      </c>
      <c r="X2413" s="159" t="str">
        <f>IF(E2413="","",(IF(Table1[[#This Row],[Cur]]="USD",Table1[[#This Row],[Cur_Amount Debit]],Table1[[#This Row],[Cur_Amount Debit]]/Table1[[#This Row],[Exchange Rate]])))</f>
        <v/>
      </c>
      <c r="Y2413" s="159" t="str">
        <f>IF(E2413="","",(IF(Table1[[#This Row],[Cur]]="USD",Table1[[#This Row],[Cur_Amount Credit]],Table1[[#This Row],[Cur_Amount Credit]]/ExchangeRate)))</f>
        <v/>
      </c>
      <c r="Z2413" s="201" t="str">
        <f>IF(E2413="","",(Table1[[#This Row],[Debit USD]]-Table1[[#This Row],[Credit USD]]))</f>
        <v/>
      </c>
      <c r="AA2413" s="226"/>
      <c r="AB2413" s="255"/>
      <c r="AC2413" s="1"/>
      <c r="AD2413" s="15"/>
      <c r="AE2413" s="15" t="str">
        <f>IF(AND(OR(Table1[[#This Row],[Account]]="15030",Table1[[#This Row],[Account]]="15035",Table1[[#This Row],[Account]]="20150"),Table1[[#This Row],[Vendor ID]]=""),1,"")</f>
        <v/>
      </c>
      <c r="AF2413" s="15"/>
      <c r="AG2413" s="15"/>
      <c r="AH2413" s="15"/>
      <c r="AI2413" s="46" t="str">
        <f>IF(Table1[[#This Row],[Posting Date]]&lt;&gt;"","GJ-"&amp;CountryID,"")</f>
        <v/>
      </c>
      <c r="AJ2413" s="59" t="str">
        <f>IF(Table1[[#This Row],[Posting Date]]&lt;&gt;"",Table1[[#This Row],[Posting Date]],"")</f>
        <v/>
      </c>
      <c r="AK2413" s="46"/>
      <c r="AL2413" s="46" t="str">
        <f>IF(Table1[[#This Row],[Description]]&lt;&gt;"",Table1[[#This Row],[Description]],"")</f>
        <v/>
      </c>
      <c r="AM2413" s="46" t="str">
        <f>IF(Table1[[#This Row],[Posting Date]]&lt;&gt;"",Table1[[#This Row],[Reference Number]],"")</f>
        <v/>
      </c>
      <c r="AN2413" s="46" t="str">
        <f>TRIM(Table1[[#This Row],[Line '#]])</f>
        <v/>
      </c>
      <c r="AO2413" s="46" t="str">
        <f>TRIM(Table1[[#This Row],[Account]])</f>
        <v/>
      </c>
      <c r="AP2413" s="46" t="str">
        <f>IF(Table1[[#This Row],[Posting Date]]&lt;&gt;"",$D$5,"")</f>
        <v/>
      </c>
      <c r="AQ2413" s="46" t="str">
        <f>TRIM(Table1[[#This Row],[Departments-Prgrams]])</f>
        <v/>
      </c>
      <c r="AR2413" s="46" t="str">
        <f>TRIM(Table1[[#This Row],[Grant]])</f>
        <v/>
      </c>
      <c r="AS2413" s="46" t="str">
        <f>TRIM(Table1[[#This Row],[Staff ID]])</f>
        <v/>
      </c>
      <c r="AT2413" s="46" t="str">
        <f>IF(TRIM(Table1[[#This Row],[Budget Code]])=0,"",TRIM(Table1[[#This Row],[Budget Code]]))</f>
        <v/>
      </c>
      <c r="AU2413" s="46" t="str">
        <f>IF(Table1[[#This Row],[Line Description]]&lt;&gt;"",Table1[[#This Row],[Line Description]],"")</f>
        <v/>
      </c>
      <c r="AV2413" s="46" t="str">
        <f>IF(Table1[[#This Row],[Cur_Amount Debit]]&gt;0,ROUND(Table1[[#This Row],[Cur_Amount Debit]],2),"")</f>
        <v/>
      </c>
      <c r="AW2413" s="46" t="str">
        <f>IF(Table1[[#This Row],[Cur_Amount Credit]]&gt;0,ROUND(Table1[[#This Row],[Cur_Amount Credit]],2),"")</f>
        <v/>
      </c>
      <c r="AX2413" s="46" t="str">
        <f>LEFT(Table1[[#This Row],[Cur]],3)</f>
        <v/>
      </c>
      <c r="AY2413" s="59"/>
      <c r="AZ2413" s="46"/>
      <c r="BA2413" s="46" t="str">
        <f>IF(Table1[[#This Row],[Cur]]&lt;&gt;"",IF(Table1[[#This Row],[Cur]]="USD","",ExchangeRate),"")</f>
        <v/>
      </c>
      <c r="BB2413" s="46" t="str">
        <f>IF(Table1[[#This Row],[Grant]]&lt;&gt;"",VLOOKUP(Table1[[#This Row],[Grant]],Grants!B:D,3),"")</f>
        <v/>
      </c>
      <c r="BC2413" s="46" t="str">
        <f>TRIM(Table1[[#This Row],[Vendor ID]])</f>
        <v/>
      </c>
      <c r="BD2413">
        <f>IF(Table1[[#This Row],[Reference Number]]=Q2412,BD2412,BD2412+1)</f>
        <v>0</v>
      </c>
    </row>
    <row r="2414" spans="1:56" ht="11.25" customHeight="1" x14ac:dyDescent="0.25">
      <c r="A2414" s="1"/>
      <c r="B2414" s="88" t="str">
        <f>IF(Table1[[#This Row],[Posting Date]]&lt;&gt;"",IF(Table1[[#This Row],[Reference Number]]=Q2413,B2413+1,1),"")</f>
        <v/>
      </c>
      <c r="C2414" s="61"/>
      <c r="D2414" s="61"/>
      <c r="E2414" s="138"/>
      <c r="F2414" s="141" t="str">
        <f>IFERROR(IF(VLOOKUP(Table1[[#This Row],[Budget Code Description]],Dimentions!$X$6:$AC$139,2,FALSE)="","",VLOOKUP(Table1[[#This Row],[Budget Code Description]],Dimentions!$X$6:$AC$139,2,FALSE)),"")</f>
        <v/>
      </c>
      <c r="G2414" s="141"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1" t="str">
        <f>IFERROR(VLOOKUP(Table1[[#This Row],[Budget Code Description]],Table6[#All],8,FALSE),"")</f>
        <v/>
      </c>
      <c r="L2414" s="63"/>
      <c r="M2414" s="65" t="str">
        <f>IFERROR(VLOOKUP(Table1[[#This Row],[Staff ID]],Table2[],2,FALSE),"")</f>
        <v/>
      </c>
      <c r="N2414" s="209" t="str">
        <f>IFERROR(IF(VLOOKUP(Table1[[#This Row],[Budget Code Description]],Dimentions!$X$6:$AC$134,4,FALSE)="","",VLOOKUP(Table1[[#This Row],[Budget Code Description]],Dimentions!$X$6:$AC$134,4,FALSE)),"")</f>
        <v/>
      </c>
      <c r="O2414" s="65" t="str">
        <f>IFERROR(VLOOKUP(Table1[[#This Row],[Vendor ID]],Table549[],2,FALSE),"")</f>
        <v/>
      </c>
      <c r="P2414" s="63"/>
      <c r="Q2414" s="141" t="str">
        <f>IF(Table1[[#This Row],[Posting Date]]&lt;&gt;"",$D$9,"")</f>
        <v/>
      </c>
      <c r="R2414" s="157" t="str">
        <f>IF(Table1[[#This Row],[Posting Date]]&lt;&gt;"",$D$10,"")</f>
        <v/>
      </c>
      <c r="S2414" s="66"/>
      <c r="T2414" s="63"/>
      <c r="U2414" s="67"/>
      <c r="V2414" s="67"/>
      <c r="W2414" s="67" t="str">
        <f t="shared" si="41"/>
        <v/>
      </c>
      <c r="X2414" s="159" t="str">
        <f>IF(E2414="","",(IF(Table1[[#This Row],[Cur]]="USD",Table1[[#This Row],[Cur_Amount Debit]],Table1[[#This Row],[Cur_Amount Debit]]/Table1[[#This Row],[Exchange Rate]])))</f>
        <v/>
      </c>
      <c r="Y2414" s="159" t="str">
        <f>IF(E2414="","",(IF(Table1[[#This Row],[Cur]]="USD",Table1[[#This Row],[Cur_Amount Credit]],Table1[[#This Row],[Cur_Amount Credit]]/ExchangeRate)))</f>
        <v/>
      </c>
      <c r="Z2414" s="201" t="str">
        <f>IF(E2414="","",(Table1[[#This Row],[Debit USD]]-Table1[[#This Row],[Credit USD]]))</f>
        <v/>
      </c>
      <c r="AA2414" s="226"/>
      <c r="AB2414" s="255"/>
      <c r="AC2414" s="1"/>
      <c r="AD2414" s="15"/>
      <c r="AE2414" s="15" t="str">
        <f>IF(AND(OR(Table1[[#This Row],[Account]]="15030",Table1[[#This Row],[Account]]="15035",Table1[[#This Row],[Account]]="20150"),Table1[[#This Row],[Vendor ID]]=""),1,"")</f>
        <v/>
      </c>
      <c r="AF2414" s="15"/>
      <c r="AG2414" s="15"/>
      <c r="AH2414" s="15"/>
      <c r="AI2414" s="46" t="str">
        <f>IF(Table1[[#This Row],[Posting Date]]&lt;&gt;"","GJ-"&amp;CountryID,"")</f>
        <v/>
      </c>
      <c r="AJ2414" s="59" t="str">
        <f>IF(Table1[[#This Row],[Posting Date]]&lt;&gt;"",Table1[[#This Row],[Posting Date]],"")</f>
        <v/>
      </c>
      <c r="AK2414" s="46"/>
      <c r="AL2414" s="46" t="str">
        <f>IF(Table1[[#This Row],[Description]]&lt;&gt;"",Table1[[#This Row],[Description]],"")</f>
        <v/>
      </c>
      <c r="AM2414" s="46" t="str">
        <f>IF(Table1[[#This Row],[Posting Date]]&lt;&gt;"",Table1[[#This Row],[Reference Number]],"")</f>
        <v/>
      </c>
      <c r="AN2414" s="46" t="str">
        <f>TRIM(Table1[[#This Row],[Line '#]])</f>
        <v/>
      </c>
      <c r="AO2414" s="46" t="str">
        <f>TRIM(Table1[[#This Row],[Account]])</f>
        <v/>
      </c>
      <c r="AP2414" s="46" t="str">
        <f>IF(Table1[[#This Row],[Posting Date]]&lt;&gt;"",$D$5,"")</f>
        <v/>
      </c>
      <c r="AQ2414" s="46" t="str">
        <f>TRIM(Table1[[#This Row],[Departments-Prgrams]])</f>
        <v/>
      </c>
      <c r="AR2414" s="46" t="str">
        <f>TRIM(Table1[[#This Row],[Grant]])</f>
        <v/>
      </c>
      <c r="AS2414" s="46" t="str">
        <f>TRIM(Table1[[#This Row],[Staff ID]])</f>
        <v/>
      </c>
      <c r="AT2414" s="46" t="str">
        <f>IF(TRIM(Table1[[#This Row],[Budget Code]])=0,"",TRIM(Table1[[#This Row],[Budget Code]]))</f>
        <v/>
      </c>
      <c r="AU2414" s="46" t="str">
        <f>IF(Table1[[#This Row],[Line Description]]&lt;&gt;"",Table1[[#This Row],[Line Description]],"")</f>
        <v/>
      </c>
      <c r="AV2414" s="46" t="str">
        <f>IF(Table1[[#This Row],[Cur_Amount Debit]]&gt;0,ROUND(Table1[[#This Row],[Cur_Amount Debit]],2),"")</f>
        <v/>
      </c>
      <c r="AW2414" s="46" t="str">
        <f>IF(Table1[[#This Row],[Cur_Amount Credit]]&gt;0,ROUND(Table1[[#This Row],[Cur_Amount Credit]],2),"")</f>
        <v/>
      </c>
      <c r="AX2414" s="46" t="str">
        <f>LEFT(Table1[[#This Row],[Cur]],3)</f>
        <v/>
      </c>
      <c r="AY2414" s="59"/>
      <c r="AZ2414" s="46"/>
      <c r="BA2414" s="46" t="str">
        <f>IF(Table1[[#This Row],[Cur]]&lt;&gt;"",IF(Table1[[#This Row],[Cur]]="USD","",ExchangeRate),"")</f>
        <v/>
      </c>
      <c r="BB2414" s="46" t="str">
        <f>IF(Table1[[#This Row],[Grant]]&lt;&gt;"",VLOOKUP(Table1[[#This Row],[Grant]],Grants!B:D,3),"")</f>
        <v/>
      </c>
      <c r="BC2414" s="46" t="str">
        <f>TRIM(Table1[[#This Row],[Vendor ID]])</f>
        <v/>
      </c>
      <c r="BD2414">
        <f>IF(Table1[[#This Row],[Reference Number]]=Q2413,BD2413,BD2413+1)</f>
        <v>0</v>
      </c>
    </row>
    <row r="2415" spans="1:56" ht="11.25" customHeight="1" x14ac:dyDescent="0.25">
      <c r="A2415" s="1"/>
      <c r="B2415" s="88" t="str">
        <f>IF(Table1[[#This Row],[Posting Date]]&lt;&gt;"",IF(Table1[[#This Row],[Reference Number]]=Q2414,B2414+1,1),"")</f>
        <v/>
      </c>
      <c r="C2415" s="61"/>
      <c r="D2415" s="61"/>
      <c r="E2415" s="138"/>
      <c r="F2415" s="141" t="str">
        <f>IFERROR(IF(VLOOKUP(Table1[[#This Row],[Budget Code Description]],Dimentions!$X$6:$AC$139,2,FALSE)="","",VLOOKUP(Table1[[#This Row],[Budget Code Description]],Dimentions!$X$6:$AC$139,2,FALSE)),"")</f>
        <v/>
      </c>
      <c r="G2415" s="141"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1" t="str">
        <f>IFERROR(VLOOKUP(Table1[[#This Row],[Budget Code Description]],Table6[#All],8,FALSE),"")</f>
        <v/>
      </c>
      <c r="L2415" s="63"/>
      <c r="M2415" s="65" t="str">
        <f>IFERROR(VLOOKUP(Table1[[#This Row],[Staff ID]],Table2[],2,FALSE),"")</f>
        <v/>
      </c>
      <c r="N2415" s="209" t="str">
        <f>IFERROR(IF(VLOOKUP(Table1[[#This Row],[Budget Code Description]],Dimentions!$X$6:$AC$134,4,FALSE)="","",VLOOKUP(Table1[[#This Row],[Budget Code Description]],Dimentions!$X$6:$AC$134,4,FALSE)),"")</f>
        <v/>
      </c>
      <c r="O2415" s="65" t="str">
        <f>IFERROR(VLOOKUP(Table1[[#This Row],[Vendor ID]],Table549[],2,FALSE),"")</f>
        <v/>
      </c>
      <c r="P2415" s="63"/>
      <c r="Q2415" s="141" t="str">
        <f>IF(Table1[[#This Row],[Posting Date]]&lt;&gt;"",$D$9,"")</f>
        <v/>
      </c>
      <c r="R2415" s="157" t="str">
        <f>IF(Table1[[#This Row],[Posting Date]]&lt;&gt;"",$D$10,"")</f>
        <v/>
      </c>
      <c r="S2415" s="66"/>
      <c r="T2415" s="63"/>
      <c r="U2415" s="67"/>
      <c r="V2415" s="67"/>
      <c r="W2415" s="67" t="str">
        <f t="shared" ref="W2415:W2478" si="42">IF(E2415="","",(ExchangeRate))</f>
        <v/>
      </c>
      <c r="X2415" s="159" t="str">
        <f>IF(E2415="","",(IF(Table1[[#This Row],[Cur]]="USD",Table1[[#This Row],[Cur_Amount Debit]],Table1[[#This Row],[Cur_Amount Debit]]/Table1[[#This Row],[Exchange Rate]])))</f>
        <v/>
      </c>
      <c r="Y2415" s="159" t="str">
        <f>IF(E2415="","",(IF(Table1[[#This Row],[Cur]]="USD",Table1[[#This Row],[Cur_Amount Credit]],Table1[[#This Row],[Cur_Amount Credit]]/ExchangeRate)))</f>
        <v/>
      </c>
      <c r="Z2415" s="201" t="str">
        <f>IF(E2415="","",(Table1[[#This Row],[Debit USD]]-Table1[[#This Row],[Credit USD]]))</f>
        <v/>
      </c>
      <c r="AA2415" s="226"/>
      <c r="AB2415" s="255"/>
      <c r="AC2415" s="1"/>
      <c r="AD2415" s="15"/>
      <c r="AE2415" s="15" t="str">
        <f>IF(AND(OR(Table1[[#This Row],[Account]]="15030",Table1[[#This Row],[Account]]="15035",Table1[[#This Row],[Account]]="20150"),Table1[[#This Row],[Vendor ID]]=""),1,"")</f>
        <v/>
      </c>
      <c r="AF2415" s="15"/>
      <c r="AG2415" s="15"/>
      <c r="AH2415" s="15"/>
      <c r="AI2415" s="46" t="str">
        <f>IF(Table1[[#This Row],[Posting Date]]&lt;&gt;"","GJ-"&amp;CountryID,"")</f>
        <v/>
      </c>
      <c r="AJ2415" s="59" t="str">
        <f>IF(Table1[[#This Row],[Posting Date]]&lt;&gt;"",Table1[[#This Row],[Posting Date]],"")</f>
        <v/>
      </c>
      <c r="AK2415" s="46"/>
      <c r="AL2415" s="46" t="str">
        <f>IF(Table1[[#This Row],[Description]]&lt;&gt;"",Table1[[#This Row],[Description]],"")</f>
        <v/>
      </c>
      <c r="AM2415" s="46" t="str">
        <f>IF(Table1[[#This Row],[Posting Date]]&lt;&gt;"",Table1[[#This Row],[Reference Number]],"")</f>
        <v/>
      </c>
      <c r="AN2415" s="46" t="str">
        <f>TRIM(Table1[[#This Row],[Line '#]])</f>
        <v/>
      </c>
      <c r="AO2415" s="46" t="str">
        <f>TRIM(Table1[[#This Row],[Account]])</f>
        <v/>
      </c>
      <c r="AP2415" s="46" t="str">
        <f>IF(Table1[[#This Row],[Posting Date]]&lt;&gt;"",$D$5,"")</f>
        <v/>
      </c>
      <c r="AQ2415" s="46" t="str">
        <f>TRIM(Table1[[#This Row],[Departments-Prgrams]])</f>
        <v/>
      </c>
      <c r="AR2415" s="46" t="str">
        <f>TRIM(Table1[[#This Row],[Grant]])</f>
        <v/>
      </c>
      <c r="AS2415" s="46" t="str">
        <f>TRIM(Table1[[#This Row],[Staff ID]])</f>
        <v/>
      </c>
      <c r="AT2415" s="46" t="str">
        <f>IF(TRIM(Table1[[#This Row],[Budget Code]])=0,"",TRIM(Table1[[#This Row],[Budget Code]]))</f>
        <v/>
      </c>
      <c r="AU2415" s="46" t="str">
        <f>IF(Table1[[#This Row],[Line Description]]&lt;&gt;"",Table1[[#This Row],[Line Description]],"")</f>
        <v/>
      </c>
      <c r="AV2415" s="46" t="str">
        <f>IF(Table1[[#This Row],[Cur_Amount Debit]]&gt;0,ROUND(Table1[[#This Row],[Cur_Amount Debit]],2),"")</f>
        <v/>
      </c>
      <c r="AW2415" s="46" t="str">
        <f>IF(Table1[[#This Row],[Cur_Amount Credit]]&gt;0,ROUND(Table1[[#This Row],[Cur_Amount Credit]],2),"")</f>
        <v/>
      </c>
      <c r="AX2415" s="46" t="str">
        <f>LEFT(Table1[[#This Row],[Cur]],3)</f>
        <v/>
      </c>
      <c r="AY2415" s="59"/>
      <c r="AZ2415" s="46"/>
      <c r="BA2415" s="46" t="str">
        <f>IF(Table1[[#This Row],[Cur]]&lt;&gt;"",IF(Table1[[#This Row],[Cur]]="USD","",ExchangeRate),"")</f>
        <v/>
      </c>
      <c r="BB2415" s="46" t="str">
        <f>IF(Table1[[#This Row],[Grant]]&lt;&gt;"",VLOOKUP(Table1[[#This Row],[Grant]],Grants!B:D,3),"")</f>
        <v/>
      </c>
      <c r="BC2415" s="46" t="str">
        <f>TRIM(Table1[[#This Row],[Vendor ID]])</f>
        <v/>
      </c>
      <c r="BD2415">
        <f>IF(Table1[[#This Row],[Reference Number]]=Q2414,BD2414,BD2414+1)</f>
        <v>0</v>
      </c>
    </row>
    <row r="2416" spans="1:56" ht="11.25" customHeight="1" x14ac:dyDescent="0.25">
      <c r="A2416" s="1"/>
      <c r="B2416" s="88" t="str">
        <f>IF(Table1[[#This Row],[Posting Date]]&lt;&gt;"",IF(Table1[[#This Row],[Reference Number]]=Q2415,B2415+1,1),"")</f>
        <v/>
      </c>
      <c r="C2416" s="61"/>
      <c r="D2416" s="61"/>
      <c r="E2416" s="138"/>
      <c r="F2416" s="141" t="str">
        <f>IFERROR(IF(VLOOKUP(Table1[[#This Row],[Budget Code Description]],Dimentions!$X$6:$AC$139,2,FALSE)="","",VLOOKUP(Table1[[#This Row],[Budget Code Description]],Dimentions!$X$6:$AC$139,2,FALSE)),"")</f>
        <v/>
      </c>
      <c r="G2416" s="141"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1" t="str">
        <f>IFERROR(VLOOKUP(Table1[[#This Row],[Budget Code Description]],Table6[#All],8,FALSE),"")</f>
        <v/>
      </c>
      <c r="L2416" s="63"/>
      <c r="M2416" s="65" t="str">
        <f>IFERROR(VLOOKUP(Table1[[#This Row],[Staff ID]],Table2[],2,FALSE),"")</f>
        <v/>
      </c>
      <c r="N2416" s="209" t="str">
        <f>IFERROR(IF(VLOOKUP(Table1[[#This Row],[Budget Code Description]],Dimentions!$X$6:$AC$134,4,FALSE)="","",VLOOKUP(Table1[[#This Row],[Budget Code Description]],Dimentions!$X$6:$AC$134,4,FALSE)),"")</f>
        <v/>
      </c>
      <c r="O2416" s="65" t="str">
        <f>IFERROR(VLOOKUP(Table1[[#This Row],[Vendor ID]],Table549[],2,FALSE),"")</f>
        <v/>
      </c>
      <c r="P2416" s="63"/>
      <c r="Q2416" s="141" t="str">
        <f>IF(Table1[[#This Row],[Posting Date]]&lt;&gt;"",$D$9,"")</f>
        <v/>
      </c>
      <c r="R2416" s="157" t="str">
        <f>IF(Table1[[#This Row],[Posting Date]]&lt;&gt;"",$D$10,"")</f>
        <v/>
      </c>
      <c r="S2416" s="66"/>
      <c r="T2416" s="63"/>
      <c r="U2416" s="67"/>
      <c r="V2416" s="67"/>
      <c r="W2416" s="67" t="str">
        <f t="shared" si="42"/>
        <v/>
      </c>
      <c r="X2416" s="159" t="str">
        <f>IF(E2416="","",(IF(Table1[[#This Row],[Cur]]="USD",Table1[[#This Row],[Cur_Amount Debit]],Table1[[#This Row],[Cur_Amount Debit]]/Table1[[#This Row],[Exchange Rate]])))</f>
        <v/>
      </c>
      <c r="Y2416" s="159" t="str">
        <f>IF(E2416="","",(IF(Table1[[#This Row],[Cur]]="USD",Table1[[#This Row],[Cur_Amount Credit]],Table1[[#This Row],[Cur_Amount Credit]]/ExchangeRate)))</f>
        <v/>
      </c>
      <c r="Z2416" s="201" t="str">
        <f>IF(E2416="","",(Table1[[#This Row],[Debit USD]]-Table1[[#This Row],[Credit USD]]))</f>
        <v/>
      </c>
      <c r="AA2416" s="226"/>
      <c r="AB2416" s="255"/>
      <c r="AC2416" s="1"/>
      <c r="AD2416" s="15"/>
      <c r="AE2416" s="15" t="str">
        <f>IF(AND(OR(Table1[[#This Row],[Account]]="15030",Table1[[#This Row],[Account]]="15035",Table1[[#This Row],[Account]]="20150"),Table1[[#This Row],[Vendor ID]]=""),1,"")</f>
        <v/>
      </c>
      <c r="AF2416" s="15"/>
      <c r="AG2416" s="15"/>
      <c r="AH2416" s="15"/>
      <c r="AI2416" s="46" t="str">
        <f>IF(Table1[[#This Row],[Posting Date]]&lt;&gt;"","GJ-"&amp;CountryID,"")</f>
        <v/>
      </c>
      <c r="AJ2416" s="59" t="str">
        <f>IF(Table1[[#This Row],[Posting Date]]&lt;&gt;"",Table1[[#This Row],[Posting Date]],"")</f>
        <v/>
      </c>
      <c r="AK2416" s="46"/>
      <c r="AL2416" s="46" t="str">
        <f>IF(Table1[[#This Row],[Description]]&lt;&gt;"",Table1[[#This Row],[Description]],"")</f>
        <v/>
      </c>
      <c r="AM2416" s="46" t="str">
        <f>IF(Table1[[#This Row],[Posting Date]]&lt;&gt;"",Table1[[#This Row],[Reference Number]],"")</f>
        <v/>
      </c>
      <c r="AN2416" s="46" t="str">
        <f>TRIM(Table1[[#This Row],[Line '#]])</f>
        <v/>
      </c>
      <c r="AO2416" s="46" t="str">
        <f>TRIM(Table1[[#This Row],[Account]])</f>
        <v/>
      </c>
      <c r="AP2416" s="46" t="str">
        <f>IF(Table1[[#This Row],[Posting Date]]&lt;&gt;"",$D$5,"")</f>
        <v/>
      </c>
      <c r="AQ2416" s="46" t="str">
        <f>TRIM(Table1[[#This Row],[Departments-Prgrams]])</f>
        <v/>
      </c>
      <c r="AR2416" s="46" t="str">
        <f>TRIM(Table1[[#This Row],[Grant]])</f>
        <v/>
      </c>
      <c r="AS2416" s="46" t="str">
        <f>TRIM(Table1[[#This Row],[Staff ID]])</f>
        <v/>
      </c>
      <c r="AT2416" s="46" t="str">
        <f>IF(TRIM(Table1[[#This Row],[Budget Code]])=0,"",TRIM(Table1[[#This Row],[Budget Code]]))</f>
        <v/>
      </c>
      <c r="AU2416" s="46" t="str">
        <f>IF(Table1[[#This Row],[Line Description]]&lt;&gt;"",Table1[[#This Row],[Line Description]],"")</f>
        <v/>
      </c>
      <c r="AV2416" s="46" t="str">
        <f>IF(Table1[[#This Row],[Cur_Amount Debit]]&gt;0,ROUND(Table1[[#This Row],[Cur_Amount Debit]],2),"")</f>
        <v/>
      </c>
      <c r="AW2416" s="46" t="str">
        <f>IF(Table1[[#This Row],[Cur_Amount Credit]]&gt;0,ROUND(Table1[[#This Row],[Cur_Amount Credit]],2),"")</f>
        <v/>
      </c>
      <c r="AX2416" s="46" t="str">
        <f>LEFT(Table1[[#This Row],[Cur]],3)</f>
        <v/>
      </c>
      <c r="AY2416" s="59"/>
      <c r="AZ2416" s="46"/>
      <c r="BA2416" s="46" t="str">
        <f>IF(Table1[[#This Row],[Cur]]&lt;&gt;"",IF(Table1[[#This Row],[Cur]]="USD","",ExchangeRate),"")</f>
        <v/>
      </c>
      <c r="BB2416" s="46" t="str">
        <f>IF(Table1[[#This Row],[Grant]]&lt;&gt;"",VLOOKUP(Table1[[#This Row],[Grant]],Grants!B:D,3),"")</f>
        <v/>
      </c>
      <c r="BC2416" s="46" t="str">
        <f>TRIM(Table1[[#This Row],[Vendor ID]])</f>
        <v/>
      </c>
      <c r="BD2416">
        <f>IF(Table1[[#This Row],[Reference Number]]=Q2415,BD2415,BD2415+1)</f>
        <v>0</v>
      </c>
    </row>
    <row r="2417" spans="1:56" ht="11.25" customHeight="1" x14ac:dyDescent="0.25">
      <c r="A2417" s="1"/>
      <c r="B2417" s="88" t="str">
        <f>IF(Table1[[#This Row],[Posting Date]]&lt;&gt;"",IF(Table1[[#This Row],[Reference Number]]=Q2416,B2416+1,1),"")</f>
        <v/>
      </c>
      <c r="C2417" s="61"/>
      <c r="D2417" s="61"/>
      <c r="E2417" s="138"/>
      <c r="F2417" s="141" t="str">
        <f>IFERROR(IF(VLOOKUP(Table1[[#This Row],[Budget Code Description]],Dimentions!$X$6:$AC$139,2,FALSE)="","",VLOOKUP(Table1[[#This Row],[Budget Code Description]],Dimentions!$X$6:$AC$139,2,FALSE)),"")</f>
        <v/>
      </c>
      <c r="G2417" s="141"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1" t="str">
        <f>IFERROR(VLOOKUP(Table1[[#This Row],[Budget Code Description]],Table6[#All],8,FALSE),"")</f>
        <v/>
      </c>
      <c r="L2417" s="63"/>
      <c r="M2417" s="65" t="str">
        <f>IFERROR(VLOOKUP(Table1[[#This Row],[Staff ID]],Table2[],2,FALSE),"")</f>
        <v/>
      </c>
      <c r="N2417" s="209" t="str">
        <f>IFERROR(IF(VLOOKUP(Table1[[#This Row],[Budget Code Description]],Dimentions!$X$6:$AC$134,4,FALSE)="","",VLOOKUP(Table1[[#This Row],[Budget Code Description]],Dimentions!$X$6:$AC$134,4,FALSE)),"")</f>
        <v/>
      </c>
      <c r="O2417" s="65" t="str">
        <f>IFERROR(VLOOKUP(Table1[[#This Row],[Vendor ID]],Table549[],2,FALSE),"")</f>
        <v/>
      </c>
      <c r="P2417" s="63"/>
      <c r="Q2417" s="141" t="str">
        <f>IF(Table1[[#This Row],[Posting Date]]&lt;&gt;"",$D$9,"")</f>
        <v/>
      </c>
      <c r="R2417" s="157" t="str">
        <f>IF(Table1[[#This Row],[Posting Date]]&lt;&gt;"",$D$10,"")</f>
        <v/>
      </c>
      <c r="S2417" s="66"/>
      <c r="T2417" s="63"/>
      <c r="U2417" s="67"/>
      <c r="V2417" s="67"/>
      <c r="W2417" s="67" t="str">
        <f t="shared" si="42"/>
        <v/>
      </c>
      <c r="X2417" s="159" t="str">
        <f>IF(E2417="","",(IF(Table1[[#This Row],[Cur]]="USD",Table1[[#This Row],[Cur_Amount Debit]],Table1[[#This Row],[Cur_Amount Debit]]/Table1[[#This Row],[Exchange Rate]])))</f>
        <v/>
      </c>
      <c r="Y2417" s="159" t="str">
        <f>IF(E2417="","",(IF(Table1[[#This Row],[Cur]]="USD",Table1[[#This Row],[Cur_Amount Credit]],Table1[[#This Row],[Cur_Amount Credit]]/ExchangeRate)))</f>
        <v/>
      </c>
      <c r="Z2417" s="201" t="str">
        <f>IF(E2417="","",(Table1[[#This Row],[Debit USD]]-Table1[[#This Row],[Credit USD]]))</f>
        <v/>
      </c>
      <c r="AA2417" s="226"/>
      <c r="AB2417" s="255"/>
      <c r="AC2417" s="1"/>
      <c r="AD2417" s="15"/>
      <c r="AE2417" s="15" t="str">
        <f>IF(AND(OR(Table1[[#This Row],[Account]]="15030",Table1[[#This Row],[Account]]="15035",Table1[[#This Row],[Account]]="20150"),Table1[[#This Row],[Vendor ID]]=""),1,"")</f>
        <v/>
      </c>
      <c r="AF2417" s="15"/>
      <c r="AG2417" s="15"/>
      <c r="AH2417" s="15"/>
      <c r="AI2417" s="46" t="str">
        <f>IF(Table1[[#This Row],[Posting Date]]&lt;&gt;"","GJ-"&amp;CountryID,"")</f>
        <v/>
      </c>
      <c r="AJ2417" s="59" t="str">
        <f>IF(Table1[[#This Row],[Posting Date]]&lt;&gt;"",Table1[[#This Row],[Posting Date]],"")</f>
        <v/>
      </c>
      <c r="AK2417" s="46"/>
      <c r="AL2417" s="46" t="str">
        <f>IF(Table1[[#This Row],[Description]]&lt;&gt;"",Table1[[#This Row],[Description]],"")</f>
        <v/>
      </c>
      <c r="AM2417" s="46" t="str">
        <f>IF(Table1[[#This Row],[Posting Date]]&lt;&gt;"",Table1[[#This Row],[Reference Number]],"")</f>
        <v/>
      </c>
      <c r="AN2417" s="46" t="str">
        <f>TRIM(Table1[[#This Row],[Line '#]])</f>
        <v/>
      </c>
      <c r="AO2417" s="46" t="str">
        <f>TRIM(Table1[[#This Row],[Account]])</f>
        <v/>
      </c>
      <c r="AP2417" s="46" t="str">
        <f>IF(Table1[[#This Row],[Posting Date]]&lt;&gt;"",$D$5,"")</f>
        <v/>
      </c>
      <c r="AQ2417" s="46" t="str">
        <f>TRIM(Table1[[#This Row],[Departments-Prgrams]])</f>
        <v/>
      </c>
      <c r="AR2417" s="46" t="str">
        <f>TRIM(Table1[[#This Row],[Grant]])</f>
        <v/>
      </c>
      <c r="AS2417" s="46" t="str">
        <f>TRIM(Table1[[#This Row],[Staff ID]])</f>
        <v/>
      </c>
      <c r="AT2417" s="46" t="str">
        <f>IF(TRIM(Table1[[#This Row],[Budget Code]])=0,"",TRIM(Table1[[#This Row],[Budget Code]]))</f>
        <v/>
      </c>
      <c r="AU2417" s="46" t="str">
        <f>IF(Table1[[#This Row],[Line Description]]&lt;&gt;"",Table1[[#This Row],[Line Description]],"")</f>
        <v/>
      </c>
      <c r="AV2417" s="46" t="str">
        <f>IF(Table1[[#This Row],[Cur_Amount Debit]]&gt;0,ROUND(Table1[[#This Row],[Cur_Amount Debit]],2),"")</f>
        <v/>
      </c>
      <c r="AW2417" s="46" t="str">
        <f>IF(Table1[[#This Row],[Cur_Amount Credit]]&gt;0,ROUND(Table1[[#This Row],[Cur_Amount Credit]],2),"")</f>
        <v/>
      </c>
      <c r="AX2417" s="46" t="str">
        <f>LEFT(Table1[[#This Row],[Cur]],3)</f>
        <v/>
      </c>
      <c r="AY2417" s="59"/>
      <c r="AZ2417" s="46"/>
      <c r="BA2417" s="46" t="str">
        <f>IF(Table1[[#This Row],[Cur]]&lt;&gt;"",IF(Table1[[#This Row],[Cur]]="USD","",ExchangeRate),"")</f>
        <v/>
      </c>
      <c r="BB2417" s="46" t="str">
        <f>IF(Table1[[#This Row],[Grant]]&lt;&gt;"",VLOOKUP(Table1[[#This Row],[Grant]],Grants!B:D,3),"")</f>
        <v/>
      </c>
      <c r="BC2417" s="46" t="str">
        <f>TRIM(Table1[[#This Row],[Vendor ID]])</f>
        <v/>
      </c>
      <c r="BD2417">
        <f>IF(Table1[[#This Row],[Reference Number]]=Q2416,BD2416,BD2416+1)</f>
        <v>0</v>
      </c>
    </row>
    <row r="2418" spans="1:56" ht="11.25" customHeight="1" x14ac:dyDescent="0.25">
      <c r="A2418" s="1"/>
      <c r="B2418" s="88" t="str">
        <f>IF(Table1[[#This Row],[Posting Date]]&lt;&gt;"",IF(Table1[[#This Row],[Reference Number]]=Q2417,B2417+1,1),"")</f>
        <v/>
      </c>
      <c r="C2418" s="61"/>
      <c r="D2418" s="61"/>
      <c r="E2418" s="138"/>
      <c r="F2418" s="141" t="str">
        <f>IFERROR(IF(VLOOKUP(Table1[[#This Row],[Budget Code Description]],Dimentions!$X$6:$AC$139,2,FALSE)="","",VLOOKUP(Table1[[#This Row],[Budget Code Description]],Dimentions!$X$6:$AC$139,2,FALSE)),"")</f>
        <v/>
      </c>
      <c r="G2418" s="141"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1" t="str">
        <f>IFERROR(VLOOKUP(Table1[[#This Row],[Budget Code Description]],Table6[#All],8,FALSE),"")</f>
        <v/>
      </c>
      <c r="L2418" s="63"/>
      <c r="M2418" s="65" t="str">
        <f>IFERROR(VLOOKUP(Table1[[#This Row],[Staff ID]],Table2[],2,FALSE),"")</f>
        <v/>
      </c>
      <c r="N2418" s="209" t="str">
        <f>IFERROR(IF(VLOOKUP(Table1[[#This Row],[Budget Code Description]],Dimentions!$X$6:$AC$134,4,FALSE)="","",VLOOKUP(Table1[[#This Row],[Budget Code Description]],Dimentions!$X$6:$AC$134,4,FALSE)),"")</f>
        <v/>
      </c>
      <c r="O2418" s="65" t="str">
        <f>IFERROR(VLOOKUP(Table1[[#This Row],[Vendor ID]],Table549[],2,FALSE),"")</f>
        <v/>
      </c>
      <c r="P2418" s="63"/>
      <c r="Q2418" s="141" t="str">
        <f>IF(Table1[[#This Row],[Posting Date]]&lt;&gt;"",$D$9,"")</f>
        <v/>
      </c>
      <c r="R2418" s="157" t="str">
        <f>IF(Table1[[#This Row],[Posting Date]]&lt;&gt;"",$D$10,"")</f>
        <v/>
      </c>
      <c r="S2418" s="66"/>
      <c r="T2418" s="63"/>
      <c r="U2418" s="67"/>
      <c r="V2418" s="67"/>
      <c r="W2418" s="67" t="str">
        <f t="shared" si="42"/>
        <v/>
      </c>
      <c r="X2418" s="159" t="str">
        <f>IF(E2418="","",(IF(Table1[[#This Row],[Cur]]="USD",Table1[[#This Row],[Cur_Amount Debit]],Table1[[#This Row],[Cur_Amount Debit]]/Table1[[#This Row],[Exchange Rate]])))</f>
        <v/>
      </c>
      <c r="Y2418" s="159" t="str">
        <f>IF(E2418="","",(IF(Table1[[#This Row],[Cur]]="USD",Table1[[#This Row],[Cur_Amount Credit]],Table1[[#This Row],[Cur_Amount Credit]]/ExchangeRate)))</f>
        <v/>
      </c>
      <c r="Z2418" s="201" t="str">
        <f>IF(E2418="","",(Table1[[#This Row],[Debit USD]]-Table1[[#This Row],[Credit USD]]))</f>
        <v/>
      </c>
      <c r="AA2418" s="226"/>
      <c r="AB2418" s="255"/>
      <c r="AC2418" s="1"/>
      <c r="AD2418" s="15"/>
      <c r="AE2418" s="15" t="str">
        <f>IF(AND(OR(Table1[[#This Row],[Account]]="15030",Table1[[#This Row],[Account]]="15035",Table1[[#This Row],[Account]]="20150"),Table1[[#This Row],[Vendor ID]]=""),1,"")</f>
        <v/>
      </c>
      <c r="AF2418" s="15"/>
      <c r="AG2418" s="15"/>
      <c r="AH2418" s="15"/>
      <c r="AI2418" s="46" t="str">
        <f>IF(Table1[[#This Row],[Posting Date]]&lt;&gt;"","GJ-"&amp;CountryID,"")</f>
        <v/>
      </c>
      <c r="AJ2418" s="59" t="str">
        <f>IF(Table1[[#This Row],[Posting Date]]&lt;&gt;"",Table1[[#This Row],[Posting Date]],"")</f>
        <v/>
      </c>
      <c r="AK2418" s="46"/>
      <c r="AL2418" s="46" t="str">
        <f>IF(Table1[[#This Row],[Description]]&lt;&gt;"",Table1[[#This Row],[Description]],"")</f>
        <v/>
      </c>
      <c r="AM2418" s="46" t="str">
        <f>IF(Table1[[#This Row],[Posting Date]]&lt;&gt;"",Table1[[#This Row],[Reference Number]],"")</f>
        <v/>
      </c>
      <c r="AN2418" s="46" t="str">
        <f>TRIM(Table1[[#This Row],[Line '#]])</f>
        <v/>
      </c>
      <c r="AO2418" s="46" t="str">
        <f>TRIM(Table1[[#This Row],[Account]])</f>
        <v/>
      </c>
      <c r="AP2418" s="46" t="str">
        <f>IF(Table1[[#This Row],[Posting Date]]&lt;&gt;"",$D$5,"")</f>
        <v/>
      </c>
      <c r="AQ2418" s="46" t="str">
        <f>TRIM(Table1[[#This Row],[Departments-Prgrams]])</f>
        <v/>
      </c>
      <c r="AR2418" s="46" t="str">
        <f>TRIM(Table1[[#This Row],[Grant]])</f>
        <v/>
      </c>
      <c r="AS2418" s="46" t="str">
        <f>TRIM(Table1[[#This Row],[Staff ID]])</f>
        <v/>
      </c>
      <c r="AT2418" s="46" t="str">
        <f>IF(TRIM(Table1[[#This Row],[Budget Code]])=0,"",TRIM(Table1[[#This Row],[Budget Code]]))</f>
        <v/>
      </c>
      <c r="AU2418" s="46" t="str">
        <f>IF(Table1[[#This Row],[Line Description]]&lt;&gt;"",Table1[[#This Row],[Line Description]],"")</f>
        <v/>
      </c>
      <c r="AV2418" s="46" t="str">
        <f>IF(Table1[[#This Row],[Cur_Amount Debit]]&gt;0,ROUND(Table1[[#This Row],[Cur_Amount Debit]],2),"")</f>
        <v/>
      </c>
      <c r="AW2418" s="46" t="str">
        <f>IF(Table1[[#This Row],[Cur_Amount Credit]]&gt;0,ROUND(Table1[[#This Row],[Cur_Amount Credit]],2),"")</f>
        <v/>
      </c>
      <c r="AX2418" s="46" t="str">
        <f>LEFT(Table1[[#This Row],[Cur]],3)</f>
        <v/>
      </c>
      <c r="AY2418" s="59"/>
      <c r="AZ2418" s="46"/>
      <c r="BA2418" s="46" t="str">
        <f>IF(Table1[[#This Row],[Cur]]&lt;&gt;"",IF(Table1[[#This Row],[Cur]]="USD","",ExchangeRate),"")</f>
        <v/>
      </c>
      <c r="BB2418" s="46" t="str">
        <f>IF(Table1[[#This Row],[Grant]]&lt;&gt;"",VLOOKUP(Table1[[#This Row],[Grant]],Grants!B:D,3),"")</f>
        <v/>
      </c>
      <c r="BC2418" s="46" t="str">
        <f>TRIM(Table1[[#This Row],[Vendor ID]])</f>
        <v/>
      </c>
      <c r="BD2418">
        <f>IF(Table1[[#This Row],[Reference Number]]=Q2417,BD2417,BD2417+1)</f>
        <v>0</v>
      </c>
    </row>
    <row r="2419" spans="1:56" ht="11.25" customHeight="1" x14ac:dyDescent="0.25">
      <c r="A2419" s="1"/>
      <c r="B2419" s="88" t="str">
        <f>IF(Table1[[#This Row],[Posting Date]]&lt;&gt;"",IF(Table1[[#This Row],[Reference Number]]=Q2418,B2418+1,1),"")</f>
        <v/>
      </c>
      <c r="C2419" s="61"/>
      <c r="D2419" s="61"/>
      <c r="E2419" s="138"/>
      <c r="F2419" s="141" t="str">
        <f>IFERROR(IF(VLOOKUP(Table1[[#This Row],[Budget Code Description]],Dimentions!$X$6:$AC$139,2,FALSE)="","",VLOOKUP(Table1[[#This Row],[Budget Code Description]],Dimentions!$X$6:$AC$139,2,FALSE)),"")</f>
        <v/>
      </c>
      <c r="G2419" s="141"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1" t="str">
        <f>IFERROR(VLOOKUP(Table1[[#This Row],[Budget Code Description]],Table6[#All],8,FALSE),"")</f>
        <v/>
      </c>
      <c r="L2419" s="63"/>
      <c r="M2419" s="65" t="str">
        <f>IFERROR(VLOOKUP(Table1[[#This Row],[Staff ID]],Table2[],2,FALSE),"")</f>
        <v/>
      </c>
      <c r="N2419" s="209" t="str">
        <f>IFERROR(IF(VLOOKUP(Table1[[#This Row],[Budget Code Description]],Dimentions!$X$6:$AC$134,4,FALSE)="","",VLOOKUP(Table1[[#This Row],[Budget Code Description]],Dimentions!$X$6:$AC$134,4,FALSE)),"")</f>
        <v/>
      </c>
      <c r="O2419" s="65" t="str">
        <f>IFERROR(VLOOKUP(Table1[[#This Row],[Vendor ID]],Table549[],2,FALSE),"")</f>
        <v/>
      </c>
      <c r="P2419" s="63"/>
      <c r="Q2419" s="141" t="str">
        <f>IF(Table1[[#This Row],[Posting Date]]&lt;&gt;"",$D$9,"")</f>
        <v/>
      </c>
      <c r="R2419" s="157" t="str">
        <f>IF(Table1[[#This Row],[Posting Date]]&lt;&gt;"",$D$10,"")</f>
        <v/>
      </c>
      <c r="S2419" s="66"/>
      <c r="T2419" s="63"/>
      <c r="U2419" s="67"/>
      <c r="V2419" s="67"/>
      <c r="W2419" s="67" t="str">
        <f t="shared" si="42"/>
        <v/>
      </c>
      <c r="X2419" s="159" t="str">
        <f>IF(E2419="","",(IF(Table1[[#This Row],[Cur]]="USD",Table1[[#This Row],[Cur_Amount Debit]],Table1[[#This Row],[Cur_Amount Debit]]/Table1[[#This Row],[Exchange Rate]])))</f>
        <v/>
      </c>
      <c r="Y2419" s="159" t="str">
        <f>IF(E2419="","",(IF(Table1[[#This Row],[Cur]]="USD",Table1[[#This Row],[Cur_Amount Credit]],Table1[[#This Row],[Cur_Amount Credit]]/ExchangeRate)))</f>
        <v/>
      </c>
      <c r="Z2419" s="201" t="str">
        <f>IF(E2419="","",(Table1[[#This Row],[Debit USD]]-Table1[[#This Row],[Credit USD]]))</f>
        <v/>
      </c>
      <c r="AA2419" s="226"/>
      <c r="AB2419" s="255"/>
      <c r="AC2419" s="1"/>
      <c r="AD2419" s="15"/>
      <c r="AE2419" s="15" t="str">
        <f>IF(AND(OR(Table1[[#This Row],[Account]]="15030",Table1[[#This Row],[Account]]="15035",Table1[[#This Row],[Account]]="20150"),Table1[[#This Row],[Vendor ID]]=""),1,"")</f>
        <v/>
      </c>
      <c r="AF2419" s="15"/>
      <c r="AG2419" s="15"/>
      <c r="AH2419" s="15"/>
      <c r="AI2419" s="46" t="str">
        <f>IF(Table1[[#This Row],[Posting Date]]&lt;&gt;"","GJ-"&amp;CountryID,"")</f>
        <v/>
      </c>
      <c r="AJ2419" s="59" t="str">
        <f>IF(Table1[[#This Row],[Posting Date]]&lt;&gt;"",Table1[[#This Row],[Posting Date]],"")</f>
        <v/>
      </c>
      <c r="AK2419" s="46"/>
      <c r="AL2419" s="46" t="str">
        <f>IF(Table1[[#This Row],[Description]]&lt;&gt;"",Table1[[#This Row],[Description]],"")</f>
        <v/>
      </c>
      <c r="AM2419" s="46" t="str">
        <f>IF(Table1[[#This Row],[Posting Date]]&lt;&gt;"",Table1[[#This Row],[Reference Number]],"")</f>
        <v/>
      </c>
      <c r="AN2419" s="46" t="str">
        <f>TRIM(Table1[[#This Row],[Line '#]])</f>
        <v/>
      </c>
      <c r="AO2419" s="46" t="str">
        <f>TRIM(Table1[[#This Row],[Account]])</f>
        <v/>
      </c>
      <c r="AP2419" s="46" t="str">
        <f>IF(Table1[[#This Row],[Posting Date]]&lt;&gt;"",$D$5,"")</f>
        <v/>
      </c>
      <c r="AQ2419" s="46" t="str">
        <f>TRIM(Table1[[#This Row],[Departments-Prgrams]])</f>
        <v/>
      </c>
      <c r="AR2419" s="46" t="str">
        <f>TRIM(Table1[[#This Row],[Grant]])</f>
        <v/>
      </c>
      <c r="AS2419" s="46" t="str">
        <f>TRIM(Table1[[#This Row],[Staff ID]])</f>
        <v/>
      </c>
      <c r="AT2419" s="46" t="str">
        <f>IF(TRIM(Table1[[#This Row],[Budget Code]])=0,"",TRIM(Table1[[#This Row],[Budget Code]]))</f>
        <v/>
      </c>
      <c r="AU2419" s="46" t="str">
        <f>IF(Table1[[#This Row],[Line Description]]&lt;&gt;"",Table1[[#This Row],[Line Description]],"")</f>
        <v/>
      </c>
      <c r="AV2419" s="46" t="str">
        <f>IF(Table1[[#This Row],[Cur_Amount Debit]]&gt;0,ROUND(Table1[[#This Row],[Cur_Amount Debit]],2),"")</f>
        <v/>
      </c>
      <c r="AW2419" s="46" t="str">
        <f>IF(Table1[[#This Row],[Cur_Amount Credit]]&gt;0,ROUND(Table1[[#This Row],[Cur_Amount Credit]],2),"")</f>
        <v/>
      </c>
      <c r="AX2419" s="46" t="str">
        <f>LEFT(Table1[[#This Row],[Cur]],3)</f>
        <v/>
      </c>
      <c r="AY2419" s="59"/>
      <c r="AZ2419" s="46"/>
      <c r="BA2419" s="46" t="str">
        <f>IF(Table1[[#This Row],[Cur]]&lt;&gt;"",IF(Table1[[#This Row],[Cur]]="USD","",ExchangeRate),"")</f>
        <v/>
      </c>
      <c r="BB2419" s="46" t="str">
        <f>IF(Table1[[#This Row],[Grant]]&lt;&gt;"",VLOOKUP(Table1[[#This Row],[Grant]],Grants!B:D,3),"")</f>
        <v/>
      </c>
      <c r="BC2419" s="46" t="str">
        <f>TRIM(Table1[[#This Row],[Vendor ID]])</f>
        <v/>
      </c>
      <c r="BD2419">
        <f>IF(Table1[[#This Row],[Reference Number]]=Q2418,BD2418,BD2418+1)</f>
        <v>0</v>
      </c>
    </row>
    <row r="2420" spans="1:56" ht="11.25" customHeight="1" x14ac:dyDescent="0.25">
      <c r="A2420" s="1"/>
      <c r="B2420" s="88" t="str">
        <f>IF(Table1[[#This Row],[Posting Date]]&lt;&gt;"",IF(Table1[[#This Row],[Reference Number]]=Q2419,B2419+1,1),"")</f>
        <v/>
      </c>
      <c r="C2420" s="61"/>
      <c r="D2420" s="61"/>
      <c r="E2420" s="138"/>
      <c r="F2420" s="141" t="str">
        <f>IFERROR(IF(VLOOKUP(Table1[[#This Row],[Budget Code Description]],Dimentions!$X$6:$AC$139,2,FALSE)="","",VLOOKUP(Table1[[#This Row],[Budget Code Description]],Dimentions!$X$6:$AC$139,2,FALSE)),"")</f>
        <v/>
      </c>
      <c r="G2420" s="141"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1" t="str">
        <f>IFERROR(VLOOKUP(Table1[[#This Row],[Budget Code Description]],Table6[#All],8,FALSE),"")</f>
        <v/>
      </c>
      <c r="L2420" s="63"/>
      <c r="M2420" s="65" t="str">
        <f>IFERROR(VLOOKUP(Table1[[#This Row],[Staff ID]],Table2[],2,FALSE),"")</f>
        <v/>
      </c>
      <c r="N2420" s="209" t="str">
        <f>IFERROR(IF(VLOOKUP(Table1[[#This Row],[Budget Code Description]],Dimentions!$X$6:$AC$134,4,FALSE)="","",VLOOKUP(Table1[[#This Row],[Budget Code Description]],Dimentions!$X$6:$AC$134,4,FALSE)),"")</f>
        <v/>
      </c>
      <c r="O2420" s="65" t="str">
        <f>IFERROR(VLOOKUP(Table1[[#This Row],[Vendor ID]],Table549[],2,FALSE),"")</f>
        <v/>
      </c>
      <c r="P2420" s="63"/>
      <c r="Q2420" s="141" t="str">
        <f>IF(Table1[[#This Row],[Posting Date]]&lt;&gt;"",$D$9,"")</f>
        <v/>
      </c>
      <c r="R2420" s="157" t="str">
        <f>IF(Table1[[#This Row],[Posting Date]]&lt;&gt;"",$D$10,"")</f>
        <v/>
      </c>
      <c r="S2420" s="66"/>
      <c r="T2420" s="63"/>
      <c r="U2420" s="67"/>
      <c r="V2420" s="67"/>
      <c r="W2420" s="67" t="str">
        <f t="shared" si="42"/>
        <v/>
      </c>
      <c r="X2420" s="159" t="str">
        <f>IF(E2420="","",(IF(Table1[[#This Row],[Cur]]="USD",Table1[[#This Row],[Cur_Amount Debit]],Table1[[#This Row],[Cur_Amount Debit]]/Table1[[#This Row],[Exchange Rate]])))</f>
        <v/>
      </c>
      <c r="Y2420" s="159" t="str">
        <f>IF(E2420="","",(IF(Table1[[#This Row],[Cur]]="USD",Table1[[#This Row],[Cur_Amount Credit]],Table1[[#This Row],[Cur_Amount Credit]]/ExchangeRate)))</f>
        <v/>
      </c>
      <c r="Z2420" s="201" t="str">
        <f>IF(E2420="","",(Table1[[#This Row],[Debit USD]]-Table1[[#This Row],[Credit USD]]))</f>
        <v/>
      </c>
      <c r="AA2420" s="226"/>
      <c r="AB2420" s="255"/>
      <c r="AC2420" s="1"/>
      <c r="AD2420" s="15"/>
      <c r="AE2420" s="15" t="str">
        <f>IF(AND(OR(Table1[[#This Row],[Account]]="15030",Table1[[#This Row],[Account]]="15035",Table1[[#This Row],[Account]]="20150"),Table1[[#This Row],[Vendor ID]]=""),1,"")</f>
        <v/>
      </c>
      <c r="AF2420" s="15"/>
      <c r="AG2420" s="15"/>
      <c r="AH2420" s="15"/>
      <c r="AI2420" s="46" t="str">
        <f>IF(Table1[[#This Row],[Posting Date]]&lt;&gt;"","GJ-"&amp;CountryID,"")</f>
        <v/>
      </c>
      <c r="AJ2420" s="59" t="str">
        <f>IF(Table1[[#This Row],[Posting Date]]&lt;&gt;"",Table1[[#This Row],[Posting Date]],"")</f>
        <v/>
      </c>
      <c r="AK2420" s="46"/>
      <c r="AL2420" s="46" t="str">
        <f>IF(Table1[[#This Row],[Description]]&lt;&gt;"",Table1[[#This Row],[Description]],"")</f>
        <v/>
      </c>
      <c r="AM2420" s="46" t="str">
        <f>IF(Table1[[#This Row],[Posting Date]]&lt;&gt;"",Table1[[#This Row],[Reference Number]],"")</f>
        <v/>
      </c>
      <c r="AN2420" s="46" t="str">
        <f>TRIM(Table1[[#This Row],[Line '#]])</f>
        <v/>
      </c>
      <c r="AO2420" s="46" t="str">
        <f>TRIM(Table1[[#This Row],[Account]])</f>
        <v/>
      </c>
      <c r="AP2420" s="46" t="str">
        <f>IF(Table1[[#This Row],[Posting Date]]&lt;&gt;"",$D$5,"")</f>
        <v/>
      </c>
      <c r="AQ2420" s="46" t="str">
        <f>TRIM(Table1[[#This Row],[Departments-Prgrams]])</f>
        <v/>
      </c>
      <c r="AR2420" s="46" t="str">
        <f>TRIM(Table1[[#This Row],[Grant]])</f>
        <v/>
      </c>
      <c r="AS2420" s="46" t="str">
        <f>TRIM(Table1[[#This Row],[Staff ID]])</f>
        <v/>
      </c>
      <c r="AT2420" s="46" t="str">
        <f>IF(TRIM(Table1[[#This Row],[Budget Code]])=0,"",TRIM(Table1[[#This Row],[Budget Code]]))</f>
        <v/>
      </c>
      <c r="AU2420" s="46" t="str">
        <f>IF(Table1[[#This Row],[Line Description]]&lt;&gt;"",Table1[[#This Row],[Line Description]],"")</f>
        <v/>
      </c>
      <c r="AV2420" s="46" t="str">
        <f>IF(Table1[[#This Row],[Cur_Amount Debit]]&gt;0,ROUND(Table1[[#This Row],[Cur_Amount Debit]],2),"")</f>
        <v/>
      </c>
      <c r="AW2420" s="46" t="str">
        <f>IF(Table1[[#This Row],[Cur_Amount Credit]]&gt;0,ROUND(Table1[[#This Row],[Cur_Amount Credit]],2),"")</f>
        <v/>
      </c>
      <c r="AX2420" s="46" t="str">
        <f>LEFT(Table1[[#This Row],[Cur]],3)</f>
        <v/>
      </c>
      <c r="AY2420" s="59"/>
      <c r="AZ2420" s="46"/>
      <c r="BA2420" s="46" t="str">
        <f>IF(Table1[[#This Row],[Cur]]&lt;&gt;"",IF(Table1[[#This Row],[Cur]]="USD","",ExchangeRate),"")</f>
        <v/>
      </c>
      <c r="BB2420" s="46" t="str">
        <f>IF(Table1[[#This Row],[Grant]]&lt;&gt;"",VLOOKUP(Table1[[#This Row],[Grant]],Grants!B:D,3),"")</f>
        <v/>
      </c>
      <c r="BC2420" s="46" t="str">
        <f>TRIM(Table1[[#This Row],[Vendor ID]])</f>
        <v/>
      </c>
      <c r="BD2420">
        <f>IF(Table1[[#This Row],[Reference Number]]=Q2419,BD2419,BD2419+1)</f>
        <v>0</v>
      </c>
    </row>
    <row r="2421" spans="1:56" ht="11.25" customHeight="1" x14ac:dyDescent="0.25">
      <c r="A2421" s="1"/>
      <c r="B2421" s="88" t="str">
        <f>IF(Table1[[#This Row],[Posting Date]]&lt;&gt;"",IF(Table1[[#This Row],[Reference Number]]=Q2420,B2420+1,1),"")</f>
        <v/>
      </c>
      <c r="C2421" s="61"/>
      <c r="D2421" s="61"/>
      <c r="E2421" s="138"/>
      <c r="F2421" s="141" t="str">
        <f>IFERROR(IF(VLOOKUP(Table1[[#This Row],[Budget Code Description]],Dimentions!$X$6:$AC$139,2,FALSE)="","",VLOOKUP(Table1[[#This Row],[Budget Code Description]],Dimentions!$X$6:$AC$139,2,FALSE)),"")</f>
        <v/>
      </c>
      <c r="G2421" s="141"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1" t="str">
        <f>IFERROR(VLOOKUP(Table1[[#This Row],[Budget Code Description]],Table6[#All],8,FALSE),"")</f>
        <v/>
      </c>
      <c r="L2421" s="63"/>
      <c r="M2421" s="65" t="str">
        <f>IFERROR(VLOOKUP(Table1[[#This Row],[Staff ID]],Table2[],2,FALSE),"")</f>
        <v/>
      </c>
      <c r="N2421" s="209" t="str">
        <f>IFERROR(IF(VLOOKUP(Table1[[#This Row],[Budget Code Description]],Dimentions!$X$6:$AC$134,4,FALSE)="","",VLOOKUP(Table1[[#This Row],[Budget Code Description]],Dimentions!$X$6:$AC$134,4,FALSE)),"")</f>
        <v/>
      </c>
      <c r="O2421" s="65" t="str">
        <f>IFERROR(VLOOKUP(Table1[[#This Row],[Vendor ID]],Table549[],2,FALSE),"")</f>
        <v/>
      </c>
      <c r="P2421" s="63"/>
      <c r="Q2421" s="141" t="str">
        <f>IF(Table1[[#This Row],[Posting Date]]&lt;&gt;"",$D$9,"")</f>
        <v/>
      </c>
      <c r="R2421" s="157" t="str">
        <f>IF(Table1[[#This Row],[Posting Date]]&lt;&gt;"",$D$10,"")</f>
        <v/>
      </c>
      <c r="S2421" s="66"/>
      <c r="T2421" s="63"/>
      <c r="U2421" s="67"/>
      <c r="V2421" s="67"/>
      <c r="W2421" s="67" t="str">
        <f t="shared" si="42"/>
        <v/>
      </c>
      <c r="X2421" s="159" t="str">
        <f>IF(E2421="","",(IF(Table1[[#This Row],[Cur]]="USD",Table1[[#This Row],[Cur_Amount Debit]],Table1[[#This Row],[Cur_Amount Debit]]/Table1[[#This Row],[Exchange Rate]])))</f>
        <v/>
      </c>
      <c r="Y2421" s="159" t="str">
        <f>IF(E2421="","",(IF(Table1[[#This Row],[Cur]]="USD",Table1[[#This Row],[Cur_Amount Credit]],Table1[[#This Row],[Cur_Amount Credit]]/ExchangeRate)))</f>
        <v/>
      </c>
      <c r="Z2421" s="201" t="str">
        <f>IF(E2421="","",(Table1[[#This Row],[Debit USD]]-Table1[[#This Row],[Credit USD]]))</f>
        <v/>
      </c>
      <c r="AA2421" s="226"/>
      <c r="AB2421" s="255"/>
      <c r="AC2421" s="1"/>
      <c r="AD2421" s="15"/>
      <c r="AE2421" s="15" t="str">
        <f>IF(AND(OR(Table1[[#This Row],[Account]]="15030",Table1[[#This Row],[Account]]="15035",Table1[[#This Row],[Account]]="20150"),Table1[[#This Row],[Vendor ID]]=""),1,"")</f>
        <v/>
      </c>
      <c r="AF2421" s="15"/>
      <c r="AG2421" s="15"/>
      <c r="AH2421" s="15"/>
      <c r="AI2421" s="46" t="str">
        <f>IF(Table1[[#This Row],[Posting Date]]&lt;&gt;"","GJ-"&amp;CountryID,"")</f>
        <v/>
      </c>
      <c r="AJ2421" s="59" t="str">
        <f>IF(Table1[[#This Row],[Posting Date]]&lt;&gt;"",Table1[[#This Row],[Posting Date]],"")</f>
        <v/>
      </c>
      <c r="AK2421" s="46"/>
      <c r="AL2421" s="46" t="str">
        <f>IF(Table1[[#This Row],[Description]]&lt;&gt;"",Table1[[#This Row],[Description]],"")</f>
        <v/>
      </c>
      <c r="AM2421" s="46" t="str">
        <f>IF(Table1[[#This Row],[Posting Date]]&lt;&gt;"",Table1[[#This Row],[Reference Number]],"")</f>
        <v/>
      </c>
      <c r="AN2421" s="46" t="str">
        <f>TRIM(Table1[[#This Row],[Line '#]])</f>
        <v/>
      </c>
      <c r="AO2421" s="46" t="str">
        <f>TRIM(Table1[[#This Row],[Account]])</f>
        <v/>
      </c>
      <c r="AP2421" s="46" t="str">
        <f>IF(Table1[[#This Row],[Posting Date]]&lt;&gt;"",$D$5,"")</f>
        <v/>
      </c>
      <c r="AQ2421" s="46" t="str">
        <f>TRIM(Table1[[#This Row],[Departments-Prgrams]])</f>
        <v/>
      </c>
      <c r="AR2421" s="46" t="str">
        <f>TRIM(Table1[[#This Row],[Grant]])</f>
        <v/>
      </c>
      <c r="AS2421" s="46" t="str">
        <f>TRIM(Table1[[#This Row],[Staff ID]])</f>
        <v/>
      </c>
      <c r="AT2421" s="46" t="str">
        <f>IF(TRIM(Table1[[#This Row],[Budget Code]])=0,"",TRIM(Table1[[#This Row],[Budget Code]]))</f>
        <v/>
      </c>
      <c r="AU2421" s="46" t="str">
        <f>IF(Table1[[#This Row],[Line Description]]&lt;&gt;"",Table1[[#This Row],[Line Description]],"")</f>
        <v/>
      </c>
      <c r="AV2421" s="46" t="str">
        <f>IF(Table1[[#This Row],[Cur_Amount Debit]]&gt;0,ROUND(Table1[[#This Row],[Cur_Amount Debit]],2),"")</f>
        <v/>
      </c>
      <c r="AW2421" s="46" t="str">
        <f>IF(Table1[[#This Row],[Cur_Amount Credit]]&gt;0,ROUND(Table1[[#This Row],[Cur_Amount Credit]],2),"")</f>
        <v/>
      </c>
      <c r="AX2421" s="46" t="str">
        <f>LEFT(Table1[[#This Row],[Cur]],3)</f>
        <v/>
      </c>
      <c r="AY2421" s="59"/>
      <c r="AZ2421" s="46"/>
      <c r="BA2421" s="46" t="str">
        <f>IF(Table1[[#This Row],[Cur]]&lt;&gt;"",IF(Table1[[#This Row],[Cur]]="USD","",ExchangeRate),"")</f>
        <v/>
      </c>
      <c r="BB2421" s="46" t="str">
        <f>IF(Table1[[#This Row],[Grant]]&lt;&gt;"",VLOOKUP(Table1[[#This Row],[Grant]],Grants!B:D,3),"")</f>
        <v/>
      </c>
      <c r="BC2421" s="46" t="str">
        <f>TRIM(Table1[[#This Row],[Vendor ID]])</f>
        <v/>
      </c>
      <c r="BD2421">
        <f>IF(Table1[[#This Row],[Reference Number]]=Q2420,BD2420,BD2420+1)</f>
        <v>0</v>
      </c>
    </row>
    <row r="2422" spans="1:56" ht="11.25" customHeight="1" x14ac:dyDescent="0.25">
      <c r="A2422" s="1"/>
      <c r="B2422" s="88" t="str">
        <f>IF(Table1[[#This Row],[Posting Date]]&lt;&gt;"",IF(Table1[[#This Row],[Reference Number]]=Q2421,B2421+1,1),"")</f>
        <v/>
      </c>
      <c r="C2422" s="61"/>
      <c r="D2422" s="61"/>
      <c r="E2422" s="138"/>
      <c r="F2422" s="141" t="str">
        <f>IFERROR(IF(VLOOKUP(Table1[[#This Row],[Budget Code Description]],Dimentions!$X$6:$AC$139,2,FALSE)="","",VLOOKUP(Table1[[#This Row],[Budget Code Description]],Dimentions!$X$6:$AC$139,2,FALSE)),"")</f>
        <v/>
      </c>
      <c r="G2422" s="141"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1" t="str">
        <f>IFERROR(VLOOKUP(Table1[[#This Row],[Budget Code Description]],Table6[#All],8,FALSE),"")</f>
        <v/>
      </c>
      <c r="L2422" s="63"/>
      <c r="M2422" s="65" t="str">
        <f>IFERROR(VLOOKUP(Table1[[#This Row],[Staff ID]],Table2[],2,FALSE),"")</f>
        <v/>
      </c>
      <c r="N2422" s="209" t="str">
        <f>IFERROR(IF(VLOOKUP(Table1[[#This Row],[Budget Code Description]],Dimentions!$X$6:$AC$134,4,FALSE)="","",VLOOKUP(Table1[[#This Row],[Budget Code Description]],Dimentions!$X$6:$AC$134,4,FALSE)),"")</f>
        <v/>
      </c>
      <c r="O2422" s="65" t="str">
        <f>IFERROR(VLOOKUP(Table1[[#This Row],[Vendor ID]],Table549[],2,FALSE),"")</f>
        <v/>
      </c>
      <c r="P2422" s="63"/>
      <c r="Q2422" s="141" t="str">
        <f>IF(Table1[[#This Row],[Posting Date]]&lt;&gt;"",$D$9,"")</f>
        <v/>
      </c>
      <c r="R2422" s="157" t="str">
        <f>IF(Table1[[#This Row],[Posting Date]]&lt;&gt;"",$D$10,"")</f>
        <v/>
      </c>
      <c r="S2422" s="66"/>
      <c r="T2422" s="63"/>
      <c r="U2422" s="67"/>
      <c r="V2422" s="67"/>
      <c r="W2422" s="67" t="str">
        <f t="shared" si="42"/>
        <v/>
      </c>
      <c r="X2422" s="159" t="str">
        <f>IF(E2422="","",(IF(Table1[[#This Row],[Cur]]="USD",Table1[[#This Row],[Cur_Amount Debit]],Table1[[#This Row],[Cur_Amount Debit]]/Table1[[#This Row],[Exchange Rate]])))</f>
        <v/>
      </c>
      <c r="Y2422" s="159" t="str">
        <f>IF(E2422="","",(IF(Table1[[#This Row],[Cur]]="USD",Table1[[#This Row],[Cur_Amount Credit]],Table1[[#This Row],[Cur_Amount Credit]]/ExchangeRate)))</f>
        <v/>
      </c>
      <c r="Z2422" s="201" t="str">
        <f>IF(E2422="","",(Table1[[#This Row],[Debit USD]]-Table1[[#This Row],[Credit USD]]))</f>
        <v/>
      </c>
      <c r="AA2422" s="226"/>
      <c r="AB2422" s="255"/>
      <c r="AC2422" s="1"/>
      <c r="AD2422" s="15"/>
      <c r="AE2422" s="15" t="str">
        <f>IF(AND(OR(Table1[[#This Row],[Account]]="15030",Table1[[#This Row],[Account]]="15035",Table1[[#This Row],[Account]]="20150"),Table1[[#This Row],[Vendor ID]]=""),1,"")</f>
        <v/>
      </c>
      <c r="AF2422" s="15"/>
      <c r="AG2422" s="15"/>
      <c r="AH2422" s="15"/>
      <c r="AI2422" s="46" t="str">
        <f>IF(Table1[[#This Row],[Posting Date]]&lt;&gt;"","GJ-"&amp;CountryID,"")</f>
        <v/>
      </c>
      <c r="AJ2422" s="59" t="str">
        <f>IF(Table1[[#This Row],[Posting Date]]&lt;&gt;"",Table1[[#This Row],[Posting Date]],"")</f>
        <v/>
      </c>
      <c r="AK2422" s="46"/>
      <c r="AL2422" s="46" t="str">
        <f>IF(Table1[[#This Row],[Description]]&lt;&gt;"",Table1[[#This Row],[Description]],"")</f>
        <v/>
      </c>
      <c r="AM2422" s="46" t="str">
        <f>IF(Table1[[#This Row],[Posting Date]]&lt;&gt;"",Table1[[#This Row],[Reference Number]],"")</f>
        <v/>
      </c>
      <c r="AN2422" s="46" t="str">
        <f>TRIM(Table1[[#This Row],[Line '#]])</f>
        <v/>
      </c>
      <c r="AO2422" s="46" t="str">
        <f>TRIM(Table1[[#This Row],[Account]])</f>
        <v/>
      </c>
      <c r="AP2422" s="46" t="str">
        <f>IF(Table1[[#This Row],[Posting Date]]&lt;&gt;"",$D$5,"")</f>
        <v/>
      </c>
      <c r="AQ2422" s="46" t="str">
        <f>TRIM(Table1[[#This Row],[Departments-Prgrams]])</f>
        <v/>
      </c>
      <c r="AR2422" s="46" t="str">
        <f>TRIM(Table1[[#This Row],[Grant]])</f>
        <v/>
      </c>
      <c r="AS2422" s="46" t="str">
        <f>TRIM(Table1[[#This Row],[Staff ID]])</f>
        <v/>
      </c>
      <c r="AT2422" s="46" t="str">
        <f>IF(TRIM(Table1[[#This Row],[Budget Code]])=0,"",TRIM(Table1[[#This Row],[Budget Code]]))</f>
        <v/>
      </c>
      <c r="AU2422" s="46" t="str">
        <f>IF(Table1[[#This Row],[Line Description]]&lt;&gt;"",Table1[[#This Row],[Line Description]],"")</f>
        <v/>
      </c>
      <c r="AV2422" s="46" t="str">
        <f>IF(Table1[[#This Row],[Cur_Amount Debit]]&gt;0,ROUND(Table1[[#This Row],[Cur_Amount Debit]],2),"")</f>
        <v/>
      </c>
      <c r="AW2422" s="46" t="str">
        <f>IF(Table1[[#This Row],[Cur_Amount Credit]]&gt;0,ROUND(Table1[[#This Row],[Cur_Amount Credit]],2),"")</f>
        <v/>
      </c>
      <c r="AX2422" s="46" t="str">
        <f>LEFT(Table1[[#This Row],[Cur]],3)</f>
        <v/>
      </c>
      <c r="AY2422" s="59"/>
      <c r="AZ2422" s="46"/>
      <c r="BA2422" s="46" t="str">
        <f>IF(Table1[[#This Row],[Cur]]&lt;&gt;"",IF(Table1[[#This Row],[Cur]]="USD","",ExchangeRate),"")</f>
        <v/>
      </c>
      <c r="BB2422" s="46" t="str">
        <f>IF(Table1[[#This Row],[Grant]]&lt;&gt;"",VLOOKUP(Table1[[#This Row],[Grant]],Grants!B:D,3),"")</f>
        <v/>
      </c>
      <c r="BC2422" s="46" t="str">
        <f>TRIM(Table1[[#This Row],[Vendor ID]])</f>
        <v/>
      </c>
      <c r="BD2422">
        <f>IF(Table1[[#This Row],[Reference Number]]=Q2421,BD2421,BD2421+1)</f>
        <v>0</v>
      </c>
    </row>
    <row r="2423" spans="1:56" ht="11.25" customHeight="1" x14ac:dyDescent="0.25">
      <c r="A2423" s="1"/>
      <c r="B2423" s="88" t="str">
        <f>IF(Table1[[#This Row],[Posting Date]]&lt;&gt;"",IF(Table1[[#This Row],[Reference Number]]=Q2422,B2422+1,1),"")</f>
        <v/>
      </c>
      <c r="C2423" s="61"/>
      <c r="D2423" s="61"/>
      <c r="E2423" s="138"/>
      <c r="F2423" s="141" t="str">
        <f>IFERROR(IF(VLOOKUP(Table1[[#This Row],[Budget Code Description]],Dimentions!$X$6:$AC$139,2,FALSE)="","",VLOOKUP(Table1[[#This Row],[Budget Code Description]],Dimentions!$X$6:$AC$139,2,FALSE)),"")</f>
        <v/>
      </c>
      <c r="G2423" s="141"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1" t="str">
        <f>IFERROR(VLOOKUP(Table1[[#This Row],[Budget Code Description]],Table6[#All],8,FALSE),"")</f>
        <v/>
      </c>
      <c r="L2423" s="63"/>
      <c r="M2423" s="65" t="str">
        <f>IFERROR(VLOOKUP(Table1[[#This Row],[Staff ID]],Table2[],2,FALSE),"")</f>
        <v/>
      </c>
      <c r="N2423" s="209" t="str">
        <f>IFERROR(IF(VLOOKUP(Table1[[#This Row],[Budget Code Description]],Dimentions!$X$6:$AC$134,4,FALSE)="","",VLOOKUP(Table1[[#This Row],[Budget Code Description]],Dimentions!$X$6:$AC$134,4,FALSE)),"")</f>
        <v/>
      </c>
      <c r="O2423" s="65" t="str">
        <f>IFERROR(VLOOKUP(Table1[[#This Row],[Vendor ID]],Table549[],2,FALSE),"")</f>
        <v/>
      </c>
      <c r="P2423" s="63"/>
      <c r="Q2423" s="141" t="str">
        <f>IF(Table1[[#This Row],[Posting Date]]&lt;&gt;"",$D$9,"")</f>
        <v/>
      </c>
      <c r="R2423" s="157" t="str">
        <f>IF(Table1[[#This Row],[Posting Date]]&lt;&gt;"",$D$10,"")</f>
        <v/>
      </c>
      <c r="S2423" s="66"/>
      <c r="T2423" s="63"/>
      <c r="U2423" s="67"/>
      <c r="V2423" s="67"/>
      <c r="W2423" s="67" t="str">
        <f t="shared" si="42"/>
        <v/>
      </c>
      <c r="X2423" s="159" t="str">
        <f>IF(E2423="","",(IF(Table1[[#This Row],[Cur]]="USD",Table1[[#This Row],[Cur_Amount Debit]],Table1[[#This Row],[Cur_Amount Debit]]/Table1[[#This Row],[Exchange Rate]])))</f>
        <v/>
      </c>
      <c r="Y2423" s="159" t="str">
        <f>IF(E2423="","",(IF(Table1[[#This Row],[Cur]]="USD",Table1[[#This Row],[Cur_Amount Credit]],Table1[[#This Row],[Cur_Amount Credit]]/ExchangeRate)))</f>
        <v/>
      </c>
      <c r="Z2423" s="201" t="str">
        <f>IF(E2423="","",(Table1[[#This Row],[Debit USD]]-Table1[[#This Row],[Credit USD]]))</f>
        <v/>
      </c>
      <c r="AA2423" s="226"/>
      <c r="AB2423" s="255"/>
      <c r="AC2423" s="1"/>
      <c r="AD2423" s="15"/>
      <c r="AE2423" s="15" t="str">
        <f>IF(AND(OR(Table1[[#This Row],[Account]]="15030",Table1[[#This Row],[Account]]="15035",Table1[[#This Row],[Account]]="20150"),Table1[[#This Row],[Vendor ID]]=""),1,"")</f>
        <v/>
      </c>
      <c r="AF2423" s="15"/>
      <c r="AG2423" s="15"/>
      <c r="AH2423" s="15"/>
      <c r="AI2423" s="46" t="str">
        <f>IF(Table1[[#This Row],[Posting Date]]&lt;&gt;"","GJ-"&amp;CountryID,"")</f>
        <v/>
      </c>
      <c r="AJ2423" s="59" t="str">
        <f>IF(Table1[[#This Row],[Posting Date]]&lt;&gt;"",Table1[[#This Row],[Posting Date]],"")</f>
        <v/>
      </c>
      <c r="AK2423" s="46"/>
      <c r="AL2423" s="46" t="str">
        <f>IF(Table1[[#This Row],[Description]]&lt;&gt;"",Table1[[#This Row],[Description]],"")</f>
        <v/>
      </c>
      <c r="AM2423" s="46" t="str">
        <f>IF(Table1[[#This Row],[Posting Date]]&lt;&gt;"",Table1[[#This Row],[Reference Number]],"")</f>
        <v/>
      </c>
      <c r="AN2423" s="46" t="str">
        <f>TRIM(Table1[[#This Row],[Line '#]])</f>
        <v/>
      </c>
      <c r="AO2423" s="46" t="str">
        <f>TRIM(Table1[[#This Row],[Account]])</f>
        <v/>
      </c>
      <c r="AP2423" s="46" t="str">
        <f>IF(Table1[[#This Row],[Posting Date]]&lt;&gt;"",$D$5,"")</f>
        <v/>
      </c>
      <c r="AQ2423" s="46" t="str">
        <f>TRIM(Table1[[#This Row],[Departments-Prgrams]])</f>
        <v/>
      </c>
      <c r="AR2423" s="46" t="str">
        <f>TRIM(Table1[[#This Row],[Grant]])</f>
        <v/>
      </c>
      <c r="AS2423" s="46" t="str">
        <f>TRIM(Table1[[#This Row],[Staff ID]])</f>
        <v/>
      </c>
      <c r="AT2423" s="46" t="str">
        <f>IF(TRIM(Table1[[#This Row],[Budget Code]])=0,"",TRIM(Table1[[#This Row],[Budget Code]]))</f>
        <v/>
      </c>
      <c r="AU2423" s="46" t="str">
        <f>IF(Table1[[#This Row],[Line Description]]&lt;&gt;"",Table1[[#This Row],[Line Description]],"")</f>
        <v/>
      </c>
      <c r="AV2423" s="46" t="str">
        <f>IF(Table1[[#This Row],[Cur_Amount Debit]]&gt;0,ROUND(Table1[[#This Row],[Cur_Amount Debit]],2),"")</f>
        <v/>
      </c>
      <c r="AW2423" s="46" t="str">
        <f>IF(Table1[[#This Row],[Cur_Amount Credit]]&gt;0,ROUND(Table1[[#This Row],[Cur_Amount Credit]],2),"")</f>
        <v/>
      </c>
      <c r="AX2423" s="46" t="str">
        <f>LEFT(Table1[[#This Row],[Cur]],3)</f>
        <v/>
      </c>
      <c r="AY2423" s="59"/>
      <c r="AZ2423" s="46"/>
      <c r="BA2423" s="46" t="str">
        <f>IF(Table1[[#This Row],[Cur]]&lt;&gt;"",IF(Table1[[#This Row],[Cur]]="USD","",ExchangeRate),"")</f>
        <v/>
      </c>
      <c r="BB2423" s="46" t="str">
        <f>IF(Table1[[#This Row],[Grant]]&lt;&gt;"",VLOOKUP(Table1[[#This Row],[Grant]],Grants!B:D,3),"")</f>
        <v/>
      </c>
      <c r="BC2423" s="46" t="str">
        <f>TRIM(Table1[[#This Row],[Vendor ID]])</f>
        <v/>
      </c>
      <c r="BD2423">
        <f>IF(Table1[[#This Row],[Reference Number]]=Q2422,BD2422,BD2422+1)</f>
        <v>0</v>
      </c>
    </row>
    <row r="2424" spans="1:56" ht="11.25" customHeight="1" x14ac:dyDescent="0.25">
      <c r="A2424" s="1"/>
      <c r="B2424" s="88" t="str">
        <f>IF(Table1[[#This Row],[Posting Date]]&lt;&gt;"",IF(Table1[[#This Row],[Reference Number]]=Q2423,B2423+1,1),"")</f>
        <v/>
      </c>
      <c r="C2424" s="61"/>
      <c r="D2424" s="61"/>
      <c r="E2424" s="138"/>
      <c r="F2424" s="141" t="str">
        <f>IFERROR(IF(VLOOKUP(Table1[[#This Row],[Budget Code Description]],Dimentions!$X$6:$AC$139,2,FALSE)="","",VLOOKUP(Table1[[#This Row],[Budget Code Description]],Dimentions!$X$6:$AC$139,2,FALSE)),"")</f>
        <v/>
      </c>
      <c r="G2424" s="141"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1" t="str">
        <f>IFERROR(VLOOKUP(Table1[[#This Row],[Budget Code Description]],Table6[#All],8,FALSE),"")</f>
        <v/>
      </c>
      <c r="L2424" s="63"/>
      <c r="M2424" s="65" t="str">
        <f>IFERROR(VLOOKUP(Table1[[#This Row],[Staff ID]],Table2[],2,FALSE),"")</f>
        <v/>
      </c>
      <c r="N2424" s="209" t="str">
        <f>IFERROR(IF(VLOOKUP(Table1[[#This Row],[Budget Code Description]],Dimentions!$X$6:$AC$134,4,FALSE)="","",VLOOKUP(Table1[[#This Row],[Budget Code Description]],Dimentions!$X$6:$AC$134,4,FALSE)),"")</f>
        <v/>
      </c>
      <c r="O2424" s="65" t="str">
        <f>IFERROR(VLOOKUP(Table1[[#This Row],[Vendor ID]],Table549[],2,FALSE),"")</f>
        <v/>
      </c>
      <c r="P2424" s="63"/>
      <c r="Q2424" s="141" t="str">
        <f>IF(Table1[[#This Row],[Posting Date]]&lt;&gt;"",$D$9,"")</f>
        <v/>
      </c>
      <c r="R2424" s="157" t="str">
        <f>IF(Table1[[#This Row],[Posting Date]]&lt;&gt;"",$D$10,"")</f>
        <v/>
      </c>
      <c r="S2424" s="66"/>
      <c r="T2424" s="63"/>
      <c r="U2424" s="67"/>
      <c r="V2424" s="67"/>
      <c r="W2424" s="67" t="str">
        <f t="shared" si="42"/>
        <v/>
      </c>
      <c r="X2424" s="159" t="str">
        <f>IF(E2424="","",(IF(Table1[[#This Row],[Cur]]="USD",Table1[[#This Row],[Cur_Amount Debit]],Table1[[#This Row],[Cur_Amount Debit]]/Table1[[#This Row],[Exchange Rate]])))</f>
        <v/>
      </c>
      <c r="Y2424" s="159" t="str">
        <f>IF(E2424="","",(IF(Table1[[#This Row],[Cur]]="USD",Table1[[#This Row],[Cur_Amount Credit]],Table1[[#This Row],[Cur_Amount Credit]]/ExchangeRate)))</f>
        <v/>
      </c>
      <c r="Z2424" s="201" t="str">
        <f>IF(E2424="","",(Table1[[#This Row],[Debit USD]]-Table1[[#This Row],[Credit USD]]))</f>
        <v/>
      </c>
      <c r="AA2424" s="226"/>
      <c r="AB2424" s="255"/>
      <c r="AC2424" s="1"/>
      <c r="AD2424" s="15"/>
      <c r="AE2424" s="15" t="str">
        <f>IF(AND(OR(Table1[[#This Row],[Account]]="15030",Table1[[#This Row],[Account]]="15035",Table1[[#This Row],[Account]]="20150"),Table1[[#This Row],[Vendor ID]]=""),1,"")</f>
        <v/>
      </c>
      <c r="AF2424" s="15"/>
      <c r="AG2424" s="15"/>
      <c r="AH2424" s="15"/>
      <c r="AI2424" s="46" t="str">
        <f>IF(Table1[[#This Row],[Posting Date]]&lt;&gt;"","GJ-"&amp;CountryID,"")</f>
        <v/>
      </c>
      <c r="AJ2424" s="59" t="str">
        <f>IF(Table1[[#This Row],[Posting Date]]&lt;&gt;"",Table1[[#This Row],[Posting Date]],"")</f>
        <v/>
      </c>
      <c r="AK2424" s="46"/>
      <c r="AL2424" s="46" t="str">
        <f>IF(Table1[[#This Row],[Description]]&lt;&gt;"",Table1[[#This Row],[Description]],"")</f>
        <v/>
      </c>
      <c r="AM2424" s="46" t="str">
        <f>IF(Table1[[#This Row],[Posting Date]]&lt;&gt;"",Table1[[#This Row],[Reference Number]],"")</f>
        <v/>
      </c>
      <c r="AN2424" s="46" t="str">
        <f>TRIM(Table1[[#This Row],[Line '#]])</f>
        <v/>
      </c>
      <c r="AO2424" s="46" t="str">
        <f>TRIM(Table1[[#This Row],[Account]])</f>
        <v/>
      </c>
      <c r="AP2424" s="46" t="str">
        <f>IF(Table1[[#This Row],[Posting Date]]&lt;&gt;"",$D$5,"")</f>
        <v/>
      </c>
      <c r="AQ2424" s="46" t="str">
        <f>TRIM(Table1[[#This Row],[Departments-Prgrams]])</f>
        <v/>
      </c>
      <c r="AR2424" s="46" t="str">
        <f>TRIM(Table1[[#This Row],[Grant]])</f>
        <v/>
      </c>
      <c r="AS2424" s="46" t="str">
        <f>TRIM(Table1[[#This Row],[Staff ID]])</f>
        <v/>
      </c>
      <c r="AT2424" s="46" t="str">
        <f>IF(TRIM(Table1[[#This Row],[Budget Code]])=0,"",TRIM(Table1[[#This Row],[Budget Code]]))</f>
        <v/>
      </c>
      <c r="AU2424" s="46" t="str">
        <f>IF(Table1[[#This Row],[Line Description]]&lt;&gt;"",Table1[[#This Row],[Line Description]],"")</f>
        <v/>
      </c>
      <c r="AV2424" s="46" t="str">
        <f>IF(Table1[[#This Row],[Cur_Amount Debit]]&gt;0,ROUND(Table1[[#This Row],[Cur_Amount Debit]],2),"")</f>
        <v/>
      </c>
      <c r="AW2424" s="46" t="str">
        <f>IF(Table1[[#This Row],[Cur_Amount Credit]]&gt;0,ROUND(Table1[[#This Row],[Cur_Amount Credit]],2),"")</f>
        <v/>
      </c>
      <c r="AX2424" s="46" t="str">
        <f>LEFT(Table1[[#This Row],[Cur]],3)</f>
        <v/>
      </c>
      <c r="AY2424" s="59"/>
      <c r="AZ2424" s="46"/>
      <c r="BA2424" s="46" t="str">
        <f>IF(Table1[[#This Row],[Cur]]&lt;&gt;"",IF(Table1[[#This Row],[Cur]]="USD","",ExchangeRate),"")</f>
        <v/>
      </c>
      <c r="BB2424" s="46" t="str">
        <f>IF(Table1[[#This Row],[Grant]]&lt;&gt;"",VLOOKUP(Table1[[#This Row],[Grant]],Grants!B:D,3),"")</f>
        <v/>
      </c>
      <c r="BC2424" s="46" t="str">
        <f>TRIM(Table1[[#This Row],[Vendor ID]])</f>
        <v/>
      </c>
      <c r="BD2424">
        <f>IF(Table1[[#This Row],[Reference Number]]=Q2423,BD2423,BD2423+1)</f>
        <v>0</v>
      </c>
    </row>
    <row r="2425" spans="1:56" ht="11.25" customHeight="1" x14ac:dyDescent="0.25">
      <c r="A2425" s="1"/>
      <c r="B2425" s="88" t="str">
        <f>IF(Table1[[#This Row],[Posting Date]]&lt;&gt;"",IF(Table1[[#This Row],[Reference Number]]=Q2424,B2424+1,1),"")</f>
        <v/>
      </c>
      <c r="C2425" s="61"/>
      <c r="D2425" s="61"/>
      <c r="E2425" s="138"/>
      <c r="F2425" s="141" t="str">
        <f>IFERROR(IF(VLOOKUP(Table1[[#This Row],[Budget Code Description]],Dimentions!$X$6:$AC$139,2,FALSE)="","",VLOOKUP(Table1[[#This Row],[Budget Code Description]],Dimentions!$X$6:$AC$139,2,FALSE)),"")</f>
        <v/>
      </c>
      <c r="G2425" s="141"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1" t="str">
        <f>IFERROR(VLOOKUP(Table1[[#This Row],[Budget Code Description]],Table6[#All],8,FALSE),"")</f>
        <v/>
      </c>
      <c r="L2425" s="63"/>
      <c r="M2425" s="65" t="str">
        <f>IFERROR(VLOOKUP(Table1[[#This Row],[Staff ID]],Table2[],2,FALSE),"")</f>
        <v/>
      </c>
      <c r="N2425" s="209" t="str">
        <f>IFERROR(IF(VLOOKUP(Table1[[#This Row],[Budget Code Description]],Dimentions!$X$6:$AC$134,4,FALSE)="","",VLOOKUP(Table1[[#This Row],[Budget Code Description]],Dimentions!$X$6:$AC$134,4,FALSE)),"")</f>
        <v/>
      </c>
      <c r="O2425" s="65" t="str">
        <f>IFERROR(VLOOKUP(Table1[[#This Row],[Vendor ID]],Table549[],2,FALSE),"")</f>
        <v/>
      </c>
      <c r="P2425" s="63"/>
      <c r="Q2425" s="141" t="str">
        <f>IF(Table1[[#This Row],[Posting Date]]&lt;&gt;"",$D$9,"")</f>
        <v/>
      </c>
      <c r="R2425" s="157" t="str">
        <f>IF(Table1[[#This Row],[Posting Date]]&lt;&gt;"",$D$10,"")</f>
        <v/>
      </c>
      <c r="S2425" s="66"/>
      <c r="T2425" s="63"/>
      <c r="U2425" s="67"/>
      <c r="V2425" s="67"/>
      <c r="W2425" s="67" t="str">
        <f t="shared" si="42"/>
        <v/>
      </c>
      <c r="X2425" s="159" t="str">
        <f>IF(E2425="","",(IF(Table1[[#This Row],[Cur]]="USD",Table1[[#This Row],[Cur_Amount Debit]],Table1[[#This Row],[Cur_Amount Debit]]/Table1[[#This Row],[Exchange Rate]])))</f>
        <v/>
      </c>
      <c r="Y2425" s="159" t="str">
        <f>IF(E2425="","",(IF(Table1[[#This Row],[Cur]]="USD",Table1[[#This Row],[Cur_Amount Credit]],Table1[[#This Row],[Cur_Amount Credit]]/ExchangeRate)))</f>
        <v/>
      </c>
      <c r="Z2425" s="201" t="str">
        <f>IF(E2425="","",(Table1[[#This Row],[Debit USD]]-Table1[[#This Row],[Credit USD]]))</f>
        <v/>
      </c>
      <c r="AA2425" s="226"/>
      <c r="AB2425" s="255"/>
      <c r="AC2425" s="1"/>
      <c r="AD2425" s="15"/>
      <c r="AE2425" s="15" t="str">
        <f>IF(AND(OR(Table1[[#This Row],[Account]]="15030",Table1[[#This Row],[Account]]="15035",Table1[[#This Row],[Account]]="20150"),Table1[[#This Row],[Vendor ID]]=""),1,"")</f>
        <v/>
      </c>
      <c r="AF2425" s="15"/>
      <c r="AG2425" s="15"/>
      <c r="AH2425" s="15"/>
      <c r="AI2425" s="46" t="str">
        <f>IF(Table1[[#This Row],[Posting Date]]&lt;&gt;"","GJ-"&amp;CountryID,"")</f>
        <v/>
      </c>
      <c r="AJ2425" s="59" t="str">
        <f>IF(Table1[[#This Row],[Posting Date]]&lt;&gt;"",Table1[[#This Row],[Posting Date]],"")</f>
        <v/>
      </c>
      <c r="AK2425" s="46"/>
      <c r="AL2425" s="46" t="str">
        <f>IF(Table1[[#This Row],[Description]]&lt;&gt;"",Table1[[#This Row],[Description]],"")</f>
        <v/>
      </c>
      <c r="AM2425" s="46" t="str">
        <f>IF(Table1[[#This Row],[Posting Date]]&lt;&gt;"",Table1[[#This Row],[Reference Number]],"")</f>
        <v/>
      </c>
      <c r="AN2425" s="46" t="str">
        <f>TRIM(Table1[[#This Row],[Line '#]])</f>
        <v/>
      </c>
      <c r="AO2425" s="46" t="str">
        <f>TRIM(Table1[[#This Row],[Account]])</f>
        <v/>
      </c>
      <c r="AP2425" s="46" t="str">
        <f>IF(Table1[[#This Row],[Posting Date]]&lt;&gt;"",$D$5,"")</f>
        <v/>
      </c>
      <c r="AQ2425" s="46" t="str">
        <f>TRIM(Table1[[#This Row],[Departments-Prgrams]])</f>
        <v/>
      </c>
      <c r="AR2425" s="46" t="str">
        <f>TRIM(Table1[[#This Row],[Grant]])</f>
        <v/>
      </c>
      <c r="AS2425" s="46" t="str">
        <f>TRIM(Table1[[#This Row],[Staff ID]])</f>
        <v/>
      </c>
      <c r="AT2425" s="46" t="str">
        <f>IF(TRIM(Table1[[#This Row],[Budget Code]])=0,"",TRIM(Table1[[#This Row],[Budget Code]]))</f>
        <v/>
      </c>
      <c r="AU2425" s="46" t="str">
        <f>IF(Table1[[#This Row],[Line Description]]&lt;&gt;"",Table1[[#This Row],[Line Description]],"")</f>
        <v/>
      </c>
      <c r="AV2425" s="46" t="str">
        <f>IF(Table1[[#This Row],[Cur_Amount Debit]]&gt;0,ROUND(Table1[[#This Row],[Cur_Amount Debit]],2),"")</f>
        <v/>
      </c>
      <c r="AW2425" s="46" t="str">
        <f>IF(Table1[[#This Row],[Cur_Amount Credit]]&gt;0,ROUND(Table1[[#This Row],[Cur_Amount Credit]],2),"")</f>
        <v/>
      </c>
      <c r="AX2425" s="46" t="str">
        <f>LEFT(Table1[[#This Row],[Cur]],3)</f>
        <v/>
      </c>
      <c r="AY2425" s="59"/>
      <c r="AZ2425" s="46"/>
      <c r="BA2425" s="46" t="str">
        <f>IF(Table1[[#This Row],[Cur]]&lt;&gt;"",IF(Table1[[#This Row],[Cur]]="USD","",ExchangeRate),"")</f>
        <v/>
      </c>
      <c r="BB2425" s="46" t="str">
        <f>IF(Table1[[#This Row],[Grant]]&lt;&gt;"",VLOOKUP(Table1[[#This Row],[Grant]],Grants!B:D,3),"")</f>
        <v/>
      </c>
      <c r="BC2425" s="46" t="str">
        <f>TRIM(Table1[[#This Row],[Vendor ID]])</f>
        <v/>
      </c>
      <c r="BD2425">
        <f>IF(Table1[[#This Row],[Reference Number]]=Q2424,BD2424,BD2424+1)</f>
        <v>0</v>
      </c>
    </row>
    <row r="2426" spans="1:56" ht="11.25" customHeight="1" x14ac:dyDescent="0.25">
      <c r="A2426" s="1"/>
      <c r="B2426" s="88" t="str">
        <f>IF(Table1[[#This Row],[Posting Date]]&lt;&gt;"",IF(Table1[[#This Row],[Reference Number]]=Q2425,B2425+1,1),"")</f>
        <v/>
      </c>
      <c r="C2426" s="61"/>
      <c r="D2426" s="61"/>
      <c r="E2426" s="138"/>
      <c r="F2426" s="141" t="str">
        <f>IFERROR(IF(VLOOKUP(Table1[[#This Row],[Budget Code Description]],Dimentions!$X$6:$AC$139,2,FALSE)="","",VLOOKUP(Table1[[#This Row],[Budget Code Description]],Dimentions!$X$6:$AC$139,2,FALSE)),"")</f>
        <v/>
      </c>
      <c r="G2426" s="141"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1" t="str">
        <f>IFERROR(VLOOKUP(Table1[[#This Row],[Budget Code Description]],Table6[#All],8,FALSE),"")</f>
        <v/>
      </c>
      <c r="L2426" s="63"/>
      <c r="M2426" s="65" t="str">
        <f>IFERROR(VLOOKUP(Table1[[#This Row],[Staff ID]],Table2[],2,FALSE),"")</f>
        <v/>
      </c>
      <c r="N2426" s="209" t="str">
        <f>IFERROR(IF(VLOOKUP(Table1[[#This Row],[Budget Code Description]],Dimentions!$X$6:$AC$134,4,FALSE)="","",VLOOKUP(Table1[[#This Row],[Budget Code Description]],Dimentions!$X$6:$AC$134,4,FALSE)),"")</f>
        <v/>
      </c>
      <c r="O2426" s="65" t="str">
        <f>IFERROR(VLOOKUP(Table1[[#This Row],[Vendor ID]],Table549[],2,FALSE),"")</f>
        <v/>
      </c>
      <c r="P2426" s="63"/>
      <c r="Q2426" s="141" t="str">
        <f>IF(Table1[[#This Row],[Posting Date]]&lt;&gt;"",$D$9,"")</f>
        <v/>
      </c>
      <c r="R2426" s="157" t="str">
        <f>IF(Table1[[#This Row],[Posting Date]]&lt;&gt;"",$D$10,"")</f>
        <v/>
      </c>
      <c r="S2426" s="66"/>
      <c r="T2426" s="63"/>
      <c r="U2426" s="67"/>
      <c r="V2426" s="67"/>
      <c r="W2426" s="67" t="str">
        <f t="shared" si="42"/>
        <v/>
      </c>
      <c r="X2426" s="159" t="str">
        <f>IF(E2426="","",(IF(Table1[[#This Row],[Cur]]="USD",Table1[[#This Row],[Cur_Amount Debit]],Table1[[#This Row],[Cur_Amount Debit]]/Table1[[#This Row],[Exchange Rate]])))</f>
        <v/>
      </c>
      <c r="Y2426" s="159" t="str">
        <f>IF(E2426="","",(IF(Table1[[#This Row],[Cur]]="USD",Table1[[#This Row],[Cur_Amount Credit]],Table1[[#This Row],[Cur_Amount Credit]]/ExchangeRate)))</f>
        <v/>
      </c>
      <c r="Z2426" s="201" t="str">
        <f>IF(E2426="","",(Table1[[#This Row],[Debit USD]]-Table1[[#This Row],[Credit USD]]))</f>
        <v/>
      </c>
      <c r="AA2426" s="226"/>
      <c r="AB2426" s="255"/>
      <c r="AC2426" s="1"/>
      <c r="AD2426" s="15"/>
      <c r="AE2426" s="15" t="str">
        <f>IF(AND(OR(Table1[[#This Row],[Account]]="15030",Table1[[#This Row],[Account]]="15035",Table1[[#This Row],[Account]]="20150"),Table1[[#This Row],[Vendor ID]]=""),1,"")</f>
        <v/>
      </c>
      <c r="AF2426" s="15"/>
      <c r="AG2426" s="15"/>
      <c r="AH2426" s="15"/>
      <c r="AI2426" s="46" t="str">
        <f>IF(Table1[[#This Row],[Posting Date]]&lt;&gt;"","GJ-"&amp;CountryID,"")</f>
        <v/>
      </c>
      <c r="AJ2426" s="59" t="str">
        <f>IF(Table1[[#This Row],[Posting Date]]&lt;&gt;"",Table1[[#This Row],[Posting Date]],"")</f>
        <v/>
      </c>
      <c r="AK2426" s="46"/>
      <c r="AL2426" s="46" t="str">
        <f>IF(Table1[[#This Row],[Description]]&lt;&gt;"",Table1[[#This Row],[Description]],"")</f>
        <v/>
      </c>
      <c r="AM2426" s="46" t="str">
        <f>IF(Table1[[#This Row],[Posting Date]]&lt;&gt;"",Table1[[#This Row],[Reference Number]],"")</f>
        <v/>
      </c>
      <c r="AN2426" s="46" t="str">
        <f>TRIM(Table1[[#This Row],[Line '#]])</f>
        <v/>
      </c>
      <c r="AO2426" s="46" t="str">
        <f>TRIM(Table1[[#This Row],[Account]])</f>
        <v/>
      </c>
      <c r="AP2426" s="46" t="str">
        <f>IF(Table1[[#This Row],[Posting Date]]&lt;&gt;"",$D$5,"")</f>
        <v/>
      </c>
      <c r="AQ2426" s="46" t="str">
        <f>TRIM(Table1[[#This Row],[Departments-Prgrams]])</f>
        <v/>
      </c>
      <c r="AR2426" s="46" t="str">
        <f>TRIM(Table1[[#This Row],[Grant]])</f>
        <v/>
      </c>
      <c r="AS2426" s="46" t="str">
        <f>TRIM(Table1[[#This Row],[Staff ID]])</f>
        <v/>
      </c>
      <c r="AT2426" s="46" t="str">
        <f>IF(TRIM(Table1[[#This Row],[Budget Code]])=0,"",TRIM(Table1[[#This Row],[Budget Code]]))</f>
        <v/>
      </c>
      <c r="AU2426" s="46" t="str">
        <f>IF(Table1[[#This Row],[Line Description]]&lt;&gt;"",Table1[[#This Row],[Line Description]],"")</f>
        <v/>
      </c>
      <c r="AV2426" s="46" t="str">
        <f>IF(Table1[[#This Row],[Cur_Amount Debit]]&gt;0,ROUND(Table1[[#This Row],[Cur_Amount Debit]],2),"")</f>
        <v/>
      </c>
      <c r="AW2426" s="46" t="str">
        <f>IF(Table1[[#This Row],[Cur_Amount Credit]]&gt;0,ROUND(Table1[[#This Row],[Cur_Amount Credit]],2),"")</f>
        <v/>
      </c>
      <c r="AX2426" s="46" t="str">
        <f>LEFT(Table1[[#This Row],[Cur]],3)</f>
        <v/>
      </c>
      <c r="AY2426" s="59"/>
      <c r="AZ2426" s="46"/>
      <c r="BA2426" s="46" t="str">
        <f>IF(Table1[[#This Row],[Cur]]&lt;&gt;"",IF(Table1[[#This Row],[Cur]]="USD","",ExchangeRate),"")</f>
        <v/>
      </c>
      <c r="BB2426" s="46" t="str">
        <f>IF(Table1[[#This Row],[Grant]]&lt;&gt;"",VLOOKUP(Table1[[#This Row],[Grant]],Grants!B:D,3),"")</f>
        <v/>
      </c>
      <c r="BC2426" s="46" t="str">
        <f>TRIM(Table1[[#This Row],[Vendor ID]])</f>
        <v/>
      </c>
      <c r="BD2426">
        <f>IF(Table1[[#This Row],[Reference Number]]=Q2425,BD2425,BD2425+1)</f>
        <v>0</v>
      </c>
    </row>
    <row r="2427" spans="1:56" ht="11.25" customHeight="1" x14ac:dyDescent="0.25">
      <c r="A2427" s="1"/>
      <c r="B2427" s="88" t="str">
        <f>IF(Table1[[#This Row],[Posting Date]]&lt;&gt;"",IF(Table1[[#This Row],[Reference Number]]=Q2426,B2426+1,1),"")</f>
        <v/>
      </c>
      <c r="C2427" s="61"/>
      <c r="D2427" s="61"/>
      <c r="E2427" s="138"/>
      <c r="F2427" s="141" t="str">
        <f>IFERROR(IF(VLOOKUP(Table1[[#This Row],[Budget Code Description]],Dimentions!$X$6:$AC$139,2,FALSE)="","",VLOOKUP(Table1[[#This Row],[Budget Code Description]],Dimentions!$X$6:$AC$139,2,FALSE)),"")</f>
        <v/>
      </c>
      <c r="G2427" s="141"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1" t="str">
        <f>IFERROR(VLOOKUP(Table1[[#This Row],[Budget Code Description]],Table6[#All],8,FALSE),"")</f>
        <v/>
      </c>
      <c r="L2427" s="63"/>
      <c r="M2427" s="65" t="str">
        <f>IFERROR(VLOOKUP(Table1[[#This Row],[Staff ID]],Table2[],2,FALSE),"")</f>
        <v/>
      </c>
      <c r="N2427" s="209" t="str">
        <f>IFERROR(IF(VLOOKUP(Table1[[#This Row],[Budget Code Description]],Dimentions!$X$6:$AC$134,4,FALSE)="","",VLOOKUP(Table1[[#This Row],[Budget Code Description]],Dimentions!$X$6:$AC$134,4,FALSE)),"")</f>
        <v/>
      </c>
      <c r="O2427" s="65" t="str">
        <f>IFERROR(VLOOKUP(Table1[[#This Row],[Vendor ID]],Table549[],2,FALSE),"")</f>
        <v/>
      </c>
      <c r="P2427" s="63"/>
      <c r="Q2427" s="141" t="str">
        <f>IF(Table1[[#This Row],[Posting Date]]&lt;&gt;"",$D$9,"")</f>
        <v/>
      </c>
      <c r="R2427" s="157" t="str">
        <f>IF(Table1[[#This Row],[Posting Date]]&lt;&gt;"",$D$10,"")</f>
        <v/>
      </c>
      <c r="S2427" s="66"/>
      <c r="T2427" s="63"/>
      <c r="U2427" s="67"/>
      <c r="V2427" s="67"/>
      <c r="W2427" s="67" t="str">
        <f t="shared" si="42"/>
        <v/>
      </c>
      <c r="X2427" s="159" t="str">
        <f>IF(E2427="","",(IF(Table1[[#This Row],[Cur]]="USD",Table1[[#This Row],[Cur_Amount Debit]],Table1[[#This Row],[Cur_Amount Debit]]/Table1[[#This Row],[Exchange Rate]])))</f>
        <v/>
      </c>
      <c r="Y2427" s="159" t="str">
        <f>IF(E2427="","",(IF(Table1[[#This Row],[Cur]]="USD",Table1[[#This Row],[Cur_Amount Credit]],Table1[[#This Row],[Cur_Amount Credit]]/ExchangeRate)))</f>
        <v/>
      </c>
      <c r="Z2427" s="201" t="str">
        <f>IF(E2427="","",(Table1[[#This Row],[Debit USD]]-Table1[[#This Row],[Credit USD]]))</f>
        <v/>
      </c>
      <c r="AA2427" s="226"/>
      <c r="AB2427" s="255"/>
      <c r="AC2427" s="1"/>
      <c r="AD2427" s="15"/>
      <c r="AE2427" s="15" t="str">
        <f>IF(AND(OR(Table1[[#This Row],[Account]]="15030",Table1[[#This Row],[Account]]="15035",Table1[[#This Row],[Account]]="20150"),Table1[[#This Row],[Vendor ID]]=""),1,"")</f>
        <v/>
      </c>
      <c r="AF2427" s="15"/>
      <c r="AG2427" s="15"/>
      <c r="AH2427" s="15"/>
      <c r="AI2427" s="46" t="str">
        <f>IF(Table1[[#This Row],[Posting Date]]&lt;&gt;"","GJ-"&amp;CountryID,"")</f>
        <v/>
      </c>
      <c r="AJ2427" s="59" t="str">
        <f>IF(Table1[[#This Row],[Posting Date]]&lt;&gt;"",Table1[[#This Row],[Posting Date]],"")</f>
        <v/>
      </c>
      <c r="AK2427" s="46"/>
      <c r="AL2427" s="46" t="str">
        <f>IF(Table1[[#This Row],[Description]]&lt;&gt;"",Table1[[#This Row],[Description]],"")</f>
        <v/>
      </c>
      <c r="AM2427" s="46" t="str">
        <f>IF(Table1[[#This Row],[Posting Date]]&lt;&gt;"",Table1[[#This Row],[Reference Number]],"")</f>
        <v/>
      </c>
      <c r="AN2427" s="46" t="str">
        <f>TRIM(Table1[[#This Row],[Line '#]])</f>
        <v/>
      </c>
      <c r="AO2427" s="46" t="str">
        <f>TRIM(Table1[[#This Row],[Account]])</f>
        <v/>
      </c>
      <c r="AP2427" s="46" t="str">
        <f>IF(Table1[[#This Row],[Posting Date]]&lt;&gt;"",$D$5,"")</f>
        <v/>
      </c>
      <c r="AQ2427" s="46" t="str">
        <f>TRIM(Table1[[#This Row],[Departments-Prgrams]])</f>
        <v/>
      </c>
      <c r="AR2427" s="46" t="str">
        <f>TRIM(Table1[[#This Row],[Grant]])</f>
        <v/>
      </c>
      <c r="AS2427" s="46" t="str">
        <f>TRIM(Table1[[#This Row],[Staff ID]])</f>
        <v/>
      </c>
      <c r="AT2427" s="46" t="str">
        <f>IF(TRIM(Table1[[#This Row],[Budget Code]])=0,"",TRIM(Table1[[#This Row],[Budget Code]]))</f>
        <v/>
      </c>
      <c r="AU2427" s="46" t="str">
        <f>IF(Table1[[#This Row],[Line Description]]&lt;&gt;"",Table1[[#This Row],[Line Description]],"")</f>
        <v/>
      </c>
      <c r="AV2427" s="46" t="str">
        <f>IF(Table1[[#This Row],[Cur_Amount Debit]]&gt;0,ROUND(Table1[[#This Row],[Cur_Amount Debit]],2),"")</f>
        <v/>
      </c>
      <c r="AW2427" s="46" t="str">
        <f>IF(Table1[[#This Row],[Cur_Amount Credit]]&gt;0,ROUND(Table1[[#This Row],[Cur_Amount Credit]],2),"")</f>
        <v/>
      </c>
      <c r="AX2427" s="46" t="str">
        <f>LEFT(Table1[[#This Row],[Cur]],3)</f>
        <v/>
      </c>
      <c r="AY2427" s="59"/>
      <c r="AZ2427" s="46"/>
      <c r="BA2427" s="46" t="str">
        <f>IF(Table1[[#This Row],[Cur]]&lt;&gt;"",IF(Table1[[#This Row],[Cur]]="USD","",ExchangeRate),"")</f>
        <v/>
      </c>
      <c r="BB2427" s="46" t="str">
        <f>IF(Table1[[#This Row],[Grant]]&lt;&gt;"",VLOOKUP(Table1[[#This Row],[Grant]],Grants!B:D,3),"")</f>
        <v/>
      </c>
      <c r="BC2427" s="46" t="str">
        <f>TRIM(Table1[[#This Row],[Vendor ID]])</f>
        <v/>
      </c>
      <c r="BD2427">
        <f>IF(Table1[[#This Row],[Reference Number]]=Q2426,BD2426,BD2426+1)</f>
        <v>0</v>
      </c>
    </row>
    <row r="2428" spans="1:56" ht="11.25" customHeight="1" x14ac:dyDescent="0.25">
      <c r="A2428" s="1"/>
      <c r="B2428" s="88" t="str">
        <f>IF(Table1[[#This Row],[Posting Date]]&lt;&gt;"",IF(Table1[[#This Row],[Reference Number]]=Q2427,B2427+1,1),"")</f>
        <v/>
      </c>
      <c r="C2428" s="61"/>
      <c r="D2428" s="61"/>
      <c r="E2428" s="138"/>
      <c r="F2428" s="141" t="str">
        <f>IFERROR(IF(VLOOKUP(Table1[[#This Row],[Budget Code Description]],Dimentions!$X$6:$AC$139,2,FALSE)="","",VLOOKUP(Table1[[#This Row],[Budget Code Description]],Dimentions!$X$6:$AC$139,2,FALSE)),"")</f>
        <v/>
      </c>
      <c r="G2428" s="141"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1" t="str">
        <f>IFERROR(VLOOKUP(Table1[[#This Row],[Budget Code Description]],Table6[#All],8,FALSE),"")</f>
        <v/>
      </c>
      <c r="L2428" s="63"/>
      <c r="M2428" s="65" t="str">
        <f>IFERROR(VLOOKUP(Table1[[#This Row],[Staff ID]],Table2[],2,FALSE),"")</f>
        <v/>
      </c>
      <c r="N2428" s="209" t="str">
        <f>IFERROR(IF(VLOOKUP(Table1[[#This Row],[Budget Code Description]],Dimentions!$X$6:$AC$134,4,FALSE)="","",VLOOKUP(Table1[[#This Row],[Budget Code Description]],Dimentions!$X$6:$AC$134,4,FALSE)),"")</f>
        <v/>
      </c>
      <c r="O2428" s="65" t="str">
        <f>IFERROR(VLOOKUP(Table1[[#This Row],[Vendor ID]],Table549[],2,FALSE),"")</f>
        <v/>
      </c>
      <c r="P2428" s="63"/>
      <c r="Q2428" s="141" t="str">
        <f>IF(Table1[[#This Row],[Posting Date]]&lt;&gt;"",$D$9,"")</f>
        <v/>
      </c>
      <c r="R2428" s="157" t="str">
        <f>IF(Table1[[#This Row],[Posting Date]]&lt;&gt;"",$D$10,"")</f>
        <v/>
      </c>
      <c r="S2428" s="66"/>
      <c r="T2428" s="63"/>
      <c r="U2428" s="67"/>
      <c r="V2428" s="67"/>
      <c r="W2428" s="67" t="str">
        <f t="shared" si="42"/>
        <v/>
      </c>
      <c r="X2428" s="159" t="str">
        <f>IF(E2428="","",(IF(Table1[[#This Row],[Cur]]="USD",Table1[[#This Row],[Cur_Amount Debit]],Table1[[#This Row],[Cur_Amount Debit]]/Table1[[#This Row],[Exchange Rate]])))</f>
        <v/>
      </c>
      <c r="Y2428" s="159" t="str">
        <f>IF(E2428="","",(IF(Table1[[#This Row],[Cur]]="USD",Table1[[#This Row],[Cur_Amount Credit]],Table1[[#This Row],[Cur_Amount Credit]]/ExchangeRate)))</f>
        <v/>
      </c>
      <c r="Z2428" s="201" t="str">
        <f>IF(E2428="","",(Table1[[#This Row],[Debit USD]]-Table1[[#This Row],[Credit USD]]))</f>
        <v/>
      </c>
      <c r="AA2428" s="226"/>
      <c r="AB2428" s="255"/>
      <c r="AC2428" s="1"/>
      <c r="AD2428" s="15"/>
      <c r="AE2428" s="15" t="str">
        <f>IF(AND(OR(Table1[[#This Row],[Account]]="15030",Table1[[#This Row],[Account]]="15035",Table1[[#This Row],[Account]]="20150"),Table1[[#This Row],[Vendor ID]]=""),1,"")</f>
        <v/>
      </c>
      <c r="AF2428" s="15"/>
      <c r="AG2428" s="15"/>
      <c r="AH2428" s="15"/>
      <c r="AI2428" s="46" t="str">
        <f>IF(Table1[[#This Row],[Posting Date]]&lt;&gt;"","GJ-"&amp;CountryID,"")</f>
        <v/>
      </c>
      <c r="AJ2428" s="59" t="str">
        <f>IF(Table1[[#This Row],[Posting Date]]&lt;&gt;"",Table1[[#This Row],[Posting Date]],"")</f>
        <v/>
      </c>
      <c r="AK2428" s="46"/>
      <c r="AL2428" s="46" t="str">
        <f>IF(Table1[[#This Row],[Description]]&lt;&gt;"",Table1[[#This Row],[Description]],"")</f>
        <v/>
      </c>
      <c r="AM2428" s="46" t="str">
        <f>IF(Table1[[#This Row],[Posting Date]]&lt;&gt;"",Table1[[#This Row],[Reference Number]],"")</f>
        <v/>
      </c>
      <c r="AN2428" s="46" t="str">
        <f>TRIM(Table1[[#This Row],[Line '#]])</f>
        <v/>
      </c>
      <c r="AO2428" s="46" t="str">
        <f>TRIM(Table1[[#This Row],[Account]])</f>
        <v/>
      </c>
      <c r="AP2428" s="46" t="str">
        <f>IF(Table1[[#This Row],[Posting Date]]&lt;&gt;"",$D$5,"")</f>
        <v/>
      </c>
      <c r="AQ2428" s="46" t="str">
        <f>TRIM(Table1[[#This Row],[Departments-Prgrams]])</f>
        <v/>
      </c>
      <c r="AR2428" s="46" t="str">
        <f>TRIM(Table1[[#This Row],[Grant]])</f>
        <v/>
      </c>
      <c r="AS2428" s="46" t="str">
        <f>TRIM(Table1[[#This Row],[Staff ID]])</f>
        <v/>
      </c>
      <c r="AT2428" s="46" t="str">
        <f>IF(TRIM(Table1[[#This Row],[Budget Code]])=0,"",TRIM(Table1[[#This Row],[Budget Code]]))</f>
        <v/>
      </c>
      <c r="AU2428" s="46" t="str">
        <f>IF(Table1[[#This Row],[Line Description]]&lt;&gt;"",Table1[[#This Row],[Line Description]],"")</f>
        <v/>
      </c>
      <c r="AV2428" s="46" t="str">
        <f>IF(Table1[[#This Row],[Cur_Amount Debit]]&gt;0,ROUND(Table1[[#This Row],[Cur_Amount Debit]],2),"")</f>
        <v/>
      </c>
      <c r="AW2428" s="46" t="str">
        <f>IF(Table1[[#This Row],[Cur_Amount Credit]]&gt;0,ROUND(Table1[[#This Row],[Cur_Amount Credit]],2),"")</f>
        <v/>
      </c>
      <c r="AX2428" s="46" t="str">
        <f>LEFT(Table1[[#This Row],[Cur]],3)</f>
        <v/>
      </c>
      <c r="AY2428" s="59"/>
      <c r="AZ2428" s="46"/>
      <c r="BA2428" s="46" t="str">
        <f>IF(Table1[[#This Row],[Cur]]&lt;&gt;"",IF(Table1[[#This Row],[Cur]]="USD","",ExchangeRate),"")</f>
        <v/>
      </c>
      <c r="BB2428" s="46" t="str">
        <f>IF(Table1[[#This Row],[Grant]]&lt;&gt;"",VLOOKUP(Table1[[#This Row],[Grant]],Grants!B:D,3),"")</f>
        <v/>
      </c>
      <c r="BC2428" s="46" t="str">
        <f>TRIM(Table1[[#This Row],[Vendor ID]])</f>
        <v/>
      </c>
      <c r="BD2428">
        <f>IF(Table1[[#This Row],[Reference Number]]=Q2427,BD2427,BD2427+1)</f>
        <v>0</v>
      </c>
    </row>
    <row r="2429" spans="1:56" ht="11.25" customHeight="1" x14ac:dyDescent="0.25">
      <c r="A2429" s="1"/>
      <c r="B2429" s="88" t="str">
        <f>IF(Table1[[#This Row],[Posting Date]]&lt;&gt;"",IF(Table1[[#This Row],[Reference Number]]=Q2428,B2428+1,1),"")</f>
        <v/>
      </c>
      <c r="C2429" s="61"/>
      <c r="D2429" s="61"/>
      <c r="E2429" s="138"/>
      <c r="F2429" s="141" t="str">
        <f>IFERROR(IF(VLOOKUP(Table1[[#This Row],[Budget Code Description]],Dimentions!$X$6:$AC$139,2,FALSE)="","",VLOOKUP(Table1[[#This Row],[Budget Code Description]],Dimentions!$X$6:$AC$139,2,FALSE)),"")</f>
        <v/>
      </c>
      <c r="G2429" s="141"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1" t="str">
        <f>IFERROR(VLOOKUP(Table1[[#This Row],[Budget Code Description]],Table6[#All],8,FALSE),"")</f>
        <v/>
      </c>
      <c r="L2429" s="63"/>
      <c r="M2429" s="65" t="str">
        <f>IFERROR(VLOOKUP(Table1[[#This Row],[Staff ID]],Table2[],2,FALSE),"")</f>
        <v/>
      </c>
      <c r="N2429" s="209" t="str">
        <f>IFERROR(IF(VLOOKUP(Table1[[#This Row],[Budget Code Description]],Dimentions!$X$6:$AC$134,4,FALSE)="","",VLOOKUP(Table1[[#This Row],[Budget Code Description]],Dimentions!$X$6:$AC$134,4,FALSE)),"")</f>
        <v/>
      </c>
      <c r="O2429" s="65" t="str">
        <f>IFERROR(VLOOKUP(Table1[[#This Row],[Vendor ID]],Table549[],2,FALSE),"")</f>
        <v/>
      </c>
      <c r="P2429" s="63"/>
      <c r="Q2429" s="141" t="str">
        <f>IF(Table1[[#This Row],[Posting Date]]&lt;&gt;"",$D$9,"")</f>
        <v/>
      </c>
      <c r="R2429" s="157" t="str">
        <f>IF(Table1[[#This Row],[Posting Date]]&lt;&gt;"",$D$10,"")</f>
        <v/>
      </c>
      <c r="S2429" s="66"/>
      <c r="T2429" s="63"/>
      <c r="U2429" s="67"/>
      <c r="V2429" s="67"/>
      <c r="W2429" s="67" t="str">
        <f t="shared" si="42"/>
        <v/>
      </c>
      <c r="X2429" s="159" t="str">
        <f>IF(E2429="","",(IF(Table1[[#This Row],[Cur]]="USD",Table1[[#This Row],[Cur_Amount Debit]],Table1[[#This Row],[Cur_Amount Debit]]/Table1[[#This Row],[Exchange Rate]])))</f>
        <v/>
      </c>
      <c r="Y2429" s="159" t="str">
        <f>IF(E2429="","",(IF(Table1[[#This Row],[Cur]]="USD",Table1[[#This Row],[Cur_Amount Credit]],Table1[[#This Row],[Cur_Amount Credit]]/ExchangeRate)))</f>
        <v/>
      </c>
      <c r="Z2429" s="201" t="str">
        <f>IF(E2429="","",(Table1[[#This Row],[Debit USD]]-Table1[[#This Row],[Credit USD]]))</f>
        <v/>
      </c>
      <c r="AA2429" s="226"/>
      <c r="AB2429" s="255"/>
      <c r="AC2429" s="1"/>
      <c r="AD2429" s="15"/>
      <c r="AE2429" s="15" t="str">
        <f>IF(AND(OR(Table1[[#This Row],[Account]]="15030",Table1[[#This Row],[Account]]="15035",Table1[[#This Row],[Account]]="20150"),Table1[[#This Row],[Vendor ID]]=""),1,"")</f>
        <v/>
      </c>
      <c r="AF2429" s="15"/>
      <c r="AG2429" s="15"/>
      <c r="AH2429" s="15"/>
      <c r="AI2429" s="46" t="str">
        <f>IF(Table1[[#This Row],[Posting Date]]&lt;&gt;"","GJ-"&amp;CountryID,"")</f>
        <v/>
      </c>
      <c r="AJ2429" s="59" t="str">
        <f>IF(Table1[[#This Row],[Posting Date]]&lt;&gt;"",Table1[[#This Row],[Posting Date]],"")</f>
        <v/>
      </c>
      <c r="AK2429" s="46"/>
      <c r="AL2429" s="46" t="str">
        <f>IF(Table1[[#This Row],[Description]]&lt;&gt;"",Table1[[#This Row],[Description]],"")</f>
        <v/>
      </c>
      <c r="AM2429" s="46" t="str">
        <f>IF(Table1[[#This Row],[Posting Date]]&lt;&gt;"",Table1[[#This Row],[Reference Number]],"")</f>
        <v/>
      </c>
      <c r="AN2429" s="46" t="str">
        <f>TRIM(Table1[[#This Row],[Line '#]])</f>
        <v/>
      </c>
      <c r="AO2429" s="46" t="str">
        <f>TRIM(Table1[[#This Row],[Account]])</f>
        <v/>
      </c>
      <c r="AP2429" s="46" t="str">
        <f>IF(Table1[[#This Row],[Posting Date]]&lt;&gt;"",$D$5,"")</f>
        <v/>
      </c>
      <c r="AQ2429" s="46" t="str">
        <f>TRIM(Table1[[#This Row],[Departments-Prgrams]])</f>
        <v/>
      </c>
      <c r="AR2429" s="46" t="str">
        <f>TRIM(Table1[[#This Row],[Grant]])</f>
        <v/>
      </c>
      <c r="AS2429" s="46" t="str">
        <f>TRIM(Table1[[#This Row],[Staff ID]])</f>
        <v/>
      </c>
      <c r="AT2429" s="46" t="str">
        <f>IF(TRIM(Table1[[#This Row],[Budget Code]])=0,"",TRIM(Table1[[#This Row],[Budget Code]]))</f>
        <v/>
      </c>
      <c r="AU2429" s="46" t="str">
        <f>IF(Table1[[#This Row],[Line Description]]&lt;&gt;"",Table1[[#This Row],[Line Description]],"")</f>
        <v/>
      </c>
      <c r="AV2429" s="46" t="str">
        <f>IF(Table1[[#This Row],[Cur_Amount Debit]]&gt;0,ROUND(Table1[[#This Row],[Cur_Amount Debit]],2),"")</f>
        <v/>
      </c>
      <c r="AW2429" s="46" t="str">
        <f>IF(Table1[[#This Row],[Cur_Amount Credit]]&gt;0,ROUND(Table1[[#This Row],[Cur_Amount Credit]],2),"")</f>
        <v/>
      </c>
      <c r="AX2429" s="46" t="str">
        <f>LEFT(Table1[[#This Row],[Cur]],3)</f>
        <v/>
      </c>
      <c r="AY2429" s="59"/>
      <c r="AZ2429" s="46"/>
      <c r="BA2429" s="46" t="str">
        <f>IF(Table1[[#This Row],[Cur]]&lt;&gt;"",IF(Table1[[#This Row],[Cur]]="USD","",ExchangeRate),"")</f>
        <v/>
      </c>
      <c r="BB2429" s="46" t="str">
        <f>IF(Table1[[#This Row],[Grant]]&lt;&gt;"",VLOOKUP(Table1[[#This Row],[Grant]],Grants!B:D,3),"")</f>
        <v/>
      </c>
      <c r="BC2429" s="46" t="str">
        <f>TRIM(Table1[[#This Row],[Vendor ID]])</f>
        <v/>
      </c>
      <c r="BD2429">
        <f>IF(Table1[[#This Row],[Reference Number]]=Q2428,BD2428,BD2428+1)</f>
        <v>0</v>
      </c>
    </row>
    <row r="2430" spans="1:56" ht="11.25" customHeight="1" x14ac:dyDescent="0.25">
      <c r="A2430" s="1"/>
      <c r="B2430" s="88" t="str">
        <f>IF(Table1[[#This Row],[Posting Date]]&lt;&gt;"",IF(Table1[[#This Row],[Reference Number]]=Q2429,B2429+1,1),"")</f>
        <v/>
      </c>
      <c r="C2430" s="61"/>
      <c r="D2430" s="61"/>
      <c r="E2430" s="138"/>
      <c r="F2430" s="141" t="str">
        <f>IFERROR(IF(VLOOKUP(Table1[[#This Row],[Budget Code Description]],Dimentions!$X$6:$AC$139,2,FALSE)="","",VLOOKUP(Table1[[#This Row],[Budget Code Description]],Dimentions!$X$6:$AC$139,2,FALSE)),"")</f>
        <v/>
      </c>
      <c r="G2430" s="141"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1" t="str">
        <f>IFERROR(VLOOKUP(Table1[[#This Row],[Budget Code Description]],Table6[#All],8,FALSE),"")</f>
        <v/>
      </c>
      <c r="L2430" s="63"/>
      <c r="M2430" s="65" t="str">
        <f>IFERROR(VLOOKUP(Table1[[#This Row],[Staff ID]],Table2[],2,FALSE),"")</f>
        <v/>
      </c>
      <c r="N2430" s="209" t="str">
        <f>IFERROR(IF(VLOOKUP(Table1[[#This Row],[Budget Code Description]],Dimentions!$X$6:$AC$134,4,FALSE)="","",VLOOKUP(Table1[[#This Row],[Budget Code Description]],Dimentions!$X$6:$AC$134,4,FALSE)),"")</f>
        <v/>
      </c>
      <c r="O2430" s="65" t="str">
        <f>IFERROR(VLOOKUP(Table1[[#This Row],[Vendor ID]],Table549[],2,FALSE),"")</f>
        <v/>
      </c>
      <c r="P2430" s="63"/>
      <c r="Q2430" s="141" t="str">
        <f>IF(Table1[[#This Row],[Posting Date]]&lt;&gt;"",$D$9,"")</f>
        <v/>
      </c>
      <c r="R2430" s="157" t="str">
        <f>IF(Table1[[#This Row],[Posting Date]]&lt;&gt;"",$D$10,"")</f>
        <v/>
      </c>
      <c r="S2430" s="66"/>
      <c r="T2430" s="63"/>
      <c r="U2430" s="67"/>
      <c r="V2430" s="67"/>
      <c r="W2430" s="67" t="str">
        <f t="shared" si="42"/>
        <v/>
      </c>
      <c r="X2430" s="159" t="str">
        <f>IF(E2430="","",(IF(Table1[[#This Row],[Cur]]="USD",Table1[[#This Row],[Cur_Amount Debit]],Table1[[#This Row],[Cur_Amount Debit]]/Table1[[#This Row],[Exchange Rate]])))</f>
        <v/>
      </c>
      <c r="Y2430" s="159" t="str">
        <f>IF(E2430="","",(IF(Table1[[#This Row],[Cur]]="USD",Table1[[#This Row],[Cur_Amount Credit]],Table1[[#This Row],[Cur_Amount Credit]]/ExchangeRate)))</f>
        <v/>
      </c>
      <c r="Z2430" s="201" t="str">
        <f>IF(E2430="","",(Table1[[#This Row],[Debit USD]]-Table1[[#This Row],[Credit USD]]))</f>
        <v/>
      </c>
      <c r="AA2430" s="226"/>
      <c r="AB2430" s="255"/>
      <c r="AC2430" s="1"/>
      <c r="AD2430" s="15"/>
      <c r="AE2430" s="15" t="str">
        <f>IF(AND(OR(Table1[[#This Row],[Account]]="15030",Table1[[#This Row],[Account]]="15035",Table1[[#This Row],[Account]]="20150"),Table1[[#This Row],[Vendor ID]]=""),1,"")</f>
        <v/>
      </c>
      <c r="AF2430" s="15"/>
      <c r="AG2430" s="15"/>
      <c r="AH2430" s="15"/>
      <c r="AI2430" s="46" t="str">
        <f>IF(Table1[[#This Row],[Posting Date]]&lt;&gt;"","GJ-"&amp;CountryID,"")</f>
        <v/>
      </c>
      <c r="AJ2430" s="59" t="str">
        <f>IF(Table1[[#This Row],[Posting Date]]&lt;&gt;"",Table1[[#This Row],[Posting Date]],"")</f>
        <v/>
      </c>
      <c r="AK2430" s="46"/>
      <c r="AL2430" s="46" t="str">
        <f>IF(Table1[[#This Row],[Description]]&lt;&gt;"",Table1[[#This Row],[Description]],"")</f>
        <v/>
      </c>
      <c r="AM2430" s="46" t="str">
        <f>IF(Table1[[#This Row],[Posting Date]]&lt;&gt;"",Table1[[#This Row],[Reference Number]],"")</f>
        <v/>
      </c>
      <c r="AN2430" s="46" t="str">
        <f>TRIM(Table1[[#This Row],[Line '#]])</f>
        <v/>
      </c>
      <c r="AO2430" s="46" t="str">
        <f>TRIM(Table1[[#This Row],[Account]])</f>
        <v/>
      </c>
      <c r="AP2430" s="46" t="str">
        <f>IF(Table1[[#This Row],[Posting Date]]&lt;&gt;"",$D$5,"")</f>
        <v/>
      </c>
      <c r="AQ2430" s="46" t="str">
        <f>TRIM(Table1[[#This Row],[Departments-Prgrams]])</f>
        <v/>
      </c>
      <c r="AR2430" s="46" t="str">
        <f>TRIM(Table1[[#This Row],[Grant]])</f>
        <v/>
      </c>
      <c r="AS2430" s="46" t="str">
        <f>TRIM(Table1[[#This Row],[Staff ID]])</f>
        <v/>
      </c>
      <c r="AT2430" s="46" t="str">
        <f>IF(TRIM(Table1[[#This Row],[Budget Code]])=0,"",TRIM(Table1[[#This Row],[Budget Code]]))</f>
        <v/>
      </c>
      <c r="AU2430" s="46" t="str">
        <f>IF(Table1[[#This Row],[Line Description]]&lt;&gt;"",Table1[[#This Row],[Line Description]],"")</f>
        <v/>
      </c>
      <c r="AV2430" s="46" t="str">
        <f>IF(Table1[[#This Row],[Cur_Amount Debit]]&gt;0,ROUND(Table1[[#This Row],[Cur_Amount Debit]],2),"")</f>
        <v/>
      </c>
      <c r="AW2430" s="46" t="str">
        <f>IF(Table1[[#This Row],[Cur_Amount Credit]]&gt;0,ROUND(Table1[[#This Row],[Cur_Amount Credit]],2),"")</f>
        <v/>
      </c>
      <c r="AX2430" s="46" t="str">
        <f>LEFT(Table1[[#This Row],[Cur]],3)</f>
        <v/>
      </c>
      <c r="AY2430" s="59"/>
      <c r="AZ2430" s="46"/>
      <c r="BA2430" s="46" t="str">
        <f>IF(Table1[[#This Row],[Cur]]&lt;&gt;"",IF(Table1[[#This Row],[Cur]]="USD","",ExchangeRate),"")</f>
        <v/>
      </c>
      <c r="BB2430" s="46" t="str">
        <f>IF(Table1[[#This Row],[Grant]]&lt;&gt;"",VLOOKUP(Table1[[#This Row],[Grant]],Grants!B:D,3),"")</f>
        <v/>
      </c>
      <c r="BC2430" s="46" t="str">
        <f>TRIM(Table1[[#This Row],[Vendor ID]])</f>
        <v/>
      </c>
      <c r="BD2430">
        <f>IF(Table1[[#This Row],[Reference Number]]=Q2429,BD2429,BD2429+1)</f>
        <v>0</v>
      </c>
    </row>
    <row r="2431" spans="1:56" ht="11.25" customHeight="1" x14ac:dyDescent="0.25">
      <c r="A2431" s="1"/>
      <c r="B2431" s="88" t="str">
        <f>IF(Table1[[#This Row],[Posting Date]]&lt;&gt;"",IF(Table1[[#This Row],[Reference Number]]=Q2430,B2430+1,1),"")</f>
        <v/>
      </c>
      <c r="C2431" s="61"/>
      <c r="D2431" s="61"/>
      <c r="E2431" s="138"/>
      <c r="F2431" s="141" t="str">
        <f>IFERROR(IF(VLOOKUP(Table1[[#This Row],[Budget Code Description]],Dimentions!$X$6:$AC$139,2,FALSE)="","",VLOOKUP(Table1[[#This Row],[Budget Code Description]],Dimentions!$X$6:$AC$139,2,FALSE)),"")</f>
        <v/>
      </c>
      <c r="G2431" s="141"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1" t="str">
        <f>IFERROR(VLOOKUP(Table1[[#This Row],[Budget Code Description]],Table6[#All],8,FALSE),"")</f>
        <v/>
      </c>
      <c r="L2431" s="63"/>
      <c r="M2431" s="65" t="str">
        <f>IFERROR(VLOOKUP(Table1[[#This Row],[Staff ID]],Table2[],2,FALSE),"")</f>
        <v/>
      </c>
      <c r="N2431" s="209" t="str">
        <f>IFERROR(IF(VLOOKUP(Table1[[#This Row],[Budget Code Description]],Dimentions!$X$6:$AC$134,4,FALSE)="","",VLOOKUP(Table1[[#This Row],[Budget Code Description]],Dimentions!$X$6:$AC$134,4,FALSE)),"")</f>
        <v/>
      </c>
      <c r="O2431" s="65" t="str">
        <f>IFERROR(VLOOKUP(Table1[[#This Row],[Vendor ID]],Table549[],2,FALSE),"")</f>
        <v/>
      </c>
      <c r="P2431" s="63"/>
      <c r="Q2431" s="141" t="str">
        <f>IF(Table1[[#This Row],[Posting Date]]&lt;&gt;"",$D$9,"")</f>
        <v/>
      </c>
      <c r="R2431" s="157" t="str">
        <f>IF(Table1[[#This Row],[Posting Date]]&lt;&gt;"",$D$10,"")</f>
        <v/>
      </c>
      <c r="S2431" s="66"/>
      <c r="T2431" s="63"/>
      <c r="U2431" s="67"/>
      <c r="V2431" s="67"/>
      <c r="W2431" s="67" t="str">
        <f t="shared" si="42"/>
        <v/>
      </c>
      <c r="X2431" s="159" t="str">
        <f>IF(E2431="","",(IF(Table1[[#This Row],[Cur]]="USD",Table1[[#This Row],[Cur_Amount Debit]],Table1[[#This Row],[Cur_Amount Debit]]/Table1[[#This Row],[Exchange Rate]])))</f>
        <v/>
      </c>
      <c r="Y2431" s="159" t="str">
        <f>IF(E2431="","",(IF(Table1[[#This Row],[Cur]]="USD",Table1[[#This Row],[Cur_Amount Credit]],Table1[[#This Row],[Cur_Amount Credit]]/ExchangeRate)))</f>
        <v/>
      </c>
      <c r="Z2431" s="201" t="str">
        <f>IF(E2431="","",(Table1[[#This Row],[Debit USD]]-Table1[[#This Row],[Credit USD]]))</f>
        <v/>
      </c>
      <c r="AA2431" s="226"/>
      <c r="AB2431" s="255"/>
      <c r="AC2431" s="1"/>
      <c r="AD2431" s="15"/>
      <c r="AE2431" s="15" t="str">
        <f>IF(AND(OR(Table1[[#This Row],[Account]]="15030",Table1[[#This Row],[Account]]="15035",Table1[[#This Row],[Account]]="20150"),Table1[[#This Row],[Vendor ID]]=""),1,"")</f>
        <v/>
      </c>
      <c r="AF2431" s="15"/>
      <c r="AG2431" s="15"/>
      <c r="AH2431" s="15"/>
      <c r="AI2431" s="46" t="str">
        <f>IF(Table1[[#This Row],[Posting Date]]&lt;&gt;"","GJ-"&amp;CountryID,"")</f>
        <v/>
      </c>
      <c r="AJ2431" s="59" t="str">
        <f>IF(Table1[[#This Row],[Posting Date]]&lt;&gt;"",Table1[[#This Row],[Posting Date]],"")</f>
        <v/>
      </c>
      <c r="AK2431" s="46"/>
      <c r="AL2431" s="46" t="str">
        <f>IF(Table1[[#This Row],[Description]]&lt;&gt;"",Table1[[#This Row],[Description]],"")</f>
        <v/>
      </c>
      <c r="AM2431" s="46" t="str">
        <f>IF(Table1[[#This Row],[Posting Date]]&lt;&gt;"",Table1[[#This Row],[Reference Number]],"")</f>
        <v/>
      </c>
      <c r="AN2431" s="46" t="str">
        <f>TRIM(Table1[[#This Row],[Line '#]])</f>
        <v/>
      </c>
      <c r="AO2431" s="46" t="str">
        <f>TRIM(Table1[[#This Row],[Account]])</f>
        <v/>
      </c>
      <c r="AP2431" s="46" t="str">
        <f>IF(Table1[[#This Row],[Posting Date]]&lt;&gt;"",$D$5,"")</f>
        <v/>
      </c>
      <c r="AQ2431" s="46" t="str">
        <f>TRIM(Table1[[#This Row],[Departments-Prgrams]])</f>
        <v/>
      </c>
      <c r="AR2431" s="46" t="str">
        <f>TRIM(Table1[[#This Row],[Grant]])</f>
        <v/>
      </c>
      <c r="AS2431" s="46" t="str">
        <f>TRIM(Table1[[#This Row],[Staff ID]])</f>
        <v/>
      </c>
      <c r="AT2431" s="46" t="str">
        <f>IF(TRIM(Table1[[#This Row],[Budget Code]])=0,"",TRIM(Table1[[#This Row],[Budget Code]]))</f>
        <v/>
      </c>
      <c r="AU2431" s="46" t="str">
        <f>IF(Table1[[#This Row],[Line Description]]&lt;&gt;"",Table1[[#This Row],[Line Description]],"")</f>
        <v/>
      </c>
      <c r="AV2431" s="46" t="str">
        <f>IF(Table1[[#This Row],[Cur_Amount Debit]]&gt;0,ROUND(Table1[[#This Row],[Cur_Amount Debit]],2),"")</f>
        <v/>
      </c>
      <c r="AW2431" s="46" t="str">
        <f>IF(Table1[[#This Row],[Cur_Amount Credit]]&gt;0,ROUND(Table1[[#This Row],[Cur_Amount Credit]],2),"")</f>
        <v/>
      </c>
      <c r="AX2431" s="46" t="str">
        <f>LEFT(Table1[[#This Row],[Cur]],3)</f>
        <v/>
      </c>
      <c r="AY2431" s="59"/>
      <c r="AZ2431" s="46"/>
      <c r="BA2431" s="46" t="str">
        <f>IF(Table1[[#This Row],[Cur]]&lt;&gt;"",IF(Table1[[#This Row],[Cur]]="USD","",ExchangeRate),"")</f>
        <v/>
      </c>
      <c r="BB2431" s="46" t="str">
        <f>IF(Table1[[#This Row],[Grant]]&lt;&gt;"",VLOOKUP(Table1[[#This Row],[Grant]],Grants!B:D,3),"")</f>
        <v/>
      </c>
      <c r="BC2431" s="46" t="str">
        <f>TRIM(Table1[[#This Row],[Vendor ID]])</f>
        <v/>
      </c>
      <c r="BD2431">
        <f>IF(Table1[[#This Row],[Reference Number]]=Q2430,BD2430,BD2430+1)</f>
        <v>0</v>
      </c>
    </row>
    <row r="2432" spans="1:56" ht="11.25" customHeight="1" x14ac:dyDescent="0.25">
      <c r="A2432" s="1"/>
      <c r="B2432" s="88" t="str">
        <f>IF(Table1[[#This Row],[Posting Date]]&lt;&gt;"",IF(Table1[[#This Row],[Reference Number]]=Q2431,B2431+1,1),"")</f>
        <v/>
      </c>
      <c r="C2432" s="61"/>
      <c r="D2432" s="61"/>
      <c r="E2432" s="138"/>
      <c r="F2432" s="141" t="str">
        <f>IFERROR(IF(VLOOKUP(Table1[[#This Row],[Budget Code Description]],Dimentions!$X$6:$AC$139,2,FALSE)="","",VLOOKUP(Table1[[#This Row],[Budget Code Description]],Dimentions!$X$6:$AC$139,2,FALSE)),"")</f>
        <v/>
      </c>
      <c r="G2432" s="141"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1" t="str">
        <f>IFERROR(VLOOKUP(Table1[[#This Row],[Budget Code Description]],Table6[#All],8,FALSE),"")</f>
        <v/>
      </c>
      <c r="L2432" s="63"/>
      <c r="M2432" s="65" t="str">
        <f>IFERROR(VLOOKUP(Table1[[#This Row],[Staff ID]],Table2[],2,FALSE),"")</f>
        <v/>
      </c>
      <c r="N2432" s="209" t="str">
        <f>IFERROR(IF(VLOOKUP(Table1[[#This Row],[Budget Code Description]],Dimentions!$X$6:$AC$134,4,FALSE)="","",VLOOKUP(Table1[[#This Row],[Budget Code Description]],Dimentions!$X$6:$AC$134,4,FALSE)),"")</f>
        <v/>
      </c>
      <c r="O2432" s="65" t="str">
        <f>IFERROR(VLOOKUP(Table1[[#This Row],[Vendor ID]],Table549[],2,FALSE),"")</f>
        <v/>
      </c>
      <c r="P2432" s="63"/>
      <c r="Q2432" s="141" t="str">
        <f>IF(Table1[[#This Row],[Posting Date]]&lt;&gt;"",$D$9,"")</f>
        <v/>
      </c>
      <c r="R2432" s="157" t="str">
        <f>IF(Table1[[#This Row],[Posting Date]]&lt;&gt;"",$D$10,"")</f>
        <v/>
      </c>
      <c r="S2432" s="66"/>
      <c r="T2432" s="63"/>
      <c r="U2432" s="67"/>
      <c r="V2432" s="67"/>
      <c r="W2432" s="67" t="str">
        <f t="shared" si="42"/>
        <v/>
      </c>
      <c r="X2432" s="159" t="str">
        <f>IF(E2432="","",(IF(Table1[[#This Row],[Cur]]="USD",Table1[[#This Row],[Cur_Amount Debit]],Table1[[#This Row],[Cur_Amount Debit]]/Table1[[#This Row],[Exchange Rate]])))</f>
        <v/>
      </c>
      <c r="Y2432" s="159" t="str">
        <f>IF(E2432="","",(IF(Table1[[#This Row],[Cur]]="USD",Table1[[#This Row],[Cur_Amount Credit]],Table1[[#This Row],[Cur_Amount Credit]]/ExchangeRate)))</f>
        <v/>
      </c>
      <c r="Z2432" s="201" t="str">
        <f>IF(E2432="","",(Table1[[#This Row],[Debit USD]]-Table1[[#This Row],[Credit USD]]))</f>
        <v/>
      </c>
      <c r="AA2432" s="226"/>
      <c r="AB2432" s="255"/>
      <c r="AC2432" s="1"/>
      <c r="AD2432" s="15"/>
      <c r="AE2432" s="15" t="str">
        <f>IF(AND(OR(Table1[[#This Row],[Account]]="15030",Table1[[#This Row],[Account]]="15035",Table1[[#This Row],[Account]]="20150"),Table1[[#This Row],[Vendor ID]]=""),1,"")</f>
        <v/>
      </c>
      <c r="AF2432" s="15"/>
      <c r="AG2432" s="15"/>
      <c r="AH2432" s="15"/>
      <c r="AI2432" s="46" t="str">
        <f>IF(Table1[[#This Row],[Posting Date]]&lt;&gt;"","GJ-"&amp;CountryID,"")</f>
        <v/>
      </c>
      <c r="AJ2432" s="59" t="str">
        <f>IF(Table1[[#This Row],[Posting Date]]&lt;&gt;"",Table1[[#This Row],[Posting Date]],"")</f>
        <v/>
      </c>
      <c r="AK2432" s="46"/>
      <c r="AL2432" s="46" t="str">
        <f>IF(Table1[[#This Row],[Description]]&lt;&gt;"",Table1[[#This Row],[Description]],"")</f>
        <v/>
      </c>
      <c r="AM2432" s="46" t="str">
        <f>IF(Table1[[#This Row],[Posting Date]]&lt;&gt;"",Table1[[#This Row],[Reference Number]],"")</f>
        <v/>
      </c>
      <c r="AN2432" s="46" t="str">
        <f>TRIM(Table1[[#This Row],[Line '#]])</f>
        <v/>
      </c>
      <c r="AO2432" s="46" t="str">
        <f>TRIM(Table1[[#This Row],[Account]])</f>
        <v/>
      </c>
      <c r="AP2432" s="46" t="str">
        <f>IF(Table1[[#This Row],[Posting Date]]&lt;&gt;"",$D$5,"")</f>
        <v/>
      </c>
      <c r="AQ2432" s="46" t="str">
        <f>TRIM(Table1[[#This Row],[Departments-Prgrams]])</f>
        <v/>
      </c>
      <c r="AR2432" s="46" t="str">
        <f>TRIM(Table1[[#This Row],[Grant]])</f>
        <v/>
      </c>
      <c r="AS2432" s="46" t="str">
        <f>TRIM(Table1[[#This Row],[Staff ID]])</f>
        <v/>
      </c>
      <c r="AT2432" s="46" t="str">
        <f>IF(TRIM(Table1[[#This Row],[Budget Code]])=0,"",TRIM(Table1[[#This Row],[Budget Code]]))</f>
        <v/>
      </c>
      <c r="AU2432" s="46" t="str">
        <f>IF(Table1[[#This Row],[Line Description]]&lt;&gt;"",Table1[[#This Row],[Line Description]],"")</f>
        <v/>
      </c>
      <c r="AV2432" s="46" t="str">
        <f>IF(Table1[[#This Row],[Cur_Amount Debit]]&gt;0,ROUND(Table1[[#This Row],[Cur_Amount Debit]],2),"")</f>
        <v/>
      </c>
      <c r="AW2432" s="46" t="str">
        <f>IF(Table1[[#This Row],[Cur_Amount Credit]]&gt;0,ROUND(Table1[[#This Row],[Cur_Amount Credit]],2),"")</f>
        <v/>
      </c>
      <c r="AX2432" s="46" t="str">
        <f>LEFT(Table1[[#This Row],[Cur]],3)</f>
        <v/>
      </c>
      <c r="AY2432" s="59"/>
      <c r="AZ2432" s="46"/>
      <c r="BA2432" s="46" t="str">
        <f>IF(Table1[[#This Row],[Cur]]&lt;&gt;"",IF(Table1[[#This Row],[Cur]]="USD","",ExchangeRate),"")</f>
        <v/>
      </c>
      <c r="BB2432" s="46" t="str">
        <f>IF(Table1[[#This Row],[Grant]]&lt;&gt;"",VLOOKUP(Table1[[#This Row],[Grant]],Grants!B:D,3),"")</f>
        <v/>
      </c>
      <c r="BC2432" s="46" t="str">
        <f>TRIM(Table1[[#This Row],[Vendor ID]])</f>
        <v/>
      </c>
      <c r="BD2432">
        <f>IF(Table1[[#This Row],[Reference Number]]=Q2431,BD2431,BD2431+1)</f>
        <v>0</v>
      </c>
    </row>
    <row r="2433" spans="1:56" ht="11.25" customHeight="1" x14ac:dyDescent="0.25">
      <c r="A2433" s="1"/>
      <c r="B2433" s="88" t="str">
        <f>IF(Table1[[#This Row],[Posting Date]]&lt;&gt;"",IF(Table1[[#This Row],[Reference Number]]=Q2432,B2432+1,1),"")</f>
        <v/>
      </c>
      <c r="C2433" s="61"/>
      <c r="D2433" s="61"/>
      <c r="E2433" s="138"/>
      <c r="F2433" s="141" t="str">
        <f>IFERROR(IF(VLOOKUP(Table1[[#This Row],[Budget Code Description]],Dimentions!$X$6:$AC$139,2,FALSE)="","",VLOOKUP(Table1[[#This Row],[Budget Code Description]],Dimentions!$X$6:$AC$139,2,FALSE)),"")</f>
        <v/>
      </c>
      <c r="G2433" s="141"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1" t="str">
        <f>IFERROR(VLOOKUP(Table1[[#This Row],[Budget Code Description]],Table6[#All],8,FALSE),"")</f>
        <v/>
      </c>
      <c r="L2433" s="63"/>
      <c r="M2433" s="65" t="str">
        <f>IFERROR(VLOOKUP(Table1[[#This Row],[Staff ID]],Table2[],2,FALSE),"")</f>
        <v/>
      </c>
      <c r="N2433" s="209" t="str">
        <f>IFERROR(IF(VLOOKUP(Table1[[#This Row],[Budget Code Description]],Dimentions!$X$6:$AC$134,4,FALSE)="","",VLOOKUP(Table1[[#This Row],[Budget Code Description]],Dimentions!$X$6:$AC$134,4,FALSE)),"")</f>
        <v/>
      </c>
      <c r="O2433" s="65" t="str">
        <f>IFERROR(VLOOKUP(Table1[[#This Row],[Vendor ID]],Table549[],2,FALSE),"")</f>
        <v/>
      </c>
      <c r="P2433" s="63"/>
      <c r="Q2433" s="141" t="str">
        <f>IF(Table1[[#This Row],[Posting Date]]&lt;&gt;"",$D$9,"")</f>
        <v/>
      </c>
      <c r="R2433" s="157" t="str">
        <f>IF(Table1[[#This Row],[Posting Date]]&lt;&gt;"",$D$10,"")</f>
        <v/>
      </c>
      <c r="S2433" s="66"/>
      <c r="T2433" s="63"/>
      <c r="U2433" s="67"/>
      <c r="V2433" s="67"/>
      <c r="W2433" s="67" t="str">
        <f t="shared" si="42"/>
        <v/>
      </c>
      <c r="X2433" s="159" t="str">
        <f>IF(E2433="","",(IF(Table1[[#This Row],[Cur]]="USD",Table1[[#This Row],[Cur_Amount Debit]],Table1[[#This Row],[Cur_Amount Debit]]/Table1[[#This Row],[Exchange Rate]])))</f>
        <v/>
      </c>
      <c r="Y2433" s="159" t="str">
        <f>IF(E2433="","",(IF(Table1[[#This Row],[Cur]]="USD",Table1[[#This Row],[Cur_Amount Credit]],Table1[[#This Row],[Cur_Amount Credit]]/ExchangeRate)))</f>
        <v/>
      </c>
      <c r="Z2433" s="201" t="str">
        <f>IF(E2433="","",(Table1[[#This Row],[Debit USD]]-Table1[[#This Row],[Credit USD]]))</f>
        <v/>
      </c>
      <c r="AA2433" s="226"/>
      <c r="AB2433" s="255"/>
      <c r="AC2433" s="1"/>
      <c r="AD2433" s="15"/>
      <c r="AE2433" s="15" t="str">
        <f>IF(AND(OR(Table1[[#This Row],[Account]]="15030",Table1[[#This Row],[Account]]="15035",Table1[[#This Row],[Account]]="20150"),Table1[[#This Row],[Vendor ID]]=""),1,"")</f>
        <v/>
      </c>
      <c r="AF2433" s="15"/>
      <c r="AG2433" s="15"/>
      <c r="AH2433" s="15"/>
      <c r="AI2433" s="46" t="str">
        <f>IF(Table1[[#This Row],[Posting Date]]&lt;&gt;"","GJ-"&amp;CountryID,"")</f>
        <v/>
      </c>
      <c r="AJ2433" s="59" t="str">
        <f>IF(Table1[[#This Row],[Posting Date]]&lt;&gt;"",Table1[[#This Row],[Posting Date]],"")</f>
        <v/>
      </c>
      <c r="AK2433" s="46"/>
      <c r="AL2433" s="46" t="str">
        <f>IF(Table1[[#This Row],[Description]]&lt;&gt;"",Table1[[#This Row],[Description]],"")</f>
        <v/>
      </c>
      <c r="AM2433" s="46" t="str">
        <f>IF(Table1[[#This Row],[Posting Date]]&lt;&gt;"",Table1[[#This Row],[Reference Number]],"")</f>
        <v/>
      </c>
      <c r="AN2433" s="46" t="str">
        <f>TRIM(Table1[[#This Row],[Line '#]])</f>
        <v/>
      </c>
      <c r="AO2433" s="46" t="str">
        <f>TRIM(Table1[[#This Row],[Account]])</f>
        <v/>
      </c>
      <c r="AP2433" s="46" t="str">
        <f>IF(Table1[[#This Row],[Posting Date]]&lt;&gt;"",$D$5,"")</f>
        <v/>
      </c>
      <c r="AQ2433" s="46" t="str">
        <f>TRIM(Table1[[#This Row],[Departments-Prgrams]])</f>
        <v/>
      </c>
      <c r="AR2433" s="46" t="str">
        <f>TRIM(Table1[[#This Row],[Grant]])</f>
        <v/>
      </c>
      <c r="AS2433" s="46" t="str">
        <f>TRIM(Table1[[#This Row],[Staff ID]])</f>
        <v/>
      </c>
      <c r="AT2433" s="46" t="str">
        <f>IF(TRIM(Table1[[#This Row],[Budget Code]])=0,"",TRIM(Table1[[#This Row],[Budget Code]]))</f>
        <v/>
      </c>
      <c r="AU2433" s="46" t="str">
        <f>IF(Table1[[#This Row],[Line Description]]&lt;&gt;"",Table1[[#This Row],[Line Description]],"")</f>
        <v/>
      </c>
      <c r="AV2433" s="46" t="str">
        <f>IF(Table1[[#This Row],[Cur_Amount Debit]]&gt;0,ROUND(Table1[[#This Row],[Cur_Amount Debit]],2),"")</f>
        <v/>
      </c>
      <c r="AW2433" s="46" t="str">
        <f>IF(Table1[[#This Row],[Cur_Amount Credit]]&gt;0,ROUND(Table1[[#This Row],[Cur_Amount Credit]],2),"")</f>
        <v/>
      </c>
      <c r="AX2433" s="46" t="str">
        <f>LEFT(Table1[[#This Row],[Cur]],3)</f>
        <v/>
      </c>
      <c r="AY2433" s="59"/>
      <c r="AZ2433" s="46"/>
      <c r="BA2433" s="46" t="str">
        <f>IF(Table1[[#This Row],[Cur]]&lt;&gt;"",IF(Table1[[#This Row],[Cur]]="USD","",ExchangeRate),"")</f>
        <v/>
      </c>
      <c r="BB2433" s="46" t="str">
        <f>IF(Table1[[#This Row],[Grant]]&lt;&gt;"",VLOOKUP(Table1[[#This Row],[Grant]],Grants!B:D,3),"")</f>
        <v/>
      </c>
      <c r="BC2433" s="46" t="str">
        <f>TRIM(Table1[[#This Row],[Vendor ID]])</f>
        <v/>
      </c>
      <c r="BD2433">
        <f>IF(Table1[[#This Row],[Reference Number]]=Q2432,BD2432,BD2432+1)</f>
        <v>0</v>
      </c>
    </row>
    <row r="2434" spans="1:56" ht="11.25" customHeight="1" x14ac:dyDescent="0.25">
      <c r="A2434" s="1"/>
      <c r="B2434" s="88" t="str">
        <f>IF(Table1[[#This Row],[Posting Date]]&lt;&gt;"",IF(Table1[[#This Row],[Reference Number]]=Q2433,B2433+1,1),"")</f>
        <v/>
      </c>
      <c r="C2434" s="61"/>
      <c r="D2434" s="61"/>
      <c r="E2434" s="138"/>
      <c r="F2434" s="141" t="str">
        <f>IFERROR(IF(VLOOKUP(Table1[[#This Row],[Budget Code Description]],Dimentions!$X$6:$AC$139,2,FALSE)="","",VLOOKUP(Table1[[#This Row],[Budget Code Description]],Dimentions!$X$6:$AC$139,2,FALSE)),"")</f>
        <v/>
      </c>
      <c r="G2434" s="141"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1" t="str">
        <f>IFERROR(VLOOKUP(Table1[[#This Row],[Budget Code Description]],Table6[#All],8,FALSE),"")</f>
        <v/>
      </c>
      <c r="L2434" s="63"/>
      <c r="M2434" s="65" t="str">
        <f>IFERROR(VLOOKUP(Table1[[#This Row],[Staff ID]],Table2[],2,FALSE),"")</f>
        <v/>
      </c>
      <c r="N2434" s="209" t="str">
        <f>IFERROR(IF(VLOOKUP(Table1[[#This Row],[Budget Code Description]],Dimentions!$X$6:$AC$134,4,FALSE)="","",VLOOKUP(Table1[[#This Row],[Budget Code Description]],Dimentions!$X$6:$AC$134,4,FALSE)),"")</f>
        <v/>
      </c>
      <c r="O2434" s="65" t="str">
        <f>IFERROR(VLOOKUP(Table1[[#This Row],[Vendor ID]],Table549[],2,FALSE),"")</f>
        <v/>
      </c>
      <c r="P2434" s="63"/>
      <c r="Q2434" s="141" t="str">
        <f>IF(Table1[[#This Row],[Posting Date]]&lt;&gt;"",$D$9,"")</f>
        <v/>
      </c>
      <c r="R2434" s="157" t="str">
        <f>IF(Table1[[#This Row],[Posting Date]]&lt;&gt;"",$D$10,"")</f>
        <v/>
      </c>
      <c r="S2434" s="66"/>
      <c r="T2434" s="63"/>
      <c r="U2434" s="67"/>
      <c r="V2434" s="67"/>
      <c r="W2434" s="67" t="str">
        <f t="shared" si="42"/>
        <v/>
      </c>
      <c r="X2434" s="159" t="str">
        <f>IF(E2434="","",(IF(Table1[[#This Row],[Cur]]="USD",Table1[[#This Row],[Cur_Amount Debit]],Table1[[#This Row],[Cur_Amount Debit]]/Table1[[#This Row],[Exchange Rate]])))</f>
        <v/>
      </c>
      <c r="Y2434" s="159" t="str">
        <f>IF(E2434="","",(IF(Table1[[#This Row],[Cur]]="USD",Table1[[#This Row],[Cur_Amount Credit]],Table1[[#This Row],[Cur_Amount Credit]]/ExchangeRate)))</f>
        <v/>
      </c>
      <c r="Z2434" s="201" t="str">
        <f>IF(E2434="","",(Table1[[#This Row],[Debit USD]]-Table1[[#This Row],[Credit USD]]))</f>
        <v/>
      </c>
      <c r="AA2434" s="226"/>
      <c r="AB2434" s="255"/>
      <c r="AC2434" s="1"/>
      <c r="AD2434" s="15"/>
      <c r="AE2434" s="15" t="str">
        <f>IF(AND(OR(Table1[[#This Row],[Account]]="15030",Table1[[#This Row],[Account]]="15035",Table1[[#This Row],[Account]]="20150"),Table1[[#This Row],[Vendor ID]]=""),1,"")</f>
        <v/>
      </c>
      <c r="AF2434" s="15"/>
      <c r="AG2434" s="15"/>
      <c r="AH2434" s="15"/>
      <c r="AI2434" s="46" t="str">
        <f>IF(Table1[[#This Row],[Posting Date]]&lt;&gt;"","GJ-"&amp;CountryID,"")</f>
        <v/>
      </c>
      <c r="AJ2434" s="59" t="str">
        <f>IF(Table1[[#This Row],[Posting Date]]&lt;&gt;"",Table1[[#This Row],[Posting Date]],"")</f>
        <v/>
      </c>
      <c r="AK2434" s="46"/>
      <c r="AL2434" s="46" t="str">
        <f>IF(Table1[[#This Row],[Description]]&lt;&gt;"",Table1[[#This Row],[Description]],"")</f>
        <v/>
      </c>
      <c r="AM2434" s="46" t="str">
        <f>IF(Table1[[#This Row],[Posting Date]]&lt;&gt;"",Table1[[#This Row],[Reference Number]],"")</f>
        <v/>
      </c>
      <c r="AN2434" s="46" t="str">
        <f>TRIM(Table1[[#This Row],[Line '#]])</f>
        <v/>
      </c>
      <c r="AO2434" s="46" t="str">
        <f>TRIM(Table1[[#This Row],[Account]])</f>
        <v/>
      </c>
      <c r="AP2434" s="46" t="str">
        <f>IF(Table1[[#This Row],[Posting Date]]&lt;&gt;"",$D$5,"")</f>
        <v/>
      </c>
      <c r="AQ2434" s="46" t="str">
        <f>TRIM(Table1[[#This Row],[Departments-Prgrams]])</f>
        <v/>
      </c>
      <c r="AR2434" s="46" t="str">
        <f>TRIM(Table1[[#This Row],[Grant]])</f>
        <v/>
      </c>
      <c r="AS2434" s="46" t="str">
        <f>TRIM(Table1[[#This Row],[Staff ID]])</f>
        <v/>
      </c>
      <c r="AT2434" s="46" t="str">
        <f>IF(TRIM(Table1[[#This Row],[Budget Code]])=0,"",TRIM(Table1[[#This Row],[Budget Code]]))</f>
        <v/>
      </c>
      <c r="AU2434" s="46" t="str">
        <f>IF(Table1[[#This Row],[Line Description]]&lt;&gt;"",Table1[[#This Row],[Line Description]],"")</f>
        <v/>
      </c>
      <c r="AV2434" s="46" t="str">
        <f>IF(Table1[[#This Row],[Cur_Amount Debit]]&gt;0,ROUND(Table1[[#This Row],[Cur_Amount Debit]],2),"")</f>
        <v/>
      </c>
      <c r="AW2434" s="46" t="str">
        <f>IF(Table1[[#This Row],[Cur_Amount Credit]]&gt;0,ROUND(Table1[[#This Row],[Cur_Amount Credit]],2),"")</f>
        <v/>
      </c>
      <c r="AX2434" s="46" t="str">
        <f>LEFT(Table1[[#This Row],[Cur]],3)</f>
        <v/>
      </c>
      <c r="AY2434" s="59"/>
      <c r="AZ2434" s="46"/>
      <c r="BA2434" s="46" t="str">
        <f>IF(Table1[[#This Row],[Cur]]&lt;&gt;"",IF(Table1[[#This Row],[Cur]]="USD","",ExchangeRate),"")</f>
        <v/>
      </c>
      <c r="BB2434" s="46" t="str">
        <f>IF(Table1[[#This Row],[Grant]]&lt;&gt;"",VLOOKUP(Table1[[#This Row],[Grant]],Grants!B:D,3),"")</f>
        <v/>
      </c>
      <c r="BC2434" s="46" t="str">
        <f>TRIM(Table1[[#This Row],[Vendor ID]])</f>
        <v/>
      </c>
      <c r="BD2434">
        <f>IF(Table1[[#This Row],[Reference Number]]=Q2433,BD2433,BD2433+1)</f>
        <v>0</v>
      </c>
    </row>
    <row r="2435" spans="1:56" ht="11.25" customHeight="1" x14ac:dyDescent="0.25">
      <c r="A2435" s="1"/>
      <c r="B2435" s="88" t="str">
        <f>IF(Table1[[#This Row],[Posting Date]]&lt;&gt;"",IF(Table1[[#This Row],[Reference Number]]=Q2434,B2434+1,1),"")</f>
        <v/>
      </c>
      <c r="C2435" s="61"/>
      <c r="D2435" s="61"/>
      <c r="E2435" s="138"/>
      <c r="F2435" s="141" t="str">
        <f>IFERROR(IF(VLOOKUP(Table1[[#This Row],[Budget Code Description]],Dimentions!$X$6:$AC$139,2,FALSE)="","",VLOOKUP(Table1[[#This Row],[Budget Code Description]],Dimentions!$X$6:$AC$139,2,FALSE)),"")</f>
        <v/>
      </c>
      <c r="G2435" s="141"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1" t="str">
        <f>IFERROR(VLOOKUP(Table1[[#This Row],[Budget Code Description]],Table6[#All],8,FALSE),"")</f>
        <v/>
      </c>
      <c r="L2435" s="63"/>
      <c r="M2435" s="65" t="str">
        <f>IFERROR(VLOOKUP(Table1[[#This Row],[Staff ID]],Table2[],2,FALSE),"")</f>
        <v/>
      </c>
      <c r="N2435" s="209" t="str">
        <f>IFERROR(IF(VLOOKUP(Table1[[#This Row],[Budget Code Description]],Dimentions!$X$6:$AC$134,4,FALSE)="","",VLOOKUP(Table1[[#This Row],[Budget Code Description]],Dimentions!$X$6:$AC$134,4,FALSE)),"")</f>
        <v/>
      </c>
      <c r="O2435" s="65" t="str">
        <f>IFERROR(VLOOKUP(Table1[[#This Row],[Vendor ID]],Table549[],2,FALSE),"")</f>
        <v/>
      </c>
      <c r="P2435" s="63"/>
      <c r="Q2435" s="141" t="str">
        <f>IF(Table1[[#This Row],[Posting Date]]&lt;&gt;"",$D$9,"")</f>
        <v/>
      </c>
      <c r="R2435" s="157" t="str">
        <f>IF(Table1[[#This Row],[Posting Date]]&lt;&gt;"",$D$10,"")</f>
        <v/>
      </c>
      <c r="S2435" s="66"/>
      <c r="T2435" s="63"/>
      <c r="U2435" s="67"/>
      <c r="V2435" s="67"/>
      <c r="W2435" s="67" t="str">
        <f t="shared" si="42"/>
        <v/>
      </c>
      <c r="X2435" s="159" t="str">
        <f>IF(E2435="","",(IF(Table1[[#This Row],[Cur]]="USD",Table1[[#This Row],[Cur_Amount Debit]],Table1[[#This Row],[Cur_Amount Debit]]/Table1[[#This Row],[Exchange Rate]])))</f>
        <v/>
      </c>
      <c r="Y2435" s="159" t="str">
        <f>IF(E2435="","",(IF(Table1[[#This Row],[Cur]]="USD",Table1[[#This Row],[Cur_Amount Credit]],Table1[[#This Row],[Cur_Amount Credit]]/ExchangeRate)))</f>
        <v/>
      </c>
      <c r="Z2435" s="201" t="str">
        <f>IF(E2435="","",(Table1[[#This Row],[Debit USD]]-Table1[[#This Row],[Credit USD]]))</f>
        <v/>
      </c>
      <c r="AA2435" s="226"/>
      <c r="AB2435" s="255"/>
      <c r="AC2435" s="1"/>
      <c r="AD2435" s="15"/>
      <c r="AE2435" s="15" t="str">
        <f>IF(AND(OR(Table1[[#This Row],[Account]]="15030",Table1[[#This Row],[Account]]="15035",Table1[[#This Row],[Account]]="20150"),Table1[[#This Row],[Vendor ID]]=""),1,"")</f>
        <v/>
      </c>
      <c r="AF2435" s="15"/>
      <c r="AG2435" s="15"/>
      <c r="AH2435" s="15"/>
      <c r="AI2435" s="46" t="str">
        <f>IF(Table1[[#This Row],[Posting Date]]&lt;&gt;"","GJ-"&amp;CountryID,"")</f>
        <v/>
      </c>
      <c r="AJ2435" s="59" t="str">
        <f>IF(Table1[[#This Row],[Posting Date]]&lt;&gt;"",Table1[[#This Row],[Posting Date]],"")</f>
        <v/>
      </c>
      <c r="AK2435" s="46"/>
      <c r="AL2435" s="46" t="str">
        <f>IF(Table1[[#This Row],[Description]]&lt;&gt;"",Table1[[#This Row],[Description]],"")</f>
        <v/>
      </c>
      <c r="AM2435" s="46" t="str">
        <f>IF(Table1[[#This Row],[Posting Date]]&lt;&gt;"",Table1[[#This Row],[Reference Number]],"")</f>
        <v/>
      </c>
      <c r="AN2435" s="46" t="str">
        <f>TRIM(Table1[[#This Row],[Line '#]])</f>
        <v/>
      </c>
      <c r="AO2435" s="46" t="str">
        <f>TRIM(Table1[[#This Row],[Account]])</f>
        <v/>
      </c>
      <c r="AP2435" s="46" t="str">
        <f>IF(Table1[[#This Row],[Posting Date]]&lt;&gt;"",$D$5,"")</f>
        <v/>
      </c>
      <c r="AQ2435" s="46" t="str">
        <f>TRIM(Table1[[#This Row],[Departments-Prgrams]])</f>
        <v/>
      </c>
      <c r="AR2435" s="46" t="str">
        <f>TRIM(Table1[[#This Row],[Grant]])</f>
        <v/>
      </c>
      <c r="AS2435" s="46" t="str">
        <f>TRIM(Table1[[#This Row],[Staff ID]])</f>
        <v/>
      </c>
      <c r="AT2435" s="46" t="str">
        <f>IF(TRIM(Table1[[#This Row],[Budget Code]])=0,"",TRIM(Table1[[#This Row],[Budget Code]]))</f>
        <v/>
      </c>
      <c r="AU2435" s="46" t="str">
        <f>IF(Table1[[#This Row],[Line Description]]&lt;&gt;"",Table1[[#This Row],[Line Description]],"")</f>
        <v/>
      </c>
      <c r="AV2435" s="46" t="str">
        <f>IF(Table1[[#This Row],[Cur_Amount Debit]]&gt;0,ROUND(Table1[[#This Row],[Cur_Amount Debit]],2),"")</f>
        <v/>
      </c>
      <c r="AW2435" s="46" t="str">
        <f>IF(Table1[[#This Row],[Cur_Amount Credit]]&gt;0,ROUND(Table1[[#This Row],[Cur_Amount Credit]],2),"")</f>
        <v/>
      </c>
      <c r="AX2435" s="46" t="str">
        <f>LEFT(Table1[[#This Row],[Cur]],3)</f>
        <v/>
      </c>
      <c r="AY2435" s="59"/>
      <c r="AZ2435" s="46"/>
      <c r="BA2435" s="46" t="str">
        <f>IF(Table1[[#This Row],[Cur]]&lt;&gt;"",IF(Table1[[#This Row],[Cur]]="USD","",ExchangeRate),"")</f>
        <v/>
      </c>
      <c r="BB2435" s="46" t="str">
        <f>IF(Table1[[#This Row],[Grant]]&lt;&gt;"",VLOOKUP(Table1[[#This Row],[Grant]],Grants!B:D,3),"")</f>
        <v/>
      </c>
      <c r="BC2435" s="46" t="str">
        <f>TRIM(Table1[[#This Row],[Vendor ID]])</f>
        <v/>
      </c>
      <c r="BD2435">
        <f>IF(Table1[[#This Row],[Reference Number]]=Q2434,BD2434,BD2434+1)</f>
        <v>0</v>
      </c>
    </row>
    <row r="2436" spans="1:56" ht="11.25" customHeight="1" x14ac:dyDescent="0.25">
      <c r="A2436" s="1"/>
      <c r="B2436" s="88" t="str">
        <f>IF(Table1[[#This Row],[Posting Date]]&lt;&gt;"",IF(Table1[[#This Row],[Reference Number]]=Q2435,B2435+1,1),"")</f>
        <v/>
      </c>
      <c r="C2436" s="61"/>
      <c r="D2436" s="61"/>
      <c r="E2436" s="138"/>
      <c r="F2436" s="141" t="str">
        <f>IFERROR(IF(VLOOKUP(Table1[[#This Row],[Budget Code Description]],Dimentions!$X$6:$AC$139,2,FALSE)="","",VLOOKUP(Table1[[#This Row],[Budget Code Description]],Dimentions!$X$6:$AC$139,2,FALSE)),"")</f>
        <v/>
      </c>
      <c r="G2436" s="141"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1" t="str">
        <f>IFERROR(VLOOKUP(Table1[[#This Row],[Budget Code Description]],Table6[#All],8,FALSE),"")</f>
        <v/>
      </c>
      <c r="L2436" s="63"/>
      <c r="M2436" s="65" t="str">
        <f>IFERROR(VLOOKUP(Table1[[#This Row],[Staff ID]],Table2[],2,FALSE),"")</f>
        <v/>
      </c>
      <c r="N2436" s="209" t="str">
        <f>IFERROR(IF(VLOOKUP(Table1[[#This Row],[Budget Code Description]],Dimentions!$X$6:$AC$134,4,FALSE)="","",VLOOKUP(Table1[[#This Row],[Budget Code Description]],Dimentions!$X$6:$AC$134,4,FALSE)),"")</f>
        <v/>
      </c>
      <c r="O2436" s="65" t="str">
        <f>IFERROR(VLOOKUP(Table1[[#This Row],[Vendor ID]],Table549[],2,FALSE),"")</f>
        <v/>
      </c>
      <c r="P2436" s="63"/>
      <c r="Q2436" s="141" t="str">
        <f>IF(Table1[[#This Row],[Posting Date]]&lt;&gt;"",$D$9,"")</f>
        <v/>
      </c>
      <c r="R2436" s="157" t="str">
        <f>IF(Table1[[#This Row],[Posting Date]]&lt;&gt;"",$D$10,"")</f>
        <v/>
      </c>
      <c r="S2436" s="66"/>
      <c r="T2436" s="63"/>
      <c r="U2436" s="67"/>
      <c r="V2436" s="67"/>
      <c r="W2436" s="67" t="str">
        <f t="shared" si="42"/>
        <v/>
      </c>
      <c r="X2436" s="159" t="str">
        <f>IF(E2436="","",(IF(Table1[[#This Row],[Cur]]="USD",Table1[[#This Row],[Cur_Amount Debit]],Table1[[#This Row],[Cur_Amount Debit]]/Table1[[#This Row],[Exchange Rate]])))</f>
        <v/>
      </c>
      <c r="Y2436" s="159" t="str">
        <f>IF(E2436="","",(IF(Table1[[#This Row],[Cur]]="USD",Table1[[#This Row],[Cur_Amount Credit]],Table1[[#This Row],[Cur_Amount Credit]]/ExchangeRate)))</f>
        <v/>
      </c>
      <c r="Z2436" s="201" t="str">
        <f>IF(E2436="","",(Table1[[#This Row],[Debit USD]]-Table1[[#This Row],[Credit USD]]))</f>
        <v/>
      </c>
      <c r="AA2436" s="226"/>
      <c r="AB2436" s="255"/>
      <c r="AC2436" s="1"/>
      <c r="AD2436" s="15"/>
      <c r="AE2436" s="15" t="str">
        <f>IF(AND(OR(Table1[[#This Row],[Account]]="15030",Table1[[#This Row],[Account]]="15035",Table1[[#This Row],[Account]]="20150"),Table1[[#This Row],[Vendor ID]]=""),1,"")</f>
        <v/>
      </c>
      <c r="AF2436" s="15"/>
      <c r="AG2436" s="15"/>
      <c r="AH2436" s="15"/>
      <c r="AI2436" s="46" t="str">
        <f>IF(Table1[[#This Row],[Posting Date]]&lt;&gt;"","GJ-"&amp;CountryID,"")</f>
        <v/>
      </c>
      <c r="AJ2436" s="59" t="str">
        <f>IF(Table1[[#This Row],[Posting Date]]&lt;&gt;"",Table1[[#This Row],[Posting Date]],"")</f>
        <v/>
      </c>
      <c r="AK2436" s="46"/>
      <c r="AL2436" s="46" t="str">
        <f>IF(Table1[[#This Row],[Description]]&lt;&gt;"",Table1[[#This Row],[Description]],"")</f>
        <v/>
      </c>
      <c r="AM2436" s="46" t="str">
        <f>IF(Table1[[#This Row],[Posting Date]]&lt;&gt;"",Table1[[#This Row],[Reference Number]],"")</f>
        <v/>
      </c>
      <c r="AN2436" s="46" t="str">
        <f>TRIM(Table1[[#This Row],[Line '#]])</f>
        <v/>
      </c>
      <c r="AO2436" s="46" t="str">
        <f>TRIM(Table1[[#This Row],[Account]])</f>
        <v/>
      </c>
      <c r="AP2436" s="46" t="str">
        <f>IF(Table1[[#This Row],[Posting Date]]&lt;&gt;"",$D$5,"")</f>
        <v/>
      </c>
      <c r="AQ2436" s="46" t="str">
        <f>TRIM(Table1[[#This Row],[Departments-Prgrams]])</f>
        <v/>
      </c>
      <c r="AR2436" s="46" t="str">
        <f>TRIM(Table1[[#This Row],[Grant]])</f>
        <v/>
      </c>
      <c r="AS2436" s="46" t="str">
        <f>TRIM(Table1[[#This Row],[Staff ID]])</f>
        <v/>
      </c>
      <c r="AT2436" s="46" t="str">
        <f>IF(TRIM(Table1[[#This Row],[Budget Code]])=0,"",TRIM(Table1[[#This Row],[Budget Code]]))</f>
        <v/>
      </c>
      <c r="AU2436" s="46" t="str">
        <f>IF(Table1[[#This Row],[Line Description]]&lt;&gt;"",Table1[[#This Row],[Line Description]],"")</f>
        <v/>
      </c>
      <c r="AV2436" s="46" t="str">
        <f>IF(Table1[[#This Row],[Cur_Amount Debit]]&gt;0,ROUND(Table1[[#This Row],[Cur_Amount Debit]],2),"")</f>
        <v/>
      </c>
      <c r="AW2436" s="46" t="str">
        <f>IF(Table1[[#This Row],[Cur_Amount Credit]]&gt;0,ROUND(Table1[[#This Row],[Cur_Amount Credit]],2),"")</f>
        <v/>
      </c>
      <c r="AX2436" s="46" t="str">
        <f>LEFT(Table1[[#This Row],[Cur]],3)</f>
        <v/>
      </c>
      <c r="AY2436" s="59"/>
      <c r="AZ2436" s="46"/>
      <c r="BA2436" s="46" t="str">
        <f>IF(Table1[[#This Row],[Cur]]&lt;&gt;"",IF(Table1[[#This Row],[Cur]]="USD","",ExchangeRate),"")</f>
        <v/>
      </c>
      <c r="BB2436" s="46" t="str">
        <f>IF(Table1[[#This Row],[Grant]]&lt;&gt;"",VLOOKUP(Table1[[#This Row],[Grant]],Grants!B:D,3),"")</f>
        <v/>
      </c>
      <c r="BC2436" s="46" t="str">
        <f>TRIM(Table1[[#This Row],[Vendor ID]])</f>
        <v/>
      </c>
      <c r="BD2436">
        <f>IF(Table1[[#This Row],[Reference Number]]=Q2435,BD2435,BD2435+1)</f>
        <v>0</v>
      </c>
    </row>
    <row r="2437" spans="1:56" ht="11.25" customHeight="1" x14ac:dyDescent="0.25">
      <c r="A2437" s="1"/>
      <c r="B2437" s="88" t="str">
        <f>IF(Table1[[#This Row],[Posting Date]]&lt;&gt;"",IF(Table1[[#This Row],[Reference Number]]=Q2436,B2436+1,1),"")</f>
        <v/>
      </c>
      <c r="C2437" s="61"/>
      <c r="D2437" s="61"/>
      <c r="E2437" s="138"/>
      <c r="F2437" s="141" t="str">
        <f>IFERROR(IF(VLOOKUP(Table1[[#This Row],[Budget Code Description]],Dimentions!$X$6:$AC$139,2,FALSE)="","",VLOOKUP(Table1[[#This Row],[Budget Code Description]],Dimentions!$X$6:$AC$139,2,FALSE)),"")</f>
        <v/>
      </c>
      <c r="G2437" s="141"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1" t="str">
        <f>IFERROR(VLOOKUP(Table1[[#This Row],[Budget Code Description]],Table6[#All],8,FALSE),"")</f>
        <v/>
      </c>
      <c r="L2437" s="63"/>
      <c r="M2437" s="65" t="str">
        <f>IFERROR(VLOOKUP(Table1[[#This Row],[Staff ID]],Table2[],2,FALSE),"")</f>
        <v/>
      </c>
      <c r="N2437" s="209" t="str">
        <f>IFERROR(IF(VLOOKUP(Table1[[#This Row],[Budget Code Description]],Dimentions!$X$6:$AC$134,4,FALSE)="","",VLOOKUP(Table1[[#This Row],[Budget Code Description]],Dimentions!$X$6:$AC$134,4,FALSE)),"")</f>
        <v/>
      </c>
      <c r="O2437" s="65" t="str">
        <f>IFERROR(VLOOKUP(Table1[[#This Row],[Vendor ID]],Table549[],2,FALSE),"")</f>
        <v/>
      </c>
      <c r="P2437" s="63"/>
      <c r="Q2437" s="141" t="str">
        <f>IF(Table1[[#This Row],[Posting Date]]&lt;&gt;"",$D$9,"")</f>
        <v/>
      </c>
      <c r="R2437" s="157" t="str">
        <f>IF(Table1[[#This Row],[Posting Date]]&lt;&gt;"",$D$10,"")</f>
        <v/>
      </c>
      <c r="S2437" s="66"/>
      <c r="T2437" s="63"/>
      <c r="U2437" s="67"/>
      <c r="V2437" s="67"/>
      <c r="W2437" s="67" t="str">
        <f t="shared" si="42"/>
        <v/>
      </c>
      <c r="X2437" s="159" t="str">
        <f>IF(E2437="","",(IF(Table1[[#This Row],[Cur]]="USD",Table1[[#This Row],[Cur_Amount Debit]],Table1[[#This Row],[Cur_Amount Debit]]/Table1[[#This Row],[Exchange Rate]])))</f>
        <v/>
      </c>
      <c r="Y2437" s="159" t="str">
        <f>IF(E2437="","",(IF(Table1[[#This Row],[Cur]]="USD",Table1[[#This Row],[Cur_Amount Credit]],Table1[[#This Row],[Cur_Amount Credit]]/ExchangeRate)))</f>
        <v/>
      </c>
      <c r="Z2437" s="201" t="str">
        <f>IF(E2437="","",(Table1[[#This Row],[Debit USD]]-Table1[[#This Row],[Credit USD]]))</f>
        <v/>
      </c>
      <c r="AA2437" s="226"/>
      <c r="AB2437" s="255"/>
      <c r="AC2437" s="1"/>
      <c r="AD2437" s="15"/>
      <c r="AE2437" s="15" t="str">
        <f>IF(AND(OR(Table1[[#This Row],[Account]]="15030",Table1[[#This Row],[Account]]="15035",Table1[[#This Row],[Account]]="20150"),Table1[[#This Row],[Vendor ID]]=""),1,"")</f>
        <v/>
      </c>
      <c r="AF2437" s="15"/>
      <c r="AG2437" s="15"/>
      <c r="AH2437" s="15"/>
      <c r="AI2437" s="46" t="str">
        <f>IF(Table1[[#This Row],[Posting Date]]&lt;&gt;"","GJ-"&amp;CountryID,"")</f>
        <v/>
      </c>
      <c r="AJ2437" s="59" t="str">
        <f>IF(Table1[[#This Row],[Posting Date]]&lt;&gt;"",Table1[[#This Row],[Posting Date]],"")</f>
        <v/>
      </c>
      <c r="AK2437" s="46"/>
      <c r="AL2437" s="46" t="str">
        <f>IF(Table1[[#This Row],[Description]]&lt;&gt;"",Table1[[#This Row],[Description]],"")</f>
        <v/>
      </c>
      <c r="AM2437" s="46" t="str">
        <f>IF(Table1[[#This Row],[Posting Date]]&lt;&gt;"",Table1[[#This Row],[Reference Number]],"")</f>
        <v/>
      </c>
      <c r="AN2437" s="46" t="str">
        <f>TRIM(Table1[[#This Row],[Line '#]])</f>
        <v/>
      </c>
      <c r="AO2437" s="46" t="str">
        <f>TRIM(Table1[[#This Row],[Account]])</f>
        <v/>
      </c>
      <c r="AP2437" s="46" t="str">
        <f>IF(Table1[[#This Row],[Posting Date]]&lt;&gt;"",$D$5,"")</f>
        <v/>
      </c>
      <c r="AQ2437" s="46" t="str">
        <f>TRIM(Table1[[#This Row],[Departments-Prgrams]])</f>
        <v/>
      </c>
      <c r="AR2437" s="46" t="str">
        <f>TRIM(Table1[[#This Row],[Grant]])</f>
        <v/>
      </c>
      <c r="AS2437" s="46" t="str">
        <f>TRIM(Table1[[#This Row],[Staff ID]])</f>
        <v/>
      </c>
      <c r="AT2437" s="46" t="str">
        <f>IF(TRIM(Table1[[#This Row],[Budget Code]])=0,"",TRIM(Table1[[#This Row],[Budget Code]]))</f>
        <v/>
      </c>
      <c r="AU2437" s="46" t="str">
        <f>IF(Table1[[#This Row],[Line Description]]&lt;&gt;"",Table1[[#This Row],[Line Description]],"")</f>
        <v/>
      </c>
      <c r="AV2437" s="46" t="str">
        <f>IF(Table1[[#This Row],[Cur_Amount Debit]]&gt;0,ROUND(Table1[[#This Row],[Cur_Amount Debit]],2),"")</f>
        <v/>
      </c>
      <c r="AW2437" s="46" t="str">
        <f>IF(Table1[[#This Row],[Cur_Amount Credit]]&gt;0,ROUND(Table1[[#This Row],[Cur_Amount Credit]],2),"")</f>
        <v/>
      </c>
      <c r="AX2437" s="46" t="str">
        <f>LEFT(Table1[[#This Row],[Cur]],3)</f>
        <v/>
      </c>
      <c r="AY2437" s="59"/>
      <c r="AZ2437" s="46"/>
      <c r="BA2437" s="46" t="str">
        <f>IF(Table1[[#This Row],[Cur]]&lt;&gt;"",IF(Table1[[#This Row],[Cur]]="USD","",ExchangeRate),"")</f>
        <v/>
      </c>
      <c r="BB2437" s="46" t="str">
        <f>IF(Table1[[#This Row],[Grant]]&lt;&gt;"",VLOOKUP(Table1[[#This Row],[Grant]],Grants!B:D,3),"")</f>
        <v/>
      </c>
      <c r="BC2437" s="46" t="str">
        <f>TRIM(Table1[[#This Row],[Vendor ID]])</f>
        <v/>
      </c>
      <c r="BD2437">
        <f>IF(Table1[[#This Row],[Reference Number]]=Q2436,BD2436,BD2436+1)</f>
        <v>0</v>
      </c>
    </row>
    <row r="2438" spans="1:56" ht="11.25" customHeight="1" x14ac:dyDescent="0.25">
      <c r="A2438" s="1"/>
      <c r="B2438" s="88" t="str">
        <f>IF(Table1[[#This Row],[Posting Date]]&lt;&gt;"",IF(Table1[[#This Row],[Reference Number]]=Q2437,B2437+1,1),"")</f>
        <v/>
      </c>
      <c r="C2438" s="61"/>
      <c r="D2438" s="61"/>
      <c r="E2438" s="138"/>
      <c r="F2438" s="141" t="str">
        <f>IFERROR(IF(VLOOKUP(Table1[[#This Row],[Budget Code Description]],Dimentions!$X$6:$AC$139,2,FALSE)="","",VLOOKUP(Table1[[#This Row],[Budget Code Description]],Dimentions!$X$6:$AC$139,2,FALSE)),"")</f>
        <v/>
      </c>
      <c r="G2438" s="141"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1" t="str">
        <f>IFERROR(VLOOKUP(Table1[[#This Row],[Budget Code Description]],Table6[#All],8,FALSE),"")</f>
        <v/>
      </c>
      <c r="L2438" s="63"/>
      <c r="M2438" s="65" t="str">
        <f>IFERROR(VLOOKUP(Table1[[#This Row],[Staff ID]],Table2[],2,FALSE),"")</f>
        <v/>
      </c>
      <c r="N2438" s="209" t="str">
        <f>IFERROR(IF(VLOOKUP(Table1[[#This Row],[Budget Code Description]],Dimentions!$X$6:$AC$134,4,FALSE)="","",VLOOKUP(Table1[[#This Row],[Budget Code Description]],Dimentions!$X$6:$AC$134,4,FALSE)),"")</f>
        <v/>
      </c>
      <c r="O2438" s="65" t="str">
        <f>IFERROR(VLOOKUP(Table1[[#This Row],[Vendor ID]],Table549[],2,FALSE),"")</f>
        <v/>
      </c>
      <c r="P2438" s="63"/>
      <c r="Q2438" s="141" t="str">
        <f>IF(Table1[[#This Row],[Posting Date]]&lt;&gt;"",$D$9,"")</f>
        <v/>
      </c>
      <c r="R2438" s="157" t="str">
        <f>IF(Table1[[#This Row],[Posting Date]]&lt;&gt;"",$D$10,"")</f>
        <v/>
      </c>
      <c r="S2438" s="66"/>
      <c r="T2438" s="63"/>
      <c r="U2438" s="67"/>
      <c r="V2438" s="67"/>
      <c r="W2438" s="67" t="str">
        <f t="shared" si="42"/>
        <v/>
      </c>
      <c r="X2438" s="159" t="str">
        <f>IF(E2438="","",(IF(Table1[[#This Row],[Cur]]="USD",Table1[[#This Row],[Cur_Amount Debit]],Table1[[#This Row],[Cur_Amount Debit]]/Table1[[#This Row],[Exchange Rate]])))</f>
        <v/>
      </c>
      <c r="Y2438" s="159" t="str">
        <f>IF(E2438="","",(IF(Table1[[#This Row],[Cur]]="USD",Table1[[#This Row],[Cur_Amount Credit]],Table1[[#This Row],[Cur_Amount Credit]]/ExchangeRate)))</f>
        <v/>
      </c>
      <c r="Z2438" s="201" t="str">
        <f>IF(E2438="","",(Table1[[#This Row],[Debit USD]]-Table1[[#This Row],[Credit USD]]))</f>
        <v/>
      </c>
      <c r="AA2438" s="226"/>
      <c r="AB2438" s="255"/>
      <c r="AC2438" s="1"/>
      <c r="AD2438" s="15"/>
      <c r="AE2438" s="15" t="str">
        <f>IF(AND(OR(Table1[[#This Row],[Account]]="15030",Table1[[#This Row],[Account]]="15035",Table1[[#This Row],[Account]]="20150"),Table1[[#This Row],[Vendor ID]]=""),1,"")</f>
        <v/>
      </c>
      <c r="AF2438" s="15"/>
      <c r="AG2438" s="15"/>
      <c r="AH2438" s="15"/>
      <c r="AI2438" s="46" t="str">
        <f>IF(Table1[[#This Row],[Posting Date]]&lt;&gt;"","GJ-"&amp;CountryID,"")</f>
        <v/>
      </c>
      <c r="AJ2438" s="59" t="str">
        <f>IF(Table1[[#This Row],[Posting Date]]&lt;&gt;"",Table1[[#This Row],[Posting Date]],"")</f>
        <v/>
      </c>
      <c r="AK2438" s="46"/>
      <c r="AL2438" s="46" t="str">
        <f>IF(Table1[[#This Row],[Description]]&lt;&gt;"",Table1[[#This Row],[Description]],"")</f>
        <v/>
      </c>
      <c r="AM2438" s="46" t="str">
        <f>IF(Table1[[#This Row],[Posting Date]]&lt;&gt;"",Table1[[#This Row],[Reference Number]],"")</f>
        <v/>
      </c>
      <c r="AN2438" s="46" t="str">
        <f>TRIM(Table1[[#This Row],[Line '#]])</f>
        <v/>
      </c>
      <c r="AO2438" s="46" t="str">
        <f>TRIM(Table1[[#This Row],[Account]])</f>
        <v/>
      </c>
      <c r="AP2438" s="46" t="str">
        <f>IF(Table1[[#This Row],[Posting Date]]&lt;&gt;"",$D$5,"")</f>
        <v/>
      </c>
      <c r="AQ2438" s="46" t="str">
        <f>TRIM(Table1[[#This Row],[Departments-Prgrams]])</f>
        <v/>
      </c>
      <c r="AR2438" s="46" t="str">
        <f>TRIM(Table1[[#This Row],[Grant]])</f>
        <v/>
      </c>
      <c r="AS2438" s="46" t="str">
        <f>TRIM(Table1[[#This Row],[Staff ID]])</f>
        <v/>
      </c>
      <c r="AT2438" s="46" t="str">
        <f>IF(TRIM(Table1[[#This Row],[Budget Code]])=0,"",TRIM(Table1[[#This Row],[Budget Code]]))</f>
        <v/>
      </c>
      <c r="AU2438" s="46" t="str">
        <f>IF(Table1[[#This Row],[Line Description]]&lt;&gt;"",Table1[[#This Row],[Line Description]],"")</f>
        <v/>
      </c>
      <c r="AV2438" s="46" t="str">
        <f>IF(Table1[[#This Row],[Cur_Amount Debit]]&gt;0,ROUND(Table1[[#This Row],[Cur_Amount Debit]],2),"")</f>
        <v/>
      </c>
      <c r="AW2438" s="46" t="str">
        <f>IF(Table1[[#This Row],[Cur_Amount Credit]]&gt;0,ROUND(Table1[[#This Row],[Cur_Amount Credit]],2),"")</f>
        <v/>
      </c>
      <c r="AX2438" s="46" t="str">
        <f>LEFT(Table1[[#This Row],[Cur]],3)</f>
        <v/>
      </c>
      <c r="AY2438" s="59"/>
      <c r="AZ2438" s="46"/>
      <c r="BA2438" s="46" t="str">
        <f>IF(Table1[[#This Row],[Cur]]&lt;&gt;"",IF(Table1[[#This Row],[Cur]]="USD","",ExchangeRate),"")</f>
        <v/>
      </c>
      <c r="BB2438" s="46" t="str">
        <f>IF(Table1[[#This Row],[Grant]]&lt;&gt;"",VLOOKUP(Table1[[#This Row],[Grant]],Grants!B:D,3),"")</f>
        <v/>
      </c>
      <c r="BC2438" s="46" t="str">
        <f>TRIM(Table1[[#This Row],[Vendor ID]])</f>
        <v/>
      </c>
      <c r="BD2438">
        <f>IF(Table1[[#This Row],[Reference Number]]=Q2437,BD2437,BD2437+1)</f>
        <v>0</v>
      </c>
    </row>
    <row r="2439" spans="1:56" ht="11.25" customHeight="1" x14ac:dyDescent="0.25">
      <c r="A2439" s="1"/>
      <c r="B2439" s="88" t="str">
        <f>IF(Table1[[#This Row],[Posting Date]]&lt;&gt;"",IF(Table1[[#This Row],[Reference Number]]=Q2438,B2438+1,1),"")</f>
        <v/>
      </c>
      <c r="C2439" s="61"/>
      <c r="D2439" s="61"/>
      <c r="E2439" s="138"/>
      <c r="F2439" s="141" t="str">
        <f>IFERROR(IF(VLOOKUP(Table1[[#This Row],[Budget Code Description]],Dimentions!$X$6:$AC$139,2,FALSE)="","",VLOOKUP(Table1[[#This Row],[Budget Code Description]],Dimentions!$X$6:$AC$139,2,FALSE)),"")</f>
        <v/>
      </c>
      <c r="G2439" s="141"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1" t="str">
        <f>IFERROR(VLOOKUP(Table1[[#This Row],[Budget Code Description]],Table6[#All],8,FALSE),"")</f>
        <v/>
      </c>
      <c r="L2439" s="63"/>
      <c r="M2439" s="65" t="str">
        <f>IFERROR(VLOOKUP(Table1[[#This Row],[Staff ID]],Table2[],2,FALSE),"")</f>
        <v/>
      </c>
      <c r="N2439" s="209" t="str">
        <f>IFERROR(IF(VLOOKUP(Table1[[#This Row],[Budget Code Description]],Dimentions!$X$6:$AC$134,4,FALSE)="","",VLOOKUP(Table1[[#This Row],[Budget Code Description]],Dimentions!$X$6:$AC$134,4,FALSE)),"")</f>
        <v/>
      </c>
      <c r="O2439" s="65" t="str">
        <f>IFERROR(VLOOKUP(Table1[[#This Row],[Vendor ID]],Table549[],2,FALSE),"")</f>
        <v/>
      </c>
      <c r="P2439" s="63"/>
      <c r="Q2439" s="141" t="str">
        <f>IF(Table1[[#This Row],[Posting Date]]&lt;&gt;"",$D$9,"")</f>
        <v/>
      </c>
      <c r="R2439" s="157" t="str">
        <f>IF(Table1[[#This Row],[Posting Date]]&lt;&gt;"",$D$10,"")</f>
        <v/>
      </c>
      <c r="S2439" s="66"/>
      <c r="T2439" s="63"/>
      <c r="U2439" s="67"/>
      <c r="V2439" s="67"/>
      <c r="W2439" s="67" t="str">
        <f t="shared" si="42"/>
        <v/>
      </c>
      <c r="X2439" s="159" t="str">
        <f>IF(E2439="","",(IF(Table1[[#This Row],[Cur]]="USD",Table1[[#This Row],[Cur_Amount Debit]],Table1[[#This Row],[Cur_Amount Debit]]/Table1[[#This Row],[Exchange Rate]])))</f>
        <v/>
      </c>
      <c r="Y2439" s="159" t="str">
        <f>IF(E2439="","",(IF(Table1[[#This Row],[Cur]]="USD",Table1[[#This Row],[Cur_Amount Credit]],Table1[[#This Row],[Cur_Amount Credit]]/ExchangeRate)))</f>
        <v/>
      </c>
      <c r="Z2439" s="201" t="str">
        <f>IF(E2439="","",(Table1[[#This Row],[Debit USD]]-Table1[[#This Row],[Credit USD]]))</f>
        <v/>
      </c>
      <c r="AA2439" s="226"/>
      <c r="AB2439" s="255"/>
      <c r="AC2439" s="1"/>
      <c r="AD2439" s="15"/>
      <c r="AE2439" s="15" t="str">
        <f>IF(AND(OR(Table1[[#This Row],[Account]]="15030",Table1[[#This Row],[Account]]="15035",Table1[[#This Row],[Account]]="20150"),Table1[[#This Row],[Vendor ID]]=""),1,"")</f>
        <v/>
      </c>
      <c r="AF2439" s="15"/>
      <c r="AG2439" s="15"/>
      <c r="AH2439" s="15"/>
      <c r="AI2439" s="46" t="str">
        <f>IF(Table1[[#This Row],[Posting Date]]&lt;&gt;"","GJ-"&amp;CountryID,"")</f>
        <v/>
      </c>
      <c r="AJ2439" s="59" t="str">
        <f>IF(Table1[[#This Row],[Posting Date]]&lt;&gt;"",Table1[[#This Row],[Posting Date]],"")</f>
        <v/>
      </c>
      <c r="AK2439" s="46"/>
      <c r="AL2439" s="46" t="str">
        <f>IF(Table1[[#This Row],[Description]]&lt;&gt;"",Table1[[#This Row],[Description]],"")</f>
        <v/>
      </c>
      <c r="AM2439" s="46" t="str">
        <f>IF(Table1[[#This Row],[Posting Date]]&lt;&gt;"",Table1[[#This Row],[Reference Number]],"")</f>
        <v/>
      </c>
      <c r="AN2439" s="46" t="str">
        <f>TRIM(Table1[[#This Row],[Line '#]])</f>
        <v/>
      </c>
      <c r="AO2439" s="46" t="str">
        <f>TRIM(Table1[[#This Row],[Account]])</f>
        <v/>
      </c>
      <c r="AP2439" s="46" t="str">
        <f>IF(Table1[[#This Row],[Posting Date]]&lt;&gt;"",$D$5,"")</f>
        <v/>
      </c>
      <c r="AQ2439" s="46" t="str">
        <f>TRIM(Table1[[#This Row],[Departments-Prgrams]])</f>
        <v/>
      </c>
      <c r="AR2439" s="46" t="str">
        <f>TRIM(Table1[[#This Row],[Grant]])</f>
        <v/>
      </c>
      <c r="AS2439" s="46" t="str">
        <f>TRIM(Table1[[#This Row],[Staff ID]])</f>
        <v/>
      </c>
      <c r="AT2439" s="46" t="str">
        <f>IF(TRIM(Table1[[#This Row],[Budget Code]])=0,"",TRIM(Table1[[#This Row],[Budget Code]]))</f>
        <v/>
      </c>
      <c r="AU2439" s="46" t="str">
        <f>IF(Table1[[#This Row],[Line Description]]&lt;&gt;"",Table1[[#This Row],[Line Description]],"")</f>
        <v/>
      </c>
      <c r="AV2439" s="46" t="str">
        <f>IF(Table1[[#This Row],[Cur_Amount Debit]]&gt;0,ROUND(Table1[[#This Row],[Cur_Amount Debit]],2),"")</f>
        <v/>
      </c>
      <c r="AW2439" s="46" t="str">
        <f>IF(Table1[[#This Row],[Cur_Amount Credit]]&gt;0,ROUND(Table1[[#This Row],[Cur_Amount Credit]],2),"")</f>
        <v/>
      </c>
      <c r="AX2439" s="46" t="str">
        <f>LEFT(Table1[[#This Row],[Cur]],3)</f>
        <v/>
      </c>
      <c r="AY2439" s="59"/>
      <c r="AZ2439" s="46"/>
      <c r="BA2439" s="46" t="str">
        <f>IF(Table1[[#This Row],[Cur]]&lt;&gt;"",IF(Table1[[#This Row],[Cur]]="USD","",ExchangeRate),"")</f>
        <v/>
      </c>
      <c r="BB2439" s="46" t="str">
        <f>IF(Table1[[#This Row],[Grant]]&lt;&gt;"",VLOOKUP(Table1[[#This Row],[Grant]],Grants!B:D,3),"")</f>
        <v/>
      </c>
      <c r="BC2439" s="46" t="str">
        <f>TRIM(Table1[[#This Row],[Vendor ID]])</f>
        <v/>
      </c>
      <c r="BD2439">
        <f>IF(Table1[[#This Row],[Reference Number]]=Q2438,BD2438,BD2438+1)</f>
        <v>0</v>
      </c>
    </row>
    <row r="2440" spans="1:56" ht="11.25" customHeight="1" x14ac:dyDescent="0.25">
      <c r="A2440" s="1"/>
      <c r="B2440" s="88" t="str">
        <f>IF(Table1[[#This Row],[Posting Date]]&lt;&gt;"",IF(Table1[[#This Row],[Reference Number]]=Q2439,B2439+1,1),"")</f>
        <v/>
      </c>
      <c r="C2440" s="61"/>
      <c r="D2440" s="61"/>
      <c r="E2440" s="138"/>
      <c r="F2440" s="141" t="str">
        <f>IFERROR(IF(VLOOKUP(Table1[[#This Row],[Budget Code Description]],Dimentions!$X$6:$AC$139,2,FALSE)="","",VLOOKUP(Table1[[#This Row],[Budget Code Description]],Dimentions!$X$6:$AC$139,2,FALSE)),"")</f>
        <v/>
      </c>
      <c r="G2440" s="141"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1" t="str">
        <f>IFERROR(VLOOKUP(Table1[[#This Row],[Budget Code Description]],Table6[#All],8,FALSE),"")</f>
        <v/>
      </c>
      <c r="L2440" s="63"/>
      <c r="M2440" s="65" t="str">
        <f>IFERROR(VLOOKUP(Table1[[#This Row],[Staff ID]],Table2[],2,FALSE),"")</f>
        <v/>
      </c>
      <c r="N2440" s="209" t="str">
        <f>IFERROR(IF(VLOOKUP(Table1[[#This Row],[Budget Code Description]],Dimentions!$X$6:$AC$134,4,FALSE)="","",VLOOKUP(Table1[[#This Row],[Budget Code Description]],Dimentions!$X$6:$AC$134,4,FALSE)),"")</f>
        <v/>
      </c>
      <c r="O2440" s="65" t="str">
        <f>IFERROR(VLOOKUP(Table1[[#This Row],[Vendor ID]],Table549[],2,FALSE),"")</f>
        <v/>
      </c>
      <c r="P2440" s="63"/>
      <c r="Q2440" s="141" t="str">
        <f>IF(Table1[[#This Row],[Posting Date]]&lt;&gt;"",$D$9,"")</f>
        <v/>
      </c>
      <c r="R2440" s="157" t="str">
        <f>IF(Table1[[#This Row],[Posting Date]]&lt;&gt;"",$D$10,"")</f>
        <v/>
      </c>
      <c r="S2440" s="66"/>
      <c r="T2440" s="63"/>
      <c r="U2440" s="67"/>
      <c r="V2440" s="67"/>
      <c r="W2440" s="67" t="str">
        <f t="shared" si="42"/>
        <v/>
      </c>
      <c r="X2440" s="159" t="str">
        <f>IF(E2440="","",(IF(Table1[[#This Row],[Cur]]="USD",Table1[[#This Row],[Cur_Amount Debit]],Table1[[#This Row],[Cur_Amount Debit]]/Table1[[#This Row],[Exchange Rate]])))</f>
        <v/>
      </c>
      <c r="Y2440" s="159" t="str">
        <f>IF(E2440="","",(IF(Table1[[#This Row],[Cur]]="USD",Table1[[#This Row],[Cur_Amount Credit]],Table1[[#This Row],[Cur_Amount Credit]]/ExchangeRate)))</f>
        <v/>
      </c>
      <c r="Z2440" s="201" t="str">
        <f>IF(E2440="","",(Table1[[#This Row],[Debit USD]]-Table1[[#This Row],[Credit USD]]))</f>
        <v/>
      </c>
      <c r="AA2440" s="226"/>
      <c r="AB2440" s="255"/>
      <c r="AC2440" s="1"/>
      <c r="AD2440" s="15"/>
      <c r="AE2440" s="15" t="str">
        <f>IF(AND(OR(Table1[[#This Row],[Account]]="15030",Table1[[#This Row],[Account]]="15035",Table1[[#This Row],[Account]]="20150"),Table1[[#This Row],[Vendor ID]]=""),1,"")</f>
        <v/>
      </c>
      <c r="AF2440" s="15"/>
      <c r="AG2440" s="15"/>
      <c r="AH2440" s="15"/>
      <c r="AI2440" s="46" t="str">
        <f>IF(Table1[[#This Row],[Posting Date]]&lt;&gt;"","GJ-"&amp;CountryID,"")</f>
        <v/>
      </c>
      <c r="AJ2440" s="59" t="str">
        <f>IF(Table1[[#This Row],[Posting Date]]&lt;&gt;"",Table1[[#This Row],[Posting Date]],"")</f>
        <v/>
      </c>
      <c r="AK2440" s="46"/>
      <c r="AL2440" s="46" t="str">
        <f>IF(Table1[[#This Row],[Description]]&lt;&gt;"",Table1[[#This Row],[Description]],"")</f>
        <v/>
      </c>
      <c r="AM2440" s="46" t="str">
        <f>IF(Table1[[#This Row],[Posting Date]]&lt;&gt;"",Table1[[#This Row],[Reference Number]],"")</f>
        <v/>
      </c>
      <c r="AN2440" s="46" t="str">
        <f>TRIM(Table1[[#This Row],[Line '#]])</f>
        <v/>
      </c>
      <c r="AO2440" s="46" t="str">
        <f>TRIM(Table1[[#This Row],[Account]])</f>
        <v/>
      </c>
      <c r="AP2440" s="46" t="str">
        <f>IF(Table1[[#This Row],[Posting Date]]&lt;&gt;"",$D$5,"")</f>
        <v/>
      </c>
      <c r="AQ2440" s="46" t="str">
        <f>TRIM(Table1[[#This Row],[Departments-Prgrams]])</f>
        <v/>
      </c>
      <c r="AR2440" s="46" t="str">
        <f>TRIM(Table1[[#This Row],[Grant]])</f>
        <v/>
      </c>
      <c r="AS2440" s="46" t="str">
        <f>TRIM(Table1[[#This Row],[Staff ID]])</f>
        <v/>
      </c>
      <c r="AT2440" s="46" t="str">
        <f>IF(TRIM(Table1[[#This Row],[Budget Code]])=0,"",TRIM(Table1[[#This Row],[Budget Code]]))</f>
        <v/>
      </c>
      <c r="AU2440" s="46" t="str">
        <f>IF(Table1[[#This Row],[Line Description]]&lt;&gt;"",Table1[[#This Row],[Line Description]],"")</f>
        <v/>
      </c>
      <c r="AV2440" s="46" t="str">
        <f>IF(Table1[[#This Row],[Cur_Amount Debit]]&gt;0,ROUND(Table1[[#This Row],[Cur_Amount Debit]],2),"")</f>
        <v/>
      </c>
      <c r="AW2440" s="46" t="str">
        <f>IF(Table1[[#This Row],[Cur_Amount Credit]]&gt;0,ROUND(Table1[[#This Row],[Cur_Amount Credit]],2),"")</f>
        <v/>
      </c>
      <c r="AX2440" s="46" t="str">
        <f>LEFT(Table1[[#This Row],[Cur]],3)</f>
        <v/>
      </c>
      <c r="AY2440" s="59"/>
      <c r="AZ2440" s="46"/>
      <c r="BA2440" s="46" t="str">
        <f>IF(Table1[[#This Row],[Cur]]&lt;&gt;"",IF(Table1[[#This Row],[Cur]]="USD","",ExchangeRate),"")</f>
        <v/>
      </c>
      <c r="BB2440" s="46" t="str">
        <f>IF(Table1[[#This Row],[Grant]]&lt;&gt;"",VLOOKUP(Table1[[#This Row],[Grant]],Grants!B:D,3),"")</f>
        <v/>
      </c>
      <c r="BC2440" s="46" t="str">
        <f>TRIM(Table1[[#This Row],[Vendor ID]])</f>
        <v/>
      </c>
      <c r="BD2440">
        <f>IF(Table1[[#This Row],[Reference Number]]=Q2439,BD2439,BD2439+1)</f>
        <v>0</v>
      </c>
    </row>
    <row r="2441" spans="1:56" ht="11.25" customHeight="1" x14ac:dyDescent="0.25">
      <c r="A2441" s="1"/>
      <c r="B2441" s="88" t="str">
        <f>IF(Table1[[#This Row],[Posting Date]]&lt;&gt;"",IF(Table1[[#This Row],[Reference Number]]=Q2440,B2440+1,1),"")</f>
        <v/>
      </c>
      <c r="C2441" s="61"/>
      <c r="D2441" s="61"/>
      <c r="E2441" s="138"/>
      <c r="F2441" s="141" t="str">
        <f>IFERROR(IF(VLOOKUP(Table1[[#This Row],[Budget Code Description]],Dimentions!$X$6:$AC$139,2,FALSE)="","",VLOOKUP(Table1[[#This Row],[Budget Code Description]],Dimentions!$X$6:$AC$139,2,FALSE)),"")</f>
        <v/>
      </c>
      <c r="G2441" s="141"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1" t="str">
        <f>IFERROR(VLOOKUP(Table1[[#This Row],[Budget Code Description]],Table6[#All],8,FALSE),"")</f>
        <v/>
      </c>
      <c r="L2441" s="63"/>
      <c r="M2441" s="65" t="str">
        <f>IFERROR(VLOOKUP(Table1[[#This Row],[Staff ID]],Table2[],2,FALSE),"")</f>
        <v/>
      </c>
      <c r="N2441" s="209" t="str">
        <f>IFERROR(IF(VLOOKUP(Table1[[#This Row],[Budget Code Description]],Dimentions!$X$6:$AC$134,4,FALSE)="","",VLOOKUP(Table1[[#This Row],[Budget Code Description]],Dimentions!$X$6:$AC$134,4,FALSE)),"")</f>
        <v/>
      </c>
      <c r="O2441" s="65" t="str">
        <f>IFERROR(VLOOKUP(Table1[[#This Row],[Vendor ID]],Table549[],2,FALSE),"")</f>
        <v/>
      </c>
      <c r="P2441" s="63"/>
      <c r="Q2441" s="141" t="str">
        <f>IF(Table1[[#This Row],[Posting Date]]&lt;&gt;"",$D$9,"")</f>
        <v/>
      </c>
      <c r="R2441" s="157" t="str">
        <f>IF(Table1[[#This Row],[Posting Date]]&lt;&gt;"",$D$10,"")</f>
        <v/>
      </c>
      <c r="S2441" s="66"/>
      <c r="T2441" s="63"/>
      <c r="U2441" s="67"/>
      <c r="V2441" s="67"/>
      <c r="W2441" s="67" t="str">
        <f t="shared" si="42"/>
        <v/>
      </c>
      <c r="X2441" s="159" t="str">
        <f>IF(E2441="","",(IF(Table1[[#This Row],[Cur]]="USD",Table1[[#This Row],[Cur_Amount Debit]],Table1[[#This Row],[Cur_Amount Debit]]/Table1[[#This Row],[Exchange Rate]])))</f>
        <v/>
      </c>
      <c r="Y2441" s="159" t="str">
        <f>IF(E2441="","",(IF(Table1[[#This Row],[Cur]]="USD",Table1[[#This Row],[Cur_Amount Credit]],Table1[[#This Row],[Cur_Amount Credit]]/ExchangeRate)))</f>
        <v/>
      </c>
      <c r="Z2441" s="201" t="str">
        <f>IF(E2441="","",(Table1[[#This Row],[Debit USD]]-Table1[[#This Row],[Credit USD]]))</f>
        <v/>
      </c>
      <c r="AA2441" s="226"/>
      <c r="AB2441" s="255"/>
      <c r="AC2441" s="1"/>
      <c r="AD2441" s="15"/>
      <c r="AE2441" s="15" t="str">
        <f>IF(AND(OR(Table1[[#This Row],[Account]]="15030",Table1[[#This Row],[Account]]="15035",Table1[[#This Row],[Account]]="20150"),Table1[[#This Row],[Vendor ID]]=""),1,"")</f>
        <v/>
      </c>
      <c r="AF2441" s="15"/>
      <c r="AG2441" s="15"/>
      <c r="AH2441" s="15"/>
      <c r="AI2441" s="46" t="str">
        <f>IF(Table1[[#This Row],[Posting Date]]&lt;&gt;"","GJ-"&amp;CountryID,"")</f>
        <v/>
      </c>
      <c r="AJ2441" s="59" t="str">
        <f>IF(Table1[[#This Row],[Posting Date]]&lt;&gt;"",Table1[[#This Row],[Posting Date]],"")</f>
        <v/>
      </c>
      <c r="AK2441" s="46"/>
      <c r="AL2441" s="46" t="str">
        <f>IF(Table1[[#This Row],[Description]]&lt;&gt;"",Table1[[#This Row],[Description]],"")</f>
        <v/>
      </c>
      <c r="AM2441" s="46" t="str">
        <f>IF(Table1[[#This Row],[Posting Date]]&lt;&gt;"",Table1[[#This Row],[Reference Number]],"")</f>
        <v/>
      </c>
      <c r="AN2441" s="46" t="str">
        <f>TRIM(Table1[[#This Row],[Line '#]])</f>
        <v/>
      </c>
      <c r="AO2441" s="46" t="str">
        <f>TRIM(Table1[[#This Row],[Account]])</f>
        <v/>
      </c>
      <c r="AP2441" s="46" t="str">
        <f>IF(Table1[[#This Row],[Posting Date]]&lt;&gt;"",$D$5,"")</f>
        <v/>
      </c>
      <c r="AQ2441" s="46" t="str">
        <f>TRIM(Table1[[#This Row],[Departments-Prgrams]])</f>
        <v/>
      </c>
      <c r="AR2441" s="46" t="str">
        <f>TRIM(Table1[[#This Row],[Grant]])</f>
        <v/>
      </c>
      <c r="AS2441" s="46" t="str">
        <f>TRIM(Table1[[#This Row],[Staff ID]])</f>
        <v/>
      </c>
      <c r="AT2441" s="46" t="str">
        <f>IF(TRIM(Table1[[#This Row],[Budget Code]])=0,"",TRIM(Table1[[#This Row],[Budget Code]]))</f>
        <v/>
      </c>
      <c r="AU2441" s="46" t="str">
        <f>IF(Table1[[#This Row],[Line Description]]&lt;&gt;"",Table1[[#This Row],[Line Description]],"")</f>
        <v/>
      </c>
      <c r="AV2441" s="46" t="str">
        <f>IF(Table1[[#This Row],[Cur_Amount Debit]]&gt;0,ROUND(Table1[[#This Row],[Cur_Amount Debit]],2),"")</f>
        <v/>
      </c>
      <c r="AW2441" s="46" t="str">
        <f>IF(Table1[[#This Row],[Cur_Amount Credit]]&gt;0,ROUND(Table1[[#This Row],[Cur_Amount Credit]],2),"")</f>
        <v/>
      </c>
      <c r="AX2441" s="46" t="str">
        <f>LEFT(Table1[[#This Row],[Cur]],3)</f>
        <v/>
      </c>
      <c r="AY2441" s="59"/>
      <c r="AZ2441" s="46"/>
      <c r="BA2441" s="46" t="str">
        <f>IF(Table1[[#This Row],[Cur]]&lt;&gt;"",IF(Table1[[#This Row],[Cur]]="USD","",ExchangeRate),"")</f>
        <v/>
      </c>
      <c r="BB2441" s="46" t="str">
        <f>IF(Table1[[#This Row],[Grant]]&lt;&gt;"",VLOOKUP(Table1[[#This Row],[Grant]],Grants!B:D,3),"")</f>
        <v/>
      </c>
      <c r="BC2441" s="46" t="str">
        <f>TRIM(Table1[[#This Row],[Vendor ID]])</f>
        <v/>
      </c>
      <c r="BD2441">
        <f>IF(Table1[[#This Row],[Reference Number]]=Q2440,BD2440,BD2440+1)</f>
        <v>0</v>
      </c>
    </row>
    <row r="2442" spans="1:56" ht="11.25" customHeight="1" x14ac:dyDescent="0.25">
      <c r="A2442" s="1"/>
      <c r="B2442" s="88" t="str">
        <f>IF(Table1[[#This Row],[Posting Date]]&lt;&gt;"",IF(Table1[[#This Row],[Reference Number]]=Q2441,B2441+1,1),"")</f>
        <v/>
      </c>
      <c r="C2442" s="61"/>
      <c r="D2442" s="61"/>
      <c r="E2442" s="138"/>
      <c r="F2442" s="141" t="str">
        <f>IFERROR(IF(VLOOKUP(Table1[[#This Row],[Budget Code Description]],Dimentions!$X$6:$AC$139,2,FALSE)="","",VLOOKUP(Table1[[#This Row],[Budget Code Description]],Dimentions!$X$6:$AC$139,2,FALSE)),"")</f>
        <v/>
      </c>
      <c r="G2442" s="141"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1" t="str">
        <f>IFERROR(VLOOKUP(Table1[[#This Row],[Budget Code Description]],Table6[#All],8,FALSE),"")</f>
        <v/>
      </c>
      <c r="L2442" s="63"/>
      <c r="M2442" s="65" t="str">
        <f>IFERROR(VLOOKUP(Table1[[#This Row],[Staff ID]],Table2[],2,FALSE),"")</f>
        <v/>
      </c>
      <c r="N2442" s="209" t="str">
        <f>IFERROR(IF(VLOOKUP(Table1[[#This Row],[Budget Code Description]],Dimentions!$X$6:$AC$134,4,FALSE)="","",VLOOKUP(Table1[[#This Row],[Budget Code Description]],Dimentions!$X$6:$AC$134,4,FALSE)),"")</f>
        <v/>
      </c>
      <c r="O2442" s="65" t="str">
        <f>IFERROR(VLOOKUP(Table1[[#This Row],[Vendor ID]],Table549[],2,FALSE),"")</f>
        <v/>
      </c>
      <c r="P2442" s="63"/>
      <c r="Q2442" s="141" t="str">
        <f>IF(Table1[[#This Row],[Posting Date]]&lt;&gt;"",$D$9,"")</f>
        <v/>
      </c>
      <c r="R2442" s="157" t="str">
        <f>IF(Table1[[#This Row],[Posting Date]]&lt;&gt;"",$D$10,"")</f>
        <v/>
      </c>
      <c r="S2442" s="66"/>
      <c r="T2442" s="63"/>
      <c r="U2442" s="67"/>
      <c r="V2442" s="67"/>
      <c r="W2442" s="67" t="str">
        <f t="shared" si="42"/>
        <v/>
      </c>
      <c r="X2442" s="159" t="str">
        <f>IF(E2442="","",(IF(Table1[[#This Row],[Cur]]="USD",Table1[[#This Row],[Cur_Amount Debit]],Table1[[#This Row],[Cur_Amount Debit]]/Table1[[#This Row],[Exchange Rate]])))</f>
        <v/>
      </c>
      <c r="Y2442" s="159" t="str">
        <f>IF(E2442="","",(IF(Table1[[#This Row],[Cur]]="USD",Table1[[#This Row],[Cur_Amount Credit]],Table1[[#This Row],[Cur_Amount Credit]]/ExchangeRate)))</f>
        <v/>
      </c>
      <c r="Z2442" s="201" t="str">
        <f>IF(E2442="","",(Table1[[#This Row],[Debit USD]]-Table1[[#This Row],[Credit USD]]))</f>
        <v/>
      </c>
      <c r="AA2442" s="226"/>
      <c r="AB2442" s="255"/>
      <c r="AC2442" s="1"/>
      <c r="AD2442" s="15"/>
      <c r="AE2442" s="15" t="str">
        <f>IF(AND(OR(Table1[[#This Row],[Account]]="15030",Table1[[#This Row],[Account]]="15035",Table1[[#This Row],[Account]]="20150"),Table1[[#This Row],[Vendor ID]]=""),1,"")</f>
        <v/>
      </c>
      <c r="AF2442" s="15"/>
      <c r="AG2442" s="15"/>
      <c r="AH2442" s="15"/>
      <c r="AI2442" s="46" t="str">
        <f>IF(Table1[[#This Row],[Posting Date]]&lt;&gt;"","GJ-"&amp;CountryID,"")</f>
        <v/>
      </c>
      <c r="AJ2442" s="59" t="str">
        <f>IF(Table1[[#This Row],[Posting Date]]&lt;&gt;"",Table1[[#This Row],[Posting Date]],"")</f>
        <v/>
      </c>
      <c r="AK2442" s="46"/>
      <c r="AL2442" s="46" t="str">
        <f>IF(Table1[[#This Row],[Description]]&lt;&gt;"",Table1[[#This Row],[Description]],"")</f>
        <v/>
      </c>
      <c r="AM2442" s="46" t="str">
        <f>IF(Table1[[#This Row],[Posting Date]]&lt;&gt;"",Table1[[#This Row],[Reference Number]],"")</f>
        <v/>
      </c>
      <c r="AN2442" s="46" t="str">
        <f>TRIM(Table1[[#This Row],[Line '#]])</f>
        <v/>
      </c>
      <c r="AO2442" s="46" t="str">
        <f>TRIM(Table1[[#This Row],[Account]])</f>
        <v/>
      </c>
      <c r="AP2442" s="46" t="str">
        <f>IF(Table1[[#This Row],[Posting Date]]&lt;&gt;"",$D$5,"")</f>
        <v/>
      </c>
      <c r="AQ2442" s="46" t="str">
        <f>TRIM(Table1[[#This Row],[Departments-Prgrams]])</f>
        <v/>
      </c>
      <c r="AR2442" s="46" t="str">
        <f>TRIM(Table1[[#This Row],[Grant]])</f>
        <v/>
      </c>
      <c r="AS2442" s="46" t="str">
        <f>TRIM(Table1[[#This Row],[Staff ID]])</f>
        <v/>
      </c>
      <c r="AT2442" s="46" t="str">
        <f>IF(TRIM(Table1[[#This Row],[Budget Code]])=0,"",TRIM(Table1[[#This Row],[Budget Code]]))</f>
        <v/>
      </c>
      <c r="AU2442" s="46" t="str">
        <f>IF(Table1[[#This Row],[Line Description]]&lt;&gt;"",Table1[[#This Row],[Line Description]],"")</f>
        <v/>
      </c>
      <c r="AV2442" s="46" t="str">
        <f>IF(Table1[[#This Row],[Cur_Amount Debit]]&gt;0,ROUND(Table1[[#This Row],[Cur_Amount Debit]],2),"")</f>
        <v/>
      </c>
      <c r="AW2442" s="46" t="str">
        <f>IF(Table1[[#This Row],[Cur_Amount Credit]]&gt;0,ROUND(Table1[[#This Row],[Cur_Amount Credit]],2),"")</f>
        <v/>
      </c>
      <c r="AX2442" s="46" t="str">
        <f>LEFT(Table1[[#This Row],[Cur]],3)</f>
        <v/>
      </c>
      <c r="AY2442" s="59"/>
      <c r="AZ2442" s="46"/>
      <c r="BA2442" s="46" t="str">
        <f>IF(Table1[[#This Row],[Cur]]&lt;&gt;"",IF(Table1[[#This Row],[Cur]]="USD","",ExchangeRate),"")</f>
        <v/>
      </c>
      <c r="BB2442" s="46" t="str">
        <f>IF(Table1[[#This Row],[Grant]]&lt;&gt;"",VLOOKUP(Table1[[#This Row],[Grant]],Grants!B:D,3),"")</f>
        <v/>
      </c>
      <c r="BC2442" s="46" t="str">
        <f>TRIM(Table1[[#This Row],[Vendor ID]])</f>
        <v/>
      </c>
      <c r="BD2442">
        <f>IF(Table1[[#This Row],[Reference Number]]=Q2441,BD2441,BD2441+1)</f>
        <v>0</v>
      </c>
    </row>
    <row r="2443" spans="1:56" ht="11.25" customHeight="1" x14ac:dyDescent="0.25">
      <c r="A2443" s="1"/>
      <c r="B2443" s="88" t="str">
        <f>IF(Table1[[#This Row],[Posting Date]]&lt;&gt;"",IF(Table1[[#This Row],[Reference Number]]=Q2442,B2442+1,1),"")</f>
        <v/>
      </c>
      <c r="C2443" s="61"/>
      <c r="D2443" s="61"/>
      <c r="E2443" s="138"/>
      <c r="F2443" s="141" t="str">
        <f>IFERROR(IF(VLOOKUP(Table1[[#This Row],[Budget Code Description]],Dimentions!$X$6:$AC$139,2,FALSE)="","",VLOOKUP(Table1[[#This Row],[Budget Code Description]],Dimentions!$X$6:$AC$139,2,FALSE)),"")</f>
        <v/>
      </c>
      <c r="G2443" s="141"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1" t="str">
        <f>IFERROR(VLOOKUP(Table1[[#This Row],[Budget Code Description]],Table6[#All],8,FALSE),"")</f>
        <v/>
      </c>
      <c r="L2443" s="63"/>
      <c r="M2443" s="65" t="str">
        <f>IFERROR(VLOOKUP(Table1[[#This Row],[Staff ID]],Table2[],2,FALSE),"")</f>
        <v/>
      </c>
      <c r="N2443" s="209" t="str">
        <f>IFERROR(IF(VLOOKUP(Table1[[#This Row],[Budget Code Description]],Dimentions!$X$6:$AC$134,4,FALSE)="","",VLOOKUP(Table1[[#This Row],[Budget Code Description]],Dimentions!$X$6:$AC$134,4,FALSE)),"")</f>
        <v/>
      </c>
      <c r="O2443" s="65" t="str">
        <f>IFERROR(VLOOKUP(Table1[[#This Row],[Vendor ID]],Table549[],2,FALSE),"")</f>
        <v/>
      </c>
      <c r="P2443" s="63"/>
      <c r="Q2443" s="141" t="str">
        <f>IF(Table1[[#This Row],[Posting Date]]&lt;&gt;"",$D$9,"")</f>
        <v/>
      </c>
      <c r="R2443" s="157" t="str">
        <f>IF(Table1[[#This Row],[Posting Date]]&lt;&gt;"",$D$10,"")</f>
        <v/>
      </c>
      <c r="S2443" s="66"/>
      <c r="T2443" s="63"/>
      <c r="U2443" s="67"/>
      <c r="V2443" s="67"/>
      <c r="W2443" s="67" t="str">
        <f t="shared" si="42"/>
        <v/>
      </c>
      <c r="X2443" s="159" t="str">
        <f>IF(E2443="","",(IF(Table1[[#This Row],[Cur]]="USD",Table1[[#This Row],[Cur_Amount Debit]],Table1[[#This Row],[Cur_Amount Debit]]/Table1[[#This Row],[Exchange Rate]])))</f>
        <v/>
      </c>
      <c r="Y2443" s="159" t="str">
        <f>IF(E2443="","",(IF(Table1[[#This Row],[Cur]]="USD",Table1[[#This Row],[Cur_Amount Credit]],Table1[[#This Row],[Cur_Amount Credit]]/ExchangeRate)))</f>
        <v/>
      </c>
      <c r="Z2443" s="201" t="str">
        <f>IF(E2443="","",(Table1[[#This Row],[Debit USD]]-Table1[[#This Row],[Credit USD]]))</f>
        <v/>
      </c>
      <c r="AA2443" s="226"/>
      <c r="AB2443" s="255"/>
      <c r="AC2443" s="1"/>
      <c r="AD2443" s="15"/>
      <c r="AE2443" s="15" t="str">
        <f>IF(AND(OR(Table1[[#This Row],[Account]]="15030",Table1[[#This Row],[Account]]="15035",Table1[[#This Row],[Account]]="20150"),Table1[[#This Row],[Vendor ID]]=""),1,"")</f>
        <v/>
      </c>
      <c r="AF2443" s="15"/>
      <c r="AG2443" s="15"/>
      <c r="AH2443" s="15"/>
      <c r="AI2443" s="46" t="str">
        <f>IF(Table1[[#This Row],[Posting Date]]&lt;&gt;"","GJ-"&amp;CountryID,"")</f>
        <v/>
      </c>
      <c r="AJ2443" s="59" t="str">
        <f>IF(Table1[[#This Row],[Posting Date]]&lt;&gt;"",Table1[[#This Row],[Posting Date]],"")</f>
        <v/>
      </c>
      <c r="AK2443" s="46"/>
      <c r="AL2443" s="46" t="str">
        <f>IF(Table1[[#This Row],[Description]]&lt;&gt;"",Table1[[#This Row],[Description]],"")</f>
        <v/>
      </c>
      <c r="AM2443" s="46" t="str">
        <f>IF(Table1[[#This Row],[Posting Date]]&lt;&gt;"",Table1[[#This Row],[Reference Number]],"")</f>
        <v/>
      </c>
      <c r="AN2443" s="46" t="str">
        <f>TRIM(Table1[[#This Row],[Line '#]])</f>
        <v/>
      </c>
      <c r="AO2443" s="46" t="str">
        <f>TRIM(Table1[[#This Row],[Account]])</f>
        <v/>
      </c>
      <c r="AP2443" s="46" t="str">
        <f>IF(Table1[[#This Row],[Posting Date]]&lt;&gt;"",$D$5,"")</f>
        <v/>
      </c>
      <c r="AQ2443" s="46" t="str">
        <f>TRIM(Table1[[#This Row],[Departments-Prgrams]])</f>
        <v/>
      </c>
      <c r="AR2443" s="46" t="str">
        <f>TRIM(Table1[[#This Row],[Grant]])</f>
        <v/>
      </c>
      <c r="AS2443" s="46" t="str">
        <f>TRIM(Table1[[#This Row],[Staff ID]])</f>
        <v/>
      </c>
      <c r="AT2443" s="46" t="str">
        <f>IF(TRIM(Table1[[#This Row],[Budget Code]])=0,"",TRIM(Table1[[#This Row],[Budget Code]]))</f>
        <v/>
      </c>
      <c r="AU2443" s="46" t="str">
        <f>IF(Table1[[#This Row],[Line Description]]&lt;&gt;"",Table1[[#This Row],[Line Description]],"")</f>
        <v/>
      </c>
      <c r="AV2443" s="46" t="str">
        <f>IF(Table1[[#This Row],[Cur_Amount Debit]]&gt;0,ROUND(Table1[[#This Row],[Cur_Amount Debit]],2),"")</f>
        <v/>
      </c>
      <c r="AW2443" s="46" t="str">
        <f>IF(Table1[[#This Row],[Cur_Amount Credit]]&gt;0,ROUND(Table1[[#This Row],[Cur_Amount Credit]],2),"")</f>
        <v/>
      </c>
      <c r="AX2443" s="46" t="str">
        <f>LEFT(Table1[[#This Row],[Cur]],3)</f>
        <v/>
      </c>
      <c r="AY2443" s="59"/>
      <c r="AZ2443" s="46"/>
      <c r="BA2443" s="46" t="str">
        <f>IF(Table1[[#This Row],[Cur]]&lt;&gt;"",IF(Table1[[#This Row],[Cur]]="USD","",ExchangeRate),"")</f>
        <v/>
      </c>
      <c r="BB2443" s="46" t="str">
        <f>IF(Table1[[#This Row],[Grant]]&lt;&gt;"",VLOOKUP(Table1[[#This Row],[Grant]],Grants!B:D,3),"")</f>
        <v/>
      </c>
      <c r="BC2443" s="46" t="str">
        <f>TRIM(Table1[[#This Row],[Vendor ID]])</f>
        <v/>
      </c>
      <c r="BD2443">
        <f>IF(Table1[[#This Row],[Reference Number]]=Q2442,BD2442,BD2442+1)</f>
        <v>0</v>
      </c>
    </row>
    <row r="2444" spans="1:56" ht="11.25" customHeight="1" x14ac:dyDescent="0.25">
      <c r="A2444" s="1"/>
      <c r="B2444" s="88" t="str">
        <f>IF(Table1[[#This Row],[Posting Date]]&lt;&gt;"",IF(Table1[[#This Row],[Reference Number]]=Q2443,B2443+1,1),"")</f>
        <v/>
      </c>
      <c r="C2444" s="61"/>
      <c r="D2444" s="61"/>
      <c r="E2444" s="138"/>
      <c r="F2444" s="141" t="str">
        <f>IFERROR(IF(VLOOKUP(Table1[[#This Row],[Budget Code Description]],Dimentions!$X$6:$AC$139,2,FALSE)="","",VLOOKUP(Table1[[#This Row],[Budget Code Description]],Dimentions!$X$6:$AC$139,2,FALSE)),"")</f>
        <v/>
      </c>
      <c r="G2444" s="141"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1" t="str">
        <f>IFERROR(VLOOKUP(Table1[[#This Row],[Budget Code Description]],Table6[#All],8,FALSE),"")</f>
        <v/>
      </c>
      <c r="L2444" s="63"/>
      <c r="M2444" s="65" t="str">
        <f>IFERROR(VLOOKUP(Table1[[#This Row],[Staff ID]],Table2[],2,FALSE),"")</f>
        <v/>
      </c>
      <c r="N2444" s="209" t="str">
        <f>IFERROR(IF(VLOOKUP(Table1[[#This Row],[Budget Code Description]],Dimentions!$X$6:$AC$134,4,FALSE)="","",VLOOKUP(Table1[[#This Row],[Budget Code Description]],Dimentions!$X$6:$AC$134,4,FALSE)),"")</f>
        <v/>
      </c>
      <c r="O2444" s="65" t="str">
        <f>IFERROR(VLOOKUP(Table1[[#This Row],[Vendor ID]],Table549[],2,FALSE),"")</f>
        <v/>
      </c>
      <c r="P2444" s="63"/>
      <c r="Q2444" s="141" t="str">
        <f>IF(Table1[[#This Row],[Posting Date]]&lt;&gt;"",$D$9,"")</f>
        <v/>
      </c>
      <c r="R2444" s="157" t="str">
        <f>IF(Table1[[#This Row],[Posting Date]]&lt;&gt;"",$D$10,"")</f>
        <v/>
      </c>
      <c r="S2444" s="66"/>
      <c r="T2444" s="63"/>
      <c r="U2444" s="67"/>
      <c r="V2444" s="67"/>
      <c r="W2444" s="67" t="str">
        <f t="shared" si="42"/>
        <v/>
      </c>
      <c r="X2444" s="159" t="str">
        <f>IF(E2444="","",(IF(Table1[[#This Row],[Cur]]="USD",Table1[[#This Row],[Cur_Amount Debit]],Table1[[#This Row],[Cur_Amount Debit]]/Table1[[#This Row],[Exchange Rate]])))</f>
        <v/>
      </c>
      <c r="Y2444" s="159" t="str">
        <f>IF(E2444="","",(IF(Table1[[#This Row],[Cur]]="USD",Table1[[#This Row],[Cur_Amount Credit]],Table1[[#This Row],[Cur_Amount Credit]]/ExchangeRate)))</f>
        <v/>
      </c>
      <c r="Z2444" s="201" t="str">
        <f>IF(E2444="","",(Table1[[#This Row],[Debit USD]]-Table1[[#This Row],[Credit USD]]))</f>
        <v/>
      </c>
      <c r="AA2444" s="226"/>
      <c r="AB2444" s="255"/>
      <c r="AC2444" s="1"/>
      <c r="AD2444" s="15"/>
      <c r="AE2444" s="15" t="str">
        <f>IF(AND(OR(Table1[[#This Row],[Account]]="15030",Table1[[#This Row],[Account]]="15035",Table1[[#This Row],[Account]]="20150"),Table1[[#This Row],[Vendor ID]]=""),1,"")</f>
        <v/>
      </c>
      <c r="AF2444" s="15"/>
      <c r="AG2444" s="15"/>
      <c r="AH2444" s="15"/>
      <c r="AI2444" s="46" t="str">
        <f>IF(Table1[[#This Row],[Posting Date]]&lt;&gt;"","GJ-"&amp;CountryID,"")</f>
        <v/>
      </c>
      <c r="AJ2444" s="59" t="str">
        <f>IF(Table1[[#This Row],[Posting Date]]&lt;&gt;"",Table1[[#This Row],[Posting Date]],"")</f>
        <v/>
      </c>
      <c r="AK2444" s="46"/>
      <c r="AL2444" s="46" t="str">
        <f>IF(Table1[[#This Row],[Description]]&lt;&gt;"",Table1[[#This Row],[Description]],"")</f>
        <v/>
      </c>
      <c r="AM2444" s="46" t="str">
        <f>IF(Table1[[#This Row],[Posting Date]]&lt;&gt;"",Table1[[#This Row],[Reference Number]],"")</f>
        <v/>
      </c>
      <c r="AN2444" s="46" t="str">
        <f>TRIM(Table1[[#This Row],[Line '#]])</f>
        <v/>
      </c>
      <c r="AO2444" s="46" t="str">
        <f>TRIM(Table1[[#This Row],[Account]])</f>
        <v/>
      </c>
      <c r="AP2444" s="46" t="str">
        <f>IF(Table1[[#This Row],[Posting Date]]&lt;&gt;"",$D$5,"")</f>
        <v/>
      </c>
      <c r="AQ2444" s="46" t="str">
        <f>TRIM(Table1[[#This Row],[Departments-Prgrams]])</f>
        <v/>
      </c>
      <c r="AR2444" s="46" t="str">
        <f>TRIM(Table1[[#This Row],[Grant]])</f>
        <v/>
      </c>
      <c r="AS2444" s="46" t="str">
        <f>TRIM(Table1[[#This Row],[Staff ID]])</f>
        <v/>
      </c>
      <c r="AT2444" s="46" t="str">
        <f>IF(TRIM(Table1[[#This Row],[Budget Code]])=0,"",TRIM(Table1[[#This Row],[Budget Code]]))</f>
        <v/>
      </c>
      <c r="AU2444" s="46" t="str">
        <f>IF(Table1[[#This Row],[Line Description]]&lt;&gt;"",Table1[[#This Row],[Line Description]],"")</f>
        <v/>
      </c>
      <c r="AV2444" s="46" t="str">
        <f>IF(Table1[[#This Row],[Cur_Amount Debit]]&gt;0,ROUND(Table1[[#This Row],[Cur_Amount Debit]],2),"")</f>
        <v/>
      </c>
      <c r="AW2444" s="46" t="str">
        <f>IF(Table1[[#This Row],[Cur_Amount Credit]]&gt;0,ROUND(Table1[[#This Row],[Cur_Amount Credit]],2),"")</f>
        <v/>
      </c>
      <c r="AX2444" s="46" t="str">
        <f>LEFT(Table1[[#This Row],[Cur]],3)</f>
        <v/>
      </c>
      <c r="AY2444" s="59"/>
      <c r="AZ2444" s="46"/>
      <c r="BA2444" s="46" t="str">
        <f>IF(Table1[[#This Row],[Cur]]&lt;&gt;"",IF(Table1[[#This Row],[Cur]]="USD","",ExchangeRate),"")</f>
        <v/>
      </c>
      <c r="BB2444" s="46" t="str">
        <f>IF(Table1[[#This Row],[Grant]]&lt;&gt;"",VLOOKUP(Table1[[#This Row],[Grant]],Grants!B:D,3),"")</f>
        <v/>
      </c>
      <c r="BC2444" s="46" t="str">
        <f>TRIM(Table1[[#This Row],[Vendor ID]])</f>
        <v/>
      </c>
      <c r="BD2444">
        <f>IF(Table1[[#This Row],[Reference Number]]=Q2443,BD2443,BD2443+1)</f>
        <v>0</v>
      </c>
    </row>
    <row r="2445" spans="1:56" ht="11.25" customHeight="1" x14ac:dyDescent="0.25">
      <c r="A2445" s="1"/>
      <c r="B2445" s="88" t="str">
        <f>IF(Table1[[#This Row],[Posting Date]]&lt;&gt;"",IF(Table1[[#This Row],[Reference Number]]=Q2444,B2444+1,1),"")</f>
        <v/>
      </c>
      <c r="C2445" s="61"/>
      <c r="D2445" s="61"/>
      <c r="E2445" s="138"/>
      <c r="F2445" s="141" t="str">
        <f>IFERROR(IF(VLOOKUP(Table1[[#This Row],[Budget Code Description]],Dimentions!$X$6:$AC$139,2,FALSE)="","",VLOOKUP(Table1[[#This Row],[Budget Code Description]],Dimentions!$X$6:$AC$139,2,FALSE)),"")</f>
        <v/>
      </c>
      <c r="G2445" s="141"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1" t="str">
        <f>IFERROR(VLOOKUP(Table1[[#This Row],[Budget Code Description]],Table6[#All],8,FALSE),"")</f>
        <v/>
      </c>
      <c r="L2445" s="63"/>
      <c r="M2445" s="65" t="str">
        <f>IFERROR(VLOOKUP(Table1[[#This Row],[Staff ID]],Table2[],2,FALSE),"")</f>
        <v/>
      </c>
      <c r="N2445" s="209" t="str">
        <f>IFERROR(IF(VLOOKUP(Table1[[#This Row],[Budget Code Description]],Dimentions!$X$6:$AC$134,4,FALSE)="","",VLOOKUP(Table1[[#This Row],[Budget Code Description]],Dimentions!$X$6:$AC$134,4,FALSE)),"")</f>
        <v/>
      </c>
      <c r="O2445" s="65" t="str">
        <f>IFERROR(VLOOKUP(Table1[[#This Row],[Vendor ID]],Table549[],2,FALSE),"")</f>
        <v/>
      </c>
      <c r="P2445" s="63"/>
      <c r="Q2445" s="141" t="str">
        <f>IF(Table1[[#This Row],[Posting Date]]&lt;&gt;"",$D$9,"")</f>
        <v/>
      </c>
      <c r="R2445" s="157" t="str">
        <f>IF(Table1[[#This Row],[Posting Date]]&lt;&gt;"",$D$10,"")</f>
        <v/>
      </c>
      <c r="S2445" s="66"/>
      <c r="T2445" s="63"/>
      <c r="U2445" s="67"/>
      <c r="V2445" s="67"/>
      <c r="W2445" s="67" t="str">
        <f t="shared" si="42"/>
        <v/>
      </c>
      <c r="X2445" s="159" t="str">
        <f>IF(E2445="","",(IF(Table1[[#This Row],[Cur]]="USD",Table1[[#This Row],[Cur_Amount Debit]],Table1[[#This Row],[Cur_Amount Debit]]/Table1[[#This Row],[Exchange Rate]])))</f>
        <v/>
      </c>
      <c r="Y2445" s="159" t="str">
        <f>IF(E2445="","",(IF(Table1[[#This Row],[Cur]]="USD",Table1[[#This Row],[Cur_Amount Credit]],Table1[[#This Row],[Cur_Amount Credit]]/ExchangeRate)))</f>
        <v/>
      </c>
      <c r="Z2445" s="201" t="str">
        <f>IF(E2445="","",(Table1[[#This Row],[Debit USD]]-Table1[[#This Row],[Credit USD]]))</f>
        <v/>
      </c>
      <c r="AA2445" s="226"/>
      <c r="AB2445" s="255"/>
      <c r="AC2445" s="1"/>
      <c r="AD2445" s="15"/>
      <c r="AE2445" s="15" t="str">
        <f>IF(AND(OR(Table1[[#This Row],[Account]]="15030",Table1[[#This Row],[Account]]="15035",Table1[[#This Row],[Account]]="20150"),Table1[[#This Row],[Vendor ID]]=""),1,"")</f>
        <v/>
      </c>
      <c r="AF2445" s="15"/>
      <c r="AG2445" s="15"/>
      <c r="AH2445" s="15"/>
      <c r="AI2445" s="46" t="str">
        <f>IF(Table1[[#This Row],[Posting Date]]&lt;&gt;"","GJ-"&amp;CountryID,"")</f>
        <v/>
      </c>
      <c r="AJ2445" s="59" t="str">
        <f>IF(Table1[[#This Row],[Posting Date]]&lt;&gt;"",Table1[[#This Row],[Posting Date]],"")</f>
        <v/>
      </c>
      <c r="AK2445" s="46"/>
      <c r="AL2445" s="46" t="str">
        <f>IF(Table1[[#This Row],[Description]]&lt;&gt;"",Table1[[#This Row],[Description]],"")</f>
        <v/>
      </c>
      <c r="AM2445" s="46" t="str">
        <f>IF(Table1[[#This Row],[Posting Date]]&lt;&gt;"",Table1[[#This Row],[Reference Number]],"")</f>
        <v/>
      </c>
      <c r="AN2445" s="46" t="str">
        <f>TRIM(Table1[[#This Row],[Line '#]])</f>
        <v/>
      </c>
      <c r="AO2445" s="46" t="str">
        <f>TRIM(Table1[[#This Row],[Account]])</f>
        <v/>
      </c>
      <c r="AP2445" s="46" t="str">
        <f>IF(Table1[[#This Row],[Posting Date]]&lt;&gt;"",$D$5,"")</f>
        <v/>
      </c>
      <c r="AQ2445" s="46" t="str">
        <f>TRIM(Table1[[#This Row],[Departments-Prgrams]])</f>
        <v/>
      </c>
      <c r="AR2445" s="46" t="str">
        <f>TRIM(Table1[[#This Row],[Grant]])</f>
        <v/>
      </c>
      <c r="AS2445" s="46" t="str">
        <f>TRIM(Table1[[#This Row],[Staff ID]])</f>
        <v/>
      </c>
      <c r="AT2445" s="46" t="str">
        <f>IF(TRIM(Table1[[#This Row],[Budget Code]])=0,"",TRIM(Table1[[#This Row],[Budget Code]]))</f>
        <v/>
      </c>
      <c r="AU2445" s="46" t="str">
        <f>IF(Table1[[#This Row],[Line Description]]&lt;&gt;"",Table1[[#This Row],[Line Description]],"")</f>
        <v/>
      </c>
      <c r="AV2445" s="46" t="str">
        <f>IF(Table1[[#This Row],[Cur_Amount Debit]]&gt;0,ROUND(Table1[[#This Row],[Cur_Amount Debit]],2),"")</f>
        <v/>
      </c>
      <c r="AW2445" s="46" t="str">
        <f>IF(Table1[[#This Row],[Cur_Amount Credit]]&gt;0,ROUND(Table1[[#This Row],[Cur_Amount Credit]],2),"")</f>
        <v/>
      </c>
      <c r="AX2445" s="46" t="str">
        <f>LEFT(Table1[[#This Row],[Cur]],3)</f>
        <v/>
      </c>
      <c r="AY2445" s="59"/>
      <c r="AZ2445" s="46"/>
      <c r="BA2445" s="46" t="str">
        <f>IF(Table1[[#This Row],[Cur]]&lt;&gt;"",IF(Table1[[#This Row],[Cur]]="USD","",ExchangeRate),"")</f>
        <v/>
      </c>
      <c r="BB2445" s="46" t="str">
        <f>IF(Table1[[#This Row],[Grant]]&lt;&gt;"",VLOOKUP(Table1[[#This Row],[Grant]],Grants!B:D,3),"")</f>
        <v/>
      </c>
      <c r="BC2445" s="46" t="str">
        <f>TRIM(Table1[[#This Row],[Vendor ID]])</f>
        <v/>
      </c>
      <c r="BD2445">
        <f>IF(Table1[[#This Row],[Reference Number]]=Q2444,BD2444,BD2444+1)</f>
        <v>0</v>
      </c>
    </row>
    <row r="2446" spans="1:56" ht="11.25" customHeight="1" x14ac:dyDescent="0.25">
      <c r="A2446" s="1"/>
      <c r="B2446" s="88" t="str">
        <f>IF(Table1[[#This Row],[Posting Date]]&lt;&gt;"",IF(Table1[[#This Row],[Reference Number]]=Q2445,B2445+1,1),"")</f>
        <v/>
      </c>
      <c r="C2446" s="61"/>
      <c r="D2446" s="61"/>
      <c r="E2446" s="138"/>
      <c r="F2446" s="141" t="str">
        <f>IFERROR(IF(VLOOKUP(Table1[[#This Row],[Budget Code Description]],Dimentions!$X$6:$AC$139,2,FALSE)="","",VLOOKUP(Table1[[#This Row],[Budget Code Description]],Dimentions!$X$6:$AC$139,2,FALSE)),"")</f>
        <v/>
      </c>
      <c r="G2446" s="141"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1" t="str">
        <f>IFERROR(VLOOKUP(Table1[[#This Row],[Budget Code Description]],Table6[#All],8,FALSE),"")</f>
        <v/>
      </c>
      <c r="L2446" s="63"/>
      <c r="M2446" s="65" t="str">
        <f>IFERROR(VLOOKUP(Table1[[#This Row],[Staff ID]],Table2[],2,FALSE),"")</f>
        <v/>
      </c>
      <c r="N2446" s="209" t="str">
        <f>IFERROR(IF(VLOOKUP(Table1[[#This Row],[Budget Code Description]],Dimentions!$X$6:$AC$134,4,FALSE)="","",VLOOKUP(Table1[[#This Row],[Budget Code Description]],Dimentions!$X$6:$AC$134,4,FALSE)),"")</f>
        <v/>
      </c>
      <c r="O2446" s="65" t="str">
        <f>IFERROR(VLOOKUP(Table1[[#This Row],[Vendor ID]],Table549[],2,FALSE),"")</f>
        <v/>
      </c>
      <c r="P2446" s="63"/>
      <c r="Q2446" s="141" t="str">
        <f>IF(Table1[[#This Row],[Posting Date]]&lt;&gt;"",$D$9,"")</f>
        <v/>
      </c>
      <c r="R2446" s="157" t="str">
        <f>IF(Table1[[#This Row],[Posting Date]]&lt;&gt;"",$D$10,"")</f>
        <v/>
      </c>
      <c r="S2446" s="66"/>
      <c r="T2446" s="63"/>
      <c r="U2446" s="67"/>
      <c r="V2446" s="67"/>
      <c r="W2446" s="67" t="str">
        <f t="shared" si="42"/>
        <v/>
      </c>
      <c r="X2446" s="159" t="str">
        <f>IF(E2446="","",(IF(Table1[[#This Row],[Cur]]="USD",Table1[[#This Row],[Cur_Amount Debit]],Table1[[#This Row],[Cur_Amount Debit]]/Table1[[#This Row],[Exchange Rate]])))</f>
        <v/>
      </c>
      <c r="Y2446" s="159" t="str">
        <f>IF(E2446="","",(IF(Table1[[#This Row],[Cur]]="USD",Table1[[#This Row],[Cur_Amount Credit]],Table1[[#This Row],[Cur_Amount Credit]]/ExchangeRate)))</f>
        <v/>
      </c>
      <c r="Z2446" s="201" t="str">
        <f>IF(E2446="","",(Table1[[#This Row],[Debit USD]]-Table1[[#This Row],[Credit USD]]))</f>
        <v/>
      </c>
      <c r="AA2446" s="226"/>
      <c r="AB2446" s="255"/>
      <c r="AC2446" s="1"/>
      <c r="AD2446" s="15"/>
      <c r="AE2446" s="15" t="str">
        <f>IF(AND(OR(Table1[[#This Row],[Account]]="15030",Table1[[#This Row],[Account]]="15035",Table1[[#This Row],[Account]]="20150"),Table1[[#This Row],[Vendor ID]]=""),1,"")</f>
        <v/>
      </c>
      <c r="AF2446" s="15"/>
      <c r="AG2446" s="15"/>
      <c r="AH2446" s="15"/>
      <c r="AI2446" s="46" t="str">
        <f>IF(Table1[[#This Row],[Posting Date]]&lt;&gt;"","GJ-"&amp;CountryID,"")</f>
        <v/>
      </c>
      <c r="AJ2446" s="59" t="str">
        <f>IF(Table1[[#This Row],[Posting Date]]&lt;&gt;"",Table1[[#This Row],[Posting Date]],"")</f>
        <v/>
      </c>
      <c r="AK2446" s="46"/>
      <c r="AL2446" s="46" t="str">
        <f>IF(Table1[[#This Row],[Description]]&lt;&gt;"",Table1[[#This Row],[Description]],"")</f>
        <v/>
      </c>
      <c r="AM2446" s="46" t="str">
        <f>IF(Table1[[#This Row],[Posting Date]]&lt;&gt;"",Table1[[#This Row],[Reference Number]],"")</f>
        <v/>
      </c>
      <c r="AN2446" s="46" t="str">
        <f>TRIM(Table1[[#This Row],[Line '#]])</f>
        <v/>
      </c>
      <c r="AO2446" s="46" t="str">
        <f>TRIM(Table1[[#This Row],[Account]])</f>
        <v/>
      </c>
      <c r="AP2446" s="46" t="str">
        <f>IF(Table1[[#This Row],[Posting Date]]&lt;&gt;"",$D$5,"")</f>
        <v/>
      </c>
      <c r="AQ2446" s="46" t="str">
        <f>TRIM(Table1[[#This Row],[Departments-Prgrams]])</f>
        <v/>
      </c>
      <c r="AR2446" s="46" t="str">
        <f>TRIM(Table1[[#This Row],[Grant]])</f>
        <v/>
      </c>
      <c r="AS2446" s="46" t="str">
        <f>TRIM(Table1[[#This Row],[Staff ID]])</f>
        <v/>
      </c>
      <c r="AT2446" s="46" t="str">
        <f>IF(TRIM(Table1[[#This Row],[Budget Code]])=0,"",TRIM(Table1[[#This Row],[Budget Code]]))</f>
        <v/>
      </c>
      <c r="AU2446" s="46" t="str">
        <f>IF(Table1[[#This Row],[Line Description]]&lt;&gt;"",Table1[[#This Row],[Line Description]],"")</f>
        <v/>
      </c>
      <c r="AV2446" s="46" t="str">
        <f>IF(Table1[[#This Row],[Cur_Amount Debit]]&gt;0,ROUND(Table1[[#This Row],[Cur_Amount Debit]],2),"")</f>
        <v/>
      </c>
      <c r="AW2446" s="46" t="str">
        <f>IF(Table1[[#This Row],[Cur_Amount Credit]]&gt;0,ROUND(Table1[[#This Row],[Cur_Amount Credit]],2),"")</f>
        <v/>
      </c>
      <c r="AX2446" s="46" t="str">
        <f>LEFT(Table1[[#This Row],[Cur]],3)</f>
        <v/>
      </c>
      <c r="AY2446" s="59"/>
      <c r="AZ2446" s="46"/>
      <c r="BA2446" s="46" t="str">
        <f>IF(Table1[[#This Row],[Cur]]&lt;&gt;"",IF(Table1[[#This Row],[Cur]]="USD","",ExchangeRate),"")</f>
        <v/>
      </c>
      <c r="BB2446" s="46" t="str">
        <f>IF(Table1[[#This Row],[Grant]]&lt;&gt;"",VLOOKUP(Table1[[#This Row],[Grant]],Grants!B:D,3),"")</f>
        <v/>
      </c>
      <c r="BC2446" s="46" t="str">
        <f>TRIM(Table1[[#This Row],[Vendor ID]])</f>
        <v/>
      </c>
      <c r="BD2446">
        <f>IF(Table1[[#This Row],[Reference Number]]=Q2445,BD2445,BD2445+1)</f>
        <v>0</v>
      </c>
    </row>
    <row r="2447" spans="1:56" ht="11.25" customHeight="1" x14ac:dyDescent="0.25">
      <c r="A2447" s="1"/>
      <c r="B2447" s="88" t="str">
        <f>IF(Table1[[#This Row],[Posting Date]]&lt;&gt;"",IF(Table1[[#This Row],[Reference Number]]=Q2446,B2446+1,1),"")</f>
        <v/>
      </c>
      <c r="C2447" s="61"/>
      <c r="D2447" s="61"/>
      <c r="E2447" s="138"/>
      <c r="F2447" s="141" t="str">
        <f>IFERROR(IF(VLOOKUP(Table1[[#This Row],[Budget Code Description]],Dimentions!$X$6:$AC$139,2,FALSE)="","",VLOOKUP(Table1[[#This Row],[Budget Code Description]],Dimentions!$X$6:$AC$139,2,FALSE)),"")</f>
        <v/>
      </c>
      <c r="G2447" s="141"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1" t="str">
        <f>IFERROR(VLOOKUP(Table1[[#This Row],[Budget Code Description]],Table6[#All],8,FALSE),"")</f>
        <v/>
      </c>
      <c r="L2447" s="63"/>
      <c r="M2447" s="65" t="str">
        <f>IFERROR(VLOOKUP(Table1[[#This Row],[Staff ID]],Table2[],2,FALSE),"")</f>
        <v/>
      </c>
      <c r="N2447" s="209" t="str">
        <f>IFERROR(IF(VLOOKUP(Table1[[#This Row],[Budget Code Description]],Dimentions!$X$6:$AC$134,4,FALSE)="","",VLOOKUP(Table1[[#This Row],[Budget Code Description]],Dimentions!$X$6:$AC$134,4,FALSE)),"")</f>
        <v/>
      </c>
      <c r="O2447" s="65" t="str">
        <f>IFERROR(VLOOKUP(Table1[[#This Row],[Vendor ID]],Table549[],2,FALSE),"")</f>
        <v/>
      </c>
      <c r="P2447" s="63"/>
      <c r="Q2447" s="141" t="str">
        <f>IF(Table1[[#This Row],[Posting Date]]&lt;&gt;"",$D$9,"")</f>
        <v/>
      </c>
      <c r="R2447" s="157" t="str">
        <f>IF(Table1[[#This Row],[Posting Date]]&lt;&gt;"",$D$10,"")</f>
        <v/>
      </c>
      <c r="S2447" s="66"/>
      <c r="T2447" s="63"/>
      <c r="U2447" s="67"/>
      <c r="V2447" s="67"/>
      <c r="W2447" s="67" t="str">
        <f t="shared" si="42"/>
        <v/>
      </c>
      <c r="X2447" s="159" t="str">
        <f>IF(E2447="","",(IF(Table1[[#This Row],[Cur]]="USD",Table1[[#This Row],[Cur_Amount Debit]],Table1[[#This Row],[Cur_Amount Debit]]/Table1[[#This Row],[Exchange Rate]])))</f>
        <v/>
      </c>
      <c r="Y2447" s="159" t="str">
        <f>IF(E2447="","",(IF(Table1[[#This Row],[Cur]]="USD",Table1[[#This Row],[Cur_Amount Credit]],Table1[[#This Row],[Cur_Amount Credit]]/ExchangeRate)))</f>
        <v/>
      </c>
      <c r="Z2447" s="201" t="str">
        <f>IF(E2447="","",(Table1[[#This Row],[Debit USD]]-Table1[[#This Row],[Credit USD]]))</f>
        <v/>
      </c>
      <c r="AA2447" s="226"/>
      <c r="AB2447" s="255"/>
      <c r="AC2447" s="1"/>
      <c r="AD2447" s="15"/>
      <c r="AE2447" s="15" t="str">
        <f>IF(AND(OR(Table1[[#This Row],[Account]]="15030",Table1[[#This Row],[Account]]="15035",Table1[[#This Row],[Account]]="20150"),Table1[[#This Row],[Vendor ID]]=""),1,"")</f>
        <v/>
      </c>
      <c r="AF2447" s="15"/>
      <c r="AG2447" s="15"/>
      <c r="AH2447" s="15"/>
      <c r="AI2447" s="46" t="str">
        <f>IF(Table1[[#This Row],[Posting Date]]&lt;&gt;"","GJ-"&amp;CountryID,"")</f>
        <v/>
      </c>
      <c r="AJ2447" s="59" t="str">
        <f>IF(Table1[[#This Row],[Posting Date]]&lt;&gt;"",Table1[[#This Row],[Posting Date]],"")</f>
        <v/>
      </c>
      <c r="AK2447" s="46"/>
      <c r="AL2447" s="46" t="str">
        <f>IF(Table1[[#This Row],[Description]]&lt;&gt;"",Table1[[#This Row],[Description]],"")</f>
        <v/>
      </c>
      <c r="AM2447" s="46" t="str">
        <f>IF(Table1[[#This Row],[Posting Date]]&lt;&gt;"",Table1[[#This Row],[Reference Number]],"")</f>
        <v/>
      </c>
      <c r="AN2447" s="46" t="str">
        <f>TRIM(Table1[[#This Row],[Line '#]])</f>
        <v/>
      </c>
      <c r="AO2447" s="46" t="str">
        <f>TRIM(Table1[[#This Row],[Account]])</f>
        <v/>
      </c>
      <c r="AP2447" s="46" t="str">
        <f>IF(Table1[[#This Row],[Posting Date]]&lt;&gt;"",$D$5,"")</f>
        <v/>
      </c>
      <c r="AQ2447" s="46" t="str">
        <f>TRIM(Table1[[#This Row],[Departments-Prgrams]])</f>
        <v/>
      </c>
      <c r="AR2447" s="46" t="str">
        <f>TRIM(Table1[[#This Row],[Grant]])</f>
        <v/>
      </c>
      <c r="AS2447" s="46" t="str">
        <f>TRIM(Table1[[#This Row],[Staff ID]])</f>
        <v/>
      </c>
      <c r="AT2447" s="46" t="str">
        <f>IF(TRIM(Table1[[#This Row],[Budget Code]])=0,"",TRIM(Table1[[#This Row],[Budget Code]]))</f>
        <v/>
      </c>
      <c r="AU2447" s="46" t="str">
        <f>IF(Table1[[#This Row],[Line Description]]&lt;&gt;"",Table1[[#This Row],[Line Description]],"")</f>
        <v/>
      </c>
      <c r="AV2447" s="46" t="str">
        <f>IF(Table1[[#This Row],[Cur_Amount Debit]]&gt;0,ROUND(Table1[[#This Row],[Cur_Amount Debit]],2),"")</f>
        <v/>
      </c>
      <c r="AW2447" s="46" t="str">
        <f>IF(Table1[[#This Row],[Cur_Amount Credit]]&gt;0,ROUND(Table1[[#This Row],[Cur_Amount Credit]],2),"")</f>
        <v/>
      </c>
      <c r="AX2447" s="46" t="str">
        <f>LEFT(Table1[[#This Row],[Cur]],3)</f>
        <v/>
      </c>
      <c r="AY2447" s="59"/>
      <c r="AZ2447" s="46"/>
      <c r="BA2447" s="46" t="str">
        <f>IF(Table1[[#This Row],[Cur]]&lt;&gt;"",IF(Table1[[#This Row],[Cur]]="USD","",ExchangeRate),"")</f>
        <v/>
      </c>
      <c r="BB2447" s="46" t="str">
        <f>IF(Table1[[#This Row],[Grant]]&lt;&gt;"",VLOOKUP(Table1[[#This Row],[Grant]],Grants!B:D,3),"")</f>
        <v/>
      </c>
      <c r="BC2447" s="46" t="str">
        <f>TRIM(Table1[[#This Row],[Vendor ID]])</f>
        <v/>
      </c>
      <c r="BD2447">
        <f>IF(Table1[[#This Row],[Reference Number]]=Q2446,BD2446,BD2446+1)</f>
        <v>0</v>
      </c>
    </row>
    <row r="2448" spans="1:56" ht="11.25" customHeight="1" x14ac:dyDescent="0.25">
      <c r="A2448" s="1"/>
      <c r="B2448" s="88" t="str">
        <f>IF(Table1[[#This Row],[Posting Date]]&lt;&gt;"",IF(Table1[[#This Row],[Reference Number]]=Q2447,B2447+1,1),"")</f>
        <v/>
      </c>
      <c r="C2448" s="61"/>
      <c r="D2448" s="61"/>
      <c r="E2448" s="138"/>
      <c r="F2448" s="141" t="str">
        <f>IFERROR(IF(VLOOKUP(Table1[[#This Row],[Budget Code Description]],Dimentions!$X$6:$AC$139,2,FALSE)="","",VLOOKUP(Table1[[#This Row],[Budget Code Description]],Dimentions!$X$6:$AC$139,2,FALSE)),"")</f>
        <v/>
      </c>
      <c r="G2448" s="141"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1" t="str">
        <f>IFERROR(VLOOKUP(Table1[[#This Row],[Budget Code Description]],Table6[#All],8,FALSE),"")</f>
        <v/>
      </c>
      <c r="L2448" s="63"/>
      <c r="M2448" s="65" t="str">
        <f>IFERROR(VLOOKUP(Table1[[#This Row],[Staff ID]],Table2[],2,FALSE),"")</f>
        <v/>
      </c>
      <c r="N2448" s="209" t="str">
        <f>IFERROR(IF(VLOOKUP(Table1[[#This Row],[Budget Code Description]],Dimentions!$X$6:$AC$134,4,FALSE)="","",VLOOKUP(Table1[[#This Row],[Budget Code Description]],Dimentions!$X$6:$AC$134,4,FALSE)),"")</f>
        <v/>
      </c>
      <c r="O2448" s="65" t="str">
        <f>IFERROR(VLOOKUP(Table1[[#This Row],[Vendor ID]],Table549[],2,FALSE),"")</f>
        <v/>
      </c>
      <c r="P2448" s="63"/>
      <c r="Q2448" s="141" t="str">
        <f>IF(Table1[[#This Row],[Posting Date]]&lt;&gt;"",$D$9,"")</f>
        <v/>
      </c>
      <c r="R2448" s="157" t="str">
        <f>IF(Table1[[#This Row],[Posting Date]]&lt;&gt;"",$D$10,"")</f>
        <v/>
      </c>
      <c r="S2448" s="66"/>
      <c r="T2448" s="63"/>
      <c r="U2448" s="67"/>
      <c r="V2448" s="67"/>
      <c r="W2448" s="67" t="str">
        <f t="shared" si="42"/>
        <v/>
      </c>
      <c r="X2448" s="159" t="str">
        <f>IF(E2448="","",(IF(Table1[[#This Row],[Cur]]="USD",Table1[[#This Row],[Cur_Amount Debit]],Table1[[#This Row],[Cur_Amount Debit]]/Table1[[#This Row],[Exchange Rate]])))</f>
        <v/>
      </c>
      <c r="Y2448" s="159" t="str">
        <f>IF(E2448="","",(IF(Table1[[#This Row],[Cur]]="USD",Table1[[#This Row],[Cur_Amount Credit]],Table1[[#This Row],[Cur_Amount Credit]]/ExchangeRate)))</f>
        <v/>
      </c>
      <c r="Z2448" s="201" t="str">
        <f>IF(E2448="","",(Table1[[#This Row],[Debit USD]]-Table1[[#This Row],[Credit USD]]))</f>
        <v/>
      </c>
      <c r="AA2448" s="226"/>
      <c r="AB2448" s="255"/>
      <c r="AC2448" s="1"/>
      <c r="AD2448" s="15"/>
      <c r="AE2448" s="15" t="str">
        <f>IF(AND(OR(Table1[[#This Row],[Account]]="15030",Table1[[#This Row],[Account]]="15035",Table1[[#This Row],[Account]]="20150"),Table1[[#This Row],[Vendor ID]]=""),1,"")</f>
        <v/>
      </c>
      <c r="AF2448" s="15"/>
      <c r="AG2448" s="15"/>
      <c r="AH2448" s="15"/>
      <c r="AI2448" s="46" t="str">
        <f>IF(Table1[[#This Row],[Posting Date]]&lt;&gt;"","GJ-"&amp;CountryID,"")</f>
        <v/>
      </c>
      <c r="AJ2448" s="59" t="str">
        <f>IF(Table1[[#This Row],[Posting Date]]&lt;&gt;"",Table1[[#This Row],[Posting Date]],"")</f>
        <v/>
      </c>
      <c r="AK2448" s="46"/>
      <c r="AL2448" s="46" t="str">
        <f>IF(Table1[[#This Row],[Description]]&lt;&gt;"",Table1[[#This Row],[Description]],"")</f>
        <v/>
      </c>
      <c r="AM2448" s="46" t="str">
        <f>IF(Table1[[#This Row],[Posting Date]]&lt;&gt;"",Table1[[#This Row],[Reference Number]],"")</f>
        <v/>
      </c>
      <c r="AN2448" s="46" t="str">
        <f>TRIM(Table1[[#This Row],[Line '#]])</f>
        <v/>
      </c>
      <c r="AO2448" s="46" t="str">
        <f>TRIM(Table1[[#This Row],[Account]])</f>
        <v/>
      </c>
      <c r="AP2448" s="46" t="str">
        <f>IF(Table1[[#This Row],[Posting Date]]&lt;&gt;"",$D$5,"")</f>
        <v/>
      </c>
      <c r="AQ2448" s="46" t="str">
        <f>TRIM(Table1[[#This Row],[Departments-Prgrams]])</f>
        <v/>
      </c>
      <c r="AR2448" s="46" t="str">
        <f>TRIM(Table1[[#This Row],[Grant]])</f>
        <v/>
      </c>
      <c r="AS2448" s="46" t="str">
        <f>TRIM(Table1[[#This Row],[Staff ID]])</f>
        <v/>
      </c>
      <c r="AT2448" s="46" t="str">
        <f>IF(TRIM(Table1[[#This Row],[Budget Code]])=0,"",TRIM(Table1[[#This Row],[Budget Code]]))</f>
        <v/>
      </c>
      <c r="AU2448" s="46" t="str">
        <f>IF(Table1[[#This Row],[Line Description]]&lt;&gt;"",Table1[[#This Row],[Line Description]],"")</f>
        <v/>
      </c>
      <c r="AV2448" s="46" t="str">
        <f>IF(Table1[[#This Row],[Cur_Amount Debit]]&gt;0,ROUND(Table1[[#This Row],[Cur_Amount Debit]],2),"")</f>
        <v/>
      </c>
      <c r="AW2448" s="46" t="str">
        <f>IF(Table1[[#This Row],[Cur_Amount Credit]]&gt;0,ROUND(Table1[[#This Row],[Cur_Amount Credit]],2),"")</f>
        <v/>
      </c>
      <c r="AX2448" s="46" t="str">
        <f>LEFT(Table1[[#This Row],[Cur]],3)</f>
        <v/>
      </c>
      <c r="AY2448" s="59"/>
      <c r="AZ2448" s="46"/>
      <c r="BA2448" s="46" t="str">
        <f>IF(Table1[[#This Row],[Cur]]&lt;&gt;"",IF(Table1[[#This Row],[Cur]]="USD","",ExchangeRate),"")</f>
        <v/>
      </c>
      <c r="BB2448" s="46" t="str">
        <f>IF(Table1[[#This Row],[Grant]]&lt;&gt;"",VLOOKUP(Table1[[#This Row],[Grant]],Grants!B:D,3),"")</f>
        <v/>
      </c>
      <c r="BC2448" s="46" t="str">
        <f>TRIM(Table1[[#This Row],[Vendor ID]])</f>
        <v/>
      </c>
      <c r="BD2448">
        <f>IF(Table1[[#This Row],[Reference Number]]=Q2447,BD2447,BD2447+1)</f>
        <v>0</v>
      </c>
    </row>
    <row r="2449" spans="1:56" ht="11.25" customHeight="1" x14ac:dyDescent="0.25">
      <c r="A2449" s="1"/>
      <c r="B2449" s="88" t="str">
        <f>IF(Table1[[#This Row],[Posting Date]]&lt;&gt;"",IF(Table1[[#This Row],[Reference Number]]=Q2448,B2448+1,1),"")</f>
        <v/>
      </c>
      <c r="C2449" s="61"/>
      <c r="D2449" s="61"/>
      <c r="E2449" s="138"/>
      <c r="F2449" s="141" t="str">
        <f>IFERROR(IF(VLOOKUP(Table1[[#This Row],[Budget Code Description]],Dimentions!$X$6:$AC$139,2,FALSE)="","",VLOOKUP(Table1[[#This Row],[Budget Code Description]],Dimentions!$X$6:$AC$139,2,FALSE)),"")</f>
        <v/>
      </c>
      <c r="G2449" s="141"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1" t="str">
        <f>IFERROR(VLOOKUP(Table1[[#This Row],[Budget Code Description]],Table6[#All],8,FALSE),"")</f>
        <v/>
      </c>
      <c r="L2449" s="63"/>
      <c r="M2449" s="65" t="str">
        <f>IFERROR(VLOOKUP(Table1[[#This Row],[Staff ID]],Table2[],2,FALSE),"")</f>
        <v/>
      </c>
      <c r="N2449" s="209" t="str">
        <f>IFERROR(IF(VLOOKUP(Table1[[#This Row],[Budget Code Description]],Dimentions!$X$6:$AC$134,4,FALSE)="","",VLOOKUP(Table1[[#This Row],[Budget Code Description]],Dimentions!$X$6:$AC$134,4,FALSE)),"")</f>
        <v/>
      </c>
      <c r="O2449" s="65" t="str">
        <f>IFERROR(VLOOKUP(Table1[[#This Row],[Vendor ID]],Table549[],2,FALSE),"")</f>
        <v/>
      </c>
      <c r="P2449" s="63"/>
      <c r="Q2449" s="141" t="str">
        <f>IF(Table1[[#This Row],[Posting Date]]&lt;&gt;"",$D$9,"")</f>
        <v/>
      </c>
      <c r="R2449" s="157" t="str">
        <f>IF(Table1[[#This Row],[Posting Date]]&lt;&gt;"",$D$10,"")</f>
        <v/>
      </c>
      <c r="S2449" s="66"/>
      <c r="T2449" s="63"/>
      <c r="U2449" s="67"/>
      <c r="V2449" s="67"/>
      <c r="W2449" s="67" t="str">
        <f t="shared" si="42"/>
        <v/>
      </c>
      <c r="X2449" s="159" t="str">
        <f>IF(E2449="","",(IF(Table1[[#This Row],[Cur]]="USD",Table1[[#This Row],[Cur_Amount Debit]],Table1[[#This Row],[Cur_Amount Debit]]/Table1[[#This Row],[Exchange Rate]])))</f>
        <v/>
      </c>
      <c r="Y2449" s="159" t="str">
        <f>IF(E2449="","",(IF(Table1[[#This Row],[Cur]]="USD",Table1[[#This Row],[Cur_Amount Credit]],Table1[[#This Row],[Cur_Amount Credit]]/ExchangeRate)))</f>
        <v/>
      </c>
      <c r="Z2449" s="201" t="str">
        <f>IF(E2449="","",(Table1[[#This Row],[Debit USD]]-Table1[[#This Row],[Credit USD]]))</f>
        <v/>
      </c>
      <c r="AA2449" s="226"/>
      <c r="AB2449" s="255"/>
      <c r="AC2449" s="1"/>
      <c r="AD2449" s="15"/>
      <c r="AE2449" s="15" t="str">
        <f>IF(AND(OR(Table1[[#This Row],[Account]]="15030",Table1[[#This Row],[Account]]="15035",Table1[[#This Row],[Account]]="20150"),Table1[[#This Row],[Vendor ID]]=""),1,"")</f>
        <v/>
      </c>
      <c r="AF2449" s="15"/>
      <c r="AG2449" s="15"/>
      <c r="AH2449" s="15"/>
      <c r="AI2449" s="46" t="str">
        <f>IF(Table1[[#This Row],[Posting Date]]&lt;&gt;"","GJ-"&amp;CountryID,"")</f>
        <v/>
      </c>
      <c r="AJ2449" s="59" t="str">
        <f>IF(Table1[[#This Row],[Posting Date]]&lt;&gt;"",Table1[[#This Row],[Posting Date]],"")</f>
        <v/>
      </c>
      <c r="AK2449" s="46"/>
      <c r="AL2449" s="46" t="str">
        <f>IF(Table1[[#This Row],[Description]]&lt;&gt;"",Table1[[#This Row],[Description]],"")</f>
        <v/>
      </c>
      <c r="AM2449" s="46" t="str">
        <f>IF(Table1[[#This Row],[Posting Date]]&lt;&gt;"",Table1[[#This Row],[Reference Number]],"")</f>
        <v/>
      </c>
      <c r="AN2449" s="46" t="str">
        <f>TRIM(Table1[[#This Row],[Line '#]])</f>
        <v/>
      </c>
      <c r="AO2449" s="46" t="str">
        <f>TRIM(Table1[[#This Row],[Account]])</f>
        <v/>
      </c>
      <c r="AP2449" s="46" t="str">
        <f>IF(Table1[[#This Row],[Posting Date]]&lt;&gt;"",$D$5,"")</f>
        <v/>
      </c>
      <c r="AQ2449" s="46" t="str">
        <f>TRIM(Table1[[#This Row],[Departments-Prgrams]])</f>
        <v/>
      </c>
      <c r="AR2449" s="46" t="str">
        <f>TRIM(Table1[[#This Row],[Grant]])</f>
        <v/>
      </c>
      <c r="AS2449" s="46" t="str">
        <f>TRIM(Table1[[#This Row],[Staff ID]])</f>
        <v/>
      </c>
      <c r="AT2449" s="46" t="str">
        <f>IF(TRIM(Table1[[#This Row],[Budget Code]])=0,"",TRIM(Table1[[#This Row],[Budget Code]]))</f>
        <v/>
      </c>
      <c r="AU2449" s="46" t="str">
        <f>IF(Table1[[#This Row],[Line Description]]&lt;&gt;"",Table1[[#This Row],[Line Description]],"")</f>
        <v/>
      </c>
      <c r="AV2449" s="46" t="str">
        <f>IF(Table1[[#This Row],[Cur_Amount Debit]]&gt;0,ROUND(Table1[[#This Row],[Cur_Amount Debit]],2),"")</f>
        <v/>
      </c>
      <c r="AW2449" s="46" t="str">
        <f>IF(Table1[[#This Row],[Cur_Amount Credit]]&gt;0,ROUND(Table1[[#This Row],[Cur_Amount Credit]],2),"")</f>
        <v/>
      </c>
      <c r="AX2449" s="46" t="str">
        <f>LEFT(Table1[[#This Row],[Cur]],3)</f>
        <v/>
      </c>
      <c r="AY2449" s="59"/>
      <c r="AZ2449" s="46"/>
      <c r="BA2449" s="46" t="str">
        <f>IF(Table1[[#This Row],[Cur]]&lt;&gt;"",IF(Table1[[#This Row],[Cur]]="USD","",ExchangeRate),"")</f>
        <v/>
      </c>
      <c r="BB2449" s="46" t="str">
        <f>IF(Table1[[#This Row],[Grant]]&lt;&gt;"",VLOOKUP(Table1[[#This Row],[Grant]],Grants!B:D,3),"")</f>
        <v/>
      </c>
      <c r="BC2449" s="46" t="str">
        <f>TRIM(Table1[[#This Row],[Vendor ID]])</f>
        <v/>
      </c>
      <c r="BD2449">
        <f>IF(Table1[[#This Row],[Reference Number]]=Q2448,BD2448,BD2448+1)</f>
        <v>0</v>
      </c>
    </row>
    <row r="2450" spans="1:56" ht="11.25" customHeight="1" x14ac:dyDescent="0.25">
      <c r="A2450" s="1"/>
      <c r="B2450" s="88" t="str">
        <f>IF(Table1[[#This Row],[Posting Date]]&lt;&gt;"",IF(Table1[[#This Row],[Reference Number]]=Q2449,B2449+1,1),"")</f>
        <v/>
      </c>
      <c r="C2450" s="61"/>
      <c r="D2450" s="61"/>
      <c r="E2450" s="138"/>
      <c r="F2450" s="141" t="str">
        <f>IFERROR(IF(VLOOKUP(Table1[[#This Row],[Budget Code Description]],Dimentions!$X$6:$AC$139,2,FALSE)="","",VLOOKUP(Table1[[#This Row],[Budget Code Description]],Dimentions!$X$6:$AC$139,2,FALSE)),"")</f>
        <v/>
      </c>
      <c r="G2450" s="141"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1" t="str">
        <f>IFERROR(VLOOKUP(Table1[[#This Row],[Budget Code Description]],Table6[#All],8,FALSE),"")</f>
        <v/>
      </c>
      <c r="L2450" s="63"/>
      <c r="M2450" s="65" t="str">
        <f>IFERROR(VLOOKUP(Table1[[#This Row],[Staff ID]],Table2[],2,FALSE),"")</f>
        <v/>
      </c>
      <c r="N2450" s="209" t="str">
        <f>IFERROR(IF(VLOOKUP(Table1[[#This Row],[Budget Code Description]],Dimentions!$X$6:$AC$134,4,FALSE)="","",VLOOKUP(Table1[[#This Row],[Budget Code Description]],Dimentions!$X$6:$AC$134,4,FALSE)),"")</f>
        <v/>
      </c>
      <c r="O2450" s="65" t="str">
        <f>IFERROR(VLOOKUP(Table1[[#This Row],[Vendor ID]],Table549[],2,FALSE),"")</f>
        <v/>
      </c>
      <c r="P2450" s="63"/>
      <c r="Q2450" s="141" t="str">
        <f>IF(Table1[[#This Row],[Posting Date]]&lt;&gt;"",$D$9,"")</f>
        <v/>
      </c>
      <c r="R2450" s="157" t="str">
        <f>IF(Table1[[#This Row],[Posting Date]]&lt;&gt;"",$D$10,"")</f>
        <v/>
      </c>
      <c r="S2450" s="66"/>
      <c r="T2450" s="63"/>
      <c r="U2450" s="67"/>
      <c r="V2450" s="67"/>
      <c r="W2450" s="67" t="str">
        <f t="shared" si="42"/>
        <v/>
      </c>
      <c r="X2450" s="159" t="str">
        <f>IF(E2450="","",(IF(Table1[[#This Row],[Cur]]="USD",Table1[[#This Row],[Cur_Amount Debit]],Table1[[#This Row],[Cur_Amount Debit]]/Table1[[#This Row],[Exchange Rate]])))</f>
        <v/>
      </c>
      <c r="Y2450" s="159" t="str">
        <f>IF(E2450="","",(IF(Table1[[#This Row],[Cur]]="USD",Table1[[#This Row],[Cur_Amount Credit]],Table1[[#This Row],[Cur_Amount Credit]]/ExchangeRate)))</f>
        <v/>
      </c>
      <c r="Z2450" s="201" t="str">
        <f>IF(E2450="","",(Table1[[#This Row],[Debit USD]]-Table1[[#This Row],[Credit USD]]))</f>
        <v/>
      </c>
      <c r="AA2450" s="226"/>
      <c r="AB2450" s="255"/>
      <c r="AC2450" s="1"/>
      <c r="AD2450" s="15"/>
      <c r="AE2450" s="15" t="str">
        <f>IF(AND(OR(Table1[[#This Row],[Account]]="15030",Table1[[#This Row],[Account]]="15035",Table1[[#This Row],[Account]]="20150"),Table1[[#This Row],[Vendor ID]]=""),1,"")</f>
        <v/>
      </c>
      <c r="AF2450" s="15"/>
      <c r="AG2450" s="15"/>
      <c r="AH2450" s="15"/>
      <c r="AI2450" s="46" t="str">
        <f>IF(Table1[[#This Row],[Posting Date]]&lt;&gt;"","GJ-"&amp;CountryID,"")</f>
        <v/>
      </c>
      <c r="AJ2450" s="59" t="str">
        <f>IF(Table1[[#This Row],[Posting Date]]&lt;&gt;"",Table1[[#This Row],[Posting Date]],"")</f>
        <v/>
      </c>
      <c r="AK2450" s="46"/>
      <c r="AL2450" s="46" t="str">
        <f>IF(Table1[[#This Row],[Description]]&lt;&gt;"",Table1[[#This Row],[Description]],"")</f>
        <v/>
      </c>
      <c r="AM2450" s="46" t="str">
        <f>IF(Table1[[#This Row],[Posting Date]]&lt;&gt;"",Table1[[#This Row],[Reference Number]],"")</f>
        <v/>
      </c>
      <c r="AN2450" s="46" t="str">
        <f>TRIM(Table1[[#This Row],[Line '#]])</f>
        <v/>
      </c>
      <c r="AO2450" s="46" t="str">
        <f>TRIM(Table1[[#This Row],[Account]])</f>
        <v/>
      </c>
      <c r="AP2450" s="46" t="str">
        <f>IF(Table1[[#This Row],[Posting Date]]&lt;&gt;"",$D$5,"")</f>
        <v/>
      </c>
      <c r="AQ2450" s="46" t="str">
        <f>TRIM(Table1[[#This Row],[Departments-Prgrams]])</f>
        <v/>
      </c>
      <c r="AR2450" s="46" t="str">
        <f>TRIM(Table1[[#This Row],[Grant]])</f>
        <v/>
      </c>
      <c r="AS2450" s="46" t="str">
        <f>TRIM(Table1[[#This Row],[Staff ID]])</f>
        <v/>
      </c>
      <c r="AT2450" s="46" t="str">
        <f>IF(TRIM(Table1[[#This Row],[Budget Code]])=0,"",TRIM(Table1[[#This Row],[Budget Code]]))</f>
        <v/>
      </c>
      <c r="AU2450" s="46" t="str">
        <f>IF(Table1[[#This Row],[Line Description]]&lt;&gt;"",Table1[[#This Row],[Line Description]],"")</f>
        <v/>
      </c>
      <c r="AV2450" s="46" t="str">
        <f>IF(Table1[[#This Row],[Cur_Amount Debit]]&gt;0,ROUND(Table1[[#This Row],[Cur_Amount Debit]],2),"")</f>
        <v/>
      </c>
      <c r="AW2450" s="46" t="str">
        <f>IF(Table1[[#This Row],[Cur_Amount Credit]]&gt;0,ROUND(Table1[[#This Row],[Cur_Amount Credit]],2),"")</f>
        <v/>
      </c>
      <c r="AX2450" s="46" t="str">
        <f>LEFT(Table1[[#This Row],[Cur]],3)</f>
        <v/>
      </c>
      <c r="AY2450" s="59"/>
      <c r="AZ2450" s="46"/>
      <c r="BA2450" s="46" t="str">
        <f>IF(Table1[[#This Row],[Cur]]&lt;&gt;"",IF(Table1[[#This Row],[Cur]]="USD","",ExchangeRate),"")</f>
        <v/>
      </c>
      <c r="BB2450" s="46" t="str">
        <f>IF(Table1[[#This Row],[Grant]]&lt;&gt;"",VLOOKUP(Table1[[#This Row],[Grant]],Grants!B:D,3),"")</f>
        <v/>
      </c>
      <c r="BC2450" s="46" t="str">
        <f>TRIM(Table1[[#This Row],[Vendor ID]])</f>
        <v/>
      </c>
      <c r="BD2450">
        <f>IF(Table1[[#This Row],[Reference Number]]=Q2449,BD2449,BD2449+1)</f>
        <v>0</v>
      </c>
    </row>
    <row r="2451" spans="1:56" ht="11.25" customHeight="1" x14ac:dyDescent="0.25">
      <c r="A2451" s="1"/>
      <c r="B2451" s="88" t="str">
        <f>IF(Table1[[#This Row],[Posting Date]]&lt;&gt;"",IF(Table1[[#This Row],[Reference Number]]=Q2450,B2450+1,1),"")</f>
        <v/>
      </c>
      <c r="C2451" s="61"/>
      <c r="D2451" s="61"/>
      <c r="E2451" s="138"/>
      <c r="F2451" s="141" t="str">
        <f>IFERROR(IF(VLOOKUP(Table1[[#This Row],[Budget Code Description]],Dimentions!$X$6:$AC$139,2,FALSE)="","",VLOOKUP(Table1[[#This Row],[Budget Code Description]],Dimentions!$X$6:$AC$139,2,FALSE)),"")</f>
        <v/>
      </c>
      <c r="G2451" s="141"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1" t="str">
        <f>IFERROR(VLOOKUP(Table1[[#This Row],[Budget Code Description]],Table6[#All],8,FALSE),"")</f>
        <v/>
      </c>
      <c r="L2451" s="63"/>
      <c r="M2451" s="65" t="str">
        <f>IFERROR(VLOOKUP(Table1[[#This Row],[Staff ID]],Table2[],2,FALSE),"")</f>
        <v/>
      </c>
      <c r="N2451" s="209" t="str">
        <f>IFERROR(IF(VLOOKUP(Table1[[#This Row],[Budget Code Description]],Dimentions!$X$6:$AC$134,4,FALSE)="","",VLOOKUP(Table1[[#This Row],[Budget Code Description]],Dimentions!$X$6:$AC$134,4,FALSE)),"")</f>
        <v/>
      </c>
      <c r="O2451" s="65" t="str">
        <f>IFERROR(VLOOKUP(Table1[[#This Row],[Vendor ID]],Table549[],2,FALSE),"")</f>
        <v/>
      </c>
      <c r="P2451" s="63"/>
      <c r="Q2451" s="141" t="str">
        <f>IF(Table1[[#This Row],[Posting Date]]&lt;&gt;"",$D$9,"")</f>
        <v/>
      </c>
      <c r="R2451" s="157" t="str">
        <f>IF(Table1[[#This Row],[Posting Date]]&lt;&gt;"",$D$10,"")</f>
        <v/>
      </c>
      <c r="S2451" s="66"/>
      <c r="T2451" s="63"/>
      <c r="U2451" s="67"/>
      <c r="V2451" s="67"/>
      <c r="W2451" s="67" t="str">
        <f t="shared" si="42"/>
        <v/>
      </c>
      <c r="X2451" s="159" t="str">
        <f>IF(E2451="","",(IF(Table1[[#This Row],[Cur]]="USD",Table1[[#This Row],[Cur_Amount Debit]],Table1[[#This Row],[Cur_Amount Debit]]/Table1[[#This Row],[Exchange Rate]])))</f>
        <v/>
      </c>
      <c r="Y2451" s="159" t="str">
        <f>IF(E2451="","",(IF(Table1[[#This Row],[Cur]]="USD",Table1[[#This Row],[Cur_Amount Credit]],Table1[[#This Row],[Cur_Amount Credit]]/ExchangeRate)))</f>
        <v/>
      </c>
      <c r="Z2451" s="201" t="str">
        <f>IF(E2451="","",(Table1[[#This Row],[Debit USD]]-Table1[[#This Row],[Credit USD]]))</f>
        <v/>
      </c>
      <c r="AA2451" s="226"/>
      <c r="AB2451" s="255"/>
      <c r="AC2451" s="1"/>
      <c r="AD2451" s="15"/>
      <c r="AE2451" s="15" t="str">
        <f>IF(AND(OR(Table1[[#This Row],[Account]]="15030",Table1[[#This Row],[Account]]="15035",Table1[[#This Row],[Account]]="20150"),Table1[[#This Row],[Vendor ID]]=""),1,"")</f>
        <v/>
      </c>
      <c r="AF2451" s="15"/>
      <c r="AG2451" s="15"/>
      <c r="AH2451" s="15"/>
      <c r="AI2451" s="46" t="str">
        <f>IF(Table1[[#This Row],[Posting Date]]&lt;&gt;"","GJ-"&amp;CountryID,"")</f>
        <v/>
      </c>
      <c r="AJ2451" s="59" t="str">
        <f>IF(Table1[[#This Row],[Posting Date]]&lt;&gt;"",Table1[[#This Row],[Posting Date]],"")</f>
        <v/>
      </c>
      <c r="AK2451" s="46"/>
      <c r="AL2451" s="46" t="str">
        <f>IF(Table1[[#This Row],[Description]]&lt;&gt;"",Table1[[#This Row],[Description]],"")</f>
        <v/>
      </c>
      <c r="AM2451" s="46" t="str">
        <f>IF(Table1[[#This Row],[Posting Date]]&lt;&gt;"",Table1[[#This Row],[Reference Number]],"")</f>
        <v/>
      </c>
      <c r="AN2451" s="46" t="str">
        <f>TRIM(Table1[[#This Row],[Line '#]])</f>
        <v/>
      </c>
      <c r="AO2451" s="46" t="str">
        <f>TRIM(Table1[[#This Row],[Account]])</f>
        <v/>
      </c>
      <c r="AP2451" s="46" t="str">
        <f>IF(Table1[[#This Row],[Posting Date]]&lt;&gt;"",$D$5,"")</f>
        <v/>
      </c>
      <c r="AQ2451" s="46" t="str">
        <f>TRIM(Table1[[#This Row],[Departments-Prgrams]])</f>
        <v/>
      </c>
      <c r="AR2451" s="46" t="str">
        <f>TRIM(Table1[[#This Row],[Grant]])</f>
        <v/>
      </c>
      <c r="AS2451" s="46" t="str">
        <f>TRIM(Table1[[#This Row],[Staff ID]])</f>
        <v/>
      </c>
      <c r="AT2451" s="46" t="str">
        <f>IF(TRIM(Table1[[#This Row],[Budget Code]])=0,"",TRIM(Table1[[#This Row],[Budget Code]]))</f>
        <v/>
      </c>
      <c r="AU2451" s="46" t="str">
        <f>IF(Table1[[#This Row],[Line Description]]&lt;&gt;"",Table1[[#This Row],[Line Description]],"")</f>
        <v/>
      </c>
      <c r="AV2451" s="46" t="str">
        <f>IF(Table1[[#This Row],[Cur_Amount Debit]]&gt;0,ROUND(Table1[[#This Row],[Cur_Amount Debit]],2),"")</f>
        <v/>
      </c>
      <c r="AW2451" s="46" t="str">
        <f>IF(Table1[[#This Row],[Cur_Amount Credit]]&gt;0,ROUND(Table1[[#This Row],[Cur_Amount Credit]],2),"")</f>
        <v/>
      </c>
      <c r="AX2451" s="46" t="str">
        <f>LEFT(Table1[[#This Row],[Cur]],3)</f>
        <v/>
      </c>
      <c r="AY2451" s="59"/>
      <c r="AZ2451" s="46"/>
      <c r="BA2451" s="46" t="str">
        <f>IF(Table1[[#This Row],[Cur]]&lt;&gt;"",IF(Table1[[#This Row],[Cur]]="USD","",ExchangeRate),"")</f>
        <v/>
      </c>
      <c r="BB2451" s="46" t="str">
        <f>IF(Table1[[#This Row],[Grant]]&lt;&gt;"",VLOOKUP(Table1[[#This Row],[Grant]],Grants!B:D,3),"")</f>
        <v/>
      </c>
      <c r="BC2451" s="46" t="str">
        <f>TRIM(Table1[[#This Row],[Vendor ID]])</f>
        <v/>
      </c>
      <c r="BD2451">
        <f>IF(Table1[[#This Row],[Reference Number]]=Q2450,BD2450,BD2450+1)</f>
        <v>0</v>
      </c>
    </row>
    <row r="2452" spans="1:56" ht="11.25" customHeight="1" x14ac:dyDescent="0.25">
      <c r="A2452" s="1"/>
      <c r="B2452" s="88" t="str">
        <f>IF(Table1[[#This Row],[Posting Date]]&lt;&gt;"",IF(Table1[[#This Row],[Reference Number]]=Q2451,B2451+1,1),"")</f>
        <v/>
      </c>
      <c r="C2452" s="61"/>
      <c r="D2452" s="61"/>
      <c r="E2452" s="138"/>
      <c r="F2452" s="141" t="str">
        <f>IFERROR(IF(VLOOKUP(Table1[[#This Row],[Budget Code Description]],Dimentions!$X$6:$AC$139,2,FALSE)="","",VLOOKUP(Table1[[#This Row],[Budget Code Description]],Dimentions!$X$6:$AC$139,2,FALSE)),"")</f>
        <v/>
      </c>
      <c r="G2452" s="141"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1" t="str">
        <f>IFERROR(VLOOKUP(Table1[[#This Row],[Budget Code Description]],Table6[#All],8,FALSE),"")</f>
        <v/>
      </c>
      <c r="L2452" s="63"/>
      <c r="M2452" s="65" t="str">
        <f>IFERROR(VLOOKUP(Table1[[#This Row],[Staff ID]],Table2[],2,FALSE),"")</f>
        <v/>
      </c>
      <c r="N2452" s="209" t="str">
        <f>IFERROR(IF(VLOOKUP(Table1[[#This Row],[Budget Code Description]],Dimentions!$X$6:$AC$134,4,FALSE)="","",VLOOKUP(Table1[[#This Row],[Budget Code Description]],Dimentions!$X$6:$AC$134,4,FALSE)),"")</f>
        <v/>
      </c>
      <c r="O2452" s="65" t="str">
        <f>IFERROR(VLOOKUP(Table1[[#This Row],[Vendor ID]],Table549[],2,FALSE),"")</f>
        <v/>
      </c>
      <c r="P2452" s="63"/>
      <c r="Q2452" s="141" t="str">
        <f>IF(Table1[[#This Row],[Posting Date]]&lt;&gt;"",$D$9,"")</f>
        <v/>
      </c>
      <c r="R2452" s="157" t="str">
        <f>IF(Table1[[#This Row],[Posting Date]]&lt;&gt;"",$D$10,"")</f>
        <v/>
      </c>
      <c r="S2452" s="66"/>
      <c r="T2452" s="63"/>
      <c r="U2452" s="67"/>
      <c r="V2452" s="67"/>
      <c r="W2452" s="67" t="str">
        <f t="shared" si="42"/>
        <v/>
      </c>
      <c r="X2452" s="159" t="str">
        <f>IF(E2452="","",(IF(Table1[[#This Row],[Cur]]="USD",Table1[[#This Row],[Cur_Amount Debit]],Table1[[#This Row],[Cur_Amount Debit]]/Table1[[#This Row],[Exchange Rate]])))</f>
        <v/>
      </c>
      <c r="Y2452" s="159" t="str">
        <f>IF(E2452="","",(IF(Table1[[#This Row],[Cur]]="USD",Table1[[#This Row],[Cur_Amount Credit]],Table1[[#This Row],[Cur_Amount Credit]]/ExchangeRate)))</f>
        <v/>
      </c>
      <c r="Z2452" s="201" t="str">
        <f>IF(E2452="","",(Table1[[#This Row],[Debit USD]]-Table1[[#This Row],[Credit USD]]))</f>
        <v/>
      </c>
      <c r="AA2452" s="226"/>
      <c r="AB2452" s="255"/>
      <c r="AC2452" s="1"/>
      <c r="AD2452" s="15"/>
      <c r="AE2452" s="15" t="str">
        <f>IF(AND(OR(Table1[[#This Row],[Account]]="15030",Table1[[#This Row],[Account]]="15035",Table1[[#This Row],[Account]]="20150"),Table1[[#This Row],[Vendor ID]]=""),1,"")</f>
        <v/>
      </c>
      <c r="AF2452" s="15"/>
      <c r="AG2452" s="15"/>
      <c r="AH2452" s="15"/>
      <c r="AI2452" s="46" t="str">
        <f>IF(Table1[[#This Row],[Posting Date]]&lt;&gt;"","GJ-"&amp;CountryID,"")</f>
        <v/>
      </c>
      <c r="AJ2452" s="59" t="str">
        <f>IF(Table1[[#This Row],[Posting Date]]&lt;&gt;"",Table1[[#This Row],[Posting Date]],"")</f>
        <v/>
      </c>
      <c r="AK2452" s="46"/>
      <c r="AL2452" s="46" t="str">
        <f>IF(Table1[[#This Row],[Description]]&lt;&gt;"",Table1[[#This Row],[Description]],"")</f>
        <v/>
      </c>
      <c r="AM2452" s="46" t="str">
        <f>IF(Table1[[#This Row],[Posting Date]]&lt;&gt;"",Table1[[#This Row],[Reference Number]],"")</f>
        <v/>
      </c>
      <c r="AN2452" s="46" t="str">
        <f>TRIM(Table1[[#This Row],[Line '#]])</f>
        <v/>
      </c>
      <c r="AO2452" s="46" t="str">
        <f>TRIM(Table1[[#This Row],[Account]])</f>
        <v/>
      </c>
      <c r="AP2452" s="46" t="str">
        <f>IF(Table1[[#This Row],[Posting Date]]&lt;&gt;"",$D$5,"")</f>
        <v/>
      </c>
      <c r="AQ2452" s="46" t="str">
        <f>TRIM(Table1[[#This Row],[Departments-Prgrams]])</f>
        <v/>
      </c>
      <c r="AR2452" s="46" t="str">
        <f>TRIM(Table1[[#This Row],[Grant]])</f>
        <v/>
      </c>
      <c r="AS2452" s="46" t="str">
        <f>TRIM(Table1[[#This Row],[Staff ID]])</f>
        <v/>
      </c>
      <c r="AT2452" s="46" t="str">
        <f>IF(TRIM(Table1[[#This Row],[Budget Code]])=0,"",TRIM(Table1[[#This Row],[Budget Code]]))</f>
        <v/>
      </c>
      <c r="AU2452" s="46" t="str">
        <f>IF(Table1[[#This Row],[Line Description]]&lt;&gt;"",Table1[[#This Row],[Line Description]],"")</f>
        <v/>
      </c>
      <c r="AV2452" s="46" t="str">
        <f>IF(Table1[[#This Row],[Cur_Amount Debit]]&gt;0,ROUND(Table1[[#This Row],[Cur_Amount Debit]],2),"")</f>
        <v/>
      </c>
      <c r="AW2452" s="46" t="str">
        <f>IF(Table1[[#This Row],[Cur_Amount Credit]]&gt;0,ROUND(Table1[[#This Row],[Cur_Amount Credit]],2),"")</f>
        <v/>
      </c>
      <c r="AX2452" s="46" t="str">
        <f>LEFT(Table1[[#This Row],[Cur]],3)</f>
        <v/>
      </c>
      <c r="AY2452" s="59"/>
      <c r="AZ2452" s="46"/>
      <c r="BA2452" s="46" t="str">
        <f>IF(Table1[[#This Row],[Cur]]&lt;&gt;"",IF(Table1[[#This Row],[Cur]]="USD","",ExchangeRate),"")</f>
        <v/>
      </c>
      <c r="BB2452" s="46" t="str">
        <f>IF(Table1[[#This Row],[Grant]]&lt;&gt;"",VLOOKUP(Table1[[#This Row],[Grant]],Grants!B:D,3),"")</f>
        <v/>
      </c>
      <c r="BC2452" s="46" t="str">
        <f>TRIM(Table1[[#This Row],[Vendor ID]])</f>
        <v/>
      </c>
      <c r="BD2452">
        <f>IF(Table1[[#This Row],[Reference Number]]=Q2451,BD2451,BD2451+1)</f>
        <v>0</v>
      </c>
    </row>
    <row r="2453" spans="1:56" ht="11.25" customHeight="1" x14ac:dyDescent="0.25">
      <c r="A2453" s="1"/>
      <c r="B2453" s="88" t="str">
        <f>IF(Table1[[#This Row],[Posting Date]]&lt;&gt;"",IF(Table1[[#This Row],[Reference Number]]=Q2452,B2452+1,1),"")</f>
        <v/>
      </c>
      <c r="C2453" s="61"/>
      <c r="D2453" s="61"/>
      <c r="E2453" s="138"/>
      <c r="F2453" s="141" t="str">
        <f>IFERROR(IF(VLOOKUP(Table1[[#This Row],[Budget Code Description]],Dimentions!$X$6:$AC$139,2,FALSE)="","",VLOOKUP(Table1[[#This Row],[Budget Code Description]],Dimentions!$X$6:$AC$139,2,FALSE)),"")</f>
        <v/>
      </c>
      <c r="G2453" s="141"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1" t="str">
        <f>IFERROR(VLOOKUP(Table1[[#This Row],[Budget Code Description]],Table6[#All],8,FALSE),"")</f>
        <v/>
      </c>
      <c r="L2453" s="63"/>
      <c r="M2453" s="65" t="str">
        <f>IFERROR(VLOOKUP(Table1[[#This Row],[Staff ID]],Table2[],2,FALSE),"")</f>
        <v/>
      </c>
      <c r="N2453" s="209" t="str">
        <f>IFERROR(IF(VLOOKUP(Table1[[#This Row],[Budget Code Description]],Dimentions!$X$6:$AC$134,4,FALSE)="","",VLOOKUP(Table1[[#This Row],[Budget Code Description]],Dimentions!$X$6:$AC$134,4,FALSE)),"")</f>
        <v/>
      </c>
      <c r="O2453" s="65" t="str">
        <f>IFERROR(VLOOKUP(Table1[[#This Row],[Vendor ID]],Table549[],2,FALSE),"")</f>
        <v/>
      </c>
      <c r="P2453" s="63"/>
      <c r="Q2453" s="141" t="str">
        <f>IF(Table1[[#This Row],[Posting Date]]&lt;&gt;"",$D$9,"")</f>
        <v/>
      </c>
      <c r="R2453" s="157" t="str">
        <f>IF(Table1[[#This Row],[Posting Date]]&lt;&gt;"",$D$10,"")</f>
        <v/>
      </c>
      <c r="S2453" s="66"/>
      <c r="T2453" s="63"/>
      <c r="U2453" s="67"/>
      <c r="V2453" s="67"/>
      <c r="W2453" s="67" t="str">
        <f t="shared" si="42"/>
        <v/>
      </c>
      <c r="X2453" s="159" t="str">
        <f>IF(E2453="","",(IF(Table1[[#This Row],[Cur]]="USD",Table1[[#This Row],[Cur_Amount Debit]],Table1[[#This Row],[Cur_Amount Debit]]/Table1[[#This Row],[Exchange Rate]])))</f>
        <v/>
      </c>
      <c r="Y2453" s="159" t="str">
        <f>IF(E2453="","",(IF(Table1[[#This Row],[Cur]]="USD",Table1[[#This Row],[Cur_Amount Credit]],Table1[[#This Row],[Cur_Amount Credit]]/ExchangeRate)))</f>
        <v/>
      </c>
      <c r="Z2453" s="201" t="str">
        <f>IF(E2453="","",(Table1[[#This Row],[Debit USD]]-Table1[[#This Row],[Credit USD]]))</f>
        <v/>
      </c>
      <c r="AA2453" s="226"/>
      <c r="AB2453" s="255"/>
      <c r="AC2453" s="1"/>
      <c r="AD2453" s="15"/>
      <c r="AE2453" s="15" t="str">
        <f>IF(AND(OR(Table1[[#This Row],[Account]]="15030",Table1[[#This Row],[Account]]="15035",Table1[[#This Row],[Account]]="20150"),Table1[[#This Row],[Vendor ID]]=""),1,"")</f>
        <v/>
      </c>
      <c r="AF2453" s="15"/>
      <c r="AG2453" s="15"/>
      <c r="AH2453" s="15"/>
      <c r="AI2453" s="46" t="str">
        <f>IF(Table1[[#This Row],[Posting Date]]&lt;&gt;"","GJ-"&amp;CountryID,"")</f>
        <v/>
      </c>
      <c r="AJ2453" s="59" t="str">
        <f>IF(Table1[[#This Row],[Posting Date]]&lt;&gt;"",Table1[[#This Row],[Posting Date]],"")</f>
        <v/>
      </c>
      <c r="AK2453" s="46"/>
      <c r="AL2453" s="46" t="str">
        <f>IF(Table1[[#This Row],[Description]]&lt;&gt;"",Table1[[#This Row],[Description]],"")</f>
        <v/>
      </c>
      <c r="AM2453" s="46" t="str">
        <f>IF(Table1[[#This Row],[Posting Date]]&lt;&gt;"",Table1[[#This Row],[Reference Number]],"")</f>
        <v/>
      </c>
      <c r="AN2453" s="46" t="str">
        <f>TRIM(Table1[[#This Row],[Line '#]])</f>
        <v/>
      </c>
      <c r="AO2453" s="46" t="str">
        <f>TRIM(Table1[[#This Row],[Account]])</f>
        <v/>
      </c>
      <c r="AP2453" s="46" t="str">
        <f>IF(Table1[[#This Row],[Posting Date]]&lt;&gt;"",$D$5,"")</f>
        <v/>
      </c>
      <c r="AQ2453" s="46" t="str">
        <f>TRIM(Table1[[#This Row],[Departments-Prgrams]])</f>
        <v/>
      </c>
      <c r="AR2453" s="46" t="str">
        <f>TRIM(Table1[[#This Row],[Grant]])</f>
        <v/>
      </c>
      <c r="AS2453" s="46" t="str">
        <f>TRIM(Table1[[#This Row],[Staff ID]])</f>
        <v/>
      </c>
      <c r="AT2453" s="46" t="str">
        <f>IF(TRIM(Table1[[#This Row],[Budget Code]])=0,"",TRIM(Table1[[#This Row],[Budget Code]]))</f>
        <v/>
      </c>
      <c r="AU2453" s="46" t="str">
        <f>IF(Table1[[#This Row],[Line Description]]&lt;&gt;"",Table1[[#This Row],[Line Description]],"")</f>
        <v/>
      </c>
      <c r="AV2453" s="46" t="str">
        <f>IF(Table1[[#This Row],[Cur_Amount Debit]]&gt;0,ROUND(Table1[[#This Row],[Cur_Amount Debit]],2),"")</f>
        <v/>
      </c>
      <c r="AW2453" s="46" t="str">
        <f>IF(Table1[[#This Row],[Cur_Amount Credit]]&gt;0,ROUND(Table1[[#This Row],[Cur_Amount Credit]],2),"")</f>
        <v/>
      </c>
      <c r="AX2453" s="46" t="str">
        <f>LEFT(Table1[[#This Row],[Cur]],3)</f>
        <v/>
      </c>
      <c r="AY2453" s="59"/>
      <c r="AZ2453" s="46"/>
      <c r="BA2453" s="46" t="str">
        <f>IF(Table1[[#This Row],[Cur]]&lt;&gt;"",IF(Table1[[#This Row],[Cur]]="USD","",ExchangeRate),"")</f>
        <v/>
      </c>
      <c r="BB2453" s="46" t="str">
        <f>IF(Table1[[#This Row],[Grant]]&lt;&gt;"",VLOOKUP(Table1[[#This Row],[Grant]],Grants!B:D,3),"")</f>
        <v/>
      </c>
      <c r="BC2453" s="46" t="str">
        <f>TRIM(Table1[[#This Row],[Vendor ID]])</f>
        <v/>
      </c>
      <c r="BD2453">
        <f>IF(Table1[[#This Row],[Reference Number]]=Q2452,BD2452,BD2452+1)</f>
        <v>0</v>
      </c>
    </row>
    <row r="2454" spans="1:56" ht="11.25" customHeight="1" x14ac:dyDescent="0.25">
      <c r="A2454" s="1"/>
      <c r="B2454" s="88" t="str">
        <f>IF(Table1[[#This Row],[Posting Date]]&lt;&gt;"",IF(Table1[[#This Row],[Reference Number]]=Q2453,B2453+1,1),"")</f>
        <v/>
      </c>
      <c r="C2454" s="61"/>
      <c r="D2454" s="61"/>
      <c r="E2454" s="138"/>
      <c r="F2454" s="141" t="str">
        <f>IFERROR(IF(VLOOKUP(Table1[[#This Row],[Budget Code Description]],Dimentions!$X$6:$AC$139,2,FALSE)="","",VLOOKUP(Table1[[#This Row],[Budget Code Description]],Dimentions!$X$6:$AC$139,2,FALSE)),"")</f>
        <v/>
      </c>
      <c r="G2454" s="141"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1" t="str">
        <f>IFERROR(VLOOKUP(Table1[[#This Row],[Budget Code Description]],Table6[#All],8,FALSE),"")</f>
        <v/>
      </c>
      <c r="L2454" s="63"/>
      <c r="M2454" s="65" t="str">
        <f>IFERROR(VLOOKUP(Table1[[#This Row],[Staff ID]],Table2[],2,FALSE),"")</f>
        <v/>
      </c>
      <c r="N2454" s="209" t="str">
        <f>IFERROR(IF(VLOOKUP(Table1[[#This Row],[Budget Code Description]],Dimentions!$X$6:$AC$134,4,FALSE)="","",VLOOKUP(Table1[[#This Row],[Budget Code Description]],Dimentions!$X$6:$AC$134,4,FALSE)),"")</f>
        <v/>
      </c>
      <c r="O2454" s="65" t="str">
        <f>IFERROR(VLOOKUP(Table1[[#This Row],[Vendor ID]],Table549[],2,FALSE),"")</f>
        <v/>
      </c>
      <c r="P2454" s="63"/>
      <c r="Q2454" s="141" t="str">
        <f>IF(Table1[[#This Row],[Posting Date]]&lt;&gt;"",$D$9,"")</f>
        <v/>
      </c>
      <c r="R2454" s="157" t="str">
        <f>IF(Table1[[#This Row],[Posting Date]]&lt;&gt;"",$D$10,"")</f>
        <v/>
      </c>
      <c r="S2454" s="66"/>
      <c r="T2454" s="63"/>
      <c r="U2454" s="67"/>
      <c r="V2454" s="67"/>
      <c r="W2454" s="67" t="str">
        <f t="shared" si="42"/>
        <v/>
      </c>
      <c r="X2454" s="159" t="str">
        <f>IF(E2454="","",(IF(Table1[[#This Row],[Cur]]="USD",Table1[[#This Row],[Cur_Amount Debit]],Table1[[#This Row],[Cur_Amount Debit]]/Table1[[#This Row],[Exchange Rate]])))</f>
        <v/>
      </c>
      <c r="Y2454" s="159" t="str">
        <f>IF(E2454="","",(IF(Table1[[#This Row],[Cur]]="USD",Table1[[#This Row],[Cur_Amount Credit]],Table1[[#This Row],[Cur_Amount Credit]]/ExchangeRate)))</f>
        <v/>
      </c>
      <c r="Z2454" s="201" t="str">
        <f>IF(E2454="","",(Table1[[#This Row],[Debit USD]]-Table1[[#This Row],[Credit USD]]))</f>
        <v/>
      </c>
      <c r="AA2454" s="226"/>
      <c r="AB2454" s="255"/>
      <c r="AC2454" s="1"/>
      <c r="AD2454" s="15"/>
      <c r="AE2454" s="15" t="str">
        <f>IF(AND(OR(Table1[[#This Row],[Account]]="15030",Table1[[#This Row],[Account]]="15035",Table1[[#This Row],[Account]]="20150"),Table1[[#This Row],[Vendor ID]]=""),1,"")</f>
        <v/>
      </c>
      <c r="AF2454" s="15"/>
      <c r="AG2454" s="15"/>
      <c r="AH2454" s="15"/>
      <c r="AI2454" s="46" t="str">
        <f>IF(Table1[[#This Row],[Posting Date]]&lt;&gt;"","GJ-"&amp;CountryID,"")</f>
        <v/>
      </c>
      <c r="AJ2454" s="59" t="str">
        <f>IF(Table1[[#This Row],[Posting Date]]&lt;&gt;"",Table1[[#This Row],[Posting Date]],"")</f>
        <v/>
      </c>
      <c r="AK2454" s="46"/>
      <c r="AL2454" s="46" t="str">
        <f>IF(Table1[[#This Row],[Description]]&lt;&gt;"",Table1[[#This Row],[Description]],"")</f>
        <v/>
      </c>
      <c r="AM2454" s="46" t="str">
        <f>IF(Table1[[#This Row],[Posting Date]]&lt;&gt;"",Table1[[#This Row],[Reference Number]],"")</f>
        <v/>
      </c>
      <c r="AN2454" s="46" t="str">
        <f>TRIM(Table1[[#This Row],[Line '#]])</f>
        <v/>
      </c>
      <c r="AO2454" s="46" t="str">
        <f>TRIM(Table1[[#This Row],[Account]])</f>
        <v/>
      </c>
      <c r="AP2454" s="46" t="str">
        <f>IF(Table1[[#This Row],[Posting Date]]&lt;&gt;"",$D$5,"")</f>
        <v/>
      </c>
      <c r="AQ2454" s="46" t="str">
        <f>TRIM(Table1[[#This Row],[Departments-Prgrams]])</f>
        <v/>
      </c>
      <c r="AR2454" s="46" t="str">
        <f>TRIM(Table1[[#This Row],[Grant]])</f>
        <v/>
      </c>
      <c r="AS2454" s="46" t="str">
        <f>TRIM(Table1[[#This Row],[Staff ID]])</f>
        <v/>
      </c>
      <c r="AT2454" s="46" t="str">
        <f>IF(TRIM(Table1[[#This Row],[Budget Code]])=0,"",TRIM(Table1[[#This Row],[Budget Code]]))</f>
        <v/>
      </c>
      <c r="AU2454" s="46" t="str">
        <f>IF(Table1[[#This Row],[Line Description]]&lt;&gt;"",Table1[[#This Row],[Line Description]],"")</f>
        <v/>
      </c>
      <c r="AV2454" s="46" t="str">
        <f>IF(Table1[[#This Row],[Cur_Amount Debit]]&gt;0,ROUND(Table1[[#This Row],[Cur_Amount Debit]],2),"")</f>
        <v/>
      </c>
      <c r="AW2454" s="46" t="str">
        <f>IF(Table1[[#This Row],[Cur_Amount Credit]]&gt;0,ROUND(Table1[[#This Row],[Cur_Amount Credit]],2),"")</f>
        <v/>
      </c>
      <c r="AX2454" s="46" t="str">
        <f>LEFT(Table1[[#This Row],[Cur]],3)</f>
        <v/>
      </c>
      <c r="AY2454" s="59"/>
      <c r="AZ2454" s="46"/>
      <c r="BA2454" s="46" t="str">
        <f>IF(Table1[[#This Row],[Cur]]&lt;&gt;"",IF(Table1[[#This Row],[Cur]]="USD","",ExchangeRate),"")</f>
        <v/>
      </c>
      <c r="BB2454" s="46" t="str">
        <f>IF(Table1[[#This Row],[Grant]]&lt;&gt;"",VLOOKUP(Table1[[#This Row],[Grant]],Grants!B:D,3),"")</f>
        <v/>
      </c>
      <c r="BC2454" s="46" t="str">
        <f>TRIM(Table1[[#This Row],[Vendor ID]])</f>
        <v/>
      </c>
      <c r="BD2454">
        <f>IF(Table1[[#This Row],[Reference Number]]=Q2453,BD2453,BD2453+1)</f>
        <v>0</v>
      </c>
    </row>
    <row r="2455" spans="1:56" ht="11.25" customHeight="1" x14ac:dyDescent="0.25">
      <c r="A2455" s="1"/>
      <c r="B2455" s="88" t="str">
        <f>IF(Table1[[#This Row],[Posting Date]]&lt;&gt;"",IF(Table1[[#This Row],[Reference Number]]=Q2454,B2454+1,1),"")</f>
        <v/>
      </c>
      <c r="C2455" s="61"/>
      <c r="D2455" s="61"/>
      <c r="E2455" s="138"/>
      <c r="F2455" s="141" t="str">
        <f>IFERROR(IF(VLOOKUP(Table1[[#This Row],[Budget Code Description]],Dimentions!$X$6:$AC$139,2,FALSE)="","",VLOOKUP(Table1[[#This Row],[Budget Code Description]],Dimentions!$X$6:$AC$139,2,FALSE)),"")</f>
        <v/>
      </c>
      <c r="G2455" s="141"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1" t="str">
        <f>IFERROR(VLOOKUP(Table1[[#This Row],[Budget Code Description]],Table6[#All],8,FALSE),"")</f>
        <v/>
      </c>
      <c r="L2455" s="63"/>
      <c r="M2455" s="65" t="str">
        <f>IFERROR(VLOOKUP(Table1[[#This Row],[Staff ID]],Table2[],2,FALSE),"")</f>
        <v/>
      </c>
      <c r="N2455" s="209" t="str">
        <f>IFERROR(IF(VLOOKUP(Table1[[#This Row],[Budget Code Description]],Dimentions!$X$6:$AC$134,4,FALSE)="","",VLOOKUP(Table1[[#This Row],[Budget Code Description]],Dimentions!$X$6:$AC$134,4,FALSE)),"")</f>
        <v/>
      </c>
      <c r="O2455" s="65" t="str">
        <f>IFERROR(VLOOKUP(Table1[[#This Row],[Vendor ID]],Table549[],2,FALSE),"")</f>
        <v/>
      </c>
      <c r="P2455" s="63"/>
      <c r="Q2455" s="141" t="str">
        <f>IF(Table1[[#This Row],[Posting Date]]&lt;&gt;"",$D$9,"")</f>
        <v/>
      </c>
      <c r="R2455" s="157" t="str">
        <f>IF(Table1[[#This Row],[Posting Date]]&lt;&gt;"",$D$10,"")</f>
        <v/>
      </c>
      <c r="S2455" s="66"/>
      <c r="T2455" s="63"/>
      <c r="U2455" s="67"/>
      <c r="V2455" s="67"/>
      <c r="W2455" s="67" t="str">
        <f t="shared" si="42"/>
        <v/>
      </c>
      <c r="X2455" s="159" t="str">
        <f>IF(E2455="","",(IF(Table1[[#This Row],[Cur]]="USD",Table1[[#This Row],[Cur_Amount Debit]],Table1[[#This Row],[Cur_Amount Debit]]/Table1[[#This Row],[Exchange Rate]])))</f>
        <v/>
      </c>
      <c r="Y2455" s="159" t="str">
        <f>IF(E2455="","",(IF(Table1[[#This Row],[Cur]]="USD",Table1[[#This Row],[Cur_Amount Credit]],Table1[[#This Row],[Cur_Amount Credit]]/ExchangeRate)))</f>
        <v/>
      </c>
      <c r="Z2455" s="201" t="str">
        <f>IF(E2455="","",(Table1[[#This Row],[Debit USD]]-Table1[[#This Row],[Credit USD]]))</f>
        <v/>
      </c>
      <c r="AA2455" s="226"/>
      <c r="AB2455" s="255"/>
      <c r="AC2455" s="1"/>
      <c r="AD2455" s="15"/>
      <c r="AE2455" s="15" t="str">
        <f>IF(AND(OR(Table1[[#This Row],[Account]]="15030",Table1[[#This Row],[Account]]="15035",Table1[[#This Row],[Account]]="20150"),Table1[[#This Row],[Vendor ID]]=""),1,"")</f>
        <v/>
      </c>
      <c r="AF2455" s="15"/>
      <c r="AG2455" s="15"/>
      <c r="AH2455" s="15"/>
      <c r="AI2455" s="46" t="str">
        <f>IF(Table1[[#This Row],[Posting Date]]&lt;&gt;"","GJ-"&amp;CountryID,"")</f>
        <v/>
      </c>
      <c r="AJ2455" s="59" t="str">
        <f>IF(Table1[[#This Row],[Posting Date]]&lt;&gt;"",Table1[[#This Row],[Posting Date]],"")</f>
        <v/>
      </c>
      <c r="AK2455" s="46"/>
      <c r="AL2455" s="46" t="str">
        <f>IF(Table1[[#This Row],[Description]]&lt;&gt;"",Table1[[#This Row],[Description]],"")</f>
        <v/>
      </c>
      <c r="AM2455" s="46" t="str">
        <f>IF(Table1[[#This Row],[Posting Date]]&lt;&gt;"",Table1[[#This Row],[Reference Number]],"")</f>
        <v/>
      </c>
      <c r="AN2455" s="46" t="str">
        <f>TRIM(Table1[[#This Row],[Line '#]])</f>
        <v/>
      </c>
      <c r="AO2455" s="46" t="str">
        <f>TRIM(Table1[[#This Row],[Account]])</f>
        <v/>
      </c>
      <c r="AP2455" s="46" t="str">
        <f>IF(Table1[[#This Row],[Posting Date]]&lt;&gt;"",$D$5,"")</f>
        <v/>
      </c>
      <c r="AQ2455" s="46" t="str">
        <f>TRIM(Table1[[#This Row],[Departments-Prgrams]])</f>
        <v/>
      </c>
      <c r="AR2455" s="46" t="str">
        <f>TRIM(Table1[[#This Row],[Grant]])</f>
        <v/>
      </c>
      <c r="AS2455" s="46" t="str">
        <f>TRIM(Table1[[#This Row],[Staff ID]])</f>
        <v/>
      </c>
      <c r="AT2455" s="46" t="str">
        <f>IF(TRIM(Table1[[#This Row],[Budget Code]])=0,"",TRIM(Table1[[#This Row],[Budget Code]]))</f>
        <v/>
      </c>
      <c r="AU2455" s="46" t="str">
        <f>IF(Table1[[#This Row],[Line Description]]&lt;&gt;"",Table1[[#This Row],[Line Description]],"")</f>
        <v/>
      </c>
      <c r="AV2455" s="46" t="str">
        <f>IF(Table1[[#This Row],[Cur_Amount Debit]]&gt;0,ROUND(Table1[[#This Row],[Cur_Amount Debit]],2),"")</f>
        <v/>
      </c>
      <c r="AW2455" s="46" t="str">
        <f>IF(Table1[[#This Row],[Cur_Amount Credit]]&gt;0,ROUND(Table1[[#This Row],[Cur_Amount Credit]],2),"")</f>
        <v/>
      </c>
      <c r="AX2455" s="46" t="str">
        <f>LEFT(Table1[[#This Row],[Cur]],3)</f>
        <v/>
      </c>
      <c r="AY2455" s="59"/>
      <c r="AZ2455" s="46"/>
      <c r="BA2455" s="46" t="str">
        <f>IF(Table1[[#This Row],[Cur]]&lt;&gt;"",IF(Table1[[#This Row],[Cur]]="USD","",ExchangeRate),"")</f>
        <v/>
      </c>
      <c r="BB2455" s="46" t="str">
        <f>IF(Table1[[#This Row],[Grant]]&lt;&gt;"",VLOOKUP(Table1[[#This Row],[Grant]],Grants!B:D,3),"")</f>
        <v/>
      </c>
      <c r="BC2455" s="46" t="str">
        <f>TRIM(Table1[[#This Row],[Vendor ID]])</f>
        <v/>
      </c>
      <c r="BD2455">
        <f>IF(Table1[[#This Row],[Reference Number]]=Q2454,BD2454,BD2454+1)</f>
        <v>0</v>
      </c>
    </row>
    <row r="2456" spans="1:56" ht="11.25" customHeight="1" x14ac:dyDescent="0.25">
      <c r="A2456" s="1"/>
      <c r="B2456" s="88" t="str">
        <f>IF(Table1[[#This Row],[Posting Date]]&lt;&gt;"",IF(Table1[[#This Row],[Reference Number]]=Q2455,B2455+1,1),"")</f>
        <v/>
      </c>
      <c r="C2456" s="61"/>
      <c r="D2456" s="61"/>
      <c r="E2456" s="138"/>
      <c r="F2456" s="141" t="str">
        <f>IFERROR(IF(VLOOKUP(Table1[[#This Row],[Budget Code Description]],Dimentions!$X$6:$AC$139,2,FALSE)="","",VLOOKUP(Table1[[#This Row],[Budget Code Description]],Dimentions!$X$6:$AC$139,2,FALSE)),"")</f>
        <v/>
      </c>
      <c r="G2456" s="141"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1" t="str">
        <f>IFERROR(VLOOKUP(Table1[[#This Row],[Budget Code Description]],Table6[#All],8,FALSE),"")</f>
        <v/>
      </c>
      <c r="L2456" s="63"/>
      <c r="M2456" s="65" t="str">
        <f>IFERROR(VLOOKUP(Table1[[#This Row],[Staff ID]],Table2[],2,FALSE),"")</f>
        <v/>
      </c>
      <c r="N2456" s="209" t="str">
        <f>IFERROR(IF(VLOOKUP(Table1[[#This Row],[Budget Code Description]],Dimentions!$X$6:$AC$134,4,FALSE)="","",VLOOKUP(Table1[[#This Row],[Budget Code Description]],Dimentions!$X$6:$AC$134,4,FALSE)),"")</f>
        <v/>
      </c>
      <c r="O2456" s="65" t="str">
        <f>IFERROR(VLOOKUP(Table1[[#This Row],[Vendor ID]],Table549[],2,FALSE),"")</f>
        <v/>
      </c>
      <c r="P2456" s="63"/>
      <c r="Q2456" s="141" t="str">
        <f>IF(Table1[[#This Row],[Posting Date]]&lt;&gt;"",$D$9,"")</f>
        <v/>
      </c>
      <c r="R2456" s="157" t="str">
        <f>IF(Table1[[#This Row],[Posting Date]]&lt;&gt;"",$D$10,"")</f>
        <v/>
      </c>
      <c r="S2456" s="66"/>
      <c r="T2456" s="63"/>
      <c r="U2456" s="67"/>
      <c r="V2456" s="67"/>
      <c r="W2456" s="67" t="str">
        <f t="shared" si="42"/>
        <v/>
      </c>
      <c r="X2456" s="159" t="str">
        <f>IF(E2456="","",(IF(Table1[[#This Row],[Cur]]="USD",Table1[[#This Row],[Cur_Amount Debit]],Table1[[#This Row],[Cur_Amount Debit]]/Table1[[#This Row],[Exchange Rate]])))</f>
        <v/>
      </c>
      <c r="Y2456" s="159" t="str">
        <f>IF(E2456="","",(IF(Table1[[#This Row],[Cur]]="USD",Table1[[#This Row],[Cur_Amount Credit]],Table1[[#This Row],[Cur_Amount Credit]]/ExchangeRate)))</f>
        <v/>
      </c>
      <c r="Z2456" s="201" t="str">
        <f>IF(E2456="","",(Table1[[#This Row],[Debit USD]]-Table1[[#This Row],[Credit USD]]))</f>
        <v/>
      </c>
      <c r="AA2456" s="226"/>
      <c r="AB2456" s="255"/>
      <c r="AC2456" s="1"/>
      <c r="AD2456" s="15"/>
      <c r="AE2456" s="15" t="str">
        <f>IF(AND(OR(Table1[[#This Row],[Account]]="15030",Table1[[#This Row],[Account]]="15035",Table1[[#This Row],[Account]]="20150"),Table1[[#This Row],[Vendor ID]]=""),1,"")</f>
        <v/>
      </c>
      <c r="AF2456" s="15"/>
      <c r="AG2456" s="15"/>
      <c r="AH2456" s="15"/>
      <c r="AI2456" s="46" t="str">
        <f>IF(Table1[[#This Row],[Posting Date]]&lt;&gt;"","GJ-"&amp;CountryID,"")</f>
        <v/>
      </c>
      <c r="AJ2456" s="59" t="str">
        <f>IF(Table1[[#This Row],[Posting Date]]&lt;&gt;"",Table1[[#This Row],[Posting Date]],"")</f>
        <v/>
      </c>
      <c r="AK2456" s="46"/>
      <c r="AL2456" s="46" t="str">
        <f>IF(Table1[[#This Row],[Description]]&lt;&gt;"",Table1[[#This Row],[Description]],"")</f>
        <v/>
      </c>
      <c r="AM2456" s="46" t="str">
        <f>IF(Table1[[#This Row],[Posting Date]]&lt;&gt;"",Table1[[#This Row],[Reference Number]],"")</f>
        <v/>
      </c>
      <c r="AN2456" s="46" t="str">
        <f>TRIM(Table1[[#This Row],[Line '#]])</f>
        <v/>
      </c>
      <c r="AO2456" s="46" t="str">
        <f>TRIM(Table1[[#This Row],[Account]])</f>
        <v/>
      </c>
      <c r="AP2456" s="46" t="str">
        <f>IF(Table1[[#This Row],[Posting Date]]&lt;&gt;"",$D$5,"")</f>
        <v/>
      </c>
      <c r="AQ2456" s="46" t="str">
        <f>TRIM(Table1[[#This Row],[Departments-Prgrams]])</f>
        <v/>
      </c>
      <c r="AR2456" s="46" t="str">
        <f>TRIM(Table1[[#This Row],[Grant]])</f>
        <v/>
      </c>
      <c r="AS2456" s="46" t="str">
        <f>TRIM(Table1[[#This Row],[Staff ID]])</f>
        <v/>
      </c>
      <c r="AT2456" s="46" t="str">
        <f>IF(TRIM(Table1[[#This Row],[Budget Code]])=0,"",TRIM(Table1[[#This Row],[Budget Code]]))</f>
        <v/>
      </c>
      <c r="AU2456" s="46" t="str">
        <f>IF(Table1[[#This Row],[Line Description]]&lt;&gt;"",Table1[[#This Row],[Line Description]],"")</f>
        <v/>
      </c>
      <c r="AV2456" s="46" t="str">
        <f>IF(Table1[[#This Row],[Cur_Amount Debit]]&gt;0,ROUND(Table1[[#This Row],[Cur_Amount Debit]],2),"")</f>
        <v/>
      </c>
      <c r="AW2456" s="46" t="str">
        <f>IF(Table1[[#This Row],[Cur_Amount Credit]]&gt;0,ROUND(Table1[[#This Row],[Cur_Amount Credit]],2),"")</f>
        <v/>
      </c>
      <c r="AX2456" s="46" t="str">
        <f>LEFT(Table1[[#This Row],[Cur]],3)</f>
        <v/>
      </c>
      <c r="AY2456" s="59"/>
      <c r="AZ2456" s="46"/>
      <c r="BA2456" s="46" t="str">
        <f>IF(Table1[[#This Row],[Cur]]&lt;&gt;"",IF(Table1[[#This Row],[Cur]]="USD","",ExchangeRate),"")</f>
        <v/>
      </c>
      <c r="BB2456" s="46" t="str">
        <f>IF(Table1[[#This Row],[Grant]]&lt;&gt;"",VLOOKUP(Table1[[#This Row],[Grant]],Grants!B:D,3),"")</f>
        <v/>
      </c>
      <c r="BC2456" s="46" t="str">
        <f>TRIM(Table1[[#This Row],[Vendor ID]])</f>
        <v/>
      </c>
      <c r="BD2456">
        <f>IF(Table1[[#This Row],[Reference Number]]=Q2455,BD2455,BD2455+1)</f>
        <v>0</v>
      </c>
    </row>
    <row r="2457" spans="1:56" ht="11.25" customHeight="1" x14ac:dyDescent="0.25">
      <c r="A2457" s="1"/>
      <c r="B2457" s="88" t="str">
        <f>IF(Table1[[#This Row],[Posting Date]]&lt;&gt;"",IF(Table1[[#This Row],[Reference Number]]=Q2456,B2456+1,1),"")</f>
        <v/>
      </c>
      <c r="C2457" s="61"/>
      <c r="D2457" s="61"/>
      <c r="E2457" s="138"/>
      <c r="F2457" s="141" t="str">
        <f>IFERROR(IF(VLOOKUP(Table1[[#This Row],[Budget Code Description]],Dimentions!$X$6:$AC$139,2,FALSE)="","",VLOOKUP(Table1[[#This Row],[Budget Code Description]],Dimentions!$X$6:$AC$139,2,FALSE)),"")</f>
        <v/>
      </c>
      <c r="G2457" s="141"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1" t="str">
        <f>IFERROR(VLOOKUP(Table1[[#This Row],[Budget Code Description]],Table6[#All],8,FALSE),"")</f>
        <v/>
      </c>
      <c r="L2457" s="63"/>
      <c r="M2457" s="65" t="str">
        <f>IFERROR(VLOOKUP(Table1[[#This Row],[Staff ID]],Table2[],2,FALSE),"")</f>
        <v/>
      </c>
      <c r="N2457" s="209" t="str">
        <f>IFERROR(IF(VLOOKUP(Table1[[#This Row],[Budget Code Description]],Dimentions!$X$6:$AC$134,4,FALSE)="","",VLOOKUP(Table1[[#This Row],[Budget Code Description]],Dimentions!$X$6:$AC$134,4,FALSE)),"")</f>
        <v/>
      </c>
      <c r="O2457" s="65" t="str">
        <f>IFERROR(VLOOKUP(Table1[[#This Row],[Vendor ID]],Table549[],2,FALSE),"")</f>
        <v/>
      </c>
      <c r="P2457" s="63"/>
      <c r="Q2457" s="141" t="str">
        <f>IF(Table1[[#This Row],[Posting Date]]&lt;&gt;"",$D$9,"")</f>
        <v/>
      </c>
      <c r="R2457" s="157" t="str">
        <f>IF(Table1[[#This Row],[Posting Date]]&lt;&gt;"",$D$10,"")</f>
        <v/>
      </c>
      <c r="S2457" s="66"/>
      <c r="T2457" s="63"/>
      <c r="U2457" s="67"/>
      <c r="V2457" s="67"/>
      <c r="W2457" s="67" t="str">
        <f t="shared" si="42"/>
        <v/>
      </c>
      <c r="X2457" s="159" t="str">
        <f>IF(E2457="","",(IF(Table1[[#This Row],[Cur]]="USD",Table1[[#This Row],[Cur_Amount Debit]],Table1[[#This Row],[Cur_Amount Debit]]/Table1[[#This Row],[Exchange Rate]])))</f>
        <v/>
      </c>
      <c r="Y2457" s="159" t="str">
        <f>IF(E2457="","",(IF(Table1[[#This Row],[Cur]]="USD",Table1[[#This Row],[Cur_Amount Credit]],Table1[[#This Row],[Cur_Amount Credit]]/ExchangeRate)))</f>
        <v/>
      </c>
      <c r="Z2457" s="201" t="str">
        <f>IF(E2457="","",(Table1[[#This Row],[Debit USD]]-Table1[[#This Row],[Credit USD]]))</f>
        <v/>
      </c>
      <c r="AA2457" s="226"/>
      <c r="AB2457" s="255"/>
      <c r="AC2457" s="1"/>
      <c r="AD2457" s="15"/>
      <c r="AE2457" s="15" t="str">
        <f>IF(AND(OR(Table1[[#This Row],[Account]]="15030",Table1[[#This Row],[Account]]="15035",Table1[[#This Row],[Account]]="20150"),Table1[[#This Row],[Vendor ID]]=""),1,"")</f>
        <v/>
      </c>
      <c r="AF2457" s="15"/>
      <c r="AG2457" s="15"/>
      <c r="AH2457" s="15"/>
      <c r="AI2457" s="46" t="str">
        <f>IF(Table1[[#This Row],[Posting Date]]&lt;&gt;"","GJ-"&amp;CountryID,"")</f>
        <v/>
      </c>
      <c r="AJ2457" s="59" t="str">
        <f>IF(Table1[[#This Row],[Posting Date]]&lt;&gt;"",Table1[[#This Row],[Posting Date]],"")</f>
        <v/>
      </c>
      <c r="AK2457" s="46"/>
      <c r="AL2457" s="46" t="str">
        <f>IF(Table1[[#This Row],[Description]]&lt;&gt;"",Table1[[#This Row],[Description]],"")</f>
        <v/>
      </c>
      <c r="AM2457" s="46" t="str">
        <f>IF(Table1[[#This Row],[Posting Date]]&lt;&gt;"",Table1[[#This Row],[Reference Number]],"")</f>
        <v/>
      </c>
      <c r="AN2457" s="46" t="str">
        <f>TRIM(Table1[[#This Row],[Line '#]])</f>
        <v/>
      </c>
      <c r="AO2457" s="46" t="str">
        <f>TRIM(Table1[[#This Row],[Account]])</f>
        <v/>
      </c>
      <c r="AP2457" s="46" t="str">
        <f>IF(Table1[[#This Row],[Posting Date]]&lt;&gt;"",$D$5,"")</f>
        <v/>
      </c>
      <c r="AQ2457" s="46" t="str">
        <f>TRIM(Table1[[#This Row],[Departments-Prgrams]])</f>
        <v/>
      </c>
      <c r="AR2457" s="46" t="str">
        <f>TRIM(Table1[[#This Row],[Grant]])</f>
        <v/>
      </c>
      <c r="AS2457" s="46" t="str">
        <f>TRIM(Table1[[#This Row],[Staff ID]])</f>
        <v/>
      </c>
      <c r="AT2457" s="46" t="str">
        <f>IF(TRIM(Table1[[#This Row],[Budget Code]])=0,"",TRIM(Table1[[#This Row],[Budget Code]]))</f>
        <v/>
      </c>
      <c r="AU2457" s="46" t="str">
        <f>IF(Table1[[#This Row],[Line Description]]&lt;&gt;"",Table1[[#This Row],[Line Description]],"")</f>
        <v/>
      </c>
      <c r="AV2457" s="46" t="str">
        <f>IF(Table1[[#This Row],[Cur_Amount Debit]]&gt;0,ROUND(Table1[[#This Row],[Cur_Amount Debit]],2),"")</f>
        <v/>
      </c>
      <c r="AW2457" s="46" t="str">
        <f>IF(Table1[[#This Row],[Cur_Amount Credit]]&gt;0,ROUND(Table1[[#This Row],[Cur_Amount Credit]],2),"")</f>
        <v/>
      </c>
      <c r="AX2457" s="46" t="str">
        <f>LEFT(Table1[[#This Row],[Cur]],3)</f>
        <v/>
      </c>
      <c r="AY2457" s="59"/>
      <c r="AZ2457" s="46"/>
      <c r="BA2457" s="46" t="str">
        <f>IF(Table1[[#This Row],[Cur]]&lt;&gt;"",IF(Table1[[#This Row],[Cur]]="USD","",ExchangeRate),"")</f>
        <v/>
      </c>
      <c r="BB2457" s="46" t="str">
        <f>IF(Table1[[#This Row],[Grant]]&lt;&gt;"",VLOOKUP(Table1[[#This Row],[Grant]],Grants!B:D,3),"")</f>
        <v/>
      </c>
      <c r="BC2457" s="46" t="str">
        <f>TRIM(Table1[[#This Row],[Vendor ID]])</f>
        <v/>
      </c>
      <c r="BD2457">
        <f>IF(Table1[[#This Row],[Reference Number]]=Q2456,BD2456,BD2456+1)</f>
        <v>0</v>
      </c>
    </row>
    <row r="2458" spans="1:56" ht="11.25" customHeight="1" x14ac:dyDescent="0.25">
      <c r="A2458" s="1"/>
      <c r="B2458" s="88" t="str">
        <f>IF(Table1[[#This Row],[Posting Date]]&lt;&gt;"",IF(Table1[[#This Row],[Reference Number]]=Q2457,B2457+1,1),"")</f>
        <v/>
      </c>
      <c r="C2458" s="61"/>
      <c r="D2458" s="61"/>
      <c r="E2458" s="138"/>
      <c r="F2458" s="141" t="str">
        <f>IFERROR(IF(VLOOKUP(Table1[[#This Row],[Budget Code Description]],Dimentions!$X$6:$AC$139,2,FALSE)="","",VLOOKUP(Table1[[#This Row],[Budget Code Description]],Dimentions!$X$6:$AC$139,2,FALSE)),"")</f>
        <v/>
      </c>
      <c r="G2458" s="141"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1" t="str">
        <f>IFERROR(VLOOKUP(Table1[[#This Row],[Budget Code Description]],Table6[#All],8,FALSE),"")</f>
        <v/>
      </c>
      <c r="L2458" s="63"/>
      <c r="M2458" s="65" t="str">
        <f>IFERROR(VLOOKUP(Table1[[#This Row],[Staff ID]],Table2[],2,FALSE),"")</f>
        <v/>
      </c>
      <c r="N2458" s="209" t="str">
        <f>IFERROR(IF(VLOOKUP(Table1[[#This Row],[Budget Code Description]],Dimentions!$X$6:$AC$134,4,FALSE)="","",VLOOKUP(Table1[[#This Row],[Budget Code Description]],Dimentions!$X$6:$AC$134,4,FALSE)),"")</f>
        <v/>
      </c>
      <c r="O2458" s="65" t="str">
        <f>IFERROR(VLOOKUP(Table1[[#This Row],[Vendor ID]],Table549[],2,FALSE),"")</f>
        <v/>
      </c>
      <c r="P2458" s="63"/>
      <c r="Q2458" s="141" t="str">
        <f>IF(Table1[[#This Row],[Posting Date]]&lt;&gt;"",$D$9,"")</f>
        <v/>
      </c>
      <c r="R2458" s="157" t="str">
        <f>IF(Table1[[#This Row],[Posting Date]]&lt;&gt;"",$D$10,"")</f>
        <v/>
      </c>
      <c r="S2458" s="66"/>
      <c r="T2458" s="63"/>
      <c r="U2458" s="67"/>
      <c r="V2458" s="67"/>
      <c r="W2458" s="67" t="str">
        <f t="shared" si="42"/>
        <v/>
      </c>
      <c r="X2458" s="159" t="str">
        <f>IF(E2458="","",(IF(Table1[[#This Row],[Cur]]="USD",Table1[[#This Row],[Cur_Amount Debit]],Table1[[#This Row],[Cur_Amount Debit]]/Table1[[#This Row],[Exchange Rate]])))</f>
        <v/>
      </c>
      <c r="Y2458" s="159" t="str">
        <f>IF(E2458="","",(IF(Table1[[#This Row],[Cur]]="USD",Table1[[#This Row],[Cur_Amount Credit]],Table1[[#This Row],[Cur_Amount Credit]]/ExchangeRate)))</f>
        <v/>
      </c>
      <c r="Z2458" s="201" t="str">
        <f>IF(E2458="","",(Table1[[#This Row],[Debit USD]]-Table1[[#This Row],[Credit USD]]))</f>
        <v/>
      </c>
      <c r="AA2458" s="226"/>
      <c r="AB2458" s="255"/>
      <c r="AC2458" s="1"/>
      <c r="AD2458" s="15"/>
      <c r="AE2458" s="15" t="str">
        <f>IF(AND(OR(Table1[[#This Row],[Account]]="15030",Table1[[#This Row],[Account]]="15035",Table1[[#This Row],[Account]]="20150"),Table1[[#This Row],[Vendor ID]]=""),1,"")</f>
        <v/>
      </c>
      <c r="AF2458" s="15"/>
      <c r="AG2458" s="15"/>
      <c r="AH2458" s="15"/>
      <c r="AI2458" s="46" t="str">
        <f>IF(Table1[[#This Row],[Posting Date]]&lt;&gt;"","GJ-"&amp;CountryID,"")</f>
        <v/>
      </c>
      <c r="AJ2458" s="59" t="str">
        <f>IF(Table1[[#This Row],[Posting Date]]&lt;&gt;"",Table1[[#This Row],[Posting Date]],"")</f>
        <v/>
      </c>
      <c r="AK2458" s="46"/>
      <c r="AL2458" s="46" t="str">
        <f>IF(Table1[[#This Row],[Description]]&lt;&gt;"",Table1[[#This Row],[Description]],"")</f>
        <v/>
      </c>
      <c r="AM2458" s="46" t="str">
        <f>IF(Table1[[#This Row],[Posting Date]]&lt;&gt;"",Table1[[#This Row],[Reference Number]],"")</f>
        <v/>
      </c>
      <c r="AN2458" s="46" t="str">
        <f>TRIM(Table1[[#This Row],[Line '#]])</f>
        <v/>
      </c>
      <c r="AO2458" s="46" t="str">
        <f>TRIM(Table1[[#This Row],[Account]])</f>
        <v/>
      </c>
      <c r="AP2458" s="46" t="str">
        <f>IF(Table1[[#This Row],[Posting Date]]&lt;&gt;"",$D$5,"")</f>
        <v/>
      </c>
      <c r="AQ2458" s="46" t="str">
        <f>TRIM(Table1[[#This Row],[Departments-Prgrams]])</f>
        <v/>
      </c>
      <c r="AR2458" s="46" t="str">
        <f>TRIM(Table1[[#This Row],[Grant]])</f>
        <v/>
      </c>
      <c r="AS2458" s="46" t="str">
        <f>TRIM(Table1[[#This Row],[Staff ID]])</f>
        <v/>
      </c>
      <c r="AT2458" s="46" t="str">
        <f>IF(TRIM(Table1[[#This Row],[Budget Code]])=0,"",TRIM(Table1[[#This Row],[Budget Code]]))</f>
        <v/>
      </c>
      <c r="AU2458" s="46" t="str">
        <f>IF(Table1[[#This Row],[Line Description]]&lt;&gt;"",Table1[[#This Row],[Line Description]],"")</f>
        <v/>
      </c>
      <c r="AV2458" s="46" t="str">
        <f>IF(Table1[[#This Row],[Cur_Amount Debit]]&gt;0,ROUND(Table1[[#This Row],[Cur_Amount Debit]],2),"")</f>
        <v/>
      </c>
      <c r="AW2458" s="46" t="str">
        <f>IF(Table1[[#This Row],[Cur_Amount Credit]]&gt;0,ROUND(Table1[[#This Row],[Cur_Amount Credit]],2),"")</f>
        <v/>
      </c>
      <c r="AX2458" s="46" t="str">
        <f>LEFT(Table1[[#This Row],[Cur]],3)</f>
        <v/>
      </c>
      <c r="AY2458" s="59"/>
      <c r="AZ2458" s="46"/>
      <c r="BA2458" s="46" t="str">
        <f>IF(Table1[[#This Row],[Cur]]&lt;&gt;"",IF(Table1[[#This Row],[Cur]]="USD","",ExchangeRate),"")</f>
        <v/>
      </c>
      <c r="BB2458" s="46" t="str">
        <f>IF(Table1[[#This Row],[Grant]]&lt;&gt;"",VLOOKUP(Table1[[#This Row],[Grant]],Grants!B:D,3),"")</f>
        <v/>
      </c>
      <c r="BC2458" s="46" t="str">
        <f>TRIM(Table1[[#This Row],[Vendor ID]])</f>
        <v/>
      </c>
      <c r="BD2458">
        <f>IF(Table1[[#This Row],[Reference Number]]=Q2457,BD2457,BD2457+1)</f>
        <v>0</v>
      </c>
    </row>
    <row r="2459" spans="1:56" ht="11.25" customHeight="1" x14ac:dyDescent="0.25">
      <c r="A2459" s="1"/>
      <c r="B2459" s="88" t="str">
        <f>IF(Table1[[#This Row],[Posting Date]]&lt;&gt;"",IF(Table1[[#This Row],[Reference Number]]=Q2458,B2458+1,1),"")</f>
        <v/>
      </c>
      <c r="C2459" s="61"/>
      <c r="D2459" s="61"/>
      <c r="E2459" s="138"/>
      <c r="F2459" s="141" t="str">
        <f>IFERROR(IF(VLOOKUP(Table1[[#This Row],[Budget Code Description]],Dimentions!$X$6:$AC$139,2,FALSE)="","",VLOOKUP(Table1[[#This Row],[Budget Code Description]],Dimentions!$X$6:$AC$139,2,FALSE)),"")</f>
        <v/>
      </c>
      <c r="G2459" s="141"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1" t="str">
        <f>IFERROR(VLOOKUP(Table1[[#This Row],[Budget Code Description]],Table6[#All],8,FALSE),"")</f>
        <v/>
      </c>
      <c r="L2459" s="63"/>
      <c r="M2459" s="65" t="str">
        <f>IFERROR(VLOOKUP(Table1[[#This Row],[Staff ID]],Table2[],2,FALSE),"")</f>
        <v/>
      </c>
      <c r="N2459" s="209" t="str">
        <f>IFERROR(IF(VLOOKUP(Table1[[#This Row],[Budget Code Description]],Dimentions!$X$6:$AC$134,4,FALSE)="","",VLOOKUP(Table1[[#This Row],[Budget Code Description]],Dimentions!$X$6:$AC$134,4,FALSE)),"")</f>
        <v/>
      </c>
      <c r="O2459" s="65" t="str">
        <f>IFERROR(VLOOKUP(Table1[[#This Row],[Vendor ID]],Table549[],2,FALSE),"")</f>
        <v/>
      </c>
      <c r="P2459" s="63"/>
      <c r="Q2459" s="141" t="str">
        <f>IF(Table1[[#This Row],[Posting Date]]&lt;&gt;"",$D$9,"")</f>
        <v/>
      </c>
      <c r="R2459" s="157" t="str">
        <f>IF(Table1[[#This Row],[Posting Date]]&lt;&gt;"",$D$10,"")</f>
        <v/>
      </c>
      <c r="S2459" s="66"/>
      <c r="T2459" s="63"/>
      <c r="U2459" s="67"/>
      <c r="V2459" s="67"/>
      <c r="W2459" s="67" t="str">
        <f t="shared" si="42"/>
        <v/>
      </c>
      <c r="X2459" s="159" t="str">
        <f>IF(E2459="","",(IF(Table1[[#This Row],[Cur]]="USD",Table1[[#This Row],[Cur_Amount Debit]],Table1[[#This Row],[Cur_Amount Debit]]/Table1[[#This Row],[Exchange Rate]])))</f>
        <v/>
      </c>
      <c r="Y2459" s="159" t="str">
        <f>IF(E2459="","",(IF(Table1[[#This Row],[Cur]]="USD",Table1[[#This Row],[Cur_Amount Credit]],Table1[[#This Row],[Cur_Amount Credit]]/ExchangeRate)))</f>
        <v/>
      </c>
      <c r="Z2459" s="201" t="str">
        <f>IF(E2459="","",(Table1[[#This Row],[Debit USD]]-Table1[[#This Row],[Credit USD]]))</f>
        <v/>
      </c>
      <c r="AA2459" s="226"/>
      <c r="AB2459" s="255"/>
      <c r="AC2459" s="1"/>
      <c r="AD2459" s="15"/>
      <c r="AE2459" s="15" t="str">
        <f>IF(AND(OR(Table1[[#This Row],[Account]]="15030",Table1[[#This Row],[Account]]="15035",Table1[[#This Row],[Account]]="20150"),Table1[[#This Row],[Vendor ID]]=""),1,"")</f>
        <v/>
      </c>
      <c r="AF2459" s="15"/>
      <c r="AG2459" s="15"/>
      <c r="AH2459" s="15"/>
      <c r="AI2459" s="46" t="str">
        <f>IF(Table1[[#This Row],[Posting Date]]&lt;&gt;"","GJ-"&amp;CountryID,"")</f>
        <v/>
      </c>
      <c r="AJ2459" s="59" t="str">
        <f>IF(Table1[[#This Row],[Posting Date]]&lt;&gt;"",Table1[[#This Row],[Posting Date]],"")</f>
        <v/>
      </c>
      <c r="AK2459" s="46"/>
      <c r="AL2459" s="46" t="str">
        <f>IF(Table1[[#This Row],[Description]]&lt;&gt;"",Table1[[#This Row],[Description]],"")</f>
        <v/>
      </c>
      <c r="AM2459" s="46" t="str">
        <f>IF(Table1[[#This Row],[Posting Date]]&lt;&gt;"",Table1[[#This Row],[Reference Number]],"")</f>
        <v/>
      </c>
      <c r="AN2459" s="46" t="str">
        <f>TRIM(Table1[[#This Row],[Line '#]])</f>
        <v/>
      </c>
      <c r="AO2459" s="46" t="str">
        <f>TRIM(Table1[[#This Row],[Account]])</f>
        <v/>
      </c>
      <c r="AP2459" s="46" t="str">
        <f>IF(Table1[[#This Row],[Posting Date]]&lt;&gt;"",$D$5,"")</f>
        <v/>
      </c>
      <c r="AQ2459" s="46" t="str">
        <f>TRIM(Table1[[#This Row],[Departments-Prgrams]])</f>
        <v/>
      </c>
      <c r="AR2459" s="46" t="str">
        <f>TRIM(Table1[[#This Row],[Grant]])</f>
        <v/>
      </c>
      <c r="AS2459" s="46" t="str">
        <f>TRIM(Table1[[#This Row],[Staff ID]])</f>
        <v/>
      </c>
      <c r="AT2459" s="46" t="str">
        <f>IF(TRIM(Table1[[#This Row],[Budget Code]])=0,"",TRIM(Table1[[#This Row],[Budget Code]]))</f>
        <v/>
      </c>
      <c r="AU2459" s="46" t="str">
        <f>IF(Table1[[#This Row],[Line Description]]&lt;&gt;"",Table1[[#This Row],[Line Description]],"")</f>
        <v/>
      </c>
      <c r="AV2459" s="46" t="str">
        <f>IF(Table1[[#This Row],[Cur_Amount Debit]]&gt;0,ROUND(Table1[[#This Row],[Cur_Amount Debit]],2),"")</f>
        <v/>
      </c>
      <c r="AW2459" s="46" t="str">
        <f>IF(Table1[[#This Row],[Cur_Amount Credit]]&gt;0,ROUND(Table1[[#This Row],[Cur_Amount Credit]],2),"")</f>
        <v/>
      </c>
      <c r="AX2459" s="46" t="str">
        <f>LEFT(Table1[[#This Row],[Cur]],3)</f>
        <v/>
      </c>
      <c r="AY2459" s="59"/>
      <c r="AZ2459" s="46"/>
      <c r="BA2459" s="46" t="str">
        <f>IF(Table1[[#This Row],[Cur]]&lt;&gt;"",IF(Table1[[#This Row],[Cur]]="USD","",ExchangeRate),"")</f>
        <v/>
      </c>
      <c r="BB2459" s="46" t="str">
        <f>IF(Table1[[#This Row],[Grant]]&lt;&gt;"",VLOOKUP(Table1[[#This Row],[Grant]],Grants!B:D,3),"")</f>
        <v/>
      </c>
      <c r="BC2459" s="46" t="str">
        <f>TRIM(Table1[[#This Row],[Vendor ID]])</f>
        <v/>
      </c>
      <c r="BD2459">
        <f>IF(Table1[[#This Row],[Reference Number]]=Q2458,BD2458,BD2458+1)</f>
        <v>0</v>
      </c>
    </row>
    <row r="2460" spans="1:56" ht="11.25" customHeight="1" x14ac:dyDescent="0.25">
      <c r="A2460" s="1"/>
      <c r="B2460" s="88" t="str">
        <f>IF(Table1[[#This Row],[Posting Date]]&lt;&gt;"",IF(Table1[[#This Row],[Reference Number]]=Q2459,B2459+1,1),"")</f>
        <v/>
      </c>
      <c r="C2460" s="61"/>
      <c r="D2460" s="61"/>
      <c r="E2460" s="138"/>
      <c r="F2460" s="141" t="str">
        <f>IFERROR(IF(VLOOKUP(Table1[[#This Row],[Budget Code Description]],Dimentions!$X$6:$AC$139,2,FALSE)="","",VLOOKUP(Table1[[#This Row],[Budget Code Description]],Dimentions!$X$6:$AC$139,2,FALSE)),"")</f>
        <v/>
      </c>
      <c r="G2460" s="141"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1" t="str">
        <f>IFERROR(VLOOKUP(Table1[[#This Row],[Budget Code Description]],Table6[#All],8,FALSE),"")</f>
        <v/>
      </c>
      <c r="L2460" s="63"/>
      <c r="M2460" s="65" t="str">
        <f>IFERROR(VLOOKUP(Table1[[#This Row],[Staff ID]],Table2[],2,FALSE),"")</f>
        <v/>
      </c>
      <c r="N2460" s="209" t="str">
        <f>IFERROR(IF(VLOOKUP(Table1[[#This Row],[Budget Code Description]],Dimentions!$X$6:$AC$134,4,FALSE)="","",VLOOKUP(Table1[[#This Row],[Budget Code Description]],Dimentions!$X$6:$AC$134,4,FALSE)),"")</f>
        <v/>
      </c>
      <c r="O2460" s="65" t="str">
        <f>IFERROR(VLOOKUP(Table1[[#This Row],[Vendor ID]],Table549[],2,FALSE),"")</f>
        <v/>
      </c>
      <c r="P2460" s="63"/>
      <c r="Q2460" s="141" t="str">
        <f>IF(Table1[[#This Row],[Posting Date]]&lt;&gt;"",$D$9,"")</f>
        <v/>
      </c>
      <c r="R2460" s="157" t="str">
        <f>IF(Table1[[#This Row],[Posting Date]]&lt;&gt;"",$D$10,"")</f>
        <v/>
      </c>
      <c r="S2460" s="66"/>
      <c r="T2460" s="63"/>
      <c r="U2460" s="67"/>
      <c r="V2460" s="67"/>
      <c r="W2460" s="67" t="str">
        <f t="shared" si="42"/>
        <v/>
      </c>
      <c r="X2460" s="159" t="str">
        <f>IF(E2460="","",(IF(Table1[[#This Row],[Cur]]="USD",Table1[[#This Row],[Cur_Amount Debit]],Table1[[#This Row],[Cur_Amount Debit]]/Table1[[#This Row],[Exchange Rate]])))</f>
        <v/>
      </c>
      <c r="Y2460" s="159" t="str">
        <f>IF(E2460="","",(IF(Table1[[#This Row],[Cur]]="USD",Table1[[#This Row],[Cur_Amount Credit]],Table1[[#This Row],[Cur_Amount Credit]]/ExchangeRate)))</f>
        <v/>
      </c>
      <c r="Z2460" s="201" t="str">
        <f>IF(E2460="","",(Table1[[#This Row],[Debit USD]]-Table1[[#This Row],[Credit USD]]))</f>
        <v/>
      </c>
      <c r="AA2460" s="226"/>
      <c r="AB2460" s="255"/>
      <c r="AC2460" s="1"/>
      <c r="AD2460" s="15"/>
      <c r="AE2460" s="15" t="str">
        <f>IF(AND(OR(Table1[[#This Row],[Account]]="15030",Table1[[#This Row],[Account]]="15035",Table1[[#This Row],[Account]]="20150"),Table1[[#This Row],[Vendor ID]]=""),1,"")</f>
        <v/>
      </c>
      <c r="AF2460" s="15"/>
      <c r="AG2460" s="15"/>
      <c r="AH2460" s="15"/>
      <c r="AI2460" s="46" t="str">
        <f>IF(Table1[[#This Row],[Posting Date]]&lt;&gt;"","GJ-"&amp;CountryID,"")</f>
        <v/>
      </c>
      <c r="AJ2460" s="59" t="str">
        <f>IF(Table1[[#This Row],[Posting Date]]&lt;&gt;"",Table1[[#This Row],[Posting Date]],"")</f>
        <v/>
      </c>
      <c r="AK2460" s="46"/>
      <c r="AL2460" s="46" t="str">
        <f>IF(Table1[[#This Row],[Description]]&lt;&gt;"",Table1[[#This Row],[Description]],"")</f>
        <v/>
      </c>
      <c r="AM2460" s="46" t="str">
        <f>IF(Table1[[#This Row],[Posting Date]]&lt;&gt;"",Table1[[#This Row],[Reference Number]],"")</f>
        <v/>
      </c>
      <c r="AN2460" s="46" t="str">
        <f>TRIM(Table1[[#This Row],[Line '#]])</f>
        <v/>
      </c>
      <c r="AO2460" s="46" t="str">
        <f>TRIM(Table1[[#This Row],[Account]])</f>
        <v/>
      </c>
      <c r="AP2460" s="46" t="str">
        <f>IF(Table1[[#This Row],[Posting Date]]&lt;&gt;"",$D$5,"")</f>
        <v/>
      </c>
      <c r="AQ2460" s="46" t="str">
        <f>TRIM(Table1[[#This Row],[Departments-Prgrams]])</f>
        <v/>
      </c>
      <c r="AR2460" s="46" t="str">
        <f>TRIM(Table1[[#This Row],[Grant]])</f>
        <v/>
      </c>
      <c r="AS2460" s="46" t="str">
        <f>TRIM(Table1[[#This Row],[Staff ID]])</f>
        <v/>
      </c>
      <c r="AT2460" s="46" t="str">
        <f>IF(TRIM(Table1[[#This Row],[Budget Code]])=0,"",TRIM(Table1[[#This Row],[Budget Code]]))</f>
        <v/>
      </c>
      <c r="AU2460" s="46" t="str">
        <f>IF(Table1[[#This Row],[Line Description]]&lt;&gt;"",Table1[[#This Row],[Line Description]],"")</f>
        <v/>
      </c>
      <c r="AV2460" s="46" t="str">
        <f>IF(Table1[[#This Row],[Cur_Amount Debit]]&gt;0,ROUND(Table1[[#This Row],[Cur_Amount Debit]],2),"")</f>
        <v/>
      </c>
      <c r="AW2460" s="46" t="str">
        <f>IF(Table1[[#This Row],[Cur_Amount Credit]]&gt;0,ROUND(Table1[[#This Row],[Cur_Amount Credit]],2),"")</f>
        <v/>
      </c>
      <c r="AX2460" s="46" t="str">
        <f>LEFT(Table1[[#This Row],[Cur]],3)</f>
        <v/>
      </c>
      <c r="AY2460" s="59"/>
      <c r="AZ2460" s="46"/>
      <c r="BA2460" s="46" t="str">
        <f>IF(Table1[[#This Row],[Cur]]&lt;&gt;"",IF(Table1[[#This Row],[Cur]]="USD","",ExchangeRate),"")</f>
        <v/>
      </c>
      <c r="BB2460" s="46" t="str">
        <f>IF(Table1[[#This Row],[Grant]]&lt;&gt;"",VLOOKUP(Table1[[#This Row],[Grant]],Grants!B:D,3),"")</f>
        <v/>
      </c>
      <c r="BC2460" s="46" t="str">
        <f>TRIM(Table1[[#This Row],[Vendor ID]])</f>
        <v/>
      </c>
      <c r="BD2460">
        <f>IF(Table1[[#This Row],[Reference Number]]=Q2459,BD2459,BD2459+1)</f>
        <v>0</v>
      </c>
    </row>
    <row r="2461" spans="1:56" ht="11.25" customHeight="1" x14ac:dyDescent="0.25">
      <c r="A2461" s="1"/>
      <c r="B2461" s="88" t="str">
        <f>IF(Table1[[#This Row],[Posting Date]]&lt;&gt;"",IF(Table1[[#This Row],[Reference Number]]=Q2460,B2460+1,1),"")</f>
        <v/>
      </c>
      <c r="C2461" s="61"/>
      <c r="D2461" s="61"/>
      <c r="E2461" s="138"/>
      <c r="F2461" s="141" t="str">
        <f>IFERROR(IF(VLOOKUP(Table1[[#This Row],[Budget Code Description]],Dimentions!$X$6:$AC$139,2,FALSE)="","",VLOOKUP(Table1[[#This Row],[Budget Code Description]],Dimentions!$X$6:$AC$139,2,FALSE)),"")</f>
        <v/>
      </c>
      <c r="G2461" s="141"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1" t="str">
        <f>IFERROR(VLOOKUP(Table1[[#This Row],[Budget Code Description]],Table6[#All],8,FALSE),"")</f>
        <v/>
      </c>
      <c r="L2461" s="63"/>
      <c r="M2461" s="65" t="str">
        <f>IFERROR(VLOOKUP(Table1[[#This Row],[Staff ID]],Table2[],2,FALSE),"")</f>
        <v/>
      </c>
      <c r="N2461" s="209" t="str">
        <f>IFERROR(IF(VLOOKUP(Table1[[#This Row],[Budget Code Description]],Dimentions!$X$6:$AC$134,4,FALSE)="","",VLOOKUP(Table1[[#This Row],[Budget Code Description]],Dimentions!$X$6:$AC$134,4,FALSE)),"")</f>
        <v/>
      </c>
      <c r="O2461" s="65" t="str">
        <f>IFERROR(VLOOKUP(Table1[[#This Row],[Vendor ID]],Table549[],2,FALSE),"")</f>
        <v/>
      </c>
      <c r="P2461" s="63"/>
      <c r="Q2461" s="141" t="str">
        <f>IF(Table1[[#This Row],[Posting Date]]&lt;&gt;"",$D$9,"")</f>
        <v/>
      </c>
      <c r="R2461" s="157" t="str">
        <f>IF(Table1[[#This Row],[Posting Date]]&lt;&gt;"",$D$10,"")</f>
        <v/>
      </c>
      <c r="S2461" s="66"/>
      <c r="T2461" s="63"/>
      <c r="U2461" s="67"/>
      <c r="V2461" s="67"/>
      <c r="W2461" s="67" t="str">
        <f t="shared" si="42"/>
        <v/>
      </c>
      <c r="X2461" s="159" t="str">
        <f>IF(E2461="","",(IF(Table1[[#This Row],[Cur]]="USD",Table1[[#This Row],[Cur_Amount Debit]],Table1[[#This Row],[Cur_Amount Debit]]/Table1[[#This Row],[Exchange Rate]])))</f>
        <v/>
      </c>
      <c r="Y2461" s="159" t="str">
        <f>IF(E2461="","",(IF(Table1[[#This Row],[Cur]]="USD",Table1[[#This Row],[Cur_Amount Credit]],Table1[[#This Row],[Cur_Amount Credit]]/ExchangeRate)))</f>
        <v/>
      </c>
      <c r="Z2461" s="201" t="str">
        <f>IF(E2461="","",(Table1[[#This Row],[Debit USD]]-Table1[[#This Row],[Credit USD]]))</f>
        <v/>
      </c>
      <c r="AA2461" s="226"/>
      <c r="AB2461" s="255"/>
      <c r="AC2461" s="1"/>
      <c r="AD2461" s="15"/>
      <c r="AE2461" s="15" t="str">
        <f>IF(AND(OR(Table1[[#This Row],[Account]]="15030",Table1[[#This Row],[Account]]="15035",Table1[[#This Row],[Account]]="20150"),Table1[[#This Row],[Vendor ID]]=""),1,"")</f>
        <v/>
      </c>
      <c r="AF2461" s="15"/>
      <c r="AG2461" s="15"/>
      <c r="AH2461" s="15"/>
      <c r="AI2461" s="46" t="str">
        <f>IF(Table1[[#This Row],[Posting Date]]&lt;&gt;"","GJ-"&amp;CountryID,"")</f>
        <v/>
      </c>
      <c r="AJ2461" s="59" t="str">
        <f>IF(Table1[[#This Row],[Posting Date]]&lt;&gt;"",Table1[[#This Row],[Posting Date]],"")</f>
        <v/>
      </c>
      <c r="AK2461" s="46"/>
      <c r="AL2461" s="46" t="str">
        <f>IF(Table1[[#This Row],[Description]]&lt;&gt;"",Table1[[#This Row],[Description]],"")</f>
        <v/>
      </c>
      <c r="AM2461" s="46" t="str">
        <f>IF(Table1[[#This Row],[Posting Date]]&lt;&gt;"",Table1[[#This Row],[Reference Number]],"")</f>
        <v/>
      </c>
      <c r="AN2461" s="46" t="str">
        <f>TRIM(Table1[[#This Row],[Line '#]])</f>
        <v/>
      </c>
      <c r="AO2461" s="46" t="str">
        <f>TRIM(Table1[[#This Row],[Account]])</f>
        <v/>
      </c>
      <c r="AP2461" s="46" t="str">
        <f>IF(Table1[[#This Row],[Posting Date]]&lt;&gt;"",$D$5,"")</f>
        <v/>
      </c>
      <c r="AQ2461" s="46" t="str">
        <f>TRIM(Table1[[#This Row],[Departments-Prgrams]])</f>
        <v/>
      </c>
      <c r="AR2461" s="46" t="str">
        <f>TRIM(Table1[[#This Row],[Grant]])</f>
        <v/>
      </c>
      <c r="AS2461" s="46" t="str">
        <f>TRIM(Table1[[#This Row],[Staff ID]])</f>
        <v/>
      </c>
      <c r="AT2461" s="46" t="str">
        <f>IF(TRIM(Table1[[#This Row],[Budget Code]])=0,"",TRIM(Table1[[#This Row],[Budget Code]]))</f>
        <v/>
      </c>
      <c r="AU2461" s="46" t="str">
        <f>IF(Table1[[#This Row],[Line Description]]&lt;&gt;"",Table1[[#This Row],[Line Description]],"")</f>
        <v/>
      </c>
      <c r="AV2461" s="46" t="str">
        <f>IF(Table1[[#This Row],[Cur_Amount Debit]]&gt;0,ROUND(Table1[[#This Row],[Cur_Amount Debit]],2),"")</f>
        <v/>
      </c>
      <c r="AW2461" s="46" t="str">
        <f>IF(Table1[[#This Row],[Cur_Amount Credit]]&gt;0,ROUND(Table1[[#This Row],[Cur_Amount Credit]],2),"")</f>
        <v/>
      </c>
      <c r="AX2461" s="46" t="str">
        <f>LEFT(Table1[[#This Row],[Cur]],3)</f>
        <v/>
      </c>
      <c r="AY2461" s="59"/>
      <c r="AZ2461" s="46"/>
      <c r="BA2461" s="46" t="str">
        <f>IF(Table1[[#This Row],[Cur]]&lt;&gt;"",IF(Table1[[#This Row],[Cur]]="USD","",ExchangeRate),"")</f>
        <v/>
      </c>
      <c r="BB2461" s="46" t="str">
        <f>IF(Table1[[#This Row],[Grant]]&lt;&gt;"",VLOOKUP(Table1[[#This Row],[Grant]],Grants!B:D,3),"")</f>
        <v/>
      </c>
      <c r="BC2461" s="46" t="str">
        <f>TRIM(Table1[[#This Row],[Vendor ID]])</f>
        <v/>
      </c>
      <c r="BD2461">
        <f>IF(Table1[[#This Row],[Reference Number]]=Q2460,BD2460,BD2460+1)</f>
        <v>0</v>
      </c>
    </row>
    <row r="2462" spans="1:56" ht="11.25" customHeight="1" x14ac:dyDescent="0.25">
      <c r="A2462" s="1"/>
      <c r="B2462" s="88" t="str">
        <f>IF(Table1[[#This Row],[Posting Date]]&lt;&gt;"",IF(Table1[[#This Row],[Reference Number]]=Q2461,B2461+1,1),"")</f>
        <v/>
      </c>
      <c r="C2462" s="61"/>
      <c r="D2462" s="61"/>
      <c r="E2462" s="138"/>
      <c r="F2462" s="141" t="str">
        <f>IFERROR(IF(VLOOKUP(Table1[[#This Row],[Budget Code Description]],Dimentions!$X$6:$AC$139,2,FALSE)="","",VLOOKUP(Table1[[#This Row],[Budget Code Description]],Dimentions!$X$6:$AC$139,2,FALSE)),"")</f>
        <v/>
      </c>
      <c r="G2462" s="141"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1" t="str">
        <f>IFERROR(VLOOKUP(Table1[[#This Row],[Budget Code Description]],Table6[#All],8,FALSE),"")</f>
        <v/>
      </c>
      <c r="L2462" s="63"/>
      <c r="M2462" s="65" t="str">
        <f>IFERROR(VLOOKUP(Table1[[#This Row],[Staff ID]],Table2[],2,FALSE),"")</f>
        <v/>
      </c>
      <c r="N2462" s="209" t="str">
        <f>IFERROR(IF(VLOOKUP(Table1[[#This Row],[Budget Code Description]],Dimentions!$X$6:$AC$134,4,FALSE)="","",VLOOKUP(Table1[[#This Row],[Budget Code Description]],Dimentions!$X$6:$AC$134,4,FALSE)),"")</f>
        <v/>
      </c>
      <c r="O2462" s="65" t="str">
        <f>IFERROR(VLOOKUP(Table1[[#This Row],[Vendor ID]],Table549[],2,FALSE),"")</f>
        <v/>
      </c>
      <c r="P2462" s="63"/>
      <c r="Q2462" s="141" t="str">
        <f>IF(Table1[[#This Row],[Posting Date]]&lt;&gt;"",$D$9,"")</f>
        <v/>
      </c>
      <c r="R2462" s="157" t="str">
        <f>IF(Table1[[#This Row],[Posting Date]]&lt;&gt;"",$D$10,"")</f>
        <v/>
      </c>
      <c r="S2462" s="66"/>
      <c r="T2462" s="63"/>
      <c r="U2462" s="67"/>
      <c r="V2462" s="67"/>
      <c r="W2462" s="67" t="str">
        <f t="shared" si="42"/>
        <v/>
      </c>
      <c r="X2462" s="159" t="str">
        <f>IF(E2462="","",(IF(Table1[[#This Row],[Cur]]="USD",Table1[[#This Row],[Cur_Amount Debit]],Table1[[#This Row],[Cur_Amount Debit]]/Table1[[#This Row],[Exchange Rate]])))</f>
        <v/>
      </c>
      <c r="Y2462" s="159" t="str">
        <f>IF(E2462="","",(IF(Table1[[#This Row],[Cur]]="USD",Table1[[#This Row],[Cur_Amount Credit]],Table1[[#This Row],[Cur_Amount Credit]]/ExchangeRate)))</f>
        <v/>
      </c>
      <c r="Z2462" s="201" t="str">
        <f>IF(E2462="","",(Table1[[#This Row],[Debit USD]]-Table1[[#This Row],[Credit USD]]))</f>
        <v/>
      </c>
      <c r="AA2462" s="226"/>
      <c r="AB2462" s="255"/>
      <c r="AC2462" s="1"/>
      <c r="AD2462" s="15"/>
      <c r="AE2462" s="15" t="str">
        <f>IF(AND(OR(Table1[[#This Row],[Account]]="15030",Table1[[#This Row],[Account]]="15035",Table1[[#This Row],[Account]]="20150"),Table1[[#This Row],[Vendor ID]]=""),1,"")</f>
        <v/>
      </c>
      <c r="AF2462" s="15"/>
      <c r="AG2462" s="15"/>
      <c r="AH2462" s="15"/>
      <c r="AI2462" s="46" t="str">
        <f>IF(Table1[[#This Row],[Posting Date]]&lt;&gt;"","GJ-"&amp;CountryID,"")</f>
        <v/>
      </c>
      <c r="AJ2462" s="59" t="str">
        <f>IF(Table1[[#This Row],[Posting Date]]&lt;&gt;"",Table1[[#This Row],[Posting Date]],"")</f>
        <v/>
      </c>
      <c r="AK2462" s="46"/>
      <c r="AL2462" s="46" t="str">
        <f>IF(Table1[[#This Row],[Description]]&lt;&gt;"",Table1[[#This Row],[Description]],"")</f>
        <v/>
      </c>
      <c r="AM2462" s="46" t="str">
        <f>IF(Table1[[#This Row],[Posting Date]]&lt;&gt;"",Table1[[#This Row],[Reference Number]],"")</f>
        <v/>
      </c>
      <c r="AN2462" s="46" t="str">
        <f>TRIM(Table1[[#This Row],[Line '#]])</f>
        <v/>
      </c>
      <c r="AO2462" s="46" t="str">
        <f>TRIM(Table1[[#This Row],[Account]])</f>
        <v/>
      </c>
      <c r="AP2462" s="46" t="str">
        <f>IF(Table1[[#This Row],[Posting Date]]&lt;&gt;"",$D$5,"")</f>
        <v/>
      </c>
      <c r="AQ2462" s="46" t="str">
        <f>TRIM(Table1[[#This Row],[Departments-Prgrams]])</f>
        <v/>
      </c>
      <c r="AR2462" s="46" t="str">
        <f>TRIM(Table1[[#This Row],[Grant]])</f>
        <v/>
      </c>
      <c r="AS2462" s="46" t="str">
        <f>TRIM(Table1[[#This Row],[Staff ID]])</f>
        <v/>
      </c>
      <c r="AT2462" s="46" t="str">
        <f>IF(TRIM(Table1[[#This Row],[Budget Code]])=0,"",TRIM(Table1[[#This Row],[Budget Code]]))</f>
        <v/>
      </c>
      <c r="AU2462" s="46" t="str">
        <f>IF(Table1[[#This Row],[Line Description]]&lt;&gt;"",Table1[[#This Row],[Line Description]],"")</f>
        <v/>
      </c>
      <c r="AV2462" s="46" t="str">
        <f>IF(Table1[[#This Row],[Cur_Amount Debit]]&gt;0,ROUND(Table1[[#This Row],[Cur_Amount Debit]],2),"")</f>
        <v/>
      </c>
      <c r="AW2462" s="46" t="str">
        <f>IF(Table1[[#This Row],[Cur_Amount Credit]]&gt;0,ROUND(Table1[[#This Row],[Cur_Amount Credit]],2),"")</f>
        <v/>
      </c>
      <c r="AX2462" s="46" t="str">
        <f>LEFT(Table1[[#This Row],[Cur]],3)</f>
        <v/>
      </c>
      <c r="AY2462" s="59"/>
      <c r="AZ2462" s="46"/>
      <c r="BA2462" s="46" t="str">
        <f>IF(Table1[[#This Row],[Cur]]&lt;&gt;"",IF(Table1[[#This Row],[Cur]]="USD","",ExchangeRate),"")</f>
        <v/>
      </c>
      <c r="BB2462" s="46" t="str">
        <f>IF(Table1[[#This Row],[Grant]]&lt;&gt;"",VLOOKUP(Table1[[#This Row],[Grant]],Grants!B:D,3),"")</f>
        <v/>
      </c>
      <c r="BC2462" s="46" t="str">
        <f>TRIM(Table1[[#This Row],[Vendor ID]])</f>
        <v/>
      </c>
      <c r="BD2462">
        <f>IF(Table1[[#This Row],[Reference Number]]=Q2461,BD2461,BD2461+1)</f>
        <v>0</v>
      </c>
    </row>
    <row r="2463" spans="1:56" ht="11.25" customHeight="1" x14ac:dyDescent="0.25">
      <c r="A2463" s="1"/>
      <c r="B2463" s="88" t="str">
        <f>IF(Table1[[#This Row],[Posting Date]]&lt;&gt;"",IF(Table1[[#This Row],[Reference Number]]=Q2462,B2462+1,1),"")</f>
        <v/>
      </c>
      <c r="C2463" s="61"/>
      <c r="D2463" s="61"/>
      <c r="E2463" s="138"/>
      <c r="F2463" s="141" t="str">
        <f>IFERROR(IF(VLOOKUP(Table1[[#This Row],[Budget Code Description]],Dimentions!$X$6:$AC$139,2,FALSE)="","",VLOOKUP(Table1[[#This Row],[Budget Code Description]],Dimentions!$X$6:$AC$139,2,FALSE)),"")</f>
        <v/>
      </c>
      <c r="G2463" s="141"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1" t="str">
        <f>IFERROR(VLOOKUP(Table1[[#This Row],[Budget Code Description]],Table6[#All],8,FALSE),"")</f>
        <v/>
      </c>
      <c r="L2463" s="63"/>
      <c r="M2463" s="65" t="str">
        <f>IFERROR(VLOOKUP(Table1[[#This Row],[Staff ID]],Table2[],2,FALSE),"")</f>
        <v/>
      </c>
      <c r="N2463" s="209" t="str">
        <f>IFERROR(IF(VLOOKUP(Table1[[#This Row],[Budget Code Description]],Dimentions!$X$6:$AC$134,4,FALSE)="","",VLOOKUP(Table1[[#This Row],[Budget Code Description]],Dimentions!$X$6:$AC$134,4,FALSE)),"")</f>
        <v/>
      </c>
      <c r="O2463" s="65" t="str">
        <f>IFERROR(VLOOKUP(Table1[[#This Row],[Vendor ID]],Table549[],2,FALSE),"")</f>
        <v/>
      </c>
      <c r="P2463" s="63"/>
      <c r="Q2463" s="141" t="str">
        <f>IF(Table1[[#This Row],[Posting Date]]&lt;&gt;"",$D$9,"")</f>
        <v/>
      </c>
      <c r="R2463" s="157" t="str">
        <f>IF(Table1[[#This Row],[Posting Date]]&lt;&gt;"",$D$10,"")</f>
        <v/>
      </c>
      <c r="S2463" s="66"/>
      <c r="T2463" s="63"/>
      <c r="U2463" s="67"/>
      <c r="V2463" s="67"/>
      <c r="W2463" s="67" t="str">
        <f t="shared" si="42"/>
        <v/>
      </c>
      <c r="X2463" s="159" t="str">
        <f>IF(E2463="","",(IF(Table1[[#This Row],[Cur]]="USD",Table1[[#This Row],[Cur_Amount Debit]],Table1[[#This Row],[Cur_Amount Debit]]/Table1[[#This Row],[Exchange Rate]])))</f>
        <v/>
      </c>
      <c r="Y2463" s="159" t="str">
        <f>IF(E2463="","",(IF(Table1[[#This Row],[Cur]]="USD",Table1[[#This Row],[Cur_Amount Credit]],Table1[[#This Row],[Cur_Amount Credit]]/ExchangeRate)))</f>
        <v/>
      </c>
      <c r="Z2463" s="201" t="str">
        <f>IF(E2463="","",(Table1[[#This Row],[Debit USD]]-Table1[[#This Row],[Credit USD]]))</f>
        <v/>
      </c>
      <c r="AA2463" s="226"/>
      <c r="AB2463" s="255"/>
      <c r="AC2463" s="1"/>
      <c r="AD2463" s="15"/>
      <c r="AE2463" s="15" t="str">
        <f>IF(AND(OR(Table1[[#This Row],[Account]]="15030",Table1[[#This Row],[Account]]="15035",Table1[[#This Row],[Account]]="20150"),Table1[[#This Row],[Vendor ID]]=""),1,"")</f>
        <v/>
      </c>
      <c r="AF2463" s="15"/>
      <c r="AG2463" s="15"/>
      <c r="AH2463" s="15"/>
      <c r="AI2463" s="46" t="str">
        <f>IF(Table1[[#This Row],[Posting Date]]&lt;&gt;"","GJ-"&amp;CountryID,"")</f>
        <v/>
      </c>
      <c r="AJ2463" s="59" t="str">
        <f>IF(Table1[[#This Row],[Posting Date]]&lt;&gt;"",Table1[[#This Row],[Posting Date]],"")</f>
        <v/>
      </c>
      <c r="AK2463" s="46"/>
      <c r="AL2463" s="46" t="str">
        <f>IF(Table1[[#This Row],[Description]]&lt;&gt;"",Table1[[#This Row],[Description]],"")</f>
        <v/>
      </c>
      <c r="AM2463" s="46" t="str">
        <f>IF(Table1[[#This Row],[Posting Date]]&lt;&gt;"",Table1[[#This Row],[Reference Number]],"")</f>
        <v/>
      </c>
      <c r="AN2463" s="46" t="str">
        <f>TRIM(Table1[[#This Row],[Line '#]])</f>
        <v/>
      </c>
      <c r="AO2463" s="46" t="str">
        <f>TRIM(Table1[[#This Row],[Account]])</f>
        <v/>
      </c>
      <c r="AP2463" s="46" t="str">
        <f>IF(Table1[[#This Row],[Posting Date]]&lt;&gt;"",$D$5,"")</f>
        <v/>
      </c>
      <c r="AQ2463" s="46" t="str">
        <f>TRIM(Table1[[#This Row],[Departments-Prgrams]])</f>
        <v/>
      </c>
      <c r="AR2463" s="46" t="str">
        <f>TRIM(Table1[[#This Row],[Grant]])</f>
        <v/>
      </c>
      <c r="AS2463" s="46" t="str">
        <f>TRIM(Table1[[#This Row],[Staff ID]])</f>
        <v/>
      </c>
      <c r="AT2463" s="46" t="str">
        <f>IF(TRIM(Table1[[#This Row],[Budget Code]])=0,"",TRIM(Table1[[#This Row],[Budget Code]]))</f>
        <v/>
      </c>
      <c r="AU2463" s="46" t="str">
        <f>IF(Table1[[#This Row],[Line Description]]&lt;&gt;"",Table1[[#This Row],[Line Description]],"")</f>
        <v/>
      </c>
      <c r="AV2463" s="46" t="str">
        <f>IF(Table1[[#This Row],[Cur_Amount Debit]]&gt;0,ROUND(Table1[[#This Row],[Cur_Amount Debit]],2),"")</f>
        <v/>
      </c>
      <c r="AW2463" s="46" t="str">
        <f>IF(Table1[[#This Row],[Cur_Amount Credit]]&gt;0,ROUND(Table1[[#This Row],[Cur_Amount Credit]],2),"")</f>
        <v/>
      </c>
      <c r="AX2463" s="46" t="str">
        <f>LEFT(Table1[[#This Row],[Cur]],3)</f>
        <v/>
      </c>
      <c r="AY2463" s="59"/>
      <c r="AZ2463" s="46"/>
      <c r="BA2463" s="46" t="str">
        <f>IF(Table1[[#This Row],[Cur]]&lt;&gt;"",IF(Table1[[#This Row],[Cur]]="USD","",ExchangeRate),"")</f>
        <v/>
      </c>
      <c r="BB2463" s="46" t="str">
        <f>IF(Table1[[#This Row],[Grant]]&lt;&gt;"",VLOOKUP(Table1[[#This Row],[Grant]],Grants!B:D,3),"")</f>
        <v/>
      </c>
      <c r="BC2463" s="46" t="str">
        <f>TRIM(Table1[[#This Row],[Vendor ID]])</f>
        <v/>
      </c>
      <c r="BD2463">
        <f>IF(Table1[[#This Row],[Reference Number]]=Q2462,BD2462,BD2462+1)</f>
        <v>0</v>
      </c>
    </row>
    <row r="2464" spans="1:56" ht="11.25" customHeight="1" x14ac:dyDescent="0.25">
      <c r="A2464" s="1"/>
      <c r="B2464" s="88" t="str">
        <f>IF(Table1[[#This Row],[Posting Date]]&lt;&gt;"",IF(Table1[[#This Row],[Reference Number]]=Q2463,B2463+1,1),"")</f>
        <v/>
      </c>
      <c r="C2464" s="61"/>
      <c r="D2464" s="61"/>
      <c r="E2464" s="138"/>
      <c r="F2464" s="141" t="str">
        <f>IFERROR(IF(VLOOKUP(Table1[[#This Row],[Budget Code Description]],Dimentions!$X$6:$AC$139,2,FALSE)="","",VLOOKUP(Table1[[#This Row],[Budget Code Description]],Dimentions!$X$6:$AC$139,2,FALSE)),"")</f>
        <v/>
      </c>
      <c r="G2464" s="141"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1" t="str">
        <f>IFERROR(VLOOKUP(Table1[[#This Row],[Budget Code Description]],Table6[#All],8,FALSE),"")</f>
        <v/>
      </c>
      <c r="L2464" s="63"/>
      <c r="M2464" s="65" t="str">
        <f>IFERROR(VLOOKUP(Table1[[#This Row],[Staff ID]],Table2[],2,FALSE),"")</f>
        <v/>
      </c>
      <c r="N2464" s="209" t="str">
        <f>IFERROR(IF(VLOOKUP(Table1[[#This Row],[Budget Code Description]],Dimentions!$X$6:$AC$134,4,FALSE)="","",VLOOKUP(Table1[[#This Row],[Budget Code Description]],Dimentions!$X$6:$AC$134,4,FALSE)),"")</f>
        <v/>
      </c>
      <c r="O2464" s="65" t="str">
        <f>IFERROR(VLOOKUP(Table1[[#This Row],[Vendor ID]],Table549[],2,FALSE),"")</f>
        <v/>
      </c>
      <c r="P2464" s="63"/>
      <c r="Q2464" s="141" t="str">
        <f>IF(Table1[[#This Row],[Posting Date]]&lt;&gt;"",$D$9,"")</f>
        <v/>
      </c>
      <c r="R2464" s="157" t="str">
        <f>IF(Table1[[#This Row],[Posting Date]]&lt;&gt;"",$D$10,"")</f>
        <v/>
      </c>
      <c r="S2464" s="66"/>
      <c r="T2464" s="63"/>
      <c r="U2464" s="67"/>
      <c r="V2464" s="67"/>
      <c r="W2464" s="67" t="str">
        <f t="shared" si="42"/>
        <v/>
      </c>
      <c r="X2464" s="159" t="str">
        <f>IF(E2464="","",(IF(Table1[[#This Row],[Cur]]="USD",Table1[[#This Row],[Cur_Amount Debit]],Table1[[#This Row],[Cur_Amount Debit]]/Table1[[#This Row],[Exchange Rate]])))</f>
        <v/>
      </c>
      <c r="Y2464" s="159" t="str">
        <f>IF(E2464="","",(IF(Table1[[#This Row],[Cur]]="USD",Table1[[#This Row],[Cur_Amount Credit]],Table1[[#This Row],[Cur_Amount Credit]]/ExchangeRate)))</f>
        <v/>
      </c>
      <c r="Z2464" s="201" t="str">
        <f>IF(E2464="","",(Table1[[#This Row],[Debit USD]]-Table1[[#This Row],[Credit USD]]))</f>
        <v/>
      </c>
      <c r="AA2464" s="226"/>
      <c r="AB2464" s="255"/>
      <c r="AC2464" s="1"/>
      <c r="AD2464" s="15"/>
      <c r="AE2464" s="15" t="str">
        <f>IF(AND(OR(Table1[[#This Row],[Account]]="15030",Table1[[#This Row],[Account]]="15035",Table1[[#This Row],[Account]]="20150"),Table1[[#This Row],[Vendor ID]]=""),1,"")</f>
        <v/>
      </c>
      <c r="AF2464" s="15"/>
      <c r="AG2464" s="15"/>
      <c r="AH2464" s="15"/>
      <c r="AI2464" s="46" t="str">
        <f>IF(Table1[[#This Row],[Posting Date]]&lt;&gt;"","GJ-"&amp;CountryID,"")</f>
        <v/>
      </c>
      <c r="AJ2464" s="59" t="str">
        <f>IF(Table1[[#This Row],[Posting Date]]&lt;&gt;"",Table1[[#This Row],[Posting Date]],"")</f>
        <v/>
      </c>
      <c r="AK2464" s="46"/>
      <c r="AL2464" s="46" t="str">
        <f>IF(Table1[[#This Row],[Description]]&lt;&gt;"",Table1[[#This Row],[Description]],"")</f>
        <v/>
      </c>
      <c r="AM2464" s="46" t="str">
        <f>IF(Table1[[#This Row],[Posting Date]]&lt;&gt;"",Table1[[#This Row],[Reference Number]],"")</f>
        <v/>
      </c>
      <c r="AN2464" s="46" t="str">
        <f>TRIM(Table1[[#This Row],[Line '#]])</f>
        <v/>
      </c>
      <c r="AO2464" s="46" t="str">
        <f>TRIM(Table1[[#This Row],[Account]])</f>
        <v/>
      </c>
      <c r="AP2464" s="46" t="str">
        <f>IF(Table1[[#This Row],[Posting Date]]&lt;&gt;"",$D$5,"")</f>
        <v/>
      </c>
      <c r="AQ2464" s="46" t="str">
        <f>TRIM(Table1[[#This Row],[Departments-Prgrams]])</f>
        <v/>
      </c>
      <c r="AR2464" s="46" t="str">
        <f>TRIM(Table1[[#This Row],[Grant]])</f>
        <v/>
      </c>
      <c r="AS2464" s="46" t="str">
        <f>TRIM(Table1[[#This Row],[Staff ID]])</f>
        <v/>
      </c>
      <c r="AT2464" s="46" t="str">
        <f>IF(TRIM(Table1[[#This Row],[Budget Code]])=0,"",TRIM(Table1[[#This Row],[Budget Code]]))</f>
        <v/>
      </c>
      <c r="AU2464" s="46" t="str">
        <f>IF(Table1[[#This Row],[Line Description]]&lt;&gt;"",Table1[[#This Row],[Line Description]],"")</f>
        <v/>
      </c>
      <c r="AV2464" s="46" t="str">
        <f>IF(Table1[[#This Row],[Cur_Amount Debit]]&gt;0,ROUND(Table1[[#This Row],[Cur_Amount Debit]],2),"")</f>
        <v/>
      </c>
      <c r="AW2464" s="46" t="str">
        <f>IF(Table1[[#This Row],[Cur_Amount Credit]]&gt;0,ROUND(Table1[[#This Row],[Cur_Amount Credit]],2),"")</f>
        <v/>
      </c>
      <c r="AX2464" s="46" t="str">
        <f>LEFT(Table1[[#This Row],[Cur]],3)</f>
        <v/>
      </c>
      <c r="AY2464" s="59"/>
      <c r="AZ2464" s="46"/>
      <c r="BA2464" s="46" t="str">
        <f>IF(Table1[[#This Row],[Cur]]&lt;&gt;"",IF(Table1[[#This Row],[Cur]]="USD","",ExchangeRate),"")</f>
        <v/>
      </c>
      <c r="BB2464" s="46" t="str">
        <f>IF(Table1[[#This Row],[Grant]]&lt;&gt;"",VLOOKUP(Table1[[#This Row],[Grant]],Grants!B:D,3),"")</f>
        <v/>
      </c>
      <c r="BC2464" s="46" t="str">
        <f>TRIM(Table1[[#This Row],[Vendor ID]])</f>
        <v/>
      </c>
      <c r="BD2464">
        <f>IF(Table1[[#This Row],[Reference Number]]=Q2463,BD2463,BD2463+1)</f>
        <v>0</v>
      </c>
    </row>
    <row r="2465" spans="1:56" ht="11.25" customHeight="1" x14ac:dyDescent="0.25">
      <c r="A2465" s="1"/>
      <c r="B2465" s="88" t="str">
        <f>IF(Table1[[#This Row],[Posting Date]]&lt;&gt;"",IF(Table1[[#This Row],[Reference Number]]=Q2464,B2464+1,1),"")</f>
        <v/>
      </c>
      <c r="C2465" s="61"/>
      <c r="D2465" s="61"/>
      <c r="E2465" s="138"/>
      <c r="F2465" s="141" t="str">
        <f>IFERROR(IF(VLOOKUP(Table1[[#This Row],[Budget Code Description]],Dimentions!$X$6:$AC$139,2,FALSE)="","",VLOOKUP(Table1[[#This Row],[Budget Code Description]],Dimentions!$X$6:$AC$139,2,FALSE)),"")</f>
        <v/>
      </c>
      <c r="G2465" s="141"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1" t="str">
        <f>IFERROR(VLOOKUP(Table1[[#This Row],[Budget Code Description]],Table6[#All],8,FALSE),"")</f>
        <v/>
      </c>
      <c r="L2465" s="63"/>
      <c r="M2465" s="65" t="str">
        <f>IFERROR(VLOOKUP(Table1[[#This Row],[Staff ID]],Table2[],2,FALSE),"")</f>
        <v/>
      </c>
      <c r="N2465" s="209" t="str">
        <f>IFERROR(IF(VLOOKUP(Table1[[#This Row],[Budget Code Description]],Dimentions!$X$6:$AC$134,4,FALSE)="","",VLOOKUP(Table1[[#This Row],[Budget Code Description]],Dimentions!$X$6:$AC$134,4,FALSE)),"")</f>
        <v/>
      </c>
      <c r="O2465" s="65" t="str">
        <f>IFERROR(VLOOKUP(Table1[[#This Row],[Vendor ID]],Table549[],2,FALSE),"")</f>
        <v/>
      </c>
      <c r="P2465" s="63"/>
      <c r="Q2465" s="141" t="str">
        <f>IF(Table1[[#This Row],[Posting Date]]&lt;&gt;"",$D$9,"")</f>
        <v/>
      </c>
      <c r="R2465" s="157" t="str">
        <f>IF(Table1[[#This Row],[Posting Date]]&lt;&gt;"",$D$10,"")</f>
        <v/>
      </c>
      <c r="S2465" s="66"/>
      <c r="T2465" s="63"/>
      <c r="U2465" s="67"/>
      <c r="V2465" s="67"/>
      <c r="W2465" s="67" t="str">
        <f t="shared" si="42"/>
        <v/>
      </c>
      <c r="X2465" s="159" t="str">
        <f>IF(E2465="","",(IF(Table1[[#This Row],[Cur]]="USD",Table1[[#This Row],[Cur_Amount Debit]],Table1[[#This Row],[Cur_Amount Debit]]/Table1[[#This Row],[Exchange Rate]])))</f>
        <v/>
      </c>
      <c r="Y2465" s="159" t="str">
        <f>IF(E2465="","",(IF(Table1[[#This Row],[Cur]]="USD",Table1[[#This Row],[Cur_Amount Credit]],Table1[[#This Row],[Cur_Amount Credit]]/ExchangeRate)))</f>
        <v/>
      </c>
      <c r="Z2465" s="201" t="str">
        <f>IF(E2465="","",(Table1[[#This Row],[Debit USD]]-Table1[[#This Row],[Credit USD]]))</f>
        <v/>
      </c>
      <c r="AA2465" s="226"/>
      <c r="AB2465" s="255"/>
      <c r="AC2465" s="1"/>
      <c r="AD2465" s="15"/>
      <c r="AE2465" s="15" t="str">
        <f>IF(AND(OR(Table1[[#This Row],[Account]]="15030",Table1[[#This Row],[Account]]="15035",Table1[[#This Row],[Account]]="20150"),Table1[[#This Row],[Vendor ID]]=""),1,"")</f>
        <v/>
      </c>
      <c r="AF2465" s="15"/>
      <c r="AG2465" s="15"/>
      <c r="AH2465" s="15"/>
      <c r="AI2465" s="46" t="str">
        <f>IF(Table1[[#This Row],[Posting Date]]&lt;&gt;"","GJ-"&amp;CountryID,"")</f>
        <v/>
      </c>
      <c r="AJ2465" s="59" t="str">
        <f>IF(Table1[[#This Row],[Posting Date]]&lt;&gt;"",Table1[[#This Row],[Posting Date]],"")</f>
        <v/>
      </c>
      <c r="AK2465" s="46"/>
      <c r="AL2465" s="46" t="str">
        <f>IF(Table1[[#This Row],[Description]]&lt;&gt;"",Table1[[#This Row],[Description]],"")</f>
        <v/>
      </c>
      <c r="AM2465" s="46" t="str">
        <f>IF(Table1[[#This Row],[Posting Date]]&lt;&gt;"",Table1[[#This Row],[Reference Number]],"")</f>
        <v/>
      </c>
      <c r="AN2465" s="46" t="str">
        <f>TRIM(Table1[[#This Row],[Line '#]])</f>
        <v/>
      </c>
      <c r="AO2465" s="46" t="str">
        <f>TRIM(Table1[[#This Row],[Account]])</f>
        <v/>
      </c>
      <c r="AP2465" s="46" t="str">
        <f>IF(Table1[[#This Row],[Posting Date]]&lt;&gt;"",$D$5,"")</f>
        <v/>
      </c>
      <c r="AQ2465" s="46" t="str">
        <f>TRIM(Table1[[#This Row],[Departments-Prgrams]])</f>
        <v/>
      </c>
      <c r="AR2465" s="46" t="str">
        <f>TRIM(Table1[[#This Row],[Grant]])</f>
        <v/>
      </c>
      <c r="AS2465" s="46" t="str">
        <f>TRIM(Table1[[#This Row],[Staff ID]])</f>
        <v/>
      </c>
      <c r="AT2465" s="46" t="str">
        <f>IF(TRIM(Table1[[#This Row],[Budget Code]])=0,"",TRIM(Table1[[#This Row],[Budget Code]]))</f>
        <v/>
      </c>
      <c r="AU2465" s="46" t="str">
        <f>IF(Table1[[#This Row],[Line Description]]&lt;&gt;"",Table1[[#This Row],[Line Description]],"")</f>
        <v/>
      </c>
      <c r="AV2465" s="46" t="str">
        <f>IF(Table1[[#This Row],[Cur_Amount Debit]]&gt;0,ROUND(Table1[[#This Row],[Cur_Amount Debit]],2),"")</f>
        <v/>
      </c>
      <c r="AW2465" s="46" t="str">
        <f>IF(Table1[[#This Row],[Cur_Amount Credit]]&gt;0,ROUND(Table1[[#This Row],[Cur_Amount Credit]],2),"")</f>
        <v/>
      </c>
      <c r="AX2465" s="46" t="str">
        <f>LEFT(Table1[[#This Row],[Cur]],3)</f>
        <v/>
      </c>
      <c r="AY2465" s="59"/>
      <c r="AZ2465" s="46"/>
      <c r="BA2465" s="46" t="str">
        <f>IF(Table1[[#This Row],[Cur]]&lt;&gt;"",IF(Table1[[#This Row],[Cur]]="USD","",ExchangeRate),"")</f>
        <v/>
      </c>
      <c r="BB2465" s="46" t="str">
        <f>IF(Table1[[#This Row],[Grant]]&lt;&gt;"",VLOOKUP(Table1[[#This Row],[Grant]],Grants!B:D,3),"")</f>
        <v/>
      </c>
      <c r="BC2465" s="46" t="str">
        <f>TRIM(Table1[[#This Row],[Vendor ID]])</f>
        <v/>
      </c>
      <c r="BD2465">
        <f>IF(Table1[[#This Row],[Reference Number]]=Q2464,BD2464,BD2464+1)</f>
        <v>0</v>
      </c>
    </row>
    <row r="2466" spans="1:56" ht="11.25" customHeight="1" x14ac:dyDescent="0.25">
      <c r="A2466" s="1"/>
      <c r="B2466" s="88" t="str">
        <f>IF(Table1[[#This Row],[Posting Date]]&lt;&gt;"",IF(Table1[[#This Row],[Reference Number]]=Q2465,B2465+1,1),"")</f>
        <v/>
      </c>
      <c r="C2466" s="61"/>
      <c r="D2466" s="61"/>
      <c r="E2466" s="138"/>
      <c r="F2466" s="141" t="str">
        <f>IFERROR(IF(VLOOKUP(Table1[[#This Row],[Budget Code Description]],Dimentions!$X$6:$AC$139,2,FALSE)="","",VLOOKUP(Table1[[#This Row],[Budget Code Description]],Dimentions!$X$6:$AC$139,2,FALSE)),"")</f>
        <v/>
      </c>
      <c r="G2466" s="141"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1" t="str">
        <f>IFERROR(VLOOKUP(Table1[[#This Row],[Budget Code Description]],Table6[#All],8,FALSE),"")</f>
        <v/>
      </c>
      <c r="L2466" s="63"/>
      <c r="M2466" s="65" t="str">
        <f>IFERROR(VLOOKUP(Table1[[#This Row],[Staff ID]],Table2[],2,FALSE),"")</f>
        <v/>
      </c>
      <c r="N2466" s="209" t="str">
        <f>IFERROR(IF(VLOOKUP(Table1[[#This Row],[Budget Code Description]],Dimentions!$X$6:$AC$134,4,FALSE)="","",VLOOKUP(Table1[[#This Row],[Budget Code Description]],Dimentions!$X$6:$AC$134,4,FALSE)),"")</f>
        <v/>
      </c>
      <c r="O2466" s="65" t="str">
        <f>IFERROR(VLOOKUP(Table1[[#This Row],[Vendor ID]],Table549[],2,FALSE),"")</f>
        <v/>
      </c>
      <c r="P2466" s="63"/>
      <c r="Q2466" s="141" t="str">
        <f>IF(Table1[[#This Row],[Posting Date]]&lt;&gt;"",$D$9,"")</f>
        <v/>
      </c>
      <c r="R2466" s="157" t="str">
        <f>IF(Table1[[#This Row],[Posting Date]]&lt;&gt;"",$D$10,"")</f>
        <v/>
      </c>
      <c r="S2466" s="66"/>
      <c r="T2466" s="63"/>
      <c r="U2466" s="67"/>
      <c r="V2466" s="67"/>
      <c r="W2466" s="67" t="str">
        <f t="shared" si="42"/>
        <v/>
      </c>
      <c r="X2466" s="159" t="str">
        <f>IF(E2466="","",(IF(Table1[[#This Row],[Cur]]="USD",Table1[[#This Row],[Cur_Amount Debit]],Table1[[#This Row],[Cur_Amount Debit]]/Table1[[#This Row],[Exchange Rate]])))</f>
        <v/>
      </c>
      <c r="Y2466" s="159" t="str">
        <f>IF(E2466="","",(IF(Table1[[#This Row],[Cur]]="USD",Table1[[#This Row],[Cur_Amount Credit]],Table1[[#This Row],[Cur_Amount Credit]]/ExchangeRate)))</f>
        <v/>
      </c>
      <c r="Z2466" s="201" t="str">
        <f>IF(E2466="","",(Table1[[#This Row],[Debit USD]]-Table1[[#This Row],[Credit USD]]))</f>
        <v/>
      </c>
      <c r="AA2466" s="226"/>
      <c r="AB2466" s="255"/>
      <c r="AC2466" s="1"/>
      <c r="AD2466" s="15"/>
      <c r="AE2466" s="15" t="str">
        <f>IF(AND(OR(Table1[[#This Row],[Account]]="15030",Table1[[#This Row],[Account]]="15035",Table1[[#This Row],[Account]]="20150"),Table1[[#This Row],[Vendor ID]]=""),1,"")</f>
        <v/>
      </c>
      <c r="AF2466" s="15"/>
      <c r="AG2466" s="15"/>
      <c r="AH2466" s="15"/>
      <c r="AI2466" s="46" t="str">
        <f>IF(Table1[[#This Row],[Posting Date]]&lt;&gt;"","GJ-"&amp;CountryID,"")</f>
        <v/>
      </c>
      <c r="AJ2466" s="59" t="str">
        <f>IF(Table1[[#This Row],[Posting Date]]&lt;&gt;"",Table1[[#This Row],[Posting Date]],"")</f>
        <v/>
      </c>
      <c r="AK2466" s="46"/>
      <c r="AL2466" s="46" t="str">
        <f>IF(Table1[[#This Row],[Description]]&lt;&gt;"",Table1[[#This Row],[Description]],"")</f>
        <v/>
      </c>
      <c r="AM2466" s="46" t="str">
        <f>IF(Table1[[#This Row],[Posting Date]]&lt;&gt;"",Table1[[#This Row],[Reference Number]],"")</f>
        <v/>
      </c>
      <c r="AN2466" s="46" t="str">
        <f>TRIM(Table1[[#This Row],[Line '#]])</f>
        <v/>
      </c>
      <c r="AO2466" s="46" t="str">
        <f>TRIM(Table1[[#This Row],[Account]])</f>
        <v/>
      </c>
      <c r="AP2466" s="46" t="str">
        <f>IF(Table1[[#This Row],[Posting Date]]&lt;&gt;"",$D$5,"")</f>
        <v/>
      </c>
      <c r="AQ2466" s="46" t="str">
        <f>TRIM(Table1[[#This Row],[Departments-Prgrams]])</f>
        <v/>
      </c>
      <c r="AR2466" s="46" t="str">
        <f>TRIM(Table1[[#This Row],[Grant]])</f>
        <v/>
      </c>
      <c r="AS2466" s="46" t="str">
        <f>TRIM(Table1[[#This Row],[Staff ID]])</f>
        <v/>
      </c>
      <c r="AT2466" s="46" t="str">
        <f>IF(TRIM(Table1[[#This Row],[Budget Code]])=0,"",TRIM(Table1[[#This Row],[Budget Code]]))</f>
        <v/>
      </c>
      <c r="AU2466" s="46" t="str">
        <f>IF(Table1[[#This Row],[Line Description]]&lt;&gt;"",Table1[[#This Row],[Line Description]],"")</f>
        <v/>
      </c>
      <c r="AV2466" s="46" t="str">
        <f>IF(Table1[[#This Row],[Cur_Amount Debit]]&gt;0,ROUND(Table1[[#This Row],[Cur_Amount Debit]],2),"")</f>
        <v/>
      </c>
      <c r="AW2466" s="46" t="str">
        <f>IF(Table1[[#This Row],[Cur_Amount Credit]]&gt;0,ROUND(Table1[[#This Row],[Cur_Amount Credit]],2),"")</f>
        <v/>
      </c>
      <c r="AX2466" s="46" t="str">
        <f>LEFT(Table1[[#This Row],[Cur]],3)</f>
        <v/>
      </c>
      <c r="AY2466" s="59"/>
      <c r="AZ2466" s="46"/>
      <c r="BA2466" s="46" t="str">
        <f>IF(Table1[[#This Row],[Cur]]&lt;&gt;"",IF(Table1[[#This Row],[Cur]]="USD","",ExchangeRate),"")</f>
        <v/>
      </c>
      <c r="BB2466" s="46" t="str">
        <f>IF(Table1[[#This Row],[Grant]]&lt;&gt;"",VLOOKUP(Table1[[#This Row],[Grant]],Grants!B:D,3),"")</f>
        <v/>
      </c>
      <c r="BC2466" s="46" t="str">
        <f>TRIM(Table1[[#This Row],[Vendor ID]])</f>
        <v/>
      </c>
      <c r="BD2466">
        <f>IF(Table1[[#This Row],[Reference Number]]=Q2465,BD2465,BD2465+1)</f>
        <v>0</v>
      </c>
    </row>
    <row r="2467" spans="1:56" ht="11.25" customHeight="1" x14ac:dyDescent="0.25">
      <c r="A2467" s="1"/>
      <c r="B2467" s="88" t="str">
        <f>IF(Table1[[#This Row],[Posting Date]]&lt;&gt;"",IF(Table1[[#This Row],[Reference Number]]=Q2466,B2466+1,1),"")</f>
        <v/>
      </c>
      <c r="C2467" s="61"/>
      <c r="D2467" s="61"/>
      <c r="E2467" s="138"/>
      <c r="F2467" s="141" t="str">
        <f>IFERROR(IF(VLOOKUP(Table1[[#This Row],[Budget Code Description]],Dimentions!$X$6:$AC$139,2,FALSE)="","",VLOOKUP(Table1[[#This Row],[Budget Code Description]],Dimentions!$X$6:$AC$139,2,FALSE)),"")</f>
        <v/>
      </c>
      <c r="G2467" s="141"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1" t="str">
        <f>IFERROR(VLOOKUP(Table1[[#This Row],[Budget Code Description]],Table6[#All],8,FALSE),"")</f>
        <v/>
      </c>
      <c r="L2467" s="63"/>
      <c r="M2467" s="65" t="str">
        <f>IFERROR(VLOOKUP(Table1[[#This Row],[Staff ID]],Table2[],2,FALSE),"")</f>
        <v/>
      </c>
      <c r="N2467" s="209" t="str">
        <f>IFERROR(IF(VLOOKUP(Table1[[#This Row],[Budget Code Description]],Dimentions!$X$6:$AC$134,4,FALSE)="","",VLOOKUP(Table1[[#This Row],[Budget Code Description]],Dimentions!$X$6:$AC$134,4,FALSE)),"")</f>
        <v/>
      </c>
      <c r="O2467" s="65" t="str">
        <f>IFERROR(VLOOKUP(Table1[[#This Row],[Vendor ID]],Table549[],2,FALSE),"")</f>
        <v/>
      </c>
      <c r="P2467" s="63"/>
      <c r="Q2467" s="141" t="str">
        <f>IF(Table1[[#This Row],[Posting Date]]&lt;&gt;"",$D$9,"")</f>
        <v/>
      </c>
      <c r="R2467" s="157" t="str">
        <f>IF(Table1[[#This Row],[Posting Date]]&lt;&gt;"",$D$10,"")</f>
        <v/>
      </c>
      <c r="S2467" s="66"/>
      <c r="T2467" s="63"/>
      <c r="U2467" s="67"/>
      <c r="V2467" s="67"/>
      <c r="W2467" s="67" t="str">
        <f t="shared" si="42"/>
        <v/>
      </c>
      <c r="X2467" s="159" t="str">
        <f>IF(E2467="","",(IF(Table1[[#This Row],[Cur]]="USD",Table1[[#This Row],[Cur_Amount Debit]],Table1[[#This Row],[Cur_Amount Debit]]/Table1[[#This Row],[Exchange Rate]])))</f>
        <v/>
      </c>
      <c r="Y2467" s="159" t="str">
        <f>IF(E2467="","",(IF(Table1[[#This Row],[Cur]]="USD",Table1[[#This Row],[Cur_Amount Credit]],Table1[[#This Row],[Cur_Amount Credit]]/ExchangeRate)))</f>
        <v/>
      </c>
      <c r="Z2467" s="201" t="str">
        <f>IF(E2467="","",(Table1[[#This Row],[Debit USD]]-Table1[[#This Row],[Credit USD]]))</f>
        <v/>
      </c>
      <c r="AA2467" s="226"/>
      <c r="AB2467" s="255"/>
      <c r="AC2467" s="1"/>
      <c r="AD2467" s="15"/>
      <c r="AE2467" s="15" t="str">
        <f>IF(AND(OR(Table1[[#This Row],[Account]]="15030",Table1[[#This Row],[Account]]="15035",Table1[[#This Row],[Account]]="20150"),Table1[[#This Row],[Vendor ID]]=""),1,"")</f>
        <v/>
      </c>
      <c r="AF2467" s="15"/>
      <c r="AG2467" s="15"/>
      <c r="AH2467" s="15"/>
      <c r="AI2467" s="46" t="str">
        <f>IF(Table1[[#This Row],[Posting Date]]&lt;&gt;"","GJ-"&amp;CountryID,"")</f>
        <v/>
      </c>
      <c r="AJ2467" s="59" t="str">
        <f>IF(Table1[[#This Row],[Posting Date]]&lt;&gt;"",Table1[[#This Row],[Posting Date]],"")</f>
        <v/>
      </c>
      <c r="AK2467" s="46"/>
      <c r="AL2467" s="46" t="str">
        <f>IF(Table1[[#This Row],[Description]]&lt;&gt;"",Table1[[#This Row],[Description]],"")</f>
        <v/>
      </c>
      <c r="AM2467" s="46" t="str">
        <f>IF(Table1[[#This Row],[Posting Date]]&lt;&gt;"",Table1[[#This Row],[Reference Number]],"")</f>
        <v/>
      </c>
      <c r="AN2467" s="46" t="str">
        <f>TRIM(Table1[[#This Row],[Line '#]])</f>
        <v/>
      </c>
      <c r="AO2467" s="46" t="str">
        <f>TRIM(Table1[[#This Row],[Account]])</f>
        <v/>
      </c>
      <c r="AP2467" s="46" t="str">
        <f>IF(Table1[[#This Row],[Posting Date]]&lt;&gt;"",$D$5,"")</f>
        <v/>
      </c>
      <c r="AQ2467" s="46" t="str">
        <f>TRIM(Table1[[#This Row],[Departments-Prgrams]])</f>
        <v/>
      </c>
      <c r="AR2467" s="46" t="str">
        <f>TRIM(Table1[[#This Row],[Grant]])</f>
        <v/>
      </c>
      <c r="AS2467" s="46" t="str">
        <f>TRIM(Table1[[#This Row],[Staff ID]])</f>
        <v/>
      </c>
      <c r="AT2467" s="46" t="str">
        <f>IF(TRIM(Table1[[#This Row],[Budget Code]])=0,"",TRIM(Table1[[#This Row],[Budget Code]]))</f>
        <v/>
      </c>
      <c r="AU2467" s="46" t="str">
        <f>IF(Table1[[#This Row],[Line Description]]&lt;&gt;"",Table1[[#This Row],[Line Description]],"")</f>
        <v/>
      </c>
      <c r="AV2467" s="46" t="str">
        <f>IF(Table1[[#This Row],[Cur_Amount Debit]]&gt;0,ROUND(Table1[[#This Row],[Cur_Amount Debit]],2),"")</f>
        <v/>
      </c>
      <c r="AW2467" s="46" t="str">
        <f>IF(Table1[[#This Row],[Cur_Amount Credit]]&gt;0,ROUND(Table1[[#This Row],[Cur_Amount Credit]],2),"")</f>
        <v/>
      </c>
      <c r="AX2467" s="46" t="str">
        <f>LEFT(Table1[[#This Row],[Cur]],3)</f>
        <v/>
      </c>
      <c r="AY2467" s="59"/>
      <c r="AZ2467" s="46"/>
      <c r="BA2467" s="46" t="str">
        <f>IF(Table1[[#This Row],[Cur]]&lt;&gt;"",IF(Table1[[#This Row],[Cur]]="USD","",ExchangeRate),"")</f>
        <v/>
      </c>
      <c r="BB2467" s="46" t="str">
        <f>IF(Table1[[#This Row],[Grant]]&lt;&gt;"",VLOOKUP(Table1[[#This Row],[Grant]],Grants!B:D,3),"")</f>
        <v/>
      </c>
      <c r="BC2467" s="46" t="str">
        <f>TRIM(Table1[[#This Row],[Vendor ID]])</f>
        <v/>
      </c>
      <c r="BD2467">
        <f>IF(Table1[[#This Row],[Reference Number]]=Q2466,BD2466,BD2466+1)</f>
        <v>0</v>
      </c>
    </row>
    <row r="2468" spans="1:56" ht="11.25" customHeight="1" x14ac:dyDescent="0.25">
      <c r="A2468" s="1"/>
      <c r="B2468" s="88" t="str">
        <f>IF(Table1[[#This Row],[Posting Date]]&lt;&gt;"",IF(Table1[[#This Row],[Reference Number]]=Q2467,B2467+1,1),"")</f>
        <v/>
      </c>
      <c r="C2468" s="61"/>
      <c r="D2468" s="61"/>
      <c r="E2468" s="138"/>
      <c r="F2468" s="141" t="str">
        <f>IFERROR(IF(VLOOKUP(Table1[[#This Row],[Budget Code Description]],Dimentions!$X$6:$AC$139,2,FALSE)="","",VLOOKUP(Table1[[#This Row],[Budget Code Description]],Dimentions!$X$6:$AC$139,2,FALSE)),"")</f>
        <v/>
      </c>
      <c r="G2468" s="141"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1" t="str">
        <f>IFERROR(VLOOKUP(Table1[[#This Row],[Budget Code Description]],Table6[#All],8,FALSE),"")</f>
        <v/>
      </c>
      <c r="L2468" s="63"/>
      <c r="M2468" s="65" t="str">
        <f>IFERROR(VLOOKUP(Table1[[#This Row],[Staff ID]],Table2[],2,FALSE),"")</f>
        <v/>
      </c>
      <c r="N2468" s="209" t="str">
        <f>IFERROR(IF(VLOOKUP(Table1[[#This Row],[Budget Code Description]],Dimentions!$X$6:$AC$134,4,FALSE)="","",VLOOKUP(Table1[[#This Row],[Budget Code Description]],Dimentions!$X$6:$AC$134,4,FALSE)),"")</f>
        <v/>
      </c>
      <c r="O2468" s="65" t="str">
        <f>IFERROR(VLOOKUP(Table1[[#This Row],[Vendor ID]],Table549[],2,FALSE),"")</f>
        <v/>
      </c>
      <c r="P2468" s="63"/>
      <c r="Q2468" s="141" t="str">
        <f>IF(Table1[[#This Row],[Posting Date]]&lt;&gt;"",$D$9,"")</f>
        <v/>
      </c>
      <c r="R2468" s="157" t="str">
        <f>IF(Table1[[#This Row],[Posting Date]]&lt;&gt;"",$D$10,"")</f>
        <v/>
      </c>
      <c r="S2468" s="66"/>
      <c r="T2468" s="63"/>
      <c r="U2468" s="67"/>
      <c r="V2468" s="67"/>
      <c r="W2468" s="67" t="str">
        <f t="shared" si="42"/>
        <v/>
      </c>
      <c r="X2468" s="159" t="str">
        <f>IF(E2468="","",(IF(Table1[[#This Row],[Cur]]="USD",Table1[[#This Row],[Cur_Amount Debit]],Table1[[#This Row],[Cur_Amount Debit]]/Table1[[#This Row],[Exchange Rate]])))</f>
        <v/>
      </c>
      <c r="Y2468" s="159" t="str">
        <f>IF(E2468="","",(IF(Table1[[#This Row],[Cur]]="USD",Table1[[#This Row],[Cur_Amount Credit]],Table1[[#This Row],[Cur_Amount Credit]]/ExchangeRate)))</f>
        <v/>
      </c>
      <c r="Z2468" s="201" t="str">
        <f>IF(E2468="","",(Table1[[#This Row],[Debit USD]]-Table1[[#This Row],[Credit USD]]))</f>
        <v/>
      </c>
      <c r="AA2468" s="226"/>
      <c r="AB2468" s="255"/>
      <c r="AC2468" s="1"/>
      <c r="AD2468" s="15"/>
      <c r="AE2468" s="15" t="str">
        <f>IF(AND(OR(Table1[[#This Row],[Account]]="15030",Table1[[#This Row],[Account]]="15035",Table1[[#This Row],[Account]]="20150"),Table1[[#This Row],[Vendor ID]]=""),1,"")</f>
        <v/>
      </c>
      <c r="AF2468" s="15"/>
      <c r="AG2468" s="15"/>
      <c r="AH2468" s="15"/>
      <c r="AI2468" s="46" t="str">
        <f>IF(Table1[[#This Row],[Posting Date]]&lt;&gt;"","GJ-"&amp;CountryID,"")</f>
        <v/>
      </c>
      <c r="AJ2468" s="59" t="str">
        <f>IF(Table1[[#This Row],[Posting Date]]&lt;&gt;"",Table1[[#This Row],[Posting Date]],"")</f>
        <v/>
      </c>
      <c r="AK2468" s="46"/>
      <c r="AL2468" s="46" t="str">
        <f>IF(Table1[[#This Row],[Description]]&lt;&gt;"",Table1[[#This Row],[Description]],"")</f>
        <v/>
      </c>
      <c r="AM2468" s="46" t="str">
        <f>IF(Table1[[#This Row],[Posting Date]]&lt;&gt;"",Table1[[#This Row],[Reference Number]],"")</f>
        <v/>
      </c>
      <c r="AN2468" s="46" t="str">
        <f>TRIM(Table1[[#This Row],[Line '#]])</f>
        <v/>
      </c>
      <c r="AO2468" s="46" t="str">
        <f>TRIM(Table1[[#This Row],[Account]])</f>
        <v/>
      </c>
      <c r="AP2468" s="46" t="str">
        <f>IF(Table1[[#This Row],[Posting Date]]&lt;&gt;"",$D$5,"")</f>
        <v/>
      </c>
      <c r="AQ2468" s="46" t="str">
        <f>TRIM(Table1[[#This Row],[Departments-Prgrams]])</f>
        <v/>
      </c>
      <c r="AR2468" s="46" t="str">
        <f>TRIM(Table1[[#This Row],[Grant]])</f>
        <v/>
      </c>
      <c r="AS2468" s="46" t="str">
        <f>TRIM(Table1[[#This Row],[Staff ID]])</f>
        <v/>
      </c>
      <c r="AT2468" s="46" t="str">
        <f>IF(TRIM(Table1[[#This Row],[Budget Code]])=0,"",TRIM(Table1[[#This Row],[Budget Code]]))</f>
        <v/>
      </c>
      <c r="AU2468" s="46" t="str">
        <f>IF(Table1[[#This Row],[Line Description]]&lt;&gt;"",Table1[[#This Row],[Line Description]],"")</f>
        <v/>
      </c>
      <c r="AV2468" s="46" t="str">
        <f>IF(Table1[[#This Row],[Cur_Amount Debit]]&gt;0,ROUND(Table1[[#This Row],[Cur_Amount Debit]],2),"")</f>
        <v/>
      </c>
      <c r="AW2468" s="46" t="str">
        <f>IF(Table1[[#This Row],[Cur_Amount Credit]]&gt;0,ROUND(Table1[[#This Row],[Cur_Amount Credit]],2),"")</f>
        <v/>
      </c>
      <c r="AX2468" s="46" t="str">
        <f>LEFT(Table1[[#This Row],[Cur]],3)</f>
        <v/>
      </c>
      <c r="AY2468" s="59"/>
      <c r="AZ2468" s="46"/>
      <c r="BA2468" s="46" t="str">
        <f>IF(Table1[[#This Row],[Cur]]&lt;&gt;"",IF(Table1[[#This Row],[Cur]]="USD","",ExchangeRate),"")</f>
        <v/>
      </c>
      <c r="BB2468" s="46" t="str">
        <f>IF(Table1[[#This Row],[Grant]]&lt;&gt;"",VLOOKUP(Table1[[#This Row],[Grant]],Grants!B:D,3),"")</f>
        <v/>
      </c>
      <c r="BC2468" s="46" t="str">
        <f>TRIM(Table1[[#This Row],[Vendor ID]])</f>
        <v/>
      </c>
      <c r="BD2468">
        <f>IF(Table1[[#This Row],[Reference Number]]=Q2467,BD2467,BD2467+1)</f>
        <v>0</v>
      </c>
    </row>
    <row r="2469" spans="1:56" ht="11.25" customHeight="1" x14ac:dyDescent="0.25">
      <c r="A2469" s="1"/>
      <c r="B2469" s="88" t="str">
        <f>IF(Table1[[#This Row],[Posting Date]]&lt;&gt;"",IF(Table1[[#This Row],[Reference Number]]=Q2468,B2468+1,1),"")</f>
        <v/>
      </c>
      <c r="C2469" s="61"/>
      <c r="D2469" s="61"/>
      <c r="E2469" s="138"/>
      <c r="F2469" s="141" t="str">
        <f>IFERROR(IF(VLOOKUP(Table1[[#This Row],[Budget Code Description]],Dimentions!$X$6:$AC$139,2,FALSE)="","",VLOOKUP(Table1[[#This Row],[Budget Code Description]],Dimentions!$X$6:$AC$139,2,FALSE)),"")</f>
        <v/>
      </c>
      <c r="G2469" s="141"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1" t="str">
        <f>IFERROR(VLOOKUP(Table1[[#This Row],[Budget Code Description]],Table6[#All],8,FALSE),"")</f>
        <v/>
      </c>
      <c r="L2469" s="63"/>
      <c r="M2469" s="65" t="str">
        <f>IFERROR(VLOOKUP(Table1[[#This Row],[Staff ID]],Table2[],2,FALSE),"")</f>
        <v/>
      </c>
      <c r="N2469" s="209" t="str">
        <f>IFERROR(IF(VLOOKUP(Table1[[#This Row],[Budget Code Description]],Dimentions!$X$6:$AC$134,4,FALSE)="","",VLOOKUP(Table1[[#This Row],[Budget Code Description]],Dimentions!$X$6:$AC$134,4,FALSE)),"")</f>
        <v/>
      </c>
      <c r="O2469" s="65" t="str">
        <f>IFERROR(VLOOKUP(Table1[[#This Row],[Vendor ID]],Table549[],2,FALSE),"")</f>
        <v/>
      </c>
      <c r="P2469" s="63"/>
      <c r="Q2469" s="141" t="str">
        <f>IF(Table1[[#This Row],[Posting Date]]&lt;&gt;"",$D$9,"")</f>
        <v/>
      </c>
      <c r="R2469" s="157" t="str">
        <f>IF(Table1[[#This Row],[Posting Date]]&lt;&gt;"",$D$10,"")</f>
        <v/>
      </c>
      <c r="S2469" s="66"/>
      <c r="T2469" s="63"/>
      <c r="U2469" s="67"/>
      <c r="V2469" s="67"/>
      <c r="W2469" s="67" t="str">
        <f t="shared" si="42"/>
        <v/>
      </c>
      <c r="X2469" s="159" t="str">
        <f>IF(E2469="","",(IF(Table1[[#This Row],[Cur]]="USD",Table1[[#This Row],[Cur_Amount Debit]],Table1[[#This Row],[Cur_Amount Debit]]/Table1[[#This Row],[Exchange Rate]])))</f>
        <v/>
      </c>
      <c r="Y2469" s="159" t="str">
        <f>IF(E2469="","",(IF(Table1[[#This Row],[Cur]]="USD",Table1[[#This Row],[Cur_Amount Credit]],Table1[[#This Row],[Cur_Amount Credit]]/ExchangeRate)))</f>
        <v/>
      </c>
      <c r="Z2469" s="201" t="str">
        <f>IF(E2469="","",(Table1[[#This Row],[Debit USD]]-Table1[[#This Row],[Credit USD]]))</f>
        <v/>
      </c>
      <c r="AA2469" s="226"/>
      <c r="AB2469" s="255"/>
      <c r="AC2469" s="1"/>
      <c r="AD2469" s="15"/>
      <c r="AE2469" s="15" t="str">
        <f>IF(AND(OR(Table1[[#This Row],[Account]]="15030",Table1[[#This Row],[Account]]="15035",Table1[[#This Row],[Account]]="20150"),Table1[[#This Row],[Vendor ID]]=""),1,"")</f>
        <v/>
      </c>
      <c r="AF2469" s="15"/>
      <c r="AG2469" s="15"/>
      <c r="AH2469" s="15"/>
      <c r="AI2469" s="46" t="str">
        <f>IF(Table1[[#This Row],[Posting Date]]&lt;&gt;"","GJ-"&amp;CountryID,"")</f>
        <v/>
      </c>
      <c r="AJ2469" s="59" t="str">
        <f>IF(Table1[[#This Row],[Posting Date]]&lt;&gt;"",Table1[[#This Row],[Posting Date]],"")</f>
        <v/>
      </c>
      <c r="AK2469" s="46"/>
      <c r="AL2469" s="46" t="str">
        <f>IF(Table1[[#This Row],[Description]]&lt;&gt;"",Table1[[#This Row],[Description]],"")</f>
        <v/>
      </c>
      <c r="AM2469" s="46" t="str">
        <f>IF(Table1[[#This Row],[Posting Date]]&lt;&gt;"",Table1[[#This Row],[Reference Number]],"")</f>
        <v/>
      </c>
      <c r="AN2469" s="46" t="str">
        <f>TRIM(Table1[[#This Row],[Line '#]])</f>
        <v/>
      </c>
      <c r="AO2469" s="46" t="str">
        <f>TRIM(Table1[[#This Row],[Account]])</f>
        <v/>
      </c>
      <c r="AP2469" s="46" t="str">
        <f>IF(Table1[[#This Row],[Posting Date]]&lt;&gt;"",$D$5,"")</f>
        <v/>
      </c>
      <c r="AQ2469" s="46" t="str">
        <f>TRIM(Table1[[#This Row],[Departments-Prgrams]])</f>
        <v/>
      </c>
      <c r="AR2469" s="46" t="str">
        <f>TRIM(Table1[[#This Row],[Grant]])</f>
        <v/>
      </c>
      <c r="AS2469" s="46" t="str">
        <f>TRIM(Table1[[#This Row],[Staff ID]])</f>
        <v/>
      </c>
      <c r="AT2469" s="46" t="str">
        <f>IF(TRIM(Table1[[#This Row],[Budget Code]])=0,"",TRIM(Table1[[#This Row],[Budget Code]]))</f>
        <v/>
      </c>
      <c r="AU2469" s="46" t="str">
        <f>IF(Table1[[#This Row],[Line Description]]&lt;&gt;"",Table1[[#This Row],[Line Description]],"")</f>
        <v/>
      </c>
      <c r="AV2469" s="46" t="str">
        <f>IF(Table1[[#This Row],[Cur_Amount Debit]]&gt;0,ROUND(Table1[[#This Row],[Cur_Amount Debit]],2),"")</f>
        <v/>
      </c>
      <c r="AW2469" s="46" t="str">
        <f>IF(Table1[[#This Row],[Cur_Amount Credit]]&gt;0,ROUND(Table1[[#This Row],[Cur_Amount Credit]],2),"")</f>
        <v/>
      </c>
      <c r="AX2469" s="46" t="str">
        <f>LEFT(Table1[[#This Row],[Cur]],3)</f>
        <v/>
      </c>
      <c r="AY2469" s="59"/>
      <c r="AZ2469" s="46"/>
      <c r="BA2469" s="46" t="str">
        <f>IF(Table1[[#This Row],[Cur]]&lt;&gt;"",IF(Table1[[#This Row],[Cur]]="USD","",ExchangeRate),"")</f>
        <v/>
      </c>
      <c r="BB2469" s="46" t="str">
        <f>IF(Table1[[#This Row],[Grant]]&lt;&gt;"",VLOOKUP(Table1[[#This Row],[Grant]],Grants!B:D,3),"")</f>
        <v/>
      </c>
      <c r="BC2469" s="46" t="str">
        <f>TRIM(Table1[[#This Row],[Vendor ID]])</f>
        <v/>
      </c>
      <c r="BD2469">
        <f>IF(Table1[[#This Row],[Reference Number]]=Q2468,BD2468,BD2468+1)</f>
        <v>0</v>
      </c>
    </row>
    <row r="2470" spans="1:56" ht="11.25" customHeight="1" x14ac:dyDescent="0.25">
      <c r="A2470" s="1"/>
      <c r="B2470" s="88" t="str">
        <f>IF(Table1[[#This Row],[Posting Date]]&lt;&gt;"",IF(Table1[[#This Row],[Reference Number]]=Q2469,B2469+1,1),"")</f>
        <v/>
      </c>
      <c r="C2470" s="61"/>
      <c r="D2470" s="61"/>
      <c r="E2470" s="138"/>
      <c r="F2470" s="141" t="str">
        <f>IFERROR(IF(VLOOKUP(Table1[[#This Row],[Budget Code Description]],Dimentions!$X$6:$AC$139,2,FALSE)="","",VLOOKUP(Table1[[#This Row],[Budget Code Description]],Dimentions!$X$6:$AC$139,2,FALSE)),"")</f>
        <v/>
      </c>
      <c r="G2470" s="141"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1" t="str">
        <f>IFERROR(VLOOKUP(Table1[[#This Row],[Budget Code Description]],Table6[#All],8,FALSE),"")</f>
        <v/>
      </c>
      <c r="L2470" s="63"/>
      <c r="M2470" s="65" t="str">
        <f>IFERROR(VLOOKUP(Table1[[#This Row],[Staff ID]],Table2[],2,FALSE),"")</f>
        <v/>
      </c>
      <c r="N2470" s="209" t="str">
        <f>IFERROR(IF(VLOOKUP(Table1[[#This Row],[Budget Code Description]],Dimentions!$X$6:$AC$134,4,FALSE)="","",VLOOKUP(Table1[[#This Row],[Budget Code Description]],Dimentions!$X$6:$AC$134,4,FALSE)),"")</f>
        <v/>
      </c>
      <c r="O2470" s="65" t="str">
        <f>IFERROR(VLOOKUP(Table1[[#This Row],[Vendor ID]],Table549[],2,FALSE),"")</f>
        <v/>
      </c>
      <c r="P2470" s="63"/>
      <c r="Q2470" s="141" t="str">
        <f>IF(Table1[[#This Row],[Posting Date]]&lt;&gt;"",$D$9,"")</f>
        <v/>
      </c>
      <c r="R2470" s="157" t="str">
        <f>IF(Table1[[#This Row],[Posting Date]]&lt;&gt;"",$D$10,"")</f>
        <v/>
      </c>
      <c r="S2470" s="66"/>
      <c r="T2470" s="63"/>
      <c r="U2470" s="67"/>
      <c r="V2470" s="67"/>
      <c r="W2470" s="67" t="str">
        <f t="shared" si="42"/>
        <v/>
      </c>
      <c r="X2470" s="159" t="str">
        <f>IF(E2470="","",(IF(Table1[[#This Row],[Cur]]="USD",Table1[[#This Row],[Cur_Amount Debit]],Table1[[#This Row],[Cur_Amount Debit]]/Table1[[#This Row],[Exchange Rate]])))</f>
        <v/>
      </c>
      <c r="Y2470" s="159" t="str">
        <f>IF(E2470="","",(IF(Table1[[#This Row],[Cur]]="USD",Table1[[#This Row],[Cur_Amount Credit]],Table1[[#This Row],[Cur_Amount Credit]]/ExchangeRate)))</f>
        <v/>
      </c>
      <c r="Z2470" s="201" t="str">
        <f>IF(E2470="","",(Table1[[#This Row],[Debit USD]]-Table1[[#This Row],[Credit USD]]))</f>
        <v/>
      </c>
      <c r="AA2470" s="226"/>
      <c r="AB2470" s="255"/>
      <c r="AC2470" s="1"/>
      <c r="AD2470" s="15"/>
      <c r="AE2470" s="15" t="str">
        <f>IF(AND(OR(Table1[[#This Row],[Account]]="15030",Table1[[#This Row],[Account]]="15035",Table1[[#This Row],[Account]]="20150"),Table1[[#This Row],[Vendor ID]]=""),1,"")</f>
        <v/>
      </c>
      <c r="AF2470" s="15"/>
      <c r="AG2470" s="15"/>
      <c r="AH2470" s="15"/>
      <c r="AI2470" s="46" t="str">
        <f>IF(Table1[[#This Row],[Posting Date]]&lt;&gt;"","GJ-"&amp;CountryID,"")</f>
        <v/>
      </c>
      <c r="AJ2470" s="59" t="str">
        <f>IF(Table1[[#This Row],[Posting Date]]&lt;&gt;"",Table1[[#This Row],[Posting Date]],"")</f>
        <v/>
      </c>
      <c r="AK2470" s="46"/>
      <c r="AL2470" s="46" t="str">
        <f>IF(Table1[[#This Row],[Description]]&lt;&gt;"",Table1[[#This Row],[Description]],"")</f>
        <v/>
      </c>
      <c r="AM2470" s="46" t="str">
        <f>IF(Table1[[#This Row],[Posting Date]]&lt;&gt;"",Table1[[#This Row],[Reference Number]],"")</f>
        <v/>
      </c>
      <c r="AN2470" s="46" t="str">
        <f>TRIM(Table1[[#This Row],[Line '#]])</f>
        <v/>
      </c>
      <c r="AO2470" s="46" t="str">
        <f>TRIM(Table1[[#This Row],[Account]])</f>
        <v/>
      </c>
      <c r="AP2470" s="46" t="str">
        <f>IF(Table1[[#This Row],[Posting Date]]&lt;&gt;"",$D$5,"")</f>
        <v/>
      </c>
      <c r="AQ2470" s="46" t="str">
        <f>TRIM(Table1[[#This Row],[Departments-Prgrams]])</f>
        <v/>
      </c>
      <c r="AR2470" s="46" t="str">
        <f>TRIM(Table1[[#This Row],[Grant]])</f>
        <v/>
      </c>
      <c r="AS2470" s="46" t="str">
        <f>TRIM(Table1[[#This Row],[Staff ID]])</f>
        <v/>
      </c>
      <c r="AT2470" s="46" t="str">
        <f>IF(TRIM(Table1[[#This Row],[Budget Code]])=0,"",TRIM(Table1[[#This Row],[Budget Code]]))</f>
        <v/>
      </c>
      <c r="AU2470" s="46" t="str">
        <f>IF(Table1[[#This Row],[Line Description]]&lt;&gt;"",Table1[[#This Row],[Line Description]],"")</f>
        <v/>
      </c>
      <c r="AV2470" s="46" t="str">
        <f>IF(Table1[[#This Row],[Cur_Amount Debit]]&gt;0,ROUND(Table1[[#This Row],[Cur_Amount Debit]],2),"")</f>
        <v/>
      </c>
      <c r="AW2470" s="46" t="str">
        <f>IF(Table1[[#This Row],[Cur_Amount Credit]]&gt;0,ROUND(Table1[[#This Row],[Cur_Amount Credit]],2),"")</f>
        <v/>
      </c>
      <c r="AX2470" s="46" t="str">
        <f>LEFT(Table1[[#This Row],[Cur]],3)</f>
        <v/>
      </c>
      <c r="AY2470" s="59"/>
      <c r="AZ2470" s="46"/>
      <c r="BA2470" s="46" t="str">
        <f>IF(Table1[[#This Row],[Cur]]&lt;&gt;"",IF(Table1[[#This Row],[Cur]]="USD","",ExchangeRate),"")</f>
        <v/>
      </c>
      <c r="BB2470" s="46" t="str">
        <f>IF(Table1[[#This Row],[Grant]]&lt;&gt;"",VLOOKUP(Table1[[#This Row],[Grant]],Grants!B:D,3),"")</f>
        <v/>
      </c>
      <c r="BC2470" s="46" t="str">
        <f>TRIM(Table1[[#This Row],[Vendor ID]])</f>
        <v/>
      </c>
      <c r="BD2470">
        <f>IF(Table1[[#This Row],[Reference Number]]=Q2469,BD2469,BD2469+1)</f>
        <v>0</v>
      </c>
    </row>
    <row r="2471" spans="1:56" ht="11.25" customHeight="1" x14ac:dyDescent="0.25">
      <c r="A2471" s="1"/>
      <c r="B2471" s="88" t="str">
        <f>IF(Table1[[#This Row],[Posting Date]]&lt;&gt;"",IF(Table1[[#This Row],[Reference Number]]=Q2470,B2470+1,1),"")</f>
        <v/>
      </c>
      <c r="C2471" s="61"/>
      <c r="D2471" s="61"/>
      <c r="E2471" s="138"/>
      <c r="F2471" s="141" t="str">
        <f>IFERROR(IF(VLOOKUP(Table1[[#This Row],[Budget Code Description]],Dimentions!$X$6:$AC$139,2,FALSE)="","",VLOOKUP(Table1[[#This Row],[Budget Code Description]],Dimentions!$X$6:$AC$139,2,FALSE)),"")</f>
        <v/>
      </c>
      <c r="G2471" s="141"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1" t="str">
        <f>IFERROR(VLOOKUP(Table1[[#This Row],[Budget Code Description]],Table6[#All],8,FALSE),"")</f>
        <v/>
      </c>
      <c r="L2471" s="63"/>
      <c r="M2471" s="65" t="str">
        <f>IFERROR(VLOOKUP(Table1[[#This Row],[Staff ID]],Table2[],2,FALSE),"")</f>
        <v/>
      </c>
      <c r="N2471" s="209" t="str">
        <f>IFERROR(IF(VLOOKUP(Table1[[#This Row],[Budget Code Description]],Dimentions!$X$6:$AC$134,4,FALSE)="","",VLOOKUP(Table1[[#This Row],[Budget Code Description]],Dimentions!$X$6:$AC$134,4,FALSE)),"")</f>
        <v/>
      </c>
      <c r="O2471" s="65" t="str">
        <f>IFERROR(VLOOKUP(Table1[[#This Row],[Vendor ID]],Table549[],2,FALSE),"")</f>
        <v/>
      </c>
      <c r="P2471" s="63"/>
      <c r="Q2471" s="141" t="str">
        <f>IF(Table1[[#This Row],[Posting Date]]&lt;&gt;"",$D$9,"")</f>
        <v/>
      </c>
      <c r="R2471" s="157" t="str">
        <f>IF(Table1[[#This Row],[Posting Date]]&lt;&gt;"",$D$10,"")</f>
        <v/>
      </c>
      <c r="S2471" s="66"/>
      <c r="T2471" s="63"/>
      <c r="U2471" s="67"/>
      <c r="V2471" s="67"/>
      <c r="W2471" s="67" t="str">
        <f t="shared" si="42"/>
        <v/>
      </c>
      <c r="X2471" s="159" t="str">
        <f>IF(E2471="","",(IF(Table1[[#This Row],[Cur]]="USD",Table1[[#This Row],[Cur_Amount Debit]],Table1[[#This Row],[Cur_Amount Debit]]/Table1[[#This Row],[Exchange Rate]])))</f>
        <v/>
      </c>
      <c r="Y2471" s="159" t="str">
        <f>IF(E2471="","",(IF(Table1[[#This Row],[Cur]]="USD",Table1[[#This Row],[Cur_Amount Credit]],Table1[[#This Row],[Cur_Amount Credit]]/ExchangeRate)))</f>
        <v/>
      </c>
      <c r="Z2471" s="201" t="str">
        <f>IF(E2471="","",(Table1[[#This Row],[Debit USD]]-Table1[[#This Row],[Credit USD]]))</f>
        <v/>
      </c>
      <c r="AA2471" s="226"/>
      <c r="AB2471" s="255"/>
      <c r="AC2471" s="1"/>
      <c r="AD2471" s="15"/>
      <c r="AE2471" s="15" t="str">
        <f>IF(AND(OR(Table1[[#This Row],[Account]]="15030",Table1[[#This Row],[Account]]="15035",Table1[[#This Row],[Account]]="20150"),Table1[[#This Row],[Vendor ID]]=""),1,"")</f>
        <v/>
      </c>
      <c r="AF2471" s="15"/>
      <c r="AG2471" s="15"/>
      <c r="AH2471" s="15"/>
      <c r="AI2471" s="46" t="str">
        <f>IF(Table1[[#This Row],[Posting Date]]&lt;&gt;"","GJ-"&amp;CountryID,"")</f>
        <v/>
      </c>
      <c r="AJ2471" s="59" t="str">
        <f>IF(Table1[[#This Row],[Posting Date]]&lt;&gt;"",Table1[[#This Row],[Posting Date]],"")</f>
        <v/>
      </c>
      <c r="AK2471" s="46"/>
      <c r="AL2471" s="46" t="str">
        <f>IF(Table1[[#This Row],[Description]]&lt;&gt;"",Table1[[#This Row],[Description]],"")</f>
        <v/>
      </c>
      <c r="AM2471" s="46" t="str">
        <f>IF(Table1[[#This Row],[Posting Date]]&lt;&gt;"",Table1[[#This Row],[Reference Number]],"")</f>
        <v/>
      </c>
      <c r="AN2471" s="46" t="str">
        <f>TRIM(Table1[[#This Row],[Line '#]])</f>
        <v/>
      </c>
      <c r="AO2471" s="46" t="str">
        <f>TRIM(Table1[[#This Row],[Account]])</f>
        <v/>
      </c>
      <c r="AP2471" s="46" t="str">
        <f>IF(Table1[[#This Row],[Posting Date]]&lt;&gt;"",$D$5,"")</f>
        <v/>
      </c>
      <c r="AQ2471" s="46" t="str">
        <f>TRIM(Table1[[#This Row],[Departments-Prgrams]])</f>
        <v/>
      </c>
      <c r="AR2471" s="46" t="str">
        <f>TRIM(Table1[[#This Row],[Grant]])</f>
        <v/>
      </c>
      <c r="AS2471" s="46" t="str">
        <f>TRIM(Table1[[#This Row],[Staff ID]])</f>
        <v/>
      </c>
      <c r="AT2471" s="46" t="str">
        <f>IF(TRIM(Table1[[#This Row],[Budget Code]])=0,"",TRIM(Table1[[#This Row],[Budget Code]]))</f>
        <v/>
      </c>
      <c r="AU2471" s="46" t="str">
        <f>IF(Table1[[#This Row],[Line Description]]&lt;&gt;"",Table1[[#This Row],[Line Description]],"")</f>
        <v/>
      </c>
      <c r="AV2471" s="46" t="str">
        <f>IF(Table1[[#This Row],[Cur_Amount Debit]]&gt;0,ROUND(Table1[[#This Row],[Cur_Amount Debit]],2),"")</f>
        <v/>
      </c>
      <c r="AW2471" s="46" t="str">
        <f>IF(Table1[[#This Row],[Cur_Amount Credit]]&gt;0,ROUND(Table1[[#This Row],[Cur_Amount Credit]],2),"")</f>
        <v/>
      </c>
      <c r="AX2471" s="46" t="str">
        <f>LEFT(Table1[[#This Row],[Cur]],3)</f>
        <v/>
      </c>
      <c r="AY2471" s="59"/>
      <c r="AZ2471" s="46"/>
      <c r="BA2471" s="46" t="str">
        <f>IF(Table1[[#This Row],[Cur]]&lt;&gt;"",IF(Table1[[#This Row],[Cur]]="USD","",ExchangeRate),"")</f>
        <v/>
      </c>
      <c r="BB2471" s="46" t="str">
        <f>IF(Table1[[#This Row],[Grant]]&lt;&gt;"",VLOOKUP(Table1[[#This Row],[Grant]],Grants!B:D,3),"")</f>
        <v/>
      </c>
      <c r="BC2471" s="46" t="str">
        <f>TRIM(Table1[[#This Row],[Vendor ID]])</f>
        <v/>
      </c>
      <c r="BD2471">
        <f>IF(Table1[[#This Row],[Reference Number]]=Q2470,BD2470,BD2470+1)</f>
        <v>0</v>
      </c>
    </row>
    <row r="2472" spans="1:56" ht="11.25" customHeight="1" x14ac:dyDescent="0.25">
      <c r="A2472" s="1"/>
      <c r="B2472" s="88" t="str">
        <f>IF(Table1[[#This Row],[Posting Date]]&lt;&gt;"",IF(Table1[[#This Row],[Reference Number]]=Q2471,B2471+1,1),"")</f>
        <v/>
      </c>
      <c r="C2472" s="61"/>
      <c r="D2472" s="61"/>
      <c r="E2472" s="138"/>
      <c r="F2472" s="141" t="str">
        <f>IFERROR(IF(VLOOKUP(Table1[[#This Row],[Budget Code Description]],Dimentions!$X$6:$AC$139,2,FALSE)="","",VLOOKUP(Table1[[#This Row],[Budget Code Description]],Dimentions!$X$6:$AC$139,2,FALSE)),"")</f>
        <v/>
      </c>
      <c r="G2472" s="141"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1" t="str">
        <f>IFERROR(VLOOKUP(Table1[[#This Row],[Budget Code Description]],Table6[#All],8,FALSE),"")</f>
        <v/>
      </c>
      <c r="L2472" s="63"/>
      <c r="M2472" s="65" t="str">
        <f>IFERROR(VLOOKUP(Table1[[#This Row],[Staff ID]],Table2[],2,FALSE),"")</f>
        <v/>
      </c>
      <c r="N2472" s="209" t="str">
        <f>IFERROR(IF(VLOOKUP(Table1[[#This Row],[Budget Code Description]],Dimentions!$X$6:$AC$134,4,FALSE)="","",VLOOKUP(Table1[[#This Row],[Budget Code Description]],Dimentions!$X$6:$AC$134,4,FALSE)),"")</f>
        <v/>
      </c>
      <c r="O2472" s="65" t="str">
        <f>IFERROR(VLOOKUP(Table1[[#This Row],[Vendor ID]],Table549[],2,FALSE),"")</f>
        <v/>
      </c>
      <c r="P2472" s="63"/>
      <c r="Q2472" s="141" t="str">
        <f>IF(Table1[[#This Row],[Posting Date]]&lt;&gt;"",$D$9,"")</f>
        <v/>
      </c>
      <c r="R2472" s="157" t="str">
        <f>IF(Table1[[#This Row],[Posting Date]]&lt;&gt;"",$D$10,"")</f>
        <v/>
      </c>
      <c r="S2472" s="66"/>
      <c r="T2472" s="63"/>
      <c r="U2472" s="67"/>
      <c r="V2472" s="67"/>
      <c r="W2472" s="67" t="str">
        <f t="shared" si="42"/>
        <v/>
      </c>
      <c r="X2472" s="159" t="str">
        <f>IF(E2472="","",(IF(Table1[[#This Row],[Cur]]="USD",Table1[[#This Row],[Cur_Amount Debit]],Table1[[#This Row],[Cur_Amount Debit]]/Table1[[#This Row],[Exchange Rate]])))</f>
        <v/>
      </c>
      <c r="Y2472" s="159" t="str">
        <f>IF(E2472="","",(IF(Table1[[#This Row],[Cur]]="USD",Table1[[#This Row],[Cur_Amount Credit]],Table1[[#This Row],[Cur_Amount Credit]]/ExchangeRate)))</f>
        <v/>
      </c>
      <c r="Z2472" s="201" t="str">
        <f>IF(E2472="","",(Table1[[#This Row],[Debit USD]]-Table1[[#This Row],[Credit USD]]))</f>
        <v/>
      </c>
      <c r="AA2472" s="226"/>
      <c r="AB2472" s="255"/>
      <c r="AC2472" s="1"/>
      <c r="AD2472" s="15"/>
      <c r="AE2472" s="15" t="str">
        <f>IF(AND(OR(Table1[[#This Row],[Account]]="15030",Table1[[#This Row],[Account]]="15035",Table1[[#This Row],[Account]]="20150"),Table1[[#This Row],[Vendor ID]]=""),1,"")</f>
        <v/>
      </c>
      <c r="AF2472" s="15"/>
      <c r="AG2472" s="15"/>
      <c r="AH2472" s="15"/>
      <c r="AI2472" s="46" t="str">
        <f>IF(Table1[[#This Row],[Posting Date]]&lt;&gt;"","GJ-"&amp;CountryID,"")</f>
        <v/>
      </c>
      <c r="AJ2472" s="59" t="str">
        <f>IF(Table1[[#This Row],[Posting Date]]&lt;&gt;"",Table1[[#This Row],[Posting Date]],"")</f>
        <v/>
      </c>
      <c r="AK2472" s="46"/>
      <c r="AL2472" s="46" t="str">
        <f>IF(Table1[[#This Row],[Description]]&lt;&gt;"",Table1[[#This Row],[Description]],"")</f>
        <v/>
      </c>
      <c r="AM2472" s="46" t="str">
        <f>IF(Table1[[#This Row],[Posting Date]]&lt;&gt;"",Table1[[#This Row],[Reference Number]],"")</f>
        <v/>
      </c>
      <c r="AN2472" s="46" t="str">
        <f>TRIM(Table1[[#This Row],[Line '#]])</f>
        <v/>
      </c>
      <c r="AO2472" s="46" t="str">
        <f>TRIM(Table1[[#This Row],[Account]])</f>
        <v/>
      </c>
      <c r="AP2472" s="46" t="str">
        <f>IF(Table1[[#This Row],[Posting Date]]&lt;&gt;"",$D$5,"")</f>
        <v/>
      </c>
      <c r="AQ2472" s="46" t="str">
        <f>TRIM(Table1[[#This Row],[Departments-Prgrams]])</f>
        <v/>
      </c>
      <c r="AR2472" s="46" t="str">
        <f>TRIM(Table1[[#This Row],[Grant]])</f>
        <v/>
      </c>
      <c r="AS2472" s="46" t="str">
        <f>TRIM(Table1[[#This Row],[Staff ID]])</f>
        <v/>
      </c>
      <c r="AT2472" s="46" t="str">
        <f>IF(TRIM(Table1[[#This Row],[Budget Code]])=0,"",TRIM(Table1[[#This Row],[Budget Code]]))</f>
        <v/>
      </c>
      <c r="AU2472" s="46" t="str">
        <f>IF(Table1[[#This Row],[Line Description]]&lt;&gt;"",Table1[[#This Row],[Line Description]],"")</f>
        <v/>
      </c>
      <c r="AV2472" s="46" t="str">
        <f>IF(Table1[[#This Row],[Cur_Amount Debit]]&gt;0,ROUND(Table1[[#This Row],[Cur_Amount Debit]],2),"")</f>
        <v/>
      </c>
      <c r="AW2472" s="46" t="str">
        <f>IF(Table1[[#This Row],[Cur_Amount Credit]]&gt;0,ROUND(Table1[[#This Row],[Cur_Amount Credit]],2),"")</f>
        <v/>
      </c>
      <c r="AX2472" s="46" t="str">
        <f>LEFT(Table1[[#This Row],[Cur]],3)</f>
        <v/>
      </c>
      <c r="AY2472" s="59"/>
      <c r="AZ2472" s="46"/>
      <c r="BA2472" s="46" t="str">
        <f>IF(Table1[[#This Row],[Cur]]&lt;&gt;"",IF(Table1[[#This Row],[Cur]]="USD","",ExchangeRate),"")</f>
        <v/>
      </c>
      <c r="BB2472" s="46" t="str">
        <f>IF(Table1[[#This Row],[Grant]]&lt;&gt;"",VLOOKUP(Table1[[#This Row],[Grant]],Grants!B:D,3),"")</f>
        <v/>
      </c>
      <c r="BC2472" s="46" t="str">
        <f>TRIM(Table1[[#This Row],[Vendor ID]])</f>
        <v/>
      </c>
      <c r="BD2472">
        <f>IF(Table1[[#This Row],[Reference Number]]=Q2471,BD2471,BD2471+1)</f>
        <v>0</v>
      </c>
    </row>
    <row r="2473" spans="1:56" ht="11.25" customHeight="1" x14ac:dyDescent="0.25">
      <c r="A2473" s="1"/>
      <c r="B2473" s="88" t="str">
        <f>IF(Table1[[#This Row],[Posting Date]]&lt;&gt;"",IF(Table1[[#This Row],[Reference Number]]=Q2472,B2472+1,1),"")</f>
        <v/>
      </c>
      <c r="C2473" s="61"/>
      <c r="D2473" s="61"/>
      <c r="E2473" s="138"/>
      <c r="F2473" s="141" t="str">
        <f>IFERROR(IF(VLOOKUP(Table1[[#This Row],[Budget Code Description]],Dimentions!$X$6:$AC$139,2,FALSE)="","",VLOOKUP(Table1[[#This Row],[Budget Code Description]],Dimentions!$X$6:$AC$139,2,FALSE)),"")</f>
        <v/>
      </c>
      <c r="G2473" s="141"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1" t="str">
        <f>IFERROR(VLOOKUP(Table1[[#This Row],[Budget Code Description]],Table6[#All],8,FALSE),"")</f>
        <v/>
      </c>
      <c r="L2473" s="63"/>
      <c r="M2473" s="65" t="str">
        <f>IFERROR(VLOOKUP(Table1[[#This Row],[Staff ID]],Table2[],2,FALSE),"")</f>
        <v/>
      </c>
      <c r="N2473" s="209" t="str">
        <f>IFERROR(IF(VLOOKUP(Table1[[#This Row],[Budget Code Description]],Dimentions!$X$6:$AC$134,4,FALSE)="","",VLOOKUP(Table1[[#This Row],[Budget Code Description]],Dimentions!$X$6:$AC$134,4,FALSE)),"")</f>
        <v/>
      </c>
      <c r="O2473" s="65" t="str">
        <f>IFERROR(VLOOKUP(Table1[[#This Row],[Vendor ID]],Table549[],2,FALSE),"")</f>
        <v/>
      </c>
      <c r="P2473" s="63"/>
      <c r="Q2473" s="141" t="str">
        <f>IF(Table1[[#This Row],[Posting Date]]&lt;&gt;"",$D$9,"")</f>
        <v/>
      </c>
      <c r="R2473" s="157" t="str">
        <f>IF(Table1[[#This Row],[Posting Date]]&lt;&gt;"",$D$10,"")</f>
        <v/>
      </c>
      <c r="S2473" s="66"/>
      <c r="T2473" s="63"/>
      <c r="U2473" s="67"/>
      <c r="V2473" s="67"/>
      <c r="W2473" s="67" t="str">
        <f t="shared" si="42"/>
        <v/>
      </c>
      <c r="X2473" s="159" t="str">
        <f>IF(E2473="","",(IF(Table1[[#This Row],[Cur]]="USD",Table1[[#This Row],[Cur_Amount Debit]],Table1[[#This Row],[Cur_Amount Debit]]/Table1[[#This Row],[Exchange Rate]])))</f>
        <v/>
      </c>
      <c r="Y2473" s="159" t="str">
        <f>IF(E2473="","",(IF(Table1[[#This Row],[Cur]]="USD",Table1[[#This Row],[Cur_Amount Credit]],Table1[[#This Row],[Cur_Amount Credit]]/ExchangeRate)))</f>
        <v/>
      </c>
      <c r="Z2473" s="201" t="str">
        <f>IF(E2473="","",(Table1[[#This Row],[Debit USD]]-Table1[[#This Row],[Credit USD]]))</f>
        <v/>
      </c>
      <c r="AA2473" s="226"/>
      <c r="AB2473" s="255"/>
      <c r="AC2473" s="1"/>
      <c r="AD2473" s="15"/>
      <c r="AE2473" s="15" t="str">
        <f>IF(AND(OR(Table1[[#This Row],[Account]]="15030",Table1[[#This Row],[Account]]="15035",Table1[[#This Row],[Account]]="20150"),Table1[[#This Row],[Vendor ID]]=""),1,"")</f>
        <v/>
      </c>
      <c r="AF2473" s="15"/>
      <c r="AG2473" s="15"/>
      <c r="AH2473" s="15"/>
      <c r="AI2473" s="46" t="str">
        <f>IF(Table1[[#This Row],[Posting Date]]&lt;&gt;"","GJ-"&amp;CountryID,"")</f>
        <v/>
      </c>
      <c r="AJ2473" s="59" t="str">
        <f>IF(Table1[[#This Row],[Posting Date]]&lt;&gt;"",Table1[[#This Row],[Posting Date]],"")</f>
        <v/>
      </c>
      <c r="AK2473" s="46"/>
      <c r="AL2473" s="46" t="str">
        <f>IF(Table1[[#This Row],[Description]]&lt;&gt;"",Table1[[#This Row],[Description]],"")</f>
        <v/>
      </c>
      <c r="AM2473" s="46" t="str">
        <f>IF(Table1[[#This Row],[Posting Date]]&lt;&gt;"",Table1[[#This Row],[Reference Number]],"")</f>
        <v/>
      </c>
      <c r="AN2473" s="46" t="str">
        <f>TRIM(Table1[[#This Row],[Line '#]])</f>
        <v/>
      </c>
      <c r="AO2473" s="46" t="str">
        <f>TRIM(Table1[[#This Row],[Account]])</f>
        <v/>
      </c>
      <c r="AP2473" s="46" t="str">
        <f>IF(Table1[[#This Row],[Posting Date]]&lt;&gt;"",$D$5,"")</f>
        <v/>
      </c>
      <c r="AQ2473" s="46" t="str">
        <f>TRIM(Table1[[#This Row],[Departments-Prgrams]])</f>
        <v/>
      </c>
      <c r="AR2473" s="46" t="str">
        <f>TRIM(Table1[[#This Row],[Grant]])</f>
        <v/>
      </c>
      <c r="AS2473" s="46" t="str">
        <f>TRIM(Table1[[#This Row],[Staff ID]])</f>
        <v/>
      </c>
      <c r="AT2473" s="46" t="str">
        <f>IF(TRIM(Table1[[#This Row],[Budget Code]])=0,"",TRIM(Table1[[#This Row],[Budget Code]]))</f>
        <v/>
      </c>
      <c r="AU2473" s="46" t="str">
        <f>IF(Table1[[#This Row],[Line Description]]&lt;&gt;"",Table1[[#This Row],[Line Description]],"")</f>
        <v/>
      </c>
      <c r="AV2473" s="46" t="str">
        <f>IF(Table1[[#This Row],[Cur_Amount Debit]]&gt;0,ROUND(Table1[[#This Row],[Cur_Amount Debit]],2),"")</f>
        <v/>
      </c>
      <c r="AW2473" s="46" t="str">
        <f>IF(Table1[[#This Row],[Cur_Amount Credit]]&gt;0,ROUND(Table1[[#This Row],[Cur_Amount Credit]],2),"")</f>
        <v/>
      </c>
      <c r="AX2473" s="46" t="str">
        <f>LEFT(Table1[[#This Row],[Cur]],3)</f>
        <v/>
      </c>
      <c r="AY2473" s="59"/>
      <c r="AZ2473" s="46"/>
      <c r="BA2473" s="46" t="str">
        <f>IF(Table1[[#This Row],[Cur]]&lt;&gt;"",IF(Table1[[#This Row],[Cur]]="USD","",ExchangeRate),"")</f>
        <v/>
      </c>
      <c r="BB2473" s="46" t="str">
        <f>IF(Table1[[#This Row],[Grant]]&lt;&gt;"",VLOOKUP(Table1[[#This Row],[Grant]],Grants!B:D,3),"")</f>
        <v/>
      </c>
      <c r="BC2473" s="46" t="str">
        <f>TRIM(Table1[[#This Row],[Vendor ID]])</f>
        <v/>
      </c>
      <c r="BD2473">
        <f>IF(Table1[[#This Row],[Reference Number]]=Q2472,BD2472,BD2472+1)</f>
        <v>0</v>
      </c>
    </row>
    <row r="2474" spans="1:56" ht="11.25" customHeight="1" x14ac:dyDescent="0.25">
      <c r="A2474" s="1"/>
      <c r="B2474" s="88" t="str">
        <f>IF(Table1[[#This Row],[Posting Date]]&lt;&gt;"",IF(Table1[[#This Row],[Reference Number]]=Q2473,B2473+1,1),"")</f>
        <v/>
      </c>
      <c r="C2474" s="61"/>
      <c r="D2474" s="61"/>
      <c r="E2474" s="138"/>
      <c r="F2474" s="141" t="str">
        <f>IFERROR(IF(VLOOKUP(Table1[[#This Row],[Budget Code Description]],Dimentions!$X$6:$AC$139,2,FALSE)="","",VLOOKUP(Table1[[#This Row],[Budget Code Description]],Dimentions!$X$6:$AC$139,2,FALSE)),"")</f>
        <v/>
      </c>
      <c r="G2474" s="141"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1" t="str">
        <f>IFERROR(VLOOKUP(Table1[[#This Row],[Budget Code Description]],Table6[#All],8,FALSE),"")</f>
        <v/>
      </c>
      <c r="L2474" s="63"/>
      <c r="M2474" s="65" t="str">
        <f>IFERROR(VLOOKUP(Table1[[#This Row],[Staff ID]],Table2[],2,FALSE),"")</f>
        <v/>
      </c>
      <c r="N2474" s="209" t="str">
        <f>IFERROR(IF(VLOOKUP(Table1[[#This Row],[Budget Code Description]],Dimentions!$X$6:$AC$134,4,FALSE)="","",VLOOKUP(Table1[[#This Row],[Budget Code Description]],Dimentions!$X$6:$AC$134,4,FALSE)),"")</f>
        <v/>
      </c>
      <c r="O2474" s="65" t="str">
        <f>IFERROR(VLOOKUP(Table1[[#This Row],[Vendor ID]],Table549[],2,FALSE),"")</f>
        <v/>
      </c>
      <c r="P2474" s="63"/>
      <c r="Q2474" s="141" t="str">
        <f>IF(Table1[[#This Row],[Posting Date]]&lt;&gt;"",$D$9,"")</f>
        <v/>
      </c>
      <c r="R2474" s="157" t="str">
        <f>IF(Table1[[#This Row],[Posting Date]]&lt;&gt;"",$D$10,"")</f>
        <v/>
      </c>
      <c r="S2474" s="66"/>
      <c r="T2474" s="63"/>
      <c r="U2474" s="67"/>
      <c r="V2474" s="67"/>
      <c r="W2474" s="67" t="str">
        <f t="shared" si="42"/>
        <v/>
      </c>
      <c r="X2474" s="159" t="str">
        <f>IF(E2474="","",(IF(Table1[[#This Row],[Cur]]="USD",Table1[[#This Row],[Cur_Amount Debit]],Table1[[#This Row],[Cur_Amount Debit]]/Table1[[#This Row],[Exchange Rate]])))</f>
        <v/>
      </c>
      <c r="Y2474" s="159" t="str">
        <f>IF(E2474="","",(IF(Table1[[#This Row],[Cur]]="USD",Table1[[#This Row],[Cur_Amount Credit]],Table1[[#This Row],[Cur_Amount Credit]]/ExchangeRate)))</f>
        <v/>
      </c>
      <c r="Z2474" s="201" t="str">
        <f>IF(E2474="","",(Table1[[#This Row],[Debit USD]]-Table1[[#This Row],[Credit USD]]))</f>
        <v/>
      </c>
      <c r="AA2474" s="226"/>
      <c r="AB2474" s="255"/>
      <c r="AC2474" s="1"/>
      <c r="AD2474" s="15"/>
      <c r="AE2474" s="15" t="str">
        <f>IF(AND(OR(Table1[[#This Row],[Account]]="15030",Table1[[#This Row],[Account]]="15035",Table1[[#This Row],[Account]]="20150"),Table1[[#This Row],[Vendor ID]]=""),1,"")</f>
        <v/>
      </c>
      <c r="AF2474" s="15"/>
      <c r="AG2474" s="15"/>
      <c r="AH2474" s="15"/>
      <c r="AI2474" s="46" t="str">
        <f>IF(Table1[[#This Row],[Posting Date]]&lt;&gt;"","GJ-"&amp;CountryID,"")</f>
        <v/>
      </c>
      <c r="AJ2474" s="59" t="str">
        <f>IF(Table1[[#This Row],[Posting Date]]&lt;&gt;"",Table1[[#This Row],[Posting Date]],"")</f>
        <v/>
      </c>
      <c r="AK2474" s="46"/>
      <c r="AL2474" s="46" t="str">
        <f>IF(Table1[[#This Row],[Description]]&lt;&gt;"",Table1[[#This Row],[Description]],"")</f>
        <v/>
      </c>
      <c r="AM2474" s="46" t="str">
        <f>IF(Table1[[#This Row],[Posting Date]]&lt;&gt;"",Table1[[#This Row],[Reference Number]],"")</f>
        <v/>
      </c>
      <c r="AN2474" s="46" t="str">
        <f>TRIM(Table1[[#This Row],[Line '#]])</f>
        <v/>
      </c>
      <c r="AO2474" s="46" t="str">
        <f>TRIM(Table1[[#This Row],[Account]])</f>
        <v/>
      </c>
      <c r="AP2474" s="46" t="str">
        <f>IF(Table1[[#This Row],[Posting Date]]&lt;&gt;"",$D$5,"")</f>
        <v/>
      </c>
      <c r="AQ2474" s="46" t="str">
        <f>TRIM(Table1[[#This Row],[Departments-Prgrams]])</f>
        <v/>
      </c>
      <c r="AR2474" s="46" t="str">
        <f>TRIM(Table1[[#This Row],[Grant]])</f>
        <v/>
      </c>
      <c r="AS2474" s="46" t="str">
        <f>TRIM(Table1[[#This Row],[Staff ID]])</f>
        <v/>
      </c>
      <c r="AT2474" s="46" t="str">
        <f>IF(TRIM(Table1[[#This Row],[Budget Code]])=0,"",TRIM(Table1[[#This Row],[Budget Code]]))</f>
        <v/>
      </c>
      <c r="AU2474" s="46" t="str">
        <f>IF(Table1[[#This Row],[Line Description]]&lt;&gt;"",Table1[[#This Row],[Line Description]],"")</f>
        <v/>
      </c>
      <c r="AV2474" s="46" t="str">
        <f>IF(Table1[[#This Row],[Cur_Amount Debit]]&gt;0,ROUND(Table1[[#This Row],[Cur_Amount Debit]],2),"")</f>
        <v/>
      </c>
      <c r="AW2474" s="46" t="str">
        <f>IF(Table1[[#This Row],[Cur_Amount Credit]]&gt;0,ROUND(Table1[[#This Row],[Cur_Amount Credit]],2),"")</f>
        <v/>
      </c>
      <c r="AX2474" s="46" t="str">
        <f>LEFT(Table1[[#This Row],[Cur]],3)</f>
        <v/>
      </c>
      <c r="AY2474" s="59"/>
      <c r="AZ2474" s="46"/>
      <c r="BA2474" s="46" t="str">
        <f>IF(Table1[[#This Row],[Cur]]&lt;&gt;"",IF(Table1[[#This Row],[Cur]]="USD","",ExchangeRate),"")</f>
        <v/>
      </c>
      <c r="BB2474" s="46" t="str">
        <f>IF(Table1[[#This Row],[Grant]]&lt;&gt;"",VLOOKUP(Table1[[#This Row],[Grant]],Grants!B:D,3),"")</f>
        <v/>
      </c>
      <c r="BC2474" s="46" t="str">
        <f>TRIM(Table1[[#This Row],[Vendor ID]])</f>
        <v/>
      </c>
      <c r="BD2474">
        <f>IF(Table1[[#This Row],[Reference Number]]=Q2473,BD2473,BD2473+1)</f>
        <v>0</v>
      </c>
    </row>
    <row r="2475" spans="1:56" ht="11.25" customHeight="1" x14ac:dyDescent="0.25">
      <c r="A2475" s="1"/>
      <c r="B2475" s="88" t="str">
        <f>IF(Table1[[#This Row],[Posting Date]]&lt;&gt;"",IF(Table1[[#This Row],[Reference Number]]=Q2474,B2474+1,1),"")</f>
        <v/>
      </c>
      <c r="C2475" s="61"/>
      <c r="D2475" s="61"/>
      <c r="E2475" s="138"/>
      <c r="F2475" s="141" t="str">
        <f>IFERROR(IF(VLOOKUP(Table1[[#This Row],[Budget Code Description]],Dimentions!$X$6:$AC$139,2,FALSE)="","",VLOOKUP(Table1[[#This Row],[Budget Code Description]],Dimentions!$X$6:$AC$139,2,FALSE)),"")</f>
        <v/>
      </c>
      <c r="G2475" s="141"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1" t="str">
        <f>IFERROR(VLOOKUP(Table1[[#This Row],[Budget Code Description]],Table6[#All],8,FALSE),"")</f>
        <v/>
      </c>
      <c r="L2475" s="63"/>
      <c r="M2475" s="65" t="str">
        <f>IFERROR(VLOOKUP(Table1[[#This Row],[Staff ID]],Table2[],2,FALSE),"")</f>
        <v/>
      </c>
      <c r="N2475" s="209" t="str">
        <f>IFERROR(IF(VLOOKUP(Table1[[#This Row],[Budget Code Description]],Dimentions!$X$6:$AC$134,4,FALSE)="","",VLOOKUP(Table1[[#This Row],[Budget Code Description]],Dimentions!$X$6:$AC$134,4,FALSE)),"")</f>
        <v/>
      </c>
      <c r="O2475" s="65" t="str">
        <f>IFERROR(VLOOKUP(Table1[[#This Row],[Vendor ID]],Table549[],2,FALSE),"")</f>
        <v/>
      </c>
      <c r="P2475" s="63"/>
      <c r="Q2475" s="141" t="str">
        <f>IF(Table1[[#This Row],[Posting Date]]&lt;&gt;"",$D$9,"")</f>
        <v/>
      </c>
      <c r="R2475" s="157" t="str">
        <f>IF(Table1[[#This Row],[Posting Date]]&lt;&gt;"",$D$10,"")</f>
        <v/>
      </c>
      <c r="S2475" s="66"/>
      <c r="T2475" s="63"/>
      <c r="U2475" s="67"/>
      <c r="V2475" s="67"/>
      <c r="W2475" s="67" t="str">
        <f t="shared" si="42"/>
        <v/>
      </c>
      <c r="X2475" s="159" t="str">
        <f>IF(E2475="","",(IF(Table1[[#This Row],[Cur]]="USD",Table1[[#This Row],[Cur_Amount Debit]],Table1[[#This Row],[Cur_Amount Debit]]/Table1[[#This Row],[Exchange Rate]])))</f>
        <v/>
      </c>
      <c r="Y2475" s="159" t="str">
        <f>IF(E2475="","",(IF(Table1[[#This Row],[Cur]]="USD",Table1[[#This Row],[Cur_Amount Credit]],Table1[[#This Row],[Cur_Amount Credit]]/ExchangeRate)))</f>
        <v/>
      </c>
      <c r="Z2475" s="201" t="str">
        <f>IF(E2475="","",(Table1[[#This Row],[Debit USD]]-Table1[[#This Row],[Credit USD]]))</f>
        <v/>
      </c>
      <c r="AA2475" s="226"/>
      <c r="AB2475" s="255"/>
      <c r="AC2475" s="1"/>
      <c r="AD2475" s="15"/>
      <c r="AE2475" s="15" t="str">
        <f>IF(AND(OR(Table1[[#This Row],[Account]]="15030",Table1[[#This Row],[Account]]="15035",Table1[[#This Row],[Account]]="20150"),Table1[[#This Row],[Vendor ID]]=""),1,"")</f>
        <v/>
      </c>
      <c r="AF2475" s="15"/>
      <c r="AG2475" s="15"/>
      <c r="AH2475" s="15"/>
      <c r="AI2475" s="46" t="str">
        <f>IF(Table1[[#This Row],[Posting Date]]&lt;&gt;"","GJ-"&amp;CountryID,"")</f>
        <v/>
      </c>
      <c r="AJ2475" s="59" t="str">
        <f>IF(Table1[[#This Row],[Posting Date]]&lt;&gt;"",Table1[[#This Row],[Posting Date]],"")</f>
        <v/>
      </c>
      <c r="AK2475" s="46"/>
      <c r="AL2475" s="46" t="str">
        <f>IF(Table1[[#This Row],[Description]]&lt;&gt;"",Table1[[#This Row],[Description]],"")</f>
        <v/>
      </c>
      <c r="AM2475" s="46" t="str">
        <f>IF(Table1[[#This Row],[Posting Date]]&lt;&gt;"",Table1[[#This Row],[Reference Number]],"")</f>
        <v/>
      </c>
      <c r="AN2475" s="46" t="str">
        <f>TRIM(Table1[[#This Row],[Line '#]])</f>
        <v/>
      </c>
      <c r="AO2475" s="46" t="str">
        <f>TRIM(Table1[[#This Row],[Account]])</f>
        <v/>
      </c>
      <c r="AP2475" s="46" t="str">
        <f>IF(Table1[[#This Row],[Posting Date]]&lt;&gt;"",$D$5,"")</f>
        <v/>
      </c>
      <c r="AQ2475" s="46" t="str">
        <f>TRIM(Table1[[#This Row],[Departments-Prgrams]])</f>
        <v/>
      </c>
      <c r="AR2475" s="46" t="str">
        <f>TRIM(Table1[[#This Row],[Grant]])</f>
        <v/>
      </c>
      <c r="AS2475" s="46" t="str">
        <f>TRIM(Table1[[#This Row],[Staff ID]])</f>
        <v/>
      </c>
      <c r="AT2475" s="46" t="str">
        <f>IF(TRIM(Table1[[#This Row],[Budget Code]])=0,"",TRIM(Table1[[#This Row],[Budget Code]]))</f>
        <v/>
      </c>
      <c r="AU2475" s="46" t="str">
        <f>IF(Table1[[#This Row],[Line Description]]&lt;&gt;"",Table1[[#This Row],[Line Description]],"")</f>
        <v/>
      </c>
      <c r="AV2475" s="46" t="str">
        <f>IF(Table1[[#This Row],[Cur_Amount Debit]]&gt;0,ROUND(Table1[[#This Row],[Cur_Amount Debit]],2),"")</f>
        <v/>
      </c>
      <c r="AW2475" s="46" t="str">
        <f>IF(Table1[[#This Row],[Cur_Amount Credit]]&gt;0,ROUND(Table1[[#This Row],[Cur_Amount Credit]],2),"")</f>
        <v/>
      </c>
      <c r="AX2475" s="46" t="str">
        <f>LEFT(Table1[[#This Row],[Cur]],3)</f>
        <v/>
      </c>
      <c r="AY2475" s="59"/>
      <c r="AZ2475" s="46"/>
      <c r="BA2475" s="46" t="str">
        <f>IF(Table1[[#This Row],[Cur]]&lt;&gt;"",IF(Table1[[#This Row],[Cur]]="USD","",ExchangeRate),"")</f>
        <v/>
      </c>
      <c r="BB2475" s="46" t="str">
        <f>IF(Table1[[#This Row],[Grant]]&lt;&gt;"",VLOOKUP(Table1[[#This Row],[Grant]],Grants!B:D,3),"")</f>
        <v/>
      </c>
      <c r="BC2475" s="46" t="str">
        <f>TRIM(Table1[[#This Row],[Vendor ID]])</f>
        <v/>
      </c>
      <c r="BD2475">
        <f>IF(Table1[[#This Row],[Reference Number]]=Q2474,BD2474,BD2474+1)</f>
        <v>0</v>
      </c>
    </row>
    <row r="2476" spans="1:56" ht="11.25" customHeight="1" x14ac:dyDescent="0.25">
      <c r="A2476" s="1"/>
      <c r="B2476" s="88" t="str">
        <f>IF(Table1[[#This Row],[Posting Date]]&lt;&gt;"",IF(Table1[[#This Row],[Reference Number]]=Q2475,B2475+1,1),"")</f>
        <v/>
      </c>
      <c r="C2476" s="61"/>
      <c r="D2476" s="61"/>
      <c r="E2476" s="138"/>
      <c r="F2476" s="141" t="str">
        <f>IFERROR(IF(VLOOKUP(Table1[[#This Row],[Budget Code Description]],Dimentions!$X$6:$AC$139,2,FALSE)="","",VLOOKUP(Table1[[#This Row],[Budget Code Description]],Dimentions!$X$6:$AC$139,2,FALSE)),"")</f>
        <v/>
      </c>
      <c r="G2476" s="141"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1" t="str">
        <f>IFERROR(VLOOKUP(Table1[[#This Row],[Budget Code Description]],Table6[#All],8,FALSE),"")</f>
        <v/>
      </c>
      <c r="L2476" s="63"/>
      <c r="M2476" s="65" t="str">
        <f>IFERROR(VLOOKUP(Table1[[#This Row],[Staff ID]],Table2[],2,FALSE),"")</f>
        <v/>
      </c>
      <c r="N2476" s="209" t="str">
        <f>IFERROR(IF(VLOOKUP(Table1[[#This Row],[Budget Code Description]],Dimentions!$X$6:$AC$134,4,FALSE)="","",VLOOKUP(Table1[[#This Row],[Budget Code Description]],Dimentions!$X$6:$AC$134,4,FALSE)),"")</f>
        <v/>
      </c>
      <c r="O2476" s="65" t="str">
        <f>IFERROR(VLOOKUP(Table1[[#This Row],[Vendor ID]],Table549[],2,FALSE),"")</f>
        <v/>
      </c>
      <c r="P2476" s="63"/>
      <c r="Q2476" s="141" t="str">
        <f>IF(Table1[[#This Row],[Posting Date]]&lt;&gt;"",$D$9,"")</f>
        <v/>
      </c>
      <c r="R2476" s="157" t="str">
        <f>IF(Table1[[#This Row],[Posting Date]]&lt;&gt;"",$D$10,"")</f>
        <v/>
      </c>
      <c r="S2476" s="66"/>
      <c r="T2476" s="63"/>
      <c r="U2476" s="67"/>
      <c r="V2476" s="67"/>
      <c r="W2476" s="67" t="str">
        <f t="shared" si="42"/>
        <v/>
      </c>
      <c r="X2476" s="159" t="str">
        <f>IF(E2476="","",(IF(Table1[[#This Row],[Cur]]="USD",Table1[[#This Row],[Cur_Amount Debit]],Table1[[#This Row],[Cur_Amount Debit]]/Table1[[#This Row],[Exchange Rate]])))</f>
        <v/>
      </c>
      <c r="Y2476" s="159" t="str">
        <f>IF(E2476="","",(IF(Table1[[#This Row],[Cur]]="USD",Table1[[#This Row],[Cur_Amount Credit]],Table1[[#This Row],[Cur_Amount Credit]]/ExchangeRate)))</f>
        <v/>
      </c>
      <c r="Z2476" s="201" t="str">
        <f>IF(E2476="","",(Table1[[#This Row],[Debit USD]]-Table1[[#This Row],[Credit USD]]))</f>
        <v/>
      </c>
      <c r="AA2476" s="226"/>
      <c r="AB2476" s="255"/>
      <c r="AC2476" s="1"/>
      <c r="AD2476" s="15"/>
      <c r="AE2476" s="15" t="str">
        <f>IF(AND(OR(Table1[[#This Row],[Account]]="15030",Table1[[#This Row],[Account]]="15035",Table1[[#This Row],[Account]]="20150"),Table1[[#This Row],[Vendor ID]]=""),1,"")</f>
        <v/>
      </c>
      <c r="AF2476" s="15"/>
      <c r="AG2476" s="15"/>
      <c r="AH2476" s="15"/>
      <c r="AI2476" s="46" t="str">
        <f>IF(Table1[[#This Row],[Posting Date]]&lt;&gt;"","GJ-"&amp;CountryID,"")</f>
        <v/>
      </c>
      <c r="AJ2476" s="59" t="str">
        <f>IF(Table1[[#This Row],[Posting Date]]&lt;&gt;"",Table1[[#This Row],[Posting Date]],"")</f>
        <v/>
      </c>
      <c r="AK2476" s="46"/>
      <c r="AL2476" s="46" t="str">
        <f>IF(Table1[[#This Row],[Description]]&lt;&gt;"",Table1[[#This Row],[Description]],"")</f>
        <v/>
      </c>
      <c r="AM2476" s="46" t="str">
        <f>IF(Table1[[#This Row],[Posting Date]]&lt;&gt;"",Table1[[#This Row],[Reference Number]],"")</f>
        <v/>
      </c>
      <c r="AN2476" s="46" t="str">
        <f>TRIM(Table1[[#This Row],[Line '#]])</f>
        <v/>
      </c>
      <c r="AO2476" s="46" t="str">
        <f>TRIM(Table1[[#This Row],[Account]])</f>
        <v/>
      </c>
      <c r="AP2476" s="46" t="str">
        <f>IF(Table1[[#This Row],[Posting Date]]&lt;&gt;"",$D$5,"")</f>
        <v/>
      </c>
      <c r="AQ2476" s="46" t="str">
        <f>TRIM(Table1[[#This Row],[Departments-Prgrams]])</f>
        <v/>
      </c>
      <c r="AR2476" s="46" t="str">
        <f>TRIM(Table1[[#This Row],[Grant]])</f>
        <v/>
      </c>
      <c r="AS2476" s="46" t="str">
        <f>TRIM(Table1[[#This Row],[Staff ID]])</f>
        <v/>
      </c>
      <c r="AT2476" s="46" t="str">
        <f>IF(TRIM(Table1[[#This Row],[Budget Code]])=0,"",TRIM(Table1[[#This Row],[Budget Code]]))</f>
        <v/>
      </c>
      <c r="AU2476" s="46" t="str">
        <f>IF(Table1[[#This Row],[Line Description]]&lt;&gt;"",Table1[[#This Row],[Line Description]],"")</f>
        <v/>
      </c>
      <c r="AV2476" s="46" t="str">
        <f>IF(Table1[[#This Row],[Cur_Amount Debit]]&gt;0,ROUND(Table1[[#This Row],[Cur_Amount Debit]],2),"")</f>
        <v/>
      </c>
      <c r="AW2476" s="46" t="str">
        <f>IF(Table1[[#This Row],[Cur_Amount Credit]]&gt;0,ROUND(Table1[[#This Row],[Cur_Amount Credit]],2),"")</f>
        <v/>
      </c>
      <c r="AX2476" s="46" t="str">
        <f>LEFT(Table1[[#This Row],[Cur]],3)</f>
        <v/>
      </c>
      <c r="AY2476" s="59"/>
      <c r="AZ2476" s="46"/>
      <c r="BA2476" s="46" t="str">
        <f>IF(Table1[[#This Row],[Cur]]&lt;&gt;"",IF(Table1[[#This Row],[Cur]]="USD","",ExchangeRate),"")</f>
        <v/>
      </c>
      <c r="BB2476" s="46" t="str">
        <f>IF(Table1[[#This Row],[Grant]]&lt;&gt;"",VLOOKUP(Table1[[#This Row],[Grant]],Grants!B:D,3),"")</f>
        <v/>
      </c>
      <c r="BC2476" s="46" t="str">
        <f>TRIM(Table1[[#This Row],[Vendor ID]])</f>
        <v/>
      </c>
      <c r="BD2476">
        <f>IF(Table1[[#This Row],[Reference Number]]=Q2475,BD2475,BD2475+1)</f>
        <v>0</v>
      </c>
    </row>
    <row r="2477" spans="1:56" ht="11.25" customHeight="1" x14ac:dyDescent="0.25">
      <c r="A2477" s="1"/>
      <c r="B2477" s="88" t="str">
        <f>IF(Table1[[#This Row],[Posting Date]]&lt;&gt;"",IF(Table1[[#This Row],[Reference Number]]=Q2476,B2476+1,1),"")</f>
        <v/>
      </c>
      <c r="C2477" s="61"/>
      <c r="D2477" s="61"/>
      <c r="E2477" s="138"/>
      <c r="F2477" s="141" t="str">
        <f>IFERROR(IF(VLOOKUP(Table1[[#This Row],[Budget Code Description]],Dimentions!$X$6:$AC$139,2,FALSE)="","",VLOOKUP(Table1[[#This Row],[Budget Code Description]],Dimentions!$X$6:$AC$139,2,FALSE)),"")</f>
        <v/>
      </c>
      <c r="G2477" s="141"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1" t="str">
        <f>IFERROR(VLOOKUP(Table1[[#This Row],[Budget Code Description]],Table6[#All],8,FALSE),"")</f>
        <v/>
      </c>
      <c r="L2477" s="63"/>
      <c r="M2477" s="65" t="str">
        <f>IFERROR(VLOOKUP(Table1[[#This Row],[Staff ID]],Table2[],2,FALSE),"")</f>
        <v/>
      </c>
      <c r="N2477" s="209" t="str">
        <f>IFERROR(IF(VLOOKUP(Table1[[#This Row],[Budget Code Description]],Dimentions!$X$6:$AC$134,4,FALSE)="","",VLOOKUP(Table1[[#This Row],[Budget Code Description]],Dimentions!$X$6:$AC$134,4,FALSE)),"")</f>
        <v/>
      </c>
      <c r="O2477" s="65" t="str">
        <f>IFERROR(VLOOKUP(Table1[[#This Row],[Vendor ID]],Table549[],2,FALSE),"")</f>
        <v/>
      </c>
      <c r="P2477" s="63"/>
      <c r="Q2477" s="141" t="str">
        <f>IF(Table1[[#This Row],[Posting Date]]&lt;&gt;"",$D$9,"")</f>
        <v/>
      </c>
      <c r="R2477" s="157" t="str">
        <f>IF(Table1[[#This Row],[Posting Date]]&lt;&gt;"",$D$10,"")</f>
        <v/>
      </c>
      <c r="S2477" s="66"/>
      <c r="T2477" s="63"/>
      <c r="U2477" s="67"/>
      <c r="V2477" s="67"/>
      <c r="W2477" s="67" t="str">
        <f t="shared" si="42"/>
        <v/>
      </c>
      <c r="X2477" s="159" t="str">
        <f>IF(E2477="","",(IF(Table1[[#This Row],[Cur]]="USD",Table1[[#This Row],[Cur_Amount Debit]],Table1[[#This Row],[Cur_Amount Debit]]/Table1[[#This Row],[Exchange Rate]])))</f>
        <v/>
      </c>
      <c r="Y2477" s="159" t="str">
        <f>IF(E2477="","",(IF(Table1[[#This Row],[Cur]]="USD",Table1[[#This Row],[Cur_Amount Credit]],Table1[[#This Row],[Cur_Amount Credit]]/ExchangeRate)))</f>
        <v/>
      </c>
      <c r="Z2477" s="201" t="str">
        <f>IF(E2477="","",(Table1[[#This Row],[Debit USD]]-Table1[[#This Row],[Credit USD]]))</f>
        <v/>
      </c>
      <c r="AA2477" s="226"/>
      <c r="AB2477" s="255"/>
      <c r="AC2477" s="1"/>
      <c r="AD2477" s="15"/>
      <c r="AE2477" s="15" t="str">
        <f>IF(AND(OR(Table1[[#This Row],[Account]]="15030",Table1[[#This Row],[Account]]="15035",Table1[[#This Row],[Account]]="20150"),Table1[[#This Row],[Vendor ID]]=""),1,"")</f>
        <v/>
      </c>
      <c r="AF2477" s="15"/>
      <c r="AG2477" s="15"/>
      <c r="AH2477" s="15"/>
      <c r="AI2477" s="46" t="str">
        <f>IF(Table1[[#This Row],[Posting Date]]&lt;&gt;"","GJ-"&amp;CountryID,"")</f>
        <v/>
      </c>
      <c r="AJ2477" s="59" t="str">
        <f>IF(Table1[[#This Row],[Posting Date]]&lt;&gt;"",Table1[[#This Row],[Posting Date]],"")</f>
        <v/>
      </c>
      <c r="AK2477" s="46"/>
      <c r="AL2477" s="46" t="str">
        <f>IF(Table1[[#This Row],[Description]]&lt;&gt;"",Table1[[#This Row],[Description]],"")</f>
        <v/>
      </c>
      <c r="AM2477" s="46" t="str">
        <f>IF(Table1[[#This Row],[Posting Date]]&lt;&gt;"",Table1[[#This Row],[Reference Number]],"")</f>
        <v/>
      </c>
      <c r="AN2477" s="46" t="str">
        <f>TRIM(Table1[[#This Row],[Line '#]])</f>
        <v/>
      </c>
      <c r="AO2477" s="46" t="str">
        <f>TRIM(Table1[[#This Row],[Account]])</f>
        <v/>
      </c>
      <c r="AP2477" s="46" t="str">
        <f>IF(Table1[[#This Row],[Posting Date]]&lt;&gt;"",$D$5,"")</f>
        <v/>
      </c>
      <c r="AQ2477" s="46" t="str">
        <f>TRIM(Table1[[#This Row],[Departments-Prgrams]])</f>
        <v/>
      </c>
      <c r="AR2477" s="46" t="str">
        <f>TRIM(Table1[[#This Row],[Grant]])</f>
        <v/>
      </c>
      <c r="AS2477" s="46" t="str">
        <f>TRIM(Table1[[#This Row],[Staff ID]])</f>
        <v/>
      </c>
      <c r="AT2477" s="46" t="str">
        <f>IF(TRIM(Table1[[#This Row],[Budget Code]])=0,"",TRIM(Table1[[#This Row],[Budget Code]]))</f>
        <v/>
      </c>
      <c r="AU2477" s="46" t="str">
        <f>IF(Table1[[#This Row],[Line Description]]&lt;&gt;"",Table1[[#This Row],[Line Description]],"")</f>
        <v/>
      </c>
      <c r="AV2477" s="46" t="str">
        <f>IF(Table1[[#This Row],[Cur_Amount Debit]]&gt;0,ROUND(Table1[[#This Row],[Cur_Amount Debit]],2),"")</f>
        <v/>
      </c>
      <c r="AW2477" s="46" t="str">
        <f>IF(Table1[[#This Row],[Cur_Amount Credit]]&gt;0,ROUND(Table1[[#This Row],[Cur_Amount Credit]],2),"")</f>
        <v/>
      </c>
      <c r="AX2477" s="46" t="str">
        <f>LEFT(Table1[[#This Row],[Cur]],3)</f>
        <v/>
      </c>
      <c r="AY2477" s="59"/>
      <c r="AZ2477" s="46"/>
      <c r="BA2477" s="46" t="str">
        <f>IF(Table1[[#This Row],[Cur]]&lt;&gt;"",IF(Table1[[#This Row],[Cur]]="USD","",ExchangeRate),"")</f>
        <v/>
      </c>
      <c r="BB2477" s="46" t="str">
        <f>IF(Table1[[#This Row],[Grant]]&lt;&gt;"",VLOOKUP(Table1[[#This Row],[Grant]],Grants!B:D,3),"")</f>
        <v/>
      </c>
      <c r="BC2477" s="46" t="str">
        <f>TRIM(Table1[[#This Row],[Vendor ID]])</f>
        <v/>
      </c>
      <c r="BD2477">
        <f>IF(Table1[[#This Row],[Reference Number]]=Q2476,BD2476,BD2476+1)</f>
        <v>0</v>
      </c>
    </row>
    <row r="2478" spans="1:56" ht="11.25" customHeight="1" x14ac:dyDescent="0.25">
      <c r="A2478" s="1"/>
      <c r="B2478" s="88" t="str">
        <f>IF(Table1[[#This Row],[Posting Date]]&lt;&gt;"",IF(Table1[[#This Row],[Reference Number]]=Q2477,B2477+1,1),"")</f>
        <v/>
      </c>
      <c r="C2478" s="61"/>
      <c r="D2478" s="61"/>
      <c r="E2478" s="138"/>
      <c r="F2478" s="141" t="str">
        <f>IFERROR(IF(VLOOKUP(Table1[[#This Row],[Budget Code Description]],Dimentions!$X$6:$AC$139,2,FALSE)="","",VLOOKUP(Table1[[#This Row],[Budget Code Description]],Dimentions!$X$6:$AC$139,2,FALSE)),"")</f>
        <v/>
      </c>
      <c r="G2478" s="141"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1" t="str">
        <f>IFERROR(VLOOKUP(Table1[[#This Row],[Budget Code Description]],Table6[#All],8,FALSE),"")</f>
        <v/>
      </c>
      <c r="L2478" s="63"/>
      <c r="M2478" s="65" t="str">
        <f>IFERROR(VLOOKUP(Table1[[#This Row],[Staff ID]],Table2[],2,FALSE),"")</f>
        <v/>
      </c>
      <c r="N2478" s="209" t="str">
        <f>IFERROR(IF(VLOOKUP(Table1[[#This Row],[Budget Code Description]],Dimentions!$X$6:$AC$134,4,FALSE)="","",VLOOKUP(Table1[[#This Row],[Budget Code Description]],Dimentions!$X$6:$AC$134,4,FALSE)),"")</f>
        <v/>
      </c>
      <c r="O2478" s="65" t="str">
        <f>IFERROR(VLOOKUP(Table1[[#This Row],[Vendor ID]],Table549[],2,FALSE),"")</f>
        <v/>
      </c>
      <c r="P2478" s="63"/>
      <c r="Q2478" s="141" t="str">
        <f>IF(Table1[[#This Row],[Posting Date]]&lt;&gt;"",$D$9,"")</f>
        <v/>
      </c>
      <c r="R2478" s="157" t="str">
        <f>IF(Table1[[#This Row],[Posting Date]]&lt;&gt;"",$D$10,"")</f>
        <v/>
      </c>
      <c r="S2478" s="66"/>
      <c r="T2478" s="63"/>
      <c r="U2478" s="67"/>
      <c r="V2478" s="67"/>
      <c r="W2478" s="67" t="str">
        <f t="shared" si="42"/>
        <v/>
      </c>
      <c r="X2478" s="159" t="str">
        <f>IF(E2478="","",(IF(Table1[[#This Row],[Cur]]="USD",Table1[[#This Row],[Cur_Amount Debit]],Table1[[#This Row],[Cur_Amount Debit]]/Table1[[#This Row],[Exchange Rate]])))</f>
        <v/>
      </c>
      <c r="Y2478" s="159" t="str">
        <f>IF(E2478="","",(IF(Table1[[#This Row],[Cur]]="USD",Table1[[#This Row],[Cur_Amount Credit]],Table1[[#This Row],[Cur_Amount Credit]]/ExchangeRate)))</f>
        <v/>
      </c>
      <c r="Z2478" s="201" t="str">
        <f>IF(E2478="","",(Table1[[#This Row],[Debit USD]]-Table1[[#This Row],[Credit USD]]))</f>
        <v/>
      </c>
      <c r="AA2478" s="226"/>
      <c r="AB2478" s="255"/>
      <c r="AC2478" s="1"/>
      <c r="AD2478" s="15"/>
      <c r="AE2478" s="15" t="str">
        <f>IF(AND(OR(Table1[[#This Row],[Account]]="15030",Table1[[#This Row],[Account]]="15035",Table1[[#This Row],[Account]]="20150"),Table1[[#This Row],[Vendor ID]]=""),1,"")</f>
        <v/>
      </c>
      <c r="AF2478" s="15"/>
      <c r="AG2478" s="15"/>
      <c r="AH2478" s="15"/>
      <c r="AI2478" s="46" t="str">
        <f>IF(Table1[[#This Row],[Posting Date]]&lt;&gt;"","GJ-"&amp;CountryID,"")</f>
        <v/>
      </c>
      <c r="AJ2478" s="59" t="str">
        <f>IF(Table1[[#This Row],[Posting Date]]&lt;&gt;"",Table1[[#This Row],[Posting Date]],"")</f>
        <v/>
      </c>
      <c r="AK2478" s="46"/>
      <c r="AL2478" s="46" t="str">
        <f>IF(Table1[[#This Row],[Description]]&lt;&gt;"",Table1[[#This Row],[Description]],"")</f>
        <v/>
      </c>
      <c r="AM2478" s="46" t="str">
        <f>IF(Table1[[#This Row],[Posting Date]]&lt;&gt;"",Table1[[#This Row],[Reference Number]],"")</f>
        <v/>
      </c>
      <c r="AN2478" s="46" t="str">
        <f>TRIM(Table1[[#This Row],[Line '#]])</f>
        <v/>
      </c>
      <c r="AO2478" s="46" t="str">
        <f>TRIM(Table1[[#This Row],[Account]])</f>
        <v/>
      </c>
      <c r="AP2478" s="46" t="str">
        <f>IF(Table1[[#This Row],[Posting Date]]&lt;&gt;"",$D$5,"")</f>
        <v/>
      </c>
      <c r="AQ2478" s="46" t="str">
        <f>TRIM(Table1[[#This Row],[Departments-Prgrams]])</f>
        <v/>
      </c>
      <c r="AR2478" s="46" t="str">
        <f>TRIM(Table1[[#This Row],[Grant]])</f>
        <v/>
      </c>
      <c r="AS2478" s="46" t="str">
        <f>TRIM(Table1[[#This Row],[Staff ID]])</f>
        <v/>
      </c>
      <c r="AT2478" s="46" t="str">
        <f>IF(TRIM(Table1[[#This Row],[Budget Code]])=0,"",TRIM(Table1[[#This Row],[Budget Code]]))</f>
        <v/>
      </c>
      <c r="AU2478" s="46" t="str">
        <f>IF(Table1[[#This Row],[Line Description]]&lt;&gt;"",Table1[[#This Row],[Line Description]],"")</f>
        <v/>
      </c>
      <c r="AV2478" s="46" t="str">
        <f>IF(Table1[[#This Row],[Cur_Amount Debit]]&gt;0,ROUND(Table1[[#This Row],[Cur_Amount Debit]],2),"")</f>
        <v/>
      </c>
      <c r="AW2478" s="46" t="str">
        <f>IF(Table1[[#This Row],[Cur_Amount Credit]]&gt;0,ROUND(Table1[[#This Row],[Cur_Amount Credit]],2),"")</f>
        <v/>
      </c>
      <c r="AX2478" s="46" t="str">
        <f>LEFT(Table1[[#This Row],[Cur]],3)</f>
        <v/>
      </c>
      <c r="AY2478" s="59"/>
      <c r="AZ2478" s="46"/>
      <c r="BA2478" s="46" t="str">
        <f>IF(Table1[[#This Row],[Cur]]&lt;&gt;"",IF(Table1[[#This Row],[Cur]]="USD","",ExchangeRate),"")</f>
        <v/>
      </c>
      <c r="BB2478" s="46" t="str">
        <f>IF(Table1[[#This Row],[Grant]]&lt;&gt;"",VLOOKUP(Table1[[#This Row],[Grant]],Grants!B:D,3),"")</f>
        <v/>
      </c>
      <c r="BC2478" s="46" t="str">
        <f>TRIM(Table1[[#This Row],[Vendor ID]])</f>
        <v/>
      </c>
      <c r="BD2478">
        <f>IF(Table1[[#This Row],[Reference Number]]=Q2477,BD2477,BD2477+1)</f>
        <v>0</v>
      </c>
    </row>
    <row r="2479" spans="1:56" ht="11.25" customHeight="1" x14ac:dyDescent="0.25">
      <c r="A2479" s="1"/>
      <c r="B2479" s="88" t="str">
        <f>IF(Table1[[#This Row],[Posting Date]]&lt;&gt;"",IF(Table1[[#This Row],[Reference Number]]=Q2478,B2478+1,1),"")</f>
        <v/>
      </c>
      <c r="C2479" s="61"/>
      <c r="D2479" s="61"/>
      <c r="E2479" s="138"/>
      <c r="F2479" s="141" t="str">
        <f>IFERROR(IF(VLOOKUP(Table1[[#This Row],[Budget Code Description]],Dimentions!$X$6:$AC$139,2,FALSE)="","",VLOOKUP(Table1[[#This Row],[Budget Code Description]],Dimentions!$X$6:$AC$139,2,FALSE)),"")</f>
        <v/>
      </c>
      <c r="G2479" s="141"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1" t="str">
        <f>IFERROR(VLOOKUP(Table1[[#This Row],[Budget Code Description]],Table6[#All],8,FALSE),"")</f>
        <v/>
      </c>
      <c r="L2479" s="63"/>
      <c r="M2479" s="65" t="str">
        <f>IFERROR(VLOOKUP(Table1[[#This Row],[Staff ID]],Table2[],2,FALSE),"")</f>
        <v/>
      </c>
      <c r="N2479" s="209" t="str">
        <f>IFERROR(IF(VLOOKUP(Table1[[#This Row],[Budget Code Description]],Dimentions!$X$6:$AC$134,4,FALSE)="","",VLOOKUP(Table1[[#This Row],[Budget Code Description]],Dimentions!$X$6:$AC$134,4,FALSE)),"")</f>
        <v/>
      </c>
      <c r="O2479" s="65" t="str">
        <f>IFERROR(VLOOKUP(Table1[[#This Row],[Vendor ID]],Table549[],2,FALSE),"")</f>
        <v/>
      </c>
      <c r="P2479" s="63"/>
      <c r="Q2479" s="141" t="str">
        <f>IF(Table1[[#This Row],[Posting Date]]&lt;&gt;"",$D$9,"")</f>
        <v/>
      </c>
      <c r="R2479" s="157" t="str">
        <f>IF(Table1[[#This Row],[Posting Date]]&lt;&gt;"",$D$10,"")</f>
        <v/>
      </c>
      <c r="S2479" s="66"/>
      <c r="T2479" s="63"/>
      <c r="U2479" s="67"/>
      <c r="V2479" s="67"/>
      <c r="W2479" s="67" t="str">
        <f t="shared" ref="W2479:W2542" si="43">IF(E2479="","",(ExchangeRate))</f>
        <v/>
      </c>
      <c r="X2479" s="159" t="str">
        <f>IF(E2479="","",(IF(Table1[[#This Row],[Cur]]="USD",Table1[[#This Row],[Cur_Amount Debit]],Table1[[#This Row],[Cur_Amount Debit]]/Table1[[#This Row],[Exchange Rate]])))</f>
        <v/>
      </c>
      <c r="Y2479" s="159" t="str">
        <f>IF(E2479="","",(IF(Table1[[#This Row],[Cur]]="USD",Table1[[#This Row],[Cur_Amount Credit]],Table1[[#This Row],[Cur_Amount Credit]]/ExchangeRate)))</f>
        <v/>
      </c>
      <c r="Z2479" s="201" t="str">
        <f>IF(E2479="","",(Table1[[#This Row],[Debit USD]]-Table1[[#This Row],[Credit USD]]))</f>
        <v/>
      </c>
      <c r="AA2479" s="226"/>
      <c r="AB2479" s="255"/>
      <c r="AC2479" s="1"/>
      <c r="AD2479" s="15"/>
      <c r="AE2479" s="15" t="str">
        <f>IF(AND(OR(Table1[[#This Row],[Account]]="15030",Table1[[#This Row],[Account]]="15035",Table1[[#This Row],[Account]]="20150"),Table1[[#This Row],[Vendor ID]]=""),1,"")</f>
        <v/>
      </c>
      <c r="AF2479" s="15"/>
      <c r="AG2479" s="15"/>
      <c r="AH2479" s="15"/>
      <c r="AI2479" s="46" t="str">
        <f>IF(Table1[[#This Row],[Posting Date]]&lt;&gt;"","GJ-"&amp;CountryID,"")</f>
        <v/>
      </c>
      <c r="AJ2479" s="59" t="str">
        <f>IF(Table1[[#This Row],[Posting Date]]&lt;&gt;"",Table1[[#This Row],[Posting Date]],"")</f>
        <v/>
      </c>
      <c r="AK2479" s="46"/>
      <c r="AL2479" s="46" t="str">
        <f>IF(Table1[[#This Row],[Description]]&lt;&gt;"",Table1[[#This Row],[Description]],"")</f>
        <v/>
      </c>
      <c r="AM2479" s="46" t="str">
        <f>IF(Table1[[#This Row],[Posting Date]]&lt;&gt;"",Table1[[#This Row],[Reference Number]],"")</f>
        <v/>
      </c>
      <c r="AN2479" s="46" t="str">
        <f>TRIM(Table1[[#This Row],[Line '#]])</f>
        <v/>
      </c>
      <c r="AO2479" s="46" t="str">
        <f>TRIM(Table1[[#This Row],[Account]])</f>
        <v/>
      </c>
      <c r="AP2479" s="46" t="str">
        <f>IF(Table1[[#This Row],[Posting Date]]&lt;&gt;"",$D$5,"")</f>
        <v/>
      </c>
      <c r="AQ2479" s="46" t="str">
        <f>TRIM(Table1[[#This Row],[Departments-Prgrams]])</f>
        <v/>
      </c>
      <c r="AR2479" s="46" t="str">
        <f>TRIM(Table1[[#This Row],[Grant]])</f>
        <v/>
      </c>
      <c r="AS2479" s="46" t="str">
        <f>TRIM(Table1[[#This Row],[Staff ID]])</f>
        <v/>
      </c>
      <c r="AT2479" s="46" t="str">
        <f>IF(TRIM(Table1[[#This Row],[Budget Code]])=0,"",TRIM(Table1[[#This Row],[Budget Code]]))</f>
        <v/>
      </c>
      <c r="AU2479" s="46" t="str">
        <f>IF(Table1[[#This Row],[Line Description]]&lt;&gt;"",Table1[[#This Row],[Line Description]],"")</f>
        <v/>
      </c>
      <c r="AV2479" s="46" t="str">
        <f>IF(Table1[[#This Row],[Cur_Amount Debit]]&gt;0,ROUND(Table1[[#This Row],[Cur_Amount Debit]],2),"")</f>
        <v/>
      </c>
      <c r="AW2479" s="46" t="str">
        <f>IF(Table1[[#This Row],[Cur_Amount Credit]]&gt;0,ROUND(Table1[[#This Row],[Cur_Amount Credit]],2),"")</f>
        <v/>
      </c>
      <c r="AX2479" s="46" t="str">
        <f>LEFT(Table1[[#This Row],[Cur]],3)</f>
        <v/>
      </c>
      <c r="AY2479" s="59"/>
      <c r="AZ2479" s="46"/>
      <c r="BA2479" s="46" t="str">
        <f>IF(Table1[[#This Row],[Cur]]&lt;&gt;"",IF(Table1[[#This Row],[Cur]]="USD","",ExchangeRate),"")</f>
        <v/>
      </c>
      <c r="BB2479" s="46" t="str">
        <f>IF(Table1[[#This Row],[Grant]]&lt;&gt;"",VLOOKUP(Table1[[#This Row],[Grant]],Grants!B:D,3),"")</f>
        <v/>
      </c>
      <c r="BC2479" s="46" t="str">
        <f>TRIM(Table1[[#This Row],[Vendor ID]])</f>
        <v/>
      </c>
      <c r="BD2479">
        <f>IF(Table1[[#This Row],[Reference Number]]=Q2478,BD2478,BD2478+1)</f>
        <v>0</v>
      </c>
    </row>
    <row r="2480" spans="1:56" ht="11.25" customHeight="1" x14ac:dyDescent="0.25">
      <c r="A2480" s="1"/>
      <c r="B2480" s="88" t="str">
        <f>IF(Table1[[#This Row],[Posting Date]]&lt;&gt;"",IF(Table1[[#This Row],[Reference Number]]=Q2479,B2479+1,1),"")</f>
        <v/>
      </c>
      <c r="C2480" s="61"/>
      <c r="D2480" s="61"/>
      <c r="E2480" s="138"/>
      <c r="F2480" s="141" t="str">
        <f>IFERROR(IF(VLOOKUP(Table1[[#This Row],[Budget Code Description]],Dimentions!$X$6:$AC$139,2,FALSE)="","",VLOOKUP(Table1[[#This Row],[Budget Code Description]],Dimentions!$X$6:$AC$139,2,FALSE)),"")</f>
        <v/>
      </c>
      <c r="G2480" s="141"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1" t="str">
        <f>IFERROR(VLOOKUP(Table1[[#This Row],[Budget Code Description]],Table6[#All],8,FALSE),"")</f>
        <v/>
      </c>
      <c r="L2480" s="63"/>
      <c r="M2480" s="65" t="str">
        <f>IFERROR(VLOOKUP(Table1[[#This Row],[Staff ID]],Table2[],2,FALSE),"")</f>
        <v/>
      </c>
      <c r="N2480" s="209" t="str">
        <f>IFERROR(IF(VLOOKUP(Table1[[#This Row],[Budget Code Description]],Dimentions!$X$6:$AC$134,4,FALSE)="","",VLOOKUP(Table1[[#This Row],[Budget Code Description]],Dimentions!$X$6:$AC$134,4,FALSE)),"")</f>
        <v/>
      </c>
      <c r="O2480" s="65" t="str">
        <f>IFERROR(VLOOKUP(Table1[[#This Row],[Vendor ID]],Table549[],2,FALSE),"")</f>
        <v/>
      </c>
      <c r="P2480" s="63"/>
      <c r="Q2480" s="141" t="str">
        <f>IF(Table1[[#This Row],[Posting Date]]&lt;&gt;"",$D$9,"")</f>
        <v/>
      </c>
      <c r="R2480" s="157" t="str">
        <f>IF(Table1[[#This Row],[Posting Date]]&lt;&gt;"",$D$10,"")</f>
        <v/>
      </c>
      <c r="S2480" s="66"/>
      <c r="T2480" s="63"/>
      <c r="U2480" s="67"/>
      <c r="V2480" s="67"/>
      <c r="W2480" s="67" t="str">
        <f t="shared" si="43"/>
        <v/>
      </c>
      <c r="X2480" s="159" t="str">
        <f>IF(E2480="","",(IF(Table1[[#This Row],[Cur]]="USD",Table1[[#This Row],[Cur_Amount Debit]],Table1[[#This Row],[Cur_Amount Debit]]/Table1[[#This Row],[Exchange Rate]])))</f>
        <v/>
      </c>
      <c r="Y2480" s="159" t="str">
        <f>IF(E2480="","",(IF(Table1[[#This Row],[Cur]]="USD",Table1[[#This Row],[Cur_Amount Credit]],Table1[[#This Row],[Cur_Amount Credit]]/ExchangeRate)))</f>
        <v/>
      </c>
      <c r="Z2480" s="201" t="str">
        <f>IF(E2480="","",(Table1[[#This Row],[Debit USD]]-Table1[[#This Row],[Credit USD]]))</f>
        <v/>
      </c>
      <c r="AA2480" s="226"/>
      <c r="AB2480" s="255"/>
      <c r="AC2480" s="1"/>
      <c r="AD2480" s="15"/>
      <c r="AE2480" s="15" t="str">
        <f>IF(AND(OR(Table1[[#This Row],[Account]]="15030",Table1[[#This Row],[Account]]="15035",Table1[[#This Row],[Account]]="20150"),Table1[[#This Row],[Vendor ID]]=""),1,"")</f>
        <v/>
      </c>
      <c r="AF2480" s="15"/>
      <c r="AG2480" s="15"/>
      <c r="AH2480" s="15"/>
      <c r="AI2480" s="46" t="str">
        <f>IF(Table1[[#This Row],[Posting Date]]&lt;&gt;"","GJ-"&amp;CountryID,"")</f>
        <v/>
      </c>
      <c r="AJ2480" s="59" t="str">
        <f>IF(Table1[[#This Row],[Posting Date]]&lt;&gt;"",Table1[[#This Row],[Posting Date]],"")</f>
        <v/>
      </c>
      <c r="AK2480" s="46"/>
      <c r="AL2480" s="46" t="str">
        <f>IF(Table1[[#This Row],[Description]]&lt;&gt;"",Table1[[#This Row],[Description]],"")</f>
        <v/>
      </c>
      <c r="AM2480" s="46" t="str">
        <f>IF(Table1[[#This Row],[Posting Date]]&lt;&gt;"",Table1[[#This Row],[Reference Number]],"")</f>
        <v/>
      </c>
      <c r="AN2480" s="46" t="str">
        <f>TRIM(Table1[[#This Row],[Line '#]])</f>
        <v/>
      </c>
      <c r="AO2480" s="46" t="str">
        <f>TRIM(Table1[[#This Row],[Account]])</f>
        <v/>
      </c>
      <c r="AP2480" s="46" t="str">
        <f>IF(Table1[[#This Row],[Posting Date]]&lt;&gt;"",$D$5,"")</f>
        <v/>
      </c>
      <c r="AQ2480" s="46" t="str">
        <f>TRIM(Table1[[#This Row],[Departments-Prgrams]])</f>
        <v/>
      </c>
      <c r="AR2480" s="46" t="str">
        <f>TRIM(Table1[[#This Row],[Grant]])</f>
        <v/>
      </c>
      <c r="AS2480" s="46" t="str">
        <f>TRIM(Table1[[#This Row],[Staff ID]])</f>
        <v/>
      </c>
      <c r="AT2480" s="46" t="str">
        <f>IF(TRIM(Table1[[#This Row],[Budget Code]])=0,"",TRIM(Table1[[#This Row],[Budget Code]]))</f>
        <v/>
      </c>
      <c r="AU2480" s="46" t="str">
        <f>IF(Table1[[#This Row],[Line Description]]&lt;&gt;"",Table1[[#This Row],[Line Description]],"")</f>
        <v/>
      </c>
      <c r="AV2480" s="46" t="str">
        <f>IF(Table1[[#This Row],[Cur_Amount Debit]]&gt;0,ROUND(Table1[[#This Row],[Cur_Amount Debit]],2),"")</f>
        <v/>
      </c>
      <c r="AW2480" s="46" t="str">
        <f>IF(Table1[[#This Row],[Cur_Amount Credit]]&gt;0,ROUND(Table1[[#This Row],[Cur_Amount Credit]],2),"")</f>
        <v/>
      </c>
      <c r="AX2480" s="46" t="str">
        <f>LEFT(Table1[[#This Row],[Cur]],3)</f>
        <v/>
      </c>
      <c r="AY2480" s="59"/>
      <c r="AZ2480" s="46"/>
      <c r="BA2480" s="46" t="str">
        <f>IF(Table1[[#This Row],[Cur]]&lt;&gt;"",IF(Table1[[#This Row],[Cur]]="USD","",ExchangeRate),"")</f>
        <v/>
      </c>
      <c r="BB2480" s="46" t="str">
        <f>IF(Table1[[#This Row],[Grant]]&lt;&gt;"",VLOOKUP(Table1[[#This Row],[Grant]],Grants!B:D,3),"")</f>
        <v/>
      </c>
      <c r="BC2480" s="46" t="str">
        <f>TRIM(Table1[[#This Row],[Vendor ID]])</f>
        <v/>
      </c>
      <c r="BD2480">
        <f>IF(Table1[[#This Row],[Reference Number]]=Q2479,BD2479,BD2479+1)</f>
        <v>0</v>
      </c>
    </row>
    <row r="2481" spans="1:56" ht="11.25" customHeight="1" x14ac:dyDescent="0.25">
      <c r="A2481" s="1"/>
      <c r="B2481" s="88" t="str">
        <f>IF(Table1[[#This Row],[Posting Date]]&lt;&gt;"",IF(Table1[[#This Row],[Reference Number]]=Q2480,B2480+1,1),"")</f>
        <v/>
      </c>
      <c r="C2481" s="61"/>
      <c r="D2481" s="61"/>
      <c r="E2481" s="138"/>
      <c r="F2481" s="141" t="str">
        <f>IFERROR(IF(VLOOKUP(Table1[[#This Row],[Budget Code Description]],Dimentions!$X$6:$AC$139,2,FALSE)="","",VLOOKUP(Table1[[#This Row],[Budget Code Description]],Dimentions!$X$6:$AC$139,2,FALSE)),"")</f>
        <v/>
      </c>
      <c r="G2481" s="141"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1" t="str">
        <f>IFERROR(VLOOKUP(Table1[[#This Row],[Budget Code Description]],Table6[#All],8,FALSE),"")</f>
        <v/>
      </c>
      <c r="L2481" s="63"/>
      <c r="M2481" s="65" t="str">
        <f>IFERROR(VLOOKUP(Table1[[#This Row],[Staff ID]],Table2[],2,FALSE),"")</f>
        <v/>
      </c>
      <c r="N2481" s="209" t="str">
        <f>IFERROR(IF(VLOOKUP(Table1[[#This Row],[Budget Code Description]],Dimentions!$X$6:$AC$134,4,FALSE)="","",VLOOKUP(Table1[[#This Row],[Budget Code Description]],Dimentions!$X$6:$AC$134,4,FALSE)),"")</f>
        <v/>
      </c>
      <c r="O2481" s="65" t="str">
        <f>IFERROR(VLOOKUP(Table1[[#This Row],[Vendor ID]],Table549[],2,FALSE),"")</f>
        <v/>
      </c>
      <c r="P2481" s="63"/>
      <c r="Q2481" s="141" t="str">
        <f>IF(Table1[[#This Row],[Posting Date]]&lt;&gt;"",$D$9,"")</f>
        <v/>
      </c>
      <c r="R2481" s="157" t="str">
        <f>IF(Table1[[#This Row],[Posting Date]]&lt;&gt;"",$D$10,"")</f>
        <v/>
      </c>
      <c r="S2481" s="66"/>
      <c r="T2481" s="63"/>
      <c r="U2481" s="67"/>
      <c r="V2481" s="67"/>
      <c r="W2481" s="67" t="str">
        <f t="shared" si="43"/>
        <v/>
      </c>
      <c r="X2481" s="159" t="str">
        <f>IF(E2481="","",(IF(Table1[[#This Row],[Cur]]="USD",Table1[[#This Row],[Cur_Amount Debit]],Table1[[#This Row],[Cur_Amount Debit]]/Table1[[#This Row],[Exchange Rate]])))</f>
        <v/>
      </c>
      <c r="Y2481" s="159" t="str">
        <f>IF(E2481="","",(IF(Table1[[#This Row],[Cur]]="USD",Table1[[#This Row],[Cur_Amount Credit]],Table1[[#This Row],[Cur_Amount Credit]]/ExchangeRate)))</f>
        <v/>
      </c>
      <c r="Z2481" s="201" t="str">
        <f>IF(E2481="","",(Table1[[#This Row],[Debit USD]]-Table1[[#This Row],[Credit USD]]))</f>
        <v/>
      </c>
      <c r="AA2481" s="226"/>
      <c r="AB2481" s="255"/>
      <c r="AC2481" s="1"/>
      <c r="AD2481" s="15"/>
      <c r="AE2481" s="15" t="str">
        <f>IF(AND(OR(Table1[[#This Row],[Account]]="15030",Table1[[#This Row],[Account]]="15035",Table1[[#This Row],[Account]]="20150"),Table1[[#This Row],[Vendor ID]]=""),1,"")</f>
        <v/>
      </c>
      <c r="AF2481" s="15"/>
      <c r="AG2481" s="15"/>
      <c r="AH2481" s="15"/>
      <c r="AI2481" s="46" t="str">
        <f>IF(Table1[[#This Row],[Posting Date]]&lt;&gt;"","GJ-"&amp;CountryID,"")</f>
        <v/>
      </c>
      <c r="AJ2481" s="59" t="str">
        <f>IF(Table1[[#This Row],[Posting Date]]&lt;&gt;"",Table1[[#This Row],[Posting Date]],"")</f>
        <v/>
      </c>
      <c r="AK2481" s="46"/>
      <c r="AL2481" s="46" t="str">
        <f>IF(Table1[[#This Row],[Description]]&lt;&gt;"",Table1[[#This Row],[Description]],"")</f>
        <v/>
      </c>
      <c r="AM2481" s="46" t="str">
        <f>IF(Table1[[#This Row],[Posting Date]]&lt;&gt;"",Table1[[#This Row],[Reference Number]],"")</f>
        <v/>
      </c>
      <c r="AN2481" s="46" t="str">
        <f>TRIM(Table1[[#This Row],[Line '#]])</f>
        <v/>
      </c>
      <c r="AO2481" s="46" t="str">
        <f>TRIM(Table1[[#This Row],[Account]])</f>
        <v/>
      </c>
      <c r="AP2481" s="46" t="str">
        <f>IF(Table1[[#This Row],[Posting Date]]&lt;&gt;"",$D$5,"")</f>
        <v/>
      </c>
      <c r="AQ2481" s="46" t="str">
        <f>TRIM(Table1[[#This Row],[Departments-Prgrams]])</f>
        <v/>
      </c>
      <c r="AR2481" s="46" t="str">
        <f>TRIM(Table1[[#This Row],[Grant]])</f>
        <v/>
      </c>
      <c r="AS2481" s="46" t="str">
        <f>TRIM(Table1[[#This Row],[Staff ID]])</f>
        <v/>
      </c>
      <c r="AT2481" s="46" t="str">
        <f>IF(TRIM(Table1[[#This Row],[Budget Code]])=0,"",TRIM(Table1[[#This Row],[Budget Code]]))</f>
        <v/>
      </c>
      <c r="AU2481" s="46" t="str">
        <f>IF(Table1[[#This Row],[Line Description]]&lt;&gt;"",Table1[[#This Row],[Line Description]],"")</f>
        <v/>
      </c>
      <c r="AV2481" s="46" t="str">
        <f>IF(Table1[[#This Row],[Cur_Amount Debit]]&gt;0,ROUND(Table1[[#This Row],[Cur_Amount Debit]],2),"")</f>
        <v/>
      </c>
      <c r="AW2481" s="46" t="str">
        <f>IF(Table1[[#This Row],[Cur_Amount Credit]]&gt;0,ROUND(Table1[[#This Row],[Cur_Amount Credit]],2),"")</f>
        <v/>
      </c>
      <c r="AX2481" s="46" t="str">
        <f>LEFT(Table1[[#This Row],[Cur]],3)</f>
        <v/>
      </c>
      <c r="AY2481" s="59"/>
      <c r="AZ2481" s="46"/>
      <c r="BA2481" s="46" t="str">
        <f>IF(Table1[[#This Row],[Cur]]&lt;&gt;"",IF(Table1[[#This Row],[Cur]]="USD","",ExchangeRate),"")</f>
        <v/>
      </c>
      <c r="BB2481" s="46" t="str">
        <f>IF(Table1[[#This Row],[Grant]]&lt;&gt;"",VLOOKUP(Table1[[#This Row],[Grant]],Grants!B:D,3),"")</f>
        <v/>
      </c>
      <c r="BC2481" s="46" t="str">
        <f>TRIM(Table1[[#This Row],[Vendor ID]])</f>
        <v/>
      </c>
      <c r="BD2481">
        <f>IF(Table1[[#This Row],[Reference Number]]=Q2480,BD2480,BD2480+1)</f>
        <v>0</v>
      </c>
    </row>
    <row r="2482" spans="1:56" ht="11.25" customHeight="1" x14ac:dyDescent="0.25">
      <c r="A2482" s="1"/>
      <c r="B2482" s="88" t="str">
        <f>IF(Table1[[#This Row],[Posting Date]]&lt;&gt;"",IF(Table1[[#This Row],[Reference Number]]=Q2481,B2481+1,1),"")</f>
        <v/>
      </c>
      <c r="C2482" s="61"/>
      <c r="D2482" s="61"/>
      <c r="E2482" s="138"/>
      <c r="F2482" s="141" t="str">
        <f>IFERROR(IF(VLOOKUP(Table1[[#This Row],[Budget Code Description]],Dimentions!$X$6:$AC$139,2,FALSE)="","",VLOOKUP(Table1[[#This Row],[Budget Code Description]],Dimentions!$X$6:$AC$139,2,FALSE)),"")</f>
        <v/>
      </c>
      <c r="G2482" s="141"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1" t="str">
        <f>IFERROR(VLOOKUP(Table1[[#This Row],[Budget Code Description]],Table6[#All],8,FALSE),"")</f>
        <v/>
      </c>
      <c r="L2482" s="63"/>
      <c r="M2482" s="65" t="str">
        <f>IFERROR(VLOOKUP(Table1[[#This Row],[Staff ID]],Table2[],2,FALSE),"")</f>
        <v/>
      </c>
      <c r="N2482" s="209" t="str">
        <f>IFERROR(IF(VLOOKUP(Table1[[#This Row],[Budget Code Description]],Dimentions!$X$6:$AC$134,4,FALSE)="","",VLOOKUP(Table1[[#This Row],[Budget Code Description]],Dimentions!$X$6:$AC$134,4,FALSE)),"")</f>
        <v/>
      </c>
      <c r="O2482" s="65" t="str">
        <f>IFERROR(VLOOKUP(Table1[[#This Row],[Vendor ID]],Table549[],2,FALSE),"")</f>
        <v/>
      </c>
      <c r="P2482" s="63"/>
      <c r="Q2482" s="141" t="str">
        <f>IF(Table1[[#This Row],[Posting Date]]&lt;&gt;"",$D$9,"")</f>
        <v/>
      </c>
      <c r="R2482" s="157" t="str">
        <f>IF(Table1[[#This Row],[Posting Date]]&lt;&gt;"",$D$10,"")</f>
        <v/>
      </c>
      <c r="S2482" s="66"/>
      <c r="T2482" s="63"/>
      <c r="U2482" s="67"/>
      <c r="V2482" s="67"/>
      <c r="W2482" s="67" t="str">
        <f t="shared" si="43"/>
        <v/>
      </c>
      <c r="X2482" s="159" t="str">
        <f>IF(E2482="","",(IF(Table1[[#This Row],[Cur]]="USD",Table1[[#This Row],[Cur_Amount Debit]],Table1[[#This Row],[Cur_Amount Debit]]/Table1[[#This Row],[Exchange Rate]])))</f>
        <v/>
      </c>
      <c r="Y2482" s="159" t="str">
        <f>IF(E2482="","",(IF(Table1[[#This Row],[Cur]]="USD",Table1[[#This Row],[Cur_Amount Credit]],Table1[[#This Row],[Cur_Amount Credit]]/ExchangeRate)))</f>
        <v/>
      </c>
      <c r="Z2482" s="201" t="str">
        <f>IF(E2482="","",(Table1[[#This Row],[Debit USD]]-Table1[[#This Row],[Credit USD]]))</f>
        <v/>
      </c>
      <c r="AA2482" s="226"/>
      <c r="AB2482" s="255"/>
      <c r="AC2482" s="1"/>
      <c r="AD2482" s="15"/>
      <c r="AE2482" s="15" t="str">
        <f>IF(AND(OR(Table1[[#This Row],[Account]]="15030",Table1[[#This Row],[Account]]="15035",Table1[[#This Row],[Account]]="20150"),Table1[[#This Row],[Vendor ID]]=""),1,"")</f>
        <v/>
      </c>
      <c r="AF2482" s="15"/>
      <c r="AG2482" s="15"/>
      <c r="AH2482" s="15"/>
      <c r="AI2482" s="46" t="str">
        <f>IF(Table1[[#This Row],[Posting Date]]&lt;&gt;"","GJ-"&amp;CountryID,"")</f>
        <v/>
      </c>
      <c r="AJ2482" s="59" t="str">
        <f>IF(Table1[[#This Row],[Posting Date]]&lt;&gt;"",Table1[[#This Row],[Posting Date]],"")</f>
        <v/>
      </c>
      <c r="AK2482" s="46"/>
      <c r="AL2482" s="46" t="str">
        <f>IF(Table1[[#This Row],[Description]]&lt;&gt;"",Table1[[#This Row],[Description]],"")</f>
        <v/>
      </c>
      <c r="AM2482" s="46" t="str">
        <f>IF(Table1[[#This Row],[Posting Date]]&lt;&gt;"",Table1[[#This Row],[Reference Number]],"")</f>
        <v/>
      </c>
      <c r="AN2482" s="46" t="str">
        <f>TRIM(Table1[[#This Row],[Line '#]])</f>
        <v/>
      </c>
      <c r="AO2482" s="46" t="str">
        <f>TRIM(Table1[[#This Row],[Account]])</f>
        <v/>
      </c>
      <c r="AP2482" s="46" t="str">
        <f>IF(Table1[[#This Row],[Posting Date]]&lt;&gt;"",$D$5,"")</f>
        <v/>
      </c>
      <c r="AQ2482" s="46" t="str">
        <f>TRIM(Table1[[#This Row],[Departments-Prgrams]])</f>
        <v/>
      </c>
      <c r="AR2482" s="46" t="str">
        <f>TRIM(Table1[[#This Row],[Grant]])</f>
        <v/>
      </c>
      <c r="AS2482" s="46" t="str">
        <f>TRIM(Table1[[#This Row],[Staff ID]])</f>
        <v/>
      </c>
      <c r="AT2482" s="46" t="str">
        <f>IF(TRIM(Table1[[#This Row],[Budget Code]])=0,"",TRIM(Table1[[#This Row],[Budget Code]]))</f>
        <v/>
      </c>
      <c r="AU2482" s="46" t="str">
        <f>IF(Table1[[#This Row],[Line Description]]&lt;&gt;"",Table1[[#This Row],[Line Description]],"")</f>
        <v/>
      </c>
      <c r="AV2482" s="46" t="str">
        <f>IF(Table1[[#This Row],[Cur_Amount Debit]]&gt;0,ROUND(Table1[[#This Row],[Cur_Amount Debit]],2),"")</f>
        <v/>
      </c>
      <c r="AW2482" s="46" t="str">
        <f>IF(Table1[[#This Row],[Cur_Amount Credit]]&gt;0,ROUND(Table1[[#This Row],[Cur_Amount Credit]],2),"")</f>
        <v/>
      </c>
      <c r="AX2482" s="46" t="str">
        <f>LEFT(Table1[[#This Row],[Cur]],3)</f>
        <v/>
      </c>
      <c r="AY2482" s="59"/>
      <c r="AZ2482" s="46"/>
      <c r="BA2482" s="46" t="str">
        <f>IF(Table1[[#This Row],[Cur]]&lt;&gt;"",IF(Table1[[#This Row],[Cur]]="USD","",ExchangeRate),"")</f>
        <v/>
      </c>
      <c r="BB2482" s="46" t="str">
        <f>IF(Table1[[#This Row],[Grant]]&lt;&gt;"",VLOOKUP(Table1[[#This Row],[Grant]],Grants!B:D,3),"")</f>
        <v/>
      </c>
      <c r="BC2482" s="46" t="str">
        <f>TRIM(Table1[[#This Row],[Vendor ID]])</f>
        <v/>
      </c>
      <c r="BD2482">
        <f>IF(Table1[[#This Row],[Reference Number]]=Q2481,BD2481,BD2481+1)</f>
        <v>0</v>
      </c>
    </row>
    <row r="2483" spans="1:56" ht="11.25" customHeight="1" x14ac:dyDescent="0.25">
      <c r="A2483" s="1"/>
      <c r="B2483" s="88" t="str">
        <f>IF(Table1[[#This Row],[Posting Date]]&lt;&gt;"",IF(Table1[[#This Row],[Reference Number]]=Q2482,B2482+1,1),"")</f>
        <v/>
      </c>
      <c r="C2483" s="61"/>
      <c r="D2483" s="61"/>
      <c r="E2483" s="138"/>
      <c r="F2483" s="141" t="str">
        <f>IFERROR(IF(VLOOKUP(Table1[[#This Row],[Budget Code Description]],Dimentions!$X$6:$AC$139,2,FALSE)="","",VLOOKUP(Table1[[#This Row],[Budget Code Description]],Dimentions!$X$6:$AC$139,2,FALSE)),"")</f>
        <v/>
      </c>
      <c r="G2483" s="141"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1" t="str">
        <f>IFERROR(VLOOKUP(Table1[[#This Row],[Budget Code Description]],Table6[#All],8,FALSE),"")</f>
        <v/>
      </c>
      <c r="L2483" s="63"/>
      <c r="M2483" s="65" t="str">
        <f>IFERROR(VLOOKUP(Table1[[#This Row],[Staff ID]],Table2[],2,FALSE),"")</f>
        <v/>
      </c>
      <c r="N2483" s="209" t="str">
        <f>IFERROR(IF(VLOOKUP(Table1[[#This Row],[Budget Code Description]],Dimentions!$X$6:$AC$134,4,FALSE)="","",VLOOKUP(Table1[[#This Row],[Budget Code Description]],Dimentions!$X$6:$AC$134,4,FALSE)),"")</f>
        <v/>
      </c>
      <c r="O2483" s="65" t="str">
        <f>IFERROR(VLOOKUP(Table1[[#This Row],[Vendor ID]],Table549[],2,FALSE),"")</f>
        <v/>
      </c>
      <c r="P2483" s="63"/>
      <c r="Q2483" s="141" t="str">
        <f>IF(Table1[[#This Row],[Posting Date]]&lt;&gt;"",$D$9,"")</f>
        <v/>
      </c>
      <c r="R2483" s="157" t="str">
        <f>IF(Table1[[#This Row],[Posting Date]]&lt;&gt;"",$D$10,"")</f>
        <v/>
      </c>
      <c r="S2483" s="66"/>
      <c r="T2483" s="63"/>
      <c r="U2483" s="67"/>
      <c r="V2483" s="67"/>
      <c r="W2483" s="67" t="str">
        <f t="shared" si="43"/>
        <v/>
      </c>
      <c r="X2483" s="159" t="str">
        <f>IF(E2483="","",(IF(Table1[[#This Row],[Cur]]="USD",Table1[[#This Row],[Cur_Amount Debit]],Table1[[#This Row],[Cur_Amount Debit]]/Table1[[#This Row],[Exchange Rate]])))</f>
        <v/>
      </c>
      <c r="Y2483" s="159" t="str">
        <f>IF(E2483="","",(IF(Table1[[#This Row],[Cur]]="USD",Table1[[#This Row],[Cur_Amount Credit]],Table1[[#This Row],[Cur_Amount Credit]]/ExchangeRate)))</f>
        <v/>
      </c>
      <c r="Z2483" s="201" t="str">
        <f>IF(E2483="","",(Table1[[#This Row],[Debit USD]]-Table1[[#This Row],[Credit USD]]))</f>
        <v/>
      </c>
      <c r="AA2483" s="226"/>
      <c r="AB2483" s="255"/>
      <c r="AC2483" s="1"/>
      <c r="AD2483" s="15"/>
      <c r="AE2483" s="15" t="str">
        <f>IF(AND(OR(Table1[[#This Row],[Account]]="15030",Table1[[#This Row],[Account]]="15035",Table1[[#This Row],[Account]]="20150"),Table1[[#This Row],[Vendor ID]]=""),1,"")</f>
        <v/>
      </c>
      <c r="AF2483" s="15"/>
      <c r="AG2483" s="15"/>
      <c r="AH2483" s="15"/>
      <c r="AI2483" s="46" t="str">
        <f>IF(Table1[[#This Row],[Posting Date]]&lt;&gt;"","GJ-"&amp;CountryID,"")</f>
        <v/>
      </c>
      <c r="AJ2483" s="59" t="str">
        <f>IF(Table1[[#This Row],[Posting Date]]&lt;&gt;"",Table1[[#This Row],[Posting Date]],"")</f>
        <v/>
      </c>
      <c r="AK2483" s="46"/>
      <c r="AL2483" s="46" t="str">
        <f>IF(Table1[[#This Row],[Description]]&lt;&gt;"",Table1[[#This Row],[Description]],"")</f>
        <v/>
      </c>
      <c r="AM2483" s="46" t="str">
        <f>IF(Table1[[#This Row],[Posting Date]]&lt;&gt;"",Table1[[#This Row],[Reference Number]],"")</f>
        <v/>
      </c>
      <c r="AN2483" s="46" t="str">
        <f>TRIM(Table1[[#This Row],[Line '#]])</f>
        <v/>
      </c>
      <c r="AO2483" s="46" t="str">
        <f>TRIM(Table1[[#This Row],[Account]])</f>
        <v/>
      </c>
      <c r="AP2483" s="46" t="str">
        <f>IF(Table1[[#This Row],[Posting Date]]&lt;&gt;"",$D$5,"")</f>
        <v/>
      </c>
      <c r="AQ2483" s="46" t="str">
        <f>TRIM(Table1[[#This Row],[Departments-Prgrams]])</f>
        <v/>
      </c>
      <c r="AR2483" s="46" t="str">
        <f>TRIM(Table1[[#This Row],[Grant]])</f>
        <v/>
      </c>
      <c r="AS2483" s="46" t="str">
        <f>TRIM(Table1[[#This Row],[Staff ID]])</f>
        <v/>
      </c>
      <c r="AT2483" s="46" t="str">
        <f>IF(TRIM(Table1[[#This Row],[Budget Code]])=0,"",TRIM(Table1[[#This Row],[Budget Code]]))</f>
        <v/>
      </c>
      <c r="AU2483" s="46" t="str">
        <f>IF(Table1[[#This Row],[Line Description]]&lt;&gt;"",Table1[[#This Row],[Line Description]],"")</f>
        <v/>
      </c>
      <c r="AV2483" s="46" t="str">
        <f>IF(Table1[[#This Row],[Cur_Amount Debit]]&gt;0,ROUND(Table1[[#This Row],[Cur_Amount Debit]],2),"")</f>
        <v/>
      </c>
      <c r="AW2483" s="46" t="str">
        <f>IF(Table1[[#This Row],[Cur_Amount Credit]]&gt;0,ROUND(Table1[[#This Row],[Cur_Amount Credit]],2),"")</f>
        <v/>
      </c>
      <c r="AX2483" s="46" t="str">
        <f>LEFT(Table1[[#This Row],[Cur]],3)</f>
        <v/>
      </c>
      <c r="AY2483" s="59"/>
      <c r="AZ2483" s="46"/>
      <c r="BA2483" s="46" t="str">
        <f>IF(Table1[[#This Row],[Cur]]&lt;&gt;"",IF(Table1[[#This Row],[Cur]]="USD","",ExchangeRate),"")</f>
        <v/>
      </c>
      <c r="BB2483" s="46" t="str">
        <f>IF(Table1[[#This Row],[Grant]]&lt;&gt;"",VLOOKUP(Table1[[#This Row],[Grant]],Grants!B:D,3),"")</f>
        <v/>
      </c>
      <c r="BC2483" s="46" t="str">
        <f>TRIM(Table1[[#This Row],[Vendor ID]])</f>
        <v/>
      </c>
      <c r="BD2483">
        <f>IF(Table1[[#This Row],[Reference Number]]=Q2482,BD2482,BD2482+1)</f>
        <v>0</v>
      </c>
    </row>
    <row r="2484" spans="1:56" ht="11.25" customHeight="1" x14ac:dyDescent="0.25">
      <c r="A2484" s="1"/>
      <c r="B2484" s="88" t="str">
        <f>IF(Table1[[#This Row],[Posting Date]]&lt;&gt;"",IF(Table1[[#This Row],[Reference Number]]=Q2483,B2483+1,1),"")</f>
        <v/>
      </c>
      <c r="C2484" s="61"/>
      <c r="D2484" s="61"/>
      <c r="E2484" s="138"/>
      <c r="F2484" s="141" t="str">
        <f>IFERROR(IF(VLOOKUP(Table1[[#This Row],[Budget Code Description]],Dimentions!$X$6:$AC$139,2,FALSE)="","",VLOOKUP(Table1[[#This Row],[Budget Code Description]],Dimentions!$X$6:$AC$139,2,FALSE)),"")</f>
        <v/>
      </c>
      <c r="G2484" s="141"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1" t="str">
        <f>IFERROR(VLOOKUP(Table1[[#This Row],[Budget Code Description]],Table6[#All],8,FALSE),"")</f>
        <v/>
      </c>
      <c r="L2484" s="63"/>
      <c r="M2484" s="65" t="str">
        <f>IFERROR(VLOOKUP(Table1[[#This Row],[Staff ID]],Table2[],2,FALSE),"")</f>
        <v/>
      </c>
      <c r="N2484" s="209" t="str">
        <f>IFERROR(IF(VLOOKUP(Table1[[#This Row],[Budget Code Description]],Dimentions!$X$6:$AC$134,4,FALSE)="","",VLOOKUP(Table1[[#This Row],[Budget Code Description]],Dimentions!$X$6:$AC$134,4,FALSE)),"")</f>
        <v/>
      </c>
      <c r="O2484" s="65" t="str">
        <f>IFERROR(VLOOKUP(Table1[[#This Row],[Vendor ID]],Table549[],2,FALSE),"")</f>
        <v/>
      </c>
      <c r="P2484" s="63"/>
      <c r="Q2484" s="141" t="str">
        <f>IF(Table1[[#This Row],[Posting Date]]&lt;&gt;"",$D$9,"")</f>
        <v/>
      </c>
      <c r="R2484" s="157" t="str">
        <f>IF(Table1[[#This Row],[Posting Date]]&lt;&gt;"",$D$10,"")</f>
        <v/>
      </c>
      <c r="S2484" s="66"/>
      <c r="T2484" s="63"/>
      <c r="U2484" s="67"/>
      <c r="V2484" s="67"/>
      <c r="W2484" s="67" t="str">
        <f t="shared" si="43"/>
        <v/>
      </c>
      <c r="X2484" s="159" t="str">
        <f>IF(E2484="","",(IF(Table1[[#This Row],[Cur]]="USD",Table1[[#This Row],[Cur_Amount Debit]],Table1[[#This Row],[Cur_Amount Debit]]/Table1[[#This Row],[Exchange Rate]])))</f>
        <v/>
      </c>
      <c r="Y2484" s="159" t="str">
        <f>IF(E2484="","",(IF(Table1[[#This Row],[Cur]]="USD",Table1[[#This Row],[Cur_Amount Credit]],Table1[[#This Row],[Cur_Amount Credit]]/ExchangeRate)))</f>
        <v/>
      </c>
      <c r="Z2484" s="201" t="str">
        <f>IF(E2484="","",(Table1[[#This Row],[Debit USD]]-Table1[[#This Row],[Credit USD]]))</f>
        <v/>
      </c>
      <c r="AA2484" s="226"/>
      <c r="AB2484" s="255"/>
      <c r="AC2484" s="1"/>
      <c r="AD2484" s="15"/>
      <c r="AE2484" s="15" t="str">
        <f>IF(AND(OR(Table1[[#This Row],[Account]]="15030",Table1[[#This Row],[Account]]="15035",Table1[[#This Row],[Account]]="20150"),Table1[[#This Row],[Vendor ID]]=""),1,"")</f>
        <v/>
      </c>
      <c r="AF2484" s="15"/>
      <c r="AG2484" s="15"/>
      <c r="AH2484" s="15"/>
      <c r="AI2484" s="46" t="str">
        <f>IF(Table1[[#This Row],[Posting Date]]&lt;&gt;"","GJ-"&amp;CountryID,"")</f>
        <v/>
      </c>
      <c r="AJ2484" s="59" t="str">
        <f>IF(Table1[[#This Row],[Posting Date]]&lt;&gt;"",Table1[[#This Row],[Posting Date]],"")</f>
        <v/>
      </c>
      <c r="AK2484" s="46"/>
      <c r="AL2484" s="46" t="str">
        <f>IF(Table1[[#This Row],[Description]]&lt;&gt;"",Table1[[#This Row],[Description]],"")</f>
        <v/>
      </c>
      <c r="AM2484" s="46" t="str">
        <f>IF(Table1[[#This Row],[Posting Date]]&lt;&gt;"",Table1[[#This Row],[Reference Number]],"")</f>
        <v/>
      </c>
      <c r="AN2484" s="46" t="str">
        <f>TRIM(Table1[[#This Row],[Line '#]])</f>
        <v/>
      </c>
      <c r="AO2484" s="46" t="str">
        <f>TRIM(Table1[[#This Row],[Account]])</f>
        <v/>
      </c>
      <c r="AP2484" s="46" t="str">
        <f>IF(Table1[[#This Row],[Posting Date]]&lt;&gt;"",$D$5,"")</f>
        <v/>
      </c>
      <c r="AQ2484" s="46" t="str">
        <f>TRIM(Table1[[#This Row],[Departments-Prgrams]])</f>
        <v/>
      </c>
      <c r="AR2484" s="46" t="str">
        <f>TRIM(Table1[[#This Row],[Grant]])</f>
        <v/>
      </c>
      <c r="AS2484" s="46" t="str">
        <f>TRIM(Table1[[#This Row],[Staff ID]])</f>
        <v/>
      </c>
      <c r="AT2484" s="46" t="str">
        <f>IF(TRIM(Table1[[#This Row],[Budget Code]])=0,"",TRIM(Table1[[#This Row],[Budget Code]]))</f>
        <v/>
      </c>
      <c r="AU2484" s="46" t="str">
        <f>IF(Table1[[#This Row],[Line Description]]&lt;&gt;"",Table1[[#This Row],[Line Description]],"")</f>
        <v/>
      </c>
      <c r="AV2484" s="46" t="str">
        <f>IF(Table1[[#This Row],[Cur_Amount Debit]]&gt;0,ROUND(Table1[[#This Row],[Cur_Amount Debit]],2),"")</f>
        <v/>
      </c>
      <c r="AW2484" s="46" t="str">
        <f>IF(Table1[[#This Row],[Cur_Amount Credit]]&gt;0,ROUND(Table1[[#This Row],[Cur_Amount Credit]],2),"")</f>
        <v/>
      </c>
      <c r="AX2484" s="46" t="str">
        <f>LEFT(Table1[[#This Row],[Cur]],3)</f>
        <v/>
      </c>
      <c r="AY2484" s="59"/>
      <c r="AZ2484" s="46"/>
      <c r="BA2484" s="46" t="str">
        <f>IF(Table1[[#This Row],[Cur]]&lt;&gt;"",IF(Table1[[#This Row],[Cur]]="USD","",ExchangeRate),"")</f>
        <v/>
      </c>
      <c r="BB2484" s="46" t="str">
        <f>IF(Table1[[#This Row],[Grant]]&lt;&gt;"",VLOOKUP(Table1[[#This Row],[Grant]],Grants!B:D,3),"")</f>
        <v/>
      </c>
      <c r="BC2484" s="46" t="str">
        <f>TRIM(Table1[[#This Row],[Vendor ID]])</f>
        <v/>
      </c>
      <c r="BD2484">
        <f>IF(Table1[[#This Row],[Reference Number]]=Q2483,BD2483,BD2483+1)</f>
        <v>0</v>
      </c>
    </row>
    <row r="2485" spans="1:56" ht="11.25" customHeight="1" x14ac:dyDescent="0.25">
      <c r="A2485" s="1"/>
      <c r="B2485" s="88" t="str">
        <f>IF(Table1[[#This Row],[Posting Date]]&lt;&gt;"",IF(Table1[[#This Row],[Reference Number]]=Q2484,B2484+1,1),"")</f>
        <v/>
      </c>
      <c r="C2485" s="61"/>
      <c r="D2485" s="61"/>
      <c r="E2485" s="138"/>
      <c r="F2485" s="141" t="str">
        <f>IFERROR(IF(VLOOKUP(Table1[[#This Row],[Budget Code Description]],Dimentions!$X$6:$AC$139,2,FALSE)="","",VLOOKUP(Table1[[#This Row],[Budget Code Description]],Dimentions!$X$6:$AC$139,2,FALSE)),"")</f>
        <v/>
      </c>
      <c r="G2485" s="141"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1" t="str">
        <f>IFERROR(VLOOKUP(Table1[[#This Row],[Budget Code Description]],Table6[#All],8,FALSE),"")</f>
        <v/>
      </c>
      <c r="L2485" s="63"/>
      <c r="M2485" s="65" t="str">
        <f>IFERROR(VLOOKUP(Table1[[#This Row],[Staff ID]],Table2[],2,FALSE),"")</f>
        <v/>
      </c>
      <c r="N2485" s="209" t="str">
        <f>IFERROR(IF(VLOOKUP(Table1[[#This Row],[Budget Code Description]],Dimentions!$X$6:$AC$134,4,FALSE)="","",VLOOKUP(Table1[[#This Row],[Budget Code Description]],Dimentions!$X$6:$AC$134,4,FALSE)),"")</f>
        <v/>
      </c>
      <c r="O2485" s="65" t="str">
        <f>IFERROR(VLOOKUP(Table1[[#This Row],[Vendor ID]],Table549[],2,FALSE),"")</f>
        <v/>
      </c>
      <c r="P2485" s="63"/>
      <c r="Q2485" s="141" t="str">
        <f>IF(Table1[[#This Row],[Posting Date]]&lt;&gt;"",$D$9,"")</f>
        <v/>
      </c>
      <c r="R2485" s="157" t="str">
        <f>IF(Table1[[#This Row],[Posting Date]]&lt;&gt;"",$D$10,"")</f>
        <v/>
      </c>
      <c r="S2485" s="66"/>
      <c r="T2485" s="63"/>
      <c r="U2485" s="67"/>
      <c r="V2485" s="67"/>
      <c r="W2485" s="67" t="str">
        <f t="shared" si="43"/>
        <v/>
      </c>
      <c r="X2485" s="159" t="str">
        <f>IF(E2485="","",(IF(Table1[[#This Row],[Cur]]="USD",Table1[[#This Row],[Cur_Amount Debit]],Table1[[#This Row],[Cur_Amount Debit]]/Table1[[#This Row],[Exchange Rate]])))</f>
        <v/>
      </c>
      <c r="Y2485" s="159" t="str">
        <f>IF(E2485="","",(IF(Table1[[#This Row],[Cur]]="USD",Table1[[#This Row],[Cur_Amount Credit]],Table1[[#This Row],[Cur_Amount Credit]]/ExchangeRate)))</f>
        <v/>
      </c>
      <c r="Z2485" s="201" t="str">
        <f>IF(E2485="","",(Table1[[#This Row],[Debit USD]]-Table1[[#This Row],[Credit USD]]))</f>
        <v/>
      </c>
      <c r="AA2485" s="226"/>
      <c r="AB2485" s="255"/>
      <c r="AC2485" s="1"/>
      <c r="AD2485" s="15"/>
      <c r="AE2485" s="15" t="str">
        <f>IF(AND(OR(Table1[[#This Row],[Account]]="15030",Table1[[#This Row],[Account]]="15035",Table1[[#This Row],[Account]]="20150"),Table1[[#This Row],[Vendor ID]]=""),1,"")</f>
        <v/>
      </c>
      <c r="AF2485" s="15"/>
      <c r="AG2485" s="15"/>
      <c r="AH2485" s="15"/>
      <c r="AI2485" s="46" t="str">
        <f>IF(Table1[[#This Row],[Posting Date]]&lt;&gt;"","GJ-"&amp;CountryID,"")</f>
        <v/>
      </c>
      <c r="AJ2485" s="59" t="str">
        <f>IF(Table1[[#This Row],[Posting Date]]&lt;&gt;"",Table1[[#This Row],[Posting Date]],"")</f>
        <v/>
      </c>
      <c r="AK2485" s="46"/>
      <c r="AL2485" s="46" t="str">
        <f>IF(Table1[[#This Row],[Description]]&lt;&gt;"",Table1[[#This Row],[Description]],"")</f>
        <v/>
      </c>
      <c r="AM2485" s="46" t="str">
        <f>IF(Table1[[#This Row],[Posting Date]]&lt;&gt;"",Table1[[#This Row],[Reference Number]],"")</f>
        <v/>
      </c>
      <c r="AN2485" s="46" t="str">
        <f>TRIM(Table1[[#This Row],[Line '#]])</f>
        <v/>
      </c>
      <c r="AO2485" s="46" t="str">
        <f>TRIM(Table1[[#This Row],[Account]])</f>
        <v/>
      </c>
      <c r="AP2485" s="46" t="str">
        <f>IF(Table1[[#This Row],[Posting Date]]&lt;&gt;"",$D$5,"")</f>
        <v/>
      </c>
      <c r="AQ2485" s="46" t="str">
        <f>TRIM(Table1[[#This Row],[Departments-Prgrams]])</f>
        <v/>
      </c>
      <c r="AR2485" s="46" t="str">
        <f>TRIM(Table1[[#This Row],[Grant]])</f>
        <v/>
      </c>
      <c r="AS2485" s="46" t="str">
        <f>TRIM(Table1[[#This Row],[Staff ID]])</f>
        <v/>
      </c>
      <c r="AT2485" s="46" t="str">
        <f>IF(TRIM(Table1[[#This Row],[Budget Code]])=0,"",TRIM(Table1[[#This Row],[Budget Code]]))</f>
        <v/>
      </c>
      <c r="AU2485" s="46" t="str">
        <f>IF(Table1[[#This Row],[Line Description]]&lt;&gt;"",Table1[[#This Row],[Line Description]],"")</f>
        <v/>
      </c>
      <c r="AV2485" s="46" t="str">
        <f>IF(Table1[[#This Row],[Cur_Amount Debit]]&gt;0,ROUND(Table1[[#This Row],[Cur_Amount Debit]],2),"")</f>
        <v/>
      </c>
      <c r="AW2485" s="46" t="str">
        <f>IF(Table1[[#This Row],[Cur_Amount Credit]]&gt;0,ROUND(Table1[[#This Row],[Cur_Amount Credit]],2),"")</f>
        <v/>
      </c>
      <c r="AX2485" s="46" t="str">
        <f>LEFT(Table1[[#This Row],[Cur]],3)</f>
        <v/>
      </c>
      <c r="AY2485" s="59"/>
      <c r="AZ2485" s="46"/>
      <c r="BA2485" s="46" t="str">
        <f>IF(Table1[[#This Row],[Cur]]&lt;&gt;"",IF(Table1[[#This Row],[Cur]]="USD","",ExchangeRate),"")</f>
        <v/>
      </c>
      <c r="BB2485" s="46" t="str">
        <f>IF(Table1[[#This Row],[Grant]]&lt;&gt;"",VLOOKUP(Table1[[#This Row],[Grant]],Grants!B:D,3),"")</f>
        <v/>
      </c>
      <c r="BC2485" s="46" t="str">
        <f>TRIM(Table1[[#This Row],[Vendor ID]])</f>
        <v/>
      </c>
      <c r="BD2485">
        <f>IF(Table1[[#This Row],[Reference Number]]=Q2484,BD2484,BD2484+1)</f>
        <v>0</v>
      </c>
    </row>
    <row r="2486" spans="1:56" ht="11.25" customHeight="1" x14ac:dyDescent="0.25">
      <c r="A2486" s="1"/>
      <c r="B2486" s="88" t="str">
        <f>IF(Table1[[#This Row],[Posting Date]]&lt;&gt;"",IF(Table1[[#This Row],[Reference Number]]=Q2485,B2485+1,1),"")</f>
        <v/>
      </c>
      <c r="C2486" s="61"/>
      <c r="D2486" s="61"/>
      <c r="E2486" s="138"/>
      <c r="F2486" s="141" t="str">
        <f>IFERROR(IF(VLOOKUP(Table1[[#This Row],[Budget Code Description]],Dimentions!$X$6:$AC$139,2,FALSE)="","",VLOOKUP(Table1[[#This Row],[Budget Code Description]],Dimentions!$X$6:$AC$139,2,FALSE)),"")</f>
        <v/>
      </c>
      <c r="G2486" s="141"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1" t="str">
        <f>IFERROR(VLOOKUP(Table1[[#This Row],[Budget Code Description]],Table6[#All],8,FALSE),"")</f>
        <v/>
      </c>
      <c r="L2486" s="63"/>
      <c r="M2486" s="65" t="str">
        <f>IFERROR(VLOOKUP(Table1[[#This Row],[Staff ID]],Table2[],2,FALSE),"")</f>
        <v/>
      </c>
      <c r="N2486" s="209" t="str">
        <f>IFERROR(IF(VLOOKUP(Table1[[#This Row],[Budget Code Description]],Dimentions!$X$6:$AC$134,4,FALSE)="","",VLOOKUP(Table1[[#This Row],[Budget Code Description]],Dimentions!$X$6:$AC$134,4,FALSE)),"")</f>
        <v/>
      </c>
      <c r="O2486" s="65" t="str">
        <f>IFERROR(VLOOKUP(Table1[[#This Row],[Vendor ID]],Table549[],2,FALSE),"")</f>
        <v/>
      </c>
      <c r="P2486" s="63"/>
      <c r="Q2486" s="141" t="str">
        <f>IF(Table1[[#This Row],[Posting Date]]&lt;&gt;"",$D$9,"")</f>
        <v/>
      </c>
      <c r="R2486" s="157" t="str">
        <f>IF(Table1[[#This Row],[Posting Date]]&lt;&gt;"",$D$10,"")</f>
        <v/>
      </c>
      <c r="S2486" s="66"/>
      <c r="T2486" s="63"/>
      <c r="U2486" s="67"/>
      <c r="V2486" s="67"/>
      <c r="W2486" s="67" t="str">
        <f t="shared" si="43"/>
        <v/>
      </c>
      <c r="X2486" s="159" t="str">
        <f>IF(E2486="","",(IF(Table1[[#This Row],[Cur]]="USD",Table1[[#This Row],[Cur_Amount Debit]],Table1[[#This Row],[Cur_Amount Debit]]/Table1[[#This Row],[Exchange Rate]])))</f>
        <v/>
      </c>
      <c r="Y2486" s="159" t="str">
        <f>IF(E2486="","",(IF(Table1[[#This Row],[Cur]]="USD",Table1[[#This Row],[Cur_Amount Credit]],Table1[[#This Row],[Cur_Amount Credit]]/ExchangeRate)))</f>
        <v/>
      </c>
      <c r="Z2486" s="201" t="str">
        <f>IF(E2486="","",(Table1[[#This Row],[Debit USD]]-Table1[[#This Row],[Credit USD]]))</f>
        <v/>
      </c>
      <c r="AA2486" s="226"/>
      <c r="AB2486" s="255"/>
      <c r="AC2486" s="1"/>
      <c r="AD2486" s="15"/>
      <c r="AE2486" s="15" t="str">
        <f>IF(AND(OR(Table1[[#This Row],[Account]]="15030",Table1[[#This Row],[Account]]="15035",Table1[[#This Row],[Account]]="20150"),Table1[[#This Row],[Vendor ID]]=""),1,"")</f>
        <v/>
      </c>
      <c r="AF2486" s="15"/>
      <c r="AG2486" s="15"/>
      <c r="AH2486" s="15"/>
      <c r="AI2486" s="46" t="str">
        <f>IF(Table1[[#This Row],[Posting Date]]&lt;&gt;"","GJ-"&amp;CountryID,"")</f>
        <v/>
      </c>
      <c r="AJ2486" s="59" t="str">
        <f>IF(Table1[[#This Row],[Posting Date]]&lt;&gt;"",Table1[[#This Row],[Posting Date]],"")</f>
        <v/>
      </c>
      <c r="AK2486" s="46"/>
      <c r="AL2486" s="46" t="str">
        <f>IF(Table1[[#This Row],[Description]]&lt;&gt;"",Table1[[#This Row],[Description]],"")</f>
        <v/>
      </c>
      <c r="AM2486" s="46" t="str">
        <f>IF(Table1[[#This Row],[Posting Date]]&lt;&gt;"",Table1[[#This Row],[Reference Number]],"")</f>
        <v/>
      </c>
      <c r="AN2486" s="46" t="str">
        <f>TRIM(Table1[[#This Row],[Line '#]])</f>
        <v/>
      </c>
      <c r="AO2486" s="46" t="str">
        <f>TRIM(Table1[[#This Row],[Account]])</f>
        <v/>
      </c>
      <c r="AP2486" s="46" t="str">
        <f>IF(Table1[[#This Row],[Posting Date]]&lt;&gt;"",$D$5,"")</f>
        <v/>
      </c>
      <c r="AQ2486" s="46" t="str">
        <f>TRIM(Table1[[#This Row],[Departments-Prgrams]])</f>
        <v/>
      </c>
      <c r="AR2486" s="46" t="str">
        <f>TRIM(Table1[[#This Row],[Grant]])</f>
        <v/>
      </c>
      <c r="AS2486" s="46" t="str">
        <f>TRIM(Table1[[#This Row],[Staff ID]])</f>
        <v/>
      </c>
      <c r="AT2486" s="46" t="str">
        <f>IF(TRIM(Table1[[#This Row],[Budget Code]])=0,"",TRIM(Table1[[#This Row],[Budget Code]]))</f>
        <v/>
      </c>
      <c r="AU2486" s="46" t="str">
        <f>IF(Table1[[#This Row],[Line Description]]&lt;&gt;"",Table1[[#This Row],[Line Description]],"")</f>
        <v/>
      </c>
      <c r="AV2486" s="46" t="str">
        <f>IF(Table1[[#This Row],[Cur_Amount Debit]]&gt;0,ROUND(Table1[[#This Row],[Cur_Amount Debit]],2),"")</f>
        <v/>
      </c>
      <c r="AW2486" s="46" t="str">
        <f>IF(Table1[[#This Row],[Cur_Amount Credit]]&gt;0,ROUND(Table1[[#This Row],[Cur_Amount Credit]],2),"")</f>
        <v/>
      </c>
      <c r="AX2486" s="46" t="str">
        <f>LEFT(Table1[[#This Row],[Cur]],3)</f>
        <v/>
      </c>
      <c r="AY2486" s="59"/>
      <c r="AZ2486" s="46"/>
      <c r="BA2486" s="46" t="str">
        <f>IF(Table1[[#This Row],[Cur]]&lt;&gt;"",IF(Table1[[#This Row],[Cur]]="USD","",ExchangeRate),"")</f>
        <v/>
      </c>
      <c r="BB2486" s="46" t="str">
        <f>IF(Table1[[#This Row],[Grant]]&lt;&gt;"",VLOOKUP(Table1[[#This Row],[Grant]],Grants!B:D,3),"")</f>
        <v/>
      </c>
      <c r="BC2486" s="46" t="str">
        <f>TRIM(Table1[[#This Row],[Vendor ID]])</f>
        <v/>
      </c>
      <c r="BD2486">
        <f>IF(Table1[[#This Row],[Reference Number]]=Q2485,BD2485,BD2485+1)</f>
        <v>0</v>
      </c>
    </row>
    <row r="2487" spans="1:56" ht="11.25" customHeight="1" x14ac:dyDescent="0.25">
      <c r="A2487" s="1"/>
      <c r="B2487" s="88" t="str">
        <f>IF(Table1[[#This Row],[Posting Date]]&lt;&gt;"",IF(Table1[[#This Row],[Reference Number]]=Q2486,B2486+1,1),"")</f>
        <v/>
      </c>
      <c r="C2487" s="61"/>
      <c r="D2487" s="61"/>
      <c r="E2487" s="138"/>
      <c r="F2487" s="141" t="str">
        <f>IFERROR(IF(VLOOKUP(Table1[[#This Row],[Budget Code Description]],Dimentions!$X$6:$AC$139,2,FALSE)="","",VLOOKUP(Table1[[#This Row],[Budget Code Description]],Dimentions!$X$6:$AC$139,2,FALSE)),"")</f>
        <v/>
      </c>
      <c r="G2487" s="141"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1" t="str">
        <f>IFERROR(VLOOKUP(Table1[[#This Row],[Budget Code Description]],Table6[#All],8,FALSE),"")</f>
        <v/>
      </c>
      <c r="L2487" s="63"/>
      <c r="M2487" s="65" t="str">
        <f>IFERROR(VLOOKUP(Table1[[#This Row],[Staff ID]],Table2[],2,FALSE),"")</f>
        <v/>
      </c>
      <c r="N2487" s="209" t="str">
        <f>IFERROR(IF(VLOOKUP(Table1[[#This Row],[Budget Code Description]],Dimentions!$X$6:$AC$134,4,FALSE)="","",VLOOKUP(Table1[[#This Row],[Budget Code Description]],Dimentions!$X$6:$AC$134,4,FALSE)),"")</f>
        <v/>
      </c>
      <c r="O2487" s="65" t="str">
        <f>IFERROR(VLOOKUP(Table1[[#This Row],[Vendor ID]],Table549[],2,FALSE),"")</f>
        <v/>
      </c>
      <c r="P2487" s="63"/>
      <c r="Q2487" s="141" t="str">
        <f>IF(Table1[[#This Row],[Posting Date]]&lt;&gt;"",$D$9,"")</f>
        <v/>
      </c>
      <c r="R2487" s="157" t="str">
        <f>IF(Table1[[#This Row],[Posting Date]]&lt;&gt;"",$D$10,"")</f>
        <v/>
      </c>
      <c r="S2487" s="66"/>
      <c r="T2487" s="63"/>
      <c r="U2487" s="67"/>
      <c r="V2487" s="67"/>
      <c r="W2487" s="67" t="str">
        <f t="shared" si="43"/>
        <v/>
      </c>
      <c r="X2487" s="159" t="str">
        <f>IF(E2487="","",(IF(Table1[[#This Row],[Cur]]="USD",Table1[[#This Row],[Cur_Amount Debit]],Table1[[#This Row],[Cur_Amount Debit]]/Table1[[#This Row],[Exchange Rate]])))</f>
        <v/>
      </c>
      <c r="Y2487" s="159" t="str">
        <f>IF(E2487="","",(IF(Table1[[#This Row],[Cur]]="USD",Table1[[#This Row],[Cur_Amount Credit]],Table1[[#This Row],[Cur_Amount Credit]]/ExchangeRate)))</f>
        <v/>
      </c>
      <c r="Z2487" s="201" t="str">
        <f>IF(E2487="","",(Table1[[#This Row],[Debit USD]]-Table1[[#This Row],[Credit USD]]))</f>
        <v/>
      </c>
      <c r="AA2487" s="226"/>
      <c r="AB2487" s="255"/>
      <c r="AC2487" s="1"/>
      <c r="AD2487" s="15"/>
      <c r="AE2487" s="15" t="str">
        <f>IF(AND(OR(Table1[[#This Row],[Account]]="15030",Table1[[#This Row],[Account]]="15035",Table1[[#This Row],[Account]]="20150"),Table1[[#This Row],[Vendor ID]]=""),1,"")</f>
        <v/>
      </c>
      <c r="AF2487" s="15"/>
      <c r="AG2487" s="15"/>
      <c r="AH2487" s="15"/>
      <c r="AI2487" s="46" t="str">
        <f>IF(Table1[[#This Row],[Posting Date]]&lt;&gt;"","GJ-"&amp;CountryID,"")</f>
        <v/>
      </c>
      <c r="AJ2487" s="59" t="str">
        <f>IF(Table1[[#This Row],[Posting Date]]&lt;&gt;"",Table1[[#This Row],[Posting Date]],"")</f>
        <v/>
      </c>
      <c r="AK2487" s="46"/>
      <c r="AL2487" s="46" t="str">
        <f>IF(Table1[[#This Row],[Description]]&lt;&gt;"",Table1[[#This Row],[Description]],"")</f>
        <v/>
      </c>
      <c r="AM2487" s="46" t="str">
        <f>IF(Table1[[#This Row],[Posting Date]]&lt;&gt;"",Table1[[#This Row],[Reference Number]],"")</f>
        <v/>
      </c>
      <c r="AN2487" s="46" t="str">
        <f>TRIM(Table1[[#This Row],[Line '#]])</f>
        <v/>
      </c>
      <c r="AO2487" s="46" t="str">
        <f>TRIM(Table1[[#This Row],[Account]])</f>
        <v/>
      </c>
      <c r="AP2487" s="46" t="str">
        <f>IF(Table1[[#This Row],[Posting Date]]&lt;&gt;"",$D$5,"")</f>
        <v/>
      </c>
      <c r="AQ2487" s="46" t="str">
        <f>TRIM(Table1[[#This Row],[Departments-Prgrams]])</f>
        <v/>
      </c>
      <c r="AR2487" s="46" t="str">
        <f>TRIM(Table1[[#This Row],[Grant]])</f>
        <v/>
      </c>
      <c r="AS2487" s="46" t="str">
        <f>TRIM(Table1[[#This Row],[Staff ID]])</f>
        <v/>
      </c>
      <c r="AT2487" s="46" t="str">
        <f>IF(TRIM(Table1[[#This Row],[Budget Code]])=0,"",TRIM(Table1[[#This Row],[Budget Code]]))</f>
        <v/>
      </c>
      <c r="AU2487" s="46" t="str">
        <f>IF(Table1[[#This Row],[Line Description]]&lt;&gt;"",Table1[[#This Row],[Line Description]],"")</f>
        <v/>
      </c>
      <c r="AV2487" s="46" t="str">
        <f>IF(Table1[[#This Row],[Cur_Amount Debit]]&gt;0,ROUND(Table1[[#This Row],[Cur_Amount Debit]],2),"")</f>
        <v/>
      </c>
      <c r="AW2487" s="46" t="str">
        <f>IF(Table1[[#This Row],[Cur_Amount Credit]]&gt;0,ROUND(Table1[[#This Row],[Cur_Amount Credit]],2),"")</f>
        <v/>
      </c>
      <c r="AX2487" s="46" t="str">
        <f>LEFT(Table1[[#This Row],[Cur]],3)</f>
        <v/>
      </c>
      <c r="AY2487" s="59"/>
      <c r="AZ2487" s="46"/>
      <c r="BA2487" s="46" t="str">
        <f>IF(Table1[[#This Row],[Cur]]&lt;&gt;"",IF(Table1[[#This Row],[Cur]]="USD","",ExchangeRate),"")</f>
        <v/>
      </c>
      <c r="BB2487" s="46" t="str">
        <f>IF(Table1[[#This Row],[Grant]]&lt;&gt;"",VLOOKUP(Table1[[#This Row],[Grant]],Grants!B:D,3),"")</f>
        <v/>
      </c>
      <c r="BC2487" s="46" t="str">
        <f>TRIM(Table1[[#This Row],[Vendor ID]])</f>
        <v/>
      </c>
      <c r="BD2487">
        <f>IF(Table1[[#This Row],[Reference Number]]=Q2486,BD2486,BD2486+1)</f>
        <v>0</v>
      </c>
    </row>
    <row r="2488" spans="1:56" ht="11.25" customHeight="1" x14ac:dyDescent="0.25">
      <c r="A2488" s="1"/>
      <c r="B2488" s="88" t="str">
        <f>IF(Table1[[#This Row],[Posting Date]]&lt;&gt;"",IF(Table1[[#This Row],[Reference Number]]=Q2487,B2487+1,1),"")</f>
        <v/>
      </c>
      <c r="C2488" s="61"/>
      <c r="D2488" s="61"/>
      <c r="E2488" s="138"/>
      <c r="F2488" s="141" t="str">
        <f>IFERROR(IF(VLOOKUP(Table1[[#This Row],[Budget Code Description]],Dimentions!$X$6:$AC$139,2,FALSE)="","",VLOOKUP(Table1[[#This Row],[Budget Code Description]],Dimentions!$X$6:$AC$139,2,FALSE)),"")</f>
        <v/>
      </c>
      <c r="G2488" s="141"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1" t="str">
        <f>IFERROR(VLOOKUP(Table1[[#This Row],[Budget Code Description]],Table6[#All],8,FALSE),"")</f>
        <v/>
      </c>
      <c r="L2488" s="63"/>
      <c r="M2488" s="65" t="str">
        <f>IFERROR(VLOOKUP(Table1[[#This Row],[Staff ID]],Table2[],2,FALSE),"")</f>
        <v/>
      </c>
      <c r="N2488" s="209" t="str">
        <f>IFERROR(IF(VLOOKUP(Table1[[#This Row],[Budget Code Description]],Dimentions!$X$6:$AC$134,4,FALSE)="","",VLOOKUP(Table1[[#This Row],[Budget Code Description]],Dimentions!$X$6:$AC$134,4,FALSE)),"")</f>
        <v/>
      </c>
      <c r="O2488" s="65" t="str">
        <f>IFERROR(VLOOKUP(Table1[[#This Row],[Vendor ID]],Table549[],2,FALSE),"")</f>
        <v/>
      </c>
      <c r="P2488" s="63"/>
      <c r="Q2488" s="141" t="str">
        <f>IF(Table1[[#This Row],[Posting Date]]&lt;&gt;"",$D$9,"")</f>
        <v/>
      </c>
      <c r="R2488" s="157" t="str">
        <f>IF(Table1[[#This Row],[Posting Date]]&lt;&gt;"",$D$10,"")</f>
        <v/>
      </c>
      <c r="S2488" s="66"/>
      <c r="T2488" s="63"/>
      <c r="U2488" s="67"/>
      <c r="V2488" s="67"/>
      <c r="W2488" s="67" t="str">
        <f t="shared" si="43"/>
        <v/>
      </c>
      <c r="X2488" s="159" t="str">
        <f>IF(E2488="","",(IF(Table1[[#This Row],[Cur]]="USD",Table1[[#This Row],[Cur_Amount Debit]],Table1[[#This Row],[Cur_Amount Debit]]/Table1[[#This Row],[Exchange Rate]])))</f>
        <v/>
      </c>
      <c r="Y2488" s="159" t="str">
        <f>IF(E2488="","",(IF(Table1[[#This Row],[Cur]]="USD",Table1[[#This Row],[Cur_Amount Credit]],Table1[[#This Row],[Cur_Amount Credit]]/ExchangeRate)))</f>
        <v/>
      </c>
      <c r="Z2488" s="201" t="str">
        <f>IF(E2488="","",(Table1[[#This Row],[Debit USD]]-Table1[[#This Row],[Credit USD]]))</f>
        <v/>
      </c>
      <c r="AA2488" s="226"/>
      <c r="AB2488" s="255"/>
      <c r="AC2488" s="1"/>
      <c r="AD2488" s="15"/>
      <c r="AE2488" s="15" t="str">
        <f>IF(AND(OR(Table1[[#This Row],[Account]]="15030",Table1[[#This Row],[Account]]="15035",Table1[[#This Row],[Account]]="20150"),Table1[[#This Row],[Vendor ID]]=""),1,"")</f>
        <v/>
      </c>
      <c r="AF2488" s="15"/>
      <c r="AG2488" s="15"/>
      <c r="AH2488" s="15"/>
      <c r="AI2488" s="46" t="str">
        <f>IF(Table1[[#This Row],[Posting Date]]&lt;&gt;"","GJ-"&amp;CountryID,"")</f>
        <v/>
      </c>
      <c r="AJ2488" s="59" t="str">
        <f>IF(Table1[[#This Row],[Posting Date]]&lt;&gt;"",Table1[[#This Row],[Posting Date]],"")</f>
        <v/>
      </c>
      <c r="AK2488" s="46"/>
      <c r="AL2488" s="46" t="str">
        <f>IF(Table1[[#This Row],[Description]]&lt;&gt;"",Table1[[#This Row],[Description]],"")</f>
        <v/>
      </c>
      <c r="AM2488" s="46" t="str">
        <f>IF(Table1[[#This Row],[Posting Date]]&lt;&gt;"",Table1[[#This Row],[Reference Number]],"")</f>
        <v/>
      </c>
      <c r="AN2488" s="46" t="str">
        <f>TRIM(Table1[[#This Row],[Line '#]])</f>
        <v/>
      </c>
      <c r="AO2488" s="46" t="str">
        <f>TRIM(Table1[[#This Row],[Account]])</f>
        <v/>
      </c>
      <c r="AP2488" s="46" t="str">
        <f>IF(Table1[[#This Row],[Posting Date]]&lt;&gt;"",$D$5,"")</f>
        <v/>
      </c>
      <c r="AQ2488" s="46" t="str">
        <f>TRIM(Table1[[#This Row],[Departments-Prgrams]])</f>
        <v/>
      </c>
      <c r="AR2488" s="46" t="str">
        <f>TRIM(Table1[[#This Row],[Grant]])</f>
        <v/>
      </c>
      <c r="AS2488" s="46" t="str">
        <f>TRIM(Table1[[#This Row],[Staff ID]])</f>
        <v/>
      </c>
      <c r="AT2488" s="46" t="str">
        <f>IF(TRIM(Table1[[#This Row],[Budget Code]])=0,"",TRIM(Table1[[#This Row],[Budget Code]]))</f>
        <v/>
      </c>
      <c r="AU2488" s="46" t="str">
        <f>IF(Table1[[#This Row],[Line Description]]&lt;&gt;"",Table1[[#This Row],[Line Description]],"")</f>
        <v/>
      </c>
      <c r="AV2488" s="46" t="str">
        <f>IF(Table1[[#This Row],[Cur_Amount Debit]]&gt;0,ROUND(Table1[[#This Row],[Cur_Amount Debit]],2),"")</f>
        <v/>
      </c>
      <c r="AW2488" s="46" t="str">
        <f>IF(Table1[[#This Row],[Cur_Amount Credit]]&gt;0,ROUND(Table1[[#This Row],[Cur_Amount Credit]],2),"")</f>
        <v/>
      </c>
      <c r="AX2488" s="46" t="str">
        <f>LEFT(Table1[[#This Row],[Cur]],3)</f>
        <v/>
      </c>
      <c r="AY2488" s="59"/>
      <c r="AZ2488" s="46"/>
      <c r="BA2488" s="46" t="str">
        <f>IF(Table1[[#This Row],[Cur]]&lt;&gt;"",IF(Table1[[#This Row],[Cur]]="USD","",ExchangeRate),"")</f>
        <v/>
      </c>
      <c r="BB2488" s="46" t="str">
        <f>IF(Table1[[#This Row],[Grant]]&lt;&gt;"",VLOOKUP(Table1[[#This Row],[Grant]],Grants!B:D,3),"")</f>
        <v/>
      </c>
      <c r="BC2488" s="46" t="str">
        <f>TRIM(Table1[[#This Row],[Vendor ID]])</f>
        <v/>
      </c>
      <c r="BD2488">
        <f>IF(Table1[[#This Row],[Reference Number]]=Q2487,BD2487,BD2487+1)</f>
        <v>0</v>
      </c>
    </row>
    <row r="2489" spans="1:56" ht="11.25" customHeight="1" x14ac:dyDescent="0.25">
      <c r="A2489" s="1"/>
      <c r="B2489" s="88" t="str">
        <f>IF(Table1[[#This Row],[Posting Date]]&lt;&gt;"",IF(Table1[[#This Row],[Reference Number]]=Q2488,B2488+1,1),"")</f>
        <v/>
      </c>
      <c r="C2489" s="61"/>
      <c r="D2489" s="61"/>
      <c r="E2489" s="138"/>
      <c r="F2489" s="141" t="str">
        <f>IFERROR(IF(VLOOKUP(Table1[[#This Row],[Budget Code Description]],Dimentions!$X$6:$AC$139,2,FALSE)="","",VLOOKUP(Table1[[#This Row],[Budget Code Description]],Dimentions!$X$6:$AC$139,2,FALSE)),"")</f>
        <v/>
      </c>
      <c r="G2489" s="141"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1" t="str">
        <f>IFERROR(VLOOKUP(Table1[[#This Row],[Budget Code Description]],Table6[#All],8,FALSE),"")</f>
        <v/>
      </c>
      <c r="L2489" s="63"/>
      <c r="M2489" s="65" t="str">
        <f>IFERROR(VLOOKUP(Table1[[#This Row],[Staff ID]],Table2[],2,FALSE),"")</f>
        <v/>
      </c>
      <c r="N2489" s="209" t="str">
        <f>IFERROR(IF(VLOOKUP(Table1[[#This Row],[Budget Code Description]],Dimentions!$X$6:$AC$134,4,FALSE)="","",VLOOKUP(Table1[[#This Row],[Budget Code Description]],Dimentions!$X$6:$AC$134,4,FALSE)),"")</f>
        <v/>
      </c>
      <c r="O2489" s="65" t="str">
        <f>IFERROR(VLOOKUP(Table1[[#This Row],[Vendor ID]],Table549[],2,FALSE),"")</f>
        <v/>
      </c>
      <c r="P2489" s="63"/>
      <c r="Q2489" s="141" t="str">
        <f>IF(Table1[[#This Row],[Posting Date]]&lt;&gt;"",$D$9,"")</f>
        <v/>
      </c>
      <c r="R2489" s="157" t="str">
        <f>IF(Table1[[#This Row],[Posting Date]]&lt;&gt;"",$D$10,"")</f>
        <v/>
      </c>
      <c r="S2489" s="66"/>
      <c r="T2489" s="63"/>
      <c r="U2489" s="67"/>
      <c r="V2489" s="67"/>
      <c r="W2489" s="67" t="str">
        <f t="shared" si="43"/>
        <v/>
      </c>
      <c r="X2489" s="159" t="str">
        <f>IF(E2489="","",(IF(Table1[[#This Row],[Cur]]="USD",Table1[[#This Row],[Cur_Amount Debit]],Table1[[#This Row],[Cur_Amount Debit]]/Table1[[#This Row],[Exchange Rate]])))</f>
        <v/>
      </c>
      <c r="Y2489" s="159" t="str">
        <f>IF(E2489="","",(IF(Table1[[#This Row],[Cur]]="USD",Table1[[#This Row],[Cur_Amount Credit]],Table1[[#This Row],[Cur_Amount Credit]]/ExchangeRate)))</f>
        <v/>
      </c>
      <c r="Z2489" s="201" t="str">
        <f>IF(E2489="","",(Table1[[#This Row],[Debit USD]]-Table1[[#This Row],[Credit USD]]))</f>
        <v/>
      </c>
      <c r="AA2489" s="226"/>
      <c r="AB2489" s="255"/>
      <c r="AC2489" s="1"/>
      <c r="AD2489" s="15"/>
      <c r="AE2489" s="15" t="str">
        <f>IF(AND(OR(Table1[[#This Row],[Account]]="15030",Table1[[#This Row],[Account]]="15035",Table1[[#This Row],[Account]]="20150"),Table1[[#This Row],[Vendor ID]]=""),1,"")</f>
        <v/>
      </c>
      <c r="AF2489" s="15"/>
      <c r="AG2489" s="15"/>
      <c r="AH2489" s="15"/>
      <c r="AI2489" s="46" t="str">
        <f>IF(Table1[[#This Row],[Posting Date]]&lt;&gt;"","GJ-"&amp;CountryID,"")</f>
        <v/>
      </c>
      <c r="AJ2489" s="59" t="str">
        <f>IF(Table1[[#This Row],[Posting Date]]&lt;&gt;"",Table1[[#This Row],[Posting Date]],"")</f>
        <v/>
      </c>
      <c r="AK2489" s="46"/>
      <c r="AL2489" s="46" t="str">
        <f>IF(Table1[[#This Row],[Description]]&lt;&gt;"",Table1[[#This Row],[Description]],"")</f>
        <v/>
      </c>
      <c r="AM2489" s="46" t="str">
        <f>IF(Table1[[#This Row],[Posting Date]]&lt;&gt;"",Table1[[#This Row],[Reference Number]],"")</f>
        <v/>
      </c>
      <c r="AN2489" s="46" t="str">
        <f>TRIM(Table1[[#This Row],[Line '#]])</f>
        <v/>
      </c>
      <c r="AO2489" s="46" t="str">
        <f>TRIM(Table1[[#This Row],[Account]])</f>
        <v/>
      </c>
      <c r="AP2489" s="46" t="str">
        <f>IF(Table1[[#This Row],[Posting Date]]&lt;&gt;"",$D$5,"")</f>
        <v/>
      </c>
      <c r="AQ2489" s="46" t="str">
        <f>TRIM(Table1[[#This Row],[Departments-Prgrams]])</f>
        <v/>
      </c>
      <c r="AR2489" s="46" t="str">
        <f>TRIM(Table1[[#This Row],[Grant]])</f>
        <v/>
      </c>
      <c r="AS2489" s="46" t="str">
        <f>TRIM(Table1[[#This Row],[Staff ID]])</f>
        <v/>
      </c>
      <c r="AT2489" s="46" t="str">
        <f>IF(TRIM(Table1[[#This Row],[Budget Code]])=0,"",TRIM(Table1[[#This Row],[Budget Code]]))</f>
        <v/>
      </c>
      <c r="AU2489" s="46" t="str">
        <f>IF(Table1[[#This Row],[Line Description]]&lt;&gt;"",Table1[[#This Row],[Line Description]],"")</f>
        <v/>
      </c>
      <c r="AV2489" s="46" t="str">
        <f>IF(Table1[[#This Row],[Cur_Amount Debit]]&gt;0,ROUND(Table1[[#This Row],[Cur_Amount Debit]],2),"")</f>
        <v/>
      </c>
      <c r="AW2489" s="46" t="str">
        <f>IF(Table1[[#This Row],[Cur_Amount Credit]]&gt;0,ROUND(Table1[[#This Row],[Cur_Amount Credit]],2),"")</f>
        <v/>
      </c>
      <c r="AX2489" s="46" t="str">
        <f>LEFT(Table1[[#This Row],[Cur]],3)</f>
        <v/>
      </c>
      <c r="AY2489" s="59"/>
      <c r="AZ2489" s="46"/>
      <c r="BA2489" s="46" t="str">
        <f>IF(Table1[[#This Row],[Cur]]&lt;&gt;"",IF(Table1[[#This Row],[Cur]]="USD","",ExchangeRate),"")</f>
        <v/>
      </c>
      <c r="BB2489" s="46" t="str">
        <f>IF(Table1[[#This Row],[Grant]]&lt;&gt;"",VLOOKUP(Table1[[#This Row],[Grant]],Grants!B:D,3),"")</f>
        <v/>
      </c>
      <c r="BC2489" s="46" t="str">
        <f>TRIM(Table1[[#This Row],[Vendor ID]])</f>
        <v/>
      </c>
      <c r="BD2489">
        <f>IF(Table1[[#This Row],[Reference Number]]=Q2488,BD2488,BD2488+1)</f>
        <v>0</v>
      </c>
    </row>
    <row r="2490" spans="1:56" ht="11.25" customHeight="1" x14ac:dyDescent="0.25">
      <c r="A2490" s="1"/>
      <c r="B2490" s="88" t="str">
        <f>IF(Table1[[#This Row],[Posting Date]]&lt;&gt;"",IF(Table1[[#This Row],[Reference Number]]=Q2489,B2489+1,1),"")</f>
        <v/>
      </c>
      <c r="C2490" s="61"/>
      <c r="D2490" s="61"/>
      <c r="E2490" s="138"/>
      <c r="F2490" s="141" t="str">
        <f>IFERROR(IF(VLOOKUP(Table1[[#This Row],[Budget Code Description]],Dimentions!$X$6:$AC$139,2,FALSE)="","",VLOOKUP(Table1[[#This Row],[Budget Code Description]],Dimentions!$X$6:$AC$139,2,FALSE)),"")</f>
        <v/>
      </c>
      <c r="G2490" s="141"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1" t="str">
        <f>IFERROR(VLOOKUP(Table1[[#This Row],[Budget Code Description]],Table6[#All],8,FALSE),"")</f>
        <v/>
      </c>
      <c r="L2490" s="63"/>
      <c r="M2490" s="65" t="str">
        <f>IFERROR(VLOOKUP(Table1[[#This Row],[Staff ID]],Table2[],2,FALSE),"")</f>
        <v/>
      </c>
      <c r="N2490" s="209" t="str">
        <f>IFERROR(IF(VLOOKUP(Table1[[#This Row],[Budget Code Description]],Dimentions!$X$6:$AC$134,4,FALSE)="","",VLOOKUP(Table1[[#This Row],[Budget Code Description]],Dimentions!$X$6:$AC$134,4,FALSE)),"")</f>
        <v/>
      </c>
      <c r="O2490" s="65" t="str">
        <f>IFERROR(VLOOKUP(Table1[[#This Row],[Vendor ID]],Table549[],2,FALSE),"")</f>
        <v/>
      </c>
      <c r="P2490" s="63"/>
      <c r="Q2490" s="141" t="str">
        <f>IF(Table1[[#This Row],[Posting Date]]&lt;&gt;"",$D$9,"")</f>
        <v/>
      </c>
      <c r="R2490" s="157" t="str">
        <f>IF(Table1[[#This Row],[Posting Date]]&lt;&gt;"",$D$10,"")</f>
        <v/>
      </c>
      <c r="S2490" s="66"/>
      <c r="T2490" s="63"/>
      <c r="U2490" s="67"/>
      <c r="V2490" s="67"/>
      <c r="W2490" s="67" t="str">
        <f t="shared" si="43"/>
        <v/>
      </c>
      <c r="X2490" s="159" t="str">
        <f>IF(E2490="","",(IF(Table1[[#This Row],[Cur]]="USD",Table1[[#This Row],[Cur_Amount Debit]],Table1[[#This Row],[Cur_Amount Debit]]/Table1[[#This Row],[Exchange Rate]])))</f>
        <v/>
      </c>
      <c r="Y2490" s="159" t="str">
        <f>IF(E2490="","",(IF(Table1[[#This Row],[Cur]]="USD",Table1[[#This Row],[Cur_Amount Credit]],Table1[[#This Row],[Cur_Amount Credit]]/ExchangeRate)))</f>
        <v/>
      </c>
      <c r="Z2490" s="201" t="str">
        <f>IF(E2490="","",(Table1[[#This Row],[Debit USD]]-Table1[[#This Row],[Credit USD]]))</f>
        <v/>
      </c>
      <c r="AA2490" s="226"/>
      <c r="AB2490" s="255"/>
      <c r="AC2490" s="1"/>
      <c r="AD2490" s="15"/>
      <c r="AE2490" s="15" t="str">
        <f>IF(AND(OR(Table1[[#This Row],[Account]]="15030",Table1[[#This Row],[Account]]="15035",Table1[[#This Row],[Account]]="20150"),Table1[[#This Row],[Vendor ID]]=""),1,"")</f>
        <v/>
      </c>
      <c r="AF2490" s="15"/>
      <c r="AG2490" s="15"/>
      <c r="AH2490" s="15"/>
      <c r="AI2490" s="46" t="str">
        <f>IF(Table1[[#This Row],[Posting Date]]&lt;&gt;"","GJ-"&amp;CountryID,"")</f>
        <v/>
      </c>
      <c r="AJ2490" s="59" t="str">
        <f>IF(Table1[[#This Row],[Posting Date]]&lt;&gt;"",Table1[[#This Row],[Posting Date]],"")</f>
        <v/>
      </c>
      <c r="AK2490" s="46"/>
      <c r="AL2490" s="46" t="str">
        <f>IF(Table1[[#This Row],[Description]]&lt;&gt;"",Table1[[#This Row],[Description]],"")</f>
        <v/>
      </c>
      <c r="AM2490" s="46" t="str">
        <f>IF(Table1[[#This Row],[Posting Date]]&lt;&gt;"",Table1[[#This Row],[Reference Number]],"")</f>
        <v/>
      </c>
      <c r="AN2490" s="46" t="str">
        <f>TRIM(Table1[[#This Row],[Line '#]])</f>
        <v/>
      </c>
      <c r="AO2490" s="46" t="str">
        <f>TRIM(Table1[[#This Row],[Account]])</f>
        <v/>
      </c>
      <c r="AP2490" s="46" t="str">
        <f>IF(Table1[[#This Row],[Posting Date]]&lt;&gt;"",$D$5,"")</f>
        <v/>
      </c>
      <c r="AQ2490" s="46" t="str">
        <f>TRIM(Table1[[#This Row],[Departments-Prgrams]])</f>
        <v/>
      </c>
      <c r="AR2490" s="46" t="str">
        <f>TRIM(Table1[[#This Row],[Grant]])</f>
        <v/>
      </c>
      <c r="AS2490" s="46" t="str">
        <f>TRIM(Table1[[#This Row],[Staff ID]])</f>
        <v/>
      </c>
      <c r="AT2490" s="46" t="str">
        <f>IF(TRIM(Table1[[#This Row],[Budget Code]])=0,"",TRIM(Table1[[#This Row],[Budget Code]]))</f>
        <v/>
      </c>
      <c r="AU2490" s="46" t="str">
        <f>IF(Table1[[#This Row],[Line Description]]&lt;&gt;"",Table1[[#This Row],[Line Description]],"")</f>
        <v/>
      </c>
      <c r="AV2490" s="46" t="str">
        <f>IF(Table1[[#This Row],[Cur_Amount Debit]]&gt;0,ROUND(Table1[[#This Row],[Cur_Amount Debit]],2),"")</f>
        <v/>
      </c>
      <c r="AW2490" s="46" t="str">
        <f>IF(Table1[[#This Row],[Cur_Amount Credit]]&gt;0,ROUND(Table1[[#This Row],[Cur_Amount Credit]],2),"")</f>
        <v/>
      </c>
      <c r="AX2490" s="46" t="str">
        <f>LEFT(Table1[[#This Row],[Cur]],3)</f>
        <v/>
      </c>
      <c r="AY2490" s="59"/>
      <c r="AZ2490" s="46"/>
      <c r="BA2490" s="46" t="str">
        <f>IF(Table1[[#This Row],[Cur]]&lt;&gt;"",IF(Table1[[#This Row],[Cur]]="USD","",ExchangeRate),"")</f>
        <v/>
      </c>
      <c r="BB2490" s="46" t="str">
        <f>IF(Table1[[#This Row],[Grant]]&lt;&gt;"",VLOOKUP(Table1[[#This Row],[Grant]],Grants!B:D,3),"")</f>
        <v/>
      </c>
      <c r="BC2490" s="46" t="str">
        <f>TRIM(Table1[[#This Row],[Vendor ID]])</f>
        <v/>
      </c>
      <c r="BD2490">
        <f>IF(Table1[[#This Row],[Reference Number]]=Q2489,BD2489,BD2489+1)</f>
        <v>0</v>
      </c>
    </row>
    <row r="2491" spans="1:56" ht="11.25" customHeight="1" x14ac:dyDescent="0.25">
      <c r="A2491" s="1"/>
      <c r="B2491" s="88" t="str">
        <f>IF(Table1[[#This Row],[Posting Date]]&lt;&gt;"",IF(Table1[[#This Row],[Reference Number]]=Q2490,B2490+1,1),"")</f>
        <v/>
      </c>
      <c r="C2491" s="61"/>
      <c r="D2491" s="61"/>
      <c r="E2491" s="138"/>
      <c r="F2491" s="141" t="str">
        <f>IFERROR(IF(VLOOKUP(Table1[[#This Row],[Budget Code Description]],Dimentions!$X$6:$AC$139,2,FALSE)="","",VLOOKUP(Table1[[#This Row],[Budget Code Description]],Dimentions!$X$6:$AC$139,2,FALSE)),"")</f>
        <v/>
      </c>
      <c r="G2491" s="141"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1" t="str">
        <f>IFERROR(VLOOKUP(Table1[[#This Row],[Budget Code Description]],Table6[#All],8,FALSE),"")</f>
        <v/>
      </c>
      <c r="L2491" s="63"/>
      <c r="M2491" s="65" t="str">
        <f>IFERROR(VLOOKUP(Table1[[#This Row],[Staff ID]],Table2[],2,FALSE),"")</f>
        <v/>
      </c>
      <c r="N2491" s="209" t="str">
        <f>IFERROR(IF(VLOOKUP(Table1[[#This Row],[Budget Code Description]],Dimentions!$X$6:$AC$134,4,FALSE)="","",VLOOKUP(Table1[[#This Row],[Budget Code Description]],Dimentions!$X$6:$AC$134,4,FALSE)),"")</f>
        <v/>
      </c>
      <c r="O2491" s="65" t="str">
        <f>IFERROR(VLOOKUP(Table1[[#This Row],[Vendor ID]],Table549[],2,FALSE),"")</f>
        <v/>
      </c>
      <c r="P2491" s="63"/>
      <c r="Q2491" s="141" t="str">
        <f>IF(Table1[[#This Row],[Posting Date]]&lt;&gt;"",$D$9,"")</f>
        <v/>
      </c>
      <c r="R2491" s="157" t="str">
        <f>IF(Table1[[#This Row],[Posting Date]]&lt;&gt;"",$D$10,"")</f>
        <v/>
      </c>
      <c r="S2491" s="66"/>
      <c r="T2491" s="63"/>
      <c r="U2491" s="67"/>
      <c r="V2491" s="67"/>
      <c r="W2491" s="67" t="str">
        <f t="shared" si="43"/>
        <v/>
      </c>
      <c r="X2491" s="159" t="str">
        <f>IF(E2491="","",(IF(Table1[[#This Row],[Cur]]="USD",Table1[[#This Row],[Cur_Amount Debit]],Table1[[#This Row],[Cur_Amount Debit]]/Table1[[#This Row],[Exchange Rate]])))</f>
        <v/>
      </c>
      <c r="Y2491" s="159" t="str">
        <f>IF(E2491="","",(IF(Table1[[#This Row],[Cur]]="USD",Table1[[#This Row],[Cur_Amount Credit]],Table1[[#This Row],[Cur_Amount Credit]]/ExchangeRate)))</f>
        <v/>
      </c>
      <c r="Z2491" s="201" t="str">
        <f>IF(E2491="","",(Table1[[#This Row],[Debit USD]]-Table1[[#This Row],[Credit USD]]))</f>
        <v/>
      </c>
      <c r="AA2491" s="226"/>
      <c r="AB2491" s="255"/>
      <c r="AC2491" s="1"/>
      <c r="AD2491" s="15"/>
      <c r="AE2491" s="15" t="str">
        <f>IF(AND(OR(Table1[[#This Row],[Account]]="15030",Table1[[#This Row],[Account]]="15035",Table1[[#This Row],[Account]]="20150"),Table1[[#This Row],[Vendor ID]]=""),1,"")</f>
        <v/>
      </c>
      <c r="AF2491" s="15"/>
      <c r="AG2491" s="15"/>
      <c r="AH2491" s="15"/>
      <c r="AI2491" s="46" t="str">
        <f>IF(Table1[[#This Row],[Posting Date]]&lt;&gt;"","GJ-"&amp;CountryID,"")</f>
        <v/>
      </c>
      <c r="AJ2491" s="59" t="str">
        <f>IF(Table1[[#This Row],[Posting Date]]&lt;&gt;"",Table1[[#This Row],[Posting Date]],"")</f>
        <v/>
      </c>
      <c r="AK2491" s="46"/>
      <c r="AL2491" s="46" t="str">
        <f>IF(Table1[[#This Row],[Description]]&lt;&gt;"",Table1[[#This Row],[Description]],"")</f>
        <v/>
      </c>
      <c r="AM2491" s="46" t="str">
        <f>IF(Table1[[#This Row],[Posting Date]]&lt;&gt;"",Table1[[#This Row],[Reference Number]],"")</f>
        <v/>
      </c>
      <c r="AN2491" s="46" t="str">
        <f>TRIM(Table1[[#This Row],[Line '#]])</f>
        <v/>
      </c>
      <c r="AO2491" s="46" t="str">
        <f>TRIM(Table1[[#This Row],[Account]])</f>
        <v/>
      </c>
      <c r="AP2491" s="46" t="str">
        <f>IF(Table1[[#This Row],[Posting Date]]&lt;&gt;"",$D$5,"")</f>
        <v/>
      </c>
      <c r="AQ2491" s="46" t="str">
        <f>TRIM(Table1[[#This Row],[Departments-Prgrams]])</f>
        <v/>
      </c>
      <c r="AR2491" s="46" t="str">
        <f>TRIM(Table1[[#This Row],[Grant]])</f>
        <v/>
      </c>
      <c r="AS2491" s="46" t="str">
        <f>TRIM(Table1[[#This Row],[Staff ID]])</f>
        <v/>
      </c>
      <c r="AT2491" s="46" t="str">
        <f>IF(TRIM(Table1[[#This Row],[Budget Code]])=0,"",TRIM(Table1[[#This Row],[Budget Code]]))</f>
        <v/>
      </c>
      <c r="AU2491" s="46" t="str">
        <f>IF(Table1[[#This Row],[Line Description]]&lt;&gt;"",Table1[[#This Row],[Line Description]],"")</f>
        <v/>
      </c>
      <c r="AV2491" s="46" t="str">
        <f>IF(Table1[[#This Row],[Cur_Amount Debit]]&gt;0,ROUND(Table1[[#This Row],[Cur_Amount Debit]],2),"")</f>
        <v/>
      </c>
      <c r="AW2491" s="46" t="str">
        <f>IF(Table1[[#This Row],[Cur_Amount Credit]]&gt;0,ROUND(Table1[[#This Row],[Cur_Amount Credit]],2),"")</f>
        <v/>
      </c>
      <c r="AX2491" s="46" t="str">
        <f>LEFT(Table1[[#This Row],[Cur]],3)</f>
        <v/>
      </c>
      <c r="AY2491" s="59"/>
      <c r="AZ2491" s="46"/>
      <c r="BA2491" s="46" t="str">
        <f>IF(Table1[[#This Row],[Cur]]&lt;&gt;"",IF(Table1[[#This Row],[Cur]]="USD","",ExchangeRate),"")</f>
        <v/>
      </c>
      <c r="BB2491" s="46" t="str">
        <f>IF(Table1[[#This Row],[Grant]]&lt;&gt;"",VLOOKUP(Table1[[#This Row],[Grant]],Grants!B:D,3),"")</f>
        <v/>
      </c>
      <c r="BC2491" s="46" t="str">
        <f>TRIM(Table1[[#This Row],[Vendor ID]])</f>
        <v/>
      </c>
      <c r="BD2491">
        <f>IF(Table1[[#This Row],[Reference Number]]=Q2490,BD2490,BD2490+1)</f>
        <v>0</v>
      </c>
    </row>
    <row r="2492" spans="1:56" ht="11.25" customHeight="1" x14ac:dyDescent="0.25">
      <c r="A2492" s="1"/>
      <c r="B2492" s="88" t="str">
        <f>IF(Table1[[#This Row],[Posting Date]]&lt;&gt;"",IF(Table1[[#This Row],[Reference Number]]=Q2491,B2491+1,1),"")</f>
        <v/>
      </c>
      <c r="C2492" s="61"/>
      <c r="D2492" s="61"/>
      <c r="E2492" s="138"/>
      <c r="F2492" s="141" t="str">
        <f>IFERROR(IF(VLOOKUP(Table1[[#This Row],[Budget Code Description]],Dimentions!$X$6:$AC$139,2,FALSE)="","",VLOOKUP(Table1[[#This Row],[Budget Code Description]],Dimentions!$X$6:$AC$139,2,FALSE)),"")</f>
        <v/>
      </c>
      <c r="G2492" s="141"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1" t="str">
        <f>IFERROR(VLOOKUP(Table1[[#This Row],[Budget Code Description]],Table6[#All],8,FALSE),"")</f>
        <v/>
      </c>
      <c r="L2492" s="63"/>
      <c r="M2492" s="65" t="str">
        <f>IFERROR(VLOOKUP(Table1[[#This Row],[Staff ID]],Table2[],2,FALSE),"")</f>
        <v/>
      </c>
      <c r="N2492" s="209" t="str">
        <f>IFERROR(IF(VLOOKUP(Table1[[#This Row],[Budget Code Description]],Dimentions!$X$6:$AC$134,4,FALSE)="","",VLOOKUP(Table1[[#This Row],[Budget Code Description]],Dimentions!$X$6:$AC$134,4,FALSE)),"")</f>
        <v/>
      </c>
      <c r="O2492" s="65" t="str">
        <f>IFERROR(VLOOKUP(Table1[[#This Row],[Vendor ID]],Table549[],2,FALSE),"")</f>
        <v/>
      </c>
      <c r="P2492" s="63"/>
      <c r="Q2492" s="141" t="str">
        <f>IF(Table1[[#This Row],[Posting Date]]&lt;&gt;"",$D$9,"")</f>
        <v/>
      </c>
      <c r="R2492" s="157" t="str">
        <f>IF(Table1[[#This Row],[Posting Date]]&lt;&gt;"",$D$10,"")</f>
        <v/>
      </c>
      <c r="S2492" s="66"/>
      <c r="T2492" s="63"/>
      <c r="U2492" s="67"/>
      <c r="V2492" s="67"/>
      <c r="W2492" s="67" t="str">
        <f t="shared" si="43"/>
        <v/>
      </c>
      <c r="X2492" s="159" t="str">
        <f>IF(E2492="","",(IF(Table1[[#This Row],[Cur]]="USD",Table1[[#This Row],[Cur_Amount Debit]],Table1[[#This Row],[Cur_Amount Debit]]/Table1[[#This Row],[Exchange Rate]])))</f>
        <v/>
      </c>
      <c r="Y2492" s="159" t="str">
        <f>IF(E2492="","",(IF(Table1[[#This Row],[Cur]]="USD",Table1[[#This Row],[Cur_Amount Credit]],Table1[[#This Row],[Cur_Amount Credit]]/ExchangeRate)))</f>
        <v/>
      </c>
      <c r="Z2492" s="201" t="str">
        <f>IF(E2492="","",(Table1[[#This Row],[Debit USD]]-Table1[[#This Row],[Credit USD]]))</f>
        <v/>
      </c>
      <c r="AA2492" s="226"/>
      <c r="AB2492" s="255"/>
      <c r="AC2492" s="1"/>
      <c r="AD2492" s="15"/>
      <c r="AE2492" s="15" t="str">
        <f>IF(AND(OR(Table1[[#This Row],[Account]]="15030",Table1[[#This Row],[Account]]="15035",Table1[[#This Row],[Account]]="20150"),Table1[[#This Row],[Vendor ID]]=""),1,"")</f>
        <v/>
      </c>
      <c r="AF2492" s="15"/>
      <c r="AG2492" s="15"/>
      <c r="AH2492" s="15"/>
      <c r="AI2492" s="46" t="str">
        <f>IF(Table1[[#This Row],[Posting Date]]&lt;&gt;"","GJ-"&amp;CountryID,"")</f>
        <v/>
      </c>
      <c r="AJ2492" s="59" t="str">
        <f>IF(Table1[[#This Row],[Posting Date]]&lt;&gt;"",Table1[[#This Row],[Posting Date]],"")</f>
        <v/>
      </c>
      <c r="AK2492" s="46"/>
      <c r="AL2492" s="46" t="str">
        <f>IF(Table1[[#This Row],[Description]]&lt;&gt;"",Table1[[#This Row],[Description]],"")</f>
        <v/>
      </c>
      <c r="AM2492" s="46" t="str">
        <f>IF(Table1[[#This Row],[Posting Date]]&lt;&gt;"",Table1[[#This Row],[Reference Number]],"")</f>
        <v/>
      </c>
      <c r="AN2492" s="46" t="str">
        <f>TRIM(Table1[[#This Row],[Line '#]])</f>
        <v/>
      </c>
      <c r="AO2492" s="46" t="str">
        <f>TRIM(Table1[[#This Row],[Account]])</f>
        <v/>
      </c>
      <c r="AP2492" s="46" t="str">
        <f>IF(Table1[[#This Row],[Posting Date]]&lt;&gt;"",$D$5,"")</f>
        <v/>
      </c>
      <c r="AQ2492" s="46" t="str">
        <f>TRIM(Table1[[#This Row],[Departments-Prgrams]])</f>
        <v/>
      </c>
      <c r="AR2492" s="46" t="str">
        <f>TRIM(Table1[[#This Row],[Grant]])</f>
        <v/>
      </c>
      <c r="AS2492" s="46" t="str">
        <f>TRIM(Table1[[#This Row],[Staff ID]])</f>
        <v/>
      </c>
      <c r="AT2492" s="46" t="str">
        <f>IF(TRIM(Table1[[#This Row],[Budget Code]])=0,"",TRIM(Table1[[#This Row],[Budget Code]]))</f>
        <v/>
      </c>
      <c r="AU2492" s="46" t="str">
        <f>IF(Table1[[#This Row],[Line Description]]&lt;&gt;"",Table1[[#This Row],[Line Description]],"")</f>
        <v/>
      </c>
      <c r="AV2492" s="46" t="str">
        <f>IF(Table1[[#This Row],[Cur_Amount Debit]]&gt;0,ROUND(Table1[[#This Row],[Cur_Amount Debit]],2),"")</f>
        <v/>
      </c>
      <c r="AW2492" s="46" t="str">
        <f>IF(Table1[[#This Row],[Cur_Amount Credit]]&gt;0,ROUND(Table1[[#This Row],[Cur_Amount Credit]],2),"")</f>
        <v/>
      </c>
      <c r="AX2492" s="46" t="str">
        <f>LEFT(Table1[[#This Row],[Cur]],3)</f>
        <v/>
      </c>
      <c r="AY2492" s="59"/>
      <c r="AZ2492" s="46"/>
      <c r="BA2492" s="46" t="str">
        <f>IF(Table1[[#This Row],[Cur]]&lt;&gt;"",IF(Table1[[#This Row],[Cur]]="USD","",ExchangeRate),"")</f>
        <v/>
      </c>
      <c r="BB2492" s="46" t="str">
        <f>IF(Table1[[#This Row],[Grant]]&lt;&gt;"",VLOOKUP(Table1[[#This Row],[Grant]],Grants!B:D,3),"")</f>
        <v/>
      </c>
      <c r="BC2492" s="46" t="str">
        <f>TRIM(Table1[[#This Row],[Vendor ID]])</f>
        <v/>
      </c>
      <c r="BD2492">
        <f>IF(Table1[[#This Row],[Reference Number]]=Q2491,BD2491,BD2491+1)</f>
        <v>0</v>
      </c>
    </row>
    <row r="2493" spans="1:56" ht="11.25" customHeight="1" x14ac:dyDescent="0.25">
      <c r="A2493" s="1"/>
      <c r="B2493" s="88" t="str">
        <f>IF(Table1[[#This Row],[Posting Date]]&lt;&gt;"",IF(Table1[[#This Row],[Reference Number]]=Q2492,B2492+1,1),"")</f>
        <v/>
      </c>
      <c r="C2493" s="61"/>
      <c r="D2493" s="61"/>
      <c r="E2493" s="138"/>
      <c r="F2493" s="141" t="str">
        <f>IFERROR(IF(VLOOKUP(Table1[[#This Row],[Budget Code Description]],Dimentions!$X$6:$AC$139,2,FALSE)="","",VLOOKUP(Table1[[#This Row],[Budget Code Description]],Dimentions!$X$6:$AC$139,2,FALSE)),"")</f>
        <v/>
      </c>
      <c r="G2493" s="141"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1" t="str">
        <f>IFERROR(VLOOKUP(Table1[[#This Row],[Budget Code Description]],Table6[#All],8,FALSE),"")</f>
        <v/>
      </c>
      <c r="L2493" s="63"/>
      <c r="M2493" s="65" t="str">
        <f>IFERROR(VLOOKUP(Table1[[#This Row],[Staff ID]],Table2[],2,FALSE),"")</f>
        <v/>
      </c>
      <c r="N2493" s="209" t="str">
        <f>IFERROR(IF(VLOOKUP(Table1[[#This Row],[Budget Code Description]],Dimentions!$X$6:$AC$134,4,FALSE)="","",VLOOKUP(Table1[[#This Row],[Budget Code Description]],Dimentions!$X$6:$AC$134,4,FALSE)),"")</f>
        <v/>
      </c>
      <c r="O2493" s="65" t="str">
        <f>IFERROR(VLOOKUP(Table1[[#This Row],[Vendor ID]],Table549[],2,FALSE),"")</f>
        <v/>
      </c>
      <c r="P2493" s="63"/>
      <c r="Q2493" s="141" t="str">
        <f>IF(Table1[[#This Row],[Posting Date]]&lt;&gt;"",$D$9,"")</f>
        <v/>
      </c>
      <c r="R2493" s="157" t="str">
        <f>IF(Table1[[#This Row],[Posting Date]]&lt;&gt;"",$D$10,"")</f>
        <v/>
      </c>
      <c r="S2493" s="66"/>
      <c r="T2493" s="63"/>
      <c r="U2493" s="67"/>
      <c r="V2493" s="67"/>
      <c r="W2493" s="67" t="str">
        <f t="shared" si="43"/>
        <v/>
      </c>
      <c r="X2493" s="159" t="str">
        <f>IF(E2493="","",(IF(Table1[[#This Row],[Cur]]="USD",Table1[[#This Row],[Cur_Amount Debit]],Table1[[#This Row],[Cur_Amount Debit]]/Table1[[#This Row],[Exchange Rate]])))</f>
        <v/>
      </c>
      <c r="Y2493" s="159" t="str">
        <f>IF(E2493="","",(IF(Table1[[#This Row],[Cur]]="USD",Table1[[#This Row],[Cur_Amount Credit]],Table1[[#This Row],[Cur_Amount Credit]]/ExchangeRate)))</f>
        <v/>
      </c>
      <c r="Z2493" s="201" t="str">
        <f>IF(E2493="","",(Table1[[#This Row],[Debit USD]]-Table1[[#This Row],[Credit USD]]))</f>
        <v/>
      </c>
      <c r="AA2493" s="226"/>
      <c r="AB2493" s="255"/>
      <c r="AC2493" s="1"/>
      <c r="AD2493" s="15"/>
      <c r="AE2493" s="15" t="str">
        <f>IF(AND(OR(Table1[[#This Row],[Account]]="15030",Table1[[#This Row],[Account]]="15035",Table1[[#This Row],[Account]]="20150"),Table1[[#This Row],[Vendor ID]]=""),1,"")</f>
        <v/>
      </c>
      <c r="AF2493" s="15"/>
      <c r="AG2493" s="15"/>
      <c r="AH2493" s="15"/>
      <c r="AI2493" s="46" t="str">
        <f>IF(Table1[[#This Row],[Posting Date]]&lt;&gt;"","GJ-"&amp;CountryID,"")</f>
        <v/>
      </c>
      <c r="AJ2493" s="59" t="str">
        <f>IF(Table1[[#This Row],[Posting Date]]&lt;&gt;"",Table1[[#This Row],[Posting Date]],"")</f>
        <v/>
      </c>
      <c r="AK2493" s="46"/>
      <c r="AL2493" s="46" t="str">
        <f>IF(Table1[[#This Row],[Description]]&lt;&gt;"",Table1[[#This Row],[Description]],"")</f>
        <v/>
      </c>
      <c r="AM2493" s="46" t="str">
        <f>IF(Table1[[#This Row],[Posting Date]]&lt;&gt;"",Table1[[#This Row],[Reference Number]],"")</f>
        <v/>
      </c>
      <c r="AN2493" s="46" t="str">
        <f>TRIM(Table1[[#This Row],[Line '#]])</f>
        <v/>
      </c>
      <c r="AO2493" s="46" t="str">
        <f>TRIM(Table1[[#This Row],[Account]])</f>
        <v/>
      </c>
      <c r="AP2493" s="46" t="str">
        <f>IF(Table1[[#This Row],[Posting Date]]&lt;&gt;"",$D$5,"")</f>
        <v/>
      </c>
      <c r="AQ2493" s="46" t="str">
        <f>TRIM(Table1[[#This Row],[Departments-Prgrams]])</f>
        <v/>
      </c>
      <c r="AR2493" s="46" t="str">
        <f>TRIM(Table1[[#This Row],[Grant]])</f>
        <v/>
      </c>
      <c r="AS2493" s="46" t="str">
        <f>TRIM(Table1[[#This Row],[Staff ID]])</f>
        <v/>
      </c>
      <c r="AT2493" s="46" t="str">
        <f>IF(TRIM(Table1[[#This Row],[Budget Code]])=0,"",TRIM(Table1[[#This Row],[Budget Code]]))</f>
        <v/>
      </c>
      <c r="AU2493" s="46" t="str">
        <f>IF(Table1[[#This Row],[Line Description]]&lt;&gt;"",Table1[[#This Row],[Line Description]],"")</f>
        <v/>
      </c>
      <c r="AV2493" s="46" t="str">
        <f>IF(Table1[[#This Row],[Cur_Amount Debit]]&gt;0,ROUND(Table1[[#This Row],[Cur_Amount Debit]],2),"")</f>
        <v/>
      </c>
      <c r="AW2493" s="46" t="str">
        <f>IF(Table1[[#This Row],[Cur_Amount Credit]]&gt;0,ROUND(Table1[[#This Row],[Cur_Amount Credit]],2),"")</f>
        <v/>
      </c>
      <c r="AX2493" s="46" t="str">
        <f>LEFT(Table1[[#This Row],[Cur]],3)</f>
        <v/>
      </c>
      <c r="AY2493" s="59"/>
      <c r="AZ2493" s="46"/>
      <c r="BA2493" s="46" t="str">
        <f>IF(Table1[[#This Row],[Cur]]&lt;&gt;"",IF(Table1[[#This Row],[Cur]]="USD","",ExchangeRate),"")</f>
        <v/>
      </c>
      <c r="BB2493" s="46" t="str">
        <f>IF(Table1[[#This Row],[Grant]]&lt;&gt;"",VLOOKUP(Table1[[#This Row],[Grant]],Grants!B:D,3),"")</f>
        <v/>
      </c>
      <c r="BC2493" s="46" t="str">
        <f>TRIM(Table1[[#This Row],[Vendor ID]])</f>
        <v/>
      </c>
      <c r="BD2493">
        <f>IF(Table1[[#This Row],[Reference Number]]=Q2492,BD2492,BD2492+1)</f>
        <v>0</v>
      </c>
    </row>
    <row r="2494" spans="1:56" ht="11.25" customHeight="1" x14ac:dyDescent="0.25">
      <c r="A2494" s="1"/>
      <c r="B2494" s="88" t="str">
        <f>IF(Table1[[#This Row],[Posting Date]]&lt;&gt;"",IF(Table1[[#This Row],[Reference Number]]=Q2493,B2493+1,1),"")</f>
        <v/>
      </c>
      <c r="C2494" s="61"/>
      <c r="D2494" s="61"/>
      <c r="E2494" s="138"/>
      <c r="F2494" s="141" t="str">
        <f>IFERROR(IF(VLOOKUP(Table1[[#This Row],[Budget Code Description]],Dimentions!$X$6:$AC$139,2,FALSE)="","",VLOOKUP(Table1[[#This Row],[Budget Code Description]],Dimentions!$X$6:$AC$139,2,FALSE)),"")</f>
        <v/>
      </c>
      <c r="G2494" s="141"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1" t="str">
        <f>IFERROR(VLOOKUP(Table1[[#This Row],[Budget Code Description]],Table6[#All],8,FALSE),"")</f>
        <v/>
      </c>
      <c r="L2494" s="63"/>
      <c r="M2494" s="65" t="str">
        <f>IFERROR(VLOOKUP(Table1[[#This Row],[Staff ID]],Table2[],2,FALSE),"")</f>
        <v/>
      </c>
      <c r="N2494" s="209" t="str">
        <f>IFERROR(IF(VLOOKUP(Table1[[#This Row],[Budget Code Description]],Dimentions!$X$6:$AC$134,4,FALSE)="","",VLOOKUP(Table1[[#This Row],[Budget Code Description]],Dimentions!$X$6:$AC$134,4,FALSE)),"")</f>
        <v/>
      </c>
      <c r="O2494" s="65" t="str">
        <f>IFERROR(VLOOKUP(Table1[[#This Row],[Vendor ID]],Table549[],2,FALSE),"")</f>
        <v/>
      </c>
      <c r="P2494" s="63"/>
      <c r="Q2494" s="141" t="str">
        <f>IF(Table1[[#This Row],[Posting Date]]&lt;&gt;"",$D$9,"")</f>
        <v/>
      </c>
      <c r="R2494" s="157" t="str">
        <f>IF(Table1[[#This Row],[Posting Date]]&lt;&gt;"",$D$10,"")</f>
        <v/>
      </c>
      <c r="S2494" s="66"/>
      <c r="T2494" s="63"/>
      <c r="U2494" s="67"/>
      <c r="V2494" s="67"/>
      <c r="W2494" s="67" t="str">
        <f t="shared" si="43"/>
        <v/>
      </c>
      <c r="X2494" s="159" t="str">
        <f>IF(E2494="","",(IF(Table1[[#This Row],[Cur]]="USD",Table1[[#This Row],[Cur_Amount Debit]],Table1[[#This Row],[Cur_Amount Debit]]/Table1[[#This Row],[Exchange Rate]])))</f>
        <v/>
      </c>
      <c r="Y2494" s="159" t="str">
        <f>IF(E2494="","",(IF(Table1[[#This Row],[Cur]]="USD",Table1[[#This Row],[Cur_Amount Credit]],Table1[[#This Row],[Cur_Amount Credit]]/ExchangeRate)))</f>
        <v/>
      </c>
      <c r="Z2494" s="201" t="str">
        <f>IF(E2494="","",(Table1[[#This Row],[Debit USD]]-Table1[[#This Row],[Credit USD]]))</f>
        <v/>
      </c>
      <c r="AA2494" s="226"/>
      <c r="AB2494" s="255"/>
      <c r="AC2494" s="1"/>
      <c r="AD2494" s="15"/>
      <c r="AE2494" s="15" t="str">
        <f>IF(AND(OR(Table1[[#This Row],[Account]]="15030",Table1[[#This Row],[Account]]="15035",Table1[[#This Row],[Account]]="20150"),Table1[[#This Row],[Vendor ID]]=""),1,"")</f>
        <v/>
      </c>
      <c r="AF2494" s="15"/>
      <c r="AG2494" s="15"/>
      <c r="AH2494" s="15"/>
      <c r="AI2494" s="46" t="str">
        <f>IF(Table1[[#This Row],[Posting Date]]&lt;&gt;"","GJ-"&amp;CountryID,"")</f>
        <v/>
      </c>
      <c r="AJ2494" s="59" t="str">
        <f>IF(Table1[[#This Row],[Posting Date]]&lt;&gt;"",Table1[[#This Row],[Posting Date]],"")</f>
        <v/>
      </c>
      <c r="AK2494" s="46"/>
      <c r="AL2494" s="46" t="str">
        <f>IF(Table1[[#This Row],[Description]]&lt;&gt;"",Table1[[#This Row],[Description]],"")</f>
        <v/>
      </c>
      <c r="AM2494" s="46" t="str">
        <f>IF(Table1[[#This Row],[Posting Date]]&lt;&gt;"",Table1[[#This Row],[Reference Number]],"")</f>
        <v/>
      </c>
      <c r="AN2494" s="46" t="str">
        <f>TRIM(Table1[[#This Row],[Line '#]])</f>
        <v/>
      </c>
      <c r="AO2494" s="46" t="str">
        <f>TRIM(Table1[[#This Row],[Account]])</f>
        <v/>
      </c>
      <c r="AP2494" s="46" t="str">
        <f>IF(Table1[[#This Row],[Posting Date]]&lt;&gt;"",$D$5,"")</f>
        <v/>
      </c>
      <c r="AQ2494" s="46" t="str">
        <f>TRIM(Table1[[#This Row],[Departments-Prgrams]])</f>
        <v/>
      </c>
      <c r="AR2494" s="46" t="str">
        <f>TRIM(Table1[[#This Row],[Grant]])</f>
        <v/>
      </c>
      <c r="AS2494" s="46" t="str">
        <f>TRIM(Table1[[#This Row],[Staff ID]])</f>
        <v/>
      </c>
      <c r="AT2494" s="46" t="str">
        <f>IF(TRIM(Table1[[#This Row],[Budget Code]])=0,"",TRIM(Table1[[#This Row],[Budget Code]]))</f>
        <v/>
      </c>
      <c r="AU2494" s="46" t="str">
        <f>IF(Table1[[#This Row],[Line Description]]&lt;&gt;"",Table1[[#This Row],[Line Description]],"")</f>
        <v/>
      </c>
      <c r="AV2494" s="46" t="str">
        <f>IF(Table1[[#This Row],[Cur_Amount Debit]]&gt;0,ROUND(Table1[[#This Row],[Cur_Amount Debit]],2),"")</f>
        <v/>
      </c>
      <c r="AW2494" s="46" t="str">
        <f>IF(Table1[[#This Row],[Cur_Amount Credit]]&gt;0,ROUND(Table1[[#This Row],[Cur_Amount Credit]],2),"")</f>
        <v/>
      </c>
      <c r="AX2494" s="46" t="str">
        <f>LEFT(Table1[[#This Row],[Cur]],3)</f>
        <v/>
      </c>
      <c r="AY2494" s="59"/>
      <c r="AZ2494" s="46"/>
      <c r="BA2494" s="46" t="str">
        <f>IF(Table1[[#This Row],[Cur]]&lt;&gt;"",IF(Table1[[#This Row],[Cur]]="USD","",ExchangeRate),"")</f>
        <v/>
      </c>
      <c r="BB2494" s="46" t="str">
        <f>IF(Table1[[#This Row],[Grant]]&lt;&gt;"",VLOOKUP(Table1[[#This Row],[Grant]],Grants!B:D,3),"")</f>
        <v/>
      </c>
      <c r="BC2494" s="46" t="str">
        <f>TRIM(Table1[[#This Row],[Vendor ID]])</f>
        <v/>
      </c>
      <c r="BD2494">
        <f>IF(Table1[[#This Row],[Reference Number]]=Q2493,BD2493,BD2493+1)</f>
        <v>0</v>
      </c>
    </row>
    <row r="2495" spans="1:56" ht="11.25" customHeight="1" x14ac:dyDescent="0.25">
      <c r="A2495" s="1"/>
      <c r="B2495" s="88" t="str">
        <f>IF(Table1[[#This Row],[Posting Date]]&lt;&gt;"",IF(Table1[[#This Row],[Reference Number]]=Q2494,B2494+1,1),"")</f>
        <v/>
      </c>
      <c r="C2495" s="61"/>
      <c r="D2495" s="61"/>
      <c r="E2495" s="138"/>
      <c r="F2495" s="141" t="str">
        <f>IFERROR(IF(VLOOKUP(Table1[[#This Row],[Budget Code Description]],Dimentions!$X$6:$AC$139,2,FALSE)="","",VLOOKUP(Table1[[#This Row],[Budget Code Description]],Dimentions!$X$6:$AC$139,2,FALSE)),"")</f>
        <v/>
      </c>
      <c r="G2495" s="141"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1" t="str">
        <f>IFERROR(VLOOKUP(Table1[[#This Row],[Budget Code Description]],Table6[#All],8,FALSE),"")</f>
        <v/>
      </c>
      <c r="L2495" s="63"/>
      <c r="M2495" s="65" t="str">
        <f>IFERROR(VLOOKUP(Table1[[#This Row],[Staff ID]],Table2[],2,FALSE),"")</f>
        <v/>
      </c>
      <c r="N2495" s="209" t="str">
        <f>IFERROR(IF(VLOOKUP(Table1[[#This Row],[Budget Code Description]],Dimentions!$X$6:$AC$134,4,FALSE)="","",VLOOKUP(Table1[[#This Row],[Budget Code Description]],Dimentions!$X$6:$AC$134,4,FALSE)),"")</f>
        <v/>
      </c>
      <c r="O2495" s="65" t="str">
        <f>IFERROR(VLOOKUP(Table1[[#This Row],[Vendor ID]],Table549[],2,FALSE),"")</f>
        <v/>
      </c>
      <c r="P2495" s="63"/>
      <c r="Q2495" s="141" t="str">
        <f>IF(Table1[[#This Row],[Posting Date]]&lt;&gt;"",$D$9,"")</f>
        <v/>
      </c>
      <c r="R2495" s="157" t="str">
        <f>IF(Table1[[#This Row],[Posting Date]]&lt;&gt;"",$D$10,"")</f>
        <v/>
      </c>
      <c r="S2495" s="66"/>
      <c r="T2495" s="63"/>
      <c r="U2495" s="67"/>
      <c r="V2495" s="67"/>
      <c r="W2495" s="67" t="str">
        <f t="shared" si="43"/>
        <v/>
      </c>
      <c r="X2495" s="159" t="str">
        <f>IF(E2495="","",(IF(Table1[[#This Row],[Cur]]="USD",Table1[[#This Row],[Cur_Amount Debit]],Table1[[#This Row],[Cur_Amount Debit]]/Table1[[#This Row],[Exchange Rate]])))</f>
        <v/>
      </c>
      <c r="Y2495" s="159" t="str">
        <f>IF(E2495="","",(IF(Table1[[#This Row],[Cur]]="USD",Table1[[#This Row],[Cur_Amount Credit]],Table1[[#This Row],[Cur_Amount Credit]]/ExchangeRate)))</f>
        <v/>
      </c>
      <c r="Z2495" s="201" t="str">
        <f>IF(E2495="","",(Table1[[#This Row],[Debit USD]]-Table1[[#This Row],[Credit USD]]))</f>
        <v/>
      </c>
      <c r="AA2495" s="226"/>
      <c r="AB2495" s="255"/>
      <c r="AC2495" s="1"/>
      <c r="AD2495" s="15"/>
      <c r="AE2495" s="15" t="str">
        <f>IF(AND(OR(Table1[[#This Row],[Account]]="15030",Table1[[#This Row],[Account]]="15035",Table1[[#This Row],[Account]]="20150"),Table1[[#This Row],[Vendor ID]]=""),1,"")</f>
        <v/>
      </c>
      <c r="AF2495" s="15"/>
      <c r="AG2495" s="15"/>
      <c r="AH2495" s="15"/>
      <c r="AI2495" s="46" t="str">
        <f>IF(Table1[[#This Row],[Posting Date]]&lt;&gt;"","GJ-"&amp;CountryID,"")</f>
        <v/>
      </c>
      <c r="AJ2495" s="59" t="str">
        <f>IF(Table1[[#This Row],[Posting Date]]&lt;&gt;"",Table1[[#This Row],[Posting Date]],"")</f>
        <v/>
      </c>
      <c r="AK2495" s="46"/>
      <c r="AL2495" s="46" t="str">
        <f>IF(Table1[[#This Row],[Description]]&lt;&gt;"",Table1[[#This Row],[Description]],"")</f>
        <v/>
      </c>
      <c r="AM2495" s="46" t="str">
        <f>IF(Table1[[#This Row],[Posting Date]]&lt;&gt;"",Table1[[#This Row],[Reference Number]],"")</f>
        <v/>
      </c>
      <c r="AN2495" s="46" t="str">
        <f>TRIM(Table1[[#This Row],[Line '#]])</f>
        <v/>
      </c>
      <c r="AO2495" s="46" t="str">
        <f>TRIM(Table1[[#This Row],[Account]])</f>
        <v/>
      </c>
      <c r="AP2495" s="46" t="str">
        <f>IF(Table1[[#This Row],[Posting Date]]&lt;&gt;"",$D$5,"")</f>
        <v/>
      </c>
      <c r="AQ2495" s="46" t="str">
        <f>TRIM(Table1[[#This Row],[Departments-Prgrams]])</f>
        <v/>
      </c>
      <c r="AR2495" s="46" t="str">
        <f>TRIM(Table1[[#This Row],[Grant]])</f>
        <v/>
      </c>
      <c r="AS2495" s="46" t="str">
        <f>TRIM(Table1[[#This Row],[Staff ID]])</f>
        <v/>
      </c>
      <c r="AT2495" s="46" t="str">
        <f>IF(TRIM(Table1[[#This Row],[Budget Code]])=0,"",TRIM(Table1[[#This Row],[Budget Code]]))</f>
        <v/>
      </c>
      <c r="AU2495" s="46" t="str">
        <f>IF(Table1[[#This Row],[Line Description]]&lt;&gt;"",Table1[[#This Row],[Line Description]],"")</f>
        <v/>
      </c>
      <c r="AV2495" s="46" t="str">
        <f>IF(Table1[[#This Row],[Cur_Amount Debit]]&gt;0,ROUND(Table1[[#This Row],[Cur_Amount Debit]],2),"")</f>
        <v/>
      </c>
      <c r="AW2495" s="46" t="str">
        <f>IF(Table1[[#This Row],[Cur_Amount Credit]]&gt;0,ROUND(Table1[[#This Row],[Cur_Amount Credit]],2),"")</f>
        <v/>
      </c>
      <c r="AX2495" s="46" t="str">
        <f>LEFT(Table1[[#This Row],[Cur]],3)</f>
        <v/>
      </c>
      <c r="AY2495" s="59"/>
      <c r="AZ2495" s="46"/>
      <c r="BA2495" s="46" t="str">
        <f>IF(Table1[[#This Row],[Cur]]&lt;&gt;"",IF(Table1[[#This Row],[Cur]]="USD","",ExchangeRate),"")</f>
        <v/>
      </c>
      <c r="BB2495" s="46" t="str">
        <f>IF(Table1[[#This Row],[Grant]]&lt;&gt;"",VLOOKUP(Table1[[#This Row],[Grant]],Grants!B:D,3),"")</f>
        <v/>
      </c>
      <c r="BC2495" s="46" t="str">
        <f>TRIM(Table1[[#This Row],[Vendor ID]])</f>
        <v/>
      </c>
      <c r="BD2495">
        <f>IF(Table1[[#This Row],[Reference Number]]=Q2494,BD2494,BD2494+1)</f>
        <v>0</v>
      </c>
    </row>
    <row r="2496" spans="1:56" ht="11.25" customHeight="1" x14ac:dyDescent="0.25">
      <c r="A2496" s="1"/>
      <c r="B2496" s="88" t="str">
        <f>IF(Table1[[#This Row],[Posting Date]]&lt;&gt;"",IF(Table1[[#This Row],[Reference Number]]=Q2495,B2495+1,1),"")</f>
        <v/>
      </c>
      <c r="C2496" s="61"/>
      <c r="D2496" s="61"/>
      <c r="E2496" s="138"/>
      <c r="F2496" s="141" t="str">
        <f>IFERROR(IF(VLOOKUP(Table1[[#This Row],[Budget Code Description]],Dimentions!$X$6:$AC$139,2,FALSE)="","",VLOOKUP(Table1[[#This Row],[Budget Code Description]],Dimentions!$X$6:$AC$139,2,FALSE)),"")</f>
        <v/>
      </c>
      <c r="G2496" s="141"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1" t="str">
        <f>IFERROR(VLOOKUP(Table1[[#This Row],[Budget Code Description]],Table6[#All],8,FALSE),"")</f>
        <v/>
      </c>
      <c r="L2496" s="63"/>
      <c r="M2496" s="65" t="str">
        <f>IFERROR(VLOOKUP(Table1[[#This Row],[Staff ID]],Table2[],2,FALSE),"")</f>
        <v/>
      </c>
      <c r="N2496" s="209" t="str">
        <f>IFERROR(IF(VLOOKUP(Table1[[#This Row],[Budget Code Description]],Dimentions!$X$6:$AC$134,4,FALSE)="","",VLOOKUP(Table1[[#This Row],[Budget Code Description]],Dimentions!$X$6:$AC$134,4,FALSE)),"")</f>
        <v/>
      </c>
      <c r="O2496" s="65" t="str">
        <f>IFERROR(VLOOKUP(Table1[[#This Row],[Vendor ID]],Table549[],2,FALSE),"")</f>
        <v/>
      </c>
      <c r="P2496" s="63"/>
      <c r="Q2496" s="141" t="str">
        <f>IF(Table1[[#This Row],[Posting Date]]&lt;&gt;"",$D$9,"")</f>
        <v/>
      </c>
      <c r="R2496" s="157" t="str">
        <f>IF(Table1[[#This Row],[Posting Date]]&lt;&gt;"",$D$10,"")</f>
        <v/>
      </c>
      <c r="S2496" s="66"/>
      <c r="T2496" s="63"/>
      <c r="U2496" s="67"/>
      <c r="V2496" s="67"/>
      <c r="W2496" s="67" t="str">
        <f t="shared" si="43"/>
        <v/>
      </c>
      <c r="X2496" s="159" t="str">
        <f>IF(E2496="","",(IF(Table1[[#This Row],[Cur]]="USD",Table1[[#This Row],[Cur_Amount Debit]],Table1[[#This Row],[Cur_Amount Debit]]/Table1[[#This Row],[Exchange Rate]])))</f>
        <v/>
      </c>
      <c r="Y2496" s="159" t="str">
        <f>IF(E2496="","",(IF(Table1[[#This Row],[Cur]]="USD",Table1[[#This Row],[Cur_Amount Credit]],Table1[[#This Row],[Cur_Amount Credit]]/ExchangeRate)))</f>
        <v/>
      </c>
      <c r="Z2496" s="201" t="str">
        <f>IF(E2496="","",(Table1[[#This Row],[Debit USD]]-Table1[[#This Row],[Credit USD]]))</f>
        <v/>
      </c>
      <c r="AA2496" s="226"/>
      <c r="AB2496" s="255"/>
      <c r="AC2496" s="1"/>
      <c r="AD2496" s="15"/>
      <c r="AE2496" s="15" t="str">
        <f>IF(AND(OR(Table1[[#This Row],[Account]]="15030",Table1[[#This Row],[Account]]="15035",Table1[[#This Row],[Account]]="20150"),Table1[[#This Row],[Vendor ID]]=""),1,"")</f>
        <v/>
      </c>
      <c r="AF2496" s="15"/>
      <c r="AG2496" s="15"/>
      <c r="AH2496" s="15"/>
      <c r="AI2496" s="46" t="str">
        <f>IF(Table1[[#This Row],[Posting Date]]&lt;&gt;"","GJ-"&amp;CountryID,"")</f>
        <v/>
      </c>
      <c r="AJ2496" s="59" t="str">
        <f>IF(Table1[[#This Row],[Posting Date]]&lt;&gt;"",Table1[[#This Row],[Posting Date]],"")</f>
        <v/>
      </c>
      <c r="AK2496" s="46"/>
      <c r="AL2496" s="46" t="str">
        <f>IF(Table1[[#This Row],[Description]]&lt;&gt;"",Table1[[#This Row],[Description]],"")</f>
        <v/>
      </c>
      <c r="AM2496" s="46" t="str">
        <f>IF(Table1[[#This Row],[Posting Date]]&lt;&gt;"",Table1[[#This Row],[Reference Number]],"")</f>
        <v/>
      </c>
      <c r="AN2496" s="46" t="str">
        <f>TRIM(Table1[[#This Row],[Line '#]])</f>
        <v/>
      </c>
      <c r="AO2496" s="46" t="str">
        <f>TRIM(Table1[[#This Row],[Account]])</f>
        <v/>
      </c>
      <c r="AP2496" s="46" t="str">
        <f>IF(Table1[[#This Row],[Posting Date]]&lt;&gt;"",$D$5,"")</f>
        <v/>
      </c>
      <c r="AQ2496" s="46" t="str">
        <f>TRIM(Table1[[#This Row],[Departments-Prgrams]])</f>
        <v/>
      </c>
      <c r="AR2496" s="46" t="str">
        <f>TRIM(Table1[[#This Row],[Grant]])</f>
        <v/>
      </c>
      <c r="AS2496" s="46" t="str">
        <f>TRIM(Table1[[#This Row],[Staff ID]])</f>
        <v/>
      </c>
      <c r="AT2496" s="46" t="str">
        <f>IF(TRIM(Table1[[#This Row],[Budget Code]])=0,"",TRIM(Table1[[#This Row],[Budget Code]]))</f>
        <v/>
      </c>
      <c r="AU2496" s="46" t="str">
        <f>IF(Table1[[#This Row],[Line Description]]&lt;&gt;"",Table1[[#This Row],[Line Description]],"")</f>
        <v/>
      </c>
      <c r="AV2496" s="46" t="str">
        <f>IF(Table1[[#This Row],[Cur_Amount Debit]]&gt;0,ROUND(Table1[[#This Row],[Cur_Amount Debit]],2),"")</f>
        <v/>
      </c>
      <c r="AW2496" s="46" t="str">
        <f>IF(Table1[[#This Row],[Cur_Amount Credit]]&gt;0,ROUND(Table1[[#This Row],[Cur_Amount Credit]],2),"")</f>
        <v/>
      </c>
      <c r="AX2496" s="46" t="str">
        <f>LEFT(Table1[[#This Row],[Cur]],3)</f>
        <v/>
      </c>
      <c r="AY2496" s="59"/>
      <c r="AZ2496" s="46"/>
      <c r="BA2496" s="46" t="str">
        <f>IF(Table1[[#This Row],[Cur]]&lt;&gt;"",IF(Table1[[#This Row],[Cur]]="USD","",ExchangeRate),"")</f>
        <v/>
      </c>
      <c r="BB2496" s="46" t="str">
        <f>IF(Table1[[#This Row],[Grant]]&lt;&gt;"",VLOOKUP(Table1[[#This Row],[Grant]],Grants!B:D,3),"")</f>
        <v/>
      </c>
      <c r="BC2496" s="46" t="str">
        <f>TRIM(Table1[[#This Row],[Vendor ID]])</f>
        <v/>
      </c>
      <c r="BD2496">
        <f>IF(Table1[[#This Row],[Reference Number]]=Q2495,BD2495,BD2495+1)</f>
        <v>0</v>
      </c>
    </row>
    <row r="2497" spans="1:56" ht="11.25" customHeight="1" x14ac:dyDescent="0.25">
      <c r="A2497" s="1"/>
      <c r="B2497" s="88" t="str">
        <f>IF(Table1[[#This Row],[Posting Date]]&lt;&gt;"",IF(Table1[[#This Row],[Reference Number]]=Q2496,B2496+1,1),"")</f>
        <v/>
      </c>
      <c r="C2497" s="61"/>
      <c r="D2497" s="61"/>
      <c r="E2497" s="138"/>
      <c r="F2497" s="141" t="str">
        <f>IFERROR(IF(VLOOKUP(Table1[[#This Row],[Budget Code Description]],Dimentions!$X$6:$AC$139,2,FALSE)="","",VLOOKUP(Table1[[#This Row],[Budget Code Description]],Dimentions!$X$6:$AC$139,2,FALSE)),"")</f>
        <v/>
      </c>
      <c r="G2497" s="141"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1" t="str">
        <f>IFERROR(VLOOKUP(Table1[[#This Row],[Budget Code Description]],Table6[#All],8,FALSE),"")</f>
        <v/>
      </c>
      <c r="L2497" s="63"/>
      <c r="M2497" s="65" t="str">
        <f>IFERROR(VLOOKUP(Table1[[#This Row],[Staff ID]],Table2[],2,FALSE),"")</f>
        <v/>
      </c>
      <c r="N2497" s="209" t="str">
        <f>IFERROR(IF(VLOOKUP(Table1[[#This Row],[Budget Code Description]],Dimentions!$X$6:$AC$134,4,FALSE)="","",VLOOKUP(Table1[[#This Row],[Budget Code Description]],Dimentions!$X$6:$AC$134,4,FALSE)),"")</f>
        <v/>
      </c>
      <c r="O2497" s="65" t="str">
        <f>IFERROR(VLOOKUP(Table1[[#This Row],[Vendor ID]],Table549[],2,FALSE),"")</f>
        <v/>
      </c>
      <c r="P2497" s="63"/>
      <c r="Q2497" s="141" t="str">
        <f>IF(Table1[[#This Row],[Posting Date]]&lt;&gt;"",$D$9,"")</f>
        <v/>
      </c>
      <c r="R2497" s="157" t="str">
        <f>IF(Table1[[#This Row],[Posting Date]]&lt;&gt;"",$D$10,"")</f>
        <v/>
      </c>
      <c r="S2497" s="66"/>
      <c r="T2497" s="63"/>
      <c r="U2497" s="67"/>
      <c r="V2497" s="67"/>
      <c r="W2497" s="67" t="str">
        <f t="shared" si="43"/>
        <v/>
      </c>
      <c r="X2497" s="159" t="str">
        <f>IF(E2497="","",(IF(Table1[[#This Row],[Cur]]="USD",Table1[[#This Row],[Cur_Amount Debit]],Table1[[#This Row],[Cur_Amount Debit]]/Table1[[#This Row],[Exchange Rate]])))</f>
        <v/>
      </c>
      <c r="Y2497" s="159" t="str">
        <f>IF(E2497="","",(IF(Table1[[#This Row],[Cur]]="USD",Table1[[#This Row],[Cur_Amount Credit]],Table1[[#This Row],[Cur_Amount Credit]]/ExchangeRate)))</f>
        <v/>
      </c>
      <c r="Z2497" s="201" t="str">
        <f>IF(E2497="","",(Table1[[#This Row],[Debit USD]]-Table1[[#This Row],[Credit USD]]))</f>
        <v/>
      </c>
      <c r="AA2497" s="226"/>
      <c r="AB2497" s="255"/>
      <c r="AC2497" s="1"/>
      <c r="AD2497" s="15"/>
      <c r="AE2497" s="15" t="str">
        <f>IF(AND(OR(Table1[[#This Row],[Account]]="15030",Table1[[#This Row],[Account]]="15035",Table1[[#This Row],[Account]]="20150"),Table1[[#This Row],[Vendor ID]]=""),1,"")</f>
        <v/>
      </c>
      <c r="AF2497" s="15"/>
      <c r="AG2497" s="15"/>
      <c r="AH2497" s="15"/>
      <c r="AI2497" s="46" t="str">
        <f>IF(Table1[[#This Row],[Posting Date]]&lt;&gt;"","GJ-"&amp;CountryID,"")</f>
        <v/>
      </c>
      <c r="AJ2497" s="59" t="str">
        <f>IF(Table1[[#This Row],[Posting Date]]&lt;&gt;"",Table1[[#This Row],[Posting Date]],"")</f>
        <v/>
      </c>
      <c r="AK2497" s="46"/>
      <c r="AL2497" s="46" t="str">
        <f>IF(Table1[[#This Row],[Description]]&lt;&gt;"",Table1[[#This Row],[Description]],"")</f>
        <v/>
      </c>
      <c r="AM2497" s="46" t="str">
        <f>IF(Table1[[#This Row],[Posting Date]]&lt;&gt;"",Table1[[#This Row],[Reference Number]],"")</f>
        <v/>
      </c>
      <c r="AN2497" s="46" t="str">
        <f>TRIM(Table1[[#This Row],[Line '#]])</f>
        <v/>
      </c>
      <c r="AO2497" s="46" t="str">
        <f>TRIM(Table1[[#This Row],[Account]])</f>
        <v/>
      </c>
      <c r="AP2497" s="46" t="str">
        <f>IF(Table1[[#This Row],[Posting Date]]&lt;&gt;"",$D$5,"")</f>
        <v/>
      </c>
      <c r="AQ2497" s="46" t="str">
        <f>TRIM(Table1[[#This Row],[Departments-Prgrams]])</f>
        <v/>
      </c>
      <c r="AR2497" s="46" t="str">
        <f>TRIM(Table1[[#This Row],[Grant]])</f>
        <v/>
      </c>
      <c r="AS2497" s="46" t="str">
        <f>TRIM(Table1[[#This Row],[Staff ID]])</f>
        <v/>
      </c>
      <c r="AT2497" s="46" t="str">
        <f>IF(TRIM(Table1[[#This Row],[Budget Code]])=0,"",TRIM(Table1[[#This Row],[Budget Code]]))</f>
        <v/>
      </c>
      <c r="AU2497" s="46" t="str">
        <f>IF(Table1[[#This Row],[Line Description]]&lt;&gt;"",Table1[[#This Row],[Line Description]],"")</f>
        <v/>
      </c>
      <c r="AV2497" s="46" t="str">
        <f>IF(Table1[[#This Row],[Cur_Amount Debit]]&gt;0,ROUND(Table1[[#This Row],[Cur_Amount Debit]],2),"")</f>
        <v/>
      </c>
      <c r="AW2497" s="46" t="str">
        <f>IF(Table1[[#This Row],[Cur_Amount Credit]]&gt;0,ROUND(Table1[[#This Row],[Cur_Amount Credit]],2),"")</f>
        <v/>
      </c>
      <c r="AX2497" s="46" t="str">
        <f>LEFT(Table1[[#This Row],[Cur]],3)</f>
        <v/>
      </c>
      <c r="AY2497" s="59"/>
      <c r="AZ2497" s="46"/>
      <c r="BA2497" s="46" t="str">
        <f>IF(Table1[[#This Row],[Cur]]&lt;&gt;"",IF(Table1[[#This Row],[Cur]]="USD","",ExchangeRate),"")</f>
        <v/>
      </c>
      <c r="BB2497" s="46" t="str">
        <f>IF(Table1[[#This Row],[Grant]]&lt;&gt;"",VLOOKUP(Table1[[#This Row],[Grant]],Grants!B:D,3),"")</f>
        <v/>
      </c>
      <c r="BC2497" s="46" t="str">
        <f>TRIM(Table1[[#This Row],[Vendor ID]])</f>
        <v/>
      </c>
      <c r="BD2497">
        <f>IF(Table1[[#This Row],[Reference Number]]=Q2496,BD2496,BD2496+1)</f>
        <v>0</v>
      </c>
    </row>
    <row r="2498" spans="1:56" ht="11.25" customHeight="1" x14ac:dyDescent="0.25">
      <c r="A2498" s="1"/>
      <c r="B2498" s="88" t="str">
        <f>IF(Table1[[#This Row],[Posting Date]]&lt;&gt;"",IF(Table1[[#This Row],[Reference Number]]=Q2497,B2497+1,1),"")</f>
        <v/>
      </c>
      <c r="C2498" s="61"/>
      <c r="D2498" s="61"/>
      <c r="E2498" s="138"/>
      <c r="F2498" s="141" t="str">
        <f>IFERROR(IF(VLOOKUP(Table1[[#This Row],[Budget Code Description]],Dimentions!$X$6:$AC$139,2,FALSE)="","",VLOOKUP(Table1[[#This Row],[Budget Code Description]],Dimentions!$X$6:$AC$139,2,FALSE)),"")</f>
        <v/>
      </c>
      <c r="G2498" s="141"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1" t="str">
        <f>IFERROR(VLOOKUP(Table1[[#This Row],[Budget Code Description]],Table6[#All],8,FALSE),"")</f>
        <v/>
      </c>
      <c r="L2498" s="63"/>
      <c r="M2498" s="65" t="str">
        <f>IFERROR(VLOOKUP(Table1[[#This Row],[Staff ID]],Table2[],2,FALSE),"")</f>
        <v/>
      </c>
      <c r="N2498" s="209" t="str">
        <f>IFERROR(IF(VLOOKUP(Table1[[#This Row],[Budget Code Description]],Dimentions!$X$6:$AC$134,4,FALSE)="","",VLOOKUP(Table1[[#This Row],[Budget Code Description]],Dimentions!$X$6:$AC$134,4,FALSE)),"")</f>
        <v/>
      </c>
      <c r="O2498" s="65" t="str">
        <f>IFERROR(VLOOKUP(Table1[[#This Row],[Vendor ID]],Table549[],2,FALSE),"")</f>
        <v/>
      </c>
      <c r="P2498" s="63"/>
      <c r="Q2498" s="141" t="str">
        <f>IF(Table1[[#This Row],[Posting Date]]&lt;&gt;"",$D$9,"")</f>
        <v/>
      </c>
      <c r="R2498" s="157" t="str">
        <f>IF(Table1[[#This Row],[Posting Date]]&lt;&gt;"",$D$10,"")</f>
        <v/>
      </c>
      <c r="S2498" s="66"/>
      <c r="T2498" s="63"/>
      <c r="U2498" s="67"/>
      <c r="V2498" s="67"/>
      <c r="W2498" s="67" t="str">
        <f t="shared" si="43"/>
        <v/>
      </c>
      <c r="X2498" s="159" t="str">
        <f>IF(E2498="","",(IF(Table1[[#This Row],[Cur]]="USD",Table1[[#This Row],[Cur_Amount Debit]],Table1[[#This Row],[Cur_Amount Debit]]/Table1[[#This Row],[Exchange Rate]])))</f>
        <v/>
      </c>
      <c r="Y2498" s="159" t="str">
        <f>IF(E2498="","",(IF(Table1[[#This Row],[Cur]]="USD",Table1[[#This Row],[Cur_Amount Credit]],Table1[[#This Row],[Cur_Amount Credit]]/ExchangeRate)))</f>
        <v/>
      </c>
      <c r="Z2498" s="201" t="str">
        <f>IF(E2498="","",(Table1[[#This Row],[Debit USD]]-Table1[[#This Row],[Credit USD]]))</f>
        <v/>
      </c>
      <c r="AA2498" s="226"/>
      <c r="AB2498" s="255"/>
      <c r="AC2498" s="1"/>
      <c r="AD2498" s="15"/>
      <c r="AE2498" s="15" t="str">
        <f>IF(AND(OR(Table1[[#This Row],[Account]]="15030",Table1[[#This Row],[Account]]="15035",Table1[[#This Row],[Account]]="20150"),Table1[[#This Row],[Vendor ID]]=""),1,"")</f>
        <v/>
      </c>
      <c r="AF2498" s="15"/>
      <c r="AG2498" s="15"/>
      <c r="AH2498" s="15"/>
      <c r="AI2498" s="46" t="str">
        <f>IF(Table1[[#This Row],[Posting Date]]&lt;&gt;"","GJ-"&amp;CountryID,"")</f>
        <v/>
      </c>
      <c r="AJ2498" s="59" t="str">
        <f>IF(Table1[[#This Row],[Posting Date]]&lt;&gt;"",Table1[[#This Row],[Posting Date]],"")</f>
        <v/>
      </c>
      <c r="AK2498" s="46"/>
      <c r="AL2498" s="46" t="str">
        <f>IF(Table1[[#This Row],[Description]]&lt;&gt;"",Table1[[#This Row],[Description]],"")</f>
        <v/>
      </c>
      <c r="AM2498" s="46" t="str">
        <f>IF(Table1[[#This Row],[Posting Date]]&lt;&gt;"",Table1[[#This Row],[Reference Number]],"")</f>
        <v/>
      </c>
      <c r="AN2498" s="46" t="str">
        <f>TRIM(Table1[[#This Row],[Line '#]])</f>
        <v/>
      </c>
      <c r="AO2498" s="46" t="str">
        <f>TRIM(Table1[[#This Row],[Account]])</f>
        <v/>
      </c>
      <c r="AP2498" s="46" t="str">
        <f>IF(Table1[[#This Row],[Posting Date]]&lt;&gt;"",$D$5,"")</f>
        <v/>
      </c>
      <c r="AQ2498" s="46" t="str">
        <f>TRIM(Table1[[#This Row],[Departments-Prgrams]])</f>
        <v/>
      </c>
      <c r="AR2498" s="46" t="str">
        <f>TRIM(Table1[[#This Row],[Grant]])</f>
        <v/>
      </c>
      <c r="AS2498" s="46" t="str">
        <f>TRIM(Table1[[#This Row],[Staff ID]])</f>
        <v/>
      </c>
      <c r="AT2498" s="46" t="str">
        <f>IF(TRIM(Table1[[#This Row],[Budget Code]])=0,"",TRIM(Table1[[#This Row],[Budget Code]]))</f>
        <v/>
      </c>
      <c r="AU2498" s="46" t="str">
        <f>IF(Table1[[#This Row],[Line Description]]&lt;&gt;"",Table1[[#This Row],[Line Description]],"")</f>
        <v/>
      </c>
      <c r="AV2498" s="46" t="str">
        <f>IF(Table1[[#This Row],[Cur_Amount Debit]]&gt;0,ROUND(Table1[[#This Row],[Cur_Amount Debit]],2),"")</f>
        <v/>
      </c>
      <c r="AW2498" s="46" t="str">
        <f>IF(Table1[[#This Row],[Cur_Amount Credit]]&gt;0,ROUND(Table1[[#This Row],[Cur_Amount Credit]],2),"")</f>
        <v/>
      </c>
      <c r="AX2498" s="46" t="str">
        <f>LEFT(Table1[[#This Row],[Cur]],3)</f>
        <v/>
      </c>
      <c r="AY2498" s="59"/>
      <c r="AZ2498" s="46"/>
      <c r="BA2498" s="46" t="str">
        <f>IF(Table1[[#This Row],[Cur]]&lt;&gt;"",IF(Table1[[#This Row],[Cur]]="USD","",ExchangeRate),"")</f>
        <v/>
      </c>
      <c r="BB2498" s="46" t="str">
        <f>IF(Table1[[#This Row],[Grant]]&lt;&gt;"",VLOOKUP(Table1[[#This Row],[Grant]],Grants!B:D,3),"")</f>
        <v/>
      </c>
      <c r="BC2498" s="46" t="str">
        <f>TRIM(Table1[[#This Row],[Vendor ID]])</f>
        <v/>
      </c>
      <c r="BD2498">
        <f>IF(Table1[[#This Row],[Reference Number]]=Q2497,BD2497,BD2497+1)</f>
        <v>0</v>
      </c>
    </row>
    <row r="2499" spans="1:56" ht="11.25" customHeight="1" x14ac:dyDescent="0.25">
      <c r="A2499" s="1"/>
      <c r="B2499" s="88" t="str">
        <f>IF(Table1[[#This Row],[Posting Date]]&lt;&gt;"",IF(Table1[[#This Row],[Reference Number]]=Q2498,B2498+1,1),"")</f>
        <v/>
      </c>
      <c r="C2499" s="61"/>
      <c r="D2499" s="61"/>
      <c r="E2499" s="138"/>
      <c r="F2499" s="141" t="str">
        <f>IFERROR(IF(VLOOKUP(Table1[[#This Row],[Budget Code Description]],Dimentions!$X$6:$AC$139,2,FALSE)="","",VLOOKUP(Table1[[#This Row],[Budget Code Description]],Dimentions!$X$6:$AC$139,2,FALSE)),"")</f>
        <v/>
      </c>
      <c r="G2499" s="141"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1" t="str">
        <f>IFERROR(VLOOKUP(Table1[[#This Row],[Budget Code Description]],Table6[#All],8,FALSE),"")</f>
        <v/>
      </c>
      <c r="L2499" s="63"/>
      <c r="M2499" s="65" t="str">
        <f>IFERROR(VLOOKUP(Table1[[#This Row],[Staff ID]],Table2[],2,FALSE),"")</f>
        <v/>
      </c>
      <c r="N2499" s="209" t="str">
        <f>IFERROR(IF(VLOOKUP(Table1[[#This Row],[Budget Code Description]],Dimentions!$X$6:$AC$134,4,FALSE)="","",VLOOKUP(Table1[[#This Row],[Budget Code Description]],Dimentions!$X$6:$AC$134,4,FALSE)),"")</f>
        <v/>
      </c>
      <c r="O2499" s="65" t="str">
        <f>IFERROR(VLOOKUP(Table1[[#This Row],[Vendor ID]],Table549[],2,FALSE),"")</f>
        <v/>
      </c>
      <c r="P2499" s="63"/>
      <c r="Q2499" s="141" t="str">
        <f>IF(Table1[[#This Row],[Posting Date]]&lt;&gt;"",$D$9,"")</f>
        <v/>
      </c>
      <c r="R2499" s="157" t="str">
        <f>IF(Table1[[#This Row],[Posting Date]]&lt;&gt;"",$D$10,"")</f>
        <v/>
      </c>
      <c r="S2499" s="66"/>
      <c r="T2499" s="63"/>
      <c r="U2499" s="67"/>
      <c r="V2499" s="67"/>
      <c r="W2499" s="67" t="str">
        <f t="shared" si="43"/>
        <v/>
      </c>
      <c r="X2499" s="159" t="str">
        <f>IF(E2499="","",(IF(Table1[[#This Row],[Cur]]="USD",Table1[[#This Row],[Cur_Amount Debit]],Table1[[#This Row],[Cur_Amount Debit]]/Table1[[#This Row],[Exchange Rate]])))</f>
        <v/>
      </c>
      <c r="Y2499" s="159" t="str">
        <f>IF(E2499="","",(IF(Table1[[#This Row],[Cur]]="USD",Table1[[#This Row],[Cur_Amount Credit]],Table1[[#This Row],[Cur_Amount Credit]]/ExchangeRate)))</f>
        <v/>
      </c>
      <c r="Z2499" s="201" t="str">
        <f>IF(E2499="","",(Table1[[#This Row],[Debit USD]]-Table1[[#This Row],[Credit USD]]))</f>
        <v/>
      </c>
      <c r="AA2499" s="226"/>
      <c r="AB2499" s="255"/>
      <c r="AC2499" s="1"/>
      <c r="AD2499" s="15"/>
      <c r="AE2499" s="15" t="str">
        <f>IF(AND(OR(Table1[[#This Row],[Account]]="15030",Table1[[#This Row],[Account]]="15035",Table1[[#This Row],[Account]]="20150"),Table1[[#This Row],[Vendor ID]]=""),1,"")</f>
        <v/>
      </c>
      <c r="AF2499" s="15"/>
      <c r="AG2499" s="15"/>
      <c r="AH2499" s="15"/>
      <c r="AI2499" s="46" t="str">
        <f>IF(Table1[[#This Row],[Posting Date]]&lt;&gt;"","GJ-"&amp;CountryID,"")</f>
        <v/>
      </c>
      <c r="AJ2499" s="59" t="str">
        <f>IF(Table1[[#This Row],[Posting Date]]&lt;&gt;"",Table1[[#This Row],[Posting Date]],"")</f>
        <v/>
      </c>
      <c r="AK2499" s="46"/>
      <c r="AL2499" s="46" t="str">
        <f>IF(Table1[[#This Row],[Description]]&lt;&gt;"",Table1[[#This Row],[Description]],"")</f>
        <v/>
      </c>
      <c r="AM2499" s="46" t="str">
        <f>IF(Table1[[#This Row],[Posting Date]]&lt;&gt;"",Table1[[#This Row],[Reference Number]],"")</f>
        <v/>
      </c>
      <c r="AN2499" s="46" t="str">
        <f>TRIM(Table1[[#This Row],[Line '#]])</f>
        <v/>
      </c>
      <c r="AO2499" s="46" t="str">
        <f>TRIM(Table1[[#This Row],[Account]])</f>
        <v/>
      </c>
      <c r="AP2499" s="46" t="str">
        <f>IF(Table1[[#This Row],[Posting Date]]&lt;&gt;"",$D$5,"")</f>
        <v/>
      </c>
      <c r="AQ2499" s="46" t="str">
        <f>TRIM(Table1[[#This Row],[Departments-Prgrams]])</f>
        <v/>
      </c>
      <c r="AR2499" s="46" t="str">
        <f>TRIM(Table1[[#This Row],[Grant]])</f>
        <v/>
      </c>
      <c r="AS2499" s="46" t="str">
        <f>TRIM(Table1[[#This Row],[Staff ID]])</f>
        <v/>
      </c>
      <c r="AT2499" s="46" t="str">
        <f>IF(TRIM(Table1[[#This Row],[Budget Code]])=0,"",TRIM(Table1[[#This Row],[Budget Code]]))</f>
        <v/>
      </c>
      <c r="AU2499" s="46" t="str">
        <f>IF(Table1[[#This Row],[Line Description]]&lt;&gt;"",Table1[[#This Row],[Line Description]],"")</f>
        <v/>
      </c>
      <c r="AV2499" s="46" t="str">
        <f>IF(Table1[[#This Row],[Cur_Amount Debit]]&gt;0,ROUND(Table1[[#This Row],[Cur_Amount Debit]],2),"")</f>
        <v/>
      </c>
      <c r="AW2499" s="46" t="str">
        <f>IF(Table1[[#This Row],[Cur_Amount Credit]]&gt;0,ROUND(Table1[[#This Row],[Cur_Amount Credit]],2),"")</f>
        <v/>
      </c>
      <c r="AX2499" s="46" t="str">
        <f>LEFT(Table1[[#This Row],[Cur]],3)</f>
        <v/>
      </c>
      <c r="AY2499" s="59"/>
      <c r="AZ2499" s="46"/>
      <c r="BA2499" s="46" t="str">
        <f>IF(Table1[[#This Row],[Cur]]&lt;&gt;"",IF(Table1[[#This Row],[Cur]]="USD","",ExchangeRate),"")</f>
        <v/>
      </c>
      <c r="BB2499" s="46" t="str">
        <f>IF(Table1[[#This Row],[Grant]]&lt;&gt;"",VLOOKUP(Table1[[#This Row],[Grant]],Grants!B:D,3),"")</f>
        <v/>
      </c>
      <c r="BC2499" s="46" t="str">
        <f>TRIM(Table1[[#This Row],[Vendor ID]])</f>
        <v/>
      </c>
      <c r="BD2499">
        <f>IF(Table1[[#This Row],[Reference Number]]=Q2498,BD2498,BD2498+1)</f>
        <v>0</v>
      </c>
    </row>
    <row r="2500" spans="1:56" ht="11.25" customHeight="1" x14ac:dyDescent="0.25">
      <c r="A2500" s="1"/>
      <c r="B2500" s="88" t="str">
        <f>IF(Table1[[#This Row],[Posting Date]]&lt;&gt;"",IF(Table1[[#This Row],[Reference Number]]=Q2499,B2499+1,1),"")</f>
        <v/>
      </c>
      <c r="C2500" s="61"/>
      <c r="D2500" s="61"/>
      <c r="E2500" s="138"/>
      <c r="F2500" s="141" t="str">
        <f>IFERROR(IF(VLOOKUP(Table1[[#This Row],[Budget Code Description]],Dimentions!$X$6:$AC$139,2,FALSE)="","",VLOOKUP(Table1[[#This Row],[Budget Code Description]],Dimentions!$X$6:$AC$139,2,FALSE)),"")</f>
        <v/>
      </c>
      <c r="G2500" s="141"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1" t="str">
        <f>IFERROR(VLOOKUP(Table1[[#This Row],[Budget Code Description]],Table6[#All],8,FALSE),"")</f>
        <v/>
      </c>
      <c r="L2500" s="63"/>
      <c r="M2500" s="65" t="str">
        <f>IFERROR(VLOOKUP(Table1[[#This Row],[Staff ID]],Table2[],2,FALSE),"")</f>
        <v/>
      </c>
      <c r="N2500" s="209" t="str">
        <f>IFERROR(IF(VLOOKUP(Table1[[#This Row],[Budget Code Description]],Dimentions!$X$6:$AC$134,4,FALSE)="","",VLOOKUP(Table1[[#This Row],[Budget Code Description]],Dimentions!$X$6:$AC$134,4,FALSE)),"")</f>
        <v/>
      </c>
      <c r="O2500" s="65" t="str">
        <f>IFERROR(VLOOKUP(Table1[[#This Row],[Vendor ID]],Table549[],2,FALSE),"")</f>
        <v/>
      </c>
      <c r="P2500" s="63"/>
      <c r="Q2500" s="141" t="str">
        <f>IF(Table1[[#This Row],[Posting Date]]&lt;&gt;"",$D$9,"")</f>
        <v/>
      </c>
      <c r="R2500" s="157" t="str">
        <f>IF(Table1[[#This Row],[Posting Date]]&lt;&gt;"",$D$10,"")</f>
        <v/>
      </c>
      <c r="S2500" s="66"/>
      <c r="T2500" s="63"/>
      <c r="U2500" s="67"/>
      <c r="V2500" s="67"/>
      <c r="W2500" s="67" t="str">
        <f t="shared" si="43"/>
        <v/>
      </c>
      <c r="X2500" s="159" t="str">
        <f>IF(E2500="","",(IF(Table1[[#This Row],[Cur]]="USD",Table1[[#This Row],[Cur_Amount Debit]],Table1[[#This Row],[Cur_Amount Debit]]/Table1[[#This Row],[Exchange Rate]])))</f>
        <v/>
      </c>
      <c r="Y2500" s="159" t="str">
        <f>IF(E2500="","",(IF(Table1[[#This Row],[Cur]]="USD",Table1[[#This Row],[Cur_Amount Credit]],Table1[[#This Row],[Cur_Amount Credit]]/ExchangeRate)))</f>
        <v/>
      </c>
      <c r="Z2500" s="201" t="str">
        <f>IF(E2500="","",(Table1[[#This Row],[Debit USD]]-Table1[[#This Row],[Credit USD]]))</f>
        <v/>
      </c>
      <c r="AA2500" s="226"/>
      <c r="AB2500" s="255"/>
      <c r="AC2500" s="1"/>
      <c r="AD2500" s="15"/>
      <c r="AE2500" s="15" t="str">
        <f>IF(AND(OR(Table1[[#This Row],[Account]]="15030",Table1[[#This Row],[Account]]="15035",Table1[[#This Row],[Account]]="20150"),Table1[[#This Row],[Vendor ID]]=""),1,"")</f>
        <v/>
      </c>
      <c r="AF2500" s="15"/>
      <c r="AG2500" s="15"/>
      <c r="AH2500" s="15"/>
      <c r="AI2500" s="46" t="str">
        <f>IF(Table1[[#This Row],[Posting Date]]&lt;&gt;"","GJ-"&amp;CountryID,"")</f>
        <v/>
      </c>
      <c r="AJ2500" s="59" t="str">
        <f>IF(Table1[[#This Row],[Posting Date]]&lt;&gt;"",Table1[[#This Row],[Posting Date]],"")</f>
        <v/>
      </c>
      <c r="AK2500" s="46"/>
      <c r="AL2500" s="46" t="str">
        <f>IF(Table1[[#This Row],[Description]]&lt;&gt;"",Table1[[#This Row],[Description]],"")</f>
        <v/>
      </c>
      <c r="AM2500" s="46" t="str">
        <f>IF(Table1[[#This Row],[Posting Date]]&lt;&gt;"",Table1[[#This Row],[Reference Number]],"")</f>
        <v/>
      </c>
      <c r="AN2500" s="46" t="str">
        <f>TRIM(Table1[[#This Row],[Line '#]])</f>
        <v/>
      </c>
      <c r="AO2500" s="46" t="str">
        <f>TRIM(Table1[[#This Row],[Account]])</f>
        <v/>
      </c>
      <c r="AP2500" s="46" t="str">
        <f>IF(Table1[[#This Row],[Posting Date]]&lt;&gt;"",$D$5,"")</f>
        <v/>
      </c>
      <c r="AQ2500" s="46" t="str">
        <f>TRIM(Table1[[#This Row],[Departments-Prgrams]])</f>
        <v/>
      </c>
      <c r="AR2500" s="46" t="str">
        <f>TRIM(Table1[[#This Row],[Grant]])</f>
        <v/>
      </c>
      <c r="AS2500" s="46" t="str">
        <f>TRIM(Table1[[#This Row],[Staff ID]])</f>
        <v/>
      </c>
      <c r="AT2500" s="46" t="str">
        <f>IF(TRIM(Table1[[#This Row],[Budget Code]])=0,"",TRIM(Table1[[#This Row],[Budget Code]]))</f>
        <v/>
      </c>
      <c r="AU2500" s="46" t="str">
        <f>IF(Table1[[#This Row],[Line Description]]&lt;&gt;"",Table1[[#This Row],[Line Description]],"")</f>
        <v/>
      </c>
      <c r="AV2500" s="46" t="str">
        <f>IF(Table1[[#This Row],[Cur_Amount Debit]]&gt;0,ROUND(Table1[[#This Row],[Cur_Amount Debit]],2),"")</f>
        <v/>
      </c>
      <c r="AW2500" s="46" t="str">
        <f>IF(Table1[[#This Row],[Cur_Amount Credit]]&gt;0,ROUND(Table1[[#This Row],[Cur_Amount Credit]],2),"")</f>
        <v/>
      </c>
      <c r="AX2500" s="46" t="str">
        <f>LEFT(Table1[[#This Row],[Cur]],3)</f>
        <v/>
      </c>
      <c r="AY2500" s="59"/>
      <c r="AZ2500" s="46"/>
      <c r="BA2500" s="46" t="str">
        <f>IF(Table1[[#This Row],[Cur]]&lt;&gt;"",IF(Table1[[#This Row],[Cur]]="USD","",ExchangeRate),"")</f>
        <v/>
      </c>
      <c r="BB2500" s="46" t="str">
        <f>IF(Table1[[#This Row],[Grant]]&lt;&gt;"",VLOOKUP(Table1[[#This Row],[Grant]],Grants!B:D,3),"")</f>
        <v/>
      </c>
      <c r="BC2500" s="46" t="str">
        <f>TRIM(Table1[[#This Row],[Vendor ID]])</f>
        <v/>
      </c>
      <c r="BD2500">
        <f>IF(Table1[[#This Row],[Reference Number]]=Q2499,BD2499,BD2499+1)</f>
        <v>0</v>
      </c>
    </row>
    <row r="2501" spans="1:56" ht="11.25" customHeight="1" x14ac:dyDescent="0.25">
      <c r="A2501" s="1"/>
      <c r="B2501" s="88" t="str">
        <f>IF(Table1[[#This Row],[Posting Date]]&lt;&gt;"",IF(Table1[[#This Row],[Reference Number]]=Q2500,B2500+1,1),"")</f>
        <v/>
      </c>
      <c r="C2501" s="61"/>
      <c r="D2501" s="61"/>
      <c r="E2501" s="138"/>
      <c r="F2501" s="141" t="str">
        <f>IFERROR(IF(VLOOKUP(Table1[[#This Row],[Budget Code Description]],Dimentions!$X$6:$AC$139,2,FALSE)="","",VLOOKUP(Table1[[#This Row],[Budget Code Description]],Dimentions!$X$6:$AC$139,2,FALSE)),"")</f>
        <v/>
      </c>
      <c r="G2501" s="141"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1" t="str">
        <f>IFERROR(VLOOKUP(Table1[[#This Row],[Budget Code Description]],Table6[#All],8,FALSE),"")</f>
        <v/>
      </c>
      <c r="L2501" s="63"/>
      <c r="M2501" s="65" t="str">
        <f>IFERROR(VLOOKUP(Table1[[#This Row],[Staff ID]],Table2[],2,FALSE),"")</f>
        <v/>
      </c>
      <c r="N2501" s="209" t="str">
        <f>IFERROR(IF(VLOOKUP(Table1[[#This Row],[Budget Code Description]],Dimentions!$X$6:$AC$134,4,FALSE)="","",VLOOKUP(Table1[[#This Row],[Budget Code Description]],Dimentions!$X$6:$AC$134,4,FALSE)),"")</f>
        <v/>
      </c>
      <c r="O2501" s="65" t="str">
        <f>IFERROR(VLOOKUP(Table1[[#This Row],[Vendor ID]],Table549[],2,FALSE),"")</f>
        <v/>
      </c>
      <c r="P2501" s="63"/>
      <c r="Q2501" s="141" t="str">
        <f>IF(Table1[[#This Row],[Posting Date]]&lt;&gt;"",$D$9,"")</f>
        <v/>
      </c>
      <c r="R2501" s="157" t="str">
        <f>IF(Table1[[#This Row],[Posting Date]]&lt;&gt;"",$D$10,"")</f>
        <v/>
      </c>
      <c r="S2501" s="66"/>
      <c r="T2501" s="63"/>
      <c r="U2501" s="67"/>
      <c r="V2501" s="67"/>
      <c r="W2501" s="67" t="str">
        <f t="shared" si="43"/>
        <v/>
      </c>
      <c r="X2501" s="159" t="str">
        <f>IF(E2501="","",(IF(Table1[[#This Row],[Cur]]="USD",Table1[[#This Row],[Cur_Amount Debit]],Table1[[#This Row],[Cur_Amount Debit]]/Table1[[#This Row],[Exchange Rate]])))</f>
        <v/>
      </c>
      <c r="Y2501" s="159" t="str">
        <f>IF(E2501="","",(IF(Table1[[#This Row],[Cur]]="USD",Table1[[#This Row],[Cur_Amount Credit]],Table1[[#This Row],[Cur_Amount Credit]]/ExchangeRate)))</f>
        <v/>
      </c>
      <c r="Z2501" s="201" t="str">
        <f>IF(E2501="","",(Table1[[#This Row],[Debit USD]]-Table1[[#This Row],[Credit USD]]))</f>
        <v/>
      </c>
      <c r="AA2501" s="226"/>
      <c r="AB2501" s="255"/>
      <c r="AC2501" s="1"/>
      <c r="AD2501" s="15"/>
      <c r="AE2501" s="15" t="str">
        <f>IF(AND(OR(Table1[[#This Row],[Account]]="15030",Table1[[#This Row],[Account]]="15035",Table1[[#This Row],[Account]]="20150"),Table1[[#This Row],[Vendor ID]]=""),1,"")</f>
        <v/>
      </c>
      <c r="AF2501" s="15"/>
      <c r="AG2501" s="15"/>
      <c r="AH2501" s="15"/>
      <c r="AI2501" s="46" t="str">
        <f>IF(Table1[[#This Row],[Posting Date]]&lt;&gt;"","GJ-"&amp;CountryID,"")</f>
        <v/>
      </c>
      <c r="AJ2501" s="59" t="str">
        <f>IF(Table1[[#This Row],[Posting Date]]&lt;&gt;"",Table1[[#This Row],[Posting Date]],"")</f>
        <v/>
      </c>
      <c r="AK2501" s="46"/>
      <c r="AL2501" s="46" t="str">
        <f>IF(Table1[[#This Row],[Description]]&lt;&gt;"",Table1[[#This Row],[Description]],"")</f>
        <v/>
      </c>
      <c r="AM2501" s="46" t="str">
        <f>IF(Table1[[#This Row],[Posting Date]]&lt;&gt;"",Table1[[#This Row],[Reference Number]],"")</f>
        <v/>
      </c>
      <c r="AN2501" s="46" t="str">
        <f>TRIM(Table1[[#This Row],[Line '#]])</f>
        <v/>
      </c>
      <c r="AO2501" s="46" t="str">
        <f>TRIM(Table1[[#This Row],[Account]])</f>
        <v/>
      </c>
      <c r="AP2501" s="46" t="str">
        <f>IF(Table1[[#This Row],[Posting Date]]&lt;&gt;"",$D$5,"")</f>
        <v/>
      </c>
      <c r="AQ2501" s="46" t="str">
        <f>TRIM(Table1[[#This Row],[Departments-Prgrams]])</f>
        <v/>
      </c>
      <c r="AR2501" s="46" t="str">
        <f>TRIM(Table1[[#This Row],[Grant]])</f>
        <v/>
      </c>
      <c r="AS2501" s="46" t="str">
        <f>TRIM(Table1[[#This Row],[Staff ID]])</f>
        <v/>
      </c>
      <c r="AT2501" s="46" t="str">
        <f>IF(TRIM(Table1[[#This Row],[Budget Code]])=0,"",TRIM(Table1[[#This Row],[Budget Code]]))</f>
        <v/>
      </c>
      <c r="AU2501" s="46" t="str">
        <f>IF(Table1[[#This Row],[Line Description]]&lt;&gt;"",Table1[[#This Row],[Line Description]],"")</f>
        <v/>
      </c>
      <c r="AV2501" s="46" t="str">
        <f>IF(Table1[[#This Row],[Cur_Amount Debit]]&gt;0,ROUND(Table1[[#This Row],[Cur_Amount Debit]],2),"")</f>
        <v/>
      </c>
      <c r="AW2501" s="46" t="str">
        <f>IF(Table1[[#This Row],[Cur_Amount Credit]]&gt;0,ROUND(Table1[[#This Row],[Cur_Amount Credit]],2),"")</f>
        <v/>
      </c>
      <c r="AX2501" s="46" t="str">
        <f>LEFT(Table1[[#This Row],[Cur]],3)</f>
        <v/>
      </c>
      <c r="AY2501" s="59"/>
      <c r="AZ2501" s="46"/>
      <c r="BA2501" s="46" t="str">
        <f>IF(Table1[[#This Row],[Cur]]&lt;&gt;"",IF(Table1[[#This Row],[Cur]]="USD","",ExchangeRate),"")</f>
        <v/>
      </c>
      <c r="BB2501" s="46" t="str">
        <f>IF(Table1[[#This Row],[Grant]]&lt;&gt;"",VLOOKUP(Table1[[#This Row],[Grant]],Grants!B:D,3),"")</f>
        <v/>
      </c>
      <c r="BC2501" s="46" t="str">
        <f>TRIM(Table1[[#This Row],[Vendor ID]])</f>
        <v/>
      </c>
      <c r="BD2501">
        <f>IF(Table1[[#This Row],[Reference Number]]=Q2500,BD2500,BD2500+1)</f>
        <v>0</v>
      </c>
    </row>
    <row r="2502" spans="1:56" ht="11.25" customHeight="1" x14ac:dyDescent="0.25">
      <c r="A2502" s="1"/>
      <c r="B2502" s="88" t="str">
        <f>IF(Table1[[#This Row],[Posting Date]]&lt;&gt;"",IF(Table1[[#This Row],[Reference Number]]=Q2501,B2501+1,1),"")</f>
        <v/>
      </c>
      <c r="C2502" s="61"/>
      <c r="D2502" s="61"/>
      <c r="E2502" s="138"/>
      <c r="F2502" s="141" t="str">
        <f>IFERROR(IF(VLOOKUP(Table1[[#This Row],[Budget Code Description]],Dimentions!$X$6:$AC$139,2,FALSE)="","",VLOOKUP(Table1[[#This Row],[Budget Code Description]],Dimentions!$X$6:$AC$139,2,FALSE)),"")</f>
        <v/>
      </c>
      <c r="G2502" s="141"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1" t="str">
        <f>IFERROR(VLOOKUP(Table1[[#This Row],[Budget Code Description]],Table6[#All],8,FALSE),"")</f>
        <v/>
      </c>
      <c r="L2502" s="63"/>
      <c r="M2502" s="65" t="str">
        <f>IFERROR(VLOOKUP(Table1[[#This Row],[Staff ID]],Table2[],2,FALSE),"")</f>
        <v/>
      </c>
      <c r="N2502" s="209" t="str">
        <f>IFERROR(IF(VLOOKUP(Table1[[#This Row],[Budget Code Description]],Dimentions!$X$6:$AC$134,4,FALSE)="","",VLOOKUP(Table1[[#This Row],[Budget Code Description]],Dimentions!$X$6:$AC$134,4,FALSE)),"")</f>
        <v/>
      </c>
      <c r="O2502" s="65" t="str">
        <f>IFERROR(VLOOKUP(Table1[[#This Row],[Vendor ID]],Table549[],2,FALSE),"")</f>
        <v/>
      </c>
      <c r="P2502" s="63"/>
      <c r="Q2502" s="141" t="str">
        <f>IF(Table1[[#This Row],[Posting Date]]&lt;&gt;"",$D$9,"")</f>
        <v/>
      </c>
      <c r="R2502" s="157" t="str">
        <f>IF(Table1[[#This Row],[Posting Date]]&lt;&gt;"",$D$10,"")</f>
        <v/>
      </c>
      <c r="S2502" s="66"/>
      <c r="T2502" s="63"/>
      <c r="U2502" s="67"/>
      <c r="V2502" s="67"/>
      <c r="W2502" s="67" t="str">
        <f t="shared" si="43"/>
        <v/>
      </c>
      <c r="X2502" s="159" t="str">
        <f>IF(E2502="","",(IF(Table1[[#This Row],[Cur]]="USD",Table1[[#This Row],[Cur_Amount Debit]],Table1[[#This Row],[Cur_Amount Debit]]/Table1[[#This Row],[Exchange Rate]])))</f>
        <v/>
      </c>
      <c r="Y2502" s="159" t="str">
        <f>IF(E2502="","",(IF(Table1[[#This Row],[Cur]]="USD",Table1[[#This Row],[Cur_Amount Credit]],Table1[[#This Row],[Cur_Amount Credit]]/ExchangeRate)))</f>
        <v/>
      </c>
      <c r="Z2502" s="201" t="str">
        <f>IF(E2502="","",(Table1[[#This Row],[Debit USD]]-Table1[[#This Row],[Credit USD]]))</f>
        <v/>
      </c>
      <c r="AA2502" s="226"/>
      <c r="AB2502" s="255"/>
      <c r="AC2502" s="1"/>
      <c r="AD2502" s="15"/>
      <c r="AE2502" s="15" t="str">
        <f>IF(AND(OR(Table1[[#This Row],[Account]]="15030",Table1[[#This Row],[Account]]="15035",Table1[[#This Row],[Account]]="20150"),Table1[[#This Row],[Vendor ID]]=""),1,"")</f>
        <v/>
      </c>
      <c r="AF2502" s="15"/>
      <c r="AG2502" s="15"/>
      <c r="AH2502" s="15"/>
      <c r="AI2502" s="46" t="str">
        <f>IF(Table1[[#This Row],[Posting Date]]&lt;&gt;"","GJ-"&amp;CountryID,"")</f>
        <v/>
      </c>
      <c r="AJ2502" s="59" t="str">
        <f>IF(Table1[[#This Row],[Posting Date]]&lt;&gt;"",Table1[[#This Row],[Posting Date]],"")</f>
        <v/>
      </c>
      <c r="AK2502" s="46"/>
      <c r="AL2502" s="46" t="str">
        <f>IF(Table1[[#This Row],[Description]]&lt;&gt;"",Table1[[#This Row],[Description]],"")</f>
        <v/>
      </c>
      <c r="AM2502" s="46" t="str">
        <f>IF(Table1[[#This Row],[Posting Date]]&lt;&gt;"",Table1[[#This Row],[Reference Number]],"")</f>
        <v/>
      </c>
      <c r="AN2502" s="46" t="str">
        <f>TRIM(Table1[[#This Row],[Line '#]])</f>
        <v/>
      </c>
      <c r="AO2502" s="46" t="str">
        <f>TRIM(Table1[[#This Row],[Account]])</f>
        <v/>
      </c>
      <c r="AP2502" s="46" t="str">
        <f>IF(Table1[[#This Row],[Posting Date]]&lt;&gt;"",$D$5,"")</f>
        <v/>
      </c>
      <c r="AQ2502" s="46" t="str">
        <f>TRIM(Table1[[#This Row],[Departments-Prgrams]])</f>
        <v/>
      </c>
      <c r="AR2502" s="46" t="str">
        <f>TRIM(Table1[[#This Row],[Grant]])</f>
        <v/>
      </c>
      <c r="AS2502" s="46" t="str">
        <f>TRIM(Table1[[#This Row],[Staff ID]])</f>
        <v/>
      </c>
      <c r="AT2502" s="46" t="str">
        <f>IF(TRIM(Table1[[#This Row],[Budget Code]])=0,"",TRIM(Table1[[#This Row],[Budget Code]]))</f>
        <v/>
      </c>
      <c r="AU2502" s="46" t="str">
        <f>IF(Table1[[#This Row],[Line Description]]&lt;&gt;"",Table1[[#This Row],[Line Description]],"")</f>
        <v/>
      </c>
      <c r="AV2502" s="46" t="str">
        <f>IF(Table1[[#This Row],[Cur_Amount Debit]]&gt;0,ROUND(Table1[[#This Row],[Cur_Amount Debit]],2),"")</f>
        <v/>
      </c>
      <c r="AW2502" s="46" t="str">
        <f>IF(Table1[[#This Row],[Cur_Amount Credit]]&gt;0,ROUND(Table1[[#This Row],[Cur_Amount Credit]],2),"")</f>
        <v/>
      </c>
      <c r="AX2502" s="46" t="str">
        <f>LEFT(Table1[[#This Row],[Cur]],3)</f>
        <v/>
      </c>
      <c r="AY2502" s="59"/>
      <c r="AZ2502" s="46"/>
      <c r="BA2502" s="46" t="str">
        <f>IF(Table1[[#This Row],[Cur]]&lt;&gt;"",IF(Table1[[#This Row],[Cur]]="USD","",ExchangeRate),"")</f>
        <v/>
      </c>
      <c r="BB2502" s="46" t="str">
        <f>IF(Table1[[#This Row],[Grant]]&lt;&gt;"",VLOOKUP(Table1[[#This Row],[Grant]],Grants!B:D,3),"")</f>
        <v/>
      </c>
      <c r="BC2502" s="46" t="str">
        <f>TRIM(Table1[[#This Row],[Vendor ID]])</f>
        <v/>
      </c>
      <c r="BD2502">
        <f>IF(Table1[[#This Row],[Reference Number]]=Q2501,BD2501,BD2501+1)</f>
        <v>0</v>
      </c>
    </row>
    <row r="2503" spans="1:56" ht="11.25" customHeight="1" x14ac:dyDescent="0.25">
      <c r="A2503" s="1"/>
      <c r="B2503" s="88" t="str">
        <f>IF(Table1[[#This Row],[Posting Date]]&lt;&gt;"",IF(Table1[[#This Row],[Reference Number]]=Q2502,B2502+1,1),"")</f>
        <v/>
      </c>
      <c r="C2503" s="61"/>
      <c r="D2503" s="61"/>
      <c r="E2503" s="138"/>
      <c r="F2503" s="141" t="str">
        <f>IFERROR(IF(VLOOKUP(Table1[[#This Row],[Budget Code Description]],Dimentions!$X$6:$AC$139,2,FALSE)="","",VLOOKUP(Table1[[#This Row],[Budget Code Description]],Dimentions!$X$6:$AC$139,2,FALSE)),"")</f>
        <v/>
      </c>
      <c r="G2503" s="141"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1" t="str">
        <f>IFERROR(VLOOKUP(Table1[[#This Row],[Budget Code Description]],Table6[#All],8,FALSE),"")</f>
        <v/>
      </c>
      <c r="L2503" s="63"/>
      <c r="M2503" s="65" t="str">
        <f>IFERROR(VLOOKUP(Table1[[#This Row],[Staff ID]],Table2[],2,FALSE),"")</f>
        <v/>
      </c>
      <c r="N2503" s="209" t="str">
        <f>IFERROR(IF(VLOOKUP(Table1[[#This Row],[Budget Code Description]],Dimentions!$X$6:$AC$134,4,FALSE)="","",VLOOKUP(Table1[[#This Row],[Budget Code Description]],Dimentions!$X$6:$AC$134,4,FALSE)),"")</f>
        <v/>
      </c>
      <c r="O2503" s="65" t="str">
        <f>IFERROR(VLOOKUP(Table1[[#This Row],[Vendor ID]],Table549[],2,FALSE),"")</f>
        <v/>
      </c>
      <c r="P2503" s="63"/>
      <c r="Q2503" s="141" t="str">
        <f>IF(Table1[[#This Row],[Posting Date]]&lt;&gt;"",$D$9,"")</f>
        <v/>
      </c>
      <c r="R2503" s="157" t="str">
        <f>IF(Table1[[#This Row],[Posting Date]]&lt;&gt;"",$D$10,"")</f>
        <v/>
      </c>
      <c r="S2503" s="66"/>
      <c r="T2503" s="63"/>
      <c r="U2503" s="67"/>
      <c r="V2503" s="67"/>
      <c r="W2503" s="67" t="str">
        <f t="shared" si="43"/>
        <v/>
      </c>
      <c r="X2503" s="159" t="str">
        <f>IF(E2503="","",(IF(Table1[[#This Row],[Cur]]="USD",Table1[[#This Row],[Cur_Amount Debit]],Table1[[#This Row],[Cur_Amount Debit]]/Table1[[#This Row],[Exchange Rate]])))</f>
        <v/>
      </c>
      <c r="Y2503" s="159" t="str">
        <f>IF(E2503="","",(IF(Table1[[#This Row],[Cur]]="USD",Table1[[#This Row],[Cur_Amount Credit]],Table1[[#This Row],[Cur_Amount Credit]]/ExchangeRate)))</f>
        <v/>
      </c>
      <c r="Z2503" s="201" t="str">
        <f>IF(E2503="","",(Table1[[#This Row],[Debit USD]]-Table1[[#This Row],[Credit USD]]))</f>
        <v/>
      </c>
      <c r="AA2503" s="226"/>
      <c r="AB2503" s="255"/>
      <c r="AC2503" s="1"/>
      <c r="AD2503" s="15"/>
      <c r="AE2503" s="15" t="str">
        <f>IF(AND(OR(Table1[[#This Row],[Account]]="15030",Table1[[#This Row],[Account]]="15035",Table1[[#This Row],[Account]]="20150"),Table1[[#This Row],[Vendor ID]]=""),1,"")</f>
        <v/>
      </c>
      <c r="AF2503" s="15"/>
      <c r="AG2503" s="15"/>
      <c r="AH2503" s="15"/>
      <c r="AI2503" s="46" t="str">
        <f>IF(Table1[[#This Row],[Posting Date]]&lt;&gt;"","GJ-"&amp;CountryID,"")</f>
        <v/>
      </c>
      <c r="AJ2503" s="59" t="str">
        <f>IF(Table1[[#This Row],[Posting Date]]&lt;&gt;"",Table1[[#This Row],[Posting Date]],"")</f>
        <v/>
      </c>
      <c r="AK2503" s="46"/>
      <c r="AL2503" s="46" t="str">
        <f>IF(Table1[[#This Row],[Description]]&lt;&gt;"",Table1[[#This Row],[Description]],"")</f>
        <v/>
      </c>
      <c r="AM2503" s="46" t="str">
        <f>IF(Table1[[#This Row],[Posting Date]]&lt;&gt;"",Table1[[#This Row],[Reference Number]],"")</f>
        <v/>
      </c>
      <c r="AN2503" s="46" t="str">
        <f>TRIM(Table1[[#This Row],[Line '#]])</f>
        <v/>
      </c>
      <c r="AO2503" s="46" t="str">
        <f>TRIM(Table1[[#This Row],[Account]])</f>
        <v/>
      </c>
      <c r="AP2503" s="46" t="str">
        <f>IF(Table1[[#This Row],[Posting Date]]&lt;&gt;"",$D$5,"")</f>
        <v/>
      </c>
      <c r="AQ2503" s="46" t="str">
        <f>TRIM(Table1[[#This Row],[Departments-Prgrams]])</f>
        <v/>
      </c>
      <c r="AR2503" s="46" t="str">
        <f>TRIM(Table1[[#This Row],[Grant]])</f>
        <v/>
      </c>
      <c r="AS2503" s="46" t="str">
        <f>TRIM(Table1[[#This Row],[Staff ID]])</f>
        <v/>
      </c>
      <c r="AT2503" s="46" t="str">
        <f>IF(TRIM(Table1[[#This Row],[Budget Code]])=0,"",TRIM(Table1[[#This Row],[Budget Code]]))</f>
        <v/>
      </c>
      <c r="AU2503" s="46" t="str">
        <f>IF(Table1[[#This Row],[Line Description]]&lt;&gt;"",Table1[[#This Row],[Line Description]],"")</f>
        <v/>
      </c>
      <c r="AV2503" s="46" t="str">
        <f>IF(Table1[[#This Row],[Cur_Amount Debit]]&gt;0,ROUND(Table1[[#This Row],[Cur_Amount Debit]],2),"")</f>
        <v/>
      </c>
      <c r="AW2503" s="46" t="str">
        <f>IF(Table1[[#This Row],[Cur_Amount Credit]]&gt;0,ROUND(Table1[[#This Row],[Cur_Amount Credit]],2),"")</f>
        <v/>
      </c>
      <c r="AX2503" s="46" t="str">
        <f>LEFT(Table1[[#This Row],[Cur]],3)</f>
        <v/>
      </c>
      <c r="AY2503" s="59"/>
      <c r="AZ2503" s="46"/>
      <c r="BA2503" s="46" t="str">
        <f>IF(Table1[[#This Row],[Cur]]&lt;&gt;"",IF(Table1[[#This Row],[Cur]]="USD","",ExchangeRate),"")</f>
        <v/>
      </c>
      <c r="BB2503" s="46" t="str">
        <f>IF(Table1[[#This Row],[Grant]]&lt;&gt;"",VLOOKUP(Table1[[#This Row],[Grant]],Grants!B:D,3),"")</f>
        <v/>
      </c>
      <c r="BC2503" s="46" t="str">
        <f>TRIM(Table1[[#This Row],[Vendor ID]])</f>
        <v/>
      </c>
      <c r="BD2503">
        <f>IF(Table1[[#This Row],[Reference Number]]=Q2502,BD2502,BD2502+1)</f>
        <v>0</v>
      </c>
    </row>
    <row r="2504" spans="1:56" ht="11.25" customHeight="1" x14ac:dyDescent="0.25">
      <c r="A2504" s="1"/>
      <c r="B2504" s="88" t="str">
        <f>IF(Table1[[#This Row],[Posting Date]]&lt;&gt;"",IF(Table1[[#This Row],[Reference Number]]=Q2503,B2503+1,1),"")</f>
        <v/>
      </c>
      <c r="C2504" s="61"/>
      <c r="D2504" s="61"/>
      <c r="E2504" s="138"/>
      <c r="F2504" s="141" t="str">
        <f>IFERROR(IF(VLOOKUP(Table1[[#This Row],[Budget Code Description]],Dimentions!$X$6:$AC$139,2,FALSE)="","",VLOOKUP(Table1[[#This Row],[Budget Code Description]],Dimentions!$X$6:$AC$139,2,FALSE)),"")</f>
        <v/>
      </c>
      <c r="G2504" s="141"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1" t="str">
        <f>IFERROR(VLOOKUP(Table1[[#This Row],[Budget Code Description]],Table6[#All],8,FALSE),"")</f>
        <v/>
      </c>
      <c r="L2504" s="63"/>
      <c r="M2504" s="65" t="str">
        <f>IFERROR(VLOOKUP(Table1[[#This Row],[Staff ID]],Table2[],2,FALSE),"")</f>
        <v/>
      </c>
      <c r="N2504" s="209" t="str">
        <f>IFERROR(IF(VLOOKUP(Table1[[#This Row],[Budget Code Description]],Dimentions!$X$6:$AC$134,4,FALSE)="","",VLOOKUP(Table1[[#This Row],[Budget Code Description]],Dimentions!$X$6:$AC$134,4,FALSE)),"")</f>
        <v/>
      </c>
      <c r="O2504" s="65" t="str">
        <f>IFERROR(VLOOKUP(Table1[[#This Row],[Vendor ID]],Table549[],2,FALSE),"")</f>
        <v/>
      </c>
      <c r="P2504" s="63"/>
      <c r="Q2504" s="141" t="str">
        <f>IF(Table1[[#This Row],[Posting Date]]&lt;&gt;"",$D$9,"")</f>
        <v/>
      </c>
      <c r="R2504" s="157" t="str">
        <f>IF(Table1[[#This Row],[Posting Date]]&lt;&gt;"",$D$10,"")</f>
        <v/>
      </c>
      <c r="S2504" s="66"/>
      <c r="T2504" s="63"/>
      <c r="U2504" s="67"/>
      <c r="V2504" s="67"/>
      <c r="W2504" s="67" t="str">
        <f t="shared" si="43"/>
        <v/>
      </c>
      <c r="X2504" s="159" t="str">
        <f>IF(E2504="","",(IF(Table1[[#This Row],[Cur]]="USD",Table1[[#This Row],[Cur_Amount Debit]],Table1[[#This Row],[Cur_Amount Debit]]/Table1[[#This Row],[Exchange Rate]])))</f>
        <v/>
      </c>
      <c r="Y2504" s="159" t="str">
        <f>IF(E2504="","",(IF(Table1[[#This Row],[Cur]]="USD",Table1[[#This Row],[Cur_Amount Credit]],Table1[[#This Row],[Cur_Amount Credit]]/ExchangeRate)))</f>
        <v/>
      </c>
      <c r="Z2504" s="201" t="str">
        <f>IF(E2504="","",(Table1[[#This Row],[Debit USD]]-Table1[[#This Row],[Credit USD]]))</f>
        <v/>
      </c>
      <c r="AA2504" s="226"/>
      <c r="AB2504" s="255"/>
      <c r="AC2504" s="1"/>
      <c r="AD2504" s="15"/>
      <c r="AE2504" s="15" t="str">
        <f>IF(AND(OR(Table1[[#This Row],[Account]]="15030",Table1[[#This Row],[Account]]="15035",Table1[[#This Row],[Account]]="20150"),Table1[[#This Row],[Vendor ID]]=""),1,"")</f>
        <v/>
      </c>
      <c r="AF2504" s="15"/>
      <c r="AG2504" s="15"/>
      <c r="AH2504" s="15"/>
      <c r="AI2504" s="46" t="str">
        <f>IF(Table1[[#This Row],[Posting Date]]&lt;&gt;"","GJ-"&amp;CountryID,"")</f>
        <v/>
      </c>
      <c r="AJ2504" s="59" t="str">
        <f>IF(Table1[[#This Row],[Posting Date]]&lt;&gt;"",Table1[[#This Row],[Posting Date]],"")</f>
        <v/>
      </c>
      <c r="AK2504" s="46"/>
      <c r="AL2504" s="46" t="str">
        <f>IF(Table1[[#This Row],[Description]]&lt;&gt;"",Table1[[#This Row],[Description]],"")</f>
        <v/>
      </c>
      <c r="AM2504" s="46" t="str">
        <f>IF(Table1[[#This Row],[Posting Date]]&lt;&gt;"",Table1[[#This Row],[Reference Number]],"")</f>
        <v/>
      </c>
      <c r="AN2504" s="46" t="str">
        <f>TRIM(Table1[[#This Row],[Line '#]])</f>
        <v/>
      </c>
      <c r="AO2504" s="46" t="str">
        <f>TRIM(Table1[[#This Row],[Account]])</f>
        <v/>
      </c>
      <c r="AP2504" s="46" t="str">
        <f>IF(Table1[[#This Row],[Posting Date]]&lt;&gt;"",$D$5,"")</f>
        <v/>
      </c>
      <c r="AQ2504" s="46" t="str">
        <f>TRIM(Table1[[#This Row],[Departments-Prgrams]])</f>
        <v/>
      </c>
      <c r="AR2504" s="46" t="str">
        <f>TRIM(Table1[[#This Row],[Grant]])</f>
        <v/>
      </c>
      <c r="AS2504" s="46" t="str">
        <f>TRIM(Table1[[#This Row],[Staff ID]])</f>
        <v/>
      </c>
      <c r="AT2504" s="46" t="str">
        <f>IF(TRIM(Table1[[#This Row],[Budget Code]])=0,"",TRIM(Table1[[#This Row],[Budget Code]]))</f>
        <v/>
      </c>
      <c r="AU2504" s="46" t="str">
        <f>IF(Table1[[#This Row],[Line Description]]&lt;&gt;"",Table1[[#This Row],[Line Description]],"")</f>
        <v/>
      </c>
      <c r="AV2504" s="46" t="str">
        <f>IF(Table1[[#This Row],[Cur_Amount Debit]]&gt;0,ROUND(Table1[[#This Row],[Cur_Amount Debit]],2),"")</f>
        <v/>
      </c>
      <c r="AW2504" s="46" t="str">
        <f>IF(Table1[[#This Row],[Cur_Amount Credit]]&gt;0,ROUND(Table1[[#This Row],[Cur_Amount Credit]],2),"")</f>
        <v/>
      </c>
      <c r="AX2504" s="46" t="str">
        <f>LEFT(Table1[[#This Row],[Cur]],3)</f>
        <v/>
      </c>
      <c r="AY2504" s="59"/>
      <c r="AZ2504" s="46"/>
      <c r="BA2504" s="46" t="str">
        <f>IF(Table1[[#This Row],[Cur]]&lt;&gt;"",IF(Table1[[#This Row],[Cur]]="USD","",ExchangeRate),"")</f>
        <v/>
      </c>
      <c r="BB2504" s="46" t="str">
        <f>IF(Table1[[#This Row],[Grant]]&lt;&gt;"",VLOOKUP(Table1[[#This Row],[Grant]],Grants!B:D,3),"")</f>
        <v/>
      </c>
      <c r="BC2504" s="46" t="str">
        <f>TRIM(Table1[[#This Row],[Vendor ID]])</f>
        <v/>
      </c>
      <c r="BD2504">
        <f>IF(Table1[[#This Row],[Reference Number]]=Q2503,BD2503,BD2503+1)</f>
        <v>0</v>
      </c>
    </row>
    <row r="2505" spans="1:56" ht="11.25" customHeight="1" x14ac:dyDescent="0.25">
      <c r="A2505" s="1"/>
      <c r="B2505" s="88" t="str">
        <f>IF(Table1[[#This Row],[Posting Date]]&lt;&gt;"",IF(Table1[[#This Row],[Reference Number]]=Q2504,B2504+1,1),"")</f>
        <v/>
      </c>
      <c r="C2505" s="61"/>
      <c r="D2505" s="61"/>
      <c r="E2505" s="138"/>
      <c r="F2505" s="141" t="str">
        <f>IFERROR(IF(VLOOKUP(Table1[[#This Row],[Budget Code Description]],Dimentions!$X$6:$AC$139,2,FALSE)="","",VLOOKUP(Table1[[#This Row],[Budget Code Description]],Dimentions!$X$6:$AC$139,2,FALSE)),"")</f>
        <v/>
      </c>
      <c r="G2505" s="141"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1" t="str">
        <f>IFERROR(VLOOKUP(Table1[[#This Row],[Budget Code Description]],Table6[#All],8,FALSE),"")</f>
        <v/>
      </c>
      <c r="L2505" s="63"/>
      <c r="M2505" s="65" t="str">
        <f>IFERROR(VLOOKUP(Table1[[#This Row],[Staff ID]],Table2[],2,FALSE),"")</f>
        <v/>
      </c>
      <c r="N2505" s="209" t="str">
        <f>IFERROR(IF(VLOOKUP(Table1[[#This Row],[Budget Code Description]],Dimentions!$X$6:$AC$134,4,FALSE)="","",VLOOKUP(Table1[[#This Row],[Budget Code Description]],Dimentions!$X$6:$AC$134,4,FALSE)),"")</f>
        <v/>
      </c>
      <c r="O2505" s="65" t="str">
        <f>IFERROR(VLOOKUP(Table1[[#This Row],[Vendor ID]],Table549[],2,FALSE),"")</f>
        <v/>
      </c>
      <c r="P2505" s="63"/>
      <c r="Q2505" s="141" t="str">
        <f>IF(Table1[[#This Row],[Posting Date]]&lt;&gt;"",$D$9,"")</f>
        <v/>
      </c>
      <c r="R2505" s="157" t="str">
        <f>IF(Table1[[#This Row],[Posting Date]]&lt;&gt;"",$D$10,"")</f>
        <v/>
      </c>
      <c r="S2505" s="66"/>
      <c r="T2505" s="63"/>
      <c r="U2505" s="67"/>
      <c r="V2505" s="67"/>
      <c r="W2505" s="67" t="str">
        <f t="shared" si="43"/>
        <v/>
      </c>
      <c r="X2505" s="159" t="str">
        <f>IF(E2505="","",(IF(Table1[[#This Row],[Cur]]="USD",Table1[[#This Row],[Cur_Amount Debit]],Table1[[#This Row],[Cur_Amount Debit]]/Table1[[#This Row],[Exchange Rate]])))</f>
        <v/>
      </c>
      <c r="Y2505" s="159" t="str">
        <f>IF(E2505="","",(IF(Table1[[#This Row],[Cur]]="USD",Table1[[#This Row],[Cur_Amount Credit]],Table1[[#This Row],[Cur_Amount Credit]]/ExchangeRate)))</f>
        <v/>
      </c>
      <c r="Z2505" s="201" t="str">
        <f>IF(E2505="","",(Table1[[#This Row],[Debit USD]]-Table1[[#This Row],[Credit USD]]))</f>
        <v/>
      </c>
      <c r="AA2505" s="226"/>
      <c r="AB2505" s="255"/>
      <c r="AC2505" s="1"/>
      <c r="AD2505" s="15"/>
      <c r="AE2505" s="15" t="str">
        <f>IF(AND(OR(Table1[[#This Row],[Account]]="15030",Table1[[#This Row],[Account]]="15035",Table1[[#This Row],[Account]]="20150"),Table1[[#This Row],[Vendor ID]]=""),1,"")</f>
        <v/>
      </c>
      <c r="AF2505" s="15"/>
      <c r="AG2505" s="15"/>
      <c r="AH2505" s="15"/>
      <c r="AI2505" s="46" t="str">
        <f>IF(Table1[[#This Row],[Posting Date]]&lt;&gt;"","GJ-"&amp;CountryID,"")</f>
        <v/>
      </c>
      <c r="AJ2505" s="59" t="str">
        <f>IF(Table1[[#This Row],[Posting Date]]&lt;&gt;"",Table1[[#This Row],[Posting Date]],"")</f>
        <v/>
      </c>
      <c r="AK2505" s="46"/>
      <c r="AL2505" s="46" t="str">
        <f>IF(Table1[[#This Row],[Description]]&lt;&gt;"",Table1[[#This Row],[Description]],"")</f>
        <v/>
      </c>
      <c r="AM2505" s="46" t="str">
        <f>IF(Table1[[#This Row],[Posting Date]]&lt;&gt;"",Table1[[#This Row],[Reference Number]],"")</f>
        <v/>
      </c>
      <c r="AN2505" s="46" t="str">
        <f>TRIM(Table1[[#This Row],[Line '#]])</f>
        <v/>
      </c>
      <c r="AO2505" s="46" t="str">
        <f>TRIM(Table1[[#This Row],[Account]])</f>
        <v/>
      </c>
      <c r="AP2505" s="46" t="str">
        <f>IF(Table1[[#This Row],[Posting Date]]&lt;&gt;"",$D$5,"")</f>
        <v/>
      </c>
      <c r="AQ2505" s="46" t="str">
        <f>TRIM(Table1[[#This Row],[Departments-Prgrams]])</f>
        <v/>
      </c>
      <c r="AR2505" s="46" t="str">
        <f>TRIM(Table1[[#This Row],[Grant]])</f>
        <v/>
      </c>
      <c r="AS2505" s="46" t="str">
        <f>TRIM(Table1[[#This Row],[Staff ID]])</f>
        <v/>
      </c>
      <c r="AT2505" s="46" t="str">
        <f>IF(TRIM(Table1[[#This Row],[Budget Code]])=0,"",TRIM(Table1[[#This Row],[Budget Code]]))</f>
        <v/>
      </c>
      <c r="AU2505" s="46" t="str">
        <f>IF(Table1[[#This Row],[Line Description]]&lt;&gt;"",Table1[[#This Row],[Line Description]],"")</f>
        <v/>
      </c>
      <c r="AV2505" s="46" t="str">
        <f>IF(Table1[[#This Row],[Cur_Amount Debit]]&gt;0,ROUND(Table1[[#This Row],[Cur_Amount Debit]],2),"")</f>
        <v/>
      </c>
      <c r="AW2505" s="46" t="str">
        <f>IF(Table1[[#This Row],[Cur_Amount Credit]]&gt;0,ROUND(Table1[[#This Row],[Cur_Amount Credit]],2),"")</f>
        <v/>
      </c>
      <c r="AX2505" s="46" t="str">
        <f>LEFT(Table1[[#This Row],[Cur]],3)</f>
        <v/>
      </c>
      <c r="AY2505" s="59"/>
      <c r="AZ2505" s="46"/>
      <c r="BA2505" s="46" t="str">
        <f>IF(Table1[[#This Row],[Cur]]&lt;&gt;"",IF(Table1[[#This Row],[Cur]]="USD","",ExchangeRate),"")</f>
        <v/>
      </c>
      <c r="BB2505" s="46" t="str">
        <f>IF(Table1[[#This Row],[Grant]]&lt;&gt;"",VLOOKUP(Table1[[#This Row],[Grant]],Grants!B:D,3),"")</f>
        <v/>
      </c>
      <c r="BC2505" s="46" t="str">
        <f>TRIM(Table1[[#This Row],[Vendor ID]])</f>
        <v/>
      </c>
      <c r="BD2505">
        <f>IF(Table1[[#This Row],[Reference Number]]=Q2504,BD2504,BD2504+1)</f>
        <v>0</v>
      </c>
    </row>
    <row r="2506" spans="1:56" ht="11.25" customHeight="1" x14ac:dyDescent="0.25">
      <c r="A2506" s="1"/>
      <c r="B2506" s="88" t="str">
        <f>IF(Table1[[#This Row],[Posting Date]]&lt;&gt;"",IF(Table1[[#This Row],[Reference Number]]=Q2505,B2505+1,1),"")</f>
        <v/>
      </c>
      <c r="C2506" s="61"/>
      <c r="D2506" s="61"/>
      <c r="E2506" s="138"/>
      <c r="F2506" s="141" t="str">
        <f>IFERROR(IF(VLOOKUP(Table1[[#This Row],[Budget Code Description]],Dimentions!$X$6:$AC$139,2,FALSE)="","",VLOOKUP(Table1[[#This Row],[Budget Code Description]],Dimentions!$X$6:$AC$139,2,FALSE)),"")</f>
        <v/>
      </c>
      <c r="G2506" s="141"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1" t="str">
        <f>IFERROR(VLOOKUP(Table1[[#This Row],[Budget Code Description]],Table6[#All],8,FALSE),"")</f>
        <v/>
      </c>
      <c r="L2506" s="63"/>
      <c r="M2506" s="65" t="str">
        <f>IFERROR(VLOOKUP(Table1[[#This Row],[Staff ID]],Table2[],2,FALSE),"")</f>
        <v/>
      </c>
      <c r="N2506" s="209" t="str">
        <f>IFERROR(IF(VLOOKUP(Table1[[#This Row],[Budget Code Description]],Dimentions!$X$6:$AC$134,4,FALSE)="","",VLOOKUP(Table1[[#This Row],[Budget Code Description]],Dimentions!$X$6:$AC$134,4,FALSE)),"")</f>
        <v/>
      </c>
      <c r="O2506" s="65" t="str">
        <f>IFERROR(VLOOKUP(Table1[[#This Row],[Vendor ID]],Table549[],2,FALSE),"")</f>
        <v/>
      </c>
      <c r="P2506" s="63"/>
      <c r="Q2506" s="141" t="str">
        <f>IF(Table1[[#This Row],[Posting Date]]&lt;&gt;"",$D$9,"")</f>
        <v/>
      </c>
      <c r="R2506" s="157" t="str">
        <f>IF(Table1[[#This Row],[Posting Date]]&lt;&gt;"",$D$10,"")</f>
        <v/>
      </c>
      <c r="S2506" s="66"/>
      <c r="T2506" s="63"/>
      <c r="U2506" s="67"/>
      <c r="V2506" s="67"/>
      <c r="W2506" s="67" t="str">
        <f t="shared" si="43"/>
        <v/>
      </c>
      <c r="X2506" s="159" t="str">
        <f>IF(E2506="","",(IF(Table1[[#This Row],[Cur]]="USD",Table1[[#This Row],[Cur_Amount Debit]],Table1[[#This Row],[Cur_Amount Debit]]/Table1[[#This Row],[Exchange Rate]])))</f>
        <v/>
      </c>
      <c r="Y2506" s="159" t="str">
        <f>IF(E2506="","",(IF(Table1[[#This Row],[Cur]]="USD",Table1[[#This Row],[Cur_Amount Credit]],Table1[[#This Row],[Cur_Amount Credit]]/ExchangeRate)))</f>
        <v/>
      </c>
      <c r="Z2506" s="201" t="str">
        <f>IF(E2506="","",(Table1[[#This Row],[Debit USD]]-Table1[[#This Row],[Credit USD]]))</f>
        <v/>
      </c>
      <c r="AA2506" s="226"/>
      <c r="AB2506" s="255"/>
      <c r="AC2506" s="1"/>
      <c r="AD2506" s="15"/>
      <c r="AE2506" s="15" t="str">
        <f>IF(AND(OR(Table1[[#This Row],[Account]]="15030",Table1[[#This Row],[Account]]="15035",Table1[[#This Row],[Account]]="20150"),Table1[[#This Row],[Vendor ID]]=""),1,"")</f>
        <v/>
      </c>
      <c r="AF2506" s="15"/>
      <c r="AG2506" s="15"/>
      <c r="AH2506" s="15"/>
      <c r="AI2506" s="46" t="str">
        <f>IF(Table1[[#This Row],[Posting Date]]&lt;&gt;"","GJ-"&amp;CountryID,"")</f>
        <v/>
      </c>
      <c r="AJ2506" s="59" t="str">
        <f>IF(Table1[[#This Row],[Posting Date]]&lt;&gt;"",Table1[[#This Row],[Posting Date]],"")</f>
        <v/>
      </c>
      <c r="AK2506" s="46"/>
      <c r="AL2506" s="46" t="str">
        <f>IF(Table1[[#This Row],[Description]]&lt;&gt;"",Table1[[#This Row],[Description]],"")</f>
        <v/>
      </c>
      <c r="AM2506" s="46" t="str">
        <f>IF(Table1[[#This Row],[Posting Date]]&lt;&gt;"",Table1[[#This Row],[Reference Number]],"")</f>
        <v/>
      </c>
      <c r="AN2506" s="46" t="str">
        <f>TRIM(Table1[[#This Row],[Line '#]])</f>
        <v/>
      </c>
      <c r="AO2506" s="46" t="str">
        <f>TRIM(Table1[[#This Row],[Account]])</f>
        <v/>
      </c>
      <c r="AP2506" s="46" t="str">
        <f>IF(Table1[[#This Row],[Posting Date]]&lt;&gt;"",$D$5,"")</f>
        <v/>
      </c>
      <c r="AQ2506" s="46" t="str">
        <f>TRIM(Table1[[#This Row],[Departments-Prgrams]])</f>
        <v/>
      </c>
      <c r="AR2506" s="46" t="str">
        <f>TRIM(Table1[[#This Row],[Grant]])</f>
        <v/>
      </c>
      <c r="AS2506" s="46" t="str">
        <f>TRIM(Table1[[#This Row],[Staff ID]])</f>
        <v/>
      </c>
      <c r="AT2506" s="46" t="str">
        <f>IF(TRIM(Table1[[#This Row],[Budget Code]])=0,"",TRIM(Table1[[#This Row],[Budget Code]]))</f>
        <v/>
      </c>
      <c r="AU2506" s="46" t="str">
        <f>IF(Table1[[#This Row],[Line Description]]&lt;&gt;"",Table1[[#This Row],[Line Description]],"")</f>
        <v/>
      </c>
      <c r="AV2506" s="46" t="str">
        <f>IF(Table1[[#This Row],[Cur_Amount Debit]]&gt;0,ROUND(Table1[[#This Row],[Cur_Amount Debit]],2),"")</f>
        <v/>
      </c>
      <c r="AW2506" s="46" t="str">
        <f>IF(Table1[[#This Row],[Cur_Amount Credit]]&gt;0,ROUND(Table1[[#This Row],[Cur_Amount Credit]],2),"")</f>
        <v/>
      </c>
      <c r="AX2506" s="46" t="str">
        <f>LEFT(Table1[[#This Row],[Cur]],3)</f>
        <v/>
      </c>
      <c r="AY2506" s="59"/>
      <c r="AZ2506" s="46"/>
      <c r="BA2506" s="46" t="str">
        <f>IF(Table1[[#This Row],[Cur]]&lt;&gt;"",IF(Table1[[#This Row],[Cur]]="USD","",ExchangeRate),"")</f>
        <v/>
      </c>
      <c r="BB2506" s="46" t="str">
        <f>IF(Table1[[#This Row],[Grant]]&lt;&gt;"",VLOOKUP(Table1[[#This Row],[Grant]],Grants!B:D,3),"")</f>
        <v/>
      </c>
      <c r="BC2506" s="46" t="str">
        <f>TRIM(Table1[[#This Row],[Vendor ID]])</f>
        <v/>
      </c>
      <c r="BD2506">
        <f>IF(Table1[[#This Row],[Reference Number]]=Q2505,BD2505,BD2505+1)</f>
        <v>0</v>
      </c>
    </row>
    <row r="2507" spans="1:56" ht="11.25" customHeight="1" x14ac:dyDescent="0.25">
      <c r="A2507" s="1"/>
      <c r="B2507" s="88" t="str">
        <f>IF(Table1[[#This Row],[Posting Date]]&lt;&gt;"",IF(Table1[[#This Row],[Reference Number]]=Q2506,B2506+1,1),"")</f>
        <v/>
      </c>
      <c r="C2507" s="61"/>
      <c r="D2507" s="61"/>
      <c r="E2507" s="138"/>
      <c r="F2507" s="141" t="str">
        <f>IFERROR(IF(VLOOKUP(Table1[[#This Row],[Budget Code Description]],Dimentions!$X$6:$AC$139,2,FALSE)="","",VLOOKUP(Table1[[#This Row],[Budget Code Description]],Dimentions!$X$6:$AC$139,2,FALSE)),"")</f>
        <v/>
      </c>
      <c r="G2507" s="141"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1" t="str">
        <f>IFERROR(VLOOKUP(Table1[[#This Row],[Budget Code Description]],Table6[#All],8,FALSE),"")</f>
        <v/>
      </c>
      <c r="L2507" s="63"/>
      <c r="M2507" s="65" t="str">
        <f>IFERROR(VLOOKUP(Table1[[#This Row],[Staff ID]],Table2[],2,FALSE),"")</f>
        <v/>
      </c>
      <c r="N2507" s="209" t="str">
        <f>IFERROR(IF(VLOOKUP(Table1[[#This Row],[Budget Code Description]],Dimentions!$X$6:$AC$134,4,FALSE)="","",VLOOKUP(Table1[[#This Row],[Budget Code Description]],Dimentions!$X$6:$AC$134,4,FALSE)),"")</f>
        <v/>
      </c>
      <c r="O2507" s="65" t="str">
        <f>IFERROR(VLOOKUP(Table1[[#This Row],[Vendor ID]],Table549[],2,FALSE),"")</f>
        <v/>
      </c>
      <c r="P2507" s="63"/>
      <c r="Q2507" s="141" t="str">
        <f>IF(Table1[[#This Row],[Posting Date]]&lt;&gt;"",$D$9,"")</f>
        <v/>
      </c>
      <c r="R2507" s="157" t="str">
        <f>IF(Table1[[#This Row],[Posting Date]]&lt;&gt;"",$D$10,"")</f>
        <v/>
      </c>
      <c r="S2507" s="66"/>
      <c r="T2507" s="63"/>
      <c r="U2507" s="67"/>
      <c r="V2507" s="67"/>
      <c r="W2507" s="67" t="str">
        <f t="shared" si="43"/>
        <v/>
      </c>
      <c r="X2507" s="159" t="str">
        <f>IF(E2507="","",(IF(Table1[[#This Row],[Cur]]="USD",Table1[[#This Row],[Cur_Amount Debit]],Table1[[#This Row],[Cur_Amount Debit]]/Table1[[#This Row],[Exchange Rate]])))</f>
        <v/>
      </c>
      <c r="Y2507" s="159" t="str">
        <f>IF(E2507="","",(IF(Table1[[#This Row],[Cur]]="USD",Table1[[#This Row],[Cur_Amount Credit]],Table1[[#This Row],[Cur_Amount Credit]]/ExchangeRate)))</f>
        <v/>
      </c>
      <c r="Z2507" s="201" t="str">
        <f>IF(E2507="","",(Table1[[#This Row],[Debit USD]]-Table1[[#This Row],[Credit USD]]))</f>
        <v/>
      </c>
      <c r="AA2507" s="226"/>
      <c r="AB2507" s="255"/>
      <c r="AC2507" s="1"/>
      <c r="AD2507" s="15"/>
      <c r="AE2507" s="15" t="str">
        <f>IF(AND(OR(Table1[[#This Row],[Account]]="15030",Table1[[#This Row],[Account]]="15035",Table1[[#This Row],[Account]]="20150"),Table1[[#This Row],[Vendor ID]]=""),1,"")</f>
        <v/>
      </c>
      <c r="AF2507" s="15"/>
      <c r="AG2507" s="15"/>
      <c r="AH2507" s="15"/>
      <c r="AI2507" s="46" t="str">
        <f>IF(Table1[[#This Row],[Posting Date]]&lt;&gt;"","GJ-"&amp;CountryID,"")</f>
        <v/>
      </c>
      <c r="AJ2507" s="59" t="str">
        <f>IF(Table1[[#This Row],[Posting Date]]&lt;&gt;"",Table1[[#This Row],[Posting Date]],"")</f>
        <v/>
      </c>
      <c r="AK2507" s="46"/>
      <c r="AL2507" s="46" t="str">
        <f>IF(Table1[[#This Row],[Description]]&lt;&gt;"",Table1[[#This Row],[Description]],"")</f>
        <v/>
      </c>
      <c r="AM2507" s="46" t="str">
        <f>IF(Table1[[#This Row],[Posting Date]]&lt;&gt;"",Table1[[#This Row],[Reference Number]],"")</f>
        <v/>
      </c>
      <c r="AN2507" s="46" t="str">
        <f>TRIM(Table1[[#This Row],[Line '#]])</f>
        <v/>
      </c>
      <c r="AO2507" s="46" t="str">
        <f>TRIM(Table1[[#This Row],[Account]])</f>
        <v/>
      </c>
      <c r="AP2507" s="46" t="str">
        <f>IF(Table1[[#This Row],[Posting Date]]&lt;&gt;"",$D$5,"")</f>
        <v/>
      </c>
      <c r="AQ2507" s="46" t="str">
        <f>TRIM(Table1[[#This Row],[Departments-Prgrams]])</f>
        <v/>
      </c>
      <c r="AR2507" s="46" t="str">
        <f>TRIM(Table1[[#This Row],[Grant]])</f>
        <v/>
      </c>
      <c r="AS2507" s="46" t="str">
        <f>TRIM(Table1[[#This Row],[Staff ID]])</f>
        <v/>
      </c>
      <c r="AT2507" s="46" t="str">
        <f>IF(TRIM(Table1[[#This Row],[Budget Code]])=0,"",TRIM(Table1[[#This Row],[Budget Code]]))</f>
        <v/>
      </c>
      <c r="AU2507" s="46" t="str">
        <f>IF(Table1[[#This Row],[Line Description]]&lt;&gt;"",Table1[[#This Row],[Line Description]],"")</f>
        <v/>
      </c>
      <c r="AV2507" s="46" t="str">
        <f>IF(Table1[[#This Row],[Cur_Amount Debit]]&gt;0,ROUND(Table1[[#This Row],[Cur_Amount Debit]],2),"")</f>
        <v/>
      </c>
      <c r="AW2507" s="46" t="str">
        <f>IF(Table1[[#This Row],[Cur_Amount Credit]]&gt;0,ROUND(Table1[[#This Row],[Cur_Amount Credit]],2),"")</f>
        <v/>
      </c>
      <c r="AX2507" s="46" t="str">
        <f>LEFT(Table1[[#This Row],[Cur]],3)</f>
        <v/>
      </c>
      <c r="AY2507" s="59"/>
      <c r="AZ2507" s="46"/>
      <c r="BA2507" s="46" t="str">
        <f>IF(Table1[[#This Row],[Cur]]&lt;&gt;"",IF(Table1[[#This Row],[Cur]]="USD","",ExchangeRate),"")</f>
        <v/>
      </c>
      <c r="BB2507" s="46" t="str">
        <f>IF(Table1[[#This Row],[Grant]]&lt;&gt;"",VLOOKUP(Table1[[#This Row],[Grant]],Grants!B:D,3),"")</f>
        <v/>
      </c>
      <c r="BC2507" s="46" t="str">
        <f>TRIM(Table1[[#This Row],[Vendor ID]])</f>
        <v/>
      </c>
      <c r="BD2507">
        <f>IF(Table1[[#This Row],[Reference Number]]=Q2506,BD2506,BD2506+1)</f>
        <v>0</v>
      </c>
    </row>
    <row r="2508" spans="1:56" ht="11.25" customHeight="1" x14ac:dyDescent="0.25">
      <c r="A2508" s="1"/>
      <c r="B2508" s="88" t="str">
        <f>IF(Table1[[#This Row],[Posting Date]]&lt;&gt;"",IF(Table1[[#This Row],[Reference Number]]=Q2507,B2507+1,1),"")</f>
        <v/>
      </c>
      <c r="C2508" s="61"/>
      <c r="D2508" s="61"/>
      <c r="E2508" s="138"/>
      <c r="F2508" s="141" t="str">
        <f>IFERROR(IF(VLOOKUP(Table1[[#This Row],[Budget Code Description]],Dimentions!$X$6:$AC$139,2,FALSE)="","",VLOOKUP(Table1[[#This Row],[Budget Code Description]],Dimentions!$X$6:$AC$139,2,FALSE)),"")</f>
        <v/>
      </c>
      <c r="G2508" s="141"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1" t="str">
        <f>IFERROR(VLOOKUP(Table1[[#This Row],[Budget Code Description]],Table6[#All],8,FALSE),"")</f>
        <v/>
      </c>
      <c r="L2508" s="63"/>
      <c r="M2508" s="65" t="str">
        <f>IFERROR(VLOOKUP(Table1[[#This Row],[Staff ID]],Table2[],2,FALSE),"")</f>
        <v/>
      </c>
      <c r="N2508" s="209" t="str">
        <f>IFERROR(IF(VLOOKUP(Table1[[#This Row],[Budget Code Description]],Dimentions!$X$6:$AC$134,4,FALSE)="","",VLOOKUP(Table1[[#This Row],[Budget Code Description]],Dimentions!$X$6:$AC$134,4,FALSE)),"")</f>
        <v/>
      </c>
      <c r="O2508" s="65" t="str">
        <f>IFERROR(VLOOKUP(Table1[[#This Row],[Vendor ID]],Table549[],2,FALSE),"")</f>
        <v/>
      </c>
      <c r="P2508" s="63"/>
      <c r="Q2508" s="141" t="str">
        <f>IF(Table1[[#This Row],[Posting Date]]&lt;&gt;"",$D$9,"")</f>
        <v/>
      </c>
      <c r="R2508" s="157" t="str">
        <f>IF(Table1[[#This Row],[Posting Date]]&lt;&gt;"",$D$10,"")</f>
        <v/>
      </c>
      <c r="S2508" s="66"/>
      <c r="T2508" s="63"/>
      <c r="U2508" s="67"/>
      <c r="V2508" s="67"/>
      <c r="W2508" s="67" t="str">
        <f t="shared" si="43"/>
        <v/>
      </c>
      <c r="X2508" s="159" t="str">
        <f>IF(E2508="","",(IF(Table1[[#This Row],[Cur]]="USD",Table1[[#This Row],[Cur_Amount Debit]],Table1[[#This Row],[Cur_Amount Debit]]/Table1[[#This Row],[Exchange Rate]])))</f>
        <v/>
      </c>
      <c r="Y2508" s="159" t="str">
        <f>IF(E2508="","",(IF(Table1[[#This Row],[Cur]]="USD",Table1[[#This Row],[Cur_Amount Credit]],Table1[[#This Row],[Cur_Amount Credit]]/ExchangeRate)))</f>
        <v/>
      </c>
      <c r="Z2508" s="201" t="str">
        <f>IF(E2508="","",(Table1[[#This Row],[Debit USD]]-Table1[[#This Row],[Credit USD]]))</f>
        <v/>
      </c>
      <c r="AA2508" s="226"/>
      <c r="AB2508" s="255"/>
      <c r="AC2508" s="1"/>
      <c r="AD2508" s="15"/>
      <c r="AE2508" s="15" t="str">
        <f>IF(AND(OR(Table1[[#This Row],[Account]]="15030",Table1[[#This Row],[Account]]="15035",Table1[[#This Row],[Account]]="20150"),Table1[[#This Row],[Vendor ID]]=""),1,"")</f>
        <v/>
      </c>
      <c r="AF2508" s="15"/>
      <c r="AG2508" s="15"/>
      <c r="AH2508" s="15"/>
      <c r="AI2508" s="46" t="str">
        <f>IF(Table1[[#This Row],[Posting Date]]&lt;&gt;"","GJ-"&amp;CountryID,"")</f>
        <v/>
      </c>
      <c r="AJ2508" s="59" t="str">
        <f>IF(Table1[[#This Row],[Posting Date]]&lt;&gt;"",Table1[[#This Row],[Posting Date]],"")</f>
        <v/>
      </c>
      <c r="AK2508" s="46"/>
      <c r="AL2508" s="46" t="str">
        <f>IF(Table1[[#This Row],[Description]]&lt;&gt;"",Table1[[#This Row],[Description]],"")</f>
        <v/>
      </c>
      <c r="AM2508" s="46" t="str">
        <f>IF(Table1[[#This Row],[Posting Date]]&lt;&gt;"",Table1[[#This Row],[Reference Number]],"")</f>
        <v/>
      </c>
      <c r="AN2508" s="46" t="str">
        <f>TRIM(Table1[[#This Row],[Line '#]])</f>
        <v/>
      </c>
      <c r="AO2508" s="46" t="str">
        <f>TRIM(Table1[[#This Row],[Account]])</f>
        <v/>
      </c>
      <c r="AP2508" s="46" t="str">
        <f>IF(Table1[[#This Row],[Posting Date]]&lt;&gt;"",$D$5,"")</f>
        <v/>
      </c>
      <c r="AQ2508" s="46" t="str">
        <f>TRIM(Table1[[#This Row],[Departments-Prgrams]])</f>
        <v/>
      </c>
      <c r="AR2508" s="46" t="str">
        <f>TRIM(Table1[[#This Row],[Grant]])</f>
        <v/>
      </c>
      <c r="AS2508" s="46" t="str">
        <f>TRIM(Table1[[#This Row],[Staff ID]])</f>
        <v/>
      </c>
      <c r="AT2508" s="46" t="str">
        <f>IF(TRIM(Table1[[#This Row],[Budget Code]])=0,"",TRIM(Table1[[#This Row],[Budget Code]]))</f>
        <v/>
      </c>
      <c r="AU2508" s="46" t="str">
        <f>IF(Table1[[#This Row],[Line Description]]&lt;&gt;"",Table1[[#This Row],[Line Description]],"")</f>
        <v/>
      </c>
      <c r="AV2508" s="46" t="str">
        <f>IF(Table1[[#This Row],[Cur_Amount Debit]]&gt;0,ROUND(Table1[[#This Row],[Cur_Amount Debit]],2),"")</f>
        <v/>
      </c>
      <c r="AW2508" s="46" t="str">
        <f>IF(Table1[[#This Row],[Cur_Amount Credit]]&gt;0,ROUND(Table1[[#This Row],[Cur_Amount Credit]],2),"")</f>
        <v/>
      </c>
      <c r="AX2508" s="46" t="str">
        <f>LEFT(Table1[[#This Row],[Cur]],3)</f>
        <v/>
      </c>
      <c r="AY2508" s="59"/>
      <c r="AZ2508" s="46"/>
      <c r="BA2508" s="46" t="str">
        <f>IF(Table1[[#This Row],[Cur]]&lt;&gt;"",IF(Table1[[#This Row],[Cur]]="USD","",ExchangeRate),"")</f>
        <v/>
      </c>
      <c r="BB2508" s="46" t="str">
        <f>IF(Table1[[#This Row],[Grant]]&lt;&gt;"",VLOOKUP(Table1[[#This Row],[Grant]],Grants!B:D,3),"")</f>
        <v/>
      </c>
      <c r="BC2508" s="46" t="str">
        <f>TRIM(Table1[[#This Row],[Vendor ID]])</f>
        <v/>
      </c>
      <c r="BD2508">
        <f>IF(Table1[[#This Row],[Reference Number]]=Q2507,BD2507,BD2507+1)</f>
        <v>0</v>
      </c>
    </row>
    <row r="2509" spans="1:56" ht="11.25" customHeight="1" x14ac:dyDescent="0.25">
      <c r="A2509" s="1"/>
      <c r="B2509" s="88" t="str">
        <f>IF(Table1[[#This Row],[Posting Date]]&lt;&gt;"",IF(Table1[[#This Row],[Reference Number]]=Q2508,B2508+1,1),"")</f>
        <v/>
      </c>
      <c r="C2509" s="61"/>
      <c r="D2509" s="61"/>
      <c r="E2509" s="138"/>
      <c r="F2509" s="141" t="str">
        <f>IFERROR(IF(VLOOKUP(Table1[[#This Row],[Budget Code Description]],Dimentions!$X$6:$AC$139,2,FALSE)="","",VLOOKUP(Table1[[#This Row],[Budget Code Description]],Dimentions!$X$6:$AC$139,2,FALSE)),"")</f>
        <v/>
      </c>
      <c r="G2509" s="141"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1" t="str">
        <f>IFERROR(VLOOKUP(Table1[[#This Row],[Budget Code Description]],Table6[#All],8,FALSE),"")</f>
        <v/>
      </c>
      <c r="L2509" s="63"/>
      <c r="M2509" s="65" t="str">
        <f>IFERROR(VLOOKUP(Table1[[#This Row],[Staff ID]],Table2[],2,FALSE),"")</f>
        <v/>
      </c>
      <c r="N2509" s="209" t="str">
        <f>IFERROR(IF(VLOOKUP(Table1[[#This Row],[Budget Code Description]],Dimentions!$X$6:$AC$134,4,FALSE)="","",VLOOKUP(Table1[[#This Row],[Budget Code Description]],Dimentions!$X$6:$AC$134,4,FALSE)),"")</f>
        <v/>
      </c>
      <c r="O2509" s="65" t="str">
        <f>IFERROR(VLOOKUP(Table1[[#This Row],[Vendor ID]],Table549[],2,FALSE),"")</f>
        <v/>
      </c>
      <c r="P2509" s="63"/>
      <c r="Q2509" s="141" t="str">
        <f>IF(Table1[[#This Row],[Posting Date]]&lt;&gt;"",$D$9,"")</f>
        <v/>
      </c>
      <c r="R2509" s="157" t="str">
        <f>IF(Table1[[#This Row],[Posting Date]]&lt;&gt;"",$D$10,"")</f>
        <v/>
      </c>
      <c r="S2509" s="66"/>
      <c r="T2509" s="63"/>
      <c r="U2509" s="67"/>
      <c r="V2509" s="67"/>
      <c r="W2509" s="67" t="str">
        <f t="shared" si="43"/>
        <v/>
      </c>
      <c r="X2509" s="159" t="str">
        <f>IF(E2509="","",(IF(Table1[[#This Row],[Cur]]="USD",Table1[[#This Row],[Cur_Amount Debit]],Table1[[#This Row],[Cur_Amount Debit]]/Table1[[#This Row],[Exchange Rate]])))</f>
        <v/>
      </c>
      <c r="Y2509" s="159" t="str">
        <f>IF(E2509="","",(IF(Table1[[#This Row],[Cur]]="USD",Table1[[#This Row],[Cur_Amount Credit]],Table1[[#This Row],[Cur_Amount Credit]]/ExchangeRate)))</f>
        <v/>
      </c>
      <c r="Z2509" s="201" t="str">
        <f>IF(E2509="","",(Table1[[#This Row],[Debit USD]]-Table1[[#This Row],[Credit USD]]))</f>
        <v/>
      </c>
      <c r="AA2509" s="226"/>
      <c r="AB2509" s="255"/>
      <c r="AC2509" s="1"/>
      <c r="AD2509" s="15"/>
      <c r="AE2509" s="15" t="str">
        <f>IF(AND(OR(Table1[[#This Row],[Account]]="15030",Table1[[#This Row],[Account]]="15035",Table1[[#This Row],[Account]]="20150"),Table1[[#This Row],[Vendor ID]]=""),1,"")</f>
        <v/>
      </c>
      <c r="AF2509" s="15"/>
      <c r="AG2509" s="15"/>
      <c r="AH2509" s="15"/>
      <c r="AI2509" s="46" t="str">
        <f>IF(Table1[[#This Row],[Posting Date]]&lt;&gt;"","GJ-"&amp;CountryID,"")</f>
        <v/>
      </c>
      <c r="AJ2509" s="59" t="str">
        <f>IF(Table1[[#This Row],[Posting Date]]&lt;&gt;"",Table1[[#This Row],[Posting Date]],"")</f>
        <v/>
      </c>
      <c r="AK2509" s="46"/>
      <c r="AL2509" s="46" t="str">
        <f>IF(Table1[[#This Row],[Description]]&lt;&gt;"",Table1[[#This Row],[Description]],"")</f>
        <v/>
      </c>
      <c r="AM2509" s="46" t="str">
        <f>IF(Table1[[#This Row],[Posting Date]]&lt;&gt;"",Table1[[#This Row],[Reference Number]],"")</f>
        <v/>
      </c>
      <c r="AN2509" s="46" t="str">
        <f>TRIM(Table1[[#This Row],[Line '#]])</f>
        <v/>
      </c>
      <c r="AO2509" s="46" t="str">
        <f>TRIM(Table1[[#This Row],[Account]])</f>
        <v/>
      </c>
      <c r="AP2509" s="46" t="str">
        <f>IF(Table1[[#This Row],[Posting Date]]&lt;&gt;"",$D$5,"")</f>
        <v/>
      </c>
      <c r="AQ2509" s="46" t="str">
        <f>TRIM(Table1[[#This Row],[Departments-Prgrams]])</f>
        <v/>
      </c>
      <c r="AR2509" s="46" t="str">
        <f>TRIM(Table1[[#This Row],[Grant]])</f>
        <v/>
      </c>
      <c r="AS2509" s="46" t="str">
        <f>TRIM(Table1[[#This Row],[Staff ID]])</f>
        <v/>
      </c>
      <c r="AT2509" s="46" t="str">
        <f>IF(TRIM(Table1[[#This Row],[Budget Code]])=0,"",TRIM(Table1[[#This Row],[Budget Code]]))</f>
        <v/>
      </c>
      <c r="AU2509" s="46" t="str">
        <f>IF(Table1[[#This Row],[Line Description]]&lt;&gt;"",Table1[[#This Row],[Line Description]],"")</f>
        <v/>
      </c>
      <c r="AV2509" s="46" t="str">
        <f>IF(Table1[[#This Row],[Cur_Amount Debit]]&gt;0,ROUND(Table1[[#This Row],[Cur_Amount Debit]],2),"")</f>
        <v/>
      </c>
      <c r="AW2509" s="46" t="str">
        <f>IF(Table1[[#This Row],[Cur_Amount Credit]]&gt;0,ROUND(Table1[[#This Row],[Cur_Amount Credit]],2),"")</f>
        <v/>
      </c>
      <c r="AX2509" s="46" t="str">
        <f>LEFT(Table1[[#This Row],[Cur]],3)</f>
        <v/>
      </c>
      <c r="AY2509" s="59"/>
      <c r="AZ2509" s="46"/>
      <c r="BA2509" s="46" t="str">
        <f>IF(Table1[[#This Row],[Cur]]&lt;&gt;"",IF(Table1[[#This Row],[Cur]]="USD","",ExchangeRate),"")</f>
        <v/>
      </c>
      <c r="BB2509" s="46" t="str">
        <f>IF(Table1[[#This Row],[Grant]]&lt;&gt;"",VLOOKUP(Table1[[#This Row],[Grant]],Grants!B:D,3),"")</f>
        <v/>
      </c>
      <c r="BC2509" s="46" t="str">
        <f>TRIM(Table1[[#This Row],[Vendor ID]])</f>
        <v/>
      </c>
      <c r="BD2509">
        <f>IF(Table1[[#This Row],[Reference Number]]=Q2508,BD2508,BD2508+1)</f>
        <v>0</v>
      </c>
    </row>
    <row r="2510" spans="1:56" ht="11.25" customHeight="1" x14ac:dyDescent="0.25">
      <c r="A2510" s="1"/>
      <c r="B2510" s="88" t="str">
        <f>IF(Table1[[#This Row],[Posting Date]]&lt;&gt;"",IF(Table1[[#This Row],[Reference Number]]=Q2509,B2509+1,1),"")</f>
        <v/>
      </c>
      <c r="C2510" s="61"/>
      <c r="D2510" s="61"/>
      <c r="E2510" s="138"/>
      <c r="F2510" s="141" t="str">
        <f>IFERROR(IF(VLOOKUP(Table1[[#This Row],[Budget Code Description]],Dimentions!$X$6:$AC$139,2,FALSE)="","",VLOOKUP(Table1[[#This Row],[Budget Code Description]],Dimentions!$X$6:$AC$139,2,FALSE)),"")</f>
        <v/>
      </c>
      <c r="G2510" s="141"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1" t="str">
        <f>IFERROR(VLOOKUP(Table1[[#This Row],[Budget Code Description]],Table6[#All],8,FALSE),"")</f>
        <v/>
      </c>
      <c r="L2510" s="63"/>
      <c r="M2510" s="65" t="str">
        <f>IFERROR(VLOOKUP(Table1[[#This Row],[Staff ID]],Table2[],2,FALSE),"")</f>
        <v/>
      </c>
      <c r="N2510" s="209" t="str">
        <f>IFERROR(IF(VLOOKUP(Table1[[#This Row],[Budget Code Description]],Dimentions!$X$6:$AC$134,4,FALSE)="","",VLOOKUP(Table1[[#This Row],[Budget Code Description]],Dimentions!$X$6:$AC$134,4,FALSE)),"")</f>
        <v/>
      </c>
      <c r="O2510" s="65" t="str">
        <f>IFERROR(VLOOKUP(Table1[[#This Row],[Vendor ID]],Table549[],2,FALSE),"")</f>
        <v/>
      </c>
      <c r="P2510" s="63"/>
      <c r="Q2510" s="141" t="str">
        <f>IF(Table1[[#This Row],[Posting Date]]&lt;&gt;"",$D$9,"")</f>
        <v/>
      </c>
      <c r="R2510" s="157" t="str">
        <f>IF(Table1[[#This Row],[Posting Date]]&lt;&gt;"",$D$10,"")</f>
        <v/>
      </c>
      <c r="S2510" s="66"/>
      <c r="T2510" s="63"/>
      <c r="U2510" s="67"/>
      <c r="V2510" s="67"/>
      <c r="W2510" s="67" t="str">
        <f t="shared" si="43"/>
        <v/>
      </c>
      <c r="X2510" s="159" t="str">
        <f>IF(E2510="","",(IF(Table1[[#This Row],[Cur]]="USD",Table1[[#This Row],[Cur_Amount Debit]],Table1[[#This Row],[Cur_Amount Debit]]/Table1[[#This Row],[Exchange Rate]])))</f>
        <v/>
      </c>
      <c r="Y2510" s="159" t="str">
        <f>IF(E2510="","",(IF(Table1[[#This Row],[Cur]]="USD",Table1[[#This Row],[Cur_Amount Credit]],Table1[[#This Row],[Cur_Amount Credit]]/ExchangeRate)))</f>
        <v/>
      </c>
      <c r="Z2510" s="201" t="str">
        <f>IF(E2510="","",(Table1[[#This Row],[Debit USD]]-Table1[[#This Row],[Credit USD]]))</f>
        <v/>
      </c>
      <c r="AA2510" s="226"/>
      <c r="AB2510" s="255"/>
      <c r="AC2510" s="1"/>
      <c r="AD2510" s="15"/>
      <c r="AE2510" s="15" t="str">
        <f>IF(AND(OR(Table1[[#This Row],[Account]]="15030",Table1[[#This Row],[Account]]="15035",Table1[[#This Row],[Account]]="20150"),Table1[[#This Row],[Vendor ID]]=""),1,"")</f>
        <v/>
      </c>
      <c r="AF2510" s="15"/>
      <c r="AG2510" s="15"/>
      <c r="AH2510" s="15"/>
      <c r="AI2510" s="46" t="str">
        <f>IF(Table1[[#This Row],[Posting Date]]&lt;&gt;"","GJ-"&amp;CountryID,"")</f>
        <v/>
      </c>
      <c r="AJ2510" s="59" t="str">
        <f>IF(Table1[[#This Row],[Posting Date]]&lt;&gt;"",Table1[[#This Row],[Posting Date]],"")</f>
        <v/>
      </c>
      <c r="AK2510" s="46"/>
      <c r="AL2510" s="46" t="str">
        <f>IF(Table1[[#This Row],[Description]]&lt;&gt;"",Table1[[#This Row],[Description]],"")</f>
        <v/>
      </c>
      <c r="AM2510" s="46" t="str">
        <f>IF(Table1[[#This Row],[Posting Date]]&lt;&gt;"",Table1[[#This Row],[Reference Number]],"")</f>
        <v/>
      </c>
      <c r="AN2510" s="46" t="str">
        <f>TRIM(Table1[[#This Row],[Line '#]])</f>
        <v/>
      </c>
      <c r="AO2510" s="46" t="str">
        <f>TRIM(Table1[[#This Row],[Account]])</f>
        <v/>
      </c>
      <c r="AP2510" s="46" t="str">
        <f>IF(Table1[[#This Row],[Posting Date]]&lt;&gt;"",$D$5,"")</f>
        <v/>
      </c>
      <c r="AQ2510" s="46" t="str">
        <f>TRIM(Table1[[#This Row],[Departments-Prgrams]])</f>
        <v/>
      </c>
      <c r="AR2510" s="46" t="str">
        <f>TRIM(Table1[[#This Row],[Grant]])</f>
        <v/>
      </c>
      <c r="AS2510" s="46" t="str">
        <f>TRIM(Table1[[#This Row],[Staff ID]])</f>
        <v/>
      </c>
      <c r="AT2510" s="46" t="str">
        <f>IF(TRIM(Table1[[#This Row],[Budget Code]])=0,"",TRIM(Table1[[#This Row],[Budget Code]]))</f>
        <v/>
      </c>
      <c r="AU2510" s="46" t="str">
        <f>IF(Table1[[#This Row],[Line Description]]&lt;&gt;"",Table1[[#This Row],[Line Description]],"")</f>
        <v/>
      </c>
      <c r="AV2510" s="46" t="str">
        <f>IF(Table1[[#This Row],[Cur_Amount Debit]]&gt;0,ROUND(Table1[[#This Row],[Cur_Amount Debit]],2),"")</f>
        <v/>
      </c>
      <c r="AW2510" s="46" t="str">
        <f>IF(Table1[[#This Row],[Cur_Amount Credit]]&gt;0,ROUND(Table1[[#This Row],[Cur_Amount Credit]],2),"")</f>
        <v/>
      </c>
      <c r="AX2510" s="46" t="str">
        <f>LEFT(Table1[[#This Row],[Cur]],3)</f>
        <v/>
      </c>
      <c r="AY2510" s="59"/>
      <c r="AZ2510" s="46"/>
      <c r="BA2510" s="46" t="str">
        <f>IF(Table1[[#This Row],[Cur]]&lt;&gt;"",IF(Table1[[#This Row],[Cur]]="USD","",ExchangeRate),"")</f>
        <v/>
      </c>
      <c r="BB2510" s="46" t="str">
        <f>IF(Table1[[#This Row],[Grant]]&lt;&gt;"",VLOOKUP(Table1[[#This Row],[Grant]],Grants!B:D,3),"")</f>
        <v/>
      </c>
      <c r="BC2510" s="46" t="str">
        <f>TRIM(Table1[[#This Row],[Vendor ID]])</f>
        <v/>
      </c>
      <c r="BD2510">
        <f>IF(Table1[[#This Row],[Reference Number]]=Q2509,BD2509,BD2509+1)</f>
        <v>0</v>
      </c>
    </row>
    <row r="2511" spans="1:56" ht="11.25" customHeight="1" x14ac:dyDescent="0.25">
      <c r="A2511" s="1"/>
      <c r="B2511" s="88" t="str">
        <f>IF(Table1[[#This Row],[Posting Date]]&lt;&gt;"",IF(Table1[[#This Row],[Reference Number]]=Q2510,B2510+1,1),"")</f>
        <v/>
      </c>
      <c r="C2511" s="61"/>
      <c r="D2511" s="61"/>
      <c r="E2511" s="138"/>
      <c r="F2511" s="141" t="str">
        <f>IFERROR(IF(VLOOKUP(Table1[[#This Row],[Budget Code Description]],Dimentions!$X$6:$AC$139,2,FALSE)="","",VLOOKUP(Table1[[#This Row],[Budget Code Description]],Dimentions!$X$6:$AC$139,2,FALSE)),"")</f>
        <v/>
      </c>
      <c r="G2511" s="141"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1" t="str">
        <f>IFERROR(VLOOKUP(Table1[[#This Row],[Budget Code Description]],Table6[#All],8,FALSE),"")</f>
        <v/>
      </c>
      <c r="L2511" s="63"/>
      <c r="M2511" s="65" t="str">
        <f>IFERROR(VLOOKUP(Table1[[#This Row],[Staff ID]],Table2[],2,FALSE),"")</f>
        <v/>
      </c>
      <c r="N2511" s="209" t="str">
        <f>IFERROR(IF(VLOOKUP(Table1[[#This Row],[Budget Code Description]],Dimentions!$X$6:$AC$134,4,FALSE)="","",VLOOKUP(Table1[[#This Row],[Budget Code Description]],Dimentions!$X$6:$AC$134,4,FALSE)),"")</f>
        <v/>
      </c>
      <c r="O2511" s="65" t="str">
        <f>IFERROR(VLOOKUP(Table1[[#This Row],[Vendor ID]],Table549[],2,FALSE),"")</f>
        <v/>
      </c>
      <c r="P2511" s="63"/>
      <c r="Q2511" s="141" t="str">
        <f>IF(Table1[[#This Row],[Posting Date]]&lt;&gt;"",$D$9,"")</f>
        <v/>
      </c>
      <c r="R2511" s="157" t="str">
        <f>IF(Table1[[#This Row],[Posting Date]]&lt;&gt;"",$D$10,"")</f>
        <v/>
      </c>
      <c r="S2511" s="66"/>
      <c r="T2511" s="63"/>
      <c r="U2511" s="67"/>
      <c r="V2511" s="67"/>
      <c r="W2511" s="67" t="str">
        <f t="shared" si="43"/>
        <v/>
      </c>
      <c r="X2511" s="159" t="str">
        <f>IF(E2511="","",(IF(Table1[[#This Row],[Cur]]="USD",Table1[[#This Row],[Cur_Amount Debit]],Table1[[#This Row],[Cur_Amount Debit]]/Table1[[#This Row],[Exchange Rate]])))</f>
        <v/>
      </c>
      <c r="Y2511" s="159" t="str">
        <f>IF(E2511="","",(IF(Table1[[#This Row],[Cur]]="USD",Table1[[#This Row],[Cur_Amount Credit]],Table1[[#This Row],[Cur_Amount Credit]]/ExchangeRate)))</f>
        <v/>
      </c>
      <c r="Z2511" s="201" t="str">
        <f>IF(E2511="","",(Table1[[#This Row],[Debit USD]]-Table1[[#This Row],[Credit USD]]))</f>
        <v/>
      </c>
      <c r="AA2511" s="226"/>
      <c r="AB2511" s="255"/>
      <c r="AC2511" s="1"/>
      <c r="AD2511" s="15"/>
      <c r="AE2511" s="15" t="str">
        <f>IF(AND(OR(Table1[[#This Row],[Account]]="15030",Table1[[#This Row],[Account]]="15035",Table1[[#This Row],[Account]]="20150"),Table1[[#This Row],[Vendor ID]]=""),1,"")</f>
        <v/>
      </c>
      <c r="AF2511" s="15"/>
      <c r="AG2511" s="15"/>
      <c r="AH2511" s="15"/>
      <c r="AI2511" s="46" t="str">
        <f>IF(Table1[[#This Row],[Posting Date]]&lt;&gt;"","GJ-"&amp;CountryID,"")</f>
        <v/>
      </c>
      <c r="AJ2511" s="59" t="str">
        <f>IF(Table1[[#This Row],[Posting Date]]&lt;&gt;"",Table1[[#This Row],[Posting Date]],"")</f>
        <v/>
      </c>
      <c r="AK2511" s="46"/>
      <c r="AL2511" s="46" t="str">
        <f>IF(Table1[[#This Row],[Description]]&lt;&gt;"",Table1[[#This Row],[Description]],"")</f>
        <v/>
      </c>
      <c r="AM2511" s="46" t="str">
        <f>IF(Table1[[#This Row],[Posting Date]]&lt;&gt;"",Table1[[#This Row],[Reference Number]],"")</f>
        <v/>
      </c>
      <c r="AN2511" s="46" t="str">
        <f>TRIM(Table1[[#This Row],[Line '#]])</f>
        <v/>
      </c>
      <c r="AO2511" s="46" t="str">
        <f>TRIM(Table1[[#This Row],[Account]])</f>
        <v/>
      </c>
      <c r="AP2511" s="46" t="str">
        <f>IF(Table1[[#This Row],[Posting Date]]&lt;&gt;"",$D$5,"")</f>
        <v/>
      </c>
      <c r="AQ2511" s="46" t="str">
        <f>TRIM(Table1[[#This Row],[Departments-Prgrams]])</f>
        <v/>
      </c>
      <c r="AR2511" s="46" t="str">
        <f>TRIM(Table1[[#This Row],[Grant]])</f>
        <v/>
      </c>
      <c r="AS2511" s="46" t="str">
        <f>TRIM(Table1[[#This Row],[Staff ID]])</f>
        <v/>
      </c>
      <c r="AT2511" s="46" t="str">
        <f>IF(TRIM(Table1[[#This Row],[Budget Code]])=0,"",TRIM(Table1[[#This Row],[Budget Code]]))</f>
        <v/>
      </c>
      <c r="AU2511" s="46" t="str">
        <f>IF(Table1[[#This Row],[Line Description]]&lt;&gt;"",Table1[[#This Row],[Line Description]],"")</f>
        <v/>
      </c>
      <c r="AV2511" s="46" t="str">
        <f>IF(Table1[[#This Row],[Cur_Amount Debit]]&gt;0,ROUND(Table1[[#This Row],[Cur_Amount Debit]],2),"")</f>
        <v/>
      </c>
      <c r="AW2511" s="46" t="str">
        <f>IF(Table1[[#This Row],[Cur_Amount Credit]]&gt;0,ROUND(Table1[[#This Row],[Cur_Amount Credit]],2),"")</f>
        <v/>
      </c>
      <c r="AX2511" s="46" t="str">
        <f>LEFT(Table1[[#This Row],[Cur]],3)</f>
        <v/>
      </c>
      <c r="AY2511" s="59"/>
      <c r="AZ2511" s="46"/>
      <c r="BA2511" s="46" t="str">
        <f>IF(Table1[[#This Row],[Cur]]&lt;&gt;"",IF(Table1[[#This Row],[Cur]]="USD","",ExchangeRate),"")</f>
        <v/>
      </c>
      <c r="BB2511" s="46" t="str">
        <f>IF(Table1[[#This Row],[Grant]]&lt;&gt;"",VLOOKUP(Table1[[#This Row],[Grant]],Grants!B:D,3),"")</f>
        <v/>
      </c>
      <c r="BC2511" s="46" t="str">
        <f>TRIM(Table1[[#This Row],[Vendor ID]])</f>
        <v/>
      </c>
      <c r="BD2511">
        <f>IF(Table1[[#This Row],[Reference Number]]=Q2510,BD2510,BD2510+1)</f>
        <v>0</v>
      </c>
    </row>
    <row r="2512" spans="1:56" ht="11.25" customHeight="1" x14ac:dyDescent="0.25">
      <c r="A2512" s="1"/>
      <c r="B2512" s="88" t="str">
        <f>IF(Table1[[#This Row],[Posting Date]]&lt;&gt;"",IF(Table1[[#This Row],[Reference Number]]=Q2511,B2511+1,1),"")</f>
        <v/>
      </c>
      <c r="C2512" s="61"/>
      <c r="D2512" s="61"/>
      <c r="E2512" s="138"/>
      <c r="F2512" s="141" t="str">
        <f>IFERROR(IF(VLOOKUP(Table1[[#This Row],[Budget Code Description]],Dimentions!$X$6:$AC$139,2,FALSE)="","",VLOOKUP(Table1[[#This Row],[Budget Code Description]],Dimentions!$X$6:$AC$139,2,FALSE)),"")</f>
        <v/>
      </c>
      <c r="G2512" s="141"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1" t="str">
        <f>IFERROR(VLOOKUP(Table1[[#This Row],[Budget Code Description]],Table6[#All],8,FALSE),"")</f>
        <v/>
      </c>
      <c r="L2512" s="63"/>
      <c r="M2512" s="65" t="str">
        <f>IFERROR(VLOOKUP(Table1[[#This Row],[Staff ID]],Table2[],2,FALSE),"")</f>
        <v/>
      </c>
      <c r="N2512" s="209" t="str">
        <f>IFERROR(IF(VLOOKUP(Table1[[#This Row],[Budget Code Description]],Dimentions!$X$6:$AC$134,4,FALSE)="","",VLOOKUP(Table1[[#This Row],[Budget Code Description]],Dimentions!$X$6:$AC$134,4,FALSE)),"")</f>
        <v/>
      </c>
      <c r="O2512" s="65" t="str">
        <f>IFERROR(VLOOKUP(Table1[[#This Row],[Vendor ID]],Table549[],2,FALSE),"")</f>
        <v/>
      </c>
      <c r="P2512" s="63"/>
      <c r="Q2512" s="141" t="str">
        <f>IF(Table1[[#This Row],[Posting Date]]&lt;&gt;"",$D$9,"")</f>
        <v/>
      </c>
      <c r="R2512" s="157" t="str">
        <f>IF(Table1[[#This Row],[Posting Date]]&lt;&gt;"",$D$10,"")</f>
        <v/>
      </c>
      <c r="S2512" s="66"/>
      <c r="T2512" s="63"/>
      <c r="U2512" s="67"/>
      <c r="V2512" s="67"/>
      <c r="W2512" s="67" t="str">
        <f t="shared" si="43"/>
        <v/>
      </c>
      <c r="X2512" s="159" t="str">
        <f>IF(E2512="","",(IF(Table1[[#This Row],[Cur]]="USD",Table1[[#This Row],[Cur_Amount Debit]],Table1[[#This Row],[Cur_Amount Debit]]/Table1[[#This Row],[Exchange Rate]])))</f>
        <v/>
      </c>
      <c r="Y2512" s="159" t="str">
        <f>IF(E2512="","",(IF(Table1[[#This Row],[Cur]]="USD",Table1[[#This Row],[Cur_Amount Credit]],Table1[[#This Row],[Cur_Amount Credit]]/ExchangeRate)))</f>
        <v/>
      </c>
      <c r="Z2512" s="201" t="str">
        <f>IF(E2512="","",(Table1[[#This Row],[Debit USD]]-Table1[[#This Row],[Credit USD]]))</f>
        <v/>
      </c>
      <c r="AA2512" s="226"/>
      <c r="AB2512" s="255"/>
      <c r="AC2512" s="1"/>
      <c r="AD2512" s="15"/>
      <c r="AE2512" s="15" t="str">
        <f>IF(AND(OR(Table1[[#This Row],[Account]]="15030",Table1[[#This Row],[Account]]="15035",Table1[[#This Row],[Account]]="20150"),Table1[[#This Row],[Vendor ID]]=""),1,"")</f>
        <v/>
      </c>
      <c r="AF2512" s="15"/>
      <c r="AG2512" s="15"/>
      <c r="AH2512" s="15"/>
      <c r="AI2512" s="46" t="str">
        <f>IF(Table1[[#This Row],[Posting Date]]&lt;&gt;"","GJ-"&amp;CountryID,"")</f>
        <v/>
      </c>
      <c r="AJ2512" s="59" t="str">
        <f>IF(Table1[[#This Row],[Posting Date]]&lt;&gt;"",Table1[[#This Row],[Posting Date]],"")</f>
        <v/>
      </c>
      <c r="AK2512" s="46"/>
      <c r="AL2512" s="46" t="str">
        <f>IF(Table1[[#This Row],[Description]]&lt;&gt;"",Table1[[#This Row],[Description]],"")</f>
        <v/>
      </c>
      <c r="AM2512" s="46" t="str">
        <f>IF(Table1[[#This Row],[Posting Date]]&lt;&gt;"",Table1[[#This Row],[Reference Number]],"")</f>
        <v/>
      </c>
      <c r="AN2512" s="46" t="str">
        <f>TRIM(Table1[[#This Row],[Line '#]])</f>
        <v/>
      </c>
      <c r="AO2512" s="46" t="str">
        <f>TRIM(Table1[[#This Row],[Account]])</f>
        <v/>
      </c>
      <c r="AP2512" s="46" t="str">
        <f>IF(Table1[[#This Row],[Posting Date]]&lt;&gt;"",$D$5,"")</f>
        <v/>
      </c>
      <c r="AQ2512" s="46" t="str">
        <f>TRIM(Table1[[#This Row],[Departments-Prgrams]])</f>
        <v/>
      </c>
      <c r="AR2512" s="46" t="str">
        <f>TRIM(Table1[[#This Row],[Grant]])</f>
        <v/>
      </c>
      <c r="AS2512" s="46" t="str">
        <f>TRIM(Table1[[#This Row],[Staff ID]])</f>
        <v/>
      </c>
      <c r="AT2512" s="46" t="str">
        <f>IF(TRIM(Table1[[#This Row],[Budget Code]])=0,"",TRIM(Table1[[#This Row],[Budget Code]]))</f>
        <v/>
      </c>
      <c r="AU2512" s="46" t="str">
        <f>IF(Table1[[#This Row],[Line Description]]&lt;&gt;"",Table1[[#This Row],[Line Description]],"")</f>
        <v/>
      </c>
      <c r="AV2512" s="46" t="str">
        <f>IF(Table1[[#This Row],[Cur_Amount Debit]]&gt;0,ROUND(Table1[[#This Row],[Cur_Amount Debit]],2),"")</f>
        <v/>
      </c>
      <c r="AW2512" s="46" t="str">
        <f>IF(Table1[[#This Row],[Cur_Amount Credit]]&gt;0,ROUND(Table1[[#This Row],[Cur_Amount Credit]],2),"")</f>
        <v/>
      </c>
      <c r="AX2512" s="46" t="str">
        <f>LEFT(Table1[[#This Row],[Cur]],3)</f>
        <v/>
      </c>
      <c r="AY2512" s="59"/>
      <c r="AZ2512" s="46"/>
      <c r="BA2512" s="46" t="str">
        <f>IF(Table1[[#This Row],[Cur]]&lt;&gt;"",IF(Table1[[#This Row],[Cur]]="USD","",ExchangeRate),"")</f>
        <v/>
      </c>
      <c r="BB2512" s="46" t="str">
        <f>IF(Table1[[#This Row],[Grant]]&lt;&gt;"",VLOOKUP(Table1[[#This Row],[Grant]],Grants!B:D,3),"")</f>
        <v/>
      </c>
      <c r="BC2512" s="46" t="str">
        <f>TRIM(Table1[[#This Row],[Vendor ID]])</f>
        <v/>
      </c>
      <c r="BD2512">
        <f>IF(Table1[[#This Row],[Reference Number]]=Q2511,BD2511,BD2511+1)</f>
        <v>0</v>
      </c>
    </row>
    <row r="2513" spans="1:56" ht="11.25" customHeight="1" x14ac:dyDescent="0.25">
      <c r="A2513" s="1"/>
      <c r="B2513" s="88" t="str">
        <f>IF(Table1[[#This Row],[Posting Date]]&lt;&gt;"",IF(Table1[[#This Row],[Reference Number]]=Q2512,B2512+1,1),"")</f>
        <v/>
      </c>
      <c r="C2513" s="61"/>
      <c r="D2513" s="61"/>
      <c r="E2513" s="138"/>
      <c r="F2513" s="141" t="str">
        <f>IFERROR(IF(VLOOKUP(Table1[[#This Row],[Budget Code Description]],Dimentions!$X$6:$AC$139,2,FALSE)="","",VLOOKUP(Table1[[#This Row],[Budget Code Description]],Dimentions!$X$6:$AC$139,2,FALSE)),"")</f>
        <v/>
      </c>
      <c r="G2513" s="141"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1" t="str">
        <f>IFERROR(VLOOKUP(Table1[[#This Row],[Budget Code Description]],Table6[#All],8,FALSE),"")</f>
        <v/>
      </c>
      <c r="L2513" s="63"/>
      <c r="M2513" s="65" t="str">
        <f>IFERROR(VLOOKUP(Table1[[#This Row],[Staff ID]],Table2[],2,FALSE),"")</f>
        <v/>
      </c>
      <c r="N2513" s="209" t="str">
        <f>IFERROR(IF(VLOOKUP(Table1[[#This Row],[Budget Code Description]],Dimentions!$X$6:$AC$134,4,FALSE)="","",VLOOKUP(Table1[[#This Row],[Budget Code Description]],Dimentions!$X$6:$AC$134,4,FALSE)),"")</f>
        <v/>
      </c>
      <c r="O2513" s="65" t="str">
        <f>IFERROR(VLOOKUP(Table1[[#This Row],[Vendor ID]],Table549[],2,FALSE),"")</f>
        <v/>
      </c>
      <c r="P2513" s="63"/>
      <c r="Q2513" s="141" t="str">
        <f>IF(Table1[[#This Row],[Posting Date]]&lt;&gt;"",$D$9,"")</f>
        <v/>
      </c>
      <c r="R2513" s="157" t="str">
        <f>IF(Table1[[#This Row],[Posting Date]]&lt;&gt;"",$D$10,"")</f>
        <v/>
      </c>
      <c r="S2513" s="66"/>
      <c r="T2513" s="63"/>
      <c r="U2513" s="67"/>
      <c r="V2513" s="67"/>
      <c r="W2513" s="67" t="str">
        <f t="shared" si="43"/>
        <v/>
      </c>
      <c r="X2513" s="159" t="str">
        <f>IF(E2513="","",(IF(Table1[[#This Row],[Cur]]="USD",Table1[[#This Row],[Cur_Amount Debit]],Table1[[#This Row],[Cur_Amount Debit]]/Table1[[#This Row],[Exchange Rate]])))</f>
        <v/>
      </c>
      <c r="Y2513" s="159" t="str">
        <f>IF(E2513="","",(IF(Table1[[#This Row],[Cur]]="USD",Table1[[#This Row],[Cur_Amount Credit]],Table1[[#This Row],[Cur_Amount Credit]]/ExchangeRate)))</f>
        <v/>
      </c>
      <c r="Z2513" s="201" t="str">
        <f>IF(E2513="","",(Table1[[#This Row],[Debit USD]]-Table1[[#This Row],[Credit USD]]))</f>
        <v/>
      </c>
      <c r="AA2513" s="226"/>
      <c r="AB2513" s="255"/>
      <c r="AC2513" s="1"/>
      <c r="AD2513" s="15"/>
      <c r="AE2513" s="15" t="str">
        <f>IF(AND(OR(Table1[[#This Row],[Account]]="15030",Table1[[#This Row],[Account]]="15035",Table1[[#This Row],[Account]]="20150"),Table1[[#This Row],[Vendor ID]]=""),1,"")</f>
        <v/>
      </c>
      <c r="AF2513" s="15"/>
      <c r="AG2513" s="15"/>
      <c r="AH2513" s="15"/>
      <c r="AI2513" s="46" t="str">
        <f>IF(Table1[[#This Row],[Posting Date]]&lt;&gt;"","GJ-"&amp;CountryID,"")</f>
        <v/>
      </c>
      <c r="AJ2513" s="59" t="str">
        <f>IF(Table1[[#This Row],[Posting Date]]&lt;&gt;"",Table1[[#This Row],[Posting Date]],"")</f>
        <v/>
      </c>
      <c r="AK2513" s="46"/>
      <c r="AL2513" s="46" t="str">
        <f>IF(Table1[[#This Row],[Description]]&lt;&gt;"",Table1[[#This Row],[Description]],"")</f>
        <v/>
      </c>
      <c r="AM2513" s="46" t="str">
        <f>IF(Table1[[#This Row],[Posting Date]]&lt;&gt;"",Table1[[#This Row],[Reference Number]],"")</f>
        <v/>
      </c>
      <c r="AN2513" s="46" t="str">
        <f>TRIM(Table1[[#This Row],[Line '#]])</f>
        <v/>
      </c>
      <c r="AO2513" s="46" t="str">
        <f>TRIM(Table1[[#This Row],[Account]])</f>
        <v/>
      </c>
      <c r="AP2513" s="46" t="str">
        <f>IF(Table1[[#This Row],[Posting Date]]&lt;&gt;"",$D$5,"")</f>
        <v/>
      </c>
      <c r="AQ2513" s="46" t="str">
        <f>TRIM(Table1[[#This Row],[Departments-Prgrams]])</f>
        <v/>
      </c>
      <c r="AR2513" s="46" t="str">
        <f>TRIM(Table1[[#This Row],[Grant]])</f>
        <v/>
      </c>
      <c r="AS2513" s="46" t="str">
        <f>TRIM(Table1[[#This Row],[Staff ID]])</f>
        <v/>
      </c>
      <c r="AT2513" s="46" t="str">
        <f>IF(TRIM(Table1[[#This Row],[Budget Code]])=0,"",TRIM(Table1[[#This Row],[Budget Code]]))</f>
        <v/>
      </c>
      <c r="AU2513" s="46" t="str">
        <f>IF(Table1[[#This Row],[Line Description]]&lt;&gt;"",Table1[[#This Row],[Line Description]],"")</f>
        <v/>
      </c>
      <c r="AV2513" s="46" t="str">
        <f>IF(Table1[[#This Row],[Cur_Amount Debit]]&gt;0,ROUND(Table1[[#This Row],[Cur_Amount Debit]],2),"")</f>
        <v/>
      </c>
      <c r="AW2513" s="46" t="str">
        <f>IF(Table1[[#This Row],[Cur_Amount Credit]]&gt;0,ROUND(Table1[[#This Row],[Cur_Amount Credit]],2),"")</f>
        <v/>
      </c>
      <c r="AX2513" s="46" t="str">
        <f>LEFT(Table1[[#This Row],[Cur]],3)</f>
        <v/>
      </c>
      <c r="AY2513" s="59"/>
      <c r="AZ2513" s="46"/>
      <c r="BA2513" s="46" t="str">
        <f>IF(Table1[[#This Row],[Cur]]&lt;&gt;"",IF(Table1[[#This Row],[Cur]]="USD","",ExchangeRate),"")</f>
        <v/>
      </c>
      <c r="BB2513" s="46" t="str">
        <f>IF(Table1[[#This Row],[Grant]]&lt;&gt;"",VLOOKUP(Table1[[#This Row],[Grant]],Grants!B:D,3),"")</f>
        <v/>
      </c>
      <c r="BC2513" s="46" t="str">
        <f>TRIM(Table1[[#This Row],[Vendor ID]])</f>
        <v/>
      </c>
      <c r="BD2513">
        <f>IF(Table1[[#This Row],[Reference Number]]=Q2512,BD2512,BD2512+1)</f>
        <v>0</v>
      </c>
    </row>
    <row r="2514" spans="1:56" ht="11.25" customHeight="1" x14ac:dyDescent="0.25">
      <c r="A2514" s="1"/>
      <c r="B2514" s="88" t="str">
        <f>IF(Table1[[#This Row],[Posting Date]]&lt;&gt;"",IF(Table1[[#This Row],[Reference Number]]=Q2513,B2513+1,1),"")</f>
        <v/>
      </c>
      <c r="C2514" s="61"/>
      <c r="D2514" s="61"/>
      <c r="E2514" s="138"/>
      <c r="F2514" s="141" t="str">
        <f>IFERROR(IF(VLOOKUP(Table1[[#This Row],[Budget Code Description]],Dimentions!$X$6:$AC$139,2,FALSE)="","",VLOOKUP(Table1[[#This Row],[Budget Code Description]],Dimentions!$X$6:$AC$139,2,FALSE)),"")</f>
        <v/>
      </c>
      <c r="G2514" s="141"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1" t="str">
        <f>IFERROR(VLOOKUP(Table1[[#This Row],[Budget Code Description]],Table6[#All],8,FALSE),"")</f>
        <v/>
      </c>
      <c r="L2514" s="63"/>
      <c r="M2514" s="65" t="str">
        <f>IFERROR(VLOOKUP(Table1[[#This Row],[Staff ID]],Table2[],2,FALSE),"")</f>
        <v/>
      </c>
      <c r="N2514" s="209" t="str">
        <f>IFERROR(IF(VLOOKUP(Table1[[#This Row],[Budget Code Description]],Dimentions!$X$6:$AC$134,4,FALSE)="","",VLOOKUP(Table1[[#This Row],[Budget Code Description]],Dimentions!$X$6:$AC$134,4,FALSE)),"")</f>
        <v/>
      </c>
      <c r="O2514" s="65" t="str">
        <f>IFERROR(VLOOKUP(Table1[[#This Row],[Vendor ID]],Table549[],2,FALSE),"")</f>
        <v/>
      </c>
      <c r="P2514" s="63"/>
      <c r="Q2514" s="141" t="str">
        <f>IF(Table1[[#This Row],[Posting Date]]&lt;&gt;"",$D$9,"")</f>
        <v/>
      </c>
      <c r="R2514" s="157" t="str">
        <f>IF(Table1[[#This Row],[Posting Date]]&lt;&gt;"",$D$10,"")</f>
        <v/>
      </c>
      <c r="S2514" s="66"/>
      <c r="T2514" s="63"/>
      <c r="U2514" s="67"/>
      <c r="V2514" s="67"/>
      <c r="W2514" s="67" t="str">
        <f t="shared" si="43"/>
        <v/>
      </c>
      <c r="X2514" s="159" t="str">
        <f>IF(E2514="","",(IF(Table1[[#This Row],[Cur]]="USD",Table1[[#This Row],[Cur_Amount Debit]],Table1[[#This Row],[Cur_Amount Debit]]/Table1[[#This Row],[Exchange Rate]])))</f>
        <v/>
      </c>
      <c r="Y2514" s="159" t="str">
        <f>IF(E2514="","",(IF(Table1[[#This Row],[Cur]]="USD",Table1[[#This Row],[Cur_Amount Credit]],Table1[[#This Row],[Cur_Amount Credit]]/ExchangeRate)))</f>
        <v/>
      </c>
      <c r="Z2514" s="201" t="str">
        <f>IF(E2514="","",(Table1[[#This Row],[Debit USD]]-Table1[[#This Row],[Credit USD]]))</f>
        <v/>
      </c>
      <c r="AA2514" s="226"/>
      <c r="AB2514" s="255"/>
      <c r="AC2514" s="1"/>
      <c r="AD2514" s="15"/>
      <c r="AE2514" s="15" t="str">
        <f>IF(AND(OR(Table1[[#This Row],[Account]]="15030",Table1[[#This Row],[Account]]="15035",Table1[[#This Row],[Account]]="20150"),Table1[[#This Row],[Vendor ID]]=""),1,"")</f>
        <v/>
      </c>
      <c r="AF2514" s="15"/>
      <c r="AG2514" s="15"/>
      <c r="AH2514" s="15"/>
      <c r="AI2514" s="46" t="str">
        <f>IF(Table1[[#This Row],[Posting Date]]&lt;&gt;"","GJ-"&amp;CountryID,"")</f>
        <v/>
      </c>
      <c r="AJ2514" s="59" t="str">
        <f>IF(Table1[[#This Row],[Posting Date]]&lt;&gt;"",Table1[[#This Row],[Posting Date]],"")</f>
        <v/>
      </c>
      <c r="AK2514" s="46"/>
      <c r="AL2514" s="46" t="str">
        <f>IF(Table1[[#This Row],[Description]]&lt;&gt;"",Table1[[#This Row],[Description]],"")</f>
        <v/>
      </c>
      <c r="AM2514" s="46" t="str">
        <f>IF(Table1[[#This Row],[Posting Date]]&lt;&gt;"",Table1[[#This Row],[Reference Number]],"")</f>
        <v/>
      </c>
      <c r="AN2514" s="46" t="str">
        <f>TRIM(Table1[[#This Row],[Line '#]])</f>
        <v/>
      </c>
      <c r="AO2514" s="46" t="str">
        <f>TRIM(Table1[[#This Row],[Account]])</f>
        <v/>
      </c>
      <c r="AP2514" s="46" t="str">
        <f>IF(Table1[[#This Row],[Posting Date]]&lt;&gt;"",$D$5,"")</f>
        <v/>
      </c>
      <c r="AQ2514" s="46" t="str">
        <f>TRIM(Table1[[#This Row],[Departments-Prgrams]])</f>
        <v/>
      </c>
      <c r="AR2514" s="46" t="str">
        <f>TRIM(Table1[[#This Row],[Grant]])</f>
        <v/>
      </c>
      <c r="AS2514" s="46" t="str">
        <f>TRIM(Table1[[#This Row],[Staff ID]])</f>
        <v/>
      </c>
      <c r="AT2514" s="46" t="str">
        <f>IF(TRIM(Table1[[#This Row],[Budget Code]])=0,"",TRIM(Table1[[#This Row],[Budget Code]]))</f>
        <v/>
      </c>
      <c r="AU2514" s="46" t="str">
        <f>IF(Table1[[#This Row],[Line Description]]&lt;&gt;"",Table1[[#This Row],[Line Description]],"")</f>
        <v/>
      </c>
      <c r="AV2514" s="46" t="str">
        <f>IF(Table1[[#This Row],[Cur_Amount Debit]]&gt;0,ROUND(Table1[[#This Row],[Cur_Amount Debit]],2),"")</f>
        <v/>
      </c>
      <c r="AW2514" s="46" t="str">
        <f>IF(Table1[[#This Row],[Cur_Amount Credit]]&gt;0,ROUND(Table1[[#This Row],[Cur_Amount Credit]],2),"")</f>
        <v/>
      </c>
      <c r="AX2514" s="46" t="str">
        <f>LEFT(Table1[[#This Row],[Cur]],3)</f>
        <v/>
      </c>
      <c r="AY2514" s="59"/>
      <c r="AZ2514" s="46"/>
      <c r="BA2514" s="46" t="str">
        <f>IF(Table1[[#This Row],[Cur]]&lt;&gt;"",IF(Table1[[#This Row],[Cur]]="USD","",ExchangeRate),"")</f>
        <v/>
      </c>
      <c r="BB2514" s="46" t="str">
        <f>IF(Table1[[#This Row],[Grant]]&lt;&gt;"",VLOOKUP(Table1[[#This Row],[Grant]],Grants!B:D,3),"")</f>
        <v/>
      </c>
      <c r="BC2514" s="46" t="str">
        <f>TRIM(Table1[[#This Row],[Vendor ID]])</f>
        <v/>
      </c>
      <c r="BD2514">
        <f>IF(Table1[[#This Row],[Reference Number]]=Q2513,BD2513,BD2513+1)</f>
        <v>0</v>
      </c>
    </row>
    <row r="2515" spans="1:56" ht="11.25" customHeight="1" x14ac:dyDescent="0.25">
      <c r="A2515" s="1"/>
      <c r="B2515" s="88" t="str">
        <f>IF(Table1[[#This Row],[Posting Date]]&lt;&gt;"",IF(Table1[[#This Row],[Reference Number]]=Q2514,B2514+1,1),"")</f>
        <v/>
      </c>
      <c r="C2515" s="61"/>
      <c r="D2515" s="61"/>
      <c r="E2515" s="138"/>
      <c r="F2515" s="141" t="str">
        <f>IFERROR(IF(VLOOKUP(Table1[[#This Row],[Budget Code Description]],Dimentions!$X$6:$AC$139,2,FALSE)="","",VLOOKUP(Table1[[#This Row],[Budget Code Description]],Dimentions!$X$6:$AC$139,2,FALSE)),"")</f>
        <v/>
      </c>
      <c r="G2515" s="141"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1" t="str">
        <f>IFERROR(VLOOKUP(Table1[[#This Row],[Budget Code Description]],Table6[#All],8,FALSE),"")</f>
        <v/>
      </c>
      <c r="L2515" s="63"/>
      <c r="M2515" s="65" t="str">
        <f>IFERROR(VLOOKUP(Table1[[#This Row],[Staff ID]],Table2[],2,FALSE),"")</f>
        <v/>
      </c>
      <c r="N2515" s="209" t="str">
        <f>IFERROR(IF(VLOOKUP(Table1[[#This Row],[Budget Code Description]],Dimentions!$X$6:$AC$134,4,FALSE)="","",VLOOKUP(Table1[[#This Row],[Budget Code Description]],Dimentions!$X$6:$AC$134,4,FALSE)),"")</f>
        <v/>
      </c>
      <c r="O2515" s="65" t="str">
        <f>IFERROR(VLOOKUP(Table1[[#This Row],[Vendor ID]],Table549[],2,FALSE),"")</f>
        <v/>
      </c>
      <c r="P2515" s="63"/>
      <c r="Q2515" s="141" t="str">
        <f>IF(Table1[[#This Row],[Posting Date]]&lt;&gt;"",$D$9,"")</f>
        <v/>
      </c>
      <c r="R2515" s="157" t="str">
        <f>IF(Table1[[#This Row],[Posting Date]]&lt;&gt;"",$D$10,"")</f>
        <v/>
      </c>
      <c r="S2515" s="66"/>
      <c r="T2515" s="63"/>
      <c r="U2515" s="67"/>
      <c r="V2515" s="67"/>
      <c r="W2515" s="67" t="str">
        <f t="shared" si="43"/>
        <v/>
      </c>
      <c r="X2515" s="159" t="str">
        <f>IF(E2515="","",(IF(Table1[[#This Row],[Cur]]="USD",Table1[[#This Row],[Cur_Amount Debit]],Table1[[#This Row],[Cur_Amount Debit]]/Table1[[#This Row],[Exchange Rate]])))</f>
        <v/>
      </c>
      <c r="Y2515" s="159" t="str">
        <f>IF(E2515="","",(IF(Table1[[#This Row],[Cur]]="USD",Table1[[#This Row],[Cur_Amount Credit]],Table1[[#This Row],[Cur_Amount Credit]]/ExchangeRate)))</f>
        <v/>
      </c>
      <c r="Z2515" s="201" t="str">
        <f>IF(E2515="","",(Table1[[#This Row],[Debit USD]]-Table1[[#This Row],[Credit USD]]))</f>
        <v/>
      </c>
      <c r="AA2515" s="226"/>
      <c r="AB2515" s="255"/>
      <c r="AC2515" s="1"/>
      <c r="AD2515" s="15"/>
      <c r="AE2515" s="15" t="str">
        <f>IF(AND(OR(Table1[[#This Row],[Account]]="15030",Table1[[#This Row],[Account]]="15035",Table1[[#This Row],[Account]]="20150"),Table1[[#This Row],[Vendor ID]]=""),1,"")</f>
        <v/>
      </c>
      <c r="AF2515" s="15"/>
      <c r="AG2515" s="15"/>
      <c r="AH2515" s="15"/>
      <c r="AI2515" s="46" t="str">
        <f>IF(Table1[[#This Row],[Posting Date]]&lt;&gt;"","GJ-"&amp;CountryID,"")</f>
        <v/>
      </c>
      <c r="AJ2515" s="59" t="str">
        <f>IF(Table1[[#This Row],[Posting Date]]&lt;&gt;"",Table1[[#This Row],[Posting Date]],"")</f>
        <v/>
      </c>
      <c r="AK2515" s="46"/>
      <c r="AL2515" s="46" t="str">
        <f>IF(Table1[[#This Row],[Description]]&lt;&gt;"",Table1[[#This Row],[Description]],"")</f>
        <v/>
      </c>
      <c r="AM2515" s="46" t="str">
        <f>IF(Table1[[#This Row],[Posting Date]]&lt;&gt;"",Table1[[#This Row],[Reference Number]],"")</f>
        <v/>
      </c>
      <c r="AN2515" s="46" t="str">
        <f>TRIM(Table1[[#This Row],[Line '#]])</f>
        <v/>
      </c>
      <c r="AO2515" s="46" t="str">
        <f>TRIM(Table1[[#This Row],[Account]])</f>
        <v/>
      </c>
      <c r="AP2515" s="46" t="str">
        <f>IF(Table1[[#This Row],[Posting Date]]&lt;&gt;"",$D$5,"")</f>
        <v/>
      </c>
      <c r="AQ2515" s="46" t="str">
        <f>TRIM(Table1[[#This Row],[Departments-Prgrams]])</f>
        <v/>
      </c>
      <c r="AR2515" s="46" t="str">
        <f>TRIM(Table1[[#This Row],[Grant]])</f>
        <v/>
      </c>
      <c r="AS2515" s="46" t="str">
        <f>TRIM(Table1[[#This Row],[Staff ID]])</f>
        <v/>
      </c>
      <c r="AT2515" s="46" t="str">
        <f>IF(TRIM(Table1[[#This Row],[Budget Code]])=0,"",TRIM(Table1[[#This Row],[Budget Code]]))</f>
        <v/>
      </c>
      <c r="AU2515" s="46" t="str">
        <f>IF(Table1[[#This Row],[Line Description]]&lt;&gt;"",Table1[[#This Row],[Line Description]],"")</f>
        <v/>
      </c>
      <c r="AV2515" s="46" t="str">
        <f>IF(Table1[[#This Row],[Cur_Amount Debit]]&gt;0,ROUND(Table1[[#This Row],[Cur_Amount Debit]],2),"")</f>
        <v/>
      </c>
      <c r="AW2515" s="46" t="str">
        <f>IF(Table1[[#This Row],[Cur_Amount Credit]]&gt;0,ROUND(Table1[[#This Row],[Cur_Amount Credit]],2),"")</f>
        <v/>
      </c>
      <c r="AX2515" s="46" t="str">
        <f>LEFT(Table1[[#This Row],[Cur]],3)</f>
        <v/>
      </c>
      <c r="AY2515" s="59"/>
      <c r="AZ2515" s="46"/>
      <c r="BA2515" s="46" t="str">
        <f>IF(Table1[[#This Row],[Cur]]&lt;&gt;"",IF(Table1[[#This Row],[Cur]]="USD","",ExchangeRate),"")</f>
        <v/>
      </c>
      <c r="BB2515" s="46" t="str">
        <f>IF(Table1[[#This Row],[Grant]]&lt;&gt;"",VLOOKUP(Table1[[#This Row],[Grant]],Grants!B:D,3),"")</f>
        <v/>
      </c>
      <c r="BC2515" s="46" t="str">
        <f>TRIM(Table1[[#This Row],[Vendor ID]])</f>
        <v/>
      </c>
      <c r="BD2515">
        <f>IF(Table1[[#This Row],[Reference Number]]=Q2514,BD2514,BD2514+1)</f>
        <v>0</v>
      </c>
    </row>
    <row r="2516" spans="1:56" ht="11.25" customHeight="1" x14ac:dyDescent="0.25">
      <c r="A2516" s="1"/>
      <c r="B2516" s="88" t="str">
        <f>IF(Table1[[#This Row],[Posting Date]]&lt;&gt;"",IF(Table1[[#This Row],[Reference Number]]=Q2515,B2515+1,1),"")</f>
        <v/>
      </c>
      <c r="C2516" s="61"/>
      <c r="D2516" s="61"/>
      <c r="E2516" s="138"/>
      <c r="F2516" s="141" t="str">
        <f>IFERROR(IF(VLOOKUP(Table1[[#This Row],[Budget Code Description]],Dimentions!$X$6:$AC$139,2,FALSE)="","",VLOOKUP(Table1[[#This Row],[Budget Code Description]],Dimentions!$X$6:$AC$139,2,FALSE)),"")</f>
        <v/>
      </c>
      <c r="G2516" s="141"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1" t="str">
        <f>IFERROR(VLOOKUP(Table1[[#This Row],[Budget Code Description]],Table6[#All],8,FALSE),"")</f>
        <v/>
      </c>
      <c r="L2516" s="63"/>
      <c r="M2516" s="65" t="str">
        <f>IFERROR(VLOOKUP(Table1[[#This Row],[Staff ID]],Table2[],2,FALSE),"")</f>
        <v/>
      </c>
      <c r="N2516" s="209" t="str">
        <f>IFERROR(IF(VLOOKUP(Table1[[#This Row],[Budget Code Description]],Dimentions!$X$6:$AC$134,4,FALSE)="","",VLOOKUP(Table1[[#This Row],[Budget Code Description]],Dimentions!$X$6:$AC$134,4,FALSE)),"")</f>
        <v/>
      </c>
      <c r="O2516" s="65" t="str">
        <f>IFERROR(VLOOKUP(Table1[[#This Row],[Vendor ID]],Table549[],2,FALSE),"")</f>
        <v/>
      </c>
      <c r="P2516" s="63"/>
      <c r="Q2516" s="141" t="str">
        <f>IF(Table1[[#This Row],[Posting Date]]&lt;&gt;"",$D$9,"")</f>
        <v/>
      </c>
      <c r="R2516" s="157" t="str">
        <f>IF(Table1[[#This Row],[Posting Date]]&lt;&gt;"",$D$10,"")</f>
        <v/>
      </c>
      <c r="S2516" s="66"/>
      <c r="T2516" s="63"/>
      <c r="U2516" s="67"/>
      <c r="V2516" s="67"/>
      <c r="W2516" s="67" t="str">
        <f t="shared" si="43"/>
        <v/>
      </c>
      <c r="X2516" s="159" t="str">
        <f>IF(E2516="","",(IF(Table1[[#This Row],[Cur]]="USD",Table1[[#This Row],[Cur_Amount Debit]],Table1[[#This Row],[Cur_Amount Debit]]/Table1[[#This Row],[Exchange Rate]])))</f>
        <v/>
      </c>
      <c r="Y2516" s="159" t="str">
        <f>IF(E2516="","",(IF(Table1[[#This Row],[Cur]]="USD",Table1[[#This Row],[Cur_Amount Credit]],Table1[[#This Row],[Cur_Amount Credit]]/ExchangeRate)))</f>
        <v/>
      </c>
      <c r="Z2516" s="201" t="str">
        <f>IF(E2516="","",(Table1[[#This Row],[Debit USD]]-Table1[[#This Row],[Credit USD]]))</f>
        <v/>
      </c>
      <c r="AA2516" s="226"/>
      <c r="AB2516" s="255"/>
      <c r="AC2516" s="1"/>
      <c r="AD2516" s="15"/>
      <c r="AE2516" s="15" t="str">
        <f>IF(AND(OR(Table1[[#This Row],[Account]]="15030",Table1[[#This Row],[Account]]="15035",Table1[[#This Row],[Account]]="20150"),Table1[[#This Row],[Vendor ID]]=""),1,"")</f>
        <v/>
      </c>
      <c r="AF2516" s="15"/>
      <c r="AG2516" s="15"/>
      <c r="AH2516" s="15"/>
      <c r="AI2516" s="46" t="str">
        <f>IF(Table1[[#This Row],[Posting Date]]&lt;&gt;"","GJ-"&amp;CountryID,"")</f>
        <v/>
      </c>
      <c r="AJ2516" s="59" t="str">
        <f>IF(Table1[[#This Row],[Posting Date]]&lt;&gt;"",Table1[[#This Row],[Posting Date]],"")</f>
        <v/>
      </c>
      <c r="AK2516" s="46"/>
      <c r="AL2516" s="46" t="str">
        <f>IF(Table1[[#This Row],[Description]]&lt;&gt;"",Table1[[#This Row],[Description]],"")</f>
        <v/>
      </c>
      <c r="AM2516" s="46" t="str">
        <f>IF(Table1[[#This Row],[Posting Date]]&lt;&gt;"",Table1[[#This Row],[Reference Number]],"")</f>
        <v/>
      </c>
      <c r="AN2516" s="46" t="str">
        <f>TRIM(Table1[[#This Row],[Line '#]])</f>
        <v/>
      </c>
      <c r="AO2516" s="46" t="str">
        <f>TRIM(Table1[[#This Row],[Account]])</f>
        <v/>
      </c>
      <c r="AP2516" s="46" t="str">
        <f>IF(Table1[[#This Row],[Posting Date]]&lt;&gt;"",$D$5,"")</f>
        <v/>
      </c>
      <c r="AQ2516" s="46" t="str">
        <f>TRIM(Table1[[#This Row],[Departments-Prgrams]])</f>
        <v/>
      </c>
      <c r="AR2516" s="46" t="str">
        <f>TRIM(Table1[[#This Row],[Grant]])</f>
        <v/>
      </c>
      <c r="AS2516" s="46" t="str">
        <f>TRIM(Table1[[#This Row],[Staff ID]])</f>
        <v/>
      </c>
      <c r="AT2516" s="46" t="str">
        <f>IF(TRIM(Table1[[#This Row],[Budget Code]])=0,"",TRIM(Table1[[#This Row],[Budget Code]]))</f>
        <v/>
      </c>
      <c r="AU2516" s="46" t="str">
        <f>IF(Table1[[#This Row],[Line Description]]&lt;&gt;"",Table1[[#This Row],[Line Description]],"")</f>
        <v/>
      </c>
      <c r="AV2516" s="46" t="str">
        <f>IF(Table1[[#This Row],[Cur_Amount Debit]]&gt;0,ROUND(Table1[[#This Row],[Cur_Amount Debit]],2),"")</f>
        <v/>
      </c>
      <c r="AW2516" s="46" t="str">
        <f>IF(Table1[[#This Row],[Cur_Amount Credit]]&gt;0,ROUND(Table1[[#This Row],[Cur_Amount Credit]],2),"")</f>
        <v/>
      </c>
      <c r="AX2516" s="46" t="str">
        <f>LEFT(Table1[[#This Row],[Cur]],3)</f>
        <v/>
      </c>
      <c r="AY2516" s="59"/>
      <c r="AZ2516" s="46"/>
      <c r="BA2516" s="46" t="str">
        <f>IF(Table1[[#This Row],[Cur]]&lt;&gt;"",IF(Table1[[#This Row],[Cur]]="USD","",ExchangeRate),"")</f>
        <v/>
      </c>
      <c r="BB2516" s="46" t="str">
        <f>IF(Table1[[#This Row],[Grant]]&lt;&gt;"",VLOOKUP(Table1[[#This Row],[Grant]],Grants!B:D,3),"")</f>
        <v/>
      </c>
      <c r="BC2516" s="46" t="str">
        <f>TRIM(Table1[[#This Row],[Vendor ID]])</f>
        <v/>
      </c>
      <c r="BD2516">
        <f>IF(Table1[[#This Row],[Reference Number]]=Q2515,BD2515,BD2515+1)</f>
        <v>0</v>
      </c>
    </row>
    <row r="2517" spans="1:56" ht="11.25" customHeight="1" x14ac:dyDescent="0.25">
      <c r="A2517" s="1"/>
      <c r="B2517" s="88" t="str">
        <f>IF(Table1[[#This Row],[Posting Date]]&lt;&gt;"",IF(Table1[[#This Row],[Reference Number]]=Q2516,B2516+1,1),"")</f>
        <v/>
      </c>
      <c r="C2517" s="61"/>
      <c r="D2517" s="61"/>
      <c r="E2517" s="138"/>
      <c r="F2517" s="141" t="str">
        <f>IFERROR(IF(VLOOKUP(Table1[[#This Row],[Budget Code Description]],Dimentions!$X$6:$AC$139,2,FALSE)="","",VLOOKUP(Table1[[#This Row],[Budget Code Description]],Dimentions!$X$6:$AC$139,2,FALSE)),"")</f>
        <v/>
      </c>
      <c r="G2517" s="141"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1" t="str">
        <f>IFERROR(VLOOKUP(Table1[[#This Row],[Budget Code Description]],Table6[#All],8,FALSE),"")</f>
        <v/>
      </c>
      <c r="L2517" s="63"/>
      <c r="M2517" s="65" t="str">
        <f>IFERROR(VLOOKUP(Table1[[#This Row],[Staff ID]],Table2[],2,FALSE),"")</f>
        <v/>
      </c>
      <c r="N2517" s="209" t="str">
        <f>IFERROR(IF(VLOOKUP(Table1[[#This Row],[Budget Code Description]],Dimentions!$X$6:$AC$134,4,FALSE)="","",VLOOKUP(Table1[[#This Row],[Budget Code Description]],Dimentions!$X$6:$AC$134,4,FALSE)),"")</f>
        <v/>
      </c>
      <c r="O2517" s="65" t="str">
        <f>IFERROR(VLOOKUP(Table1[[#This Row],[Vendor ID]],Table549[],2,FALSE),"")</f>
        <v/>
      </c>
      <c r="P2517" s="63"/>
      <c r="Q2517" s="141" t="str">
        <f>IF(Table1[[#This Row],[Posting Date]]&lt;&gt;"",$D$9,"")</f>
        <v/>
      </c>
      <c r="R2517" s="157" t="str">
        <f>IF(Table1[[#This Row],[Posting Date]]&lt;&gt;"",$D$10,"")</f>
        <v/>
      </c>
      <c r="S2517" s="66"/>
      <c r="T2517" s="63"/>
      <c r="U2517" s="67"/>
      <c r="V2517" s="67"/>
      <c r="W2517" s="67" t="str">
        <f t="shared" si="43"/>
        <v/>
      </c>
      <c r="X2517" s="159" t="str">
        <f>IF(E2517="","",(IF(Table1[[#This Row],[Cur]]="USD",Table1[[#This Row],[Cur_Amount Debit]],Table1[[#This Row],[Cur_Amount Debit]]/Table1[[#This Row],[Exchange Rate]])))</f>
        <v/>
      </c>
      <c r="Y2517" s="159" t="str">
        <f>IF(E2517="","",(IF(Table1[[#This Row],[Cur]]="USD",Table1[[#This Row],[Cur_Amount Credit]],Table1[[#This Row],[Cur_Amount Credit]]/ExchangeRate)))</f>
        <v/>
      </c>
      <c r="Z2517" s="201" t="str">
        <f>IF(E2517="","",(Table1[[#This Row],[Debit USD]]-Table1[[#This Row],[Credit USD]]))</f>
        <v/>
      </c>
      <c r="AA2517" s="226"/>
      <c r="AB2517" s="255"/>
      <c r="AC2517" s="1"/>
      <c r="AD2517" s="15"/>
      <c r="AE2517" s="15" t="str">
        <f>IF(AND(OR(Table1[[#This Row],[Account]]="15030",Table1[[#This Row],[Account]]="15035",Table1[[#This Row],[Account]]="20150"),Table1[[#This Row],[Vendor ID]]=""),1,"")</f>
        <v/>
      </c>
      <c r="AF2517" s="15"/>
      <c r="AG2517" s="15"/>
      <c r="AH2517" s="15"/>
      <c r="AI2517" s="46" t="str">
        <f>IF(Table1[[#This Row],[Posting Date]]&lt;&gt;"","GJ-"&amp;CountryID,"")</f>
        <v/>
      </c>
      <c r="AJ2517" s="59" t="str">
        <f>IF(Table1[[#This Row],[Posting Date]]&lt;&gt;"",Table1[[#This Row],[Posting Date]],"")</f>
        <v/>
      </c>
      <c r="AK2517" s="46"/>
      <c r="AL2517" s="46" t="str">
        <f>IF(Table1[[#This Row],[Description]]&lt;&gt;"",Table1[[#This Row],[Description]],"")</f>
        <v/>
      </c>
      <c r="AM2517" s="46" t="str">
        <f>IF(Table1[[#This Row],[Posting Date]]&lt;&gt;"",Table1[[#This Row],[Reference Number]],"")</f>
        <v/>
      </c>
      <c r="AN2517" s="46" t="str">
        <f>TRIM(Table1[[#This Row],[Line '#]])</f>
        <v/>
      </c>
      <c r="AO2517" s="46" t="str">
        <f>TRIM(Table1[[#This Row],[Account]])</f>
        <v/>
      </c>
      <c r="AP2517" s="46" t="str">
        <f>IF(Table1[[#This Row],[Posting Date]]&lt;&gt;"",$D$5,"")</f>
        <v/>
      </c>
      <c r="AQ2517" s="46" t="str">
        <f>TRIM(Table1[[#This Row],[Departments-Prgrams]])</f>
        <v/>
      </c>
      <c r="AR2517" s="46" t="str">
        <f>TRIM(Table1[[#This Row],[Grant]])</f>
        <v/>
      </c>
      <c r="AS2517" s="46" t="str">
        <f>TRIM(Table1[[#This Row],[Staff ID]])</f>
        <v/>
      </c>
      <c r="AT2517" s="46" t="str">
        <f>IF(TRIM(Table1[[#This Row],[Budget Code]])=0,"",TRIM(Table1[[#This Row],[Budget Code]]))</f>
        <v/>
      </c>
      <c r="AU2517" s="46" t="str">
        <f>IF(Table1[[#This Row],[Line Description]]&lt;&gt;"",Table1[[#This Row],[Line Description]],"")</f>
        <v/>
      </c>
      <c r="AV2517" s="46" t="str">
        <f>IF(Table1[[#This Row],[Cur_Amount Debit]]&gt;0,ROUND(Table1[[#This Row],[Cur_Amount Debit]],2),"")</f>
        <v/>
      </c>
      <c r="AW2517" s="46" t="str">
        <f>IF(Table1[[#This Row],[Cur_Amount Credit]]&gt;0,ROUND(Table1[[#This Row],[Cur_Amount Credit]],2),"")</f>
        <v/>
      </c>
      <c r="AX2517" s="46" t="str">
        <f>LEFT(Table1[[#This Row],[Cur]],3)</f>
        <v/>
      </c>
      <c r="AY2517" s="59"/>
      <c r="AZ2517" s="46"/>
      <c r="BA2517" s="46" t="str">
        <f>IF(Table1[[#This Row],[Cur]]&lt;&gt;"",IF(Table1[[#This Row],[Cur]]="USD","",ExchangeRate),"")</f>
        <v/>
      </c>
      <c r="BB2517" s="46" t="str">
        <f>IF(Table1[[#This Row],[Grant]]&lt;&gt;"",VLOOKUP(Table1[[#This Row],[Grant]],Grants!B:D,3),"")</f>
        <v/>
      </c>
      <c r="BC2517" s="46" t="str">
        <f>TRIM(Table1[[#This Row],[Vendor ID]])</f>
        <v/>
      </c>
      <c r="BD2517">
        <f>IF(Table1[[#This Row],[Reference Number]]=Q2516,BD2516,BD2516+1)</f>
        <v>0</v>
      </c>
    </row>
    <row r="2518" spans="1:56" ht="11.25" customHeight="1" x14ac:dyDescent="0.25">
      <c r="A2518" s="1"/>
      <c r="B2518" s="88" t="str">
        <f>IF(Table1[[#This Row],[Posting Date]]&lt;&gt;"",IF(Table1[[#This Row],[Reference Number]]=Q2517,B2517+1,1),"")</f>
        <v/>
      </c>
      <c r="C2518" s="61"/>
      <c r="D2518" s="61"/>
      <c r="E2518" s="138"/>
      <c r="F2518" s="141" t="str">
        <f>IFERROR(IF(VLOOKUP(Table1[[#This Row],[Budget Code Description]],Dimentions!$X$6:$AC$139,2,FALSE)="","",VLOOKUP(Table1[[#This Row],[Budget Code Description]],Dimentions!$X$6:$AC$139,2,FALSE)),"")</f>
        <v/>
      </c>
      <c r="G2518" s="141"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1" t="str">
        <f>IFERROR(VLOOKUP(Table1[[#This Row],[Budget Code Description]],Table6[#All],8,FALSE),"")</f>
        <v/>
      </c>
      <c r="L2518" s="63"/>
      <c r="M2518" s="65" t="str">
        <f>IFERROR(VLOOKUP(Table1[[#This Row],[Staff ID]],Table2[],2,FALSE),"")</f>
        <v/>
      </c>
      <c r="N2518" s="209" t="str">
        <f>IFERROR(IF(VLOOKUP(Table1[[#This Row],[Budget Code Description]],Dimentions!$X$6:$AC$134,4,FALSE)="","",VLOOKUP(Table1[[#This Row],[Budget Code Description]],Dimentions!$X$6:$AC$134,4,FALSE)),"")</f>
        <v/>
      </c>
      <c r="O2518" s="65" t="str">
        <f>IFERROR(VLOOKUP(Table1[[#This Row],[Vendor ID]],Table549[],2,FALSE),"")</f>
        <v/>
      </c>
      <c r="P2518" s="63"/>
      <c r="Q2518" s="141" t="str">
        <f>IF(Table1[[#This Row],[Posting Date]]&lt;&gt;"",$D$9,"")</f>
        <v/>
      </c>
      <c r="R2518" s="157" t="str">
        <f>IF(Table1[[#This Row],[Posting Date]]&lt;&gt;"",$D$10,"")</f>
        <v/>
      </c>
      <c r="S2518" s="66"/>
      <c r="T2518" s="63"/>
      <c r="U2518" s="67"/>
      <c r="V2518" s="67"/>
      <c r="W2518" s="67" t="str">
        <f t="shared" si="43"/>
        <v/>
      </c>
      <c r="X2518" s="159" t="str">
        <f>IF(E2518="","",(IF(Table1[[#This Row],[Cur]]="USD",Table1[[#This Row],[Cur_Amount Debit]],Table1[[#This Row],[Cur_Amount Debit]]/Table1[[#This Row],[Exchange Rate]])))</f>
        <v/>
      </c>
      <c r="Y2518" s="159" t="str">
        <f>IF(E2518="","",(IF(Table1[[#This Row],[Cur]]="USD",Table1[[#This Row],[Cur_Amount Credit]],Table1[[#This Row],[Cur_Amount Credit]]/ExchangeRate)))</f>
        <v/>
      </c>
      <c r="Z2518" s="201" t="str">
        <f>IF(E2518="","",(Table1[[#This Row],[Debit USD]]-Table1[[#This Row],[Credit USD]]))</f>
        <v/>
      </c>
      <c r="AA2518" s="226"/>
      <c r="AB2518" s="255"/>
      <c r="AC2518" s="1"/>
      <c r="AD2518" s="15"/>
      <c r="AE2518" s="15" t="str">
        <f>IF(AND(OR(Table1[[#This Row],[Account]]="15030",Table1[[#This Row],[Account]]="15035",Table1[[#This Row],[Account]]="20150"),Table1[[#This Row],[Vendor ID]]=""),1,"")</f>
        <v/>
      </c>
      <c r="AF2518" s="15"/>
      <c r="AG2518" s="15"/>
      <c r="AH2518" s="15"/>
      <c r="AI2518" s="46" t="str">
        <f>IF(Table1[[#This Row],[Posting Date]]&lt;&gt;"","GJ-"&amp;CountryID,"")</f>
        <v/>
      </c>
      <c r="AJ2518" s="59" t="str">
        <f>IF(Table1[[#This Row],[Posting Date]]&lt;&gt;"",Table1[[#This Row],[Posting Date]],"")</f>
        <v/>
      </c>
      <c r="AK2518" s="46"/>
      <c r="AL2518" s="46" t="str">
        <f>IF(Table1[[#This Row],[Description]]&lt;&gt;"",Table1[[#This Row],[Description]],"")</f>
        <v/>
      </c>
      <c r="AM2518" s="46" t="str">
        <f>IF(Table1[[#This Row],[Posting Date]]&lt;&gt;"",Table1[[#This Row],[Reference Number]],"")</f>
        <v/>
      </c>
      <c r="AN2518" s="46" t="str">
        <f>TRIM(Table1[[#This Row],[Line '#]])</f>
        <v/>
      </c>
      <c r="AO2518" s="46" t="str">
        <f>TRIM(Table1[[#This Row],[Account]])</f>
        <v/>
      </c>
      <c r="AP2518" s="46" t="str">
        <f>IF(Table1[[#This Row],[Posting Date]]&lt;&gt;"",$D$5,"")</f>
        <v/>
      </c>
      <c r="AQ2518" s="46" t="str">
        <f>TRIM(Table1[[#This Row],[Departments-Prgrams]])</f>
        <v/>
      </c>
      <c r="AR2518" s="46" t="str">
        <f>TRIM(Table1[[#This Row],[Grant]])</f>
        <v/>
      </c>
      <c r="AS2518" s="46" t="str">
        <f>TRIM(Table1[[#This Row],[Staff ID]])</f>
        <v/>
      </c>
      <c r="AT2518" s="46" t="str">
        <f>IF(TRIM(Table1[[#This Row],[Budget Code]])=0,"",TRIM(Table1[[#This Row],[Budget Code]]))</f>
        <v/>
      </c>
      <c r="AU2518" s="46" t="str">
        <f>IF(Table1[[#This Row],[Line Description]]&lt;&gt;"",Table1[[#This Row],[Line Description]],"")</f>
        <v/>
      </c>
      <c r="AV2518" s="46" t="str">
        <f>IF(Table1[[#This Row],[Cur_Amount Debit]]&gt;0,ROUND(Table1[[#This Row],[Cur_Amount Debit]],2),"")</f>
        <v/>
      </c>
      <c r="AW2518" s="46" t="str">
        <f>IF(Table1[[#This Row],[Cur_Amount Credit]]&gt;0,ROUND(Table1[[#This Row],[Cur_Amount Credit]],2),"")</f>
        <v/>
      </c>
      <c r="AX2518" s="46" t="str">
        <f>LEFT(Table1[[#This Row],[Cur]],3)</f>
        <v/>
      </c>
      <c r="AY2518" s="59"/>
      <c r="AZ2518" s="46"/>
      <c r="BA2518" s="46" t="str">
        <f>IF(Table1[[#This Row],[Cur]]&lt;&gt;"",IF(Table1[[#This Row],[Cur]]="USD","",ExchangeRate),"")</f>
        <v/>
      </c>
      <c r="BB2518" s="46" t="str">
        <f>IF(Table1[[#This Row],[Grant]]&lt;&gt;"",VLOOKUP(Table1[[#This Row],[Grant]],Grants!B:D,3),"")</f>
        <v/>
      </c>
      <c r="BC2518" s="46" t="str">
        <f>TRIM(Table1[[#This Row],[Vendor ID]])</f>
        <v/>
      </c>
      <c r="BD2518">
        <f>IF(Table1[[#This Row],[Reference Number]]=Q2517,BD2517,BD2517+1)</f>
        <v>0</v>
      </c>
    </row>
    <row r="2519" spans="1:56" ht="11.25" customHeight="1" x14ac:dyDescent="0.25">
      <c r="A2519" s="1"/>
      <c r="B2519" s="88" t="str">
        <f>IF(Table1[[#This Row],[Posting Date]]&lt;&gt;"",IF(Table1[[#This Row],[Reference Number]]=Q2518,B2518+1,1),"")</f>
        <v/>
      </c>
      <c r="C2519" s="61"/>
      <c r="D2519" s="61"/>
      <c r="E2519" s="138"/>
      <c r="F2519" s="141" t="str">
        <f>IFERROR(IF(VLOOKUP(Table1[[#This Row],[Budget Code Description]],Dimentions!$X$6:$AC$139,2,FALSE)="","",VLOOKUP(Table1[[#This Row],[Budget Code Description]],Dimentions!$X$6:$AC$139,2,FALSE)),"")</f>
        <v/>
      </c>
      <c r="G2519" s="141"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1" t="str">
        <f>IFERROR(VLOOKUP(Table1[[#This Row],[Budget Code Description]],Table6[#All],8,FALSE),"")</f>
        <v/>
      </c>
      <c r="L2519" s="63"/>
      <c r="M2519" s="65" t="str">
        <f>IFERROR(VLOOKUP(Table1[[#This Row],[Staff ID]],Table2[],2,FALSE),"")</f>
        <v/>
      </c>
      <c r="N2519" s="209" t="str">
        <f>IFERROR(IF(VLOOKUP(Table1[[#This Row],[Budget Code Description]],Dimentions!$X$6:$AC$134,4,FALSE)="","",VLOOKUP(Table1[[#This Row],[Budget Code Description]],Dimentions!$X$6:$AC$134,4,FALSE)),"")</f>
        <v/>
      </c>
      <c r="O2519" s="65" t="str">
        <f>IFERROR(VLOOKUP(Table1[[#This Row],[Vendor ID]],Table549[],2,FALSE),"")</f>
        <v/>
      </c>
      <c r="P2519" s="63"/>
      <c r="Q2519" s="141" t="str">
        <f>IF(Table1[[#This Row],[Posting Date]]&lt;&gt;"",$D$9,"")</f>
        <v/>
      </c>
      <c r="R2519" s="157" t="str">
        <f>IF(Table1[[#This Row],[Posting Date]]&lt;&gt;"",$D$10,"")</f>
        <v/>
      </c>
      <c r="S2519" s="66"/>
      <c r="T2519" s="63"/>
      <c r="U2519" s="67"/>
      <c r="V2519" s="67"/>
      <c r="W2519" s="67" t="str">
        <f t="shared" si="43"/>
        <v/>
      </c>
      <c r="X2519" s="159" t="str">
        <f>IF(E2519="","",(IF(Table1[[#This Row],[Cur]]="USD",Table1[[#This Row],[Cur_Amount Debit]],Table1[[#This Row],[Cur_Amount Debit]]/Table1[[#This Row],[Exchange Rate]])))</f>
        <v/>
      </c>
      <c r="Y2519" s="159" t="str">
        <f>IF(E2519="","",(IF(Table1[[#This Row],[Cur]]="USD",Table1[[#This Row],[Cur_Amount Credit]],Table1[[#This Row],[Cur_Amount Credit]]/ExchangeRate)))</f>
        <v/>
      </c>
      <c r="Z2519" s="201" t="str">
        <f>IF(E2519="","",(Table1[[#This Row],[Debit USD]]-Table1[[#This Row],[Credit USD]]))</f>
        <v/>
      </c>
      <c r="AA2519" s="226"/>
      <c r="AB2519" s="255"/>
      <c r="AC2519" s="1"/>
      <c r="AD2519" s="15"/>
      <c r="AE2519" s="15" t="str">
        <f>IF(AND(OR(Table1[[#This Row],[Account]]="15030",Table1[[#This Row],[Account]]="15035",Table1[[#This Row],[Account]]="20150"),Table1[[#This Row],[Vendor ID]]=""),1,"")</f>
        <v/>
      </c>
      <c r="AF2519" s="15"/>
      <c r="AG2519" s="15"/>
      <c r="AH2519" s="15"/>
      <c r="AI2519" s="46" t="str">
        <f>IF(Table1[[#This Row],[Posting Date]]&lt;&gt;"","GJ-"&amp;CountryID,"")</f>
        <v/>
      </c>
      <c r="AJ2519" s="59" t="str">
        <f>IF(Table1[[#This Row],[Posting Date]]&lt;&gt;"",Table1[[#This Row],[Posting Date]],"")</f>
        <v/>
      </c>
      <c r="AK2519" s="46"/>
      <c r="AL2519" s="46" t="str">
        <f>IF(Table1[[#This Row],[Description]]&lt;&gt;"",Table1[[#This Row],[Description]],"")</f>
        <v/>
      </c>
      <c r="AM2519" s="46" t="str">
        <f>IF(Table1[[#This Row],[Posting Date]]&lt;&gt;"",Table1[[#This Row],[Reference Number]],"")</f>
        <v/>
      </c>
      <c r="AN2519" s="46" t="str">
        <f>TRIM(Table1[[#This Row],[Line '#]])</f>
        <v/>
      </c>
      <c r="AO2519" s="46" t="str">
        <f>TRIM(Table1[[#This Row],[Account]])</f>
        <v/>
      </c>
      <c r="AP2519" s="46" t="str">
        <f>IF(Table1[[#This Row],[Posting Date]]&lt;&gt;"",$D$5,"")</f>
        <v/>
      </c>
      <c r="AQ2519" s="46" t="str">
        <f>TRIM(Table1[[#This Row],[Departments-Prgrams]])</f>
        <v/>
      </c>
      <c r="AR2519" s="46" t="str">
        <f>TRIM(Table1[[#This Row],[Grant]])</f>
        <v/>
      </c>
      <c r="AS2519" s="46" t="str">
        <f>TRIM(Table1[[#This Row],[Staff ID]])</f>
        <v/>
      </c>
      <c r="AT2519" s="46" t="str">
        <f>IF(TRIM(Table1[[#This Row],[Budget Code]])=0,"",TRIM(Table1[[#This Row],[Budget Code]]))</f>
        <v/>
      </c>
      <c r="AU2519" s="46" t="str">
        <f>IF(Table1[[#This Row],[Line Description]]&lt;&gt;"",Table1[[#This Row],[Line Description]],"")</f>
        <v/>
      </c>
      <c r="AV2519" s="46" t="str">
        <f>IF(Table1[[#This Row],[Cur_Amount Debit]]&gt;0,ROUND(Table1[[#This Row],[Cur_Amount Debit]],2),"")</f>
        <v/>
      </c>
      <c r="AW2519" s="46" t="str">
        <f>IF(Table1[[#This Row],[Cur_Amount Credit]]&gt;0,ROUND(Table1[[#This Row],[Cur_Amount Credit]],2),"")</f>
        <v/>
      </c>
      <c r="AX2519" s="46" t="str">
        <f>LEFT(Table1[[#This Row],[Cur]],3)</f>
        <v/>
      </c>
      <c r="AY2519" s="59"/>
      <c r="AZ2519" s="46"/>
      <c r="BA2519" s="46" t="str">
        <f>IF(Table1[[#This Row],[Cur]]&lt;&gt;"",IF(Table1[[#This Row],[Cur]]="USD","",ExchangeRate),"")</f>
        <v/>
      </c>
      <c r="BB2519" s="46" t="str">
        <f>IF(Table1[[#This Row],[Grant]]&lt;&gt;"",VLOOKUP(Table1[[#This Row],[Grant]],Grants!B:D,3),"")</f>
        <v/>
      </c>
      <c r="BC2519" s="46" t="str">
        <f>TRIM(Table1[[#This Row],[Vendor ID]])</f>
        <v/>
      </c>
      <c r="BD2519">
        <f>IF(Table1[[#This Row],[Reference Number]]=Q2518,BD2518,BD2518+1)</f>
        <v>0</v>
      </c>
    </row>
    <row r="2520" spans="1:56" ht="11.25" customHeight="1" x14ac:dyDescent="0.25">
      <c r="A2520" s="1"/>
      <c r="B2520" s="88" t="str">
        <f>IF(Table1[[#This Row],[Posting Date]]&lt;&gt;"",IF(Table1[[#This Row],[Reference Number]]=Q2519,B2519+1,1),"")</f>
        <v/>
      </c>
      <c r="C2520" s="61"/>
      <c r="D2520" s="61"/>
      <c r="E2520" s="138"/>
      <c r="F2520" s="141" t="str">
        <f>IFERROR(IF(VLOOKUP(Table1[[#This Row],[Budget Code Description]],Dimentions!$X$6:$AC$139,2,FALSE)="","",VLOOKUP(Table1[[#This Row],[Budget Code Description]],Dimentions!$X$6:$AC$139,2,FALSE)),"")</f>
        <v/>
      </c>
      <c r="G2520" s="141"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1" t="str">
        <f>IFERROR(VLOOKUP(Table1[[#This Row],[Budget Code Description]],Table6[#All],8,FALSE),"")</f>
        <v/>
      </c>
      <c r="L2520" s="63"/>
      <c r="M2520" s="65" t="str">
        <f>IFERROR(VLOOKUP(Table1[[#This Row],[Staff ID]],Table2[],2,FALSE),"")</f>
        <v/>
      </c>
      <c r="N2520" s="209" t="str">
        <f>IFERROR(IF(VLOOKUP(Table1[[#This Row],[Budget Code Description]],Dimentions!$X$6:$AC$134,4,FALSE)="","",VLOOKUP(Table1[[#This Row],[Budget Code Description]],Dimentions!$X$6:$AC$134,4,FALSE)),"")</f>
        <v/>
      </c>
      <c r="O2520" s="65" t="str">
        <f>IFERROR(VLOOKUP(Table1[[#This Row],[Vendor ID]],Table549[],2,FALSE),"")</f>
        <v/>
      </c>
      <c r="P2520" s="63"/>
      <c r="Q2520" s="141" t="str">
        <f>IF(Table1[[#This Row],[Posting Date]]&lt;&gt;"",$D$9,"")</f>
        <v/>
      </c>
      <c r="R2520" s="157" t="str">
        <f>IF(Table1[[#This Row],[Posting Date]]&lt;&gt;"",$D$10,"")</f>
        <v/>
      </c>
      <c r="S2520" s="66"/>
      <c r="T2520" s="63"/>
      <c r="U2520" s="67"/>
      <c r="V2520" s="67"/>
      <c r="W2520" s="67" t="str">
        <f t="shared" si="43"/>
        <v/>
      </c>
      <c r="X2520" s="159" t="str">
        <f>IF(E2520="","",(IF(Table1[[#This Row],[Cur]]="USD",Table1[[#This Row],[Cur_Amount Debit]],Table1[[#This Row],[Cur_Amount Debit]]/Table1[[#This Row],[Exchange Rate]])))</f>
        <v/>
      </c>
      <c r="Y2520" s="159" t="str">
        <f>IF(E2520="","",(IF(Table1[[#This Row],[Cur]]="USD",Table1[[#This Row],[Cur_Amount Credit]],Table1[[#This Row],[Cur_Amount Credit]]/ExchangeRate)))</f>
        <v/>
      </c>
      <c r="Z2520" s="201" t="str">
        <f>IF(E2520="","",(Table1[[#This Row],[Debit USD]]-Table1[[#This Row],[Credit USD]]))</f>
        <v/>
      </c>
      <c r="AA2520" s="226"/>
      <c r="AB2520" s="255"/>
      <c r="AC2520" s="1"/>
      <c r="AD2520" s="15"/>
      <c r="AE2520" s="15" t="str">
        <f>IF(AND(OR(Table1[[#This Row],[Account]]="15030",Table1[[#This Row],[Account]]="15035",Table1[[#This Row],[Account]]="20150"),Table1[[#This Row],[Vendor ID]]=""),1,"")</f>
        <v/>
      </c>
      <c r="AF2520" s="15"/>
      <c r="AG2520" s="15"/>
      <c r="AH2520" s="15"/>
      <c r="AI2520" s="46" t="str">
        <f>IF(Table1[[#This Row],[Posting Date]]&lt;&gt;"","GJ-"&amp;CountryID,"")</f>
        <v/>
      </c>
      <c r="AJ2520" s="59" t="str">
        <f>IF(Table1[[#This Row],[Posting Date]]&lt;&gt;"",Table1[[#This Row],[Posting Date]],"")</f>
        <v/>
      </c>
      <c r="AK2520" s="46"/>
      <c r="AL2520" s="46" t="str">
        <f>IF(Table1[[#This Row],[Description]]&lt;&gt;"",Table1[[#This Row],[Description]],"")</f>
        <v/>
      </c>
      <c r="AM2520" s="46" t="str">
        <f>IF(Table1[[#This Row],[Posting Date]]&lt;&gt;"",Table1[[#This Row],[Reference Number]],"")</f>
        <v/>
      </c>
      <c r="AN2520" s="46" t="str">
        <f>TRIM(Table1[[#This Row],[Line '#]])</f>
        <v/>
      </c>
      <c r="AO2520" s="46" t="str">
        <f>TRIM(Table1[[#This Row],[Account]])</f>
        <v/>
      </c>
      <c r="AP2520" s="46" t="str">
        <f>IF(Table1[[#This Row],[Posting Date]]&lt;&gt;"",$D$5,"")</f>
        <v/>
      </c>
      <c r="AQ2520" s="46" t="str">
        <f>TRIM(Table1[[#This Row],[Departments-Prgrams]])</f>
        <v/>
      </c>
      <c r="AR2520" s="46" t="str">
        <f>TRIM(Table1[[#This Row],[Grant]])</f>
        <v/>
      </c>
      <c r="AS2520" s="46" t="str">
        <f>TRIM(Table1[[#This Row],[Staff ID]])</f>
        <v/>
      </c>
      <c r="AT2520" s="46" t="str">
        <f>IF(TRIM(Table1[[#This Row],[Budget Code]])=0,"",TRIM(Table1[[#This Row],[Budget Code]]))</f>
        <v/>
      </c>
      <c r="AU2520" s="46" t="str">
        <f>IF(Table1[[#This Row],[Line Description]]&lt;&gt;"",Table1[[#This Row],[Line Description]],"")</f>
        <v/>
      </c>
      <c r="AV2520" s="46" t="str">
        <f>IF(Table1[[#This Row],[Cur_Amount Debit]]&gt;0,ROUND(Table1[[#This Row],[Cur_Amount Debit]],2),"")</f>
        <v/>
      </c>
      <c r="AW2520" s="46" t="str">
        <f>IF(Table1[[#This Row],[Cur_Amount Credit]]&gt;0,ROUND(Table1[[#This Row],[Cur_Amount Credit]],2),"")</f>
        <v/>
      </c>
      <c r="AX2520" s="46" t="str">
        <f>LEFT(Table1[[#This Row],[Cur]],3)</f>
        <v/>
      </c>
      <c r="AY2520" s="59"/>
      <c r="AZ2520" s="46"/>
      <c r="BA2520" s="46" t="str">
        <f>IF(Table1[[#This Row],[Cur]]&lt;&gt;"",IF(Table1[[#This Row],[Cur]]="USD","",ExchangeRate),"")</f>
        <v/>
      </c>
      <c r="BB2520" s="46" t="str">
        <f>IF(Table1[[#This Row],[Grant]]&lt;&gt;"",VLOOKUP(Table1[[#This Row],[Grant]],Grants!B:D,3),"")</f>
        <v/>
      </c>
      <c r="BC2520" s="46" t="str">
        <f>TRIM(Table1[[#This Row],[Vendor ID]])</f>
        <v/>
      </c>
      <c r="BD2520">
        <f>IF(Table1[[#This Row],[Reference Number]]=Q2519,BD2519,BD2519+1)</f>
        <v>0</v>
      </c>
    </row>
    <row r="2521" spans="1:56" ht="11.25" customHeight="1" x14ac:dyDescent="0.25">
      <c r="A2521" s="1"/>
      <c r="B2521" s="88" t="str">
        <f>IF(Table1[[#This Row],[Posting Date]]&lt;&gt;"",IF(Table1[[#This Row],[Reference Number]]=Q2520,B2520+1,1),"")</f>
        <v/>
      </c>
      <c r="C2521" s="61"/>
      <c r="D2521" s="61"/>
      <c r="E2521" s="138"/>
      <c r="F2521" s="141" t="str">
        <f>IFERROR(IF(VLOOKUP(Table1[[#This Row],[Budget Code Description]],Dimentions!$X$6:$AC$139,2,FALSE)="","",VLOOKUP(Table1[[#This Row],[Budget Code Description]],Dimentions!$X$6:$AC$139,2,FALSE)),"")</f>
        <v/>
      </c>
      <c r="G2521" s="141"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1" t="str">
        <f>IFERROR(VLOOKUP(Table1[[#This Row],[Budget Code Description]],Table6[#All],8,FALSE),"")</f>
        <v/>
      </c>
      <c r="L2521" s="63"/>
      <c r="M2521" s="65" t="str">
        <f>IFERROR(VLOOKUP(Table1[[#This Row],[Staff ID]],Table2[],2,FALSE),"")</f>
        <v/>
      </c>
      <c r="N2521" s="209" t="str">
        <f>IFERROR(IF(VLOOKUP(Table1[[#This Row],[Budget Code Description]],Dimentions!$X$6:$AC$134,4,FALSE)="","",VLOOKUP(Table1[[#This Row],[Budget Code Description]],Dimentions!$X$6:$AC$134,4,FALSE)),"")</f>
        <v/>
      </c>
      <c r="O2521" s="65" t="str">
        <f>IFERROR(VLOOKUP(Table1[[#This Row],[Vendor ID]],Table549[],2,FALSE),"")</f>
        <v/>
      </c>
      <c r="P2521" s="63"/>
      <c r="Q2521" s="141" t="str">
        <f>IF(Table1[[#This Row],[Posting Date]]&lt;&gt;"",$D$9,"")</f>
        <v/>
      </c>
      <c r="R2521" s="157" t="str">
        <f>IF(Table1[[#This Row],[Posting Date]]&lt;&gt;"",$D$10,"")</f>
        <v/>
      </c>
      <c r="S2521" s="66"/>
      <c r="T2521" s="63"/>
      <c r="U2521" s="67"/>
      <c r="V2521" s="67"/>
      <c r="W2521" s="67" t="str">
        <f t="shared" si="43"/>
        <v/>
      </c>
      <c r="X2521" s="159" t="str">
        <f>IF(E2521="","",(IF(Table1[[#This Row],[Cur]]="USD",Table1[[#This Row],[Cur_Amount Debit]],Table1[[#This Row],[Cur_Amount Debit]]/Table1[[#This Row],[Exchange Rate]])))</f>
        <v/>
      </c>
      <c r="Y2521" s="159" t="str">
        <f>IF(E2521="","",(IF(Table1[[#This Row],[Cur]]="USD",Table1[[#This Row],[Cur_Amount Credit]],Table1[[#This Row],[Cur_Amount Credit]]/ExchangeRate)))</f>
        <v/>
      </c>
      <c r="Z2521" s="201" t="str">
        <f>IF(E2521="","",(Table1[[#This Row],[Debit USD]]-Table1[[#This Row],[Credit USD]]))</f>
        <v/>
      </c>
      <c r="AA2521" s="226"/>
      <c r="AB2521" s="255"/>
      <c r="AC2521" s="1"/>
      <c r="AD2521" s="15"/>
      <c r="AE2521" s="15" t="str">
        <f>IF(AND(OR(Table1[[#This Row],[Account]]="15030",Table1[[#This Row],[Account]]="15035",Table1[[#This Row],[Account]]="20150"),Table1[[#This Row],[Vendor ID]]=""),1,"")</f>
        <v/>
      </c>
      <c r="AF2521" s="15"/>
      <c r="AG2521" s="15"/>
      <c r="AH2521" s="15"/>
      <c r="AI2521" s="46" t="str">
        <f>IF(Table1[[#This Row],[Posting Date]]&lt;&gt;"","GJ-"&amp;CountryID,"")</f>
        <v/>
      </c>
      <c r="AJ2521" s="59" t="str">
        <f>IF(Table1[[#This Row],[Posting Date]]&lt;&gt;"",Table1[[#This Row],[Posting Date]],"")</f>
        <v/>
      </c>
      <c r="AK2521" s="46"/>
      <c r="AL2521" s="46" t="str">
        <f>IF(Table1[[#This Row],[Description]]&lt;&gt;"",Table1[[#This Row],[Description]],"")</f>
        <v/>
      </c>
      <c r="AM2521" s="46" t="str">
        <f>IF(Table1[[#This Row],[Posting Date]]&lt;&gt;"",Table1[[#This Row],[Reference Number]],"")</f>
        <v/>
      </c>
      <c r="AN2521" s="46" t="str">
        <f>TRIM(Table1[[#This Row],[Line '#]])</f>
        <v/>
      </c>
      <c r="AO2521" s="46" t="str">
        <f>TRIM(Table1[[#This Row],[Account]])</f>
        <v/>
      </c>
      <c r="AP2521" s="46" t="str">
        <f>IF(Table1[[#This Row],[Posting Date]]&lt;&gt;"",$D$5,"")</f>
        <v/>
      </c>
      <c r="AQ2521" s="46" t="str">
        <f>TRIM(Table1[[#This Row],[Departments-Prgrams]])</f>
        <v/>
      </c>
      <c r="AR2521" s="46" t="str">
        <f>TRIM(Table1[[#This Row],[Grant]])</f>
        <v/>
      </c>
      <c r="AS2521" s="46" t="str">
        <f>TRIM(Table1[[#This Row],[Staff ID]])</f>
        <v/>
      </c>
      <c r="AT2521" s="46" t="str">
        <f>IF(TRIM(Table1[[#This Row],[Budget Code]])=0,"",TRIM(Table1[[#This Row],[Budget Code]]))</f>
        <v/>
      </c>
      <c r="AU2521" s="46" t="str">
        <f>IF(Table1[[#This Row],[Line Description]]&lt;&gt;"",Table1[[#This Row],[Line Description]],"")</f>
        <v/>
      </c>
      <c r="AV2521" s="46" t="str">
        <f>IF(Table1[[#This Row],[Cur_Amount Debit]]&gt;0,ROUND(Table1[[#This Row],[Cur_Amount Debit]],2),"")</f>
        <v/>
      </c>
      <c r="AW2521" s="46" t="str">
        <f>IF(Table1[[#This Row],[Cur_Amount Credit]]&gt;0,ROUND(Table1[[#This Row],[Cur_Amount Credit]],2),"")</f>
        <v/>
      </c>
      <c r="AX2521" s="46" t="str">
        <f>LEFT(Table1[[#This Row],[Cur]],3)</f>
        <v/>
      </c>
      <c r="AY2521" s="59"/>
      <c r="AZ2521" s="46"/>
      <c r="BA2521" s="46" t="str">
        <f>IF(Table1[[#This Row],[Cur]]&lt;&gt;"",IF(Table1[[#This Row],[Cur]]="USD","",ExchangeRate),"")</f>
        <v/>
      </c>
      <c r="BB2521" s="46" t="str">
        <f>IF(Table1[[#This Row],[Grant]]&lt;&gt;"",VLOOKUP(Table1[[#This Row],[Grant]],Grants!B:D,3),"")</f>
        <v/>
      </c>
      <c r="BC2521" s="46" t="str">
        <f>TRIM(Table1[[#This Row],[Vendor ID]])</f>
        <v/>
      </c>
      <c r="BD2521">
        <f>IF(Table1[[#This Row],[Reference Number]]=Q2520,BD2520,BD2520+1)</f>
        <v>0</v>
      </c>
    </row>
    <row r="2522" spans="1:56" ht="11.25" customHeight="1" x14ac:dyDescent="0.25">
      <c r="A2522" s="1"/>
      <c r="B2522" s="88" t="str">
        <f>IF(Table1[[#This Row],[Posting Date]]&lt;&gt;"",IF(Table1[[#This Row],[Reference Number]]=Q2521,B2521+1,1),"")</f>
        <v/>
      </c>
      <c r="C2522" s="61"/>
      <c r="D2522" s="61"/>
      <c r="E2522" s="138"/>
      <c r="F2522" s="141" t="str">
        <f>IFERROR(IF(VLOOKUP(Table1[[#This Row],[Budget Code Description]],Dimentions!$X$6:$AC$139,2,FALSE)="","",VLOOKUP(Table1[[#This Row],[Budget Code Description]],Dimentions!$X$6:$AC$139,2,FALSE)),"")</f>
        <v/>
      </c>
      <c r="G2522" s="141"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1" t="str">
        <f>IFERROR(VLOOKUP(Table1[[#This Row],[Budget Code Description]],Table6[#All],8,FALSE),"")</f>
        <v/>
      </c>
      <c r="L2522" s="63"/>
      <c r="M2522" s="65" t="str">
        <f>IFERROR(VLOOKUP(Table1[[#This Row],[Staff ID]],Table2[],2,FALSE),"")</f>
        <v/>
      </c>
      <c r="N2522" s="209" t="str">
        <f>IFERROR(IF(VLOOKUP(Table1[[#This Row],[Budget Code Description]],Dimentions!$X$6:$AC$134,4,FALSE)="","",VLOOKUP(Table1[[#This Row],[Budget Code Description]],Dimentions!$X$6:$AC$134,4,FALSE)),"")</f>
        <v/>
      </c>
      <c r="O2522" s="65" t="str">
        <f>IFERROR(VLOOKUP(Table1[[#This Row],[Vendor ID]],Table549[],2,FALSE),"")</f>
        <v/>
      </c>
      <c r="P2522" s="63"/>
      <c r="Q2522" s="141" t="str">
        <f>IF(Table1[[#This Row],[Posting Date]]&lt;&gt;"",$D$9,"")</f>
        <v/>
      </c>
      <c r="R2522" s="157" t="str">
        <f>IF(Table1[[#This Row],[Posting Date]]&lt;&gt;"",$D$10,"")</f>
        <v/>
      </c>
      <c r="S2522" s="66"/>
      <c r="T2522" s="63"/>
      <c r="U2522" s="67"/>
      <c r="V2522" s="67"/>
      <c r="W2522" s="67" t="str">
        <f t="shared" si="43"/>
        <v/>
      </c>
      <c r="X2522" s="159" t="str">
        <f>IF(E2522="","",(IF(Table1[[#This Row],[Cur]]="USD",Table1[[#This Row],[Cur_Amount Debit]],Table1[[#This Row],[Cur_Amount Debit]]/Table1[[#This Row],[Exchange Rate]])))</f>
        <v/>
      </c>
      <c r="Y2522" s="159" t="str">
        <f>IF(E2522="","",(IF(Table1[[#This Row],[Cur]]="USD",Table1[[#This Row],[Cur_Amount Credit]],Table1[[#This Row],[Cur_Amount Credit]]/ExchangeRate)))</f>
        <v/>
      </c>
      <c r="Z2522" s="201" t="str">
        <f>IF(E2522="","",(Table1[[#This Row],[Debit USD]]-Table1[[#This Row],[Credit USD]]))</f>
        <v/>
      </c>
      <c r="AA2522" s="226"/>
      <c r="AB2522" s="255"/>
      <c r="AC2522" s="1"/>
      <c r="AD2522" s="15"/>
      <c r="AE2522" s="15" t="str">
        <f>IF(AND(OR(Table1[[#This Row],[Account]]="15030",Table1[[#This Row],[Account]]="15035",Table1[[#This Row],[Account]]="20150"),Table1[[#This Row],[Vendor ID]]=""),1,"")</f>
        <v/>
      </c>
      <c r="AF2522" s="15"/>
      <c r="AG2522" s="15"/>
      <c r="AH2522" s="15"/>
      <c r="AI2522" s="46" t="str">
        <f>IF(Table1[[#This Row],[Posting Date]]&lt;&gt;"","GJ-"&amp;CountryID,"")</f>
        <v/>
      </c>
      <c r="AJ2522" s="59" t="str">
        <f>IF(Table1[[#This Row],[Posting Date]]&lt;&gt;"",Table1[[#This Row],[Posting Date]],"")</f>
        <v/>
      </c>
      <c r="AK2522" s="46"/>
      <c r="AL2522" s="46" t="str">
        <f>IF(Table1[[#This Row],[Description]]&lt;&gt;"",Table1[[#This Row],[Description]],"")</f>
        <v/>
      </c>
      <c r="AM2522" s="46" t="str">
        <f>IF(Table1[[#This Row],[Posting Date]]&lt;&gt;"",Table1[[#This Row],[Reference Number]],"")</f>
        <v/>
      </c>
      <c r="AN2522" s="46" t="str">
        <f>TRIM(Table1[[#This Row],[Line '#]])</f>
        <v/>
      </c>
      <c r="AO2522" s="46" t="str">
        <f>TRIM(Table1[[#This Row],[Account]])</f>
        <v/>
      </c>
      <c r="AP2522" s="46" t="str">
        <f>IF(Table1[[#This Row],[Posting Date]]&lt;&gt;"",$D$5,"")</f>
        <v/>
      </c>
      <c r="AQ2522" s="46" t="str">
        <f>TRIM(Table1[[#This Row],[Departments-Prgrams]])</f>
        <v/>
      </c>
      <c r="AR2522" s="46" t="str">
        <f>TRIM(Table1[[#This Row],[Grant]])</f>
        <v/>
      </c>
      <c r="AS2522" s="46" t="str">
        <f>TRIM(Table1[[#This Row],[Staff ID]])</f>
        <v/>
      </c>
      <c r="AT2522" s="46" t="str">
        <f>IF(TRIM(Table1[[#This Row],[Budget Code]])=0,"",TRIM(Table1[[#This Row],[Budget Code]]))</f>
        <v/>
      </c>
      <c r="AU2522" s="46" t="str">
        <f>IF(Table1[[#This Row],[Line Description]]&lt;&gt;"",Table1[[#This Row],[Line Description]],"")</f>
        <v/>
      </c>
      <c r="AV2522" s="46" t="str">
        <f>IF(Table1[[#This Row],[Cur_Amount Debit]]&gt;0,ROUND(Table1[[#This Row],[Cur_Amount Debit]],2),"")</f>
        <v/>
      </c>
      <c r="AW2522" s="46" t="str">
        <f>IF(Table1[[#This Row],[Cur_Amount Credit]]&gt;0,ROUND(Table1[[#This Row],[Cur_Amount Credit]],2),"")</f>
        <v/>
      </c>
      <c r="AX2522" s="46" t="str">
        <f>LEFT(Table1[[#This Row],[Cur]],3)</f>
        <v/>
      </c>
      <c r="AY2522" s="59"/>
      <c r="AZ2522" s="46"/>
      <c r="BA2522" s="46" t="str">
        <f>IF(Table1[[#This Row],[Cur]]&lt;&gt;"",IF(Table1[[#This Row],[Cur]]="USD","",ExchangeRate),"")</f>
        <v/>
      </c>
      <c r="BB2522" s="46" t="str">
        <f>IF(Table1[[#This Row],[Grant]]&lt;&gt;"",VLOOKUP(Table1[[#This Row],[Grant]],Grants!B:D,3),"")</f>
        <v/>
      </c>
      <c r="BC2522" s="46" t="str">
        <f>TRIM(Table1[[#This Row],[Vendor ID]])</f>
        <v/>
      </c>
      <c r="BD2522">
        <f>IF(Table1[[#This Row],[Reference Number]]=Q2521,BD2521,BD2521+1)</f>
        <v>0</v>
      </c>
    </row>
    <row r="2523" spans="1:56" ht="11.25" customHeight="1" x14ac:dyDescent="0.25">
      <c r="A2523" s="1"/>
      <c r="B2523" s="88" t="str">
        <f>IF(Table1[[#This Row],[Posting Date]]&lt;&gt;"",IF(Table1[[#This Row],[Reference Number]]=Q2522,B2522+1,1),"")</f>
        <v/>
      </c>
      <c r="C2523" s="61"/>
      <c r="D2523" s="61"/>
      <c r="E2523" s="138"/>
      <c r="F2523" s="141" t="str">
        <f>IFERROR(IF(VLOOKUP(Table1[[#This Row],[Budget Code Description]],Dimentions!$X$6:$AC$139,2,FALSE)="","",VLOOKUP(Table1[[#This Row],[Budget Code Description]],Dimentions!$X$6:$AC$139,2,FALSE)),"")</f>
        <v/>
      </c>
      <c r="G2523" s="141"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1" t="str">
        <f>IFERROR(VLOOKUP(Table1[[#This Row],[Budget Code Description]],Table6[#All],8,FALSE),"")</f>
        <v/>
      </c>
      <c r="L2523" s="63"/>
      <c r="M2523" s="65" t="str">
        <f>IFERROR(VLOOKUP(Table1[[#This Row],[Staff ID]],Table2[],2,FALSE),"")</f>
        <v/>
      </c>
      <c r="N2523" s="209" t="str">
        <f>IFERROR(IF(VLOOKUP(Table1[[#This Row],[Budget Code Description]],Dimentions!$X$6:$AC$134,4,FALSE)="","",VLOOKUP(Table1[[#This Row],[Budget Code Description]],Dimentions!$X$6:$AC$134,4,FALSE)),"")</f>
        <v/>
      </c>
      <c r="O2523" s="65" t="str">
        <f>IFERROR(VLOOKUP(Table1[[#This Row],[Vendor ID]],Table549[],2,FALSE),"")</f>
        <v/>
      </c>
      <c r="P2523" s="63"/>
      <c r="Q2523" s="141" t="str">
        <f>IF(Table1[[#This Row],[Posting Date]]&lt;&gt;"",$D$9,"")</f>
        <v/>
      </c>
      <c r="R2523" s="157" t="str">
        <f>IF(Table1[[#This Row],[Posting Date]]&lt;&gt;"",$D$10,"")</f>
        <v/>
      </c>
      <c r="S2523" s="66"/>
      <c r="T2523" s="63"/>
      <c r="U2523" s="67"/>
      <c r="V2523" s="67"/>
      <c r="W2523" s="67" t="str">
        <f t="shared" si="43"/>
        <v/>
      </c>
      <c r="X2523" s="159" t="str">
        <f>IF(E2523="","",(IF(Table1[[#This Row],[Cur]]="USD",Table1[[#This Row],[Cur_Amount Debit]],Table1[[#This Row],[Cur_Amount Debit]]/Table1[[#This Row],[Exchange Rate]])))</f>
        <v/>
      </c>
      <c r="Y2523" s="159" t="str">
        <f>IF(E2523="","",(IF(Table1[[#This Row],[Cur]]="USD",Table1[[#This Row],[Cur_Amount Credit]],Table1[[#This Row],[Cur_Amount Credit]]/ExchangeRate)))</f>
        <v/>
      </c>
      <c r="Z2523" s="201" t="str">
        <f>IF(E2523="","",(Table1[[#This Row],[Debit USD]]-Table1[[#This Row],[Credit USD]]))</f>
        <v/>
      </c>
      <c r="AA2523" s="226"/>
      <c r="AB2523" s="255"/>
      <c r="AC2523" s="1"/>
      <c r="AD2523" s="15"/>
      <c r="AE2523" s="15" t="str">
        <f>IF(AND(OR(Table1[[#This Row],[Account]]="15030",Table1[[#This Row],[Account]]="15035",Table1[[#This Row],[Account]]="20150"),Table1[[#This Row],[Vendor ID]]=""),1,"")</f>
        <v/>
      </c>
      <c r="AF2523" s="15"/>
      <c r="AG2523" s="15"/>
      <c r="AH2523" s="15"/>
      <c r="AI2523" s="46" t="str">
        <f>IF(Table1[[#This Row],[Posting Date]]&lt;&gt;"","GJ-"&amp;CountryID,"")</f>
        <v/>
      </c>
      <c r="AJ2523" s="59" t="str">
        <f>IF(Table1[[#This Row],[Posting Date]]&lt;&gt;"",Table1[[#This Row],[Posting Date]],"")</f>
        <v/>
      </c>
      <c r="AK2523" s="46"/>
      <c r="AL2523" s="46" t="str">
        <f>IF(Table1[[#This Row],[Description]]&lt;&gt;"",Table1[[#This Row],[Description]],"")</f>
        <v/>
      </c>
      <c r="AM2523" s="46" t="str">
        <f>IF(Table1[[#This Row],[Posting Date]]&lt;&gt;"",Table1[[#This Row],[Reference Number]],"")</f>
        <v/>
      </c>
      <c r="AN2523" s="46" t="str">
        <f>TRIM(Table1[[#This Row],[Line '#]])</f>
        <v/>
      </c>
      <c r="AO2523" s="46" t="str">
        <f>TRIM(Table1[[#This Row],[Account]])</f>
        <v/>
      </c>
      <c r="AP2523" s="46" t="str">
        <f>IF(Table1[[#This Row],[Posting Date]]&lt;&gt;"",$D$5,"")</f>
        <v/>
      </c>
      <c r="AQ2523" s="46" t="str">
        <f>TRIM(Table1[[#This Row],[Departments-Prgrams]])</f>
        <v/>
      </c>
      <c r="AR2523" s="46" t="str">
        <f>TRIM(Table1[[#This Row],[Grant]])</f>
        <v/>
      </c>
      <c r="AS2523" s="46" t="str">
        <f>TRIM(Table1[[#This Row],[Staff ID]])</f>
        <v/>
      </c>
      <c r="AT2523" s="46" t="str">
        <f>IF(TRIM(Table1[[#This Row],[Budget Code]])=0,"",TRIM(Table1[[#This Row],[Budget Code]]))</f>
        <v/>
      </c>
      <c r="AU2523" s="46" t="str">
        <f>IF(Table1[[#This Row],[Line Description]]&lt;&gt;"",Table1[[#This Row],[Line Description]],"")</f>
        <v/>
      </c>
      <c r="AV2523" s="46" t="str">
        <f>IF(Table1[[#This Row],[Cur_Amount Debit]]&gt;0,ROUND(Table1[[#This Row],[Cur_Amount Debit]],2),"")</f>
        <v/>
      </c>
      <c r="AW2523" s="46" t="str">
        <f>IF(Table1[[#This Row],[Cur_Amount Credit]]&gt;0,ROUND(Table1[[#This Row],[Cur_Amount Credit]],2),"")</f>
        <v/>
      </c>
      <c r="AX2523" s="46" t="str">
        <f>LEFT(Table1[[#This Row],[Cur]],3)</f>
        <v/>
      </c>
      <c r="AY2523" s="59"/>
      <c r="AZ2523" s="46"/>
      <c r="BA2523" s="46" t="str">
        <f>IF(Table1[[#This Row],[Cur]]&lt;&gt;"",IF(Table1[[#This Row],[Cur]]="USD","",ExchangeRate),"")</f>
        <v/>
      </c>
      <c r="BB2523" s="46" t="str">
        <f>IF(Table1[[#This Row],[Grant]]&lt;&gt;"",VLOOKUP(Table1[[#This Row],[Grant]],Grants!B:D,3),"")</f>
        <v/>
      </c>
      <c r="BC2523" s="46" t="str">
        <f>TRIM(Table1[[#This Row],[Vendor ID]])</f>
        <v/>
      </c>
      <c r="BD2523">
        <f>IF(Table1[[#This Row],[Reference Number]]=Q2522,BD2522,BD2522+1)</f>
        <v>0</v>
      </c>
    </row>
    <row r="2524" spans="1:56" ht="11.25" customHeight="1" x14ac:dyDescent="0.25">
      <c r="A2524" s="1"/>
      <c r="B2524" s="88" t="str">
        <f>IF(Table1[[#This Row],[Posting Date]]&lt;&gt;"",IF(Table1[[#This Row],[Reference Number]]=Q2523,B2523+1,1),"")</f>
        <v/>
      </c>
      <c r="C2524" s="61"/>
      <c r="D2524" s="61"/>
      <c r="E2524" s="138"/>
      <c r="F2524" s="141" t="str">
        <f>IFERROR(IF(VLOOKUP(Table1[[#This Row],[Budget Code Description]],Dimentions!$X$6:$AC$139,2,FALSE)="","",VLOOKUP(Table1[[#This Row],[Budget Code Description]],Dimentions!$X$6:$AC$139,2,FALSE)),"")</f>
        <v/>
      </c>
      <c r="G2524" s="141"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1" t="str">
        <f>IFERROR(VLOOKUP(Table1[[#This Row],[Budget Code Description]],Table6[#All],8,FALSE),"")</f>
        <v/>
      </c>
      <c r="L2524" s="63"/>
      <c r="M2524" s="65" t="str">
        <f>IFERROR(VLOOKUP(Table1[[#This Row],[Staff ID]],Table2[],2,FALSE),"")</f>
        <v/>
      </c>
      <c r="N2524" s="209" t="str">
        <f>IFERROR(IF(VLOOKUP(Table1[[#This Row],[Budget Code Description]],Dimentions!$X$6:$AC$134,4,FALSE)="","",VLOOKUP(Table1[[#This Row],[Budget Code Description]],Dimentions!$X$6:$AC$134,4,FALSE)),"")</f>
        <v/>
      </c>
      <c r="O2524" s="65" t="str">
        <f>IFERROR(VLOOKUP(Table1[[#This Row],[Vendor ID]],Table549[],2,FALSE),"")</f>
        <v/>
      </c>
      <c r="P2524" s="63"/>
      <c r="Q2524" s="141" t="str">
        <f>IF(Table1[[#This Row],[Posting Date]]&lt;&gt;"",$D$9,"")</f>
        <v/>
      </c>
      <c r="R2524" s="157" t="str">
        <f>IF(Table1[[#This Row],[Posting Date]]&lt;&gt;"",$D$10,"")</f>
        <v/>
      </c>
      <c r="S2524" s="66"/>
      <c r="T2524" s="63"/>
      <c r="U2524" s="67"/>
      <c r="V2524" s="67"/>
      <c r="W2524" s="67" t="str">
        <f t="shared" si="43"/>
        <v/>
      </c>
      <c r="X2524" s="159" t="str">
        <f>IF(E2524="","",(IF(Table1[[#This Row],[Cur]]="USD",Table1[[#This Row],[Cur_Amount Debit]],Table1[[#This Row],[Cur_Amount Debit]]/Table1[[#This Row],[Exchange Rate]])))</f>
        <v/>
      </c>
      <c r="Y2524" s="159" t="str">
        <f>IF(E2524="","",(IF(Table1[[#This Row],[Cur]]="USD",Table1[[#This Row],[Cur_Amount Credit]],Table1[[#This Row],[Cur_Amount Credit]]/ExchangeRate)))</f>
        <v/>
      </c>
      <c r="Z2524" s="201" t="str">
        <f>IF(E2524="","",(Table1[[#This Row],[Debit USD]]-Table1[[#This Row],[Credit USD]]))</f>
        <v/>
      </c>
      <c r="AA2524" s="226"/>
      <c r="AB2524" s="255"/>
      <c r="AC2524" s="1"/>
      <c r="AD2524" s="15"/>
      <c r="AE2524" s="15" t="str">
        <f>IF(AND(OR(Table1[[#This Row],[Account]]="15030",Table1[[#This Row],[Account]]="15035",Table1[[#This Row],[Account]]="20150"),Table1[[#This Row],[Vendor ID]]=""),1,"")</f>
        <v/>
      </c>
      <c r="AF2524" s="15"/>
      <c r="AG2524" s="15"/>
      <c r="AH2524" s="15"/>
      <c r="AI2524" s="46" t="str">
        <f>IF(Table1[[#This Row],[Posting Date]]&lt;&gt;"","GJ-"&amp;CountryID,"")</f>
        <v/>
      </c>
      <c r="AJ2524" s="59" t="str">
        <f>IF(Table1[[#This Row],[Posting Date]]&lt;&gt;"",Table1[[#This Row],[Posting Date]],"")</f>
        <v/>
      </c>
      <c r="AK2524" s="46"/>
      <c r="AL2524" s="46" t="str">
        <f>IF(Table1[[#This Row],[Description]]&lt;&gt;"",Table1[[#This Row],[Description]],"")</f>
        <v/>
      </c>
      <c r="AM2524" s="46" t="str">
        <f>IF(Table1[[#This Row],[Posting Date]]&lt;&gt;"",Table1[[#This Row],[Reference Number]],"")</f>
        <v/>
      </c>
      <c r="AN2524" s="46" t="str">
        <f>TRIM(Table1[[#This Row],[Line '#]])</f>
        <v/>
      </c>
      <c r="AO2524" s="46" t="str">
        <f>TRIM(Table1[[#This Row],[Account]])</f>
        <v/>
      </c>
      <c r="AP2524" s="46" t="str">
        <f>IF(Table1[[#This Row],[Posting Date]]&lt;&gt;"",$D$5,"")</f>
        <v/>
      </c>
      <c r="AQ2524" s="46" t="str">
        <f>TRIM(Table1[[#This Row],[Departments-Prgrams]])</f>
        <v/>
      </c>
      <c r="AR2524" s="46" t="str">
        <f>TRIM(Table1[[#This Row],[Grant]])</f>
        <v/>
      </c>
      <c r="AS2524" s="46" t="str">
        <f>TRIM(Table1[[#This Row],[Staff ID]])</f>
        <v/>
      </c>
      <c r="AT2524" s="46" t="str">
        <f>IF(TRIM(Table1[[#This Row],[Budget Code]])=0,"",TRIM(Table1[[#This Row],[Budget Code]]))</f>
        <v/>
      </c>
      <c r="AU2524" s="46" t="str">
        <f>IF(Table1[[#This Row],[Line Description]]&lt;&gt;"",Table1[[#This Row],[Line Description]],"")</f>
        <v/>
      </c>
      <c r="AV2524" s="46" t="str">
        <f>IF(Table1[[#This Row],[Cur_Amount Debit]]&gt;0,ROUND(Table1[[#This Row],[Cur_Amount Debit]],2),"")</f>
        <v/>
      </c>
      <c r="AW2524" s="46" t="str">
        <f>IF(Table1[[#This Row],[Cur_Amount Credit]]&gt;0,ROUND(Table1[[#This Row],[Cur_Amount Credit]],2),"")</f>
        <v/>
      </c>
      <c r="AX2524" s="46" t="str">
        <f>LEFT(Table1[[#This Row],[Cur]],3)</f>
        <v/>
      </c>
      <c r="AY2524" s="59"/>
      <c r="AZ2524" s="46"/>
      <c r="BA2524" s="46" t="str">
        <f>IF(Table1[[#This Row],[Cur]]&lt;&gt;"",IF(Table1[[#This Row],[Cur]]="USD","",ExchangeRate),"")</f>
        <v/>
      </c>
      <c r="BB2524" s="46" t="str">
        <f>IF(Table1[[#This Row],[Grant]]&lt;&gt;"",VLOOKUP(Table1[[#This Row],[Grant]],Grants!B:D,3),"")</f>
        <v/>
      </c>
      <c r="BC2524" s="46" t="str">
        <f>TRIM(Table1[[#This Row],[Vendor ID]])</f>
        <v/>
      </c>
      <c r="BD2524">
        <f>IF(Table1[[#This Row],[Reference Number]]=Q2523,BD2523,BD2523+1)</f>
        <v>0</v>
      </c>
    </row>
    <row r="2525" spans="1:56" ht="11.25" customHeight="1" x14ac:dyDescent="0.25">
      <c r="A2525" s="1"/>
      <c r="B2525" s="88" t="str">
        <f>IF(Table1[[#This Row],[Posting Date]]&lt;&gt;"",IF(Table1[[#This Row],[Reference Number]]=Q2524,B2524+1,1),"")</f>
        <v/>
      </c>
      <c r="C2525" s="61"/>
      <c r="D2525" s="61"/>
      <c r="E2525" s="138"/>
      <c r="F2525" s="141" t="str">
        <f>IFERROR(IF(VLOOKUP(Table1[[#This Row],[Budget Code Description]],Dimentions!$X$6:$AC$139,2,FALSE)="","",VLOOKUP(Table1[[#This Row],[Budget Code Description]],Dimentions!$X$6:$AC$139,2,FALSE)),"")</f>
        <v/>
      </c>
      <c r="G2525" s="141"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1" t="str">
        <f>IFERROR(VLOOKUP(Table1[[#This Row],[Budget Code Description]],Table6[#All],8,FALSE),"")</f>
        <v/>
      </c>
      <c r="L2525" s="63"/>
      <c r="M2525" s="65" t="str">
        <f>IFERROR(VLOOKUP(Table1[[#This Row],[Staff ID]],Table2[],2,FALSE),"")</f>
        <v/>
      </c>
      <c r="N2525" s="209" t="str">
        <f>IFERROR(IF(VLOOKUP(Table1[[#This Row],[Budget Code Description]],Dimentions!$X$6:$AC$134,4,FALSE)="","",VLOOKUP(Table1[[#This Row],[Budget Code Description]],Dimentions!$X$6:$AC$134,4,FALSE)),"")</f>
        <v/>
      </c>
      <c r="O2525" s="65" t="str">
        <f>IFERROR(VLOOKUP(Table1[[#This Row],[Vendor ID]],Table549[],2,FALSE),"")</f>
        <v/>
      </c>
      <c r="P2525" s="63"/>
      <c r="Q2525" s="141" t="str">
        <f>IF(Table1[[#This Row],[Posting Date]]&lt;&gt;"",$D$9,"")</f>
        <v/>
      </c>
      <c r="R2525" s="157" t="str">
        <f>IF(Table1[[#This Row],[Posting Date]]&lt;&gt;"",$D$10,"")</f>
        <v/>
      </c>
      <c r="S2525" s="66"/>
      <c r="T2525" s="63"/>
      <c r="U2525" s="67"/>
      <c r="V2525" s="67"/>
      <c r="W2525" s="67" t="str">
        <f t="shared" si="43"/>
        <v/>
      </c>
      <c r="X2525" s="159" t="str">
        <f>IF(E2525="","",(IF(Table1[[#This Row],[Cur]]="USD",Table1[[#This Row],[Cur_Amount Debit]],Table1[[#This Row],[Cur_Amount Debit]]/Table1[[#This Row],[Exchange Rate]])))</f>
        <v/>
      </c>
      <c r="Y2525" s="159" t="str">
        <f>IF(E2525="","",(IF(Table1[[#This Row],[Cur]]="USD",Table1[[#This Row],[Cur_Amount Credit]],Table1[[#This Row],[Cur_Amount Credit]]/ExchangeRate)))</f>
        <v/>
      </c>
      <c r="Z2525" s="201" t="str">
        <f>IF(E2525="","",(Table1[[#This Row],[Debit USD]]-Table1[[#This Row],[Credit USD]]))</f>
        <v/>
      </c>
      <c r="AA2525" s="226"/>
      <c r="AB2525" s="255"/>
      <c r="AC2525" s="1"/>
      <c r="AD2525" s="15"/>
      <c r="AE2525" s="15" t="str">
        <f>IF(AND(OR(Table1[[#This Row],[Account]]="15030",Table1[[#This Row],[Account]]="15035",Table1[[#This Row],[Account]]="20150"),Table1[[#This Row],[Vendor ID]]=""),1,"")</f>
        <v/>
      </c>
      <c r="AF2525" s="15"/>
      <c r="AG2525" s="15"/>
      <c r="AH2525" s="15"/>
      <c r="AI2525" s="46" t="str">
        <f>IF(Table1[[#This Row],[Posting Date]]&lt;&gt;"","GJ-"&amp;CountryID,"")</f>
        <v/>
      </c>
      <c r="AJ2525" s="59" t="str">
        <f>IF(Table1[[#This Row],[Posting Date]]&lt;&gt;"",Table1[[#This Row],[Posting Date]],"")</f>
        <v/>
      </c>
      <c r="AK2525" s="46"/>
      <c r="AL2525" s="46" t="str">
        <f>IF(Table1[[#This Row],[Description]]&lt;&gt;"",Table1[[#This Row],[Description]],"")</f>
        <v/>
      </c>
      <c r="AM2525" s="46" t="str">
        <f>IF(Table1[[#This Row],[Posting Date]]&lt;&gt;"",Table1[[#This Row],[Reference Number]],"")</f>
        <v/>
      </c>
      <c r="AN2525" s="46" t="str">
        <f>TRIM(Table1[[#This Row],[Line '#]])</f>
        <v/>
      </c>
      <c r="AO2525" s="46" t="str">
        <f>TRIM(Table1[[#This Row],[Account]])</f>
        <v/>
      </c>
      <c r="AP2525" s="46" t="str">
        <f>IF(Table1[[#This Row],[Posting Date]]&lt;&gt;"",$D$5,"")</f>
        <v/>
      </c>
      <c r="AQ2525" s="46" t="str">
        <f>TRIM(Table1[[#This Row],[Departments-Prgrams]])</f>
        <v/>
      </c>
      <c r="AR2525" s="46" t="str">
        <f>TRIM(Table1[[#This Row],[Grant]])</f>
        <v/>
      </c>
      <c r="AS2525" s="46" t="str">
        <f>TRIM(Table1[[#This Row],[Staff ID]])</f>
        <v/>
      </c>
      <c r="AT2525" s="46" t="str">
        <f>IF(TRIM(Table1[[#This Row],[Budget Code]])=0,"",TRIM(Table1[[#This Row],[Budget Code]]))</f>
        <v/>
      </c>
      <c r="AU2525" s="46" t="str">
        <f>IF(Table1[[#This Row],[Line Description]]&lt;&gt;"",Table1[[#This Row],[Line Description]],"")</f>
        <v/>
      </c>
      <c r="AV2525" s="46" t="str">
        <f>IF(Table1[[#This Row],[Cur_Amount Debit]]&gt;0,ROUND(Table1[[#This Row],[Cur_Amount Debit]],2),"")</f>
        <v/>
      </c>
      <c r="AW2525" s="46" t="str">
        <f>IF(Table1[[#This Row],[Cur_Amount Credit]]&gt;0,ROUND(Table1[[#This Row],[Cur_Amount Credit]],2),"")</f>
        <v/>
      </c>
      <c r="AX2525" s="46" t="str">
        <f>LEFT(Table1[[#This Row],[Cur]],3)</f>
        <v/>
      </c>
      <c r="AY2525" s="59"/>
      <c r="AZ2525" s="46"/>
      <c r="BA2525" s="46" t="str">
        <f>IF(Table1[[#This Row],[Cur]]&lt;&gt;"",IF(Table1[[#This Row],[Cur]]="USD","",ExchangeRate),"")</f>
        <v/>
      </c>
      <c r="BB2525" s="46" t="str">
        <f>IF(Table1[[#This Row],[Grant]]&lt;&gt;"",VLOOKUP(Table1[[#This Row],[Grant]],Grants!B:D,3),"")</f>
        <v/>
      </c>
      <c r="BC2525" s="46" t="str">
        <f>TRIM(Table1[[#This Row],[Vendor ID]])</f>
        <v/>
      </c>
      <c r="BD2525">
        <f>IF(Table1[[#This Row],[Reference Number]]=Q2524,BD2524,BD2524+1)</f>
        <v>0</v>
      </c>
    </row>
    <row r="2526" spans="1:56" ht="11.25" customHeight="1" x14ac:dyDescent="0.25">
      <c r="A2526" s="1"/>
      <c r="B2526" s="88" t="str">
        <f>IF(Table1[[#This Row],[Posting Date]]&lt;&gt;"",IF(Table1[[#This Row],[Reference Number]]=Q2525,B2525+1,1),"")</f>
        <v/>
      </c>
      <c r="C2526" s="61"/>
      <c r="D2526" s="61"/>
      <c r="E2526" s="138"/>
      <c r="F2526" s="141" t="str">
        <f>IFERROR(IF(VLOOKUP(Table1[[#This Row],[Budget Code Description]],Dimentions!$X$6:$AC$139,2,FALSE)="","",VLOOKUP(Table1[[#This Row],[Budget Code Description]],Dimentions!$X$6:$AC$139,2,FALSE)),"")</f>
        <v/>
      </c>
      <c r="G2526" s="141"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1" t="str">
        <f>IFERROR(VLOOKUP(Table1[[#This Row],[Budget Code Description]],Table6[#All],8,FALSE),"")</f>
        <v/>
      </c>
      <c r="L2526" s="63"/>
      <c r="M2526" s="65" t="str">
        <f>IFERROR(VLOOKUP(Table1[[#This Row],[Staff ID]],Table2[],2,FALSE),"")</f>
        <v/>
      </c>
      <c r="N2526" s="209" t="str">
        <f>IFERROR(IF(VLOOKUP(Table1[[#This Row],[Budget Code Description]],Dimentions!$X$6:$AC$134,4,FALSE)="","",VLOOKUP(Table1[[#This Row],[Budget Code Description]],Dimentions!$X$6:$AC$134,4,FALSE)),"")</f>
        <v/>
      </c>
      <c r="O2526" s="65" t="str">
        <f>IFERROR(VLOOKUP(Table1[[#This Row],[Vendor ID]],Table549[],2,FALSE),"")</f>
        <v/>
      </c>
      <c r="P2526" s="63"/>
      <c r="Q2526" s="141" t="str">
        <f>IF(Table1[[#This Row],[Posting Date]]&lt;&gt;"",$D$9,"")</f>
        <v/>
      </c>
      <c r="R2526" s="157" t="str">
        <f>IF(Table1[[#This Row],[Posting Date]]&lt;&gt;"",$D$10,"")</f>
        <v/>
      </c>
      <c r="S2526" s="66"/>
      <c r="T2526" s="63"/>
      <c r="U2526" s="67"/>
      <c r="V2526" s="67"/>
      <c r="W2526" s="67" t="str">
        <f t="shared" si="43"/>
        <v/>
      </c>
      <c r="X2526" s="159" t="str">
        <f>IF(E2526="","",(IF(Table1[[#This Row],[Cur]]="USD",Table1[[#This Row],[Cur_Amount Debit]],Table1[[#This Row],[Cur_Amount Debit]]/Table1[[#This Row],[Exchange Rate]])))</f>
        <v/>
      </c>
      <c r="Y2526" s="159" t="str">
        <f>IF(E2526="","",(IF(Table1[[#This Row],[Cur]]="USD",Table1[[#This Row],[Cur_Amount Credit]],Table1[[#This Row],[Cur_Amount Credit]]/ExchangeRate)))</f>
        <v/>
      </c>
      <c r="Z2526" s="201" t="str">
        <f>IF(E2526="","",(Table1[[#This Row],[Debit USD]]-Table1[[#This Row],[Credit USD]]))</f>
        <v/>
      </c>
      <c r="AA2526" s="226"/>
      <c r="AB2526" s="255"/>
      <c r="AC2526" s="1"/>
      <c r="AD2526" s="15"/>
      <c r="AE2526" s="15" t="str">
        <f>IF(AND(OR(Table1[[#This Row],[Account]]="15030",Table1[[#This Row],[Account]]="15035",Table1[[#This Row],[Account]]="20150"),Table1[[#This Row],[Vendor ID]]=""),1,"")</f>
        <v/>
      </c>
      <c r="AF2526" s="15"/>
      <c r="AG2526" s="15"/>
      <c r="AH2526" s="15"/>
      <c r="AI2526" s="46" t="str">
        <f>IF(Table1[[#This Row],[Posting Date]]&lt;&gt;"","GJ-"&amp;CountryID,"")</f>
        <v/>
      </c>
      <c r="AJ2526" s="59" t="str">
        <f>IF(Table1[[#This Row],[Posting Date]]&lt;&gt;"",Table1[[#This Row],[Posting Date]],"")</f>
        <v/>
      </c>
      <c r="AK2526" s="46"/>
      <c r="AL2526" s="46" t="str">
        <f>IF(Table1[[#This Row],[Description]]&lt;&gt;"",Table1[[#This Row],[Description]],"")</f>
        <v/>
      </c>
      <c r="AM2526" s="46" t="str">
        <f>IF(Table1[[#This Row],[Posting Date]]&lt;&gt;"",Table1[[#This Row],[Reference Number]],"")</f>
        <v/>
      </c>
      <c r="AN2526" s="46" t="str">
        <f>TRIM(Table1[[#This Row],[Line '#]])</f>
        <v/>
      </c>
      <c r="AO2526" s="46" t="str">
        <f>TRIM(Table1[[#This Row],[Account]])</f>
        <v/>
      </c>
      <c r="AP2526" s="46" t="str">
        <f>IF(Table1[[#This Row],[Posting Date]]&lt;&gt;"",$D$5,"")</f>
        <v/>
      </c>
      <c r="AQ2526" s="46" t="str">
        <f>TRIM(Table1[[#This Row],[Departments-Prgrams]])</f>
        <v/>
      </c>
      <c r="AR2526" s="46" t="str">
        <f>TRIM(Table1[[#This Row],[Grant]])</f>
        <v/>
      </c>
      <c r="AS2526" s="46" t="str">
        <f>TRIM(Table1[[#This Row],[Staff ID]])</f>
        <v/>
      </c>
      <c r="AT2526" s="46" t="str">
        <f>IF(TRIM(Table1[[#This Row],[Budget Code]])=0,"",TRIM(Table1[[#This Row],[Budget Code]]))</f>
        <v/>
      </c>
      <c r="AU2526" s="46" t="str">
        <f>IF(Table1[[#This Row],[Line Description]]&lt;&gt;"",Table1[[#This Row],[Line Description]],"")</f>
        <v/>
      </c>
      <c r="AV2526" s="46" t="str">
        <f>IF(Table1[[#This Row],[Cur_Amount Debit]]&gt;0,ROUND(Table1[[#This Row],[Cur_Amount Debit]],2),"")</f>
        <v/>
      </c>
      <c r="AW2526" s="46" t="str">
        <f>IF(Table1[[#This Row],[Cur_Amount Credit]]&gt;0,ROUND(Table1[[#This Row],[Cur_Amount Credit]],2),"")</f>
        <v/>
      </c>
      <c r="AX2526" s="46" t="str">
        <f>LEFT(Table1[[#This Row],[Cur]],3)</f>
        <v/>
      </c>
      <c r="AY2526" s="59"/>
      <c r="AZ2526" s="46"/>
      <c r="BA2526" s="46" t="str">
        <f>IF(Table1[[#This Row],[Cur]]&lt;&gt;"",IF(Table1[[#This Row],[Cur]]="USD","",ExchangeRate),"")</f>
        <v/>
      </c>
      <c r="BB2526" s="46" t="str">
        <f>IF(Table1[[#This Row],[Grant]]&lt;&gt;"",VLOOKUP(Table1[[#This Row],[Grant]],Grants!B:D,3),"")</f>
        <v/>
      </c>
      <c r="BC2526" s="46" t="str">
        <f>TRIM(Table1[[#This Row],[Vendor ID]])</f>
        <v/>
      </c>
      <c r="BD2526">
        <f>IF(Table1[[#This Row],[Reference Number]]=Q2525,BD2525,BD2525+1)</f>
        <v>0</v>
      </c>
    </row>
    <row r="2527" spans="1:56" ht="11.25" customHeight="1" x14ac:dyDescent="0.25">
      <c r="A2527" s="1"/>
      <c r="B2527" s="88" t="str">
        <f>IF(Table1[[#This Row],[Posting Date]]&lt;&gt;"",IF(Table1[[#This Row],[Reference Number]]=Q2526,B2526+1,1),"")</f>
        <v/>
      </c>
      <c r="C2527" s="61"/>
      <c r="D2527" s="61"/>
      <c r="E2527" s="138"/>
      <c r="F2527" s="141" t="str">
        <f>IFERROR(IF(VLOOKUP(Table1[[#This Row],[Budget Code Description]],Dimentions!$X$6:$AC$139,2,FALSE)="","",VLOOKUP(Table1[[#This Row],[Budget Code Description]],Dimentions!$X$6:$AC$139,2,FALSE)),"")</f>
        <v/>
      </c>
      <c r="G2527" s="141"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1" t="str">
        <f>IFERROR(VLOOKUP(Table1[[#This Row],[Budget Code Description]],Table6[#All],8,FALSE),"")</f>
        <v/>
      </c>
      <c r="L2527" s="63"/>
      <c r="M2527" s="65" t="str">
        <f>IFERROR(VLOOKUP(Table1[[#This Row],[Staff ID]],Table2[],2,FALSE),"")</f>
        <v/>
      </c>
      <c r="N2527" s="209" t="str">
        <f>IFERROR(IF(VLOOKUP(Table1[[#This Row],[Budget Code Description]],Dimentions!$X$6:$AC$134,4,FALSE)="","",VLOOKUP(Table1[[#This Row],[Budget Code Description]],Dimentions!$X$6:$AC$134,4,FALSE)),"")</f>
        <v/>
      </c>
      <c r="O2527" s="65" t="str">
        <f>IFERROR(VLOOKUP(Table1[[#This Row],[Vendor ID]],Table549[],2,FALSE),"")</f>
        <v/>
      </c>
      <c r="P2527" s="63"/>
      <c r="Q2527" s="141" t="str">
        <f>IF(Table1[[#This Row],[Posting Date]]&lt;&gt;"",$D$9,"")</f>
        <v/>
      </c>
      <c r="R2527" s="157" t="str">
        <f>IF(Table1[[#This Row],[Posting Date]]&lt;&gt;"",$D$10,"")</f>
        <v/>
      </c>
      <c r="S2527" s="66"/>
      <c r="T2527" s="63"/>
      <c r="U2527" s="67"/>
      <c r="V2527" s="67"/>
      <c r="W2527" s="67" t="str">
        <f t="shared" si="43"/>
        <v/>
      </c>
      <c r="X2527" s="159" t="str">
        <f>IF(E2527="","",(IF(Table1[[#This Row],[Cur]]="USD",Table1[[#This Row],[Cur_Amount Debit]],Table1[[#This Row],[Cur_Amount Debit]]/Table1[[#This Row],[Exchange Rate]])))</f>
        <v/>
      </c>
      <c r="Y2527" s="159" t="str">
        <f>IF(E2527="","",(IF(Table1[[#This Row],[Cur]]="USD",Table1[[#This Row],[Cur_Amount Credit]],Table1[[#This Row],[Cur_Amount Credit]]/ExchangeRate)))</f>
        <v/>
      </c>
      <c r="Z2527" s="201" t="str">
        <f>IF(E2527="","",(Table1[[#This Row],[Debit USD]]-Table1[[#This Row],[Credit USD]]))</f>
        <v/>
      </c>
      <c r="AA2527" s="226"/>
      <c r="AB2527" s="255"/>
      <c r="AC2527" s="1"/>
      <c r="AD2527" s="15"/>
      <c r="AE2527" s="15" t="str">
        <f>IF(AND(OR(Table1[[#This Row],[Account]]="15030",Table1[[#This Row],[Account]]="15035",Table1[[#This Row],[Account]]="20150"),Table1[[#This Row],[Vendor ID]]=""),1,"")</f>
        <v/>
      </c>
      <c r="AF2527" s="15"/>
      <c r="AG2527" s="15"/>
      <c r="AH2527" s="15"/>
      <c r="AI2527" s="46" t="str">
        <f>IF(Table1[[#This Row],[Posting Date]]&lt;&gt;"","GJ-"&amp;CountryID,"")</f>
        <v/>
      </c>
      <c r="AJ2527" s="59" t="str">
        <f>IF(Table1[[#This Row],[Posting Date]]&lt;&gt;"",Table1[[#This Row],[Posting Date]],"")</f>
        <v/>
      </c>
      <c r="AK2527" s="46"/>
      <c r="AL2527" s="46" t="str">
        <f>IF(Table1[[#This Row],[Description]]&lt;&gt;"",Table1[[#This Row],[Description]],"")</f>
        <v/>
      </c>
      <c r="AM2527" s="46" t="str">
        <f>IF(Table1[[#This Row],[Posting Date]]&lt;&gt;"",Table1[[#This Row],[Reference Number]],"")</f>
        <v/>
      </c>
      <c r="AN2527" s="46" t="str">
        <f>TRIM(Table1[[#This Row],[Line '#]])</f>
        <v/>
      </c>
      <c r="AO2527" s="46" t="str">
        <f>TRIM(Table1[[#This Row],[Account]])</f>
        <v/>
      </c>
      <c r="AP2527" s="46" t="str">
        <f>IF(Table1[[#This Row],[Posting Date]]&lt;&gt;"",$D$5,"")</f>
        <v/>
      </c>
      <c r="AQ2527" s="46" t="str">
        <f>TRIM(Table1[[#This Row],[Departments-Prgrams]])</f>
        <v/>
      </c>
      <c r="AR2527" s="46" t="str">
        <f>TRIM(Table1[[#This Row],[Grant]])</f>
        <v/>
      </c>
      <c r="AS2527" s="46" t="str">
        <f>TRIM(Table1[[#This Row],[Staff ID]])</f>
        <v/>
      </c>
      <c r="AT2527" s="46" t="str">
        <f>IF(TRIM(Table1[[#This Row],[Budget Code]])=0,"",TRIM(Table1[[#This Row],[Budget Code]]))</f>
        <v/>
      </c>
      <c r="AU2527" s="46" t="str">
        <f>IF(Table1[[#This Row],[Line Description]]&lt;&gt;"",Table1[[#This Row],[Line Description]],"")</f>
        <v/>
      </c>
      <c r="AV2527" s="46" t="str">
        <f>IF(Table1[[#This Row],[Cur_Amount Debit]]&gt;0,ROUND(Table1[[#This Row],[Cur_Amount Debit]],2),"")</f>
        <v/>
      </c>
      <c r="AW2527" s="46" t="str">
        <f>IF(Table1[[#This Row],[Cur_Amount Credit]]&gt;0,ROUND(Table1[[#This Row],[Cur_Amount Credit]],2),"")</f>
        <v/>
      </c>
      <c r="AX2527" s="46" t="str">
        <f>LEFT(Table1[[#This Row],[Cur]],3)</f>
        <v/>
      </c>
      <c r="AY2527" s="59"/>
      <c r="AZ2527" s="46"/>
      <c r="BA2527" s="46" t="str">
        <f>IF(Table1[[#This Row],[Cur]]&lt;&gt;"",IF(Table1[[#This Row],[Cur]]="USD","",ExchangeRate),"")</f>
        <v/>
      </c>
      <c r="BB2527" s="46" t="str">
        <f>IF(Table1[[#This Row],[Grant]]&lt;&gt;"",VLOOKUP(Table1[[#This Row],[Grant]],Grants!B:D,3),"")</f>
        <v/>
      </c>
      <c r="BC2527" s="46" t="str">
        <f>TRIM(Table1[[#This Row],[Vendor ID]])</f>
        <v/>
      </c>
      <c r="BD2527">
        <f>IF(Table1[[#This Row],[Reference Number]]=Q2526,BD2526,BD2526+1)</f>
        <v>0</v>
      </c>
    </row>
    <row r="2528" spans="1:56" ht="11.25" customHeight="1" x14ac:dyDescent="0.25">
      <c r="A2528" s="1"/>
      <c r="B2528" s="88" t="str">
        <f>IF(Table1[[#This Row],[Posting Date]]&lt;&gt;"",IF(Table1[[#This Row],[Reference Number]]=Q2527,B2527+1,1),"")</f>
        <v/>
      </c>
      <c r="C2528" s="61"/>
      <c r="D2528" s="61"/>
      <c r="E2528" s="138"/>
      <c r="F2528" s="141" t="str">
        <f>IFERROR(IF(VLOOKUP(Table1[[#This Row],[Budget Code Description]],Dimentions!$X$6:$AC$139,2,FALSE)="","",VLOOKUP(Table1[[#This Row],[Budget Code Description]],Dimentions!$X$6:$AC$139,2,FALSE)),"")</f>
        <v/>
      </c>
      <c r="G2528" s="141"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1" t="str">
        <f>IFERROR(VLOOKUP(Table1[[#This Row],[Budget Code Description]],Table6[#All],8,FALSE),"")</f>
        <v/>
      </c>
      <c r="L2528" s="63"/>
      <c r="M2528" s="65" t="str">
        <f>IFERROR(VLOOKUP(Table1[[#This Row],[Staff ID]],Table2[],2,FALSE),"")</f>
        <v/>
      </c>
      <c r="N2528" s="209" t="str">
        <f>IFERROR(IF(VLOOKUP(Table1[[#This Row],[Budget Code Description]],Dimentions!$X$6:$AC$134,4,FALSE)="","",VLOOKUP(Table1[[#This Row],[Budget Code Description]],Dimentions!$X$6:$AC$134,4,FALSE)),"")</f>
        <v/>
      </c>
      <c r="O2528" s="65" t="str">
        <f>IFERROR(VLOOKUP(Table1[[#This Row],[Vendor ID]],Table549[],2,FALSE),"")</f>
        <v/>
      </c>
      <c r="P2528" s="63"/>
      <c r="Q2528" s="141" t="str">
        <f>IF(Table1[[#This Row],[Posting Date]]&lt;&gt;"",$D$9,"")</f>
        <v/>
      </c>
      <c r="R2528" s="157" t="str">
        <f>IF(Table1[[#This Row],[Posting Date]]&lt;&gt;"",$D$10,"")</f>
        <v/>
      </c>
      <c r="S2528" s="66"/>
      <c r="T2528" s="63"/>
      <c r="U2528" s="67"/>
      <c r="V2528" s="67"/>
      <c r="W2528" s="67" t="str">
        <f t="shared" si="43"/>
        <v/>
      </c>
      <c r="X2528" s="159" t="str">
        <f>IF(E2528="","",(IF(Table1[[#This Row],[Cur]]="USD",Table1[[#This Row],[Cur_Amount Debit]],Table1[[#This Row],[Cur_Amount Debit]]/Table1[[#This Row],[Exchange Rate]])))</f>
        <v/>
      </c>
      <c r="Y2528" s="159" t="str">
        <f>IF(E2528="","",(IF(Table1[[#This Row],[Cur]]="USD",Table1[[#This Row],[Cur_Amount Credit]],Table1[[#This Row],[Cur_Amount Credit]]/ExchangeRate)))</f>
        <v/>
      </c>
      <c r="Z2528" s="201" t="str">
        <f>IF(E2528="","",(Table1[[#This Row],[Debit USD]]-Table1[[#This Row],[Credit USD]]))</f>
        <v/>
      </c>
      <c r="AA2528" s="226"/>
      <c r="AB2528" s="255"/>
      <c r="AC2528" s="1"/>
      <c r="AD2528" s="15"/>
      <c r="AE2528" s="15" t="str">
        <f>IF(AND(OR(Table1[[#This Row],[Account]]="15030",Table1[[#This Row],[Account]]="15035",Table1[[#This Row],[Account]]="20150"),Table1[[#This Row],[Vendor ID]]=""),1,"")</f>
        <v/>
      </c>
      <c r="AF2528" s="15"/>
      <c r="AG2528" s="15"/>
      <c r="AH2528" s="15"/>
      <c r="AI2528" s="46" t="str">
        <f>IF(Table1[[#This Row],[Posting Date]]&lt;&gt;"","GJ-"&amp;CountryID,"")</f>
        <v/>
      </c>
      <c r="AJ2528" s="59" t="str">
        <f>IF(Table1[[#This Row],[Posting Date]]&lt;&gt;"",Table1[[#This Row],[Posting Date]],"")</f>
        <v/>
      </c>
      <c r="AK2528" s="46"/>
      <c r="AL2528" s="46" t="str">
        <f>IF(Table1[[#This Row],[Description]]&lt;&gt;"",Table1[[#This Row],[Description]],"")</f>
        <v/>
      </c>
      <c r="AM2528" s="46" t="str">
        <f>IF(Table1[[#This Row],[Posting Date]]&lt;&gt;"",Table1[[#This Row],[Reference Number]],"")</f>
        <v/>
      </c>
      <c r="AN2528" s="46" t="str">
        <f>TRIM(Table1[[#This Row],[Line '#]])</f>
        <v/>
      </c>
      <c r="AO2528" s="46" t="str">
        <f>TRIM(Table1[[#This Row],[Account]])</f>
        <v/>
      </c>
      <c r="AP2528" s="46" t="str">
        <f>IF(Table1[[#This Row],[Posting Date]]&lt;&gt;"",$D$5,"")</f>
        <v/>
      </c>
      <c r="AQ2528" s="46" t="str">
        <f>TRIM(Table1[[#This Row],[Departments-Prgrams]])</f>
        <v/>
      </c>
      <c r="AR2528" s="46" t="str">
        <f>TRIM(Table1[[#This Row],[Grant]])</f>
        <v/>
      </c>
      <c r="AS2528" s="46" t="str">
        <f>TRIM(Table1[[#This Row],[Staff ID]])</f>
        <v/>
      </c>
      <c r="AT2528" s="46" t="str">
        <f>IF(TRIM(Table1[[#This Row],[Budget Code]])=0,"",TRIM(Table1[[#This Row],[Budget Code]]))</f>
        <v/>
      </c>
      <c r="AU2528" s="46" t="str">
        <f>IF(Table1[[#This Row],[Line Description]]&lt;&gt;"",Table1[[#This Row],[Line Description]],"")</f>
        <v/>
      </c>
      <c r="AV2528" s="46" t="str">
        <f>IF(Table1[[#This Row],[Cur_Amount Debit]]&gt;0,ROUND(Table1[[#This Row],[Cur_Amount Debit]],2),"")</f>
        <v/>
      </c>
      <c r="AW2528" s="46" t="str">
        <f>IF(Table1[[#This Row],[Cur_Amount Credit]]&gt;0,ROUND(Table1[[#This Row],[Cur_Amount Credit]],2),"")</f>
        <v/>
      </c>
      <c r="AX2528" s="46" t="str">
        <f>LEFT(Table1[[#This Row],[Cur]],3)</f>
        <v/>
      </c>
      <c r="AY2528" s="59"/>
      <c r="AZ2528" s="46"/>
      <c r="BA2528" s="46" t="str">
        <f>IF(Table1[[#This Row],[Cur]]&lt;&gt;"",IF(Table1[[#This Row],[Cur]]="USD","",ExchangeRate),"")</f>
        <v/>
      </c>
      <c r="BB2528" s="46" t="str">
        <f>IF(Table1[[#This Row],[Grant]]&lt;&gt;"",VLOOKUP(Table1[[#This Row],[Grant]],Grants!B:D,3),"")</f>
        <v/>
      </c>
      <c r="BC2528" s="46" t="str">
        <f>TRIM(Table1[[#This Row],[Vendor ID]])</f>
        <v/>
      </c>
      <c r="BD2528">
        <f>IF(Table1[[#This Row],[Reference Number]]=Q2527,BD2527,BD2527+1)</f>
        <v>0</v>
      </c>
    </row>
    <row r="2529" spans="1:56" ht="11.25" customHeight="1" x14ac:dyDescent="0.25">
      <c r="A2529" s="1"/>
      <c r="B2529" s="88" t="str">
        <f>IF(Table1[[#This Row],[Posting Date]]&lt;&gt;"",IF(Table1[[#This Row],[Reference Number]]=Q2528,B2528+1,1),"")</f>
        <v/>
      </c>
      <c r="C2529" s="61"/>
      <c r="D2529" s="61"/>
      <c r="E2529" s="138"/>
      <c r="F2529" s="141" t="str">
        <f>IFERROR(IF(VLOOKUP(Table1[[#This Row],[Budget Code Description]],Dimentions!$X$6:$AC$139,2,FALSE)="","",VLOOKUP(Table1[[#This Row],[Budget Code Description]],Dimentions!$X$6:$AC$139,2,FALSE)),"")</f>
        <v/>
      </c>
      <c r="G2529" s="141"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1" t="str">
        <f>IFERROR(VLOOKUP(Table1[[#This Row],[Budget Code Description]],Table6[#All],8,FALSE),"")</f>
        <v/>
      </c>
      <c r="L2529" s="63"/>
      <c r="M2529" s="65" t="str">
        <f>IFERROR(VLOOKUP(Table1[[#This Row],[Staff ID]],Table2[],2,FALSE),"")</f>
        <v/>
      </c>
      <c r="N2529" s="209" t="str">
        <f>IFERROR(IF(VLOOKUP(Table1[[#This Row],[Budget Code Description]],Dimentions!$X$6:$AC$134,4,FALSE)="","",VLOOKUP(Table1[[#This Row],[Budget Code Description]],Dimentions!$X$6:$AC$134,4,FALSE)),"")</f>
        <v/>
      </c>
      <c r="O2529" s="65" t="str">
        <f>IFERROR(VLOOKUP(Table1[[#This Row],[Vendor ID]],Table549[],2,FALSE),"")</f>
        <v/>
      </c>
      <c r="P2529" s="63"/>
      <c r="Q2529" s="141" t="str">
        <f>IF(Table1[[#This Row],[Posting Date]]&lt;&gt;"",$D$9,"")</f>
        <v/>
      </c>
      <c r="R2529" s="157" t="str">
        <f>IF(Table1[[#This Row],[Posting Date]]&lt;&gt;"",$D$10,"")</f>
        <v/>
      </c>
      <c r="S2529" s="66"/>
      <c r="T2529" s="63"/>
      <c r="U2529" s="67"/>
      <c r="V2529" s="67"/>
      <c r="W2529" s="67" t="str">
        <f t="shared" si="43"/>
        <v/>
      </c>
      <c r="X2529" s="159" t="str">
        <f>IF(E2529="","",(IF(Table1[[#This Row],[Cur]]="USD",Table1[[#This Row],[Cur_Amount Debit]],Table1[[#This Row],[Cur_Amount Debit]]/Table1[[#This Row],[Exchange Rate]])))</f>
        <v/>
      </c>
      <c r="Y2529" s="159" t="str">
        <f>IF(E2529="","",(IF(Table1[[#This Row],[Cur]]="USD",Table1[[#This Row],[Cur_Amount Credit]],Table1[[#This Row],[Cur_Amount Credit]]/ExchangeRate)))</f>
        <v/>
      </c>
      <c r="Z2529" s="201" t="str">
        <f>IF(E2529="","",(Table1[[#This Row],[Debit USD]]-Table1[[#This Row],[Credit USD]]))</f>
        <v/>
      </c>
      <c r="AA2529" s="226"/>
      <c r="AB2529" s="255"/>
      <c r="AC2529" s="1"/>
      <c r="AD2529" s="15"/>
      <c r="AE2529" s="15" t="str">
        <f>IF(AND(OR(Table1[[#This Row],[Account]]="15030",Table1[[#This Row],[Account]]="15035",Table1[[#This Row],[Account]]="20150"),Table1[[#This Row],[Vendor ID]]=""),1,"")</f>
        <v/>
      </c>
      <c r="AF2529" s="15"/>
      <c r="AG2529" s="15"/>
      <c r="AH2529" s="15"/>
      <c r="AI2529" s="46" t="str">
        <f>IF(Table1[[#This Row],[Posting Date]]&lt;&gt;"","GJ-"&amp;CountryID,"")</f>
        <v/>
      </c>
      <c r="AJ2529" s="59" t="str">
        <f>IF(Table1[[#This Row],[Posting Date]]&lt;&gt;"",Table1[[#This Row],[Posting Date]],"")</f>
        <v/>
      </c>
      <c r="AK2529" s="46"/>
      <c r="AL2529" s="46" t="str">
        <f>IF(Table1[[#This Row],[Description]]&lt;&gt;"",Table1[[#This Row],[Description]],"")</f>
        <v/>
      </c>
      <c r="AM2529" s="46" t="str">
        <f>IF(Table1[[#This Row],[Posting Date]]&lt;&gt;"",Table1[[#This Row],[Reference Number]],"")</f>
        <v/>
      </c>
      <c r="AN2529" s="46" t="str">
        <f>TRIM(Table1[[#This Row],[Line '#]])</f>
        <v/>
      </c>
      <c r="AO2529" s="46" t="str">
        <f>TRIM(Table1[[#This Row],[Account]])</f>
        <v/>
      </c>
      <c r="AP2529" s="46" t="str">
        <f>IF(Table1[[#This Row],[Posting Date]]&lt;&gt;"",$D$5,"")</f>
        <v/>
      </c>
      <c r="AQ2529" s="46" t="str">
        <f>TRIM(Table1[[#This Row],[Departments-Prgrams]])</f>
        <v/>
      </c>
      <c r="AR2529" s="46" t="str">
        <f>TRIM(Table1[[#This Row],[Grant]])</f>
        <v/>
      </c>
      <c r="AS2529" s="46" t="str">
        <f>TRIM(Table1[[#This Row],[Staff ID]])</f>
        <v/>
      </c>
      <c r="AT2529" s="46" t="str">
        <f>IF(TRIM(Table1[[#This Row],[Budget Code]])=0,"",TRIM(Table1[[#This Row],[Budget Code]]))</f>
        <v/>
      </c>
      <c r="AU2529" s="46" t="str">
        <f>IF(Table1[[#This Row],[Line Description]]&lt;&gt;"",Table1[[#This Row],[Line Description]],"")</f>
        <v/>
      </c>
      <c r="AV2529" s="46" t="str">
        <f>IF(Table1[[#This Row],[Cur_Amount Debit]]&gt;0,ROUND(Table1[[#This Row],[Cur_Amount Debit]],2),"")</f>
        <v/>
      </c>
      <c r="AW2529" s="46" t="str">
        <f>IF(Table1[[#This Row],[Cur_Amount Credit]]&gt;0,ROUND(Table1[[#This Row],[Cur_Amount Credit]],2),"")</f>
        <v/>
      </c>
      <c r="AX2529" s="46" t="str">
        <f>LEFT(Table1[[#This Row],[Cur]],3)</f>
        <v/>
      </c>
      <c r="AY2529" s="59"/>
      <c r="AZ2529" s="46"/>
      <c r="BA2529" s="46" t="str">
        <f>IF(Table1[[#This Row],[Cur]]&lt;&gt;"",IF(Table1[[#This Row],[Cur]]="USD","",ExchangeRate),"")</f>
        <v/>
      </c>
      <c r="BB2529" s="46" t="str">
        <f>IF(Table1[[#This Row],[Grant]]&lt;&gt;"",VLOOKUP(Table1[[#This Row],[Grant]],Grants!B:D,3),"")</f>
        <v/>
      </c>
      <c r="BC2529" s="46" t="str">
        <f>TRIM(Table1[[#This Row],[Vendor ID]])</f>
        <v/>
      </c>
      <c r="BD2529">
        <f>IF(Table1[[#This Row],[Reference Number]]=Q2528,BD2528,BD2528+1)</f>
        <v>0</v>
      </c>
    </row>
    <row r="2530" spans="1:56" ht="11.25" customHeight="1" x14ac:dyDescent="0.25">
      <c r="A2530" s="1"/>
      <c r="B2530" s="88" t="str">
        <f>IF(Table1[[#This Row],[Posting Date]]&lt;&gt;"",IF(Table1[[#This Row],[Reference Number]]=Q2529,B2529+1,1),"")</f>
        <v/>
      </c>
      <c r="C2530" s="61"/>
      <c r="D2530" s="61"/>
      <c r="E2530" s="138"/>
      <c r="F2530" s="141" t="str">
        <f>IFERROR(IF(VLOOKUP(Table1[[#This Row],[Budget Code Description]],Dimentions!$X$6:$AC$139,2,FALSE)="","",VLOOKUP(Table1[[#This Row],[Budget Code Description]],Dimentions!$X$6:$AC$139,2,FALSE)),"")</f>
        <v/>
      </c>
      <c r="G2530" s="141"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1" t="str">
        <f>IFERROR(VLOOKUP(Table1[[#This Row],[Budget Code Description]],Table6[#All],8,FALSE),"")</f>
        <v/>
      </c>
      <c r="L2530" s="63"/>
      <c r="M2530" s="65" t="str">
        <f>IFERROR(VLOOKUP(Table1[[#This Row],[Staff ID]],Table2[],2,FALSE),"")</f>
        <v/>
      </c>
      <c r="N2530" s="209" t="str">
        <f>IFERROR(IF(VLOOKUP(Table1[[#This Row],[Budget Code Description]],Dimentions!$X$6:$AC$134,4,FALSE)="","",VLOOKUP(Table1[[#This Row],[Budget Code Description]],Dimentions!$X$6:$AC$134,4,FALSE)),"")</f>
        <v/>
      </c>
      <c r="O2530" s="65" t="str">
        <f>IFERROR(VLOOKUP(Table1[[#This Row],[Vendor ID]],Table549[],2,FALSE),"")</f>
        <v/>
      </c>
      <c r="P2530" s="63"/>
      <c r="Q2530" s="141" t="str">
        <f>IF(Table1[[#This Row],[Posting Date]]&lt;&gt;"",$D$9,"")</f>
        <v/>
      </c>
      <c r="R2530" s="157" t="str">
        <f>IF(Table1[[#This Row],[Posting Date]]&lt;&gt;"",$D$10,"")</f>
        <v/>
      </c>
      <c r="S2530" s="66"/>
      <c r="T2530" s="63"/>
      <c r="U2530" s="67"/>
      <c r="V2530" s="67"/>
      <c r="W2530" s="67" t="str">
        <f t="shared" si="43"/>
        <v/>
      </c>
      <c r="X2530" s="159" t="str">
        <f>IF(E2530="","",(IF(Table1[[#This Row],[Cur]]="USD",Table1[[#This Row],[Cur_Amount Debit]],Table1[[#This Row],[Cur_Amount Debit]]/Table1[[#This Row],[Exchange Rate]])))</f>
        <v/>
      </c>
      <c r="Y2530" s="159" t="str">
        <f>IF(E2530="","",(IF(Table1[[#This Row],[Cur]]="USD",Table1[[#This Row],[Cur_Amount Credit]],Table1[[#This Row],[Cur_Amount Credit]]/ExchangeRate)))</f>
        <v/>
      </c>
      <c r="Z2530" s="201" t="str">
        <f>IF(E2530="","",(Table1[[#This Row],[Debit USD]]-Table1[[#This Row],[Credit USD]]))</f>
        <v/>
      </c>
      <c r="AA2530" s="226"/>
      <c r="AB2530" s="255"/>
      <c r="AC2530" s="1"/>
      <c r="AD2530" s="15"/>
      <c r="AE2530" s="15" t="str">
        <f>IF(AND(OR(Table1[[#This Row],[Account]]="15030",Table1[[#This Row],[Account]]="15035",Table1[[#This Row],[Account]]="20150"),Table1[[#This Row],[Vendor ID]]=""),1,"")</f>
        <v/>
      </c>
      <c r="AF2530" s="15"/>
      <c r="AG2530" s="15"/>
      <c r="AH2530" s="15"/>
      <c r="AI2530" s="46" t="str">
        <f>IF(Table1[[#This Row],[Posting Date]]&lt;&gt;"","GJ-"&amp;CountryID,"")</f>
        <v/>
      </c>
      <c r="AJ2530" s="59" t="str">
        <f>IF(Table1[[#This Row],[Posting Date]]&lt;&gt;"",Table1[[#This Row],[Posting Date]],"")</f>
        <v/>
      </c>
      <c r="AK2530" s="46"/>
      <c r="AL2530" s="46" t="str">
        <f>IF(Table1[[#This Row],[Description]]&lt;&gt;"",Table1[[#This Row],[Description]],"")</f>
        <v/>
      </c>
      <c r="AM2530" s="46" t="str">
        <f>IF(Table1[[#This Row],[Posting Date]]&lt;&gt;"",Table1[[#This Row],[Reference Number]],"")</f>
        <v/>
      </c>
      <c r="AN2530" s="46" t="str">
        <f>TRIM(Table1[[#This Row],[Line '#]])</f>
        <v/>
      </c>
      <c r="AO2530" s="46" t="str">
        <f>TRIM(Table1[[#This Row],[Account]])</f>
        <v/>
      </c>
      <c r="AP2530" s="46" t="str">
        <f>IF(Table1[[#This Row],[Posting Date]]&lt;&gt;"",$D$5,"")</f>
        <v/>
      </c>
      <c r="AQ2530" s="46" t="str">
        <f>TRIM(Table1[[#This Row],[Departments-Prgrams]])</f>
        <v/>
      </c>
      <c r="AR2530" s="46" t="str">
        <f>TRIM(Table1[[#This Row],[Grant]])</f>
        <v/>
      </c>
      <c r="AS2530" s="46" t="str">
        <f>TRIM(Table1[[#This Row],[Staff ID]])</f>
        <v/>
      </c>
      <c r="AT2530" s="46" t="str">
        <f>IF(TRIM(Table1[[#This Row],[Budget Code]])=0,"",TRIM(Table1[[#This Row],[Budget Code]]))</f>
        <v/>
      </c>
      <c r="AU2530" s="46" t="str">
        <f>IF(Table1[[#This Row],[Line Description]]&lt;&gt;"",Table1[[#This Row],[Line Description]],"")</f>
        <v/>
      </c>
      <c r="AV2530" s="46" t="str">
        <f>IF(Table1[[#This Row],[Cur_Amount Debit]]&gt;0,ROUND(Table1[[#This Row],[Cur_Amount Debit]],2),"")</f>
        <v/>
      </c>
      <c r="AW2530" s="46" t="str">
        <f>IF(Table1[[#This Row],[Cur_Amount Credit]]&gt;0,ROUND(Table1[[#This Row],[Cur_Amount Credit]],2),"")</f>
        <v/>
      </c>
      <c r="AX2530" s="46" t="str">
        <f>LEFT(Table1[[#This Row],[Cur]],3)</f>
        <v/>
      </c>
      <c r="AY2530" s="59"/>
      <c r="AZ2530" s="46"/>
      <c r="BA2530" s="46" t="str">
        <f>IF(Table1[[#This Row],[Cur]]&lt;&gt;"",IF(Table1[[#This Row],[Cur]]="USD","",ExchangeRate),"")</f>
        <v/>
      </c>
      <c r="BB2530" s="46" t="str">
        <f>IF(Table1[[#This Row],[Grant]]&lt;&gt;"",VLOOKUP(Table1[[#This Row],[Grant]],Grants!B:D,3),"")</f>
        <v/>
      </c>
      <c r="BC2530" s="46" t="str">
        <f>TRIM(Table1[[#This Row],[Vendor ID]])</f>
        <v/>
      </c>
      <c r="BD2530">
        <f>IF(Table1[[#This Row],[Reference Number]]=Q2529,BD2529,BD2529+1)</f>
        <v>0</v>
      </c>
    </row>
    <row r="2531" spans="1:56" ht="11.25" customHeight="1" x14ac:dyDescent="0.25">
      <c r="A2531" s="1"/>
      <c r="B2531" s="88" t="str">
        <f>IF(Table1[[#This Row],[Posting Date]]&lt;&gt;"",IF(Table1[[#This Row],[Reference Number]]=Q2530,B2530+1,1),"")</f>
        <v/>
      </c>
      <c r="C2531" s="61"/>
      <c r="D2531" s="61"/>
      <c r="E2531" s="138"/>
      <c r="F2531" s="141" t="str">
        <f>IFERROR(IF(VLOOKUP(Table1[[#This Row],[Budget Code Description]],Dimentions!$X$6:$AC$139,2,FALSE)="","",VLOOKUP(Table1[[#This Row],[Budget Code Description]],Dimentions!$X$6:$AC$139,2,FALSE)),"")</f>
        <v/>
      </c>
      <c r="G2531" s="141"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1" t="str">
        <f>IFERROR(VLOOKUP(Table1[[#This Row],[Budget Code Description]],Table6[#All],8,FALSE),"")</f>
        <v/>
      </c>
      <c r="L2531" s="63"/>
      <c r="M2531" s="65" t="str">
        <f>IFERROR(VLOOKUP(Table1[[#This Row],[Staff ID]],Table2[],2,FALSE),"")</f>
        <v/>
      </c>
      <c r="N2531" s="209" t="str">
        <f>IFERROR(IF(VLOOKUP(Table1[[#This Row],[Budget Code Description]],Dimentions!$X$6:$AC$134,4,FALSE)="","",VLOOKUP(Table1[[#This Row],[Budget Code Description]],Dimentions!$X$6:$AC$134,4,FALSE)),"")</f>
        <v/>
      </c>
      <c r="O2531" s="65" t="str">
        <f>IFERROR(VLOOKUP(Table1[[#This Row],[Vendor ID]],Table549[],2,FALSE),"")</f>
        <v/>
      </c>
      <c r="P2531" s="63"/>
      <c r="Q2531" s="141" t="str">
        <f>IF(Table1[[#This Row],[Posting Date]]&lt;&gt;"",$D$9,"")</f>
        <v/>
      </c>
      <c r="R2531" s="157" t="str">
        <f>IF(Table1[[#This Row],[Posting Date]]&lt;&gt;"",$D$10,"")</f>
        <v/>
      </c>
      <c r="S2531" s="66"/>
      <c r="T2531" s="63"/>
      <c r="U2531" s="67"/>
      <c r="V2531" s="67"/>
      <c r="W2531" s="67" t="str">
        <f t="shared" si="43"/>
        <v/>
      </c>
      <c r="X2531" s="159" t="str">
        <f>IF(E2531="","",(IF(Table1[[#This Row],[Cur]]="USD",Table1[[#This Row],[Cur_Amount Debit]],Table1[[#This Row],[Cur_Amount Debit]]/Table1[[#This Row],[Exchange Rate]])))</f>
        <v/>
      </c>
      <c r="Y2531" s="159" t="str">
        <f>IF(E2531="","",(IF(Table1[[#This Row],[Cur]]="USD",Table1[[#This Row],[Cur_Amount Credit]],Table1[[#This Row],[Cur_Amount Credit]]/ExchangeRate)))</f>
        <v/>
      </c>
      <c r="Z2531" s="201" t="str">
        <f>IF(E2531="","",(Table1[[#This Row],[Debit USD]]-Table1[[#This Row],[Credit USD]]))</f>
        <v/>
      </c>
      <c r="AA2531" s="226"/>
      <c r="AB2531" s="255"/>
      <c r="AC2531" s="1"/>
      <c r="AD2531" s="15"/>
      <c r="AE2531" s="15" t="str">
        <f>IF(AND(OR(Table1[[#This Row],[Account]]="15030",Table1[[#This Row],[Account]]="15035",Table1[[#This Row],[Account]]="20150"),Table1[[#This Row],[Vendor ID]]=""),1,"")</f>
        <v/>
      </c>
      <c r="AF2531" s="15"/>
      <c r="AG2531" s="15"/>
      <c r="AH2531" s="15"/>
      <c r="AI2531" s="46" t="str">
        <f>IF(Table1[[#This Row],[Posting Date]]&lt;&gt;"","GJ-"&amp;CountryID,"")</f>
        <v/>
      </c>
      <c r="AJ2531" s="59" t="str">
        <f>IF(Table1[[#This Row],[Posting Date]]&lt;&gt;"",Table1[[#This Row],[Posting Date]],"")</f>
        <v/>
      </c>
      <c r="AK2531" s="46"/>
      <c r="AL2531" s="46" t="str">
        <f>IF(Table1[[#This Row],[Description]]&lt;&gt;"",Table1[[#This Row],[Description]],"")</f>
        <v/>
      </c>
      <c r="AM2531" s="46" t="str">
        <f>IF(Table1[[#This Row],[Posting Date]]&lt;&gt;"",Table1[[#This Row],[Reference Number]],"")</f>
        <v/>
      </c>
      <c r="AN2531" s="46" t="str">
        <f>TRIM(Table1[[#This Row],[Line '#]])</f>
        <v/>
      </c>
      <c r="AO2531" s="46" t="str">
        <f>TRIM(Table1[[#This Row],[Account]])</f>
        <v/>
      </c>
      <c r="AP2531" s="46" t="str">
        <f>IF(Table1[[#This Row],[Posting Date]]&lt;&gt;"",$D$5,"")</f>
        <v/>
      </c>
      <c r="AQ2531" s="46" t="str">
        <f>TRIM(Table1[[#This Row],[Departments-Prgrams]])</f>
        <v/>
      </c>
      <c r="AR2531" s="46" t="str">
        <f>TRIM(Table1[[#This Row],[Grant]])</f>
        <v/>
      </c>
      <c r="AS2531" s="46" t="str">
        <f>TRIM(Table1[[#This Row],[Staff ID]])</f>
        <v/>
      </c>
      <c r="AT2531" s="46" t="str">
        <f>IF(TRIM(Table1[[#This Row],[Budget Code]])=0,"",TRIM(Table1[[#This Row],[Budget Code]]))</f>
        <v/>
      </c>
      <c r="AU2531" s="46" t="str">
        <f>IF(Table1[[#This Row],[Line Description]]&lt;&gt;"",Table1[[#This Row],[Line Description]],"")</f>
        <v/>
      </c>
      <c r="AV2531" s="46" t="str">
        <f>IF(Table1[[#This Row],[Cur_Amount Debit]]&gt;0,ROUND(Table1[[#This Row],[Cur_Amount Debit]],2),"")</f>
        <v/>
      </c>
      <c r="AW2531" s="46" t="str">
        <f>IF(Table1[[#This Row],[Cur_Amount Credit]]&gt;0,ROUND(Table1[[#This Row],[Cur_Amount Credit]],2),"")</f>
        <v/>
      </c>
      <c r="AX2531" s="46" t="str">
        <f>LEFT(Table1[[#This Row],[Cur]],3)</f>
        <v/>
      </c>
      <c r="AY2531" s="59"/>
      <c r="AZ2531" s="46"/>
      <c r="BA2531" s="46" t="str">
        <f>IF(Table1[[#This Row],[Cur]]&lt;&gt;"",IF(Table1[[#This Row],[Cur]]="USD","",ExchangeRate),"")</f>
        <v/>
      </c>
      <c r="BB2531" s="46" t="str">
        <f>IF(Table1[[#This Row],[Grant]]&lt;&gt;"",VLOOKUP(Table1[[#This Row],[Grant]],Grants!B:D,3),"")</f>
        <v/>
      </c>
      <c r="BC2531" s="46" t="str">
        <f>TRIM(Table1[[#This Row],[Vendor ID]])</f>
        <v/>
      </c>
      <c r="BD2531">
        <f>IF(Table1[[#This Row],[Reference Number]]=Q2530,BD2530,BD2530+1)</f>
        <v>0</v>
      </c>
    </row>
    <row r="2532" spans="1:56" ht="11.25" customHeight="1" x14ac:dyDescent="0.25">
      <c r="A2532" s="1"/>
      <c r="B2532" s="88" t="str">
        <f>IF(Table1[[#This Row],[Posting Date]]&lt;&gt;"",IF(Table1[[#This Row],[Reference Number]]=Q2531,B2531+1,1),"")</f>
        <v/>
      </c>
      <c r="C2532" s="61"/>
      <c r="D2532" s="61"/>
      <c r="E2532" s="138"/>
      <c r="F2532" s="141" t="str">
        <f>IFERROR(IF(VLOOKUP(Table1[[#This Row],[Budget Code Description]],Dimentions!$X$6:$AC$139,2,FALSE)="","",VLOOKUP(Table1[[#This Row],[Budget Code Description]],Dimentions!$X$6:$AC$139,2,FALSE)),"")</f>
        <v/>
      </c>
      <c r="G2532" s="141"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1" t="str">
        <f>IFERROR(VLOOKUP(Table1[[#This Row],[Budget Code Description]],Table6[#All],8,FALSE),"")</f>
        <v/>
      </c>
      <c r="L2532" s="63"/>
      <c r="M2532" s="65" t="str">
        <f>IFERROR(VLOOKUP(Table1[[#This Row],[Staff ID]],Table2[],2,FALSE),"")</f>
        <v/>
      </c>
      <c r="N2532" s="209" t="str">
        <f>IFERROR(IF(VLOOKUP(Table1[[#This Row],[Budget Code Description]],Dimentions!$X$6:$AC$134,4,FALSE)="","",VLOOKUP(Table1[[#This Row],[Budget Code Description]],Dimentions!$X$6:$AC$134,4,FALSE)),"")</f>
        <v/>
      </c>
      <c r="O2532" s="65" t="str">
        <f>IFERROR(VLOOKUP(Table1[[#This Row],[Vendor ID]],Table549[],2,FALSE),"")</f>
        <v/>
      </c>
      <c r="P2532" s="63"/>
      <c r="Q2532" s="141" t="str">
        <f>IF(Table1[[#This Row],[Posting Date]]&lt;&gt;"",$D$9,"")</f>
        <v/>
      </c>
      <c r="R2532" s="157" t="str">
        <f>IF(Table1[[#This Row],[Posting Date]]&lt;&gt;"",$D$10,"")</f>
        <v/>
      </c>
      <c r="S2532" s="66"/>
      <c r="T2532" s="63"/>
      <c r="U2532" s="67"/>
      <c r="V2532" s="67"/>
      <c r="W2532" s="67" t="str">
        <f t="shared" si="43"/>
        <v/>
      </c>
      <c r="X2532" s="159" t="str">
        <f>IF(E2532="","",(IF(Table1[[#This Row],[Cur]]="USD",Table1[[#This Row],[Cur_Amount Debit]],Table1[[#This Row],[Cur_Amount Debit]]/Table1[[#This Row],[Exchange Rate]])))</f>
        <v/>
      </c>
      <c r="Y2532" s="159" t="str">
        <f>IF(E2532="","",(IF(Table1[[#This Row],[Cur]]="USD",Table1[[#This Row],[Cur_Amount Credit]],Table1[[#This Row],[Cur_Amount Credit]]/ExchangeRate)))</f>
        <v/>
      </c>
      <c r="Z2532" s="201" t="str">
        <f>IF(E2532="","",(Table1[[#This Row],[Debit USD]]-Table1[[#This Row],[Credit USD]]))</f>
        <v/>
      </c>
      <c r="AA2532" s="226"/>
      <c r="AB2532" s="255"/>
      <c r="AC2532" s="1"/>
      <c r="AD2532" s="15"/>
      <c r="AE2532" s="15" t="str">
        <f>IF(AND(OR(Table1[[#This Row],[Account]]="15030",Table1[[#This Row],[Account]]="15035",Table1[[#This Row],[Account]]="20150"),Table1[[#This Row],[Vendor ID]]=""),1,"")</f>
        <v/>
      </c>
      <c r="AF2532" s="15"/>
      <c r="AG2532" s="15"/>
      <c r="AH2532" s="15"/>
      <c r="AI2532" s="46" t="str">
        <f>IF(Table1[[#This Row],[Posting Date]]&lt;&gt;"","GJ-"&amp;CountryID,"")</f>
        <v/>
      </c>
      <c r="AJ2532" s="59" t="str">
        <f>IF(Table1[[#This Row],[Posting Date]]&lt;&gt;"",Table1[[#This Row],[Posting Date]],"")</f>
        <v/>
      </c>
      <c r="AK2532" s="46"/>
      <c r="AL2532" s="46" t="str">
        <f>IF(Table1[[#This Row],[Description]]&lt;&gt;"",Table1[[#This Row],[Description]],"")</f>
        <v/>
      </c>
      <c r="AM2532" s="46" t="str">
        <f>IF(Table1[[#This Row],[Posting Date]]&lt;&gt;"",Table1[[#This Row],[Reference Number]],"")</f>
        <v/>
      </c>
      <c r="AN2532" s="46" t="str">
        <f>TRIM(Table1[[#This Row],[Line '#]])</f>
        <v/>
      </c>
      <c r="AO2532" s="46" t="str">
        <f>TRIM(Table1[[#This Row],[Account]])</f>
        <v/>
      </c>
      <c r="AP2532" s="46" t="str">
        <f>IF(Table1[[#This Row],[Posting Date]]&lt;&gt;"",$D$5,"")</f>
        <v/>
      </c>
      <c r="AQ2532" s="46" t="str">
        <f>TRIM(Table1[[#This Row],[Departments-Prgrams]])</f>
        <v/>
      </c>
      <c r="AR2532" s="46" t="str">
        <f>TRIM(Table1[[#This Row],[Grant]])</f>
        <v/>
      </c>
      <c r="AS2532" s="46" t="str">
        <f>TRIM(Table1[[#This Row],[Staff ID]])</f>
        <v/>
      </c>
      <c r="AT2532" s="46" t="str">
        <f>IF(TRIM(Table1[[#This Row],[Budget Code]])=0,"",TRIM(Table1[[#This Row],[Budget Code]]))</f>
        <v/>
      </c>
      <c r="AU2532" s="46" t="str">
        <f>IF(Table1[[#This Row],[Line Description]]&lt;&gt;"",Table1[[#This Row],[Line Description]],"")</f>
        <v/>
      </c>
      <c r="AV2532" s="46" t="str">
        <f>IF(Table1[[#This Row],[Cur_Amount Debit]]&gt;0,ROUND(Table1[[#This Row],[Cur_Amount Debit]],2),"")</f>
        <v/>
      </c>
      <c r="AW2532" s="46" t="str">
        <f>IF(Table1[[#This Row],[Cur_Amount Credit]]&gt;0,ROUND(Table1[[#This Row],[Cur_Amount Credit]],2),"")</f>
        <v/>
      </c>
      <c r="AX2532" s="46" t="str">
        <f>LEFT(Table1[[#This Row],[Cur]],3)</f>
        <v/>
      </c>
      <c r="AY2532" s="59"/>
      <c r="AZ2532" s="46"/>
      <c r="BA2532" s="46" t="str">
        <f>IF(Table1[[#This Row],[Cur]]&lt;&gt;"",IF(Table1[[#This Row],[Cur]]="USD","",ExchangeRate),"")</f>
        <v/>
      </c>
      <c r="BB2532" s="46" t="str">
        <f>IF(Table1[[#This Row],[Grant]]&lt;&gt;"",VLOOKUP(Table1[[#This Row],[Grant]],Grants!B:D,3),"")</f>
        <v/>
      </c>
      <c r="BC2532" s="46" t="str">
        <f>TRIM(Table1[[#This Row],[Vendor ID]])</f>
        <v/>
      </c>
      <c r="BD2532">
        <f>IF(Table1[[#This Row],[Reference Number]]=Q2531,BD2531,BD2531+1)</f>
        <v>0</v>
      </c>
    </row>
    <row r="2533" spans="1:56" ht="11.25" customHeight="1" x14ac:dyDescent="0.25">
      <c r="A2533" s="1"/>
      <c r="B2533" s="88" t="str">
        <f>IF(Table1[[#This Row],[Posting Date]]&lt;&gt;"",IF(Table1[[#This Row],[Reference Number]]=Q2532,B2532+1,1),"")</f>
        <v/>
      </c>
      <c r="C2533" s="61"/>
      <c r="D2533" s="61"/>
      <c r="E2533" s="138"/>
      <c r="F2533" s="141" t="str">
        <f>IFERROR(IF(VLOOKUP(Table1[[#This Row],[Budget Code Description]],Dimentions!$X$6:$AC$139,2,FALSE)="","",VLOOKUP(Table1[[#This Row],[Budget Code Description]],Dimentions!$X$6:$AC$139,2,FALSE)),"")</f>
        <v/>
      </c>
      <c r="G2533" s="141"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1" t="str">
        <f>IFERROR(VLOOKUP(Table1[[#This Row],[Budget Code Description]],Table6[#All],8,FALSE),"")</f>
        <v/>
      </c>
      <c r="L2533" s="63"/>
      <c r="M2533" s="65" t="str">
        <f>IFERROR(VLOOKUP(Table1[[#This Row],[Staff ID]],Table2[],2,FALSE),"")</f>
        <v/>
      </c>
      <c r="N2533" s="209" t="str">
        <f>IFERROR(IF(VLOOKUP(Table1[[#This Row],[Budget Code Description]],Dimentions!$X$6:$AC$134,4,FALSE)="","",VLOOKUP(Table1[[#This Row],[Budget Code Description]],Dimentions!$X$6:$AC$134,4,FALSE)),"")</f>
        <v/>
      </c>
      <c r="O2533" s="65" t="str">
        <f>IFERROR(VLOOKUP(Table1[[#This Row],[Vendor ID]],Table549[],2,FALSE),"")</f>
        <v/>
      </c>
      <c r="P2533" s="63"/>
      <c r="Q2533" s="141" t="str">
        <f>IF(Table1[[#This Row],[Posting Date]]&lt;&gt;"",$D$9,"")</f>
        <v/>
      </c>
      <c r="R2533" s="157" t="str">
        <f>IF(Table1[[#This Row],[Posting Date]]&lt;&gt;"",$D$10,"")</f>
        <v/>
      </c>
      <c r="S2533" s="66"/>
      <c r="T2533" s="63"/>
      <c r="U2533" s="67"/>
      <c r="V2533" s="67"/>
      <c r="W2533" s="67" t="str">
        <f t="shared" si="43"/>
        <v/>
      </c>
      <c r="X2533" s="159" t="str">
        <f>IF(E2533="","",(IF(Table1[[#This Row],[Cur]]="USD",Table1[[#This Row],[Cur_Amount Debit]],Table1[[#This Row],[Cur_Amount Debit]]/Table1[[#This Row],[Exchange Rate]])))</f>
        <v/>
      </c>
      <c r="Y2533" s="159" t="str">
        <f>IF(E2533="","",(IF(Table1[[#This Row],[Cur]]="USD",Table1[[#This Row],[Cur_Amount Credit]],Table1[[#This Row],[Cur_Amount Credit]]/ExchangeRate)))</f>
        <v/>
      </c>
      <c r="Z2533" s="201" t="str">
        <f>IF(E2533="","",(Table1[[#This Row],[Debit USD]]-Table1[[#This Row],[Credit USD]]))</f>
        <v/>
      </c>
      <c r="AA2533" s="226"/>
      <c r="AB2533" s="255"/>
      <c r="AC2533" s="1"/>
      <c r="AD2533" s="15"/>
      <c r="AE2533" s="15" t="str">
        <f>IF(AND(OR(Table1[[#This Row],[Account]]="15030",Table1[[#This Row],[Account]]="15035",Table1[[#This Row],[Account]]="20150"),Table1[[#This Row],[Vendor ID]]=""),1,"")</f>
        <v/>
      </c>
      <c r="AF2533" s="15"/>
      <c r="AG2533" s="15"/>
      <c r="AH2533" s="15"/>
      <c r="AI2533" s="46" t="str">
        <f>IF(Table1[[#This Row],[Posting Date]]&lt;&gt;"","GJ-"&amp;CountryID,"")</f>
        <v/>
      </c>
      <c r="AJ2533" s="59" t="str">
        <f>IF(Table1[[#This Row],[Posting Date]]&lt;&gt;"",Table1[[#This Row],[Posting Date]],"")</f>
        <v/>
      </c>
      <c r="AK2533" s="46"/>
      <c r="AL2533" s="46" t="str">
        <f>IF(Table1[[#This Row],[Description]]&lt;&gt;"",Table1[[#This Row],[Description]],"")</f>
        <v/>
      </c>
      <c r="AM2533" s="46" t="str">
        <f>IF(Table1[[#This Row],[Posting Date]]&lt;&gt;"",Table1[[#This Row],[Reference Number]],"")</f>
        <v/>
      </c>
      <c r="AN2533" s="46" t="str">
        <f>TRIM(Table1[[#This Row],[Line '#]])</f>
        <v/>
      </c>
      <c r="AO2533" s="46" t="str">
        <f>TRIM(Table1[[#This Row],[Account]])</f>
        <v/>
      </c>
      <c r="AP2533" s="46" t="str">
        <f>IF(Table1[[#This Row],[Posting Date]]&lt;&gt;"",$D$5,"")</f>
        <v/>
      </c>
      <c r="AQ2533" s="46" t="str">
        <f>TRIM(Table1[[#This Row],[Departments-Prgrams]])</f>
        <v/>
      </c>
      <c r="AR2533" s="46" t="str">
        <f>TRIM(Table1[[#This Row],[Grant]])</f>
        <v/>
      </c>
      <c r="AS2533" s="46" t="str">
        <f>TRIM(Table1[[#This Row],[Staff ID]])</f>
        <v/>
      </c>
      <c r="AT2533" s="46" t="str">
        <f>IF(TRIM(Table1[[#This Row],[Budget Code]])=0,"",TRIM(Table1[[#This Row],[Budget Code]]))</f>
        <v/>
      </c>
      <c r="AU2533" s="46" t="str">
        <f>IF(Table1[[#This Row],[Line Description]]&lt;&gt;"",Table1[[#This Row],[Line Description]],"")</f>
        <v/>
      </c>
      <c r="AV2533" s="46" t="str">
        <f>IF(Table1[[#This Row],[Cur_Amount Debit]]&gt;0,ROUND(Table1[[#This Row],[Cur_Amount Debit]],2),"")</f>
        <v/>
      </c>
      <c r="AW2533" s="46" t="str">
        <f>IF(Table1[[#This Row],[Cur_Amount Credit]]&gt;0,ROUND(Table1[[#This Row],[Cur_Amount Credit]],2),"")</f>
        <v/>
      </c>
      <c r="AX2533" s="46" t="str">
        <f>LEFT(Table1[[#This Row],[Cur]],3)</f>
        <v/>
      </c>
      <c r="AY2533" s="59"/>
      <c r="AZ2533" s="46"/>
      <c r="BA2533" s="46" t="str">
        <f>IF(Table1[[#This Row],[Cur]]&lt;&gt;"",IF(Table1[[#This Row],[Cur]]="USD","",ExchangeRate),"")</f>
        <v/>
      </c>
      <c r="BB2533" s="46" t="str">
        <f>IF(Table1[[#This Row],[Grant]]&lt;&gt;"",VLOOKUP(Table1[[#This Row],[Grant]],Grants!B:D,3),"")</f>
        <v/>
      </c>
      <c r="BC2533" s="46" t="str">
        <f>TRIM(Table1[[#This Row],[Vendor ID]])</f>
        <v/>
      </c>
      <c r="BD2533">
        <f>IF(Table1[[#This Row],[Reference Number]]=Q2532,BD2532,BD2532+1)</f>
        <v>0</v>
      </c>
    </row>
    <row r="2534" spans="1:56" ht="11.25" customHeight="1" x14ac:dyDescent="0.25">
      <c r="A2534" s="1"/>
      <c r="B2534" s="88" t="str">
        <f>IF(Table1[[#This Row],[Posting Date]]&lt;&gt;"",IF(Table1[[#This Row],[Reference Number]]=Q2533,B2533+1,1),"")</f>
        <v/>
      </c>
      <c r="C2534" s="61"/>
      <c r="D2534" s="61"/>
      <c r="E2534" s="138"/>
      <c r="F2534" s="141" t="str">
        <f>IFERROR(IF(VLOOKUP(Table1[[#This Row],[Budget Code Description]],Dimentions!$X$6:$AC$139,2,FALSE)="","",VLOOKUP(Table1[[#This Row],[Budget Code Description]],Dimentions!$X$6:$AC$139,2,FALSE)),"")</f>
        <v/>
      </c>
      <c r="G2534" s="141"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1" t="str">
        <f>IFERROR(VLOOKUP(Table1[[#This Row],[Budget Code Description]],Table6[#All],8,FALSE),"")</f>
        <v/>
      </c>
      <c r="L2534" s="63"/>
      <c r="M2534" s="65" t="str">
        <f>IFERROR(VLOOKUP(Table1[[#This Row],[Staff ID]],Table2[],2,FALSE),"")</f>
        <v/>
      </c>
      <c r="N2534" s="209" t="str">
        <f>IFERROR(IF(VLOOKUP(Table1[[#This Row],[Budget Code Description]],Dimentions!$X$6:$AC$134,4,FALSE)="","",VLOOKUP(Table1[[#This Row],[Budget Code Description]],Dimentions!$X$6:$AC$134,4,FALSE)),"")</f>
        <v/>
      </c>
      <c r="O2534" s="65" t="str">
        <f>IFERROR(VLOOKUP(Table1[[#This Row],[Vendor ID]],Table549[],2,FALSE),"")</f>
        <v/>
      </c>
      <c r="P2534" s="63"/>
      <c r="Q2534" s="141" t="str">
        <f>IF(Table1[[#This Row],[Posting Date]]&lt;&gt;"",$D$9,"")</f>
        <v/>
      </c>
      <c r="R2534" s="157" t="str">
        <f>IF(Table1[[#This Row],[Posting Date]]&lt;&gt;"",$D$10,"")</f>
        <v/>
      </c>
      <c r="S2534" s="66"/>
      <c r="T2534" s="63"/>
      <c r="U2534" s="67"/>
      <c r="V2534" s="67"/>
      <c r="W2534" s="67" t="str">
        <f t="shared" si="43"/>
        <v/>
      </c>
      <c r="X2534" s="159" t="str">
        <f>IF(E2534="","",(IF(Table1[[#This Row],[Cur]]="USD",Table1[[#This Row],[Cur_Amount Debit]],Table1[[#This Row],[Cur_Amount Debit]]/Table1[[#This Row],[Exchange Rate]])))</f>
        <v/>
      </c>
      <c r="Y2534" s="159" t="str">
        <f>IF(E2534="","",(IF(Table1[[#This Row],[Cur]]="USD",Table1[[#This Row],[Cur_Amount Credit]],Table1[[#This Row],[Cur_Amount Credit]]/ExchangeRate)))</f>
        <v/>
      </c>
      <c r="Z2534" s="201" t="str">
        <f>IF(E2534="","",(Table1[[#This Row],[Debit USD]]-Table1[[#This Row],[Credit USD]]))</f>
        <v/>
      </c>
      <c r="AA2534" s="226"/>
      <c r="AB2534" s="255"/>
      <c r="AC2534" s="1"/>
      <c r="AD2534" s="15"/>
      <c r="AE2534" s="15" t="str">
        <f>IF(AND(OR(Table1[[#This Row],[Account]]="15030",Table1[[#This Row],[Account]]="15035",Table1[[#This Row],[Account]]="20150"),Table1[[#This Row],[Vendor ID]]=""),1,"")</f>
        <v/>
      </c>
      <c r="AF2534" s="15"/>
      <c r="AG2534" s="15"/>
      <c r="AH2534" s="15"/>
      <c r="AI2534" s="46" t="str">
        <f>IF(Table1[[#This Row],[Posting Date]]&lt;&gt;"","GJ-"&amp;CountryID,"")</f>
        <v/>
      </c>
      <c r="AJ2534" s="59" t="str">
        <f>IF(Table1[[#This Row],[Posting Date]]&lt;&gt;"",Table1[[#This Row],[Posting Date]],"")</f>
        <v/>
      </c>
      <c r="AK2534" s="46"/>
      <c r="AL2534" s="46" t="str">
        <f>IF(Table1[[#This Row],[Description]]&lt;&gt;"",Table1[[#This Row],[Description]],"")</f>
        <v/>
      </c>
      <c r="AM2534" s="46" t="str">
        <f>IF(Table1[[#This Row],[Posting Date]]&lt;&gt;"",Table1[[#This Row],[Reference Number]],"")</f>
        <v/>
      </c>
      <c r="AN2534" s="46" t="str">
        <f>TRIM(Table1[[#This Row],[Line '#]])</f>
        <v/>
      </c>
      <c r="AO2534" s="46" t="str">
        <f>TRIM(Table1[[#This Row],[Account]])</f>
        <v/>
      </c>
      <c r="AP2534" s="46" t="str">
        <f>IF(Table1[[#This Row],[Posting Date]]&lt;&gt;"",$D$5,"")</f>
        <v/>
      </c>
      <c r="AQ2534" s="46" t="str">
        <f>TRIM(Table1[[#This Row],[Departments-Prgrams]])</f>
        <v/>
      </c>
      <c r="AR2534" s="46" t="str">
        <f>TRIM(Table1[[#This Row],[Grant]])</f>
        <v/>
      </c>
      <c r="AS2534" s="46" t="str">
        <f>TRIM(Table1[[#This Row],[Staff ID]])</f>
        <v/>
      </c>
      <c r="AT2534" s="46" t="str">
        <f>IF(TRIM(Table1[[#This Row],[Budget Code]])=0,"",TRIM(Table1[[#This Row],[Budget Code]]))</f>
        <v/>
      </c>
      <c r="AU2534" s="46" t="str">
        <f>IF(Table1[[#This Row],[Line Description]]&lt;&gt;"",Table1[[#This Row],[Line Description]],"")</f>
        <v/>
      </c>
      <c r="AV2534" s="46" t="str">
        <f>IF(Table1[[#This Row],[Cur_Amount Debit]]&gt;0,ROUND(Table1[[#This Row],[Cur_Amount Debit]],2),"")</f>
        <v/>
      </c>
      <c r="AW2534" s="46" t="str">
        <f>IF(Table1[[#This Row],[Cur_Amount Credit]]&gt;0,ROUND(Table1[[#This Row],[Cur_Amount Credit]],2),"")</f>
        <v/>
      </c>
      <c r="AX2534" s="46" t="str">
        <f>LEFT(Table1[[#This Row],[Cur]],3)</f>
        <v/>
      </c>
      <c r="AY2534" s="59"/>
      <c r="AZ2534" s="46"/>
      <c r="BA2534" s="46" t="str">
        <f>IF(Table1[[#This Row],[Cur]]&lt;&gt;"",IF(Table1[[#This Row],[Cur]]="USD","",ExchangeRate),"")</f>
        <v/>
      </c>
      <c r="BB2534" s="46" t="str">
        <f>IF(Table1[[#This Row],[Grant]]&lt;&gt;"",VLOOKUP(Table1[[#This Row],[Grant]],Grants!B:D,3),"")</f>
        <v/>
      </c>
      <c r="BC2534" s="46" t="str">
        <f>TRIM(Table1[[#This Row],[Vendor ID]])</f>
        <v/>
      </c>
      <c r="BD2534">
        <f>IF(Table1[[#This Row],[Reference Number]]=Q2533,BD2533,BD2533+1)</f>
        <v>0</v>
      </c>
    </row>
    <row r="2535" spans="1:56" ht="11.25" customHeight="1" x14ac:dyDescent="0.25">
      <c r="A2535" s="1"/>
      <c r="B2535" s="88" t="str">
        <f>IF(Table1[[#This Row],[Posting Date]]&lt;&gt;"",IF(Table1[[#This Row],[Reference Number]]=Q2534,B2534+1,1),"")</f>
        <v/>
      </c>
      <c r="C2535" s="61"/>
      <c r="D2535" s="61"/>
      <c r="E2535" s="138"/>
      <c r="F2535" s="141" t="str">
        <f>IFERROR(IF(VLOOKUP(Table1[[#This Row],[Budget Code Description]],Dimentions!$X$6:$AC$139,2,FALSE)="","",VLOOKUP(Table1[[#This Row],[Budget Code Description]],Dimentions!$X$6:$AC$139,2,FALSE)),"")</f>
        <v/>
      </c>
      <c r="G2535" s="141"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1" t="str">
        <f>IFERROR(VLOOKUP(Table1[[#This Row],[Budget Code Description]],Table6[#All],8,FALSE),"")</f>
        <v/>
      </c>
      <c r="L2535" s="63"/>
      <c r="M2535" s="65" t="str">
        <f>IFERROR(VLOOKUP(Table1[[#This Row],[Staff ID]],Table2[],2,FALSE),"")</f>
        <v/>
      </c>
      <c r="N2535" s="209" t="str">
        <f>IFERROR(IF(VLOOKUP(Table1[[#This Row],[Budget Code Description]],Dimentions!$X$6:$AC$134,4,FALSE)="","",VLOOKUP(Table1[[#This Row],[Budget Code Description]],Dimentions!$X$6:$AC$134,4,FALSE)),"")</f>
        <v/>
      </c>
      <c r="O2535" s="65" t="str">
        <f>IFERROR(VLOOKUP(Table1[[#This Row],[Vendor ID]],Table549[],2,FALSE),"")</f>
        <v/>
      </c>
      <c r="P2535" s="63"/>
      <c r="Q2535" s="141" t="str">
        <f>IF(Table1[[#This Row],[Posting Date]]&lt;&gt;"",$D$9,"")</f>
        <v/>
      </c>
      <c r="R2535" s="157" t="str">
        <f>IF(Table1[[#This Row],[Posting Date]]&lt;&gt;"",$D$10,"")</f>
        <v/>
      </c>
      <c r="S2535" s="66"/>
      <c r="T2535" s="63"/>
      <c r="U2535" s="67"/>
      <c r="V2535" s="67"/>
      <c r="W2535" s="67" t="str">
        <f t="shared" si="43"/>
        <v/>
      </c>
      <c r="X2535" s="159" t="str">
        <f>IF(E2535="","",(IF(Table1[[#This Row],[Cur]]="USD",Table1[[#This Row],[Cur_Amount Debit]],Table1[[#This Row],[Cur_Amount Debit]]/Table1[[#This Row],[Exchange Rate]])))</f>
        <v/>
      </c>
      <c r="Y2535" s="159" t="str">
        <f>IF(E2535="","",(IF(Table1[[#This Row],[Cur]]="USD",Table1[[#This Row],[Cur_Amount Credit]],Table1[[#This Row],[Cur_Amount Credit]]/ExchangeRate)))</f>
        <v/>
      </c>
      <c r="Z2535" s="201" t="str">
        <f>IF(E2535="","",(Table1[[#This Row],[Debit USD]]-Table1[[#This Row],[Credit USD]]))</f>
        <v/>
      </c>
      <c r="AA2535" s="226"/>
      <c r="AB2535" s="255"/>
      <c r="AC2535" s="1"/>
      <c r="AD2535" s="15"/>
      <c r="AE2535" s="15" t="str">
        <f>IF(AND(OR(Table1[[#This Row],[Account]]="15030",Table1[[#This Row],[Account]]="15035",Table1[[#This Row],[Account]]="20150"),Table1[[#This Row],[Vendor ID]]=""),1,"")</f>
        <v/>
      </c>
      <c r="AF2535" s="15"/>
      <c r="AG2535" s="15"/>
      <c r="AH2535" s="15"/>
      <c r="AI2535" s="46" t="str">
        <f>IF(Table1[[#This Row],[Posting Date]]&lt;&gt;"","GJ-"&amp;CountryID,"")</f>
        <v/>
      </c>
      <c r="AJ2535" s="59" t="str">
        <f>IF(Table1[[#This Row],[Posting Date]]&lt;&gt;"",Table1[[#This Row],[Posting Date]],"")</f>
        <v/>
      </c>
      <c r="AK2535" s="46"/>
      <c r="AL2535" s="46" t="str">
        <f>IF(Table1[[#This Row],[Description]]&lt;&gt;"",Table1[[#This Row],[Description]],"")</f>
        <v/>
      </c>
      <c r="AM2535" s="46" t="str">
        <f>IF(Table1[[#This Row],[Posting Date]]&lt;&gt;"",Table1[[#This Row],[Reference Number]],"")</f>
        <v/>
      </c>
      <c r="AN2535" s="46" t="str">
        <f>TRIM(Table1[[#This Row],[Line '#]])</f>
        <v/>
      </c>
      <c r="AO2535" s="46" t="str">
        <f>TRIM(Table1[[#This Row],[Account]])</f>
        <v/>
      </c>
      <c r="AP2535" s="46" t="str">
        <f>IF(Table1[[#This Row],[Posting Date]]&lt;&gt;"",$D$5,"")</f>
        <v/>
      </c>
      <c r="AQ2535" s="46" t="str">
        <f>TRIM(Table1[[#This Row],[Departments-Prgrams]])</f>
        <v/>
      </c>
      <c r="AR2535" s="46" t="str">
        <f>TRIM(Table1[[#This Row],[Grant]])</f>
        <v/>
      </c>
      <c r="AS2535" s="46" t="str">
        <f>TRIM(Table1[[#This Row],[Staff ID]])</f>
        <v/>
      </c>
      <c r="AT2535" s="46" t="str">
        <f>IF(TRIM(Table1[[#This Row],[Budget Code]])=0,"",TRIM(Table1[[#This Row],[Budget Code]]))</f>
        <v/>
      </c>
      <c r="AU2535" s="46" t="str">
        <f>IF(Table1[[#This Row],[Line Description]]&lt;&gt;"",Table1[[#This Row],[Line Description]],"")</f>
        <v/>
      </c>
      <c r="AV2535" s="46" t="str">
        <f>IF(Table1[[#This Row],[Cur_Amount Debit]]&gt;0,ROUND(Table1[[#This Row],[Cur_Amount Debit]],2),"")</f>
        <v/>
      </c>
      <c r="AW2535" s="46" t="str">
        <f>IF(Table1[[#This Row],[Cur_Amount Credit]]&gt;0,ROUND(Table1[[#This Row],[Cur_Amount Credit]],2),"")</f>
        <v/>
      </c>
      <c r="AX2535" s="46" t="str">
        <f>LEFT(Table1[[#This Row],[Cur]],3)</f>
        <v/>
      </c>
      <c r="AY2535" s="59"/>
      <c r="AZ2535" s="46"/>
      <c r="BA2535" s="46" t="str">
        <f>IF(Table1[[#This Row],[Cur]]&lt;&gt;"",IF(Table1[[#This Row],[Cur]]="USD","",ExchangeRate),"")</f>
        <v/>
      </c>
      <c r="BB2535" s="46" t="str">
        <f>IF(Table1[[#This Row],[Grant]]&lt;&gt;"",VLOOKUP(Table1[[#This Row],[Grant]],Grants!B:D,3),"")</f>
        <v/>
      </c>
      <c r="BC2535" s="46" t="str">
        <f>TRIM(Table1[[#This Row],[Vendor ID]])</f>
        <v/>
      </c>
      <c r="BD2535">
        <f>IF(Table1[[#This Row],[Reference Number]]=Q2534,BD2534,BD2534+1)</f>
        <v>0</v>
      </c>
    </row>
    <row r="2536" spans="1:56" ht="11.25" customHeight="1" x14ac:dyDescent="0.25">
      <c r="A2536" s="1"/>
      <c r="B2536" s="88" t="str">
        <f>IF(Table1[[#This Row],[Posting Date]]&lt;&gt;"",IF(Table1[[#This Row],[Reference Number]]=Q2535,B2535+1,1),"")</f>
        <v/>
      </c>
      <c r="C2536" s="61"/>
      <c r="D2536" s="61"/>
      <c r="E2536" s="138"/>
      <c r="F2536" s="141" t="str">
        <f>IFERROR(IF(VLOOKUP(Table1[[#This Row],[Budget Code Description]],Dimentions!$X$6:$AC$139,2,FALSE)="","",VLOOKUP(Table1[[#This Row],[Budget Code Description]],Dimentions!$X$6:$AC$139,2,FALSE)),"")</f>
        <v/>
      </c>
      <c r="G2536" s="141"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1" t="str">
        <f>IFERROR(VLOOKUP(Table1[[#This Row],[Budget Code Description]],Table6[#All],8,FALSE),"")</f>
        <v/>
      </c>
      <c r="L2536" s="63"/>
      <c r="M2536" s="65" t="str">
        <f>IFERROR(VLOOKUP(Table1[[#This Row],[Staff ID]],Table2[],2,FALSE),"")</f>
        <v/>
      </c>
      <c r="N2536" s="209" t="str">
        <f>IFERROR(IF(VLOOKUP(Table1[[#This Row],[Budget Code Description]],Dimentions!$X$6:$AC$134,4,FALSE)="","",VLOOKUP(Table1[[#This Row],[Budget Code Description]],Dimentions!$X$6:$AC$134,4,FALSE)),"")</f>
        <v/>
      </c>
      <c r="O2536" s="65" t="str">
        <f>IFERROR(VLOOKUP(Table1[[#This Row],[Vendor ID]],Table549[],2,FALSE),"")</f>
        <v/>
      </c>
      <c r="P2536" s="63"/>
      <c r="Q2536" s="141" t="str">
        <f>IF(Table1[[#This Row],[Posting Date]]&lt;&gt;"",$D$9,"")</f>
        <v/>
      </c>
      <c r="R2536" s="157" t="str">
        <f>IF(Table1[[#This Row],[Posting Date]]&lt;&gt;"",$D$10,"")</f>
        <v/>
      </c>
      <c r="S2536" s="66"/>
      <c r="T2536" s="63"/>
      <c r="U2536" s="67"/>
      <c r="V2536" s="67"/>
      <c r="W2536" s="67" t="str">
        <f t="shared" si="43"/>
        <v/>
      </c>
      <c r="X2536" s="159" t="str">
        <f>IF(E2536="","",(IF(Table1[[#This Row],[Cur]]="USD",Table1[[#This Row],[Cur_Amount Debit]],Table1[[#This Row],[Cur_Amount Debit]]/Table1[[#This Row],[Exchange Rate]])))</f>
        <v/>
      </c>
      <c r="Y2536" s="159" t="str">
        <f>IF(E2536="","",(IF(Table1[[#This Row],[Cur]]="USD",Table1[[#This Row],[Cur_Amount Credit]],Table1[[#This Row],[Cur_Amount Credit]]/ExchangeRate)))</f>
        <v/>
      </c>
      <c r="Z2536" s="201" t="str">
        <f>IF(E2536="","",(Table1[[#This Row],[Debit USD]]-Table1[[#This Row],[Credit USD]]))</f>
        <v/>
      </c>
      <c r="AA2536" s="226"/>
      <c r="AB2536" s="255"/>
      <c r="AC2536" s="1"/>
      <c r="AD2536" s="15"/>
      <c r="AE2536" s="15" t="str">
        <f>IF(AND(OR(Table1[[#This Row],[Account]]="15030",Table1[[#This Row],[Account]]="15035",Table1[[#This Row],[Account]]="20150"),Table1[[#This Row],[Vendor ID]]=""),1,"")</f>
        <v/>
      </c>
      <c r="AF2536" s="15"/>
      <c r="AG2536" s="15"/>
      <c r="AH2536" s="15"/>
      <c r="AI2536" s="46" t="str">
        <f>IF(Table1[[#This Row],[Posting Date]]&lt;&gt;"","GJ-"&amp;CountryID,"")</f>
        <v/>
      </c>
      <c r="AJ2536" s="59" t="str">
        <f>IF(Table1[[#This Row],[Posting Date]]&lt;&gt;"",Table1[[#This Row],[Posting Date]],"")</f>
        <v/>
      </c>
      <c r="AK2536" s="46"/>
      <c r="AL2536" s="46" t="str">
        <f>IF(Table1[[#This Row],[Description]]&lt;&gt;"",Table1[[#This Row],[Description]],"")</f>
        <v/>
      </c>
      <c r="AM2536" s="46" t="str">
        <f>IF(Table1[[#This Row],[Posting Date]]&lt;&gt;"",Table1[[#This Row],[Reference Number]],"")</f>
        <v/>
      </c>
      <c r="AN2536" s="46" t="str">
        <f>TRIM(Table1[[#This Row],[Line '#]])</f>
        <v/>
      </c>
      <c r="AO2536" s="46" t="str">
        <f>TRIM(Table1[[#This Row],[Account]])</f>
        <v/>
      </c>
      <c r="AP2536" s="46" t="str">
        <f>IF(Table1[[#This Row],[Posting Date]]&lt;&gt;"",$D$5,"")</f>
        <v/>
      </c>
      <c r="AQ2536" s="46" t="str">
        <f>TRIM(Table1[[#This Row],[Departments-Prgrams]])</f>
        <v/>
      </c>
      <c r="AR2536" s="46" t="str">
        <f>TRIM(Table1[[#This Row],[Grant]])</f>
        <v/>
      </c>
      <c r="AS2536" s="46" t="str">
        <f>TRIM(Table1[[#This Row],[Staff ID]])</f>
        <v/>
      </c>
      <c r="AT2536" s="46" t="str">
        <f>IF(TRIM(Table1[[#This Row],[Budget Code]])=0,"",TRIM(Table1[[#This Row],[Budget Code]]))</f>
        <v/>
      </c>
      <c r="AU2536" s="46" t="str">
        <f>IF(Table1[[#This Row],[Line Description]]&lt;&gt;"",Table1[[#This Row],[Line Description]],"")</f>
        <v/>
      </c>
      <c r="AV2536" s="46" t="str">
        <f>IF(Table1[[#This Row],[Cur_Amount Debit]]&gt;0,ROUND(Table1[[#This Row],[Cur_Amount Debit]],2),"")</f>
        <v/>
      </c>
      <c r="AW2536" s="46" t="str">
        <f>IF(Table1[[#This Row],[Cur_Amount Credit]]&gt;0,ROUND(Table1[[#This Row],[Cur_Amount Credit]],2),"")</f>
        <v/>
      </c>
      <c r="AX2536" s="46" t="str">
        <f>LEFT(Table1[[#This Row],[Cur]],3)</f>
        <v/>
      </c>
      <c r="AY2536" s="59"/>
      <c r="AZ2536" s="46"/>
      <c r="BA2536" s="46" t="str">
        <f>IF(Table1[[#This Row],[Cur]]&lt;&gt;"",IF(Table1[[#This Row],[Cur]]="USD","",ExchangeRate),"")</f>
        <v/>
      </c>
      <c r="BB2536" s="46" t="str">
        <f>IF(Table1[[#This Row],[Grant]]&lt;&gt;"",VLOOKUP(Table1[[#This Row],[Grant]],Grants!B:D,3),"")</f>
        <v/>
      </c>
      <c r="BC2536" s="46" t="str">
        <f>TRIM(Table1[[#This Row],[Vendor ID]])</f>
        <v/>
      </c>
      <c r="BD2536">
        <f>IF(Table1[[#This Row],[Reference Number]]=Q2535,BD2535,BD2535+1)</f>
        <v>0</v>
      </c>
    </row>
    <row r="2537" spans="1:56" ht="11.25" customHeight="1" x14ac:dyDescent="0.25">
      <c r="A2537" s="1"/>
      <c r="B2537" s="88" t="str">
        <f>IF(Table1[[#This Row],[Posting Date]]&lt;&gt;"",IF(Table1[[#This Row],[Reference Number]]=Q2536,B2536+1,1),"")</f>
        <v/>
      </c>
      <c r="C2537" s="61"/>
      <c r="D2537" s="61"/>
      <c r="E2537" s="138"/>
      <c r="F2537" s="141" t="str">
        <f>IFERROR(IF(VLOOKUP(Table1[[#This Row],[Budget Code Description]],Dimentions!$X$6:$AC$139,2,FALSE)="","",VLOOKUP(Table1[[#This Row],[Budget Code Description]],Dimentions!$X$6:$AC$139,2,FALSE)),"")</f>
        <v/>
      </c>
      <c r="G2537" s="141"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1" t="str">
        <f>IFERROR(VLOOKUP(Table1[[#This Row],[Budget Code Description]],Table6[#All],8,FALSE),"")</f>
        <v/>
      </c>
      <c r="L2537" s="63"/>
      <c r="M2537" s="65" t="str">
        <f>IFERROR(VLOOKUP(Table1[[#This Row],[Staff ID]],Table2[],2,FALSE),"")</f>
        <v/>
      </c>
      <c r="N2537" s="209" t="str">
        <f>IFERROR(IF(VLOOKUP(Table1[[#This Row],[Budget Code Description]],Dimentions!$X$6:$AC$134,4,FALSE)="","",VLOOKUP(Table1[[#This Row],[Budget Code Description]],Dimentions!$X$6:$AC$134,4,FALSE)),"")</f>
        <v/>
      </c>
      <c r="O2537" s="65" t="str">
        <f>IFERROR(VLOOKUP(Table1[[#This Row],[Vendor ID]],Table549[],2,FALSE),"")</f>
        <v/>
      </c>
      <c r="P2537" s="63"/>
      <c r="Q2537" s="141" t="str">
        <f>IF(Table1[[#This Row],[Posting Date]]&lt;&gt;"",$D$9,"")</f>
        <v/>
      </c>
      <c r="R2537" s="157" t="str">
        <f>IF(Table1[[#This Row],[Posting Date]]&lt;&gt;"",$D$10,"")</f>
        <v/>
      </c>
      <c r="S2537" s="66"/>
      <c r="T2537" s="63"/>
      <c r="U2537" s="67"/>
      <c r="V2537" s="67"/>
      <c r="W2537" s="67" t="str">
        <f t="shared" si="43"/>
        <v/>
      </c>
      <c r="X2537" s="159" t="str">
        <f>IF(E2537="","",(IF(Table1[[#This Row],[Cur]]="USD",Table1[[#This Row],[Cur_Amount Debit]],Table1[[#This Row],[Cur_Amount Debit]]/Table1[[#This Row],[Exchange Rate]])))</f>
        <v/>
      </c>
      <c r="Y2537" s="159" t="str">
        <f>IF(E2537="","",(IF(Table1[[#This Row],[Cur]]="USD",Table1[[#This Row],[Cur_Amount Credit]],Table1[[#This Row],[Cur_Amount Credit]]/ExchangeRate)))</f>
        <v/>
      </c>
      <c r="Z2537" s="201" t="str">
        <f>IF(E2537="","",(Table1[[#This Row],[Debit USD]]-Table1[[#This Row],[Credit USD]]))</f>
        <v/>
      </c>
      <c r="AA2537" s="226"/>
      <c r="AB2537" s="255"/>
      <c r="AC2537" s="1"/>
      <c r="AD2537" s="15"/>
      <c r="AE2537" s="15" t="str">
        <f>IF(AND(OR(Table1[[#This Row],[Account]]="15030",Table1[[#This Row],[Account]]="15035",Table1[[#This Row],[Account]]="20150"),Table1[[#This Row],[Vendor ID]]=""),1,"")</f>
        <v/>
      </c>
      <c r="AF2537" s="15"/>
      <c r="AG2537" s="15"/>
      <c r="AH2537" s="15"/>
      <c r="AI2537" s="46" t="str">
        <f>IF(Table1[[#This Row],[Posting Date]]&lt;&gt;"","GJ-"&amp;CountryID,"")</f>
        <v/>
      </c>
      <c r="AJ2537" s="59" t="str">
        <f>IF(Table1[[#This Row],[Posting Date]]&lt;&gt;"",Table1[[#This Row],[Posting Date]],"")</f>
        <v/>
      </c>
      <c r="AK2537" s="46"/>
      <c r="AL2537" s="46" t="str">
        <f>IF(Table1[[#This Row],[Description]]&lt;&gt;"",Table1[[#This Row],[Description]],"")</f>
        <v/>
      </c>
      <c r="AM2537" s="46" t="str">
        <f>IF(Table1[[#This Row],[Posting Date]]&lt;&gt;"",Table1[[#This Row],[Reference Number]],"")</f>
        <v/>
      </c>
      <c r="AN2537" s="46" t="str">
        <f>TRIM(Table1[[#This Row],[Line '#]])</f>
        <v/>
      </c>
      <c r="AO2537" s="46" t="str">
        <f>TRIM(Table1[[#This Row],[Account]])</f>
        <v/>
      </c>
      <c r="AP2537" s="46" t="str">
        <f>IF(Table1[[#This Row],[Posting Date]]&lt;&gt;"",$D$5,"")</f>
        <v/>
      </c>
      <c r="AQ2537" s="46" t="str">
        <f>TRIM(Table1[[#This Row],[Departments-Prgrams]])</f>
        <v/>
      </c>
      <c r="AR2537" s="46" t="str">
        <f>TRIM(Table1[[#This Row],[Grant]])</f>
        <v/>
      </c>
      <c r="AS2537" s="46" t="str">
        <f>TRIM(Table1[[#This Row],[Staff ID]])</f>
        <v/>
      </c>
      <c r="AT2537" s="46" t="str">
        <f>IF(TRIM(Table1[[#This Row],[Budget Code]])=0,"",TRIM(Table1[[#This Row],[Budget Code]]))</f>
        <v/>
      </c>
      <c r="AU2537" s="46" t="str">
        <f>IF(Table1[[#This Row],[Line Description]]&lt;&gt;"",Table1[[#This Row],[Line Description]],"")</f>
        <v/>
      </c>
      <c r="AV2537" s="46" t="str">
        <f>IF(Table1[[#This Row],[Cur_Amount Debit]]&gt;0,ROUND(Table1[[#This Row],[Cur_Amount Debit]],2),"")</f>
        <v/>
      </c>
      <c r="AW2537" s="46" t="str">
        <f>IF(Table1[[#This Row],[Cur_Amount Credit]]&gt;0,ROUND(Table1[[#This Row],[Cur_Amount Credit]],2),"")</f>
        <v/>
      </c>
      <c r="AX2537" s="46" t="str">
        <f>LEFT(Table1[[#This Row],[Cur]],3)</f>
        <v/>
      </c>
      <c r="AY2537" s="59"/>
      <c r="AZ2537" s="46"/>
      <c r="BA2537" s="46" t="str">
        <f>IF(Table1[[#This Row],[Cur]]&lt;&gt;"",IF(Table1[[#This Row],[Cur]]="USD","",ExchangeRate),"")</f>
        <v/>
      </c>
      <c r="BB2537" s="46" t="str">
        <f>IF(Table1[[#This Row],[Grant]]&lt;&gt;"",VLOOKUP(Table1[[#This Row],[Grant]],Grants!B:D,3),"")</f>
        <v/>
      </c>
      <c r="BC2537" s="46" t="str">
        <f>TRIM(Table1[[#This Row],[Vendor ID]])</f>
        <v/>
      </c>
      <c r="BD2537">
        <f>IF(Table1[[#This Row],[Reference Number]]=Q2536,BD2536,BD2536+1)</f>
        <v>0</v>
      </c>
    </row>
    <row r="2538" spans="1:56" ht="11.25" customHeight="1" x14ac:dyDescent="0.25">
      <c r="A2538" s="1"/>
      <c r="B2538" s="88" t="str">
        <f>IF(Table1[[#This Row],[Posting Date]]&lt;&gt;"",IF(Table1[[#This Row],[Reference Number]]=Q2537,B2537+1,1),"")</f>
        <v/>
      </c>
      <c r="C2538" s="61"/>
      <c r="D2538" s="61"/>
      <c r="E2538" s="138"/>
      <c r="F2538" s="141" t="str">
        <f>IFERROR(IF(VLOOKUP(Table1[[#This Row],[Budget Code Description]],Dimentions!$X$6:$AC$139,2,FALSE)="","",VLOOKUP(Table1[[#This Row],[Budget Code Description]],Dimentions!$X$6:$AC$139,2,FALSE)),"")</f>
        <v/>
      </c>
      <c r="G2538" s="141"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1" t="str">
        <f>IFERROR(VLOOKUP(Table1[[#This Row],[Budget Code Description]],Table6[#All],8,FALSE),"")</f>
        <v/>
      </c>
      <c r="L2538" s="63"/>
      <c r="M2538" s="65" t="str">
        <f>IFERROR(VLOOKUP(Table1[[#This Row],[Staff ID]],Table2[],2,FALSE),"")</f>
        <v/>
      </c>
      <c r="N2538" s="209" t="str">
        <f>IFERROR(IF(VLOOKUP(Table1[[#This Row],[Budget Code Description]],Dimentions!$X$6:$AC$134,4,FALSE)="","",VLOOKUP(Table1[[#This Row],[Budget Code Description]],Dimentions!$X$6:$AC$134,4,FALSE)),"")</f>
        <v/>
      </c>
      <c r="O2538" s="65" t="str">
        <f>IFERROR(VLOOKUP(Table1[[#This Row],[Vendor ID]],Table549[],2,FALSE),"")</f>
        <v/>
      </c>
      <c r="P2538" s="63"/>
      <c r="Q2538" s="141" t="str">
        <f>IF(Table1[[#This Row],[Posting Date]]&lt;&gt;"",$D$9,"")</f>
        <v/>
      </c>
      <c r="R2538" s="157" t="str">
        <f>IF(Table1[[#This Row],[Posting Date]]&lt;&gt;"",$D$10,"")</f>
        <v/>
      </c>
      <c r="S2538" s="66"/>
      <c r="T2538" s="63"/>
      <c r="U2538" s="67"/>
      <c r="V2538" s="67"/>
      <c r="W2538" s="67" t="str">
        <f t="shared" si="43"/>
        <v/>
      </c>
      <c r="X2538" s="159" t="str">
        <f>IF(E2538="","",(IF(Table1[[#This Row],[Cur]]="USD",Table1[[#This Row],[Cur_Amount Debit]],Table1[[#This Row],[Cur_Amount Debit]]/Table1[[#This Row],[Exchange Rate]])))</f>
        <v/>
      </c>
      <c r="Y2538" s="159" t="str">
        <f>IF(E2538="","",(IF(Table1[[#This Row],[Cur]]="USD",Table1[[#This Row],[Cur_Amount Credit]],Table1[[#This Row],[Cur_Amount Credit]]/ExchangeRate)))</f>
        <v/>
      </c>
      <c r="Z2538" s="201" t="str">
        <f>IF(E2538="","",(Table1[[#This Row],[Debit USD]]-Table1[[#This Row],[Credit USD]]))</f>
        <v/>
      </c>
      <c r="AA2538" s="226"/>
      <c r="AB2538" s="255"/>
      <c r="AC2538" s="1"/>
      <c r="AD2538" s="15"/>
      <c r="AE2538" s="15" t="str">
        <f>IF(AND(OR(Table1[[#This Row],[Account]]="15030",Table1[[#This Row],[Account]]="15035",Table1[[#This Row],[Account]]="20150"),Table1[[#This Row],[Vendor ID]]=""),1,"")</f>
        <v/>
      </c>
      <c r="AF2538" s="15"/>
      <c r="AG2538" s="15"/>
      <c r="AH2538" s="15"/>
      <c r="AI2538" s="46" t="str">
        <f>IF(Table1[[#This Row],[Posting Date]]&lt;&gt;"","GJ-"&amp;CountryID,"")</f>
        <v/>
      </c>
      <c r="AJ2538" s="59" t="str">
        <f>IF(Table1[[#This Row],[Posting Date]]&lt;&gt;"",Table1[[#This Row],[Posting Date]],"")</f>
        <v/>
      </c>
      <c r="AK2538" s="46"/>
      <c r="AL2538" s="46" t="str">
        <f>IF(Table1[[#This Row],[Description]]&lt;&gt;"",Table1[[#This Row],[Description]],"")</f>
        <v/>
      </c>
      <c r="AM2538" s="46" t="str">
        <f>IF(Table1[[#This Row],[Posting Date]]&lt;&gt;"",Table1[[#This Row],[Reference Number]],"")</f>
        <v/>
      </c>
      <c r="AN2538" s="46" t="str">
        <f>TRIM(Table1[[#This Row],[Line '#]])</f>
        <v/>
      </c>
      <c r="AO2538" s="46" t="str">
        <f>TRIM(Table1[[#This Row],[Account]])</f>
        <v/>
      </c>
      <c r="AP2538" s="46" t="str">
        <f>IF(Table1[[#This Row],[Posting Date]]&lt;&gt;"",$D$5,"")</f>
        <v/>
      </c>
      <c r="AQ2538" s="46" t="str">
        <f>TRIM(Table1[[#This Row],[Departments-Prgrams]])</f>
        <v/>
      </c>
      <c r="AR2538" s="46" t="str">
        <f>TRIM(Table1[[#This Row],[Grant]])</f>
        <v/>
      </c>
      <c r="AS2538" s="46" t="str">
        <f>TRIM(Table1[[#This Row],[Staff ID]])</f>
        <v/>
      </c>
      <c r="AT2538" s="46" t="str">
        <f>IF(TRIM(Table1[[#This Row],[Budget Code]])=0,"",TRIM(Table1[[#This Row],[Budget Code]]))</f>
        <v/>
      </c>
      <c r="AU2538" s="46" t="str">
        <f>IF(Table1[[#This Row],[Line Description]]&lt;&gt;"",Table1[[#This Row],[Line Description]],"")</f>
        <v/>
      </c>
      <c r="AV2538" s="46" t="str">
        <f>IF(Table1[[#This Row],[Cur_Amount Debit]]&gt;0,ROUND(Table1[[#This Row],[Cur_Amount Debit]],2),"")</f>
        <v/>
      </c>
      <c r="AW2538" s="46" t="str">
        <f>IF(Table1[[#This Row],[Cur_Amount Credit]]&gt;0,ROUND(Table1[[#This Row],[Cur_Amount Credit]],2),"")</f>
        <v/>
      </c>
      <c r="AX2538" s="46" t="str">
        <f>LEFT(Table1[[#This Row],[Cur]],3)</f>
        <v/>
      </c>
      <c r="AY2538" s="59"/>
      <c r="AZ2538" s="46"/>
      <c r="BA2538" s="46" t="str">
        <f>IF(Table1[[#This Row],[Cur]]&lt;&gt;"",IF(Table1[[#This Row],[Cur]]="USD","",ExchangeRate),"")</f>
        <v/>
      </c>
      <c r="BB2538" s="46" t="str">
        <f>IF(Table1[[#This Row],[Grant]]&lt;&gt;"",VLOOKUP(Table1[[#This Row],[Grant]],Grants!B:D,3),"")</f>
        <v/>
      </c>
      <c r="BC2538" s="46" t="str">
        <f>TRIM(Table1[[#This Row],[Vendor ID]])</f>
        <v/>
      </c>
      <c r="BD2538">
        <f>IF(Table1[[#This Row],[Reference Number]]=Q2537,BD2537,BD2537+1)</f>
        <v>0</v>
      </c>
    </row>
    <row r="2539" spans="1:56" ht="11.25" customHeight="1" x14ac:dyDescent="0.25">
      <c r="A2539" s="1"/>
      <c r="B2539" s="88" t="str">
        <f>IF(Table1[[#This Row],[Posting Date]]&lt;&gt;"",IF(Table1[[#This Row],[Reference Number]]=Q2538,B2538+1,1),"")</f>
        <v/>
      </c>
      <c r="C2539" s="61"/>
      <c r="D2539" s="61"/>
      <c r="E2539" s="138"/>
      <c r="F2539" s="141" t="str">
        <f>IFERROR(IF(VLOOKUP(Table1[[#This Row],[Budget Code Description]],Dimentions!$X$6:$AC$139,2,FALSE)="","",VLOOKUP(Table1[[#This Row],[Budget Code Description]],Dimentions!$X$6:$AC$139,2,FALSE)),"")</f>
        <v/>
      </c>
      <c r="G2539" s="141"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1" t="str">
        <f>IFERROR(VLOOKUP(Table1[[#This Row],[Budget Code Description]],Table6[#All],8,FALSE),"")</f>
        <v/>
      </c>
      <c r="L2539" s="63"/>
      <c r="M2539" s="65" t="str">
        <f>IFERROR(VLOOKUP(Table1[[#This Row],[Staff ID]],Table2[],2,FALSE),"")</f>
        <v/>
      </c>
      <c r="N2539" s="209" t="str">
        <f>IFERROR(IF(VLOOKUP(Table1[[#This Row],[Budget Code Description]],Dimentions!$X$6:$AC$134,4,FALSE)="","",VLOOKUP(Table1[[#This Row],[Budget Code Description]],Dimentions!$X$6:$AC$134,4,FALSE)),"")</f>
        <v/>
      </c>
      <c r="O2539" s="65" t="str">
        <f>IFERROR(VLOOKUP(Table1[[#This Row],[Vendor ID]],Table549[],2,FALSE),"")</f>
        <v/>
      </c>
      <c r="P2539" s="63"/>
      <c r="Q2539" s="141" t="str">
        <f>IF(Table1[[#This Row],[Posting Date]]&lt;&gt;"",$D$9,"")</f>
        <v/>
      </c>
      <c r="R2539" s="157" t="str">
        <f>IF(Table1[[#This Row],[Posting Date]]&lt;&gt;"",$D$10,"")</f>
        <v/>
      </c>
      <c r="S2539" s="66"/>
      <c r="T2539" s="63"/>
      <c r="U2539" s="67"/>
      <c r="V2539" s="67"/>
      <c r="W2539" s="67" t="str">
        <f t="shared" si="43"/>
        <v/>
      </c>
      <c r="X2539" s="159" t="str">
        <f>IF(E2539="","",(IF(Table1[[#This Row],[Cur]]="USD",Table1[[#This Row],[Cur_Amount Debit]],Table1[[#This Row],[Cur_Amount Debit]]/Table1[[#This Row],[Exchange Rate]])))</f>
        <v/>
      </c>
      <c r="Y2539" s="159" t="str">
        <f>IF(E2539="","",(IF(Table1[[#This Row],[Cur]]="USD",Table1[[#This Row],[Cur_Amount Credit]],Table1[[#This Row],[Cur_Amount Credit]]/ExchangeRate)))</f>
        <v/>
      </c>
      <c r="Z2539" s="201" t="str">
        <f>IF(E2539="","",(Table1[[#This Row],[Debit USD]]-Table1[[#This Row],[Credit USD]]))</f>
        <v/>
      </c>
      <c r="AA2539" s="226"/>
      <c r="AB2539" s="255"/>
      <c r="AC2539" s="1"/>
      <c r="AD2539" s="15"/>
      <c r="AE2539" s="15" t="str">
        <f>IF(AND(OR(Table1[[#This Row],[Account]]="15030",Table1[[#This Row],[Account]]="15035",Table1[[#This Row],[Account]]="20150"),Table1[[#This Row],[Vendor ID]]=""),1,"")</f>
        <v/>
      </c>
      <c r="AF2539" s="15"/>
      <c r="AG2539" s="15"/>
      <c r="AH2539" s="15"/>
      <c r="AI2539" s="46" t="str">
        <f>IF(Table1[[#This Row],[Posting Date]]&lt;&gt;"","GJ-"&amp;CountryID,"")</f>
        <v/>
      </c>
      <c r="AJ2539" s="59" t="str">
        <f>IF(Table1[[#This Row],[Posting Date]]&lt;&gt;"",Table1[[#This Row],[Posting Date]],"")</f>
        <v/>
      </c>
      <c r="AK2539" s="46"/>
      <c r="AL2539" s="46" t="str">
        <f>IF(Table1[[#This Row],[Description]]&lt;&gt;"",Table1[[#This Row],[Description]],"")</f>
        <v/>
      </c>
      <c r="AM2539" s="46" t="str">
        <f>IF(Table1[[#This Row],[Posting Date]]&lt;&gt;"",Table1[[#This Row],[Reference Number]],"")</f>
        <v/>
      </c>
      <c r="AN2539" s="46" t="str">
        <f>TRIM(Table1[[#This Row],[Line '#]])</f>
        <v/>
      </c>
      <c r="AO2539" s="46" t="str">
        <f>TRIM(Table1[[#This Row],[Account]])</f>
        <v/>
      </c>
      <c r="AP2539" s="46" t="str">
        <f>IF(Table1[[#This Row],[Posting Date]]&lt;&gt;"",$D$5,"")</f>
        <v/>
      </c>
      <c r="AQ2539" s="46" t="str">
        <f>TRIM(Table1[[#This Row],[Departments-Prgrams]])</f>
        <v/>
      </c>
      <c r="AR2539" s="46" t="str">
        <f>TRIM(Table1[[#This Row],[Grant]])</f>
        <v/>
      </c>
      <c r="AS2539" s="46" t="str">
        <f>TRIM(Table1[[#This Row],[Staff ID]])</f>
        <v/>
      </c>
      <c r="AT2539" s="46" t="str">
        <f>IF(TRIM(Table1[[#This Row],[Budget Code]])=0,"",TRIM(Table1[[#This Row],[Budget Code]]))</f>
        <v/>
      </c>
      <c r="AU2539" s="46" t="str">
        <f>IF(Table1[[#This Row],[Line Description]]&lt;&gt;"",Table1[[#This Row],[Line Description]],"")</f>
        <v/>
      </c>
      <c r="AV2539" s="46" t="str">
        <f>IF(Table1[[#This Row],[Cur_Amount Debit]]&gt;0,ROUND(Table1[[#This Row],[Cur_Amount Debit]],2),"")</f>
        <v/>
      </c>
      <c r="AW2539" s="46" t="str">
        <f>IF(Table1[[#This Row],[Cur_Amount Credit]]&gt;0,ROUND(Table1[[#This Row],[Cur_Amount Credit]],2),"")</f>
        <v/>
      </c>
      <c r="AX2539" s="46" t="str">
        <f>LEFT(Table1[[#This Row],[Cur]],3)</f>
        <v/>
      </c>
      <c r="AY2539" s="59"/>
      <c r="AZ2539" s="46"/>
      <c r="BA2539" s="46" t="str">
        <f>IF(Table1[[#This Row],[Cur]]&lt;&gt;"",IF(Table1[[#This Row],[Cur]]="USD","",ExchangeRate),"")</f>
        <v/>
      </c>
      <c r="BB2539" s="46" t="str">
        <f>IF(Table1[[#This Row],[Grant]]&lt;&gt;"",VLOOKUP(Table1[[#This Row],[Grant]],Grants!B:D,3),"")</f>
        <v/>
      </c>
      <c r="BC2539" s="46" t="str">
        <f>TRIM(Table1[[#This Row],[Vendor ID]])</f>
        <v/>
      </c>
      <c r="BD2539">
        <f>IF(Table1[[#This Row],[Reference Number]]=Q2538,BD2538,BD2538+1)</f>
        <v>0</v>
      </c>
    </row>
    <row r="2540" spans="1:56" ht="11.25" customHeight="1" x14ac:dyDescent="0.25">
      <c r="A2540" s="1"/>
      <c r="B2540" s="88" t="str">
        <f>IF(Table1[[#This Row],[Posting Date]]&lt;&gt;"",IF(Table1[[#This Row],[Reference Number]]=Q2539,B2539+1,1),"")</f>
        <v/>
      </c>
      <c r="C2540" s="61"/>
      <c r="D2540" s="61"/>
      <c r="E2540" s="138"/>
      <c r="F2540" s="141" t="str">
        <f>IFERROR(IF(VLOOKUP(Table1[[#This Row],[Budget Code Description]],Dimentions!$X$6:$AC$139,2,FALSE)="","",VLOOKUP(Table1[[#This Row],[Budget Code Description]],Dimentions!$X$6:$AC$139,2,FALSE)),"")</f>
        <v/>
      </c>
      <c r="G2540" s="141"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1" t="str">
        <f>IFERROR(VLOOKUP(Table1[[#This Row],[Budget Code Description]],Table6[#All],8,FALSE),"")</f>
        <v/>
      </c>
      <c r="L2540" s="63"/>
      <c r="M2540" s="65" t="str">
        <f>IFERROR(VLOOKUP(Table1[[#This Row],[Staff ID]],Table2[],2,FALSE),"")</f>
        <v/>
      </c>
      <c r="N2540" s="209" t="str">
        <f>IFERROR(IF(VLOOKUP(Table1[[#This Row],[Budget Code Description]],Dimentions!$X$6:$AC$134,4,FALSE)="","",VLOOKUP(Table1[[#This Row],[Budget Code Description]],Dimentions!$X$6:$AC$134,4,FALSE)),"")</f>
        <v/>
      </c>
      <c r="O2540" s="65" t="str">
        <f>IFERROR(VLOOKUP(Table1[[#This Row],[Vendor ID]],Table549[],2,FALSE),"")</f>
        <v/>
      </c>
      <c r="P2540" s="63"/>
      <c r="Q2540" s="141" t="str">
        <f>IF(Table1[[#This Row],[Posting Date]]&lt;&gt;"",$D$9,"")</f>
        <v/>
      </c>
      <c r="R2540" s="157" t="str">
        <f>IF(Table1[[#This Row],[Posting Date]]&lt;&gt;"",$D$10,"")</f>
        <v/>
      </c>
      <c r="S2540" s="66"/>
      <c r="T2540" s="63"/>
      <c r="U2540" s="67"/>
      <c r="V2540" s="67"/>
      <c r="W2540" s="67" t="str">
        <f t="shared" si="43"/>
        <v/>
      </c>
      <c r="X2540" s="159" t="str">
        <f>IF(E2540="","",(IF(Table1[[#This Row],[Cur]]="USD",Table1[[#This Row],[Cur_Amount Debit]],Table1[[#This Row],[Cur_Amount Debit]]/Table1[[#This Row],[Exchange Rate]])))</f>
        <v/>
      </c>
      <c r="Y2540" s="159" t="str">
        <f>IF(E2540="","",(IF(Table1[[#This Row],[Cur]]="USD",Table1[[#This Row],[Cur_Amount Credit]],Table1[[#This Row],[Cur_Amount Credit]]/ExchangeRate)))</f>
        <v/>
      </c>
      <c r="Z2540" s="201" t="str">
        <f>IF(E2540="","",(Table1[[#This Row],[Debit USD]]-Table1[[#This Row],[Credit USD]]))</f>
        <v/>
      </c>
      <c r="AA2540" s="226"/>
      <c r="AB2540" s="255"/>
      <c r="AC2540" s="1"/>
      <c r="AD2540" s="15"/>
      <c r="AE2540" s="15" t="str">
        <f>IF(AND(OR(Table1[[#This Row],[Account]]="15030",Table1[[#This Row],[Account]]="15035",Table1[[#This Row],[Account]]="20150"),Table1[[#This Row],[Vendor ID]]=""),1,"")</f>
        <v/>
      </c>
      <c r="AF2540" s="15"/>
      <c r="AG2540" s="15"/>
      <c r="AH2540" s="15"/>
      <c r="AI2540" s="46" t="str">
        <f>IF(Table1[[#This Row],[Posting Date]]&lt;&gt;"","GJ-"&amp;CountryID,"")</f>
        <v/>
      </c>
      <c r="AJ2540" s="59" t="str">
        <f>IF(Table1[[#This Row],[Posting Date]]&lt;&gt;"",Table1[[#This Row],[Posting Date]],"")</f>
        <v/>
      </c>
      <c r="AK2540" s="46"/>
      <c r="AL2540" s="46" t="str">
        <f>IF(Table1[[#This Row],[Description]]&lt;&gt;"",Table1[[#This Row],[Description]],"")</f>
        <v/>
      </c>
      <c r="AM2540" s="46" t="str">
        <f>IF(Table1[[#This Row],[Posting Date]]&lt;&gt;"",Table1[[#This Row],[Reference Number]],"")</f>
        <v/>
      </c>
      <c r="AN2540" s="46" t="str">
        <f>TRIM(Table1[[#This Row],[Line '#]])</f>
        <v/>
      </c>
      <c r="AO2540" s="46" t="str">
        <f>TRIM(Table1[[#This Row],[Account]])</f>
        <v/>
      </c>
      <c r="AP2540" s="46" t="str">
        <f>IF(Table1[[#This Row],[Posting Date]]&lt;&gt;"",$D$5,"")</f>
        <v/>
      </c>
      <c r="AQ2540" s="46" t="str">
        <f>TRIM(Table1[[#This Row],[Departments-Prgrams]])</f>
        <v/>
      </c>
      <c r="AR2540" s="46" t="str">
        <f>TRIM(Table1[[#This Row],[Grant]])</f>
        <v/>
      </c>
      <c r="AS2540" s="46" t="str">
        <f>TRIM(Table1[[#This Row],[Staff ID]])</f>
        <v/>
      </c>
      <c r="AT2540" s="46" t="str">
        <f>IF(TRIM(Table1[[#This Row],[Budget Code]])=0,"",TRIM(Table1[[#This Row],[Budget Code]]))</f>
        <v/>
      </c>
      <c r="AU2540" s="46" t="str">
        <f>IF(Table1[[#This Row],[Line Description]]&lt;&gt;"",Table1[[#This Row],[Line Description]],"")</f>
        <v/>
      </c>
      <c r="AV2540" s="46" t="str">
        <f>IF(Table1[[#This Row],[Cur_Amount Debit]]&gt;0,ROUND(Table1[[#This Row],[Cur_Amount Debit]],2),"")</f>
        <v/>
      </c>
      <c r="AW2540" s="46" t="str">
        <f>IF(Table1[[#This Row],[Cur_Amount Credit]]&gt;0,ROUND(Table1[[#This Row],[Cur_Amount Credit]],2),"")</f>
        <v/>
      </c>
      <c r="AX2540" s="46" t="str">
        <f>LEFT(Table1[[#This Row],[Cur]],3)</f>
        <v/>
      </c>
      <c r="AY2540" s="59"/>
      <c r="AZ2540" s="46"/>
      <c r="BA2540" s="46" t="str">
        <f>IF(Table1[[#This Row],[Cur]]&lt;&gt;"",IF(Table1[[#This Row],[Cur]]="USD","",ExchangeRate),"")</f>
        <v/>
      </c>
      <c r="BB2540" s="46" t="str">
        <f>IF(Table1[[#This Row],[Grant]]&lt;&gt;"",VLOOKUP(Table1[[#This Row],[Grant]],Grants!B:D,3),"")</f>
        <v/>
      </c>
      <c r="BC2540" s="46" t="str">
        <f>TRIM(Table1[[#This Row],[Vendor ID]])</f>
        <v/>
      </c>
      <c r="BD2540">
        <f>IF(Table1[[#This Row],[Reference Number]]=Q2539,BD2539,BD2539+1)</f>
        <v>0</v>
      </c>
    </row>
    <row r="2541" spans="1:56" ht="11.25" customHeight="1" x14ac:dyDescent="0.25">
      <c r="A2541" s="1"/>
      <c r="B2541" s="88" t="str">
        <f>IF(Table1[[#This Row],[Posting Date]]&lt;&gt;"",IF(Table1[[#This Row],[Reference Number]]=Q2540,B2540+1,1),"")</f>
        <v/>
      </c>
      <c r="C2541" s="61"/>
      <c r="D2541" s="61"/>
      <c r="E2541" s="138"/>
      <c r="F2541" s="141" t="str">
        <f>IFERROR(IF(VLOOKUP(Table1[[#This Row],[Budget Code Description]],Dimentions!$X$6:$AC$139,2,FALSE)="","",VLOOKUP(Table1[[#This Row],[Budget Code Description]],Dimentions!$X$6:$AC$139,2,FALSE)),"")</f>
        <v/>
      </c>
      <c r="G2541" s="141"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1" t="str">
        <f>IFERROR(VLOOKUP(Table1[[#This Row],[Budget Code Description]],Table6[#All],8,FALSE),"")</f>
        <v/>
      </c>
      <c r="L2541" s="63"/>
      <c r="M2541" s="65" t="str">
        <f>IFERROR(VLOOKUP(Table1[[#This Row],[Staff ID]],Table2[],2,FALSE),"")</f>
        <v/>
      </c>
      <c r="N2541" s="209" t="str">
        <f>IFERROR(IF(VLOOKUP(Table1[[#This Row],[Budget Code Description]],Dimentions!$X$6:$AC$134,4,FALSE)="","",VLOOKUP(Table1[[#This Row],[Budget Code Description]],Dimentions!$X$6:$AC$134,4,FALSE)),"")</f>
        <v/>
      </c>
      <c r="O2541" s="65" t="str">
        <f>IFERROR(VLOOKUP(Table1[[#This Row],[Vendor ID]],Table549[],2,FALSE),"")</f>
        <v/>
      </c>
      <c r="P2541" s="63"/>
      <c r="Q2541" s="141" t="str">
        <f>IF(Table1[[#This Row],[Posting Date]]&lt;&gt;"",$D$9,"")</f>
        <v/>
      </c>
      <c r="R2541" s="157" t="str">
        <f>IF(Table1[[#This Row],[Posting Date]]&lt;&gt;"",$D$10,"")</f>
        <v/>
      </c>
      <c r="S2541" s="66"/>
      <c r="T2541" s="63"/>
      <c r="U2541" s="67"/>
      <c r="V2541" s="67"/>
      <c r="W2541" s="67" t="str">
        <f t="shared" si="43"/>
        <v/>
      </c>
      <c r="X2541" s="159" t="str">
        <f>IF(E2541="","",(IF(Table1[[#This Row],[Cur]]="USD",Table1[[#This Row],[Cur_Amount Debit]],Table1[[#This Row],[Cur_Amount Debit]]/Table1[[#This Row],[Exchange Rate]])))</f>
        <v/>
      </c>
      <c r="Y2541" s="159" t="str">
        <f>IF(E2541="","",(IF(Table1[[#This Row],[Cur]]="USD",Table1[[#This Row],[Cur_Amount Credit]],Table1[[#This Row],[Cur_Amount Credit]]/ExchangeRate)))</f>
        <v/>
      </c>
      <c r="Z2541" s="201" t="str">
        <f>IF(E2541="","",(Table1[[#This Row],[Debit USD]]-Table1[[#This Row],[Credit USD]]))</f>
        <v/>
      </c>
      <c r="AA2541" s="226"/>
      <c r="AB2541" s="255"/>
      <c r="AC2541" s="1"/>
      <c r="AD2541" s="15"/>
      <c r="AE2541" s="15" t="str">
        <f>IF(AND(OR(Table1[[#This Row],[Account]]="15030",Table1[[#This Row],[Account]]="15035",Table1[[#This Row],[Account]]="20150"),Table1[[#This Row],[Vendor ID]]=""),1,"")</f>
        <v/>
      </c>
      <c r="AF2541" s="15"/>
      <c r="AG2541" s="15"/>
      <c r="AH2541" s="15"/>
      <c r="AI2541" s="46" t="str">
        <f>IF(Table1[[#This Row],[Posting Date]]&lt;&gt;"","GJ-"&amp;CountryID,"")</f>
        <v/>
      </c>
      <c r="AJ2541" s="59" t="str">
        <f>IF(Table1[[#This Row],[Posting Date]]&lt;&gt;"",Table1[[#This Row],[Posting Date]],"")</f>
        <v/>
      </c>
      <c r="AK2541" s="46"/>
      <c r="AL2541" s="46" t="str">
        <f>IF(Table1[[#This Row],[Description]]&lt;&gt;"",Table1[[#This Row],[Description]],"")</f>
        <v/>
      </c>
      <c r="AM2541" s="46" t="str">
        <f>IF(Table1[[#This Row],[Posting Date]]&lt;&gt;"",Table1[[#This Row],[Reference Number]],"")</f>
        <v/>
      </c>
      <c r="AN2541" s="46" t="str">
        <f>TRIM(Table1[[#This Row],[Line '#]])</f>
        <v/>
      </c>
      <c r="AO2541" s="46" t="str">
        <f>TRIM(Table1[[#This Row],[Account]])</f>
        <v/>
      </c>
      <c r="AP2541" s="46" t="str">
        <f>IF(Table1[[#This Row],[Posting Date]]&lt;&gt;"",$D$5,"")</f>
        <v/>
      </c>
      <c r="AQ2541" s="46" t="str">
        <f>TRIM(Table1[[#This Row],[Departments-Prgrams]])</f>
        <v/>
      </c>
      <c r="AR2541" s="46" t="str">
        <f>TRIM(Table1[[#This Row],[Grant]])</f>
        <v/>
      </c>
      <c r="AS2541" s="46" t="str">
        <f>TRIM(Table1[[#This Row],[Staff ID]])</f>
        <v/>
      </c>
      <c r="AT2541" s="46" t="str">
        <f>IF(TRIM(Table1[[#This Row],[Budget Code]])=0,"",TRIM(Table1[[#This Row],[Budget Code]]))</f>
        <v/>
      </c>
      <c r="AU2541" s="46" t="str">
        <f>IF(Table1[[#This Row],[Line Description]]&lt;&gt;"",Table1[[#This Row],[Line Description]],"")</f>
        <v/>
      </c>
      <c r="AV2541" s="46" t="str">
        <f>IF(Table1[[#This Row],[Cur_Amount Debit]]&gt;0,ROUND(Table1[[#This Row],[Cur_Amount Debit]],2),"")</f>
        <v/>
      </c>
      <c r="AW2541" s="46" t="str">
        <f>IF(Table1[[#This Row],[Cur_Amount Credit]]&gt;0,ROUND(Table1[[#This Row],[Cur_Amount Credit]],2),"")</f>
        <v/>
      </c>
      <c r="AX2541" s="46" t="str">
        <f>LEFT(Table1[[#This Row],[Cur]],3)</f>
        <v/>
      </c>
      <c r="AY2541" s="59"/>
      <c r="AZ2541" s="46"/>
      <c r="BA2541" s="46" t="str">
        <f>IF(Table1[[#This Row],[Cur]]&lt;&gt;"",IF(Table1[[#This Row],[Cur]]="USD","",ExchangeRate),"")</f>
        <v/>
      </c>
      <c r="BB2541" s="46" t="str">
        <f>IF(Table1[[#This Row],[Grant]]&lt;&gt;"",VLOOKUP(Table1[[#This Row],[Grant]],Grants!B:D,3),"")</f>
        <v/>
      </c>
      <c r="BC2541" s="46" t="str">
        <f>TRIM(Table1[[#This Row],[Vendor ID]])</f>
        <v/>
      </c>
      <c r="BD2541">
        <f>IF(Table1[[#This Row],[Reference Number]]=Q2540,BD2540,BD2540+1)</f>
        <v>0</v>
      </c>
    </row>
    <row r="2542" spans="1:56" ht="11.25" customHeight="1" x14ac:dyDescent="0.25">
      <c r="A2542" s="1"/>
      <c r="B2542" s="88" t="str">
        <f>IF(Table1[[#This Row],[Posting Date]]&lt;&gt;"",IF(Table1[[#This Row],[Reference Number]]=Q2541,B2541+1,1),"")</f>
        <v/>
      </c>
      <c r="C2542" s="61"/>
      <c r="D2542" s="61"/>
      <c r="E2542" s="138"/>
      <c r="F2542" s="141" t="str">
        <f>IFERROR(IF(VLOOKUP(Table1[[#This Row],[Budget Code Description]],Dimentions!$X$6:$AC$139,2,FALSE)="","",VLOOKUP(Table1[[#This Row],[Budget Code Description]],Dimentions!$X$6:$AC$139,2,FALSE)),"")</f>
        <v/>
      </c>
      <c r="G2542" s="141"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1" t="str">
        <f>IFERROR(VLOOKUP(Table1[[#This Row],[Budget Code Description]],Table6[#All],8,FALSE),"")</f>
        <v/>
      </c>
      <c r="L2542" s="63"/>
      <c r="M2542" s="65" t="str">
        <f>IFERROR(VLOOKUP(Table1[[#This Row],[Staff ID]],Table2[],2,FALSE),"")</f>
        <v/>
      </c>
      <c r="N2542" s="209" t="str">
        <f>IFERROR(IF(VLOOKUP(Table1[[#This Row],[Budget Code Description]],Dimentions!$X$6:$AC$134,4,FALSE)="","",VLOOKUP(Table1[[#This Row],[Budget Code Description]],Dimentions!$X$6:$AC$134,4,FALSE)),"")</f>
        <v/>
      </c>
      <c r="O2542" s="65" t="str">
        <f>IFERROR(VLOOKUP(Table1[[#This Row],[Vendor ID]],Table549[],2,FALSE),"")</f>
        <v/>
      </c>
      <c r="P2542" s="63"/>
      <c r="Q2542" s="141" t="str">
        <f>IF(Table1[[#This Row],[Posting Date]]&lt;&gt;"",$D$9,"")</f>
        <v/>
      </c>
      <c r="R2542" s="157" t="str">
        <f>IF(Table1[[#This Row],[Posting Date]]&lt;&gt;"",$D$10,"")</f>
        <v/>
      </c>
      <c r="S2542" s="66"/>
      <c r="T2542" s="63"/>
      <c r="U2542" s="67"/>
      <c r="V2542" s="67"/>
      <c r="W2542" s="67" t="str">
        <f t="shared" si="43"/>
        <v/>
      </c>
      <c r="X2542" s="159" t="str">
        <f>IF(E2542="","",(IF(Table1[[#This Row],[Cur]]="USD",Table1[[#This Row],[Cur_Amount Debit]],Table1[[#This Row],[Cur_Amount Debit]]/Table1[[#This Row],[Exchange Rate]])))</f>
        <v/>
      </c>
      <c r="Y2542" s="159" t="str">
        <f>IF(E2542="","",(IF(Table1[[#This Row],[Cur]]="USD",Table1[[#This Row],[Cur_Amount Credit]],Table1[[#This Row],[Cur_Amount Credit]]/ExchangeRate)))</f>
        <v/>
      </c>
      <c r="Z2542" s="201" t="str">
        <f>IF(E2542="","",(Table1[[#This Row],[Debit USD]]-Table1[[#This Row],[Credit USD]]))</f>
        <v/>
      </c>
      <c r="AA2542" s="226"/>
      <c r="AB2542" s="255"/>
      <c r="AC2542" s="1"/>
      <c r="AD2542" s="15"/>
      <c r="AE2542" s="15" t="str">
        <f>IF(AND(OR(Table1[[#This Row],[Account]]="15030",Table1[[#This Row],[Account]]="15035",Table1[[#This Row],[Account]]="20150"),Table1[[#This Row],[Vendor ID]]=""),1,"")</f>
        <v/>
      </c>
      <c r="AF2542" s="15"/>
      <c r="AG2542" s="15"/>
      <c r="AH2542" s="15"/>
      <c r="AI2542" s="46" t="str">
        <f>IF(Table1[[#This Row],[Posting Date]]&lt;&gt;"","GJ-"&amp;CountryID,"")</f>
        <v/>
      </c>
      <c r="AJ2542" s="59" t="str">
        <f>IF(Table1[[#This Row],[Posting Date]]&lt;&gt;"",Table1[[#This Row],[Posting Date]],"")</f>
        <v/>
      </c>
      <c r="AK2542" s="46"/>
      <c r="AL2542" s="46" t="str">
        <f>IF(Table1[[#This Row],[Description]]&lt;&gt;"",Table1[[#This Row],[Description]],"")</f>
        <v/>
      </c>
      <c r="AM2542" s="46" t="str">
        <f>IF(Table1[[#This Row],[Posting Date]]&lt;&gt;"",Table1[[#This Row],[Reference Number]],"")</f>
        <v/>
      </c>
      <c r="AN2542" s="46" t="str">
        <f>TRIM(Table1[[#This Row],[Line '#]])</f>
        <v/>
      </c>
      <c r="AO2542" s="46" t="str">
        <f>TRIM(Table1[[#This Row],[Account]])</f>
        <v/>
      </c>
      <c r="AP2542" s="46" t="str">
        <f>IF(Table1[[#This Row],[Posting Date]]&lt;&gt;"",$D$5,"")</f>
        <v/>
      </c>
      <c r="AQ2542" s="46" t="str">
        <f>TRIM(Table1[[#This Row],[Departments-Prgrams]])</f>
        <v/>
      </c>
      <c r="AR2542" s="46" t="str">
        <f>TRIM(Table1[[#This Row],[Grant]])</f>
        <v/>
      </c>
      <c r="AS2542" s="46" t="str">
        <f>TRIM(Table1[[#This Row],[Staff ID]])</f>
        <v/>
      </c>
      <c r="AT2542" s="46" t="str">
        <f>IF(TRIM(Table1[[#This Row],[Budget Code]])=0,"",TRIM(Table1[[#This Row],[Budget Code]]))</f>
        <v/>
      </c>
      <c r="AU2542" s="46" t="str">
        <f>IF(Table1[[#This Row],[Line Description]]&lt;&gt;"",Table1[[#This Row],[Line Description]],"")</f>
        <v/>
      </c>
      <c r="AV2542" s="46" t="str">
        <f>IF(Table1[[#This Row],[Cur_Amount Debit]]&gt;0,ROUND(Table1[[#This Row],[Cur_Amount Debit]],2),"")</f>
        <v/>
      </c>
      <c r="AW2542" s="46" t="str">
        <f>IF(Table1[[#This Row],[Cur_Amount Credit]]&gt;0,ROUND(Table1[[#This Row],[Cur_Amount Credit]],2),"")</f>
        <v/>
      </c>
      <c r="AX2542" s="46" t="str">
        <f>LEFT(Table1[[#This Row],[Cur]],3)</f>
        <v/>
      </c>
      <c r="AY2542" s="59"/>
      <c r="AZ2542" s="46"/>
      <c r="BA2542" s="46" t="str">
        <f>IF(Table1[[#This Row],[Cur]]&lt;&gt;"",IF(Table1[[#This Row],[Cur]]="USD","",ExchangeRate),"")</f>
        <v/>
      </c>
      <c r="BB2542" s="46" t="str">
        <f>IF(Table1[[#This Row],[Grant]]&lt;&gt;"",VLOOKUP(Table1[[#This Row],[Grant]],Grants!B:D,3),"")</f>
        <v/>
      </c>
      <c r="BC2542" s="46" t="str">
        <f>TRIM(Table1[[#This Row],[Vendor ID]])</f>
        <v/>
      </c>
      <c r="BD2542">
        <f>IF(Table1[[#This Row],[Reference Number]]=Q2541,BD2541,BD2541+1)</f>
        <v>0</v>
      </c>
    </row>
    <row r="2543" spans="1:56" ht="11.25" customHeight="1" x14ac:dyDescent="0.25">
      <c r="A2543" s="1"/>
      <c r="B2543" s="88" t="str">
        <f>IF(Table1[[#This Row],[Posting Date]]&lt;&gt;"",IF(Table1[[#This Row],[Reference Number]]=Q2542,B2542+1,1),"")</f>
        <v/>
      </c>
      <c r="C2543" s="61"/>
      <c r="D2543" s="61"/>
      <c r="E2543" s="138"/>
      <c r="F2543" s="141" t="str">
        <f>IFERROR(IF(VLOOKUP(Table1[[#This Row],[Budget Code Description]],Dimentions!$X$6:$AC$139,2,FALSE)="","",VLOOKUP(Table1[[#This Row],[Budget Code Description]],Dimentions!$X$6:$AC$139,2,FALSE)),"")</f>
        <v/>
      </c>
      <c r="G2543" s="141"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1" t="str">
        <f>IFERROR(VLOOKUP(Table1[[#This Row],[Budget Code Description]],Table6[#All],8,FALSE),"")</f>
        <v/>
      </c>
      <c r="L2543" s="63"/>
      <c r="M2543" s="65" t="str">
        <f>IFERROR(VLOOKUP(Table1[[#This Row],[Staff ID]],Table2[],2,FALSE),"")</f>
        <v/>
      </c>
      <c r="N2543" s="209" t="str">
        <f>IFERROR(IF(VLOOKUP(Table1[[#This Row],[Budget Code Description]],Dimentions!$X$6:$AC$134,4,FALSE)="","",VLOOKUP(Table1[[#This Row],[Budget Code Description]],Dimentions!$X$6:$AC$134,4,FALSE)),"")</f>
        <v/>
      </c>
      <c r="O2543" s="65" t="str">
        <f>IFERROR(VLOOKUP(Table1[[#This Row],[Vendor ID]],Table549[],2,FALSE),"")</f>
        <v/>
      </c>
      <c r="P2543" s="63"/>
      <c r="Q2543" s="141" t="str">
        <f>IF(Table1[[#This Row],[Posting Date]]&lt;&gt;"",$D$9,"")</f>
        <v/>
      </c>
      <c r="R2543" s="157" t="str">
        <f>IF(Table1[[#This Row],[Posting Date]]&lt;&gt;"",$D$10,"")</f>
        <v/>
      </c>
      <c r="S2543" s="66"/>
      <c r="T2543" s="63"/>
      <c r="U2543" s="67"/>
      <c r="V2543" s="67"/>
      <c r="W2543" s="67" t="str">
        <f t="shared" ref="W2543:W2606" si="44">IF(E2543="","",(ExchangeRate))</f>
        <v/>
      </c>
      <c r="X2543" s="159" t="str">
        <f>IF(E2543="","",(IF(Table1[[#This Row],[Cur]]="USD",Table1[[#This Row],[Cur_Amount Debit]],Table1[[#This Row],[Cur_Amount Debit]]/Table1[[#This Row],[Exchange Rate]])))</f>
        <v/>
      </c>
      <c r="Y2543" s="159" t="str">
        <f>IF(E2543="","",(IF(Table1[[#This Row],[Cur]]="USD",Table1[[#This Row],[Cur_Amount Credit]],Table1[[#This Row],[Cur_Amount Credit]]/ExchangeRate)))</f>
        <v/>
      </c>
      <c r="Z2543" s="201" t="str">
        <f>IF(E2543="","",(Table1[[#This Row],[Debit USD]]-Table1[[#This Row],[Credit USD]]))</f>
        <v/>
      </c>
      <c r="AA2543" s="226"/>
      <c r="AB2543" s="255"/>
      <c r="AC2543" s="1"/>
      <c r="AD2543" s="15"/>
      <c r="AE2543" s="15" t="str">
        <f>IF(AND(OR(Table1[[#This Row],[Account]]="15030",Table1[[#This Row],[Account]]="15035",Table1[[#This Row],[Account]]="20150"),Table1[[#This Row],[Vendor ID]]=""),1,"")</f>
        <v/>
      </c>
      <c r="AF2543" s="15"/>
      <c r="AG2543" s="15"/>
      <c r="AH2543" s="15"/>
      <c r="AI2543" s="46" t="str">
        <f>IF(Table1[[#This Row],[Posting Date]]&lt;&gt;"","GJ-"&amp;CountryID,"")</f>
        <v/>
      </c>
      <c r="AJ2543" s="59" t="str">
        <f>IF(Table1[[#This Row],[Posting Date]]&lt;&gt;"",Table1[[#This Row],[Posting Date]],"")</f>
        <v/>
      </c>
      <c r="AK2543" s="46"/>
      <c r="AL2543" s="46" t="str">
        <f>IF(Table1[[#This Row],[Description]]&lt;&gt;"",Table1[[#This Row],[Description]],"")</f>
        <v/>
      </c>
      <c r="AM2543" s="46" t="str">
        <f>IF(Table1[[#This Row],[Posting Date]]&lt;&gt;"",Table1[[#This Row],[Reference Number]],"")</f>
        <v/>
      </c>
      <c r="AN2543" s="46" t="str">
        <f>TRIM(Table1[[#This Row],[Line '#]])</f>
        <v/>
      </c>
      <c r="AO2543" s="46" t="str">
        <f>TRIM(Table1[[#This Row],[Account]])</f>
        <v/>
      </c>
      <c r="AP2543" s="46" t="str">
        <f>IF(Table1[[#This Row],[Posting Date]]&lt;&gt;"",$D$5,"")</f>
        <v/>
      </c>
      <c r="AQ2543" s="46" t="str">
        <f>TRIM(Table1[[#This Row],[Departments-Prgrams]])</f>
        <v/>
      </c>
      <c r="AR2543" s="46" t="str">
        <f>TRIM(Table1[[#This Row],[Grant]])</f>
        <v/>
      </c>
      <c r="AS2543" s="46" t="str">
        <f>TRIM(Table1[[#This Row],[Staff ID]])</f>
        <v/>
      </c>
      <c r="AT2543" s="46" t="str">
        <f>IF(TRIM(Table1[[#This Row],[Budget Code]])=0,"",TRIM(Table1[[#This Row],[Budget Code]]))</f>
        <v/>
      </c>
      <c r="AU2543" s="46" t="str">
        <f>IF(Table1[[#This Row],[Line Description]]&lt;&gt;"",Table1[[#This Row],[Line Description]],"")</f>
        <v/>
      </c>
      <c r="AV2543" s="46" t="str">
        <f>IF(Table1[[#This Row],[Cur_Amount Debit]]&gt;0,ROUND(Table1[[#This Row],[Cur_Amount Debit]],2),"")</f>
        <v/>
      </c>
      <c r="AW2543" s="46" t="str">
        <f>IF(Table1[[#This Row],[Cur_Amount Credit]]&gt;0,ROUND(Table1[[#This Row],[Cur_Amount Credit]],2),"")</f>
        <v/>
      </c>
      <c r="AX2543" s="46" t="str">
        <f>LEFT(Table1[[#This Row],[Cur]],3)</f>
        <v/>
      </c>
      <c r="AY2543" s="59"/>
      <c r="AZ2543" s="46"/>
      <c r="BA2543" s="46" t="str">
        <f>IF(Table1[[#This Row],[Cur]]&lt;&gt;"",IF(Table1[[#This Row],[Cur]]="USD","",ExchangeRate),"")</f>
        <v/>
      </c>
      <c r="BB2543" s="46" t="str">
        <f>IF(Table1[[#This Row],[Grant]]&lt;&gt;"",VLOOKUP(Table1[[#This Row],[Grant]],Grants!B:D,3),"")</f>
        <v/>
      </c>
      <c r="BC2543" s="46" t="str">
        <f>TRIM(Table1[[#This Row],[Vendor ID]])</f>
        <v/>
      </c>
      <c r="BD2543">
        <f>IF(Table1[[#This Row],[Reference Number]]=Q2542,BD2542,BD2542+1)</f>
        <v>0</v>
      </c>
    </row>
    <row r="2544" spans="1:56" ht="11.25" customHeight="1" x14ac:dyDescent="0.25">
      <c r="A2544" s="1"/>
      <c r="B2544" s="88" t="str">
        <f>IF(Table1[[#This Row],[Posting Date]]&lt;&gt;"",IF(Table1[[#This Row],[Reference Number]]=Q2543,B2543+1,1),"")</f>
        <v/>
      </c>
      <c r="C2544" s="61"/>
      <c r="D2544" s="61"/>
      <c r="E2544" s="138"/>
      <c r="F2544" s="141" t="str">
        <f>IFERROR(IF(VLOOKUP(Table1[[#This Row],[Budget Code Description]],Dimentions!$X$6:$AC$139,2,FALSE)="","",VLOOKUP(Table1[[#This Row],[Budget Code Description]],Dimentions!$X$6:$AC$139,2,FALSE)),"")</f>
        <v/>
      </c>
      <c r="G2544" s="141"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1" t="str">
        <f>IFERROR(VLOOKUP(Table1[[#This Row],[Budget Code Description]],Table6[#All],8,FALSE),"")</f>
        <v/>
      </c>
      <c r="L2544" s="63"/>
      <c r="M2544" s="65" t="str">
        <f>IFERROR(VLOOKUP(Table1[[#This Row],[Staff ID]],Table2[],2,FALSE),"")</f>
        <v/>
      </c>
      <c r="N2544" s="209" t="str">
        <f>IFERROR(IF(VLOOKUP(Table1[[#This Row],[Budget Code Description]],Dimentions!$X$6:$AC$134,4,FALSE)="","",VLOOKUP(Table1[[#This Row],[Budget Code Description]],Dimentions!$X$6:$AC$134,4,FALSE)),"")</f>
        <v/>
      </c>
      <c r="O2544" s="65" t="str">
        <f>IFERROR(VLOOKUP(Table1[[#This Row],[Vendor ID]],Table549[],2,FALSE),"")</f>
        <v/>
      </c>
      <c r="P2544" s="63"/>
      <c r="Q2544" s="141" t="str">
        <f>IF(Table1[[#This Row],[Posting Date]]&lt;&gt;"",$D$9,"")</f>
        <v/>
      </c>
      <c r="R2544" s="157" t="str">
        <f>IF(Table1[[#This Row],[Posting Date]]&lt;&gt;"",$D$10,"")</f>
        <v/>
      </c>
      <c r="S2544" s="66"/>
      <c r="T2544" s="63"/>
      <c r="U2544" s="67"/>
      <c r="V2544" s="67"/>
      <c r="W2544" s="67" t="str">
        <f t="shared" si="44"/>
        <v/>
      </c>
      <c r="X2544" s="159" t="str">
        <f>IF(E2544="","",(IF(Table1[[#This Row],[Cur]]="USD",Table1[[#This Row],[Cur_Amount Debit]],Table1[[#This Row],[Cur_Amount Debit]]/Table1[[#This Row],[Exchange Rate]])))</f>
        <v/>
      </c>
      <c r="Y2544" s="159" t="str">
        <f>IF(E2544="","",(IF(Table1[[#This Row],[Cur]]="USD",Table1[[#This Row],[Cur_Amount Credit]],Table1[[#This Row],[Cur_Amount Credit]]/ExchangeRate)))</f>
        <v/>
      </c>
      <c r="Z2544" s="201" t="str">
        <f>IF(E2544="","",(Table1[[#This Row],[Debit USD]]-Table1[[#This Row],[Credit USD]]))</f>
        <v/>
      </c>
      <c r="AA2544" s="226"/>
      <c r="AB2544" s="255"/>
      <c r="AC2544" s="1"/>
      <c r="AD2544" s="15"/>
      <c r="AE2544" s="15" t="str">
        <f>IF(AND(OR(Table1[[#This Row],[Account]]="15030",Table1[[#This Row],[Account]]="15035",Table1[[#This Row],[Account]]="20150"),Table1[[#This Row],[Vendor ID]]=""),1,"")</f>
        <v/>
      </c>
      <c r="AF2544" s="15"/>
      <c r="AG2544" s="15"/>
      <c r="AH2544" s="15"/>
      <c r="AI2544" s="46" t="str">
        <f>IF(Table1[[#This Row],[Posting Date]]&lt;&gt;"","GJ-"&amp;CountryID,"")</f>
        <v/>
      </c>
      <c r="AJ2544" s="59" t="str">
        <f>IF(Table1[[#This Row],[Posting Date]]&lt;&gt;"",Table1[[#This Row],[Posting Date]],"")</f>
        <v/>
      </c>
      <c r="AK2544" s="46"/>
      <c r="AL2544" s="46" t="str">
        <f>IF(Table1[[#This Row],[Description]]&lt;&gt;"",Table1[[#This Row],[Description]],"")</f>
        <v/>
      </c>
      <c r="AM2544" s="46" t="str">
        <f>IF(Table1[[#This Row],[Posting Date]]&lt;&gt;"",Table1[[#This Row],[Reference Number]],"")</f>
        <v/>
      </c>
      <c r="AN2544" s="46" t="str">
        <f>TRIM(Table1[[#This Row],[Line '#]])</f>
        <v/>
      </c>
      <c r="AO2544" s="46" t="str">
        <f>TRIM(Table1[[#This Row],[Account]])</f>
        <v/>
      </c>
      <c r="AP2544" s="46" t="str">
        <f>IF(Table1[[#This Row],[Posting Date]]&lt;&gt;"",$D$5,"")</f>
        <v/>
      </c>
      <c r="AQ2544" s="46" t="str">
        <f>TRIM(Table1[[#This Row],[Departments-Prgrams]])</f>
        <v/>
      </c>
      <c r="AR2544" s="46" t="str">
        <f>TRIM(Table1[[#This Row],[Grant]])</f>
        <v/>
      </c>
      <c r="AS2544" s="46" t="str">
        <f>TRIM(Table1[[#This Row],[Staff ID]])</f>
        <v/>
      </c>
      <c r="AT2544" s="46" t="str">
        <f>IF(TRIM(Table1[[#This Row],[Budget Code]])=0,"",TRIM(Table1[[#This Row],[Budget Code]]))</f>
        <v/>
      </c>
      <c r="AU2544" s="46" t="str">
        <f>IF(Table1[[#This Row],[Line Description]]&lt;&gt;"",Table1[[#This Row],[Line Description]],"")</f>
        <v/>
      </c>
      <c r="AV2544" s="46" t="str">
        <f>IF(Table1[[#This Row],[Cur_Amount Debit]]&gt;0,ROUND(Table1[[#This Row],[Cur_Amount Debit]],2),"")</f>
        <v/>
      </c>
      <c r="AW2544" s="46" t="str">
        <f>IF(Table1[[#This Row],[Cur_Amount Credit]]&gt;0,ROUND(Table1[[#This Row],[Cur_Amount Credit]],2),"")</f>
        <v/>
      </c>
      <c r="AX2544" s="46" t="str">
        <f>LEFT(Table1[[#This Row],[Cur]],3)</f>
        <v/>
      </c>
      <c r="AY2544" s="59"/>
      <c r="AZ2544" s="46"/>
      <c r="BA2544" s="46" t="str">
        <f>IF(Table1[[#This Row],[Cur]]&lt;&gt;"",IF(Table1[[#This Row],[Cur]]="USD","",ExchangeRate),"")</f>
        <v/>
      </c>
      <c r="BB2544" s="46" t="str">
        <f>IF(Table1[[#This Row],[Grant]]&lt;&gt;"",VLOOKUP(Table1[[#This Row],[Grant]],Grants!B:D,3),"")</f>
        <v/>
      </c>
      <c r="BC2544" s="46" t="str">
        <f>TRIM(Table1[[#This Row],[Vendor ID]])</f>
        <v/>
      </c>
      <c r="BD2544">
        <f>IF(Table1[[#This Row],[Reference Number]]=Q2543,BD2543,BD2543+1)</f>
        <v>0</v>
      </c>
    </row>
    <row r="2545" spans="1:56" ht="11.25" customHeight="1" x14ac:dyDescent="0.25">
      <c r="A2545" s="1"/>
      <c r="B2545" s="88" t="str">
        <f>IF(Table1[[#This Row],[Posting Date]]&lt;&gt;"",IF(Table1[[#This Row],[Reference Number]]=Q2544,B2544+1,1),"")</f>
        <v/>
      </c>
      <c r="C2545" s="61"/>
      <c r="D2545" s="61"/>
      <c r="E2545" s="138"/>
      <c r="F2545" s="141" t="str">
        <f>IFERROR(IF(VLOOKUP(Table1[[#This Row],[Budget Code Description]],Dimentions!$X$6:$AC$139,2,FALSE)="","",VLOOKUP(Table1[[#This Row],[Budget Code Description]],Dimentions!$X$6:$AC$139,2,FALSE)),"")</f>
        <v/>
      </c>
      <c r="G2545" s="141"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1" t="str">
        <f>IFERROR(VLOOKUP(Table1[[#This Row],[Budget Code Description]],Table6[#All],8,FALSE),"")</f>
        <v/>
      </c>
      <c r="L2545" s="63"/>
      <c r="M2545" s="65" t="str">
        <f>IFERROR(VLOOKUP(Table1[[#This Row],[Staff ID]],Table2[],2,FALSE),"")</f>
        <v/>
      </c>
      <c r="N2545" s="209" t="str">
        <f>IFERROR(IF(VLOOKUP(Table1[[#This Row],[Budget Code Description]],Dimentions!$X$6:$AC$134,4,FALSE)="","",VLOOKUP(Table1[[#This Row],[Budget Code Description]],Dimentions!$X$6:$AC$134,4,FALSE)),"")</f>
        <v/>
      </c>
      <c r="O2545" s="65" t="str">
        <f>IFERROR(VLOOKUP(Table1[[#This Row],[Vendor ID]],Table549[],2,FALSE),"")</f>
        <v/>
      </c>
      <c r="P2545" s="63"/>
      <c r="Q2545" s="141" t="str">
        <f>IF(Table1[[#This Row],[Posting Date]]&lt;&gt;"",$D$9,"")</f>
        <v/>
      </c>
      <c r="R2545" s="157" t="str">
        <f>IF(Table1[[#This Row],[Posting Date]]&lt;&gt;"",$D$10,"")</f>
        <v/>
      </c>
      <c r="S2545" s="66"/>
      <c r="T2545" s="63"/>
      <c r="U2545" s="67"/>
      <c r="V2545" s="67"/>
      <c r="W2545" s="67" t="str">
        <f t="shared" si="44"/>
        <v/>
      </c>
      <c r="X2545" s="159" t="str">
        <f>IF(E2545="","",(IF(Table1[[#This Row],[Cur]]="USD",Table1[[#This Row],[Cur_Amount Debit]],Table1[[#This Row],[Cur_Amount Debit]]/Table1[[#This Row],[Exchange Rate]])))</f>
        <v/>
      </c>
      <c r="Y2545" s="159" t="str">
        <f>IF(E2545="","",(IF(Table1[[#This Row],[Cur]]="USD",Table1[[#This Row],[Cur_Amount Credit]],Table1[[#This Row],[Cur_Amount Credit]]/ExchangeRate)))</f>
        <v/>
      </c>
      <c r="Z2545" s="201" t="str">
        <f>IF(E2545="","",(Table1[[#This Row],[Debit USD]]-Table1[[#This Row],[Credit USD]]))</f>
        <v/>
      </c>
      <c r="AA2545" s="226"/>
      <c r="AB2545" s="255"/>
      <c r="AC2545" s="1"/>
      <c r="AD2545" s="15"/>
      <c r="AE2545" s="15" t="str">
        <f>IF(AND(OR(Table1[[#This Row],[Account]]="15030",Table1[[#This Row],[Account]]="15035",Table1[[#This Row],[Account]]="20150"),Table1[[#This Row],[Vendor ID]]=""),1,"")</f>
        <v/>
      </c>
      <c r="AF2545" s="15"/>
      <c r="AG2545" s="15"/>
      <c r="AH2545" s="15"/>
      <c r="AI2545" s="46" t="str">
        <f>IF(Table1[[#This Row],[Posting Date]]&lt;&gt;"","GJ-"&amp;CountryID,"")</f>
        <v/>
      </c>
      <c r="AJ2545" s="59" t="str">
        <f>IF(Table1[[#This Row],[Posting Date]]&lt;&gt;"",Table1[[#This Row],[Posting Date]],"")</f>
        <v/>
      </c>
      <c r="AK2545" s="46"/>
      <c r="AL2545" s="46" t="str">
        <f>IF(Table1[[#This Row],[Description]]&lt;&gt;"",Table1[[#This Row],[Description]],"")</f>
        <v/>
      </c>
      <c r="AM2545" s="46" t="str">
        <f>IF(Table1[[#This Row],[Posting Date]]&lt;&gt;"",Table1[[#This Row],[Reference Number]],"")</f>
        <v/>
      </c>
      <c r="AN2545" s="46" t="str">
        <f>TRIM(Table1[[#This Row],[Line '#]])</f>
        <v/>
      </c>
      <c r="AO2545" s="46" t="str">
        <f>TRIM(Table1[[#This Row],[Account]])</f>
        <v/>
      </c>
      <c r="AP2545" s="46" t="str">
        <f>IF(Table1[[#This Row],[Posting Date]]&lt;&gt;"",$D$5,"")</f>
        <v/>
      </c>
      <c r="AQ2545" s="46" t="str">
        <f>TRIM(Table1[[#This Row],[Departments-Prgrams]])</f>
        <v/>
      </c>
      <c r="AR2545" s="46" t="str">
        <f>TRIM(Table1[[#This Row],[Grant]])</f>
        <v/>
      </c>
      <c r="AS2545" s="46" t="str">
        <f>TRIM(Table1[[#This Row],[Staff ID]])</f>
        <v/>
      </c>
      <c r="AT2545" s="46" t="str">
        <f>IF(TRIM(Table1[[#This Row],[Budget Code]])=0,"",TRIM(Table1[[#This Row],[Budget Code]]))</f>
        <v/>
      </c>
      <c r="AU2545" s="46" t="str">
        <f>IF(Table1[[#This Row],[Line Description]]&lt;&gt;"",Table1[[#This Row],[Line Description]],"")</f>
        <v/>
      </c>
      <c r="AV2545" s="46" t="str">
        <f>IF(Table1[[#This Row],[Cur_Amount Debit]]&gt;0,ROUND(Table1[[#This Row],[Cur_Amount Debit]],2),"")</f>
        <v/>
      </c>
      <c r="AW2545" s="46" t="str">
        <f>IF(Table1[[#This Row],[Cur_Amount Credit]]&gt;0,ROUND(Table1[[#This Row],[Cur_Amount Credit]],2),"")</f>
        <v/>
      </c>
      <c r="AX2545" s="46" t="str">
        <f>LEFT(Table1[[#This Row],[Cur]],3)</f>
        <v/>
      </c>
      <c r="AY2545" s="59"/>
      <c r="AZ2545" s="46"/>
      <c r="BA2545" s="46" t="str">
        <f>IF(Table1[[#This Row],[Cur]]&lt;&gt;"",IF(Table1[[#This Row],[Cur]]="USD","",ExchangeRate),"")</f>
        <v/>
      </c>
      <c r="BB2545" s="46" t="str">
        <f>IF(Table1[[#This Row],[Grant]]&lt;&gt;"",VLOOKUP(Table1[[#This Row],[Grant]],Grants!B:D,3),"")</f>
        <v/>
      </c>
      <c r="BC2545" s="46" t="str">
        <f>TRIM(Table1[[#This Row],[Vendor ID]])</f>
        <v/>
      </c>
      <c r="BD2545">
        <f>IF(Table1[[#This Row],[Reference Number]]=Q2544,BD2544,BD2544+1)</f>
        <v>0</v>
      </c>
    </row>
    <row r="2546" spans="1:56" ht="11.25" customHeight="1" x14ac:dyDescent="0.25">
      <c r="A2546" s="1"/>
      <c r="B2546" s="88" t="str">
        <f>IF(Table1[[#This Row],[Posting Date]]&lt;&gt;"",IF(Table1[[#This Row],[Reference Number]]=Q2545,B2545+1,1),"")</f>
        <v/>
      </c>
      <c r="C2546" s="61"/>
      <c r="D2546" s="61"/>
      <c r="E2546" s="138"/>
      <c r="F2546" s="141" t="str">
        <f>IFERROR(IF(VLOOKUP(Table1[[#This Row],[Budget Code Description]],Dimentions!$X$6:$AC$139,2,FALSE)="","",VLOOKUP(Table1[[#This Row],[Budget Code Description]],Dimentions!$X$6:$AC$139,2,FALSE)),"")</f>
        <v/>
      </c>
      <c r="G2546" s="141"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1" t="str">
        <f>IFERROR(VLOOKUP(Table1[[#This Row],[Budget Code Description]],Table6[#All],8,FALSE),"")</f>
        <v/>
      </c>
      <c r="L2546" s="63"/>
      <c r="M2546" s="65" t="str">
        <f>IFERROR(VLOOKUP(Table1[[#This Row],[Staff ID]],Table2[],2,FALSE),"")</f>
        <v/>
      </c>
      <c r="N2546" s="209" t="str">
        <f>IFERROR(IF(VLOOKUP(Table1[[#This Row],[Budget Code Description]],Dimentions!$X$6:$AC$134,4,FALSE)="","",VLOOKUP(Table1[[#This Row],[Budget Code Description]],Dimentions!$X$6:$AC$134,4,FALSE)),"")</f>
        <v/>
      </c>
      <c r="O2546" s="65" t="str">
        <f>IFERROR(VLOOKUP(Table1[[#This Row],[Vendor ID]],Table549[],2,FALSE),"")</f>
        <v/>
      </c>
      <c r="P2546" s="63"/>
      <c r="Q2546" s="141" t="str">
        <f>IF(Table1[[#This Row],[Posting Date]]&lt;&gt;"",$D$9,"")</f>
        <v/>
      </c>
      <c r="R2546" s="157" t="str">
        <f>IF(Table1[[#This Row],[Posting Date]]&lt;&gt;"",$D$10,"")</f>
        <v/>
      </c>
      <c r="S2546" s="66"/>
      <c r="T2546" s="63"/>
      <c r="U2546" s="67"/>
      <c r="V2546" s="67"/>
      <c r="W2546" s="67" t="str">
        <f t="shared" si="44"/>
        <v/>
      </c>
      <c r="X2546" s="159" t="str">
        <f>IF(E2546="","",(IF(Table1[[#This Row],[Cur]]="USD",Table1[[#This Row],[Cur_Amount Debit]],Table1[[#This Row],[Cur_Amount Debit]]/Table1[[#This Row],[Exchange Rate]])))</f>
        <v/>
      </c>
      <c r="Y2546" s="159" t="str">
        <f>IF(E2546="","",(IF(Table1[[#This Row],[Cur]]="USD",Table1[[#This Row],[Cur_Amount Credit]],Table1[[#This Row],[Cur_Amount Credit]]/ExchangeRate)))</f>
        <v/>
      </c>
      <c r="Z2546" s="201" t="str">
        <f>IF(E2546="","",(Table1[[#This Row],[Debit USD]]-Table1[[#This Row],[Credit USD]]))</f>
        <v/>
      </c>
      <c r="AA2546" s="226"/>
      <c r="AB2546" s="255"/>
      <c r="AC2546" s="1"/>
      <c r="AD2546" s="15"/>
      <c r="AE2546" s="15" t="str">
        <f>IF(AND(OR(Table1[[#This Row],[Account]]="15030",Table1[[#This Row],[Account]]="15035",Table1[[#This Row],[Account]]="20150"),Table1[[#This Row],[Vendor ID]]=""),1,"")</f>
        <v/>
      </c>
      <c r="AF2546" s="15"/>
      <c r="AG2546" s="15"/>
      <c r="AH2546" s="15"/>
      <c r="AI2546" s="46" t="str">
        <f>IF(Table1[[#This Row],[Posting Date]]&lt;&gt;"","GJ-"&amp;CountryID,"")</f>
        <v/>
      </c>
      <c r="AJ2546" s="59" t="str">
        <f>IF(Table1[[#This Row],[Posting Date]]&lt;&gt;"",Table1[[#This Row],[Posting Date]],"")</f>
        <v/>
      </c>
      <c r="AK2546" s="46"/>
      <c r="AL2546" s="46" t="str">
        <f>IF(Table1[[#This Row],[Description]]&lt;&gt;"",Table1[[#This Row],[Description]],"")</f>
        <v/>
      </c>
      <c r="AM2546" s="46" t="str">
        <f>IF(Table1[[#This Row],[Posting Date]]&lt;&gt;"",Table1[[#This Row],[Reference Number]],"")</f>
        <v/>
      </c>
      <c r="AN2546" s="46" t="str">
        <f>TRIM(Table1[[#This Row],[Line '#]])</f>
        <v/>
      </c>
      <c r="AO2546" s="46" t="str">
        <f>TRIM(Table1[[#This Row],[Account]])</f>
        <v/>
      </c>
      <c r="AP2546" s="46" t="str">
        <f>IF(Table1[[#This Row],[Posting Date]]&lt;&gt;"",$D$5,"")</f>
        <v/>
      </c>
      <c r="AQ2546" s="46" t="str">
        <f>TRIM(Table1[[#This Row],[Departments-Prgrams]])</f>
        <v/>
      </c>
      <c r="AR2546" s="46" t="str">
        <f>TRIM(Table1[[#This Row],[Grant]])</f>
        <v/>
      </c>
      <c r="AS2546" s="46" t="str">
        <f>TRIM(Table1[[#This Row],[Staff ID]])</f>
        <v/>
      </c>
      <c r="AT2546" s="46" t="str">
        <f>IF(TRIM(Table1[[#This Row],[Budget Code]])=0,"",TRIM(Table1[[#This Row],[Budget Code]]))</f>
        <v/>
      </c>
      <c r="AU2546" s="46" t="str">
        <f>IF(Table1[[#This Row],[Line Description]]&lt;&gt;"",Table1[[#This Row],[Line Description]],"")</f>
        <v/>
      </c>
      <c r="AV2546" s="46" t="str">
        <f>IF(Table1[[#This Row],[Cur_Amount Debit]]&gt;0,ROUND(Table1[[#This Row],[Cur_Amount Debit]],2),"")</f>
        <v/>
      </c>
      <c r="AW2546" s="46" t="str">
        <f>IF(Table1[[#This Row],[Cur_Amount Credit]]&gt;0,ROUND(Table1[[#This Row],[Cur_Amount Credit]],2),"")</f>
        <v/>
      </c>
      <c r="AX2546" s="46" t="str">
        <f>LEFT(Table1[[#This Row],[Cur]],3)</f>
        <v/>
      </c>
      <c r="AY2546" s="59"/>
      <c r="AZ2546" s="46"/>
      <c r="BA2546" s="46" t="str">
        <f>IF(Table1[[#This Row],[Cur]]&lt;&gt;"",IF(Table1[[#This Row],[Cur]]="USD","",ExchangeRate),"")</f>
        <v/>
      </c>
      <c r="BB2546" s="46" t="str">
        <f>IF(Table1[[#This Row],[Grant]]&lt;&gt;"",VLOOKUP(Table1[[#This Row],[Grant]],Grants!B:D,3),"")</f>
        <v/>
      </c>
      <c r="BC2546" s="46" t="str">
        <f>TRIM(Table1[[#This Row],[Vendor ID]])</f>
        <v/>
      </c>
      <c r="BD2546">
        <f>IF(Table1[[#This Row],[Reference Number]]=Q2545,BD2545,BD2545+1)</f>
        <v>0</v>
      </c>
    </row>
    <row r="2547" spans="1:56" ht="11.25" customHeight="1" x14ac:dyDescent="0.25">
      <c r="A2547" s="1"/>
      <c r="B2547" s="88" t="str">
        <f>IF(Table1[[#This Row],[Posting Date]]&lt;&gt;"",IF(Table1[[#This Row],[Reference Number]]=Q2546,B2546+1,1),"")</f>
        <v/>
      </c>
      <c r="C2547" s="61"/>
      <c r="D2547" s="61"/>
      <c r="E2547" s="138"/>
      <c r="F2547" s="141" t="str">
        <f>IFERROR(IF(VLOOKUP(Table1[[#This Row],[Budget Code Description]],Dimentions!$X$6:$AC$139,2,FALSE)="","",VLOOKUP(Table1[[#This Row],[Budget Code Description]],Dimentions!$X$6:$AC$139,2,FALSE)),"")</f>
        <v/>
      </c>
      <c r="G2547" s="141"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1" t="str">
        <f>IFERROR(VLOOKUP(Table1[[#This Row],[Budget Code Description]],Table6[#All],8,FALSE),"")</f>
        <v/>
      </c>
      <c r="L2547" s="63"/>
      <c r="M2547" s="65" t="str">
        <f>IFERROR(VLOOKUP(Table1[[#This Row],[Staff ID]],Table2[],2,FALSE),"")</f>
        <v/>
      </c>
      <c r="N2547" s="209" t="str">
        <f>IFERROR(IF(VLOOKUP(Table1[[#This Row],[Budget Code Description]],Dimentions!$X$6:$AC$134,4,FALSE)="","",VLOOKUP(Table1[[#This Row],[Budget Code Description]],Dimentions!$X$6:$AC$134,4,FALSE)),"")</f>
        <v/>
      </c>
      <c r="O2547" s="65" t="str">
        <f>IFERROR(VLOOKUP(Table1[[#This Row],[Vendor ID]],Table549[],2,FALSE),"")</f>
        <v/>
      </c>
      <c r="P2547" s="63"/>
      <c r="Q2547" s="141" t="str">
        <f>IF(Table1[[#This Row],[Posting Date]]&lt;&gt;"",$D$9,"")</f>
        <v/>
      </c>
      <c r="R2547" s="157" t="str">
        <f>IF(Table1[[#This Row],[Posting Date]]&lt;&gt;"",$D$10,"")</f>
        <v/>
      </c>
      <c r="S2547" s="66"/>
      <c r="T2547" s="63"/>
      <c r="U2547" s="67"/>
      <c r="V2547" s="67"/>
      <c r="W2547" s="67" t="str">
        <f t="shared" si="44"/>
        <v/>
      </c>
      <c r="X2547" s="159" t="str">
        <f>IF(E2547="","",(IF(Table1[[#This Row],[Cur]]="USD",Table1[[#This Row],[Cur_Amount Debit]],Table1[[#This Row],[Cur_Amount Debit]]/Table1[[#This Row],[Exchange Rate]])))</f>
        <v/>
      </c>
      <c r="Y2547" s="159" t="str">
        <f>IF(E2547="","",(IF(Table1[[#This Row],[Cur]]="USD",Table1[[#This Row],[Cur_Amount Credit]],Table1[[#This Row],[Cur_Amount Credit]]/ExchangeRate)))</f>
        <v/>
      </c>
      <c r="Z2547" s="201" t="str">
        <f>IF(E2547="","",(Table1[[#This Row],[Debit USD]]-Table1[[#This Row],[Credit USD]]))</f>
        <v/>
      </c>
      <c r="AA2547" s="226"/>
      <c r="AB2547" s="255"/>
      <c r="AC2547" s="1"/>
      <c r="AD2547" s="15"/>
      <c r="AE2547" s="15" t="str">
        <f>IF(AND(OR(Table1[[#This Row],[Account]]="15030",Table1[[#This Row],[Account]]="15035",Table1[[#This Row],[Account]]="20150"),Table1[[#This Row],[Vendor ID]]=""),1,"")</f>
        <v/>
      </c>
      <c r="AF2547" s="15"/>
      <c r="AG2547" s="15"/>
      <c r="AH2547" s="15"/>
      <c r="AI2547" s="46" t="str">
        <f>IF(Table1[[#This Row],[Posting Date]]&lt;&gt;"","GJ-"&amp;CountryID,"")</f>
        <v/>
      </c>
      <c r="AJ2547" s="59" t="str">
        <f>IF(Table1[[#This Row],[Posting Date]]&lt;&gt;"",Table1[[#This Row],[Posting Date]],"")</f>
        <v/>
      </c>
      <c r="AK2547" s="46"/>
      <c r="AL2547" s="46" t="str">
        <f>IF(Table1[[#This Row],[Description]]&lt;&gt;"",Table1[[#This Row],[Description]],"")</f>
        <v/>
      </c>
      <c r="AM2547" s="46" t="str">
        <f>IF(Table1[[#This Row],[Posting Date]]&lt;&gt;"",Table1[[#This Row],[Reference Number]],"")</f>
        <v/>
      </c>
      <c r="AN2547" s="46" t="str">
        <f>TRIM(Table1[[#This Row],[Line '#]])</f>
        <v/>
      </c>
      <c r="AO2547" s="46" t="str">
        <f>TRIM(Table1[[#This Row],[Account]])</f>
        <v/>
      </c>
      <c r="AP2547" s="46" t="str">
        <f>IF(Table1[[#This Row],[Posting Date]]&lt;&gt;"",$D$5,"")</f>
        <v/>
      </c>
      <c r="AQ2547" s="46" t="str">
        <f>TRIM(Table1[[#This Row],[Departments-Prgrams]])</f>
        <v/>
      </c>
      <c r="AR2547" s="46" t="str">
        <f>TRIM(Table1[[#This Row],[Grant]])</f>
        <v/>
      </c>
      <c r="AS2547" s="46" t="str">
        <f>TRIM(Table1[[#This Row],[Staff ID]])</f>
        <v/>
      </c>
      <c r="AT2547" s="46" t="str">
        <f>IF(TRIM(Table1[[#This Row],[Budget Code]])=0,"",TRIM(Table1[[#This Row],[Budget Code]]))</f>
        <v/>
      </c>
      <c r="AU2547" s="46" t="str">
        <f>IF(Table1[[#This Row],[Line Description]]&lt;&gt;"",Table1[[#This Row],[Line Description]],"")</f>
        <v/>
      </c>
      <c r="AV2547" s="46" t="str">
        <f>IF(Table1[[#This Row],[Cur_Amount Debit]]&gt;0,ROUND(Table1[[#This Row],[Cur_Amount Debit]],2),"")</f>
        <v/>
      </c>
      <c r="AW2547" s="46" t="str">
        <f>IF(Table1[[#This Row],[Cur_Amount Credit]]&gt;0,ROUND(Table1[[#This Row],[Cur_Amount Credit]],2),"")</f>
        <v/>
      </c>
      <c r="AX2547" s="46" t="str">
        <f>LEFT(Table1[[#This Row],[Cur]],3)</f>
        <v/>
      </c>
      <c r="AY2547" s="59"/>
      <c r="AZ2547" s="46"/>
      <c r="BA2547" s="46" t="str">
        <f>IF(Table1[[#This Row],[Cur]]&lt;&gt;"",IF(Table1[[#This Row],[Cur]]="USD","",ExchangeRate),"")</f>
        <v/>
      </c>
      <c r="BB2547" s="46" t="str">
        <f>IF(Table1[[#This Row],[Grant]]&lt;&gt;"",VLOOKUP(Table1[[#This Row],[Grant]],Grants!B:D,3),"")</f>
        <v/>
      </c>
      <c r="BC2547" s="46" t="str">
        <f>TRIM(Table1[[#This Row],[Vendor ID]])</f>
        <v/>
      </c>
      <c r="BD2547">
        <f>IF(Table1[[#This Row],[Reference Number]]=Q2546,BD2546,BD2546+1)</f>
        <v>0</v>
      </c>
    </row>
    <row r="2548" spans="1:56" ht="11.25" customHeight="1" x14ac:dyDescent="0.25">
      <c r="A2548" s="1"/>
      <c r="B2548" s="88" t="str">
        <f>IF(Table1[[#This Row],[Posting Date]]&lt;&gt;"",IF(Table1[[#This Row],[Reference Number]]=Q2547,B2547+1,1),"")</f>
        <v/>
      </c>
      <c r="C2548" s="61"/>
      <c r="D2548" s="61"/>
      <c r="E2548" s="138"/>
      <c r="F2548" s="141" t="str">
        <f>IFERROR(IF(VLOOKUP(Table1[[#This Row],[Budget Code Description]],Dimentions!$X$6:$AC$139,2,FALSE)="","",VLOOKUP(Table1[[#This Row],[Budget Code Description]],Dimentions!$X$6:$AC$139,2,FALSE)),"")</f>
        <v/>
      </c>
      <c r="G2548" s="141"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1" t="str">
        <f>IFERROR(VLOOKUP(Table1[[#This Row],[Budget Code Description]],Table6[#All],8,FALSE),"")</f>
        <v/>
      </c>
      <c r="L2548" s="63"/>
      <c r="M2548" s="65" t="str">
        <f>IFERROR(VLOOKUP(Table1[[#This Row],[Staff ID]],Table2[],2,FALSE),"")</f>
        <v/>
      </c>
      <c r="N2548" s="209" t="str">
        <f>IFERROR(IF(VLOOKUP(Table1[[#This Row],[Budget Code Description]],Dimentions!$X$6:$AC$134,4,FALSE)="","",VLOOKUP(Table1[[#This Row],[Budget Code Description]],Dimentions!$X$6:$AC$134,4,FALSE)),"")</f>
        <v/>
      </c>
      <c r="O2548" s="65" t="str">
        <f>IFERROR(VLOOKUP(Table1[[#This Row],[Vendor ID]],Table549[],2,FALSE),"")</f>
        <v/>
      </c>
      <c r="P2548" s="63"/>
      <c r="Q2548" s="141" t="str">
        <f>IF(Table1[[#This Row],[Posting Date]]&lt;&gt;"",$D$9,"")</f>
        <v/>
      </c>
      <c r="R2548" s="157" t="str">
        <f>IF(Table1[[#This Row],[Posting Date]]&lt;&gt;"",$D$10,"")</f>
        <v/>
      </c>
      <c r="S2548" s="66"/>
      <c r="T2548" s="63"/>
      <c r="U2548" s="67"/>
      <c r="V2548" s="67"/>
      <c r="W2548" s="67" t="str">
        <f t="shared" si="44"/>
        <v/>
      </c>
      <c r="X2548" s="159" t="str">
        <f>IF(E2548="","",(IF(Table1[[#This Row],[Cur]]="USD",Table1[[#This Row],[Cur_Amount Debit]],Table1[[#This Row],[Cur_Amount Debit]]/Table1[[#This Row],[Exchange Rate]])))</f>
        <v/>
      </c>
      <c r="Y2548" s="159" t="str">
        <f>IF(E2548="","",(IF(Table1[[#This Row],[Cur]]="USD",Table1[[#This Row],[Cur_Amount Credit]],Table1[[#This Row],[Cur_Amount Credit]]/ExchangeRate)))</f>
        <v/>
      </c>
      <c r="Z2548" s="201" t="str">
        <f>IF(E2548="","",(Table1[[#This Row],[Debit USD]]-Table1[[#This Row],[Credit USD]]))</f>
        <v/>
      </c>
      <c r="AA2548" s="226"/>
      <c r="AB2548" s="255"/>
      <c r="AC2548" s="1"/>
      <c r="AD2548" s="15"/>
      <c r="AE2548" s="15" t="str">
        <f>IF(AND(OR(Table1[[#This Row],[Account]]="15030",Table1[[#This Row],[Account]]="15035",Table1[[#This Row],[Account]]="20150"),Table1[[#This Row],[Vendor ID]]=""),1,"")</f>
        <v/>
      </c>
      <c r="AF2548" s="15"/>
      <c r="AG2548" s="15"/>
      <c r="AH2548" s="15"/>
      <c r="AI2548" s="46" t="str">
        <f>IF(Table1[[#This Row],[Posting Date]]&lt;&gt;"","GJ-"&amp;CountryID,"")</f>
        <v/>
      </c>
      <c r="AJ2548" s="59" t="str">
        <f>IF(Table1[[#This Row],[Posting Date]]&lt;&gt;"",Table1[[#This Row],[Posting Date]],"")</f>
        <v/>
      </c>
      <c r="AK2548" s="46"/>
      <c r="AL2548" s="46" t="str">
        <f>IF(Table1[[#This Row],[Description]]&lt;&gt;"",Table1[[#This Row],[Description]],"")</f>
        <v/>
      </c>
      <c r="AM2548" s="46" t="str">
        <f>IF(Table1[[#This Row],[Posting Date]]&lt;&gt;"",Table1[[#This Row],[Reference Number]],"")</f>
        <v/>
      </c>
      <c r="AN2548" s="46" t="str">
        <f>TRIM(Table1[[#This Row],[Line '#]])</f>
        <v/>
      </c>
      <c r="AO2548" s="46" t="str">
        <f>TRIM(Table1[[#This Row],[Account]])</f>
        <v/>
      </c>
      <c r="AP2548" s="46" t="str">
        <f>IF(Table1[[#This Row],[Posting Date]]&lt;&gt;"",$D$5,"")</f>
        <v/>
      </c>
      <c r="AQ2548" s="46" t="str">
        <f>TRIM(Table1[[#This Row],[Departments-Prgrams]])</f>
        <v/>
      </c>
      <c r="AR2548" s="46" t="str">
        <f>TRIM(Table1[[#This Row],[Grant]])</f>
        <v/>
      </c>
      <c r="AS2548" s="46" t="str">
        <f>TRIM(Table1[[#This Row],[Staff ID]])</f>
        <v/>
      </c>
      <c r="AT2548" s="46" t="str">
        <f>IF(TRIM(Table1[[#This Row],[Budget Code]])=0,"",TRIM(Table1[[#This Row],[Budget Code]]))</f>
        <v/>
      </c>
      <c r="AU2548" s="46" t="str">
        <f>IF(Table1[[#This Row],[Line Description]]&lt;&gt;"",Table1[[#This Row],[Line Description]],"")</f>
        <v/>
      </c>
      <c r="AV2548" s="46" t="str">
        <f>IF(Table1[[#This Row],[Cur_Amount Debit]]&gt;0,ROUND(Table1[[#This Row],[Cur_Amount Debit]],2),"")</f>
        <v/>
      </c>
      <c r="AW2548" s="46" t="str">
        <f>IF(Table1[[#This Row],[Cur_Amount Credit]]&gt;0,ROUND(Table1[[#This Row],[Cur_Amount Credit]],2),"")</f>
        <v/>
      </c>
      <c r="AX2548" s="46" t="str">
        <f>LEFT(Table1[[#This Row],[Cur]],3)</f>
        <v/>
      </c>
      <c r="AY2548" s="59"/>
      <c r="AZ2548" s="46"/>
      <c r="BA2548" s="46" t="str">
        <f>IF(Table1[[#This Row],[Cur]]&lt;&gt;"",IF(Table1[[#This Row],[Cur]]="USD","",ExchangeRate),"")</f>
        <v/>
      </c>
      <c r="BB2548" s="46" t="str">
        <f>IF(Table1[[#This Row],[Grant]]&lt;&gt;"",VLOOKUP(Table1[[#This Row],[Grant]],Grants!B:D,3),"")</f>
        <v/>
      </c>
      <c r="BC2548" s="46" t="str">
        <f>TRIM(Table1[[#This Row],[Vendor ID]])</f>
        <v/>
      </c>
      <c r="BD2548">
        <f>IF(Table1[[#This Row],[Reference Number]]=Q2547,BD2547,BD2547+1)</f>
        <v>0</v>
      </c>
    </row>
    <row r="2549" spans="1:56" ht="11.25" customHeight="1" x14ac:dyDescent="0.25">
      <c r="A2549" s="1"/>
      <c r="B2549" s="88" t="str">
        <f>IF(Table1[[#This Row],[Posting Date]]&lt;&gt;"",IF(Table1[[#This Row],[Reference Number]]=Q2548,B2548+1,1),"")</f>
        <v/>
      </c>
      <c r="C2549" s="61"/>
      <c r="D2549" s="61"/>
      <c r="E2549" s="138"/>
      <c r="F2549" s="141" t="str">
        <f>IFERROR(IF(VLOOKUP(Table1[[#This Row],[Budget Code Description]],Dimentions!$X$6:$AC$139,2,FALSE)="","",VLOOKUP(Table1[[#This Row],[Budget Code Description]],Dimentions!$X$6:$AC$139,2,FALSE)),"")</f>
        <v/>
      </c>
      <c r="G2549" s="141"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1" t="str">
        <f>IFERROR(VLOOKUP(Table1[[#This Row],[Budget Code Description]],Table6[#All],8,FALSE),"")</f>
        <v/>
      </c>
      <c r="L2549" s="63"/>
      <c r="M2549" s="65" t="str">
        <f>IFERROR(VLOOKUP(Table1[[#This Row],[Staff ID]],Table2[],2,FALSE),"")</f>
        <v/>
      </c>
      <c r="N2549" s="209" t="str">
        <f>IFERROR(IF(VLOOKUP(Table1[[#This Row],[Budget Code Description]],Dimentions!$X$6:$AC$134,4,FALSE)="","",VLOOKUP(Table1[[#This Row],[Budget Code Description]],Dimentions!$X$6:$AC$134,4,FALSE)),"")</f>
        <v/>
      </c>
      <c r="O2549" s="65" t="str">
        <f>IFERROR(VLOOKUP(Table1[[#This Row],[Vendor ID]],Table549[],2,FALSE),"")</f>
        <v/>
      </c>
      <c r="P2549" s="63"/>
      <c r="Q2549" s="141" t="str">
        <f>IF(Table1[[#This Row],[Posting Date]]&lt;&gt;"",$D$9,"")</f>
        <v/>
      </c>
      <c r="R2549" s="157" t="str">
        <f>IF(Table1[[#This Row],[Posting Date]]&lt;&gt;"",$D$10,"")</f>
        <v/>
      </c>
      <c r="S2549" s="66"/>
      <c r="T2549" s="63"/>
      <c r="U2549" s="67"/>
      <c r="V2549" s="67"/>
      <c r="W2549" s="67" t="str">
        <f t="shared" si="44"/>
        <v/>
      </c>
      <c r="X2549" s="159" t="str">
        <f>IF(E2549="","",(IF(Table1[[#This Row],[Cur]]="USD",Table1[[#This Row],[Cur_Amount Debit]],Table1[[#This Row],[Cur_Amount Debit]]/Table1[[#This Row],[Exchange Rate]])))</f>
        <v/>
      </c>
      <c r="Y2549" s="159" t="str">
        <f>IF(E2549="","",(IF(Table1[[#This Row],[Cur]]="USD",Table1[[#This Row],[Cur_Amount Credit]],Table1[[#This Row],[Cur_Amount Credit]]/ExchangeRate)))</f>
        <v/>
      </c>
      <c r="Z2549" s="201" t="str">
        <f>IF(E2549="","",(Table1[[#This Row],[Debit USD]]-Table1[[#This Row],[Credit USD]]))</f>
        <v/>
      </c>
      <c r="AA2549" s="226"/>
      <c r="AB2549" s="255"/>
      <c r="AC2549" s="1"/>
      <c r="AD2549" s="15"/>
      <c r="AE2549" s="15" t="str">
        <f>IF(AND(OR(Table1[[#This Row],[Account]]="15030",Table1[[#This Row],[Account]]="15035",Table1[[#This Row],[Account]]="20150"),Table1[[#This Row],[Vendor ID]]=""),1,"")</f>
        <v/>
      </c>
      <c r="AF2549" s="15"/>
      <c r="AG2549" s="15"/>
      <c r="AH2549" s="15"/>
      <c r="AI2549" s="46" t="str">
        <f>IF(Table1[[#This Row],[Posting Date]]&lt;&gt;"","GJ-"&amp;CountryID,"")</f>
        <v/>
      </c>
      <c r="AJ2549" s="59" t="str">
        <f>IF(Table1[[#This Row],[Posting Date]]&lt;&gt;"",Table1[[#This Row],[Posting Date]],"")</f>
        <v/>
      </c>
      <c r="AK2549" s="46"/>
      <c r="AL2549" s="46" t="str">
        <f>IF(Table1[[#This Row],[Description]]&lt;&gt;"",Table1[[#This Row],[Description]],"")</f>
        <v/>
      </c>
      <c r="AM2549" s="46" t="str">
        <f>IF(Table1[[#This Row],[Posting Date]]&lt;&gt;"",Table1[[#This Row],[Reference Number]],"")</f>
        <v/>
      </c>
      <c r="AN2549" s="46" t="str">
        <f>TRIM(Table1[[#This Row],[Line '#]])</f>
        <v/>
      </c>
      <c r="AO2549" s="46" t="str">
        <f>TRIM(Table1[[#This Row],[Account]])</f>
        <v/>
      </c>
      <c r="AP2549" s="46" t="str">
        <f>IF(Table1[[#This Row],[Posting Date]]&lt;&gt;"",$D$5,"")</f>
        <v/>
      </c>
      <c r="AQ2549" s="46" t="str">
        <f>TRIM(Table1[[#This Row],[Departments-Prgrams]])</f>
        <v/>
      </c>
      <c r="AR2549" s="46" t="str">
        <f>TRIM(Table1[[#This Row],[Grant]])</f>
        <v/>
      </c>
      <c r="AS2549" s="46" t="str">
        <f>TRIM(Table1[[#This Row],[Staff ID]])</f>
        <v/>
      </c>
      <c r="AT2549" s="46" t="str">
        <f>IF(TRIM(Table1[[#This Row],[Budget Code]])=0,"",TRIM(Table1[[#This Row],[Budget Code]]))</f>
        <v/>
      </c>
      <c r="AU2549" s="46" t="str">
        <f>IF(Table1[[#This Row],[Line Description]]&lt;&gt;"",Table1[[#This Row],[Line Description]],"")</f>
        <v/>
      </c>
      <c r="AV2549" s="46" t="str">
        <f>IF(Table1[[#This Row],[Cur_Amount Debit]]&gt;0,ROUND(Table1[[#This Row],[Cur_Amount Debit]],2),"")</f>
        <v/>
      </c>
      <c r="AW2549" s="46" t="str">
        <f>IF(Table1[[#This Row],[Cur_Amount Credit]]&gt;0,ROUND(Table1[[#This Row],[Cur_Amount Credit]],2),"")</f>
        <v/>
      </c>
      <c r="AX2549" s="46" t="str">
        <f>LEFT(Table1[[#This Row],[Cur]],3)</f>
        <v/>
      </c>
      <c r="AY2549" s="59"/>
      <c r="AZ2549" s="46"/>
      <c r="BA2549" s="46" t="str">
        <f>IF(Table1[[#This Row],[Cur]]&lt;&gt;"",IF(Table1[[#This Row],[Cur]]="USD","",ExchangeRate),"")</f>
        <v/>
      </c>
      <c r="BB2549" s="46" t="str">
        <f>IF(Table1[[#This Row],[Grant]]&lt;&gt;"",VLOOKUP(Table1[[#This Row],[Grant]],Grants!B:D,3),"")</f>
        <v/>
      </c>
      <c r="BC2549" s="46" t="str">
        <f>TRIM(Table1[[#This Row],[Vendor ID]])</f>
        <v/>
      </c>
      <c r="BD2549">
        <f>IF(Table1[[#This Row],[Reference Number]]=Q2548,BD2548,BD2548+1)</f>
        <v>0</v>
      </c>
    </row>
    <row r="2550" spans="1:56" ht="11.25" customHeight="1" x14ac:dyDescent="0.25">
      <c r="A2550" s="1"/>
      <c r="B2550" s="88" t="str">
        <f>IF(Table1[[#This Row],[Posting Date]]&lt;&gt;"",IF(Table1[[#This Row],[Reference Number]]=Q2549,B2549+1,1),"")</f>
        <v/>
      </c>
      <c r="C2550" s="61"/>
      <c r="D2550" s="61"/>
      <c r="E2550" s="138"/>
      <c r="F2550" s="141" t="str">
        <f>IFERROR(IF(VLOOKUP(Table1[[#This Row],[Budget Code Description]],Dimentions!$X$6:$AC$139,2,FALSE)="","",VLOOKUP(Table1[[#This Row],[Budget Code Description]],Dimentions!$X$6:$AC$139,2,FALSE)),"")</f>
        <v/>
      </c>
      <c r="G2550" s="141"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1" t="str">
        <f>IFERROR(VLOOKUP(Table1[[#This Row],[Budget Code Description]],Table6[#All],8,FALSE),"")</f>
        <v/>
      </c>
      <c r="L2550" s="63"/>
      <c r="M2550" s="65" t="str">
        <f>IFERROR(VLOOKUP(Table1[[#This Row],[Staff ID]],Table2[],2,FALSE),"")</f>
        <v/>
      </c>
      <c r="N2550" s="209" t="str">
        <f>IFERROR(IF(VLOOKUP(Table1[[#This Row],[Budget Code Description]],Dimentions!$X$6:$AC$134,4,FALSE)="","",VLOOKUP(Table1[[#This Row],[Budget Code Description]],Dimentions!$X$6:$AC$134,4,FALSE)),"")</f>
        <v/>
      </c>
      <c r="O2550" s="65" t="str">
        <f>IFERROR(VLOOKUP(Table1[[#This Row],[Vendor ID]],Table549[],2,FALSE),"")</f>
        <v/>
      </c>
      <c r="P2550" s="63"/>
      <c r="Q2550" s="141" t="str">
        <f>IF(Table1[[#This Row],[Posting Date]]&lt;&gt;"",$D$9,"")</f>
        <v/>
      </c>
      <c r="R2550" s="157" t="str">
        <f>IF(Table1[[#This Row],[Posting Date]]&lt;&gt;"",$D$10,"")</f>
        <v/>
      </c>
      <c r="S2550" s="66"/>
      <c r="T2550" s="63"/>
      <c r="U2550" s="67"/>
      <c r="V2550" s="67"/>
      <c r="W2550" s="67" t="str">
        <f t="shared" si="44"/>
        <v/>
      </c>
      <c r="X2550" s="159" t="str">
        <f>IF(E2550="","",(IF(Table1[[#This Row],[Cur]]="USD",Table1[[#This Row],[Cur_Amount Debit]],Table1[[#This Row],[Cur_Amount Debit]]/Table1[[#This Row],[Exchange Rate]])))</f>
        <v/>
      </c>
      <c r="Y2550" s="159" t="str">
        <f>IF(E2550="","",(IF(Table1[[#This Row],[Cur]]="USD",Table1[[#This Row],[Cur_Amount Credit]],Table1[[#This Row],[Cur_Amount Credit]]/ExchangeRate)))</f>
        <v/>
      </c>
      <c r="Z2550" s="201" t="str">
        <f>IF(E2550="","",(Table1[[#This Row],[Debit USD]]-Table1[[#This Row],[Credit USD]]))</f>
        <v/>
      </c>
      <c r="AA2550" s="226"/>
      <c r="AB2550" s="255"/>
      <c r="AC2550" s="1"/>
      <c r="AD2550" s="15"/>
      <c r="AE2550" s="15" t="str">
        <f>IF(AND(OR(Table1[[#This Row],[Account]]="15030",Table1[[#This Row],[Account]]="15035",Table1[[#This Row],[Account]]="20150"),Table1[[#This Row],[Vendor ID]]=""),1,"")</f>
        <v/>
      </c>
      <c r="AF2550" s="15"/>
      <c r="AG2550" s="15"/>
      <c r="AH2550" s="15"/>
      <c r="AI2550" s="46" t="str">
        <f>IF(Table1[[#This Row],[Posting Date]]&lt;&gt;"","GJ-"&amp;CountryID,"")</f>
        <v/>
      </c>
      <c r="AJ2550" s="59" t="str">
        <f>IF(Table1[[#This Row],[Posting Date]]&lt;&gt;"",Table1[[#This Row],[Posting Date]],"")</f>
        <v/>
      </c>
      <c r="AK2550" s="46"/>
      <c r="AL2550" s="46" t="str">
        <f>IF(Table1[[#This Row],[Description]]&lt;&gt;"",Table1[[#This Row],[Description]],"")</f>
        <v/>
      </c>
      <c r="AM2550" s="46" t="str">
        <f>IF(Table1[[#This Row],[Posting Date]]&lt;&gt;"",Table1[[#This Row],[Reference Number]],"")</f>
        <v/>
      </c>
      <c r="AN2550" s="46" t="str">
        <f>TRIM(Table1[[#This Row],[Line '#]])</f>
        <v/>
      </c>
      <c r="AO2550" s="46" t="str">
        <f>TRIM(Table1[[#This Row],[Account]])</f>
        <v/>
      </c>
      <c r="AP2550" s="46" t="str">
        <f>IF(Table1[[#This Row],[Posting Date]]&lt;&gt;"",$D$5,"")</f>
        <v/>
      </c>
      <c r="AQ2550" s="46" t="str">
        <f>TRIM(Table1[[#This Row],[Departments-Prgrams]])</f>
        <v/>
      </c>
      <c r="AR2550" s="46" t="str">
        <f>TRIM(Table1[[#This Row],[Grant]])</f>
        <v/>
      </c>
      <c r="AS2550" s="46" t="str">
        <f>TRIM(Table1[[#This Row],[Staff ID]])</f>
        <v/>
      </c>
      <c r="AT2550" s="46" t="str">
        <f>IF(TRIM(Table1[[#This Row],[Budget Code]])=0,"",TRIM(Table1[[#This Row],[Budget Code]]))</f>
        <v/>
      </c>
      <c r="AU2550" s="46" t="str">
        <f>IF(Table1[[#This Row],[Line Description]]&lt;&gt;"",Table1[[#This Row],[Line Description]],"")</f>
        <v/>
      </c>
      <c r="AV2550" s="46" t="str">
        <f>IF(Table1[[#This Row],[Cur_Amount Debit]]&gt;0,ROUND(Table1[[#This Row],[Cur_Amount Debit]],2),"")</f>
        <v/>
      </c>
      <c r="AW2550" s="46" t="str">
        <f>IF(Table1[[#This Row],[Cur_Amount Credit]]&gt;0,ROUND(Table1[[#This Row],[Cur_Amount Credit]],2),"")</f>
        <v/>
      </c>
      <c r="AX2550" s="46" t="str">
        <f>LEFT(Table1[[#This Row],[Cur]],3)</f>
        <v/>
      </c>
      <c r="AY2550" s="59"/>
      <c r="AZ2550" s="46"/>
      <c r="BA2550" s="46" t="str">
        <f>IF(Table1[[#This Row],[Cur]]&lt;&gt;"",IF(Table1[[#This Row],[Cur]]="USD","",ExchangeRate),"")</f>
        <v/>
      </c>
      <c r="BB2550" s="46" t="str">
        <f>IF(Table1[[#This Row],[Grant]]&lt;&gt;"",VLOOKUP(Table1[[#This Row],[Grant]],Grants!B:D,3),"")</f>
        <v/>
      </c>
      <c r="BC2550" s="46" t="str">
        <f>TRIM(Table1[[#This Row],[Vendor ID]])</f>
        <v/>
      </c>
      <c r="BD2550">
        <f>IF(Table1[[#This Row],[Reference Number]]=Q2549,BD2549,BD2549+1)</f>
        <v>0</v>
      </c>
    </row>
    <row r="2551" spans="1:56" ht="11.25" customHeight="1" x14ac:dyDescent="0.25">
      <c r="A2551" s="1"/>
      <c r="B2551" s="88" t="str">
        <f>IF(Table1[[#This Row],[Posting Date]]&lt;&gt;"",IF(Table1[[#This Row],[Reference Number]]=Q2550,B2550+1,1),"")</f>
        <v/>
      </c>
      <c r="C2551" s="61"/>
      <c r="D2551" s="61"/>
      <c r="E2551" s="138"/>
      <c r="F2551" s="141" t="str">
        <f>IFERROR(IF(VLOOKUP(Table1[[#This Row],[Budget Code Description]],Dimentions!$X$6:$AC$139,2,FALSE)="","",VLOOKUP(Table1[[#This Row],[Budget Code Description]],Dimentions!$X$6:$AC$139,2,FALSE)),"")</f>
        <v/>
      </c>
      <c r="G2551" s="141"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1" t="str">
        <f>IFERROR(VLOOKUP(Table1[[#This Row],[Budget Code Description]],Table6[#All],8,FALSE),"")</f>
        <v/>
      </c>
      <c r="L2551" s="63"/>
      <c r="M2551" s="65" t="str">
        <f>IFERROR(VLOOKUP(Table1[[#This Row],[Staff ID]],Table2[],2,FALSE),"")</f>
        <v/>
      </c>
      <c r="N2551" s="209" t="str">
        <f>IFERROR(IF(VLOOKUP(Table1[[#This Row],[Budget Code Description]],Dimentions!$X$6:$AC$134,4,FALSE)="","",VLOOKUP(Table1[[#This Row],[Budget Code Description]],Dimentions!$X$6:$AC$134,4,FALSE)),"")</f>
        <v/>
      </c>
      <c r="O2551" s="65" t="str">
        <f>IFERROR(VLOOKUP(Table1[[#This Row],[Vendor ID]],Table549[],2,FALSE),"")</f>
        <v/>
      </c>
      <c r="P2551" s="63"/>
      <c r="Q2551" s="141" t="str">
        <f>IF(Table1[[#This Row],[Posting Date]]&lt;&gt;"",$D$9,"")</f>
        <v/>
      </c>
      <c r="R2551" s="157" t="str">
        <f>IF(Table1[[#This Row],[Posting Date]]&lt;&gt;"",$D$10,"")</f>
        <v/>
      </c>
      <c r="S2551" s="66"/>
      <c r="T2551" s="63"/>
      <c r="U2551" s="67"/>
      <c r="V2551" s="67"/>
      <c r="W2551" s="67" t="str">
        <f t="shared" si="44"/>
        <v/>
      </c>
      <c r="X2551" s="159" t="str">
        <f>IF(E2551="","",(IF(Table1[[#This Row],[Cur]]="USD",Table1[[#This Row],[Cur_Amount Debit]],Table1[[#This Row],[Cur_Amount Debit]]/Table1[[#This Row],[Exchange Rate]])))</f>
        <v/>
      </c>
      <c r="Y2551" s="159" t="str">
        <f>IF(E2551="","",(IF(Table1[[#This Row],[Cur]]="USD",Table1[[#This Row],[Cur_Amount Credit]],Table1[[#This Row],[Cur_Amount Credit]]/ExchangeRate)))</f>
        <v/>
      </c>
      <c r="Z2551" s="201" t="str">
        <f>IF(E2551="","",(Table1[[#This Row],[Debit USD]]-Table1[[#This Row],[Credit USD]]))</f>
        <v/>
      </c>
      <c r="AA2551" s="226"/>
      <c r="AB2551" s="255"/>
      <c r="AC2551" s="1"/>
      <c r="AD2551" s="15"/>
      <c r="AE2551" s="15" t="str">
        <f>IF(AND(OR(Table1[[#This Row],[Account]]="15030",Table1[[#This Row],[Account]]="15035",Table1[[#This Row],[Account]]="20150"),Table1[[#This Row],[Vendor ID]]=""),1,"")</f>
        <v/>
      </c>
      <c r="AF2551" s="15"/>
      <c r="AG2551" s="15"/>
      <c r="AH2551" s="15"/>
      <c r="AI2551" s="46" t="str">
        <f>IF(Table1[[#This Row],[Posting Date]]&lt;&gt;"","GJ-"&amp;CountryID,"")</f>
        <v/>
      </c>
      <c r="AJ2551" s="59" t="str">
        <f>IF(Table1[[#This Row],[Posting Date]]&lt;&gt;"",Table1[[#This Row],[Posting Date]],"")</f>
        <v/>
      </c>
      <c r="AK2551" s="46"/>
      <c r="AL2551" s="46" t="str">
        <f>IF(Table1[[#This Row],[Description]]&lt;&gt;"",Table1[[#This Row],[Description]],"")</f>
        <v/>
      </c>
      <c r="AM2551" s="46" t="str">
        <f>IF(Table1[[#This Row],[Posting Date]]&lt;&gt;"",Table1[[#This Row],[Reference Number]],"")</f>
        <v/>
      </c>
      <c r="AN2551" s="46" t="str">
        <f>TRIM(Table1[[#This Row],[Line '#]])</f>
        <v/>
      </c>
      <c r="AO2551" s="46" t="str">
        <f>TRIM(Table1[[#This Row],[Account]])</f>
        <v/>
      </c>
      <c r="AP2551" s="46" t="str">
        <f>IF(Table1[[#This Row],[Posting Date]]&lt;&gt;"",$D$5,"")</f>
        <v/>
      </c>
      <c r="AQ2551" s="46" t="str">
        <f>TRIM(Table1[[#This Row],[Departments-Prgrams]])</f>
        <v/>
      </c>
      <c r="AR2551" s="46" t="str">
        <f>TRIM(Table1[[#This Row],[Grant]])</f>
        <v/>
      </c>
      <c r="AS2551" s="46" t="str">
        <f>TRIM(Table1[[#This Row],[Staff ID]])</f>
        <v/>
      </c>
      <c r="AT2551" s="46" t="str">
        <f>IF(TRIM(Table1[[#This Row],[Budget Code]])=0,"",TRIM(Table1[[#This Row],[Budget Code]]))</f>
        <v/>
      </c>
      <c r="AU2551" s="46" t="str">
        <f>IF(Table1[[#This Row],[Line Description]]&lt;&gt;"",Table1[[#This Row],[Line Description]],"")</f>
        <v/>
      </c>
      <c r="AV2551" s="46" t="str">
        <f>IF(Table1[[#This Row],[Cur_Amount Debit]]&gt;0,ROUND(Table1[[#This Row],[Cur_Amount Debit]],2),"")</f>
        <v/>
      </c>
      <c r="AW2551" s="46" t="str">
        <f>IF(Table1[[#This Row],[Cur_Amount Credit]]&gt;0,ROUND(Table1[[#This Row],[Cur_Amount Credit]],2),"")</f>
        <v/>
      </c>
      <c r="AX2551" s="46" t="str">
        <f>LEFT(Table1[[#This Row],[Cur]],3)</f>
        <v/>
      </c>
      <c r="AY2551" s="59"/>
      <c r="AZ2551" s="46"/>
      <c r="BA2551" s="46" t="str">
        <f>IF(Table1[[#This Row],[Cur]]&lt;&gt;"",IF(Table1[[#This Row],[Cur]]="USD","",ExchangeRate),"")</f>
        <v/>
      </c>
      <c r="BB2551" s="46" t="str">
        <f>IF(Table1[[#This Row],[Grant]]&lt;&gt;"",VLOOKUP(Table1[[#This Row],[Grant]],Grants!B:D,3),"")</f>
        <v/>
      </c>
      <c r="BC2551" s="46" t="str">
        <f>TRIM(Table1[[#This Row],[Vendor ID]])</f>
        <v/>
      </c>
      <c r="BD2551">
        <f>IF(Table1[[#This Row],[Reference Number]]=Q2550,BD2550,BD2550+1)</f>
        <v>0</v>
      </c>
    </row>
    <row r="2552" spans="1:56" ht="11.25" customHeight="1" x14ac:dyDescent="0.25">
      <c r="A2552" s="1"/>
      <c r="B2552" s="88" t="str">
        <f>IF(Table1[[#This Row],[Posting Date]]&lt;&gt;"",IF(Table1[[#This Row],[Reference Number]]=Q2551,B2551+1,1),"")</f>
        <v/>
      </c>
      <c r="C2552" s="61"/>
      <c r="D2552" s="61"/>
      <c r="E2552" s="138"/>
      <c r="F2552" s="141" t="str">
        <f>IFERROR(IF(VLOOKUP(Table1[[#This Row],[Budget Code Description]],Dimentions!$X$6:$AC$139,2,FALSE)="","",VLOOKUP(Table1[[#This Row],[Budget Code Description]],Dimentions!$X$6:$AC$139,2,FALSE)),"")</f>
        <v/>
      </c>
      <c r="G2552" s="141"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1" t="str">
        <f>IFERROR(VLOOKUP(Table1[[#This Row],[Budget Code Description]],Table6[#All],8,FALSE),"")</f>
        <v/>
      </c>
      <c r="L2552" s="63"/>
      <c r="M2552" s="65" t="str">
        <f>IFERROR(VLOOKUP(Table1[[#This Row],[Staff ID]],Table2[],2,FALSE),"")</f>
        <v/>
      </c>
      <c r="N2552" s="209" t="str">
        <f>IFERROR(IF(VLOOKUP(Table1[[#This Row],[Budget Code Description]],Dimentions!$X$6:$AC$134,4,FALSE)="","",VLOOKUP(Table1[[#This Row],[Budget Code Description]],Dimentions!$X$6:$AC$134,4,FALSE)),"")</f>
        <v/>
      </c>
      <c r="O2552" s="65" t="str">
        <f>IFERROR(VLOOKUP(Table1[[#This Row],[Vendor ID]],Table549[],2,FALSE),"")</f>
        <v/>
      </c>
      <c r="P2552" s="63"/>
      <c r="Q2552" s="141" t="str">
        <f>IF(Table1[[#This Row],[Posting Date]]&lt;&gt;"",$D$9,"")</f>
        <v/>
      </c>
      <c r="R2552" s="157" t="str">
        <f>IF(Table1[[#This Row],[Posting Date]]&lt;&gt;"",$D$10,"")</f>
        <v/>
      </c>
      <c r="S2552" s="66"/>
      <c r="T2552" s="63"/>
      <c r="U2552" s="67"/>
      <c r="V2552" s="67"/>
      <c r="W2552" s="67" t="str">
        <f t="shared" si="44"/>
        <v/>
      </c>
      <c r="X2552" s="159" t="str">
        <f>IF(E2552="","",(IF(Table1[[#This Row],[Cur]]="USD",Table1[[#This Row],[Cur_Amount Debit]],Table1[[#This Row],[Cur_Amount Debit]]/Table1[[#This Row],[Exchange Rate]])))</f>
        <v/>
      </c>
      <c r="Y2552" s="159" t="str">
        <f>IF(E2552="","",(IF(Table1[[#This Row],[Cur]]="USD",Table1[[#This Row],[Cur_Amount Credit]],Table1[[#This Row],[Cur_Amount Credit]]/ExchangeRate)))</f>
        <v/>
      </c>
      <c r="Z2552" s="201" t="str">
        <f>IF(E2552="","",(Table1[[#This Row],[Debit USD]]-Table1[[#This Row],[Credit USD]]))</f>
        <v/>
      </c>
      <c r="AA2552" s="226"/>
      <c r="AB2552" s="255"/>
      <c r="AC2552" s="1"/>
      <c r="AD2552" s="15"/>
      <c r="AE2552" s="15" t="str">
        <f>IF(AND(OR(Table1[[#This Row],[Account]]="15030",Table1[[#This Row],[Account]]="15035",Table1[[#This Row],[Account]]="20150"),Table1[[#This Row],[Vendor ID]]=""),1,"")</f>
        <v/>
      </c>
      <c r="AF2552" s="15"/>
      <c r="AG2552" s="15"/>
      <c r="AH2552" s="15"/>
      <c r="AI2552" s="46" t="str">
        <f>IF(Table1[[#This Row],[Posting Date]]&lt;&gt;"","GJ-"&amp;CountryID,"")</f>
        <v/>
      </c>
      <c r="AJ2552" s="59" t="str">
        <f>IF(Table1[[#This Row],[Posting Date]]&lt;&gt;"",Table1[[#This Row],[Posting Date]],"")</f>
        <v/>
      </c>
      <c r="AK2552" s="46"/>
      <c r="AL2552" s="46" t="str">
        <f>IF(Table1[[#This Row],[Description]]&lt;&gt;"",Table1[[#This Row],[Description]],"")</f>
        <v/>
      </c>
      <c r="AM2552" s="46" t="str">
        <f>IF(Table1[[#This Row],[Posting Date]]&lt;&gt;"",Table1[[#This Row],[Reference Number]],"")</f>
        <v/>
      </c>
      <c r="AN2552" s="46" t="str">
        <f>TRIM(Table1[[#This Row],[Line '#]])</f>
        <v/>
      </c>
      <c r="AO2552" s="46" t="str">
        <f>TRIM(Table1[[#This Row],[Account]])</f>
        <v/>
      </c>
      <c r="AP2552" s="46" t="str">
        <f>IF(Table1[[#This Row],[Posting Date]]&lt;&gt;"",$D$5,"")</f>
        <v/>
      </c>
      <c r="AQ2552" s="46" t="str">
        <f>TRIM(Table1[[#This Row],[Departments-Prgrams]])</f>
        <v/>
      </c>
      <c r="AR2552" s="46" t="str">
        <f>TRIM(Table1[[#This Row],[Grant]])</f>
        <v/>
      </c>
      <c r="AS2552" s="46" t="str">
        <f>TRIM(Table1[[#This Row],[Staff ID]])</f>
        <v/>
      </c>
      <c r="AT2552" s="46" t="str">
        <f>IF(TRIM(Table1[[#This Row],[Budget Code]])=0,"",TRIM(Table1[[#This Row],[Budget Code]]))</f>
        <v/>
      </c>
      <c r="AU2552" s="46" t="str">
        <f>IF(Table1[[#This Row],[Line Description]]&lt;&gt;"",Table1[[#This Row],[Line Description]],"")</f>
        <v/>
      </c>
      <c r="AV2552" s="46" t="str">
        <f>IF(Table1[[#This Row],[Cur_Amount Debit]]&gt;0,ROUND(Table1[[#This Row],[Cur_Amount Debit]],2),"")</f>
        <v/>
      </c>
      <c r="AW2552" s="46" t="str">
        <f>IF(Table1[[#This Row],[Cur_Amount Credit]]&gt;0,ROUND(Table1[[#This Row],[Cur_Amount Credit]],2),"")</f>
        <v/>
      </c>
      <c r="AX2552" s="46" t="str">
        <f>LEFT(Table1[[#This Row],[Cur]],3)</f>
        <v/>
      </c>
      <c r="AY2552" s="59"/>
      <c r="AZ2552" s="46"/>
      <c r="BA2552" s="46" t="str">
        <f>IF(Table1[[#This Row],[Cur]]&lt;&gt;"",IF(Table1[[#This Row],[Cur]]="USD","",ExchangeRate),"")</f>
        <v/>
      </c>
      <c r="BB2552" s="46" t="str">
        <f>IF(Table1[[#This Row],[Grant]]&lt;&gt;"",VLOOKUP(Table1[[#This Row],[Grant]],Grants!B:D,3),"")</f>
        <v/>
      </c>
      <c r="BC2552" s="46" t="str">
        <f>TRIM(Table1[[#This Row],[Vendor ID]])</f>
        <v/>
      </c>
      <c r="BD2552">
        <f>IF(Table1[[#This Row],[Reference Number]]=Q2551,BD2551,BD2551+1)</f>
        <v>0</v>
      </c>
    </row>
    <row r="2553" spans="1:56" ht="11.25" customHeight="1" x14ac:dyDescent="0.25">
      <c r="A2553" s="1"/>
      <c r="B2553" s="88" t="str">
        <f>IF(Table1[[#This Row],[Posting Date]]&lt;&gt;"",IF(Table1[[#This Row],[Reference Number]]=Q2552,B2552+1,1),"")</f>
        <v/>
      </c>
      <c r="C2553" s="61"/>
      <c r="D2553" s="61"/>
      <c r="E2553" s="138"/>
      <c r="F2553" s="141" t="str">
        <f>IFERROR(IF(VLOOKUP(Table1[[#This Row],[Budget Code Description]],Dimentions!$X$6:$AC$139,2,FALSE)="","",VLOOKUP(Table1[[#This Row],[Budget Code Description]],Dimentions!$X$6:$AC$139,2,FALSE)),"")</f>
        <v/>
      </c>
      <c r="G2553" s="141"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1" t="str">
        <f>IFERROR(VLOOKUP(Table1[[#This Row],[Budget Code Description]],Table6[#All],8,FALSE),"")</f>
        <v/>
      </c>
      <c r="L2553" s="63"/>
      <c r="M2553" s="65" t="str">
        <f>IFERROR(VLOOKUP(Table1[[#This Row],[Staff ID]],Table2[],2,FALSE),"")</f>
        <v/>
      </c>
      <c r="N2553" s="209" t="str">
        <f>IFERROR(IF(VLOOKUP(Table1[[#This Row],[Budget Code Description]],Dimentions!$X$6:$AC$134,4,FALSE)="","",VLOOKUP(Table1[[#This Row],[Budget Code Description]],Dimentions!$X$6:$AC$134,4,FALSE)),"")</f>
        <v/>
      </c>
      <c r="O2553" s="65" t="str">
        <f>IFERROR(VLOOKUP(Table1[[#This Row],[Vendor ID]],Table549[],2,FALSE),"")</f>
        <v/>
      </c>
      <c r="P2553" s="63"/>
      <c r="Q2553" s="141" t="str">
        <f>IF(Table1[[#This Row],[Posting Date]]&lt;&gt;"",$D$9,"")</f>
        <v/>
      </c>
      <c r="R2553" s="157" t="str">
        <f>IF(Table1[[#This Row],[Posting Date]]&lt;&gt;"",$D$10,"")</f>
        <v/>
      </c>
      <c r="S2553" s="66"/>
      <c r="T2553" s="63"/>
      <c r="U2553" s="67"/>
      <c r="V2553" s="67"/>
      <c r="W2553" s="67" t="str">
        <f t="shared" si="44"/>
        <v/>
      </c>
      <c r="X2553" s="159" t="str">
        <f>IF(E2553="","",(IF(Table1[[#This Row],[Cur]]="USD",Table1[[#This Row],[Cur_Amount Debit]],Table1[[#This Row],[Cur_Amount Debit]]/Table1[[#This Row],[Exchange Rate]])))</f>
        <v/>
      </c>
      <c r="Y2553" s="159" t="str">
        <f>IF(E2553="","",(IF(Table1[[#This Row],[Cur]]="USD",Table1[[#This Row],[Cur_Amount Credit]],Table1[[#This Row],[Cur_Amount Credit]]/ExchangeRate)))</f>
        <v/>
      </c>
      <c r="Z2553" s="201" t="str">
        <f>IF(E2553="","",(Table1[[#This Row],[Debit USD]]-Table1[[#This Row],[Credit USD]]))</f>
        <v/>
      </c>
      <c r="AA2553" s="226"/>
      <c r="AB2553" s="255"/>
      <c r="AC2553" s="1"/>
      <c r="AD2553" s="15"/>
      <c r="AE2553" s="15" t="str">
        <f>IF(AND(OR(Table1[[#This Row],[Account]]="15030",Table1[[#This Row],[Account]]="15035",Table1[[#This Row],[Account]]="20150"),Table1[[#This Row],[Vendor ID]]=""),1,"")</f>
        <v/>
      </c>
      <c r="AF2553" s="15"/>
      <c r="AG2553" s="15"/>
      <c r="AH2553" s="15"/>
      <c r="AI2553" s="46" t="str">
        <f>IF(Table1[[#This Row],[Posting Date]]&lt;&gt;"","GJ-"&amp;CountryID,"")</f>
        <v/>
      </c>
      <c r="AJ2553" s="59" t="str">
        <f>IF(Table1[[#This Row],[Posting Date]]&lt;&gt;"",Table1[[#This Row],[Posting Date]],"")</f>
        <v/>
      </c>
      <c r="AK2553" s="46"/>
      <c r="AL2553" s="46" t="str">
        <f>IF(Table1[[#This Row],[Description]]&lt;&gt;"",Table1[[#This Row],[Description]],"")</f>
        <v/>
      </c>
      <c r="AM2553" s="46" t="str">
        <f>IF(Table1[[#This Row],[Posting Date]]&lt;&gt;"",Table1[[#This Row],[Reference Number]],"")</f>
        <v/>
      </c>
      <c r="AN2553" s="46" t="str">
        <f>TRIM(Table1[[#This Row],[Line '#]])</f>
        <v/>
      </c>
      <c r="AO2553" s="46" t="str">
        <f>TRIM(Table1[[#This Row],[Account]])</f>
        <v/>
      </c>
      <c r="AP2553" s="46" t="str">
        <f>IF(Table1[[#This Row],[Posting Date]]&lt;&gt;"",$D$5,"")</f>
        <v/>
      </c>
      <c r="AQ2553" s="46" t="str">
        <f>TRIM(Table1[[#This Row],[Departments-Prgrams]])</f>
        <v/>
      </c>
      <c r="AR2553" s="46" t="str">
        <f>TRIM(Table1[[#This Row],[Grant]])</f>
        <v/>
      </c>
      <c r="AS2553" s="46" t="str">
        <f>TRIM(Table1[[#This Row],[Staff ID]])</f>
        <v/>
      </c>
      <c r="AT2553" s="46" t="str">
        <f>IF(TRIM(Table1[[#This Row],[Budget Code]])=0,"",TRIM(Table1[[#This Row],[Budget Code]]))</f>
        <v/>
      </c>
      <c r="AU2553" s="46" t="str">
        <f>IF(Table1[[#This Row],[Line Description]]&lt;&gt;"",Table1[[#This Row],[Line Description]],"")</f>
        <v/>
      </c>
      <c r="AV2553" s="46" t="str">
        <f>IF(Table1[[#This Row],[Cur_Amount Debit]]&gt;0,ROUND(Table1[[#This Row],[Cur_Amount Debit]],2),"")</f>
        <v/>
      </c>
      <c r="AW2553" s="46" t="str">
        <f>IF(Table1[[#This Row],[Cur_Amount Credit]]&gt;0,ROUND(Table1[[#This Row],[Cur_Amount Credit]],2),"")</f>
        <v/>
      </c>
      <c r="AX2553" s="46" t="str">
        <f>LEFT(Table1[[#This Row],[Cur]],3)</f>
        <v/>
      </c>
      <c r="AY2553" s="59"/>
      <c r="AZ2553" s="46"/>
      <c r="BA2553" s="46" t="str">
        <f>IF(Table1[[#This Row],[Cur]]&lt;&gt;"",IF(Table1[[#This Row],[Cur]]="USD","",ExchangeRate),"")</f>
        <v/>
      </c>
      <c r="BB2553" s="46" t="str">
        <f>IF(Table1[[#This Row],[Grant]]&lt;&gt;"",VLOOKUP(Table1[[#This Row],[Grant]],Grants!B:D,3),"")</f>
        <v/>
      </c>
      <c r="BC2553" s="46" t="str">
        <f>TRIM(Table1[[#This Row],[Vendor ID]])</f>
        <v/>
      </c>
      <c r="BD2553">
        <f>IF(Table1[[#This Row],[Reference Number]]=Q2552,BD2552,BD2552+1)</f>
        <v>0</v>
      </c>
    </row>
    <row r="2554" spans="1:56" ht="11.25" customHeight="1" x14ac:dyDescent="0.25">
      <c r="A2554" s="1"/>
      <c r="B2554" s="88" t="str">
        <f>IF(Table1[[#This Row],[Posting Date]]&lt;&gt;"",IF(Table1[[#This Row],[Reference Number]]=Q2553,B2553+1,1),"")</f>
        <v/>
      </c>
      <c r="C2554" s="61"/>
      <c r="D2554" s="61"/>
      <c r="E2554" s="138"/>
      <c r="F2554" s="141" t="str">
        <f>IFERROR(IF(VLOOKUP(Table1[[#This Row],[Budget Code Description]],Dimentions!$X$6:$AC$139,2,FALSE)="","",VLOOKUP(Table1[[#This Row],[Budget Code Description]],Dimentions!$X$6:$AC$139,2,FALSE)),"")</f>
        <v/>
      </c>
      <c r="G2554" s="141"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1" t="str">
        <f>IFERROR(VLOOKUP(Table1[[#This Row],[Budget Code Description]],Table6[#All],8,FALSE),"")</f>
        <v/>
      </c>
      <c r="L2554" s="63"/>
      <c r="M2554" s="65" t="str">
        <f>IFERROR(VLOOKUP(Table1[[#This Row],[Staff ID]],Table2[],2,FALSE),"")</f>
        <v/>
      </c>
      <c r="N2554" s="209" t="str">
        <f>IFERROR(IF(VLOOKUP(Table1[[#This Row],[Budget Code Description]],Dimentions!$X$6:$AC$134,4,FALSE)="","",VLOOKUP(Table1[[#This Row],[Budget Code Description]],Dimentions!$X$6:$AC$134,4,FALSE)),"")</f>
        <v/>
      </c>
      <c r="O2554" s="65" t="str">
        <f>IFERROR(VLOOKUP(Table1[[#This Row],[Vendor ID]],Table549[],2,FALSE),"")</f>
        <v/>
      </c>
      <c r="P2554" s="63"/>
      <c r="Q2554" s="141" t="str">
        <f>IF(Table1[[#This Row],[Posting Date]]&lt;&gt;"",$D$9,"")</f>
        <v/>
      </c>
      <c r="R2554" s="157" t="str">
        <f>IF(Table1[[#This Row],[Posting Date]]&lt;&gt;"",$D$10,"")</f>
        <v/>
      </c>
      <c r="S2554" s="66"/>
      <c r="T2554" s="63"/>
      <c r="U2554" s="67"/>
      <c r="V2554" s="67"/>
      <c r="W2554" s="67" t="str">
        <f t="shared" si="44"/>
        <v/>
      </c>
      <c r="X2554" s="159" t="str">
        <f>IF(E2554="","",(IF(Table1[[#This Row],[Cur]]="USD",Table1[[#This Row],[Cur_Amount Debit]],Table1[[#This Row],[Cur_Amount Debit]]/Table1[[#This Row],[Exchange Rate]])))</f>
        <v/>
      </c>
      <c r="Y2554" s="159" t="str">
        <f>IF(E2554="","",(IF(Table1[[#This Row],[Cur]]="USD",Table1[[#This Row],[Cur_Amount Credit]],Table1[[#This Row],[Cur_Amount Credit]]/ExchangeRate)))</f>
        <v/>
      </c>
      <c r="Z2554" s="201" t="str">
        <f>IF(E2554="","",(Table1[[#This Row],[Debit USD]]-Table1[[#This Row],[Credit USD]]))</f>
        <v/>
      </c>
      <c r="AA2554" s="226"/>
      <c r="AB2554" s="255"/>
      <c r="AC2554" s="1"/>
      <c r="AD2554" s="15"/>
      <c r="AE2554" s="15" t="str">
        <f>IF(AND(OR(Table1[[#This Row],[Account]]="15030",Table1[[#This Row],[Account]]="15035",Table1[[#This Row],[Account]]="20150"),Table1[[#This Row],[Vendor ID]]=""),1,"")</f>
        <v/>
      </c>
      <c r="AF2554" s="15"/>
      <c r="AG2554" s="15"/>
      <c r="AH2554" s="15"/>
      <c r="AI2554" s="46" t="str">
        <f>IF(Table1[[#This Row],[Posting Date]]&lt;&gt;"","GJ-"&amp;CountryID,"")</f>
        <v/>
      </c>
      <c r="AJ2554" s="59" t="str">
        <f>IF(Table1[[#This Row],[Posting Date]]&lt;&gt;"",Table1[[#This Row],[Posting Date]],"")</f>
        <v/>
      </c>
      <c r="AK2554" s="46"/>
      <c r="AL2554" s="46" t="str">
        <f>IF(Table1[[#This Row],[Description]]&lt;&gt;"",Table1[[#This Row],[Description]],"")</f>
        <v/>
      </c>
      <c r="AM2554" s="46" t="str">
        <f>IF(Table1[[#This Row],[Posting Date]]&lt;&gt;"",Table1[[#This Row],[Reference Number]],"")</f>
        <v/>
      </c>
      <c r="AN2554" s="46" t="str">
        <f>TRIM(Table1[[#This Row],[Line '#]])</f>
        <v/>
      </c>
      <c r="AO2554" s="46" t="str">
        <f>TRIM(Table1[[#This Row],[Account]])</f>
        <v/>
      </c>
      <c r="AP2554" s="46" t="str">
        <f>IF(Table1[[#This Row],[Posting Date]]&lt;&gt;"",$D$5,"")</f>
        <v/>
      </c>
      <c r="AQ2554" s="46" t="str">
        <f>TRIM(Table1[[#This Row],[Departments-Prgrams]])</f>
        <v/>
      </c>
      <c r="AR2554" s="46" t="str">
        <f>TRIM(Table1[[#This Row],[Grant]])</f>
        <v/>
      </c>
      <c r="AS2554" s="46" t="str">
        <f>TRIM(Table1[[#This Row],[Staff ID]])</f>
        <v/>
      </c>
      <c r="AT2554" s="46" t="str">
        <f>IF(TRIM(Table1[[#This Row],[Budget Code]])=0,"",TRIM(Table1[[#This Row],[Budget Code]]))</f>
        <v/>
      </c>
      <c r="AU2554" s="46" t="str">
        <f>IF(Table1[[#This Row],[Line Description]]&lt;&gt;"",Table1[[#This Row],[Line Description]],"")</f>
        <v/>
      </c>
      <c r="AV2554" s="46" t="str">
        <f>IF(Table1[[#This Row],[Cur_Amount Debit]]&gt;0,ROUND(Table1[[#This Row],[Cur_Amount Debit]],2),"")</f>
        <v/>
      </c>
      <c r="AW2554" s="46" t="str">
        <f>IF(Table1[[#This Row],[Cur_Amount Credit]]&gt;0,ROUND(Table1[[#This Row],[Cur_Amount Credit]],2),"")</f>
        <v/>
      </c>
      <c r="AX2554" s="46" t="str">
        <f>LEFT(Table1[[#This Row],[Cur]],3)</f>
        <v/>
      </c>
      <c r="AY2554" s="59"/>
      <c r="AZ2554" s="46"/>
      <c r="BA2554" s="46" t="str">
        <f>IF(Table1[[#This Row],[Cur]]&lt;&gt;"",IF(Table1[[#This Row],[Cur]]="USD","",ExchangeRate),"")</f>
        <v/>
      </c>
      <c r="BB2554" s="46" t="str">
        <f>IF(Table1[[#This Row],[Grant]]&lt;&gt;"",VLOOKUP(Table1[[#This Row],[Grant]],Grants!B:D,3),"")</f>
        <v/>
      </c>
      <c r="BC2554" s="46" t="str">
        <f>TRIM(Table1[[#This Row],[Vendor ID]])</f>
        <v/>
      </c>
      <c r="BD2554">
        <f>IF(Table1[[#This Row],[Reference Number]]=Q2553,BD2553,BD2553+1)</f>
        <v>0</v>
      </c>
    </row>
    <row r="2555" spans="1:56" ht="11.25" customHeight="1" x14ac:dyDescent="0.25">
      <c r="A2555" s="1"/>
      <c r="B2555" s="88" t="str">
        <f>IF(Table1[[#This Row],[Posting Date]]&lt;&gt;"",IF(Table1[[#This Row],[Reference Number]]=Q2554,B2554+1,1),"")</f>
        <v/>
      </c>
      <c r="C2555" s="61"/>
      <c r="D2555" s="61"/>
      <c r="E2555" s="138"/>
      <c r="F2555" s="141" t="str">
        <f>IFERROR(IF(VLOOKUP(Table1[[#This Row],[Budget Code Description]],Dimentions!$X$6:$AC$139,2,FALSE)="","",VLOOKUP(Table1[[#This Row],[Budget Code Description]],Dimentions!$X$6:$AC$139,2,FALSE)),"")</f>
        <v/>
      </c>
      <c r="G2555" s="141"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1" t="str">
        <f>IFERROR(VLOOKUP(Table1[[#This Row],[Budget Code Description]],Table6[#All],8,FALSE),"")</f>
        <v/>
      </c>
      <c r="L2555" s="63"/>
      <c r="M2555" s="65" t="str">
        <f>IFERROR(VLOOKUP(Table1[[#This Row],[Staff ID]],Table2[],2,FALSE),"")</f>
        <v/>
      </c>
      <c r="N2555" s="209" t="str">
        <f>IFERROR(IF(VLOOKUP(Table1[[#This Row],[Budget Code Description]],Dimentions!$X$6:$AC$134,4,FALSE)="","",VLOOKUP(Table1[[#This Row],[Budget Code Description]],Dimentions!$X$6:$AC$134,4,FALSE)),"")</f>
        <v/>
      </c>
      <c r="O2555" s="65" t="str">
        <f>IFERROR(VLOOKUP(Table1[[#This Row],[Vendor ID]],Table549[],2,FALSE),"")</f>
        <v/>
      </c>
      <c r="P2555" s="63"/>
      <c r="Q2555" s="141" t="str">
        <f>IF(Table1[[#This Row],[Posting Date]]&lt;&gt;"",$D$9,"")</f>
        <v/>
      </c>
      <c r="R2555" s="157" t="str">
        <f>IF(Table1[[#This Row],[Posting Date]]&lt;&gt;"",$D$10,"")</f>
        <v/>
      </c>
      <c r="S2555" s="66"/>
      <c r="T2555" s="63"/>
      <c r="U2555" s="67"/>
      <c r="V2555" s="67"/>
      <c r="W2555" s="67" t="str">
        <f t="shared" si="44"/>
        <v/>
      </c>
      <c r="X2555" s="159" t="str">
        <f>IF(E2555="","",(IF(Table1[[#This Row],[Cur]]="USD",Table1[[#This Row],[Cur_Amount Debit]],Table1[[#This Row],[Cur_Amount Debit]]/Table1[[#This Row],[Exchange Rate]])))</f>
        <v/>
      </c>
      <c r="Y2555" s="159" t="str">
        <f>IF(E2555="","",(IF(Table1[[#This Row],[Cur]]="USD",Table1[[#This Row],[Cur_Amount Credit]],Table1[[#This Row],[Cur_Amount Credit]]/ExchangeRate)))</f>
        <v/>
      </c>
      <c r="Z2555" s="201" t="str">
        <f>IF(E2555="","",(Table1[[#This Row],[Debit USD]]-Table1[[#This Row],[Credit USD]]))</f>
        <v/>
      </c>
      <c r="AA2555" s="226"/>
      <c r="AB2555" s="255"/>
      <c r="AC2555" s="1"/>
      <c r="AD2555" s="15"/>
      <c r="AE2555" s="15" t="str">
        <f>IF(AND(OR(Table1[[#This Row],[Account]]="15030",Table1[[#This Row],[Account]]="15035",Table1[[#This Row],[Account]]="20150"),Table1[[#This Row],[Vendor ID]]=""),1,"")</f>
        <v/>
      </c>
      <c r="AF2555" s="15"/>
      <c r="AG2555" s="15"/>
      <c r="AH2555" s="15"/>
      <c r="AI2555" s="46" t="str">
        <f>IF(Table1[[#This Row],[Posting Date]]&lt;&gt;"","GJ-"&amp;CountryID,"")</f>
        <v/>
      </c>
      <c r="AJ2555" s="59" t="str">
        <f>IF(Table1[[#This Row],[Posting Date]]&lt;&gt;"",Table1[[#This Row],[Posting Date]],"")</f>
        <v/>
      </c>
      <c r="AK2555" s="46"/>
      <c r="AL2555" s="46" t="str">
        <f>IF(Table1[[#This Row],[Description]]&lt;&gt;"",Table1[[#This Row],[Description]],"")</f>
        <v/>
      </c>
      <c r="AM2555" s="46" t="str">
        <f>IF(Table1[[#This Row],[Posting Date]]&lt;&gt;"",Table1[[#This Row],[Reference Number]],"")</f>
        <v/>
      </c>
      <c r="AN2555" s="46" t="str">
        <f>TRIM(Table1[[#This Row],[Line '#]])</f>
        <v/>
      </c>
      <c r="AO2555" s="46" t="str">
        <f>TRIM(Table1[[#This Row],[Account]])</f>
        <v/>
      </c>
      <c r="AP2555" s="46" t="str">
        <f>IF(Table1[[#This Row],[Posting Date]]&lt;&gt;"",$D$5,"")</f>
        <v/>
      </c>
      <c r="AQ2555" s="46" t="str">
        <f>TRIM(Table1[[#This Row],[Departments-Prgrams]])</f>
        <v/>
      </c>
      <c r="AR2555" s="46" t="str">
        <f>TRIM(Table1[[#This Row],[Grant]])</f>
        <v/>
      </c>
      <c r="AS2555" s="46" t="str">
        <f>TRIM(Table1[[#This Row],[Staff ID]])</f>
        <v/>
      </c>
      <c r="AT2555" s="46" t="str">
        <f>IF(TRIM(Table1[[#This Row],[Budget Code]])=0,"",TRIM(Table1[[#This Row],[Budget Code]]))</f>
        <v/>
      </c>
      <c r="AU2555" s="46" t="str">
        <f>IF(Table1[[#This Row],[Line Description]]&lt;&gt;"",Table1[[#This Row],[Line Description]],"")</f>
        <v/>
      </c>
      <c r="AV2555" s="46" t="str">
        <f>IF(Table1[[#This Row],[Cur_Amount Debit]]&gt;0,ROUND(Table1[[#This Row],[Cur_Amount Debit]],2),"")</f>
        <v/>
      </c>
      <c r="AW2555" s="46" t="str">
        <f>IF(Table1[[#This Row],[Cur_Amount Credit]]&gt;0,ROUND(Table1[[#This Row],[Cur_Amount Credit]],2),"")</f>
        <v/>
      </c>
      <c r="AX2555" s="46" t="str">
        <f>LEFT(Table1[[#This Row],[Cur]],3)</f>
        <v/>
      </c>
      <c r="AY2555" s="59"/>
      <c r="AZ2555" s="46"/>
      <c r="BA2555" s="46" t="str">
        <f>IF(Table1[[#This Row],[Cur]]&lt;&gt;"",IF(Table1[[#This Row],[Cur]]="USD","",ExchangeRate),"")</f>
        <v/>
      </c>
      <c r="BB2555" s="46" t="str">
        <f>IF(Table1[[#This Row],[Grant]]&lt;&gt;"",VLOOKUP(Table1[[#This Row],[Grant]],Grants!B:D,3),"")</f>
        <v/>
      </c>
      <c r="BC2555" s="46" t="str">
        <f>TRIM(Table1[[#This Row],[Vendor ID]])</f>
        <v/>
      </c>
      <c r="BD2555">
        <f>IF(Table1[[#This Row],[Reference Number]]=Q2554,BD2554,BD2554+1)</f>
        <v>0</v>
      </c>
    </row>
    <row r="2556" spans="1:56" ht="11.25" customHeight="1" x14ac:dyDescent="0.25">
      <c r="A2556" s="1"/>
      <c r="B2556" s="88" t="str">
        <f>IF(Table1[[#This Row],[Posting Date]]&lt;&gt;"",IF(Table1[[#This Row],[Reference Number]]=Q2555,B2555+1,1),"")</f>
        <v/>
      </c>
      <c r="C2556" s="61"/>
      <c r="D2556" s="61"/>
      <c r="E2556" s="138"/>
      <c r="F2556" s="141" t="str">
        <f>IFERROR(IF(VLOOKUP(Table1[[#This Row],[Budget Code Description]],Dimentions!$X$6:$AC$139,2,FALSE)="","",VLOOKUP(Table1[[#This Row],[Budget Code Description]],Dimentions!$X$6:$AC$139,2,FALSE)),"")</f>
        <v/>
      </c>
      <c r="G2556" s="141"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1" t="str">
        <f>IFERROR(VLOOKUP(Table1[[#This Row],[Budget Code Description]],Table6[#All],8,FALSE),"")</f>
        <v/>
      </c>
      <c r="L2556" s="63"/>
      <c r="M2556" s="65" t="str">
        <f>IFERROR(VLOOKUP(Table1[[#This Row],[Staff ID]],Table2[],2,FALSE),"")</f>
        <v/>
      </c>
      <c r="N2556" s="209" t="str">
        <f>IFERROR(IF(VLOOKUP(Table1[[#This Row],[Budget Code Description]],Dimentions!$X$6:$AC$134,4,FALSE)="","",VLOOKUP(Table1[[#This Row],[Budget Code Description]],Dimentions!$X$6:$AC$134,4,FALSE)),"")</f>
        <v/>
      </c>
      <c r="O2556" s="65" t="str">
        <f>IFERROR(VLOOKUP(Table1[[#This Row],[Vendor ID]],Table549[],2,FALSE),"")</f>
        <v/>
      </c>
      <c r="P2556" s="63"/>
      <c r="Q2556" s="141" t="str">
        <f>IF(Table1[[#This Row],[Posting Date]]&lt;&gt;"",$D$9,"")</f>
        <v/>
      </c>
      <c r="R2556" s="157" t="str">
        <f>IF(Table1[[#This Row],[Posting Date]]&lt;&gt;"",$D$10,"")</f>
        <v/>
      </c>
      <c r="S2556" s="66"/>
      <c r="T2556" s="63"/>
      <c r="U2556" s="67"/>
      <c r="V2556" s="67"/>
      <c r="W2556" s="67" t="str">
        <f t="shared" si="44"/>
        <v/>
      </c>
      <c r="X2556" s="159" t="str">
        <f>IF(E2556="","",(IF(Table1[[#This Row],[Cur]]="USD",Table1[[#This Row],[Cur_Amount Debit]],Table1[[#This Row],[Cur_Amount Debit]]/Table1[[#This Row],[Exchange Rate]])))</f>
        <v/>
      </c>
      <c r="Y2556" s="159" t="str">
        <f>IF(E2556="","",(IF(Table1[[#This Row],[Cur]]="USD",Table1[[#This Row],[Cur_Amount Credit]],Table1[[#This Row],[Cur_Amount Credit]]/ExchangeRate)))</f>
        <v/>
      </c>
      <c r="Z2556" s="201" t="str">
        <f>IF(E2556="","",(Table1[[#This Row],[Debit USD]]-Table1[[#This Row],[Credit USD]]))</f>
        <v/>
      </c>
      <c r="AA2556" s="226"/>
      <c r="AB2556" s="255"/>
      <c r="AC2556" s="1"/>
      <c r="AD2556" s="15"/>
      <c r="AE2556" s="15" t="str">
        <f>IF(AND(OR(Table1[[#This Row],[Account]]="15030",Table1[[#This Row],[Account]]="15035",Table1[[#This Row],[Account]]="20150"),Table1[[#This Row],[Vendor ID]]=""),1,"")</f>
        <v/>
      </c>
      <c r="AF2556" s="15"/>
      <c r="AG2556" s="15"/>
      <c r="AH2556" s="15"/>
      <c r="AI2556" s="46" t="str">
        <f>IF(Table1[[#This Row],[Posting Date]]&lt;&gt;"","GJ-"&amp;CountryID,"")</f>
        <v/>
      </c>
      <c r="AJ2556" s="59" t="str">
        <f>IF(Table1[[#This Row],[Posting Date]]&lt;&gt;"",Table1[[#This Row],[Posting Date]],"")</f>
        <v/>
      </c>
      <c r="AK2556" s="46"/>
      <c r="AL2556" s="46" t="str">
        <f>IF(Table1[[#This Row],[Description]]&lt;&gt;"",Table1[[#This Row],[Description]],"")</f>
        <v/>
      </c>
      <c r="AM2556" s="46" t="str">
        <f>IF(Table1[[#This Row],[Posting Date]]&lt;&gt;"",Table1[[#This Row],[Reference Number]],"")</f>
        <v/>
      </c>
      <c r="AN2556" s="46" t="str">
        <f>TRIM(Table1[[#This Row],[Line '#]])</f>
        <v/>
      </c>
      <c r="AO2556" s="46" t="str">
        <f>TRIM(Table1[[#This Row],[Account]])</f>
        <v/>
      </c>
      <c r="AP2556" s="46" t="str">
        <f>IF(Table1[[#This Row],[Posting Date]]&lt;&gt;"",$D$5,"")</f>
        <v/>
      </c>
      <c r="AQ2556" s="46" t="str">
        <f>TRIM(Table1[[#This Row],[Departments-Prgrams]])</f>
        <v/>
      </c>
      <c r="AR2556" s="46" t="str">
        <f>TRIM(Table1[[#This Row],[Grant]])</f>
        <v/>
      </c>
      <c r="AS2556" s="46" t="str">
        <f>TRIM(Table1[[#This Row],[Staff ID]])</f>
        <v/>
      </c>
      <c r="AT2556" s="46" t="str">
        <f>IF(TRIM(Table1[[#This Row],[Budget Code]])=0,"",TRIM(Table1[[#This Row],[Budget Code]]))</f>
        <v/>
      </c>
      <c r="AU2556" s="46" t="str">
        <f>IF(Table1[[#This Row],[Line Description]]&lt;&gt;"",Table1[[#This Row],[Line Description]],"")</f>
        <v/>
      </c>
      <c r="AV2556" s="46" t="str">
        <f>IF(Table1[[#This Row],[Cur_Amount Debit]]&gt;0,ROUND(Table1[[#This Row],[Cur_Amount Debit]],2),"")</f>
        <v/>
      </c>
      <c r="AW2556" s="46" t="str">
        <f>IF(Table1[[#This Row],[Cur_Amount Credit]]&gt;0,ROUND(Table1[[#This Row],[Cur_Amount Credit]],2),"")</f>
        <v/>
      </c>
      <c r="AX2556" s="46" t="str">
        <f>LEFT(Table1[[#This Row],[Cur]],3)</f>
        <v/>
      </c>
      <c r="AY2556" s="59"/>
      <c r="AZ2556" s="46"/>
      <c r="BA2556" s="46" t="str">
        <f>IF(Table1[[#This Row],[Cur]]&lt;&gt;"",IF(Table1[[#This Row],[Cur]]="USD","",ExchangeRate),"")</f>
        <v/>
      </c>
      <c r="BB2556" s="46" t="str">
        <f>IF(Table1[[#This Row],[Grant]]&lt;&gt;"",VLOOKUP(Table1[[#This Row],[Grant]],Grants!B:D,3),"")</f>
        <v/>
      </c>
      <c r="BC2556" s="46" t="str">
        <f>TRIM(Table1[[#This Row],[Vendor ID]])</f>
        <v/>
      </c>
      <c r="BD2556">
        <f>IF(Table1[[#This Row],[Reference Number]]=Q2555,BD2555,BD2555+1)</f>
        <v>0</v>
      </c>
    </row>
    <row r="2557" spans="1:56" ht="11.25" customHeight="1" x14ac:dyDescent="0.25">
      <c r="A2557" s="1"/>
      <c r="B2557" s="88" t="str">
        <f>IF(Table1[[#This Row],[Posting Date]]&lt;&gt;"",IF(Table1[[#This Row],[Reference Number]]=Q2556,B2556+1,1),"")</f>
        <v/>
      </c>
      <c r="C2557" s="61"/>
      <c r="D2557" s="61"/>
      <c r="E2557" s="138"/>
      <c r="F2557" s="141" t="str">
        <f>IFERROR(IF(VLOOKUP(Table1[[#This Row],[Budget Code Description]],Dimentions!$X$6:$AC$139,2,FALSE)="","",VLOOKUP(Table1[[#This Row],[Budget Code Description]],Dimentions!$X$6:$AC$139,2,FALSE)),"")</f>
        <v/>
      </c>
      <c r="G2557" s="141"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1" t="str">
        <f>IFERROR(VLOOKUP(Table1[[#This Row],[Budget Code Description]],Table6[#All],8,FALSE),"")</f>
        <v/>
      </c>
      <c r="L2557" s="63"/>
      <c r="M2557" s="65" t="str">
        <f>IFERROR(VLOOKUP(Table1[[#This Row],[Staff ID]],Table2[],2,FALSE),"")</f>
        <v/>
      </c>
      <c r="N2557" s="209" t="str">
        <f>IFERROR(IF(VLOOKUP(Table1[[#This Row],[Budget Code Description]],Dimentions!$X$6:$AC$134,4,FALSE)="","",VLOOKUP(Table1[[#This Row],[Budget Code Description]],Dimentions!$X$6:$AC$134,4,FALSE)),"")</f>
        <v/>
      </c>
      <c r="O2557" s="65" t="str">
        <f>IFERROR(VLOOKUP(Table1[[#This Row],[Vendor ID]],Table549[],2,FALSE),"")</f>
        <v/>
      </c>
      <c r="P2557" s="63"/>
      <c r="Q2557" s="141" t="str">
        <f>IF(Table1[[#This Row],[Posting Date]]&lt;&gt;"",$D$9,"")</f>
        <v/>
      </c>
      <c r="R2557" s="157" t="str">
        <f>IF(Table1[[#This Row],[Posting Date]]&lt;&gt;"",$D$10,"")</f>
        <v/>
      </c>
      <c r="S2557" s="66"/>
      <c r="T2557" s="63"/>
      <c r="U2557" s="67"/>
      <c r="V2557" s="67"/>
      <c r="W2557" s="67" t="str">
        <f t="shared" si="44"/>
        <v/>
      </c>
      <c r="X2557" s="159" t="str">
        <f>IF(E2557="","",(IF(Table1[[#This Row],[Cur]]="USD",Table1[[#This Row],[Cur_Amount Debit]],Table1[[#This Row],[Cur_Amount Debit]]/Table1[[#This Row],[Exchange Rate]])))</f>
        <v/>
      </c>
      <c r="Y2557" s="159" t="str">
        <f>IF(E2557="","",(IF(Table1[[#This Row],[Cur]]="USD",Table1[[#This Row],[Cur_Amount Credit]],Table1[[#This Row],[Cur_Amount Credit]]/ExchangeRate)))</f>
        <v/>
      </c>
      <c r="Z2557" s="201" t="str">
        <f>IF(E2557="","",(Table1[[#This Row],[Debit USD]]-Table1[[#This Row],[Credit USD]]))</f>
        <v/>
      </c>
      <c r="AA2557" s="226"/>
      <c r="AB2557" s="255"/>
      <c r="AC2557" s="1"/>
      <c r="AD2557" s="15"/>
      <c r="AE2557" s="15" t="str">
        <f>IF(AND(OR(Table1[[#This Row],[Account]]="15030",Table1[[#This Row],[Account]]="15035",Table1[[#This Row],[Account]]="20150"),Table1[[#This Row],[Vendor ID]]=""),1,"")</f>
        <v/>
      </c>
      <c r="AF2557" s="15"/>
      <c r="AG2557" s="15"/>
      <c r="AH2557" s="15"/>
      <c r="AI2557" s="46" t="str">
        <f>IF(Table1[[#This Row],[Posting Date]]&lt;&gt;"","GJ-"&amp;CountryID,"")</f>
        <v/>
      </c>
      <c r="AJ2557" s="59" t="str">
        <f>IF(Table1[[#This Row],[Posting Date]]&lt;&gt;"",Table1[[#This Row],[Posting Date]],"")</f>
        <v/>
      </c>
      <c r="AK2557" s="46"/>
      <c r="AL2557" s="46" t="str">
        <f>IF(Table1[[#This Row],[Description]]&lt;&gt;"",Table1[[#This Row],[Description]],"")</f>
        <v/>
      </c>
      <c r="AM2557" s="46" t="str">
        <f>IF(Table1[[#This Row],[Posting Date]]&lt;&gt;"",Table1[[#This Row],[Reference Number]],"")</f>
        <v/>
      </c>
      <c r="AN2557" s="46" t="str">
        <f>TRIM(Table1[[#This Row],[Line '#]])</f>
        <v/>
      </c>
      <c r="AO2557" s="46" t="str">
        <f>TRIM(Table1[[#This Row],[Account]])</f>
        <v/>
      </c>
      <c r="AP2557" s="46" t="str">
        <f>IF(Table1[[#This Row],[Posting Date]]&lt;&gt;"",$D$5,"")</f>
        <v/>
      </c>
      <c r="AQ2557" s="46" t="str">
        <f>TRIM(Table1[[#This Row],[Departments-Prgrams]])</f>
        <v/>
      </c>
      <c r="AR2557" s="46" t="str">
        <f>TRIM(Table1[[#This Row],[Grant]])</f>
        <v/>
      </c>
      <c r="AS2557" s="46" t="str">
        <f>TRIM(Table1[[#This Row],[Staff ID]])</f>
        <v/>
      </c>
      <c r="AT2557" s="46" t="str">
        <f>IF(TRIM(Table1[[#This Row],[Budget Code]])=0,"",TRIM(Table1[[#This Row],[Budget Code]]))</f>
        <v/>
      </c>
      <c r="AU2557" s="46" t="str">
        <f>IF(Table1[[#This Row],[Line Description]]&lt;&gt;"",Table1[[#This Row],[Line Description]],"")</f>
        <v/>
      </c>
      <c r="AV2557" s="46" t="str">
        <f>IF(Table1[[#This Row],[Cur_Amount Debit]]&gt;0,ROUND(Table1[[#This Row],[Cur_Amount Debit]],2),"")</f>
        <v/>
      </c>
      <c r="AW2557" s="46" t="str">
        <f>IF(Table1[[#This Row],[Cur_Amount Credit]]&gt;0,ROUND(Table1[[#This Row],[Cur_Amount Credit]],2),"")</f>
        <v/>
      </c>
      <c r="AX2557" s="46" t="str">
        <f>LEFT(Table1[[#This Row],[Cur]],3)</f>
        <v/>
      </c>
      <c r="AY2557" s="59"/>
      <c r="AZ2557" s="46"/>
      <c r="BA2557" s="46" t="str">
        <f>IF(Table1[[#This Row],[Cur]]&lt;&gt;"",IF(Table1[[#This Row],[Cur]]="USD","",ExchangeRate),"")</f>
        <v/>
      </c>
      <c r="BB2557" s="46" t="str">
        <f>IF(Table1[[#This Row],[Grant]]&lt;&gt;"",VLOOKUP(Table1[[#This Row],[Grant]],Grants!B:D,3),"")</f>
        <v/>
      </c>
      <c r="BC2557" s="46" t="str">
        <f>TRIM(Table1[[#This Row],[Vendor ID]])</f>
        <v/>
      </c>
      <c r="BD2557">
        <f>IF(Table1[[#This Row],[Reference Number]]=Q2556,BD2556,BD2556+1)</f>
        <v>0</v>
      </c>
    </row>
    <row r="2558" spans="1:56" ht="11.25" customHeight="1" x14ac:dyDescent="0.25">
      <c r="A2558" s="1"/>
      <c r="B2558" s="88" t="str">
        <f>IF(Table1[[#This Row],[Posting Date]]&lt;&gt;"",IF(Table1[[#This Row],[Reference Number]]=Q2557,B2557+1,1),"")</f>
        <v/>
      </c>
      <c r="C2558" s="61"/>
      <c r="D2558" s="61"/>
      <c r="E2558" s="138"/>
      <c r="F2558" s="141" t="str">
        <f>IFERROR(IF(VLOOKUP(Table1[[#This Row],[Budget Code Description]],Dimentions!$X$6:$AC$139,2,FALSE)="","",VLOOKUP(Table1[[#This Row],[Budget Code Description]],Dimentions!$X$6:$AC$139,2,FALSE)),"")</f>
        <v/>
      </c>
      <c r="G2558" s="141"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1" t="str">
        <f>IFERROR(VLOOKUP(Table1[[#This Row],[Budget Code Description]],Table6[#All],8,FALSE),"")</f>
        <v/>
      </c>
      <c r="L2558" s="63"/>
      <c r="M2558" s="65" t="str">
        <f>IFERROR(VLOOKUP(Table1[[#This Row],[Staff ID]],Table2[],2,FALSE),"")</f>
        <v/>
      </c>
      <c r="N2558" s="209" t="str">
        <f>IFERROR(IF(VLOOKUP(Table1[[#This Row],[Budget Code Description]],Dimentions!$X$6:$AC$134,4,FALSE)="","",VLOOKUP(Table1[[#This Row],[Budget Code Description]],Dimentions!$X$6:$AC$134,4,FALSE)),"")</f>
        <v/>
      </c>
      <c r="O2558" s="65" t="str">
        <f>IFERROR(VLOOKUP(Table1[[#This Row],[Vendor ID]],Table549[],2,FALSE),"")</f>
        <v/>
      </c>
      <c r="P2558" s="63"/>
      <c r="Q2558" s="141" t="str">
        <f>IF(Table1[[#This Row],[Posting Date]]&lt;&gt;"",$D$9,"")</f>
        <v/>
      </c>
      <c r="R2558" s="157" t="str">
        <f>IF(Table1[[#This Row],[Posting Date]]&lt;&gt;"",$D$10,"")</f>
        <v/>
      </c>
      <c r="S2558" s="66"/>
      <c r="T2558" s="63"/>
      <c r="U2558" s="67"/>
      <c r="V2558" s="67"/>
      <c r="W2558" s="67" t="str">
        <f t="shared" si="44"/>
        <v/>
      </c>
      <c r="X2558" s="159" t="str">
        <f>IF(E2558="","",(IF(Table1[[#This Row],[Cur]]="USD",Table1[[#This Row],[Cur_Amount Debit]],Table1[[#This Row],[Cur_Amount Debit]]/Table1[[#This Row],[Exchange Rate]])))</f>
        <v/>
      </c>
      <c r="Y2558" s="159" t="str">
        <f>IF(E2558="","",(IF(Table1[[#This Row],[Cur]]="USD",Table1[[#This Row],[Cur_Amount Credit]],Table1[[#This Row],[Cur_Amount Credit]]/ExchangeRate)))</f>
        <v/>
      </c>
      <c r="Z2558" s="201" t="str">
        <f>IF(E2558="","",(Table1[[#This Row],[Debit USD]]-Table1[[#This Row],[Credit USD]]))</f>
        <v/>
      </c>
      <c r="AA2558" s="226"/>
      <c r="AB2558" s="255"/>
      <c r="AC2558" s="1"/>
      <c r="AD2558" s="15"/>
      <c r="AE2558" s="15" t="str">
        <f>IF(AND(OR(Table1[[#This Row],[Account]]="15030",Table1[[#This Row],[Account]]="15035",Table1[[#This Row],[Account]]="20150"),Table1[[#This Row],[Vendor ID]]=""),1,"")</f>
        <v/>
      </c>
      <c r="AF2558" s="15"/>
      <c r="AG2558" s="15"/>
      <c r="AH2558" s="15"/>
      <c r="AI2558" s="46" t="str">
        <f>IF(Table1[[#This Row],[Posting Date]]&lt;&gt;"","GJ-"&amp;CountryID,"")</f>
        <v/>
      </c>
      <c r="AJ2558" s="59" t="str">
        <f>IF(Table1[[#This Row],[Posting Date]]&lt;&gt;"",Table1[[#This Row],[Posting Date]],"")</f>
        <v/>
      </c>
      <c r="AK2558" s="46"/>
      <c r="AL2558" s="46" t="str">
        <f>IF(Table1[[#This Row],[Description]]&lt;&gt;"",Table1[[#This Row],[Description]],"")</f>
        <v/>
      </c>
      <c r="AM2558" s="46" t="str">
        <f>IF(Table1[[#This Row],[Posting Date]]&lt;&gt;"",Table1[[#This Row],[Reference Number]],"")</f>
        <v/>
      </c>
      <c r="AN2558" s="46" t="str">
        <f>TRIM(Table1[[#This Row],[Line '#]])</f>
        <v/>
      </c>
      <c r="AO2558" s="46" t="str">
        <f>TRIM(Table1[[#This Row],[Account]])</f>
        <v/>
      </c>
      <c r="AP2558" s="46" t="str">
        <f>IF(Table1[[#This Row],[Posting Date]]&lt;&gt;"",$D$5,"")</f>
        <v/>
      </c>
      <c r="AQ2558" s="46" t="str">
        <f>TRIM(Table1[[#This Row],[Departments-Prgrams]])</f>
        <v/>
      </c>
      <c r="AR2558" s="46" t="str">
        <f>TRIM(Table1[[#This Row],[Grant]])</f>
        <v/>
      </c>
      <c r="AS2558" s="46" t="str">
        <f>TRIM(Table1[[#This Row],[Staff ID]])</f>
        <v/>
      </c>
      <c r="AT2558" s="46" t="str">
        <f>IF(TRIM(Table1[[#This Row],[Budget Code]])=0,"",TRIM(Table1[[#This Row],[Budget Code]]))</f>
        <v/>
      </c>
      <c r="AU2558" s="46" t="str">
        <f>IF(Table1[[#This Row],[Line Description]]&lt;&gt;"",Table1[[#This Row],[Line Description]],"")</f>
        <v/>
      </c>
      <c r="AV2558" s="46" t="str">
        <f>IF(Table1[[#This Row],[Cur_Amount Debit]]&gt;0,ROUND(Table1[[#This Row],[Cur_Amount Debit]],2),"")</f>
        <v/>
      </c>
      <c r="AW2558" s="46" t="str">
        <f>IF(Table1[[#This Row],[Cur_Amount Credit]]&gt;0,ROUND(Table1[[#This Row],[Cur_Amount Credit]],2),"")</f>
        <v/>
      </c>
      <c r="AX2558" s="46" t="str">
        <f>LEFT(Table1[[#This Row],[Cur]],3)</f>
        <v/>
      </c>
      <c r="AY2558" s="59"/>
      <c r="AZ2558" s="46"/>
      <c r="BA2558" s="46" t="str">
        <f>IF(Table1[[#This Row],[Cur]]&lt;&gt;"",IF(Table1[[#This Row],[Cur]]="USD","",ExchangeRate),"")</f>
        <v/>
      </c>
      <c r="BB2558" s="46" t="str">
        <f>IF(Table1[[#This Row],[Grant]]&lt;&gt;"",VLOOKUP(Table1[[#This Row],[Grant]],Grants!B:D,3),"")</f>
        <v/>
      </c>
      <c r="BC2558" s="46" t="str">
        <f>TRIM(Table1[[#This Row],[Vendor ID]])</f>
        <v/>
      </c>
      <c r="BD2558">
        <f>IF(Table1[[#This Row],[Reference Number]]=Q2557,BD2557,BD2557+1)</f>
        <v>0</v>
      </c>
    </row>
    <row r="2559" spans="1:56" ht="11.25" customHeight="1" x14ac:dyDescent="0.25">
      <c r="A2559" s="1"/>
      <c r="B2559" s="88" t="str">
        <f>IF(Table1[[#This Row],[Posting Date]]&lt;&gt;"",IF(Table1[[#This Row],[Reference Number]]=Q2558,B2558+1,1),"")</f>
        <v/>
      </c>
      <c r="C2559" s="61"/>
      <c r="D2559" s="61"/>
      <c r="E2559" s="138"/>
      <c r="F2559" s="141" t="str">
        <f>IFERROR(IF(VLOOKUP(Table1[[#This Row],[Budget Code Description]],Dimentions!$X$6:$AC$139,2,FALSE)="","",VLOOKUP(Table1[[#This Row],[Budget Code Description]],Dimentions!$X$6:$AC$139,2,FALSE)),"")</f>
        <v/>
      </c>
      <c r="G2559" s="141"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1" t="str">
        <f>IFERROR(VLOOKUP(Table1[[#This Row],[Budget Code Description]],Table6[#All],8,FALSE),"")</f>
        <v/>
      </c>
      <c r="L2559" s="63"/>
      <c r="M2559" s="65" t="str">
        <f>IFERROR(VLOOKUP(Table1[[#This Row],[Staff ID]],Table2[],2,FALSE),"")</f>
        <v/>
      </c>
      <c r="N2559" s="209" t="str">
        <f>IFERROR(IF(VLOOKUP(Table1[[#This Row],[Budget Code Description]],Dimentions!$X$6:$AC$134,4,FALSE)="","",VLOOKUP(Table1[[#This Row],[Budget Code Description]],Dimentions!$X$6:$AC$134,4,FALSE)),"")</f>
        <v/>
      </c>
      <c r="O2559" s="65" t="str">
        <f>IFERROR(VLOOKUP(Table1[[#This Row],[Vendor ID]],Table549[],2,FALSE),"")</f>
        <v/>
      </c>
      <c r="P2559" s="63"/>
      <c r="Q2559" s="141" t="str">
        <f>IF(Table1[[#This Row],[Posting Date]]&lt;&gt;"",$D$9,"")</f>
        <v/>
      </c>
      <c r="R2559" s="157" t="str">
        <f>IF(Table1[[#This Row],[Posting Date]]&lt;&gt;"",$D$10,"")</f>
        <v/>
      </c>
      <c r="S2559" s="66"/>
      <c r="T2559" s="63"/>
      <c r="U2559" s="67"/>
      <c r="V2559" s="67"/>
      <c r="W2559" s="67" t="str">
        <f t="shared" si="44"/>
        <v/>
      </c>
      <c r="X2559" s="159" t="str">
        <f>IF(E2559="","",(IF(Table1[[#This Row],[Cur]]="USD",Table1[[#This Row],[Cur_Amount Debit]],Table1[[#This Row],[Cur_Amount Debit]]/Table1[[#This Row],[Exchange Rate]])))</f>
        <v/>
      </c>
      <c r="Y2559" s="159" t="str">
        <f>IF(E2559="","",(IF(Table1[[#This Row],[Cur]]="USD",Table1[[#This Row],[Cur_Amount Credit]],Table1[[#This Row],[Cur_Amount Credit]]/ExchangeRate)))</f>
        <v/>
      </c>
      <c r="Z2559" s="201" t="str">
        <f>IF(E2559="","",(Table1[[#This Row],[Debit USD]]-Table1[[#This Row],[Credit USD]]))</f>
        <v/>
      </c>
      <c r="AA2559" s="226"/>
      <c r="AB2559" s="255"/>
      <c r="AC2559" s="1"/>
      <c r="AD2559" s="15"/>
      <c r="AE2559" s="15" t="str">
        <f>IF(AND(OR(Table1[[#This Row],[Account]]="15030",Table1[[#This Row],[Account]]="15035",Table1[[#This Row],[Account]]="20150"),Table1[[#This Row],[Vendor ID]]=""),1,"")</f>
        <v/>
      </c>
      <c r="AF2559" s="15"/>
      <c r="AG2559" s="15"/>
      <c r="AH2559" s="15"/>
      <c r="AI2559" s="46" t="str">
        <f>IF(Table1[[#This Row],[Posting Date]]&lt;&gt;"","GJ-"&amp;CountryID,"")</f>
        <v/>
      </c>
      <c r="AJ2559" s="59" t="str">
        <f>IF(Table1[[#This Row],[Posting Date]]&lt;&gt;"",Table1[[#This Row],[Posting Date]],"")</f>
        <v/>
      </c>
      <c r="AK2559" s="46"/>
      <c r="AL2559" s="46" t="str">
        <f>IF(Table1[[#This Row],[Description]]&lt;&gt;"",Table1[[#This Row],[Description]],"")</f>
        <v/>
      </c>
      <c r="AM2559" s="46" t="str">
        <f>IF(Table1[[#This Row],[Posting Date]]&lt;&gt;"",Table1[[#This Row],[Reference Number]],"")</f>
        <v/>
      </c>
      <c r="AN2559" s="46" t="str">
        <f>TRIM(Table1[[#This Row],[Line '#]])</f>
        <v/>
      </c>
      <c r="AO2559" s="46" t="str">
        <f>TRIM(Table1[[#This Row],[Account]])</f>
        <v/>
      </c>
      <c r="AP2559" s="46" t="str">
        <f>IF(Table1[[#This Row],[Posting Date]]&lt;&gt;"",$D$5,"")</f>
        <v/>
      </c>
      <c r="AQ2559" s="46" t="str">
        <f>TRIM(Table1[[#This Row],[Departments-Prgrams]])</f>
        <v/>
      </c>
      <c r="AR2559" s="46" t="str">
        <f>TRIM(Table1[[#This Row],[Grant]])</f>
        <v/>
      </c>
      <c r="AS2559" s="46" t="str">
        <f>TRIM(Table1[[#This Row],[Staff ID]])</f>
        <v/>
      </c>
      <c r="AT2559" s="46" t="str">
        <f>IF(TRIM(Table1[[#This Row],[Budget Code]])=0,"",TRIM(Table1[[#This Row],[Budget Code]]))</f>
        <v/>
      </c>
      <c r="AU2559" s="46" t="str">
        <f>IF(Table1[[#This Row],[Line Description]]&lt;&gt;"",Table1[[#This Row],[Line Description]],"")</f>
        <v/>
      </c>
      <c r="AV2559" s="46" t="str">
        <f>IF(Table1[[#This Row],[Cur_Amount Debit]]&gt;0,ROUND(Table1[[#This Row],[Cur_Amount Debit]],2),"")</f>
        <v/>
      </c>
      <c r="AW2559" s="46" t="str">
        <f>IF(Table1[[#This Row],[Cur_Amount Credit]]&gt;0,ROUND(Table1[[#This Row],[Cur_Amount Credit]],2),"")</f>
        <v/>
      </c>
      <c r="AX2559" s="46" t="str">
        <f>LEFT(Table1[[#This Row],[Cur]],3)</f>
        <v/>
      </c>
      <c r="AY2559" s="59"/>
      <c r="AZ2559" s="46"/>
      <c r="BA2559" s="46" t="str">
        <f>IF(Table1[[#This Row],[Cur]]&lt;&gt;"",IF(Table1[[#This Row],[Cur]]="USD","",ExchangeRate),"")</f>
        <v/>
      </c>
      <c r="BB2559" s="46" t="str">
        <f>IF(Table1[[#This Row],[Grant]]&lt;&gt;"",VLOOKUP(Table1[[#This Row],[Grant]],Grants!B:D,3),"")</f>
        <v/>
      </c>
      <c r="BC2559" s="46" t="str">
        <f>TRIM(Table1[[#This Row],[Vendor ID]])</f>
        <v/>
      </c>
      <c r="BD2559">
        <f>IF(Table1[[#This Row],[Reference Number]]=Q2558,BD2558,BD2558+1)</f>
        <v>0</v>
      </c>
    </row>
    <row r="2560" spans="1:56" ht="11.25" customHeight="1" x14ac:dyDescent="0.25">
      <c r="A2560" s="1"/>
      <c r="B2560" s="88" t="str">
        <f>IF(Table1[[#This Row],[Posting Date]]&lt;&gt;"",IF(Table1[[#This Row],[Reference Number]]=Q2559,B2559+1,1),"")</f>
        <v/>
      </c>
      <c r="C2560" s="61"/>
      <c r="D2560" s="61"/>
      <c r="E2560" s="138"/>
      <c r="F2560" s="141" t="str">
        <f>IFERROR(IF(VLOOKUP(Table1[[#This Row],[Budget Code Description]],Dimentions!$X$6:$AC$139,2,FALSE)="","",VLOOKUP(Table1[[#This Row],[Budget Code Description]],Dimentions!$X$6:$AC$139,2,FALSE)),"")</f>
        <v/>
      </c>
      <c r="G2560" s="141"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1" t="str">
        <f>IFERROR(VLOOKUP(Table1[[#This Row],[Budget Code Description]],Table6[#All],8,FALSE),"")</f>
        <v/>
      </c>
      <c r="L2560" s="63"/>
      <c r="M2560" s="65" t="str">
        <f>IFERROR(VLOOKUP(Table1[[#This Row],[Staff ID]],Table2[],2,FALSE),"")</f>
        <v/>
      </c>
      <c r="N2560" s="209" t="str">
        <f>IFERROR(IF(VLOOKUP(Table1[[#This Row],[Budget Code Description]],Dimentions!$X$6:$AC$134,4,FALSE)="","",VLOOKUP(Table1[[#This Row],[Budget Code Description]],Dimentions!$X$6:$AC$134,4,FALSE)),"")</f>
        <v/>
      </c>
      <c r="O2560" s="65" t="str">
        <f>IFERROR(VLOOKUP(Table1[[#This Row],[Vendor ID]],Table549[],2,FALSE),"")</f>
        <v/>
      </c>
      <c r="P2560" s="63"/>
      <c r="Q2560" s="141" t="str">
        <f>IF(Table1[[#This Row],[Posting Date]]&lt;&gt;"",$D$9,"")</f>
        <v/>
      </c>
      <c r="R2560" s="157" t="str">
        <f>IF(Table1[[#This Row],[Posting Date]]&lt;&gt;"",$D$10,"")</f>
        <v/>
      </c>
      <c r="S2560" s="66"/>
      <c r="T2560" s="63"/>
      <c r="U2560" s="67"/>
      <c r="V2560" s="67"/>
      <c r="W2560" s="67" t="str">
        <f t="shared" si="44"/>
        <v/>
      </c>
      <c r="X2560" s="159" t="str">
        <f>IF(E2560="","",(IF(Table1[[#This Row],[Cur]]="USD",Table1[[#This Row],[Cur_Amount Debit]],Table1[[#This Row],[Cur_Amount Debit]]/Table1[[#This Row],[Exchange Rate]])))</f>
        <v/>
      </c>
      <c r="Y2560" s="159" t="str">
        <f>IF(E2560="","",(IF(Table1[[#This Row],[Cur]]="USD",Table1[[#This Row],[Cur_Amount Credit]],Table1[[#This Row],[Cur_Amount Credit]]/ExchangeRate)))</f>
        <v/>
      </c>
      <c r="Z2560" s="201" t="str">
        <f>IF(E2560="","",(Table1[[#This Row],[Debit USD]]-Table1[[#This Row],[Credit USD]]))</f>
        <v/>
      </c>
      <c r="AA2560" s="226"/>
      <c r="AB2560" s="255"/>
      <c r="AC2560" s="1"/>
      <c r="AD2560" s="15"/>
      <c r="AE2560" s="15" t="str">
        <f>IF(AND(OR(Table1[[#This Row],[Account]]="15030",Table1[[#This Row],[Account]]="15035",Table1[[#This Row],[Account]]="20150"),Table1[[#This Row],[Vendor ID]]=""),1,"")</f>
        <v/>
      </c>
      <c r="AF2560" s="15"/>
      <c r="AG2560" s="15"/>
      <c r="AH2560" s="15"/>
      <c r="AI2560" s="46" t="str">
        <f>IF(Table1[[#This Row],[Posting Date]]&lt;&gt;"","GJ-"&amp;CountryID,"")</f>
        <v/>
      </c>
      <c r="AJ2560" s="59" t="str">
        <f>IF(Table1[[#This Row],[Posting Date]]&lt;&gt;"",Table1[[#This Row],[Posting Date]],"")</f>
        <v/>
      </c>
      <c r="AK2560" s="46"/>
      <c r="AL2560" s="46" t="str">
        <f>IF(Table1[[#This Row],[Description]]&lt;&gt;"",Table1[[#This Row],[Description]],"")</f>
        <v/>
      </c>
      <c r="AM2560" s="46" t="str">
        <f>IF(Table1[[#This Row],[Posting Date]]&lt;&gt;"",Table1[[#This Row],[Reference Number]],"")</f>
        <v/>
      </c>
      <c r="AN2560" s="46" t="str">
        <f>TRIM(Table1[[#This Row],[Line '#]])</f>
        <v/>
      </c>
      <c r="AO2560" s="46" t="str">
        <f>TRIM(Table1[[#This Row],[Account]])</f>
        <v/>
      </c>
      <c r="AP2560" s="46" t="str">
        <f>IF(Table1[[#This Row],[Posting Date]]&lt;&gt;"",$D$5,"")</f>
        <v/>
      </c>
      <c r="AQ2560" s="46" t="str">
        <f>TRIM(Table1[[#This Row],[Departments-Prgrams]])</f>
        <v/>
      </c>
      <c r="AR2560" s="46" t="str">
        <f>TRIM(Table1[[#This Row],[Grant]])</f>
        <v/>
      </c>
      <c r="AS2560" s="46" t="str">
        <f>TRIM(Table1[[#This Row],[Staff ID]])</f>
        <v/>
      </c>
      <c r="AT2560" s="46" t="str">
        <f>IF(TRIM(Table1[[#This Row],[Budget Code]])=0,"",TRIM(Table1[[#This Row],[Budget Code]]))</f>
        <v/>
      </c>
      <c r="AU2560" s="46" t="str">
        <f>IF(Table1[[#This Row],[Line Description]]&lt;&gt;"",Table1[[#This Row],[Line Description]],"")</f>
        <v/>
      </c>
      <c r="AV2560" s="46" t="str">
        <f>IF(Table1[[#This Row],[Cur_Amount Debit]]&gt;0,ROUND(Table1[[#This Row],[Cur_Amount Debit]],2),"")</f>
        <v/>
      </c>
      <c r="AW2560" s="46" t="str">
        <f>IF(Table1[[#This Row],[Cur_Amount Credit]]&gt;0,ROUND(Table1[[#This Row],[Cur_Amount Credit]],2),"")</f>
        <v/>
      </c>
      <c r="AX2560" s="46" t="str">
        <f>LEFT(Table1[[#This Row],[Cur]],3)</f>
        <v/>
      </c>
      <c r="AY2560" s="59"/>
      <c r="AZ2560" s="46"/>
      <c r="BA2560" s="46" t="str">
        <f>IF(Table1[[#This Row],[Cur]]&lt;&gt;"",IF(Table1[[#This Row],[Cur]]="USD","",ExchangeRate),"")</f>
        <v/>
      </c>
      <c r="BB2560" s="46" t="str">
        <f>IF(Table1[[#This Row],[Grant]]&lt;&gt;"",VLOOKUP(Table1[[#This Row],[Grant]],Grants!B:D,3),"")</f>
        <v/>
      </c>
      <c r="BC2560" s="46" t="str">
        <f>TRIM(Table1[[#This Row],[Vendor ID]])</f>
        <v/>
      </c>
      <c r="BD2560">
        <f>IF(Table1[[#This Row],[Reference Number]]=Q2559,BD2559,BD2559+1)</f>
        <v>0</v>
      </c>
    </row>
    <row r="2561" spans="1:56" ht="11.25" customHeight="1" x14ac:dyDescent="0.25">
      <c r="A2561" s="1"/>
      <c r="B2561" s="88" t="str">
        <f>IF(Table1[[#This Row],[Posting Date]]&lt;&gt;"",IF(Table1[[#This Row],[Reference Number]]=Q2560,B2560+1,1),"")</f>
        <v/>
      </c>
      <c r="C2561" s="61"/>
      <c r="D2561" s="61"/>
      <c r="E2561" s="138"/>
      <c r="F2561" s="141" t="str">
        <f>IFERROR(IF(VLOOKUP(Table1[[#This Row],[Budget Code Description]],Dimentions!$X$6:$AC$139,2,FALSE)="","",VLOOKUP(Table1[[#This Row],[Budget Code Description]],Dimentions!$X$6:$AC$139,2,FALSE)),"")</f>
        <v/>
      </c>
      <c r="G2561" s="141"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1" t="str">
        <f>IFERROR(VLOOKUP(Table1[[#This Row],[Budget Code Description]],Table6[#All],8,FALSE),"")</f>
        <v/>
      </c>
      <c r="L2561" s="63"/>
      <c r="M2561" s="65" t="str">
        <f>IFERROR(VLOOKUP(Table1[[#This Row],[Staff ID]],Table2[],2,FALSE),"")</f>
        <v/>
      </c>
      <c r="N2561" s="209" t="str">
        <f>IFERROR(IF(VLOOKUP(Table1[[#This Row],[Budget Code Description]],Dimentions!$X$6:$AC$134,4,FALSE)="","",VLOOKUP(Table1[[#This Row],[Budget Code Description]],Dimentions!$X$6:$AC$134,4,FALSE)),"")</f>
        <v/>
      </c>
      <c r="O2561" s="65" t="str">
        <f>IFERROR(VLOOKUP(Table1[[#This Row],[Vendor ID]],Table549[],2,FALSE),"")</f>
        <v/>
      </c>
      <c r="P2561" s="63"/>
      <c r="Q2561" s="141" t="str">
        <f>IF(Table1[[#This Row],[Posting Date]]&lt;&gt;"",$D$9,"")</f>
        <v/>
      </c>
      <c r="R2561" s="157" t="str">
        <f>IF(Table1[[#This Row],[Posting Date]]&lt;&gt;"",$D$10,"")</f>
        <v/>
      </c>
      <c r="S2561" s="66"/>
      <c r="T2561" s="63"/>
      <c r="U2561" s="67"/>
      <c r="V2561" s="67"/>
      <c r="W2561" s="67" t="str">
        <f t="shared" si="44"/>
        <v/>
      </c>
      <c r="X2561" s="159" t="str">
        <f>IF(E2561="","",(IF(Table1[[#This Row],[Cur]]="USD",Table1[[#This Row],[Cur_Amount Debit]],Table1[[#This Row],[Cur_Amount Debit]]/Table1[[#This Row],[Exchange Rate]])))</f>
        <v/>
      </c>
      <c r="Y2561" s="159" t="str">
        <f>IF(E2561="","",(IF(Table1[[#This Row],[Cur]]="USD",Table1[[#This Row],[Cur_Amount Credit]],Table1[[#This Row],[Cur_Amount Credit]]/ExchangeRate)))</f>
        <v/>
      </c>
      <c r="Z2561" s="201" t="str">
        <f>IF(E2561="","",(Table1[[#This Row],[Debit USD]]-Table1[[#This Row],[Credit USD]]))</f>
        <v/>
      </c>
      <c r="AA2561" s="226"/>
      <c r="AB2561" s="255"/>
      <c r="AC2561" s="1"/>
      <c r="AD2561" s="15"/>
      <c r="AE2561" s="15" t="str">
        <f>IF(AND(OR(Table1[[#This Row],[Account]]="15030",Table1[[#This Row],[Account]]="15035",Table1[[#This Row],[Account]]="20150"),Table1[[#This Row],[Vendor ID]]=""),1,"")</f>
        <v/>
      </c>
      <c r="AF2561" s="15"/>
      <c r="AG2561" s="15"/>
      <c r="AH2561" s="15"/>
      <c r="AI2561" s="46" t="str">
        <f>IF(Table1[[#This Row],[Posting Date]]&lt;&gt;"","GJ-"&amp;CountryID,"")</f>
        <v/>
      </c>
      <c r="AJ2561" s="59" t="str">
        <f>IF(Table1[[#This Row],[Posting Date]]&lt;&gt;"",Table1[[#This Row],[Posting Date]],"")</f>
        <v/>
      </c>
      <c r="AK2561" s="46"/>
      <c r="AL2561" s="46" t="str">
        <f>IF(Table1[[#This Row],[Description]]&lt;&gt;"",Table1[[#This Row],[Description]],"")</f>
        <v/>
      </c>
      <c r="AM2561" s="46" t="str">
        <f>IF(Table1[[#This Row],[Posting Date]]&lt;&gt;"",Table1[[#This Row],[Reference Number]],"")</f>
        <v/>
      </c>
      <c r="AN2561" s="46" t="str">
        <f>TRIM(Table1[[#This Row],[Line '#]])</f>
        <v/>
      </c>
      <c r="AO2561" s="46" t="str">
        <f>TRIM(Table1[[#This Row],[Account]])</f>
        <v/>
      </c>
      <c r="AP2561" s="46" t="str">
        <f>IF(Table1[[#This Row],[Posting Date]]&lt;&gt;"",$D$5,"")</f>
        <v/>
      </c>
      <c r="AQ2561" s="46" t="str">
        <f>TRIM(Table1[[#This Row],[Departments-Prgrams]])</f>
        <v/>
      </c>
      <c r="AR2561" s="46" t="str">
        <f>TRIM(Table1[[#This Row],[Grant]])</f>
        <v/>
      </c>
      <c r="AS2561" s="46" t="str">
        <f>TRIM(Table1[[#This Row],[Staff ID]])</f>
        <v/>
      </c>
      <c r="AT2561" s="46" t="str">
        <f>IF(TRIM(Table1[[#This Row],[Budget Code]])=0,"",TRIM(Table1[[#This Row],[Budget Code]]))</f>
        <v/>
      </c>
      <c r="AU2561" s="46" t="str">
        <f>IF(Table1[[#This Row],[Line Description]]&lt;&gt;"",Table1[[#This Row],[Line Description]],"")</f>
        <v/>
      </c>
      <c r="AV2561" s="46" t="str">
        <f>IF(Table1[[#This Row],[Cur_Amount Debit]]&gt;0,ROUND(Table1[[#This Row],[Cur_Amount Debit]],2),"")</f>
        <v/>
      </c>
      <c r="AW2561" s="46" t="str">
        <f>IF(Table1[[#This Row],[Cur_Amount Credit]]&gt;0,ROUND(Table1[[#This Row],[Cur_Amount Credit]],2),"")</f>
        <v/>
      </c>
      <c r="AX2561" s="46" t="str">
        <f>LEFT(Table1[[#This Row],[Cur]],3)</f>
        <v/>
      </c>
      <c r="AY2561" s="59"/>
      <c r="AZ2561" s="46"/>
      <c r="BA2561" s="46" t="str">
        <f>IF(Table1[[#This Row],[Cur]]&lt;&gt;"",IF(Table1[[#This Row],[Cur]]="USD","",ExchangeRate),"")</f>
        <v/>
      </c>
      <c r="BB2561" s="46" t="str">
        <f>IF(Table1[[#This Row],[Grant]]&lt;&gt;"",VLOOKUP(Table1[[#This Row],[Grant]],Grants!B:D,3),"")</f>
        <v/>
      </c>
      <c r="BC2561" s="46" t="str">
        <f>TRIM(Table1[[#This Row],[Vendor ID]])</f>
        <v/>
      </c>
      <c r="BD2561">
        <f>IF(Table1[[#This Row],[Reference Number]]=Q2560,BD2560,BD2560+1)</f>
        <v>0</v>
      </c>
    </row>
    <row r="2562" spans="1:56" ht="11.25" customHeight="1" x14ac:dyDescent="0.25">
      <c r="A2562" s="1"/>
      <c r="B2562" s="88" t="str">
        <f>IF(Table1[[#This Row],[Posting Date]]&lt;&gt;"",IF(Table1[[#This Row],[Reference Number]]=Q2561,B2561+1,1),"")</f>
        <v/>
      </c>
      <c r="C2562" s="61"/>
      <c r="D2562" s="61"/>
      <c r="E2562" s="138"/>
      <c r="F2562" s="141" t="str">
        <f>IFERROR(IF(VLOOKUP(Table1[[#This Row],[Budget Code Description]],Dimentions!$X$6:$AC$139,2,FALSE)="","",VLOOKUP(Table1[[#This Row],[Budget Code Description]],Dimentions!$X$6:$AC$139,2,FALSE)),"")</f>
        <v/>
      </c>
      <c r="G2562" s="141"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1" t="str">
        <f>IFERROR(VLOOKUP(Table1[[#This Row],[Budget Code Description]],Table6[#All],8,FALSE),"")</f>
        <v/>
      </c>
      <c r="L2562" s="63"/>
      <c r="M2562" s="65" t="str">
        <f>IFERROR(VLOOKUP(Table1[[#This Row],[Staff ID]],Table2[],2,FALSE),"")</f>
        <v/>
      </c>
      <c r="N2562" s="209" t="str">
        <f>IFERROR(IF(VLOOKUP(Table1[[#This Row],[Budget Code Description]],Dimentions!$X$6:$AC$134,4,FALSE)="","",VLOOKUP(Table1[[#This Row],[Budget Code Description]],Dimentions!$X$6:$AC$134,4,FALSE)),"")</f>
        <v/>
      </c>
      <c r="O2562" s="65" t="str">
        <f>IFERROR(VLOOKUP(Table1[[#This Row],[Vendor ID]],Table549[],2,FALSE),"")</f>
        <v/>
      </c>
      <c r="P2562" s="63"/>
      <c r="Q2562" s="141" t="str">
        <f>IF(Table1[[#This Row],[Posting Date]]&lt;&gt;"",$D$9,"")</f>
        <v/>
      </c>
      <c r="R2562" s="157" t="str">
        <f>IF(Table1[[#This Row],[Posting Date]]&lt;&gt;"",$D$10,"")</f>
        <v/>
      </c>
      <c r="S2562" s="66"/>
      <c r="T2562" s="63"/>
      <c r="U2562" s="67"/>
      <c r="V2562" s="67"/>
      <c r="W2562" s="67" t="str">
        <f t="shared" si="44"/>
        <v/>
      </c>
      <c r="X2562" s="159" t="str">
        <f>IF(E2562="","",(IF(Table1[[#This Row],[Cur]]="USD",Table1[[#This Row],[Cur_Amount Debit]],Table1[[#This Row],[Cur_Amount Debit]]/Table1[[#This Row],[Exchange Rate]])))</f>
        <v/>
      </c>
      <c r="Y2562" s="159" t="str">
        <f>IF(E2562="","",(IF(Table1[[#This Row],[Cur]]="USD",Table1[[#This Row],[Cur_Amount Credit]],Table1[[#This Row],[Cur_Amount Credit]]/ExchangeRate)))</f>
        <v/>
      </c>
      <c r="Z2562" s="201" t="str">
        <f>IF(E2562="","",(Table1[[#This Row],[Debit USD]]-Table1[[#This Row],[Credit USD]]))</f>
        <v/>
      </c>
      <c r="AA2562" s="226"/>
      <c r="AB2562" s="255"/>
      <c r="AC2562" s="1"/>
      <c r="AD2562" s="15"/>
      <c r="AE2562" s="15" t="str">
        <f>IF(AND(OR(Table1[[#This Row],[Account]]="15030",Table1[[#This Row],[Account]]="15035",Table1[[#This Row],[Account]]="20150"),Table1[[#This Row],[Vendor ID]]=""),1,"")</f>
        <v/>
      </c>
      <c r="AF2562" s="15"/>
      <c r="AG2562" s="15"/>
      <c r="AH2562" s="15"/>
      <c r="AI2562" s="46" t="str">
        <f>IF(Table1[[#This Row],[Posting Date]]&lt;&gt;"","GJ-"&amp;CountryID,"")</f>
        <v/>
      </c>
      <c r="AJ2562" s="59" t="str">
        <f>IF(Table1[[#This Row],[Posting Date]]&lt;&gt;"",Table1[[#This Row],[Posting Date]],"")</f>
        <v/>
      </c>
      <c r="AK2562" s="46"/>
      <c r="AL2562" s="46" t="str">
        <f>IF(Table1[[#This Row],[Description]]&lt;&gt;"",Table1[[#This Row],[Description]],"")</f>
        <v/>
      </c>
      <c r="AM2562" s="46" t="str">
        <f>IF(Table1[[#This Row],[Posting Date]]&lt;&gt;"",Table1[[#This Row],[Reference Number]],"")</f>
        <v/>
      </c>
      <c r="AN2562" s="46" t="str">
        <f>TRIM(Table1[[#This Row],[Line '#]])</f>
        <v/>
      </c>
      <c r="AO2562" s="46" t="str">
        <f>TRIM(Table1[[#This Row],[Account]])</f>
        <v/>
      </c>
      <c r="AP2562" s="46" t="str">
        <f>IF(Table1[[#This Row],[Posting Date]]&lt;&gt;"",$D$5,"")</f>
        <v/>
      </c>
      <c r="AQ2562" s="46" t="str">
        <f>TRIM(Table1[[#This Row],[Departments-Prgrams]])</f>
        <v/>
      </c>
      <c r="AR2562" s="46" t="str">
        <f>TRIM(Table1[[#This Row],[Grant]])</f>
        <v/>
      </c>
      <c r="AS2562" s="46" t="str">
        <f>TRIM(Table1[[#This Row],[Staff ID]])</f>
        <v/>
      </c>
      <c r="AT2562" s="46" t="str">
        <f>IF(TRIM(Table1[[#This Row],[Budget Code]])=0,"",TRIM(Table1[[#This Row],[Budget Code]]))</f>
        <v/>
      </c>
      <c r="AU2562" s="46" t="str">
        <f>IF(Table1[[#This Row],[Line Description]]&lt;&gt;"",Table1[[#This Row],[Line Description]],"")</f>
        <v/>
      </c>
      <c r="AV2562" s="46" t="str">
        <f>IF(Table1[[#This Row],[Cur_Amount Debit]]&gt;0,ROUND(Table1[[#This Row],[Cur_Amount Debit]],2),"")</f>
        <v/>
      </c>
      <c r="AW2562" s="46" t="str">
        <f>IF(Table1[[#This Row],[Cur_Amount Credit]]&gt;0,ROUND(Table1[[#This Row],[Cur_Amount Credit]],2),"")</f>
        <v/>
      </c>
      <c r="AX2562" s="46" t="str">
        <f>LEFT(Table1[[#This Row],[Cur]],3)</f>
        <v/>
      </c>
      <c r="AY2562" s="59"/>
      <c r="AZ2562" s="46"/>
      <c r="BA2562" s="46" t="str">
        <f>IF(Table1[[#This Row],[Cur]]&lt;&gt;"",IF(Table1[[#This Row],[Cur]]="USD","",ExchangeRate),"")</f>
        <v/>
      </c>
      <c r="BB2562" s="46" t="str">
        <f>IF(Table1[[#This Row],[Grant]]&lt;&gt;"",VLOOKUP(Table1[[#This Row],[Grant]],Grants!B:D,3),"")</f>
        <v/>
      </c>
      <c r="BC2562" s="46" t="str">
        <f>TRIM(Table1[[#This Row],[Vendor ID]])</f>
        <v/>
      </c>
      <c r="BD2562">
        <f>IF(Table1[[#This Row],[Reference Number]]=Q2561,BD2561,BD2561+1)</f>
        <v>0</v>
      </c>
    </row>
    <row r="2563" spans="1:56" ht="11.25" customHeight="1" x14ac:dyDescent="0.25">
      <c r="A2563" s="1"/>
      <c r="B2563" s="88" t="str">
        <f>IF(Table1[[#This Row],[Posting Date]]&lt;&gt;"",IF(Table1[[#This Row],[Reference Number]]=Q2562,B2562+1,1),"")</f>
        <v/>
      </c>
      <c r="C2563" s="61"/>
      <c r="D2563" s="61"/>
      <c r="E2563" s="138"/>
      <c r="F2563" s="141" t="str">
        <f>IFERROR(IF(VLOOKUP(Table1[[#This Row],[Budget Code Description]],Dimentions!$X$6:$AC$139,2,FALSE)="","",VLOOKUP(Table1[[#This Row],[Budget Code Description]],Dimentions!$X$6:$AC$139,2,FALSE)),"")</f>
        <v/>
      </c>
      <c r="G2563" s="141"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1" t="str">
        <f>IFERROR(VLOOKUP(Table1[[#This Row],[Budget Code Description]],Table6[#All],8,FALSE),"")</f>
        <v/>
      </c>
      <c r="L2563" s="63"/>
      <c r="M2563" s="65" t="str">
        <f>IFERROR(VLOOKUP(Table1[[#This Row],[Staff ID]],Table2[],2,FALSE),"")</f>
        <v/>
      </c>
      <c r="N2563" s="209" t="str">
        <f>IFERROR(IF(VLOOKUP(Table1[[#This Row],[Budget Code Description]],Dimentions!$X$6:$AC$134,4,FALSE)="","",VLOOKUP(Table1[[#This Row],[Budget Code Description]],Dimentions!$X$6:$AC$134,4,FALSE)),"")</f>
        <v/>
      </c>
      <c r="O2563" s="65" t="str">
        <f>IFERROR(VLOOKUP(Table1[[#This Row],[Vendor ID]],Table549[],2,FALSE),"")</f>
        <v/>
      </c>
      <c r="P2563" s="63"/>
      <c r="Q2563" s="141" t="str">
        <f>IF(Table1[[#This Row],[Posting Date]]&lt;&gt;"",$D$9,"")</f>
        <v/>
      </c>
      <c r="R2563" s="157" t="str">
        <f>IF(Table1[[#This Row],[Posting Date]]&lt;&gt;"",$D$10,"")</f>
        <v/>
      </c>
      <c r="S2563" s="66"/>
      <c r="T2563" s="63"/>
      <c r="U2563" s="67"/>
      <c r="V2563" s="67"/>
      <c r="W2563" s="67" t="str">
        <f t="shared" si="44"/>
        <v/>
      </c>
      <c r="X2563" s="159" t="str">
        <f>IF(E2563="","",(IF(Table1[[#This Row],[Cur]]="USD",Table1[[#This Row],[Cur_Amount Debit]],Table1[[#This Row],[Cur_Amount Debit]]/Table1[[#This Row],[Exchange Rate]])))</f>
        <v/>
      </c>
      <c r="Y2563" s="159" t="str">
        <f>IF(E2563="","",(IF(Table1[[#This Row],[Cur]]="USD",Table1[[#This Row],[Cur_Amount Credit]],Table1[[#This Row],[Cur_Amount Credit]]/ExchangeRate)))</f>
        <v/>
      </c>
      <c r="Z2563" s="201" t="str">
        <f>IF(E2563="","",(Table1[[#This Row],[Debit USD]]-Table1[[#This Row],[Credit USD]]))</f>
        <v/>
      </c>
      <c r="AA2563" s="226"/>
      <c r="AB2563" s="255"/>
      <c r="AC2563" s="1"/>
      <c r="AD2563" s="15"/>
      <c r="AE2563" s="15" t="str">
        <f>IF(AND(OR(Table1[[#This Row],[Account]]="15030",Table1[[#This Row],[Account]]="15035",Table1[[#This Row],[Account]]="20150"),Table1[[#This Row],[Vendor ID]]=""),1,"")</f>
        <v/>
      </c>
      <c r="AF2563" s="15"/>
      <c r="AG2563" s="15"/>
      <c r="AH2563" s="15"/>
      <c r="AI2563" s="46" t="str">
        <f>IF(Table1[[#This Row],[Posting Date]]&lt;&gt;"","GJ-"&amp;CountryID,"")</f>
        <v/>
      </c>
      <c r="AJ2563" s="59" t="str">
        <f>IF(Table1[[#This Row],[Posting Date]]&lt;&gt;"",Table1[[#This Row],[Posting Date]],"")</f>
        <v/>
      </c>
      <c r="AK2563" s="46"/>
      <c r="AL2563" s="46" t="str">
        <f>IF(Table1[[#This Row],[Description]]&lt;&gt;"",Table1[[#This Row],[Description]],"")</f>
        <v/>
      </c>
      <c r="AM2563" s="46" t="str">
        <f>IF(Table1[[#This Row],[Posting Date]]&lt;&gt;"",Table1[[#This Row],[Reference Number]],"")</f>
        <v/>
      </c>
      <c r="AN2563" s="46" t="str">
        <f>TRIM(Table1[[#This Row],[Line '#]])</f>
        <v/>
      </c>
      <c r="AO2563" s="46" t="str">
        <f>TRIM(Table1[[#This Row],[Account]])</f>
        <v/>
      </c>
      <c r="AP2563" s="46" t="str">
        <f>IF(Table1[[#This Row],[Posting Date]]&lt;&gt;"",$D$5,"")</f>
        <v/>
      </c>
      <c r="AQ2563" s="46" t="str">
        <f>TRIM(Table1[[#This Row],[Departments-Prgrams]])</f>
        <v/>
      </c>
      <c r="AR2563" s="46" t="str">
        <f>TRIM(Table1[[#This Row],[Grant]])</f>
        <v/>
      </c>
      <c r="AS2563" s="46" t="str">
        <f>TRIM(Table1[[#This Row],[Staff ID]])</f>
        <v/>
      </c>
      <c r="AT2563" s="46" t="str">
        <f>IF(TRIM(Table1[[#This Row],[Budget Code]])=0,"",TRIM(Table1[[#This Row],[Budget Code]]))</f>
        <v/>
      </c>
      <c r="AU2563" s="46" t="str">
        <f>IF(Table1[[#This Row],[Line Description]]&lt;&gt;"",Table1[[#This Row],[Line Description]],"")</f>
        <v/>
      </c>
      <c r="AV2563" s="46" t="str">
        <f>IF(Table1[[#This Row],[Cur_Amount Debit]]&gt;0,ROUND(Table1[[#This Row],[Cur_Amount Debit]],2),"")</f>
        <v/>
      </c>
      <c r="AW2563" s="46" t="str">
        <f>IF(Table1[[#This Row],[Cur_Amount Credit]]&gt;0,ROUND(Table1[[#This Row],[Cur_Amount Credit]],2),"")</f>
        <v/>
      </c>
      <c r="AX2563" s="46" t="str">
        <f>LEFT(Table1[[#This Row],[Cur]],3)</f>
        <v/>
      </c>
      <c r="AY2563" s="59"/>
      <c r="AZ2563" s="46"/>
      <c r="BA2563" s="46" t="str">
        <f>IF(Table1[[#This Row],[Cur]]&lt;&gt;"",IF(Table1[[#This Row],[Cur]]="USD","",ExchangeRate),"")</f>
        <v/>
      </c>
      <c r="BB2563" s="46" t="str">
        <f>IF(Table1[[#This Row],[Grant]]&lt;&gt;"",VLOOKUP(Table1[[#This Row],[Grant]],Grants!B:D,3),"")</f>
        <v/>
      </c>
      <c r="BC2563" s="46" t="str">
        <f>TRIM(Table1[[#This Row],[Vendor ID]])</f>
        <v/>
      </c>
      <c r="BD2563">
        <f>IF(Table1[[#This Row],[Reference Number]]=Q2562,BD2562,BD2562+1)</f>
        <v>0</v>
      </c>
    </row>
    <row r="2564" spans="1:56" ht="11.25" customHeight="1" x14ac:dyDescent="0.25">
      <c r="A2564" s="1"/>
      <c r="B2564" s="88" t="str">
        <f>IF(Table1[[#This Row],[Posting Date]]&lt;&gt;"",IF(Table1[[#This Row],[Reference Number]]=Q2563,B2563+1,1),"")</f>
        <v/>
      </c>
      <c r="C2564" s="61"/>
      <c r="D2564" s="61"/>
      <c r="E2564" s="138"/>
      <c r="F2564" s="141" t="str">
        <f>IFERROR(IF(VLOOKUP(Table1[[#This Row],[Budget Code Description]],Dimentions!$X$6:$AC$139,2,FALSE)="","",VLOOKUP(Table1[[#This Row],[Budget Code Description]],Dimentions!$X$6:$AC$139,2,FALSE)),"")</f>
        <v/>
      </c>
      <c r="G2564" s="141"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1" t="str">
        <f>IFERROR(VLOOKUP(Table1[[#This Row],[Budget Code Description]],Table6[#All],8,FALSE),"")</f>
        <v/>
      </c>
      <c r="L2564" s="63"/>
      <c r="M2564" s="65" t="str">
        <f>IFERROR(VLOOKUP(Table1[[#This Row],[Staff ID]],Table2[],2,FALSE),"")</f>
        <v/>
      </c>
      <c r="N2564" s="209" t="str">
        <f>IFERROR(IF(VLOOKUP(Table1[[#This Row],[Budget Code Description]],Dimentions!$X$6:$AC$134,4,FALSE)="","",VLOOKUP(Table1[[#This Row],[Budget Code Description]],Dimentions!$X$6:$AC$134,4,FALSE)),"")</f>
        <v/>
      </c>
      <c r="O2564" s="65" t="str">
        <f>IFERROR(VLOOKUP(Table1[[#This Row],[Vendor ID]],Table549[],2,FALSE),"")</f>
        <v/>
      </c>
      <c r="P2564" s="63"/>
      <c r="Q2564" s="141" t="str">
        <f>IF(Table1[[#This Row],[Posting Date]]&lt;&gt;"",$D$9,"")</f>
        <v/>
      </c>
      <c r="R2564" s="157" t="str">
        <f>IF(Table1[[#This Row],[Posting Date]]&lt;&gt;"",$D$10,"")</f>
        <v/>
      </c>
      <c r="S2564" s="66"/>
      <c r="T2564" s="63"/>
      <c r="U2564" s="67"/>
      <c r="V2564" s="67"/>
      <c r="W2564" s="67" t="str">
        <f t="shared" si="44"/>
        <v/>
      </c>
      <c r="X2564" s="159" t="str">
        <f>IF(E2564="","",(IF(Table1[[#This Row],[Cur]]="USD",Table1[[#This Row],[Cur_Amount Debit]],Table1[[#This Row],[Cur_Amount Debit]]/Table1[[#This Row],[Exchange Rate]])))</f>
        <v/>
      </c>
      <c r="Y2564" s="159" t="str">
        <f>IF(E2564="","",(IF(Table1[[#This Row],[Cur]]="USD",Table1[[#This Row],[Cur_Amount Credit]],Table1[[#This Row],[Cur_Amount Credit]]/ExchangeRate)))</f>
        <v/>
      </c>
      <c r="Z2564" s="201" t="str">
        <f>IF(E2564="","",(Table1[[#This Row],[Debit USD]]-Table1[[#This Row],[Credit USD]]))</f>
        <v/>
      </c>
      <c r="AA2564" s="226"/>
      <c r="AB2564" s="255"/>
      <c r="AC2564" s="1"/>
      <c r="AD2564" s="15"/>
      <c r="AE2564" s="15" t="str">
        <f>IF(AND(OR(Table1[[#This Row],[Account]]="15030",Table1[[#This Row],[Account]]="15035",Table1[[#This Row],[Account]]="20150"),Table1[[#This Row],[Vendor ID]]=""),1,"")</f>
        <v/>
      </c>
      <c r="AF2564" s="15"/>
      <c r="AG2564" s="15"/>
      <c r="AH2564" s="15"/>
      <c r="AI2564" s="46" t="str">
        <f>IF(Table1[[#This Row],[Posting Date]]&lt;&gt;"","GJ-"&amp;CountryID,"")</f>
        <v/>
      </c>
      <c r="AJ2564" s="59" t="str">
        <f>IF(Table1[[#This Row],[Posting Date]]&lt;&gt;"",Table1[[#This Row],[Posting Date]],"")</f>
        <v/>
      </c>
      <c r="AK2564" s="46"/>
      <c r="AL2564" s="46" t="str">
        <f>IF(Table1[[#This Row],[Description]]&lt;&gt;"",Table1[[#This Row],[Description]],"")</f>
        <v/>
      </c>
      <c r="AM2564" s="46" t="str">
        <f>IF(Table1[[#This Row],[Posting Date]]&lt;&gt;"",Table1[[#This Row],[Reference Number]],"")</f>
        <v/>
      </c>
      <c r="AN2564" s="46" t="str">
        <f>TRIM(Table1[[#This Row],[Line '#]])</f>
        <v/>
      </c>
      <c r="AO2564" s="46" t="str">
        <f>TRIM(Table1[[#This Row],[Account]])</f>
        <v/>
      </c>
      <c r="AP2564" s="46" t="str">
        <f>IF(Table1[[#This Row],[Posting Date]]&lt;&gt;"",$D$5,"")</f>
        <v/>
      </c>
      <c r="AQ2564" s="46" t="str">
        <f>TRIM(Table1[[#This Row],[Departments-Prgrams]])</f>
        <v/>
      </c>
      <c r="AR2564" s="46" t="str">
        <f>TRIM(Table1[[#This Row],[Grant]])</f>
        <v/>
      </c>
      <c r="AS2564" s="46" t="str">
        <f>TRIM(Table1[[#This Row],[Staff ID]])</f>
        <v/>
      </c>
      <c r="AT2564" s="46" t="str">
        <f>IF(TRIM(Table1[[#This Row],[Budget Code]])=0,"",TRIM(Table1[[#This Row],[Budget Code]]))</f>
        <v/>
      </c>
      <c r="AU2564" s="46" t="str">
        <f>IF(Table1[[#This Row],[Line Description]]&lt;&gt;"",Table1[[#This Row],[Line Description]],"")</f>
        <v/>
      </c>
      <c r="AV2564" s="46" t="str">
        <f>IF(Table1[[#This Row],[Cur_Amount Debit]]&gt;0,ROUND(Table1[[#This Row],[Cur_Amount Debit]],2),"")</f>
        <v/>
      </c>
      <c r="AW2564" s="46" t="str">
        <f>IF(Table1[[#This Row],[Cur_Amount Credit]]&gt;0,ROUND(Table1[[#This Row],[Cur_Amount Credit]],2),"")</f>
        <v/>
      </c>
      <c r="AX2564" s="46" t="str">
        <f>LEFT(Table1[[#This Row],[Cur]],3)</f>
        <v/>
      </c>
      <c r="AY2564" s="59"/>
      <c r="AZ2564" s="46"/>
      <c r="BA2564" s="46" t="str">
        <f>IF(Table1[[#This Row],[Cur]]&lt;&gt;"",IF(Table1[[#This Row],[Cur]]="USD","",ExchangeRate),"")</f>
        <v/>
      </c>
      <c r="BB2564" s="46" t="str">
        <f>IF(Table1[[#This Row],[Grant]]&lt;&gt;"",VLOOKUP(Table1[[#This Row],[Grant]],Grants!B:D,3),"")</f>
        <v/>
      </c>
      <c r="BC2564" s="46" t="str">
        <f>TRIM(Table1[[#This Row],[Vendor ID]])</f>
        <v/>
      </c>
      <c r="BD2564">
        <f>IF(Table1[[#This Row],[Reference Number]]=Q2563,BD2563,BD2563+1)</f>
        <v>0</v>
      </c>
    </row>
    <row r="2565" spans="1:56" ht="11.25" customHeight="1" x14ac:dyDescent="0.25">
      <c r="A2565" s="1"/>
      <c r="B2565" s="88" t="str">
        <f>IF(Table1[[#This Row],[Posting Date]]&lt;&gt;"",IF(Table1[[#This Row],[Reference Number]]=Q2564,B2564+1,1),"")</f>
        <v/>
      </c>
      <c r="C2565" s="61"/>
      <c r="D2565" s="61"/>
      <c r="E2565" s="138"/>
      <c r="F2565" s="141" t="str">
        <f>IFERROR(IF(VLOOKUP(Table1[[#This Row],[Budget Code Description]],Dimentions!$X$6:$AC$139,2,FALSE)="","",VLOOKUP(Table1[[#This Row],[Budget Code Description]],Dimentions!$X$6:$AC$139,2,FALSE)),"")</f>
        <v/>
      </c>
      <c r="G2565" s="141"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1" t="str">
        <f>IFERROR(VLOOKUP(Table1[[#This Row],[Budget Code Description]],Table6[#All],8,FALSE),"")</f>
        <v/>
      </c>
      <c r="L2565" s="63"/>
      <c r="M2565" s="65" t="str">
        <f>IFERROR(VLOOKUP(Table1[[#This Row],[Staff ID]],Table2[],2,FALSE),"")</f>
        <v/>
      </c>
      <c r="N2565" s="209" t="str">
        <f>IFERROR(IF(VLOOKUP(Table1[[#This Row],[Budget Code Description]],Dimentions!$X$6:$AC$134,4,FALSE)="","",VLOOKUP(Table1[[#This Row],[Budget Code Description]],Dimentions!$X$6:$AC$134,4,FALSE)),"")</f>
        <v/>
      </c>
      <c r="O2565" s="65" t="str">
        <f>IFERROR(VLOOKUP(Table1[[#This Row],[Vendor ID]],Table549[],2,FALSE),"")</f>
        <v/>
      </c>
      <c r="P2565" s="63"/>
      <c r="Q2565" s="141" t="str">
        <f>IF(Table1[[#This Row],[Posting Date]]&lt;&gt;"",$D$9,"")</f>
        <v/>
      </c>
      <c r="R2565" s="157" t="str">
        <f>IF(Table1[[#This Row],[Posting Date]]&lt;&gt;"",$D$10,"")</f>
        <v/>
      </c>
      <c r="S2565" s="66"/>
      <c r="T2565" s="63"/>
      <c r="U2565" s="67"/>
      <c r="V2565" s="67"/>
      <c r="W2565" s="67" t="str">
        <f t="shared" si="44"/>
        <v/>
      </c>
      <c r="X2565" s="159" t="str">
        <f>IF(E2565="","",(IF(Table1[[#This Row],[Cur]]="USD",Table1[[#This Row],[Cur_Amount Debit]],Table1[[#This Row],[Cur_Amount Debit]]/Table1[[#This Row],[Exchange Rate]])))</f>
        <v/>
      </c>
      <c r="Y2565" s="159" t="str">
        <f>IF(E2565="","",(IF(Table1[[#This Row],[Cur]]="USD",Table1[[#This Row],[Cur_Amount Credit]],Table1[[#This Row],[Cur_Amount Credit]]/ExchangeRate)))</f>
        <v/>
      </c>
      <c r="Z2565" s="201" t="str">
        <f>IF(E2565="","",(Table1[[#This Row],[Debit USD]]-Table1[[#This Row],[Credit USD]]))</f>
        <v/>
      </c>
      <c r="AA2565" s="226"/>
      <c r="AB2565" s="255"/>
      <c r="AC2565" s="1"/>
      <c r="AD2565" s="15"/>
      <c r="AE2565" s="15" t="str">
        <f>IF(AND(OR(Table1[[#This Row],[Account]]="15030",Table1[[#This Row],[Account]]="15035",Table1[[#This Row],[Account]]="20150"),Table1[[#This Row],[Vendor ID]]=""),1,"")</f>
        <v/>
      </c>
      <c r="AF2565" s="15"/>
      <c r="AG2565" s="15"/>
      <c r="AH2565" s="15"/>
      <c r="AI2565" s="46" t="str">
        <f>IF(Table1[[#This Row],[Posting Date]]&lt;&gt;"","GJ-"&amp;CountryID,"")</f>
        <v/>
      </c>
      <c r="AJ2565" s="59" t="str">
        <f>IF(Table1[[#This Row],[Posting Date]]&lt;&gt;"",Table1[[#This Row],[Posting Date]],"")</f>
        <v/>
      </c>
      <c r="AK2565" s="46"/>
      <c r="AL2565" s="46" t="str">
        <f>IF(Table1[[#This Row],[Description]]&lt;&gt;"",Table1[[#This Row],[Description]],"")</f>
        <v/>
      </c>
      <c r="AM2565" s="46" t="str">
        <f>IF(Table1[[#This Row],[Posting Date]]&lt;&gt;"",Table1[[#This Row],[Reference Number]],"")</f>
        <v/>
      </c>
      <c r="AN2565" s="46" t="str">
        <f>TRIM(Table1[[#This Row],[Line '#]])</f>
        <v/>
      </c>
      <c r="AO2565" s="46" t="str">
        <f>TRIM(Table1[[#This Row],[Account]])</f>
        <v/>
      </c>
      <c r="AP2565" s="46" t="str">
        <f>IF(Table1[[#This Row],[Posting Date]]&lt;&gt;"",$D$5,"")</f>
        <v/>
      </c>
      <c r="AQ2565" s="46" t="str">
        <f>TRIM(Table1[[#This Row],[Departments-Prgrams]])</f>
        <v/>
      </c>
      <c r="AR2565" s="46" t="str">
        <f>TRIM(Table1[[#This Row],[Grant]])</f>
        <v/>
      </c>
      <c r="AS2565" s="46" t="str">
        <f>TRIM(Table1[[#This Row],[Staff ID]])</f>
        <v/>
      </c>
      <c r="AT2565" s="46" t="str">
        <f>IF(TRIM(Table1[[#This Row],[Budget Code]])=0,"",TRIM(Table1[[#This Row],[Budget Code]]))</f>
        <v/>
      </c>
      <c r="AU2565" s="46" t="str">
        <f>IF(Table1[[#This Row],[Line Description]]&lt;&gt;"",Table1[[#This Row],[Line Description]],"")</f>
        <v/>
      </c>
      <c r="AV2565" s="46" t="str">
        <f>IF(Table1[[#This Row],[Cur_Amount Debit]]&gt;0,ROUND(Table1[[#This Row],[Cur_Amount Debit]],2),"")</f>
        <v/>
      </c>
      <c r="AW2565" s="46" t="str">
        <f>IF(Table1[[#This Row],[Cur_Amount Credit]]&gt;0,ROUND(Table1[[#This Row],[Cur_Amount Credit]],2),"")</f>
        <v/>
      </c>
      <c r="AX2565" s="46" t="str">
        <f>LEFT(Table1[[#This Row],[Cur]],3)</f>
        <v/>
      </c>
      <c r="AY2565" s="59"/>
      <c r="AZ2565" s="46"/>
      <c r="BA2565" s="46" t="str">
        <f>IF(Table1[[#This Row],[Cur]]&lt;&gt;"",IF(Table1[[#This Row],[Cur]]="USD","",ExchangeRate),"")</f>
        <v/>
      </c>
      <c r="BB2565" s="46" t="str">
        <f>IF(Table1[[#This Row],[Grant]]&lt;&gt;"",VLOOKUP(Table1[[#This Row],[Grant]],Grants!B:D,3),"")</f>
        <v/>
      </c>
      <c r="BC2565" s="46" t="str">
        <f>TRIM(Table1[[#This Row],[Vendor ID]])</f>
        <v/>
      </c>
      <c r="BD2565">
        <f>IF(Table1[[#This Row],[Reference Number]]=Q2564,BD2564,BD2564+1)</f>
        <v>0</v>
      </c>
    </row>
    <row r="2566" spans="1:56" ht="11.25" customHeight="1" x14ac:dyDescent="0.25">
      <c r="A2566" s="1"/>
      <c r="B2566" s="88" t="str">
        <f>IF(Table1[[#This Row],[Posting Date]]&lt;&gt;"",IF(Table1[[#This Row],[Reference Number]]=Q2565,B2565+1,1),"")</f>
        <v/>
      </c>
      <c r="C2566" s="61"/>
      <c r="D2566" s="61"/>
      <c r="E2566" s="138"/>
      <c r="F2566" s="141" t="str">
        <f>IFERROR(IF(VLOOKUP(Table1[[#This Row],[Budget Code Description]],Dimentions!$X$6:$AC$139,2,FALSE)="","",VLOOKUP(Table1[[#This Row],[Budget Code Description]],Dimentions!$X$6:$AC$139,2,FALSE)),"")</f>
        <v/>
      </c>
      <c r="G2566" s="141"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1" t="str">
        <f>IFERROR(VLOOKUP(Table1[[#This Row],[Budget Code Description]],Table6[#All],8,FALSE),"")</f>
        <v/>
      </c>
      <c r="L2566" s="63"/>
      <c r="M2566" s="65" t="str">
        <f>IFERROR(VLOOKUP(Table1[[#This Row],[Staff ID]],Table2[],2,FALSE),"")</f>
        <v/>
      </c>
      <c r="N2566" s="209" t="str">
        <f>IFERROR(IF(VLOOKUP(Table1[[#This Row],[Budget Code Description]],Dimentions!$X$6:$AC$134,4,FALSE)="","",VLOOKUP(Table1[[#This Row],[Budget Code Description]],Dimentions!$X$6:$AC$134,4,FALSE)),"")</f>
        <v/>
      </c>
      <c r="O2566" s="65" t="str">
        <f>IFERROR(VLOOKUP(Table1[[#This Row],[Vendor ID]],Table549[],2,FALSE),"")</f>
        <v/>
      </c>
      <c r="P2566" s="63"/>
      <c r="Q2566" s="141" t="str">
        <f>IF(Table1[[#This Row],[Posting Date]]&lt;&gt;"",$D$9,"")</f>
        <v/>
      </c>
      <c r="R2566" s="157" t="str">
        <f>IF(Table1[[#This Row],[Posting Date]]&lt;&gt;"",$D$10,"")</f>
        <v/>
      </c>
      <c r="S2566" s="66"/>
      <c r="T2566" s="63"/>
      <c r="U2566" s="67"/>
      <c r="V2566" s="67"/>
      <c r="W2566" s="67" t="str">
        <f t="shared" si="44"/>
        <v/>
      </c>
      <c r="X2566" s="159" t="str">
        <f>IF(E2566="","",(IF(Table1[[#This Row],[Cur]]="USD",Table1[[#This Row],[Cur_Amount Debit]],Table1[[#This Row],[Cur_Amount Debit]]/Table1[[#This Row],[Exchange Rate]])))</f>
        <v/>
      </c>
      <c r="Y2566" s="159" t="str">
        <f>IF(E2566="","",(IF(Table1[[#This Row],[Cur]]="USD",Table1[[#This Row],[Cur_Amount Credit]],Table1[[#This Row],[Cur_Amount Credit]]/ExchangeRate)))</f>
        <v/>
      </c>
      <c r="Z2566" s="201" t="str">
        <f>IF(E2566="","",(Table1[[#This Row],[Debit USD]]-Table1[[#This Row],[Credit USD]]))</f>
        <v/>
      </c>
      <c r="AA2566" s="226"/>
      <c r="AB2566" s="255"/>
      <c r="AC2566" s="1"/>
      <c r="AD2566" s="15"/>
      <c r="AE2566" s="15" t="str">
        <f>IF(AND(OR(Table1[[#This Row],[Account]]="15030",Table1[[#This Row],[Account]]="15035",Table1[[#This Row],[Account]]="20150"),Table1[[#This Row],[Vendor ID]]=""),1,"")</f>
        <v/>
      </c>
      <c r="AF2566" s="15"/>
      <c r="AG2566" s="15"/>
      <c r="AH2566" s="15"/>
      <c r="AI2566" s="46" t="str">
        <f>IF(Table1[[#This Row],[Posting Date]]&lt;&gt;"","GJ-"&amp;CountryID,"")</f>
        <v/>
      </c>
      <c r="AJ2566" s="59" t="str">
        <f>IF(Table1[[#This Row],[Posting Date]]&lt;&gt;"",Table1[[#This Row],[Posting Date]],"")</f>
        <v/>
      </c>
      <c r="AK2566" s="46"/>
      <c r="AL2566" s="46" t="str">
        <f>IF(Table1[[#This Row],[Description]]&lt;&gt;"",Table1[[#This Row],[Description]],"")</f>
        <v/>
      </c>
      <c r="AM2566" s="46" t="str">
        <f>IF(Table1[[#This Row],[Posting Date]]&lt;&gt;"",Table1[[#This Row],[Reference Number]],"")</f>
        <v/>
      </c>
      <c r="AN2566" s="46" t="str">
        <f>TRIM(Table1[[#This Row],[Line '#]])</f>
        <v/>
      </c>
      <c r="AO2566" s="46" t="str">
        <f>TRIM(Table1[[#This Row],[Account]])</f>
        <v/>
      </c>
      <c r="AP2566" s="46" t="str">
        <f>IF(Table1[[#This Row],[Posting Date]]&lt;&gt;"",$D$5,"")</f>
        <v/>
      </c>
      <c r="AQ2566" s="46" t="str">
        <f>TRIM(Table1[[#This Row],[Departments-Prgrams]])</f>
        <v/>
      </c>
      <c r="AR2566" s="46" t="str">
        <f>TRIM(Table1[[#This Row],[Grant]])</f>
        <v/>
      </c>
      <c r="AS2566" s="46" t="str">
        <f>TRIM(Table1[[#This Row],[Staff ID]])</f>
        <v/>
      </c>
      <c r="AT2566" s="46" t="str">
        <f>IF(TRIM(Table1[[#This Row],[Budget Code]])=0,"",TRIM(Table1[[#This Row],[Budget Code]]))</f>
        <v/>
      </c>
      <c r="AU2566" s="46" t="str">
        <f>IF(Table1[[#This Row],[Line Description]]&lt;&gt;"",Table1[[#This Row],[Line Description]],"")</f>
        <v/>
      </c>
      <c r="AV2566" s="46" t="str">
        <f>IF(Table1[[#This Row],[Cur_Amount Debit]]&gt;0,ROUND(Table1[[#This Row],[Cur_Amount Debit]],2),"")</f>
        <v/>
      </c>
      <c r="AW2566" s="46" t="str">
        <f>IF(Table1[[#This Row],[Cur_Amount Credit]]&gt;0,ROUND(Table1[[#This Row],[Cur_Amount Credit]],2),"")</f>
        <v/>
      </c>
      <c r="AX2566" s="46" t="str">
        <f>LEFT(Table1[[#This Row],[Cur]],3)</f>
        <v/>
      </c>
      <c r="AY2566" s="59"/>
      <c r="AZ2566" s="46"/>
      <c r="BA2566" s="46" t="str">
        <f>IF(Table1[[#This Row],[Cur]]&lt;&gt;"",IF(Table1[[#This Row],[Cur]]="USD","",ExchangeRate),"")</f>
        <v/>
      </c>
      <c r="BB2566" s="46" t="str">
        <f>IF(Table1[[#This Row],[Grant]]&lt;&gt;"",VLOOKUP(Table1[[#This Row],[Grant]],Grants!B:D,3),"")</f>
        <v/>
      </c>
      <c r="BC2566" s="46" t="str">
        <f>TRIM(Table1[[#This Row],[Vendor ID]])</f>
        <v/>
      </c>
      <c r="BD2566">
        <f>IF(Table1[[#This Row],[Reference Number]]=Q2565,BD2565,BD2565+1)</f>
        <v>0</v>
      </c>
    </row>
    <row r="2567" spans="1:56" ht="11.25" customHeight="1" x14ac:dyDescent="0.25">
      <c r="A2567" s="1"/>
      <c r="B2567" s="88" t="str">
        <f>IF(Table1[[#This Row],[Posting Date]]&lt;&gt;"",IF(Table1[[#This Row],[Reference Number]]=Q2566,B2566+1,1),"")</f>
        <v/>
      </c>
      <c r="C2567" s="61"/>
      <c r="D2567" s="61"/>
      <c r="E2567" s="138"/>
      <c r="F2567" s="141" t="str">
        <f>IFERROR(IF(VLOOKUP(Table1[[#This Row],[Budget Code Description]],Dimentions!$X$6:$AC$139,2,FALSE)="","",VLOOKUP(Table1[[#This Row],[Budget Code Description]],Dimentions!$X$6:$AC$139,2,FALSE)),"")</f>
        <v/>
      </c>
      <c r="G2567" s="141"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1" t="str">
        <f>IFERROR(VLOOKUP(Table1[[#This Row],[Budget Code Description]],Table6[#All],8,FALSE),"")</f>
        <v/>
      </c>
      <c r="L2567" s="63"/>
      <c r="M2567" s="65" t="str">
        <f>IFERROR(VLOOKUP(Table1[[#This Row],[Staff ID]],Table2[],2,FALSE),"")</f>
        <v/>
      </c>
      <c r="N2567" s="209" t="str">
        <f>IFERROR(IF(VLOOKUP(Table1[[#This Row],[Budget Code Description]],Dimentions!$X$6:$AC$134,4,FALSE)="","",VLOOKUP(Table1[[#This Row],[Budget Code Description]],Dimentions!$X$6:$AC$134,4,FALSE)),"")</f>
        <v/>
      </c>
      <c r="O2567" s="65" t="str">
        <f>IFERROR(VLOOKUP(Table1[[#This Row],[Vendor ID]],Table549[],2,FALSE),"")</f>
        <v/>
      </c>
      <c r="P2567" s="63"/>
      <c r="Q2567" s="141" t="str">
        <f>IF(Table1[[#This Row],[Posting Date]]&lt;&gt;"",$D$9,"")</f>
        <v/>
      </c>
      <c r="R2567" s="157" t="str">
        <f>IF(Table1[[#This Row],[Posting Date]]&lt;&gt;"",$D$10,"")</f>
        <v/>
      </c>
      <c r="S2567" s="66"/>
      <c r="T2567" s="63"/>
      <c r="U2567" s="67"/>
      <c r="V2567" s="67"/>
      <c r="W2567" s="67" t="str">
        <f t="shared" si="44"/>
        <v/>
      </c>
      <c r="X2567" s="159" t="str">
        <f>IF(E2567="","",(IF(Table1[[#This Row],[Cur]]="USD",Table1[[#This Row],[Cur_Amount Debit]],Table1[[#This Row],[Cur_Amount Debit]]/Table1[[#This Row],[Exchange Rate]])))</f>
        <v/>
      </c>
      <c r="Y2567" s="159" t="str">
        <f>IF(E2567="","",(IF(Table1[[#This Row],[Cur]]="USD",Table1[[#This Row],[Cur_Amount Credit]],Table1[[#This Row],[Cur_Amount Credit]]/ExchangeRate)))</f>
        <v/>
      </c>
      <c r="Z2567" s="201" t="str">
        <f>IF(E2567="","",(Table1[[#This Row],[Debit USD]]-Table1[[#This Row],[Credit USD]]))</f>
        <v/>
      </c>
      <c r="AA2567" s="226"/>
      <c r="AB2567" s="255"/>
      <c r="AC2567" s="1"/>
      <c r="AD2567" s="15"/>
      <c r="AE2567" s="15" t="str">
        <f>IF(AND(OR(Table1[[#This Row],[Account]]="15030",Table1[[#This Row],[Account]]="15035",Table1[[#This Row],[Account]]="20150"),Table1[[#This Row],[Vendor ID]]=""),1,"")</f>
        <v/>
      </c>
      <c r="AF2567" s="15"/>
      <c r="AG2567" s="15"/>
      <c r="AH2567" s="15"/>
      <c r="AI2567" s="46" t="str">
        <f>IF(Table1[[#This Row],[Posting Date]]&lt;&gt;"","GJ-"&amp;CountryID,"")</f>
        <v/>
      </c>
      <c r="AJ2567" s="59" t="str">
        <f>IF(Table1[[#This Row],[Posting Date]]&lt;&gt;"",Table1[[#This Row],[Posting Date]],"")</f>
        <v/>
      </c>
      <c r="AK2567" s="46"/>
      <c r="AL2567" s="46" t="str">
        <f>IF(Table1[[#This Row],[Description]]&lt;&gt;"",Table1[[#This Row],[Description]],"")</f>
        <v/>
      </c>
      <c r="AM2567" s="46" t="str">
        <f>IF(Table1[[#This Row],[Posting Date]]&lt;&gt;"",Table1[[#This Row],[Reference Number]],"")</f>
        <v/>
      </c>
      <c r="AN2567" s="46" t="str">
        <f>TRIM(Table1[[#This Row],[Line '#]])</f>
        <v/>
      </c>
      <c r="AO2567" s="46" t="str">
        <f>TRIM(Table1[[#This Row],[Account]])</f>
        <v/>
      </c>
      <c r="AP2567" s="46" t="str">
        <f>IF(Table1[[#This Row],[Posting Date]]&lt;&gt;"",$D$5,"")</f>
        <v/>
      </c>
      <c r="AQ2567" s="46" t="str">
        <f>TRIM(Table1[[#This Row],[Departments-Prgrams]])</f>
        <v/>
      </c>
      <c r="AR2567" s="46" t="str">
        <f>TRIM(Table1[[#This Row],[Grant]])</f>
        <v/>
      </c>
      <c r="AS2567" s="46" t="str">
        <f>TRIM(Table1[[#This Row],[Staff ID]])</f>
        <v/>
      </c>
      <c r="AT2567" s="46" t="str">
        <f>IF(TRIM(Table1[[#This Row],[Budget Code]])=0,"",TRIM(Table1[[#This Row],[Budget Code]]))</f>
        <v/>
      </c>
      <c r="AU2567" s="46" t="str">
        <f>IF(Table1[[#This Row],[Line Description]]&lt;&gt;"",Table1[[#This Row],[Line Description]],"")</f>
        <v/>
      </c>
      <c r="AV2567" s="46" t="str">
        <f>IF(Table1[[#This Row],[Cur_Amount Debit]]&gt;0,ROUND(Table1[[#This Row],[Cur_Amount Debit]],2),"")</f>
        <v/>
      </c>
      <c r="AW2567" s="46" t="str">
        <f>IF(Table1[[#This Row],[Cur_Amount Credit]]&gt;0,ROUND(Table1[[#This Row],[Cur_Amount Credit]],2),"")</f>
        <v/>
      </c>
      <c r="AX2567" s="46" t="str">
        <f>LEFT(Table1[[#This Row],[Cur]],3)</f>
        <v/>
      </c>
      <c r="AY2567" s="59"/>
      <c r="AZ2567" s="46"/>
      <c r="BA2567" s="46" t="str">
        <f>IF(Table1[[#This Row],[Cur]]&lt;&gt;"",IF(Table1[[#This Row],[Cur]]="USD","",ExchangeRate),"")</f>
        <v/>
      </c>
      <c r="BB2567" s="46" t="str">
        <f>IF(Table1[[#This Row],[Grant]]&lt;&gt;"",VLOOKUP(Table1[[#This Row],[Grant]],Grants!B:D,3),"")</f>
        <v/>
      </c>
      <c r="BC2567" s="46" t="str">
        <f>TRIM(Table1[[#This Row],[Vendor ID]])</f>
        <v/>
      </c>
      <c r="BD2567">
        <f>IF(Table1[[#This Row],[Reference Number]]=Q2566,BD2566,BD2566+1)</f>
        <v>0</v>
      </c>
    </row>
    <row r="2568" spans="1:56" ht="11.25" customHeight="1" x14ac:dyDescent="0.25">
      <c r="A2568" s="1"/>
      <c r="B2568" s="88" t="str">
        <f>IF(Table1[[#This Row],[Posting Date]]&lt;&gt;"",IF(Table1[[#This Row],[Reference Number]]=Q2567,B2567+1,1),"")</f>
        <v/>
      </c>
      <c r="C2568" s="61"/>
      <c r="D2568" s="61"/>
      <c r="E2568" s="138"/>
      <c r="F2568" s="141" t="str">
        <f>IFERROR(IF(VLOOKUP(Table1[[#This Row],[Budget Code Description]],Dimentions!$X$6:$AC$139,2,FALSE)="","",VLOOKUP(Table1[[#This Row],[Budget Code Description]],Dimentions!$X$6:$AC$139,2,FALSE)),"")</f>
        <v/>
      </c>
      <c r="G2568" s="141"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1" t="str">
        <f>IFERROR(VLOOKUP(Table1[[#This Row],[Budget Code Description]],Table6[#All],8,FALSE),"")</f>
        <v/>
      </c>
      <c r="L2568" s="63"/>
      <c r="M2568" s="65" t="str">
        <f>IFERROR(VLOOKUP(Table1[[#This Row],[Staff ID]],Table2[],2,FALSE),"")</f>
        <v/>
      </c>
      <c r="N2568" s="209" t="str">
        <f>IFERROR(IF(VLOOKUP(Table1[[#This Row],[Budget Code Description]],Dimentions!$X$6:$AC$134,4,FALSE)="","",VLOOKUP(Table1[[#This Row],[Budget Code Description]],Dimentions!$X$6:$AC$134,4,FALSE)),"")</f>
        <v/>
      </c>
      <c r="O2568" s="65" t="str">
        <f>IFERROR(VLOOKUP(Table1[[#This Row],[Vendor ID]],Table549[],2,FALSE),"")</f>
        <v/>
      </c>
      <c r="P2568" s="63"/>
      <c r="Q2568" s="141" t="str">
        <f>IF(Table1[[#This Row],[Posting Date]]&lt;&gt;"",$D$9,"")</f>
        <v/>
      </c>
      <c r="R2568" s="157" t="str">
        <f>IF(Table1[[#This Row],[Posting Date]]&lt;&gt;"",$D$10,"")</f>
        <v/>
      </c>
      <c r="S2568" s="66"/>
      <c r="T2568" s="63"/>
      <c r="U2568" s="67"/>
      <c r="V2568" s="67"/>
      <c r="W2568" s="67" t="str">
        <f t="shared" si="44"/>
        <v/>
      </c>
      <c r="X2568" s="159" t="str">
        <f>IF(E2568="","",(IF(Table1[[#This Row],[Cur]]="USD",Table1[[#This Row],[Cur_Amount Debit]],Table1[[#This Row],[Cur_Amount Debit]]/Table1[[#This Row],[Exchange Rate]])))</f>
        <v/>
      </c>
      <c r="Y2568" s="159" t="str">
        <f>IF(E2568="","",(IF(Table1[[#This Row],[Cur]]="USD",Table1[[#This Row],[Cur_Amount Credit]],Table1[[#This Row],[Cur_Amount Credit]]/ExchangeRate)))</f>
        <v/>
      </c>
      <c r="Z2568" s="201" t="str">
        <f>IF(E2568="","",(Table1[[#This Row],[Debit USD]]-Table1[[#This Row],[Credit USD]]))</f>
        <v/>
      </c>
      <c r="AA2568" s="226"/>
      <c r="AB2568" s="255"/>
      <c r="AC2568" s="1"/>
      <c r="AD2568" s="15"/>
      <c r="AE2568" s="15" t="str">
        <f>IF(AND(OR(Table1[[#This Row],[Account]]="15030",Table1[[#This Row],[Account]]="15035",Table1[[#This Row],[Account]]="20150"),Table1[[#This Row],[Vendor ID]]=""),1,"")</f>
        <v/>
      </c>
      <c r="AF2568" s="15"/>
      <c r="AG2568" s="15"/>
      <c r="AH2568" s="15"/>
      <c r="AI2568" s="46" t="str">
        <f>IF(Table1[[#This Row],[Posting Date]]&lt;&gt;"","GJ-"&amp;CountryID,"")</f>
        <v/>
      </c>
      <c r="AJ2568" s="59" t="str">
        <f>IF(Table1[[#This Row],[Posting Date]]&lt;&gt;"",Table1[[#This Row],[Posting Date]],"")</f>
        <v/>
      </c>
      <c r="AK2568" s="46"/>
      <c r="AL2568" s="46" t="str">
        <f>IF(Table1[[#This Row],[Description]]&lt;&gt;"",Table1[[#This Row],[Description]],"")</f>
        <v/>
      </c>
      <c r="AM2568" s="46" t="str">
        <f>IF(Table1[[#This Row],[Posting Date]]&lt;&gt;"",Table1[[#This Row],[Reference Number]],"")</f>
        <v/>
      </c>
      <c r="AN2568" s="46" t="str">
        <f>TRIM(Table1[[#This Row],[Line '#]])</f>
        <v/>
      </c>
      <c r="AO2568" s="46" t="str">
        <f>TRIM(Table1[[#This Row],[Account]])</f>
        <v/>
      </c>
      <c r="AP2568" s="46" t="str">
        <f>IF(Table1[[#This Row],[Posting Date]]&lt;&gt;"",$D$5,"")</f>
        <v/>
      </c>
      <c r="AQ2568" s="46" t="str">
        <f>TRIM(Table1[[#This Row],[Departments-Prgrams]])</f>
        <v/>
      </c>
      <c r="AR2568" s="46" t="str">
        <f>TRIM(Table1[[#This Row],[Grant]])</f>
        <v/>
      </c>
      <c r="AS2568" s="46" t="str">
        <f>TRIM(Table1[[#This Row],[Staff ID]])</f>
        <v/>
      </c>
      <c r="AT2568" s="46" t="str">
        <f>IF(TRIM(Table1[[#This Row],[Budget Code]])=0,"",TRIM(Table1[[#This Row],[Budget Code]]))</f>
        <v/>
      </c>
      <c r="AU2568" s="46" t="str">
        <f>IF(Table1[[#This Row],[Line Description]]&lt;&gt;"",Table1[[#This Row],[Line Description]],"")</f>
        <v/>
      </c>
      <c r="AV2568" s="46" t="str">
        <f>IF(Table1[[#This Row],[Cur_Amount Debit]]&gt;0,ROUND(Table1[[#This Row],[Cur_Amount Debit]],2),"")</f>
        <v/>
      </c>
      <c r="AW2568" s="46" t="str">
        <f>IF(Table1[[#This Row],[Cur_Amount Credit]]&gt;0,ROUND(Table1[[#This Row],[Cur_Amount Credit]],2),"")</f>
        <v/>
      </c>
      <c r="AX2568" s="46" t="str">
        <f>LEFT(Table1[[#This Row],[Cur]],3)</f>
        <v/>
      </c>
      <c r="AY2568" s="59"/>
      <c r="AZ2568" s="46"/>
      <c r="BA2568" s="46" t="str">
        <f>IF(Table1[[#This Row],[Cur]]&lt;&gt;"",IF(Table1[[#This Row],[Cur]]="USD","",ExchangeRate),"")</f>
        <v/>
      </c>
      <c r="BB2568" s="46" t="str">
        <f>IF(Table1[[#This Row],[Grant]]&lt;&gt;"",VLOOKUP(Table1[[#This Row],[Grant]],Grants!B:D,3),"")</f>
        <v/>
      </c>
      <c r="BC2568" s="46" t="str">
        <f>TRIM(Table1[[#This Row],[Vendor ID]])</f>
        <v/>
      </c>
      <c r="BD2568">
        <f>IF(Table1[[#This Row],[Reference Number]]=Q2567,BD2567,BD2567+1)</f>
        <v>0</v>
      </c>
    </row>
    <row r="2569" spans="1:56" ht="11.25" customHeight="1" x14ac:dyDescent="0.25">
      <c r="A2569" s="1"/>
      <c r="B2569" s="88" t="str">
        <f>IF(Table1[[#This Row],[Posting Date]]&lt;&gt;"",IF(Table1[[#This Row],[Reference Number]]=Q2568,B2568+1,1),"")</f>
        <v/>
      </c>
      <c r="C2569" s="61"/>
      <c r="D2569" s="61"/>
      <c r="E2569" s="138"/>
      <c r="F2569" s="141" t="str">
        <f>IFERROR(IF(VLOOKUP(Table1[[#This Row],[Budget Code Description]],Dimentions!$X$6:$AC$139,2,FALSE)="","",VLOOKUP(Table1[[#This Row],[Budget Code Description]],Dimentions!$X$6:$AC$139,2,FALSE)),"")</f>
        <v/>
      </c>
      <c r="G2569" s="141"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1" t="str">
        <f>IFERROR(VLOOKUP(Table1[[#This Row],[Budget Code Description]],Table6[#All],8,FALSE),"")</f>
        <v/>
      </c>
      <c r="L2569" s="63"/>
      <c r="M2569" s="65" t="str">
        <f>IFERROR(VLOOKUP(Table1[[#This Row],[Staff ID]],Table2[],2,FALSE),"")</f>
        <v/>
      </c>
      <c r="N2569" s="209" t="str">
        <f>IFERROR(IF(VLOOKUP(Table1[[#This Row],[Budget Code Description]],Dimentions!$X$6:$AC$134,4,FALSE)="","",VLOOKUP(Table1[[#This Row],[Budget Code Description]],Dimentions!$X$6:$AC$134,4,FALSE)),"")</f>
        <v/>
      </c>
      <c r="O2569" s="65" t="str">
        <f>IFERROR(VLOOKUP(Table1[[#This Row],[Vendor ID]],Table549[],2,FALSE),"")</f>
        <v/>
      </c>
      <c r="P2569" s="63"/>
      <c r="Q2569" s="141" t="str">
        <f>IF(Table1[[#This Row],[Posting Date]]&lt;&gt;"",$D$9,"")</f>
        <v/>
      </c>
      <c r="R2569" s="157" t="str">
        <f>IF(Table1[[#This Row],[Posting Date]]&lt;&gt;"",$D$10,"")</f>
        <v/>
      </c>
      <c r="S2569" s="66"/>
      <c r="T2569" s="63"/>
      <c r="U2569" s="67"/>
      <c r="V2569" s="67"/>
      <c r="W2569" s="67" t="str">
        <f t="shared" si="44"/>
        <v/>
      </c>
      <c r="X2569" s="159" t="str">
        <f>IF(E2569="","",(IF(Table1[[#This Row],[Cur]]="USD",Table1[[#This Row],[Cur_Amount Debit]],Table1[[#This Row],[Cur_Amount Debit]]/Table1[[#This Row],[Exchange Rate]])))</f>
        <v/>
      </c>
      <c r="Y2569" s="159" t="str">
        <f>IF(E2569="","",(IF(Table1[[#This Row],[Cur]]="USD",Table1[[#This Row],[Cur_Amount Credit]],Table1[[#This Row],[Cur_Amount Credit]]/ExchangeRate)))</f>
        <v/>
      </c>
      <c r="Z2569" s="201" t="str">
        <f>IF(E2569="","",(Table1[[#This Row],[Debit USD]]-Table1[[#This Row],[Credit USD]]))</f>
        <v/>
      </c>
      <c r="AA2569" s="226"/>
      <c r="AB2569" s="255"/>
      <c r="AC2569" s="1"/>
      <c r="AD2569" s="15"/>
      <c r="AE2569" s="15" t="str">
        <f>IF(AND(OR(Table1[[#This Row],[Account]]="15030",Table1[[#This Row],[Account]]="15035",Table1[[#This Row],[Account]]="20150"),Table1[[#This Row],[Vendor ID]]=""),1,"")</f>
        <v/>
      </c>
      <c r="AF2569" s="15"/>
      <c r="AG2569" s="15"/>
      <c r="AH2569" s="15"/>
      <c r="AI2569" s="46" t="str">
        <f>IF(Table1[[#This Row],[Posting Date]]&lt;&gt;"","GJ-"&amp;CountryID,"")</f>
        <v/>
      </c>
      <c r="AJ2569" s="59" t="str">
        <f>IF(Table1[[#This Row],[Posting Date]]&lt;&gt;"",Table1[[#This Row],[Posting Date]],"")</f>
        <v/>
      </c>
      <c r="AK2569" s="46"/>
      <c r="AL2569" s="46" t="str">
        <f>IF(Table1[[#This Row],[Description]]&lt;&gt;"",Table1[[#This Row],[Description]],"")</f>
        <v/>
      </c>
      <c r="AM2569" s="46" t="str">
        <f>IF(Table1[[#This Row],[Posting Date]]&lt;&gt;"",Table1[[#This Row],[Reference Number]],"")</f>
        <v/>
      </c>
      <c r="AN2569" s="46" t="str">
        <f>TRIM(Table1[[#This Row],[Line '#]])</f>
        <v/>
      </c>
      <c r="AO2569" s="46" t="str">
        <f>TRIM(Table1[[#This Row],[Account]])</f>
        <v/>
      </c>
      <c r="AP2569" s="46" t="str">
        <f>IF(Table1[[#This Row],[Posting Date]]&lt;&gt;"",$D$5,"")</f>
        <v/>
      </c>
      <c r="AQ2569" s="46" t="str">
        <f>TRIM(Table1[[#This Row],[Departments-Prgrams]])</f>
        <v/>
      </c>
      <c r="AR2569" s="46" t="str">
        <f>TRIM(Table1[[#This Row],[Grant]])</f>
        <v/>
      </c>
      <c r="AS2569" s="46" t="str">
        <f>TRIM(Table1[[#This Row],[Staff ID]])</f>
        <v/>
      </c>
      <c r="AT2569" s="46" t="str">
        <f>IF(TRIM(Table1[[#This Row],[Budget Code]])=0,"",TRIM(Table1[[#This Row],[Budget Code]]))</f>
        <v/>
      </c>
      <c r="AU2569" s="46" t="str">
        <f>IF(Table1[[#This Row],[Line Description]]&lt;&gt;"",Table1[[#This Row],[Line Description]],"")</f>
        <v/>
      </c>
      <c r="AV2569" s="46" t="str">
        <f>IF(Table1[[#This Row],[Cur_Amount Debit]]&gt;0,ROUND(Table1[[#This Row],[Cur_Amount Debit]],2),"")</f>
        <v/>
      </c>
      <c r="AW2569" s="46" t="str">
        <f>IF(Table1[[#This Row],[Cur_Amount Credit]]&gt;0,ROUND(Table1[[#This Row],[Cur_Amount Credit]],2),"")</f>
        <v/>
      </c>
      <c r="AX2569" s="46" t="str">
        <f>LEFT(Table1[[#This Row],[Cur]],3)</f>
        <v/>
      </c>
      <c r="AY2569" s="59"/>
      <c r="AZ2569" s="46"/>
      <c r="BA2569" s="46" t="str">
        <f>IF(Table1[[#This Row],[Cur]]&lt;&gt;"",IF(Table1[[#This Row],[Cur]]="USD","",ExchangeRate),"")</f>
        <v/>
      </c>
      <c r="BB2569" s="46" t="str">
        <f>IF(Table1[[#This Row],[Grant]]&lt;&gt;"",VLOOKUP(Table1[[#This Row],[Grant]],Grants!B:D,3),"")</f>
        <v/>
      </c>
      <c r="BC2569" s="46" t="str">
        <f>TRIM(Table1[[#This Row],[Vendor ID]])</f>
        <v/>
      </c>
      <c r="BD2569">
        <f>IF(Table1[[#This Row],[Reference Number]]=Q2568,BD2568,BD2568+1)</f>
        <v>0</v>
      </c>
    </row>
    <row r="2570" spans="1:56" ht="11.25" customHeight="1" x14ac:dyDescent="0.25">
      <c r="A2570" s="1"/>
      <c r="B2570" s="88" t="str">
        <f>IF(Table1[[#This Row],[Posting Date]]&lt;&gt;"",IF(Table1[[#This Row],[Reference Number]]=Q2569,B2569+1,1),"")</f>
        <v/>
      </c>
      <c r="C2570" s="61"/>
      <c r="D2570" s="61"/>
      <c r="E2570" s="138"/>
      <c r="F2570" s="141" t="str">
        <f>IFERROR(IF(VLOOKUP(Table1[[#This Row],[Budget Code Description]],Dimentions!$X$6:$AC$139,2,FALSE)="","",VLOOKUP(Table1[[#This Row],[Budget Code Description]],Dimentions!$X$6:$AC$139,2,FALSE)),"")</f>
        <v/>
      </c>
      <c r="G2570" s="141"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1" t="str">
        <f>IFERROR(VLOOKUP(Table1[[#This Row],[Budget Code Description]],Table6[#All],8,FALSE),"")</f>
        <v/>
      </c>
      <c r="L2570" s="63"/>
      <c r="M2570" s="65" t="str">
        <f>IFERROR(VLOOKUP(Table1[[#This Row],[Staff ID]],Table2[],2,FALSE),"")</f>
        <v/>
      </c>
      <c r="N2570" s="209" t="str">
        <f>IFERROR(IF(VLOOKUP(Table1[[#This Row],[Budget Code Description]],Dimentions!$X$6:$AC$134,4,FALSE)="","",VLOOKUP(Table1[[#This Row],[Budget Code Description]],Dimentions!$X$6:$AC$134,4,FALSE)),"")</f>
        <v/>
      </c>
      <c r="O2570" s="65" t="str">
        <f>IFERROR(VLOOKUP(Table1[[#This Row],[Vendor ID]],Table549[],2,FALSE),"")</f>
        <v/>
      </c>
      <c r="P2570" s="63"/>
      <c r="Q2570" s="141" t="str">
        <f>IF(Table1[[#This Row],[Posting Date]]&lt;&gt;"",$D$9,"")</f>
        <v/>
      </c>
      <c r="R2570" s="157" t="str">
        <f>IF(Table1[[#This Row],[Posting Date]]&lt;&gt;"",$D$10,"")</f>
        <v/>
      </c>
      <c r="S2570" s="66"/>
      <c r="T2570" s="63"/>
      <c r="U2570" s="67"/>
      <c r="V2570" s="67"/>
      <c r="W2570" s="67" t="str">
        <f t="shared" si="44"/>
        <v/>
      </c>
      <c r="X2570" s="159" t="str">
        <f>IF(E2570="","",(IF(Table1[[#This Row],[Cur]]="USD",Table1[[#This Row],[Cur_Amount Debit]],Table1[[#This Row],[Cur_Amount Debit]]/Table1[[#This Row],[Exchange Rate]])))</f>
        <v/>
      </c>
      <c r="Y2570" s="159" t="str">
        <f>IF(E2570="","",(IF(Table1[[#This Row],[Cur]]="USD",Table1[[#This Row],[Cur_Amount Credit]],Table1[[#This Row],[Cur_Amount Credit]]/ExchangeRate)))</f>
        <v/>
      </c>
      <c r="Z2570" s="201" t="str">
        <f>IF(E2570="","",(Table1[[#This Row],[Debit USD]]-Table1[[#This Row],[Credit USD]]))</f>
        <v/>
      </c>
      <c r="AA2570" s="226"/>
      <c r="AB2570" s="255"/>
      <c r="AC2570" s="1"/>
      <c r="AD2570" s="15"/>
      <c r="AE2570" s="15" t="str">
        <f>IF(AND(OR(Table1[[#This Row],[Account]]="15030",Table1[[#This Row],[Account]]="15035",Table1[[#This Row],[Account]]="20150"),Table1[[#This Row],[Vendor ID]]=""),1,"")</f>
        <v/>
      </c>
      <c r="AF2570" s="15"/>
      <c r="AG2570" s="15"/>
      <c r="AH2570" s="15"/>
      <c r="AI2570" s="46" t="str">
        <f>IF(Table1[[#This Row],[Posting Date]]&lt;&gt;"","GJ-"&amp;CountryID,"")</f>
        <v/>
      </c>
      <c r="AJ2570" s="59" t="str">
        <f>IF(Table1[[#This Row],[Posting Date]]&lt;&gt;"",Table1[[#This Row],[Posting Date]],"")</f>
        <v/>
      </c>
      <c r="AK2570" s="46"/>
      <c r="AL2570" s="46" t="str">
        <f>IF(Table1[[#This Row],[Description]]&lt;&gt;"",Table1[[#This Row],[Description]],"")</f>
        <v/>
      </c>
      <c r="AM2570" s="46" t="str">
        <f>IF(Table1[[#This Row],[Posting Date]]&lt;&gt;"",Table1[[#This Row],[Reference Number]],"")</f>
        <v/>
      </c>
      <c r="AN2570" s="46" t="str">
        <f>TRIM(Table1[[#This Row],[Line '#]])</f>
        <v/>
      </c>
      <c r="AO2570" s="46" t="str">
        <f>TRIM(Table1[[#This Row],[Account]])</f>
        <v/>
      </c>
      <c r="AP2570" s="46" t="str">
        <f>IF(Table1[[#This Row],[Posting Date]]&lt;&gt;"",$D$5,"")</f>
        <v/>
      </c>
      <c r="AQ2570" s="46" t="str">
        <f>TRIM(Table1[[#This Row],[Departments-Prgrams]])</f>
        <v/>
      </c>
      <c r="AR2570" s="46" t="str">
        <f>TRIM(Table1[[#This Row],[Grant]])</f>
        <v/>
      </c>
      <c r="AS2570" s="46" t="str">
        <f>TRIM(Table1[[#This Row],[Staff ID]])</f>
        <v/>
      </c>
      <c r="AT2570" s="46" t="str">
        <f>IF(TRIM(Table1[[#This Row],[Budget Code]])=0,"",TRIM(Table1[[#This Row],[Budget Code]]))</f>
        <v/>
      </c>
      <c r="AU2570" s="46" t="str">
        <f>IF(Table1[[#This Row],[Line Description]]&lt;&gt;"",Table1[[#This Row],[Line Description]],"")</f>
        <v/>
      </c>
      <c r="AV2570" s="46" t="str">
        <f>IF(Table1[[#This Row],[Cur_Amount Debit]]&gt;0,ROUND(Table1[[#This Row],[Cur_Amount Debit]],2),"")</f>
        <v/>
      </c>
      <c r="AW2570" s="46" t="str">
        <f>IF(Table1[[#This Row],[Cur_Amount Credit]]&gt;0,ROUND(Table1[[#This Row],[Cur_Amount Credit]],2),"")</f>
        <v/>
      </c>
      <c r="AX2570" s="46" t="str">
        <f>LEFT(Table1[[#This Row],[Cur]],3)</f>
        <v/>
      </c>
      <c r="AY2570" s="59"/>
      <c r="AZ2570" s="46"/>
      <c r="BA2570" s="46" t="str">
        <f>IF(Table1[[#This Row],[Cur]]&lt;&gt;"",IF(Table1[[#This Row],[Cur]]="USD","",ExchangeRate),"")</f>
        <v/>
      </c>
      <c r="BB2570" s="46" t="str">
        <f>IF(Table1[[#This Row],[Grant]]&lt;&gt;"",VLOOKUP(Table1[[#This Row],[Grant]],Grants!B:D,3),"")</f>
        <v/>
      </c>
      <c r="BC2570" s="46" t="str">
        <f>TRIM(Table1[[#This Row],[Vendor ID]])</f>
        <v/>
      </c>
      <c r="BD2570">
        <f>IF(Table1[[#This Row],[Reference Number]]=Q2569,BD2569,BD2569+1)</f>
        <v>0</v>
      </c>
    </row>
    <row r="2571" spans="1:56" ht="11.25" customHeight="1" x14ac:dyDescent="0.25">
      <c r="A2571" s="1"/>
      <c r="B2571" s="88" t="str">
        <f>IF(Table1[[#This Row],[Posting Date]]&lt;&gt;"",IF(Table1[[#This Row],[Reference Number]]=Q2570,B2570+1,1),"")</f>
        <v/>
      </c>
      <c r="C2571" s="61"/>
      <c r="D2571" s="61"/>
      <c r="E2571" s="138"/>
      <c r="F2571" s="141" t="str">
        <f>IFERROR(IF(VLOOKUP(Table1[[#This Row],[Budget Code Description]],Dimentions!$X$6:$AC$139,2,FALSE)="","",VLOOKUP(Table1[[#This Row],[Budget Code Description]],Dimentions!$X$6:$AC$139,2,FALSE)),"")</f>
        <v/>
      </c>
      <c r="G2571" s="141"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1" t="str">
        <f>IFERROR(VLOOKUP(Table1[[#This Row],[Budget Code Description]],Table6[#All],8,FALSE),"")</f>
        <v/>
      </c>
      <c r="L2571" s="63"/>
      <c r="M2571" s="65" t="str">
        <f>IFERROR(VLOOKUP(Table1[[#This Row],[Staff ID]],Table2[],2,FALSE),"")</f>
        <v/>
      </c>
      <c r="N2571" s="209" t="str">
        <f>IFERROR(IF(VLOOKUP(Table1[[#This Row],[Budget Code Description]],Dimentions!$X$6:$AC$134,4,FALSE)="","",VLOOKUP(Table1[[#This Row],[Budget Code Description]],Dimentions!$X$6:$AC$134,4,FALSE)),"")</f>
        <v/>
      </c>
      <c r="O2571" s="65" t="str">
        <f>IFERROR(VLOOKUP(Table1[[#This Row],[Vendor ID]],Table549[],2,FALSE),"")</f>
        <v/>
      </c>
      <c r="P2571" s="63"/>
      <c r="Q2571" s="141" t="str">
        <f>IF(Table1[[#This Row],[Posting Date]]&lt;&gt;"",$D$9,"")</f>
        <v/>
      </c>
      <c r="R2571" s="157" t="str">
        <f>IF(Table1[[#This Row],[Posting Date]]&lt;&gt;"",$D$10,"")</f>
        <v/>
      </c>
      <c r="S2571" s="66"/>
      <c r="T2571" s="63"/>
      <c r="U2571" s="67"/>
      <c r="V2571" s="67"/>
      <c r="W2571" s="67" t="str">
        <f t="shared" si="44"/>
        <v/>
      </c>
      <c r="X2571" s="159" t="str">
        <f>IF(E2571="","",(IF(Table1[[#This Row],[Cur]]="USD",Table1[[#This Row],[Cur_Amount Debit]],Table1[[#This Row],[Cur_Amount Debit]]/Table1[[#This Row],[Exchange Rate]])))</f>
        <v/>
      </c>
      <c r="Y2571" s="159" t="str">
        <f>IF(E2571="","",(IF(Table1[[#This Row],[Cur]]="USD",Table1[[#This Row],[Cur_Amount Credit]],Table1[[#This Row],[Cur_Amount Credit]]/ExchangeRate)))</f>
        <v/>
      </c>
      <c r="Z2571" s="201" t="str">
        <f>IF(E2571="","",(Table1[[#This Row],[Debit USD]]-Table1[[#This Row],[Credit USD]]))</f>
        <v/>
      </c>
      <c r="AA2571" s="226"/>
      <c r="AB2571" s="255"/>
      <c r="AC2571" s="1"/>
      <c r="AD2571" s="15"/>
      <c r="AE2571" s="15" t="str">
        <f>IF(AND(OR(Table1[[#This Row],[Account]]="15030",Table1[[#This Row],[Account]]="15035",Table1[[#This Row],[Account]]="20150"),Table1[[#This Row],[Vendor ID]]=""),1,"")</f>
        <v/>
      </c>
      <c r="AF2571" s="15"/>
      <c r="AG2571" s="15"/>
      <c r="AH2571" s="15"/>
      <c r="AI2571" s="46" t="str">
        <f>IF(Table1[[#This Row],[Posting Date]]&lt;&gt;"","GJ-"&amp;CountryID,"")</f>
        <v/>
      </c>
      <c r="AJ2571" s="59" t="str">
        <f>IF(Table1[[#This Row],[Posting Date]]&lt;&gt;"",Table1[[#This Row],[Posting Date]],"")</f>
        <v/>
      </c>
      <c r="AK2571" s="46"/>
      <c r="AL2571" s="46" t="str">
        <f>IF(Table1[[#This Row],[Description]]&lt;&gt;"",Table1[[#This Row],[Description]],"")</f>
        <v/>
      </c>
      <c r="AM2571" s="46" t="str">
        <f>IF(Table1[[#This Row],[Posting Date]]&lt;&gt;"",Table1[[#This Row],[Reference Number]],"")</f>
        <v/>
      </c>
      <c r="AN2571" s="46" t="str">
        <f>TRIM(Table1[[#This Row],[Line '#]])</f>
        <v/>
      </c>
      <c r="AO2571" s="46" t="str">
        <f>TRIM(Table1[[#This Row],[Account]])</f>
        <v/>
      </c>
      <c r="AP2571" s="46" t="str">
        <f>IF(Table1[[#This Row],[Posting Date]]&lt;&gt;"",$D$5,"")</f>
        <v/>
      </c>
      <c r="AQ2571" s="46" t="str">
        <f>TRIM(Table1[[#This Row],[Departments-Prgrams]])</f>
        <v/>
      </c>
      <c r="AR2571" s="46" t="str">
        <f>TRIM(Table1[[#This Row],[Grant]])</f>
        <v/>
      </c>
      <c r="AS2571" s="46" t="str">
        <f>TRIM(Table1[[#This Row],[Staff ID]])</f>
        <v/>
      </c>
      <c r="AT2571" s="46" t="str">
        <f>IF(TRIM(Table1[[#This Row],[Budget Code]])=0,"",TRIM(Table1[[#This Row],[Budget Code]]))</f>
        <v/>
      </c>
      <c r="AU2571" s="46" t="str">
        <f>IF(Table1[[#This Row],[Line Description]]&lt;&gt;"",Table1[[#This Row],[Line Description]],"")</f>
        <v/>
      </c>
      <c r="AV2571" s="46" t="str">
        <f>IF(Table1[[#This Row],[Cur_Amount Debit]]&gt;0,ROUND(Table1[[#This Row],[Cur_Amount Debit]],2),"")</f>
        <v/>
      </c>
      <c r="AW2571" s="46" t="str">
        <f>IF(Table1[[#This Row],[Cur_Amount Credit]]&gt;0,ROUND(Table1[[#This Row],[Cur_Amount Credit]],2),"")</f>
        <v/>
      </c>
      <c r="AX2571" s="46" t="str">
        <f>LEFT(Table1[[#This Row],[Cur]],3)</f>
        <v/>
      </c>
      <c r="AY2571" s="59"/>
      <c r="AZ2571" s="46"/>
      <c r="BA2571" s="46" t="str">
        <f>IF(Table1[[#This Row],[Cur]]&lt;&gt;"",IF(Table1[[#This Row],[Cur]]="USD","",ExchangeRate),"")</f>
        <v/>
      </c>
      <c r="BB2571" s="46" t="str">
        <f>IF(Table1[[#This Row],[Grant]]&lt;&gt;"",VLOOKUP(Table1[[#This Row],[Grant]],Grants!B:D,3),"")</f>
        <v/>
      </c>
      <c r="BC2571" s="46" t="str">
        <f>TRIM(Table1[[#This Row],[Vendor ID]])</f>
        <v/>
      </c>
      <c r="BD2571">
        <f>IF(Table1[[#This Row],[Reference Number]]=Q2570,BD2570,BD2570+1)</f>
        <v>0</v>
      </c>
    </row>
    <row r="2572" spans="1:56" ht="11.25" customHeight="1" x14ac:dyDescent="0.25">
      <c r="A2572" s="1"/>
      <c r="B2572" s="88" t="str">
        <f>IF(Table1[[#This Row],[Posting Date]]&lt;&gt;"",IF(Table1[[#This Row],[Reference Number]]=Q2571,B2571+1,1),"")</f>
        <v/>
      </c>
      <c r="C2572" s="61"/>
      <c r="D2572" s="61"/>
      <c r="E2572" s="138"/>
      <c r="F2572" s="141" t="str">
        <f>IFERROR(IF(VLOOKUP(Table1[[#This Row],[Budget Code Description]],Dimentions!$X$6:$AC$139,2,FALSE)="","",VLOOKUP(Table1[[#This Row],[Budget Code Description]],Dimentions!$X$6:$AC$139,2,FALSE)),"")</f>
        <v/>
      </c>
      <c r="G2572" s="141"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1" t="str">
        <f>IFERROR(VLOOKUP(Table1[[#This Row],[Budget Code Description]],Table6[#All],8,FALSE),"")</f>
        <v/>
      </c>
      <c r="L2572" s="63"/>
      <c r="M2572" s="65" t="str">
        <f>IFERROR(VLOOKUP(Table1[[#This Row],[Staff ID]],Table2[],2,FALSE),"")</f>
        <v/>
      </c>
      <c r="N2572" s="209" t="str">
        <f>IFERROR(IF(VLOOKUP(Table1[[#This Row],[Budget Code Description]],Dimentions!$X$6:$AC$134,4,FALSE)="","",VLOOKUP(Table1[[#This Row],[Budget Code Description]],Dimentions!$X$6:$AC$134,4,FALSE)),"")</f>
        <v/>
      </c>
      <c r="O2572" s="65" t="str">
        <f>IFERROR(VLOOKUP(Table1[[#This Row],[Vendor ID]],Table549[],2,FALSE),"")</f>
        <v/>
      </c>
      <c r="P2572" s="63"/>
      <c r="Q2572" s="141" t="str">
        <f>IF(Table1[[#This Row],[Posting Date]]&lt;&gt;"",$D$9,"")</f>
        <v/>
      </c>
      <c r="R2572" s="157" t="str">
        <f>IF(Table1[[#This Row],[Posting Date]]&lt;&gt;"",$D$10,"")</f>
        <v/>
      </c>
      <c r="S2572" s="66"/>
      <c r="T2572" s="63"/>
      <c r="U2572" s="67"/>
      <c r="V2572" s="67"/>
      <c r="W2572" s="67" t="str">
        <f t="shared" si="44"/>
        <v/>
      </c>
      <c r="X2572" s="159" t="str">
        <f>IF(E2572="","",(IF(Table1[[#This Row],[Cur]]="USD",Table1[[#This Row],[Cur_Amount Debit]],Table1[[#This Row],[Cur_Amount Debit]]/Table1[[#This Row],[Exchange Rate]])))</f>
        <v/>
      </c>
      <c r="Y2572" s="159" t="str">
        <f>IF(E2572="","",(IF(Table1[[#This Row],[Cur]]="USD",Table1[[#This Row],[Cur_Amount Credit]],Table1[[#This Row],[Cur_Amount Credit]]/ExchangeRate)))</f>
        <v/>
      </c>
      <c r="Z2572" s="201" t="str">
        <f>IF(E2572="","",(Table1[[#This Row],[Debit USD]]-Table1[[#This Row],[Credit USD]]))</f>
        <v/>
      </c>
      <c r="AA2572" s="226"/>
      <c r="AB2572" s="255"/>
      <c r="AC2572" s="1"/>
      <c r="AD2572" s="15"/>
      <c r="AE2572" s="15" t="str">
        <f>IF(AND(OR(Table1[[#This Row],[Account]]="15030",Table1[[#This Row],[Account]]="15035",Table1[[#This Row],[Account]]="20150"),Table1[[#This Row],[Vendor ID]]=""),1,"")</f>
        <v/>
      </c>
      <c r="AF2572" s="15"/>
      <c r="AG2572" s="15"/>
      <c r="AH2572" s="15"/>
      <c r="AI2572" s="46" t="str">
        <f>IF(Table1[[#This Row],[Posting Date]]&lt;&gt;"","GJ-"&amp;CountryID,"")</f>
        <v/>
      </c>
      <c r="AJ2572" s="59" t="str">
        <f>IF(Table1[[#This Row],[Posting Date]]&lt;&gt;"",Table1[[#This Row],[Posting Date]],"")</f>
        <v/>
      </c>
      <c r="AK2572" s="46"/>
      <c r="AL2572" s="46" t="str">
        <f>IF(Table1[[#This Row],[Description]]&lt;&gt;"",Table1[[#This Row],[Description]],"")</f>
        <v/>
      </c>
      <c r="AM2572" s="46" t="str">
        <f>IF(Table1[[#This Row],[Posting Date]]&lt;&gt;"",Table1[[#This Row],[Reference Number]],"")</f>
        <v/>
      </c>
      <c r="AN2572" s="46" t="str">
        <f>TRIM(Table1[[#This Row],[Line '#]])</f>
        <v/>
      </c>
      <c r="AO2572" s="46" t="str">
        <f>TRIM(Table1[[#This Row],[Account]])</f>
        <v/>
      </c>
      <c r="AP2572" s="46" t="str">
        <f>IF(Table1[[#This Row],[Posting Date]]&lt;&gt;"",$D$5,"")</f>
        <v/>
      </c>
      <c r="AQ2572" s="46" t="str">
        <f>TRIM(Table1[[#This Row],[Departments-Prgrams]])</f>
        <v/>
      </c>
      <c r="AR2572" s="46" t="str">
        <f>TRIM(Table1[[#This Row],[Grant]])</f>
        <v/>
      </c>
      <c r="AS2572" s="46" t="str">
        <f>TRIM(Table1[[#This Row],[Staff ID]])</f>
        <v/>
      </c>
      <c r="AT2572" s="46" t="str">
        <f>IF(TRIM(Table1[[#This Row],[Budget Code]])=0,"",TRIM(Table1[[#This Row],[Budget Code]]))</f>
        <v/>
      </c>
      <c r="AU2572" s="46" t="str">
        <f>IF(Table1[[#This Row],[Line Description]]&lt;&gt;"",Table1[[#This Row],[Line Description]],"")</f>
        <v/>
      </c>
      <c r="AV2572" s="46" t="str">
        <f>IF(Table1[[#This Row],[Cur_Amount Debit]]&gt;0,ROUND(Table1[[#This Row],[Cur_Amount Debit]],2),"")</f>
        <v/>
      </c>
      <c r="AW2572" s="46" t="str">
        <f>IF(Table1[[#This Row],[Cur_Amount Credit]]&gt;0,ROUND(Table1[[#This Row],[Cur_Amount Credit]],2),"")</f>
        <v/>
      </c>
      <c r="AX2572" s="46" t="str">
        <f>LEFT(Table1[[#This Row],[Cur]],3)</f>
        <v/>
      </c>
      <c r="AY2572" s="59"/>
      <c r="AZ2572" s="46"/>
      <c r="BA2572" s="46" t="str">
        <f>IF(Table1[[#This Row],[Cur]]&lt;&gt;"",IF(Table1[[#This Row],[Cur]]="USD","",ExchangeRate),"")</f>
        <v/>
      </c>
      <c r="BB2572" s="46" t="str">
        <f>IF(Table1[[#This Row],[Grant]]&lt;&gt;"",VLOOKUP(Table1[[#This Row],[Grant]],Grants!B:D,3),"")</f>
        <v/>
      </c>
      <c r="BC2572" s="46" t="str">
        <f>TRIM(Table1[[#This Row],[Vendor ID]])</f>
        <v/>
      </c>
      <c r="BD2572">
        <f>IF(Table1[[#This Row],[Reference Number]]=Q2571,BD2571,BD2571+1)</f>
        <v>0</v>
      </c>
    </row>
    <row r="2573" spans="1:56" ht="11.25" customHeight="1" x14ac:dyDescent="0.25">
      <c r="A2573" s="1"/>
      <c r="B2573" s="88" t="str">
        <f>IF(Table1[[#This Row],[Posting Date]]&lt;&gt;"",IF(Table1[[#This Row],[Reference Number]]=Q2572,B2572+1,1),"")</f>
        <v/>
      </c>
      <c r="C2573" s="61"/>
      <c r="D2573" s="61"/>
      <c r="E2573" s="138"/>
      <c r="F2573" s="141" t="str">
        <f>IFERROR(IF(VLOOKUP(Table1[[#This Row],[Budget Code Description]],Dimentions!$X$6:$AC$139,2,FALSE)="","",VLOOKUP(Table1[[#This Row],[Budget Code Description]],Dimentions!$X$6:$AC$139,2,FALSE)),"")</f>
        <v/>
      </c>
      <c r="G2573" s="141"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1" t="str">
        <f>IFERROR(VLOOKUP(Table1[[#This Row],[Budget Code Description]],Table6[#All],8,FALSE),"")</f>
        <v/>
      </c>
      <c r="L2573" s="63"/>
      <c r="M2573" s="65" t="str">
        <f>IFERROR(VLOOKUP(Table1[[#This Row],[Staff ID]],Table2[],2,FALSE),"")</f>
        <v/>
      </c>
      <c r="N2573" s="209" t="str">
        <f>IFERROR(IF(VLOOKUP(Table1[[#This Row],[Budget Code Description]],Dimentions!$X$6:$AC$134,4,FALSE)="","",VLOOKUP(Table1[[#This Row],[Budget Code Description]],Dimentions!$X$6:$AC$134,4,FALSE)),"")</f>
        <v/>
      </c>
      <c r="O2573" s="65" t="str">
        <f>IFERROR(VLOOKUP(Table1[[#This Row],[Vendor ID]],Table549[],2,FALSE),"")</f>
        <v/>
      </c>
      <c r="P2573" s="63"/>
      <c r="Q2573" s="141" t="str">
        <f>IF(Table1[[#This Row],[Posting Date]]&lt;&gt;"",$D$9,"")</f>
        <v/>
      </c>
      <c r="R2573" s="157" t="str">
        <f>IF(Table1[[#This Row],[Posting Date]]&lt;&gt;"",$D$10,"")</f>
        <v/>
      </c>
      <c r="S2573" s="66"/>
      <c r="T2573" s="63"/>
      <c r="U2573" s="67"/>
      <c r="V2573" s="67"/>
      <c r="W2573" s="67" t="str">
        <f t="shared" si="44"/>
        <v/>
      </c>
      <c r="X2573" s="159" t="str">
        <f>IF(E2573="","",(IF(Table1[[#This Row],[Cur]]="USD",Table1[[#This Row],[Cur_Amount Debit]],Table1[[#This Row],[Cur_Amount Debit]]/Table1[[#This Row],[Exchange Rate]])))</f>
        <v/>
      </c>
      <c r="Y2573" s="159" t="str">
        <f>IF(E2573="","",(IF(Table1[[#This Row],[Cur]]="USD",Table1[[#This Row],[Cur_Amount Credit]],Table1[[#This Row],[Cur_Amount Credit]]/ExchangeRate)))</f>
        <v/>
      </c>
      <c r="Z2573" s="201" t="str">
        <f>IF(E2573="","",(Table1[[#This Row],[Debit USD]]-Table1[[#This Row],[Credit USD]]))</f>
        <v/>
      </c>
      <c r="AA2573" s="226"/>
      <c r="AB2573" s="255"/>
      <c r="AC2573" s="1"/>
      <c r="AD2573" s="15"/>
      <c r="AE2573" s="15" t="str">
        <f>IF(AND(OR(Table1[[#This Row],[Account]]="15030",Table1[[#This Row],[Account]]="15035",Table1[[#This Row],[Account]]="20150"),Table1[[#This Row],[Vendor ID]]=""),1,"")</f>
        <v/>
      </c>
      <c r="AF2573" s="15"/>
      <c r="AG2573" s="15"/>
      <c r="AH2573" s="15"/>
      <c r="AI2573" s="46" t="str">
        <f>IF(Table1[[#This Row],[Posting Date]]&lt;&gt;"","GJ-"&amp;CountryID,"")</f>
        <v/>
      </c>
      <c r="AJ2573" s="59" t="str">
        <f>IF(Table1[[#This Row],[Posting Date]]&lt;&gt;"",Table1[[#This Row],[Posting Date]],"")</f>
        <v/>
      </c>
      <c r="AK2573" s="46"/>
      <c r="AL2573" s="46" t="str">
        <f>IF(Table1[[#This Row],[Description]]&lt;&gt;"",Table1[[#This Row],[Description]],"")</f>
        <v/>
      </c>
      <c r="AM2573" s="46" t="str">
        <f>IF(Table1[[#This Row],[Posting Date]]&lt;&gt;"",Table1[[#This Row],[Reference Number]],"")</f>
        <v/>
      </c>
      <c r="AN2573" s="46" t="str">
        <f>TRIM(Table1[[#This Row],[Line '#]])</f>
        <v/>
      </c>
      <c r="AO2573" s="46" t="str">
        <f>TRIM(Table1[[#This Row],[Account]])</f>
        <v/>
      </c>
      <c r="AP2573" s="46" t="str">
        <f>IF(Table1[[#This Row],[Posting Date]]&lt;&gt;"",$D$5,"")</f>
        <v/>
      </c>
      <c r="AQ2573" s="46" t="str">
        <f>TRIM(Table1[[#This Row],[Departments-Prgrams]])</f>
        <v/>
      </c>
      <c r="AR2573" s="46" t="str">
        <f>TRIM(Table1[[#This Row],[Grant]])</f>
        <v/>
      </c>
      <c r="AS2573" s="46" t="str">
        <f>TRIM(Table1[[#This Row],[Staff ID]])</f>
        <v/>
      </c>
      <c r="AT2573" s="46" t="str">
        <f>IF(TRIM(Table1[[#This Row],[Budget Code]])=0,"",TRIM(Table1[[#This Row],[Budget Code]]))</f>
        <v/>
      </c>
      <c r="AU2573" s="46" t="str">
        <f>IF(Table1[[#This Row],[Line Description]]&lt;&gt;"",Table1[[#This Row],[Line Description]],"")</f>
        <v/>
      </c>
      <c r="AV2573" s="46" t="str">
        <f>IF(Table1[[#This Row],[Cur_Amount Debit]]&gt;0,ROUND(Table1[[#This Row],[Cur_Amount Debit]],2),"")</f>
        <v/>
      </c>
      <c r="AW2573" s="46" t="str">
        <f>IF(Table1[[#This Row],[Cur_Amount Credit]]&gt;0,ROUND(Table1[[#This Row],[Cur_Amount Credit]],2),"")</f>
        <v/>
      </c>
      <c r="AX2573" s="46" t="str">
        <f>LEFT(Table1[[#This Row],[Cur]],3)</f>
        <v/>
      </c>
      <c r="AY2573" s="59"/>
      <c r="AZ2573" s="46"/>
      <c r="BA2573" s="46" t="str">
        <f>IF(Table1[[#This Row],[Cur]]&lt;&gt;"",IF(Table1[[#This Row],[Cur]]="USD","",ExchangeRate),"")</f>
        <v/>
      </c>
      <c r="BB2573" s="46" t="str">
        <f>IF(Table1[[#This Row],[Grant]]&lt;&gt;"",VLOOKUP(Table1[[#This Row],[Grant]],Grants!B:D,3),"")</f>
        <v/>
      </c>
      <c r="BC2573" s="46" t="str">
        <f>TRIM(Table1[[#This Row],[Vendor ID]])</f>
        <v/>
      </c>
      <c r="BD2573">
        <f>IF(Table1[[#This Row],[Reference Number]]=Q2572,BD2572,BD2572+1)</f>
        <v>0</v>
      </c>
    </row>
    <row r="2574" spans="1:56" ht="11.25" customHeight="1" x14ac:dyDescent="0.25">
      <c r="A2574" s="1"/>
      <c r="B2574" s="88" t="str">
        <f>IF(Table1[[#This Row],[Posting Date]]&lt;&gt;"",IF(Table1[[#This Row],[Reference Number]]=Q2573,B2573+1,1),"")</f>
        <v/>
      </c>
      <c r="C2574" s="61"/>
      <c r="D2574" s="61"/>
      <c r="E2574" s="138"/>
      <c r="F2574" s="141" t="str">
        <f>IFERROR(IF(VLOOKUP(Table1[[#This Row],[Budget Code Description]],Dimentions!$X$6:$AC$139,2,FALSE)="","",VLOOKUP(Table1[[#This Row],[Budget Code Description]],Dimentions!$X$6:$AC$139,2,FALSE)),"")</f>
        <v/>
      </c>
      <c r="G2574" s="141"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1" t="str">
        <f>IFERROR(VLOOKUP(Table1[[#This Row],[Budget Code Description]],Table6[#All],8,FALSE),"")</f>
        <v/>
      </c>
      <c r="L2574" s="63"/>
      <c r="M2574" s="65" t="str">
        <f>IFERROR(VLOOKUP(Table1[[#This Row],[Staff ID]],Table2[],2,FALSE),"")</f>
        <v/>
      </c>
      <c r="N2574" s="209" t="str">
        <f>IFERROR(IF(VLOOKUP(Table1[[#This Row],[Budget Code Description]],Dimentions!$X$6:$AC$134,4,FALSE)="","",VLOOKUP(Table1[[#This Row],[Budget Code Description]],Dimentions!$X$6:$AC$134,4,FALSE)),"")</f>
        <v/>
      </c>
      <c r="O2574" s="65" t="str">
        <f>IFERROR(VLOOKUP(Table1[[#This Row],[Vendor ID]],Table549[],2,FALSE),"")</f>
        <v/>
      </c>
      <c r="P2574" s="63"/>
      <c r="Q2574" s="141" t="str">
        <f>IF(Table1[[#This Row],[Posting Date]]&lt;&gt;"",$D$9,"")</f>
        <v/>
      </c>
      <c r="R2574" s="157" t="str">
        <f>IF(Table1[[#This Row],[Posting Date]]&lt;&gt;"",$D$10,"")</f>
        <v/>
      </c>
      <c r="S2574" s="66"/>
      <c r="T2574" s="63"/>
      <c r="U2574" s="67"/>
      <c r="V2574" s="67"/>
      <c r="W2574" s="67" t="str">
        <f t="shared" si="44"/>
        <v/>
      </c>
      <c r="X2574" s="159" t="str">
        <f>IF(E2574="","",(IF(Table1[[#This Row],[Cur]]="USD",Table1[[#This Row],[Cur_Amount Debit]],Table1[[#This Row],[Cur_Amount Debit]]/Table1[[#This Row],[Exchange Rate]])))</f>
        <v/>
      </c>
      <c r="Y2574" s="159" t="str">
        <f>IF(E2574="","",(IF(Table1[[#This Row],[Cur]]="USD",Table1[[#This Row],[Cur_Amount Credit]],Table1[[#This Row],[Cur_Amount Credit]]/ExchangeRate)))</f>
        <v/>
      </c>
      <c r="Z2574" s="201" t="str">
        <f>IF(E2574="","",(Table1[[#This Row],[Debit USD]]-Table1[[#This Row],[Credit USD]]))</f>
        <v/>
      </c>
      <c r="AA2574" s="226"/>
      <c r="AB2574" s="255"/>
      <c r="AC2574" s="1"/>
      <c r="AD2574" s="15"/>
      <c r="AE2574" s="15" t="str">
        <f>IF(AND(OR(Table1[[#This Row],[Account]]="15030",Table1[[#This Row],[Account]]="15035",Table1[[#This Row],[Account]]="20150"),Table1[[#This Row],[Vendor ID]]=""),1,"")</f>
        <v/>
      </c>
      <c r="AF2574" s="15"/>
      <c r="AG2574" s="15"/>
      <c r="AH2574" s="15"/>
      <c r="AI2574" s="46" t="str">
        <f>IF(Table1[[#This Row],[Posting Date]]&lt;&gt;"","GJ-"&amp;CountryID,"")</f>
        <v/>
      </c>
      <c r="AJ2574" s="59" t="str">
        <f>IF(Table1[[#This Row],[Posting Date]]&lt;&gt;"",Table1[[#This Row],[Posting Date]],"")</f>
        <v/>
      </c>
      <c r="AK2574" s="46"/>
      <c r="AL2574" s="46" t="str">
        <f>IF(Table1[[#This Row],[Description]]&lt;&gt;"",Table1[[#This Row],[Description]],"")</f>
        <v/>
      </c>
      <c r="AM2574" s="46" t="str">
        <f>IF(Table1[[#This Row],[Posting Date]]&lt;&gt;"",Table1[[#This Row],[Reference Number]],"")</f>
        <v/>
      </c>
      <c r="AN2574" s="46" t="str">
        <f>TRIM(Table1[[#This Row],[Line '#]])</f>
        <v/>
      </c>
      <c r="AO2574" s="46" t="str">
        <f>TRIM(Table1[[#This Row],[Account]])</f>
        <v/>
      </c>
      <c r="AP2574" s="46" t="str">
        <f>IF(Table1[[#This Row],[Posting Date]]&lt;&gt;"",$D$5,"")</f>
        <v/>
      </c>
      <c r="AQ2574" s="46" t="str">
        <f>TRIM(Table1[[#This Row],[Departments-Prgrams]])</f>
        <v/>
      </c>
      <c r="AR2574" s="46" t="str">
        <f>TRIM(Table1[[#This Row],[Grant]])</f>
        <v/>
      </c>
      <c r="AS2574" s="46" t="str">
        <f>TRIM(Table1[[#This Row],[Staff ID]])</f>
        <v/>
      </c>
      <c r="AT2574" s="46" t="str">
        <f>IF(TRIM(Table1[[#This Row],[Budget Code]])=0,"",TRIM(Table1[[#This Row],[Budget Code]]))</f>
        <v/>
      </c>
      <c r="AU2574" s="46" t="str">
        <f>IF(Table1[[#This Row],[Line Description]]&lt;&gt;"",Table1[[#This Row],[Line Description]],"")</f>
        <v/>
      </c>
      <c r="AV2574" s="46" t="str">
        <f>IF(Table1[[#This Row],[Cur_Amount Debit]]&gt;0,ROUND(Table1[[#This Row],[Cur_Amount Debit]],2),"")</f>
        <v/>
      </c>
      <c r="AW2574" s="46" t="str">
        <f>IF(Table1[[#This Row],[Cur_Amount Credit]]&gt;0,ROUND(Table1[[#This Row],[Cur_Amount Credit]],2),"")</f>
        <v/>
      </c>
      <c r="AX2574" s="46" t="str">
        <f>LEFT(Table1[[#This Row],[Cur]],3)</f>
        <v/>
      </c>
      <c r="AY2574" s="59"/>
      <c r="AZ2574" s="46"/>
      <c r="BA2574" s="46" t="str">
        <f>IF(Table1[[#This Row],[Cur]]&lt;&gt;"",IF(Table1[[#This Row],[Cur]]="USD","",ExchangeRate),"")</f>
        <v/>
      </c>
      <c r="BB2574" s="46" t="str">
        <f>IF(Table1[[#This Row],[Grant]]&lt;&gt;"",VLOOKUP(Table1[[#This Row],[Grant]],Grants!B:D,3),"")</f>
        <v/>
      </c>
      <c r="BC2574" s="46" t="str">
        <f>TRIM(Table1[[#This Row],[Vendor ID]])</f>
        <v/>
      </c>
      <c r="BD2574">
        <f>IF(Table1[[#This Row],[Reference Number]]=Q2573,BD2573,BD2573+1)</f>
        <v>0</v>
      </c>
    </row>
    <row r="2575" spans="1:56" ht="11.25" customHeight="1" x14ac:dyDescent="0.25">
      <c r="A2575" s="1"/>
      <c r="B2575" s="88" t="str">
        <f>IF(Table1[[#This Row],[Posting Date]]&lt;&gt;"",IF(Table1[[#This Row],[Reference Number]]=Q2574,B2574+1,1),"")</f>
        <v/>
      </c>
      <c r="C2575" s="61"/>
      <c r="D2575" s="61"/>
      <c r="E2575" s="138"/>
      <c r="F2575" s="141" t="str">
        <f>IFERROR(IF(VLOOKUP(Table1[[#This Row],[Budget Code Description]],Dimentions!$X$6:$AC$139,2,FALSE)="","",VLOOKUP(Table1[[#This Row],[Budget Code Description]],Dimentions!$X$6:$AC$139,2,FALSE)),"")</f>
        <v/>
      </c>
      <c r="G2575" s="141"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1" t="str">
        <f>IFERROR(VLOOKUP(Table1[[#This Row],[Budget Code Description]],Table6[#All],8,FALSE),"")</f>
        <v/>
      </c>
      <c r="L2575" s="63"/>
      <c r="M2575" s="65" t="str">
        <f>IFERROR(VLOOKUP(Table1[[#This Row],[Staff ID]],Table2[],2,FALSE),"")</f>
        <v/>
      </c>
      <c r="N2575" s="209" t="str">
        <f>IFERROR(IF(VLOOKUP(Table1[[#This Row],[Budget Code Description]],Dimentions!$X$6:$AC$134,4,FALSE)="","",VLOOKUP(Table1[[#This Row],[Budget Code Description]],Dimentions!$X$6:$AC$134,4,FALSE)),"")</f>
        <v/>
      </c>
      <c r="O2575" s="65" t="str">
        <f>IFERROR(VLOOKUP(Table1[[#This Row],[Vendor ID]],Table549[],2,FALSE),"")</f>
        <v/>
      </c>
      <c r="P2575" s="63"/>
      <c r="Q2575" s="141" t="str">
        <f>IF(Table1[[#This Row],[Posting Date]]&lt;&gt;"",$D$9,"")</f>
        <v/>
      </c>
      <c r="R2575" s="157" t="str">
        <f>IF(Table1[[#This Row],[Posting Date]]&lt;&gt;"",$D$10,"")</f>
        <v/>
      </c>
      <c r="S2575" s="66"/>
      <c r="T2575" s="63"/>
      <c r="U2575" s="67"/>
      <c r="V2575" s="67"/>
      <c r="W2575" s="67" t="str">
        <f t="shared" si="44"/>
        <v/>
      </c>
      <c r="X2575" s="159" t="str">
        <f>IF(E2575="","",(IF(Table1[[#This Row],[Cur]]="USD",Table1[[#This Row],[Cur_Amount Debit]],Table1[[#This Row],[Cur_Amount Debit]]/Table1[[#This Row],[Exchange Rate]])))</f>
        <v/>
      </c>
      <c r="Y2575" s="159" t="str">
        <f>IF(E2575="","",(IF(Table1[[#This Row],[Cur]]="USD",Table1[[#This Row],[Cur_Amount Credit]],Table1[[#This Row],[Cur_Amount Credit]]/ExchangeRate)))</f>
        <v/>
      </c>
      <c r="Z2575" s="201" t="str">
        <f>IF(E2575="","",(Table1[[#This Row],[Debit USD]]-Table1[[#This Row],[Credit USD]]))</f>
        <v/>
      </c>
      <c r="AA2575" s="226"/>
      <c r="AB2575" s="255"/>
      <c r="AC2575" s="1"/>
      <c r="AD2575" s="15"/>
      <c r="AE2575" s="15" t="str">
        <f>IF(AND(OR(Table1[[#This Row],[Account]]="15030",Table1[[#This Row],[Account]]="15035",Table1[[#This Row],[Account]]="20150"),Table1[[#This Row],[Vendor ID]]=""),1,"")</f>
        <v/>
      </c>
      <c r="AF2575" s="15"/>
      <c r="AG2575" s="15"/>
      <c r="AH2575" s="15"/>
      <c r="AI2575" s="46" t="str">
        <f>IF(Table1[[#This Row],[Posting Date]]&lt;&gt;"","GJ-"&amp;CountryID,"")</f>
        <v/>
      </c>
      <c r="AJ2575" s="59" t="str">
        <f>IF(Table1[[#This Row],[Posting Date]]&lt;&gt;"",Table1[[#This Row],[Posting Date]],"")</f>
        <v/>
      </c>
      <c r="AK2575" s="46"/>
      <c r="AL2575" s="46" t="str">
        <f>IF(Table1[[#This Row],[Description]]&lt;&gt;"",Table1[[#This Row],[Description]],"")</f>
        <v/>
      </c>
      <c r="AM2575" s="46" t="str">
        <f>IF(Table1[[#This Row],[Posting Date]]&lt;&gt;"",Table1[[#This Row],[Reference Number]],"")</f>
        <v/>
      </c>
      <c r="AN2575" s="46" t="str">
        <f>TRIM(Table1[[#This Row],[Line '#]])</f>
        <v/>
      </c>
      <c r="AO2575" s="46" t="str">
        <f>TRIM(Table1[[#This Row],[Account]])</f>
        <v/>
      </c>
      <c r="AP2575" s="46" t="str">
        <f>IF(Table1[[#This Row],[Posting Date]]&lt;&gt;"",$D$5,"")</f>
        <v/>
      </c>
      <c r="AQ2575" s="46" t="str">
        <f>TRIM(Table1[[#This Row],[Departments-Prgrams]])</f>
        <v/>
      </c>
      <c r="AR2575" s="46" t="str">
        <f>TRIM(Table1[[#This Row],[Grant]])</f>
        <v/>
      </c>
      <c r="AS2575" s="46" t="str">
        <f>TRIM(Table1[[#This Row],[Staff ID]])</f>
        <v/>
      </c>
      <c r="AT2575" s="46" t="str">
        <f>IF(TRIM(Table1[[#This Row],[Budget Code]])=0,"",TRIM(Table1[[#This Row],[Budget Code]]))</f>
        <v/>
      </c>
      <c r="AU2575" s="46" t="str">
        <f>IF(Table1[[#This Row],[Line Description]]&lt;&gt;"",Table1[[#This Row],[Line Description]],"")</f>
        <v/>
      </c>
      <c r="AV2575" s="46" t="str">
        <f>IF(Table1[[#This Row],[Cur_Amount Debit]]&gt;0,ROUND(Table1[[#This Row],[Cur_Amount Debit]],2),"")</f>
        <v/>
      </c>
      <c r="AW2575" s="46" t="str">
        <f>IF(Table1[[#This Row],[Cur_Amount Credit]]&gt;0,ROUND(Table1[[#This Row],[Cur_Amount Credit]],2),"")</f>
        <v/>
      </c>
      <c r="AX2575" s="46" t="str">
        <f>LEFT(Table1[[#This Row],[Cur]],3)</f>
        <v/>
      </c>
      <c r="AY2575" s="59"/>
      <c r="AZ2575" s="46"/>
      <c r="BA2575" s="46" t="str">
        <f>IF(Table1[[#This Row],[Cur]]&lt;&gt;"",IF(Table1[[#This Row],[Cur]]="USD","",ExchangeRate),"")</f>
        <v/>
      </c>
      <c r="BB2575" s="46" t="str">
        <f>IF(Table1[[#This Row],[Grant]]&lt;&gt;"",VLOOKUP(Table1[[#This Row],[Grant]],Grants!B:D,3),"")</f>
        <v/>
      </c>
      <c r="BC2575" s="46" t="str">
        <f>TRIM(Table1[[#This Row],[Vendor ID]])</f>
        <v/>
      </c>
      <c r="BD2575">
        <f>IF(Table1[[#This Row],[Reference Number]]=Q2574,BD2574,BD2574+1)</f>
        <v>0</v>
      </c>
    </row>
    <row r="2576" spans="1:56" ht="11.25" customHeight="1" x14ac:dyDescent="0.25">
      <c r="A2576" s="1"/>
      <c r="B2576" s="88" t="str">
        <f>IF(Table1[[#This Row],[Posting Date]]&lt;&gt;"",IF(Table1[[#This Row],[Reference Number]]=Q2575,B2575+1,1),"")</f>
        <v/>
      </c>
      <c r="C2576" s="61"/>
      <c r="D2576" s="61"/>
      <c r="E2576" s="138"/>
      <c r="F2576" s="141" t="str">
        <f>IFERROR(IF(VLOOKUP(Table1[[#This Row],[Budget Code Description]],Dimentions!$X$6:$AC$139,2,FALSE)="","",VLOOKUP(Table1[[#This Row],[Budget Code Description]],Dimentions!$X$6:$AC$139,2,FALSE)),"")</f>
        <v/>
      </c>
      <c r="G2576" s="141"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1" t="str">
        <f>IFERROR(VLOOKUP(Table1[[#This Row],[Budget Code Description]],Table6[#All],8,FALSE),"")</f>
        <v/>
      </c>
      <c r="L2576" s="63"/>
      <c r="M2576" s="65" t="str">
        <f>IFERROR(VLOOKUP(Table1[[#This Row],[Staff ID]],Table2[],2,FALSE),"")</f>
        <v/>
      </c>
      <c r="N2576" s="209" t="str">
        <f>IFERROR(IF(VLOOKUP(Table1[[#This Row],[Budget Code Description]],Dimentions!$X$6:$AC$134,4,FALSE)="","",VLOOKUP(Table1[[#This Row],[Budget Code Description]],Dimentions!$X$6:$AC$134,4,FALSE)),"")</f>
        <v/>
      </c>
      <c r="O2576" s="65" t="str">
        <f>IFERROR(VLOOKUP(Table1[[#This Row],[Vendor ID]],Table549[],2,FALSE),"")</f>
        <v/>
      </c>
      <c r="P2576" s="63"/>
      <c r="Q2576" s="141" t="str">
        <f>IF(Table1[[#This Row],[Posting Date]]&lt;&gt;"",$D$9,"")</f>
        <v/>
      </c>
      <c r="R2576" s="157" t="str">
        <f>IF(Table1[[#This Row],[Posting Date]]&lt;&gt;"",$D$10,"")</f>
        <v/>
      </c>
      <c r="S2576" s="66"/>
      <c r="T2576" s="63"/>
      <c r="U2576" s="67"/>
      <c r="V2576" s="67"/>
      <c r="W2576" s="67" t="str">
        <f t="shared" si="44"/>
        <v/>
      </c>
      <c r="X2576" s="159" t="str">
        <f>IF(E2576="","",(IF(Table1[[#This Row],[Cur]]="USD",Table1[[#This Row],[Cur_Amount Debit]],Table1[[#This Row],[Cur_Amount Debit]]/Table1[[#This Row],[Exchange Rate]])))</f>
        <v/>
      </c>
      <c r="Y2576" s="159" t="str">
        <f>IF(E2576="","",(IF(Table1[[#This Row],[Cur]]="USD",Table1[[#This Row],[Cur_Amount Credit]],Table1[[#This Row],[Cur_Amount Credit]]/ExchangeRate)))</f>
        <v/>
      </c>
      <c r="Z2576" s="201" t="str">
        <f>IF(E2576="","",(Table1[[#This Row],[Debit USD]]-Table1[[#This Row],[Credit USD]]))</f>
        <v/>
      </c>
      <c r="AA2576" s="226"/>
      <c r="AB2576" s="255"/>
      <c r="AC2576" s="1"/>
      <c r="AD2576" s="15"/>
      <c r="AE2576" s="15" t="str">
        <f>IF(AND(OR(Table1[[#This Row],[Account]]="15030",Table1[[#This Row],[Account]]="15035",Table1[[#This Row],[Account]]="20150"),Table1[[#This Row],[Vendor ID]]=""),1,"")</f>
        <v/>
      </c>
      <c r="AF2576" s="15"/>
      <c r="AG2576" s="15"/>
      <c r="AH2576" s="15"/>
      <c r="AI2576" s="46" t="str">
        <f>IF(Table1[[#This Row],[Posting Date]]&lt;&gt;"","GJ-"&amp;CountryID,"")</f>
        <v/>
      </c>
      <c r="AJ2576" s="59" t="str">
        <f>IF(Table1[[#This Row],[Posting Date]]&lt;&gt;"",Table1[[#This Row],[Posting Date]],"")</f>
        <v/>
      </c>
      <c r="AK2576" s="46"/>
      <c r="AL2576" s="46" t="str">
        <f>IF(Table1[[#This Row],[Description]]&lt;&gt;"",Table1[[#This Row],[Description]],"")</f>
        <v/>
      </c>
      <c r="AM2576" s="46" t="str">
        <f>IF(Table1[[#This Row],[Posting Date]]&lt;&gt;"",Table1[[#This Row],[Reference Number]],"")</f>
        <v/>
      </c>
      <c r="AN2576" s="46" t="str">
        <f>TRIM(Table1[[#This Row],[Line '#]])</f>
        <v/>
      </c>
      <c r="AO2576" s="46" t="str">
        <f>TRIM(Table1[[#This Row],[Account]])</f>
        <v/>
      </c>
      <c r="AP2576" s="46" t="str">
        <f>IF(Table1[[#This Row],[Posting Date]]&lt;&gt;"",$D$5,"")</f>
        <v/>
      </c>
      <c r="AQ2576" s="46" t="str">
        <f>TRIM(Table1[[#This Row],[Departments-Prgrams]])</f>
        <v/>
      </c>
      <c r="AR2576" s="46" t="str">
        <f>TRIM(Table1[[#This Row],[Grant]])</f>
        <v/>
      </c>
      <c r="AS2576" s="46" t="str">
        <f>TRIM(Table1[[#This Row],[Staff ID]])</f>
        <v/>
      </c>
      <c r="AT2576" s="46" t="str">
        <f>IF(TRIM(Table1[[#This Row],[Budget Code]])=0,"",TRIM(Table1[[#This Row],[Budget Code]]))</f>
        <v/>
      </c>
      <c r="AU2576" s="46" t="str">
        <f>IF(Table1[[#This Row],[Line Description]]&lt;&gt;"",Table1[[#This Row],[Line Description]],"")</f>
        <v/>
      </c>
      <c r="AV2576" s="46" t="str">
        <f>IF(Table1[[#This Row],[Cur_Amount Debit]]&gt;0,ROUND(Table1[[#This Row],[Cur_Amount Debit]],2),"")</f>
        <v/>
      </c>
      <c r="AW2576" s="46" t="str">
        <f>IF(Table1[[#This Row],[Cur_Amount Credit]]&gt;0,ROUND(Table1[[#This Row],[Cur_Amount Credit]],2),"")</f>
        <v/>
      </c>
      <c r="AX2576" s="46" t="str">
        <f>LEFT(Table1[[#This Row],[Cur]],3)</f>
        <v/>
      </c>
      <c r="AY2576" s="59"/>
      <c r="AZ2576" s="46"/>
      <c r="BA2576" s="46" t="str">
        <f>IF(Table1[[#This Row],[Cur]]&lt;&gt;"",IF(Table1[[#This Row],[Cur]]="USD","",ExchangeRate),"")</f>
        <v/>
      </c>
      <c r="BB2576" s="46" t="str">
        <f>IF(Table1[[#This Row],[Grant]]&lt;&gt;"",VLOOKUP(Table1[[#This Row],[Grant]],Grants!B:D,3),"")</f>
        <v/>
      </c>
      <c r="BC2576" s="46" t="str">
        <f>TRIM(Table1[[#This Row],[Vendor ID]])</f>
        <v/>
      </c>
      <c r="BD2576">
        <f>IF(Table1[[#This Row],[Reference Number]]=Q2575,BD2575,BD2575+1)</f>
        <v>0</v>
      </c>
    </row>
    <row r="2577" spans="1:56" ht="11.25" customHeight="1" x14ac:dyDescent="0.25">
      <c r="A2577" s="1"/>
      <c r="B2577" s="88" t="str">
        <f>IF(Table1[[#This Row],[Posting Date]]&lt;&gt;"",IF(Table1[[#This Row],[Reference Number]]=Q2576,B2576+1,1),"")</f>
        <v/>
      </c>
      <c r="C2577" s="61"/>
      <c r="D2577" s="61"/>
      <c r="E2577" s="138"/>
      <c r="F2577" s="141" t="str">
        <f>IFERROR(IF(VLOOKUP(Table1[[#This Row],[Budget Code Description]],Dimentions!$X$6:$AC$139,2,FALSE)="","",VLOOKUP(Table1[[#This Row],[Budget Code Description]],Dimentions!$X$6:$AC$139,2,FALSE)),"")</f>
        <v/>
      </c>
      <c r="G2577" s="141"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1" t="str">
        <f>IFERROR(VLOOKUP(Table1[[#This Row],[Budget Code Description]],Table6[#All],8,FALSE),"")</f>
        <v/>
      </c>
      <c r="L2577" s="63"/>
      <c r="M2577" s="65" t="str">
        <f>IFERROR(VLOOKUP(Table1[[#This Row],[Staff ID]],Table2[],2,FALSE),"")</f>
        <v/>
      </c>
      <c r="N2577" s="209" t="str">
        <f>IFERROR(IF(VLOOKUP(Table1[[#This Row],[Budget Code Description]],Dimentions!$X$6:$AC$134,4,FALSE)="","",VLOOKUP(Table1[[#This Row],[Budget Code Description]],Dimentions!$X$6:$AC$134,4,FALSE)),"")</f>
        <v/>
      </c>
      <c r="O2577" s="65" t="str">
        <f>IFERROR(VLOOKUP(Table1[[#This Row],[Vendor ID]],Table549[],2,FALSE),"")</f>
        <v/>
      </c>
      <c r="P2577" s="63"/>
      <c r="Q2577" s="141" t="str">
        <f>IF(Table1[[#This Row],[Posting Date]]&lt;&gt;"",$D$9,"")</f>
        <v/>
      </c>
      <c r="R2577" s="157" t="str">
        <f>IF(Table1[[#This Row],[Posting Date]]&lt;&gt;"",$D$10,"")</f>
        <v/>
      </c>
      <c r="S2577" s="66"/>
      <c r="T2577" s="63"/>
      <c r="U2577" s="67"/>
      <c r="V2577" s="67"/>
      <c r="W2577" s="67" t="str">
        <f t="shared" si="44"/>
        <v/>
      </c>
      <c r="X2577" s="159" t="str">
        <f>IF(E2577="","",(IF(Table1[[#This Row],[Cur]]="USD",Table1[[#This Row],[Cur_Amount Debit]],Table1[[#This Row],[Cur_Amount Debit]]/Table1[[#This Row],[Exchange Rate]])))</f>
        <v/>
      </c>
      <c r="Y2577" s="159" t="str">
        <f>IF(E2577="","",(IF(Table1[[#This Row],[Cur]]="USD",Table1[[#This Row],[Cur_Amount Credit]],Table1[[#This Row],[Cur_Amount Credit]]/ExchangeRate)))</f>
        <v/>
      </c>
      <c r="Z2577" s="201" t="str">
        <f>IF(E2577="","",(Table1[[#This Row],[Debit USD]]-Table1[[#This Row],[Credit USD]]))</f>
        <v/>
      </c>
      <c r="AA2577" s="226"/>
      <c r="AB2577" s="255"/>
      <c r="AC2577" s="1"/>
      <c r="AD2577" s="15"/>
      <c r="AE2577" s="15" t="str">
        <f>IF(AND(OR(Table1[[#This Row],[Account]]="15030",Table1[[#This Row],[Account]]="15035",Table1[[#This Row],[Account]]="20150"),Table1[[#This Row],[Vendor ID]]=""),1,"")</f>
        <v/>
      </c>
      <c r="AF2577" s="15"/>
      <c r="AG2577" s="15"/>
      <c r="AH2577" s="15"/>
      <c r="AI2577" s="46" t="str">
        <f>IF(Table1[[#This Row],[Posting Date]]&lt;&gt;"","GJ-"&amp;CountryID,"")</f>
        <v/>
      </c>
      <c r="AJ2577" s="59" t="str">
        <f>IF(Table1[[#This Row],[Posting Date]]&lt;&gt;"",Table1[[#This Row],[Posting Date]],"")</f>
        <v/>
      </c>
      <c r="AK2577" s="46"/>
      <c r="AL2577" s="46" t="str">
        <f>IF(Table1[[#This Row],[Description]]&lt;&gt;"",Table1[[#This Row],[Description]],"")</f>
        <v/>
      </c>
      <c r="AM2577" s="46" t="str">
        <f>IF(Table1[[#This Row],[Posting Date]]&lt;&gt;"",Table1[[#This Row],[Reference Number]],"")</f>
        <v/>
      </c>
      <c r="AN2577" s="46" t="str">
        <f>TRIM(Table1[[#This Row],[Line '#]])</f>
        <v/>
      </c>
      <c r="AO2577" s="46" t="str">
        <f>TRIM(Table1[[#This Row],[Account]])</f>
        <v/>
      </c>
      <c r="AP2577" s="46" t="str">
        <f>IF(Table1[[#This Row],[Posting Date]]&lt;&gt;"",$D$5,"")</f>
        <v/>
      </c>
      <c r="AQ2577" s="46" t="str">
        <f>TRIM(Table1[[#This Row],[Departments-Prgrams]])</f>
        <v/>
      </c>
      <c r="AR2577" s="46" t="str">
        <f>TRIM(Table1[[#This Row],[Grant]])</f>
        <v/>
      </c>
      <c r="AS2577" s="46" t="str">
        <f>TRIM(Table1[[#This Row],[Staff ID]])</f>
        <v/>
      </c>
      <c r="AT2577" s="46" t="str">
        <f>IF(TRIM(Table1[[#This Row],[Budget Code]])=0,"",TRIM(Table1[[#This Row],[Budget Code]]))</f>
        <v/>
      </c>
      <c r="AU2577" s="46" t="str">
        <f>IF(Table1[[#This Row],[Line Description]]&lt;&gt;"",Table1[[#This Row],[Line Description]],"")</f>
        <v/>
      </c>
      <c r="AV2577" s="46" t="str">
        <f>IF(Table1[[#This Row],[Cur_Amount Debit]]&gt;0,ROUND(Table1[[#This Row],[Cur_Amount Debit]],2),"")</f>
        <v/>
      </c>
      <c r="AW2577" s="46" t="str">
        <f>IF(Table1[[#This Row],[Cur_Amount Credit]]&gt;0,ROUND(Table1[[#This Row],[Cur_Amount Credit]],2),"")</f>
        <v/>
      </c>
      <c r="AX2577" s="46" t="str">
        <f>LEFT(Table1[[#This Row],[Cur]],3)</f>
        <v/>
      </c>
      <c r="AY2577" s="59"/>
      <c r="AZ2577" s="46"/>
      <c r="BA2577" s="46" t="str">
        <f>IF(Table1[[#This Row],[Cur]]&lt;&gt;"",IF(Table1[[#This Row],[Cur]]="USD","",ExchangeRate),"")</f>
        <v/>
      </c>
      <c r="BB2577" s="46" t="str">
        <f>IF(Table1[[#This Row],[Grant]]&lt;&gt;"",VLOOKUP(Table1[[#This Row],[Grant]],Grants!B:D,3),"")</f>
        <v/>
      </c>
      <c r="BC2577" s="46" t="str">
        <f>TRIM(Table1[[#This Row],[Vendor ID]])</f>
        <v/>
      </c>
      <c r="BD2577">
        <f>IF(Table1[[#This Row],[Reference Number]]=Q2576,BD2576,BD2576+1)</f>
        <v>0</v>
      </c>
    </row>
    <row r="2578" spans="1:56" ht="11.25" customHeight="1" x14ac:dyDescent="0.25">
      <c r="A2578" s="1"/>
      <c r="B2578" s="88" t="str">
        <f>IF(Table1[[#This Row],[Posting Date]]&lt;&gt;"",IF(Table1[[#This Row],[Reference Number]]=Q2577,B2577+1,1),"")</f>
        <v/>
      </c>
      <c r="C2578" s="61"/>
      <c r="D2578" s="61"/>
      <c r="E2578" s="138"/>
      <c r="F2578" s="141" t="str">
        <f>IFERROR(IF(VLOOKUP(Table1[[#This Row],[Budget Code Description]],Dimentions!$X$6:$AC$139,2,FALSE)="","",VLOOKUP(Table1[[#This Row],[Budget Code Description]],Dimentions!$X$6:$AC$139,2,FALSE)),"")</f>
        <v/>
      </c>
      <c r="G2578" s="141"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1" t="str">
        <f>IFERROR(VLOOKUP(Table1[[#This Row],[Budget Code Description]],Table6[#All],8,FALSE),"")</f>
        <v/>
      </c>
      <c r="L2578" s="63"/>
      <c r="M2578" s="65" t="str">
        <f>IFERROR(VLOOKUP(Table1[[#This Row],[Staff ID]],Table2[],2,FALSE),"")</f>
        <v/>
      </c>
      <c r="N2578" s="209" t="str">
        <f>IFERROR(IF(VLOOKUP(Table1[[#This Row],[Budget Code Description]],Dimentions!$X$6:$AC$134,4,FALSE)="","",VLOOKUP(Table1[[#This Row],[Budget Code Description]],Dimentions!$X$6:$AC$134,4,FALSE)),"")</f>
        <v/>
      </c>
      <c r="O2578" s="65" t="str">
        <f>IFERROR(VLOOKUP(Table1[[#This Row],[Vendor ID]],Table549[],2,FALSE),"")</f>
        <v/>
      </c>
      <c r="P2578" s="63"/>
      <c r="Q2578" s="141" t="str">
        <f>IF(Table1[[#This Row],[Posting Date]]&lt;&gt;"",$D$9,"")</f>
        <v/>
      </c>
      <c r="R2578" s="157" t="str">
        <f>IF(Table1[[#This Row],[Posting Date]]&lt;&gt;"",$D$10,"")</f>
        <v/>
      </c>
      <c r="S2578" s="66"/>
      <c r="T2578" s="63"/>
      <c r="U2578" s="67"/>
      <c r="V2578" s="67"/>
      <c r="W2578" s="67" t="str">
        <f t="shared" si="44"/>
        <v/>
      </c>
      <c r="X2578" s="159" t="str">
        <f>IF(E2578="","",(IF(Table1[[#This Row],[Cur]]="USD",Table1[[#This Row],[Cur_Amount Debit]],Table1[[#This Row],[Cur_Amount Debit]]/Table1[[#This Row],[Exchange Rate]])))</f>
        <v/>
      </c>
      <c r="Y2578" s="159" t="str">
        <f>IF(E2578="","",(IF(Table1[[#This Row],[Cur]]="USD",Table1[[#This Row],[Cur_Amount Credit]],Table1[[#This Row],[Cur_Amount Credit]]/ExchangeRate)))</f>
        <v/>
      </c>
      <c r="Z2578" s="201" t="str">
        <f>IF(E2578="","",(Table1[[#This Row],[Debit USD]]-Table1[[#This Row],[Credit USD]]))</f>
        <v/>
      </c>
      <c r="AA2578" s="226"/>
      <c r="AB2578" s="255"/>
      <c r="AC2578" s="1"/>
      <c r="AD2578" s="15"/>
      <c r="AE2578" s="15" t="str">
        <f>IF(AND(OR(Table1[[#This Row],[Account]]="15030",Table1[[#This Row],[Account]]="15035",Table1[[#This Row],[Account]]="20150"),Table1[[#This Row],[Vendor ID]]=""),1,"")</f>
        <v/>
      </c>
      <c r="AF2578" s="15"/>
      <c r="AG2578" s="15"/>
      <c r="AH2578" s="15"/>
      <c r="AI2578" s="46" t="str">
        <f>IF(Table1[[#This Row],[Posting Date]]&lt;&gt;"","GJ-"&amp;CountryID,"")</f>
        <v/>
      </c>
      <c r="AJ2578" s="59" t="str">
        <f>IF(Table1[[#This Row],[Posting Date]]&lt;&gt;"",Table1[[#This Row],[Posting Date]],"")</f>
        <v/>
      </c>
      <c r="AK2578" s="46"/>
      <c r="AL2578" s="46" t="str">
        <f>IF(Table1[[#This Row],[Description]]&lt;&gt;"",Table1[[#This Row],[Description]],"")</f>
        <v/>
      </c>
      <c r="AM2578" s="46" t="str">
        <f>IF(Table1[[#This Row],[Posting Date]]&lt;&gt;"",Table1[[#This Row],[Reference Number]],"")</f>
        <v/>
      </c>
      <c r="AN2578" s="46" t="str">
        <f>TRIM(Table1[[#This Row],[Line '#]])</f>
        <v/>
      </c>
      <c r="AO2578" s="46" t="str">
        <f>TRIM(Table1[[#This Row],[Account]])</f>
        <v/>
      </c>
      <c r="AP2578" s="46" t="str">
        <f>IF(Table1[[#This Row],[Posting Date]]&lt;&gt;"",$D$5,"")</f>
        <v/>
      </c>
      <c r="AQ2578" s="46" t="str">
        <f>TRIM(Table1[[#This Row],[Departments-Prgrams]])</f>
        <v/>
      </c>
      <c r="AR2578" s="46" t="str">
        <f>TRIM(Table1[[#This Row],[Grant]])</f>
        <v/>
      </c>
      <c r="AS2578" s="46" t="str">
        <f>TRIM(Table1[[#This Row],[Staff ID]])</f>
        <v/>
      </c>
      <c r="AT2578" s="46" t="str">
        <f>IF(TRIM(Table1[[#This Row],[Budget Code]])=0,"",TRIM(Table1[[#This Row],[Budget Code]]))</f>
        <v/>
      </c>
      <c r="AU2578" s="46" t="str">
        <f>IF(Table1[[#This Row],[Line Description]]&lt;&gt;"",Table1[[#This Row],[Line Description]],"")</f>
        <v/>
      </c>
      <c r="AV2578" s="46" t="str">
        <f>IF(Table1[[#This Row],[Cur_Amount Debit]]&gt;0,ROUND(Table1[[#This Row],[Cur_Amount Debit]],2),"")</f>
        <v/>
      </c>
      <c r="AW2578" s="46" t="str">
        <f>IF(Table1[[#This Row],[Cur_Amount Credit]]&gt;0,ROUND(Table1[[#This Row],[Cur_Amount Credit]],2),"")</f>
        <v/>
      </c>
      <c r="AX2578" s="46" t="str">
        <f>LEFT(Table1[[#This Row],[Cur]],3)</f>
        <v/>
      </c>
      <c r="AY2578" s="59"/>
      <c r="AZ2578" s="46"/>
      <c r="BA2578" s="46" t="str">
        <f>IF(Table1[[#This Row],[Cur]]&lt;&gt;"",IF(Table1[[#This Row],[Cur]]="USD","",ExchangeRate),"")</f>
        <v/>
      </c>
      <c r="BB2578" s="46" t="str">
        <f>IF(Table1[[#This Row],[Grant]]&lt;&gt;"",VLOOKUP(Table1[[#This Row],[Grant]],Grants!B:D,3),"")</f>
        <v/>
      </c>
      <c r="BC2578" s="46" t="str">
        <f>TRIM(Table1[[#This Row],[Vendor ID]])</f>
        <v/>
      </c>
      <c r="BD2578">
        <f>IF(Table1[[#This Row],[Reference Number]]=Q2577,BD2577,BD2577+1)</f>
        <v>0</v>
      </c>
    </row>
    <row r="2579" spans="1:56" ht="11.25" customHeight="1" x14ac:dyDescent="0.25">
      <c r="A2579" s="1"/>
      <c r="B2579" s="88" t="str">
        <f>IF(Table1[[#This Row],[Posting Date]]&lt;&gt;"",IF(Table1[[#This Row],[Reference Number]]=Q2578,B2578+1,1),"")</f>
        <v/>
      </c>
      <c r="C2579" s="61"/>
      <c r="D2579" s="61"/>
      <c r="E2579" s="138"/>
      <c r="F2579" s="141" t="str">
        <f>IFERROR(IF(VLOOKUP(Table1[[#This Row],[Budget Code Description]],Dimentions!$X$6:$AC$139,2,FALSE)="","",VLOOKUP(Table1[[#This Row],[Budget Code Description]],Dimentions!$X$6:$AC$139,2,FALSE)),"")</f>
        <v/>
      </c>
      <c r="G2579" s="141"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1" t="str">
        <f>IFERROR(VLOOKUP(Table1[[#This Row],[Budget Code Description]],Table6[#All],8,FALSE),"")</f>
        <v/>
      </c>
      <c r="L2579" s="63"/>
      <c r="M2579" s="65" t="str">
        <f>IFERROR(VLOOKUP(Table1[[#This Row],[Staff ID]],Table2[],2,FALSE),"")</f>
        <v/>
      </c>
      <c r="N2579" s="209" t="str">
        <f>IFERROR(IF(VLOOKUP(Table1[[#This Row],[Budget Code Description]],Dimentions!$X$6:$AC$134,4,FALSE)="","",VLOOKUP(Table1[[#This Row],[Budget Code Description]],Dimentions!$X$6:$AC$134,4,FALSE)),"")</f>
        <v/>
      </c>
      <c r="O2579" s="65" t="str">
        <f>IFERROR(VLOOKUP(Table1[[#This Row],[Vendor ID]],Table549[],2,FALSE),"")</f>
        <v/>
      </c>
      <c r="P2579" s="63"/>
      <c r="Q2579" s="141" t="str">
        <f>IF(Table1[[#This Row],[Posting Date]]&lt;&gt;"",$D$9,"")</f>
        <v/>
      </c>
      <c r="R2579" s="157" t="str">
        <f>IF(Table1[[#This Row],[Posting Date]]&lt;&gt;"",$D$10,"")</f>
        <v/>
      </c>
      <c r="S2579" s="66"/>
      <c r="T2579" s="63"/>
      <c r="U2579" s="67"/>
      <c r="V2579" s="67"/>
      <c r="W2579" s="67" t="str">
        <f t="shared" si="44"/>
        <v/>
      </c>
      <c r="X2579" s="159" t="str">
        <f>IF(E2579="","",(IF(Table1[[#This Row],[Cur]]="USD",Table1[[#This Row],[Cur_Amount Debit]],Table1[[#This Row],[Cur_Amount Debit]]/Table1[[#This Row],[Exchange Rate]])))</f>
        <v/>
      </c>
      <c r="Y2579" s="159" t="str">
        <f>IF(E2579="","",(IF(Table1[[#This Row],[Cur]]="USD",Table1[[#This Row],[Cur_Amount Credit]],Table1[[#This Row],[Cur_Amount Credit]]/ExchangeRate)))</f>
        <v/>
      </c>
      <c r="Z2579" s="201" t="str">
        <f>IF(E2579="","",(Table1[[#This Row],[Debit USD]]-Table1[[#This Row],[Credit USD]]))</f>
        <v/>
      </c>
      <c r="AA2579" s="226"/>
      <c r="AB2579" s="255"/>
      <c r="AC2579" s="1"/>
      <c r="AD2579" s="15"/>
      <c r="AE2579" s="15" t="str">
        <f>IF(AND(OR(Table1[[#This Row],[Account]]="15030",Table1[[#This Row],[Account]]="15035",Table1[[#This Row],[Account]]="20150"),Table1[[#This Row],[Vendor ID]]=""),1,"")</f>
        <v/>
      </c>
      <c r="AF2579" s="15"/>
      <c r="AG2579" s="15"/>
      <c r="AH2579" s="15"/>
      <c r="AI2579" s="46" t="str">
        <f>IF(Table1[[#This Row],[Posting Date]]&lt;&gt;"","GJ-"&amp;CountryID,"")</f>
        <v/>
      </c>
      <c r="AJ2579" s="59" t="str">
        <f>IF(Table1[[#This Row],[Posting Date]]&lt;&gt;"",Table1[[#This Row],[Posting Date]],"")</f>
        <v/>
      </c>
      <c r="AK2579" s="46"/>
      <c r="AL2579" s="46" t="str">
        <f>IF(Table1[[#This Row],[Description]]&lt;&gt;"",Table1[[#This Row],[Description]],"")</f>
        <v/>
      </c>
      <c r="AM2579" s="46" t="str">
        <f>IF(Table1[[#This Row],[Posting Date]]&lt;&gt;"",Table1[[#This Row],[Reference Number]],"")</f>
        <v/>
      </c>
      <c r="AN2579" s="46" t="str">
        <f>TRIM(Table1[[#This Row],[Line '#]])</f>
        <v/>
      </c>
      <c r="AO2579" s="46" t="str">
        <f>TRIM(Table1[[#This Row],[Account]])</f>
        <v/>
      </c>
      <c r="AP2579" s="46" t="str">
        <f>IF(Table1[[#This Row],[Posting Date]]&lt;&gt;"",$D$5,"")</f>
        <v/>
      </c>
      <c r="AQ2579" s="46" t="str">
        <f>TRIM(Table1[[#This Row],[Departments-Prgrams]])</f>
        <v/>
      </c>
      <c r="AR2579" s="46" t="str">
        <f>TRIM(Table1[[#This Row],[Grant]])</f>
        <v/>
      </c>
      <c r="AS2579" s="46" t="str">
        <f>TRIM(Table1[[#This Row],[Staff ID]])</f>
        <v/>
      </c>
      <c r="AT2579" s="46" t="str">
        <f>IF(TRIM(Table1[[#This Row],[Budget Code]])=0,"",TRIM(Table1[[#This Row],[Budget Code]]))</f>
        <v/>
      </c>
      <c r="AU2579" s="46" t="str">
        <f>IF(Table1[[#This Row],[Line Description]]&lt;&gt;"",Table1[[#This Row],[Line Description]],"")</f>
        <v/>
      </c>
      <c r="AV2579" s="46" t="str">
        <f>IF(Table1[[#This Row],[Cur_Amount Debit]]&gt;0,ROUND(Table1[[#This Row],[Cur_Amount Debit]],2),"")</f>
        <v/>
      </c>
      <c r="AW2579" s="46" t="str">
        <f>IF(Table1[[#This Row],[Cur_Amount Credit]]&gt;0,ROUND(Table1[[#This Row],[Cur_Amount Credit]],2),"")</f>
        <v/>
      </c>
      <c r="AX2579" s="46" t="str">
        <f>LEFT(Table1[[#This Row],[Cur]],3)</f>
        <v/>
      </c>
      <c r="AY2579" s="59"/>
      <c r="AZ2579" s="46"/>
      <c r="BA2579" s="46" t="str">
        <f>IF(Table1[[#This Row],[Cur]]&lt;&gt;"",IF(Table1[[#This Row],[Cur]]="USD","",ExchangeRate),"")</f>
        <v/>
      </c>
      <c r="BB2579" s="46" t="str">
        <f>IF(Table1[[#This Row],[Grant]]&lt;&gt;"",VLOOKUP(Table1[[#This Row],[Grant]],Grants!B:D,3),"")</f>
        <v/>
      </c>
      <c r="BC2579" s="46" t="str">
        <f>TRIM(Table1[[#This Row],[Vendor ID]])</f>
        <v/>
      </c>
      <c r="BD2579">
        <f>IF(Table1[[#This Row],[Reference Number]]=Q2578,BD2578,BD2578+1)</f>
        <v>0</v>
      </c>
    </row>
    <row r="2580" spans="1:56" ht="11.25" customHeight="1" x14ac:dyDescent="0.25">
      <c r="A2580" s="1"/>
      <c r="B2580" s="88" t="str">
        <f>IF(Table1[[#This Row],[Posting Date]]&lt;&gt;"",IF(Table1[[#This Row],[Reference Number]]=Q2579,B2579+1,1),"")</f>
        <v/>
      </c>
      <c r="C2580" s="61"/>
      <c r="D2580" s="61"/>
      <c r="E2580" s="138"/>
      <c r="F2580" s="141" t="str">
        <f>IFERROR(IF(VLOOKUP(Table1[[#This Row],[Budget Code Description]],Dimentions!$X$6:$AC$139,2,FALSE)="","",VLOOKUP(Table1[[#This Row],[Budget Code Description]],Dimentions!$X$6:$AC$139,2,FALSE)),"")</f>
        <v/>
      </c>
      <c r="G2580" s="141"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1" t="str">
        <f>IFERROR(VLOOKUP(Table1[[#This Row],[Budget Code Description]],Table6[#All],8,FALSE),"")</f>
        <v/>
      </c>
      <c r="L2580" s="63"/>
      <c r="M2580" s="65" t="str">
        <f>IFERROR(VLOOKUP(Table1[[#This Row],[Staff ID]],Table2[],2,FALSE),"")</f>
        <v/>
      </c>
      <c r="N2580" s="209" t="str">
        <f>IFERROR(IF(VLOOKUP(Table1[[#This Row],[Budget Code Description]],Dimentions!$X$6:$AC$134,4,FALSE)="","",VLOOKUP(Table1[[#This Row],[Budget Code Description]],Dimentions!$X$6:$AC$134,4,FALSE)),"")</f>
        <v/>
      </c>
      <c r="O2580" s="65" t="str">
        <f>IFERROR(VLOOKUP(Table1[[#This Row],[Vendor ID]],Table549[],2,FALSE),"")</f>
        <v/>
      </c>
      <c r="P2580" s="63"/>
      <c r="Q2580" s="141" t="str">
        <f>IF(Table1[[#This Row],[Posting Date]]&lt;&gt;"",$D$9,"")</f>
        <v/>
      </c>
      <c r="R2580" s="157" t="str">
        <f>IF(Table1[[#This Row],[Posting Date]]&lt;&gt;"",$D$10,"")</f>
        <v/>
      </c>
      <c r="S2580" s="66"/>
      <c r="T2580" s="63"/>
      <c r="U2580" s="67"/>
      <c r="V2580" s="67"/>
      <c r="W2580" s="67" t="str">
        <f t="shared" si="44"/>
        <v/>
      </c>
      <c r="X2580" s="159" t="str">
        <f>IF(E2580="","",(IF(Table1[[#This Row],[Cur]]="USD",Table1[[#This Row],[Cur_Amount Debit]],Table1[[#This Row],[Cur_Amount Debit]]/Table1[[#This Row],[Exchange Rate]])))</f>
        <v/>
      </c>
      <c r="Y2580" s="159" t="str">
        <f>IF(E2580="","",(IF(Table1[[#This Row],[Cur]]="USD",Table1[[#This Row],[Cur_Amount Credit]],Table1[[#This Row],[Cur_Amount Credit]]/ExchangeRate)))</f>
        <v/>
      </c>
      <c r="Z2580" s="201" t="str">
        <f>IF(E2580="","",(Table1[[#This Row],[Debit USD]]-Table1[[#This Row],[Credit USD]]))</f>
        <v/>
      </c>
      <c r="AA2580" s="226"/>
      <c r="AB2580" s="255"/>
      <c r="AC2580" s="1"/>
      <c r="AD2580" s="15"/>
      <c r="AE2580" s="15" t="str">
        <f>IF(AND(OR(Table1[[#This Row],[Account]]="15030",Table1[[#This Row],[Account]]="15035",Table1[[#This Row],[Account]]="20150"),Table1[[#This Row],[Vendor ID]]=""),1,"")</f>
        <v/>
      </c>
      <c r="AF2580" s="15"/>
      <c r="AG2580" s="15"/>
      <c r="AH2580" s="15"/>
      <c r="AI2580" s="46" t="str">
        <f>IF(Table1[[#This Row],[Posting Date]]&lt;&gt;"","GJ-"&amp;CountryID,"")</f>
        <v/>
      </c>
      <c r="AJ2580" s="59" t="str">
        <f>IF(Table1[[#This Row],[Posting Date]]&lt;&gt;"",Table1[[#This Row],[Posting Date]],"")</f>
        <v/>
      </c>
      <c r="AK2580" s="46"/>
      <c r="AL2580" s="46" t="str">
        <f>IF(Table1[[#This Row],[Description]]&lt;&gt;"",Table1[[#This Row],[Description]],"")</f>
        <v/>
      </c>
      <c r="AM2580" s="46" t="str">
        <f>IF(Table1[[#This Row],[Posting Date]]&lt;&gt;"",Table1[[#This Row],[Reference Number]],"")</f>
        <v/>
      </c>
      <c r="AN2580" s="46" t="str">
        <f>TRIM(Table1[[#This Row],[Line '#]])</f>
        <v/>
      </c>
      <c r="AO2580" s="46" t="str">
        <f>TRIM(Table1[[#This Row],[Account]])</f>
        <v/>
      </c>
      <c r="AP2580" s="46" t="str">
        <f>IF(Table1[[#This Row],[Posting Date]]&lt;&gt;"",$D$5,"")</f>
        <v/>
      </c>
      <c r="AQ2580" s="46" t="str">
        <f>TRIM(Table1[[#This Row],[Departments-Prgrams]])</f>
        <v/>
      </c>
      <c r="AR2580" s="46" t="str">
        <f>TRIM(Table1[[#This Row],[Grant]])</f>
        <v/>
      </c>
      <c r="AS2580" s="46" t="str">
        <f>TRIM(Table1[[#This Row],[Staff ID]])</f>
        <v/>
      </c>
      <c r="AT2580" s="46" t="str">
        <f>IF(TRIM(Table1[[#This Row],[Budget Code]])=0,"",TRIM(Table1[[#This Row],[Budget Code]]))</f>
        <v/>
      </c>
      <c r="AU2580" s="46" t="str">
        <f>IF(Table1[[#This Row],[Line Description]]&lt;&gt;"",Table1[[#This Row],[Line Description]],"")</f>
        <v/>
      </c>
      <c r="AV2580" s="46" t="str">
        <f>IF(Table1[[#This Row],[Cur_Amount Debit]]&gt;0,ROUND(Table1[[#This Row],[Cur_Amount Debit]],2),"")</f>
        <v/>
      </c>
      <c r="AW2580" s="46" t="str">
        <f>IF(Table1[[#This Row],[Cur_Amount Credit]]&gt;0,ROUND(Table1[[#This Row],[Cur_Amount Credit]],2),"")</f>
        <v/>
      </c>
      <c r="AX2580" s="46" t="str">
        <f>LEFT(Table1[[#This Row],[Cur]],3)</f>
        <v/>
      </c>
      <c r="AY2580" s="59"/>
      <c r="AZ2580" s="46"/>
      <c r="BA2580" s="46" t="str">
        <f>IF(Table1[[#This Row],[Cur]]&lt;&gt;"",IF(Table1[[#This Row],[Cur]]="USD","",ExchangeRate),"")</f>
        <v/>
      </c>
      <c r="BB2580" s="46" t="str">
        <f>IF(Table1[[#This Row],[Grant]]&lt;&gt;"",VLOOKUP(Table1[[#This Row],[Grant]],Grants!B:D,3),"")</f>
        <v/>
      </c>
      <c r="BC2580" s="46" t="str">
        <f>TRIM(Table1[[#This Row],[Vendor ID]])</f>
        <v/>
      </c>
      <c r="BD2580">
        <f>IF(Table1[[#This Row],[Reference Number]]=Q2579,BD2579,BD2579+1)</f>
        <v>0</v>
      </c>
    </row>
    <row r="2581" spans="1:56" ht="11.25" customHeight="1" x14ac:dyDescent="0.25">
      <c r="A2581" s="1"/>
      <c r="B2581" s="88" t="str">
        <f>IF(Table1[[#This Row],[Posting Date]]&lt;&gt;"",IF(Table1[[#This Row],[Reference Number]]=Q2580,B2580+1,1),"")</f>
        <v/>
      </c>
      <c r="C2581" s="61"/>
      <c r="D2581" s="61"/>
      <c r="E2581" s="138"/>
      <c r="F2581" s="141" t="str">
        <f>IFERROR(IF(VLOOKUP(Table1[[#This Row],[Budget Code Description]],Dimentions!$X$6:$AC$139,2,FALSE)="","",VLOOKUP(Table1[[#This Row],[Budget Code Description]],Dimentions!$X$6:$AC$139,2,FALSE)),"")</f>
        <v/>
      </c>
      <c r="G2581" s="141"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1" t="str">
        <f>IFERROR(VLOOKUP(Table1[[#This Row],[Budget Code Description]],Table6[#All],8,FALSE),"")</f>
        <v/>
      </c>
      <c r="L2581" s="63"/>
      <c r="M2581" s="65" t="str">
        <f>IFERROR(VLOOKUP(Table1[[#This Row],[Staff ID]],Table2[],2,FALSE),"")</f>
        <v/>
      </c>
      <c r="N2581" s="209" t="str">
        <f>IFERROR(IF(VLOOKUP(Table1[[#This Row],[Budget Code Description]],Dimentions!$X$6:$AC$134,4,FALSE)="","",VLOOKUP(Table1[[#This Row],[Budget Code Description]],Dimentions!$X$6:$AC$134,4,FALSE)),"")</f>
        <v/>
      </c>
      <c r="O2581" s="65" t="str">
        <f>IFERROR(VLOOKUP(Table1[[#This Row],[Vendor ID]],Table549[],2,FALSE),"")</f>
        <v/>
      </c>
      <c r="P2581" s="63"/>
      <c r="Q2581" s="141" t="str">
        <f>IF(Table1[[#This Row],[Posting Date]]&lt;&gt;"",$D$9,"")</f>
        <v/>
      </c>
      <c r="R2581" s="157" t="str">
        <f>IF(Table1[[#This Row],[Posting Date]]&lt;&gt;"",$D$10,"")</f>
        <v/>
      </c>
      <c r="S2581" s="66"/>
      <c r="T2581" s="63"/>
      <c r="U2581" s="67"/>
      <c r="V2581" s="67"/>
      <c r="W2581" s="67" t="str">
        <f t="shared" si="44"/>
        <v/>
      </c>
      <c r="X2581" s="159" t="str">
        <f>IF(E2581="","",(IF(Table1[[#This Row],[Cur]]="USD",Table1[[#This Row],[Cur_Amount Debit]],Table1[[#This Row],[Cur_Amount Debit]]/Table1[[#This Row],[Exchange Rate]])))</f>
        <v/>
      </c>
      <c r="Y2581" s="159" t="str">
        <f>IF(E2581="","",(IF(Table1[[#This Row],[Cur]]="USD",Table1[[#This Row],[Cur_Amount Credit]],Table1[[#This Row],[Cur_Amount Credit]]/ExchangeRate)))</f>
        <v/>
      </c>
      <c r="Z2581" s="201" t="str">
        <f>IF(E2581="","",(Table1[[#This Row],[Debit USD]]-Table1[[#This Row],[Credit USD]]))</f>
        <v/>
      </c>
      <c r="AA2581" s="226"/>
      <c r="AB2581" s="255"/>
      <c r="AC2581" s="1"/>
      <c r="AD2581" s="15"/>
      <c r="AE2581" s="15" t="str">
        <f>IF(AND(OR(Table1[[#This Row],[Account]]="15030",Table1[[#This Row],[Account]]="15035",Table1[[#This Row],[Account]]="20150"),Table1[[#This Row],[Vendor ID]]=""),1,"")</f>
        <v/>
      </c>
      <c r="AF2581" s="15"/>
      <c r="AG2581" s="15"/>
      <c r="AH2581" s="15"/>
      <c r="AI2581" s="46" t="str">
        <f>IF(Table1[[#This Row],[Posting Date]]&lt;&gt;"","GJ-"&amp;CountryID,"")</f>
        <v/>
      </c>
      <c r="AJ2581" s="59" t="str">
        <f>IF(Table1[[#This Row],[Posting Date]]&lt;&gt;"",Table1[[#This Row],[Posting Date]],"")</f>
        <v/>
      </c>
      <c r="AK2581" s="46"/>
      <c r="AL2581" s="46" t="str">
        <f>IF(Table1[[#This Row],[Description]]&lt;&gt;"",Table1[[#This Row],[Description]],"")</f>
        <v/>
      </c>
      <c r="AM2581" s="46" t="str">
        <f>IF(Table1[[#This Row],[Posting Date]]&lt;&gt;"",Table1[[#This Row],[Reference Number]],"")</f>
        <v/>
      </c>
      <c r="AN2581" s="46" t="str">
        <f>TRIM(Table1[[#This Row],[Line '#]])</f>
        <v/>
      </c>
      <c r="AO2581" s="46" t="str">
        <f>TRIM(Table1[[#This Row],[Account]])</f>
        <v/>
      </c>
      <c r="AP2581" s="46" t="str">
        <f>IF(Table1[[#This Row],[Posting Date]]&lt;&gt;"",$D$5,"")</f>
        <v/>
      </c>
      <c r="AQ2581" s="46" t="str">
        <f>TRIM(Table1[[#This Row],[Departments-Prgrams]])</f>
        <v/>
      </c>
      <c r="AR2581" s="46" t="str">
        <f>TRIM(Table1[[#This Row],[Grant]])</f>
        <v/>
      </c>
      <c r="AS2581" s="46" t="str">
        <f>TRIM(Table1[[#This Row],[Staff ID]])</f>
        <v/>
      </c>
      <c r="AT2581" s="46" t="str">
        <f>IF(TRIM(Table1[[#This Row],[Budget Code]])=0,"",TRIM(Table1[[#This Row],[Budget Code]]))</f>
        <v/>
      </c>
      <c r="AU2581" s="46" t="str">
        <f>IF(Table1[[#This Row],[Line Description]]&lt;&gt;"",Table1[[#This Row],[Line Description]],"")</f>
        <v/>
      </c>
      <c r="AV2581" s="46" t="str">
        <f>IF(Table1[[#This Row],[Cur_Amount Debit]]&gt;0,ROUND(Table1[[#This Row],[Cur_Amount Debit]],2),"")</f>
        <v/>
      </c>
      <c r="AW2581" s="46" t="str">
        <f>IF(Table1[[#This Row],[Cur_Amount Credit]]&gt;0,ROUND(Table1[[#This Row],[Cur_Amount Credit]],2),"")</f>
        <v/>
      </c>
      <c r="AX2581" s="46" t="str">
        <f>LEFT(Table1[[#This Row],[Cur]],3)</f>
        <v/>
      </c>
      <c r="AY2581" s="59"/>
      <c r="AZ2581" s="46"/>
      <c r="BA2581" s="46" t="str">
        <f>IF(Table1[[#This Row],[Cur]]&lt;&gt;"",IF(Table1[[#This Row],[Cur]]="USD","",ExchangeRate),"")</f>
        <v/>
      </c>
      <c r="BB2581" s="46" t="str">
        <f>IF(Table1[[#This Row],[Grant]]&lt;&gt;"",VLOOKUP(Table1[[#This Row],[Grant]],Grants!B:D,3),"")</f>
        <v/>
      </c>
      <c r="BC2581" s="46" t="str">
        <f>TRIM(Table1[[#This Row],[Vendor ID]])</f>
        <v/>
      </c>
      <c r="BD2581">
        <f>IF(Table1[[#This Row],[Reference Number]]=Q2580,BD2580,BD2580+1)</f>
        <v>0</v>
      </c>
    </row>
    <row r="2582" spans="1:56" ht="11.25" customHeight="1" x14ac:dyDescent="0.25">
      <c r="A2582" s="1"/>
      <c r="B2582" s="88" t="str">
        <f>IF(Table1[[#This Row],[Posting Date]]&lt;&gt;"",IF(Table1[[#This Row],[Reference Number]]=Q2581,B2581+1,1),"")</f>
        <v/>
      </c>
      <c r="C2582" s="61"/>
      <c r="D2582" s="61"/>
      <c r="E2582" s="138"/>
      <c r="F2582" s="141" t="str">
        <f>IFERROR(IF(VLOOKUP(Table1[[#This Row],[Budget Code Description]],Dimentions!$X$6:$AC$139,2,FALSE)="","",VLOOKUP(Table1[[#This Row],[Budget Code Description]],Dimentions!$X$6:$AC$139,2,FALSE)),"")</f>
        <v/>
      </c>
      <c r="G2582" s="141"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1" t="str">
        <f>IFERROR(VLOOKUP(Table1[[#This Row],[Budget Code Description]],Table6[#All],8,FALSE),"")</f>
        <v/>
      </c>
      <c r="L2582" s="63"/>
      <c r="M2582" s="65" t="str">
        <f>IFERROR(VLOOKUP(Table1[[#This Row],[Staff ID]],Table2[],2,FALSE),"")</f>
        <v/>
      </c>
      <c r="N2582" s="209" t="str">
        <f>IFERROR(IF(VLOOKUP(Table1[[#This Row],[Budget Code Description]],Dimentions!$X$6:$AC$134,4,FALSE)="","",VLOOKUP(Table1[[#This Row],[Budget Code Description]],Dimentions!$X$6:$AC$134,4,FALSE)),"")</f>
        <v/>
      </c>
      <c r="O2582" s="65" t="str">
        <f>IFERROR(VLOOKUP(Table1[[#This Row],[Vendor ID]],Table549[],2,FALSE),"")</f>
        <v/>
      </c>
      <c r="P2582" s="63"/>
      <c r="Q2582" s="141" t="str">
        <f>IF(Table1[[#This Row],[Posting Date]]&lt;&gt;"",$D$9,"")</f>
        <v/>
      </c>
      <c r="R2582" s="157" t="str">
        <f>IF(Table1[[#This Row],[Posting Date]]&lt;&gt;"",$D$10,"")</f>
        <v/>
      </c>
      <c r="S2582" s="66"/>
      <c r="T2582" s="63"/>
      <c r="U2582" s="67"/>
      <c r="V2582" s="67"/>
      <c r="W2582" s="67" t="str">
        <f t="shared" si="44"/>
        <v/>
      </c>
      <c r="X2582" s="159" t="str">
        <f>IF(E2582="","",(IF(Table1[[#This Row],[Cur]]="USD",Table1[[#This Row],[Cur_Amount Debit]],Table1[[#This Row],[Cur_Amount Debit]]/Table1[[#This Row],[Exchange Rate]])))</f>
        <v/>
      </c>
      <c r="Y2582" s="159" t="str">
        <f>IF(E2582="","",(IF(Table1[[#This Row],[Cur]]="USD",Table1[[#This Row],[Cur_Amount Credit]],Table1[[#This Row],[Cur_Amount Credit]]/ExchangeRate)))</f>
        <v/>
      </c>
      <c r="Z2582" s="201" t="str">
        <f>IF(E2582="","",(Table1[[#This Row],[Debit USD]]-Table1[[#This Row],[Credit USD]]))</f>
        <v/>
      </c>
      <c r="AA2582" s="226"/>
      <c r="AB2582" s="255"/>
      <c r="AC2582" s="1"/>
      <c r="AD2582" s="15"/>
      <c r="AE2582" s="15" t="str">
        <f>IF(AND(OR(Table1[[#This Row],[Account]]="15030",Table1[[#This Row],[Account]]="15035",Table1[[#This Row],[Account]]="20150"),Table1[[#This Row],[Vendor ID]]=""),1,"")</f>
        <v/>
      </c>
      <c r="AF2582" s="15"/>
      <c r="AG2582" s="15"/>
      <c r="AH2582" s="15"/>
      <c r="AI2582" s="46" t="str">
        <f>IF(Table1[[#This Row],[Posting Date]]&lt;&gt;"","GJ-"&amp;CountryID,"")</f>
        <v/>
      </c>
      <c r="AJ2582" s="59" t="str">
        <f>IF(Table1[[#This Row],[Posting Date]]&lt;&gt;"",Table1[[#This Row],[Posting Date]],"")</f>
        <v/>
      </c>
      <c r="AK2582" s="46"/>
      <c r="AL2582" s="46" t="str">
        <f>IF(Table1[[#This Row],[Description]]&lt;&gt;"",Table1[[#This Row],[Description]],"")</f>
        <v/>
      </c>
      <c r="AM2582" s="46" t="str">
        <f>IF(Table1[[#This Row],[Posting Date]]&lt;&gt;"",Table1[[#This Row],[Reference Number]],"")</f>
        <v/>
      </c>
      <c r="AN2582" s="46" t="str">
        <f>TRIM(Table1[[#This Row],[Line '#]])</f>
        <v/>
      </c>
      <c r="AO2582" s="46" t="str">
        <f>TRIM(Table1[[#This Row],[Account]])</f>
        <v/>
      </c>
      <c r="AP2582" s="46" t="str">
        <f>IF(Table1[[#This Row],[Posting Date]]&lt;&gt;"",$D$5,"")</f>
        <v/>
      </c>
      <c r="AQ2582" s="46" t="str">
        <f>TRIM(Table1[[#This Row],[Departments-Prgrams]])</f>
        <v/>
      </c>
      <c r="AR2582" s="46" t="str">
        <f>TRIM(Table1[[#This Row],[Grant]])</f>
        <v/>
      </c>
      <c r="AS2582" s="46" t="str">
        <f>TRIM(Table1[[#This Row],[Staff ID]])</f>
        <v/>
      </c>
      <c r="AT2582" s="46" t="str">
        <f>IF(TRIM(Table1[[#This Row],[Budget Code]])=0,"",TRIM(Table1[[#This Row],[Budget Code]]))</f>
        <v/>
      </c>
      <c r="AU2582" s="46" t="str">
        <f>IF(Table1[[#This Row],[Line Description]]&lt;&gt;"",Table1[[#This Row],[Line Description]],"")</f>
        <v/>
      </c>
      <c r="AV2582" s="46" t="str">
        <f>IF(Table1[[#This Row],[Cur_Amount Debit]]&gt;0,ROUND(Table1[[#This Row],[Cur_Amount Debit]],2),"")</f>
        <v/>
      </c>
      <c r="AW2582" s="46" t="str">
        <f>IF(Table1[[#This Row],[Cur_Amount Credit]]&gt;0,ROUND(Table1[[#This Row],[Cur_Amount Credit]],2),"")</f>
        <v/>
      </c>
      <c r="AX2582" s="46" t="str">
        <f>LEFT(Table1[[#This Row],[Cur]],3)</f>
        <v/>
      </c>
      <c r="AY2582" s="59"/>
      <c r="AZ2582" s="46"/>
      <c r="BA2582" s="46" t="str">
        <f>IF(Table1[[#This Row],[Cur]]&lt;&gt;"",IF(Table1[[#This Row],[Cur]]="USD","",ExchangeRate),"")</f>
        <v/>
      </c>
      <c r="BB2582" s="46" t="str">
        <f>IF(Table1[[#This Row],[Grant]]&lt;&gt;"",VLOOKUP(Table1[[#This Row],[Grant]],Grants!B:D,3),"")</f>
        <v/>
      </c>
      <c r="BC2582" s="46" t="str">
        <f>TRIM(Table1[[#This Row],[Vendor ID]])</f>
        <v/>
      </c>
      <c r="BD2582">
        <f>IF(Table1[[#This Row],[Reference Number]]=Q2581,BD2581,BD2581+1)</f>
        <v>0</v>
      </c>
    </row>
    <row r="2583" spans="1:56" ht="11.25" customHeight="1" x14ac:dyDescent="0.25">
      <c r="A2583" s="1"/>
      <c r="B2583" s="88" t="str">
        <f>IF(Table1[[#This Row],[Posting Date]]&lt;&gt;"",IF(Table1[[#This Row],[Reference Number]]=Q2582,B2582+1,1),"")</f>
        <v/>
      </c>
      <c r="C2583" s="61"/>
      <c r="D2583" s="61"/>
      <c r="E2583" s="138"/>
      <c r="F2583" s="141" t="str">
        <f>IFERROR(IF(VLOOKUP(Table1[[#This Row],[Budget Code Description]],Dimentions!$X$6:$AC$139,2,FALSE)="","",VLOOKUP(Table1[[#This Row],[Budget Code Description]],Dimentions!$X$6:$AC$139,2,FALSE)),"")</f>
        <v/>
      </c>
      <c r="G2583" s="141"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1" t="str">
        <f>IFERROR(VLOOKUP(Table1[[#This Row],[Budget Code Description]],Table6[#All],8,FALSE),"")</f>
        <v/>
      </c>
      <c r="L2583" s="63"/>
      <c r="M2583" s="65" t="str">
        <f>IFERROR(VLOOKUP(Table1[[#This Row],[Staff ID]],Table2[],2,FALSE),"")</f>
        <v/>
      </c>
      <c r="N2583" s="209" t="str">
        <f>IFERROR(IF(VLOOKUP(Table1[[#This Row],[Budget Code Description]],Dimentions!$X$6:$AC$134,4,FALSE)="","",VLOOKUP(Table1[[#This Row],[Budget Code Description]],Dimentions!$X$6:$AC$134,4,FALSE)),"")</f>
        <v/>
      </c>
      <c r="O2583" s="65" t="str">
        <f>IFERROR(VLOOKUP(Table1[[#This Row],[Vendor ID]],Table549[],2,FALSE),"")</f>
        <v/>
      </c>
      <c r="P2583" s="63"/>
      <c r="Q2583" s="141" t="str">
        <f>IF(Table1[[#This Row],[Posting Date]]&lt;&gt;"",$D$9,"")</f>
        <v/>
      </c>
      <c r="R2583" s="157" t="str">
        <f>IF(Table1[[#This Row],[Posting Date]]&lt;&gt;"",$D$10,"")</f>
        <v/>
      </c>
      <c r="S2583" s="66"/>
      <c r="T2583" s="63"/>
      <c r="U2583" s="67"/>
      <c r="V2583" s="67"/>
      <c r="W2583" s="67" t="str">
        <f t="shared" si="44"/>
        <v/>
      </c>
      <c r="X2583" s="159" t="str">
        <f>IF(E2583="","",(IF(Table1[[#This Row],[Cur]]="USD",Table1[[#This Row],[Cur_Amount Debit]],Table1[[#This Row],[Cur_Amount Debit]]/Table1[[#This Row],[Exchange Rate]])))</f>
        <v/>
      </c>
      <c r="Y2583" s="159" t="str">
        <f>IF(E2583="","",(IF(Table1[[#This Row],[Cur]]="USD",Table1[[#This Row],[Cur_Amount Credit]],Table1[[#This Row],[Cur_Amount Credit]]/ExchangeRate)))</f>
        <v/>
      </c>
      <c r="Z2583" s="201" t="str">
        <f>IF(E2583="","",(Table1[[#This Row],[Debit USD]]-Table1[[#This Row],[Credit USD]]))</f>
        <v/>
      </c>
      <c r="AA2583" s="226"/>
      <c r="AB2583" s="255"/>
      <c r="AC2583" s="1"/>
      <c r="AD2583" s="15"/>
      <c r="AE2583" s="15" t="str">
        <f>IF(AND(OR(Table1[[#This Row],[Account]]="15030",Table1[[#This Row],[Account]]="15035",Table1[[#This Row],[Account]]="20150"),Table1[[#This Row],[Vendor ID]]=""),1,"")</f>
        <v/>
      </c>
      <c r="AF2583" s="15"/>
      <c r="AG2583" s="15"/>
      <c r="AH2583" s="15"/>
      <c r="AI2583" s="46" t="str">
        <f>IF(Table1[[#This Row],[Posting Date]]&lt;&gt;"","GJ-"&amp;CountryID,"")</f>
        <v/>
      </c>
      <c r="AJ2583" s="59" t="str">
        <f>IF(Table1[[#This Row],[Posting Date]]&lt;&gt;"",Table1[[#This Row],[Posting Date]],"")</f>
        <v/>
      </c>
      <c r="AK2583" s="46"/>
      <c r="AL2583" s="46" t="str">
        <f>IF(Table1[[#This Row],[Description]]&lt;&gt;"",Table1[[#This Row],[Description]],"")</f>
        <v/>
      </c>
      <c r="AM2583" s="46" t="str">
        <f>IF(Table1[[#This Row],[Posting Date]]&lt;&gt;"",Table1[[#This Row],[Reference Number]],"")</f>
        <v/>
      </c>
      <c r="AN2583" s="46" t="str">
        <f>TRIM(Table1[[#This Row],[Line '#]])</f>
        <v/>
      </c>
      <c r="AO2583" s="46" t="str">
        <f>TRIM(Table1[[#This Row],[Account]])</f>
        <v/>
      </c>
      <c r="AP2583" s="46" t="str">
        <f>IF(Table1[[#This Row],[Posting Date]]&lt;&gt;"",$D$5,"")</f>
        <v/>
      </c>
      <c r="AQ2583" s="46" t="str">
        <f>TRIM(Table1[[#This Row],[Departments-Prgrams]])</f>
        <v/>
      </c>
      <c r="AR2583" s="46" t="str">
        <f>TRIM(Table1[[#This Row],[Grant]])</f>
        <v/>
      </c>
      <c r="AS2583" s="46" t="str">
        <f>TRIM(Table1[[#This Row],[Staff ID]])</f>
        <v/>
      </c>
      <c r="AT2583" s="46" t="str">
        <f>IF(TRIM(Table1[[#This Row],[Budget Code]])=0,"",TRIM(Table1[[#This Row],[Budget Code]]))</f>
        <v/>
      </c>
      <c r="AU2583" s="46" t="str">
        <f>IF(Table1[[#This Row],[Line Description]]&lt;&gt;"",Table1[[#This Row],[Line Description]],"")</f>
        <v/>
      </c>
      <c r="AV2583" s="46" t="str">
        <f>IF(Table1[[#This Row],[Cur_Amount Debit]]&gt;0,ROUND(Table1[[#This Row],[Cur_Amount Debit]],2),"")</f>
        <v/>
      </c>
      <c r="AW2583" s="46" t="str">
        <f>IF(Table1[[#This Row],[Cur_Amount Credit]]&gt;0,ROUND(Table1[[#This Row],[Cur_Amount Credit]],2),"")</f>
        <v/>
      </c>
      <c r="AX2583" s="46" t="str">
        <f>LEFT(Table1[[#This Row],[Cur]],3)</f>
        <v/>
      </c>
      <c r="AY2583" s="59"/>
      <c r="AZ2583" s="46"/>
      <c r="BA2583" s="46" t="str">
        <f>IF(Table1[[#This Row],[Cur]]&lt;&gt;"",IF(Table1[[#This Row],[Cur]]="USD","",ExchangeRate),"")</f>
        <v/>
      </c>
      <c r="BB2583" s="46" t="str">
        <f>IF(Table1[[#This Row],[Grant]]&lt;&gt;"",VLOOKUP(Table1[[#This Row],[Grant]],Grants!B:D,3),"")</f>
        <v/>
      </c>
      <c r="BC2583" s="46" t="str">
        <f>TRIM(Table1[[#This Row],[Vendor ID]])</f>
        <v/>
      </c>
      <c r="BD2583">
        <f>IF(Table1[[#This Row],[Reference Number]]=Q2582,BD2582,BD2582+1)</f>
        <v>0</v>
      </c>
    </row>
    <row r="2584" spans="1:56" ht="11.25" customHeight="1" x14ac:dyDescent="0.25">
      <c r="A2584" s="1"/>
      <c r="B2584" s="88" t="str">
        <f>IF(Table1[[#This Row],[Posting Date]]&lt;&gt;"",IF(Table1[[#This Row],[Reference Number]]=Q2583,B2583+1,1),"")</f>
        <v/>
      </c>
      <c r="C2584" s="61"/>
      <c r="D2584" s="61"/>
      <c r="E2584" s="138"/>
      <c r="F2584" s="141" t="str">
        <f>IFERROR(IF(VLOOKUP(Table1[[#This Row],[Budget Code Description]],Dimentions!$X$6:$AC$139,2,FALSE)="","",VLOOKUP(Table1[[#This Row],[Budget Code Description]],Dimentions!$X$6:$AC$139,2,FALSE)),"")</f>
        <v/>
      </c>
      <c r="G2584" s="141"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1" t="str">
        <f>IFERROR(VLOOKUP(Table1[[#This Row],[Budget Code Description]],Table6[#All],8,FALSE),"")</f>
        <v/>
      </c>
      <c r="L2584" s="63"/>
      <c r="M2584" s="65" t="str">
        <f>IFERROR(VLOOKUP(Table1[[#This Row],[Staff ID]],Table2[],2,FALSE),"")</f>
        <v/>
      </c>
      <c r="N2584" s="209" t="str">
        <f>IFERROR(IF(VLOOKUP(Table1[[#This Row],[Budget Code Description]],Dimentions!$X$6:$AC$134,4,FALSE)="","",VLOOKUP(Table1[[#This Row],[Budget Code Description]],Dimentions!$X$6:$AC$134,4,FALSE)),"")</f>
        <v/>
      </c>
      <c r="O2584" s="65" t="str">
        <f>IFERROR(VLOOKUP(Table1[[#This Row],[Vendor ID]],Table549[],2,FALSE),"")</f>
        <v/>
      </c>
      <c r="P2584" s="63"/>
      <c r="Q2584" s="141" t="str">
        <f>IF(Table1[[#This Row],[Posting Date]]&lt;&gt;"",$D$9,"")</f>
        <v/>
      </c>
      <c r="R2584" s="157" t="str">
        <f>IF(Table1[[#This Row],[Posting Date]]&lt;&gt;"",$D$10,"")</f>
        <v/>
      </c>
      <c r="S2584" s="66"/>
      <c r="T2584" s="63"/>
      <c r="U2584" s="67"/>
      <c r="V2584" s="67"/>
      <c r="W2584" s="67" t="str">
        <f t="shared" si="44"/>
        <v/>
      </c>
      <c r="X2584" s="159" t="str">
        <f>IF(E2584="","",(IF(Table1[[#This Row],[Cur]]="USD",Table1[[#This Row],[Cur_Amount Debit]],Table1[[#This Row],[Cur_Amount Debit]]/Table1[[#This Row],[Exchange Rate]])))</f>
        <v/>
      </c>
      <c r="Y2584" s="159" t="str">
        <f>IF(E2584="","",(IF(Table1[[#This Row],[Cur]]="USD",Table1[[#This Row],[Cur_Amount Credit]],Table1[[#This Row],[Cur_Amount Credit]]/ExchangeRate)))</f>
        <v/>
      </c>
      <c r="Z2584" s="201" t="str">
        <f>IF(E2584="","",(Table1[[#This Row],[Debit USD]]-Table1[[#This Row],[Credit USD]]))</f>
        <v/>
      </c>
      <c r="AA2584" s="226"/>
      <c r="AB2584" s="255"/>
      <c r="AC2584" s="1"/>
      <c r="AD2584" s="15"/>
      <c r="AE2584" s="15" t="str">
        <f>IF(AND(OR(Table1[[#This Row],[Account]]="15030",Table1[[#This Row],[Account]]="15035",Table1[[#This Row],[Account]]="20150"),Table1[[#This Row],[Vendor ID]]=""),1,"")</f>
        <v/>
      </c>
      <c r="AF2584" s="15"/>
      <c r="AG2584" s="15"/>
      <c r="AH2584" s="15"/>
      <c r="AI2584" s="46" t="str">
        <f>IF(Table1[[#This Row],[Posting Date]]&lt;&gt;"","GJ-"&amp;CountryID,"")</f>
        <v/>
      </c>
      <c r="AJ2584" s="59" t="str">
        <f>IF(Table1[[#This Row],[Posting Date]]&lt;&gt;"",Table1[[#This Row],[Posting Date]],"")</f>
        <v/>
      </c>
      <c r="AK2584" s="46"/>
      <c r="AL2584" s="46" t="str">
        <f>IF(Table1[[#This Row],[Description]]&lt;&gt;"",Table1[[#This Row],[Description]],"")</f>
        <v/>
      </c>
      <c r="AM2584" s="46" t="str">
        <f>IF(Table1[[#This Row],[Posting Date]]&lt;&gt;"",Table1[[#This Row],[Reference Number]],"")</f>
        <v/>
      </c>
      <c r="AN2584" s="46" t="str">
        <f>TRIM(Table1[[#This Row],[Line '#]])</f>
        <v/>
      </c>
      <c r="AO2584" s="46" t="str">
        <f>TRIM(Table1[[#This Row],[Account]])</f>
        <v/>
      </c>
      <c r="AP2584" s="46" t="str">
        <f>IF(Table1[[#This Row],[Posting Date]]&lt;&gt;"",$D$5,"")</f>
        <v/>
      </c>
      <c r="AQ2584" s="46" t="str">
        <f>TRIM(Table1[[#This Row],[Departments-Prgrams]])</f>
        <v/>
      </c>
      <c r="AR2584" s="46" t="str">
        <f>TRIM(Table1[[#This Row],[Grant]])</f>
        <v/>
      </c>
      <c r="AS2584" s="46" t="str">
        <f>TRIM(Table1[[#This Row],[Staff ID]])</f>
        <v/>
      </c>
      <c r="AT2584" s="46" t="str">
        <f>IF(TRIM(Table1[[#This Row],[Budget Code]])=0,"",TRIM(Table1[[#This Row],[Budget Code]]))</f>
        <v/>
      </c>
      <c r="AU2584" s="46" t="str">
        <f>IF(Table1[[#This Row],[Line Description]]&lt;&gt;"",Table1[[#This Row],[Line Description]],"")</f>
        <v/>
      </c>
      <c r="AV2584" s="46" t="str">
        <f>IF(Table1[[#This Row],[Cur_Amount Debit]]&gt;0,ROUND(Table1[[#This Row],[Cur_Amount Debit]],2),"")</f>
        <v/>
      </c>
      <c r="AW2584" s="46" t="str">
        <f>IF(Table1[[#This Row],[Cur_Amount Credit]]&gt;0,ROUND(Table1[[#This Row],[Cur_Amount Credit]],2),"")</f>
        <v/>
      </c>
      <c r="AX2584" s="46" t="str">
        <f>LEFT(Table1[[#This Row],[Cur]],3)</f>
        <v/>
      </c>
      <c r="AY2584" s="59"/>
      <c r="AZ2584" s="46"/>
      <c r="BA2584" s="46" t="str">
        <f>IF(Table1[[#This Row],[Cur]]&lt;&gt;"",IF(Table1[[#This Row],[Cur]]="USD","",ExchangeRate),"")</f>
        <v/>
      </c>
      <c r="BB2584" s="46" t="str">
        <f>IF(Table1[[#This Row],[Grant]]&lt;&gt;"",VLOOKUP(Table1[[#This Row],[Grant]],Grants!B:D,3),"")</f>
        <v/>
      </c>
      <c r="BC2584" s="46" t="str">
        <f>TRIM(Table1[[#This Row],[Vendor ID]])</f>
        <v/>
      </c>
      <c r="BD2584">
        <f>IF(Table1[[#This Row],[Reference Number]]=Q2583,BD2583,BD2583+1)</f>
        <v>0</v>
      </c>
    </row>
    <row r="2585" spans="1:56" ht="11.25" customHeight="1" x14ac:dyDescent="0.25">
      <c r="A2585" s="1"/>
      <c r="B2585" s="88" t="str">
        <f>IF(Table1[[#This Row],[Posting Date]]&lt;&gt;"",IF(Table1[[#This Row],[Reference Number]]=Q2584,B2584+1,1),"")</f>
        <v/>
      </c>
      <c r="C2585" s="61"/>
      <c r="D2585" s="61"/>
      <c r="E2585" s="138"/>
      <c r="F2585" s="141" t="str">
        <f>IFERROR(IF(VLOOKUP(Table1[[#This Row],[Budget Code Description]],Dimentions!$X$6:$AC$139,2,FALSE)="","",VLOOKUP(Table1[[#This Row],[Budget Code Description]],Dimentions!$X$6:$AC$139,2,FALSE)),"")</f>
        <v/>
      </c>
      <c r="G2585" s="141"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1" t="str">
        <f>IFERROR(VLOOKUP(Table1[[#This Row],[Budget Code Description]],Table6[#All],8,FALSE),"")</f>
        <v/>
      </c>
      <c r="L2585" s="63"/>
      <c r="M2585" s="65" t="str">
        <f>IFERROR(VLOOKUP(Table1[[#This Row],[Staff ID]],Table2[],2,FALSE),"")</f>
        <v/>
      </c>
      <c r="N2585" s="209" t="str">
        <f>IFERROR(IF(VLOOKUP(Table1[[#This Row],[Budget Code Description]],Dimentions!$X$6:$AC$134,4,FALSE)="","",VLOOKUP(Table1[[#This Row],[Budget Code Description]],Dimentions!$X$6:$AC$134,4,FALSE)),"")</f>
        <v/>
      </c>
      <c r="O2585" s="65" t="str">
        <f>IFERROR(VLOOKUP(Table1[[#This Row],[Vendor ID]],Table549[],2,FALSE),"")</f>
        <v/>
      </c>
      <c r="P2585" s="63"/>
      <c r="Q2585" s="141" t="str">
        <f>IF(Table1[[#This Row],[Posting Date]]&lt;&gt;"",$D$9,"")</f>
        <v/>
      </c>
      <c r="R2585" s="157" t="str">
        <f>IF(Table1[[#This Row],[Posting Date]]&lt;&gt;"",$D$10,"")</f>
        <v/>
      </c>
      <c r="S2585" s="66"/>
      <c r="T2585" s="63"/>
      <c r="U2585" s="67"/>
      <c r="V2585" s="67"/>
      <c r="W2585" s="67" t="str">
        <f t="shared" si="44"/>
        <v/>
      </c>
      <c r="X2585" s="159" t="str">
        <f>IF(E2585="","",(IF(Table1[[#This Row],[Cur]]="USD",Table1[[#This Row],[Cur_Amount Debit]],Table1[[#This Row],[Cur_Amount Debit]]/Table1[[#This Row],[Exchange Rate]])))</f>
        <v/>
      </c>
      <c r="Y2585" s="159" t="str">
        <f>IF(E2585="","",(IF(Table1[[#This Row],[Cur]]="USD",Table1[[#This Row],[Cur_Amount Credit]],Table1[[#This Row],[Cur_Amount Credit]]/ExchangeRate)))</f>
        <v/>
      </c>
      <c r="Z2585" s="201" t="str">
        <f>IF(E2585="","",(Table1[[#This Row],[Debit USD]]-Table1[[#This Row],[Credit USD]]))</f>
        <v/>
      </c>
      <c r="AA2585" s="226"/>
      <c r="AB2585" s="255"/>
      <c r="AC2585" s="1"/>
      <c r="AD2585" s="15"/>
      <c r="AE2585" s="15" t="str">
        <f>IF(AND(OR(Table1[[#This Row],[Account]]="15030",Table1[[#This Row],[Account]]="15035",Table1[[#This Row],[Account]]="20150"),Table1[[#This Row],[Vendor ID]]=""),1,"")</f>
        <v/>
      </c>
      <c r="AF2585" s="15"/>
      <c r="AG2585" s="15"/>
      <c r="AH2585" s="15"/>
      <c r="AI2585" s="46" t="str">
        <f>IF(Table1[[#This Row],[Posting Date]]&lt;&gt;"","GJ-"&amp;CountryID,"")</f>
        <v/>
      </c>
      <c r="AJ2585" s="59" t="str">
        <f>IF(Table1[[#This Row],[Posting Date]]&lt;&gt;"",Table1[[#This Row],[Posting Date]],"")</f>
        <v/>
      </c>
      <c r="AK2585" s="46"/>
      <c r="AL2585" s="46" t="str">
        <f>IF(Table1[[#This Row],[Description]]&lt;&gt;"",Table1[[#This Row],[Description]],"")</f>
        <v/>
      </c>
      <c r="AM2585" s="46" t="str">
        <f>IF(Table1[[#This Row],[Posting Date]]&lt;&gt;"",Table1[[#This Row],[Reference Number]],"")</f>
        <v/>
      </c>
      <c r="AN2585" s="46" t="str">
        <f>TRIM(Table1[[#This Row],[Line '#]])</f>
        <v/>
      </c>
      <c r="AO2585" s="46" t="str">
        <f>TRIM(Table1[[#This Row],[Account]])</f>
        <v/>
      </c>
      <c r="AP2585" s="46" t="str">
        <f>IF(Table1[[#This Row],[Posting Date]]&lt;&gt;"",$D$5,"")</f>
        <v/>
      </c>
      <c r="AQ2585" s="46" t="str">
        <f>TRIM(Table1[[#This Row],[Departments-Prgrams]])</f>
        <v/>
      </c>
      <c r="AR2585" s="46" t="str">
        <f>TRIM(Table1[[#This Row],[Grant]])</f>
        <v/>
      </c>
      <c r="AS2585" s="46" t="str">
        <f>TRIM(Table1[[#This Row],[Staff ID]])</f>
        <v/>
      </c>
      <c r="AT2585" s="46" t="str">
        <f>IF(TRIM(Table1[[#This Row],[Budget Code]])=0,"",TRIM(Table1[[#This Row],[Budget Code]]))</f>
        <v/>
      </c>
      <c r="AU2585" s="46" t="str">
        <f>IF(Table1[[#This Row],[Line Description]]&lt;&gt;"",Table1[[#This Row],[Line Description]],"")</f>
        <v/>
      </c>
      <c r="AV2585" s="46" t="str">
        <f>IF(Table1[[#This Row],[Cur_Amount Debit]]&gt;0,ROUND(Table1[[#This Row],[Cur_Amount Debit]],2),"")</f>
        <v/>
      </c>
      <c r="AW2585" s="46" t="str">
        <f>IF(Table1[[#This Row],[Cur_Amount Credit]]&gt;0,ROUND(Table1[[#This Row],[Cur_Amount Credit]],2),"")</f>
        <v/>
      </c>
      <c r="AX2585" s="46" t="str">
        <f>LEFT(Table1[[#This Row],[Cur]],3)</f>
        <v/>
      </c>
      <c r="AY2585" s="59"/>
      <c r="AZ2585" s="46"/>
      <c r="BA2585" s="46" t="str">
        <f>IF(Table1[[#This Row],[Cur]]&lt;&gt;"",IF(Table1[[#This Row],[Cur]]="USD","",ExchangeRate),"")</f>
        <v/>
      </c>
      <c r="BB2585" s="46" t="str">
        <f>IF(Table1[[#This Row],[Grant]]&lt;&gt;"",VLOOKUP(Table1[[#This Row],[Grant]],Grants!B:D,3),"")</f>
        <v/>
      </c>
      <c r="BC2585" s="46" t="str">
        <f>TRIM(Table1[[#This Row],[Vendor ID]])</f>
        <v/>
      </c>
      <c r="BD2585">
        <f>IF(Table1[[#This Row],[Reference Number]]=Q2584,BD2584,BD2584+1)</f>
        <v>0</v>
      </c>
    </row>
    <row r="2586" spans="1:56" ht="11.25" customHeight="1" x14ac:dyDescent="0.25">
      <c r="A2586" s="1"/>
      <c r="B2586" s="88" t="str">
        <f>IF(Table1[[#This Row],[Posting Date]]&lt;&gt;"",IF(Table1[[#This Row],[Reference Number]]=Q2585,B2585+1,1),"")</f>
        <v/>
      </c>
      <c r="C2586" s="61"/>
      <c r="D2586" s="61"/>
      <c r="E2586" s="138"/>
      <c r="F2586" s="141" t="str">
        <f>IFERROR(IF(VLOOKUP(Table1[[#This Row],[Budget Code Description]],Dimentions!$X$6:$AC$139,2,FALSE)="","",VLOOKUP(Table1[[#This Row],[Budget Code Description]],Dimentions!$X$6:$AC$139,2,FALSE)),"")</f>
        <v/>
      </c>
      <c r="G2586" s="141"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1" t="str">
        <f>IFERROR(VLOOKUP(Table1[[#This Row],[Budget Code Description]],Table6[#All],8,FALSE),"")</f>
        <v/>
      </c>
      <c r="L2586" s="63"/>
      <c r="M2586" s="65" t="str">
        <f>IFERROR(VLOOKUP(Table1[[#This Row],[Staff ID]],Table2[],2,FALSE),"")</f>
        <v/>
      </c>
      <c r="N2586" s="209" t="str">
        <f>IFERROR(IF(VLOOKUP(Table1[[#This Row],[Budget Code Description]],Dimentions!$X$6:$AC$134,4,FALSE)="","",VLOOKUP(Table1[[#This Row],[Budget Code Description]],Dimentions!$X$6:$AC$134,4,FALSE)),"")</f>
        <v/>
      </c>
      <c r="O2586" s="65" t="str">
        <f>IFERROR(VLOOKUP(Table1[[#This Row],[Vendor ID]],Table549[],2,FALSE),"")</f>
        <v/>
      </c>
      <c r="P2586" s="63"/>
      <c r="Q2586" s="141" t="str">
        <f>IF(Table1[[#This Row],[Posting Date]]&lt;&gt;"",$D$9,"")</f>
        <v/>
      </c>
      <c r="R2586" s="157" t="str">
        <f>IF(Table1[[#This Row],[Posting Date]]&lt;&gt;"",$D$10,"")</f>
        <v/>
      </c>
      <c r="S2586" s="66"/>
      <c r="T2586" s="63"/>
      <c r="U2586" s="67"/>
      <c r="V2586" s="67"/>
      <c r="W2586" s="67" t="str">
        <f t="shared" si="44"/>
        <v/>
      </c>
      <c r="X2586" s="159" t="str">
        <f>IF(E2586="","",(IF(Table1[[#This Row],[Cur]]="USD",Table1[[#This Row],[Cur_Amount Debit]],Table1[[#This Row],[Cur_Amount Debit]]/Table1[[#This Row],[Exchange Rate]])))</f>
        <v/>
      </c>
      <c r="Y2586" s="159" t="str">
        <f>IF(E2586="","",(IF(Table1[[#This Row],[Cur]]="USD",Table1[[#This Row],[Cur_Amount Credit]],Table1[[#This Row],[Cur_Amount Credit]]/ExchangeRate)))</f>
        <v/>
      </c>
      <c r="Z2586" s="201" t="str">
        <f>IF(E2586="","",(Table1[[#This Row],[Debit USD]]-Table1[[#This Row],[Credit USD]]))</f>
        <v/>
      </c>
      <c r="AA2586" s="226"/>
      <c r="AB2586" s="255"/>
      <c r="AC2586" s="1"/>
      <c r="AD2586" s="15"/>
      <c r="AE2586" s="15" t="str">
        <f>IF(AND(OR(Table1[[#This Row],[Account]]="15030",Table1[[#This Row],[Account]]="15035",Table1[[#This Row],[Account]]="20150"),Table1[[#This Row],[Vendor ID]]=""),1,"")</f>
        <v/>
      </c>
      <c r="AF2586" s="15"/>
      <c r="AG2586" s="15"/>
      <c r="AH2586" s="15"/>
      <c r="AI2586" s="46" t="str">
        <f>IF(Table1[[#This Row],[Posting Date]]&lt;&gt;"","GJ-"&amp;CountryID,"")</f>
        <v/>
      </c>
      <c r="AJ2586" s="59" t="str">
        <f>IF(Table1[[#This Row],[Posting Date]]&lt;&gt;"",Table1[[#This Row],[Posting Date]],"")</f>
        <v/>
      </c>
      <c r="AK2586" s="46"/>
      <c r="AL2586" s="46" t="str">
        <f>IF(Table1[[#This Row],[Description]]&lt;&gt;"",Table1[[#This Row],[Description]],"")</f>
        <v/>
      </c>
      <c r="AM2586" s="46" t="str">
        <f>IF(Table1[[#This Row],[Posting Date]]&lt;&gt;"",Table1[[#This Row],[Reference Number]],"")</f>
        <v/>
      </c>
      <c r="AN2586" s="46" t="str">
        <f>TRIM(Table1[[#This Row],[Line '#]])</f>
        <v/>
      </c>
      <c r="AO2586" s="46" t="str">
        <f>TRIM(Table1[[#This Row],[Account]])</f>
        <v/>
      </c>
      <c r="AP2586" s="46" t="str">
        <f>IF(Table1[[#This Row],[Posting Date]]&lt;&gt;"",$D$5,"")</f>
        <v/>
      </c>
      <c r="AQ2586" s="46" t="str">
        <f>TRIM(Table1[[#This Row],[Departments-Prgrams]])</f>
        <v/>
      </c>
      <c r="AR2586" s="46" t="str">
        <f>TRIM(Table1[[#This Row],[Grant]])</f>
        <v/>
      </c>
      <c r="AS2586" s="46" t="str">
        <f>TRIM(Table1[[#This Row],[Staff ID]])</f>
        <v/>
      </c>
      <c r="AT2586" s="46" t="str">
        <f>IF(TRIM(Table1[[#This Row],[Budget Code]])=0,"",TRIM(Table1[[#This Row],[Budget Code]]))</f>
        <v/>
      </c>
      <c r="AU2586" s="46" t="str">
        <f>IF(Table1[[#This Row],[Line Description]]&lt;&gt;"",Table1[[#This Row],[Line Description]],"")</f>
        <v/>
      </c>
      <c r="AV2586" s="46" t="str">
        <f>IF(Table1[[#This Row],[Cur_Amount Debit]]&gt;0,ROUND(Table1[[#This Row],[Cur_Amount Debit]],2),"")</f>
        <v/>
      </c>
      <c r="AW2586" s="46" t="str">
        <f>IF(Table1[[#This Row],[Cur_Amount Credit]]&gt;0,ROUND(Table1[[#This Row],[Cur_Amount Credit]],2),"")</f>
        <v/>
      </c>
      <c r="AX2586" s="46" t="str">
        <f>LEFT(Table1[[#This Row],[Cur]],3)</f>
        <v/>
      </c>
      <c r="AY2586" s="59"/>
      <c r="AZ2586" s="46"/>
      <c r="BA2586" s="46" t="str">
        <f>IF(Table1[[#This Row],[Cur]]&lt;&gt;"",IF(Table1[[#This Row],[Cur]]="USD","",ExchangeRate),"")</f>
        <v/>
      </c>
      <c r="BB2586" s="46" t="str">
        <f>IF(Table1[[#This Row],[Grant]]&lt;&gt;"",VLOOKUP(Table1[[#This Row],[Grant]],Grants!B:D,3),"")</f>
        <v/>
      </c>
      <c r="BC2586" s="46" t="str">
        <f>TRIM(Table1[[#This Row],[Vendor ID]])</f>
        <v/>
      </c>
      <c r="BD2586">
        <f>IF(Table1[[#This Row],[Reference Number]]=Q2585,BD2585,BD2585+1)</f>
        <v>0</v>
      </c>
    </row>
    <row r="2587" spans="1:56" ht="11.25" customHeight="1" x14ac:dyDescent="0.25">
      <c r="A2587" s="1"/>
      <c r="B2587" s="88" t="str">
        <f>IF(Table1[[#This Row],[Posting Date]]&lt;&gt;"",IF(Table1[[#This Row],[Reference Number]]=Q2586,B2586+1,1),"")</f>
        <v/>
      </c>
      <c r="C2587" s="61"/>
      <c r="D2587" s="61"/>
      <c r="E2587" s="138"/>
      <c r="F2587" s="141" t="str">
        <f>IFERROR(IF(VLOOKUP(Table1[[#This Row],[Budget Code Description]],Dimentions!$X$6:$AC$139,2,FALSE)="","",VLOOKUP(Table1[[#This Row],[Budget Code Description]],Dimentions!$X$6:$AC$139,2,FALSE)),"")</f>
        <v/>
      </c>
      <c r="G2587" s="141"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1" t="str">
        <f>IFERROR(VLOOKUP(Table1[[#This Row],[Budget Code Description]],Table6[#All],8,FALSE),"")</f>
        <v/>
      </c>
      <c r="L2587" s="63"/>
      <c r="M2587" s="65" t="str">
        <f>IFERROR(VLOOKUP(Table1[[#This Row],[Staff ID]],Table2[],2,FALSE),"")</f>
        <v/>
      </c>
      <c r="N2587" s="209" t="str">
        <f>IFERROR(IF(VLOOKUP(Table1[[#This Row],[Budget Code Description]],Dimentions!$X$6:$AC$134,4,FALSE)="","",VLOOKUP(Table1[[#This Row],[Budget Code Description]],Dimentions!$X$6:$AC$134,4,FALSE)),"")</f>
        <v/>
      </c>
      <c r="O2587" s="65" t="str">
        <f>IFERROR(VLOOKUP(Table1[[#This Row],[Vendor ID]],Table549[],2,FALSE),"")</f>
        <v/>
      </c>
      <c r="P2587" s="63"/>
      <c r="Q2587" s="141" t="str">
        <f>IF(Table1[[#This Row],[Posting Date]]&lt;&gt;"",$D$9,"")</f>
        <v/>
      </c>
      <c r="R2587" s="157" t="str">
        <f>IF(Table1[[#This Row],[Posting Date]]&lt;&gt;"",$D$10,"")</f>
        <v/>
      </c>
      <c r="S2587" s="66"/>
      <c r="T2587" s="63"/>
      <c r="U2587" s="67"/>
      <c r="V2587" s="67"/>
      <c r="W2587" s="67" t="str">
        <f t="shared" si="44"/>
        <v/>
      </c>
      <c r="X2587" s="159" t="str">
        <f>IF(E2587="","",(IF(Table1[[#This Row],[Cur]]="USD",Table1[[#This Row],[Cur_Amount Debit]],Table1[[#This Row],[Cur_Amount Debit]]/Table1[[#This Row],[Exchange Rate]])))</f>
        <v/>
      </c>
      <c r="Y2587" s="159" t="str">
        <f>IF(E2587="","",(IF(Table1[[#This Row],[Cur]]="USD",Table1[[#This Row],[Cur_Amount Credit]],Table1[[#This Row],[Cur_Amount Credit]]/ExchangeRate)))</f>
        <v/>
      </c>
      <c r="Z2587" s="201" t="str">
        <f>IF(E2587="","",(Table1[[#This Row],[Debit USD]]-Table1[[#This Row],[Credit USD]]))</f>
        <v/>
      </c>
      <c r="AA2587" s="226"/>
      <c r="AB2587" s="255"/>
      <c r="AC2587" s="1"/>
      <c r="AD2587" s="15"/>
      <c r="AE2587" s="15" t="str">
        <f>IF(AND(OR(Table1[[#This Row],[Account]]="15030",Table1[[#This Row],[Account]]="15035",Table1[[#This Row],[Account]]="20150"),Table1[[#This Row],[Vendor ID]]=""),1,"")</f>
        <v/>
      </c>
      <c r="AF2587" s="15"/>
      <c r="AG2587" s="15"/>
      <c r="AH2587" s="15"/>
      <c r="AI2587" s="46" t="str">
        <f>IF(Table1[[#This Row],[Posting Date]]&lt;&gt;"","GJ-"&amp;CountryID,"")</f>
        <v/>
      </c>
      <c r="AJ2587" s="59" t="str">
        <f>IF(Table1[[#This Row],[Posting Date]]&lt;&gt;"",Table1[[#This Row],[Posting Date]],"")</f>
        <v/>
      </c>
      <c r="AK2587" s="46"/>
      <c r="AL2587" s="46" t="str">
        <f>IF(Table1[[#This Row],[Description]]&lt;&gt;"",Table1[[#This Row],[Description]],"")</f>
        <v/>
      </c>
      <c r="AM2587" s="46" t="str">
        <f>IF(Table1[[#This Row],[Posting Date]]&lt;&gt;"",Table1[[#This Row],[Reference Number]],"")</f>
        <v/>
      </c>
      <c r="AN2587" s="46" t="str">
        <f>TRIM(Table1[[#This Row],[Line '#]])</f>
        <v/>
      </c>
      <c r="AO2587" s="46" t="str">
        <f>TRIM(Table1[[#This Row],[Account]])</f>
        <v/>
      </c>
      <c r="AP2587" s="46" t="str">
        <f>IF(Table1[[#This Row],[Posting Date]]&lt;&gt;"",$D$5,"")</f>
        <v/>
      </c>
      <c r="AQ2587" s="46" t="str">
        <f>TRIM(Table1[[#This Row],[Departments-Prgrams]])</f>
        <v/>
      </c>
      <c r="AR2587" s="46" t="str">
        <f>TRIM(Table1[[#This Row],[Grant]])</f>
        <v/>
      </c>
      <c r="AS2587" s="46" t="str">
        <f>TRIM(Table1[[#This Row],[Staff ID]])</f>
        <v/>
      </c>
      <c r="AT2587" s="46" t="str">
        <f>IF(TRIM(Table1[[#This Row],[Budget Code]])=0,"",TRIM(Table1[[#This Row],[Budget Code]]))</f>
        <v/>
      </c>
      <c r="AU2587" s="46" t="str">
        <f>IF(Table1[[#This Row],[Line Description]]&lt;&gt;"",Table1[[#This Row],[Line Description]],"")</f>
        <v/>
      </c>
      <c r="AV2587" s="46" t="str">
        <f>IF(Table1[[#This Row],[Cur_Amount Debit]]&gt;0,ROUND(Table1[[#This Row],[Cur_Amount Debit]],2),"")</f>
        <v/>
      </c>
      <c r="AW2587" s="46" t="str">
        <f>IF(Table1[[#This Row],[Cur_Amount Credit]]&gt;0,ROUND(Table1[[#This Row],[Cur_Amount Credit]],2),"")</f>
        <v/>
      </c>
      <c r="AX2587" s="46" t="str">
        <f>LEFT(Table1[[#This Row],[Cur]],3)</f>
        <v/>
      </c>
      <c r="AY2587" s="59"/>
      <c r="AZ2587" s="46"/>
      <c r="BA2587" s="46" t="str">
        <f>IF(Table1[[#This Row],[Cur]]&lt;&gt;"",IF(Table1[[#This Row],[Cur]]="USD","",ExchangeRate),"")</f>
        <v/>
      </c>
      <c r="BB2587" s="46" t="str">
        <f>IF(Table1[[#This Row],[Grant]]&lt;&gt;"",VLOOKUP(Table1[[#This Row],[Grant]],Grants!B:D,3),"")</f>
        <v/>
      </c>
      <c r="BC2587" s="46" t="str">
        <f>TRIM(Table1[[#This Row],[Vendor ID]])</f>
        <v/>
      </c>
      <c r="BD2587">
        <f>IF(Table1[[#This Row],[Reference Number]]=Q2586,BD2586,BD2586+1)</f>
        <v>0</v>
      </c>
    </row>
    <row r="2588" spans="1:56" ht="11.25" customHeight="1" x14ac:dyDescent="0.25">
      <c r="A2588" s="1"/>
      <c r="B2588" s="88" t="str">
        <f>IF(Table1[[#This Row],[Posting Date]]&lt;&gt;"",IF(Table1[[#This Row],[Reference Number]]=Q2587,B2587+1,1),"")</f>
        <v/>
      </c>
      <c r="C2588" s="61"/>
      <c r="D2588" s="61"/>
      <c r="E2588" s="138"/>
      <c r="F2588" s="141" t="str">
        <f>IFERROR(IF(VLOOKUP(Table1[[#This Row],[Budget Code Description]],Dimentions!$X$6:$AC$139,2,FALSE)="","",VLOOKUP(Table1[[#This Row],[Budget Code Description]],Dimentions!$X$6:$AC$139,2,FALSE)),"")</f>
        <v/>
      </c>
      <c r="G2588" s="141"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1" t="str">
        <f>IFERROR(VLOOKUP(Table1[[#This Row],[Budget Code Description]],Table6[#All],8,FALSE),"")</f>
        <v/>
      </c>
      <c r="L2588" s="63"/>
      <c r="M2588" s="65" t="str">
        <f>IFERROR(VLOOKUP(Table1[[#This Row],[Staff ID]],Table2[],2,FALSE),"")</f>
        <v/>
      </c>
      <c r="N2588" s="209" t="str">
        <f>IFERROR(IF(VLOOKUP(Table1[[#This Row],[Budget Code Description]],Dimentions!$X$6:$AC$134,4,FALSE)="","",VLOOKUP(Table1[[#This Row],[Budget Code Description]],Dimentions!$X$6:$AC$134,4,FALSE)),"")</f>
        <v/>
      </c>
      <c r="O2588" s="65" t="str">
        <f>IFERROR(VLOOKUP(Table1[[#This Row],[Vendor ID]],Table549[],2,FALSE),"")</f>
        <v/>
      </c>
      <c r="P2588" s="63"/>
      <c r="Q2588" s="141" t="str">
        <f>IF(Table1[[#This Row],[Posting Date]]&lt;&gt;"",$D$9,"")</f>
        <v/>
      </c>
      <c r="R2588" s="157" t="str">
        <f>IF(Table1[[#This Row],[Posting Date]]&lt;&gt;"",$D$10,"")</f>
        <v/>
      </c>
      <c r="S2588" s="66"/>
      <c r="T2588" s="63"/>
      <c r="U2588" s="67"/>
      <c r="V2588" s="67"/>
      <c r="W2588" s="67" t="str">
        <f t="shared" si="44"/>
        <v/>
      </c>
      <c r="X2588" s="159" t="str">
        <f>IF(E2588="","",(IF(Table1[[#This Row],[Cur]]="USD",Table1[[#This Row],[Cur_Amount Debit]],Table1[[#This Row],[Cur_Amount Debit]]/Table1[[#This Row],[Exchange Rate]])))</f>
        <v/>
      </c>
      <c r="Y2588" s="159" t="str">
        <f>IF(E2588="","",(IF(Table1[[#This Row],[Cur]]="USD",Table1[[#This Row],[Cur_Amount Credit]],Table1[[#This Row],[Cur_Amount Credit]]/ExchangeRate)))</f>
        <v/>
      </c>
      <c r="Z2588" s="201" t="str">
        <f>IF(E2588="","",(Table1[[#This Row],[Debit USD]]-Table1[[#This Row],[Credit USD]]))</f>
        <v/>
      </c>
      <c r="AA2588" s="226"/>
      <c r="AB2588" s="255"/>
      <c r="AC2588" s="1"/>
      <c r="AD2588" s="15"/>
      <c r="AE2588" s="15" t="str">
        <f>IF(AND(OR(Table1[[#This Row],[Account]]="15030",Table1[[#This Row],[Account]]="15035",Table1[[#This Row],[Account]]="20150"),Table1[[#This Row],[Vendor ID]]=""),1,"")</f>
        <v/>
      </c>
      <c r="AF2588" s="15"/>
      <c r="AG2588" s="15"/>
      <c r="AH2588" s="15"/>
      <c r="AI2588" s="46" t="str">
        <f>IF(Table1[[#This Row],[Posting Date]]&lt;&gt;"","GJ-"&amp;CountryID,"")</f>
        <v/>
      </c>
      <c r="AJ2588" s="59" t="str">
        <f>IF(Table1[[#This Row],[Posting Date]]&lt;&gt;"",Table1[[#This Row],[Posting Date]],"")</f>
        <v/>
      </c>
      <c r="AK2588" s="46"/>
      <c r="AL2588" s="46" t="str">
        <f>IF(Table1[[#This Row],[Description]]&lt;&gt;"",Table1[[#This Row],[Description]],"")</f>
        <v/>
      </c>
      <c r="AM2588" s="46" t="str">
        <f>IF(Table1[[#This Row],[Posting Date]]&lt;&gt;"",Table1[[#This Row],[Reference Number]],"")</f>
        <v/>
      </c>
      <c r="AN2588" s="46" t="str">
        <f>TRIM(Table1[[#This Row],[Line '#]])</f>
        <v/>
      </c>
      <c r="AO2588" s="46" t="str">
        <f>TRIM(Table1[[#This Row],[Account]])</f>
        <v/>
      </c>
      <c r="AP2588" s="46" t="str">
        <f>IF(Table1[[#This Row],[Posting Date]]&lt;&gt;"",$D$5,"")</f>
        <v/>
      </c>
      <c r="AQ2588" s="46" t="str">
        <f>TRIM(Table1[[#This Row],[Departments-Prgrams]])</f>
        <v/>
      </c>
      <c r="AR2588" s="46" t="str">
        <f>TRIM(Table1[[#This Row],[Grant]])</f>
        <v/>
      </c>
      <c r="AS2588" s="46" t="str">
        <f>TRIM(Table1[[#This Row],[Staff ID]])</f>
        <v/>
      </c>
      <c r="AT2588" s="46" t="str">
        <f>IF(TRIM(Table1[[#This Row],[Budget Code]])=0,"",TRIM(Table1[[#This Row],[Budget Code]]))</f>
        <v/>
      </c>
      <c r="AU2588" s="46" t="str">
        <f>IF(Table1[[#This Row],[Line Description]]&lt;&gt;"",Table1[[#This Row],[Line Description]],"")</f>
        <v/>
      </c>
      <c r="AV2588" s="46" t="str">
        <f>IF(Table1[[#This Row],[Cur_Amount Debit]]&gt;0,ROUND(Table1[[#This Row],[Cur_Amount Debit]],2),"")</f>
        <v/>
      </c>
      <c r="AW2588" s="46" t="str">
        <f>IF(Table1[[#This Row],[Cur_Amount Credit]]&gt;0,ROUND(Table1[[#This Row],[Cur_Amount Credit]],2),"")</f>
        <v/>
      </c>
      <c r="AX2588" s="46" t="str">
        <f>LEFT(Table1[[#This Row],[Cur]],3)</f>
        <v/>
      </c>
      <c r="AY2588" s="59"/>
      <c r="AZ2588" s="46"/>
      <c r="BA2588" s="46" t="str">
        <f>IF(Table1[[#This Row],[Cur]]&lt;&gt;"",IF(Table1[[#This Row],[Cur]]="USD","",ExchangeRate),"")</f>
        <v/>
      </c>
      <c r="BB2588" s="46" t="str">
        <f>IF(Table1[[#This Row],[Grant]]&lt;&gt;"",VLOOKUP(Table1[[#This Row],[Grant]],Grants!B:D,3),"")</f>
        <v/>
      </c>
      <c r="BC2588" s="46" t="str">
        <f>TRIM(Table1[[#This Row],[Vendor ID]])</f>
        <v/>
      </c>
      <c r="BD2588">
        <f>IF(Table1[[#This Row],[Reference Number]]=Q2587,BD2587,BD2587+1)</f>
        <v>0</v>
      </c>
    </row>
    <row r="2589" spans="1:56" ht="11.25" customHeight="1" x14ac:dyDescent="0.25">
      <c r="A2589" s="1"/>
      <c r="B2589" s="88" t="str">
        <f>IF(Table1[[#This Row],[Posting Date]]&lt;&gt;"",IF(Table1[[#This Row],[Reference Number]]=Q2588,B2588+1,1),"")</f>
        <v/>
      </c>
      <c r="C2589" s="61"/>
      <c r="D2589" s="61"/>
      <c r="E2589" s="138"/>
      <c r="F2589" s="141" t="str">
        <f>IFERROR(IF(VLOOKUP(Table1[[#This Row],[Budget Code Description]],Dimentions!$X$6:$AC$139,2,FALSE)="","",VLOOKUP(Table1[[#This Row],[Budget Code Description]],Dimentions!$X$6:$AC$139,2,FALSE)),"")</f>
        <v/>
      </c>
      <c r="G2589" s="141"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1" t="str">
        <f>IFERROR(VLOOKUP(Table1[[#This Row],[Budget Code Description]],Table6[#All],8,FALSE),"")</f>
        <v/>
      </c>
      <c r="L2589" s="63"/>
      <c r="M2589" s="65" t="str">
        <f>IFERROR(VLOOKUP(Table1[[#This Row],[Staff ID]],Table2[],2,FALSE),"")</f>
        <v/>
      </c>
      <c r="N2589" s="209" t="str">
        <f>IFERROR(IF(VLOOKUP(Table1[[#This Row],[Budget Code Description]],Dimentions!$X$6:$AC$134,4,FALSE)="","",VLOOKUP(Table1[[#This Row],[Budget Code Description]],Dimentions!$X$6:$AC$134,4,FALSE)),"")</f>
        <v/>
      </c>
      <c r="O2589" s="65" t="str">
        <f>IFERROR(VLOOKUP(Table1[[#This Row],[Vendor ID]],Table549[],2,FALSE),"")</f>
        <v/>
      </c>
      <c r="P2589" s="63"/>
      <c r="Q2589" s="141" t="str">
        <f>IF(Table1[[#This Row],[Posting Date]]&lt;&gt;"",$D$9,"")</f>
        <v/>
      </c>
      <c r="R2589" s="157" t="str">
        <f>IF(Table1[[#This Row],[Posting Date]]&lt;&gt;"",$D$10,"")</f>
        <v/>
      </c>
      <c r="S2589" s="66"/>
      <c r="T2589" s="63"/>
      <c r="U2589" s="67"/>
      <c r="V2589" s="67"/>
      <c r="W2589" s="67" t="str">
        <f t="shared" si="44"/>
        <v/>
      </c>
      <c r="X2589" s="159" t="str">
        <f>IF(E2589="","",(IF(Table1[[#This Row],[Cur]]="USD",Table1[[#This Row],[Cur_Amount Debit]],Table1[[#This Row],[Cur_Amount Debit]]/Table1[[#This Row],[Exchange Rate]])))</f>
        <v/>
      </c>
      <c r="Y2589" s="159" t="str">
        <f>IF(E2589="","",(IF(Table1[[#This Row],[Cur]]="USD",Table1[[#This Row],[Cur_Amount Credit]],Table1[[#This Row],[Cur_Amount Credit]]/ExchangeRate)))</f>
        <v/>
      </c>
      <c r="Z2589" s="201" t="str">
        <f>IF(E2589="","",(Table1[[#This Row],[Debit USD]]-Table1[[#This Row],[Credit USD]]))</f>
        <v/>
      </c>
      <c r="AA2589" s="226"/>
      <c r="AB2589" s="255"/>
      <c r="AC2589" s="1"/>
      <c r="AD2589" s="15"/>
      <c r="AE2589" s="15" t="str">
        <f>IF(AND(OR(Table1[[#This Row],[Account]]="15030",Table1[[#This Row],[Account]]="15035",Table1[[#This Row],[Account]]="20150"),Table1[[#This Row],[Vendor ID]]=""),1,"")</f>
        <v/>
      </c>
      <c r="AF2589" s="15"/>
      <c r="AG2589" s="15"/>
      <c r="AH2589" s="15"/>
      <c r="AI2589" s="46" t="str">
        <f>IF(Table1[[#This Row],[Posting Date]]&lt;&gt;"","GJ-"&amp;CountryID,"")</f>
        <v/>
      </c>
      <c r="AJ2589" s="59" t="str">
        <f>IF(Table1[[#This Row],[Posting Date]]&lt;&gt;"",Table1[[#This Row],[Posting Date]],"")</f>
        <v/>
      </c>
      <c r="AK2589" s="46"/>
      <c r="AL2589" s="46" t="str">
        <f>IF(Table1[[#This Row],[Description]]&lt;&gt;"",Table1[[#This Row],[Description]],"")</f>
        <v/>
      </c>
      <c r="AM2589" s="46" t="str">
        <f>IF(Table1[[#This Row],[Posting Date]]&lt;&gt;"",Table1[[#This Row],[Reference Number]],"")</f>
        <v/>
      </c>
      <c r="AN2589" s="46" t="str">
        <f>TRIM(Table1[[#This Row],[Line '#]])</f>
        <v/>
      </c>
      <c r="AO2589" s="46" t="str">
        <f>TRIM(Table1[[#This Row],[Account]])</f>
        <v/>
      </c>
      <c r="AP2589" s="46" t="str">
        <f>IF(Table1[[#This Row],[Posting Date]]&lt;&gt;"",$D$5,"")</f>
        <v/>
      </c>
      <c r="AQ2589" s="46" t="str">
        <f>TRIM(Table1[[#This Row],[Departments-Prgrams]])</f>
        <v/>
      </c>
      <c r="AR2589" s="46" t="str">
        <f>TRIM(Table1[[#This Row],[Grant]])</f>
        <v/>
      </c>
      <c r="AS2589" s="46" t="str">
        <f>TRIM(Table1[[#This Row],[Staff ID]])</f>
        <v/>
      </c>
      <c r="AT2589" s="46" t="str">
        <f>IF(TRIM(Table1[[#This Row],[Budget Code]])=0,"",TRIM(Table1[[#This Row],[Budget Code]]))</f>
        <v/>
      </c>
      <c r="AU2589" s="46" t="str">
        <f>IF(Table1[[#This Row],[Line Description]]&lt;&gt;"",Table1[[#This Row],[Line Description]],"")</f>
        <v/>
      </c>
      <c r="AV2589" s="46" t="str">
        <f>IF(Table1[[#This Row],[Cur_Amount Debit]]&gt;0,ROUND(Table1[[#This Row],[Cur_Amount Debit]],2),"")</f>
        <v/>
      </c>
      <c r="AW2589" s="46" t="str">
        <f>IF(Table1[[#This Row],[Cur_Amount Credit]]&gt;0,ROUND(Table1[[#This Row],[Cur_Amount Credit]],2),"")</f>
        <v/>
      </c>
      <c r="AX2589" s="46" t="str">
        <f>LEFT(Table1[[#This Row],[Cur]],3)</f>
        <v/>
      </c>
      <c r="AY2589" s="59"/>
      <c r="AZ2589" s="46"/>
      <c r="BA2589" s="46" t="str">
        <f>IF(Table1[[#This Row],[Cur]]&lt;&gt;"",IF(Table1[[#This Row],[Cur]]="USD","",ExchangeRate),"")</f>
        <v/>
      </c>
      <c r="BB2589" s="46" t="str">
        <f>IF(Table1[[#This Row],[Grant]]&lt;&gt;"",VLOOKUP(Table1[[#This Row],[Grant]],Grants!B:D,3),"")</f>
        <v/>
      </c>
      <c r="BC2589" s="46" t="str">
        <f>TRIM(Table1[[#This Row],[Vendor ID]])</f>
        <v/>
      </c>
      <c r="BD2589">
        <f>IF(Table1[[#This Row],[Reference Number]]=Q2588,BD2588,BD2588+1)</f>
        <v>0</v>
      </c>
    </row>
    <row r="2590" spans="1:56" ht="11.25" customHeight="1" x14ac:dyDescent="0.25">
      <c r="A2590" s="1"/>
      <c r="B2590" s="88" t="str">
        <f>IF(Table1[[#This Row],[Posting Date]]&lt;&gt;"",IF(Table1[[#This Row],[Reference Number]]=Q2589,B2589+1,1),"")</f>
        <v/>
      </c>
      <c r="C2590" s="61"/>
      <c r="D2590" s="61"/>
      <c r="E2590" s="138"/>
      <c r="F2590" s="141" t="str">
        <f>IFERROR(IF(VLOOKUP(Table1[[#This Row],[Budget Code Description]],Dimentions!$X$6:$AC$139,2,FALSE)="","",VLOOKUP(Table1[[#This Row],[Budget Code Description]],Dimentions!$X$6:$AC$139,2,FALSE)),"")</f>
        <v/>
      </c>
      <c r="G2590" s="141"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1" t="str">
        <f>IFERROR(VLOOKUP(Table1[[#This Row],[Budget Code Description]],Table6[#All],8,FALSE),"")</f>
        <v/>
      </c>
      <c r="L2590" s="63"/>
      <c r="M2590" s="65" t="str">
        <f>IFERROR(VLOOKUP(Table1[[#This Row],[Staff ID]],Table2[],2,FALSE),"")</f>
        <v/>
      </c>
      <c r="N2590" s="209" t="str">
        <f>IFERROR(IF(VLOOKUP(Table1[[#This Row],[Budget Code Description]],Dimentions!$X$6:$AC$134,4,FALSE)="","",VLOOKUP(Table1[[#This Row],[Budget Code Description]],Dimentions!$X$6:$AC$134,4,FALSE)),"")</f>
        <v/>
      </c>
      <c r="O2590" s="65" t="str">
        <f>IFERROR(VLOOKUP(Table1[[#This Row],[Vendor ID]],Table549[],2,FALSE),"")</f>
        <v/>
      </c>
      <c r="P2590" s="63"/>
      <c r="Q2590" s="141" t="str">
        <f>IF(Table1[[#This Row],[Posting Date]]&lt;&gt;"",$D$9,"")</f>
        <v/>
      </c>
      <c r="R2590" s="157" t="str">
        <f>IF(Table1[[#This Row],[Posting Date]]&lt;&gt;"",$D$10,"")</f>
        <v/>
      </c>
      <c r="S2590" s="66"/>
      <c r="T2590" s="63"/>
      <c r="U2590" s="67"/>
      <c r="V2590" s="67"/>
      <c r="W2590" s="67" t="str">
        <f t="shared" si="44"/>
        <v/>
      </c>
      <c r="X2590" s="159" t="str">
        <f>IF(E2590="","",(IF(Table1[[#This Row],[Cur]]="USD",Table1[[#This Row],[Cur_Amount Debit]],Table1[[#This Row],[Cur_Amount Debit]]/Table1[[#This Row],[Exchange Rate]])))</f>
        <v/>
      </c>
      <c r="Y2590" s="159" t="str">
        <f>IF(E2590="","",(IF(Table1[[#This Row],[Cur]]="USD",Table1[[#This Row],[Cur_Amount Credit]],Table1[[#This Row],[Cur_Amount Credit]]/ExchangeRate)))</f>
        <v/>
      </c>
      <c r="Z2590" s="201" t="str">
        <f>IF(E2590="","",(Table1[[#This Row],[Debit USD]]-Table1[[#This Row],[Credit USD]]))</f>
        <v/>
      </c>
      <c r="AA2590" s="226"/>
      <c r="AB2590" s="255"/>
      <c r="AC2590" s="1"/>
      <c r="AD2590" s="15"/>
      <c r="AE2590" s="15" t="str">
        <f>IF(AND(OR(Table1[[#This Row],[Account]]="15030",Table1[[#This Row],[Account]]="15035",Table1[[#This Row],[Account]]="20150"),Table1[[#This Row],[Vendor ID]]=""),1,"")</f>
        <v/>
      </c>
      <c r="AF2590" s="15"/>
      <c r="AG2590" s="15"/>
      <c r="AH2590" s="15"/>
      <c r="AI2590" s="46" t="str">
        <f>IF(Table1[[#This Row],[Posting Date]]&lt;&gt;"","GJ-"&amp;CountryID,"")</f>
        <v/>
      </c>
      <c r="AJ2590" s="59" t="str">
        <f>IF(Table1[[#This Row],[Posting Date]]&lt;&gt;"",Table1[[#This Row],[Posting Date]],"")</f>
        <v/>
      </c>
      <c r="AK2590" s="46"/>
      <c r="AL2590" s="46" t="str">
        <f>IF(Table1[[#This Row],[Description]]&lt;&gt;"",Table1[[#This Row],[Description]],"")</f>
        <v/>
      </c>
      <c r="AM2590" s="46" t="str">
        <f>IF(Table1[[#This Row],[Posting Date]]&lt;&gt;"",Table1[[#This Row],[Reference Number]],"")</f>
        <v/>
      </c>
      <c r="AN2590" s="46" t="str">
        <f>TRIM(Table1[[#This Row],[Line '#]])</f>
        <v/>
      </c>
      <c r="AO2590" s="46" t="str">
        <f>TRIM(Table1[[#This Row],[Account]])</f>
        <v/>
      </c>
      <c r="AP2590" s="46" t="str">
        <f>IF(Table1[[#This Row],[Posting Date]]&lt;&gt;"",$D$5,"")</f>
        <v/>
      </c>
      <c r="AQ2590" s="46" t="str">
        <f>TRIM(Table1[[#This Row],[Departments-Prgrams]])</f>
        <v/>
      </c>
      <c r="AR2590" s="46" t="str">
        <f>TRIM(Table1[[#This Row],[Grant]])</f>
        <v/>
      </c>
      <c r="AS2590" s="46" t="str">
        <f>TRIM(Table1[[#This Row],[Staff ID]])</f>
        <v/>
      </c>
      <c r="AT2590" s="46" t="str">
        <f>IF(TRIM(Table1[[#This Row],[Budget Code]])=0,"",TRIM(Table1[[#This Row],[Budget Code]]))</f>
        <v/>
      </c>
      <c r="AU2590" s="46" t="str">
        <f>IF(Table1[[#This Row],[Line Description]]&lt;&gt;"",Table1[[#This Row],[Line Description]],"")</f>
        <v/>
      </c>
      <c r="AV2590" s="46" t="str">
        <f>IF(Table1[[#This Row],[Cur_Amount Debit]]&gt;0,ROUND(Table1[[#This Row],[Cur_Amount Debit]],2),"")</f>
        <v/>
      </c>
      <c r="AW2590" s="46" t="str">
        <f>IF(Table1[[#This Row],[Cur_Amount Credit]]&gt;0,ROUND(Table1[[#This Row],[Cur_Amount Credit]],2),"")</f>
        <v/>
      </c>
      <c r="AX2590" s="46" t="str">
        <f>LEFT(Table1[[#This Row],[Cur]],3)</f>
        <v/>
      </c>
      <c r="AY2590" s="59"/>
      <c r="AZ2590" s="46"/>
      <c r="BA2590" s="46" t="str">
        <f>IF(Table1[[#This Row],[Cur]]&lt;&gt;"",IF(Table1[[#This Row],[Cur]]="USD","",ExchangeRate),"")</f>
        <v/>
      </c>
      <c r="BB2590" s="46" t="str">
        <f>IF(Table1[[#This Row],[Grant]]&lt;&gt;"",VLOOKUP(Table1[[#This Row],[Grant]],Grants!B:D,3),"")</f>
        <v/>
      </c>
      <c r="BC2590" s="46" t="str">
        <f>TRIM(Table1[[#This Row],[Vendor ID]])</f>
        <v/>
      </c>
      <c r="BD2590">
        <f>IF(Table1[[#This Row],[Reference Number]]=Q2589,BD2589,BD2589+1)</f>
        <v>0</v>
      </c>
    </row>
    <row r="2591" spans="1:56" ht="11.25" customHeight="1" x14ac:dyDescent="0.25">
      <c r="A2591" s="1"/>
      <c r="B2591" s="88" t="str">
        <f>IF(Table1[[#This Row],[Posting Date]]&lt;&gt;"",IF(Table1[[#This Row],[Reference Number]]=Q2590,B2590+1,1),"")</f>
        <v/>
      </c>
      <c r="C2591" s="61"/>
      <c r="D2591" s="61"/>
      <c r="E2591" s="138"/>
      <c r="F2591" s="141" t="str">
        <f>IFERROR(IF(VLOOKUP(Table1[[#This Row],[Budget Code Description]],Dimentions!$X$6:$AC$139,2,FALSE)="","",VLOOKUP(Table1[[#This Row],[Budget Code Description]],Dimentions!$X$6:$AC$139,2,FALSE)),"")</f>
        <v/>
      </c>
      <c r="G2591" s="141"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1" t="str">
        <f>IFERROR(VLOOKUP(Table1[[#This Row],[Budget Code Description]],Table6[#All],8,FALSE),"")</f>
        <v/>
      </c>
      <c r="L2591" s="63"/>
      <c r="M2591" s="65" t="str">
        <f>IFERROR(VLOOKUP(Table1[[#This Row],[Staff ID]],Table2[],2,FALSE),"")</f>
        <v/>
      </c>
      <c r="N2591" s="209" t="str">
        <f>IFERROR(IF(VLOOKUP(Table1[[#This Row],[Budget Code Description]],Dimentions!$X$6:$AC$134,4,FALSE)="","",VLOOKUP(Table1[[#This Row],[Budget Code Description]],Dimentions!$X$6:$AC$134,4,FALSE)),"")</f>
        <v/>
      </c>
      <c r="O2591" s="65" t="str">
        <f>IFERROR(VLOOKUP(Table1[[#This Row],[Vendor ID]],Table549[],2,FALSE),"")</f>
        <v/>
      </c>
      <c r="P2591" s="63"/>
      <c r="Q2591" s="141" t="str">
        <f>IF(Table1[[#This Row],[Posting Date]]&lt;&gt;"",$D$9,"")</f>
        <v/>
      </c>
      <c r="R2591" s="157" t="str">
        <f>IF(Table1[[#This Row],[Posting Date]]&lt;&gt;"",$D$10,"")</f>
        <v/>
      </c>
      <c r="S2591" s="66"/>
      <c r="T2591" s="63"/>
      <c r="U2591" s="67"/>
      <c r="V2591" s="67"/>
      <c r="W2591" s="67" t="str">
        <f t="shared" si="44"/>
        <v/>
      </c>
      <c r="X2591" s="159" t="str">
        <f>IF(E2591="","",(IF(Table1[[#This Row],[Cur]]="USD",Table1[[#This Row],[Cur_Amount Debit]],Table1[[#This Row],[Cur_Amount Debit]]/Table1[[#This Row],[Exchange Rate]])))</f>
        <v/>
      </c>
      <c r="Y2591" s="159" t="str">
        <f>IF(E2591="","",(IF(Table1[[#This Row],[Cur]]="USD",Table1[[#This Row],[Cur_Amount Credit]],Table1[[#This Row],[Cur_Amount Credit]]/ExchangeRate)))</f>
        <v/>
      </c>
      <c r="Z2591" s="201" t="str">
        <f>IF(E2591="","",(Table1[[#This Row],[Debit USD]]-Table1[[#This Row],[Credit USD]]))</f>
        <v/>
      </c>
      <c r="AA2591" s="226"/>
      <c r="AB2591" s="255"/>
      <c r="AC2591" s="1"/>
      <c r="AD2591" s="15"/>
      <c r="AE2591" s="15" t="str">
        <f>IF(AND(OR(Table1[[#This Row],[Account]]="15030",Table1[[#This Row],[Account]]="15035",Table1[[#This Row],[Account]]="20150"),Table1[[#This Row],[Vendor ID]]=""),1,"")</f>
        <v/>
      </c>
      <c r="AF2591" s="15"/>
      <c r="AG2591" s="15"/>
      <c r="AH2591" s="15"/>
      <c r="AI2591" s="46" t="str">
        <f>IF(Table1[[#This Row],[Posting Date]]&lt;&gt;"","GJ-"&amp;CountryID,"")</f>
        <v/>
      </c>
      <c r="AJ2591" s="59" t="str">
        <f>IF(Table1[[#This Row],[Posting Date]]&lt;&gt;"",Table1[[#This Row],[Posting Date]],"")</f>
        <v/>
      </c>
      <c r="AK2591" s="46"/>
      <c r="AL2591" s="46" t="str">
        <f>IF(Table1[[#This Row],[Description]]&lt;&gt;"",Table1[[#This Row],[Description]],"")</f>
        <v/>
      </c>
      <c r="AM2591" s="46" t="str">
        <f>IF(Table1[[#This Row],[Posting Date]]&lt;&gt;"",Table1[[#This Row],[Reference Number]],"")</f>
        <v/>
      </c>
      <c r="AN2591" s="46" t="str">
        <f>TRIM(Table1[[#This Row],[Line '#]])</f>
        <v/>
      </c>
      <c r="AO2591" s="46" t="str">
        <f>TRIM(Table1[[#This Row],[Account]])</f>
        <v/>
      </c>
      <c r="AP2591" s="46" t="str">
        <f>IF(Table1[[#This Row],[Posting Date]]&lt;&gt;"",$D$5,"")</f>
        <v/>
      </c>
      <c r="AQ2591" s="46" t="str">
        <f>TRIM(Table1[[#This Row],[Departments-Prgrams]])</f>
        <v/>
      </c>
      <c r="AR2591" s="46" t="str">
        <f>TRIM(Table1[[#This Row],[Grant]])</f>
        <v/>
      </c>
      <c r="AS2591" s="46" t="str">
        <f>TRIM(Table1[[#This Row],[Staff ID]])</f>
        <v/>
      </c>
      <c r="AT2591" s="46" t="str">
        <f>IF(TRIM(Table1[[#This Row],[Budget Code]])=0,"",TRIM(Table1[[#This Row],[Budget Code]]))</f>
        <v/>
      </c>
      <c r="AU2591" s="46" t="str">
        <f>IF(Table1[[#This Row],[Line Description]]&lt;&gt;"",Table1[[#This Row],[Line Description]],"")</f>
        <v/>
      </c>
      <c r="AV2591" s="46" t="str">
        <f>IF(Table1[[#This Row],[Cur_Amount Debit]]&gt;0,ROUND(Table1[[#This Row],[Cur_Amount Debit]],2),"")</f>
        <v/>
      </c>
      <c r="AW2591" s="46" t="str">
        <f>IF(Table1[[#This Row],[Cur_Amount Credit]]&gt;0,ROUND(Table1[[#This Row],[Cur_Amount Credit]],2),"")</f>
        <v/>
      </c>
      <c r="AX2591" s="46" t="str">
        <f>LEFT(Table1[[#This Row],[Cur]],3)</f>
        <v/>
      </c>
      <c r="AY2591" s="59"/>
      <c r="AZ2591" s="46"/>
      <c r="BA2591" s="46" t="str">
        <f>IF(Table1[[#This Row],[Cur]]&lt;&gt;"",IF(Table1[[#This Row],[Cur]]="USD","",ExchangeRate),"")</f>
        <v/>
      </c>
      <c r="BB2591" s="46" t="str">
        <f>IF(Table1[[#This Row],[Grant]]&lt;&gt;"",VLOOKUP(Table1[[#This Row],[Grant]],Grants!B:D,3),"")</f>
        <v/>
      </c>
      <c r="BC2591" s="46" t="str">
        <f>TRIM(Table1[[#This Row],[Vendor ID]])</f>
        <v/>
      </c>
      <c r="BD2591">
        <f>IF(Table1[[#This Row],[Reference Number]]=Q2590,BD2590,BD2590+1)</f>
        <v>0</v>
      </c>
    </row>
    <row r="2592" spans="1:56" ht="11.25" customHeight="1" x14ac:dyDescent="0.25">
      <c r="A2592" s="1"/>
      <c r="B2592" s="88" t="str">
        <f>IF(Table1[[#This Row],[Posting Date]]&lt;&gt;"",IF(Table1[[#This Row],[Reference Number]]=Q2591,B2591+1,1),"")</f>
        <v/>
      </c>
      <c r="C2592" s="61"/>
      <c r="D2592" s="61"/>
      <c r="E2592" s="138"/>
      <c r="F2592" s="141" t="str">
        <f>IFERROR(IF(VLOOKUP(Table1[[#This Row],[Budget Code Description]],Dimentions!$X$6:$AC$139,2,FALSE)="","",VLOOKUP(Table1[[#This Row],[Budget Code Description]],Dimentions!$X$6:$AC$139,2,FALSE)),"")</f>
        <v/>
      </c>
      <c r="G2592" s="141"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1" t="str">
        <f>IFERROR(VLOOKUP(Table1[[#This Row],[Budget Code Description]],Table6[#All],8,FALSE),"")</f>
        <v/>
      </c>
      <c r="L2592" s="63"/>
      <c r="M2592" s="65" t="str">
        <f>IFERROR(VLOOKUP(Table1[[#This Row],[Staff ID]],Table2[],2,FALSE),"")</f>
        <v/>
      </c>
      <c r="N2592" s="209" t="str">
        <f>IFERROR(IF(VLOOKUP(Table1[[#This Row],[Budget Code Description]],Dimentions!$X$6:$AC$134,4,FALSE)="","",VLOOKUP(Table1[[#This Row],[Budget Code Description]],Dimentions!$X$6:$AC$134,4,FALSE)),"")</f>
        <v/>
      </c>
      <c r="O2592" s="65" t="str">
        <f>IFERROR(VLOOKUP(Table1[[#This Row],[Vendor ID]],Table549[],2,FALSE),"")</f>
        <v/>
      </c>
      <c r="P2592" s="63"/>
      <c r="Q2592" s="141" t="str">
        <f>IF(Table1[[#This Row],[Posting Date]]&lt;&gt;"",$D$9,"")</f>
        <v/>
      </c>
      <c r="R2592" s="157" t="str">
        <f>IF(Table1[[#This Row],[Posting Date]]&lt;&gt;"",$D$10,"")</f>
        <v/>
      </c>
      <c r="S2592" s="66"/>
      <c r="T2592" s="63"/>
      <c r="U2592" s="67"/>
      <c r="V2592" s="67"/>
      <c r="W2592" s="67" t="str">
        <f t="shared" si="44"/>
        <v/>
      </c>
      <c r="X2592" s="159" t="str">
        <f>IF(E2592="","",(IF(Table1[[#This Row],[Cur]]="USD",Table1[[#This Row],[Cur_Amount Debit]],Table1[[#This Row],[Cur_Amount Debit]]/Table1[[#This Row],[Exchange Rate]])))</f>
        <v/>
      </c>
      <c r="Y2592" s="159" t="str">
        <f>IF(E2592="","",(IF(Table1[[#This Row],[Cur]]="USD",Table1[[#This Row],[Cur_Amount Credit]],Table1[[#This Row],[Cur_Amount Credit]]/ExchangeRate)))</f>
        <v/>
      </c>
      <c r="Z2592" s="201" t="str">
        <f>IF(E2592="","",(Table1[[#This Row],[Debit USD]]-Table1[[#This Row],[Credit USD]]))</f>
        <v/>
      </c>
      <c r="AA2592" s="226"/>
      <c r="AB2592" s="255"/>
      <c r="AC2592" s="1"/>
      <c r="AD2592" s="15"/>
      <c r="AE2592" s="15" t="str">
        <f>IF(AND(OR(Table1[[#This Row],[Account]]="15030",Table1[[#This Row],[Account]]="15035",Table1[[#This Row],[Account]]="20150"),Table1[[#This Row],[Vendor ID]]=""),1,"")</f>
        <v/>
      </c>
      <c r="AF2592" s="15"/>
      <c r="AG2592" s="15"/>
      <c r="AH2592" s="15"/>
      <c r="AI2592" s="46" t="str">
        <f>IF(Table1[[#This Row],[Posting Date]]&lt;&gt;"","GJ-"&amp;CountryID,"")</f>
        <v/>
      </c>
      <c r="AJ2592" s="59" t="str">
        <f>IF(Table1[[#This Row],[Posting Date]]&lt;&gt;"",Table1[[#This Row],[Posting Date]],"")</f>
        <v/>
      </c>
      <c r="AK2592" s="46"/>
      <c r="AL2592" s="46" t="str">
        <f>IF(Table1[[#This Row],[Description]]&lt;&gt;"",Table1[[#This Row],[Description]],"")</f>
        <v/>
      </c>
      <c r="AM2592" s="46" t="str">
        <f>IF(Table1[[#This Row],[Posting Date]]&lt;&gt;"",Table1[[#This Row],[Reference Number]],"")</f>
        <v/>
      </c>
      <c r="AN2592" s="46" t="str">
        <f>TRIM(Table1[[#This Row],[Line '#]])</f>
        <v/>
      </c>
      <c r="AO2592" s="46" t="str">
        <f>TRIM(Table1[[#This Row],[Account]])</f>
        <v/>
      </c>
      <c r="AP2592" s="46" t="str">
        <f>IF(Table1[[#This Row],[Posting Date]]&lt;&gt;"",$D$5,"")</f>
        <v/>
      </c>
      <c r="AQ2592" s="46" t="str">
        <f>TRIM(Table1[[#This Row],[Departments-Prgrams]])</f>
        <v/>
      </c>
      <c r="AR2592" s="46" t="str">
        <f>TRIM(Table1[[#This Row],[Grant]])</f>
        <v/>
      </c>
      <c r="AS2592" s="46" t="str">
        <f>TRIM(Table1[[#This Row],[Staff ID]])</f>
        <v/>
      </c>
      <c r="AT2592" s="46" t="str">
        <f>IF(TRIM(Table1[[#This Row],[Budget Code]])=0,"",TRIM(Table1[[#This Row],[Budget Code]]))</f>
        <v/>
      </c>
      <c r="AU2592" s="46" t="str">
        <f>IF(Table1[[#This Row],[Line Description]]&lt;&gt;"",Table1[[#This Row],[Line Description]],"")</f>
        <v/>
      </c>
      <c r="AV2592" s="46" t="str">
        <f>IF(Table1[[#This Row],[Cur_Amount Debit]]&gt;0,ROUND(Table1[[#This Row],[Cur_Amount Debit]],2),"")</f>
        <v/>
      </c>
      <c r="AW2592" s="46" t="str">
        <f>IF(Table1[[#This Row],[Cur_Amount Credit]]&gt;0,ROUND(Table1[[#This Row],[Cur_Amount Credit]],2),"")</f>
        <v/>
      </c>
      <c r="AX2592" s="46" t="str">
        <f>LEFT(Table1[[#This Row],[Cur]],3)</f>
        <v/>
      </c>
      <c r="AY2592" s="59"/>
      <c r="AZ2592" s="46"/>
      <c r="BA2592" s="46" t="str">
        <f>IF(Table1[[#This Row],[Cur]]&lt;&gt;"",IF(Table1[[#This Row],[Cur]]="USD","",ExchangeRate),"")</f>
        <v/>
      </c>
      <c r="BB2592" s="46" t="str">
        <f>IF(Table1[[#This Row],[Grant]]&lt;&gt;"",VLOOKUP(Table1[[#This Row],[Grant]],Grants!B:D,3),"")</f>
        <v/>
      </c>
      <c r="BC2592" s="46" t="str">
        <f>TRIM(Table1[[#This Row],[Vendor ID]])</f>
        <v/>
      </c>
      <c r="BD2592">
        <f>IF(Table1[[#This Row],[Reference Number]]=Q2591,BD2591,BD2591+1)</f>
        <v>0</v>
      </c>
    </row>
    <row r="2593" spans="1:56" ht="11.25" customHeight="1" x14ac:dyDescent="0.25">
      <c r="A2593" s="1"/>
      <c r="B2593" s="88" t="str">
        <f>IF(Table1[[#This Row],[Posting Date]]&lt;&gt;"",IF(Table1[[#This Row],[Reference Number]]=Q2592,B2592+1,1),"")</f>
        <v/>
      </c>
      <c r="C2593" s="61"/>
      <c r="D2593" s="61"/>
      <c r="E2593" s="138"/>
      <c r="F2593" s="141" t="str">
        <f>IFERROR(IF(VLOOKUP(Table1[[#This Row],[Budget Code Description]],Dimentions!$X$6:$AC$139,2,FALSE)="","",VLOOKUP(Table1[[#This Row],[Budget Code Description]],Dimentions!$X$6:$AC$139,2,FALSE)),"")</f>
        <v/>
      </c>
      <c r="G2593" s="141"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1" t="str">
        <f>IFERROR(VLOOKUP(Table1[[#This Row],[Budget Code Description]],Table6[#All],8,FALSE),"")</f>
        <v/>
      </c>
      <c r="L2593" s="63"/>
      <c r="M2593" s="65" t="str">
        <f>IFERROR(VLOOKUP(Table1[[#This Row],[Staff ID]],Table2[],2,FALSE),"")</f>
        <v/>
      </c>
      <c r="N2593" s="209" t="str">
        <f>IFERROR(IF(VLOOKUP(Table1[[#This Row],[Budget Code Description]],Dimentions!$X$6:$AC$134,4,FALSE)="","",VLOOKUP(Table1[[#This Row],[Budget Code Description]],Dimentions!$X$6:$AC$134,4,FALSE)),"")</f>
        <v/>
      </c>
      <c r="O2593" s="65" t="str">
        <f>IFERROR(VLOOKUP(Table1[[#This Row],[Vendor ID]],Table549[],2,FALSE),"")</f>
        <v/>
      </c>
      <c r="P2593" s="63"/>
      <c r="Q2593" s="141" t="str">
        <f>IF(Table1[[#This Row],[Posting Date]]&lt;&gt;"",$D$9,"")</f>
        <v/>
      </c>
      <c r="R2593" s="157" t="str">
        <f>IF(Table1[[#This Row],[Posting Date]]&lt;&gt;"",$D$10,"")</f>
        <v/>
      </c>
      <c r="S2593" s="66"/>
      <c r="T2593" s="63"/>
      <c r="U2593" s="67"/>
      <c r="V2593" s="67"/>
      <c r="W2593" s="67" t="str">
        <f t="shared" si="44"/>
        <v/>
      </c>
      <c r="X2593" s="159" t="str">
        <f>IF(E2593="","",(IF(Table1[[#This Row],[Cur]]="USD",Table1[[#This Row],[Cur_Amount Debit]],Table1[[#This Row],[Cur_Amount Debit]]/Table1[[#This Row],[Exchange Rate]])))</f>
        <v/>
      </c>
      <c r="Y2593" s="159" t="str">
        <f>IF(E2593="","",(IF(Table1[[#This Row],[Cur]]="USD",Table1[[#This Row],[Cur_Amount Credit]],Table1[[#This Row],[Cur_Amount Credit]]/ExchangeRate)))</f>
        <v/>
      </c>
      <c r="Z2593" s="201" t="str">
        <f>IF(E2593="","",(Table1[[#This Row],[Debit USD]]-Table1[[#This Row],[Credit USD]]))</f>
        <v/>
      </c>
      <c r="AA2593" s="226"/>
      <c r="AB2593" s="255"/>
      <c r="AC2593" s="1"/>
      <c r="AD2593" s="15"/>
      <c r="AE2593" s="15" t="str">
        <f>IF(AND(OR(Table1[[#This Row],[Account]]="15030",Table1[[#This Row],[Account]]="15035",Table1[[#This Row],[Account]]="20150"),Table1[[#This Row],[Vendor ID]]=""),1,"")</f>
        <v/>
      </c>
      <c r="AF2593" s="15"/>
      <c r="AG2593" s="15"/>
      <c r="AH2593" s="15"/>
      <c r="AI2593" s="46" t="str">
        <f>IF(Table1[[#This Row],[Posting Date]]&lt;&gt;"","GJ-"&amp;CountryID,"")</f>
        <v/>
      </c>
      <c r="AJ2593" s="59" t="str">
        <f>IF(Table1[[#This Row],[Posting Date]]&lt;&gt;"",Table1[[#This Row],[Posting Date]],"")</f>
        <v/>
      </c>
      <c r="AK2593" s="46"/>
      <c r="AL2593" s="46" t="str">
        <f>IF(Table1[[#This Row],[Description]]&lt;&gt;"",Table1[[#This Row],[Description]],"")</f>
        <v/>
      </c>
      <c r="AM2593" s="46" t="str">
        <f>IF(Table1[[#This Row],[Posting Date]]&lt;&gt;"",Table1[[#This Row],[Reference Number]],"")</f>
        <v/>
      </c>
      <c r="AN2593" s="46" t="str">
        <f>TRIM(Table1[[#This Row],[Line '#]])</f>
        <v/>
      </c>
      <c r="AO2593" s="46" t="str">
        <f>TRIM(Table1[[#This Row],[Account]])</f>
        <v/>
      </c>
      <c r="AP2593" s="46" t="str">
        <f>IF(Table1[[#This Row],[Posting Date]]&lt;&gt;"",$D$5,"")</f>
        <v/>
      </c>
      <c r="AQ2593" s="46" t="str">
        <f>TRIM(Table1[[#This Row],[Departments-Prgrams]])</f>
        <v/>
      </c>
      <c r="AR2593" s="46" t="str">
        <f>TRIM(Table1[[#This Row],[Grant]])</f>
        <v/>
      </c>
      <c r="AS2593" s="46" t="str">
        <f>TRIM(Table1[[#This Row],[Staff ID]])</f>
        <v/>
      </c>
      <c r="AT2593" s="46" t="str">
        <f>IF(TRIM(Table1[[#This Row],[Budget Code]])=0,"",TRIM(Table1[[#This Row],[Budget Code]]))</f>
        <v/>
      </c>
      <c r="AU2593" s="46" t="str">
        <f>IF(Table1[[#This Row],[Line Description]]&lt;&gt;"",Table1[[#This Row],[Line Description]],"")</f>
        <v/>
      </c>
      <c r="AV2593" s="46" t="str">
        <f>IF(Table1[[#This Row],[Cur_Amount Debit]]&gt;0,ROUND(Table1[[#This Row],[Cur_Amount Debit]],2),"")</f>
        <v/>
      </c>
      <c r="AW2593" s="46" t="str">
        <f>IF(Table1[[#This Row],[Cur_Amount Credit]]&gt;0,ROUND(Table1[[#This Row],[Cur_Amount Credit]],2),"")</f>
        <v/>
      </c>
      <c r="AX2593" s="46" t="str">
        <f>LEFT(Table1[[#This Row],[Cur]],3)</f>
        <v/>
      </c>
      <c r="AY2593" s="59"/>
      <c r="AZ2593" s="46"/>
      <c r="BA2593" s="46" t="str">
        <f>IF(Table1[[#This Row],[Cur]]&lt;&gt;"",IF(Table1[[#This Row],[Cur]]="USD","",ExchangeRate),"")</f>
        <v/>
      </c>
      <c r="BB2593" s="46" t="str">
        <f>IF(Table1[[#This Row],[Grant]]&lt;&gt;"",VLOOKUP(Table1[[#This Row],[Grant]],Grants!B:D,3),"")</f>
        <v/>
      </c>
      <c r="BC2593" s="46" t="str">
        <f>TRIM(Table1[[#This Row],[Vendor ID]])</f>
        <v/>
      </c>
      <c r="BD2593">
        <f>IF(Table1[[#This Row],[Reference Number]]=Q2592,BD2592,BD2592+1)</f>
        <v>0</v>
      </c>
    </row>
    <row r="2594" spans="1:56" ht="11.25" customHeight="1" x14ac:dyDescent="0.25">
      <c r="A2594" s="1"/>
      <c r="B2594" s="88" t="str">
        <f>IF(Table1[[#This Row],[Posting Date]]&lt;&gt;"",IF(Table1[[#This Row],[Reference Number]]=Q2593,B2593+1,1),"")</f>
        <v/>
      </c>
      <c r="C2594" s="61"/>
      <c r="D2594" s="61"/>
      <c r="E2594" s="138"/>
      <c r="F2594" s="141" t="str">
        <f>IFERROR(IF(VLOOKUP(Table1[[#This Row],[Budget Code Description]],Dimentions!$X$6:$AC$139,2,FALSE)="","",VLOOKUP(Table1[[#This Row],[Budget Code Description]],Dimentions!$X$6:$AC$139,2,FALSE)),"")</f>
        <v/>
      </c>
      <c r="G2594" s="141"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1" t="str">
        <f>IFERROR(VLOOKUP(Table1[[#This Row],[Budget Code Description]],Table6[#All],8,FALSE),"")</f>
        <v/>
      </c>
      <c r="L2594" s="63"/>
      <c r="M2594" s="65" t="str">
        <f>IFERROR(VLOOKUP(Table1[[#This Row],[Staff ID]],Table2[],2,FALSE),"")</f>
        <v/>
      </c>
      <c r="N2594" s="209" t="str">
        <f>IFERROR(IF(VLOOKUP(Table1[[#This Row],[Budget Code Description]],Dimentions!$X$6:$AC$134,4,FALSE)="","",VLOOKUP(Table1[[#This Row],[Budget Code Description]],Dimentions!$X$6:$AC$134,4,FALSE)),"")</f>
        <v/>
      </c>
      <c r="O2594" s="65" t="str">
        <f>IFERROR(VLOOKUP(Table1[[#This Row],[Vendor ID]],Table549[],2,FALSE),"")</f>
        <v/>
      </c>
      <c r="P2594" s="63"/>
      <c r="Q2594" s="141" t="str">
        <f>IF(Table1[[#This Row],[Posting Date]]&lt;&gt;"",$D$9,"")</f>
        <v/>
      </c>
      <c r="R2594" s="157" t="str">
        <f>IF(Table1[[#This Row],[Posting Date]]&lt;&gt;"",$D$10,"")</f>
        <v/>
      </c>
      <c r="S2594" s="66"/>
      <c r="T2594" s="63"/>
      <c r="U2594" s="67"/>
      <c r="V2594" s="67"/>
      <c r="W2594" s="67" t="str">
        <f t="shared" si="44"/>
        <v/>
      </c>
      <c r="X2594" s="159" t="str">
        <f>IF(E2594="","",(IF(Table1[[#This Row],[Cur]]="USD",Table1[[#This Row],[Cur_Amount Debit]],Table1[[#This Row],[Cur_Amount Debit]]/Table1[[#This Row],[Exchange Rate]])))</f>
        <v/>
      </c>
      <c r="Y2594" s="159" t="str">
        <f>IF(E2594="","",(IF(Table1[[#This Row],[Cur]]="USD",Table1[[#This Row],[Cur_Amount Credit]],Table1[[#This Row],[Cur_Amount Credit]]/ExchangeRate)))</f>
        <v/>
      </c>
      <c r="Z2594" s="201" t="str">
        <f>IF(E2594="","",(Table1[[#This Row],[Debit USD]]-Table1[[#This Row],[Credit USD]]))</f>
        <v/>
      </c>
      <c r="AA2594" s="226"/>
      <c r="AB2594" s="255"/>
      <c r="AC2594" s="1"/>
      <c r="AD2594" s="15"/>
      <c r="AE2594" s="15" t="str">
        <f>IF(AND(OR(Table1[[#This Row],[Account]]="15030",Table1[[#This Row],[Account]]="15035",Table1[[#This Row],[Account]]="20150"),Table1[[#This Row],[Vendor ID]]=""),1,"")</f>
        <v/>
      </c>
      <c r="AF2594" s="15"/>
      <c r="AG2594" s="15"/>
      <c r="AH2594" s="15"/>
      <c r="AI2594" s="46" t="str">
        <f>IF(Table1[[#This Row],[Posting Date]]&lt;&gt;"","GJ-"&amp;CountryID,"")</f>
        <v/>
      </c>
      <c r="AJ2594" s="59" t="str">
        <f>IF(Table1[[#This Row],[Posting Date]]&lt;&gt;"",Table1[[#This Row],[Posting Date]],"")</f>
        <v/>
      </c>
      <c r="AK2594" s="46"/>
      <c r="AL2594" s="46" t="str">
        <f>IF(Table1[[#This Row],[Description]]&lt;&gt;"",Table1[[#This Row],[Description]],"")</f>
        <v/>
      </c>
      <c r="AM2594" s="46" t="str">
        <f>IF(Table1[[#This Row],[Posting Date]]&lt;&gt;"",Table1[[#This Row],[Reference Number]],"")</f>
        <v/>
      </c>
      <c r="AN2594" s="46" t="str">
        <f>TRIM(Table1[[#This Row],[Line '#]])</f>
        <v/>
      </c>
      <c r="AO2594" s="46" t="str">
        <f>TRIM(Table1[[#This Row],[Account]])</f>
        <v/>
      </c>
      <c r="AP2594" s="46" t="str">
        <f>IF(Table1[[#This Row],[Posting Date]]&lt;&gt;"",$D$5,"")</f>
        <v/>
      </c>
      <c r="AQ2594" s="46" t="str">
        <f>TRIM(Table1[[#This Row],[Departments-Prgrams]])</f>
        <v/>
      </c>
      <c r="AR2594" s="46" t="str">
        <f>TRIM(Table1[[#This Row],[Grant]])</f>
        <v/>
      </c>
      <c r="AS2594" s="46" t="str">
        <f>TRIM(Table1[[#This Row],[Staff ID]])</f>
        <v/>
      </c>
      <c r="AT2594" s="46" t="str">
        <f>IF(TRIM(Table1[[#This Row],[Budget Code]])=0,"",TRIM(Table1[[#This Row],[Budget Code]]))</f>
        <v/>
      </c>
      <c r="AU2594" s="46" t="str">
        <f>IF(Table1[[#This Row],[Line Description]]&lt;&gt;"",Table1[[#This Row],[Line Description]],"")</f>
        <v/>
      </c>
      <c r="AV2594" s="46" t="str">
        <f>IF(Table1[[#This Row],[Cur_Amount Debit]]&gt;0,ROUND(Table1[[#This Row],[Cur_Amount Debit]],2),"")</f>
        <v/>
      </c>
      <c r="AW2594" s="46" t="str">
        <f>IF(Table1[[#This Row],[Cur_Amount Credit]]&gt;0,ROUND(Table1[[#This Row],[Cur_Amount Credit]],2),"")</f>
        <v/>
      </c>
      <c r="AX2594" s="46" t="str">
        <f>LEFT(Table1[[#This Row],[Cur]],3)</f>
        <v/>
      </c>
      <c r="AY2594" s="59"/>
      <c r="AZ2594" s="46"/>
      <c r="BA2594" s="46" t="str">
        <f>IF(Table1[[#This Row],[Cur]]&lt;&gt;"",IF(Table1[[#This Row],[Cur]]="USD","",ExchangeRate),"")</f>
        <v/>
      </c>
      <c r="BB2594" s="46" t="str">
        <f>IF(Table1[[#This Row],[Grant]]&lt;&gt;"",VLOOKUP(Table1[[#This Row],[Grant]],Grants!B:D,3),"")</f>
        <v/>
      </c>
      <c r="BC2594" s="46" t="str">
        <f>TRIM(Table1[[#This Row],[Vendor ID]])</f>
        <v/>
      </c>
      <c r="BD2594">
        <f>IF(Table1[[#This Row],[Reference Number]]=Q2593,BD2593,BD2593+1)</f>
        <v>0</v>
      </c>
    </row>
    <row r="2595" spans="1:56" ht="11.25" customHeight="1" x14ac:dyDescent="0.25">
      <c r="A2595" s="1"/>
      <c r="B2595" s="88" t="str">
        <f>IF(Table1[[#This Row],[Posting Date]]&lt;&gt;"",IF(Table1[[#This Row],[Reference Number]]=Q2594,B2594+1,1),"")</f>
        <v/>
      </c>
      <c r="C2595" s="61"/>
      <c r="D2595" s="61"/>
      <c r="E2595" s="138"/>
      <c r="F2595" s="141" t="str">
        <f>IFERROR(IF(VLOOKUP(Table1[[#This Row],[Budget Code Description]],Dimentions!$X$6:$AC$139,2,FALSE)="","",VLOOKUP(Table1[[#This Row],[Budget Code Description]],Dimentions!$X$6:$AC$139,2,FALSE)),"")</f>
        <v/>
      </c>
      <c r="G2595" s="141"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1" t="str">
        <f>IFERROR(VLOOKUP(Table1[[#This Row],[Budget Code Description]],Table6[#All],8,FALSE),"")</f>
        <v/>
      </c>
      <c r="L2595" s="63"/>
      <c r="M2595" s="65" t="str">
        <f>IFERROR(VLOOKUP(Table1[[#This Row],[Staff ID]],Table2[],2,FALSE),"")</f>
        <v/>
      </c>
      <c r="N2595" s="209" t="str">
        <f>IFERROR(IF(VLOOKUP(Table1[[#This Row],[Budget Code Description]],Dimentions!$X$6:$AC$134,4,FALSE)="","",VLOOKUP(Table1[[#This Row],[Budget Code Description]],Dimentions!$X$6:$AC$134,4,FALSE)),"")</f>
        <v/>
      </c>
      <c r="O2595" s="65" t="str">
        <f>IFERROR(VLOOKUP(Table1[[#This Row],[Vendor ID]],Table549[],2,FALSE),"")</f>
        <v/>
      </c>
      <c r="P2595" s="63"/>
      <c r="Q2595" s="141" t="str">
        <f>IF(Table1[[#This Row],[Posting Date]]&lt;&gt;"",$D$9,"")</f>
        <v/>
      </c>
      <c r="R2595" s="157" t="str">
        <f>IF(Table1[[#This Row],[Posting Date]]&lt;&gt;"",$D$10,"")</f>
        <v/>
      </c>
      <c r="S2595" s="66"/>
      <c r="T2595" s="63"/>
      <c r="U2595" s="67"/>
      <c r="V2595" s="67"/>
      <c r="W2595" s="67" t="str">
        <f t="shared" si="44"/>
        <v/>
      </c>
      <c r="X2595" s="159" t="str">
        <f>IF(E2595="","",(IF(Table1[[#This Row],[Cur]]="USD",Table1[[#This Row],[Cur_Amount Debit]],Table1[[#This Row],[Cur_Amount Debit]]/Table1[[#This Row],[Exchange Rate]])))</f>
        <v/>
      </c>
      <c r="Y2595" s="159" t="str">
        <f>IF(E2595="","",(IF(Table1[[#This Row],[Cur]]="USD",Table1[[#This Row],[Cur_Amount Credit]],Table1[[#This Row],[Cur_Amount Credit]]/ExchangeRate)))</f>
        <v/>
      </c>
      <c r="Z2595" s="201" t="str">
        <f>IF(E2595="","",(Table1[[#This Row],[Debit USD]]-Table1[[#This Row],[Credit USD]]))</f>
        <v/>
      </c>
      <c r="AA2595" s="226"/>
      <c r="AB2595" s="255"/>
      <c r="AC2595" s="1"/>
      <c r="AD2595" s="15"/>
      <c r="AE2595" s="15" t="str">
        <f>IF(AND(OR(Table1[[#This Row],[Account]]="15030",Table1[[#This Row],[Account]]="15035",Table1[[#This Row],[Account]]="20150"),Table1[[#This Row],[Vendor ID]]=""),1,"")</f>
        <v/>
      </c>
      <c r="AF2595" s="15"/>
      <c r="AG2595" s="15"/>
      <c r="AH2595" s="15"/>
      <c r="AI2595" s="46" t="str">
        <f>IF(Table1[[#This Row],[Posting Date]]&lt;&gt;"","GJ-"&amp;CountryID,"")</f>
        <v/>
      </c>
      <c r="AJ2595" s="59" t="str">
        <f>IF(Table1[[#This Row],[Posting Date]]&lt;&gt;"",Table1[[#This Row],[Posting Date]],"")</f>
        <v/>
      </c>
      <c r="AK2595" s="46"/>
      <c r="AL2595" s="46" t="str">
        <f>IF(Table1[[#This Row],[Description]]&lt;&gt;"",Table1[[#This Row],[Description]],"")</f>
        <v/>
      </c>
      <c r="AM2595" s="46" t="str">
        <f>IF(Table1[[#This Row],[Posting Date]]&lt;&gt;"",Table1[[#This Row],[Reference Number]],"")</f>
        <v/>
      </c>
      <c r="AN2595" s="46" t="str">
        <f>TRIM(Table1[[#This Row],[Line '#]])</f>
        <v/>
      </c>
      <c r="AO2595" s="46" t="str">
        <f>TRIM(Table1[[#This Row],[Account]])</f>
        <v/>
      </c>
      <c r="AP2595" s="46" t="str">
        <f>IF(Table1[[#This Row],[Posting Date]]&lt;&gt;"",$D$5,"")</f>
        <v/>
      </c>
      <c r="AQ2595" s="46" t="str">
        <f>TRIM(Table1[[#This Row],[Departments-Prgrams]])</f>
        <v/>
      </c>
      <c r="AR2595" s="46" t="str">
        <f>TRIM(Table1[[#This Row],[Grant]])</f>
        <v/>
      </c>
      <c r="AS2595" s="46" t="str">
        <f>TRIM(Table1[[#This Row],[Staff ID]])</f>
        <v/>
      </c>
      <c r="AT2595" s="46" t="str">
        <f>IF(TRIM(Table1[[#This Row],[Budget Code]])=0,"",TRIM(Table1[[#This Row],[Budget Code]]))</f>
        <v/>
      </c>
      <c r="AU2595" s="46" t="str">
        <f>IF(Table1[[#This Row],[Line Description]]&lt;&gt;"",Table1[[#This Row],[Line Description]],"")</f>
        <v/>
      </c>
      <c r="AV2595" s="46" t="str">
        <f>IF(Table1[[#This Row],[Cur_Amount Debit]]&gt;0,ROUND(Table1[[#This Row],[Cur_Amount Debit]],2),"")</f>
        <v/>
      </c>
      <c r="AW2595" s="46" t="str">
        <f>IF(Table1[[#This Row],[Cur_Amount Credit]]&gt;0,ROUND(Table1[[#This Row],[Cur_Amount Credit]],2),"")</f>
        <v/>
      </c>
      <c r="AX2595" s="46" t="str">
        <f>LEFT(Table1[[#This Row],[Cur]],3)</f>
        <v/>
      </c>
      <c r="AY2595" s="59"/>
      <c r="AZ2595" s="46"/>
      <c r="BA2595" s="46" t="str">
        <f>IF(Table1[[#This Row],[Cur]]&lt;&gt;"",IF(Table1[[#This Row],[Cur]]="USD","",ExchangeRate),"")</f>
        <v/>
      </c>
      <c r="BB2595" s="46" t="str">
        <f>IF(Table1[[#This Row],[Grant]]&lt;&gt;"",VLOOKUP(Table1[[#This Row],[Grant]],Grants!B:D,3),"")</f>
        <v/>
      </c>
      <c r="BC2595" s="46" t="str">
        <f>TRIM(Table1[[#This Row],[Vendor ID]])</f>
        <v/>
      </c>
      <c r="BD2595">
        <f>IF(Table1[[#This Row],[Reference Number]]=Q2594,BD2594,BD2594+1)</f>
        <v>0</v>
      </c>
    </row>
    <row r="2596" spans="1:56" ht="11.25" customHeight="1" x14ac:dyDescent="0.25">
      <c r="A2596" s="1"/>
      <c r="B2596" s="88" t="str">
        <f>IF(Table1[[#This Row],[Posting Date]]&lt;&gt;"",IF(Table1[[#This Row],[Reference Number]]=Q2595,B2595+1,1),"")</f>
        <v/>
      </c>
      <c r="C2596" s="61"/>
      <c r="D2596" s="61"/>
      <c r="E2596" s="138"/>
      <c r="F2596" s="141" t="str">
        <f>IFERROR(IF(VLOOKUP(Table1[[#This Row],[Budget Code Description]],Dimentions!$X$6:$AC$139,2,FALSE)="","",VLOOKUP(Table1[[#This Row],[Budget Code Description]],Dimentions!$X$6:$AC$139,2,FALSE)),"")</f>
        <v/>
      </c>
      <c r="G2596" s="141"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1" t="str">
        <f>IFERROR(VLOOKUP(Table1[[#This Row],[Budget Code Description]],Table6[#All],8,FALSE),"")</f>
        <v/>
      </c>
      <c r="L2596" s="63"/>
      <c r="M2596" s="65" t="str">
        <f>IFERROR(VLOOKUP(Table1[[#This Row],[Staff ID]],Table2[],2,FALSE),"")</f>
        <v/>
      </c>
      <c r="N2596" s="209" t="str">
        <f>IFERROR(IF(VLOOKUP(Table1[[#This Row],[Budget Code Description]],Dimentions!$X$6:$AC$134,4,FALSE)="","",VLOOKUP(Table1[[#This Row],[Budget Code Description]],Dimentions!$X$6:$AC$134,4,FALSE)),"")</f>
        <v/>
      </c>
      <c r="O2596" s="65" t="str">
        <f>IFERROR(VLOOKUP(Table1[[#This Row],[Vendor ID]],Table549[],2,FALSE),"")</f>
        <v/>
      </c>
      <c r="P2596" s="63"/>
      <c r="Q2596" s="141" t="str">
        <f>IF(Table1[[#This Row],[Posting Date]]&lt;&gt;"",$D$9,"")</f>
        <v/>
      </c>
      <c r="R2596" s="157" t="str">
        <f>IF(Table1[[#This Row],[Posting Date]]&lt;&gt;"",$D$10,"")</f>
        <v/>
      </c>
      <c r="S2596" s="66"/>
      <c r="T2596" s="63"/>
      <c r="U2596" s="67"/>
      <c r="V2596" s="67"/>
      <c r="W2596" s="67" t="str">
        <f t="shared" si="44"/>
        <v/>
      </c>
      <c r="X2596" s="159" t="str">
        <f>IF(E2596="","",(IF(Table1[[#This Row],[Cur]]="USD",Table1[[#This Row],[Cur_Amount Debit]],Table1[[#This Row],[Cur_Amount Debit]]/Table1[[#This Row],[Exchange Rate]])))</f>
        <v/>
      </c>
      <c r="Y2596" s="159" t="str">
        <f>IF(E2596="","",(IF(Table1[[#This Row],[Cur]]="USD",Table1[[#This Row],[Cur_Amount Credit]],Table1[[#This Row],[Cur_Amount Credit]]/ExchangeRate)))</f>
        <v/>
      </c>
      <c r="Z2596" s="201" t="str">
        <f>IF(E2596="","",(Table1[[#This Row],[Debit USD]]-Table1[[#This Row],[Credit USD]]))</f>
        <v/>
      </c>
      <c r="AA2596" s="226"/>
      <c r="AB2596" s="255"/>
      <c r="AC2596" s="1"/>
      <c r="AD2596" s="15"/>
      <c r="AE2596" s="15" t="str">
        <f>IF(AND(OR(Table1[[#This Row],[Account]]="15030",Table1[[#This Row],[Account]]="15035",Table1[[#This Row],[Account]]="20150"),Table1[[#This Row],[Vendor ID]]=""),1,"")</f>
        <v/>
      </c>
      <c r="AF2596" s="15"/>
      <c r="AG2596" s="15"/>
      <c r="AH2596" s="15"/>
      <c r="AI2596" s="46" t="str">
        <f>IF(Table1[[#This Row],[Posting Date]]&lt;&gt;"","GJ-"&amp;CountryID,"")</f>
        <v/>
      </c>
      <c r="AJ2596" s="59" t="str">
        <f>IF(Table1[[#This Row],[Posting Date]]&lt;&gt;"",Table1[[#This Row],[Posting Date]],"")</f>
        <v/>
      </c>
      <c r="AK2596" s="46"/>
      <c r="AL2596" s="46" t="str">
        <f>IF(Table1[[#This Row],[Description]]&lt;&gt;"",Table1[[#This Row],[Description]],"")</f>
        <v/>
      </c>
      <c r="AM2596" s="46" t="str">
        <f>IF(Table1[[#This Row],[Posting Date]]&lt;&gt;"",Table1[[#This Row],[Reference Number]],"")</f>
        <v/>
      </c>
      <c r="AN2596" s="46" t="str">
        <f>TRIM(Table1[[#This Row],[Line '#]])</f>
        <v/>
      </c>
      <c r="AO2596" s="46" t="str">
        <f>TRIM(Table1[[#This Row],[Account]])</f>
        <v/>
      </c>
      <c r="AP2596" s="46" t="str">
        <f>IF(Table1[[#This Row],[Posting Date]]&lt;&gt;"",$D$5,"")</f>
        <v/>
      </c>
      <c r="AQ2596" s="46" t="str">
        <f>TRIM(Table1[[#This Row],[Departments-Prgrams]])</f>
        <v/>
      </c>
      <c r="AR2596" s="46" t="str">
        <f>TRIM(Table1[[#This Row],[Grant]])</f>
        <v/>
      </c>
      <c r="AS2596" s="46" t="str">
        <f>TRIM(Table1[[#This Row],[Staff ID]])</f>
        <v/>
      </c>
      <c r="AT2596" s="46" t="str">
        <f>IF(TRIM(Table1[[#This Row],[Budget Code]])=0,"",TRIM(Table1[[#This Row],[Budget Code]]))</f>
        <v/>
      </c>
      <c r="AU2596" s="46" t="str">
        <f>IF(Table1[[#This Row],[Line Description]]&lt;&gt;"",Table1[[#This Row],[Line Description]],"")</f>
        <v/>
      </c>
      <c r="AV2596" s="46" t="str">
        <f>IF(Table1[[#This Row],[Cur_Amount Debit]]&gt;0,ROUND(Table1[[#This Row],[Cur_Amount Debit]],2),"")</f>
        <v/>
      </c>
      <c r="AW2596" s="46" t="str">
        <f>IF(Table1[[#This Row],[Cur_Amount Credit]]&gt;0,ROUND(Table1[[#This Row],[Cur_Amount Credit]],2),"")</f>
        <v/>
      </c>
      <c r="AX2596" s="46" t="str">
        <f>LEFT(Table1[[#This Row],[Cur]],3)</f>
        <v/>
      </c>
      <c r="AY2596" s="59"/>
      <c r="AZ2596" s="46"/>
      <c r="BA2596" s="46" t="str">
        <f>IF(Table1[[#This Row],[Cur]]&lt;&gt;"",IF(Table1[[#This Row],[Cur]]="USD","",ExchangeRate),"")</f>
        <v/>
      </c>
      <c r="BB2596" s="46" t="str">
        <f>IF(Table1[[#This Row],[Grant]]&lt;&gt;"",VLOOKUP(Table1[[#This Row],[Grant]],Grants!B:D,3),"")</f>
        <v/>
      </c>
      <c r="BC2596" s="46" t="str">
        <f>TRIM(Table1[[#This Row],[Vendor ID]])</f>
        <v/>
      </c>
      <c r="BD2596">
        <f>IF(Table1[[#This Row],[Reference Number]]=Q2595,BD2595,BD2595+1)</f>
        <v>0</v>
      </c>
    </row>
    <row r="2597" spans="1:56" ht="11.25" customHeight="1" x14ac:dyDescent="0.25">
      <c r="A2597" s="1"/>
      <c r="B2597" s="88" t="str">
        <f>IF(Table1[[#This Row],[Posting Date]]&lt;&gt;"",IF(Table1[[#This Row],[Reference Number]]=Q2596,B2596+1,1),"")</f>
        <v/>
      </c>
      <c r="C2597" s="61"/>
      <c r="D2597" s="61"/>
      <c r="E2597" s="138"/>
      <c r="F2597" s="141" t="str">
        <f>IFERROR(IF(VLOOKUP(Table1[[#This Row],[Budget Code Description]],Dimentions!$X$6:$AC$139,2,FALSE)="","",VLOOKUP(Table1[[#This Row],[Budget Code Description]],Dimentions!$X$6:$AC$139,2,FALSE)),"")</f>
        <v/>
      </c>
      <c r="G2597" s="141"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1" t="str">
        <f>IFERROR(VLOOKUP(Table1[[#This Row],[Budget Code Description]],Table6[#All],8,FALSE),"")</f>
        <v/>
      </c>
      <c r="L2597" s="63"/>
      <c r="M2597" s="65" t="str">
        <f>IFERROR(VLOOKUP(Table1[[#This Row],[Staff ID]],Table2[],2,FALSE),"")</f>
        <v/>
      </c>
      <c r="N2597" s="209" t="str">
        <f>IFERROR(IF(VLOOKUP(Table1[[#This Row],[Budget Code Description]],Dimentions!$X$6:$AC$134,4,FALSE)="","",VLOOKUP(Table1[[#This Row],[Budget Code Description]],Dimentions!$X$6:$AC$134,4,FALSE)),"")</f>
        <v/>
      </c>
      <c r="O2597" s="65" t="str">
        <f>IFERROR(VLOOKUP(Table1[[#This Row],[Vendor ID]],Table549[],2,FALSE),"")</f>
        <v/>
      </c>
      <c r="P2597" s="63"/>
      <c r="Q2597" s="141" t="str">
        <f>IF(Table1[[#This Row],[Posting Date]]&lt;&gt;"",$D$9,"")</f>
        <v/>
      </c>
      <c r="R2597" s="157" t="str">
        <f>IF(Table1[[#This Row],[Posting Date]]&lt;&gt;"",$D$10,"")</f>
        <v/>
      </c>
      <c r="S2597" s="66"/>
      <c r="T2597" s="63"/>
      <c r="U2597" s="67"/>
      <c r="V2597" s="67"/>
      <c r="W2597" s="67" t="str">
        <f t="shared" si="44"/>
        <v/>
      </c>
      <c r="X2597" s="159" t="str">
        <f>IF(E2597="","",(IF(Table1[[#This Row],[Cur]]="USD",Table1[[#This Row],[Cur_Amount Debit]],Table1[[#This Row],[Cur_Amount Debit]]/Table1[[#This Row],[Exchange Rate]])))</f>
        <v/>
      </c>
      <c r="Y2597" s="159" t="str">
        <f>IF(E2597="","",(IF(Table1[[#This Row],[Cur]]="USD",Table1[[#This Row],[Cur_Amount Credit]],Table1[[#This Row],[Cur_Amount Credit]]/ExchangeRate)))</f>
        <v/>
      </c>
      <c r="Z2597" s="201" t="str">
        <f>IF(E2597="","",(Table1[[#This Row],[Debit USD]]-Table1[[#This Row],[Credit USD]]))</f>
        <v/>
      </c>
      <c r="AA2597" s="226"/>
      <c r="AB2597" s="255"/>
      <c r="AC2597" s="1"/>
      <c r="AD2597" s="15"/>
      <c r="AE2597" s="15" t="str">
        <f>IF(AND(OR(Table1[[#This Row],[Account]]="15030",Table1[[#This Row],[Account]]="15035",Table1[[#This Row],[Account]]="20150"),Table1[[#This Row],[Vendor ID]]=""),1,"")</f>
        <v/>
      </c>
      <c r="AF2597" s="15"/>
      <c r="AG2597" s="15"/>
      <c r="AH2597" s="15"/>
      <c r="AI2597" s="46" t="str">
        <f>IF(Table1[[#This Row],[Posting Date]]&lt;&gt;"","GJ-"&amp;CountryID,"")</f>
        <v/>
      </c>
      <c r="AJ2597" s="59" t="str">
        <f>IF(Table1[[#This Row],[Posting Date]]&lt;&gt;"",Table1[[#This Row],[Posting Date]],"")</f>
        <v/>
      </c>
      <c r="AK2597" s="46"/>
      <c r="AL2597" s="46" t="str">
        <f>IF(Table1[[#This Row],[Description]]&lt;&gt;"",Table1[[#This Row],[Description]],"")</f>
        <v/>
      </c>
      <c r="AM2597" s="46" t="str">
        <f>IF(Table1[[#This Row],[Posting Date]]&lt;&gt;"",Table1[[#This Row],[Reference Number]],"")</f>
        <v/>
      </c>
      <c r="AN2597" s="46" t="str">
        <f>TRIM(Table1[[#This Row],[Line '#]])</f>
        <v/>
      </c>
      <c r="AO2597" s="46" t="str">
        <f>TRIM(Table1[[#This Row],[Account]])</f>
        <v/>
      </c>
      <c r="AP2597" s="46" t="str">
        <f>IF(Table1[[#This Row],[Posting Date]]&lt;&gt;"",$D$5,"")</f>
        <v/>
      </c>
      <c r="AQ2597" s="46" t="str">
        <f>TRIM(Table1[[#This Row],[Departments-Prgrams]])</f>
        <v/>
      </c>
      <c r="AR2597" s="46" t="str">
        <f>TRIM(Table1[[#This Row],[Grant]])</f>
        <v/>
      </c>
      <c r="AS2597" s="46" t="str">
        <f>TRIM(Table1[[#This Row],[Staff ID]])</f>
        <v/>
      </c>
      <c r="AT2597" s="46" t="str">
        <f>IF(TRIM(Table1[[#This Row],[Budget Code]])=0,"",TRIM(Table1[[#This Row],[Budget Code]]))</f>
        <v/>
      </c>
      <c r="AU2597" s="46" t="str">
        <f>IF(Table1[[#This Row],[Line Description]]&lt;&gt;"",Table1[[#This Row],[Line Description]],"")</f>
        <v/>
      </c>
      <c r="AV2597" s="46" t="str">
        <f>IF(Table1[[#This Row],[Cur_Amount Debit]]&gt;0,ROUND(Table1[[#This Row],[Cur_Amount Debit]],2),"")</f>
        <v/>
      </c>
      <c r="AW2597" s="46" t="str">
        <f>IF(Table1[[#This Row],[Cur_Amount Credit]]&gt;0,ROUND(Table1[[#This Row],[Cur_Amount Credit]],2),"")</f>
        <v/>
      </c>
      <c r="AX2597" s="46" t="str">
        <f>LEFT(Table1[[#This Row],[Cur]],3)</f>
        <v/>
      </c>
      <c r="AY2597" s="59"/>
      <c r="AZ2597" s="46"/>
      <c r="BA2597" s="46" t="str">
        <f>IF(Table1[[#This Row],[Cur]]&lt;&gt;"",IF(Table1[[#This Row],[Cur]]="USD","",ExchangeRate),"")</f>
        <v/>
      </c>
      <c r="BB2597" s="46" t="str">
        <f>IF(Table1[[#This Row],[Grant]]&lt;&gt;"",VLOOKUP(Table1[[#This Row],[Grant]],Grants!B:D,3),"")</f>
        <v/>
      </c>
      <c r="BC2597" s="46" t="str">
        <f>TRIM(Table1[[#This Row],[Vendor ID]])</f>
        <v/>
      </c>
      <c r="BD2597">
        <f>IF(Table1[[#This Row],[Reference Number]]=Q2596,BD2596,BD2596+1)</f>
        <v>0</v>
      </c>
    </row>
    <row r="2598" spans="1:56" ht="11.25" customHeight="1" x14ac:dyDescent="0.25">
      <c r="A2598" s="1"/>
      <c r="B2598" s="88" t="str">
        <f>IF(Table1[[#This Row],[Posting Date]]&lt;&gt;"",IF(Table1[[#This Row],[Reference Number]]=Q2597,B2597+1,1),"")</f>
        <v/>
      </c>
      <c r="C2598" s="61"/>
      <c r="D2598" s="61"/>
      <c r="E2598" s="138"/>
      <c r="F2598" s="141" t="str">
        <f>IFERROR(IF(VLOOKUP(Table1[[#This Row],[Budget Code Description]],Dimentions!$X$6:$AC$139,2,FALSE)="","",VLOOKUP(Table1[[#This Row],[Budget Code Description]],Dimentions!$X$6:$AC$139,2,FALSE)),"")</f>
        <v/>
      </c>
      <c r="G2598" s="141"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1" t="str">
        <f>IFERROR(VLOOKUP(Table1[[#This Row],[Budget Code Description]],Table6[#All],8,FALSE),"")</f>
        <v/>
      </c>
      <c r="L2598" s="63"/>
      <c r="M2598" s="65" t="str">
        <f>IFERROR(VLOOKUP(Table1[[#This Row],[Staff ID]],Table2[],2,FALSE),"")</f>
        <v/>
      </c>
      <c r="N2598" s="209" t="str">
        <f>IFERROR(IF(VLOOKUP(Table1[[#This Row],[Budget Code Description]],Dimentions!$X$6:$AC$134,4,FALSE)="","",VLOOKUP(Table1[[#This Row],[Budget Code Description]],Dimentions!$X$6:$AC$134,4,FALSE)),"")</f>
        <v/>
      </c>
      <c r="O2598" s="65" t="str">
        <f>IFERROR(VLOOKUP(Table1[[#This Row],[Vendor ID]],Table549[],2,FALSE),"")</f>
        <v/>
      </c>
      <c r="P2598" s="63"/>
      <c r="Q2598" s="141" t="str">
        <f>IF(Table1[[#This Row],[Posting Date]]&lt;&gt;"",$D$9,"")</f>
        <v/>
      </c>
      <c r="R2598" s="157" t="str">
        <f>IF(Table1[[#This Row],[Posting Date]]&lt;&gt;"",$D$10,"")</f>
        <v/>
      </c>
      <c r="S2598" s="66"/>
      <c r="T2598" s="63"/>
      <c r="U2598" s="67"/>
      <c r="V2598" s="67"/>
      <c r="W2598" s="67" t="str">
        <f t="shared" si="44"/>
        <v/>
      </c>
      <c r="X2598" s="159" t="str">
        <f>IF(E2598="","",(IF(Table1[[#This Row],[Cur]]="USD",Table1[[#This Row],[Cur_Amount Debit]],Table1[[#This Row],[Cur_Amount Debit]]/Table1[[#This Row],[Exchange Rate]])))</f>
        <v/>
      </c>
      <c r="Y2598" s="159" t="str">
        <f>IF(E2598="","",(IF(Table1[[#This Row],[Cur]]="USD",Table1[[#This Row],[Cur_Amount Credit]],Table1[[#This Row],[Cur_Amount Credit]]/ExchangeRate)))</f>
        <v/>
      </c>
      <c r="Z2598" s="201" t="str">
        <f>IF(E2598="","",(Table1[[#This Row],[Debit USD]]-Table1[[#This Row],[Credit USD]]))</f>
        <v/>
      </c>
      <c r="AA2598" s="226"/>
      <c r="AB2598" s="255"/>
      <c r="AC2598" s="1"/>
      <c r="AD2598" s="15"/>
      <c r="AE2598" s="15" t="str">
        <f>IF(AND(OR(Table1[[#This Row],[Account]]="15030",Table1[[#This Row],[Account]]="15035",Table1[[#This Row],[Account]]="20150"),Table1[[#This Row],[Vendor ID]]=""),1,"")</f>
        <v/>
      </c>
      <c r="AF2598" s="15"/>
      <c r="AG2598" s="15"/>
      <c r="AH2598" s="15"/>
      <c r="AI2598" s="46" t="str">
        <f>IF(Table1[[#This Row],[Posting Date]]&lt;&gt;"","GJ-"&amp;CountryID,"")</f>
        <v/>
      </c>
      <c r="AJ2598" s="59" t="str">
        <f>IF(Table1[[#This Row],[Posting Date]]&lt;&gt;"",Table1[[#This Row],[Posting Date]],"")</f>
        <v/>
      </c>
      <c r="AK2598" s="46"/>
      <c r="AL2598" s="46" t="str">
        <f>IF(Table1[[#This Row],[Description]]&lt;&gt;"",Table1[[#This Row],[Description]],"")</f>
        <v/>
      </c>
      <c r="AM2598" s="46" t="str">
        <f>IF(Table1[[#This Row],[Posting Date]]&lt;&gt;"",Table1[[#This Row],[Reference Number]],"")</f>
        <v/>
      </c>
      <c r="AN2598" s="46" t="str">
        <f>TRIM(Table1[[#This Row],[Line '#]])</f>
        <v/>
      </c>
      <c r="AO2598" s="46" t="str">
        <f>TRIM(Table1[[#This Row],[Account]])</f>
        <v/>
      </c>
      <c r="AP2598" s="46" t="str">
        <f>IF(Table1[[#This Row],[Posting Date]]&lt;&gt;"",$D$5,"")</f>
        <v/>
      </c>
      <c r="AQ2598" s="46" t="str">
        <f>TRIM(Table1[[#This Row],[Departments-Prgrams]])</f>
        <v/>
      </c>
      <c r="AR2598" s="46" t="str">
        <f>TRIM(Table1[[#This Row],[Grant]])</f>
        <v/>
      </c>
      <c r="AS2598" s="46" t="str">
        <f>TRIM(Table1[[#This Row],[Staff ID]])</f>
        <v/>
      </c>
      <c r="AT2598" s="46" t="str">
        <f>IF(TRIM(Table1[[#This Row],[Budget Code]])=0,"",TRIM(Table1[[#This Row],[Budget Code]]))</f>
        <v/>
      </c>
      <c r="AU2598" s="46" t="str">
        <f>IF(Table1[[#This Row],[Line Description]]&lt;&gt;"",Table1[[#This Row],[Line Description]],"")</f>
        <v/>
      </c>
      <c r="AV2598" s="46" t="str">
        <f>IF(Table1[[#This Row],[Cur_Amount Debit]]&gt;0,ROUND(Table1[[#This Row],[Cur_Amount Debit]],2),"")</f>
        <v/>
      </c>
      <c r="AW2598" s="46" t="str">
        <f>IF(Table1[[#This Row],[Cur_Amount Credit]]&gt;0,ROUND(Table1[[#This Row],[Cur_Amount Credit]],2),"")</f>
        <v/>
      </c>
      <c r="AX2598" s="46" t="str">
        <f>LEFT(Table1[[#This Row],[Cur]],3)</f>
        <v/>
      </c>
      <c r="AY2598" s="59"/>
      <c r="AZ2598" s="46"/>
      <c r="BA2598" s="46" t="str">
        <f>IF(Table1[[#This Row],[Cur]]&lt;&gt;"",IF(Table1[[#This Row],[Cur]]="USD","",ExchangeRate),"")</f>
        <v/>
      </c>
      <c r="BB2598" s="46" t="str">
        <f>IF(Table1[[#This Row],[Grant]]&lt;&gt;"",VLOOKUP(Table1[[#This Row],[Grant]],Grants!B:D,3),"")</f>
        <v/>
      </c>
      <c r="BC2598" s="46" t="str">
        <f>TRIM(Table1[[#This Row],[Vendor ID]])</f>
        <v/>
      </c>
      <c r="BD2598">
        <f>IF(Table1[[#This Row],[Reference Number]]=Q2597,BD2597,BD2597+1)</f>
        <v>0</v>
      </c>
    </row>
    <row r="2599" spans="1:56" ht="11.25" customHeight="1" x14ac:dyDescent="0.25">
      <c r="A2599" s="1"/>
      <c r="B2599" s="88" t="str">
        <f>IF(Table1[[#This Row],[Posting Date]]&lt;&gt;"",IF(Table1[[#This Row],[Reference Number]]=Q2598,B2598+1,1),"")</f>
        <v/>
      </c>
      <c r="C2599" s="61"/>
      <c r="D2599" s="61"/>
      <c r="E2599" s="138"/>
      <c r="F2599" s="141" t="str">
        <f>IFERROR(IF(VLOOKUP(Table1[[#This Row],[Budget Code Description]],Dimentions!$X$6:$AC$139,2,FALSE)="","",VLOOKUP(Table1[[#This Row],[Budget Code Description]],Dimentions!$X$6:$AC$139,2,FALSE)),"")</f>
        <v/>
      </c>
      <c r="G2599" s="141"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1" t="str">
        <f>IFERROR(VLOOKUP(Table1[[#This Row],[Budget Code Description]],Table6[#All],8,FALSE),"")</f>
        <v/>
      </c>
      <c r="L2599" s="63"/>
      <c r="M2599" s="65" t="str">
        <f>IFERROR(VLOOKUP(Table1[[#This Row],[Staff ID]],Table2[],2,FALSE),"")</f>
        <v/>
      </c>
      <c r="N2599" s="209" t="str">
        <f>IFERROR(IF(VLOOKUP(Table1[[#This Row],[Budget Code Description]],Dimentions!$X$6:$AC$134,4,FALSE)="","",VLOOKUP(Table1[[#This Row],[Budget Code Description]],Dimentions!$X$6:$AC$134,4,FALSE)),"")</f>
        <v/>
      </c>
      <c r="O2599" s="65" t="str">
        <f>IFERROR(VLOOKUP(Table1[[#This Row],[Vendor ID]],Table549[],2,FALSE),"")</f>
        <v/>
      </c>
      <c r="P2599" s="63"/>
      <c r="Q2599" s="141" t="str">
        <f>IF(Table1[[#This Row],[Posting Date]]&lt;&gt;"",$D$9,"")</f>
        <v/>
      </c>
      <c r="R2599" s="157" t="str">
        <f>IF(Table1[[#This Row],[Posting Date]]&lt;&gt;"",$D$10,"")</f>
        <v/>
      </c>
      <c r="S2599" s="66"/>
      <c r="T2599" s="63"/>
      <c r="U2599" s="67"/>
      <c r="V2599" s="67"/>
      <c r="W2599" s="67" t="str">
        <f t="shared" si="44"/>
        <v/>
      </c>
      <c r="X2599" s="159" t="str">
        <f>IF(E2599="","",(IF(Table1[[#This Row],[Cur]]="USD",Table1[[#This Row],[Cur_Amount Debit]],Table1[[#This Row],[Cur_Amount Debit]]/Table1[[#This Row],[Exchange Rate]])))</f>
        <v/>
      </c>
      <c r="Y2599" s="159" t="str">
        <f>IF(E2599="","",(IF(Table1[[#This Row],[Cur]]="USD",Table1[[#This Row],[Cur_Amount Credit]],Table1[[#This Row],[Cur_Amount Credit]]/ExchangeRate)))</f>
        <v/>
      </c>
      <c r="Z2599" s="201" t="str">
        <f>IF(E2599="","",(Table1[[#This Row],[Debit USD]]-Table1[[#This Row],[Credit USD]]))</f>
        <v/>
      </c>
      <c r="AA2599" s="226"/>
      <c r="AB2599" s="255"/>
      <c r="AC2599" s="1"/>
      <c r="AD2599" s="15"/>
      <c r="AE2599" s="15" t="str">
        <f>IF(AND(OR(Table1[[#This Row],[Account]]="15030",Table1[[#This Row],[Account]]="15035",Table1[[#This Row],[Account]]="20150"),Table1[[#This Row],[Vendor ID]]=""),1,"")</f>
        <v/>
      </c>
      <c r="AF2599" s="15"/>
      <c r="AG2599" s="15"/>
      <c r="AH2599" s="15"/>
      <c r="AI2599" s="46" t="str">
        <f>IF(Table1[[#This Row],[Posting Date]]&lt;&gt;"","GJ-"&amp;CountryID,"")</f>
        <v/>
      </c>
      <c r="AJ2599" s="59" t="str">
        <f>IF(Table1[[#This Row],[Posting Date]]&lt;&gt;"",Table1[[#This Row],[Posting Date]],"")</f>
        <v/>
      </c>
      <c r="AK2599" s="46"/>
      <c r="AL2599" s="46" t="str">
        <f>IF(Table1[[#This Row],[Description]]&lt;&gt;"",Table1[[#This Row],[Description]],"")</f>
        <v/>
      </c>
      <c r="AM2599" s="46" t="str">
        <f>IF(Table1[[#This Row],[Posting Date]]&lt;&gt;"",Table1[[#This Row],[Reference Number]],"")</f>
        <v/>
      </c>
      <c r="AN2599" s="46" t="str">
        <f>TRIM(Table1[[#This Row],[Line '#]])</f>
        <v/>
      </c>
      <c r="AO2599" s="46" t="str">
        <f>TRIM(Table1[[#This Row],[Account]])</f>
        <v/>
      </c>
      <c r="AP2599" s="46" t="str">
        <f>IF(Table1[[#This Row],[Posting Date]]&lt;&gt;"",$D$5,"")</f>
        <v/>
      </c>
      <c r="AQ2599" s="46" t="str">
        <f>TRIM(Table1[[#This Row],[Departments-Prgrams]])</f>
        <v/>
      </c>
      <c r="AR2599" s="46" t="str">
        <f>TRIM(Table1[[#This Row],[Grant]])</f>
        <v/>
      </c>
      <c r="AS2599" s="46" t="str">
        <f>TRIM(Table1[[#This Row],[Staff ID]])</f>
        <v/>
      </c>
      <c r="AT2599" s="46" t="str">
        <f>IF(TRIM(Table1[[#This Row],[Budget Code]])=0,"",TRIM(Table1[[#This Row],[Budget Code]]))</f>
        <v/>
      </c>
      <c r="AU2599" s="46" t="str">
        <f>IF(Table1[[#This Row],[Line Description]]&lt;&gt;"",Table1[[#This Row],[Line Description]],"")</f>
        <v/>
      </c>
      <c r="AV2599" s="46" t="str">
        <f>IF(Table1[[#This Row],[Cur_Amount Debit]]&gt;0,ROUND(Table1[[#This Row],[Cur_Amount Debit]],2),"")</f>
        <v/>
      </c>
      <c r="AW2599" s="46" t="str">
        <f>IF(Table1[[#This Row],[Cur_Amount Credit]]&gt;0,ROUND(Table1[[#This Row],[Cur_Amount Credit]],2),"")</f>
        <v/>
      </c>
      <c r="AX2599" s="46" t="str">
        <f>LEFT(Table1[[#This Row],[Cur]],3)</f>
        <v/>
      </c>
      <c r="AY2599" s="59"/>
      <c r="AZ2599" s="46"/>
      <c r="BA2599" s="46" t="str">
        <f>IF(Table1[[#This Row],[Cur]]&lt;&gt;"",IF(Table1[[#This Row],[Cur]]="USD","",ExchangeRate),"")</f>
        <v/>
      </c>
      <c r="BB2599" s="46" t="str">
        <f>IF(Table1[[#This Row],[Grant]]&lt;&gt;"",VLOOKUP(Table1[[#This Row],[Grant]],Grants!B:D,3),"")</f>
        <v/>
      </c>
      <c r="BC2599" s="46" t="str">
        <f>TRIM(Table1[[#This Row],[Vendor ID]])</f>
        <v/>
      </c>
      <c r="BD2599">
        <f>IF(Table1[[#This Row],[Reference Number]]=Q2598,BD2598,BD2598+1)</f>
        <v>0</v>
      </c>
    </row>
    <row r="2600" spans="1:56" ht="11.25" customHeight="1" x14ac:dyDescent="0.25">
      <c r="A2600" s="1"/>
      <c r="B2600" s="88" t="str">
        <f>IF(Table1[[#This Row],[Posting Date]]&lt;&gt;"",IF(Table1[[#This Row],[Reference Number]]=Q2599,B2599+1,1),"")</f>
        <v/>
      </c>
      <c r="C2600" s="61"/>
      <c r="D2600" s="61"/>
      <c r="E2600" s="138"/>
      <c r="F2600" s="141" t="str">
        <f>IFERROR(IF(VLOOKUP(Table1[[#This Row],[Budget Code Description]],Dimentions!$X$6:$AC$139,2,FALSE)="","",VLOOKUP(Table1[[#This Row],[Budget Code Description]],Dimentions!$X$6:$AC$139,2,FALSE)),"")</f>
        <v/>
      </c>
      <c r="G2600" s="141"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1" t="str">
        <f>IFERROR(VLOOKUP(Table1[[#This Row],[Budget Code Description]],Table6[#All],8,FALSE),"")</f>
        <v/>
      </c>
      <c r="L2600" s="63"/>
      <c r="M2600" s="65" t="str">
        <f>IFERROR(VLOOKUP(Table1[[#This Row],[Staff ID]],Table2[],2,FALSE),"")</f>
        <v/>
      </c>
      <c r="N2600" s="209" t="str">
        <f>IFERROR(IF(VLOOKUP(Table1[[#This Row],[Budget Code Description]],Dimentions!$X$6:$AC$134,4,FALSE)="","",VLOOKUP(Table1[[#This Row],[Budget Code Description]],Dimentions!$X$6:$AC$134,4,FALSE)),"")</f>
        <v/>
      </c>
      <c r="O2600" s="65" t="str">
        <f>IFERROR(VLOOKUP(Table1[[#This Row],[Vendor ID]],Table549[],2,FALSE),"")</f>
        <v/>
      </c>
      <c r="P2600" s="63"/>
      <c r="Q2600" s="141" t="str">
        <f>IF(Table1[[#This Row],[Posting Date]]&lt;&gt;"",$D$9,"")</f>
        <v/>
      </c>
      <c r="R2600" s="157" t="str">
        <f>IF(Table1[[#This Row],[Posting Date]]&lt;&gt;"",$D$10,"")</f>
        <v/>
      </c>
      <c r="S2600" s="66"/>
      <c r="T2600" s="63"/>
      <c r="U2600" s="67"/>
      <c r="V2600" s="67"/>
      <c r="W2600" s="67" t="str">
        <f t="shared" si="44"/>
        <v/>
      </c>
      <c r="X2600" s="159" t="str">
        <f>IF(E2600="","",(IF(Table1[[#This Row],[Cur]]="USD",Table1[[#This Row],[Cur_Amount Debit]],Table1[[#This Row],[Cur_Amount Debit]]/Table1[[#This Row],[Exchange Rate]])))</f>
        <v/>
      </c>
      <c r="Y2600" s="159" t="str">
        <f>IF(E2600="","",(IF(Table1[[#This Row],[Cur]]="USD",Table1[[#This Row],[Cur_Amount Credit]],Table1[[#This Row],[Cur_Amount Credit]]/ExchangeRate)))</f>
        <v/>
      </c>
      <c r="Z2600" s="201" t="str">
        <f>IF(E2600="","",(Table1[[#This Row],[Debit USD]]-Table1[[#This Row],[Credit USD]]))</f>
        <v/>
      </c>
      <c r="AA2600" s="226"/>
      <c r="AB2600" s="255"/>
      <c r="AC2600" s="1"/>
      <c r="AD2600" s="15"/>
      <c r="AE2600" s="15" t="str">
        <f>IF(AND(OR(Table1[[#This Row],[Account]]="15030",Table1[[#This Row],[Account]]="15035",Table1[[#This Row],[Account]]="20150"),Table1[[#This Row],[Vendor ID]]=""),1,"")</f>
        <v/>
      </c>
      <c r="AF2600" s="15"/>
      <c r="AG2600" s="15"/>
      <c r="AH2600" s="15"/>
      <c r="AI2600" s="46" t="str">
        <f>IF(Table1[[#This Row],[Posting Date]]&lt;&gt;"","GJ-"&amp;CountryID,"")</f>
        <v/>
      </c>
      <c r="AJ2600" s="59" t="str">
        <f>IF(Table1[[#This Row],[Posting Date]]&lt;&gt;"",Table1[[#This Row],[Posting Date]],"")</f>
        <v/>
      </c>
      <c r="AK2600" s="46"/>
      <c r="AL2600" s="46" t="str">
        <f>IF(Table1[[#This Row],[Description]]&lt;&gt;"",Table1[[#This Row],[Description]],"")</f>
        <v/>
      </c>
      <c r="AM2600" s="46" t="str">
        <f>IF(Table1[[#This Row],[Posting Date]]&lt;&gt;"",Table1[[#This Row],[Reference Number]],"")</f>
        <v/>
      </c>
      <c r="AN2600" s="46" t="str">
        <f>TRIM(Table1[[#This Row],[Line '#]])</f>
        <v/>
      </c>
      <c r="AO2600" s="46" t="str">
        <f>TRIM(Table1[[#This Row],[Account]])</f>
        <v/>
      </c>
      <c r="AP2600" s="46" t="str">
        <f>IF(Table1[[#This Row],[Posting Date]]&lt;&gt;"",$D$5,"")</f>
        <v/>
      </c>
      <c r="AQ2600" s="46" t="str">
        <f>TRIM(Table1[[#This Row],[Departments-Prgrams]])</f>
        <v/>
      </c>
      <c r="AR2600" s="46" t="str">
        <f>TRIM(Table1[[#This Row],[Grant]])</f>
        <v/>
      </c>
      <c r="AS2600" s="46" t="str">
        <f>TRIM(Table1[[#This Row],[Staff ID]])</f>
        <v/>
      </c>
      <c r="AT2600" s="46" t="str">
        <f>IF(TRIM(Table1[[#This Row],[Budget Code]])=0,"",TRIM(Table1[[#This Row],[Budget Code]]))</f>
        <v/>
      </c>
      <c r="AU2600" s="46" t="str">
        <f>IF(Table1[[#This Row],[Line Description]]&lt;&gt;"",Table1[[#This Row],[Line Description]],"")</f>
        <v/>
      </c>
      <c r="AV2600" s="46" t="str">
        <f>IF(Table1[[#This Row],[Cur_Amount Debit]]&gt;0,ROUND(Table1[[#This Row],[Cur_Amount Debit]],2),"")</f>
        <v/>
      </c>
      <c r="AW2600" s="46" t="str">
        <f>IF(Table1[[#This Row],[Cur_Amount Credit]]&gt;0,ROUND(Table1[[#This Row],[Cur_Amount Credit]],2),"")</f>
        <v/>
      </c>
      <c r="AX2600" s="46" t="str">
        <f>LEFT(Table1[[#This Row],[Cur]],3)</f>
        <v/>
      </c>
      <c r="AY2600" s="59"/>
      <c r="AZ2600" s="46"/>
      <c r="BA2600" s="46" t="str">
        <f>IF(Table1[[#This Row],[Cur]]&lt;&gt;"",IF(Table1[[#This Row],[Cur]]="USD","",ExchangeRate),"")</f>
        <v/>
      </c>
      <c r="BB2600" s="46" t="str">
        <f>IF(Table1[[#This Row],[Grant]]&lt;&gt;"",VLOOKUP(Table1[[#This Row],[Grant]],Grants!B:D,3),"")</f>
        <v/>
      </c>
      <c r="BC2600" s="46" t="str">
        <f>TRIM(Table1[[#This Row],[Vendor ID]])</f>
        <v/>
      </c>
      <c r="BD2600">
        <f>IF(Table1[[#This Row],[Reference Number]]=Q2599,BD2599,BD2599+1)</f>
        <v>0</v>
      </c>
    </row>
    <row r="2601" spans="1:56" ht="11.25" customHeight="1" x14ac:dyDescent="0.25">
      <c r="A2601" s="1"/>
      <c r="B2601" s="88" t="str">
        <f>IF(Table1[[#This Row],[Posting Date]]&lt;&gt;"",IF(Table1[[#This Row],[Reference Number]]=Q2600,B2600+1,1),"")</f>
        <v/>
      </c>
      <c r="C2601" s="61"/>
      <c r="D2601" s="61"/>
      <c r="E2601" s="138"/>
      <c r="F2601" s="141" t="str">
        <f>IFERROR(IF(VLOOKUP(Table1[[#This Row],[Budget Code Description]],Dimentions!$X$6:$AC$139,2,FALSE)="","",VLOOKUP(Table1[[#This Row],[Budget Code Description]],Dimentions!$X$6:$AC$139,2,FALSE)),"")</f>
        <v/>
      </c>
      <c r="G2601" s="141"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1" t="str">
        <f>IFERROR(VLOOKUP(Table1[[#This Row],[Budget Code Description]],Table6[#All],8,FALSE),"")</f>
        <v/>
      </c>
      <c r="L2601" s="63"/>
      <c r="M2601" s="65" t="str">
        <f>IFERROR(VLOOKUP(Table1[[#This Row],[Staff ID]],Table2[],2,FALSE),"")</f>
        <v/>
      </c>
      <c r="N2601" s="209" t="str">
        <f>IFERROR(IF(VLOOKUP(Table1[[#This Row],[Budget Code Description]],Dimentions!$X$6:$AC$134,4,FALSE)="","",VLOOKUP(Table1[[#This Row],[Budget Code Description]],Dimentions!$X$6:$AC$134,4,FALSE)),"")</f>
        <v/>
      </c>
      <c r="O2601" s="65" t="str">
        <f>IFERROR(VLOOKUP(Table1[[#This Row],[Vendor ID]],Table549[],2,FALSE),"")</f>
        <v/>
      </c>
      <c r="P2601" s="63"/>
      <c r="Q2601" s="141" t="str">
        <f>IF(Table1[[#This Row],[Posting Date]]&lt;&gt;"",$D$9,"")</f>
        <v/>
      </c>
      <c r="R2601" s="157" t="str">
        <f>IF(Table1[[#This Row],[Posting Date]]&lt;&gt;"",$D$10,"")</f>
        <v/>
      </c>
      <c r="S2601" s="66"/>
      <c r="T2601" s="63"/>
      <c r="U2601" s="67"/>
      <c r="V2601" s="67"/>
      <c r="W2601" s="67" t="str">
        <f t="shared" si="44"/>
        <v/>
      </c>
      <c r="X2601" s="159" t="str">
        <f>IF(E2601="","",(IF(Table1[[#This Row],[Cur]]="USD",Table1[[#This Row],[Cur_Amount Debit]],Table1[[#This Row],[Cur_Amount Debit]]/Table1[[#This Row],[Exchange Rate]])))</f>
        <v/>
      </c>
      <c r="Y2601" s="159" t="str">
        <f>IF(E2601="","",(IF(Table1[[#This Row],[Cur]]="USD",Table1[[#This Row],[Cur_Amount Credit]],Table1[[#This Row],[Cur_Amount Credit]]/ExchangeRate)))</f>
        <v/>
      </c>
      <c r="Z2601" s="201" t="str">
        <f>IF(E2601="","",(Table1[[#This Row],[Debit USD]]-Table1[[#This Row],[Credit USD]]))</f>
        <v/>
      </c>
      <c r="AA2601" s="226"/>
      <c r="AB2601" s="255"/>
      <c r="AC2601" s="1"/>
      <c r="AD2601" s="15"/>
      <c r="AE2601" s="15" t="str">
        <f>IF(AND(OR(Table1[[#This Row],[Account]]="15030",Table1[[#This Row],[Account]]="15035",Table1[[#This Row],[Account]]="20150"),Table1[[#This Row],[Vendor ID]]=""),1,"")</f>
        <v/>
      </c>
      <c r="AF2601" s="15"/>
      <c r="AG2601" s="15"/>
      <c r="AH2601" s="15"/>
      <c r="AI2601" s="46" t="str">
        <f>IF(Table1[[#This Row],[Posting Date]]&lt;&gt;"","GJ-"&amp;CountryID,"")</f>
        <v/>
      </c>
      <c r="AJ2601" s="59" t="str">
        <f>IF(Table1[[#This Row],[Posting Date]]&lt;&gt;"",Table1[[#This Row],[Posting Date]],"")</f>
        <v/>
      </c>
      <c r="AK2601" s="46"/>
      <c r="AL2601" s="46" t="str">
        <f>IF(Table1[[#This Row],[Description]]&lt;&gt;"",Table1[[#This Row],[Description]],"")</f>
        <v/>
      </c>
      <c r="AM2601" s="46" t="str">
        <f>IF(Table1[[#This Row],[Posting Date]]&lt;&gt;"",Table1[[#This Row],[Reference Number]],"")</f>
        <v/>
      </c>
      <c r="AN2601" s="46" t="str">
        <f>TRIM(Table1[[#This Row],[Line '#]])</f>
        <v/>
      </c>
      <c r="AO2601" s="46" t="str">
        <f>TRIM(Table1[[#This Row],[Account]])</f>
        <v/>
      </c>
      <c r="AP2601" s="46" t="str">
        <f>IF(Table1[[#This Row],[Posting Date]]&lt;&gt;"",$D$5,"")</f>
        <v/>
      </c>
      <c r="AQ2601" s="46" t="str">
        <f>TRIM(Table1[[#This Row],[Departments-Prgrams]])</f>
        <v/>
      </c>
      <c r="AR2601" s="46" t="str">
        <f>TRIM(Table1[[#This Row],[Grant]])</f>
        <v/>
      </c>
      <c r="AS2601" s="46" t="str">
        <f>TRIM(Table1[[#This Row],[Staff ID]])</f>
        <v/>
      </c>
      <c r="AT2601" s="46" t="str">
        <f>IF(TRIM(Table1[[#This Row],[Budget Code]])=0,"",TRIM(Table1[[#This Row],[Budget Code]]))</f>
        <v/>
      </c>
      <c r="AU2601" s="46" t="str">
        <f>IF(Table1[[#This Row],[Line Description]]&lt;&gt;"",Table1[[#This Row],[Line Description]],"")</f>
        <v/>
      </c>
      <c r="AV2601" s="46" t="str">
        <f>IF(Table1[[#This Row],[Cur_Amount Debit]]&gt;0,ROUND(Table1[[#This Row],[Cur_Amount Debit]],2),"")</f>
        <v/>
      </c>
      <c r="AW2601" s="46" t="str">
        <f>IF(Table1[[#This Row],[Cur_Amount Credit]]&gt;0,ROUND(Table1[[#This Row],[Cur_Amount Credit]],2),"")</f>
        <v/>
      </c>
      <c r="AX2601" s="46" t="str">
        <f>LEFT(Table1[[#This Row],[Cur]],3)</f>
        <v/>
      </c>
      <c r="AY2601" s="59"/>
      <c r="AZ2601" s="46"/>
      <c r="BA2601" s="46" t="str">
        <f>IF(Table1[[#This Row],[Cur]]&lt;&gt;"",IF(Table1[[#This Row],[Cur]]="USD","",ExchangeRate),"")</f>
        <v/>
      </c>
      <c r="BB2601" s="46" t="str">
        <f>IF(Table1[[#This Row],[Grant]]&lt;&gt;"",VLOOKUP(Table1[[#This Row],[Grant]],Grants!B:D,3),"")</f>
        <v/>
      </c>
      <c r="BC2601" s="46" t="str">
        <f>TRIM(Table1[[#This Row],[Vendor ID]])</f>
        <v/>
      </c>
      <c r="BD2601">
        <f>IF(Table1[[#This Row],[Reference Number]]=Q2600,BD2600,BD2600+1)</f>
        <v>0</v>
      </c>
    </row>
    <row r="2602" spans="1:56" ht="11.25" customHeight="1" x14ac:dyDescent="0.25">
      <c r="A2602" s="1"/>
      <c r="B2602" s="88" t="str">
        <f>IF(Table1[[#This Row],[Posting Date]]&lt;&gt;"",IF(Table1[[#This Row],[Reference Number]]=Q2601,B2601+1,1),"")</f>
        <v/>
      </c>
      <c r="C2602" s="61"/>
      <c r="D2602" s="61"/>
      <c r="E2602" s="138"/>
      <c r="F2602" s="141" t="str">
        <f>IFERROR(IF(VLOOKUP(Table1[[#This Row],[Budget Code Description]],Dimentions!$X$6:$AC$139,2,FALSE)="","",VLOOKUP(Table1[[#This Row],[Budget Code Description]],Dimentions!$X$6:$AC$139,2,FALSE)),"")</f>
        <v/>
      </c>
      <c r="G2602" s="141"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1" t="str">
        <f>IFERROR(VLOOKUP(Table1[[#This Row],[Budget Code Description]],Table6[#All],8,FALSE),"")</f>
        <v/>
      </c>
      <c r="L2602" s="63"/>
      <c r="M2602" s="65" t="str">
        <f>IFERROR(VLOOKUP(Table1[[#This Row],[Staff ID]],Table2[],2,FALSE),"")</f>
        <v/>
      </c>
      <c r="N2602" s="209" t="str">
        <f>IFERROR(IF(VLOOKUP(Table1[[#This Row],[Budget Code Description]],Dimentions!$X$6:$AC$134,4,FALSE)="","",VLOOKUP(Table1[[#This Row],[Budget Code Description]],Dimentions!$X$6:$AC$134,4,FALSE)),"")</f>
        <v/>
      </c>
      <c r="O2602" s="65" t="str">
        <f>IFERROR(VLOOKUP(Table1[[#This Row],[Vendor ID]],Table549[],2,FALSE),"")</f>
        <v/>
      </c>
      <c r="P2602" s="63"/>
      <c r="Q2602" s="141" t="str">
        <f>IF(Table1[[#This Row],[Posting Date]]&lt;&gt;"",$D$9,"")</f>
        <v/>
      </c>
      <c r="R2602" s="157" t="str">
        <f>IF(Table1[[#This Row],[Posting Date]]&lt;&gt;"",$D$10,"")</f>
        <v/>
      </c>
      <c r="S2602" s="66"/>
      <c r="T2602" s="63"/>
      <c r="U2602" s="67"/>
      <c r="V2602" s="67"/>
      <c r="W2602" s="67" t="str">
        <f t="shared" si="44"/>
        <v/>
      </c>
      <c r="X2602" s="159" t="str">
        <f>IF(E2602="","",(IF(Table1[[#This Row],[Cur]]="USD",Table1[[#This Row],[Cur_Amount Debit]],Table1[[#This Row],[Cur_Amount Debit]]/Table1[[#This Row],[Exchange Rate]])))</f>
        <v/>
      </c>
      <c r="Y2602" s="159" t="str">
        <f>IF(E2602="","",(IF(Table1[[#This Row],[Cur]]="USD",Table1[[#This Row],[Cur_Amount Credit]],Table1[[#This Row],[Cur_Amount Credit]]/ExchangeRate)))</f>
        <v/>
      </c>
      <c r="Z2602" s="201" t="str">
        <f>IF(E2602="","",(Table1[[#This Row],[Debit USD]]-Table1[[#This Row],[Credit USD]]))</f>
        <v/>
      </c>
      <c r="AA2602" s="226"/>
      <c r="AB2602" s="255"/>
      <c r="AC2602" s="1"/>
      <c r="AD2602" s="15"/>
      <c r="AE2602" s="15" t="str">
        <f>IF(AND(OR(Table1[[#This Row],[Account]]="15030",Table1[[#This Row],[Account]]="15035",Table1[[#This Row],[Account]]="20150"),Table1[[#This Row],[Vendor ID]]=""),1,"")</f>
        <v/>
      </c>
      <c r="AF2602" s="15"/>
      <c r="AG2602" s="15"/>
      <c r="AH2602" s="15"/>
      <c r="AI2602" s="46" t="str">
        <f>IF(Table1[[#This Row],[Posting Date]]&lt;&gt;"","GJ-"&amp;CountryID,"")</f>
        <v/>
      </c>
      <c r="AJ2602" s="59" t="str">
        <f>IF(Table1[[#This Row],[Posting Date]]&lt;&gt;"",Table1[[#This Row],[Posting Date]],"")</f>
        <v/>
      </c>
      <c r="AK2602" s="46"/>
      <c r="AL2602" s="46" t="str">
        <f>IF(Table1[[#This Row],[Description]]&lt;&gt;"",Table1[[#This Row],[Description]],"")</f>
        <v/>
      </c>
      <c r="AM2602" s="46" t="str">
        <f>IF(Table1[[#This Row],[Posting Date]]&lt;&gt;"",Table1[[#This Row],[Reference Number]],"")</f>
        <v/>
      </c>
      <c r="AN2602" s="46" t="str">
        <f>TRIM(Table1[[#This Row],[Line '#]])</f>
        <v/>
      </c>
      <c r="AO2602" s="46" t="str">
        <f>TRIM(Table1[[#This Row],[Account]])</f>
        <v/>
      </c>
      <c r="AP2602" s="46" t="str">
        <f>IF(Table1[[#This Row],[Posting Date]]&lt;&gt;"",$D$5,"")</f>
        <v/>
      </c>
      <c r="AQ2602" s="46" t="str">
        <f>TRIM(Table1[[#This Row],[Departments-Prgrams]])</f>
        <v/>
      </c>
      <c r="AR2602" s="46" t="str">
        <f>TRIM(Table1[[#This Row],[Grant]])</f>
        <v/>
      </c>
      <c r="AS2602" s="46" t="str">
        <f>TRIM(Table1[[#This Row],[Staff ID]])</f>
        <v/>
      </c>
      <c r="AT2602" s="46" t="str">
        <f>IF(TRIM(Table1[[#This Row],[Budget Code]])=0,"",TRIM(Table1[[#This Row],[Budget Code]]))</f>
        <v/>
      </c>
      <c r="AU2602" s="46" t="str">
        <f>IF(Table1[[#This Row],[Line Description]]&lt;&gt;"",Table1[[#This Row],[Line Description]],"")</f>
        <v/>
      </c>
      <c r="AV2602" s="46" t="str">
        <f>IF(Table1[[#This Row],[Cur_Amount Debit]]&gt;0,ROUND(Table1[[#This Row],[Cur_Amount Debit]],2),"")</f>
        <v/>
      </c>
      <c r="AW2602" s="46" t="str">
        <f>IF(Table1[[#This Row],[Cur_Amount Credit]]&gt;0,ROUND(Table1[[#This Row],[Cur_Amount Credit]],2),"")</f>
        <v/>
      </c>
      <c r="AX2602" s="46" t="str">
        <f>LEFT(Table1[[#This Row],[Cur]],3)</f>
        <v/>
      </c>
      <c r="AY2602" s="59"/>
      <c r="AZ2602" s="46"/>
      <c r="BA2602" s="46" t="str">
        <f>IF(Table1[[#This Row],[Cur]]&lt;&gt;"",IF(Table1[[#This Row],[Cur]]="USD","",ExchangeRate),"")</f>
        <v/>
      </c>
      <c r="BB2602" s="46" t="str">
        <f>IF(Table1[[#This Row],[Grant]]&lt;&gt;"",VLOOKUP(Table1[[#This Row],[Grant]],Grants!B:D,3),"")</f>
        <v/>
      </c>
      <c r="BC2602" s="46" t="str">
        <f>TRIM(Table1[[#This Row],[Vendor ID]])</f>
        <v/>
      </c>
      <c r="BD2602">
        <f>IF(Table1[[#This Row],[Reference Number]]=Q2601,BD2601,BD2601+1)</f>
        <v>0</v>
      </c>
    </row>
    <row r="2603" spans="1:56" ht="11.25" customHeight="1" x14ac:dyDescent="0.25">
      <c r="A2603" s="1"/>
      <c r="B2603" s="88" t="str">
        <f>IF(Table1[[#This Row],[Posting Date]]&lt;&gt;"",IF(Table1[[#This Row],[Reference Number]]=Q2602,B2602+1,1),"")</f>
        <v/>
      </c>
      <c r="C2603" s="61"/>
      <c r="D2603" s="61"/>
      <c r="E2603" s="138"/>
      <c r="F2603" s="141" t="str">
        <f>IFERROR(IF(VLOOKUP(Table1[[#This Row],[Budget Code Description]],Dimentions!$X$6:$AC$139,2,FALSE)="","",VLOOKUP(Table1[[#This Row],[Budget Code Description]],Dimentions!$X$6:$AC$139,2,FALSE)),"")</f>
        <v/>
      </c>
      <c r="G2603" s="141"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1" t="str">
        <f>IFERROR(VLOOKUP(Table1[[#This Row],[Budget Code Description]],Table6[#All],8,FALSE),"")</f>
        <v/>
      </c>
      <c r="L2603" s="63"/>
      <c r="M2603" s="65" t="str">
        <f>IFERROR(VLOOKUP(Table1[[#This Row],[Staff ID]],Table2[],2,FALSE),"")</f>
        <v/>
      </c>
      <c r="N2603" s="209" t="str">
        <f>IFERROR(IF(VLOOKUP(Table1[[#This Row],[Budget Code Description]],Dimentions!$X$6:$AC$134,4,FALSE)="","",VLOOKUP(Table1[[#This Row],[Budget Code Description]],Dimentions!$X$6:$AC$134,4,FALSE)),"")</f>
        <v/>
      </c>
      <c r="O2603" s="65" t="str">
        <f>IFERROR(VLOOKUP(Table1[[#This Row],[Vendor ID]],Table549[],2,FALSE),"")</f>
        <v/>
      </c>
      <c r="P2603" s="63"/>
      <c r="Q2603" s="141" t="str">
        <f>IF(Table1[[#This Row],[Posting Date]]&lt;&gt;"",$D$9,"")</f>
        <v/>
      </c>
      <c r="R2603" s="157" t="str">
        <f>IF(Table1[[#This Row],[Posting Date]]&lt;&gt;"",$D$10,"")</f>
        <v/>
      </c>
      <c r="S2603" s="66"/>
      <c r="T2603" s="63"/>
      <c r="U2603" s="67"/>
      <c r="V2603" s="67"/>
      <c r="W2603" s="67" t="str">
        <f t="shared" si="44"/>
        <v/>
      </c>
      <c r="X2603" s="159" t="str">
        <f>IF(E2603="","",(IF(Table1[[#This Row],[Cur]]="USD",Table1[[#This Row],[Cur_Amount Debit]],Table1[[#This Row],[Cur_Amount Debit]]/Table1[[#This Row],[Exchange Rate]])))</f>
        <v/>
      </c>
      <c r="Y2603" s="159" t="str">
        <f>IF(E2603="","",(IF(Table1[[#This Row],[Cur]]="USD",Table1[[#This Row],[Cur_Amount Credit]],Table1[[#This Row],[Cur_Amount Credit]]/ExchangeRate)))</f>
        <v/>
      </c>
      <c r="Z2603" s="201" t="str">
        <f>IF(E2603="","",(Table1[[#This Row],[Debit USD]]-Table1[[#This Row],[Credit USD]]))</f>
        <v/>
      </c>
      <c r="AA2603" s="226"/>
      <c r="AB2603" s="255"/>
      <c r="AC2603" s="1"/>
      <c r="AD2603" s="15"/>
      <c r="AE2603" s="15" t="str">
        <f>IF(AND(OR(Table1[[#This Row],[Account]]="15030",Table1[[#This Row],[Account]]="15035",Table1[[#This Row],[Account]]="20150"),Table1[[#This Row],[Vendor ID]]=""),1,"")</f>
        <v/>
      </c>
      <c r="AF2603" s="15"/>
      <c r="AG2603" s="15"/>
      <c r="AH2603" s="15"/>
      <c r="AI2603" s="46" t="str">
        <f>IF(Table1[[#This Row],[Posting Date]]&lt;&gt;"","GJ-"&amp;CountryID,"")</f>
        <v/>
      </c>
      <c r="AJ2603" s="59" t="str">
        <f>IF(Table1[[#This Row],[Posting Date]]&lt;&gt;"",Table1[[#This Row],[Posting Date]],"")</f>
        <v/>
      </c>
      <c r="AK2603" s="46"/>
      <c r="AL2603" s="46" t="str">
        <f>IF(Table1[[#This Row],[Description]]&lt;&gt;"",Table1[[#This Row],[Description]],"")</f>
        <v/>
      </c>
      <c r="AM2603" s="46" t="str">
        <f>IF(Table1[[#This Row],[Posting Date]]&lt;&gt;"",Table1[[#This Row],[Reference Number]],"")</f>
        <v/>
      </c>
      <c r="AN2603" s="46" t="str">
        <f>TRIM(Table1[[#This Row],[Line '#]])</f>
        <v/>
      </c>
      <c r="AO2603" s="46" t="str">
        <f>TRIM(Table1[[#This Row],[Account]])</f>
        <v/>
      </c>
      <c r="AP2603" s="46" t="str">
        <f>IF(Table1[[#This Row],[Posting Date]]&lt;&gt;"",$D$5,"")</f>
        <v/>
      </c>
      <c r="AQ2603" s="46" t="str">
        <f>TRIM(Table1[[#This Row],[Departments-Prgrams]])</f>
        <v/>
      </c>
      <c r="AR2603" s="46" t="str">
        <f>TRIM(Table1[[#This Row],[Grant]])</f>
        <v/>
      </c>
      <c r="AS2603" s="46" t="str">
        <f>TRIM(Table1[[#This Row],[Staff ID]])</f>
        <v/>
      </c>
      <c r="AT2603" s="46" t="str">
        <f>IF(TRIM(Table1[[#This Row],[Budget Code]])=0,"",TRIM(Table1[[#This Row],[Budget Code]]))</f>
        <v/>
      </c>
      <c r="AU2603" s="46" t="str">
        <f>IF(Table1[[#This Row],[Line Description]]&lt;&gt;"",Table1[[#This Row],[Line Description]],"")</f>
        <v/>
      </c>
      <c r="AV2603" s="46" t="str">
        <f>IF(Table1[[#This Row],[Cur_Amount Debit]]&gt;0,ROUND(Table1[[#This Row],[Cur_Amount Debit]],2),"")</f>
        <v/>
      </c>
      <c r="AW2603" s="46" t="str">
        <f>IF(Table1[[#This Row],[Cur_Amount Credit]]&gt;0,ROUND(Table1[[#This Row],[Cur_Amount Credit]],2),"")</f>
        <v/>
      </c>
      <c r="AX2603" s="46" t="str">
        <f>LEFT(Table1[[#This Row],[Cur]],3)</f>
        <v/>
      </c>
      <c r="AY2603" s="59"/>
      <c r="AZ2603" s="46"/>
      <c r="BA2603" s="46" t="str">
        <f>IF(Table1[[#This Row],[Cur]]&lt;&gt;"",IF(Table1[[#This Row],[Cur]]="USD","",ExchangeRate),"")</f>
        <v/>
      </c>
      <c r="BB2603" s="46" t="str">
        <f>IF(Table1[[#This Row],[Grant]]&lt;&gt;"",VLOOKUP(Table1[[#This Row],[Grant]],Grants!B:D,3),"")</f>
        <v/>
      </c>
      <c r="BC2603" s="46" t="str">
        <f>TRIM(Table1[[#This Row],[Vendor ID]])</f>
        <v/>
      </c>
      <c r="BD2603">
        <f>IF(Table1[[#This Row],[Reference Number]]=Q2602,BD2602,BD2602+1)</f>
        <v>0</v>
      </c>
    </row>
    <row r="2604" spans="1:56" ht="11.25" customHeight="1" x14ac:dyDescent="0.25">
      <c r="A2604" s="1"/>
      <c r="B2604" s="88" t="str">
        <f>IF(Table1[[#This Row],[Posting Date]]&lt;&gt;"",IF(Table1[[#This Row],[Reference Number]]=Q2603,B2603+1,1),"")</f>
        <v/>
      </c>
      <c r="C2604" s="61"/>
      <c r="D2604" s="61"/>
      <c r="E2604" s="138"/>
      <c r="F2604" s="141" t="str">
        <f>IFERROR(IF(VLOOKUP(Table1[[#This Row],[Budget Code Description]],Dimentions!$X$6:$AC$139,2,FALSE)="","",VLOOKUP(Table1[[#This Row],[Budget Code Description]],Dimentions!$X$6:$AC$139,2,FALSE)),"")</f>
        <v/>
      </c>
      <c r="G2604" s="141"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1" t="str">
        <f>IFERROR(VLOOKUP(Table1[[#This Row],[Budget Code Description]],Table6[#All],8,FALSE),"")</f>
        <v/>
      </c>
      <c r="L2604" s="63"/>
      <c r="M2604" s="65" t="str">
        <f>IFERROR(VLOOKUP(Table1[[#This Row],[Staff ID]],Table2[],2,FALSE),"")</f>
        <v/>
      </c>
      <c r="N2604" s="209" t="str">
        <f>IFERROR(IF(VLOOKUP(Table1[[#This Row],[Budget Code Description]],Dimentions!$X$6:$AC$134,4,FALSE)="","",VLOOKUP(Table1[[#This Row],[Budget Code Description]],Dimentions!$X$6:$AC$134,4,FALSE)),"")</f>
        <v/>
      </c>
      <c r="O2604" s="65" t="str">
        <f>IFERROR(VLOOKUP(Table1[[#This Row],[Vendor ID]],Table549[],2,FALSE),"")</f>
        <v/>
      </c>
      <c r="P2604" s="63"/>
      <c r="Q2604" s="141" t="str">
        <f>IF(Table1[[#This Row],[Posting Date]]&lt;&gt;"",$D$9,"")</f>
        <v/>
      </c>
      <c r="R2604" s="157" t="str">
        <f>IF(Table1[[#This Row],[Posting Date]]&lt;&gt;"",$D$10,"")</f>
        <v/>
      </c>
      <c r="S2604" s="66"/>
      <c r="T2604" s="63"/>
      <c r="U2604" s="67"/>
      <c r="V2604" s="67"/>
      <c r="W2604" s="67" t="str">
        <f t="shared" si="44"/>
        <v/>
      </c>
      <c r="X2604" s="159" t="str">
        <f>IF(E2604="","",(IF(Table1[[#This Row],[Cur]]="USD",Table1[[#This Row],[Cur_Amount Debit]],Table1[[#This Row],[Cur_Amount Debit]]/Table1[[#This Row],[Exchange Rate]])))</f>
        <v/>
      </c>
      <c r="Y2604" s="159" t="str">
        <f>IF(E2604="","",(IF(Table1[[#This Row],[Cur]]="USD",Table1[[#This Row],[Cur_Amount Credit]],Table1[[#This Row],[Cur_Amount Credit]]/ExchangeRate)))</f>
        <v/>
      </c>
      <c r="Z2604" s="201" t="str">
        <f>IF(E2604="","",(Table1[[#This Row],[Debit USD]]-Table1[[#This Row],[Credit USD]]))</f>
        <v/>
      </c>
      <c r="AA2604" s="226"/>
      <c r="AB2604" s="255"/>
      <c r="AC2604" s="1"/>
      <c r="AD2604" s="15"/>
      <c r="AE2604" s="15" t="str">
        <f>IF(AND(OR(Table1[[#This Row],[Account]]="15030",Table1[[#This Row],[Account]]="15035",Table1[[#This Row],[Account]]="20150"),Table1[[#This Row],[Vendor ID]]=""),1,"")</f>
        <v/>
      </c>
      <c r="AF2604" s="15"/>
      <c r="AG2604" s="15"/>
      <c r="AH2604" s="15"/>
      <c r="AI2604" s="46" t="str">
        <f>IF(Table1[[#This Row],[Posting Date]]&lt;&gt;"","GJ-"&amp;CountryID,"")</f>
        <v/>
      </c>
      <c r="AJ2604" s="59" t="str">
        <f>IF(Table1[[#This Row],[Posting Date]]&lt;&gt;"",Table1[[#This Row],[Posting Date]],"")</f>
        <v/>
      </c>
      <c r="AK2604" s="46"/>
      <c r="AL2604" s="46" t="str">
        <f>IF(Table1[[#This Row],[Description]]&lt;&gt;"",Table1[[#This Row],[Description]],"")</f>
        <v/>
      </c>
      <c r="AM2604" s="46" t="str">
        <f>IF(Table1[[#This Row],[Posting Date]]&lt;&gt;"",Table1[[#This Row],[Reference Number]],"")</f>
        <v/>
      </c>
      <c r="AN2604" s="46" t="str">
        <f>TRIM(Table1[[#This Row],[Line '#]])</f>
        <v/>
      </c>
      <c r="AO2604" s="46" t="str">
        <f>TRIM(Table1[[#This Row],[Account]])</f>
        <v/>
      </c>
      <c r="AP2604" s="46" t="str">
        <f>IF(Table1[[#This Row],[Posting Date]]&lt;&gt;"",$D$5,"")</f>
        <v/>
      </c>
      <c r="AQ2604" s="46" t="str">
        <f>TRIM(Table1[[#This Row],[Departments-Prgrams]])</f>
        <v/>
      </c>
      <c r="AR2604" s="46" t="str">
        <f>TRIM(Table1[[#This Row],[Grant]])</f>
        <v/>
      </c>
      <c r="AS2604" s="46" t="str">
        <f>TRIM(Table1[[#This Row],[Staff ID]])</f>
        <v/>
      </c>
      <c r="AT2604" s="46" t="str">
        <f>IF(TRIM(Table1[[#This Row],[Budget Code]])=0,"",TRIM(Table1[[#This Row],[Budget Code]]))</f>
        <v/>
      </c>
      <c r="AU2604" s="46" t="str">
        <f>IF(Table1[[#This Row],[Line Description]]&lt;&gt;"",Table1[[#This Row],[Line Description]],"")</f>
        <v/>
      </c>
      <c r="AV2604" s="46" t="str">
        <f>IF(Table1[[#This Row],[Cur_Amount Debit]]&gt;0,ROUND(Table1[[#This Row],[Cur_Amount Debit]],2),"")</f>
        <v/>
      </c>
      <c r="AW2604" s="46" t="str">
        <f>IF(Table1[[#This Row],[Cur_Amount Credit]]&gt;0,ROUND(Table1[[#This Row],[Cur_Amount Credit]],2),"")</f>
        <v/>
      </c>
      <c r="AX2604" s="46" t="str">
        <f>LEFT(Table1[[#This Row],[Cur]],3)</f>
        <v/>
      </c>
      <c r="AY2604" s="59"/>
      <c r="AZ2604" s="46"/>
      <c r="BA2604" s="46" t="str">
        <f>IF(Table1[[#This Row],[Cur]]&lt;&gt;"",IF(Table1[[#This Row],[Cur]]="USD","",ExchangeRate),"")</f>
        <v/>
      </c>
      <c r="BB2604" s="46" t="str">
        <f>IF(Table1[[#This Row],[Grant]]&lt;&gt;"",VLOOKUP(Table1[[#This Row],[Grant]],Grants!B:D,3),"")</f>
        <v/>
      </c>
      <c r="BC2604" s="46" t="str">
        <f>TRIM(Table1[[#This Row],[Vendor ID]])</f>
        <v/>
      </c>
      <c r="BD2604">
        <f>IF(Table1[[#This Row],[Reference Number]]=Q2603,BD2603,BD2603+1)</f>
        <v>0</v>
      </c>
    </row>
    <row r="2605" spans="1:56" ht="11.25" customHeight="1" x14ac:dyDescent="0.25">
      <c r="A2605" s="1"/>
      <c r="B2605" s="88" t="str">
        <f>IF(Table1[[#This Row],[Posting Date]]&lt;&gt;"",IF(Table1[[#This Row],[Reference Number]]=Q2604,B2604+1,1),"")</f>
        <v/>
      </c>
      <c r="C2605" s="61"/>
      <c r="D2605" s="61"/>
      <c r="E2605" s="138"/>
      <c r="F2605" s="141" t="str">
        <f>IFERROR(IF(VLOOKUP(Table1[[#This Row],[Budget Code Description]],Dimentions!$X$6:$AC$139,2,FALSE)="","",VLOOKUP(Table1[[#This Row],[Budget Code Description]],Dimentions!$X$6:$AC$139,2,FALSE)),"")</f>
        <v/>
      </c>
      <c r="G2605" s="141"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1" t="str">
        <f>IFERROR(VLOOKUP(Table1[[#This Row],[Budget Code Description]],Table6[#All],8,FALSE),"")</f>
        <v/>
      </c>
      <c r="L2605" s="63"/>
      <c r="M2605" s="65" t="str">
        <f>IFERROR(VLOOKUP(Table1[[#This Row],[Staff ID]],Table2[],2,FALSE),"")</f>
        <v/>
      </c>
      <c r="N2605" s="209" t="str">
        <f>IFERROR(IF(VLOOKUP(Table1[[#This Row],[Budget Code Description]],Dimentions!$X$6:$AC$134,4,FALSE)="","",VLOOKUP(Table1[[#This Row],[Budget Code Description]],Dimentions!$X$6:$AC$134,4,FALSE)),"")</f>
        <v/>
      </c>
      <c r="O2605" s="65" t="str">
        <f>IFERROR(VLOOKUP(Table1[[#This Row],[Vendor ID]],Table549[],2,FALSE),"")</f>
        <v/>
      </c>
      <c r="P2605" s="63"/>
      <c r="Q2605" s="141" t="str">
        <f>IF(Table1[[#This Row],[Posting Date]]&lt;&gt;"",$D$9,"")</f>
        <v/>
      </c>
      <c r="R2605" s="157" t="str">
        <f>IF(Table1[[#This Row],[Posting Date]]&lt;&gt;"",$D$10,"")</f>
        <v/>
      </c>
      <c r="S2605" s="66"/>
      <c r="T2605" s="63"/>
      <c r="U2605" s="67"/>
      <c r="V2605" s="67"/>
      <c r="W2605" s="67" t="str">
        <f t="shared" si="44"/>
        <v/>
      </c>
      <c r="X2605" s="159" t="str">
        <f>IF(E2605="","",(IF(Table1[[#This Row],[Cur]]="USD",Table1[[#This Row],[Cur_Amount Debit]],Table1[[#This Row],[Cur_Amount Debit]]/Table1[[#This Row],[Exchange Rate]])))</f>
        <v/>
      </c>
      <c r="Y2605" s="159" t="str">
        <f>IF(E2605="","",(IF(Table1[[#This Row],[Cur]]="USD",Table1[[#This Row],[Cur_Amount Credit]],Table1[[#This Row],[Cur_Amount Credit]]/ExchangeRate)))</f>
        <v/>
      </c>
      <c r="Z2605" s="201" t="str">
        <f>IF(E2605="","",(Table1[[#This Row],[Debit USD]]-Table1[[#This Row],[Credit USD]]))</f>
        <v/>
      </c>
      <c r="AA2605" s="226"/>
      <c r="AB2605" s="255"/>
      <c r="AC2605" s="1"/>
      <c r="AD2605" s="15"/>
      <c r="AE2605" s="15" t="str">
        <f>IF(AND(OR(Table1[[#This Row],[Account]]="15030",Table1[[#This Row],[Account]]="15035",Table1[[#This Row],[Account]]="20150"),Table1[[#This Row],[Vendor ID]]=""),1,"")</f>
        <v/>
      </c>
      <c r="AF2605" s="15"/>
      <c r="AG2605" s="15"/>
      <c r="AH2605" s="15"/>
      <c r="AI2605" s="46" t="str">
        <f>IF(Table1[[#This Row],[Posting Date]]&lt;&gt;"","GJ-"&amp;CountryID,"")</f>
        <v/>
      </c>
      <c r="AJ2605" s="59" t="str">
        <f>IF(Table1[[#This Row],[Posting Date]]&lt;&gt;"",Table1[[#This Row],[Posting Date]],"")</f>
        <v/>
      </c>
      <c r="AK2605" s="46"/>
      <c r="AL2605" s="46" t="str">
        <f>IF(Table1[[#This Row],[Description]]&lt;&gt;"",Table1[[#This Row],[Description]],"")</f>
        <v/>
      </c>
      <c r="AM2605" s="46" t="str">
        <f>IF(Table1[[#This Row],[Posting Date]]&lt;&gt;"",Table1[[#This Row],[Reference Number]],"")</f>
        <v/>
      </c>
      <c r="AN2605" s="46" t="str">
        <f>TRIM(Table1[[#This Row],[Line '#]])</f>
        <v/>
      </c>
      <c r="AO2605" s="46" t="str">
        <f>TRIM(Table1[[#This Row],[Account]])</f>
        <v/>
      </c>
      <c r="AP2605" s="46" t="str">
        <f>IF(Table1[[#This Row],[Posting Date]]&lt;&gt;"",$D$5,"")</f>
        <v/>
      </c>
      <c r="AQ2605" s="46" t="str">
        <f>TRIM(Table1[[#This Row],[Departments-Prgrams]])</f>
        <v/>
      </c>
      <c r="AR2605" s="46" t="str">
        <f>TRIM(Table1[[#This Row],[Grant]])</f>
        <v/>
      </c>
      <c r="AS2605" s="46" t="str">
        <f>TRIM(Table1[[#This Row],[Staff ID]])</f>
        <v/>
      </c>
      <c r="AT2605" s="46" t="str">
        <f>IF(TRIM(Table1[[#This Row],[Budget Code]])=0,"",TRIM(Table1[[#This Row],[Budget Code]]))</f>
        <v/>
      </c>
      <c r="AU2605" s="46" t="str">
        <f>IF(Table1[[#This Row],[Line Description]]&lt;&gt;"",Table1[[#This Row],[Line Description]],"")</f>
        <v/>
      </c>
      <c r="AV2605" s="46" t="str">
        <f>IF(Table1[[#This Row],[Cur_Amount Debit]]&gt;0,ROUND(Table1[[#This Row],[Cur_Amount Debit]],2),"")</f>
        <v/>
      </c>
      <c r="AW2605" s="46" t="str">
        <f>IF(Table1[[#This Row],[Cur_Amount Credit]]&gt;0,ROUND(Table1[[#This Row],[Cur_Amount Credit]],2),"")</f>
        <v/>
      </c>
      <c r="AX2605" s="46" t="str">
        <f>LEFT(Table1[[#This Row],[Cur]],3)</f>
        <v/>
      </c>
      <c r="AY2605" s="59"/>
      <c r="AZ2605" s="46"/>
      <c r="BA2605" s="46" t="str">
        <f>IF(Table1[[#This Row],[Cur]]&lt;&gt;"",IF(Table1[[#This Row],[Cur]]="USD","",ExchangeRate),"")</f>
        <v/>
      </c>
      <c r="BB2605" s="46" t="str">
        <f>IF(Table1[[#This Row],[Grant]]&lt;&gt;"",VLOOKUP(Table1[[#This Row],[Grant]],Grants!B:D,3),"")</f>
        <v/>
      </c>
      <c r="BC2605" s="46" t="str">
        <f>TRIM(Table1[[#This Row],[Vendor ID]])</f>
        <v/>
      </c>
      <c r="BD2605">
        <f>IF(Table1[[#This Row],[Reference Number]]=Q2604,BD2604,BD2604+1)</f>
        <v>0</v>
      </c>
    </row>
    <row r="2606" spans="1:56" ht="11.25" customHeight="1" x14ac:dyDescent="0.25">
      <c r="A2606" s="1"/>
      <c r="B2606" s="88" t="str">
        <f>IF(Table1[[#This Row],[Posting Date]]&lt;&gt;"",IF(Table1[[#This Row],[Reference Number]]=Q2605,B2605+1,1),"")</f>
        <v/>
      </c>
      <c r="C2606" s="61"/>
      <c r="D2606" s="61"/>
      <c r="E2606" s="138"/>
      <c r="F2606" s="141" t="str">
        <f>IFERROR(IF(VLOOKUP(Table1[[#This Row],[Budget Code Description]],Dimentions!$X$6:$AC$139,2,FALSE)="","",VLOOKUP(Table1[[#This Row],[Budget Code Description]],Dimentions!$X$6:$AC$139,2,FALSE)),"")</f>
        <v/>
      </c>
      <c r="G2606" s="141"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1" t="str">
        <f>IFERROR(VLOOKUP(Table1[[#This Row],[Budget Code Description]],Table6[#All],8,FALSE),"")</f>
        <v/>
      </c>
      <c r="L2606" s="63"/>
      <c r="M2606" s="65" t="str">
        <f>IFERROR(VLOOKUP(Table1[[#This Row],[Staff ID]],Table2[],2,FALSE),"")</f>
        <v/>
      </c>
      <c r="N2606" s="209" t="str">
        <f>IFERROR(IF(VLOOKUP(Table1[[#This Row],[Budget Code Description]],Dimentions!$X$6:$AC$134,4,FALSE)="","",VLOOKUP(Table1[[#This Row],[Budget Code Description]],Dimentions!$X$6:$AC$134,4,FALSE)),"")</f>
        <v/>
      </c>
      <c r="O2606" s="65" t="str">
        <f>IFERROR(VLOOKUP(Table1[[#This Row],[Vendor ID]],Table549[],2,FALSE),"")</f>
        <v/>
      </c>
      <c r="P2606" s="63"/>
      <c r="Q2606" s="141" t="str">
        <f>IF(Table1[[#This Row],[Posting Date]]&lt;&gt;"",$D$9,"")</f>
        <v/>
      </c>
      <c r="R2606" s="157" t="str">
        <f>IF(Table1[[#This Row],[Posting Date]]&lt;&gt;"",$D$10,"")</f>
        <v/>
      </c>
      <c r="S2606" s="66"/>
      <c r="T2606" s="63"/>
      <c r="U2606" s="67"/>
      <c r="V2606" s="67"/>
      <c r="W2606" s="67" t="str">
        <f t="shared" si="44"/>
        <v/>
      </c>
      <c r="X2606" s="159" t="str">
        <f>IF(E2606="","",(IF(Table1[[#This Row],[Cur]]="USD",Table1[[#This Row],[Cur_Amount Debit]],Table1[[#This Row],[Cur_Amount Debit]]/Table1[[#This Row],[Exchange Rate]])))</f>
        <v/>
      </c>
      <c r="Y2606" s="159" t="str">
        <f>IF(E2606="","",(IF(Table1[[#This Row],[Cur]]="USD",Table1[[#This Row],[Cur_Amount Credit]],Table1[[#This Row],[Cur_Amount Credit]]/ExchangeRate)))</f>
        <v/>
      </c>
      <c r="Z2606" s="201" t="str">
        <f>IF(E2606="","",(Table1[[#This Row],[Debit USD]]-Table1[[#This Row],[Credit USD]]))</f>
        <v/>
      </c>
      <c r="AA2606" s="226"/>
      <c r="AB2606" s="255"/>
      <c r="AC2606" s="1"/>
      <c r="AD2606" s="15"/>
      <c r="AE2606" s="15" t="str">
        <f>IF(AND(OR(Table1[[#This Row],[Account]]="15030",Table1[[#This Row],[Account]]="15035",Table1[[#This Row],[Account]]="20150"),Table1[[#This Row],[Vendor ID]]=""),1,"")</f>
        <v/>
      </c>
      <c r="AF2606" s="15"/>
      <c r="AG2606" s="15"/>
      <c r="AH2606" s="15"/>
      <c r="AI2606" s="46" t="str">
        <f>IF(Table1[[#This Row],[Posting Date]]&lt;&gt;"","GJ-"&amp;CountryID,"")</f>
        <v/>
      </c>
      <c r="AJ2606" s="59" t="str">
        <f>IF(Table1[[#This Row],[Posting Date]]&lt;&gt;"",Table1[[#This Row],[Posting Date]],"")</f>
        <v/>
      </c>
      <c r="AK2606" s="46"/>
      <c r="AL2606" s="46" t="str">
        <f>IF(Table1[[#This Row],[Description]]&lt;&gt;"",Table1[[#This Row],[Description]],"")</f>
        <v/>
      </c>
      <c r="AM2606" s="46" t="str">
        <f>IF(Table1[[#This Row],[Posting Date]]&lt;&gt;"",Table1[[#This Row],[Reference Number]],"")</f>
        <v/>
      </c>
      <c r="AN2606" s="46" t="str">
        <f>TRIM(Table1[[#This Row],[Line '#]])</f>
        <v/>
      </c>
      <c r="AO2606" s="46" t="str">
        <f>TRIM(Table1[[#This Row],[Account]])</f>
        <v/>
      </c>
      <c r="AP2606" s="46" t="str">
        <f>IF(Table1[[#This Row],[Posting Date]]&lt;&gt;"",$D$5,"")</f>
        <v/>
      </c>
      <c r="AQ2606" s="46" t="str">
        <f>TRIM(Table1[[#This Row],[Departments-Prgrams]])</f>
        <v/>
      </c>
      <c r="AR2606" s="46" t="str">
        <f>TRIM(Table1[[#This Row],[Grant]])</f>
        <v/>
      </c>
      <c r="AS2606" s="46" t="str">
        <f>TRIM(Table1[[#This Row],[Staff ID]])</f>
        <v/>
      </c>
      <c r="AT2606" s="46" t="str">
        <f>IF(TRIM(Table1[[#This Row],[Budget Code]])=0,"",TRIM(Table1[[#This Row],[Budget Code]]))</f>
        <v/>
      </c>
      <c r="AU2606" s="46" t="str">
        <f>IF(Table1[[#This Row],[Line Description]]&lt;&gt;"",Table1[[#This Row],[Line Description]],"")</f>
        <v/>
      </c>
      <c r="AV2606" s="46" t="str">
        <f>IF(Table1[[#This Row],[Cur_Amount Debit]]&gt;0,ROUND(Table1[[#This Row],[Cur_Amount Debit]],2),"")</f>
        <v/>
      </c>
      <c r="AW2606" s="46" t="str">
        <f>IF(Table1[[#This Row],[Cur_Amount Credit]]&gt;0,ROUND(Table1[[#This Row],[Cur_Amount Credit]],2),"")</f>
        <v/>
      </c>
      <c r="AX2606" s="46" t="str">
        <f>LEFT(Table1[[#This Row],[Cur]],3)</f>
        <v/>
      </c>
      <c r="AY2606" s="59"/>
      <c r="AZ2606" s="46"/>
      <c r="BA2606" s="46" t="str">
        <f>IF(Table1[[#This Row],[Cur]]&lt;&gt;"",IF(Table1[[#This Row],[Cur]]="USD","",ExchangeRate),"")</f>
        <v/>
      </c>
      <c r="BB2606" s="46" t="str">
        <f>IF(Table1[[#This Row],[Grant]]&lt;&gt;"",VLOOKUP(Table1[[#This Row],[Grant]],Grants!B:D,3),"")</f>
        <v/>
      </c>
      <c r="BC2606" s="46" t="str">
        <f>TRIM(Table1[[#This Row],[Vendor ID]])</f>
        <v/>
      </c>
      <c r="BD2606">
        <f>IF(Table1[[#This Row],[Reference Number]]=Q2605,BD2605,BD2605+1)</f>
        <v>0</v>
      </c>
    </row>
    <row r="2607" spans="1:56" ht="11.25" customHeight="1" x14ac:dyDescent="0.25">
      <c r="A2607" s="1"/>
      <c r="B2607" s="88" t="str">
        <f>IF(Table1[[#This Row],[Posting Date]]&lt;&gt;"",IF(Table1[[#This Row],[Reference Number]]=Q2606,B2606+1,1),"")</f>
        <v/>
      </c>
      <c r="C2607" s="61"/>
      <c r="D2607" s="61"/>
      <c r="E2607" s="138"/>
      <c r="F2607" s="141" t="str">
        <f>IFERROR(IF(VLOOKUP(Table1[[#This Row],[Budget Code Description]],Dimentions!$X$6:$AC$139,2,FALSE)="","",VLOOKUP(Table1[[#This Row],[Budget Code Description]],Dimentions!$X$6:$AC$139,2,FALSE)),"")</f>
        <v/>
      </c>
      <c r="G2607" s="141"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1" t="str">
        <f>IFERROR(VLOOKUP(Table1[[#This Row],[Budget Code Description]],Table6[#All],8,FALSE),"")</f>
        <v/>
      </c>
      <c r="L2607" s="63"/>
      <c r="M2607" s="65" t="str">
        <f>IFERROR(VLOOKUP(Table1[[#This Row],[Staff ID]],Table2[],2,FALSE),"")</f>
        <v/>
      </c>
      <c r="N2607" s="209" t="str">
        <f>IFERROR(IF(VLOOKUP(Table1[[#This Row],[Budget Code Description]],Dimentions!$X$6:$AC$134,4,FALSE)="","",VLOOKUP(Table1[[#This Row],[Budget Code Description]],Dimentions!$X$6:$AC$134,4,FALSE)),"")</f>
        <v/>
      </c>
      <c r="O2607" s="65" t="str">
        <f>IFERROR(VLOOKUP(Table1[[#This Row],[Vendor ID]],Table549[],2,FALSE),"")</f>
        <v/>
      </c>
      <c r="P2607" s="63"/>
      <c r="Q2607" s="141" t="str">
        <f>IF(Table1[[#This Row],[Posting Date]]&lt;&gt;"",$D$9,"")</f>
        <v/>
      </c>
      <c r="R2607" s="157" t="str">
        <f>IF(Table1[[#This Row],[Posting Date]]&lt;&gt;"",$D$10,"")</f>
        <v/>
      </c>
      <c r="S2607" s="66"/>
      <c r="T2607" s="63"/>
      <c r="U2607" s="67"/>
      <c r="V2607" s="67"/>
      <c r="W2607" s="67" t="str">
        <f t="shared" ref="W2607:W2670" si="45">IF(E2607="","",(ExchangeRate))</f>
        <v/>
      </c>
      <c r="X2607" s="159" t="str">
        <f>IF(E2607="","",(IF(Table1[[#This Row],[Cur]]="USD",Table1[[#This Row],[Cur_Amount Debit]],Table1[[#This Row],[Cur_Amount Debit]]/Table1[[#This Row],[Exchange Rate]])))</f>
        <v/>
      </c>
      <c r="Y2607" s="159" t="str">
        <f>IF(E2607="","",(IF(Table1[[#This Row],[Cur]]="USD",Table1[[#This Row],[Cur_Amount Credit]],Table1[[#This Row],[Cur_Amount Credit]]/ExchangeRate)))</f>
        <v/>
      </c>
      <c r="Z2607" s="201" t="str">
        <f>IF(E2607="","",(Table1[[#This Row],[Debit USD]]-Table1[[#This Row],[Credit USD]]))</f>
        <v/>
      </c>
      <c r="AA2607" s="226"/>
      <c r="AB2607" s="255"/>
      <c r="AC2607" s="1"/>
      <c r="AD2607" s="15"/>
      <c r="AE2607" s="15" t="str">
        <f>IF(AND(OR(Table1[[#This Row],[Account]]="15030",Table1[[#This Row],[Account]]="15035",Table1[[#This Row],[Account]]="20150"),Table1[[#This Row],[Vendor ID]]=""),1,"")</f>
        <v/>
      </c>
      <c r="AF2607" s="15"/>
      <c r="AG2607" s="15"/>
      <c r="AH2607" s="15"/>
      <c r="AI2607" s="46" t="str">
        <f>IF(Table1[[#This Row],[Posting Date]]&lt;&gt;"","GJ-"&amp;CountryID,"")</f>
        <v/>
      </c>
      <c r="AJ2607" s="59" t="str">
        <f>IF(Table1[[#This Row],[Posting Date]]&lt;&gt;"",Table1[[#This Row],[Posting Date]],"")</f>
        <v/>
      </c>
      <c r="AK2607" s="46"/>
      <c r="AL2607" s="46" t="str">
        <f>IF(Table1[[#This Row],[Description]]&lt;&gt;"",Table1[[#This Row],[Description]],"")</f>
        <v/>
      </c>
      <c r="AM2607" s="46" t="str">
        <f>IF(Table1[[#This Row],[Posting Date]]&lt;&gt;"",Table1[[#This Row],[Reference Number]],"")</f>
        <v/>
      </c>
      <c r="AN2607" s="46" t="str">
        <f>TRIM(Table1[[#This Row],[Line '#]])</f>
        <v/>
      </c>
      <c r="AO2607" s="46" t="str">
        <f>TRIM(Table1[[#This Row],[Account]])</f>
        <v/>
      </c>
      <c r="AP2607" s="46" t="str">
        <f>IF(Table1[[#This Row],[Posting Date]]&lt;&gt;"",$D$5,"")</f>
        <v/>
      </c>
      <c r="AQ2607" s="46" t="str">
        <f>TRIM(Table1[[#This Row],[Departments-Prgrams]])</f>
        <v/>
      </c>
      <c r="AR2607" s="46" t="str">
        <f>TRIM(Table1[[#This Row],[Grant]])</f>
        <v/>
      </c>
      <c r="AS2607" s="46" t="str">
        <f>TRIM(Table1[[#This Row],[Staff ID]])</f>
        <v/>
      </c>
      <c r="AT2607" s="46" t="str">
        <f>IF(TRIM(Table1[[#This Row],[Budget Code]])=0,"",TRIM(Table1[[#This Row],[Budget Code]]))</f>
        <v/>
      </c>
      <c r="AU2607" s="46" t="str">
        <f>IF(Table1[[#This Row],[Line Description]]&lt;&gt;"",Table1[[#This Row],[Line Description]],"")</f>
        <v/>
      </c>
      <c r="AV2607" s="46" t="str">
        <f>IF(Table1[[#This Row],[Cur_Amount Debit]]&gt;0,ROUND(Table1[[#This Row],[Cur_Amount Debit]],2),"")</f>
        <v/>
      </c>
      <c r="AW2607" s="46" t="str">
        <f>IF(Table1[[#This Row],[Cur_Amount Credit]]&gt;0,ROUND(Table1[[#This Row],[Cur_Amount Credit]],2),"")</f>
        <v/>
      </c>
      <c r="AX2607" s="46" t="str">
        <f>LEFT(Table1[[#This Row],[Cur]],3)</f>
        <v/>
      </c>
      <c r="AY2607" s="59"/>
      <c r="AZ2607" s="46"/>
      <c r="BA2607" s="46" t="str">
        <f>IF(Table1[[#This Row],[Cur]]&lt;&gt;"",IF(Table1[[#This Row],[Cur]]="USD","",ExchangeRate),"")</f>
        <v/>
      </c>
      <c r="BB2607" s="46" t="str">
        <f>IF(Table1[[#This Row],[Grant]]&lt;&gt;"",VLOOKUP(Table1[[#This Row],[Grant]],Grants!B:D,3),"")</f>
        <v/>
      </c>
      <c r="BC2607" s="46" t="str">
        <f>TRIM(Table1[[#This Row],[Vendor ID]])</f>
        <v/>
      </c>
      <c r="BD2607">
        <f>IF(Table1[[#This Row],[Reference Number]]=Q2606,BD2606,BD2606+1)</f>
        <v>0</v>
      </c>
    </row>
    <row r="2608" spans="1:56" ht="11.25" customHeight="1" x14ac:dyDescent="0.25">
      <c r="A2608" s="1"/>
      <c r="B2608" s="88" t="str">
        <f>IF(Table1[[#This Row],[Posting Date]]&lt;&gt;"",IF(Table1[[#This Row],[Reference Number]]=Q2607,B2607+1,1),"")</f>
        <v/>
      </c>
      <c r="C2608" s="61"/>
      <c r="D2608" s="61"/>
      <c r="E2608" s="138"/>
      <c r="F2608" s="141" t="str">
        <f>IFERROR(IF(VLOOKUP(Table1[[#This Row],[Budget Code Description]],Dimentions!$X$6:$AC$139,2,FALSE)="","",VLOOKUP(Table1[[#This Row],[Budget Code Description]],Dimentions!$X$6:$AC$139,2,FALSE)),"")</f>
        <v/>
      </c>
      <c r="G2608" s="141"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1" t="str">
        <f>IFERROR(VLOOKUP(Table1[[#This Row],[Budget Code Description]],Table6[#All],8,FALSE),"")</f>
        <v/>
      </c>
      <c r="L2608" s="63"/>
      <c r="M2608" s="65" t="str">
        <f>IFERROR(VLOOKUP(Table1[[#This Row],[Staff ID]],Table2[],2,FALSE),"")</f>
        <v/>
      </c>
      <c r="N2608" s="209" t="str">
        <f>IFERROR(IF(VLOOKUP(Table1[[#This Row],[Budget Code Description]],Dimentions!$X$6:$AC$134,4,FALSE)="","",VLOOKUP(Table1[[#This Row],[Budget Code Description]],Dimentions!$X$6:$AC$134,4,FALSE)),"")</f>
        <v/>
      </c>
      <c r="O2608" s="65" t="str">
        <f>IFERROR(VLOOKUP(Table1[[#This Row],[Vendor ID]],Table549[],2,FALSE),"")</f>
        <v/>
      </c>
      <c r="P2608" s="63"/>
      <c r="Q2608" s="141" t="str">
        <f>IF(Table1[[#This Row],[Posting Date]]&lt;&gt;"",$D$9,"")</f>
        <v/>
      </c>
      <c r="R2608" s="157" t="str">
        <f>IF(Table1[[#This Row],[Posting Date]]&lt;&gt;"",$D$10,"")</f>
        <v/>
      </c>
      <c r="S2608" s="66"/>
      <c r="T2608" s="63"/>
      <c r="U2608" s="67"/>
      <c r="V2608" s="67"/>
      <c r="W2608" s="67" t="str">
        <f t="shared" si="45"/>
        <v/>
      </c>
      <c r="X2608" s="159" t="str">
        <f>IF(E2608="","",(IF(Table1[[#This Row],[Cur]]="USD",Table1[[#This Row],[Cur_Amount Debit]],Table1[[#This Row],[Cur_Amount Debit]]/Table1[[#This Row],[Exchange Rate]])))</f>
        <v/>
      </c>
      <c r="Y2608" s="159" t="str">
        <f>IF(E2608="","",(IF(Table1[[#This Row],[Cur]]="USD",Table1[[#This Row],[Cur_Amount Credit]],Table1[[#This Row],[Cur_Amount Credit]]/ExchangeRate)))</f>
        <v/>
      </c>
      <c r="Z2608" s="201" t="str">
        <f>IF(E2608="","",(Table1[[#This Row],[Debit USD]]-Table1[[#This Row],[Credit USD]]))</f>
        <v/>
      </c>
      <c r="AA2608" s="226"/>
      <c r="AB2608" s="255"/>
      <c r="AC2608" s="1"/>
      <c r="AD2608" s="15"/>
      <c r="AE2608" s="15" t="str">
        <f>IF(AND(OR(Table1[[#This Row],[Account]]="15030",Table1[[#This Row],[Account]]="15035",Table1[[#This Row],[Account]]="20150"),Table1[[#This Row],[Vendor ID]]=""),1,"")</f>
        <v/>
      </c>
      <c r="AF2608" s="15"/>
      <c r="AG2608" s="15"/>
      <c r="AH2608" s="15"/>
      <c r="AI2608" s="46" t="str">
        <f>IF(Table1[[#This Row],[Posting Date]]&lt;&gt;"","GJ-"&amp;CountryID,"")</f>
        <v/>
      </c>
      <c r="AJ2608" s="59" t="str">
        <f>IF(Table1[[#This Row],[Posting Date]]&lt;&gt;"",Table1[[#This Row],[Posting Date]],"")</f>
        <v/>
      </c>
      <c r="AK2608" s="46"/>
      <c r="AL2608" s="46" t="str">
        <f>IF(Table1[[#This Row],[Description]]&lt;&gt;"",Table1[[#This Row],[Description]],"")</f>
        <v/>
      </c>
      <c r="AM2608" s="46" t="str">
        <f>IF(Table1[[#This Row],[Posting Date]]&lt;&gt;"",Table1[[#This Row],[Reference Number]],"")</f>
        <v/>
      </c>
      <c r="AN2608" s="46" t="str">
        <f>TRIM(Table1[[#This Row],[Line '#]])</f>
        <v/>
      </c>
      <c r="AO2608" s="46" t="str">
        <f>TRIM(Table1[[#This Row],[Account]])</f>
        <v/>
      </c>
      <c r="AP2608" s="46" t="str">
        <f>IF(Table1[[#This Row],[Posting Date]]&lt;&gt;"",$D$5,"")</f>
        <v/>
      </c>
      <c r="AQ2608" s="46" t="str">
        <f>TRIM(Table1[[#This Row],[Departments-Prgrams]])</f>
        <v/>
      </c>
      <c r="AR2608" s="46" t="str">
        <f>TRIM(Table1[[#This Row],[Grant]])</f>
        <v/>
      </c>
      <c r="AS2608" s="46" t="str">
        <f>TRIM(Table1[[#This Row],[Staff ID]])</f>
        <v/>
      </c>
      <c r="AT2608" s="46" t="str">
        <f>IF(TRIM(Table1[[#This Row],[Budget Code]])=0,"",TRIM(Table1[[#This Row],[Budget Code]]))</f>
        <v/>
      </c>
      <c r="AU2608" s="46" t="str">
        <f>IF(Table1[[#This Row],[Line Description]]&lt;&gt;"",Table1[[#This Row],[Line Description]],"")</f>
        <v/>
      </c>
      <c r="AV2608" s="46" t="str">
        <f>IF(Table1[[#This Row],[Cur_Amount Debit]]&gt;0,ROUND(Table1[[#This Row],[Cur_Amount Debit]],2),"")</f>
        <v/>
      </c>
      <c r="AW2608" s="46" t="str">
        <f>IF(Table1[[#This Row],[Cur_Amount Credit]]&gt;0,ROUND(Table1[[#This Row],[Cur_Amount Credit]],2),"")</f>
        <v/>
      </c>
      <c r="AX2608" s="46" t="str">
        <f>LEFT(Table1[[#This Row],[Cur]],3)</f>
        <v/>
      </c>
      <c r="AY2608" s="59"/>
      <c r="AZ2608" s="46"/>
      <c r="BA2608" s="46" t="str">
        <f>IF(Table1[[#This Row],[Cur]]&lt;&gt;"",IF(Table1[[#This Row],[Cur]]="USD","",ExchangeRate),"")</f>
        <v/>
      </c>
      <c r="BB2608" s="46" t="str">
        <f>IF(Table1[[#This Row],[Grant]]&lt;&gt;"",VLOOKUP(Table1[[#This Row],[Grant]],Grants!B:D,3),"")</f>
        <v/>
      </c>
      <c r="BC2608" s="46" t="str">
        <f>TRIM(Table1[[#This Row],[Vendor ID]])</f>
        <v/>
      </c>
      <c r="BD2608">
        <f>IF(Table1[[#This Row],[Reference Number]]=Q2607,BD2607,BD2607+1)</f>
        <v>0</v>
      </c>
    </row>
    <row r="2609" spans="1:56" ht="11.25" customHeight="1" x14ac:dyDescent="0.25">
      <c r="A2609" s="1"/>
      <c r="B2609" s="88" t="str">
        <f>IF(Table1[[#This Row],[Posting Date]]&lt;&gt;"",IF(Table1[[#This Row],[Reference Number]]=Q2608,B2608+1,1),"")</f>
        <v/>
      </c>
      <c r="C2609" s="61"/>
      <c r="D2609" s="61"/>
      <c r="E2609" s="138"/>
      <c r="F2609" s="141" t="str">
        <f>IFERROR(IF(VLOOKUP(Table1[[#This Row],[Budget Code Description]],Dimentions!$X$6:$AC$139,2,FALSE)="","",VLOOKUP(Table1[[#This Row],[Budget Code Description]],Dimentions!$X$6:$AC$139,2,FALSE)),"")</f>
        <v/>
      </c>
      <c r="G2609" s="141"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1" t="str">
        <f>IFERROR(VLOOKUP(Table1[[#This Row],[Budget Code Description]],Table6[#All],8,FALSE),"")</f>
        <v/>
      </c>
      <c r="L2609" s="63"/>
      <c r="M2609" s="65" t="str">
        <f>IFERROR(VLOOKUP(Table1[[#This Row],[Staff ID]],Table2[],2,FALSE),"")</f>
        <v/>
      </c>
      <c r="N2609" s="209" t="str">
        <f>IFERROR(IF(VLOOKUP(Table1[[#This Row],[Budget Code Description]],Dimentions!$X$6:$AC$134,4,FALSE)="","",VLOOKUP(Table1[[#This Row],[Budget Code Description]],Dimentions!$X$6:$AC$134,4,FALSE)),"")</f>
        <v/>
      </c>
      <c r="O2609" s="65" t="str">
        <f>IFERROR(VLOOKUP(Table1[[#This Row],[Vendor ID]],Table549[],2,FALSE),"")</f>
        <v/>
      </c>
      <c r="P2609" s="63"/>
      <c r="Q2609" s="141" t="str">
        <f>IF(Table1[[#This Row],[Posting Date]]&lt;&gt;"",$D$9,"")</f>
        <v/>
      </c>
      <c r="R2609" s="157" t="str">
        <f>IF(Table1[[#This Row],[Posting Date]]&lt;&gt;"",$D$10,"")</f>
        <v/>
      </c>
      <c r="S2609" s="66"/>
      <c r="T2609" s="63"/>
      <c r="U2609" s="67"/>
      <c r="V2609" s="67"/>
      <c r="W2609" s="67" t="str">
        <f t="shared" si="45"/>
        <v/>
      </c>
      <c r="X2609" s="159" t="str">
        <f>IF(E2609="","",(IF(Table1[[#This Row],[Cur]]="USD",Table1[[#This Row],[Cur_Amount Debit]],Table1[[#This Row],[Cur_Amount Debit]]/Table1[[#This Row],[Exchange Rate]])))</f>
        <v/>
      </c>
      <c r="Y2609" s="159" t="str">
        <f>IF(E2609="","",(IF(Table1[[#This Row],[Cur]]="USD",Table1[[#This Row],[Cur_Amount Credit]],Table1[[#This Row],[Cur_Amount Credit]]/ExchangeRate)))</f>
        <v/>
      </c>
      <c r="Z2609" s="201" t="str">
        <f>IF(E2609="","",(Table1[[#This Row],[Debit USD]]-Table1[[#This Row],[Credit USD]]))</f>
        <v/>
      </c>
      <c r="AA2609" s="226"/>
      <c r="AB2609" s="255"/>
      <c r="AC2609" s="1"/>
      <c r="AD2609" s="15"/>
      <c r="AE2609" s="15" t="str">
        <f>IF(AND(OR(Table1[[#This Row],[Account]]="15030",Table1[[#This Row],[Account]]="15035",Table1[[#This Row],[Account]]="20150"),Table1[[#This Row],[Vendor ID]]=""),1,"")</f>
        <v/>
      </c>
      <c r="AF2609" s="15"/>
      <c r="AG2609" s="15"/>
      <c r="AH2609" s="15"/>
      <c r="AI2609" s="46" t="str">
        <f>IF(Table1[[#This Row],[Posting Date]]&lt;&gt;"","GJ-"&amp;CountryID,"")</f>
        <v/>
      </c>
      <c r="AJ2609" s="59" t="str">
        <f>IF(Table1[[#This Row],[Posting Date]]&lt;&gt;"",Table1[[#This Row],[Posting Date]],"")</f>
        <v/>
      </c>
      <c r="AK2609" s="46"/>
      <c r="AL2609" s="46" t="str">
        <f>IF(Table1[[#This Row],[Description]]&lt;&gt;"",Table1[[#This Row],[Description]],"")</f>
        <v/>
      </c>
      <c r="AM2609" s="46" t="str">
        <f>IF(Table1[[#This Row],[Posting Date]]&lt;&gt;"",Table1[[#This Row],[Reference Number]],"")</f>
        <v/>
      </c>
      <c r="AN2609" s="46" t="str">
        <f>TRIM(Table1[[#This Row],[Line '#]])</f>
        <v/>
      </c>
      <c r="AO2609" s="46" t="str">
        <f>TRIM(Table1[[#This Row],[Account]])</f>
        <v/>
      </c>
      <c r="AP2609" s="46" t="str">
        <f>IF(Table1[[#This Row],[Posting Date]]&lt;&gt;"",$D$5,"")</f>
        <v/>
      </c>
      <c r="AQ2609" s="46" t="str">
        <f>TRIM(Table1[[#This Row],[Departments-Prgrams]])</f>
        <v/>
      </c>
      <c r="AR2609" s="46" t="str">
        <f>TRIM(Table1[[#This Row],[Grant]])</f>
        <v/>
      </c>
      <c r="AS2609" s="46" t="str">
        <f>TRIM(Table1[[#This Row],[Staff ID]])</f>
        <v/>
      </c>
      <c r="AT2609" s="46" t="str">
        <f>IF(TRIM(Table1[[#This Row],[Budget Code]])=0,"",TRIM(Table1[[#This Row],[Budget Code]]))</f>
        <v/>
      </c>
      <c r="AU2609" s="46" t="str">
        <f>IF(Table1[[#This Row],[Line Description]]&lt;&gt;"",Table1[[#This Row],[Line Description]],"")</f>
        <v/>
      </c>
      <c r="AV2609" s="46" t="str">
        <f>IF(Table1[[#This Row],[Cur_Amount Debit]]&gt;0,ROUND(Table1[[#This Row],[Cur_Amount Debit]],2),"")</f>
        <v/>
      </c>
      <c r="AW2609" s="46" t="str">
        <f>IF(Table1[[#This Row],[Cur_Amount Credit]]&gt;0,ROUND(Table1[[#This Row],[Cur_Amount Credit]],2),"")</f>
        <v/>
      </c>
      <c r="AX2609" s="46" t="str">
        <f>LEFT(Table1[[#This Row],[Cur]],3)</f>
        <v/>
      </c>
      <c r="AY2609" s="59"/>
      <c r="AZ2609" s="46"/>
      <c r="BA2609" s="46" t="str">
        <f>IF(Table1[[#This Row],[Cur]]&lt;&gt;"",IF(Table1[[#This Row],[Cur]]="USD","",ExchangeRate),"")</f>
        <v/>
      </c>
      <c r="BB2609" s="46" t="str">
        <f>IF(Table1[[#This Row],[Grant]]&lt;&gt;"",VLOOKUP(Table1[[#This Row],[Grant]],Grants!B:D,3),"")</f>
        <v/>
      </c>
      <c r="BC2609" s="46" t="str">
        <f>TRIM(Table1[[#This Row],[Vendor ID]])</f>
        <v/>
      </c>
      <c r="BD2609">
        <f>IF(Table1[[#This Row],[Reference Number]]=Q2608,BD2608,BD2608+1)</f>
        <v>0</v>
      </c>
    </row>
    <row r="2610" spans="1:56" ht="11.25" customHeight="1" x14ac:dyDescent="0.25">
      <c r="A2610" s="1"/>
      <c r="B2610" s="88" t="str">
        <f>IF(Table1[[#This Row],[Posting Date]]&lt;&gt;"",IF(Table1[[#This Row],[Reference Number]]=Q2609,B2609+1,1),"")</f>
        <v/>
      </c>
      <c r="C2610" s="61"/>
      <c r="D2610" s="61"/>
      <c r="E2610" s="138"/>
      <c r="F2610" s="141" t="str">
        <f>IFERROR(IF(VLOOKUP(Table1[[#This Row],[Budget Code Description]],Dimentions!$X$6:$AC$139,2,FALSE)="","",VLOOKUP(Table1[[#This Row],[Budget Code Description]],Dimentions!$X$6:$AC$139,2,FALSE)),"")</f>
        <v/>
      </c>
      <c r="G2610" s="141"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1" t="str">
        <f>IFERROR(VLOOKUP(Table1[[#This Row],[Budget Code Description]],Table6[#All],8,FALSE),"")</f>
        <v/>
      </c>
      <c r="L2610" s="63"/>
      <c r="M2610" s="65" t="str">
        <f>IFERROR(VLOOKUP(Table1[[#This Row],[Staff ID]],Table2[],2,FALSE),"")</f>
        <v/>
      </c>
      <c r="N2610" s="209" t="str">
        <f>IFERROR(IF(VLOOKUP(Table1[[#This Row],[Budget Code Description]],Dimentions!$X$6:$AC$134,4,FALSE)="","",VLOOKUP(Table1[[#This Row],[Budget Code Description]],Dimentions!$X$6:$AC$134,4,FALSE)),"")</f>
        <v/>
      </c>
      <c r="O2610" s="65" t="str">
        <f>IFERROR(VLOOKUP(Table1[[#This Row],[Vendor ID]],Table549[],2,FALSE),"")</f>
        <v/>
      </c>
      <c r="P2610" s="63"/>
      <c r="Q2610" s="141" t="str">
        <f>IF(Table1[[#This Row],[Posting Date]]&lt;&gt;"",$D$9,"")</f>
        <v/>
      </c>
      <c r="R2610" s="157" t="str">
        <f>IF(Table1[[#This Row],[Posting Date]]&lt;&gt;"",$D$10,"")</f>
        <v/>
      </c>
      <c r="S2610" s="66"/>
      <c r="T2610" s="63"/>
      <c r="U2610" s="67"/>
      <c r="V2610" s="67"/>
      <c r="W2610" s="67" t="str">
        <f t="shared" si="45"/>
        <v/>
      </c>
      <c r="X2610" s="159" t="str">
        <f>IF(E2610="","",(IF(Table1[[#This Row],[Cur]]="USD",Table1[[#This Row],[Cur_Amount Debit]],Table1[[#This Row],[Cur_Amount Debit]]/Table1[[#This Row],[Exchange Rate]])))</f>
        <v/>
      </c>
      <c r="Y2610" s="159" t="str">
        <f>IF(E2610="","",(IF(Table1[[#This Row],[Cur]]="USD",Table1[[#This Row],[Cur_Amount Credit]],Table1[[#This Row],[Cur_Amount Credit]]/ExchangeRate)))</f>
        <v/>
      </c>
      <c r="Z2610" s="201" t="str">
        <f>IF(E2610="","",(Table1[[#This Row],[Debit USD]]-Table1[[#This Row],[Credit USD]]))</f>
        <v/>
      </c>
      <c r="AA2610" s="226"/>
      <c r="AB2610" s="255"/>
      <c r="AC2610" s="1"/>
      <c r="AD2610" s="15"/>
      <c r="AE2610" s="15" t="str">
        <f>IF(AND(OR(Table1[[#This Row],[Account]]="15030",Table1[[#This Row],[Account]]="15035",Table1[[#This Row],[Account]]="20150"),Table1[[#This Row],[Vendor ID]]=""),1,"")</f>
        <v/>
      </c>
      <c r="AF2610" s="15"/>
      <c r="AG2610" s="15"/>
      <c r="AH2610" s="15"/>
      <c r="AI2610" s="46" t="str">
        <f>IF(Table1[[#This Row],[Posting Date]]&lt;&gt;"","GJ-"&amp;CountryID,"")</f>
        <v/>
      </c>
      <c r="AJ2610" s="59" t="str">
        <f>IF(Table1[[#This Row],[Posting Date]]&lt;&gt;"",Table1[[#This Row],[Posting Date]],"")</f>
        <v/>
      </c>
      <c r="AK2610" s="46"/>
      <c r="AL2610" s="46" t="str">
        <f>IF(Table1[[#This Row],[Description]]&lt;&gt;"",Table1[[#This Row],[Description]],"")</f>
        <v/>
      </c>
      <c r="AM2610" s="46" t="str">
        <f>IF(Table1[[#This Row],[Posting Date]]&lt;&gt;"",Table1[[#This Row],[Reference Number]],"")</f>
        <v/>
      </c>
      <c r="AN2610" s="46" t="str">
        <f>TRIM(Table1[[#This Row],[Line '#]])</f>
        <v/>
      </c>
      <c r="AO2610" s="46" t="str">
        <f>TRIM(Table1[[#This Row],[Account]])</f>
        <v/>
      </c>
      <c r="AP2610" s="46" t="str">
        <f>IF(Table1[[#This Row],[Posting Date]]&lt;&gt;"",$D$5,"")</f>
        <v/>
      </c>
      <c r="AQ2610" s="46" t="str">
        <f>TRIM(Table1[[#This Row],[Departments-Prgrams]])</f>
        <v/>
      </c>
      <c r="AR2610" s="46" t="str">
        <f>TRIM(Table1[[#This Row],[Grant]])</f>
        <v/>
      </c>
      <c r="AS2610" s="46" t="str">
        <f>TRIM(Table1[[#This Row],[Staff ID]])</f>
        <v/>
      </c>
      <c r="AT2610" s="46" t="str">
        <f>IF(TRIM(Table1[[#This Row],[Budget Code]])=0,"",TRIM(Table1[[#This Row],[Budget Code]]))</f>
        <v/>
      </c>
      <c r="AU2610" s="46" t="str">
        <f>IF(Table1[[#This Row],[Line Description]]&lt;&gt;"",Table1[[#This Row],[Line Description]],"")</f>
        <v/>
      </c>
      <c r="AV2610" s="46" t="str">
        <f>IF(Table1[[#This Row],[Cur_Amount Debit]]&gt;0,ROUND(Table1[[#This Row],[Cur_Amount Debit]],2),"")</f>
        <v/>
      </c>
      <c r="AW2610" s="46" t="str">
        <f>IF(Table1[[#This Row],[Cur_Amount Credit]]&gt;0,ROUND(Table1[[#This Row],[Cur_Amount Credit]],2),"")</f>
        <v/>
      </c>
      <c r="AX2610" s="46" t="str">
        <f>LEFT(Table1[[#This Row],[Cur]],3)</f>
        <v/>
      </c>
      <c r="AY2610" s="59"/>
      <c r="AZ2610" s="46"/>
      <c r="BA2610" s="46" t="str">
        <f>IF(Table1[[#This Row],[Cur]]&lt;&gt;"",IF(Table1[[#This Row],[Cur]]="USD","",ExchangeRate),"")</f>
        <v/>
      </c>
      <c r="BB2610" s="46" t="str">
        <f>IF(Table1[[#This Row],[Grant]]&lt;&gt;"",VLOOKUP(Table1[[#This Row],[Grant]],Grants!B:D,3),"")</f>
        <v/>
      </c>
      <c r="BC2610" s="46" t="str">
        <f>TRIM(Table1[[#This Row],[Vendor ID]])</f>
        <v/>
      </c>
      <c r="BD2610">
        <f>IF(Table1[[#This Row],[Reference Number]]=Q2609,BD2609,BD2609+1)</f>
        <v>0</v>
      </c>
    </row>
    <row r="2611" spans="1:56" ht="11.25" customHeight="1" x14ac:dyDescent="0.25">
      <c r="A2611" s="1"/>
      <c r="B2611" s="88" t="str">
        <f>IF(Table1[[#This Row],[Posting Date]]&lt;&gt;"",IF(Table1[[#This Row],[Reference Number]]=Q2610,B2610+1,1),"")</f>
        <v/>
      </c>
      <c r="C2611" s="61"/>
      <c r="D2611" s="61"/>
      <c r="E2611" s="138"/>
      <c r="F2611" s="141" t="str">
        <f>IFERROR(IF(VLOOKUP(Table1[[#This Row],[Budget Code Description]],Dimentions!$X$6:$AC$139,2,FALSE)="","",VLOOKUP(Table1[[#This Row],[Budget Code Description]],Dimentions!$X$6:$AC$139,2,FALSE)),"")</f>
        <v/>
      </c>
      <c r="G2611" s="141"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1" t="str">
        <f>IFERROR(VLOOKUP(Table1[[#This Row],[Budget Code Description]],Table6[#All],8,FALSE),"")</f>
        <v/>
      </c>
      <c r="L2611" s="63"/>
      <c r="M2611" s="65" t="str">
        <f>IFERROR(VLOOKUP(Table1[[#This Row],[Staff ID]],Table2[],2,FALSE),"")</f>
        <v/>
      </c>
      <c r="N2611" s="209" t="str">
        <f>IFERROR(IF(VLOOKUP(Table1[[#This Row],[Budget Code Description]],Dimentions!$X$6:$AC$134,4,FALSE)="","",VLOOKUP(Table1[[#This Row],[Budget Code Description]],Dimentions!$X$6:$AC$134,4,FALSE)),"")</f>
        <v/>
      </c>
      <c r="O2611" s="65" t="str">
        <f>IFERROR(VLOOKUP(Table1[[#This Row],[Vendor ID]],Table549[],2,FALSE),"")</f>
        <v/>
      </c>
      <c r="P2611" s="63"/>
      <c r="Q2611" s="141" t="str">
        <f>IF(Table1[[#This Row],[Posting Date]]&lt;&gt;"",$D$9,"")</f>
        <v/>
      </c>
      <c r="R2611" s="157" t="str">
        <f>IF(Table1[[#This Row],[Posting Date]]&lt;&gt;"",$D$10,"")</f>
        <v/>
      </c>
      <c r="S2611" s="66"/>
      <c r="T2611" s="63"/>
      <c r="U2611" s="67"/>
      <c r="V2611" s="67"/>
      <c r="W2611" s="67" t="str">
        <f t="shared" si="45"/>
        <v/>
      </c>
      <c r="X2611" s="159" t="str">
        <f>IF(E2611="","",(IF(Table1[[#This Row],[Cur]]="USD",Table1[[#This Row],[Cur_Amount Debit]],Table1[[#This Row],[Cur_Amount Debit]]/Table1[[#This Row],[Exchange Rate]])))</f>
        <v/>
      </c>
      <c r="Y2611" s="159" t="str">
        <f>IF(E2611="","",(IF(Table1[[#This Row],[Cur]]="USD",Table1[[#This Row],[Cur_Amount Credit]],Table1[[#This Row],[Cur_Amount Credit]]/ExchangeRate)))</f>
        <v/>
      </c>
      <c r="Z2611" s="201" t="str">
        <f>IF(E2611="","",(Table1[[#This Row],[Debit USD]]-Table1[[#This Row],[Credit USD]]))</f>
        <v/>
      </c>
      <c r="AA2611" s="226"/>
      <c r="AB2611" s="255"/>
      <c r="AC2611" s="1"/>
      <c r="AD2611" s="15"/>
      <c r="AE2611" s="15" t="str">
        <f>IF(AND(OR(Table1[[#This Row],[Account]]="15030",Table1[[#This Row],[Account]]="15035",Table1[[#This Row],[Account]]="20150"),Table1[[#This Row],[Vendor ID]]=""),1,"")</f>
        <v/>
      </c>
      <c r="AF2611" s="15"/>
      <c r="AG2611" s="15"/>
      <c r="AH2611" s="15"/>
      <c r="AI2611" s="46" t="str">
        <f>IF(Table1[[#This Row],[Posting Date]]&lt;&gt;"","GJ-"&amp;CountryID,"")</f>
        <v/>
      </c>
      <c r="AJ2611" s="59" t="str">
        <f>IF(Table1[[#This Row],[Posting Date]]&lt;&gt;"",Table1[[#This Row],[Posting Date]],"")</f>
        <v/>
      </c>
      <c r="AK2611" s="46"/>
      <c r="AL2611" s="46" t="str">
        <f>IF(Table1[[#This Row],[Description]]&lt;&gt;"",Table1[[#This Row],[Description]],"")</f>
        <v/>
      </c>
      <c r="AM2611" s="46" t="str">
        <f>IF(Table1[[#This Row],[Posting Date]]&lt;&gt;"",Table1[[#This Row],[Reference Number]],"")</f>
        <v/>
      </c>
      <c r="AN2611" s="46" t="str">
        <f>TRIM(Table1[[#This Row],[Line '#]])</f>
        <v/>
      </c>
      <c r="AO2611" s="46" t="str">
        <f>TRIM(Table1[[#This Row],[Account]])</f>
        <v/>
      </c>
      <c r="AP2611" s="46" t="str">
        <f>IF(Table1[[#This Row],[Posting Date]]&lt;&gt;"",$D$5,"")</f>
        <v/>
      </c>
      <c r="AQ2611" s="46" t="str">
        <f>TRIM(Table1[[#This Row],[Departments-Prgrams]])</f>
        <v/>
      </c>
      <c r="AR2611" s="46" t="str">
        <f>TRIM(Table1[[#This Row],[Grant]])</f>
        <v/>
      </c>
      <c r="AS2611" s="46" t="str">
        <f>TRIM(Table1[[#This Row],[Staff ID]])</f>
        <v/>
      </c>
      <c r="AT2611" s="46" t="str">
        <f>IF(TRIM(Table1[[#This Row],[Budget Code]])=0,"",TRIM(Table1[[#This Row],[Budget Code]]))</f>
        <v/>
      </c>
      <c r="AU2611" s="46" t="str">
        <f>IF(Table1[[#This Row],[Line Description]]&lt;&gt;"",Table1[[#This Row],[Line Description]],"")</f>
        <v/>
      </c>
      <c r="AV2611" s="46" t="str">
        <f>IF(Table1[[#This Row],[Cur_Amount Debit]]&gt;0,ROUND(Table1[[#This Row],[Cur_Amount Debit]],2),"")</f>
        <v/>
      </c>
      <c r="AW2611" s="46" t="str">
        <f>IF(Table1[[#This Row],[Cur_Amount Credit]]&gt;0,ROUND(Table1[[#This Row],[Cur_Amount Credit]],2),"")</f>
        <v/>
      </c>
      <c r="AX2611" s="46" t="str">
        <f>LEFT(Table1[[#This Row],[Cur]],3)</f>
        <v/>
      </c>
      <c r="AY2611" s="59"/>
      <c r="AZ2611" s="46"/>
      <c r="BA2611" s="46" t="str">
        <f>IF(Table1[[#This Row],[Cur]]&lt;&gt;"",IF(Table1[[#This Row],[Cur]]="USD","",ExchangeRate),"")</f>
        <v/>
      </c>
      <c r="BB2611" s="46" t="str">
        <f>IF(Table1[[#This Row],[Grant]]&lt;&gt;"",VLOOKUP(Table1[[#This Row],[Grant]],Grants!B:D,3),"")</f>
        <v/>
      </c>
      <c r="BC2611" s="46" t="str">
        <f>TRIM(Table1[[#This Row],[Vendor ID]])</f>
        <v/>
      </c>
      <c r="BD2611">
        <f>IF(Table1[[#This Row],[Reference Number]]=Q2610,BD2610,BD2610+1)</f>
        <v>0</v>
      </c>
    </row>
    <row r="2612" spans="1:56" ht="11.25" customHeight="1" x14ac:dyDescent="0.25">
      <c r="A2612" s="1"/>
      <c r="B2612" s="88" t="str">
        <f>IF(Table1[[#This Row],[Posting Date]]&lt;&gt;"",IF(Table1[[#This Row],[Reference Number]]=Q2611,B2611+1,1),"")</f>
        <v/>
      </c>
      <c r="C2612" s="61"/>
      <c r="D2612" s="61"/>
      <c r="E2612" s="138"/>
      <c r="F2612" s="141" t="str">
        <f>IFERROR(IF(VLOOKUP(Table1[[#This Row],[Budget Code Description]],Dimentions!$X$6:$AC$139,2,FALSE)="","",VLOOKUP(Table1[[#This Row],[Budget Code Description]],Dimentions!$X$6:$AC$139,2,FALSE)),"")</f>
        <v/>
      </c>
      <c r="G2612" s="141"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1" t="str">
        <f>IFERROR(VLOOKUP(Table1[[#This Row],[Budget Code Description]],Table6[#All],8,FALSE),"")</f>
        <v/>
      </c>
      <c r="L2612" s="63"/>
      <c r="M2612" s="65" t="str">
        <f>IFERROR(VLOOKUP(Table1[[#This Row],[Staff ID]],Table2[],2,FALSE),"")</f>
        <v/>
      </c>
      <c r="N2612" s="209" t="str">
        <f>IFERROR(IF(VLOOKUP(Table1[[#This Row],[Budget Code Description]],Dimentions!$X$6:$AC$134,4,FALSE)="","",VLOOKUP(Table1[[#This Row],[Budget Code Description]],Dimentions!$X$6:$AC$134,4,FALSE)),"")</f>
        <v/>
      </c>
      <c r="O2612" s="65" t="str">
        <f>IFERROR(VLOOKUP(Table1[[#This Row],[Vendor ID]],Table549[],2,FALSE),"")</f>
        <v/>
      </c>
      <c r="P2612" s="63"/>
      <c r="Q2612" s="141" t="str">
        <f>IF(Table1[[#This Row],[Posting Date]]&lt;&gt;"",$D$9,"")</f>
        <v/>
      </c>
      <c r="R2612" s="157" t="str">
        <f>IF(Table1[[#This Row],[Posting Date]]&lt;&gt;"",$D$10,"")</f>
        <v/>
      </c>
      <c r="S2612" s="66"/>
      <c r="T2612" s="63"/>
      <c r="U2612" s="67"/>
      <c r="V2612" s="67"/>
      <c r="W2612" s="67" t="str">
        <f t="shared" si="45"/>
        <v/>
      </c>
      <c r="X2612" s="159" t="str">
        <f>IF(E2612="","",(IF(Table1[[#This Row],[Cur]]="USD",Table1[[#This Row],[Cur_Amount Debit]],Table1[[#This Row],[Cur_Amount Debit]]/Table1[[#This Row],[Exchange Rate]])))</f>
        <v/>
      </c>
      <c r="Y2612" s="159" t="str">
        <f>IF(E2612="","",(IF(Table1[[#This Row],[Cur]]="USD",Table1[[#This Row],[Cur_Amount Credit]],Table1[[#This Row],[Cur_Amount Credit]]/ExchangeRate)))</f>
        <v/>
      </c>
      <c r="Z2612" s="201" t="str">
        <f>IF(E2612="","",(Table1[[#This Row],[Debit USD]]-Table1[[#This Row],[Credit USD]]))</f>
        <v/>
      </c>
      <c r="AA2612" s="226"/>
      <c r="AB2612" s="255"/>
      <c r="AC2612" s="1"/>
      <c r="AD2612" s="15"/>
      <c r="AE2612" s="15" t="str">
        <f>IF(AND(OR(Table1[[#This Row],[Account]]="15030",Table1[[#This Row],[Account]]="15035",Table1[[#This Row],[Account]]="20150"),Table1[[#This Row],[Vendor ID]]=""),1,"")</f>
        <v/>
      </c>
      <c r="AF2612" s="15"/>
      <c r="AG2612" s="15"/>
      <c r="AH2612" s="15"/>
      <c r="AI2612" s="46" t="str">
        <f>IF(Table1[[#This Row],[Posting Date]]&lt;&gt;"","GJ-"&amp;CountryID,"")</f>
        <v/>
      </c>
      <c r="AJ2612" s="59" t="str">
        <f>IF(Table1[[#This Row],[Posting Date]]&lt;&gt;"",Table1[[#This Row],[Posting Date]],"")</f>
        <v/>
      </c>
      <c r="AK2612" s="46"/>
      <c r="AL2612" s="46" t="str">
        <f>IF(Table1[[#This Row],[Description]]&lt;&gt;"",Table1[[#This Row],[Description]],"")</f>
        <v/>
      </c>
      <c r="AM2612" s="46" t="str">
        <f>IF(Table1[[#This Row],[Posting Date]]&lt;&gt;"",Table1[[#This Row],[Reference Number]],"")</f>
        <v/>
      </c>
      <c r="AN2612" s="46" t="str">
        <f>TRIM(Table1[[#This Row],[Line '#]])</f>
        <v/>
      </c>
      <c r="AO2612" s="46" t="str">
        <f>TRIM(Table1[[#This Row],[Account]])</f>
        <v/>
      </c>
      <c r="AP2612" s="46" t="str">
        <f>IF(Table1[[#This Row],[Posting Date]]&lt;&gt;"",$D$5,"")</f>
        <v/>
      </c>
      <c r="AQ2612" s="46" t="str">
        <f>TRIM(Table1[[#This Row],[Departments-Prgrams]])</f>
        <v/>
      </c>
      <c r="AR2612" s="46" t="str">
        <f>TRIM(Table1[[#This Row],[Grant]])</f>
        <v/>
      </c>
      <c r="AS2612" s="46" t="str">
        <f>TRIM(Table1[[#This Row],[Staff ID]])</f>
        <v/>
      </c>
      <c r="AT2612" s="46" t="str">
        <f>IF(TRIM(Table1[[#This Row],[Budget Code]])=0,"",TRIM(Table1[[#This Row],[Budget Code]]))</f>
        <v/>
      </c>
      <c r="AU2612" s="46" t="str">
        <f>IF(Table1[[#This Row],[Line Description]]&lt;&gt;"",Table1[[#This Row],[Line Description]],"")</f>
        <v/>
      </c>
      <c r="AV2612" s="46" t="str">
        <f>IF(Table1[[#This Row],[Cur_Amount Debit]]&gt;0,ROUND(Table1[[#This Row],[Cur_Amount Debit]],2),"")</f>
        <v/>
      </c>
      <c r="AW2612" s="46" t="str">
        <f>IF(Table1[[#This Row],[Cur_Amount Credit]]&gt;0,ROUND(Table1[[#This Row],[Cur_Amount Credit]],2),"")</f>
        <v/>
      </c>
      <c r="AX2612" s="46" t="str">
        <f>LEFT(Table1[[#This Row],[Cur]],3)</f>
        <v/>
      </c>
      <c r="AY2612" s="59"/>
      <c r="AZ2612" s="46"/>
      <c r="BA2612" s="46" t="str">
        <f>IF(Table1[[#This Row],[Cur]]&lt;&gt;"",IF(Table1[[#This Row],[Cur]]="USD","",ExchangeRate),"")</f>
        <v/>
      </c>
      <c r="BB2612" s="46" t="str">
        <f>IF(Table1[[#This Row],[Grant]]&lt;&gt;"",VLOOKUP(Table1[[#This Row],[Grant]],Grants!B:D,3),"")</f>
        <v/>
      </c>
      <c r="BC2612" s="46" t="str">
        <f>TRIM(Table1[[#This Row],[Vendor ID]])</f>
        <v/>
      </c>
      <c r="BD2612">
        <f>IF(Table1[[#This Row],[Reference Number]]=Q2611,BD2611,BD2611+1)</f>
        <v>0</v>
      </c>
    </row>
    <row r="2613" spans="1:56" ht="11.25" customHeight="1" x14ac:dyDescent="0.25">
      <c r="A2613" s="1"/>
      <c r="B2613" s="88" t="str">
        <f>IF(Table1[[#This Row],[Posting Date]]&lt;&gt;"",IF(Table1[[#This Row],[Reference Number]]=Q2612,B2612+1,1),"")</f>
        <v/>
      </c>
      <c r="C2613" s="61"/>
      <c r="D2613" s="61"/>
      <c r="E2613" s="138"/>
      <c r="F2613" s="141" t="str">
        <f>IFERROR(IF(VLOOKUP(Table1[[#This Row],[Budget Code Description]],Dimentions!$X$6:$AC$139,2,FALSE)="","",VLOOKUP(Table1[[#This Row],[Budget Code Description]],Dimentions!$X$6:$AC$139,2,FALSE)),"")</f>
        <v/>
      </c>
      <c r="G2613" s="141"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1" t="str">
        <f>IFERROR(VLOOKUP(Table1[[#This Row],[Budget Code Description]],Table6[#All],8,FALSE),"")</f>
        <v/>
      </c>
      <c r="L2613" s="63"/>
      <c r="M2613" s="65" t="str">
        <f>IFERROR(VLOOKUP(Table1[[#This Row],[Staff ID]],Table2[],2,FALSE),"")</f>
        <v/>
      </c>
      <c r="N2613" s="209" t="str">
        <f>IFERROR(IF(VLOOKUP(Table1[[#This Row],[Budget Code Description]],Dimentions!$X$6:$AC$134,4,FALSE)="","",VLOOKUP(Table1[[#This Row],[Budget Code Description]],Dimentions!$X$6:$AC$134,4,FALSE)),"")</f>
        <v/>
      </c>
      <c r="O2613" s="65" t="str">
        <f>IFERROR(VLOOKUP(Table1[[#This Row],[Vendor ID]],Table549[],2,FALSE),"")</f>
        <v/>
      </c>
      <c r="P2613" s="63"/>
      <c r="Q2613" s="141" t="str">
        <f>IF(Table1[[#This Row],[Posting Date]]&lt;&gt;"",$D$9,"")</f>
        <v/>
      </c>
      <c r="R2613" s="157" t="str">
        <f>IF(Table1[[#This Row],[Posting Date]]&lt;&gt;"",$D$10,"")</f>
        <v/>
      </c>
      <c r="S2613" s="66"/>
      <c r="T2613" s="63"/>
      <c r="U2613" s="67"/>
      <c r="V2613" s="67"/>
      <c r="W2613" s="67" t="str">
        <f t="shared" si="45"/>
        <v/>
      </c>
      <c r="X2613" s="159" t="str">
        <f>IF(E2613="","",(IF(Table1[[#This Row],[Cur]]="USD",Table1[[#This Row],[Cur_Amount Debit]],Table1[[#This Row],[Cur_Amount Debit]]/Table1[[#This Row],[Exchange Rate]])))</f>
        <v/>
      </c>
      <c r="Y2613" s="159" t="str">
        <f>IF(E2613="","",(IF(Table1[[#This Row],[Cur]]="USD",Table1[[#This Row],[Cur_Amount Credit]],Table1[[#This Row],[Cur_Amount Credit]]/ExchangeRate)))</f>
        <v/>
      </c>
      <c r="Z2613" s="201" t="str">
        <f>IF(E2613="","",(Table1[[#This Row],[Debit USD]]-Table1[[#This Row],[Credit USD]]))</f>
        <v/>
      </c>
      <c r="AA2613" s="226"/>
      <c r="AB2613" s="255"/>
      <c r="AC2613" s="1"/>
      <c r="AD2613" s="15"/>
      <c r="AE2613" s="15" t="str">
        <f>IF(AND(OR(Table1[[#This Row],[Account]]="15030",Table1[[#This Row],[Account]]="15035",Table1[[#This Row],[Account]]="20150"),Table1[[#This Row],[Vendor ID]]=""),1,"")</f>
        <v/>
      </c>
      <c r="AF2613" s="15"/>
      <c r="AG2613" s="15"/>
      <c r="AH2613" s="15"/>
      <c r="AI2613" s="46" t="str">
        <f>IF(Table1[[#This Row],[Posting Date]]&lt;&gt;"","GJ-"&amp;CountryID,"")</f>
        <v/>
      </c>
      <c r="AJ2613" s="59" t="str">
        <f>IF(Table1[[#This Row],[Posting Date]]&lt;&gt;"",Table1[[#This Row],[Posting Date]],"")</f>
        <v/>
      </c>
      <c r="AK2613" s="46"/>
      <c r="AL2613" s="46" t="str">
        <f>IF(Table1[[#This Row],[Description]]&lt;&gt;"",Table1[[#This Row],[Description]],"")</f>
        <v/>
      </c>
      <c r="AM2613" s="46" t="str">
        <f>IF(Table1[[#This Row],[Posting Date]]&lt;&gt;"",Table1[[#This Row],[Reference Number]],"")</f>
        <v/>
      </c>
      <c r="AN2613" s="46" t="str">
        <f>TRIM(Table1[[#This Row],[Line '#]])</f>
        <v/>
      </c>
      <c r="AO2613" s="46" t="str">
        <f>TRIM(Table1[[#This Row],[Account]])</f>
        <v/>
      </c>
      <c r="AP2613" s="46" t="str">
        <f>IF(Table1[[#This Row],[Posting Date]]&lt;&gt;"",$D$5,"")</f>
        <v/>
      </c>
      <c r="AQ2613" s="46" t="str">
        <f>TRIM(Table1[[#This Row],[Departments-Prgrams]])</f>
        <v/>
      </c>
      <c r="AR2613" s="46" t="str">
        <f>TRIM(Table1[[#This Row],[Grant]])</f>
        <v/>
      </c>
      <c r="AS2613" s="46" t="str">
        <f>TRIM(Table1[[#This Row],[Staff ID]])</f>
        <v/>
      </c>
      <c r="AT2613" s="46" t="str">
        <f>IF(TRIM(Table1[[#This Row],[Budget Code]])=0,"",TRIM(Table1[[#This Row],[Budget Code]]))</f>
        <v/>
      </c>
      <c r="AU2613" s="46" t="str">
        <f>IF(Table1[[#This Row],[Line Description]]&lt;&gt;"",Table1[[#This Row],[Line Description]],"")</f>
        <v/>
      </c>
      <c r="AV2613" s="46" t="str">
        <f>IF(Table1[[#This Row],[Cur_Amount Debit]]&gt;0,ROUND(Table1[[#This Row],[Cur_Amount Debit]],2),"")</f>
        <v/>
      </c>
      <c r="AW2613" s="46" t="str">
        <f>IF(Table1[[#This Row],[Cur_Amount Credit]]&gt;0,ROUND(Table1[[#This Row],[Cur_Amount Credit]],2),"")</f>
        <v/>
      </c>
      <c r="AX2613" s="46" t="str">
        <f>LEFT(Table1[[#This Row],[Cur]],3)</f>
        <v/>
      </c>
      <c r="AY2613" s="59"/>
      <c r="AZ2613" s="46"/>
      <c r="BA2613" s="46" t="str">
        <f>IF(Table1[[#This Row],[Cur]]&lt;&gt;"",IF(Table1[[#This Row],[Cur]]="USD","",ExchangeRate),"")</f>
        <v/>
      </c>
      <c r="BB2613" s="46" t="str">
        <f>IF(Table1[[#This Row],[Grant]]&lt;&gt;"",VLOOKUP(Table1[[#This Row],[Grant]],Grants!B:D,3),"")</f>
        <v/>
      </c>
      <c r="BC2613" s="46" t="str">
        <f>TRIM(Table1[[#This Row],[Vendor ID]])</f>
        <v/>
      </c>
      <c r="BD2613">
        <f>IF(Table1[[#This Row],[Reference Number]]=Q2612,BD2612,BD2612+1)</f>
        <v>0</v>
      </c>
    </row>
    <row r="2614" spans="1:56" ht="11.25" customHeight="1" x14ac:dyDescent="0.25">
      <c r="A2614" s="1"/>
      <c r="B2614" s="88" t="str">
        <f>IF(Table1[[#This Row],[Posting Date]]&lt;&gt;"",IF(Table1[[#This Row],[Reference Number]]=Q2613,B2613+1,1),"")</f>
        <v/>
      </c>
      <c r="C2614" s="61"/>
      <c r="D2614" s="61"/>
      <c r="E2614" s="138"/>
      <c r="F2614" s="141" t="str">
        <f>IFERROR(IF(VLOOKUP(Table1[[#This Row],[Budget Code Description]],Dimentions!$X$6:$AC$139,2,FALSE)="","",VLOOKUP(Table1[[#This Row],[Budget Code Description]],Dimentions!$X$6:$AC$139,2,FALSE)),"")</f>
        <v/>
      </c>
      <c r="G2614" s="141"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1" t="str">
        <f>IFERROR(VLOOKUP(Table1[[#This Row],[Budget Code Description]],Table6[#All],8,FALSE),"")</f>
        <v/>
      </c>
      <c r="L2614" s="63"/>
      <c r="M2614" s="65" t="str">
        <f>IFERROR(VLOOKUP(Table1[[#This Row],[Staff ID]],Table2[],2,FALSE),"")</f>
        <v/>
      </c>
      <c r="N2614" s="209" t="str">
        <f>IFERROR(IF(VLOOKUP(Table1[[#This Row],[Budget Code Description]],Dimentions!$X$6:$AC$134,4,FALSE)="","",VLOOKUP(Table1[[#This Row],[Budget Code Description]],Dimentions!$X$6:$AC$134,4,FALSE)),"")</f>
        <v/>
      </c>
      <c r="O2614" s="65" t="str">
        <f>IFERROR(VLOOKUP(Table1[[#This Row],[Vendor ID]],Table549[],2,FALSE),"")</f>
        <v/>
      </c>
      <c r="P2614" s="63"/>
      <c r="Q2614" s="141" t="str">
        <f>IF(Table1[[#This Row],[Posting Date]]&lt;&gt;"",$D$9,"")</f>
        <v/>
      </c>
      <c r="R2614" s="157" t="str">
        <f>IF(Table1[[#This Row],[Posting Date]]&lt;&gt;"",$D$10,"")</f>
        <v/>
      </c>
      <c r="S2614" s="66"/>
      <c r="T2614" s="63"/>
      <c r="U2614" s="67"/>
      <c r="V2614" s="67"/>
      <c r="W2614" s="67" t="str">
        <f t="shared" si="45"/>
        <v/>
      </c>
      <c r="X2614" s="159" t="str">
        <f>IF(E2614="","",(IF(Table1[[#This Row],[Cur]]="USD",Table1[[#This Row],[Cur_Amount Debit]],Table1[[#This Row],[Cur_Amount Debit]]/Table1[[#This Row],[Exchange Rate]])))</f>
        <v/>
      </c>
      <c r="Y2614" s="159" t="str">
        <f>IF(E2614="","",(IF(Table1[[#This Row],[Cur]]="USD",Table1[[#This Row],[Cur_Amount Credit]],Table1[[#This Row],[Cur_Amount Credit]]/ExchangeRate)))</f>
        <v/>
      </c>
      <c r="Z2614" s="201" t="str">
        <f>IF(E2614="","",(Table1[[#This Row],[Debit USD]]-Table1[[#This Row],[Credit USD]]))</f>
        <v/>
      </c>
      <c r="AA2614" s="226"/>
      <c r="AB2614" s="255"/>
      <c r="AC2614" s="1"/>
      <c r="AD2614" s="15"/>
      <c r="AE2614" s="15" t="str">
        <f>IF(AND(OR(Table1[[#This Row],[Account]]="15030",Table1[[#This Row],[Account]]="15035",Table1[[#This Row],[Account]]="20150"),Table1[[#This Row],[Vendor ID]]=""),1,"")</f>
        <v/>
      </c>
      <c r="AF2614" s="15"/>
      <c r="AG2614" s="15"/>
      <c r="AH2614" s="15"/>
      <c r="AI2614" s="46" t="str">
        <f>IF(Table1[[#This Row],[Posting Date]]&lt;&gt;"","GJ-"&amp;CountryID,"")</f>
        <v/>
      </c>
      <c r="AJ2614" s="59" t="str">
        <f>IF(Table1[[#This Row],[Posting Date]]&lt;&gt;"",Table1[[#This Row],[Posting Date]],"")</f>
        <v/>
      </c>
      <c r="AK2614" s="46"/>
      <c r="AL2614" s="46" t="str">
        <f>IF(Table1[[#This Row],[Description]]&lt;&gt;"",Table1[[#This Row],[Description]],"")</f>
        <v/>
      </c>
      <c r="AM2614" s="46" t="str">
        <f>IF(Table1[[#This Row],[Posting Date]]&lt;&gt;"",Table1[[#This Row],[Reference Number]],"")</f>
        <v/>
      </c>
      <c r="AN2614" s="46" t="str">
        <f>TRIM(Table1[[#This Row],[Line '#]])</f>
        <v/>
      </c>
      <c r="AO2614" s="46" t="str">
        <f>TRIM(Table1[[#This Row],[Account]])</f>
        <v/>
      </c>
      <c r="AP2614" s="46" t="str">
        <f>IF(Table1[[#This Row],[Posting Date]]&lt;&gt;"",$D$5,"")</f>
        <v/>
      </c>
      <c r="AQ2614" s="46" t="str">
        <f>TRIM(Table1[[#This Row],[Departments-Prgrams]])</f>
        <v/>
      </c>
      <c r="AR2614" s="46" t="str">
        <f>TRIM(Table1[[#This Row],[Grant]])</f>
        <v/>
      </c>
      <c r="AS2614" s="46" t="str">
        <f>TRIM(Table1[[#This Row],[Staff ID]])</f>
        <v/>
      </c>
      <c r="AT2614" s="46" t="str">
        <f>IF(TRIM(Table1[[#This Row],[Budget Code]])=0,"",TRIM(Table1[[#This Row],[Budget Code]]))</f>
        <v/>
      </c>
      <c r="AU2614" s="46" t="str">
        <f>IF(Table1[[#This Row],[Line Description]]&lt;&gt;"",Table1[[#This Row],[Line Description]],"")</f>
        <v/>
      </c>
      <c r="AV2614" s="46" t="str">
        <f>IF(Table1[[#This Row],[Cur_Amount Debit]]&gt;0,ROUND(Table1[[#This Row],[Cur_Amount Debit]],2),"")</f>
        <v/>
      </c>
      <c r="AW2614" s="46" t="str">
        <f>IF(Table1[[#This Row],[Cur_Amount Credit]]&gt;0,ROUND(Table1[[#This Row],[Cur_Amount Credit]],2),"")</f>
        <v/>
      </c>
      <c r="AX2614" s="46" t="str">
        <f>LEFT(Table1[[#This Row],[Cur]],3)</f>
        <v/>
      </c>
      <c r="AY2614" s="59"/>
      <c r="AZ2614" s="46"/>
      <c r="BA2614" s="46" t="str">
        <f>IF(Table1[[#This Row],[Cur]]&lt;&gt;"",IF(Table1[[#This Row],[Cur]]="USD","",ExchangeRate),"")</f>
        <v/>
      </c>
      <c r="BB2614" s="46" t="str">
        <f>IF(Table1[[#This Row],[Grant]]&lt;&gt;"",VLOOKUP(Table1[[#This Row],[Grant]],Grants!B:D,3),"")</f>
        <v/>
      </c>
      <c r="BC2614" s="46" t="str">
        <f>TRIM(Table1[[#This Row],[Vendor ID]])</f>
        <v/>
      </c>
      <c r="BD2614">
        <f>IF(Table1[[#This Row],[Reference Number]]=Q2613,BD2613,BD2613+1)</f>
        <v>0</v>
      </c>
    </row>
    <row r="2615" spans="1:56" ht="11.25" customHeight="1" x14ac:dyDescent="0.25">
      <c r="A2615" s="1"/>
      <c r="B2615" s="88" t="str">
        <f>IF(Table1[[#This Row],[Posting Date]]&lt;&gt;"",IF(Table1[[#This Row],[Reference Number]]=Q2614,B2614+1,1),"")</f>
        <v/>
      </c>
      <c r="C2615" s="61"/>
      <c r="D2615" s="61"/>
      <c r="E2615" s="138"/>
      <c r="F2615" s="141" t="str">
        <f>IFERROR(IF(VLOOKUP(Table1[[#This Row],[Budget Code Description]],Dimentions!$X$6:$AC$139,2,FALSE)="","",VLOOKUP(Table1[[#This Row],[Budget Code Description]],Dimentions!$X$6:$AC$139,2,FALSE)),"")</f>
        <v/>
      </c>
      <c r="G2615" s="141"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1" t="str">
        <f>IFERROR(VLOOKUP(Table1[[#This Row],[Budget Code Description]],Table6[#All],8,FALSE),"")</f>
        <v/>
      </c>
      <c r="L2615" s="63"/>
      <c r="M2615" s="65" t="str">
        <f>IFERROR(VLOOKUP(Table1[[#This Row],[Staff ID]],Table2[],2,FALSE),"")</f>
        <v/>
      </c>
      <c r="N2615" s="209" t="str">
        <f>IFERROR(IF(VLOOKUP(Table1[[#This Row],[Budget Code Description]],Dimentions!$X$6:$AC$134,4,FALSE)="","",VLOOKUP(Table1[[#This Row],[Budget Code Description]],Dimentions!$X$6:$AC$134,4,FALSE)),"")</f>
        <v/>
      </c>
      <c r="O2615" s="65" t="str">
        <f>IFERROR(VLOOKUP(Table1[[#This Row],[Vendor ID]],Table549[],2,FALSE),"")</f>
        <v/>
      </c>
      <c r="P2615" s="63"/>
      <c r="Q2615" s="141" t="str">
        <f>IF(Table1[[#This Row],[Posting Date]]&lt;&gt;"",$D$9,"")</f>
        <v/>
      </c>
      <c r="R2615" s="157" t="str">
        <f>IF(Table1[[#This Row],[Posting Date]]&lt;&gt;"",$D$10,"")</f>
        <v/>
      </c>
      <c r="S2615" s="66"/>
      <c r="T2615" s="63"/>
      <c r="U2615" s="67"/>
      <c r="V2615" s="67"/>
      <c r="W2615" s="67" t="str">
        <f t="shared" si="45"/>
        <v/>
      </c>
      <c r="X2615" s="159" t="str">
        <f>IF(E2615="","",(IF(Table1[[#This Row],[Cur]]="USD",Table1[[#This Row],[Cur_Amount Debit]],Table1[[#This Row],[Cur_Amount Debit]]/Table1[[#This Row],[Exchange Rate]])))</f>
        <v/>
      </c>
      <c r="Y2615" s="159" t="str">
        <f>IF(E2615="","",(IF(Table1[[#This Row],[Cur]]="USD",Table1[[#This Row],[Cur_Amount Credit]],Table1[[#This Row],[Cur_Amount Credit]]/ExchangeRate)))</f>
        <v/>
      </c>
      <c r="Z2615" s="201" t="str">
        <f>IF(E2615="","",(Table1[[#This Row],[Debit USD]]-Table1[[#This Row],[Credit USD]]))</f>
        <v/>
      </c>
      <c r="AA2615" s="226"/>
      <c r="AB2615" s="255"/>
      <c r="AC2615" s="1"/>
      <c r="AD2615" s="15"/>
      <c r="AE2615" s="15" t="str">
        <f>IF(AND(OR(Table1[[#This Row],[Account]]="15030",Table1[[#This Row],[Account]]="15035",Table1[[#This Row],[Account]]="20150"),Table1[[#This Row],[Vendor ID]]=""),1,"")</f>
        <v/>
      </c>
      <c r="AF2615" s="15"/>
      <c r="AG2615" s="15"/>
      <c r="AH2615" s="15"/>
      <c r="AI2615" s="46" t="str">
        <f>IF(Table1[[#This Row],[Posting Date]]&lt;&gt;"","GJ-"&amp;CountryID,"")</f>
        <v/>
      </c>
      <c r="AJ2615" s="59" t="str">
        <f>IF(Table1[[#This Row],[Posting Date]]&lt;&gt;"",Table1[[#This Row],[Posting Date]],"")</f>
        <v/>
      </c>
      <c r="AK2615" s="46"/>
      <c r="AL2615" s="46" t="str">
        <f>IF(Table1[[#This Row],[Description]]&lt;&gt;"",Table1[[#This Row],[Description]],"")</f>
        <v/>
      </c>
      <c r="AM2615" s="46" t="str">
        <f>IF(Table1[[#This Row],[Posting Date]]&lt;&gt;"",Table1[[#This Row],[Reference Number]],"")</f>
        <v/>
      </c>
      <c r="AN2615" s="46" t="str">
        <f>TRIM(Table1[[#This Row],[Line '#]])</f>
        <v/>
      </c>
      <c r="AO2615" s="46" t="str">
        <f>TRIM(Table1[[#This Row],[Account]])</f>
        <v/>
      </c>
      <c r="AP2615" s="46" t="str">
        <f>IF(Table1[[#This Row],[Posting Date]]&lt;&gt;"",$D$5,"")</f>
        <v/>
      </c>
      <c r="AQ2615" s="46" t="str">
        <f>TRIM(Table1[[#This Row],[Departments-Prgrams]])</f>
        <v/>
      </c>
      <c r="AR2615" s="46" t="str">
        <f>TRIM(Table1[[#This Row],[Grant]])</f>
        <v/>
      </c>
      <c r="AS2615" s="46" t="str">
        <f>TRIM(Table1[[#This Row],[Staff ID]])</f>
        <v/>
      </c>
      <c r="AT2615" s="46" t="str">
        <f>IF(TRIM(Table1[[#This Row],[Budget Code]])=0,"",TRIM(Table1[[#This Row],[Budget Code]]))</f>
        <v/>
      </c>
      <c r="AU2615" s="46" t="str">
        <f>IF(Table1[[#This Row],[Line Description]]&lt;&gt;"",Table1[[#This Row],[Line Description]],"")</f>
        <v/>
      </c>
      <c r="AV2615" s="46" t="str">
        <f>IF(Table1[[#This Row],[Cur_Amount Debit]]&gt;0,ROUND(Table1[[#This Row],[Cur_Amount Debit]],2),"")</f>
        <v/>
      </c>
      <c r="AW2615" s="46" t="str">
        <f>IF(Table1[[#This Row],[Cur_Amount Credit]]&gt;0,ROUND(Table1[[#This Row],[Cur_Amount Credit]],2),"")</f>
        <v/>
      </c>
      <c r="AX2615" s="46" t="str">
        <f>LEFT(Table1[[#This Row],[Cur]],3)</f>
        <v/>
      </c>
      <c r="AY2615" s="59"/>
      <c r="AZ2615" s="46"/>
      <c r="BA2615" s="46" t="str">
        <f>IF(Table1[[#This Row],[Cur]]&lt;&gt;"",IF(Table1[[#This Row],[Cur]]="USD","",ExchangeRate),"")</f>
        <v/>
      </c>
      <c r="BB2615" s="46" t="str">
        <f>IF(Table1[[#This Row],[Grant]]&lt;&gt;"",VLOOKUP(Table1[[#This Row],[Grant]],Grants!B:D,3),"")</f>
        <v/>
      </c>
      <c r="BC2615" s="46" t="str">
        <f>TRIM(Table1[[#This Row],[Vendor ID]])</f>
        <v/>
      </c>
      <c r="BD2615">
        <f>IF(Table1[[#This Row],[Reference Number]]=Q2614,BD2614,BD2614+1)</f>
        <v>0</v>
      </c>
    </row>
    <row r="2616" spans="1:56" ht="11.25" customHeight="1" x14ac:dyDescent="0.25">
      <c r="A2616" s="1"/>
      <c r="B2616" s="88" t="str">
        <f>IF(Table1[[#This Row],[Posting Date]]&lt;&gt;"",IF(Table1[[#This Row],[Reference Number]]=Q2615,B2615+1,1),"")</f>
        <v/>
      </c>
      <c r="C2616" s="61"/>
      <c r="D2616" s="61"/>
      <c r="E2616" s="138"/>
      <c r="F2616" s="141" t="str">
        <f>IFERROR(IF(VLOOKUP(Table1[[#This Row],[Budget Code Description]],Dimentions!$X$6:$AC$139,2,FALSE)="","",VLOOKUP(Table1[[#This Row],[Budget Code Description]],Dimentions!$X$6:$AC$139,2,FALSE)),"")</f>
        <v/>
      </c>
      <c r="G2616" s="141"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1" t="str">
        <f>IFERROR(VLOOKUP(Table1[[#This Row],[Budget Code Description]],Table6[#All],8,FALSE),"")</f>
        <v/>
      </c>
      <c r="L2616" s="63"/>
      <c r="M2616" s="65" t="str">
        <f>IFERROR(VLOOKUP(Table1[[#This Row],[Staff ID]],Table2[],2,FALSE),"")</f>
        <v/>
      </c>
      <c r="N2616" s="209" t="str">
        <f>IFERROR(IF(VLOOKUP(Table1[[#This Row],[Budget Code Description]],Dimentions!$X$6:$AC$134,4,FALSE)="","",VLOOKUP(Table1[[#This Row],[Budget Code Description]],Dimentions!$X$6:$AC$134,4,FALSE)),"")</f>
        <v/>
      </c>
      <c r="O2616" s="65" t="str">
        <f>IFERROR(VLOOKUP(Table1[[#This Row],[Vendor ID]],Table549[],2,FALSE),"")</f>
        <v/>
      </c>
      <c r="P2616" s="63"/>
      <c r="Q2616" s="141" t="str">
        <f>IF(Table1[[#This Row],[Posting Date]]&lt;&gt;"",$D$9,"")</f>
        <v/>
      </c>
      <c r="R2616" s="157" t="str">
        <f>IF(Table1[[#This Row],[Posting Date]]&lt;&gt;"",$D$10,"")</f>
        <v/>
      </c>
      <c r="S2616" s="66"/>
      <c r="T2616" s="63"/>
      <c r="U2616" s="67"/>
      <c r="V2616" s="67"/>
      <c r="W2616" s="67" t="str">
        <f t="shared" si="45"/>
        <v/>
      </c>
      <c r="X2616" s="159" t="str">
        <f>IF(E2616="","",(IF(Table1[[#This Row],[Cur]]="USD",Table1[[#This Row],[Cur_Amount Debit]],Table1[[#This Row],[Cur_Amount Debit]]/Table1[[#This Row],[Exchange Rate]])))</f>
        <v/>
      </c>
      <c r="Y2616" s="159" t="str">
        <f>IF(E2616="","",(IF(Table1[[#This Row],[Cur]]="USD",Table1[[#This Row],[Cur_Amount Credit]],Table1[[#This Row],[Cur_Amount Credit]]/ExchangeRate)))</f>
        <v/>
      </c>
      <c r="Z2616" s="201" t="str">
        <f>IF(E2616="","",(Table1[[#This Row],[Debit USD]]-Table1[[#This Row],[Credit USD]]))</f>
        <v/>
      </c>
      <c r="AA2616" s="226"/>
      <c r="AB2616" s="255"/>
      <c r="AC2616" s="1"/>
      <c r="AD2616" s="15"/>
      <c r="AE2616" s="15" t="str">
        <f>IF(AND(OR(Table1[[#This Row],[Account]]="15030",Table1[[#This Row],[Account]]="15035",Table1[[#This Row],[Account]]="20150"),Table1[[#This Row],[Vendor ID]]=""),1,"")</f>
        <v/>
      </c>
      <c r="AF2616" s="15"/>
      <c r="AG2616" s="15"/>
      <c r="AH2616" s="15"/>
      <c r="AI2616" s="46" t="str">
        <f>IF(Table1[[#This Row],[Posting Date]]&lt;&gt;"","GJ-"&amp;CountryID,"")</f>
        <v/>
      </c>
      <c r="AJ2616" s="59" t="str">
        <f>IF(Table1[[#This Row],[Posting Date]]&lt;&gt;"",Table1[[#This Row],[Posting Date]],"")</f>
        <v/>
      </c>
      <c r="AK2616" s="46"/>
      <c r="AL2616" s="46" t="str">
        <f>IF(Table1[[#This Row],[Description]]&lt;&gt;"",Table1[[#This Row],[Description]],"")</f>
        <v/>
      </c>
      <c r="AM2616" s="46" t="str">
        <f>IF(Table1[[#This Row],[Posting Date]]&lt;&gt;"",Table1[[#This Row],[Reference Number]],"")</f>
        <v/>
      </c>
      <c r="AN2616" s="46" t="str">
        <f>TRIM(Table1[[#This Row],[Line '#]])</f>
        <v/>
      </c>
      <c r="AO2616" s="46" t="str">
        <f>TRIM(Table1[[#This Row],[Account]])</f>
        <v/>
      </c>
      <c r="AP2616" s="46" t="str">
        <f>IF(Table1[[#This Row],[Posting Date]]&lt;&gt;"",$D$5,"")</f>
        <v/>
      </c>
      <c r="AQ2616" s="46" t="str">
        <f>TRIM(Table1[[#This Row],[Departments-Prgrams]])</f>
        <v/>
      </c>
      <c r="AR2616" s="46" t="str">
        <f>TRIM(Table1[[#This Row],[Grant]])</f>
        <v/>
      </c>
      <c r="AS2616" s="46" t="str">
        <f>TRIM(Table1[[#This Row],[Staff ID]])</f>
        <v/>
      </c>
      <c r="AT2616" s="46" t="str">
        <f>IF(TRIM(Table1[[#This Row],[Budget Code]])=0,"",TRIM(Table1[[#This Row],[Budget Code]]))</f>
        <v/>
      </c>
      <c r="AU2616" s="46" t="str">
        <f>IF(Table1[[#This Row],[Line Description]]&lt;&gt;"",Table1[[#This Row],[Line Description]],"")</f>
        <v/>
      </c>
      <c r="AV2616" s="46" t="str">
        <f>IF(Table1[[#This Row],[Cur_Amount Debit]]&gt;0,ROUND(Table1[[#This Row],[Cur_Amount Debit]],2),"")</f>
        <v/>
      </c>
      <c r="AW2616" s="46" t="str">
        <f>IF(Table1[[#This Row],[Cur_Amount Credit]]&gt;0,ROUND(Table1[[#This Row],[Cur_Amount Credit]],2),"")</f>
        <v/>
      </c>
      <c r="AX2616" s="46" t="str">
        <f>LEFT(Table1[[#This Row],[Cur]],3)</f>
        <v/>
      </c>
      <c r="AY2616" s="59"/>
      <c r="AZ2616" s="46"/>
      <c r="BA2616" s="46" t="str">
        <f>IF(Table1[[#This Row],[Cur]]&lt;&gt;"",IF(Table1[[#This Row],[Cur]]="USD","",ExchangeRate),"")</f>
        <v/>
      </c>
      <c r="BB2616" s="46" t="str">
        <f>IF(Table1[[#This Row],[Grant]]&lt;&gt;"",VLOOKUP(Table1[[#This Row],[Grant]],Grants!B:D,3),"")</f>
        <v/>
      </c>
      <c r="BC2616" s="46" t="str">
        <f>TRIM(Table1[[#This Row],[Vendor ID]])</f>
        <v/>
      </c>
      <c r="BD2616">
        <f>IF(Table1[[#This Row],[Reference Number]]=Q2615,BD2615,BD2615+1)</f>
        <v>0</v>
      </c>
    </row>
    <row r="2617" spans="1:56" ht="11.25" customHeight="1" x14ac:dyDescent="0.25">
      <c r="A2617" s="1"/>
      <c r="B2617" s="88" t="str">
        <f>IF(Table1[[#This Row],[Posting Date]]&lt;&gt;"",IF(Table1[[#This Row],[Reference Number]]=Q2616,B2616+1,1),"")</f>
        <v/>
      </c>
      <c r="C2617" s="61"/>
      <c r="D2617" s="61"/>
      <c r="E2617" s="138"/>
      <c r="F2617" s="141" t="str">
        <f>IFERROR(IF(VLOOKUP(Table1[[#This Row],[Budget Code Description]],Dimentions!$X$6:$AC$139,2,FALSE)="","",VLOOKUP(Table1[[#This Row],[Budget Code Description]],Dimentions!$X$6:$AC$139,2,FALSE)),"")</f>
        <v/>
      </c>
      <c r="G2617" s="141"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1" t="str">
        <f>IFERROR(VLOOKUP(Table1[[#This Row],[Budget Code Description]],Table6[#All],8,FALSE),"")</f>
        <v/>
      </c>
      <c r="L2617" s="63"/>
      <c r="M2617" s="65" t="str">
        <f>IFERROR(VLOOKUP(Table1[[#This Row],[Staff ID]],Table2[],2,FALSE),"")</f>
        <v/>
      </c>
      <c r="N2617" s="209" t="str">
        <f>IFERROR(IF(VLOOKUP(Table1[[#This Row],[Budget Code Description]],Dimentions!$X$6:$AC$134,4,FALSE)="","",VLOOKUP(Table1[[#This Row],[Budget Code Description]],Dimentions!$X$6:$AC$134,4,FALSE)),"")</f>
        <v/>
      </c>
      <c r="O2617" s="65" t="str">
        <f>IFERROR(VLOOKUP(Table1[[#This Row],[Vendor ID]],Table549[],2,FALSE),"")</f>
        <v/>
      </c>
      <c r="P2617" s="63"/>
      <c r="Q2617" s="141" t="str">
        <f>IF(Table1[[#This Row],[Posting Date]]&lt;&gt;"",$D$9,"")</f>
        <v/>
      </c>
      <c r="R2617" s="157" t="str">
        <f>IF(Table1[[#This Row],[Posting Date]]&lt;&gt;"",$D$10,"")</f>
        <v/>
      </c>
      <c r="S2617" s="66"/>
      <c r="T2617" s="63"/>
      <c r="U2617" s="67"/>
      <c r="V2617" s="67"/>
      <c r="W2617" s="67" t="str">
        <f t="shared" si="45"/>
        <v/>
      </c>
      <c r="X2617" s="159" t="str">
        <f>IF(E2617="","",(IF(Table1[[#This Row],[Cur]]="USD",Table1[[#This Row],[Cur_Amount Debit]],Table1[[#This Row],[Cur_Amount Debit]]/Table1[[#This Row],[Exchange Rate]])))</f>
        <v/>
      </c>
      <c r="Y2617" s="159" t="str">
        <f>IF(E2617="","",(IF(Table1[[#This Row],[Cur]]="USD",Table1[[#This Row],[Cur_Amount Credit]],Table1[[#This Row],[Cur_Amount Credit]]/ExchangeRate)))</f>
        <v/>
      </c>
      <c r="Z2617" s="201" t="str">
        <f>IF(E2617="","",(Table1[[#This Row],[Debit USD]]-Table1[[#This Row],[Credit USD]]))</f>
        <v/>
      </c>
      <c r="AA2617" s="226"/>
      <c r="AB2617" s="255"/>
      <c r="AC2617" s="1"/>
      <c r="AD2617" s="15"/>
      <c r="AE2617" s="15" t="str">
        <f>IF(AND(OR(Table1[[#This Row],[Account]]="15030",Table1[[#This Row],[Account]]="15035",Table1[[#This Row],[Account]]="20150"),Table1[[#This Row],[Vendor ID]]=""),1,"")</f>
        <v/>
      </c>
      <c r="AF2617" s="15"/>
      <c r="AG2617" s="15"/>
      <c r="AH2617" s="15"/>
      <c r="AI2617" s="46" t="str">
        <f>IF(Table1[[#This Row],[Posting Date]]&lt;&gt;"","GJ-"&amp;CountryID,"")</f>
        <v/>
      </c>
      <c r="AJ2617" s="59" t="str">
        <f>IF(Table1[[#This Row],[Posting Date]]&lt;&gt;"",Table1[[#This Row],[Posting Date]],"")</f>
        <v/>
      </c>
      <c r="AK2617" s="46"/>
      <c r="AL2617" s="46" t="str">
        <f>IF(Table1[[#This Row],[Description]]&lt;&gt;"",Table1[[#This Row],[Description]],"")</f>
        <v/>
      </c>
      <c r="AM2617" s="46" t="str">
        <f>IF(Table1[[#This Row],[Posting Date]]&lt;&gt;"",Table1[[#This Row],[Reference Number]],"")</f>
        <v/>
      </c>
      <c r="AN2617" s="46" t="str">
        <f>TRIM(Table1[[#This Row],[Line '#]])</f>
        <v/>
      </c>
      <c r="AO2617" s="46" t="str">
        <f>TRIM(Table1[[#This Row],[Account]])</f>
        <v/>
      </c>
      <c r="AP2617" s="46" t="str">
        <f>IF(Table1[[#This Row],[Posting Date]]&lt;&gt;"",$D$5,"")</f>
        <v/>
      </c>
      <c r="AQ2617" s="46" t="str">
        <f>TRIM(Table1[[#This Row],[Departments-Prgrams]])</f>
        <v/>
      </c>
      <c r="AR2617" s="46" t="str">
        <f>TRIM(Table1[[#This Row],[Grant]])</f>
        <v/>
      </c>
      <c r="AS2617" s="46" t="str">
        <f>TRIM(Table1[[#This Row],[Staff ID]])</f>
        <v/>
      </c>
      <c r="AT2617" s="46" t="str">
        <f>IF(TRIM(Table1[[#This Row],[Budget Code]])=0,"",TRIM(Table1[[#This Row],[Budget Code]]))</f>
        <v/>
      </c>
      <c r="AU2617" s="46" t="str">
        <f>IF(Table1[[#This Row],[Line Description]]&lt;&gt;"",Table1[[#This Row],[Line Description]],"")</f>
        <v/>
      </c>
      <c r="AV2617" s="46" t="str">
        <f>IF(Table1[[#This Row],[Cur_Amount Debit]]&gt;0,ROUND(Table1[[#This Row],[Cur_Amount Debit]],2),"")</f>
        <v/>
      </c>
      <c r="AW2617" s="46" t="str">
        <f>IF(Table1[[#This Row],[Cur_Amount Credit]]&gt;0,ROUND(Table1[[#This Row],[Cur_Amount Credit]],2),"")</f>
        <v/>
      </c>
      <c r="AX2617" s="46" t="str">
        <f>LEFT(Table1[[#This Row],[Cur]],3)</f>
        <v/>
      </c>
      <c r="AY2617" s="59"/>
      <c r="AZ2617" s="46"/>
      <c r="BA2617" s="46" t="str">
        <f>IF(Table1[[#This Row],[Cur]]&lt;&gt;"",IF(Table1[[#This Row],[Cur]]="USD","",ExchangeRate),"")</f>
        <v/>
      </c>
      <c r="BB2617" s="46" t="str">
        <f>IF(Table1[[#This Row],[Grant]]&lt;&gt;"",VLOOKUP(Table1[[#This Row],[Grant]],Grants!B:D,3),"")</f>
        <v/>
      </c>
      <c r="BC2617" s="46" t="str">
        <f>TRIM(Table1[[#This Row],[Vendor ID]])</f>
        <v/>
      </c>
      <c r="BD2617">
        <f>IF(Table1[[#This Row],[Reference Number]]=Q2616,BD2616,BD2616+1)</f>
        <v>0</v>
      </c>
    </row>
    <row r="2618" spans="1:56" ht="11.25" customHeight="1" x14ac:dyDescent="0.25">
      <c r="A2618" s="1"/>
      <c r="B2618" s="88" t="str">
        <f>IF(Table1[[#This Row],[Posting Date]]&lt;&gt;"",IF(Table1[[#This Row],[Reference Number]]=Q2617,B2617+1,1),"")</f>
        <v/>
      </c>
      <c r="C2618" s="61"/>
      <c r="D2618" s="61"/>
      <c r="E2618" s="138"/>
      <c r="F2618" s="141" t="str">
        <f>IFERROR(IF(VLOOKUP(Table1[[#This Row],[Budget Code Description]],Dimentions!$X$6:$AC$139,2,FALSE)="","",VLOOKUP(Table1[[#This Row],[Budget Code Description]],Dimentions!$X$6:$AC$139,2,FALSE)),"")</f>
        <v/>
      </c>
      <c r="G2618" s="141"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1" t="str">
        <f>IFERROR(VLOOKUP(Table1[[#This Row],[Budget Code Description]],Table6[#All],8,FALSE),"")</f>
        <v/>
      </c>
      <c r="L2618" s="63"/>
      <c r="M2618" s="65" t="str">
        <f>IFERROR(VLOOKUP(Table1[[#This Row],[Staff ID]],Table2[],2,FALSE),"")</f>
        <v/>
      </c>
      <c r="N2618" s="209" t="str">
        <f>IFERROR(IF(VLOOKUP(Table1[[#This Row],[Budget Code Description]],Dimentions!$X$6:$AC$134,4,FALSE)="","",VLOOKUP(Table1[[#This Row],[Budget Code Description]],Dimentions!$X$6:$AC$134,4,FALSE)),"")</f>
        <v/>
      </c>
      <c r="O2618" s="65" t="str">
        <f>IFERROR(VLOOKUP(Table1[[#This Row],[Vendor ID]],Table549[],2,FALSE),"")</f>
        <v/>
      </c>
      <c r="P2618" s="63"/>
      <c r="Q2618" s="141" t="str">
        <f>IF(Table1[[#This Row],[Posting Date]]&lt;&gt;"",$D$9,"")</f>
        <v/>
      </c>
      <c r="R2618" s="157" t="str">
        <f>IF(Table1[[#This Row],[Posting Date]]&lt;&gt;"",$D$10,"")</f>
        <v/>
      </c>
      <c r="S2618" s="66"/>
      <c r="T2618" s="63"/>
      <c r="U2618" s="67"/>
      <c r="V2618" s="67"/>
      <c r="W2618" s="67" t="str">
        <f t="shared" si="45"/>
        <v/>
      </c>
      <c r="X2618" s="159" t="str">
        <f>IF(E2618="","",(IF(Table1[[#This Row],[Cur]]="USD",Table1[[#This Row],[Cur_Amount Debit]],Table1[[#This Row],[Cur_Amount Debit]]/Table1[[#This Row],[Exchange Rate]])))</f>
        <v/>
      </c>
      <c r="Y2618" s="159" t="str">
        <f>IF(E2618="","",(IF(Table1[[#This Row],[Cur]]="USD",Table1[[#This Row],[Cur_Amount Credit]],Table1[[#This Row],[Cur_Amount Credit]]/ExchangeRate)))</f>
        <v/>
      </c>
      <c r="Z2618" s="201" t="str">
        <f>IF(E2618="","",(Table1[[#This Row],[Debit USD]]-Table1[[#This Row],[Credit USD]]))</f>
        <v/>
      </c>
      <c r="AA2618" s="226"/>
      <c r="AB2618" s="255"/>
      <c r="AC2618" s="1"/>
      <c r="AD2618" s="15"/>
      <c r="AE2618" s="15" t="str">
        <f>IF(AND(OR(Table1[[#This Row],[Account]]="15030",Table1[[#This Row],[Account]]="15035",Table1[[#This Row],[Account]]="20150"),Table1[[#This Row],[Vendor ID]]=""),1,"")</f>
        <v/>
      </c>
      <c r="AF2618" s="15"/>
      <c r="AG2618" s="15"/>
      <c r="AH2618" s="15"/>
      <c r="AI2618" s="46" t="str">
        <f>IF(Table1[[#This Row],[Posting Date]]&lt;&gt;"","GJ-"&amp;CountryID,"")</f>
        <v/>
      </c>
      <c r="AJ2618" s="59" t="str">
        <f>IF(Table1[[#This Row],[Posting Date]]&lt;&gt;"",Table1[[#This Row],[Posting Date]],"")</f>
        <v/>
      </c>
      <c r="AK2618" s="46"/>
      <c r="AL2618" s="46" t="str">
        <f>IF(Table1[[#This Row],[Description]]&lt;&gt;"",Table1[[#This Row],[Description]],"")</f>
        <v/>
      </c>
      <c r="AM2618" s="46" t="str">
        <f>IF(Table1[[#This Row],[Posting Date]]&lt;&gt;"",Table1[[#This Row],[Reference Number]],"")</f>
        <v/>
      </c>
      <c r="AN2618" s="46" t="str">
        <f>TRIM(Table1[[#This Row],[Line '#]])</f>
        <v/>
      </c>
      <c r="AO2618" s="46" t="str">
        <f>TRIM(Table1[[#This Row],[Account]])</f>
        <v/>
      </c>
      <c r="AP2618" s="46" t="str">
        <f>IF(Table1[[#This Row],[Posting Date]]&lt;&gt;"",$D$5,"")</f>
        <v/>
      </c>
      <c r="AQ2618" s="46" t="str">
        <f>TRIM(Table1[[#This Row],[Departments-Prgrams]])</f>
        <v/>
      </c>
      <c r="AR2618" s="46" t="str">
        <f>TRIM(Table1[[#This Row],[Grant]])</f>
        <v/>
      </c>
      <c r="AS2618" s="46" t="str">
        <f>TRIM(Table1[[#This Row],[Staff ID]])</f>
        <v/>
      </c>
      <c r="AT2618" s="46" t="str">
        <f>IF(TRIM(Table1[[#This Row],[Budget Code]])=0,"",TRIM(Table1[[#This Row],[Budget Code]]))</f>
        <v/>
      </c>
      <c r="AU2618" s="46" t="str">
        <f>IF(Table1[[#This Row],[Line Description]]&lt;&gt;"",Table1[[#This Row],[Line Description]],"")</f>
        <v/>
      </c>
      <c r="AV2618" s="46" t="str">
        <f>IF(Table1[[#This Row],[Cur_Amount Debit]]&gt;0,ROUND(Table1[[#This Row],[Cur_Amount Debit]],2),"")</f>
        <v/>
      </c>
      <c r="AW2618" s="46" t="str">
        <f>IF(Table1[[#This Row],[Cur_Amount Credit]]&gt;0,ROUND(Table1[[#This Row],[Cur_Amount Credit]],2),"")</f>
        <v/>
      </c>
      <c r="AX2618" s="46" t="str">
        <f>LEFT(Table1[[#This Row],[Cur]],3)</f>
        <v/>
      </c>
      <c r="AY2618" s="59"/>
      <c r="AZ2618" s="46"/>
      <c r="BA2618" s="46" t="str">
        <f>IF(Table1[[#This Row],[Cur]]&lt;&gt;"",IF(Table1[[#This Row],[Cur]]="USD","",ExchangeRate),"")</f>
        <v/>
      </c>
      <c r="BB2618" s="46" t="str">
        <f>IF(Table1[[#This Row],[Grant]]&lt;&gt;"",VLOOKUP(Table1[[#This Row],[Grant]],Grants!B:D,3),"")</f>
        <v/>
      </c>
      <c r="BC2618" s="46" t="str">
        <f>TRIM(Table1[[#This Row],[Vendor ID]])</f>
        <v/>
      </c>
      <c r="BD2618">
        <f>IF(Table1[[#This Row],[Reference Number]]=Q2617,BD2617,BD2617+1)</f>
        <v>0</v>
      </c>
    </row>
    <row r="2619" spans="1:56" ht="11.25" customHeight="1" x14ac:dyDescent="0.25">
      <c r="A2619" s="1"/>
      <c r="B2619" s="88" t="str">
        <f>IF(Table1[[#This Row],[Posting Date]]&lt;&gt;"",IF(Table1[[#This Row],[Reference Number]]=Q2618,B2618+1,1),"")</f>
        <v/>
      </c>
      <c r="C2619" s="61"/>
      <c r="D2619" s="61"/>
      <c r="E2619" s="138"/>
      <c r="F2619" s="141" t="str">
        <f>IFERROR(IF(VLOOKUP(Table1[[#This Row],[Budget Code Description]],Dimentions!$X$6:$AC$139,2,FALSE)="","",VLOOKUP(Table1[[#This Row],[Budget Code Description]],Dimentions!$X$6:$AC$139,2,FALSE)),"")</f>
        <v/>
      </c>
      <c r="G2619" s="141"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1" t="str">
        <f>IFERROR(VLOOKUP(Table1[[#This Row],[Budget Code Description]],Table6[#All],8,FALSE),"")</f>
        <v/>
      </c>
      <c r="L2619" s="63"/>
      <c r="M2619" s="65" t="str">
        <f>IFERROR(VLOOKUP(Table1[[#This Row],[Staff ID]],Table2[],2,FALSE),"")</f>
        <v/>
      </c>
      <c r="N2619" s="209" t="str">
        <f>IFERROR(IF(VLOOKUP(Table1[[#This Row],[Budget Code Description]],Dimentions!$X$6:$AC$134,4,FALSE)="","",VLOOKUP(Table1[[#This Row],[Budget Code Description]],Dimentions!$X$6:$AC$134,4,FALSE)),"")</f>
        <v/>
      </c>
      <c r="O2619" s="65" t="str">
        <f>IFERROR(VLOOKUP(Table1[[#This Row],[Vendor ID]],Table549[],2,FALSE),"")</f>
        <v/>
      </c>
      <c r="P2619" s="63"/>
      <c r="Q2619" s="141" t="str">
        <f>IF(Table1[[#This Row],[Posting Date]]&lt;&gt;"",$D$9,"")</f>
        <v/>
      </c>
      <c r="R2619" s="157" t="str">
        <f>IF(Table1[[#This Row],[Posting Date]]&lt;&gt;"",$D$10,"")</f>
        <v/>
      </c>
      <c r="S2619" s="66"/>
      <c r="T2619" s="63"/>
      <c r="U2619" s="67"/>
      <c r="V2619" s="67"/>
      <c r="W2619" s="67" t="str">
        <f t="shared" si="45"/>
        <v/>
      </c>
      <c r="X2619" s="159" t="str">
        <f>IF(E2619="","",(IF(Table1[[#This Row],[Cur]]="USD",Table1[[#This Row],[Cur_Amount Debit]],Table1[[#This Row],[Cur_Amount Debit]]/Table1[[#This Row],[Exchange Rate]])))</f>
        <v/>
      </c>
      <c r="Y2619" s="159" t="str">
        <f>IF(E2619="","",(IF(Table1[[#This Row],[Cur]]="USD",Table1[[#This Row],[Cur_Amount Credit]],Table1[[#This Row],[Cur_Amount Credit]]/ExchangeRate)))</f>
        <v/>
      </c>
      <c r="Z2619" s="201" t="str">
        <f>IF(E2619="","",(Table1[[#This Row],[Debit USD]]-Table1[[#This Row],[Credit USD]]))</f>
        <v/>
      </c>
      <c r="AA2619" s="226"/>
      <c r="AB2619" s="255"/>
      <c r="AC2619" s="1"/>
      <c r="AD2619" s="15"/>
      <c r="AE2619" s="15" t="str">
        <f>IF(AND(OR(Table1[[#This Row],[Account]]="15030",Table1[[#This Row],[Account]]="15035",Table1[[#This Row],[Account]]="20150"),Table1[[#This Row],[Vendor ID]]=""),1,"")</f>
        <v/>
      </c>
      <c r="AF2619" s="15"/>
      <c r="AG2619" s="15"/>
      <c r="AH2619" s="15"/>
      <c r="AI2619" s="46" t="str">
        <f>IF(Table1[[#This Row],[Posting Date]]&lt;&gt;"","GJ-"&amp;CountryID,"")</f>
        <v/>
      </c>
      <c r="AJ2619" s="59" t="str">
        <f>IF(Table1[[#This Row],[Posting Date]]&lt;&gt;"",Table1[[#This Row],[Posting Date]],"")</f>
        <v/>
      </c>
      <c r="AK2619" s="46"/>
      <c r="AL2619" s="46" t="str">
        <f>IF(Table1[[#This Row],[Description]]&lt;&gt;"",Table1[[#This Row],[Description]],"")</f>
        <v/>
      </c>
      <c r="AM2619" s="46" t="str">
        <f>IF(Table1[[#This Row],[Posting Date]]&lt;&gt;"",Table1[[#This Row],[Reference Number]],"")</f>
        <v/>
      </c>
      <c r="AN2619" s="46" t="str">
        <f>TRIM(Table1[[#This Row],[Line '#]])</f>
        <v/>
      </c>
      <c r="AO2619" s="46" t="str">
        <f>TRIM(Table1[[#This Row],[Account]])</f>
        <v/>
      </c>
      <c r="AP2619" s="46" t="str">
        <f>IF(Table1[[#This Row],[Posting Date]]&lt;&gt;"",$D$5,"")</f>
        <v/>
      </c>
      <c r="AQ2619" s="46" t="str">
        <f>TRIM(Table1[[#This Row],[Departments-Prgrams]])</f>
        <v/>
      </c>
      <c r="AR2619" s="46" t="str">
        <f>TRIM(Table1[[#This Row],[Grant]])</f>
        <v/>
      </c>
      <c r="AS2619" s="46" t="str">
        <f>TRIM(Table1[[#This Row],[Staff ID]])</f>
        <v/>
      </c>
      <c r="AT2619" s="46" t="str">
        <f>IF(TRIM(Table1[[#This Row],[Budget Code]])=0,"",TRIM(Table1[[#This Row],[Budget Code]]))</f>
        <v/>
      </c>
      <c r="AU2619" s="46" t="str">
        <f>IF(Table1[[#This Row],[Line Description]]&lt;&gt;"",Table1[[#This Row],[Line Description]],"")</f>
        <v/>
      </c>
      <c r="AV2619" s="46" t="str">
        <f>IF(Table1[[#This Row],[Cur_Amount Debit]]&gt;0,ROUND(Table1[[#This Row],[Cur_Amount Debit]],2),"")</f>
        <v/>
      </c>
      <c r="AW2619" s="46" t="str">
        <f>IF(Table1[[#This Row],[Cur_Amount Credit]]&gt;0,ROUND(Table1[[#This Row],[Cur_Amount Credit]],2),"")</f>
        <v/>
      </c>
      <c r="AX2619" s="46" t="str">
        <f>LEFT(Table1[[#This Row],[Cur]],3)</f>
        <v/>
      </c>
      <c r="AY2619" s="59"/>
      <c r="AZ2619" s="46"/>
      <c r="BA2619" s="46" t="str">
        <f>IF(Table1[[#This Row],[Cur]]&lt;&gt;"",IF(Table1[[#This Row],[Cur]]="USD","",ExchangeRate),"")</f>
        <v/>
      </c>
      <c r="BB2619" s="46" t="str">
        <f>IF(Table1[[#This Row],[Grant]]&lt;&gt;"",VLOOKUP(Table1[[#This Row],[Grant]],Grants!B:D,3),"")</f>
        <v/>
      </c>
      <c r="BC2619" s="46" t="str">
        <f>TRIM(Table1[[#This Row],[Vendor ID]])</f>
        <v/>
      </c>
      <c r="BD2619">
        <f>IF(Table1[[#This Row],[Reference Number]]=Q2618,BD2618,BD2618+1)</f>
        <v>0</v>
      </c>
    </row>
    <row r="2620" spans="1:56" ht="11.25" customHeight="1" x14ac:dyDescent="0.25">
      <c r="A2620" s="1"/>
      <c r="B2620" s="88" t="str">
        <f>IF(Table1[[#This Row],[Posting Date]]&lt;&gt;"",IF(Table1[[#This Row],[Reference Number]]=Q2619,B2619+1,1),"")</f>
        <v/>
      </c>
      <c r="C2620" s="61"/>
      <c r="D2620" s="61"/>
      <c r="E2620" s="138"/>
      <c r="F2620" s="141" t="str">
        <f>IFERROR(IF(VLOOKUP(Table1[[#This Row],[Budget Code Description]],Dimentions!$X$6:$AC$139,2,FALSE)="","",VLOOKUP(Table1[[#This Row],[Budget Code Description]],Dimentions!$X$6:$AC$139,2,FALSE)),"")</f>
        <v/>
      </c>
      <c r="G2620" s="141"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1" t="str">
        <f>IFERROR(VLOOKUP(Table1[[#This Row],[Budget Code Description]],Table6[#All],8,FALSE),"")</f>
        <v/>
      </c>
      <c r="L2620" s="63"/>
      <c r="M2620" s="65" t="str">
        <f>IFERROR(VLOOKUP(Table1[[#This Row],[Staff ID]],Table2[],2,FALSE),"")</f>
        <v/>
      </c>
      <c r="N2620" s="209" t="str">
        <f>IFERROR(IF(VLOOKUP(Table1[[#This Row],[Budget Code Description]],Dimentions!$X$6:$AC$134,4,FALSE)="","",VLOOKUP(Table1[[#This Row],[Budget Code Description]],Dimentions!$X$6:$AC$134,4,FALSE)),"")</f>
        <v/>
      </c>
      <c r="O2620" s="65" t="str">
        <f>IFERROR(VLOOKUP(Table1[[#This Row],[Vendor ID]],Table549[],2,FALSE),"")</f>
        <v/>
      </c>
      <c r="P2620" s="63"/>
      <c r="Q2620" s="141" t="str">
        <f>IF(Table1[[#This Row],[Posting Date]]&lt;&gt;"",$D$9,"")</f>
        <v/>
      </c>
      <c r="R2620" s="157" t="str">
        <f>IF(Table1[[#This Row],[Posting Date]]&lt;&gt;"",$D$10,"")</f>
        <v/>
      </c>
      <c r="S2620" s="66"/>
      <c r="T2620" s="63"/>
      <c r="U2620" s="67"/>
      <c r="V2620" s="67"/>
      <c r="W2620" s="67" t="str">
        <f t="shared" si="45"/>
        <v/>
      </c>
      <c r="X2620" s="159" t="str">
        <f>IF(E2620="","",(IF(Table1[[#This Row],[Cur]]="USD",Table1[[#This Row],[Cur_Amount Debit]],Table1[[#This Row],[Cur_Amount Debit]]/Table1[[#This Row],[Exchange Rate]])))</f>
        <v/>
      </c>
      <c r="Y2620" s="159" t="str">
        <f>IF(E2620="","",(IF(Table1[[#This Row],[Cur]]="USD",Table1[[#This Row],[Cur_Amount Credit]],Table1[[#This Row],[Cur_Amount Credit]]/ExchangeRate)))</f>
        <v/>
      </c>
      <c r="Z2620" s="201" t="str">
        <f>IF(E2620="","",(Table1[[#This Row],[Debit USD]]-Table1[[#This Row],[Credit USD]]))</f>
        <v/>
      </c>
      <c r="AA2620" s="226"/>
      <c r="AB2620" s="255"/>
      <c r="AC2620" s="1"/>
      <c r="AD2620" s="15"/>
      <c r="AE2620" s="15" t="str">
        <f>IF(AND(OR(Table1[[#This Row],[Account]]="15030",Table1[[#This Row],[Account]]="15035",Table1[[#This Row],[Account]]="20150"),Table1[[#This Row],[Vendor ID]]=""),1,"")</f>
        <v/>
      </c>
      <c r="AF2620" s="15"/>
      <c r="AG2620" s="15"/>
      <c r="AH2620" s="15"/>
      <c r="AI2620" s="46" t="str">
        <f>IF(Table1[[#This Row],[Posting Date]]&lt;&gt;"","GJ-"&amp;CountryID,"")</f>
        <v/>
      </c>
      <c r="AJ2620" s="59" t="str">
        <f>IF(Table1[[#This Row],[Posting Date]]&lt;&gt;"",Table1[[#This Row],[Posting Date]],"")</f>
        <v/>
      </c>
      <c r="AK2620" s="46"/>
      <c r="AL2620" s="46" t="str">
        <f>IF(Table1[[#This Row],[Description]]&lt;&gt;"",Table1[[#This Row],[Description]],"")</f>
        <v/>
      </c>
      <c r="AM2620" s="46" t="str">
        <f>IF(Table1[[#This Row],[Posting Date]]&lt;&gt;"",Table1[[#This Row],[Reference Number]],"")</f>
        <v/>
      </c>
      <c r="AN2620" s="46" t="str">
        <f>TRIM(Table1[[#This Row],[Line '#]])</f>
        <v/>
      </c>
      <c r="AO2620" s="46" t="str">
        <f>TRIM(Table1[[#This Row],[Account]])</f>
        <v/>
      </c>
      <c r="AP2620" s="46" t="str">
        <f>IF(Table1[[#This Row],[Posting Date]]&lt;&gt;"",$D$5,"")</f>
        <v/>
      </c>
      <c r="AQ2620" s="46" t="str">
        <f>TRIM(Table1[[#This Row],[Departments-Prgrams]])</f>
        <v/>
      </c>
      <c r="AR2620" s="46" t="str">
        <f>TRIM(Table1[[#This Row],[Grant]])</f>
        <v/>
      </c>
      <c r="AS2620" s="46" t="str">
        <f>TRIM(Table1[[#This Row],[Staff ID]])</f>
        <v/>
      </c>
      <c r="AT2620" s="46" t="str">
        <f>IF(TRIM(Table1[[#This Row],[Budget Code]])=0,"",TRIM(Table1[[#This Row],[Budget Code]]))</f>
        <v/>
      </c>
      <c r="AU2620" s="46" t="str">
        <f>IF(Table1[[#This Row],[Line Description]]&lt;&gt;"",Table1[[#This Row],[Line Description]],"")</f>
        <v/>
      </c>
      <c r="AV2620" s="46" t="str">
        <f>IF(Table1[[#This Row],[Cur_Amount Debit]]&gt;0,ROUND(Table1[[#This Row],[Cur_Amount Debit]],2),"")</f>
        <v/>
      </c>
      <c r="AW2620" s="46" t="str">
        <f>IF(Table1[[#This Row],[Cur_Amount Credit]]&gt;0,ROUND(Table1[[#This Row],[Cur_Amount Credit]],2),"")</f>
        <v/>
      </c>
      <c r="AX2620" s="46" t="str">
        <f>LEFT(Table1[[#This Row],[Cur]],3)</f>
        <v/>
      </c>
      <c r="AY2620" s="59"/>
      <c r="AZ2620" s="46"/>
      <c r="BA2620" s="46" t="str">
        <f>IF(Table1[[#This Row],[Cur]]&lt;&gt;"",IF(Table1[[#This Row],[Cur]]="USD","",ExchangeRate),"")</f>
        <v/>
      </c>
      <c r="BB2620" s="46" t="str">
        <f>IF(Table1[[#This Row],[Grant]]&lt;&gt;"",VLOOKUP(Table1[[#This Row],[Grant]],Grants!B:D,3),"")</f>
        <v/>
      </c>
      <c r="BC2620" s="46" t="str">
        <f>TRIM(Table1[[#This Row],[Vendor ID]])</f>
        <v/>
      </c>
      <c r="BD2620">
        <f>IF(Table1[[#This Row],[Reference Number]]=Q2619,BD2619,BD2619+1)</f>
        <v>0</v>
      </c>
    </row>
    <row r="2621" spans="1:56" ht="11.25" customHeight="1" x14ac:dyDescent="0.25">
      <c r="A2621" s="1"/>
      <c r="B2621" s="88" t="str">
        <f>IF(Table1[[#This Row],[Posting Date]]&lt;&gt;"",IF(Table1[[#This Row],[Reference Number]]=Q2620,B2620+1,1),"")</f>
        <v/>
      </c>
      <c r="C2621" s="61"/>
      <c r="D2621" s="61"/>
      <c r="E2621" s="138"/>
      <c r="F2621" s="141" t="str">
        <f>IFERROR(IF(VLOOKUP(Table1[[#This Row],[Budget Code Description]],Dimentions!$X$6:$AC$139,2,FALSE)="","",VLOOKUP(Table1[[#This Row],[Budget Code Description]],Dimentions!$X$6:$AC$139,2,FALSE)),"")</f>
        <v/>
      </c>
      <c r="G2621" s="141"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1" t="str">
        <f>IFERROR(VLOOKUP(Table1[[#This Row],[Budget Code Description]],Table6[#All],8,FALSE),"")</f>
        <v/>
      </c>
      <c r="L2621" s="63"/>
      <c r="M2621" s="65" t="str">
        <f>IFERROR(VLOOKUP(Table1[[#This Row],[Staff ID]],Table2[],2,FALSE),"")</f>
        <v/>
      </c>
      <c r="N2621" s="209" t="str">
        <f>IFERROR(IF(VLOOKUP(Table1[[#This Row],[Budget Code Description]],Dimentions!$X$6:$AC$134,4,FALSE)="","",VLOOKUP(Table1[[#This Row],[Budget Code Description]],Dimentions!$X$6:$AC$134,4,FALSE)),"")</f>
        <v/>
      </c>
      <c r="O2621" s="65" t="str">
        <f>IFERROR(VLOOKUP(Table1[[#This Row],[Vendor ID]],Table549[],2,FALSE),"")</f>
        <v/>
      </c>
      <c r="P2621" s="63"/>
      <c r="Q2621" s="141" t="str">
        <f>IF(Table1[[#This Row],[Posting Date]]&lt;&gt;"",$D$9,"")</f>
        <v/>
      </c>
      <c r="R2621" s="157" t="str">
        <f>IF(Table1[[#This Row],[Posting Date]]&lt;&gt;"",$D$10,"")</f>
        <v/>
      </c>
      <c r="S2621" s="66"/>
      <c r="T2621" s="63"/>
      <c r="U2621" s="67"/>
      <c r="V2621" s="67"/>
      <c r="W2621" s="67" t="str">
        <f t="shared" si="45"/>
        <v/>
      </c>
      <c r="X2621" s="159" t="str">
        <f>IF(E2621="","",(IF(Table1[[#This Row],[Cur]]="USD",Table1[[#This Row],[Cur_Amount Debit]],Table1[[#This Row],[Cur_Amount Debit]]/Table1[[#This Row],[Exchange Rate]])))</f>
        <v/>
      </c>
      <c r="Y2621" s="159" t="str">
        <f>IF(E2621="","",(IF(Table1[[#This Row],[Cur]]="USD",Table1[[#This Row],[Cur_Amount Credit]],Table1[[#This Row],[Cur_Amount Credit]]/ExchangeRate)))</f>
        <v/>
      </c>
      <c r="Z2621" s="201" t="str">
        <f>IF(E2621="","",(Table1[[#This Row],[Debit USD]]-Table1[[#This Row],[Credit USD]]))</f>
        <v/>
      </c>
      <c r="AA2621" s="226"/>
      <c r="AB2621" s="255"/>
      <c r="AC2621" s="1"/>
      <c r="AD2621" s="15"/>
      <c r="AE2621" s="15" t="str">
        <f>IF(AND(OR(Table1[[#This Row],[Account]]="15030",Table1[[#This Row],[Account]]="15035",Table1[[#This Row],[Account]]="20150"),Table1[[#This Row],[Vendor ID]]=""),1,"")</f>
        <v/>
      </c>
      <c r="AF2621" s="15"/>
      <c r="AG2621" s="15"/>
      <c r="AH2621" s="15"/>
      <c r="AI2621" s="46" t="str">
        <f>IF(Table1[[#This Row],[Posting Date]]&lt;&gt;"","GJ-"&amp;CountryID,"")</f>
        <v/>
      </c>
      <c r="AJ2621" s="59" t="str">
        <f>IF(Table1[[#This Row],[Posting Date]]&lt;&gt;"",Table1[[#This Row],[Posting Date]],"")</f>
        <v/>
      </c>
      <c r="AK2621" s="46"/>
      <c r="AL2621" s="46" t="str">
        <f>IF(Table1[[#This Row],[Description]]&lt;&gt;"",Table1[[#This Row],[Description]],"")</f>
        <v/>
      </c>
      <c r="AM2621" s="46" t="str">
        <f>IF(Table1[[#This Row],[Posting Date]]&lt;&gt;"",Table1[[#This Row],[Reference Number]],"")</f>
        <v/>
      </c>
      <c r="AN2621" s="46" t="str">
        <f>TRIM(Table1[[#This Row],[Line '#]])</f>
        <v/>
      </c>
      <c r="AO2621" s="46" t="str">
        <f>TRIM(Table1[[#This Row],[Account]])</f>
        <v/>
      </c>
      <c r="AP2621" s="46" t="str">
        <f>IF(Table1[[#This Row],[Posting Date]]&lt;&gt;"",$D$5,"")</f>
        <v/>
      </c>
      <c r="AQ2621" s="46" t="str">
        <f>TRIM(Table1[[#This Row],[Departments-Prgrams]])</f>
        <v/>
      </c>
      <c r="AR2621" s="46" t="str">
        <f>TRIM(Table1[[#This Row],[Grant]])</f>
        <v/>
      </c>
      <c r="AS2621" s="46" t="str">
        <f>TRIM(Table1[[#This Row],[Staff ID]])</f>
        <v/>
      </c>
      <c r="AT2621" s="46" t="str">
        <f>IF(TRIM(Table1[[#This Row],[Budget Code]])=0,"",TRIM(Table1[[#This Row],[Budget Code]]))</f>
        <v/>
      </c>
      <c r="AU2621" s="46" t="str">
        <f>IF(Table1[[#This Row],[Line Description]]&lt;&gt;"",Table1[[#This Row],[Line Description]],"")</f>
        <v/>
      </c>
      <c r="AV2621" s="46" t="str">
        <f>IF(Table1[[#This Row],[Cur_Amount Debit]]&gt;0,ROUND(Table1[[#This Row],[Cur_Amount Debit]],2),"")</f>
        <v/>
      </c>
      <c r="AW2621" s="46" t="str">
        <f>IF(Table1[[#This Row],[Cur_Amount Credit]]&gt;0,ROUND(Table1[[#This Row],[Cur_Amount Credit]],2),"")</f>
        <v/>
      </c>
      <c r="AX2621" s="46" t="str">
        <f>LEFT(Table1[[#This Row],[Cur]],3)</f>
        <v/>
      </c>
      <c r="AY2621" s="59"/>
      <c r="AZ2621" s="46"/>
      <c r="BA2621" s="46" t="str">
        <f>IF(Table1[[#This Row],[Cur]]&lt;&gt;"",IF(Table1[[#This Row],[Cur]]="USD","",ExchangeRate),"")</f>
        <v/>
      </c>
      <c r="BB2621" s="46" t="str">
        <f>IF(Table1[[#This Row],[Grant]]&lt;&gt;"",VLOOKUP(Table1[[#This Row],[Grant]],Grants!B:D,3),"")</f>
        <v/>
      </c>
      <c r="BC2621" s="46" t="str">
        <f>TRIM(Table1[[#This Row],[Vendor ID]])</f>
        <v/>
      </c>
      <c r="BD2621">
        <f>IF(Table1[[#This Row],[Reference Number]]=Q2620,BD2620,BD2620+1)</f>
        <v>0</v>
      </c>
    </row>
    <row r="2622" spans="1:56" ht="11.25" customHeight="1" x14ac:dyDescent="0.25">
      <c r="A2622" s="1"/>
      <c r="B2622" s="88" t="str">
        <f>IF(Table1[[#This Row],[Posting Date]]&lt;&gt;"",IF(Table1[[#This Row],[Reference Number]]=Q2621,B2621+1,1),"")</f>
        <v/>
      </c>
      <c r="C2622" s="61"/>
      <c r="D2622" s="61"/>
      <c r="E2622" s="138"/>
      <c r="F2622" s="141" t="str">
        <f>IFERROR(IF(VLOOKUP(Table1[[#This Row],[Budget Code Description]],Dimentions!$X$6:$AC$139,2,FALSE)="","",VLOOKUP(Table1[[#This Row],[Budget Code Description]],Dimentions!$X$6:$AC$139,2,FALSE)),"")</f>
        <v/>
      </c>
      <c r="G2622" s="141"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1" t="str">
        <f>IFERROR(VLOOKUP(Table1[[#This Row],[Budget Code Description]],Table6[#All],8,FALSE),"")</f>
        <v/>
      </c>
      <c r="L2622" s="63"/>
      <c r="M2622" s="65" t="str">
        <f>IFERROR(VLOOKUP(Table1[[#This Row],[Staff ID]],Table2[],2,FALSE),"")</f>
        <v/>
      </c>
      <c r="N2622" s="209" t="str">
        <f>IFERROR(IF(VLOOKUP(Table1[[#This Row],[Budget Code Description]],Dimentions!$X$6:$AC$134,4,FALSE)="","",VLOOKUP(Table1[[#This Row],[Budget Code Description]],Dimentions!$X$6:$AC$134,4,FALSE)),"")</f>
        <v/>
      </c>
      <c r="O2622" s="65" t="str">
        <f>IFERROR(VLOOKUP(Table1[[#This Row],[Vendor ID]],Table549[],2,FALSE),"")</f>
        <v/>
      </c>
      <c r="P2622" s="63"/>
      <c r="Q2622" s="141" t="str">
        <f>IF(Table1[[#This Row],[Posting Date]]&lt;&gt;"",$D$9,"")</f>
        <v/>
      </c>
      <c r="R2622" s="157" t="str">
        <f>IF(Table1[[#This Row],[Posting Date]]&lt;&gt;"",$D$10,"")</f>
        <v/>
      </c>
      <c r="S2622" s="66"/>
      <c r="T2622" s="63"/>
      <c r="U2622" s="67"/>
      <c r="V2622" s="67"/>
      <c r="W2622" s="67" t="str">
        <f t="shared" si="45"/>
        <v/>
      </c>
      <c r="X2622" s="159" t="str">
        <f>IF(E2622="","",(IF(Table1[[#This Row],[Cur]]="USD",Table1[[#This Row],[Cur_Amount Debit]],Table1[[#This Row],[Cur_Amount Debit]]/Table1[[#This Row],[Exchange Rate]])))</f>
        <v/>
      </c>
      <c r="Y2622" s="159" t="str">
        <f>IF(E2622="","",(IF(Table1[[#This Row],[Cur]]="USD",Table1[[#This Row],[Cur_Amount Credit]],Table1[[#This Row],[Cur_Amount Credit]]/ExchangeRate)))</f>
        <v/>
      </c>
      <c r="Z2622" s="201" t="str">
        <f>IF(E2622="","",(Table1[[#This Row],[Debit USD]]-Table1[[#This Row],[Credit USD]]))</f>
        <v/>
      </c>
      <c r="AA2622" s="226"/>
      <c r="AB2622" s="255"/>
      <c r="AC2622" s="1"/>
      <c r="AD2622" s="15"/>
      <c r="AE2622" s="15" t="str">
        <f>IF(AND(OR(Table1[[#This Row],[Account]]="15030",Table1[[#This Row],[Account]]="15035",Table1[[#This Row],[Account]]="20150"),Table1[[#This Row],[Vendor ID]]=""),1,"")</f>
        <v/>
      </c>
      <c r="AF2622" s="15"/>
      <c r="AG2622" s="15"/>
      <c r="AH2622" s="15"/>
      <c r="AI2622" s="46" t="str">
        <f>IF(Table1[[#This Row],[Posting Date]]&lt;&gt;"","GJ-"&amp;CountryID,"")</f>
        <v/>
      </c>
      <c r="AJ2622" s="59" t="str">
        <f>IF(Table1[[#This Row],[Posting Date]]&lt;&gt;"",Table1[[#This Row],[Posting Date]],"")</f>
        <v/>
      </c>
      <c r="AK2622" s="46"/>
      <c r="AL2622" s="46" t="str">
        <f>IF(Table1[[#This Row],[Description]]&lt;&gt;"",Table1[[#This Row],[Description]],"")</f>
        <v/>
      </c>
      <c r="AM2622" s="46" t="str">
        <f>IF(Table1[[#This Row],[Posting Date]]&lt;&gt;"",Table1[[#This Row],[Reference Number]],"")</f>
        <v/>
      </c>
      <c r="AN2622" s="46" t="str">
        <f>TRIM(Table1[[#This Row],[Line '#]])</f>
        <v/>
      </c>
      <c r="AO2622" s="46" t="str">
        <f>TRIM(Table1[[#This Row],[Account]])</f>
        <v/>
      </c>
      <c r="AP2622" s="46" t="str">
        <f>IF(Table1[[#This Row],[Posting Date]]&lt;&gt;"",$D$5,"")</f>
        <v/>
      </c>
      <c r="AQ2622" s="46" t="str">
        <f>TRIM(Table1[[#This Row],[Departments-Prgrams]])</f>
        <v/>
      </c>
      <c r="AR2622" s="46" t="str">
        <f>TRIM(Table1[[#This Row],[Grant]])</f>
        <v/>
      </c>
      <c r="AS2622" s="46" t="str">
        <f>TRIM(Table1[[#This Row],[Staff ID]])</f>
        <v/>
      </c>
      <c r="AT2622" s="46" t="str">
        <f>IF(TRIM(Table1[[#This Row],[Budget Code]])=0,"",TRIM(Table1[[#This Row],[Budget Code]]))</f>
        <v/>
      </c>
      <c r="AU2622" s="46" t="str">
        <f>IF(Table1[[#This Row],[Line Description]]&lt;&gt;"",Table1[[#This Row],[Line Description]],"")</f>
        <v/>
      </c>
      <c r="AV2622" s="46" t="str">
        <f>IF(Table1[[#This Row],[Cur_Amount Debit]]&gt;0,ROUND(Table1[[#This Row],[Cur_Amount Debit]],2),"")</f>
        <v/>
      </c>
      <c r="AW2622" s="46" t="str">
        <f>IF(Table1[[#This Row],[Cur_Amount Credit]]&gt;0,ROUND(Table1[[#This Row],[Cur_Amount Credit]],2),"")</f>
        <v/>
      </c>
      <c r="AX2622" s="46" t="str">
        <f>LEFT(Table1[[#This Row],[Cur]],3)</f>
        <v/>
      </c>
      <c r="AY2622" s="59"/>
      <c r="AZ2622" s="46"/>
      <c r="BA2622" s="46" t="str">
        <f>IF(Table1[[#This Row],[Cur]]&lt;&gt;"",IF(Table1[[#This Row],[Cur]]="USD","",ExchangeRate),"")</f>
        <v/>
      </c>
      <c r="BB2622" s="46" t="str">
        <f>IF(Table1[[#This Row],[Grant]]&lt;&gt;"",VLOOKUP(Table1[[#This Row],[Grant]],Grants!B:D,3),"")</f>
        <v/>
      </c>
      <c r="BC2622" s="46" t="str">
        <f>TRIM(Table1[[#This Row],[Vendor ID]])</f>
        <v/>
      </c>
      <c r="BD2622">
        <f>IF(Table1[[#This Row],[Reference Number]]=Q2621,BD2621,BD2621+1)</f>
        <v>0</v>
      </c>
    </row>
    <row r="2623" spans="1:56" ht="11.25" customHeight="1" x14ac:dyDescent="0.25">
      <c r="A2623" s="1"/>
      <c r="B2623" s="88" t="str">
        <f>IF(Table1[[#This Row],[Posting Date]]&lt;&gt;"",IF(Table1[[#This Row],[Reference Number]]=Q2622,B2622+1,1),"")</f>
        <v/>
      </c>
      <c r="C2623" s="61"/>
      <c r="D2623" s="61"/>
      <c r="E2623" s="138"/>
      <c r="F2623" s="141" t="str">
        <f>IFERROR(IF(VLOOKUP(Table1[[#This Row],[Budget Code Description]],Dimentions!$X$6:$AC$139,2,FALSE)="","",VLOOKUP(Table1[[#This Row],[Budget Code Description]],Dimentions!$X$6:$AC$139,2,FALSE)),"")</f>
        <v/>
      </c>
      <c r="G2623" s="141"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1" t="str">
        <f>IFERROR(VLOOKUP(Table1[[#This Row],[Budget Code Description]],Table6[#All],8,FALSE),"")</f>
        <v/>
      </c>
      <c r="L2623" s="63"/>
      <c r="M2623" s="65" t="str">
        <f>IFERROR(VLOOKUP(Table1[[#This Row],[Staff ID]],Table2[],2,FALSE),"")</f>
        <v/>
      </c>
      <c r="N2623" s="209" t="str">
        <f>IFERROR(IF(VLOOKUP(Table1[[#This Row],[Budget Code Description]],Dimentions!$X$6:$AC$134,4,FALSE)="","",VLOOKUP(Table1[[#This Row],[Budget Code Description]],Dimentions!$X$6:$AC$134,4,FALSE)),"")</f>
        <v/>
      </c>
      <c r="O2623" s="65" t="str">
        <f>IFERROR(VLOOKUP(Table1[[#This Row],[Vendor ID]],Table549[],2,FALSE),"")</f>
        <v/>
      </c>
      <c r="P2623" s="63"/>
      <c r="Q2623" s="141" t="str">
        <f>IF(Table1[[#This Row],[Posting Date]]&lt;&gt;"",$D$9,"")</f>
        <v/>
      </c>
      <c r="R2623" s="157" t="str">
        <f>IF(Table1[[#This Row],[Posting Date]]&lt;&gt;"",$D$10,"")</f>
        <v/>
      </c>
      <c r="S2623" s="66"/>
      <c r="T2623" s="63"/>
      <c r="U2623" s="67"/>
      <c r="V2623" s="67"/>
      <c r="W2623" s="67" t="str">
        <f t="shared" si="45"/>
        <v/>
      </c>
      <c r="X2623" s="159" t="str">
        <f>IF(E2623="","",(IF(Table1[[#This Row],[Cur]]="USD",Table1[[#This Row],[Cur_Amount Debit]],Table1[[#This Row],[Cur_Amount Debit]]/Table1[[#This Row],[Exchange Rate]])))</f>
        <v/>
      </c>
      <c r="Y2623" s="159" t="str">
        <f>IF(E2623="","",(IF(Table1[[#This Row],[Cur]]="USD",Table1[[#This Row],[Cur_Amount Credit]],Table1[[#This Row],[Cur_Amount Credit]]/ExchangeRate)))</f>
        <v/>
      </c>
      <c r="Z2623" s="201" t="str">
        <f>IF(E2623="","",(Table1[[#This Row],[Debit USD]]-Table1[[#This Row],[Credit USD]]))</f>
        <v/>
      </c>
      <c r="AA2623" s="226"/>
      <c r="AB2623" s="255"/>
      <c r="AC2623" s="1"/>
      <c r="AD2623" s="15"/>
      <c r="AE2623" s="15" t="str">
        <f>IF(AND(OR(Table1[[#This Row],[Account]]="15030",Table1[[#This Row],[Account]]="15035",Table1[[#This Row],[Account]]="20150"),Table1[[#This Row],[Vendor ID]]=""),1,"")</f>
        <v/>
      </c>
      <c r="AF2623" s="15"/>
      <c r="AG2623" s="15"/>
      <c r="AH2623" s="15"/>
      <c r="AI2623" s="46" t="str">
        <f>IF(Table1[[#This Row],[Posting Date]]&lt;&gt;"","GJ-"&amp;CountryID,"")</f>
        <v/>
      </c>
      <c r="AJ2623" s="59" t="str">
        <f>IF(Table1[[#This Row],[Posting Date]]&lt;&gt;"",Table1[[#This Row],[Posting Date]],"")</f>
        <v/>
      </c>
      <c r="AK2623" s="46"/>
      <c r="AL2623" s="46" t="str">
        <f>IF(Table1[[#This Row],[Description]]&lt;&gt;"",Table1[[#This Row],[Description]],"")</f>
        <v/>
      </c>
      <c r="AM2623" s="46" t="str">
        <f>IF(Table1[[#This Row],[Posting Date]]&lt;&gt;"",Table1[[#This Row],[Reference Number]],"")</f>
        <v/>
      </c>
      <c r="AN2623" s="46" t="str">
        <f>TRIM(Table1[[#This Row],[Line '#]])</f>
        <v/>
      </c>
      <c r="AO2623" s="46" t="str">
        <f>TRIM(Table1[[#This Row],[Account]])</f>
        <v/>
      </c>
      <c r="AP2623" s="46" t="str">
        <f>IF(Table1[[#This Row],[Posting Date]]&lt;&gt;"",$D$5,"")</f>
        <v/>
      </c>
      <c r="AQ2623" s="46" t="str">
        <f>TRIM(Table1[[#This Row],[Departments-Prgrams]])</f>
        <v/>
      </c>
      <c r="AR2623" s="46" t="str">
        <f>TRIM(Table1[[#This Row],[Grant]])</f>
        <v/>
      </c>
      <c r="AS2623" s="46" t="str">
        <f>TRIM(Table1[[#This Row],[Staff ID]])</f>
        <v/>
      </c>
      <c r="AT2623" s="46" t="str">
        <f>IF(TRIM(Table1[[#This Row],[Budget Code]])=0,"",TRIM(Table1[[#This Row],[Budget Code]]))</f>
        <v/>
      </c>
      <c r="AU2623" s="46" t="str">
        <f>IF(Table1[[#This Row],[Line Description]]&lt;&gt;"",Table1[[#This Row],[Line Description]],"")</f>
        <v/>
      </c>
      <c r="AV2623" s="46" t="str">
        <f>IF(Table1[[#This Row],[Cur_Amount Debit]]&gt;0,ROUND(Table1[[#This Row],[Cur_Amount Debit]],2),"")</f>
        <v/>
      </c>
      <c r="AW2623" s="46" t="str">
        <f>IF(Table1[[#This Row],[Cur_Amount Credit]]&gt;0,ROUND(Table1[[#This Row],[Cur_Amount Credit]],2),"")</f>
        <v/>
      </c>
      <c r="AX2623" s="46" t="str">
        <f>LEFT(Table1[[#This Row],[Cur]],3)</f>
        <v/>
      </c>
      <c r="AY2623" s="59"/>
      <c r="AZ2623" s="46"/>
      <c r="BA2623" s="46" t="str">
        <f>IF(Table1[[#This Row],[Cur]]&lt;&gt;"",IF(Table1[[#This Row],[Cur]]="USD","",ExchangeRate),"")</f>
        <v/>
      </c>
      <c r="BB2623" s="46" t="str">
        <f>IF(Table1[[#This Row],[Grant]]&lt;&gt;"",VLOOKUP(Table1[[#This Row],[Grant]],Grants!B:D,3),"")</f>
        <v/>
      </c>
      <c r="BC2623" s="46" t="str">
        <f>TRIM(Table1[[#This Row],[Vendor ID]])</f>
        <v/>
      </c>
      <c r="BD2623">
        <f>IF(Table1[[#This Row],[Reference Number]]=Q2622,BD2622,BD2622+1)</f>
        <v>0</v>
      </c>
    </row>
    <row r="2624" spans="1:56" ht="11.25" customHeight="1" x14ac:dyDescent="0.25">
      <c r="A2624" s="1"/>
      <c r="B2624" s="88" t="str">
        <f>IF(Table1[[#This Row],[Posting Date]]&lt;&gt;"",IF(Table1[[#This Row],[Reference Number]]=Q2623,B2623+1,1),"")</f>
        <v/>
      </c>
      <c r="C2624" s="61"/>
      <c r="D2624" s="61"/>
      <c r="E2624" s="138"/>
      <c r="F2624" s="141" t="str">
        <f>IFERROR(IF(VLOOKUP(Table1[[#This Row],[Budget Code Description]],Dimentions!$X$6:$AC$139,2,FALSE)="","",VLOOKUP(Table1[[#This Row],[Budget Code Description]],Dimentions!$X$6:$AC$139,2,FALSE)),"")</f>
        <v/>
      </c>
      <c r="G2624" s="141"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1" t="str">
        <f>IFERROR(VLOOKUP(Table1[[#This Row],[Budget Code Description]],Table6[#All],8,FALSE),"")</f>
        <v/>
      </c>
      <c r="L2624" s="63"/>
      <c r="M2624" s="65" t="str">
        <f>IFERROR(VLOOKUP(Table1[[#This Row],[Staff ID]],Table2[],2,FALSE),"")</f>
        <v/>
      </c>
      <c r="N2624" s="209" t="str">
        <f>IFERROR(IF(VLOOKUP(Table1[[#This Row],[Budget Code Description]],Dimentions!$X$6:$AC$134,4,FALSE)="","",VLOOKUP(Table1[[#This Row],[Budget Code Description]],Dimentions!$X$6:$AC$134,4,FALSE)),"")</f>
        <v/>
      </c>
      <c r="O2624" s="65" t="str">
        <f>IFERROR(VLOOKUP(Table1[[#This Row],[Vendor ID]],Table549[],2,FALSE),"")</f>
        <v/>
      </c>
      <c r="P2624" s="63"/>
      <c r="Q2624" s="141" t="str">
        <f>IF(Table1[[#This Row],[Posting Date]]&lt;&gt;"",$D$9,"")</f>
        <v/>
      </c>
      <c r="R2624" s="157" t="str">
        <f>IF(Table1[[#This Row],[Posting Date]]&lt;&gt;"",$D$10,"")</f>
        <v/>
      </c>
      <c r="S2624" s="66"/>
      <c r="T2624" s="63"/>
      <c r="U2624" s="67"/>
      <c r="V2624" s="67"/>
      <c r="W2624" s="67" t="str">
        <f t="shared" si="45"/>
        <v/>
      </c>
      <c r="X2624" s="159" t="str">
        <f>IF(E2624="","",(IF(Table1[[#This Row],[Cur]]="USD",Table1[[#This Row],[Cur_Amount Debit]],Table1[[#This Row],[Cur_Amount Debit]]/Table1[[#This Row],[Exchange Rate]])))</f>
        <v/>
      </c>
      <c r="Y2624" s="159" t="str">
        <f>IF(E2624="","",(IF(Table1[[#This Row],[Cur]]="USD",Table1[[#This Row],[Cur_Amount Credit]],Table1[[#This Row],[Cur_Amount Credit]]/ExchangeRate)))</f>
        <v/>
      </c>
      <c r="Z2624" s="201" t="str">
        <f>IF(E2624="","",(Table1[[#This Row],[Debit USD]]-Table1[[#This Row],[Credit USD]]))</f>
        <v/>
      </c>
      <c r="AA2624" s="226"/>
      <c r="AB2624" s="255"/>
      <c r="AC2624" s="1"/>
      <c r="AD2624" s="15"/>
      <c r="AE2624" s="15" t="str">
        <f>IF(AND(OR(Table1[[#This Row],[Account]]="15030",Table1[[#This Row],[Account]]="15035",Table1[[#This Row],[Account]]="20150"),Table1[[#This Row],[Vendor ID]]=""),1,"")</f>
        <v/>
      </c>
      <c r="AF2624" s="15"/>
      <c r="AG2624" s="15"/>
      <c r="AH2624" s="15"/>
      <c r="AI2624" s="46" t="str">
        <f>IF(Table1[[#This Row],[Posting Date]]&lt;&gt;"","GJ-"&amp;CountryID,"")</f>
        <v/>
      </c>
      <c r="AJ2624" s="59" t="str">
        <f>IF(Table1[[#This Row],[Posting Date]]&lt;&gt;"",Table1[[#This Row],[Posting Date]],"")</f>
        <v/>
      </c>
      <c r="AK2624" s="46"/>
      <c r="AL2624" s="46" t="str">
        <f>IF(Table1[[#This Row],[Description]]&lt;&gt;"",Table1[[#This Row],[Description]],"")</f>
        <v/>
      </c>
      <c r="AM2624" s="46" t="str">
        <f>IF(Table1[[#This Row],[Posting Date]]&lt;&gt;"",Table1[[#This Row],[Reference Number]],"")</f>
        <v/>
      </c>
      <c r="AN2624" s="46" t="str">
        <f>TRIM(Table1[[#This Row],[Line '#]])</f>
        <v/>
      </c>
      <c r="AO2624" s="46" t="str">
        <f>TRIM(Table1[[#This Row],[Account]])</f>
        <v/>
      </c>
      <c r="AP2624" s="46" t="str">
        <f>IF(Table1[[#This Row],[Posting Date]]&lt;&gt;"",$D$5,"")</f>
        <v/>
      </c>
      <c r="AQ2624" s="46" t="str">
        <f>TRIM(Table1[[#This Row],[Departments-Prgrams]])</f>
        <v/>
      </c>
      <c r="AR2624" s="46" t="str">
        <f>TRIM(Table1[[#This Row],[Grant]])</f>
        <v/>
      </c>
      <c r="AS2624" s="46" t="str">
        <f>TRIM(Table1[[#This Row],[Staff ID]])</f>
        <v/>
      </c>
      <c r="AT2624" s="46" t="str">
        <f>IF(TRIM(Table1[[#This Row],[Budget Code]])=0,"",TRIM(Table1[[#This Row],[Budget Code]]))</f>
        <v/>
      </c>
      <c r="AU2624" s="46" t="str">
        <f>IF(Table1[[#This Row],[Line Description]]&lt;&gt;"",Table1[[#This Row],[Line Description]],"")</f>
        <v/>
      </c>
      <c r="AV2624" s="46" t="str">
        <f>IF(Table1[[#This Row],[Cur_Amount Debit]]&gt;0,ROUND(Table1[[#This Row],[Cur_Amount Debit]],2),"")</f>
        <v/>
      </c>
      <c r="AW2624" s="46" t="str">
        <f>IF(Table1[[#This Row],[Cur_Amount Credit]]&gt;0,ROUND(Table1[[#This Row],[Cur_Amount Credit]],2),"")</f>
        <v/>
      </c>
      <c r="AX2624" s="46" t="str">
        <f>LEFT(Table1[[#This Row],[Cur]],3)</f>
        <v/>
      </c>
      <c r="AY2624" s="59"/>
      <c r="AZ2624" s="46"/>
      <c r="BA2624" s="46" t="str">
        <f>IF(Table1[[#This Row],[Cur]]&lt;&gt;"",IF(Table1[[#This Row],[Cur]]="USD","",ExchangeRate),"")</f>
        <v/>
      </c>
      <c r="BB2624" s="46" t="str">
        <f>IF(Table1[[#This Row],[Grant]]&lt;&gt;"",VLOOKUP(Table1[[#This Row],[Grant]],Grants!B:D,3),"")</f>
        <v/>
      </c>
      <c r="BC2624" s="46" t="str">
        <f>TRIM(Table1[[#This Row],[Vendor ID]])</f>
        <v/>
      </c>
      <c r="BD2624">
        <f>IF(Table1[[#This Row],[Reference Number]]=Q2623,BD2623,BD2623+1)</f>
        <v>0</v>
      </c>
    </row>
    <row r="2625" spans="1:56" ht="11.25" customHeight="1" x14ac:dyDescent="0.25">
      <c r="A2625" s="1"/>
      <c r="B2625" s="88" t="str">
        <f>IF(Table1[[#This Row],[Posting Date]]&lt;&gt;"",IF(Table1[[#This Row],[Reference Number]]=Q2624,B2624+1,1),"")</f>
        <v/>
      </c>
      <c r="C2625" s="61"/>
      <c r="D2625" s="61"/>
      <c r="E2625" s="138"/>
      <c r="F2625" s="141" t="str">
        <f>IFERROR(IF(VLOOKUP(Table1[[#This Row],[Budget Code Description]],Dimentions!$X$6:$AC$139,2,FALSE)="","",VLOOKUP(Table1[[#This Row],[Budget Code Description]],Dimentions!$X$6:$AC$139,2,FALSE)),"")</f>
        <v/>
      </c>
      <c r="G2625" s="141"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1" t="str">
        <f>IFERROR(VLOOKUP(Table1[[#This Row],[Budget Code Description]],Table6[#All],8,FALSE),"")</f>
        <v/>
      </c>
      <c r="L2625" s="63"/>
      <c r="M2625" s="65" t="str">
        <f>IFERROR(VLOOKUP(Table1[[#This Row],[Staff ID]],Table2[],2,FALSE),"")</f>
        <v/>
      </c>
      <c r="N2625" s="209" t="str">
        <f>IFERROR(IF(VLOOKUP(Table1[[#This Row],[Budget Code Description]],Dimentions!$X$6:$AC$134,4,FALSE)="","",VLOOKUP(Table1[[#This Row],[Budget Code Description]],Dimentions!$X$6:$AC$134,4,FALSE)),"")</f>
        <v/>
      </c>
      <c r="O2625" s="65" t="str">
        <f>IFERROR(VLOOKUP(Table1[[#This Row],[Vendor ID]],Table549[],2,FALSE),"")</f>
        <v/>
      </c>
      <c r="P2625" s="63"/>
      <c r="Q2625" s="141" t="str">
        <f>IF(Table1[[#This Row],[Posting Date]]&lt;&gt;"",$D$9,"")</f>
        <v/>
      </c>
      <c r="R2625" s="157" t="str">
        <f>IF(Table1[[#This Row],[Posting Date]]&lt;&gt;"",$D$10,"")</f>
        <v/>
      </c>
      <c r="S2625" s="66"/>
      <c r="T2625" s="63"/>
      <c r="U2625" s="67"/>
      <c r="V2625" s="67"/>
      <c r="W2625" s="67" t="str">
        <f t="shared" si="45"/>
        <v/>
      </c>
      <c r="X2625" s="159" t="str">
        <f>IF(E2625="","",(IF(Table1[[#This Row],[Cur]]="USD",Table1[[#This Row],[Cur_Amount Debit]],Table1[[#This Row],[Cur_Amount Debit]]/Table1[[#This Row],[Exchange Rate]])))</f>
        <v/>
      </c>
      <c r="Y2625" s="159" t="str">
        <f>IF(E2625="","",(IF(Table1[[#This Row],[Cur]]="USD",Table1[[#This Row],[Cur_Amount Credit]],Table1[[#This Row],[Cur_Amount Credit]]/ExchangeRate)))</f>
        <v/>
      </c>
      <c r="Z2625" s="201" t="str">
        <f>IF(E2625="","",(Table1[[#This Row],[Debit USD]]-Table1[[#This Row],[Credit USD]]))</f>
        <v/>
      </c>
      <c r="AA2625" s="226"/>
      <c r="AB2625" s="255"/>
      <c r="AC2625" s="1"/>
      <c r="AD2625" s="15"/>
      <c r="AE2625" s="15" t="str">
        <f>IF(AND(OR(Table1[[#This Row],[Account]]="15030",Table1[[#This Row],[Account]]="15035",Table1[[#This Row],[Account]]="20150"),Table1[[#This Row],[Vendor ID]]=""),1,"")</f>
        <v/>
      </c>
      <c r="AF2625" s="15"/>
      <c r="AG2625" s="15"/>
      <c r="AH2625" s="15"/>
      <c r="AI2625" s="46" t="str">
        <f>IF(Table1[[#This Row],[Posting Date]]&lt;&gt;"","GJ-"&amp;CountryID,"")</f>
        <v/>
      </c>
      <c r="AJ2625" s="59" t="str">
        <f>IF(Table1[[#This Row],[Posting Date]]&lt;&gt;"",Table1[[#This Row],[Posting Date]],"")</f>
        <v/>
      </c>
      <c r="AK2625" s="46"/>
      <c r="AL2625" s="46" t="str">
        <f>IF(Table1[[#This Row],[Description]]&lt;&gt;"",Table1[[#This Row],[Description]],"")</f>
        <v/>
      </c>
      <c r="AM2625" s="46" t="str">
        <f>IF(Table1[[#This Row],[Posting Date]]&lt;&gt;"",Table1[[#This Row],[Reference Number]],"")</f>
        <v/>
      </c>
      <c r="AN2625" s="46" t="str">
        <f>TRIM(Table1[[#This Row],[Line '#]])</f>
        <v/>
      </c>
      <c r="AO2625" s="46" t="str">
        <f>TRIM(Table1[[#This Row],[Account]])</f>
        <v/>
      </c>
      <c r="AP2625" s="46" t="str">
        <f>IF(Table1[[#This Row],[Posting Date]]&lt;&gt;"",$D$5,"")</f>
        <v/>
      </c>
      <c r="AQ2625" s="46" t="str">
        <f>TRIM(Table1[[#This Row],[Departments-Prgrams]])</f>
        <v/>
      </c>
      <c r="AR2625" s="46" t="str">
        <f>TRIM(Table1[[#This Row],[Grant]])</f>
        <v/>
      </c>
      <c r="AS2625" s="46" t="str">
        <f>TRIM(Table1[[#This Row],[Staff ID]])</f>
        <v/>
      </c>
      <c r="AT2625" s="46" t="str">
        <f>IF(TRIM(Table1[[#This Row],[Budget Code]])=0,"",TRIM(Table1[[#This Row],[Budget Code]]))</f>
        <v/>
      </c>
      <c r="AU2625" s="46" t="str">
        <f>IF(Table1[[#This Row],[Line Description]]&lt;&gt;"",Table1[[#This Row],[Line Description]],"")</f>
        <v/>
      </c>
      <c r="AV2625" s="46" t="str">
        <f>IF(Table1[[#This Row],[Cur_Amount Debit]]&gt;0,ROUND(Table1[[#This Row],[Cur_Amount Debit]],2),"")</f>
        <v/>
      </c>
      <c r="AW2625" s="46" t="str">
        <f>IF(Table1[[#This Row],[Cur_Amount Credit]]&gt;0,ROUND(Table1[[#This Row],[Cur_Amount Credit]],2),"")</f>
        <v/>
      </c>
      <c r="AX2625" s="46" t="str">
        <f>LEFT(Table1[[#This Row],[Cur]],3)</f>
        <v/>
      </c>
      <c r="AY2625" s="59"/>
      <c r="AZ2625" s="46"/>
      <c r="BA2625" s="46" t="str">
        <f>IF(Table1[[#This Row],[Cur]]&lt;&gt;"",IF(Table1[[#This Row],[Cur]]="USD","",ExchangeRate),"")</f>
        <v/>
      </c>
      <c r="BB2625" s="46" t="str">
        <f>IF(Table1[[#This Row],[Grant]]&lt;&gt;"",VLOOKUP(Table1[[#This Row],[Grant]],Grants!B:D,3),"")</f>
        <v/>
      </c>
      <c r="BC2625" s="46" t="str">
        <f>TRIM(Table1[[#This Row],[Vendor ID]])</f>
        <v/>
      </c>
      <c r="BD2625">
        <f>IF(Table1[[#This Row],[Reference Number]]=Q2624,BD2624,BD2624+1)</f>
        <v>0</v>
      </c>
    </row>
    <row r="2626" spans="1:56" ht="11.25" customHeight="1" x14ac:dyDescent="0.25">
      <c r="A2626" s="1"/>
      <c r="B2626" s="88" t="str">
        <f>IF(Table1[[#This Row],[Posting Date]]&lt;&gt;"",IF(Table1[[#This Row],[Reference Number]]=Q2625,B2625+1,1),"")</f>
        <v/>
      </c>
      <c r="C2626" s="61"/>
      <c r="D2626" s="61"/>
      <c r="E2626" s="138"/>
      <c r="F2626" s="141" t="str">
        <f>IFERROR(IF(VLOOKUP(Table1[[#This Row],[Budget Code Description]],Dimentions!$X$6:$AC$139,2,FALSE)="","",VLOOKUP(Table1[[#This Row],[Budget Code Description]],Dimentions!$X$6:$AC$139,2,FALSE)),"")</f>
        <v/>
      </c>
      <c r="G2626" s="141"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1" t="str">
        <f>IFERROR(VLOOKUP(Table1[[#This Row],[Budget Code Description]],Table6[#All],8,FALSE),"")</f>
        <v/>
      </c>
      <c r="L2626" s="63"/>
      <c r="M2626" s="65" t="str">
        <f>IFERROR(VLOOKUP(Table1[[#This Row],[Staff ID]],Table2[],2,FALSE),"")</f>
        <v/>
      </c>
      <c r="N2626" s="209" t="str">
        <f>IFERROR(IF(VLOOKUP(Table1[[#This Row],[Budget Code Description]],Dimentions!$X$6:$AC$134,4,FALSE)="","",VLOOKUP(Table1[[#This Row],[Budget Code Description]],Dimentions!$X$6:$AC$134,4,FALSE)),"")</f>
        <v/>
      </c>
      <c r="O2626" s="65" t="str">
        <f>IFERROR(VLOOKUP(Table1[[#This Row],[Vendor ID]],Table549[],2,FALSE),"")</f>
        <v/>
      </c>
      <c r="P2626" s="63"/>
      <c r="Q2626" s="141" t="str">
        <f>IF(Table1[[#This Row],[Posting Date]]&lt;&gt;"",$D$9,"")</f>
        <v/>
      </c>
      <c r="R2626" s="157" t="str">
        <f>IF(Table1[[#This Row],[Posting Date]]&lt;&gt;"",$D$10,"")</f>
        <v/>
      </c>
      <c r="S2626" s="66"/>
      <c r="T2626" s="63"/>
      <c r="U2626" s="67"/>
      <c r="V2626" s="67"/>
      <c r="W2626" s="67" t="str">
        <f t="shared" si="45"/>
        <v/>
      </c>
      <c r="X2626" s="159" t="str">
        <f>IF(E2626="","",(IF(Table1[[#This Row],[Cur]]="USD",Table1[[#This Row],[Cur_Amount Debit]],Table1[[#This Row],[Cur_Amount Debit]]/Table1[[#This Row],[Exchange Rate]])))</f>
        <v/>
      </c>
      <c r="Y2626" s="159" t="str">
        <f>IF(E2626="","",(IF(Table1[[#This Row],[Cur]]="USD",Table1[[#This Row],[Cur_Amount Credit]],Table1[[#This Row],[Cur_Amount Credit]]/ExchangeRate)))</f>
        <v/>
      </c>
      <c r="Z2626" s="201" t="str">
        <f>IF(E2626="","",(Table1[[#This Row],[Debit USD]]-Table1[[#This Row],[Credit USD]]))</f>
        <v/>
      </c>
      <c r="AA2626" s="226"/>
      <c r="AB2626" s="255"/>
      <c r="AC2626" s="1"/>
      <c r="AD2626" s="15"/>
      <c r="AE2626" s="15" t="str">
        <f>IF(AND(OR(Table1[[#This Row],[Account]]="15030",Table1[[#This Row],[Account]]="15035",Table1[[#This Row],[Account]]="20150"),Table1[[#This Row],[Vendor ID]]=""),1,"")</f>
        <v/>
      </c>
      <c r="AF2626" s="15"/>
      <c r="AG2626" s="15"/>
      <c r="AH2626" s="15"/>
      <c r="AI2626" s="46" t="str">
        <f>IF(Table1[[#This Row],[Posting Date]]&lt;&gt;"","GJ-"&amp;CountryID,"")</f>
        <v/>
      </c>
      <c r="AJ2626" s="59" t="str">
        <f>IF(Table1[[#This Row],[Posting Date]]&lt;&gt;"",Table1[[#This Row],[Posting Date]],"")</f>
        <v/>
      </c>
      <c r="AK2626" s="46"/>
      <c r="AL2626" s="46" t="str">
        <f>IF(Table1[[#This Row],[Description]]&lt;&gt;"",Table1[[#This Row],[Description]],"")</f>
        <v/>
      </c>
      <c r="AM2626" s="46" t="str">
        <f>IF(Table1[[#This Row],[Posting Date]]&lt;&gt;"",Table1[[#This Row],[Reference Number]],"")</f>
        <v/>
      </c>
      <c r="AN2626" s="46" t="str">
        <f>TRIM(Table1[[#This Row],[Line '#]])</f>
        <v/>
      </c>
      <c r="AO2626" s="46" t="str">
        <f>TRIM(Table1[[#This Row],[Account]])</f>
        <v/>
      </c>
      <c r="AP2626" s="46" t="str">
        <f>IF(Table1[[#This Row],[Posting Date]]&lt;&gt;"",$D$5,"")</f>
        <v/>
      </c>
      <c r="AQ2626" s="46" t="str">
        <f>TRIM(Table1[[#This Row],[Departments-Prgrams]])</f>
        <v/>
      </c>
      <c r="AR2626" s="46" t="str">
        <f>TRIM(Table1[[#This Row],[Grant]])</f>
        <v/>
      </c>
      <c r="AS2626" s="46" t="str">
        <f>TRIM(Table1[[#This Row],[Staff ID]])</f>
        <v/>
      </c>
      <c r="AT2626" s="46" t="str">
        <f>IF(TRIM(Table1[[#This Row],[Budget Code]])=0,"",TRIM(Table1[[#This Row],[Budget Code]]))</f>
        <v/>
      </c>
      <c r="AU2626" s="46" t="str">
        <f>IF(Table1[[#This Row],[Line Description]]&lt;&gt;"",Table1[[#This Row],[Line Description]],"")</f>
        <v/>
      </c>
      <c r="AV2626" s="46" t="str">
        <f>IF(Table1[[#This Row],[Cur_Amount Debit]]&gt;0,ROUND(Table1[[#This Row],[Cur_Amount Debit]],2),"")</f>
        <v/>
      </c>
      <c r="AW2626" s="46" t="str">
        <f>IF(Table1[[#This Row],[Cur_Amount Credit]]&gt;0,ROUND(Table1[[#This Row],[Cur_Amount Credit]],2),"")</f>
        <v/>
      </c>
      <c r="AX2626" s="46" t="str">
        <f>LEFT(Table1[[#This Row],[Cur]],3)</f>
        <v/>
      </c>
      <c r="AY2626" s="59"/>
      <c r="AZ2626" s="46"/>
      <c r="BA2626" s="46" t="str">
        <f>IF(Table1[[#This Row],[Cur]]&lt;&gt;"",IF(Table1[[#This Row],[Cur]]="USD","",ExchangeRate),"")</f>
        <v/>
      </c>
      <c r="BB2626" s="46" t="str">
        <f>IF(Table1[[#This Row],[Grant]]&lt;&gt;"",VLOOKUP(Table1[[#This Row],[Grant]],Grants!B:D,3),"")</f>
        <v/>
      </c>
      <c r="BC2626" s="46" t="str">
        <f>TRIM(Table1[[#This Row],[Vendor ID]])</f>
        <v/>
      </c>
      <c r="BD2626">
        <f>IF(Table1[[#This Row],[Reference Number]]=Q2625,BD2625,BD2625+1)</f>
        <v>0</v>
      </c>
    </row>
    <row r="2627" spans="1:56" ht="11.25" customHeight="1" x14ac:dyDescent="0.25">
      <c r="A2627" s="1"/>
      <c r="B2627" s="88" t="str">
        <f>IF(Table1[[#This Row],[Posting Date]]&lt;&gt;"",IF(Table1[[#This Row],[Reference Number]]=Q2626,B2626+1,1),"")</f>
        <v/>
      </c>
      <c r="C2627" s="61"/>
      <c r="D2627" s="61"/>
      <c r="E2627" s="138"/>
      <c r="F2627" s="141" t="str">
        <f>IFERROR(IF(VLOOKUP(Table1[[#This Row],[Budget Code Description]],Dimentions!$X$6:$AC$139,2,FALSE)="","",VLOOKUP(Table1[[#This Row],[Budget Code Description]],Dimentions!$X$6:$AC$139,2,FALSE)),"")</f>
        <v/>
      </c>
      <c r="G2627" s="141"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1" t="str">
        <f>IFERROR(VLOOKUP(Table1[[#This Row],[Budget Code Description]],Table6[#All],8,FALSE),"")</f>
        <v/>
      </c>
      <c r="L2627" s="63"/>
      <c r="M2627" s="65" t="str">
        <f>IFERROR(VLOOKUP(Table1[[#This Row],[Staff ID]],Table2[],2,FALSE),"")</f>
        <v/>
      </c>
      <c r="N2627" s="209" t="str">
        <f>IFERROR(IF(VLOOKUP(Table1[[#This Row],[Budget Code Description]],Dimentions!$X$6:$AC$134,4,FALSE)="","",VLOOKUP(Table1[[#This Row],[Budget Code Description]],Dimentions!$X$6:$AC$134,4,FALSE)),"")</f>
        <v/>
      </c>
      <c r="O2627" s="65" t="str">
        <f>IFERROR(VLOOKUP(Table1[[#This Row],[Vendor ID]],Table549[],2,FALSE),"")</f>
        <v/>
      </c>
      <c r="P2627" s="63"/>
      <c r="Q2627" s="141" t="str">
        <f>IF(Table1[[#This Row],[Posting Date]]&lt;&gt;"",$D$9,"")</f>
        <v/>
      </c>
      <c r="R2627" s="157" t="str">
        <f>IF(Table1[[#This Row],[Posting Date]]&lt;&gt;"",$D$10,"")</f>
        <v/>
      </c>
      <c r="S2627" s="66"/>
      <c r="T2627" s="63"/>
      <c r="U2627" s="67"/>
      <c r="V2627" s="67"/>
      <c r="W2627" s="67" t="str">
        <f t="shared" si="45"/>
        <v/>
      </c>
      <c r="X2627" s="159" t="str">
        <f>IF(E2627="","",(IF(Table1[[#This Row],[Cur]]="USD",Table1[[#This Row],[Cur_Amount Debit]],Table1[[#This Row],[Cur_Amount Debit]]/Table1[[#This Row],[Exchange Rate]])))</f>
        <v/>
      </c>
      <c r="Y2627" s="159" t="str">
        <f>IF(E2627="","",(IF(Table1[[#This Row],[Cur]]="USD",Table1[[#This Row],[Cur_Amount Credit]],Table1[[#This Row],[Cur_Amount Credit]]/ExchangeRate)))</f>
        <v/>
      </c>
      <c r="Z2627" s="201" t="str">
        <f>IF(E2627="","",(Table1[[#This Row],[Debit USD]]-Table1[[#This Row],[Credit USD]]))</f>
        <v/>
      </c>
      <c r="AA2627" s="226"/>
      <c r="AB2627" s="255"/>
      <c r="AC2627" s="1"/>
      <c r="AD2627" s="15"/>
      <c r="AE2627" s="15" t="str">
        <f>IF(AND(OR(Table1[[#This Row],[Account]]="15030",Table1[[#This Row],[Account]]="15035",Table1[[#This Row],[Account]]="20150"),Table1[[#This Row],[Vendor ID]]=""),1,"")</f>
        <v/>
      </c>
      <c r="AF2627" s="15"/>
      <c r="AG2627" s="15"/>
      <c r="AH2627" s="15"/>
      <c r="AI2627" s="46" t="str">
        <f>IF(Table1[[#This Row],[Posting Date]]&lt;&gt;"","GJ-"&amp;CountryID,"")</f>
        <v/>
      </c>
      <c r="AJ2627" s="59" t="str">
        <f>IF(Table1[[#This Row],[Posting Date]]&lt;&gt;"",Table1[[#This Row],[Posting Date]],"")</f>
        <v/>
      </c>
      <c r="AK2627" s="46"/>
      <c r="AL2627" s="46" t="str">
        <f>IF(Table1[[#This Row],[Description]]&lt;&gt;"",Table1[[#This Row],[Description]],"")</f>
        <v/>
      </c>
      <c r="AM2627" s="46" t="str">
        <f>IF(Table1[[#This Row],[Posting Date]]&lt;&gt;"",Table1[[#This Row],[Reference Number]],"")</f>
        <v/>
      </c>
      <c r="AN2627" s="46" t="str">
        <f>TRIM(Table1[[#This Row],[Line '#]])</f>
        <v/>
      </c>
      <c r="AO2627" s="46" t="str">
        <f>TRIM(Table1[[#This Row],[Account]])</f>
        <v/>
      </c>
      <c r="AP2627" s="46" t="str">
        <f>IF(Table1[[#This Row],[Posting Date]]&lt;&gt;"",$D$5,"")</f>
        <v/>
      </c>
      <c r="AQ2627" s="46" t="str">
        <f>TRIM(Table1[[#This Row],[Departments-Prgrams]])</f>
        <v/>
      </c>
      <c r="AR2627" s="46" t="str">
        <f>TRIM(Table1[[#This Row],[Grant]])</f>
        <v/>
      </c>
      <c r="AS2627" s="46" t="str">
        <f>TRIM(Table1[[#This Row],[Staff ID]])</f>
        <v/>
      </c>
      <c r="AT2627" s="46" t="str">
        <f>IF(TRIM(Table1[[#This Row],[Budget Code]])=0,"",TRIM(Table1[[#This Row],[Budget Code]]))</f>
        <v/>
      </c>
      <c r="AU2627" s="46" t="str">
        <f>IF(Table1[[#This Row],[Line Description]]&lt;&gt;"",Table1[[#This Row],[Line Description]],"")</f>
        <v/>
      </c>
      <c r="AV2627" s="46" t="str">
        <f>IF(Table1[[#This Row],[Cur_Amount Debit]]&gt;0,ROUND(Table1[[#This Row],[Cur_Amount Debit]],2),"")</f>
        <v/>
      </c>
      <c r="AW2627" s="46" t="str">
        <f>IF(Table1[[#This Row],[Cur_Amount Credit]]&gt;0,ROUND(Table1[[#This Row],[Cur_Amount Credit]],2),"")</f>
        <v/>
      </c>
      <c r="AX2627" s="46" t="str">
        <f>LEFT(Table1[[#This Row],[Cur]],3)</f>
        <v/>
      </c>
      <c r="AY2627" s="59"/>
      <c r="AZ2627" s="46"/>
      <c r="BA2627" s="46" t="str">
        <f>IF(Table1[[#This Row],[Cur]]&lt;&gt;"",IF(Table1[[#This Row],[Cur]]="USD","",ExchangeRate),"")</f>
        <v/>
      </c>
      <c r="BB2627" s="46" t="str">
        <f>IF(Table1[[#This Row],[Grant]]&lt;&gt;"",VLOOKUP(Table1[[#This Row],[Grant]],Grants!B:D,3),"")</f>
        <v/>
      </c>
      <c r="BC2627" s="46" t="str">
        <f>TRIM(Table1[[#This Row],[Vendor ID]])</f>
        <v/>
      </c>
      <c r="BD2627">
        <f>IF(Table1[[#This Row],[Reference Number]]=Q2626,BD2626,BD2626+1)</f>
        <v>0</v>
      </c>
    </row>
    <row r="2628" spans="1:56" ht="11.25" customHeight="1" x14ac:dyDescent="0.25">
      <c r="A2628" s="1"/>
      <c r="B2628" s="88" t="str">
        <f>IF(Table1[[#This Row],[Posting Date]]&lt;&gt;"",IF(Table1[[#This Row],[Reference Number]]=Q2627,B2627+1,1),"")</f>
        <v/>
      </c>
      <c r="C2628" s="61"/>
      <c r="D2628" s="61"/>
      <c r="E2628" s="138"/>
      <c r="F2628" s="141" t="str">
        <f>IFERROR(IF(VLOOKUP(Table1[[#This Row],[Budget Code Description]],Dimentions!$X$6:$AC$139,2,FALSE)="","",VLOOKUP(Table1[[#This Row],[Budget Code Description]],Dimentions!$X$6:$AC$139,2,FALSE)),"")</f>
        <v/>
      </c>
      <c r="G2628" s="141"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1" t="str">
        <f>IFERROR(VLOOKUP(Table1[[#This Row],[Budget Code Description]],Table6[#All],8,FALSE),"")</f>
        <v/>
      </c>
      <c r="L2628" s="63"/>
      <c r="M2628" s="65" t="str">
        <f>IFERROR(VLOOKUP(Table1[[#This Row],[Staff ID]],Table2[],2,FALSE),"")</f>
        <v/>
      </c>
      <c r="N2628" s="209" t="str">
        <f>IFERROR(IF(VLOOKUP(Table1[[#This Row],[Budget Code Description]],Dimentions!$X$6:$AC$134,4,FALSE)="","",VLOOKUP(Table1[[#This Row],[Budget Code Description]],Dimentions!$X$6:$AC$134,4,FALSE)),"")</f>
        <v/>
      </c>
      <c r="O2628" s="65" t="str">
        <f>IFERROR(VLOOKUP(Table1[[#This Row],[Vendor ID]],Table549[],2,FALSE),"")</f>
        <v/>
      </c>
      <c r="P2628" s="63"/>
      <c r="Q2628" s="141" t="str">
        <f>IF(Table1[[#This Row],[Posting Date]]&lt;&gt;"",$D$9,"")</f>
        <v/>
      </c>
      <c r="R2628" s="157" t="str">
        <f>IF(Table1[[#This Row],[Posting Date]]&lt;&gt;"",$D$10,"")</f>
        <v/>
      </c>
      <c r="S2628" s="66"/>
      <c r="T2628" s="63"/>
      <c r="U2628" s="67"/>
      <c r="V2628" s="67"/>
      <c r="W2628" s="67" t="str">
        <f t="shared" si="45"/>
        <v/>
      </c>
      <c r="X2628" s="159" t="str">
        <f>IF(E2628="","",(IF(Table1[[#This Row],[Cur]]="USD",Table1[[#This Row],[Cur_Amount Debit]],Table1[[#This Row],[Cur_Amount Debit]]/Table1[[#This Row],[Exchange Rate]])))</f>
        <v/>
      </c>
      <c r="Y2628" s="159" t="str">
        <f>IF(E2628="","",(IF(Table1[[#This Row],[Cur]]="USD",Table1[[#This Row],[Cur_Amount Credit]],Table1[[#This Row],[Cur_Amount Credit]]/ExchangeRate)))</f>
        <v/>
      </c>
      <c r="Z2628" s="201" t="str">
        <f>IF(E2628="","",(Table1[[#This Row],[Debit USD]]-Table1[[#This Row],[Credit USD]]))</f>
        <v/>
      </c>
      <c r="AA2628" s="226"/>
      <c r="AB2628" s="255"/>
      <c r="AC2628" s="1"/>
      <c r="AD2628" s="15"/>
      <c r="AE2628" s="15" t="str">
        <f>IF(AND(OR(Table1[[#This Row],[Account]]="15030",Table1[[#This Row],[Account]]="15035",Table1[[#This Row],[Account]]="20150"),Table1[[#This Row],[Vendor ID]]=""),1,"")</f>
        <v/>
      </c>
      <c r="AF2628" s="15"/>
      <c r="AG2628" s="15"/>
      <c r="AH2628" s="15"/>
      <c r="AI2628" s="46" t="str">
        <f>IF(Table1[[#This Row],[Posting Date]]&lt;&gt;"","GJ-"&amp;CountryID,"")</f>
        <v/>
      </c>
      <c r="AJ2628" s="59" t="str">
        <f>IF(Table1[[#This Row],[Posting Date]]&lt;&gt;"",Table1[[#This Row],[Posting Date]],"")</f>
        <v/>
      </c>
      <c r="AK2628" s="46"/>
      <c r="AL2628" s="46" t="str">
        <f>IF(Table1[[#This Row],[Description]]&lt;&gt;"",Table1[[#This Row],[Description]],"")</f>
        <v/>
      </c>
      <c r="AM2628" s="46" t="str">
        <f>IF(Table1[[#This Row],[Posting Date]]&lt;&gt;"",Table1[[#This Row],[Reference Number]],"")</f>
        <v/>
      </c>
      <c r="AN2628" s="46" t="str">
        <f>TRIM(Table1[[#This Row],[Line '#]])</f>
        <v/>
      </c>
      <c r="AO2628" s="46" t="str">
        <f>TRIM(Table1[[#This Row],[Account]])</f>
        <v/>
      </c>
      <c r="AP2628" s="46" t="str">
        <f>IF(Table1[[#This Row],[Posting Date]]&lt;&gt;"",$D$5,"")</f>
        <v/>
      </c>
      <c r="AQ2628" s="46" t="str">
        <f>TRIM(Table1[[#This Row],[Departments-Prgrams]])</f>
        <v/>
      </c>
      <c r="AR2628" s="46" t="str">
        <f>TRIM(Table1[[#This Row],[Grant]])</f>
        <v/>
      </c>
      <c r="AS2628" s="46" t="str">
        <f>TRIM(Table1[[#This Row],[Staff ID]])</f>
        <v/>
      </c>
      <c r="AT2628" s="46" t="str">
        <f>IF(TRIM(Table1[[#This Row],[Budget Code]])=0,"",TRIM(Table1[[#This Row],[Budget Code]]))</f>
        <v/>
      </c>
      <c r="AU2628" s="46" t="str">
        <f>IF(Table1[[#This Row],[Line Description]]&lt;&gt;"",Table1[[#This Row],[Line Description]],"")</f>
        <v/>
      </c>
      <c r="AV2628" s="46" t="str">
        <f>IF(Table1[[#This Row],[Cur_Amount Debit]]&gt;0,ROUND(Table1[[#This Row],[Cur_Amount Debit]],2),"")</f>
        <v/>
      </c>
      <c r="AW2628" s="46" t="str">
        <f>IF(Table1[[#This Row],[Cur_Amount Credit]]&gt;0,ROUND(Table1[[#This Row],[Cur_Amount Credit]],2),"")</f>
        <v/>
      </c>
      <c r="AX2628" s="46" t="str">
        <f>LEFT(Table1[[#This Row],[Cur]],3)</f>
        <v/>
      </c>
      <c r="AY2628" s="59"/>
      <c r="AZ2628" s="46"/>
      <c r="BA2628" s="46" t="str">
        <f>IF(Table1[[#This Row],[Cur]]&lt;&gt;"",IF(Table1[[#This Row],[Cur]]="USD","",ExchangeRate),"")</f>
        <v/>
      </c>
      <c r="BB2628" s="46" t="str">
        <f>IF(Table1[[#This Row],[Grant]]&lt;&gt;"",VLOOKUP(Table1[[#This Row],[Grant]],Grants!B:D,3),"")</f>
        <v/>
      </c>
      <c r="BC2628" s="46" t="str">
        <f>TRIM(Table1[[#This Row],[Vendor ID]])</f>
        <v/>
      </c>
      <c r="BD2628">
        <f>IF(Table1[[#This Row],[Reference Number]]=Q2627,BD2627,BD2627+1)</f>
        <v>0</v>
      </c>
    </row>
    <row r="2629" spans="1:56" ht="11.25" customHeight="1" x14ac:dyDescent="0.25">
      <c r="A2629" s="1"/>
      <c r="B2629" s="88" t="str">
        <f>IF(Table1[[#This Row],[Posting Date]]&lt;&gt;"",IF(Table1[[#This Row],[Reference Number]]=Q2628,B2628+1,1),"")</f>
        <v/>
      </c>
      <c r="C2629" s="61"/>
      <c r="D2629" s="61"/>
      <c r="E2629" s="138"/>
      <c r="F2629" s="141" t="str">
        <f>IFERROR(IF(VLOOKUP(Table1[[#This Row],[Budget Code Description]],Dimentions!$X$6:$AC$139,2,FALSE)="","",VLOOKUP(Table1[[#This Row],[Budget Code Description]],Dimentions!$X$6:$AC$139,2,FALSE)),"")</f>
        <v/>
      </c>
      <c r="G2629" s="141"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1" t="str">
        <f>IFERROR(VLOOKUP(Table1[[#This Row],[Budget Code Description]],Table6[#All],8,FALSE),"")</f>
        <v/>
      </c>
      <c r="L2629" s="63"/>
      <c r="M2629" s="65" t="str">
        <f>IFERROR(VLOOKUP(Table1[[#This Row],[Staff ID]],Table2[],2,FALSE),"")</f>
        <v/>
      </c>
      <c r="N2629" s="209" t="str">
        <f>IFERROR(IF(VLOOKUP(Table1[[#This Row],[Budget Code Description]],Dimentions!$X$6:$AC$134,4,FALSE)="","",VLOOKUP(Table1[[#This Row],[Budget Code Description]],Dimentions!$X$6:$AC$134,4,FALSE)),"")</f>
        <v/>
      </c>
      <c r="O2629" s="65" t="str">
        <f>IFERROR(VLOOKUP(Table1[[#This Row],[Vendor ID]],Table549[],2,FALSE),"")</f>
        <v/>
      </c>
      <c r="P2629" s="63"/>
      <c r="Q2629" s="141" t="str">
        <f>IF(Table1[[#This Row],[Posting Date]]&lt;&gt;"",$D$9,"")</f>
        <v/>
      </c>
      <c r="R2629" s="157" t="str">
        <f>IF(Table1[[#This Row],[Posting Date]]&lt;&gt;"",$D$10,"")</f>
        <v/>
      </c>
      <c r="S2629" s="66"/>
      <c r="T2629" s="63"/>
      <c r="U2629" s="67"/>
      <c r="V2629" s="67"/>
      <c r="W2629" s="67" t="str">
        <f t="shared" si="45"/>
        <v/>
      </c>
      <c r="X2629" s="159" t="str">
        <f>IF(E2629="","",(IF(Table1[[#This Row],[Cur]]="USD",Table1[[#This Row],[Cur_Amount Debit]],Table1[[#This Row],[Cur_Amount Debit]]/Table1[[#This Row],[Exchange Rate]])))</f>
        <v/>
      </c>
      <c r="Y2629" s="159" t="str">
        <f>IF(E2629="","",(IF(Table1[[#This Row],[Cur]]="USD",Table1[[#This Row],[Cur_Amount Credit]],Table1[[#This Row],[Cur_Amount Credit]]/ExchangeRate)))</f>
        <v/>
      </c>
      <c r="Z2629" s="201" t="str">
        <f>IF(E2629="","",(Table1[[#This Row],[Debit USD]]-Table1[[#This Row],[Credit USD]]))</f>
        <v/>
      </c>
      <c r="AA2629" s="226"/>
      <c r="AB2629" s="255"/>
      <c r="AC2629" s="1"/>
      <c r="AD2629" s="15"/>
      <c r="AE2629" s="15" t="str">
        <f>IF(AND(OR(Table1[[#This Row],[Account]]="15030",Table1[[#This Row],[Account]]="15035",Table1[[#This Row],[Account]]="20150"),Table1[[#This Row],[Vendor ID]]=""),1,"")</f>
        <v/>
      </c>
      <c r="AF2629" s="15"/>
      <c r="AG2629" s="15"/>
      <c r="AH2629" s="15"/>
      <c r="AI2629" s="46" t="str">
        <f>IF(Table1[[#This Row],[Posting Date]]&lt;&gt;"","GJ-"&amp;CountryID,"")</f>
        <v/>
      </c>
      <c r="AJ2629" s="59" t="str">
        <f>IF(Table1[[#This Row],[Posting Date]]&lt;&gt;"",Table1[[#This Row],[Posting Date]],"")</f>
        <v/>
      </c>
      <c r="AK2629" s="46"/>
      <c r="AL2629" s="46" t="str">
        <f>IF(Table1[[#This Row],[Description]]&lt;&gt;"",Table1[[#This Row],[Description]],"")</f>
        <v/>
      </c>
      <c r="AM2629" s="46" t="str">
        <f>IF(Table1[[#This Row],[Posting Date]]&lt;&gt;"",Table1[[#This Row],[Reference Number]],"")</f>
        <v/>
      </c>
      <c r="AN2629" s="46" t="str">
        <f>TRIM(Table1[[#This Row],[Line '#]])</f>
        <v/>
      </c>
      <c r="AO2629" s="46" t="str">
        <f>TRIM(Table1[[#This Row],[Account]])</f>
        <v/>
      </c>
      <c r="AP2629" s="46" t="str">
        <f>IF(Table1[[#This Row],[Posting Date]]&lt;&gt;"",$D$5,"")</f>
        <v/>
      </c>
      <c r="AQ2629" s="46" t="str">
        <f>TRIM(Table1[[#This Row],[Departments-Prgrams]])</f>
        <v/>
      </c>
      <c r="AR2629" s="46" t="str">
        <f>TRIM(Table1[[#This Row],[Grant]])</f>
        <v/>
      </c>
      <c r="AS2629" s="46" t="str">
        <f>TRIM(Table1[[#This Row],[Staff ID]])</f>
        <v/>
      </c>
      <c r="AT2629" s="46" t="str">
        <f>IF(TRIM(Table1[[#This Row],[Budget Code]])=0,"",TRIM(Table1[[#This Row],[Budget Code]]))</f>
        <v/>
      </c>
      <c r="AU2629" s="46" t="str">
        <f>IF(Table1[[#This Row],[Line Description]]&lt;&gt;"",Table1[[#This Row],[Line Description]],"")</f>
        <v/>
      </c>
      <c r="AV2629" s="46" t="str">
        <f>IF(Table1[[#This Row],[Cur_Amount Debit]]&gt;0,ROUND(Table1[[#This Row],[Cur_Amount Debit]],2),"")</f>
        <v/>
      </c>
      <c r="AW2629" s="46" t="str">
        <f>IF(Table1[[#This Row],[Cur_Amount Credit]]&gt;0,ROUND(Table1[[#This Row],[Cur_Amount Credit]],2),"")</f>
        <v/>
      </c>
      <c r="AX2629" s="46" t="str">
        <f>LEFT(Table1[[#This Row],[Cur]],3)</f>
        <v/>
      </c>
      <c r="AY2629" s="59"/>
      <c r="AZ2629" s="46"/>
      <c r="BA2629" s="46" t="str">
        <f>IF(Table1[[#This Row],[Cur]]&lt;&gt;"",IF(Table1[[#This Row],[Cur]]="USD","",ExchangeRate),"")</f>
        <v/>
      </c>
      <c r="BB2629" s="46" t="str">
        <f>IF(Table1[[#This Row],[Grant]]&lt;&gt;"",VLOOKUP(Table1[[#This Row],[Grant]],Grants!B:D,3),"")</f>
        <v/>
      </c>
      <c r="BC2629" s="46" t="str">
        <f>TRIM(Table1[[#This Row],[Vendor ID]])</f>
        <v/>
      </c>
      <c r="BD2629">
        <f>IF(Table1[[#This Row],[Reference Number]]=Q2628,BD2628,BD2628+1)</f>
        <v>0</v>
      </c>
    </row>
    <row r="2630" spans="1:56" ht="11.25" customHeight="1" x14ac:dyDescent="0.25">
      <c r="A2630" s="1"/>
      <c r="B2630" s="88" t="str">
        <f>IF(Table1[[#This Row],[Posting Date]]&lt;&gt;"",IF(Table1[[#This Row],[Reference Number]]=Q2629,B2629+1,1),"")</f>
        <v/>
      </c>
      <c r="C2630" s="61"/>
      <c r="D2630" s="61"/>
      <c r="E2630" s="138"/>
      <c r="F2630" s="141" t="str">
        <f>IFERROR(IF(VLOOKUP(Table1[[#This Row],[Budget Code Description]],Dimentions!$X$6:$AC$139,2,FALSE)="","",VLOOKUP(Table1[[#This Row],[Budget Code Description]],Dimentions!$X$6:$AC$139,2,FALSE)),"")</f>
        <v/>
      </c>
      <c r="G2630" s="141"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1" t="str">
        <f>IFERROR(VLOOKUP(Table1[[#This Row],[Budget Code Description]],Table6[#All],8,FALSE),"")</f>
        <v/>
      </c>
      <c r="L2630" s="63"/>
      <c r="M2630" s="65" t="str">
        <f>IFERROR(VLOOKUP(Table1[[#This Row],[Staff ID]],Table2[],2,FALSE),"")</f>
        <v/>
      </c>
      <c r="N2630" s="209" t="str">
        <f>IFERROR(IF(VLOOKUP(Table1[[#This Row],[Budget Code Description]],Dimentions!$X$6:$AC$134,4,FALSE)="","",VLOOKUP(Table1[[#This Row],[Budget Code Description]],Dimentions!$X$6:$AC$134,4,FALSE)),"")</f>
        <v/>
      </c>
      <c r="O2630" s="65" t="str">
        <f>IFERROR(VLOOKUP(Table1[[#This Row],[Vendor ID]],Table549[],2,FALSE),"")</f>
        <v/>
      </c>
      <c r="P2630" s="63"/>
      <c r="Q2630" s="141" t="str">
        <f>IF(Table1[[#This Row],[Posting Date]]&lt;&gt;"",$D$9,"")</f>
        <v/>
      </c>
      <c r="R2630" s="157" t="str">
        <f>IF(Table1[[#This Row],[Posting Date]]&lt;&gt;"",$D$10,"")</f>
        <v/>
      </c>
      <c r="S2630" s="66"/>
      <c r="T2630" s="63"/>
      <c r="U2630" s="67"/>
      <c r="V2630" s="67"/>
      <c r="W2630" s="67" t="str">
        <f t="shared" si="45"/>
        <v/>
      </c>
      <c r="X2630" s="159" t="str">
        <f>IF(E2630="","",(IF(Table1[[#This Row],[Cur]]="USD",Table1[[#This Row],[Cur_Amount Debit]],Table1[[#This Row],[Cur_Amount Debit]]/Table1[[#This Row],[Exchange Rate]])))</f>
        <v/>
      </c>
      <c r="Y2630" s="159" t="str">
        <f>IF(E2630="","",(IF(Table1[[#This Row],[Cur]]="USD",Table1[[#This Row],[Cur_Amount Credit]],Table1[[#This Row],[Cur_Amount Credit]]/ExchangeRate)))</f>
        <v/>
      </c>
      <c r="Z2630" s="201" t="str">
        <f>IF(E2630="","",(Table1[[#This Row],[Debit USD]]-Table1[[#This Row],[Credit USD]]))</f>
        <v/>
      </c>
      <c r="AA2630" s="226"/>
      <c r="AB2630" s="255"/>
      <c r="AC2630" s="1"/>
      <c r="AD2630" s="15"/>
      <c r="AE2630" s="15" t="str">
        <f>IF(AND(OR(Table1[[#This Row],[Account]]="15030",Table1[[#This Row],[Account]]="15035",Table1[[#This Row],[Account]]="20150"),Table1[[#This Row],[Vendor ID]]=""),1,"")</f>
        <v/>
      </c>
      <c r="AF2630" s="15"/>
      <c r="AG2630" s="15"/>
      <c r="AH2630" s="15"/>
      <c r="AI2630" s="46" t="str">
        <f>IF(Table1[[#This Row],[Posting Date]]&lt;&gt;"","GJ-"&amp;CountryID,"")</f>
        <v/>
      </c>
      <c r="AJ2630" s="59" t="str">
        <f>IF(Table1[[#This Row],[Posting Date]]&lt;&gt;"",Table1[[#This Row],[Posting Date]],"")</f>
        <v/>
      </c>
      <c r="AK2630" s="46"/>
      <c r="AL2630" s="46" t="str">
        <f>IF(Table1[[#This Row],[Description]]&lt;&gt;"",Table1[[#This Row],[Description]],"")</f>
        <v/>
      </c>
      <c r="AM2630" s="46" t="str">
        <f>IF(Table1[[#This Row],[Posting Date]]&lt;&gt;"",Table1[[#This Row],[Reference Number]],"")</f>
        <v/>
      </c>
      <c r="AN2630" s="46" t="str">
        <f>TRIM(Table1[[#This Row],[Line '#]])</f>
        <v/>
      </c>
      <c r="AO2630" s="46" t="str">
        <f>TRIM(Table1[[#This Row],[Account]])</f>
        <v/>
      </c>
      <c r="AP2630" s="46" t="str">
        <f>IF(Table1[[#This Row],[Posting Date]]&lt;&gt;"",$D$5,"")</f>
        <v/>
      </c>
      <c r="AQ2630" s="46" t="str">
        <f>TRIM(Table1[[#This Row],[Departments-Prgrams]])</f>
        <v/>
      </c>
      <c r="AR2630" s="46" t="str">
        <f>TRIM(Table1[[#This Row],[Grant]])</f>
        <v/>
      </c>
      <c r="AS2630" s="46" t="str">
        <f>TRIM(Table1[[#This Row],[Staff ID]])</f>
        <v/>
      </c>
      <c r="AT2630" s="46" t="str">
        <f>IF(TRIM(Table1[[#This Row],[Budget Code]])=0,"",TRIM(Table1[[#This Row],[Budget Code]]))</f>
        <v/>
      </c>
      <c r="AU2630" s="46" t="str">
        <f>IF(Table1[[#This Row],[Line Description]]&lt;&gt;"",Table1[[#This Row],[Line Description]],"")</f>
        <v/>
      </c>
      <c r="AV2630" s="46" t="str">
        <f>IF(Table1[[#This Row],[Cur_Amount Debit]]&gt;0,ROUND(Table1[[#This Row],[Cur_Amount Debit]],2),"")</f>
        <v/>
      </c>
      <c r="AW2630" s="46" t="str">
        <f>IF(Table1[[#This Row],[Cur_Amount Credit]]&gt;0,ROUND(Table1[[#This Row],[Cur_Amount Credit]],2),"")</f>
        <v/>
      </c>
      <c r="AX2630" s="46" t="str">
        <f>LEFT(Table1[[#This Row],[Cur]],3)</f>
        <v/>
      </c>
      <c r="AY2630" s="59"/>
      <c r="AZ2630" s="46"/>
      <c r="BA2630" s="46" t="str">
        <f>IF(Table1[[#This Row],[Cur]]&lt;&gt;"",IF(Table1[[#This Row],[Cur]]="USD","",ExchangeRate),"")</f>
        <v/>
      </c>
      <c r="BB2630" s="46" t="str">
        <f>IF(Table1[[#This Row],[Grant]]&lt;&gt;"",VLOOKUP(Table1[[#This Row],[Grant]],Grants!B:D,3),"")</f>
        <v/>
      </c>
      <c r="BC2630" s="46" t="str">
        <f>TRIM(Table1[[#This Row],[Vendor ID]])</f>
        <v/>
      </c>
      <c r="BD2630">
        <f>IF(Table1[[#This Row],[Reference Number]]=Q2629,BD2629,BD2629+1)</f>
        <v>0</v>
      </c>
    </row>
    <row r="2631" spans="1:56" ht="11.25" customHeight="1" x14ac:dyDescent="0.25">
      <c r="A2631" s="1"/>
      <c r="B2631" s="88" t="str">
        <f>IF(Table1[[#This Row],[Posting Date]]&lt;&gt;"",IF(Table1[[#This Row],[Reference Number]]=Q2630,B2630+1,1),"")</f>
        <v/>
      </c>
      <c r="C2631" s="61"/>
      <c r="D2631" s="61"/>
      <c r="E2631" s="138"/>
      <c r="F2631" s="141" t="str">
        <f>IFERROR(IF(VLOOKUP(Table1[[#This Row],[Budget Code Description]],Dimentions!$X$6:$AC$139,2,FALSE)="","",VLOOKUP(Table1[[#This Row],[Budget Code Description]],Dimentions!$X$6:$AC$139,2,FALSE)),"")</f>
        <v/>
      </c>
      <c r="G2631" s="141"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1" t="str">
        <f>IFERROR(VLOOKUP(Table1[[#This Row],[Budget Code Description]],Table6[#All],8,FALSE),"")</f>
        <v/>
      </c>
      <c r="L2631" s="63"/>
      <c r="M2631" s="65" t="str">
        <f>IFERROR(VLOOKUP(Table1[[#This Row],[Staff ID]],Table2[],2,FALSE),"")</f>
        <v/>
      </c>
      <c r="N2631" s="209" t="str">
        <f>IFERROR(IF(VLOOKUP(Table1[[#This Row],[Budget Code Description]],Dimentions!$X$6:$AC$134,4,FALSE)="","",VLOOKUP(Table1[[#This Row],[Budget Code Description]],Dimentions!$X$6:$AC$134,4,FALSE)),"")</f>
        <v/>
      </c>
      <c r="O2631" s="65" t="str">
        <f>IFERROR(VLOOKUP(Table1[[#This Row],[Vendor ID]],Table549[],2,FALSE),"")</f>
        <v/>
      </c>
      <c r="P2631" s="63"/>
      <c r="Q2631" s="141" t="str">
        <f>IF(Table1[[#This Row],[Posting Date]]&lt;&gt;"",$D$9,"")</f>
        <v/>
      </c>
      <c r="R2631" s="157" t="str">
        <f>IF(Table1[[#This Row],[Posting Date]]&lt;&gt;"",$D$10,"")</f>
        <v/>
      </c>
      <c r="S2631" s="66"/>
      <c r="T2631" s="63"/>
      <c r="U2631" s="67"/>
      <c r="V2631" s="67"/>
      <c r="W2631" s="67" t="str">
        <f t="shared" si="45"/>
        <v/>
      </c>
      <c r="X2631" s="159" t="str">
        <f>IF(E2631="","",(IF(Table1[[#This Row],[Cur]]="USD",Table1[[#This Row],[Cur_Amount Debit]],Table1[[#This Row],[Cur_Amount Debit]]/Table1[[#This Row],[Exchange Rate]])))</f>
        <v/>
      </c>
      <c r="Y2631" s="159" t="str">
        <f>IF(E2631="","",(IF(Table1[[#This Row],[Cur]]="USD",Table1[[#This Row],[Cur_Amount Credit]],Table1[[#This Row],[Cur_Amount Credit]]/ExchangeRate)))</f>
        <v/>
      </c>
      <c r="Z2631" s="201" t="str">
        <f>IF(E2631="","",(Table1[[#This Row],[Debit USD]]-Table1[[#This Row],[Credit USD]]))</f>
        <v/>
      </c>
      <c r="AA2631" s="226"/>
      <c r="AB2631" s="255"/>
      <c r="AC2631" s="1"/>
      <c r="AD2631" s="15"/>
      <c r="AE2631" s="15" t="str">
        <f>IF(AND(OR(Table1[[#This Row],[Account]]="15030",Table1[[#This Row],[Account]]="15035",Table1[[#This Row],[Account]]="20150"),Table1[[#This Row],[Vendor ID]]=""),1,"")</f>
        <v/>
      </c>
      <c r="AF2631" s="15"/>
      <c r="AG2631" s="15"/>
      <c r="AH2631" s="15"/>
      <c r="AI2631" s="46" t="str">
        <f>IF(Table1[[#This Row],[Posting Date]]&lt;&gt;"","GJ-"&amp;CountryID,"")</f>
        <v/>
      </c>
      <c r="AJ2631" s="59" t="str">
        <f>IF(Table1[[#This Row],[Posting Date]]&lt;&gt;"",Table1[[#This Row],[Posting Date]],"")</f>
        <v/>
      </c>
      <c r="AK2631" s="46"/>
      <c r="AL2631" s="46" t="str">
        <f>IF(Table1[[#This Row],[Description]]&lt;&gt;"",Table1[[#This Row],[Description]],"")</f>
        <v/>
      </c>
      <c r="AM2631" s="46" t="str">
        <f>IF(Table1[[#This Row],[Posting Date]]&lt;&gt;"",Table1[[#This Row],[Reference Number]],"")</f>
        <v/>
      </c>
      <c r="AN2631" s="46" t="str">
        <f>TRIM(Table1[[#This Row],[Line '#]])</f>
        <v/>
      </c>
      <c r="AO2631" s="46" t="str">
        <f>TRIM(Table1[[#This Row],[Account]])</f>
        <v/>
      </c>
      <c r="AP2631" s="46" t="str">
        <f>IF(Table1[[#This Row],[Posting Date]]&lt;&gt;"",$D$5,"")</f>
        <v/>
      </c>
      <c r="AQ2631" s="46" t="str">
        <f>TRIM(Table1[[#This Row],[Departments-Prgrams]])</f>
        <v/>
      </c>
      <c r="AR2631" s="46" t="str">
        <f>TRIM(Table1[[#This Row],[Grant]])</f>
        <v/>
      </c>
      <c r="AS2631" s="46" t="str">
        <f>TRIM(Table1[[#This Row],[Staff ID]])</f>
        <v/>
      </c>
      <c r="AT2631" s="46" t="str">
        <f>IF(TRIM(Table1[[#This Row],[Budget Code]])=0,"",TRIM(Table1[[#This Row],[Budget Code]]))</f>
        <v/>
      </c>
      <c r="AU2631" s="46" t="str">
        <f>IF(Table1[[#This Row],[Line Description]]&lt;&gt;"",Table1[[#This Row],[Line Description]],"")</f>
        <v/>
      </c>
      <c r="AV2631" s="46" t="str">
        <f>IF(Table1[[#This Row],[Cur_Amount Debit]]&gt;0,ROUND(Table1[[#This Row],[Cur_Amount Debit]],2),"")</f>
        <v/>
      </c>
      <c r="AW2631" s="46" t="str">
        <f>IF(Table1[[#This Row],[Cur_Amount Credit]]&gt;0,ROUND(Table1[[#This Row],[Cur_Amount Credit]],2),"")</f>
        <v/>
      </c>
      <c r="AX2631" s="46" t="str">
        <f>LEFT(Table1[[#This Row],[Cur]],3)</f>
        <v/>
      </c>
      <c r="AY2631" s="59"/>
      <c r="AZ2631" s="46"/>
      <c r="BA2631" s="46" t="str">
        <f>IF(Table1[[#This Row],[Cur]]&lt;&gt;"",IF(Table1[[#This Row],[Cur]]="USD","",ExchangeRate),"")</f>
        <v/>
      </c>
      <c r="BB2631" s="46" t="str">
        <f>IF(Table1[[#This Row],[Grant]]&lt;&gt;"",VLOOKUP(Table1[[#This Row],[Grant]],Grants!B:D,3),"")</f>
        <v/>
      </c>
      <c r="BC2631" s="46" t="str">
        <f>TRIM(Table1[[#This Row],[Vendor ID]])</f>
        <v/>
      </c>
      <c r="BD2631">
        <f>IF(Table1[[#This Row],[Reference Number]]=Q2630,BD2630,BD2630+1)</f>
        <v>0</v>
      </c>
    </row>
    <row r="2632" spans="1:56" ht="11.25" customHeight="1" x14ac:dyDescent="0.25">
      <c r="A2632" s="1"/>
      <c r="B2632" s="88" t="str">
        <f>IF(Table1[[#This Row],[Posting Date]]&lt;&gt;"",IF(Table1[[#This Row],[Reference Number]]=Q2631,B2631+1,1),"")</f>
        <v/>
      </c>
      <c r="C2632" s="61"/>
      <c r="D2632" s="61"/>
      <c r="E2632" s="138"/>
      <c r="F2632" s="141" t="str">
        <f>IFERROR(IF(VLOOKUP(Table1[[#This Row],[Budget Code Description]],Dimentions!$X$6:$AC$139,2,FALSE)="","",VLOOKUP(Table1[[#This Row],[Budget Code Description]],Dimentions!$X$6:$AC$139,2,FALSE)),"")</f>
        <v/>
      </c>
      <c r="G2632" s="141"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1" t="str">
        <f>IFERROR(VLOOKUP(Table1[[#This Row],[Budget Code Description]],Table6[#All],8,FALSE),"")</f>
        <v/>
      </c>
      <c r="L2632" s="63"/>
      <c r="M2632" s="65" t="str">
        <f>IFERROR(VLOOKUP(Table1[[#This Row],[Staff ID]],Table2[],2,FALSE),"")</f>
        <v/>
      </c>
      <c r="N2632" s="209" t="str">
        <f>IFERROR(IF(VLOOKUP(Table1[[#This Row],[Budget Code Description]],Dimentions!$X$6:$AC$134,4,FALSE)="","",VLOOKUP(Table1[[#This Row],[Budget Code Description]],Dimentions!$X$6:$AC$134,4,FALSE)),"")</f>
        <v/>
      </c>
      <c r="O2632" s="65" t="str">
        <f>IFERROR(VLOOKUP(Table1[[#This Row],[Vendor ID]],Table549[],2,FALSE),"")</f>
        <v/>
      </c>
      <c r="P2632" s="63"/>
      <c r="Q2632" s="141" t="str">
        <f>IF(Table1[[#This Row],[Posting Date]]&lt;&gt;"",$D$9,"")</f>
        <v/>
      </c>
      <c r="R2632" s="157" t="str">
        <f>IF(Table1[[#This Row],[Posting Date]]&lt;&gt;"",$D$10,"")</f>
        <v/>
      </c>
      <c r="S2632" s="66"/>
      <c r="T2632" s="63"/>
      <c r="U2632" s="67"/>
      <c r="V2632" s="67"/>
      <c r="W2632" s="67" t="str">
        <f t="shared" si="45"/>
        <v/>
      </c>
      <c r="X2632" s="159" t="str">
        <f>IF(E2632="","",(IF(Table1[[#This Row],[Cur]]="USD",Table1[[#This Row],[Cur_Amount Debit]],Table1[[#This Row],[Cur_Amount Debit]]/Table1[[#This Row],[Exchange Rate]])))</f>
        <v/>
      </c>
      <c r="Y2632" s="159" t="str">
        <f>IF(E2632="","",(IF(Table1[[#This Row],[Cur]]="USD",Table1[[#This Row],[Cur_Amount Credit]],Table1[[#This Row],[Cur_Amount Credit]]/ExchangeRate)))</f>
        <v/>
      </c>
      <c r="Z2632" s="201" t="str">
        <f>IF(E2632="","",(Table1[[#This Row],[Debit USD]]-Table1[[#This Row],[Credit USD]]))</f>
        <v/>
      </c>
      <c r="AA2632" s="226"/>
      <c r="AB2632" s="255"/>
      <c r="AC2632" s="1"/>
      <c r="AD2632" s="15"/>
      <c r="AE2632" s="15" t="str">
        <f>IF(AND(OR(Table1[[#This Row],[Account]]="15030",Table1[[#This Row],[Account]]="15035",Table1[[#This Row],[Account]]="20150"),Table1[[#This Row],[Vendor ID]]=""),1,"")</f>
        <v/>
      </c>
      <c r="AF2632" s="15"/>
      <c r="AG2632" s="15"/>
      <c r="AH2632" s="15"/>
      <c r="AI2632" s="46" t="str">
        <f>IF(Table1[[#This Row],[Posting Date]]&lt;&gt;"","GJ-"&amp;CountryID,"")</f>
        <v/>
      </c>
      <c r="AJ2632" s="59" t="str">
        <f>IF(Table1[[#This Row],[Posting Date]]&lt;&gt;"",Table1[[#This Row],[Posting Date]],"")</f>
        <v/>
      </c>
      <c r="AK2632" s="46"/>
      <c r="AL2632" s="46" t="str">
        <f>IF(Table1[[#This Row],[Description]]&lt;&gt;"",Table1[[#This Row],[Description]],"")</f>
        <v/>
      </c>
      <c r="AM2632" s="46" t="str">
        <f>IF(Table1[[#This Row],[Posting Date]]&lt;&gt;"",Table1[[#This Row],[Reference Number]],"")</f>
        <v/>
      </c>
      <c r="AN2632" s="46" t="str">
        <f>TRIM(Table1[[#This Row],[Line '#]])</f>
        <v/>
      </c>
      <c r="AO2632" s="46" t="str">
        <f>TRIM(Table1[[#This Row],[Account]])</f>
        <v/>
      </c>
      <c r="AP2632" s="46" t="str">
        <f>IF(Table1[[#This Row],[Posting Date]]&lt;&gt;"",$D$5,"")</f>
        <v/>
      </c>
      <c r="AQ2632" s="46" t="str">
        <f>TRIM(Table1[[#This Row],[Departments-Prgrams]])</f>
        <v/>
      </c>
      <c r="AR2632" s="46" t="str">
        <f>TRIM(Table1[[#This Row],[Grant]])</f>
        <v/>
      </c>
      <c r="AS2632" s="46" t="str">
        <f>TRIM(Table1[[#This Row],[Staff ID]])</f>
        <v/>
      </c>
      <c r="AT2632" s="46" t="str">
        <f>IF(TRIM(Table1[[#This Row],[Budget Code]])=0,"",TRIM(Table1[[#This Row],[Budget Code]]))</f>
        <v/>
      </c>
      <c r="AU2632" s="46" t="str">
        <f>IF(Table1[[#This Row],[Line Description]]&lt;&gt;"",Table1[[#This Row],[Line Description]],"")</f>
        <v/>
      </c>
      <c r="AV2632" s="46" t="str">
        <f>IF(Table1[[#This Row],[Cur_Amount Debit]]&gt;0,ROUND(Table1[[#This Row],[Cur_Amount Debit]],2),"")</f>
        <v/>
      </c>
      <c r="AW2632" s="46" t="str">
        <f>IF(Table1[[#This Row],[Cur_Amount Credit]]&gt;0,ROUND(Table1[[#This Row],[Cur_Amount Credit]],2),"")</f>
        <v/>
      </c>
      <c r="AX2632" s="46" t="str">
        <f>LEFT(Table1[[#This Row],[Cur]],3)</f>
        <v/>
      </c>
      <c r="AY2632" s="59"/>
      <c r="AZ2632" s="46"/>
      <c r="BA2632" s="46" t="str">
        <f>IF(Table1[[#This Row],[Cur]]&lt;&gt;"",IF(Table1[[#This Row],[Cur]]="USD","",ExchangeRate),"")</f>
        <v/>
      </c>
      <c r="BB2632" s="46" t="str">
        <f>IF(Table1[[#This Row],[Grant]]&lt;&gt;"",VLOOKUP(Table1[[#This Row],[Grant]],Grants!B:D,3),"")</f>
        <v/>
      </c>
      <c r="BC2632" s="46" t="str">
        <f>TRIM(Table1[[#This Row],[Vendor ID]])</f>
        <v/>
      </c>
      <c r="BD2632">
        <f>IF(Table1[[#This Row],[Reference Number]]=Q2631,BD2631,BD2631+1)</f>
        <v>0</v>
      </c>
    </row>
    <row r="2633" spans="1:56" ht="11.25" customHeight="1" x14ac:dyDescent="0.25">
      <c r="A2633" s="1"/>
      <c r="B2633" s="88" t="str">
        <f>IF(Table1[[#This Row],[Posting Date]]&lt;&gt;"",IF(Table1[[#This Row],[Reference Number]]=Q2632,B2632+1,1),"")</f>
        <v/>
      </c>
      <c r="C2633" s="61"/>
      <c r="D2633" s="61"/>
      <c r="E2633" s="138"/>
      <c r="F2633" s="141" t="str">
        <f>IFERROR(IF(VLOOKUP(Table1[[#This Row],[Budget Code Description]],Dimentions!$X$6:$AC$139,2,FALSE)="","",VLOOKUP(Table1[[#This Row],[Budget Code Description]],Dimentions!$X$6:$AC$139,2,FALSE)),"")</f>
        <v/>
      </c>
      <c r="G2633" s="141"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1" t="str">
        <f>IFERROR(VLOOKUP(Table1[[#This Row],[Budget Code Description]],Table6[#All],8,FALSE),"")</f>
        <v/>
      </c>
      <c r="L2633" s="63"/>
      <c r="M2633" s="65" t="str">
        <f>IFERROR(VLOOKUP(Table1[[#This Row],[Staff ID]],Table2[],2,FALSE),"")</f>
        <v/>
      </c>
      <c r="N2633" s="209" t="str">
        <f>IFERROR(IF(VLOOKUP(Table1[[#This Row],[Budget Code Description]],Dimentions!$X$6:$AC$134,4,FALSE)="","",VLOOKUP(Table1[[#This Row],[Budget Code Description]],Dimentions!$X$6:$AC$134,4,FALSE)),"")</f>
        <v/>
      </c>
      <c r="O2633" s="65" t="str">
        <f>IFERROR(VLOOKUP(Table1[[#This Row],[Vendor ID]],Table549[],2,FALSE),"")</f>
        <v/>
      </c>
      <c r="P2633" s="63"/>
      <c r="Q2633" s="141" t="str">
        <f>IF(Table1[[#This Row],[Posting Date]]&lt;&gt;"",$D$9,"")</f>
        <v/>
      </c>
      <c r="R2633" s="157" t="str">
        <f>IF(Table1[[#This Row],[Posting Date]]&lt;&gt;"",$D$10,"")</f>
        <v/>
      </c>
      <c r="S2633" s="66"/>
      <c r="T2633" s="63"/>
      <c r="U2633" s="67"/>
      <c r="V2633" s="67"/>
      <c r="W2633" s="67" t="str">
        <f t="shared" si="45"/>
        <v/>
      </c>
      <c r="X2633" s="159" t="str">
        <f>IF(E2633="","",(IF(Table1[[#This Row],[Cur]]="USD",Table1[[#This Row],[Cur_Amount Debit]],Table1[[#This Row],[Cur_Amount Debit]]/Table1[[#This Row],[Exchange Rate]])))</f>
        <v/>
      </c>
      <c r="Y2633" s="159" t="str">
        <f>IF(E2633="","",(IF(Table1[[#This Row],[Cur]]="USD",Table1[[#This Row],[Cur_Amount Credit]],Table1[[#This Row],[Cur_Amount Credit]]/ExchangeRate)))</f>
        <v/>
      </c>
      <c r="Z2633" s="201" t="str">
        <f>IF(E2633="","",(Table1[[#This Row],[Debit USD]]-Table1[[#This Row],[Credit USD]]))</f>
        <v/>
      </c>
      <c r="AA2633" s="226"/>
      <c r="AB2633" s="255"/>
      <c r="AC2633" s="1"/>
      <c r="AD2633" s="15"/>
      <c r="AE2633" s="15" t="str">
        <f>IF(AND(OR(Table1[[#This Row],[Account]]="15030",Table1[[#This Row],[Account]]="15035",Table1[[#This Row],[Account]]="20150"),Table1[[#This Row],[Vendor ID]]=""),1,"")</f>
        <v/>
      </c>
      <c r="AF2633" s="15"/>
      <c r="AG2633" s="15"/>
      <c r="AH2633" s="15"/>
      <c r="AI2633" s="46" t="str">
        <f>IF(Table1[[#This Row],[Posting Date]]&lt;&gt;"","GJ-"&amp;CountryID,"")</f>
        <v/>
      </c>
      <c r="AJ2633" s="59" t="str">
        <f>IF(Table1[[#This Row],[Posting Date]]&lt;&gt;"",Table1[[#This Row],[Posting Date]],"")</f>
        <v/>
      </c>
      <c r="AK2633" s="46"/>
      <c r="AL2633" s="46" t="str">
        <f>IF(Table1[[#This Row],[Description]]&lt;&gt;"",Table1[[#This Row],[Description]],"")</f>
        <v/>
      </c>
      <c r="AM2633" s="46" t="str">
        <f>IF(Table1[[#This Row],[Posting Date]]&lt;&gt;"",Table1[[#This Row],[Reference Number]],"")</f>
        <v/>
      </c>
      <c r="AN2633" s="46" t="str">
        <f>TRIM(Table1[[#This Row],[Line '#]])</f>
        <v/>
      </c>
      <c r="AO2633" s="46" t="str">
        <f>TRIM(Table1[[#This Row],[Account]])</f>
        <v/>
      </c>
      <c r="AP2633" s="46" t="str">
        <f>IF(Table1[[#This Row],[Posting Date]]&lt;&gt;"",$D$5,"")</f>
        <v/>
      </c>
      <c r="AQ2633" s="46" t="str">
        <f>TRIM(Table1[[#This Row],[Departments-Prgrams]])</f>
        <v/>
      </c>
      <c r="AR2633" s="46" t="str">
        <f>TRIM(Table1[[#This Row],[Grant]])</f>
        <v/>
      </c>
      <c r="AS2633" s="46" t="str">
        <f>TRIM(Table1[[#This Row],[Staff ID]])</f>
        <v/>
      </c>
      <c r="AT2633" s="46" t="str">
        <f>IF(TRIM(Table1[[#This Row],[Budget Code]])=0,"",TRIM(Table1[[#This Row],[Budget Code]]))</f>
        <v/>
      </c>
      <c r="AU2633" s="46" t="str">
        <f>IF(Table1[[#This Row],[Line Description]]&lt;&gt;"",Table1[[#This Row],[Line Description]],"")</f>
        <v/>
      </c>
      <c r="AV2633" s="46" t="str">
        <f>IF(Table1[[#This Row],[Cur_Amount Debit]]&gt;0,ROUND(Table1[[#This Row],[Cur_Amount Debit]],2),"")</f>
        <v/>
      </c>
      <c r="AW2633" s="46" t="str">
        <f>IF(Table1[[#This Row],[Cur_Amount Credit]]&gt;0,ROUND(Table1[[#This Row],[Cur_Amount Credit]],2),"")</f>
        <v/>
      </c>
      <c r="AX2633" s="46" t="str">
        <f>LEFT(Table1[[#This Row],[Cur]],3)</f>
        <v/>
      </c>
      <c r="AY2633" s="59"/>
      <c r="AZ2633" s="46"/>
      <c r="BA2633" s="46" t="str">
        <f>IF(Table1[[#This Row],[Cur]]&lt;&gt;"",IF(Table1[[#This Row],[Cur]]="USD","",ExchangeRate),"")</f>
        <v/>
      </c>
      <c r="BB2633" s="46" t="str">
        <f>IF(Table1[[#This Row],[Grant]]&lt;&gt;"",VLOOKUP(Table1[[#This Row],[Grant]],Grants!B:D,3),"")</f>
        <v/>
      </c>
      <c r="BC2633" s="46" t="str">
        <f>TRIM(Table1[[#This Row],[Vendor ID]])</f>
        <v/>
      </c>
      <c r="BD2633">
        <f>IF(Table1[[#This Row],[Reference Number]]=Q2632,BD2632,BD2632+1)</f>
        <v>0</v>
      </c>
    </row>
    <row r="2634" spans="1:56" ht="11.25" customHeight="1" x14ac:dyDescent="0.25">
      <c r="A2634" s="1"/>
      <c r="B2634" s="88" t="str">
        <f>IF(Table1[[#This Row],[Posting Date]]&lt;&gt;"",IF(Table1[[#This Row],[Reference Number]]=Q2633,B2633+1,1),"")</f>
        <v/>
      </c>
      <c r="C2634" s="61"/>
      <c r="D2634" s="61"/>
      <c r="E2634" s="138"/>
      <c r="F2634" s="141" t="str">
        <f>IFERROR(IF(VLOOKUP(Table1[[#This Row],[Budget Code Description]],Dimentions!$X$6:$AC$139,2,FALSE)="","",VLOOKUP(Table1[[#This Row],[Budget Code Description]],Dimentions!$X$6:$AC$139,2,FALSE)),"")</f>
        <v/>
      </c>
      <c r="G2634" s="141"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1" t="str">
        <f>IFERROR(VLOOKUP(Table1[[#This Row],[Budget Code Description]],Table6[#All],8,FALSE),"")</f>
        <v/>
      </c>
      <c r="L2634" s="63"/>
      <c r="M2634" s="65" t="str">
        <f>IFERROR(VLOOKUP(Table1[[#This Row],[Staff ID]],Table2[],2,FALSE),"")</f>
        <v/>
      </c>
      <c r="N2634" s="209" t="str">
        <f>IFERROR(IF(VLOOKUP(Table1[[#This Row],[Budget Code Description]],Dimentions!$X$6:$AC$134,4,FALSE)="","",VLOOKUP(Table1[[#This Row],[Budget Code Description]],Dimentions!$X$6:$AC$134,4,FALSE)),"")</f>
        <v/>
      </c>
      <c r="O2634" s="65" t="str">
        <f>IFERROR(VLOOKUP(Table1[[#This Row],[Vendor ID]],Table549[],2,FALSE),"")</f>
        <v/>
      </c>
      <c r="P2634" s="63"/>
      <c r="Q2634" s="141" t="str">
        <f>IF(Table1[[#This Row],[Posting Date]]&lt;&gt;"",$D$9,"")</f>
        <v/>
      </c>
      <c r="R2634" s="157" t="str">
        <f>IF(Table1[[#This Row],[Posting Date]]&lt;&gt;"",$D$10,"")</f>
        <v/>
      </c>
      <c r="S2634" s="66"/>
      <c r="T2634" s="63"/>
      <c r="U2634" s="67"/>
      <c r="V2634" s="67"/>
      <c r="W2634" s="67" t="str">
        <f t="shared" si="45"/>
        <v/>
      </c>
      <c r="X2634" s="159" t="str">
        <f>IF(E2634="","",(IF(Table1[[#This Row],[Cur]]="USD",Table1[[#This Row],[Cur_Amount Debit]],Table1[[#This Row],[Cur_Amount Debit]]/Table1[[#This Row],[Exchange Rate]])))</f>
        <v/>
      </c>
      <c r="Y2634" s="159" t="str">
        <f>IF(E2634="","",(IF(Table1[[#This Row],[Cur]]="USD",Table1[[#This Row],[Cur_Amount Credit]],Table1[[#This Row],[Cur_Amount Credit]]/ExchangeRate)))</f>
        <v/>
      </c>
      <c r="Z2634" s="201" t="str">
        <f>IF(E2634="","",(Table1[[#This Row],[Debit USD]]-Table1[[#This Row],[Credit USD]]))</f>
        <v/>
      </c>
      <c r="AA2634" s="226"/>
      <c r="AB2634" s="255"/>
      <c r="AC2634" s="1"/>
      <c r="AD2634" s="15"/>
      <c r="AE2634" s="15" t="str">
        <f>IF(AND(OR(Table1[[#This Row],[Account]]="15030",Table1[[#This Row],[Account]]="15035",Table1[[#This Row],[Account]]="20150"),Table1[[#This Row],[Vendor ID]]=""),1,"")</f>
        <v/>
      </c>
      <c r="AF2634" s="15"/>
      <c r="AG2634" s="15"/>
      <c r="AH2634" s="15"/>
      <c r="AI2634" s="46" t="str">
        <f>IF(Table1[[#This Row],[Posting Date]]&lt;&gt;"","GJ-"&amp;CountryID,"")</f>
        <v/>
      </c>
      <c r="AJ2634" s="59" t="str">
        <f>IF(Table1[[#This Row],[Posting Date]]&lt;&gt;"",Table1[[#This Row],[Posting Date]],"")</f>
        <v/>
      </c>
      <c r="AK2634" s="46"/>
      <c r="AL2634" s="46" t="str">
        <f>IF(Table1[[#This Row],[Description]]&lt;&gt;"",Table1[[#This Row],[Description]],"")</f>
        <v/>
      </c>
      <c r="AM2634" s="46" t="str">
        <f>IF(Table1[[#This Row],[Posting Date]]&lt;&gt;"",Table1[[#This Row],[Reference Number]],"")</f>
        <v/>
      </c>
      <c r="AN2634" s="46" t="str">
        <f>TRIM(Table1[[#This Row],[Line '#]])</f>
        <v/>
      </c>
      <c r="AO2634" s="46" t="str">
        <f>TRIM(Table1[[#This Row],[Account]])</f>
        <v/>
      </c>
      <c r="AP2634" s="46" t="str">
        <f>IF(Table1[[#This Row],[Posting Date]]&lt;&gt;"",$D$5,"")</f>
        <v/>
      </c>
      <c r="AQ2634" s="46" t="str">
        <f>TRIM(Table1[[#This Row],[Departments-Prgrams]])</f>
        <v/>
      </c>
      <c r="AR2634" s="46" t="str">
        <f>TRIM(Table1[[#This Row],[Grant]])</f>
        <v/>
      </c>
      <c r="AS2634" s="46" t="str">
        <f>TRIM(Table1[[#This Row],[Staff ID]])</f>
        <v/>
      </c>
      <c r="AT2634" s="46" t="str">
        <f>IF(TRIM(Table1[[#This Row],[Budget Code]])=0,"",TRIM(Table1[[#This Row],[Budget Code]]))</f>
        <v/>
      </c>
      <c r="AU2634" s="46" t="str">
        <f>IF(Table1[[#This Row],[Line Description]]&lt;&gt;"",Table1[[#This Row],[Line Description]],"")</f>
        <v/>
      </c>
      <c r="AV2634" s="46" t="str">
        <f>IF(Table1[[#This Row],[Cur_Amount Debit]]&gt;0,ROUND(Table1[[#This Row],[Cur_Amount Debit]],2),"")</f>
        <v/>
      </c>
      <c r="AW2634" s="46" t="str">
        <f>IF(Table1[[#This Row],[Cur_Amount Credit]]&gt;0,ROUND(Table1[[#This Row],[Cur_Amount Credit]],2),"")</f>
        <v/>
      </c>
      <c r="AX2634" s="46" t="str">
        <f>LEFT(Table1[[#This Row],[Cur]],3)</f>
        <v/>
      </c>
      <c r="AY2634" s="59"/>
      <c r="AZ2634" s="46"/>
      <c r="BA2634" s="46" t="str">
        <f>IF(Table1[[#This Row],[Cur]]&lt;&gt;"",IF(Table1[[#This Row],[Cur]]="USD","",ExchangeRate),"")</f>
        <v/>
      </c>
      <c r="BB2634" s="46" t="str">
        <f>IF(Table1[[#This Row],[Grant]]&lt;&gt;"",VLOOKUP(Table1[[#This Row],[Grant]],Grants!B:D,3),"")</f>
        <v/>
      </c>
      <c r="BC2634" s="46" t="str">
        <f>TRIM(Table1[[#This Row],[Vendor ID]])</f>
        <v/>
      </c>
      <c r="BD2634">
        <f>IF(Table1[[#This Row],[Reference Number]]=Q2633,BD2633,BD2633+1)</f>
        <v>0</v>
      </c>
    </row>
    <row r="2635" spans="1:56" ht="11.25" customHeight="1" x14ac:dyDescent="0.25">
      <c r="A2635" s="1"/>
      <c r="B2635" s="88" t="str">
        <f>IF(Table1[[#This Row],[Posting Date]]&lt;&gt;"",IF(Table1[[#This Row],[Reference Number]]=Q2634,B2634+1,1),"")</f>
        <v/>
      </c>
      <c r="C2635" s="61"/>
      <c r="D2635" s="61"/>
      <c r="E2635" s="138"/>
      <c r="F2635" s="141" t="str">
        <f>IFERROR(IF(VLOOKUP(Table1[[#This Row],[Budget Code Description]],Dimentions!$X$6:$AC$139,2,FALSE)="","",VLOOKUP(Table1[[#This Row],[Budget Code Description]],Dimentions!$X$6:$AC$139,2,FALSE)),"")</f>
        <v/>
      </c>
      <c r="G2635" s="141"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1" t="str">
        <f>IFERROR(VLOOKUP(Table1[[#This Row],[Budget Code Description]],Table6[#All],8,FALSE),"")</f>
        <v/>
      </c>
      <c r="L2635" s="63"/>
      <c r="M2635" s="65" t="str">
        <f>IFERROR(VLOOKUP(Table1[[#This Row],[Staff ID]],Table2[],2,FALSE),"")</f>
        <v/>
      </c>
      <c r="N2635" s="209" t="str">
        <f>IFERROR(IF(VLOOKUP(Table1[[#This Row],[Budget Code Description]],Dimentions!$X$6:$AC$134,4,FALSE)="","",VLOOKUP(Table1[[#This Row],[Budget Code Description]],Dimentions!$X$6:$AC$134,4,FALSE)),"")</f>
        <v/>
      </c>
      <c r="O2635" s="65" t="str">
        <f>IFERROR(VLOOKUP(Table1[[#This Row],[Vendor ID]],Table549[],2,FALSE),"")</f>
        <v/>
      </c>
      <c r="P2635" s="63"/>
      <c r="Q2635" s="141" t="str">
        <f>IF(Table1[[#This Row],[Posting Date]]&lt;&gt;"",$D$9,"")</f>
        <v/>
      </c>
      <c r="R2635" s="157" t="str">
        <f>IF(Table1[[#This Row],[Posting Date]]&lt;&gt;"",$D$10,"")</f>
        <v/>
      </c>
      <c r="S2635" s="66"/>
      <c r="T2635" s="63"/>
      <c r="U2635" s="67"/>
      <c r="V2635" s="67"/>
      <c r="W2635" s="67" t="str">
        <f t="shared" si="45"/>
        <v/>
      </c>
      <c r="X2635" s="159" t="str">
        <f>IF(E2635="","",(IF(Table1[[#This Row],[Cur]]="USD",Table1[[#This Row],[Cur_Amount Debit]],Table1[[#This Row],[Cur_Amount Debit]]/Table1[[#This Row],[Exchange Rate]])))</f>
        <v/>
      </c>
      <c r="Y2635" s="159" t="str">
        <f>IF(E2635="","",(IF(Table1[[#This Row],[Cur]]="USD",Table1[[#This Row],[Cur_Amount Credit]],Table1[[#This Row],[Cur_Amount Credit]]/ExchangeRate)))</f>
        <v/>
      </c>
      <c r="Z2635" s="201" t="str">
        <f>IF(E2635="","",(Table1[[#This Row],[Debit USD]]-Table1[[#This Row],[Credit USD]]))</f>
        <v/>
      </c>
      <c r="AA2635" s="226"/>
      <c r="AB2635" s="255"/>
      <c r="AC2635" s="1"/>
      <c r="AD2635" s="15"/>
      <c r="AE2635" s="15" t="str">
        <f>IF(AND(OR(Table1[[#This Row],[Account]]="15030",Table1[[#This Row],[Account]]="15035",Table1[[#This Row],[Account]]="20150"),Table1[[#This Row],[Vendor ID]]=""),1,"")</f>
        <v/>
      </c>
      <c r="AF2635" s="15"/>
      <c r="AG2635" s="15"/>
      <c r="AH2635" s="15"/>
      <c r="AI2635" s="46" t="str">
        <f>IF(Table1[[#This Row],[Posting Date]]&lt;&gt;"","GJ-"&amp;CountryID,"")</f>
        <v/>
      </c>
      <c r="AJ2635" s="59" t="str">
        <f>IF(Table1[[#This Row],[Posting Date]]&lt;&gt;"",Table1[[#This Row],[Posting Date]],"")</f>
        <v/>
      </c>
      <c r="AK2635" s="46"/>
      <c r="AL2635" s="46" t="str">
        <f>IF(Table1[[#This Row],[Description]]&lt;&gt;"",Table1[[#This Row],[Description]],"")</f>
        <v/>
      </c>
      <c r="AM2635" s="46" t="str">
        <f>IF(Table1[[#This Row],[Posting Date]]&lt;&gt;"",Table1[[#This Row],[Reference Number]],"")</f>
        <v/>
      </c>
      <c r="AN2635" s="46" t="str">
        <f>TRIM(Table1[[#This Row],[Line '#]])</f>
        <v/>
      </c>
      <c r="AO2635" s="46" t="str">
        <f>TRIM(Table1[[#This Row],[Account]])</f>
        <v/>
      </c>
      <c r="AP2635" s="46" t="str">
        <f>IF(Table1[[#This Row],[Posting Date]]&lt;&gt;"",$D$5,"")</f>
        <v/>
      </c>
      <c r="AQ2635" s="46" t="str">
        <f>TRIM(Table1[[#This Row],[Departments-Prgrams]])</f>
        <v/>
      </c>
      <c r="AR2635" s="46" t="str">
        <f>TRIM(Table1[[#This Row],[Grant]])</f>
        <v/>
      </c>
      <c r="AS2635" s="46" t="str">
        <f>TRIM(Table1[[#This Row],[Staff ID]])</f>
        <v/>
      </c>
      <c r="AT2635" s="46" t="str">
        <f>IF(TRIM(Table1[[#This Row],[Budget Code]])=0,"",TRIM(Table1[[#This Row],[Budget Code]]))</f>
        <v/>
      </c>
      <c r="AU2635" s="46" t="str">
        <f>IF(Table1[[#This Row],[Line Description]]&lt;&gt;"",Table1[[#This Row],[Line Description]],"")</f>
        <v/>
      </c>
      <c r="AV2635" s="46" t="str">
        <f>IF(Table1[[#This Row],[Cur_Amount Debit]]&gt;0,ROUND(Table1[[#This Row],[Cur_Amount Debit]],2),"")</f>
        <v/>
      </c>
      <c r="AW2635" s="46" t="str">
        <f>IF(Table1[[#This Row],[Cur_Amount Credit]]&gt;0,ROUND(Table1[[#This Row],[Cur_Amount Credit]],2),"")</f>
        <v/>
      </c>
      <c r="AX2635" s="46" t="str">
        <f>LEFT(Table1[[#This Row],[Cur]],3)</f>
        <v/>
      </c>
      <c r="AY2635" s="59"/>
      <c r="AZ2635" s="46"/>
      <c r="BA2635" s="46" t="str">
        <f>IF(Table1[[#This Row],[Cur]]&lt;&gt;"",IF(Table1[[#This Row],[Cur]]="USD","",ExchangeRate),"")</f>
        <v/>
      </c>
      <c r="BB2635" s="46" t="str">
        <f>IF(Table1[[#This Row],[Grant]]&lt;&gt;"",VLOOKUP(Table1[[#This Row],[Grant]],Grants!B:D,3),"")</f>
        <v/>
      </c>
      <c r="BC2635" s="46" t="str">
        <f>TRIM(Table1[[#This Row],[Vendor ID]])</f>
        <v/>
      </c>
      <c r="BD2635">
        <f>IF(Table1[[#This Row],[Reference Number]]=Q2634,BD2634,BD2634+1)</f>
        <v>0</v>
      </c>
    </row>
    <row r="2636" spans="1:56" ht="11.25" customHeight="1" x14ac:dyDescent="0.25">
      <c r="A2636" s="1"/>
      <c r="B2636" s="88" t="str">
        <f>IF(Table1[[#This Row],[Posting Date]]&lt;&gt;"",IF(Table1[[#This Row],[Reference Number]]=Q2635,B2635+1,1),"")</f>
        <v/>
      </c>
      <c r="C2636" s="61"/>
      <c r="D2636" s="61"/>
      <c r="E2636" s="138"/>
      <c r="F2636" s="141" t="str">
        <f>IFERROR(IF(VLOOKUP(Table1[[#This Row],[Budget Code Description]],Dimentions!$X$6:$AC$139,2,FALSE)="","",VLOOKUP(Table1[[#This Row],[Budget Code Description]],Dimentions!$X$6:$AC$139,2,FALSE)),"")</f>
        <v/>
      </c>
      <c r="G2636" s="141"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1" t="str">
        <f>IFERROR(VLOOKUP(Table1[[#This Row],[Budget Code Description]],Table6[#All],8,FALSE),"")</f>
        <v/>
      </c>
      <c r="L2636" s="63"/>
      <c r="M2636" s="65" t="str">
        <f>IFERROR(VLOOKUP(Table1[[#This Row],[Staff ID]],Table2[],2,FALSE),"")</f>
        <v/>
      </c>
      <c r="N2636" s="209" t="str">
        <f>IFERROR(IF(VLOOKUP(Table1[[#This Row],[Budget Code Description]],Dimentions!$X$6:$AC$134,4,FALSE)="","",VLOOKUP(Table1[[#This Row],[Budget Code Description]],Dimentions!$X$6:$AC$134,4,FALSE)),"")</f>
        <v/>
      </c>
      <c r="O2636" s="65" t="str">
        <f>IFERROR(VLOOKUP(Table1[[#This Row],[Vendor ID]],Table549[],2,FALSE),"")</f>
        <v/>
      </c>
      <c r="P2636" s="63"/>
      <c r="Q2636" s="141" t="str">
        <f>IF(Table1[[#This Row],[Posting Date]]&lt;&gt;"",$D$9,"")</f>
        <v/>
      </c>
      <c r="R2636" s="157" t="str">
        <f>IF(Table1[[#This Row],[Posting Date]]&lt;&gt;"",$D$10,"")</f>
        <v/>
      </c>
      <c r="S2636" s="66"/>
      <c r="T2636" s="63"/>
      <c r="U2636" s="67"/>
      <c r="V2636" s="67"/>
      <c r="W2636" s="67" t="str">
        <f t="shared" si="45"/>
        <v/>
      </c>
      <c r="X2636" s="159" t="str">
        <f>IF(E2636="","",(IF(Table1[[#This Row],[Cur]]="USD",Table1[[#This Row],[Cur_Amount Debit]],Table1[[#This Row],[Cur_Amount Debit]]/Table1[[#This Row],[Exchange Rate]])))</f>
        <v/>
      </c>
      <c r="Y2636" s="159" t="str">
        <f>IF(E2636="","",(IF(Table1[[#This Row],[Cur]]="USD",Table1[[#This Row],[Cur_Amount Credit]],Table1[[#This Row],[Cur_Amount Credit]]/ExchangeRate)))</f>
        <v/>
      </c>
      <c r="Z2636" s="201" t="str">
        <f>IF(E2636="","",(Table1[[#This Row],[Debit USD]]-Table1[[#This Row],[Credit USD]]))</f>
        <v/>
      </c>
      <c r="AA2636" s="226"/>
      <c r="AB2636" s="255"/>
      <c r="AC2636" s="1"/>
      <c r="AD2636" s="15"/>
      <c r="AE2636" s="15" t="str">
        <f>IF(AND(OR(Table1[[#This Row],[Account]]="15030",Table1[[#This Row],[Account]]="15035",Table1[[#This Row],[Account]]="20150"),Table1[[#This Row],[Vendor ID]]=""),1,"")</f>
        <v/>
      </c>
      <c r="AF2636" s="15"/>
      <c r="AG2636" s="15"/>
      <c r="AH2636" s="15"/>
      <c r="AI2636" s="46" t="str">
        <f>IF(Table1[[#This Row],[Posting Date]]&lt;&gt;"","GJ-"&amp;CountryID,"")</f>
        <v/>
      </c>
      <c r="AJ2636" s="59" t="str">
        <f>IF(Table1[[#This Row],[Posting Date]]&lt;&gt;"",Table1[[#This Row],[Posting Date]],"")</f>
        <v/>
      </c>
      <c r="AK2636" s="46"/>
      <c r="AL2636" s="46" t="str">
        <f>IF(Table1[[#This Row],[Description]]&lt;&gt;"",Table1[[#This Row],[Description]],"")</f>
        <v/>
      </c>
      <c r="AM2636" s="46" t="str">
        <f>IF(Table1[[#This Row],[Posting Date]]&lt;&gt;"",Table1[[#This Row],[Reference Number]],"")</f>
        <v/>
      </c>
      <c r="AN2636" s="46" t="str">
        <f>TRIM(Table1[[#This Row],[Line '#]])</f>
        <v/>
      </c>
      <c r="AO2636" s="46" t="str">
        <f>TRIM(Table1[[#This Row],[Account]])</f>
        <v/>
      </c>
      <c r="AP2636" s="46" t="str">
        <f>IF(Table1[[#This Row],[Posting Date]]&lt;&gt;"",$D$5,"")</f>
        <v/>
      </c>
      <c r="AQ2636" s="46" t="str">
        <f>TRIM(Table1[[#This Row],[Departments-Prgrams]])</f>
        <v/>
      </c>
      <c r="AR2636" s="46" t="str">
        <f>TRIM(Table1[[#This Row],[Grant]])</f>
        <v/>
      </c>
      <c r="AS2636" s="46" t="str">
        <f>TRIM(Table1[[#This Row],[Staff ID]])</f>
        <v/>
      </c>
      <c r="AT2636" s="46" t="str">
        <f>IF(TRIM(Table1[[#This Row],[Budget Code]])=0,"",TRIM(Table1[[#This Row],[Budget Code]]))</f>
        <v/>
      </c>
      <c r="AU2636" s="46" t="str">
        <f>IF(Table1[[#This Row],[Line Description]]&lt;&gt;"",Table1[[#This Row],[Line Description]],"")</f>
        <v/>
      </c>
      <c r="AV2636" s="46" t="str">
        <f>IF(Table1[[#This Row],[Cur_Amount Debit]]&gt;0,ROUND(Table1[[#This Row],[Cur_Amount Debit]],2),"")</f>
        <v/>
      </c>
      <c r="AW2636" s="46" t="str">
        <f>IF(Table1[[#This Row],[Cur_Amount Credit]]&gt;0,ROUND(Table1[[#This Row],[Cur_Amount Credit]],2),"")</f>
        <v/>
      </c>
      <c r="AX2636" s="46" t="str">
        <f>LEFT(Table1[[#This Row],[Cur]],3)</f>
        <v/>
      </c>
      <c r="AY2636" s="59"/>
      <c r="AZ2636" s="46"/>
      <c r="BA2636" s="46" t="str">
        <f>IF(Table1[[#This Row],[Cur]]&lt;&gt;"",IF(Table1[[#This Row],[Cur]]="USD","",ExchangeRate),"")</f>
        <v/>
      </c>
      <c r="BB2636" s="46" t="str">
        <f>IF(Table1[[#This Row],[Grant]]&lt;&gt;"",VLOOKUP(Table1[[#This Row],[Grant]],Grants!B:D,3),"")</f>
        <v/>
      </c>
      <c r="BC2636" s="46" t="str">
        <f>TRIM(Table1[[#This Row],[Vendor ID]])</f>
        <v/>
      </c>
      <c r="BD2636">
        <f>IF(Table1[[#This Row],[Reference Number]]=Q2635,BD2635,BD2635+1)</f>
        <v>0</v>
      </c>
    </row>
    <row r="2637" spans="1:56" ht="11.25" customHeight="1" x14ac:dyDescent="0.25">
      <c r="A2637" s="1"/>
      <c r="B2637" s="88" t="str">
        <f>IF(Table1[[#This Row],[Posting Date]]&lt;&gt;"",IF(Table1[[#This Row],[Reference Number]]=Q2636,B2636+1,1),"")</f>
        <v/>
      </c>
      <c r="C2637" s="61"/>
      <c r="D2637" s="61"/>
      <c r="E2637" s="138"/>
      <c r="F2637" s="141" t="str">
        <f>IFERROR(IF(VLOOKUP(Table1[[#This Row],[Budget Code Description]],Dimentions!$X$6:$AC$139,2,FALSE)="","",VLOOKUP(Table1[[#This Row],[Budget Code Description]],Dimentions!$X$6:$AC$139,2,FALSE)),"")</f>
        <v/>
      </c>
      <c r="G2637" s="141"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1" t="str">
        <f>IFERROR(VLOOKUP(Table1[[#This Row],[Budget Code Description]],Table6[#All],8,FALSE),"")</f>
        <v/>
      </c>
      <c r="L2637" s="63"/>
      <c r="M2637" s="65" t="str">
        <f>IFERROR(VLOOKUP(Table1[[#This Row],[Staff ID]],Table2[],2,FALSE),"")</f>
        <v/>
      </c>
      <c r="N2637" s="209" t="str">
        <f>IFERROR(IF(VLOOKUP(Table1[[#This Row],[Budget Code Description]],Dimentions!$X$6:$AC$134,4,FALSE)="","",VLOOKUP(Table1[[#This Row],[Budget Code Description]],Dimentions!$X$6:$AC$134,4,FALSE)),"")</f>
        <v/>
      </c>
      <c r="O2637" s="65" t="str">
        <f>IFERROR(VLOOKUP(Table1[[#This Row],[Vendor ID]],Table549[],2,FALSE),"")</f>
        <v/>
      </c>
      <c r="P2637" s="63"/>
      <c r="Q2637" s="141" t="str">
        <f>IF(Table1[[#This Row],[Posting Date]]&lt;&gt;"",$D$9,"")</f>
        <v/>
      </c>
      <c r="R2637" s="157" t="str">
        <f>IF(Table1[[#This Row],[Posting Date]]&lt;&gt;"",$D$10,"")</f>
        <v/>
      </c>
      <c r="S2637" s="66"/>
      <c r="T2637" s="63"/>
      <c r="U2637" s="67"/>
      <c r="V2637" s="67"/>
      <c r="W2637" s="67" t="str">
        <f t="shared" si="45"/>
        <v/>
      </c>
      <c r="X2637" s="159" t="str">
        <f>IF(E2637="","",(IF(Table1[[#This Row],[Cur]]="USD",Table1[[#This Row],[Cur_Amount Debit]],Table1[[#This Row],[Cur_Amount Debit]]/Table1[[#This Row],[Exchange Rate]])))</f>
        <v/>
      </c>
      <c r="Y2637" s="159" t="str">
        <f>IF(E2637="","",(IF(Table1[[#This Row],[Cur]]="USD",Table1[[#This Row],[Cur_Amount Credit]],Table1[[#This Row],[Cur_Amount Credit]]/ExchangeRate)))</f>
        <v/>
      </c>
      <c r="Z2637" s="201" t="str">
        <f>IF(E2637="","",(Table1[[#This Row],[Debit USD]]-Table1[[#This Row],[Credit USD]]))</f>
        <v/>
      </c>
      <c r="AA2637" s="226"/>
      <c r="AB2637" s="255"/>
      <c r="AC2637" s="1"/>
      <c r="AD2637" s="15"/>
      <c r="AE2637" s="15" t="str">
        <f>IF(AND(OR(Table1[[#This Row],[Account]]="15030",Table1[[#This Row],[Account]]="15035",Table1[[#This Row],[Account]]="20150"),Table1[[#This Row],[Vendor ID]]=""),1,"")</f>
        <v/>
      </c>
      <c r="AF2637" s="15"/>
      <c r="AG2637" s="15"/>
      <c r="AH2637" s="15"/>
      <c r="AI2637" s="46" t="str">
        <f>IF(Table1[[#This Row],[Posting Date]]&lt;&gt;"","GJ-"&amp;CountryID,"")</f>
        <v/>
      </c>
      <c r="AJ2637" s="59" t="str">
        <f>IF(Table1[[#This Row],[Posting Date]]&lt;&gt;"",Table1[[#This Row],[Posting Date]],"")</f>
        <v/>
      </c>
      <c r="AK2637" s="46"/>
      <c r="AL2637" s="46" t="str">
        <f>IF(Table1[[#This Row],[Description]]&lt;&gt;"",Table1[[#This Row],[Description]],"")</f>
        <v/>
      </c>
      <c r="AM2637" s="46" t="str">
        <f>IF(Table1[[#This Row],[Posting Date]]&lt;&gt;"",Table1[[#This Row],[Reference Number]],"")</f>
        <v/>
      </c>
      <c r="AN2637" s="46" t="str">
        <f>TRIM(Table1[[#This Row],[Line '#]])</f>
        <v/>
      </c>
      <c r="AO2637" s="46" t="str">
        <f>TRIM(Table1[[#This Row],[Account]])</f>
        <v/>
      </c>
      <c r="AP2637" s="46" t="str">
        <f>IF(Table1[[#This Row],[Posting Date]]&lt;&gt;"",$D$5,"")</f>
        <v/>
      </c>
      <c r="AQ2637" s="46" t="str">
        <f>TRIM(Table1[[#This Row],[Departments-Prgrams]])</f>
        <v/>
      </c>
      <c r="AR2637" s="46" t="str">
        <f>TRIM(Table1[[#This Row],[Grant]])</f>
        <v/>
      </c>
      <c r="AS2637" s="46" t="str">
        <f>TRIM(Table1[[#This Row],[Staff ID]])</f>
        <v/>
      </c>
      <c r="AT2637" s="46" t="str">
        <f>IF(TRIM(Table1[[#This Row],[Budget Code]])=0,"",TRIM(Table1[[#This Row],[Budget Code]]))</f>
        <v/>
      </c>
      <c r="AU2637" s="46" t="str">
        <f>IF(Table1[[#This Row],[Line Description]]&lt;&gt;"",Table1[[#This Row],[Line Description]],"")</f>
        <v/>
      </c>
      <c r="AV2637" s="46" t="str">
        <f>IF(Table1[[#This Row],[Cur_Amount Debit]]&gt;0,ROUND(Table1[[#This Row],[Cur_Amount Debit]],2),"")</f>
        <v/>
      </c>
      <c r="AW2637" s="46" t="str">
        <f>IF(Table1[[#This Row],[Cur_Amount Credit]]&gt;0,ROUND(Table1[[#This Row],[Cur_Amount Credit]],2),"")</f>
        <v/>
      </c>
      <c r="AX2637" s="46" t="str">
        <f>LEFT(Table1[[#This Row],[Cur]],3)</f>
        <v/>
      </c>
      <c r="AY2637" s="59"/>
      <c r="AZ2637" s="46"/>
      <c r="BA2637" s="46" t="str">
        <f>IF(Table1[[#This Row],[Cur]]&lt;&gt;"",IF(Table1[[#This Row],[Cur]]="USD","",ExchangeRate),"")</f>
        <v/>
      </c>
      <c r="BB2637" s="46" t="str">
        <f>IF(Table1[[#This Row],[Grant]]&lt;&gt;"",VLOOKUP(Table1[[#This Row],[Grant]],Grants!B:D,3),"")</f>
        <v/>
      </c>
      <c r="BC2637" s="46" t="str">
        <f>TRIM(Table1[[#This Row],[Vendor ID]])</f>
        <v/>
      </c>
      <c r="BD2637">
        <f>IF(Table1[[#This Row],[Reference Number]]=Q2636,BD2636,BD2636+1)</f>
        <v>0</v>
      </c>
    </row>
    <row r="2638" spans="1:56" ht="11.25" customHeight="1" x14ac:dyDescent="0.25">
      <c r="A2638" s="1"/>
      <c r="B2638" s="88" t="str">
        <f>IF(Table1[[#This Row],[Posting Date]]&lt;&gt;"",IF(Table1[[#This Row],[Reference Number]]=Q2637,B2637+1,1),"")</f>
        <v/>
      </c>
      <c r="C2638" s="61"/>
      <c r="D2638" s="61"/>
      <c r="E2638" s="138"/>
      <c r="F2638" s="141" t="str">
        <f>IFERROR(IF(VLOOKUP(Table1[[#This Row],[Budget Code Description]],Dimentions!$X$6:$AC$139,2,FALSE)="","",VLOOKUP(Table1[[#This Row],[Budget Code Description]],Dimentions!$X$6:$AC$139,2,FALSE)),"")</f>
        <v/>
      </c>
      <c r="G2638" s="141"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1" t="str">
        <f>IFERROR(VLOOKUP(Table1[[#This Row],[Budget Code Description]],Table6[#All],8,FALSE),"")</f>
        <v/>
      </c>
      <c r="L2638" s="63"/>
      <c r="M2638" s="65" t="str">
        <f>IFERROR(VLOOKUP(Table1[[#This Row],[Staff ID]],Table2[],2,FALSE),"")</f>
        <v/>
      </c>
      <c r="N2638" s="209" t="str">
        <f>IFERROR(IF(VLOOKUP(Table1[[#This Row],[Budget Code Description]],Dimentions!$X$6:$AC$134,4,FALSE)="","",VLOOKUP(Table1[[#This Row],[Budget Code Description]],Dimentions!$X$6:$AC$134,4,FALSE)),"")</f>
        <v/>
      </c>
      <c r="O2638" s="65" t="str">
        <f>IFERROR(VLOOKUP(Table1[[#This Row],[Vendor ID]],Table549[],2,FALSE),"")</f>
        <v/>
      </c>
      <c r="P2638" s="63"/>
      <c r="Q2638" s="141" t="str">
        <f>IF(Table1[[#This Row],[Posting Date]]&lt;&gt;"",$D$9,"")</f>
        <v/>
      </c>
      <c r="R2638" s="157" t="str">
        <f>IF(Table1[[#This Row],[Posting Date]]&lt;&gt;"",$D$10,"")</f>
        <v/>
      </c>
      <c r="S2638" s="66"/>
      <c r="T2638" s="63"/>
      <c r="U2638" s="67"/>
      <c r="V2638" s="67"/>
      <c r="W2638" s="67" t="str">
        <f t="shared" si="45"/>
        <v/>
      </c>
      <c r="X2638" s="159" t="str">
        <f>IF(E2638="","",(IF(Table1[[#This Row],[Cur]]="USD",Table1[[#This Row],[Cur_Amount Debit]],Table1[[#This Row],[Cur_Amount Debit]]/Table1[[#This Row],[Exchange Rate]])))</f>
        <v/>
      </c>
      <c r="Y2638" s="159" t="str">
        <f>IF(E2638="","",(IF(Table1[[#This Row],[Cur]]="USD",Table1[[#This Row],[Cur_Amount Credit]],Table1[[#This Row],[Cur_Amount Credit]]/ExchangeRate)))</f>
        <v/>
      </c>
      <c r="Z2638" s="201" t="str">
        <f>IF(E2638="","",(Table1[[#This Row],[Debit USD]]-Table1[[#This Row],[Credit USD]]))</f>
        <v/>
      </c>
      <c r="AA2638" s="226"/>
      <c r="AB2638" s="255"/>
      <c r="AC2638" s="1"/>
      <c r="AD2638" s="15"/>
      <c r="AE2638" s="15" t="str">
        <f>IF(AND(OR(Table1[[#This Row],[Account]]="15030",Table1[[#This Row],[Account]]="15035",Table1[[#This Row],[Account]]="20150"),Table1[[#This Row],[Vendor ID]]=""),1,"")</f>
        <v/>
      </c>
      <c r="AF2638" s="15"/>
      <c r="AG2638" s="15"/>
      <c r="AH2638" s="15"/>
      <c r="AI2638" s="46" t="str">
        <f>IF(Table1[[#This Row],[Posting Date]]&lt;&gt;"","GJ-"&amp;CountryID,"")</f>
        <v/>
      </c>
      <c r="AJ2638" s="59" t="str">
        <f>IF(Table1[[#This Row],[Posting Date]]&lt;&gt;"",Table1[[#This Row],[Posting Date]],"")</f>
        <v/>
      </c>
      <c r="AK2638" s="46"/>
      <c r="AL2638" s="46" t="str">
        <f>IF(Table1[[#This Row],[Description]]&lt;&gt;"",Table1[[#This Row],[Description]],"")</f>
        <v/>
      </c>
      <c r="AM2638" s="46" t="str">
        <f>IF(Table1[[#This Row],[Posting Date]]&lt;&gt;"",Table1[[#This Row],[Reference Number]],"")</f>
        <v/>
      </c>
      <c r="AN2638" s="46" t="str">
        <f>TRIM(Table1[[#This Row],[Line '#]])</f>
        <v/>
      </c>
      <c r="AO2638" s="46" t="str">
        <f>TRIM(Table1[[#This Row],[Account]])</f>
        <v/>
      </c>
      <c r="AP2638" s="46" t="str">
        <f>IF(Table1[[#This Row],[Posting Date]]&lt;&gt;"",$D$5,"")</f>
        <v/>
      </c>
      <c r="AQ2638" s="46" t="str">
        <f>TRIM(Table1[[#This Row],[Departments-Prgrams]])</f>
        <v/>
      </c>
      <c r="AR2638" s="46" t="str">
        <f>TRIM(Table1[[#This Row],[Grant]])</f>
        <v/>
      </c>
      <c r="AS2638" s="46" t="str">
        <f>TRIM(Table1[[#This Row],[Staff ID]])</f>
        <v/>
      </c>
      <c r="AT2638" s="46" t="str">
        <f>IF(TRIM(Table1[[#This Row],[Budget Code]])=0,"",TRIM(Table1[[#This Row],[Budget Code]]))</f>
        <v/>
      </c>
      <c r="AU2638" s="46" t="str">
        <f>IF(Table1[[#This Row],[Line Description]]&lt;&gt;"",Table1[[#This Row],[Line Description]],"")</f>
        <v/>
      </c>
      <c r="AV2638" s="46" t="str">
        <f>IF(Table1[[#This Row],[Cur_Amount Debit]]&gt;0,ROUND(Table1[[#This Row],[Cur_Amount Debit]],2),"")</f>
        <v/>
      </c>
      <c r="AW2638" s="46" t="str">
        <f>IF(Table1[[#This Row],[Cur_Amount Credit]]&gt;0,ROUND(Table1[[#This Row],[Cur_Amount Credit]],2),"")</f>
        <v/>
      </c>
      <c r="AX2638" s="46" t="str">
        <f>LEFT(Table1[[#This Row],[Cur]],3)</f>
        <v/>
      </c>
      <c r="AY2638" s="59"/>
      <c r="AZ2638" s="46"/>
      <c r="BA2638" s="46" t="str">
        <f>IF(Table1[[#This Row],[Cur]]&lt;&gt;"",IF(Table1[[#This Row],[Cur]]="USD","",ExchangeRate),"")</f>
        <v/>
      </c>
      <c r="BB2638" s="46" t="str">
        <f>IF(Table1[[#This Row],[Grant]]&lt;&gt;"",VLOOKUP(Table1[[#This Row],[Grant]],Grants!B:D,3),"")</f>
        <v/>
      </c>
      <c r="BC2638" s="46" t="str">
        <f>TRIM(Table1[[#This Row],[Vendor ID]])</f>
        <v/>
      </c>
      <c r="BD2638">
        <f>IF(Table1[[#This Row],[Reference Number]]=Q2637,BD2637,BD2637+1)</f>
        <v>0</v>
      </c>
    </row>
    <row r="2639" spans="1:56" ht="11.25" customHeight="1" x14ac:dyDescent="0.25">
      <c r="A2639" s="1"/>
      <c r="B2639" s="88" t="str">
        <f>IF(Table1[[#This Row],[Posting Date]]&lt;&gt;"",IF(Table1[[#This Row],[Reference Number]]=Q2638,B2638+1,1),"")</f>
        <v/>
      </c>
      <c r="C2639" s="61"/>
      <c r="D2639" s="61"/>
      <c r="E2639" s="138"/>
      <c r="F2639" s="141" t="str">
        <f>IFERROR(IF(VLOOKUP(Table1[[#This Row],[Budget Code Description]],Dimentions!$X$6:$AC$139,2,FALSE)="","",VLOOKUP(Table1[[#This Row],[Budget Code Description]],Dimentions!$X$6:$AC$139,2,FALSE)),"")</f>
        <v/>
      </c>
      <c r="G2639" s="141"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1" t="str">
        <f>IFERROR(VLOOKUP(Table1[[#This Row],[Budget Code Description]],Table6[#All],8,FALSE),"")</f>
        <v/>
      </c>
      <c r="L2639" s="63"/>
      <c r="M2639" s="65" t="str">
        <f>IFERROR(VLOOKUP(Table1[[#This Row],[Staff ID]],Table2[],2,FALSE),"")</f>
        <v/>
      </c>
      <c r="N2639" s="209" t="str">
        <f>IFERROR(IF(VLOOKUP(Table1[[#This Row],[Budget Code Description]],Dimentions!$X$6:$AC$134,4,FALSE)="","",VLOOKUP(Table1[[#This Row],[Budget Code Description]],Dimentions!$X$6:$AC$134,4,FALSE)),"")</f>
        <v/>
      </c>
      <c r="O2639" s="65" t="str">
        <f>IFERROR(VLOOKUP(Table1[[#This Row],[Vendor ID]],Table549[],2,FALSE),"")</f>
        <v/>
      </c>
      <c r="P2639" s="63"/>
      <c r="Q2639" s="141" t="str">
        <f>IF(Table1[[#This Row],[Posting Date]]&lt;&gt;"",$D$9,"")</f>
        <v/>
      </c>
      <c r="R2639" s="157" t="str">
        <f>IF(Table1[[#This Row],[Posting Date]]&lt;&gt;"",$D$10,"")</f>
        <v/>
      </c>
      <c r="S2639" s="66"/>
      <c r="T2639" s="63"/>
      <c r="U2639" s="67"/>
      <c r="V2639" s="67"/>
      <c r="W2639" s="67" t="str">
        <f t="shared" si="45"/>
        <v/>
      </c>
      <c r="X2639" s="159" t="str">
        <f>IF(E2639="","",(IF(Table1[[#This Row],[Cur]]="USD",Table1[[#This Row],[Cur_Amount Debit]],Table1[[#This Row],[Cur_Amount Debit]]/Table1[[#This Row],[Exchange Rate]])))</f>
        <v/>
      </c>
      <c r="Y2639" s="159" t="str">
        <f>IF(E2639="","",(IF(Table1[[#This Row],[Cur]]="USD",Table1[[#This Row],[Cur_Amount Credit]],Table1[[#This Row],[Cur_Amount Credit]]/ExchangeRate)))</f>
        <v/>
      </c>
      <c r="Z2639" s="201" t="str">
        <f>IF(E2639="","",(Table1[[#This Row],[Debit USD]]-Table1[[#This Row],[Credit USD]]))</f>
        <v/>
      </c>
      <c r="AA2639" s="226"/>
      <c r="AB2639" s="255"/>
      <c r="AC2639" s="1"/>
      <c r="AD2639" s="15"/>
      <c r="AE2639" s="15" t="str">
        <f>IF(AND(OR(Table1[[#This Row],[Account]]="15030",Table1[[#This Row],[Account]]="15035",Table1[[#This Row],[Account]]="20150"),Table1[[#This Row],[Vendor ID]]=""),1,"")</f>
        <v/>
      </c>
      <c r="AF2639" s="15"/>
      <c r="AG2639" s="15"/>
      <c r="AH2639" s="15"/>
      <c r="AI2639" s="46" t="str">
        <f>IF(Table1[[#This Row],[Posting Date]]&lt;&gt;"","GJ-"&amp;CountryID,"")</f>
        <v/>
      </c>
      <c r="AJ2639" s="59" t="str">
        <f>IF(Table1[[#This Row],[Posting Date]]&lt;&gt;"",Table1[[#This Row],[Posting Date]],"")</f>
        <v/>
      </c>
      <c r="AK2639" s="46"/>
      <c r="AL2639" s="46" t="str">
        <f>IF(Table1[[#This Row],[Description]]&lt;&gt;"",Table1[[#This Row],[Description]],"")</f>
        <v/>
      </c>
      <c r="AM2639" s="46" t="str">
        <f>IF(Table1[[#This Row],[Posting Date]]&lt;&gt;"",Table1[[#This Row],[Reference Number]],"")</f>
        <v/>
      </c>
      <c r="AN2639" s="46" t="str">
        <f>TRIM(Table1[[#This Row],[Line '#]])</f>
        <v/>
      </c>
      <c r="AO2639" s="46" t="str">
        <f>TRIM(Table1[[#This Row],[Account]])</f>
        <v/>
      </c>
      <c r="AP2639" s="46" t="str">
        <f>IF(Table1[[#This Row],[Posting Date]]&lt;&gt;"",$D$5,"")</f>
        <v/>
      </c>
      <c r="AQ2639" s="46" t="str">
        <f>TRIM(Table1[[#This Row],[Departments-Prgrams]])</f>
        <v/>
      </c>
      <c r="AR2639" s="46" t="str">
        <f>TRIM(Table1[[#This Row],[Grant]])</f>
        <v/>
      </c>
      <c r="AS2639" s="46" t="str">
        <f>TRIM(Table1[[#This Row],[Staff ID]])</f>
        <v/>
      </c>
      <c r="AT2639" s="46" t="str">
        <f>IF(TRIM(Table1[[#This Row],[Budget Code]])=0,"",TRIM(Table1[[#This Row],[Budget Code]]))</f>
        <v/>
      </c>
      <c r="AU2639" s="46" t="str">
        <f>IF(Table1[[#This Row],[Line Description]]&lt;&gt;"",Table1[[#This Row],[Line Description]],"")</f>
        <v/>
      </c>
      <c r="AV2639" s="46" t="str">
        <f>IF(Table1[[#This Row],[Cur_Amount Debit]]&gt;0,ROUND(Table1[[#This Row],[Cur_Amount Debit]],2),"")</f>
        <v/>
      </c>
      <c r="AW2639" s="46" t="str">
        <f>IF(Table1[[#This Row],[Cur_Amount Credit]]&gt;0,ROUND(Table1[[#This Row],[Cur_Amount Credit]],2),"")</f>
        <v/>
      </c>
      <c r="AX2639" s="46" t="str">
        <f>LEFT(Table1[[#This Row],[Cur]],3)</f>
        <v/>
      </c>
      <c r="AY2639" s="59"/>
      <c r="AZ2639" s="46"/>
      <c r="BA2639" s="46" t="str">
        <f>IF(Table1[[#This Row],[Cur]]&lt;&gt;"",IF(Table1[[#This Row],[Cur]]="USD","",ExchangeRate),"")</f>
        <v/>
      </c>
      <c r="BB2639" s="46" t="str">
        <f>IF(Table1[[#This Row],[Grant]]&lt;&gt;"",VLOOKUP(Table1[[#This Row],[Grant]],Grants!B:D,3),"")</f>
        <v/>
      </c>
      <c r="BC2639" s="46" t="str">
        <f>TRIM(Table1[[#This Row],[Vendor ID]])</f>
        <v/>
      </c>
      <c r="BD2639">
        <f>IF(Table1[[#This Row],[Reference Number]]=Q2638,BD2638,BD2638+1)</f>
        <v>0</v>
      </c>
    </row>
    <row r="2640" spans="1:56" ht="11.25" customHeight="1" x14ac:dyDescent="0.25">
      <c r="A2640" s="1"/>
      <c r="B2640" s="88" t="str">
        <f>IF(Table1[[#This Row],[Posting Date]]&lt;&gt;"",IF(Table1[[#This Row],[Reference Number]]=Q2639,B2639+1,1),"")</f>
        <v/>
      </c>
      <c r="C2640" s="61"/>
      <c r="D2640" s="61"/>
      <c r="E2640" s="138"/>
      <c r="F2640" s="141" t="str">
        <f>IFERROR(IF(VLOOKUP(Table1[[#This Row],[Budget Code Description]],Dimentions!$X$6:$AC$139,2,FALSE)="","",VLOOKUP(Table1[[#This Row],[Budget Code Description]],Dimentions!$X$6:$AC$139,2,FALSE)),"")</f>
        <v/>
      </c>
      <c r="G2640" s="141"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1" t="str">
        <f>IFERROR(VLOOKUP(Table1[[#This Row],[Budget Code Description]],Table6[#All],8,FALSE),"")</f>
        <v/>
      </c>
      <c r="L2640" s="63"/>
      <c r="M2640" s="65" t="str">
        <f>IFERROR(VLOOKUP(Table1[[#This Row],[Staff ID]],Table2[],2,FALSE),"")</f>
        <v/>
      </c>
      <c r="N2640" s="209" t="str">
        <f>IFERROR(IF(VLOOKUP(Table1[[#This Row],[Budget Code Description]],Dimentions!$X$6:$AC$134,4,FALSE)="","",VLOOKUP(Table1[[#This Row],[Budget Code Description]],Dimentions!$X$6:$AC$134,4,FALSE)),"")</f>
        <v/>
      </c>
      <c r="O2640" s="65" t="str">
        <f>IFERROR(VLOOKUP(Table1[[#This Row],[Vendor ID]],Table549[],2,FALSE),"")</f>
        <v/>
      </c>
      <c r="P2640" s="63"/>
      <c r="Q2640" s="141" t="str">
        <f>IF(Table1[[#This Row],[Posting Date]]&lt;&gt;"",$D$9,"")</f>
        <v/>
      </c>
      <c r="R2640" s="157" t="str">
        <f>IF(Table1[[#This Row],[Posting Date]]&lt;&gt;"",$D$10,"")</f>
        <v/>
      </c>
      <c r="S2640" s="66"/>
      <c r="T2640" s="63"/>
      <c r="U2640" s="67"/>
      <c r="V2640" s="67"/>
      <c r="W2640" s="67" t="str">
        <f t="shared" si="45"/>
        <v/>
      </c>
      <c r="X2640" s="159" t="str">
        <f>IF(E2640="","",(IF(Table1[[#This Row],[Cur]]="USD",Table1[[#This Row],[Cur_Amount Debit]],Table1[[#This Row],[Cur_Amount Debit]]/Table1[[#This Row],[Exchange Rate]])))</f>
        <v/>
      </c>
      <c r="Y2640" s="159" t="str">
        <f>IF(E2640="","",(IF(Table1[[#This Row],[Cur]]="USD",Table1[[#This Row],[Cur_Amount Credit]],Table1[[#This Row],[Cur_Amount Credit]]/ExchangeRate)))</f>
        <v/>
      </c>
      <c r="Z2640" s="201" t="str">
        <f>IF(E2640="","",(Table1[[#This Row],[Debit USD]]-Table1[[#This Row],[Credit USD]]))</f>
        <v/>
      </c>
      <c r="AA2640" s="226"/>
      <c r="AB2640" s="255"/>
      <c r="AC2640" s="1"/>
      <c r="AD2640" s="15"/>
      <c r="AE2640" s="15" t="str">
        <f>IF(AND(OR(Table1[[#This Row],[Account]]="15030",Table1[[#This Row],[Account]]="15035",Table1[[#This Row],[Account]]="20150"),Table1[[#This Row],[Vendor ID]]=""),1,"")</f>
        <v/>
      </c>
      <c r="AF2640" s="15"/>
      <c r="AG2640" s="15"/>
      <c r="AH2640" s="15"/>
      <c r="AI2640" s="46" t="str">
        <f>IF(Table1[[#This Row],[Posting Date]]&lt;&gt;"","GJ-"&amp;CountryID,"")</f>
        <v/>
      </c>
      <c r="AJ2640" s="59" t="str">
        <f>IF(Table1[[#This Row],[Posting Date]]&lt;&gt;"",Table1[[#This Row],[Posting Date]],"")</f>
        <v/>
      </c>
      <c r="AK2640" s="46"/>
      <c r="AL2640" s="46" t="str">
        <f>IF(Table1[[#This Row],[Description]]&lt;&gt;"",Table1[[#This Row],[Description]],"")</f>
        <v/>
      </c>
      <c r="AM2640" s="46" t="str">
        <f>IF(Table1[[#This Row],[Posting Date]]&lt;&gt;"",Table1[[#This Row],[Reference Number]],"")</f>
        <v/>
      </c>
      <c r="AN2640" s="46" t="str">
        <f>TRIM(Table1[[#This Row],[Line '#]])</f>
        <v/>
      </c>
      <c r="AO2640" s="46" t="str">
        <f>TRIM(Table1[[#This Row],[Account]])</f>
        <v/>
      </c>
      <c r="AP2640" s="46" t="str">
        <f>IF(Table1[[#This Row],[Posting Date]]&lt;&gt;"",$D$5,"")</f>
        <v/>
      </c>
      <c r="AQ2640" s="46" t="str">
        <f>TRIM(Table1[[#This Row],[Departments-Prgrams]])</f>
        <v/>
      </c>
      <c r="AR2640" s="46" t="str">
        <f>TRIM(Table1[[#This Row],[Grant]])</f>
        <v/>
      </c>
      <c r="AS2640" s="46" t="str">
        <f>TRIM(Table1[[#This Row],[Staff ID]])</f>
        <v/>
      </c>
      <c r="AT2640" s="46" t="str">
        <f>IF(TRIM(Table1[[#This Row],[Budget Code]])=0,"",TRIM(Table1[[#This Row],[Budget Code]]))</f>
        <v/>
      </c>
      <c r="AU2640" s="46" t="str">
        <f>IF(Table1[[#This Row],[Line Description]]&lt;&gt;"",Table1[[#This Row],[Line Description]],"")</f>
        <v/>
      </c>
      <c r="AV2640" s="46" t="str">
        <f>IF(Table1[[#This Row],[Cur_Amount Debit]]&gt;0,ROUND(Table1[[#This Row],[Cur_Amount Debit]],2),"")</f>
        <v/>
      </c>
      <c r="AW2640" s="46" t="str">
        <f>IF(Table1[[#This Row],[Cur_Amount Credit]]&gt;0,ROUND(Table1[[#This Row],[Cur_Amount Credit]],2),"")</f>
        <v/>
      </c>
      <c r="AX2640" s="46" t="str">
        <f>LEFT(Table1[[#This Row],[Cur]],3)</f>
        <v/>
      </c>
      <c r="AY2640" s="59"/>
      <c r="AZ2640" s="46"/>
      <c r="BA2640" s="46" t="str">
        <f>IF(Table1[[#This Row],[Cur]]&lt;&gt;"",IF(Table1[[#This Row],[Cur]]="USD","",ExchangeRate),"")</f>
        <v/>
      </c>
      <c r="BB2640" s="46" t="str">
        <f>IF(Table1[[#This Row],[Grant]]&lt;&gt;"",VLOOKUP(Table1[[#This Row],[Grant]],Grants!B:D,3),"")</f>
        <v/>
      </c>
      <c r="BC2640" s="46" t="str">
        <f>TRIM(Table1[[#This Row],[Vendor ID]])</f>
        <v/>
      </c>
      <c r="BD2640">
        <f>IF(Table1[[#This Row],[Reference Number]]=Q2639,BD2639,BD2639+1)</f>
        <v>0</v>
      </c>
    </row>
    <row r="2641" spans="1:56" ht="11.25" customHeight="1" x14ac:dyDescent="0.25">
      <c r="A2641" s="1"/>
      <c r="B2641" s="88" t="str">
        <f>IF(Table1[[#This Row],[Posting Date]]&lt;&gt;"",IF(Table1[[#This Row],[Reference Number]]=Q2640,B2640+1,1),"")</f>
        <v/>
      </c>
      <c r="C2641" s="61"/>
      <c r="D2641" s="61"/>
      <c r="E2641" s="138"/>
      <c r="F2641" s="141" t="str">
        <f>IFERROR(IF(VLOOKUP(Table1[[#This Row],[Budget Code Description]],Dimentions!$X$6:$AC$139,2,FALSE)="","",VLOOKUP(Table1[[#This Row],[Budget Code Description]],Dimentions!$X$6:$AC$139,2,FALSE)),"")</f>
        <v/>
      </c>
      <c r="G2641" s="141"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1" t="str">
        <f>IFERROR(VLOOKUP(Table1[[#This Row],[Budget Code Description]],Table6[#All],8,FALSE),"")</f>
        <v/>
      </c>
      <c r="L2641" s="63"/>
      <c r="M2641" s="65" t="str">
        <f>IFERROR(VLOOKUP(Table1[[#This Row],[Staff ID]],Table2[],2,FALSE),"")</f>
        <v/>
      </c>
      <c r="N2641" s="209" t="str">
        <f>IFERROR(IF(VLOOKUP(Table1[[#This Row],[Budget Code Description]],Dimentions!$X$6:$AC$134,4,FALSE)="","",VLOOKUP(Table1[[#This Row],[Budget Code Description]],Dimentions!$X$6:$AC$134,4,FALSE)),"")</f>
        <v/>
      </c>
      <c r="O2641" s="65" t="str">
        <f>IFERROR(VLOOKUP(Table1[[#This Row],[Vendor ID]],Table549[],2,FALSE),"")</f>
        <v/>
      </c>
      <c r="P2641" s="63"/>
      <c r="Q2641" s="141" t="str">
        <f>IF(Table1[[#This Row],[Posting Date]]&lt;&gt;"",$D$9,"")</f>
        <v/>
      </c>
      <c r="R2641" s="157" t="str">
        <f>IF(Table1[[#This Row],[Posting Date]]&lt;&gt;"",$D$10,"")</f>
        <v/>
      </c>
      <c r="S2641" s="66"/>
      <c r="T2641" s="63"/>
      <c r="U2641" s="67"/>
      <c r="V2641" s="67"/>
      <c r="W2641" s="67" t="str">
        <f t="shared" si="45"/>
        <v/>
      </c>
      <c r="X2641" s="159" t="str">
        <f>IF(E2641="","",(IF(Table1[[#This Row],[Cur]]="USD",Table1[[#This Row],[Cur_Amount Debit]],Table1[[#This Row],[Cur_Amount Debit]]/Table1[[#This Row],[Exchange Rate]])))</f>
        <v/>
      </c>
      <c r="Y2641" s="159" t="str">
        <f>IF(E2641="","",(IF(Table1[[#This Row],[Cur]]="USD",Table1[[#This Row],[Cur_Amount Credit]],Table1[[#This Row],[Cur_Amount Credit]]/ExchangeRate)))</f>
        <v/>
      </c>
      <c r="Z2641" s="201" t="str">
        <f>IF(E2641="","",(Table1[[#This Row],[Debit USD]]-Table1[[#This Row],[Credit USD]]))</f>
        <v/>
      </c>
      <c r="AA2641" s="226"/>
      <c r="AB2641" s="255"/>
      <c r="AC2641" s="1"/>
      <c r="AD2641" s="15"/>
      <c r="AE2641" s="15" t="str">
        <f>IF(AND(OR(Table1[[#This Row],[Account]]="15030",Table1[[#This Row],[Account]]="15035",Table1[[#This Row],[Account]]="20150"),Table1[[#This Row],[Vendor ID]]=""),1,"")</f>
        <v/>
      </c>
      <c r="AF2641" s="15"/>
      <c r="AG2641" s="15"/>
      <c r="AH2641" s="15"/>
      <c r="AI2641" s="46" t="str">
        <f>IF(Table1[[#This Row],[Posting Date]]&lt;&gt;"","GJ-"&amp;CountryID,"")</f>
        <v/>
      </c>
      <c r="AJ2641" s="59" t="str">
        <f>IF(Table1[[#This Row],[Posting Date]]&lt;&gt;"",Table1[[#This Row],[Posting Date]],"")</f>
        <v/>
      </c>
      <c r="AK2641" s="46"/>
      <c r="AL2641" s="46" t="str">
        <f>IF(Table1[[#This Row],[Description]]&lt;&gt;"",Table1[[#This Row],[Description]],"")</f>
        <v/>
      </c>
      <c r="AM2641" s="46" t="str">
        <f>IF(Table1[[#This Row],[Posting Date]]&lt;&gt;"",Table1[[#This Row],[Reference Number]],"")</f>
        <v/>
      </c>
      <c r="AN2641" s="46" t="str">
        <f>TRIM(Table1[[#This Row],[Line '#]])</f>
        <v/>
      </c>
      <c r="AO2641" s="46" t="str">
        <f>TRIM(Table1[[#This Row],[Account]])</f>
        <v/>
      </c>
      <c r="AP2641" s="46" t="str">
        <f>IF(Table1[[#This Row],[Posting Date]]&lt;&gt;"",$D$5,"")</f>
        <v/>
      </c>
      <c r="AQ2641" s="46" t="str">
        <f>TRIM(Table1[[#This Row],[Departments-Prgrams]])</f>
        <v/>
      </c>
      <c r="AR2641" s="46" t="str">
        <f>TRIM(Table1[[#This Row],[Grant]])</f>
        <v/>
      </c>
      <c r="AS2641" s="46" t="str">
        <f>TRIM(Table1[[#This Row],[Staff ID]])</f>
        <v/>
      </c>
      <c r="AT2641" s="46" t="str">
        <f>IF(TRIM(Table1[[#This Row],[Budget Code]])=0,"",TRIM(Table1[[#This Row],[Budget Code]]))</f>
        <v/>
      </c>
      <c r="AU2641" s="46" t="str">
        <f>IF(Table1[[#This Row],[Line Description]]&lt;&gt;"",Table1[[#This Row],[Line Description]],"")</f>
        <v/>
      </c>
      <c r="AV2641" s="46" t="str">
        <f>IF(Table1[[#This Row],[Cur_Amount Debit]]&gt;0,ROUND(Table1[[#This Row],[Cur_Amount Debit]],2),"")</f>
        <v/>
      </c>
      <c r="AW2641" s="46" t="str">
        <f>IF(Table1[[#This Row],[Cur_Amount Credit]]&gt;0,ROUND(Table1[[#This Row],[Cur_Amount Credit]],2),"")</f>
        <v/>
      </c>
      <c r="AX2641" s="46" t="str">
        <f>LEFT(Table1[[#This Row],[Cur]],3)</f>
        <v/>
      </c>
      <c r="AY2641" s="59"/>
      <c r="AZ2641" s="46"/>
      <c r="BA2641" s="46" t="str">
        <f>IF(Table1[[#This Row],[Cur]]&lt;&gt;"",IF(Table1[[#This Row],[Cur]]="USD","",ExchangeRate),"")</f>
        <v/>
      </c>
      <c r="BB2641" s="46" t="str">
        <f>IF(Table1[[#This Row],[Grant]]&lt;&gt;"",VLOOKUP(Table1[[#This Row],[Grant]],Grants!B:D,3),"")</f>
        <v/>
      </c>
      <c r="BC2641" s="46" t="str">
        <f>TRIM(Table1[[#This Row],[Vendor ID]])</f>
        <v/>
      </c>
      <c r="BD2641">
        <f>IF(Table1[[#This Row],[Reference Number]]=Q2640,BD2640,BD2640+1)</f>
        <v>0</v>
      </c>
    </row>
    <row r="2642" spans="1:56" ht="11.25" customHeight="1" x14ac:dyDescent="0.25">
      <c r="A2642" s="1"/>
      <c r="B2642" s="88" t="str">
        <f>IF(Table1[[#This Row],[Posting Date]]&lt;&gt;"",IF(Table1[[#This Row],[Reference Number]]=Q2641,B2641+1,1),"")</f>
        <v/>
      </c>
      <c r="C2642" s="61"/>
      <c r="D2642" s="61"/>
      <c r="E2642" s="138"/>
      <c r="F2642" s="141" t="str">
        <f>IFERROR(IF(VLOOKUP(Table1[[#This Row],[Budget Code Description]],Dimentions!$X$6:$AC$139,2,FALSE)="","",VLOOKUP(Table1[[#This Row],[Budget Code Description]],Dimentions!$X$6:$AC$139,2,FALSE)),"")</f>
        <v/>
      </c>
      <c r="G2642" s="141"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1" t="str">
        <f>IFERROR(VLOOKUP(Table1[[#This Row],[Budget Code Description]],Table6[#All],8,FALSE),"")</f>
        <v/>
      </c>
      <c r="L2642" s="63"/>
      <c r="M2642" s="65" t="str">
        <f>IFERROR(VLOOKUP(Table1[[#This Row],[Staff ID]],Table2[],2,FALSE),"")</f>
        <v/>
      </c>
      <c r="N2642" s="209" t="str">
        <f>IFERROR(IF(VLOOKUP(Table1[[#This Row],[Budget Code Description]],Dimentions!$X$6:$AC$134,4,FALSE)="","",VLOOKUP(Table1[[#This Row],[Budget Code Description]],Dimentions!$X$6:$AC$134,4,FALSE)),"")</f>
        <v/>
      </c>
      <c r="O2642" s="65" t="str">
        <f>IFERROR(VLOOKUP(Table1[[#This Row],[Vendor ID]],Table549[],2,FALSE),"")</f>
        <v/>
      </c>
      <c r="P2642" s="63"/>
      <c r="Q2642" s="141" t="str">
        <f>IF(Table1[[#This Row],[Posting Date]]&lt;&gt;"",$D$9,"")</f>
        <v/>
      </c>
      <c r="R2642" s="157" t="str">
        <f>IF(Table1[[#This Row],[Posting Date]]&lt;&gt;"",$D$10,"")</f>
        <v/>
      </c>
      <c r="S2642" s="66"/>
      <c r="T2642" s="63"/>
      <c r="U2642" s="67"/>
      <c r="V2642" s="67"/>
      <c r="W2642" s="67" t="str">
        <f t="shared" si="45"/>
        <v/>
      </c>
      <c r="X2642" s="159" t="str">
        <f>IF(E2642="","",(IF(Table1[[#This Row],[Cur]]="USD",Table1[[#This Row],[Cur_Amount Debit]],Table1[[#This Row],[Cur_Amount Debit]]/Table1[[#This Row],[Exchange Rate]])))</f>
        <v/>
      </c>
      <c r="Y2642" s="159" t="str">
        <f>IF(E2642="","",(IF(Table1[[#This Row],[Cur]]="USD",Table1[[#This Row],[Cur_Amount Credit]],Table1[[#This Row],[Cur_Amount Credit]]/ExchangeRate)))</f>
        <v/>
      </c>
      <c r="Z2642" s="201" t="str">
        <f>IF(E2642="","",(Table1[[#This Row],[Debit USD]]-Table1[[#This Row],[Credit USD]]))</f>
        <v/>
      </c>
      <c r="AA2642" s="226"/>
      <c r="AB2642" s="255"/>
      <c r="AC2642" s="1"/>
      <c r="AD2642" s="15"/>
      <c r="AE2642" s="15" t="str">
        <f>IF(AND(OR(Table1[[#This Row],[Account]]="15030",Table1[[#This Row],[Account]]="15035",Table1[[#This Row],[Account]]="20150"),Table1[[#This Row],[Vendor ID]]=""),1,"")</f>
        <v/>
      </c>
      <c r="AF2642" s="15"/>
      <c r="AG2642" s="15"/>
      <c r="AH2642" s="15"/>
      <c r="AI2642" s="46" t="str">
        <f>IF(Table1[[#This Row],[Posting Date]]&lt;&gt;"","GJ-"&amp;CountryID,"")</f>
        <v/>
      </c>
      <c r="AJ2642" s="59" t="str">
        <f>IF(Table1[[#This Row],[Posting Date]]&lt;&gt;"",Table1[[#This Row],[Posting Date]],"")</f>
        <v/>
      </c>
      <c r="AK2642" s="46"/>
      <c r="AL2642" s="46" t="str">
        <f>IF(Table1[[#This Row],[Description]]&lt;&gt;"",Table1[[#This Row],[Description]],"")</f>
        <v/>
      </c>
      <c r="AM2642" s="46" t="str">
        <f>IF(Table1[[#This Row],[Posting Date]]&lt;&gt;"",Table1[[#This Row],[Reference Number]],"")</f>
        <v/>
      </c>
      <c r="AN2642" s="46" t="str">
        <f>TRIM(Table1[[#This Row],[Line '#]])</f>
        <v/>
      </c>
      <c r="AO2642" s="46" t="str">
        <f>TRIM(Table1[[#This Row],[Account]])</f>
        <v/>
      </c>
      <c r="AP2642" s="46" t="str">
        <f>IF(Table1[[#This Row],[Posting Date]]&lt;&gt;"",$D$5,"")</f>
        <v/>
      </c>
      <c r="AQ2642" s="46" t="str">
        <f>TRIM(Table1[[#This Row],[Departments-Prgrams]])</f>
        <v/>
      </c>
      <c r="AR2642" s="46" t="str">
        <f>TRIM(Table1[[#This Row],[Grant]])</f>
        <v/>
      </c>
      <c r="AS2642" s="46" t="str">
        <f>TRIM(Table1[[#This Row],[Staff ID]])</f>
        <v/>
      </c>
      <c r="AT2642" s="46" t="str">
        <f>IF(TRIM(Table1[[#This Row],[Budget Code]])=0,"",TRIM(Table1[[#This Row],[Budget Code]]))</f>
        <v/>
      </c>
      <c r="AU2642" s="46" t="str">
        <f>IF(Table1[[#This Row],[Line Description]]&lt;&gt;"",Table1[[#This Row],[Line Description]],"")</f>
        <v/>
      </c>
      <c r="AV2642" s="46" t="str">
        <f>IF(Table1[[#This Row],[Cur_Amount Debit]]&gt;0,ROUND(Table1[[#This Row],[Cur_Amount Debit]],2),"")</f>
        <v/>
      </c>
      <c r="AW2642" s="46" t="str">
        <f>IF(Table1[[#This Row],[Cur_Amount Credit]]&gt;0,ROUND(Table1[[#This Row],[Cur_Amount Credit]],2),"")</f>
        <v/>
      </c>
      <c r="AX2642" s="46" t="str">
        <f>LEFT(Table1[[#This Row],[Cur]],3)</f>
        <v/>
      </c>
      <c r="AY2642" s="59"/>
      <c r="AZ2642" s="46"/>
      <c r="BA2642" s="46" t="str">
        <f>IF(Table1[[#This Row],[Cur]]&lt;&gt;"",IF(Table1[[#This Row],[Cur]]="USD","",ExchangeRate),"")</f>
        <v/>
      </c>
      <c r="BB2642" s="46" t="str">
        <f>IF(Table1[[#This Row],[Grant]]&lt;&gt;"",VLOOKUP(Table1[[#This Row],[Grant]],Grants!B:D,3),"")</f>
        <v/>
      </c>
      <c r="BC2642" s="46" t="str">
        <f>TRIM(Table1[[#This Row],[Vendor ID]])</f>
        <v/>
      </c>
      <c r="BD2642">
        <f>IF(Table1[[#This Row],[Reference Number]]=Q2641,BD2641,BD2641+1)</f>
        <v>0</v>
      </c>
    </row>
    <row r="2643" spans="1:56" ht="11.25" customHeight="1" x14ac:dyDescent="0.25">
      <c r="A2643" s="1"/>
      <c r="B2643" s="88" t="str">
        <f>IF(Table1[[#This Row],[Posting Date]]&lt;&gt;"",IF(Table1[[#This Row],[Reference Number]]=Q2642,B2642+1,1),"")</f>
        <v/>
      </c>
      <c r="C2643" s="61"/>
      <c r="D2643" s="61"/>
      <c r="E2643" s="138"/>
      <c r="F2643" s="141" t="str">
        <f>IFERROR(IF(VLOOKUP(Table1[[#This Row],[Budget Code Description]],Dimentions!$X$6:$AC$139,2,FALSE)="","",VLOOKUP(Table1[[#This Row],[Budget Code Description]],Dimentions!$X$6:$AC$139,2,FALSE)),"")</f>
        <v/>
      </c>
      <c r="G2643" s="141"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1" t="str">
        <f>IFERROR(VLOOKUP(Table1[[#This Row],[Budget Code Description]],Table6[#All],8,FALSE),"")</f>
        <v/>
      </c>
      <c r="L2643" s="63"/>
      <c r="M2643" s="65" t="str">
        <f>IFERROR(VLOOKUP(Table1[[#This Row],[Staff ID]],Table2[],2,FALSE),"")</f>
        <v/>
      </c>
      <c r="N2643" s="209" t="str">
        <f>IFERROR(IF(VLOOKUP(Table1[[#This Row],[Budget Code Description]],Dimentions!$X$6:$AC$134,4,FALSE)="","",VLOOKUP(Table1[[#This Row],[Budget Code Description]],Dimentions!$X$6:$AC$134,4,FALSE)),"")</f>
        <v/>
      </c>
      <c r="O2643" s="65" t="str">
        <f>IFERROR(VLOOKUP(Table1[[#This Row],[Vendor ID]],Table549[],2,FALSE),"")</f>
        <v/>
      </c>
      <c r="P2643" s="63"/>
      <c r="Q2643" s="141" t="str">
        <f>IF(Table1[[#This Row],[Posting Date]]&lt;&gt;"",$D$9,"")</f>
        <v/>
      </c>
      <c r="R2643" s="157" t="str">
        <f>IF(Table1[[#This Row],[Posting Date]]&lt;&gt;"",$D$10,"")</f>
        <v/>
      </c>
      <c r="S2643" s="66"/>
      <c r="T2643" s="63"/>
      <c r="U2643" s="67"/>
      <c r="V2643" s="67"/>
      <c r="W2643" s="67" t="str">
        <f t="shared" si="45"/>
        <v/>
      </c>
      <c r="X2643" s="159" t="str">
        <f>IF(E2643="","",(IF(Table1[[#This Row],[Cur]]="USD",Table1[[#This Row],[Cur_Amount Debit]],Table1[[#This Row],[Cur_Amount Debit]]/Table1[[#This Row],[Exchange Rate]])))</f>
        <v/>
      </c>
      <c r="Y2643" s="159" t="str">
        <f>IF(E2643="","",(IF(Table1[[#This Row],[Cur]]="USD",Table1[[#This Row],[Cur_Amount Credit]],Table1[[#This Row],[Cur_Amount Credit]]/ExchangeRate)))</f>
        <v/>
      </c>
      <c r="Z2643" s="201" t="str">
        <f>IF(E2643="","",(Table1[[#This Row],[Debit USD]]-Table1[[#This Row],[Credit USD]]))</f>
        <v/>
      </c>
      <c r="AA2643" s="226"/>
      <c r="AB2643" s="255"/>
      <c r="AC2643" s="1"/>
      <c r="AD2643" s="15"/>
      <c r="AE2643" s="15" t="str">
        <f>IF(AND(OR(Table1[[#This Row],[Account]]="15030",Table1[[#This Row],[Account]]="15035",Table1[[#This Row],[Account]]="20150"),Table1[[#This Row],[Vendor ID]]=""),1,"")</f>
        <v/>
      </c>
      <c r="AF2643" s="15"/>
      <c r="AG2643" s="15"/>
      <c r="AH2643" s="15"/>
      <c r="AI2643" s="46" t="str">
        <f>IF(Table1[[#This Row],[Posting Date]]&lt;&gt;"","GJ-"&amp;CountryID,"")</f>
        <v/>
      </c>
      <c r="AJ2643" s="59" t="str">
        <f>IF(Table1[[#This Row],[Posting Date]]&lt;&gt;"",Table1[[#This Row],[Posting Date]],"")</f>
        <v/>
      </c>
      <c r="AK2643" s="46"/>
      <c r="AL2643" s="46" t="str">
        <f>IF(Table1[[#This Row],[Description]]&lt;&gt;"",Table1[[#This Row],[Description]],"")</f>
        <v/>
      </c>
      <c r="AM2643" s="46" t="str">
        <f>IF(Table1[[#This Row],[Posting Date]]&lt;&gt;"",Table1[[#This Row],[Reference Number]],"")</f>
        <v/>
      </c>
      <c r="AN2643" s="46" t="str">
        <f>TRIM(Table1[[#This Row],[Line '#]])</f>
        <v/>
      </c>
      <c r="AO2643" s="46" t="str">
        <f>TRIM(Table1[[#This Row],[Account]])</f>
        <v/>
      </c>
      <c r="AP2643" s="46" t="str">
        <f>IF(Table1[[#This Row],[Posting Date]]&lt;&gt;"",$D$5,"")</f>
        <v/>
      </c>
      <c r="AQ2643" s="46" t="str">
        <f>TRIM(Table1[[#This Row],[Departments-Prgrams]])</f>
        <v/>
      </c>
      <c r="AR2643" s="46" t="str">
        <f>TRIM(Table1[[#This Row],[Grant]])</f>
        <v/>
      </c>
      <c r="AS2643" s="46" t="str">
        <f>TRIM(Table1[[#This Row],[Staff ID]])</f>
        <v/>
      </c>
      <c r="AT2643" s="46" t="str">
        <f>IF(TRIM(Table1[[#This Row],[Budget Code]])=0,"",TRIM(Table1[[#This Row],[Budget Code]]))</f>
        <v/>
      </c>
      <c r="AU2643" s="46" t="str">
        <f>IF(Table1[[#This Row],[Line Description]]&lt;&gt;"",Table1[[#This Row],[Line Description]],"")</f>
        <v/>
      </c>
      <c r="AV2643" s="46" t="str">
        <f>IF(Table1[[#This Row],[Cur_Amount Debit]]&gt;0,ROUND(Table1[[#This Row],[Cur_Amount Debit]],2),"")</f>
        <v/>
      </c>
      <c r="AW2643" s="46" t="str">
        <f>IF(Table1[[#This Row],[Cur_Amount Credit]]&gt;0,ROUND(Table1[[#This Row],[Cur_Amount Credit]],2),"")</f>
        <v/>
      </c>
      <c r="AX2643" s="46" t="str">
        <f>LEFT(Table1[[#This Row],[Cur]],3)</f>
        <v/>
      </c>
      <c r="AY2643" s="59"/>
      <c r="AZ2643" s="46"/>
      <c r="BA2643" s="46" t="str">
        <f>IF(Table1[[#This Row],[Cur]]&lt;&gt;"",IF(Table1[[#This Row],[Cur]]="USD","",ExchangeRate),"")</f>
        <v/>
      </c>
      <c r="BB2643" s="46" t="str">
        <f>IF(Table1[[#This Row],[Grant]]&lt;&gt;"",VLOOKUP(Table1[[#This Row],[Grant]],Grants!B:D,3),"")</f>
        <v/>
      </c>
      <c r="BC2643" s="46" t="str">
        <f>TRIM(Table1[[#This Row],[Vendor ID]])</f>
        <v/>
      </c>
      <c r="BD2643">
        <f>IF(Table1[[#This Row],[Reference Number]]=Q2642,BD2642,BD2642+1)</f>
        <v>0</v>
      </c>
    </row>
    <row r="2644" spans="1:56" ht="11.25" customHeight="1" x14ac:dyDescent="0.25">
      <c r="A2644" s="1"/>
      <c r="B2644" s="88" t="str">
        <f>IF(Table1[[#This Row],[Posting Date]]&lt;&gt;"",IF(Table1[[#This Row],[Reference Number]]=Q2643,B2643+1,1),"")</f>
        <v/>
      </c>
      <c r="C2644" s="61"/>
      <c r="D2644" s="61"/>
      <c r="E2644" s="138"/>
      <c r="F2644" s="141" t="str">
        <f>IFERROR(IF(VLOOKUP(Table1[[#This Row],[Budget Code Description]],Dimentions!$X$6:$AC$139,2,FALSE)="","",VLOOKUP(Table1[[#This Row],[Budget Code Description]],Dimentions!$X$6:$AC$139,2,FALSE)),"")</f>
        <v/>
      </c>
      <c r="G2644" s="141"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1" t="str">
        <f>IFERROR(VLOOKUP(Table1[[#This Row],[Budget Code Description]],Table6[#All],8,FALSE),"")</f>
        <v/>
      </c>
      <c r="L2644" s="63"/>
      <c r="M2644" s="65" t="str">
        <f>IFERROR(VLOOKUP(Table1[[#This Row],[Staff ID]],Table2[],2,FALSE),"")</f>
        <v/>
      </c>
      <c r="N2644" s="209" t="str">
        <f>IFERROR(IF(VLOOKUP(Table1[[#This Row],[Budget Code Description]],Dimentions!$X$6:$AC$134,4,FALSE)="","",VLOOKUP(Table1[[#This Row],[Budget Code Description]],Dimentions!$X$6:$AC$134,4,FALSE)),"")</f>
        <v/>
      </c>
      <c r="O2644" s="65" t="str">
        <f>IFERROR(VLOOKUP(Table1[[#This Row],[Vendor ID]],Table549[],2,FALSE),"")</f>
        <v/>
      </c>
      <c r="P2644" s="63"/>
      <c r="Q2644" s="141" t="str">
        <f>IF(Table1[[#This Row],[Posting Date]]&lt;&gt;"",$D$9,"")</f>
        <v/>
      </c>
      <c r="R2644" s="157" t="str">
        <f>IF(Table1[[#This Row],[Posting Date]]&lt;&gt;"",$D$10,"")</f>
        <v/>
      </c>
      <c r="S2644" s="66"/>
      <c r="T2644" s="63"/>
      <c r="U2644" s="67"/>
      <c r="V2644" s="67"/>
      <c r="W2644" s="67" t="str">
        <f t="shared" si="45"/>
        <v/>
      </c>
      <c r="X2644" s="159" t="str">
        <f>IF(E2644="","",(IF(Table1[[#This Row],[Cur]]="USD",Table1[[#This Row],[Cur_Amount Debit]],Table1[[#This Row],[Cur_Amount Debit]]/Table1[[#This Row],[Exchange Rate]])))</f>
        <v/>
      </c>
      <c r="Y2644" s="159" t="str">
        <f>IF(E2644="","",(IF(Table1[[#This Row],[Cur]]="USD",Table1[[#This Row],[Cur_Amount Credit]],Table1[[#This Row],[Cur_Amount Credit]]/ExchangeRate)))</f>
        <v/>
      </c>
      <c r="Z2644" s="201" t="str">
        <f>IF(E2644="","",(Table1[[#This Row],[Debit USD]]-Table1[[#This Row],[Credit USD]]))</f>
        <v/>
      </c>
      <c r="AA2644" s="226"/>
      <c r="AB2644" s="255"/>
      <c r="AC2644" s="1"/>
      <c r="AD2644" s="15"/>
      <c r="AE2644" s="15" t="str">
        <f>IF(AND(OR(Table1[[#This Row],[Account]]="15030",Table1[[#This Row],[Account]]="15035",Table1[[#This Row],[Account]]="20150"),Table1[[#This Row],[Vendor ID]]=""),1,"")</f>
        <v/>
      </c>
      <c r="AF2644" s="15"/>
      <c r="AG2644" s="15"/>
      <c r="AH2644" s="15"/>
      <c r="AI2644" s="46" t="str">
        <f>IF(Table1[[#This Row],[Posting Date]]&lt;&gt;"","GJ-"&amp;CountryID,"")</f>
        <v/>
      </c>
      <c r="AJ2644" s="59" t="str">
        <f>IF(Table1[[#This Row],[Posting Date]]&lt;&gt;"",Table1[[#This Row],[Posting Date]],"")</f>
        <v/>
      </c>
      <c r="AK2644" s="46"/>
      <c r="AL2644" s="46" t="str">
        <f>IF(Table1[[#This Row],[Description]]&lt;&gt;"",Table1[[#This Row],[Description]],"")</f>
        <v/>
      </c>
      <c r="AM2644" s="46" t="str">
        <f>IF(Table1[[#This Row],[Posting Date]]&lt;&gt;"",Table1[[#This Row],[Reference Number]],"")</f>
        <v/>
      </c>
      <c r="AN2644" s="46" t="str">
        <f>TRIM(Table1[[#This Row],[Line '#]])</f>
        <v/>
      </c>
      <c r="AO2644" s="46" t="str">
        <f>TRIM(Table1[[#This Row],[Account]])</f>
        <v/>
      </c>
      <c r="AP2644" s="46" t="str">
        <f>IF(Table1[[#This Row],[Posting Date]]&lt;&gt;"",$D$5,"")</f>
        <v/>
      </c>
      <c r="AQ2644" s="46" t="str">
        <f>TRIM(Table1[[#This Row],[Departments-Prgrams]])</f>
        <v/>
      </c>
      <c r="AR2644" s="46" t="str">
        <f>TRIM(Table1[[#This Row],[Grant]])</f>
        <v/>
      </c>
      <c r="AS2644" s="46" t="str">
        <f>TRIM(Table1[[#This Row],[Staff ID]])</f>
        <v/>
      </c>
      <c r="AT2644" s="46" t="str">
        <f>IF(TRIM(Table1[[#This Row],[Budget Code]])=0,"",TRIM(Table1[[#This Row],[Budget Code]]))</f>
        <v/>
      </c>
      <c r="AU2644" s="46" t="str">
        <f>IF(Table1[[#This Row],[Line Description]]&lt;&gt;"",Table1[[#This Row],[Line Description]],"")</f>
        <v/>
      </c>
      <c r="AV2644" s="46" t="str">
        <f>IF(Table1[[#This Row],[Cur_Amount Debit]]&gt;0,ROUND(Table1[[#This Row],[Cur_Amount Debit]],2),"")</f>
        <v/>
      </c>
      <c r="AW2644" s="46" t="str">
        <f>IF(Table1[[#This Row],[Cur_Amount Credit]]&gt;0,ROUND(Table1[[#This Row],[Cur_Amount Credit]],2),"")</f>
        <v/>
      </c>
      <c r="AX2644" s="46" t="str">
        <f>LEFT(Table1[[#This Row],[Cur]],3)</f>
        <v/>
      </c>
      <c r="AY2644" s="59"/>
      <c r="AZ2644" s="46"/>
      <c r="BA2644" s="46" t="str">
        <f>IF(Table1[[#This Row],[Cur]]&lt;&gt;"",IF(Table1[[#This Row],[Cur]]="USD","",ExchangeRate),"")</f>
        <v/>
      </c>
      <c r="BB2644" s="46" t="str">
        <f>IF(Table1[[#This Row],[Grant]]&lt;&gt;"",VLOOKUP(Table1[[#This Row],[Grant]],Grants!B:D,3),"")</f>
        <v/>
      </c>
      <c r="BC2644" s="46" t="str">
        <f>TRIM(Table1[[#This Row],[Vendor ID]])</f>
        <v/>
      </c>
      <c r="BD2644">
        <f>IF(Table1[[#This Row],[Reference Number]]=Q2643,BD2643,BD2643+1)</f>
        <v>0</v>
      </c>
    </row>
    <row r="2645" spans="1:56" ht="11.25" customHeight="1" x14ac:dyDescent="0.25">
      <c r="A2645" s="1"/>
      <c r="B2645" s="88" t="str">
        <f>IF(Table1[[#This Row],[Posting Date]]&lt;&gt;"",IF(Table1[[#This Row],[Reference Number]]=Q2644,B2644+1,1),"")</f>
        <v/>
      </c>
      <c r="C2645" s="61"/>
      <c r="D2645" s="61"/>
      <c r="E2645" s="138"/>
      <c r="F2645" s="141" t="str">
        <f>IFERROR(IF(VLOOKUP(Table1[[#This Row],[Budget Code Description]],Dimentions!$X$6:$AC$139,2,FALSE)="","",VLOOKUP(Table1[[#This Row],[Budget Code Description]],Dimentions!$X$6:$AC$139,2,FALSE)),"")</f>
        <v/>
      </c>
      <c r="G2645" s="141"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1" t="str">
        <f>IFERROR(VLOOKUP(Table1[[#This Row],[Budget Code Description]],Table6[#All],8,FALSE),"")</f>
        <v/>
      </c>
      <c r="L2645" s="63"/>
      <c r="M2645" s="65" t="str">
        <f>IFERROR(VLOOKUP(Table1[[#This Row],[Staff ID]],Table2[],2,FALSE),"")</f>
        <v/>
      </c>
      <c r="N2645" s="209" t="str">
        <f>IFERROR(IF(VLOOKUP(Table1[[#This Row],[Budget Code Description]],Dimentions!$X$6:$AC$134,4,FALSE)="","",VLOOKUP(Table1[[#This Row],[Budget Code Description]],Dimentions!$X$6:$AC$134,4,FALSE)),"")</f>
        <v/>
      </c>
      <c r="O2645" s="65" t="str">
        <f>IFERROR(VLOOKUP(Table1[[#This Row],[Vendor ID]],Table549[],2,FALSE),"")</f>
        <v/>
      </c>
      <c r="P2645" s="63"/>
      <c r="Q2645" s="141" t="str">
        <f>IF(Table1[[#This Row],[Posting Date]]&lt;&gt;"",$D$9,"")</f>
        <v/>
      </c>
      <c r="R2645" s="157" t="str">
        <f>IF(Table1[[#This Row],[Posting Date]]&lt;&gt;"",$D$10,"")</f>
        <v/>
      </c>
      <c r="S2645" s="66"/>
      <c r="T2645" s="63"/>
      <c r="U2645" s="67"/>
      <c r="V2645" s="67"/>
      <c r="W2645" s="67" t="str">
        <f t="shared" si="45"/>
        <v/>
      </c>
      <c r="X2645" s="159" t="str">
        <f>IF(E2645="","",(IF(Table1[[#This Row],[Cur]]="USD",Table1[[#This Row],[Cur_Amount Debit]],Table1[[#This Row],[Cur_Amount Debit]]/Table1[[#This Row],[Exchange Rate]])))</f>
        <v/>
      </c>
      <c r="Y2645" s="159" t="str">
        <f>IF(E2645="","",(IF(Table1[[#This Row],[Cur]]="USD",Table1[[#This Row],[Cur_Amount Credit]],Table1[[#This Row],[Cur_Amount Credit]]/ExchangeRate)))</f>
        <v/>
      </c>
      <c r="Z2645" s="201" t="str">
        <f>IF(E2645="","",(Table1[[#This Row],[Debit USD]]-Table1[[#This Row],[Credit USD]]))</f>
        <v/>
      </c>
      <c r="AA2645" s="226"/>
      <c r="AB2645" s="255"/>
      <c r="AC2645" s="1"/>
      <c r="AD2645" s="15"/>
      <c r="AE2645" s="15" t="str">
        <f>IF(AND(OR(Table1[[#This Row],[Account]]="15030",Table1[[#This Row],[Account]]="15035",Table1[[#This Row],[Account]]="20150"),Table1[[#This Row],[Vendor ID]]=""),1,"")</f>
        <v/>
      </c>
      <c r="AF2645" s="15"/>
      <c r="AG2645" s="15"/>
      <c r="AH2645" s="15"/>
      <c r="AI2645" s="46" t="str">
        <f>IF(Table1[[#This Row],[Posting Date]]&lt;&gt;"","GJ-"&amp;CountryID,"")</f>
        <v/>
      </c>
      <c r="AJ2645" s="59" t="str">
        <f>IF(Table1[[#This Row],[Posting Date]]&lt;&gt;"",Table1[[#This Row],[Posting Date]],"")</f>
        <v/>
      </c>
      <c r="AK2645" s="46"/>
      <c r="AL2645" s="46" t="str">
        <f>IF(Table1[[#This Row],[Description]]&lt;&gt;"",Table1[[#This Row],[Description]],"")</f>
        <v/>
      </c>
      <c r="AM2645" s="46" t="str">
        <f>IF(Table1[[#This Row],[Posting Date]]&lt;&gt;"",Table1[[#This Row],[Reference Number]],"")</f>
        <v/>
      </c>
      <c r="AN2645" s="46" t="str">
        <f>TRIM(Table1[[#This Row],[Line '#]])</f>
        <v/>
      </c>
      <c r="AO2645" s="46" t="str">
        <f>TRIM(Table1[[#This Row],[Account]])</f>
        <v/>
      </c>
      <c r="AP2645" s="46" t="str">
        <f>IF(Table1[[#This Row],[Posting Date]]&lt;&gt;"",$D$5,"")</f>
        <v/>
      </c>
      <c r="AQ2645" s="46" t="str">
        <f>TRIM(Table1[[#This Row],[Departments-Prgrams]])</f>
        <v/>
      </c>
      <c r="AR2645" s="46" t="str">
        <f>TRIM(Table1[[#This Row],[Grant]])</f>
        <v/>
      </c>
      <c r="AS2645" s="46" t="str">
        <f>TRIM(Table1[[#This Row],[Staff ID]])</f>
        <v/>
      </c>
      <c r="AT2645" s="46" t="str">
        <f>IF(TRIM(Table1[[#This Row],[Budget Code]])=0,"",TRIM(Table1[[#This Row],[Budget Code]]))</f>
        <v/>
      </c>
      <c r="AU2645" s="46" t="str">
        <f>IF(Table1[[#This Row],[Line Description]]&lt;&gt;"",Table1[[#This Row],[Line Description]],"")</f>
        <v/>
      </c>
      <c r="AV2645" s="46" t="str">
        <f>IF(Table1[[#This Row],[Cur_Amount Debit]]&gt;0,ROUND(Table1[[#This Row],[Cur_Amount Debit]],2),"")</f>
        <v/>
      </c>
      <c r="AW2645" s="46" t="str">
        <f>IF(Table1[[#This Row],[Cur_Amount Credit]]&gt;0,ROUND(Table1[[#This Row],[Cur_Amount Credit]],2),"")</f>
        <v/>
      </c>
      <c r="AX2645" s="46" t="str">
        <f>LEFT(Table1[[#This Row],[Cur]],3)</f>
        <v/>
      </c>
      <c r="AY2645" s="59"/>
      <c r="AZ2645" s="46"/>
      <c r="BA2645" s="46" t="str">
        <f>IF(Table1[[#This Row],[Cur]]&lt;&gt;"",IF(Table1[[#This Row],[Cur]]="USD","",ExchangeRate),"")</f>
        <v/>
      </c>
      <c r="BB2645" s="46" t="str">
        <f>IF(Table1[[#This Row],[Grant]]&lt;&gt;"",VLOOKUP(Table1[[#This Row],[Grant]],Grants!B:D,3),"")</f>
        <v/>
      </c>
      <c r="BC2645" s="46" t="str">
        <f>TRIM(Table1[[#This Row],[Vendor ID]])</f>
        <v/>
      </c>
      <c r="BD2645">
        <f>IF(Table1[[#This Row],[Reference Number]]=Q2644,BD2644,BD2644+1)</f>
        <v>0</v>
      </c>
    </row>
    <row r="2646" spans="1:56" ht="11.25" customHeight="1" x14ac:dyDescent="0.25">
      <c r="A2646" s="1"/>
      <c r="B2646" s="88" t="str">
        <f>IF(Table1[[#This Row],[Posting Date]]&lt;&gt;"",IF(Table1[[#This Row],[Reference Number]]=Q2645,B2645+1,1),"")</f>
        <v/>
      </c>
      <c r="C2646" s="61"/>
      <c r="D2646" s="61"/>
      <c r="E2646" s="138"/>
      <c r="F2646" s="141" t="str">
        <f>IFERROR(IF(VLOOKUP(Table1[[#This Row],[Budget Code Description]],Dimentions!$X$6:$AC$139,2,FALSE)="","",VLOOKUP(Table1[[#This Row],[Budget Code Description]],Dimentions!$X$6:$AC$139,2,FALSE)),"")</f>
        <v/>
      </c>
      <c r="G2646" s="141"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1" t="str">
        <f>IFERROR(VLOOKUP(Table1[[#This Row],[Budget Code Description]],Table6[#All],8,FALSE),"")</f>
        <v/>
      </c>
      <c r="L2646" s="63"/>
      <c r="M2646" s="65" t="str">
        <f>IFERROR(VLOOKUP(Table1[[#This Row],[Staff ID]],Table2[],2,FALSE),"")</f>
        <v/>
      </c>
      <c r="N2646" s="209" t="str">
        <f>IFERROR(IF(VLOOKUP(Table1[[#This Row],[Budget Code Description]],Dimentions!$X$6:$AC$134,4,FALSE)="","",VLOOKUP(Table1[[#This Row],[Budget Code Description]],Dimentions!$X$6:$AC$134,4,FALSE)),"")</f>
        <v/>
      </c>
      <c r="O2646" s="65" t="str">
        <f>IFERROR(VLOOKUP(Table1[[#This Row],[Vendor ID]],Table549[],2,FALSE),"")</f>
        <v/>
      </c>
      <c r="P2646" s="63"/>
      <c r="Q2646" s="141" t="str">
        <f>IF(Table1[[#This Row],[Posting Date]]&lt;&gt;"",$D$9,"")</f>
        <v/>
      </c>
      <c r="R2646" s="157" t="str">
        <f>IF(Table1[[#This Row],[Posting Date]]&lt;&gt;"",$D$10,"")</f>
        <v/>
      </c>
      <c r="S2646" s="66"/>
      <c r="T2646" s="63"/>
      <c r="U2646" s="67"/>
      <c r="V2646" s="67"/>
      <c r="W2646" s="67" t="str">
        <f t="shared" si="45"/>
        <v/>
      </c>
      <c r="X2646" s="159" t="str">
        <f>IF(E2646="","",(IF(Table1[[#This Row],[Cur]]="USD",Table1[[#This Row],[Cur_Amount Debit]],Table1[[#This Row],[Cur_Amount Debit]]/Table1[[#This Row],[Exchange Rate]])))</f>
        <v/>
      </c>
      <c r="Y2646" s="159" t="str">
        <f>IF(E2646="","",(IF(Table1[[#This Row],[Cur]]="USD",Table1[[#This Row],[Cur_Amount Credit]],Table1[[#This Row],[Cur_Amount Credit]]/ExchangeRate)))</f>
        <v/>
      </c>
      <c r="Z2646" s="201" t="str">
        <f>IF(E2646="","",(Table1[[#This Row],[Debit USD]]-Table1[[#This Row],[Credit USD]]))</f>
        <v/>
      </c>
      <c r="AA2646" s="226"/>
      <c r="AB2646" s="255"/>
      <c r="AC2646" s="1"/>
      <c r="AD2646" s="15"/>
      <c r="AE2646" s="15" t="str">
        <f>IF(AND(OR(Table1[[#This Row],[Account]]="15030",Table1[[#This Row],[Account]]="15035",Table1[[#This Row],[Account]]="20150"),Table1[[#This Row],[Vendor ID]]=""),1,"")</f>
        <v/>
      </c>
      <c r="AF2646" s="15"/>
      <c r="AG2646" s="15"/>
      <c r="AH2646" s="15"/>
      <c r="AI2646" s="46" t="str">
        <f>IF(Table1[[#This Row],[Posting Date]]&lt;&gt;"","GJ-"&amp;CountryID,"")</f>
        <v/>
      </c>
      <c r="AJ2646" s="59" t="str">
        <f>IF(Table1[[#This Row],[Posting Date]]&lt;&gt;"",Table1[[#This Row],[Posting Date]],"")</f>
        <v/>
      </c>
      <c r="AK2646" s="46"/>
      <c r="AL2646" s="46" t="str">
        <f>IF(Table1[[#This Row],[Description]]&lt;&gt;"",Table1[[#This Row],[Description]],"")</f>
        <v/>
      </c>
      <c r="AM2646" s="46" t="str">
        <f>IF(Table1[[#This Row],[Posting Date]]&lt;&gt;"",Table1[[#This Row],[Reference Number]],"")</f>
        <v/>
      </c>
      <c r="AN2646" s="46" t="str">
        <f>TRIM(Table1[[#This Row],[Line '#]])</f>
        <v/>
      </c>
      <c r="AO2646" s="46" t="str">
        <f>TRIM(Table1[[#This Row],[Account]])</f>
        <v/>
      </c>
      <c r="AP2646" s="46" t="str">
        <f>IF(Table1[[#This Row],[Posting Date]]&lt;&gt;"",$D$5,"")</f>
        <v/>
      </c>
      <c r="AQ2646" s="46" t="str">
        <f>TRIM(Table1[[#This Row],[Departments-Prgrams]])</f>
        <v/>
      </c>
      <c r="AR2646" s="46" t="str">
        <f>TRIM(Table1[[#This Row],[Grant]])</f>
        <v/>
      </c>
      <c r="AS2646" s="46" t="str">
        <f>TRIM(Table1[[#This Row],[Staff ID]])</f>
        <v/>
      </c>
      <c r="AT2646" s="46" t="str">
        <f>IF(TRIM(Table1[[#This Row],[Budget Code]])=0,"",TRIM(Table1[[#This Row],[Budget Code]]))</f>
        <v/>
      </c>
      <c r="AU2646" s="46" t="str">
        <f>IF(Table1[[#This Row],[Line Description]]&lt;&gt;"",Table1[[#This Row],[Line Description]],"")</f>
        <v/>
      </c>
      <c r="AV2646" s="46" t="str">
        <f>IF(Table1[[#This Row],[Cur_Amount Debit]]&gt;0,ROUND(Table1[[#This Row],[Cur_Amount Debit]],2),"")</f>
        <v/>
      </c>
      <c r="AW2646" s="46" t="str">
        <f>IF(Table1[[#This Row],[Cur_Amount Credit]]&gt;0,ROUND(Table1[[#This Row],[Cur_Amount Credit]],2),"")</f>
        <v/>
      </c>
      <c r="AX2646" s="46" t="str">
        <f>LEFT(Table1[[#This Row],[Cur]],3)</f>
        <v/>
      </c>
      <c r="AY2646" s="59"/>
      <c r="AZ2646" s="46"/>
      <c r="BA2646" s="46" t="str">
        <f>IF(Table1[[#This Row],[Cur]]&lt;&gt;"",IF(Table1[[#This Row],[Cur]]="USD","",ExchangeRate),"")</f>
        <v/>
      </c>
      <c r="BB2646" s="46" t="str">
        <f>IF(Table1[[#This Row],[Grant]]&lt;&gt;"",VLOOKUP(Table1[[#This Row],[Grant]],Grants!B:D,3),"")</f>
        <v/>
      </c>
      <c r="BC2646" s="46" t="str">
        <f>TRIM(Table1[[#This Row],[Vendor ID]])</f>
        <v/>
      </c>
      <c r="BD2646">
        <f>IF(Table1[[#This Row],[Reference Number]]=Q2645,BD2645,BD2645+1)</f>
        <v>0</v>
      </c>
    </row>
    <row r="2647" spans="1:56" ht="11.25" customHeight="1" x14ac:dyDescent="0.25">
      <c r="A2647" s="1"/>
      <c r="B2647" s="88" t="str">
        <f>IF(Table1[[#This Row],[Posting Date]]&lt;&gt;"",IF(Table1[[#This Row],[Reference Number]]=Q2646,B2646+1,1),"")</f>
        <v/>
      </c>
      <c r="C2647" s="61"/>
      <c r="D2647" s="61"/>
      <c r="E2647" s="138"/>
      <c r="F2647" s="141" t="str">
        <f>IFERROR(IF(VLOOKUP(Table1[[#This Row],[Budget Code Description]],Dimentions!$X$6:$AC$139,2,FALSE)="","",VLOOKUP(Table1[[#This Row],[Budget Code Description]],Dimentions!$X$6:$AC$139,2,FALSE)),"")</f>
        <v/>
      </c>
      <c r="G2647" s="141"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1" t="str">
        <f>IFERROR(VLOOKUP(Table1[[#This Row],[Budget Code Description]],Table6[#All],8,FALSE),"")</f>
        <v/>
      </c>
      <c r="L2647" s="63"/>
      <c r="M2647" s="65" t="str">
        <f>IFERROR(VLOOKUP(Table1[[#This Row],[Staff ID]],Table2[],2,FALSE),"")</f>
        <v/>
      </c>
      <c r="N2647" s="209" t="str">
        <f>IFERROR(IF(VLOOKUP(Table1[[#This Row],[Budget Code Description]],Dimentions!$X$6:$AC$134,4,FALSE)="","",VLOOKUP(Table1[[#This Row],[Budget Code Description]],Dimentions!$X$6:$AC$134,4,FALSE)),"")</f>
        <v/>
      </c>
      <c r="O2647" s="65" t="str">
        <f>IFERROR(VLOOKUP(Table1[[#This Row],[Vendor ID]],Table549[],2,FALSE),"")</f>
        <v/>
      </c>
      <c r="P2647" s="63"/>
      <c r="Q2647" s="141" t="str">
        <f>IF(Table1[[#This Row],[Posting Date]]&lt;&gt;"",$D$9,"")</f>
        <v/>
      </c>
      <c r="R2647" s="157" t="str">
        <f>IF(Table1[[#This Row],[Posting Date]]&lt;&gt;"",$D$10,"")</f>
        <v/>
      </c>
      <c r="S2647" s="66"/>
      <c r="T2647" s="63"/>
      <c r="U2647" s="67"/>
      <c r="V2647" s="67"/>
      <c r="W2647" s="67" t="str">
        <f t="shared" si="45"/>
        <v/>
      </c>
      <c r="X2647" s="159" t="str">
        <f>IF(E2647="","",(IF(Table1[[#This Row],[Cur]]="USD",Table1[[#This Row],[Cur_Amount Debit]],Table1[[#This Row],[Cur_Amount Debit]]/Table1[[#This Row],[Exchange Rate]])))</f>
        <v/>
      </c>
      <c r="Y2647" s="159" t="str">
        <f>IF(E2647="","",(IF(Table1[[#This Row],[Cur]]="USD",Table1[[#This Row],[Cur_Amount Credit]],Table1[[#This Row],[Cur_Amount Credit]]/ExchangeRate)))</f>
        <v/>
      </c>
      <c r="Z2647" s="201" t="str">
        <f>IF(E2647="","",(Table1[[#This Row],[Debit USD]]-Table1[[#This Row],[Credit USD]]))</f>
        <v/>
      </c>
      <c r="AA2647" s="226"/>
      <c r="AB2647" s="255"/>
      <c r="AC2647" s="1"/>
      <c r="AD2647" s="15"/>
      <c r="AE2647" s="15" t="str">
        <f>IF(AND(OR(Table1[[#This Row],[Account]]="15030",Table1[[#This Row],[Account]]="15035",Table1[[#This Row],[Account]]="20150"),Table1[[#This Row],[Vendor ID]]=""),1,"")</f>
        <v/>
      </c>
      <c r="AF2647" s="15"/>
      <c r="AG2647" s="15"/>
      <c r="AH2647" s="15"/>
      <c r="AI2647" s="46" t="str">
        <f>IF(Table1[[#This Row],[Posting Date]]&lt;&gt;"","GJ-"&amp;CountryID,"")</f>
        <v/>
      </c>
      <c r="AJ2647" s="59" t="str">
        <f>IF(Table1[[#This Row],[Posting Date]]&lt;&gt;"",Table1[[#This Row],[Posting Date]],"")</f>
        <v/>
      </c>
      <c r="AK2647" s="46"/>
      <c r="AL2647" s="46" t="str">
        <f>IF(Table1[[#This Row],[Description]]&lt;&gt;"",Table1[[#This Row],[Description]],"")</f>
        <v/>
      </c>
      <c r="AM2647" s="46" t="str">
        <f>IF(Table1[[#This Row],[Posting Date]]&lt;&gt;"",Table1[[#This Row],[Reference Number]],"")</f>
        <v/>
      </c>
      <c r="AN2647" s="46" t="str">
        <f>TRIM(Table1[[#This Row],[Line '#]])</f>
        <v/>
      </c>
      <c r="AO2647" s="46" t="str">
        <f>TRIM(Table1[[#This Row],[Account]])</f>
        <v/>
      </c>
      <c r="AP2647" s="46" t="str">
        <f>IF(Table1[[#This Row],[Posting Date]]&lt;&gt;"",$D$5,"")</f>
        <v/>
      </c>
      <c r="AQ2647" s="46" t="str">
        <f>TRIM(Table1[[#This Row],[Departments-Prgrams]])</f>
        <v/>
      </c>
      <c r="AR2647" s="46" t="str">
        <f>TRIM(Table1[[#This Row],[Grant]])</f>
        <v/>
      </c>
      <c r="AS2647" s="46" t="str">
        <f>TRIM(Table1[[#This Row],[Staff ID]])</f>
        <v/>
      </c>
      <c r="AT2647" s="46" t="str">
        <f>IF(TRIM(Table1[[#This Row],[Budget Code]])=0,"",TRIM(Table1[[#This Row],[Budget Code]]))</f>
        <v/>
      </c>
      <c r="AU2647" s="46" t="str">
        <f>IF(Table1[[#This Row],[Line Description]]&lt;&gt;"",Table1[[#This Row],[Line Description]],"")</f>
        <v/>
      </c>
      <c r="AV2647" s="46" t="str">
        <f>IF(Table1[[#This Row],[Cur_Amount Debit]]&gt;0,ROUND(Table1[[#This Row],[Cur_Amount Debit]],2),"")</f>
        <v/>
      </c>
      <c r="AW2647" s="46" t="str">
        <f>IF(Table1[[#This Row],[Cur_Amount Credit]]&gt;0,ROUND(Table1[[#This Row],[Cur_Amount Credit]],2),"")</f>
        <v/>
      </c>
      <c r="AX2647" s="46" t="str">
        <f>LEFT(Table1[[#This Row],[Cur]],3)</f>
        <v/>
      </c>
      <c r="AY2647" s="59"/>
      <c r="AZ2647" s="46"/>
      <c r="BA2647" s="46" t="str">
        <f>IF(Table1[[#This Row],[Cur]]&lt;&gt;"",IF(Table1[[#This Row],[Cur]]="USD","",ExchangeRate),"")</f>
        <v/>
      </c>
      <c r="BB2647" s="46" t="str">
        <f>IF(Table1[[#This Row],[Grant]]&lt;&gt;"",VLOOKUP(Table1[[#This Row],[Grant]],Grants!B:D,3),"")</f>
        <v/>
      </c>
      <c r="BC2647" s="46" t="str">
        <f>TRIM(Table1[[#This Row],[Vendor ID]])</f>
        <v/>
      </c>
      <c r="BD2647">
        <f>IF(Table1[[#This Row],[Reference Number]]=Q2646,BD2646,BD2646+1)</f>
        <v>0</v>
      </c>
    </row>
    <row r="2648" spans="1:56" ht="11.25" customHeight="1" x14ac:dyDescent="0.25">
      <c r="A2648" s="1"/>
      <c r="B2648" s="88" t="str">
        <f>IF(Table1[[#This Row],[Posting Date]]&lt;&gt;"",IF(Table1[[#This Row],[Reference Number]]=Q2647,B2647+1,1),"")</f>
        <v/>
      </c>
      <c r="C2648" s="61"/>
      <c r="D2648" s="61"/>
      <c r="E2648" s="138"/>
      <c r="F2648" s="141" t="str">
        <f>IFERROR(IF(VLOOKUP(Table1[[#This Row],[Budget Code Description]],Dimentions!$X$6:$AC$139,2,FALSE)="","",VLOOKUP(Table1[[#This Row],[Budget Code Description]],Dimentions!$X$6:$AC$139,2,FALSE)),"")</f>
        <v/>
      </c>
      <c r="G2648" s="141"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1" t="str">
        <f>IFERROR(VLOOKUP(Table1[[#This Row],[Budget Code Description]],Table6[#All],8,FALSE),"")</f>
        <v/>
      </c>
      <c r="L2648" s="63"/>
      <c r="M2648" s="65" t="str">
        <f>IFERROR(VLOOKUP(Table1[[#This Row],[Staff ID]],Table2[],2,FALSE),"")</f>
        <v/>
      </c>
      <c r="N2648" s="209" t="str">
        <f>IFERROR(IF(VLOOKUP(Table1[[#This Row],[Budget Code Description]],Dimentions!$X$6:$AC$134,4,FALSE)="","",VLOOKUP(Table1[[#This Row],[Budget Code Description]],Dimentions!$X$6:$AC$134,4,FALSE)),"")</f>
        <v/>
      </c>
      <c r="O2648" s="65" t="str">
        <f>IFERROR(VLOOKUP(Table1[[#This Row],[Vendor ID]],Table549[],2,FALSE),"")</f>
        <v/>
      </c>
      <c r="P2648" s="63"/>
      <c r="Q2648" s="141" t="str">
        <f>IF(Table1[[#This Row],[Posting Date]]&lt;&gt;"",$D$9,"")</f>
        <v/>
      </c>
      <c r="R2648" s="157" t="str">
        <f>IF(Table1[[#This Row],[Posting Date]]&lt;&gt;"",$D$10,"")</f>
        <v/>
      </c>
      <c r="S2648" s="66"/>
      <c r="T2648" s="63"/>
      <c r="U2648" s="67"/>
      <c r="V2648" s="67"/>
      <c r="W2648" s="67" t="str">
        <f t="shared" si="45"/>
        <v/>
      </c>
      <c r="X2648" s="159" t="str">
        <f>IF(E2648="","",(IF(Table1[[#This Row],[Cur]]="USD",Table1[[#This Row],[Cur_Amount Debit]],Table1[[#This Row],[Cur_Amount Debit]]/Table1[[#This Row],[Exchange Rate]])))</f>
        <v/>
      </c>
      <c r="Y2648" s="159" t="str">
        <f>IF(E2648="","",(IF(Table1[[#This Row],[Cur]]="USD",Table1[[#This Row],[Cur_Amount Credit]],Table1[[#This Row],[Cur_Amount Credit]]/ExchangeRate)))</f>
        <v/>
      </c>
      <c r="Z2648" s="201" t="str">
        <f>IF(E2648="","",(Table1[[#This Row],[Debit USD]]-Table1[[#This Row],[Credit USD]]))</f>
        <v/>
      </c>
      <c r="AA2648" s="226"/>
      <c r="AB2648" s="255"/>
      <c r="AC2648" s="1"/>
      <c r="AD2648" s="15"/>
      <c r="AE2648" s="15" t="str">
        <f>IF(AND(OR(Table1[[#This Row],[Account]]="15030",Table1[[#This Row],[Account]]="15035",Table1[[#This Row],[Account]]="20150"),Table1[[#This Row],[Vendor ID]]=""),1,"")</f>
        <v/>
      </c>
      <c r="AF2648" s="15"/>
      <c r="AG2648" s="15"/>
      <c r="AH2648" s="15"/>
      <c r="AI2648" s="46" t="str">
        <f>IF(Table1[[#This Row],[Posting Date]]&lt;&gt;"","GJ-"&amp;CountryID,"")</f>
        <v/>
      </c>
      <c r="AJ2648" s="59" t="str">
        <f>IF(Table1[[#This Row],[Posting Date]]&lt;&gt;"",Table1[[#This Row],[Posting Date]],"")</f>
        <v/>
      </c>
      <c r="AK2648" s="46"/>
      <c r="AL2648" s="46" t="str">
        <f>IF(Table1[[#This Row],[Description]]&lt;&gt;"",Table1[[#This Row],[Description]],"")</f>
        <v/>
      </c>
      <c r="AM2648" s="46" t="str">
        <f>IF(Table1[[#This Row],[Posting Date]]&lt;&gt;"",Table1[[#This Row],[Reference Number]],"")</f>
        <v/>
      </c>
      <c r="AN2648" s="46" t="str">
        <f>TRIM(Table1[[#This Row],[Line '#]])</f>
        <v/>
      </c>
      <c r="AO2648" s="46" t="str">
        <f>TRIM(Table1[[#This Row],[Account]])</f>
        <v/>
      </c>
      <c r="AP2648" s="46" t="str">
        <f>IF(Table1[[#This Row],[Posting Date]]&lt;&gt;"",$D$5,"")</f>
        <v/>
      </c>
      <c r="AQ2648" s="46" t="str">
        <f>TRIM(Table1[[#This Row],[Departments-Prgrams]])</f>
        <v/>
      </c>
      <c r="AR2648" s="46" t="str">
        <f>TRIM(Table1[[#This Row],[Grant]])</f>
        <v/>
      </c>
      <c r="AS2648" s="46" t="str">
        <f>TRIM(Table1[[#This Row],[Staff ID]])</f>
        <v/>
      </c>
      <c r="AT2648" s="46" t="str">
        <f>IF(TRIM(Table1[[#This Row],[Budget Code]])=0,"",TRIM(Table1[[#This Row],[Budget Code]]))</f>
        <v/>
      </c>
      <c r="AU2648" s="46" t="str">
        <f>IF(Table1[[#This Row],[Line Description]]&lt;&gt;"",Table1[[#This Row],[Line Description]],"")</f>
        <v/>
      </c>
      <c r="AV2648" s="46" t="str">
        <f>IF(Table1[[#This Row],[Cur_Amount Debit]]&gt;0,ROUND(Table1[[#This Row],[Cur_Amount Debit]],2),"")</f>
        <v/>
      </c>
      <c r="AW2648" s="46" t="str">
        <f>IF(Table1[[#This Row],[Cur_Amount Credit]]&gt;0,ROUND(Table1[[#This Row],[Cur_Amount Credit]],2),"")</f>
        <v/>
      </c>
      <c r="AX2648" s="46" t="str">
        <f>LEFT(Table1[[#This Row],[Cur]],3)</f>
        <v/>
      </c>
      <c r="AY2648" s="59"/>
      <c r="AZ2648" s="46"/>
      <c r="BA2648" s="46" t="str">
        <f>IF(Table1[[#This Row],[Cur]]&lt;&gt;"",IF(Table1[[#This Row],[Cur]]="USD","",ExchangeRate),"")</f>
        <v/>
      </c>
      <c r="BB2648" s="46" t="str">
        <f>IF(Table1[[#This Row],[Grant]]&lt;&gt;"",VLOOKUP(Table1[[#This Row],[Grant]],Grants!B:D,3),"")</f>
        <v/>
      </c>
      <c r="BC2648" s="46" t="str">
        <f>TRIM(Table1[[#This Row],[Vendor ID]])</f>
        <v/>
      </c>
      <c r="BD2648">
        <f>IF(Table1[[#This Row],[Reference Number]]=Q2647,BD2647,BD2647+1)</f>
        <v>0</v>
      </c>
    </row>
    <row r="2649" spans="1:56" ht="11.25" customHeight="1" x14ac:dyDescent="0.25">
      <c r="A2649" s="1"/>
      <c r="B2649" s="88" t="str">
        <f>IF(Table1[[#This Row],[Posting Date]]&lt;&gt;"",IF(Table1[[#This Row],[Reference Number]]=Q2648,B2648+1,1),"")</f>
        <v/>
      </c>
      <c r="C2649" s="61"/>
      <c r="D2649" s="61"/>
      <c r="E2649" s="138"/>
      <c r="F2649" s="141" t="str">
        <f>IFERROR(IF(VLOOKUP(Table1[[#This Row],[Budget Code Description]],Dimentions!$X$6:$AC$139,2,FALSE)="","",VLOOKUP(Table1[[#This Row],[Budget Code Description]],Dimentions!$X$6:$AC$139,2,FALSE)),"")</f>
        <v/>
      </c>
      <c r="G2649" s="141"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1" t="str">
        <f>IFERROR(VLOOKUP(Table1[[#This Row],[Budget Code Description]],Table6[#All],8,FALSE),"")</f>
        <v/>
      </c>
      <c r="L2649" s="63"/>
      <c r="M2649" s="65" t="str">
        <f>IFERROR(VLOOKUP(Table1[[#This Row],[Staff ID]],Table2[],2,FALSE),"")</f>
        <v/>
      </c>
      <c r="N2649" s="209" t="str">
        <f>IFERROR(IF(VLOOKUP(Table1[[#This Row],[Budget Code Description]],Dimentions!$X$6:$AC$134,4,FALSE)="","",VLOOKUP(Table1[[#This Row],[Budget Code Description]],Dimentions!$X$6:$AC$134,4,FALSE)),"")</f>
        <v/>
      </c>
      <c r="O2649" s="65" t="str">
        <f>IFERROR(VLOOKUP(Table1[[#This Row],[Vendor ID]],Table549[],2,FALSE),"")</f>
        <v/>
      </c>
      <c r="P2649" s="63"/>
      <c r="Q2649" s="141" t="str">
        <f>IF(Table1[[#This Row],[Posting Date]]&lt;&gt;"",$D$9,"")</f>
        <v/>
      </c>
      <c r="R2649" s="157" t="str">
        <f>IF(Table1[[#This Row],[Posting Date]]&lt;&gt;"",$D$10,"")</f>
        <v/>
      </c>
      <c r="S2649" s="66"/>
      <c r="T2649" s="63"/>
      <c r="U2649" s="67"/>
      <c r="V2649" s="67"/>
      <c r="W2649" s="67" t="str">
        <f t="shared" si="45"/>
        <v/>
      </c>
      <c r="X2649" s="159" t="str">
        <f>IF(E2649="","",(IF(Table1[[#This Row],[Cur]]="USD",Table1[[#This Row],[Cur_Amount Debit]],Table1[[#This Row],[Cur_Amount Debit]]/Table1[[#This Row],[Exchange Rate]])))</f>
        <v/>
      </c>
      <c r="Y2649" s="159" t="str">
        <f>IF(E2649="","",(IF(Table1[[#This Row],[Cur]]="USD",Table1[[#This Row],[Cur_Amount Credit]],Table1[[#This Row],[Cur_Amount Credit]]/ExchangeRate)))</f>
        <v/>
      </c>
      <c r="Z2649" s="201" t="str">
        <f>IF(E2649="","",(Table1[[#This Row],[Debit USD]]-Table1[[#This Row],[Credit USD]]))</f>
        <v/>
      </c>
      <c r="AA2649" s="226"/>
      <c r="AB2649" s="255"/>
      <c r="AC2649" s="1"/>
      <c r="AD2649" s="15"/>
      <c r="AE2649" s="15" t="str">
        <f>IF(AND(OR(Table1[[#This Row],[Account]]="15030",Table1[[#This Row],[Account]]="15035",Table1[[#This Row],[Account]]="20150"),Table1[[#This Row],[Vendor ID]]=""),1,"")</f>
        <v/>
      </c>
      <c r="AF2649" s="15"/>
      <c r="AG2649" s="15"/>
      <c r="AH2649" s="15"/>
      <c r="AI2649" s="46" t="str">
        <f>IF(Table1[[#This Row],[Posting Date]]&lt;&gt;"","GJ-"&amp;CountryID,"")</f>
        <v/>
      </c>
      <c r="AJ2649" s="59" t="str">
        <f>IF(Table1[[#This Row],[Posting Date]]&lt;&gt;"",Table1[[#This Row],[Posting Date]],"")</f>
        <v/>
      </c>
      <c r="AK2649" s="46"/>
      <c r="AL2649" s="46" t="str">
        <f>IF(Table1[[#This Row],[Description]]&lt;&gt;"",Table1[[#This Row],[Description]],"")</f>
        <v/>
      </c>
      <c r="AM2649" s="46" t="str">
        <f>IF(Table1[[#This Row],[Posting Date]]&lt;&gt;"",Table1[[#This Row],[Reference Number]],"")</f>
        <v/>
      </c>
      <c r="AN2649" s="46" t="str">
        <f>TRIM(Table1[[#This Row],[Line '#]])</f>
        <v/>
      </c>
      <c r="AO2649" s="46" t="str">
        <f>TRIM(Table1[[#This Row],[Account]])</f>
        <v/>
      </c>
      <c r="AP2649" s="46" t="str">
        <f>IF(Table1[[#This Row],[Posting Date]]&lt;&gt;"",$D$5,"")</f>
        <v/>
      </c>
      <c r="AQ2649" s="46" t="str">
        <f>TRIM(Table1[[#This Row],[Departments-Prgrams]])</f>
        <v/>
      </c>
      <c r="AR2649" s="46" t="str">
        <f>TRIM(Table1[[#This Row],[Grant]])</f>
        <v/>
      </c>
      <c r="AS2649" s="46" t="str">
        <f>TRIM(Table1[[#This Row],[Staff ID]])</f>
        <v/>
      </c>
      <c r="AT2649" s="46" t="str">
        <f>IF(TRIM(Table1[[#This Row],[Budget Code]])=0,"",TRIM(Table1[[#This Row],[Budget Code]]))</f>
        <v/>
      </c>
      <c r="AU2649" s="46" t="str">
        <f>IF(Table1[[#This Row],[Line Description]]&lt;&gt;"",Table1[[#This Row],[Line Description]],"")</f>
        <v/>
      </c>
      <c r="AV2649" s="46" t="str">
        <f>IF(Table1[[#This Row],[Cur_Amount Debit]]&gt;0,ROUND(Table1[[#This Row],[Cur_Amount Debit]],2),"")</f>
        <v/>
      </c>
      <c r="AW2649" s="46" t="str">
        <f>IF(Table1[[#This Row],[Cur_Amount Credit]]&gt;0,ROUND(Table1[[#This Row],[Cur_Amount Credit]],2),"")</f>
        <v/>
      </c>
      <c r="AX2649" s="46" t="str">
        <f>LEFT(Table1[[#This Row],[Cur]],3)</f>
        <v/>
      </c>
      <c r="AY2649" s="59"/>
      <c r="AZ2649" s="46"/>
      <c r="BA2649" s="46" t="str">
        <f>IF(Table1[[#This Row],[Cur]]&lt;&gt;"",IF(Table1[[#This Row],[Cur]]="USD","",ExchangeRate),"")</f>
        <v/>
      </c>
      <c r="BB2649" s="46" t="str">
        <f>IF(Table1[[#This Row],[Grant]]&lt;&gt;"",VLOOKUP(Table1[[#This Row],[Grant]],Grants!B:D,3),"")</f>
        <v/>
      </c>
      <c r="BC2649" s="46" t="str">
        <f>TRIM(Table1[[#This Row],[Vendor ID]])</f>
        <v/>
      </c>
      <c r="BD2649">
        <f>IF(Table1[[#This Row],[Reference Number]]=Q2648,BD2648,BD2648+1)</f>
        <v>0</v>
      </c>
    </row>
    <row r="2650" spans="1:56" ht="11.25" customHeight="1" x14ac:dyDescent="0.25">
      <c r="A2650" s="1"/>
      <c r="B2650" s="88" t="str">
        <f>IF(Table1[[#This Row],[Posting Date]]&lt;&gt;"",IF(Table1[[#This Row],[Reference Number]]=Q2649,B2649+1,1),"")</f>
        <v/>
      </c>
      <c r="C2650" s="61"/>
      <c r="D2650" s="61"/>
      <c r="E2650" s="138"/>
      <c r="F2650" s="141" t="str">
        <f>IFERROR(IF(VLOOKUP(Table1[[#This Row],[Budget Code Description]],Dimentions!$X$6:$AC$139,2,FALSE)="","",VLOOKUP(Table1[[#This Row],[Budget Code Description]],Dimentions!$X$6:$AC$139,2,FALSE)),"")</f>
        <v/>
      </c>
      <c r="G2650" s="141"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1" t="str">
        <f>IFERROR(VLOOKUP(Table1[[#This Row],[Budget Code Description]],Table6[#All],8,FALSE),"")</f>
        <v/>
      </c>
      <c r="L2650" s="63"/>
      <c r="M2650" s="65" t="str">
        <f>IFERROR(VLOOKUP(Table1[[#This Row],[Staff ID]],Table2[],2,FALSE),"")</f>
        <v/>
      </c>
      <c r="N2650" s="209" t="str">
        <f>IFERROR(IF(VLOOKUP(Table1[[#This Row],[Budget Code Description]],Dimentions!$X$6:$AC$134,4,FALSE)="","",VLOOKUP(Table1[[#This Row],[Budget Code Description]],Dimentions!$X$6:$AC$134,4,FALSE)),"")</f>
        <v/>
      </c>
      <c r="O2650" s="65" t="str">
        <f>IFERROR(VLOOKUP(Table1[[#This Row],[Vendor ID]],Table549[],2,FALSE),"")</f>
        <v/>
      </c>
      <c r="P2650" s="63"/>
      <c r="Q2650" s="141" t="str">
        <f>IF(Table1[[#This Row],[Posting Date]]&lt;&gt;"",$D$9,"")</f>
        <v/>
      </c>
      <c r="R2650" s="157" t="str">
        <f>IF(Table1[[#This Row],[Posting Date]]&lt;&gt;"",$D$10,"")</f>
        <v/>
      </c>
      <c r="S2650" s="66"/>
      <c r="T2650" s="63"/>
      <c r="U2650" s="67"/>
      <c r="V2650" s="67"/>
      <c r="W2650" s="67" t="str">
        <f t="shared" si="45"/>
        <v/>
      </c>
      <c r="X2650" s="159" t="str">
        <f>IF(E2650="","",(IF(Table1[[#This Row],[Cur]]="USD",Table1[[#This Row],[Cur_Amount Debit]],Table1[[#This Row],[Cur_Amount Debit]]/Table1[[#This Row],[Exchange Rate]])))</f>
        <v/>
      </c>
      <c r="Y2650" s="159" t="str">
        <f>IF(E2650="","",(IF(Table1[[#This Row],[Cur]]="USD",Table1[[#This Row],[Cur_Amount Credit]],Table1[[#This Row],[Cur_Amount Credit]]/ExchangeRate)))</f>
        <v/>
      </c>
      <c r="Z2650" s="201" t="str">
        <f>IF(E2650="","",(Table1[[#This Row],[Debit USD]]-Table1[[#This Row],[Credit USD]]))</f>
        <v/>
      </c>
      <c r="AA2650" s="226"/>
      <c r="AB2650" s="255"/>
      <c r="AC2650" s="1"/>
      <c r="AD2650" s="15"/>
      <c r="AE2650" s="15" t="str">
        <f>IF(AND(OR(Table1[[#This Row],[Account]]="15030",Table1[[#This Row],[Account]]="15035",Table1[[#This Row],[Account]]="20150"),Table1[[#This Row],[Vendor ID]]=""),1,"")</f>
        <v/>
      </c>
      <c r="AF2650" s="15"/>
      <c r="AG2650" s="15"/>
      <c r="AH2650" s="15"/>
      <c r="AI2650" s="46" t="str">
        <f>IF(Table1[[#This Row],[Posting Date]]&lt;&gt;"","GJ-"&amp;CountryID,"")</f>
        <v/>
      </c>
      <c r="AJ2650" s="59" t="str">
        <f>IF(Table1[[#This Row],[Posting Date]]&lt;&gt;"",Table1[[#This Row],[Posting Date]],"")</f>
        <v/>
      </c>
      <c r="AK2650" s="46"/>
      <c r="AL2650" s="46" t="str">
        <f>IF(Table1[[#This Row],[Description]]&lt;&gt;"",Table1[[#This Row],[Description]],"")</f>
        <v/>
      </c>
      <c r="AM2650" s="46" t="str">
        <f>IF(Table1[[#This Row],[Posting Date]]&lt;&gt;"",Table1[[#This Row],[Reference Number]],"")</f>
        <v/>
      </c>
      <c r="AN2650" s="46" t="str">
        <f>TRIM(Table1[[#This Row],[Line '#]])</f>
        <v/>
      </c>
      <c r="AO2650" s="46" t="str">
        <f>TRIM(Table1[[#This Row],[Account]])</f>
        <v/>
      </c>
      <c r="AP2650" s="46" t="str">
        <f>IF(Table1[[#This Row],[Posting Date]]&lt;&gt;"",$D$5,"")</f>
        <v/>
      </c>
      <c r="AQ2650" s="46" t="str">
        <f>TRIM(Table1[[#This Row],[Departments-Prgrams]])</f>
        <v/>
      </c>
      <c r="AR2650" s="46" t="str">
        <f>TRIM(Table1[[#This Row],[Grant]])</f>
        <v/>
      </c>
      <c r="AS2650" s="46" t="str">
        <f>TRIM(Table1[[#This Row],[Staff ID]])</f>
        <v/>
      </c>
      <c r="AT2650" s="46" t="str">
        <f>IF(TRIM(Table1[[#This Row],[Budget Code]])=0,"",TRIM(Table1[[#This Row],[Budget Code]]))</f>
        <v/>
      </c>
      <c r="AU2650" s="46" t="str">
        <f>IF(Table1[[#This Row],[Line Description]]&lt;&gt;"",Table1[[#This Row],[Line Description]],"")</f>
        <v/>
      </c>
      <c r="AV2650" s="46" t="str">
        <f>IF(Table1[[#This Row],[Cur_Amount Debit]]&gt;0,ROUND(Table1[[#This Row],[Cur_Amount Debit]],2),"")</f>
        <v/>
      </c>
      <c r="AW2650" s="46" t="str">
        <f>IF(Table1[[#This Row],[Cur_Amount Credit]]&gt;0,ROUND(Table1[[#This Row],[Cur_Amount Credit]],2),"")</f>
        <v/>
      </c>
      <c r="AX2650" s="46" t="str">
        <f>LEFT(Table1[[#This Row],[Cur]],3)</f>
        <v/>
      </c>
      <c r="AY2650" s="59"/>
      <c r="AZ2650" s="46"/>
      <c r="BA2650" s="46" t="str">
        <f>IF(Table1[[#This Row],[Cur]]&lt;&gt;"",IF(Table1[[#This Row],[Cur]]="USD","",ExchangeRate),"")</f>
        <v/>
      </c>
      <c r="BB2650" s="46" t="str">
        <f>IF(Table1[[#This Row],[Grant]]&lt;&gt;"",VLOOKUP(Table1[[#This Row],[Grant]],Grants!B:D,3),"")</f>
        <v/>
      </c>
      <c r="BC2650" s="46" t="str">
        <f>TRIM(Table1[[#This Row],[Vendor ID]])</f>
        <v/>
      </c>
      <c r="BD2650">
        <f>IF(Table1[[#This Row],[Reference Number]]=Q2649,BD2649,BD2649+1)</f>
        <v>0</v>
      </c>
    </row>
    <row r="2651" spans="1:56" ht="11.25" customHeight="1" x14ac:dyDescent="0.25">
      <c r="A2651" s="1"/>
      <c r="B2651" s="88" t="str">
        <f>IF(Table1[[#This Row],[Posting Date]]&lt;&gt;"",IF(Table1[[#This Row],[Reference Number]]=Q2650,B2650+1,1),"")</f>
        <v/>
      </c>
      <c r="C2651" s="61"/>
      <c r="D2651" s="61"/>
      <c r="E2651" s="138"/>
      <c r="F2651" s="141" t="str">
        <f>IFERROR(IF(VLOOKUP(Table1[[#This Row],[Budget Code Description]],Dimentions!$X$6:$AC$139,2,FALSE)="","",VLOOKUP(Table1[[#This Row],[Budget Code Description]],Dimentions!$X$6:$AC$139,2,FALSE)),"")</f>
        <v/>
      </c>
      <c r="G2651" s="141"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1" t="str">
        <f>IFERROR(VLOOKUP(Table1[[#This Row],[Budget Code Description]],Table6[#All],8,FALSE),"")</f>
        <v/>
      </c>
      <c r="L2651" s="63"/>
      <c r="M2651" s="65" t="str">
        <f>IFERROR(VLOOKUP(Table1[[#This Row],[Staff ID]],Table2[],2,FALSE),"")</f>
        <v/>
      </c>
      <c r="N2651" s="209" t="str">
        <f>IFERROR(IF(VLOOKUP(Table1[[#This Row],[Budget Code Description]],Dimentions!$X$6:$AC$134,4,FALSE)="","",VLOOKUP(Table1[[#This Row],[Budget Code Description]],Dimentions!$X$6:$AC$134,4,FALSE)),"")</f>
        <v/>
      </c>
      <c r="O2651" s="65" t="str">
        <f>IFERROR(VLOOKUP(Table1[[#This Row],[Vendor ID]],Table549[],2,FALSE),"")</f>
        <v/>
      </c>
      <c r="P2651" s="63"/>
      <c r="Q2651" s="141" t="str">
        <f>IF(Table1[[#This Row],[Posting Date]]&lt;&gt;"",$D$9,"")</f>
        <v/>
      </c>
      <c r="R2651" s="157" t="str">
        <f>IF(Table1[[#This Row],[Posting Date]]&lt;&gt;"",$D$10,"")</f>
        <v/>
      </c>
      <c r="S2651" s="66"/>
      <c r="T2651" s="63"/>
      <c r="U2651" s="67"/>
      <c r="V2651" s="67"/>
      <c r="W2651" s="67" t="str">
        <f t="shared" si="45"/>
        <v/>
      </c>
      <c r="X2651" s="159" t="str">
        <f>IF(E2651="","",(IF(Table1[[#This Row],[Cur]]="USD",Table1[[#This Row],[Cur_Amount Debit]],Table1[[#This Row],[Cur_Amount Debit]]/Table1[[#This Row],[Exchange Rate]])))</f>
        <v/>
      </c>
      <c r="Y2651" s="159" t="str">
        <f>IF(E2651="","",(IF(Table1[[#This Row],[Cur]]="USD",Table1[[#This Row],[Cur_Amount Credit]],Table1[[#This Row],[Cur_Amount Credit]]/ExchangeRate)))</f>
        <v/>
      </c>
      <c r="Z2651" s="201" t="str">
        <f>IF(E2651="","",(Table1[[#This Row],[Debit USD]]-Table1[[#This Row],[Credit USD]]))</f>
        <v/>
      </c>
      <c r="AA2651" s="226"/>
      <c r="AB2651" s="255"/>
      <c r="AC2651" s="1"/>
      <c r="AD2651" s="15"/>
      <c r="AE2651" s="15" t="str">
        <f>IF(AND(OR(Table1[[#This Row],[Account]]="15030",Table1[[#This Row],[Account]]="15035",Table1[[#This Row],[Account]]="20150"),Table1[[#This Row],[Vendor ID]]=""),1,"")</f>
        <v/>
      </c>
      <c r="AF2651" s="15"/>
      <c r="AG2651" s="15"/>
      <c r="AH2651" s="15"/>
      <c r="AI2651" s="46" t="str">
        <f>IF(Table1[[#This Row],[Posting Date]]&lt;&gt;"","GJ-"&amp;CountryID,"")</f>
        <v/>
      </c>
      <c r="AJ2651" s="59" t="str">
        <f>IF(Table1[[#This Row],[Posting Date]]&lt;&gt;"",Table1[[#This Row],[Posting Date]],"")</f>
        <v/>
      </c>
      <c r="AK2651" s="46"/>
      <c r="AL2651" s="46" t="str">
        <f>IF(Table1[[#This Row],[Description]]&lt;&gt;"",Table1[[#This Row],[Description]],"")</f>
        <v/>
      </c>
      <c r="AM2651" s="46" t="str">
        <f>IF(Table1[[#This Row],[Posting Date]]&lt;&gt;"",Table1[[#This Row],[Reference Number]],"")</f>
        <v/>
      </c>
      <c r="AN2651" s="46" t="str">
        <f>TRIM(Table1[[#This Row],[Line '#]])</f>
        <v/>
      </c>
      <c r="AO2651" s="46" t="str">
        <f>TRIM(Table1[[#This Row],[Account]])</f>
        <v/>
      </c>
      <c r="AP2651" s="46" t="str">
        <f>IF(Table1[[#This Row],[Posting Date]]&lt;&gt;"",$D$5,"")</f>
        <v/>
      </c>
      <c r="AQ2651" s="46" t="str">
        <f>TRIM(Table1[[#This Row],[Departments-Prgrams]])</f>
        <v/>
      </c>
      <c r="AR2651" s="46" t="str">
        <f>TRIM(Table1[[#This Row],[Grant]])</f>
        <v/>
      </c>
      <c r="AS2651" s="46" t="str">
        <f>TRIM(Table1[[#This Row],[Staff ID]])</f>
        <v/>
      </c>
      <c r="AT2651" s="46" t="str">
        <f>IF(TRIM(Table1[[#This Row],[Budget Code]])=0,"",TRIM(Table1[[#This Row],[Budget Code]]))</f>
        <v/>
      </c>
      <c r="AU2651" s="46" t="str">
        <f>IF(Table1[[#This Row],[Line Description]]&lt;&gt;"",Table1[[#This Row],[Line Description]],"")</f>
        <v/>
      </c>
      <c r="AV2651" s="46" t="str">
        <f>IF(Table1[[#This Row],[Cur_Amount Debit]]&gt;0,ROUND(Table1[[#This Row],[Cur_Amount Debit]],2),"")</f>
        <v/>
      </c>
      <c r="AW2651" s="46" t="str">
        <f>IF(Table1[[#This Row],[Cur_Amount Credit]]&gt;0,ROUND(Table1[[#This Row],[Cur_Amount Credit]],2),"")</f>
        <v/>
      </c>
      <c r="AX2651" s="46" t="str">
        <f>LEFT(Table1[[#This Row],[Cur]],3)</f>
        <v/>
      </c>
      <c r="AY2651" s="59"/>
      <c r="AZ2651" s="46"/>
      <c r="BA2651" s="46" t="str">
        <f>IF(Table1[[#This Row],[Cur]]&lt;&gt;"",IF(Table1[[#This Row],[Cur]]="USD","",ExchangeRate),"")</f>
        <v/>
      </c>
      <c r="BB2651" s="46" t="str">
        <f>IF(Table1[[#This Row],[Grant]]&lt;&gt;"",VLOOKUP(Table1[[#This Row],[Grant]],Grants!B:D,3),"")</f>
        <v/>
      </c>
      <c r="BC2651" s="46" t="str">
        <f>TRIM(Table1[[#This Row],[Vendor ID]])</f>
        <v/>
      </c>
      <c r="BD2651">
        <f>IF(Table1[[#This Row],[Reference Number]]=Q2650,BD2650,BD2650+1)</f>
        <v>0</v>
      </c>
    </row>
    <row r="2652" spans="1:56" ht="11.25" customHeight="1" x14ac:dyDescent="0.25">
      <c r="A2652" s="1"/>
      <c r="B2652" s="88" t="str">
        <f>IF(Table1[[#This Row],[Posting Date]]&lt;&gt;"",IF(Table1[[#This Row],[Reference Number]]=Q2651,B2651+1,1),"")</f>
        <v/>
      </c>
      <c r="C2652" s="61"/>
      <c r="D2652" s="61"/>
      <c r="E2652" s="138"/>
      <c r="F2652" s="141" t="str">
        <f>IFERROR(IF(VLOOKUP(Table1[[#This Row],[Budget Code Description]],Dimentions!$X$6:$AC$139,2,FALSE)="","",VLOOKUP(Table1[[#This Row],[Budget Code Description]],Dimentions!$X$6:$AC$139,2,FALSE)),"")</f>
        <v/>
      </c>
      <c r="G2652" s="141"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1" t="str">
        <f>IFERROR(VLOOKUP(Table1[[#This Row],[Budget Code Description]],Table6[#All],8,FALSE),"")</f>
        <v/>
      </c>
      <c r="L2652" s="63"/>
      <c r="M2652" s="65" t="str">
        <f>IFERROR(VLOOKUP(Table1[[#This Row],[Staff ID]],Table2[],2,FALSE),"")</f>
        <v/>
      </c>
      <c r="N2652" s="209" t="str">
        <f>IFERROR(IF(VLOOKUP(Table1[[#This Row],[Budget Code Description]],Dimentions!$X$6:$AC$134,4,FALSE)="","",VLOOKUP(Table1[[#This Row],[Budget Code Description]],Dimentions!$X$6:$AC$134,4,FALSE)),"")</f>
        <v/>
      </c>
      <c r="O2652" s="65" t="str">
        <f>IFERROR(VLOOKUP(Table1[[#This Row],[Vendor ID]],Table549[],2,FALSE),"")</f>
        <v/>
      </c>
      <c r="P2652" s="63"/>
      <c r="Q2652" s="141" t="str">
        <f>IF(Table1[[#This Row],[Posting Date]]&lt;&gt;"",$D$9,"")</f>
        <v/>
      </c>
      <c r="R2652" s="157" t="str">
        <f>IF(Table1[[#This Row],[Posting Date]]&lt;&gt;"",$D$10,"")</f>
        <v/>
      </c>
      <c r="S2652" s="66"/>
      <c r="T2652" s="63"/>
      <c r="U2652" s="67"/>
      <c r="V2652" s="67"/>
      <c r="W2652" s="67" t="str">
        <f t="shared" si="45"/>
        <v/>
      </c>
      <c r="X2652" s="159" t="str">
        <f>IF(E2652="","",(IF(Table1[[#This Row],[Cur]]="USD",Table1[[#This Row],[Cur_Amount Debit]],Table1[[#This Row],[Cur_Amount Debit]]/Table1[[#This Row],[Exchange Rate]])))</f>
        <v/>
      </c>
      <c r="Y2652" s="159" t="str">
        <f>IF(E2652="","",(IF(Table1[[#This Row],[Cur]]="USD",Table1[[#This Row],[Cur_Amount Credit]],Table1[[#This Row],[Cur_Amount Credit]]/ExchangeRate)))</f>
        <v/>
      </c>
      <c r="Z2652" s="201" t="str">
        <f>IF(E2652="","",(Table1[[#This Row],[Debit USD]]-Table1[[#This Row],[Credit USD]]))</f>
        <v/>
      </c>
      <c r="AA2652" s="226"/>
      <c r="AB2652" s="255"/>
      <c r="AC2652" s="1"/>
      <c r="AD2652" s="15"/>
      <c r="AE2652" s="15" t="str">
        <f>IF(AND(OR(Table1[[#This Row],[Account]]="15030",Table1[[#This Row],[Account]]="15035",Table1[[#This Row],[Account]]="20150"),Table1[[#This Row],[Vendor ID]]=""),1,"")</f>
        <v/>
      </c>
      <c r="AF2652" s="15"/>
      <c r="AG2652" s="15"/>
      <c r="AH2652" s="15"/>
      <c r="AI2652" s="46" t="str">
        <f>IF(Table1[[#This Row],[Posting Date]]&lt;&gt;"","GJ-"&amp;CountryID,"")</f>
        <v/>
      </c>
      <c r="AJ2652" s="59" t="str">
        <f>IF(Table1[[#This Row],[Posting Date]]&lt;&gt;"",Table1[[#This Row],[Posting Date]],"")</f>
        <v/>
      </c>
      <c r="AK2652" s="46"/>
      <c r="AL2652" s="46" t="str">
        <f>IF(Table1[[#This Row],[Description]]&lt;&gt;"",Table1[[#This Row],[Description]],"")</f>
        <v/>
      </c>
      <c r="AM2652" s="46" t="str">
        <f>IF(Table1[[#This Row],[Posting Date]]&lt;&gt;"",Table1[[#This Row],[Reference Number]],"")</f>
        <v/>
      </c>
      <c r="AN2652" s="46" t="str">
        <f>TRIM(Table1[[#This Row],[Line '#]])</f>
        <v/>
      </c>
      <c r="AO2652" s="46" t="str">
        <f>TRIM(Table1[[#This Row],[Account]])</f>
        <v/>
      </c>
      <c r="AP2652" s="46" t="str">
        <f>IF(Table1[[#This Row],[Posting Date]]&lt;&gt;"",$D$5,"")</f>
        <v/>
      </c>
      <c r="AQ2652" s="46" t="str">
        <f>TRIM(Table1[[#This Row],[Departments-Prgrams]])</f>
        <v/>
      </c>
      <c r="AR2652" s="46" t="str">
        <f>TRIM(Table1[[#This Row],[Grant]])</f>
        <v/>
      </c>
      <c r="AS2652" s="46" t="str">
        <f>TRIM(Table1[[#This Row],[Staff ID]])</f>
        <v/>
      </c>
      <c r="AT2652" s="46" t="str">
        <f>IF(TRIM(Table1[[#This Row],[Budget Code]])=0,"",TRIM(Table1[[#This Row],[Budget Code]]))</f>
        <v/>
      </c>
      <c r="AU2652" s="46" t="str">
        <f>IF(Table1[[#This Row],[Line Description]]&lt;&gt;"",Table1[[#This Row],[Line Description]],"")</f>
        <v/>
      </c>
      <c r="AV2652" s="46" t="str">
        <f>IF(Table1[[#This Row],[Cur_Amount Debit]]&gt;0,ROUND(Table1[[#This Row],[Cur_Amount Debit]],2),"")</f>
        <v/>
      </c>
      <c r="AW2652" s="46" t="str">
        <f>IF(Table1[[#This Row],[Cur_Amount Credit]]&gt;0,ROUND(Table1[[#This Row],[Cur_Amount Credit]],2),"")</f>
        <v/>
      </c>
      <c r="AX2652" s="46" t="str">
        <f>LEFT(Table1[[#This Row],[Cur]],3)</f>
        <v/>
      </c>
      <c r="AY2652" s="59"/>
      <c r="AZ2652" s="46"/>
      <c r="BA2652" s="46" t="str">
        <f>IF(Table1[[#This Row],[Cur]]&lt;&gt;"",IF(Table1[[#This Row],[Cur]]="USD","",ExchangeRate),"")</f>
        <v/>
      </c>
      <c r="BB2652" s="46" t="str">
        <f>IF(Table1[[#This Row],[Grant]]&lt;&gt;"",VLOOKUP(Table1[[#This Row],[Grant]],Grants!B:D,3),"")</f>
        <v/>
      </c>
      <c r="BC2652" s="46" t="str">
        <f>TRIM(Table1[[#This Row],[Vendor ID]])</f>
        <v/>
      </c>
      <c r="BD2652">
        <f>IF(Table1[[#This Row],[Reference Number]]=Q2651,BD2651,BD2651+1)</f>
        <v>0</v>
      </c>
    </row>
    <row r="2653" spans="1:56" ht="11.25" customHeight="1" x14ac:dyDescent="0.25">
      <c r="A2653" s="1"/>
      <c r="B2653" s="88" t="str">
        <f>IF(Table1[[#This Row],[Posting Date]]&lt;&gt;"",IF(Table1[[#This Row],[Reference Number]]=Q2652,B2652+1,1),"")</f>
        <v/>
      </c>
      <c r="C2653" s="61"/>
      <c r="D2653" s="61"/>
      <c r="E2653" s="138"/>
      <c r="F2653" s="141" t="str">
        <f>IFERROR(IF(VLOOKUP(Table1[[#This Row],[Budget Code Description]],Dimentions!$X$6:$AC$139,2,FALSE)="","",VLOOKUP(Table1[[#This Row],[Budget Code Description]],Dimentions!$X$6:$AC$139,2,FALSE)),"")</f>
        <v/>
      </c>
      <c r="G2653" s="141"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1" t="str">
        <f>IFERROR(VLOOKUP(Table1[[#This Row],[Budget Code Description]],Table6[#All],8,FALSE),"")</f>
        <v/>
      </c>
      <c r="L2653" s="63"/>
      <c r="M2653" s="65" t="str">
        <f>IFERROR(VLOOKUP(Table1[[#This Row],[Staff ID]],Table2[],2,FALSE),"")</f>
        <v/>
      </c>
      <c r="N2653" s="209" t="str">
        <f>IFERROR(IF(VLOOKUP(Table1[[#This Row],[Budget Code Description]],Dimentions!$X$6:$AC$134,4,FALSE)="","",VLOOKUP(Table1[[#This Row],[Budget Code Description]],Dimentions!$X$6:$AC$134,4,FALSE)),"")</f>
        <v/>
      </c>
      <c r="O2653" s="65" t="str">
        <f>IFERROR(VLOOKUP(Table1[[#This Row],[Vendor ID]],Table549[],2,FALSE),"")</f>
        <v/>
      </c>
      <c r="P2653" s="63"/>
      <c r="Q2653" s="141" t="str">
        <f>IF(Table1[[#This Row],[Posting Date]]&lt;&gt;"",$D$9,"")</f>
        <v/>
      </c>
      <c r="R2653" s="157" t="str">
        <f>IF(Table1[[#This Row],[Posting Date]]&lt;&gt;"",$D$10,"")</f>
        <v/>
      </c>
      <c r="S2653" s="66"/>
      <c r="T2653" s="63"/>
      <c r="U2653" s="67"/>
      <c r="V2653" s="67"/>
      <c r="W2653" s="67" t="str">
        <f t="shared" si="45"/>
        <v/>
      </c>
      <c r="X2653" s="159" t="str">
        <f>IF(E2653="","",(IF(Table1[[#This Row],[Cur]]="USD",Table1[[#This Row],[Cur_Amount Debit]],Table1[[#This Row],[Cur_Amount Debit]]/Table1[[#This Row],[Exchange Rate]])))</f>
        <v/>
      </c>
      <c r="Y2653" s="159" t="str">
        <f>IF(E2653="","",(IF(Table1[[#This Row],[Cur]]="USD",Table1[[#This Row],[Cur_Amount Credit]],Table1[[#This Row],[Cur_Amount Credit]]/ExchangeRate)))</f>
        <v/>
      </c>
      <c r="Z2653" s="201" t="str">
        <f>IF(E2653="","",(Table1[[#This Row],[Debit USD]]-Table1[[#This Row],[Credit USD]]))</f>
        <v/>
      </c>
      <c r="AA2653" s="226"/>
      <c r="AB2653" s="255"/>
      <c r="AC2653" s="1"/>
      <c r="AD2653" s="15"/>
      <c r="AE2653" s="15" t="str">
        <f>IF(AND(OR(Table1[[#This Row],[Account]]="15030",Table1[[#This Row],[Account]]="15035",Table1[[#This Row],[Account]]="20150"),Table1[[#This Row],[Vendor ID]]=""),1,"")</f>
        <v/>
      </c>
      <c r="AF2653" s="15"/>
      <c r="AG2653" s="15"/>
      <c r="AH2653" s="15"/>
      <c r="AI2653" s="46" t="str">
        <f>IF(Table1[[#This Row],[Posting Date]]&lt;&gt;"","GJ-"&amp;CountryID,"")</f>
        <v/>
      </c>
      <c r="AJ2653" s="59" t="str">
        <f>IF(Table1[[#This Row],[Posting Date]]&lt;&gt;"",Table1[[#This Row],[Posting Date]],"")</f>
        <v/>
      </c>
      <c r="AK2653" s="46"/>
      <c r="AL2653" s="46" t="str">
        <f>IF(Table1[[#This Row],[Description]]&lt;&gt;"",Table1[[#This Row],[Description]],"")</f>
        <v/>
      </c>
      <c r="AM2653" s="46" t="str">
        <f>IF(Table1[[#This Row],[Posting Date]]&lt;&gt;"",Table1[[#This Row],[Reference Number]],"")</f>
        <v/>
      </c>
      <c r="AN2653" s="46" t="str">
        <f>TRIM(Table1[[#This Row],[Line '#]])</f>
        <v/>
      </c>
      <c r="AO2653" s="46" t="str">
        <f>TRIM(Table1[[#This Row],[Account]])</f>
        <v/>
      </c>
      <c r="AP2653" s="46" t="str">
        <f>IF(Table1[[#This Row],[Posting Date]]&lt;&gt;"",$D$5,"")</f>
        <v/>
      </c>
      <c r="AQ2653" s="46" t="str">
        <f>TRIM(Table1[[#This Row],[Departments-Prgrams]])</f>
        <v/>
      </c>
      <c r="AR2653" s="46" t="str">
        <f>TRIM(Table1[[#This Row],[Grant]])</f>
        <v/>
      </c>
      <c r="AS2653" s="46" t="str">
        <f>TRIM(Table1[[#This Row],[Staff ID]])</f>
        <v/>
      </c>
      <c r="AT2653" s="46" t="str">
        <f>IF(TRIM(Table1[[#This Row],[Budget Code]])=0,"",TRIM(Table1[[#This Row],[Budget Code]]))</f>
        <v/>
      </c>
      <c r="AU2653" s="46" t="str">
        <f>IF(Table1[[#This Row],[Line Description]]&lt;&gt;"",Table1[[#This Row],[Line Description]],"")</f>
        <v/>
      </c>
      <c r="AV2653" s="46" t="str">
        <f>IF(Table1[[#This Row],[Cur_Amount Debit]]&gt;0,ROUND(Table1[[#This Row],[Cur_Amount Debit]],2),"")</f>
        <v/>
      </c>
      <c r="AW2653" s="46" t="str">
        <f>IF(Table1[[#This Row],[Cur_Amount Credit]]&gt;0,ROUND(Table1[[#This Row],[Cur_Amount Credit]],2),"")</f>
        <v/>
      </c>
      <c r="AX2653" s="46" t="str">
        <f>LEFT(Table1[[#This Row],[Cur]],3)</f>
        <v/>
      </c>
      <c r="AY2653" s="59"/>
      <c r="AZ2653" s="46"/>
      <c r="BA2653" s="46" t="str">
        <f>IF(Table1[[#This Row],[Cur]]&lt;&gt;"",IF(Table1[[#This Row],[Cur]]="USD","",ExchangeRate),"")</f>
        <v/>
      </c>
      <c r="BB2653" s="46" t="str">
        <f>IF(Table1[[#This Row],[Grant]]&lt;&gt;"",VLOOKUP(Table1[[#This Row],[Grant]],Grants!B:D,3),"")</f>
        <v/>
      </c>
      <c r="BC2653" s="46" t="str">
        <f>TRIM(Table1[[#This Row],[Vendor ID]])</f>
        <v/>
      </c>
      <c r="BD2653">
        <f>IF(Table1[[#This Row],[Reference Number]]=Q2652,BD2652,BD2652+1)</f>
        <v>0</v>
      </c>
    </row>
    <row r="2654" spans="1:56" ht="11.25" customHeight="1" x14ac:dyDescent="0.25">
      <c r="A2654" s="1"/>
      <c r="B2654" s="88" t="str">
        <f>IF(Table1[[#This Row],[Posting Date]]&lt;&gt;"",IF(Table1[[#This Row],[Reference Number]]=Q2653,B2653+1,1),"")</f>
        <v/>
      </c>
      <c r="C2654" s="61"/>
      <c r="D2654" s="61"/>
      <c r="E2654" s="138"/>
      <c r="F2654" s="141" t="str">
        <f>IFERROR(IF(VLOOKUP(Table1[[#This Row],[Budget Code Description]],Dimentions!$X$6:$AC$139,2,FALSE)="","",VLOOKUP(Table1[[#This Row],[Budget Code Description]],Dimentions!$X$6:$AC$139,2,FALSE)),"")</f>
        <v/>
      </c>
      <c r="G2654" s="141"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1" t="str">
        <f>IFERROR(VLOOKUP(Table1[[#This Row],[Budget Code Description]],Table6[#All],8,FALSE),"")</f>
        <v/>
      </c>
      <c r="L2654" s="63"/>
      <c r="M2654" s="65" t="str">
        <f>IFERROR(VLOOKUP(Table1[[#This Row],[Staff ID]],Table2[],2,FALSE),"")</f>
        <v/>
      </c>
      <c r="N2654" s="209" t="str">
        <f>IFERROR(IF(VLOOKUP(Table1[[#This Row],[Budget Code Description]],Dimentions!$X$6:$AC$134,4,FALSE)="","",VLOOKUP(Table1[[#This Row],[Budget Code Description]],Dimentions!$X$6:$AC$134,4,FALSE)),"")</f>
        <v/>
      </c>
      <c r="O2654" s="65" t="str">
        <f>IFERROR(VLOOKUP(Table1[[#This Row],[Vendor ID]],Table549[],2,FALSE),"")</f>
        <v/>
      </c>
      <c r="P2654" s="63"/>
      <c r="Q2654" s="141" t="str">
        <f>IF(Table1[[#This Row],[Posting Date]]&lt;&gt;"",$D$9,"")</f>
        <v/>
      </c>
      <c r="R2654" s="157" t="str">
        <f>IF(Table1[[#This Row],[Posting Date]]&lt;&gt;"",$D$10,"")</f>
        <v/>
      </c>
      <c r="S2654" s="66"/>
      <c r="T2654" s="63"/>
      <c r="U2654" s="67"/>
      <c r="V2654" s="67"/>
      <c r="W2654" s="67" t="str">
        <f t="shared" si="45"/>
        <v/>
      </c>
      <c r="X2654" s="159" t="str">
        <f>IF(E2654="","",(IF(Table1[[#This Row],[Cur]]="USD",Table1[[#This Row],[Cur_Amount Debit]],Table1[[#This Row],[Cur_Amount Debit]]/Table1[[#This Row],[Exchange Rate]])))</f>
        <v/>
      </c>
      <c r="Y2654" s="159" t="str">
        <f>IF(E2654="","",(IF(Table1[[#This Row],[Cur]]="USD",Table1[[#This Row],[Cur_Amount Credit]],Table1[[#This Row],[Cur_Amount Credit]]/ExchangeRate)))</f>
        <v/>
      </c>
      <c r="Z2654" s="201" t="str">
        <f>IF(E2654="","",(Table1[[#This Row],[Debit USD]]-Table1[[#This Row],[Credit USD]]))</f>
        <v/>
      </c>
      <c r="AA2654" s="226"/>
      <c r="AB2654" s="255"/>
      <c r="AC2654" s="1"/>
      <c r="AD2654" s="15"/>
      <c r="AE2654" s="15" t="str">
        <f>IF(AND(OR(Table1[[#This Row],[Account]]="15030",Table1[[#This Row],[Account]]="15035",Table1[[#This Row],[Account]]="20150"),Table1[[#This Row],[Vendor ID]]=""),1,"")</f>
        <v/>
      </c>
      <c r="AF2654" s="15"/>
      <c r="AG2654" s="15"/>
      <c r="AH2654" s="15"/>
      <c r="AI2654" s="46" t="str">
        <f>IF(Table1[[#This Row],[Posting Date]]&lt;&gt;"","GJ-"&amp;CountryID,"")</f>
        <v/>
      </c>
      <c r="AJ2654" s="59" t="str">
        <f>IF(Table1[[#This Row],[Posting Date]]&lt;&gt;"",Table1[[#This Row],[Posting Date]],"")</f>
        <v/>
      </c>
      <c r="AK2654" s="46"/>
      <c r="AL2654" s="46" t="str">
        <f>IF(Table1[[#This Row],[Description]]&lt;&gt;"",Table1[[#This Row],[Description]],"")</f>
        <v/>
      </c>
      <c r="AM2654" s="46" t="str">
        <f>IF(Table1[[#This Row],[Posting Date]]&lt;&gt;"",Table1[[#This Row],[Reference Number]],"")</f>
        <v/>
      </c>
      <c r="AN2654" s="46" t="str">
        <f>TRIM(Table1[[#This Row],[Line '#]])</f>
        <v/>
      </c>
      <c r="AO2654" s="46" t="str">
        <f>TRIM(Table1[[#This Row],[Account]])</f>
        <v/>
      </c>
      <c r="AP2654" s="46" t="str">
        <f>IF(Table1[[#This Row],[Posting Date]]&lt;&gt;"",$D$5,"")</f>
        <v/>
      </c>
      <c r="AQ2654" s="46" t="str">
        <f>TRIM(Table1[[#This Row],[Departments-Prgrams]])</f>
        <v/>
      </c>
      <c r="AR2654" s="46" t="str">
        <f>TRIM(Table1[[#This Row],[Grant]])</f>
        <v/>
      </c>
      <c r="AS2654" s="46" t="str">
        <f>TRIM(Table1[[#This Row],[Staff ID]])</f>
        <v/>
      </c>
      <c r="AT2654" s="46" t="str">
        <f>IF(TRIM(Table1[[#This Row],[Budget Code]])=0,"",TRIM(Table1[[#This Row],[Budget Code]]))</f>
        <v/>
      </c>
      <c r="AU2654" s="46" t="str">
        <f>IF(Table1[[#This Row],[Line Description]]&lt;&gt;"",Table1[[#This Row],[Line Description]],"")</f>
        <v/>
      </c>
      <c r="AV2654" s="46" t="str">
        <f>IF(Table1[[#This Row],[Cur_Amount Debit]]&gt;0,ROUND(Table1[[#This Row],[Cur_Amount Debit]],2),"")</f>
        <v/>
      </c>
      <c r="AW2654" s="46" t="str">
        <f>IF(Table1[[#This Row],[Cur_Amount Credit]]&gt;0,ROUND(Table1[[#This Row],[Cur_Amount Credit]],2),"")</f>
        <v/>
      </c>
      <c r="AX2654" s="46" t="str">
        <f>LEFT(Table1[[#This Row],[Cur]],3)</f>
        <v/>
      </c>
      <c r="AY2654" s="59"/>
      <c r="AZ2654" s="46"/>
      <c r="BA2654" s="46" t="str">
        <f>IF(Table1[[#This Row],[Cur]]&lt;&gt;"",IF(Table1[[#This Row],[Cur]]="USD","",ExchangeRate),"")</f>
        <v/>
      </c>
      <c r="BB2654" s="46" t="str">
        <f>IF(Table1[[#This Row],[Grant]]&lt;&gt;"",VLOOKUP(Table1[[#This Row],[Grant]],Grants!B:D,3),"")</f>
        <v/>
      </c>
      <c r="BC2654" s="46" t="str">
        <f>TRIM(Table1[[#This Row],[Vendor ID]])</f>
        <v/>
      </c>
      <c r="BD2654">
        <f>IF(Table1[[#This Row],[Reference Number]]=Q2653,BD2653,BD2653+1)</f>
        <v>0</v>
      </c>
    </row>
    <row r="2655" spans="1:56" ht="11.25" customHeight="1" x14ac:dyDescent="0.25">
      <c r="A2655" s="1"/>
      <c r="B2655" s="88" t="str">
        <f>IF(Table1[[#This Row],[Posting Date]]&lt;&gt;"",IF(Table1[[#This Row],[Reference Number]]=Q2654,B2654+1,1),"")</f>
        <v/>
      </c>
      <c r="C2655" s="61"/>
      <c r="D2655" s="61"/>
      <c r="E2655" s="138"/>
      <c r="F2655" s="141" t="str">
        <f>IFERROR(IF(VLOOKUP(Table1[[#This Row],[Budget Code Description]],Dimentions!$X$6:$AC$139,2,FALSE)="","",VLOOKUP(Table1[[#This Row],[Budget Code Description]],Dimentions!$X$6:$AC$139,2,FALSE)),"")</f>
        <v/>
      </c>
      <c r="G2655" s="141"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1" t="str">
        <f>IFERROR(VLOOKUP(Table1[[#This Row],[Budget Code Description]],Table6[#All],8,FALSE),"")</f>
        <v/>
      </c>
      <c r="L2655" s="63"/>
      <c r="M2655" s="65" t="str">
        <f>IFERROR(VLOOKUP(Table1[[#This Row],[Staff ID]],Table2[],2,FALSE),"")</f>
        <v/>
      </c>
      <c r="N2655" s="209" t="str">
        <f>IFERROR(IF(VLOOKUP(Table1[[#This Row],[Budget Code Description]],Dimentions!$X$6:$AC$134,4,FALSE)="","",VLOOKUP(Table1[[#This Row],[Budget Code Description]],Dimentions!$X$6:$AC$134,4,FALSE)),"")</f>
        <v/>
      </c>
      <c r="O2655" s="65" t="str">
        <f>IFERROR(VLOOKUP(Table1[[#This Row],[Vendor ID]],Table549[],2,FALSE),"")</f>
        <v/>
      </c>
      <c r="P2655" s="63"/>
      <c r="Q2655" s="141" t="str">
        <f>IF(Table1[[#This Row],[Posting Date]]&lt;&gt;"",$D$9,"")</f>
        <v/>
      </c>
      <c r="R2655" s="157" t="str">
        <f>IF(Table1[[#This Row],[Posting Date]]&lt;&gt;"",$D$10,"")</f>
        <v/>
      </c>
      <c r="S2655" s="66"/>
      <c r="T2655" s="63"/>
      <c r="U2655" s="67"/>
      <c r="V2655" s="67"/>
      <c r="W2655" s="67" t="str">
        <f t="shared" si="45"/>
        <v/>
      </c>
      <c r="X2655" s="159" t="str">
        <f>IF(E2655="","",(IF(Table1[[#This Row],[Cur]]="USD",Table1[[#This Row],[Cur_Amount Debit]],Table1[[#This Row],[Cur_Amount Debit]]/Table1[[#This Row],[Exchange Rate]])))</f>
        <v/>
      </c>
      <c r="Y2655" s="159" t="str">
        <f>IF(E2655="","",(IF(Table1[[#This Row],[Cur]]="USD",Table1[[#This Row],[Cur_Amount Credit]],Table1[[#This Row],[Cur_Amount Credit]]/ExchangeRate)))</f>
        <v/>
      </c>
      <c r="Z2655" s="201" t="str">
        <f>IF(E2655="","",(Table1[[#This Row],[Debit USD]]-Table1[[#This Row],[Credit USD]]))</f>
        <v/>
      </c>
      <c r="AA2655" s="226"/>
      <c r="AB2655" s="255"/>
      <c r="AC2655" s="1"/>
      <c r="AD2655" s="15"/>
      <c r="AE2655" s="15" t="str">
        <f>IF(AND(OR(Table1[[#This Row],[Account]]="15030",Table1[[#This Row],[Account]]="15035",Table1[[#This Row],[Account]]="20150"),Table1[[#This Row],[Vendor ID]]=""),1,"")</f>
        <v/>
      </c>
      <c r="AF2655" s="15"/>
      <c r="AG2655" s="15"/>
      <c r="AH2655" s="15"/>
      <c r="AI2655" s="46" t="str">
        <f>IF(Table1[[#This Row],[Posting Date]]&lt;&gt;"","GJ-"&amp;CountryID,"")</f>
        <v/>
      </c>
      <c r="AJ2655" s="59" t="str">
        <f>IF(Table1[[#This Row],[Posting Date]]&lt;&gt;"",Table1[[#This Row],[Posting Date]],"")</f>
        <v/>
      </c>
      <c r="AK2655" s="46"/>
      <c r="AL2655" s="46" t="str">
        <f>IF(Table1[[#This Row],[Description]]&lt;&gt;"",Table1[[#This Row],[Description]],"")</f>
        <v/>
      </c>
      <c r="AM2655" s="46" t="str">
        <f>IF(Table1[[#This Row],[Posting Date]]&lt;&gt;"",Table1[[#This Row],[Reference Number]],"")</f>
        <v/>
      </c>
      <c r="AN2655" s="46" t="str">
        <f>TRIM(Table1[[#This Row],[Line '#]])</f>
        <v/>
      </c>
      <c r="AO2655" s="46" t="str">
        <f>TRIM(Table1[[#This Row],[Account]])</f>
        <v/>
      </c>
      <c r="AP2655" s="46" t="str">
        <f>IF(Table1[[#This Row],[Posting Date]]&lt;&gt;"",$D$5,"")</f>
        <v/>
      </c>
      <c r="AQ2655" s="46" t="str">
        <f>TRIM(Table1[[#This Row],[Departments-Prgrams]])</f>
        <v/>
      </c>
      <c r="AR2655" s="46" t="str">
        <f>TRIM(Table1[[#This Row],[Grant]])</f>
        <v/>
      </c>
      <c r="AS2655" s="46" t="str">
        <f>TRIM(Table1[[#This Row],[Staff ID]])</f>
        <v/>
      </c>
      <c r="AT2655" s="46" t="str">
        <f>IF(TRIM(Table1[[#This Row],[Budget Code]])=0,"",TRIM(Table1[[#This Row],[Budget Code]]))</f>
        <v/>
      </c>
      <c r="AU2655" s="46" t="str">
        <f>IF(Table1[[#This Row],[Line Description]]&lt;&gt;"",Table1[[#This Row],[Line Description]],"")</f>
        <v/>
      </c>
      <c r="AV2655" s="46" t="str">
        <f>IF(Table1[[#This Row],[Cur_Amount Debit]]&gt;0,ROUND(Table1[[#This Row],[Cur_Amount Debit]],2),"")</f>
        <v/>
      </c>
      <c r="AW2655" s="46" t="str">
        <f>IF(Table1[[#This Row],[Cur_Amount Credit]]&gt;0,ROUND(Table1[[#This Row],[Cur_Amount Credit]],2),"")</f>
        <v/>
      </c>
      <c r="AX2655" s="46" t="str">
        <f>LEFT(Table1[[#This Row],[Cur]],3)</f>
        <v/>
      </c>
      <c r="AY2655" s="59"/>
      <c r="AZ2655" s="46"/>
      <c r="BA2655" s="46" t="str">
        <f>IF(Table1[[#This Row],[Cur]]&lt;&gt;"",IF(Table1[[#This Row],[Cur]]="USD","",ExchangeRate),"")</f>
        <v/>
      </c>
      <c r="BB2655" s="46" t="str">
        <f>IF(Table1[[#This Row],[Grant]]&lt;&gt;"",VLOOKUP(Table1[[#This Row],[Grant]],Grants!B:D,3),"")</f>
        <v/>
      </c>
      <c r="BC2655" s="46" t="str">
        <f>TRIM(Table1[[#This Row],[Vendor ID]])</f>
        <v/>
      </c>
      <c r="BD2655">
        <f>IF(Table1[[#This Row],[Reference Number]]=Q2654,BD2654,BD2654+1)</f>
        <v>0</v>
      </c>
    </row>
    <row r="2656" spans="1:56" ht="11.25" customHeight="1" x14ac:dyDescent="0.25">
      <c r="A2656" s="1"/>
      <c r="B2656" s="88" t="str">
        <f>IF(Table1[[#This Row],[Posting Date]]&lt;&gt;"",IF(Table1[[#This Row],[Reference Number]]=Q2655,B2655+1,1),"")</f>
        <v/>
      </c>
      <c r="C2656" s="61"/>
      <c r="D2656" s="61"/>
      <c r="E2656" s="138"/>
      <c r="F2656" s="141" t="str">
        <f>IFERROR(IF(VLOOKUP(Table1[[#This Row],[Budget Code Description]],Dimentions!$X$6:$AC$139,2,FALSE)="","",VLOOKUP(Table1[[#This Row],[Budget Code Description]],Dimentions!$X$6:$AC$139,2,FALSE)),"")</f>
        <v/>
      </c>
      <c r="G2656" s="141"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1" t="str">
        <f>IFERROR(VLOOKUP(Table1[[#This Row],[Budget Code Description]],Table6[#All],8,FALSE),"")</f>
        <v/>
      </c>
      <c r="L2656" s="63"/>
      <c r="M2656" s="65" t="str">
        <f>IFERROR(VLOOKUP(Table1[[#This Row],[Staff ID]],Table2[],2,FALSE),"")</f>
        <v/>
      </c>
      <c r="N2656" s="209" t="str">
        <f>IFERROR(IF(VLOOKUP(Table1[[#This Row],[Budget Code Description]],Dimentions!$X$6:$AC$134,4,FALSE)="","",VLOOKUP(Table1[[#This Row],[Budget Code Description]],Dimentions!$X$6:$AC$134,4,FALSE)),"")</f>
        <v/>
      </c>
      <c r="O2656" s="65" t="str">
        <f>IFERROR(VLOOKUP(Table1[[#This Row],[Vendor ID]],Table549[],2,FALSE),"")</f>
        <v/>
      </c>
      <c r="P2656" s="63"/>
      <c r="Q2656" s="141" t="str">
        <f>IF(Table1[[#This Row],[Posting Date]]&lt;&gt;"",$D$9,"")</f>
        <v/>
      </c>
      <c r="R2656" s="157" t="str">
        <f>IF(Table1[[#This Row],[Posting Date]]&lt;&gt;"",$D$10,"")</f>
        <v/>
      </c>
      <c r="S2656" s="66"/>
      <c r="T2656" s="63"/>
      <c r="U2656" s="67"/>
      <c r="V2656" s="67"/>
      <c r="W2656" s="67" t="str">
        <f t="shared" si="45"/>
        <v/>
      </c>
      <c r="X2656" s="159" t="str">
        <f>IF(E2656="","",(IF(Table1[[#This Row],[Cur]]="USD",Table1[[#This Row],[Cur_Amount Debit]],Table1[[#This Row],[Cur_Amount Debit]]/Table1[[#This Row],[Exchange Rate]])))</f>
        <v/>
      </c>
      <c r="Y2656" s="159" t="str">
        <f>IF(E2656="","",(IF(Table1[[#This Row],[Cur]]="USD",Table1[[#This Row],[Cur_Amount Credit]],Table1[[#This Row],[Cur_Amount Credit]]/ExchangeRate)))</f>
        <v/>
      </c>
      <c r="Z2656" s="201" t="str">
        <f>IF(E2656="","",(Table1[[#This Row],[Debit USD]]-Table1[[#This Row],[Credit USD]]))</f>
        <v/>
      </c>
      <c r="AA2656" s="226"/>
      <c r="AB2656" s="255"/>
      <c r="AC2656" s="1"/>
      <c r="AD2656" s="15"/>
      <c r="AE2656" s="15" t="str">
        <f>IF(AND(OR(Table1[[#This Row],[Account]]="15030",Table1[[#This Row],[Account]]="15035",Table1[[#This Row],[Account]]="20150"),Table1[[#This Row],[Vendor ID]]=""),1,"")</f>
        <v/>
      </c>
      <c r="AF2656" s="15"/>
      <c r="AG2656" s="15"/>
      <c r="AH2656" s="15"/>
      <c r="AI2656" s="46" t="str">
        <f>IF(Table1[[#This Row],[Posting Date]]&lt;&gt;"","GJ-"&amp;CountryID,"")</f>
        <v/>
      </c>
      <c r="AJ2656" s="59" t="str">
        <f>IF(Table1[[#This Row],[Posting Date]]&lt;&gt;"",Table1[[#This Row],[Posting Date]],"")</f>
        <v/>
      </c>
      <c r="AK2656" s="46"/>
      <c r="AL2656" s="46" t="str">
        <f>IF(Table1[[#This Row],[Description]]&lt;&gt;"",Table1[[#This Row],[Description]],"")</f>
        <v/>
      </c>
      <c r="AM2656" s="46" t="str">
        <f>IF(Table1[[#This Row],[Posting Date]]&lt;&gt;"",Table1[[#This Row],[Reference Number]],"")</f>
        <v/>
      </c>
      <c r="AN2656" s="46" t="str">
        <f>TRIM(Table1[[#This Row],[Line '#]])</f>
        <v/>
      </c>
      <c r="AO2656" s="46" t="str">
        <f>TRIM(Table1[[#This Row],[Account]])</f>
        <v/>
      </c>
      <c r="AP2656" s="46" t="str">
        <f>IF(Table1[[#This Row],[Posting Date]]&lt;&gt;"",$D$5,"")</f>
        <v/>
      </c>
      <c r="AQ2656" s="46" t="str">
        <f>TRIM(Table1[[#This Row],[Departments-Prgrams]])</f>
        <v/>
      </c>
      <c r="AR2656" s="46" t="str">
        <f>TRIM(Table1[[#This Row],[Grant]])</f>
        <v/>
      </c>
      <c r="AS2656" s="46" t="str">
        <f>TRIM(Table1[[#This Row],[Staff ID]])</f>
        <v/>
      </c>
      <c r="AT2656" s="46" t="str">
        <f>IF(TRIM(Table1[[#This Row],[Budget Code]])=0,"",TRIM(Table1[[#This Row],[Budget Code]]))</f>
        <v/>
      </c>
      <c r="AU2656" s="46" t="str">
        <f>IF(Table1[[#This Row],[Line Description]]&lt;&gt;"",Table1[[#This Row],[Line Description]],"")</f>
        <v/>
      </c>
      <c r="AV2656" s="46" t="str">
        <f>IF(Table1[[#This Row],[Cur_Amount Debit]]&gt;0,ROUND(Table1[[#This Row],[Cur_Amount Debit]],2),"")</f>
        <v/>
      </c>
      <c r="AW2656" s="46" t="str">
        <f>IF(Table1[[#This Row],[Cur_Amount Credit]]&gt;0,ROUND(Table1[[#This Row],[Cur_Amount Credit]],2),"")</f>
        <v/>
      </c>
      <c r="AX2656" s="46" t="str">
        <f>LEFT(Table1[[#This Row],[Cur]],3)</f>
        <v/>
      </c>
      <c r="AY2656" s="59"/>
      <c r="AZ2656" s="46"/>
      <c r="BA2656" s="46" t="str">
        <f>IF(Table1[[#This Row],[Cur]]&lt;&gt;"",IF(Table1[[#This Row],[Cur]]="USD","",ExchangeRate),"")</f>
        <v/>
      </c>
      <c r="BB2656" s="46" t="str">
        <f>IF(Table1[[#This Row],[Grant]]&lt;&gt;"",VLOOKUP(Table1[[#This Row],[Grant]],Grants!B:D,3),"")</f>
        <v/>
      </c>
      <c r="BC2656" s="46" t="str">
        <f>TRIM(Table1[[#This Row],[Vendor ID]])</f>
        <v/>
      </c>
      <c r="BD2656">
        <f>IF(Table1[[#This Row],[Reference Number]]=Q2655,BD2655,BD2655+1)</f>
        <v>0</v>
      </c>
    </row>
    <row r="2657" spans="1:56" ht="11.25" customHeight="1" x14ac:dyDescent="0.25">
      <c r="A2657" s="1"/>
      <c r="B2657" s="88" t="str">
        <f>IF(Table1[[#This Row],[Posting Date]]&lt;&gt;"",IF(Table1[[#This Row],[Reference Number]]=Q2656,B2656+1,1),"")</f>
        <v/>
      </c>
      <c r="C2657" s="61"/>
      <c r="D2657" s="61"/>
      <c r="E2657" s="138"/>
      <c r="F2657" s="141" t="str">
        <f>IFERROR(IF(VLOOKUP(Table1[[#This Row],[Budget Code Description]],Dimentions!$X$6:$AC$139,2,FALSE)="","",VLOOKUP(Table1[[#This Row],[Budget Code Description]],Dimentions!$X$6:$AC$139,2,FALSE)),"")</f>
        <v/>
      </c>
      <c r="G2657" s="141"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1" t="str">
        <f>IFERROR(VLOOKUP(Table1[[#This Row],[Budget Code Description]],Table6[#All],8,FALSE),"")</f>
        <v/>
      </c>
      <c r="L2657" s="63"/>
      <c r="M2657" s="65" t="str">
        <f>IFERROR(VLOOKUP(Table1[[#This Row],[Staff ID]],Table2[],2,FALSE),"")</f>
        <v/>
      </c>
      <c r="N2657" s="209" t="str">
        <f>IFERROR(IF(VLOOKUP(Table1[[#This Row],[Budget Code Description]],Dimentions!$X$6:$AC$134,4,FALSE)="","",VLOOKUP(Table1[[#This Row],[Budget Code Description]],Dimentions!$X$6:$AC$134,4,FALSE)),"")</f>
        <v/>
      </c>
      <c r="O2657" s="65" t="str">
        <f>IFERROR(VLOOKUP(Table1[[#This Row],[Vendor ID]],Table549[],2,FALSE),"")</f>
        <v/>
      </c>
      <c r="P2657" s="63"/>
      <c r="Q2657" s="141" t="str">
        <f>IF(Table1[[#This Row],[Posting Date]]&lt;&gt;"",$D$9,"")</f>
        <v/>
      </c>
      <c r="R2657" s="157" t="str">
        <f>IF(Table1[[#This Row],[Posting Date]]&lt;&gt;"",$D$10,"")</f>
        <v/>
      </c>
      <c r="S2657" s="66"/>
      <c r="T2657" s="63"/>
      <c r="U2657" s="67"/>
      <c r="V2657" s="67"/>
      <c r="W2657" s="67" t="str">
        <f t="shared" si="45"/>
        <v/>
      </c>
      <c r="X2657" s="159" t="str">
        <f>IF(E2657="","",(IF(Table1[[#This Row],[Cur]]="USD",Table1[[#This Row],[Cur_Amount Debit]],Table1[[#This Row],[Cur_Amount Debit]]/Table1[[#This Row],[Exchange Rate]])))</f>
        <v/>
      </c>
      <c r="Y2657" s="159" t="str">
        <f>IF(E2657="","",(IF(Table1[[#This Row],[Cur]]="USD",Table1[[#This Row],[Cur_Amount Credit]],Table1[[#This Row],[Cur_Amount Credit]]/ExchangeRate)))</f>
        <v/>
      </c>
      <c r="Z2657" s="201" t="str">
        <f>IF(E2657="","",(Table1[[#This Row],[Debit USD]]-Table1[[#This Row],[Credit USD]]))</f>
        <v/>
      </c>
      <c r="AA2657" s="226"/>
      <c r="AB2657" s="255"/>
      <c r="AC2657" s="1"/>
      <c r="AD2657" s="15"/>
      <c r="AE2657" s="15" t="str">
        <f>IF(AND(OR(Table1[[#This Row],[Account]]="15030",Table1[[#This Row],[Account]]="15035",Table1[[#This Row],[Account]]="20150"),Table1[[#This Row],[Vendor ID]]=""),1,"")</f>
        <v/>
      </c>
      <c r="AF2657" s="15"/>
      <c r="AG2657" s="15"/>
      <c r="AH2657" s="15"/>
      <c r="AI2657" s="46" t="str">
        <f>IF(Table1[[#This Row],[Posting Date]]&lt;&gt;"","GJ-"&amp;CountryID,"")</f>
        <v/>
      </c>
      <c r="AJ2657" s="59" t="str">
        <f>IF(Table1[[#This Row],[Posting Date]]&lt;&gt;"",Table1[[#This Row],[Posting Date]],"")</f>
        <v/>
      </c>
      <c r="AK2657" s="46"/>
      <c r="AL2657" s="46" t="str">
        <f>IF(Table1[[#This Row],[Description]]&lt;&gt;"",Table1[[#This Row],[Description]],"")</f>
        <v/>
      </c>
      <c r="AM2657" s="46" t="str">
        <f>IF(Table1[[#This Row],[Posting Date]]&lt;&gt;"",Table1[[#This Row],[Reference Number]],"")</f>
        <v/>
      </c>
      <c r="AN2657" s="46" t="str">
        <f>TRIM(Table1[[#This Row],[Line '#]])</f>
        <v/>
      </c>
      <c r="AO2657" s="46" t="str">
        <f>TRIM(Table1[[#This Row],[Account]])</f>
        <v/>
      </c>
      <c r="AP2657" s="46" t="str">
        <f>IF(Table1[[#This Row],[Posting Date]]&lt;&gt;"",$D$5,"")</f>
        <v/>
      </c>
      <c r="AQ2657" s="46" t="str">
        <f>TRIM(Table1[[#This Row],[Departments-Prgrams]])</f>
        <v/>
      </c>
      <c r="AR2657" s="46" t="str">
        <f>TRIM(Table1[[#This Row],[Grant]])</f>
        <v/>
      </c>
      <c r="AS2657" s="46" t="str">
        <f>TRIM(Table1[[#This Row],[Staff ID]])</f>
        <v/>
      </c>
      <c r="AT2657" s="46" t="str">
        <f>IF(TRIM(Table1[[#This Row],[Budget Code]])=0,"",TRIM(Table1[[#This Row],[Budget Code]]))</f>
        <v/>
      </c>
      <c r="AU2657" s="46" t="str">
        <f>IF(Table1[[#This Row],[Line Description]]&lt;&gt;"",Table1[[#This Row],[Line Description]],"")</f>
        <v/>
      </c>
      <c r="AV2657" s="46" t="str">
        <f>IF(Table1[[#This Row],[Cur_Amount Debit]]&gt;0,ROUND(Table1[[#This Row],[Cur_Amount Debit]],2),"")</f>
        <v/>
      </c>
      <c r="AW2657" s="46" t="str">
        <f>IF(Table1[[#This Row],[Cur_Amount Credit]]&gt;0,ROUND(Table1[[#This Row],[Cur_Amount Credit]],2),"")</f>
        <v/>
      </c>
      <c r="AX2657" s="46" t="str">
        <f>LEFT(Table1[[#This Row],[Cur]],3)</f>
        <v/>
      </c>
      <c r="AY2657" s="59"/>
      <c r="AZ2657" s="46"/>
      <c r="BA2657" s="46" t="str">
        <f>IF(Table1[[#This Row],[Cur]]&lt;&gt;"",IF(Table1[[#This Row],[Cur]]="USD","",ExchangeRate),"")</f>
        <v/>
      </c>
      <c r="BB2657" s="46" t="str">
        <f>IF(Table1[[#This Row],[Grant]]&lt;&gt;"",VLOOKUP(Table1[[#This Row],[Grant]],Grants!B:D,3),"")</f>
        <v/>
      </c>
      <c r="BC2657" s="46" t="str">
        <f>TRIM(Table1[[#This Row],[Vendor ID]])</f>
        <v/>
      </c>
      <c r="BD2657">
        <f>IF(Table1[[#This Row],[Reference Number]]=Q2656,BD2656,BD2656+1)</f>
        <v>0</v>
      </c>
    </row>
    <row r="2658" spans="1:56" ht="11.25" customHeight="1" x14ac:dyDescent="0.25">
      <c r="A2658" s="1"/>
      <c r="B2658" s="88" t="str">
        <f>IF(Table1[[#This Row],[Posting Date]]&lt;&gt;"",IF(Table1[[#This Row],[Reference Number]]=Q2657,B2657+1,1),"")</f>
        <v/>
      </c>
      <c r="C2658" s="61"/>
      <c r="D2658" s="61"/>
      <c r="E2658" s="138"/>
      <c r="F2658" s="141" t="str">
        <f>IFERROR(IF(VLOOKUP(Table1[[#This Row],[Budget Code Description]],Dimentions!$X$6:$AC$139,2,FALSE)="","",VLOOKUP(Table1[[#This Row],[Budget Code Description]],Dimentions!$X$6:$AC$139,2,FALSE)),"")</f>
        <v/>
      </c>
      <c r="G2658" s="141"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1" t="str">
        <f>IFERROR(VLOOKUP(Table1[[#This Row],[Budget Code Description]],Table6[#All],8,FALSE),"")</f>
        <v/>
      </c>
      <c r="L2658" s="63"/>
      <c r="M2658" s="65" t="str">
        <f>IFERROR(VLOOKUP(Table1[[#This Row],[Staff ID]],Table2[],2,FALSE),"")</f>
        <v/>
      </c>
      <c r="N2658" s="209" t="str">
        <f>IFERROR(IF(VLOOKUP(Table1[[#This Row],[Budget Code Description]],Dimentions!$X$6:$AC$134,4,FALSE)="","",VLOOKUP(Table1[[#This Row],[Budget Code Description]],Dimentions!$X$6:$AC$134,4,FALSE)),"")</f>
        <v/>
      </c>
      <c r="O2658" s="65" t="str">
        <f>IFERROR(VLOOKUP(Table1[[#This Row],[Vendor ID]],Table549[],2,FALSE),"")</f>
        <v/>
      </c>
      <c r="P2658" s="63"/>
      <c r="Q2658" s="141" t="str">
        <f>IF(Table1[[#This Row],[Posting Date]]&lt;&gt;"",$D$9,"")</f>
        <v/>
      </c>
      <c r="R2658" s="157" t="str">
        <f>IF(Table1[[#This Row],[Posting Date]]&lt;&gt;"",$D$10,"")</f>
        <v/>
      </c>
      <c r="S2658" s="66"/>
      <c r="T2658" s="63"/>
      <c r="U2658" s="67"/>
      <c r="V2658" s="67"/>
      <c r="W2658" s="67" t="str">
        <f t="shared" si="45"/>
        <v/>
      </c>
      <c r="X2658" s="159" t="str">
        <f>IF(E2658="","",(IF(Table1[[#This Row],[Cur]]="USD",Table1[[#This Row],[Cur_Amount Debit]],Table1[[#This Row],[Cur_Amount Debit]]/Table1[[#This Row],[Exchange Rate]])))</f>
        <v/>
      </c>
      <c r="Y2658" s="159" t="str">
        <f>IF(E2658="","",(IF(Table1[[#This Row],[Cur]]="USD",Table1[[#This Row],[Cur_Amount Credit]],Table1[[#This Row],[Cur_Amount Credit]]/ExchangeRate)))</f>
        <v/>
      </c>
      <c r="Z2658" s="201" t="str">
        <f>IF(E2658="","",(Table1[[#This Row],[Debit USD]]-Table1[[#This Row],[Credit USD]]))</f>
        <v/>
      </c>
      <c r="AA2658" s="226"/>
      <c r="AB2658" s="255"/>
      <c r="AC2658" s="1"/>
      <c r="AD2658" s="15"/>
      <c r="AE2658" s="15" t="str">
        <f>IF(AND(OR(Table1[[#This Row],[Account]]="15030",Table1[[#This Row],[Account]]="15035",Table1[[#This Row],[Account]]="20150"),Table1[[#This Row],[Vendor ID]]=""),1,"")</f>
        <v/>
      </c>
      <c r="AF2658" s="15"/>
      <c r="AG2658" s="15"/>
      <c r="AH2658" s="15"/>
      <c r="AI2658" s="46" t="str">
        <f>IF(Table1[[#This Row],[Posting Date]]&lt;&gt;"","GJ-"&amp;CountryID,"")</f>
        <v/>
      </c>
      <c r="AJ2658" s="59" t="str">
        <f>IF(Table1[[#This Row],[Posting Date]]&lt;&gt;"",Table1[[#This Row],[Posting Date]],"")</f>
        <v/>
      </c>
      <c r="AK2658" s="46"/>
      <c r="AL2658" s="46" t="str">
        <f>IF(Table1[[#This Row],[Description]]&lt;&gt;"",Table1[[#This Row],[Description]],"")</f>
        <v/>
      </c>
      <c r="AM2658" s="46" t="str">
        <f>IF(Table1[[#This Row],[Posting Date]]&lt;&gt;"",Table1[[#This Row],[Reference Number]],"")</f>
        <v/>
      </c>
      <c r="AN2658" s="46" t="str">
        <f>TRIM(Table1[[#This Row],[Line '#]])</f>
        <v/>
      </c>
      <c r="AO2658" s="46" t="str">
        <f>TRIM(Table1[[#This Row],[Account]])</f>
        <v/>
      </c>
      <c r="AP2658" s="46" t="str">
        <f>IF(Table1[[#This Row],[Posting Date]]&lt;&gt;"",$D$5,"")</f>
        <v/>
      </c>
      <c r="AQ2658" s="46" t="str">
        <f>TRIM(Table1[[#This Row],[Departments-Prgrams]])</f>
        <v/>
      </c>
      <c r="AR2658" s="46" t="str">
        <f>TRIM(Table1[[#This Row],[Grant]])</f>
        <v/>
      </c>
      <c r="AS2658" s="46" t="str">
        <f>TRIM(Table1[[#This Row],[Staff ID]])</f>
        <v/>
      </c>
      <c r="AT2658" s="46" t="str">
        <f>IF(TRIM(Table1[[#This Row],[Budget Code]])=0,"",TRIM(Table1[[#This Row],[Budget Code]]))</f>
        <v/>
      </c>
      <c r="AU2658" s="46" t="str">
        <f>IF(Table1[[#This Row],[Line Description]]&lt;&gt;"",Table1[[#This Row],[Line Description]],"")</f>
        <v/>
      </c>
      <c r="AV2658" s="46" t="str">
        <f>IF(Table1[[#This Row],[Cur_Amount Debit]]&gt;0,ROUND(Table1[[#This Row],[Cur_Amount Debit]],2),"")</f>
        <v/>
      </c>
      <c r="AW2658" s="46" t="str">
        <f>IF(Table1[[#This Row],[Cur_Amount Credit]]&gt;0,ROUND(Table1[[#This Row],[Cur_Amount Credit]],2),"")</f>
        <v/>
      </c>
      <c r="AX2658" s="46" t="str">
        <f>LEFT(Table1[[#This Row],[Cur]],3)</f>
        <v/>
      </c>
      <c r="AY2658" s="59"/>
      <c r="AZ2658" s="46"/>
      <c r="BA2658" s="46" t="str">
        <f>IF(Table1[[#This Row],[Cur]]&lt;&gt;"",IF(Table1[[#This Row],[Cur]]="USD","",ExchangeRate),"")</f>
        <v/>
      </c>
      <c r="BB2658" s="46" t="str">
        <f>IF(Table1[[#This Row],[Grant]]&lt;&gt;"",VLOOKUP(Table1[[#This Row],[Grant]],Grants!B:D,3),"")</f>
        <v/>
      </c>
      <c r="BC2658" s="46" t="str">
        <f>TRIM(Table1[[#This Row],[Vendor ID]])</f>
        <v/>
      </c>
      <c r="BD2658">
        <f>IF(Table1[[#This Row],[Reference Number]]=Q2657,BD2657,BD2657+1)</f>
        <v>0</v>
      </c>
    </row>
    <row r="2659" spans="1:56" ht="11.25" customHeight="1" x14ac:dyDescent="0.25">
      <c r="A2659" s="1"/>
      <c r="B2659" s="88" t="str">
        <f>IF(Table1[[#This Row],[Posting Date]]&lt;&gt;"",IF(Table1[[#This Row],[Reference Number]]=Q2658,B2658+1,1),"")</f>
        <v/>
      </c>
      <c r="C2659" s="61"/>
      <c r="D2659" s="61"/>
      <c r="E2659" s="138"/>
      <c r="F2659" s="141" t="str">
        <f>IFERROR(IF(VLOOKUP(Table1[[#This Row],[Budget Code Description]],Dimentions!$X$6:$AC$139,2,FALSE)="","",VLOOKUP(Table1[[#This Row],[Budget Code Description]],Dimentions!$X$6:$AC$139,2,FALSE)),"")</f>
        <v/>
      </c>
      <c r="G2659" s="141"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1" t="str">
        <f>IFERROR(VLOOKUP(Table1[[#This Row],[Budget Code Description]],Table6[#All],8,FALSE),"")</f>
        <v/>
      </c>
      <c r="L2659" s="63"/>
      <c r="M2659" s="65" t="str">
        <f>IFERROR(VLOOKUP(Table1[[#This Row],[Staff ID]],Table2[],2,FALSE),"")</f>
        <v/>
      </c>
      <c r="N2659" s="209" t="str">
        <f>IFERROR(IF(VLOOKUP(Table1[[#This Row],[Budget Code Description]],Dimentions!$X$6:$AC$134,4,FALSE)="","",VLOOKUP(Table1[[#This Row],[Budget Code Description]],Dimentions!$X$6:$AC$134,4,FALSE)),"")</f>
        <v/>
      </c>
      <c r="O2659" s="65" t="str">
        <f>IFERROR(VLOOKUP(Table1[[#This Row],[Vendor ID]],Table549[],2,FALSE),"")</f>
        <v/>
      </c>
      <c r="P2659" s="63"/>
      <c r="Q2659" s="141" t="str">
        <f>IF(Table1[[#This Row],[Posting Date]]&lt;&gt;"",$D$9,"")</f>
        <v/>
      </c>
      <c r="R2659" s="157" t="str">
        <f>IF(Table1[[#This Row],[Posting Date]]&lt;&gt;"",$D$10,"")</f>
        <v/>
      </c>
      <c r="S2659" s="66"/>
      <c r="T2659" s="63"/>
      <c r="U2659" s="67"/>
      <c r="V2659" s="67"/>
      <c r="W2659" s="67" t="str">
        <f t="shared" si="45"/>
        <v/>
      </c>
      <c r="X2659" s="159" t="str">
        <f>IF(E2659="","",(IF(Table1[[#This Row],[Cur]]="USD",Table1[[#This Row],[Cur_Amount Debit]],Table1[[#This Row],[Cur_Amount Debit]]/Table1[[#This Row],[Exchange Rate]])))</f>
        <v/>
      </c>
      <c r="Y2659" s="159" t="str">
        <f>IF(E2659="","",(IF(Table1[[#This Row],[Cur]]="USD",Table1[[#This Row],[Cur_Amount Credit]],Table1[[#This Row],[Cur_Amount Credit]]/ExchangeRate)))</f>
        <v/>
      </c>
      <c r="Z2659" s="201" t="str">
        <f>IF(E2659="","",(Table1[[#This Row],[Debit USD]]-Table1[[#This Row],[Credit USD]]))</f>
        <v/>
      </c>
      <c r="AA2659" s="226"/>
      <c r="AB2659" s="255"/>
      <c r="AC2659" s="1"/>
      <c r="AD2659" s="15"/>
      <c r="AE2659" s="15" t="str">
        <f>IF(AND(OR(Table1[[#This Row],[Account]]="15030",Table1[[#This Row],[Account]]="15035",Table1[[#This Row],[Account]]="20150"),Table1[[#This Row],[Vendor ID]]=""),1,"")</f>
        <v/>
      </c>
      <c r="AF2659" s="15"/>
      <c r="AG2659" s="15"/>
      <c r="AH2659" s="15"/>
      <c r="AI2659" s="46" t="str">
        <f>IF(Table1[[#This Row],[Posting Date]]&lt;&gt;"","GJ-"&amp;CountryID,"")</f>
        <v/>
      </c>
      <c r="AJ2659" s="59" t="str">
        <f>IF(Table1[[#This Row],[Posting Date]]&lt;&gt;"",Table1[[#This Row],[Posting Date]],"")</f>
        <v/>
      </c>
      <c r="AK2659" s="46"/>
      <c r="AL2659" s="46" t="str">
        <f>IF(Table1[[#This Row],[Description]]&lt;&gt;"",Table1[[#This Row],[Description]],"")</f>
        <v/>
      </c>
      <c r="AM2659" s="46" t="str">
        <f>IF(Table1[[#This Row],[Posting Date]]&lt;&gt;"",Table1[[#This Row],[Reference Number]],"")</f>
        <v/>
      </c>
      <c r="AN2659" s="46" t="str">
        <f>TRIM(Table1[[#This Row],[Line '#]])</f>
        <v/>
      </c>
      <c r="AO2659" s="46" t="str">
        <f>TRIM(Table1[[#This Row],[Account]])</f>
        <v/>
      </c>
      <c r="AP2659" s="46" t="str">
        <f>IF(Table1[[#This Row],[Posting Date]]&lt;&gt;"",$D$5,"")</f>
        <v/>
      </c>
      <c r="AQ2659" s="46" t="str">
        <f>TRIM(Table1[[#This Row],[Departments-Prgrams]])</f>
        <v/>
      </c>
      <c r="AR2659" s="46" t="str">
        <f>TRIM(Table1[[#This Row],[Grant]])</f>
        <v/>
      </c>
      <c r="AS2659" s="46" t="str">
        <f>TRIM(Table1[[#This Row],[Staff ID]])</f>
        <v/>
      </c>
      <c r="AT2659" s="46" t="str">
        <f>IF(TRIM(Table1[[#This Row],[Budget Code]])=0,"",TRIM(Table1[[#This Row],[Budget Code]]))</f>
        <v/>
      </c>
      <c r="AU2659" s="46" t="str">
        <f>IF(Table1[[#This Row],[Line Description]]&lt;&gt;"",Table1[[#This Row],[Line Description]],"")</f>
        <v/>
      </c>
      <c r="AV2659" s="46" t="str">
        <f>IF(Table1[[#This Row],[Cur_Amount Debit]]&gt;0,ROUND(Table1[[#This Row],[Cur_Amount Debit]],2),"")</f>
        <v/>
      </c>
      <c r="AW2659" s="46" t="str">
        <f>IF(Table1[[#This Row],[Cur_Amount Credit]]&gt;0,ROUND(Table1[[#This Row],[Cur_Amount Credit]],2),"")</f>
        <v/>
      </c>
      <c r="AX2659" s="46" t="str">
        <f>LEFT(Table1[[#This Row],[Cur]],3)</f>
        <v/>
      </c>
      <c r="AY2659" s="59"/>
      <c r="AZ2659" s="46"/>
      <c r="BA2659" s="46" t="str">
        <f>IF(Table1[[#This Row],[Cur]]&lt;&gt;"",IF(Table1[[#This Row],[Cur]]="USD","",ExchangeRate),"")</f>
        <v/>
      </c>
      <c r="BB2659" s="46" t="str">
        <f>IF(Table1[[#This Row],[Grant]]&lt;&gt;"",VLOOKUP(Table1[[#This Row],[Grant]],Grants!B:D,3),"")</f>
        <v/>
      </c>
      <c r="BC2659" s="46" t="str">
        <f>TRIM(Table1[[#This Row],[Vendor ID]])</f>
        <v/>
      </c>
      <c r="BD2659">
        <f>IF(Table1[[#This Row],[Reference Number]]=Q2658,BD2658,BD2658+1)</f>
        <v>0</v>
      </c>
    </row>
    <row r="2660" spans="1:56" ht="11.25" customHeight="1" x14ac:dyDescent="0.25">
      <c r="A2660" s="1"/>
      <c r="B2660" s="88" t="str">
        <f>IF(Table1[[#This Row],[Posting Date]]&lt;&gt;"",IF(Table1[[#This Row],[Reference Number]]=Q2659,B2659+1,1),"")</f>
        <v/>
      </c>
      <c r="C2660" s="61"/>
      <c r="D2660" s="61"/>
      <c r="E2660" s="138"/>
      <c r="F2660" s="141" t="str">
        <f>IFERROR(IF(VLOOKUP(Table1[[#This Row],[Budget Code Description]],Dimentions!$X$6:$AC$139,2,FALSE)="","",VLOOKUP(Table1[[#This Row],[Budget Code Description]],Dimentions!$X$6:$AC$139,2,FALSE)),"")</f>
        <v/>
      </c>
      <c r="G2660" s="141"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1" t="str">
        <f>IFERROR(VLOOKUP(Table1[[#This Row],[Budget Code Description]],Table6[#All],8,FALSE),"")</f>
        <v/>
      </c>
      <c r="L2660" s="63"/>
      <c r="M2660" s="65" t="str">
        <f>IFERROR(VLOOKUP(Table1[[#This Row],[Staff ID]],Table2[],2,FALSE),"")</f>
        <v/>
      </c>
      <c r="N2660" s="209" t="str">
        <f>IFERROR(IF(VLOOKUP(Table1[[#This Row],[Budget Code Description]],Dimentions!$X$6:$AC$134,4,FALSE)="","",VLOOKUP(Table1[[#This Row],[Budget Code Description]],Dimentions!$X$6:$AC$134,4,FALSE)),"")</f>
        <v/>
      </c>
      <c r="O2660" s="65" t="str">
        <f>IFERROR(VLOOKUP(Table1[[#This Row],[Vendor ID]],Table549[],2,FALSE),"")</f>
        <v/>
      </c>
      <c r="P2660" s="63"/>
      <c r="Q2660" s="141" t="str">
        <f>IF(Table1[[#This Row],[Posting Date]]&lt;&gt;"",$D$9,"")</f>
        <v/>
      </c>
      <c r="R2660" s="157" t="str">
        <f>IF(Table1[[#This Row],[Posting Date]]&lt;&gt;"",$D$10,"")</f>
        <v/>
      </c>
      <c r="S2660" s="66"/>
      <c r="T2660" s="63"/>
      <c r="U2660" s="67"/>
      <c r="V2660" s="67"/>
      <c r="W2660" s="67" t="str">
        <f t="shared" si="45"/>
        <v/>
      </c>
      <c r="X2660" s="159" t="str">
        <f>IF(E2660="","",(IF(Table1[[#This Row],[Cur]]="USD",Table1[[#This Row],[Cur_Amount Debit]],Table1[[#This Row],[Cur_Amount Debit]]/Table1[[#This Row],[Exchange Rate]])))</f>
        <v/>
      </c>
      <c r="Y2660" s="159" t="str">
        <f>IF(E2660="","",(IF(Table1[[#This Row],[Cur]]="USD",Table1[[#This Row],[Cur_Amount Credit]],Table1[[#This Row],[Cur_Amount Credit]]/ExchangeRate)))</f>
        <v/>
      </c>
      <c r="Z2660" s="201" t="str">
        <f>IF(E2660="","",(Table1[[#This Row],[Debit USD]]-Table1[[#This Row],[Credit USD]]))</f>
        <v/>
      </c>
      <c r="AA2660" s="226"/>
      <c r="AB2660" s="255"/>
      <c r="AC2660" s="1"/>
      <c r="AD2660" s="15"/>
      <c r="AE2660" s="15" t="str">
        <f>IF(AND(OR(Table1[[#This Row],[Account]]="15030",Table1[[#This Row],[Account]]="15035",Table1[[#This Row],[Account]]="20150"),Table1[[#This Row],[Vendor ID]]=""),1,"")</f>
        <v/>
      </c>
      <c r="AF2660" s="15"/>
      <c r="AG2660" s="15"/>
      <c r="AH2660" s="15"/>
      <c r="AI2660" s="46" t="str">
        <f>IF(Table1[[#This Row],[Posting Date]]&lt;&gt;"","GJ-"&amp;CountryID,"")</f>
        <v/>
      </c>
      <c r="AJ2660" s="59" t="str">
        <f>IF(Table1[[#This Row],[Posting Date]]&lt;&gt;"",Table1[[#This Row],[Posting Date]],"")</f>
        <v/>
      </c>
      <c r="AK2660" s="46"/>
      <c r="AL2660" s="46" t="str">
        <f>IF(Table1[[#This Row],[Description]]&lt;&gt;"",Table1[[#This Row],[Description]],"")</f>
        <v/>
      </c>
      <c r="AM2660" s="46" t="str">
        <f>IF(Table1[[#This Row],[Posting Date]]&lt;&gt;"",Table1[[#This Row],[Reference Number]],"")</f>
        <v/>
      </c>
      <c r="AN2660" s="46" t="str">
        <f>TRIM(Table1[[#This Row],[Line '#]])</f>
        <v/>
      </c>
      <c r="AO2660" s="46" t="str">
        <f>TRIM(Table1[[#This Row],[Account]])</f>
        <v/>
      </c>
      <c r="AP2660" s="46" t="str">
        <f>IF(Table1[[#This Row],[Posting Date]]&lt;&gt;"",$D$5,"")</f>
        <v/>
      </c>
      <c r="AQ2660" s="46" t="str">
        <f>TRIM(Table1[[#This Row],[Departments-Prgrams]])</f>
        <v/>
      </c>
      <c r="AR2660" s="46" t="str">
        <f>TRIM(Table1[[#This Row],[Grant]])</f>
        <v/>
      </c>
      <c r="AS2660" s="46" t="str">
        <f>TRIM(Table1[[#This Row],[Staff ID]])</f>
        <v/>
      </c>
      <c r="AT2660" s="46" t="str">
        <f>IF(TRIM(Table1[[#This Row],[Budget Code]])=0,"",TRIM(Table1[[#This Row],[Budget Code]]))</f>
        <v/>
      </c>
      <c r="AU2660" s="46" t="str">
        <f>IF(Table1[[#This Row],[Line Description]]&lt;&gt;"",Table1[[#This Row],[Line Description]],"")</f>
        <v/>
      </c>
      <c r="AV2660" s="46" t="str">
        <f>IF(Table1[[#This Row],[Cur_Amount Debit]]&gt;0,ROUND(Table1[[#This Row],[Cur_Amount Debit]],2),"")</f>
        <v/>
      </c>
      <c r="AW2660" s="46" t="str">
        <f>IF(Table1[[#This Row],[Cur_Amount Credit]]&gt;0,ROUND(Table1[[#This Row],[Cur_Amount Credit]],2),"")</f>
        <v/>
      </c>
      <c r="AX2660" s="46" t="str">
        <f>LEFT(Table1[[#This Row],[Cur]],3)</f>
        <v/>
      </c>
      <c r="AY2660" s="59"/>
      <c r="AZ2660" s="46"/>
      <c r="BA2660" s="46" t="str">
        <f>IF(Table1[[#This Row],[Cur]]&lt;&gt;"",IF(Table1[[#This Row],[Cur]]="USD","",ExchangeRate),"")</f>
        <v/>
      </c>
      <c r="BB2660" s="46" t="str">
        <f>IF(Table1[[#This Row],[Grant]]&lt;&gt;"",VLOOKUP(Table1[[#This Row],[Grant]],Grants!B:D,3),"")</f>
        <v/>
      </c>
      <c r="BC2660" s="46" t="str">
        <f>TRIM(Table1[[#This Row],[Vendor ID]])</f>
        <v/>
      </c>
      <c r="BD2660">
        <f>IF(Table1[[#This Row],[Reference Number]]=Q2659,BD2659,BD2659+1)</f>
        <v>0</v>
      </c>
    </row>
    <row r="2661" spans="1:56" ht="11.25" customHeight="1" x14ac:dyDescent="0.25">
      <c r="A2661" s="1"/>
      <c r="B2661" s="88" t="str">
        <f>IF(Table1[[#This Row],[Posting Date]]&lt;&gt;"",IF(Table1[[#This Row],[Reference Number]]=Q2660,B2660+1,1),"")</f>
        <v/>
      </c>
      <c r="C2661" s="61"/>
      <c r="D2661" s="61"/>
      <c r="E2661" s="138"/>
      <c r="F2661" s="141" t="str">
        <f>IFERROR(IF(VLOOKUP(Table1[[#This Row],[Budget Code Description]],Dimentions!$X$6:$AC$139,2,FALSE)="","",VLOOKUP(Table1[[#This Row],[Budget Code Description]],Dimentions!$X$6:$AC$139,2,FALSE)),"")</f>
        <v/>
      </c>
      <c r="G2661" s="141"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1" t="str">
        <f>IFERROR(VLOOKUP(Table1[[#This Row],[Budget Code Description]],Table6[#All],8,FALSE),"")</f>
        <v/>
      </c>
      <c r="L2661" s="63"/>
      <c r="M2661" s="65" t="str">
        <f>IFERROR(VLOOKUP(Table1[[#This Row],[Staff ID]],Table2[],2,FALSE),"")</f>
        <v/>
      </c>
      <c r="N2661" s="209" t="str">
        <f>IFERROR(IF(VLOOKUP(Table1[[#This Row],[Budget Code Description]],Dimentions!$X$6:$AC$134,4,FALSE)="","",VLOOKUP(Table1[[#This Row],[Budget Code Description]],Dimentions!$X$6:$AC$134,4,FALSE)),"")</f>
        <v/>
      </c>
      <c r="O2661" s="65" t="str">
        <f>IFERROR(VLOOKUP(Table1[[#This Row],[Vendor ID]],Table549[],2,FALSE),"")</f>
        <v/>
      </c>
      <c r="P2661" s="63"/>
      <c r="Q2661" s="141" t="str">
        <f>IF(Table1[[#This Row],[Posting Date]]&lt;&gt;"",$D$9,"")</f>
        <v/>
      </c>
      <c r="R2661" s="157" t="str">
        <f>IF(Table1[[#This Row],[Posting Date]]&lt;&gt;"",$D$10,"")</f>
        <v/>
      </c>
      <c r="S2661" s="66"/>
      <c r="T2661" s="63"/>
      <c r="U2661" s="67"/>
      <c r="V2661" s="67"/>
      <c r="W2661" s="67" t="str">
        <f t="shared" si="45"/>
        <v/>
      </c>
      <c r="X2661" s="159" t="str">
        <f>IF(E2661="","",(IF(Table1[[#This Row],[Cur]]="USD",Table1[[#This Row],[Cur_Amount Debit]],Table1[[#This Row],[Cur_Amount Debit]]/Table1[[#This Row],[Exchange Rate]])))</f>
        <v/>
      </c>
      <c r="Y2661" s="159" t="str">
        <f>IF(E2661="","",(IF(Table1[[#This Row],[Cur]]="USD",Table1[[#This Row],[Cur_Amount Credit]],Table1[[#This Row],[Cur_Amount Credit]]/ExchangeRate)))</f>
        <v/>
      </c>
      <c r="Z2661" s="201" t="str">
        <f>IF(E2661="","",(Table1[[#This Row],[Debit USD]]-Table1[[#This Row],[Credit USD]]))</f>
        <v/>
      </c>
      <c r="AA2661" s="226"/>
      <c r="AB2661" s="255"/>
      <c r="AC2661" s="1"/>
      <c r="AD2661" s="15"/>
      <c r="AE2661" s="15" t="str">
        <f>IF(AND(OR(Table1[[#This Row],[Account]]="15030",Table1[[#This Row],[Account]]="15035",Table1[[#This Row],[Account]]="20150"),Table1[[#This Row],[Vendor ID]]=""),1,"")</f>
        <v/>
      </c>
      <c r="AF2661" s="15"/>
      <c r="AG2661" s="15"/>
      <c r="AH2661" s="15"/>
      <c r="AI2661" s="46" t="str">
        <f>IF(Table1[[#This Row],[Posting Date]]&lt;&gt;"","GJ-"&amp;CountryID,"")</f>
        <v/>
      </c>
      <c r="AJ2661" s="59" t="str">
        <f>IF(Table1[[#This Row],[Posting Date]]&lt;&gt;"",Table1[[#This Row],[Posting Date]],"")</f>
        <v/>
      </c>
      <c r="AK2661" s="46"/>
      <c r="AL2661" s="46" t="str">
        <f>IF(Table1[[#This Row],[Description]]&lt;&gt;"",Table1[[#This Row],[Description]],"")</f>
        <v/>
      </c>
      <c r="AM2661" s="46" t="str">
        <f>IF(Table1[[#This Row],[Posting Date]]&lt;&gt;"",Table1[[#This Row],[Reference Number]],"")</f>
        <v/>
      </c>
      <c r="AN2661" s="46" t="str">
        <f>TRIM(Table1[[#This Row],[Line '#]])</f>
        <v/>
      </c>
      <c r="AO2661" s="46" t="str">
        <f>TRIM(Table1[[#This Row],[Account]])</f>
        <v/>
      </c>
      <c r="AP2661" s="46" t="str">
        <f>IF(Table1[[#This Row],[Posting Date]]&lt;&gt;"",$D$5,"")</f>
        <v/>
      </c>
      <c r="AQ2661" s="46" t="str">
        <f>TRIM(Table1[[#This Row],[Departments-Prgrams]])</f>
        <v/>
      </c>
      <c r="AR2661" s="46" t="str">
        <f>TRIM(Table1[[#This Row],[Grant]])</f>
        <v/>
      </c>
      <c r="AS2661" s="46" t="str">
        <f>TRIM(Table1[[#This Row],[Staff ID]])</f>
        <v/>
      </c>
      <c r="AT2661" s="46" t="str">
        <f>IF(TRIM(Table1[[#This Row],[Budget Code]])=0,"",TRIM(Table1[[#This Row],[Budget Code]]))</f>
        <v/>
      </c>
      <c r="AU2661" s="46" t="str">
        <f>IF(Table1[[#This Row],[Line Description]]&lt;&gt;"",Table1[[#This Row],[Line Description]],"")</f>
        <v/>
      </c>
      <c r="AV2661" s="46" t="str">
        <f>IF(Table1[[#This Row],[Cur_Amount Debit]]&gt;0,ROUND(Table1[[#This Row],[Cur_Amount Debit]],2),"")</f>
        <v/>
      </c>
      <c r="AW2661" s="46" t="str">
        <f>IF(Table1[[#This Row],[Cur_Amount Credit]]&gt;0,ROUND(Table1[[#This Row],[Cur_Amount Credit]],2),"")</f>
        <v/>
      </c>
      <c r="AX2661" s="46" t="str">
        <f>LEFT(Table1[[#This Row],[Cur]],3)</f>
        <v/>
      </c>
      <c r="AY2661" s="59"/>
      <c r="AZ2661" s="46"/>
      <c r="BA2661" s="46" t="str">
        <f>IF(Table1[[#This Row],[Cur]]&lt;&gt;"",IF(Table1[[#This Row],[Cur]]="USD","",ExchangeRate),"")</f>
        <v/>
      </c>
      <c r="BB2661" s="46" t="str">
        <f>IF(Table1[[#This Row],[Grant]]&lt;&gt;"",VLOOKUP(Table1[[#This Row],[Grant]],Grants!B:D,3),"")</f>
        <v/>
      </c>
      <c r="BC2661" s="46" t="str">
        <f>TRIM(Table1[[#This Row],[Vendor ID]])</f>
        <v/>
      </c>
      <c r="BD2661">
        <f>IF(Table1[[#This Row],[Reference Number]]=Q2660,BD2660,BD2660+1)</f>
        <v>0</v>
      </c>
    </row>
    <row r="2662" spans="1:56" ht="11.25" customHeight="1" x14ac:dyDescent="0.25">
      <c r="A2662" s="1"/>
      <c r="B2662" s="88" t="str">
        <f>IF(Table1[[#This Row],[Posting Date]]&lt;&gt;"",IF(Table1[[#This Row],[Reference Number]]=Q2661,B2661+1,1),"")</f>
        <v/>
      </c>
      <c r="C2662" s="61"/>
      <c r="D2662" s="61"/>
      <c r="E2662" s="138"/>
      <c r="F2662" s="141" t="str">
        <f>IFERROR(IF(VLOOKUP(Table1[[#This Row],[Budget Code Description]],Dimentions!$X$6:$AC$139,2,FALSE)="","",VLOOKUP(Table1[[#This Row],[Budget Code Description]],Dimentions!$X$6:$AC$139,2,FALSE)),"")</f>
        <v/>
      </c>
      <c r="G2662" s="141"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1" t="str">
        <f>IFERROR(VLOOKUP(Table1[[#This Row],[Budget Code Description]],Table6[#All],8,FALSE),"")</f>
        <v/>
      </c>
      <c r="L2662" s="63"/>
      <c r="M2662" s="65" t="str">
        <f>IFERROR(VLOOKUP(Table1[[#This Row],[Staff ID]],Table2[],2,FALSE),"")</f>
        <v/>
      </c>
      <c r="N2662" s="209" t="str">
        <f>IFERROR(IF(VLOOKUP(Table1[[#This Row],[Budget Code Description]],Dimentions!$X$6:$AC$134,4,FALSE)="","",VLOOKUP(Table1[[#This Row],[Budget Code Description]],Dimentions!$X$6:$AC$134,4,FALSE)),"")</f>
        <v/>
      </c>
      <c r="O2662" s="65" t="str">
        <f>IFERROR(VLOOKUP(Table1[[#This Row],[Vendor ID]],Table549[],2,FALSE),"")</f>
        <v/>
      </c>
      <c r="P2662" s="63"/>
      <c r="Q2662" s="141" t="str">
        <f>IF(Table1[[#This Row],[Posting Date]]&lt;&gt;"",$D$9,"")</f>
        <v/>
      </c>
      <c r="R2662" s="157" t="str">
        <f>IF(Table1[[#This Row],[Posting Date]]&lt;&gt;"",$D$10,"")</f>
        <v/>
      </c>
      <c r="S2662" s="66"/>
      <c r="T2662" s="63"/>
      <c r="U2662" s="67"/>
      <c r="V2662" s="67"/>
      <c r="W2662" s="67" t="str">
        <f t="shared" si="45"/>
        <v/>
      </c>
      <c r="X2662" s="159" t="str">
        <f>IF(E2662="","",(IF(Table1[[#This Row],[Cur]]="USD",Table1[[#This Row],[Cur_Amount Debit]],Table1[[#This Row],[Cur_Amount Debit]]/Table1[[#This Row],[Exchange Rate]])))</f>
        <v/>
      </c>
      <c r="Y2662" s="159" t="str">
        <f>IF(E2662="","",(IF(Table1[[#This Row],[Cur]]="USD",Table1[[#This Row],[Cur_Amount Credit]],Table1[[#This Row],[Cur_Amount Credit]]/ExchangeRate)))</f>
        <v/>
      </c>
      <c r="Z2662" s="201" t="str">
        <f>IF(E2662="","",(Table1[[#This Row],[Debit USD]]-Table1[[#This Row],[Credit USD]]))</f>
        <v/>
      </c>
      <c r="AA2662" s="226"/>
      <c r="AB2662" s="255"/>
      <c r="AC2662" s="1"/>
      <c r="AD2662" s="15"/>
      <c r="AE2662" s="15" t="str">
        <f>IF(AND(OR(Table1[[#This Row],[Account]]="15030",Table1[[#This Row],[Account]]="15035",Table1[[#This Row],[Account]]="20150"),Table1[[#This Row],[Vendor ID]]=""),1,"")</f>
        <v/>
      </c>
      <c r="AF2662" s="15"/>
      <c r="AG2662" s="15"/>
      <c r="AH2662" s="15"/>
      <c r="AI2662" s="46" t="str">
        <f>IF(Table1[[#This Row],[Posting Date]]&lt;&gt;"","GJ-"&amp;CountryID,"")</f>
        <v/>
      </c>
      <c r="AJ2662" s="59" t="str">
        <f>IF(Table1[[#This Row],[Posting Date]]&lt;&gt;"",Table1[[#This Row],[Posting Date]],"")</f>
        <v/>
      </c>
      <c r="AK2662" s="46"/>
      <c r="AL2662" s="46" t="str">
        <f>IF(Table1[[#This Row],[Description]]&lt;&gt;"",Table1[[#This Row],[Description]],"")</f>
        <v/>
      </c>
      <c r="AM2662" s="46" t="str">
        <f>IF(Table1[[#This Row],[Posting Date]]&lt;&gt;"",Table1[[#This Row],[Reference Number]],"")</f>
        <v/>
      </c>
      <c r="AN2662" s="46" t="str">
        <f>TRIM(Table1[[#This Row],[Line '#]])</f>
        <v/>
      </c>
      <c r="AO2662" s="46" t="str">
        <f>TRIM(Table1[[#This Row],[Account]])</f>
        <v/>
      </c>
      <c r="AP2662" s="46" t="str">
        <f>IF(Table1[[#This Row],[Posting Date]]&lt;&gt;"",$D$5,"")</f>
        <v/>
      </c>
      <c r="AQ2662" s="46" t="str">
        <f>TRIM(Table1[[#This Row],[Departments-Prgrams]])</f>
        <v/>
      </c>
      <c r="AR2662" s="46" t="str">
        <f>TRIM(Table1[[#This Row],[Grant]])</f>
        <v/>
      </c>
      <c r="AS2662" s="46" t="str">
        <f>TRIM(Table1[[#This Row],[Staff ID]])</f>
        <v/>
      </c>
      <c r="AT2662" s="46" t="str">
        <f>IF(TRIM(Table1[[#This Row],[Budget Code]])=0,"",TRIM(Table1[[#This Row],[Budget Code]]))</f>
        <v/>
      </c>
      <c r="AU2662" s="46" t="str">
        <f>IF(Table1[[#This Row],[Line Description]]&lt;&gt;"",Table1[[#This Row],[Line Description]],"")</f>
        <v/>
      </c>
      <c r="AV2662" s="46" t="str">
        <f>IF(Table1[[#This Row],[Cur_Amount Debit]]&gt;0,ROUND(Table1[[#This Row],[Cur_Amount Debit]],2),"")</f>
        <v/>
      </c>
      <c r="AW2662" s="46" t="str">
        <f>IF(Table1[[#This Row],[Cur_Amount Credit]]&gt;0,ROUND(Table1[[#This Row],[Cur_Amount Credit]],2),"")</f>
        <v/>
      </c>
      <c r="AX2662" s="46" t="str">
        <f>LEFT(Table1[[#This Row],[Cur]],3)</f>
        <v/>
      </c>
      <c r="AY2662" s="59"/>
      <c r="AZ2662" s="46"/>
      <c r="BA2662" s="46" t="str">
        <f>IF(Table1[[#This Row],[Cur]]&lt;&gt;"",IF(Table1[[#This Row],[Cur]]="USD","",ExchangeRate),"")</f>
        <v/>
      </c>
      <c r="BB2662" s="46" t="str">
        <f>IF(Table1[[#This Row],[Grant]]&lt;&gt;"",VLOOKUP(Table1[[#This Row],[Grant]],Grants!B:D,3),"")</f>
        <v/>
      </c>
      <c r="BC2662" s="46" t="str">
        <f>TRIM(Table1[[#This Row],[Vendor ID]])</f>
        <v/>
      </c>
      <c r="BD2662">
        <f>IF(Table1[[#This Row],[Reference Number]]=Q2661,BD2661,BD2661+1)</f>
        <v>0</v>
      </c>
    </row>
    <row r="2663" spans="1:56" ht="11.25" customHeight="1" x14ac:dyDescent="0.25">
      <c r="A2663" s="1"/>
      <c r="B2663" s="88" t="str">
        <f>IF(Table1[[#This Row],[Posting Date]]&lt;&gt;"",IF(Table1[[#This Row],[Reference Number]]=Q2662,B2662+1,1),"")</f>
        <v/>
      </c>
      <c r="C2663" s="61"/>
      <c r="D2663" s="61"/>
      <c r="E2663" s="138"/>
      <c r="F2663" s="141" t="str">
        <f>IFERROR(IF(VLOOKUP(Table1[[#This Row],[Budget Code Description]],Dimentions!$X$6:$AC$139,2,FALSE)="","",VLOOKUP(Table1[[#This Row],[Budget Code Description]],Dimentions!$X$6:$AC$139,2,FALSE)),"")</f>
        <v/>
      </c>
      <c r="G2663" s="141"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1" t="str">
        <f>IFERROR(VLOOKUP(Table1[[#This Row],[Budget Code Description]],Table6[#All],8,FALSE),"")</f>
        <v/>
      </c>
      <c r="L2663" s="63"/>
      <c r="M2663" s="65" t="str">
        <f>IFERROR(VLOOKUP(Table1[[#This Row],[Staff ID]],Table2[],2,FALSE),"")</f>
        <v/>
      </c>
      <c r="N2663" s="209" t="str">
        <f>IFERROR(IF(VLOOKUP(Table1[[#This Row],[Budget Code Description]],Dimentions!$X$6:$AC$134,4,FALSE)="","",VLOOKUP(Table1[[#This Row],[Budget Code Description]],Dimentions!$X$6:$AC$134,4,FALSE)),"")</f>
        <v/>
      </c>
      <c r="O2663" s="65" t="str">
        <f>IFERROR(VLOOKUP(Table1[[#This Row],[Vendor ID]],Table549[],2,FALSE),"")</f>
        <v/>
      </c>
      <c r="P2663" s="63"/>
      <c r="Q2663" s="141" t="str">
        <f>IF(Table1[[#This Row],[Posting Date]]&lt;&gt;"",$D$9,"")</f>
        <v/>
      </c>
      <c r="R2663" s="157" t="str">
        <f>IF(Table1[[#This Row],[Posting Date]]&lt;&gt;"",$D$10,"")</f>
        <v/>
      </c>
      <c r="S2663" s="66"/>
      <c r="T2663" s="63"/>
      <c r="U2663" s="67"/>
      <c r="V2663" s="67"/>
      <c r="W2663" s="67" t="str">
        <f t="shared" si="45"/>
        <v/>
      </c>
      <c r="X2663" s="159" t="str">
        <f>IF(E2663="","",(IF(Table1[[#This Row],[Cur]]="USD",Table1[[#This Row],[Cur_Amount Debit]],Table1[[#This Row],[Cur_Amount Debit]]/Table1[[#This Row],[Exchange Rate]])))</f>
        <v/>
      </c>
      <c r="Y2663" s="159" t="str">
        <f>IF(E2663="","",(IF(Table1[[#This Row],[Cur]]="USD",Table1[[#This Row],[Cur_Amount Credit]],Table1[[#This Row],[Cur_Amount Credit]]/ExchangeRate)))</f>
        <v/>
      </c>
      <c r="Z2663" s="201" t="str">
        <f>IF(E2663="","",(Table1[[#This Row],[Debit USD]]-Table1[[#This Row],[Credit USD]]))</f>
        <v/>
      </c>
      <c r="AA2663" s="226"/>
      <c r="AB2663" s="255"/>
      <c r="AC2663" s="1"/>
      <c r="AD2663" s="15"/>
      <c r="AE2663" s="15" t="str">
        <f>IF(AND(OR(Table1[[#This Row],[Account]]="15030",Table1[[#This Row],[Account]]="15035",Table1[[#This Row],[Account]]="20150"),Table1[[#This Row],[Vendor ID]]=""),1,"")</f>
        <v/>
      </c>
      <c r="AF2663" s="15"/>
      <c r="AG2663" s="15"/>
      <c r="AH2663" s="15"/>
      <c r="AI2663" s="46" t="str">
        <f>IF(Table1[[#This Row],[Posting Date]]&lt;&gt;"","GJ-"&amp;CountryID,"")</f>
        <v/>
      </c>
      <c r="AJ2663" s="59" t="str">
        <f>IF(Table1[[#This Row],[Posting Date]]&lt;&gt;"",Table1[[#This Row],[Posting Date]],"")</f>
        <v/>
      </c>
      <c r="AK2663" s="46"/>
      <c r="AL2663" s="46" t="str">
        <f>IF(Table1[[#This Row],[Description]]&lt;&gt;"",Table1[[#This Row],[Description]],"")</f>
        <v/>
      </c>
      <c r="AM2663" s="46" t="str">
        <f>IF(Table1[[#This Row],[Posting Date]]&lt;&gt;"",Table1[[#This Row],[Reference Number]],"")</f>
        <v/>
      </c>
      <c r="AN2663" s="46" t="str">
        <f>TRIM(Table1[[#This Row],[Line '#]])</f>
        <v/>
      </c>
      <c r="AO2663" s="46" t="str">
        <f>TRIM(Table1[[#This Row],[Account]])</f>
        <v/>
      </c>
      <c r="AP2663" s="46" t="str">
        <f>IF(Table1[[#This Row],[Posting Date]]&lt;&gt;"",$D$5,"")</f>
        <v/>
      </c>
      <c r="AQ2663" s="46" t="str">
        <f>TRIM(Table1[[#This Row],[Departments-Prgrams]])</f>
        <v/>
      </c>
      <c r="AR2663" s="46" t="str">
        <f>TRIM(Table1[[#This Row],[Grant]])</f>
        <v/>
      </c>
      <c r="AS2663" s="46" t="str">
        <f>TRIM(Table1[[#This Row],[Staff ID]])</f>
        <v/>
      </c>
      <c r="AT2663" s="46" t="str">
        <f>IF(TRIM(Table1[[#This Row],[Budget Code]])=0,"",TRIM(Table1[[#This Row],[Budget Code]]))</f>
        <v/>
      </c>
      <c r="AU2663" s="46" t="str">
        <f>IF(Table1[[#This Row],[Line Description]]&lt;&gt;"",Table1[[#This Row],[Line Description]],"")</f>
        <v/>
      </c>
      <c r="AV2663" s="46" t="str">
        <f>IF(Table1[[#This Row],[Cur_Amount Debit]]&gt;0,ROUND(Table1[[#This Row],[Cur_Amount Debit]],2),"")</f>
        <v/>
      </c>
      <c r="AW2663" s="46" t="str">
        <f>IF(Table1[[#This Row],[Cur_Amount Credit]]&gt;0,ROUND(Table1[[#This Row],[Cur_Amount Credit]],2),"")</f>
        <v/>
      </c>
      <c r="AX2663" s="46" t="str">
        <f>LEFT(Table1[[#This Row],[Cur]],3)</f>
        <v/>
      </c>
      <c r="AY2663" s="59"/>
      <c r="AZ2663" s="46"/>
      <c r="BA2663" s="46" t="str">
        <f>IF(Table1[[#This Row],[Cur]]&lt;&gt;"",IF(Table1[[#This Row],[Cur]]="USD","",ExchangeRate),"")</f>
        <v/>
      </c>
      <c r="BB2663" s="46" t="str">
        <f>IF(Table1[[#This Row],[Grant]]&lt;&gt;"",VLOOKUP(Table1[[#This Row],[Grant]],Grants!B:D,3),"")</f>
        <v/>
      </c>
      <c r="BC2663" s="46" t="str">
        <f>TRIM(Table1[[#This Row],[Vendor ID]])</f>
        <v/>
      </c>
      <c r="BD2663">
        <f>IF(Table1[[#This Row],[Reference Number]]=Q2662,BD2662,BD2662+1)</f>
        <v>0</v>
      </c>
    </row>
    <row r="2664" spans="1:56" ht="11.25" customHeight="1" x14ac:dyDescent="0.25">
      <c r="A2664" s="1"/>
      <c r="B2664" s="88" t="str">
        <f>IF(Table1[[#This Row],[Posting Date]]&lt;&gt;"",IF(Table1[[#This Row],[Reference Number]]=Q2663,B2663+1,1),"")</f>
        <v/>
      </c>
      <c r="C2664" s="61"/>
      <c r="D2664" s="61"/>
      <c r="E2664" s="138"/>
      <c r="F2664" s="141" t="str">
        <f>IFERROR(IF(VLOOKUP(Table1[[#This Row],[Budget Code Description]],Dimentions!$X$6:$AC$139,2,FALSE)="","",VLOOKUP(Table1[[#This Row],[Budget Code Description]],Dimentions!$X$6:$AC$139,2,FALSE)),"")</f>
        <v/>
      </c>
      <c r="G2664" s="141"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1" t="str">
        <f>IFERROR(VLOOKUP(Table1[[#This Row],[Budget Code Description]],Table6[#All],8,FALSE),"")</f>
        <v/>
      </c>
      <c r="L2664" s="63"/>
      <c r="M2664" s="65" t="str">
        <f>IFERROR(VLOOKUP(Table1[[#This Row],[Staff ID]],Table2[],2,FALSE),"")</f>
        <v/>
      </c>
      <c r="N2664" s="209" t="str">
        <f>IFERROR(IF(VLOOKUP(Table1[[#This Row],[Budget Code Description]],Dimentions!$X$6:$AC$134,4,FALSE)="","",VLOOKUP(Table1[[#This Row],[Budget Code Description]],Dimentions!$X$6:$AC$134,4,FALSE)),"")</f>
        <v/>
      </c>
      <c r="O2664" s="65" t="str">
        <f>IFERROR(VLOOKUP(Table1[[#This Row],[Vendor ID]],Table549[],2,FALSE),"")</f>
        <v/>
      </c>
      <c r="P2664" s="63"/>
      <c r="Q2664" s="141" t="str">
        <f>IF(Table1[[#This Row],[Posting Date]]&lt;&gt;"",$D$9,"")</f>
        <v/>
      </c>
      <c r="R2664" s="157" t="str">
        <f>IF(Table1[[#This Row],[Posting Date]]&lt;&gt;"",$D$10,"")</f>
        <v/>
      </c>
      <c r="S2664" s="66"/>
      <c r="T2664" s="63"/>
      <c r="U2664" s="67"/>
      <c r="V2664" s="67"/>
      <c r="W2664" s="67" t="str">
        <f t="shared" si="45"/>
        <v/>
      </c>
      <c r="X2664" s="159" t="str">
        <f>IF(E2664="","",(IF(Table1[[#This Row],[Cur]]="USD",Table1[[#This Row],[Cur_Amount Debit]],Table1[[#This Row],[Cur_Amount Debit]]/Table1[[#This Row],[Exchange Rate]])))</f>
        <v/>
      </c>
      <c r="Y2664" s="159" t="str">
        <f>IF(E2664="","",(IF(Table1[[#This Row],[Cur]]="USD",Table1[[#This Row],[Cur_Amount Credit]],Table1[[#This Row],[Cur_Amount Credit]]/ExchangeRate)))</f>
        <v/>
      </c>
      <c r="Z2664" s="201" t="str">
        <f>IF(E2664="","",(Table1[[#This Row],[Debit USD]]-Table1[[#This Row],[Credit USD]]))</f>
        <v/>
      </c>
      <c r="AA2664" s="226"/>
      <c r="AB2664" s="255"/>
      <c r="AC2664" s="1"/>
      <c r="AD2664" s="15"/>
      <c r="AE2664" s="15" t="str">
        <f>IF(AND(OR(Table1[[#This Row],[Account]]="15030",Table1[[#This Row],[Account]]="15035",Table1[[#This Row],[Account]]="20150"),Table1[[#This Row],[Vendor ID]]=""),1,"")</f>
        <v/>
      </c>
      <c r="AF2664" s="15"/>
      <c r="AG2664" s="15"/>
      <c r="AH2664" s="15"/>
      <c r="AI2664" s="46" t="str">
        <f>IF(Table1[[#This Row],[Posting Date]]&lt;&gt;"","GJ-"&amp;CountryID,"")</f>
        <v/>
      </c>
      <c r="AJ2664" s="59" t="str">
        <f>IF(Table1[[#This Row],[Posting Date]]&lt;&gt;"",Table1[[#This Row],[Posting Date]],"")</f>
        <v/>
      </c>
      <c r="AK2664" s="46"/>
      <c r="AL2664" s="46" t="str">
        <f>IF(Table1[[#This Row],[Description]]&lt;&gt;"",Table1[[#This Row],[Description]],"")</f>
        <v/>
      </c>
      <c r="AM2664" s="46" t="str">
        <f>IF(Table1[[#This Row],[Posting Date]]&lt;&gt;"",Table1[[#This Row],[Reference Number]],"")</f>
        <v/>
      </c>
      <c r="AN2664" s="46" t="str">
        <f>TRIM(Table1[[#This Row],[Line '#]])</f>
        <v/>
      </c>
      <c r="AO2664" s="46" t="str">
        <f>TRIM(Table1[[#This Row],[Account]])</f>
        <v/>
      </c>
      <c r="AP2664" s="46" t="str">
        <f>IF(Table1[[#This Row],[Posting Date]]&lt;&gt;"",$D$5,"")</f>
        <v/>
      </c>
      <c r="AQ2664" s="46" t="str">
        <f>TRIM(Table1[[#This Row],[Departments-Prgrams]])</f>
        <v/>
      </c>
      <c r="AR2664" s="46" t="str">
        <f>TRIM(Table1[[#This Row],[Grant]])</f>
        <v/>
      </c>
      <c r="AS2664" s="46" t="str">
        <f>TRIM(Table1[[#This Row],[Staff ID]])</f>
        <v/>
      </c>
      <c r="AT2664" s="46" t="str">
        <f>IF(TRIM(Table1[[#This Row],[Budget Code]])=0,"",TRIM(Table1[[#This Row],[Budget Code]]))</f>
        <v/>
      </c>
      <c r="AU2664" s="46" t="str">
        <f>IF(Table1[[#This Row],[Line Description]]&lt;&gt;"",Table1[[#This Row],[Line Description]],"")</f>
        <v/>
      </c>
      <c r="AV2664" s="46" t="str">
        <f>IF(Table1[[#This Row],[Cur_Amount Debit]]&gt;0,ROUND(Table1[[#This Row],[Cur_Amount Debit]],2),"")</f>
        <v/>
      </c>
      <c r="AW2664" s="46" t="str">
        <f>IF(Table1[[#This Row],[Cur_Amount Credit]]&gt;0,ROUND(Table1[[#This Row],[Cur_Amount Credit]],2),"")</f>
        <v/>
      </c>
      <c r="AX2664" s="46" t="str">
        <f>LEFT(Table1[[#This Row],[Cur]],3)</f>
        <v/>
      </c>
      <c r="AY2664" s="59"/>
      <c r="AZ2664" s="46"/>
      <c r="BA2664" s="46" t="str">
        <f>IF(Table1[[#This Row],[Cur]]&lt;&gt;"",IF(Table1[[#This Row],[Cur]]="USD","",ExchangeRate),"")</f>
        <v/>
      </c>
      <c r="BB2664" s="46" t="str">
        <f>IF(Table1[[#This Row],[Grant]]&lt;&gt;"",VLOOKUP(Table1[[#This Row],[Grant]],Grants!B:D,3),"")</f>
        <v/>
      </c>
      <c r="BC2664" s="46" t="str">
        <f>TRIM(Table1[[#This Row],[Vendor ID]])</f>
        <v/>
      </c>
      <c r="BD2664">
        <f>IF(Table1[[#This Row],[Reference Number]]=Q2663,BD2663,BD2663+1)</f>
        <v>0</v>
      </c>
    </row>
    <row r="2665" spans="1:56" ht="11.25" customHeight="1" x14ac:dyDescent="0.25">
      <c r="A2665" s="1"/>
      <c r="B2665" s="88" t="str">
        <f>IF(Table1[[#This Row],[Posting Date]]&lt;&gt;"",IF(Table1[[#This Row],[Reference Number]]=Q2664,B2664+1,1),"")</f>
        <v/>
      </c>
      <c r="C2665" s="61"/>
      <c r="D2665" s="61"/>
      <c r="E2665" s="138"/>
      <c r="F2665" s="141" t="str">
        <f>IFERROR(IF(VLOOKUP(Table1[[#This Row],[Budget Code Description]],Dimentions!$X$6:$AC$139,2,FALSE)="","",VLOOKUP(Table1[[#This Row],[Budget Code Description]],Dimentions!$X$6:$AC$139,2,FALSE)),"")</f>
        <v/>
      </c>
      <c r="G2665" s="141"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1" t="str">
        <f>IFERROR(VLOOKUP(Table1[[#This Row],[Budget Code Description]],Table6[#All],8,FALSE),"")</f>
        <v/>
      </c>
      <c r="L2665" s="63"/>
      <c r="M2665" s="65" t="str">
        <f>IFERROR(VLOOKUP(Table1[[#This Row],[Staff ID]],Table2[],2,FALSE),"")</f>
        <v/>
      </c>
      <c r="N2665" s="209" t="str">
        <f>IFERROR(IF(VLOOKUP(Table1[[#This Row],[Budget Code Description]],Dimentions!$X$6:$AC$134,4,FALSE)="","",VLOOKUP(Table1[[#This Row],[Budget Code Description]],Dimentions!$X$6:$AC$134,4,FALSE)),"")</f>
        <v/>
      </c>
      <c r="O2665" s="65" t="str">
        <f>IFERROR(VLOOKUP(Table1[[#This Row],[Vendor ID]],Table549[],2,FALSE),"")</f>
        <v/>
      </c>
      <c r="P2665" s="63"/>
      <c r="Q2665" s="141" t="str">
        <f>IF(Table1[[#This Row],[Posting Date]]&lt;&gt;"",$D$9,"")</f>
        <v/>
      </c>
      <c r="R2665" s="157" t="str">
        <f>IF(Table1[[#This Row],[Posting Date]]&lt;&gt;"",$D$10,"")</f>
        <v/>
      </c>
      <c r="S2665" s="66"/>
      <c r="T2665" s="63"/>
      <c r="U2665" s="67"/>
      <c r="V2665" s="67"/>
      <c r="W2665" s="67" t="str">
        <f t="shared" si="45"/>
        <v/>
      </c>
      <c r="X2665" s="159" t="str">
        <f>IF(E2665="","",(IF(Table1[[#This Row],[Cur]]="USD",Table1[[#This Row],[Cur_Amount Debit]],Table1[[#This Row],[Cur_Amount Debit]]/Table1[[#This Row],[Exchange Rate]])))</f>
        <v/>
      </c>
      <c r="Y2665" s="159" t="str">
        <f>IF(E2665="","",(IF(Table1[[#This Row],[Cur]]="USD",Table1[[#This Row],[Cur_Amount Credit]],Table1[[#This Row],[Cur_Amount Credit]]/ExchangeRate)))</f>
        <v/>
      </c>
      <c r="Z2665" s="201" t="str">
        <f>IF(E2665="","",(Table1[[#This Row],[Debit USD]]-Table1[[#This Row],[Credit USD]]))</f>
        <v/>
      </c>
      <c r="AA2665" s="226"/>
      <c r="AB2665" s="255"/>
      <c r="AC2665" s="1"/>
      <c r="AD2665" s="15"/>
      <c r="AE2665" s="15" t="str">
        <f>IF(AND(OR(Table1[[#This Row],[Account]]="15030",Table1[[#This Row],[Account]]="15035",Table1[[#This Row],[Account]]="20150"),Table1[[#This Row],[Vendor ID]]=""),1,"")</f>
        <v/>
      </c>
      <c r="AF2665" s="15"/>
      <c r="AG2665" s="15"/>
      <c r="AH2665" s="15"/>
      <c r="AI2665" s="46" t="str">
        <f>IF(Table1[[#This Row],[Posting Date]]&lt;&gt;"","GJ-"&amp;CountryID,"")</f>
        <v/>
      </c>
      <c r="AJ2665" s="59" t="str">
        <f>IF(Table1[[#This Row],[Posting Date]]&lt;&gt;"",Table1[[#This Row],[Posting Date]],"")</f>
        <v/>
      </c>
      <c r="AK2665" s="46"/>
      <c r="AL2665" s="46" t="str">
        <f>IF(Table1[[#This Row],[Description]]&lt;&gt;"",Table1[[#This Row],[Description]],"")</f>
        <v/>
      </c>
      <c r="AM2665" s="46" t="str">
        <f>IF(Table1[[#This Row],[Posting Date]]&lt;&gt;"",Table1[[#This Row],[Reference Number]],"")</f>
        <v/>
      </c>
      <c r="AN2665" s="46" t="str">
        <f>TRIM(Table1[[#This Row],[Line '#]])</f>
        <v/>
      </c>
      <c r="AO2665" s="46" t="str">
        <f>TRIM(Table1[[#This Row],[Account]])</f>
        <v/>
      </c>
      <c r="AP2665" s="46" t="str">
        <f>IF(Table1[[#This Row],[Posting Date]]&lt;&gt;"",$D$5,"")</f>
        <v/>
      </c>
      <c r="AQ2665" s="46" t="str">
        <f>TRIM(Table1[[#This Row],[Departments-Prgrams]])</f>
        <v/>
      </c>
      <c r="AR2665" s="46" t="str">
        <f>TRIM(Table1[[#This Row],[Grant]])</f>
        <v/>
      </c>
      <c r="AS2665" s="46" t="str">
        <f>TRIM(Table1[[#This Row],[Staff ID]])</f>
        <v/>
      </c>
      <c r="AT2665" s="46" t="str">
        <f>IF(TRIM(Table1[[#This Row],[Budget Code]])=0,"",TRIM(Table1[[#This Row],[Budget Code]]))</f>
        <v/>
      </c>
      <c r="AU2665" s="46" t="str">
        <f>IF(Table1[[#This Row],[Line Description]]&lt;&gt;"",Table1[[#This Row],[Line Description]],"")</f>
        <v/>
      </c>
      <c r="AV2665" s="46" t="str">
        <f>IF(Table1[[#This Row],[Cur_Amount Debit]]&gt;0,ROUND(Table1[[#This Row],[Cur_Amount Debit]],2),"")</f>
        <v/>
      </c>
      <c r="AW2665" s="46" t="str">
        <f>IF(Table1[[#This Row],[Cur_Amount Credit]]&gt;0,ROUND(Table1[[#This Row],[Cur_Amount Credit]],2),"")</f>
        <v/>
      </c>
      <c r="AX2665" s="46" t="str">
        <f>LEFT(Table1[[#This Row],[Cur]],3)</f>
        <v/>
      </c>
      <c r="AY2665" s="59"/>
      <c r="AZ2665" s="46"/>
      <c r="BA2665" s="46" t="str">
        <f>IF(Table1[[#This Row],[Cur]]&lt;&gt;"",IF(Table1[[#This Row],[Cur]]="USD","",ExchangeRate),"")</f>
        <v/>
      </c>
      <c r="BB2665" s="46" t="str">
        <f>IF(Table1[[#This Row],[Grant]]&lt;&gt;"",VLOOKUP(Table1[[#This Row],[Grant]],Grants!B:D,3),"")</f>
        <v/>
      </c>
      <c r="BC2665" s="46" t="str">
        <f>TRIM(Table1[[#This Row],[Vendor ID]])</f>
        <v/>
      </c>
      <c r="BD2665">
        <f>IF(Table1[[#This Row],[Reference Number]]=Q2664,BD2664,BD2664+1)</f>
        <v>0</v>
      </c>
    </row>
    <row r="2666" spans="1:56" ht="11.25" customHeight="1" x14ac:dyDescent="0.25">
      <c r="A2666" s="1"/>
      <c r="B2666" s="88" t="str">
        <f>IF(Table1[[#This Row],[Posting Date]]&lt;&gt;"",IF(Table1[[#This Row],[Reference Number]]=Q2665,B2665+1,1),"")</f>
        <v/>
      </c>
      <c r="C2666" s="61"/>
      <c r="D2666" s="61"/>
      <c r="E2666" s="138"/>
      <c r="F2666" s="141" t="str">
        <f>IFERROR(IF(VLOOKUP(Table1[[#This Row],[Budget Code Description]],Dimentions!$X$6:$AC$139,2,FALSE)="","",VLOOKUP(Table1[[#This Row],[Budget Code Description]],Dimentions!$X$6:$AC$139,2,FALSE)),"")</f>
        <v/>
      </c>
      <c r="G2666" s="141"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1" t="str">
        <f>IFERROR(VLOOKUP(Table1[[#This Row],[Budget Code Description]],Table6[#All],8,FALSE),"")</f>
        <v/>
      </c>
      <c r="L2666" s="63"/>
      <c r="M2666" s="65" t="str">
        <f>IFERROR(VLOOKUP(Table1[[#This Row],[Staff ID]],Table2[],2,FALSE),"")</f>
        <v/>
      </c>
      <c r="N2666" s="209" t="str">
        <f>IFERROR(IF(VLOOKUP(Table1[[#This Row],[Budget Code Description]],Dimentions!$X$6:$AC$134,4,FALSE)="","",VLOOKUP(Table1[[#This Row],[Budget Code Description]],Dimentions!$X$6:$AC$134,4,FALSE)),"")</f>
        <v/>
      </c>
      <c r="O2666" s="65" t="str">
        <f>IFERROR(VLOOKUP(Table1[[#This Row],[Vendor ID]],Table549[],2,FALSE),"")</f>
        <v/>
      </c>
      <c r="P2666" s="63"/>
      <c r="Q2666" s="141" t="str">
        <f>IF(Table1[[#This Row],[Posting Date]]&lt;&gt;"",$D$9,"")</f>
        <v/>
      </c>
      <c r="R2666" s="157" t="str">
        <f>IF(Table1[[#This Row],[Posting Date]]&lt;&gt;"",$D$10,"")</f>
        <v/>
      </c>
      <c r="S2666" s="66"/>
      <c r="T2666" s="63"/>
      <c r="U2666" s="67"/>
      <c r="V2666" s="67"/>
      <c r="W2666" s="67" t="str">
        <f t="shared" si="45"/>
        <v/>
      </c>
      <c r="X2666" s="159" t="str">
        <f>IF(E2666="","",(IF(Table1[[#This Row],[Cur]]="USD",Table1[[#This Row],[Cur_Amount Debit]],Table1[[#This Row],[Cur_Amount Debit]]/Table1[[#This Row],[Exchange Rate]])))</f>
        <v/>
      </c>
      <c r="Y2666" s="159" t="str">
        <f>IF(E2666="","",(IF(Table1[[#This Row],[Cur]]="USD",Table1[[#This Row],[Cur_Amount Credit]],Table1[[#This Row],[Cur_Amount Credit]]/ExchangeRate)))</f>
        <v/>
      </c>
      <c r="Z2666" s="201" t="str">
        <f>IF(E2666="","",(Table1[[#This Row],[Debit USD]]-Table1[[#This Row],[Credit USD]]))</f>
        <v/>
      </c>
      <c r="AA2666" s="226"/>
      <c r="AB2666" s="255"/>
      <c r="AC2666" s="1"/>
      <c r="AD2666" s="15"/>
      <c r="AE2666" s="15" t="str">
        <f>IF(AND(OR(Table1[[#This Row],[Account]]="15030",Table1[[#This Row],[Account]]="15035",Table1[[#This Row],[Account]]="20150"),Table1[[#This Row],[Vendor ID]]=""),1,"")</f>
        <v/>
      </c>
      <c r="AF2666" s="15"/>
      <c r="AG2666" s="15"/>
      <c r="AH2666" s="15"/>
      <c r="AI2666" s="46" t="str">
        <f>IF(Table1[[#This Row],[Posting Date]]&lt;&gt;"","GJ-"&amp;CountryID,"")</f>
        <v/>
      </c>
      <c r="AJ2666" s="59" t="str">
        <f>IF(Table1[[#This Row],[Posting Date]]&lt;&gt;"",Table1[[#This Row],[Posting Date]],"")</f>
        <v/>
      </c>
      <c r="AK2666" s="46"/>
      <c r="AL2666" s="46" t="str">
        <f>IF(Table1[[#This Row],[Description]]&lt;&gt;"",Table1[[#This Row],[Description]],"")</f>
        <v/>
      </c>
      <c r="AM2666" s="46" t="str">
        <f>IF(Table1[[#This Row],[Posting Date]]&lt;&gt;"",Table1[[#This Row],[Reference Number]],"")</f>
        <v/>
      </c>
      <c r="AN2666" s="46" t="str">
        <f>TRIM(Table1[[#This Row],[Line '#]])</f>
        <v/>
      </c>
      <c r="AO2666" s="46" t="str">
        <f>TRIM(Table1[[#This Row],[Account]])</f>
        <v/>
      </c>
      <c r="AP2666" s="46" t="str">
        <f>IF(Table1[[#This Row],[Posting Date]]&lt;&gt;"",$D$5,"")</f>
        <v/>
      </c>
      <c r="AQ2666" s="46" t="str">
        <f>TRIM(Table1[[#This Row],[Departments-Prgrams]])</f>
        <v/>
      </c>
      <c r="AR2666" s="46" t="str">
        <f>TRIM(Table1[[#This Row],[Grant]])</f>
        <v/>
      </c>
      <c r="AS2666" s="46" t="str">
        <f>TRIM(Table1[[#This Row],[Staff ID]])</f>
        <v/>
      </c>
      <c r="AT2666" s="46" t="str">
        <f>IF(TRIM(Table1[[#This Row],[Budget Code]])=0,"",TRIM(Table1[[#This Row],[Budget Code]]))</f>
        <v/>
      </c>
      <c r="AU2666" s="46" t="str">
        <f>IF(Table1[[#This Row],[Line Description]]&lt;&gt;"",Table1[[#This Row],[Line Description]],"")</f>
        <v/>
      </c>
      <c r="AV2666" s="46" t="str">
        <f>IF(Table1[[#This Row],[Cur_Amount Debit]]&gt;0,ROUND(Table1[[#This Row],[Cur_Amount Debit]],2),"")</f>
        <v/>
      </c>
      <c r="AW2666" s="46" t="str">
        <f>IF(Table1[[#This Row],[Cur_Amount Credit]]&gt;0,ROUND(Table1[[#This Row],[Cur_Amount Credit]],2),"")</f>
        <v/>
      </c>
      <c r="AX2666" s="46" t="str">
        <f>LEFT(Table1[[#This Row],[Cur]],3)</f>
        <v/>
      </c>
      <c r="AY2666" s="59"/>
      <c r="AZ2666" s="46"/>
      <c r="BA2666" s="46" t="str">
        <f>IF(Table1[[#This Row],[Cur]]&lt;&gt;"",IF(Table1[[#This Row],[Cur]]="USD","",ExchangeRate),"")</f>
        <v/>
      </c>
      <c r="BB2666" s="46" t="str">
        <f>IF(Table1[[#This Row],[Grant]]&lt;&gt;"",VLOOKUP(Table1[[#This Row],[Grant]],Grants!B:D,3),"")</f>
        <v/>
      </c>
      <c r="BC2666" s="46" t="str">
        <f>TRIM(Table1[[#This Row],[Vendor ID]])</f>
        <v/>
      </c>
      <c r="BD2666">
        <f>IF(Table1[[#This Row],[Reference Number]]=Q2665,BD2665,BD2665+1)</f>
        <v>0</v>
      </c>
    </row>
    <row r="2667" spans="1:56" ht="11.25" customHeight="1" x14ac:dyDescent="0.25">
      <c r="A2667" s="1"/>
      <c r="B2667" s="88" t="str">
        <f>IF(Table1[[#This Row],[Posting Date]]&lt;&gt;"",IF(Table1[[#This Row],[Reference Number]]=Q2666,B2666+1,1),"")</f>
        <v/>
      </c>
      <c r="C2667" s="61"/>
      <c r="D2667" s="61"/>
      <c r="E2667" s="138"/>
      <c r="F2667" s="141" t="str">
        <f>IFERROR(IF(VLOOKUP(Table1[[#This Row],[Budget Code Description]],Dimentions!$X$6:$AC$139,2,FALSE)="","",VLOOKUP(Table1[[#This Row],[Budget Code Description]],Dimentions!$X$6:$AC$139,2,FALSE)),"")</f>
        <v/>
      </c>
      <c r="G2667" s="141"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1" t="str">
        <f>IFERROR(VLOOKUP(Table1[[#This Row],[Budget Code Description]],Table6[#All],8,FALSE),"")</f>
        <v/>
      </c>
      <c r="L2667" s="63"/>
      <c r="M2667" s="65" t="str">
        <f>IFERROR(VLOOKUP(Table1[[#This Row],[Staff ID]],Table2[],2,FALSE),"")</f>
        <v/>
      </c>
      <c r="N2667" s="209" t="str">
        <f>IFERROR(IF(VLOOKUP(Table1[[#This Row],[Budget Code Description]],Dimentions!$X$6:$AC$134,4,FALSE)="","",VLOOKUP(Table1[[#This Row],[Budget Code Description]],Dimentions!$X$6:$AC$134,4,FALSE)),"")</f>
        <v/>
      </c>
      <c r="O2667" s="65" t="str">
        <f>IFERROR(VLOOKUP(Table1[[#This Row],[Vendor ID]],Table549[],2,FALSE),"")</f>
        <v/>
      </c>
      <c r="P2667" s="63"/>
      <c r="Q2667" s="141" t="str">
        <f>IF(Table1[[#This Row],[Posting Date]]&lt;&gt;"",$D$9,"")</f>
        <v/>
      </c>
      <c r="R2667" s="157" t="str">
        <f>IF(Table1[[#This Row],[Posting Date]]&lt;&gt;"",$D$10,"")</f>
        <v/>
      </c>
      <c r="S2667" s="66"/>
      <c r="T2667" s="63"/>
      <c r="U2667" s="67"/>
      <c r="V2667" s="67"/>
      <c r="W2667" s="67" t="str">
        <f t="shared" si="45"/>
        <v/>
      </c>
      <c r="X2667" s="159" t="str">
        <f>IF(E2667="","",(IF(Table1[[#This Row],[Cur]]="USD",Table1[[#This Row],[Cur_Amount Debit]],Table1[[#This Row],[Cur_Amount Debit]]/Table1[[#This Row],[Exchange Rate]])))</f>
        <v/>
      </c>
      <c r="Y2667" s="159" t="str">
        <f>IF(E2667="","",(IF(Table1[[#This Row],[Cur]]="USD",Table1[[#This Row],[Cur_Amount Credit]],Table1[[#This Row],[Cur_Amount Credit]]/ExchangeRate)))</f>
        <v/>
      </c>
      <c r="Z2667" s="201" t="str">
        <f>IF(E2667="","",(Table1[[#This Row],[Debit USD]]-Table1[[#This Row],[Credit USD]]))</f>
        <v/>
      </c>
      <c r="AA2667" s="226"/>
      <c r="AB2667" s="255"/>
      <c r="AC2667" s="1"/>
      <c r="AD2667" s="15"/>
      <c r="AE2667" s="15" t="str">
        <f>IF(AND(OR(Table1[[#This Row],[Account]]="15030",Table1[[#This Row],[Account]]="15035",Table1[[#This Row],[Account]]="20150"),Table1[[#This Row],[Vendor ID]]=""),1,"")</f>
        <v/>
      </c>
      <c r="AF2667" s="15"/>
      <c r="AG2667" s="15"/>
      <c r="AH2667" s="15"/>
      <c r="AI2667" s="46" t="str">
        <f>IF(Table1[[#This Row],[Posting Date]]&lt;&gt;"","GJ-"&amp;CountryID,"")</f>
        <v/>
      </c>
      <c r="AJ2667" s="59" t="str">
        <f>IF(Table1[[#This Row],[Posting Date]]&lt;&gt;"",Table1[[#This Row],[Posting Date]],"")</f>
        <v/>
      </c>
      <c r="AK2667" s="46"/>
      <c r="AL2667" s="46" t="str">
        <f>IF(Table1[[#This Row],[Description]]&lt;&gt;"",Table1[[#This Row],[Description]],"")</f>
        <v/>
      </c>
      <c r="AM2667" s="46" t="str">
        <f>IF(Table1[[#This Row],[Posting Date]]&lt;&gt;"",Table1[[#This Row],[Reference Number]],"")</f>
        <v/>
      </c>
      <c r="AN2667" s="46" t="str">
        <f>TRIM(Table1[[#This Row],[Line '#]])</f>
        <v/>
      </c>
      <c r="AO2667" s="46" t="str">
        <f>TRIM(Table1[[#This Row],[Account]])</f>
        <v/>
      </c>
      <c r="AP2667" s="46" t="str">
        <f>IF(Table1[[#This Row],[Posting Date]]&lt;&gt;"",$D$5,"")</f>
        <v/>
      </c>
      <c r="AQ2667" s="46" t="str">
        <f>TRIM(Table1[[#This Row],[Departments-Prgrams]])</f>
        <v/>
      </c>
      <c r="AR2667" s="46" t="str">
        <f>TRIM(Table1[[#This Row],[Grant]])</f>
        <v/>
      </c>
      <c r="AS2667" s="46" t="str">
        <f>TRIM(Table1[[#This Row],[Staff ID]])</f>
        <v/>
      </c>
      <c r="AT2667" s="46" t="str">
        <f>IF(TRIM(Table1[[#This Row],[Budget Code]])=0,"",TRIM(Table1[[#This Row],[Budget Code]]))</f>
        <v/>
      </c>
      <c r="AU2667" s="46" t="str">
        <f>IF(Table1[[#This Row],[Line Description]]&lt;&gt;"",Table1[[#This Row],[Line Description]],"")</f>
        <v/>
      </c>
      <c r="AV2667" s="46" t="str">
        <f>IF(Table1[[#This Row],[Cur_Amount Debit]]&gt;0,ROUND(Table1[[#This Row],[Cur_Amount Debit]],2),"")</f>
        <v/>
      </c>
      <c r="AW2667" s="46" t="str">
        <f>IF(Table1[[#This Row],[Cur_Amount Credit]]&gt;0,ROUND(Table1[[#This Row],[Cur_Amount Credit]],2),"")</f>
        <v/>
      </c>
      <c r="AX2667" s="46" t="str">
        <f>LEFT(Table1[[#This Row],[Cur]],3)</f>
        <v/>
      </c>
      <c r="AY2667" s="59"/>
      <c r="AZ2667" s="46"/>
      <c r="BA2667" s="46" t="str">
        <f>IF(Table1[[#This Row],[Cur]]&lt;&gt;"",IF(Table1[[#This Row],[Cur]]="USD","",ExchangeRate),"")</f>
        <v/>
      </c>
      <c r="BB2667" s="46" t="str">
        <f>IF(Table1[[#This Row],[Grant]]&lt;&gt;"",VLOOKUP(Table1[[#This Row],[Grant]],Grants!B:D,3),"")</f>
        <v/>
      </c>
      <c r="BC2667" s="46" t="str">
        <f>TRIM(Table1[[#This Row],[Vendor ID]])</f>
        <v/>
      </c>
      <c r="BD2667">
        <f>IF(Table1[[#This Row],[Reference Number]]=Q2666,BD2666,BD2666+1)</f>
        <v>0</v>
      </c>
    </row>
    <row r="2668" spans="1:56" ht="11.25" customHeight="1" x14ac:dyDescent="0.25">
      <c r="A2668" s="1"/>
      <c r="B2668" s="88" t="str">
        <f>IF(Table1[[#This Row],[Posting Date]]&lt;&gt;"",IF(Table1[[#This Row],[Reference Number]]=Q2667,B2667+1,1),"")</f>
        <v/>
      </c>
      <c r="C2668" s="61"/>
      <c r="D2668" s="61"/>
      <c r="E2668" s="138"/>
      <c r="F2668" s="141" t="str">
        <f>IFERROR(IF(VLOOKUP(Table1[[#This Row],[Budget Code Description]],Dimentions!$X$6:$AC$139,2,FALSE)="","",VLOOKUP(Table1[[#This Row],[Budget Code Description]],Dimentions!$X$6:$AC$139,2,FALSE)),"")</f>
        <v/>
      </c>
      <c r="G2668" s="141"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1" t="str">
        <f>IFERROR(VLOOKUP(Table1[[#This Row],[Budget Code Description]],Table6[#All],8,FALSE),"")</f>
        <v/>
      </c>
      <c r="L2668" s="63"/>
      <c r="M2668" s="65" t="str">
        <f>IFERROR(VLOOKUP(Table1[[#This Row],[Staff ID]],Table2[],2,FALSE),"")</f>
        <v/>
      </c>
      <c r="N2668" s="209" t="str">
        <f>IFERROR(IF(VLOOKUP(Table1[[#This Row],[Budget Code Description]],Dimentions!$X$6:$AC$134,4,FALSE)="","",VLOOKUP(Table1[[#This Row],[Budget Code Description]],Dimentions!$X$6:$AC$134,4,FALSE)),"")</f>
        <v/>
      </c>
      <c r="O2668" s="65" t="str">
        <f>IFERROR(VLOOKUP(Table1[[#This Row],[Vendor ID]],Table549[],2,FALSE),"")</f>
        <v/>
      </c>
      <c r="P2668" s="63"/>
      <c r="Q2668" s="141" t="str">
        <f>IF(Table1[[#This Row],[Posting Date]]&lt;&gt;"",$D$9,"")</f>
        <v/>
      </c>
      <c r="R2668" s="157" t="str">
        <f>IF(Table1[[#This Row],[Posting Date]]&lt;&gt;"",$D$10,"")</f>
        <v/>
      </c>
      <c r="S2668" s="66"/>
      <c r="T2668" s="63"/>
      <c r="U2668" s="67"/>
      <c r="V2668" s="67"/>
      <c r="W2668" s="67" t="str">
        <f t="shared" si="45"/>
        <v/>
      </c>
      <c r="X2668" s="159" t="str">
        <f>IF(E2668="","",(IF(Table1[[#This Row],[Cur]]="USD",Table1[[#This Row],[Cur_Amount Debit]],Table1[[#This Row],[Cur_Amount Debit]]/Table1[[#This Row],[Exchange Rate]])))</f>
        <v/>
      </c>
      <c r="Y2668" s="159" t="str">
        <f>IF(E2668="","",(IF(Table1[[#This Row],[Cur]]="USD",Table1[[#This Row],[Cur_Amount Credit]],Table1[[#This Row],[Cur_Amount Credit]]/ExchangeRate)))</f>
        <v/>
      </c>
      <c r="Z2668" s="201" t="str">
        <f>IF(E2668="","",(Table1[[#This Row],[Debit USD]]-Table1[[#This Row],[Credit USD]]))</f>
        <v/>
      </c>
      <c r="AA2668" s="226"/>
      <c r="AB2668" s="255"/>
      <c r="AC2668" s="1"/>
      <c r="AD2668" s="15"/>
      <c r="AE2668" s="15" t="str">
        <f>IF(AND(OR(Table1[[#This Row],[Account]]="15030",Table1[[#This Row],[Account]]="15035",Table1[[#This Row],[Account]]="20150"),Table1[[#This Row],[Vendor ID]]=""),1,"")</f>
        <v/>
      </c>
      <c r="AF2668" s="15"/>
      <c r="AG2668" s="15"/>
      <c r="AH2668" s="15"/>
      <c r="AI2668" s="46" t="str">
        <f>IF(Table1[[#This Row],[Posting Date]]&lt;&gt;"","GJ-"&amp;CountryID,"")</f>
        <v/>
      </c>
      <c r="AJ2668" s="59" t="str">
        <f>IF(Table1[[#This Row],[Posting Date]]&lt;&gt;"",Table1[[#This Row],[Posting Date]],"")</f>
        <v/>
      </c>
      <c r="AK2668" s="46"/>
      <c r="AL2668" s="46" t="str">
        <f>IF(Table1[[#This Row],[Description]]&lt;&gt;"",Table1[[#This Row],[Description]],"")</f>
        <v/>
      </c>
      <c r="AM2668" s="46" t="str">
        <f>IF(Table1[[#This Row],[Posting Date]]&lt;&gt;"",Table1[[#This Row],[Reference Number]],"")</f>
        <v/>
      </c>
      <c r="AN2668" s="46" t="str">
        <f>TRIM(Table1[[#This Row],[Line '#]])</f>
        <v/>
      </c>
      <c r="AO2668" s="46" t="str">
        <f>TRIM(Table1[[#This Row],[Account]])</f>
        <v/>
      </c>
      <c r="AP2668" s="46" t="str">
        <f>IF(Table1[[#This Row],[Posting Date]]&lt;&gt;"",$D$5,"")</f>
        <v/>
      </c>
      <c r="AQ2668" s="46" t="str">
        <f>TRIM(Table1[[#This Row],[Departments-Prgrams]])</f>
        <v/>
      </c>
      <c r="AR2668" s="46" t="str">
        <f>TRIM(Table1[[#This Row],[Grant]])</f>
        <v/>
      </c>
      <c r="AS2668" s="46" t="str">
        <f>TRIM(Table1[[#This Row],[Staff ID]])</f>
        <v/>
      </c>
      <c r="AT2668" s="46" t="str">
        <f>IF(TRIM(Table1[[#This Row],[Budget Code]])=0,"",TRIM(Table1[[#This Row],[Budget Code]]))</f>
        <v/>
      </c>
      <c r="AU2668" s="46" t="str">
        <f>IF(Table1[[#This Row],[Line Description]]&lt;&gt;"",Table1[[#This Row],[Line Description]],"")</f>
        <v/>
      </c>
      <c r="AV2668" s="46" t="str">
        <f>IF(Table1[[#This Row],[Cur_Amount Debit]]&gt;0,ROUND(Table1[[#This Row],[Cur_Amount Debit]],2),"")</f>
        <v/>
      </c>
      <c r="AW2668" s="46" t="str">
        <f>IF(Table1[[#This Row],[Cur_Amount Credit]]&gt;0,ROUND(Table1[[#This Row],[Cur_Amount Credit]],2),"")</f>
        <v/>
      </c>
      <c r="AX2668" s="46" t="str">
        <f>LEFT(Table1[[#This Row],[Cur]],3)</f>
        <v/>
      </c>
      <c r="AY2668" s="59"/>
      <c r="AZ2668" s="46"/>
      <c r="BA2668" s="46" t="str">
        <f>IF(Table1[[#This Row],[Cur]]&lt;&gt;"",IF(Table1[[#This Row],[Cur]]="USD","",ExchangeRate),"")</f>
        <v/>
      </c>
      <c r="BB2668" s="46" t="str">
        <f>IF(Table1[[#This Row],[Grant]]&lt;&gt;"",VLOOKUP(Table1[[#This Row],[Grant]],Grants!B:D,3),"")</f>
        <v/>
      </c>
      <c r="BC2668" s="46" t="str">
        <f>TRIM(Table1[[#This Row],[Vendor ID]])</f>
        <v/>
      </c>
      <c r="BD2668">
        <f>IF(Table1[[#This Row],[Reference Number]]=Q2667,BD2667,BD2667+1)</f>
        <v>0</v>
      </c>
    </row>
    <row r="2669" spans="1:56" ht="11.25" customHeight="1" x14ac:dyDescent="0.25">
      <c r="A2669" s="1"/>
      <c r="B2669" s="88" t="str">
        <f>IF(Table1[[#This Row],[Posting Date]]&lt;&gt;"",IF(Table1[[#This Row],[Reference Number]]=Q2668,B2668+1,1),"")</f>
        <v/>
      </c>
      <c r="C2669" s="61"/>
      <c r="D2669" s="61"/>
      <c r="E2669" s="138"/>
      <c r="F2669" s="141" t="str">
        <f>IFERROR(IF(VLOOKUP(Table1[[#This Row],[Budget Code Description]],Dimentions!$X$6:$AC$139,2,FALSE)="","",VLOOKUP(Table1[[#This Row],[Budget Code Description]],Dimentions!$X$6:$AC$139,2,FALSE)),"")</f>
        <v/>
      </c>
      <c r="G2669" s="141"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1" t="str">
        <f>IFERROR(VLOOKUP(Table1[[#This Row],[Budget Code Description]],Table6[#All],8,FALSE),"")</f>
        <v/>
      </c>
      <c r="L2669" s="63"/>
      <c r="M2669" s="65" t="str">
        <f>IFERROR(VLOOKUP(Table1[[#This Row],[Staff ID]],Table2[],2,FALSE),"")</f>
        <v/>
      </c>
      <c r="N2669" s="209" t="str">
        <f>IFERROR(IF(VLOOKUP(Table1[[#This Row],[Budget Code Description]],Dimentions!$X$6:$AC$134,4,FALSE)="","",VLOOKUP(Table1[[#This Row],[Budget Code Description]],Dimentions!$X$6:$AC$134,4,FALSE)),"")</f>
        <v/>
      </c>
      <c r="O2669" s="65" t="str">
        <f>IFERROR(VLOOKUP(Table1[[#This Row],[Vendor ID]],Table549[],2,FALSE),"")</f>
        <v/>
      </c>
      <c r="P2669" s="63"/>
      <c r="Q2669" s="141" t="str">
        <f>IF(Table1[[#This Row],[Posting Date]]&lt;&gt;"",$D$9,"")</f>
        <v/>
      </c>
      <c r="R2669" s="157" t="str">
        <f>IF(Table1[[#This Row],[Posting Date]]&lt;&gt;"",$D$10,"")</f>
        <v/>
      </c>
      <c r="S2669" s="66"/>
      <c r="T2669" s="63"/>
      <c r="U2669" s="67"/>
      <c r="V2669" s="67"/>
      <c r="W2669" s="67" t="str">
        <f t="shared" si="45"/>
        <v/>
      </c>
      <c r="X2669" s="159" t="str">
        <f>IF(E2669="","",(IF(Table1[[#This Row],[Cur]]="USD",Table1[[#This Row],[Cur_Amount Debit]],Table1[[#This Row],[Cur_Amount Debit]]/Table1[[#This Row],[Exchange Rate]])))</f>
        <v/>
      </c>
      <c r="Y2669" s="159" t="str">
        <f>IF(E2669="","",(IF(Table1[[#This Row],[Cur]]="USD",Table1[[#This Row],[Cur_Amount Credit]],Table1[[#This Row],[Cur_Amount Credit]]/ExchangeRate)))</f>
        <v/>
      </c>
      <c r="Z2669" s="201" t="str">
        <f>IF(E2669="","",(Table1[[#This Row],[Debit USD]]-Table1[[#This Row],[Credit USD]]))</f>
        <v/>
      </c>
      <c r="AA2669" s="226"/>
      <c r="AB2669" s="255"/>
      <c r="AC2669" s="1"/>
      <c r="AD2669" s="15"/>
      <c r="AE2669" s="15" t="str">
        <f>IF(AND(OR(Table1[[#This Row],[Account]]="15030",Table1[[#This Row],[Account]]="15035",Table1[[#This Row],[Account]]="20150"),Table1[[#This Row],[Vendor ID]]=""),1,"")</f>
        <v/>
      </c>
      <c r="AF2669" s="15"/>
      <c r="AG2669" s="15"/>
      <c r="AH2669" s="15"/>
      <c r="AI2669" s="46" t="str">
        <f>IF(Table1[[#This Row],[Posting Date]]&lt;&gt;"","GJ-"&amp;CountryID,"")</f>
        <v/>
      </c>
      <c r="AJ2669" s="59" t="str">
        <f>IF(Table1[[#This Row],[Posting Date]]&lt;&gt;"",Table1[[#This Row],[Posting Date]],"")</f>
        <v/>
      </c>
      <c r="AK2669" s="46"/>
      <c r="AL2669" s="46" t="str">
        <f>IF(Table1[[#This Row],[Description]]&lt;&gt;"",Table1[[#This Row],[Description]],"")</f>
        <v/>
      </c>
      <c r="AM2669" s="46" t="str">
        <f>IF(Table1[[#This Row],[Posting Date]]&lt;&gt;"",Table1[[#This Row],[Reference Number]],"")</f>
        <v/>
      </c>
      <c r="AN2669" s="46" t="str">
        <f>TRIM(Table1[[#This Row],[Line '#]])</f>
        <v/>
      </c>
      <c r="AO2669" s="46" t="str">
        <f>TRIM(Table1[[#This Row],[Account]])</f>
        <v/>
      </c>
      <c r="AP2669" s="46" t="str">
        <f>IF(Table1[[#This Row],[Posting Date]]&lt;&gt;"",$D$5,"")</f>
        <v/>
      </c>
      <c r="AQ2669" s="46" t="str">
        <f>TRIM(Table1[[#This Row],[Departments-Prgrams]])</f>
        <v/>
      </c>
      <c r="AR2669" s="46" t="str">
        <f>TRIM(Table1[[#This Row],[Grant]])</f>
        <v/>
      </c>
      <c r="AS2669" s="46" t="str">
        <f>TRIM(Table1[[#This Row],[Staff ID]])</f>
        <v/>
      </c>
      <c r="AT2669" s="46" t="str">
        <f>IF(TRIM(Table1[[#This Row],[Budget Code]])=0,"",TRIM(Table1[[#This Row],[Budget Code]]))</f>
        <v/>
      </c>
      <c r="AU2669" s="46" t="str">
        <f>IF(Table1[[#This Row],[Line Description]]&lt;&gt;"",Table1[[#This Row],[Line Description]],"")</f>
        <v/>
      </c>
      <c r="AV2669" s="46" t="str">
        <f>IF(Table1[[#This Row],[Cur_Amount Debit]]&gt;0,ROUND(Table1[[#This Row],[Cur_Amount Debit]],2),"")</f>
        <v/>
      </c>
      <c r="AW2669" s="46" t="str">
        <f>IF(Table1[[#This Row],[Cur_Amount Credit]]&gt;0,ROUND(Table1[[#This Row],[Cur_Amount Credit]],2),"")</f>
        <v/>
      </c>
      <c r="AX2669" s="46" t="str">
        <f>LEFT(Table1[[#This Row],[Cur]],3)</f>
        <v/>
      </c>
      <c r="AY2669" s="59"/>
      <c r="AZ2669" s="46"/>
      <c r="BA2669" s="46" t="str">
        <f>IF(Table1[[#This Row],[Cur]]&lt;&gt;"",IF(Table1[[#This Row],[Cur]]="USD","",ExchangeRate),"")</f>
        <v/>
      </c>
      <c r="BB2669" s="46" t="str">
        <f>IF(Table1[[#This Row],[Grant]]&lt;&gt;"",VLOOKUP(Table1[[#This Row],[Grant]],Grants!B:D,3),"")</f>
        <v/>
      </c>
      <c r="BC2669" s="46" t="str">
        <f>TRIM(Table1[[#This Row],[Vendor ID]])</f>
        <v/>
      </c>
      <c r="BD2669">
        <f>IF(Table1[[#This Row],[Reference Number]]=Q2668,BD2668,BD2668+1)</f>
        <v>0</v>
      </c>
    </row>
    <row r="2670" spans="1:56" ht="11.25" customHeight="1" x14ac:dyDescent="0.25">
      <c r="A2670" s="1"/>
      <c r="B2670" s="88" t="str">
        <f>IF(Table1[[#This Row],[Posting Date]]&lt;&gt;"",IF(Table1[[#This Row],[Reference Number]]=Q2669,B2669+1,1),"")</f>
        <v/>
      </c>
      <c r="C2670" s="61"/>
      <c r="D2670" s="61"/>
      <c r="E2670" s="138"/>
      <c r="F2670" s="141" t="str">
        <f>IFERROR(IF(VLOOKUP(Table1[[#This Row],[Budget Code Description]],Dimentions!$X$6:$AC$139,2,FALSE)="","",VLOOKUP(Table1[[#This Row],[Budget Code Description]],Dimentions!$X$6:$AC$139,2,FALSE)),"")</f>
        <v/>
      </c>
      <c r="G2670" s="141"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1" t="str">
        <f>IFERROR(VLOOKUP(Table1[[#This Row],[Budget Code Description]],Table6[#All],8,FALSE),"")</f>
        <v/>
      </c>
      <c r="L2670" s="63"/>
      <c r="M2670" s="65" t="str">
        <f>IFERROR(VLOOKUP(Table1[[#This Row],[Staff ID]],Table2[],2,FALSE),"")</f>
        <v/>
      </c>
      <c r="N2670" s="209" t="str">
        <f>IFERROR(IF(VLOOKUP(Table1[[#This Row],[Budget Code Description]],Dimentions!$X$6:$AC$134,4,FALSE)="","",VLOOKUP(Table1[[#This Row],[Budget Code Description]],Dimentions!$X$6:$AC$134,4,FALSE)),"")</f>
        <v/>
      </c>
      <c r="O2670" s="65" t="str">
        <f>IFERROR(VLOOKUP(Table1[[#This Row],[Vendor ID]],Table549[],2,FALSE),"")</f>
        <v/>
      </c>
      <c r="P2670" s="63"/>
      <c r="Q2670" s="141" t="str">
        <f>IF(Table1[[#This Row],[Posting Date]]&lt;&gt;"",$D$9,"")</f>
        <v/>
      </c>
      <c r="R2670" s="157" t="str">
        <f>IF(Table1[[#This Row],[Posting Date]]&lt;&gt;"",$D$10,"")</f>
        <v/>
      </c>
      <c r="S2670" s="66"/>
      <c r="T2670" s="63"/>
      <c r="U2670" s="67"/>
      <c r="V2670" s="67"/>
      <c r="W2670" s="67" t="str">
        <f t="shared" si="45"/>
        <v/>
      </c>
      <c r="X2670" s="159" t="str">
        <f>IF(E2670="","",(IF(Table1[[#This Row],[Cur]]="USD",Table1[[#This Row],[Cur_Amount Debit]],Table1[[#This Row],[Cur_Amount Debit]]/Table1[[#This Row],[Exchange Rate]])))</f>
        <v/>
      </c>
      <c r="Y2670" s="159" t="str">
        <f>IF(E2670="","",(IF(Table1[[#This Row],[Cur]]="USD",Table1[[#This Row],[Cur_Amount Credit]],Table1[[#This Row],[Cur_Amount Credit]]/ExchangeRate)))</f>
        <v/>
      </c>
      <c r="Z2670" s="201" t="str">
        <f>IF(E2670="","",(Table1[[#This Row],[Debit USD]]-Table1[[#This Row],[Credit USD]]))</f>
        <v/>
      </c>
      <c r="AA2670" s="226"/>
      <c r="AB2670" s="255"/>
      <c r="AC2670" s="1"/>
      <c r="AD2670" s="15"/>
      <c r="AE2670" s="15" t="str">
        <f>IF(AND(OR(Table1[[#This Row],[Account]]="15030",Table1[[#This Row],[Account]]="15035",Table1[[#This Row],[Account]]="20150"),Table1[[#This Row],[Vendor ID]]=""),1,"")</f>
        <v/>
      </c>
      <c r="AF2670" s="15"/>
      <c r="AG2670" s="15"/>
      <c r="AH2670" s="15"/>
      <c r="AI2670" s="46" t="str">
        <f>IF(Table1[[#This Row],[Posting Date]]&lt;&gt;"","GJ-"&amp;CountryID,"")</f>
        <v/>
      </c>
      <c r="AJ2670" s="59" t="str">
        <f>IF(Table1[[#This Row],[Posting Date]]&lt;&gt;"",Table1[[#This Row],[Posting Date]],"")</f>
        <v/>
      </c>
      <c r="AK2670" s="46"/>
      <c r="AL2670" s="46" t="str">
        <f>IF(Table1[[#This Row],[Description]]&lt;&gt;"",Table1[[#This Row],[Description]],"")</f>
        <v/>
      </c>
      <c r="AM2670" s="46" t="str">
        <f>IF(Table1[[#This Row],[Posting Date]]&lt;&gt;"",Table1[[#This Row],[Reference Number]],"")</f>
        <v/>
      </c>
      <c r="AN2670" s="46" t="str">
        <f>TRIM(Table1[[#This Row],[Line '#]])</f>
        <v/>
      </c>
      <c r="AO2670" s="46" t="str">
        <f>TRIM(Table1[[#This Row],[Account]])</f>
        <v/>
      </c>
      <c r="AP2670" s="46" t="str">
        <f>IF(Table1[[#This Row],[Posting Date]]&lt;&gt;"",$D$5,"")</f>
        <v/>
      </c>
      <c r="AQ2670" s="46" t="str">
        <f>TRIM(Table1[[#This Row],[Departments-Prgrams]])</f>
        <v/>
      </c>
      <c r="AR2670" s="46" t="str">
        <f>TRIM(Table1[[#This Row],[Grant]])</f>
        <v/>
      </c>
      <c r="AS2670" s="46" t="str">
        <f>TRIM(Table1[[#This Row],[Staff ID]])</f>
        <v/>
      </c>
      <c r="AT2670" s="46" t="str">
        <f>IF(TRIM(Table1[[#This Row],[Budget Code]])=0,"",TRIM(Table1[[#This Row],[Budget Code]]))</f>
        <v/>
      </c>
      <c r="AU2670" s="46" t="str">
        <f>IF(Table1[[#This Row],[Line Description]]&lt;&gt;"",Table1[[#This Row],[Line Description]],"")</f>
        <v/>
      </c>
      <c r="AV2670" s="46" t="str">
        <f>IF(Table1[[#This Row],[Cur_Amount Debit]]&gt;0,ROUND(Table1[[#This Row],[Cur_Amount Debit]],2),"")</f>
        <v/>
      </c>
      <c r="AW2670" s="46" t="str">
        <f>IF(Table1[[#This Row],[Cur_Amount Credit]]&gt;0,ROUND(Table1[[#This Row],[Cur_Amount Credit]],2),"")</f>
        <v/>
      </c>
      <c r="AX2670" s="46" t="str">
        <f>LEFT(Table1[[#This Row],[Cur]],3)</f>
        <v/>
      </c>
      <c r="AY2670" s="59"/>
      <c r="AZ2670" s="46"/>
      <c r="BA2670" s="46" t="str">
        <f>IF(Table1[[#This Row],[Cur]]&lt;&gt;"",IF(Table1[[#This Row],[Cur]]="USD","",ExchangeRate),"")</f>
        <v/>
      </c>
      <c r="BB2670" s="46" t="str">
        <f>IF(Table1[[#This Row],[Grant]]&lt;&gt;"",VLOOKUP(Table1[[#This Row],[Grant]],Grants!B:D,3),"")</f>
        <v/>
      </c>
      <c r="BC2670" s="46" t="str">
        <f>TRIM(Table1[[#This Row],[Vendor ID]])</f>
        <v/>
      </c>
      <c r="BD2670">
        <f>IF(Table1[[#This Row],[Reference Number]]=Q2669,BD2669,BD2669+1)</f>
        <v>0</v>
      </c>
    </row>
    <row r="2671" spans="1:56" ht="11.25" customHeight="1" x14ac:dyDescent="0.25">
      <c r="A2671" s="1"/>
      <c r="B2671" s="88" t="str">
        <f>IF(Table1[[#This Row],[Posting Date]]&lt;&gt;"",IF(Table1[[#This Row],[Reference Number]]=Q2670,B2670+1,1),"")</f>
        <v/>
      </c>
      <c r="C2671" s="61"/>
      <c r="D2671" s="61"/>
      <c r="E2671" s="138"/>
      <c r="F2671" s="141" t="str">
        <f>IFERROR(IF(VLOOKUP(Table1[[#This Row],[Budget Code Description]],Dimentions!$X$6:$AC$139,2,FALSE)="","",VLOOKUP(Table1[[#This Row],[Budget Code Description]],Dimentions!$X$6:$AC$139,2,FALSE)),"")</f>
        <v/>
      </c>
      <c r="G2671" s="141"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1" t="str">
        <f>IFERROR(VLOOKUP(Table1[[#This Row],[Budget Code Description]],Table6[#All],8,FALSE),"")</f>
        <v/>
      </c>
      <c r="L2671" s="63"/>
      <c r="M2671" s="65" t="str">
        <f>IFERROR(VLOOKUP(Table1[[#This Row],[Staff ID]],Table2[],2,FALSE),"")</f>
        <v/>
      </c>
      <c r="N2671" s="209" t="str">
        <f>IFERROR(IF(VLOOKUP(Table1[[#This Row],[Budget Code Description]],Dimentions!$X$6:$AC$134,4,FALSE)="","",VLOOKUP(Table1[[#This Row],[Budget Code Description]],Dimentions!$X$6:$AC$134,4,FALSE)),"")</f>
        <v/>
      </c>
      <c r="O2671" s="65" t="str">
        <f>IFERROR(VLOOKUP(Table1[[#This Row],[Vendor ID]],Table549[],2,FALSE),"")</f>
        <v/>
      </c>
      <c r="P2671" s="63"/>
      <c r="Q2671" s="141" t="str">
        <f>IF(Table1[[#This Row],[Posting Date]]&lt;&gt;"",$D$9,"")</f>
        <v/>
      </c>
      <c r="R2671" s="157" t="str">
        <f>IF(Table1[[#This Row],[Posting Date]]&lt;&gt;"",$D$10,"")</f>
        <v/>
      </c>
      <c r="S2671" s="66"/>
      <c r="T2671" s="63"/>
      <c r="U2671" s="67"/>
      <c r="V2671" s="67"/>
      <c r="W2671" s="67" t="str">
        <f t="shared" ref="W2671:W2734" si="46">IF(E2671="","",(ExchangeRate))</f>
        <v/>
      </c>
      <c r="X2671" s="159" t="str">
        <f>IF(E2671="","",(IF(Table1[[#This Row],[Cur]]="USD",Table1[[#This Row],[Cur_Amount Debit]],Table1[[#This Row],[Cur_Amount Debit]]/Table1[[#This Row],[Exchange Rate]])))</f>
        <v/>
      </c>
      <c r="Y2671" s="159" t="str">
        <f>IF(E2671="","",(IF(Table1[[#This Row],[Cur]]="USD",Table1[[#This Row],[Cur_Amount Credit]],Table1[[#This Row],[Cur_Amount Credit]]/ExchangeRate)))</f>
        <v/>
      </c>
      <c r="Z2671" s="201" t="str">
        <f>IF(E2671="","",(Table1[[#This Row],[Debit USD]]-Table1[[#This Row],[Credit USD]]))</f>
        <v/>
      </c>
      <c r="AA2671" s="226"/>
      <c r="AB2671" s="255"/>
      <c r="AC2671" s="1"/>
      <c r="AD2671" s="15"/>
      <c r="AE2671" s="15" t="str">
        <f>IF(AND(OR(Table1[[#This Row],[Account]]="15030",Table1[[#This Row],[Account]]="15035",Table1[[#This Row],[Account]]="20150"),Table1[[#This Row],[Vendor ID]]=""),1,"")</f>
        <v/>
      </c>
      <c r="AF2671" s="15"/>
      <c r="AG2671" s="15"/>
      <c r="AH2671" s="15"/>
      <c r="AI2671" s="46" t="str">
        <f>IF(Table1[[#This Row],[Posting Date]]&lt;&gt;"","GJ-"&amp;CountryID,"")</f>
        <v/>
      </c>
      <c r="AJ2671" s="59" t="str">
        <f>IF(Table1[[#This Row],[Posting Date]]&lt;&gt;"",Table1[[#This Row],[Posting Date]],"")</f>
        <v/>
      </c>
      <c r="AK2671" s="46"/>
      <c r="AL2671" s="46" t="str">
        <f>IF(Table1[[#This Row],[Description]]&lt;&gt;"",Table1[[#This Row],[Description]],"")</f>
        <v/>
      </c>
      <c r="AM2671" s="46" t="str">
        <f>IF(Table1[[#This Row],[Posting Date]]&lt;&gt;"",Table1[[#This Row],[Reference Number]],"")</f>
        <v/>
      </c>
      <c r="AN2671" s="46" t="str">
        <f>TRIM(Table1[[#This Row],[Line '#]])</f>
        <v/>
      </c>
      <c r="AO2671" s="46" t="str">
        <f>TRIM(Table1[[#This Row],[Account]])</f>
        <v/>
      </c>
      <c r="AP2671" s="46" t="str">
        <f>IF(Table1[[#This Row],[Posting Date]]&lt;&gt;"",$D$5,"")</f>
        <v/>
      </c>
      <c r="AQ2671" s="46" t="str">
        <f>TRIM(Table1[[#This Row],[Departments-Prgrams]])</f>
        <v/>
      </c>
      <c r="AR2671" s="46" t="str">
        <f>TRIM(Table1[[#This Row],[Grant]])</f>
        <v/>
      </c>
      <c r="AS2671" s="46" t="str">
        <f>TRIM(Table1[[#This Row],[Staff ID]])</f>
        <v/>
      </c>
      <c r="AT2671" s="46" t="str">
        <f>IF(TRIM(Table1[[#This Row],[Budget Code]])=0,"",TRIM(Table1[[#This Row],[Budget Code]]))</f>
        <v/>
      </c>
      <c r="AU2671" s="46" t="str">
        <f>IF(Table1[[#This Row],[Line Description]]&lt;&gt;"",Table1[[#This Row],[Line Description]],"")</f>
        <v/>
      </c>
      <c r="AV2671" s="46" t="str">
        <f>IF(Table1[[#This Row],[Cur_Amount Debit]]&gt;0,ROUND(Table1[[#This Row],[Cur_Amount Debit]],2),"")</f>
        <v/>
      </c>
      <c r="AW2671" s="46" t="str">
        <f>IF(Table1[[#This Row],[Cur_Amount Credit]]&gt;0,ROUND(Table1[[#This Row],[Cur_Amount Credit]],2),"")</f>
        <v/>
      </c>
      <c r="AX2671" s="46" t="str">
        <f>LEFT(Table1[[#This Row],[Cur]],3)</f>
        <v/>
      </c>
      <c r="AY2671" s="59"/>
      <c r="AZ2671" s="46"/>
      <c r="BA2671" s="46" t="str">
        <f>IF(Table1[[#This Row],[Cur]]&lt;&gt;"",IF(Table1[[#This Row],[Cur]]="USD","",ExchangeRate),"")</f>
        <v/>
      </c>
      <c r="BB2671" s="46" t="str">
        <f>IF(Table1[[#This Row],[Grant]]&lt;&gt;"",VLOOKUP(Table1[[#This Row],[Grant]],Grants!B:D,3),"")</f>
        <v/>
      </c>
      <c r="BC2671" s="46" t="str">
        <f>TRIM(Table1[[#This Row],[Vendor ID]])</f>
        <v/>
      </c>
      <c r="BD2671">
        <f>IF(Table1[[#This Row],[Reference Number]]=Q2670,BD2670,BD2670+1)</f>
        <v>0</v>
      </c>
    </row>
    <row r="2672" spans="1:56" ht="11.25" customHeight="1" x14ac:dyDescent="0.25">
      <c r="A2672" s="1"/>
      <c r="B2672" s="88" t="str">
        <f>IF(Table1[[#This Row],[Posting Date]]&lt;&gt;"",IF(Table1[[#This Row],[Reference Number]]=Q2671,B2671+1,1),"")</f>
        <v/>
      </c>
      <c r="C2672" s="61"/>
      <c r="D2672" s="61"/>
      <c r="E2672" s="138"/>
      <c r="F2672" s="141" t="str">
        <f>IFERROR(IF(VLOOKUP(Table1[[#This Row],[Budget Code Description]],Dimentions!$X$6:$AC$139,2,FALSE)="","",VLOOKUP(Table1[[#This Row],[Budget Code Description]],Dimentions!$X$6:$AC$139,2,FALSE)),"")</f>
        <v/>
      </c>
      <c r="G2672" s="141"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1" t="str">
        <f>IFERROR(VLOOKUP(Table1[[#This Row],[Budget Code Description]],Table6[#All],8,FALSE),"")</f>
        <v/>
      </c>
      <c r="L2672" s="63"/>
      <c r="M2672" s="65" t="str">
        <f>IFERROR(VLOOKUP(Table1[[#This Row],[Staff ID]],Table2[],2,FALSE),"")</f>
        <v/>
      </c>
      <c r="N2672" s="209" t="str">
        <f>IFERROR(IF(VLOOKUP(Table1[[#This Row],[Budget Code Description]],Dimentions!$X$6:$AC$134,4,FALSE)="","",VLOOKUP(Table1[[#This Row],[Budget Code Description]],Dimentions!$X$6:$AC$134,4,FALSE)),"")</f>
        <v/>
      </c>
      <c r="O2672" s="65" t="str">
        <f>IFERROR(VLOOKUP(Table1[[#This Row],[Vendor ID]],Table549[],2,FALSE),"")</f>
        <v/>
      </c>
      <c r="P2672" s="63"/>
      <c r="Q2672" s="141" t="str">
        <f>IF(Table1[[#This Row],[Posting Date]]&lt;&gt;"",$D$9,"")</f>
        <v/>
      </c>
      <c r="R2672" s="157" t="str">
        <f>IF(Table1[[#This Row],[Posting Date]]&lt;&gt;"",$D$10,"")</f>
        <v/>
      </c>
      <c r="S2672" s="66"/>
      <c r="T2672" s="63"/>
      <c r="U2672" s="67"/>
      <c r="V2672" s="67"/>
      <c r="W2672" s="67" t="str">
        <f t="shared" si="46"/>
        <v/>
      </c>
      <c r="X2672" s="159" t="str">
        <f>IF(E2672="","",(IF(Table1[[#This Row],[Cur]]="USD",Table1[[#This Row],[Cur_Amount Debit]],Table1[[#This Row],[Cur_Amount Debit]]/Table1[[#This Row],[Exchange Rate]])))</f>
        <v/>
      </c>
      <c r="Y2672" s="159" t="str">
        <f>IF(E2672="","",(IF(Table1[[#This Row],[Cur]]="USD",Table1[[#This Row],[Cur_Amount Credit]],Table1[[#This Row],[Cur_Amount Credit]]/ExchangeRate)))</f>
        <v/>
      </c>
      <c r="Z2672" s="201" t="str">
        <f>IF(E2672="","",(Table1[[#This Row],[Debit USD]]-Table1[[#This Row],[Credit USD]]))</f>
        <v/>
      </c>
      <c r="AA2672" s="226"/>
      <c r="AB2672" s="255"/>
      <c r="AC2672" s="1"/>
      <c r="AD2672" s="15"/>
      <c r="AE2672" s="15" t="str">
        <f>IF(AND(OR(Table1[[#This Row],[Account]]="15030",Table1[[#This Row],[Account]]="15035",Table1[[#This Row],[Account]]="20150"),Table1[[#This Row],[Vendor ID]]=""),1,"")</f>
        <v/>
      </c>
      <c r="AF2672" s="15"/>
      <c r="AG2672" s="15"/>
      <c r="AH2672" s="15"/>
      <c r="AI2672" s="46" t="str">
        <f>IF(Table1[[#This Row],[Posting Date]]&lt;&gt;"","GJ-"&amp;CountryID,"")</f>
        <v/>
      </c>
      <c r="AJ2672" s="59" t="str">
        <f>IF(Table1[[#This Row],[Posting Date]]&lt;&gt;"",Table1[[#This Row],[Posting Date]],"")</f>
        <v/>
      </c>
      <c r="AK2672" s="46"/>
      <c r="AL2672" s="46" t="str">
        <f>IF(Table1[[#This Row],[Description]]&lt;&gt;"",Table1[[#This Row],[Description]],"")</f>
        <v/>
      </c>
      <c r="AM2672" s="46" t="str">
        <f>IF(Table1[[#This Row],[Posting Date]]&lt;&gt;"",Table1[[#This Row],[Reference Number]],"")</f>
        <v/>
      </c>
      <c r="AN2672" s="46" t="str">
        <f>TRIM(Table1[[#This Row],[Line '#]])</f>
        <v/>
      </c>
      <c r="AO2672" s="46" t="str">
        <f>TRIM(Table1[[#This Row],[Account]])</f>
        <v/>
      </c>
      <c r="AP2672" s="46" t="str">
        <f>IF(Table1[[#This Row],[Posting Date]]&lt;&gt;"",$D$5,"")</f>
        <v/>
      </c>
      <c r="AQ2672" s="46" t="str">
        <f>TRIM(Table1[[#This Row],[Departments-Prgrams]])</f>
        <v/>
      </c>
      <c r="AR2672" s="46" t="str">
        <f>TRIM(Table1[[#This Row],[Grant]])</f>
        <v/>
      </c>
      <c r="AS2672" s="46" t="str">
        <f>TRIM(Table1[[#This Row],[Staff ID]])</f>
        <v/>
      </c>
      <c r="AT2672" s="46" t="str">
        <f>IF(TRIM(Table1[[#This Row],[Budget Code]])=0,"",TRIM(Table1[[#This Row],[Budget Code]]))</f>
        <v/>
      </c>
      <c r="AU2672" s="46" t="str">
        <f>IF(Table1[[#This Row],[Line Description]]&lt;&gt;"",Table1[[#This Row],[Line Description]],"")</f>
        <v/>
      </c>
      <c r="AV2672" s="46" t="str">
        <f>IF(Table1[[#This Row],[Cur_Amount Debit]]&gt;0,ROUND(Table1[[#This Row],[Cur_Amount Debit]],2),"")</f>
        <v/>
      </c>
      <c r="AW2672" s="46" t="str">
        <f>IF(Table1[[#This Row],[Cur_Amount Credit]]&gt;0,ROUND(Table1[[#This Row],[Cur_Amount Credit]],2),"")</f>
        <v/>
      </c>
      <c r="AX2672" s="46" t="str">
        <f>LEFT(Table1[[#This Row],[Cur]],3)</f>
        <v/>
      </c>
      <c r="AY2672" s="59"/>
      <c r="AZ2672" s="46"/>
      <c r="BA2672" s="46" t="str">
        <f>IF(Table1[[#This Row],[Cur]]&lt;&gt;"",IF(Table1[[#This Row],[Cur]]="USD","",ExchangeRate),"")</f>
        <v/>
      </c>
      <c r="BB2672" s="46" t="str">
        <f>IF(Table1[[#This Row],[Grant]]&lt;&gt;"",VLOOKUP(Table1[[#This Row],[Grant]],Grants!B:D,3),"")</f>
        <v/>
      </c>
      <c r="BC2672" s="46" t="str">
        <f>TRIM(Table1[[#This Row],[Vendor ID]])</f>
        <v/>
      </c>
      <c r="BD2672">
        <f>IF(Table1[[#This Row],[Reference Number]]=Q2671,BD2671,BD2671+1)</f>
        <v>0</v>
      </c>
    </row>
    <row r="2673" spans="1:56" ht="11.25" customHeight="1" x14ac:dyDescent="0.25">
      <c r="A2673" s="1"/>
      <c r="B2673" s="88" t="str">
        <f>IF(Table1[[#This Row],[Posting Date]]&lt;&gt;"",IF(Table1[[#This Row],[Reference Number]]=Q2672,B2672+1,1),"")</f>
        <v/>
      </c>
      <c r="C2673" s="61"/>
      <c r="D2673" s="61"/>
      <c r="E2673" s="138"/>
      <c r="F2673" s="141" t="str">
        <f>IFERROR(IF(VLOOKUP(Table1[[#This Row],[Budget Code Description]],Dimentions!$X$6:$AC$139,2,FALSE)="","",VLOOKUP(Table1[[#This Row],[Budget Code Description]],Dimentions!$X$6:$AC$139,2,FALSE)),"")</f>
        <v/>
      </c>
      <c r="G2673" s="141"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1" t="str">
        <f>IFERROR(VLOOKUP(Table1[[#This Row],[Budget Code Description]],Table6[#All],8,FALSE),"")</f>
        <v/>
      </c>
      <c r="L2673" s="63"/>
      <c r="M2673" s="65" t="str">
        <f>IFERROR(VLOOKUP(Table1[[#This Row],[Staff ID]],Table2[],2,FALSE),"")</f>
        <v/>
      </c>
      <c r="N2673" s="209" t="str">
        <f>IFERROR(IF(VLOOKUP(Table1[[#This Row],[Budget Code Description]],Dimentions!$X$6:$AC$134,4,FALSE)="","",VLOOKUP(Table1[[#This Row],[Budget Code Description]],Dimentions!$X$6:$AC$134,4,FALSE)),"")</f>
        <v/>
      </c>
      <c r="O2673" s="65" t="str">
        <f>IFERROR(VLOOKUP(Table1[[#This Row],[Vendor ID]],Table549[],2,FALSE),"")</f>
        <v/>
      </c>
      <c r="P2673" s="63"/>
      <c r="Q2673" s="141" t="str">
        <f>IF(Table1[[#This Row],[Posting Date]]&lt;&gt;"",$D$9,"")</f>
        <v/>
      </c>
      <c r="R2673" s="157" t="str">
        <f>IF(Table1[[#This Row],[Posting Date]]&lt;&gt;"",$D$10,"")</f>
        <v/>
      </c>
      <c r="S2673" s="66"/>
      <c r="T2673" s="63"/>
      <c r="U2673" s="67"/>
      <c r="V2673" s="67"/>
      <c r="W2673" s="67" t="str">
        <f t="shared" si="46"/>
        <v/>
      </c>
      <c r="X2673" s="159" t="str">
        <f>IF(E2673="","",(IF(Table1[[#This Row],[Cur]]="USD",Table1[[#This Row],[Cur_Amount Debit]],Table1[[#This Row],[Cur_Amount Debit]]/Table1[[#This Row],[Exchange Rate]])))</f>
        <v/>
      </c>
      <c r="Y2673" s="159" t="str">
        <f>IF(E2673="","",(IF(Table1[[#This Row],[Cur]]="USD",Table1[[#This Row],[Cur_Amount Credit]],Table1[[#This Row],[Cur_Amount Credit]]/ExchangeRate)))</f>
        <v/>
      </c>
      <c r="Z2673" s="201" t="str">
        <f>IF(E2673="","",(Table1[[#This Row],[Debit USD]]-Table1[[#This Row],[Credit USD]]))</f>
        <v/>
      </c>
      <c r="AA2673" s="226"/>
      <c r="AB2673" s="255"/>
      <c r="AC2673" s="1"/>
      <c r="AD2673" s="15"/>
      <c r="AE2673" s="15" t="str">
        <f>IF(AND(OR(Table1[[#This Row],[Account]]="15030",Table1[[#This Row],[Account]]="15035",Table1[[#This Row],[Account]]="20150"),Table1[[#This Row],[Vendor ID]]=""),1,"")</f>
        <v/>
      </c>
      <c r="AF2673" s="15"/>
      <c r="AG2673" s="15"/>
      <c r="AH2673" s="15"/>
      <c r="AI2673" s="46" t="str">
        <f>IF(Table1[[#This Row],[Posting Date]]&lt;&gt;"","GJ-"&amp;CountryID,"")</f>
        <v/>
      </c>
      <c r="AJ2673" s="59" t="str">
        <f>IF(Table1[[#This Row],[Posting Date]]&lt;&gt;"",Table1[[#This Row],[Posting Date]],"")</f>
        <v/>
      </c>
      <c r="AK2673" s="46"/>
      <c r="AL2673" s="46" t="str">
        <f>IF(Table1[[#This Row],[Description]]&lt;&gt;"",Table1[[#This Row],[Description]],"")</f>
        <v/>
      </c>
      <c r="AM2673" s="46" t="str">
        <f>IF(Table1[[#This Row],[Posting Date]]&lt;&gt;"",Table1[[#This Row],[Reference Number]],"")</f>
        <v/>
      </c>
      <c r="AN2673" s="46" t="str">
        <f>TRIM(Table1[[#This Row],[Line '#]])</f>
        <v/>
      </c>
      <c r="AO2673" s="46" t="str">
        <f>TRIM(Table1[[#This Row],[Account]])</f>
        <v/>
      </c>
      <c r="AP2673" s="46" t="str">
        <f>IF(Table1[[#This Row],[Posting Date]]&lt;&gt;"",$D$5,"")</f>
        <v/>
      </c>
      <c r="AQ2673" s="46" t="str">
        <f>TRIM(Table1[[#This Row],[Departments-Prgrams]])</f>
        <v/>
      </c>
      <c r="AR2673" s="46" t="str">
        <f>TRIM(Table1[[#This Row],[Grant]])</f>
        <v/>
      </c>
      <c r="AS2673" s="46" t="str">
        <f>TRIM(Table1[[#This Row],[Staff ID]])</f>
        <v/>
      </c>
      <c r="AT2673" s="46" t="str">
        <f>IF(TRIM(Table1[[#This Row],[Budget Code]])=0,"",TRIM(Table1[[#This Row],[Budget Code]]))</f>
        <v/>
      </c>
      <c r="AU2673" s="46" t="str">
        <f>IF(Table1[[#This Row],[Line Description]]&lt;&gt;"",Table1[[#This Row],[Line Description]],"")</f>
        <v/>
      </c>
      <c r="AV2673" s="46" t="str">
        <f>IF(Table1[[#This Row],[Cur_Amount Debit]]&gt;0,ROUND(Table1[[#This Row],[Cur_Amount Debit]],2),"")</f>
        <v/>
      </c>
      <c r="AW2673" s="46" t="str">
        <f>IF(Table1[[#This Row],[Cur_Amount Credit]]&gt;0,ROUND(Table1[[#This Row],[Cur_Amount Credit]],2),"")</f>
        <v/>
      </c>
      <c r="AX2673" s="46" t="str">
        <f>LEFT(Table1[[#This Row],[Cur]],3)</f>
        <v/>
      </c>
      <c r="AY2673" s="59"/>
      <c r="AZ2673" s="46"/>
      <c r="BA2673" s="46" t="str">
        <f>IF(Table1[[#This Row],[Cur]]&lt;&gt;"",IF(Table1[[#This Row],[Cur]]="USD","",ExchangeRate),"")</f>
        <v/>
      </c>
      <c r="BB2673" s="46" t="str">
        <f>IF(Table1[[#This Row],[Grant]]&lt;&gt;"",VLOOKUP(Table1[[#This Row],[Grant]],Grants!B:D,3),"")</f>
        <v/>
      </c>
      <c r="BC2673" s="46" t="str">
        <f>TRIM(Table1[[#This Row],[Vendor ID]])</f>
        <v/>
      </c>
      <c r="BD2673">
        <f>IF(Table1[[#This Row],[Reference Number]]=Q2672,BD2672,BD2672+1)</f>
        <v>0</v>
      </c>
    </row>
    <row r="2674" spans="1:56" ht="11.25" customHeight="1" x14ac:dyDescent="0.25">
      <c r="A2674" s="1"/>
      <c r="B2674" s="88" t="str">
        <f>IF(Table1[[#This Row],[Posting Date]]&lt;&gt;"",IF(Table1[[#This Row],[Reference Number]]=Q2673,B2673+1,1),"")</f>
        <v/>
      </c>
      <c r="C2674" s="61"/>
      <c r="D2674" s="61"/>
      <c r="E2674" s="138"/>
      <c r="F2674" s="141" t="str">
        <f>IFERROR(IF(VLOOKUP(Table1[[#This Row],[Budget Code Description]],Dimentions!$X$6:$AC$139,2,FALSE)="","",VLOOKUP(Table1[[#This Row],[Budget Code Description]],Dimentions!$X$6:$AC$139,2,FALSE)),"")</f>
        <v/>
      </c>
      <c r="G2674" s="141"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1" t="str">
        <f>IFERROR(VLOOKUP(Table1[[#This Row],[Budget Code Description]],Table6[#All],8,FALSE),"")</f>
        <v/>
      </c>
      <c r="L2674" s="63"/>
      <c r="M2674" s="65" t="str">
        <f>IFERROR(VLOOKUP(Table1[[#This Row],[Staff ID]],Table2[],2,FALSE),"")</f>
        <v/>
      </c>
      <c r="N2674" s="209" t="str">
        <f>IFERROR(IF(VLOOKUP(Table1[[#This Row],[Budget Code Description]],Dimentions!$X$6:$AC$134,4,FALSE)="","",VLOOKUP(Table1[[#This Row],[Budget Code Description]],Dimentions!$X$6:$AC$134,4,FALSE)),"")</f>
        <v/>
      </c>
      <c r="O2674" s="65" t="str">
        <f>IFERROR(VLOOKUP(Table1[[#This Row],[Vendor ID]],Table549[],2,FALSE),"")</f>
        <v/>
      </c>
      <c r="P2674" s="63"/>
      <c r="Q2674" s="141" t="str">
        <f>IF(Table1[[#This Row],[Posting Date]]&lt;&gt;"",$D$9,"")</f>
        <v/>
      </c>
      <c r="R2674" s="157" t="str">
        <f>IF(Table1[[#This Row],[Posting Date]]&lt;&gt;"",$D$10,"")</f>
        <v/>
      </c>
      <c r="S2674" s="66"/>
      <c r="T2674" s="63"/>
      <c r="U2674" s="67"/>
      <c r="V2674" s="67"/>
      <c r="W2674" s="67" t="str">
        <f t="shared" si="46"/>
        <v/>
      </c>
      <c r="X2674" s="159" t="str">
        <f>IF(E2674="","",(IF(Table1[[#This Row],[Cur]]="USD",Table1[[#This Row],[Cur_Amount Debit]],Table1[[#This Row],[Cur_Amount Debit]]/Table1[[#This Row],[Exchange Rate]])))</f>
        <v/>
      </c>
      <c r="Y2674" s="159" t="str">
        <f>IF(E2674="","",(IF(Table1[[#This Row],[Cur]]="USD",Table1[[#This Row],[Cur_Amount Credit]],Table1[[#This Row],[Cur_Amount Credit]]/ExchangeRate)))</f>
        <v/>
      </c>
      <c r="Z2674" s="201" t="str">
        <f>IF(E2674="","",(Table1[[#This Row],[Debit USD]]-Table1[[#This Row],[Credit USD]]))</f>
        <v/>
      </c>
      <c r="AA2674" s="226"/>
      <c r="AB2674" s="255"/>
      <c r="AC2674" s="1"/>
      <c r="AD2674" s="15"/>
      <c r="AE2674" s="15" t="str">
        <f>IF(AND(OR(Table1[[#This Row],[Account]]="15030",Table1[[#This Row],[Account]]="15035",Table1[[#This Row],[Account]]="20150"),Table1[[#This Row],[Vendor ID]]=""),1,"")</f>
        <v/>
      </c>
      <c r="AF2674" s="15"/>
      <c r="AG2674" s="15"/>
      <c r="AH2674" s="15"/>
      <c r="AI2674" s="46" t="str">
        <f>IF(Table1[[#This Row],[Posting Date]]&lt;&gt;"","GJ-"&amp;CountryID,"")</f>
        <v/>
      </c>
      <c r="AJ2674" s="59" t="str">
        <f>IF(Table1[[#This Row],[Posting Date]]&lt;&gt;"",Table1[[#This Row],[Posting Date]],"")</f>
        <v/>
      </c>
      <c r="AK2674" s="46"/>
      <c r="AL2674" s="46" t="str">
        <f>IF(Table1[[#This Row],[Description]]&lt;&gt;"",Table1[[#This Row],[Description]],"")</f>
        <v/>
      </c>
      <c r="AM2674" s="46" t="str">
        <f>IF(Table1[[#This Row],[Posting Date]]&lt;&gt;"",Table1[[#This Row],[Reference Number]],"")</f>
        <v/>
      </c>
      <c r="AN2674" s="46" t="str">
        <f>TRIM(Table1[[#This Row],[Line '#]])</f>
        <v/>
      </c>
      <c r="AO2674" s="46" t="str">
        <f>TRIM(Table1[[#This Row],[Account]])</f>
        <v/>
      </c>
      <c r="AP2674" s="46" t="str">
        <f>IF(Table1[[#This Row],[Posting Date]]&lt;&gt;"",$D$5,"")</f>
        <v/>
      </c>
      <c r="AQ2674" s="46" t="str">
        <f>TRIM(Table1[[#This Row],[Departments-Prgrams]])</f>
        <v/>
      </c>
      <c r="AR2674" s="46" t="str">
        <f>TRIM(Table1[[#This Row],[Grant]])</f>
        <v/>
      </c>
      <c r="AS2674" s="46" t="str">
        <f>TRIM(Table1[[#This Row],[Staff ID]])</f>
        <v/>
      </c>
      <c r="AT2674" s="46" t="str">
        <f>IF(TRIM(Table1[[#This Row],[Budget Code]])=0,"",TRIM(Table1[[#This Row],[Budget Code]]))</f>
        <v/>
      </c>
      <c r="AU2674" s="46" t="str">
        <f>IF(Table1[[#This Row],[Line Description]]&lt;&gt;"",Table1[[#This Row],[Line Description]],"")</f>
        <v/>
      </c>
      <c r="AV2674" s="46" t="str">
        <f>IF(Table1[[#This Row],[Cur_Amount Debit]]&gt;0,ROUND(Table1[[#This Row],[Cur_Amount Debit]],2),"")</f>
        <v/>
      </c>
      <c r="AW2674" s="46" t="str">
        <f>IF(Table1[[#This Row],[Cur_Amount Credit]]&gt;0,ROUND(Table1[[#This Row],[Cur_Amount Credit]],2),"")</f>
        <v/>
      </c>
      <c r="AX2674" s="46" t="str">
        <f>LEFT(Table1[[#This Row],[Cur]],3)</f>
        <v/>
      </c>
      <c r="AY2674" s="59"/>
      <c r="AZ2674" s="46"/>
      <c r="BA2674" s="46" t="str">
        <f>IF(Table1[[#This Row],[Cur]]&lt;&gt;"",IF(Table1[[#This Row],[Cur]]="USD","",ExchangeRate),"")</f>
        <v/>
      </c>
      <c r="BB2674" s="46" t="str">
        <f>IF(Table1[[#This Row],[Grant]]&lt;&gt;"",VLOOKUP(Table1[[#This Row],[Grant]],Grants!B:D,3),"")</f>
        <v/>
      </c>
      <c r="BC2674" s="46" t="str">
        <f>TRIM(Table1[[#This Row],[Vendor ID]])</f>
        <v/>
      </c>
      <c r="BD2674">
        <f>IF(Table1[[#This Row],[Reference Number]]=Q2673,BD2673,BD2673+1)</f>
        <v>0</v>
      </c>
    </row>
    <row r="2675" spans="1:56" ht="11.25" customHeight="1" x14ac:dyDescent="0.25">
      <c r="A2675" s="1"/>
      <c r="B2675" s="88" t="str">
        <f>IF(Table1[[#This Row],[Posting Date]]&lt;&gt;"",IF(Table1[[#This Row],[Reference Number]]=Q2674,B2674+1,1),"")</f>
        <v/>
      </c>
      <c r="C2675" s="61"/>
      <c r="D2675" s="61"/>
      <c r="E2675" s="138"/>
      <c r="F2675" s="141" t="str">
        <f>IFERROR(IF(VLOOKUP(Table1[[#This Row],[Budget Code Description]],Dimentions!$X$6:$AC$139,2,FALSE)="","",VLOOKUP(Table1[[#This Row],[Budget Code Description]],Dimentions!$X$6:$AC$139,2,FALSE)),"")</f>
        <v/>
      </c>
      <c r="G2675" s="141"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1" t="str">
        <f>IFERROR(VLOOKUP(Table1[[#This Row],[Budget Code Description]],Table6[#All],8,FALSE),"")</f>
        <v/>
      </c>
      <c r="L2675" s="63"/>
      <c r="M2675" s="65" t="str">
        <f>IFERROR(VLOOKUP(Table1[[#This Row],[Staff ID]],Table2[],2,FALSE),"")</f>
        <v/>
      </c>
      <c r="N2675" s="209" t="str">
        <f>IFERROR(IF(VLOOKUP(Table1[[#This Row],[Budget Code Description]],Dimentions!$X$6:$AC$134,4,FALSE)="","",VLOOKUP(Table1[[#This Row],[Budget Code Description]],Dimentions!$X$6:$AC$134,4,FALSE)),"")</f>
        <v/>
      </c>
      <c r="O2675" s="65" t="str">
        <f>IFERROR(VLOOKUP(Table1[[#This Row],[Vendor ID]],Table549[],2,FALSE),"")</f>
        <v/>
      </c>
      <c r="P2675" s="63"/>
      <c r="Q2675" s="141" t="str">
        <f>IF(Table1[[#This Row],[Posting Date]]&lt;&gt;"",$D$9,"")</f>
        <v/>
      </c>
      <c r="R2675" s="157" t="str">
        <f>IF(Table1[[#This Row],[Posting Date]]&lt;&gt;"",$D$10,"")</f>
        <v/>
      </c>
      <c r="S2675" s="66"/>
      <c r="T2675" s="63"/>
      <c r="U2675" s="67"/>
      <c r="V2675" s="67"/>
      <c r="W2675" s="67" t="str">
        <f t="shared" si="46"/>
        <v/>
      </c>
      <c r="X2675" s="159" t="str">
        <f>IF(E2675="","",(IF(Table1[[#This Row],[Cur]]="USD",Table1[[#This Row],[Cur_Amount Debit]],Table1[[#This Row],[Cur_Amount Debit]]/Table1[[#This Row],[Exchange Rate]])))</f>
        <v/>
      </c>
      <c r="Y2675" s="159" t="str">
        <f>IF(E2675="","",(IF(Table1[[#This Row],[Cur]]="USD",Table1[[#This Row],[Cur_Amount Credit]],Table1[[#This Row],[Cur_Amount Credit]]/ExchangeRate)))</f>
        <v/>
      </c>
      <c r="Z2675" s="201" t="str">
        <f>IF(E2675="","",(Table1[[#This Row],[Debit USD]]-Table1[[#This Row],[Credit USD]]))</f>
        <v/>
      </c>
      <c r="AA2675" s="226"/>
      <c r="AB2675" s="255"/>
      <c r="AC2675" s="1"/>
      <c r="AD2675" s="15"/>
      <c r="AE2675" s="15" t="str">
        <f>IF(AND(OR(Table1[[#This Row],[Account]]="15030",Table1[[#This Row],[Account]]="15035",Table1[[#This Row],[Account]]="20150"),Table1[[#This Row],[Vendor ID]]=""),1,"")</f>
        <v/>
      </c>
      <c r="AF2675" s="15"/>
      <c r="AG2675" s="15"/>
      <c r="AH2675" s="15"/>
      <c r="AI2675" s="46" t="str">
        <f>IF(Table1[[#This Row],[Posting Date]]&lt;&gt;"","GJ-"&amp;CountryID,"")</f>
        <v/>
      </c>
      <c r="AJ2675" s="59" t="str">
        <f>IF(Table1[[#This Row],[Posting Date]]&lt;&gt;"",Table1[[#This Row],[Posting Date]],"")</f>
        <v/>
      </c>
      <c r="AK2675" s="46"/>
      <c r="AL2675" s="46" t="str">
        <f>IF(Table1[[#This Row],[Description]]&lt;&gt;"",Table1[[#This Row],[Description]],"")</f>
        <v/>
      </c>
      <c r="AM2675" s="46" t="str">
        <f>IF(Table1[[#This Row],[Posting Date]]&lt;&gt;"",Table1[[#This Row],[Reference Number]],"")</f>
        <v/>
      </c>
      <c r="AN2675" s="46" t="str">
        <f>TRIM(Table1[[#This Row],[Line '#]])</f>
        <v/>
      </c>
      <c r="AO2675" s="46" t="str">
        <f>TRIM(Table1[[#This Row],[Account]])</f>
        <v/>
      </c>
      <c r="AP2675" s="46" t="str">
        <f>IF(Table1[[#This Row],[Posting Date]]&lt;&gt;"",$D$5,"")</f>
        <v/>
      </c>
      <c r="AQ2675" s="46" t="str">
        <f>TRIM(Table1[[#This Row],[Departments-Prgrams]])</f>
        <v/>
      </c>
      <c r="AR2675" s="46" t="str">
        <f>TRIM(Table1[[#This Row],[Grant]])</f>
        <v/>
      </c>
      <c r="AS2675" s="46" t="str">
        <f>TRIM(Table1[[#This Row],[Staff ID]])</f>
        <v/>
      </c>
      <c r="AT2675" s="46" t="str">
        <f>IF(TRIM(Table1[[#This Row],[Budget Code]])=0,"",TRIM(Table1[[#This Row],[Budget Code]]))</f>
        <v/>
      </c>
      <c r="AU2675" s="46" t="str">
        <f>IF(Table1[[#This Row],[Line Description]]&lt;&gt;"",Table1[[#This Row],[Line Description]],"")</f>
        <v/>
      </c>
      <c r="AV2675" s="46" t="str">
        <f>IF(Table1[[#This Row],[Cur_Amount Debit]]&gt;0,ROUND(Table1[[#This Row],[Cur_Amount Debit]],2),"")</f>
        <v/>
      </c>
      <c r="AW2675" s="46" t="str">
        <f>IF(Table1[[#This Row],[Cur_Amount Credit]]&gt;0,ROUND(Table1[[#This Row],[Cur_Amount Credit]],2),"")</f>
        <v/>
      </c>
      <c r="AX2675" s="46" t="str">
        <f>LEFT(Table1[[#This Row],[Cur]],3)</f>
        <v/>
      </c>
      <c r="AY2675" s="59"/>
      <c r="AZ2675" s="46"/>
      <c r="BA2675" s="46" t="str">
        <f>IF(Table1[[#This Row],[Cur]]&lt;&gt;"",IF(Table1[[#This Row],[Cur]]="USD","",ExchangeRate),"")</f>
        <v/>
      </c>
      <c r="BB2675" s="46" t="str">
        <f>IF(Table1[[#This Row],[Grant]]&lt;&gt;"",VLOOKUP(Table1[[#This Row],[Grant]],Grants!B:D,3),"")</f>
        <v/>
      </c>
      <c r="BC2675" s="46" t="str">
        <f>TRIM(Table1[[#This Row],[Vendor ID]])</f>
        <v/>
      </c>
      <c r="BD2675">
        <f>IF(Table1[[#This Row],[Reference Number]]=Q2674,BD2674,BD2674+1)</f>
        <v>0</v>
      </c>
    </row>
    <row r="2676" spans="1:56" ht="11.25" customHeight="1" x14ac:dyDescent="0.25">
      <c r="A2676" s="1"/>
      <c r="B2676" s="88" t="str">
        <f>IF(Table1[[#This Row],[Posting Date]]&lt;&gt;"",IF(Table1[[#This Row],[Reference Number]]=Q2675,B2675+1,1),"")</f>
        <v/>
      </c>
      <c r="C2676" s="61"/>
      <c r="D2676" s="61"/>
      <c r="E2676" s="138"/>
      <c r="F2676" s="141" t="str">
        <f>IFERROR(IF(VLOOKUP(Table1[[#This Row],[Budget Code Description]],Dimentions!$X$6:$AC$139,2,FALSE)="","",VLOOKUP(Table1[[#This Row],[Budget Code Description]],Dimentions!$X$6:$AC$139,2,FALSE)),"")</f>
        <v/>
      </c>
      <c r="G2676" s="141"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1" t="str">
        <f>IFERROR(VLOOKUP(Table1[[#This Row],[Budget Code Description]],Table6[#All],8,FALSE),"")</f>
        <v/>
      </c>
      <c r="L2676" s="63"/>
      <c r="M2676" s="65" t="str">
        <f>IFERROR(VLOOKUP(Table1[[#This Row],[Staff ID]],Table2[],2,FALSE),"")</f>
        <v/>
      </c>
      <c r="N2676" s="209" t="str">
        <f>IFERROR(IF(VLOOKUP(Table1[[#This Row],[Budget Code Description]],Dimentions!$X$6:$AC$134,4,FALSE)="","",VLOOKUP(Table1[[#This Row],[Budget Code Description]],Dimentions!$X$6:$AC$134,4,FALSE)),"")</f>
        <v/>
      </c>
      <c r="O2676" s="65" t="str">
        <f>IFERROR(VLOOKUP(Table1[[#This Row],[Vendor ID]],Table549[],2,FALSE),"")</f>
        <v/>
      </c>
      <c r="P2676" s="63"/>
      <c r="Q2676" s="141" t="str">
        <f>IF(Table1[[#This Row],[Posting Date]]&lt;&gt;"",$D$9,"")</f>
        <v/>
      </c>
      <c r="R2676" s="157" t="str">
        <f>IF(Table1[[#This Row],[Posting Date]]&lt;&gt;"",$D$10,"")</f>
        <v/>
      </c>
      <c r="S2676" s="66"/>
      <c r="T2676" s="63"/>
      <c r="U2676" s="67"/>
      <c r="V2676" s="67"/>
      <c r="W2676" s="67" t="str">
        <f t="shared" si="46"/>
        <v/>
      </c>
      <c r="X2676" s="159" t="str">
        <f>IF(E2676="","",(IF(Table1[[#This Row],[Cur]]="USD",Table1[[#This Row],[Cur_Amount Debit]],Table1[[#This Row],[Cur_Amount Debit]]/Table1[[#This Row],[Exchange Rate]])))</f>
        <v/>
      </c>
      <c r="Y2676" s="159" t="str">
        <f>IF(E2676="","",(IF(Table1[[#This Row],[Cur]]="USD",Table1[[#This Row],[Cur_Amount Credit]],Table1[[#This Row],[Cur_Amount Credit]]/ExchangeRate)))</f>
        <v/>
      </c>
      <c r="Z2676" s="201" t="str">
        <f>IF(E2676="","",(Table1[[#This Row],[Debit USD]]-Table1[[#This Row],[Credit USD]]))</f>
        <v/>
      </c>
      <c r="AA2676" s="226"/>
      <c r="AB2676" s="255"/>
      <c r="AC2676" s="1"/>
      <c r="AD2676" s="15"/>
      <c r="AE2676" s="15" t="str">
        <f>IF(AND(OR(Table1[[#This Row],[Account]]="15030",Table1[[#This Row],[Account]]="15035",Table1[[#This Row],[Account]]="20150"),Table1[[#This Row],[Vendor ID]]=""),1,"")</f>
        <v/>
      </c>
      <c r="AF2676" s="15"/>
      <c r="AG2676" s="15"/>
      <c r="AH2676" s="15"/>
      <c r="AI2676" s="46" t="str">
        <f>IF(Table1[[#This Row],[Posting Date]]&lt;&gt;"","GJ-"&amp;CountryID,"")</f>
        <v/>
      </c>
      <c r="AJ2676" s="59" t="str">
        <f>IF(Table1[[#This Row],[Posting Date]]&lt;&gt;"",Table1[[#This Row],[Posting Date]],"")</f>
        <v/>
      </c>
      <c r="AK2676" s="46"/>
      <c r="AL2676" s="46" t="str">
        <f>IF(Table1[[#This Row],[Description]]&lt;&gt;"",Table1[[#This Row],[Description]],"")</f>
        <v/>
      </c>
      <c r="AM2676" s="46" t="str">
        <f>IF(Table1[[#This Row],[Posting Date]]&lt;&gt;"",Table1[[#This Row],[Reference Number]],"")</f>
        <v/>
      </c>
      <c r="AN2676" s="46" t="str">
        <f>TRIM(Table1[[#This Row],[Line '#]])</f>
        <v/>
      </c>
      <c r="AO2676" s="46" t="str">
        <f>TRIM(Table1[[#This Row],[Account]])</f>
        <v/>
      </c>
      <c r="AP2676" s="46" t="str">
        <f>IF(Table1[[#This Row],[Posting Date]]&lt;&gt;"",$D$5,"")</f>
        <v/>
      </c>
      <c r="AQ2676" s="46" t="str">
        <f>TRIM(Table1[[#This Row],[Departments-Prgrams]])</f>
        <v/>
      </c>
      <c r="AR2676" s="46" t="str">
        <f>TRIM(Table1[[#This Row],[Grant]])</f>
        <v/>
      </c>
      <c r="AS2676" s="46" t="str">
        <f>TRIM(Table1[[#This Row],[Staff ID]])</f>
        <v/>
      </c>
      <c r="AT2676" s="46" t="str">
        <f>IF(TRIM(Table1[[#This Row],[Budget Code]])=0,"",TRIM(Table1[[#This Row],[Budget Code]]))</f>
        <v/>
      </c>
      <c r="AU2676" s="46" t="str">
        <f>IF(Table1[[#This Row],[Line Description]]&lt;&gt;"",Table1[[#This Row],[Line Description]],"")</f>
        <v/>
      </c>
      <c r="AV2676" s="46" t="str">
        <f>IF(Table1[[#This Row],[Cur_Amount Debit]]&gt;0,ROUND(Table1[[#This Row],[Cur_Amount Debit]],2),"")</f>
        <v/>
      </c>
      <c r="AW2676" s="46" t="str">
        <f>IF(Table1[[#This Row],[Cur_Amount Credit]]&gt;0,ROUND(Table1[[#This Row],[Cur_Amount Credit]],2),"")</f>
        <v/>
      </c>
      <c r="AX2676" s="46" t="str">
        <f>LEFT(Table1[[#This Row],[Cur]],3)</f>
        <v/>
      </c>
      <c r="AY2676" s="59"/>
      <c r="AZ2676" s="46"/>
      <c r="BA2676" s="46" t="str">
        <f>IF(Table1[[#This Row],[Cur]]&lt;&gt;"",IF(Table1[[#This Row],[Cur]]="USD","",ExchangeRate),"")</f>
        <v/>
      </c>
      <c r="BB2676" s="46" t="str">
        <f>IF(Table1[[#This Row],[Grant]]&lt;&gt;"",VLOOKUP(Table1[[#This Row],[Grant]],Grants!B:D,3),"")</f>
        <v/>
      </c>
      <c r="BC2676" s="46" t="str">
        <f>TRIM(Table1[[#This Row],[Vendor ID]])</f>
        <v/>
      </c>
      <c r="BD2676">
        <f>IF(Table1[[#This Row],[Reference Number]]=Q2675,BD2675,BD2675+1)</f>
        <v>0</v>
      </c>
    </row>
    <row r="2677" spans="1:56" ht="11.25" customHeight="1" x14ac:dyDescent="0.25">
      <c r="A2677" s="1"/>
      <c r="B2677" s="88" t="str">
        <f>IF(Table1[[#This Row],[Posting Date]]&lt;&gt;"",IF(Table1[[#This Row],[Reference Number]]=Q2676,B2676+1,1),"")</f>
        <v/>
      </c>
      <c r="C2677" s="61"/>
      <c r="D2677" s="61"/>
      <c r="E2677" s="138"/>
      <c r="F2677" s="141" t="str">
        <f>IFERROR(IF(VLOOKUP(Table1[[#This Row],[Budget Code Description]],Dimentions!$X$6:$AC$139,2,FALSE)="","",VLOOKUP(Table1[[#This Row],[Budget Code Description]],Dimentions!$X$6:$AC$139,2,FALSE)),"")</f>
        <v/>
      </c>
      <c r="G2677" s="141"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1" t="str">
        <f>IFERROR(VLOOKUP(Table1[[#This Row],[Budget Code Description]],Table6[#All],8,FALSE),"")</f>
        <v/>
      </c>
      <c r="L2677" s="63"/>
      <c r="M2677" s="65" t="str">
        <f>IFERROR(VLOOKUP(Table1[[#This Row],[Staff ID]],Table2[],2,FALSE),"")</f>
        <v/>
      </c>
      <c r="N2677" s="209" t="str">
        <f>IFERROR(IF(VLOOKUP(Table1[[#This Row],[Budget Code Description]],Dimentions!$X$6:$AC$134,4,FALSE)="","",VLOOKUP(Table1[[#This Row],[Budget Code Description]],Dimentions!$X$6:$AC$134,4,FALSE)),"")</f>
        <v/>
      </c>
      <c r="O2677" s="65" t="str">
        <f>IFERROR(VLOOKUP(Table1[[#This Row],[Vendor ID]],Table549[],2,FALSE),"")</f>
        <v/>
      </c>
      <c r="P2677" s="63"/>
      <c r="Q2677" s="141" t="str">
        <f>IF(Table1[[#This Row],[Posting Date]]&lt;&gt;"",$D$9,"")</f>
        <v/>
      </c>
      <c r="R2677" s="157" t="str">
        <f>IF(Table1[[#This Row],[Posting Date]]&lt;&gt;"",$D$10,"")</f>
        <v/>
      </c>
      <c r="S2677" s="66"/>
      <c r="T2677" s="63"/>
      <c r="U2677" s="67"/>
      <c r="V2677" s="67"/>
      <c r="W2677" s="67" t="str">
        <f t="shared" si="46"/>
        <v/>
      </c>
      <c r="X2677" s="159" t="str">
        <f>IF(E2677="","",(IF(Table1[[#This Row],[Cur]]="USD",Table1[[#This Row],[Cur_Amount Debit]],Table1[[#This Row],[Cur_Amount Debit]]/Table1[[#This Row],[Exchange Rate]])))</f>
        <v/>
      </c>
      <c r="Y2677" s="159" t="str">
        <f>IF(E2677="","",(IF(Table1[[#This Row],[Cur]]="USD",Table1[[#This Row],[Cur_Amount Credit]],Table1[[#This Row],[Cur_Amount Credit]]/ExchangeRate)))</f>
        <v/>
      </c>
      <c r="Z2677" s="201" t="str">
        <f>IF(E2677="","",(Table1[[#This Row],[Debit USD]]-Table1[[#This Row],[Credit USD]]))</f>
        <v/>
      </c>
      <c r="AA2677" s="226"/>
      <c r="AB2677" s="255"/>
      <c r="AC2677" s="1"/>
      <c r="AD2677" s="15"/>
      <c r="AE2677" s="15" t="str">
        <f>IF(AND(OR(Table1[[#This Row],[Account]]="15030",Table1[[#This Row],[Account]]="15035",Table1[[#This Row],[Account]]="20150"),Table1[[#This Row],[Vendor ID]]=""),1,"")</f>
        <v/>
      </c>
      <c r="AF2677" s="15"/>
      <c r="AG2677" s="15"/>
      <c r="AH2677" s="15"/>
      <c r="AI2677" s="46" t="str">
        <f>IF(Table1[[#This Row],[Posting Date]]&lt;&gt;"","GJ-"&amp;CountryID,"")</f>
        <v/>
      </c>
      <c r="AJ2677" s="59" t="str">
        <f>IF(Table1[[#This Row],[Posting Date]]&lt;&gt;"",Table1[[#This Row],[Posting Date]],"")</f>
        <v/>
      </c>
      <c r="AK2677" s="46"/>
      <c r="AL2677" s="46" t="str">
        <f>IF(Table1[[#This Row],[Description]]&lt;&gt;"",Table1[[#This Row],[Description]],"")</f>
        <v/>
      </c>
      <c r="AM2677" s="46" t="str">
        <f>IF(Table1[[#This Row],[Posting Date]]&lt;&gt;"",Table1[[#This Row],[Reference Number]],"")</f>
        <v/>
      </c>
      <c r="AN2677" s="46" t="str">
        <f>TRIM(Table1[[#This Row],[Line '#]])</f>
        <v/>
      </c>
      <c r="AO2677" s="46" t="str">
        <f>TRIM(Table1[[#This Row],[Account]])</f>
        <v/>
      </c>
      <c r="AP2677" s="46" t="str">
        <f>IF(Table1[[#This Row],[Posting Date]]&lt;&gt;"",$D$5,"")</f>
        <v/>
      </c>
      <c r="AQ2677" s="46" t="str">
        <f>TRIM(Table1[[#This Row],[Departments-Prgrams]])</f>
        <v/>
      </c>
      <c r="AR2677" s="46" t="str">
        <f>TRIM(Table1[[#This Row],[Grant]])</f>
        <v/>
      </c>
      <c r="AS2677" s="46" t="str">
        <f>TRIM(Table1[[#This Row],[Staff ID]])</f>
        <v/>
      </c>
      <c r="AT2677" s="46" t="str">
        <f>IF(TRIM(Table1[[#This Row],[Budget Code]])=0,"",TRIM(Table1[[#This Row],[Budget Code]]))</f>
        <v/>
      </c>
      <c r="AU2677" s="46" t="str">
        <f>IF(Table1[[#This Row],[Line Description]]&lt;&gt;"",Table1[[#This Row],[Line Description]],"")</f>
        <v/>
      </c>
      <c r="AV2677" s="46" t="str">
        <f>IF(Table1[[#This Row],[Cur_Amount Debit]]&gt;0,ROUND(Table1[[#This Row],[Cur_Amount Debit]],2),"")</f>
        <v/>
      </c>
      <c r="AW2677" s="46" t="str">
        <f>IF(Table1[[#This Row],[Cur_Amount Credit]]&gt;0,ROUND(Table1[[#This Row],[Cur_Amount Credit]],2),"")</f>
        <v/>
      </c>
      <c r="AX2677" s="46" t="str">
        <f>LEFT(Table1[[#This Row],[Cur]],3)</f>
        <v/>
      </c>
      <c r="AY2677" s="59"/>
      <c r="AZ2677" s="46"/>
      <c r="BA2677" s="46" t="str">
        <f>IF(Table1[[#This Row],[Cur]]&lt;&gt;"",IF(Table1[[#This Row],[Cur]]="USD","",ExchangeRate),"")</f>
        <v/>
      </c>
      <c r="BB2677" s="46" t="str">
        <f>IF(Table1[[#This Row],[Grant]]&lt;&gt;"",VLOOKUP(Table1[[#This Row],[Grant]],Grants!B:D,3),"")</f>
        <v/>
      </c>
      <c r="BC2677" s="46" t="str">
        <f>TRIM(Table1[[#This Row],[Vendor ID]])</f>
        <v/>
      </c>
      <c r="BD2677">
        <f>IF(Table1[[#This Row],[Reference Number]]=Q2676,BD2676,BD2676+1)</f>
        <v>0</v>
      </c>
    </row>
    <row r="2678" spans="1:56" ht="11.25" customHeight="1" x14ac:dyDescent="0.25">
      <c r="A2678" s="1"/>
      <c r="B2678" s="88" t="str">
        <f>IF(Table1[[#This Row],[Posting Date]]&lt;&gt;"",IF(Table1[[#This Row],[Reference Number]]=Q2677,B2677+1,1),"")</f>
        <v/>
      </c>
      <c r="C2678" s="61"/>
      <c r="D2678" s="61"/>
      <c r="E2678" s="138"/>
      <c r="F2678" s="141" t="str">
        <f>IFERROR(IF(VLOOKUP(Table1[[#This Row],[Budget Code Description]],Dimentions!$X$6:$AC$139,2,FALSE)="","",VLOOKUP(Table1[[#This Row],[Budget Code Description]],Dimentions!$X$6:$AC$139,2,FALSE)),"")</f>
        <v/>
      </c>
      <c r="G2678" s="141"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1" t="str">
        <f>IFERROR(VLOOKUP(Table1[[#This Row],[Budget Code Description]],Table6[#All],8,FALSE),"")</f>
        <v/>
      </c>
      <c r="L2678" s="63"/>
      <c r="M2678" s="65" t="str">
        <f>IFERROR(VLOOKUP(Table1[[#This Row],[Staff ID]],Table2[],2,FALSE),"")</f>
        <v/>
      </c>
      <c r="N2678" s="209" t="str">
        <f>IFERROR(IF(VLOOKUP(Table1[[#This Row],[Budget Code Description]],Dimentions!$X$6:$AC$134,4,FALSE)="","",VLOOKUP(Table1[[#This Row],[Budget Code Description]],Dimentions!$X$6:$AC$134,4,FALSE)),"")</f>
        <v/>
      </c>
      <c r="O2678" s="65" t="str">
        <f>IFERROR(VLOOKUP(Table1[[#This Row],[Vendor ID]],Table549[],2,FALSE),"")</f>
        <v/>
      </c>
      <c r="P2678" s="63"/>
      <c r="Q2678" s="141" t="str">
        <f>IF(Table1[[#This Row],[Posting Date]]&lt;&gt;"",$D$9,"")</f>
        <v/>
      </c>
      <c r="R2678" s="157" t="str">
        <f>IF(Table1[[#This Row],[Posting Date]]&lt;&gt;"",$D$10,"")</f>
        <v/>
      </c>
      <c r="S2678" s="66"/>
      <c r="T2678" s="63"/>
      <c r="U2678" s="67"/>
      <c r="V2678" s="67"/>
      <c r="W2678" s="67" t="str">
        <f t="shared" si="46"/>
        <v/>
      </c>
      <c r="X2678" s="159" t="str">
        <f>IF(E2678="","",(IF(Table1[[#This Row],[Cur]]="USD",Table1[[#This Row],[Cur_Amount Debit]],Table1[[#This Row],[Cur_Amount Debit]]/Table1[[#This Row],[Exchange Rate]])))</f>
        <v/>
      </c>
      <c r="Y2678" s="159" t="str">
        <f>IF(E2678="","",(IF(Table1[[#This Row],[Cur]]="USD",Table1[[#This Row],[Cur_Amount Credit]],Table1[[#This Row],[Cur_Amount Credit]]/ExchangeRate)))</f>
        <v/>
      </c>
      <c r="Z2678" s="201" t="str">
        <f>IF(E2678="","",(Table1[[#This Row],[Debit USD]]-Table1[[#This Row],[Credit USD]]))</f>
        <v/>
      </c>
      <c r="AA2678" s="226"/>
      <c r="AB2678" s="255"/>
      <c r="AC2678" s="1"/>
      <c r="AD2678" s="15"/>
      <c r="AE2678" s="15" t="str">
        <f>IF(AND(OR(Table1[[#This Row],[Account]]="15030",Table1[[#This Row],[Account]]="15035",Table1[[#This Row],[Account]]="20150"),Table1[[#This Row],[Vendor ID]]=""),1,"")</f>
        <v/>
      </c>
      <c r="AF2678" s="15"/>
      <c r="AG2678" s="15"/>
      <c r="AH2678" s="15"/>
      <c r="AI2678" s="46" t="str">
        <f>IF(Table1[[#This Row],[Posting Date]]&lt;&gt;"","GJ-"&amp;CountryID,"")</f>
        <v/>
      </c>
      <c r="AJ2678" s="59" t="str">
        <f>IF(Table1[[#This Row],[Posting Date]]&lt;&gt;"",Table1[[#This Row],[Posting Date]],"")</f>
        <v/>
      </c>
      <c r="AK2678" s="46"/>
      <c r="AL2678" s="46" t="str">
        <f>IF(Table1[[#This Row],[Description]]&lt;&gt;"",Table1[[#This Row],[Description]],"")</f>
        <v/>
      </c>
      <c r="AM2678" s="46" t="str">
        <f>IF(Table1[[#This Row],[Posting Date]]&lt;&gt;"",Table1[[#This Row],[Reference Number]],"")</f>
        <v/>
      </c>
      <c r="AN2678" s="46" t="str">
        <f>TRIM(Table1[[#This Row],[Line '#]])</f>
        <v/>
      </c>
      <c r="AO2678" s="46" t="str">
        <f>TRIM(Table1[[#This Row],[Account]])</f>
        <v/>
      </c>
      <c r="AP2678" s="46" t="str">
        <f>IF(Table1[[#This Row],[Posting Date]]&lt;&gt;"",$D$5,"")</f>
        <v/>
      </c>
      <c r="AQ2678" s="46" t="str">
        <f>TRIM(Table1[[#This Row],[Departments-Prgrams]])</f>
        <v/>
      </c>
      <c r="AR2678" s="46" t="str">
        <f>TRIM(Table1[[#This Row],[Grant]])</f>
        <v/>
      </c>
      <c r="AS2678" s="46" t="str">
        <f>TRIM(Table1[[#This Row],[Staff ID]])</f>
        <v/>
      </c>
      <c r="AT2678" s="46" t="str">
        <f>IF(TRIM(Table1[[#This Row],[Budget Code]])=0,"",TRIM(Table1[[#This Row],[Budget Code]]))</f>
        <v/>
      </c>
      <c r="AU2678" s="46" t="str">
        <f>IF(Table1[[#This Row],[Line Description]]&lt;&gt;"",Table1[[#This Row],[Line Description]],"")</f>
        <v/>
      </c>
      <c r="AV2678" s="46" t="str">
        <f>IF(Table1[[#This Row],[Cur_Amount Debit]]&gt;0,ROUND(Table1[[#This Row],[Cur_Amount Debit]],2),"")</f>
        <v/>
      </c>
      <c r="AW2678" s="46" t="str">
        <f>IF(Table1[[#This Row],[Cur_Amount Credit]]&gt;0,ROUND(Table1[[#This Row],[Cur_Amount Credit]],2),"")</f>
        <v/>
      </c>
      <c r="AX2678" s="46" t="str">
        <f>LEFT(Table1[[#This Row],[Cur]],3)</f>
        <v/>
      </c>
      <c r="AY2678" s="59"/>
      <c r="AZ2678" s="46"/>
      <c r="BA2678" s="46" t="str">
        <f>IF(Table1[[#This Row],[Cur]]&lt;&gt;"",IF(Table1[[#This Row],[Cur]]="USD","",ExchangeRate),"")</f>
        <v/>
      </c>
      <c r="BB2678" s="46" t="str">
        <f>IF(Table1[[#This Row],[Grant]]&lt;&gt;"",VLOOKUP(Table1[[#This Row],[Grant]],Grants!B:D,3),"")</f>
        <v/>
      </c>
      <c r="BC2678" s="46" t="str">
        <f>TRIM(Table1[[#This Row],[Vendor ID]])</f>
        <v/>
      </c>
      <c r="BD2678">
        <f>IF(Table1[[#This Row],[Reference Number]]=Q2677,BD2677,BD2677+1)</f>
        <v>0</v>
      </c>
    </row>
    <row r="2679" spans="1:56" ht="11.25" customHeight="1" x14ac:dyDescent="0.25">
      <c r="A2679" s="1"/>
      <c r="B2679" s="88" t="str">
        <f>IF(Table1[[#This Row],[Posting Date]]&lt;&gt;"",IF(Table1[[#This Row],[Reference Number]]=Q2678,B2678+1,1),"")</f>
        <v/>
      </c>
      <c r="C2679" s="61"/>
      <c r="D2679" s="61"/>
      <c r="E2679" s="138"/>
      <c r="F2679" s="141" t="str">
        <f>IFERROR(IF(VLOOKUP(Table1[[#This Row],[Budget Code Description]],Dimentions!$X$6:$AC$139,2,FALSE)="","",VLOOKUP(Table1[[#This Row],[Budget Code Description]],Dimentions!$X$6:$AC$139,2,FALSE)),"")</f>
        <v/>
      </c>
      <c r="G2679" s="141"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1" t="str">
        <f>IFERROR(VLOOKUP(Table1[[#This Row],[Budget Code Description]],Table6[#All],8,FALSE),"")</f>
        <v/>
      </c>
      <c r="L2679" s="63"/>
      <c r="M2679" s="65" t="str">
        <f>IFERROR(VLOOKUP(Table1[[#This Row],[Staff ID]],Table2[],2,FALSE),"")</f>
        <v/>
      </c>
      <c r="N2679" s="209" t="str">
        <f>IFERROR(IF(VLOOKUP(Table1[[#This Row],[Budget Code Description]],Dimentions!$X$6:$AC$134,4,FALSE)="","",VLOOKUP(Table1[[#This Row],[Budget Code Description]],Dimentions!$X$6:$AC$134,4,FALSE)),"")</f>
        <v/>
      </c>
      <c r="O2679" s="65" t="str">
        <f>IFERROR(VLOOKUP(Table1[[#This Row],[Vendor ID]],Table549[],2,FALSE),"")</f>
        <v/>
      </c>
      <c r="P2679" s="63"/>
      <c r="Q2679" s="141" t="str">
        <f>IF(Table1[[#This Row],[Posting Date]]&lt;&gt;"",$D$9,"")</f>
        <v/>
      </c>
      <c r="R2679" s="157" t="str">
        <f>IF(Table1[[#This Row],[Posting Date]]&lt;&gt;"",$D$10,"")</f>
        <v/>
      </c>
      <c r="S2679" s="66"/>
      <c r="T2679" s="63"/>
      <c r="U2679" s="67"/>
      <c r="V2679" s="67"/>
      <c r="W2679" s="67" t="str">
        <f t="shared" si="46"/>
        <v/>
      </c>
      <c r="X2679" s="159" t="str">
        <f>IF(E2679="","",(IF(Table1[[#This Row],[Cur]]="USD",Table1[[#This Row],[Cur_Amount Debit]],Table1[[#This Row],[Cur_Amount Debit]]/Table1[[#This Row],[Exchange Rate]])))</f>
        <v/>
      </c>
      <c r="Y2679" s="159" t="str">
        <f>IF(E2679="","",(IF(Table1[[#This Row],[Cur]]="USD",Table1[[#This Row],[Cur_Amount Credit]],Table1[[#This Row],[Cur_Amount Credit]]/ExchangeRate)))</f>
        <v/>
      </c>
      <c r="Z2679" s="201" t="str">
        <f>IF(E2679="","",(Table1[[#This Row],[Debit USD]]-Table1[[#This Row],[Credit USD]]))</f>
        <v/>
      </c>
      <c r="AA2679" s="226"/>
      <c r="AB2679" s="255"/>
      <c r="AC2679" s="1"/>
      <c r="AD2679" s="15"/>
      <c r="AE2679" s="15" t="str">
        <f>IF(AND(OR(Table1[[#This Row],[Account]]="15030",Table1[[#This Row],[Account]]="15035",Table1[[#This Row],[Account]]="20150"),Table1[[#This Row],[Vendor ID]]=""),1,"")</f>
        <v/>
      </c>
      <c r="AF2679" s="15"/>
      <c r="AG2679" s="15"/>
      <c r="AH2679" s="15"/>
      <c r="AI2679" s="46" t="str">
        <f>IF(Table1[[#This Row],[Posting Date]]&lt;&gt;"","GJ-"&amp;CountryID,"")</f>
        <v/>
      </c>
      <c r="AJ2679" s="59" t="str">
        <f>IF(Table1[[#This Row],[Posting Date]]&lt;&gt;"",Table1[[#This Row],[Posting Date]],"")</f>
        <v/>
      </c>
      <c r="AK2679" s="46"/>
      <c r="AL2679" s="46" t="str">
        <f>IF(Table1[[#This Row],[Description]]&lt;&gt;"",Table1[[#This Row],[Description]],"")</f>
        <v/>
      </c>
      <c r="AM2679" s="46" t="str">
        <f>IF(Table1[[#This Row],[Posting Date]]&lt;&gt;"",Table1[[#This Row],[Reference Number]],"")</f>
        <v/>
      </c>
      <c r="AN2679" s="46" t="str">
        <f>TRIM(Table1[[#This Row],[Line '#]])</f>
        <v/>
      </c>
      <c r="AO2679" s="46" t="str">
        <f>TRIM(Table1[[#This Row],[Account]])</f>
        <v/>
      </c>
      <c r="AP2679" s="46" t="str">
        <f>IF(Table1[[#This Row],[Posting Date]]&lt;&gt;"",$D$5,"")</f>
        <v/>
      </c>
      <c r="AQ2679" s="46" t="str">
        <f>TRIM(Table1[[#This Row],[Departments-Prgrams]])</f>
        <v/>
      </c>
      <c r="AR2679" s="46" t="str">
        <f>TRIM(Table1[[#This Row],[Grant]])</f>
        <v/>
      </c>
      <c r="AS2679" s="46" t="str">
        <f>TRIM(Table1[[#This Row],[Staff ID]])</f>
        <v/>
      </c>
      <c r="AT2679" s="46" t="str">
        <f>IF(TRIM(Table1[[#This Row],[Budget Code]])=0,"",TRIM(Table1[[#This Row],[Budget Code]]))</f>
        <v/>
      </c>
      <c r="AU2679" s="46" t="str">
        <f>IF(Table1[[#This Row],[Line Description]]&lt;&gt;"",Table1[[#This Row],[Line Description]],"")</f>
        <v/>
      </c>
      <c r="AV2679" s="46" t="str">
        <f>IF(Table1[[#This Row],[Cur_Amount Debit]]&gt;0,ROUND(Table1[[#This Row],[Cur_Amount Debit]],2),"")</f>
        <v/>
      </c>
      <c r="AW2679" s="46" t="str">
        <f>IF(Table1[[#This Row],[Cur_Amount Credit]]&gt;0,ROUND(Table1[[#This Row],[Cur_Amount Credit]],2),"")</f>
        <v/>
      </c>
      <c r="AX2679" s="46" t="str">
        <f>LEFT(Table1[[#This Row],[Cur]],3)</f>
        <v/>
      </c>
      <c r="AY2679" s="59"/>
      <c r="AZ2679" s="46"/>
      <c r="BA2679" s="46" t="str">
        <f>IF(Table1[[#This Row],[Cur]]&lt;&gt;"",IF(Table1[[#This Row],[Cur]]="USD","",ExchangeRate),"")</f>
        <v/>
      </c>
      <c r="BB2679" s="46" t="str">
        <f>IF(Table1[[#This Row],[Grant]]&lt;&gt;"",VLOOKUP(Table1[[#This Row],[Grant]],Grants!B:D,3),"")</f>
        <v/>
      </c>
      <c r="BC2679" s="46" t="str">
        <f>TRIM(Table1[[#This Row],[Vendor ID]])</f>
        <v/>
      </c>
      <c r="BD2679">
        <f>IF(Table1[[#This Row],[Reference Number]]=Q2678,BD2678,BD2678+1)</f>
        <v>0</v>
      </c>
    </row>
    <row r="2680" spans="1:56" ht="11.25" customHeight="1" x14ac:dyDescent="0.25">
      <c r="A2680" s="1"/>
      <c r="B2680" s="88" t="str">
        <f>IF(Table1[[#This Row],[Posting Date]]&lt;&gt;"",IF(Table1[[#This Row],[Reference Number]]=Q2679,B2679+1,1),"")</f>
        <v/>
      </c>
      <c r="C2680" s="61"/>
      <c r="D2680" s="61"/>
      <c r="E2680" s="138"/>
      <c r="F2680" s="141" t="str">
        <f>IFERROR(IF(VLOOKUP(Table1[[#This Row],[Budget Code Description]],Dimentions!$X$6:$AC$139,2,FALSE)="","",VLOOKUP(Table1[[#This Row],[Budget Code Description]],Dimentions!$X$6:$AC$139,2,FALSE)),"")</f>
        <v/>
      </c>
      <c r="G2680" s="141"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1" t="str">
        <f>IFERROR(VLOOKUP(Table1[[#This Row],[Budget Code Description]],Table6[#All],8,FALSE),"")</f>
        <v/>
      </c>
      <c r="L2680" s="63"/>
      <c r="M2680" s="65" t="str">
        <f>IFERROR(VLOOKUP(Table1[[#This Row],[Staff ID]],Table2[],2,FALSE),"")</f>
        <v/>
      </c>
      <c r="N2680" s="209" t="str">
        <f>IFERROR(IF(VLOOKUP(Table1[[#This Row],[Budget Code Description]],Dimentions!$X$6:$AC$134,4,FALSE)="","",VLOOKUP(Table1[[#This Row],[Budget Code Description]],Dimentions!$X$6:$AC$134,4,FALSE)),"")</f>
        <v/>
      </c>
      <c r="O2680" s="65" t="str">
        <f>IFERROR(VLOOKUP(Table1[[#This Row],[Vendor ID]],Table549[],2,FALSE),"")</f>
        <v/>
      </c>
      <c r="P2680" s="63"/>
      <c r="Q2680" s="141" t="str">
        <f>IF(Table1[[#This Row],[Posting Date]]&lt;&gt;"",$D$9,"")</f>
        <v/>
      </c>
      <c r="R2680" s="157" t="str">
        <f>IF(Table1[[#This Row],[Posting Date]]&lt;&gt;"",$D$10,"")</f>
        <v/>
      </c>
      <c r="S2680" s="66"/>
      <c r="T2680" s="63"/>
      <c r="U2680" s="67"/>
      <c r="V2680" s="67"/>
      <c r="W2680" s="67" t="str">
        <f t="shared" si="46"/>
        <v/>
      </c>
      <c r="X2680" s="159" t="str">
        <f>IF(E2680="","",(IF(Table1[[#This Row],[Cur]]="USD",Table1[[#This Row],[Cur_Amount Debit]],Table1[[#This Row],[Cur_Amount Debit]]/Table1[[#This Row],[Exchange Rate]])))</f>
        <v/>
      </c>
      <c r="Y2680" s="159" t="str">
        <f>IF(E2680="","",(IF(Table1[[#This Row],[Cur]]="USD",Table1[[#This Row],[Cur_Amount Credit]],Table1[[#This Row],[Cur_Amount Credit]]/ExchangeRate)))</f>
        <v/>
      </c>
      <c r="Z2680" s="201" t="str">
        <f>IF(E2680="","",(Table1[[#This Row],[Debit USD]]-Table1[[#This Row],[Credit USD]]))</f>
        <v/>
      </c>
      <c r="AA2680" s="226"/>
      <c r="AB2680" s="255"/>
      <c r="AC2680" s="1"/>
      <c r="AD2680" s="15"/>
      <c r="AE2680" s="15" t="str">
        <f>IF(AND(OR(Table1[[#This Row],[Account]]="15030",Table1[[#This Row],[Account]]="15035",Table1[[#This Row],[Account]]="20150"),Table1[[#This Row],[Vendor ID]]=""),1,"")</f>
        <v/>
      </c>
      <c r="AF2680" s="15"/>
      <c r="AG2680" s="15"/>
      <c r="AH2680" s="15"/>
      <c r="AI2680" s="46" t="str">
        <f>IF(Table1[[#This Row],[Posting Date]]&lt;&gt;"","GJ-"&amp;CountryID,"")</f>
        <v/>
      </c>
      <c r="AJ2680" s="59" t="str">
        <f>IF(Table1[[#This Row],[Posting Date]]&lt;&gt;"",Table1[[#This Row],[Posting Date]],"")</f>
        <v/>
      </c>
      <c r="AK2680" s="46"/>
      <c r="AL2680" s="46" t="str">
        <f>IF(Table1[[#This Row],[Description]]&lt;&gt;"",Table1[[#This Row],[Description]],"")</f>
        <v/>
      </c>
      <c r="AM2680" s="46" t="str">
        <f>IF(Table1[[#This Row],[Posting Date]]&lt;&gt;"",Table1[[#This Row],[Reference Number]],"")</f>
        <v/>
      </c>
      <c r="AN2680" s="46" t="str">
        <f>TRIM(Table1[[#This Row],[Line '#]])</f>
        <v/>
      </c>
      <c r="AO2680" s="46" t="str">
        <f>TRIM(Table1[[#This Row],[Account]])</f>
        <v/>
      </c>
      <c r="AP2680" s="46" t="str">
        <f>IF(Table1[[#This Row],[Posting Date]]&lt;&gt;"",$D$5,"")</f>
        <v/>
      </c>
      <c r="AQ2680" s="46" t="str">
        <f>TRIM(Table1[[#This Row],[Departments-Prgrams]])</f>
        <v/>
      </c>
      <c r="AR2680" s="46" t="str">
        <f>TRIM(Table1[[#This Row],[Grant]])</f>
        <v/>
      </c>
      <c r="AS2680" s="46" t="str">
        <f>TRIM(Table1[[#This Row],[Staff ID]])</f>
        <v/>
      </c>
      <c r="AT2680" s="46" t="str">
        <f>IF(TRIM(Table1[[#This Row],[Budget Code]])=0,"",TRIM(Table1[[#This Row],[Budget Code]]))</f>
        <v/>
      </c>
      <c r="AU2680" s="46" t="str">
        <f>IF(Table1[[#This Row],[Line Description]]&lt;&gt;"",Table1[[#This Row],[Line Description]],"")</f>
        <v/>
      </c>
      <c r="AV2680" s="46" t="str">
        <f>IF(Table1[[#This Row],[Cur_Amount Debit]]&gt;0,ROUND(Table1[[#This Row],[Cur_Amount Debit]],2),"")</f>
        <v/>
      </c>
      <c r="AW2680" s="46" t="str">
        <f>IF(Table1[[#This Row],[Cur_Amount Credit]]&gt;0,ROUND(Table1[[#This Row],[Cur_Amount Credit]],2),"")</f>
        <v/>
      </c>
      <c r="AX2680" s="46" t="str">
        <f>LEFT(Table1[[#This Row],[Cur]],3)</f>
        <v/>
      </c>
      <c r="AY2680" s="59"/>
      <c r="AZ2680" s="46"/>
      <c r="BA2680" s="46" t="str">
        <f>IF(Table1[[#This Row],[Cur]]&lt;&gt;"",IF(Table1[[#This Row],[Cur]]="USD","",ExchangeRate),"")</f>
        <v/>
      </c>
      <c r="BB2680" s="46" t="str">
        <f>IF(Table1[[#This Row],[Grant]]&lt;&gt;"",VLOOKUP(Table1[[#This Row],[Grant]],Grants!B:D,3),"")</f>
        <v/>
      </c>
      <c r="BC2680" s="46" t="str">
        <f>TRIM(Table1[[#This Row],[Vendor ID]])</f>
        <v/>
      </c>
      <c r="BD2680">
        <f>IF(Table1[[#This Row],[Reference Number]]=Q2679,BD2679,BD2679+1)</f>
        <v>0</v>
      </c>
    </row>
    <row r="2681" spans="1:56" ht="11.25" customHeight="1" x14ac:dyDescent="0.25">
      <c r="A2681" s="1"/>
      <c r="B2681" s="88" t="str">
        <f>IF(Table1[[#This Row],[Posting Date]]&lt;&gt;"",IF(Table1[[#This Row],[Reference Number]]=Q2680,B2680+1,1),"")</f>
        <v/>
      </c>
      <c r="C2681" s="61"/>
      <c r="D2681" s="61"/>
      <c r="E2681" s="138"/>
      <c r="F2681" s="141" t="str">
        <f>IFERROR(IF(VLOOKUP(Table1[[#This Row],[Budget Code Description]],Dimentions!$X$6:$AC$139,2,FALSE)="","",VLOOKUP(Table1[[#This Row],[Budget Code Description]],Dimentions!$X$6:$AC$139,2,FALSE)),"")</f>
        <v/>
      </c>
      <c r="G2681" s="141"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1" t="str">
        <f>IFERROR(VLOOKUP(Table1[[#This Row],[Budget Code Description]],Table6[#All],8,FALSE),"")</f>
        <v/>
      </c>
      <c r="L2681" s="63"/>
      <c r="M2681" s="65" t="str">
        <f>IFERROR(VLOOKUP(Table1[[#This Row],[Staff ID]],Table2[],2,FALSE),"")</f>
        <v/>
      </c>
      <c r="N2681" s="209" t="str">
        <f>IFERROR(IF(VLOOKUP(Table1[[#This Row],[Budget Code Description]],Dimentions!$X$6:$AC$134,4,FALSE)="","",VLOOKUP(Table1[[#This Row],[Budget Code Description]],Dimentions!$X$6:$AC$134,4,FALSE)),"")</f>
        <v/>
      </c>
      <c r="O2681" s="65" t="str">
        <f>IFERROR(VLOOKUP(Table1[[#This Row],[Vendor ID]],Table549[],2,FALSE),"")</f>
        <v/>
      </c>
      <c r="P2681" s="63"/>
      <c r="Q2681" s="141" t="str">
        <f>IF(Table1[[#This Row],[Posting Date]]&lt;&gt;"",$D$9,"")</f>
        <v/>
      </c>
      <c r="R2681" s="157" t="str">
        <f>IF(Table1[[#This Row],[Posting Date]]&lt;&gt;"",$D$10,"")</f>
        <v/>
      </c>
      <c r="S2681" s="66"/>
      <c r="T2681" s="63"/>
      <c r="U2681" s="67"/>
      <c r="V2681" s="67"/>
      <c r="W2681" s="67" t="str">
        <f t="shared" si="46"/>
        <v/>
      </c>
      <c r="X2681" s="159" t="str">
        <f>IF(E2681="","",(IF(Table1[[#This Row],[Cur]]="USD",Table1[[#This Row],[Cur_Amount Debit]],Table1[[#This Row],[Cur_Amount Debit]]/Table1[[#This Row],[Exchange Rate]])))</f>
        <v/>
      </c>
      <c r="Y2681" s="159" t="str">
        <f>IF(E2681="","",(IF(Table1[[#This Row],[Cur]]="USD",Table1[[#This Row],[Cur_Amount Credit]],Table1[[#This Row],[Cur_Amount Credit]]/ExchangeRate)))</f>
        <v/>
      </c>
      <c r="Z2681" s="201" t="str">
        <f>IF(E2681="","",(Table1[[#This Row],[Debit USD]]-Table1[[#This Row],[Credit USD]]))</f>
        <v/>
      </c>
      <c r="AA2681" s="226"/>
      <c r="AB2681" s="255"/>
      <c r="AC2681" s="1"/>
      <c r="AD2681" s="15"/>
      <c r="AE2681" s="15" t="str">
        <f>IF(AND(OR(Table1[[#This Row],[Account]]="15030",Table1[[#This Row],[Account]]="15035",Table1[[#This Row],[Account]]="20150"),Table1[[#This Row],[Vendor ID]]=""),1,"")</f>
        <v/>
      </c>
      <c r="AF2681" s="15"/>
      <c r="AG2681" s="15"/>
      <c r="AH2681" s="15"/>
      <c r="AI2681" s="46" t="str">
        <f>IF(Table1[[#This Row],[Posting Date]]&lt;&gt;"","GJ-"&amp;CountryID,"")</f>
        <v/>
      </c>
      <c r="AJ2681" s="59" t="str">
        <f>IF(Table1[[#This Row],[Posting Date]]&lt;&gt;"",Table1[[#This Row],[Posting Date]],"")</f>
        <v/>
      </c>
      <c r="AK2681" s="46"/>
      <c r="AL2681" s="46" t="str">
        <f>IF(Table1[[#This Row],[Description]]&lt;&gt;"",Table1[[#This Row],[Description]],"")</f>
        <v/>
      </c>
      <c r="AM2681" s="46" t="str">
        <f>IF(Table1[[#This Row],[Posting Date]]&lt;&gt;"",Table1[[#This Row],[Reference Number]],"")</f>
        <v/>
      </c>
      <c r="AN2681" s="46" t="str">
        <f>TRIM(Table1[[#This Row],[Line '#]])</f>
        <v/>
      </c>
      <c r="AO2681" s="46" t="str">
        <f>TRIM(Table1[[#This Row],[Account]])</f>
        <v/>
      </c>
      <c r="AP2681" s="46" t="str">
        <f>IF(Table1[[#This Row],[Posting Date]]&lt;&gt;"",$D$5,"")</f>
        <v/>
      </c>
      <c r="AQ2681" s="46" t="str">
        <f>TRIM(Table1[[#This Row],[Departments-Prgrams]])</f>
        <v/>
      </c>
      <c r="AR2681" s="46" t="str">
        <f>TRIM(Table1[[#This Row],[Grant]])</f>
        <v/>
      </c>
      <c r="AS2681" s="46" t="str">
        <f>TRIM(Table1[[#This Row],[Staff ID]])</f>
        <v/>
      </c>
      <c r="AT2681" s="46" t="str">
        <f>IF(TRIM(Table1[[#This Row],[Budget Code]])=0,"",TRIM(Table1[[#This Row],[Budget Code]]))</f>
        <v/>
      </c>
      <c r="AU2681" s="46" t="str">
        <f>IF(Table1[[#This Row],[Line Description]]&lt;&gt;"",Table1[[#This Row],[Line Description]],"")</f>
        <v/>
      </c>
      <c r="AV2681" s="46" t="str">
        <f>IF(Table1[[#This Row],[Cur_Amount Debit]]&gt;0,ROUND(Table1[[#This Row],[Cur_Amount Debit]],2),"")</f>
        <v/>
      </c>
      <c r="AW2681" s="46" t="str">
        <f>IF(Table1[[#This Row],[Cur_Amount Credit]]&gt;0,ROUND(Table1[[#This Row],[Cur_Amount Credit]],2),"")</f>
        <v/>
      </c>
      <c r="AX2681" s="46" t="str">
        <f>LEFT(Table1[[#This Row],[Cur]],3)</f>
        <v/>
      </c>
      <c r="AY2681" s="59"/>
      <c r="AZ2681" s="46"/>
      <c r="BA2681" s="46" t="str">
        <f>IF(Table1[[#This Row],[Cur]]&lt;&gt;"",IF(Table1[[#This Row],[Cur]]="USD","",ExchangeRate),"")</f>
        <v/>
      </c>
      <c r="BB2681" s="46" t="str">
        <f>IF(Table1[[#This Row],[Grant]]&lt;&gt;"",VLOOKUP(Table1[[#This Row],[Grant]],Grants!B:D,3),"")</f>
        <v/>
      </c>
      <c r="BC2681" s="46" t="str">
        <f>TRIM(Table1[[#This Row],[Vendor ID]])</f>
        <v/>
      </c>
      <c r="BD2681">
        <f>IF(Table1[[#This Row],[Reference Number]]=Q2680,BD2680,BD2680+1)</f>
        <v>0</v>
      </c>
    </row>
    <row r="2682" spans="1:56" ht="11.25" customHeight="1" x14ac:dyDescent="0.25">
      <c r="A2682" s="1"/>
      <c r="B2682" s="88" t="str">
        <f>IF(Table1[[#This Row],[Posting Date]]&lt;&gt;"",IF(Table1[[#This Row],[Reference Number]]=Q2681,B2681+1,1),"")</f>
        <v/>
      </c>
      <c r="C2682" s="61"/>
      <c r="D2682" s="61"/>
      <c r="E2682" s="138"/>
      <c r="F2682" s="141" t="str">
        <f>IFERROR(IF(VLOOKUP(Table1[[#This Row],[Budget Code Description]],Dimentions!$X$6:$AC$139,2,FALSE)="","",VLOOKUP(Table1[[#This Row],[Budget Code Description]],Dimentions!$X$6:$AC$139,2,FALSE)),"")</f>
        <v/>
      </c>
      <c r="G2682" s="141"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1" t="str">
        <f>IFERROR(VLOOKUP(Table1[[#This Row],[Budget Code Description]],Table6[#All],8,FALSE),"")</f>
        <v/>
      </c>
      <c r="L2682" s="63"/>
      <c r="M2682" s="65" t="str">
        <f>IFERROR(VLOOKUP(Table1[[#This Row],[Staff ID]],Table2[],2,FALSE),"")</f>
        <v/>
      </c>
      <c r="N2682" s="209" t="str">
        <f>IFERROR(IF(VLOOKUP(Table1[[#This Row],[Budget Code Description]],Dimentions!$X$6:$AC$134,4,FALSE)="","",VLOOKUP(Table1[[#This Row],[Budget Code Description]],Dimentions!$X$6:$AC$134,4,FALSE)),"")</f>
        <v/>
      </c>
      <c r="O2682" s="65" t="str">
        <f>IFERROR(VLOOKUP(Table1[[#This Row],[Vendor ID]],Table549[],2,FALSE),"")</f>
        <v/>
      </c>
      <c r="P2682" s="63"/>
      <c r="Q2682" s="141" t="str">
        <f>IF(Table1[[#This Row],[Posting Date]]&lt;&gt;"",$D$9,"")</f>
        <v/>
      </c>
      <c r="R2682" s="157" t="str">
        <f>IF(Table1[[#This Row],[Posting Date]]&lt;&gt;"",$D$10,"")</f>
        <v/>
      </c>
      <c r="S2682" s="66"/>
      <c r="T2682" s="63"/>
      <c r="U2682" s="67"/>
      <c r="V2682" s="67"/>
      <c r="W2682" s="67" t="str">
        <f t="shared" si="46"/>
        <v/>
      </c>
      <c r="X2682" s="159" t="str">
        <f>IF(E2682="","",(IF(Table1[[#This Row],[Cur]]="USD",Table1[[#This Row],[Cur_Amount Debit]],Table1[[#This Row],[Cur_Amount Debit]]/Table1[[#This Row],[Exchange Rate]])))</f>
        <v/>
      </c>
      <c r="Y2682" s="159" t="str">
        <f>IF(E2682="","",(IF(Table1[[#This Row],[Cur]]="USD",Table1[[#This Row],[Cur_Amount Credit]],Table1[[#This Row],[Cur_Amount Credit]]/ExchangeRate)))</f>
        <v/>
      </c>
      <c r="Z2682" s="201" t="str">
        <f>IF(E2682="","",(Table1[[#This Row],[Debit USD]]-Table1[[#This Row],[Credit USD]]))</f>
        <v/>
      </c>
      <c r="AA2682" s="226"/>
      <c r="AB2682" s="255"/>
      <c r="AC2682" s="1"/>
      <c r="AD2682" s="15"/>
      <c r="AE2682" s="15" t="str">
        <f>IF(AND(OR(Table1[[#This Row],[Account]]="15030",Table1[[#This Row],[Account]]="15035",Table1[[#This Row],[Account]]="20150"),Table1[[#This Row],[Vendor ID]]=""),1,"")</f>
        <v/>
      </c>
      <c r="AF2682" s="15"/>
      <c r="AG2682" s="15"/>
      <c r="AH2682" s="15"/>
      <c r="AI2682" s="46" t="str">
        <f>IF(Table1[[#This Row],[Posting Date]]&lt;&gt;"","GJ-"&amp;CountryID,"")</f>
        <v/>
      </c>
      <c r="AJ2682" s="59" t="str">
        <f>IF(Table1[[#This Row],[Posting Date]]&lt;&gt;"",Table1[[#This Row],[Posting Date]],"")</f>
        <v/>
      </c>
      <c r="AK2682" s="46"/>
      <c r="AL2682" s="46" t="str">
        <f>IF(Table1[[#This Row],[Description]]&lt;&gt;"",Table1[[#This Row],[Description]],"")</f>
        <v/>
      </c>
      <c r="AM2682" s="46" t="str">
        <f>IF(Table1[[#This Row],[Posting Date]]&lt;&gt;"",Table1[[#This Row],[Reference Number]],"")</f>
        <v/>
      </c>
      <c r="AN2682" s="46" t="str">
        <f>TRIM(Table1[[#This Row],[Line '#]])</f>
        <v/>
      </c>
      <c r="AO2682" s="46" t="str">
        <f>TRIM(Table1[[#This Row],[Account]])</f>
        <v/>
      </c>
      <c r="AP2682" s="46" t="str">
        <f>IF(Table1[[#This Row],[Posting Date]]&lt;&gt;"",$D$5,"")</f>
        <v/>
      </c>
      <c r="AQ2682" s="46" t="str">
        <f>TRIM(Table1[[#This Row],[Departments-Prgrams]])</f>
        <v/>
      </c>
      <c r="AR2682" s="46" t="str">
        <f>TRIM(Table1[[#This Row],[Grant]])</f>
        <v/>
      </c>
      <c r="AS2682" s="46" t="str">
        <f>TRIM(Table1[[#This Row],[Staff ID]])</f>
        <v/>
      </c>
      <c r="AT2682" s="46" t="str">
        <f>IF(TRIM(Table1[[#This Row],[Budget Code]])=0,"",TRIM(Table1[[#This Row],[Budget Code]]))</f>
        <v/>
      </c>
      <c r="AU2682" s="46" t="str">
        <f>IF(Table1[[#This Row],[Line Description]]&lt;&gt;"",Table1[[#This Row],[Line Description]],"")</f>
        <v/>
      </c>
      <c r="AV2682" s="46" t="str">
        <f>IF(Table1[[#This Row],[Cur_Amount Debit]]&gt;0,ROUND(Table1[[#This Row],[Cur_Amount Debit]],2),"")</f>
        <v/>
      </c>
      <c r="AW2682" s="46" t="str">
        <f>IF(Table1[[#This Row],[Cur_Amount Credit]]&gt;0,ROUND(Table1[[#This Row],[Cur_Amount Credit]],2),"")</f>
        <v/>
      </c>
      <c r="AX2682" s="46" t="str">
        <f>LEFT(Table1[[#This Row],[Cur]],3)</f>
        <v/>
      </c>
      <c r="AY2682" s="59"/>
      <c r="AZ2682" s="46"/>
      <c r="BA2682" s="46" t="str">
        <f>IF(Table1[[#This Row],[Cur]]&lt;&gt;"",IF(Table1[[#This Row],[Cur]]="USD","",ExchangeRate),"")</f>
        <v/>
      </c>
      <c r="BB2682" s="46" t="str">
        <f>IF(Table1[[#This Row],[Grant]]&lt;&gt;"",VLOOKUP(Table1[[#This Row],[Grant]],Grants!B:D,3),"")</f>
        <v/>
      </c>
      <c r="BC2682" s="46" t="str">
        <f>TRIM(Table1[[#This Row],[Vendor ID]])</f>
        <v/>
      </c>
      <c r="BD2682">
        <f>IF(Table1[[#This Row],[Reference Number]]=Q2681,BD2681,BD2681+1)</f>
        <v>0</v>
      </c>
    </row>
    <row r="2683" spans="1:56" ht="11.25" customHeight="1" x14ac:dyDescent="0.25">
      <c r="A2683" s="1"/>
      <c r="B2683" s="88" t="str">
        <f>IF(Table1[[#This Row],[Posting Date]]&lt;&gt;"",IF(Table1[[#This Row],[Reference Number]]=Q2682,B2682+1,1),"")</f>
        <v/>
      </c>
      <c r="C2683" s="61"/>
      <c r="D2683" s="61"/>
      <c r="E2683" s="138"/>
      <c r="F2683" s="141" t="str">
        <f>IFERROR(IF(VLOOKUP(Table1[[#This Row],[Budget Code Description]],Dimentions!$X$6:$AC$139,2,FALSE)="","",VLOOKUP(Table1[[#This Row],[Budget Code Description]],Dimentions!$X$6:$AC$139,2,FALSE)),"")</f>
        <v/>
      </c>
      <c r="G2683" s="141"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1" t="str">
        <f>IFERROR(VLOOKUP(Table1[[#This Row],[Budget Code Description]],Table6[#All],8,FALSE),"")</f>
        <v/>
      </c>
      <c r="L2683" s="63"/>
      <c r="M2683" s="65" t="str">
        <f>IFERROR(VLOOKUP(Table1[[#This Row],[Staff ID]],Table2[],2,FALSE),"")</f>
        <v/>
      </c>
      <c r="N2683" s="209" t="str">
        <f>IFERROR(IF(VLOOKUP(Table1[[#This Row],[Budget Code Description]],Dimentions!$X$6:$AC$134,4,FALSE)="","",VLOOKUP(Table1[[#This Row],[Budget Code Description]],Dimentions!$X$6:$AC$134,4,FALSE)),"")</f>
        <v/>
      </c>
      <c r="O2683" s="65" t="str">
        <f>IFERROR(VLOOKUP(Table1[[#This Row],[Vendor ID]],Table549[],2,FALSE),"")</f>
        <v/>
      </c>
      <c r="P2683" s="63"/>
      <c r="Q2683" s="141" t="str">
        <f>IF(Table1[[#This Row],[Posting Date]]&lt;&gt;"",$D$9,"")</f>
        <v/>
      </c>
      <c r="R2683" s="157" t="str">
        <f>IF(Table1[[#This Row],[Posting Date]]&lt;&gt;"",$D$10,"")</f>
        <v/>
      </c>
      <c r="S2683" s="66"/>
      <c r="T2683" s="63"/>
      <c r="U2683" s="67"/>
      <c r="V2683" s="67"/>
      <c r="W2683" s="67" t="str">
        <f t="shared" si="46"/>
        <v/>
      </c>
      <c r="X2683" s="159" t="str">
        <f>IF(E2683="","",(IF(Table1[[#This Row],[Cur]]="USD",Table1[[#This Row],[Cur_Amount Debit]],Table1[[#This Row],[Cur_Amount Debit]]/Table1[[#This Row],[Exchange Rate]])))</f>
        <v/>
      </c>
      <c r="Y2683" s="159" t="str">
        <f>IF(E2683="","",(IF(Table1[[#This Row],[Cur]]="USD",Table1[[#This Row],[Cur_Amount Credit]],Table1[[#This Row],[Cur_Amount Credit]]/ExchangeRate)))</f>
        <v/>
      </c>
      <c r="Z2683" s="201" t="str">
        <f>IF(E2683="","",(Table1[[#This Row],[Debit USD]]-Table1[[#This Row],[Credit USD]]))</f>
        <v/>
      </c>
      <c r="AA2683" s="226"/>
      <c r="AB2683" s="255"/>
      <c r="AC2683" s="1"/>
      <c r="AD2683" s="15"/>
      <c r="AE2683" s="15" t="str">
        <f>IF(AND(OR(Table1[[#This Row],[Account]]="15030",Table1[[#This Row],[Account]]="15035",Table1[[#This Row],[Account]]="20150"),Table1[[#This Row],[Vendor ID]]=""),1,"")</f>
        <v/>
      </c>
      <c r="AF2683" s="15"/>
      <c r="AG2683" s="15"/>
      <c r="AH2683" s="15"/>
      <c r="AI2683" s="46" t="str">
        <f>IF(Table1[[#This Row],[Posting Date]]&lt;&gt;"","GJ-"&amp;CountryID,"")</f>
        <v/>
      </c>
      <c r="AJ2683" s="59" t="str">
        <f>IF(Table1[[#This Row],[Posting Date]]&lt;&gt;"",Table1[[#This Row],[Posting Date]],"")</f>
        <v/>
      </c>
      <c r="AK2683" s="46"/>
      <c r="AL2683" s="46" t="str">
        <f>IF(Table1[[#This Row],[Description]]&lt;&gt;"",Table1[[#This Row],[Description]],"")</f>
        <v/>
      </c>
      <c r="AM2683" s="46" t="str">
        <f>IF(Table1[[#This Row],[Posting Date]]&lt;&gt;"",Table1[[#This Row],[Reference Number]],"")</f>
        <v/>
      </c>
      <c r="AN2683" s="46" t="str">
        <f>TRIM(Table1[[#This Row],[Line '#]])</f>
        <v/>
      </c>
      <c r="AO2683" s="46" t="str">
        <f>TRIM(Table1[[#This Row],[Account]])</f>
        <v/>
      </c>
      <c r="AP2683" s="46" t="str">
        <f>IF(Table1[[#This Row],[Posting Date]]&lt;&gt;"",$D$5,"")</f>
        <v/>
      </c>
      <c r="AQ2683" s="46" t="str">
        <f>TRIM(Table1[[#This Row],[Departments-Prgrams]])</f>
        <v/>
      </c>
      <c r="AR2683" s="46" t="str">
        <f>TRIM(Table1[[#This Row],[Grant]])</f>
        <v/>
      </c>
      <c r="AS2683" s="46" t="str">
        <f>TRIM(Table1[[#This Row],[Staff ID]])</f>
        <v/>
      </c>
      <c r="AT2683" s="46" t="str">
        <f>IF(TRIM(Table1[[#This Row],[Budget Code]])=0,"",TRIM(Table1[[#This Row],[Budget Code]]))</f>
        <v/>
      </c>
      <c r="AU2683" s="46" t="str">
        <f>IF(Table1[[#This Row],[Line Description]]&lt;&gt;"",Table1[[#This Row],[Line Description]],"")</f>
        <v/>
      </c>
      <c r="AV2683" s="46" t="str">
        <f>IF(Table1[[#This Row],[Cur_Amount Debit]]&gt;0,ROUND(Table1[[#This Row],[Cur_Amount Debit]],2),"")</f>
        <v/>
      </c>
      <c r="AW2683" s="46" t="str">
        <f>IF(Table1[[#This Row],[Cur_Amount Credit]]&gt;0,ROUND(Table1[[#This Row],[Cur_Amount Credit]],2),"")</f>
        <v/>
      </c>
      <c r="AX2683" s="46" t="str">
        <f>LEFT(Table1[[#This Row],[Cur]],3)</f>
        <v/>
      </c>
      <c r="AY2683" s="59"/>
      <c r="AZ2683" s="46"/>
      <c r="BA2683" s="46" t="str">
        <f>IF(Table1[[#This Row],[Cur]]&lt;&gt;"",IF(Table1[[#This Row],[Cur]]="USD","",ExchangeRate),"")</f>
        <v/>
      </c>
      <c r="BB2683" s="46" t="str">
        <f>IF(Table1[[#This Row],[Grant]]&lt;&gt;"",VLOOKUP(Table1[[#This Row],[Grant]],Grants!B:D,3),"")</f>
        <v/>
      </c>
      <c r="BC2683" s="46" t="str">
        <f>TRIM(Table1[[#This Row],[Vendor ID]])</f>
        <v/>
      </c>
      <c r="BD2683">
        <f>IF(Table1[[#This Row],[Reference Number]]=Q2682,BD2682,BD2682+1)</f>
        <v>0</v>
      </c>
    </row>
    <row r="2684" spans="1:56" ht="11.25" customHeight="1" x14ac:dyDescent="0.25">
      <c r="A2684" s="1"/>
      <c r="B2684" s="88" t="str">
        <f>IF(Table1[[#This Row],[Posting Date]]&lt;&gt;"",IF(Table1[[#This Row],[Reference Number]]=Q2683,B2683+1,1),"")</f>
        <v/>
      </c>
      <c r="C2684" s="61"/>
      <c r="D2684" s="61"/>
      <c r="E2684" s="138"/>
      <c r="F2684" s="141" t="str">
        <f>IFERROR(IF(VLOOKUP(Table1[[#This Row],[Budget Code Description]],Dimentions!$X$6:$AC$139,2,FALSE)="","",VLOOKUP(Table1[[#This Row],[Budget Code Description]],Dimentions!$X$6:$AC$139,2,FALSE)),"")</f>
        <v/>
      </c>
      <c r="G2684" s="141"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1" t="str">
        <f>IFERROR(VLOOKUP(Table1[[#This Row],[Budget Code Description]],Table6[#All],8,FALSE),"")</f>
        <v/>
      </c>
      <c r="L2684" s="63"/>
      <c r="M2684" s="65" t="str">
        <f>IFERROR(VLOOKUP(Table1[[#This Row],[Staff ID]],Table2[],2,FALSE),"")</f>
        <v/>
      </c>
      <c r="N2684" s="209" t="str">
        <f>IFERROR(IF(VLOOKUP(Table1[[#This Row],[Budget Code Description]],Dimentions!$X$6:$AC$134,4,FALSE)="","",VLOOKUP(Table1[[#This Row],[Budget Code Description]],Dimentions!$X$6:$AC$134,4,FALSE)),"")</f>
        <v/>
      </c>
      <c r="O2684" s="65" t="str">
        <f>IFERROR(VLOOKUP(Table1[[#This Row],[Vendor ID]],Table549[],2,FALSE),"")</f>
        <v/>
      </c>
      <c r="P2684" s="63"/>
      <c r="Q2684" s="141" t="str">
        <f>IF(Table1[[#This Row],[Posting Date]]&lt;&gt;"",$D$9,"")</f>
        <v/>
      </c>
      <c r="R2684" s="157" t="str">
        <f>IF(Table1[[#This Row],[Posting Date]]&lt;&gt;"",$D$10,"")</f>
        <v/>
      </c>
      <c r="S2684" s="66"/>
      <c r="T2684" s="63"/>
      <c r="U2684" s="67"/>
      <c r="V2684" s="67"/>
      <c r="W2684" s="67" t="str">
        <f t="shared" si="46"/>
        <v/>
      </c>
      <c r="X2684" s="159" t="str">
        <f>IF(E2684="","",(IF(Table1[[#This Row],[Cur]]="USD",Table1[[#This Row],[Cur_Amount Debit]],Table1[[#This Row],[Cur_Amount Debit]]/Table1[[#This Row],[Exchange Rate]])))</f>
        <v/>
      </c>
      <c r="Y2684" s="159" t="str">
        <f>IF(E2684="","",(IF(Table1[[#This Row],[Cur]]="USD",Table1[[#This Row],[Cur_Amount Credit]],Table1[[#This Row],[Cur_Amount Credit]]/ExchangeRate)))</f>
        <v/>
      </c>
      <c r="Z2684" s="201" t="str">
        <f>IF(E2684="","",(Table1[[#This Row],[Debit USD]]-Table1[[#This Row],[Credit USD]]))</f>
        <v/>
      </c>
      <c r="AA2684" s="226"/>
      <c r="AB2684" s="255"/>
      <c r="AC2684" s="1"/>
      <c r="AD2684" s="15"/>
      <c r="AE2684" s="15" t="str">
        <f>IF(AND(OR(Table1[[#This Row],[Account]]="15030",Table1[[#This Row],[Account]]="15035",Table1[[#This Row],[Account]]="20150"),Table1[[#This Row],[Vendor ID]]=""),1,"")</f>
        <v/>
      </c>
      <c r="AF2684" s="15"/>
      <c r="AG2684" s="15"/>
      <c r="AH2684" s="15"/>
      <c r="AI2684" s="46" t="str">
        <f>IF(Table1[[#This Row],[Posting Date]]&lt;&gt;"","GJ-"&amp;CountryID,"")</f>
        <v/>
      </c>
      <c r="AJ2684" s="59" t="str">
        <f>IF(Table1[[#This Row],[Posting Date]]&lt;&gt;"",Table1[[#This Row],[Posting Date]],"")</f>
        <v/>
      </c>
      <c r="AK2684" s="46"/>
      <c r="AL2684" s="46" t="str">
        <f>IF(Table1[[#This Row],[Description]]&lt;&gt;"",Table1[[#This Row],[Description]],"")</f>
        <v/>
      </c>
      <c r="AM2684" s="46" t="str">
        <f>IF(Table1[[#This Row],[Posting Date]]&lt;&gt;"",Table1[[#This Row],[Reference Number]],"")</f>
        <v/>
      </c>
      <c r="AN2684" s="46" t="str">
        <f>TRIM(Table1[[#This Row],[Line '#]])</f>
        <v/>
      </c>
      <c r="AO2684" s="46" t="str">
        <f>TRIM(Table1[[#This Row],[Account]])</f>
        <v/>
      </c>
      <c r="AP2684" s="46" t="str">
        <f>IF(Table1[[#This Row],[Posting Date]]&lt;&gt;"",$D$5,"")</f>
        <v/>
      </c>
      <c r="AQ2684" s="46" t="str">
        <f>TRIM(Table1[[#This Row],[Departments-Prgrams]])</f>
        <v/>
      </c>
      <c r="AR2684" s="46" t="str">
        <f>TRIM(Table1[[#This Row],[Grant]])</f>
        <v/>
      </c>
      <c r="AS2684" s="46" t="str">
        <f>TRIM(Table1[[#This Row],[Staff ID]])</f>
        <v/>
      </c>
      <c r="AT2684" s="46" t="str">
        <f>IF(TRIM(Table1[[#This Row],[Budget Code]])=0,"",TRIM(Table1[[#This Row],[Budget Code]]))</f>
        <v/>
      </c>
      <c r="AU2684" s="46" t="str">
        <f>IF(Table1[[#This Row],[Line Description]]&lt;&gt;"",Table1[[#This Row],[Line Description]],"")</f>
        <v/>
      </c>
      <c r="AV2684" s="46" t="str">
        <f>IF(Table1[[#This Row],[Cur_Amount Debit]]&gt;0,ROUND(Table1[[#This Row],[Cur_Amount Debit]],2),"")</f>
        <v/>
      </c>
      <c r="AW2684" s="46" t="str">
        <f>IF(Table1[[#This Row],[Cur_Amount Credit]]&gt;0,ROUND(Table1[[#This Row],[Cur_Amount Credit]],2),"")</f>
        <v/>
      </c>
      <c r="AX2684" s="46" t="str">
        <f>LEFT(Table1[[#This Row],[Cur]],3)</f>
        <v/>
      </c>
      <c r="AY2684" s="59"/>
      <c r="AZ2684" s="46"/>
      <c r="BA2684" s="46" t="str">
        <f>IF(Table1[[#This Row],[Cur]]&lt;&gt;"",IF(Table1[[#This Row],[Cur]]="USD","",ExchangeRate),"")</f>
        <v/>
      </c>
      <c r="BB2684" s="46" t="str">
        <f>IF(Table1[[#This Row],[Grant]]&lt;&gt;"",VLOOKUP(Table1[[#This Row],[Grant]],Grants!B:D,3),"")</f>
        <v/>
      </c>
      <c r="BC2684" s="46" t="str">
        <f>TRIM(Table1[[#This Row],[Vendor ID]])</f>
        <v/>
      </c>
      <c r="BD2684">
        <f>IF(Table1[[#This Row],[Reference Number]]=Q2683,BD2683,BD2683+1)</f>
        <v>0</v>
      </c>
    </row>
    <row r="2685" spans="1:56" ht="11.25" customHeight="1" x14ac:dyDescent="0.25">
      <c r="A2685" s="1"/>
      <c r="B2685" s="88" t="str">
        <f>IF(Table1[[#This Row],[Posting Date]]&lt;&gt;"",IF(Table1[[#This Row],[Reference Number]]=Q2684,B2684+1,1),"")</f>
        <v/>
      </c>
      <c r="C2685" s="61"/>
      <c r="D2685" s="61"/>
      <c r="E2685" s="138"/>
      <c r="F2685" s="141" t="str">
        <f>IFERROR(IF(VLOOKUP(Table1[[#This Row],[Budget Code Description]],Dimentions!$X$6:$AC$139,2,FALSE)="","",VLOOKUP(Table1[[#This Row],[Budget Code Description]],Dimentions!$X$6:$AC$139,2,FALSE)),"")</f>
        <v/>
      </c>
      <c r="G2685" s="141"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1" t="str">
        <f>IFERROR(VLOOKUP(Table1[[#This Row],[Budget Code Description]],Table6[#All],8,FALSE),"")</f>
        <v/>
      </c>
      <c r="L2685" s="63"/>
      <c r="M2685" s="65" t="str">
        <f>IFERROR(VLOOKUP(Table1[[#This Row],[Staff ID]],Table2[],2,FALSE),"")</f>
        <v/>
      </c>
      <c r="N2685" s="209" t="str">
        <f>IFERROR(IF(VLOOKUP(Table1[[#This Row],[Budget Code Description]],Dimentions!$X$6:$AC$134,4,FALSE)="","",VLOOKUP(Table1[[#This Row],[Budget Code Description]],Dimentions!$X$6:$AC$134,4,FALSE)),"")</f>
        <v/>
      </c>
      <c r="O2685" s="65" t="str">
        <f>IFERROR(VLOOKUP(Table1[[#This Row],[Vendor ID]],Table549[],2,FALSE),"")</f>
        <v/>
      </c>
      <c r="P2685" s="63"/>
      <c r="Q2685" s="141" t="str">
        <f>IF(Table1[[#This Row],[Posting Date]]&lt;&gt;"",$D$9,"")</f>
        <v/>
      </c>
      <c r="R2685" s="157" t="str">
        <f>IF(Table1[[#This Row],[Posting Date]]&lt;&gt;"",$D$10,"")</f>
        <v/>
      </c>
      <c r="S2685" s="66"/>
      <c r="T2685" s="63"/>
      <c r="U2685" s="67"/>
      <c r="V2685" s="67"/>
      <c r="W2685" s="67" t="str">
        <f t="shared" si="46"/>
        <v/>
      </c>
      <c r="X2685" s="159" t="str">
        <f>IF(E2685="","",(IF(Table1[[#This Row],[Cur]]="USD",Table1[[#This Row],[Cur_Amount Debit]],Table1[[#This Row],[Cur_Amount Debit]]/Table1[[#This Row],[Exchange Rate]])))</f>
        <v/>
      </c>
      <c r="Y2685" s="159" t="str">
        <f>IF(E2685="","",(IF(Table1[[#This Row],[Cur]]="USD",Table1[[#This Row],[Cur_Amount Credit]],Table1[[#This Row],[Cur_Amount Credit]]/ExchangeRate)))</f>
        <v/>
      </c>
      <c r="Z2685" s="201" t="str">
        <f>IF(E2685="","",(Table1[[#This Row],[Debit USD]]-Table1[[#This Row],[Credit USD]]))</f>
        <v/>
      </c>
      <c r="AA2685" s="226"/>
      <c r="AB2685" s="255"/>
      <c r="AC2685" s="1"/>
      <c r="AD2685" s="15"/>
      <c r="AE2685" s="15" t="str">
        <f>IF(AND(OR(Table1[[#This Row],[Account]]="15030",Table1[[#This Row],[Account]]="15035",Table1[[#This Row],[Account]]="20150"),Table1[[#This Row],[Vendor ID]]=""),1,"")</f>
        <v/>
      </c>
      <c r="AF2685" s="15"/>
      <c r="AG2685" s="15"/>
      <c r="AH2685" s="15"/>
      <c r="AI2685" s="46" t="str">
        <f>IF(Table1[[#This Row],[Posting Date]]&lt;&gt;"","GJ-"&amp;CountryID,"")</f>
        <v/>
      </c>
      <c r="AJ2685" s="59" t="str">
        <f>IF(Table1[[#This Row],[Posting Date]]&lt;&gt;"",Table1[[#This Row],[Posting Date]],"")</f>
        <v/>
      </c>
      <c r="AK2685" s="46"/>
      <c r="AL2685" s="46" t="str">
        <f>IF(Table1[[#This Row],[Description]]&lt;&gt;"",Table1[[#This Row],[Description]],"")</f>
        <v/>
      </c>
      <c r="AM2685" s="46" t="str">
        <f>IF(Table1[[#This Row],[Posting Date]]&lt;&gt;"",Table1[[#This Row],[Reference Number]],"")</f>
        <v/>
      </c>
      <c r="AN2685" s="46" t="str">
        <f>TRIM(Table1[[#This Row],[Line '#]])</f>
        <v/>
      </c>
      <c r="AO2685" s="46" t="str">
        <f>TRIM(Table1[[#This Row],[Account]])</f>
        <v/>
      </c>
      <c r="AP2685" s="46" t="str">
        <f>IF(Table1[[#This Row],[Posting Date]]&lt;&gt;"",$D$5,"")</f>
        <v/>
      </c>
      <c r="AQ2685" s="46" t="str">
        <f>TRIM(Table1[[#This Row],[Departments-Prgrams]])</f>
        <v/>
      </c>
      <c r="AR2685" s="46" t="str">
        <f>TRIM(Table1[[#This Row],[Grant]])</f>
        <v/>
      </c>
      <c r="AS2685" s="46" t="str">
        <f>TRIM(Table1[[#This Row],[Staff ID]])</f>
        <v/>
      </c>
      <c r="AT2685" s="46" t="str">
        <f>IF(TRIM(Table1[[#This Row],[Budget Code]])=0,"",TRIM(Table1[[#This Row],[Budget Code]]))</f>
        <v/>
      </c>
      <c r="AU2685" s="46" t="str">
        <f>IF(Table1[[#This Row],[Line Description]]&lt;&gt;"",Table1[[#This Row],[Line Description]],"")</f>
        <v/>
      </c>
      <c r="AV2685" s="46" t="str">
        <f>IF(Table1[[#This Row],[Cur_Amount Debit]]&gt;0,ROUND(Table1[[#This Row],[Cur_Amount Debit]],2),"")</f>
        <v/>
      </c>
      <c r="AW2685" s="46" t="str">
        <f>IF(Table1[[#This Row],[Cur_Amount Credit]]&gt;0,ROUND(Table1[[#This Row],[Cur_Amount Credit]],2),"")</f>
        <v/>
      </c>
      <c r="AX2685" s="46" t="str">
        <f>LEFT(Table1[[#This Row],[Cur]],3)</f>
        <v/>
      </c>
      <c r="AY2685" s="59"/>
      <c r="AZ2685" s="46"/>
      <c r="BA2685" s="46" t="str">
        <f>IF(Table1[[#This Row],[Cur]]&lt;&gt;"",IF(Table1[[#This Row],[Cur]]="USD","",ExchangeRate),"")</f>
        <v/>
      </c>
      <c r="BB2685" s="46" t="str">
        <f>IF(Table1[[#This Row],[Grant]]&lt;&gt;"",VLOOKUP(Table1[[#This Row],[Grant]],Grants!B:D,3),"")</f>
        <v/>
      </c>
      <c r="BC2685" s="46" t="str">
        <f>TRIM(Table1[[#This Row],[Vendor ID]])</f>
        <v/>
      </c>
      <c r="BD2685">
        <f>IF(Table1[[#This Row],[Reference Number]]=Q2684,BD2684,BD2684+1)</f>
        <v>0</v>
      </c>
    </row>
    <row r="2686" spans="1:56" ht="11.25" customHeight="1" x14ac:dyDescent="0.25">
      <c r="A2686" s="1"/>
      <c r="B2686" s="88" t="str">
        <f>IF(Table1[[#This Row],[Posting Date]]&lt;&gt;"",IF(Table1[[#This Row],[Reference Number]]=Q2685,B2685+1,1),"")</f>
        <v/>
      </c>
      <c r="C2686" s="61"/>
      <c r="D2686" s="61"/>
      <c r="E2686" s="138"/>
      <c r="F2686" s="141" t="str">
        <f>IFERROR(IF(VLOOKUP(Table1[[#This Row],[Budget Code Description]],Dimentions!$X$6:$AC$139,2,FALSE)="","",VLOOKUP(Table1[[#This Row],[Budget Code Description]],Dimentions!$X$6:$AC$139,2,FALSE)),"")</f>
        <v/>
      </c>
      <c r="G2686" s="141"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1" t="str">
        <f>IFERROR(VLOOKUP(Table1[[#This Row],[Budget Code Description]],Table6[#All],8,FALSE),"")</f>
        <v/>
      </c>
      <c r="L2686" s="63"/>
      <c r="M2686" s="65" t="str">
        <f>IFERROR(VLOOKUP(Table1[[#This Row],[Staff ID]],Table2[],2,FALSE),"")</f>
        <v/>
      </c>
      <c r="N2686" s="209" t="str">
        <f>IFERROR(IF(VLOOKUP(Table1[[#This Row],[Budget Code Description]],Dimentions!$X$6:$AC$134,4,FALSE)="","",VLOOKUP(Table1[[#This Row],[Budget Code Description]],Dimentions!$X$6:$AC$134,4,FALSE)),"")</f>
        <v/>
      </c>
      <c r="O2686" s="65" t="str">
        <f>IFERROR(VLOOKUP(Table1[[#This Row],[Vendor ID]],Table549[],2,FALSE),"")</f>
        <v/>
      </c>
      <c r="P2686" s="63"/>
      <c r="Q2686" s="141" t="str">
        <f>IF(Table1[[#This Row],[Posting Date]]&lt;&gt;"",$D$9,"")</f>
        <v/>
      </c>
      <c r="R2686" s="157" t="str">
        <f>IF(Table1[[#This Row],[Posting Date]]&lt;&gt;"",$D$10,"")</f>
        <v/>
      </c>
      <c r="S2686" s="66"/>
      <c r="T2686" s="63"/>
      <c r="U2686" s="67"/>
      <c r="V2686" s="67"/>
      <c r="W2686" s="67" t="str">
        <f t="shared" si="46"/>
        <v/>
      </c>
      <c r="X2686" s="159" t="str">
        <f>IF(E2686="","",(IF(Table1[[#This Row],[Cur]]="USD",Table1[[#This Row],[Cur_Amount Debit]],Table1[[#This Row],[Cur_Amount Debit]]/Table1[[#This Row],[Exchange Rate]])))</f>
        <v/>
      </c>
      <c r="Y2686" s="159" t="str">
        <f>IF(E2686="","",(IF(Table1[[#This Row],[Cur]]="USD",Table1[[#This Row],[Cur_Amount Credit]],Table1[[#This Row],[Cur_Amount Credit]]/ExchangeRate)))</f>
        <v/>
      </c>
      <c r="Z2686" s="201" t="str">
        <f>IF(E2686="","",(Table1[[#This Row],[Debit USD]]-Table1[[#This Row],[Credit USD]]))</f>
        <v/>
      </c>
      <c r="AA2686" s="226"/>
      <c r="AB2686" s="255"/>
      <c r="AC2686" s="1"/>
      <c r="AD2686" s="15"/>
      <c r="AE2686" s="15" t="str">
        <f>IF(AND(OR(Table1[[#This Row],[Account]]="15030",Table1[[#This Row],[Account]]="15035",Table1[[#This Row],[Account]]="20150"),Table1[[#This Row],[Vendor ID]]=""),1,"")</f>
        <v/>
      </c>
      <c r="AF2686" s="15"/>
      <c r="AG2686" s="15"/>
      <c r="AH2686" s="15"/>
      <c r="AI2686" s="46" t="str">
        <f>IF(Table1[[#This Row],[Posting Date]]&lt;&gt;"","GJ-"&amp;CountryID,"")</f>
        <v/>
      </c>
      <c r="AJ2686" s="59" t="str">
        <f>IF(Table1[[#This Row],[Posting Date]]&lt;&gt;"",Table1[[#This Row],[Posting Date]],"")</f>
        <v/>
      </c>
      <c r="AK2686" s="46"/>
      <c r="AL2686" s="46" t="str">
        <f>IF(Table1[[#This Row],[Description]]&lt;&gt;"",Table1[[#This Row],[Description]],"")</f>
        <v/>
      </c>
      <c r="AM2686" s="46" t="str">
        <f>IF(Table1[[#This Row],[Posting Date]]&lt;&gt;"",Table1[[#This Row],[Reference Number]],"")</f>
        <v/>
      </c>
      <c r="AN2686" s="46" t="str">
        <f>TRIM(Table1[[#This Row],[Line '#]])</f>
        <v/>
      </c>
      <c r="AO2686" s="46" t="str">
        <f>TRIM(Table1[[#This Row],[Account]])</f>
        <v/>
      </c>
      <c r="AP2686" s="46" t="str">
        <f>IF(Table1[[#This Row],[Posting Date]]&lt;&gt;"",$D$5,"")</f>
        <v/>
      </c>
      <c r="AQ2686" s="46" t="str">
        <f>TRIM(Table1[[#This Row],[Departments-Prgrams]])</f>
        <v/>
      </c>
      <c r="AR2686" s="46" t="str">
        <f>TRIM(Table1[[#This Row],[Grant]])</f>
        <v/>
      </c>
      <c r="AS2686" s="46" t="str">
        <f>TRIM(Table1[[#This Row],[Staff ID]])</f>
        <v/>
      </c>
      <c r="AT2686" s="46" t="str">
        <f>IF(TRIM(Table1[[#This Row],[Budget Code]])=0,"",TRIM(Table1[[#This Row],[Budget Code]]))</f>
        <v/>
      </c>
      <c r="AU2686" s="46" t="str">
        <f>IF(Table1[[#This Row],[Line Description]]&lt;&gt;"",Table1[[#This Row],[Line Description]],"")</f>
        <v/>
      </c>
      <c r="AV2686" s="46" t="str">
        <f>IF(Table1[[#This Row],[Cur_Amount Debit]]&gt;0,ROUND(Table1[[#This Row],[Cur_Amount Debit]],2),"")</f>
        <v/>
      </c>
      <c r="AW2686" s="46" t="str">
        <f>IF(Table1[[#This Row],[Cur_Amount Credit]]&gt;0,ROUND(Table1[[#This Row],[Cur_Amount Credit]],2),"")</f>
        <v/>
      </c>
      <c r="AX2686" s="46" t="str">
        <f>LEFT(Table1[[#This Row],[Cur]],3)</f>
        <v/>
      </c>
      <c r="AY2686" s="59"/>
      <c r="AZ2686" s="46"/>
      <c r="BA2686" s="46" t="str">
        <f>IF(Table1[[#This Row],[Cur]]&lt;&gt;"",IF(Table1[[#This Row],[Cur]]="USD","",ExchangeRate),"")</f>
        <v/>
      </c>
      <c r="BB2686" s="46" t="str">
        <f>IF(Table1[[#This Row],[Grant]]&lt;&gt;"",VLOOKUP(Table1[[#This Row],[Grant]],Grants!B:D,3),"")</f>
        <v/>
      </c>
      <c r="BC2686" s="46" t="str">
        <f>TRIM(Table1[[#This Row],[Vendor ID]])</f>
        <v/>
      </c>
      <c r="BD2686">
        <f>IF(Table1[[#This Row],[Reference Number]]=Q2685,BD2685,BD2685+1)</f>
        <v>0</v>
      </c>
    </row>
    <row r="2687" spans="1:56" ht="11.25" customHeight="1" x14ac:dyDescent="0.25">
      <c r="A2687" s="1"/>
      <c r="B2687" s="88" t="str">
        <f>IF(Table1[[#This Row],[Posting Date]]&lt;&gt;"",IF(Table1[[#This Row],[Reference Number]]=Q2686,B2686+1,1),"")</f>
        <v/>
      </c>
      <c r="C2687" s="61"/>
      <c r="D2687" s="61"/>
      <c r="E2687" s="138"/>
      <c r="F2687" s="141" t="str">
        <f>IFERROR(IF(VLOOKUP(Table1[[#This Row],[Budget Code Description]],Dimentions!$X$6:$AC$139,2,FALSE)="","",VLOOKUP(Table1[[#This Row],[Budget Code Description]],Dimentions!$X$6:$AC$139,2,FALSE)),"")</f>
        <v/>
      </c>
      <c r="G2687" s="141"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1" t="str">
        <f>IFERROR(VLOOKUP(Table1[[#This Row],[Budget Code Description]],Table6[#All],8,FALSE),"")</f>
        <v/>
      </c>
      <c r="L2687" s="63"/>
      <c r="M2687" s="65" t="str">
        <f>IFERROR(VLOOKUP(Table1[[#This Row],[Staff ID]],Table2[],2,FALSE),"")</f>
        <v/>
      </c>
      <c r="N2687" s="209" t="str">
        <f>IFERROR(IF(VLOOKUP(Table1[[#This Row],[Budget Code Description]],Dimentions!$X$6:$AC$134,4,FALSE)="","",VLOOKUP(Table1[[#This Row],[Budget Code Description]],Dimentions!$X$6:$AC$134,4,FALSE)),"")</f>
        <v/>
      </c>
      <c r="O2687" s="65" t="str">
        <f>IFERROR(VLOOKUP(Table1[[#This Row],[Vendor ID]],Table549[],2,FALSE),"")</f>
        <v/>
      </c>
      <c r="P2687" s="63"/>
      <c r="Q2687" s="141" t="str">
        <f>IF(Table1[[#This Row],[Posting Date]]&lt;&gt;"",$D$9,"")</f>
        <v/>
      </c>
      <c r="R2687" s="157" t="str">
        <f>IF(Table1[[#This Row],[Posting Date]]&lt;&gt;"",$D$10,"")</f>
        <v/>
      </c>
      <c r="S2687" s="66"/>
      <c r="T2687" s="63"/>
      <c r="U2687" s="67"/>
      <c r="V2687" s="67"/>
      <c r="W2687" s="67" t="str">
        <f t="shared" si="46"/>
        <v/>
      </c>
      <c r="X2687" s="159" t="str">
        <f>IF(E2687="","",(IF(Table1[[#This Row],[Cur]]="USD",Table1[[#This Row],[Cur_Amount Debit]],Table1[[#This Row],[Cur_Amount Debit]]/Table1[[#This Row],[Exchange Rate]])))</f>
        <v/>
      </c>
      <c r="Y2687" s="159" t="str">
        <f>IF(E2687="","",(IF(Table1[[#This Row],[Cur]]="USD",Table1[[#This Row],[Cur_Amount Credit]],Table1[[#This Row],[Cur_Amount Credit]]/ExchangeRate)))</f>
        <v/>
      </c>
      <c r="Z2687" s="201" t="str">
        <f>IF(E2687="","",(Table1[[#This Row],[Debit USD]]-Table1[[#This Row],[Credit USD]]))</f>
        <v/>
      </c>
      <c r="AA2687" s="226"/>
      <c r="AB2687" s="255"/>
      <c r="AC2687" s="1"/>
      <c r="AD2687" s="15"/>
      <c r="AE2687" s="15" t="str">
        <f>IF(AND(OR(Table1[[#This Row],[Account]]="15030",Table1[[#This Row],[Account]]="15035",Table1[[#This Row],[Account]]="20150"),Table1[[#This Row],[Vendor ID]]=""),1,"")</f>
        <v/>
      </c>
      <c r="AF2687" s="15"/>
      <c r="AG2687" s="15"/>
      <c r="AH2687" s="15"/>
      <c r="AI2687" s="46" t="str">
        <f>IF(Table1[[#This Row],[Posting Date]]&lt;&gt;"","GJ-"&amp;CountryID,"")</f>
        <v/>
      </c>
      <c r="AJ2687" s="59" t="str">
        <f>IF(Table1[[#This Row],[Posting Date]]&lt;&gt;"",Table1[[#This Row],[Posting Date]],"")</f>
        <v/>
      </c>
      <c r="AK2687" s="46"/>
      <c r="AL2687" s="46" t="str">
        <f>IF(Table1[[#This Row],[Description]]&lt;&gt;"",Table1[[#This Row],[Description]],"")</f>
        <v/>
      </c>
      <c r="AM2687" s="46" t="str">
        <f>IF(Table1[[#This Row],[Posting Date]]&lt;&gt;"",Table1[[#This Row],[Reference Number]],"")</f>
        <v/>
      </c>
      <c r="AN2687" s="46" t="str">
        <f>TRIM(Table1[[#This Row],[Line '#]])</f>
        <v/>
      </c>
      <c r="AO2687" s="46" t="str">
        <f>TRIM(Table1[[#This Row],[Account]])</f>
        <v/>
      </c>
      <c r="AP2687" s="46" t="str">
        <f>IF(Table1[[#This Row],[Posting Date]]&lt;&gt;"",$D$5,"")</f>
        <v/>
      </c>
      <c r="AQ2687" s="46" t="str">
        <f>TRIM(Table1[[#This Row],[Departments-Prgrams]])</f>
        <v/>
      </c>
      <c r="AR2687" s="46" t="str">
        <f>TRIM(Table1[[#This Row],[Grant]])</f>
        <v/>
      </c>
      <c r="AS2687" s="46" t="str">
        <f>TRIM(Table1[[#This Row],[Staff ID]])</f>
        <v/>
      </c>
      <c r="AT2687" s="46" t="str">
        <f>IF(TRIM(Table1[[#This Row],[Budget Code]])=0,"",TRIM(Table1[[#This Row],[Budget Code]]))</f>
        <v/>
      </c>
      <c r="AU2687" s="46" t="str">
        <f>IF(Table1[[#This Row],[Line Description]]&lt;&gt;"",Table1[[#This Row],[Line Description]],"")</f>
        <v/>
      </c>
      <c r="AV2687" s="46" t="str">
        <f>IF(Table1[[#This Row],[Cur_Amount Debit]]&gt;0,ROUND(Table1[[#This Row],[Cur_Amount Debit]],2),"")</f>
        <v/>
      </c>
      <c r="AW2687" s="46" t="str">
        <f>IF(Table1[[#This Row],[Cur_Amount Credit]]&gt;0,ROUND(Table1[[#This Row],[Cur_Amount Credit]],2),"")</f>
        <v/>
      </c>
      <c r="AX2687" s="46" t="str">
        <f>LEFT(Table1[[#This Row],[Cur]],3)</f>
        <v/>
      </c>
      <c r="AY2687" s="59"/>
      <c r="AZ2687" s="46"/>
      <c r="BA2687" s="46" t="str">
        <f>IF(Table1[[#This Row],[Cur]]&lt;&gt;"",IF(Table1[[#This Row],[Cur]]="USD","",ExchangeRate),"")</f>
        <v/>
      </c>
      <c r="BB2687" s="46" t="str">
        <f>IF(Table1[[#This Row],[Grant]]&lt;&gt;"",VLOOKUP(Table1[[#This Row],[Grant]],Grants!B:D,3),"")</f>
        <v/>
      </c>
      <c r="BC2687" s="46" t="str">
        <f>TRIM(Table1[[#This Row],[Vendor ID]])</f>
        <v/>
      </c>
      <c r="BD2687">
        <f>IF(Table1[[#This Row],[Reference Number]]=Q2686,BD2686,BD2686+1)</f>
        <v>0</v>
      </c>
    </row>
    <row r="2688" spans="1:56" ht="11.25" customHeight="1" x14ac:dyDescent="0.25">
      <c r="A2688" s="1"/>
      <c r="B2688" s="88" t="str">
        <f>IF(Table1[[#This Row],[Posting Date]]&lt;&gt;"",IF(Table1[[#This Row],[Reference Number]]=Q2687,B2687+1,1),"")</f>
        <v/>
      </c>
      <c r="C2688" s="61"/>
      <c r="D2688" s="61"/>
      <c r="E2688" s="138"/>
      <c r="F2688" s="141" t="str">
        <f>IFERROR(IF(VLOOKUP(Table1[[#This Row],[Budget Code Description]],Dimentions!$X$6:$AC$139,2,FALSE)="","",VLOOKUP(Table1[[#This Row],[Budget Code Description]],Dimentions!$X$6:$AC$139,2,FALSE)),"")</f>
        <v/>
      </c>
      <c r="G2688" s="141"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1" t="str">
        <f>IFERROR(VLOOKUP(Table1[[#This Row],[Budget Code Description]],Table6[#All],8,FALSE),"")</f>
        <v/>
      </c>
      <c r="L2688" s="63"/>
      <c r="M2688" s="65" t="str">
        <f>IFERROR(VLOOKUP(Table1[[#This Row],[Staff ID]],Table2[],2,FALSE),"")</f>
        <v/>
      </c>
      <c r="N2688" s="209" t="str">
        <f>IFERROR(IF(VLOOKUP(Table1[[#This Row],[Budget Code Description]],Dimentions!$X$6:$AC$134,4,FALSE)="","",VLOOKUP(Table1[[#This Row],[Budget Code Description]],Dimentions!$X$6:$AC$134,4,FALSE)),"")</f>
        <v/>
      </c>
      <c r="O2688" s="65" t="str">
        <f>IFERROR(VLOOKUP(Table1[[#This Row],[Vendor ID]],Table549[],2,FALSE),"")</f>
        <v/>
      </c>
      <c r="P2688" s="63"/>
      <c r="Q2688" s="141" t="str">
        <f>IF(Table1[[#This Row],[Posting Date]]&lt;&gt;"",$D$9,"")</f>
        <v/>
      </c>
      <c r="R2688" s="157" t="str">
        <f>IF(Table1[[#This Row],[Posting Date]]&lt;&gt;"",$D$10,"")</f>
        <v/>
      </c>
      <c r="S2688" s="66"/>
      <c r="T2688" s="63"/>
      <c r="U2688" s="67"/>
      <c r="V2688" s="67"/>
      <c r="W2688" s="67" t="str">
        <f t="shared" si="46"/>
        <v/>
      </c>
      <c r="X2688" s="159" t="str">
        <f>IF(E2688="","",(IF(Table1[[#This Row],[Cur]]="USD",Table1[[#This Row],[Cur_Amount Debit]],Table1[[#This Row],[Cur_Amount Debit]]/Table1[[#This Row],[Exchange Rate]])))</f>
        <v/>
      </c>
      <c r="Y2688" s="159" t="str">
        <f>IF(E2688="","",(IF(Table1[[#This Row],[Cur]]="USD",Table1[[#This Row],[Cur_Amount Credit]],Table1[[#This Row],[Cur_Amount Credit]]/ExchangeRate)))</f>
        <v/>
      </c>
      <c r="Z2688" s="201" t="str">
        <f>IF(E2688="","",(Table1[[#This Row],[Debit USD]]-Table1[[#This Row],[Credit USD]]))</f>
        <v/>
      </c>
      <c r="AA2688" s="226"/>
      <c r="AB2688" s="255"/>
      <c r="AC2688" s="1"/>
      <c r="AD2688" s="15"/>
      <c r="AE2688" s="15" t="str">
        <f>IF(AND(OR(Table1[[#This Row],[Account]]="15030",Table1[[#This Row],[Account]]="15035",Table1[[#This Row],[Account]]="20150"),Table1[[#This Row],[Vendor ID]]=""),1,"")</f>
        <v/>
      </c>
      <c r="AF2688" s="15"/>
      <c r="AG2688" s="15"/>
      <c r="AH2688" s="15"/>
      <c r="AI2688" s="46" t="str">
        <f>IF(Table1[[#This Row],[Posting Date]]&lt;&gt;"","GJ-"&amp;CountryID,"")</f>
        <v/>
      </c>
      <c r="AJ2688" s="59" t="str">
        <f>IF(Table1[[#This Row],[Posting Date]]&lt;&gt;"",Table1[[#This Row],[Posting Date]],"")</f>
        <v/>
      </c>
      <c r="AK2688" s="46"/>
      <c r="AL2688" s="46" t="str">
        <f>IF(Table1[[#This Row],[Description]]&lt;&gt;"",Table1[[#This Row],[Description]],"")</f>
        <v/>
      </c>
      <c r="AM2688" s="46" t="str">
        <f>IF(Table1[[#This Row],[Posting Date]]&lt;&gt;"",Table1[[#This Row],[Reference Number]],"")</f>
        <v/>
      </c>
      <c r="AN2688" s="46" t="str">
        <f>TRIM(Table1[[#This Row],[Line '#]])</f>
        <v/>
      </c>
      <c r="AO2688" s="46" t="str">
        <f>TRIM(Table1[[#This Row],[Account]])</f>
        <v/>
      </c>
      <c r="AP2688" s="46" t="str">
        <f>IF(Table1[[#This Row],[Posting Date]]&lt;&gt;"",$D$5,"")</f>
        <v/>
      </c>
      <c r="AQ2688" s="46" t="str">
        <f>TRIM(Table1[[#This Row],[Departments-Prgrams]])</f>
        <v/>
      </c>
      <c r="AR2688" s="46" t="str">
        <f>TRIM(Table1[[#This Row],[Grant]])</f>
        <v/>
      </c>
      <c r="AS2688" s="46" t="str">
        <f>TRIM(Table1[[#This Row],[Staff ID]])</f>
        <v/>
      </c>
      <c r="AT2688" s="46" t="str">
        <f>IF(TRIM(Table1[[#This Row],[Budget Code]])=0,"",TRIM(Table1[[#This Row],[Budget Code]]))</f>
        <v/>
      </c>
      <c r="AU2688" s="46" t="str">
        <f>IF(Table1[[#This Row],[Line Description]]&lt;&gt;"",Table1[[#This Row],[Line Description]],"")</f>
        <v/>
      </c>
      <c r="AV2688" s="46" t="str">
        <f>IF(Table1[[#This Row],[Cur_Amount Debit]]&gt;0,ROUND(Table1[[#This Row],[Cur_Amount Debit]],2),"")</f>
        <v/>
      </c>
      <c r="AW2688" s="46" t="str">
        <f>IF(Table1[[#This Row],[Cur_Amount Credit]]&gt;0,ROUND(Table1[[#This Row],[Cur_Amount Credit]],2),"")</f>
        <v/>
      </c>
      <c r="AX2688" s="46" t="str">
        <f>LEFT(Table1[[#This Row],[Cur]],3)</f>
        <v/>
      </c>
      <c r="AY2688" s="59"/>
      <c r="AZ2688" s="46"/>
      <c r="BA2688" s="46" t="str">
        <f>IF(Table1[[#This Row],[Cur]]&lt;&gt;"",IF(Table1[[#This Row],[Cur]]="USD","",ExchangeRate),"")</f>
        <v/>
      </c>
      <c r="BB2688" s="46" t="str">
        <f>IF(Table1[[#This Row],[Grant]]&lt;&gt;"",VLOOKUP(Table1[[#This Row],[Grant]],Grants!B:D,3),"")</f>
        <v/>
      </c>
      <c r="BC2688" s="46" t="str">
        <f>TRIM(Table1[[#This Row],[Vendor ID]])</f>
        <v/>
      </c>
      <c r="BD2688">
        <f>IF(Table1[[#This Row],[Reference Number]]=Q2687,BD2687,BD2687+1)</f>
        <v>0</v>
      </c>
    </row>
    <row r="2689" spans="1:56" ht="11.25" customHeight="1" x14ac:dyDescent="0.25">
      <c r="A2689" s="1"/>
      <c r="B2689" s="88" t="str">
        <f>IF(Table1[[#This Row],[Posting Date]]&lt;&gt;"",IF(Table1[[#This Row],[Reference Number]]=Q2688,B2688+1,1),"")</f>
        <v/>
      </c>
      <c r="C2689" s="61"/>
      <c r="D2689" s="61"/>
      <c r="E2689" s="138"/>
      <c r="F2689" s="141" t="str">
        <f>IFERROR(IF(VLOOKUP(Table1[[#This Row],[Budget Code Description]],Dimentions!$X$6:$AC$139,2,FALSE)="","",VLOOKUP(Table1[[#This Row],[Budget Code Description]],Dimentions!$X$6:$AC$139,2,FALSE)),"")</f>
        <v/>
      </c>
      <c r="G2689" s="141"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1" t="str">
        <f>IFERROR(VLOOKUP(Table1[[#This Row],[Budget Code Description]],Table6[#All],8,FALSE),"")</f>
        <v/>
      </c>
      <c r="L2689" s="63"/>
      <c r="M2689" s="65" t="str">
        <f>IFERROR(VLOOKUP(Table1[[#This Row],[Staff ID]],Table2[],2,FALSE),"")</f>
        <v/>
      </c>
      <c r="N2689" s="209" t="str">
        <f>IFERROR(IF(VLOOKUP(Table1[[#This Row],[Budget Code Description]],Dimentions!$X$6:$AC$134,4,FALSE)="","",VLOOKUP(Table1[[#This Row],[Budget Code Description]],Dimentions!$X$6:$AC$134,4,FALSE)),"")</f>
        <v/>
      </c>
      <c r="O2689" s="65" t="str">
        <f>IFERROR(VLOOKUP(Table1[[#This Row],[Vendor ID]],Table549[],2,FALSE),"")</f>
        <v/>
      </c>
      <c r="P2689" s="63"/>
      <c r="Q2689" s="141" t="str">
        <f>IF(Table1[[#This Row],[Posting Date]]&lt;&gt;"",$D$9,"")</f>
        <v/>
      </c>
      <c r="R2689" s="157" t="str">
        <f>IF(Table1[[#This Row],[Posting Date]]&lt;&gt;"",$D$10,"")</f>
        <v/>
      </c>
      <c r="S2689" s="66"/>
      <c r="T2689" s="63"/>
      <c r="U2689" s="67"/>
      <c r="V2689" s="67"/>
      <c r="W2689" s="67" t="str">
        <f t="shared" si="46"/>
        <v/>
      </c>
      <c r="X2689" s="159" t="str">
        <f>IF(E2689="","",(IF(Table1[[#This Row],[Cur]]="USD",Table1[[#This Row],[Cur_Amount Debit]],Table1[[#This Row],[Cur_Amount Debit]]/Table1[[#This Row],[Exchange Rate]])))</f>
        <v/>
      </c>
      <c r="Y2689" s="159" t="str">
        <f>IF(E2689="","",(IF(Table1[[#This Row],[Cur]]="USD",Table1[[#This Row],[Cur_Amount Credit]],Table1[[#This Row],[Cur_Amount Credit]]/ExchangeRate)))</f>
        <v/>
      </c>
      <c r="Z2689" s="201" t="str">
        <f>IF(E2689="","",(Table1[[#This Row],[Debit USD]]-Table1[[#This Row],[Credit USD]]))</f>
        <v/>
      </c>
      <c r="AA2689" s="226"/>
      <c r="AB2689" s="255"/>
      <c r="AC2689" s="1"/>
      <c r="AD2689" s="15"/>
      <c r="AE2689" s="15" t="str">
        <f>IF(AND(OR(Table1[[#This Row],[Account]]="15030",Table1[[#This Row],[Account]]="15035",Table1[[#This Row],[Account]]="20150"),Table1[[#This Row],[Vendor ID]]=""),1,"")</f>
        <v/>
      </c>
      <c r="AF2689" s="15"/>
      <c r="AG2689" s="15"/>
      <c r="AH2689" s="15"/>
      <c r="AI2689" s="46" t="str">
        <f>IF(Table1[[#This Row],[Posting Date]]&lt;&gt;"","GJ-"&amp;CountryID,"")</f>
        <v/>
      </c>
      <c r="AJ2689" s="59" t="str">
        <f>IF(Table1[[#This Row],[Posting Date]]&lt;&gt;"",Table1[[#This Row],[Posting Date]],"")</f>
        <v/>
      </c>
      <c r="AK2689" s="46"/>
      <c r="AL2689" s="46" t="str">
        <f>IF(Table1[[#This Row],[Description]]&lt;&gt;"",Table1[[#This Row],[Description]],"")</f>
        <v/>
      </c>
      <c r="AM2689" s="46" t="str">
        <f>IF(Table1[[#This Row],[Posting Date]]&lt;&gt;"",Table1[[#This Row],[Reference Number]],"")</f>
        <v/>
      </c>
      <c r="AN2689" s="46" t="str">
        <f>TRIM(Table1[[#This Row],[Line '#]])</f>
        <v/>
      </c>
      <c r="AO2689" s="46" t="str">
        <f>TRIM(Table1[[#This Row],[Account]])</f>
        <v/>
      </c>
      <c r="AP2689" s="46" t="str">
        <f>IF(Table1[[#This Row],[Posting Date]]&lt;&gt;"",$D$5,"")</f>
        <v/>
      </c>
      <c r="AQ2689" s="46" t="str">
        <f>TRIM(Table1[[#This Row],[Departments-Prgrams]])</f>
        <v/>
      </c>
      <c r="AR2689" s="46" t="str">
        <f>TRIM(Table1[[#This Row],[Grant]])</f>
        <v/>
      </c>
      <c r="AS2689" s="46" t="str">
        <f>TRIM(Table1[[#This Row],[Staff ID]])</f>
        <v/>
      </c>
      <c r="AT2689" s="46" t="str">
        <f>IF(TRIM(Table1[[#This Row],[Budget Code]])=0,"",TRIM(Table1[[#This Row],[Budget Code]]))</f>
        <v/>
      </c>
      <c r="AU2689" s="46" t="str">
        <f>IF(Table1[[#This Row],[Line Description]]&lt;&gt;"",Table1[[#This Row],[Line Description]],"")</f>
        <v/>
      </c>
      <c r="AV2689" s="46" t="str">
        <f>IF(Table1[[#This Row],[Cur_Amount Debit]]&gt;0,ROUND(Table1[[#This Row],[Cur_Amount Debit]],2),"")</f>
        <v/>
      </c>
      <c r="AW2689" s="46" t="str">
        <f>IF(Table1[[#This Row],[Cur_Amount Credit]]&gt;0,ROUND(Table1[[#This Row],[Cur_Amount Credit]],2),"")</f>
        <v/>
      </c>
      <c r="AX2689" s="46" t="str">
        <f>LEFT(Table1[[#This Row],[Cur]],3)</f>
        <v/>
      </c>
      <c r="AY2689" s="59"/>
      <c r="AZ2689" s="46"/>
      <c r="BA2689" s="46" t="str">
        <f>IF(Table1[[#This Row],[Cur]]&lt;&gt;"",IF(Table1[[#This Row],[Cur]]="USD","",ExchangeRate),"")</f>
        <v/>
      </c>
      <c r="BB2689" s="46" t="str">
        <f>IF(Table1[[#This Row],[Grant]]&lt;&gt;"",VLOOKUP(Table1[[#This Row],[Grant]],Grants!B:D,3),"")</f>
        <v/>
      </c>
      <c r="BC2689" s="46" t="str">
        <f>TRIM(Table1[[#This Row],[Vendor ID]])</f>
        <v/>
      </c>
      <c r="BD2689">
        <f>IF(Table1[[#This Row],[Reference Number]]=Q2688,BD2688,BD2688+1)</f>
        <v>0</v>
      </c>
    </row>
    <row r="2690" spans="1:56" ht="11.25" customHeight="1" x14ac:dyDescent="0.25">
      <c r="A2690" s="1"/>
      <c r="B2690" s="88" t="str">
        <f>IF(Table1[[#This Row],[Posting Date]]&lt;&gt;"",IF(Table1[[#This Row],[Reference Number]]=Q2689,B2689+1,1),"")</f>
        <v/>
      </c>
      <c r="C2690" s="61"/>
      <c r="D2690" s="61"/>
      <c r="E2690" s="138"/>
      <c r="F2690" s="141" t="str">
        <f>IFERROR(IF(VLOOKUP(Table1[[#This Row],[Budget Code Description]],Dimentions!$X$6:$AC$139,2,FALSE)="","",VLOOKUP(Table1[[#This Row],[Budget Code Description]],Dimentions!$X$6:$AC$139,2,FALSE)),"")</f>
        <v/>
      </c>
      <c r="G2690" s="141"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1" t="str">
        <f>IFERROR(VLOOKUP(Table1[[#This Row],[Budget Code Description]],Table6[#All],8,FALSE),"")</f>
        <v/>
      </c>
      <c r="L2690" s="63"/>
      <c r="M2690" s="65" t="str">
        <f>IFERROR(VLOOKUP(Table1[[#This Row],[Staff ID]],Table2[],2,FALSE),"")</f>
        <v/>
      </c>
      <c r="N2690" s="209" t="str">
        <f>IFERROR(IF(VLOOKUP(Table1[[#This Row],[Budget Code Description]],Dimentions!$X$6:$AC$134,4,FALSE)="","",VLOOKUP(Table1[[#This Row],[Budget Code Description]],Dimentions!$X$6:$AC$134,4,FALSE)),"")</f>
        <v/>
      </c>
      <c r="O2690" s="65" t="str">
        <f>IFERROR(VLOOKUP(Table1[[#This Row],[Vendor ID]],Table549[],2,FALSE),"")</f>
        <v/>
      </c>
      <c r="P2690" s="63"/>
      <c r="Q2690" s="141" t="str">
        <f>IF(Table1[[#This Row],[Posting Date]]&lt;&gt;"",$D$9,"")</f>
        <v/>
      </c>
      <c r="R2690" s="157" t="str">
        <f>IF(Table1[[#This Row],[Posting Date]]&lt;&gt;"",$D$10,"")</f>
        <v/>
      </c>
      <c r="S2690" s="66"/>
      <c r="T2690" s="63"/>
      <c r="U2690" s="67"/>
      <c r="V2690" s="67"/>
      <c r="W2690" s="67" t="str">
        <f t="shared" si="46"/>
        <v/>
      </c>
      <c r="X2690" s="159" t="str">
        <f>IF(E2690="","",(IF(Table1[[#This Row],[Cur]]="USD",Table1[[#This Row],[Cur_Amount Debit]],Table1[[#This Row],[Cur_Amount Debit]]/Table1[[#This Row],[Exchange Rate]])))</f>
        <v/>
      </c>
      <c r="Y2690" s="159" t="str">
        <f>IF(E2690="","",(IF(Table1[[#This Row],[Cur]]="USD",Table1[[#This Row],[Cur_Amount Credit]],Table1[[#This Row],[Cur_Amount Credit]]/ExchangeRate)))</f>
        <v/>
      </c>
      <c r="Z2690" s="201" t="str">
        <f>IF(E2690="","",(Table1[[#This Row],[Debit USD]]-Table1[[#This Row],[Credit USD]]))</f>
        <v/>
      </c>
      <c r="AA2690" s="226"/>
      <c r="AB2690" s="255"/>
      <c r="AC2690" s="1"/>
      <c r="AD2690" s="15"/>
      <c r="AE2690" s="15" t="str">
        <f>IF(AND(OR(Table1[[#This Row],[Account]]="15030",Table1[[#This Row],[Account]]="15035",Table1[[#This Row],[Account]]="20150"),Table1[[#This Row],[Vendor ID]]=""),1,"")</f>
        <v/>
      </c>
      <c r="AF2690" s="15"/>
      <c r="AG2690" s="15"/>
      <c r="AH2690" s="15"/>
      <c r="AI2690" s="46" t="str">
        <f>IF(Table1[[#This Row],[Posting Date]]&lt;&gt;"","GJ-"&amp;CountryID,"")</f>
        <v/>
      </c>
      <c r="AJ2690" s="59" t="str">
        <f>IF(Table1[[#This Row],[Posting Date]]&lt;&gt;"",Table1[[#This Row],[Posting Date]],"")</f>
        <v/>
      </c>
      <c r="AK2690" s="46"/>
      <c r="AL2690" s="46" t="str">
        <f>IF(Table1[[#This Row],[Description]]&lt;&gt;"",Table1[[#This Row],[Description]],"")</f>
        <v/>
      </c>
      <c r="AM2690" s="46" t="str">
        <f>IF(Table1[[#This Row],[Posting Date]]&lt;&gt;"",Table1[[#This Row],[Reference Number]],"")</f>
        <v/>
      </c>
      <c r="AN2690" s="46" t="str">
        <f>TRIM(Table1[[#This Row],[Line '#]])</f>
        <v/>
      </c>
      <c r="AO2690" s="46" t="str">
        <f>TRIM(Table1[[#This Row],[Account]])</f>
        <v/>
      </c>
      <c r="AP2690" s="46" t="str">
        <f>IF(Table1[[#This Row],[Posting Date]]&lt;&gt;"",$D$5,"")</f>
        <v/>
      </c>
      <c r="AQ2690" s="46" t="str">
        <f>TRIM(Table1[[#This Row],[Departments-Prgrams]])</f>
        <v/>
      </c>
      <c r="AR2690" s="46" t="str">
        <f>TRIM(Table1[[#This Row],[Grant]])</f>
        <v/>
      </c>
      <c r="AS2690" s="46" t="str">
        <f>TRIM(Table1[[#This Row],[Staff ID]])</f>
        <v/>
      </c>
      <c r="AT2690" s="46" t="str">
        <f>IF(TRIM(Table1[[#This Row],[Budget Code]])=0,"",TRIM(Table1[[#This Row],[Budget Code]]))</f>
        <v/>
      </c>
      <c r="AU2690" s="46" t="str">
        <f>IF(Table1[[#This Row],[Line Description]]&lt;&gt;"",Table1[[#This Row],[Line Description]],"")</f>
        <v/>
      </c>
      <c r="AV2690" s="46" t="str">
        <f>IF(Table1[[#This Row],[Cur_Amount Debit]]&gt;0,ROUND(Table1[[#This Row],[Cur_Amount Debit]],2),"")</f>
        <v/>
      </c>
      <c r="AW2690" s="46" t="str">
        <f>IF(Table1[[#This Row],[Cur_Amount Credit]]&gt;0,ROUND(Table1[[#This Row],[Cur_Amount Credit]],2),"")</f>
        <v/>
      </c>
      <c r="AX2690" s="46" t="str">
        <f>LEFT(Table1[[#This Row],[Cur]],3)</f>
        <v/>
      </c>
      <c r="AY2690" s="59"/>
      <c r="AZ2690" s="46"/>
      <c r="BA2690" s="46" t="str">
        <f>IF(Table1[[#This Row],[Cur]]&lt;&gt;"",IF(Table1[[#This Row],[Cur]]="USD","",ExchangeRate),"")</f>
        <v/>
      </c>
      <c r="BB2690" s="46" t="str">
        <f>IF(Table1[[#This Row],[Grant]]&lt;&gt;"",VLOOKUP(Table1[[#This Row],[Grant]],Grants!B:D,3),"")</f>
        <v/>
      </c>
      <c r="BC2690" s="46" t="str">
        <f>TRIM(Table1[[#This Row],[Vendor ID]])</f>
        <v/>
      </c>
      <c r="BD2690">
        <f>IF(Table1[[#This Row],[Reference Number]]=Q2689,BD2689,BD2689+1)</f>
        <v>0</v>
      </c>
    </row>
    <row r="2691" spans="1:56" ht="11.25" customHeight="1" x14ac:dyDescent="0.25">
      <c r="A2691" s="1"/>
      <c r="B2691" s="88" t="str">
        <f>IF(Table1[[#This Row],[Posting Date]]&lt;&gt;"",IF(Table1[[#This Row],[Reference Number]]=Q2690,B2690+1,1),"")</f>
        <v/>
      </c>
      <c r="C2691" s="61"/>
      <c r="D2691" s="61"/>
      <c r="E2691" s="138"/>
      <c r="F2691" s="141" t="str">
        <f>IFERROR(IF(VLOOKUP(Table1[[#This Row],[Budget Code Description]],Dimentions!$X$6:$AC$139,2,FALSE)="","",VLOOKUP(Table1[[#This Row],[Budget Code Description]],Dimentions!$X$6:$AC$139,2,FALSE)),"")</f>
        <v/>
      </c>
      <c r="G2691" s="141"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1" t="str">
        <f>IFERROR(VLOOKUP(Table1[[#This Row],[Budget Code Description]],Table6[#All],8,FALSE),"")</f>
        <v/>
      </c>
      <c r="L2691" s="63"/>
      <c r="M2691" s="65" t="str">
        <f>IFERROR(VLOOKUP(Table1[[#This Row],[Staff ID]],Table2[],2,FALSE),"")</f>
        <v/>
      </c>
      <c r="N2691" s="209" t="str">
        <f>IFERROR(IF(VLOOKUP(Table1[[#This Row],[Budget Code Description]],Dimentions!$X$6:$AC$134,4,FALSE)="","",VLOOKUP(Table1[[#This Row],[Budget Code Description]],Dimentions!$X$6:$AC$134,4,FALSE)),"")</f>
        <v/>
      </c>
      <c r="O2691" s="65" t="str">
        <f>IFERROR(VLOOKUP(Table1[[#This Row],[Vendor ID]],Table549[],2,FALSE),"")</f>
        <v/>
      </c>
      <c r="P2691" s="63"/>
      <c r="Q2691" s="141" t="str">
        <f>IF(Table1[[#This Row],[Posting Date]]&lt;&gt;"",$D$9,"")</f>
        <v/>
      </c>
      <c r="R2691" s="157" t="str">
        <f>IF(Table1[[#This Row],[Posting Date]]&lt;&gt;"",$D$10,"")</f>
        <v/>
      </c>
      <c r="S2691" s="66"/>
      <c r="T2691" s="63"/>
      <c r="U2691" s="67"/>
      <c r="V2691" s="67"/>
      <c r="W2691" s="67" t="str">
        <f t="shared" si="46"/>
        <v/>
      </c>
      <c r="X2691" s="159" t="str">
        <f>IF(E2691="","",(IF(Table1[[#This Row],[Cur]]="USD",Table1[[#This Row],[Cur_Amount Debit]],Table1[[#This Row],[Cur_Amount Debit]]/Table1[[#This Row],[Exchange Rate]])))</f>
        <v/>
      </c>
      <c r="Y2691" s="159" t="str">
        <f>IF(E2691="","",(IF(Table1[[#This Row],[Cur]]="USD",Table1[[#This Row],[Cur_Amount Credit]],Table1[[#This Row],[Cur_Amount Credit]]/ExchangeRate)))</f>
        <v/>
      </c>
      <c r="Z2691" s="201" t="str">
        <f>IF(E2691="","",(Table1[[#This Row],[Debit USD]]-Table1[[#This Row],[Credit USD]]))</f>
        <v/>
      </c>
      <c r="AA2691" s="226"/>
      <c r="AB2691" s="255"/>
      <c r="AC2691" s="1"/>
      <c r="AD2691" s="15"/>
      <c r="AE2691" s="15" t="str">
        <f>IF(AND(OR(Table1[[#This Row],[Account]]="15030",Table1[[#This Row],[Account]]="15035",Table1[[#This Row],[Account]]="20150"),Table1[[#This Row],[Vendor ID]]=""),1,"")</f>
        <v/>
      </c>
      <c r="AF2691" s="15"/>
      <c r="AG2691" s="15"/>
      <c r="AH2691" s="15"/>
      <c r="AI2691" s="46" t="str">
        <f>IF(Table1[[#This Row],[Posting Date]]&lt;&gt;"","GJ-"&amp;CountryID,"")</f>
        <v/>
      </c>
      <c r="AJ2691" s="59" t="str">
        <f>IF(Table1[[#This Row],[Posting Date]]&lt;&gt;"",Table1[[#This Row],[Posting Date]],"")</f>
        <v/>
      </c>
      <c r="AK2691" s="46"/>
      <c r="AL2691" s="46" t="str">
        <f>IF(Table1[[#This Row],[Description]]&lt;&gt;"",Table1[[#This Row],[Description]],"")</f>
        <v/>
      </c>
      <c r="AM2691" s="46" t="str">
        <f>IF(Table1[[#This Row],[Posting Date]]&lt;&gt;"",Table1[[#This Row],[Reference Number]],"")</f>
        <v/>
      </c>
      <c r="AN2691" s="46" t="str">
        <f>TRIM(Table1[[#This Row],[Line '#]])</f>
        <v/>
      </c>
      <c r="AO2691" s="46" t="str">
        <f>TRIM(Table1[[#This Row],[Account]])</f>
        <v/>
      </c>
      <c r="AP2691" s="46" t="str">
        <f>IF(Table1[[#This Row],[Posting Date]]&lt;&gt;"",$D$5,"")</f>
        <v/>
      </c>
      <c r="AQ2691" s="46" t="str">
        <f>TRIM(Table1[[#This Row],[Departments-Prgrams]])</f>
        <v/>
      </c>
      <c r="AR2691" s="46" t="str">
        <f>TRIM(Table1[[#This Row],[Grant]])</f>
        <v/>
      </c>
      <c r="AS2691" s="46" t="str">
        <f>TRIM(Table1[[#This Row],[Staff ID]])</f>
        <v/>
      </c>
      <c r="AT2691" s="46" t="str">
        <f>IF(TRIM(Table1[[#This Row],[Budget Code]])=0,"",TRIM(Table1[[#This Row],[Budget Code]]))</f>
        <v/>
      </c>
      <c r="AU2691" s="46" t="str">
        <f>IF(Table1[[#This Row],[Line Description]]&lt;&gt;"",Table1[[#This Row],[Line Description]],"")</f>
        <v/>
      </c>
      <c r="AV2691" s="46" t="str">
        <f>IF(Table1[[#This Row],[Cur_Amount Debit]]&gt;0,ROUND(Table1[[#This Row],[Cur_Amount Debit]],2),"")</f>
        <v/>
      </c>
      <c r="AW2691" s="46" t="str">
        <f>IF(Table1[[#This Row],[Cur_Amount Credit]]&gt;0,ROUND(Table1[[#This Row],[Cur_Amount Credit]],2),"")</f>
        <v/>
      </c>
      <c r="AX2691" s="46" t="str">
        <f>LEFT(Table1[[#This Row],[Cur]],3)</f>
        <v/>
      </c>
      <c r="AY2691" s="59"/>
      <c r="AZ2691" s="46"/>
      <c r="BA2691" s="46" t="str">
        <f>IF(Table1[[#This Row],[Cur]]&lt;&gt;"",IF(Table1[[#This Row],[Cur]]="USD","",ExchangeRate),"")</f>
        <v/>
      </c>
      <c r="BB2691" s="46" t="str">
        <f>IF(Table1[[#This Row],[Grant]]&lt;&gt;"",VLOOKUP(Table1[[#This Row],[Grant]],Grants!B:D,3),"")</f>
        <v/>
      </c>
      <c r="BC2691" s="46" t="str">
        <f>TRIM(Table1[[#This Row],[Vendor ID]])</f>
        <v/>
      </c>
      <c r="BD2691">
        <f>IF(Table1[[#This Row],[Reference Number]]=Q2690,BD2690,BD2690+1)</f>
        <v>0</v>
      </c>
    </row>
    <row r="2692" spans="1:56" ht="11.25" customHeight="1" x14ac:dyDescent="0.25">
      <c r="A2692" s="1"/>
      <c r="B2692" s="88" t="str">
        <f>IF(Table1[[#This Row],[Posting Date]]&lt;&gt;"",IF(Table1[[#This Row],[Reference Number]]=Q2691,B2691+1,1),"")</f>
        <v/>
      </c>
      <c r="C2692" s="61"/>
      <c r="D2692" s="61"/>
      <c r="E2692" s="138"/>
      <c r="F2692" s="141" t="str">
        <f>IFERROR(IF(VLOOKUP(Table1[[#This Row],[Budget Code Description]],Dimentions!$X$6:$AC$139,2,FALSE)="","",VLOOKUP(Table1[[#This Row],[Budget Code Description]],Dimentions!$X$6:$AC$139,2,FALSE)),"")</f>
        <v/>
      </c>
      <c r="G2692" s="141"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1" t="str">
        <f>IFERROR(VLOOKUP(Table1[[#This Row],[Budget Code Description]],Table6[#All],8,FALSE),"")</f>
        <v/>
      </c>
      <c r="L2692" s="63"/>
      <c r="M2692" s="65" t="str">
        <f>IFERROR(VLOOKUP(Table1[[#This Row],[Staff ID]],Table2[],2,FALSE),"")</f>
        <v/>
      </c>
      <c r="N2692" s="209" t="str">
        <f>IFERROR(IF(VLOOKUP(Table1[[#This Row],[Budget Code Description]],Dimentions!$X$6:$AC$134,4,FALSE)="","",VLOOKUP(Table1[[#This Row],[Budget Code Description]],Dimentions!$X$6:$AC$134,4,FALSE)),"")</f>
        <v/>
      </c>
      <c r="O2692" s="65" t="str">
        <f>IFERROR(VLOOKUP(Table1[[#This Row],[Vendor ID]],Table549[],2,FALSE),"")</f>
        <v/>
      </c>
      <c r="P2692" s="63"/>
      <c r="Q2692" s="141" t="str">
        <f>IF(Table1[[#This Row],[Posting Date]]&lt;&gt;"",$D$9,"")</f>
        <v/>
      </c>
      <c r="R2692" s="157" t="str">
        <f>IF(Table1[[#This Row],[Posting Date]]&lt;&gt;"",$D$10,"")</f>
        <v/>
      </c>
      <c r="S2692" s="66"/>
      <c r="T2692" s="63"/>
      <c r="U2692" s="67"/>
      <c r="V2692" s="67"/>
      <c r="W2692" s="67" t="str">
        <f t="shared" si="46"/>
        <v/>
      </c>
      <c r="X2692" s="159" t="str">
        <f>IF(E2692="","",(IF(Table1[[#This Row],[Cur]]="USD",Table1[[#This Row],[Cur_Amount Debit]],Table1[[#This Row],[Cur_Amount Debit]]/Table1[[#This Row],[Exchange Rate]])))</f>
        <v/>
      </c>
      <c r="Y2692" s="159" t="str">
        <f>IF(E2692="","",(IF(Table1[[#This Row],[Cur]]="USD",Table1[[#This Row],[Cur_Amount Credit]],Table1[[#This Row],[Cur_Amount Credit]]/ExchangeRate)))</f>
        <v/>
      </c>
      <c r="Z2692" s="201" t="str">
        <f>IF(E2692="","",(Table1[[#This Row],[Debit USD]]-Table1[[#This Row],[Credit USD]]))</f>
        <v/>
      </c>
      <c r="AA2692" s="226"/>
      <c r="AB2692" s="255"/>
      <c r="AC2692" s="1"/>
      <c r="AD2692" s="15"/>
      <c r="AE2692" s="15" t="str">
        <f>IF(AND(OR(Table1[[#This Row],[Account]]="15030",Table1[[#This Row],[Account]]="15035",Table1[[#This Row],[Account]]="20150"),Table1[[#This Row],[Vendor ID]]=""),1,"")</f>
        <v/>
      </c>
      <c r="AF2692" s="15"/>
      <c r="AG2692" s="15"/>
      <c r="AH2692" s="15"/>
      <c r="AI2692" s="46" t="str">
        <f>IF(Table1[[#This Row],[Posting Date]]&lt;&gt;"","GJ-"&amp;CountryID,"")</f>
        <v/>
      </c>
      <c r="AJ2692" s="59" t="str">
        <f>IF(Table1[[#This Row],[Posting Date]]&lt;&gt;"",Table1[[#This Row],[Posting Date]],"")</f>
        <v/>
      </c>
      <c r="AK2692" s="46"/>
      <c r="AL2692" s="46" t="str">
        <f>IF(Table1[[#This Row],[Description]]&lt;&gt;"",Table1[[#This Row],[Description]],"")</f>
        <v/>
      </c>
      <c r="AM2692" s="46" t="str">
        <f>IF(Table1[[#This Row],[Posting Date]]&lt;&gt;"",Table1[[#This Row],[Reference Number]],"")</f>
        <v/>
      </c>
      <c r="AN2692" s="46" t="str">
        <f>TRIM(Table1[[#This Row],[Line '#]])</f>
        <v/>
      </c>
      <c r="AO2692" s="46" t="str">
        <f>TRIM(Table1[[#This Row],[Account]])</f>
        <v/>
      </c>
      <c r="AP2692" s="46" t="str">
        <f>IF(Table1[[#This Row],[Posting Date]]&lt;&gt;"",$D$5,"")</f>
        <v/>
      </c>
      <c r="AQ2692" s="46" t="str">
        <f>TRIM(Table1[[#This Row],[Departments-Prgrams]])</f>
        <v/>
      </c>
      <c r="AR2692" s="46" t="str">
        <f>TRIM(Table1[[#This Row],[Grant]])</f>
        <v/>
      </c>
      <c r="AS2692" s="46" t="str">
        <f>TRIM(Table1[[#This Row],[Staff ID]])</f>
        <v/>
      </c>
      <c r="AT2692" s="46" t="str">
        <f>IF(TRIM(Table1[[#This Row],[Budget Code]])=0,"",TRIM(Table1[[#This Row],[Budget Code]]))</f>
        <v/>
      </c>
      <c r="AU2692" s="46" t="str">
        <f>IF(Table1[[#This Row],[Line Description]]&lt;&gt;"",Table1[[#This Row],[Line Description]],"")</f>
        <v/>
      </c>
      <c r="AV2692" s="46" t="str">
        <f>IF(Table1[[#This Row],[Cur_Amount Debit]]&gt;0,ROUND(Table1[[#This Row],[Cur_Amount Debit]],2),"")</f>
        <v/>
      </c>
      <c r="AW2692" s="46" t="str">
        <f>IF(Table1[[#This Row],[Cur_Amount Credit]]&gt;0,ROUND(Table1[[#This Row],[Cur_Amount Credit]],2),"")</f>
        <v/>
      </c>
      <c r="AX2692" s="46" t="str">
        <f>LEFT(Table1[[#This Row],[Cur]],3)</f>
        <v/>
      </c>
      <c r="AY2692" s="59"/>
      <c r="AZ2692" s="46"/>
      <c r="BA2692" s="46" t="str">
        <f>IF(Table1[[#This Row],[Cur]]&lt;&gt;"",IF(Table1[[#This Row],[Cur]]="USD","",ExchangeRate),"")</f>
        <v/>
      </c>
      <c r="BB2692" s="46" t="str">
        <f>IF(Table1[[#This Row],[Grant]]&lt;&gt;"",VLOOKUP(Table1[[#This Row],[Grant]],Grants!B:D,3),"")</f>
        <v/>
      </c>
      <c r="BC2692" s="46" t="str">
        <f>TRIM(Table1[[#This Row],[Vendor ID]])</f>
        <v/>
      </c>
      <c r="BD2692">
        <f>IF(Table1[[#This Row],[Reference Number]]=Q2691,BD2691,BD2691+1)</f>
        <v>0</v>
      </c>
    </row>
    <row r="2693" spans="1:56" ht="11.25" customHeight="1" x14ac:dyDescent="0.25">
      <c r="A2693" s="1"/>
      <c r="B2693" s="88" t="str">
        <f>IF(Table1[[#This Row],[Posting Date]]&lt;&gt;"",IF(Table1[[#This Row],[Reference Number]]=Q2692,B2692+1,1),"")</f>
        <v/>
      </c>
      <c r="C2693" s="61"/>
      <c r="D2693" s="61"/>
      <c r="E2693" s="138"/>
      <c r="F2693" s="141" t="str">
        <f>IFERROR(IF(VLOOKUP(Table1[[#This Row],[Budget Code Description]],Dimentions!$X$6:$AC$139,2,FALSE)="","",VLOOKUP(Table1[[#This Row],[Budget Code Description]],Dimentions!$X$6:$AC$139,2,FALSE)),"")</f>
        <v/>
      </c>
      <c r="G2693" s="141"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1" t="str">
        <f>IFERROR(VLOOKUP(Table1[[#This Row],[Budget Code Description]],Table6[#All],8,FALSE),"")</f>
        <v/>
      </c>
      <c r="L2693" s="63"/>
      <c r="M2693" s="65" t="str">
        <f>IFERROR(VLOOKUP(Table1[[#This Row],[Staff ID]],Table2[],2,FALSE),"")</f>
        <v/>
      </c>
      <c r="N2693" s="209" t="str">
        <f>IFERROR(IF(VLOOKUP(Table1[[#This Row],[Budget Code Description]],Dimentions!$X$6:$AC$134,4,FALSE)="","",VLOOKUP(Table1[[#This Row],[Budget Code Description]],Dimentions!$X$6:$AC$134,4,FALSE)),"")</f>
        <v/>
      </c>
      <c r="O2693" s="65" t="str">
        <f>IFERROR(VLOOKUP(Table1[[#This Row],[Vendor ID]],Table549[],2,FALSE),"")</f>
        <v/>
      </c>
      <c r="P2693" s="63"/>
      <c r="Q2693" s="141" t="str">
        <f>IF(Table1[[#This Row],[Posting Date]]&lt;&gt;"",$D$9,"")</f>
        <v/>
      </c>
      <c r="R2693" s="157" t="str">
        <f>IF(Table1[[#This Row],[Posting Date]]&lt;&gt;"",$D$10,"")</f>
        <v/>
      </c>
      <c r="S2693" s="66"/>
      <c r="T2693" s="63"/>
      <c r="U2693" s="67"/>
      <c r="V2693" s="67"/>
      <c r="W2693" s="67" t="str">
        <f t="shared" si="46"/>
        <v/>
      </c>
      <c r="X2693" s="159" t="str">
        <f>IF(E2693="","",(IF(Table1[[#This Row],[Cur]]="USD",Table1[[#This Row],[Cur_Amount Debit]],Table1[[#This Row],[Cur_Amount Debit]]/Table1[[#This Row],[Exchange Rate]])))</f>
        <v/>
      </c>
      <c r="Y2693" s="159" t="str">
        <f>IF(E2693="","",(IF(Table1[[#This Row],[Cur]]="USD",Table1[[#This Row],[Cur_Amount Credit]],Table1[[#This Row],[Cur_Amount Credit]]/ExchangeRate)))</f>
        <v/>
      </c>
      <c r="Z2693" s="201" t="str">
        <f>IF(E2693="","",(Table1[[#This Row],[Debit USD]]-Table1[[#This Row],[Credit USD]]))</f>
        <v/>
      </c>
      <c r="AA2693" s="226"/>
      <c r="AB2693" s="255"/>
      <c r="AC2693" s="1"/>
      <c r="AD2693" s="15"/>
      <c r="AE2693" s="15" t="str">
        <f>IF(AND(OR(Table1[[#This Row],[Account]]="15030",Table1[[#This Row],[Account]]="15035",Table1[[#This Row],[Account]]="20150"),Table1[[#This Row],[Vendor ID]]=""),1,"")</f>
        <v/>
      </c>
      <c r="AF2693" s="15"/>
      <c r="AG2693" s="15"/>
      <c r="AH2693" s="15"/>
      <c r="AI2693" s="46" t="str">
        <f>IF(Table1[[#This Row],[Posting Date]]&lt;&gt;"","GJ-"&amp;CountryID,"")</f>
        <v/>
      </c>
      <c r="AJ2693" s="59" t="str">
        <f>IF(Table1[[#This Row],[Posting Date]]&lt;&gt;"",Table1[[#This Row],[Posting Date]],"")</f>
        <v/>
      </c>
      <c r="AK2693" s="46"/>
      <c r="AL2693" s="46" t="str">
        <f>IF(Table1[[#This Row],[Description]]&lt;&gt;"",Table1[[#This Row],[Description]],"")</f>
        <v/>
      </c>
      <c r="AM2693" s="46" t="str">
        <f>IF(Table1[[#This Row],[Posting Date]]&lt;&gt;"",Table1[[#This Row],[Reference Number]],"")</f>
        <v/>
      </c>
      <c r="AN2693" s="46" t="str">
        <f>TRIM(Table1[[#This Row],[Line '#]])</f>
        <v/>
      </c>
      <c r="AO2693" s="46" t="str">
        <f>TRIM(Table1[[#This Row],[Account]])</f>
        <v/>
      </c>
      <c r="AP2693" s="46" t="str">
        <f>IF(Table1[[#This Row],[Posting Date]]&lt;&gt;"",$D$5,"")</f>
        <v/>
      </c>
      <c r="AQ2693" s="46" t="str">
        <f>TRIM(Table1[[#This Row],[Departments-Prgrams]])</f>
        <v/>
      </c>
      <c r="AR2693" s="46" t="str">
        <f>TRIM(Table1[[#This Row],[Grant]])</f>
        <v/>
      </c>
      <c r="AS2693" s="46" t="str">
        <f>TRIM(Table1[[#This Row],[Staff ID]])</f>
        <v/>
      </c>
      <c r="AT2693" s="46" t="str">
        <f>IF(TRIM(Table1[[#This Row],[Budget Code]])=0,"",TRIM(Table1[[#This Row],[Budget Code]]))</f>
        <v/>
      </c>
      <c r="AU2693" s="46" t="str">
        <f>IF(Table1[[#This Row],[Line Description]]&lt;&gt;"",Table1[[#This Row],[Line Description]],"")</f>
        <v/>
      </c>
      <c r="AV2693" s="46" t="str">
        <f>IF(Table1[[#This Row],[Cur_Amount Debit]]&gt;0,ROUND(Table1[[#This Row],[Cur_Amount Debit]],2),"")</f>
        <v/>
      </c>
      <c r="AW2693" s="46" t="str">
        <f>IF(Table1[[#This Row],[Cur_Amount Credit]]&gt;0,ROUND(Table1[[#This Row],[Cur_Amount Credit]],2),"")</f>
        <v/>
      </c>
      <c r="AX2693" s="46" t="str">
        <f>LEFT(Table1[[#This Row],[Cur]],3)</f>
        <v/>
      </c>
      <c r="AY2693" s="59"/>
      <c r="AZ2693" s="46"/>
      <c r="BA2693" s="46" t="str">
        <f>IF(Table1[[#This Row],[Cur]]&lt;&gt;"",IF(Table1[[#This Row],[Cur]]="USD","",ExchangeRate),"")</f>
        <v/>
      </c>
      <c r="BB2693" s="46" t="str">
        <f>IF(Table1[[#This Row],[Grant]]&lt;&gt;"",VLOOKUP(Table1[[#This Row],[Grant]],Grants!B:D,3),"")</f>
        <v/>
      </c>
      <c r="BC2693" s="46" t="str">
        <f>TRIM(Table1[[#This Row],[Vendor ID]])</f>
        <v/>
      </c>
      <c r="BD2693">
        <f>IF(Table1[[#This Row],[Reference Number]]=Q2692,BD2692,BD2692+1)</f>
        <v>0</v>
      </c>
    </row>
    <row r="2694" spans="1:56" ht="11.25" customHeight="1" x14ac:dyDescent="0.25">
      <c r="A2694" s="1"/>
      <c r="B2694" s="88" t="str">
        <f>IF(Table1[[#This Row],[Posting Date]]&lt;&gt;"",IF(Table1[[#This Row],[Reference Number]]=Q2693,B2693+1,1),"")</f>
        <v/>
      </c>
      <c r="C2694" s="61"/>
      <c r="D2694" s="61"/>
      <c r="E2694" s="138"/>
      <c r="F2694" s="141" t="str">
        <f>IFERROR(IF(VLOOKUP(Table1[[#This Row],[Budget Code Description]],Dimentions!$X$6:$AC$139,2,FALSE)="","",VLOOKUP(Table1[[#This Row],[Budget Code Description]],Dimentions!$X$6:$AC$139,2,FALSE)),"")</f>
        <v/>
      </c>
      <c r="G2694" s="141"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1" t="str">
        <f>IFERROR(VLOOKUP(Table1[[#This Row],[Budget Code Description]],Table6[#All],8,FALSE),"")</f>
        <v/>
      </c>
      <c r="L2694" s="63"/>
      <c r="M2694" s="65" t="str">
        <f>IFERROR(VLOOKUP(Table1[[#This Row],[Staff ID]],Table2[],2,FALSE),"")</f>
        <v/>
      </c>
      <c r="N2694" s="209" t="str">
        <f>IFERROR(IF(VLOOKUP(Table1[[#This Row],[Budget Code Description]],Dimentions!$X$6:$AC$134,4,FALSE)="","",VLOOKUP(Table1[[#This Row],[Budget Code Description]],Dimentions!$X$6:$AC$134,4,FALSE)),"")</f>
        <v/>
      </c>
      <c r="O2694" s="65" t="str">
        <f>IFERROR(VLOOKUP(Table1[[#This Row],[Vendor ID]],Table549[],2,FALSE),"")</f>
        <v/>
      </c>
      <c r="P2694" s="63"/>
      <c r="Q2694" s="141" t="str">
        <f>IF(Table1[[#This Row],[Posting Date]]&lt;&gt;"",$D$9,"")</f>
        <v/>
      </c>
      <c r="R2694" s="157" t="str">
        <f>IF(Table1[[#This Row],[Posting Date]]&lt;&gt;"",$D$10,"")</f>
        <v/>
      </c>
      <c r="S2694" s="66"/>
      <c r="T2694" s="63"/>
      <c r="U2694" s="67"/>
      <c r="V2694" s="67"/>
      <c r="W2694" s="67" t="str">
        <f t="shared" si="46"/>
        <v/>
      </c>
      <c r="X2694" s="159" t="str">
        <f>IF(E2694="","",(IF(Table1[[#This Row],[Cur]]="USD",Table1[[#This Row],[Cur_Amount Debit]],Table1[[#This Row],[Cur_Amount Debit]]/Table1[[#This Row],[Exchange Rate]])))</f>
        <v/>
      </c>
      <c r="Y2694" s="159" t="str">
        <f>IF(E2694="","",(IF(Table1[[#This Row],[Cur]]="USD",Table1[[#This Row],[Cur_Amount Credit]],Table1[[#This Row],[Cur_Amount Credit]]/ExchangeRate)))</f>
        <v/>
      </c>
      <c r="Z2694" s="201" t="str">
        <f>IF(E2694="","",(Table1[[#This Row],[Debit USD]]-Table1[[#This Row],[Credit USD]]))</f>
        <v/>
      </c>
      <c r="AA2694" s="226"/>
      <c r="AB2694" s="255"/>
      <c r="AC2694" s="1"/>
      <c r="AD2694" s="15"/>
      <c r="AE2694" s="15" t="str">
        <f>IF(AND(OR(Table1[[#This Row],[Account]]="15030",Table1[[#This Row],[Account]]="15035",Table1[[#This Row],[Account]]="20150"),Table1[[#This Row],[Vendor ID]]=""),1,"")</f>
        <v/>
      </c>
      <c r="AF2694" s="15"/>
      <c r="AG2694" s="15"/>
      <c r="AH2694" s="15"/>
      <c r="AI2694" s="46" t="str">
        <f>IF(Table1[[#This Row],[Posting Date]]&lt;&gt;"","GJ-"&amp;CountryID,"")</f>
        <v/>
      </c>
      <c r="AJ2694" s="59" t="str">
        <f>IF(Table1[[#This Row],[Posting Date]]&lt;&gt;"",Table1[[#This Row],[Posting Date]],"")</f>
        <v/>
      </c>
      <c r="AK2694" s="46"/>
      <c r="AL2694" s="46" t="str">
        <f>IF(Table1[[#This Row],[Description]]&lt;&gt;"",Table1[[#This Row],[Description]],"")</f>
        <v/>
      </c>
      <c r="AM2694" s="46" t="str">
        <f>IF(Table1[[#This Row],[Posting Date]]&lt;&gt;"",Table1[[#This Row],[Reference Number]],"")</f>
        <v/>
      </c>
      <c r="AN2694" s="46" t="str">
        <f>TRIM(Table1[[#This Row],[Line '#]])</f>
        <v/>
      </c>
      <c r="AO2694" s="46" t="str">
        <f>TRIM(Table1[[#This Row],[Account]])</f>
        <v/>
      </c>
      <c r="AP2694" s="46" t="str">
        <f>IF(Table1[[#This Row],[Posting Date]]&lt;&gt;"",$D$5,"")</f>
        <v/>
      </c>
      <c r="AQ2694" s="46" t="str">
        <f>TRIM(Table1[[#This Row],[Departments-Prgrams]])</f>
        <v/>
      </c>
      <c r="AR2694" s="46" t="str">
        <f>TRIM(Table1[[#This Row],[Grant]])</f>
        <v/>
      </c>
      <c r="AS2694" s="46" t="str">
        <f>TRIM(Table1[[#This Row],[Staff ID]])</f>
        <v/>
      </c>
      <c r="AT2694" s="46" t="str">
        <f>IF(TRIM(Table1[[#This Row],[Budget Code]])=0,"",TRIM(Table1[[#This Row],[Budget Code]]))</f>
        <v/>
      </c>
      <c r="AU2694" s="46" t="str">
        <f>IF(Table1[[#This Row],[Line Description]]&lt;&gt;"",Table1[[#This Row],[Line Description]],"")</f>
        <v/>
      </c>
      <c r="AV2694" s="46" t="str">
        <f>IF(Table1[[#This Row],[Cur_Amount Debit]]&gt;0,ROUND(Table1[[#This Row],[Cur_Amount Debit]],2),"")</f>
        <v/>
      </c>
      <c r="AW2694" s="46" t="str">
        <f>IF(Table1[[#This Row],[Cur_Amount Credit]]&gt;0,ROUND(Table1[[#This Row],[Cur_Amount Credit]],2),"")</f>
        <v/>
      </c>
      <c r="AX2694" s="46" t="str">
        <f>LEFT(Table1[[#This Row],[Cur]],3)</f>
        <v/>
      </c>
      <c r="AY2694" s="59"/>
      <c r="AZ2694" s="46"/>
      <c r="BA2694" s="46" t="str">
        <f>IF(Table1[[#This Row],[Cur]]&lt;&gt;"",IF(Table1[[#This Row],[Cur]]="USD","",ExchangeRate),"")</f>
        <v/>
      </c>
      <c r="BB2694" s="46" t="str">
        <f>IF(Table1[[#This Row],[Grant]]&lt;&gt;"",VLOOKUP(Table1[[#This Row],[Grant]],Grants!B:D,3),"")</f>
        <v/>
      </c>
      <c r="BC2694" s="46" t="str">
        <f>TRIM(Table1[[#This Row],[Vendor ID]])</f>
        <v/>
      </c>
      <c r="BD2694">
        <f>IF(Table1[[#This Row],[Reference Number]]=Q2693,BD2693,BD2693+1)</f>
        <v>0</v>
      </c>
    </row>
    <row r="2695" spans="1:56" ht="11.25" customHeight="1" x14ac:dyDescent="0.25">
      <c r="A2695" s="1"/>
      <c r="B2695" s="88" t="str">
        <f>IF(Table1[[#This Row],[Posting Date]]&lt;&gt;"",IF(Table1[[#This Row],[Reference Number]]=Q2694,B2694+1,1),"")</f>
        <v/>
      </c>
      <c r="C2695" s="61"/>
      <c r="D2695" s="61"/>
      <c r="E2695" s="138"/>
      <c r="F2695" s="141" t="str">
        <f>IFERROR(IF(VLOOKUP(Table1[[#This Row],[Budget Code Description]],Dimentions!$X$6:$AC$139,2,FALSE)="","",VLOOKUP(Table1[[#This Row],[Budget Code Description]],Dimentions!$X$6:$AC$139,2,FALSE)),"")</f>
        <v/>
      </c>
      <c r="G2695" s="141"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1" t="str">
        <f>IFERROR(VLOOKUP(Table1[[#This Row],[Budget Code Description]],Table6[#All],8,FALSE),"")</f>
        <v/>
      </c>
      <c r="L2695" s="63"/>
      <c r="M2695" s="65" t="str">
        <f>IFERROR(VLOOKUP(Table1[[#This Row],[Staff ID]],Table2[],2,FALSE),"")</f>
        <v/>
      </c>
      <c r="N2695" s="209" t="str">
        <f>IFERROR(IF(VLOOKUP(Table1[[#This Row],[Budget Code Description]],Dimentions!$X$6:$AC$134,4,FALSE)="","",VLOOKUP(Table1[[#This Row],[Budget Code Description]],Dimentions!$X$6:$AC$134,4,FALSE)),"")</f>
        <v/>
      </c>
      <c r="O2695" s="65" t="str">
        <f>IFERROR(VLOOKUP(Table1[[#This Row],[Vendor ID]],Table549[],2,FALSE),"")</f>
        <v/>
      </c>
      <c r="P2695" s="63"/>
      <c r="Q2695" s="141" t="str">
        <f>IF(Table1[[#This Row],[Posting Date]]&lt;&gt;"",$D$9,"")</f>
        <v/>
      </c>
      <c r="R2695" s="157" t="str">
        <f>IF(Table1[[#This Row],[Posting Date]]&lt;&gt;"",$D$10,"")</f>
        <v/>
      </c>
      <c r="S2695" s="66"/>
      <c r="T2695" s="63"/>
      <c r="U2695" s="67"/>
      <c r="V2695" s="67"/>
      <c r="W2695" s="67" t="str">
        <f t="shared" si="46"/>
        <v/>
      </c>
      <c r="X2695" s="159" t="str">
        <f>IF(E2695="","",(IF(Table1[[#This Row],[Cur]]="USD",Table1[[#This Row],[Cur_Amount Debit]],Table1[[#This Row],[Cur_Amount Debit]]/Table1[[#This Row],[Exchange Rate]])))</f>
        <v/>
      </c>
      <c r="Y2695" s="159" t="str">
        <f>IF(E2695="","",(IF(Table1[[#This Row],[Cur]]="USD",Table1[[#This Row],[Cur_Amount Credit]],Table1[[#This Row],[Cur_Amount Credit]]/ExchangeRate)))</f>
        <v/>
      </c>
      <c r="Z2695" s="201" t="str">
        <f>IF(E2695="","",(Table1[[#This Row],[Debit USD]]-Table1[[#This Row],[Credit USD]]))</f>
        <v/>
      </c>
      <c r="AA2695" s="226"/>
      <c r="AB2695" s="255"/>
      <c r="AC2695" s="1"/>
      <c r="AD2695" s="15"/>
      <c r="AE2695" s="15" t="str">
        <f>IF(AND(OR(Table1[[#This Row],[Account]]="15030",Table1[[#This Row],[Account]]="15035",Table1[[#This Row],[Account]]="20150"),Table1[[#This Row],[Vendor ID]]=""),1,"")</f>
        <v/>
      </c>
      <c r="AF2695" s="15"/>
      <c r="AG2695" s="15"/>
      <c r="AH2695" s="15"/>
      <c r="AI2695" s="46" t="str">
        <f>IF(Table1[[#This Row],[Posting Date]]&lt;&gt;"","GJ-"&amp;CountryID,"")</f>
        <v/>
      </c>
      <c r="AJ2695" s="59" t="str">
        <f>IF(Table1[[#This Row],[Posting Date]]&lt;&gt;"",Table1[[#This Row],[Posting Date]],"")</f>
        <v/>
      </c>
      <c r="AK2695" s="46"/>
      <c r="AL2695" s="46" t="str">
        <f>IF(Table1[[#This Row],[Description]]&lt;&gt;"",Table1[[#This Row],[Description]],"")</f>
        <v/>
      </c>
      <c r="AM2695" s="46" t="str">
        <f>IF(Table1[[#This Row],[Posting Date]]&lt;&gt;"",Table1[[#This Row],[Reference Number]],"")</f>
        <v/>
      </c>
      <c r="AN2695" s="46" t="str">
        <f>TRIM(Table1[[#This Row],[Line '#]])</f>
        <v/>
      </c>
      <c r="AO2695" s="46" t="str">
        <f>TRIM(Table1[[#This Row],[Account]])</f>
        <v/>
      </c>
      <c r="AP2695" s="46" t="str">
        <f>IF(Table1[[#This Row],[Posting Date]]&lt;&gt;"",$D$5,"")</f>
        <v/>
      </c>
      <c r="AQ2695" s="46" t="str">
        <f>TRIM(Table1[[#This Row],[Departments-Prgrams]])</f>
        <v/>
      </c>
      <c r="AR2695" s="46" t="str">
        <f>TRIM(Table1[[#This Row],[Grant]])</f>
        <v/>
      </c>
      <c r="AS2695" s="46" t="str">
        <f>TRIM(Table1[[#This Row],[Staff ID]])</f>
        <v/>
      </c>
      <c r="AT2695" s="46" t="str">
        <f>IF(TRIM(Table1[[#This Row],[Budget Code]])=0,"",TRIM(Table1[[#This Row],[Budget Code]]))</f>
        <v/>
      </c>
      <c r="AU2695" s="46" t="str">
        <f>IF(Table1[[#This Row],[Line Description]]&lt;&gt;"",Table1[[#This Row],[Line Description]],"")</f>
        <v/>
      </c>
      <c r="AV2695" s="46" t="str">
        <f>IF(Table1[[#This Row],[Cur_Amount Debit]]&gt;0,ROUND(Table1[[#This Row],[Cur_Amount Debit]],2),"")</f>
        <v/>
      </c>
      <c r="AW2695" s="46" t="str">
        <f>IF(Table1[[#This Row],[Cur_Amount Credit]]&gt;0,ROUND(Table1[[#This Row],[Cur_Amount Credit]],2),"")</f>
        <v/>
      </c>
      <c r="AX2695" s="46" t="str">
        <f>LEFT(Table1[[#This Row],[Cur]],3)</f>
        <v/>
      </c>
      <c r="AY2695" s="59"/>
      <c r="AZ2695" s="46"/>
      <c r="BA2695" s="46" t="str">
        <f>IF(Table1[[#This Row],[Cur]]&lt;&gt;"",IF(Table1[[#This Row],[Cur]]="USD","",ExchangeRate),"")</f>
        <v/>
      </c>
      <c r="BB2695" s="46" t="str">
        <f>IF(Table1[[#This Row],[Grant]]&lt;&gt;"",VLOOKUP(Table1[[#This Row],[Grant]],Grants!B:D,3),"")</f>
        <v/>
      </c>
      <c r="BC2695" s="46" t="str">
        <f>TRIM(Table1[[#This Row],[Vendor ID]])</f>
        <v/>
      </c>
      <c r="BD2695">
        <f>IF(Table1[[#This Row],[Reference Number]]=Q2694,BD2694,BD2694+1)</f>
        <v>0</v>
      </c>
    </row>
    <row r="2696" spans="1:56" ht="11.25" customHeight="1" x14ac:dyDescent="0.25">
      <c r="A2696" s="1"/>
      <c r="B2696" s="88" t="str">
        <f>IF(Table1[[#This Row],[Posting Date]]&lt;&gt;"",IF(Table1[[#This Row],[Reference Number]]=Q2695,B2695+1,1),"")</f>
        <v/>
      </c>
      <c r="C2696" s="61"/>
      <c r="D2696" s="61"/>
      <c r="E2696" s="138"/>
      <c r="F2696" s="141" t="str">
        <f>IFERROR(IF(VLOOKUP(Table1[[#This Row],[Budget Code Description]],Dimentions!$X$6:$AC$139,2,FALSE)="","",VLOOKUP(Table1[[#This Row],[Budget Code Description]],Dimentions!$X$6:$AC$139,2,FALSE)),"")</f>
        <v/>
      </c>
      <c r="G2696" s="141"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1" t="str">
        <f>IFERROR(VLOOKUP(Table1[[#This Row],[Budget Code Description]],Table6[#All],8,FALSE),"")</f>
        <v/>
      </c>
      <c r="L2696" s="63"/>
      <c r="M2696" s="65" t="str">
        <f>IFERROR(VLOOKUP(Table1[[#This Row],[Staff ID]],Table2[],2,FALSE),"")</f>
        <v/>
      </c>
      <c r="N2696" s="209" t="str">
        <f>IFERROR(IF(VLOOKUP(Table1[[#This Row],[Budget Code Description]],Dimentions!$X$6:$AC$134,4,FALSE)="","",VLOOKUP(Table1[[#This Row],[Budget Code Description]],Dimentions!$X$6:$AC$134,4,FALSE)),"")</f>
        <v/>
      </c>
      <c r="O2696" s="65" t="str">
        <f>IFERROR(VLOOKUP(Table1[[#This Row],[Vendor ID]],Table549[],2,FALSE),"")</f>
        <v/>
      </c>
      <c r="P2696" s="63"/>
      <c r="Q2696" s="141" t="str">
        <f>IF(Table1[[#This Row],[Posting Date]]&lt;&gt;"",$D$9,"")</f>
        <v/>
      </c>
      <c r="R2696" s="157" t="str">
        <f>IF(Table1[[#This Row],[Posting Date]]&lt;&gt;"",$D$10,"")</f>
        <v/>
      </c>
      <c r="S2696" s="66"/>
      <c r="T2696" s="63"/>
      <c r="U2696" s="67"/>
      <c r="V2696" s="67"/>
      <c r="W2696" s="67" t="str">
        <f t="shared" si="46"/>
        <v/>
      </c>
      <c r="X2696" s="159" t="str">
        <f>IF(E2696="","",(IF(Table1[[#This Row],[Cur]]="USD",Table1[[#This Row],[Cur_Amount Debit]],Table1[[#This Row],[Cur_Amount Debit]]/Table1[[#This Row],[Exchange Rate]])))</f>
        <v/>
      </c>
      <c r="Y2696" s="159" t="str">
        <f>IF(E2696="","",(IF(Table1[[#This Row],[Cur]]="USD",Table1[[#This Row],[Cur_Amount Credit]],Table1[[#This Row],[Cur_Amount Credit]]/ExchangeRate)))</f>
        <v/>
      </c>
      <c r="Z2696" s="201" t="str">
        <f>IF(E2696="","",(Table1[[#This Row],[Debit USD]]-Table1[[#This Row],[Credit USD]]))</f>
        <v/>
      </c>
      <c r="AA2696" s="226"/>
      <c r="AB2696" s="255"/>
      <c r="AC2696" s="1"/>
      <c r="AD2696" s="15"/>
      <c r="AE2696" s="15" t="str">
        <f>IF(AND(OR(Table1[[#This Row],[Account]]="15030",Table1[[#This Row],[Account]]="15035",Table1[[#This Row],[Account]]="20150"),Table1[[#This Row],[Vendor ID]]=""),1,"")</f>
        <v/>
      </c>
      <c r="AF2696" s="15"/>
      <c r="AG2696" s="15"/>
      <c r="AH2696" s="15"/>
      <c r="AI2696" s="46" t="str">
        <f>IF(Table1[[#This Row],[Posting Date]]&lt;&gt;"","GJ-"&amp;CountryID,"")</f>
        <v/>
      </c>
      <c r="AJ2696" s="59" t="str">
        <f>IF(Table1[[#This Row],[Posting Date]]&lt;&gt;"",Table1[[#This Row],[Posting Date]],"")</f>
        <v/>
      </c>
      <c r="AK2696" s="46"/>
      <c r="AL2696" s="46" t="str">
        <f>IF(Table1[[#This Row],[Description]]&lt;&gt;"",Table1[[#This Row],[Description]],"")</f>
        <v/>
      </c>
      <c r="AM2696" s="46" t="str">
        <f>IF(Table1[[#This Row],[Posting Date]]&lt;&gt;"",Table1[[#This Row],[Reference Number]],"")</f>
        <v/>
      </c>
      <c r="AN2696" s="46" t="str">
        <f>TRIM(Table1[[#This Row],[Line '#]])</f>
        <v/>
      </c>
      <c r="AO2696" s="46" t="str">
        <f>TRIM(Table1[[#This Row],[Account]])</f>
        <v/>
      </c>
      <c r="AP2696" s="46" t="str">
        <f>IF(Table1[[#This Row],[Posting Date]]&lt;&gt;"",$D$5,"")</f>
        <v/>
      </c>
      <c r="AQ2696" s="46" t="str">
        <f>TRIM(Table1[[#This Row],[Departments-Prgrams]])</f>
        <v/>
      </c>
      <c r="AR2696" s="46" t="str">
        <f>TRIM(Table1[[#This Row],[Grant]])</f>
        <v/>
      </c>
      <c r="AS2696" s="46" t="str">
        <f>TRIM(Table1[[#This Row],[Staff ID]])</f>
        <v/>
      </c>
      <c r="AT2696" s="46" t="str">
        <f>IF(TRIM(Table1[[#This Row],[Budget Code]])=0,"",TRIM(Table1[[#This Row],[Budget Code]]))</f>
        <v/>
      </c>
      <c r="AU2696" s="46" t="str">
        <f>IF(Table1[[#This Row],[Line Description]]&lt;&gt;"",Table1[[#This Row],[Line Description]],"")</f>
        <v/>
      </c>
      <c r="AV2696" s="46" t="str">
        <f>IF(Table1[[#This Row],[Cur_Amount Debit]]&gt;0,ROUND(Table1[[#This Row],[Cur_Amount Debit]],2),"")</f>
        <v/>
      </c>
      <c r="AW2696" s="46" t="str">
        <f>IF(Table1[[#This Row],[Cur_Amount Credit]]&gt;0,ROUND(Table1[[#This Row],[Cur_Amount Credit]],2),"")</f>
        <v/>
      </c>
      <c r="AX2696" s="46" t="str">
        <f>LEFT(Table1[[#This Row],[Cur]],3)</f>
        <v/>
      </c>
      <c r="AY2696" s="59"/>
      <c r="AZ2696" s="46"/>
      <c r="BA2696" s="46" t="str">
        <f>IF(Table1[[#This Row],[Cur]]&lt;&gt;"",IF(Table1[[#This Row],[Cur]]="USD","",ExchangeRate),"")</f>
        <v/>
      </c>
      <c r="BB2696" s="46" t="str">
        <f>IF(Table1[[#This Row],[Grant]]&lt;&gt;"",VLOOKUP(Table1[[#This Row],[Grant]],Grants!B:D,3),"")</f>
        <v/>
      </c>
      <c r="BC2696" s="46" t="str">
        <f>TRIM(Table1[[#This Row],[Vendor ID]])</f>
        <v/>
      </c>
      <c r="BD2696">
        <f>IF(Table1[[#This Row],[Reference Number]]=Q2695,BD2695,BD2695+1)</f>
        <v>0</v>
      </c>
    </row>
    <row r="2697" spans="1:56" ht="11.25" customHeight="1" x14ac:dyDescent="0.25">
      <c r="A2697" s="1"/>
      <c r="B2697" s="88" t="str">
        <f>IF(Table1[[#This Row],[Posting Date]]&lt;&gt;"",IF(Table1[[#This Row],[Reference Number]]=Q2696,B2696+1,1),"")</f>
        <v/>
      </c>
      <c r="C2697" s="61"/>
      <c r="D2697" s="61"/>
      <c r="E2697" s="138"/>
      <c r="F2697" s="141" t="str">
        <f>IFERROR(IF(VLOOKUP(Table1[[#This Row],[Budget Code Description]],Dimentions!$X$6:$AC$139,2,FALSE)="","",VLOOKUP(Table1[[#This Row],[Budget Code Description]],Dimentions!$X$6:$AC$139,2,FALSE)),"")</f>
        <v/>
      </c>
      <c r="G2697" s="141"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1" t="str">
        <f>IFERROR(VLOOKUP(Table1[[#This Row],[Budget Code Description]],Table6[#All],8,FALSE),"")</f>
        <v/>
      </c>
      <c r="L2697" s="63"/>
      <c r="M2697" s="65" t="str">
        <f>IFERROR(VLOOKUP(Table1[[#This Row],[Staff ID]],Table2[],2,FALSE),"")</f>
        <v/>
      </c>
      <c r="N2697" s="209" t="str">
        <f>IFERROR(IF(VLOOKUP(Table1[[#This Row],[Budget Code Description]],Dimentions!$X$6:$AC$134,4,FALSE)="","",VLOOKUP(Table1[[#This Row],[Budget Code Description]],Dimentions!$X$6:$AC$134,4,FALSE)),"")</f>
        <v/>
      </c>
      <c r="O2697" s="65" t="str">
        <f>IFERROR(VLOOKUP(Table1[[#This Row],[Vendor ID]],Table549[],2,FALSE),"")</f>
        <v/>
      </c>
      <c r="P2697" s="63"/>
      <c r="Q2697" s="141" t="str">
        <f>IF(Table1[[#This Row],[Posting Date]]&lt;&gt;"",$D$9,"")</f>
        <v/>
      </c>
      <c r="R2697" s="157" t="str">
        <f>IF(Table1[[#This Row],[Posting Date]]&lt;&gt;"",$D$10,"")</f>
        <v/>
      </c>
      <c r="S2697" s="66"/>
      <c r="T2697" s="63"/>
      <c r="U2697" s="67"/>
      <c r="V2697" s="67"/>
      <c r="W2697" s="67" t="str">
        <f t="shared" si="46"/>
        <v/>
      </c>
      <c r="X2697" s="159" t="str">
        <f>IF(E2697="","",(IF(Table1[[#This Row],[Cur]]="USD",Table1[[#This Row],[Cur_Amount Debit]],Table1[[#This Row],[Cur_Amount Debit]]/Table1[[#This Row],[Exchange Rate]])))</f>
        <v/>
      </c>
      <c r="Y2697" s="159" t="str">
        <f>IF(E2697="","",(IF(Table1[[#This Row],[Cur]]="USD",Table1[[#This Row],[Cur_Amount Credit]],Table1[[#This Row],[Cur_Amount Credit]]/ExchangeRate)))</f>
        <v/>
      </c>
      <c r="Z2697" s="201" t="str">
        <f>IF(E2697="","",(Table1[[#This Row],[Debit USD]]-Table1[[#This Row],[Credit USD]]))</f>
        <v/>
      </c>
      <c r="AA2697" s="226"/>
      <c r="AB2697" s="255"/>
      <c r="AC2697" s="1"/>
      <c r="AD2697" s="15"/>
      <c r="AE2697" s="15" t="str">
        <f>IF(AND(OR(Table1[[#This Row],[Account]]="15030",Table1[[#This Row],[Account]]="15035",Table1[[#This Row],[Account]]="20150"),Table1[[#This Row],[Vendor ID]]=""),1,"")</f>
        <v/>
      </c>
      <c r="AF2697" s="15"/>
      <c r="AG2697" s="15"/>
      <c r="AH2697" s="15"/>
      <c r="AI2697" s="46" t="str">
        <f>IF(Table1[[#This Row],[Posting Date]]&lt;&gt;"","GJ-"&amp;CountryID,"")</f>
        <v/>
      </c>
      <c r="AJ2697" s="59" t="str">
        <f>IF(Table1[[#This Row],[Posting Date]]&lt;&gt;"",Table1[[#This Row],[Posting Date]],"")</f>
        <v/>
      </c>
      <c r="AK2697" s="46"/>
      <c r="AL2697" s="46" t="str">
        <f>IF(Table1[[#This Row],[Description]]&lt;&gt;"",Table1[[#This Row],[Description]],"")</f>
        <v/>
      </c>
      <c r="AM2697" s="46" t="str">
        <f>IF(Table1[[#This Row],[Posting Date]]&lt;&gt;"",Table1[[#This Row],[Reference Number]],"")</f>
        <v/>
      </c>
      <c r="AN2697" s="46" t="str">
        <f>TRIM(Table1[[#This Row],[Line '#]])</f>
        <v/>
      </c>
      <c r="AO2697" s="46" t="str">
        <f>TRIM(Table1[[#This Row],[Account]])</f>
        <v/>
      </c>
      <c r="AP2697" s="46" t="str">
        <f>IF(Table1[[#This Row],[Posting Date]]&lt;&gt;"",$D$5,"")</f>
        <v/>
      </c>
      <c r="AQ2697" s="46" t="str">
        <f>TRIM(Table1[[#This Row],[Departments-Prgrams]])</f>
        <v/>
      </c>
      <c r="AR2697" s="46" t="str">
        <f>TRIM(Table1[[#This Row],[Grant]])</f>
        <v/>
      </c>
      <c r="AS2697" s="46" t="str">
        <f>TRIM(Table1[[#This Row],[Staff ID]])</f>
        <v/>
      </c>
      <c r="AT2697" s="46" t="str">
        <f>IF(TRIM(Table1[[#This Row],[Budget Code]])=0,"",TRIM(Table1[[#This Row],[Budget Code]]))</f>
        <v/>
      </c>
      <c r="AU2697" s="46" t="str">
        <f>IF(Table1[[#This Row],[Line Description]]&lt;&gt;"",Table1[[#This Row],[Line Description]],"")</f>
        <v/>
      </c>
      <c r="AV2697" s="46" t="str">
        <f>IF(Table1[[#This Row],[Cur_Amount Debit]]&gt;0,ROUND(Table1[[#This Row],[Cur_Amount Debit]],2),"")</f>
        <v/>
      </c>
      <c r="AW2697" s="46" t="str">
        <f>IF(Table1[[#This Row],[Cur_Amount Credit]]&gt;0,ROUND(Table1[[#This Row],[Cur_Amount Credit]],2),"")</f>
        <v/>
      </c>
      <c r="AX2697" s="46" t="str">
        <f>LEFT(Table1[[#This Row],[Cur]],3)</f>
        <v/>
      </c>
      <c r="AY2697" s="59"/>
      <c r="AZ2697" s="46"/>
      <c r="BA2697" s="46" t="str">
        <f>IF(Table1[[#This Row],[Cur]]&lt;&gt;"",IF(Table1[[#This Row],[Cur]]="USD","",ExchangeRate),"")</f>
        <v/>
      </c>
      <c r="BB2697" s="46" t="str">
        <f>IF(Table1[[#This Row],[Grant]]&lt;&gt;"",VLOOKUP(Table1[[#This Row],[Grant]],Grants!B:D,3),"")</f>
        <v/>
      </c>
      <c r="BC2697" s="46" t="str">
        <f>TRIM(Table1[[#This Row],[Vendor ID]])</f>
        <v/>
      </c>
      <c r="BD2697">
        <f>IF(Table1[[#This Row],[Reference Number]]=Q2696,BD2696,BD2696+1)</f>
        <v>0</v>
      </c>
    </row>
    <row r="2698" spans="1:56" ht="11.25" customHeight="1" x14ac:dyDescent="0.25">
      <c r="A2698" s="1"/>
      <c r="B2698" s="88" t="str">
        <f>IF(Table1[[#This Row],[Posting Date]]&lt;&gt;"",IF(Table1[[#This Row],[Reference Number]]=Q2697,B2697+1,1),"")</f>
        <v/>
      </c>
      <c r="C2698" s="61"/>
      <c r="D2698" s="61"/>
      <c r="E2698" s="138"/>
      <c r="F2698" s="141" t="str">
        <f>IFERROR(IF(VLOOKUP(Table1[[#This Row],[Budget Code Description]],Dimentions!$X$6:$AC$139,2,FALSE)="","",VLOOKUP(Table1[[#This Row],[Budget Code Description]],Dimentions!$X$6:$AC$139,2,FALSE)),"")</f>
        <v/>
      </c>
      <c r="G2698" s="141"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1" t="str">
        <f>IFERROR(VLOOKUP(Table1[[#This Row],[Budget Code Description]],Table6[#All],8,FALSE),"")</f>
        <v/>
      </c>
      <c r="L2698" s="63"/>
      <c r="M2698" s="65" t="str">
        <f>IFERROR(VLOOKUP(Table1[[#This Row],[Staff ID]],Table2[],2,FALSE),"")</f>
        <v/>
      </c>
      <c r="N2698" s="209" t="str">
        <f>IFERROR(IF(VLOOKUP(Table1[[#This Row],[Budget Code Description]],Dimentions!$X$6:$AC$134,4,FALSE)="","",VLOOKUP(Table1[[#This Row],[Budget Code Description]],Dimentions!$X$6:$AC$134,4,FALSE)),"")</f>
        <v/>
      </c>
      <c r="O2698" s="65" t="str">
        <f>IFERROR(VLOOKUP(Table1[[#This Row],[Vendor ID]],Table549[],2,FALSE),"")</f>
        <v/>
      </c>
      <c r="P2698" s="63"/>
      <c r="Q2698" s="141" t="str">
        <f>IF(Table1[[#This Row],[Posting Date]]&lt;&gt;"",$D$9,"")</f>
        <v/>
      </c>
      <c r="R2698" s="157" t="str">
        <f>IF(Table1[[#This Row],[Posting Date]]&lt;&gt;"",$D$10,"")</f>
        <v/>
      </c>
      <c r="S2698" s="66"/>
      <c r="T2698" s="63"/>
      <c r="U2698" s="67"/>
      <c r="V2698" s="67"/>
      <c r="W2698" s="67" t="str">
        <f t="shared" si="46"/>
        <v/>
      </c>
      <c r="X2698" s="159" t="str">
        <f>IF(E2698="","",(IF(Table1[[#This Row],[Cur]]="USD",Table1[[#This Row],[Cur_Amount Debit]],Table1[[#This Row],[Cur_Amount Debit]]/Table1[[#This Row],[Exchange Rate]])))</f>
        <v/>
      </c>
      <c r="Y2698" s="159" t="str">
        <f>IF(E2698="","",(IF(Table1[[#This Row],[Cur]]="USD",Table1[[#This Row],[Cur_Amount Credit]],Table1[[#This Row],[Cur_Amount Credit]]/ExchangeRate)))</f>
        <v/>
      </c>
      <c r="Z2698" s="201" t="str">
        <f>IF(E2698="","",(Table1[[#This Row],[Debit USD]]-Table1[[#This Row],[Credit USD]]))</f>
        <v/>
      </c>
      <c r="AA2698" s="226"/>
      <c r="AB2698" s="255"/>
      <c r="AC2698" s="1"/>
      <c r="AD2698" s="15"/>
      <c r="AE2698" s="15" t="str">
        <f>IF(AND(OR(Table1[[#This Row],[Account]]="15030",Table1[[#This Row],[Account]]="15035",Table1[[#This Row],[Account]]="20150"),Table1[[#This Row],[Vendor ID]]=""),1,"")</f>
        <v/>
      </c>
      <c r="AF2698" s="15"/>
      <c r="AG2698" s="15"/>
      <c r="AH2698" s="15"/>
      <c r="AI2698" s="46" t="str">
        <f>IF(Table1[[#This Row],[Posting Date]]&lt;&gt;"","GJ-"&amp;CountryID,"")</f>
        <v/>
      </c>
      <c r="AJ2698" s="59" t="str">
        <f>IF(Table1[[#This Row],[Posting Date]]&lt;&gt;"",Table1[[#This Row],[Posting Date]],"")</f>
        <v/>
      </c>
      <c r="AK2698" s="46"/>
      <c r="AL2698" s="46" t="str">
        <f>IF(Table1[[#This Row],[Description]]&lt;&gt;"",Table1[[#This Row],[Description]],"")</f>
        <v/>
      </c>
      <c r="AM2698" s="46" t="str">
        <f>IF(Table1[[#This Row],[Posting Date]]&lt;&gt;"",Table1[[#This Row],[Reference Number]],"")</f>
        <v/>
      </c>
      <c r="AN2698" s="46" t="str">
        <f>TRIM(Table1[[#This Row],[Line '#]])</f>
        <v/>
      </c>
      <c r="AO2698" s="46" t="str">
        <f>TRIM(Table1[[#This Row],[Account]])</f>
        <v/>
      </c>
      <c r="AP2698" s="46" t="str">
        <f>IF(Table1[[#This Row],[Posting Date]]&lt;&gt;"",$D$5,"")</f>
        <v/>
      </c>
      <c r="AQ2698" s="46" t="str">
        <f>TRIM(Table1[[#This Row],[Departments-Prgrams]])</f>
        <v/>
      </c>
      <c r="AR2698" s="46" t="str">
        <f>TRIM(Table1[[#This Row],[Grant]])</f>
        <v/>
      </c>
      <c r="AS2698" s="46" t="str">
        <f>TRIM(Table1[[#This Row],[Staff ID]])</f>
        <v/>
      </c>
      <c r="AT2698" s="46" t="str">
        <f>IF(TRIM(Table1[[#This Row],[Budget Code]])=0,"",TRIM(Table1[[#This Row],[Budget Code]]))</f>
        <v/>
      </c>
      <c r="AU2698" s="46" t="str">
        <f>IF(Table1[[#This Row],[Line Description]]&lt;&gt;"",Table1[[#This Row],[Line Description]],"")</f>
        <v/>
      </c>
      <c r="AV2698" s="46" t="str">
        <f>IF(Table1[[#This Row],[Cur_Amount Debit]]&gt;0,ROUND(Table1[[#This Row],[Cur_Amount Debit]],2),"")</f>
        <v/>
      </c>
      <c r="AW2698" s="46" t="str">
        <f>IF(Table1[[#This Row],[Cur_Amount Credit]]&gt;0,ROUND(Table1[[#This Row],[Cur_Amount Credit]],2),"")</f>
        <v/>
      </c>
      <c r="AX2698" s="46" t="str">
        <f>LEFT(Table1[[#This Row],[Cur]],3)</f>
        <v/>
      </c>
      <c r="AY2698" s="59"/>
      <c r="AZ2698" s="46"/>
      <c r="BA2698" s="46" t="str">
        <f>IF(Table1[[#This Row],[Cur]]&lt;&gt;"",IF(Table1[[#This Row],[Cur]]="USD","",ExchangeRate),"")</f>
        <v/>
      </c>
      <c r="BB2698" s="46" t="str">
        <f>IF(Table1[[#This Row],[Grant]]&lt;&gt;"",VLOOKUP(Table1[[#This Row],[Grant]],Grants!B:D,3),"")</f>
        <v/>
      </c>
      <c r="BC2698" s="46" t="str">
        <f>TRIM(Table1[[#This Row],[Vendor ID]])</f>
        <v/>
      </c>
      <c r="BD2698">
        <f>IF(Table1[[#This Row],[Reference Number]]=Q2697,BD2697,BD2697+1)</f>
        <v>0</v>
      </c>
    </row>
    <row r="2699" spans="1:56" ht="11.25" customHeight="1" x14ac:dyDescent="0.25">
      <c r="A2699" s="1"/>
      <c r="B2699" s="88" t="str">
        <f>IF(Table1[[#This Row],[Posting Date]]&lt;&gt;"",IF(Table1[[#This Row],[Reference Number]]=Q2698,B2698+1,1),"")</f>
        <v/>
      </c>
      <c r="C2699" s="61"/>
      <c r="D2699" s="61"/>
      <c r="E2699" s="138"/>
      <c r="F2699" s="141" t="str">
        <f>IFERROR(IF(VLOOKUP(Table1[[#This Row],[Budget Code Description]],Dimentions!$X$6:$AC$139,2,FALSE)="","",VLOOKUP(Table1[[#This Row],[Budget Code Description]],Dimentions!$X$6:$AC$139,2,FALSE)),"")</f>
        <v/>
      </c>
      <c r="G2699" s="141"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1" t="str">
        <f>IFERROR(VLOOKUP(Table1[[#This Row],[Budget Code Description]],Table6[#All],8,FALSE),"")</f>
        <v/>
      </c>
      <c r="L2699" s="63"/>
      <c r="M2699" s="65" t="str">
        <f>IFERROR(VLOOKUP(Table1[[#This Row],[Staff ID]],Table2[],2,FALSE),"")</f>
        <v/>
      </c>
      <c r="N2699" s="209" t="str">
        <f>IFERROR(IF(VLOOKUP(Table1[[#This Row],[Budget Code Description]],Dimentions!$X$6:$AC$134,4,FALSE)="","",VLOOKUP(Table1[[#This Row],[Budget Code Description]],Dimentions!$X$6:$AC$134,4,FALSE)),"")</f>
        <v/>
      </c>
      <c r="O2699" s="65" t="str">
        <f>IFERROR(VLOOKUP(Table1[[#This Row],[Vendor ID]],Table549[],2,FALSE),"")</f>
        <v/>
      </c>
      <c r="P2699" s="63"/>
      <c r="Q2699" s="141" t="str">
        <f>IF(Table1[[#This Row],[Posting Date]]&lt;&gt;"",$D$9,"")</f>
        <v/>
      </c>
      <c r="R2699" s="157" t="str">
        <f>IF(Table1[[#This Row],[Posting Date]]&lt;&gt;"",$D$10,"")</f>
        <v/>
      </c>
      <c r="S2699" s="66"/>
      <c r="T2699" s="63"/>
      <c r="U2699" s="67"/>
      <c r="V2699" s="67"/>
      <c r="W2699" s="67" t="str">
        <f t="shared" si="46"/>
        <v/>
      </c>
      <c r="X2699" s="159" t="str">
        <f>IF(E2699="","",(IF(Table1[[#This Row],[Cur]]="USD",Table1[[#This Row],[Cur_Amount Debit]],Table1[[#This Row],[Cur_Amount Debit]]/Table1[[#This Row],[Exchange Rate]])))</f>
        <v/>
      </c>
      <c r="Y2699" s="159" t="str">
        <f>IF(E2699="","",(IF(Table1[[#This Row],[Cur]]="USD",Table1[[#This Row],[Cur_Amount Credit]],Table1[[#This Row],[Cur_Amount Credit]]/ExchangeRate)))</f>
        <v/>
      </c>
      <c r="Z2699" s="201" t="str">
        <f>IF(E2699="","",(Table1[[#This Row],[Debit USD]]-Table1[[#This Row],[Credit USD]]))</f>
        <v/>
      </c>
      <c r="AA2699" s="226"/>
      <c r="AB2699" s="255"/>
      <c r="AC2699" s="1"/>
      <c r="AD2699" s="15"/>
      <c r="AE2699" s="15" t="str">
        <f>IF(AND(OR(Table1[[#This Row],[Account]]="15030",Table1[[#This Row],[Account]]="15035",Table1[[#This Row],[Account]]="20150"),Table1[[#This Row],[Vendor ID]]=""),1,"")</f>
        <v/>
      </c>
      <c r="AF2699" s="15"/>
      <c r="AG2699" s="15"/>
      <c r="AH2699" s="15"/>
      <c r="AI2699" s="46" t="str">
        <f>IF(Table1[[#This Row],[Posting Date]]&lt;&gt;"","GJ-"&amp;CountryID,"")</f>
        <v/>
      </c>
      <c r="AJ2699" s="59" t="str">
        <f>IF(Table1[[#This Row],[Posting Date]]&lt;&gt;"",Table1[[#This Row],[Posting Date]],"")</f>
        <v/>
      </c>
      <c r="AK2699" s="46"/>
      <c r="AL2699" s="46" t="str">
        <f>IF(Table1[[#This Row],[Description]]&lt;&gt;"",Table1[[#This Row],[Description]],"")</f>
        <v/>
      </c>
      <c r="AM2699" s="46" t="str">
        <f>IF(Table1[[#This Row],[Posting Date]]&lt;&gt;"",Table1[[#This Row],[Reference Number]],"")</f>
        <v/>
      </c>
      <c r="AN2699" s="46" t="str">
        <f>TRIM(Table1[[#This Row],[Line '#]])</f>
        <v/>
      </c>
      <c r="AO2699" s="46" t="str">
        <f>TRIM(Table1[[#This Row],[Account]])</f>
        <v/>
      </c>
      <c r="AP2699" s="46" t="str">
        <f>IF(Table1[[#This Row],[Posting Date]]&lt;&gt;"",$D$5,"")</f>
        <v/>
      </c>
      <c r="AQ2699" s="46" t="str">
        <f>TRIM(Table1[[#This Row],[Departments-Prgrams]])</f>
        <v/>
      </c>
      <c r="AR2699" s="46" t="str">
        <f>TRIM(Table1[[#This Row],[Grant]])</f>
        <v/>
      </c>
      <c r="AS2699" s="46" t="str">
        <f>TRIM(Table1[[#This Row],[Staff ID]])</f>
        <v/>
      </c>
      <c r="AT2699" s="46" t="str">
        <f>IF(TRIM(Table1[[#This Row],[Budget Code]])=0,"",TRIM(Table1[[#This Row],[Budget Code]]))</f>
        <v/>
      </c>
      <c r="AU2699" s="46" t="str">
        <f>IF(Table1[[#This Row],[Line Description]]&lt;&gt;"",Table1[[#This Row],[Line Description]],"")</f>
        <v/>
      </c>
      <c r="AV2699" s="46" t="str">
        <f>IF(Table1[[#This Row],[Cur_Amount Debit]]&gt;0,ROUND(Table1[[#This Row],[Cur_Amount Debit]],2),"")</f>
        <v/>
      </c>
      <c r="AW2699" s="46" t="str">
        <f>IF(Table1[[#This Row],[Cur_Amount Credit]]&gt;0,ROUND(Table1[[#This Row],[Cur_Amount Credit]],2),"")</f>
        <v/>
      </c>
      <c r="AX2699" s="46" t="str">
        <f>LEFT(Table1[[#This Row],[Cur]],3)</f>
        <v/>
      </c>
      <c r="AY2699" s="59"/>
      <c r="AZ2699" s="46"/>
      <c r="BA2699" s="46" t="str">
        <f>IF(Table1[[#This Row],[Cur]]&lt;&gt;"",IF(Table1[[#This Row],[Cur]]="USD","",ExchangeRate),"")</f>
        <v/>
      </c>
      <c r="BB2699" s="46" t="str">
        <f>IF(Table1[[#This Row],[Grant]]&lt;&gt;"",VLOOKUP(Table1[[#This Row],[Grant]],Grants!B:D,3),"")</f>
        <v/>
      </c>
      <c r="BC2699" s="46" t="str">
        <f>TRIM(Table1[[#This Row],[Vendor ID]])</f>
        <v/>
      </c>
      <c r="BD2699">
        <f>IF(Table1[[#This Row],[Reference Number]]=Q2698,BD2698,BD2698+1)</f>
        <v>0</v>
      </c>
    </row>
    <row r="2700" spans="1:56" ht="11.25" customHeight="1" x14ac:dyDescent="0.25">
      <c r="A2700" s="1"/>
      <c r="B2700" s="88" t="str">
        <f>IF(Table1[[#This Row],[Posting Date]]&lt;&gt;"",IF(Table1[[#This Row],[Reference Number]]=Q2699,B2699+1,1),"")</f>
        <v/>
      </c>
      <c r="C2700" s="61"/>
      <c r="D2700" s="61"/>
      <c r="E2700" s="138"/>
      <c r="F2700" s="141" t="str">
        <f>IFERROR(IF(VLOOKUP(Table1[[#This Row],[Budget Code Description]],Dimentions!$X$6:$AC$139,2,FALSE)="","",VLOOKUP(Table1[[#This Row],[Budget Code Description]],Dimentions!$X$6:$AC$139,2,FALSE)),"")</f>
        <v/>
      </c>
      <c r="G2700" s="141"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1" t="str">
        <f>IFERROR(VLOOKUP(Table1[[#This Row],[Budget Code Description]],Table6[#All],8,FALSE),"")</f>
        <v/>
      </c>
      <c r="L2700" s="63"/>
      <c r="M2700" s="65" t="str">
        <f>IFERROR(VLOOKUP(Table1[[#This Row],[Staff ID]],Table2[],2,FALSE),"")</f>
        <v/>
      </c>
      <c r="N2700" s="209" t="str">
        <f>IFERROR(IF(VLOOKUP(Table1[[#This Row],[Budget Code Description]],Dimentions!$X$6:$AC$134,4,FALSE)="","",VLOOKUP(Table1[[#This Row],[Budget Code Description]],Dimentions!$X$6:$AC$134,4,FALSE)),"")</f>
        <v/>
      </c>
      <c r="O2700" s="65" t="str">
        <f>IFERROR(VLOOKUP(Table1[[#This Row],[Vendor ID]],Table549[],2,FALSE),"")</f>
        <v/>
      </c>
      <c r="P2700" s="63"/>
      <c r="Q2700" s="141" t="str">
        <f>IF(Table1[[#This Row],[Posting Date]]&lt;&gt;"",$D$9,"")</f>
        <v/>
      </c>
      <c r="R2700" s="157" t="str">
        <f>IF(Table1[[#This Row],[Posting Date]]&lt;&gt;"",$D$10,"")</f>
        <v/>
      </c>
      <c r="S2700" s="66"/>
      <c r="T2700" s="63"/>
      <c r="U2700" s="67"/>
      <c r="V2700" s="67"/>
      <c r="W2700" s="67" t="str">
        <f t="shared" si="46"/>
        <v/>
      </c>
      <c r="X2700" s="159" t="str">
        <f>IF(E2700="","",(IF(Table1[[#This Row],[Cur]]="USD",Table1[[#This Row],[Cur_Amount Debit]],Table1[[#This Row],[Cur_Amount Debit]]/Table1[[#This Row],[Exchange Rate]])))</f>
        <v/>
      </c>
      <c r="Y2700" s="159" t="str">
        <f>IF(E2700="","",(IF(Table1[[#This Row],[Cur]]="USD",Table1[[#This Row],[Cur_Amount Credit]],Table1[[#This Row],[Cur_Amount Credit]]/ExchangeRate)))</f>
        <v/>
      </c>
      <c r="Z2700" s="201" t="str">
        <f>IF(E2700="","",(Table1[[#This Row],[Debit USD]]-Table1[[#This Row],[Credit USD]]))</f>
        <v/>
      </c>
      <c r="AA2700" s="226"/>
      <c r="AB2700" s="255"/>
      <c r="AC2700" s="1"/>
      <c r="AD2700" s="15"/>
      <c r="AE2700" s="15" t="str">
        <f>IF(AND(OR(Table1[[#This Row],[Account]]="15030",Table1[[#This Row],[Account]]="15035",Table1[[#This Row],[Account]]="20150"),Table1[[#This Row],[Vendor ID]]=""),1,"")</f>
        <v/>
      </c>
      <c r="AF2700" s="15"/>
      <c r="AG2700" s="15"/>
      <c r="AH2700" s="15"/>
      <c r="AI2700" s="46" t="str">
        <f>IF(Table1[[#This Row],[Posting Date]]&lt;&gt;"","GJ-"&amp;CountryID,"")</f>
        <v/>
      </c>
      <c r="AJ2700" s="59" t="str">
        <f>IF(Table1[[#This Row],[Posting Date]]&lt;&gt;"",Table1[[#This Row],[Posting Date]],"")</f>
        <v/>
      </c>
      <c r="AK2700" s="46"/>
      <c r="AL2700" s="46" t="str">
        <f>IF(Table1[[#This Row],[Description]]&lt;&gt;"",Table1[[#This Row],[Description]],"")</f>
        <v/>
      </c>
      <c r="AM2700" s="46" t="str">
        <f>IF(Table1[[#This Row],[Posting Date]]&lt;&gt;"",Table1[[#This Row],[Reference Number]],"")</f>
        <v/>
      </c>
      <c r="AN2700" s="46" t="str">
        <f>TRIM(Table1[[#This Row],[Line '#]])</f>
        <v/>
      </c>
      <c r="AO2700" s="46" t="str">
        <f>TRIM(Table1[[#This Row],[Account]])</f>
        <v/>
      </c>
      <c r="AP2700" s="46" t="str">
        <f>IF(Table1[[#This Row],[Posting Date]]&lt;&gt;"",$D$5,"")</f>
        <v/>
      </c>
      <c r="AQ2700" s="46" t="str">
        <f>TRIM(Table1[[#This Row],[Departments-Prgrams]])</f>
        <v/>
      </c>
      <c r="AR2700" s="46" t="str">
        <f>TRIM(Table1[[#This Row],[Grant]])</f>
        <v/>
      </c>
      <c r="AS2700" s="46" t="str">
        <f>TRIM(Table1[[#This Row],[Staff ID]])</f>
        <v/>
      </c>
      <c r="AT2700" s="46" t="str">
        <f>IF(TRIM(Table1[[#This Row],[Budget Code]])=0,"",TRIM(Table1[[#This Row],[Budget Code]]))</f>
        <v/>
      </c>
      <c r="AU2700" s="46" t="str">
        <f>IF(Table1[[#This Row],[Line Description]]&lt;&gt;"",Table1[[#This Row],[Line Description]],"")</f>
        <v/>
      </c>
      <c r="AV2700" s="46" t="str">
        <f>IF(Table1[[#This Row],[Cur_Amount Debit]]&gt;0,ROUND(Table1[[#This Row],[Cur_Amount Debit]],2),"")</f>
        <v/>
      </c>
      <c r="AW2700" s="46" t="str">
        <f>IF(Table1[[#This Row],[Cur_Amount Credit]]&gt;0,ROUND(Table1[[#This Row],[Cur_Amount Credit]],2),"")</f>
        <v/>
      </c>
      <c r="AX2700" s="46" t="str">
        <f>LEFT(Table1[[#This Row],[Cur]],3)</f>
        <v/>
      </c>
      <c r="AY2700" s="59"/>
      <c r="AZ2700" s="46"/>
      <c r="BA2700" s="46" t="str">
        <f>IF(Table1[[#This Row],[Cur]]&lt;&gt;"",IF(Table1[[#This Row],[Cur]]="USD","",ExchangeRate),"")</f>
        <v/>
      </c>
      <c r="BB2700" s="46" t="str">
        <f>IF(Table1[[#This Row],[Grant]]&lt;&gt;"",VLOOKUP(Table1[[#This Row],[Grant]],Grants!B:D,3),"")</f>
        <v/>
      </c>
      <c r="BC2700" s="46" t="str">
        <f>TRIM(Table1[[#This Row],[Vendor ID]])</f>
        <v/>
      </c>
      <c r="BD2700">
        <f>IF(Table1[[#This Row],[Reference Number]]=Q2699,BD2699,BD2699+1)</f>
        <v>0</v>
      </c>
    </row>
    <row r="2701" spans="1:56" ht="11.25" customHeight="1" x14ac:dyDescent="0.25">
      <c r="A2701" s="1"/>
      <c r="B2701" s="88" t="str">
        <f>IF(Table1[[#This Row],[Posting Date]]&lt;&gt;"",IF(Table1[[#This Row],[Reference Number]]=Q2700,B2700+1,1),"")</f>
        <v/>
      </c>
      <c r="C2701" s="61"/>
      <c r="D2701" s="61"/>
      <c r="E2701" s="138"/>
      <c r="F2701" s="141" t="str">
        <f>IFERROR(IF(VLOOKUP(Table1[[#This Row],[Budget Code Description]],Dimentions!$X$6:$AC$139,2,FALSE)="","",VLOOKUP(Table1[[#This Row],[Budget Code Description]],Dimentions!$X$6:$AC$139,2,FALSE)),"")</f>
        <v/>
      </c>
      <c r="G2701" s="141"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1" t="str">
        <f>IFERROR(VLOOKUP(Table1[[#This Row],[Budget Code Description]],Table6[#All],8,FALSE),"")</f>
        <v/>
      </c>
      <c r="L2701" s="63"/>
      <c r="M2701" s="65" t="str">
        <f>IFERROR(VLOOKUP(Table1[[#This Row],[Staff ID]],Table2[],2,FALSE),"")</f>
        <v/>
      </c>
      <c r="N2701" s="209" t="str">
        <f>IFERROR(IF(VLOOKUP(Table1[[#This Row],[Budget Code Description]],Dimentions!$X$6:$AC$134,4,FALSE)="","",VLOOKUP(Table1[[#This Row],[Budget Code Description]],Dimentions!$X$6:$AC$134,4,FALSE)),"")</f>
        <v/>
      </c>
      <c r="O2701" s="65" t="str">
        <f>IFERROR(VLOOKUP(Table1[[#This Row],[Vendor ID]],Table549[],2,FALSE),"")</f>
        <v/>
      </c>
      <c r="P2701" s="63"/>
      <c r="Q2701" s="141" t="str">
        <f>IF(Table1[[#This Row],[Posting Date]]&lt;&gt;"",$D$9,"")</f>
        <v/>
      </c>
      <c r="R2701" s="157" t="str">
        <f>IF(Table1[[#This Row],[Posting Date]]&lt;&gt;"",$D$10,"")</f>
        <v/>
      </c>
      <c r="S2701" s="66"/>
      <c r="T2701" s="63"/>
      <c r="U2701" s="67"/>
      <c r="V2701" s="67"/>
      <c r="W2701" s="67" t="str">
        <f t="shared" si="46"/>
        <v/>
      </c>
      <c r="X2701" s="159" t="str">
        <f>IF(E2701="","",(IF(Table1[[#This Row],[Cur]]="USD",Table1[[#This Row],[Cur_Amount Debit]],Table1[[#This Row],[Cur_Amount Debit]]/Table1[[#This Row],[Exchange Rate]])))</f>
        <v/>
      </c>
      <c r="Y2701" s="159" t="str">
        <f>IF(E2701="","",(IF(Table1[[#This Row],[Cur]]="USD",Table1[[#This Row],[Cur_Amount Credit]],Table1[[#This Row],[Cur_Amount Credit]]/ExchangeRate)))</f>
        <v/>
      </c>
      <c r="Z2701" s="201" t="str">
        <f>IF(E2701="","",(Table1[[#This Row],[Debit USD]]-Table1[[#This Row],[Credit USD]]))</f>
        <v/>
      </c>
      <c r="AA2701" s="226"/>
      <c r="AB2701" s="255"/>
      <c r="AC2701" s="1"/>
      <c r="AD2701" s="15"/>
      <c r="AE2701" s="15" t="str">
        <f>IF(AND(OR(Table1[[#This Row],[Account]]="15030",Table1[[#This Row],[Account]]="15035",Table1[[#This Row],[Account]]="20150"),Table1[[#This Row],[Vendor ID]]=""),1,"")</f>
        <v/>
      </c>
      <c r="AF2701" s="15"/>
      <c r="AG2701" s="15"/>
      <c r="AH2701" s="15"/>
      <c r="AI2701" s="46" t="str">
        <f>IF(Table1[[#This Row],[Posting Date]]&lt;&gt;"","GJ-"&amp;CountryID,"")</f>
        <v/>
      </c>
      <c r="AJ2701" s="59" t="str">
        <f>IF(Table1[[#This Row],[Posting Date]]&lt;&gt;"",Table1[[#This Row],[Posting Date]],"")</f>
        <v/>
      </c>
      <c r="AK2701" s="46"/>
      <c r="AL2701" s="46" t="str">
        <f>IF(Table1[[#This Row],[Description]]&lt;&gt;"",Table1[[#This Row],[Description]],"")</f>
        <v/>
      </c>
      <c r="AM2701" s="46" t="str">
        <f>IF(Table1[[#This Row],[Posting Date]]&lt;&gt;"",Table1[[#This Row],[Reference Number]],"")</f>
        <v/>
      </c>
      <c r="AN2701" s="46" t="str">
        <f>TRIM(Table1[[#This Row],[Line '#]])</f>
        <v/>
      </c>
      <c r="AO2701" s="46" t="str">
        <f>TRIM(Table1[[#This Row],[Account]])</f>
        <v/>
      </c>
      <c r="AP2701" s="46" t="str">
        <f>IF(Table1[[#This Row],[Posting Date]]&lt;&gt;"",$D$5,"")</f>
        <v/>
      </c>
      <c r="AQ2701" s="46" t="str">
        <f>TRIM(Table1[[#This Row],[Departments-Prgrams]])</f>
        <v/>
      </c>
      <c r="AR2701" s="46" t="str">
        <f>TRIM(Table1[[#This Row],[Grant]])</f>
        <v/>
      </c>
      <c r="AS2701" s="46" t="str">
        <f>TRIM(Table1[[#This Row],[Staff ID]])</f>
        <v/>
      </c>
      <c r="AT2701" s="46" t="str">
        <f>IF(TRIM(Table1[[#This Row],[Budget Code]])=0,"",TRIM(Table1[[#This Row],[Budget Code]]))</f>
        <v/>
      </c>
      <c r="AU2701" s="46" t="str">
        <f>IF(Table1[[#This Row],[Line Description]]&lt;&gt;"",Table1[[#This Row],[Line Description]],"")</f>
        <v/>
      </c>
      <c r="AV2701" s="46" t="str">
        <f>IF(Table1[[#This Row],[Cur_Amount Debit]]&gt;0,ROUND(Table1[[#This Row],[Cur_Amount Debit]],2),"")</f>
        <v/>
      </c>
      <c r="AW2701" s="46" t="str">
        <f>IF(Table1[[#This Row],[Cur_Amount Credit]]&gt;0,ROUND(Table1[[#This Row],[Cur_Amount Credit]],2),"")</f>
        <v/>
      </c>
      <c r="AX2701" s="46" t="str">
        <f>LEFT(Table1[[#This Row],[Cur]],3)</f>
        <v/>
      </c>
      <c r="AY2701" s="59"/>
      <c r="AZ2701" s="46"/>
      <c r="BA2701" s="46" t="str">
        <f>IF(Table1[[#This Row],[Cur]]&lt;&gt;"",IF(Table1[[#This Row],[Cur]]="USD","",ExchangeRate),"")</f>
        <v/>
      </c>
      <c r="BB2701" s="46" t="str">
        <f>IF(Table1[[#This Row],[Grant]]&lt;&gt;"",VLOOKUP(Table1[[#This Row],[Grant]],Grants!B:D,3),"")</f>
        <v/>
      </c>
      <c r="BC2701" s="46" t="str">
        <f>TRIM(Table1[[#This Row],[Vendor ID]])</f>
        <v/>
      </c>
      <c r="BD2701">
        <f>IF(Table1[[#This Row],[Reference Number]]=Q2700,BD2700,BD2700+1)</f>
        <v>0</v>
      </c>
    </row>
    <row r="2702" spans="1:56" ht="11.25" customHeight="1" x14ac:dyDescent="0.25">
      <c r="A2702" s="1"/>
      <c r="B2702" s="88" t="str">
        <f>IF(Table1[[#This Row],[Posting Date]]&lt;&gt;"",IF(Table1[[#This Row],[Reference Number]]=Q2701,B2701+1,1),"")</f>
        <v/>
      </c>
      <c r="C2702" s="61"/>
      <c r="D2702" s="61"/>
      <c r="E2702" s="138"/>
      <c r="F2702" s="141" t="str">
        <f>IFERROR(IF(VLOOKUP(Table1[[#This Row],[Budget Code Description]],Dimentions!$X$6:$AC$139,2,FALSE)="","",VLOOKUP(Table1[[#This Row],[Budget Code Description]],Dimentions!$X$6:$AC$139,2,FALSE)),"")</f>
        <v/>
      </c>
      <c r="G2702" s="141"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1" t="str">
        <f>IFERROR(VLOOKUP(Table1[[#This Row],[Budget Code Description]],Table6[#All],8,FALSE),"")</f>
        <v/>
      </c>
      <c r="L2702" s="63"/>
      <c r="M2702" s="65" t="str">
        <f>IFERROR(VLOOKUP(Table1[[#This Row],[Staff ID]],Table2[],2,FALSE),"")</f>
        <v/>
      </c>
      <c r="N2702" s="209" t="str">
        <f>IFERROR(IF(VLOOKUP(Table1[[#This Row],[Budget Code Description]],Dimentions!$X$6:$AC$134,4,FALSE)="","",VLOOKUP(Table1[[#This Row],[Budget Code Description]],Dimentions!$X$6:$AC$134,4,FALSE)),"")</f>
        <v/>
      </c>
      <c r="O2702" s="65" t="str">
        <f>IFERROR(VLOOKUP(Table1[[#This Row],[Vendor ID]],Table549[],2,FALSE),"")</f>
        <v/>
      </c>
      <c r="P2702" s="63"/>
      <c r="Q2702" s="141" t="str">
        <f>IF(Table1[[#This Row],[Posting Date]]&lt;&gt;"",$D$9,"")</f>
        <v/>
      </c>
      <c r="R2702" s="157" t="str">
        <f>IF(Table1[[#This Row],[Posting Date]]&lt;&gt;"",$D$10,"")</f>
        <v/>
      </c>
      <c r="S2702" s="66"/>
      <c r="T2702" s="63"/>
      <c r="U2702" s="67"/>
      <c r="V2702" s="67"/>
      <c r="W2702" s="67" t="str">
        <f t="shared" si="46"/>
        <v/>
      </c>
      <c r="X2702" s="159" t="str">
        <f>IF(E2702="","",(IF(Table1[[#This Row],[Cur]]="USD",Table1[[#This Row],[Cur_Amount Debit]],Table1[[#This Row],[Cur_Amount Debit]]/Table1[[#This Row],[Exchange Rate]])))</f>
        <v/>
      </c>
      <c r="Y2702" s="159" t="str">
        <f>IF(E2702="","",(IF(Table1[[#This Row],[Cur]]="USD",Table1[[#This Row],[Cur_Amount Credit]],Table1[[#This Row],[Cur_Amount Credit]]/ExchangeRate)))</f>
        <v/>
      </c>
      <c r="Z2702" s="201" t="str">
        <f>IF(E2702="","",(Table1[[#This Row],[Debit USD]]-Table1[[#This Row],[Credit USD]]))</f>
        <v/>
      </c>
      <c r="AA2702" s="226"/>
      <c r="AB2702" s="255"/>
      <c r="AC2702" s="1"/>
      <c r="AD2702" s="15"/>
      <c r="AE2702" s="15" t="str">
        <f>IF(AND(OR(Table1[[#This Row],[Account]]="15030",Table1[[#This Row],[Account]]="15035",Table1[[#This Row],[Account]]="20150"),Table1[[#This Row],[Vendor ID]]=""),1,"")</f>
        <v/>
      </c>
      <c r="AF2702" s="15"/>
      <c r="AG2702" s="15"/>
      <c r="AH2702" s="15"/>
      <c r="AI2702" s="46" t="str">
        <f>IF(Table1[[#This Row],[Posting Date]]&lt;&gt;"","GJ-"&amp;CountryID,"")</f>
        <v/>
      </c>
      <c r="AJ2702" s="59" t="str">
        <f>IF(Table1[[#This Row],[Posting Date]]&lt;&gt;"",Table1[[#This Row],[Posting Date]],"")</f>
        <v/>
      </c>
      <c r="AK2702" s="46"/>
      <c r="AL2702" s="46" t="str">
        <f>IF(Table1[[#This Row],[Description]]&lt;&gt;"",Table1[[#This Row],[Description]],"")</f>
        <v/>
      </c>
      <c r="AM2702" s="46" t="str">
        <f>IF(Table1[[#This Row],[Posting Date]]&lt;&gt;"",Table1[[#This Row],[Reference Number]],"")</f>
        <v/>
      </c>
      <c r="AN2702" s="46" t="str">
        <f>TRIM(Table1[[#This Row],[Line '#]])</f>
        <v/>
      </c>
      <c r="AO2702" s="46" t="str">
        <f>TRIM(Table1[[#This Row],[Account]])</f>
        <v/>
      </c>
      <c r="AP2702" s="46" t="str">
        <f>IF(Table1[[#This Row],[Posting Date]]&lt;&gt;"",$D$5,"")</f>
        <v/>
      </c>
      <c r="AQ2702" s="46" t="str">
        <f>TRIM(Table1[[#This Row],[Departments-Prgrams]])</f>
        <v/>
      </c>
      <c r="AR2702" s="46" t="str">
        <f>TRIM(Table1[[#This Row],[Grant]])</f>
        <v/>
      </c>
      <c r="AS2702" s="46" t="str">
        <f>TRIM(Table1[[#This Row],[Staff ID]])</f>
        <v/>
      </c>
      <c r="AT2702" s="46" t="str">
        <f>IF(TRIM(Table1[[#This Row],[Budget Code]])=0,"",TRIM(Table1[[#This Row],[Budget Code]]))</f>
        <v/>
      </c>
      <c r="AU2702" s="46" t="str">
        <f>IF(Table1[[#This Row],[Line Description]]&lt;&gt;"",Table1[[#This Row],[Line Description]],"")</f>
        <v/>
      </c>
      <c r="AV2702" s="46" t="str">
        <f>IF(Table1[[#This Row],[Cur_Amount Debit]]&gt;0,ROUND(Table1[[#This Row],[Cur_Amount Debit]],2),"")</f>
        <v/>
      </c>
      <c r="AW2702" s="46" t="str">
        <f>IF(Table1[[#This Row],[Cur_Amount Credit]]&gt;0,ROUND(Table1[[#This Row],[Cur_Amount Credit]],2),"")</f>
        <v/>
      </c>
      <c r="AX2702" s="46" t="str">
        <f>LEFT(Table1[[#This Row],[Cur]],3)</f>
        <v/>
      </c>
      <c r="AY2702" s="59"/>
      <c r="AZ2702" s="46"/>
      <c r="BA2702" s="46" t="str">
        <f>IF(Table1[[#This Row],[Cur]]&lt;&gt;"",IF(Table1[[#This Row],[Cur]]="USD","",ExchangeRate),"")</f>
        <v/>
      </c>
      <c r="BB2702" s="46" t="str">
        <f>IF(Table1[[#This Row],[Grant]]&lt;&gt;"",VLOOKUP(Table1[[#This Row],[Grant]],Grants!B:D,3),"")</f>
        <v/>
      </c>
      <c r="BC2702" s="46" t="str">
        <f>TRIM(Table1[[#This Row],[Vendor ID]])</f>
        <v/>
      </c>
      <c r="BD2702">
        <f>IF(Table1[[#This Row],[Reference Number]]=Q2701,BD2701,BD2701+1)</f>
        <v>0</v>
      </c>
    </row>
    <row r="2703" spans="1:56" ht="11.25" customHeight="1" x14ac:dyDescent="0.25">
      <c r="A2703" s="1"/>
      <c r="B2703" s="88" t="str">
        <f>IF(Table1[[#This Row],[Posting Date]]&lt;&gt;"",IF(Table1[[#This Row],[Reference Number]]=Q2702,B2702+1,1),"")</f>
        <v/>
      </c>
      <c r="C2703" s="61"/>
      <c r="D2703" s="61"/>
      <c r="E2703" s="138"/>
      <c r="F2703" s="141" t="str">
        <f>IFERROR(IF(VLOOKUP(Table1[[#This Row],[Budget Code Description]],Dimentions!$X$6:$AC$139,2,FALSE)="","",VLOOKUP(Table1[[#This Row],[Budget Code Description]],Dimentions!$X$6:$AC$139,2,FALSE)),"")</f>
        <v/>
      </c>
      <c r="G2703" s="141"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1" t="str">
        <f>IFERROR(VLOOKUP(Table1[[#This Row],[Budget Code Description]],Table6[#All],8,FALSE),"")</f>
        <v/>
      </c>
      <c r="L2703" s="63"/>
      <c r="M2703" s="65" t="str">
        <f>IFERROR(VLOOKUP(Table1[[#This Row],[Staff ID]],Table2[],2,FALSE),"")</f>
        <v/>
      </c>
      <c r="N2703" s="209" t="str">
        <f>IFERROR(IF(VLOOKUP(Table1[[#This Row],[Budget Code Description]],Dimentions!$X$6:$AC$134,4,FALSE)="","",VLOOKUP(Table1[[#This Row],[Budget Code Description]],Dimentions!$X$6:$AC$134,4,FALSE)),"")</f>
        <v/>
      </c>
      <c r="O2703" s="65" t="str">
        <f>IFERROR(VLOOKUP(Table1[[#This Row],[Vendor ID]],Table549[],2,FALSE),"")</f>
        <v/>
      </c>
      <c r="P2703" s="63"/>
      <c r="Q2703" s="141" t="str">
        <f>IF(Table1[[#This Row],[Posting Date]]&lt;&gt;"",$D$9,"")</f>
        <v/>
      </c>
      <c r="R2703" s="157" t="str">
        <f>IF(Table1[[#This Row],[Posting Date]]&lt;&gt;"",$D$10,"")</f>
        <v/>
      </c>
      <c r="S2703" s="66"/>
      <c r="T2703" s="63"/>
      <c r="U2703" s="67"/>
      <c r="V2703" s="67"/>
      <c r="W2703" s="67" t="str">
        <f t="shared" si="46"/>
        <v/>
      </c>
      <c r="X2703" s="159" t="str">
        <f>IF(E2703="","",(IF(Table1[[#This Row],[Cur]]="USD",Table1[[#This Row],[Cur_Amount Debit]],Table1[[#This Row],[Cur_Amount Debit]]/Table1[[#This Row],[Exchange Rate]])))</f>
        <v/>
      </c>
      <c r="Y2703" s="159" t="str">
        <f>IF(E2703="","",(IF(Table1[[#This Row],[Cur]]="USD",Table1[[#This Row],[Cur_Amount Credit]],Table1[[#This Row],[Cur_Amount Credit]]/ExchangeRate)))</f>
        <v/>
      </c>
      <c r="Z2703" s="201" t="str">
        <f>IF(E2703="","",(Table1[[#This Row],[Debit USD]]-Table1[[#This Row],[Credit USD]]))</f>
        <v/>
      </c>
      <c r="AA2703" s="226"/>
      <c r="AB2703" s="255"/>
      <c r="AC2703" s="1"/>
      <c r="AD2703" s="15"/>
      <c r="AE2703" s="15" t="str">
        <f>IF(AND(OR(Table1[[#This Row],[Account]]="15030",Table1[[#This Row],[Account]]="15035",Table1[[#This Row],[Account]]="20150"),Table1[[#This Row],[Vendor ID]]=""),1,"")</f>
        <v/>
      </c>
      <c r="AF2703" s="15"/>
      <c r="AG2703" s="15"/>
      <c r="AH2703" s="15"/>
      <c r="AI2703" s="46" t="str">
        <f>IF(Table1[[#This Row],[Posting Date]]&lt;&gt;"","GJ-"&amp;CountryID,"")</f>
        <v/>
      </c>
      <c r="AJ2703" s="59" t="str">
        <f>IF(Table1[[#This Row],[Posting Date]]&lt;&gt;"",Table1[[#This Row],[Posting Date]],"")</f>
        <v/>
      </c>
      <c r="AK2703" s="46"/>
      <c r="AL2703" s="46" t="str">
        <f>IF(Table1[[#This Row],[Description]]&lt;&gt;"",Table1[[#This Row],[Description]],"")</f>
        <v/>
      </c>
      <c r="AM2703" s="46" t="str">
        <f>IF(Table1[[#This Row],[Posting Date]]&lt;&gt;"",Table1[[#This Row],[Reference Number]],"")</f>
        <v/>
      </c>
      <c r="AN2703" s="46" t="str">
        <f>TRIM(Table1[[#This Row],[Line '#]])</f>
        <v/>
      </c>
      <c r="AO2703" s="46" t="str">
        <f>TRIM(Table1[[#This Row],[Account]])</f>
        <v/>
      </c>
      <c r="AP2703" s="46" t="str">
        <f>IF(Table1[[#This Row],[Posting Date]]&lt;&gt;"",$D$5,"")</f>
        <v/>
      </c>
      <c r="AQ2703" s="46" t="str">
        <f>TRIM(Table1[[#This Row],[Departments-Prgrams]])</f>
        <v/>
      </c>
      <c r="AR2703" s="46" t="str">
        <f>TRIM(Table1[[#This Row],[Grant]])</f>
        <v/>
      </c>
      <c r="AS2703" s="46" t="str">
        <f>TRIM(Table1[[#This Row],[Staff ID]])</f>
        <v/>
      </c>
      <c r="AT2703" s="46" t="str">
        <f>IF(TRIM(Table1[[#This Row],[Budget Code]])=0,"",TRIM(Table1[[#This Row],[Budget Code]]))</f>
        <v/>
      </c>
      <c r="AU2703" s="46" t="str">
        <f>IF(Table1[[#This Row],[Line Description]]&lt;&gt;"",Table1[[#This Row],[Line Description]],"")</f>
        <v/>
      </c>
      <c r="AV2703" s="46" t="str">
        <f>IF(Table1[[#This Row],[Cur_Amount Debit]]&gt;0,ROUND(Table1[[#This Row],[Cur_Amount Debit]],2),"")</f>
        <v/>
      </c>
      <c r="AW2703" s="46" t="str">
        <f>IF(Table1[[#This Row],[Cur_Amount Credit]]&gt;0,ROUND(Table1[[#This Row],[Cur_Amount Credit]],2),"")</f>
        <v/>
      </c>
      <c r="AX2703" s="46" t="str">
        <f>LEFT(Table1[[#This Row],[Cur]],3)</f>
        <v/>
      </c>
      <c r="AY2703" s="59"/>
      <c r="AZ2703" s="46"/>
      <c r="BA2703" s="46" t="str">
        <f>IF(Table1[[#This Row],[Cur]]&lt;&gt;"",IF(Table1[[#This Row],[Cur]]="USD","",ExchangeRate),"")</f>
        <v/>
      </c>
      <c r="BB2703" s="46" t="str">
        <f>IF(Table1[[#This Row],[Grant]]&lt;&gt;"",VLOOKUP(Table1[[#This Row],[Grant]],Grants!B:D,3),"")</f>
        <v/>
      </c>
      <c r="BC2703" s="46" t="str">
        <f>TRIM(Table1[[#This Row],[Vendor ID]])</f>
        <v/>
      </c>
      <c r="BD2703">
        <f>IF(Table1[[#This Row],[Reference Number]]=Q2702,BD2702,BD2702+1)</f>
        <v>0</v>
      </c>
    </row>
    <row r="2704" spans="1:56" ht="11.25" customHeight="1" x14ac:dyDescent="0.25">
      <c r="A2704" s="1"/>
      <c r="B2704" s="88" t="str">
        <f>IF(Table1[[#This Row],[Posting Date]]&lt;&gt;"",IF(Table1[[#This Row],[Reference Number]]=Q2703,B2703+1,1),"")</f>
        <v/>
      </c>
      <c r="C2704" s="61"/>
      <c r="D2704" s="61"/>
      <c r="E2704" s="138"/>
      <c r="F2704" s="141" t="str">
        <f>IFERROR(IF(VLOOKUP(Table1[[#This Row],[Budget Code Description]],Dimentions!$X$6:$AC$139,2,FALSE)="","",VLOOKUP(Table1[[#This Row],[Budget Code Description]],Dimentions!$X$6:$AC$139,2,FALSE)),"")</f>
        <v/>
      </c>
      <c r="G2704" s="141"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1" t="str">
        <f>IFERROR(VLOOKUP(Table1[[#This Row],[Budget Code Description]],Table6[#All],8,FALSE),"")</f>
        <v/>
      </c>
      <c r="L2704" s="63"/>
      <c r="M2704" s="65" t="str">
        <f>IFERROR(VLOOKUP(Table1[[#This Row],[Staff ID]],Table2[],2,FALSE),"")</f>
        <v/>
      </c>
      <c r="N2704" s="209" t="str">
        <f>IFERROR(IF(VLOOKUP(Table1[[#This Row],[Budget Code Description]],Dimentions!$X$6:$AC$134,4,FALSE)="","",VLOOKUP(Table1[[#This Row],[Budget Code Description]],Dimentions!$X$6:$AC$134,4,FALSE)),"")</f>
        <v/>
      </c>
      <c r="O2704" s="65" t="str">
        <f>IFERROR(VLOOKUP(Table1[[#This Row],[Vendor ID]],Table549[],2,FALSE),"")</f>
        <v/>
      </c>
      <c r="P2704" s="63"/>
      <c r="Q2704" s="141" t="str">
        <f>IF(Table1[[#This Row],[Posting Date]]&lt;&gt;"",$D$9,"")</f>
        <v/>
      </c>
      <c r="R2704" s="157" t="str">
        <f>IF(Table1[[#This Row],[Posting Date]]&lt;&gt;"",$D$10,"")</f>
        <v/>
      </c>
      <c r="S2704" s="66"/>
      <c r="T2704" s="63"/>
      <c r="U2704" s="67"/>
      <c r="V2704" s="67"/>
      <c r="W2704" s="67" t="str">
        <f t="shared" si="46"/>
        <v/>
      </c>
      <c r="X2704" s="159" t="str">
        <f>IF(E2704="","",(IF(Table1[[#This Row],[Cur]]="USD",Table1[[#This Row],[Cur_Amount Debit]],Table1[[#This Row],[Cur_Amount Debit]]/Table1[[#This Row],[Exchange Rate]])))</f>
        <v/>
      </c>
      <c r="Y2704" s="159" t="str">
        <f>IF(E2704="","",(IF(Table1[[#This Row],[Cur]]="USD",Table1[[#This Row],[Cur_Amount Credit]],Table1[[#This Row],[Cur_Amount Credit]]/ExchangeRate)))</f>
        <v/>
      </c>
      <c r="Z2704" s="201" t="str">
        <f>IF(E2704="","",(Table1[[#This Row],[Debit USD]]-Table1[[#This Row],[Credit USD]]))</f>
        <v/>
      </c>
      <c r="AA2704" s="226"/>
      <c r="AB2704" s="255"/>
      <c r="AC2704" s="1"/>
      <c r="AD2704" s="15"/>
      <c r="AE2704" s="15" t="str">
        <f>IF(AND(OR(Table1[[#This Row],[Account]]="15030",Table1[[#This Row],[Account]]="15035",Table1[[#This Row],[Account]]="20150"),Table1[[#This Row],[Vendor ID]]=""),1,"")</f>
        <v/>
      </c>
      <c r="AF2704" s="15"/>
      <c r="AG2704" s="15"/>
      <c r="AH2704" s="15"/>
      <c r="AI2704" s="46" t="str">
        <f>IF(Table1[[#This Row],[Posting Date]]&lt;&gt;"","GJ-"&amp;CountryID,"")</f>
        <v/>
      </c>
      <c r="AJ2704" s="59" t="str">
        <f>IF(Table1[[#This Row],[Posting Date]]&lt;&gt;"",Table1[[#This Row],[Posting Date]],"")</f>
        <v/>
      </c>
      <c r="AK2704" s="46"/>
      <c r="AL2704" s="46" t="str">
        <f>IF(Table1[[#This Row],[Description]]&lt;&gt;"",Table1[[#This Row],[Description]],"")</f>
        <v/>
      </c>
      <c r="AM2704" s="46" t="str">
        <f>IF(Table1[[#This Row],[Posting Date]]&lt;&gt;"",Table1[[#This Row],[Reference Number]],"")</f>
        <v/>
      </c>
      <c r="AN2704" s="46" t="str">
        <f>TRIM(Table1[[#This Row],[Line '#]])</f>
        <v/>
      </c>
      <c r="AO2704" s="46" t="str">
        <f>TRIM(Table1[[#This Row],[Account]])</f>
        <v/>
      </c>
      <c r="AP2704" s="46" t="str">
        <f>IF(Table1[[#This Row],[Posting Date]]&lt;&gt;"",$D$5,"")</f>
        <v/>
      </c>
      <c r="AQ2704" s="46" t="str">
        <f>TRIM(Table1[[#This Row],[Departments-Prgrams]])</f>
        <v/>
      </c>
      <c r="AR2704" s="46" t="str">
        <f>TRIM(Table1[[#This Row],[Grant]])</f>
        <v/>
      </c>
      <c r="AS2704" s="46" t="str">
        <f>TRIM(Table1[[#This Row],[Staff ID]])</f>
        <v/>
      </c>
      <c r="AT2704" s="46" t="str">
        <f>IF(TRIM(Table1[[#This Row],[Budget Code]])=0,"",TRIM(Table1[[#This Row],[Budget Code]]))</f>
        <v/>
      </c>
      <c r="AU2704" s="46" t="str">
        <f>IF(Table1[[#This Row],[Line Description]]&lt;&gt;"",Table1[[#This Row],[Line Description]],"")</f>
        <v/>
      </c>
      <c r="AV2704" s="46" t="str">
        <f>IF(Table1[[#This Row],[Cur_Amount Debit]]&gt;0,ROUND(Table1[[#This Row],[Cur_Amount Debit]],2),"")</f>
        <v/>
      </c>
      <c r="AW2704" s="46" t="str">
        <f>IF(Table1[[#This Row],[Cur_Amount Credit]]&gt;0,ROUND(Table1[[#This Row],[Cur_Amount Credit]],2),"")</f>
        <v/>
      </c>
      <c r="AX2704" s="46" t="str">
        <f>LEFT(Table1[[#This Row],[Cur]],3)</f>
        <v/>
      </c>
      <c r="AY2704" s="59"/>
      <c r="AZ2704" s="46"/>
      <c r="BA2704" s="46" t="str">
        <f>IF(Table1[[#This Row],[Cur]]&lt;&gt;"",IF(Table1[[#This Row],[Cur]]="USD","",ExchangeRate),"")</f>
        <v/>
      </c>
      <c r="BB2704" s="46" t="str">
        <f>IF(Table1[[#This Row],[Grant]]&lt;&gt;"",VLOOKUP(Table1[[#This Row],[Grant]],Grants!B:D,3),"")</f>
        <v/>
      </c>
      <c r="BC2704" s="46" t="str">
        <f>TRIM(Table1[[#This Row],[Vendor ID]])</f>
        <v/>
      </c>
      <c r="BD2704">
        <f>IF(Table1[[#This Row],[Reference Number]]=Q2703,BD2703,BD2703+1)</f>
        <v>0</v>
      </c>
    </row>
    <row r="2705" spans="1:56" ht="11.25" customHeight="1" x14ac:dyDescent="0.25">
      <c r="A2705" s="1"/>
      <c r="B2705" s="88" t="str">
        <f>IF(Table1[[#This Row],[Posting Date]]&lt;&gt;"",IF(Table1[[#This Row],[Reference Number]]=Q2704,B2704+1,1),"")</f>
        <v/>
      </c>
      <c r="C2705" s="61"/>
      <c r="D2705" s="61"/>
      <c r="E2705" s="138"/>
      <c r="F2705" s="141" t="str">
        <f>IFERROR(IF(VLOOKUP(Table1[[#This Row],[Budget Code Description]],Dimentions!$X$6:$AC$139,2,FALSE)="","",VLOOKUP(Table1[[#This Row],[Budget Code Description]],Dimentions!$X$6:$AC$139,2,FALSE)),"")</f>
        <v/>
      </c>
      <c r="G2705" s="141"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1" t="str">
        <f>IFERROR(VLOOKUP(Table1[[#This Row],[Budget Code Description]],Table6[#All],8,FALSE),"")</f>
        <v/>
      </c>
      <c r="L2705" s="63"/>
      <c r="M2705" s="65" t="str">
        <f>IFERROR(VLOOKUP(Table1[[#This Row],[Staff ID]],Table2[],2,FALSE),"")</f>
        <v/>
      </c>
      <c r="N2705" s="209" t="str">
        <f>IFERROR(IF(VLOOKUP(Table1[[#This Row],[Budget Code Description]],Dimentions!$X$6:$AC$134,4,FALSE)="","",VLOOKUP(Table1[[#This Row],[Budget Code Description]],Dimentions!$X$6:$AC$134,4,FALSE)),"")</f>
        <v/>
      </c>
      <c r="O2705" s="65" t="str">
        <f>IFERROR(VLOOKUP(Table1[[#This Row],[Vendor ID]],Table549[],2,FALSE),"")</f>
        <v/>
      </c>
      <c r="P2705" s="63"/>
      <c r="Q2705" s="141" t="str">
        <f>IF(Table1[[#This Row],[Posting Date]]&lt;&gt;"",$D$9,"")</f>
        <v/>
      </c>
      <c r="R2705" s="157" t="str">
        <f>IF(Table1[[#This Row],[Posting Date]]&lt;&gt;"",$D$10,"")</f>
        <v/>
      </c>
      <c r="S2705" s="66"/>
      <c r="T2705" s="63"/>
      <c r="U2705" s="67"/>
      <c r="V2705" s="67"/>
      <c r="W2705" s="67" t="str">
        <f t="shared" si="46"/>
        <v/>
      </c>
      <c r="X2705" s="159" t="str">
        <f>IF(E2705="","",(IF(Table1[[#This Row],[Cur]]="USD",Table1[[#This Row],[Cur_Amount Debit]],Table1[[#This Row],[Cur_Amount Debit]]/Table1[[#This Row],[Exchange Rate]])))</f>
        <v/>
      </c>
      <c r="Y2705" s="159" t="str">
        <f>IF(E2705="","",(IF(Table1[[#This Row],[Cur]]="USD",Table1[[#This Row],[Cur_Amount Credit]],Table1[[#This Row],[Cur_Amount Credit]]/ExchangeRate)))</f>
        <v/>
      </c>
      <c r="Z2705" s="201" t="str">
        <f>IF(E2705="","",(Table1[[#This Row],[Debit USD]]-Table1[[#This Row],[Credit USD]]))</f>
        <v/>
      </c>
      <c r="AA2705" s="226"/>
      <c r="AB2705" s="255"/>
      <c r="AC2705" s="1"/>
      <c r="AD2705" s="15"/>
      <c r="AE2705" s="15" t="str">
        <f>IF(AND(OR(Table1[[#This Row],[Account]]="15030",Table1[[#This Row],[Account]]="15035",Table1[[#This Row],[Account]]="20150"),Table1[[#This Row],[Vendor ID]]=""),1,"")</f>
        <v/>
      </c>
      <c r="AF2705" s="15"/>
      <c r="AG2705" s="15"/>
      <c r="AH2705" s="15"/>
      <c r="AI2705" s="46" t="str">
        <f>IF(Table1[[#This Row],[Posting Date]]&lt;&gt;"","GJ-"&amp;CountryID,"")</f>
        <v/>
      </c>
      <c r="AJ2705" s="59" t="str">
        <f>IF(Table1[[#This Row],[Posting Date]]&lt;&gt;"",Table1[[#This Row],[Posting Date]],"")</f>
        <v/>
      </c>
      <c r="AK2705" s="46"/>
      <c r="AL2705" s="46" t="str">
        <f>IF(Table1[[#This Row],[Description]]&lt;&gt;"",Table1[[#This Row],[Description]],"")</f>
        <v/>
      </c>
      <c r="AM2705" s="46" t="str">
        <f>IF(Table1[[#This Row],[Posting Date]]&lt;&gt;"",Table1[[#This Row],[Reference Number]],"")</f>
        <v/>
      </c>
      <c r="AN2705" s="46" t="str">
        <f>TRIM(Table1[[#This Row],[Line '#]])</f>
        <v/>
      </c>
      <c r="AO2705" s="46" t="str">
        <f>TRIM(Table1[[#This Row],[Account]])</f>
        <v/>
      </c>
      <c r="AP2705" s="46" t="str">
        <f>IF(Table1[[#This Row],[Posting Date]]&lt;&gt;"",$D$5,"")</f>
        <v/>
      </c>
      <c r="AQ2705" s="46" t="str">
        <f>TRIM(Table1[[#This Row],[Departments-Prgrams]])</f>
        <v/>
      </c>
      <c r="AR2705" s="46" t="str">
        <f>TRIM(Table1[[#This Row],[Grant]])</f>
        <v/>
      </c>
      <c r="AS2705" s="46" t="str">
        <f>TRIM(Table1[[#This Row],[Staff ID]])</f>
        <v/>
      </c>
      <c r="AT2705" s="46" t="str">
        <f>IF(TRIM(Table1[[#This Row],[Budget Code]])=0,"",TRIM(Table1[[#This Row],[Budget Code]]))</f>
        <v/>
      </c>
      <c r="AU2705" s="46" t="str">
        <f>IF(Table1[[#This Row],[Line Description]]&lt;&gt;"",Table1[[#This Row],[Line Description]],"")</f>
        <v/>
      </c>
      <c r="AV2705" s="46" t="str">
        <f>IF(Table1[[#This Row],[Cur_Amount Debit]]&gt;0,ROUND(Table1[[#This Row],[Cur_Amount Debit]],2),"")</f>
        <v/>
      </c>
      <c r="AW2705" s="46" t="str">
        <f>IF(Table1[[#This Row],[Cur_Amount Credit]]&gt;0,ROUND(Table1[[#This Row],[Cur_Amount Credit]],2),"")</f>
        <v/>
      </c>
      <c r="AX2705" s="46" t="str">
        <f>LEFT(Table1[[#This Row],[Cur]],3)</f>
        <v/>
      </c>
      <c r="AY2705" s="59"/>
      <c r="AZ2705" s="46"/>
      <c r="BA2705" s="46" t="str">
        <f>IF(Table1[[#This Row],[Cur]]&lt;&gt;"",IF(Table1[[#This Row],[Cur]]="USD","",ExchangeRate),"")</f>
        <v/>
      </c>
      <c r="BB2705" s="46" t="str">
        <f>IF(Table1[[#This Row],[Grant]]&lt;&gt;"",VLOOKUP(Table1[[#This Row],[Grant]],Grants!B:D,3),"")</f>
        <v/>
      </c>
      <c r="BC2705" s="46" t="str">
        <f>TRIM(Table1[[#This Row],[Vendor ID]])</f>
        <v/>
      </c>
      <c r="BD2705">
        <f>IF(Table1[[#This Row],[Reference Number]]=Q2704,BD2704,BD2704+1)</f>
        <v>0</v>
      </c>
    </row>
    <row r="2706" spans="1:56" ht="11.25" customHeight="1" x14ac:dyDescent="0.25">
      <c r="A2706" s="1"/>
      <c r="B2706" s="88" t="str">
        <f>IF(Table1[[#This Row],[Posting Date]]&lt;&gt;"",IF(Table1[[#This Row],[Reference Number]]=Q2705,B2705+1,1),"")</f>
        <v/>
      </c>
      <c r="C2706" s="61"/>
      <c r="D2706" s="61"/>
      <c r="E2706" s="138"/>
      <c r="F2706" s="141" t="str">
        <f>IFERROR(IF(VLOOKUP(Table1[[#This Row],[Budget Code Description]],Dimentions!$X$6:$AC$139,2,FALSE)="","",VLOOKUP(Table1[[#This Row],[Budget Code Description]],Dimentions!$X$6:$AC$139,2,FALSE)),"")</f>
        <v/>
      </c>
      <c r="G2706" s="141"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1" t="str">
        <f>IFERROR(VLOOKUP(Table1[[#This Row],[Budget Code Description]],Table6[#All],8,FALSE),"")</f>
        <v/>
      </c>
      <c r="L2706" s="63"/>
      <c r="M2706" s="65" t="str">
        <f>IFERROR(VLOOKUP(Table1[[#This Row],[Staff ID]],Table2[],2,FALSE),"")</f>
        <v/>
      </c>
      <c r="N2706" s="209" t="str">
        <f>IFERROR(IF(VLOOKUP(Table1[[#This Row],[Budget Code Description]],Dimentions!$X$6:$AC$134,4,FALSE)="","",VLOOKUP(Table1[[#This Row],[Budget Code Description]],Dimentions!$X$6:$AC$134,4,FALSE)),"")</f>
        <v/>
      </c>
      <c r="O2706" s="65" t="str">
        <f>IFERROR(VLOOKUP(Table1[[#This Row],[Vendor ID]],Table549[],2,FALSE),"")</f>
        <v/>
      </c>
      <c r="P2706" s="63"/>
      <c r="Q2706" s="141" t="str">
        <f>IF(Table1[[#This Row],[Posting Date]]&lt;&gt;"",$D$9,"")</f>
        <v/>
      </c>
      <c r="R2706" s="157" t="str">
        <f>IF(Table1[[#This Row],[Posting Date]]&lt;&gt;"",$D$10,"")</f>
        <v/>
      </c>
      <c r="S2706" s="66"/>
      <c r="T2706" s="63"/>
      <c r="U2706" s="67"/>
      <c r="V2706" s="67"/>
      <c r="W2706" s="67" t="str">
        <f t="shared" si="46"/>
        <v/>
      </c>
      <c r="X2706" s="159" t="str">
        <f>IF(E2706="","",(IF(Table1[[#This Row],[Cur]]="USD",Table1[[#This Row],[Cur_Amount Debit]],Table1[[#This Row],[Cur_Amount Debit]]/Table1[[#This Row],[Exchange Rate]])))</f>
        <v/>
      </c>
      <c r="Y2706" s="159" t="str">
        <f>IF(E2706="","",(IF(Table1[[#This Row],[Cur]]="USD",Table1[[#This Row],[Cur_Amount Credit]],Table1[[#This Row],[Cur_Amount Credit]]/ExchangeRate)))</f>
        <v/>
      </c>
      <c r="Z2706" s="201" t="str">
        <f>IF(E2706="","",(Table1[[#This Row],[Debit USD]]-Table1[[#This Row],[Credit USD]]))</f>
        <v/>
      </c>
      <c r="AA2706" s="226"/>
      <c r="AB2706" s="255"/>
      <c r="AC2706" s="1"/>
      <c r="AD2706" s="15"/>
      <c r="AE2706" s="15" t="str">
        <f>IF(AND(OR(Table1[[#This Row],[Account]]="15030",Table1[[#This Row],[Account]]="15035",Table1[[#This Row],[Account]]="20150"),Table1[[#This Row],[Vendor ID]]=""),1,"")</f>
        <v/>
      </c>
      <c r="AF2706" s="15"/>
      <c r="AG2706" s="15"/>
      <c r="AH2706" s="15"/>
      <c r="AI2706" s="46" t="str">
        <f>IF(Table1[[#This Row],[Posting Date]]&lt;&gt;"","GJ-"&amp;CountryID,"")</f>
        <v/>
      </c>
      <c r="AJ2706" s="59" t="str">
        <f>IF(Table1[[#This Row],[Posting Date]]&lt;&gt;"",Table1[[#This Row],[Posting Date]],"")</f>
        <v/>
      </c>
      <c r="AK2706" s="46"/>
      <c r="AL2706" s="46" t="str">
        <f>IF(Table1[[#This Row],[Description]]&lt;&gt;"",Table1[[#This Row],[Description]],"")</f>
        <v/>
      </c>
      <c r="AM2706" s="46" t="str">
        <f>IF(Table1[[#This Row],[Posting Date]]&lt;&gt;"",Table1[[#This Row],[Reference Number]],"")</f>
        <v/>
      </c>
      <c r="AN2706" s="46" t="str">
        <f>TRIM(Table1[[#This Row],[Line '#]])</f>
        <v/>
      </c>
      <c r="AO2706" s="46" t="str">
        <f>TRIM(Table1[[#This Row],[Account]])</f>
        <v/>
      </c>
      <c r="AP2706" s="46" t="str">
        <f>IF(Table1[[#This Row],[Posting Date]]&lt;&gt;"",$D$5,"")</f>
        <v/>
      </c>
      <c r="AQ2706" s="46" t="str">
        <f>TRIM(Table1[[#This Row],[Departments-Prgrams]])</f>
        <v/>
      </c>
      <c r="AR2706" s="46" t="str">
        <f>TRIM(Table1[[#This Row],[Grant]])</f>
        <v/>
      </c>
      <c r="AS2706" s="46" t="str">
        <f>TRIM(Table1[[#This Row],[Staff ID]])</f>
        <v/>
      </c>
      <c r="AT2706" s="46" t="str">
        <f>IF(TRIM(Table1[[#This Row],[Budget Code]])=0,"",TRIM(Table1[[#This Row],[Budget Code]]))</f>
        <v/>
      </c>
      <c r="AU2706" s="46" t="str">
        <f>IF(Table1[[#This Row],[Line Description]]&lt;&gt;"",Table1[[#This Row],[Line Description]],"")</f>
        <v/>
      </c>
      <c r="AV2706" s="46" t="str">
        <f>IF(Table1[[#This Row],[Cur_Amount Debit]]&gt;0,ROUND(Table1[[#This Row],[Cur_Amount Debit]],2),"")</f>
        <v/>
      </c>
      <c r="AW2706" s="46" t="str">
        <f>IF(Table1[[#This Row],[Cur_Amount Credit]]&gt;0,ROUND(Table1[[#This Row],[Cur_Amount Credit]],2),"")</f>
        <v/>
      </c>
      <c r="AX2706" s="46" t="str">
        <f>LEFT(Table1[[#This Row],[Cur]],3)</f>
        <v/>
      </c>
      <c r="AY2706" s="59"/>
      <c r="AZ2706" s="46"/>
      <c r="BA2706" s="46" t="str">
        <f>IF(Table1[[#This Row],[Cur]]&lt;&gt;"",IF(Table1[[#This Row],[Cur]]="USD","",ExchangeRate),"")</f>
        <v/>
      </c>
      <c r="BB2706" s="46" t="str">
        <f>IF(Table1[[#This Row],[Grant]]&lt;&gt;"",VLOOKUP(Table1[[#This Row],[Grant]],Grants!B:D,3),"")</f>
        <v/>
      </c>
      <c r="BC2706" s="46" t="str">
        <f>TRIM(Table1[[#This Row],[Vendor ID]])</f>
        <v/>
      </c>
      <c r="BD2706">
        <f>IF(Table1[[#This Row],[Reference Number]]=Q2705,BD2705,BD2705+1)</f>
        <v>0</v>
      </c>
    </row>
    <row r="2707" spans="1:56" ht="11.25" customHeight="1" x14ac:dyDescent="0.25">
      <c r="A2707" s="1"/>
      <c r="B2707" s="88" t="str">
        <f>IF(Table1[[#This Row],[Posting Date]]&lt;&gt;"",IF(Table1[[#This Row],[Reference Number]]=Q2706,B2706+1,1),"")</f>
        <v/>
      </c>
      <c r="C2707" s="61"/>
      <c r="D2707" s="61"/>
      <c r="E2707" s="138"/>
      <c r="F2707" s="141" t="str">
        <f>IFERROR(IF(VLOOKUP(Table1[[#This Row],[Budget Code Description]],Dimentions!$X$6:$AC$139,2,FALSE)="","",VLOOKUP(Table1[[#This Row],[Budget Code Description]],Dimentions!$X$6:$AC$139,2,FALSE)),"")</f>
        <v/>
      </c>
      <c r="G2707" s="141"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1" t="str">
        <f>IFERROR(VLOOKUP(Table1[[#This Row],[Budget Code Description]],Table6[#All],8,FALSE),"")</f>
        <v/>
      </c>
      <c r="L2707" s="63"/>
      <c r="M2707" s="65" t="str">
        <f>IFERROR(VLOOKUP(Table1[[#This Row],[Staff ID]],Table2[],2,FALSE),"")</f>
        <v/>
      </c>
      <c r="N2707" s="209" t="str">
        <f>IFERROR(IF(VLOOKUP(Table1[[#This Row],[Budget Code Description]],Dimentions!$X$6:$AC$134,4,FALSE)="","",VLOOKUP(Table1[[#This Row],[Budget Code Description]],Dimentions!$X$6:$AC$134,4,FALSE)),"")</f>
        <v/>
      </c>
      <c r="O2707" s="65" t="str">
        <f>IFERROR(VLOOKUP(Table1[[#This Row],[Vendor ID]],Table549[],2,FALSE),"")</f>
        <v/>
      </c>
      <c r="P2707" s="63"/>
      <c r="Q2707" s="141" t="str">
        <f>IF(Table1[[#This Row],[Posting Date]]&lt;&gt;"",$D$9,"")</f>
        <v/>
      </c>
      <c r="R2707" s="157" t="str">
        <f>IF(Table1[[#This Row],[Posting Date]]&lt;&gt;"",$D$10,"")</f>
        <v/>
      </c>
      <c r="S2707" s="66"/>
      <c r="T2707" s="63"/>
      <c r="U2707" s="67"/>
      <c r="V2707" s="67"/>
      <c r="W2707" s="67" t="str">
        <f t="shared" si="46"/>
        <v/>
      </c>
      <c r="X2707" s="159" t="str">
        <f>IF(E2707="","",(IF(Table1[[#This Row],[Cur]]="USD",Table1[[#This Row],[Cur_Amount Debit]],Table1[[#This Row],[Cur_Amount Debit]]/Table1[[#This Row],[Exchange Rate]])))</f>
        <v/>
      </c>
      <c r="Y2707" s="159" t="str">
        <f>IF(E2707="","",(IF(Table1[[#This Row],[Cur]]="USD",Table1[[#This Row],[Cur_Amount Credit]],Table1[[#This Row],[Cur_Amount Credit]]/ExchangeRate)))</f>
        <v/>
      </c>
      <c r="Z2707" s="201" t="str">
        <f>IF(E2707="","",(Table1[[#This Row],[Debit USD]]-Table1[[#This Row],[Credit USD]]))</f>
        <v/>
      </c>
      <c r="AA2707" s="226"/>
      <c r="AB2707" s="255"/>
      <c r="AC2707" s="1"/>
      <c r="AD2707" s="15"/>
      <c r="AE2707" s="15" t="str">
        <f>IF(AND(OR(Table1[[#This Row],[Account]]="15030",Table1[[#This Row],[Account]]="15035",Table1[[#This Row],[Account]]="20150"),Table1[[#This Row],[Vendor ID]]=""),1,"")</f>
        <v/>
      </c>
      <c r="AF2707" s="15"/>
      <c r="AG2707" s="15"/>
      <c r="AH2707" s="15"/>
      <c r="AI2707" s="46" t="str">
        <f>IF(Table1[[#This Row],[Posting Date]]&lt;&gt;"","GJ-"&amp;CountryID,"")</f>
        <v/>
      </c>
      <c r="AJ2707" s="59" t="str">
        <f>IF(Table1[[#This Row],[Posting Date]]&lt;&gt;"",Table1[[#This Row],[Posting Date]],"")</f>
        <v/>
      </c>
      <c r="AK2707" s="46"/>
      <c r="AL2707" s="46" t="str">
        <f>IF(Table1[[#This Row],[Description]]&lt;&gt;"",Table1[[#This Row],[Description]],"")</f>
        <v/>
      </c>
      <c r="AM2707" s="46" t="str">
        <f>IF(Table1[[#This Row],[Posting Date]]&lt;&gt;"",Table1[[#This Row],[Reference Number]],"")</f>
        <v/>
      </c>
      <c r="AN2707" s="46" t="str">
        <f>TRIM(Table1[[#This Row],[Line '#]])</f>
        <v/>
      </c>
      <c r="AO2707" s="46" t="str">
        <f>TRIM(Table1[[#This Row],[Account]])</f>
        <v/>
      </c>
      <c r="AP2707" s="46" t="str">
        <f>IF(Table1[[#This Row],[Posting Date]]&lt;&gt;"",$D$5,"")</f>
        <v/>
      </c>
      <c r="AQ2707" s="46" t="str">
        <f>TRIM(Table1[[#This Row],[Departments-Prgrams]])</f>
        <v/>
      </c>
      <c r="AR2707" s="46" t="str">
        <f>TRIM(Table1[[#This Row],[Grant]])</f>
        <v/>
      </c>
      <c r="AS2707" s="46" t="str">
        <f>TRIM(Table1[[#This Row],[Staff ID]])</f>
        <v/>
      </c>
      <c r="AT2707" s="46" t="str">
        <f>IF(TRIM(Table1[[#This Row],[Budget Code]])=0,"",TRIM(Table1[[#This Row],[Budget Code]]))</f>
        <v/>
      </c>
      <c r="AU2707" s="46" t="str">
        <f>IF(Table1[[#This Row],[Line Description]]&lt;&gt;"",Table1[[#This Row],[Line Description]],"")</f>
        <v/>
      </c>
      <c r="AV2707" s="46" t="str">
        <f>IF(Table1[[#This Row],[Cur_Amount Debit]]&gt;0,ROUND(Table1[[#This Row],[Cur_Amount Debit]],2),"")</f>
        <v/>
      </c>
      <c r="AW2707" s="46" t="str">
        <f>IF(Table1[[#This Row],[Cur_Amount Credit]]&gt;0,ROUND(Table1[[#This Row],[Cur_Amount Credit]],2),"")</f>
        <v/>
      </c>
      <c r="AX2707" s="46" t="str">
        <f>LEFT(Table1[[#This Row],[Cur]],3)</f>
        <v/>
      </c>
      <c r="AY2707" s="59"/>
      <c r="AZ2707" s="46"/>
      <c r="BA2707" s="46" t="str">
        <f>IF(Table1[[#This Row],[Cur]]&lt;&gt;"",IF(Table1[[#This Row],[Cur]]="USD","",ExchangeRate),"")</f>
        <v/>
      </c>
      <c r="BB2707" s="46" t="str">
        <f>IF(Table1[[#This Row],[Grant]]&lt;&gt;"",VLOOKUP(Table1[[#This Row],[Grant]],Grants!B:D,3),"")</f>
        <v/>
      </c>
      <c r="BC2707" s="46" t="str">
        <f>TRIM(Table1[[#This Row],[Vendor ID]])</f>
        <v/>
      </c>
      <c r="BD2707">
        <f>IF(Table1[[#This Row],[Reference Number]]=Q2706,BD2706,BD2706+1)</f>
        <v>0</v>
      </c>
    </row>
    <row r="2708" spans="1:56" ht="11.25" customHeight="1" x14ac:dyDescent="0.25">
      <c r="A2708" s="1"/>
      <c r="B2708" s="88" t="str">
        <f>IF(Table1[[#This Row],[Posting Date]]&lt;&gt;"",IF(Table1[[#This Row],[Reference Number]]=Q2707,B2707+1,1),"")</f>
        <v/>
      </c>
      <c r="C2708" s="61"/>
      <c r="D2708" s="61"/>
      <c r="E2708" s="138"/>
      <c r="F2708" s="141" t="str">
        <f>IFERROR(IF(VLOOKUP(Table1[[#This Row],[Budget Code Description]],Dimentions!$X$6:$AC$139,2,FALSE)="","",VLOOKUP(Table1[[#This Row],[Budget Code Description]],Dimentions!$X$6:$AC$139,2,FALSE)),"")</f>
        <v/>
      </c>
      <c r="G2708" s="141"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1" t="str">
        <f>IFERROR(VLOOKUP(Table1[[#This Row],[Budget Code Description]],Table6[#All],8,FALSE),"")</f>
        <v/>
      </c>
      <c r="L2708" s="63"/>
      <c r="M2708" s="65" t="str">
        <f>IFERROR(VLOOKUP(Table1[[#This Row],[Staff ID]],Table2[],2,FALSE),"")</f>
        <v/>
      </c>
      <c r="N2708" s="209" t="str">
        <f>IFERROR(IF(VLOOKUP(Table1[[#This Row],[Budget Code Description]],Dimentions!$X$6:$AC$134,4,FALSE)="","",VLOOKUP(Table1[[#This Row],[Budget Code Description]],Dimentions!$X$6:$AC$134,4,FALSE)),"")</f>
        <v/>
      </c>
      <c r="O2708" s="65" t="str">
        <f>IFERROR(VLOOKUP(Table1[[#This Row],[Vendor ID]],Table549[],2,FALSE),"")</f>
        <v/>
      </c>
      <c r="P2708" s="63"/>
      <c r="Q2708" s="141" t="str">
        <f>IF(Table1[[#This Row],[Posting Date]]&lt;&gt;"",$D$9,"")</f>
        <v/>
      </c>
      <c r="R2708" s="157" t="str">
        <f>IF(Table1[[#This Row],[Posting Date]]&lt;&gt;"",$D$10,"")</f>
        <v/>
      </c>
      <c r="S2708" s="66"/>
      <c r="T2708" s="63"/>
      <c r="U2708" s="67"/>
      <c r="V2708" s="67"/>
      <c r="W2708" s="67" t="str">
        <f t="shared" si="46"/>
        <v/>
      </c>
      <c r="X2708" s="159" t="str">
        <f>IF(E2708="","",(IF(Table1[[#This Row],[Cur]]="USD",Table1[[#This Row],[Cur_Amount Debit]],Table1[[#This Row],[Cur_Amount Debit]]/Table1[[#This Row],[Exchange Rate]])))</f>
        <v/>
      </c>
      <c r="Y2708" s="159" t="str">
        <f>IF(E2708="","",(IF(Table1[[#This Row],[Cur]]="USD",Table1[[#This Row],[Cur_Amount Credit]],Table1[[#This Row],[Cur_Amount Credit]]/ExchangeRate)))</f>
        <v/>
      </c>
      <c r="Z2708" s="201" t="str">
        <f>IF(E2708="","",(Table1[[#This Row],[Debit USD]]-Table1[[#This Row],[Credit USD]]))</f>
        <v/>
      </c>
      <c r="AA2708" s="226"/>
      <c r="AB2708" s="255"/>
      <c r="AC2708" s="1"/>
      <c r="AD2708" s="15"/>
      <c r="AE2708" s="15" t="str">
        <f>IF(AND(OR(Table1[[#This Row],[Account]]="15030",Table1[[#This Row],[Account]]="15035",Table1[[#This Row],[Account]]="20150"),Table1[[#This Row],[Vendor ID]]=""),1,"")</f>
        <v/>
      </c>
      <c r="AF2708" s="15"/>
      <c r="AG2708" s="15"/>
      <c r="AH2708" s="15"/>
      <c r="AI2708" s="46" t="str">
        <f>IF(Table1[[#This Row],[Posting Date]]&lt;&gt;"","GJ-"&amp;CountryID,"")</f>
        <v/>
      </c>
      <c r="AJ2708" s="59" t="str">
        <f>IF(Table1[[#This Row],[Posting Date]]&lt;&gt;"",Table1[[#This Row],[Posting Date]],"")</f>
        <v/>
      </c>
      <c r="AK2708" s="46"/>
      <c r="AL2708" s="46" t="str">
        <f>IF(Table1[[#This Row],[Description]]&lt;&gt;"",Table1[[#This Row],[Description]],"")</f>
        <v/>
      </c>
      <c r="AM2708" s="46" t="str">
        <f>IF(Table1[[#This Row],[Posting Date]]&lt;&gt;"",Table1[[#This Row],[Reference Number]],"")</f>
        <v/>
      </c>
      <c r="AN2708" s="46" t="str">
        <f>TRIM(Table1[[#This Row],[Line '#]])</f>
        <v/>
      </c>
      <c r="AO2708" s="46" t="str">
        <f>TRIM(Table1[[#This Row],[Account]])</f>
        <v/>
      </c>
      <c r="AP2708" s="46" t="str">
        <f>IF(Table1[[#This Row],[Posting Date]]&lt;&gt;"",$D$5,"")</f>
        <v/>
      </c>
      <c r="AQ2708" s="46" t="str">
        <f>TRIM(Table1[[#This Row],[Departments-Prgrams]])</f>
        <v/>
      </c>
      <c r="AR2708" s="46" t="str">
        <f>TRIM(Table1[[#This Row],[Grant]])</f>
        <v/>
      </c>
      <c r="AS2708" s="46" t="str">
        <f>TRIM(Table1[[#This Row],[Staff ID]])</f>
        <v/>
      </c>
      <c r="AT2708" s="46" t="str">
        <f>IF(TRIM(Table1[[#This Row],[Budget Code]])=0,"",TRIM(Table1[[#This Row],[Budget Code]]))</f>
        <v/>
      </c>
      <c r="AU2708" s="46" t="str">
        <f>IF(Table1[[#This Row],[Line Description]]&lt;&gt;"",Table1[[#This Row],[Line Description]],"")</f>
        <v/>
      </c>
      <c r="AV2708" s="46" t="str">
        <f>IF(Table1[[#This Row],[Cur_Amount Debit]]&gt;0,ROUND(Table1[[#This Row],[Cur_Amount Debit]],2),"")</f>
        <v/>
      </c>
      <c r="AW2708" s="46" t="str">
        <f>IF(Table1[[#This Row],[Cur_Amount Credit]]&gt;0,ROUND(Table1[[#This Row],[Cur_Amount Credit]],2),"")</f>
        <v/>
      </c>
      <c r="AX2708" s="46" t="str">
        <f>LEFT(Table1[[#This Row],[Cur]],3)</f>
        <v/>
      </c>
      <c r="AY2708" s="59"/>
      <c r="AZ2708" s="46"/>
      <c r="BA2708" s="46" t="str">
        <f>IF(Table1[[#This Row],[Cur]]&lt;&gt;"",IF(Table1[[#This Row],[Cur]]="USD","",ExchangeRate),"")</f>
        <v/>
      </c>
      <c r="BB2708" s="46" t="str">
        <f>IF(Table1[[#This Row],[Grant]]&lt;&gt;"",VLOOKUP(Table1[[#This Row],[Grant]],Grants!B:D,3),"")</f>
        <v/>
      </c>
      <c r="BC2708" s="46" t="str">
        <f>TRIM(Table1[[#This Row],[Vendor ID]])</f>
        <v/>
      </c>
      <c r="BD2708">
        <f>IF(Table1[[#This Row],[Reference Number]]=Q2707,BD2707,BD2707+1)</f>
        <v>0</v>
      </c>
    </row>
    <row r="2709" spans="1:56" ht="11.25" customHeight="1" x14ac:dyDescent="0.25">
      <c r="A2709" s="1"/>
      <c r="B2709" s="88" t="str">
        <f>IF(Table1[[#This Row],[Posting Date]]&lt;&gt;"",IF(Table1[[#This Row],[Reference Number]]=Q2708,B2708+1,1),"")</f>
        <v/>
      </c>
      <c r="C2709" s="61"/>
      <c r="D2709" s="61"/>
      <c r="E2709" s="138"/>
      <c r="F2709" s="141" t="str">
        <f>IFERROR(IF(VLOOKUP(Table1[[#This Row],[Budget Code Description]],Dimentions!$X$6:$AC$139,2,FALSE)="","",VLOOKUP(Table1[[#This Row],[Budget Code Description]],Dimentions!$X$6:$AC$139,2,FALSE)),"")</f>
        <v/>
      </c>
      <c r="G2709" s="141"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1" t="str">
        <f>IFERROR(VLOOKUP(Table1[[#This Row],[Budget Code Description]],Table6[#All],8,FALSE),"")</f>
        <v/>
      </c>
      <c r="L2709" s="63"/>
      <c r="M2709" s="65" t="str">
        <f>IFERROR(VLOOKUP(Table1[[#This Row],[Staff ID]],Table2[],2,FALSE),"")</f>
        <v/>
      </c>
      <c r="N2709" s="209" t="str">
        <f>IFERROR(IF(VLOOKUP(Table1[[#This Row],[Budget Code Description]],Dimentions!$X$6:$AC$134,4,FALSE)="","",VLOOKUP(Table1[[#This Row],[Budget Code Description]],Dimentions!$X$6:$AC$134,4,FALSE)),"")</f>
        <v/>
      </c>
      <c r="O2709" s="65" t="str">
        <f>IFERROR(VLOOKUP(Table1[[#This Row],[Vendor ID]],Table549[],2,FALSE),"")</f>
        <v/>
      </c>
      <c r="P2709" s="63"/>
      <c r="Q2709" s="141" t="str">
        <f>IF(Table1[[#This Row],[Posting Date]]&lt;&gt;"",$D$9,"")</f>
        <v/>
      </c>
      <c r="R2709" s="157" t="str">
        <f>IF(Table1[[#This Row],[Posting Date]]&lt;&gt;"",$D$10,"")</f>
        <v/>
      </c>
      <c r="S2709" s="66"/>
      <c r="T2709" s="63"/>
      <c r="U2709" s="67"/>
      <c r="V2709" s="67"/>
      <c r="W2709" s="67" t="str">
        <f t="shared" si="46"/>
        <v/>
      </c>
      <c r="X2709" s="159" t="str">
        <f>IF(E2709="","",(IF(Table1[[#This Row],[Cur]]="USD",Table1[[#This Row],[Cur_Amount Debit]],Table1[[#This Row],[Cur_Amount Debit]]/Table1[[#This Row],[Exchange Rate]])))</f>
        <v/>
      </c>
      <c r="Y2709" s="159" t="str">
        <f>IF(E2709="","",(IF(Table1[[#This Row],[Cur]]="USD",Table1[[#This Row],[Cur_Amount Credit]],Table1[[#This Row],[Cur_Amount Credit]]/ExchangeRate)))</f>
        <v/>
      </c>
      <c r="Z2709" s="201" t="str">
        <f>IF(E2709="","",(Table1[[#This Row],[Debit USD]]-Table1[[#This Row],[Credit USD]]))</f>
        <v/>
      </c>
      <c r="AA2709" s="226"/>
      <c r="AB2709" s="255"/>
      <c r="AC2709" s="1"/>
      <c r="AD2709" s="15"/>
      <c r="AE2709" s="15" t="str">
        <f>IF(AND(OR(Table1[[#This Row],[Account]]="15030",Table1[[#This Row],[Account]]="15035",Table1[[#This Row],[Account]]="20150"),Table1[[#This Row],[Vendor ID]]=""),1,"")</f>
        <v/>
      </c>
      <c r="AF2709" s="15"/>
      <c r="AG2709" s="15"/>
      <c r="AH2709" s="15"/>
      <c r="AI2709" s="46" t="str">
        <f>IF(Table1[[#This Row],[Posting Date]]&lt;&gt;"","GJ-"&amp;CountryID,"")</f>
        <v/>
      </c>
      <c r="AJ2709" s="59" t="str">
        <f>IF(Table1[[#This Row],[Posting Date]]&lt;&gt;"",Table1[[#This Row],[Posting Date]],"")</f>
        <v/>
      </c>
      <c r="AK2709" s="46"/>
      <c r="AL2709" s="46" t="str">
        <f>IF(Table1[[#This Row],[Description]]&lt;&gt;"",Table1[[#This Row],[Description]],"")</f>
        <v/>
      </c>
      <c r="AM2709" s="46" t="str">
        <f>IF(Table1[[#This Row],[Posting Date]]&lt;&gt;"",Table1[[#This Row],[Reference Number]],"")</f>
        <v/>
      </c>
      <c r="AN2709" s="46" t="str">
        <f>TRIM(Table1[[#This Row],[Line '#]])</f>
        <v/>
      </c>
      <c r="AO2709" s="46" t="str">
        <f>TRIM(Table1[[#This Row],[Account]])</f>
        <v/>
      </c>
      <c r="AP2709" s="46" t="str">
        <f>IF(Table1[[#This Row],[Posting Date]]&lt;&gt;"",$D$5,"")</f>
        <v/>
      </c>
      <c r="AQ2709" s="46" t="str">
        <f>TRIM(Table1[[#This Row],[Departments-Prgrams]])</f>
        <v/>
      </c>
      <c r="AR2709" s="46" t="str">
        <f>TRIM(Table1[[#This Row],[Grant]])</f>
        <v/>
      </c>
      <c r="AS2709" s="46" t="str">
        <f>TRIM(Table1[[#This Row],[Staff ID]])</f>
        <v/>
      </c>
      <c r="AT2709" s="46" t="str">
        <f>IF(TRIM(Table1[[#This Row],[Budget Code]])=0,"",TRIM(Table1[[#This Row],[Budget Code]]))</f>
        <v/>
      </c>
      <c r="AU2709" s="46" t="str">
        <f>IF(Table1[[#This Row],[Line Description]]&lt;&gt;"",Table1[[#This Row],[Line Description]],"")</f>
        <v/>
      </c>
      <c r="AV2709" s="46" t="str">
        <f>IF(Table1[[#This Row],[Cur_Amount Debit]]&gt;0,ROUND(Table1[[#This Row],[Cur_Amount Debit]],2),"")</f>
        <v/>
      </c>
      <c r="AW2709" s="46" t="str">
        <f>IF(Table1[[#This Row],[Cur_Amount Credit]]&gt;0,ROUND(Table1[[#This Row],[Cur_Amount Credit]],2),"")</f>
        <v/>
      </c>
      <c r="AX2709" s="46" t="str">
        <f>LEFT(Table1[[#This Row],[Cur]],3)</f>
        <v/>
      </c>
      <c r="AY2709" s="59"/>
      <c r="AZ2709" s="46"/>
      <c r="BA2709" s="46" t="str">
        <f>IF(Table1[[#This Row],[Cur]]&lt;&gt;"",IF(Table1[[#This Row],[Cur]]="USD","",ExchangeRate),"")</f>
        <v/>
      </c>
      <c r="BB2709" s="46" t="str">
        <f>IF(Table1[[#This Row],[Grant]]&lt;&gt;"",VLOOKUP(Table1[[#This Row],[Grant]],Grants!B:D,3),"")</f>
        <v/>
      </c>
      <c r="BC2709" s="46" t="str">
        <f>TRIM(Table1[[#This Row],[Vendor ID]])</f>
        <v/>
      </c>
      <c r="BD2709">
        <f>IF(Table1[[#This Row],[Reference Number]]=Q2708,BD2708,BD2708+1)</f>
        <v>0</v>
      </c>
    </row>
    <row r="2710" spans="1:56" ht="11.25" customHeight="1" x14ac:dyDescent="0.25">
      <c r="A2710" s="1"/>
      <c r="B2710" s="88" t="str">
        <f>IF(Table1[[#This Row],[Posting Date]]&lt;&gt;"",IF(Table1[[#This Row],[Reference Number]]=Q2709,B2709+1,1),"")</f>
        <v/>
      </c>
      <c r="C2710" s="61"/>
      <c r="D2710" s="61"/>
      <c r="E2710" s="138"/>
      <c r="F2710" s="141" t="str">
        <f>IFERROR(IF(VLOOKUP(Table1[[#This Row],[Budget Code Description]],Dimentions!$X$6:$AC$139,2,FALSE)="","",VLOOKUP(Table1[[#This Row],[Budget Code Description]],Dimentions!$X$6:$AC$139,2,FALSE)),"")</f>
        <v/>
      </c>
      <c r="G2710" s="141"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1" t="str">
        <f>IFERROR(VLOOKUP(Table1[[#This Row],[Budget Code Description]],Table6[#All],8,FALSE),"")</f>
        <v/>
      </c>
      <c r="L2710" s="63"/>
      <c r="M2710" s="65" t="str">
        <f>IFERROR(VLOOKUP(Table1[[#This Row],[Staff ID]],Table2[],2,FALSE),"")</f>
        <v/>
      </c>
      <c r="N2710" s="209" t="str">
        <f>IFERROR(IF(VLOOKUP(Table1[[#This Row],[Budget Code Description]],Dimentions!$X$6:$AC$134,4,FALSE)="","",VLOOKUP(Table1[[#This Row],[Budget Code Description]],Dimentions!$X$6:$AC$134,4,FALSE)),"")</f>
        <v/>
      </c>
      <c r="O2710" s="65" t="str">
        <f>IFERROR(VLOOKUP(Table1[[#This Row],[Vendor ID]],Table549[],2,FALSE),"")</f>
        <v/>
      </c>
      <c r="P2710" s="63"/>
      <c r="Q2710" s="141" t="str">
        <f>IF(Table1[[#This Row],[Posting Date]]&lt;&gt;"",$D$9,"")</f>
        <v/>
      </c>
      <c r="R2710" s="157" t="str">
        <f>IF(Table1[[#This Row],[Posting Date]]&lt;&gt;"",$D$10,"")</f>
        <v/>
      </c>
      <c r="S2710" s="66"/>
      <c r="T2710" s="63"/>
      <c r="U2710" s="67"/>
      <c r="V2710" s="67"/>
      <c r="W2710" s="67" t="str">
        <f t="shared" si="46"/>
        <v/>
      </c>
      <c r="X2710" s="159" t="str">
        <f>IF(E2710="","",(IF(Table1[[#This Row],[Cur]]="USD",Table1[[#This Row],[Cur_Amount Debit]],Table1[[#This Row],[Cur_Amount Debit]]/Table1[[#This Row],[Exchange Rate]])))</f>
        <v/>
      </c>
      <c r="Y2710" s="159" t="str">
        <f>IF(E2710="","",(IF(Table1[[#This Row],[Cur]]="USD",Table1[[#This Row],[Cur_Amount Credit]],Table1[[#This Row],[Cur_Amount Credit]]/ExchangeRate)))</f>
        <v/>
      </c>
      <c r="Z2710" s="201" t="str">
        <f>IF(E2710="","",(Table1[[#This Row],[Debit USD]]-Table1[[#This Row],[Credit USD]]))</f>
        <v/>
      </c>
      <c r="AA2710" s="226"/>
      <c r="AB2710" s="255"/>
      <c r="AC2710" s="1"/>
      <c r="AD2710" s="15"/>
      <c r="AE2710" s="15" t="str">
        <f>IF(AND(OR(Table1[[#This Row],[Account]]="15030",Table1[[#This Row],[Account]]="15035",Table1[[#This Row],[Account]]="20150"),Table1[[#This Row],[Vendor ID]]=""),1,"")</f>
        <v/>
      </c>
      <c r="AF2710" s="15"/>
      <c r="AG2710" s="15"/>
      <c r="AH2710" s="15"/>
      <c r="AI2710" s="46" t="str">
        <f>IF(Table1[[#This Row],[Posting Date]]&lt;&gt;"","GJ-"&amp;CountryID,"")</f>
        <v/>
      </c>
      <c r="AJ2710" s="59" t="str">
        <f>IF(Table1[[#This Row],[Posting Date]]&lt;&gt;"",Table1[[#This Row],[Posting Date]],"")</f>
        <v/>
      </c>
      <c r="AK2710" s="46"/>
      <c r="AL2710" s="46" t="str">
        <f>IF(Table1[[#This Row],[Description]]&lt;&gt;"",Table1[[#This Row],[Description]],"")</f>
        <v/>
      </c>
      <c r="AM2710" s="46" t="str">
        <f>IF(Table1[[#This Row],[Posting Date]]&lt;&gt;"",Table1[[#This Row],[Reference Number]],"")</f>
        <v/>
      </c>
      <c r="AN2710" s="46" t="str">
        <f>TRIM(Table1[[#This Row],[Line '#]])</f>
        <v/>
      </c>
      <c r="AO2710" s="46" t="str">
        <f>TRIM(Table1[[#This Row],[Account]])</f>
        <v/>
      </c>
      <c r="AP2710" s="46" t="str">
        <f>IF(Table1[[#This Row],[Posting Date]]&lt;&gt;"",$D$5,"")</f>
        <v/>
      </c>
      <c r="AQ2710" s="46" t="str">
        <f>TRIM(Table1[[#This Row],[Departments-Prgrams]])</f>
        <v/>
      </c>
      <c r="AR2710" s="46" t="str">
        <f>TRIM(Table1[[#This Row],[Grant]])</f>
        <v/>
      </c>
      <c r="AS2710" s="46" t="str">
        <f>TRIM(Table1[[#This Row],[Staff ID]])</f>
        <v/>
      </c>
      <c r="AT2710" s="46" t="str">
        <f>IF(TRIM(Table1[[#This Row],[Budget Code]])=0,"",TRIM(Table1[[#This Row],[Budget Code]]))</f>
        <v/>
      </c>
      <c r="AU2710" s="46" t="str">
        <f>IF(Table1[[#This Row],[Line Description]]&lt;&gt;"",Table1[[#This Row],[Line Description]],"")</f>
        <v/>
      </c>
      <c r="AV2710" s="46" t="str">
        <f>IF(Table1[[#This Row],[Cur_Amount Debit]]&gt;0,ROUND(Table1[[#This Row],[Cur_Amount Debit]],2),"")</f>
        <v/>
      </c>
      <c r="AW2710" s="46" t="str">
        <f>IF(Table1[[#This Row],[Cur_Amount Credit]]&gt;0,ROUND(Table1[[#This Row],[Cur_Amount Credit]],2),"")</f>
        <v/>
      </c>
      <c r="AX2710" s="46" t="str">
        <f>LEFT(Table1[[#This Row],[Cur]],3)</f>
        <v/>
      </c>
      <c r="AY2710" s="59"/>
      <c r="AZ2710" s="46"/>
      <c r="BA2710" s="46" t="str">
        <f>IF(Table1[[#This Row],[Cur]]&lt;&gt;"",IF(Table1[[#This Row],[Cur]]="USD","",ExchangeRate),"")</f>
        <v/>
      </c>
      <c r="BB2710" s="46" t="str">
        <f>IF(Table1[[#This Row],[Grant]]&lt;&gt;"",VLOOKUP(Table1[[#This Row],[Grant]],Grants!B:D,3),"")</f>
        <v/>
      </c>
      <c r="BC2710" s="46" t="str">
        <f>TRIM(Table1[[#This Row],[Vendor ID]])</f>
        <v/>
      </c>
      <c r="BD2710">
        <f>IF(Table1[[#This Row],[Reference Number]]=Q2709,BD2709,BD2709+1)</f>
        <v>0</v>
      </c>
    </row>
    <row r="2711" spans="1:56" ht="11.25" customHeight="1" x14ac:dyDescent="0.25">
      <c r="A2711" s="1"/>
      <c r="B2711" s="88" t="str">
        <f>IF(Table1[[#This Row],[Posting Date]]&lt;&gt;"",IF(Table1[[#This Row],[Reference Number]]=Q2710,B2710+1,1),"")</f>
        <v/>
      </c>
      <c r="C2711" s="61"/>
      <c r="D2711" s="61"/>
      <c r="E2711" s="138"/>
      <c r="F2711" s="141" t="str">
        <f>IFERROR(IF(VLOOKUP(Table1[[#This Row],[Budget Code Description]],Dimentions!$X$6:$AC$139,2,FALSE)="","",VLOOKUP(Table1[[#This Row],[Budget Code Description]],Dimentions!$X$6:$AC$139,2,FALSE)),"")</f>
        <v/>
      </c>
      <c r="G2711" s="141"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1" t="str">
        <f>IFERROR(VLOOKUP(Table1[[#This Row],[Budget Code Description]],Table6[#All],8,FALSE),"")</f>
        <v/>
      </c>
      <c r="L2711" s="63"/>
      <c r="M2711" s="65" t="str">
        <f>IFERROR(VLOOKUP(Table1[[#This Row],[Staff ID]],Table2[],2,FALSE),"")</f>
        <v/>
      </c>
      <c r="N2711" s="209" t="str">
        <f>IFERROR(IF(VLOOKUP(Table1[[#This Row],[Budget Code Description]],Dimentions!$X$6:$AC$134,4,FALSE)="","",VLOOKUP(Table1[[#This Row],[Budget Code Description]],Dimentions!$X$6:$AC$134,4,FALSE)),"")</f>
        <v/>
      </c>
      <c r="O2711" s="65" t="str">
        <f>IFERROR(VLOOKUP(Table1[[#This Row],[Vendor ID]],Table549[],2,FALSE),"")</f>
        <v/>
      </c>
      <c r="P2711" s="63"/>
      <c r="Q2711" s="141" t="str">
        <f>IF(Table1[[#This Row],[Posting Date]]&lt;&gt;"",$D$9,"")</f>
        <v/>
      </c>
      <c r="R2711" s="157" t="str">
        <f>IF(Table1[[#This Row],[Posting Date]]&lt;&gt;"",$D$10,"")</f>
        <v/>
      </c>
      <c r="S2711" s="66"/>
      <c r="T2711" s="63"/>
      <c r="U2711" s="67"/>
      <c r="V2711" s="67"/>
      <c r="W2711" s="67" t="str">
        <f t="shared" si="46"/>
        <v/>
      </c>
      <c r="X2711" s="159" t="str">
        <f>IF(E2711="","",(IF(Table1[[#This Row],[Cur]]="USD",Table1[[#This Row],[Cur_Amount Debit]],Table1[[#This Row],[Cur_Amount Debit]]/Table1[[#This Row],[Exchange Rate]])))</f>
        <v/>
      </c>
      <c r="Y2711" s="159" t="str">
        <f>IF(E2711="","",(IF(Table1[[#This Row],[Cur]]="USD",Table1[[#This Row],[Cur_Amount Credit]],Table1[[#This Row],[Cur_Amount Credit]]/ExchangeRate)))</f>
        <v/>
      </c>
      <c r="Z2711" s="201" t="str">
        <f>IF(E2711="","",(Table1[[#This Row],[Debit USD]]-Table1[[#This Row],[Credit USD]]))</f>
        <v/>
      </c>
      <c r="AA2711" s="226"/>
      <c r="AB2711" s="255"/>
      <c r="AC2711" s="1"/>
      <c r="AD2711" s="15"/>
      <c r="AE2711" s="15" t="str">
        <f>IF(AND(OR(Table1[[#This Row],[Account]]="15030",Table1[[#This Row],[Account]]="15035",Table1[[#This Row],[Account]]="20150"),Table1[[#This Row],[Vendor ID]]=""),1,"")</f>
        <v/>
      </c>
      <c r="AF2711" s="15"/>
      <c r="AG2711" s="15"/>
      <c r="AH2711" s="15"/>
      <c r="AI2711" s="46" t="str">
        <f>IF(Table1[[#This Row],[Posting Date]]&lt;&gt;"","GJ-"&amp;CountryID,"")</f>
        <v/>
      </c>
      <c r="AJ2711" s="59" t="str">
        <f>IF(Table1[[#This Row],[Posting Date]]&lt;&gt;"",Table1[[#This Row],[Posting Date]],"")</f>
        <v/>
      </c>
      <c r="AK2711" s="46"/>
      <c r="AL2711" s="46" t="str">
        <f>IF(Table1[[#This Row],[Description]]&lt;&gt;"",Table1[[#This Row],[Description]],"")</f>
        <v/>
      </c>
      <c r="AM2711" s="46" t="str">
        <f>IF(Table1[[#This Row],[Posting Date]]&lt;&gt;"",Table1[[#This Row],[Reference Number]],"")</f>
        <v/>
      </c>
      <c r="AN2711" s="46" t="str">
        <f>TRIM(Table1[[#This Row],[Line '#]])</f>
        <v/>
      </c>
      <c r="AO2711" s="46" t="str">
        <f>TRIM(Table1[[#This Row],[Account]])</f>
        <v/>
      </c>
      <c r="AP2711" s="46" t="str">
        <f>IF(Table1[[#This Row],[Posting Date]]&lt;&gt;"",$D$5,"")</f>
        <v/>
      </c>
      <c r="AQ2711" s="46" t="str">
        <f>TRIM(Table1[[#This Row],[Departments-Prgrams]])</f>
        <v/>
      </c>
      <c r="AR2711" s="46" t="str">
        <f>TRIM(Table1[[#This Row],[Grant]])</f>
        <v/>
      </c>
      <c r="AS2711" s="46" t="str">
        <f>TRIM(Table1[[#This Row],[Staff ID]])</f>
        <v/>
      </c>
      <c r="AT2711" s="46" t="str">
        <f>IF(TRIM(Table1[[#This Row],[Budget Code]])=0,"",TRIM(Table1[[#This Row],[Budget Code]]))</f>
        <v/>
      </c>
      <c r="AU2711" s="46" t="str">
        <f>IF(Table1[[#This Row],[Line Description]]&lt;&gt;"",Table1[[#This Row],[Line Description]],"")</f>
        <v/>
      </c>
      <c r="AV2711" s="46" t="str">
        <f>IF(Table1[[#This Row],[Cur_Amount Debit]]&gt;0,ROUND(Table1[[#This Row],[Cur_Amount Debit]],2),"")</f>
        <v/>
      </c>
      <c r="AW2711" s="46" t="str">
        <f>IF(Table1[[#This Row],[Cur_Amount Credit]]&gt;0,ROUND(Table1[[#This Row],[Cur_Amount Credit]],2),"")</f>
        <v/>
      </c>
      <c r="AX2711" s="46" t="str">
        <f>LEFT(Table1[[#This Row],[Cur]],3)</f>
        <v/>
      </c>
      <c r="AY2711" s="59"/>
      <c r="AZ2711" s="46"/>
      <c r="BA2711" s="46" t="str">
        <f>IF(Table1[[#This Row],[Cur]]&lt;&gt;"",IF(Table1[[#This Row],[Cur]]="USD","",ExchangeRate),"")</f>
        <v/>
      </c>
      <c r="BB2711" s="46" t="str">
        <f>IF(Table1[[#This Row],[Grant]]&lt;&gt;"",VLOOKUP(Table1[[#This Row],[Grant]],Grants!B:D,3),"")</f>
        <v/>
      </c>
      <c r="BC2711" s="46" t="str">
        <f>TRIM(Table1[[#This Row],[Vendor ID]])</f>
        <v/>
      </c>
      <c r="BD2711">
        <f>IF(Table1[[#This Row],[Reference Number]]=Q2710,BD2710,BD2710+1)</f>
        <v>0</v>
      </c>
    </row>
    <row r="2712" spans="1:56" ht="11.25" customHeight="1" x14ac:dyDescent="0.25">
      <c r="A2712" s="1"/>
      <c r="B2712" s="88" t="str">
        <f>IF(Table1[[#This Row],[Posting Date]]&lt;&gt;"",IF(Table1[[#This Row],[Reference Number]]=Q2711,B2711+1,1),"")</f>
        <v/>
      </c>
      <c r="C2712" s="61"/>
      <c r="D2712" s="61"/>
      <c r="E2712" s="138"/>
      <c r="F2712" s="141" t="str">
        <f>IFERROR(IF(VLOOKUP(Table1[[#This Row],[Budget Code Description]],Dimentions!$X$6:$AC$139,2,FALSE)="","",VLOOKUP(Table1[[#This Row],[Budget Code Description]],Dimentions!$X$6:$AC$139,2,FALSE)),"")</f>
        <v/>
      </c>
      <c r="G2712" s="141"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1" t="str">
        <f>IFERROR(VLOOKUP(Table1[[#This Row],[Budget Code Description]],Table6[#All],8,FALSE),"")</f>
        <v/>
      </c>
      <c r="L2712" s="63"/>
      <c r="M2712" s="65" t="str">
        <f>IFERROR(VLOOKUP(Table1[[#This Row],[Staff ID]],Table2[],2,FALSE),"")</f>
        <v/>
      </c>
      <c r="N2712" s="209" t="str">
        <f>IFERROR(IF(VLOOKUP(Table1[[#This Row],[Budget Code Description]],Dimentions!$X$6:$AC$134,4,FALSE)="","",VLOOKUP(Table1[[#This Row],[Budget Code Description]],Dimentions!$X$6:$AC$134,4,FALSE)),"")</f>
        <v/>
      </c>
      <c r="O2712" s="65" t="str">
        <f>IFERROR(VLOOKUP(Table1[[#This Row],[Vendor ID]],Table549[],2,FALSE),"")</f>
        <v/>
      </c>
      <c r="P2712" s="63"/>
      <c r="Q2712" s="141" t="str">
        <f>IF(Table1[[#This Row],[Posting Date]]&lt;&gt;"",$D$9,"")</f>
        <v/>
      </c>
      <c r="R2712" s="157" t="str">
        <f>IF(Table1[[#This Row],[Posting Date]]&lt;&gt;"",$D$10,"")</f>
        <v/>
      </c>
      <c r="S2712" s="66"/>
      <c r="T2712" s="63"/>
      <c r="U2712" s="67"/>
      <c r="V2712" s="67"/>
      <c r="W2712" s="67" t="str">
        <f t="shared" si="46"/>
        <v/>
      </c>
      <c r="X2712" s="159" t="str">
        <f>IF(E2712="","",(IF(Table1[[#This Row],[Cur]]="USD",Table1[[#This Row],[Cur_Amount Debit]],Table1[[#This Row],[Cur_Amount Debit]]/Table1[[#This Row],[Exchange Rate]])))</f>
        <v/>
      </c>
      <c r="Y2712" s="159" t="str">
        <f>IF(E2712="","",(IF(Table1[[#This Row],[Cur]]="USD",Table1[[#This Row],[Cur_Amount Credit]],Table1[[#This Row],[Cur_Amount Credit]]/ExchangeRate)))</f>
        <v/>
      </c>
      <c r="Z2712" s="201" t="str">
        <f>IF(E2712="","",(Table1[[#This Row],[Debit USD]]-Table1[[#This Row],[Credit USD]]))</f>
        <v/>
      </c>
      <c r="AA2712" s="226"/>
      <c r="AB2712" s="255"/>
      <c r="AC2712" s="1"/>
      <c r="AD2712" s="15"/>
      <c r="AE2712" s="15" t="str">
        <f>IF(AND(OR(Table1[[#This Row],[Account]]="15030",Table1[[#This Row],[Account]]="15035",Table1[[#This Row],[Account]]="20150"),Table1[[#This Row],[Vendor ID]]=""),1,"")</f>
        <v/>
      </c>
      <c r="AF2712" s="15"/>
      <c r="AG2712" s="15"/>
      <c r="AH2712" s="15"/>
      <c r="AI2712" s="46" t="str">
        <f>IF(Table1[[#This Row],[Posting Date]]&lt;&gt;"","GJ-"&amp;CountryID,"")</f>
        <v/>
      </c>
      <c r="AJ2712" s="59" t="str">
        <f>IF(Table1[[#This Row],[Posting Date]]&lt;&gt;"",Table1[[#This Row],[Posting Date]],"")</f>
        <v/>
      </c>
      <c r="AK2712" s="46"/>
      <c r="AL2712" s="46" t="str">
        <f>IF(Table1[[#This Row],[Description]]&lt;&gt;"",Table1[[#This Row],[Description]],"")</f>
        <v/>
      </c>
      <c r="AM2712" s="46" t="str">
        <f>IF(Table1[[#This Row],[Posting Date]]&lt;&gt;"",Table1[[#This Row],[Reference Number]],"")</f>
        <v/>
      </c>
      <c r="AN2712" s="46" t="str">
        <f>TRIM(Table1[[#This Row],[Line '#]])</f>
        <v/>
      </c>
      <c r="AO2712" s="46" t="str">
        <f>TRIM(Table1[[#This Row],[Account]])</f>
        <v/>
      </c>
      <c r="AP2712" s="46" t="str">
        <f>IF(Table1[[#This Row],[Posting Date]]&lt;&gt;"",$D$5,"")</f>
        <v/>
      </c>
      <c r="AQ2712" s="46" t="str">
        <f>TRIM(Table1[[#This Row],[Departments-Prgrams]])</f>
        <v/>
      </c>
      <c r="AR2712" s="46" t="str">
        <f>TRIM(Table1[[#This Row],[Grant]])</f>
        <v/>
      </c>
      <c r="AS2712" s="46" t="str">
        <f>TRIM(Table1[[#This Row],[Staff ID]])</f>
        <v/>
      </c>
      <c r="AT2712" s="46" t="str">
        <f>IF(TRIM(Table1[[#This Row],[Budget Code]])=0,"",TRIM(Table1[[#This Row],[Budget Code]]))</f>
        <v/>
      </c>
      <c r="AU2712" s="46" t="str">
        <f>IF(Table1[[#This Row],[Line Description]]&lt;&gt;"",Table1[[#This Row],[Line Description]],"")</f>
        <v/>
      </c>
      <c r="AV2712" s="46" t="str">
        <f>IF(Table1[[#This Row],[Cur_Amount Debit]]&gt;0,ROUND(Table1[[#This Row],[Cur_Amount Debit]],2),"")</f>
        <v/>
      </c>
      <c r="AW2712" s="46" t="str">
        <f>IF(Table1[[#This Row],[Cur_Amount Credit]]&gt;0,ROUND(Table1[[#This Row],[Cur_Amount Credit]],2),"")</f>
        <v/>
      </c>
      <c r="AX2712" s="46" t="str">
        <f>LEFT(Table1[[#This Row],[Cur]],3)</f>
        <v/>
      </c>
      <c r="AY2712" s="59"/>
      <c r="AZ2712" s="46"/>
      <c r="BA2712" s="46" t="str">
        <f>IF(Table1[[#This Row],[Cur]]&lt;&gt;"",IF(Table1[[#This Row],[Cur]]="USD","",ExchangeRate),"")</f>
        <v/>
      </c>
      <c r="BB2712" s="46" t="str">
        <f>IF(Table1[[#This Row],[Grant]]&lt;&gt;"",VLOOKUP(Table1[[#This Row],[Grant]],Grants!B:D,3),"")</f>
        <v/>
      </c>
      <c r="BC2712" s="46" t="str">
        <f>TRIM(Table1[[#This Row],[Vendor ID]])</f>
        <v/>
      </c>
      <c r="BD2712">
        <f>IF(Table1[[#This Row],[Reference Number]]=Q2711,BD2711,BD2711+1)</f>
        <v>0</v>
      </c>
    </row>
    <row r="2713" spans="1:56" ht="11.25" customHeight="1" x14ac:dyDescent="0.25">
      <c r="A2713" s="1"/>
      <c r="B2713" s="88" t="str">
        <f>IF(Table1[[#This Row],[Posting Date]]&lt;&gt;"",IF(Table1[[#This Row],[Reference Number]]=Q2712,B2712+1,1),"")</f>
        <v/>
      </c>
      <c r="C2713" s="61"/>
      <c r="D2713" s="61"/>
      <c r="E2713" s="138"/>
      <c r="F2713" s="141" t="str">
        <f>IFERROR(IF(VLOOKUP(Table1[[#This Row],[Budget Code Description]],Dimentions!$X$6:$AC$139,2,FALSE)="","",VLOOKUP(Table1[[#This Row],[Budget Code Description]],Dimentions!$X$6:$AC$139,2,FALSE)),"")</f>
        <v/>
      </c>
      <c r="G2713" s="141"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1" t="str">
        <f>IFERROR(VLOOKUP(Table1[[#This Row],[Budget Code Description]],Table6[#All],8,FALSE),"")</f>
        <v/>
      </c>
      <c r="L2713" s="63"/>
      <c r="M2713" s="65" t="str">
        <f>IFERROR(VLOOKUP(Table1[[#This Row],[Staff ID]],Table2[],2,FALSE),"")</f>
        <v/>
      </c>
      <c r="N2713" s="209" t="str">
        <f>IFERROR(IF(VLOOKUP(Table1[[#This Row],[Budget Code Description]],Dimentions!$X$6:$AC$134,4,FALSE)="","",VLOOKUP(Table1[[#This Row],[Budget Code Description]],Dimentions!$X$6:$AC$134,4,FALSE)),"")</f>
        <v/>
      </c>
      <c r="O2713" s="65" t="str">
        <f>IFERROR(VLOOKUP(Table1[[#This Row],[Vendor ID]],Table549[],2,FALSE),"")</f>
        <v/>
      </c>
      <c r="P2713" s="63"/>
      <c r="Q2713" s="141" t="str">
        <f>IF(Table1[[#This Row],[Posting Date]]&lt;&gt;"",$D$9,"")</f>
        <v/>
      </c>
      <c r="R2713" s="157" t="str">
        <f>IF(Table1[[#This Row],[Posting Date]]&lt;&gt;"",$D$10,"")</f>
        <v/>
      </c>
      <c r="S2713" s="66"/>
      <c r="T2713" s="63"/>
      <c r="U2713" s="67"/>
      <c r="V2713" s="67"/>
      <c r="W2713" s="67" t="str">
        <f t="shared" si="46"/>
        <v/>
      </c>
      <c r="X2713" s="159" t="str">
        <f>IF(E2713="","",(IF(Table1[[#This Row],[Cur]]="USD",Table1[[#This Row],[Cur_Amount Debit]],Table1[[#This Row],[Cur_Amount Debit]]/Table1[[#This Row],[Exchange Rate]])))</f>
        <v/>
      </c>
      <c r="Y2713" s="159" t="str">
        <f>IF(E2713="","",(IF(Table1[[#This Row],[Cur]]="USD",Table1[[#This Row],[Cur_Amount Credit]],Table1[[#This Row],[Cur_Amount Credit]]/ExchangeRate)))</f>
        <v/>
      </c>
      <c r="Z2713" s="201" t="str">
        <f>IF(E2713="","",(Table1[[#This Row],[Debit USD]]-Table1[[#This Row],[Credit USD]]))</f>
        <v/>
      </c>
      <c r="AA2713" s="226"/>
      <c r="AB2713" s="255"/>
      <c r="AC2713" s="1"/>
      <c r="AD2713" s="15"/>
      <c r="AE2713" s="15" t="str">
        <f>IF(AND(OR(Table1[[#This Row],[Account]]="15030",Table1[[#This Row],[Account]]="15035",Table1[[#This Row],[Account]]="20150"),Table1[[#This Row],[Vendor ID]]=""),1,"")</f>
        <v/>
      </c>
      <c r="AF2713" s="15"/>
      <c r="AG2713" s="15"/>
      <c r="AH2713" s="15"/>
      <c r="AI2713" s="46" t="str">
        <f>IF(Table1[[#This Row],[Posting Date]]&lt;&gt;"","GJ-"&amp;CountryID,"")</f>
        <v/>
      </c>
      <c r="AJ2713" s="59" t="str">
        <f>IF(Table1[[#This Row],[Posting Date]]&lt;&gt;"",Table1[[#This Row],[Posting Date]],"")</f>
        <v/>
      </c>
      <c r="AK2713" s="46"/>
      <c r="AL2713" s="46" t="str">
        <f>IF(Table1[[#This Row],[Description]]&lt;&gt;"",Table1[[#This Row],[Description]],"")</f>
        <v/>
      </c>
      <c r="AM2713" s="46" t="str">
        <f>IF(Table1[[#This Row],[Posting Date]]&lt;&gt;"",Table1[[#This Row],[Reference Number]],"")</f>
        <v/>
      </c>
      <c r="AN2713" s="46" t="str">
        <f>TRIM(Table1[[#This Row],[Line '#]])</f>
        <v/>
      </c>
      <c r="AO2713" s="46" t="str">
        <f>TRIM(Table1[[#This Row],[Account]])</f>
        <v/>
      </c>
      <c r="AP2713" s="46" t="str">
        <f>IF(Table1[[#This Row],[Posting Date]]&lt;&gt;"",$D$5,"")</f>
        <v/>
      </c>
      <c r="AQ2713" s="46" t="str">
        <f>TRIM(Table1[[#This Row],[Departments-Prgrams]])</f>
        <v/>
      </c>
      <c r="AR2713" s="46" t="str">
        <f>TRIM(Table1[[#This Row],[Grant]])</f>
        <v/>
      </c>
      <c r="AS2713" s="46" t="str">
        <f>TRIM(Table1[[#This Row],[Staff ID]])</f>
        <v/>
      </c>
      <c r="AT2713" s="46" t="str">
        <f>IF(TRIM(Table1[[#This Row],[Budget Code]])=0,"",TRIM(Table1[[#This Row],[Budget Code]]))</f>
        <v/>
      </c>
      <c r="AU2713" s="46" t="str">
        <f>IF(Table1[[#This Row],[Line Description]]&lt;&gt;"",Table1[[#This Row],[Line Description]],"")</f>
        <v/>
      </c>
      <c r="AV2713" s="46" t="str">
        <f>IF(Table1[[#This Row],[Cur_Amount Debit]]&gt;0,ROUND(Table1[[#This Row],[Cur_Amount Debit]],2),"")</f>
        <v/>
      </c>
      <c r="AW2713" s="46" t="str">
        <f>IF(Table1[[#This Row],[Cur_Amount Credit]]&gt;0,ROUND(Table1[[#This Row],[Cur_Amount Credit]],2),"")</f>
        <v/>
      </c>
      <c r="AX2713" s="46" t="str">
        <f>LEFT(Table1[[#This Row],[Cur]],3)</f>
        <v/>
      </c>
      <c r="AY2713" s="59"/>
      <c r="AZ2713" s="46"/>
      <c r="BA2713" s="46" t="str">
        <f>IF(Table1[[#This Row],[Cur]]&lt;&gt;"",IF(Table1[[#This Row],[Cur]]="USD","",ExchangeRate),"")</f>
        <v/>
      </c>
      <c r="BB2713" s="46" t="str">
        <f>IF(Table1[[#This Row],[Grant]]&lt;&gt;"",VLOOKUP(Table1[[#This Row],[Grant]],Grants!B:D,3),"")</f>
        <v/>
      </c>
      <c r="BC2713" s="46" t="str">
        <f>TRIM(Table1[[#This Row],[Vendor ID]])</f>
        <v/>
      </c>
      <c r="BD2713">
        <f>IF(Table1[[#This Row],[Reference Number]]=Q2712,BD2712,BD2712+1)</f>
        <v>0</v>
      </c>
    </row>
    <row r="2714" spans="1:56" ht="11.25" customHeight="1" x14ac:dyDescent="0.25">
      <c r="A2714" s="1"/>
      <c r="B2714" s="88" t="str">
        <f>IF(Table1[[#This Row],[Posting Date]]&lt;&gt;"",IF(Table1[[#This Row],[Reference Number]]=Q2713,B2713+1,1),"")</f>
        <v/>
      </c>
      <c r="C2714" s="61"/>
      <c r="D2714" s="61"/>
      <c r="E2714" s="138"/>
      <c r="F2714" s="141" t="str">
        <f>IFERROR(IF(VLOOKUP(Table1[[#This Row],[Budget Code Description]],Dimentions!$X$6:$AC$139,2,FALSE)="","",VLOOKUP(Table1[[#This Row],[Budget Code Description]],Dimentions!$X$6:$AC$139,2,FALSE)),"")</f>
        <v/>
      </c>
      <c r="G2714" s="141"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1" t="str">
        <f>IFERROR(VLOOKUP(Table1[[#This Row],[Budget Code Description]],Table6[#All],8,FALSE),"")</f>
        <v/>
      </c>
      <c r="L2714" s="63"/>
      <c r="M2714" s="65" t="str">
        <f>IFERROR(VLOOKUP(Table1[[#This Row],[Staff ID]],Table2[],2,FALSE),"")</f>
        <v/>
      </c>
      <c r="N2714" s="209" t="str">
        <f>IFERROR(IF(VLOOKUP(Table1[[#This Row],[Budget Code Description]],Dimentions!$X$6:$AC$134,4,FALSE)="","",VLOOKUP(Table1[[#This Row],[Budget Code Description]],Dimentions!$X$6:$AC$134,4,FALSE)),"")</f>
        <v/>
      </c>
      <c r="O2714" s="65" t="str">
        <f>IFERROR(VLOOKUP(Table1[[#This Row],[Vendor ID]],Table549[],2,FALSE),"")</f>
        <v/>
      </c>
      <c r="P2714" s="63"/>
      <c r="Q2714" s="141" t="str">
        <f>IF(Table1[[#This Row],[Posting Date]]&lt;&gt;"",$D$9,"")</f>
        <v/>
      </c>
      <c r="R2714" s="157" t="str">
        <f>IF(Table1[[#This Row],[Posting Date]]&lt;&gt;"",$D$10,"")</f>
        <v/>
      </c>
      <c r="S2714" s="66"/>
      <c r="T2714" s="63"/>
      <c r="U2714" s="67"/>
      <c r="V2714" s="67"/>
      <c r="W2714" s="67" t="str">
        <f t="shared" si="46"/>
        <v/>
      </c>
      <c r="X2714" s="159" t="str">
        <f>IF(E2714="","",(IF(Table1[[#This Row],[Cur]]="USD",Table1[[#This Row],[Cur_Amount Debit]],Table1[[#This Row],[Cur_Amount Debit]]/Table1[[#This Row],[Exchange Rate]])))</f>
        <v/>
      </c>
      <c r="Y2714" s="159" t="str">
        <f>IF(E2714="","",(IF(Table1[[#This Row],[Cur]]="USD",Table1[[#This Row],[Cur_Amount Credit]],Table1[[#This Row],[Cur_Amount Credit]]/ExchangeRate)))</f>
        <v/>
      </c>
      <c r="Z2714" s="201" t="str">
        <f>IF(E2714="","",(Table1[[#This Row],[Debit USD]]-Table1[[#This Row],[Credit USD]]))</f>
        <v/>
      </c>
      <c r="AA2714" s="226"/>
      <c r="AB2714" s="255"/>
      <c r="AC2714" s="1"/>
      <c r="AD2714" s="15"/>
      <c r="AE2714" s="15" t="str">
        <f>IF(AND(OR(Table1[[#This Row],[Account]]="15030",Table1[[#This Row],[Account]]="15035",Table1[[#This Row],[Account]]="20150"),Table1[[#This Row],[Vendor ID]]=""),1,"")</f>
        <v/>
      </c>
      <c r="AF2714" s="15"/>
      <c r="AG2714" s="15"/>
      <c r="AH2714" s="15"/>
      <c r="AI2714" s="46" t="str">
        <f>IF(Table1[[#This Row],[Posting Date]]&lt;&gt;"","GJ-"&amp;CountryID,"")</f>
        <v/>
      </c>
      <c r="AJ2714" s="59" t="str">
        <f>IF(Table1[[#This Row],[Posting Date]]&lt;&gt;"",Table1[[#This Row],[Posting Date]],"")</f>
        <v/>
      </c>
      <c r="AK2714" s="46"/>
      <c r="AL2714" s="46" t="str">
        <f>IF(Table1[[#This Row],[Description]]&lt;&gt;"",Table1[[#This Row],[Description]],"")</f>
        <v/>
      </c>
      <c r="AM2714" s="46" t="str">
        <f>IF(Table1[[#This Row],[Posting Date]]&lt;&gt;"",Table1[[#This Row],[Reference Number]],"")</f>
        <v/>
      </c>
      <c r="AN2714" s="46" t="str">
        <f>TRIM(Table1[[#This Row],[Line '#]])</f>
        <v/>
      </c>
      <c r="AO2714" s="46" t="str">
        <f>TRIM(Table1[[#This Row],[Account]])</f>
        <v/>
      </c>
      <c r="AP2714" s="46" t="str">
        <f>IF(Table1[[#This Row],[Posting Date]]&lt;&gt;"",$D$5,"")</f>
        <v/>
      </c>
      <c r="AQ2714" s="46" t="str">
        <f>TRIM(Table1[[#This Row],[Departments-Prgrams]])</f>
        <v/>
      </c>
      <c r="AR2714" s="46" t="str">
        <f>TRIM(Table1[[#This Row],[Grant]])</f>
        <v/>
      </c>
      <c r="AS2714" s="46" t="str">
        <f>TRIM(Table1[[#This Row],[Staff ID]])</f>
        <v/>
      </c>
      <c r="AT2714" s="46" t="str">
        <f>IF(TRIM(Table1[[#This Row],[Budget Code]])=0,"",TRIM(Table1[[#This Row],[Budget Code]]))</f>
        <v/>
      </c>
      <c r="AU2714" s="46" t="str">
        <f>IF(Table1[[#This Row],[Line Description]]&lt;&gt;"",Table1[[#This Row],[Line Description]],"")</f>
        <v/>
      </c>
      <c r="AV2714" s="46" t="str">
        <f>IF(Table1[[#This Row],[Cur_Amount Debit]]&gt;0,ROUND(Table1[[#This Row],[Cur_Amount Debit]],2),"")</f>
        <v/>
      </c>
      <c r="AW2714" s="46" t="str">
        <f>IF(Table1[[#This Row],[Cur_Amount Credit]]&gt;0,ROUND(Table1[[#This Row],[Cur_Amount Credit]],2),"")</f>
        <v/>
      </c>
      <c r="AX2714" s="46" t="str">
        <f>LEFT(Table1[[#This Row],[Cur]],3)</f>
        <v/>
      </c>
      <c r="AY2714" s="59"/>
      <c r="AZ2714" s="46"/>
      <c r="BA2714" s="46" t="str">
        <f>IF(Table1[[#This Row],[Cur]]&lt;&gt;"",IF(Table1[[#This Row],[Cur]]="USD","",ExchangeRate),"")</f>
        <v/>
      </c>
      <c r="BB2714" s="46" t="str">
        <f>IF(Table1[[#This Row],[Grant]]&lt;&gt;"",VLOOKUP(Table1[[#This Row],[Grant]],Grants!B:D,3),"")</f>
        <v/>
      </c>
      <c r="BC2714" s="46" t="str">
        <f>TRIM(Table1[[#This Row],[Vendor ID]])</f>
        <v/>
      </c>
      <c r="BD2714">
        <f>IF(Table1[[#This Row],[Reference Number]]=Q2713,BD2713,BD2713+1)</f>
        <v>0</v>
      </c>
    </row>
    <row r="2715" spans="1:56" ht="11.25" customHeight="1" x14ac:dyDescent="0.25">
      <c r="A2715" s="1"/>
      <c r="B2715" s="88" t="str">
        <f>IF(Table1[[#This Row],[Posting Date]]&lt;&gt;"",IF(Table1[[#This Row],[Reference Number]]=Q2714,B2714+1,1),"")</f>
        <v/>
      </c>
      <c r="C2715" s="61"/>
      <c r="D2715" s="61"/>
      <c r="E2715" s="138"/>
      <c r="F2715" s="141" t="str">
        <f>IFERROR(IF(VLOOKUP(Table1[[#This Row],[Budget Code Description]],Dimentions!$X$6:$AC$139,2,FALSE)="","",VLOOKUP(Table1[[#This Row],[Budget Code Description]],Dimentions!$X$6:$AC$139,2,FALSE)),"")</f>
        <v/>
      </c>
      <c r="G2715" s="141"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1" t="str">
        <f>IFERROR(VLOOKUP(Table1[[#This Row],[Budget Code Description]],Table6[#All],8,FALSE),"")</f>
        <v/>
      </c>
      <c r="L2715" s="63"/>
      <c r="M2715" s="65" t="str">
        <f>IFERROR(VLOOKUP(Table1[[#This Row],[Staff ID]],Table2[],2,FALSE),"")</f>
        <v/>
      </c>
      <c r="N2715" s="209" t="str">
        <f>IFERROR(IF(VLOOKUP(Table1[[#This Row],[Budget Code Description]],Dimentions!$X$6:$AC$134,4,FALSE)="","",VLOOKUP(Table1[[#This Row],[Budget Code Description]],Dimentions!$X$6:$AC$134,4,FALSE)),"")</f>
        <v/>
      </c>
      <c r="O2715" s="65" t="str">
        <f>IFERROR(VLOOKUP(Table1[[#This Row],[Vendor ID]],Table549[],2,FALSE),"")</f>
        <v/>
      </c>
      <c r="P2715" s="63"/>
      <c r="Q2715" s="141" t="str">
        <f>IF(Table1[[#This Row],[Posting Date]]&lt;&gt;"",$D$9,"")</f>
        <v/>
      </c>
      <c r="R2715" s="157" t="str">
        <f>IF(Table1[[#This Row],[Posting Date]]&lt;&gt;"",$D$10,"")</f>
        <v/>
      </c>
      <c r="S2715" s="66"/>
      <c r="T2715" s="63"/>
      <c r="U2715" s="67"/>
      <c r="V2715" s="67"/>
      <c r="W2715" s="67" t="str">
        <f t="shared" si="46"/>
        <v/>
      </c>
      <c r="X2715" s="159" t="str">
        <f>IF(E2715="","",(IF(Table1[[#This Row],[Cur]]="USD",Table1[[#This Row],[Cur_Amount Debit]],Table1[[#This Row],[Cur_Amount Debit]]/Table1[[#This Row],[Exchange Rate]])))</f>
        <v/>
      </c>
      <c r="Y2715" s="159" t="str">
        <f>IF(E2715="","",(IF(Table1[[#This Row],[Cur]]="USD",Table1[[#This Row],[Cur_Amount Credit]],Table1[[#This Row],[Cur_Amount Credit]]/ExchangeRate)))</f>
        <v/>
      </c>
      <c r="Z2715" s="201" t="str">
        <f>IF(E2715="","",(Table1[[#This Row],[Debit USD]]-Table1[[#This Row],[Credit USD]]))</f>
        <v/>
      </c>
      <c r="AA2715" s="226"/>
      <c r="AB2715" s="255"/>
      <c r="AC2715" s="1"/>
      <c r="AD2715" s="15"/>
      <c r="AE2715" s="15" t="str">
        <f>IF(AND(OR(Table1[[#This Row],[Account]]="15030",Table1[[#This Row],[Account]]="15035",Table1[[#This Row],[Account]]="20150"),Table1[[#This Row],[Vendor ID]]=""),1,"")</f>
        <v/>
      </c>
      <c r="AF2715" s="15"/>
      <c r="AG2715" s="15"/>
      <c r="AH2715" s="15"/>
      <c r="AI2715" s="46" t="str">
        <f>IF(Table1[[#This Row],[Posting Date]]&lt;&gt;"","GJ-"&amp;CountryID,"")</f>
        <v/>
      </c>
      <c r="AJ2715" s="59" t="str">
        <f>IF(Table1[[#This Row],[Posting Date]]&lt;&gt;"",Table1[[#This Row],[Posting Date]],"")</f>
        <v/>
      </c>
      <c r="AK2715" s="46"/>
      <c r="AL2715" s="46" t="str">
        <f>IF(Table1[[#This Row],[Description]]&lt;&gt;"",Table1[[#This Row],[Description]],"")</f>
        <v/>
      </c>
      <c r="AM2715" s="46" t="str">
        <f>IF(Table1[[#This Row],[Posting Date]]&lt;&gt;"",Table1[[#This Row],[Reference Number]],"")</f>
        <v/>
      </c>
      <c r="AN2715" s="46" t="str">
        <f>TRIM(Table1[[#This Row],[Line '#]])</f>
        <v/>
      </c>
      <c r="AO2715" s="46" t="str">
        <f>TRIM(Table1[[#This Row],[Account]])</f>
        <v/>
      </c>
      <c r="AP2715" s="46" t="str">
        <f>IF(Table1[[#This Row],[Posting Date]]&lt;&gt;"",$D$5,"")</f>
        <v/>
      </c>
      <c r="AQ2715" s="46" t="str">
        <f>TRIM(Table1[[#This Row],[Departments-Prgrams]])</f>
        <v/>
      </c>
      <c r="AR2715" s="46" t="str">
        <f>TRIM(Table1[[#This Row],[Grant]])</f>
        <v/>
      </c>
      <c r="AS2715" s="46" t="str">
        <f>TRIM(Table1[[#This Row],[Staff ID]])</f>
        <v/>
      </c>
      <c r="AT2715" s="46" t="str">
        <f>IF(TRIM(Table1[[#This Row],[Budget Code]])=0,"",TRIM(Table1[[#This Row],[Budget Code]]))</f>
        <v/>
      </c>
      <c r="AU2715" s="46" t="str">
        <f>IF(Table1[[#This Row],[Line Description]]&lt;&gt;"",Table1[[#This Row],[Line Description]],"")</f>
        <v/>
      </c>
      <c r="AV2715" s="46" t="str">
        <f>IF(Table1[[#This Row],[Cur_Amount Debit]]&gt;0,ROUND(Table1[[#This Row],[Cur_Amount Debit]],2),"")</f>
        <v/>
      </c>
      <c r="AW2715" s="46" t="str">
        <f>IF(Table1[[#This Row],[Cur_Amount Credit]]&gt;0,ROUND(Table1[[#This Row],[Cur_Amount Credit]],2),"")</f>
        <v/>
      </c>
      <c r="AX2715" s="46" t="str">
        <f>LEFT(Table1[[#This Row],[Cur]],3)</f>
        <v/>
      </c>
      <c r="AY2715" s="59"/>
      <c r="AZ2715" s="46"/>
      <c r="BA2715" s="46" t="str">
        <f>IF(Table1[[#This Row],[Cur]]&lt;&gt;"",IF(Table1[[#This Row],[Cur]]="USD","",ExchangeRate),"")</f>
        <v/>
      </c>
      <c r="BB2715" s="46" t="str">
        <f>IF(Table1[[#This Row],[Grant]]&lt;&gt;"",VLOOKUP(Table1[[#This Row],[Grant]],Grants!B:D,3),"")</f>
        <v/>
      </c>
      <c r="BC2715" s="46" t="str">
        <f>TRIM(Table1[[#This Row],[Vendor ID]])</f>
        <v/>
      </c>
      <c r="BD2715">
        <f>IF(Table1[[#This Row],[Reference Number]]=Q2714,BD2714,BD2714+1)</f>
        <v>0</v>
      </c>
    </row>
    <row r="2716" spans="1:56" ht="11.25" customHeight="1" x14ac:dyDescent="0.25">
      <c r="A2716" s="1"/>
      <c r="B2716" s="88" t="str">
        <f>IF(Table1[[#This Row],[Posting Date]]&lt;&gt;"",IF(Table1[[#This Row],[Reference Number]]=Q2715,B2715+1,1),"")</f>
        <v/>
      </c>
      <c r="C2716" s="61"/>
      <c r="D2716" s="61"/>
      <c r="E2716" s="138"/>
      <c r="F2716" s="141" t="str">
        <f>IFERROR(IF(VLOOKUP(Table1[[#This Row],[Budget Code Description]],Dimentions!$X$6:$AC$139,2,FALSE)="","",VLOOKUP(Table1[[#This Row],[Budget Code Description]],Dimentions!$X$6:$AC$139,2,FALSE)),"")</f>
        <v/>
      </c>
      <c r="G2716" s="141"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1" t="str">
        <f>IFERROR(VLOOKUP(Table1[[#This Row],[Budget Code Description]],Table6[#All],8,FALSE),"")</f>
        <v/>
      </c>
      <c r="L2716" s="63"/>
      <c r="M2716" s="65" t="str">
        <f>IFERROR(VLOOKUP(Table1[[#This Row],[Staff ID]],Table2[],2,FALSE),"")</f>
        <v/>
      </c>
      <c r="N2716" s="209" t="str">
        <f>IFERROR(IF(VLOOKUP(Table1[[#This Row],[Budget Code Description]],Dimentions!$X$6:$AC$134,4,FALSE)="","",VLOOKUP(Table1[[#This Row],[Budget Code Description]],Dimentions!$X$6:$AC$134,4,FALSE)),"")</f>
        <v/>
      </c>
      <c r="O2716" s="65" t="str">
        <f>IFERROR(VLOOKUP(Table1[[#This Row],[Vendor ID]],Table549[],2,FALSE),"")</f>
        <v/>
      </c>
      <c r="P2716" s="63"/>
      <c r="Q2716" s="141" t="str">
        <f>IF(Table1[[#This Row],[Posting Date]]&lt;&gt;"",$D$9,"")</f>
        <v/>
      </c>
      <c r="R2716" s="157" t="str">
        <f>IF(Table1[[#This Row],[Posting Date]]&lt;&gt;"",$D$10,"")</f>
        <v/>
      </c>
      <c r="S2716" s="66"/>
      <c r="T2716" s="63"/>
      <c r="U2716" s="67"/>
      <c r="V2716" s="67"/>
      <c r="W2716" s="67" t="str">
        <f t="shared" si="46"/>
        <v/>
      </c>
      <c r="X2716" s="159" t="str">
        <f>IF(E2716="","",(IF(Table1[[#This Row],[Cur]]="USD",Table1[[#This Row],[Cur_Amount Debit]],Table1[[#This Row],[Cur_Amount Debit]]/Table1[[#This Row],[Exchange Rate]])))</f>
        <v/>
      </c>
      <c r="Y2716" s="159" t="str">
        <f>IF(E2716="","",(IF(Table1[[#This Row],[Cur]]="USD",Table1[[#This Row],[Cur_Amount Credit]],Table1[[#This Row],[Cur_Amount Credit]]/ExchangeRate)))</f>
        <v/>
      </c>
      <c r="Z2716" s="201" t="str">
        <f>IF(E2716="","",(Table1[[#This Row],[Debit USD]]-Table1[[#This Row],[Credit USD]]))</f>
        <v/>
      </c>
      <c r="AA2716" s="226"/>
      <c r="AB2716" s="255"/>
      <c r="AC2716" s="1"/>
      <c r="AD2716" s="15"/>
      <c r="AE2716" s="15" t="str">
        <f>IF(AND(OR(Table1[[#This Row],[Account]]="15030",Table1[[#This Row],[Account]]="15035",Table1[[#This Row],[Account]]="20150"),Table1[[#This Row],[Vendor ID]]=""),1,"")</f>
        <v/>
      </c>
      <c r="AF2716" s="15"/>
      <c r="AG2716" s="15"/>
      <c r="AH2716" s="15"/>
      <c r="AI2716" s="46" t="str">
        <f>IF(Table1[[#This Row],[Posting Date]]&lt;&gt;"","GJ-"&amp;CountryID,"")</f>
        <v/>
      </c>
      <c r="AJ2716" s="59" t="str">
        <f>IF(Table1[[#This Row],[Posting Date]]&lt;&gt;"",Table1[[#This Row],[Posting Date]],"")</f>
        <v/>
      </c>
      <c r="AK2716" s="46"/>
      <c r="AL2716" s="46" t="str">
        <f>IF(Table1[[#This Row],[Description]]&lt;&gt;"",Table1[[#This Row],[Description]],"")</f>
        <v/>
      </c>
      <c r="AM2716" s="46" t="str">
        <f>IF(Table1[[#This Row],[Posting Date]]&lt;&gt;"",Table1[[#This Row],[Reference Number]],"")</f>
        <v/>
      </c>
      <c r="AN2716" s="46" t="str">
        <f>TRIM(Table1[[#This Row],[Line '#]])</f>
        <v/>
      </c>
      <c r="AO2716" s="46" t="str">
        <f>TRIM(Table1[[#This Row],[Account]])</f>
        <v/>
      </c>
      <c r="AP2716" s="46" t="str">
        <f>IF(Table1[[#This Row],[Posting Date]]&lt;&gt;"",$D$5,"")</f>
        <v/>
      </c>
      <c r="AQ2716" s="46" t="str">
        <f>TRIM(Table1[[#This Row],[Departments-Prgrams]])</f>
        <v/>
      </c>
      <c r="AR2716" s="46" t="str">
        <f>TRIM(Table1[[#This Row],[Grant]])</f>
        <v/>
      </c>
      <c r="AS2716" s="46" t="str">
        <f>TRIM(Table1[[#This Row],[Staff ID]])</f>
        <v/>
      </c>
      <c r="AT2716" s="46" t="str">
        <f>IF(TRIM(Table1[[#This Row],[Budget Code]])=0,"",TRIM(Table1[[#This Row],[Budget Code]]))</f>
        <v/>
      </c>
      <c r="AU2716" s="46" t="str">
        <f>IF(Table1[[#This Row],[Line Description]]&lt;&gt;"",Table1[[#This Row],[Line Description]],"")</f>
        <v/>
      </c>
      <c r="AV2716" s="46" t="str">
        <f>IF(Table1[[#This Row],[Cur_Amount Debit]]&gt;0,ROUND(Table1[[#This Row],[Cur_Amount Debit]],2),"")</f>
        <v/>
      </c>
      <c r="AW2716" s="46" t="str">
        <f>IF(Table1[[#This Row],[Cur_Amount Credit]]&gt;0,ROUND(Table1[[#This Row],[Cur_Amount Credit]],2),"")</f>
        <v/>
      </c>
      <c r="AX2716" s="46" t="str">
        <f>LEFT(Table1[[#This Row],[Cur]],3)</f>
        <v/>
      </c>
      <c r="AY2716" s="59"/>
      <c r="AZ2716" s="46"/>
      <c r="BA2716" s="46" t="str">
        <f>IF(Table1[[#This Row],[Cur]]&lt;&gt;"",IF(Table1[[#This Row],[Cur]]="USD","",ExchangeRate),"")</f>
        <v/>
      </c>
      <c r="BB2716" s="46" t="str">
        <f>IF(Table1[[#This Row],[Grant]]&lt;&gt;"",VLOOKUP(Table1[[#This Row],[Grant]],Grants!B:D,3),"")</f>
        <v/>
      </c>
      <c r="BC2716" s="46" t="str">
        <f>TRIM(Table1[[#This Row],[Vendor ID]])</f>
        <v/>
      </c>
      <c r="BD2716">
        <f>IF(Table1[[#This Row],[Reference Number]]=Q2715,BD2715,BD2715+1)</f>
        <v>0</v>
      </c>
    </row>
    <row r="2717" spans="1:56" ht="11.25" customHeight="1" x14ac:dyDescent="0.25">
      <c r="A2717" s="1"/>
      <c r="B2717" s="88" t="str">
        <f>IF(Table1[[#This Row],[Posting Date]]&lt;&gt;"",IF(Table1[[#This Row],[Reference Number]]=Q2716,B2716+1,1),"")</f>
        <v/>
      </c>
      <c r="C2717" s="61"/>
      <c r="D2717" s="61"/>
      <c r="E2717" s="138"/>
      <c r="F2717" s="141" t="str">
        <f>IFERROR(IF(VLOOKUP(Table1[[#This Row],[Budget Code Description]],Dimentions!$X$6:$AC$139,2,FALSE)="","",VLOOKUP(Table1[[#This Row],[Budget Code Description]],Dimentions!$X$6:$AC$139,2,FALSE)),"")</f>
        <v/>
      </c>
      <c r="G2717" s="141"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1" t="str">
        <f>IFERROR(VLOOKUP(Table1[[#This Row],[Budget Code Description]],Table6[#All],8,FALSE),"")</f>
        <v/>
      </c>
      <c r="L2717" s="63"/>
      <c r="M2717" s="65" t="str">
        <f>IFERROR(VLOOKUP(Table1[[#This Row],[Staff ID]],Table2[],2,FALSE),"")</f>
        <v/>
      </c>
      <c r="N2717" s="209" t="str">
        <f>IFERROR(IF(VLOOKUP(Table1[[#This Row],[Budget Code Description]],Dimentions!$X$6:$AC$134,4,FALSE)="","",VLOOKUP(Table1[[#This Row],[Budget Code Description]],Dimentions!$X$6:$AC$134,4,FALSE)),"")</f>
        <v/>
      </c>
      <c r="O2717" s="65" t="str">
        <f>IFERROR(VLOOKUP(Table1[[#This Row],[Vendor ID]],Table549[],2,FALSE),"")</f>
        <v/>
      </c>
      <c r="P2717" s="63"/>
      <c r="Q2717" s="141" t="str">
        <f>IF(Table1[[#This Row],[Posting Date]]&lt;&gt;"",$D$9,"")</f>
        <v/>
      </c>
      <c r="R2717" s="157" t="str">
        <f>IF(Table1[[#This Row],[Posting Date]]&lt;&gt;"",$D$10,"")</f>
        <v/>
      </c>
      <c r="S2717" s="66"/>
      <c r="T2717" s="63"/>
      <c r="U2717" s="67"/>
      <c r="V2717" s="67"/>
      <c r="W2717" s="67" t="str">
        <f t="shared" si="46"/>
        <v/>
      </c>
      <c r="X2717" s="159" t="str">
        <f>IF(E2717="","",(IF(Table1[[#This Row],[Cur]]="USD",Table1[[#This Row],[Cur_Amount Debit]],Table1[[#This Row],[Cur_Amount Debit]]/Table1[[#This Row],[Exchange Rate]])))</f>
        <v/>
      </c>
      <c r="Y2717" s="159" t="str">
        <f>IF(E2717="","",(IF(Table1[[#This Row],[Cur]]="USD",Table1[[#This Row],[Cur_Amount Credit]],Table1[[#This Row],[Cur_Amount Credit]]/ExchangeRate)))</f>
        <v/>
      </c>
      <c r="Z2717" s="201" t="str">
        <f>IF(E2717="","",(Table1[[#This Row],[Debit USD]]-Table1[[#This Row],[Credit USD]]))</f>
        <v/>
      </c>
      <c r="AA2717" s="226"/>
      <c r="AB2717" s="255"/>
      <c r="AC2717" s="1"/>
      <c r="AD2717" s="15"/>
      <c r="AE2717" s="15" t="str">
        <f>IF(AND(OR(Table1[[#This Row],[Account]]="15030",Table1[[#This Row],[Account]]="15035",Table1[[#This Row],[Account]]="20150"),Table1[[#This Row],[Vendor ID]]=""),1,"")</f>
        <v/>
      </c>
      <c r="AF2717" s="15"/>
      <c r="AG2717" s="15"/>
      <c r="AH2717" s="15"/>
      <c r="AI2717" s="46" t="str">
        <f>IF(Table1[[#This Row],[Posting Date]]&lt;&gt;"","GJ-"&amp;CountryID,"")</f>
        <v/>
      </c>
      <c r="AJ2717" s="59" t="str">
        <f>IF(Table1[[#This Row],[Posting Date]]&lt;&gt;"",Table1[[#This Row],[Posting Date]],"")</f>
        <v/>
      </c>
      <c r="AK2717" s="46"/>
      <c r="AL2717" s="46" t="str">
        <f>IF(Table1[[#This Row],[Description]]&lt;&gt;"",Table1[[#This Row],[Description]],"")</f>
        <v/>
      </c>
      <c r="AM2717" s="46" t="str">
        <f>IF(Table1[[#This Row],[Posting Date]]&lt;&gt;"",Table1[[#This Row],[Reference Number]],"")</f>
        <v/>
      </c>
      <c r="AN2717" s="46" t="str">
        <f>TRIM(Table1[[#This Row],[Line '#]])</f>
        <v/>
      </c>
      <c r="AO2717" s="46" t="str">
        <f>TRIM(Table1[[#This Row],[Account]])</f>
        <v/>
      </c>
      <c r="AP2717" s="46" t="str">
        <f>IF(Table1[[#This Row],[Posting Date]]&lt;&gt;"",$D$5,"")</f>
        <v/>
      </c>
      <c r="AQ2717" s="46" t="str">
        <f>TRIM(Table1[[#This Row],[Departments-Prgrams]])</f>
        <v/>
      </c>
      <c r="AR2717" s="46" t="str">
        <f>TRIM(Table1[[#This Row],[Grant]])</f>
        <v/>
      </c>
      <c r="AS2717" s="46" t="str">
        <f>TRIM(Table1[[#This Row],[Staff ID]])</f>
        <v/>
      </c>
      <c r="AT2717" s="46" t="str">
        <f>IF(TRIM(Table1[[#This Row],[Budget Code]])=0,"",TRIM(Table1[[#This Row],[Budget Code]]))</f>
        <v/>
      </c>
      <c r="AU2717" s="46" t="str">
        <f>IF(Table1[[#This Row],[Line Description]]&lt;&gt;"",Table1[[#This Row],[Line Description]],"")</f>
        <v/>
      </c>
      <c r="AV2717" s="46" t="str">
        <f>IF(Table1[[#This Row],[Cur_Amount Debit]]&gt;0,ROUND(Table1[[#This Row],[Cur_Amount Debit]],2),"")</f>
        <v/>
      </c>
      <c r="AW2717" s="46" t="str">
        <f>IF(Table1[[#This Row],[Cur_Amount Credit]]&gt;0,ROUND(Table1[[#This Row],[Cur_Amount Credit]],2),"")</f>
        <v/>
      </c>
      <c r="AX2717" s="46" t="str">
        <f>LEFT(Table1[[#This Row],[Cur]],3)</f>
        <v/>
      </c>
      <c r="AY2717" s="59"/>
      <c r="AZ2717" s="46"/>
      <c r="BA2717" s="46" t="str">
        <f>IF(Table1[[#This Row],[Cur]]&lt;&gt;"",IF(Table1[[#This Row],[Cur]]="USD","",ExchangeRate),"")</f>
        <v/>
      </c>
      <c r="BB2717" s="46" t="str">
        <f>IF(Table1[[#This Row],[Grant]]&lt;&gt;"",VLOOKUP(Table1[[#This Row],[Grant]],Grants!B:D,3),"")</f>
        <v/>
      </c>
      <c r="BC2717" s="46" t="str">
        <f>TRIM(Table1[[#This Row],[Vendor ID]])</f>
        <v/>
      </c>
      <c r="BD2717">
        <f>IF(Table1[[#This Row],[Reference Number]]=Q2716,BD2716,BD2716+1)</f>
        <v>0</v>
      </c>
    </row>
    <row r="2718" spans="1:56" ht="11.25" customHeight="1" x14ac:dyDescent="0.25">
      <c r="A2718" s="1"/>
      <c r="B2718" s="88" t="str">
        <f>IF(Table1[[#This Row],[Posting Date]]&lt;&gt;"",IF(Table1[[#This Row],[Reference Number]]=Q2717,B2717+1,1),"")</f>
        <v/>
      </c>
      <c r="C2718" s="61"/>
      <c r="D2718" s="61"/>
      <c r="E2718" s="138"/>
      <c r="F2718" s="141" t="str">
        <f>IFERROR(IF(VLOOKUP(Table1[[#This Row],[Budget Code Description]],Dimentions!$X$6:$AC$139,2,FALSE)="","",VLOOKUP(Table1[[#This Row],[Budget Code Description]],Dimentions!$X$6:$AC$139,2,FALSE)),"")</f>
        <v/>
      </c>
      <c r="G2718" s="141"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1" t="str">
        <f>IFERROR(VLOOKUP(Table1[[#This Row],[Budget Code Description]],Table6[#All],8,FALSE),"")</f>
        <v/>
      </c>
      <c r="L2718" s="63"/>
      <c r="M2718" s="65" t="str">
        <f>IFERROR(VLOOKUP(Table1[[#This Row],[Staff ID]],Table2[],2,FALSE),"")</f>
        <v/>
      </c>
      <c r="N2718" s="209" t="str">
        <f>IFERROR(IF(VLOOKUP(Table1[[#This Row],[Budget Code Description]],Dimentions!$X$6:$AC$134,4,FALSE)="","",VLOOKUP(Table1[[#This Row],[Budget Code Description]],Dimentions!$X$6:$AC$134,4,FALSE)),"")</f>
        <v/>
      </c>
      <c r="O2718" s="65" t="str">
        <f>IFERROR(VLOOKUP(Table1[[#This Row],[Vendor ID]],Table549[],2,FALSE),"")</f>
        <v/>
      </c>
      <c r="P2718" s="63"/>
      <c r="Q2718" s="141" t="str">
        <f>IF(Table1[[#This Row],[Posting Date]]&lt;&gt;"",$D$9,"")</f>
        <v/>
      </c>
      <c r="R2718" s="157" t="str">
        <f>IF(Table1[[#This Row],[Posting Date]]&lt;&gt;"",$D$10,"")</f>
        <v/>
      </c>
      <c r="S2718" s="66"/>
      <c r="T2718" s="63"/>
      <c r="U2718" s="67"/>
      <c r="V2718" s="67"/>
      <c r="W2718" s="67" t="str">
        <f t="shared" si="46"/>
        <v/>
      </c>
      <c r="X2718" s="159" t="str">
        <f>IF(E2718="","",(IF(Table1[[#This Row],[Cur]]="USD",Table1[[#This Row],[Cur_Amount Debit]],Table1[[#This Row],[Cur_Amount Debit]]/Table1[[#This Row],[Exchange Rate]])))</f>
        <v/>
      </c>
      <c r="Y2718" s="159" t="str">
        <f>IF(E2718="","",(IF(Table1[[#This Row],[Cur]]="USD",Table1[[#This Row],[Cur_Amount Credit]],Table1[[#This Row],[Cur_Amount Credit]]/ExchangeRate)))</f>
        <v/>
      </c>
      <c r="Z2718" s="201" t="str">
        <f>IF(E2718="","",(Table1[[#This Row],[Debit USD]]-Table1[[#This Row],[Credit USD]]))</f>
        <v/>
      </c>
      <c r="AA2718" s="226"/>
      <c r="AB2718" s="255"/>
      <c r="AC2718" s="1"/>
      <c r="AD2718" s="15"/>
      <c r="AE2718" s="15" t="str">
        <f>IF(AND(OR(Table1[[#This Row],[Account]]="15030",Table1[[#This Row],[Account]]="15035",Table1[[#This Row],[Account]]="20150"),Table1[[#This Row],[Vendor ID]]=""),1,"")</f>
        <v/>
      </c>
      <c r="AF2718" s="15"/>
      <c r="AG2718" s="15"/>
      <c r="AH2718" s="15"/>
      <c r="AI2718" s="46" t="str">
        <f>IF(Table1[[#This Row],[Posting Date]]&lt;&gt;"","GJ-"&amp;CountryID,"")</f>
        <v/>
      </c>
      <c r="AJ2718" s="59" t="str">
        <f>IF(Table1[[#This Row],[Posting Date]]&lt;&gt;"",Table1[[#This Row],[Posting Date]],"")</f>
        <v/>
      </c>
      <c r="AK2718" s="46"/>
      <c r="AL2718" s="46" t="str">
        <f>IF(Table1[[#This Row],[Description]]&lt;&gt;"",Table1[[#This Row],[Description]],"")</f>
        <v/>
      </c>
      <c r="AM2718" s="46" t="str">
        <f>IF(Table1[[#This Row],[Posting Date]]&lt;&gt;"",Table1[[#This Row],[Reference Number]],"")</f>
        <v/>
      </c>
      <c r="AN2718" s="46" t="str">
        <f>TRIM(Table1[[#This Row],[Line '#]])</f>
        <v/>
      </c>
      <c r="AO2718" s="46" t="str">
        <f>TRIM(Table1[[#This Row],[Account]])</f>
        <v/>
      </c>
      <c r="AP2718" s="46" t="str">
        <f>IF(Table1[[#This Row],[Posting Date]]&lt;&gt;"",$D$5,"")</f>
        <v/>
      </c>
      <c r="AQ2718" s="46" t="str">
        <f>TRIM(Table1[[#This Row],[Departments-Prgrams]])</f>
        <v/>
      </c>
      <c r="AR2718" s="46" t="str">
        <f>TRIM(Table1[[#This Row],[Grant]])</f>
        <v/>
      </c>
      <c r="AS2718" s="46" t="str">
        <f>TRIM(Table1[[#This Row],[Staff ID]])</f>
        <v/>
      </c>
      <c r="AT2718" s="46" t="str">
        <f>IF(TRIM(Table1[[#This Row],[Budget Code]])=0,"",TRIM(Table1[[#This Row],[Budget Code]]))</f>
        <v/>
      </c>
      <c r="AU2718" s="46" t="str">
        <f>IF(Table1[[#This Row],[Line Description]]&lt;&gt;"",Table1[[#This Row],[Line Description]],"")</f>
        <v/>
      </c>
      <c r="AV2718" s="46" t="str">
        <f>IF(Table1[[#This Row],[Cur_Amount Debit]]&gt;0,ROUND(Table1[[#This Row],[Cur_Amount Debit]],2),"")</f>
        <v/>
      </c>
      <c r="AW2718" s="46" t="str">
        <f>IF(Table1[[#This Row],[Cur_Amount Credit]]&gt;0,ROUND(Table1[[#This Row],[Cur_Amount Credit]],2),"")</f>
        <v/>
      </c>
      <c r="AX2718" s="46" t="str">
        <f>LEFT(Table1[[#This Row],[Cur]],3)</f>
        <v/>
      </c>
      <c r="AY2718" s="59"/>
      <c r="AZ2718" s="46"/>
      <c r="BA2718" s="46" t="str">
        <f>IF(Table1[[#This Row],[Cur]]&lt;&gt;"",IF(Table1[[#This Row],[Cur]]="USD","",ExchangeRate),"")</f>
        <v/>
      </c>
      <c r="BB2718" s="46" t="str">
        <f>IF(Table1[[#This Row],[Grant]]&lt;&gt;"",VLOOKUP(Table1[[#This Row],[Grant]],Grants!B:D,3),"")</f>
        <v/>
      </c>
      <c r="BC2718" s="46" t="str">
        <f>TRIM(Table1[[#This Row],[Vendor ID]])</f>
        <v/>
      </c>
      <c r="BD2718">
        <f>IF(Table1[[#This Row],[Reference Number]]=Q2717,BD2717,BD2717+1)</f>
        <v>0</v>
      </c>
    </row>
    <row r="2719" spans="1:56" ht="11.25" customHeight="1" x14ac:dyDescent="0.25">
      <c r="A2719" s="1"/>
      <c r="B2719" s="88" t="str">
        <f>IF(Table1[[#This Row],[Posting Date]]&lt;&gt;"",IF(Table1[[#This Row],[Reference Number]]=Q2718,B2718+1,1),"")</f>
        <v/>
      </c>
      <c r="C2719" s="61"/>
      <c r="D2719" s="61"/>
      <c r="E2719" s="138"/>
      <c r="F2719" s="141" t="str">
        <f>IFERROR(IF(VLOOKUP(Table1[[#This Row],[Budget Code Description]],Dimentions!$X$6:$AC$139,2,FALSE)="","",VLOOKUP(Table1[[#This Row],[Budget Code Description]],Dimentions!$X$6:$AC$139,2,FALSE)),"")</f>
        <v/>
      </c>
      <c r="G2719" s="141"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1" t="str">
        <f>IFERROR(VLOOKUP(Table1[[#This Row],[Budget Code Description]],Table6[#All],8,FALSE),"")</f>
        <v/>
      </c>
      <c r="L2719" s="63"/>
      <c r="M2719" s="65" t="str">
        <f>IFERROR(VLOOKUP(Table1[[#This Row],[Staff ID]],Table2[],2,FALSE),"")</f>
        <v/>
      </c>
      <c r="N2719" s="209" t="str">
        <f>IFERROR(IF(VLOOKUP(Table1[[#This Row],[Budget Code Description]],Dimentions!$X$6:$AC$134,4,FALSE)="","",VLOOKUP(Table1[[#This Row],[Budget Code Description]],Dimentions!$X$6:$AC$134,4,FALSE)),"")</f>
        <v/>
      </c>
      <c r="O2719" s="65" t="str">
        <f>IFERROR(VLOOKUP(Table1[[#This Row],[Vendor ID]],Table549[],2,FALSE),"")</f>
        <v/>
      </c>
      <c r="P2719" s="63"/>
      <c r="Q2719" s="141" t="str">
        <f>IF(Table1[[#This Row],[Posting Date]]&lt;&gt;"",$D$9,"")</f>
        <v/>
      </c>
      <c r="R2719" s="157" t="str">
        <f>IF(Table1[[#This Row],[Posting Date]]&lt;&gt;"",$D$10,"")</f>
        <v/>
      </c>
      <c r="S2719" s="66"/>
      <c r="T2719" s="63"/>
      <c r="U2719" s="67"/>
      <c r="V2719" s="67"/>
      <c r="W2719" s="67" t="str">
        <f t="shared" si="46"/>
        <v/>
      </c>
      <c r="X2719" s="159" t="str">
        <f>IF(E2719="","",(IF(Table1[[#This Row],[Cur]]="USD",Table1[[#This Row],[Cur_Amount Debit]],Table1[[#This Row],[Cur_Amount Debit]]/Table1[[#This Row],[Exchange Rate]])))</f>
        <v/>
      </c>
      <c r="Y2719" s="159" t="str">
        <f>IF(E2719="","",(IF(Table1[[#This Row],[Cur]]="USD",Table1[[#This Row],[Cur_Amount Credit]],Table1[[#This Row],[Cur_Amount Credit]]/ExchangeRate)))</f>
        <v/>
      </c>
      <c r="Z2719" s="201" t="str">
        <f>IF(E2719="","",(Table1[[#This Row],[Debit USD]]-Table1[[#This Row],[Credit USD]]))</f>
        <v/>
      </c>
      <c r="AA2719" s="226"/>
      <c r="AB2719" s="255"/>
      <c r="AC2719" s="1"/>
      <c r="AD2719" s="15"/>
      <c r="AE2719" s="15" t="str">
        <f>IF(AND(OR(Table1[[#This Row],[Account]]="15030",Table1[[#This Row],[Account]]="15035",Table1[[#This Row],[Account]]="20150"),Table1[[#This Row],[Vendor ID]]=""),1,"")</f>
        <v/>
      </c>
      <c r="AF2719" s="15"/>
      <c r="AG2719" s="15"/>
      <c r="AH2719" s="15"/>
      <c r="AI2719" s="46" t="str">
        <f>IF(Table1[[#This Row],[Posting Date]]&lt;&gt;"","GJ-"&amp;CountryID,"")</f>
        <v/>
      </c>
      <c r="AJ2719" s="59" t="str">
        <f>IF(Table1[[#This Row],[Posting Date]]&lt;&gt;"",Table1[[#This Row],[Posting Date]],"")</f>
        <v/>
      </c>
      <c r="AK2719" s="46"/>
      <c r="AL2719" s="46" t="str">
        <f>IF(Table1[[#This Row],[Description]]&lt;&gt;"",Table1[[#This Row],[Description]],"")</f>
        <v/>
      </c>
      <c r="AM2719" s="46" t="str">
        <f>IF(Table1[[#This Row],[Posting Date]]&lt;&gt;"",Table1[[#This Row],[Reference Number]],"")</f>
        <v/>
      </c>
      <c r="AN2719" s="46" t="str">
        <f>TRIM(Table1[[#This Row],[Line '#]])</f>
        <v/>
      </c>
      <c r="AO2719" s="46" t="str">
        <f>TRIM(Table1[[#This Row],[Account]])</f>
        <v/>
      </c>
      <c r="AP2719" s="46" t="str">
        <f>IF(Table1[[#This Row],[Posting Date]]&lt;&gt;"",$D$5,"")</f>
        <v/>
      </c>
      <c r="AQ2719" s="46" t="str">
        <f>TRIM(Table1[[#This Row],[Departments-Prgrams]])</f>
        <v/>
      </c>
      <c r="AR2719" s="46" t="str">
        <f>TRIM(Table1[[#This Row],[Grant]])</f>
        <v/>
      </c>
      <c r="AS2719" s="46" t="str">
        <f>TRIM(Table1[[#This Row],[Staff ID]])</f>
        <v/>
      </c>
      <c r="AT2719" s="46" t="str">
        <f>IF(TRIM(Table1[[#This Row],[Budget Code]])=0,"",TRIM(Table1[[#This Row],[Budget Code]]))</f>
        <v/>
      </c>
      <c r="AU2719" s="46" t="str">
        <f>IF(Table1[[#This Row],[Line Description]]&lt;&gt;"",Table1[[#This Row],[Line Description]],"")</f>
        <v/>
      </c>
      <c r="AV2719" s="46" t="str">
        <f>IF(Table1[[#This Row],[Cur_Amount Debit]]&gt;0,ROUND(Table1[[#This Row],[Cur_Amount Debit]],2),"")</f>
        <v/>
      </c>
      <c r="AW2719" s="46" t="str">
        <f>IF(Table1[[#This Row],[Cur_Amount Credit]]&gt;0,ROUND(Table1[[#This Row],[Cur_Amount Credit]],2),"")</f>
        <v/>
      </c>
      <c r="AX2719" s="46" t="str">
        <f>LEFT(Table1[[#This Row],[Cur]],3)</f>
        <v/>
      </c>
      <c r="AY2719" s="59"/>
      <c r="AZ2719" s="46"/>
      <c r="BA2719" s="46" t="str">
        <f>IF(Table1[[#This Row],[Cur]]&lt;&gt;"",IF(Table1[[#This Row],[Cur]]="USD","",ExchangeRate),"")</f>
        <v/>
      </c>
      <c r="BB2719" s="46" t="str">
        <f>IF(Table1[[#This Row],[Grant]]&lt;&gt;"",VLOOKUP(Table1[[#This Row],[Grant]],Grants!B:D,3),"")</f>
        <v/>
      </c>
      <c r="BC2719" s="46" t="str">
        <f>TRIM(Table1[[#This Row],[Vendor ID]])</f>
        <v/>
      </c>
      <c r="BD2719">
        <f>IF(Table1[[#This Row],[Reference Number]]=Q2718,BD2718,BD2718+1)</f>
        <v>0</v>
      </c>
    </row>
    <row r="2720" spans="1:56" ht="11.25" customHeight="1" x14ac:dyDescent="0.25">
      <c r="A2720" s="1"/>
      <c r="B2720" s="88" t="str">
        <f>IF(Table1[[#This Row],[Posting Date]]&lt;&gt;"",IF(Table1[[#This Row],[Reference Number]]=Q2719,B2719+1,1),"")</f>
        <v/>
      </c>
      <c r="C2720" s="61"/>
      <c r="D2720" s="61"/>
      <c r="E2720" s="138"/>
      <c r="F2720" s="141" t="str">
        <f>IFERROR(IF(VLOOKUP(Table1[[#This Row],[Budget Code Description]],Dimentions!$X$6:$AC$139,2,FALSE)="","",VLOOKUP(Table1[[#This Row],[Budget Code Description]],Dimentions!$X$6:$AC$139,2,FALSE)),"")</f>
        <v/>
      </c>
      <c r="G2720" s="141"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1" t="str">
        <f>IFERROR(VLOOKUP(Table1[[#This Row],[Budget Code Description]],Table6[#All],8,FALSE),"")</f>
        <v/>
      </c>
      <c r="L2720" s="63"/>
      <c r="M2720" s="65" t="str">
        <f>IFERROR(VLOOKUP(Table1[[#This Row],[Staff ID]],Table2[],2,FALSE),"")</f>
        <v/>
      </c>
      <c r="N2720" s="209" t="str">
        <f>IFERROR(IF(VLOOKUP(Table1[[#This Row],[Budget Code Description]],Dimentions!$X$6:$AC$134,4,FALSE)="","",VLOOKUP(Table1[[#This Row],[Budget Code Description]],Dimentions!$X$6:$AC$134,4,FALSE)),"")</f>
        <v/>
      </c>
      <c r="O2720" s="65" t="str">
        <f>IFERROR(VLOOKUP(Table1[[#This Row],[Vendor ID]],Table549[],2,FALSE),"")</f>
        <v/>
      </c>
      <c r="P2720" s="63"/>
      <c r="Q2720" s="141" t="str">
        <f>IF(Table1[[#This Row],[Posting Date]]&lt;&gt;"",$D$9,"")</f>
        <v/>
      </c>
      <c r="R2720" s="157" t="str">
        <f>IF(Table1[[#This Row],[Posting Date]]&lt;&gt;"",$D$10,"")</f>
        <v/>
      </c>
      <c r="S2720" s="66"/>
      <c r="T2720" s="63"/>
      <c r="U2720" s="67"/>
      <c r="V2720" s="67"/>
      <c r="W2720" s="67" t="str">
        <f t="shared" si="46"/>
        <v/>
      </c>
      <c r="X2720" s="159" t="str">
        <f>IF(E2720="","",(IF(Table1[[#This Row],[Cur]]="USD",Table1[[#This Row],[Cur_Amount Debit]],Table1[[#This Row],[Cur_Amount Debit]]/Table1[[#This Row],[Exchange Rate]])))</f>
        <v/>
      </c>
      <c r="Y2720" s="159" t="str">
        <f>IF(E2720="","",(IF(Table1[[#This Row],[Cur]]="USD",Table1[[#This Row],[Cur_Amount Credit]],Table1[[#This Row],[Cur_Amount Credit]]/ExchangeRate)))</f>
        <v/>
      </c>
      <c r="Z2720" s="201" t="str">
        <f>IF(E2720="","",(Table1[[#This Row],[Debit USD]]-Table1[[#This Row],[Credit USD]]))</f>
        <v/>
      </c>
      <c r="AA2720" s="226"/>
      <c r="AB2720" s="255"/>
      <c r="AC2720" s="1"/>
      <c r="AD2720" s="15"/>
      <c r="AE2720" s="15" t="str">
        <f>IF(AND(OR(Table1[[#This Row],[Account]]="15030",Table1[[#This Row],[Account]]="15035",Table1[[#This Row],[Account]]="20150"),Table1[[#This Row],[Vendor ID]]=""),1,"")</f>
        <v/>
      </c>
      <c r="AF2720" s="15"/>
      <c r="AG2720" s="15"/>
      <c r="AH2720" s="15"/>
      <c r="AI2720" s="46" t="str">
        <f>IF(Table1[[#This Row],[Posting Date]]&lt;&gt;"","GJ-"&amp;CountryID,"")</f>
        <v/>
      </c>
      <c r="AJ2720" s="59" t="str">
        <f>IF(Table1[[#This Row],[Posting Date]]&lt;&gt;"",Table1[[#This Row],[Posting Date]],"")</f>
        <v/>
      </c>
      <c r="AK2720" s="46"/>
      <c r="AL2720" s="46" t="str">
        <f>IF(Table1[[#This Row],[Description]]&lt;&gt;"",Table1[[#This Row],[Description]],"")</f>
        <v/>
      </c>
      <c r="AM2720" s="46" t="str">
        <f>IF(Table1[[#This Row],[Posting Date]]&lt;&gt;"",Table1[[#This Row],[Reference Number]],"")</f>
        <v/>
      </c>
      <c r="AN2720" s="46" t="str">
        <f>TRIM(Table1[[#This Row],[Line '#]])</f>
        <v/>
      </c>
      <c r="AO2720" s="46" t="str">
        <f>TRIM(Table1[[#This Row],[Account]])</f>
        <v/>
      </c>
      <c r="AP2720" s="46" t="str">
        <f>IF(Table1[[#This Row],[Posting Date]]&lt;&gt;"",$D$5,"")</f>
        <v/>
      </c>
      <c r="AQ2720" s="46" t="str">
        <f>TRIM(Table1[[#This Row],[Departments-Prgrams]])</f>
        <v/>
      </c>
      <c r="AR2720" s="46" t="str">
        <f>TRIM(Table1[[#This Row],[Grant]])</f>
        <v/>
      </c>
      <c r="AS2720" s="46" t="str">
        <f>TRIM(Table1[[#This Row],[Staff ID]])</f>
        <v/>
      </c>
      <c r="AT2720" s="46" t="str">
        <f>IF(TRIM(Table1[[#This Row],[Budget Code]])=0,"",TRIM(Table1[[#This Row],[Budget Code]]))</f>
        <v/>
      </c>
      <c r="AU2720" s="46" t="str">
        <f>IF(Table1[[#This Row],[Line Description]]&lt;&gt;"",Table1[[#This Row],[Line Description]],"")</f>
        <v/>
      </c>
      <c r="AV2720" s="46" t="str">
        <f>IF(Table1[[#This Row],[Cur_Amount Debit]]&gt;0,ROUND(Table1[[#This Row],[Cur_Amount Debit]],2),"")</f>
        <v/>
      </c>
      <c r="AW2720" s="46" t="str">
        <f>IF(Table1[[#This Row],[Cur_Amount Credit]]&gt;0,ROUND(Table1[[#This Row],[Cur_Amount Credit]],2),"")</f>
        <v/>
      </c>
      <c r="AX2720" s="46" t="str">
        <f>LEFT(Table1[[#This Row],[Cur]],3)</f>
        <v/>
      </c>
      <c r="AY2720" s="59"/>
      <c r="AZ2720" s="46"/>
      <c r="BA2720" s="46" t="str">
        <f>IF(Table1[[#This Row],[Cur]]&lt;&gt;"",IF(Table1[[#This Row],[Cur]]="USD","",ExchangeRate),"")</f>
        <v/>
      </c>
      <c r="BB2720" s="46" t="str">
        <f>IF(Table1[[#This Row],[Grant]]&lt;&gt;"",VLOOKUP(Table1[[#This Row],[Grant]],Grants!B:D,3),"")</f>
        <v/>
      </c>
      <c r="BC2720" s="46" t="str">
        <f>TRIM(Table1[[#This Row],[Vendor ID]])</f>
        <v/>
      </c>
      <c r="BD2720">
        <f>IF(Table1[[#This Row],[Reference Number]]=Q2719,BD2719,BD2719+1)</f>
        <v>0</v>
      </c>
    </row>
    <row r="2721" spans="1:56" ht="11.25" customHeight="1" x14ac:dyDescent="0.25">
      <c r="A2721" s="1"/>
      <c r="B2721" s="88" t="str">
        <f>IF(Table1[[#This Row],[Posting Date]]&lt;&gt;"",IF(Table1[[#This Row],[Reference Number]]=Q2720,B2720+1,1),"")</f>
        <v/>
      </c>
      <c r="C2721" s="61"/>
      <c r="D2721" s="61"/>
      <c r="E2721" s="138"/>
      <c r="F2721" s="141" t="str">
        <f>IFERROR(IF(VLOOKUP(Table1[[#This Row],[Budget Code Description]],Dimentions!$X$6:$AC$139,2,FALSE)="","",VLOOKUP(Table1[[#This Row],[Budget Code Description]],Dimentions!$X$6:$AC$139,2,FALSE)),"")</f>
        <v/>
      </c>
      <c r="G2721" s="141"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1" t="str">
        <f>IFERROR(VLOOKUP(Table1[[#This Row],[Budget Code Description]],Table6[#All],8,FALSE),"")</f>
        <v/>
      </c>
      <c r="L2721" s="63"/>
      <c r="M2721" s="65" t="str">
        <f>IFERROR(VLOOKUP(Table1[[#This Row],[Staff ID]],Table2[],2,FALSE),"")</f>
        <v/>
      </c>
      <c r="N2721" s="209" t="str">
        <f>IFERROR(IF(VLOOKUP(Table1[[#This Row],[Budget Code Description]],Dimentions!$X$6:$AC$134,4,FALSE)="","",VLOOKUP(Table1[[#This Row],[Budget Code Description]],Dimentions!$X$6:$AC$134,4,FALSE)),"")</f>
        <v/>
      </c>
      <c r="O2721" s="65" t="str">
        <f>IFERROR(VLOOKUP(Table1[[#This Row],[Vendor ID]],Table549[],2,FALSE),"")</f>
        <v/>
      </c>
      <c r="P2721" s="63"/>
      <c r="Q2721" s="141" t="str">
        <f>IF(Table1[[#This Row],[Posting Date]]&lt;&gt;"",$D$9,"")</f>
        <v/>
      </c>
      <c r="R2721" s="157" t="str">
        <f>IF(Table1[[#This Row],[Posting Date]]&lt;&gt;"",$D$10,"")</f>
        <v/>
      </c>
      <c r="S2721" s="66"/>
      <c r="T2721" s="63"/>
      <c r="U2721" s="67"/>
      <c r="V2721" s="67"/>
      <c r="W2721" s="67" t="str">
        <f t="shared" si="46"/>
        <v/>
      </c>
      <c r="X2721" s="159" t="str">
        <f>IF(E2721="","",(IF(Table1[[#This Row],[Cur]]="USD",Table1[[#This Row],[Cur_Amount Debit]],Table1[[#This Row],[Cur_Amount Debit]]/Table1[[#This Row],[Exchange Rate]])))</f>
        <v/>
      </c>
      <c r="Y2721" s="159" t="str">
        <f>IF(E2721="","",(IF(Table1[[#This Row],[Cur]]="USD",Table1[[#This Row],[Cur_Amount Credit]],Table1[[#This Row],[Cur_Amount Credit]]/ExchangeRate)))</f>
        <v/>
      </c>
      <c r="Z2721" s="201" t="str">
        <f>IF(E2721="","",(Table1[[#This Row],[Debit USD]]-Table1[[#This Row],[Credit USD]]))</f>
        <v/>
      </c>
      <c r="AA2721" s="226"/>
      <c r="AB2721" s="255"/>
      <c r="AC2721" s="1"/>
      <c r="AD2721" s="15"/>
      <c r="AE2721" s="15" t="str">
        <f>IF(AND(OR(Table1[[#This Row],[Account]]="15030",Table1[[#This Row],[Account]]="15035",Table1[[#This Row],[Account]]="20150"),Table1[[#This Row],[Vendor ID]]=""),1,"")</f>
        <v/>
      </c>
      <c r="AF2721" s="15"/>
      <c r="AG2721" s="15"/>
      <c r="AH2721" s="15"/>
      <c r="AI2721" s="46" t="str">
        <f>IF(Table1[[#This Row],[Posting Date]]&lt;&gt;"","GJ-"&amp;CountryID,"")</f>
        <v/>
      </c>
      <c r="AJ2721" s="59" t="str">
        <f>IF(Table1[[#This Row],[Posting Date]]&lt;&gt;"",Table1[[#This Row],[Posting Date]],"")</f>
        <v/>
      </c>
      <c r="AK2721" s="46"/>
      <c r="AL2721" s="46" t="str">
        <f>IF(Table1[[#This Row],[Description]]&lt;&gt;"",Table1[[#This Row],[Description]],"")</f>
        <v/>
      </c>
      <c r="AM2721" s="46" t="str">
        <f>IF(Table1[[#This Row],[Posting Date]]&lt;&gt;"",Table1[[#This Row],[Reference Number]],"")</f>
        <v/>
      </c>
      <c r="AN2721" s="46" t="str">
        <f>TRIM(Table1[[#This Row],[Line '#]])</f>
        <v/>
      </c>
      <c r="AO2721" s="46" t="str">
        <f>TRIM(Table1[[#This Row],[Account]])</f>
        <v/>
      </c>
      <c r="AP2721" s="46" t="str">
        <f>IF(Table1[[#This Row],[Posting Date]]&lt;&gt;"",$D$5,"")</f>
        <v/>
      </c>
      <c r="AQ2721" s="46" t="str">
        <f>TRIM(Table1[[#This Row],[Departments-Prgrams]])</f>
        <v/>
      </c>
      <c r="AR2721" s="46" t="str">
        <f>TRIM(Table1[[#This Row],[Grant]])</f>
        <v/>
      </c>
      <c r="AS2721" s="46" t="str">
        <f>TRIM(Table1[[#This Row],[Staff ID]])</f>
        <v/>
      </c>
      <c r="AT2721" s="46" t="str">
        <f>IF(TRIM(Table1[[#This Row],[Budget Code]])=0,"",TRIM(Table1[[#This Row],[Budget Code]]))</f>
        <v/>
      </c>
      <c r="AU2721" s="46" t="str">
        <f>IF(Table1[[#This Row],[Line Description]]&lt;&gt;"",Table1[[#This Row],[Line Description]],"")</f>
        <v/>
      </c>
      <c r="AV2721" s="46" t="str">
        <f>IF(Table1[[#This Row],[Cur_Amount Debit]]&gt;0,ROUND(Table1[[#This Row],[Cur_Amount Debit]],2),"")</f>
        <v/>
      </c>
      <c r="AW2721" s="46" t="str">
        <f>IF(Table1[[#This Row],[Cur_Amount Credit]]&gt;0,ROUND(Table1[[#This Row],[Cur_Amount Credit]],2),"")</f>
        <v/>
      </c>
      <c r="AX2721" s="46" t="str">
        <f>LEFT(Table1[[#This Row],[Cur]],3)</f>
        <v/>
      </c>
      <c r="AY2721" s="59"/>
      <c r="AZ2721" s="46"/>
      <c r="BA2721" s="46" t="str">
        <f>IF(Table1[[#This Row],[Cur]]&lt;&gt;"",IF(Table1[[#This Row],[Cur]]="USD","",ExchangeRate),"")</f>
        <v/>
      </c>
      <c r="BB2721" s="46" t="str">
        <f>IF(Table1[[#This Row],[Grant]]&lt;&gt;"",VLOOKUP(Table1[[#This Row],[Grant]],Grants!B:D,3),"")</f>
        <v/>
      </c>
      <c r="BC2721" s="46" t="str">
        <f>TRIM(Table1[[#This Row],[Vendor ID]])</f>
        <v/>
      </c>
      <c r="BD2721">
        <f>IF(Table1[[#This Row],[Reference Number]]=Q2720,BD2720,BD2720+1)</f>
        <v>0</v>
      </c>
    </row>
    <row r="2722" spans="1:56" ht="11.25" customHeight="1" x14ac:dyDescent="0.25">
      <c r="A2722" s="1"/>
      <c r="B2722" s="88" t="str">
        <f>IF(Table1[[#This Row],[Posting Date]]&lt;&gt;"",IF(Table1[[#This Row],[Reference Number]]=Q2721,B2721+1,1),"")</f>
        <v/>
      </c>
      <c r="C2722" s="61"/>
      <c r="D2722" s="61"/>
      <c r="E2722" s="138"/>
      <c r="F2722" s="141" t="str">
        <f>IFERROR(IF(VLOOKUP(Table1[[#This Row],[Budget Code Description]],Dimentions!$X$6:$AC$139,2,FALSE)="","",VLOOKUP(Table1[[#This Row],[Budget Code Description]],Dimentions!$X$6:$AC$139,2,FALSE)),"")</f>
        <v/>
      </c>
      <c r="G2722" s="141"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1" t="str">
        <f>IFERROR(VLOOKUP(Table1[[#This Row],[Budget Code Description]],Table6[#All],8,FALSE),"")</f>
        <v/>
      </c>
      <c r="L2722" s="63"/>
      <c r="M2722" s="65" t="str">
        <f>IFERROR(VLOOKUP(Table1[[#This Row],[Staff ID]],Table2[],2,FALSE),"")</f>
        <v/>
      </c>
      <c r="N2722" s="209" t="str">
        <f>IFERROR(IF(VLOOKUP(Table1[[#This Row],[Budget Code Description]],Dimentions!$X$6:$AC$134,4,FALSE)="","",VLOOKUP(Table1[[#This Row],[Budget Code Description]],Dimentions!$X$6:$AC$134,4,FALSE)),"")</f>
        <v/>
      </c>
      <c r="O2722" s="65" t="str">
        <f>IFERROR(VLOOKUP(Table1[[#This Row],[Vendor ID]],Table549[],2,FALSE),"")</f>
        <v/>
      </c>
      <c r="P2722" s="63"/>
      <c r="Q2722" s="141" t="str">
        <f>IF(Table1[[#This Row],[Posting Date]]&lt;&gt;"",$D$9,"")</f>
        <v/>
      </c>
      <c r="R2722" s="157" t="str">
        <f>IF(Table1[[#This Row],[Posting Date]]&lt;&gt;"",$D$10,"")</f>
        <v/>
      </c>
      <c r="S2722" s="66"/>
      <c r="T2722" s="63"/>
      <c r="U2722" s="67"/>
      <c r="V2722" s="67"/>
      <c r="W2722" s="67" t="str">
        <f t="shared" si="46"/>
        <v/>
      </c>
      <c r="X2722" s="159" t="str">
        <f>IF(E2722="","",(IF(Table1[[#This Row],[Cur]]="USD",Table1[[#This Row],[Cur_Amount Debit]],Table1[[#This Row],[Cur_Amount Debit]]/Table1[[#This Row],[Exchange Rate]])))</f>
        <v/>
      </c>
      <c r="Y2722" s="159" t="str">
        <f>IF(E2722="","",(IF(Table1[[#This Row],[Cur]]="USD",Table1[[#This Row],[Cur_Amount Credit]],Table1[[#This Row],[Cur_Amount Credit]]/ExchangeRate)))</f>
        <v/>
      </c>
      <c r="Z2722" s="201" t="str">
        <f>IF(E2722="","",(Table1[[#This Row],[Debit USD]]-Table1[[#This Row],[Credit USD]]))</f>
        <v/>
      </c>
      <c r="AA2722" s="226"/>
      <c r="AB2722" s="255"/>
      <c r="AC2722" s="1"/>
      <c r="AD2722" s="15"/>
      <c r="AE2722" s="15" t="str">
        <f>IF(AND(OR(Table1[[#This Row],[Account]]="15030",Table1[[#This Row],[Account]]="15035",Table1[[#This Row],[Account]]="20150"),Table1[[#This Row],[Vendor ID]]=""),1,"")</f>
        <v/>
      </c>
      <c r="AF2722" s="15"/>
      <c r="AG2722" s="15"/>
      <c r="AH2722" s="15"/>
      <c r="AI2722" s="46" t="str">
        <f>IF(Table1[[#This Row],[Posting Date]]&lt;&gt;"","GJ-"&amp;CountryID,"")</f>
        <v/>
      </c>
      <c r="AJ2722" s="59" t="str">
        <f>IF(Table1[[#This Row],[Posting Date]]&lt;&gt;"",Table1[[#This Row],[Posting Date]],"")</f>
        <v/>
      </c>
      <c r="AK2722" s="46"/>
      <c r="AL2722" s="46" t="str">
        <f>IF(Table1[[#This Row],[Description]]&lt;&gt;"",Table1[[#This Row],[Description]],"")</f>
        <v/>
      </c>
      <c r="AM2722" s="46" t="str">
        <f>IF(Table1[[#This Row],[Posting Date]]&lt;&gt;"",Table1[[#This Row],[Reference Number]],"")</f>
        <v/>
      </c>
      <c r="AN2722" s="46" t="str">
        <f>TRIM(Table1[[#This Row],[Line '#]])</f>
        <v/>
      </c>
      <c r="AO2722" s="46" t="str">
        <f>TRIM(Table1[[#This Row],[Account]])</f>
        <v/>
      </c>
      <c r="AP2722" s="46" t="str">
        <f>IF(Table1[[#This Row],[Posting Date]]&lt;&gt;"",$D$5,"")</f>
        <v/>
      </c>
      <c r="AQ2722" s="46" t="str">
        <f>TRIM(Table1[[#This Row],[Departments-Prgrams]])</f>
        <v/>
      </c>
      <c r="AR2722" s="46" t="str">
        <f>TRIM(Table1[[#This Row],[Grant]])</f>
        <v/>
      </c>
      <c r="AS2722" s="46" t="str">
        <f>TRIM(Table1[[#This Row],[Staff ID]])</f>
        <v/>
      </c>
      <c r="AT2722" s="46" t="str">
        <f>IF(TRIM(Table1[[#This Row],[Budget Code]])=0,"",TRIM(Table1[[#This Row],[Budget Code]]))</f>
        <v/>
      </c>
      <c r="AU2722" s="46" t="str">
        <f>IF(Table1[[#This Row],[Line Description]]&lt;&gt;"",Table1[[#This Row],[Line Description]],"")</f>
        <v/>
      </c>
      <c r="AV2722" s="46" t="str">
        <f>IF(Table1[[#This Row],[Cur_Amount Debit]]&gt;0,ROUND(Table1[[#This Row],[Cur_Amount Debit]],2),"")</f>
        <v/>
      </c>
      <c r="AW2722" s="46" t="str">
        <f>IF(Table1[[#This Row],[Cur_Amount Credit]]&gt;0,ROUND(Table1[[#This Row],[Cur_Amount Credit]],2),"")</f>
        <v/>
      </c>
      <c r="AX2722" s="46" t="str">
        <f>LEFT(Table1[[#This Row],[Cur]],3)</f>
        <v/>
      </c>
      <c r="AY2722" s="59"/>
      <c r="AZ2722" s="46"/>
      <c r="BA2722" s="46" t="str">
        <f>IF(Table1[[#This Row],[Cur]]&lt;&gt;"",IF(Table1[[#This Row],[Cur]]="USD","",ExchangeRate),"")</f>
        <v/>
      </c>
      <c r="BB2722" s="46" t="str">
        <f>IF(Table1[[#This Row],[Grant]]&lt;&gt;"",VLOOKUP(Table1[[#This Row],[Grant]],Grants!B:D,3),"")</f>
        <v/>
      </c>
      <c r="BC2722" s="46" t="str">
        <f>TRIM(Table1[[#This Row],[Vendor ID]])</f>
        <v/>
      </c>
      <c r="BD2722">
        <f>IF(Table1[[#This Row],[Reference Number]]=Q2721,BD2721,BD2721+1)</f>
        <v>0</v>
      </c>
    </row>
    <row r="2723" spans="1:56" ht="11.25" customHeight="1" x14ac:dyDescent="0.25">
      <c r="A2723" s="1"/>
      <c r="B2723" s="88" t="str">
        <f>IF(Table1[[#This Row],[Posting Date]]&lt;&gt;"",IF(Table1[[#This Row],[Reference Number]]=Q2722,B2722+1,1),"")</f>
        <v/>
      </c>
      <c r="C2723" s="61"/>
      <c r="D2723" s="61"/>
      <c r="E2723" s="138"/>
      <c r="F2723" s="141" t="str">
        <f>IFERROR(IF(VLOOKUP(Table1[[#This Row],[Budget Code Description]],Dimentions!$X$6:$AC$139,2,FALSE)="","",VLOOKUP(Table1[[#This Row],[Budget Code Description]],Dimentions!$X$6:$AC$139,2,FALSE)),"")</f>
        <v/>
      </c>
      <c r="G2723" s="141"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1" t="str">
        <f>IFERROR(VLOOKUP(Table1[[#This Row],[Budget Code Description]],Table6[#All],8,FALSE),"")</f>
        <v/>
      </c>
      <c r="L2723" s="63"/>
      <c r="M2723" s="65" t="str">
        <f>IFERROR(VLOOKUP(Table1[[#This Row],[Staff ID]],Table2[],2,FALSE),"")</f>
        <v/>
      </c>
      <c r="N2723" s="209" t="str">
        <f>IFERROR(IF(VLOOKUP(Table1[[#This Row],[Budget Code Description]],Dimentions!$X$6:$AC$134,4,FALSE)="","",VLOOKUP(Table1[[#This Row],[Budget Code Description]],Dimentions!$X$6:$AC$134,4,FALSE)),"")</f>
        <v/>
      </c>
      <c r="O2723" s="65" t="str">
        <f>IFERROR(VLOOKUP(Table1[[#This Row],[Vendor ID]],Table549[],2,FALSE),"")</f>
        <v/>
      </c>
      <c r="P2723" s="63"/>
      <c r="Q2723" s="141" t="str">
        <f>IF(Table1[[#This Row],[Posting Date]]&lt;&gt;"",$D$9,"")</f>
        <v/>
      </c>
      <c r="R2723" s="157" t="str">
        <f>IF(Table1[[#This Row],[Posting Date]]&lt;&gt;"",$D$10,"")</f>
        <v/>
      </c>
      <c r="S2723" s="66"/>
      <c r="T2723" s="63"/>
      <c r="U2723" s="67"/>
      <c r="V2723" s="67"/>
      <c r="W2723" s="67" t="str">
        <f t="shared" si="46"/>
        <v/>
      </c>
      <c r="X2723" s="159" t="str">
        <f>IF(E2723="","",(IF(Table1[[#This Row],[Cur]]="USD",Table1[[#This Row],[Cur_Amount Debit]],Table1[[#This Row],[Cur_Amount Debit]]/Table1[[#This Row],[Exchange Rate]])))</f>
        <v/>
      </c>
      <c r="Y2723" s="159" t="str">
        <f>IF(E2723="","",(IF(Table1[[#This Row],[Cur]]="USD",Table1[[#This Row],[Cur_Amount Credit]],Table1[[#This Row],[Cur_Amount Credit]]/ExchangeRate)))</f>
        <v/>
      </c>
      <c r="Z2723" s="201" t="str">
        <f>IF(E2723="","",(Table1[[#This Row],[Debit USD]]-Table1[[#This Row],[Credit USD]]))</f>
        <v/>
      </c>
      <c r="AA2723" s="226"/>
      <c r="AB2723" s="255"/>
      <c r="AC2723" s="1"/>
      <c r="AD2723" s="15"/>
      <c r="AE2723" s="15" t="str">
        <f>IF(AND(OR(Table1[[#This Row],[Account]]="15030",Table1[[#This Row],[Account]]="15035",Table1[[#This Row],[Account]]="20150"),Table1[[#This Row],[Vendor ID]]=""),1,"")</f>
        <v/>
      </c>
      <c r="AF2723" s="15"/>
      <c r="AG2723" s="15"/>
      <c r="AH2723" s="15"/>
      <c r="AI2723" s="46" t="str">
        <f>IF(Table1[[#This Row],[Posting Date]]&lt;&gt;"","GJ-"&amp;CountryID,"")</f>
        <v/>
      </c>
      <c r="AJ2723" s="59" t="str">
        <f>IF(Table1[[#This Row],[Posting Date]]&lt;&gt;"",Table1[[#This Row],[Posting Date]],"")</f>
        <v/>
      </c>
      <c r="AK2723" s="46"/>
      <c r="AL2723" s="46" t="str">
        <f>IF(Table1[[#This Row],[Description]]&lt;&gt;"",Table1[[#This Row],[Description]],"")</f>
        <v/>
      </c>
      <c r="AM2723" s="46" t="str">
        <f>IF(Table1[[#This Row],[Posting Date]]&lt;&gt;"",Table1[[#This Row],[Reference Number]],"")</f>
        <v/>
      </c>
      <c r="AN2723" s="46" t="str">
        <f>TRIM(Table1[[#This Row],[Line '#]])</f>
        <v/>
      </c>
      <c r="AO2723" s="46" t="str">
        <f>TRIM(Table1[[#This Row],[Account]])</f>
        <v/>
      </c>
      <c r="AP2723" s="46" t="str">
        <f>IF(Table1[[#This Row],[Posting Date]]&lt;&gt;"",$D$5,"")</f>
        <v/>
      </c>
      <c r="AQ2723" s="46" t="str">
        <f>TRIM(Table1[[#This Row],[Departments-Prgrams]])</f>
        <v/>
      </c>
      <c r="AR2723" s="46" t="str">
        <f>TRIM(Table1[[#This Row],[Grant]])</f>
        <v/>
      </c>
      <c r="AS2723" s="46" t="str">
        <f>TRIM(Table1[[#This Row],[Staff ID]])</f>
        <v/>
      </c>
      <c r="AT2723" s="46" t="str">
        <f>IF(TRIM(Table1[[#This Row],[Budget Code]])=0,"",TRIM(Table1[[#This Row],[Budget Code]]))</f>
        <v/>
      </c>
      <c r="AU2723" s="46" t="str">
        <f>IF(Table1[[#This Row],[Line Description]]&lt;&gt;"",Table1[[#This Row],[Line Description]],"")</f>
        <v/>
      </c>
      <c r="AV2723" s="46" t="str">
        <f>IF(Table1[[#This Row],[Cur_Amount Debit]]&gt;0,ROUND(Table1[[#This Row],[Cur_Amount Debit]],2),"")</f>
        <v/>
      </c>
      <c r="AW2723" s="46" t="str">
        <f>IF(Table1[[#This Row],[Cur_Amount Credit]]&gt;0,ROUND(Table1[[#This Row],[Cur_Amount Credit]],2),"")</f>
        <v/>
      </c>
      <c r="AX2723" s="46" t="str">
        <f>LEFT(Table1[[#This Row],[Cur]],3)</f>
        <v/>
      </c>
      <c r="AY2723" s="59"/>
      <c r="AZ2723" s="46"/>
      <c r="BA2723" s="46" t="str">
        <f>IF(Table1[[#This Row],[Cur]]&lt;&gt;"",IF(Table1[[#This Row],[Cur]]="USD","",ExchangeRate),"")</f>
        <v/>
      </c>
      <c r="BB2723" s="46" t="str">
        <f>IF(Table1[[#This Row],[Grant]]&lt;&gt;"",VLOOKUP(Table1[[#This Row],[Grant]],Grants!B:D,3),"")</f>
        <v/>
      </c>
      <c r="BC2723" s="46" t="str">
        <f>TRIM(Table1[[#This Row],[Vendor ID]])</f>
        <v/>
      </c>
      <c r="BD2723">
        <f>IF(Table1[[#This Row],[Reference Number]]=Q2722,BD2722,BD2722+1)</f>
        <v>0</v>
      </c>
    </row>
    <row r="2724" spans="1:56" ht="11.25" customHeight="1" x14ac:dyDescent="0.25">
      <c r="A2724" s="1"/>
      <c r="B2724" s="88" t="str">
        <f>IF(Table1[[#This Row],[Posting Date]]&lt;&gt;"",IF(Table1[[#This Row],[Reference Number]]=Q2723,B2723+1,1),"")</f>
        <v/>
      </c>
      <c r="C2724" s="61"/>
      <c r="D2724" s="61"/>
      <c r="E2724" s="138"/>
      <c r="F2724" s="141" t="str">
        <f>IFERROR(IF(VLOOKUP(Table1[[#This Row],[Budget Code Description]],Dimentions!$X$6:$AC$139,2,FALSE)="","",VLOOKUP(Table1[[#This Row],[Budget Code Description]],Dimentions!$X$6:$AC$139,2,FALSE)),"")</f>
        <v/>
      </c>
      <c r="G2724" s="141"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1" t="str">
        <f>IFERROR(VLOOKUP(Table1[[#This Row],[Budget Code Description]],Table6[#All],8,FALSE),"")</f>
        <v/>
      </c>
      <c r="L2724" s="63"/>
      <c r="M2724" s="65" t="str">
        <f>IFERROR(VLOOKUP(Table1[[#This Row],[Staff ID]],Table2[],2,FALSE),"")</f>
        <v/>
      </c>
      <c r="N2724" s="209" t="str">
        <f>IFERROR(IF(VLOOKUP(Table1[[#This Row],[Budget Code Description]],Dimentions!$X$6:$AC$134,4,FALSE)="","",VLOOKUP(Table1[[#This Row],[Budget Code Description]],Dimentions!$X$6:$AC$134,4,FALSE)),"")</f>
        <v/>
      </c>
      <c r="O2724" s="65" t="str">
        <f>IFERROR(VLOOKUP(Table1[[#This Row],[Vendor ID]],Table549[],2,FALSE),"")</f>
        <v/>
      </c>
      <c r="P2724" s="63"/>
      <c r="Q2724" s="141" t="str">
        <f>IF(Table1[[#This Row],[Posting Date]]&lt;&gt;"",$D$9,"")</f>
        <v/>
      </c>
      <c r="R2724" s="157" t="str">
        <f>IF(Table1[[#This Row],[Posting Date]]&lt;&gt;"",$D$10,"")</f>
        <v/>
      </c>
      <c r="S2724" s="66"/>
      <c r="T2724" s="63"/>
      <c r="U2724" s="67"/>
      <c r="V2724" s="67"/>
      <c r="W2724" s="67" t="str">
        <f t="shared" si="46"/>
        <v/>
      </c>
      <c r="X2724" s="159" t="str">
        <f>IF(E2724="","",(IF(Table1[[#This Row],[Cur]]="USD",Table1[[#This Row],[Cur_Amount Debit]],Table1[[#This Row],[Cur_Amount Debit]]/Table1[[#This Row],[Exchange Rate]])))</f>
        <v/>
      </c>
      <c r="Y2724" s="159" t="str">
        <f>IF(E2724="","",(IF(Table1[[#This Row],[Cur]]="USD",Table1[[#This Row],[Cur_Amount Credit]],Table1[[#This Row],[Cur_Amount Credit]]/ExchangeRate)))</f>
        <v/>
      </c>
      <c r="Z2724" s="201" t="str">
        <f>IF(E2724="","",(Table1[[#This Row],[Debit USD]]-Table1[[#This Row],[Credit USD]]))</f>
        <v/>
      </c>
      <c r="AA2724" s="226"/>
      <c r="AB2724" s="255"/>
      <c r="AC2724" s="1"/>
      <c r="AD2724" s="15"/>
      <c r="AE2724" s="15" t="str">
        <f>IF(AND(OR(Table1[[#This Row],[Account]]="15030",Table1[[#This Row],[Account]]="15035",Table1[[#This Row],[Account]]="20150"),Table1[[#This Row],[Vendor ID]]=""),1,"")</f>
        <v/>
      </c>
      <c r="AF2724" s="15"/>
      <c r="AG2724" s="15"/>
      <c r="AH2724" s="15"/>
      <c r="AI2724" s="46" t="str">
        <f>IF(Table1[[#This Row],[Posting Date]]&lt;&gt;"","GJ-"&amp;CountryID,"")</f>
        <v/>
      </c>
      <c r="AJ2724" s="59" t="str">
        <f>IF(Table1[[#This Row],[Posting Date]]&lt;&gt;"",Table1[[#This Row],[Posting Date]],"")</f>
        <v/>
      </c>
      <c r="AK2724" s="46"/>
      <c r="AL2724" s="46" t="str">
        <f>IF(Table1[[#This Row],[Description]]&lt;&gt;"",Table1[[#This Row],[Description]],"")</f>
        <v/>
      </c>
      <c r="AM2724" s="46" t="str">
        <f>IF(Table1[[#This Row],[Posting Date]]&lt;&gt;"",Table1[[#This Row],[Reference Number]],"")</f>
        <v/>
      </c>
      <c r="AN2724" s="46" t="str">
        <f>TRIM(Table1[[#This Row],[Line '#]])</f>
        <v/>
      </c>
      <c r="AO2724" s="46" t="str">
        <f>TRIM(Table1[[#This Row],[Account]])</f>
        <v/>
      </c>
      <c r="AP2724" s="46" t="str">
        <f>IF(Table1[[#This Row],[Posting Date]]&lt;&gt;"",$D$5,"")</f>
        <v/>
      </c>
      <c r="AQ2724" s="46" t="str">
        <f>TRIM(Table1[[#This Row],[Departments-Prgrams]])</f>
        <v/>
      </c>
      <c r="AR2724" s="46" t="str">
        <f>TRIM(Table1[[#This Row],[Grant]])</f>
        <v/>
      </c>
      <c r="AS2724" s="46" t="str">
        <f>TRIM(Table1[[#This Row],[Staff ID]])</f>
        <v/>
      </c>
      <c r="AT2724" s="46" t="str">
        <f>IF(TRIM(Table1[[#This Row],[Budget Code]])=0,"",TRIM(Table1[[#This Row],[Budget Code]]))</f>
        <v/>
      </c>
      <c r="AU2724" s="46" t="str">
        <f>IF(Table1[[#This Row],[Line Description]]&lt;&gt;"",Table1[[#This Row],[Line Description]],"")</f>
        <v/>
      </c>
      <c r="AV2724" s="46" t="str">
        <f>IF(Table1[[#This Row],[Cur_Amount Debit]]&gt;0,ROUND(Table1[[#This Row],[Cur_Amount Debit]],2),"")</f>
        <v/>
      </c>
      <c r="AW2724" s="46" t="str">
        <f>IF(Table1[[#This Row],[Cur_Amount Credit]]&gt;0,ROUND(Table1[[#This Row],[Cur_Amount Credit]],2),"")</f>
        <v/>
      </c>
      <c r="AX2724" s="46" t="str">
        <f>LEFT(Table1[[#This Row],[Cur]],3)</f>
        <v/>
      </c>
      <c r="AY2724" s="59"/>
      <c r="AZ2724" s="46"/>
      <c r="BA2724" s="46" t="str">
        <f>IF(Table1[[#This Row],[Cur]]&lt;&gt;"",IF(Table1[[#This Row],[Cur]]="USD","",ExchangeRate),"")</f>
        <v/>
      </c>
      <c r="BB2724" s="46" t="str">
        <f>IF(Table1[[#This Row],[Grant]]&lt;&gt;"",VLOOKUP(Table1[[#This Row],[Grant]],Grants!B:D,3),"")</f>
        <v/>
      </c>
      <c r="BC2724" s="46" t="str">
        <f>TRIM(Table1[[#This Row],[Vendor ID]])</f>
        <v/>
      </c>
      <c r="BD2724">
        <f>IF(Table1[[#This Row],[Reference Number]]=Q2723,BD2723,BD2723+1)</f>
        <v>0</v>
      </c>
    </row>
    <row r="2725" spans="1:56" ht="11.25" customHeight="1" x14ac:dyDescent="0.25">
      <c r="A2725" s="1"/>
      <c r="B2725" s="88" t="str">
        <f>IF(Table1[[#This Row],[Posting Date]]&lt;&gt;"",IF(Table1[[#This Row],[Reference Number]]=Q2724,B2724+1,1),"")</f>
        <v/>
      </c>
      <c r="C2725" s="61"/>
      <c r="D2725" s="61"/>
      <c r="E2725" s="138"/>
      <c r="F2725" s="141" t="str">
        <f>IFERROR(IF(VLOOKUP(Table1[[#This Row],[Budget Code Description]],Dimentions!$X$6:$AC$139,2,FALSE)="","",VLOOKUP(Table1[[#This Row],[Budget Code Description]],Dimentions!$X$6:$AC$139,2,FALSE)),"")</f>
        <v/>
      </c>
      <c r="G2725" s="141"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1" t="str">
        <f>IFERROR(VLOOKUP(Table1[[#This Row],[Budget Code Description]],Table6[#All],8,FALSE),"")</f>
        <v/>
      </c>
      <c r="L2725" s="63"/>
      <c r="M2725" s="65" t="str">
        <f>IFERROR(VLOOKUP(Table1[[#This Row],[Staff ID]],Table2[],2,FALSE),"")</f>
        <v/>
      </c>
      <c r="N2725" s="209" t="str">
        <f>IFERROR(IF(VLOOKUP(Table1[[#This Row],[Budget Code Description]],Dimentions!$X$6:$AC$134,4,FALSE)="","",VLOOKUP(Table1[[#This Row],[Budget Code Description]],Dimentions!$X$6:$AC$134,4,FALSE)),"")</f>
        <v/>
      </c>
      <c r="O2725" s="65" t="str">
        <f>IFERROR(VLOOKUP(Table1[[#This Row],[Vendor ID]],Table549[],2,FALSE),"")</f>
        <v/>
      </c>
      <c r="P2725" s="63"/>
      <c r="Q2725" s="141" t="str">
        <f>IF(Table1[[#This Row],[Posting Date]]&lt;&gt;"",$D$9,"")</f>
        <v/>
      </c>
      <c r="R2725" s="157" t="str">
        <f>IF(Table1[[#This Row],[Posting Date]]&lt;&gt;"",$D$10,"")</f>
        <v/>
      </c>
      <c r="S2725" s="66"/>
      <c r="T2725" s="63"/>
      <c r="U2725" s="67"/>
      <c r="V2725" s="67"/>
      <c r="W2725" s="67" t="str">
        <f t="shared" si="46"/>
        <v/>
      </c>
      <c r="X2725" s="159" t="str">
        <f>IF(E2725="","",(IF(Table1[[#This Row],[Cur]]="USD",Table1[[#This Row],[Cur_Amount Debit]],Table1[[#This Row],[Cur_Amount Debit]]/Table1[[#This Row],[Exchange Rate]])))</f>
        <v/>
      </c>
      <c r="Y2725" s="159" t="str">
        <f>IF(E2725="","",(IF(Table1[[#This Row],[Cur]]="USD",Table1[[#This Row],[Cur_Amount Credit]],Table1[[#This Row],[Cur_Amount Credit]]/ExchangeRate)))</f>
        <v/>
      </c>
      <c r="Z2725" s="201" t="str">
        <f>IF(E2725="","",(Table1[[#This Row],[Debit USD]]-Table1[[#This Row],[Credit USD]]))</f>
        <v/>
      </c>
      <c r="AA2725" s="226"/>
      <c r="AB2725" s="255"/>
      <c r="AC2725" s="1"/>
      <c r="AD2725" s="15"/>
      <c r="AE2725" s="15" t="str">
        <f>IF(AND(OR(Table1[[#This Row],[Account]]="15030",Table1[[#This Row],[Account]]="15035",Table1[[#This Row],[Account]]="20150"),Table1[[#This Row],[Vendor ID]]=""),1,"")</f>
        <v/>
      </c>
      <c r="AF2725" s="15"/>
      <c r="AG2725" s="15"/>
      <c r="AH2725" s="15"/>
      <c r="AI2725" s="46" t="str">
        <f>IF(Table1[[#This Row],[Posting Date]]&lt;&gt;"","GJ-"&amp;CountryID,"")</f>
        <v/>
      </c>
      <c r="AJ2725" s="59" t="str">
        <f>IF(Table1[[#This Row],[Posting Date]]&lt;&gt;"",Table1[[#This Row],[Posting Date]],"")</f>
        <v/>
      </c>
      <c r="AK2725" s="46"/>
      <c r="AL2725" s="46" t="str">
        <f>IF(Table1[[#This Row],[Description]]&lt;&gt;"",Table1[[#This Row],[Description]],"")</f>
        <v/>
      </c>
      <c r="AM2725" s="46" t="str">
        <f>IF(Table1[[#This Row],[Posting Date]]&lt;&gt;"",Table1[[#This Row],[Reference Number]],"")</f>
        <v/>
      </c>
      <c r="AN2725" s="46" t="str">
        <f>TRIM(Table1[[#This Row],[Line '#]])</f>
        <v/>
      </c>
      <c r="AO2725" s="46" t="str">
        <f>TRIM(Table1[[#This Row],[Account]])</f>
        <v/>
      </c>
      <c r="AP2725" s="46" t="str">
        <f>IF(Table1[[#This Row],[Posting Date]]&lt;&gt;"",$D$5,"")</f>
        <v/>
      </c>
      <c r="AQ2725" s="46" t="str">
        <f>TRIM(Table1[[#This Row],[Departments-Prgrams]])</f>
        <v/>
      </c>
      <c r="AR2725" s="46" t="str">
        <f>TRIM(Table1[[#This Row],[Grant]])</f>
        <v/>
      </c>
      <c r="AS2725" s="46" t="str">
        <f>TRIM(Table1[[#This Row],[Staff ID]])</f>
        <v/>
      </c>
      <c r="AT2725" s="46" t="str">
        <f>IF(TRIM(Table1[[#This Row],[Budget Code]])=0,"",TRIM(Table1[[#This Row],[Budget Code]]))</f>
        <v/>
      </c>
      <c r="AU2725" s="46" t="str">
        <f>IF(Table1[[#This Row],[Line Description]]&lt;&gt;"",Table1[[#This Row],[Line Description]],"")</f>
        <v/>
      </c>
      <c r="AV2725" s="46" t="str">
        <f>IF(Table1[[#This Row],[Cur_Amount Debit]]&gt;0,ROUND(Table1[[#This Row],[Cur_Amount Debit]],2),"")</f>
        <v/>
      </c>
      <c r="AW2725" s="46" t="str">
        <f>IF(Table1[[#This Row],[Cur_Amount Credit]]&gt;0,ROUND(Table1[[#This Row],[Cur_Amount Credit]],2),"")</f>
        <v/>
      </c>
      <c r="AX2725" s="46" t="str">
        <f>LEFT(Table1[[#This Row],[Cur]],3)</f>
        <v/>
      </c>
      <c r="AY2725" s="59"/>
      <c r="AZ2725" s="46"/>
      <c r="BA2725" s="46" t="str">
        <f>IF(Table1[[#This Row],[Cur]]&lt;&gt;"",IF(Table1[[#This Row],[Cur]]="USD","",ExchangeRate),"")</f>
        <v/>
      </c>
      <c r="BB2725" s="46" t="str">
        <f>IF(Table1[[#This Row],[Grant]]&lt;&gt;"",VLOOKUP(Table1[[#This Row],[Grant]],Grants!B:D,3),"")</f>
        <v/>
      </c>
      <c r="BC2725" s="46" t="str">
        <f>TRIM(Table1[[#This Row],[Vendor ID]])</f>
        <v/>
      </c>
      <c r="BD2725">
        <f>IF(Table1[[#This Row],[Reference Number]]=Q2724,BD2724,BD2724+1)</f>
        <v>0</v>
      </c>
    </row>
    <row r="2726" spans="1:56" ht="11.25" customHeight="1" x14ac:dyDescent="0.25">
      <c r="A2726" s="1"/>
      <c r="B2726" s="88" t="str">
        <f>IF(Table1[[#This Row],[Posting Date]]&lt;&gt;"",IF(Table1[[#This Row],[Reference Number]]=Q2725,B2725+1,1),"")</f>
        <v/>
      </c>
      <c r="C2726" s="61"/>
      <c r="D2726" s="61"/>
      <c r="E2726" s="138"/>
      <c r="F2726" s="141" t="str">
        <f>IFERROR(IF(VLOOKUP(Table1[[#This Row],[Budget Code Description]],Dimentions!$X$6:$AC$139,2,FALSE)="","",VLOOKUP(Table1[[#This Row],[Budget Code Description]],Dimentions!$X$6:$AC$139,2,FALSE)),"")</f>
        <v/>
      </c>
      <c r="G2726" s="141"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1" t="str">
        <f>IFERROR(VLOOKUP(Table1[[#This Row],[Budget Code Description]],Table6[#All],8,FALSE),"")</f>
        <v/>
      </c>
      <c r="L2726" s="63"/>
      <c r="M2726" s="65" t="str">
        <f>IFERROR(VLOOKUP(Table1[[#This Row],[Staff ID]],Table2[],2,FALSE),"")</f>
        <v/>
      </c>
      <c r="N2726" s="209" t="str">
        <f>IFERROR(IF(VLOOKUP(Table1[[#This Row],[Budget Code Description]],Dimentions!$X$6:$AC$134,4,FALSE)="","",VLOOKUP(Table1[[#This Row],[Budget Code Description]],Dimentions!$X$6:$AC$134,4,FALSE)),"")</f>
        <v/>
      </c>
      <c r="O2726" s="65" t="str">
        <f>IFERROR(VLOOKUP(Table1[[#This Row],[Vendor ID]],Table549[],2,FALSE),"")</f>
        <v/>
      </c>
      <c r="P2726" s="63"/>
      <c r="Q2726" s="141" t="str">
        <f>IF(Table1[[#This Row],[Posting Date]]&lt;&gt;"",$D$9,"")</f>
        <v/>
      </c>
      <c r="R2726" s="157" t="str">
        <f>IF(Table1[[#This Row],[Posting Date]]&lt;&gt;"",$D$10,"")</f>
        <v/>
      </c>
      <c r="S2726" s="66"/>
      <c r="T2726" s="63"/>
      <c r="U2726" s="67"/>
      <c r="V2726" s="67"/>
      <c r="W2726" s="67" t="str">
        <f t="shared" si="46"/>
        <v/>
      </c>
      <c r="X2726" s="159" t="str">
        <f>IF(E2726="","",(IF(Table1[[#This Row],[Cur]]="USD",Table1[[#This Row],[Cur_Amount Debit]],Table1[[#This Row],[Cur_Amount Debit]]/Table1[[#This Row],[Exchange Rate]])))</f>
        <v/>
      </c>
      <c r="Y2726" s="159" t="str">
        <f>IF(E2726="","",(IF(Table1[[#This Row],[Cur]]="USD",Table1[[#This Row],[Cur_Amount Credit]],Table1[[#This Row],[Cur_Amount Credit]]/ExchangeRate)))</f>
        <v/>
      </c>
      <c r="Z2726" s="201" t="str">
        <f>IF(E2726="","",(Table1[[#This Row],[Debit USD]]-Table1[[#This Row],[Credit USD]]))</f>
        <v/>
      </c>
      <c r="AA2726" s="226"/>
      <c r="AB2726" s="255"/>
      <c r="AC2726" s="1"/>
      <c r="AD2726" s="15"/>
      <c r="AE2726" s="15" t="str">
        <f>IF(AND(OR(Table1[[#This Row],[Account]]="15030",Table1[[#This Row],[Account]]="15035",Table1[[#This Row],[Account]]="20150"),Table1[[#This Row],[Vendor ID]]=""),1,"")</f>
        <v/>
      </c>
      <c r="AF2726" s="15"/>
      <c r="AG2726" s="15"/>
      <c r="AH2726" s="15"/>
      <c r="AI2726" s="46" t="str">
        <f>IF(Table1[[#This Row],[Posting Date]]&lt;&gt;"","GJ-"&amp;CountryID,"")</f>
        <v/>
      </c>
      <c r="AJ2726" s="59" t="str">
        <f>IF(Table1[[#This Row],[Posting Date]]&lt;&gt;"",Table1[[#This Row],[Posting Date]],"")</f>
        <v/>
      </c>
      <c r="AK2726" s="46"/>
      <c r="AL2726" s="46" t="str">
        <f>IF(Table1[[#This Row],[Description]]&lt;&gt;"",Table1[[#This Row],[Description]],"")</f>
        <v/>
      </c>
      <c r="AM2726" s="46" t="str">
        <f>IF(Table1[[#This Row],[Posting Date]]&lt;&gt;"",Table1[[#This Row],[Reference Number]],"")</f>
        <v/>
      </c>
      <c r="AN2726" s="46" t="str">
        <f>TRIM(Table1[[#This Row],[Line '#]])</f>
        <v/>
      </c>
      <c r="AO2726" s="46" t="str">
        <f>TRIM(Table1[[#This Row],[Account]])</f>
        <v/>
      </c>
      <c r="AP2726" s="46" t="str">
        <f>IF(Table1[[#This Row],[Posting Date]]&lt;&gt;"",$D$5,"")</f>
        <v/>
      </c>
      <c r="AQ2726" s="46" t="str">
        <f>TRIM(Table1[[#This Row],[Departments-Prgrams]])</f>
        <v/>
      </c>
      <c r="AR2726" s="46" t="str">
        <f>TRIM(Table1[[#This Row],[Grant]])</f>
        <v/>
      </c>
      <c r="AS2726" s="46" t="str">
        <f>TRIM(Table1[[#This Row],[Staff ID]])</f>
        <v/>
      </c>
      <c r="AT2726" s="46" t="str">
        <f>IF(TRIM(Table1[[#This Row],[Budget Code]])=0,"",TRIM(Table1[[#This Row],[Budget Code]]))</f>
        <v/>
      </c>
      <c r="AU2726" s="46" t="str">
        <f>IF(Table1[[#This Row],[Line Description]]&lt;&gt;"",Table1[[#This Row],[Line Description]],"")</f>
        <v/>
      </c>
      <c r="AV2726" s="46" t="str">
        <f>IF(Table1[[#This Row],[Cur_Amount Debit]]&gt;0,ROUND(Table1[[#This Row],[Cur_Amount Debit]],2),"")</f>
        <v/>
      </c>
      <c r="AW2726" s="46" t="str">
        <f>IF(Table1[[#This Row],[Cur_Amount Credit]]&gt;0,ROUND(Table1[[#This Row],[Cur_Amount Credit]],2),"")</f>
        <v/>
      </c>
      <c r="AX2726" s="46" t="str">
        <f>LEFT(Table1[[#This Row],[Cur]],3)</f>
        <v/>
      </c>
      <c r="AY2726" s="59"/>
      <c r="AZ2726" s="46"/>
      <c r="BA2726" s="46" t="str">
        <f>IF(Table1[[#This Row],[Cur]]&lt;&gt;"",IF(Table1[[#This Row],[Cur]]="USD","",ExchangeRate),"")</f>
        <v/>
      </c>
      <c r="BB2726" s="46" t="str">
        <f>IF(Table1[[#This Row],[Grant]]&lt;&gt;"",VLOOKUP(Table1[[#This Row],[Grant]],Grants!B:D,3),"")</f>
        <v/>
      </c>
      <c r="BC2726" s="46" t="str">
        <f>TRIM(Table1[[#This Row],[Vendor ID]])</f>
        <v/>
      </c>
      <c r="BD2726">
        <f>IF(Table1[[#This Row],[Reference Number]]=Q2725,BD2725,BD2725+1)</f>
        <v>0</v>
      </c>
    </row>
    <row r="2727" spans="1:56" ht="11.25" customHeight="1" x14ac:dyDescent="0.25">
      <c r="A2727" s="1"/>
      <c r="B2727" s="88" t="str">
        <f>IF(Table1[[#This Row],[Posting Date]]&lt;&gt;"",IF(Table1[[#This Row],[Reference Number]]=Q2726,B2726+1,1),"")</f>
        <v/>
      </c>
      <c r="C2727" s="61"/>
      <c r="D2727" s="61"/>
      <c r="E2727" s="138"/>
      <c r="F2727" s="141" t="str">
        <f>IFERROR(IF(VLOOKUP(Table1[[#This Row],[Budget Code Description]],Dimentions!$X$6:$AC$139,2,FALSE)="","",VLOOKUP(Table1[[#This Row],[Budget Code Description]],Dimentions!$X$6:$AC$139,2,FALSE)),"")</f>
        <v/>
      </c>
      <c r="G2727" s="141"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1" t="str">
        <f>IFERROR(VLOOKUP(Table1[[#This Row],[Budget Code Description]],Table6[#All],8,FALSE),"")</f>
        <v/>
      </c>
      <c r="L2727" s="63"/>
      <c r="M2727" s="65" t="str">
        <f>IFERROR(VLOOKUP(Table1[[#This Row],[Staff ID]],Table2[],2,FALSE),"")</f>
        <v/>
      </c>
      <c r="N2727" s="209" t="str">
        <f>IFERROR(IF(VLOOKUP(Table1[[#This Row],[Budget Code Description]],Dimentions!$X$6:$AC$134,4,FALSE)="","",VLOOKUP(Table1[[#This Row],[Budget Code Description]],Dimentions!$X$6:$AC$134,4,FALSE)),"")</f>
        <v/>
      </c>
      <c r="O2727" s="65" t="str">
        <f>IFERROR(VLOOKUP(Table1[[#This Row],[Vendor ID]],Table549[],2,FALSE),"")</f>
        <v/>
      </c>
      <c r="P2727" s="63"/>
      <c r="Q2727" s="141" t="str">
        <f>IF(Table1[[#This Row],[Posting Date]]&lt;&gt;"",$D$9,"")</f>
        <v/>
      </c>
      <c r="R2727" s="157" t="str">
        <f>IF(Table1[[#This Row],[Posting Date]]&lt;&gt;"",$D$10,"")</f>
        <v/>
      </c>
      <c r="S2727" s="66"/>
      <c r="T2727" s="63"/>
      <c r="U2727" s="67"/>
      <c r="V2727" s="67"/>
      <c r="W2727" s="67" t="str">
        <f t="shared" si="46"/>
        <v/>
      </c>
      <c r="X2727" s="159" t="str">
        <f>IF(E2727="","",(IF(Table1[[#This Row],[Cur]]="USD",Table1[[#This Row],[Cur_Amount Debit]],Table1[[#This Row],[Cur_Amount Debit]]/Table1[[#This Row],[Exchange Rate]])))</f>
        <v/>
      </c>
      <c r="Y2727" s="159" t="str">
        <f>IF(E2727="","",(IF(Table1[[#This Row],[Cur]]="USD",Table1[[#This Row],[Cur_Amount Credit]],Table1[[#This Row],[Cur_Amount Credit]]/ExchangeRate)))</f>
        <v/>
      </c>
      <c r="Z2727" s="201" t="str">
        <f>IF(E2727="","",(Table1[[#This Row],[Debit USD]]-Table1[[#This Row],[Credit USD]]))</f>
        <v/>
      </c>
      <c r="AA2727" s="226"/>
      <c r="AB2727" s="255"/>
      <c r="AC2727" s="1"/>
      <c r="AD2727" s="15"/>
      <c r="AE2727" s="15" t="str">
        <f>IF(AND(OR(Table1[[#This Row],[Account]]="15030",Table1[[#This Row],[Account]]="15035",Table1[[#This Row],[Account]]="20150"),Table1[[#This Row],[Vendor ID]]=""),1,"")</f>
        <v/>
      </c>
      <c r="AF2727" s="15"/>
      <c r="AG2727" s="15"/>
      <c r="AH2727" s="15"/>
      <c r="AI2727" s="46" t="str">
        <f>IF(Table1[[#This Row],[Posting Date]]&lt;&gt;"","GJ-"&amp;CountryID,"")</f>
        <v/>
      </c>
      <c r="AJ2727" s="59" t="str">
        <f>IF(Table1[[#This Row],[Posting Date]]&lt;&gt;"",Table1[[#This Row],[Posting Date]],"")</f>
        <v/>
      </c>
      <c r="AK2727" s="46"/>
      <c r="AL2727" s="46" t="str">
        <f>IF(Table1[[#This Row],[Description]]&lt;&gt;"",Table1[[#This Row],[Description]],"")</f>
        <v/>
      </c>
      <c r="AM2727" s="46" t="str">
        <f>IF(Table1[[#This Row],[Posting Date]]&lt;&gt;"",Table1[[#This Row],[Reference Number]],"")</f>
        <v/>
      </c>
      <c r="AN2727" s="46" t="str">
        <f>TRIM(Table1[[#This Row],[Line '#]])</f>
        <v/>
      </c>
      <c r="AO2727" s="46" t="str">
        <f>TRIM(Table1[[#This Row],[Account]])</f>
        <v/>
      </c>
      <c r="AP2727" s="46" t="str">
        <f>IF(Table1[[#This Row],[Posting Date]]&lt;&gt;"",$D$5,"")</f>
        <v/>
      </c>
      <c r="AQ2727" s="46" t="str">
        <f>TRIM(Table1[[#This Row],[Departments-Prgrams]])</f>
        <v/>
      </c>
      <c r="AR2727" s="46" t="str">
        <f>TRIM(Table1[[#This Row],[Grant]])</f>
        <v/>
      </c>
      <c r="AS2727" s="46" t="str">
        <f>TRIM(Table1[[#This Row],[Staff ID]])</f>
        <v/>
      </c>
      <c r="AT2727" s="46" t="str">
        <f>IF(TRIM(Table1[[#This Row],[Budget Code]])=0,"",TRIM(Table1[[#This Row],[Budget Code]]))</f>
        <v/>
      </c>
      <c r="AU2727" s="46" t="str">
        <f>IF(Table1[[#This Row],[Line Description]]&lt;&gt;"",Table1[[#This Row],[Line Description]],"")</f>
        <v/>
      </c>
      <c r="AV2727" s="46" t="str">
        <f>IF(Table1[[#This Row],[Cur_Amount Debit]]&gt;0,ROUND(Table1[[#This Row],[Cur_Amount Debit]],2),"")</f>
        <v/>
      </c>
      <c r="AW2727" s="46" t="str">
        <f>IF(Table1[[#This Row],[Cur_Amount Credit]]&gt;0,ROUND(Table1[[#This Row],[Cur_Amount Credit]],2),"")</f>
        <v/>
      </c>
      <c r="AX2727" s="46" t="str">
        <f>LEFT(Table1[[#This Row],[Cur]],3)</f>
        <v/>
      </c>
      <c r="AY2727" s="59"/>
      <c r="AZ2727" s="46"/>
      <c r="BA2727" s="46" t="str">
        <f>IF(Table1[[#This Row],[Cur]]&lt;&gt;"",IF(Table1[[#This Row],[Cur]]="USD","",ExchangeRate),"")</f>
        <v/>
      </c>
      <c r="BB2727" s="46" t="str">
        <f>IF(Table1[[#This Row],[Grant]]&lt;&gt;"",VLOOKUP(Table1[[#This Row],[Grant]],Grants!B:D,3),"")</f>
        <v/>
      </c>
      <c r="BC2727" s="46" t="str">
        <f>TRIM(Table1[[#This Row],[Vendor ID]])</f>
        <v/>
      </c>
      <c r="BD2727">
        <f>IF(Table1[[#This Row],[Reference Number]]=Q2726,BD2726,BD2726+1)</f>
        <v>0</v>
      </c>
    </row>
    <row r="2728" spans="1:56" ht="11.25" customHeight="1" x14ac:dyDescent="0.25">
      <c r="A2728" s="1"/>
      <c r="B2728" s="88" t="str">
        <f>IF(Table1[[#This Row],[Posting Date]]&lt;&gt;"",IF(Table1[[#This Row],[Reference Number]]=Q2727,B2727+1,1),"")</f>
        <v/>
      </c>
      <c r="C2728" s="61"/>
      <c r="D2728" s="61"/>
      <c r="E2728" s="138"/>
      <c r="F2728" s="141" t="str">
        <f>IFERROR(IF(VLOOKUP(Table1[[#This Row],[Budget Code Description]],Dimentions!$X$6:$AC$139,2,FALSE)="","",VLOOKUP(Table1[[#This Row],[Budget Code Description]],Dimentions!$X$6:$AC$139,2,FALSE)),"")</f>
        <v/>
      </c>
      <c r="G2728" s="141"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1" t="str">
        <f>IFERROR(VLOOKUP(Table1[[#This Row],[Budget Code Description]],Table6[#All],8,FALSE),"")</f>
        <v/>
      </c>
      <c r="L2728" s="63"/>
      <c r="M2728" s="65" t="str">
        <f>IFERROR(VLOOKUP(Table1[[#This Row],[Staff ID]],Table2[],2,FALSE),"")</f>
        <v/>
      </c>
      <c r="N2728" s="209" t="str">
        <f>IFERROR(IF(VLOOKUP(Table1[[#This Row],[Budget Code Description]],Dimentions!$X$6:$AC$134,4,FALSE)="","",VLOOKUP(Table1[[#This Row],[Budget Code Description]],Dimentions!$X$6:$AC$134,4,FALSE)),"")</f>
        <v/>
      </c>
      <c r="O2728" s="65" t="str">
        <f>IFERROR(VLOOKUP(Table1[[#This Row],[Vendor ID]],Table549[],2,FALSE),"")</f>
        <v/>
      </c>
      <c r="P2728" s="63"/>
      <c r="Q2728" s="141" t="str">
        <f>IF(Table1[[#This Row],[Posting Date]]&lt;&gt;"",$D$9,"")</f>
        <v/>
      </c>
      <c r="R2728" s="157" t="str">
        <f>IF(Table1[[#This Row],[Posting Date]]&lt;&gt;"",$D$10,"")</f>
        <v/>
      </c>
      <c r="S2728" s="66"/>
      <c r="T2728" s="63"/>
      <c r="U2728" s="67"/>
      <c r="V2728" s="67"/>
      <c r="W2728" s="67" t="str">
        <f t="shared" si="46"/>
        <v/>
      </c>
      <c r="X2728" s="159" t="str">
        <f>IF(E2728="","",(IF(Table1[[#This Row],[Cur]]="USD",Table1[[#This Row],[Cur_Amount Debit]],Table1[[#This Row],[Cur_Amount Debit]]/Table1[[#This Row],[Exchange Rate]])))</f>
        <v/>
      </c>
      <c r="Y2728" s="159" t="str">
        <f>IF(E2728="","",(IF(Table1[[#This Row],[Cur]]="USD",Table1[[#This Row],[Cur_Amount Credit]],Table1[[#This Row],[Cur_Amount Credit]]/ExchangeRate)))</f>
        <v/>
      </c>
      <c r="Z2728" s="201" t="str">
        <f>IF(E2728="","",(Table1[[#This Row],[Debit USD]]-Table1[[#This Row],[Credit USD]]))</f>
        <v/>
      </c>
      <c r="AA2728" s="226"/>
      <c r="AB2728" s="255"/>
      <c r="AC2728" s="1"/>
      <c r="AD2728" s="15"/>
      <c r="AE2728" s="15" t="str">
        <f>IF(AND(OR(Table1[[#This Row],[Account]]="15030",Table1[[#This Row],[Account]]="15035",Table1[[#This Row],[Account]]="20150"),Table1[[#This Row],[Vendor ID]]=""),1,"")</f>
        <v/>
      </c>
      <c r="AF2728" s="15"/>
      <c r="AG2728" s="15"/>
      <c r="AH2728" s="15"/>
      <c r="AI2728" s="46" t="str">
        <f>IF(Table1[[#This Row],[Posting Date]]&lt;&gt;"","GJ-"&amp;CountryID,"")</f>
        <v/>
      </c>
      <c r="AJ2728" s="59" t="str">
        <f>IF(Table1[[#This Row],[Posting Date]]&lt;&gt;"",Table1[[#This Row],[Posting Date]],"")</f>
        <v/>
      </c>
      <c r="AK2728" s="46"/>
      <c r="AL2728" s="46" t="str">
        <f>IF(Table1[[#This Row],[Description]]&lt;&gt;"",Table1[[#This Row],[Description]],"")</f>
        <v/>
      </c>
      <c r="AM2728" s="46" t="str">
        <f>IF(Table1[[#This Row],[Posting Date]]&lt;&gt;"",Table1[[#This Row],[Reference Number]],"")</f>
        <v/>
      </c>
      <c r="AN2728" s="46" t="str">
        <f>TRIM(Table1[[#This Row],[Line '#]])</f>
        <v/>
      </c>
      <c r="AO2728" s="46" t="str">
        <f>TRIM(Table1[[#This Row],[Account]])</f>
        <v/>
      </c>
      <c r="AP2728" s="46" t="str">
        <f>IF(Table1[[#This Row],[Posting Date]]&lt;&gt;"",$D$5,"")</f>
        <v/>
      </c>
      <c r="AQ2728" s="46" t="str">
        <f>TRIM(Table1[[#This Row],[Departments-Prgrams]])</f>
        <v/>
      </c>
      <c r="AR2728" s="46" t="str">
        <f>TRIM(Table1[[#This Row],[Grant]])</f>
        <v/>
      </c>
      <c r="AS2728" s="46" t="str">
        <f>TRIM(Table1[[#This Row],[Staff ID]])</f>
        <v/>
      </c>
      <c r="AT2728" s="46" t="str">
        <f>IF(TRIM(Table1[[#This Row],[Budget Code]])=0,"",TRIM(Table1[[#This Row],[Budget Code]]))</f>
        <v/>
      </c>
      <c r="AU2728" s="46" t="str">
        <f>IF(Table1[[#This Row],[Line Description]]&lt;&gt;"",Table1[[#This Row],[Line Description]],"")</f>
        <v/>
      </c>
      <c r="AV2728" s="46" t="str">
        <f>IF(Table1[[#This Row],[Cur_Amount Debit]]&gt;0,ROUND(Table1[[#This Row],[Cur_Amount Debit]],2),"")</f>
        <v/>
      </c>
      <c r="AW2728" s="46" t="str">
        <f>IF(Table1[[#This Row],[Cur_Amount Credit]]&gt;0,ROUND(Table1[[#This Row],[Cur_Amount Credit]],2),"")</f>
        <v/>
      </c>
      <c r="AX2728" s="46" t="str">
        <f>LEFT(Table1[[#This Row],[Cur]],3)</f>
        <v/>
      </c>
      <c r="AY2728" s="59"/>
      <c r="AZ2728" s="46"/>
      <c r="BA2728" s="46" t="str">
        <f>IF(Table1[[#This Row],[Cur]]&lt;&gt;"",IF(Table1[[#This Row],[Cur]]="USD","",ExchangeRate),"")</f>
        <v/>
      </c>
      <c r="BB2728" s="46" t="str">
        <f>IF(Table1[[#This Row],[Grant]]&lt;&gt;"",VLOOKUP(Table1[[#This Row],[Grant]],Grants!B:D,3),"")</f>
        <v/>
      </c>
      <c r="BC2728" s="46" t="str">
        <f>TRIM(Table1[[#This Row],[Vendor ID]])</f>
        <v/>
      </c>
      <c r="BD2728">
        <f>IF(Table1[[#This Row],[Reference Number]]=Q2727,BD2727,BD2727+1)</f>
        <v>0</v>
      </c>
    </row>
    <row r="2729" spans="1:56" ht="11.25" customHeight="1" x14ac:dyDescent="0.25">
      <c r="A2729" s="1"/>
      <c r="B2729" s="88" t="str">
        <f>IF(Table1[[#This Row],[Posting Date]]&lt;&gt;"",IF(Table1[[#This Row],[Reference Number]]=Q2728,B2728+1,1),"")</f>
        <v/>
      </c>
      <c r="C2729" s="61"/>
      <c r="D2729" s="61"/>
      <c r="E2729" s="138"/>
      <c r="F2729" s="141" t="str">
        <f>IFERROR(IF(VLOOKUP(Table1[[#This Row],[Budget Code Description]],Dimentions!$X$6:$AC$139,2,FALSE)="","",VLOOKUP(Table1[[#This Row],[Budget Code Description]],Dimentions!$X$6:$AC$139,2,FALSE)),"")</f>
        <v/>
      </c>
      <c r="G2729" s="141"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1" t="str">
        <f>IFERROR(VLOOKUP(Table1[[#This Row],[Budget Code Description]],Table6[#All],8,FALSE),"")</f>
        <v/>
      </c>
      <c r="L2729" s="63"/>
      <c r="M2729" s="65" t="str">
        <f>IFERROR(VLOOKUP(Table1[[#This Row],[Staff ID]],Table2[],2,FALSE),"")</f>
        <v/>
      </c>
      <c r="N2729" s="209" t="str">
        <f>IFERROR(IF(VLOOKUP(Table1[[#This Row],[Budget Code Description]],Dimentions!$X$6:$AC$134,4,FALSE)="","",VLOOKUP(Table1[[#This Row],[Budget Code Description]],Dimentions!$X$6:$AC$134,4,FALSE)),"")</f>
        <v/>
      </c>
      <c r="O2729" s="65" t="str">
        <f>IFERROR(VLOOKUP(Table1[[#This Row],[Vendor ID]],Table549[],2,FALSE),"")</f>
        <v/>
      </c>
      <c r="P2729" s="63"/>
      <c r="Q2729" s="141" t="str">
        <f>IF(Table1[[#This Row],[Posting Date]]&lt;&gt;"",$D$9,"")</f>
        <v/>
      </c>
      <c r="R2729" s="157" t="str">
        <f>IF(Table1[[#This Row],[Posting Date]]&lt;&gt;"",$D$10,"")</f>
        <v/>
      </c>
      <c r="S2729" s="66"/>
      <c r="T2729" s="63"/>
      <c r="U2729" s="67"/>
      <c r="V2729" s="67"/>
      <c r="W2729" s="67" t="str">
        <f t="shared" si="46"/>
        <v/>
      </c>
      <c r="X2729" s="159" t="str">
        <f>IF(E2729="","",(IF(Table1[[#This Row],[Cur]]="USD",Table1[[#This Row],[Cur_Amount Debit]],Table1[[#This Row],[Cur_Amount Debit]]/Table1[[#This Row],[Exchange Rate]])))</f>
        <v/>
      </c>
      <c r="Y2729" s="159" t="str">
        <f>IF(E2729="","",(IF(Table1[[#This Row],[Cur]]="USD",Table1[[#This Row],[Cur_Amount Credit]],Table1[[#This Row],[Cur_Amount Credit]]/ExchangeRate)))</f>
        <v/>
      </c>
      <c r="Z2729" s="201" t="str">
        <f>IF(E2729="","",(Table1[[#This Row],[Debit USD]]-Table1[[#This Row],[Credit USD]]))</f>
        <v/>
      </c>
      <c r="AA2729" s="226"/>
      <c r="AB2729" s="255"/>
      <c r="AC2729" s="1"/>
      <c r="AD2729" s="15"/>
      <c r="AE2729" s="15" t="str">
        <f>IF(AND(OR(Table1[[#This Row],[Account]]="15030",Table1[[#This Row],[Account]]="15035",Table1[[#This Row],[Account]]="20150"),Table1[[#This Row],[Vendor ID]]=""),1,"")</f>
        <v/>
      </c>
      <c r="AF2729" s="15"/>
      <c r="AG2729" s="15"/>
      <c r="AH2729" s="15"/>
      <c r="AI2729" s="46" t="str">
        <f>IF(Table1[[#This Row],[Posting Date]]&lt;&gt;"","GJ-"&amp;CountryID,"")</f>
        <v/>
      </c>
      <c r="AJ2729" s="59" t="str">
        <f>IF(Table1[[#This Row],[Posting Date]]&lt;&gt;"",Table1[[#This Row],[Posting Date]],"")</f>
        <v/>
      </c>
      <c r="AK2729" s="46"/>
      <c r="AL2729" s="46" t="str">
        <f>IF(Table1[[#This Row],[Description]]&lt;&gt;"",Table1[[#This Row],[Description]],"")</f>
        <v/>
      </c>
      <c r="AM2729" s="46" t="str">
        <f>IF(Table1[[#This Row],[Posting Date]]&lt;&gt;"",Table1[[#This Row],[Reference Number]],"")</f>
        <v/>
      </c>
      <c r="AN2729" s="46" t="str">
        <f>TRIM(Table1[[#This Row],[Line '#]])</f>
        <v/>
      </c>
      <c r="AO2729" s="46" t="str">
        <f>TRIM(Table1[[#This Row],[Account]])</f>
        <v/>
      </c>
      <c r="AP2729" s="46" t="str">
        <f>IF(Table1[[#This Row],[Posting Date]]&lt;&gt;"",$D$5,"")</f>
        <v/>
      </c>
      <c r="AQ2729" s="46" t="str">
        <f>TRIM(Table1[[#This Row],[Departments-Prgrams]])</f>
        <v/>
      </c>
      <c r="AR2729" s="46" t="str">
        <f>TRIM(Table1[[#This Row],[Grant]])</f>
        <v/>
      </c>
      <c r="AS2729" s="46" t="str">
        <f>TRIM(Table1[[#This Row],[Staff ID]])</f>
        <v/>
      </c>
      <c r="AT2729" s="46" t="str">
        <f>IF(TRIM(Table1[[#This Row],[Budget Code]])=0,"",TRIM(Table1[[#This Row],[Budget Code]]))</f>
        <v/>
      </c>
      <c r="AU2729" s="46" t="str">
        <f>IF(Table1[[#This Row],[Line Description]]&lt;&gt;"",Table1[[#This Row],[Line Description]],"")</f>
        <v/>
      </c>
      <c r="AV2729" s="46" t="str">
        <f>IF(Table1[[#This Row],[Cur_Amount Debit]]&gt;0,ROUND(Table1[[#This Row],[Cur_Amount Debit]],2),"")</f>
        <v/>
      </c>
      <c r="AW2729" s="46" t="str">
        <f>IF(Table1[[#This Row],[Cur_Amount Credit]]&gt;0,ROUND(Table1[[#This Row],[Cur_Amount Credit]],2),"")</f>
        <v/>
      </c>
      <c r="AX2729" s="46" t="str">
        <f>LEFT(Table1[[#This Row],[Cur]],3)</f>
        <v/>
      </c>
      <c r="AY2729" s="59"/>
      <c r="AZ2729" s="46"/>
      <c r="BA2729" s="46" t="str">
        <f>IF(Table1[[#This Row],[Cur]]&lt;&gt;"",IF(Table1[[#This Row],[Cur]]="USD","",ExchangeRate),"")</f>
        <v/>
      </c>
      <c r="BB2729" s="46" t="str">
        <f>IF(Table1[[#This Row],[Grant]]&lt;&gt;"",VLOOKUP(Table1[[#This Row],[Grant]],Grants!B:D,3),"")</f>
        <v/>
      </c>
      <c r="BC2729" s="46" t="str">
        <f>TRIM(Table1[[#This Row],[Vendor ID]])</f>
        <v/>
      </c>
      <c r="BD2729">
        <f>IF(Table1[[#This Row],[Reference Number]]=Q2728,BD2728,BD2728+1)</f>
        <v>0</v>
      </c>
    </row>
    <row r="2730" spans="1:56" ht="11.25" customHeight="1" x14ac:dyDescent="0.25">
      <c r="A2730" s="1"/>
      <c r="B2730" s="88" t="str">
        <f>IF(Table1[[#This Row],[Posting Date]]&lt;&gt;"",IF(Table1[[#This Row],[Reference Number]]=Q2729,B2729+1,1),"")</f>
        <v/>
      </c>
      <c r="C2730" s="61"/>
      <c r="D2730" s="61"/>
      <c r="E2730" s="138"/>
      <c r="F2730" s="141" t="str">
        <f>IFERROR(IF(VLOOKUP(Table1[[#This Row],[Budget Code Description]],Dimentions!$X$6:$AC$139,2,FALSE)="","",VLOOKUP(Table1[[#This Row],[Budget Code Description]],Dimentions!$X$6:$AC$139,2,FALSE)),"")</f>
        <v/>
      </c>
      <c r="G2730" s="141"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1" t="str">
        <f>IFERROR(VLOOKUP(Table1[[#This Row],[Budget Code Description]],Table6[#All],8,FALSE),"")</f>
        <v/>
      </c>
      <c r="L2730" s="63"/>
      <c r="M2730" s="65" t="str">
        <f>IFERROR(VLOOKUP(Table1[[#This Row],[Staff ID]],Table2[],2,FALSE),"")</f>
        <v/>
      </c>
      <c r="N2730" s="209" t="str">
        <f>IFERROR(IF(VLOOKUP(Table1[[#This Row],[Budget Code Description]],Dimentions!$X$6:$AC$134,4,FALSE)="","",VLOOKUP(Table1[[#This Row],[Budget Code Description]],Dimentions!$X$6:$AC$134,4,FALSE)),"")</f>
        <v/>
      </c>
      <c r="O2730" s="65" t="str">
        <f>IFERROR(VLOOKUP(Table1[[#This Row],[Vendor ID]],Table549[],2,FALSE),"")</f>
        <v/>
      </c>
      <c r="P2730" s="63"/>
      <c r="Q2730" s="141" t="str">
        <f>IF(Table1[[#This Row],[Posting Date]]&lt;&gt;"",$D$9,"")</f>
        <v/>
      </c>
      <c r="R2730" s="157" t="str">
        <f>IF(Table1[[#This Row],[Posting Date]]&lt;&gt;"",$D$10,"")</f>
        <v/>
      </c>
      <c r="S2730" s="66"/>
      <c r="T2730" s="63"/>
      <c r="U2730" s="67"/>
      <c r="V2730" s="67"/>
      <c r="W2730" s="67" t="str">
        <f t="shared" si="46"/>
        <v/>
      </c>
      <c r="X2730" s="159" t="str">
        <f>IF(E2730="","",(IF(Table1[[#This Row],[Cur]]="USD",Table1[[#This Row],[Cur_Amount Debit]],Table1[[#This Row],[Cur_Amount Debit]]/Table1[[#This Row],[Exchange Rate]])))</f>
        <v/>
      </c>
      <c r="Y2730" s="159" t="str">
        <f>IF(E2730="","",(IF(Table1[[#This Row],[Cur]]="USD",Table1[[#This Row],[Cur_Amount Credit]],Table1[[#This Row],[Cur_Amount Credit]]/ExchangeRate)))</f>
        <v/>
      </c>
      <c r="Z2730" s="201" t="str">
        <f>IF(E2730="","",(Table1[[#This Row],[Debit USD]]-Table1[[#This Row],[Credit USD]]))</f>
        <v/>
      </c>
      <c r="AA2730" s="226"/>
      <c r="AB2730" s="255"/>
      <c r="AC2730" s="1"/>
      <c r="AD2730" s="15"/>
      <c r="AE2730" s="15" t="str">
        <f>IF(AND(OR(Table1[[#This Row],[Account]]="15030",Table1[[#This Row],[Account]]="15035",Table1[[#This Row],[Account]]="20150"),Table1[[#This Row],[Vendor ID]]=""),1,"")</f>
        <v/>
      </c>
      <c r="AF2730" s="15"/>
      <c r="AG2730" s="15"/>
      <c r="AH2730" s="15"/>
      <c r="AI2730" s="46" t="str">
        <f>IF(Table1[[#This Row],[Posting Date]]&lt;&gt;"","GJ-"&amp;CountryID,"")</f>
        <v/>
      </c>
      <c r="AJ2730" s="59" t="str">
        <f>IF(Table1[[#This Row],[Posting Date]]&lt;&gt;"",Table1[[#This Row],[Posting Date]],"")</f>
        <v/>
      </c>
      <c r="AK2730" s="46"/>
      <c r="AL2730" s="46" t="str">
        <f>IF(Table1[[#This Row],[Description]]&lt;&gt;"",Table1[[#This Row],[Description]],"")</f>
        <v/>
      </c>
      <c r="AM2730" s="46" t="str">
        <f>IF(Table1[[#This Row],[Posting Date]]&lt;&gt;"",Table1[[#This Row],[Reference Number]],"")</f>
        <v/>
      </c>
      <c r="AN2730" s="46" t="str">
        <f>TRIM(Table1[[#This Row],[Line '#]])</f>
        <v/>
      </c>
      <c r="AO2730" s="46" t="str">
        <f>TRIM(Table1[[#This Row],[Account]])</f>
        <v/>
      </c>
      <c r="AP2730" s="46" t="str">
        <f>IF(Table1[[#This Row],[Posting Date]]&lt;&gt;"",$D$5,"")</f>
        <v/>
      </c>
      <c r="AQ2730" s="46" t="str">
        <f>TRIM(Table1[[#This Row],[Departments-Prgrams]])</f>
        <v/>
      </c>
      <c r="AR2730" s="46" t="str">
        <f>TRIM(Table1[[#This Row],[Grant]])</f>
        <v/>
      </c>
      <c r="AS2730" s="46" t="str">
        <f>TRIM(Table1[[#This Row],[Staff ID]])</f>
        <v/>
      </c>
      <c r="AT2730" s="46" t="str">
        <f>IF(TRIM(Table1[[#This Row],[Budget Code]])=0,"",TRIM(Table1[[#This Row],[Budget Code]]))</f>
        <v/>
      </c>
      <c r="AU2730" s="46" t="str">
        <f>IF(Table1[[#This Row],[Line Description]]&lt;&gt;"",Table1[[#This Row],[Line Description]],"")</f>
        <v/>
      </c>
      <c r="AV2730" s="46" t="str">
        <f>IF(Table1[[#This Row],[Cur_Amount Debit]]&gt;0,ROUND(Table1[[#This Row],[Cur_Amount Debit]],2),"")</f>
        <v/>
      </c>
      <c r="AW2730" s="46" t="str">
        <f>IF(Table1[[#This Row],[Cur_Amount Credit]]&gt;0,ROUND(Table1[[#This Row],[Cur_Amount Credit]],2),"")</f>
        <v/>
      </c>
      <c r="AX2730" s="46" t="str">
        <f>LEFT(Table1[[#This Row],[Cur]],3)</f>
        <v/>
      </c>
      <c r="AY2730" s="59"/>
      <c r="AZ2730" s="46"/>
      <c r="BA2730" s="46" t="str">
        <f>IF(Table1[[#This Row],[Cur]]&lt;&gt;"",IF(Table1[[#This Row],[Cur]]="USD","",ExchangeRate),"")</f>
        <v/>
      </c>
      <c r="BB2730" s="46" t="str">
        <f>IF(Table1[[#This Row],[Grant]]&lt;&gt;"",VLOOKUP(Table1[[#This Row],[Grant]],Grants!B:D,3),"")</f>
        <v/>
      </c>
      <c r="BC2730" s="46" t="str">
        <f>TRIM(Table1[[#This Row],[Vendor ID]])</f>
        <v/>
      </c>
      <c r="BD2730">
        <f>IF(Table1[[#This Row],[Reference Number]]=Q2729,BD2729,BD2729+1)</f>
        <v>0</v>
      </c>
    </row>
    <row r="2731" spans="1:56" ht="11.25" customHeight="1" x14ac:dyDescent="0.25">
      <c r="A2731" s="1"/>
      <c r="B2731" s="88" t="str">
        <f>IF(Table1[[#This Row],[Posting Date]]&lt;&gt;"",IF(Table1[[#This Row],[Reference Number]]=Q2730,B2730+1,1),"")</f>
        <v/>
      </c>
      <c r="C2731" s="61"/>
      <c r="D2731" s="61"/>
      <c r="E2731" s="138"/>
      <c r="F2731" s="141" t="str">
        <f>IFERROR(IF(VLOOKUP(Table1[[#This Row],[Budget Code Description]],Dimentions!$X$6:$AC$139,2,FALSE)="","",VLOOKUP(Table1[[#This Row],[Budget Code Description]],Dimentions!$X$6:$AC$139,2,FALSE)),"")</f>
        <v/>
      </c>
      <c r="G2731" s="141"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1" t="str">
        <f>IFERROR(VLOOKUP(Table1[[#This Row],[Budget Code Description]],Table6[#All],8,FALSE),"")</f>
        <v/>
      </c>
      <c r="L2731" s="63"/>
      <c r="M2731" s="65" t="str">
        <f>IFERROR(VLOOKUP(Table1[[#This Row],[Staff ID]],Table2[],2,FALSE),"")</f>
        <v/>
      </c>
      <c r="N2731" s="209" t="str">
        <f>IFERROR(IF(VLOOKUP(Table1[[#This Row],[Budget Code Description]],Dimentions!$X$6:$AC$134,4,FALSE)="","",VLOOKUP(Table1[[#This Row],[Budget Code Description]],Dimentions!$X$6:$AC$134,4,FALSE)),"")</f>
        <v/>
      </c>
      <c r="O2731" s="65" t="str">
        <f>IFERROR(VLOOKUP(Table1[[#This Row],[Vendor ID]],Table549[],2,FALSE),"")</f>
        <v/>
      </c>
      <c r="P2731" s="63"/>
      <c r="Q2731" s="141" t="str">
        <f>IF(Table1[[#This Row],[Posting Date]]&lt;&gt;"",$D$9,"")</f>
        <v/>
      </c>
      <c r="R2731" s="157" t="str">
        <f>IF(Table1[[#This Row],[Posting Date]]&lt;&gt;"",$D$10,"")</f>
        <v/>
      </c>
      <c r="S2731" s="66"/>
      <c r="T2731" s="63"/>
      <c r="U2731" s="67"/>
      <c r="V2731" s="67"/>
      <c r="W2731" s="67" t="str">
        <f t="shared" si="46"/>
        <v/>
      </c>
      <c r="X2731" s="159" t="str">
        <f>IF(E2731="","",(IF(Table1[[#This Row],[Cur]]="USD",Table1[[#This Row],[Cur_Amount Debit]],Table1[[#This Row],[Cur_Amount Debit]]/Table1[[#This Row],[Exchange Rate]])))</f>
        <v/>
      </c>
      <c r="Y2731" s="159" t="str">
        <f>IF(E2731="","",(IF(Table1[[#This Row],[Cur]]="USD",Table1[[#This Row],[Cur_Amount Credit]],Table1[[#This Row],[Cur_Amount Credit]]/ExchangeRate)))</f>
        <v/>
      </c>
      <c r="Z2731" s="201" t="str">
        <f>IF(E2731="","",(Table1[[#This Row],[Debit USD]]-Table1[[#This Row],[Credit USD]]))</f>
        <v/>
      </c>
      <c r="AA2731" s="226"/>
      <c r="AB2731" s="255"/>
      <c r="AC2731" s="1"/>
      <c r="AD2731" s="15"/>
      <c r="AE2731" s="15" t="str">
        <f>IF(AND(OR(Table1[[#This Row],[Account]]="15030",Table1[[#This Row],[Account]]="15035",Table1[[#This Row],[Account]]="20150"),Table1[[#This Row],[Vendor ID]]=""),1,"")</f>
        <v/>
      </c>
      <c r="AF2731" s="15"/>
      <c r="AG2731" s="15"/>
      <c r="AH2731" s="15"/>
      <c r="AI2731" s="46" t="str">
        <f>IF(Table1[[#This Row],[Posting Date]]&lt;&gt;"","GJ-"&amp;CountryID,"")</f>
        <v/>
      </c>
      <c r="AJ2731" s="59" t="str">
        <f>IF(Table1[[#This Row],[Posting Date]]&lt;&gt;"",Table1[[#This Row],[Posting Date]],"")</f>
        <v/>
      </c>
      <c r="AK2731" s="46"/>
      <c r="AL2731" s="46" t="str">
        <f>IF(Table1[[#This Row],[Description]]&lt;&gt;"",Table1[[#This Row],[Description]],"")</f>
        <v/>
      </c>
      <c r="AM2731" s="46" t="str">
        <f>IF(Table1[[#This Row],[Posting Date]]&lt;&gt;"",Table1[[#This Row],[Reference Number]],"")</f>
        <v/>
      </c>
      <c r="AN2731" s="46" t="str">
        <f>TRIM(Table1[[#This Row],[Line '#]])</f>
        <v/>
      </c>
      <c r="AO2731" s="46" t="str">
        <f>TRIM(Table1[[#This Row],[Account]])</f>
        <v/>
      </c>
      <c r="AP2731" s="46" t="str">
        <f>IF(Table1[[#This Row],[Posting Date]]&lt;&gt;"",$D$5,"")</f>
        <v/>
      </c>
      <c r="AQ2731" s="46" t="str">
        <f>TRIM(Table1[[#This Row],[Departments-Prgrams]])</f>
        <v/>
      </c>
      <c r="AR2731" s="46" t="str">
        <f>TRIM(Table1[[#This Row],[Grant]])</f>
        <v/>
      </c>
      <c r="AS2731" s="46" t="str">
        <f>TRIM(Table1[[#This Row],[Staff ID]])</f>
        <v/>
      </c>
      <c r="AT2731" s="46" t="str">
        <f>IF(TRIM(Table1[[#This Row],[Budget Code]])=0,"",TRIM(Table1[[#This Row],[Budget Code]]))</f>
        <v/>
      </c>
      <c r="AU2731" s="46" t="str">
        <f>IF(Table1[[#This Row],[Line Description]]&lt;&gt;"",Table1[[#This Row],[Line Description]],"")</f>
        <v/>
      </c>
      <c r="AV2731" s="46" t="str">
        <f>IF(Table1[[#This Row],[Cur_Amount Debit]]&gt;0,ROUND(Table1[[#This Row],[Cur_Amount Debit]],2),"")</f>
        <v/>
      </c>
      <c r="AW2731" s="46" t="str">
        <f>IF(Table1[[#This Row],[Cur_Amount Credit]]&gt;0,ROUND(Table1[[#This Row],[Cur_Amount Credit]],2),"")</f>
        <v/>
      </c>
      <c r="AX2731" s="46" t="str">
        <f>LEFT(Table1[[#This Row],[Cur]],3)</f>
        <v/>
      </c>
      <c r="AY2731" s="59"/>
      <c r="AZ2731" s="46"/>
      <c r="BA2731" s="46" t="str">
        <f>IF(Table1[[#This Row],[Cur]]&lt;&gt;"",IF(Table1[[#This Row],[Cur]]="USD","",ExchangeRate),"")</f>
        <v/>
      </c>
      <c r="BB2731" s="46" t="str">
        <f>IF(Table1[[#This Row],[Grant]]&lt;&gt;"",VLOOKUP(Table1[[#This Row],[Grant]],Grants!B:D,3),"")</f>
        <v/>
      </c>
      <c r="BC2731" s="46" t="str">
        <f>TRIM(Table1[[#This Row],[Vendor ID]])</f>
        <v/>
      </c>
      <c r="BD2731">
        <f>IF(Table1[[#This Row],[Reference Number]]=Q2730,BD2730,BD2730+1)</f>
        <v>0</v>
      </c>
    </row>
    <row r="2732" spans="1:56" ht="11.25" customHeight="1" x14ac:dyDescent="0.25">
      <c r="A2732" s="1"/>
      <c r="B2732" s="88" t="str">
        <f>IF(Table1[[#This Row],[Posting Date]]&lt;&gt;"",IF(Table1[[#This Row],[Reference Number]]=Q2731,B2731+1,1),"")</f>
        <v/>
      </c>
      <c r="C2732" s="61"/>
      <c r="D2732" s="61"/>
      <c r="E2732" s="138"/>
      <c r="F2732" s="141" t="str">
        <f>IFERROR(IF(VLOOKUP(Table1[[#This Row],[Budget Code Description]],Dimentions!$X$6:$AC$139,2,FALSE)="","",VLOOKUP(Table1[[#This Row],[Budget Code Description]],Dimentions!$X$6:$AC$139,2,FALSE)),"")</f>
        <v/>
      </c>
      <c r="G2732" s="141"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1" t="str">
        <f>IFERROR(VLOOKUP(Table1[[#This Row],[Budget Code Description]],Table6[#All],8,FALSE),"")</f>
        <v/>
      </c>
      <c r="L2732" s="63"/>
      <c r="M2732" s="65" t="str">
        <f>IFERROR(VLOOKUP(Table1[[#This Row],[Staff ID]],Table2[],2,FALSE),"")</f>
        <v/>
      </c>
      <c r="N2732" s="209" t="str">
        <f>IFERROR(IF(VLOOKUP(Table1[[#This Row],[Budget Code Description]],Dimentions!$X$6:$AC$134,4,FALSE)="","",VLOOKUP(Table1[[#This Row],[Budget Code Description]],Dimentions!$X$6:$AC$134,4,FALSE)),"")</f>
        <v/>
      </c>
      <c r="O2732" s="65" t="str">
        <f>IFERROR(VLOOKUP(Table1[[#This Row],[Vendor ID]],Table549[],2,FALSE),"")</f>
        <v/>
      </c>
      <c r="P2732" s="63"/>
      <c r="Q2732" s="141" t="str">
        <f>IF(Table1[[#This Row],[Posting Date]]&lt;&gt;"",$D$9,"")</f>
        <v/>
      </c>
      <c r="R2732" s="157" t="str">
        <f>IF(Table1[[#This Row],[Posting Date]]&lt;&gt;"",$D$10,"")</f>
        <v/>
      </c>
      <c r="S2732" s="66"/>
      <c r="T2732" s="63"/>
      <c r="U2732" s="67"/>
      <c r="V2732" s="67"/>
      <c r="W2732" s="67" t="str">
        <f t="shared" si="46"/>
        <v/>
      </c>
      <c r="X2732" s="159" t="str">
        <f>IF(E2732="","",(IF(Table1[[#This Row],[Cur]]="USD",Table1[[#This Row],[Cur_Amount Debit]],Table1[[#This Row],[Cur_Amount Debit]]/Table1[[#This Row],[Exchange Rate]])))</f>
        <v/>
      </c>
      <c r="Y2732" s="159" t="str">
        <f>IF(E2732="","",(IF(Table1[[#This Row],[Cur]]="USD",Table1[[#This Row],[Cur_Amount Credit]],Table1[[#This Row],[Cur_Amount Credit]]/ExchangeRate)))</f>
        <v/>
      </c>
      <c r="Z2732" s="201" t="str">
        <f>IF(E2732="","",(Table1[[#This Row],[Debit USD]]-Table1[[#This Row],[Credit USD]]))</f>
        <v/>
      </c>
      <c r="AA2732" s="226"/>
      <c r="AB2732" s="255"/>
      <c r="AC2732" s="1"/>
      <c r="AD2732" s="15"/>
      <c r="AE2732" s="15" t="str">
        <f>IF(AND(OR(Table1[[#This Row],[Account]]="15030",Table1[[#This Row],[Account]]="15035",Table1[[#This Row],[Account]]="20150"),Table1[[#This Row],[Vendor ID]]=""),1,"")</f>
        <v/>
      </c>
      <c r="AF2732" s="15"/>
      <c r="AG2732" s="15"/>
      <c r="AH2732" s="15"/>
      <c r="AI2732" s="46" t="str">
        <f>IF(Table1[[#This Row],[Posting Date]]&lt;&gt;"","GJ-"&amp;CountryID,"")</f>
        <v/>
      </c>
      <c r="AJ2732" s="59" t="str">
        <f>IF(Table1[[#This Row],[Posting Date]]&lt;&gt;"",Table1[[#This Row],[Posting Date]],"")</f>
        <v/>
      </c>
      <c r="AK2732" s="46"/>
      <c r="AL2732" s="46" t="str">
        <f>IF(Table1[[#This Row],[Description]]&lt;&gt;"",Table1[[#This Row],[Description]],"")</f>
        <v/>
      </c>
      <c r="AM2732" s="46" t="str">
        <f>IF(Table1[[#This Row],[Posting Date]]&lt;&gt;"",Table1[[#This Row],[Reference Number]],"")</f>
        <v/>
      </c>
      <c r="AN2732" s="46" t="str">
        <f>TRIM(Table1[[#This Row],[Line '#]])</f>
        <v/>
      </c>
      <c r="AO2732" s="46" t="str">
        <f>TRIM(Table1[[#This Row],[Account]])</f>
        <v/>
      </c>
      <c r="AP2732" s="46" t="str">
        <f>IF(Table1[[#This Row],[Posting Date]]&lt;&gt;"",$D$5,"")</f>
        <v/>
      </c>
      <c r="AQ2732" s="46" t="str">
        <f>TRIM(Table1[[#This Row],[Departments-Prgrams]])</f>
        <v/>
      </c>
      <c r="AR2732" s="46" t="str">
        <f>TRIM(Table1[[#This Row],[Grant]])</f>
        <v/>
      </c>
      <c r="AS2732" s="46" t="str">
        <f>TRIM(Table1[[#This Row],[Staff ID]])</f>
        <v/>
      </c>
      <c r="AT2732" s="46" t="str">
        <f>IF(TRIM(Table1[[#This Row],[Budget Code]])=0,"",TRIM(Table1[[#This Row],[Budget Code]]))</f>
        <v/>
      </c>
      <c r="AU2732" s="46" t="str">
        <f>IF(Table1[[#This Row],[Line Description]]&lt;&gt;"",Table1[[#This Row],[Line Description]],"")</f>
        <v/>
      </c>
      <c r="AV2732" s="46" t="str">
        <f>IF(Table1[[#This Row],[Cur_Amount Debit]]&gt;0,ROUND(Table1[[#This Row],[Cur_Amount Debit]],2),"")</f>
        <v/>
      </c>
      <c r="AW2732" s="46" t="str">
        <f>IF(Table1[[#This Row],[Cur_Amount Credit]]&gt;0,ROUND(Table1[[#This Row],[Cur_Amount Credit]],2),"")</f>
        <v/>
      </c>
      <c r="AX2732" s="46" t="str">
        <f>LEFT(Table1[[#This Row],[Cur]],3)</f>
        <v/>
      </c>
      <c r="AY2732" s="59"/>
      <c r="AZ2732" s="46"/>
      <c r="BA2732" s="46" t="str">
        <f>IF(Table1[[#This Row],[Cur]]&lt;&gt;"",IF(Table1[[#This Row],[Cur]]="USD","",ExchangeRate),"")</f>
        <v/>
      </c>
      <c r="BB2732" s="46" t="str">
        <f>IF(Table1[[#This Row],[Grant]]&lt;&gt;"",VLOOKUP(Table1[[#This Row],[Grant]],Grants!B:D,3),"")</f>
        <v/>
      </c>
      <c r="BC2732" s="46" t="str">
        <f>TRIM(Table1[[#This Row],[Vendor ID]])</f>
        <v/>
      </c>
      <c r="BD2732">
        <f>IF(Table1[[#This Row],[Reference Number]]=Q2731,BD2731,BD2731+1)</f>
        <v>0</v>
      </c>
    </row>
    <row r="2733" spans="1:56" ht="11.25" customHeight="1" x14ac:dyDescent="0.25">
      <c r="A2733" s="1"/>
      <c r="B2733" s="88" t="str">
        <f>IF(Table1[[#This Row],[Posting Date]]&lt;&gt;"",IF(Table1[[#This Row],[Reference Number]]=Q2732,B2732+1,1),"")</f>
        <v/>
      </c>
      <c r="C2733" s="61"/>
      <c r="D2733" s="61"/>
      <c r="E2733" s="138"/>
      <c r="F2733" s="141" t="str">
        <f>IFERROR(IF(VLOOKUP(Table1[[#This Row],[Budget Code Description]],Dimentions!$X$6:$AC$139,2,FALSE)="","",VLOOKUP(Table1[[#This Row],[Budget Code Description]],Dimentions!$X$6:$AC$139,2,FALSE)),"")</f>
        <v/>
      </c>
      <c r="G2733" s="141"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1" t="str">
        <f>IFERROR(VLOOKUP(Table1[[#This Row],[Budget Code Description]],Table6[#All],8,FALSE),"")</f>
        <v/>
      </c>
      <c r="L2733" s="63"/>
      <c r="M2733" s="65" t="str">
        <f>IFERROR(VLOOKUP(Table1[[#This Row],[Staff ID]],Table2[],2,FALSE),"")</f>
        <v/>
      </c>
      <c r="N2733" s="209" t="str">
        <f>IFERROR(IF(VLOOKUP(Table1[[#This Row],[Budget Code Description]],Dimentions!$X$6:$AC$134,4,FALSE)="","",VLOOKUP(Table1[[#This Row],[Budget Code Description]],Dimentions!$X$6:$AC$134,4,FALSE)),"")</f>
        <v/>
      </c>
      <c r="O2733" s="65" t="str">
        <f>IFERROR(VLOOKUP(Table1[[#This Row],[Vendor ID]],Table549[],2,FALSE),"")</f>
        <v/>
      </c>
      <c r="P2733" s="63"/>
      <c r="Q2733" s="141" t="str">
        <f>IF(Table1[[#This Row],[Posting Date]]&lt;&gt;"",$D$9,"")</f>
        <v/>
      </c>
      <c r="R2733" s="157" t="str">
        <f>IF(Table1[[#This Row],[Posting Date]]&lt;&gt;"",$D$10,"")</f>
        <v/>
      </c>
      <c r="S2733" s="66"/>
      <c r="T2733" s="63"/>
      <c r="U2733" s="67"/>
      <c r="V2733" s="67"/>
      <c r="W2733" s="67" t="str">
        <f t="shared" si="46"/>
        <v/>
      </c>
      <c r="X2733" s="159" t="str">
        <f>IF(E2733="","",(IF(Table1[[#This Row],[Cur]]="USD",Table1[[#This Row],[Cur_Amount Debit]],Table1[[#This Row],[Cur_Amount Debit]]/Table1[[#This Row],[Exchange Rate]])))</f>
        <v/>
      </c>
      <c r="Y2733" s="159" t="str">
        <f>IF(E2733="","",(IF(Table1[[#This Row],[Cur]]="USD",Table1[[#This Row],[Cur_Amount Credit]],Table1[[#This Row],[Cur_Amount Credit]]/ExchangeRate)))</f>
        <v/>
      </c>
      <c r="Z2733" s="201" t="str">
        <f>IF(E2733="","",(Table1[[#This Row],[Debit USD]]-Table1[[#This Row],[Credit USD]]))</f>
        <v/>
      </c>
      <c r="AA2733" s="226"/>
      <c r="AB2733" s="255"/>
      <c r="AC2733" s="1"/>
      <c r="AD2733" s="15"/>
      <c r="AE2733" s="15" t="str">
        <f>IF(AND(OR(Table1[[#This Row],[Account]]="15030",Table1[[#This Row],[Account]]="15035",Table1[[#This Row],[Account]]="20150"),Table1[[#This Row],[Vendor ID]]=""),1,"")</f>
        <v/>
      </c>
      <c r="AF2733" s="15"/>
      <c r="AG2733" s="15"/>
      <c r="AH2733" s="15"/>
      <c r="AI2733" s="46" t="str">
        <f>IF(Table1[[#This Row],[Posting Date]]&lt;&gt;"","GJ-"&amp;CountryID,"")</f>
        <v/>
      </c>
      <c r="AJ2733" s="59" t="str">
        <f>IF(Table1[[#This Row],[Posting Date]]&lt;&gt;"",Table1[[#This Row],[Posting Date]],"")</f>
        <v/>
      </c>
      <c r="AK2733" s="46"/>
      <c r="AL2733" s="46" t="str">
        <f>IF(Table1[[#This Row],[Description]]&lt;&gt;"",Table1[[#This Row],[Description]],"")</f>
        <v/>
      </c>
      <c r="AM2733" s="46" t="str">
        <f>IF(Table1[[#This Row],[Posting Date]]&lt;&gt;"",Table1[[#This Row],[Reference Number]],"")</f>
        <v/>
      </c>
      <c r="AN2733" s="46" t="str">
        <f>TRIM(Table1[[#This Row],[Line '#]])</f>
        <v/>
      </c>
      <c r="AO2733" s="46" t="str">
        <f>TRIM(Table1[[#This Row],[Account]])</f>
        <v/>
      </c>
      <c r="AP2733" s="46" t="str">
        <f>IF(Table1[[#This Row],[Posting Date]]&lt;&gt;"",$D$5,"")</f>
        <v/>
      </c>
      <c r="AQ2733" s="46" t="str">
        <f>TRIM(Table1[[#This Row],[Departments-Prgrams]])</f>
        <v/>
      </c>
      <c r="AR2733" s="46" t="str">
        <f>TRIM(Table1[[#This Row],[Grant]])</f>
        <v/>
      </c>
      <c r="AS2733" s="46" t="str">
        <f>TRIM(Table1[[#This Row],[Staff ID]])</f>
        <v/>
      </c>
      <c r="AT2733" s="46" t="str">
        <f>IF(TRIM(Table1[[#This Row],[Budget Code]])=0,"",TRIM(Table1[[#This Row],[Budget Code]]))</f>
        <v/>
      </c>
      <c r="AU2733" s="46" t="str">
        <f>IF(Table1[[#This Row],[Line Description]]&lt;&gt;"",Table1[[#This Row],[Line Description]],"")</f>
        <v/>
      </c>
      <c r="AV2733" s="46" t="str">
        <f>IF(Table1[[#This Row],[Cur_Amount Debit]]&gt;0,ROUND(Table1[[#This Row],[Cur_Amount Debit]],2),"")</f>
        <v/>
      </c>
      <c r="AW2733" s="46" t="str">
        <f>IF(Table1[[#This Row],[Cur_Amount Credit]]&gt;0,ROUND(Table1[[#This Row],[Cur_Amount Credit]],2),"")</f>
        <v/>
      </c>
      <c r="AX2733" s="46" t="str">
        <f>LEFT(Table1[[#This Row],[Cur]],3)</f>
        <v/>
      </c>
      <c r="AY2733" s="59"/>
      <c r="AZ2733" s="46"/>
      <c r="BA2733" s="46" t="str">
        <f>IF(Table1[[#This Row],[Cur]]&lt;&gt;"",IF(Table1[[#This Row],[Cur]]="USD","",ExchangeRate),"")</f>
        <v/>
      </c>
      <c r="BB2733" s="46" t="str">
        <f>IF(Table1[[#This Row],[Grant]]&lt;&gt;"",VLOOKUP(Table1[[#This Row],[Grant]],Grants!B:D,3),"")</f>
        <v/>
      </c>
      <c r="BC2733" s="46" t="str">
        <f>TRIM(Table1[[#This Row],[Vendor ID]])</f>
        <v/>
      </c>
      <c r="BD2733">
        <f>IF(Table1[[#This Row],[Reference Number]]=Q2732,BD2732,BD2732+1)</f>
        <v>0</v>
      </c>
    </row>
    <row r="2734" spans="1:56" ht="11.25" customHeight="1" x14ac:dyDescent="0.25">
      <c r="A2734" s="1"/>
      <c r="B2734" s="88" t="str">
        <f>IF(Table1[[#This Row],[Posting Date]]&lt;&gt;"",IF(Table1[[#This Row],[Reference Number]]=Q2733,B2733+1,1),"")</f>
        <v/>
      </c>
      <c r="C2734" s="61"/>
      <c r="D2734" s="61"/>
      <c r="E2734" s="138"/>
      <c r="F2734" s="141" t="str">
        <f>IFERROR(IF(VLOOKUP(Table1[[#This Row],[Budget Code Description]],Dimentions!$X$6:$AC$139,2,FALSE)="","",VLOOKUP(Table1[[#This Row],[Budget Code Description]],Dimentions!$X$6:$AC$139,2,FALSE)),"")</f>
        <v/>
      </c>
      <c r="G2734" s="141"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1" t="str">
        <f>IFERROR(VLOOKUP(Table1[[#This Row],[Budget Code Description]],Table6[#All],8,FALSE),"")</f>
        <v/>
      </c>
      <c r="L2734" s="63"/>
      <c r="M2734" s="65" t="str">
        <f>IFERROR(VLOOKUP(Table1[[#This Row],[Staff ID]],Table2[],2,FALSE),"")</f>
        <v/>
      </c>
      <c r="N2734" s="209" t="str">
        <f>IFERROR(IF(VLOOKUP(Table1[[#This Row],[Budget Code Description]],Dimentions!$X$6:$AC$134,4,FALSE)="","",VLOOKUP(Table1[[#This Row],[Budget Code Description]],Dimentions!$X$6:$AC$134,4,FALSE)),"")</f>
        <v/>
      </c>
      <c r="O2734" s="65" t="str">
        <f>IFERROR(VLOOKUP(Table1[[#This Row],[Vendor ID]],Table549[],2,FALSE),"")</f>
        <v/>
      </c>
      <c r="P2734" s="63"/>
      <c r="Q2734" s="141" t="str">
        <f>IF(Table1[[#This Row],[Posting Date]]&lt;&gt;"",$D$9,"")</f>
        <v/>
      </c>
      <c r="R2734" s="157" t="str">
        <f>IF(Table1[[#This Row],[Posting Date]]&lt;&gt;"",$D$10,"")</f>
        <v/>
      </c>
      <c r="S2734" s="66"/>
      <c r="T2734" s="63"/>
      <c r="U2734" s="67"/>
      <c r="V2734" s="67"/>
      <c r="W2734" s="67" t="str">
        <f t="shared" si="46"/>
        <v/>
      </c>
      <c r="X2734" s="159" t="str">
        <f>IF(E2734="","",(IF(Table1[[#This Row],[Cur]]="USD",Table1[[#This Row],[Cur_Amount Debit]],Table1[[#This Row],[Cur_Amount Debit]]/Table1[[#This Row],[Exchange Rate]])))</f>
        <v/>
      </c>
      <c r="Y2734" s="159" t="str">
        <f>IF(E2734="","",(IF(Table1[[#This Row],[Cur]]="USD",Table1[[#This Row],[Cur_Amount Credit]],Table1[[#This Row],[Cur_Amount Credit]]/ExchangeRate)))</f>
        <v/>
      </c>
      <c r="Z2734" s="201" t="str">
        <f>IF(E2734="","",(Table1[[#This Row],[Debit USD]]-Table1[[#This Row],[Credit USD]]))</f>
        <v/>
      </c>
      <c r="AA2734" s="226"/>
      <c r="AB2734" s="255"/>
      <c r="AC2734" s="1"/>
      <c r="AD2734" s="15"/>
      <c r="AE2734" s="15" t="str">
        <f>IF(AND(OR(Table1[[#This Row],[Account]]="15030",Table1[[#This Row],[Account]]="15035",Table1[[#This Row],[Account]]="20150"),Table1[[#This Row],[Vendor ID]]=""),1,"")</f>
        <v/>
      </c>
      <c r="AF2734" s="15"/>
      <c r="AG2734" s="15"/>
      <c r="AH2734" s="15"/>
      <c r="AI2734" s="46" t="str">
        <f>IF(Table1[[#This Row],[Posting Date]]&lt;&gt;"","GJ-"&amp;CountryID,"")</f>
        <v/>
      </c>
      <c r="AJ2734" s="59" t="str">
        <f>IF(Table1[[#This Row],[Posting Date]]&lt;&gt;"",Table1[[#This Row],[Posting Date]],"")</f>
        <v/>
      </c>
      <c r="AK2734" s="46"/>
      <c r="AL2734" s="46" t="str">
        <f>IF(Table1[[#This Row],[Description]]&lt;&gt;"",Table1[[#This Row],[Description]],"")</f>
        <v/>
      </c>
      <c r="AM2734" s="46" t="str">
        <f>IF(Table1[[#This Row],[Posting Date]]&lt;&gt;"",Table1[[#This Row],[Reference Number]],"")</f>
        <v/>
      </c>
      <c r="AN2734" s="46" t="str">
        <f>TRIM(Table1[[#This Row],[Line '#]])</f>
        <v/>
      </c>
      <c r="AO2734" s="46" t="str">
        <f>TRIM(Table1[[#This Row],[Account]])</f>
        <v/>
      </c>
      <c r="AP2734" s="46" t="str">
        <f>IF(Table1[[#This Row],[Posting Date]]&lt;&gt;"",$D$5,"")</f>
        <v/>
      </c>
      <c r="AQ2734" s="46" t="str">
        <f>TRIM(Table1[[#This Row],[Departments-Prgrams]])</f>
        <v/>
      </c>
      <c r="AR2734" s="46" t="str">
        <f>TRIM(Table1[[#This Row],[Grant]])</f>
        <v/>
      </c>
      <c r="AS2734" s="46" t="str">
        <f>TRIM(Table1[[#This Row],[Staff ID]])</f>
        <v/>
      </c>
      <c r="AT2734" s="46" t="str">
        <f>IF(TRIM(Table1[[#This Row],[Budget Code]])=0,"",TRIM(Table1[[#This Row],[Budget Code]]))</f>
        <v/>
      </c>
      <c r="AU2734" s="46" t="str">
        <f>IF(Table1[[#This Row],[Line Description]]&lt;&gt;"",Table1[[#This Row],[Line Description]],"")</f>
        <v/>
      </c>
      <c r="AV2734" s="46" t="str">
        <f>IF(Table1[[#This Row],[Cur_Amount Debit]]&gt;0,ROUND(Table1[[#This Row],[Cur_Amount Debit]],2),"")</f>
        <v/>
      </c>
      <c r="AW2734" s="46" t="str">
        <f>IF(Table1[[#This Row],[Cur_Amount Credit]]&gt;0,ROUND(Table1[[#This Row],[Cur_Amount Credit]],2),"")</f>
        <v/>
      </c>
      <c r="AX2734" s="46" t="str">
        <f>LEFT(Table1[[#This Row],[Cur]],3)</f>
        <v/>
      </c>
      <c r="AY2734" s="59"/>
      <c r="AZ2734" s="46"/>
      <c r="BA2734" s="46" t="str">
        <f>IF(Table1[[#This Row],[Cur]]&lt;&gt;"",IF(Table1[[#This Row],[Cur]]="USD","",ExchangeRate),"")</f>
        <v/>
      </c>
      <c r="BB2734" s="46" t="str">
        <f>IF(Table1[[#This Row],[Grant]]&lt;&gt;"",VLOOKUP(Table1[[#This Row],[Grant]],Grants!B:D,3),"")</f>
        <v/>
      </c>
      <c r="BC2734" s="46" t="str">
        <f>TRIM(Table1[[#This Row],[Vendor ID]])</f>
        <v/>
      </c>
      <c r="BD2734">
        <f>IF(Table1[[#This Row],[Reference Number]]=Q2733,BD2733,BD2733+1)</f>
        <v>0</v>
      </c>
    </row>
    <row r="2735" spans="1:56" ht="11.25" customHeight="1" x14ac:dyDescent="0.25">
      <c r="A2735" s="1"/>
      <c r="B2735" s="88" t="str">
        <f>IF(Table1[[#This Row],[Posting Date]]&lt;&gt;"",IF(Table1[[#This Row],[Reference Number]]=Q2734,B2734+1,1),"")</f>
        <v/>
      </c>
      <c r="C2735" s="61"/>
      <c r="D2735" s="61"/>
      <c r="E2735" s="138"/>
      <c r="F2735" s="141" t="str">
        <f>IFERROR(IF(VLOOKUP(Table1[[#This Row],[Budget Code Description]],Dimentions!$X$6:$AC$139,2,FALSE)="","",VLOOKUP(Table1[[#This Row],[Budget Code Description]],Dimentions!$X$6:$AC$139,2,FALSE)),"")</f>
        <v/>
      </c>
      <c r="G2735" s="141"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1" t="str">
        <f>IFERROR(VLOOKUP(Table1[[#This Row],[Budget Code Description]],Table6[#All],8,FALSE),"")</f>
        <v/>
      </c>
      <c r="L2735" s="63"/>
      <c r="M2735" s="65" t="str">
        <f>IFERROR(VLOOKUP(Table1[[#This Row],[Staff ID]],Table2[],2,FALSE),"")</f>
        <v/>
      </c>
      <c r="N2735" s="209" t="str">
        <f>IFERROR(IF(VLOOKUP(Table1[[#This Row],[Budget Code Description]],Dimentions!$X$6:$AC$134,4,FALSE)="","",VLOOKUP(Table1[[#This Row],[Budget Code Description]],Dimentions!$X$6:$AC$134,4,FALSE)),"")</f>
        <v/>
      </c>
      <c r="O2735" s="65" t="str">
        <f>IFERROR(VLOOKUP(Table1[[#This Row],[Vendor ID]],Table549[],2,FALSE),"")</f>
        <v/>
      </c>
      <c r="P2735" s="63"/>
      <c r="Q2735" s="141" t="str">
        <f>IF(Table1[[#This Row],[Posting Date]]&lt;&gt;"",$D$9,"")</f>
        <v/>
      </c>
      <c r="R2735" s="157" t="str">
        <f>IF(Table1[[#This Row],[Posting Date]]&lt;&gt;"",$D$10,"")</f>
        <v/>
      </c>
      <c r="S2735" s="66"/>
      <c r="T2735" s="63"/>
      <c r="U2735" s="67"/>
      <c r="V2735" s="67"/>
      <c r="W2735" s="67" t="str">
        <f t="shared" ref="W2735:W2798" si="47">IF(E2735="","",(ExchangeRate))</f>
        <v/>
      </c>
      <c r="X2735" s="159" t="str">
        <f>IF(E2735="","",(IF(Table1[[#This Row],[Cur]]="USD",Table1[[#This Row],[Cur_Amount Debit]],Table1[[#This Row],[Cur_Amount Debit]]/Table1[[#This Row],[Exchange Rate]])))</f>
        <v/>
      </c>
      <c r="Y2735" s="159" t="str">
        <f>IF(E2735="","",(IF(Table1[[#This Row],[Cur]]="USD",Table1[[#This Row],[Cur_Amount Credit]],Table1[[#This Row],[Cur_Amount Credit]]/ExchangeRate)))</f>
        <v/>
      </c>
      <c r="Z2735" s="201" t="str">
        <f>IF(E2735="","",(Table1[[#This Row],[Debit USD]]-Table1[[#This Row],[Credit USD]]))</f>
        <v/>
      </c>
      <c r="AA2735" s="226"/>
      <c r="AB2735" s="255"/>
      <c r="AC2735" s="1"/>
      <c r="AD2735" s="15"/>
      <c r="AE2735" s="15" t="str">
        <f>IF(AND(OR(Table1[[#This Row],[Account]]="15030",Table1[[#This Row],[Account]]="15035",Table1[[#This Row],[Account]]="20150"),Table1[[#This Row],[Vendor ID]]=""),1,"")</f>
        <v/>
      </c>
      <c r="AF2735" s="15"/>
      <c r="AG2735" s="15"/>
      <c r="AH2735" s="15"/>
      <c r="AI2735" s="46" t="str">
        <f>IF(Table1[[#This Row],[Posting Date]]&lt;&gt;"","GJ-"&amp;CountryID,"")</f>
        <v/>
      </c>
      <c r="AJ2735" s="59" t="str">
        <f>IF(Table1[[#This Row],[Posting Date]]&lt;&gt;"",Table1[[#This Row],[Posting Date]],"")</f>
        <v/>
      </c>
      <c r="AK2735" s="46"/>
      <c r="AL2735" s="46" t="str">
        <f>IF(Table1[[#This Row],[Description]]&lt;&gt;"",Table1[[#This Row],[Description]],"")</f>
        <v/>
      </c>
      <c r="AM2735" s="46" t="str">
        <f>IF(Table1[[#This Row],[Posting Date]]&lt;&gt;"",Table1[[#This Row],[Reference Number]],"")</f>
        <v/>
      </c>
      <c r="AN2735" s="46" t="str">
        <f>TRIM(Table1[[#This Row],[Line '#]])</f>
        <v/>
      </c>
      <c r="AO2735" s="46" t="str">
        <f>TRIM(Table1[[#This Row],[Account]])</f>
        <v/>
      </c>
      <c r="AP2735" s="46" t="str">
        <f>IF(Table1[[#This Row],[Posting Date]]&lt;&gt;"",$D$5,"")</f>
        <v/>
      </c>
      <c r="AQ2735" s="46" t="str">
        <f>TRIM(Table1[[#This Row],[Departments-Prgrams]])</f>
        <v/>
      </c>
      <c r="AR2735" s="46" t="str">
        <f>TRIM(Table1[[#This Row],[Grant]])</f>
        <v/>
      </c>
      <c r="AS2735" s="46" t="str">
        <f>TRIM(Table1[[#This Row],[Staff ID]])</f>
        <v/>
      </c>
      <c r="AT2735" s="46" t="str">
        <f>IF(TRIM(Table1[[#This Row],[Budget Code]])=0,"",TRIM(Table1[[#This Row],[Budget Code]]))</f>
        <v/>
      </c>
      <c r="AU2735" s="46" t="str">
        <f>IF(Table1[[#This Row],[Line Description]]&lt;&gt;"",Table1[[#This Row],[Line Description]],"")</f>
        <v/>
      </c>
      <c r="AV2735" s="46" t="str">
        <f>IF(Table1[[#This Row],[Cur_Amount Debit]]&gt;0,ROUND(Table1[[#This Row],[Cur_Amount Debit]],2),"")</f>
        <v/>
      </c>
      <c r="AW2735" s="46" t="str">
        <f>IF(Table1[[#This Row],[Cur_Amount Credit]]&gt;0,ROUND(Table1[[#This Row],[Cur_Amount Credit]],2),"")</f>
        <v/>
      </c>
      <c r="AX2735" s="46" t="str">
        <f>LEFT(Table1[[#This Row],[Cur]],3)</f>
        <v/>
      </c>
      <c r="AY2735" s="59"/>
      <c r="AZ2735" s="46"/>
      <c r="BA2735" s="46" t="str">
        <f>IF(Table1[[#This Row],[Cur]]&lt;&gt;"",IF(Table1[[#This Row],[Cur]]="USD","",ExchangeRate),"")</f>
        <v/>
      </c>
      <c r="BB2735" s="46" t="str">
        <f>IF(Table1[[#This Row],[Grant]]&lt;&gt;"",VLOOKUP(Table1[[#This Row],[Grant]],Grants!B:D,3),"")</f>
        <v/>
      </c>
      <c r="BC2735" s="46" t="str">
        <f>TRIM(Table1[[#This Row],[Vendor ID]])</f>
        <v/>
      </c>
      <c r="BD2735">
        <f>IF(Table1[[#This Row],[Reference Number]]=Q2734,BD2734,BD2734+1)</f>
        <v>0</v>
      </c>
    </row>
    <row r="2736" spans="1:56" ht="11.25" customHeight="1" x14ac:dyDescent="0.25">
      <c r="A2736" s="1"/>
      <c r="B2736" s="88" t="str">
        <f>IF(Table1[[#This Row],[Posting Date]]&lt;&gt;"",IF(Table1[[#This Row],[Reference Number]]=Q2735,B2735+1,1),"")</f>
        <v/>
      </c>
      <c r="C2736" s="61"/>
      <c r="D2736" s="61"/>
      <c r="E2736" s="138"/>
      <c r="F2736" s="141" t="str">
        <f>IFERROR(IF(VLOOKUP(Table1[[#This Row],[Budget Code Description]],Dimentions!$X$6:$AC$139,2,FALSE)="","",VLOOKUP(Table1[[#This Row],[Budget Code Description]],Dimentions!$X$6:$AC$139,2,FALSE)),"")</f>
        <v/>
      </c>
      <c r="G2736" s="141"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1" t="str">
        <f>IFERROR(VLOOKUP(Table1[[#This Row],[Budget Code Description]],Table6[#All],8,FALSE),"")</f>
        <v/>
      </c>
      <c r="L2736" s="63"/>
      <c r="M2736" s="65" t="str">
        <f>IFERROR(VLOOKUP(Table1[[#This Row],[Staff ID]],Table2[],2,FALSE),"")</f>
        <v/>
      </c>
      <c r="N2736" s="209" t="str">
        <f>IFERROR(IF(VLOOKUP(Table1[[#This Row],[Budget Code Description]],Dimentions!$X$6:$AC$134,4,FALSE)="","",VLOOKUP(Table1[[#This Row],[Budget Code Description]],Dimentions!$X$6:$AC$134,4,FALSE)),"")</f>
        <v/>
      </c>
      <c r="O2736" s="65" t="str">
        <f>IFERROR(VLOOKUP(Table1[[#This Row],[Vendor ID]],Table549[],2,FALSE),"")</f>
        <v/>
      </c>
      <c r="P2736" s="63"/>
      <c r="Q2736" s="141" t="str">
        <f>IF(Table1[[#This Row],[Posting Date]]&lt;&gt;"",$D$9,"")</f>
        <v/>
      </c>
      <c r="R2736" s="157" t="str">
        <f>IF(Table1[[#This Row],[Posting Date]]&lt;&gt;"",$D$10,"")</f>
        <v/>
      </c>
      <c r="S2736" s="66"/>
      <c r="T2736" s="63"/>
      <c r="U2736" s="67"/>
      <c r="V2736" s="67"/>
      <c r="W2736" s="67" t="str">
        <f t="shared" si="47"/>
        <v/>
      </c>
      <c r="X2736" s="159" t="str">
        <f>IF(E2736="","",(IF(Table1[[#This Row],[Cur]]="USD",Table1[[#This Row],[Cur_Amount Debit]],Table1[[#This Row],[Cur_Amount Debit]]/Table1[[#This Row],[Exchange Rate]])))</f>
        <v/>
      </c>
      <c r="Y2736" s="159" t="str">
        <f>IF(E2736="","",(IF(Table1[[#This Row],[Cur]]="USD",Table1[[#This Row],[Cur_Amount Credit]],Table1[[#This Row],[Cur_Amount Credit]]/ExchangeRate)))</f>
        <v/>
      </c>
      <c r="Z2736" s="201" t="str">
        <f>IF(E2736="","",(Table1[[#This Row],[Debit USD]]-Table1[[#This Row],[Credit USD]]))</f>
        <v/>
      </c>
      <c r="AA2736" s="226"/>
      <c r="AB2736" s="255"/>
      <c r="AC2736" s="1"/>
      <c r="AD2736" s="15"/>
      <c r="AE2736" s="15" t="str">
        <f>IF(AND(OR(Table1[[#This Row],[Account]]="15030",Table1[[#This Row],[Account]]="15035",Table1[[#This Row],[Account]]="20150"),Table1[[#This Row],[Vendor ID]]=""),1,"")</f>
        <v/>
      </c>
      <c r="AF2736" s="15"/>
      <c r="AG2736" s="15"/>
      <c r="AH2736" s="15"/>
      <c r="AI2736" s="46" t="str">
        <f>IF(Table1[[#This Row],[Posting Date]]&lt;&gt;"","GJ-"&amp;CountryID,"")</f>
        <v/>
      </c>
      <c r="AJ2736" s="59" t="str">
        <f>IF(Table1[[#This Row],[Posting Date]]&lt;&gt;"",Table1[[#This Row],[Posting Date]],"")</f>
        <v/>
      </c>
      <c r="AK2736" s="46"/>
      <c r="AL2736" s="46" t="str">
        <f>IF(Table1[[#This Row],[Description]]&lt;&gt;"",Table1[[#This Row],[Description]],"")</f>
        <v/>
      </c>
      <c r="AM2736" s="46" t="str">
        <f>IF(Table1[[#This Row],[Posting Date]]&lt;&gt;"",Table1[[#This Row],[Reference Number]],"")</f>
        <v/>
      </c>
      <c r="AN2736" s="46" t="str">
        <f>TRIM(Table1[[#This Row],[Line '#]])</f>
        <v/>
      </c>
      <c r="AO2736" s="46" t="str">
        <f>TRIM(Table1[[#This Row],[Account]])</f>
        <v/>
      </c>
      <c r="AP2736" s="46" t="str">
        <f>IF(Table1[[#This Row],[Posting Date]]&lt;&gt;"",$D$5,"")</f>
        <v/>
      </c>
      <c r="AQ2736" s="46" t="str">
        <f>TRIM(Table1[[#This Row],[Departments-Prgrams]])</f>
        <v/>
      </c>
      <c r="AR2736" s="46" t="str">
        <f>TRIM(Table1[[#This Row],[Grant]])</f>
        <v/>
      </c>
      <c r="AS2736" s="46" t="str">
        <f>TRIM(Table1[[#This Row],[Staff ID]])</f>
        <v/>
      </c>
      <c r="AT2736" s="46" t="str">
        <f>IF(TRIM(Table1[[#This Row],[Budget Code]])=0,"",TRIM(Table1[[#This Row],[Budget Code]]))</f>
        <v/>
      </c>
      <c r="AU2736" s="46" t="str">
        <f>IF(Table1[[#This Row],[Line Description]]&lt;&gt;"",Table1[[#This Row],[Line Description]],"")</f>
        <v/>
      </c>
      <c r="AV2736" s="46" t="str">
        <f>IF(Table1[[#This Row],[Cur_Amount Debit]]&gt;0,ROUND(Table1[[#This Row],[Cur_Amount Debit]],2),"")</f>
        <v/>
      </c>
      <c r="AW2736" s="46" t="str">
        <f>IF(Table1[[#This Row],[Cur_Amount Credit]]&gt;0,ROUND(Table1[[#This Row],[Cur_Amount Credit]],2),"")</f>
        <v/>
      </c>
      <c r="AX2736" s="46" t="str">
        <f>LEFT(Table1[[#This Row],[Cur]],3)</f>
        <v/>
      </c>
      <c r="AY2736" s="59"/>
      <c r="AZ2736" s="46"/>
      <c r="BA2736" s="46" t="str">
        <f>IF(Table1[[#This Row],[Cur]]&lt;&gt;"",IF(Table1[[#This Row],[Cur]]="USD","",ExchangeRate),"")</f>
        <v/>
      </c>
      <c r="BB2736" s="46" t="str">
        <f>IF(Table1[[#This Row],[Grant]]&lt;&gt;"",VLOOKUP(Table1[[#This Row],[Grant]],Grants!B:D,3),"")</f>
        <v/>
      </c>
      <c r="BC2736" s="46" t="str">
        <f>TRIM(Table1[[#This Row],[Vendor ID]])</f>
        <v/>
      </c>
      <c r="BD2736">
        <f>IF(Table1[[#This Row],[Reference Number]]=Q2735,BD2735,BD2735+1)</f>
        <v>0</v>
      </c>
    </row>
    <row r="2737" spans="1:56" ht="11.25" customHeight="1" x14ac:dyDescent="0.25">
      <c r="A2737" s="1"/>
      <c r="B2737" s="88" t="str">
        <f>IF(Table1[[#This Row],[Posting Date]]&lt;&gt;"",IF(Table1[[#This Row],[Reference Number]]=Q2736,B2736+1,1),"")</f>
        <v/>
      </c>
      <c r="C2737" s="61"/>
      <c r="D2737" s="61"/>
      <c r="E2737" s="138"/>
      <c r="F2737" s="141" t="str">
        <f>IFERROR(IF(VLOOKUP(Table1[[#This Row],[Budget Code Description]],Dimentions!$X$6:$AC$139,2,FALSE)="","",VLOOKUP(Table1[[#This Row],[Budget Code Description]],Dimentions!$X$6:$AC$139,2,FALSE)),"")</f>
        <v/>
      </c>
      <c r="G2737" s="141"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1" t="str">
        <f>IFERROR(VLOOKUP(Table1[[#This Row],[Budget Code Description]],Table6[#All],8,FALSE),"")</f>
        <v/>
      </c>
      <c r="L2737" s="63"/>
      <c r="M2737" s="65" t="str">
        <f>IFERROR(VLOOKUP(Table1[[#This Row],[Staff ID]],Table2[],2,FALSE),"")</f>
        <v/>
      </c>
      <c r="N2737" s="209" t="str">
        <f>IFERROR(IF(VLOOKUP(Table1[[#This Row],[Budget Code Description]],Dimentions!$X$6:$AC$134,4,FALSE)="","",VLOOKUP(Table1[[#This Row],[Budget Code Description]],Dimentions!$X$6:$AC$134,4,FALSE)),"")</f>
        <v/>
      </c>
      <c r="O2737" s="65" t="str">
        <f>IFERROR(VLOOKUP(Table1[[#This Row],[Vendor ID]],Table549[],2,FALSE),"")</f>
        <v/>
      </c>
      <c r="P2737" s="63"/>
      <c r="Q2737" s="141" t="str">
        <f>IF(Table1[[#This Row],[Posting Date]]&lt;&gt;"",$D$9,"")</f>
        <v/>
      </c>
      <c r="R2737" s="157" t="str">
        <f>IF(Table1[[#This Row],[Posting Date]]&lt;&gt;"",$D$10,"")</f>
        <v/>
      </c>
      <c r="S2737" s="66"/>
      <c r="T2737" s="63"/>
      <c r="U2737" s="67"/>
      <c r="V2737" s="67"/>
      <c r="W2737" s="67" t="str">
        <f t="shared" si="47"/>
        <v/>
      </c>
      <c r="X2737" s="159" t="str">
        <f>IF(E2737="","",(IF(Table1[[#This Row],[Cur]]="USD",Table1[[#This Row],[Cur_Amount Debit]],Table1[[#This Row],[Cur_Amount Debit]]/Table1[[#This Row],[Exchange Rate]])))</f>
        <v/>
      </c>
      <c r="Y2737" s="159" t="str">
        <f>IF(E2737="","",(IF(Table1[[#This Row],[Cur]]="USD",Table1[[#This Row],[Cur_Amount Credit]],Table1[[#This Row],[Cur_Amount Credit]]/ExchangeRate)))</f>
        <v/>
      </c>
      <c r="Z2737" s="201" t="str">
        <f>IF(E2737="","",(Table1[[#This Row],[Debit USD]]-Table1[[#This Row],[Credit USD]]))</f>
        <v/>
      </c>
      <c r="AA2737" s="226"/>
      <c r="AB2737" s="255"/>
      <c r="AC2737" s="1"/>
      <c r="AD2737" s="15"/>
      <c r="AE2737" s="15" t="str">
        <f>IF(AND(OR(Table1[[#This Row],[Account]]="15030",Table1[[#This Row],[Account]]="15035",Table1[[#This Row],[Account]]="20150"),Table1[[#This Row],[Vendor ID]]=""),1,"")</f>
        <v/>
      </c>
      <c r="AF2737" s="15"/>
      <c r="AG2737" s="15"/>
      <c r="AH2737" s="15"/>
      <c r="AI2737" s="46" t="str">
        <f>IF(Table1[[#This Row],[Posting Date]]&lt;&gt;"","GJ-"&amp;CountryID,"")</f>
        <v/>
      </c>
      <c r="AJ2737" s="59" t="str">
        <f>IF(Table1[[#This Row],[Posting Date]]&lt;&gt;"",Table1[[#This Row],[Posting Date]],"")</f>
        <v/>
      </c>
      <c r="AK2737" s="46"/>
      <c r="AL2737" s="46" t="str">
        <f>IF(Table1[[#This Row],[Description]]&lt;&gt;"",Table1[[#This Row],[Description]],"")</f>
        <v/>
      </c>
      <c r="AM2737" s="46" t="str">
        <f>IF(Table1[[#This Row],[Posting Date]]&lt;&gt;"",Table1[[#This Row],[Reference Number]],"")</f>
        <v/>
      </c>
      <c r="AN2737" s="46" t="str">
        <f>TRIM(Table1[[#This Row],[Line '#]])</f>
        <v/>
      </c>
      <c r="AO2737" s="46" t="str">
        <f>TRIM(Table1[[#This Row],[Account]])</f>
        <v/>
      </c>
      <c r="AP2737" s="46" t="str">
        <f>IF(Table1[[#This Row],[Posting Date]]&lt;&gt;"",$D$5,"")</f>
        <v/>
      </c>
      <c r="AQ2737" s="46" t="str">
        <f>TRIM(Table1[[#This Row],[Departments-Prgrams]])</f>
        <v/>
      </c>
      <c r="AR2737" s="46" t="str">
        <f>TRIM(Table1[[#This Row],[Grant]])</f>
        <v/>
      </c>
      <c r="AS2737" s="46" t="str">
        <f>TRIM(Table1[[#This Row],[Staff ID]])</f>
        <v/>
      </c>
      <c r="AT2737" s="46" t="str">
        <f>IF(TRIM(Table1[[#This Row],[Budget Code]])=0,"",TRIM(Table1[[#This Row],[Budget Code]]))</f>
        <v/>
      </c>
      <c r="AU2737" s="46" t="str">
        <f>IF(Table1[[#This Row],[Line Description]]&lt;&gt;"",Table1[[#This Row],[Line Description]],"")</f>
        <v/>
      </c>
      <c r="AV2737" s="46" t="str">
        <f>IF(Table1[[#This Row],[Cur_Amount Debit]]&gt;0,ROUND(Table1[[#This Row],[Cur_Amount Debit]],2),"")</f>
        <v/>
      </c>
      <c r="AW2737" s="46" t="str">
        <f>IF(Table1[[#This Row],[Cur_Amount Credit]]&gt;0,ROUND(Table1[[#This Row],[Cur_Amount Credit]],2),"")</f>
        <v/>
      </c>
      <c r="AX2737" s="46" t="str">
        <f>LEFT(Table1[[#This Row],[Cur]],3)</f>
        <v/>
      </c>
      <c r="AY2737" s="59"/>
      <c r="AZ2737" s="46"/>
      <c r="BA2737" s="46" t="str">
        <f>IF(Table1[[#This Row],[Cur]]&lt;&gt;"",IF(Table1[[#This Row],[Cur]]="USD","",ExchangeRate),"")</f>
        <v/>
      </c>
      <c r="BB2737" s="46" t="str">
        <f>IF(Table1[[#This Row],[Grant]]&lt;&gt;"",VLOOKUP(Table1[[#This Row],[Grant]],Grants!B:D,3),"")</f>
        <v/>
      </c>
      <c r="BC2737" s="46" t="str">
        <f>TRIM(Table1[[#This Row],[Vendor ID]])</f>
        <v/>
      </c>
      <c r="BD2737">
        <f>IF(Table1[[#This Row],[Reference Number]]=Q2736,BD2736,BD2736+1)</f>
        <v>0</v>
      </c>
    </row>
    <row r="2738" spans="1:56" ht="11.25" customHeight="1" x14ac:dyDescent="0.25">
      <c r="A2738" s="1"/>
      <c r="B2738" s="88" t="str">
        <f>IF(Table1[[#This Row],[Posting Date]]&lt;&gt;"",IF(Table1[[#This Row],[Reference Number]]=Q2737,B2737+1,1),"")</f>
        <v/>
      </c>
      <c r="C2738" s="61"/>
      <c r="D2738" s="61"/>
      <c r="E2738" s="138"/>
      <c r="F2738" s="141" t="str">
        <f>IFERROR(IF(VLOOKUP(Table1[[#This Row],[Budget Code Description]],Dimentions!$X$6:$AC$139,2,FALSE)="","",VLOOKUP(Table1[[#This Row],[Budget Code Description]],Dimentions!$X$6:$AC$139,2,FALSE)),"")</f>
        <v/>
      </c>
      <c r="G2738" s="141"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1" t="str">
        <f>IFERROR(VLOOKUP(Table1[[#This Row],[Budget Code Description]],Table6[#All],8,FALSE),"")</f>
        <v/>
      </c>
      <c r="L2738" s="63"/>
      <c r="M2738" s="65" t="str">
        <f>IFERROR(VLOOKUP(Table1[[#This Row],[Staff ID]],Table2[],2,FALSE),"")</f>
        <v/>
      </c>
      <c r="N2738" s="209" t="str">
        <f>IFERROR(IF(VLOOKUP(Table1[[#This Row],[Budget Code Description]],Dimentions!$X$6:$AC$134,4,FALSE)="","",VLOOKUP(Table1[[#This Row],[Budget Code Description]],Dimentions!$X$6:$AC$134,4,FALSE)),"")</f>
        <v/>
      </c>
      <c r="O2738" s="65" t="str">
        <f>IFERROR(VLOOKUP(Table1[[#This Row],[Vendor ID]],Table549[],2,FALSE),"")</f>
        <v/>
      </c>
      <c r="P2738" s="63"/>
      <c r="Q2738" s="141" t="str">
        <f>IF(Table1[[#This Row],[Posting Date]]&lt;&gt;"",$D$9,"")</f>
        <v/>
      </c>
      <c r="R2738" s="157" t="str">
        <f>IF(Table1[[#This Row],[Posting Date]]&lt;&gt;"",$D$10,"")</f>
        <v/>
      </c>
      <c r="S2738" s="66"/>
      <c r="T2738" s="63"/>
      <c r="U2738" s="67"/>
      <c r="V2738" s="67"/>
      <c r="W2738" s="67" t="str">
        <f t="shared" si="47"/>
        <v/>
      </c>
      <c r="X2738" s="159" t="str">
        <f>IF(E2738="","",(IF(Table1[[#This Row],[Cur]]="USD",Table1[[#This Row],[Cur_Amount Debit]],Table1[[#This Row],[Cur_Amount Debit]]/Table1[[#This Row],[Exchange Rate]])))</f>
        <v/>
      </c>
      <c r="Y2738" s="159" t="str">
        <f>IF(E2738="","",(IF(Table1[[#This Row],[Cur]]="USD",Table1[[#This Row],[Cur_Amount Credit]],Table1[[#This Row],[Cur_Amount Credit]]/ExchangeRate)))</f>
        <v/>
      </c>
      <c r="Z2738" s="201" t="str">
        <f>IF(E2738="","",(Table1[[#This Row],[Debit USD]]-Table1[[#This Row],[Credit USD]]))</f>
        <v/>
      </c>
      <c r="AA2738" s="226"/>
      <c r="AB2738" s="255"/>
      <c r="AC2738" s="1"/>
      <c r="AD2738" s="15"/>
      <c r="AE2738" s="15" t="str">
        <f>IF(AND(OR(Table1[[#This Row],[Account]]="15030",Table1[[#This Row],[Account]]="15035",Table1[[#This Row],[Account]]="20150"),Table1[[#This Row],[Vendor ID]]=""),1,"")</f>
        <v/>
      </c>
      <c r="AF2738" s="15"/>
      <c r="AG2738" s="15"/>
      <c r="AH2738" s="15"/>
      <c r="AI2738" s="46" t="str">
        <f>IF(Table1[[#This Row],[Posting Date]]&lt;&gt;"","GJ-"&amp;CountryID,"")</f>
        <v/>
      </c>
      <c r="AJ2738" s="59" t="str">
        <f>IF(Table1[[#This Row],[Posting Date]]&lt;&gt;"",Table1[[#This Row],[Posting Date]],"")</f>
        <v/>
      </c>
      <c r="AK2738" s="46"/>
      <c r="AL2738" s="46" t="str">
        <f>IF(Table1[[#This Row],[Description]]&lt;&gt;"",Table1[[#This Row],[Description]],"")</f>
        <v/>
      </c>
      <c r="AM2738" s="46" t="str">
        <f>IF(Table1[[#This Row],[Posting Date]]&lt;&gt;"",Table1[[#This Row],[Reference Number]],"")</f>
        <v/>
      </c>
      <c r="AN2738" s="46" t="str">
        <f>TRIM(Table1[[#This Row],[Line '#]])</f>
        <v/>
      </c>
      <c r="AO2738" s="46" t="str">
        <f>TRIM(Table1[[#This Row],[Account]])</f>
        <v/>
      </c>
      <c r="AP2738" s="46" t="str">
        <f>IF(Table1[[#This Row],[Posting Date]]&lt;&gt;"",$D$5,"")</f>
        <v/>
      </c>
      <c r="AQ2738" s="46" t="str">
        <f>TRIM(Table1[[#This Row],[Departments-Prgrams]])</f>
        <v/>
      </c>
      <c r="AR2738" s="46" t="str">
        <f>TRIM(Table1[[#This Row],[Grant]])</f>
        <v/>
      </c>
      <c r="AS2738" s="46" t="str">
        <f>TRIM(Table1[[#This Row],[Staff ID]])</f>
        <v/>
      </c>
      <c r="AT2738" s="46" t="str">
        <f>IF(TRIM(Table1[[#This Row],[Budget Code]])=0,"",TRIM(Table1[[#This Row],[Budget Code]]))</f>
        <v/>
      </c>
      <c r="AU2738" s="46" t="str">
        <f>IF(Table1[[#This Row],[Line Description]]&lt;&gt;"",Table1[[#This Row],[Line Description]],"")</f>
        <v/>
      </c>
      <c r="AV2738" s="46" t="str">
        <f>IF(Table1[[#This Row],[Cur_Amount Debit]]&gt;0,ROUND(Table1[[#This Row],[Cur_Amount Debit]],2),"")</f>
        <v/>
      </c>
      <c r="AW2738" s="46" t="str">
        <f>IF(Table1[[#This Row],[Cur_Amount Credit]]&gt;0,ROUND(Table1[[#This Row],[Cur_Amount Credit]],2),"")</f>
        <v/>
      </c>
      <c r="AX2738" s="46" t="str">
        <f>LEFT(Table1[[#This Row],[Cur]],3)</f>
        <v/>
      </c>
      <c r="AY2738" s="59"/>
      <c r="AZ2738" s="46"/>
      <c r="BA2738" s="46" t="str">
        <f>IF(Table1[[#This Row],[Cur]]&lt;&gt;"",IF(Table1[[#This Row],[Cur]]="USD","",ExchangeRate),"")</f>
        <v/>
      </c>
      <c r="BB2738" s="46" t="str">
        <f>IF(Table1[[#This Row],[Grant]]&lt;&gt;"",VLOOKUP(Table1[[#This Row],[Grant]],Grants!B:D,3),"")</f>
        <v/>
      </c>
      <c r="BC2738" s="46" t="str">
        <f>TRIM(Table1[[#This Row],[Vendor ID]])</f>
        <v/>
      </c>
      <c r="BD2738">
        <f>IF(Table1[[#This Row],[Reference Number]]=Q2737,BD2737,BD2737+1)</f>
        <v>0</v>
      </c>
    </row>
    <row r="2739" spans="1:56" ht="11.25" customHeight="1" x14ac:dyDescent="0.25">
      <c r="A2739" s="1"/>
      <c r="B2739" s="88" t="str">
        <f>IF(Table1[[#This Row],[Posting Date]]&lt;&gt;"",IF(Table1[[#This Row],[Reference Number]]=Q2738,B2738+1,1),"")</f>
        <v/>
      </c>
      <c r="C2739" s="61"/>
      <c r="D2739" s="61"/>
      <c r="E2739" s="138"/>
      <c r="F2739" s="141" t="str">
        <f>IFERROR(IF(VLOOKUP(Table1[[#This Row],[Budget Code Description]],Dimentions!$X$6:$AC$139,2,FALSE)="","",VLOOKUP(Table1[[#This Row],[Budget Code Description]],Dimentions!$X$6:$AC$139,2,FALSE)),"")</f>
        <v/>
      </c>
      <c r="G2739" s="141"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1" t="str">
        <f>IFERROR(VLOOKUP(Table1[[#This Row],[Budget Code Description]],Table6[#All],8,FALSE),"")</f>
        <v/>
      </c>
      <c r="L2739" s="63"/>
      <c r="M2739" s="65" t="str">
        <f>IFERROR(VLOOKUP(Table1[[#This Row],[Staff ID]],Table2[],2,FALSE),"")</f>
        <v/>
      </c>
      <c r="N2739" s="209" t="str">
        <f>IFERROR(IF(VLOOKUP(Table1[[#This Row],[Budget Code Description]],Dimentions!$X$6:$AC$134,4,FALSE)="","",VLOOKUP(Table1[[#This Row],[Budget Code Description]],Dimentions!$X$6:$AC$134,4,FALSE)),"")</f>
        <v/>
      </c>
      <c r="O2739" s="65" t="str">
        <f>IFERROR(VLOOKUP(Table1[[#This Row],[Vendor ID]],Table549[],2,FALSE),"")</f>
        <v/>
      </c>
      <c r="P2739" s="63"/>
      <c r="Q2739" s="141" t="str">
        <f>IF(Table1[[#This Row],[Posting Date]]&lt;&gt;"",$D$9,"")</f>
        <v/>
      </c>
      <c r="R2739" s="157" t="str">
        <f>IF(Table1[[#This Row],[Posting Date]]&lt;&gt;"",$D$10,"")</f>
        <v/>
      </c>
      <c r="S2739" s="66"/>
      <c r="T2739" s="63"/>
      <c r="U2739" s="67"/>
      <c r="V2739" s="67"/>
      <c r="W2739" s="67" t="str">
        <f t="shared" si="47"/>
        <v/>
      </c>
      <c r="X2739" s="159" t="str">
        <f>IF(E2739="","",(IF(Table1[[#This Row],[Cur]]="USD",Table1[[#This Row],[Cur_Amount Debit]],Table1[[#This Row],[Cur_Amount Debit]]/Table1[[#This Row],[Exchange Rate]])))</f>
        <v/>
      </c>
      <c r="Y2739" s="159" t="str">
        <f>IF(E2739="","",(IF(Table1[[#This Row],[Cur]]="USD",Table1[[#This Row],[Cur_Amount Credit]],Table1[[#This Row],[Cur_Amount Credit]]/ExchangeRate)))</f>
        <v/>
      </c>
      <c r="Z2739" s="201" t="str">
        <f>IF(E2739="","",(Table1[[#This Row],[Debit USD]]-Table1[[#This Row],[Credit USD]]))</f>
        <v/>
      </c>
      <c r="AA2739" s="226"/>
      <c r="AB2739" s="255"/>
      <c r="AC2739" s="1"/>
      <c r="AD2739" s="15"/>
      <c r="AE2739" s="15" t="str">
        <f>IF(AND(OR(Table1[[#This Row],[Account]]="15030",Table1[[#This Row],[Account]]="15035",Table1[[#This Row],[Account]]="20150"),Table1[[#This Row],[Vendor ID]]=""),1,"")</f>
        <v/>
      </c>
      <c r="AF2739" s="15"/>
      <c r="AG2739" s="15"/>
      <c r="AH2739" s="15"/>
      <c r="AI2739" s="46" t="str">
        <f>IF(Table1[[#This Row],[Posting Date]]&lt;&gt;"","GJ-"&amp;CountryID,"")</f>
        <v/>
      </c>
      <c r="AJ2739" s="59" t="str">
        <f>IF(Table1[[#This Row],[Posting Date]]&lt;&gt;"",Table1[[#This Row],[Posting Date]],"")</f>
        <v/>
      </c>
      <c r="AK2739" s="46"/>
      <c r="AL2739" s="46" t="str">
        <f>IF(Table1[[#This Row],[Description]]&lt;&gt;"",Table1[[#This Row],[Description]],"")</f>
        <v/>
      </c>
      <c r="AM2739" s="46" t="str">
        <f>IF(Table1[[#This Row],[Posting Date]]&lt;&gt;"",Table1[[#This Row],[Reference Number]],"")</f>
        <v/>
      </c>
      <c r="AN2739" s="46" t="str">
        <f>TRIM(Table1[[#This Row],[Line '#]])</f>
        <v/>
      </c>
      <c r="AO2739" s="46" t="str">
        <f>TRIM(Table1[[#This Row],[Account]])</f>
        <v/>
      </c>
      <c r="AP2739" s="46" t="str">
        <f>IF(Table1[[#This Row],[Posting Date]]&lt;&gt;"",$D$5,"")</f>
        <v/>
      </c>
      <c r="AQ2739" s="46" t="str">
        <f>TRIM(Table1[[#This Row],[Departments-Prgrams]])</f>
        <v/>
      </c>
      <c r="AR2739" s="46" t="str">
        <f>TRIM(Table1[[#This Row],[Grant]])</f>
        <v/>
      </c>
      <c r="AS2739" s="46" t="str">
        <f>TRIM(Table1[[#This Row],[Staff ID]])</f>
        <v/>
      </c>
      <c r="AT2739" s="46" t="str">
        <f>IF(TRIM(Table1[[#This Row],[Budget Code]])=0,"",TRIM(Table1[[#This Row],[Budget Code]]))</f>
        <v/>
      </c>
      <c r="AU2739" s="46" t="str">
        <f>IF(Table1[[#This Row],[Line Description]]&lt;&gt;"",Table1[[#This Row],[Line Description]],"")</f>
        <v/>
      </c>
      <c r="AV2739" s="46" t="str">
        <f>IF(Table1[[#This Row],[Cur_Amount Debit]]&gt;0,ROUND(Table1[[#This Row],[Cur_Amount Debit]],2),"")</f>
        <v/>
      </c>
      <c r="AW2739" s="46" t="str">
        <f>IF(Table1[[#This Row],[Cur_Amount Credit]]&gt;0,ROUND(Table1[[#This Row],[Cur_Amount Credit]],2),"")</f>
        <v/>
      </c>
      <c r="AX2739" s="46" t="str">
        <f>LEFT(Table1[[#This Row],[Cur]],3)</f>
        <v/>
      </c>
      <c r="AY2739" s="59"/>
      <c r="AZ2739" s="46"/>
      <c r="BA2739" s="46" t="str">
        <f>IF(Table1[[#This Row],[Cur]]&lt;&gt;"",IF(Table1[[#This Row],[Cur]]="USD","",ExchangeRate),"")</f>
        <v/>
      </c>
      <c r="BB2739" s="46" t="str">
        <f>IF(Table1[[#This Row],[Grant]]&lt;&gt;"",VLOOKUP(Table1[[#This Row],[Grant]],Grants!B:D,3),"")</f>
        <v/>
      </c>
      <c r="BC2739" s="46" t="str">
        <f>TRIM(Table1[[#This Row],[Vendor ID]])</f>
        <v/>
      </c>
      <c r="BD2739">
        <f>IF(Table1[[#This Row],[Reference Number]]=Q2738,BD2738,BD2738+1)</f>
        <v>0</v>
      </c>
    </row>
    <row r="2740" spans="1:56" ht="11.25" customHeight="1" x14ac:dyDescent="0.25">
      <c r="A2740" s="1"/>
      <c r="B2740" s="88" t="str">
        <f>IF(Table1[[#This Row],[Posting Date]]&lt;&gt;"",IF(Table1[[#This Row],[Reference Number]]=Q2739,B2739+1,1),"")</f>
        <v/>
      </c>
      <c r="C2740" s="61"/>
      <c r="D2740" s="61"/>
      <c r="E2740" s="138"/>
      <c r="F2740" s="141" t="str">
        <f>IFERROR(IF(VLOOKUP(Table1[[#This Row],[Budget Code Description]],Dimentions!$X$6:$AC$139,2,FALSE)="","",VLOOKUP(Table1[[#This Row],[Budget Code Description]],Dimentions!$X$6:$AC$139,2,FALSE)),"")</f>
        <v/>
      </c>
      <c r="G2740" s="141"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1" t="str">
        <f>IFERROR(VLOOKUP(Table1[[#This Row],[Budget Code Description]],Table6[#All],8,FALSE),"")</f>
        <v/>
      </c>
      <c r="L2740" s="63"/>
      <c r="M2740" s="65" t="str">
        <f>IFERROR(VLOOKUP(Table1[[#This Row],[Staff ID]],Table2[],2,FALSE),"")</f>
        <v/>
      </c>
      <c r="N2740" s="209" t="str">
        <f>IFERROR(IF(VLOOKUP(Table1[[#This Row],[Budget Code Description]],Dimentions!$X$6:$AC$134,4,FALSE)="","",VLOOKUP(Table1[[#This Row],[Budget Code Description]],Dimentions!$X$6:$AC$134,4,FALSE)),"")</f>
        <v/>
      </c>
      <c r="O2740" s="65" t="str">
        <f>IFERROR(VLOOKUP(Table1[[#This Row],[Vendor ID]],Table549[],2,FALSE),"")</f>
        <v/>
      </c>
      <c r="P2740" s="63"/>
      <c r="Q2740" s="141" t="str">
        <f>IF(Table1[[#This Row],[Posting Date]]&lt;&gt;"",$D$9,"")</f>
        <v/>
      </c>
      <c r="R2740" s="157" t="str">
        <f>IF(Table1[[#This Row],[Posting Date]]&lt;&gt;"",$D$10,"")</f>
        <v/>
      </c>
      <c r="S2740" s="66"/>
      <c r="T2740" s="63"/>
      <c r="U2740" s="67"/>
      <c r="V2740" s="67"/>
      <c r="W2740" s="67" t="str">
        <f t="shared" si="47"/>
        <v/>
      </c>
      <c r="X2740" s="159" t="str">
        <f>IF(E2740="","",(IF(Table1[[#This Row],[Cur]]="USD",Table1[[#This Row],[Cur_Amount Debit]],Table1[[#This Row],[Cur_Amount Debit]]/Table1[[#This Row],[Exchange Rate]])))</f>
        <v/>
      </c>
      <c r="Y2740" s="159" t="str">
        <f>IF(E2740="","",(IF(Table1[[#This Row],[Cur]]="USD",Table1[[#This Row],[Cur_Amount Credit]],Table1[[#This Row],[Cur_Amount Credit]]/ExchangeRate)))</f>
        <v/>
      </c>
      <c r="Z2740" s="201" t="str">
        <f>IF(E2740="","",(Table1[[#This Row],[Debit USD]]-Table1[[#This Row],[Credit USD]]))</f>
        <v/>
      </c>
      <c r="AA2740" s="226"/>
      <c r="AB2740" s="255"/>
      <c r="AC2740" s="1"/>
      <c r="AD2740" s="15"/>
      <c r="AE2740" s="15" t="str">
        <f>IF(AND(OR(Table1[[#This Row],[Account]]="15030",Table1[[#This Row],[Account]]="15035",Table1[[#This Row],[Account]]="20150"),Table1[[#This Row],[Vendor ID]]=""),1,"")</f>
        <v/>
      </c>
      <c r="AF2740" s="15"/>
      <c r="AG2740" s="15"/>
      <c r="AH2740" s="15"/>
      <c r="AI2740" s="46" t="str">
        <f>IF(Table1[[#This Row],[Posting Date]]&lt;&gt;"","GJ-"&amp;CountryID,"")</f>
        <v/>
      </c>
      <c r="AJ2740" s="59" t="str">
        <f>IF(Table1[[#This Row],[Posting Date]]&lt;&gt;"",Table1[[#This Row],[Posting Date]],"")</f>
        <v/>
      </c>
      <c r="AK2740" s="46"/>
      <c r="AL2740" s="46" t="str">
        <f>IF(Table1[[#This Row],[Description]]&lt;&gt;"",Table1[[#This Row],[Description]],"")</f>
        <v/>
      </c>
      <c r="AM2740" s="46" t="str">
        <f>IF(Table1[[#This Row],[Posting Date]]&lt;&gt;"",Table1[[#This Row],[Reference Number]],"")</f>
        <v/>
      </c>
      <c r="AN2740" s="46" t="str">
        <f>TRIM(Table1[[#This Row],[Line '#]])</f>
        <v/>
      </c>
      <c r="AO2740" s="46" t="str">
        <f>TRIM(Table1[[#This Row],[Account]])</f>
        <v/>
      </c>
      <c r="AP2740" s="46" t="str">
        <f>IF(Table1[[#This Row],[Posting Date]]&lt;&gt;"",$D$5,"")</f>
        <v/>
      </c>
      <c r="AQ2740" s="46" t="str">
        <f>TRIM(Table1[[#This Row],[Departments-Prgrams]])</f>
        <v/>
      </c>
      <c r="AR2740" s="46" t="str">
        <f>TRIM(Table1[[#This Row],[Grant]])</f>
        <v/>
      </c>
      <c r="AS2740" s="46" t="str">
        <f>TRIM(Table1[[#This Row],[Staff ID]])</f>
        <v/>
      </c>
      <c r="AT2740" s="46" t="str">
        <f>IF(TRIM(Table1[[#This Row],[Budget Code]])=0,"",TRIM(Table1[[#This Row],[Budget Code]]))</f>
        <v/>
      </c>
      <c r="AU2740" s="46" t="str">
        <f>IF(Table1[[#This Row],[Line Description]]&lt;&gt;"",Table1[[#This Row],[Line Description]],"")</f>
        <v/>
      </c>
      <c r="AV2740" s="46" t="str">
        <f>IF(Table1[[#This Row],[Cur_Amount Debit]]&gt;0,ROUND(Table1[[#This Row],[Cur_Amount Debit]],2),"")</f>
        <v/>
      </c>
      <c r="AW2740" s="46" t="str">
        <f>IF(Table1[[#This Row],[Cur_Amount Credit]]&gt;0,ROUND(Table1[[#This Row],[Cur_Amount Credit]],2),"")</f>
        <v/>
      </c>
      <c r="AX2740" s="46" t="str">
        <f>LEFT(Table1[[#This Row],[Cur]],3)</f>
        <v/>
      </c>
      <c r="AY2740" s="59"/>
      <c r="AZ2740" s="46"/>
      <c r="BA2740" s="46" t="str">
        <f>IF(Table1[[#This Row],[Cur]]&lt;&gt;"",IF(Table1[[#This Row],[Cur]]="USD","",ExchangeRate),"")</f>
        <v/>
      </c>
      <c r="BB2740" s="46" t="str">
        <f>IF(Table1[[#This Row],[Grant]]&lt;&gt;"",VLOOKUP(Table1[[#This Row],[Grant]],Grants!B:D,3),"")</f>
        <v/>
      </c>
      <c r="BC2740" s="46" t="str">
        <f>TRIM(Table1[[#This Row],[Vendor ID]])</f>
        <v/>
      </c>
      <c r="BD2740">
        <f>IF(Table1[[#This Row],[Reference Number]]=Q2739,BD2739,BD2739+1)</f>
        <v>0</v>
      </c>
    </row>
    <row r="2741" spans="1:56" ht="11.25" customHeight="1" x14ac:dyDescent="0.25">
      <c r="A2741" s="1"/>
      <c r="B2741" s="88" t="str">
        <f>IF(Table1[[#This Row],[Posting Date]]&lt;&gt;"",IF(Table1[[#This Row],[Reference Number]]=Q2740,B2740+1,1),"")</f>
        <v/>
      </c>
      <c r="C2741" s="61"/>
      <c r="D2741" s="61"/>
      <c r="E2741" s="138"/>
      <c r="F2741" s="141" t="str">
        <f>IFERROR(IF(VLOOKUP(Table1[[#This Row],[Budget Code Description]],Dimentions!$X$6:$AC$139,2,FALSE)="","",VLOOKUP(Table1[[#This Row],[Budget Code Description]],Dimentions!$X$6:$AC$139,2,FALSE)),"")</f>
        <v/>
      </c>
      <c r="G2741" s="141"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1" t="str">
        <f>IFERROR(VLOOKUP(Table1[[#This Row],[Budget Code Description]],Table6[#All],8,FALSE),"")</f>
        <v/>
      </c>
      <c r="L2741" s="63"/>
      <c r="M2741" s="65" t="str">
        <f>IFERROR(VLOOKUP(Table1[[#This Row],[Staff ID]],Table2[],2,FALSE),"")</f>
        <v/>
      </c>
      <c r="N2741" s="209" t="str">
        <f>IFERROR(IF(VLOOKUP(Table1[[#This Row],[Budget Code Description]],Dimentions!$X$6:$AC$134,4,FALSE)="","",VLOOKUP(Table1[[#This Row],[Budget Code Description]],Dimentions!$X$6:$AC$134,4,FALSE)),"")</f>
        <v/>
      </c>
      <c r="O2741" s="65" t="str">
        <f>IFERROR(VLOOKUP(Table1[[#This Row],[Vendor ID]],Table549[],2,FALSE),"")</f>
        <v/>
      </c>
      <c r="P2741" s="63"/>
      <c r="Q2741" s="141" t="str">
        <f>IF(Table1[[#This Row],[Posting Date]]&lt;&gt;"",$D$9,"")</f>
        <v/>
      </c>
      <c r="R2741" s="157" t="str">
        <f>IF(Table1[[#This Row],[Posting Date]]&lt;&gt;"",$D$10,"")</f>
        <v/>
      </c>
      <c r="S2741" s="66"/>
      <c r="T2741" s="63"/>
      <c r="U2741" s="67"/>
      <c r="V2741" s="67"/>
      <c r="W2741" s="67" t="str">
        <f t="shared" si="47"/>
        <v/>
      </c>
      <c r="X2741" s="159" t="str">
        <f>IF(E2741="","",(IF(Table1[[#This Row],[Cur]]="USD",Table1[[#This Row],[Cur_Amount Debit]],Table1[[#This Row],[Cur_Amount Debit]]/Table1[[#This Row],[Exchange Rate]])))</f>
        <v/>
      </c>
      <c r="Y2741" s="159" t="str">
        <f>IF(E2741="","",(IF(Table1[[#This Row],[Cur]]="USD",Table1[[#This Row],[Cur_Amount Credit]],Table1[[#This Row],[Cur_Amount Credit]]/ExchangeRate)))</f>
        <v/>
      </c>
      <c r="Z2741" s="201" t="str">
        <f>IF(E2741="","",(Table1[[#This Row],[Debit USD]]-Table1[[#This Row],[Credit USD]]))</f>
        <v/>
      </c>
      <c r="AA2741" s="226"/>
      <c r="AB2741" s="255"/>
      <c r="AC2741" s="1"/>
      <c r="AD2741" s="15"/>
      <c r="AE2741" s="15" t="str">
        <f>IF(AND(OR(Table1[[#This Row],[Account]]="15030",Table1[[#This Row],[Account]]="15035",Table1[[#This Row],[Account]]="20150"),Table1[[#This Row],[Vendor ID]]=""),1,"")</f>
        <v/>
      </c>
      <c r="AF2741" s="15"/>
      <c r="AG2741" s="15"/>
      <c r="AH2741" s="15"/>
      <c r="AI2741" s="46" t="str">
        <f>IF(Table1[[#This Row],[Posting Date]]&lt;&gt;"","GJ-"&amp;CountryID,"")</f>
        <v/>
      </c>
      <c r="AJ2741" s="59" t="str">
        <f>IF(Table1[[#This Row],[Posting Date]]&lt;&gt;"",Table1[[#This Row],[Posting Date]],"")</f>
        <v/>
      </c>
      <c r="AK2741" s="46"/>
      <c r="AL2741" s="46" t="str">
        <f>IF(Table1[[#This Row],[Description]]&lt;&gt;"",Table1[[#This Row],[Description]],"")</f>
        <v/>
      </c>
      <c r="AM2741" s="46" t="str">
        <f>IF(Table1[[#This Row],[Posting Date]]&lt;&gt;"",Table1[[#This Row],[Reference Number]],"")</f>
        <v/>
      </c>
      <c r="AN2741" s="46" t="str">
        <f>TRIM(Table1[[#This Row],[Line '#]])</f>
        <v/>
      </c>
      <c r="AO2741" s="46" t="str">
        <f>TRIM(Table1[[#This Row],[Account]])</f>
        <v/>
      </c>
      <c r="AP2741" s="46" t="str">
        <f>IF(Table1[[#This Row],[Posting Date]]&lt;&gt;"",$D$5,"")</f>
        <v/>
      </c>
      <c r="AQ2741" s="46" t="str">
        <f>TRIM(Table1[[#This Row],[Departments-Prgrams]])</f>
        <v/>
      </c>
      <c r="AR2741" s="46" t="str">
        <f>TRIM(Table1[[#This Row],[Grant]])</f>
        <v/>
      </c>
      <c r="AS2741" s="46" t="str">
        <f>TRIM(Table1[[#This Row],[Staff ID]])</f>
        <v/>
      </c>
      <c r="AT2741" s="46" t="str">
        <f>IF(TRIM(Table1[[#This Row],[Budget Code]])=0,"",TRIM(Table1[[#This Row],[Budget Code]]))</f>
        <v/>
      </c>
      <c r="AU2741" s="46" t="str">
        <f>IF(Table1[[#This Row],[Line Description]]&lt;&gt;"",Table1[[#This Row],[Line Description]],"")</f>
        <v/>
      </c>
      <c r="AV2741" s="46" t="str">
        <f>IF(Table1[[#This Row],[Cur_Amount Debit]]&gt;0,ROUND(Table1[[#This Row],[Cur_Amount Debit]],2),"")</f>
        <v/>
      </c>
      <c r="AW2741" s="46" t="str">
        <f>IF(Table1[[#This Row],[Cur_Amount Credit]]&gt;0,ROUND(Table1[[#This Row],[Cur_Amount Credit]],2),"")</f>
        <v/>
      </c>
      <c r="AX2741" s="46" t="str">
        <f>LEFT(Table1[[#This Row],[Cur]],3)</f>
        <v/>
      </c>
      <c r="AY2741" s="59"/>
      <c r="AZ2741" s="46"/>
      <c r="BA2741" s="46" t="str">
        <f>IF(Table1[[#This Row],[Cur]]&lt;&gt;"",IF(Table1[[#This Row],[Cur]]="USD","",ExchangeRate),"")</f>
        <v/>
      </c>
      <c r="BB2741" s="46" t="str">
        <f>IF(Table1[[#This Row],[Grant]]&lt;&gt;"",VLOOKUP(Table1[[#This Row],[Grant]],Grants!B:D,3),"")</f>
        <v/>
      </c>
      <c r="BC2741" s="46" t="str">
        <f>TRIM(Table1[[#This Row],[Vendor ID]])</f>
        <v/>
      </c>
      <c r="BD2741">
        <f>IF(Table1[[#This Row],[Reference Number]]=Q2740,BD2740,BD2740+1)</f>
        <v>0</v>
      </c>
    </row>
    <row r="2742" spans="1:56" ht="11.25" customHeight="1" x14ac:dyDescent="0.25">
      <c r="A2742" s="1"/>
      <c r="B2742" s="88" t="str">
        <f>IF(Table1[[#This Row],[Posting Date]]&lt;&gt;"",IF(Table1[[#This Row],[Reference Number]]=Q2741,B2741+1,1),"")</f>
        <v/>
      </c>
      <c r="C2742" s="61"/>
      <c r="D2742" s="61"/>
      <c r="E2742" s="138"/>
      <c r="F2742" s="141" t="str">
        <f>IFERROR(IF(VLOOKUP(Table1[[#This Row],[Budget Code Description]],Dimentions!$X$6:$AC$139,2,FALSE)="","",VLOOKUP(Table1[[#This Row],[Budget Code Description]],Dimentions!$X$6:$AC$139,2,FALSE)),"")</f>
        <v/>
      </c>
      <c r="G2742" s="141"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1" t="str">
        <f>IFERROR(VLOOKUP(Table1[[#This Row],[Budget Code Description]],Table6[#All],8,FALSE),"")</f>
        <v/>
      </c>
      <c r="L2742" s="63"/>
      <c r="M2742" s="65" t="str">
        <f>IFERROR(VLOOKUP(Table1[[#This Row],[Staff ID]],Table2[],2,FALSE),"")</f>
        <v/>
      </c>
      <c r="N2742" s="209" t="str">
        <f>IFERROR(IF(VLOOKUP(Table1[[#This Row],[Budget Code Description]],Dimentions!$X$6:$AC$134,4,FALSE)="","",VLOOKUP(Table1[[#This Row],[Budget Code Description]],Dimentions!$X$6:$AC$134,4,FALSE)),"")</f>
        <v/>
      </c>
      <c r="O2742" s="65" t="str">
        <f>IFERROR(VLOOKUP(Table1[[#This Row],[Vendor ID]],Table549[],2,FALSE),"")</f>
        <v/>
      </c>
      <c r="P2742" s="63"/>
      <c r="Q2742" s="141" t="str">
        <f>IF(Table1[[#This Row],[Posting Date]]&lt;&gt;"",$D$9,"")</f>
        <v/>
      </c>
      <c r="R2742" s="157" t="str">
        <f>IF(Table1[[#This Row],[Posting Date]]&lt;&gt;"",$D$10,"")</f>
        <v/>
      </c>
      <c r="S2742" s="66"/>
      <c r="T2742" s="63"/>
      <c r="U2742" s="67"/>
      <c r="V2742" s="67"/>
      <c r="W2742" s="67" t="str">
        <f t="shared" si="47"/>
        <v/>
      </c>
      <c r="X2742" s="159" t="str">
        <f>IF(E2742="","",(IF(Table1[[#This Row],[Cur]]="USD",Table1[[#This Row],[Cur_Amount Debit]],Table1[[#This Row],[Cur_Amount Debit]]/Table1[[#This Row],[Exchange Rate]])))</f>
        <v/>
      </c>
      <c r="Y2742" s="159" t="str">
        <f>IF(E2742="","",(IF(Table1[[#This Row],[Cur]]="USD",Table1[[#This Row],[Cur_Amount Credit]],Table1[[#This Row],[Cur_Amount Credit]]/ExchangeRate)))</f>
        <v/>
      </c>
      <c r="Z2742" s="201" t="str">
        <f>IF(E2742="","",(Table1[[#This Row],[Debit USD]]-Table1[[#This Row],[Credit USD]]))</f>
        <v/>
      </c>
      <c r="AA2742" s="226"/>
      <c r="AB2742" s="255"/>
      <c r="AC2742" s="1"/>
      <c r="AD2742" s="15"/>
      <c r="AE2742" s="15" t="str">
        <f>IF(AND(OR(Table1[[#This Row],[Account]]="15030",Table1[[#This Row],[Account]]="15035",Table1[[#This Row],[Account]]="20150"),Table1[[#This Row],[Vendor ID]]=""),1,"")</f>
        <v/>
      </c>
      <c r="AF2742" s="15"/>
      <c r="AG2742" s="15"/>
      <c r="AH2742" s="15"/>
      <c r="AI2742" s="46" t="str">
        <f>IF(Table1[[#This Row],[Posting Date]]&lt;&gt;"","GJ-"&amp;CountryID,"")</f>
        <v/>
      </c>
      <c r="AJ2742" s="59" t="str">
        <f>IF(Table1[[#This Row],[Posting Date]]&lt;&gt;"",Table1[[#This Row],[Posting Date]],"")</f>
        <v/>
      </c>
      <c r="AK2742" s="46"/>
      <c r="AL2742" s="46" t="str">
        <f>IF(Table1[[#This Row],[Description]]&lt;&gt;"",Table1[[#This Row],[Description]],"")</f>
        <v/>
      </c>
      <c r="AM2742" s="46" t="str">
        <f>IF(Table1[[#This Row],[Posting Date]]&lt;&gt;"",Table1[[#This Row],[Reference Number]],"")</f>
        <v/>
      </c>
      <c r="AN2742" s="46" t="str">
        <f>TRIM(Table1[[#This Row],[Line '#]])</f>
        <v/>
      </c>
      <c r="AO2742" s="46" t="str">
        <f>TRIM(Table1[[#This Row],[Account]])</f>
        <v/>
      </c>
      <c r="AP2742" s="46" t="str">
        <f>IF(Table1[[#This Row],[Posting Date]]&lt;&gt;"",$D$5,"")</f>
        <v/>
      </c>
      <c r="AQ2742" s="46" t="str">
        <f>TRIM(Table1[[#This Row],[Departments-Prgrams]])</f>
        <v/>
      </c>
      <c r="AR2742" s="46" t="str">
        <f>TRIM(Table1[[#This Row],[Grant]])</f>
        <v/>
      </c>
      <c r="AS2742" s="46" t="str">
        <f>TRIM(Table1[[#This Row],[Staff ID]])</f>
        <v/>
      </c>
      <c r="AT2742" s="46" t="str">
        <f>IF(TRIM(Table1[[#This Row],[Budget Code]])=0,"",TRIM(Table1[[#This Row],[Budget Code]]))</f>
        <v/>
      </c>
      <c r="AU2742" s="46" t="str">
        <f>IF(Table1[[#This Row],[Line Description]]&lt;&gt;"",Table1[[#This Row],[Line Description]],"")</f>
        <v/>
      </c>
      <c r="AV2742" s="46" t="str">
        <f>IF(Table1[[#This Row],[Cur_Amount Debit]]&gt;0,ROUND(Table1[[#This Row],[Cur_Amount Debit]],2),"")</f>
        <v/>
      </c>
      <c r="AW2742" s="46" t="str">
        <f>IF(Table1[[#This Row],[Cur_Amount Credit]]&gt;0,ROUND(Table1[[#This Row],[Cur_Amount Credit]],2),"")</f>
        <v/>
      </c>
      <c r="AX2742" s="46" t="str">
        <f>LEFT(Table1[[#This Row],[Cur]],3)</f>
        <v/>
      </c>
      <c r="AY2742" s="59"/>
      <c r="AZ2742" s="46"/>
      <c r="BA2742" s="46" t="str">
        <f>IF(Table1[[#This Row],[Cur]]&lt;&gt;"",IF(Table1[[#This Row],[Cur]]="USD","",ExchangeRate),"")</f>
        <v/>
      </c>
      <c r="BB2742" s="46" t="str">
        <f>IF(Table1[[#This Row],[Grant]]&lt;&gt;"",VLOOKUP(Table1[[#This Row],[Grant]],Grants!B:D,3),"")</f>
        <v/>
      </c>
      <c r="BC2742" s="46" t="str">
        <f>TRIM(Table1[[#This Row],[Vendor ID]])</f>
        <v/>
      </c>
      <c r="BD2742">
        <f>IF(Table1[[#This Row],[Reference Number]]=Q2741,BD2741,BD2741+1)</f>
        <v>0</v>
      </c>
    </row>
    <row r="2743" spans="1:56" ht="11.25" customHeight="1" x14ac:dyDescent="0.25">
      <c r="A2743" s="1"/>
      <c r="B2743" s="88" t="str">
        <f>IF(Table1[[#This Row],[Posting Date]]&lt;&gt;"",IF(Table1[[#This Row],[Reference Number]]=Q2742,B2742+1,1),"")</f>
        <v/>
      </c>
      <c r="C2743" s="61"/>
      <c r="D2743" s="61"/>
      <c r="E2743" s="138"/>
      <c r="F2743" s="141" t="str">
        <f>IFERROR(IF(VLOOKUP(Table1[[#This Row],[Budget Code Description]],Dimentions!$X$6:$AC$139,2,FALSE)="","",VLOOKUP(Table1[[#This Row],[Budget Code Description]],Dimentions!$X$6:$AC$139,2,FALSE)),"")</f>
        <v/>
      </c>
      <c r="G2743" s="141"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1" t="str">
        <f>IFERROR(VLOOKUP(Table1[[#This Row],[Budget Code Description]],Table6[#All],8,FALSE),"")</f>
        <v/>
      </c>
      <c r="L2743" s="63"/>
      <c r="M2743" s="65" t="str">
        <f>IFERROR(VLOOKUP(Table1[[#This Row],[Staff ID]],Table2[],2,FALSE),"")</f>
        <v/>
      </c>
      <c r="N2743" s="209" t="str">
        <f>IFERROR(IF(VLOOKUP(Table1[[#This Row],[Budget Code Description]],Dimentions!$X$6:$AC$134,4,FALSE)="","",VLOOKUP(Table1[[#This Row],[Budget Code Description]],Dimentions!$X$6:$AC$134,4,FALSE)),"")</f>
        <v/>
      </c>
      <c r="O2743" s="65" t="str">
        <f>IFERROR(VLOOKUP(Table1[[#This Row],[Vendor ID]],Table549[],2,FALSE),"")</f>
        <v/>
      </c>
      <c r="P2743" s="63"/>
      <c r="Q2743" s="141" t="str">
        <f>IF(Table1[[#This Row],[Posting Date]]&lt;&gt;"",$D$9,"")</f>
        <v/>
      </c>
      <c r="R2743" s="157" t="str">
        <f>IF(Table1[[#This Row],[Posting Date]]&lt;&gt;"",$D$10,"")</f>
        <v/>
      </c>
      <c r="S2743" s="66"/>
      <c r="T2743" s="63"/>
      <c r="U2743" s="67"/>
      <c r="V2743" s="67"/>
      <c r="W2743" s="67" t="str">
        <f t="shared" si="47"/>
        <v/>
      </c>
      <c r="X2743" s="159" t="str">
        <f>IF(E2743="","",(IF(Table1[[#This Row],[Cur]]="USD",Table1[[#This Row],[Cur_Amount Debit]],Table1[[#This Row],[Cur_Amount Debit]]/Table1[[#This Row],[Exchange Rate]])))</f>
        <v/>
      </c>
      <c r="Y2743" s="159" t="str">
        <f>IF(E2743="","",(IF(Table1[[#This Row],[Cur]]="USD",Table1[[#This Row],[Cur_Amount Credit]],Table1[[#This Row],[Cur_Amount Credit]]/ExchangeRate)))</f>
        <v/>
      </c>
      <c r="Z2743" s="201" t="str">
        <f>IF(E2743="","",(Table1[[#This Row],[Debit USD]]-Table1[[#This Row],[Credit USD]]))</f>
        <v/>
      </c>
      <c r="AA2743" s="226"/>
      <c r="AB2743" s="255"/>
      <c r="AC2743" s="1"/>
      <c r="AD2743" s="15"/>
      <c r="AE2743" s="15" t="str">
        <f>IF(AND(OR(Table1[[#This Row],[Account]]="15030",Table1[[#This Row],[Account]]="15035",Table1[[#This Row],[Account]]="20150"),Table1[[#This Row],[Vendor ID]]=""),1,"")</f>
        <v/>
      </c>
      <c r="AF2743" s="15"/>
      <c r="AG2743" s="15"/>
      <c r="AH2743" s="15"/>
      <c r="AI2743" s="46" t="str">
        <f>IF(Table1[[#This Row],[Posting Date]]&lt;&gt;"","GJ-"&amp;CountryID,"")</f>
        <v/>
      </c>
      <c r="AJ2743" s="59" t="str">
        <f>IF(Table1[[#This Row],[Posting Date]]&lt;&gt;"",Table1[[#This Row],[Posting Date]],"")</f>
        <v/>
      </c>
      <c r="AK2743" s="46"/>
      <c r="AL2743" s="46" t="str">
        <f>IF(Table1[[#This Row],[Description]]&lt;&gt;"",Table1[[#This Row],[Description]],"")</f>
        <v/>
      </c>
      <c r="AM2743" s="46" t="str">
        <f>IF(Table1[[#This Row],[Posting Date]]&lt;&gt;"",Table1[[#This Row],[Reference Number]],"")</f>
        <v/>
      </c>
      <c r="AN2743" s="46" t="str">
        <f>TRIM(Table1[[#This Row],[Line '#]])</f>
        <v/>
      </c>
      <c r="AO2743" s="46" t="str">
        <f>TRIM(Table1[[#This Row],[Account]])</f>
        <v/>
      </c>
      <c r="AP2743" s="46" t="str">
        <f>IF(Table1[[#This Row],[Posting Date]]&lt;&gt;"",$D$5,"")</f>
        <v/>
      </c>
      <c r="AQ2743" s="46" t="str">
        <f>TRIM(Table1[[#This Row],[Departments-Prgrams]])</f>
        <v/>
      </c>
      <c r="AR2743" s="46" t="str">
        <f>TRIM(Table1[[#This Row],[Grant]])</f>
        <v/>
      </c>
      <c r="AS2743" s="46" t="str">
        <f>TRIM(Table1[[#This Row],[Staff ID]])</f>
        <v/>
      </c>
      <c r="AT2743" s="46" t="str">
        <f>IF(TRIM(Table1[[#This Row],[Budget Code]])=0,"",TRIM(Table1[[#This Row],[Budget Code]]))</f>
        <v/>
      </c>
      <c r="AU2743" s="46" t="str">
        <f>IF(Table1[[#This Row],[Line Description]]&lt;&gt;"",Table1[[#This Row],[Line Description]],"")</f>
        <v/>
      </c>
      <c r="AV2743" s="46" t="str">
        <f>IF(Table1[[#This Row],[Cur_Amount Debit]]&gt;0,ROUND(Table1[[#This Row],[Cur_Amount Debit]],2),"")</f>
        <v/>
      </c>
      <c r="AW2743" s="46" t="str">
        <f>IF(Table1[[#This Row],[Cur_Amount Credit]]&gt;0,ROUND(Table1[[#This Row],[Cur_Amount Credit]],2),"")</f>
        <v/>
      </c>
      <c r="AX2743" s="46" t="str">
        <f>LEFT(Table1[[#This Row],[Cur]],3)</f>
        <v/>
      </c>
      <c r="AY2743" s="59"/>
      <c r="AZ2743" s="46"/>
      <c r="BA2743" s="46" t="str">
        <f>IF(Table1[[#This Row],[Cur]]&lt;&gt;"",IF(Table1[[#This Row],[Cur]]="USD","",ExchangeRate),"")</f>
        <v/>
      </c>
      <c r="BB2743" s="46" t="str">
        <f>IF(Table1[[#This Row],[Grant]]&lt;&gt;"",VLOOKUP(Table1[[#This Row],[Grant]],Grants!B:D,3),"")</f>
        <v/>
      </c>
      <c r="BC2743" s="46" t="str">
        <f>TRIM(Table1[[#This Row],[Vendor ID]])</f>
        <v/>
      </c>
      <c r="BD2743">
        <f>IF(Table1[[#This Row],[Reference Number]]=Q2742,BD2742,BD2742+1)</f>
        <v>0</v>
      </c>
    </row>
    <row r="2744" spans="1:56" ht="11.25" customHeight="1" x14ac:dyDescent="0.25">
      <c r="A2744" s="1"/>
      <c r="B2744" s="88" t="str">
        <f>IF(Table1[[#This Row],[Posting Date]]&lt;&gt;"",IF(Table1[[#This Row],[Reference Number]]=Q2743,B2743+1,1),"")</f>
        <v/>
      </c>
      <c r="C2744" s="61"/>
      <c r="D2744" s="61"/>
      <c r="E2744" s="138"/>
      <c r="F2744" s="141" t="str">
        <f>IFERROR(IF(VLOOKUP(Table1[[#This Row],[Budget Code Description]],Dimentions!$X$6:$AC$139,2,FALSE)="","",VLOOKUP(Table1[[#This Row],[Budget Code Description]],Dimentions!$X$6:$AC$139,2,FALSE)),"")</f>
        <v/>
      </c>
      <c r="G2744" s="141"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1" t="str">
        <f>IFERROR(VLOOKUP(Table1[[#This Row],[Budget Code Description]],Table6[#All],8,FALSE),"")</f>
        <v/>
      </c>
      <c r="L2744" s="63"/>
      <c r="M2744" s="65" t="str">
        <f>IFERROR(VLOOKUP(Table1[[#This Row],[Staff ID]],Table2[],2,FALSE),"")</f>
        <v/>
      </c>
      <c r="N2744" s="209" t="str">
        <f>IFERROR(IF(VLOOKUP(Table1[[#This Row],[Budget Code Description]],Dimentions!$X$6:$AC$134,4,FALSE)="","",VLOOKUP(Table1[[#This Row],[Budget Code Description]],Dimentions!$X$6:$AC$134,4,FALSE)),"")</f>
        <v/>
      </c>
      <c r="O2744" s="65" t="str">
        <f>IFERROR(VLOOKUP(Table1[[#This Row],[Vendor ID]],Table549[],2,FALSE),"")</f>
        <v/>
      </c>
      <c r="P2744" s="63"/>
      <c r="Q2744" s="141" t="str">
        <f>IF(Table1[[#This Row],[Posting Date]]&lt;&gt;"",$D$9,"")</f>
        <v/>
      </c>
      <c r="R2744" s="157" t="str">
        <f>IF(Table1[[#This Row],[Posting Date]]&lt;&gt;"",$D$10,"")</f>
        <v/>
      </c>
      <c r="S2744" s="66"/>
      <c r="T2744" s="63"/>
      <c r="U2744" s="67"/>
      <c r="V2744" s="67"/>
      <c r="W2744" s="67" t="str">
        <f t="shared" si="47"/>
        <v/>
      </c>
      <c r="X2744" s="159" t="str">
        <f>IF(E2744="","",(IF(Table1[[#This Row],[Cur]]="USD",Table1[[#This Row],[Cur_Amount Debit]],Table1[[#This Row],[Cur_Amount Debit]]/Table1[[#This Row],[Exchange Rate]])))</f>
        <v/>
      </c>
      <c r="Y2744" s="159" t="str">
        <f>IF(E2744="","",(IF(Table1[[#This Row],[Cur]]="USD",Table1[[#This Row],[Cur_Amount Credit]],Table1[[#This Row],[Cur_Amount Credit]]/ExchangeRate)))</f>
        <v/>
      </c>
      <c r="Z2744" s="201" t="str">
        <f>IF(E2744="","",(Table1[[#This Row],[Debit USD]]-Table1[[#This Row],[Credit USD]]))</f>
        <v/>
      </c>
      <c r="AA2744" s="226"/>
      <c r="AB2744" s="255"/>
      <c r="AC2744" s="1"/>
      <c r="AD2744" s="15"/>
      <c r="AE2744" s="15" t="str">
        <f>IF(AND(OR(Table1[[#This Row],[Account]]="15030",Table1[[#This Row],[Account]]="15035",Table1[[#This Row],[Account]]="20150"),Table1[[#This Row],[Vendor ID]]=""),1,"")</f>
        <v/>
      </c>
      <c r="AF2744" s="15"/>
      <c r="AG2744" s="15"/>
      <c r="AH2744" s="15"/>
      <c r="AI2744" s="46" t="str">
        <f>IF(Table1[[#This Row],[Posting Date]]&lt;&gt;"","GJ-"&amp;CountryID,"")</f>
        <v/>
      </c>
      <c r="AJ2744" s="59" t="str">
        <f>IF(Table1[[#This Row],[Posting Date]]&lt;&gt;"",Table1[[#This Row],[Posting Date]],"")</f>
        <v/>
      </c>
      <c r="AK2744" s="46"/>
      <c r="AL2744" s="46" t="str">
        <f>IF(Table1[[#This Row],[Description]]&lt;&gt;"",Table1[[#This Row],[Description]],"")</f>
        <v/>
      </c>
      <c r="AM2744" s="46" t="str">
        <f>IF(Table1[[#This Row],[Posting Date]]&lt;&gt;"",Table1[[#This Row],[Reference Number]],"")</f>
        <v/>
      </c>
      <c r="AN2744" s="46" t="str">
        <f>TRIM(Table1[[#This Row],[Line '#]])</f>
        <v/>
      </c>
      <c r="AO2744" s="46" t="str">
        <f>TRIM(Table1[[#This Row],[Account]])</f>
        <v/>
      </c>
      <c r="AP2744" s="46" t="str">
        <f>IF(Table1[[#This Row],[Posting Date]]&lt;&gt;"",$D$5,"")</f>
        <v/>
      </c>
      <c r="AQ2744" s="46" t="str">
        <f>TRIM(Table1[[#This Row],[Departments-Prgrams]])</f>
        <v/>
      </c>
      <c r="AR2744" s="46" t="str">
        <f>TRIM(Table1[[#This Row],[Grant]])</f>
        <v/>
      </c>
      <c r="AS2744" s="46" t="str">
        <f>TRIM(Table1[[#This Row],[Staff ID]])</f>
        <v/>
      </c>
      <c r="AT2744" s="46" t="str">
        <f>IF(TRIM(Table1[[#This Row],[Budget Code]])=0,"",TRIM(Table1[[#This Row],[Budget Code]]))</f>
        <v/>
      </c>
      <c r="AU2744" s="46" t="str">
        <f>IF(Table1[[#This Row],[Line Description]]&lt;&gt;"",Table1[[#This Row],[Line Description]],"")</f>
        <v/>
      </c>
      <c r="AV2744" s="46" t="str">
        <f>IF(Table1[[#This Row],[Cur_Amount Debit]]&gt;0,ROUND(Table1[[#This Row],[Cur_Amount Debit]],2),"")</f>
        <v/>
      </c>
      <c r="AW2744" s="46" t="str">
        <f>IF(Table1[[#This Row],[Cur_Amount Credit]]&gt;0,ROUND(Table1[[#This Row],[Cur_Amount Credit]],2),"")</f>
        <v/>
      </c>
      <c r="AX2744" s="46" t="str">
        <f>LEFT(Table1[[#This Row],[Cur]],3)</f>
        <v/>
      </c>
      <c r="AY2744" s="59"/>
      <c r="AZ2744" s="46"/>
      <c r="BA2744" s="46" t="str">
        <f>IF(Table1[[#This Row],[Cur]]&lt;&gt;"",IF(Table1[[#This Row],[Cur]]="USD","",ExchangeRate),"")</f>
        <v/>
      </c>
      <c r="BB2744" s="46" t="str">
        <f>IF(Table1[[#This Row],[Grant]]&lt;&gt;"",VLOOKUP(Table1[[#This Row],[Grant]],Grants!B:D,3),"")</f>
        <v/>
      </c>
      <c r="BC2744" s="46" t="str">
        <f>TRIM(Table1[[#This Row],[Vendor ID]])</f>
        <v/>
      </c>
      <c r="BD2744">
        <f>IF(Table1[[#This Row],[Reference Number]]=Q2743,BD2743,BD2743+1)</f>
        <v>0</v>
      </c>
    </row>
    <row r="2745" spans="1:56" ht="11.25" customHeight="1" x14ac:dyDescent="0.25">
      <c r="A2745" s="1"/>
      <c r="B2745" s="88" t="str">
        <f>IF(Table1[[#This Row],[Posting Date]]&lt;&gt;"",IF(Table1[[#This Row],[Reference Number]]=Q2744,B2744+1,1),"")</f>
        <v/>
      </c>
      <c r="C2745" s="61"/>
      <c r="D2745" s="61"/>
      <c r="E2745" s="138"/>
      <c r="F2745" s="141" t="str">
        <f>IFERROR(IF(VLOOKUP(Table1[[#This Row],[Budget Code Description]],Dimentions!$X$6:$AC$139,2,FALSE)="","",VLOOKUP(Table1[[#This Row],[Budget Code Description]],Dimentions!$X$6:$AC$139,2,FALSE)),"")</f>
        <v/>
      </c>
      <c r="G2745" s="141"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1" t="str">
        <f>IFERROR(VLOOKUP(Table1[[#This Row],[Budget Code Description]],Table6[#All],8,FALSE),"")</f>
        <v/>
      </c>
      <c r="L2745" s="63"/>
      <c r="M2745" s="65" t="str">
        <f>IFERROR(VLOOKUP(Table1[[#This Row],[Staff ID]],Table2[],2,FALSE),"")</f>
        <v/>
      </c>
      <c r="N2745" s="209" t="str">
        <f>IFERROR(IF(VLOOKUP(Table1[[#This Row],[Budget Code Description]],Dimentions!$X$6:$AC$134,4,FALSE)="","",VLOOKUP(Table1[[#This Row],[Budget Code Description]],Dimentions!$X$6:$AC$134,4,FALSE)),"")</f>
        <v/>
      </c>
      <c r="O2745" s="65" t="str">
        <f>IFERROR(VLOOKUP(Table1[[#This Row],[Vendor ID]],Table549[],2,FALSE),"")</f>
        <v/>
      </c>
      <c r="P2745" s="63"/>
      <c r="Q2745" s="141" t="str">
        <f>IF(Table1[[#This Row],[Posting Date]]&lt;&gt;"",$D$9,"")</f>
        <v/>
      </c>
      <c r="R2745" s="157" t="str">
        <f>IF(Table1[[#This Row],[Posting Date]]&lt;&gt;"",$D$10,"")</f>
        <v/>
      </c>
      <c r="S2745" s="66"/>
      <c r="T2745" s="63"/>
      <c r="U2745" s="67"/>
      <c r="V2745" s="67"/>
      <c r="W2745" s="67" t="str">
        <f t="shared" si="47"/>
        <v/>
      </c>
      <c r="X2745" s="159" t="str">
        <f>IF(E2745="","",(IF(Table1[[#This Row],[Cur]]="USD",Table1[[#This Row],[Cur_Amount Debit]],Table1[[#This Row],[Cur_Amount Debit]]/Table1[[#This Row],[Exchange Rate]])))</f>
        <v/>
      </c>
      <c r="Y2745" s="159" t="str">
        <f>IF(E2745="","",(IF(Table1[[#This Row],[Cur]]="USD",Table1[[#This Row],[Cur_Amount Credit]],Table1[[#This Row],[Cur_Amount Credit]]/ExchangeRate)))</f>
        <v/>
      </c>
      <c r="Z2745" s="201" t="str">
        <f>IF(E2745="","",(Table1[[#This Row],[Debit USD]]-Table1[[#This Row],[Credit USD]]))</f>
        <v/>
      </c>
      <c r="AA2745" s="226"/>
      <c r="AB2745" s="255"/>
      <c r="AC2745" s="1"/>
      <c r="AD2745" s="15"/>
      <c r="AE2745" s="15" t="str">
        <f>IF(AND(OR(Table1[[#This Row],[Account]]="15030",Table1[[#This Row],[Account]]="15035",Table1[[#This Row],[Account]]="20150"),Table1[[#This Row],[Vendor ID]]=""),1,"")</f>
        <v/>
      </c>
      <c r="AF2745" s="15"/>
      <c r="AG2745" s="15"/>
      <c r="AH2745" s="15"/>
      <c r="AI2745" s="46" t="str">
        <f>IF(Table1[[#This Row],[Posting Date]]&lt;&gt;"","GJ-"&amp;CountryID,"")</f>
        <v/>
      </c>
      <c r="AJ2745" s="59" t="str">
        <f>IF(Table1[[#This Row],[Posting Date]]&lt;&gt;"",Table1[[#This Row],[Posting Date]],"")</f>
        <v/>
      </c>
      <c r="AK2745" s="46"/>
      <c r="AL2745" s="46" t="str">
        <f>IF(Table1[[#This Row],[Description]]&lt;&gt;"",Table1[[#This Row],[Description]],"")</f>
        <v/>
      </c>
      <c r="AM2745" s="46" t="str">
        <f>IF(Table1[[#This Row],[Posting Date]]&lt;&gt;"",Table1[[#This Row],[Reference Number]],"")</f>
        <v/>
      </c>
      <c r="AN2745" s="46" t="str">
        <f>TRIM(Table1[[#This Row],[Line '#]])</f>
        <v/>
      </c>
      <c r="AO2745" s="46" t="str">
        <f>TRIM(Table1[[#This Row],[Account]])</f>
        <v/>
      </c>
      <c r="AP2745" s="46" t="str">
        <f>IF(Table1[[#This Row],[Posting Date]]&lt;&gt;"",$D$5,"")</f>
        <v/>
      </c>
      <c r="AQ2745" s="46" t="str">
        <f>TRIM(Table1[[#This Row],[Departments-Prgrams]])</f>
        <v/>
      </c>
      <c r="AR2745" s="46" t="str">
        <f>TRIM(Table1[[#This Row],[Grant]])</f>
        <v/>
      </c>
      <c r="AS2745" s="46" t="str">
        <f>TRIM(Table1[[#This Row],[Staff ID]])</f>
        <v/>
      </c>
      <c r="AT2745" s="46" t="str">
        <f>IF(TRIM(Table1[[#This Row],[Budget Code]])=0,"",TRIM(Table1[[#This Row],[Budget Code]]))</f>
        <v/>
      </c>
      <c r="AU2745" s="46" t="str">
        <f>IF(Table1[[#This Row],[Line Description]]&lt;&gt;"",Table1[[#This Row],[Line Description]],"")</f>
        <v/>
      </c>
      <c r="AV2745" s="46" t="str">
        <f>IF(Table1[[#This Row],[Cur_Amount Debit]]&gt;0,ROUND(Table1[[#This Row],[Cur_Amount Debit]],2),"")</f>
        <v/>
      </c>
      <c r="AW2745" s="46" t="str">
        <f>IF(Table1[[#This Row],[Cur_Amount Credit]]&gt;0,ROUND(Table1[[#This Row],[Cur_Amount Credit]],2),"")</f>
        <v/>
      </c>
      <c r="AX2745" s="46" t="str">
        <f>LEFT(Table1[[#This Row],[Cur]],3)</f>
        <v/>
      </c>
      <c r="AY2745" s="59"/>
      <c r="AZ2745" s="46"/>
      <c r="BA2745" s="46" t="str">
        <f>IF(Table1[[#This Row],[Cur]]&lt;&gt;"",IF(Table1[[#This Row],[Cur]]="USD","",ExchangeRate),"")</f>
        <v/>
      </c>
      <c r="BB2745" s="46" t="str">
        <f>IF(Table1[[#This Row],[Grant]]&lt;&gt;"",VLOOKUP(Table1[[#This Row],[Grant]],Grants!B:D,3),"")</f>
        <v/>
      </c>
      <c r="BC2745" s="46" t="str">
        <f>TRIM(Table1[[#This Row],[Vendor ID]])</f>
        <v/>
      </c>
      <c r="BD2745">
        <f>IF(Table1[[#This Row],[Reference Number]]=Q2744,BD2744,BD2744+1)</f>
        <v>0</v>
      </c>
    </row>
    <row r="2746" spans="1:56" ht="11.25" customHeight="1" x14ac:dyDescent="0.25">
      <c r="A2746" s="1"/>
      <c r="B2746" s="88" t="str">
        <f>IF(Table1[[#This Row],[Posting Date]]&lt;&gt;"",IF(Table1[[#This Row],[Reference Number]]=Q2745,B2745+1,1),"")</f>
        <v/>
      </c>
      <c r="C2746" s="61"/>
      <c r="D2746" s="61"/>
      <c r="E2746" s="138"/>
      <c r="F2746" s="141" t="str">
        <f>IFERROR(IF(VLOOKUP(Table1[[#This Row],[Budget Code Description]],Dimentions!$X$6:$AC$139,2,FALSE)="","",VLOOKUP(Table1[[#This Row],[Budget Code Description]],Dimentions!$X$6:$AC$139,2,FALSE)),"")</f>
        <v/>
      </c>
      <c r="G2746" s="141"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1" t="str">
        <f>IFERROR(VLOOKUP(Table1[[#This Row],[Budget Code Description]],Table6[#All],8,FALSE),"")</f>
        <v/>
      </c>
      <c r="L2746" s="63"/>
      <c r="M2746" s="65" t="str">
        <f>IFERROR(VLOOKUP(Table1[[#This Row],[Staff ID]],Table2[],2,FALSE),"")</f>
        <v/>
      </c>
      <c r="N2746" s="209" t="str">
        <f>IFERROR(IF(VLOOKUP(Table1[[#This Row],[Budget Code Description]],Dimentions!$X$6:$AC$134,4,FALSE)="","",VLOOKUP(Table1[[#This Row],[Budget Code Description]],Dimentions!$X$6:$AC$134,4,FALSE)),"")</f>
        <v/>
      </c>
      <c r="O2746" s="65" t="str">
        <f>IFERROR(VLOOKUP(Table1[[#This Row],[Vendor ID]],Table549[],2,FALSE),"")</f>
        <v/>
      </c>
      <c r="P2746" s="63"/>
      <c r="Q2746" s="141" t="str">
        <f>IF(Table1[[#This Row],[Posting Date]]&lt;&gt;"",$D$9,"")</f>
        <v/>
      </c>
      <c r="R2746" s="157" t="str">
        <f>IF(Table1[[#This Row],[Posting Date]]&lt;&gt;"",$D$10,"")</f>
        <v/>
      </c>
      <c r="S2746" s="66"/>
      <c r="T2746" s="63"/>
      <c r="U2746" s="67"/>
      <c r="V2746" s="67"/>
      <c r="W2746" s="67" t="str">
        <f t="shared" si="47"/>
        <v/>
      </c>
      <c r="X2746" s="159" t="str">
        <f>IF(E2746="","",(IF(Table1[[#This Row],[Cur]]="USD",Table1[[#This Row],[Cur_Amount Debit]],Table1[[#This Row],[Cur_Amount Debit]]/Table1[[#This Row],[Exchange Rate]])))</f>
        <v/>
      </c>
      <c r="Y2746" s="159" t="str">
        <f>IF(E2746="","",(IF(Table1[[#This Row],[Cur]]="USD",Table1[[#This Row],[Cur_Amount Credit]],Table1[[#This Row],[Cur_Amount Credit]]/ExchangeRate)))</f>
        <v/>
      </c>
      <c r="Z2746" s="201" t="str">
        <f>IF(E2746="","",(Table1[[#This Row],[Debit USD]]-Table1[[#This Row],[Credit USD]]))</f>
        <v/>
      </c>
      <c r="AA2746" s="226"/>
      <c r="AB2746" s="255"/>
      <c r="AC2746" s="1"/>
      <c r="AD2746" s="15"/>
      <c r="AE2746" s="15" t="str">
        <f>IF(AND(OR(Table1[[#This Row],[Account]]="15030",Table1[[#This Row],[Account]]="15035",Table1[[#This Row],[Account]]="20150"),Table1[[#This Row],[Vendor ID]]=""),1,"")</f>
        <v/>
      </c>
      <c r="AF2746" s="15"/>
      <c r="AG2746" s="15"/>
      <c r="AH2746" s="15"/>
      <c r="AI2746" s="46" t="str">
        <f>IF(Table1[[#This Row],[Posting Date]]&lt;&gt;"","GJ-"&amp;CountryID,"")</f>
        <v/>
      </c>
      <c r="AJ2746" s="59" t="str">
        <f>IF(Table1[[#This Row],[Posting Date]]&lt;&gt;"",Table1[[#This Row],[Posting Date]],"")</f>
        <v/>
      </c>
      <c r="AK2746" s="46"/>
      <c r="AL2746" s="46" t="str">
        <f>IF(Table1[[#This Row],[Description]]&lt;&gt;"",Table1[[#This Row],[Description]],"")</f>
        <v/>
      </c>
      <c r="AM2746" s="46" t="str">
        <f>IF(Table1[[#This Row],[Posting Date]]&lt;&gt;"",Table1[[#This Row],[Reference Number]],"")</f>
        <v/>
      </c>
      <c r="AN2746" s="46" t="str">
        <f>TRIM(Table1[[#This Row],[Line '#]])</f>
        <v/>
      </c>
      <c r="AO2746" s="46" t="str">
        <f>TRIM(Table1[[#This Row],[Account]])</f>
        <v/>
      </c>
      <c r="AP2746" s="46" t="str">
        <f>IF(Table1[[#This Row],[Posting Date]]&lt;&gt;"",$D$5,"")</f>
        <v/>
      </c>
      <c r="AQ2746" s="46" t="str">
        <f>TRIM(Table1[[#This Row],[Departments-Prgrams]])</f>
        <v/>
      </c>
      <c r="AR2746" s="46" t="str">
        <f>TRIM(Table1[[#This Row],[Grant]])</f>
        <v/>
      </c>
      <c r="AS2746" s="46" t="str">
        <f>TRIM(Table1[[#This Row],[Staff ID]])</f>
        <v/>
      </c>
      <c r="AT2746" s="46" t="str">
        <f>IF(TRIM(Table1[[#This Row],[Budget Code]])=0,"",TRIM(Table1[[#This Row],[Budget Code]]))</f>
        <v/>
      </c>
      <c r="AU2746" s="46" t="str">
        <f>IF(Table1[[#This Row],[Line Description]]&lt;&gt;"",Table1[[#This Row],[Line Description]],"")</f>
        <v/>
      </c>
      <c r="AV2746" s="46" t="str">
        <f>IF(Table1[[#This Row],[Cur_Amount Debit]]&gt;0,ROUND(Table1[[#This Row],[Cur_Amount Debit]],2),"")</f>
        <v/>
      </c>
      <c r="AW2746" s="46" t="str">
        <f>IF(Table1[[#This Row],[Cur_Amount Credit]]&gt;0,ROUND(Table1[[#This Row],[Cur_Amount Credit]],2),"")</f>
        <v/>
      </c>
      <c r="AX2746" s="46" t="str">
        <f>LEFT(Table1[[#This Row],[Cur]],3)</f>
        <v/>
      </c>
      <c r="AY2746" s="59"/>
      <c r="AZ2746" s="46"/>
      <c r="BA2746" s="46" t="str">
        <f>IF(Table1[[#This Row],[Cur]]&lt;&gt;"",IF(Table1[[#This Row],[Cur]]="USD","",ExchangeRate),"")</f>
        <v/>
      </c>
      <c r="BB2746" s="46" t="str">
        <f>IF(Table1[[#This Row],[Grant]]&lt;&gt;"",VLOOKUP(Table1[[#This Row],[Grant]],Grants!B:D,3),"")</f>
        <v/>
      </c>
      <c r="BC2746" s="46" t="str">
        <f>TRIM(Table1[[#This Row],[Vendor ID]])</f>
        <v/>
      </c>
      <c r="BD2746">
        <f>IF(Table1[[#This Row],[Reference Number]]=Q2745,BD2745,BD2745+1)</f>
        <v>0</v>
      </c>
    </row>
    <row r="2747" spans="1:56" ht="11.25" customHeight="1" x14ac:dyDescent="0.25">
      <c r="A2747" s="1"/>
      <c r="B2747" s="88" t="str">
        <f>IF(Table1[[#This Row],[Posting Date]]&lt;&gt;"",IF(Table1[[#This Row],[Reference Number]]=Q2746,B2746+1,1),"")</f>
        <v/>
      </c>
      <c r="C2747" s="61"/>
      <c r="D2747" s="61"/>
      <c r="E2747" s="138"/>
      <c r="F2747" s="141" t="str">
        <f>IFERROR(IF(VLOOKUP(Table1[[#This Row],[Budget Code Description]],Dimentions!$X$6:$AC$139,2,FALSE)="","",VLOOKUP(Table1[[#This Row],[Budget Code Description]],Dimentions!$X$6:$AC$139,2,FALSE)),"")</f>
        <v/>
      </c>
      <c r="G2747" s="141"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1" t="str">
        <f>IFERROR(VLOOKUP(Table1[[#This Row],[Budget Code Description]],Table6[#All],8,FALSE),"")</f>
        <v/>
      </c>
      <c r="L2747" s="63"/>
      <c r="M2747" s="65" t="str">
        <f>IFERROR(VLOOKUP(Table1[[#This Row],[Staff ID]],Table2[],2,FALSE),"")</f>
        <v/>
      </c>
      <c r="N2747" s="209" t="str">
        <f>IFERROR(IF(VLOOKUP(Table1[[#This Row],[Budget Code Description]],Dimentions!$X$6:$AC$134,4,FALSE)="","",VLOOKUP(Table1[[#This Row],[Budget Code Description]],Dimentions!$X$6:$AC$134,4,FALSE)),"")</f>
        <v/>
      </c>
      <c r="O2747" s="65" t="str">
        <f>IFERROR(VLOOKUP(Table1[[#This Row],[Vendor ID]],Table549[],2,FALSE),"")</f>
        <v/>
      </c>
      <c r="P2747" s="63"/>
      <c r="Q2747" s="141" t="str">
        <f>IF(Table1[[#This Row],[Posting Date]]&lt;&gt;"",$D$9,"")</f>
        <v/>
      </c>
      <c r="R2747" s="157" t="str">
        <f>IF(Table1[[#This Row],[Posting Date]]&lt;&gt;"",$D$10,"")</f>
        <v/>
      </c>
      <c r="S2747" s="66"/>
      <c r="T2747" s="63"/>
      <c r="U2747" s="67"/>
      <c r="V2747" s="67"/>
      <c r="W2747" s="67" t="str">
        <f t="shared" si="47"/>
        <v/>
      </c>
      <c r="X2747" s="159" t="str">
        <f>IF(E2747="","",(IF(Table1[[#This Row],[Cur]]="USD",Table1[[#This Row],[Cur_Amount Debit]],Table1[[#This Row],[Cur_Amount Debit]]/Table1[[#This Row],[Exchange Rate]])))</f>
        <v/>
      </c>
      <c r="Y2747" s="159" t="str">
        <f>IF(E2747="","",(IF(Table1[[#This Row],[Cur]]="USD",Table1[[#This Row],[Cur_Amount Credit]],Table1[[#This Row],[Cur_Amount Credit]]/ExchangeRate)))</f>
        <v/>
      </c>
      <c r="Z2747" s="201" t="str">
        <f>IF(E2747="","",(Table1[[#This Row],[Debit USD]]-Table1[[#This Row],[Credit USD]]))</f>
        <v/>
      </c>
      <c r="AA2747" s="226"/>
      <c r="AB2747" s="255"/>
      <c r="AC2747" s="1"/>
      <c r="AD2747" s="15"/>
      <c r="AE2747" s="15" t="str">
        <f>IF(AND(OR(Table1[[#This Row],[Account]]="15030",Table1[[#This Row],[Account]]="15035",Table1[[#This Row],[Account]]="20150"),Table1[[#This Row],[Vendor ID]]=""),1,"")</f>
        <v/>
      </c>
      <c r="AF2747" s="15"/>
      <c r="AG2747" s="15"/>
      <c r="AH2747" s="15"/>
      <c r="AI2747" s="46" t="str">
        <f>IF(Table1[[#This Row],[Posting Date]]&lt;&gt;"","GJ-"&amp;CountryID,"")</f>
        <v/>
      </c>
      <c r="AJ2747" s="59" t="str">
        <f>IF(Table1[[#This Row],[Posting Date]]&lt;&gt;"",Table1[[#This Row],[Posting Date]],"")</f>
        <v/>
      </c>
      <c r="AK2747" s="46"/>
      <c r="AL2747" s="46" t="str">
        <f>IF(Table1[[#This Row],[Description]]&lt;&gt;"",Table1[[#This Row],[Description]],"")</f>
        <v/>
      </c>
      <c r="AM2747" s="46" t="str">
        <f>IF(Table1[[#This Row],[Posting Date]]&lt;&gt;"",Table1[[#This Row],[Reference Number]],"")</f>
        <v/>
      </c>
      <c r="AN2747" s="46" t="str">
        <f>TRIM(Table1[[#This Row],[Line '#]])</f>
        <v/>
      </c>
      <c r="AO2747" s="46" t="str">
        <f>TRIM(Table1[[#This Row],[Account]])</f>
        <v/>
      </c>
      <c r="AP2747" s="46" t="str">
        <f>IF(Table1[[#This Row],[Posting Date]]&lt;&gt;"",$D$5,"")</f>
        <v/>
      </c>
      <c r="AQ2747" s="46" t="str">
        <f>TRIM(Table1[[#This Row],[Departments-Prgrams]])</f>
        <v/>
      </c>
      <c r="AR2747" s="46" t="str">
        <f>TRIM(Table1[[#This Row],[Grant]])</f>
        <v/>
      </c>
      <c r="AS2747" s="46" t="str">
        <f>TRIM(Table1[[#This Row],[Staff ID]])</f>
        <v/>
      </c>
      <c r="AT2747" s="46" t="str">
        <f>IF(TRIM(Table1[[#This Row],[Budget Code]])=0,"",TRIM(Table1[[#This Row],[Budget Code]]))</f>
        <v/>
      </c>
      <c r="AU2747" s="46" t="str">
        <f>IF(Table1[[#This Row],[Line Description]]&lt;&gt;"",Table1[[#This Row],[Line Description]],"")</f>
        <v/>
      </c>
      <c r="AV2747" s="46" t="str">
        <f>IF(Table1[[#This Row],[Cur_Amount Debit]]&gt;0,ROUND(Table1[[#This Row],[Cur_Amount Debit]],2),"")</f>
        <v/>
      </c>
      <c r="AW2747" s="46" t="str">
        <f>IF(Table1[[#This Row],[Cur_Amount Credit]]&gt;0,ROUND(Table1[[#This Row],[Cur_Amount Credit]],2),"")</f>
        <v/>
      </c>
      <c r="AX2747" s="46" t="str">
        <f>LEFT(Table1[[#This Row],[Cur]],3)</f>
        <v/>
      </c>
      <c r="AY2747" s="59"/>
      <c r="AZ2747" s="46"/>
      <c r="BA2747" s="46" t="str">
        <f>IF(Table1[[#This Row],[Cur]]&lt;&gt;"",IF(Table1[[#This Row],[Cur]]="USD","",ExchangeRate),"")</f>
        <v/>
      </c>
      <c r="BB2747" s="46" t="str">
        <f>IF(Table1[[#This Row],[Grant]]&lt;&gt;"",VLOOKUP(Table1[[#This Row],[Grant]],Grants!B:D,3),"")</f>
        <v/>
      </c>
      <c r="BC2747" s="46" t="str">
        <f>TRIM(Table1[[#This Row],[Vendor ID]])</f>
        <v/>
      </c>
      <c r="BD2747">
        <f>IF(Table1[[#This Row],[Reference Number]]=Q2746,BD2746,BD2746+1)</f>
        <v>0</v>
      </c>
    </row>
    <row r="2748" spans="1:56" ht="11.25" customHeight="1" x14ac:dyDescent="0.25">
      <c r="A2748" s="1"/>
      <c r="B2748" s="88" t="str">
        <f>IF(Table1[[#This Row],[Posting Date]]&lt;&gt;"",IF(Table1[[#This Row],[Reference Number]]=Q2747,B2747+1,1),"")</f>
        <v/>
      </c>
      <c r="C2748" s="61"/>
      <c r="D2748" s="61"/>
      <c r="E2748" s="138"/>
      <c r="F2748" s="141" t="str">
        <f>IFERROR(IF(VLOOKUP(Table1[[#This Row],[Budget Code Description]],Dimentions!$X$6:$AC$139,2,FALSE)="","",VLOOKUP(Table1[[#This Row],[Budget Code Description]],Dimentions!$X$6:$AC$139,2,FALSE)),"")</f>
        <v/>
      </c>
      <c r="G2748" s="141"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1" t="str">
        <f>IFERROR(VLOOKUP(Table1[[#This Row],[Budget Code Description]],Table6[#All],8,FALSE),"")</f>
        <v/>
      </c>
      <c r="L2748" s="63"/>
      <c r="M2748" s="65" t="str">
        <f>IFERROR(VLOOKUP(Table1[[#This Row],[Staff ID]],Table2[],2,FALSE),"")</f>
        <v/>
      </c>
      <c r="N2748" s="209" t="str">
        <f>IFERROR(IF(VLOOKUP(Table1[[#This Row],[Budget Code Description]],Dimentions!$X$6:$AC$134,4,FALSE)="","",VLOOKUP(Table1[[#This Row],[Budget Code Description]],Dimentions!$X$6:$AC$134,4,FALSE)),"")</f>
        <v/>
      </c>
      <c r="O2748" s="65" t="str">
        <f>IFERROR(VLOOKUP(Table1[[#This Row],[Vendor ID]],Table549[],2,FALSE),"")</f>
        <v/>
      </c>
      <c r="P2748" s="63"/>
      <c r="Q2748" s="141" t="str">
        <f>IF(Table1[[#This Row],[Posting Date]]&lt;&gt;"",$D$9,"")</f>
        <v/>
      </c>
      <c r="R2748" s="157" t="str">
        <f>IF(Table1[[#This Row],[Posting Date]]&lt;&gt;"",$D$10,"")</f>
        <v/>
      </c>
      <c r="S2748" s="66"/>
      <c r="T2748" s="63"/>
      <c r="U2748" s="67"/>
      <c r="V2748" s="67"/>
      <c r="W2748" s="67" t="str">
        <f t="shared" si="47"/>
        <v/>
      </c>
      <c r="X2748" s="159" t="str">
        <f>IF(E2748="","",(IF(Table1[[#This Row],[Cur]]="USD",Table1[[#This Row],[Cur_Amount Debit]],Table1[[#This Row],[Cur_Amount Debit]]/Table1[[#This Row],[Exchange Rate]])))</f>
        <v/>
      </c>
      <c r="Y2748" s="159" t="str">
        <f>IF(E2748="","",(IF(Table1[[#This Row],[Cur]]="USD",Table1[[#This Row],[Cur_Amount Credit]],Table1[[#This Row],[Cur_Amount Credit]]/ExchangeRate)))</f>
        <v/>
      </c>
      <c r="Z2748" s="201" t="str">
        <f>IF(E2748="","",(Table1[[#This Row],[Debit USD]]-Table1[[#This Row],[Credit USD]]))</f>
        <v/>
      </c>
      <c r="AA2748" s="226"/>
      <c r="AB2748" s="255"/>
      <c r="AC2748" s="1"/>
      <c r="AD2748" s="15"/>
      <c r="AE2748" s="15" t="str">
        <f>IF(AND(OR(Table1[[#This Row],[Account]]="15030",Table1[[#This Row],[Account]]="15035",Table1[[#This Row],[Account]]="20150"),Table1[[#This Row],[Vendor ID]]=""),1,"")</f>
        <v/>
      </c>
      <c r="AF2748" s="15"/>
      <c r="AG2748" s="15"/>
      <c r="AH2748" s="15"/>
      <c r="AI2748" s="46" t="str">
        <f>IF(Table1[[#This Row],[Posting Date]]&lt;&gt;"","GJ-"&amp;CountryID,"")</f>
        <v/>
      </c>
      <c r="AJ2748" s="59" t="str">
        <f>IF(Table1[[#This Row],[Posting Date]]&lt;&gt;"",Table1[[#This Row],[Posting Date]],"")</f>
        <v/>
      </c>
      <c r="AK2748" s="46"/>
      <c r="AL2748" s="46" t="str">
        <f>IF(Table1[[#This Row],[Description]]&lt;&gt;"",Table1[[#This Row],[Description]],"")</f>
        <v/>
      </c>
      <c r="AM2748" s="46" t="str">
        <f>IF(Table1[[#This Row],[Posting Date]]&lt;&gt;"",Table1[[#This Row],[Reference Number]],"")</f>
        <v/>
      </c>
      <c r="AN2748" s="46" t="str">
        <f>TRIM(Table1[[#This Row],[Line '#]])</f>
        <v/>
      </c>
      <c r="AO2748" s="46" t="str">
        <f>TRIM(Table1[[#This Row],[Account]])</f>
        <v/>
      </c>
      <c r="AP2748" s="46" t="str">
        <f>IF(Table1[[#This Row],[Posting Date]]&lt;&gt;"",$D$5,"")</f>
        <v/>
      </c>
      <c r="AQ2748" s="46" t="str">
        <f>TRIM(Table1[[#This Row],[Departments-Prgrams]])</f>
        <v/>
      </c>
      <c r="AR2748" s="46" t="str">
        <f>TRIM(Table1[[#This Row],[Grant]])</f>
        <v/>
      </c>
      <c r="AS2748" s="46" t="str">
        <f>TRIM(Table1[[#This Row],[Staff ID]])</f>
        <v/>
      </c>
      <c r="AT2748" s="46" t="str">
        <f>IF(TRIM(Table1[[#This Row],[Budget Code]])=0,"",TRIM(Table1[[#This Row],[Budget Code]]))</f>
        <v/>
      </c>
      <c r="AU2748" s="46" t="str">
        <f>IF(Table1[[#This Row],[Line Description]]&lt;&gt;"",Table1[[#This Row],[Line Description]],"")</f>
        <v/>
      </c>
      <c r="AV2748" s="46" t="str">
        <f>IF(Table1[[#This Row],[Cur_Amount Debit]]&gt;0,ROUND(Table1[[#This Row],[Cur_Amount Debit]],2),"")</f>
        <v/>
      </c>
      <c r="AW2748" s="46" t="str">
        <f>IF(Table1[[#This Row],[Cur_Amount Credit]]&gt;0,ROUND(Table1[[#This Row],[Cur_Amount Credit]],2),"")</f>
        <v/>
      </c>
      <c r="AX2748" s="46" t="str">
        <f>LEFT(Table1[[#This Row],[Cur]],3)</f>
        <v/>
      </c>
      <c r="AY2748" s="59"/>
      <c r="AZ2748" s="46"/>
      <c r="BA2748" s="46" t="str">
        <f>IF(Table1[[#This Row],[Cur]]&lt;&gt;"",IF(Table1[[#This Row],[Cur]]="USD","",ExchangeRate),"")</f>
        <v/>
      </c>
      <c r="BB2748" s="46" t="str">
        <f>IF(Table1[[#This Row],[Grant]]&lt;&gt;"",VLOOKUP(Table1[[#This Row],[Grant]],Grants!B:D,3),"")</f>
        <v/>
      </c>
      <c r="BC2748" s="46" t="str">
        <f>TRIM(Table1[[#This Row],[Vendor ID]])</f>
        <v/>
      </c>
      <c r="BD2748">
        <f>IF(Table1[[#This Row],[Reference Number]]=Q2747,BD2747,BD2747+1)</f>
        <v>0</v>
      </c>
    </row>
    <row r="2749" spans="1:56" ht="11.25" customHeight="1" x14ac:dyDescent="0.25">
      <c r="A2749" s="1"/>
      <c r="B2749" s="88" t="str">
        <f>IF(Table1[[#This Row],[Posting Date]]&lt;&gt;"",IF(Table1[[#This Row],[Reference Number]]=Q2748,B2748+1,1),"")</f>
        <v/>
      </c>
      <c r="C2749" s="61"/>
      <c r="D2749" s="61"/>
      <c r="E2749" s="138"/>
      <c r="F2749" s="141" t="str">
        <f>IFERROR(IF(VLOOKUP(Table1[[#This Row],[Budget Code Description]],Dimentions!$X$6:$AC$139,2,FALSE)="","",VLOOKUP(Table1[[#This Row],[Budget Code Description]],Dimentions!$X$6:$AC$139,2,FALSE)),"")</f>
        <v/>
      </c>
      <c r="G2749" s="141"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1" t="str">
        <f>IFERROR(VLOOKUP(Table1[[#This Row],[Budget Code Description]],Table6[#All],8,FALSE),"")</f>
        <v/>
      </c>
      <c r="L2749" s="63"/>
      <c r="M2749" s="65" t="str">
        <f>IFERROR(VLOOKUP(Table1[[#This Row],[Staff ID]],Table2[],2,FALSE),"")</f>
        <v/>
      </c>
      <c r="N2749" s="209" t="str">
        <f>IFERROR(IF(VLOOKUP(Table1[[#This Row],[Budget Code Description]],Dimentions!$X$6:$AC$134,4,FALSE)="","",VLOOKUP(Table1[[#This Row],[Budget Code Description]],Dimentions!$X$6:$AC$134,4,FALSE)),"")</f>
        <v/>
      </c>
      <c r="O2749" s="65" t="str">
        <f>IFERROR(VLOOKUP(Table1[[#This Row],[Vendor ID]],Table549[],2,FALSE),"")</f>
        <v/>
      </c>
      <c r="P2749" s="63"/>
      <c r="Q2749" s="141" t="str">
        <f>IF(Table1[[#This Row],[Posting Date]]&lt;&gt;"",$D$9,"")</f>
        <v/>
      </c>
      <c r="R2749" s="157" t="str">
        <f>IF(Table1[[#This Row],[Posting Date]]&lt;&gt;"",$D$10,"")</f>
        <v/>
      </c>
      <c r="S2749" s="66"/>
      <c r="T2749" s="63"/>
      <c r="U2749" s="67"/>
      <c r="V2749" s="67"/>
      <c r="W2749" s="67" t="str">
        <f t="shared" si="47"/>
        <v/>
      </c>
      <c r="X2749" s="159" t="str">
        <f>IF(E2749="","",(IF(Table1[[#This Row],[Cur]]="USD",Table1[[#This Row],[Cur_Amount Debit]],Table1[[#This Row],[Cur_Amount Debit]]/Table1[[#This Row],[Exchange Rate]])))</f>
        <v/>
      </c>
      <c r="Y2749" s="159" t="str">
        <f>IF(E2749="","",(IF(Table1[[#This Row],[Cur]]="USD",Table1[[#This Row],[Cur_Amount Credit]],Table1[[#This Row],[Cur_Amount Credit]]/ExchangeRate)))</f>
        <v/>
      </c>
      <c r="Z2749" s="201" t="str">
        <f>IF(E2749="","",(Table1[[#This Row],[Debit USD]]-Table1[[#This Row],[Credit USD]]))</f>
        <v/>
      </c>
      <c r="AA2749" s="226"/>
      <c r="AB2749" s="255"/>
      <c r="AC2749" s="1"/>
      <c r="AD2749" s="15"/>
      <c r="AE2749" s="15" t="str">
        <f>IF(AND(OR(Table1[[#This Row],[Account]]="15030",Table1[[#This Row],[Account]]="15035",Table1[[#This Row],[Account]]="20150"),Table1[[#This Row],[Vendor ID]]=""),1,"")</f>
        <v/>
      </c>
      <c r="AF2749" s="15"/>
      <c r="AG2749" s="15"/>
      <c r="AH2749" s="15"/>
      <c r="AI2749" s="46" t="str">
        <f>IF(Table1[[#This Row],[Posting Date]]&lt;&gt;"","GJ-"&amp;CountryID,"")</f>
        <v/>
      </c>
      <c r="AJ2749" s="59" t="str">
        <f>IF(Table1[[#This Row],[Posting Date]]&lt;&gt;"",Table1[[#This Row],[Posting Date]],"")</f>
        <v/>
      </c>
      <c r="AK2749" s="46"/>
      <c r="AL2749" s="46" t="str">
        <f>IF(Table1[[#This Row],[Description]]&lt;&gt;"",Table1[[#This Row],[Description]],"")</f>
        <v/>
      </c>
      <c r="AM2749" s="46" t="str">
        <f>IF(Table1[[#This Row],[Posting Date]]&lt;&gt;"",Table1[[#This Row],[Reference Number]],"")</f>
        <v/>
      </c>
      <c r="AN2749" s="46" t="str">
        <f>TRIM(Table1[[#This Row],[Line '#]])</f>
        <v/>
      </c>
      <c r="AO2749" s="46" t="str">
        <f>TRIM(Table1[[#This Row],[Account]])</f>
        <v/>
      </c>
      <c r="AP2749" s="46" t="str">
        <f>IF(Table1[[#This Row],[Posting Date]]&lt;&gt;"",$D$5,"")</f>
        <v/>
      </c>
      <c r="AQ2749" s="46" t="str">
        <f>TRIM(Table1[[#This Row],[Departments-Prgrams]])</f>
        <v/>
      </c>
      <c r="AR2749" s="46" t="str">
        <f>TRIM(Table1[[#This Row],[Grant]])</f>
        <v/>
      </c>
      <c r="AS2749" s="46" t="str">
        <f>TRIM(Table1[[#This Row],[Staff ID]])</f>
        <v/>
      </c>
      <c r="AT2749" s="46" t="str">
        <f>IF(TRIM(Table1[[#This Row],[Budget Code]])=0,"",TRIM(Table1[[#This Row],[Budget Code]]))</f>
        <v/>
      </c>
      <c r="AU2749" s="46" t="str">
        <f>IF(Table1[[#This Row],[Line Description]]&lt;&gt;"",Table1[[#This Row],[Line Description]],"")</f>
        <v/>
      </c>
      <c r="AV2749" s="46" t="str">
        <f>IF(Table1[[#This Row],[Cur_Amount Debit]]&gt;0,ROUND(Table1[[#This Row],[Cur_Amount Debit]],2),"")</f>
        <v/>
      </c>
      <c r="AW2749" s="46" t="str">
        <f>IF(Table1[[#This Row],[Cur_Amount Credit]]&gt;0,ROUND(Table1[[#This Row],[Cur_Amount Credit]],2),"")</f>
        <v/>
      </c>
      <c r="AX2749" s="46" t="str">
        <f>LEFT(Table1[[#This Row],[Cur]],3)</f>
        <v/>
      </c>
      <c r="AY2749" s="59"/>
      <c r="AZ2749" s="46"/>
      <c r="BA2749" s="46" t="str">
        <f>IF(Table1[[#This Row],[Cur]]&lt;&gt;"",IF(Table1[[#This Row],[Cur]]="USD","",ExchangeRate),"")</f>
        <v/>
      </c>
      <c r="BB2749" s="46" t="str">
        <f>IF(Table1[[#This Row],[Grant]]&lt;&gt;"",VLOOKUP(Table1[[#This Row],[Grant]],Grants!B:D,3),"")</f>
        <v/>
      </c>
      <c r="BC2749" s="46" t="str">
        <f>TRIM(Table1[[#This Row],[Vendor ID]])</f>
        <v/>
      </c>
      <c r="BD2749">
        <f>IF(Table1[[#This Row],[Reference Number]]=Q2748,BD2748,BD2748+1)</f>
        <v>0</v>
      </c>
    </row>
    <row r="2750" spans="1:56" ht="11.25" customHeight="1" x14ac:dyDescent="0.25">
      <c r="A2750" s="1"/>
      <c r="B2750" s="88" t="str">
        <f>IF(Table1[[#This Row],[Posting Date]]&lt;&gt;"",IF(Table1[[#This Row],[Reference Number]]=Q2749,B2749+1,1),"")</f>
        <v/>
      </c>
      <c r="C2750" s="61"/>
      <c r="D2750" s="61"/>
      <c r="E2750" s="138"/>
      <c r="F2750" s="141" t="str">
        <f>IFERROR(IF(VLOOKUP(Table1[[#This Row],[Budget Code Description]],Dimentions!$X$6:$AC$139,2,FALSE)="","",VLOOKUP(Table1[[#This Row],[Budget Code Description]],Dimentions!$X$6:$AC$139,2,FALSE)),"")</f>
        <v/>
      </c>
      <c r="G2750" s="141"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1" t="str">
        <f>IFERROR(VLOOKUP(Table1[[#This Row],[Budget Code Description]],Table6[#All],8,FALSE),"")</f>
        <v/>
      </c>
      <c r="L2750" s="63"/>
      <c r="M2750" s="65" t="str">
        <f>IFERROR(VLOOKUP(Table1[[#This Row],[Staff ID]],Table2[],2,FALSE),"")</f>
        <v/>
      </c>
      <c r="N2750" s="209" t="str">
        <f>IFERROR(IF(VLOOKUP(Table1[[#This Row],[Budget Code Description]],Dimentions!$X$6:$AC$134,4,FALSE)="","",VLOOKUP(Table1[[#This Row],[Budget Code Description]],Dimentions!$X$6:$AC$134,4,FALSE)),"")</f>
        <v/>
      </c>
      <c r="O2750" s="65" t="str">
        <f>IFERROR(VLOOKUP(Table1[[#This Row],[Vendor ID]],Table549[],2,FALSE),"")</f>
        <v/>
      </c>
      <c r="P2750" s="63"/>
      <c r="Q2750" s="141" t="str">
        <f>IF(Table1[[#This Row],[Posting Date]]&lt;&gt;"",$D$9,"")</f>
        <v/>
      </c>
      <c r="R2750" s="157" t="str">
        <f>IF(Table1[[#This Row],[Posting Date]]&lt;&gt;"",$D$10,"")</f>
        <v/>
      </c>
      <c r="S2750" s="66"/>
      <c r="T2750" s="63"/>
      <c r="U2750" s="67"/>
      <c r="V2750" s="67"/>
      <c r="W2750" s="67" t="str">
        <f t="shared" si="47"/>
        <v/>
      </c>
      <c r="X2750" s="159" t="str">
        <f>IF(E2750="","",(IF(Table1[[#This Row],[Cur]]="USD",Table1[[#This Row],[Cur_Amount Debit]],Table1[[#This Row],[Cur_Amount Debit]]/Table1[[#This Row],[Exchange Rate]])))</f>
        <v/>
      </c>
      <c r="Y2750" s="159" t="str">
        <f>IF(E2750="","",(IF(Table1[[#This Row],[Cur]]="USD",Table1[[#This Row],[Cur_Amount Credit]],Table1[[#This Row],[Cur_Amount Credit]]/ExchangeRate)))</f>
        <v/>
      </c>
      <c r="Z2750" s="201" t="str">
        <f>IF(E2750="","",(Table1[[#This Row],[Debit USD]]-Table1[[#This Row],[Credit USD]]))</f>
        <v/>
      </c>
      <c r="AA2750" s="226"/>
      <c r="AB2750" s="255"/>
      <c r="AC2750" s="1"/>
      <c r="AD2750" s="15"/>
      <c r="AE2750" s="15" t="str">
        <f>IF(AND(OR(Table1[[#This Row],[Account]]="15030",Table1[[#This Row],[Account]]="15035",Table1[[#This Row],[Account]]="20150"),Table1[[#This Row],[Vendor ID]]=""),1,"")</f>
        <v/>
      </c>
      <c r="AF2750" s="15"/>
      <c r="AG2750" s="15"/>
      <c r="AH2750" s="15"/>
      <c r="AI2750" s="46" t="str">
        <f>IF(Table1[[#This Row],[Posting Date]]&lt;&gt;"","GJ-"&amp;CountryID,"")</f>
        <v/>
      </c>
      <c r="AJ2750" s="59" t="str">
        <f>IF(Table1[[#This Row],[Posting Date]]&lt;&gt;"",Table1[[#This Row],[Posting Date]],"")</f>
        <v/>
      </c>
      <c r="AK2750" s="46"/>
      <c r="AL2750" s="46" t="str">
        <f>IF(Table1[[#This Row],[Description]]&lt;&gt;"",Table1[[#This Row],[Description]],"")</f>
        <v/>
      </c>
      <c r="AM2750" s="46" t="str">
        <f>IF(Table1[[#This Row],[Posting Date]]&lt;&gt;"",Table1[[#This Row],[Reference Number]],"")</f>
        <v/>
      </c>
      <c r="AN2750" s="46" t="str">
        <f>TRIM(Table1[[#This Row],[Line '#]])</f>
        <v/>
      </c>
      <c r="AO2750" s="46" t="str">
        <f>TRIM(Table1[[#This Row],[Account]])</f>
        <v/>
      </c>
      <c r="AP2750" s="46" t="str">
        <f>IF(Table1[[#This Row],[Posting Date]]&lt;&gt;"",$D$5,"")</f>
        <v/>
      </c>
      <c r="AQ2750" s="46" t="str">
        <f>TRIM(Table1[[#This Row],[Departments-Prgrams]])</f>
        <v/>
      </c>
      <c r="AR2750" s="46" t="str">
        <f>TRIM(Table1[[#This Row],[Grant]])</f>
        <v/>
      </c>
      <c r="AS2750" s="46" t="str">
        <f>TRIM(Table1[[#This Row],[Staff ID]])</f>
        <v/>
      </c>
      <c r="AT2750" s="46" t="str">
        <f>IF(TRIM(Table1[[#This Row],[Budget Code]])=0,"",TRIM(Table1[[#This Row],[Budget Code]]))</f>
        <v/>
      </c>
      <c r="AU2750" s="46" t="str">
        <f>IF(Table1[[#This Row],[Line Description]]&lt;&gt;"",Table1[[#This Row],[Line Description]],"")</f>
        <v/>
      </c>
      <c r="AV2750" s="46" t="str">
        <f>IF(Table1[[#This Row],[Cur_Amount Debit]]&gt;0,ROUND(Table1[[#This Row],[Cur_Amount Debit]],2),"")</f>
        <v/>
      </c>
      <c r="AW2750" s="46" t="str">
        <f>IF(Table1[[#This Row],[Cur_Amount Credit]]&gt;0,ROUND(Table1[[#This Row],[Cur_Amount Credit]],2),"")</f>
        <v/>
      </c>
      <c r="AX2750" s="46" t="str">
        <f>LEFT(Table1[[#This Row],[Cur]],3)</f>
        <v/>
      </c>
      <c r="AY2750" s="59"/>
      <c r="AZ2750" s="46"/>
      <c r="BA2750" s="46" t="str">
        <f>IF(Table1[[#This Row],[Cur]]&lt;&gt;"",IF(Table1[[#This Row],[Cur]]="USD","",ExchangeRate),"")</f>
        <v/>
      </c>
      <c r="BB2750" s="46" t="str">
        <f>IF(Table1[[#This Row],[Grant]]&lt;&gt;"",VLOOKUP(Table1[[#This Row],[Grant]],Grants!B:D,3),"")</f>
        <v/>
      </c>
      <c r="BC2750" s="46" t="str">
        <f>TRIM(Table1[[#This Row],[Vendor ID]])</f>
        <v/>
      </c>
      <c r="BD2750">
        <f>IF(Table1[[#This Row],[Reference Number]]=Q2749,BD2749,BD2749+1)</f>
        <v>0</v>
      </c>
    </row>
    <row r="2751" spans="1:56" ht="11.25" customHeight="1" x14ac:dyDescent="0.25">
      <c r="A2751" s="1"/>
      <c r="B2751" s="88" t="str">
        <f>IF(Table1[[#This Row],[Posting Date]]&lt;&gt;"",IF(Table1[[#This Row],[Reference Number]]=Q2750,B2750+1,1),"")</f>
        <v/>
      </c>
      <c r="C2751" s="61"/>
      <c r="D2751" s="61"/>
      <c r="E2751" s="138"/>
      <c r="F2751" s="141" t="str">
        <f>IFERROR(IF(VLOOKUP(Table1[[#This Row],[Budget Code Description]],Dimentions!$X$6:$AC$139,2,FALSE)="","",VLOOKUP(Table1[[#This Row],[Budget Code Description]],Dimentions!$X$6:$AC$139,2,FALSE)),"")</f>
        <v/>
      </c>
      <c r="G2751" s="141"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1" t="str">
        <f>IFERROR(VLOOKUP(Table1[[#This Row],[Budget Code Description]],Table6[#All],8,FALSE),"")</f>
        <v/>
      </c>
      <c r="L2751" s="63"/>
      <c r="M2751" s="65" t="str">
        <f>IFERROR(VLOOKUP(Table1[[#This Row],[Staff ID]],Table2[],2,FALSE),"")</f>
        <v/>
      </c>
      <c r="N2751" s="209" t="str">
        <f>IFERROR(IF(VLOOKUP(Table1[[#This Row],[Budget Code Description]],Dimentions!$X$6:$AC$134,4,FALSE)="","",VLOOKUP(Table1[[#This Row],[Budget Code Description]],Dimentions!$X$6:$AC$134,4,FALSE)),"")</f>
        <v/>
      </c>
      <c r="O2751" s="65" t="str">
        <f>IFERROR(VLOOKUP(Table1[[#This Row],[Vendor ID]],Table549[],2,FALSE),"")</f>
        <v/>
      </c>
      <c r="P2751" s="63"/>
      <c r="Q2751" s="141" t="str">
        <f>IF(Table1[[#This Row],[Posting Date]]&lt;&gt;"",$D$9,"")</f>
        <v/>
      </c>
      <c r="R2751" s="157" t="str">
        <f>IF(Table1[[#This Row],[Posting Date]]&lt;&gt;"",$D$10,"")</f>
        <v/>
      </c>
      <c r="S2751" s="66"/>
      <c r="T2751" s="63"/>
      <c r="U2751" s="67"/>
      <c r="V2751" s="67"/>
      <c r="W2751" s="67" t="str">
        <f t="shared" si="47"/>
        <v/>
      </c>
      <c r="X2751" s="159" t="str">
        <f>IF(E2751="","",(IF(Table1[[#This Row],[Cur]]="USD",Table1[[#This Row],[Cur_Amount Debit]],Table1[[#This Row],[Cur_Amount Debit]]/Table1[[#This Row],[Exchange Rate]])))</f>
        <v/>
      </c>
      <c r="Y2751" s="159" t="str">
        <f>IF(E2751="","",(IF(Table1[[#This Row],[Cur]]="USD",Table1[[#This Row],[Cur_Amount Credit]],Table1[[#This Row],[Cur_Amount Credit]]/ExchangeRate)))</f>
        <v/>
      </c>
      <c r="Z2751" s="201" t="str">
        <f>IF(E2751="","",(Table1[[#This Row],[Debit USD]]-Table1[[#This Row],[Credit USD]]))</f>
        <v/>
      </c>
      <c r="AA2751" s="226"/>
      <c r="AB2751" s="255"/>
      <c r="AC2751" s="1"/>
      <c r="AD2751" s="15"/>
      <c r="AE2751" s="15" t="str">
        <f>IF(AND(OR(Table1[[#This Row],[Account]]="15030",Table1[[#This Row],[Account]]="15035",Table1[[#This Row],[Account]]="20150"),Table1[[#This Row],[Vendor ID]]=""),1,"")</f>
        <v/>
      </c>
      <c r="AF2751" s="15"/>
      <c r="AG2751" s="15"/>
      <c r="AH2751" s="15"/>
      <c r="AI2751" s="46" t="str">
        <f>IF(Table1[[#This Row],[Posting Date]]&lt;&gt;"","GJ-"&amp;CountryID,"")</f>
        <v/>
      </c>
      <c r="AJ2751" s="59" t="str">
        <f>IF(Table1[[#This Row],[Posting Date]]&lt;&gt;"",Table1[[#This Row],[Posting Date]],"")</f>
        <v/>
      </c>
      <c r="AK2751" s="46"/>
      <c r="AL2751" s="46" t="str">
        <f>IF(Table1[[#This Row],[Description]]&lt;&gt;"",Table1[[#This Row],[Description]],"")</f>
        <v/>
      </c>
      <c r="AM2751" s="46" t="str">
        <f>IF(Table1[[#This Row],[Posting Date]]&lt;&gt;"",Table1[[#This Row],[Reference Number]],"")</f>
        <v/>
      </c>
      <c r="AN2751" s="46" t="str">
        <f>TRIM(Table1[[#This Row],[Line '#]])</f>
        <v/>
      </c>
      <c r="AO2751" s="46" t="str">
        <f>TRIM(Table1[[#This Row],[Account]])</f>
        <v/>
      </c>
      <c r="AP2751" s="46" t="str">
        <f>IF(Table1[[#This Row],[Posting Date]]&lt;&gt;"",$D$5,"")</f>
        <v/>
      </c>
      <c r="AQ2751" s="46" t="str">
        <f>TRIM(Table1[[#This Row],[Departments-Prgrams]])</f>
        <v/>
      </c>
      <c r="AR2751" s="46" t="str">
        <f>TRIM(Table1[[#This Row],[Grant]])</f>
        <v/>
      </c>
      <c r="AS2751" s="46" t="str">
        <f>TRIM(Table1[[#This Row],[Staff ID]])</f>
        <v/>
      </c>
      <c r="AT2751" s="46" t="str">
        <f>IF(TRIM(Table1[[#This Row],[Budget Code]])=0,"",TRIM(Table1[[#This Row],[Budget Code]]))</f>
        <v/>
      </c>
      <c r="AU2751" s="46" t="str">
        <f>IF(Table1[[#This Row],[Line Description]]&lt;&gt;"",Table1[[#This Row],[Line Description]],"")</f>
        <v/>
      </c>
      <c r="AV2751" s="46" t="str">
        <f>IF(Table1[[#This Row],[Cur_Amount Debit]]&gt;0,ROUND(Table1[[#This Row],[Cur_Amount Debit]],2),"")</f>
        <v/>
      </c>
      <c r="AW2751" s="46" t="str">
        <f>IF(Table1[[#This Row],[Cur_Amount Credit]]&gt;0,ROUND(Table1[[#This Row],[Cur_Amount Credit]],2),"")</f>
        <v/>
      </c>
      <c r="AX2751" s="46" t="str">
        <f>LEFT(Table1[[#This Row],[Cur]],3)</f>
        <v/>
      </c>
      <c r="AY2751" s="59"/>
      <c r="AZ2751" s="46"/>
      <c r="BA2751" s="46" t="str">
        <f>IF(Table1[[#This Row],[Cur]]&lt;&gt;"",IF(Table1[[#This Row],[Cur]]="USD","",ExchangeRate),"")</f>
        <v/>
      </c>
      <c r="BB2751" s="46" t="str">
        <f>IF(Table1[[#This Row],[Grant]]&lt;&gt;"",VLOOKUP(Table1[[#This Row],[Grant]],Grants!B:D,3),"")</f>
        <v/>
      </c>
      <c r="BC2751" s="46" t="str">
        <f>TRIM(Table1[[#This Row],[Vendor ID]])</f>
        <v/>
      </c>
      <c r="BD2751">
        <f>IF(Table1[[#This Row],[Reference Number]]=Q2750,BD2750,BD2750+1)</f>
        <v>0</v>
      </c>
    </row>
    <row r="2752" spans="1:56" ht="11.25" customHeight="1" x14ac:dyDescent="0.25">
      <c r="A2752" s="1"/>
      <c r="B2752" s="88" t="str">
        <f>IF(Table1[[#This Row],[Posting Date]]&lt;&gt;"",IF(Table1[[#This Row],[Reference Number]]=Q2751,B2751+1,1),"")</f>
        <v/>
      </c>
      <c r="C2752" s="61"/>
      <c r="D2752" s="61"/>
      <c r="E2752" s="138"/>
      <c r="F2752" s="141" t="str">
        <f>IFERROR(IF(VLOOKUP(Table1[[#This Row],[Budget Code Description]],Dimentions!$X$6:$AC$139,2,FALSE)="","",VLOOKUP(Table1[[#This Row],[Budget Code Description]],Dimentions!$X$6:$AC$139,2,FALSE)),"")</f>
        <v/>
      </c>
      <c r="G2752" s="141"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1" t="str">
        <f>IFERROR(VLOOKUP(Table1[[#This Row],[Budget Code Description]],Table6[#All],8,FALSE),"")</f>
        <v/>
      </c>
      <c r="L2752" s="63"/>
      <c r="M2752" s="65" t="str">
        <f>IFERROR(VLOOKUP(Table1[[#This Row],[Staff ID]],Table2[],2,FALSE),"")</f>
        <v/>
      </c>
      <c r="N2752" s="209" t="str">
        <f>IFERROR(IF(VLOOKUP(Table1[[#This Row],[Budget Code Description]],Dimentions!$X$6:$AC$134,4,FALSE)="","",VLOOKUP(Table1[[#This Row],[Budget Code Description]],Dimentions!$X$6:$AC$134,4,FALSE)),"")</f>
        <v/>
      </c>
      <c r="O2752" s="65" t="str">
        <f>IFERROR(VLOOKUP(Table1[[#This Row],[Vendor ID]],Table549[],2,FALSE),"")</f>
        <v/>
      </c>
      <c r="P2752" s="63"/>
      <c r="Q2752" s="141" t="str">
        <f>IF(Table1[[#This Row],[Posting Date]]&lt;&gt;"",$D$9,"")</f>
        <v/>
      </c>
      <c r="R2752" s="157" t="str">
        <f>IF(Table1[[#This Row],[Posting Date]]&lt;&gt;"",$D$10,"")</f>
        <v/>
      </c>
      <c r="S2752" s="66"/>
      <c r="T2752" s="63"/>
      <c r="U2752" s="67"/>
      <c r="V2752" s="67"/>
      <c r="W2752" s="67" t="str">
        <f t="shared" si="47"/>
        <v/>
      </c>
      <c r="X2752" s="159" t="str">
        <f>IF(E2752="","",(IF(Table1[[#This Row],[Cur]]="USD",Table1[[#This Row],[Cur_Amount Debit]],Table1[[#This Row],[Cur_Amount Debit]]/Table1[[#This Row],[Exchange Rate]])))</f>
        <v/>
      </c>
      <c r="Y2752" s="159" t="str">
        <f>IF(E2752="","",(IF(Table1[[#This Row],[Cur]]="USD",Table1[[#This Row],[Cur_Amount Credit]],Table1[[#This Row],[Cur_Amount Credit]]/ExchangeRate)))</f>
        <v/>
      </c>
      <c r="Z2752" s="201" t="str">
        <f>IF(E2752="","",(Table1[[#This Row],[Debit USD]]-Table1[[#This Row],[Credit USD]]))</f>
        <v/>
      </c>
      <c r="AA2752" s="226"/>
      <c r="AB2752" s="255"/>
      <c r="AC2752" s="1"/>
      <c r="AD2752" s="15"/>
      <c r="AE2752" s="15" t="str">
        <f>IF(AND(OR(Table1[[#This Row],[Account]]="15030",Table1[[#This Row],[Account]]="15035",Table1[[#This Row],[Account]]="20150"),Table1[[#This Row],[Vendor ID]]=""),1,"")</f>
        <v/>
      </c>
      <c r="AF2752" s="15"/>
      <c r="AG2752" s="15"/>
      <c r="AH2752" s="15"/>
      <c r="AI2752" s="46" t="str">
        <f>IF(Table1[[#This Row],[Posting Date]]&lt;&gt;"","GJ-"&amp;CountryID,"")</f>
        <v/>
      </c>
      <c r="AJ2752" s="59" t="str">
        <f>IF(Table1[[#This Row],[Posting Date]]&lt;&gt;"",Table1[[#This Row],[Posting Date]],"")</f>
        <v/>
      </c>
      <c r="AK2752" s="46"/>
      <c r="AL2752" s="46" t="str">
        <f>IF(Table1[[#This Row],[Description]]&lt;&gt;"",Table1[[#This Row],[Description]],"")</f>
        <v/>
      </c>
      <c r="AM2752" s="46" t="str">
        <f>IF(Table1[[#This Row],[Posting Date]]&lt;&gt;"",Table1[[#This Row],[Reference Number]],"")</f>
        <v/>
      </c>
      <c r="AN2752" s="46" t="str">
        <f>TRIM(Table1[[#This Row],[Line '#]])</f>
        <v/>
      </c>
      <c r="AO2752" s="46" t="str">
        <f>TRIM(Table1[[#This Row],[Account]])</f>
        <v/>
      </c>
      <c r="AP2752" s="46" t="str">
        <f>IF(Table1[[#This Row],[Posting Date]]&lt;&gt;"",$D$5,"")</f>
        <v/>
      </c>
      <c r="AQ2752" s="46" t="str">
        <f>TRIM(Table1[[#This Row],[Departments-Prgrams]])</f>
        <v/>
      </c>
      <c r="AR2752" s="46" t="str">
        <f>TRIM(Table1[[#This Row],[Grant]])</f>
        <v/>
      </c>
      <c r="AS2752" s="46" t="str">
        <f>TRIM(Table1[[#This Row],[Staff ID]])</f>
        <v/>
      </c>
      <c r="AT2752" s="46" t="str">
        <f>IF(TRIM(Table1[[#This Row],[Budget Code]])=0,"",TRIM(Table1[[#This Row],[Budget Code]]))</f>
        <v/>
      </c>
      <c r="AU2752" s="46" t="str">
        <f>IF(Table1[[#This Row],[Line Description]]&lt;&gt;"",Table1[[#This Row],[Line Description]],"")</f>
        <v/>
      </c>
      <c r="AV2752" s="46" t="str">
        <f>IF(Table1[[#This Row],[Cur_Amount Debit]]&gt;0,ROUND(Table1[[#This Row],[Cur_Amount Debit]],2),"")</f>
        <v/>
      </c>
      <c r="AW2752" s="46" t="str">
        <f>IF(Table1[[#This Row],[Cur_Amount Credit]]&gt;0,ROUND(Table1[[#This Row],[Cur_Amount Credit]],2),"")</f>
        <v/>
      </c>
      <c r="AX2752" s="46" t="str">
        <f>LEFT(Table1[[#This Row],[Cur]],3)</f>
        <v/>
      </c>
      <c r="AY2752" s="59"/>
      <c r="AZ2752" s="46"/>
      <c r="BA2752" s="46" t="str">
        <f>IF(Table1[[#This Row],[Cur]]&lt;&gt;"",IF(Table1[[#This Row],[Cur]]="USD","",ExchangeRate),"")</f>
        <v/>
      </c>
      <c r="BB2752" s="46" t="str">
        <f>IF(Table1[[#This Row],[Grant]]&lt;&gt;"",VLOOKUP(Table1[[#This Row],[Grant]],Grants!B:D,3),"")</f>
        <v/>
      </c>
      <c r="BC2752" s="46" t="str">
        <f>TRIM(Table1[[#This Row],[Vendor ID]])</f>
        <v/>
      </c>
      <c r="BD2752">
        <f>IF(Table1[[#This Row],[Reference Number]]=Q2751,BD2751,BD2751+1)</f>
        <v>0</v>
      </c>
    </row>
    <row r="2753" spans="1:56" ht="11.25" customHeight="1" x14ac:dyDescent="0.25">
      <c r="A2753" s="1"/>
      <c r="B2753" s="88" t="str">
        <f>IF(Table1[[#This Row],[Posting Date]]&lt;&gt;"",IF(Table1[[#This Row],[Reference Number]]=Q2752,B2752+1,1),"")</f>
        <v/>
      </c>
      <c r="C2753" s="61"/>
      <c r="D2753" s="61"/>
      <c r="E2753" s="138"/>
      <c r="F2753" s="141" t="str">
        <f>IFERROR(IF(VLOOKUP(Table1[[#This Row],[Budget Code Description]],Dimentions!$X$6:$AC$139,2,FALSE)="","",VLOOKUP(Table1[[#This Row],[Budget Code Description]],Dimentions!$X$6:$AC$139,2,FALSE)),"")</f>
        <v/>
      </c>
      <c r="G2753" s="141"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1" t="str">
        <f>IFERROR(VLOOKUP(Table1[[#This Row],[Budget Code Description]],Table6[#All],8,FALSE),"")</f>
        <v/>
      </c>
      <c r="L2753" s="63"/>
      <c r="M2753" s="65" t="str">
        <f>IFERROR(VLOOKUP(Table1[[#This Row],[Staff ID]],Table2[],2,FALSE),"")</f>
        <v/>
      </c>
      <c r="N2753" s="209" t="str">
        <f>IFERROR(IF(VLOOKUP(Table1[[#This Row],[Budget Code Description]],Dimentions!$X$6:$AC$134,4,FALSE)="","",VLOOKUP(Table1[[#This Row],[Budget Code Description]],Dimentions!$X$6:$AC$134,4,FALSE)),"")</f>
        <v/>
      </c>
      <c r="O2753" s="65" t="str">
        <f>IFERROR(VLOOKUP(Table1[[#This Row],[Vendor ID]],Table549[],2,FALSE),"")</f>
        <v/>
      </c>
      <c r="P2753" s="63"/>
      <c r="Q2753" s="141" t="str">
        <f>IF(Table1[[#This Row],[Posting Date]]&lt;&gt;"",$D$9,"")</f>
        <v/>
      </c>
      <c r="R2753" s="157" t="str">
        <f>IF(Table1[[#This Row],[Posting Date]]&lt;&gt;"",$D$10,"")</f>
        <v/>
      </c>
      <c r="S2753" s="66"/>
      <c r="T2753" s="63"/>
      <c r="U2753" s="67"/>
      <c r="V2753" s="67"/>
      <c r="W2753" s="67" t="str">
        <f t="shared" si="47"/>
        <v/>
      </c>
      <c r="X2753" s="159" t="str">
        <f>IF(E2753="","",(IF(Table1[[#This Row],[Cur]]="USD",Table1[[#This Row],[Cur_Amount Debit]],Table1[[#This Row],[Cur_Amount Debit]]/Table1[[#This Row],[Exchange Rate]])))</f>
        <v/>
      </c>
      <c r="Y2753" s="159" t="str">
        <f>IF(E2753="","",(IF(Table1[[#This Row],[Cur]]="USD",Table1[[#This Row],[Cur_Amount Credit]],Table1[[#This Row],[Cur_Amount Credit]]/ExchangeRate)))</f>
        <v/>
      </c>
      <c r="Z2753" s="201" t="str">
        <f>IF(E2753="","",(Table1[[#This Row],[Debit USD]]-Table1[[#This Row],[Credit USD]]))</f>
        <v/>
      </c>
      <c r="AA2753" s="226"/>
      <c r="AB2753" s="255"/>
      <c r="AC2753" s="1"/>
      <c r="AD2753" s="15"/>
      <c r="AE2753" s="15" t="str">
        <f>IF(AND(OR(Table1[[#This Row],[Account]]="15030",Table1[[#This Row],[Account]]="15035",Table1[[#This Row],[Account]]="20150"),Table1[[#This Row],[Vendor ID]]=""),1,"")</f>
        <v/>
      </c>
      <c r="AF2753" s="15"/>
      <c r="AG2753" s="15"/>
      <c r="AH2753" s="15"/>
      <c r="AI2753" s="46" t="str">
        <f>IF(Table1[[#This Row],[Posting Date]]&lt;&gt;"","GJ-"&amp;CountryID,"")</f>
        <v/>
      </c>
      <c r="AJ2753" s="59" t="str">
        <f>IF(Table1[[#This Row],[Posting Date]]&lt;&gt;"",Table1[[#This Row],[Posting Date]],"")</f>
        <v/>
      </c>
      <c r="AK2753" s="46"/>
      <c r="AL2753" s="46" t="str">
        <f>IF(Table1[[#This Row],[Description]]&lt;&gt;"",Table1[[#This Row],[Description]],"")</f>
        <v/>
      </c>
      <c r="AM2753" s="46" t="str">
        <f>IF(Table1[[#This Row],[Posting Date]]&lt;&gt;"",Table1[[#This Row],[Reference Number]],"")</f>
        <v/>
      </c>
      <c r="AN2753" s="46" t="str">
        <f>TRIM(Table1[[#This Row],[Line '#]])</f>
        <v/>
      </c>
      <c r="AO2753" s="46" t="str">
        <f>TRIM(Table1[[#This Row],[Account]])</f>
        <v/>
      </c>
      <c r="AP2753" s="46" t="str">
        <f>IF(Table1[[#This Row],[Posting Date]]&lt;&gt;"",$D$5,"")</f>
        <v/>
      </c>
      <c r="AQ2753" s="46" t="str">
        <f>TRIM(Table1[[#This Row],[Departments-Prgrams]])</f>
        <v/>
      </c>
      <c r="AR2753" s="46" t="str">
        <f>TRIM(Table1[[#This Row],[Grant]])</f>
        <v/>
      </c>
      <c r="AS2753" s="46" t="str">
        <f>TRIM(Table1[[#This Row],[Staff ID]])</f>
        <v/>
      </c>
      <c r="AT2753" s="46" t="str">
        <f>IF(TRIM(Table1[[#This Row],[Budget Code]])=0,"",TRIM(Table1[[#This Row],[Budget Code]]))</f>
        <v/>
      </c>
      <c r="AU2753" s="46" t="str">
        <f>IF(Table1[[#This Row],[Line Description]]&lt;&gt;"",Table1[[#This Row],[Line Description]],"")</f>
        <v/>
      </c>
      <c r="AV2753" s="46" t="str">
        <f>IF(Table1[[#This Row],[Cur_Amount Debit]]&gt;0,ROUND(Table1[[#This Row],[Cur_Amount Debit]],2),"")</f>
        <v/>
      </c>
      <c r="AW2753" s="46" t="str">
        <f>IF(Table1[[#This Row],[Cur_Amount Credit]]&gt;0,ROUND(Table1[[#This Row],[Cur_Amount Credit]],2),"")</f>
        <v/>
      </c>
      <c r="AX2753" s="46" t="str">
        <f>LEFT(Table1[[#This Row],[Cur]],3)</f>
        <v/>
      </c>
      <c r="AY2753" s="59"/>
      <c r="AZ2753" s="46"/>
      <c r="BA2753" s="46" t="str">
        <f>IF(Table1[[#This Row],[Cur]]&lt;&gt;"",IF(Table1[[#This Row],[Cur]]="USD","",ExchangeRate),"")</f>
        <v/>
      </c>
      <c r="BB2753" s="46" t="str">
        <f>IF(Table1[[#This Row],[Grant]]&lt;&gt;"",VLOOKUP(Table1[[#This Row],[Grant]],Grants!B:D,3),"")</f>
        <v/>
      </c>
      <c r="BC2753" s="46" t="str">
        <f>TRIM(Table1[[#This Row],[Vendor ID]])</f>
        <v/>
      </c>
      <c r="BD2753">
        <f>IF(Table1[[#This Row],[Reference Number]]=Q2752,BD2752,BD2752+1)</f>
        <v>0</v>
      </c>
    </row>
    <row r="2754" spans="1:56" ht="11.25" customHeight="1" x14ac:dyDescent="0.25">
      <c r="A2754" s="1"/>
      <c r="B2754" s="88" t="str">
        <f>IF(Table1[[#This Row],[Posting Date]]&lt;&gt;"",IF(Table1[[#This Row],[Reference Number]]=Q2753,B2753+1,1),"")</f>
        <v/>
      </c>
      <c r="C2754" s="61"/>
      <c r="D2754" s="61"/>
      <c r="E2754" s="138"/>
      <c r="F2754" s="141" t="str">
        <f>IFERROR(IF(VLOOKUP(Table1[[#This Row],[Budget Code Description]],Dimentions!$X$6:$AC$139,2,FALSE)="","",VLOOKUP(Table1[[#This Row],[Budget Code Description]],Dimentions!$X$6:$AC$139,2,FALSE)),"")</f>
        <v/>
      </c>
      <c r="G2754" s="141"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1" t="str">
        <f>IFERROR(VLOOKUP(Table1[[#This Row],[Budget Code Description]],Table6[#All],8,FALSE),"")</f>
        <v/>
      </c>
      <c r="L2754" s="63"/>
      <c r="M2754" s="65" t="str">
        <f>IFERROR(VLOOKUP(Table1[[#This Row],[Staff ID]],Table2[],2,FALSE),"")</f>
        <v/>
      </c>
      <c r="N2754" s="209" t="str">
        <f>IFERROR(IF(VLOOKUP(Table1[[#This Row],[Budget Code Description]],Dimentions!$X$6:$AC$134,4,FALSE)="","",VLOOKUP(Table1[[#This Row],[Budget Code Description]],Dimentions!$X$6:$AC$134,4,FALSE)),"")</f>
        <v/>
      </c>
      <c r="O2754" s="65" t="str">
        <f>IFERROR(VLOOKUP(Table1[[#This Row],[Vendor ID]],Table549[],2,FALSE),"")</f>
        <v/>
      </c>
      <c r="P2754" s="63"/>
      <c r="Q2754" s="141" t="str">
        <f>IF(Table1[[#This Row],[Posting Date]]&lt;&gt;"",$D$9,"")</f>
        <v/>
      </c>
      <c r="R2754" s="157" t="str">
        <f>IF(Table1[[#This Row],[Posting Date]]&lt;&gt;"",$D$10,"")</f>
        <v/>
      </c>
      <c r="S2754" s="66"/>
      <c r="T2754" s="63"/>
      <c r="U2754" s="67"/>
      <c r="V2754" s="67"/>
      <c r="W2754" s="67" t="str">
        <f t="shared" si="47"/>
        <v/>
      </c>
      <c r="X2754" s="159" t="str">
        <f>IF(E2754="","",(IF(Table1[[#This Row],[Cur]]="USD",Table1[[#This Row],[Cur_Amount Debit]],Table1[[#This Row],[Cur_Amount Debit]]/Table1[[#This Row],[Exchange Rate]])))</f>
        <v/>
      </c>
      <c r="Y2754" s="159" t="str">
        <f>IF(E2754="","",(IF(Table1[[#This Row],[Cur]]="USD",Table1[[#This Row],[Cur_Amount Credit]],Table1[[#This Row],[Cur_Amount Credit]]/ExchangeRate)))</f>
        <v/>
      </c>
      <c r="Z2754" s="201" t="str">
        <f>IF(E2754="","",(Table1[[#This Row],[Debit USD]]-Table1[[#This Row],[Credit USD]]))</f>
        <v/>
      </c>
      <c r="AA2754" s="226"/>
      <c r="AB2754" s="255"/>
      <c r="AC2754" s="1"/>
      <c r="AD2754" s="15"/>
      <c r="AE2754" s="15" t="str">
        <f>IF(AND(OR(Table1[[#This Row],[Account]]="15030",Table1[[#This Row],[Account]]="15035",Table1[[#This Row],[Account]]="20150"),Table1[[#This Row],[Vendor ID]]=""),1,"")</f>
        <v/>
      </c>
      <c r="AF2754" s="15"/>
      <c r="AG2754" s="15"/>
      <c r="AH2754" s="15"/>
      <c r="AI2754" s="46" t="str">
        <f>IF(Table1[[#This Row],[Posting Date]]&lt;&gt;"","GJ-"&amp;CountryID,"")</f>
        <v/>
      </c>
      <c r="AJ2754" s="59" t="str">
        <f>IF(Table1[[#This Row],[Posting Date]]&lt;&gt;"",Table1[[#This Row],[Posting Date]],"")</f>
        <v/>
      </c>
      <c r="AK2754" s="46"/>
      <c r="AL2754" s="46" t="str">
        <f>IF(Table1[[#This Row],[Description]]&lt;&gt;"",Table1[[#This Row],[Description]],"")</f>
        <v/>
      </c>
      <c r="AM2754" s="46" t="str">
        <f>IF(Table1[[#This Row],[Posting Date]]&lt;&gt;"",Table1[[#This Row],[Reference Number]],"")</f>
        <v/>
      </c>
      <c r="AN2754" s="46" t="str">
        <f>TRIM(Table1[[#This Row],[Line '#]])</f>
        <v/>
      </c>
      <c r="AO2754" s="46" t="str">
        <f>TRIM(Table1[[#This Row],[Account]])</f>
        <v/>
      </c>
      <c r="AP2754" s="46" t="str">
        <f>IF(Table1[[#This Row],[Posting Date]]&lt;&gt;"",$D$5,"")</f>
        <v/>
      </c>
      <c r="AQ2754" s="46" t="str">
        <f>TRIM(Table1[[#This Row],[Departments-Prgrams]])</f>
        <v/>
      </c>
      <c r="AR2754" s="46" t="str">
        <f>TRIM(Table1[[#This Row],[Grant]])</f>
        <v/>
      </c>
      <c r="AS2754" s="46" t="str">
        <f>TRIM(Table1[[#This Row],[Staff ID]])</f>
        <v/>
      </c>
      <c r="AT2754" s="46" t="str">
        <f>IF(TRIM(Table1[[#This Row],[Budget Code]])=0,"",TRIM(Table1[[#This Row],[Budget Code]]))</f>
        <v/>
      </c>
      <c r="AU2754" s="46" t="str">
        <f>IF(Table1[[#This Row],[Line Description]]&lt;&gt;"",Table1[[#This Row],[Line Description]],"")</f>
        <v/>
      </c>
      <c r="AV2754" s="46" t="str">
        <f>IF(Table1[[#This Row],[Cur_Amount Debit]]&gt;0,ROUND(Table1[[#This Row],[Cur_Amount Debit]],2),"")</f>
        <v/>
      </c>
      <c r="AW2754" s="46" t="str">
        <f>IF(Table1[[#This Row],[Cur_Amount Credit]]&gt;0,ROUND(Table1[[#This Row],[Cur_Amount Credit]],2),"")</f>
        <v/>
      </c>
      <c r="AX2754" s="46" t="str">
        <f>LEFT(Table1[[#This Row],[Cur]],3)</f>
        <v/>
      </c>
      <c r="AY2754" s="59"/>
      <c r="AZ2754" s="46"/>
      <c r="BA2754" s="46" t="str">
        <f>IF(Table1[[#This Row],[Cur]]&lt;&gt;"",IF(Table1[[#This Row],[Cur]]="USD","",ExchangeRate),"")</f>
        <v/>
      </c>
      <c r="BB2754" s="46" t="str">
        <f>IF(Table1[[#This Row],[Grant]]&lt;&gt;"",VLOOKUP(Table1[[#This Row],[Grant]],Grants!B:D,3),"")</f>
        <v/>
      </c>
      <c r="BC2754" s="46" t="str">
        <f>TRIM(Table1[[#This Row],[Vendor ID]])</f>
        <v/>
      </c>
      <c r="BD2754">
        <f>IF(Table1[[#This Row],[Reference Number]]=Q2753,BD2753,BD2753+1)</f>
        <v>0</v>
      </c>
    </row>
    <row r="2755" spans="1:56" ht="11.25" customHeight="1" x14ac:dyDescent="0.25">
      <c r="A2755" s="1"/>
      <c r="B2755" s="88" t="str">
        <f>IF(Table1[[#This Row],[Posting Date]]&lt;&gt;"",IF(Table1[[#This Row],[Reference Number]]=Q2754,B2754+1,1),"")</f>
        <v/>
      </c>
      <c r="C2755" s="61"/>
      <c r="D2755" s="61"/>
      <c r="E2755" s="138"/>
      <c r="F2755" s="141" t="str">
        <f>IFERROR(IF(VLOOKUP(Table1[[#This Row],[Budget Code Description]],Dimentions!$X$6:$AC$139,2,FALSE)="","",VLOOKUP(Table1[[#This Row],[Budget Code Description]],Dimentions!$X$6:$AC$139,2,FALSE)),"")</f>
        <v/>
      </c>
      <c r="G2755" s="141"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1" t="str">
        <f>IFERROR(VLOOKUP(Table1[[#This Row],[Budget Code Description]],Table6[#All],8,FALSE),"")</f>
        <v/>
      </c>
      <c r="L2755" s="63"/>
      <c r="M2755" s="65" t="str">
        <f>IFERROR(VLOOKUP(Table1[[#This Row],[Staff ID]],Table2[],2,FALSE),"")</f>
        <v/>
      </c>
      <c r="N2755" s="209" t="str">
        <f>IFERROR(IF(VLOOKUP(Table1[[#This Row],[Budget Code Description]],Dimentions!$X$6:$AC$134,4,FALSE)="","",VLOOKUP(Table1[[#This Row],[Budget Code Description]],Dimentions!$X$6:$AC$134,4,FALSE)),"")</f>
        <v/>
      </c>
      <c r="O2755" s="65" t="str">
        <f>IFERROR(VLOOKUP(Table1[[#This Row],[Vendor ID]],Table549[],2,FALSE),"")</f>
        <v/>
      </c>
      <c r="P2755" s="63"/>
      <c r="Q2755" s="141" t="str">
        <f>IF(Table1[[#This Row],[Posting Date]]&lt;&gt;"",$D$9,"")</f>
        <v/>
      </c>
      <c r="R2755" s="157" t="str">
        <f>IF(Table1[[#This Row],[Posting Date]]&lt;&gt;"",$D$10,"")</f>
        <v/>
      </c>
      <c r="S2755" s="66"/>
      <c r="T2755" s="63"/>
      <c r="U2755" s="67"/>
      <c r="V2755" s="67"/>
      <c r="W2755" s="67" t="str">
        <f t="shared" si="47"/>
        <v/>
      </c>
      <c r="X2755" s="159" t="str">
        <f>IF(E2755="","",(IF(Table1[[#This Row],[Cur]]="USD",Table1[[#This Row],[Cur_Amount Debit]],Table1[[#This Row],[Cur_Amount Debit]]/Table1[[#This Row],[Exchange Rate]])))</f>
        <v/>
      </c>
      <c r="Y2755" s="159" t="str">
        <f>IF(E2755="","",(IF(Table1[[#This Row],[Cur]]="USD",Table1[[#This Row],[Cur_Amount Credit]],Table1[[#This Row],[Cur_Amount Credit]]/ExchangeRate)))</f>
        <v/>
      </c>
      <c r="Z2755" s="201" t="str">
        <f>IF(E2755="","",(Table1[[#This Row],[Debit USD]]-Table1[[#This Row],[Credit USD]]))</f>
        <v/>
      </c>
      <c r="AA2755" s="226"/>
      <c r="AB2755" s="255"/>
      <c r="AC2755" s="1"/>
      <c r="AD2755" s="15"/>
      <c r="AE2755" s="15" t="str">
        <f>IF(AND(OR(Table1[[#This Row],[Account]]="15030",Table1[[#This Row],[Account]]="15035",Table1[[#This Row],[Account]]="20150"),Table1[[#This Row],[Vendor ID]]=""),1,"")</f>
        <v/>
      </c>
      <c r="AF2755" s="15"/>
      <c r="AG2755" s="15"/>
      <c r="AH2755" s="15"/>
      <c r="AI2755" s="46" t="str">
        <f>IF(Table1[[#This Row],[Posting Date]]&lt;&gt;"","GJ-"&amp;CountryID,"")</f>
        <v/>
      </c>
      <c r="AJ2755" s="59" t="str">
        <f>IF(Table1[[#This Row],[Posting Date]]&lt;&gt;"",Table1[[#This Row],[Posting Date]],"")</f>
        <v/>
      </c>
      <c r="AK2755" s="46"/>
      <c r="AL2755" s="46" t="str">
        <f>IF(Table1[[#This Row],[Description]]&lt;&gt;"",Table1[[#This Row],[Description]],"")</f>
        <v/>
      </c>
      <c r="AM2755" s="46" t="str">
        <f>IF(Table1[[#This Row],[Posting Date]]&lt;&gt;"",Table1[[#This Row],[Reference Number]],"")</f>
        <v/>
      </c>
      <c r="AN2755" s="46" t="str">
        <f>TRIM(Table1[[#This Row],[Line '#]])</f>
        <v/>
      </c>
      <c r="AO2755" s="46" t="str">
        <f>TRIM(Table1[[#This Row],[Account]])</f>
        <v/>
      </c>
      <c r="AP2755" s="46" t="str">
        <f>IF(Table1[[#This Row],[Posting Date]]&lt;&gt;"",$D$5,"")</f>
        <v/>
      </c>
      <c r="AQ2755" s="46" t="str">
        <f>TRIM(Table1[[#This Row],[Departments-Prgrams]])</f>
        <v/>
      </c>
      <c r="AR2755" s="46" t="str">
        <f>TRIM(Table1[[#This Row],[Grant]])</f>
        <v/>
      </c>
      <c r="AS2755" s="46" t="str">
        <f>TRIM(Table1[[#This Row],[Staff ID]])</f>
        <v/>
      </c>
      <c r="AT2755" s="46" t="str">
        <f>IF(TRIM(Table1[[#This Row],[Budget Code]])=0,"",TRIM(Table1[[#This Row],[Budget Code]]))</f>
        <v/>
      </c>
      <c r="AU2755" s="46" t="str">
        <f>IF(Table1[[#This Row],[Line Description]]&lt;&gt;"",Table1[[#This Row],[Line Description]],"")</f>
        <v/>
      </c>
      <c r="AV2755" s="46" t="str">
        <f>IF(Table1[[#This Row],[Cur_Amount Debit]]&gt;0,ROUND(Table1[[#This Row],[Cur_Amount Debit]],2),"")</f>
        <v/>
      </c>
      <c r="AW2755" s="46" t="str">
        <f>IF(Table1[[#This Row],[Cur_Amount Credit]]&gt;0,ROUND(Table1[[#This Row],[Cur_Amount Credit]],2),"")</f>
        <v/>
      </c>
      <c r="AX2755" s="46" t="str">
        <f>LEFT(Table1[[#This Row],[Cur]],3)</f>
        <v/>
      </c>
      <c r="AY2755" s="59"/>
      <c r="AZ2755" s="46"/>
      <c r="BA2755" s="46" t="str">
        <f>IF(Table1[[#This Row],[Cur]]&lt;&gt;"",IF(Table1[[#This Row],[Cur]]="USD","",ExchangeRate),"")</f>
        <v/>
      </c>
      <c r="BB2755" s="46" t="str">
        <f>IF(Table1[[#This Row],[Grant]]&lt;&gt;"",VLOOKUP(Table1[[#This Row],[Grant]],Grants!B:D,3),"")</f>
        <v/>
      </c>
      <c r="BC2755" s="46" t="str">
        <f>TRIM(Table1[[#This Row],[Vendor ID]])</f>
        <v/>
      </c>
      <c r="BD2755">
        <f>IF(Table1[[#This Row],[Reference Number]]=Q2754,BD2754,BD2754+1)</f>
        <v>0</v>
      </c>
    </row>
    <row r="2756" spans="1:56" ht="11.25" customHeight="1" x14ac:dyDescent="0.25">
      <c r="A2756" s="1"/>
      <c r="B2756" s="88" t="str">
        <f>IF(Table1[[#This Row],[Posting Date]]&lt;&gt;"",IF(Table1[[#This Row],[Reference Number]]=Q2755,B2755+1,1),"")</f>
        <v/>
      </c>
      <c r="C2756" s="61"/>
      <c r="D2756" s="61"/>
      <c r="E2756" s="138"/>
      <c r="F2756" s="141" t="str">
        <f>IFERROR(IF(VLOOKUP(Table1[[#This Row],[Budget Code Description]],Dimentions!$X$6:$AC$139,2,FALSE)="","",VLOOKUP(Table1[[#This Row],[Budget Code Description]],Dimentions!$X$6:$AC$139,2,FALSE)),"")</f>
        <v/>
      </c>
      <c r="G2756" s="141"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1" t="str">
        <f>IFERROR(VLOOKUP(Table1[[#This Row],[Budget Code Description]],Table6[#All],8,FALSE),"")</f>
        <v/>
      </c>
      <c r="L2756" s="63"/>
      <c r="M2756" s="65" t="str">
        <f>IFERROR(VLOOKUP(Table1[[#This Row],[Staff ID]],Table2[],2,FALSE),"")</f>
        <v/>
      </c>
      <c r="N2756" s="209" t="str">
        <f>IFERROR(IF(VLOOKUP(Table1[[#This Row],[Budget Code Description]],Dimentions!$X$6:$AC$134,4,FALSE)="","",VLOOKUP(Table1[[#This Row],[Budget Code Description]],Dimentions!$X$6:$AC$134,4,FALSE)),"")</f>
        <v/>
      </c>
      <c r="O2756" s="65" t="str">
        <f>IFERROR(VLOOKUP(Table1[[#This Row],[Vendor ID]],Table549[],2,FALSE),"")</f>
        <v/>
      </c>
      <c r="P2756" s="63"/>
      <c r="Q2756" s="141" t="str">
        <f>IF(Table1[[#This Row],[Posting Date]]&lt;&gt;"",$D$9,"")</f>
        <v/>
      </c>
      <c r="R2756" s="157" t="str">
        <f>IF(Table1[[#This Row],[Posting Date]]&lt;&gt;"",$D$10,"")</f>
        <v/>
      </c>
      <c r="S2756" s="66"/>
      <c r="T2756" s="63"/>
      <c r="U2756" s="67"/>
      <c r="V2756" s="67"/>
      <c r="W2756" s="67" t="str">
        <f t="shared" si="47"/>
        <v/>
      </c>
      <c r="X2756" s="159" t="str">
        <f>IF(E2756="","",(IF(Table1[[#This Row],[Cur]]="USD",Table1[[#This Row],[Cur_Amount Debit]],Table1[[#This Row],[Cur_Amount Debit]]/Table1[[#This Row],[Exchange Rate]])))</f>
        <v/>
      </c>
      <c r="Y2756" s="159" t="str">
        <f>IF(E2756="","",(IF(Table1[[#This Row],[Cur]]="USD",Table1[[#This Row],[Cur_Amount Credit]],Table1[[#This Row],[Cur_Amount Credit]]/ExchangeRate)))</f>
        <v/>
      </c>
      <c r="Z2756" s="201" t="str">
        <f>IF(E2756="","",(Table1[[#This Row],[Debit USD]]-Table1[[#This Row],[Credit USD]]))</f>
        <v/>
      </c>
      <c r="AA2756" s="226"/>
      <c r="AB2756" s="255"/>
      <c r="AC2756" s="1"/>
      <c r="AD2756" s="15"/>
      <c r="AE2756" s="15" t="str">
        <f>IF(AND(OR(Table1[[#This Row],[Account]]="15030",Table1[[#This Row],[Account]]="15035",Table1[[#This Row],[Account]]="20150"),Table1[[#This Row],[Vendor ID]]=""),1,"")</f>
        <v/>
      </c>
      <c r="AF2756" s="15"/>
      <c r="AG2756" s="15"/>
      <c r="AH2756" s="15"/>
      <c r="AI2756" s="46" t="str">
        <f>IF(Table1[[#This Row],[Posting Date]]&lt;&gt;"","GJ-"&amp;CountryID,"")</f>
        <v/>
      </c>
      <c r="AJ2756" s="59" t="str">
        <f>IF(Table1[[#This Row],[Posting Date]]&lt;&gt;"",Table1[[#This Row],[Posting Date]],"")</f>
        <v/>
      </c>
      <c r="AK2756" s="46"/>
      <c r="AL2756" s="46" t="str">
        <f>IF(Table1[[#This Row],[Description]]&lt;&gt;"",Table1[[#This Row],[Description]],"")</f>
        <v/>
      </c>
      <c r="AM2756" s="46" t="str">
        <f>IF(Table1[[#This Row],[Posting Date]]&lt;&gt;"",Table1[[#This Row],[Reference Number]],"")</f>
        <v/>
      </c>
      <c r="AN2756" s="46" t="str">
        <f>TRIM(Table1[[#This Row],[Line '#]])</f>
        <v/>
      </c>
      <c r="AO2756" s="46" t="str">
        <f>TRIM(Table1[[#This Row],[Account]])</f>
        <v/>
      </c>
      <c r="AP2756" s="46" t="str">
        <f>IF(Table1[[#This Row],[Posting Date]]&lt;&gt;"",$D$5,"")</f>
        <v/>
      </c>
      <c r="AQ2756" s="46" t="str">
        <f>TRIM(Table1[[#This Row],[Departments-Prgrams]])</f>
        <v/>
      </c>
      <c r="AR2756" s="46" t="str">
        <f>TRIM(Table1[[#This Row],[Grant]])</f>
        <v/>
      </c>
      <c r="AS2756" s="46" t="str">
        <f>TRIM(Table1[[#This Row],[Staff ID]])</f>
        <v/>
      </c>
      <c r="AT2756" s="46" t="str">
        <f>IF(TRIM(Table1[[#This Row],[Budget Code]])=0,"",TRIM(Table1[[#This Row],[Budget Code]]))</f>
        <v/>
      </c>
      <c r="AU2756" s="46" t="str">
        <f>IF(Table1[[#This Row],[Line Description]]&lt;&gt;"",Table1[[#This Row],[Line Description]],"")</f>
        <v/>
      </c>
      <c r="AV2756" s="46" t="str">
        <f>IF(Table1[[#This Row],[Cur_Amount Debit]]&gt;0,ROUND(Table1[[#This Row],[Cur_Amount Debit]],2),"")</f>
        <v/>
      </c>
      <c r="AW2756" s="46" t="str">
        <f>IF(Table1[[#This Row],[Cur_Amount Credit]]&gt;0,ROUND(Table1[[#This Row],[Cur_Amount Credit]],2),"")</f>
        <v/>
      </c>
      <c r="AX2756" s="46" t="str">
        <f>LEFT(Table1[[#This Row],[Cur]],3)</f>
        <v/>
      </c>
      <c r="AY2756" s="59"/>
      <c r="AZ2756" s="46"/>
      <c r="BA2756" s="46" t="str">
        <f>IF(Table1[[#This Row],[Cur]]&lt;&gt;"",IF(Table1[[#This Row],[Cur]]="USD","",ExchangeRate),"")</f>
        <v/>
      </c>
      <c r="BB2756" s="46" t="str">
        <f>IF(Table1[[#This Row],[Grant]]&lt;&gt;"",VLOOKUP(Table1[[#This Row],[Grant]],Grants!B:D,3),"")</f>
        <v/>
      </c>
      <c r="BC2756" s="46" t="str">
        <f>TRIM(Table1[[#This Row],[Vendor ID]])</f>
        <v/>
      </c>
      <c r="BD2756">
        <f>IF(Table1[[#This Row],[Reference Number]]=Q2755,BD2755,BD2755+1)</f>
        <v>0</v>
      </c>
    </row>
    <row r="2757" spans="1:56" ht="11.25" customHeight="1" x14ac:dyDescent="0.25">
      <c r="A2757" s="1"/>
      <c r="B2757" s="88" t="str">
        <f>IF(Table1[[#This Row],[Posting Date]]&lt;&gt;"",IF(Table1[[#This Row],[Reference Number]]=Q2756,B2756+1,1),"")</f>
        <v/>
      </c>
      <c r="C2757" s="61"/>
      <c r="D2757" s="61"/>
      <c r="E2757" s="138"/>
      <c r="F2757" s="141" t="str">
        <f>IFERROR(IF(VLOOKUP(Table1[[#This Row],[Budget Code Description]],Dimentions!$X$6:$AC$139,2,FALSE)="","",VLOOKUP(Table1[[#This Row],[Budget Code Description]],Dimentions!$X$6:$AC$139,2,FALSE)),"")</f>
        <v/>
      </c>
      <c r="G2757" s="141"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1" t="str">
        <f>IFERROR(VLOOKUP(Table1[[#This Row],[Budget Code Description]],Table6[#All],8,FALSE),"")</f>
        <v/>
      </c>
      <c r="L2757" s="63"/>
      <c r="M2757" s="65" t="str">
        <f>IFERROR(VLOOKUP(Table1[[#This Row],[Staff ID]],Table2[],2,FALSE),"")</f>
        <v/>
      </c>
      <c r="N2757" s="209" t="str">
        <f>IFERROR(IF(VLOOKUP(Table1[[#This Row],[Budget Code Description]],Dimentions!$X$6:$AC$134,4,FALSE)="","",VLOOKUP(Table1[[#This Row],[Budget Code Description]],Dimentions!$X$6:$AC$134,4,FALSE)),"")</f>
        <v/>
      </c>
      <c r="O2757" s="65" t="str">
        <f>IFERROR(VLOOKUP(Table1[[#This Row],[Vendor ID]],Table549[],2,FALSE),"")</f>
        <v/>
      </c>
      <c r="P2757" s="63"/>
      <c r="Q2757" s="141" t="str">
        <f>IF(Table1[[#This Row],[Posting Date]]&lt;&gt;"",$D$9,"")</f>
        <v/>
      </c>
      <c r="R2757" s="157" t="str">
        <f>IF(Table1[[#This Row],[Posting Date]]&lt;&gt;"",$D$10,"")</f>
        <v/>
      </c>
      <c r="S2757" s="66"/>
      <c r="T2757" s="63"/>
      <c r="U2757" s="67"/>
      <c r="V2757" s="67"/>
      <c r="W2757" s="67" t="str">
        <f t="shared" si="47"/>
        <v/>
      </c>
      <c r="X2757" s="159" t="str">
        <f>IF(E2757="","",(IF(Table1[[#This Row],[Cur]]="USD",Table1[[#This Row],[Cur_Amount Debit]],Table1[[#This Row],[Cur_Amount Debit]]/Table1[[#This Row],[Exchange Rate]])))</f>
        <v/>
      </c>
      <c r="Y2757" s="159" t="str">
        <f>IF(E2757="","",(IF(Table1[[#This Row],[Cur]]="USD",Table1[[#This Row],[Cur_Amount Credit]],Table1[[#This Row],[Cur_Amount Credit]]/ExchangeRate)))</f>
        <v/>
      </c>
      <c r="Z2757" s="201" t="str">
        <f>IF(E2757="","",(Table1[[#This Row],[Debit USD]]-Table1[[#This Row],[Credit USD]]))</f>
        <v/>
      </c>
      <c r="AA2757" s="226"/>
      <c r="AB2757" s="255"/>
      <c r="AC2757" s="1"/>
      <c r="AD2757" s="15"/>
      <c r="AE2757" s="15" t="str">
        <f>IF(AND(OR(Table1[[#This Row],[Account]]="15030",Table1[[#This Row],[Account]]="15035",Table1[[#This Row],[Account]]="20150"),Table1[[#This Row],[Vendor ID]]=""),1,"")</f>
        <v/>
      </c>
      <c r="AF2757" s="15"/>
      <c r="AG2757" s="15"/>
      <c r="AH2757" s="15"/>
      <c r="AI2757" s="46" t="str">
        <f>IF(Table1[[#This Row],[Posting Date]]&lt;&gt;"","GJ-"&amp;CountryID,"")</f>
        <v/>
      </c>
      <c r="AJ2757" s="59" t="str">
        <f>IF(Table1[[#This Row],[Posting Date]]&lt;&gt;"",Table1[[#This Row],[Posting Date]],"")</f>
        <v/>
      </c>
      <c r="AK2757" s="46"/>
      <c r="AL2757" s="46" t="str">
        <f>IF(Table1[[#This Row],[Description]]&lt;&gt;"",Table1[[#This Row],[Description]],"")</f>
        <v/>
      </c>
      <c r="AM2757" s="46" t="str">
        <f>IF(Table1[[#This Row],[Posting Date]]&lt;&gt;"",Table1[[#This Row],[Reference Number]],"")</f>
        <v/>
      </c>
      <c r="AN2757" s="46" t="str">
        <f>TRIM(Table1[[#This Row],[Line '#]])</f>
        <v/>
      </c>
      <c r="AO2757" s="46" t="str">
        <f>TRIM(Table1[[#This Row],[Account]])</f>
        <v/>
      </c>
      <c r="AP2757" s="46" t="str">
        <f>IF(Table1[[#This Row],[Posting Date]]&lt;&gt;"",$D$5,"")</f>
        <v/>
      </c>
      <c r="AQ2757" s="46" t="str">
        <f>TRIM(Table1[[#This Row],[Departments-Prgrams]])</f>
        <v/>
      </c>
      <c r="AR2757" s="46" t="str">
        <f>TRIM(Table1[[#This Row],[Grant]])</f>
        <v/>
      </c>
      <c r="AS2757" s="46" t="str">
        <f>TRIM(Table1[[#This Row],[Staff ID]])</f>
        <v/>
      </c>
      <c r="AT2757" s="46" t="str">
        <f>IF(TRIM(Table1[[#This Row],[Budget Code]])=0,"",TRIM(Table1[[#This Row],[Budget Code]]))</f>
        <v/>
      </c>
      <c r="AU2757" s="46" t="str">
        <f>IF(Table1[[#This Row],[Line Description]]&lt;&gt;"",Table1[[#This Row],[Line Description]],"")</f>
        <v/>
      </c>
      <c r="AV2757" s="46" t="str">
        <f>IF(Table1[[#This Row],[Cur_Amount Debit]]&gt;0,ROUND(Table1[[#This Row],[Cur_Amount Debit]],2),"")</f>
        <v/>
      </c>
      <c r="AW2757" s="46" t="str">
        <f>IF(Table1[[#This Row],[Cur_Amount Credit]]&gt;0,ROUND(Table1[[#This Row],[Cur_Amount Credit]],2),"")</f>
        <v/>
      </c>
      <c r="AX2757" s="46" t="str">
        <f>LEFT(Table1[[#This Row],[Cur]],3)</f>
        <v/>
      </c>
      <c r="AY2757" s="59"/>
      <c r="AZ2757" s="46"/>
      <c r="BA2757" s="46" t="str">
        <f>IF(Table1[[#This Row],[Cur]]&lt;&gt;"",IF(Table1[[#This Row],[Cur]]="USD","",ExchangeRate),"")</f>
        <v/>
      </c>
      <c r="BB2757" s="46" t="str">
        <f>IF(Table1[[#This Row],[Grant]]&lt;&gt;"",VLOOKUP(Table1[[#This Row],[Grant]],Grants!B:D,3),"")</f>
        <v/>
      </c>
      <c r="BC2757" s="46" t="str">
        <f>TRIM(Table1[[#This Row],[Vendor ID]])</f>
        <v/>
      </c>
      <c r="BD2757">
        <f>IF(Table1[[#This Row],[Reference Number]]=Q2756,BD2756,BD2756+1)</f>
        <v>0</v>
      </c>
    </row>
    <row r="2758" spans="1:56" ht="11.25" customHeight="1" x14ac:dyDescent="0.25">
      <c r="A2758" s="1"/>
      <c r="B2758" s="88" t="str">
        <f>IF(Table1[[#This Row],[Posting Date]]&lt;&gt;"",IF(Table1[[#This Row],[Reference Number]]=Q2757,B2757+1,1),"")</f>
        <v/>
      </c>
      <c r="C2758" s="61"/>
      <c r="D2758" s="61"/>
      <c r="E2758" s="138"/>
      <c r="F2758" s="141" t="str">
        <f>IFERROR(IF(VLOOKUP(Table1[[#This Row],[Budget Code Description]],Dimentions!$X$6:$AC$139,2,FALSE)="","",VLOOKUP(Table1[[#This Row],[Budget Code Description]],Dimentions!$X$6:$AC$139,2,FALSE)),"")</f>
        <v/>
      </c>
      <c r="G2758" s="141"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1" t="str">
        <f>IFERROR(VLOOKUP(Table1[[#This Row],[Budget Code Description]],Table6[#All],8,FALSE),"")</f>
        <v/>
      </c>
      <c r="L2758" s="63"/>
      <c r="M2758" s="65" t="str">
        <f>IFERROR(VLOOKUP(Table1[[#This Row],[Staff ID]],Table2[],2,FALSE),"")</f>
        <v/>
      </c>
      <c r="N2758" s="209" t="str">
        <f>IFERROR(IF(VLOOKUP(Table1[[#This Row],[Budget Code Description]],Dimentions!$X$6:$AC$134,4,FALSE)="","",VLOOKUP(Table1[[#This Row],[Budget Code Description]],Dimentions!$X$6:$AC$134,4,FALSE)),"")</f>
        <v/>
      </c>
      <c r="O2758" s="65" t="str">
        <f>IFERROR(VLOOKUP(Table1[[#This Row],[Vendor ID]],Table549[],2,FALSE),"")</f>
        <v/>
      </c>
      <c r="P2758" s="63"/>
      <c r="Q2758" s="141" t="str">
        <f>IF(Table1[[#This Row],[Posting Date]]&lt;&gt;"",$D$9,"")</f>
        <v/>
      </c>
      <c r="R2758" s="157" t="str">
        <f>IF(Table1[[#This Row],[Posting Date]]&lt;&gt;"",$D$10,"")</f>
        <v/>
      </c>
      <c r="S2758" s="66"/>
      <c r="T2758" s="63"/>
      <c r="U2758" s="67"/>
      <c r="V2758" s="67"/>
      <c r="W2758" s="67" t="str">
        <f t="shared" si="47"/>
        <v/>
      </c>
      <c r="X2758" s="159" t="str">
        <f>IF(E2758="","",(IF(Table1[[#This Row],[Cur]]="USD",Table1[[#This Row],[Cur_Amount Debit]],Table1[[#This Row],[Cur_Amount Debit]]/Table1[[#This Row],[Exchange Rate]])))</f>
        <v/>
      </c>
      <c r="Y2758" s="159" t="str">
        <f>IF(E2758="","",(IF(Table1[[#This Row],[Cur]]="USD",Table1[[#This Row],[Cur_Amount Credit]],Table1[[#This Row],[Cur_Amount Credit]]/ExchangeRate)))</f>
        <v/>
      </c>
      <c r="Z2758" s="201" t="str">
        <f>IF(E2758="","",(Table1[[#This Row],[Debit USD]]-Table1[[#This Row],[Credit USD]]))</f>
        <v/>
      </c>
      <c r="AA2758" s="226"/>
      <c r="AB2758" s="255"/>
      <c r="AC2758" s="1"/>
      <c r="AD2758" s="15"/>
      <c r="AE2758" s="15" t="str">
        <f>IF(AND(OR(Table1[[#This Row],[Account]]="15030",Table1[[#This Row],[Account]]="15035",Table1[[#This Row],[Account]]="20150"),Table1[[#This Row],[Vendor ID]]=""),1,"")</f>
        <v/>
      </c>
      <c r="AF2758" s="15"/>
      <c r="AG2758" s="15"/>
      <c r="AH2758" s="15"/>
      <c r="AI2758" s="46" t="str">
        <f>IF(Table1[[#This Row],[Posting Date]]&lt;&gt;"","GJ-"&amp;CountryID,"")</f>
        <v/>
      </c>
      <c r="AJ2758" s="59" t="str">
        <f>IF(Table1[[#This Row],[Posting Date]]&lt;&gt;"",Table1[[#This Row],[Posting Date]],"")</f>
        <v/>
      </c>
      <c r="AK2758" s="46"/>
      <c r="AL2758" s="46" t="str">
        <f>IF(Table1[[#This Row],[Description]]&lt;&gt;"",Table1[[#This Row],[Description]],"")</f>
        <v/>
      </c>
      <c r="AM2758" s="46" t="str">
        <f>IF(Table1[[#This Row],[Posting Date]]&lt;&gt;"",Table1[[#This Row],[Reference Number]],"")</f>
        <v/>
      </c>
      <c r="AN2758" s="46" t="str">
        <f>TRIM(Table1[[#This Row],[Line '#]])</f>
        <v/>
      </c>
      <c r="AO2758" s="46" t="str">
        <f>TRIM(Table1[[#This Row],[Account]])</f>
        <v/>
      </c>
      <c r="AP2758" s="46" t="str">
        <f>IF(Table1[[#This Row],[Posting Date]]&lt;&gt;"",$D$5,"")</f>
        <v/>
      </c>
      <c r="AQ2758" s="46" t="str">
        <f>TRIM(Table1[[#This Row],[Departments-Prgrams]])</f>
        <v/>
      </c>
      <c r="AR2758" s="46" t="str">
        <f>TRIM(Table1[[#This Row],[Grant]])</f>
        <v/>
      </c>
      <c r="AS2758" s="46" t="str">
        <f>TRIM(Table1[[#This Row],[Staff ID]])</f>
        <v/>
      </c>
      <c r="AT2758" s="46" t="str">
        <f>IF(TRIM(Table1[[#This Row],[Budget Code]])=0,"",TRIM(Table1[[#This Row],[Budget Code]]))</f>
        <v/>
      </c>
      <c r="AU2758" s="46" t="str">
        <f>IF(Table1[[#This Row],[Line Description]]&lt;&gt;"",Table1[[#This Row],[Line Description]],"")</f>
        <v/>
      </c>
      <c r="AV2758" s="46" t="str">
        <f>IF(Table1[[#This Row],[Cur_Amount Debit]]&gt;0,ROUND(Table1[[#This Row],[Cur_Amount Debit]],2),"")</f>
        <v/>
      </c>
      <c r="AW2758" s="46" t="str">
        <f>IF(Table1[[#This Row],[Cur_Amount Credit]]&gt;0,ROUND(Table1[[#This Row],[Cur_Amount Credit]],2),"")</f>
        <v/>
      </c>
      <c r="AX2758" s="46" t="str">
        <f>LEFT(Table1[[#This Row],[Cur]],3)</f>
        <v/>
      </c>
      <c r="AY2758" s="59"/>
      <c r="AZ2758" s="46"/>
      <c r="BA2758" s="46" t="str">
        <f>IF(Table1[[#This Row],[Cur]]&lt;&gt;"",IF(Table1[[#This Row],[Cur]]="USD","",ExchangeRate),"")</f>
        <v/>
      </c>
      <c r="BB2758" s="46" t="str">
        <f>IF(Table1[[#This Row],[Grant]]&lt;&gt;"",VLOOKUP(Table1[[#This Row],[Grant]],Grants!B:D,3),"")</f>
        <v/>
      </c>
      <c r="BC2758" s="46" t="str">
        <f>TRIM(Table1[[#This Row],[Vendor ID]])</f>
        <v/>
      </c>
      <c r="BD2758">
        <f>IF(Table1[[#This Row],[Reference Number]]=Q2757,BD2757,BD2757+1)</f>
        <v>0</v>
      </c>
    </row>
    <row r="2759" spans="1:56" ht="11.25" customHeight="1" x14ac:dyDescent="0.25">
      <c r="A2759" s="1"/>
      <c r="B2759" s="88" t="str">
        <f>IF(Table1[[#This Row],[Posting Date]]&lt;&gt;"",IF(Table1[[#This Row],[Reference Number]]=Q2758,B2758+1,1),"")</f>
        <v/>
      </c>
      <c r="C2759" s="61"/>
      <c r="D2759" s="61"/>
      <c r="E2759" s="138"/>
      <c r="F2759" s="141" t="str">
        <f>IFERROR(IF(VLOOKUP(Table1[[#This Row],[Budget Code Description]],Dimentions!$X$6:$AC$139,2,FALSE)="","",VLOOKUP(Table1[[#This Row],[Budget Code Description]],Dimentions!$X$6:$AC$139,2,FALSE)),"")</f>
        <v/>
      </c>
      <c r="G2759" s="141"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1" t="str">
        <f>IFERROR(VLOOKUP(Table1[[#This Row],[Budget Code Description]],Table6[#All],8,FALSE),"")</f>
        <v/>
      </c>
      <c r="L2759" s="63"/>
      <c r="M2759" s="65" t="str">
        <f>IFERROR(VLOOKUP(Table1[[#This Row],[Staff ID]],Table2[],2,FALSE),"")</f>
        <v/>
      </c>
      <c r="N2759" s="209" t="str">
        <f>IFERROR(IF(VLOOKUP(Table1[[#This Row],[Budget Code Description]],Dimentions!$X$6:$AC$134,4,FALSE)="","",VLOOKUP(Table1[[#This Row],[Budget Code Description]],Dimentions!$X$6:$AC$134,4,FALSE)),"")</f>
        <v/>
      </c>
      <c r="O2759" s="65" t="str">
        <f>IFERROR(VLOOKUP(Table1[[#This Row],[Vendor ID]],Table549[],2,FALSE),"")</f>
        <v/>
      </c>
      <c r="P2759" s="63"/>
      <c r="Q2759" s="141" t="str">
        <f>IF(Table1[[#This Row],[Posting Date]]&lt;&gt;"",$D$9,"")</f>
        <v/>
      </c>
      <c r="R2759" s="157" t="str">
        <f>IF(Table1[[#This Row],[Posting Date]]&lt;&gt;"",$D$10,"")</f>
        <v/>
      </c>
      <c r="S2759" s="66"/>
      <c r="T2759" s="63"/>
      <c r="U2759" s="67"/>
      <c r="V2759" s="67"/>
      <c r="W2759" s="67" t="str">
        <f t="shared" si="47"/>
        <v/>
      </c>
      <c r="X2759" s="159" t="str">
        <f>IF(E2759="","",(IF(Table1[[#This Row],[Cur]]="USD",Table1[[#This Row],[Cur_Amount Debit]],Table1[[#This Row],[Cur_Amount Debit]]/Table1[[#This Row],[Exchange Rate]])))</f>
        <v/>
      </c>
      <c r="Y2759" s="159" t="str">
        <f>IF(E2759="","",(IF(Table1[[#This Row],[Cur]]="USD",Table1[[#This Row],[Cur_Amount Credit]],Table1[[#This Row],[Cur_Amount Credit]]/ExchangeRate)))</f>
        <v/>
      </c>
      <c r="Z2759" s="201" t="str">
        <f>IF(E2759="","",(Table1[[#This Row],[Debit USD]]-Table1[[#This Row],[Credit USD]]))</f>
        <v/>
      </c>
      <c r="AA2759" s="226"/>
      <c r="AB2759" s="255"/>
      <c r="AC2759" s="1"/>
      <c r="AD2759" s="15"/>
      <c r="AE2759" s="15" t="str">
        <f>IF(AND(OR(Table1[[#This Row],[Account]]="15030",Table1[[#This Row],[Account]]="15035",Table1[[#This Row],[Account]]="20150"),Table1[[#This Row],[Vendor ID]]=""),1,"")</f>
        <v/>
      </c>
      <c r="AF2759" s="15"/>
      <c r="AG2759" s="15"/>
      <c r="AH2759" s="15"/>
      <c r="AI2759" s="46" t="str">
        <f>IF(Table1[[#This Row],[Posting Date]]&lt;&gt;"","GJ-"&amp;CountryID,"")</f>
        <v/>
      </c>
      <c r="AJ2759" s="59" t="str">
        <f>IF(Table1[[#This Row],[Posting Date]]&lt;&gt;"",Table1[[#This Row],[Posting Date]],"")</f>
        <v/>
      </c>
      <c r="AK2759" s="46"/>
      <c r="AL2759" s="46" t="str">
        <f>IF(Table1[[#This Row],[Description]]&lt;&gt;"",Table1[[#This Row],[Description]],"")</f>
        <v/>
      </c>
      <c r="AM2759" s="46" t="str">
        <f>IF(Table1[[#This Row],[Posting Date]]&lt;&gt;"",Table1[[#This Row],[Reference Number]],"")</f>
        <v/>
      </c>
      <c r="AN2759" s="46" t="str">
        <f>TRIM(Table1[[#This Row],[Line '#]])</f>
        <v/>
      </c>
      <c r="AO2759" s="46" t="str">
        <f>TRIM(Table1[[#This Row],[Account]])</f>
        <v/>
      </c>
      <c r="AP2759" s="46" t="str">
        <f>IF(Table1[[#This Row],[Posting Date]]&lt;&gt;"",$D$5,"")</f>
        <v/>
      </c>
      <c r="AQ2759" s="46" t="str">
        <f>TRIM(Table1[[#This Row],[Departments-Prgrams]])</f>
        <v/>
      </c>
      <c r="AR2759" s="46" t="str">
        <f>TRIM(Table1[[#This Row],[Grant]])</f>
        <v/>
      </c>
      <c r="AS2759" s="46" t="str">
        <f>TRIM(Table1[[#This Row],[Staff ID]])</f>
        <v/>
      </c>
      <c r="AT2759" s="46" t="str">
        <f>IF(TRIM(Table1[[#This Row],[Budget Code]])=0,"",TRIM(Table1[[#This Row],[Budget Code]]))</f>
        <v/>
      </c>
      <c r="AU2759" s="46" t="str">
        <f>IF(Table1[[#This Row],[Line Description]]&lt;&gt;"",Table1[[#This Row],[Line Description]],"")</f>
        <v/>
      </c>
      <c r="AV2759" s="46" t="str">
        <f>IF(Table1[[#This Row],[Cur_Amount Debit]]&gt;0,ROUND(Table1[[#This Row],[Cur_Amount Debit]],2),"")</f>
        <v/>
      </c>
      <c r="AW2759" s="46" t="str">
        <f>IF(Table1[[#This Row],[Cur_Amount Credit]]&gt;0,ROUND(Table1[[#This Row],[Cur_Amount Credit]],2),"")</f>
        <v/>
      </c>
      <c r="AX2759" s="46" t="str">
        <f>LEFT(Table1[[#This Row],[Cur]],3)</f>
        <v/>
      </c>
      <c r="AY2759" s="59"/>
      <c r="AZ2759" s="46"/>
      <c r="BA2759" s="46" t="str">
        <f>IF(Table1[[#This Row],[Cur]]&lt;&gt;"",IF(Table1[[#This Row],[Cur]]="USD","",ExchangeRate),"")</f>
        <v/>
      </c>
      <c r="BB2759" s="46" t="str">
        <f>IF(Table1[[#This Row],[Grant]]&lt;&gt;"",VLOOKUP(Table1[[#This Row],[Grant]],Grants!B:D,3),"")</f>
        <v/>
      </c>
      <c r="BC2759" s="46" t="str">
        <f>TRIM(Table1[[#This Row],[Vendor ID]])</f>
        <v/>
      </c>
      <c r="BD2759">
        <f>IF(Table1[[#This Row],[Reference Number]]=Q2758,BD2758,BD2758+1)</f>
        <v>0</v>
      </c>
    </row>
    <row r="2760" spans="1:56" ht="11.25" customHeight="1" x14ac:dyDescent="0.25">
      <c r="A2760" s="1"/>
      <c r="B2760" s="88" t="str">
        <f>IF(Table1[[#This Row],[Posting Date]]&lt;&gt;"",IF(Table1[[#This Row],[Reference Number]]=Q2759,B2759+1,1),"")</f>
        <v/>
      </c>
      <c r="C2760" s="61"/>
      <c r="D2760" s="61"/>
      <c r="E2760" s="138"/>
      <c r="F2760" s="141" t="str">
        <f>IFERROR(IF(VLOOKUP(Table1[[#This Row],[Budget Code Description]],Dimentions!$X$6:$AC$139,2,FALSE)="","",VLOOKUP(Table1[[#This Row],[Budget Code Description]],Dimentions!$X$6:$AC$139,2,FALSE)),"")</f>
        <v/>
      </c>
      <c r="G2760" s="141"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1" t="str">
        <f>IFERROR(VLOOKUP(Table1[[#This Row],[Budget Code Description]],Table6[#All],8,FALSE),"")</f>
        <v/>
      </c>
      <c r="L2760" s="63"/>
      <c r="M2760" s="65" t="str">
        <f>IFERROR(VLOOKUP(Table1[[#This Row],[Staff ID]],Table2[],2,FALSE),"")</f>
        <v/>
      </c>
      <c r="N2760" s="209" t="str">
        <f>IFERROR(IF(VLOOKUP(Table1[[#This Row],[Budget Code Description]],Dimentions!$X$6:$AC$134,4,FALSE)="","",VLOOKUP(Table1[[#This Row],[Budget Code Description]],Dimentions!$X$6:$AC$134,4,FALSE)),"")</f>
        <v/>
      </c>
      <c r="O2760" s="65" t="str">
        <f>IFERROR(VLOOKUP(Table1[[#This Row],[Vendor ID]],Table549[],2,FALSE),"")</f>
        <v/>
      </c>
      <c r="P2760" s="63"/>
      <c r="Q2760" s="141" t="str">
        <f>IF(Table1[[#This Row],[Posting Date]]&lt;&gt;"",$D$9,"")</f>
        <v/>
      </c>
      <c r="R2760" s="157" t="str">
        <f>IF(Table1[[#This Row],[Posting Date]]&lt;&gt;"",$D$10,"")</f>
        <v/>
      </c>
      <c r="S2760" s="66"/>
      <c r="T2760" s="63"/>
      <c r="U2760" s="67"/>
      <c r="V2760" s="67"/>
      <c r="W2760" s="67" t="str">
        <f t="shared" si="47"/>
        <v/>
      </c>
      <c r="X2760" s="159" t="str">
        <f>IF(E2760="","",(IF(Table1[[#This Row],[Cur]]="USD",Table1[[#This Row],[Cur_Amount Debit]],Table1[[#This Row],[Cur_Amount Debit]]/Table1[[#This Row],[Exchange Rate]])))</f>
        <v/>
      </c>
      <c r="Y2760" s="159" t="str">
        <f>IF(E2760="","",(IF(Table1[[#This Row],[Cur]]="USD",Table1[[#This Row],[Cur_Amount Credit]],Table1[[#This Row],[Cur_Amount Credit]]/ExchangeRate)))</f>
        <v/>
      </c>
      <c r="Z2760" s="201" t="str">
        <f>IF(E2760="","",(Table1[[#This Row],[Debit USD]]-Table1[[#This Row],[Credit USD]]))</f>
        <v/>
      </c>
      <c r="AA2760" s="226"/>
      <c r="AB2760" s="255"/>
      <c r="AC2760" s="1"/>
      <c r="AD2760" s="15"/>
      <c r="AE2760" s="15" t="str">
        <f>IF(AND(OR(Table1[[#This Row],[Account]]="15030",Table1[[#This Row],[Account]]="15035",Table1[[#This Row],[Account]]="20150"),Table1[[#This Row],[Vendor ID]]=""),1,"")</f>
        <v/>
      </c>
      <c r="AF2760" s="15"/>
      <c r="AG2760" s="15"/>
      <c r="AH2760" s="15"/>
      <c r="AI2760" s="46" t="str">
        <f>IF(Table1[[#This Row],[Posting Date]]&lt;&gt;"","GJ-"&amp;CountryID,"")</f>
        <v/>
      </c>
      <c r="AJ2760" s="59" t="str">
        <f>IF(Table1[[#This Row],[Posting Date]]&lt;&gt;"",Table1[[#This Row],[Posting Date]],"")</f>
        <v/>
      </c>
      <c r="AK2760" s="46"/>
      <c r="AL2760" s="46" t="str">
        <f>IF(Table1[[#This Row],[Description]]&lt;&gt;"",Table1[[#This Row],[Description]],"")</f>
        <v/>
      </c>
      <c r="AM2760" s="46" t="str">
        <f>IF(Table1[[#This Row],[Posting Date]]&lt;&gt;"",Table1[[#This Row],[Reference Number]],"")</f>
        <v/>
      </c>
      <c r="AN2760" s="46" t="str">
        <f>TRIM(Table1[[#This Row],[Line '#]])</f>
        <v/>
      </c>
      <c r="AO2760" s="46" t="str">
        <f>TRIM(Table1[[#This Row],[Account]])</f>
        <v/>
      </c>
      <c r="AP2760" s="46" t="str">
        <f>IF(Table1[[#This Row],[Posting Date]]&lt;&gt;"",$D$5,"")</f>
        <v/>
      </c>
      <c r="AQ2760" s="46" t="str">
        <f>TRIM(Table1[[#This Row],[Departments-Prgrams]])</f>
        <v/>
      </c>
      <c r="AR2760" s="46" t="str">
        <f>TRIM(Table1[[#This Row],[Grant]])</f>
        <v/>
      </c>
      <c r="AS2760" s="46" t="str">
        <f>TRIM(Table1[[#This Row],[Staff ID]])</f>
        <v/>
      </c>
      <c r="AT2760" s="46" t="str">
        <f>IF(TRIM(Table1[[#This Row],[Budget Code]])=0,"",TRIM(Table1[[#This Row],[Budget Code]]))</f>
        <v/>
      </c>
      <c r="AU2760" s="46" t="str">
        <f>IF(Table1[[#This Row],[Line Description]]&lt;&gt;"",Table1[[#This Row],[Line Description]],"")</f>
        <v/>
      </c>
      <c r="AV2760" s="46" t="str">
        <f>IF(Table1[[#This Row],[Cur_Amount Debit]]&gt;0,ROUND(Table1[[#This Row],[Cur_Amount Debit]],2),"")</f>
        <v/>
      </c>
      <c r="AW2760" s="46" t="str">
        <f>IF(Table1[[#This Row],[Cur_Amount Credit]]&gt;0,ROUND(Table1[[#This Row],[Cur_Amount Credit]],2),"")</f>
        <v/>
      </c>
      <c r="AX2760" s="46" t="str">
        <f>LEFT(Table1[[#This Row],[Cur]],3)</f>
        <v/>
      </c>
      <c r="AY2760" s="59"/>
      <c r="AZ2760" s="46"/>
      <c r="BA2760" s="46" t="str">
        <f>IF(Table1[[#This Row],[Cur]]&lt;&gt;"",IF(Table1[[#This Row],[Cur]]="USD","",ExchangeRate),"")</f>
        <v/>
      </c>
      <c r="BB2760" s="46" t="str">
        <f>IF(Table1[[#This Row],[Grant]]&lt;&gt;"",VLOOKUP(Table1[[#This Row],[Grant]],Grants!B:D,3),"")</f>
        <v/>
      </c>
      <c r="BC2760" s="46" t="str">
        <f>TRIM(Table1[[#This Row],[Vendor ID]])</f>
        <v/>
      </c>
      <c r="BD2760">
        <f>IF(Table1[[#This Row],[Reference Number]]=Q2759,BD2759,BD2759+1)</f>
        <v>0</v>
      </c>
    </row>
    <row r="2761" spans="1:56" ht="11.25" customHeight="1" x14ac:dyDescent="0.25">
      <c r="A2761" s="1"/>
      <c r="B2761" s="88" t="str">
        <f>IF(Table1[[#This Row],[Posting Date]]&lt;&gt;"",IF(Table1[[#This Row],[Reference Number]]=Q2760,B2760+1,1),"")</f>
        <v/>
      </c>
      <c r="C2761" s="61"/>
      <c r="D2761" s="61"/>
      <c r="E2761" s="138"/>
      <c r="F2761" s="141" t="str">
        <f>IFERROR(IF(VLOOKUP(Table1[[#This Row],[Budget Code Description]],Dimentions!$X$6:$AC$139,2,FALSE)="","",VLOOKUP(Table1[[#This Row],[Budget Code Description]],Dimentions!$X$6:$AC$139,2,FALSE)),"")</f>
        <v/>
      </c>
      <c r="G2761" s="141"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1" t="str">
        <f>IFERROR(VLOOKUP(Table1[[#This Row],[Budget Code Description]],Table6[#All],8,FALSE),"")</f>
        <v/>
      </c>
      <c r="L2761" s="63"/>
      <c r="M2761" s="65" t="str">
        <f>IFERROR(VLOOKUP(Table1[[#This Row],[Staff ID]],Table2[],2,FALSE),"")</f>
        <v/>
      </c>
      <c r="N2761" s="209" t="str">
        <f>IFERROR(IF(VLOOKUP(Table1[[#This Row],[Budget Code Description]],Dimentions!$X$6:$AC$134,4,FALSE)="","",VLOOKUP(Table1[[#This Row],[Budget Code Description]],Dimentions!$X$6:$AC$134,4,FALSE)),"")</f>
        <v/>
      </c>
      <c r="O2761" s="65" t="str">
        <f>IFERROR(VLOOKUP(Table1[[#This Row],[Vendor ID]],Table549[],2,FALSE),"")</f>
        <v/>
      </c>
      <c r="P2761" s="63"/>
      <c r="Q2761" s="141" t="str">
        <f>IF(Table1[[#This Row],[Posting Date]]&lt;&gt;"",$D$9,"")</f>
        <v/>
      </c>
      <c r="R2761" s="157" t="str">
        <f>IF(Table1[[#This Row],[Posting Date]]&lt;&gt;"",$D$10,"")</f>
        <v/>
      </c>
      <c r="S2761" s="66"/>
      <c r="T2761" s="63"/>
      <c r="U2761" s="67"/>
      <c r="V2761" s="67"/>
      <c r="W2761" s="67" t="str">
        <f t="shared" si="47"/>
        <v/>
      </c>
      <c r="X2761" s="159" t="str">
        <f>IF(E2761="","",(IF(Table1[[#This Row],[Cur]]="USD",Table1[[#This Row],[Cur_Amount Debit]],Table1[[#This Row],[Cur_Amount Debit]]/Table1[[#This Row],[Exchange Rate]])))</f>
        <v/>
      </c>
      <c r="Y2761" s="159" t="str">
        <f>IF(E2761="","",(IF(Table1[[#This Row],[Cur]]="USD",Table1[[#This Row],[Cur_Amount Credit]],Table1[[#This Row],[Cur_Amount Credit]]/ExchangeRate)))</f>
        <v/>
      </c>
      <c r="Z2761" s="201" t="str">
        <f>IF(E2761="","",(Table1[[#This Row],[Debit USD]]-Table1[[#This Row],[Credit USD]]))</f>
        <v/>
      </c>
      <c r="AA2761" s="226"/>
      <c r="AB2761" s="255"/>
      <c r="AC2761" s="1"/>
      <c r="AD2761" s="15"/>
      <c r="AE2761" s="15" t="str">
        <f>IF(AND(OR(Table1[[#This Row],[Account]]="15030",Table1[[#This Row],[Account]]="15035",Table1[[#This Row],[Account]]="20150"),Table1[[#This Row],[Vendor ID]]=""),1,"")</f>
        <v/>
      </c>
      <c r="AF2761" s="15"/>
      <c r="AG2761" s="15"/>
      <c r="AH2761" s="15"/>
      <c r="AI2761" s="46" t="str">
        <f>IF(Table1[[#This Row],[Posting Date]]&lt;&gt;"","GJ-"&amp;CountryID,"")</f>
        <v/>
      </c>
      <c r="AJ2761" s="59" t="str">
        <f>IF(Table1[[#This Row],[Posting Date]]&lt;&gt;"",Table1[[#This Row],[Posting Date]],"")</f>
        <v/>
      </c>
      <c r="AK2761" s="46"/>
      <c r="AL2761" s="46" t="str">
        <f>IF(Table1[[#This Row],[Description]]&lt;&gt;"",Table1[[#This Row],[Description]],"")</f>
        <v/>
      </c>
      <c r="AM2761" s="46" t="str">
        <f>IF(Table1[[#This Row],[Posting Date]]&lt;&gt;"",Table1[[#This Row],[Reference Number]],"")</f>
        <v/>
      </c>
      <c r="AN2761" s="46" t="str">
        <f>TRIM(Table1[[#This Row],[Line '#]])</f>
        <v/>
      </c>
      <c r="AO2761" s="46" t="str">
        <f>TRIM(Table1[[#This Row],[Account]])</f>
        <v/>
      </c>
      <c r="AP2761" s="46" t="str">
        <f>IF(Table1[[#This Row],[Posting Date]]&lt;&gt;"",$D$5,"")</f>
        <v/>
      </c>
      <c r="AQ2761" s="46" t="str">
        <f>TRIM(Table1[[#This Row],[Departments-Prgrams]])</f>
        <v/>
      </c>
      <c r="AR2761" s="46" t="str">
        <f>TRIM(Table1[[#This Row],[Grant]])</f>
        <v/>
      </c>
      <c r="AS2761" s="46" t="str">
        <f>TRIM(Table1[[#This Row],[Staff ID]])</f>
        <v/>
      </c>
      <c r="AT2761" s="46" t="str">
        <f>IF(TRIM(Table1[[#This Row],[Budget Code]])=0,"",TRIM(Table1[[#This Row],[Budget Code]]))</f>
        <v/>
      </c>
      <c r="AU2761" s="46" t="str">
        <f>IF(Table1[[#This Row],[Line Description]]&lt;&gt;"",Table1[[#This Row],[Line Description]],"")</f>
        <v/>
      </c>
      <c r="AV2761" s="46" t="str">
        <f>IF(Table1[[#This Row],[Cur_Amount Debit]]&gt;0,ROUND(Table1[[#This Row],[Cur_Amount Debit]],2),"")</f>
        <v/>
      </c>
      <c r="AW2761" s="46" t="str">
        <f>IF(Table1[[#This Row],[Cur_Amount Credit]]&gt;0,ROUND(Table1[[#This Row],[Cur_Amount Credit]],2),"")</f>
        <v/>
      </c>
      <c r="AX2761" s="46" t="str">
        <f>LEFT(Table1[[#This Row],[Cur]],3)</f>
        <v/>
      </c>
      <c r="AY2761" s="59"/>
      <c r="AZ2761" s="46"/>
      <c r="BA2761" s="46" t="str">
        <f>IF(Table1[[#This Row],[Cur]]&lt;&gt;"",IF(Table1[[#This Row],[Cur]]="USD","",ExchangeRate),"")</f>
        <v/>
      </c>
      <c r="BB2761" s="46" t="str">
        <f>IF(Table1[[#This Row],[Grant]]&lt;&gt;"",VLOOKUP(Table1[[#This Row],[Grant]],Grants!B:D,3),"")</f>
        <v/>
      </c>
      <c r="BC2761" s="46" t="str">
        <f>TRIM(Table1[[#This Row],[Vendor ID]])</f>
        <v/>
      </c>
      <c r="BD2761">
        <f>IF(Table1[[#This Row],[Reference Number]]=Q2760,BD2760,BD2760+1)</f>
        <v>0</v>
      </c>
    </row>
    <row r="2762" spans="1:56" ht="11.25" customHeight="1" x14ac:dyDescent="0.25">
      <c r="A2762" s="1"/>
      <c r="B2762" s="88" t="str">
        <f>IF(Table1[[#This Row],[Posting Date]]&lt;&gt;"",IF(Table1[[#This Row],[Reference Number]]=Q2761,B2761+1,1),"")</f>
        <v/>
      </c>
      <c r="C2762" s="61"/>
      <c r="D2762" s="61"/>
      <c r="E2762" s="138"/>
      <c r="F2762" s="141" t="str">
        <f>IFERROR(IF(VLOOKUP(Table1[[#This Row],[Budget Code Description]],Dimentions!$X$6:$AC$139,2,FALSE)="","",VLOOKUP(Table1[[#This Row],[Budget Code Description]],Dimentions!$X$6:$AC$139,2,FALSE)),"")</f>
        <v/>
      </c>
      <c r="G2762" s="141"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1" t="str">
        <f>IFERROR(VLOOKUP(Table1[[#This Row],[Budget Code Description]],Table6[#All],8,FALSE),"")</f>
        <v/>
      </c>
      <c r="L2762" s="63"/>
      <c r="M2762" s="65" t="str">
        <f>IFERROR(VLOOKUP(Table1[[#This Row],[Staff ID]],Table2[],2,FALSE),"")</f>
        <v/>
      </c>
      <c r="N2762" s="209" t="str">
        <f>IFERROR(IF(VLOOKUP(Table1[[#This Row],[Budget Code Description]],Dimentions!$X$6:$AC$134,4,FALSE)="","",VLOOKUP(Table1[[#This Row],[Budget Code Description]],Dimentions!$X$6:$AC$134,4,FALSE)),"")</f>
        <v/>
      </c>
      <c r="O2762" s="65" t="str">
        <f>IFERROR(VLOOKUP(Table1[[#This Row],[Vendor ID]],Table549[],2,FALSE),"")</f>
        <v/>
      </c>
      <c r="P2762" s="63"/>
      <c r="Q2762" s="141" t="str">
        <f>IF(Table1[[#This Row],[Posting Date]]&lt;&gt;"",$D$9,"")</f>
        <v/>
      </c>
      <c r="R2762" s="157" t="str">
        <f>IF(Table1[[#This Row],[Posting Date]]&lt;&gt;"",$D$10,"")</f>
        <v/>
      </c>
      <c r="S2762" s="66"/>
      <c r="T2762" s="63"/>
      <c r="U2762" s="67"/>
      <c r="V2762" s="67"/>
      <c r="W2762" s="67" t="str">
        <f t="shared" si="47"/>
        <v/>
      </c>
      <c r="X2762" s="159" t="str">
        <f>IF(E2762="","",(IF(Table1[[#This Row],[Cur]]="USD",Table1[[#This Row],[Cur_Amount Debit]],Table1[[#This Row],[Cur_Amount Debit]]/Table1[[#This Row],[Exchange Rate]])))</f>
        <v/>
      </c>
      <c r="Y2762" s="159" t="str">
        <f>IF(E2762="","",(IF(Table1[[#This Row],[Cur]]="USD",Table1[[#This Row],[Cur_Amount Credit]],Table1[[#This Row],[Cur_Amount Credit]]/ExchangeRate)))</f>
        <v/>
      </c>
      <c r="Z2762" s="201" t="str">
        <f>IF(E2762="","",(Table1[[#This Row],[Debit USD]]-Table1[[#This Row],[Credit USD]]))</f>
        <v/>
      </c>
      <c r="AA2762" s="226"/>
      <c r="AB2762" s="255"/>
      <c r="AC2762" s="1"/>
      <c r="AD2762" s="15"/>
      <c r="AE2762" s="15" t="str">
        <f>IF(AND(OR(Table1[[#This Row],[Account]]="15030",Table1[[#This Row],[Account]]="15035",Table1[[#This Row],[Account]]="20150"),Table1[[#This Row],[Vendor ID]]=""),1,"")</f>
        <v/>
      </c>
      <c r="AF2762" s="15"/>
      <c r="AG2762" s="15"/>
      <c r="AH2762" s="15"/>
      <c r="AI2762" s="46" t="str">
        <f>IF(Table1[[#This Row],[Posting Date]]&lt;&gt;"","GJ-"&amp;CountryID,"")</f>
        <v/>
      </c>
      <c r="AJ2762" s="59" t="str">
        <f>IF(Table1[[#This Row],[Posting Date]]&lt;&gt;"",Table1[[#This Row],[Posting Date]],"")</f>
        <v/>
      </c>
      <c r="AK2762" s="46"/>
      <c r="AL2762" s="46" t="str">
        <f>IF(Table1[[#This Row],[Description]]&lt;&gt;"",Table1[[#This Row],[Description]],"")</f>
        <v/>
      </c>
      <c r="AM2762" s="46" t="str">
        <f>IF(Table1[[#This Row],[Posting Date]]&lt;&gt;"",Table1[[#This Row],[Reference Number]],"")</f>
        <v/>
      </c>
      <c r="AN2762" s="46" t="str">
        <f>TRIM(Table1[[#This Row],[Line '#]])</f>
        <v/>
      </c>
      <c r="AO2762" s="46" t="str">
        <f>TRIM(Table1[[#This Row],[Account]])</f>
        <v/>
      </c>
      <c r="AP2762" s="46" t="str">
        <f>IF(Table1[[#This Row],[Posting Date]]&lt;&gt;"",$D$5,"")</f>
        <v/>
      </c>
      <c r="AQ2762" s="46" t="str">
        <f>TRIM(Table1[[#This Row],[Departments-Prgrams]])</f>
        <v/>
      </c>
      <c r="AR2762" s="46" t="str">
        <f>TRIM(Table1[[#This Row],[Grant]])</f>
        <v/>
      </c>
      <c r="AS2762" s="46" t="str">
        <f>TRIM(Table1[[#This Row],[Staff ID]])</f>
        <v/>
      </c>
      <c r="AT2762" s="46" t="str">
        <f>IF(TRIM(Table1[[#This Row],[Budget Code]])=0,"",TRIM(Table1[[#This Row],[Budget Code]]))</f>
        <v/>
      </c>
      <c r="AU2762" s="46" t="str">
        <f>IF(Table1[[#This Row],[Line Description]]&lt;&gt;"",Table1[[#This Row],[Line Description]],"")</f>
        <v/>
      </c>
      <c r="AV2762" s="46" t="str">
        <f>IF(Table1[[#This Row],[Cur_Amount Debit]]&gt;0,ROUND(Table1[[#This Row],[Cur_Amount Debit]],2),"")</f>
        <v/>
      </c>
      <c r="AW2762" s="46" t="str">
        <f>IF(Table1[[#This Row],[Cur_Amount Credit]]&gt;0,ROUND(Table1[[#This Row],[Cur_Amount Credit]],2),"")</f>
        <v/>
      </c>
      <c r="AX2762" s="46" t="str">
        <f>LEFT(Table1[[#This Row],[Cur]],3)</f>
        <v/>
      </c>
      <c r="AY2762" s="59"/>
      <c r="AZ2762" s="46"/>
      <c r="BA2762" s="46" t="str">
        <f>IF(Table1[[#This Row],[Cur]]&lt;&gt;"",IF(Table1[[#This Row],[Cur]]="USD","",ExchangeRate),"")</f>
        <v/>
      </c>
      <c r="BB2762" s="46" t="str">
        <f>IF(Table1[[#This Row],[Grant]]&lt;&gt;"",VLOOKUP(Table1[[#This Row],[Grant]],Grants!B:D,3),"")</f>
        <v/>
      </c>
      <c r="BC2762" s="46" t="str">
        <f>TRIM(Table1[[#This Row],[Vendor ID]])</f>
        <v/>
      </c>
      <c r="BD2762">
        <f>IF(Table1[[#This Row],[Reference Number]]=Q2761,BD2761,BD2761+1)</f>
        <v>0</v>
      </c>
    </row>
    <row r="2763" spans="1:56" ht="11.25" customHeight="1" x14ac:dyDescent="0.25">
      <c r="A2763" s="1"/>
      <c r="B2763" s="88" t="str">
        <f>IF(Table1[[#This Row],[Posting Date]]&lt;&gt;"",IF(Table1[[#This Row],[Reference Number]]=Q2762,B2762+1,1),"")</f>
        <v/>
      </c>
      <c r="C2763" s="61"/>
      <c r="D2763" s="61"/>
      <c r="E2763" s="138"/>
      <c r="F2763" s="141" t="str">
        <f>IFERROR(IF(VLOOKUP(Table1[[#This Row],[Budget Code Description]],Dimentions!$X$6:$AC$139,2,FALSE)="","",VLOOKUP(Table1[[#This Row],[Budget Code Description]],Dimentions!$X$6:$AC$139,2,FALSE)),"")</f>
        <v/>
      </c>
      <c r="G2763" s="141"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1" t="str">
        <f>IFERROR(VLOOKUP(Table1[[#This Row],[Budget Code Description]],Table6[#All],8,FALSE),"")</f>
        <v/>
      </c>
      <c r="L2763" s="63"/>
      <c r="M2763" s="65" t="str">
        <f>IFERROR(VLOOKUP(Table1[[#This Row],[Staff ID]],Table2[],2,FALSE),"")</f>
        <v/>
      </c>
      <c r="N2763" s="209" t="str">
        <f>IFERROR(IF(VLOOKUP(Table1[[#This Row],[Budget Code Description]],Dimentions!$X$6:$AC$134,4,FALSE)="","",VLOOKUP(Table1[[#This Row],[Budget Code Description]],Dimentions!$X$6:$AC$134,4,FALSE)),"")</f>
        <v/>
      </c>
      <c r="O2763" s="65" t="str">
        <f>IFERROR(VLOOKUP(Table1[[#This Row],[Vendor ID]],Table549[],2,FALSE),"")</f>
        <v/>
      </c>
      <c r="P2763" s="63"/>
      <c r="Q2763" s="141" t="str">
        <f>IF(Table1[[#This Row],[Posting Date]]&lt;&gt;"",$D$9,"")</f>
        <v/>
      </c>
      <c r="R2763" s="157" t="str">
        <f>IF(Table1[[#This Row],[Posting Date]]&lt;&gt;"",$D$10,"")</f>
        <v/>
      </c>
      <c r="S2763" s="66"/>
      <c r="T2763" s="63"/>
      <c r="U2763" s="67"/>
      <c r="V2763" s="67"/>
      <c r="W2763" s="67" t="str">
        <f t="shared" si="47"/>
        <v/>
      </c>
      <c r="X2763" s="159" t="str">
        <f>IF(E2763="","",(IF(Table1[[#This Row],[Cur]]="USD",Table1[[#This Row],[Cur_Amount Debit]],Table1[[#This Row],[Cur_Amount Debit]]/Table1[[#This Row],[Exchange Rate]])))</f>
        <v/>
      </c>
      <c r="Y2763" s="159" t="str">
        <f>IF(E2763="","",(IF(Table1[[#This Row],[Cur]]="USD",Table1[[#This Row],[Cur_Amount Credit]],Table1[[#This Row],[Cur_Amount Credit]]/ExchangeRate)))</f>
        <v/>
      </c>
      <c r="Z2763" s="201" t="str">
        <f>IF(E2763="","",(Table1[[#This Row],[Debit USD]]-Table1[[#This Row],[Credit USD]]))</f>
        <v/>
      </c>
      <c r="AA2763" s="226"/>
      <c r="AB2763" s="255"/>
      <c r="AC2763" s="1"/>
      <c r="AD2763" s="15"/>
      <c r="AE2763" s="15" t="str">
        <f>IF(AND(OR(Table1[[#This Row],[Account]]="15030",Table1[[#This Row],[Account]]="15035",Table1[[#This Row],[Account]]="20150"),Table1[[#This Row],[Vendor ID]]=""),1,"")</f>
        <v/>
      </c>
      <c r="AF2763" s="15"/>
      <c r="AG2763" s="15"/>
      <c r="AH2763" s="15"/>
      <c r="AI2763" s="46" t="str">
        <f>IF(Table1[[#This Row],[Posting Date]]&lt;&gt;"","GJ-"&amp;CountryID,"")</f>
        <v/>
      </c>
      <c r="AJ2763" s="59" t="str">
        <f>IF(Table1[[#This Row],[Posting Date]]&lt;&gt;"",Table1[[#This Row],[Posting Date]],"")</f>
        <v/>
      </c>
      <c r="AK2763" s="46"/>
      <c r="AL2763" s="46" t="str">
        <f>IF(Table1[[#This Row],[Description]]&lt;&gt;"",Table1[[#This Row],[Description]],"")</f>
        <v/>
      </c>
      <c r="AM2763" s="46" t="str">
        <f>IF(Table1[[#This Row],[Posting Date]]&lt;&gt;"",Table1[[#This Row],[Reference Number]],"")</f>
        <v/>
      </c>
      <c r="AN2763" s="46" t="str">
        <f>TRIM(Table1[[#This Row],[Line '#]])</f>
        <v/>
      </c>
      <c r="AO2763" s="46" t="str">
        <f>TRIM(Table1[[#This Row],[Account]])</f>
        <v/>
      </c>
      <c r="AP2763" s="46" t="str">
        <f>IF(Table1[[#This Row],[Posting Date]]&lt;&gt;"",$D$5,"")</f>
        <v/>
      </c>
      <c r="AQ2763" s="46" t="str">
        <f>TRIM(Table1[[#This Row],[Departments-Prgrams]])</f>
        <v/>
      </c>
      <c r="AR2763" s="46" t="str">
        <f>TRIM(Table1[[#This Row],[Grant]])</f>
        <v/>
      </c>
      <c r="AS2763" s="46" t="str">
        <f>TRIM(Table1[[#This Row],[Staff ID]])</f>
        <v/>
      </c>
      <c r="AT2763" s="46" t="str">
        <f>IF(TRIM(Table1[[#This Row],[Budget Code]])=0,"",TRIM(Table1[[#This Row],[Budget Code]]))</f>
        <v/>
      </c>
      <c r="AU2763" s="46" t="str">
        <f>IF(Table1[[#This Row],[Line Description]]&lt;&gt;"",Table1[[#This Row],[Line Description]],"")</f>
        <v/>
      </c>
      <c r="AV2763" s="46" t="str">
        <f>IF(Table1[[#This Row],[Cur_Amount Debit]]&gt;0,ROUND(Table1[[#This Row],[Cur_Amount Debit]],2),"")</f>
        <v/>
      </c>
      <c r="AW2763" s="46" t="str">
        <f>IF(Table1[[#This Row],[Cur_Amount Credit]]&gt;0,ROUND(Table1[[#This Row],[Cur_Amount Credit]],2),"")</f>
        <v/>
      </c>
      <c r="AX2763" s="46" t="str">
        <f>LEFT(Table1[[#This Row],[Cur]],3)</f>
        <v/>
      </c>
      <c r="AY2763" s="59"/>
      <c r="AZ2763" s="46"/>
      <c r="BA2763" s="46" t="str">
        <f>IF(Table1[[#This Row],[Cur]]&lt;&gt;"",IF(Table1[[#This Row],[Cur]]="USD","",ExchangeRate),"")</f>
        <v/>
      </c>
      <c r="BB2763" s="46" t="str">
        <f>IF(Table1[[#This Row],[Grant]]&lt;&gt;"",VLOOKUP(Table1[[#This Row],[Grant]],Grants!B:D,3),"")</f>
        <v/>
      </c>
      <c r="BC2763" s="46" t="str">
        <f>TRIM(Table1[[#This Row],[Vendor ID]])</f>
        <v/>
      </c>
      <c r="BD2763">
        <f>IF(Table1[[#This Row],[Reference Number]]=Q2762,BD2762,BD2762+1)</f>
        <v>0</v>
      </c>
    </row>
    <row r="2764" spans="1:56" ht="11.25" customHeight="1" x14ac:dyDescent="0.25">
      <c r="A2764" s="1"/>
      <c r="B2764" s="88" t="str">
        <f>IF(Table1[[#This Row],[Posting Date]]&lt;&gt;"",IF(Table1[[#This Row],[Reference Number]]=Q2763,B2763+1,1),"")</f>
        <v/>
      </c>
      <c r="C2764" s="61"/>
      <c r="D2764" s="61"/>
      <c r="E2764" s="138"/>
      <c r="F2764" s="141" t="str">
        <f>IFERROR(IF(VLOOKUP(Table1[[#This Row],[Budget Code Description]],Dimentions!$X$6:$AC$139,2,FALSE)="","",VLOOKUP(Table1[[#This Row],[Budget Code Description]],Dimentions!$X$6:$AC$139,2,FALSE)),"")</f>
        <v/>
      </c>
      <c r="G2764" s="141"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1" t="str">
        <f>IFERROR(VLOOKUP(Table1[[#This Row],[Budget Code Description]],Table6[#All],8,FALSE),"")</f>
        <v/>
      </c>
      <c r="L2764" s="63"/>
      <c r="M2764" s="65" t="str">
        <f>IFERROR(VLOOKUP(Table1[[#This Row],[Staff ID]],Table2[],2,FALSE),"")</f>
        <v/>
      </c>
      <c r="N2764" s="209" t="str">
        <f>IFERROR(IF(VLOOKUP(Table1[[#This Row],[Budget Code Description]],Dimentions!$X$6:$AC$134,4,FALSE)="","",VLOOKUP(Table1[[#This Row],[Budget Code Description]],Dimentions!$X$6:$AC$134,4,FALSE)),"")</f>
        <v/>
      </c>
      <c r="O2764" s="65" t="str">
        <f>IFERROR(VLOOKUP(Table1[[#This Row],[Vendor ID]],Table549[],2,FALSE),"")</f>
        <v/>
      </c>
      <c r="P2764" s="63"/>
      <c r="Q2764" s="141" t="str">
        <f>IF(Table1[[#This Row],[Posting Date]]&lt;&gt;"",$D$9,"")</f>
        <v/>
      </c>
      <c r="R2764" s="157" t="str">
        <f>IF(Table1[[#This Row],[Posting Date]]&lt;&gt;"",$D$10,"")</f>
        <v/>
      </c>
      <c r="S2764" s="66"/>
      <c r="T2764" s="63"/>
      <c r="U2764" s="67"/>
      <c r="V2764" s="67"/>
      <c r="W2764" s="67" t="str">
        <f t="shared" si="47"/>
        <v/>
      </c>
      <c r="X2764" s="159" t="str">
        <f>IF(E2764="","",(IF(Table1[[#This Row],[Cur]]="USD",Table1[[#This Row],[Cur_Amount Debit]],Table1[[#This Row],[Cur_Amount Debit]]/Table1[[#This Row],[Exchange Rate]])))</f>
        <v/>
      </c>
      <c r="Y2764" s="159" t="str">
        <f>IF(E2764="","",(IF(Table1[[#This Row],[Cur]]="USD",Table1[[#This Row],[Cur_Amount Credit]],Table1[[#This Row],[Cur_Amount Credit]]/ExchangeRate)))</f>
        <v/>
      </c>
      <c r="Z2764" s="201" t="str">
        <f>IF(E2764="","",(Table1[[#This Row],[Debit USD]]-Table1[[#This Row],[Credit USD]]))</f>
        <v/>
      </c>
      <c r="AA2764" s="226"/>
      <c r="AB2764" s="255"/>
      <c r="AC2764" s="1"/>
      <c r="AD2764" s="15"/>
      <c r="AE2764" s="15" t="str">
        <f>IF(AND(OR(Table1[[#This Row],[Account]]="15030",Table1[[#This Row],[Account]]="15035",Table1[[#This Row],[Account]]="20150"),Table1[[#This Row],[Vendor ID]]=""),1,"")</f>
        <v/>
      </c>
      <c r="AF2764" s="15"/>
      <c r="AG2764" s="15"/>
      <c r="AH2764" s="15"/>
      <c r="AI2764" s="46" t="str">
        <f>IF(Table1[[#This Row],[Posting Date]]&lt;&gt;"","GJ-"&amp;CountryID,"")</f>
        <v/>
      </c>
      <c r="AJ2764" s="59" t="str">
        <f>IF(Table1[[#This Row],[Posting Date]]&lt;&gt;"",Table1[[#This Row],[Posting Date]],"")</f>
        <v/>
      </c>
      <c r="AK2764" s="46"/>
      <c r="AL2764" s="46" t="str">
        <f>IF(Table1[[#This Row],[Description]]&lt;&gt;"",Table1[[#This Row],[Description]],"")</f>
        <v/>
      </c>
      <c r="AM2764" s="46" t="str">
        <f>IF(Table1[[#This Row],[Posting Date]]&lt;&gt;"",Table1[[#This Row],[Reference Number]],"")</f>
        <v/>
      </c>
      <c r="AN2764" s="46" t="str">
        <f>TRIM(Table1[[#This Row],[Line '#]])</f>
        <v/>
      </c>
      <c r="AO2764" s="46" t="str">
        <f>TRIM(Table1[[#This Row],[Account]])</f>
        <v/>
      </c>
      <c r="AP2764" s="46" t="str">
        <f>IF(Table1[[#This Row],[Posting Date]]&lt;&gt;"",$D$5,"")</f>
        <v/>
      </c>
      <c r="AQ2764" s="46" t="str">
        <f>TRIM(Table1[[#This Row],[Departments-Prgrams]])</f>
        <v/>
      </c>
      <c r="AR2764" s="46" t="str">
        <f>TRIM(Table1[[#This Row],[Grant]])</f>
        <v/>
      </c>
      <c r="AS2764" s="46" t="str">
        <f>TRIM(Table1[[#This Row],[Staff ID]])</f>
        <v/>
      </c>
      <c r="AT2764" s="46" t="str">
        <f>IF(TRIM(Table1[[#This Row],[Budget Code]])=0,"",TRIM(Table1[[#This Row],[Budget Code]]))</f>
        <v/>
      </c>
      <c r="AU2764" s="46" t="str">
        <f>IF(Table1[[#This Row],[Line Description]]&lt;&gt;"",Table1[[#This Row],[Line Description]],"")</f>
        <v/>
      </c>
      <c r="AV2764" s="46" t="str">
        <f>IF(Table1[[#This Row],[Cur_Amount Debit]]&gt;0,ROUND(Table1[[#This Row],[Cur_Amount Debit]],2),"")</f>
        <v/>
      </c>
      <c r="AW2764" s="46" t="str">
        <f>IF(Table1[[#This Row],[Cur_Amount Credit]]&gt;0,ROUND(Table1[[#This Row],[Cur_Amount Credit]],2),"")</f>
        <v/>
      </c>
      <c r="AX2764" s="46" t="str">
        <f>LEFT(Table1[[#This Row],[Cur]],3)</f>
        <v/>
      </c>
      <c r="AY2764" s="59"/>
      <c r="AZ2764" s="46"/>
      <c r="BA2764" s="46" t="str">
        <f>IF(Table1[[#This Row],[Cur]]&lt;&gt;"",IF(Table1[[#This Row],[Cur]]="USD","",ExchangeRate),"")</f>
        <v/>
      </c>
      <c r="BB2764" s="46" t="str">
        <f>IF(Table1[[#This Row],[Grant]]&lt;&gt;"",VLOOKUP(Table1[[#This Row],[Grant]],Grants!B:D,3),"")</f>
        <v/>
      </c>
      <c r="BC2764" s="46" t="str">
        <f>TRIM(Table1[[#This Row],[Vendor ID]])</f>
        <v/>
      </c>
      <c r="BD2764">
        <f>IF(Table1[[#This Row],[Reference Number]]=Q2763,BD2763,BD2763+1)</f>
        <v>0</v>
      </c>
    </row>
    <row r="2765" spans="1:56" ht="11.25" customHeight="1" x14ac:dyDescent="0.25">
      <c r="A2765" s="1"/>
      <c r="B2765" s="88" t="str">
        <f>IF(Table1[[#This Row],[Posting Date]]&lt;&gt;"",IF(Table1[[#This Row],[Reference Number]]=Q2764,B2764+1,1),"")</f>
        <v/>
      </c>
      <c r="C2765" s="61"/>
      <c r="D2765" s="61"/>
      <c r="E2765" s="138"/>
      <c r="F2765" s="141" t="str">
        <f>IFERROR(IF(VLOOKUP(Table1[[#This Row],[Budget Code Description]],Dimentions!$X$6:$AC$139,2,FALSE)="","",VLOOKUP(Table1[[#This Row],[Budget Code Description]],Dimentions!$X$6:$AC$139,2,FALSE)),"")</f>
        <v/>
      </c>
      <c r="G2765" s="141"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1" t="str">
        <f>IFERROR(VLOOKUP(Table1[[#This Row],[Budget Code Description]],Table6[#All],8,FALSE),"")</f>
        <v/>
      </c>
      <c r="L2765" s="63"/>
      <c r="M2765" s="65" t="str">
        <f>IFERROR(VLOOKUP(Table1[[#This Row],[Staff ID]],Table2[],2,FALSE),"")</f>
        <v/>
      </c>
      <c r="N2765" s="209" t="str">
        <f>IFERROR(IF(VLOOKUP(Table1[[#This Row],[Budget Code Description]],Dimentions!$X$6:$AC$134,4,FALSE)="","",VLOOKUP(Table1[[#This Row],[Budget Code Description]],Dimentions!$X$6:$AC$134,4,FALSE)),"")</f>
        <v/>
      </c>
      <c r="O2765" s="65" t="str">
        <f>IFERROR(VLOOKUP(Table1[[#This Row],[Vendor ID]],Table549[],2,FALSE),"")</f>
        <v/>
      </c>
      <c r="P2765" s="63"/>
      <c r="Q2765" s="141" t="str">
        <f>IF(Table1[[#This Row],[Posting Date]]&lt;&gt;"",$D$9,"")</f>
        <v/>
      </c>
      <c r="R2765" s="157" t="str">
        <f>IF(Table1[[#This Row],[Posting Date]]&lt;&gt;"",$D$10,"")</f>
        <v/>
      </c>
      <c r="S2765" s="66"/>
      <c r="T2765" s="63"/>
      <c r="U2765" s="67"/>
      <c r="V2765" s="67"/>
      <c r="W2765" s="67" t="str">
        <f t="shared" si="47"/>
        <v/>
      </c>
      <c r="X2765" s="159" t="str">
        <f>IF(E2765="","",(IF(Table1[[#This Row],[Cur]]="USD",Table1[[#This Row],[Cur_Amount Debit]],Table1[[#This Row],[Cur_Amount Debit]]/Table1[[#This Row],[Exchange Rate]])))</f>
        <v/>
      </c>
      <c r="Y2765" s="159" t="str">
        <f>IF(E2765="","",(IF(Table1[[#This Row],[Cur]]="USD",Table1[[#This Row],[Cur_Amount Credit]],Table1[[#This Row],[Cur_Amount Credit]]/ExchangeRate)))</f>
        <v/>
      </c>
      <c r="Z2765" s="201" t="str">
        <f>IF(E2765="","",(Table1[[#This Row],[Debit USD]]-Table1[[#This Row],[Credit USD]]))</f>
        <v/>
      </c>
      <c r="AA2765" s="226"/>
      <c r="AB2765" s="255"/>
      <c r="AC2765" s="1"/>
      <c r="AD2765" s="15"/>
      <c r="AE2765" s="15" t="str">
        <f>IF(AND(OR(Table1[[#This Row],[Account]]="15030",Table1[[#This Row],[Account]]="15035",Table1[[#This Row],[Account]]="20150"),Table1[[#This Row],[Vendor ID]]=""),1,"")</f>
        <v/>
      </c>
      <c r="AF2765" s="15"/>
      <c r="AG2765" s="15"/>
      <c r="AH2765" s="15"/>
      <c r="AI2765" s="46" t="str">
        <f>IF(Table1[[#This Row],[Posting Date]]&lt;&gt;"","GJ-"&amp;CountryID,"")</f>
        <v/>
      </c>
      <c r="AJ2765" s="59" t="str">
        <f>IF(Table1[[#This Row],[Posting Date]]&lt;&gt;"",Table1[[#This Row],[Posting Date]],"")</f>
        <v/>
      </c>
      <c r="AK2765" s="46"/>
      <c r="AL2765" s="46" t="str">
        <f>IF(Table1[[#This Row],[Description]]&lt;&gt;"",Table1[[#This Row],[Description]],"")</f>
        <v/>
      </c>
      <c r="AM2765" s="46" t="str">
        <f>IF(Table1[[#This Row],[Posting Date]]&lt;&gt;"",Table1[[#This Row],[Reference Number]],"")</f>
        <v/>
      </c>
      <c r="AN2765" s="46" t="str">
        <f>TRIM(Table1[[#This Row],[Line '#]])</f>
        <v/>
      </c>
      <c r="AO2765" s="46" t="str">
        <f>TRIM(Table1[[#This Row],[Account]])</f>
        <v/>
      </c>
      <c r="AP2765" s="46" t="str">
        <f>IF(Table1[[#This Row],[Posting Date]]&lt;&gt;"",$D$5,"")</f>
        <v/>
      </c>
      <c r="AQ2765" s="46" t="str">
        <f>TRIM(Table1[[#This Row],[Departments-Prgrams]])</f>
        <v/>
      </c>
      <c r="AR2765" s="46" t="str">
        <f>TRIM(Table1[[#This Row],[Grant]])</f>
        <v/>
      </c>
      <c r="AS2765" s="46" t="str">
        <f>TRIM(Table1[[#This Row],[Staff ID]])</f>
        <v/>
      </c>
      <c r="AT2765" s="46" t="str">
        <f>IF(TRIM(Table1[[#This Row],[Budget Code]])=0,"",TRIM(Table1[[#This Row],[Budget Code]]))</f>
        <v/>
      </c>
      <c r="AU2765" s="46" t="str">
        <f>IF(Table1[[#This Row],[Line Description]]&lt;&gt;"",Table1[[#This Row],[Line Description]],"")</f>
        <v/>
      </c>
      <c r="AV2765" s="46" t="str">
        <f>IF(Table1[[#This Row],[Cur_Amount Debit]]&gt;0,ROUND(Table1[[#This Row],[Cur_Amount Debit]],2),"")</f>
        <v/>
      </c>
      <c r="AW2765" s="46" t="str">
        <f>IF(Table1[[#This Row],[Cur_Amount Credit]]&gt;0,ROUND(Table1[[#This Row],[Cur_Amount Credit]],2),"")</f>
        <v/>
      </c>
      <c r="AX2765" s="46" t="str">
        <f>LEFT(Table1[[#This Row],[Cur]],3)</f>
        <v/>
      </c>
      <c r="AY2765" s="59"/>
      <c r="AZ2765" s="46"/>
      <c r="BA2765" s="46" t="str">
        <f>IF(Table1[[#This Row],[Cur]]&lt;&gt;"",IF(Table1[[#This Row],[Cur]]="USD","",ExchangeRate),"")</f>
        <v/>
      </c>
      <c r="BB2765" s="46" t="str">
        <f>IF(Table1[[#This Row],[Grant]]&lt;&gt;"",VLOOKUP(Table1[[#This Row],[Grant]],Grants!B:D,3),"")</f>
        <v/>
      </c>
      <c r="BC2765" s="46" t="str">
        <f>TRIM(Table1[[#This Row],[Vendor ID]])</f>
        <v/>
      </c>
      <c r="BD2765">
        <f>IF(Table1[[#This Row],[Reference Number]]=Q2764,BD2764,BD2764+1)</f>
        <v>0</v>
      </c>
    </row>
    <row r="2766" spans="1:56" ht="11.25" customHeight="1" x14ac:dyDescent="0.25">
      <c r="A2766" s="1"/>
      <c r="B2766" s="88" t="str">
        <f>IF(Table1[[#This Row],[Posting Date]]&lt;&gt;"",IF(Table1[[#This Row],[Reference Number]]=Q2765,B2765+1,1),"")</f>
        <v/>
      </c>
      <c r="C2766" s="61"/>
      <c r="D2766" s="61"/>
      <c r="E2766" s="138"/>
      <c r="F2766" s="141" t="str">
        <f>IFERROR(IF(VLOOKUP(Table1[[#This Row],[Budget Code Description]],Dimentions!$X$6:$AC$139,2,FALSE)="","",VLOOKUP(Table1[[#This Row],[Budget Code Description]],Dimentions!$X$6:$AC$139,2,FALSE)),"")</f>
        <v/>
      </c>
      <c r="G2766" s="141"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1" t="str">
        <f>IFERROR(VLOOKUP(Table1[[#This Row],[Budget Code Description]],Table6[#All],8,FALSE),"")</f>
        <v/>
      </c>
      <c r="L2766" s="63"/>
      <c r="M2766" s="65" t="str">
        <f>IFERROR(VLOOKUP(Table1[[#This Row],[Staff ID]],Table2[],2,FALSE),"")</f>
        <v/>
      </c>
      <c r="N2766" s="209" t="str">
        <f>IFERROR(IF(VLOOKUP(Table1[[#This Row],[Budget Code Description]],Dimentions!$X$6:$AC$134,4,FALSE)="","",VLOOKUP(Table1[[#This Row],[Budget Code Description]],Dimentions!$X$6:$AC$134,4,FALSE)),"")</f>
        <v/>
      </c>
      <c r="O2766" s="65" t="str">
        <f>IFERROR(VLOOKUP(Table1[[#This Row],[Vendor ID]],Table549[],2,FALSE),"")</f>
        <v/>
      </c>
      <c r="P2766" s="63"/>
      <c r="Q2766" s="141" t="str">
        <f>IF(Table1[[#This Row],[Posting Date]]&lt;&gt;"",$D$9,"")</f>
        <v/>
      </c>
      <c r="R2766" s="157" t="str">
        <f>IF(Table1[[#This Row],[Posting Date]]&lt;&gt;"",$D$10,"")</f>
        <v/>
      </c>
      <c r="S2766" s="66"/>
      <c r="T2766" s="63"/>
      <c r="U2766" s="67"/>
      <c r="V2766" s="67"/>
      <c r="W2766" s="67" t="str">
        <f t="shared" si="47"/>
        <v/>
      </c>
      <c r="X2766" s="159" t="str">
        <f>IF(E2766="","",(IF(Table1[[#This Row],[Cur]]="USD",Table1[[#This Row],[Cur_Amount Debit]],Table1[[#This Row],[Cur_Amount Debit]]/Table1[[#This Row],[Exchange Rate]])))</f>
        <v/>
      </c>
      <c r="Y2766" s="159" t="str">
        <f>IF(E2766="","",(IF(Table1[[#This Row],[Cur]]="USD",Table1[[#This Row],[Cur_Amount Credit]],Table1[[#This Row],[Cur_Amount Credit]]/ExchangeRate)))</f>
        <v/>
      </c>
      <c r="Z2766" s="201" t="str">
        <f>IF(E2766="","",(Table1[[#This Row],[Debit USD]]-Table1[[#This Row],[Credit USD]]))</f>
        <v/>
      </c>
      <c r="AA2766" s="226"/>
      <c r="AB2766" s="255"/>
      <c r="AC2766" s="1"/>
      <c r="AD2766" s="15"/>
      <c r="AE2766" s="15" t="str">
        <f>IF(AND(OR(Table1[[#This Row],[Account]]="15030",Table1[[#This Row],[Account]]="15035",Table1[[#This Row],[Account]]="20150"),Table1[[#This Row],[Vendor ID]]=""),1,"")</f>
        <v/>
      </c>
      <c r="AF2766" s="15"/>
      <c r="AG2766" s="15"/>
      <c r="AH2766" s="15"/>
      <c r="AI2766" s="46" t="str">
        <f>IF(Table1[[#This Row],[Posting Date]]&lt;&gt;"","GJ-"&amp;CountryID,"")</f>
        <v/>
      </c>
      <c r="AJ2766" s="59" t="str">
        <f>IF(Table1[[#This Row],[Posting Date]]&lt;&gt;"",Table1[[#This Row],[Posting Date]],"")</f>
        <v/>
      </c>
      <c r="AK2766" s="46"/>
      <c r="AL2766" s="46" t="str">
        <f>IF(Table1[[#This Row],[Description]]&lt;&gt;"",Table1[[#This Row],[Description]],"")</f>
        <v/>
      </c>
      <c r="AM2766" s="46" t="str">
        <f>IF(Table1[[#This Row],[Posting Date]]&lt;&gt;"",Table1[[#This Row],[Reference Number]],"")</f>
        <v/>
      </c>
      <c r="AN2766" s="46" t="str">
        <f>TRIM(Table1[[#This Row],[Line '#]])</f>
        <v/>
      </c>
      <c r="AO2766" s="46" t="str">
        <f>TRIM(Table1[[#This Row],[Account]])</f>
        <v/>
      </c>
      <c r="AP2766" s="46" t="str">
        <f>IF(Table1[[#This Row],[Posting Date]]&lt;&gt;"",$D$5,"")</f>
        <v/>
      </c>
      <c r="AQ2766" s="46" t="str">
        <f>TRIM(Table1[[#This Row],[Departments-Prgrams]])</f>
        <v/>
      </c>
      <c r="AR2766" s="46" t="str">
        <f>TRIM(Table1[[#This Row],[Grant]])</f>
        <v/>
      </c>
      <c r="AS2766" s="46" t="str">
        <f>TRIM(Table1[[#This Row],[Staff ID]])</f>
        <v/>
      </c>
      <c r="AT2766" s="46" t="str">
        <f>IF(TRIM(Table1[[#This Row],[Budget Code]])=0,"",TRIM(Table1[[#This Row],[Budget Code]]))</f>
        <v/>
      </c>
      <c r="AU2766" s="46" t="str">
        <f>IF(Table1[[#This Row],[Line Description]]&lt;&gt;"",Table1[[#This Row],[Line Description]],"")</f>
        <v/>
      </c>
      <c r="AV2766" s="46" t="str">
        <f>IF(Table1[[#This Row],[Cur_Amount Debit]]&gt;0,ROUND(Table1[[#This Row],[Cur_Amount Debit]],2),"")</f>
        <v/>
      </c>
      <c r="AW2766" s="46" t="str">
        <f>IF(Table1[[#This Row],[Cur_Amount Credit]]&gt;0,ROUND(Table1[[#This Row],[Cur_Amount Credit]],2),"")</f>
        <v/>
      </c>
      <c r="AX2766" s="46" t="str">
        <f>LEFT(Table1[[#This Row],[Cur]],3)</f>
        <v/>
      </c>
      <c r="AY2766" s="59"/>
      <c r="AZ2766" s="46"/>
      <c r="BA2766" s="46" t="str">
        <f>IF(Table1[[#This Row],[Cur]]&lt;&gt;"",IF(Table1[[#This Row],[Cur]]="USD","",ExchangeRate),"")</f>
        <v/>
      </c>
      <c r="BB2766" s="46" t="str">
        <f>IF(Table1[[#This Row],[Grant]]&lt;&gt;"",VLOOKUP(Table1[[#This Row],[Grant]],Grants!B:D,3),"")</f>
        <v/>
      </c>
      <c r="BC2766" s="46" t="str">
        <f>TRIM(Table1[[#This Row],[Vendor ID]])</f>
        <v/>
      </c>
      <c r="BD2766">
        <f>IF(Table1[[#This Row],[Reference Number]]=Q2765,BD2765,BD2765+1)</f>
        <v>0</v>
      </c>
    </row>
    <row r="2767" spans="1:56" ht="11.25" customHeight="1" x14ac:dyDescent="0.25">
      <c r="A2767" s="1"/>
      <c r="B2767" s="88" t="str">
        <f>IF(Table1[[#This Row],[Posting Date]]&lt;&gt;"",IF(Table1[[#This Row],[Reference Number]]=Q2766,B2766+1,1),"")</f>
        <v/>
      </c>
      <c r="C2767" s="61"/>
      <c r="D2767" s="61"/>
      <c r="E2767" s="138"/>
      <c r="F2767" s="141" t="str">
        <f>IFERROR(IF(VLOOKUP(Table1[[#This Row],[Budget Code Description]],Dimentions!$X$6:$AC$139,2,FALSE)="","",VLOOKUP(Table1[[#This Row],[Budget Code Description]],Dimentions!$X$6:$AC$139,2,FALSE)),"")</f>
        <v/>
      </c>
      <c r="G2767" s="141"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1" t="str">
        <f>IFERROR(VLOOKUP(Table1[[#This Row],[Budget Code Description]],Table6[#All],8,FALSE),"")</f>
        <v/>
      </c>
      <c r="L2767" s="63"/>
      <c r="M2767" s="65" t="str">
        <f>IFERROR(VLOOKUP(Table1[[#This Row],[Staff ID]],Table2[],2,FALSE),"")</f>
        <v/>
      </c>
      <c r="N2767" s="209" t="str">
        <f>IFERROR(IF(VLOOKUP(Table1[[#This Row],[Budget Code Description]],Dimentions!$X$6:$AC$134,4,FALSE)="","",VLOOKUP(Table1[[#This Row],[Budget Code Description]],Dimentions!$X$6:$AC$134,4,FALSE)),"")</f>
        <v/>
      </c>
      <c r="O2767" s="65" t="str">
        <f>IFERROR(VLOOKUP(Table1[[#This Row],[Vendor ID]],Table549[],2,FALSE),"")</f>
        <v/>
      </c>
      <c r="P2767" s="63"/>
      <c r="Q2767" s="141" t="str">
        <f>IF(Table1[[#This Row],[Posting Date]]&lt;&gt;"",$D$9,"")</f>
        <v/>
      </c>
      <c r="R2767" s="157" t="str">
        <f>IF(Table1[[#This Row],[Posting Date]]&lt;&gt;"",$D$10,"")</f>
        <v/>
      </c>
      <c r="S2767" s="66"/>
      <c r="T2767" s="63"/>
      <c r="U2767" s="67"/>
      <c r="V2767" s="67"/>
      <c r="W2767" s="67" t="str">
        <f t="shared" si="47"/>
        <v/>
      </c>
      <c r="X2767" s="159" t="str">
        <f>IF(E2767="","",(IF(Table1[[#This Row],[Cur]]="USD",Table1[[#This Row],[Cur_Amount Debit]],Table1[[#This Row],[Cur_Amount Debit]]/Table1[[#This Row],[Exchange Rate]])))</f>
        <v/>
      </c>
      <c r="Y2767" s="159" t="str">
        <f>IF(E2767="","",(IF(Table1[[#This Row],[Cur]]="USD",Table1[[#This Row],[Cur_Amount Credit]],Table1[[#This Row],[Cur_Amount Credit]]/ExchangeRate)))</f>
        <v/>
      </c>
      <c r="Z2767" s="201" t="str">
        <f>IF(E2767="","",(Table1[[#This Row],[Debit USD]]-Table1[[#This Row],[Credit USD]]))</f>
        <v/>
      </c>
      <c r="AA2767" s="226"/>
      <c r="AB2767" s="255"/>
      <c r="AC2767" s="1"/>
      <c r="AD2767" s="15"/>
      <c r="AE2767" s="15" t="str">
        <f>IF(AND(OR(Table1[[#This Row],[Account]]="15030",Table1[[#This Row],[Account]]="15035",Table1[[#This Row],[Account]]="20150"),Table1[[#This Row],[Vendor ID]]=""),1,"")</f>
        <v/>
      </c>
      <c r="AF2767" s="15"/>
      <c r="AG2767" s="15"/>
      <c r="AH2767" s="15"/>
      <c r="AI2767" s="46" t="str">
        <f>IF(Table1[[#This Row],[Posting Date]]&lt;&gt;"","GJ-"&amp;CountryID,"")</f>
        <v/>
      </c>
      <c r="AJ2767" s="59" t="str">
        <f>IF(Table1[[#This Row],[Posting Date]]&lt;&gt;"",Table1[[#This Row],[Posting Date]],"")</f>
        <v/>
      </c>
      <c r="AK2767" s="46"/>
      <c r="AL2767" s="46" t="str">
        <f>IF(Table1[[#This Row],[Description]]&lt;&gt;"",Table1[[#This Row],[Description]],"")</f>
        <v/>
      </c>
      <c r="AM2767" s="46" t="str">
        <f>IF(Table1[[#This Row],[Posting Date]]&lt;&gt;"",Table1[[#This Row],[Reference Number]],"")</f>
        <v/>
      </c>
      <c r="AN2767" s="46" t="str">
        <f>TRIM(Table1[[#This Row],[Line '#]])</f>
        <v/>
      </c>
      <c r="AO2767" s="46" t="str">
        <f>TRIM(Table1[[#This Row],[Account]])</f>
        <v/>
      </c>
      <c r="AP2767" s="46" t="str">
        <f>IF(Table1[[#This Row],[Posting Date]]&lt;&gt;"",$D$5,"")</f>
        <v/>
      </c>
      <c r="AQ2767" s="46" t="str">
        <f>TRIM(Table1[[#This Row],[Departments-Prgrams]])</f>
        <v/>
      </c>
      <c r="AR2767" s="46" t="str">
        <f>TRIM(Table1[[#This Row],[Grant]])</f>
        <v/>
      </c>
      <c r="AS2767" s="46" t="str">
        <f>TRIM(Table1[[#This Row],[Staff ID]])</f>
        <v/>
      </c>
      <c r="AT2767" s="46" t="str">
        <f>IF(TRIM(Table1[[#This Row],[Budget Code]])=0,"",TRIM(Table1[[#This Row],[Budget Code]]))</f>
        <v/>
      </c>
      <c r="AU2767" s="46" t="str">
        <f>IF(Table1[[#This Row],[Line Description]]&lt;&gt;"",Table1[[#This Row],[Line Description]],"")</f>
        <v/>
      </c>
      <c r="AV2767" s="46" t="str">
        <f>IF(Table1[[#This Row],[Cur_Amount Debit]]&gt;0,ROUND(Table1[[#This Row],[Cur_Amount Debit]],2),"")</f>
        <v/>
      </c>
      <c r="AW2767" s="46" t="str">
        <f>IF(Table1[[#This Row],[Cur_Amount Credit]]&gt;0,ROUND(Table1[[#This Row],[Cur_Amount Credit]],2),"")</f>
        <v/>
      </c>
      <c r="AX2767" s="46" t="str">
        <f>LEFT(Table1[[#This Row],[Cur]],3)</f>
        <v/>
      </c>
      <c r="AY2767" s="59"/>
      <c r="AZ2767" s="46"/>
      <c r="BA2767" s="46" t="str">
        <f>IF(Table1[[#This Row],[Cur]]&lt;&gt;"",IF(Table1[[#This Row],[Cur]]="USD","",ExchangeRate),"")</f>
        <v/>
      </c>
      <c r="BB2767" s="46" t="str">
        <f>IF(Table1[[#This Row],[Grant]]&lt;&gt;"",VLOOKUP(Table1[[#This Row],[Grant]],Grants!B:D,3),"")</f>
        <v/>
      </c>
      <c r="BC2767" s="46" t="str">
        <f>TRIM(Table1[[#This Row],[Vendor ID]])</f>
        <v/>
      </c>
      <c r="BD2767">
        <f>IF(Table1[[#This Row],[Reference Number]]=Q2766,BD2766,BD2766+1)</f>
        <v>0</v>
      </c>
    </row>
    <row r="2768" spans="1:56" ht="11.25" customHeight="1" x14ac:dyDescent="0.25">
      <c r="A2768" s="1"/>
      <c r="B2768" s="88" t="str">
        <f>IF(Table1[[#This Row],[Posting Date]]&lt;&gt;"",IF(Table1[[#This Row],[Reference Number]]=Q2767,B2767+1,1),"")</f>
        <v/>
      </c>
      <c r="C2768" s="61"/>
      <c r="D2768" s="61"/>
      <c r="E2768" s="138"/>
      <c r="F2768" s="141" t="str">
        <f>IFERROR(IF(VLOOKUP(Table1[[#This Row],[Budget Code Description]],Dimentions!$X$6:$AC$139,2,FALSE)="","",VLOOKUP(Table1[[#This Row],[Budget Code Description]],Dimentions!$X$6:$AC$139,2,FALSE)),"")</f>
        <v/>
      </c>
      <c r="G2768" s="141"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1" t="str">
        <f>IFERROR(VLOOKUP(Table1[[#This Row],[Budget Code Description]],Table6[#All],8,FALSE),"")</f>
        <v/>
      </c>
      <c r="L2768" s="63"/>
      <c r="M2768" s="65" t="str">
        <f>IFERROR(VLOOKUP(Table1[[#This Row],[Staff ID]],Table2[],2,FALSE),"")</f>
        <v/>
      </c>
      <c r="N2768" s="209" t="str">
        <f>IFERROR(IF(VLOOKUP(Table1[[#This Row],[Budget Code Description]],Dimentions!$X$6:$AC$134,4,FALSE)="","",VLOOKUP(Table1[[#This Row],[Budget Code Description]],Dimentions!$X$6:$AC$134,4,FALSE)),"")</f>
        <v/>
      </c>
      <c r="O2768" s="65" t="str">
        <f>IFERROR(VLOOKUP(Table1[[#This Row],[Vendor ID]],Table549[],2,FALSE),"")</f>
        <v/>
      </c>
      <c r="P2768" s="63"/>
      <c r="Q2768" s="141" t="str">
        <f>IF(Table1[[#This Row],[Posting Date]]&lt;&gt;"",$D$9,"")</f>
        <v/>
      </c>
      <c r="R2768" s="157" t="str">
        <f>IF(Table1[[#This Row],[Posting Date]]&lt;&gt;"",$D$10,"")</f>
        <v/>
      </c>
      <c r="S2768" s="66"/>
      <c r="T2768" s="63"/>
      <c r="U2768" s="67"/>
      <c r="V2768" s="67"/>
      <c r="W2768" s="67" t="str">
        <f t="shared" si="47"/>
        <v/>
      </c>
      <c r="X2768" s="159" t="str">
        <f>IF(E2768="","",(IF(Table1[[#This Row],[Cur]]="USD",Table1[[#This Row],[Cur_Amount Debit]],Table1[[#This Row],[Cur_Amount Debit]]/Table1[[#This Row],[Exchange Rate]])))</f>
        <v/>
      </c>
      <c r="Y2768" s="159" t="str">
        <f>IF(E2768="","",(IF(Table1[[#This Row],[Cur]]="USD",Table1[[#This Row],[Cur_Amount Credit]],Table1[[#This Row],[Cur_Amount Credit]]/ExchangeRate)))</f>
        <v/>
      </c>
      <c r="Z2768" s="201" t="str">
        <f>IF(E2768="","",(Table1[[#This Row],[Debit USD]]-Table1[[#This Row],[Credit USD]]))</f>
        <v/>
      </c>
      <c r="AA2768" s="226"/>
      <c r="AB2768" s="255"/>
      <c r="AC2768" s="1"/>
      <c r="AD2768" s="15"/>
      <c r="AE2768" s="15" t="str">
        <f>IF(AND(OR(Table1[[#This Row],[Account]]="15030",Table1[[#This Row],[Account]]="15035",Table1[[#This Row],[Account]]="20150"),Table1[[#This Row],[Vendor ID]]=""),1,"")</f>
        <v/>
      </c>
      <c r="AF2768" s="15"/>
      <c r="AG2768" s="15"/>
      <c r="AH2768" s="15"/>
      <c r="AI2768" s="46" t="str">
        <f>IF(Table1[[#This Row],[Posting Date]]&lt;&gt;"","GJ-"&amp;CountryID,"")</f>
        <v/>
      </c>
      <c r="AJ2768" s="59" t="str">
        <f>IF(Table1[[#This Row],[Posting Date]]&lt;&gt;"",Table1[[#This Row],[Posting Date]],"")</f>
        <v/>
      </c>
      <c r="AK2768" s="46"/>
      <c r="AL2768" s="46" t="str">
        <f>IF(Table1[[#This Row],[Description]]&lt;&gt;"",Table1[[#This Row],[Description]],"")</f>
        <v/>
      </c>
      <c r="AM2768" s="46" t="str">
        <f>IF(Table1[[#This Row],[Posting Date]]&lt;&gt;"",Table1[[#This Row],[Reference Number]],"")</f>
        <v/>
      </c>
      <c r="AN2768" s="46" t="str">
        <f>TRIM(Table1[[#This Row],[Line '#]])</f>
        <v/>
      </c>
      <c r="AO2768" s="46" t="str">
        <f>TRIM(Table1[[#This Row],[Account]])</f>
        <v/>
      </c>
      <c r="AP2768" s="46" t="str">
        <f>IF(Table1[[#This Row],[Posting Date]]&lt;&gt;"",$D$5,"")</f>
        <v/>
      </c>
      <c r="AQ2768" s="46" t="str">
        <f>TRIM(Table1[[#This Row],[Departments-Prgrams]])</f>
        <v/>
      </c>
      <c r="AR2768" s="46" t="str">
        <f>TRIM(Table1[[#This Row],[Grant]])</f>
        <v/>
      </c>
      <c r="AS2768" s="46" t="str">
        <f>TRIM(Table1[[#This Row],[Staff ID]])</f>
        <v/>
      </c>
      <c r="AT2768" s="46" t="str">
        <f>IF(TRIM(Table1[[#This Row],[Budget Code]])=0,"",TRIM(Table1[[#This Row],[Budget Code]]))</f>
        <v/>
      </c>
      <c r="AU2768" s="46" t="str">
        <f>IF(Table1[[#This Row],[Line Description]]&lt;&gt;"",Table1[[#This Row],[Line Description]],"")</f>
        <v/>
      </c>
      <c r="AV2768" s="46" t="str">
        <f>IF(Table1[[#This Row],[Cur_Amount Debit]]&gt;0,ROUND(Table1[[#This Row],[Cur_Amount Debit]],2),"")</f>
        <v/>
      </c>
      <c r="AW2768" s="46" t="str">
        <f>IF(Table1[[#This Row],[Cur_Amount Credit]]&gt;0,ROUND(Table1[[#This Row],[Cur_Amount Credit]],2),"")</f>
        <v/>
      </c>
      <c r="AX2768" s="46" t="str">
        <f>LEFT(Table1[[#This Row],[Cur]],3)</f>
        <v/>
      </c>
      <c r="AY2768" s="59"/>
      <c r="AZ2768" s="46"/>
      <c r="BA2768" s="46" t="str">
        <f>IF(Table1[[#This Row],[Cur]]&lt;&gt;"",IF(Table1[[#This Row],[Cur]]="USD","",ExchangeRate),"")</f>
        <v/>
      </c>
      <c r="BB2768" s="46" t="str">
        <f>IF(Table1[[#This Row],[Grant]]&lt;&gt;"",VLOOKUP(Table1[[#This Row],[Grant]],Grants!B:D,3),"")</f>
        <v/>
      </c>
      <c r="BC2768" s="46" t="str">
        <f>TRIM(Table1[[#This Row],[Vendor ID]])</f>
        <v/>
      </c>
      <c r="BD2768">
        <f>IF(Table1[[#This Row],[Reference Number]]=Q2767,BD2767,BD2767+1)</f>
        <v>0</v>
      </c>
    </row>
    <row r="2769" spans="1:56" ht="11.25" customHeight="1" x14ac:dyDescent="0.25">
      <c r="A2769" s="1"/>
      <c r="B2769" s="88" t="str">
        <f>IF(Table1[[#This Row],[Posting Date]]&lt;&gt;"",IF(Table1[[#This Row],[Reference Number]]=Q2768,B2768+1,1),"")</f>
        <v/>
      </c>
      <c r="C2769" s="61"/>
      <c r="D2769" s="61"/>
      <c r="E2769" s="138"/>
      <c r="F2769" s="141" t="str">
        <f>IFERROR(IF(VLOOKUP(Table1[[#This Row],[Budget Code Description]],Dimentions!$X$6:$AC$139,2,FALSE)="","",VLOOKUP(Table1[[#This Row],[Budget Code Description]],Dimentions!$X$6:$AC$139,2,FALSE)),"")</f>
        <v/>
      </c>
      <c r="G2769" s="141"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1" t="str">
        <f>IFERROR(VLOOKUP(Table1[[#This Row],[Budget Code Description]],Table6[#All],8,FALSE),"")</f>
        <v/>
      </c>
      <c r="L2769" s="63"/>
      <c r="M2769" s="65" t="str">
        <f>IFERROR(VLOOKUP(Table1[[#This Row],[Staff ID]],Table2[],2,FALSE),"")</f>
        <v/>
      </c>
      <c r="N2769" s="209" t="str">
        <f>IFERROR(IF(VLOOKUP(Table1[[#This Row],[Budget Code Description]],Dimentions!$X$6:$AC$134,4,FALSE)="","",VLOOKUP(Table1[[#This Row],[Budget Code Description]],Dimentions!$X$6:$AC$134,4,FALSE)),"")</f>
        <v/>
      </c>
      <c r="O2769" s="65" t="str">
        <f>IFERROR(VLOOKUP(Table1[[#This Row],[Vendor ID]],Table549[],2,FALSE),"")</f>
        <v/>
      </c>
      <c r="P2769" s="63"/>
      <c r="Q2769" s="141" t="str">
        <f>IF(Table1[[#This Row],[Posting Date]]&lt;&gt;"",$D$9,"")</f>
        <v/>
      </c>
      <c r="R2769" s="157" t="str">
        <f>IF(Table1[[#This Row],[Posting Date]]&lt;&gt;"",$D$10,"")</f>
        <v/>
      </c>
      <c r="S2769" s="66"/>
      <c r="T2769" s="63"/>
      <c r="U2769" s="67"/>
      <c r="V2769" s="67"/>
      <c r="W2769" s="67" t="str">
        <f t="shared" si="47"/>
        <v/>
      </c>
      <c r="X2769" s="159" t="str">
        <f>IF(E2769="","",(IF(Table1[[#This Row],[Cur]]="USD",Table1[[#This Row],[Cur_Amount Debit]],Table1[[#This Row],[Cur_Amount Debit]]/Table1[[#This Row],[Exchange Rate]])))</f>
        <v/>
      </c>
      <c r="Y2769" s="159" t="str">
        <f>IF(E2769="","",(IF(Table1[[#This Row],[Cur]]="USD",Table1[[#This Row],[Cur_Amount Credit]],Table1[[#This Row],[Cur_Amount Credit]]/ExchangeRate)))</f>
        <v/>
      </c>
      <c r="Z2769" s="201" t="str">
        <f>IF(E2769="","",(Table1[[#This Row],[Debit USD]]-Table1[[#This Row],[Credit USD]]))</f>
        <v/>
      </c>
      <c r="AA2769" s="226"/>
      <c r="AB2769" s="255"/>
      <c r="AC2769" s="1"/>
      <c r="AD2769" s="15"/>
      <c r="AE2769" s="15" t="str">
        <f>IF(AND(OR(Table1[[#This Row],[Account]]="15030",Table1[[#This Row],[Account]]="15035",Table1[[#This Row],[Account]]="20150"),Table1[[#This Row],[Vendor ID]]=""),1,"")</f>
        <v/>
      </c>
      <c r="AF2769" s="15"/>
      <c r="AG2769" s="15"/>
      <c r="AH2769" s="15"/>
      <c r="AI2769" s="46" t="str">
        <f>IF(Table1[[#This Row],[Posting Date]]&lt;&gt;"","GJ-"&amp;CountryID,"")</f>
        <v/>
      </c>
      <c r="AJ2769" s="59" t="str">
        <f>IF(Table1[[#This Row],[Posting Date]]&lt;&gt;"",Table1[[#This Row],[Posting Date]],"")</f>
        <v/>
      </c>
      <c r="AK2769" s="46"/>
      <c r="AL2769" s="46" t="str">
        <f>IF(Table1[[#This Row],[Description]]&lt;&gt;"",Table1[[#This Row],[Description]],"")</f>
        <v/>
      </c>
      <c r="AM2769" s="46" t="str">
        <f>IF(Table1[[#This Row],[Posting Date]]&lt;&gt;"",Table1[[#This Row],[Reference Number]],"")</f>
        <v/>
      </c>
      <c r="AN2769" s="46" t="str">
        <f>TRIM(Table1[[#This Row],[Line '#]])</f>
        <v/>
      </c>
      <c r="AO2769" s="46" t="str">
        <f>TRIM(Table1[[#This Row],[Account]])</f>
        <v/>
      </c>
      <c r="AP2769" s="46" t="str">
        <f>IF(Table1[[#This Row],[Posting Date]]&lt;&gt;"",$D$5,"")</f>
        <v/>
      </c>
      <c r="AQ2769" s="46" t="str">
        <f>TRIM(Table1[[#This Row],[Departments-Prgrams]])</f>
        <v/>
      </c>
      <c r="AR2769" s="46" t="str">
        <f>TRIM(Table1[[#This Row],[Grant]])</f>
        <v/>
      </c>
      <c r="AS2769" s="46" t="str">
        <f>TRIM(Table1[[#This Row],[Staff ID]])</f>
        <v/>
      </c>
      <c r="AT2769" s="46" t="str">
        <f>IF(TRIM(Table1[[#This Row],[Budget Code]])=0,"",TRIM(Table1[[#This Row],[Budget Code]]))</f>
        <v/>
      </c>
      <c r="AU2769" s="46" t="str">
        <f>IF(Table1[[#This Row],[Line Description]]&lt;&gt;"",Table1[[#This Row],[Line Description]],"")</f>
        <v/>
      </c>
      <c r="AV2769" s="46" t="str">
        <f>IF(Table1[[#This Row],[Cur_Amount Debit]]&gt;0,ROUND(Table1[[#This Row],[Cur_Amount Debit]],2),"")</f>
        <v/>
      </c>
      <c r="AW2769" s="46" t="str">
        <f>IF(Table1[[#This Row],[Cur_Amount Credit]]&gt;0,ROUND(Table1[[#This Row],[Cur_Amount Credit]],2),"")</f>
        <v/>
      </c>
      <c r="AX2769" s="46" t="str">
        <f>LEFT(Table1[[#This Row],[Cur]],3)</f>
        <v/>
      </c>
      <c r="AY2769" s="59"/>
      <c r="AZ2769" s="46"/>
      <c r="BA2769" s="46" t="str">
        <f>IF(Table1[[#This Row],[Cur]]&lt;&gt;"",IF(Table1[[#This Row],[Cur]]="USD","",ExchangeRate),"")</f>
        <v/>
      </c>
      <c r="BB2769" s="46" t="str">
        <f>IF(Table1[[#This Row],[Grant]]&lt;&gt;"",VLOOKUP(Table1[[#This Row],[Grant]],Grants!B:D,3),"")</f>
        <v/>
      </c>
      <c r="BC2769" s="46" t="str">
        <f>TRIM(Table1[[#This Row],[Vendor ID]])</f>
        <v/>
      </c>
      <c r="BD2769">
        <f>IF(Table1[[#This Row],[Reference Number]]=Q2768,BD2768,BD2768+1)</f>
        <v>0</v>
      </c>
    </row>
    <row r="2770" spans="1:56" ht="11.25" customHeight="1" x14ac:dyDescent="0.25">
      <c r="A2770" s="1"/>
      <c r="B2770" s="88" t="str">
        <f>IF(Table1[[#This Row],[Posting Date]]&lt;&gt;"",IF(Table1[[#This Row],[Reference Number]]=Q2769,B2769+1,1),"")</f>
        <v/>
      </c>
      <c r="C2770" s="61"/>
      <c r="D2770" s="61"/>
      <c r="E2770" s="138"/>
      <c r="F2770" s="141" t="str">
        <f>IFERROR(IF(VLOOKUP(Table1[[#This Row],[Budget Code Description]],Dimentions!$X$6:$AC$139,2,FALSE)="","",VLOOKUP(Table1[[#This Row],[Budget Code Description]],Dimentions!$X$6:$AC$139,2,FALSE)),"")</f>
        <v/>
      </c>
      <c r="G2770" s="141"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1" t="str">
        <f>IFERROR(VLOOKUP(Table1[[#This Row],[Budget Code Description]],Table6[#All],8,FALSE),"")</f>
        <v/>
      </c>
      <c r="L2770" s="63"/>
      <c r="M2770" s="65" t="str">
        <f>IFERROR(VLOOKUP(Table1[[#This Row],[Staff ID]],Table2[],2,FALSE),"")</f>
        <v/>
      </c>
      <c r="N2770" s="209" t="str">
        <f>IFERROR(IF(VLOOKUP(Table1[[#This Row],[Budget Code Description]],Dimentions!$X$6:$AC$134,4,FALSE)="","",VLOOKUP(Table1[[#This Row],[Budget Code Description]],Dimentions!$X$6:$AC$134,4,FALSE)),"")</f>
        <v/>
      </c>
      <c r="O2770" s="65" t="str">
        <f>IFERROR(VLOOKUP(Table1[[#This Row],[Vendor ID]],Table549[],2,FALSE),"")</f>
        <v/>
      </c>
      <c r="P2770" s="63"/>
      <c r="Q2770" s="141" t="str">
        <f>IF(Table1[[#This Row],[Posting Date]]&lt;&gt;"",$D$9,"")</f>
        <v/>
      </c>
      <c r="R2770" s="157" t="str">
        <f>IF(Table1[[#This Row],[Posting Date]]&lt;&gt;"",$D$10,"")</f>
        <v/>
      </c>
      <c r="S2770" s="66"/>
      <c r="T2770" s="63"/>
      <c r="U2770" s="67"/>
      <c r="V2770" s="67"/>
      <c r="W2770" s="67" t="str">
        <f t="shared" si="47"/>
        <v/>
      </c>
      <c r="X2770" s="159" t="str">
        <f>IF(E2770="","",(IF(Table1[[#This Row],[Cur]]="USD",Table1[[#This Row],[Cur_Amount Debit]],Table1[[#This Row],[Cur_Amount Debit]]/Table1[[#This Row],[Exchange Rate]])))</f>
        <v/>
      </c>
      <c r="Y2770" s="159" t="str">
        <f>IF(E2770="","",(IF(Table1[[#This Row],[Cur]]="USD",Table1[[#This Row],[Cur_Amount Credit]],Table1[[#This Row],[Cur_Amount Credit]]/ExchangeRate)))</f>
        <v/>
      </c>
      <c r="Z2770" s="201" t="str">
        <f>IF(E2770="","",(Table1[[#This Row],[Debit USD]]-Table1[[#This Row],[Credit USD]]))</f>
        <v/>
      </c>
      <c r="AA2770" s="226"/>
      <c r="AB2770" s="255"/>
      <c r="AC2770" s="1"/>
      <c r="AD2770" s="15"/>
      <c r="AE2770" s="15" t="str">
        <f>IF(AND(OR(Table1[[#This Row],[Account]]="15030",Table1[[#This Row],[Account]]="15035",Table1[[#This Row],[Account]]="20150"),Table1[[#This Row],[Vendor ID]]=""),1,"")</f>
        <v/>
      </c>
      <c r="AF2770" s="15"/>
      <c r="AG2770" s="15"/>
      <c r="AH2770" s="15"/>
      <c r="AI2770" s="46" t="str">
        <f>IF(Table1[[#This Row],[Posting Date]]&lt;&gt;"","GJ-"&amp;CountryID,"")</f>
        <v/>
      </c>
      <c r="AJ2770" s="59" t="str">
        <f>IF(Table1[[#This Row],[Posting Date]]&lt;&gt;"",Table1[[#This Row],[Posting Date]],"")</f>
        <v/>
      </c>
      <c r="AK2770" s="46"/>
      <c r="AL2770" s="46" t="str">
        <f>IF(Table1[[#This Row],[Description]]&lt;&gt;"",Table1[[#This Row],[Description]],"")</f>
        <v/>
      </c>
      <c r="AM2770" s="46" t="str">
        <f>IF(Table1[[#This Row],[Posting Date]]&lt;&gt;"",Table1[[#This Row],[Reference Number]],"")</f>
        <v/>
      </c>
      <c r="AN2770" s="46" t="str">
        <f>TRIM(Table1[[#This Row],[Line '#]])</f>
        <v/>
      </c>
      <c r="AO2770" s="46" t="str">
        <f>TRIM(Table1[[#This Row],[Account]])</f>
        <v/>
      </c>
      <c r="AP2770" s="46" t="str">
        <f>IF(Table1[[#This Row],[Posting Date]]&lt;&gt;"",$D$5,"")</f>
        <v/>
      </c>
      <c r="AQ2770" s="46" t="str">
        <f>TRIM(Table1[[#This Row],[Departments-Prgrams]])</f>
        <v/>
      </c>
      <c r="AR2770" s="46" t="str">
        <f>TRIM(Table1[[#This Row],[Grant]])</f>
        <v/>
      </c>
      <c r="AS2770" s="46" t="str">
        <f>TRIM(Table1[[#This Row],[Staff ID]])</f>
        <v/>
      </c>
      <c r="AT2770" s="46" t="str">
        <f>IF(TRIM(Table1[[#This Row],[Budget Code]])=0,"",TRIM(Table1[[#This Row],[Budget Code]]))</f>
        <v/>
      </c>
      <c r="AU2770" s="46" t="str">
        <f>IF(Table1[[#This Row],[Line Description]]&lt;&gt;"",Table1[[#This Row],[Line Description]],"")</f>
        <v/>
      </c>
      <c r="AV2770" s="46" t="str">
        <f>IF(Table1[[#This Row],[Cur_Amount Debit]]&gt;0,ROUND(Table1[[#This Row],[Cur_Amount Debit]],2),"")</f>
        <v/>
      </c>
      <c r="AW2770" s="46" t="str">
        <f>IF(Table1[[#This Row],[Cur_Amount Credit]]&gt;0,ROUND(Table1[[#This Row],[Cur_Amount Credit]],2),"")</f>
        <v/>
      </c>
      <c r="AX2770" s="46" t="str">
        <f>LEFT(Table1[[#This Row],[Cur]],3)</f>
        <v/>
      </c>
      <c r="AY2770" s="59"/>
      <c r="AZ2770" s="46"/>
      <c r="BA2770" s="46" t="str">
        <f>IF(Table1[[#This Row],[Cur]]&lt;&gt;"",IF(Table1[[#This Row],[Cur]]="USD","",ExchangeRate),"")</f>
        <v/>
      </c>
      <c r="BB2770" s="46" t="str">
        <f>IF(Table1[[#This Row],[Grant]]&lt;&gt;"",VLOOKUP(Table1[[#This Row],[Grant]],Grants!B:D,3),"")</f>
        <v/>
      </c>
      <c r="BC2770" s="46" t="str">
        <f>TRIM(Table1[[#This Row],[Vendor ID]])</f>
        <v/>
      </c>
      <c r="BD2770">
        <f>IF(Table1[[#This Row],[Reference Number]]=Q2769,BD2769,BD2769+1)</f>
        <v>0</v>
      </c>
    </row>
    <row r="2771" spans="1:56" ht="11.25" customHeight="1" x14ac:dyDescent="0.25">
      <c r="A2771" s="1"/>
      <c r="B2771" s="88" t="str">
        <f>IF(Table1[[#This Row],[Posting Date]]&lt;&gt;"",IF(Table1[[#This Row],[Reference Number]]=Q2770,B2770+1,1),"")</f>
        <v/>
      </c>
      <c r="C2771" s="61"/>
      <c r="D2771" s="61"/>
      <c r="E2771" s="138"/>
      <c r="F2771" s="141" t="str">
        <f>IFERROR(IF(VLOOKUP(Table1[[#This Row],[Budget Code Description]],Dimentions!$X$6:$AC$139,2,FALSE)="","",VLOOKUP(Table1[[#This Row],[Budget Code Description]],Dimentions!$X$6:$AC$139,2,FALSE)),"")</f>
        <v/>
      </c>
      <c r="G2771" s="141"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1" t="str">
        <f>IFERROR(VLOOKUP(Table1[[#This Row],[Budget Code Description]],Table6[#All],8,FALSE),"")</f>
        <v/>
      </c>
      <c r="L2771" s="63"/>
      <c r="M2771" s="65" t="str">
        <f>IFERROR(VLOOKUP(Table1[[#This Row],[Staff ID]],Table2[],2,FALSE),"")</f>
        <v/>
      </c>
      <c r="N2771" s="209" t="str">
        <f>IFERROR(IF(VLOOKUP(Table1[[#This Row],[Budget Code Description]],Dimentions!$X$6:$AC$134,4,FALSE)="","",VLOOKUP(Table1[[#This Row],[Budget Code Description]],Dimentions!$X$6:$AC$134,4,FALSE)),"")</f>
        <v/>
      </c>
      <c r="O2771" s="65" t="str">
        <f>IFERROR(VLOOKUP(Table1[[#This Row],[Vendor ID]],Table549[],2,FALSE),"")</f>
        <v/>
      </c>
      <c r="P2771" s="63"/>
      <c r="Q2771" s="141" t="str">
        <f>IF(Table1[[#This Row],[Posting Date]]&lt;&gt;"",$D$9,"")</f>
        <v/>
      </c>
      <c r="R2771" s="157" t="str">
        <f>IF(Table1[[#This Row],[Posting Date]]&lt;&gt;"",$D$10,"")</f>
        <v/>
      </c>
      <c r="S2771" s="66"/>
      <c r="T2771" s="63"/>
      <c r="U2771" s="67"/>
      <c r="V2771" s="67"/>
      <c r="W2771" s="67" t="str">
        <f t="shared" si="47"/>
        <v/>
      </c>
      <c r="X2771" s="159" t="str">
        <f>IF(E2771="","",(IF(Table1[[#This Row],[Cur]]="USD",Table1[[#This Row],[Cur_Amount Debit]],Table1[[#This Row],[Cur_Amount Debit]]/Table1[[#This Row],[Exchange Rate]])))</f>
        <v/>
      </c>
      <c r="Y2771" s="159" t="str">
        <f>IF(E2771="","",(IF(Table1[[#This Row],[Cur]]="USD",Table1[[#This Row],[Cur_Amount Credit]],Table1[[#This Row],[Cur_Amount Credit]]/ExchangeRate)))</f>
        <v/>
      </c>
      <c r="Z2771" s="201" t="str">
        <f>IF(E2771="","",(Table1[[#This Row],[Debit USD]]-Table1[[#This Row],[Credit USD]]))</f>
        <v/>
      </c>
      <c r="AA2771" s="226"/>
      <c r="AB2771" s="255"/>
      <c r="AC2771" s="1"/>
      <c r="AD2771" s="15"/>
      <c r="AE2771" s="15" t="str">
        <f>IF(AND(OR(Table1[[#This Row],[Account]]="15030",Table1[[#This Row],[Account]]="15035",Table1[[#This Row],[Account]]="20150"),Table1[[#This Row],[Vendor ID]]=""),1,"")</f>
        <v/>
      </c>
      <c r="AF2771" s="15"/>
      <c r="AG2771" s="15"/>
      <c r="AH2771" s="15"/>
      <c r="AI2771" s="46" t="str">
        <f>IF(Table1[[#This Row],[Posting Date]]&lt;&gt;"","GJ-"&amp;CountryID,"")</f>
        <v/>
      </c>
      <c r="AJ2771" s="59" t="str">
        <f>IF(Table1[[#This Row],[Posting Date]]&lt;&gt;"",Table1[[#This Row],[Posting Date]],"")</f>
        <v/>
      </c>
      <c r="AK2771" s="46"/>
      <c r="AL2771" s="46" t="str">
        <f>IF(Table1[[#This Row],[Description]]&lt;&gt;"",Table1[[#This Row],[Description]],"")</f>
        <v/>
      </c>
      <c r="AM2771" s="46" t="str">
        <f>IF(Table1[[#This Row],[Posting Date]]&lt;&gt;"",Table1[[#This Row],[Reference Number]],"")</f>
        <v/>
      </c>
      <c r="AN2771" s="46" t="str">
        <f>TRIM(Table1[[#This Row],[Line '#]])</f>
        <v/>
      </c>
      <c r="AO2771" s="46" t="str">
        <f>TRIM(Table1[[#This Row],[Account]])</f>
        <v/>
      </c>
      <c r="AP2771" s="46" t="str">
        <f>IF(Table1[[#This Row],[Posting Date]]&lt;&gt;"",$D$5,"")</f>
        <v/>
      </c>
      <c r="AQ2771" s="46" t="str">
        <f>TRIM(Table1[[#This Row],[Departments-Prgrams]])</f>
        <v/>
      </c>
      <c r="AR2771" s="46" t="str">
        <f>TRIM(Table1[[#This Row],[Grant]])</f>
        <v/>
      </c>
      <c r="AS2771" s="46" t="str">
        <f>TRIM(Table1[[#This Row],[Staff ID]])</f>
        <v/>
      </c>
      <c r="AT2771" s="46" t="str">
        <f>IF(TRIM(Table1[[#This Row],[Budget Code]])=0,"",TRIM(Table1[[#This Row],[Budget Code]]))</f>
        <v/>
      </c>
      <c r="AU2771" s="46" t="str">
        <f>IF(Table1[[#This Row],[Line Description]]&lt;&gt;"",Table1[[#This Row],[Line Description]],"")</f>
        <v/>
      </c>
      <c r="AV2771" s="46" t="str">
        <f>IF(Table1[[#This Row],[Cur_Amount Debit]]&gt;0,ROUND(Table1[[#This Row],[Cur_Amount Debit]],2),"")</f>
        <v/>
      </c>
      <c r="AW2771" s="46" t="str">
        <f>IF(Table1[[#This Row],[Cur_Amount Credit]]&gt;0,ROUND(Table1[[#This Row],[Cur_Amount Credit]],2),"")</f>
        <v/>
      </c>
      <c r="AX2771" s="46" t="str">
        <f>LEFT(Table1[[#This Row],[Cur]],3)</f>
        <v/>
      </c>
      <c r="AY2771" s="59"/>
      <c r="AZ2771" s="46"/>
      <c r="BA2771" s="46" t="str">
        <f>IF(Table1[[#This Row],[Cur]]&lt;&gt;"",IF(Table1[[#This Row],[Cur]]="USD","",ExchangeRate),"")</f>
        <v/>
      </c>
      <c r="BB2771" s="46" t="str">
        <f>IF(Table1[[#This Row],[Grant]]&lt;&gt;"",VLOOKUP(Table1[[#This Row],[Grant]],Grants!B:D,3),"")</f>
        <v/>
      </c>
      <c r="BC2771" s="46" t="str">
        <f>TRIM(Table1[[#This Row],[Vendor ID]])</f>
        <v/>
      </c>
      <c r="BD2771">
        <f>IF(Table1[[#This Row],[Reference Number]]=Q2770,BD2770,BD2770+1)</f>
        <v>0</v>
      </c>
    </row>
    <row r="2772" spans="1:56" ht="11.25" customHeight="1" x14ac:dyDescent="0.25">
      <c r="A2772" s="1"/>
      <c r="B2772" s="88" t="str">
        <f>IF(Table1[[#This Row],[Posting Date]]&lt;&gt;"",IF(Table1[[#This Row],[Reference Number]]=Q2771,B2771+1,1),"")</f>
        <v/>
      </c>
      <c r="C2772" s="61"/>
      <c r="D2772" s="61"/>
      <c r="E2772" s="138"/>
      <c r="F2772" s="141" t="str">
        <f>IFERROR(IF(VLOOKUP(Table1[[#This Row],[Budget Code Description]],Dimentions!$X$6:$AC$139,2,FALSE)="","",VLOOKUP(Table1[[#This Row],[Budget Code Description]],Dimentions!$X$6:$AC$139,2,FALSE)),"")</f>
        <v/>
      </c>
      <c r="G2772" s="141"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1" t="str">
        <f>IFERROR(VLOOKUP(Table1[[#This Row],[Budget Code Description]],Table6[#All],8,FALSE),"")</f>
        <v/>
      </c>
      <c r="L2772" s="63"/>
      <c r="M2772" s="65" t="str">
        <f>IFERROR(VLOOKUP(Table1[[#This Row],[Staff ID]],Table2[],2,FALSE),"")</f>
        <v/>
      </c>
      <c r="N2772" s="209" t="str">
        <f>IFERROR(IF(VLOOKUP(Table1[[#This Row],[Budget Code Description]],Dimentions!$X$6:$AC$134,4,FALSE)="","",VLOOKUP(Table1[[#This Row],[Budget Code Description]],Dimentions!$X$6:$AC$134,4,FALSE)),"")</f>
        <v/>
      </c>
      <c r="O2772" s="65" t="str">
        <f>IFERROR(VLOOKUP(Table1[[#This Row],[Vendor ID]],Table549[],2,FALSE),"")</f>
        <v/>
      </c>
      <c r="P2772" s="63"/>
      <c r="Q2772" s="141" t="str">
        <f>IF(Table1[[#This Row],[Posting Date]]&lt;&gt;"",$D$9,"")</f>
        <v/>
      </c>
      <c r="R2772" s="157" t="str">
        <f>IF(Table1[[#This Row],[Posting Date]]&lt;&gt;"",$D$10,"")</f>
        <v/>
      </c>
      <c r="S2772" s="66"/>
      <c r="T2772" s="63"/>
      <c r="U2772" s="67"/>
      <c r="V2772" s="67"/>
      <c r="W2772" s="67" t="str">
        <f t="shared" si="47"/>
        <v/>
      </c>
      <c r="X2772" s="159" t="str">
        <f>IF(E2772="","",(IF(Table1[[#This Row],[Cur]]="USD",Table1[[#This Row],[Cur_Amount Debit]],Table1[[#This Row],[Cur_Amount Debit]]/Table1[[#This Row],[Exchange Rate]])))</f>
        <v/>
      </c>
      <c r="Y2772" s="159" t="str">
        <f>IF(E2772="","",(IF(Table1[[#This Row],[Cur]]="USD",Table1[[#This Row],[Cur_Amount Credit]],Table1[[#This Row],[Cur_Amount Credit]]/ExchangeRate)))</f>
        <v/>
      </c>
      <c r="Z2772" s="201" t="str">
        <f>IF(E2772="","",(Table1[[#This Row],[Debit USD]]-Table1[[#This Row],[Credit USD]]))</f>
        <v/>
      </c>
      <c r="AA2772" s="226"/>
      <c r="AB2772" s="255"/>
      <c r="AC2772" s="1"/>
      <c r="AD2772" s="15"/>
      <c r="AE2772" s="15" t="str">
        <f>IF(AND(OR(Table1[[#This Row],[Account]]="15030",Table1[[#This Row],[Account]]="15035",Table1[[#This Row],[Account]]="20150"),Table1[[#This Row],[Vendor ID]]=""),1,"")</f>
        <v/>
      </c>
      <c r="AF2772" s="15"/>
      <c r="AG2772" s="15"/>
      <c r="AH2772" s="15"/>
      <c r="AI2772" s="46" t="str">
        <f>IF(Table1[[#This Row],[Posting Date]]&lt;&gt;"","GJ-"&amp;CountryID,"")</f>
        <v/>
      </c>
      <c r="AJ2772" s="59" t="str">
        <f>IF(Table1[[#This Row],[Posting Date]]&lt;&gt;"",Table1[[#This Row],[Posting Date]],"")</f>
        <v/>
      </c>
      <c r="AK2772" s="46"/>
      <c r="AL2772" s="46" t="str">
        <f>IF(Table1[[#This Row],[Description]]&lt;&gt;"",Table1[[#This Row],[Description]],"")</f>
        <v/>
      </c>
      <c r="AM2772" s="46" t="str">
        <f>IF(Table1[[#This Row],[Posting Date]]&lt;&gt;"",Table1[[#This Row],[Reference Number]],"")</f>
        <v/>
      </c>
      <c r="AN2772" s="46" t="str">
        <f>TRIM(Table1[[#This Row],[Line '#]])</f>
        <v/>
      </c>
      <c r="AO2772" s="46" t="str">
        <f>TRIM(Table1[[#This Row],[Account]])</f>
        <v/>
      </c>
      <c r="AP2772" s="46" t="str">
        <f>IF(Table1[[#This Row],[Posting Date]]&lt;&gt;"",$D$5,"")</f>
        <v/>
      </c>
      <c r="AQ2772" s="46" t="str">
        <f>TRIM(Table1[[#This Row],[Departments-Prgrams]])</f>
        <v/>
      </c>
      <c r="AR2772" s="46" t="str">
        <f>TRIM(Table1[[#This Row],[Grant]])</f>
        <v/>
      </c>
      <c r="AS2772" s="46" t="str">
        <f>TRIM(Table1[[#This Row],[Staff ID]])</f>
        <v/>
      </c>
      <c r="AT2772" s="46" t="str">
        <f>IF(TRIM(Table1[[#This Row],[Budget Code]])=0,"",TRIM(Table1[[#This Row],[Budget Code]]))</f>
        <v/>
      </c>
      <c r="AU2772" s="46" t="str">
        <f>IF(Table1[[#This Row],[Line Description]]&lt;&gt;"",Table1[[#This Row],[Line Description]],"")</f>
        <v/>
      </c>
      <c r="AV2772" s="46" t="str">
        <f>IF(Table1[[#This Row],[Cur_Amount Debit]]&gt;0,ROUND(Table1[[#This Row],[Cur_Amount Debit]],2),"")</f>
        <v/>
      </c>
      <c r="AW2772" s="46" t="str">
        <f>IF(Table1[[#This Row],[Cur_Amount Credit]]&gt;0,ROUND(Table1[[#This Row],[Cur_Amount Credit]],2),"")</f>
        <v/>
      </c>
      <c r="AX2772" s="46" t="str">
        <f>LEFT(Table1[[#This Row],[Cur]],3)</f>
        <v/>
      </c>
      <c r="AY2772" s="59"/>
      <c r="AZ2772" s="46"/>
      <c r="BA2772" s="46" t="str">
        <f>IF(Table1[[#This Row],[Cur]]&lt;&gt;"",IF(Table1[[#This Row],[Cur]]="USD","",ExchangeRate),"")</f>
        <v/>
      </c>
      <c r="BB2772" s="46" t="str">
        <f>IF(Table1[[#This Row],[Grant]]&lt;&gt;"",VLOOKUP(Table1[[#This Row],[Grant]],Grants!B:D,3),"")</f>
        <v/>
      </c>
      <c r="BC2772" s="46" t="str">
        <f>TRIM(Table1[[#This Row],[Vendor ID]])</f>
        <v/>
      </c>
      <c r="BD2772">
        <f>IF(Table1[[#This Row],[Reference Number]]=Q2771,BD2771,BD2771+1)</f>
        <v>0</v>
      </c>
    </row>
    <row r="2773" spans="1:56" ht="11.25" customHeight="1" x14ac:dyDescent="0.25">
      <c r="A2773" s="1"/>
      <c r="B2773" s="88" t="str">
        <f>IF(Table1[[#This Row],[Posting Date]]&lt;&gt;"",IF(Table1[[#This Row],[Reference Number]]=Q2772,B2772+1,1),"")</f>
        <v/>
      </c>
      <c r="C2773" s="61"/>
      <c r="D2773" s="61"/>
      <c r="E2773" s="138"/>
      <c r="F2773" s="141" t="str">
        <f>IFERROR(IF(VLOOKUP(Table1[[#This Row],[Budget Code Description]],Dimentions!$X$6:$AC$139,2,FALSE)="","",VLOOKUP(Table1[[#This Row],[Budget Code Description]],Dimentions!$X$6:$AC$139,2,FALSE)),"")</f>
        <v/>
      </c>
      <c r="G2773" s="141"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1" t="str">
        <f>IFERROR(VLOOKUP(Table1[[#This Row],[Budget Code Description]],Table6[#All],8,FALSE),"")</f>
        <v/>
      </c>
      <c r="L2773" s="63"/>
      <c r="M2773" s="65" t="str">
        <f>IFERROR(VLOOKUP(Table1[[#This Row],[Staff ID]],Table2[],2,FALSE),"")</f>
        <v/>
      </c>
      <c r="N2773" s="209" t="str">
        <f>IFERROR(IF(VLOOKUP(Table1[[#This Row],[Budget Code Description]],Dimentions!$X$6:$AC$134,4,FALSE)="","",VLOOKUP(Table1[[#This Row],[Budget Code Description]],Dimentions!$X$6:$AC$134,4,FALSE)),"")</f>
        <v/>
      </c>
      <c r="O2773" s="65" t="str">
        <f>IFERROR(VLOOKUP(Table1[[#This Row],[Vendor ID]],Table549[],2,FALSE),"")</f>
        <v/>
      </c>
      <c r="P2773" s="63"/>
      <c r="Q2773" s="141" t="str">
        <f>IF(Table1[[#This Row],[Posting Date]]&lt;&gt;"",$D$9,"")</f>
        <v/>
      </c>
      <c r="R2773" s="157" t="str">
        <f>IF(Table1[[#This Row],[Posting Date]]&lt;&gt;"",$D$10,"")</f>
        <v/>
      </c>
      <c r="S2773" s="66"/>
      <c r="T2773" s="63"/>
      <c r="U2773" s="67"/>
      <c r="V2773" s="67"/>
      <c r="W2773" s="67" t="str">
        <f t="shared" si="47"/>
        <v/>
      </c>
      <c r="X2773" s="159" t="str">
        <f>IF(E2773="","",(IF(Table1[[#This Row],[Cur]]="USD",Table1[[#This Row],[Cur_Amount Debit]],Table1[[#This Row],[Cur_Amount Debit]]/Table1[[#This Row],[Exchange Rate]])))</f>
        <v/>
      </c>
      <c r="Y2773" s="159" t="str">
        <f>IF(E2773="","",(IF(Table1[[#This Row],[Cur]]="USD",Table1[[#This Row],[Cur_Amount Credit]],Table1[[#This Row],[Cur_Amount Credit]]/ExchangeRate)))</f>
        <v/>
      </c>
      <c r="Z2773" s="201" t="str">
        <f>IF(E2773="","",(Table1[[#This Row],[Debit USD]]-Table1[[#This Row],[Credit USD]]))</f>
        <v/>
      </c>
      <c r="AA2773" s="226"/>
      <c r="AB2773" s="255"/>
      <c r="AC2773" s="1"/>
      <c r="AD2773" s="15"/>
      <c r="AE2773" s="15" t="str">
        <f>IF(AND(OR(Table1[[#This Row],[Account]]="15030",Table1[[#This Row],[Account]]="15035",Table1[[#This Row],[Account]]="20150"),Table1[[#This Row],[Vendor ID]]=""),1,"")</f>
        <v/>
      </c>
      <c r="AF2773" s="15"/>
      <c r="AG2773" s="15"/>
      <c r="AH2773" s="15"/>
      <c r="AI2773" s="46" t="str">
        <f>IF(Table1[[#This Row],[Posting Date]]&lt;&gt;"","GJ-"&amp;CountryID,"")</f>
        <v/>
      </c>
      <c r="AJ2773" s="59" t="str">
        <f>IF(Table1[[#This Row],[Posting Date]]&lt;&gt;"",Table1[[#This Row],[Posting Date]],"")</f>
        <v/>
      </c>
      <c r="AK2773" s="46"/>
      <c r="AL2773" s="46" t="str">
        <f>IF(Table1[[#This Row],[Description]]&lt;&gt;"",Table1[[#This Row],[Description]],"")</f>
        <v/>
      </c>
      <c r="AM2773" s="46" t="str">
        <f>IF(Table1[[#This Row],[Posting Date]]&lt;&gt;"",Table1[[#This Row],[Reference Number]],"")</f>
        <v/>
      </c>
      <c r="AN2773" s="46" t="str">
        <f>TRIM(Table1[[#This Row],[Line '#]])</f>
        <v/>
      </c>
      <c r="AO2773" s="46" t="str">
        <f>TRIM(Table1[[#This Row],[Account]])</f>
        <v/>
      </c>
      <c r="AP2773" s="46" t="str">
        <f>IF(Table1[[#This Row],[Posting Date]]&lt;&gt;"",$D$5,"")</f>
        <v/>
      </c>
      <c r="AQ2773" s="46" t="str">
        <f>TRIM(Table1[[#This Row],[Departments-Prgrams]])</f>
        <v/>
      </c>
      <c r="AR2773" s="46" t="str">
        <f>TRIM(Table1[[#This Row],[Grant]])</f>
        <v/>
      </c>
      <c r="AS2773" s="46" t="str">
        <f>TRIM(Table1[[#This Row],[Staff ID]])</f>
        <v/>
      </c>
      <c r="AT2773" s="46" t="str">
        <f>IF(TRIM(Table1[[#This Row],[Budget Code]])=0,"",TRIM(Table1[[#This Row],[Budget Code]]))</f>
        <v/>
      </c>
      <c r="AU2773" s="46" t="str">
        <f>IF(Table1[[#This Row],[Line Description]]&lt;&gt;"",Table1[[#This Row],[Line Description]],"")</f>
        <v/>
      </c>
      <c r="AV2773" s="46" t="str">
        <f>IF(Table1[[#This Row],[Cur_Amount Debit]]&gt;0,ROUND(Table1[[#This Row],[Cur_Amount Debit]],2),"")</f>
        <v/>
      </c>
      <c r="AW2773" s="46" t="str">
        <f>IF(Table1[[#This Row],[Cur_Amount Credit]]&gt;0,ROUND(Table1[[#This Row],[Cur_Amount Credit]],2),"")</f>
        <v/>
      </c>
      <c r="AX2773" s="46" t="str">
        <f>LEFT(Table1[[#This Row],[Cur]],3)</f>
        <v/>
      </c>
      <c r="AY2773" s="59"/>
      <c r="AZ2773" s="46"/>
      <c r="BA2773" s="46" t="str">
        <f>IF(Table1[[#This Row],[Cur]]&lt;&gt;"",IF(Table1[[#This Row],[Cur]]="USD","",ExchangeRate),"")</f>
        <v/>
      </c>
      <c r="BB2773" s="46" t="str">
        <f>IF(Table1[[#This Row],[Grant]]&lt;&gt;"",VLOOKUP(Table1[[#This Row],[Grant]],Grants!B:D,3),"")</f>
        <v/>
      </c>
      <c r="BC2773" s="46" t="str">
        <f>TRIM(Table1[[#This Row],[Vendor ID]])</f>
        <v/>
      </c>
      <c r="BD2773">
        <f>IF(Table1[[#This Row],[Reference Number]]=Q2772,BD2772,BD2772+1)</f>
        <v>0</v>
      </c>
    </row>
    <row r="2774" spans="1:56" ht="11.25" customHeight="1" x14ac:dyDescent="0.25">
      <c r="A2774" s="1"/>
      <c r="B2774" s="88" t="str">
        <f>IF(Table1[[#This Row],[Posting Date]]&lt;&gt;"",IF(Table1[[#This Row],[Reference Number]]=Q2773,B2773+1,1),"")</f>
        <v/>
      </c>
      <c r="C2774" s="61"/>
      <c r="D2774" s="61"/>
      <c r="E2774" s="138"/>
      <c r="F2774" s="141" t="str">
        <f>IFERROR(IF(VLOOKUP(Table1[[#This Row],[Budget Code Description]],Dimentions!$X$6:$AC$139,2,FALSE)="","",VLOOKUP(Table1[[#This Row],[Budget Code Description]],Dimentions!$X$6:$AC$139,2,FALSE)),"")</f>
        <v/>
      </c>
      <c r="G2774" s="141"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1" t="str">
        <f>IFERROR(VLOOKUP(Table1[[#This Row],[Budget Code Description]],Table6[#All],8,FALSE),"")</f>
        <v/>
      </c>
      <c r="L2774" s="63"/>
      <c r="M2774" s="65" t="str">
        <f>IFERROR(VLOOKUP(Table1[[#This Row],[Staff ID]],Table2[],2,FALSE),"")</f>
        <v/>
      </c>
      <c r="N2774" s="209" t="str">
        <f>IFERROR(IF(VLOOKUP(Table1[[#This Row],[Budget Code Description]],Dimentions!$X$6:$AC$134,4,FALSE)="","",VLOOKUP(Table1[[#This Row],[Budget Code Description]],Dimentions!$X$6:$AC$134,4,FALSE)),"")</f>
        <v/>
      </c>
      <c r="O2774" s="65" t="str">
        <f>IFERROR(VLOOKUP(Table1[[#This Row],[Vendor ID]],Table549[],2,FALSE),"")</f>
        <v/>
      </c>
      <c r="P2774" s="63"/>
      <c r="Q2774" s="141" t="str">
        <f>IF(Table1[[#This Row],[Posting Date]]&lt;&gt;"",$D$9,"")</f>
        <v/>
      </c>
      <c r="R2774" s="157" t="str">
        <f>IF(Table1[[#This Row],[Posting Date]]&lt;&gt;"",$D$10,"")</f>
        <v/>
      </c>
      <c r="S2774" s="66"/>
      <c r="T2774" s="63"/>
      <c r="U2774" s="67"/>
      <c r="V2774" s="67"/>
      <c r="W2774" s="67" t="str">
        <f t="shared" si="47"/>
        <v/>
      </c>
      <c r="X2774" s="159" t="str">
        <f>IF(E2774="","",(IF(Table1[[#This Row],[Cur]]="USD",Table1[[#This Row],[Cur_Amount Debit]],Table1[[#This Row],[Cur_Amount Debit]]/Table1[[#This Row],[Exchange Rate]])))</f>
        <v/>
      </c>
      <c r="Y2774" s="159" t="str">
        <f>IF(E2774="","",(IF(Table1[[#This Row],[Cur]]="USD",Table1[[#This Row],[Cur_Amount Credit]],Table1[[#This Row],[Cur_Amount Credit]]/ExchangeRate)))</f>
        <v/>
      </c>
      <c r="Z2774" s="201" t="str">
        <f>IF(E2774="","",(Table1[[#This Row],[Debit USD]]-Table1[[#This Row],[Credit USD]]))</f>
        <v/>
      </c>
      <c r="AA2774" s="226"/>
      <c r="AB2774" s="255"/>
      <c r="AC2774" s="1"/>
      <c r="AD2774" s="15"/>
      <c r="AE2774" s="15" t="str">
        <f>IF(AND(OR(Table1[[#This Row],[Account]]="15030",Table1[[#This Row],[Account]]="15035",Table1[[#This Row],[Account]]="20150"),Table1[[#This Row],[Vendor ID]]=""),1,"")</f>
        <v/>
      </c>
      <c r="AF2774" s="15"/>
      <c r="AG2774" s="15"/>
      <c r="AH2774" s="15"/>
      <c r="AI2774" s="46" t="str">
        <f>IF(Table1[[#This Row],[Posting Date]]&lt;&gt;"","GJ-"&amp;CountryID,"")</f>
        <v/>
      </c>
      <c r="AJ2774" s="59" t="str">
        <f>IF(Table1[[#This Row],[Posting Date]]&lt;&gt;"",Table1[[#This Row],[Posting Date]],"")</f>
        <v/>
      </c>
      <c r="AK2774" s="46"/>
      <c r="AL2774" s="46" t="str">
        <f>IF(Table1[[#This Row],[Description]]&lt;&gt;"",Table1[[#This Row],[Description]],"")</f>
        <v/>
      </c>
      <c r="AM2774" s="46" t="str">
        <f>IF(Table1[[#This Row],[Posting Date]]&lt;&gt;"",Table1[[#This Row],[Reference Number]],"")</f>
        <v/>
      </c>
      <c r="AN2774" s="46" t="str">
        <f>TRIM(Table1[[#This Row],[Line '#]])</f>
        <v/>
      </c>
      <c r="AO2774" s="46" t="str">
        <f>TRIM(Table1[[#This Row],[Account]])</f>
        <v/>
      </c>
      <c r="AP2774" s="46" t="str">
        <f>IF(Table1[[#This Row],[Posting Date]]&lt;&gt;"",$D$5,"")</f>
        <v/>
      </c>
      <c r="AQ2774" s="46" t="str">
        <f>TRIM(Table1[[#This Row],[Departments-Prgrams]])</f>
        <v/>
      </c>
      <c r="AR2774" s="46" t="str">
        <f>TRIM(Table1[[#This Row],[Grant]])</f>
        <v/>
      </c>
      <c r="AS2774" s="46" t="str">
        <f>TRIM(Table1[[#This Row],[Staff ID]])</f>
        <v/>
      </c>
      <c r="AT2774" s="46" t="str">
        <f>IF(TRIM(Table1[[#This Row],[Budget Code]])=0,"",TRIM(Table1[[#This Row],[Budget Code]]))</f>
        <v/>
      </c>
      <c r="AU2774" s="46" t="str">
        <f>IF(Table1[[#This Row],[Line Description]]&lt;&gt;"",Table1[[#This Row],[Line Description]],"")</f>
        <v/>
      </c>
      <c r="AV2774" s="46" t="str">
        <f>IF(Table1[[#This Row],[Cur_Amount Debit]]&gt;0,ROUND(Table1[[#This Row],[Cur_Amount Debit]],2),"")</f>
        <v/>
      </c>
      <c r="AW2774" s="46" t="str">
        <f>IF(Table1[[#This Row],[Cur_Amount Credit]]&gt;0,ROUND(Table1[[#This Row],[Cur_Amount Credit]],2),"")</f>
        <v/>
      </c>
      <c r="AX2774" s="46" t="str">
        <f>LEFT(Table1[[#This Row],[Cur]],3)</f>
        <v/>
      </c>
      <c r="AY2774" s="59"/>
      <c r="AZ2774" s="46"/>
      <c r="BA2774" s="46" t="str">
        <f>IF(Table1[[#This Row],[Cur]]&lt;&gt;"",IF(Table1[[#This Row],[Cur]]="USD","",ExchangeRate),"")</f>
        <v/>
      </c>
      <c r="BB2774" s="46" t="str">
        <f>IF(Table1[[#This Row],[Grant]]&lt;&gt;"",VLOOKUP(Table1[[#This Row],[Grant]],Grants!B:D,3),"")</f>
        <v/>
      </c>
      <c r="BC2774" s="46" t="str">
        <f>TRIM(Table1[[#This Row],[Vendor ID]])</f>
        <v/>
      </c>
      <c r="BD2774">
        <f>IF(Table1[[#This Row],[Reference Number]]=Q2773,BD2773,BD2773+1)</f>
        <v>0</v>
      </c>
    </row>
    <row r="2775" spans="1:56" ht="11.25" customHeight="1" x14ac:dyDescent="0.25">
      <c r="A2775" s="1"/>
      <c r="B2775" s="88" t="str">
        <f>IF(Table1[[#This Row],[Posting Date]]&lt;&gt;"",IF(Table1[[#This Row],[Reference Number]]=Q2774,B2774+1,1),"")</f>
        <v/>
      </c>
      <c r="C2775" s="61"/>
      <c r="D2775" s="61"/>
      <c r="E2775" s="138"/>
      <c r="F2775" s="141" t="str">
        <f>IFERROR(IF(VLOOKUP(Table1[[#This Row],[Budget Code Description]],Dimentions!$X$6:$AC$139,2,FALSE)="","",VLOOKUP(Table1[[#This Row],[Budget Code Description]],Dimentions!$X$6:$AC$139,2,FALSE)),"")</f>
        <v/>
      </c>
      <c r="G2775" s="141"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1" t="str">
        <f>IFERROR(VLOOKUP(Table1[[#This Row],[Budget Code Description]],Table6[#All],8,FALSE),"")</f>
        <v/>
      </c>
      <c r="L2775" s="63"/>
      <c r="M2775" s="65" t="str">
        <f>IFERROR(VLOOKUP(Table1[[#This Row],[Staff ID]],Table2[],2,FALSE),"")</f>
        <v/>
      </c>
      <c r="N2775" s="209" t="str">
        <f>IFERROR(IF(VLOOKUP(Table1[[#This Row],[Budget Code Description]],Dimentions!$X$6:$AC$134,4,FALSE)="","",VLOOKUP(Table1[[#This Row],[Budget Code Description]],Dimentions!$X$6:$AC$134,4,FALSE)),"")</f>
        <v/>
      </c>
      <c r="O2775" s="65" t="str">
        <f>IFERROR(VLOOKUP(Table1[[#This Row],[Vendor ID]],Table549[],2,FALSE),"")</f>
        <v/>
      </c>
      <c r="P2775" s="63"/>
      <c r="Q2775" s="141" t="str">
        <f>IF(Table1[[#This Row],[Posting Date]]&lt;&gt;"",$D$9,"")</f>
        <v/>
      </c>
      <c r="R2775" s="157" t="str">
        <f>IF(Table1[[#This Row],[Posting Date]]&lt;&gt;"",$D$10,"")</f>
        <v/>
      </c>
      <c r="S2775" s="66"/>
      <c r="T2775" s="63"/>
      <c r="U2775" s="67"/>
      <c r="V2775" s="67"/>
      <c r="W2775" s="67" t="str">
        <f t="shared" si="47"/>
        <v/>
      </c>
      <c r="X2775" s="159" t="str">
        <f>IF(E2775="","",(IF(Table1[[#This Row],[Cur]]="USD",Table1[[#This Row],[Cur_Amount Debit]],Table1[[#This Row],[Cur_Amount Debit]]/Table1[[#This Row],[Exchange Rate]])))</f>
        <v/>
      </c>
      <c r="Y2775" s="159" t="str">
        <f>IF(E2775="","",(IF(Table1[[#This Row],[Cur]]="USD",Table1[[#This Row],[Cur_Amount Credit]],Table1[[#This Row],[Cur_Amount Credit]]/ExchangeRate)))</f>
        <v/>
      </c>
      <c r="Z2775" s="201" t="str">
        <f>IF(E2775="","",(Table1[[#This Row],[Debit USD]]-Table1[[#This Row],[Credit USD]]))</f>
        <v/>
      </c>
      <c r="AA2775" s="226"/>
      <c r="AB2775" s="255"/>
      <c r="AC2775" s="1"/>
      <c r="AD2775" s="15"/>
      <c r="AE2775" s="15" t="str">
        <f>IF(AND(OR(Table1[[#This Row],[Account]]="15030",Table1[[#This Row],[Account]]="15035",Table1[[#This Row],[Account]]="20150"),Table1[[#This Row],[Vendor ID]]=""),1,"")</f>
        <v/>
      </c>
      <c r="AF2775" s="15"/>
      <c r="AG2775" s="15"/>
      <c r="AH2775" s="15"/>
      <c r="AI2775" s="46" t="str">
        <f>IF(Table1[[#This Row],[Posting Date]]&lt;&gt;"","GJ-"&amp;CountryID,"")</f>
        <v/>
      </c>
      <c r="AJ2775" s="59" t="str">
        <f>IF(Table1[[#This Row],[Posting Date]]&lt;&gt;"",Table1[[#This Row],[Posting Date]],"")</f>
        <v/>
      </c>
      <c r="AK2775" s="46"/>
      <c r="AL2775" s="46" t="str">
        <f>IF(Table1[[#This Row],[Description]]&lt;&gt;"",Table1[[#This Row],[Description]],"")</f>
        <v/>
      </c>
      <c r="AM2775" s="46" t="str">
        <f>IF(Table1[[#This Row],[Posting Date]]&lt;&gt;"",Table1[[#This Row],[Reference Number]],"")</f>
        <v/>
      </c>
      <c r="AN2775" s="46" t="str">
        <f>TRIM(Table1[[#This Row],[Line '#]])</f>
        <v/>
      </c>
      <c r="AO2775" s="46" t="str">
        <f>TRIM(Table1[[#This Row],[Account]])</f>
        <v/>
      </c>
      <c r="AP2775" s="46" t="str">
        <f>IF(Table1[[#This Row],[Posting Date]]&lt;&gt;"",$D$5,"")</f>
        <v/>
      </c>
      <c r="AQ2775" s="46" t="str">
        <f>TRIM(Table1[[#This Row],[Departments-Prgrams]])</f>
        <v/>
      </c>
      <c r="AR2775" s="46" t="str">
        <f>TRIM(Table1[[#This Row],[Grant]])</f>
        <v/>
      </c>
      <c r="AS2775" s="46" t="str">
        <f>TRIM(Table1[[#This Row],[Staff ID]])</f>
        <v/>
      </c>
      <c r="AT2775" s="46" t="str">
        <f>IF(TRIM(Table1[[#This Row],[Budget Code]])=0,"",TRIM(Table1[[#This Row],[Budget Code]]))</f>
        <v/>
      </c>
      <c r="AU2775" s="46" t="str">
        <f>IF(Table1[[#This Row],[Line Description]]&lt;&gt;"",Table1[[#This Row],[Line Description]],"")</f>
        <v/>
      </c>
      <c r="AV2775" s="46" t="str">
        <f>IF(Table1[[#This Row],[Cur_Amount Debit]]&gt;0,ROUND(Table1[[#This Row],[Cur_Amount Debit]],2),"")</f>
        <v/>
      </c>
      <c r="AW2775" s="46" t="str">
        <f>IF(Table1[[#This Row],[Cur_Amount Credit]]&gt;0,ROUND(Table1[[#This Row],[Cur_Amount Credit]],2),"")</f>
        <v/>
      </c>
      <c r="AX2775" s="46" t="str">
        <f>LEFT(Table1[[#This Row],[Cur]],3)</f>
        <v/>
      </c>
      <c r="AY2775" s="59"/>
      <c r="AZ2775" s="46"/>
      <c r="BA2775" s="46" t="str">
        <f>IF(Table1[[#This Row],[Cur]]&lt;&gt;"",IF(Table1[[#This Row],[Cur]]="USD","",ExchangeRate),"")</f>
        <v/>
      </c>
      <c r="BB2775" s="46" t="str">
        <f>IF(Table1[[#This Row],[Grant]]&lt;&gt;"",VLOOKUP(Table1[[#This Row],[Grant]],Grants!B:D,3),"")</f>
        <v/>
      </c>
      <c r="BC2775" s="46" t="str">
        <f>TRIM(Table1[[#This Row],[Vendor ID]])</f>
        <v/>
      </c>
      <c r="BD2775">
        <f>IF(Table1[[#This Row],[Reference Number]]=Q2774,BD2774,BD2774+1)</f>
        <v>0</v>
      </c>
    </row>
    <row r="2776" spans="1:56" ht="11.25" customHeight="1" x14ac:dyDescent="0.25">
      <c r="A2776" s="1"/>
      <c r="B2776" s="88" t="str">
        <f>IF(Table1[[#This Row],[Posting Date]]&lt;&gt;"",IF(Table1[[#This Row],[Reference Number]]=Q2775,B2775+1,1),"")</f>
        <v/>
      </c>
      <c r="C2776" s="61"/>
      <c r="D2776" s="61"/>
      <c r="E2776" s="138"/>
      <c r="F2776" s="141" t="str">
        <f>IFERROR(IF(VLOOKUP(Table1[[#This Row],[Budget Code Description]],Dimentions!$X$6:$AC$139,2,FALSE)="","",VLOOKUP(Table1[[#This Row],[Budget Code Description]],Dimentions!$X$6:$AC$139,2,FALSE)),"")</f>
        <v/>
      </c>
      <c r="G2776" s="141"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1" t="str">
        <f>IFERROR(VLOOKUP(Table1[[#This Row],[Budget Code Description]],Table6[#All],8,FALSE),"")</f>
        <v/>
      </c>
      <c r="L2776" s="63"/>
      <c r="M2776" s="65" t="str">
        <f>IFERROR(VLOOKUP(Table1[[#This Row],[Staff ID]],Table2[],2,FALSE),"")</f>
        <v/>
      </c>
      <c r="N2776" s="209" t="str">
        <f>IFERROR(IF(VLOOKUP(Table1[[#This Row],[Budget Code Description]],Dimentions!$X$6:$AC$134,4,FALSE)="","",VLOOKUP(Table1[[#This Row],[Budget Code Description]],Dimentions!$X$6:$AC$134,4,FALSE)),"")</f>
        <v/>
      </c>
      <c r="O2776" s="65" t="str">
        <f>IFERROR(VLOOKUP(Table1[[#This Row],[Vendor ID]],Table549[],2,FALSE),"")</f>
        <v/>
      </c>
      <c r="P2776" s="63"/>
      <c r="Q2776" s="141" t="str">
        <f>IF(Table1[[#This Row],[Posting Date]]&lt;&gt;"",$D$9,"")</f>
        <v/>
      </c>
      <c r="R2776" s="157" t="str">
        <f>IF(Table1[[#This Row],[Posting Date]]&lt;&gt;"",$D$10,"")</f>
        <v/>
      </c>
      <c r="S2776" s="66"/>
      <c r="T2776" s="63"/>
      <c r="U2776" s="67"/>
      <c r="V2776" s="67"/>
      <c r="W2776" s="67" t="str">
        <f t="shared" si="47"/>
        <v/>
      </c>
      <c r="X2776" s="159" t="str">
        <f>IF(E2776="","",(IF(Table1[[#This Row],[Cur]]="USD",Table1[[#This Row],[Cur_Amount Debit]],Table1[[#This Row],[Cur_Amount Debit]]/Table1[[#This Row],[Exchange Rate]])))</f>
        <v/>
      </c>
      <c r="Y2776" s="159" t="str">
        <f>IF(E2776="","",(IF(Table1[[#This Row],[Cur]]="USD",Table1[[#This Row],[Cur_Amount Credit]],Table1[[#This Row],[Cur_Amount Credit]]/ExchangeRate)))</f>
        <v/>
      </c>
      <c r="Z2776" s="201" t="str">
        <f>IF(E2776="","",(Table1[[#This Row],[Debit USD]]-Table1[[#This Row],[Credit USD]]))</f>
        <v/>
      </c>
      <c r="AA2776" s="226"/>
      <c r="AB2776" s="255"/>
      <c r="AC2776" s="1"/>
      <c r="AD2776" s="15"/>
      <c r="AE2776" s="15" t="str">
        <f>IF(AND(OR(Table1[[#This Row],[Account]]="15030",Table1[[#This Row],[Account]]="15035",Table1[[#This Row],[Account]]="20150"),Table1[[#This Row],[Vendor ID]]=""),1,"")</f>
        <v/>
      </c>
      <c r="AF2776" s="15"/>
      <c r="AG2776" s="15"/>
      <c r="AH2776" s="15"/>
      <c r="AI2776" s="46" t="str">
        <f>IF(Table1[[#This Row],[Posting Date]]&lt;&gt;"","GJ-"&amp;CountryID,"")</f>
        <v/>
      </c>
      <c r="AJ2776" s="59" t="str">
        <f>IF(Table1[[#This Row],[Posting Date]]&lt;&gt;"",Table1[[#This Row],[Posting Date]],"")</f>
        <v/>
      </c>
      <c r="AK2776" s="46"/>
      <c r="AL2776" s="46" t="str">
        <f>IF(Table1[[#This Row],[Description]]&lt;&gt;"",Table1[[#This Row],[Description]],"")</f>
        <v/>
      </c>
      <c r="AM2776" s="46" t="str">
        <f>IF(Table1[[#This Row],[Posting Date]]&lt;&gt;"",Table1[[#This Row],[Reference Number]],"")</f>
        <v/>
      </c>
      <c r="AN2776" s="46" t="str">
        <f>TRIM(Table1[[#This Row],[Line '#]])</f>
        <v/>
      </c>
      <c r="AO2776" s="46" t="str">
        <f>TRIM(Table1[[#This Row],[Account]])</f>
        <v/>
      </c>
      <c r="AP2776" s="46" t="str">
        <f>IF(Table1[[#This Row],[Posting Date]]&lt;&gt;"",$D$5,"")</f>
        <v/>
      </c>
      <c r="AQ2776" s="46" t="str">
        <f>TRIM(Table1[[#This Row],[Departments-Prgrams]])</f>
        <v/>
      </c>
      <c r="AR2776" s="46" t="str">
        <f>TRIM(Table1[[#This Row],[Grant]])</f>
        <v/>
      </c>
      <c r="AS2776" s="46" t="str">
        <f>TRIM(Table1[[#This Row],[Staff ID]])</f>
        <v/>
      </c>
      <c r="AT2776" s="46" t="str">
        <f>IF(TRIM(Table1[[#This Row],[Budget Code]])=0,"",TRIM(Table1[[#This Row],[Budget Code]]))</f>
        <v/>
      </c>
      <c r="AU2776" s="46" t="str">
        <f>IF(Table1[[#This Row],[Line Description]]&lt;&gt;"",Table1[[#This Row],[Line Description]],"")</f>
        <v/>
      </c>
      <c r="AV2776" s="46" t="str">
        <f>IF(Table1[[#This Row],[Cur_Amount Debit]]&gt;0,ROUND(Table1[[#This Row],[Cur_Amount Debit]],2),"")</f>
        <v/>
      </c>
      <c r="AW2776" s="46" t="str">
        <f>IF(Table1[[#This Row],[Cur_Amount Credit]]&gt;0,ROUND(Table1[[#This Row],[Cur_Amount Credit]],2),"")</f>
        <v/>
      </c>
      <c r="AX2776" s="46" t="str">
        <f>LEFT(Table1[[#This Row],[Cur]],3)</f>
        <v/>
      </c>
      <c r="AY2776" s="59"/>
      <c r="AZ2776" s="46"/>
      <c r="BA2776" s="46" t="str">
        <f>IF(Table1[[#This Row],[Cur]]&lt;&gt;"",IF(Table1[[#This Row],[Cur]]="USD","",ExchangeRate),"")</f>
        <v/>
      </c>
      <c r="BB2776" s="46" t="str">
        <f>IF(Table1[[#This Row],[Grant]]&lt;&gt;"",VLOOKUP(Table1[[#This Row],[Grant]],Grants!B:D,3),"")</f>
        <v/>
      </c>
      <c r="BC2776" s="46" t="str">
        <f>TRIM(Table1[[#This Row],[Vendor ID]])</f>
        <v/>
      </c>
      <c r="BD2776">
        <f>IF(Table1[[#This Row],[Reference Number]]=Q2775,BD2775,BD2775+1)</f>
        <v>0</v>
      </c>
    </row>
    <row r="2777" spans="1:56" ht="11.25" customHeight="1" x14ac:dyDescent="0.25">
      <c r="A2777" s="1"/>
      <c r="B2777" s="88" t="str">
        <f>IF(Table1[[#This Row],[Posting Date]]&lt;&gt;"",IF(Table1[[#This Row],[Reference Number]]=Q2776,B2776+1,1),"")</f>
        <v/>
      </c>
      <c r="C2777" s="61"/>
      <c r="D2777" s="61"/>
      <c r="E2777" s="138"/>
      <c r="F2777" s="141" t="str">
        <f>IFERROR(IF(VLOOKUP(Table1[[#This Row],[Budget Code Description]],Dimentions!$X$6:$AC$139,2,FALSE)="","",VLOOKUP(Table1[[#This Row],[Budget Code Description]],Dimentions!$X$6:$AC$139,2,FALSE)),"")</f>
        <v/>
      </c>
      <c r="G2777" s="141"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1" t="str">
        <f>IFERROR(VLOOKUP(Table1[[#This Row],[Budget Code Description]],Table6[#All],8,FALSE),"")</f>
        <v/>
      </c>
      <c r="L2777" s="63"/>
      <c r="M2777" s="65" t="str">
        <f>IFERROR(VLOOKUP(Table1[[#This Row],[Staff ID]],Table2[],2,FALSE),"")</f>
        <v/>
      </c>
      <c r="N2777" s="209" t="str">
        <f>IFERROR(IF(VLOOKUP(Table1[[#This Row],[Budget Code Description]],Dimentions!$X$6:$AC$134,4,FALSE)="","",VLOOKUP(Table1[[#This Row],[Budget Code Description]],Dimentions!$X$6:$AC$134,4,FALSE)),"")</f>
        <v/>
      </c>
      <c r="O2777" s="65" t="str">
        <f>IFERROR(VLOOKUP(Table1[[#This Row],[Vendor ID]],Table549[],2,FALSE),"")</f>
        <v/>
      </c>
      <c r="P2777" s="63"/>
      <c r="Q2777" s="141" t="str">
        <f>IF(Table1[[#This Row],[Posting Date]]&lt;&gt;"",$D$9,"")</f>
        <v/>
      </c>
      <c r="R2777" s="157" t="str">
        <f>IF(Table1[[#This Row],[Posting Date]]&lt;&gt;"",$D$10,"")</f>
        <v/>
      </c>
      <c r="S2777" s="66"/>
      <c r="T2777" s="63"/>
      <c r="U2777" s="67"/>
      <c r="V2777" s="67"/>
      <c r="W2777" s="67" t="str">
        <f t="shared" si="47"/>
        <v/>
      </c>
      <c r="X2777" s="159" t="str">
        <f>IF(E2777="","",(IF(Table1[[#This Row],[Cur]]="USD",Table1[[#This Row],[Cur_Amount Debit]],Table1[[#This Row],[Cur_Amount Debit]]/Table1[[#This Row],[Exchange Rate]])))</f>
        <v/>
      </c>
      <c r="Y2777" s="159" t="str">
        <f>IF(E2777="","",(IF(Table1[[#This Row],[Cur]]="USD",Table1[[#This Row],[Cur_Amount Credit]],Table1[[#This Row],[Cur_Amount Credit]]/ExchangeRate)))</f>
        <v/>
      </c>
      <c r="Z2777" s="201" t="str">
        <f>IF(E2777="","",(Table1[[#This Row],[Debit USD]]-Table1[[#This Row],[Credit USD]]))</f>
        <v/>
      </c>
      <c r="AA2777" s="226"/>
      <c r="AB2777" s="255"/>
      <c r="AC2777" s="1"/>
      <c r="AD2777" s="15"/>
      <c r="AE2777" s="15" t="str">
        <f>IF(AND(OR(Table1[[#This Row],[Account]]="15030",Table1[[#This Row],[Account]]="15035",Table1[[#This Row],[Account]]="20150"),Table1[[#This Row],[Vendor ID]]=""),1,"")</f>
        <v/>
      </c>
      <c r="AF2777" s="15"/>
      <c r="AG2777" s="15"/>
      <c r="AH2777" s="15"/>
      <c r="AI2777" s="46" t="str">
        <f>IF(Table1[[#This Row],[Posting Date]]&lt;&gt;"","GJ-"&amp;CountryID,"")</f>
        <v/>
      </c>
      <c r="AJ2777" s="59" t="str">
        <f>IF(Table1[[#This Row],[Posting Date]]&lt;&gt;"",Table1[[#This Row],[Posting Date]],"")</f>
        <v/>
      </c>
      <c r="AK2777" s="46"/>
      <c r="AL2777" s="46" t="str">
        <f>IF(Table1[[#This Row],[Description]]&lt;&gt;"",Table1[[#This Row],[Description]],"")</f>
        <v/>
      </c>
      <c r="AM2777" s="46" t="str">
        <f>IF(Table1[[#This Row],[Posting Date]]&lt;&gt;"",Table1[[#This Row],[Reference Number]],"")</f>
        <v/>
      </c>
      <c r="AN2777" s="46" t="str">
        <f>TRIM(Table1[[#This Row],[Line '#]])</f>
        <v/>
      </c>
      <c r="AO2777" s="46" t="str">
        <f>TRIM(Table1[[#This Row],[Account]])</f>
        <v/>
      </c>
      <c r="AP2777" s="46" t="str">
        <f>IF(Table1[[#This Row],[Posting Date]]&lt;&gt;"",$D$5,"")</f>
        <v/>
      </c>
      <c r="AQ2777" s="46" t="str">
        <f>TRIM(Table1[[#This Row],[Departments-Prgrams]])</f>
        <v/>
      </c>
      <c r="AR2777" s="46" t="str">
        <f>TRIM(Table1[[#This Row],[Grant]])</f>
        <v/>
      </c>
      <c r="AS2777" s="46" t="str">
        <f>TRIM(Table1[[#This Row],[Staff ID]])</f>
        <v/>
      </c>
      <c r="AT2777" s="46" t="str">
        <f>IF(TRIM(Table1[[#This Row],[Budget Code]])=0,"",TRIM(Table1[[#This Row],[Budget Code]]))</f>
        <v/>
      </c>
      <c r="AU2777" s="46" t="str">
        <f>IF(Table1[[#This Row],[Line Description]]&lt;&gt;"",Table1[[#This Row],[Line Description]],"")</f>
        <v/>
      </c>
      <c r="AV2777" s="46" t="str">
        <f>IF(Table1[[#This Row],[Cur_Amount Debit]]&gt;0,ROUND(Table1[[#This Row],[Cur_Amount Debit]],2),"")</f>
        <v/>
      </c>
      <c r="AW2777" s="46" t="str">
        <f>IF(Table1[[#This Row],[Cur_Amount Credit]]&gt;0,ROUND(Table1[[#This Row],[Cur_Amount Credit]],2),"")</f>
        <v/>
      </c>
      <c r="AX2777" s="46" t="str">
        <f>LEFT(Table1[[#This Row],[Cur]],3)</f>
        <v/>
      </c>
      <c r="AY2777" s="59"/>
      <c r="AZ2777" s="46"/>
      <c r="BA2777" s="46" t="str">
        <f>IF(Table1[[#This Row],[Cur]]&lt;&gt;"",IF(Table1[[#This Row],[Cur]]="USD","",ExchangeRate),"")</f>
        <v/>
      </c>
      <c r="BB2777" s="46" t="str">
        <f>IF(Table1[[#This Row],[Grant]]&lt;&gt;"",VLOOKUP(Table1[[#This Row],[Grant]],Grants!B:D,3),"")</f>
        <v/>
      </c>
      <c r="BC2777" s="46" t="str">
        <f>TRIM(Table1[[#This Row],[Vendor ID]])</f>
        <v/>
      </c>
      <c r="BD2777">
        <f>IF(Table1[[#This Row],[Reference Number]]=Q2776,BD2776,BD2776+1)</f>
        <v>0</v>
      </c>
    </row>
    <row r="2778" spans="1:56" ht="11.25" customHeight="1" x14ac:dyDescent="0.25">
      <c r="A2778" s="1"/>
      <c r="B2778" s="88" t="str">
        <f>IF(Table1[[#This Row],[Posting Date]]&lt;&gt;"",IF(Table1[[#This Row],[Reference Number]]=Q2777,B2777+1,1),"")</f>
        <v/>
      </c>
      <c r="C2778" s="61"/>
      <c r="D2778" s="61"/>
      <c r="E2778" s="138"/>
      <c r="F2778" s="141" t="str">
        <f>IFERROR(IF(VLOOKUP(Table1[[#This Row],[Budget Code Description]],Dimentions!$X$6:$AC$139,2,FALSE)="","",VLOOKUP(Table1[[#This Row],[Budget Code Description]],Dimentions!$X$6:$AC$139,2,FALSE)),"")</f>
        <v/>
      </c>
      <c r="G2778" s="141"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1" t="str">
        <f>IFERROR(VLOOKUP(Table1[[#This Row],[Budget Code Description]],Table6[#All],8,FALSE),"")</f>
        <v/>
      </c>
      <c r="L2778" s="63"/>
      <c r="M2778" s="65" t="str">
        <f>IFERROR(VLOOKUP(Table1[[#This Row],[Staff ID]],Table2[],2,FALSE),"")</f>
        <v/>
      </c>
      <c r="N2778" s="209" t="str">
        <f>IFERROR(IF(VLOOKUP(Table1[[#This Row],[Budget Code Description]],Dimentions!$X$6:$AC$134,4,FALSE)="","",VLOOKUP(Table1[[#This Row],[Budget Code Description]],Dimentions!$X$6:$AC$134,4,FALSE)),"")</f>
        <v/>
      </c>
      <c r="O2778" s="65" t="str">
        <f>IFERROR(VLOOKUP(Table1[[#This Row],[Vendor ID]],Table549[],2,FALSE),"")</f>
        <v/>
      </c>
      <c r="P2778" s="63"/>
      <c r="Q2778" s="141" t="str">
        <f>IF(Table1[[#This Row],[Posting Date]]&lt;&gt;"",$D$9,"")</f>
        <v/>
      </c>
      <c r="R2778" s="157" t="str">
        <f>IF(Table1[[#This Row],[Posting Date]]&lt;&gt;"",$D$10,"")</f>
        <v/>
      </c>
      <c r="S2778" s="66"/>
      <c r="T2778" s="63"/>
      <c r="U2778" s="67"/>
      <c r="V2778" s="67"/>
      <c r="W2778" s="67" t="str">
        <f t="shared" si="47"/>
        <v/>
      </c>
      <c r="X2778" s="159" t="str">
        <f>IF(E2778="","",(IF(Table1[[#This Row],[Cur]]="USD",Table1[[#This Row],[Cur_Amount Debit]],Table1[[#This Row],[Cur_Amount Debit]]/Table1[[#This Row],[Exchange Rate]])))</f>
        <v/>
      </c>
      <c r="Y2778" s="159" t="str">
        <f>IF(E2778="","",(IF(Table1[[#This Row],[Cur]]="USD",Table1[[#This Row],[Cur_Amount Credit]],Table1[[#This Row],[Cur_Amount Credit]]/ExchangeRate)))</f>
        <v/>
      </c>
      <c r="Z2778" s="201" t="str">
        <f>IF(E2778="","",(Table1[[#This Row],[Debit USD]]-Table1[[#This Row],[Credit USD]]))</f>
        <v/>
      </c>
      <c r="AA2778" s="226"/>
      <c r="AB2778" s="255"/>
      <c r="AC2778" s="1"/>
      <c r="AD2778" s="15"/>
      <c r="AE2778" s="15" t="str">
        <f>IF(AND(OR(Table1[[#This Row],[Account]]="15030",Table1[[#This Row],[Account]]="15035",Table1[[#This Row],[Account]]="20150"),Table1[[#This Row],[Vendor ID]]=""),1,"")</f>
        <v/>
      </c>
      <c r="AF2778" s="15"/>
      <c r="AG2778" s="15"/>
      <c r="AH2778" s="15"/>
      <c r="AI2778" s="46" t="str">
        <f>IF(Table1[[#This Row],[Posting Date]]&lt;&gt;"","GJ-"&amp;CountryID,"")</f>
        <v/>
      </c>
      <c r="AJ2778" s="59" t="str">
        <f>IF(Table1[[#This Row],[Posting Date]]&lt;&gt;"",Table1[[#This Row],[Posting Date]],"")</f>
        <v/>
      </c>
      <c r="AK2778" s="46"/>
      <c r="AL2778" s="46" t="str">
        <f>IF(Table1[[#This Row],[Description]]&lt;&gt;"",Table1[[#This Row],[Description]],"")</f>
        <v/>
      </c>
      <c r="AM2778" s="46" t="str">
        <f>IF(Table1[[#This Row],[Posting Date]]&lt;&gt;"",Table1[[#This Row],[Reference Number]],"")</f>
        <v/>
      </c>
      <c r="AN2778" s="46" t="str">
        <f>TRIM(Table1[[#This Row],[Line '#]])</f>
        <v/>
      </c>
      <c r="AO2778" s="46" t="str">
        <f>TRIM(Table1[[#This Row],[Account]])</f>
        <v/>
      </c>
      <c r="AP2778" s="46" t="str">
        <f>IF(Table1[[#This Row],[Posting Date]]&lt;&gt;"",$D$5,"")</f>
        <v/>
      </c>
      <c r="AQ2778" s="46" t="str">
        <f>TRIM(Table1[[#This Row],[Departments-Prgrams]])</f>
        <v/>
      </c>
      <c r="AR2778" s="46" t="str">
        <f>TRIM(Table1[[#This Row],[Grant]])</f>
        <v/>
      </c>
      <c r="AS2778" s="46" t="str">
        <f>TRIM(Table1[[#This Row],[Staff ID]])</f>
        <v/>
      </c>
      <c r="AT2778" s="46" t="str">
        <f>IF(TRIM(Table1[[#This Row],[Budget Code]])=0,"",TRIM(Table1[[#This Row],[Budget Code]]))</f>
        <v/>
      </c>
      <c r="AU2778" s="46" t="str">
        <f>IF(Table1[[#This Row],[Line Description]]&lt;&gt;"",Table1[[#This Row],[Line Description]],"")</f>
        <v/>
      </c>
      <c r="AV2778" s="46" t="str">
        <f>IF(Table1[[#This Row],[Cur_Amount Debit]]&gt;0,ROUND(Table1[[#This Row],[Cur_Amount Debit]],2),"")</f>
        <v/>
      </c>
      <c r="AW2778" s="46" t="str">
        <f>IF(Table1[[#This Row],[Cur_Amount Credit]]&gt;0,ROUND(Table1[[#This Row],[Cur_Amount Credit]],2),"")</f>
        <v/>
      </c>
      <c r="AX2778" s="46" t="str">
        <f>LEFT(Table1[[#This Row],[Cur]],3)</f>
        <v/>
      </c>
      <c r="AY2778" s="59"/>
      <c r="AZ2778" s="46"/>
      <c r="BA2778" s="46" t="str">
        <f>IF(Table1[[#This Row],[Cur]]&lt;&gt;"",IF(Table1[[#This Row],[Cur]]="USD","",ExchangeRate),"")</f>
        <v/>
      </c>
      <c r="BB2778" s="46" t="str">
        <f>IF(Table1[[#This Row],[Grant]]&lt;&gt;"",VLOOKUP(Table1[[#This Row],[Grant]],Grants!B:D,3),"")</f>
        <v/>
      </c>
      <c r="BC2778" s="46" t="str">
        <f>TRIM(Table1[[#This Row],[Vendor ID]])</f>
        <v/>
      </c>
      <c r="BD2778">
        <f>IF(Table1[[#This Row],[Reference Number]]=Q2777,BD2777,BD2777+1)</f>
        <v>0</v>
      </c>
    </row>
    <row r="2779" spans="1:56" ht="11.25" customHeight="1" x14ac:dyDescent="0.25">
      <c r="A2779" s="1"/>
      <c r="B2779" s="88" t="str">
        <f>IF(Table1[[#This Row],[Posting Date]]&lt;&gt;"",IF(Table1[[#This Row],[Reference Number]]=Q2778,B2778+1,1),"")</f>
        <v/>
      </c>
      <c r="C2779" s="61"/>
      <c r="D2779" s="61"/>
      <c r="E2779" s="138"/>
      <c r="F2779" s="141" t="str">
        <f>IFERROR(IF(VLOOKUP(Table1[[#This Row],[Budget Code Description]],Dimentions!$X$6:$AC$139,2,FALSE)="","",VLOOKUP(Table1[[#This Row],[Budget Code Description]],Dimentions!$X$6:$AC$139,2,FALSE)),"")</f>
        <v/>
      </c>
      <c r="G2779" s="141"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1" t="str">
        <f>IFERROR(VLOOKUP(Table1[[#This Row],[Budget Code Description]],Table6[#All],8,FALSE),"")</f>
        <v/>
      </c>
      <c r="L2779" s="63"/>
      <c r="M2779" s="65" t="str">
        <f>IFERROR(VLOOKUP(Table1[[#This Row],[Staff ID]],Table2[],2,FALSE),"")</f>
        <v/>
      </c>
      <c r="N2779" s="209" t="str">
        <f>IFERROR(IF(VLOOKUP(Table1[[#This Row],[Budget Code Description]],Dimentions!$X$6:$AC$134,4,FALSE)="","",VLOOKUP(Table1[[#This Row],[Budget Code Description]],Dimentions!$X$6:$AC$134,4,FALSE)),"")</f>
        <v/>
      </c>
      <c r="O2779" s="65" t="str">
        <f>IFERROR(VLOOKUP(Table1[[#This Row],[Vendor ID]],Table549[],2,FALSE),"")</f>
        <v/>
      </c>
      <c r="P2779" s="63"/>
      <c r="Q2779" s="141" t="str">
        <f>IF(Table1[[#This Row],[Posting Date]]&lt;&gt;"",$D$9,"")</f>
        <v/>
      </c>
      <c r="R2779" s="157" t="str">
        <f>IF(Table1[[#This Row],[Posting Date]]&lt;&gt;"",$D$10,"")</f>
        <v/>
      </c>
      <c r="S2779" s="66"/>
      <c r="T2779" s="63"/>
      <c r="U2779" s="67"/>
      <c r="V2779" s="67"/>
      <c r="W2779" s="67" t="str">
        <f t="shared" si="47"/>
        <v/>
      </c>
      <c r="X2779" s="159" t="str">
        <f>IF(E2779="","",(IF(Table1[[#This Row],[Cur]]="USD",Table1[[#This Row],[Cur_Amount Debit]],Table1[[#This Row],[Cur_Amount Debit]]/Table1[[#This Row],[Exchange Rate]])))</f>
        <v/>
      </c>
      <c r="Y2779" s="159" t="str">
        <f>IF(E2779="","",(IF(Table1[[#This Row],[Cur]]="USD",Table1[[#This Row],[Cur_Amount Credit]],Table1[[#This Row],[Cur_Amount Credit]]/ExchangeRate)))</f>
        <v/>
      </c>
      <c r="Z2779" s="201" t="str">
        <f>IF(E2779="","",(Table1[[#This Row],[Debit USD]]-Table1[[#This Row],[Credit USD]]))</f>
        <v/>
      </c>
      <c r="AA2779" s="226"/>
      <c r="AB2779" s="255"/>
      <c r="AC2779" s="1"/>
      <c r="AD2779" s="15"/>
      <c r="AE2779" s="15" t="str">
        <f>IF(AND(OR(Table1[[#This Row],[Account]]="15030",Table1[[#This Row],[Account]]="15035",Table1[[#This Row],[Account]]="20150"),Table1[[#This Row],[Vendor ID]]=""),1,"")</f>
        <v/>
      </c>
      <c r="AF2779" s="15"/>
      <c r="AG2779" s="15"/>
      <c r="AH2779" s="15"/>
      <c r="AI2779" s="46" t="str">
        <f>IF(Table1[[#This Row],[Posting Date]]&lt;&gt;"","GJ-"&amp;CountryID,"")</f>
        <v/>
      </c>
      <c r="AJ2779" s="59" t="str">
        <f>IF(Table1[[#This Row],[Posting Date]]&lt;&gt;"",Table1[[#This Row],[Posting Date]],"")</f>
        <v/>
      </c>
      <c r="AK2779" s="46"/>
      <c r="AL2779" s="46" t="str">
        <f>IF(Table1[[#This Row],[Description]]&lt;&gt;"",Table1[[#This Row],[Description]],"")</f>
        <v/>
      </c>
      <c r="AM2779" s="46" t="str">
        <f>IF(Table1[[#This Row],[Posting Date]]&lt;&gt;"",Table1[[#This Row],[Reference Number]],"")</f>
        <v/>
      </c>
      <c r="AN2779" s="46" t="str">
        <f>TRIM(Table1[[#This Row],[Line '#]])</f>
        <v/>
      </c>
      <c r="AO2779" s="46" t="str">
        <f>TRIM(Table1[[#This Row],[Account]])</f>
        <v/>
      </c>
      <c r="AP2779" s="46" t="str">
        <f>IF(Table1[[#This Row],[Posting Date]]&lt;&gt;"",$D$5,"")</f>
        <v/>
      </c>
      <c r="AQ2779" s="46" t="str">
        <f>TRIM(Table1[[#This Row],[Departments-Prgrams]])</f>
        <v/>
      </c>
      <c r="AR2779" s="46" t="str">
        <f>TRIM(Table1[[#This Row],[Grant]])</f>
        <v/>
      </c>
      <c r="AS2779" s="46" t="str">
        <f>TRIM(Table1[[#This Row],[Staff ID]])</f>
        <v/>
      </c>
      <c r="AT2779" s="46" t="str">
        <f>IF(TRIM(Table1[[#This Row],[Budget Code]])=0,"",TRIM(Table1[[#This Row],[Budget Code]]))</f>
        <v/>
      </c>
      <c r="AU2779" s="46" t="str">
        <f>IF(Table1[[#This Row],[Line Description]]&lt;&gt;"",Table1[[#This Row],[Line Description]],"")</f>
        <v/>
      </c>
      <c r="AV2779" s="46" t="str">
        <f>IF(Table1[[#This Row],[Cur_Amount Debit]]&gt;0,ROUND(Table1[[#This Row],[Cur_Amount Debit]],2),"")</f>
        <v/>
      </c>
      <c r="AW2779" s="46" t="str">
        <f>IF(Table1[[#This Row],[Cur_Amount Credit]]&gt;0,ROUND(Table1[[#This Row],[Cur_Amount Credit]],2),"")</f>
        <v/>
      </c>
      <c r="AX2779" s="46" t="str">
        <f>LEFT(Table1[[#This Row],[Cur]],3)</f>
        <v/>
      </c>
      <c r="AY2779" s="59"/>
      <c r="AZ2779" s="46"/>
      <c r="BA2779" s="46" t="str">
        <f>IF(Table1[[#This Row],[Cur]]&lt;&gt;"",IF(Table1[[#This Row],[Cur]]="USD","",ExchangeRate),"")</f>
        <v/>
      </c>
      <c r="BB2779" s="46" t="str">
        <f>IF(Table1[[#This Row],[Grant]]&lt;&gt;"",VLOOKUP(Table1[[#This Row],[Grant]],Grants!B:D,3),"")</f>
        <v/>
      </c>
      <c r="BC2779" s="46" t="str">
        <f>TRIM(Table1[[#This Row],[Vendor ID]])</f>
        <v/>
      </c>
      <c r="BD2779">
        <f>IF(Table1[[#This Row],[Reference Number]]=Q2778,BD2778,BD2778+1)</f>
        <v>0</v>
      </c>
    </row>
    <row r="2780" spans="1:56" ht="11.25" customHeight="1" x14ac:dyDescent="0.25">
      <c r="A2780" s="1"/>
      <c r="B2780" s="88" t="str">
        <f>IF(Table1[[#This Row],[Posting Date]]&lt;&gt;"",IF(Table1[[#This Row],[Reference Number]]=Q2779,B2779+1,1),"")</f>
        <v/>
      </c>
      <c r="C2780" s="61"/>
      <c r="D2780" s="61"/>
      <c r="E2780" s="138"/>
      <c r="F2780" s="141" t="str">
        <f>IFERROR(IF(VLOOKUP(Table1[[#This Row],[Budget Code Description]],Dimentions!$X$6:$AC$139,2,FALSE)="","",VLOOKUP(Table1[[#This Row],[Budget Code Description]],Dimentions!$X$6:$AC$139,2,FALSE)),"")</f>
        <v/>
      </c>
      <c r="G2780" s="141"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1" t="str">
        <f>IFERROR(VLOOKUP(Table1[[#This Row],[Budget Code Description]],Table6[#All],8,FALSE),"")</f>
        <v/>
      </c>
      <c r="L2780" s="63"/>
      <c r="M2780" s="65" t="str">
        <f>IFERROR(VLOOKUP(Table1[[#This Row],[Staff ID]],Table2[],2,FALSE),"")</f>
        <v/>
      </c>
      <c r="N2780" s="209" t="str">
        <f>IFERROR(IF(VLOOKUP(Table1[[#This Row],[Budget Code Description]],Dimentions!$X$6:$AC$134,4,FALSE)="","",VLOOKUP(Table1[[#This Row],[Budget Code Description]],Dimentions!$X$6:$AC$134,4,FALSE)),"")</f>
        <v/>
      </c>
      <c r="O2780" s="65" t="str">
        <f>IFERROR(VLOOKUP(Table1[[#This Row],[Vendor ID]],Table549[],2,FALSE),"")</f>
        <v/>
      </c>
      <c r="P2780" s="63"/>
      <c r="Q2780" s="141" t="str">
        <f>IF(Table1[[#This Row],[Posting Date]]&lt;&gt;"",$D$9,"")</f>
        <v/>
      </c>
      <c r="R2780" s="157" t="str">
        <f>IF(Table1[[#This Row],[Posting Date]]&lt;&gt;"",$D$10,"")</f>
        <v/>
      </c>
      <c r="S2780" s="66"/>
      <c r="T2780" s="63"/>
      <c r="U2780" s="67"/>
      <c r="V2780" s="67"/>
      <c r="W2780" s="67" t="str">
        <f t="shared" si="47"/>
        <v/>
      </c>
      <c r="X2780" s="159" t="str">
        <f>IF(E2780="","",(IF(Table1[[#This Row],[Cur]]="USD",Table1[[#This Row],[Cur_Amount Debit]],Table1[[#This Row],[Cur_Amount Debit]]/Table1[[#This Row],[Exchange Rate]])))</f>
        <v/>
      </c>
      <c r="Y2780" s="159" t="str">
        <f>IF(E2780="","",(IF(Table1[[#This Row],[Cur]]="USD",Table1[[#This Row],[Cur_Amount Credit]],Table1[[#This Row],[Cur_Amount Credit]]/ExchangeRate)))</f>
        <v/>
      </c>
      <c r="Z2780" s="201" t="str">
        <f>IF(E2780="","",(Table1[[#This Row],[Debit USD]]-Table1[[#This Row],[Credit USD]]))</f>
        <v/>
      </c>
      <c r="AA2780" s="226"/>
      <c r="AB2780" s="255"/>
      <c r="AC2780" s="1"/>
      <c r="AD2780" s="15"/>
      <c r="AE2780" s="15" t="str">
        <f>IF(AND(OR(Table1[[#This Row],[Account]]="15030",Table1[[#This Row],[Account]]="15035",Table1[[#This Row],[Account]]="20150"),Table1[[#This Row],[Vendor ID]]=""),1,"")</f>
        <v/>
      </c>
      <c r="AF2780" s="15"/>
      <c r="AG2780" s="15"/>
      <c r="AH2780" s="15"/>
      <c r="AI2780" s="46" t="str">
        <f>IF(Table1[[#This Row],[Posting Date]]&lt;&gt;"","GJ-"&amp;CountryID,"")</f>
        <v/>
      </c>
      <c r="AJ2780" s="59" t="str">
        <f>IF(Table1[[#This Row],[Posting Date]]&lt;&gt;"",Table1[[#This Row],[Posting Date]],"")</f>
        <v/>
      </c>
      <c r="AK2780" s="46"/>
      <c r="AL2780" s="46" t="str">
        <f>IF(Table1[[#This Row],[Description]]&lt;&gt;"",Table1[[#This Row],[Description]],"")</f>
        <v/>
      </c>
      <c r="AM2780" s="46" t="str">
        <f>IF(Table1[[#This Row],[Posting Date]]&lt;&gt;"",Table1[[#This Row],[Reference Number]],"")</f>
        <v/>
      </c>
      <c r="AN2780" s="46" t="str">
        <f>TRIM(Table1[[#This Row],[Line '#]])</f>
        <v/>
      </c>
      <c r="AO2780" s="46" t="str">
        <f>TRIM(Table1[[#This Row],[Account]])</f>
        <v/>
      </c>
      <c r="AP2780" s="46" t="str">
        <f>IF(Table1[[#This Row],[Posting Date]]&lt;&gt;"",$D$5,"")</f>
        <v/>
      </c>
      <c r="AQ2780" s="46" t="str">
        <f>TRIM(Table1[[#This Row],[Departments-Prgrams]])</f>
        <v/>
      </c>
      <c r="AR2780" s="46" t="str">
        <f>TRIM(Table1[[#This Row],[Grant]])</f>
        <v/>
      </c>
      <c r="AS2780" s="46" t="str">
        <f>TRIM(Table1[[#This Row],[Staff ID]])</f>
        <v/>
      </c>
      <c r="AT2780" s="46" t="str">
        <f>IF(TRIM(Table1[[#This Row],[Budget Code]])=0,"",TRIM(Table1[[#This Row],[Budget Code]]))</f>
        <v/>
      </c>
      <c r="AU2780" s="46" t="str">
        <f>IF(Table1[[#This Row],[Line Description]]&lt;&gt;"",Table1[[#This Row],[Line Description]],"")</f>
        <v/>
      </c>
      <c r="AV2780" s="46" t="str">
        <f>IF(Table1[[#This Row],[Cur_Amount Debit]]&gt;0,ROUND(Table1[[#This Row],[Cur_Amount Debit]],2),"")</f>
        <v/>
      </c>
      <c r="AW2780" s="46" t="str">
        <f>IF(Table1[[#This Row],[Cur_Amount Credit]]&gt;0,ROUND(Table1[[#This Row],[Cur_Amount Credit]],2),"")</f>
        <v/>
      </c>
      <c r="AX2780" s="46" t="str">
        <f>LEFT(Table1[[#This Row],[Cur]],3)</f>
        <v/>
      </c>
      <c r="AY2780" s="59"/>
      <c r="AZ2780" s="46"/>
      <c r="BA2780" s="46" t="str">
        <f>IF(Table1[[#This Row],[Cur]]&lt;&gt;"",IF(Table1[[#This Row],[Cur]]="USD","",ExchangeRate),"")</f>
        <v/>
      </c>
      <c r="BB2780" s="46" t="str">
        <f>IF(Table1[[#This Row],[Grant]]&lt;&gt;"",VLOOKUP(Table1[[#This Row],[Grant]],Grants!B:D,3),"")</f>
        <v/>
      </c>
      <c r="BC2780" s="46" t="str">
        <f>TRIM(Table1[[#This Row],[Vendor ID]])</f>
        <v/>
      </c>
      <c r="BD2780">
        <f>IF(Table1[[#This Row],[Reference Number]]=Q2779,BD2779,BD2779+1)</f>
        <v>0</v>
      </c>
    </row>
    <row r="2781" spans="1:56" ht="11.25" customHeight="1" x14ac:dyDescent="0.25">
      <c r="A2781" s="1"/>
      <c r="B2781" s="88" t="str">
        <f>IF(Table1[[#This Row],[Posting Date]]&lt;&gt;"",IF(Table1[[#This Row],[Reference Number]]=Q2780,B2780+1,1),"")</f>
        <v/>
      </c>
      <c r="C2781" s="61"/>
      <c r="D2781" s="61"/>
      <c r="E2781" s="138"/>
      <c r="F2781" s="141" t="str">
        <f>IFERROR(IF(VLOOKUP(Table1[[#This Row],[Budget Code Description]],Dimentions!$X$6:$AC$139,2,FALSE)="","",VLOOKUP(Table1[[#This Row],[Budget Code Description]],Dimentions!$X$6:$AC$139,2,FALSE)),"")</f>
        <v/>
      </c>
      <c r="G2781" s="141"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1" t="str">
        <f>IFERROR(VLOOKUP(Table1[[#This Row],[Budget Code Description]],Table6[#All],8,FALSE),"")</f>
        <v/>
      </c>
      <c r="L2781" s="63"/>
      <c r="M2781" s="65" t="str">
        <f>IFERROR(VLOOKUP(Table1[[#This Row],[Staff ID]],Table2[],2,FALSE),"")</f>
        <v/>
      </c>
      <c r="N2781" s="209" t="str">
        <f>IFERROR(IF(VLOOKUP(Table1[[#This Row],[Budget Code Description]],Dimentions!$X$6:$AC$134,4,FALSE)="","",VLOOKUP(Table1[[#This Row],[Budget Code Description]],Dimentions!$X$6:$AC$134,4,FALSE)),"")</f>
        <v/>
      </c>
      <c r="O2781" s="65" t="str">
        <f>IFERROR(VLOOKUP(Table1[[#This Row],[Vendor ID]],Table549[],2,FALSE),"")</f>
        <v/>
      </c>
      <c r="P2781" s="63"/>
      <c r="Q2781" s="141" t="str">
        <f>IF(Table1[[#This Row],[Posting Date]]&lt;&gt;"",$D$9,"")</f>
        <v/>
      </c>
      <c r="R2781" s="157" t="str">
        <f>IF(Table1[[#This Row],[Posting Date]]&lt;&gt;"",$D$10,"")</f>
        <v/>
      </c>
      <c r="S2781" s="66"/>
      <c r="T2781" s="63"/>
      <c r="U2781" s="67"/>
      <c r="V2781" s="67"/>
      <c r="W2781" s="67" t="str">
        <f t="shared" si="47"/>
        <v/>
      </c>
      <c r="X2781" s="159" t="str">
        <f>IF(E2781="","",(IF(Table1[[#This Row],[Cur]]="USD",Table1[[#This Row],[Cur_Amount Debit]],Table1[[#This Row],[Cur_Amount Debit]]/Table1[[#This Row],[Exchange Rate]])))</f>
        <v/>
      </c>
      <c r="Y2781" s="159" t="str">
        <f>IF(E2781="","",(IF(Table1[[#This Row],[Cur]]="USD",Table1[[#This Row],[Cur_Amount Credit]],Table1[[#This Row],[Cur_Amount Credit]]/ExchangeRate)))</f>
        <v/>
      </c>
      <c r="Z2781" s="201" t="str">
        <f>IF(E2781="","",(Table1[[#This Row],[Debit USD]]-Table1[[#This Row],[Credit USD]]))</f>
        <v/>
      </c>
      <c r="AA2781" s="226"/>
      <c r="AB2781" s="255"/>
      <c r="AC2781" s="1"/>
      <c r="AD2781" s="15"/>
      <c r="AE2781" s="15" t="str">
        <f>IF(AND(OR(Table1[[#This Row],[Account]]="15030",Table1[[#This Row],[Account]]="15035",Table1[[#This Row],[Account]]="20150"),Table1[[#This Row],[Vendor ID]]=""),1,"")</f>
        <v/>
      </c>
      <c r="AF2781" s="15"/>
      <c r="AG2781" s="15"/>
      <c r="AH2781" s="15"/>
      <c r="AI2781" s="46" t="str">
        <f>IF(Table1[[#This Row],[Posting Date]]&lt;&gt;"","GJ-"&amp;CountryID,"")</f>
        <v/>
      </c>
      <c r="AJ2781" s="59" t="str">
        <f>IF(Table1[[#This Row],[Posting Date]]&lt;&gt;"",Table1[[#This Row],[Posting Date]],"")</f>
        <v/>
      </c>
      <c r="AK2781" s="46"/>
      <c r="AL2781" s="46" t="str">
        <f>IF(Table1[[#This Row],[Description]]&lt;&gt;"",Table1[[#This Row],[Description]],"")</f>
        <v/>
      </c>
      <c r="AM2781" s="46" t="str">
        <f>IF(Table1[[#This Row],[Posting Date]]&lt;&gt;"",Table1[[#This Row],[Reference Number]],"")</f>
        <v/>
      </c>
      <c r="AN2781" s="46" t="str">
        <f>TRIM(Table1[[#This Row],[Line '#]])</f>
        <v/>
      </c>
      <c r="AO2781" s="46" t="str">
        <f>TRIM(Table1[[#This Row],[Account]])</f>
        <v/>
      </c>
      <c r="AP2781" s="46" t="str">
        <f>IF(Table1[[#This Row],[Posting Date]]&lt;&gt;"",$D$5,"")</f>
        <v/>
      </c>
      <c r="AQ2781" s="46" t="str">
        <f>TRIM(Table1[[#This Row],[Departments-Prgrams]])</f>
        <v/>
      </c>
      <c r="AR2781" s="46" t="str">
        <f>TRIM(Table1[[#This Row],[Grant]])</f>
        <v/>
      </c>
      <c r="AS2781" s="46" t="str">
        <f>TRIM(Table1[[#This Row],[Staff ID]])</f>
        <v/>
      </c>
      <c r="AT2781" s="46" t="str">
        <f>IF(TRIM(Table1[[#This Row],[Budget Code]])=0,"",TRIM(Table1[[#This Row],[Budget Code]]))</f>
        <v/>
      </c>
      <c r="AU2781" s="46" t="str">
        <f>IF(Table1[[#This Row],[Line Description]]&lt;&gt;"",Table1[[#This Row],[Line Description]],"")</f>
        <v/>
      </c>
      <c r="AV2781" s="46" t="str">
        <f>IF(Table1[[#This Row],[Cur_Amount Debit]]&gt;0,ROUND(Table1[[#This Row],[Cur_Amount Debit]],2),"")</f>
        <v/>
      </c>
      <c r="AW2781" s="46" t="str">
        <f>IF(Table1[[#This Row],[Cur_Amount Credit]]&gt;0,ROUND(Table1[[#This Row],[Cur_Amount Credit]],2),"")</f>
        <v/>
      </c>
      <c r="AX2781" s="46" t="str">
        <f>LEFT(Table1[[#This Row],[Cur]],3)</f>
        <v/>
      </c>
      <c r="AY2781" s="59"/>
      <c r="AZ2781" s="46"/>
      <c r="BA2781" s="46" t="str">
        <f>IF(Table1[[#This Row],[Cur]]&lt;&gt;"",IF(Table1[[#This Row],[Cur]]="USD","",ExchangeRate),"")</f>
        <v/>
      </c>
      <c r="BB2781" s="46" t="str">
        <f>IF(Table1[[#This Row],[Grant]]&lt;&gt;"",VLOOKUP(Table1[[#This Row],[Grant]],Grants!B:D,3),"")</f>
        <v/>
      </c>
      <c r="BC2781" s="46" t="str">
        <f>TRIM(Table1[[#This Row],[Vendor ID]])</f>
        <v/>
      </c>
      <c r="BD2781">
        <f>IF(Table1[[#This Row],[Reference Number]]=Q2780,BD2780,BD2780+1)</f>
        <v>0</v>
      </c>
    </row>
    <row r="2782" spans="1:56" ht="11.25" customHeight="1" x14ac:dyDescent="0.25">
      <c r="A2782" s="1"/>
      <c r="B2782" s="88" t="str">
        <f>IF(Table1[[#This Row],[Posting Date]]&lt;&gt;"",IF(Table1[[#This Row],[Reference Number]]=Q2781,B2781+1,1),"")</f>
        <v/>
      </c>
      <c r="C2782" s="61"/>
      <c r="D2782" s="61"/>
      <c r="E2782" s="138"/>
      <c r="F2782" s="141" t="str">
        <f>IFERROR(IF(VLOOKUP(Table1[[#This Row],[Budget Code Description]],Dimentions!$X$6:$AC$139,2,FALSE)="","",VLOOKUP(Table1[[#This Row],[Budget Code Description]],Dimentions!$X$6:$AC$139,2,FALSE)),"")</f>
        <v/>
      </c>
      <c r="G2782" s="141"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1" t="str">
        <f>IFERROR(VLOOKUP(Table1[[#This Row],[Budget Code Description]],Table6[#All],8,FALSE),"")</f>
        <v/>
      </c>
      <c r="L2782" s="63"/>
      <c r="M2782" s="65" t="str">
        <f>IFERROR(VLOOKUP(Table1[[#This Row],[Staff ID]],Table2[],2,FALSE),"")</f>
        <v/>
      </c>
      <c r="N2782" s="209" t="str">
        <f>IFERROR(IF(VLOOKUP(Table1[[#This Row],[Budget Code Description]],Dimentions!$X$6:$AC$134,4,FALSE)="","",VLOOKUP(Table1[[#This Row],[Budget Code Description]],Dimentions!$X$6:$AC$134,4,FALSE)),"")</f>
        <v/>
      </c>
      <c r="O2782" s="65" t="str">
        <f>IFERROR(VLOOKUP(Table1[[#This Row],[Vendor ID]],Table549[],2,FALSE),"")</f>
        <v/>
      </c>
      <c r="P2782" s="63"/>
      <c r="Q2782" s="141" t="str">
        <f>IF(Table1[[#This Row],[Posting Date]]&lt;&gt;"",$D$9,"")</f>
        <v/>
      </c>
      <c r="R2782" s="157" t="str">
        <f>IF(Table1[[#This Row],[Posting Date]]&lt;&gt;"",$D$10,"")</f>
        <v/>
      </c>
      <c r="S2782" s="66"/>
      <c r="T2782" s="63"/>
      <c r="U2782" s="67"/>
      <c r="V2782" s="67"/>
      <c r="W2782" s="67" t="str">
        <f t="shared" si="47"/>
        <v/>
      </c>
      <c r="X2782" s="159" t="str">
        <f>IF(E2782="","",(IF(Table1[[#This Row],[Cur]]="USD",Table1[[#This Row],[Cur_Amount Debit]],Table1[[#This Row],[Cur_Amount Debit]]/Table1[[#This Row],[Exchange Rate]])))</f>
        <v/>
      </c>
      <c r="Y2782" s="159" t="str">
        <f>IF(E2782="","",(IF(Table1[[#This Row],[Cur]]="USD",Table1[[#This Row],[Cur_Amount Credit]],Table1[[#This Row],[Cur_Amount Credit]]/ExchangeRate)))</f>
        <v/>
      </c>
      <c r="Z2782" s="201" t="str">
        <f>IF(E2782="","",(Table1[[#This Row],[Debit USD]]-Table1[[#This Row],[Credit USD]]))</f>
        <v/>
      </c>
      <c r="AA2782" s="226"/>
      <c r="AB2782" s="255"/>
      <c r="AC2782" s="1"/>
      <c r="AD2782" s="15"/>
      <c r="AE2782" s="15" t="str">
        <f>IF(AND(OR(Table1[[#This Row],[Account]]="15030",Table1[[#This Row],[Account]]="15035",Table1[[#This Row],[Account]]="20150"),Table1[[#This Row],[Vendor ID]]=""),1,"")</f>
        <v/>
      </c>
      <c r="AF2782" s="15"/>
      <c r="AG2782" s="15"/>
      <c r="AH2782" s="15"/>
      <c r="AI2782" s="46" t="str">
        <f>IF(Table1[[#This Row],[Posting Date]]&lt;&gt;"","GJ-"&amp;CountryID,"")</f>
        <v/>
      </c>
      <c r="AJ2782" s="59" t="str">
        <f>IF(Table1[[#This Row],[Posting Date]]&lt;&gt;"",Table1[[#This Row],[Posting Date]],"")</f>
        <v/>
      </c>
      <c r="AK2782" s="46"/>
      <c r="AL2782" s="46" t="str">
        <f>IF(Table1[[#This Row],[Description]]&lt;&gt;"",Table1[[#This Row],[Description]],"")</f>
        <v/>
      </c>
      <c r="AM2782" s="46" t="str">
        <f>IF(Table1[[#This Row],[Posting Date]]&lt;&gt;"",Table1[[#This Row],[Reference Number]],"")</f>
        <v/>
      </c>
      <c r="AN2782" s="46" t="str">
        <f>TRIM(Table1[[#This Row],[Line '#]])</f>
        <v/>
      </c>
      <c r="AO2782" s="46" t="str">
        <f>TRIM(Table1[[#This Row],[Account]])</f>
        <v/>
      </c>
      <c r="AP2782" s="46" t="str">
        <f>IF(Table1[[#This Row],[Posting Date]]&lt;&gt;"",$D$5,"")</f>
        <v/>
      </c>
      <c r="AQ2782" s="46" t="str">
        <f>TRIM(Table1[[#This Row],[Departments-Prgrams]])</f>
        <v/>
      </c>
      <c r="AR2782" s="46" t="str">
        <f>TRIM(Table1[[#This Row],[Grant]])</f>
        <v/>
      </c>
      <c r="AS2782" s="46" t="str">
        <f>TRIM(Table1[[#This Row],[Staff ID]])</f>
        <v/>
      </c>
      <c r="AT2782" s="46" t="str">
        <f>IF(TRIM(Table1[[#This Row],[Budget Code]])=0,"",TRIM(Table1[[#This Row],[Budget Code]]))</f>
        <v/>
      </c>
      <c r="AU2782" s="46" t="str">
        <f>IF(Table1[[#This Row],[Line Description]]&lt;&gt;"",Table1[[#This Row],[Line Description]],"")</f>
        <v/>
      </c>
      <c r="AV2782" s="46" t="str">
        <f>IF(Table1[[#This Row],[Cur_Amount Debit]]&gt;0,ROUND(Table1[[#This Row],[Cur_Amount Debit]],2),"")</f>
        <v/>
      </c>
      <c r="AW2782" s="46" t="str">
        <f>IF(Table1[[#This Row],[Cur_Amount Credit]]&gt;0,ROUND(Table1[[#This Row],[Cur_Amount Credit]],2),"")</f>
        <v/>
      </c>
      <c r="AX2782" s="46" t="str">
        <f>LEFT(Table1[[#This Row],[Cur]],3)</f>
        <v/>
      </c>
      <c r="AY2782" s="59"/>
      <c r="AZ2782" s="46"/>
      <c r="BA2782" s="46" t="str">
        <f>IF(Table1[[#This Row],[Cur]]&lt;&gt;"",IF(Table1[[#This Row],[Cur]]="USD","",ExchangeRate),"")</f>
        <v/>
      </c>
      <c r="BB2782" s="46" t="str">
        <f>IF(Table1[[#This Row],[Grant]]&lt;&gt;"",VLOOKUP(Table1[[#This Row],[Grant]],Grants!B:D,3),"")</f>
        <v/>
      </c>
      <c r="BC2782" s="46" t="str">
        <f>TRIM(Table1[[#This Row],[Vendor ID]])</f>
        <v/>
      </c>
      <c r="BD2782">
        <f>IF(Table1[[#This Row],[Reference Number]]=Q2781,BD2781,BD2781+1)</f>
        <v>0</v>
      </c>
    </row>
    <row r="2783" spans="1:56" ht="11.25" customHeight="1" x14ac:dyDescent="0.25">
      <c r="A2783" s="1"/>
      <c r="B2783" s="88" t="str">
        <f>IF(Table1[[#This Row],[Posting Date]]&lt;&gt;"",IF(Table1[[#This Row],[Reference Number]]=Q2782,B2782+1,1),"")</f>
        <v/>
      </c>
      <c r="C2783" s="61"/>
      <c r="D2783" s="61"/>
      <c r="E2783" s="138"/>
      <c r="F2783" s="141" t="str">
        <f>IFERROR(IF(VLOOKUP(Table1[[#This Row],[Budget Code Description]],Dimentions!$X$6:$AC$139,2,FALSE)="","",VLOOKUP(Table1[[#This Row],[Budget Code Description]],Dimentions!$X$6:$AC$139,2,FALSE)),"")</f>
        <v/>
      </c>
      <c r="G2783" s="141"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1" t="str">
        <f>IFERROR(VLOOKUP(Table1[[#This Row],[Budget Code Description]],Table6[#All],8,FALSE),"")</f>
        <v/>
      </c>
      <c r="L2783" s="63"/>
      <c r="M2783" s="65" t="str">
        <f>IFERROR(VLOOKUP(Table1[[#This Row],[Staff ID]],Table2[],2,FALSE),"")</f>
        <v/>
      </c>
      <c r="N2783" s="209" t="str">
        <f>IFERROR(IF(VLOOKUP(Table1[[#This Row],[Budget Code Description]],Dimentions!$X$6:$AC$134,4,FALSE)="","",VLOOKUP(Table1[[#This Row],[Budget Code Description]],Dimentions!$X$6:$AC$134,4,FALSE)),"")</f>
        <v/>
      </c>
      <c r="O2783" s="65" t="str">
        <f>IFERROR(VLOOKUP(Table1[[#This Row],[Vendor ID]],Table549[],2,FALSE),"")</f>
        <v/>
      </c>
      <c r="P2783" s="63"/>
      <c r="Q2783" s="141" t="str">
        <f>IF(Table1[[#This Row],[Posting Date]]&lt;&gt;"",$D$9,"")</f>
        <v/>
      </c>
      <c r="R2783" s="157" t="str">
        <f>IF(Table1[[#This Row],[Posting Date]]&lt;&gt;"",$D$10,"")</f>
        <v/>
      </c>
      <c r="S2783" s="66"/>
      <c r="T2783" s="63"/>
      <c r="U2783" s="67"/>
      <c r="V2783" s="67"/>
      <c r="W2783" s="67" t="str">
        <f t="shared" si="47"/>
        <v/>
      </c>
      <c r="X2783" s="159" t="str">
        <f>IF(E2783="","",(IF(Table1[[#This Row],[Cur]]="USD",Table1[[#This Row],[Cur_Amount Debit]],Table1[[#This Row],[Cur_Amount Debit]]/Table1[[#This Row],[Exchange Rate]])))</f>
        <v/>
      </c>
      <c r="Y2783" s="159" t="str">
        <f>IF(E2783="","",(IF(Table1[[#This Row],[Cur]]="USD",Table1[[#This Row],[Cur_Amount Credit]],Table1[[#This Row],[Cur_Amount Credit]]/ExchangeRate)))</f>
        <v/>
      </c>
      <c r="Z2783" s="201" t="str">
        <f>IF(E2783="","",(Table1[[#This Row],[Debit USD]]-Table1[[#This Row],[Credit USD]]))</f>
        <v/>
      </c>
      <c r="AA2783" s="226"/>
      <c r="AB2783" s="255"/>
      <c r="AC2783" s="1"/>
      <c r="AD2783" s="15"/>
      <c r="AE2783" s="15" t="str">
        <f>IF(AND(OR(Table1[[#This Row],[Account]]="15030",Table1[[#This Row],[Account]]="15035",Table1[[#This Row],[Account]]="20150"),Table1[[#This Row],[Vendor ID]]=""),1,"")</f>
        <v/>
      </c>
      <c r="AF2783" s="15"/>
      <c r="AG2783" s="15"/>
      <c r="AH2783" s="15"/>
      <c r="AI2783" s="46" t="str">
        <f>IF(Table1[[#This Row],[Posting Date]]&lt;&gt;"","GJ-"&amp;CountryID,"")</f>
        <v/>
      </c>
      <c r="AJ2783" s="59" t="str">
        <f>IF(Table1[[#This Row],[Posting Date]]&lt;&gt;"",Table1[[#This Row],[Posting Date]],"")</f>
        <v/>
      </c>
      <c r="AK2783" s="46"/>
      <c r="AL2783" s="46" t="str">
        <f>IF(Table1[[#This Row],[Description]]&lt;&gt;"",Table1[[#This Row],[Description]],"")</f>
        <v/>
      </c>
      <c r="AM2783" s="46" t="str">
        <f>IF(Table1[[#This Row],[Posting Date]]&lt;&gt;"",Table1[[#This Row],[Reference Number]],"")</f>
        <v/>
      </c>
      <c r="AN2783" s="46" t="str">
        <f>TRIM(Table1[[#This Row],[Line '#]])</f>
        <v/>
      </c>
      <c r="AO2783" s="46" t="str">
        <f>TRIM(Table1[[#This Row],[Account]])</f>
        <v/>
      </c>
      <c r="AP2783" s="46" t="str">
        <f>IF(Table1[[#This Row],[Posting Date]]&lt;&gt;"",$D$5,"")</f>
        <v/>
      </c>
      <c r="AQ2783" s="46" t="str">
        <f>TRIM(Table1[[#This Row],[Departments-Prgrams]])</f>
        <v/>
      </c>
      <c r="AR2783" s="46" t="str">
        <f>TRIM(Table1[[#This Row],[Grant]])</f>
        <v/>
      </c>
      <c r="AS2783" s="46" t="str">
        <f>TRIM(Table1[[#This Row],[Staff ID]])</f>
        <v/>
      </c>
      <c r="AT2783" s="46" t="str">
        <f>IF(TRIM(Table1[[#This Row],[Budget Code]])=0,"",TRIM(Table1[[#This Row],[Budget Code]]))</f>
        <v/>
      </c>
      <c r="AU2783" s="46" t="str">
        <f>IF(Table1[[#This Row],[Line Description]]&lt;&gt;"",Table1[[#This Row],[Line Description]],"")</f>
        <v/>
      </c>
      <c r="AV2783" s="46" t="str">
        <f>IF(Table1[[#This Row],[Cur_Amount Debit]]&gt;0,ROUND(Table1[[#This Row],[Cur_Amount Debit]],2),"")</f>
        <v/>
      </c>
      <c r="AW2783" s="46" t="str">
        <f>IF(Table1[[#This Row],[Cur_Amount Credit]]&gt;0,ROUND(Table1[[#This Row],[Cur_Amount Credit]],2),"")</f>
        <v/>
      </c>
      <c r="AX2783" s="46" t="str">
        <f>LEFT(Table1[[#This Row],[Cur]],3)</f>
        <v/>
      </c>
      <c r="AY2783" s="59"/>
      <c r="AZ2783" s="46"/>
      <c r="BA2783" s="46" t="str">
        <f>IF(Table1[[#This Row],[Cur]]&lt;&gt;"",IF(Table1[[#This Row],[Cur]]="USD","",ExchangeRate),"")</f>
        <v/>
      </c>
      <c r="BB2783" s="46" t="str">
        <f>IF(Table1[[#This Row],[Grant]]&lt;&gt;"",VLOOKUP(Table1[[#This Row],[Grant]],Grants!B:D,3),"")</f>
        <v/>
      </c>
      <c r="BC2783" s="46" t="str">
        <f>TRIM(Table1[[#This Row],[Vendor ID]])</f>
        <v/>
      </c>
      <c r="BD2783">
        <f>IF(Table1[[#This Row],[Reference Number]]=Q2782,BD2782,BD2782+1)</f>
        <v>0</v>
      </c>
    </row>
    <row r="2784" spans="1:56" ht="11.25" customHeight="1" x14ac:dyDescent="0.25">
      <c r="A2784" s="1"/>
      <c r="B2784" s="88" t="str">
        <f>IF(Table1[[#This Row],[Posting Date]]&lt;&gt;"",IF(Table1[[#This Row],[Reference Number]]=Q2783,B2783+1,1),"")</f>
        <v/>
      </c>
      <c r="C2784" s="61"/>
      <c r="D2784" s="61"/>
      <c r="E2784" s="138"/>
      <c r="F2784" s="141" t="str">
        <f>IFERROR(IF(VLOOKUP(Table1[[#This Row],[Budget Code Description]],Dimentions!$X$6:$AC$139,2,FALSE)="","",VLOOKUP(Table1[[#This Row],[Budget Code Description]],Dimentions!$X$6:$AC$139,2,FALSE)),"")</f>
        <v/>
      </c>
      <c r="G2784" s="141"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1" t="str">
        <f>IFERROR(VLOOKUP(Table1[[#This Row],[Budget Code Description]],Table6[#All],8,FALSE),"")</f>
        <v/>
      </c>
      <c r="L2784" s="63"/>
      <c r="M2784" s="65" t="str">
        <f>IFERROR(VLOOKUP(Table1[[#This Row],[Staff ID]],Table2[],2,FALSE),"")</f>
        <v/>
      </c>
      <c r="N2784" s="209" t="str">
        <f>IFERROR(IF(VLOOKUP(Table1[[#This Row],[Budget Code Description]],Dimentions!$X$6:$AC$134,4,FALSE)="","",VLOOKUP(Table1[[#This Row],[Budget Code Description]],Dimentions!$X$6:$AC$134,4,FALSE)),"")</f>
        <v/>
      </c>
      <c r="O2784" s="65" t="str">
        <f>IFERROR(VLOOKUP(Table1[[#This Row],[Vendor ID]],Table549[],2,FALSE),"")</f>
        <v/>
      </c>
      <c r="P2784" s="63"/>
      <c r="Q2784" s="141" t="str">
        <f>IF(Table1[[#This Row],[Posting Date]]&lt;&gt;"",$D$9,"")</f>
        <v/>
      </c>
      <c r="R2784" s="157" t="str">
        <f>IF(Table1[[#This Row],[Posting Date]]&lt;&gt;"",$D$10,"")</f>
        <v/>
      </c>
      <c r="S2784" s="66"/>
      <c r="T2784" s="63"/>
      <c r="U2784" s="67"/>
      <c r="V2784" s="67"/>
      <c r="W2784" s="67" t="str">
        <f t="shared" si="47"/>
        <v/>
      </c>
      <c r="X2784" s="159" t="str">
        <f>IF(E2784="","",(IF(Table1[[#This Row],[Cur]]="USD",Table1[[#This Row],[Cur_Amount Debit]],Table1[[#This Row],[Cur_Amount Debit]]/Table1[[#This Row],[Exchange Rate]])))</f>
        <v/>
      </c>
      <c r="Y2784" s="159" t="str">
        <f>IF(E2784="","",(IF(Table1[[#This Row],[Cur]]="USD",Table1[[#This Row],[Cur_Amount Credit]],Table1[[#This Row],[Cur_Amount Credit]]/ExchangeRate)))</f>
        <v/>
      </c>
      <c r="Z2784" s="201" t="str">
        <f>IF(E2784="","",(Table1[[#This Row],[Debit USD]]-Table1[[#This Row],[Credit USD]]))</f>
        <v/>
      </c>
      <c r="AA2784" s="226"/>
      <c r="AB2784" s="255"/>
      <c r="AC2784" s="1"/>
      <c r="AD2784" s="15"/>
      <c r="AE2784" s="15" t="str">
        <f>IF(AND(OR(Table1[[#This Row],[Account]]="15030",Table1[[#This Row],[Account]]="15035",Table1[[#This Row],[Account]]="20150"),Table1[[#This Row],[Vendor ID]]=""),1,"")</f>
        <v/>
      </c>
      <c r="AF2784" s="15"/>
      <c r="AG2784" s="15"/>
      <c r="AH2784" s="15"/>
      <c r="AI2784" s="46" t="str">
        <f>IF(Table1[[#This Row],[Posting Date]]&lt;&gt;"","GJ-"&amp;CountryID,"")</f>
        <v/>
      </c>
      <c r="AJ2784" s="59" t="str">
        <f>IF(Table1[[#This Row],[Posting Date]]&lt;&gt;"",Table1[[#This Row],[Posting Date]],"")</f>
        <v/>
      </c>
      <c r="AK2784" s="46"/>
      <c r="AL2784" s="46" t="str">
        <f>IF(Table1[[#This Row],[Description]]&lt;&gt;"",Table1[[#This Row],[Description]],"")</f>
        <v/>
      </c>
      <c r="AM2784" s="46" t="str">
        <f>IF(Table1[[#This Row],[Posting Date]]&lt;&gt;"",Table1[[#This Row],[Reference Number]],"")</f>
        <v/>
      </c>
      <c r="AN2784" s="46" t="str">
        <f>TRIM(Table1[[#This Row],[Line '#]])</f>
        <v/>
      </c>
      <c r="AO2784" s="46" t="str">
        <f>TRIM(Table1[[#This Row],[Account]])</f>
        <v/>
      </c>
      <c r="AP2784" s="46" t="str">
        <f>IF(Table1[[#This Row],[Posting Date]]&lt;&gt;"",$D$5,"")</f>
        <v/>
      </c>
      <c r="AQ2784" s="46" t="str">
        <f>TRIM(Table1[[#This Row],[Departments-Prgrams]])</f>
        <v/>
      </c>
      <c r="AR2784" s="46" t="str">
        <f>TRIM(Table1[[#This Row],[Grant]])</f>
        <v/>
      </c>
      <c r="AS2784" s="46" t="str">
        <f>TRIM(Table1[[#This Row],[Staff ID]])</f>
        <v/>
      </c>
      <c r="AT2784" s="46" t="str">
        <f>IF(TRIM(Table1[[#This Row],[Budget Code]])=0,"",TRIM(Table1[[#This Row],[Budget Code]]))</f>
        <v/>
      </c>
      <c r="AU2784" s="46" t="str">
        <f>IF(Table1[[#This Row],[Line Description]]&lt;&gt;"",Table1[[#This Row],[Line Description]],"")</f>
        <v/>
      </c>
      <c r="AV2784" s="46" t="str">
        <f>IF(Table1[[#This Row],[Cur_Amount Debit]]&gt;0,ROUND(Table1[[#This Row],[Cur_Amount Debit]],2),"")</f>
        <v/>
      </c>
      <c r="AW2784" s="46" t="str">
        <f>IF(Table1[[#This Row],[Cur_Amount Credit]]&gt;0,ROUND(Table1[[#This Row],[Cur_Amount Credit]],2),"")</f>
        <v/>
      </c>
      <c r="AX2784" s="46" t="str">
        <f>LEFT(Table1[[#This Row],[Cur]],3)</f>
        <v/>
      </c>
      <c r="AY2784" s="59"/>
      <c r="AZ2784" s="46"/>
      <c r="BA2784" s="46" t="str">
        <f>IF(Table1[[#This Row],[Cur]]&lt;&gt;"",IF(Table1[[#This Row],[Cur]]="USD","",ExchangeRate),"")</f>
        <v/>
      </c>
      <c r="BB2784" s="46" t="str">
        <f>IF(Table1[[#This Row],[Grant]]&lt;&gt;"",VLOOKUP(Table1[[#This Row],[Grant]],Grants!B:D,3),"")</f>
        <v/>
      </c>
      <c r="BC2784" s="46" t="str">
        <f>TRIM(Table1[[#This Row],[Vendor ID]])</f>
        <v/>
      </c>
      <c r="BD2784">
        <f>IF(Table1[[#This Row],[Reference Number]]=Q2783,BD2783,BD2783+1)</f>
        <v>0</v>
      </c>
    </row>
    <row r="2785" spans="1:56" ht="11.25" customHeight="1" x14ac:dyDescent="0.25">
      <c r="A2785" s="1"/>
      <c r="B2785" s="88" t="str">
        <f>IF(Table1[[#This Row],[Posting Date]]&lt;&gt;"",IF(Table1[[#This Row],[Reference Number]]=Q2784,B2784+1,1),"")</f>
        <v/>
      </c>
      <c r="C2785" s="61"/>
      <c r="D2785" s="61"/>
      <c r="E2785" s="138"/>
      <c r="F2785" s="141" t="str">
        <f>IFERROR(IF(VLOOKUP(Table1[[#This Row],[Budget Code Description]],Dimentions!$X$6:$AC$139,2,FALSE)="","",VLOOKUP(Table1[[#This Row],[Budget Code Description]],Dimentions!$X$6:$AC$139,2,FALSE)),"")</f>
        <v/>
      </c>
      <c r="G2785" s="141"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1" t="str">
        <f>IFERROR(VLOOKUP(Table1[[#This Row],[Budget Code Description]],Table6[#All],8,FALSE),"")</f>
        <v/>
      </c>
      <c r="L2785" s="63"/>
      <c r="M2785" s="65" t="str">
        <f>IFERROR(VLOOKUP(Table1[[#This Row],[Staff ID]],Table2[],2,FALSE),"")</f>
        <v/>
      </c>
      <c r="N2785" s="209" t="str">
        <f>IFERROR(IF(VLOOKUP(Table1[[#This Row],[Budget Code Description]],Dimentions!$X$6:$AC$134,4,FALSE)="","",VLOOKUP(Table1[[#This Row],[Budget Code Description]],Dimentions!$X$6:$AC$134,4,FALSE)),"")</f>
        <v/>
      </c>
      <c r="O2785" s="65" t="str">
        <f>IFERROR(VLOOKUP(Table1[[#This Row],[Vendor ID]],Table549[],2,FALSE),"")</f>
        <v/>
      </c>
      <c r="P2785" s="63"/>
      <c r="Q2785" s="141" t="str">
        <f>IF(Table1[[#This Row],[Posting Date]]&lt;&gt;"",$D$9,"")</f>
        <v/>
      </c>
      <c r="R2785" s="157" t="str">
        <f>IF(Table1[[#This Row],[Posting Date]]&lt;&gt;"",$D$10,"")</f>
        <v/>
      </c>
      <c r="S2785" s="66"/>
      <c r="T2785" s="63"/>
      <c r="U2785" s="67"/>
      <c r="V2785" s="67"/>
      <c r="W2785" s="67" t="str">
        <f t="shared" si="47"/>
        <v/>
      </c>
      <c r="X2785" s="159" t="str">
        <f>IF(E2785="","",(IF(Table1[[#This Row],[Cur]]="USD",Table1[[#This Row],[Cur_Amount Debit]],Table1[[#This Row],[Cur_Amount Debit]]/Table1[[#This Row],[Exchange Rate]])))</f>
        <v/>
      </c>
      <c r="Y2785" s="159" t="str">
        <f>IF(E2785="","",(IF(Table1[[#This Row],[Cur]]="USD",Table1[[#This Row],[Cur_Amount Credit]],Table1[[#This Row],[Cur_Amount Credit]]/ExchangeRate)))</f>
        <v/>
      </c>
      <c r="Z2785" s="201" t="str">
        <f>IF(E2785="","",(Table1[[#This Row],[Debit USD]]-Table1[[#This Row],[Credit USD]]))</f>
        <v/>
      </c>
      <c r="AA2785" s="226"/>
      <c r="AB2785" s="255"/>
      <c r="AC2785" s="1"/>
      <c r="AD2785" s="15"/>
      <c r="AE2785" s="15" t="str">
        <f>IF(AND(OR(Table1[[#This Row],[Account]]="15030",Table1[[#This Row],[Account]]="15035",Table1[[#This Row],[Account]]="20150"),Table1[[#This Row],[Vendor ID]]=""),1,"")</f>
        <v/>
      </c>
      <c r="AF2785" s="15"/>
      <c r="AG2785" s="15"/>
      <c r="AH2785" s="15"/>
      <c r="AI2785" s="46" t="str">
        <f>IF(Table1[[#This Row],[Posting Date]]&lt;&gt;"","GJ-"&amp;CountryID,"")</f>
        <v/>
      </c>
      <c r="AJ2785" s="59" t="str">
        <f>IF(Table1[[#This Row],[Posting Date]]&lt;&gt;"",Table1[[#This Row],[Posting Date]],"")</f>
        <v/>
      </c>
      <c r="AK2785" s="46"/>
      <c r="AL2785" s="46" t="str">
        <f>IF(Table1[[#This Row],[Description]]&lt;&gt;"",Table1[[#This Row],[Description]],"")</f>
        <v/>
      </c>
      <c r="AM2785" s="46" t="str">
        <f>IF(Table1[[#This Row],[Posting Date]]&lt;&gt;"",Table1[[#This Row],[Reference Number]],"")</f>
        <v/>
      </c>
      <c r="AN2785" s="46" t="str">
        <f>TRIM(Table1[[#This Row],[Line '#]])</f>
        <v/>
      </c>
      <c r="AO2785" s="46" t="str">
        <f>TRIM(Table1[[#This Row],[Account]])</f>
        <v/>
      </c>
      <c r="AP2785" s="46" t="str">
        <f>IF(Table1[[#This Row],[Posting Date]]&lt;&gt;"",$D$5,"")</f>
        <v/>
      </c>
      <c r="AQ2785" s="46" t="str">
        <f>TRIM(Table1[[#This Row],[Departments-Prgrams]])</f>
        <v/>
      </c>
      <c r="AR2785" s="46" t="str">
        <f>TRIM(Table1[[#This Row],[Grant]])</f>
        <v/>
      </c>
      <c r="AS2785" s="46" t="str">
        <f>TRIM(Table1[[#This Row],[Staff ID]])</f>
        <v/>
      </c>
      <c r="AT2785" s="46" t="str">
        <f>IF(TRIM(Table1[[#This Row],[Budget Code]])=0,"",TRIM(Table1[[#This Row],[Budget Code]]))</f>
        <v/>
      </c>
      <c r="AU2785" s="46" t="str">
        <f>IF(Table1[[#This Row],[Line Description]]&lt;&gt;"",Table1[[#This Row],[Line Description]],"")</f>
        <v/>
      </c>
      <c r="AV2785" s="46" t="str">
        <f>IF(Table1[[#This Row],[Cur_Amount Debit]]&gt;0,ROUND(Table1[[#This Row],[Cur_Amount Debit]],2),"")</f>
        <v/>
      </c>
      <c r="AW2785" s="46" t="str">
        <f>IF(Table1[[#This Row],[Cur_Amount Credit]]&gt;0,ROUND(Table1[[#This Row],[Cur_Amount Credit]],2),"")</f>
        <v/>
      </c>
      <c r="AX2785" s="46" t="str">
        <f>LEFT(Table1[[#This Row],[Cur]],3)</f>
        <v/>
      </c>
      <c r="AY2785" s="59"/>
      <c r="AZ2785" s="46"/>
      <c r="BA2785" s="46" t="str">
        <f>IF(Table1[[#This Row],[Cur]]&lt;&gt;"",IF(Table1[[#This Row],[Cur]]="USD","",ExchangeRate),"")</f>
        <v/>
      </c>
      <c r="BB2785" s="46" t="str">
        <f>IF(Table1[[#This Row],[Grant]]&lt;&gt;"",VLOOKUP(Table1[[#This Row],[Grant]],Grants!B:D,3),"")</f>
        <v/>
      </c>
      <c r="BC2785" s="46" t="str">
        <f>TRIM(Table1[[#This Row],[Vendor ID]])</f>
        <v/>
      </c>
      <c r="BD2785">
        <f>IF(Table1[[#This Row],[Reference Number]]=Q2784,BD2784,BD2784+1)</f>
        <v>0</v>
      </c>
    </row>
    <row r="2786" spans="1:56" ht="11.25" customHeight="1" x14ac:dyDescent="0.25">
      <c r="A2786" s="1"/>
      <c r="B2786" s="88" t="str">
        <f>IF(Table1[[#This Row],[Posting Date]]&lt;&gt;"",IF(Table1[[#This Row],[Reference Number]]=Q2785,B2785+1,1),"")</f>
        <v/>
      </c>
      <c r="C2786" s="61"/>
      <c r="D2786" s="61"/>
      <c r="E2786" s="138"/>
      <c r="F2786" s="141" t="str">
        <f>IFERROR(IF(VLOOKUP(Table1[[#This Row],[Budget Code Description]],Dimentions!$X$6:$AC$139,2,FALSE)="","",VLOOKUP(Table1[[#This Row],[Budget Code Description]],Dimentions!$X$6:$AC$139,2,FALSE)),"")</f>
        <v/>
      </c>
      <c r="G2786" s="141"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1" t="str">
        <f>IFERROR(VLOOKUP(Table1[[#This Row],[Budget Code Description]],Table6[#All],8,FALSE),"")</f>
        <v/>
      </c>
      <c r="L2786" s="63"/>
      <c r="M2786" s="65" t="str">
        <f>IFERROR(VLOOKUP(Table1[[#This Row],[Staff ID]],Table2[],2,FALSE),"")</f>
        <v/>
      </c>
      <c r="N2786" s="209" t="str">
        <f>IFERROR(IF(VLOOKUP(Table1[[#This Row],[Budget Code Description]],Dimentions!$X$6:$AC$134,4,FALSE)="","",VLOOKUP(Table1[[#This Row],[Budget Code Description]],Dimentions!$X$6:$AC$134,4,FALSE)),"")</f>
        <v/>
      </c>
      <c r="O2786" s="65" t="str">
        <f>IFERROR(VLOOKUP(Table1[[#This Row],[Vendor ID]],Table549[],2,FALSE),"")</f>
        <v/>
      </c>
      <c r="P2786" s="63"/>
      <c r="Q2786" s="141" t="str">
        <f>IF(Table1[[#This Row],[Posting Date]]&lt;&gt;"",$D$9,"")</f>
        <v/>
      </c>
      <c r="R2786" s="157" t="str">
        <f>IF(Table1[[#This Row],[Posting Date]]&lt;&gt;"",$D$10,"")</f>
        <v/>
      </c>
      <c r="S2786" s="66"/>
      <c r="T2786" s="63"/>
      <c r="U2786" s="67"/>
      <c r="V2786" s="67"/>
      <c r="W2786" s="67" t="str">
        <f t="shared" si="47"/>
        <v/>
      </c>
      <c r="X2786" s="159" t="str">
        <f>IF(E2786="","",(IF(Table1[[#This Row],[Cur]]="USD",Table1[[#This Row],[Cur_Amount Debit]],Table1[[#This Row],[Cur_Amount Debit]]/Table1[[#This Row],[Exchange Rate]])))</f>
        <v/>
      </c>
      <c r="Y2786" s="159" t="str">
        <f>IF(E2786="","",(IF(Table1[[#This Row],[Cur]]="USD",Table1[[#This Row],[Cur_Amount Credit]],Table1[[#This Row],[Cur_Amount Credit]]/ExchangeRate)))</f>
        <v/>
      </c>
      <c r="Z2786" s="201" t="str">
        <f>IF(E2786="","",(Table1[[#This Row],[Debit USD]]-Table1[[#This Row],[Credit USD]]))</f>
        <v/>
      </c>
      <c r="AA2786" s="226"/>
      <c r="AB2786" s="255"/>
      <c r="AC2786" s="1"/>
      <c r="AD2786" s="15"/>
      <c r="AE2786" s="15" t="str">
        <f>IF(AND(OR(Table1[[#This Row],[Account]]="15030",Table1[[#This Row],[Account]]="15035",Table1[[#This Row],[Account]]="20150"),Table1[[#This Row],[Vendor ID]]=""),1,"")</f>
        <v/>
      </c>
      <c r="AF2786" s="15"/>
      <c r="AG2786" s="15"/>
      <c r="AH2786" s="15"/>
      <c r="AI2786" s="46" t="str">
        <f>IF(Table1[[#This Row],[Posting Date]]&lt;&gt;"","GJ-"&amp;CountryID,"")</f>
        <v/>
      </c>
      <c r="AJ2786" s="59" t="str">
        <f>IF(Table1[[#This Row],[Posting Date]]&lt;&gt;"",Table1[[#This Row],[Posting Date]],"")</f>
        <v/>
      </c>
      <c r="AK2786" s="46"/>
      <c r="AL2786" s="46" t="str">
        <f>IF(Table1[[#This Row],[Description]]&lt;&gt;"",Table1[[#This Row],[Description]],"")</f>
        <v/>
      </c>
      <c r="AM2786" s="46" t="str">
        <f>IF(Table1[[#This Row],[Posting Date]]&lt;&gt;"",Table1[[#This Row],[Reference Number]],"")</f>
        <v/>
      </c>
      <c r="AN2786" s="46" t="str">
        <f>TRIM(Table1[[#This Row],[Line '#]])</f>
        <v/>
      </c>
      <c r="AO2786" s="46" t="str">
        <f>TRIM(Table1[[#This Row],[Account]])</f>
        <v/>
      </c>
      <c r="AP2786" s="46" t="str">
        <f>IF(Table1[[#This Row],[Posting Date]]&lt;&gt;"",$D$5,"")</f>
        <v/>
      </c>
      <c r="AQ2786" s="46" t="str">
        <f>TRIM(Table1[[#This Row],[Departments-Prgrams]])</f>
        <v/>
      </c>
      <c r="AR2786" s="46" t="str">
        <f>TRIM(Table1[[#This Row],[Grant]])</f>
        <v/>
      </c>
      <c r="AS2786" s="46" t="str">
        <f>TRIM(Table1[[#This Row],[Staff ID]])</f>
        <v/>
      </c>
      <c r="AT2786" s="46" t="str">
        <f>IF(TRIM(Table1[[#This Row],[Budget Code]])=0,"",TRIM(Table1[[#This Row],[Budget Code]]))</f>
        <v/>
      </c>
      <c r="AU2786" s="46" t="str">
        <f>IF(Table1[[#This Row],[Line Description]]&lt;&gt;"",Table1[[#This Row],[Line Description]],"")</f>
        <v/>
      </c>
      <c r="AV2786" s="46" t="str">
        <f>IF(Table1[[#This Row],[Cur_Amount Debit]]&gt;0,ROUND(Table1[[#This Row],[Cur_Amount Debit]],2),"")</f>
        <v/>
      </c>
      <c r="AW2786" s="46" t="str">
        <f>IF(Table1[[#This Row],[Cur_Amount Credit]]&gt;0,ROUND(Table1[[#This Row],[Cur_Amount Credit]],2),"")</f>
        <v/>
      </c>
      <c r="AX2786" s="46" t="str">
        <f>LEFT(Table1[[#This Row],[Cur]],3)</f>
        <v/>
      </c>
      <c r="AY2786" s="59"/>
      <c r="AZ2786" s="46"/>
      <c r="BA2786" s="46" t="str">
        <f>IF(Table1[[#This Row],[Cur]]&lt;&gt;"",IF(Table1[[#This Row],[Cur]]="USD","",ExchangeRate),"")</f>
        <v/>
      </c>
      <c r="BB2786" s="46" t="str">
        <f>IF(Table1[[#This Row],[Grant]]&lt;&gt;"",VLOOKUP(Table1[[#This Row],[Grant]],Grants!B:D,3),"")</f>
        <v/>
      </c>
      <c r="BC2786" s="46" t="str">
        <f>TRIM(Table1[[#This Row],[Vendor ID]])</f>
        <v/>
      </c>
      <c r="BD2786">
        <f>IF(Table1[[#This Row],[Reference Number]]=Q2785,BD2785,BD2785+1)</f>
        <v>0</v>
      </c>
    </row>
    <row r="2787" spans="1:56" ht="11.25" customHeight="1" x14ac:dyDescent="0.25">
      <c r="A2787" s="1"/>
      <c r="B2787" s="88" t="str">
        <f>IF(Table1[[#This Row],[Posting Date]]&lt;&gt;"",IF(Table1[[#This Row],[Reference Number]]=Q2786,B2786+1,1),"")</f>
        <v/>
      </c>
      <c r="C2787" s="61"/>
      <c r="D2787" s="61"/>
      <c r="E2787" s="138"/>
      <c r="F2787" s="141" t="str">
        <f>IFERROR(IF(VLOOKUP(Table1[[#This Row],[Budget Code Description]],Dimentions!$X$6:$AC$139,2,FALSE)="","",VLOOKUP(Table1[[#This Row],[Budget Code Description]],Dimentions!$X$6:$AC$139,2,FALSE)),"")</f>
        <v/>
      </c>
      <c r="G2787" s="141"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1" t="str">
        <f>IFERROR(VLOOKUP(Table1[[#This Row],[Budget Code Description]],Table6[#All],8,FALSE),"")</f>
        <v/>
      </c>
      <c r="L2787" s="63"/>
      <c r="M2787" s="65" t="str">
        <f>IFERROR(VLOOKUP(Table1[[#This Row],[Staff ID]],Table2[],2,FALSE),"")</f>
        <v/>
      </c>
      <c r="N2787" s="209" t="str">
        <f>IFERROR(IF(VLOOKUP(Table1[[#This Row],[Budget Code Description]],Dimentions!$X$6:$AC$134,4,FALSE)="","",VLOOKUP(Table1[[#This Row],[Budget Code Description]],Dimentions!$X$6:$AC$134,4,FALSE)),"")</f>
        <v/>
      </c>
      <c r="O2787" s="65" t="str">
        <f>IFERROR(VLOOKUP(Table1[[#This Row],[Vendor ID]],Table549[],2,FALSE),"")</f>
        <v/>
      </c>
      <c r="P2787" s="63"/>
      <c r="Q2787" s="141" t="str">
        <f>IF(Table1[[#This Row],[Posting Date]]&lt;&gt;"",$D$9,"")</f>
        <v/>
      </c>
      <c r="R2787" s="157" t="str">
        <f>IF(Table1[[#This Row],[Posting Date]]&lt;&gt;"",$D$10,"")</f>
        <v/>
      </c>
      <c r="S2787" s="66"/>
      <c r="T2787" s="63"/>
      <c r="U2787" s="67"/>
      <c r="V2787" s="67"/>
      <c r="W2787" s="67" t="str">
        <f t="shared" si="47"/>
        <v/>
      </c>
      <c r="X2787" s="159" t="str">
        <f>IF(E2787="","",(IF(Table1[[#This Row],[Cur]]="USD",Table1[[#This Row],[Cur_Amount Debit]],Table1[[#This Row],[Cur_Amount Debit]]/Table1[[#This Row],[Exchange Rate]])))</f>
        <v/>
      </c>
      <c r="Y2787" s="159" t="str">
        <f>IF(E2787="","",(IF(Table1[[#This Row],[Cur]]="USD",Table1[[#This Row],[Cur_Amount Credit]],Table1[[#This Row],[Cur_Amount Credit]]/ExchangeRate)))</f>
        <v/>
      </c>
      <c r="Z2787" s="201" t="str">
        <f>IF(E2787="","",(Table1[[#This Row],[Debit USD]]-Table1[[#This Row],[Credit USD]]))</f>
        <v/>
      </c>
      <c r="AA2787" s="226"/>
      <c r="AB2787" s="255"/>
      <c r="AC2787" s="1"/>
      <c r="AD2787" s="15"/>
      <c r="AE2787" s="15" t="str">
        <f>IF(AND(OR(Table1[[#This Row],[Account]]="15030",Table1[[#This Row],[Account]]="15035",Table1[[#This Row],[Account]]="20150"),Table1[[#This Row],[Vendor ID]]=""),1,"")</f>
        <v/>
      </c>
      <c r="AF2787" s="15"/>
      <c r="AG2787" s="15"/>
      <c r="AH2787" s="15"/>
      <c r="AI2787" s="46" t="str">
        <f>IF(Table1[[#This Row],[Posting Date]]&lt;&gt;"","GJ-"&amp;CountryID,"")</f>
        <v/>
      </c>
      <c r="AJ2787" s="59" t="str">
        <f>IF(Table1[[#This Row],[Posting Date]]&lt;&gt;"",Table1[[#This Row],[Posting Date]],"")</f>
        <v/>
      </c>
      <c r="AK2787" s="46"/>
      <c r="AL2787" s="46" t="str">
        <f>IF(Table1[[#This Row],[Description]]&lt;&gt;"",Table1[[#This Row],[Description]],"")</f>
        <v/>
      </c>
      <c r="AM2787" s="46" t="str">
        <f>IF(Table1[[#This Row],[Posting Date]]&lt;&gt;"",Table1[[#This Row],[Reference Number]],"")</f>
        <v/>
      </c>
      <c r="AN2787" s="46" t="str">
        <f>TRIM(Table1[[#This Row],[Line '#]])</f>
        <v/>
      </c>
      <c r="AO2787" s="46" t="str">
        <f>TRIM(Table1[[#This Row],[Account]])</f>
        <v/>
      </c>
      <c r="AP2787" s="46" t="str">
        <f>IF(Table1[[#This Row],[Posting Date]]&lt;&gt;"",$D$5,"")</f>
        <v/>
      </c>
      <c r="AQ2787" s="46" t="str">
        <f>TRIM(Table1[[#This Row],[Departments-Prgrams]])</f>
        <v/>
      </c>
      <c r="AR2787" s="46" t="str">
        <f>TRIM(Table1[[#This Row],[Grant]])</f>
        <v/>
      </c>
      <c r="AS2787" s="46" t="str">
        <f>TRIM(Table1[[#This Row],[Staff ID]])</f>
        <v/>
      </c>
      <c r="AT2787" s="46" t="str">
        <f>IF(TRIM(Table1[[#This Row],[Budget Code]])=0,"",TRIM(Table1[[#This Row],[Budget Code]]))</f>
        <v/>
      </c>
      <c r="AU2787" s="46" t="str">
        <f>IF(Table1[[#This Row],[Line Description]]&lt;&gt;"",Table1[[#This Row],[Line Description]],"")</f>
        <v/>
      </c>
      <c r="AV2787" s="46" t="str">
        <f>IF(Table1[[#This Row],[Cur_Amount Debit]]&gt;0,ROUND(Table1[[#This Row],[Cur_Amount Debit]],2),"")</f>
        <v/>
      </c>
      <c r="AW2787" s="46" t="str">
        <f>IF(Table1[[#This Row],[Cur_Amount Credit]]&gt;0,ROUND(Table1[[#This Row],[Cur_Amount Credit]],2),"")</f>
        <v/>
      </c>
      <c r="AX2787" s="46" t="str">
        <f>LEFT(Table1[[#This Row],[Cur]],3)</f>
        <v/>
      </c>
      <c r="AY2787" s="59"/>
      <c r="AZ2787" s="46"/>
      <c r="BA2787" s="46" t="str">
        <f>IF(Table1[[#This Row],[Cur]]&lt;&gt;"",IF(Table1[[#This Row],[Cur]]="USD","",ExchangeRate),"")</f>
        <v/>
      </c>
      <c r="BB2787" s="46" t="str">
        <f>IF(Table1[[#This Row],[Grant]]&lt;&gt;"",VLOOKUP(Table1[[#This Row],[Grant]],Grants!B:D,3),"")</f>
        <v/>
      </c>
      <c r="BC2787" s="46" t="str">
        <f>TRIM(Table1[[#This Row],[Vendor ID]])</f>
        <v/>
      </c>
      <c r="BD2787">
        <f>IF(Table1[[#This Row],[Reference Number]]=Q2786,BD2786,BD2786+1)</f>
        <v>0</v>
      </c>
    </row>
    <row r="2788" spans="1:56" ht="11.25" customHeight="1" x14ac:dyDescent="0.25">
      <c r="A2788" s="1"/>
      <c r="B2788" s="88" t="str">
        <f>IF(Table1[[#This Row],[Posting Date]]&lt;&gt;"",IF(Table1[[#This Row],[Reference Number]]=Q2787,B2787+1,1),"")</f>
        <v/>
      </c>
      <c r="C2788" s="61"/>
      <c r="D2788" s="61"/>
      <c r="E2788" s="138"/>
      <c r="F2788" s="141" t="str">
        <f>IFERROR(IF(VLOOKUP(Table1[[#This Row],[Budget Code Description]],Dimentions!$X$6:$AC$139,2,FALSE)="","",VLOOKUP(Table1[[#This Row],[Budget Code Description]],Dimentions!$X$6:$AC$139,2,FALSE)),"")</f>
        <v/>
      </c>
      <c r="G2788" s="141"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1" t="str">
        <f>IFERROR(VLOOKUP(Table1[[#This Row],[Budget Code Description]],Table6[#All],8,FALSE),"")</f>
        <v/>
      </c>
      <c r="L2788" s="63"/>
      <c r="M2788" s="65" t="str">
        <f>IFERROR(VLOOKUP(Table1[[#This Row],[Staff ID]],Table2[],2,FALSE),"")</f>
        <v/>
      </c>
      <c r="N2788" s="209" t="str">
        <f>IFERROR(IF(VLOOKUP(Table1[[#This Row],[Budget Code Description]],Dimentions!$X$6:$AC$134,4,FALSE)="","",VLOOKUP(Table1[[#This Row],[Budget Code Description]],Dimentions!$X$6:$AC$134,4,FALSE)),"")</f>
        <v/>
      </c>
      <c r="O2788" s="65" t="str">
        <f>IFERROR(VLOOKUP(Table1[[#This Row],[Vendor ID]],Table549[],2,FALSE),"")</f>
        <v/>
      </c>
      <c r="P2788" s="63"/>
      <c r="Q2788" s="141" t="str">
        <f>IF(Table1[[#This Row],[Posting Date]]&lt;&gt;"",$D$9,"")</f>
        <v/>
      </c>
      <c r="R2788" s="157" t="str">
        <f>IF(Table1[[#This Row],[Posting Date]]&lt;&gt;"",$D$10,"")</f>
        <v/>
      </c>
      <c r="S2788" s="66"/>
      <c r="T2788" s="63"/>
      <c r="U2788" s="67"/>
      <c r="V2788" s="67"/>
      <c r="W2788" s="67" t="str">
        <f t="shared" si="47"/>
        <v/>
      </c>
      <c r="X2788" s="159" t="str">
        <f>IF(E2788="","",(IF(Table1[[#This Row],[Cur]]="USD",Table1[[#This Row],[Cur_Amount Debit]],Table1[[#This Row],[Cur_Amount Debit]]/Table1[[#This Row],[Exchange Rate]])))</f>
        <v/>
      </c>
      <c r="Y2788" s="159" t="str">
        <f>IF(E2788="","",(IF(Table1[[#This Row],[Cur]]="USD",Table1[[#This Row],[Cur_Amount Credit]],Table1[[#This Row],[Cur_Amount Credit]]/ExchangeRate)))</f>
        <v/>
      </c>
      <c r="Z2788" s="201" t="str">
        <f>IF(E2788="","",(Table1[[#This Row],[Debit USD]]-Table1[[#This Row],[Credit USD]]))</f>
        <v/>
      </c>
      <c r="AA2788" s="226"/>
      <c r="AB2788" s="255"/>
      <c r="AC2788" s="1"/>
      <c r="AD2788" s="15"/>
      <c r="AE2788" s="15" t="str">
        <f>IF(AND(OR(Table1[[#This Row],[Account]]="15030",Table1[[#This Row],[Account]]="15035",Table1[[#This Row],[Account]]="20150"),Table1[[#This Row],[Vendor ID]]=""),1,"")</f>
        <v/>
      </c>
      <c r="AF2788" s="15"/>
      <c r="AG2788" s="15"/>
      <c r="AH2788" s="15"/>
      <c r="AI2788" s="46" t="str">
        <f>IF(Table1[[#This Row],[Posting Date]]&lt;&gt;"","GJ-"&amp;CountryID,"")</f>
        <v/>
      </c>
      <c r="AJ2788" s="59" t="str">
        <f>IF(Table1[[#This Row],[Posting Date]]&lt;&gt;"",Table1[[#This Row],[Posting Date]],"")</f>
        <v/>
      </c>
      <c r="AK2788" s="46"/>
      <c r="AL2788" s="46" t="str">
        <f>IF(Table1[[#This Row],[Description]]&lt;&gt;"",Table1[[#This Row],[Description]],"")</f>
        <v/>
      </c>
      <c r="AM2788" s="46" t="str">
        <f>IF(Table1[[#This Row],[Posting Date]]&lt;&gt;"",Table1[[#This Row],[Reference Number]],"")</f>
        <v/>
      </c>
      <c r="AN2788" s="46" t="str">
        <f>TRIM(Table1[[#This Row],[Line '#]])</f>
        <v/>
      </c>
      <c r="AO2788" s="46" t="str">
        <f>TRIM(Table1[[#This Row],[Account]])</f>
        <v/>
      </c>
      <c r="AP2788" s="46" t="str">
        <f>IF(Table1[[#This Row],[Posting Date]]&lt;&gt;"",$D$5,"")</f>
        <v/>
      </c>
      <c r="AQ2788" s="46" t="str">
        <f>TRIM(Table1[[#This Row],[Departments-Prgrams]])</f>
        <v/>
      </c>
      <c r="AR2788" s="46" t="str">
        <f>TRIM(Table1[[#This Row],[Grant]])</f>
        <v/>
      </c>
      <c r="AS2788" s="46" t="str">
        <f>TRIM(Table1[[#This Row],[Staff ID]])</f>
        <v/>
      </c>
      <c r="AT2788" s="46" t="str">
        <f>IF(TRIM(Table1[[#This Row],[Budget Code]])=0,"",TRIM(Table1[[#This Row],[Budget Code]]))</f>
        <v/>
      </c>
      <c r="AU2788" s="46" t="str">
        <f>IF(Table1[[#This Row],[Line Description]]&lt;&gt;"",Table1[[#This Row],[Line Description]],"")</f>
        <v/>
      </c>
      <c r="AV2788" s="46" t="str">
        <f>IF(Table1[[#This Row],[Cur_Amount Debit]]&gt;0,ROUND(Table1[[#This Row],[Cur_Amount Debit]],2),"")</f>
        <v/>
      </c>
      <c r="AW2788" s="46" t="str">
        <f>IF(Table1[[#This Row],[Cur_Amount Credit]]&gt;0,ROUND(Table1[[#This Row],[Cur_Amount Credit]],2),"")</f>
        <v/>
      </c>
      <c r="AX2788" s="46" t="str">
        <f>LEFT(Table1[[#This Row],[Cur]],3)</f>
        <v/>
      </c>
      <c r="AY2788" s="59"/>
      <c r="AZ2788" s="46"/>
      <c r="BA2788" s="46" t="str">
        <f>IF(Table1[[#This Row],[Cur]]&lt;&gt;"",IF(Table1[[#This Row],[Cur]]="USD","",ExchangeRate),"")</f>
        <v/>
      </c>
      <c r="BB2788" s="46" t="str">
        <f>IF(Table1[[#This Row],[Grant]]&lt;&gt;"",VLOOKUP(Table1[[#This Row],[Grant]],Grants!B:D,3),"")</f>
        <v/>
      </c>
      <c r="BC2788" s="46" t="str">
        <f>TRIM(Table1[[#This Row],[Vendor ID]])</f>
        <v/>
      </c>
      <c r="BD2788">
        <f>IF(Table1[[#This Row],[Reference Number]]=Q2787,BD2787,BD2787+1)</f>
        <v>0</v>
      </c>
    </row>
    <row r="2789" spans="1:56" ht="11.25" customHeight="1" x14ac:dyDescent="0.25">
      <c r="A2789" s="1"/>
      <c r="B2789" s="88" t="str">
        <f>IF(Table1[[#This Row],[Posting Date]]&lt;&gt;"",IF(Table1[[#This Row],[Reference Number]]=Q2788,B2788+1,1),"")</f>
        <v/>
      </c>
      <c r="C2789" s="61"/>
      <c r="D2789" s="61"/>
      <c r="E2789" s="138"/>
      <c r="F2789" s="141" t="str">
        <f>IFERROR(IF(VLOOKUP(Table1[[#This Row],[Budget Code Description]],Dimentions!$X$6:$AC$139,2,FALSE)="","",VLOOKUP(Table1[[#This Row],[Budget Code Description]],Dimentions!$X$6:$AC$139,2,FALSE)),"")</f>
        <v/>
      </c>
      <c r="G2789" s="141"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1" t="str">
        <f>IFERROR(VLOOKUP(Table1[[#This Row],[Budget Code Description]],Table6[#All],8,FALSE),"")</f>
        <v/>
      </c>
      <c r="L2789" s="63"/>
      <c r="M2789" s="65" t="str">
        <f>IFERROR(VLOOKUP(Table1[[#This Row],[Staff ID]],Table2[],2,FALSE),"")</f>
        <v/>
      </c>
      <c r="N2789" s="209" t="str">
        <f>IFERROR(IF(VLOOKUP(Table1[[#This Row],[Budget Code Description]],Dimentions!$X$6:$AC$134,4,FALSE)="","",VLOOKUP(Table1[[#This Row],[Budget Code Description]],Dimentions!$X$6:$AC$134,4,FALSE)),"")</f>
        <v/>
      </c>
      <c r="O2789" s="65" t="str">
        <f>IFERROR(VLOOKUP(Table1[[#This Row],[Vendor ID]],Table549[],2,FALSE),"")</f>
        <v/>
      </c>
      <c r="P2789" s="63"/>
      <c r="Q2789" s="141" t="str">
        <f>IF(Table1[[#This Row],[Posting Date]]&lt;&gt;"",$D$9,"")</f>
        <v/>
      </c>
      <c r="R2789" s="157" t="str">
        <f>IF(Table1[[#This Row],[Posting Date]]&lt;&gt;"",$D$10,"")</f>
        <v/>
      </c>
      <c r="S2789" s="66"/>
      <c r="T2789" s="63"/>
      <c r="U2789" s="67"/>
      <c r="V2789" s="67"/>
      <c r="W2789" s="67" t="str">
        <f t="shared" si="47"/>
        <v/>
      </c>
      <c r="X2789" s="159" t="str">
        <f>IF(E2789="","",(IF(Table1[[#This Row],[Cur]]="USD",Table1[[#This Row],[Cur_Amount Debit]],Table1[[#This Row],[Cur_Amount Debit]]/Table1[[#This Row],[Exchange Rate]])))</f>
        <v/>
      </c>
      <c r="Y2789" s="159" t="str">
        <f>IF(E2789="","",(IF(Table1[[#This Row],[Cur]]="USD",Table1[[#This Row],[Cur_Amount Credit]],Table1[[#This Row],[Cur_Amount Credit]]/ExchangeRate)))</f>
        <v/>
      </c>
      <c r="Z2789" s="201" t="str">
        <f>IF(E2789="","",(Table1[[#This Row],[Debit USD]]-Table1[[#This Row],[Credit USD]]))</f>
        <v/>
      </c>
      <c r="AA2789" s="226"/>
      <c r="AB2789" s="255"/>
      <c r="AC2789" s="1"/>
      <c r="AD2789" s="15"/>
      <c r="AE2789" s="15" t="str">
        <f>IF(AND(OR(Table1[[#This Row],[Account]]="15030",Table1[[#This Row],[Account]]="15035",Table1[[#This Row],[Account]]="20150"),Table1[[#This Row],[Vendor ID]]=""),1,"")</f>
        <v/>
      </c>
      <c r="AF2789" s="15"/>
      <c r="AG2789" s="15"/>
      <c r="AH2789" s="15"/>
      <c r="AI2789" s="46" t="str">
        <f>IF(Table1[[#This Row],[Posting Date]]&lt;&gt;"","GJ-"&amp;CountryID,"")</f>
        <v/>
      </c>
      <c r="AJ2789" s="59" t="str">
        <f>IF(Table1[[#This Row],[Posting Date]]&lt;&gt;"",Table1[[#This Row],[Posting Date]],"")</f>
        <v/>
      </c>
      <c r="AK2789" s="46"/>
      <c r="AL2789" s="46" t="str">
        <f>IF(Table1[[#This Row],[Description]]&lt;&gt;"",Table1[[#This Row],[Description]],"")</f>
        <v/>
      </c>
      <c r="AM2789" s="46" t="str">
        <f>IF(Table1[[#This Row],[Posting Date]]&lt;&gt;"",Table1[[#This Row],[Reference Number]],"")</f>
        <v/>
      </c>
      <c r="AN2789" s="46" t="str">
        <f>TRIM(Table1[[#This Row],[Line '#]])</f>
        <v/>
      </c>
      <c r="AO2789" s="46" t="str">
        <f>TRIM(Table1[[#This Row],[Account]])</f>
        <v/>
      </c>
      <c r="AP2789" s="46" t="str">
        <f>IF(Table1[[#This Row],[Posting Date]]&lt;&gt;"",$D$5,"")</f>
        <v/>
      </c>
      <c r="AQ2789" s="46" t="str">
        <f>TRIM(Table1[[#This Row],[Departments-Prgrams]])</f>
        <v/>
      </c>
      <c r="AR2789" s="46" t="str">
        <f>TRIM(Table1[[#This Row],[Grant]])</f>
        <v/>
      </c>
      <c r="AS2789" s="46" t="str">
        <f>TRIM(Table1[[#This Row],[Staff ID]])</f>
        <v/>
      </c>
      <c r="AT2789" s="46" t="str">
        <f>IF(TRIM(Table1[[#This Row],[Budget Code]])=0,"",TRIM(Table1[[#This Row],[Budget Code]]))</f>
        <v/>
      </c>
      <c r="AU2789" s="46" t="str">
        <f>IF(Table1[[#This Row],[Line Description]]&lt;&gt;"",Table1[[#This Row],[Line Description]],"")</f>
        <v/>
      </c>
      <c r="AV2789" s="46" t="str">
        <f>IF(Table1[[#This Row],[Cur_Amount Debit]]&gt;0,ROUND(Table1[[#This Row],[Cur_Amount Debit]],2),"")</f>
        <v/>
      </c>
      <c r="AW2789" s="46" t="str">
        <f>IF(Table1[[#This Row],[Cur_Amount Credit]]&gt;0,ROUND(Table1[[#This Row],[Cur_Amount Credit]],2),"")</f>
        <v/>
      </c>
      <c r="AX2789" s="46" t="str">
        <f>LEFT(Table1[[#This Row],[Cur]],3)</f>
        <v/>
      </c>
      <c r="AY2789" s="59"/>
      <c r="AZ2789" s="46"/>
      <c r="BA2789" s="46" t="str">
        <f>IF(Table1[[#This Row],[Cur]]&lt;&gt;"",IF(Table1[[#This Row],[Cur]]="USD","",ExchangeRate),"")</f>
        <v/>
      </c>
      <c r="BB2789" s="46" t="str">
        <f>IF(Table1[[#This Row],[Grant]]&lt;&gt;"",VLOOKUP(Table1[[#This Row],[Grant]],Grants!B:D,3),"")</f>
        <v/>
      </c>
      <c r="BC2789" s="46" t="str">
        <f>TRIM(Table1[[#This Row],[Vendor ID]])</f>
        <v/>
      </c>
      <c r="BD2789">
        <f>IF(Table1[[#This Row],[Reference Number]]=Q2788,BD2788,BD2788+1)</f>
        <v>0</v>
      </c>
    </row>
    <row r="2790" spans="1:56" ht="11.25" customHeight="1" x14ac:dyDescent="0.25">
      <c r="A2790" s="1"/>
      <c r="B2790" s="88" t="str">
        <f>IF(Table1[[#This Row],[Posting Date]]&lt;&gt;"",IF(Table1[[#This Row],[Reference Number]]=Q2789,B2789+1,1),"")</f>
        <v/>
      </c>
      <c r="C2790" s="61"/>
      <c r="D2790" s="61"/>
      <c r="E2790" s="138"/>
      <c r="F2790" s="141" t="str">
        <f>IFERROR(IF(VLOOKUP(Table1[[#This Row],[Budget Code Description]],Dimentions!$X$6:$AC$139,2,FALSE)="","",VLOOKUP(Table1[[#This Row],[Budget Code Description]],Dimentions!$X$6:$AC$139,2,FALSE)),"")</f>
        <v/>
      </c>
      <c r="G2790" s="141"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1" t="str">
        <f>IFERROR(VLOOKUP(Table1[[#This Row],[Budget Code Description]],Table6[#All],8,FALSE),"")</f>
        <v/>
      </c>
      <c r="L2790" s="63"/>
      <c r="M2790" s="65" t="str">
        <f>IFERROR(VLOOKUP(Table1[[#This Row],[Staff ID]],Table2[],2,FALSE),"")</f>
        <v/>
      </c>
      <c r="N2790" s="209" t="str">
        <f>IFERROR(IF(VLOOKUP(Table1[[#This Row],[Budget Code Description]],Dimentions!$X$6:$AC$134,4,FALSE)="","",VLOOKUP(Table1[[#This Row],[Budget Code Description]],Dimentions!$X$6:$AC$134,4,FALSE)),"")</f>
        <v/>
      </c>
      <c r="O2790" s="65" t="str">
        <f>IFERROR(VLOOKUP(Table1[[#This Row],[Vendor ID]],Table549[],2,FALSE),"")</f>
        <v/>
      </c>
      <c r="P2790" s="63"/>
      <c r="Q2790" s="141" t="str">
        <f>IF(Table1[[#This Row],[Posting Date]]&lt;&gt;"",$D$9,"")</f>
        <v/>
      </c>
      <c r="R2790" s="157" t="str">
        <f>IF(Table1[[#This Row],[Posting Date]]&lt;&gt;"",$D$10,"")</f>
        <v/>
      </c>
      <c r="S2790" s="66"/>
      <c r="T2790" s="63"/>
      <c r="U2790" s="67"/>
      <c r="V2790" s="67"/>
      <c r="W2790" s="67" t="str">
        <f t="shared" si="47"/>
        <v/>
      </c>
      <c r="X2790" s="159" t="str">
        <f>IF(E2790="","",(IF(Table1[[#This Row],[Cur]]="USD",Table1[[#This Row],[Cur_Amount Debit]],Table1[[#This Row],[Cur_Amount Debit]]/Table1[[#This Row],[Exchange Rate]])))</f>
        <v/>
      </c>
      <c r="Y2790" s="159" t="str">
        <f>IF(E2790="","",(IF(Table1[[#This Row],[Cur]]="USD",Table1[[#This Row],[Cur_Amount Credit]],Table1[[#This Row],[Cur_Amount Credit]]/ExchangeRate)))</f>
        <v/>
      </c>
      <c r="Z2790" s="201" t="str">
        <f>IF(E2790="","",(Table1[[#This Row],[Debit USD]]-Table1[[#This Row],[Credit USD]]))</f>
        <v/>
      </c>
      <c r="AA2790" s="226"/>
      <c r="AB2790" s="255"/>
      <c r="AC2790" s="1"/>
      <c r="AD2790" s="15"/>
      <c r="AE2790" s="15" t="str">
        <f>IF(AND(OR(Table1[[#This Row],[Account]]="15030",Table1[[#This Row],[Account]]="15035",Table1[[#This Row],[Account]]="20150"),Table1[[#This Row],[Vendor ID]]=""),1,"")</f>
        <v/>
      </c>
      <c r="AF2790" s="15"/>
      <c r="AG2790" s="15"/>
      <c r="AH2790" s="15"/>
      <c r="AI2790" s="46" t="str">
        <f>IF(Table1[[#This Row],[Posting Date]]&lt;&gt;"","GJ-"&amp;CountryID,"")</f>
        <v/>
      </c>
      <c r="AJ2790" s="59" t="str">
        <f>IF(Table1[[#This Row],[Posting Date]]&lt;&gt;"",Table1[[#This Row],[Posting Date]],"")</f>
        <v/>
      </c>
      <c r="AK2790" s="46"/>
      <c r="AL2790" s="46" t="str">
        <f>IF(Table1[[#This Row],[Description]]&lt;&gt;"",Table1[[#This Row],[Description]],"")</f>
        <v/>
      </c>
      <c r="AM2790" s="46" t="str">
        <f>IF(Table1[[#This Row],[Posting Date]]&lt;&gt;"",Table1[[#This Row],[Reference Number]],"")</f>
        <v/>
      </c>
      <c r="AN2790" s="46" t="str">
        <f>TRIM(Table1[[#This Row],[Line '#]])</f>
        <v/>
      </c>
      <c r="AO2790" s="46" t="str">
        <f>TRIM(Table1[[#This Row],[Account]])</f>
        <v/>
      </c>
      <c r="AP2790" s="46" t="str">
        <f>IF(Table1[[#This Row],[Posting Date]]&lt;&gt;"",$D$5,"")</f>
        <v/>
      </c>
      <c r="AQ2790" s="46" t="str">
        <f>TRIM(Table1[[#This Row],[Departments-Prgrams]])</f>
        <v/>
      </c>
      <c r="AR2790" s="46" t="str">
        <f>TRIM(Table1[[#This Row],[Grant]])</f>
        <v/>
      </c>
      <c r="AS2790" s="46" t="str">
        <f>TRIM(Table1[[#This Row],[Staff ID]])</f>
        <v/>
      </c>
      <c r="AT2790" s="46" t="str">
        <f>IF(TRIM(Table1[[#This Row],[Budget Code]])=0,"",TRIM(Table1[[#This Row],[Budget Code]]))</f>
        <v/>
      </c>
      <c r="AU2790" s="46" t="str">
        <f>IF(Table1[[#This Row],[Line Description]]&lt;&gt;"",Table1[[#This Row],[Line Description]],"")</f>
        <v/>
      </c>
      <c r="AV2790" s="46" t="str">
        <f>IF(Table1[[#This Row],[Cur_Amount Debit]]&gt;0,ROUND(Table1[[#This Row],[Cur_Amount Debit]],2),"")</f>
        <v/>
      </c>
      <c r="AW2790" s="46" t="str">
        <f>IF(Table1[[#This Row],[Cur_Amount Credit]]&gt;0,ROUND(Table1[[#This Row],[Cur_Amount Credit]],2),"")</f>
        <v/>
      </c>
      <c r="AX2790" s="46" t="str">
        <f>LEFT(Table1[[#This Row],[Cur]],3)</f>
        <v/>
      </c>
      <c r="AY2790" s="59"/>
      <c r="AZ2790" s="46"/>
      <c r="BA2790" s="46" t="str">
        <f>IF(Table1[[#This Row],[Cur]]&lt;&gt;"",IF(Table1[[#This Row],[Cur]]="USD","",ExchangeRate),"")</f>
        <v/>
      </c>
      <c r="BB2790" s="46" t="str">
        <f>IF(Table1[[#This Row],[Grant]]&lt;&gt;"",VLOOKUP(Table1[[#This Row],[Grant]],Grants!B:D,3),"")</f>
        <v/>
      </c>
      <c r="BC2790" s="46" t="str">
        <f>TRIM(Table1[[#This Row],[Vendor ID]])</f>
        <v/>
      </c>
      <c r="BD2790">
        <f>IF(Table1[[#This Row],[Reference Number]]=Q2789,BD2789,BD2789+1)</f>
        <v>0</v>
      </c>
    </row>
    <row r="2791" spans="1:56" ht="11.25" customHeight="1" x14ac:dyDescent="0.25">
      <c r="A2791" s="1"/>
      <c r="B2791" s="88" t="str">
        <f>IF(Table1[[#This Row],[Posting Date]]&lt;&gt;"",IF(Table1[[#This Row],[Reference Number]]=Q2790,B2790+1,1),"")</f>
        <v/>
      </c>
      <c r="C2791" s="61"/>
      <c r="D2791" s="61"/>
      <c r="E2791" s="138"/>
      <c r="F2791" s="141" t="str">
        <f>IFERROR(IF(VLOOKUP(Table1[[#This Row],[Budget Code Description]],Dimentions!$X$6:$AC$139,2,FALSE)="","",VLOOKUP(Table1[[#This Row],[Budget Code Description]],Dimentions!$X$6:$AC$139,2,FALSE)),"")</f>
        <v/>
      </c>
      <c r="G2791" s="141"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1" t="str">
        <f>IFERROR(VLOOKUP(Table1[[#This Row],[Budget Code Description]],Table6[#All],8,FALSE),"")</f>
        <v/>
      </c>
      <c r="L2791" s="63"/>
      <c r="M2791" s="65" t="str">
        <f>IFERROR(VLOOKUP(Table1[[#This Row],[Staff ID]],Table2[],2,FALSE),"")</f>
        <v/>
      </c>
      <c r="N2791" s="209" t="str">
        <f>IFERROR(IF(VLOOKUP(Table1[[#This Row],[Budget Code Description]],Dimentions!$X$6:$AC$134,4,FALSE)="","",VLOOKUP(Table1[[#This Row],[Budget Code Description]],Dimentions!$X$6:$AC$134,4,FALSE)),"")</f>
        <v/>
      </c>
      <c r="O2791" s="65" t="str">
        <f>IFERROR(VLOOKUP(Table1[[#This Row],[Vendor ID]],Table549[],2,FALSE),"")</f>
        <v/>
      </c>
      <c r="P2791" s="63"/>
      <c r="Q2791" s="141" t="str">
        <f>IF(Table1[[#This Row],[Posting Date]]&lt;&gt;"",$D$9,"")</f>
        <v/>
      </c>
      <c r="R2791" s="157" t="str">
        <f>IF(Table1[[#This Row],[Posting Date]]&lt;&gt;"",$D$10,"")</f>
        <v/>
      </c>
      <c r="S2791" s="66"/>
      <c r="T2791" s="63"/>
      <c r="U2791" s="67"/>
      <c r="V2791" s="67"/>
      <c r="W2791" s="67" t="str">
        <f t="shared" si="47"/>
        <v/>
      </c>
      <c r="X2791" s="159" t="str">
        <f>IF(E2791="","",(IF(Table1[[#This Row],[Cur]]="USD",Table1[[#This Row],[Cur_Amount Debit]],Table1[[#This Row],[Cur_Amount Debit]]/Table1[[#This Row],[Exchange Rate]])))</f>
        <v/>
      </c>
      <c r="Y2791" s="159" t="str">
        <f>IF(E2791="","",(IF(Table1[[#This Row],[Cur]]="USD",Table1[[#This Row],[Cur_Amount Credit]],Table1[[#This Row],[Cur_Amount Credit]]/ExchangeRate)))</f>
        <v/>
      </c>
      <c r="Z2791" s="201" t="str">
        <f>IF(E2791="","",(Table1[[#This Row],[Debit USD]]-Table1[[#This Row],[Credit USD]]))</f>
        <v/>
      </c>
      <c r="AA2791" s="226"/>
      <c r="AB2791" s="255"/>
      <c r="AC2791" s="1"/>
      <c r="AD2791" s="15"/>
      <c r="AE2791" s="15" t="str">
        <f>IF(AND(OR(Table1[[#This Row],[Account]]="15030",Table1[[#This Row],[Account]]="15035",Table1[[#This Row],[Account]]="20150"),Table1[[#This Row],[Vendor ID]]=""),1,"")</f>
        <v/>
      </c>
      <c r="AF2791" s="15"/>
      <c r="AG2791" s="15"/>
      <c r="AH2791" s="15"/>
      <c r="AI2791" s="46" t="str">
        <f>IF(Table1[[#This Row],[Posting Date]]&lt;&gt;"","GJ-"&amp;CountryID,"")</f>
        <v/>
      </c>
      <c r="AJ2791" s="59" t="str">
        <f>IF(Table1[[#This Row],[Posting Date]]&lt;&gt;"",Table1[[#This Row],[Posting Date]],"")</f>
        <v/>
      </c>
      <c r="AK2791" s="46"/>
      <c r="AL2791" s="46" t="str">
        <f>IF(Table1[[#This Row],[Description]]&lt;&gt;"",Table1[[#This Row],[Description]],"")</f>
        <v/>
      </c>
      <c r="AM2791" s="46" t="str">
        <f>IF(Table1[[#This Row],[Posting Date]]&lt;&gt;"",Table1[[#This Row],[Reference Number]],"")</f>
        <v/>
      </c>
      <c r="AN2791" s="46" t="str">
        <f>TRIM(Table1[[#This Row],[Line '#]])</f>
        <v/>
      </c>
      <c r="AO2791" s="46" t="str">
        <f>TRIM(Table1[[#This Row],[Account]])</f>
        <v/>
      </c>
      <c r="AP2791" s="46" t="str">
        <f>IF(Table1[[#This Row],[Posting Date]]&lt;&gt;"",$D$5,"")</f>
        <v/>
      </c>
      <c r="AQ2791" s="46" t="str">
        <f>TRIM(Table1[[#This Row],[Departments-Prgrams]])</f>
        <v/>
      </c>
      <c r="AR2791" s="46" t="str">
        <f>TRIM(Table1[[#This Row],[Grant]])</f>
        <v/>
      </c>
      <c r="AS2791" s="46" t="str">
        <f>TRIM(Table1[[#This Row],[Staff ID]])</f>
        <v/>
      </c>
      <c r="AT2791" s="46" t="str">
        <f>IF(TRIM(Table1[[#This Row],[Budget Code]])=0,"",TRIM(Table1[[#This Row],[Budget Code]]))</f>
        <v/>
      </c>
      <c r="AU2791" s="46" t="str">
        <f>IF(Table1[[#This Row],[Line Description]]&lt;&gt;"",Table1[[#This Row],[Line Description]],"")</f>
        <v/>
      </c>
      <c r="AV2791" s="46" t="str">
        <f>IF(Table1[[#This Row],[Cur_Amount Debit]]&gt;0,ROUND(Table1[[#This Row],[Cur_Amount Debit]],2),"")</f>
        <v/>
      </c>
      <c r="AW2791" s="46" t="str">
        <f>IF(Table1[[#This Row],[Cur_Amount Credit]]&gt;0,ROUND(Table1[[#This Row],[Cur_Amount Credit]],2),"")</f>
        <v/>
      </c>
      <c r="AX2791" s="46" t="str">
        <f>LEFT(Table1[[#This Row],[Cur]],3)</f>
        <v/>
      </c>
      <c r="AY2791" s="59"/>
      <c r="AZ2791" s="46"/>
      <c r="BA2791" s="46" t="str">
        <f>IF(Table1[[#This Row],[Cur]]&lt;&gt;"",IF(Table1[[#This Row],[Cur]]="USD","",ExchangeRate),"")</f>
        <v/>
      </c>
      <c r="BB2791" s="46" t="str">
        <f>IF(Table1[[#This Row],[Grant]]&lt;&gt;"",VLOOKUP(Table1[[#This Row],[Grant]],Grants!B:D,3),"")</f>
        <v/>
      </c>
      <c r="BC2791" s="46" t="str">
        <f>TRIM(Table1[[#This Row],[Vendor ID]])</f>
        <v/>
      </c>
      <c r="BD2791">
        <f>IF(Table1[[#This Row],[Reference Number]]=Q2790,BD2790,BD2790+1)</f>
        <v>0</v>
      </c>
    </row>
    <row r="2792" spans="1:56" ht="11.25" customHeight="1" x14ac:dyDescent="0.25">
      <c r="A2792" s="1"/>
      <c r="B2792" s="88" t="str">
        <f>IF(Table1[[#This Row],[Posting Date]]&lt;&gt;"",IF(Table1[[#This Row],[Reference Number]]=Q2791,B2791+1,1),"")</f>
        <v/>
      </c>
      <c r="C2792" s="61"/>
      <c r="D2792" s="61"/>
      <c r="E2792" s="138"/>
      <c r="F2792" s="141" t="str">
        <f>IFERROR(IF(VLOOKUP(Table1[[#This Row],[Budget Code Description]],Dimentions!$X$6:$AC$139,2,FALSE)="","",VLOOKUP(Table1[[#This Row],[Budget Code Description]],Dimentions!$X$6:$AC$139,2,FALSE)),"")</f>
        <v/>
      </c>
      <c r="G2792" s="141"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1" t="str">
        <f>IFERROR(VLOOKUP(Table1[[#This Row],[Budget Code Description]],Table6[#All],8,FALSE),"")</f>
        <v/>
      </c>
      <c r="L2792" s="63"/>
      <c r="M2792" s="65" t="str">
        <f>IFERROR(VLOOKUP(Table1[[#This Row],[Staff ID]],Table2[],2,FALSE),"")</f>
        <v/>
      </c>
      <c r="N2792" s="209" t="str">
        <f>IFERROR(IF(VLOOKUP(Table1[[#This Row],[Budget Code Description]],Dimentions!$X$6:$AC$134,4,FALSE)="","",VLOOKUP(Table1[[#This Row],[Budget Code Description]],Dimentions!$X$6:$AC$134,4,FALSE)),"")</f>
        <v/>
      </c>
      <c r="O2792" s="65" t="str">
        <f>IFERROR(VLOOKUP(Table1[[#This Row],[Vendor ID]],Table549[],2,FALSE),"")</f>
        <v/>
      </c>
      <c r="P2792" s="63"/>
      <c r="Q2792" s="141" t="str">
        <f>IF(Table1[[#This Row],[Posting Date]]&lt;&gt;"",$D$9,"")</f>
        <v/>
      </c>
      <c r="R2792" s="157" t="str">
        <f>IF(Table1[[#This Row],[Posting Date]]&lt;&gt;"",$D$10,"")</f>
        <v/>
      </c>
      <c r="S2792" s="66"/>
      <c r="T2792" s="63"/>
      <c r="U2792" s="67"/>
      <c r="V2792" s="67"/>
      <c r="W2792" s="67" t="str">
        <f t="shared" si="47"/>
        <v/>
      </c>
      <c r="X2792" s="159" t="str">
        <f>IF(E2792="","",(IF(Table1[[#This Row],[Cur]]="USD",Table1[[#This Row],[Cur_Amount Debit]],Table1[[#This Row],[Cur_Amount Debit]]/Table1[[#This Row],[Exchange Rate]])))</f>
        <v/>
      </c>
      <c r="Y2792" s="159" t="str">
        <f>IF(E2792="","",(IF(Table1[[#This Row],[Cur]]="USD",Table1[[#This Row],[Cur_Amount Credit]],Table1[[#This Row],[Cur_Amount Credit]]/ExchangeRate)))</f>
        <v/>
      </c>
      <c r="Z2792" s="201" t="str">
        <f>IF(E2792="","",(Table1[[#This Row],[Debit USD]]-Table1[[#This Row],[Credit USD]]))</f>
        <v/>
      </c>
      <c r="AA2792" s="226"/>
      <c r="AB2792" s="255"/>
      <c r="AC2792" s="1"/>
      <c r="AD2792" s="15"/>
      <c r="AE2792" s="15" t="str">
        <f>IF(AND(OR(Table1[[#This Row],[Account]]="15030",Table1[[#This Row],[Account]]="15035",Table1[[#This Row],[Account]]="20150"),Table1[[#This Row],[Vendor ID]]=""),1,"")</f>
        <v/>
      </c>
      <c r="AF2792" s="15"/>
      <c r="AG2792" s="15"/>
      <c r="AH2792" s="15"/>
      <c r="AI2792" s="46" t="str">
        <f>IF(Table1[[#This Row],[Posting Date]]&lt;&gt;"","GJ-"&amp;CountryID,"")</f>
        <v/>
      </c>
      <c r="AJ2792" s="59" t="str">
        <f>IF(Table1[[#This Row],[Posting Date]]&lt;&gt;"",Table1[[#This Row],[Posting Date]],"")</f>
        <v/>
      </c>
      <c r="AK2792" s="46"/>
      <c r="AL2792" s="46" t="str">
        <f>IF(Table1[[#This Row],[Description]]&lt;&gt;"",Table1[[#This Row],[Description]],"")</f>
        <v/>
      </c>
      <c r="AM2792" s="46" t="str">
        <f>IF(Table1[[#This Row],[Posting Date]]&lt;&gt;"",Table1[[#This Row],[Reference Number]],"")</f>
        <v/>
      </c>
      <c r="AN2792" s="46" t="str">
        <f>TRIM(Table1[[#This Row],[Line '#]])</f>
        <v/>
      </c>
      <c r="AO2792" s="46" t="str">
        <f>TRIM(Table1[[#This Row],[Account]])</f>
        <v/>
      </c>
      <c r="AP2792" s="46" t="str">
        <f>IF(Table1[[#This Row],[Posting Date]]&lt;&gt;"",$D$5,"")</f>
        <v/>
      </c>
      <c r="AQ2792" s="46" t="str">
        <f>TRIM(Table1[[#This Row],[Departments-Prgrams]])</f>
        <v/>
      </c>
      <c r="AR2792" s="46" t="str">
        <f>TRIM(Table1[[#This Row],[Grant]])</f>
        <v/>
      </c>
      <c r="AS2792" s="46" t="str">
        <f>TRIM(Table1[[#This Row],[Staff ID]])</f>
        <v/>
      </c>
      <c r="AT2792" s="46" t="str">
        <f>IF(TRIM(Table1[[#This Row],[Budget Code]])=0,"",TRIM(Table1[[#This Row],[Budget Code]]))</f>
        <v/>
      </c>
      <c r="AU2792" s="46" t="str">
        <f>IF(Table1[[#This Row],[Line Description]]&lt;&gt;"",Table1[[#This Row],[Line Description]],"")</f>
        <v/>
      </c>
      <c r="AV2792" s="46" t="str">
        <f>IF(Table1[[#This Row],[Cur_Amount Debit]]&gt;0,ROUND(Table1[[#This Row],[Cur_Amount Debit]],2),"")</f>
        <v/>
      </c>
      <c r="AW2792" s="46" t="str">
        <f>IF(Table1[[#This Row],[Cur_Amount Credit]]&gt;0,ROUND(Table1[[#This Row],[Cur_Amount Credit]],2),"")</f>
        <v/>
      </c>
      <c r="AX2792" s="46" t="str">
        <f>LEFT(Table1[[#This Row],[Cur]],3)</f>
        <v/>
      </c>
      <c r="AY2792" s="59"/>
      <c r="AZ2792" s="46"/>
      <c r="BA2792" s="46" t="str">
        <f>IF(Table1[[#This Row],[Cur]]&lt;&gt;"",IF(Table1[[#This Row],[Cur]]="USD","",ExchangeRate),"")</f>
        <v/>
      </c>
      <c r="BB2792" s="46" t="str">
        <f>IF(Table1[[#This Row],[Grant]]&lt;&gt;"",VLOOKUP(Table1[[#This Row],[Grant]],Grants!B:D,3),"")</f>
        <v/>
      </c>
      <c r="BC2792" s="46" t="str">
        <f>TRIM(Table1[[#This Row],[Vendor ID]])</f>
        <v/>
      </c>
      <c r="BD2792">
        <f>IF(Table1[[#This Row],[Reference Number]]=Q2791,BD2791,BD2791+1)</f>
        <v>0</v>
      </c>
    </row>
    <row r="2793" spans="1:56" ht="11.25" customHeight="1" x14ac:dyDescent="0.25">
      <c r="A2793" s="1"/>
      <c r="B2793" s="88" t="str">
        <f>IF(Table1[[#This Row],[Posting Date]]&lt;&gt;"",IF(Table1[[#This Row],[Reference Number]]=Q2792,B2792+1,1),"")</f>
        <v/>
      </c>
      <c r="C2793" s="61"/>
      <c r="D2793" s="61"/>
      <c r="E2793" s="138"/>
      <c r="F2793" s="141" t="str">
        <f>IFERROR(IF(VLOOKUP(Table1[[#This Row],[Budget Code Description]],Dimentions!$X$6:$AC$139,2,FALSE)="","",VLOOKUP(Table1[[#This Row],[Budget Code Description]],Dimentions!$X$6:$AC$139,2,FALSE)),"")</f>
        <v/>
      </c>
      <c r="G2793" s="141"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1" t="str">
        <f>IFERROR(VLOOKUP(Table1[[#This Row],[Budget Code Description]],Table6[#All],8,FALSE),"")</f>
        <v/>
      </c>
      <c r="L2793" s="63"/>
      <c r="M2793" s="65" t="str">
        <f>IFERROR(VLOOKUP(Table1[[#This Row],[Staff ID]],Table2[],2,FALSE),"")</f>
        <v/>
      </c>
      <c r="N2793" s="209" t="str">
        <f>IFERROR(IF(VLOOKUP(Table1[[#This Row],[Budget Code Description]],Dimentions!$X$6:$AC$134,4,FALSE)="","",VLOOKUP(Table1[[#This Row],[Budget Code Description]],Dimentions!$X$6:$AC$134,4,FALSE)),"")</f>
        <v/>
      </c>
      <c r="O2793" s="65" t="str">
        <f>IFERROR(VLOOKUP(Table1[[#This Row],[Vendor ID]],Table549[],2,FALSE),"")</f>
        <v/>
      </c>
      <c r="P2793" s="63"/>
      <c r="Q2793" s="141" t="str">
        <f>IF(Table1[[#This Row],[Posting Date]]&lt;&gt;"",$D$9,"")</f>
        <v/>
      </c>
      <c r="R2793" s="157" t="str">
        <f>IF(Table1[[#This Row],[Posting Date]]&lt;&gt;"",$D$10,"")</f>
        <v/>
      </c>
      <c r="S2793" s="66"/>
      <c r="T2793" s="63"/>
      <c r="U2793" s="67"/>
      <c r="V2793" s="67"/>
      <c r="W2793" s="67" t="str">
        <f t="shared" si="47"/>
        <v/>
      </c>
      <c r="X2793" s="159" t="str">
        <f>IF(E2793="","",(IF(Table1[[#This Row],[Cur]]="USD",Table1[[#This Row],[Cur_Amount Debit]],Table1[[#This Row],[Cur_Amount Debit]]/Table1[[#This Row],[Exchange Rate]])))</f>
        <v/>
      </c>
      <c r="Y2793" s="159" t="str">
        <f>IF(E2793="","",(IF(Table1[[#This Row],[Cur]]="USD",Table1[[#This Row],[Cur_Amount Credit]],Table1[[#This Row],[Cur_Amount Credit]]/ExchangeRate)))</f>
        <v/>
      </c>
      <c r="Z2793" s="201" t="str">
        <f>IF(E2793="","",(Table1[[#This Row],[Debit USD]]-Table1[[#This Row],[Credit USD]]))</f>
        <v/>
      </c>
      <c r="AA2793" s="226"/>
      <c r="AB2793" s="255"/>
      <c r="AC2793" s="1"/>
      <c r="AD2793" s="15"/>
      <c r="AE2793" s="15" t="str">
        <f>IF(AND(OR(Table1[[#This Row],[Account]]="15030",Table1[[#This Row],[Account]]="15035",Table1[[#This Row],[Account]]="20150"),Table1[[#This Row],[Vendor ID]]=""),1,"")</f>
        <v/>
      </c>
      <c r="AF2793" s="15"/>
      <c r="AG2793" s="15"/>
      <c r="AH2793" s="15"/>
      <c r="AI2793" s="46" t="str">
        <f>IF(Table1[[#This Row],[Posting Date]]&lt;&gt;"","GJ-"&amp;CountryID,"")</f>
        <v/>
      </c>
      <c r="AJ2793" s="59" t="str">
        <f>IF(Table1[[#This Row],[Posting Date]]&lt;&gt;"",Table1[[#This Row],[Posting Date]],"")</f>
        <v/>
      </c>
      <c r="AK2793" s="46"/>
      <c r="AL2793" s="46" t="str">
        <f>IF(Table1[[#This Row],[Description]]&lt;&gt;"",Table1[[#This Row],[Description]],"")</f>
        <v/>
      </c>
      <c r="AM2793" s="46" t="str">
        <f>IF(Table1[[#This Row],[Posting Date]]&lt;&gt;"",Table1[[#This Row],[Reference Number]],"")</f>
        <v/>
      </c>
      <c r="AN2793" s="46" t="str">
        <f>TRIM(Table1[[#This Row],[Line '#]])</f>
        <v/>
      </c>
      <c r="AO2793" s="46" t="str">
        <f>TRIM(Table1[[#This Row],[Account]])</f>
        <v/>
      </c>
      <c r="AP2793" s="46" t="str">
        <f>IF(Table1[[#This Row],[Posting Date]]&lt;&gt;"",$D$5,"")</f>
        <v/>
      </c>
      <c r="AQ2793" s="46" t="str">
        <f>TRIM(Table1[[#This Row],[Departments-Prgrams]])</f>
        <v/>
      </c>
      <c r="AR2793" s="46" t="str">
        <f>TRIM(Table1[[#This Row],[Grant]])</f>
        <v/>
      </c>
      <c r="AS2793" s="46" t="str">
        <f>TRIM(Table1[[#This Row],[Staff ID]])</f>
        <v/>
      </c>
      <c r="AT2793" s="46" t="str">
        <f>IF(TRIM(Table1[[#This Row],[Budget Code]])=0,"",TRIM(Table1[[#This Row],[Budget Code]]))</f>
        <v/>
      </c>
      <c r="AU2793" s="46" t="str">
        <f>IF(Table1[[#This Row],[Line Description]]&lt;&gt;"",Table1[[#This Row],[Line Description]],"")</f>
        <v/>
      </c>
      <c r="AV2793" s="46" t="str">
        <f>IF(Table1[[#This Row],[Cur_Amount Debit]]&gt;0,ROUND(Table1[[#This Row],[Cur_Amount Debit]],2),"")</f>
        <v/>
      </c>
      <c r="AW2793" s="46" t="str">
        <f>IF(Table1[[#This Row],[Cur_Amount Credit]]&gt;0,ROUND(Table1[[#This Row],[Cur_Amount Credit]],2),"")</f>
        <v/>
      </c>
      <c r="AX2793" s="46" t="str">
        <f>LEFT(Table1[[#This Row],[Cur]],3)</f>
        <v/>
      </c>
      <c r="AY2793" s="59"/>
      <c r="AZ2793" s="46"/>
      <c r="BA2793" s="46" t="str">
        <f>IF(Table1[[#This Row],[Cur]]&lt;&gt;"",IF(Table1[[#This Row],[Cur]]="USD","",ExchangeRate),"")</f>
        <v/>
      </c>
      <c r="BB2793" s="46" t="str">
        <f>IF(Table1[[#This Row],[Grant]]&lt;&gt;"",VLOOKUP(Table1[[#This Row],[Grant]],Grants!B:D,3),"")</f>
        <v/>
      </c>
      <c r="BC2793" s="46" t="str">
        <f>TRIM(Table1[[#This Row],[Vendor ID]])</f>
        <v/>
      </c>
      <c r="BD2793">
        <f>IF(Table1[[#This Row],[Reference Number]]=Q2792,BD2792,BD2792+1)</f>
        <v>0</v>
      </c>
    </row>
    <row r="2794" spans="1:56" ht="11.25" customHeight="1" x14ac:dyDescent="0.25">
      <c r="A2794" s="1"/>
      <c r="B2794" s="88" t="str">
        <f>IF(Table1[[#This Row],[Posting Date]]&lt;&gt;"",IF(Table1[[#This Row],[Reference Number]]=Q2793,B2793+1,1),"")</f>
        <v/>
      </c>
      <c r="C2794" s="61"/>
      <c r="D2794" s="61"/>
      <c r="E2794" s="138"/>
      <c r="F2794" s="141" t="str">
        <f>IFERROR(IF(VLOOKUP(Table1[[#This Row],[Budget Code Description]],Dimentions!$X$6:$AC$139,2,FALSE)="","",VLOOKUP(Table1[[#This Row],[Budget Code Description]],Dimentions!$X$6:$AC$139,2,FALSE)),"")</f>
        <v/>
      </c>
      <c r="G2794" s="141"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1" t="str">
        <f>IFERROR(VLOOKUP(Table1[[#This Row],[Budget Code Description]],Table6[#All],8,FALSE),"")</f>
        <v/>
      </c>
      <c r="L2794" s="63"/>
      <c r="M2794" s="65" t="str">
        <f>IFERROR(VLOOKUP(Table1[[#This Row],[Staff ID]],Table2[],2,FALSE),"")</f>
        <v/>
      </c>
      <c r="N2794" s="209" t="str">
        <f>IFERROR(IF(VLOOKUP(Table1[[#This Row],[Budget Code Description]],Dimentions!$X$6:$AC$134,4,FALSE)="","",VLOOKUP(Table1[[#This Row],[Budget Code Description]],Dimentions!$X$6:$AC$134,4,FALSE)),"")</f>
        <v/>
      </c>
      <c r="O2794" s="65" t="str">
        <f>IFERROR(VLOOKUP(Table1[[#This Row],[Vendor ID]],Table549[],2,FALSE),"")</f>
        <v/>
      </c>
      <c r="P2794" s="63"/>
      <c r="Q2794" s="141" t="str">
        <f>IF(Table1[[#This Row],[Posting Date]]&lt;&gt;"",$D$9,"")</f>
        <v/>
      </c>
      <c r="R2794" s="157" t="str">
        <f>IF(Table1[[#This Row],[Posting Date]]&lt;&gt;"",$D$10,"")</f>
        <v/>
      </c>
      <c r="S2794" s="66"/>
      <c r="T2794" s="63"/>
      <c r="U2794" s="67"/>
      <c r="V2794" s="67"/>
      <c r="W2794" s="67" t="str">
        <f t="shared" si="47"/>
        <v/>
      </c>
      <c r="X2794" s="159" t="str">
        <f>IF(E2794="","",(IF(Table1[[#This Row],[Cur]]="USD",Table1[[#This Row],[Cur_Amount Debit]],Table1[[#This Row],[Cur_Amount Debit]]/Table1[[#This Row],[Exchange Rate]])))</f>
        <v/>
      </c>
      <c r="Y2794" s="159" t="str">
        <f>IF(E2794="","",(IF(Table1[[#This Row],[Cur]]="USD",Table1[[#This Row],[Cur_Amount Credit]],Table1[[#This Row],[Cur_Amount Credit]]/ExchangeRate)))</f>
        <v/>
      </c>
      <c r="Z2794" s="201" t="str">
        <f>IF(E2794="","",(Table1[[#This Row],[Debit USD]]-Table1[[#This Row],[Credit USD]]))</f>
        <v/>
      </c>
      <c r="AA2794" s="226"/>
      <c r="AB2794" s="255"/>
      <c r="AC2794" s="1"/>
      <c r="AD2794" s="15"/>
      <c r="AE2794" s="15" t="str">
        <f>IF(AND(OR(Table1[[#This Row],[Account]]="15030",Table1[[#This Row],[Account]]="15035",Table1[[#This Row],[Account]]="20150"),Table1[[#This Row],[Vendor ID]]=""),1,"")</f>
        <v/>
      </c>
      <c r="AF2794" s="15"/>
      <c r="AG2794" s="15"/>
      <c r="AH2794" s="15"/>
      <c r="AI2794" s="46" t="str">
        <f>IF(Table1[[#This Row],[Posting Date]]&lt;&gt;"","GJ-"&amp;CountryID,"")</f>
        <v/>
      </c>
      <c r="AJ2794" s="59" t="str">
        <f>IF(Table1[[#This Row],[Posting Date]]&lt;&gt;"",Table1[[#This Row],[Posting Date]],"")</f>
        <v/>
      </c>
      <c r="AK2794" s="46"/>
      <c r="AL2794" s="46" t="str">
        <f>IF(Table1[[#This Row],[Description]]&lt;&gt;"",Table1[[#This Row],[Description]],"")</f>
        <v/>
      </c>
      <c r="AM2794" s="46" t="str">
        <f>IF(Table1[[#This Row],[Posting Date]]&lt;&gt;"",Table1[[#This Row],[Reference Number]],"")</f>
        <v/>
      </c>
      <c r="AN2794" s="46" t="str">
        <f>TRIM(Table1[[#This Row],[Line '#]])</f>
        <v/>
      </c>
      <c r="AO2794" s="46" t="str">
        <f>TRIM(Table1[[#This Row],[Account]])</f>
        <v/>
      </c>
      <c r="AP2794" s="46" t="str">
        <f>IF(Table1[[#This Row],[Posting Date]]&lt;&gt;"",$D$5,"")</f>
        <v/>
      </c>
      <c r="AQ2794" s="46" t="str">
        <f>TRIM(Table1[[#This Row],[Departments-Prgrams]])</f>
        <v/>
      </c>
      <c r="AR2794" s="46" t="str">
        <f>TRIM(Table1[[#This Row],[Grant]])</f>
        <v/>
      </c>
      <c r="AS2794" s="46" t="str">
        <f>TRIM(Table1[[#This Row],[Staff ID]])</f>
        <v/>
      </c>
      <c r="AT2794" s="46" t="str">
        <f>IF(TRIM(Table1[[#This Row],[Budget Code]])=0,"",TRIM(Table1[[#This Row],[Budget Code]]))</f>
        <v/>
      </c>
      <c r="AU2794" s="46" t="str">
        <f>IF(Table1[[#This Row],[Line Description]]&lt;&gt;"",Table1[[#This Row],[Line Description]],"")</f>
        <v/>
      </c>
      <c r="AV2794" s="46" t="str">
        <f>IF(Table1[[#This Row],[Cur_Amount Debit]]&gt;0,ROUND(Table1[[#This Row],[Cur_Amount Debit]],2),"")</f>
        <v/>
      </c>
      <c r="AW2794" s="46" t="str">
        <f>IF(Table1[[#This Row],[Cur_Amount Credit]]&gt;0,ROUND(Table1[[#This Row],[Cur_Amount Credit]],2),"")</f>
        <v/>
      </c>
      <c r="AX2794" s="46" t="str">
        <f>LEFT(Table1[[#This Row],[Cur]],3)</f>
        <v/>
      </c>
      <c r="AY2794" s="59"/>
      <c r="AZ2794" s="46"/>
      <c r="BA2794" s="46" t="str">
        <f>IF(Table1[[#This Row],[Cur]]&lt;&gt;"",IF(Table1[[#This Row],[Cur]]="USD","",ExchangeRate),"")</f>
        <v/>
      </c>
      <c r="BB2794" s="46" t="str">
        <f>IF(Table1[[#This Row],[Grant]]&lt;&gt;"",VLOOKUP(Table1[[#This Row],[Grant]],Grants!B:D,3),"")</f>
        <v/>
      </c>
      <c r="BC2794" s="46" t="str">
        <f>TRIM(Table1[[#This Row],[Vendor ID]])</f>
        <v/>
      </c>
      <c r="BD2794">
        <f>IF(Table1[[#This Row],[Reference Number]]=Q2793,BD2793,BD2793+1)</f>
        <v>0</v>
      </c>
    </row>
    <row r="2795" spans="1:56" ht="11.25" customHeight="1" x14ac:dyDescent="0.25">
      <c r="A2795" s="1"/>
      <c r="B2795" s="88" t="str">
        <f>IF(Table1[[#This Row],[Posting Date]]&lt;&gt;"",IF(Table1[[#This Row],[Reference Number]]=Q2794,B2794+1,1),"")</f>
        <v/>
      </c>
      <c r="C2795" s="61"/>
      <c r="D2795" s="61"/>
      <c r="E2795" s="138"/>
      <c r="F2795" s="141" t="str">
        <f>IFERROR(IF(VLOOKUP(Table1[[#This Row],[Budget Code Description]],Dimentions!$X$6:$AC$139,2,FALSE)="","",VLOOKUP(Table1[[#This Row],[Budget Code Description]],Dimentions!$X$6:$AC$139,2,FALSE)),"")</f>
        <v/>
      </c>
      <c r="G2795" s="141"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1" t="str">
        <f>IFERROR(VLOOKUP(Table1[[#This Row],[Budget Code Description]],Table6[#All],8,FALSE),"")</f>
        <v/>
      </c>
      <c r="L2795" s="63"/>
      <c r="M2795" s="65" t="str">
        <f>IFERROR(VLOOKUP(Table1[[#This Row],[Staff ID]],Table2[],2,FALSE),"")</f>
        <v/>
      </c>
      <c r="N2795" s="209" t="str">
        <f>IFERROR(IF(VLOOKUP(Table1[[#This Row],[Budget Code Description]],Dimentions!$X$6:$AC$134,4,FALSE)="","",VLOOKUP(Table1[[#This Row],[Budget Code Description]],Dimentions!$X$6:$AC$134,4,FALSE)),"")</f>
        <v/>
      </c>
      <c r="O2795" s="65" t="str">
        <f>IFERROR(VLOOKUP(Table1[[#This Row],[Vendor ID]],Table549[],2,FALSE),"")</f>
        <v/>
      </c>
      <c r="P2795" s="63"/>
      <c r="Q2795" s="141" t="str">
        <f>IF(Table1[[#This Row],[Posting Date]]&lt;&gt;"",$D$9,"")</f>
        <v/>
      </c>
      <c r="R2795" s="157" t="str">
        <f>IF(Table1[[#This Row],[Posting Date]]&lt;&gt;"",$D$10,"")</f>
        <v/>
      </c>
      <c r="S2795" s="66"/>
      <c r="T2795" s="63"/>
      <c r="U2795" s="67"/>
      <c r="V2795" s="67"/>
      <c r="W2795" s="67" t="str">
        <f t="shared" si="47"/>
        <v/>
      </c>
      <c r="X2795" s="159" t="str">
        <f>IF(E2795="","",(IF(Table1[[#This Row],[Cur]]="USD",Table1[[#This Row],[Cur_Amount Debit]],Table1[[#This Row],[Cur_Amount Debit]]/Table1[[#This Row],[Exchange Rate]])))</f>
        <v/>
      </c>
      <c r="Y2795" s="159" t="str">
        <f>IF(E2795="","",(IF(Table1[[#This Row],[Cur]]="USD",Table1[[#This Row],[Cur_Amount Credit]],Table1[[#This Row],[Cur_Amount Credit]]/ExchangeRate)))</f>
        <v/>
      </c>
      <c r="Z2795" s="201" t="str">
        <f>IF(E2795="","",(Table1[[#This Row],[Debit USD]]-Table1[[#This Row],[Credit USD]]))</f>
        <v/>
      </c>
      <c r="AA2795" s="226"/>
      <c r="AB2795" s="255"/>
      <c r="AC2795" s="1"/>
      <c r="AD2795" s="15"/>
      <c r="AE2795" s="15" t="str">
        <f>IF(AND(OR(Table1[[#This Row],[Account]]="15030",Table1[[#This Row],[Account]]="15035",Table1[[#This Row],[Account]]="20150"),Table1[[#This Row],[Vendor ID]]=""),1,"")</f>
        <v/>
      </c>
      <c r="AF2795" s="15"/>
      <c r="AG2795" s="15"/>
      <c r="AH2795" s="15"/>
      <c r="AI2795" s="46" t="str">
        <f>IF(Table1[[#This Row],[Posting Date]]&lt;&gt;"","GJ-"&amp;CountryID,"")</f>
        <v/>
      </c>
      <c r="AJ2795" s="59" t="str">
        <f>IF(Table1[[#This Row],[Posting Date]]&lt;&gt;"",Table1[[#This Row],[Posting Date]],"")</f>
        <v/>
      </c>
      <c r="AK2795" s="46"/>
      <c r="AL2795" s="46" t="str">
        <f>IF(Table1[[#This Row],[Description]]&lt;&gt;"",Table1[[#This Row],[Description]],"")</f>
        <v/>
      </c>
      <c r="AM2795" s="46" t="str">
        <f>IF(Table1[[#This Row],[Posting Date]]&lt;&gt;"",Table1[[#This Row],[Reference Number]],"")</f>
        <v/>
      </c>
      <c r="AN2795" s="46" t="str">
        <f>TRIM(Table1[[#This Row],[Line '#]])</f>
        <v/>
      </c>
      <c r="AO2795" s="46" t="str">
        <f>TRIM(Table1[[#This Row],[Account]])</f>
        <v/>
      </c>
      <c r="AP2795" s="46" t="str">
        <f>IF(Table1[[#This Row],[Posting Date]]&lt;&gt;"",$D$5,"")</f>
        <v/>
      </c>
      <c r="AQ2795" s="46" t="str">
        <f>TRIM(Table1[[#This Row],[Departments-Prgrams]])</f>
        <v/>
      </c>
      <c r="AR2795" s="46" t="str">
        <f>TRIM(Table1[[#This Row],[Grant]])</f>
        <v/>
      </c>
      <c r="AS2795" s="46" t="str">
        <f>TRIM(Table1[[#This Row],[Staff ID]])</f>
        <v/>
      </c>
      <c r="AT2795" s="46" t="str">
        <f>IF(TRIM(Table1[[#This Row],[Budget Code]])=0,"",TRIM(Table1[[#This Row],[Budget Code]]))</f>
        <v/>
      </c>
      <c r="AU2795" s="46" t="str">
        <f>IF(Table1[[#This Row],[Line Description]]&lt;&gt;"",Table1[[#This Row],[Line Description]],"")</f>
        <v/>
      </c>
      <c r="AV2795" s="46" t="str">
        <f>IF(Table1[[#This Row],[Cur_Amount Debit]]&gt;0,ROUND(Table1[[#This Row],[Cur_Amount Debit]],2),"")</f>
        <v/>
      </c>
      <c r="AW2795" s="46" t="str">
        <f>IF(Table1[[#This Row],[Cur_Amount Credit]]&gt;0,ROUND(Table1[[#This Row],[Cur_Amount Credit]],2),"")</f>
        <v/>
      </c>
      <c r="AX2795" s="46" t="str">
        <f>LEFT(Table1[[#This Row],[Cur]],3)</f>
        <v/>
      </c>
      <c r="AY2795" s="59"/>
      <c r="AZ2795" s="46"/>
      <c r="BA2795" s="46" t="str">
        <f>IF(Table1[[#This Row],[Cur]]&lt;&gt;"",IF(Table1[[#This Row],[Cur]]="USD","",ExchangeRate),"")</f>
        <v/>
      </c>
      <c r="BB2795" s="46" t="str">
        <f>IF(Table1[[#This Row],[Grant]]&lt;&gt;"",VLOOKUP(Table1[[#This Row],[Grant]],Grants!B:D,3),"")</f>
        <v/>
      </c>
      <c r="BC2795" s="46" t="str">
        <f>TRIM(Table1[[#This Row],[Vendor ID]])</f>
        <v/>
      </c>
      <c r="BD2795">
        <f>IF(Table1[[#This Row],[Reference Number]]=Q2794,BD2794,BD2794+1)</f>
        <v>0</v>
      </c>
    </row>
    <row r="2796" spans="1:56" ht="11.25" customHeight="1" x14ac:dyDescent="0.25">
      <c r="A2796" s="1"/>
      <c r="B2796" s="88" t="str">
        <f>IF(Table1[[#This Row],[Posting Date]]&lt;&gt;"",IF(Table1[[#This Row],[Reference Number]]=Q2795,B2795+1,1),"")</f>
        <v/>
      </c>
      <c r="C2796" s="61"/>
      <c r="D2796" s="61"/>
      <c r="E2796" s="138"/>
      <c r="F2796" s="141" t="str">
        <f>IFERROR(IF(VLOOKUP(Table1[[#This Row],[Budget Code Description]],Dimentions!$X$6:$AC$139,2,FALSE)="","",VLOOKUP(Table1[[#This Row],[Budget Code Description]],Dimentions!$X$6:$AC$139,2,FALSE)),"")</f>
        <v/>
      </c>
      <c r="G2796" s="141"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1" t="str">
        <f>IFERROR(VLOOKUP(Table1[[#This Row],[Budget Code Description]],Table6[#All],8,FALSE),"")</f>
        <v/>
      </c>
      <c r="L2796" s="63"/>
      <c r="M2796" s="65" t="str">
        <f>IFERROR(VLOOKUP(Table1[[#This Row],[Staff ID]],Table2[],2,FALSE),"")</f>
        <v/>
      </c>
      <c r="N2796" s="209" t="str">
        <f>IFERROR(IF(VLOOKUP(Table1[[#This Row],[Budget Code Description]],Dimentions!$X$6:$AC$134,4,FALSE)="","",VLOOKUP(Table1[[#This Row],[Budget Code Description]],Dimentions!$X$6:$AC$134,4,FALSE)),"")</f>
        <v/>
      </c>
      <c r="O2796" s="65" t="str">
        <f>IFERROR(VLOOKUP(Table1[[#This Row],[Vendor ID]],Table549[],2,FALSE),"")</f>
        <v/>
      </c>
      <c r="P2796" s="63"/>
      <c r="Q2796" s="141" t="str">
        <f>IF(Table1[[#This Row],[Posting Date]]&lt;&gt;"",$D$9,"")</f>
        <v/>
      </c>
      <c r="R2796" s="157" t="str">
        <f>IF(Table1[[#This Row],[Posting Date]]&lt;&gt;"",$D$10,"")</f>
        <v/>
      </c>
      <c r="S2796" s="66"/>
      <c r="T2796" s="63"/>
      <c r="U2796" s="67"/>
      <c r="V2796" s="67"/>
      <c r="W2796" s="67" t="str">
        <f t="shared" si="47"/>
        <v/>
      </c>
      <c r="X2796" s="159" t="str">
        <f>IF(E2796="","",(IF(Table1[[#This Row],[Cur]]="USD",Table1[[#This Row],[Cur_Amount Debit]],Table1[[#This Row],[Cur_Amount Debit]]/Table1[[#This Row],[Exchange Rate]])))</f>
        <v/>
      </c>
      <c r="Y2796" s="159" t="str">
        <f>IF(E2796="","",(IF(Table1[[#This Row],[Cur]]="USD",Table1[[#This Row],[Cur_Amount Credit]],Table1[[#This Row],[Cur_Amount Credit]]/ExchangeRate)))</f>
        <v/>
      </c>
      <c r="Z2796" s="201" t="str">
        <f>IF(E2796="","",(Table1[[#This Row],[Debit USD]]-Table1[[#This Row],[Credit USD]]))</f>
        <v/>
      </c>
      <c r="AA2796" s="226"/>
      <c r="AB2796" s="255"/>
      <c r="AC2796" s="1"/>
      <c r="AD2796" s="15"/>
      <c r="AE2796" s="15" t="str">
        <f>IF(AND(OR(Table1[[#This Row],[Account]]="15030",Table1[[#This Row],[Account]]="15035",Table1[[#This Row],[Account]]="20150"),Table1[[#This Row],[Vendor ID]]=""),1,"")</f>
        <v/>
      </c>
      <c r="AF2796" s="15"/>
      <c r="AG2796" s="15"/>
      <c r="AH2796" s="15"/>
      <c r="AI2796" s="46" t="str">
        <f>IF(Table1[[#This Row],[Posting Date]]&lt;&gt;"","GJ-"&amp;CountryID,"")</f>
        <v/>
      </c>
      <c r="AJ2796" s="59" t="str">
        <f>IF(Table1[[#This Row],[Posting Date]]&lt;&gt;"",Table1[[#This Row],[Posting Date]],"")</f>
        <v/>
      </c>
      <c r="AK2796" s="46"/>
      <c r="AL2796" s="46" t="str">
        <f>IF(Table1[[#This Row],[Description]]&lt;&gt;"",Table1[[#This Row],[Description]],"")</f>
        <v/>
      </c>
      <c r="AM2796" s="46" t="str">
        <f>IF(Table1[[#This Row],[Posting Date]]&lt;&gt;"",Table1[[#This Row],[Reference Number]],"")</f>
        <v/>
      </c>
      <c r="AN2796" s="46" t="str">
        <f>TRIM(Table1[[#This Row],[Line '#]])</f>
        <v/>
      </c>
      <c r="AO2796" s="46" t="str">
        <f>TRIM(Table1[[#This Row],[Account]])</f>
        <v/>
      </c>
      <c r="AP2796" s="46" t="str">
        <f>IF(Table1[[#This Row],[Posting Date]]&lt;&gt;"",$D$5,"")</f>
        <v/>
      </c>
      <c r="AQ2796" s="46" t="str">
        <f>TRIM(Table1[[#This Row],[Departments-Prgrams]])</f>
        <v/>
      </c>
      <c r="AR2796" s="46" t="str">
        <f>TRIM(Table1[[#This Row],[Grant]])</f>
        <v/>
      </c>
      <c r="AS2796" s="46" t="str">
        <f>TRIM(Table1[[#This Row],[Staff ID]])</f>
        <v/>
      </c>
      <c r="AT2796" s="46" t="str">
        <f>IF(TRIM(Table1[[#This Row],[Budget Code]])=0,"",TRIM(Table1[[#This Row],[Budget Code]]))</f>
        <v/>
      </c>
      <c r="AU2796" s="46" t="str">
        <f>IF(Table1[[#This Row],[Line Description]]&lt;&gt;"",Table1[[#This Row],[Line Description]],"")</f>
        <v/>
      </c>
      <c r="AV2796" s="46" t="str">
        <f>IF(Table1[[#This Row],[Cur_Amount Debit]]&gt;0,ROUND(Table1[[#This Row],[Cur_Amount Debit]],2),"")</f>
        <v/>
      </c>
      <c r="AW2796" s="46" t="str">
        <f>IF(Table1[[#This Row],[Cur_Amount Credit]]&gt;0,ROUND(Table1[[#This Row],[Cur_Amount Credit]],2),"")</f>
        <v/>
      </c>
      <c r="AX2796" s="46" t="str">
        <f>LEFT(Table1[[#This Row],[Cur]],3)</f>
        <v/>
      </c>
      <c r="AY2796" s="59"/>
      <c r="AZ2796" s="46"/>
      <c r="BA2796" s="46" t="str">
        <f>IF(Table1[[#This Row],[Cur]]&lt;&gt;"",IF(Table1[[#This Row],[Cur]]="USD","",ExchangeRate),"")</f>
        <v/>
      </c>
      <c r="BB2796" s="46" t="str">
        <f>IF(Table1[[#This Row],[Grant]]&lt;&gt;"",VLOOKUP(Table1[[#This Row],[Grant]],Grants!B:D,3),"")</f>
        <v/>
      </c>
      <c r="BC2796" s="46" t="str">
        <f>TRIM(Table1[[#This Row],[Vendor ID]])</f>
        <v/>
      </c>
      <c r="BD2796">
        <f>IF(Table1[[#This Row],[Reference Number]]=Q2795,BD2795,BD2795+1)</f>
        <v>0</v>
      </c>
    </row>
    <row r="2797" spans="1:56" ht="11.25" customHeight="1" x14ac:dyDescent="0.25">
      <c r="A2797" s="1"/>
      <c r="B2797" s="88" t="str">
        <f>IF(Table1[[#This Row],[Posting Date]]&lt;&gt;"",IF(Table1[[#This Row],[Reference Number]]=Q2796,B2796+1,1),"")</f>
        <v/>
      </c>
      <c r="C2797" s="61"/>
      <c r="D2797" s="61"/>
      <c r="E2797" s="138"/>
      <c r="F2797" s="141" t="str">
        <f>IFERROR(IF(VLOOKUP(Table1[[#This Row],[Budget Code Description]],Dimentions!$X$6:$AC$139,2,FALSE)="","",VLOOKUP(Table1[[#This Row],[Budget Code Description]],Dimentions!$X$6:$AC$139,2,FALSE)),"")</f>
        <v/>
      </c>
      <c r="G2797" s="141"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1" t="str">
        <f>IFERROR(VLOOKUP(Table1[[#This Row],[Budget Code Description]],Table6[#All],8,FALSE),"")</f>
        <v/>
      </c>
      <c r="L2797" s="63"/>
      <c r="M2797" s="65" t="str">
        <f>IFERROR(VLOOKUP(Table1[[#This Row],[Staff ID]],Table2[],2,FALSE),"")</f>
        <v/>
      </c>
      <c r="N2797" s="209" t="str">
        <f>IFERROR(IF(VLOOKUP(Table1[[#This Row],[Budget Code Description]],Dimentions!$X$6:$AC$134,4,FALSE)="","",VLOOKUP(Table1[[#This Row],[Budget Code Description]],Dimentions!$X$6:$AC$134,4,FALSE)),"")</f>
        <v/>
      </c>
      <c r="O2797" s="65" t="str">
        <f>IFERROR(VLOOKUP(Table1[[#This Row],[Vendor ID]],Table549[],2,FALSE),"")</f>
        <v/>
      </c>
      <c r="P2797" s="63"/>
      <c r="Q2797" s="141" t="str">
        <f>IF(Table1[[#This Row],[Posting Date]]&lt;&gt;"",$D$9,"")</f>
        <v/>
      </c>
      <c r="R2797" s="157" t="str">
        <f>IF(Table1[[#This Row],[Posting Date]]&lt;&gt;"",$D$10,"")</f>
        <v/>
      </c>
      <c r="S2797" s="66"/>
      <c r="T2797" s="63"/>
      <c r="U2797" s="67"/>
      <c r="V2797" s="67"/>
      <c r="W2797" s="67" t="str">
        <f t="shared" si="47"/>
        <v/>
      </c>
      <c r="X2797" s="159" t="str">
        <f>IF(E2797="","",(IF(Table1[[#This Row],[Cur]]="USD",Table1[[#This Row],[Cur_Amount Debit]],Table1[[#This Row],[Cur_Amount Debit]]/Table1[[#This Row],[Exchange Rate]])))</f>
        <v/>
      </c>
      <c r="Y2797" s="159" t="str">
        <f>IF(E2797="","",(IF(Table1[[#This Row],[Cur]]="USD",Table1[[#This Row],[Cur_Amount Credit]],Table1[[#This Row],[Cur_Amount Credit]]/ExchangeRate)))</f>
        <v/>
      </c>
      <c r="Z2797" s="201" t="str">
        <f>IF(E2797="","",(Table1[[#This Row],[Debit USD]]-Table1[[#This Row],[Credit USD]]))</f>
        <v/>
      </c>
      <c r="AA2797" s="226"/>
      <c r="AB2797" s="255"/>
      <c r="AC2797" s="1"/>
      <c r="AD2797" s="15"/>
      <c r="AE2797" s="15" t="str">
        <f>IF(AND(OR(Table1[[#This Row],[Account]]="15030",Table1[[#This Row],[Account]]="15035",Table1[[#This Row],[Account]]="20150"),Table1[[#This Row],[Vendor ID]]=""),1,"")</f>
        <v/>
      </c>
      <c r="AF2797" s="15"/>
      <c r="AG2797" s="15"/>
      <c r="AH2797" s="15"/>
      <c r="AI2797" s="46" t="str">
        <f>IF(Table1[[#This Row],[Posting Date]]&lt;&gt;"","GJ-"&amp;CountryID,"")</f>
        <v/>
      </c>
      <c r="AJ2797" s="59" t="str">
        <f>IF(Table1[[#This Row],[Posting Date]]&lt;&gt;"",Table1[[#This Row],[Posting Date]],"")</f>
        <v/>
      </c>
      <c r="AK2797" s="46"/>
      <c r="AL2797" s="46" t="str">
        <f>IF(Table1[[#This Row],[Description]]&lt;&gt;"",Table1[[#This Row],[Description]],"")</f>
        <v/>
      </c>
      <c r="AM2797" s="46" t="str">
        <f>IF(Table1[[#This Row],[Posting Date]]&lt;&gt;"",Table1[[#This Row],[Reference Number]],"")</f>
        <v/>
      </c>
      <c r="AN2797" s="46" t="str">
        <f>TRIM(Table1[[#This Row],[Line '#]])</f>
        <v/>
      </c>
      <c r="AO2797" s="46" t="str">
        <f>TRIM(Table1[[#This Row],[Account]])</f>
        <v/>
      </c>
      <c r="AP2797" s="46" t="str">
        <f>IF(Table1[[#This Row],[Posting Date]]&lt;&gt;"",$D$5,"")</f>
        <v/>
      </c>
      <c r="AQ2797" s="46" t="str">
        <f>TRIM(Table1[[#This Row],[Departments-Prgrams]])</f>
        <v/>
      </c>
      <c r="AR2797" s="46" t="str">
        <f>TRIM(Table1[[#This Row],[Grant]])</f>
        <v/>
      </c>
      <c r="AS2797" s="46" t="str">
        <f>TRIM(Table1[[#This Row],[Staff ID]])</f>
        <v/>
      </c>
      <c r="AT2797" s="46" t="str">
        <f>IF(TRIM(Table1[[#This Row],[Budget Code]])=0,"",TRIM(Table1[[#This Row],[Budget Code]]))</f>
        <v/>
      </c>
      <c r="AU2797" s="46" t="str">
        <f>IF(Table1[[#This Row],[Line Description]]&lt;&gt;"",Table1[[#This Row],[Line Description]],"")</f>
        <v/>
      </c>
      <c r="AV2797" s="46" t="str">
        <f>IF(Table1[[#This Row],[Cur_Amount Debit]]&gt;0,ROUND(Table1[[#This Row],[Cur_Amount Debit]],2),"")</f>
        <v/>
      </c>
      <c r="AW2797" s="46" t="str">
        <f>IF(Table1[[#This Row],[Cur_Amount Credit]]&gt;0,ROUND(Table1[[#This Row],[Cur_Amount Credit]],2),"")</f>
        <v/>
      </c>
      <c r="AX2797" s="46" t="str">
        <f>LEFT(Table1[[#This Row],[Cur]],3)</f>
        <v/>
      </c>
      <c r="AY2797" s="59"/>
      <c r="AZ2797" s="46"/>
      <c r="BA2797" s="46" t="str">
        <f>IF(Table1[[#This Row],[Cur]]&lt;&gt;"",IF(Table1[[#This Row],[Cur]]="USD","",ExchangeRate),"")</f>
        <v/>
      </c>
      <c r="BB2797" s="46" t="str">
        <f>IF(Table1[[#This Row],[Grant]]&lt;&gt;"",VLOOKUP(Table1[[#This Row],[Grant]],Grants!B:D,3),"")</f>
        <v/>
      </c>
      <c r="BC2797" s="46" t="str">
        <f>TRIM(Table1[[#This Row],[Vendor ID]])</f>
        <v/>
      </c>
      <c r="BD2797">
        <f>IF(Table1[[#This Row],[Reference Number]]=Q2796,BD2796,BD2796+1)</f>
        <v>0</v>
      </c>
    </row>
    <row r="2798" spans="1:56" ht="11.25" customHeight="1" x14ac:dyDescent="0.25">
      <c r="A2798" s="1"/>
      <c r="B2798" s="88" t="str">
        <f>IF(Table1[[#This Row],[Posting Date]]&lt;&gt;"",IF(Table1[[#This Row],[Reference Number]]=Q2797,B2797+1,1),"")</f>
        <v/>
      </c>
      <c r="C2798" s="61"/>
      <c r="D2798" s="61"/>
      <c r="E2798" s="138"/>
      <c r="F2798" s="141" t="str">
        <f>IFERROR(IF(VLOOKUP(Table1[[#This Row],[Budget Code Description]],Dimentions!$X$6:$AC$139,2,FALSE)="","",VLOOKUP(Table1[[#This Row],[Budget Code Description]],Dimentions!$X$6:$AC$139,2,FALSE)),"")</f>
        <v/>
      </c>
      <c r="G2798" s="141"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1" t="str">
        <f>IFERROR(VLOOKUP(Table1[[#This Row],[Budget Code Description]],Table6[#All],8,FALSE),"")</f>
        <v/>
      </c>
      <c r="L2798" s="63"/>
      <c r="M2798" s="65" t="str">
        <f>IFERROR(VLOOKUP(Table1[[#This Row],[Staff ID]],Table2[],2,FALSE),"")</f>
        <v/>
      </c>
      <c r="N2798" s="209" t="str">
        <f>IFERROR(IF(VLOOKUP(Table1[[#This Row],[Budget Code Description]],Dimentions!$X$6:$AC$134,4,FALSE)="","",VLOOKUP(Table1[[#This Row],[Budget Code Description]],Dimentions!$X$6:$AC$134,4,FALSE)),"")</f>
        <v/>
      </c>
      <c r="O2798" s="65" t="str">
        <f>IFERROR(VLOOKUP(Table1[[#This Row],[Vendor ID]],Table549[],2,FALSE),"")</f>
        <v/>
      </c>
      <c r="P2798" s="63"/>
      <c r="Q2798" s="141" t="str">
        <f>IF(Table1[[#This Row],[Posting Date]]&lt;&gt;"",$D$9,"")</f>
        <v/>
      </c>
      <c r="R2798" s="157" t="str">
        <f>IF(Table1[[#This Row],[Posting Date]]&lt;&gt;"",$D$10,"")</f>
        <v/>
      </c>
      <c r="S2798" s="66"/>
      <c r="T2798" s="63"/>
      <c r="U2798" s="67"/>
      <c r="V2798" s="67"/>
      <c r="W2798" s="67" t="str">
        <f t="shared" si="47"/>
        <v/>
      </c>
      <c r="X2798" s="159" t="str">
        <f>IF(E2798="","",(IF(Table1[[#This Row],[Cur]]="USD",Table1[[#This Row],[Cur_Amount Debit]],Table1[[#This Row],[Cur_Amount Debit]]/Table1[[#This Row],[Exchange Rate]])))</f>
        <v/>
      </c>
      <c r="Y2798" s="159" t="str">
        <f>IF(E2798="","",(IF(Table1[[#This Row],[Cur]]="USD",Table1[[#This Row],[Cur_Amount Credit]],Table1[[#This Row],[Cur_Amount Credit]]/ExchangeRate)))</f>
        <v/>
      </c>
      <c r="Z2798" s="201" t="str">
        <f>IF(E2798="","",(Table1[[#This Row],[Debit USD]]-Table1[[#This Row],[Credit USD]]))</f>
        <v/>
      </c>
      <c r="AA2798" s="226"/>
      <c r="AB2798" s="255"/>
      <c r="AC2798" s="1"/>
      <c r="AD2798" s="15"/>
      <c r="AE2798" s="15" t="str">
        <f>IF(AND(OR(Table1[[#This Row],[Account]]="15030",Table1[[#This Row],[Account]]="15035",Table1[[#This Row],[Account]]="20150"),Table1[[#This Row],[Vendor ID]]=""),1,"")</f>
        <v/>
      </c>
      <c r="AF2798" s="15"/>
      <c r="AG2798" s="15"/>
      <c r="AH2798" s="15"/>
      <c r="AI2798" s="46" t="str">
        <f>IF(Table1[[#This Row],[Posting Date]]&lt;&gt;"","GJ-"&amp;CountryID,"")</f>
        <v/>
      </c>
      <c r="AJ2798" s="59" t="str">
        <f>IF(Table1[[#This Row],[Posting Date]]&lt;&gt;"",Table1[[#This Row],[Posting Date]],"")</f>
        <v/>
      </c>
      <c r="AK2798" s="46"/>
      <c r="AL2798" s="46" t="str">
        <f>IF(Table1[[#This Row],[Description]]&lt;&gt;"",Table1[[#This Row],[Description]],"")</f>
        <v/>
      </c>
      <c r="AM2798" s="46" t="str">
        <f>IF(Table1[[#This Row],[Posting Date]]&lt;&gt;"",Table1[[#This Row],[Reference Number]],"")</f>
        <v/>
      </c>
      <c r="AN2798" s="46" t="str">
        <f>TRIM(Table1[[#This Row],[Line '#]])</f>
        <v/>
      </c>
      <c r="AO2798" s="46" t="str">
        <f>TRIM(Table1[[#This Row],[Account]])</f>
        <v/>
      </c>
      <c r="AP2798" s="46" t="str">
        <f>IF(Table1[[#This Row],[Posting Date]]&lt;&gt;"",$D$5,"")</f>
        <v/>
      </c>
      <c r="AQ2798" s="46" t="str">
        <f>TRIM(Table1[[#This Row],[Departments-Prgrams]])</f>
        <v/>
      </c>
      <c r="AR2798" s="46" t="str">
        <f>TRIM(Table1[[#This Row],[Grant]])</f>
        <v/>
      </c>
      <c r="AS2798" s="46" t="str">
        <f>TRIM(Table1[[#This Row],[Staff ID]])</f>
        <v/>
      </c>
      <c r="AT2798" s="46" t="str">
        <f>IF(TRIM(Table1[[#This Row],[Budget Code]])=0,"",TRIM(Table1[[#This Row],[Budget Code]]))</f>
        <v/>
      </c>
      <c r="AU2798" s="46" t="str">
        <f>IF(Table1[[#This Row],[Line Description]]&lt;&gt;"",Table1[[#This Row],[Line Description]],"")</f>
        <v/>
      </c>
      <c r="AV2798" s="46" t="str">
        <f>IF(Table1[[#This Row],[Cur_Amount Debit]]&gt;0,ROUND(Table1[[#This Row],[Cur_Amount Debit]],2),"")</f>
        <v/>
      </c>
      <c r="AW2798" s="46" t="str">
        <f>IF(Table1[[#This Row],[Cur_Amount Credit]]&gt;0,ROUND(Table1[[#This Row],[Cur_Amount Credit]],2),"")</f>
        <v/>
      </c>
      <c r="AX2798" s="46" t="str">
        <f>LEFT(Table1[[#This Row],[Cur]],3)</f>
        <v/>
      </c>
      <c r="AY2798" s="59"/>
      <c r="AZ2798" s="46"/>
      <c r="BA2798" s="46" t="str">
        <f>IF(Table1[[#This Row],[Cur]]&lt;&gt;"",IF(Table1[[#This Row],[Cur]]="USD","",ExchangeRate),"")</f>
        <v/>
      </c>
      <c r="BB2798" s="46" t="str">
        <f>IF(Table1[[#This Row],[Grant]]&lt;&gt;"",VLOOKUP(Table1[[#This Row],[Grant]],Grants!B:D,3),"")</f>
        <v/>
      </c>
      <c r="BC2798" s="46" t="str">
        <f>TRIM(Table1[[#This Row],[Vendor ID]])</f>
        <v/>
      </c>
      <c r="BD2798">
        <f>IF(Table1[[#This Row],[Reference Number]]=Q2797,BD2797,BD2797+1)</f>
        <v>0</v>
      </c>
    </row>
    <row r="2799" spans="1:56" ht="11.25" customHeight="1" x14ac:dyDescent="0.25">
      <c r="A2799" s="1"/>
      <c r="B2799" s="88" t="str">
        <f>IF(Table1[[#This Row],[Posting Date]]&lt;&gt;"",IF(Table1[[#This Row],[Reference Number]]=Q2798,B2798+1,1),"")</f>
        <v/>
      </c>
      <c r="C2799" s="61"/>
      <c r="D2799" s="61"/>
      <c r="E2799" s="138"/>
      <c r="F2799" s="141" t="str">
        <f>IFERROR(IF(VLOOKUP(Table1[[#This Row],[Budget Code Description]],Dimentions!$X$6:$AC$139,2,FALSE)="","",VLOOKUP(Table1[[#This Row],[Budget Code Description]],Dimentions!$X$6:$AC$139,2,FALSE)),"")</f>
        <v/>
      </c>
      <c r="G2799" s="141"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1" t="str">
        <f>IFERROR(VLOOKUP(Table1[[#This Row],[Budget Code Description]],Table6[#All],8,FALSE),"")</f>
        <v/>
      </c>
      <c r="L2799" s="63"/>
      <c r="M2799" s="65" t="str">
        <f>IFERROR(VLOOKUP(Table1[[#This Row],[Staff ID]],Table2[],2,FALSE),"")</f>
        <v/>
      </c>
      <c r="N2799" s="209" t="str">
        <f>IFERROR(IF(VLOOKUP(Table1[[#This Row],[Budget Code Description]],Dimentions!$X$6:$AC$134,4,FALSE)="","",VLOOKUP(Table1[[#This Row],[Budget Code Description]],Dimentions!$X$6:$AC$134,4,FALSE)),"")</f>
        <v/>
      </c>
      <c r="O2799" s="65" t="str">
        <f>IFERROR(VLOOKUP(Table1[[#This Row],[Vendor ID]],Table549[],2,FALSE),"")</f>
        <v/>
      </c>
      <c r="P2799" s="63"/>
      <c r="Q2799" s="141" t="str">
        <f>IF(Table1[[#This Row],[Posting Date]]&lt;&gt;"",$D$9,"")</f>
        <v/>
      </c>
      <c r="R2799" s="157" t="str">
        <f>IF(Table1[[#This Row],[Posting Date]]&lt;&gt;"",$D$10,"")</f>
        <v/>
      </c>
      <c r="S2799" s="66"/>
      <c r="T2799" s="63"/>
      <c r="U2799" s="67"/>
      <c r="V2799" s="67"/>
      <c r="W2799" s="67" t="str">
        <f t="shared" ref="W2799:W2862" si="48">IF(E2799="","",(ExchangeRate))</f>
        <v/>
      </c>
      <c r="X2799" s="159" t="str">
        <f>IF(E2799="","",(IF(Table1[[#This Row],[Cur]]="USD",Table1[[#This Row],[Cur_Amount Debit]],Table1[[#This Row],[Cur_Amount Debit]]/Table1[[#This Row],[Exchange Rate]])))</f>
        <v/>
      </c>
      <c r="Y2799" s="159" t="str">
        <f>IF(E2799="","",(IF(Table1[[#This Row],[Cur]]="USD",Table1[[#This Row],[Cur_Amount Credit]],Table1[[#This Row],[Cur_Amount Credit]]/ExchangeRate)))</f>
        <v/>
      </c>
      <c r="Z2799" s="201" t="str">
        <f>IF(E2799="","",(Table1[[#This Row],[Debit USD]]-Table1[[#This Row],[Credit USD]]))</f>
        <v/>
      </c>
      <c r="AA2799" s="226"/>
      <c r="AB2799" s="255"/>
      <c r="AC2799" s="1"/>
      <c r="AD2799" s="15"/>
      <c r="AE2799" s="15" t="str">
        <f>IF(AND(OR(Table1[[#This Row],[Account]]="15030",Table1[[#This Row],[Account]]="15035",Table1[[#This Row],[Account]]="20150"),Table1[[#This Row],[Vendor ID]]=""),1,"")</f>
        <v/>
      </c>
      <c r="AF2799" s="15"/>
      <c r="AG2799" s="15"/>
      <c r="AH2799" s="15"/>
      <c r="AI2799" s="46" t="str">
        <f>IF(Table1[[#This Row],[Posting Date]]&lt;&gt;"","GJ-"&amp;CountryID,"")</f>
        <v/>
      </c>
      <c r="AJ2799" s="59" t="str">
        <f>IF(Table1[[#This Row],[Posting Date]]&lt;&gt;"",Table1[[#This Row],[Posting Date]],"")</f>
        <v/>
      </c>
      <c r="AK2799" s="46"/>
      <c r="AL2799" s="46" t="str">
        <f>IF(Table1[[#This Row],[Description]]&lt;&gt;"",Table1[[#This Row],[Description]],"")</f>
        <v/>
      </c>
      <c r="AM2799" s="46" t="str">
        <f>IF(Table1[[#This Row],[Posting Date]]&lt;&gt;"",Table1[[#This Row],[Reference Number]],"")</f>
        <v/>
      </c>
      <c r="AN2799" s="46" t="str">
        <f>TRIM(Table1[[#This Row],[Line '#]])</f>
        <v/>
      </c>
      <c r="AO2799" s="46" t="str">
        <f>TRIM(Table1[[#This Row],[Account]])</f>
        <v/>
      </c>
      <c r="AP2799" s="46" t="str">
        <f>IF(Table1[[#This Row],[Posting Date]]&lt;&gt;"",$D$5,"")</f>
        <v/>
      </c>
      <c r="AQ2799" s="46" t="str">
        <f>TRIM(Table1[[#This Row],[Departments-Prgrams]])</f>
        <v/>
      </c>
      <c r="AR2799" s="46" t="str">
        <f>TRIM(Table1[[#This Row],[Grant]])</f>
        <v/>
      </c>
      <c r="AS2799" s="46" t="str">
        <f>TRIM(Table1[[#This Row],[Staff ID]])</f>
        <v/>
      </c>
      <c r="AT2799" s="46" t="str">
        <f>IF(TRIM(Table1[[#This Row],[Budget Code]])=0,"",TRIM(Table1[[#This Row],[Budget Code]]))</f>
        <v/>
      </c>
      <c r="AU2799" s="46" t="str">
        <f>IF(Table1[[#This Row],[Line Description]]&lt;&gt;"",Table1[[#This Row],[Line Description]],"")</f>
        <v/>
      </c>
      <c r="AV2799" s="46" t="str">
        <f>IF(Table1[[#This Row],[Cur_Amount Debit]]&gt;0,ROUND(Table1[[#This Row],[Cur_Amount Debit]],2),"")</f>
        <v/>
      </c>
      <c r="AW2799" s="46" t="str">
        <f>IF(Table1[[#This Row],[Cur_Amount Credit]]&gt;0,ROUND(Table1[[#This Row],[Cur_Amount Credit]],2),"")</f>
        <v/>
      </c>
      <c r="AX2799" s="46" t="str">
        <f>LEFT(Table1[[#This Row],[Cur]],3)</f>
        <v/>
      </c>
      <c r="AY2799" s="59"/>
      <c r="AZ2799" s="46"/>
      <c r="BA2799" s="46" t="str">
        <f>IF(Table1[[#This Row],[Cur]]&lt;&gt;"",IF(Table1[[#This Row],[Cur]]="USD","",ExchangeRate),"")</f>
        <v/>
      </c>
      <c r="BB2799" s="46" t="str">
        <f>IF(Table1[[#This Row],[Grant]]&lt;&gt;"",VLOOKUP(Table1[[#This Row],[Grant]],Grants!B:D,3),"")</f>
        <v/>
      </c>
      <c r="BC2799" s="46" t="str">
        <f>TRIM(Table1[[#This Row],[Vendor ID]])</f>
        <v/>
      </c>
      <c r="BD2799">
        <f>IF(Table1[[#This Row],[Reference Number]]=Q2798,BD2798,BD2798+1)</f>
        <v>0</v>
      </c>
    </row>
    <row r="2800" spans="1:56" ht="11.25" customHeight="1" x14ac:dyDescent="0.25">
      <c r="A2800" s="1"/>
      <c r="B2800" s="88" t="str">
        <f>IF(Table1[[#This Row],[Posting Date]]&lt;&gt;"",IF(Table1[[#This Row],[Reference Number]]=Q2799,B2799+1,1),"")</f>
        <v/>
      </c>
      <c r="C2800" s="61"/>
      <c r="D2800" s="61"/>
      <c r="E2800" s="138"/>
      <c r="F2800" s="141" t="str">
        <f>IFERROR(IF(VLOOKUP(Table1[[#This Row],[Budget Code Description]],Dimentions!$X$6:$AC$139,2,FALSE)="","",VLOOKUP(Table1[[#This Row],[Budget Code Description]],Dimentions!$X$6:$AC$139,2,FALSE)),"")</f>
        <v/>
      </c>
      <c r="G2800" s="141"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1" t="str">
        <f>IFERROR(VLOOKUP(Table1[[#This Row],[Budget Code Description]],Table6[#All],8,FALSE),"")</f>
        <v/>
      </c>
      <c r="L2800" s="63"/>
      <c r="M2800" s="65" t="str">
        <f>IFERROR(VLOOKUP(Table1[[#This Row],[Staff ID]],Table2[],2,FALSE),"")</f>
        <v/>
      </c>
      <c r="N2800" s="209" t="str">
        <f>IFERROR(IF(VLOOKUP(Table1[[#This Row],[Budget Code Description]],Dimentions!$X$6:$AC$134,4,FALSE)="","",VLOOKUP(Table1[[#This Row],[Budget Code Description]],Dimentions!$X$6:$AC$134,4,FALSE)),"")</f>
        <v/>
      </c>
      <c r="O2800" s="65" t="str">
        <f>IFERROR(VLOOKUP(Table1[[#This Row],[Vendor ID]],Table549[],2,FALSE),"")</f>
        <v/>
      </c>
      <c r="P2800" s="63"/>
      <c r="Q2800" s="141" t="str">
        <f>IF(Table1[[#This Row],[Posting Date]]&lt;&gt;"",$D$9,"")</f>
        <v/>
      </c>
      <c r="R2800" s="157" t="str">
        <f>IF(Table1[[#This Row],[Posting Date]]&lt;&gt;"",$D$10,"")</f>
        <v/>
      </c>
      <c r="S2800" s="66"/>
      <c r="T2800" s="63"/>
      <c r="U2800" s="67"/>
      <c r="V2800" s="67"/>
      <c r="W2800" s="67" t="str">
        <f t="shared" si="48"/>
        <v/>
      </c>
      <c r="X2800" s="159" t="str">
        <f>IF(E2800="","",(IF(Table1[[#This Row],[Cur]]="USD",Table1[[#This Row],[Cur_Amount Debit]],Table1[[#This Row],[Cur_Amount Debit]]/Table1[[#This Row],[Exchange Rate]])))</f>
        <v/>
      </c>
      <c r="Y2800" s="159" t="str">
        <f>IF(E2800="","",(IF(Table1[[#This Row],[Cur]]="USD",Table1[[#This Row],[Cur_Amount Credit]],Table1[[#This Row],[Cur_Amount Credit]]/ExchangeRate)))</f>
        <v/>
      </c>
      <c r="Z2800" s="201" t="str">
        <f>IF(E2800="","",(Table1[[#This Row],[Debit USD]]-Table1[[#This Row],[Credit USD]]))</f>
        <v/>
      </c>
      <c r="AA2800" s="226"/>
      <c r="AB2800" s="255"/>
      <c r="AC2800" s="1"/>
      <c r="AD2800" s="15"/>
      <c r="AE2800" s="15" t="str">
        <f>IF(AND(OR(Table1[[#This Row],[Account]]="15030",Table1[[#This Row],[Account]]="15035",Table1[[#This Row],[Account]]="20150"),Table1[[#This Row],[Vendor ID]]=""),1,"")</f>
        <v/>
      </c>
      <c r="AF2800" s="15"/>
      <c r="AG2800" s="15"/>
      <c r="AH2800" s="15"/>
      <c r="AI2800" s="46" t="str">
        <f>IF(Table1[[#This Row],[Posting Date]]&lt;&gt;"","GJ-"&amp;CountryID,"")</f>
        <v/>
      </c>
      <c r="AJ2800" s="59" t="str">
        <f>IF(Table1[[#This Row],[Posting Date]]&lt;&gt;"",Table1[[#This Row],[Posting Date]],"")</f>
        <v/>
      </c>
      <c r="AK2800" s="46"/>
      <c r="AL2800" s="46" t="str">
        <f>IF(Table1[[#This Row],[Description]]&lt;&gt;"",Table1[[#This Row],[Description]],"")</f>
        <v/>
      </c>
      <c r="AM2800" s="46" t="str">
        <f>IF(Table1[[#This Row],[Posting Date]]&lt;&gt;"",Table1[[#This Row],[Reference Number]],"")</f>
        <v/>
      </c>
      <c r="AN2800" s="46" t="str">
        <f>TRIM(Table1[[#This Row],[Line '#]])</f>
        <v/>
      </c>
      <c r="AO2800" s="46" t="str">
        <f>TRIM(Table1[[#This Row],[Account]])</f>
        <v/>
      </c>
      <c r="AP2800" s="46" t="str">
        <f>IF(Table1[[#This Row],[Posting Date]]&lt;&gt;"",$D$5,"")</f>
        <v/>
      </c>
      <c r="AQ2800" s="46" t="str">
        <f>TRIM(Table1[[#This Row],[Departments-Prgrams]])</f>
        <v/>
      </c>
      <c r="AR2800" s="46" t="str">
        <f>TRIM(Table1[[#This Row],[Grant]])</f>
        <v/>
      </c>
      <c r="AS2800" s="46" t="str">
        <f>TRIM(Table1[[#This Row],[Staff ID]])</f>
        <v/>
      </c>
      <c r="AT2800" s="46" t="str">
        <f>IF(TRIM(Table1[[#This Row],[Budget Code]])=0,"",TRIM(Table1[[#This Row],[Budget Code]]))</f>
        <v/>
      </c>
      <c r="AU2800" s="46" t="str">
        <f>IF(Table1[[#This Row],[Line Description]]&lt;&gt;"",Table1[[#This Row],[Line Description]],"")</f>
        <v/>
      </c>
      <c r="AV2800" s="46" t="str">
        <f>IF(Table1[[#This Row],[Cur_Amount Debit]]&gt;0,ROUND(Table1[[#This Row],[Cur_Amount Debit]],2),"")</f>
        <v/>
      </c>
      <c r="AW2800" s="46" t="str">
        <f>IF(Table1[[#This Row],[Cur_Amount Credit]]&gt;0,ROUND(Table1[[#This Row],[Cur_Amount Credit]],2),"")</f>
        <v/>
      </c>
      <c r="AX2800" s="46" t="str">
        <f>LEFT(Table1[[#This Row],[Cur]],3)</f>
        <v/>
      </c>
      <c r="AY2800" s="59"/>
      <c r="AZ2800" s="46"/>
      <c r="BA2800" s="46" t="str">
        <f>IF(Table1[[#This Row],[Cur]]&lt;&gt;"",IF(Table1[[#This Row],[Cur]]="USD","",ExchangeRate),"")</f>
        <v/>
      </c>
      <c r="BB2800" s="46" t="str">
        <f>IF(Table1[[#This Row],[Grant]]&lt;&gt;"",VLOOKUP(Table1[[#This Row],[Grant]],Grants!B:D,3),"")</f>
        <v/>
      </c>
      <c r="BC2800" s="46" t="str">
        <f>TRIM(Table1[[#This Row],[Vendor ID]])</f>
        <v/>
      </c>
      <c r="BD2800">
        <f>IF(Table1[[#This Row],[Reference Number]]=Q2799,BD2799,BD2799+1)</f>
        <v>0</v>
      </c>
    </row>
    <row r="2801" spans="1:56" ht="11.25" customHeight="1" x14ac:dyDescent="0.25">
      <c r="A2801" s="1"/>
      <c r="B2801" s="88" t="str">
        <f>IF(Table1[[#This Row],[Posting Date]]&lt;&gt;"",IF(Table1[[#This Row],[Reference Number]]=Q2800,B2800+1,1),"")</f>
        <v/>
      </c>
      <c r="C2801" s="61"/>
      <c r="D2801" s="61"/>
      <c r="E2801" s="138"/>
      <c r="F2801" s="141" t="str">
        <f>IFERROR(IF(VLOOKUP(Table1[[#This Row],[Budget Code Description]],Dimentions!$X$6:$AC$139,2,FALSE)="","",VLOOKUP(Table1[[#This Row],[Budget Code Description]],Dimentions!$X$6:$AC$139,2,FALSE)),"")</f>
        <v/>
      </c>
      <c r="G2801" s="141"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1" t="str">
        <f>IFERROR(VLOOKUP(Table1[[#This Row],[Budget Code Description]],Table6[#All],8,FALSE),"")</f>
        <v/>
      </c>
      <c r="L2801" s="63"/>
      <c r="M2801" s="65" t="str">
        <f>IFERROR(VLOOKUP(Table1[[#This Row],[Staff ID]],Table2[],2,FALSE),"")</f>
        <v/>
      </c>
      <c r="N2801" s="209" t="str">
        <f>IFERROR(IF(VLOOKUP(Table1[[#This Row],[Budget Code Description]],Dimentions!$X$6:$AC$134,4,FALSE)="","",VLOOKUP(Table1[[#This Row],[Budget Code Description]],Dimentions!$X$6:$AC$134,4,FALSE)),"")</f>
        <v/>
      </c>
      <c r="O2801" s="65" t="str">
        <f>IFERROR(VLOOKUP(Table1[[#This Row],[Vendor ID]],Table549[],2,FALSE),"")</f>
        <v/>
      </c>
      <c r="P2801" s="63"/>
      <c r="Q2801" s="141" t="str">
        <f>IF(Table1[[#This Row],[Posting Date]]&lt;&gt;"",$D$9,"")</f>
        <v/>
      </c>
      <c r="R2801" s="157" t="str">
        <f>IF(Table1[[#This Row],[Posting Date]]&lt;&gt;"",$D$10,"")</f>
        <v/>
      </c>
      <c r="S2801" s="66"/>
      <c r="T2801" s="63"/>
      <c r="U2801" s="67"/>
      <c r="V2801" s="67"/>
      <c r="W2801" s="67" t="str">
        <f t="shared" si="48"/>
        <v/>
      </c>
      <c r="X2801" s="159" t="str">
        <f>IF(E2801="","",(IF(Table1[[#This Row],[Cur]]="USD",Table1[[#This Row],[Cur_Amount Debit]],Table1[[#This Row],[Cur_Amount Debit]]/Table1[[#This Row],[Exchange Rate]])))</f>
        <v/>
      </c>
      <c r="Y2801" s="159" t="str">
        <f>IF(E2801="","",(IF(Table1[[#This Row],[Cur]]="USD",Table1[[#This Row],[Cur_Amount Credit]],Table1[[#This Row],[Cur_Amount Credit]]/ExchangeRate)))</f>
        <v/>
      </c>
      <c r="Z2801" s="201" t="str">
        <f>IF(E2801="","",(Table1[[#This Row],[Debit USD]]-Table1[[#This Row],[Credit USD]]))</f>
        <v/>
      </c>
      <c r="AA2801" s="226"/>
      <c r="AB2801" s="255"/>
      <c r="AC2801" s="1"/>
      <c r="AD2801" s="15"/>
      <c r="AE2801" s="15" t="str">
        <f>IF(AND(OR(Table1[[#This Row],[Account]]="15030",Table1[[#This Row],[Account]]="15035",Table1[[#This Row],[Account]]="20150"),Table1[[#This Row],[Vendor ID]]=""),1,"")</f>
        <v/>
      </c>
      <c r="AF2801" s="15"/>
      <c r="AG2801" s="15"/>
      <c r="AH2801" s="15"/>
      <c r="AI2801" s="46" t="str">
        <f>IF(Table1[[#This Row],[Posting Date]]&lt;&gt;"","GJ-"&amp;CountryID,"")</f>
        <v/>
      </c>
      <c r="AJ2801" s="59" t="str">
        <f>IF(Table1[[#This Row],[Posting Date]]&lt;&gt;"",Table1[[#This Row],[Posting Date]],"")</f>
        <v/>
      </c>
      <c r="AK2801" s="46"/>
      <c r="AL2801" s="46" t="str">
        <f>IF(Table1[[#This Row],[Description]]&lt;&gt;"",Table1[[#This Row],[Description]],"")</f>
        <v/>
      </c>
      <c r="AM2801" s="46" t="str">
        <f>IF(Table1[[#This Row],[Posting Date]]&lt;&gt;"",Table1[[#This Row],[Reference Number]],"")</f>
        <v/>
      </c>
      <c r="AN2801" s="46" t="str">
        <f>TRIM(Table1[[#This Row],[Line '#]])</f>
        <v/>
      </c>
      <c r="AO2801" s="46" t="str">
        <f>TRIM(Table1[[#This Row],[Account]])</f>
        <v/>
      </c>
      <c r="AP2801" s="46" t="str">
        <f>IF(Table1[[#This Row],[Posting Date]]&lt;&gt;"",$D$5,"")</f>
        <v/>
      </c>
      <c r="AQ2801" s="46" t="str">
        <f>TRIM(Table1[[#This Row],[Departments-Prgrams]])</f>
        <v/>
      </c>
      <c r="AR2801" s="46" t="str">
        <f>TRIM(Table1[[#This Row],[Grant]])</f>
        <v/>
      </c>
      <c r="AS2801" s="46" t="str">
        <f>TRIM(Table1[[#This Row],[Staff ID]])</f>
        <v/>
      </c>
      <c r="AT2801" s="46" t="str">
        <f>IF(TRIM(Table1[[#This Row],[Budget Code]])=0,"",TRIM(Table1[[#This Row],[Budget Code]]))</f>
        <v/>
      </c>
      <c r="AU2801" s="46" t="str">
        <f>IF(Table1[[#This Row],[Line Description]]&lt;&gt;"",Table1[[#This Row],[Line Description]],"")</f>
        <v/>
      </c>
      <c r="AV2801" s="46" t="str">
        <f>IF(Table1[[#This Row],[Cur_Amount Debit]]&gt;0,ROUND(Table1[[#This Row],[Cur_Amount Debit]],2),"")</f>
        <v/>
      </c>
      <c r="AW2801" s="46" t="str">
        <f>IF(Table1[[#This Row],[Cur_Amount Credit]]&gt;0,ROUND(Table1[[#This Row],[Cur_Amount Credit]],2),"")</f>
        <v/>
      </c>
      <c r="AX2801" s="46" t="str">
        <f>LEFT(Table1[[#This Row],[Cur]],3)</f>
        <v/>
      </c>
      <c r="AY2801" s="59"/>
      <c r="AZ2801" s="46"/>
      <c r="BA2801" s="46" t="str">
        <f>IF(Table1[[#This Row],[Cur]]&lt;&gt;"",IF(Table1[[#This Row],[Cur]]="USD","",ExchangeRate),"")</f>
        <v/>
      </c>
      <c r="BB2801" s="46" t="str">
        <f>IF(Table1[[#This Row],[Grant]]&lt;&gt;"",VLOOKUP(Table1[[#This Row],[Grant]],Grants!B:D,3),"")</f>
        <v/>
      </c>
      <c r="BC2801" s="46" t="str">
        <f>TRIM(Table1[[#This Row],[Vendor ID]])</f>
        <v/>
      </c>
      <c r="BD2801">
        <f>IF(Table1[[#This Row],[Reference Number]]=Q2800,BD2800,BD2800+1)</f>
        <v>0</v>
      </c>
    </row>
    <row r="2802" spans="1:56" ht="11.25" customHeight="1" x14ac:dyDescent="0.25">
      <c r="A2802" s="1"/>
      <c r="B2802" s="88" t="str">
        <f>IF(Table1[[#This Row],[Posting Date]]&lt;&gt;"",IF(Table1[[#This Row],[Reference Number]]=Q2801,B2801+1,1),"")</f>
        <v/>
      </c>
      <c r="C2802" s="61"/>
      <c r="D2802" s="61"/>
      <c r="E2802" s="138"/>
      <c r="F2802" s="141" t="str">
        <f>IFERROR(IF(VLOOKUP(Table1[[#This Row],[Budget Code Description]],Dimentions!$X$6:$AC$139,2,FALSE)="","",VLOOKUP(Table1[[#This Row],[Budget Code Description]],Dimentions!$X$6:$AC$139,2,FALSE)),"")</f>
        <v/>
      </c>
      <c r="G2802" s="141"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1" t="str">
        <f>IFERROR(VLOOKUP(Table1[[#This Row],[Budget Code Description]],Table6[#All],8,FALSE),"")</f>
        <v/>
      </c>
      <c r="L2802" s="63"/>
      <c r="M2802" s="65" t="str">
        <f>IFERROR(VLOOKUP(Table1[[#This Row],[Staff ID]],Table2[],2,FALSE),"")</f>
        <v/>
      </c>
      <c r="N2802" s="209" t="str">
        <f>IFERROR(IF(VLOOKUP(Table1[[#This Row],[Budget Code Description]],Dimentions!$X$6:$AC$134,4,FALSE)="","",VLOOKUP(Table1[[#This Row],[Budget Code Description]],Dimentions!$X$6:$AC$134,4,FALSE)),"")</f>
        <v/>
      </c>
      <c r="O2802" s="65" t="str">
        <f>IFERROR(VLOOKUP(Table1[[#This Row],[Vendor ID]],Table549[],2,FALSE),"")</f>
        <v/>
      </c>
      <c r="P2802" s="63"/>
      <c r="Q2802" s="141" t="str">
        <f>IF(Table1[[#This Row],[Posting Date]]&lt;&gt;"",$D$9,"")</f>
        <v/>
      </c>
      <c r="R2802" s="157" t="str">
        <f>IF(Table1[[#This Row],[Posting Date]]&lt;&gt;"",$D$10,"")</f>
        <v/>
      </c>
      <c r="S2802" s="66"/>
      <c r="T2802" s="63"/>
      <c r="U2802" s="67"/>
      <c r="V2802" s="67"/>
      <c r="W2802" s="67" t="str">
        <f t="shared" si="48"/>
        <v/>
      </c>
      <c r="X2802" s="159" t="str">
        <f>IF(E2802="","",(IF(Table1[[#This Row],[Cur]]="USD",Table1[[#This Row],[Cur_Amount Debit]],Table1[[#This Row],[Cur_Amount Debit]]/Table1[[#This Row],[Exchange Rate]])))</f>
        <v/>
      </c>
      <c r="Y2802" s="159" t="str">
        <f>IF(E2802="","",(IF(Table1[[#This Row],[Cur]]="USD",Table1[[#This Row],[Cur_Amount Credit]],Table1[[#This Row],[Cur_Amount Credit]]/ExchangeRate)))</f>
        <v/>
      </c>
      <c r="Z2802" s="201" t="str">
        <f>IF(E2802="","",(Table1[[#This Row],[Debit USD]]-Table1[[#This Row],[Credit USD]]))</f>
        <v/>
      </c>
      <c r="AA2802" s="226"/>
      <c r="AB2802" s="255"/>
      <c r="AC2802" s="1"/>
      <c r="AD2802" s="15"/>
      <c r="AE2802" s="15" t="str">
        <f>IF(AND(OR(Table1[[#This Row],[Account]]="15030",Table1[[#This Row],[Account]]="15035",Table1[[#This Row],[Account]]="20150"),Table1[[#This Row],[Vendor ID]]=""),1,"")</f>
        <v/>
      </c>
      <c r="AF2802" s="15"/>
      <c r="AG2802" s="15"/>
      <c r="AH2802" s="15"/>
      <c r="AI2802" s="46" t="str">
        <f>IF(Table1[[#This Row],[Posting Date]]&lt;&gt;"","GJ-"&amp;CountryID,"")</f>
        <v/>
      </c>
      <c r="AJ2802" s="59" t="str">
        <f>IF(Table1[[#This Row],[Posting Date]]&lt;&gt;"",Table1[[#This Row],[Posting Date]],"")</f>
        <v/>
      </c>
      <c r="AK2802" s="46"/>
      <c r="AL2802" s="46" t="str">
        <f>IF(Table1[[#This Row],[Description]]&lt;&gt;"",Table1[[#This Row],[Description]],"")</f>
        <v/>
      </c>
      <c r="AM2802" s="46" t="str">
        <f>IF(Table1[[#This Row],[Posting Date]]&lt;&gt;"",Table1[[#This Row],[Reference Number]],"")</f>
        <v/>
      </c>
      <c r="AN2802" s="46" t="str">
        <f>TRIM(Table1[[#This Row],[Line '#]])</f>
        <v/>
      </c>
      <c r="AO2802" s="46" t="str">
        <f>TRIM(Table1[[#This Row],[Account]])</f>
        <v/>
      </c>
      <c r="AP2802" s="46" t="str">
        <f>IF(Table1[[#This Row],[Posting Date]]&lt;&gt;"",$D$5,"")</f>
        <v/>
      </c>
      <c r="AQ2802" s="46" t="str">
        <f>TRIM(Table1[[#This Row],[Departments-Prgrams]])</f>
        <v/>
      </c>
      <c r="AR2802" s="46" t="str">
        <f>TRIM(Table1[[#This Row],[Grant]])</f>
        <v/>
      </c>
      <c r="AS2802" s="46" t="str">
        <f>TRIM(Table1[[#This Row],[Staff ID]])</f>
        <v/>
      </c>
      <c r="AT2802" s="46" t="str">
        <f>IF(TRIM(Table1[[#This Row],[Budget Code]])=0,"",TRIM(Table1[[#This Row],[Budget Code]]))</f>
        <v/>
      </c>
      <c r="AU2802" s="46" t="str">
        <f>IF(Table1[[#This Row],[Line Description]]&lt;&gt;"",Table1[[#This Row],[Line Description]],"")</f>
        <v/>
      </c>
      <c r="AV2802" s="46" t="str">
        <f>IF(Table1[[#This Row],[Cur_Amount Debit]]&gt;0,ROUND(Table1[[#This Row],[Cur_Amount Debit]],2),"")</f>
        <v/>
      </c>
      <c r="AW2802" s="46" t="str">
        <f>IF(Table1[[#This Row],[Cur_Amount Credit]]&gt;0,ROUND(Table1[[#This Row],[Cur_Amount Credit]],2),"")</f>
        <v/>
      </c>
      <c r="AX2802" s="46" t="str">
        <f>LEFT(Table1[[#This Row],[Cur]],3)</f>
        <v/>
      </c>
      <c r="AY2802" s="59"/>
      <c r="AZ2802" s="46"/>
      <c r="BA2802" s="46" t="str">
        <f>IF(Table1[[#This Row],[Cur]]&lt;&gt;"",IF(Table1[[#This Row],[Cur]]="USD","",ExchangeRate),"")</f>
        <v/>
      </c>
      <c r="BB2802" s="46" t="str">
        <f>IF(Table1[[#This Row],[Grant]]&lt;&gt;"",VLOOKUP(Table1[[#This Row],[Grant]],Grants!B:D,3),"")</f>
        <v/>
      </c>
      <c r="BC2802" s="46" t="str">
        <f>TRIM(Table1[[#This Row],[Vendor ID]])</f>
        <v/>
      </c>
      <c r="BD2802">
        <f>IF(Table1[[#This Row],[Reference Number]]=Q2801,BD2801,BD2801+1)</f>
        <v>0</v>
      </c>
    </row>
    <row r="2803" spans="1:56" ht="11.25" customHeight="1" x14ac:dyDescent="0.25">
      <c r="A2803" s="1"/>
      <c r="B2803" s="88" t="str">
        <f>IF(Table1[[#This Row],[Posting Date]]&lt;&gt;"",IF(Table1[[#This Row],[Reference Number]]=Q2802,B2802+1,1),"")</f>
        <v/>
      </c>
      <c r="C2803" s="61"/>
      <c r="D2803" s="61"/>
      <c r="E2803" s="138"/>
      <c r="F2803" s="141" t="str">
        <f>IFERROR(IF(VLOOKUP(Table1[[#This Row],[Budget Code Description]],Dimentions!$X$6:$AC$139,2,FALSE)="","",VLOOKUP(Table1[[#This Row],[Budget Code Description]],Dimentions!$X$6:$AC$139,2,FALSE)),"")</f>
        <v/>
      </c>
      <c r="G2803" s="141"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1" t="str">
        <f>IFERROR(VLOOKUP(Table1[[#This Row],[Budget Code Description]],Table6[#All],8,FALSE),"")</f>
        <v/>
      </c>
      <c r="L2803" s="63"/>
      <c r="M2803" s="65" t="str">
        <f>IFERROR(VLOOKUP(Table1[[#This Row],[Staff ID]],Table2[],2,FALSE),"")</f>
        <v/>
      </c>
      <c r="N2803" s="209" t="str">
        <f>IFERROR(IF(VLOOKUP(Table1[[#This Row],[Budget Code Description]],Dimentions!$X$6:$AC$134,4,FALSE)="","",VLOOKUP(Table1[[#This Row],[Budget Code Description]],Dimentions!$X$6:$AC$134,4,FALSE)),"")</f>
        <v/>
      </c>
      <c r="O2803" s="65" t="str">
        <f>IFERROR(VLOOKUP(Table1[[#This Row],[Vendor ID]],Table549[],2,FALSE),"")</f>
        <v/>
      </c>
      <c r="P2803" s="63"/>
      <c r="Q2803" s="141" t="str">
        <f>IF(Table1[[#This Row],[Posting Date]]&lt;&gt;"",$D$9,"")</f>
        <v/>
      </c>
      <c r="R2803" s="157" t="str">
        <f>IF(Table1[[#This Row],[Posting Date]]&lt;&gt;"",$D$10,"")</f>
        <v/>
      </c>
      <c r="S2803" s="66"/>
      <c r="T2803" s="63"/>
      <c r="U2803" s="67"/>
      <c r="V2803" s="67"/>
      <c r="W2803" s="67" t="str">
        <f t="shared" si="48"/>
        <v/>
      </c>
      <c r="X2803" s="159" t="str">
        <f>IF(E2803="","",(IF(Table1[[#This Row],[Cur]]="USD",Table1[[#This Row],[Cur_Amount Debit]],Table1[[#This Row],[Cur_Amount Debit]]/Table1[[#This Row],[Exchange Rate]])))</f>
        <v/>
      </c>
      <c r="Y2803" s="159" t="str">
        <f>IF(E2803="","",(IF(Table1[[#This Row],[Cur]]="USD",Table1[[#This Row],[Cur_Amount Credit]],Table1[[#This Row],[Cur_Amount Credit]]/ExchangeRate)))</f>
        <v/>
      </c>
      <c r="Z2803" s="201" t="str">
        <f>IF(E2803="","",(Table1[[#This Row],[Debit USD]]-Table1[[#This Row],[Credit USD]]))</f>
        <v/>
      </c>
      <c r="AA2803" s="226"/>
      <c r="AB2803" s="255"/>
      <c r="AC2803" s="1"/>
      <c r="AD2803" s="15"/>
      <c r="AE2803" s="15" t="str">
        <f>IF(AND(OR(Table1[[#This Row],[Account]]="15030",Table1[[#This Row],[Account]]="15035",Table1[[#This Row],[Account]]="20150"),Table1[[#This Row],[Vendor ID]]=""),1,"")</f>
        <v/>
      </c>
      <c r="AF2803" s="15"/>
      <c r="AG2803" s="15"/>
      <c r="AH2803" s="15"/>
      <c r="AI2803" s="46" t="str">
        <f>IF(Table1[[#This Row],[Posting Date]]&lt;&gt;"","GJ-"&amp;CountryID,"")</f>
        <v/>
      </c>
      <c r="AJ2803" s="59" t="str">
        <f>IF(Table1[[#This Row],[Posting Date]]&lt;&gt;"",Table1[[#This Row],[Posting Date]],"")</f>
        <v/>
      </c>
      <c r="AK2803" s="46"/>
      <c r="AL2803" s="46" t="str">
        <f>IF(Table1[[#This Row],[Description]]&lt;&gt;"",Table1[[#This Row],[Description]],"")</f>
        <v/>
      </c>
      <c r="AM2803" s="46" t="str">
        <f>IF(Table1[[#This Row],[Posting Date]]&lt;&gt;"",Table1[[#This Row],[Reference Number]],"")</f>
        <v/>
      </c>
      <c r="AN2803" s="46" t="str">
        <f>TRIM(Table1[[#This Row],[Line '#]])</f>
        <v/>
      </c>
      <c r="AO2803" s="46" t="str">
        <f>TRIM(Table1[[#This Row],[Account]])</f>
        <v/>
      </c>
      <c r="AP2803" s="46" t="str">
        <f>IF(Table1[[#This Row],[Posting Date]]&lt;&gt;"",$D$5,"")</f>
        <v/>
      </c>
      <c r="AQ2803" s="46" t="str">
        <f>TRIM(Table1[[#This Row],[Departments-Prgrams]])</f>
        <v/>
      </c>
      <c r="AR2803" s="46" t="str">
        <f>TRIM(Table1[[#This Row],[Grant]])</f>
        <v/>
      </c>
      <c r="AS2803" s="46" t="str">
        <f>TRIM(Table1[[#This Row],[Staff ID]])</f>
        <v/>
      </c>
      <c r="AT2803" s="46" t="str">
        <f>IF(TRIM(Table1[[#This Row],[Budget Code]])=0,"",TRIM(Table1[[#This Row],[Budget Code]]))</f>
        <v/>
      </c>
      <c r="AU2803" s="46" t="str">
        <f>IF(Table1[[#This Row],[Line Description]]&lt;&gt;"",Table1[[#This Row],[Line Description]],"")</f>
        <v/>
      </c>
      <c r="AV2803" s="46" t="str">
        <f>IF(Table1[[#This Row],[Cur_Amount Debit]]&gt;0,ROUND(Table1[[#This Row],[Cur_Amount Debit]],2),"")</f>
        <v/>
      </c>
      <c r="AW2803" s="46" t="str">
        <f>IF(Table1[[#This Row],[Cur_Amount Credit]]&gt;0,ROUND(Table1[[#This Row],[Cur_Amount Credit]],2),"")</f>
        <v/>
      </c>
      <c r="AX2803" s="46" t="str">
        <f>LEFT(Table1[[#This Row],[Cur]],3)</f>
        <v/>
      </c>
      <c r="AY2803" s="59"/>
      <c r="AZ2803" s="46"/>
      <c r="BA2803" s="46" t="str">
        <f>IF(Table1[[#This Row],[Cur]]&lt;&gt;"",IF(Table1[[#This Row],[Cur]]="USD","",ExchangeRate),"")</f>
        <v/>
      </c>
      <c r="BB2803" s="46" t="str">
        <f>IF(Table1[[#This Row],[Grant]]&lt;&gt;"",VLOOKUP(Table1[[#This Row],[Grant]],Grants!B:D,3),"")</f>
        <v/>
      </c>
      <c r="BC2803" s="46" t="str">
        <f>TRIM(Table1[[#This Row],[Vendor ID]])</f>
        <v/>
      </c>
      <c r="BD2803">
        <f>IF(Table1[[#This Row],[Reference Number]]=Q2802,BD2802,BD2802+1)</f>
        <v>0</v>
      </c>
    </row>
    <row r="2804" spans="1:56" ht="11.25" customHeight="1" x14ac:dyDescent="0.25">
      <c r="A2804" s="1"/>
      <c r="B2804" s="88" t="str">
        <f>IF(Table1[[#This Row],[Posting Date]]&lt;&gt;"",IF(Table1[[#This Row],[Reference Number]]=Q2803,B2803+1,1),"")</f>
        <v/>
      </c>
      <c r="C2804" s="61"/>
      <c r="D2804" s="61"/>
      <c r="E2804" s="138"/>
      <c r="F2804" s="141" t="str">
        <f>IFERROR(IF(VLOOKUP(Table1[[#This Row],[Budget Code Description]],Dimentions!$X$6:$AC$139,2,FALSE)="","",VLOOKUP(Table1[[#This Row],[Budget Code Description]],Dimentions!$X$6:$AC$139,2,FALSE)),"")</f>
        <v/>
      </c>
      <c r="G2804" s="141"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1" t="str">
        <f>IFERROR(VLOOKUP(Table1[[#This Row],[Budget Code Description]],Table6[#All],8,FALSE),"")</f>
        <v/>
      </c>
      <c r="L2804" s="63"/>
      <c r="M2804" s="65" t="str">
        <f>IFERROR(VLOOKUP(Table1[[#This Row],[Staff ID]],Table2[],2,FALSE),"")</f>
        <v/>
      </c>
      <c r="N2804" s="209" t="str">
        <f>IFERROR(IF(VLOOKUP(Table1[[#This Row],[Budget Code Description]],Dimentions!$X$6:$AC$134,4,FALSE)="","",VLOOKUP(Table1[[#This Row],[Budget Code Description]],Dimentions!$X$6:$AC$134,4,FALSE)),"")</f>
        <v/>
      </c>
      <c r="O2804" s="65" t="str">
        <f>IFERROR(VLOOKUP(Table1[[#This Row],[Vendor ID]],Table549[],2,FALSE),"")</f>
        <v/>
      </c>
      <c r="P2804" s="63"/>
      <c r="Q2804" s="141" t="str">
        <f>IF(Table1[[#This Row],[Posting Date]]&lt;&gt;"",$D$9,"")</f>
        <v/>
      </c>
      <c r="R2804" s="157" t="str">
        <f>IF(Table1[[#This Row],[Posting Date]]&lt;&gt;"",$D$10,"")</f>
        <v/>
      </c>
      <c r="S2804" s="66"/>
      <c r="T2804" s="63"/>
      <c r="U2804" s="67"/>
      <c r="V2804" s="67"/>
      <c r="W2804" s="67" t="str">
        <f t="shared" si="48"/>
        <v/>
      </c>
      <c r="X2804" s="159" t="str">
        <f>IF(E2804="","",(IF(Table1[[#This Row],[Cur]]="USD",Table1[[#This Row],[Cur_Amount Debit]],Table1[[#This Row],[Cur_Amount Debit]]/Table1[[#This Row],[Exchange Rate]])))</f>
        <v/>
      </c>
      <c r="Y2804" s="159" t="str">
        <f>IF(E2804="","",(IF(Table1[[#This Row],[Cur]]="USD",Table1[[#This Row],[Cur_Amount Credit]],Table1[[#This Row],[Cur_Amount Credit]]/ExchangeRate)))</f>
        <v/>
      </c>
      <c r="Z2804" s="201" t="str">
        <f>IF(E2804="","",(Table1[[#This Row],[Debit USD]]-Table1[[#This Row],[Credit USD]]))</f>
        <v/>
      </c>
      <c r="AA2804" s="226"/>
      <c r="AB2804" s="255"/>
      <c r="AC2804" s="1"/>
      <c r="AD2804" s="15"/>
      <c r="AE2804" s="15" t="str">
        <f>IF(AND(OR(Table1[[#This Row],[Account]]="15030",Table1[[#This Row],[Account]]="15035",Table1[[#This Row],[Account]]="20150"),Table1[[#This Row],[Vendor ID]]=""),1,"")</f>
        <v/>
      </c>
      <c r="AF2804" s="15"/>
      <c r="AG2804" s="15"/>
      <c r="AH2804" s="15"/>
      <c r="AI2804" s="46" t="str">
        <f>IF(Table1[[#This Row],[Posting Date]]&lt;&gt;"","GJ-"&amp;CountryID,"")</f>
        <v/>
      </c>
      <c r="AJ2804" s="59" t="str">
        <f>IF(Table1[[#This Row],[Posting Date]]&lt;&gt;"",Table1[[#This Row],[Posting Date]],"")</f>
        <v/>
      </c>
      <c r="AK2804" s="46"/>
      <c r="AL2804" s="46" t="str">
        <f>IF(Table1[[#This Row],[Description]]&lt;&gt;"",Table1[[#This Row],[Description]],"")</f>
        <v/>
      </c>
      <c r="AM2804" s="46" t="str">
        <f>IF(Table1[[#This Row],[Posting Date]]&lt;&gt;"",Table1[[#This Row],[Reference Number]],"")</f>
        <v/>
      </c>
      <c r="AN2804" s="46" t="str">
        <f>TRIM(Table1[[#This Row],[Line '#]])</f>
        <v/>
      </c>
      <c r="AO2804" s="46" t="str">
        <f>TRIM(Table1[[#This Row],[Account]])</f>
        <v/>
      </c>
      <c r="AP2804" s="46" t="str">
        <f>IF(Table1[[#This Row],[Posting Date]]&lt;&gt;"",$D$5,"")</f>
        <v/>
      </c>
      <c r="AQ2804" s="46" t="str">
        <f>TRIM(Table1[[#This Row],[Departments-Prgrams]])</f>
        <v/>
      </c>
      <c r="AR2804" s="46" t="str">
        <f>TRIM(Table1[[#This Row],[Grant]])</f>
        <v/>
      </c>
      <c r="AS2804" s="46" t="str">
        <f>TRIM(Table1[[#This Row],[Staff ID]])</f>
        <v/>
      </c>
      <c r="AT2804" s="46" t="str">
        <f>IF(TRIM(Table1[[#This Row],[Budget Code]])=0,"",TRIM(Table1[[#This Row],[Budget Code]]))</f>
        <v/>
      </c>
      <c r="AU2804" s="46" t="str">
        <f>IF(Table1[[#This Row],[Line Description]]&lt;&gt;"",Table1[[#This Row],[Line Description]],"")</f>
        <v/>
      </c>
      <c r="AV2804" s="46" t="str">
        <f>IF(Table1[[#This Row],[Cur_Amount Debit]]&gt;0,ROUND(Table1[[#This Row],[Cur_Amount Debit]],2),"")</f>
        <v/>
      </c>
      <c r="AW2804" s="46" t="str">
        <f>IF(Table1[[#This Row],[Cur_Amount Credit]]&gt;0,ROUND(Table1[[#This Row],[Cur_Amount Credit]],2),"")</f>
        <v/>
      </c>
      <c r="AX2804" s="46" t="str">
        <f>LEFT(Table1[[#This Row],[Cur]],3)</f>
        <v/>
      </c>
      <c r="AY2804" s="59"/>
      <c r="AZ2804" s="46"/>
      <c r="BA2804" s="46" t="str">
        <f>IF(Table1[[#This Row],[Cur]]&lt;&gt;"",IF(Table1[[#This Row],[Cur]]="USD","",ExchangeRate),"")</f>
        <v/>
      </c>
      <c r="BB2804" s="46" t="str">
        <f>IF(Table1[[#This Row],[Grant]]&lt;&gt;"",VLOOKUP(Table1[[#This Row],[Grant]],Grants!B:D,3),"")</f>
        <v/>
      </c>
      <c r="BC2804" s="46" t="str">
        <f>TRIM(Table1[[#This Row],[Vendor ID]])</f>
        <v/>
      </c>
      <c r="BD2804">
        <f>IF(Table1[[#This Row],[Reference Number]]=Q2803,BD2803,BD2803+1)</f>
        <v>0</v>
      </c>
    </row>
    <row r="2805" spans="1:56" ht="11.25" customHeight="1" x14ac:dyDescent="0.25">
      <c r="A2805" s="1"/>
      <c r="B2805" s="88" t="str">
        <f>IF(Table1[[#This Row],[Posting Date]]&lt;&gt;"",IF(Table1[[#This Row],[Reference Number]]=Q2804,B2804+1,1),"")</f>
        <v/>
      </c>
      <c r="C2805" s="61"/>
      <c r="D2805" s="61"/>
      <c r="E2805" s="138"/>
      <c r="F2805" s="141" t="str">
        <f>IFERROR(IF(VLOOKUP(Table1[[#This Row],[Budget Code Description]],Dimentions!$X$6:$AC$139,2,FALSE)="","",VLOOKUP(Table1[[#This Row],[Budget Code Description]],Dimentions!$X$6:$AC$139,2,FALSE)),"")</f>
        <v/>
      </c>
      <c r="G2805" s="141"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1" t="str">
        <f>IFERROR(VLOOKUP(Table1[[#This Row],[Budget Code Description]],Table6[#All],8,FALSE),"")</f>
        <v/>
      </c>
      <c r="L2805" s="63"/>
      <c r="M2805" s="65" t="str">
        <f>IFERROR(VLOOKUP(Table1[[#This Row],[Staff ID]],Table2[],2,FALSE),"")</f>
        <v/>
      </c>
      <c r="N2805" s="209" t="str">
        <f>IFERROR(IF(VLOOKUP(Table1[[#This Row],[Budget Code Description]],Dimentions!$X$6:$AC$134,4,FALSE)="","",VLOOKUP(Table1[[#This Row],[Budget Code Description]],Dimentions!$X$6:$AC$134,4,FALSE)),"")</f>
        <v/>
      </c>
      <c r="O2805" s="65" t="str">
        <f>IFERROR(VLOOKUP(Table1[[#This Row],[Vendor ID]],Table549[],2,FALSE),"")</f>
        <v/>
      </c>
      <c r="P2805" s="63"/>
      <c r="Q2805" s="141" t="str">
        <f>IF(Table1[[#This Row],[Posting Date]]&lt;&gt;"",$D$9,"")</f>
        <v/>
      </c>
      <c r="R2805" s="157" t="str">
        <f>IF(Table1[[#This Row],[Posting Date]]&lt;&gt;"",$D$10,"")</f>
        <v/>
      </c>
      <c r="S2805" s="66"/>
      <c r="T2805" s="63"/>
      <c r="U2805" s="67"/>
      <c r="V2805" s="67"/>
      <c r="W2805" s="67" t="str">
        <f t="shared" si="48"/>
        <v/>
      </c>
      <c r="X2805" s="159" t="str">
        <f>IF(E2805="","",(IF(Table1[[#This Row],[Cur]]="USD",Table1[[#This Row],[Cur_Amount Debit]],Table1[[#This Row],[Cur_Amount Debit]]/Table1[[#This Row],[Exchange Rate]])))</f>
        <v/>
      </c>
      <c r="Y2805" s="159" t="str">
        <f>IF(E2805="","",(IF(Table1[[#This Row],[Cur]]="USD",Table1[[#This Row],[Cur_Amount Credit]],Table1[[#This Row],[Cur_Amount Credit]]/ExchangeRate)))</f>
        <v/>
      </c>
      <c r="Z2805" s="201" t="str">
        <f>IF(E2805="","",(Table1[[#This Row],[Debit USD]]-Table1[[#This Row],[Credit USD]]))</f>
        <v/>
      </c>
      <c r="AA2805" s="226"/>
      <c r="AB2805" s="255"/>
      <c r="AC2805" s="1"/>
      <c r="AD2805" s="15"/>
      <c r="AE2805" s="15" t="str">
        <f>IF(AND(OR(Table1[[#This Row],[Account]]="15030",Table1[[#This Row],[Account]]="15035",Table1[[#This Row],[Account]]="20150"),Table1[[#This Row],[Vendor ID]]=""),1,"")</f>
        <v/>
      </c>
      <c r="AF2805" s="15"/>
      <c r="AG2805" s="15"/>
      <c r="AH2805" s="15"/>
      <c r="AI2805" s="46" t="str">
        <f>IF(Table1[[#This Row],[Posting Date]]&lt;&gt;"","GJ-"&amp;CountryID,"")</f>
        <v/>
      </c>
      <c r="AJ2805" s="59" t="str">
        <f>IF(Table1[[#This Row],[Posting Date]]&lt;&gt;"",Table1[[#This Row],[Posting Date]],"")</f>
        <v/>
      </c>
      <c r="AK2805" s="46"/>
      <c r="AL2805" s="46" t="str">
        <f>IF(Table1[[#This Row],[Description]]&lt;&gt;"",Table1[[#This Row],[Description]],"")</f>
        <v/>
      </c>
      <c r="AM2805" s="46" t="str">
        <f>IF(Table1[[#This Row],[Posting Date]]&lt;&gt;"",Table1[[#This Row],[Reference Number]],"")</f>
        <v/>
      </c>
      <c r="AN2805" s="46" t="str">
        <f>TRIM(Table1[[#This Row],[Line '#]])</f>
        <v/>
      </c>
      <c r="AO2805" s="46" t="str">
        <f>TRIM(Table1[[#This Row],[Account]])</f>
        <v/>
      </c>
      <c r="AP2805" s="46" t="str">
        <f>IF(Table1[[#This Row],[Posting Date]]&lt;&gt;"",$D$5,"")</f>
        <v/>
      </c>
      <c r="AQ2805" s="46" t="str">
        <f>TRIM(Table1[[#This Row],[Departments-Prgrams]])</f>
        <v/>
      </c>
      <c r="AR2805" s="46" t="str">
        <f>TRIM(Table1[[#This Row],[Grant]])</f>
        <v/>
      </c>
      <c r="AS2805" s="46" t="str">
        <f>TRIM(Table1[[#This Row],[Staff ID]])</f>
        <v/>
      </c>
      <c r="AT2805" s="46" t="str">
        <f>IF(TRIM(Table1[[#This Row],[Budget Code]])=0,"",TRIM(Table1[[#This Row],[Budget Code]]))</f>
        <v/>
      </c>
      <c r="AU2805" s="46" t="str">
        <f>IF(Table1[[#This Row],[Line Description]]&lt;&gt;"",Table1[[#This Row],[Line Description]],"")</f>
        <v/>
      </c>
      <c r="AV2805" s="46" t="str">
        <f>IF(Table1[[#This Row],[Cur_Amount Debit]]&gt;0,ROUND(Table1[[#This Row],[Cur_Amount Debit]],2),"")</f>
        <v/>
      </c>
      <c r="AW2805" s="46" t="str">
        <f>IF(Table1[[#This Row],[Cur_Amount Credit]]&gt;0,ROUND(Table1[[#This Row],[Cur_Amount Credit]],2),"")</f>
        <v/>
      </c>
      <c r="AX2805" s="46" t="str">
        <f>LEFT(Table1[[#This Row],[Cur]],3)</f>
        <v/>
      </c>
      <c r="AY2805" s="59"/>
      <c r="AZ2805" s="46"/>
      <c r="BA2805" s="46" t="str">
        <f>IF(Table1[[#This Row],[Cur]]&lt;&gt;"",IF(Table1[[#This Row],[Cur]]="USD","",ExchangeRate),"")</f>
        <v/>
      </c>
      <c r="BB2805" s="46" t="str">
        <f>IF(Table1[[#This Row],[Grant]]&lt;&gt;"",VLOOKUP(Table1[[#This Row],[Grant]],Grants!B:D,3),"")</f>
        <v/>
      </c>
      <c r="BC2805" s="46" t="str">
        <f>TRIM(Table1[[#This Row],[Vendor ID]])</f>
        <v/>
      </c>
      <c r="BD2805">
        <f>IF(Table1[[#This Row],[Reference Number]]=Q2804,BD2804,BD2804+1)</f>
        <v>0</v>
      </c>
    </row>
    <row r="2806" spans="1:56" ht="11.25" customHeight="1" x14ac:dyDescent="0.25">
      <c r="A2806" s="1"/>
      <c r="B2806" s="88" t="str">
        <f>IF(Table1[[#This Row],[Posting Date]]&lt;&gt;"",IF(Table1[[#This Row],[Reference Number]]=Q2805,B2805+1,1),"")</f>
        <v/>
      </c>
      <c r="C2806" s="61"/>
      <c r="D2806" s="61"/>
      <c r="E2806" s="138"/>
      <c r="F2806" s="141" t="str">
        <f>IFERROR(IF(VLOOKUP(Table1[[#This Row],[Budget Code Description]],Dimentions!$X$6:$AC$139,2,FALSE)="","",VLOOKUP(Table1[[#This Row],[Budget Code Description]],Dimentions!$X$6:$AC$139,2,FALSE)),"")</f>
        <v/>
      </c>
      <c r="G2806" s="141"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1" t="str">
        <f>IFERROR(VLOOKUP(Table1[[#This Row],[Budget Code Description]],Table6[#All],8,FALSE),"")</f>
        <v/>
      </c>
      <c r="L2806" s="63"/>
      <c r="M2806" s="65" t="str">
        <f>IFERROR(VLOOKUP(Table1[[#This Row],[Staff ID]],Table2[],2,FALSE),"")</f>
        <v/>
      </c>
      <c r="N2806" s="209" t="str">
        <f>IFERROR(IF(VLOOKUP(Table1[[#This Row],[Budget Code Description]],Dimentions!$X$6:$AC$134,4,FALSE)="","",VLOOKUP(Table1[[#This Row],[Budget Code Description]],Dimentions!$X$6:$AC$134,4,FALSE)),"")</f>
        <v/>
      </c>
      <c r="O2806" s="65" t="str">
        <f>IFERROR(VLOOKUP(Table1[[#This Row],[Vendor ID]],Table549[],2,FALSE),"")</f>
        <v/>
      </c>
      <c r="P2806" s="63"/>
      <c r="Q2806" s="141" t="str">
        <f>IF(Table1[[#This Row],[Posting Date]]&lt;&gt;"",$D$9,"")</f>
        <v/>
      </c>
      <c r="R2806" s="157" t="str">
        <f>IF(Table1[[#This Row],[Posting Date]]&lt;&gt;"",$D$10,"")</f>
        <v/>
      </c>
      <c r="S2806" s="66"/>
      <c r="T2806" s="63"/>
      <c r="U2806" s="67"/>
      <c r="V2806" s="67"/>
      <c r="W2806" s="67" t="str">
        <f t="shared" si="48"/>
        <v/>
      </c>
      <c r="X2806" s="159" t="str">
        <f>IF(E2806="","",(IF(Table1[[#This Row],[Cur]]="USD",Table1[[#This Row],[Cur_Amount Debit]],Table1[[#This Row],[Cur_Amount Debit]]/Table1[[#This Row],[Exchange Rate]])))</f>
        <v/>
      </c>
      <c r="Y2806" s="159" t="str">
        <f>IF(E2806="","",(IF(Table1[[#This Row],[Cur]]="USD",Table1[[#This Row],[Cur_Amount Credit]],Table1[[#This Row],[Cur_Amount Credit]]/ExchangeRate)))</f>
        <v/>
      </c>
      <c r="Z2806" s="201" t="str">
        <f>IF(E2806="","",(Table1[[#This Row],[Debit USD]]-Table1[[#This Row],[Credit USD]]))</f>
        <v/>
      </c>
      <c r="AA2806" s="226"/>
      <c r="AB2806" s="255"/>
      <c r="AC2806" s="1"/>
      <c r="AD2806" s="15"/>
      <c r="AE2806" s="15" t="str">
        <f>IF(AND(OR(Table1[[#This Row],[Account]]="15030",Table1[[#This Row],[Account]]="15035",Table1[[#This Row],[Account]]="20150"),Table1[[#This Row],[Vendor ID]]=""),1,"")</f>
        <v/>
      </c>
      <c r="AF2806" s="15"/>
      <c r="AG2806" s="15"/>
      <c r="AH2806" s="15"/>
      <c r="AI2806" s="46" t="str">
        <f>IF(Table1[[#This Row],[Posting Date]]&lt;&gt;"","GJ-"&amp;CountryID,"")</f>
        <v/>
      </c>
      <c r="AJ2806" s="59" t="str">
        <f>IF(Table1[[#This Row],[Posting Date]]&lt;&gt;"",Table1[[#This Row],[Posting Date]],"")</f>
        <v/>
      </c>
      <c r="AK2806" s="46"/>
      <c r="AL2806" s="46" t="str">
        <f>IF(Table1[[#This Row],[Description]]&lt;&gt;"",Table1[[#This Row],[Description]],"")</f>
        <v/>
      </c>
      <c r="AM2806" s="46" t="str">
        <f>IF(Table1[[#This Row],[Posting Date]]&lt;&gt;"",Table1[[#This Row],[Reference Number]],"")</f>
        <v/>
      </c>
      <c r="AN2806" s="46" t="str">
        <f>TRIM(Table1[[#This Row],[Line '#]])</f>
        <v/>
      </c>
      <c r="AO2806" s="46" t="str">
        <f>TRIM(Table1[[#This Row],[Account]])</f>
        <v/>
      </c>
      <c r="AP2806" s="46" t="str">
        <f>IF(Table1[[#This Row],[Posting Date]]&lt;&gt;"",$D$5,"")</f>
        <v/>
      </c>
      <c r="AQ2806" s="46" t="str">
        <f>TRIM(Table1[[#This Row],[Departments-Prgrams]])</f>
        <v/>
      </c>
      <c r="AR2806" s="46" t="str">
        <f>TRIM(Table1[[#This Row],[Grant]])</f>
        <v/>
      </c>
      <c r="AS2806" s="46" t="str">
        <f>TRIM(Table1[[#This Row],[Staff ID]])</f>
        <v/>
      </c>
      <c r="AT2806" s="46" t="str">
        <f>IF(TRIM(Table1[[#This Row],[Budget Code]])=0,"",TRIM(Table1[[#This Row],[Budget Code]]))</f>
        <v/>
      </c>
      <c r="AU2806" s="46" t="str">
        <f>IF(Table1[[#This Row],[Line Description]]&lt;&gt;"",Table1[[#This Row],[Line Description]],"")</f>
        <v/>
      </c>
      <c r="AV2806" s="46" t="str">
        <f>IF(Table1[[#This Row],[Cur_Amount Debit]]&gt;0,ROUND(Table1[[#This Row],[Cur_Amount Debit]],2),"")</f>
        <v/>
      </c>
      <c r="AW2806" s="46" t="str">
        <f>IF(Table1[[#This Row],[Cur_Amount Credit]]&gt;0,ROUND(Table1[[#This Row],[Cur_Amount Credit]],2),"")</f>
        <v/>
      </c>
      <c r="AX2806" s="46" t="str">
        <f>LEFT(Table1[[#This Row],[Cur]],3)</f>
        <v/>
      </c>
      <c r="AY2806" s="59"/>
      <c r="AZ2806" s="46"/>
      <c r="BA2806" s="46" t="str">
        <f>IF(Table1[[#This Row],[Cur]]&lt;&gt;"",IF(Table1[[#This Row],[Cur]]="USD","",ExchangeRate),"")</f>
        <v/>
      </c>
      <c r="BB2806" s="46" t="str">
        <f>IF(Table1[[#This Row],[Grant]]&lt;&gt;"",VLOOKUP(Table1[[#This Row],[Grant]],Grants!B:D,3),"")</f>
        <v/>
      </c>
      <c r="BC2806" s="46" t="str">
        <f>TRIM(Table1[[#This Row],[Vendor ID]])</f>
        <v/>
      </c>
      <c r="BD2806">
        <f>IF(Table1[[#This Row],[Reference Number]]=Q2805,BD2805,BD2805+1)</f>
        <v>0</v>
      </c>
    </row>
    <row r="2807" spans="1:56" ht="11.25" customHeight="1" x14ac:dyDescent="0.25">
      <c r="A2807" s="1"/>
      <c r="B2807" s="88" t="str">
        <f>IF(Table1[[#This Row],[Posting Date]]&lt;&gt;"",IF(Table1[[#This Row],[Reference Number]]=Q2806,B2806+1,1),"")</f>
        <v/>
      </c>
      <c r="C2807" s="61"/>
      <c r="D2807" s="61"/>
      <c r="E2807" s="138"/>
      <c r="F2807" s="141" t="str">
        <f>IFERROR(IF(VLOOKUP(Table1[[#This Row],[Budget Code Description]],Dimentions!$X$6:$AC$139,2,FALSE)="","",VLOOKUP(Table1[[#This Row],[Budget Code Description]],Dimentions!$X$6:$AC$139,2,FALSE)),"")</f>
        <v/>
      </c>
      <c r="G2807" s="141"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1" t="str">
        <f>IFERROR(VLOOKUP(Table1[[#This Row],[Budget Code Description]],Table6[#All],8,FALSE),"")</f>
        <v/>
      </c>
      <c r="L2807" s="63"/>
      <c r="M2807" s="65" t="str">
        <f>IFERROR(VLOOKUP(Table1[[#This Row],[Staff ID]],Table2[],2,FALSE),"")</f>
        <v/>
      </c>
      <c r="N2807" s="209" t="str">
        <f>IFERROR(IF(VLOOKUP(Table1[[#This Row],[Budget Code Description]],Dimentions!$X$6:$AC$134,4,FALSE)="","",VLOOKUP(Table1[[#This Row],[Budget Code Description]],Dimentions!$X$6:$AC$134,4,FALSE)),"")</f>
        <v/>
      </c>
      <c r="O2807" s="65" t="str">
        <f>IFERROR(VLOOKUP(Table1[[#This Row],[Vendor ID]],Table549[],2,FALSE),"")</f>
        <v/>
      </c>
      <c r="P2807" s="63"/>
      <c r="Q2807" s="141" t="str">
        <f>IF(Table1[[#This Row],[Posting Date]]&lt;&gt;"",$D$9,"")</f>
        <v/>
      </c>
      <c r="R2807" s="157" t="str">
        <f>IF(Table1[[#This Row],[Posting Date]]&lt;&gt;"",$D$10,"")</f>
        <v/>
      </c>
      <c r="S2807" s="66"/>
      <c r="T2807" s="63"/>
      <c r="U2807" s="67"/>
      <c r="V2807" s="67"/>
      <c r="W2807" s="67" t="str">
        <f t="shared" si="48"/>
        <v/>
      </c>
      <c r="X2807" s="159" t="str">
        <f>IF(E2807="","",(IF(Table1[[#This Row],[Cur]]="USD",Table1[[#This Row],[Cur_Amount Debit]],Table1[[#This Row],[Cur_Amount Debit]]/Table1[[#This Row],[Exchange Rate]])))</f>
        <v/>
      </c>
      <c r="Y2807" s="159" t="str">
        <f>IF(E2807="","",(IF(Table1[[#This Row],[Cur]]="USD",Table1[[#This Row],[Cur_Amount Credit]],Table1[[#This Row],[Cur_Amount Credit]]/ExchangeRate)))</f>
        <v/>
      </c>
      <c r="Z2807" s="201" t="str">
        <f>IF(E2807="","",(Table1[[#This Row],[Debit USD]]-Table1[[#This Row],[Credit USD]]))</f>
        <v/>
      </c>
      <c r="AA2807" s="226"/>
      <c r="AB2807" s="255"/>
      <c r="AC2807" s="1"/>
      <c r="AD2807" s="15"/>
      <c r="AE2807" s="15" t="str">
        <f>IF(AND(OR(Table1[[#This Row],[Account]]="15030",Table1[[#This Row],[Account]]="15035",Table1[[#This Row],[Account]]="20150"),Table1[[#This Row],[Vendor ID]]=""),1,"")</f>
        <v/>
      </c>
      <c r="AF2807" s="15"/>
      <c r="AG2807" s="15"/>
      <c r="AH2807" s="15"/>
      <c r="AI2807" s="46" t="str">
        <f>IF(Table1[[#This Row],[Posting Date]]&lt;&gt;"","GJ-"&amp;CountryID,"")</f>
        <v/>
      </c>
      <c r="AJ2807" s="59" t="str">
        <f>IF(Table1[[#This Row],[Posting Date]]&lt;&gt;"",Table1[[#This Row],[Posting Date]],"")</f>
        <v/>
      </c>
      <c r="AK2807" s="46"/>
      <c r="AL2807" s="46" t="str">
        <f>IF(Table1[[#This Row],[Description]]&lt;&gt;"",Table1[[#This Row],[Description]],"")</f>
        <v/>
      </c>
      <c r="AM2807" s="46" t="str">
        <f>IF(Table1[[#This Row],[Posting Date]]&lt;&gt;"",Table1[[#This Row],[Reference Number]],"")</f>
        <v/>
      </c>
      <c r="AN2807" s="46" t="str">
        <f>TRIM(Table1[[#This Row],[Line '#]])</f>
        <v/>
      </c>
      <c r="AO2807" s="46" t="str">
        <f>TRIM(Table1[[#This Row],[Account]])</f>
        <v/>
      </c>
      <c r="AP2807" s="46" t="str">
        <f>IF(Table1[[#This Row],[Posting Date]]&lt;&gt;"",$D$5,"")</f>
        <v/>
      </c>
      <c r="AQ2807" s="46" t="str">
        <f>TRIM(Table1[[#This Row],[Departments-Prgrams]])</f>
        <v/>
      </c>
      <c r="AR2807" s="46" t="str">
        <f>TRIM(Table1[[#This Row],[Grant]])</f>
        <v/>
      </c>
      <c r="AS2807" s="46" t="str">
        <f>TRIM(Table1[[#This Row],[Staff ID]])</f>
        <v/>
      </c>
      <c r="AT2807" s="46" t="str">
        <f>IF(TRIM(Table1[[#This Row],[Budget Code]])=0,"",TRIM(Table1[[#This Row],[Budget Code]]))</f>
        <v/>
      </c>
      <c r="AU2807" s="46" t="str">
        <f>IF(Table1[[#This Row],[Line Description]]&lt;&gt;"",Table1[[#This Row],[Line Description]],"")</f>
        <v/>
      </c>
      <c r="AV2807" s="46" t="str">
        <f>IF(Table1[[#This Row],[Cur_Amount Debit]]&gt;0,ROUND(Table1[[#This Row],[Cur_Amount Debit]],2),"")</f>
        <v/>
      </c>
      <c r="AW2807" s="46" t="str">
        <f>IF(Table1[[#This Row],[Cur_Amount Credit]]&gt;0,ROUND(Table1[[#This Row],[Cur_Amount Credit]],2),"")</f>
        <v/>
      </c>
      <c r="AX2807" s="46" t="str">
        <f>LEFT(Table1[[#This Row],[Cur]],3)</f>
        <v/>
      </c>
      <c r="AY2807" s="59"/>
      <c r="AZ2807" s="46"/>
      <c r="BA2807" s="46" t="str">
        <f>IF(Table1[[#This Row],[Cur]]&lt;&gt;"",IF(Table1[[#This Row],[Cur]]="USD","",ExchangeRate),"")</f>
        <v/>
      </c>
      <c r="BB2807" s="46" t="str">
        <f>IF(Table1[[#This Row],[Grant]]&lt;&gt;"",VLOOKUP(Table1[[#This Row],[Grant]],Grants!B:D,3),"")</f>
        <v/>
      </c>
      <c r="BC2807" s="46" t="str">
        <f>TRIM(Table1[[#This Row],[Vendor ID]])</f>
        <v/>
      </c>
      <c r="BD2807">
        <f>IF(Table1[[#This Row],[Reference Number]]=Q2806,BD2806,BD2806+1)</f>
        <v>0</v>
      </c>
    </row>
    <row r="2808" spans="1:56" ht="11.25" customHeight="1" x14ac:dyDescent="0.25">
      <c r="A2808" s="1"/>
      <c r="B2808" s="88" t="str">
        <f>IF(Table1[[#This Row],[Posting Date]]&lt;&gt;"",IF(Table1[[#This Row],[Reference Number]]=Q2807,B2807+1,1),"")</f>
        <v/>
      </c>
      <c r="C2808" s="61"/>
      <c r="D2808" s="61"/>
      <c r="E2808" s="138"/>
      <c r="F2808" s="141" t="str">
        <f>IFERROR(IF(VLOOKUP(Table1[[#This Row],[Budget Code Description]],Dimentions!$X$6:$AC$139,2,FALSE)="","",VLOOKUP(Table1[[#This Row],[Budget Code Description]],Dimentions!$X$6:$AC$139,2,FALSE)),"")</f>
        <v/>
      </c>
      <c r="G2808" s="141"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1" t="str">
        <f>IFERROR(VLOOKUP(Table1[[#This Row],[Budget Code Description]],Table6[#All],8,FALSE),"")</f>
        <v/>
      </c>
      <c r="L2808" s="63"/>
      <c r="M2808" s="65" t="str">
        <f>IFERROR(VLOOKUP(Table1[[#This Row],[Staff ID]],Table2[],2,FALSE),"")</f>
        <v/>
      </c>
      <c r="N2808" s="209" t="str">
        <f>IFERROR(IF(VLOOKUP(Table1[[#This Row],[Budget Code Description]],Dimentions!$X$6:$AC$134,4,FALSE)="","",VLOOKUP(Table1[[#This Row],[Budget Code Description]],Dimentions!$X$6:$AC$134,4,FALSE)),"")</f>
        <v/>
      </c>
      <c r="O2808" s="65" t="str">
        <f>IFERROR(VLOOKUP(Table1[[#This Row],[Vendor ID]],Table549[],2,FALSE),"")</f>
        <v/>
      </c>
      <c r="P2808" s="63"/>
      <c r="Q2808" s="141" t="str">
        <f>IF(Table1[[#This Row],[Posting Date]]&lt;&gt;"",$D$9,"")</f>
        <v/>
      </c>
      <c r="R2808" s="157" t="str">
        <f>IF(Table1[[#This Row],[Posting Date]]&lt;&gt;"",$D$10,"")</f>
        <v/>
      </c>
      <c r="S2808" s="66"/>
      <c r="T2808" s="63"/>
      <c r="U2808" s="67"/>
      <c r="V2808" s="67"/>
      <c r="W2808" s="67" t="str">
        <f t="shared" si="48"/>
        <v/>
      </c>
      <c r="X2808" s="159" t="str">
        <f>IF(E2808="","",(IF(Table1[[#This Row],[Cur]]="USD",Table1[[#This Row],[Cur_Amount Debit]],Table1[[#This Row],[Cur_Amount Debit]]/Table1[[#This Row],[Exchange Rate]])))</f>
        <v/>
      </c>
      <c r="Y2808" s="159" t="str">
        <f>IF(E2808="","",(IF(Table1[[#This Row],[Cur]]="USD",Table1[[#This Row],[Cur_Amount Credit]],Table1[[#This Row],[Cur_Amount Credit]]/ExchangeRate)))</f>
        <v/>
      </c>
      <c r="Z2808" s="201" t="str">
        <f>IF(E2808="","",(Table1[[#This Row],[Debit USD]]-Table1[[#This Row],[Credit USD]]))</f>
        <v/>
      </c>
      <c r="AA2808" s="226"/>
      <c r="AB2808" s="255"/>
      <c r="AC2808" s="1"/>
      <c r="AD2808" s="15"/>
      <c r="AE2808" s="15" t="str">
        <f>IF(AND(OR(Table1[[#This Row],[Account]]="15030",Table1[[#This Row],[Account]]="15035",Table1[[#This Row],[Account]]="20150"),Table1[[#This Row],[Vendor ID]]=""),1,"")</f>
        <v/>
      </c>
      <c r="AF2808" s="15"/>
      <c r="AG2808" s="15"/>
      <c r="AH2808" s="15"/>
      <c r="AI2808" s="46" t="str">
        <f>IF(Table1[[#This Row],[Posting Date]]&lt;&gt;"","GJ-"&amp;CountryID,"")</f>
        <v/>
      </c>
      <c r="AJ2808" s="59" t="str">
        <f>IF(Table1[[#This Row],[Posting Date]]&lt;&gt;"",Table1[[#This Row],[Posting Date]],"")</f>
        <v/>
      </c>
      <c r="AK2808" s="46"/>
      <c r="AL2808" s="46" t="str">
        <f>IF(Table1[[#This Row],[Description]]&lt;&gt;"",Table1[[#This Row],[Description]],"")</f>
        <v/>
      </c>
      <c r="AM2808" s="46" t="str">
        <f>IF(Table1[[#This Row],[Posting Date]]&lt;&gt;"",Table1[[#This Row],[Reference Number]],"")</f>
        <v/>
      </c>
      <c r="AN2808" s="46" t="str">
        <f>TRIM(Table1[[#This Row],[Line '#]])</f>
        <v/>
      </c>
      <c r="AO2808" s="46" t="str">
        <f>TRIM(Table1[[#This Row],[Account]])</f>
        <v/>
      </c>
      <c r="AP2808" s="46" t="str">
        <f>IF(Table1[[#This Row],[Posting Date]]&lt;&gt;"",$D$5,"")</f>
        <v/>
      </c>
      <c r="AQ2808" s="46" t="str">
        <f>TRIM(Table1[[#This Row],[Departments-Prgrams]])</f>
        <v/>
      </c>
      <c r="AR2808" s="46" t="str">
        <f>TRIM(Table1[[#This Row],[Grant]])</f>
        <v/>
      </c>
      <c r="AS2808" s="46" t="str">
        <f>TRIM(Table1[[#This Row],[Staff ID]])</f>
        <v/>
      </c>
      <c r="AT2808" s="46" t="str">
        <f>IF(TRIM(Table1[[#This Row],[Budget Code]])=0,"",TRIM(Table1[[#This Row],[Budget Code]]))</f>
        <v/>
      </c>
      <c r="AU2808" s="46" t="str">
        <f>IF(Table1[[#This Row],[Line Description]]&lt;&gt;"",Table1[[#This Row],[Line Description]],"")</f>
        <v/>
      </c>
      <c r="AV2808" s="46" t="str">
        <f>IF(Table1[[#This Row],[Cur_Amount Debit]]&gt;0,ROUND(Table1[[#This Row],[Cur_Amount Debit]],2),"")</f>
        <v/>
      </c>
      <c r="AW2808" s="46" t="str">
        <f>IF(Table1[[#This Row],[Cur_Amount Credit]]&gt;0,ROUND(Table1[[#This Row],[Cur_Amount Credit]],2),"")</f>
        <v/>
      </c>
      <c r="AX2808" s="46" t="str">
        <f>LEFT(Table1[[#This Row],[Cur]],3)</f>
        <v/>
      </c>
      <c r="AY2808" s="59"/>
      <c r="AZ2808" s="46"/>
      <c r="BA2808" s="46" t="str">
        <f>IF(Table1[[#This Row],[Cur]]&lt;&gt;"",IF(Table1[[#This Row],[Cur]]="USD","",ExchangeRate),"")</f>
        <v/>
      </c>
      <c r="BB2808" s="46" t="str">
        <f>IF(Table1[[#This Row],[Grant]]&lt;&gt;"",VLOOKUP(Table1[[#This Row],[Grant]],Grants!B:D,3),"")</f>
        <v/>
      </c>
      <c r="BC2808" s="46" t="str">
        <f>TRIM(Table1[[#This Row],[Vendor ID]])</f>
        <v/>
      </c>
      <c r="BD2808">
        <f>IF(Table1[[#This Row],[Reference Number]]=Q2807,BD2807,BD2807+1)</f>
        <v>0</v>
      </c>
    </row>
    <row r="2809" spans="1:56" ht="11.25" customHeight="1" x14ac:dyDescent="0.25">
      <c r="A2809" s="1"/>
      <c r="B2809" s="88" t="str">
        <f>IF(Table1[[#This Row],[Posting Date]]&lt;&gt;"",IF(Table1[[#This Row],[Reference Number]]=Q2808,B2808+1,1),"")</f>
        <v/>
      </c>
      <c r="C2809" s="61"/>
      <c r="D2809" s="61"/>
      <c r="E2809" s="138"/>
      <c r="F2809" s="141" t="str">
        <f>IFERROR(IF(VLOOKUP(Table1[[#This Row],[Budget Code Description]],Dimentions!$X$6:$AC$139,2,FALSE)="","",VLOOKUP(Table1[[#This Row],[Budget Code Description]],Dimentions!$X$6:$AC$139,2,FALSE)),"")</f>
        <v/>
      </c>
      <c r="G2809" s="141"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1" t="str">
        <f>IFERROR(VLOOKUP(Table1[[#This Row],[Budget Code Description]],Table6[#All],8,FALSE),"")</f>
        <v/>
      </c>
      <c r="L2809" s="63"/>
      <c r="M2809" s="65" t="str">
        <f>IFERROR(VLOOKUP(Table1[[#This Row],[Staff ID]],Table2[],2,FALSE),"")</f>
        <v/>
      </c>
      <c r="N2809" s="209" t="str">
        <f>IFERROR(IF(VLOOKUP(Table1[[#This Row],[Budget Code Description]],Dimentions!$X$6:$AC$134,4,FALSE)="","",VLOOKUP(Table1[[#This Row],[Budget Code Description]],Dimentions!$X$6:$AC$134,4,FALSE)),"")</f>
        <v/>
      </c>
      <c r="O2809" s="65" t="str">
        <f>IFERROR(VLOOKUP(Table1[[#This Row],[Vendor ID]],Table549[],2,FALSE),"")</f>
        <v/>
      </c>
      <c r="P2809" s="63"/>
      <c r="Q2809" s="141" t="str">
        <f>IF(Table1[[#This Row],[Posting Date]]&lt;&gt;"",$D$9,"")</f>
        <v/>
      </c>
      <c r="R2809" s="157" t="str">
        <f>IF(Table1[[#This Row],[Posting Date]]&lt;&gt;"",$D$10,"")</f>
        <v/>
      </c>
      <c r="S2809" s="66"/>
      <c r="T2809" s="63"/>
      <c r="U2809" s="67"/>
      <c r="V2809" s="67"/>
      <c r="W2809" s="67" t="str">
        <f t="shared" si="48"/>
        <v/>
      </c>
      <c r="X2809" s="159" t="str">
        <f>IF(E2809="","",(IF(Table1[[#This Row],[Cur]]="USD",Table1[[#This Row],[Cur_Amount Debit]],Table1[[#This Row],[Cur_Amount Debit]]/Table1[[#This Row],[Exchange Rate]])))</f>
        <v/>
      </c>
      <c r="Y2809" s="159" t="str">
        <f>IF(E2809="","",(IF(Table1[[#This Row],[Cur]]="USD",Table1[[#This Row],[Cur_Amount Credit]],Table1[[#This Row],[Cur_Amount Credit]]/ExchangeRate)))</f>
        <v/>
      </c>
      <c r="Z2809" s="201" t="str">
        <f>IF(E2809="","",(Table1[[#This Row],[Debit USD]]-Table1[[#This Row],[Credit USD]]))</f>
        <v/>
      </c>
      <c r="AA2809" s="226"/>
      <c r="AB2809" s="255"/>
      <c r="AC2809" s="1"/>
      <c r="AD2809" s="15"/>
      <c r="AE2809" s="15" t="str">
        <f>IF(AND(OR(Table1[[#This Row],[Account]]="15030",Table1[[#This Row],[Account]]="15035",Table1[[#This Row],[Account]]="20150"),Table1[[#This Row],[Vendor ID]]=""),1,"")</f>
        <v/>
      </c>
      <c r="AF2809" s="15"/>
      <c r="AG2809" s="15"/>
      <c r="AH2809" s="15"/>
      <c r="AI2809" s="46" t="str">
        <f>IF(Table1[[#This Row],[Posting Date]]&lt;&gt;"","GJ-"&amp;CountryID,"")</f>
        <v/>
      </c>
      <c r="AJ2809" s="59" t="str">
        <f>IF(Table1[[#This Row],[Posting Date]]&lt;&gt;"",Table1[[#This Row],[Posting Date]],"")</f>
        <v/>
      </c>
      <c r="AK2809" s="46"/>
      <c r="AL2809" s="46" t="str">
        <f>IF(Table1[[#This Row],[Description]]&lt;&gt;"",Table1[[#This Row],[Description]],"")</f>
        <v/>
      </c>
      <c r="AM2809" s="46" t="str">
        <f>IF(Table1[[#This Row],[Posting Date]]&lt;&gt;"",Table1[[#This Row],[Reference Number]],"")</f>
        <v/>
      </c>
      <c r="AN2809" s="46" t="str">
        <f>TRIM(Table1[[#This Row],[Line '#]])</f>
        <v/>
      </c>
      <c r="AO2809" s="46" t="str">
        <f>TRIM(Table1[[#This Row],[Account]])</f>
        <v/>
      </c>
      <c r="AP2809" s="46" t="str">
        <f>IF(Table1[[#This Row],[Posting Date]]&lt;&gt;"",$D$5,"")</f>
        <v/>
      </c>
      <c r="AQ2809" s="46" t="str">
        <f>TRIM(Table1[[#This Row],[Departments-Prgrams]])</f>
        <v/>
      </c>
      <c r="AR2809" s="46" t="str">
        <f>TRIM(Table1[[#This Row],[Grant]])</f>
        <v/>
      </c>
      <c r="AS2809" s="46" t="str">
        <f>TRIM(Table1[[#This Row],[Staff ID]])</f>
        <v/>
      </c>
      <c r="AT2809" s="46" t="str">
        <f>IF(TRIM(Table1[[#This Row],[Budget Code]])=0,"",TRIM(Table1[[#This Row],[Budget Code]]))</f>
        <v/>
      </c>
      <c r="AU2809" s="46" t="str">
        <f>IF(Table1[[#This Row],[Line Description]]&lt;&gt;"",Table1[[#This Row],[Line Description]],"")</f>
        <v/>
      </c>
      <c r="AV2809" s="46" t="str">
        <f>IF(Table1[[#This Row],[Cur_Amount Debit]]&gt;0,ROUND(Table1[[#This Row],[Cur_Amount Debit]],2),"")</f>
        <v/>
      </c>
      <c r="AW2809" s="46" t="str">
        <f>IF(Table1[[#This Row],[Cur_Amount Credit]]&gt;0,ROUND(Table1[[#This Row],[Cur_Amount Credit]],2),"")</f>
        <v/>
      </c>
      <c r="AX2809" s="46" t="str">
        <f>LEFT(Table1[[#This Row],[Cur]],3)</f>
        <v/>
      </c>
      <c r="AY2809" s="59"/>
      <c r="AZ2809" s="46"/>
      <c r="BA2809" s="46" t="str">
        <f>IF(Table1[[#This Row],[Cur]]&lt;&gt;"",IF(Table1[[#This Row],[Cur]]="USD","",ExchangeRate),"")</f>
        <v/>
      </c>
      <c r="BB2809" s="46" t="str">
        <f>IF(Table1[[#This Row],[Grant]]&lt;&gt;"",VLOOKUP(Table1[[#This Row],[Grant]],Grants!B:D,3),"")</f>
        <v/>
      </c>
      <c r="BC2809" s="46" t="str">
        <f>TRIM(Table1[[#This Row],[Vendor ID]])</f>
        <v/>
      </c>
      <c r="BD2809">
        <f>IF(Table1[[#This Row],[Reference Number]]=Q2808,BD2808,BD2808+1)</f>
        <v>0</v>
      </c>
    </row>
    <row r="2810" spans="1:56" ht="11.25" customHeight="1" x14ac:dyDescent="0.25">
      <c r="A2810" s="1"/>
      <c r="B2810" s="88" t="str">
        <f>IF(Table1[[#This Row],[Posting Date]]&lt;&gt;"",IF(Table1[[#This Row],[Reference Number]]=Q2809,B2809+1,1),"")</f>
        <v/>
      </c>
      <c r="C2810" s="61"/>
      <c r="D2810" s="61"/>
      <c r="E2810" s="138"/>
      <c r="F2810" s="141" t="str">
        <f>IFERROR(IF(VLOOKUP(Table1[[#This Row],[Budget Code Description]],Dimentions!$X$6:$AC$139,2,FALSE)="","",VLOOKUP(Table1[[#This Row],[Budget Code Description]],Dimentions!$X$6:$AC$139,2,FALSE)),"")</f>
        <v/>
      </c>
      <c r="G2810" s="141"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1" t="str">
        <f>IFERROR(VLOOKUP(Table1[[#This Row],[Budget Code Description]],Table6[#All],8,FALSE),"")</f>
        <v/>
      </c>
      <c r="L2810" s="63"/>
      <c r="M2810" s="65" t="str">
        <f>IFERROR(VLOOKUP(Table1[[#This Row],[Staff ID]],Table2[],2,FALSE),"")</f>
        <v/>
      </c>
      <c r="N2810" s="209" t="str">
        <f>IFERROR(IF(VLOOKUP(Table1[[#This Row],[Budget Code Description]],Dimentions!$X$6:$AC$134,4,FALSE)="","",VLOOKUP(Table1[[#This Row],[Budget Code Description]],Dimentions!$X$6:$AC$134,4,FALSE)),"")</f>
        <v/>
      </c>
      <c r="O2810" s="65" t="str">
        <f>IFERROR(VLOOKUP(Table1[[#This Row],[Vendor ID]],Table549[],2,FALSE),"")</f>
        <v/>
      </c>
      <c r="P2810" s="63"/>
      <c r="Q2810" s="141" t="str">
        <f>IF(Table1[[#This Row],[Posting Date]]&lt;&gt;"",$D$9,"")</f>
        <v/>
      </c>
      <c r="R2810" s="157" t="str">
        <f>IF(Table1[[#This Row],[Posting Date]]&lt;&gt;"",$D$10,"")</f>
        <v/>
      </c>
      <c r="S2810" s="66"/>
      <c r="T2810" s="63"/>
      <c r="U2810" s="67"/>
      <c r="V2810" s="67"/>
      <c r="W2810" s="67" t="str">
        <f t="shared" si="48"/>
        <v/>
      </c>
      <c r="X2810" s="159" t="str">
        <f>IF(E2810="","",(IF(Table1[[#This Row],[Cur]]="USD",Table1[[#This Row],[Cur_Amount Debit]],Table1[[#This Row],[Cur_Amount Debit]]/Table1[[#This Row],[Exchange Rate]])))</f>
        <v/>
      </c>
      <c r="Y2810" s="159" t="str">
        <f>IF(E2810="","",(IF(Table1[[#This Row],[Cur]]="USD",Table1[[#This Row],[Cur_Amount Credit]],Table1[[#This Row],[Cur_Amount Credit]]/ExchangeRate)))</f>
        <v/>
      </c>
      <c r="Z2810" s="201" t="str">
        <f>IF(E2810="","",(Table1[[#This Row],[Debit USD]]-Table1[[#This Row],[Credit USD]]))</f>
        <v/>
      </c>
      <c r="AA2810" s="226"/>
      <c r="AB2810" s="255"/>
      <c r="AC2810" s="1"/>
      <c r="AD2810" s="15"/>
      <c r="AE2810" s="15" t="str">
        <f>IF(AND(OR(Table1[[#This Row],[Account]]="15030",Table1[[#This Row],[Account]]="15035",Table1[[#This Row],[Account]]="20150"),Table1[[#This Row],[Vendor ID]]=""),1,"")</f>
        <v/>
      </c>
      <c r="AF2810" s="15"/>
      <c r="AG2810" s="15"/>
      <c r="AH2810" s="15"/>
      <c r="AI2810" s="46" t="str">
        <f>IF(Table1[[#This Row],[Posting Date]]&lt;&gt;"","GJ-"&amp;CountryID,"")</f>
        <v/>
      </c>
      <c r="AJ2810" s="59" t="str">
        <f>IF(Table1[[#This Row],[Posting Date]]&lt;&gt;"",Table1[[#This Row],[Posting Date]],"")</f>
        <v/>
      </c>
      <c r="AK2810" s="46"/>
      <c r="AL2810" s="46" t="str">
        <f>IF(Table1[[#This Row],[Description]]&lt;&gt;"",Table1[[#This Row],[Description]],"")</f>
        <v/>
      </c>
      <c r="AM2810" s="46" t="str">
        <f>IF(Table1[[#This Row],[Posting Date]]&lt;&gt;"",Table1[[#This Row],[Reference Number]],"")</f>
        <v/>
      </c>
      <c r="AN2810" s="46" t="str">
        <f>TRIM(Table1[[#This Row],[Line '#]])</f>
        <v/>
      </c>
      <c r="AO2810" s="46" t="str">
        <f>TRIM(Table1[[#This Row],[Account]])</f>
        <v/>
      </c>
      <c r="AP2810" s="46" t="str">
        <f>IF(Table1[[#This Row],[Posting Date]]&lt;&gt;"",$D$5,"")</f>
        <v/>
      </c>
      <c r="AQ2810" s="46" t="str">
        <f>TRIM(Table1[[#This Row],[Departments-Prgrams]])</f>
        <v/>
      </c>
      <c r="AR2810" s="46" t="str">
        <f>TRIM(Table1[[#This Row],[Grant]])</f>
        <v/>
      </c>
      <c r="AS2810" s="46" t="str">
        <f>TRIM(Table1[[#This Row],[Staff ID]])</f>
        <v/>
      </c>
      <c r="AT2810" s="46" t="str">
        <f>IF(TRIM(Table1[[#This Row],[Budget Code]])=0,"",TRIM(Table1[[#This Row],[Budget Code]]))</f>
        <v/>
      </c>
      <c r="AU2810" s="46" t="str">
        <f>IF(Table1[[#This Row],[Line Description]]&lt;&gt;"",Table1[[#This Row],[Line Description]],"")</f>
        <v/>
      </c>
      <c r="AV2810" s="46" t="str">
        <f>IF(Table1[[#This Row],[Cur_Amount Debit]]&gt;0,ROUND(Table1[[#This Row],[Cur_Amount Debit]],2),"")</f>
        <v/>
      </c>
      <c r="AW2810" s="46" t="str">
        <f>IF(Table1[[#This Row],[Cur_Amount Credit]]&gt;0,ROUND(Table1[[#This Row],[Cur_Amount Credit]],2),"")</f>
        <v/>
      </c>
      <c r="AX2810" s="46" t="str">
        <f>LEFT(Table1[[#This Row],[Cur]],3)</f>
        <v/>
      </c>
      <c r="AY2810" s="59"/>
      <c r="AZ2810" s="46"/>
      <c r="BA2810" s="46" t="str">
        <f>IF(Table1[[#This Row],[Cur]]&lt;&gt;"",IF(Table1[[#This Row],[Cur]]="USD","",ExchangeRate),"")</f>
        <v/>
      </c>
      <c r="BB2810" s="46" t="str">
        <f>IF(Table1[[#This Row],[Grant]]&lt;&gt;"",VLOOKUP(Table1[[#This Row],[Grant]],Grants!B:D,3),"")</f>
        <v/>
      </c>
      <c r="BC2810" s="46" t="str">
        <f>TRIM(Table1[[#This Row],[Vendor ID]])</f>
        <v/>
      </c>
      <c r="BD2810">
        <f>IF(Table1[[#This Row],[Reference Number]]=Q2809,BD2809,BD2809+1)</f>
        <v>0</v>
      </c>
    </row>
    <row r="2811" spans="1:56" ht="11.25" customHeight="1" x14ac:dyDescent="0.25">
      <c r="A2811" s="1"/>
      <c r="B2811" s="88" t="str">
        <f>IF(Table1[[#This Row],[Posting Date]]&lt;&gt;"",IF(Table1[[#This Row],[Reference Number]]=Q2810,B2810+1,1),"")</f>
        <v/>
      </c>
      <c r="C2811" s="61"/>
      <c r="D2811" s="61"/>
      <c r="E2811" s="138"/>
      <c r="F2811" s="141" t="str">
        <f>IFERROR(IF(VLOOKUP(Table1[[#This Row],[Budget Code Description]],Dimentions!$X$6:$AC$139,2,FALSE)="","",VLOOKUP(Table1[[#This Row],[Budget Code Description]],Dimentions!$X$6:$AC$139,2,FALSE)),"")</f>
        <v/>
      </c>
      <c r="G2811" s="141"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1" t="str">
        <f>IFERROR(VLOOKUP(Table1[[#This Row],[Budget Code Description]],Table6[#All],8,FALSE),"")</f>
        <v/>
      </c>
      <c r="L2811" s="63"/>
      <c r="M2811" s="65" t="str">
        <f>IFERROR(VLOOKUP(Table1[[#This Row],[Staff ID]],Table2[],2,FALSE),"")</f>
        <v/>
      </c>
      <c r="N2811" s="209" t="str">
        <f>IFERROR(IF(VLOOKUP(Table1[[#This Row],[Budget Code Description]],Dimentions!$X$6:$AC$134,4,FALSE)="","",VLOOKUP(Table1[[#This Row],[Budget Code Description]],Dimentions!$X$6:$AC$134,4,FALSE)),"")</f>
        <v/>
      </c>
      <c r="O2811" s="65" t="str">
        <f>IFERROR(VLOOKUP(Table1[[#This Row],[Vendor ID]],Table549[],2,FALSE),"")</f>
        <v/>
      </c>
      <c r="P2811" s="63"/>
      <c r="Q2811" s="141" t="str">
        <f>IF(Table1[[#This Row],[Posting Date]]&lt;&gt;"",$D$9,"")</f>
        <v/>
      </c>
      <c r="R2811" s="157" t="str">
        <f>IF(Table1[[#This Row],[Posting Date]]&lt;&gt;"",$D$10,"")</f>
        <v/>
      </c>
      <c r="S2811" s="66"/>
      <c r="T2811" s="63"/>
      <c r="U2811" s="67"/>
      <c r="V2811" s="67"/>
      <c r="W2811" s="67" t="str">
        <f t="shared" si="48"/>
        <v/>
      </c>
      <c r="X2811" s="159" t="str">
        <f>IF(E2811="","",(IF(Table1[[#This Row],[Cur]]="USD",Table1[[#This Row],[Cur_Amount Debit]],Table1[[#This Row],[Cur_Amount Debit]]/Table1[[#This Row],[Exchange Rate]])))</f>
        <v/>
      </c>
      <c r="Y2811" s="159" t="str">
        <f>IF(E2811="","",(IF(Table1[[#This Row],[Cur]]="USD",Table1[[#This Row],[Cur_Amount Credit]],Table1[[#This Row],[Cur_Amount Credit]]/ExchangeRate)))</f>
        <v/>
      </c>
      <c r="Z2811" s="201" t="str">
        <f>IF(E2811="","",(Table1[[#This Row],[Debit USD]]-Table1[[#This Row],[Credit USD]]))</f>
        <v/>
      </c>
      <c r="AA2811" s="226"/>
      <c r="AB2811" s="255"/>
      <c r="AC2811" s="1"/>
      <c r="AD2811" s="15"/>
      <c r="AE2811" s="15" t="str">
        <f>IF(AND(OR(Table1[[#This Row],[Account]]="15030",Table1[[#This Row],[Account]]="15035",Table1[[#This Row],[Account]]="20150"),Table1[[#This Row],[Vendor ID]]=""),1,"")</f>
        <v/>
      </c>
      <c r="AF2811" s="15"/>
      <c r="AG2811" s="15"/>
      <c r="AH2811" s="15"/>
      <c r="AI2811" s="46" t="str">
        <f>IF(Table1[[#This Row],[Posting Date]]&lt;&gt;"","GJ-"&amp;CountryID,"")</f>
        <v/>
      </c>
      <c r="AJ2811" s="59" t="str">
        <f>IF(Table1[[#This Row],[Posting Date]]&lt;&gt;"",Table1[[#This Row],[Posting Date]],"")</f>
        <v/>
      </c>
      <c r="AK2811" s="46"/>
      <c r="AL2811" s="46" t="str">
        <f>IF(Table1[[#This Row],[Description]]&lt;&gt;"",Table1[[#This Row],[Description]],"")</f>
        <v/>
      </c>
      <c r="AM2811" s="46" t="str">
        <f>IF(Table1[[#This Row],[Posting Date]]&lt;&gt;"",Table1[[#This Row],[Reference Number]],"")</f>
        <v/>
      </c>
      <c r="AN2811" s="46" t="str">
        <f>TRIM(Table1[[#This Row],[Line '#]])</f>
        <v/>
      </c>
      <c r="AO2811" s="46" t="str">
        <f>TRIM(Table1[[#This Row],[Account]])</f>
        <v/>
      </c>
      <c r="AP2811" s="46" t="str">
        <f>IF(Table1[[#This Row],[Posting Date]]&lt;&gt;"",$D$5,"")</f>
        <v/>
      </c>
      <c r="AQ2811" s="46" t="str">
        <f>TRIM(Table1[[#This Row],[Departments-Prgrams]])</f>
        <v/>
      </c>
      <c r="AR2811" s="46" t="str">
        <f>TRIM(Table1[[#This Row],[Grant]])</f>
        <v/>
      </c>
      <c r="AS2811" s="46" t="str">
        <f>TRIM(Table1[[#This Row],[Staff ID]])</f>
        <v/>
      </c>
      <c r="AT2811" s="46" t="str">
        <f>IF(TRIM(Table1[[#This Row],[Budget Code]])=0,"",TRIM(Table1[[#This Row],[Budget Code]]))</f>
        <v/>
      </c>
      <c r="AU2811" s="46" t="str">
        <f>IF(Table1[[#This Row],[Line Description]]&lt;&gt;"",Table1[[#This Row],[Line Description]],"")</f>
        <v/>
      </c>
      <c r="AV2811" s="46" t="str">
        <f>IF(Table1[[#This Row],[Cur_Amount Debit]]&gt;0,ROUND(Table1[[#This Row],[Cur_Amount Debit]],2),"")</f>
        <v/>
      </c>
      <c r="AW2811" s="46" t="str">
        <f>IF(Table1[[#This Row],[Cur_Amount Credit]]&gt;0,ROUND(Table1[[#This Row],[Cur_Amount Credit]],2),"")</f>
        <v/>
      </c>
      <c r="AX2811" s="46" t="str">
        <f>LEFT(Table1[[#This Row],[Cur]],3)</f>
        <v/>
      </c>
      <c r="AY2811" s="59"/>
      <c r="AZ2811" s="46"/>
      <c r="BA2811" s="46" t="str">
        <f>IF(Table1[[#This Row],[Cur]]&lt;&gt;"",IF(Table1[[#This Row],[Cur]]="USD","",ExchangeRate),"")</f>
        <v/>
      </c>
      <c r="BB2811" s="46" t="str">
        <f>IF(Table1[[#This Row],[Grant]]&lt;&gt;"",VLOOKUP(Table1[[#This Row],[Grant]],Grants!B:D,3),"")</f>
        <v/>
      </c>
      <c r="BC2811" s="46" t="str">
        <f>TRIM(Table1[[#This Row],[Vendor ID]])</f>
        <v/>
      </c>
      <c r="BD2811">
        <f>IF(Table1[[#This Row],[Reference Number]]=Q2810,BD2810,BD2810+1)</f>
        <v>0</v>
      </c>
    </row>
    <row r="2812" spans="1:56" ht="11.25" customHeight="1" x14ac:dyDescent="0.25">
      <c r="A2812" s="1"/>
      <c r="B2812" s="88" t="str">
        <f>IF(Table1[[#This Row],[Posting Date]]&lt;&gt;"",IF(Table1[[#This Row],[Reference Number]]=Q2811,B2811+1,1),"")</f>
        <v/>
      </c>
      <c r="C2812" s="61"/>
      <c r="D2812" s="61"/>
      <c r="E2812" s="138"/>
      <c r="F2812" s="141" t="str">
        <f>IFERROR(IF(VLOOKUP(Table1[[#This Row],[Budget Code Description]],Dimentions!$X$6:$AC$139,2,FALSE)="","",VLOOKUP(Table1[[#This Row],[Budget Code Description]],Dimentions!$X$6:$AC$139,2,FALSE)),"")</f>
        <v/>
      </c>
      <c r="G2812" s="141"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1" t="str">
        <f>IFERROR(VLOOKUP(Table1[[#This Row],[Budget Code Description]],Table6[#All],8,FALSE),"")</f>
        <v/>
      </c>
      <c r="L2812" s="63"/>
      <c r="M2812" s="65" t="str">
        <f>IFERROR(VLOOKUP(Table1[[#This Row],[Staff ID]],Table2[],2,FALSE),"")</f>
        <v/>
      </c>
      <c r="N2812" s="209" t="str">
        <f>IFERROR(IF(VLOOKUP(Table1[[#This Row],[Budget Code Description]],Dimentions!$X$6:$AC$134,4,FALSE)="","",VLOOKUP(Table1[[#This Row],[Budget Code Description]],Dimentions!$X$6:$AC$134,4,FALSE)),"")</f>
        <v/>
      </c>
      <c r="O2812" s="65" t="str">
        <f>IFERROR(VLOOKUP(Table1[[#This Row],[Vendor ID]],Table549[],2,FALSE),"")</f>
        <v/>
      </c>
      <c r="P2812" s="63"/>
      <c r="Q2812" s="141" t="str">
        <f>IF(Table1[[#This Row],[Posting Date]]&lt;&gt;"",$D$9,"")</f>
        <v/>
      </c>
      <c r="R2812" s="157" t="str">
        <f>IF(Table1[[#This Row],[Posting Date]]&lt;&gt;"",$D$10,"")</f>
        <v/>
      </c>
      <c r="S2812" s="66"/>
      <c r="T2812" s="63"/>
      <c r="U2812" s="67"/>
      <c r="V2812" s="67"/>
      <c r="W2812" s="67" t="str">
        <f t="shared" si="48"/>
        <v/>
      </c>
      <c r="X2812" s="159" t="str">
        <f>IF(E2812="","",(IF(Table1[[#This Row],[Cur]]="USD",Table1[[#This Row],[Cur_Amount Debit]],Table1[[#This Row],[Cur_Amount Debit]]/Table1[[#This Row],[Exchange Rate]])))</f>
        <v/>
      </c>
      <c r="Y2812" s="159" t="str">
        <f>IF(E2812="","",(IF(Table1[[#This Row],[Cur]]="USD",Table1[[#This Row],[Cur_Amount Credit]],Table1[[#This Row],[Cur_Amount Credit]]/ExchangeRate)))</f>
        <v/>
      </c>
      <c r="Z2812" s="201" t="str">
        <f>IF(E2812="","",(Table1[[#This Row],[Debit USD]]-Table1[[#This Row],[Credit USD]]))</f>
        <v/>
      </c>
      <c r="AA2812" s="226"/>
      <c r="AB2812" s="255"/>
      <c r="AC2812" s="1"/>
      <c r="AD2812" s="15"/>
      <c r="AE2812" s="15" t="str">
        <f>IF(AND(OR(Table1[[#This Row],[Account]]="15030",Table1[[#This Row],[Account]]="15035",Table1[[#This Row],[Account]]="20150"),Table1[[#This Row],[Vendor ID]]=""),1,"")</f>
        <v/>
      </c>
      <c r="AF2812" s="15"/>
      <c r="AG2812" s="15"/>
      <c r="AH2812" s="15"/>
      <c r="AI2812" s="46" t="str">
        <f>IF(Table1[[#This Row],[Posting Date]]&lt;&gt;"","GJ-"&amp;CountryID,"")</f>
        <v/>
      </c>
      <c r="AJ2812" s="59" t="str">
        <f>IF(Table1[[#This Row],[Posting Date]]&lt;&gt;"",Table1[[#This Row],[Posting Date]],"")</f>
        <v/>
      </c>
      <c r="AK2812" s="46"/>
      <c r="AL2812" s="46" t="str">
        <f>IF(Table1[[#This Row],[Description]]&lt;&gt;"",Table1[[#This Row],[Description]],"")</f>
        <v/>
      </c>
      <c r="AM2812" s="46" t="str">
        <f>IF(Table1[[#This Row],[Posting Date]]&lt;&gt;"",Table1[[#This Row],[Reference Number]],"")</f>
        <v/>
      </c>
      <c r="AN2812" s="46" t="str">
        <f>TRIM(Table1[[#This Row],[Line '#]])</f>
        <v/>
      </c>
      <c r="AO2812" s="46" t="str">
        <f>TRIM(Table1[[#This Row],[Account]])</f>
        <v/>
      </c>
      <c r="AP2812" s="46" t="str">
        <f>IF(Table1[[#This Row],[Posting Date]]&lt;&gt;"",$D$5,"")</f>
        <v/>
      </c>
      <c r="AQ2812" s="46" t="str">
        <f>TRIM(Table1[[#This Row],[Departments-Prgrams]])</f>
        <v/>
      </c>
      <c r="AR2812" s="46" t="str">
        <f>TRIM(Table1[[#This Row],[Grant]])</f>
        <v/>
      </c>
      <c r="AS2812" s="46" t="str">
        <f>TRIM(Table1[[#This Row],[Staff ID]])</f>
        <v/>
      </c>
      <c r="AT2812" s="46" t="str">
        <f>IF(TRIM(Table1[[#This Row],[Budget Code]])=0,"",TRIM(Table1[[#This Row],[Budget Code]]))</f>
        <v/>
      </c>
      <c r="AU2812" s="46" t="str">
        <f>IF(Table1[[#This Row],[Line Description]]&lt;&gt;"",Table1[[#This Row],[Line Description]],"")</f>
        <v/>
      </c>
      <c r="AV2812" s="46" t="str">
        <f>IF(Table1[[#This Row],[Cur_Amount Debit]]&gt;0,ROUND(Table1[[#This Row],[Cur_Amount Debit]],2),"")</f>
        <v/>
      </c>
      <c r="AW2812" s="46" t="str">
        <f>IF(Table1[[#This Row],[Cur_Amount Credit]]&gt;0,ROUND(Table1[[#This Row],[Cur_Amount Credit]],2),"")</f>
        <v/>
      </c>
      <c r="AX2812" s="46" t="str">
        <f>LEFT(Table1[[#This Row],[Cur]],3)</f>
        <v/>
      </c>
      <c r="AY2812" s="59"/>
      <c r="AZ2812" s="46"/>
      <c r="BA2812" s="46" t="str">
        <f>IF(Table1[[#This Row],[Cur]]&lt;&gt;"",IF(Table1[[#This Row],[Cur]]="USD","",ExchangeRate),"")</f>
        <v/>
      </c>
      <c r="BB2812" s="46" t="str">
        <f>IF(Table1[[#This Row],[Grant]]&lt;&gt;"",VLOOKUP(Table1[[#This Row],[Grant]],Grants!B:D,3),"")</f>
        <v/>
      </c>
      <c r="BC2812" s="46" t="str">
        <f>TRIM(Table1[[#This Row],[Vendor ID]])</f>
        <v/>
      </c>
      <c r="BD2812">
        <f>IF(Table1[[#This Row],[Reference Number]]=Q2811,BD2811,BD2811+1)</f>
        <v>0</v>
      </c>
    </row>
    <row r="2813" spans="1:56" ht="11.25" customHeight="1" x14ac:dyDescent="0.25">
      <c r="A2813" s="1"/>
      <c r="B2813" s="88" t="str">
        <f>IF(Table1[[#This Row],[Posting Date]]&lt;&gt;"",IF(Table1[[#This Row],[Reference Number]]=Q2812,B2812+1,1),"")</f>
        <v/>
      </c>
      <c r="C2813" s="61"/>
      <c r="D2813" s="61"/>
      <c r="E2813" s="138"/>
      <c r="F2813" s="141" t="str">
        <f>IFERROR(IF(VLOOKUP(Table1[[#This Row],[Budget Code Description]],Dimentions!$X$6:$AC$139,2,FALSE)="","",VLOOKUP(Table1[[#This Row],[Budget Code Description]],Dimentions!$X$6:$AC$139,2,FALSE)),"")</f>
        <v/>
      </c>
      <c r="G2813" s="141"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1" t="str">
        <f>IFERROR(VLOOKUP(Table1[[#This Row],[Budget Code Description]],Table6[#All],8,FALSE),"")</f>
        <v/>
      </c>
      <c r="L2813" s="63"/>
      <c r="M2813" s="65" t="str">
        <f>IFERROR(VLOOKUP(Table1[[#This Row],[Staff ID]],Table2[],2,FALSE),"")</f>
        <v/>
      </c>
      <c r="N2813" s="209" t="str">
        <f>IFERROR(IF(VLOOKUP(Table1[[#This Row],[Budget Code Description]],Dimentions!$X$6:$AC$134,4,FALSE)="","",VLOOKUP(Table1[[#This Row],[Budget Code Description]],Dimentions!$X$6:$AC$134,4,FALSE)),"")</f>
        <v/>
      </c>
      <c r="O2813" s="65" t="str">
        <f>IFERROR(VLOOKUP(Table1[[#This Row],[Vendor ID]],Table549[],2,FALSE),"")</f>
        <v/>
      </c>
      <c r="P2813" s="63"/>
      <c r="Q2813" s="141" t="str">
        <f>IF(Table1[[#This Row],[Posting Date]]&lt;&gt;"",$D$9,"")</f>
        <v/>
      </c>
      <c r="R2813" s="157" t="str">
        <f>IF(Table1[[#This Row],[Posting Date]]&lt;&gt;"",$D$10,"")</f>
        <v/>
      </c>
      <c r="S2813" s="66"/>
      <c r="T2813" s="63"/>
      <c r="U2813" s="67"/>
      <c r="V2813" s="67"/>
      <c r="W2813" s="67" t="str">
        <f t="shared" si="48"/>
        <v/>
      </c>
      <c r="X2813" s="159" t="str">
        <f>IF(E2813="","",(IF(Table1[[#This Row],[Cur]]="USD",Table1[[#This Row],[Cur_Amount Debit]],Table1[[#This Row],[Cur_Amount Debit]]/Table1[[#This Row],[Exchange Rate]])))</f>
        <v/>
      </c>
      <c r="Y2813" s="159" t="str">
        <f>IF(E2813="","",(IF(Table1[[#This Row],[Cur]]="USD",Table1[[#This Row],[Cur_Amount Credit]],Table1[[#This Row],[Cur_Amount Credit]]/ExchangeRate)))</f>
        <v/>
      </c>
      <c r="Z2813" s="201" t="str">
        <f>IF(E2813="","",(Table1[[#This Row],[Debit USD]]-Table1[[#This Row],[Credit USD]]))</f>
        <v/>
      </c>
      <c r="AA2813" s="226"/>
      <c r="AB2813" s="255"/>
      <c r="AC2813" s="1"/>
      <c r="AD2813" s="15"/>
      <c r="AE2813" s="15" t="str">
        <f>IF(AND(OR(Table1[[#This Row],[Account]]="15030",Table1[[#This Row],[Account]]="15035",Table1[[#This Row],[Account]]="20150"),Table1[[#This Row],[Vendor ID]]=""),1,"")</f>
        <v/>
      </c>
      <c r="AF2813" s="15"/>
      <c r="AG2813" s="15"/>
      <c r="AH2813" s="15"/>
      <c r="AI2813" s="46" t="str">
        <f>IF(Table1[[#This Row],[Posting Date]]&lt;&gt;"","GJ-"&amp;CountryID,"")</f>
        <v/>
      </c>
      <c r="AJ2813" s="59" t="str">
        <f>IF(Table1[[#This Row],[Posting Date]]&lt;&gt;"",Table1[[#This Row],[Posting Date]],"")</f>
        <v/>
      </c>
      <c r="AK2813" s="46"/>
      <c r="AL2813" s="46" t="str">
        <f>IF(Table1[[#This Row],[Description]]&lt;&gt;"",Table1[[#This Row],[Description]],"")</f>
        <v/>
      </c>
      <c r="AM2813" s="46" t="str">
        <f>IF(Table1[[#This Row],[Posting Date]]&lt;&gt;"",Table1[[#This Row],[Reference Number]],"")</f>
        <v/>
      </c>
      <c r="AN2813" s="46" t="str">
        <f>TRIM(Table1[[#This Row],[Line '#]])</f>
        <v/>
      </c>
      <c r="AO2813" s="46" t="str">
        <f>TRIM(Table1[[#This Row],[Account]])</f>
        <v/>
      </c>
      <c r="AP2813" s="46" t="str">
        <f>IF(Table1[[#This Row],[Posting Date]]&lt;&gt;"",$D$5,"")</f>
        <v/>
      </c>
      <c r="AQ2813" s="46" t="str">
        <f>TRIM(Table1[[#This Row],[Departments-Prgrams]])</f>
        <v/>
      </c>
      <c r="AR2813" s="46" t="str">
        <f>TRIM(Table1[[#This Row],[Grant]])</f>
        <v/>
      </c>
      <c r="AS2813" s="46" t="str">
        <f>TRIM(Table1[[#This Row],[Staff ID]])</f>
        <v/>
      </c>
      <c r="AT2813" s="46" t="str">
        <f>IF(TRIM(Table1[[#This Row],[Budget Code]])=0,"",TRIM(Table1[[#This Row],[Budget Code]]))</f>
        <v/>
      </c>
      <c r="AU2813" s="46" t="str">
        <f>IF(Table1[[#This Row],[Line Description]]&lt;&gt;"",Table1[[#This Row],[Line Description]],"")</f>
        <v/>
      </c>
      <c r="AV2813" s="46" t="str">
        <f>IF(Table1[[#This Row],[Cur_Amount Debit]]&gt;0,ROUND(Table1[[#This Row],[Cur_Amount Debit]],2),"")</f>
        <v/>
      </c>
      <c r="AW2813" s="46" t="str">
        <f>IF(Table1[[#This Row],[Cur_Amount Credit]]&gt;0,ROUND(Table1[[#This Row],[Cur_Amount Credit]],2),"")</f>
        <v/>
      </c>
      <c r="AX2813" s="46" t="str">
        <f>LEFT(Table1[[#This Row],[Cur]],3)</f>
        <v/>
      </c>
      <c r="AY2813" s="59"/>
      <c r="AZ2813" s="46"/>
      <c r="BA2813" s="46" t="str">
        <f>IF(Table1[[#This Row],[Cur]]&lt;&gt;"",IF(Table1[[#This Row],[Cur]]="USD","",ExchangeRate),"")</f>
        <v/>
      </c>
      <c r="BB2813" s="46" t="str">
        <f>IF(Table1[[#This Row],[Grant]]&lt;&gt;"",VLOOKUP(Table1[[#This Row],[Grant]],Grants!B:D,3),"")</f>
        <v/>
      </c>
      <c r="BC2813" s="46" t="str">
        <f>TRIM(Table1[[#This Row],[Vendor ID]])</f>
        <v/>
      </c>
      <c r="BD2813">
        <f>IF(Table1[[#This Row],[Reference Number]]=Q2812,BD2812,BD2812+1)</f>
        <v>0</v>
      </c>
    </row>
    <row r="2814" spans="1:56" ht="11.25" customHeight="1" x14ac:dyDescent="0.25">
      <c r="A2814" s="1"/>
      <c r="B2814" s="88" t="str">
        <f>IF(Table1[[#This Row],[Posting Date]]&lt;&gt;"",IF(Table1[[#This Row],[Reference Number]]=Q2813,B2813+1,1),"")</f>
        <v/>
      </c>
      <c r="C2814" s="61"/>
      <c r="D2814" s="61"/>
      <c r="E2814" s="138"/>
      <c r="F2814" s="141" t="str">
        <f>IFERROR(IF(VLOOKUP(Table1[[#This Row],[Budget Code Description]],Dimentions!$X$6:$AC$139,2,FALSE)="","",VLOOKUP(Table1[[#This Row],[Budget Code Description]],Dimentions!$X$6:$AC$139,2,FALSE)),"")</f>
        <v/>
      </c>
      <c r="G2814" s="141"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1" t="str">
        <f>IFERROR(VLOOKUP(Table1[[#This Row],[Budget Code Description]],Table6[#All],8,FALSE),"")</f>
        <v/>
      </c>
      <c r="L2814" s="63"/>
      <c r="M2814" s="65" t="str">
        <f>IFERROR(VLOOKUP(Table1[[#This Row],[Staff ID]],Table2[],2,FALSE),"")</f>
        <v/>
      </c>
      <c r="N2814" s="209" t="str">
        <f>IFERROR(IF(VLOOKUP(Table1[[#This Row],[Budget Code Description]],Dimentions!$X$6:$AC$134,4,FALSE)="","",VLOOKUP(Table1[[#This Row],[Budget Code Description]],Dimentions!$X$6:$AC$134,4,FALSE)),"")</f>
        <v/>
      </c>
      <c r="O2814" s="65" t="str">
        <f>IFERROR(VLOOKUP(Table1[[#This Row],[Vendor ID]],Table549[],2,FALSE),"")</f>
        <v/>
      </c>
      <c r="P2814" s="63"/>
      <c r="Q2814" s="141" t="str">
        <f>IF(Table1[[#This Row],[Posting Date]]&lt;&gt;"",$D$9,"")</f>
        <v/>
      </c>
      <c r="R2814" s="157" t="str">
        <f>IF(Table1[[#This Row],[Posting Date]]&lt;&gt;"",$D$10,"")</f>
        <v/>
      </c>
      <c r="S2814" s="66"/>
      <c r="T2814" s="63"/>
      <c r="U2814" s="67"/>
      <c r="V2814" s="67"/>
      <c r="W2814" s="67" t="str">
        <f t="shared" si="48"/>
        <v/>
      </c>
      <c r="X2814" s="159" t="str">
        <f>IF(E2814="","",(IF(Table1[[#This Row],[Cur]]="USD",Table1[[#This Row],[Cur_Amount Debit]],Table1[[#This Row],[Cur_Amount Debit]]/Table1[[#This Row],[Exchange Rate]])))</f>
        <v/>
      </c>
      <c r="Y2814" s="159" t="str">
        <f>IF(E2814="","",(IF(Table1[[#This Row],[Cur]]="USD",Table1[[#This Row],[Cur_Amount Credit]],Table1[[#This Row],[Cur_Amount Credit]]/ExchangeRate)))</f>
        <v/>
      </c>
      <c r="Z2814" s="201" t="str">
        <f>IF(E2814="","",(Table1[[#This Row],[Debit USD]]-Table1[[#This Row],[Credit USD]]))</f>
        <v/>
      </c>
      <c r="AA2814" s="226"/>
      <c r="AB2814" s="255"/>
      <c r="AC2814" s="1"/>
      <c r="AD2814" s="15"/>
      <c r="AE2814" s="15" t="str">
        <f>IF(AND(OR(Table1[[#This Row],[Account]]="15030",Table1[[#This Row],[Account]]="15035",Table1[[#This Row],[Account]]="20150"),Table1[[#This Row],[Vendor ID]]=""),1,"")</f>
        <v/>
      </c>
      <c r="AF2814" s="15"/>
      <c r="AG2814" s="15"/>
      <c r="AH2814" s="15"/>
      <c r="AI2814" s="46" t="str">
        <f>IF(Table1[[#This Row],[Posting Date]]&lt;&gt;"","GJ-"&amp;CountryID,"")</f>
        <v/>
      </c>
      <c r="AJ2814" s="59" t="str">
        <f>IF(Table1[[#This Row],[Posting Date]]&lt;&gt;"",Table1[[#This Row],[Posting Date]],"")</f>
        <v/>
      </c>
      <c r="AK2814" s="46"/>
      <c r="AL2814" s="46" t="str">
        <f>IF(Table1[[#This Row],[Description]]&lt;&gt;"",Table1[[#This Row],[Description]],"")</f>
        <v/>
      </c>
      <c r="AM2814" s="46" t="str">
        <f>IF(Table1[[#This Row],[Posting Date]]&lt;&gt;"",Table1[[#This Row],[Reference Number]],"")</f>
        <v/>
      </c>
      <c r="AN2814" s="46" t="str">
        <f>TRIM(Table1[[#This Row],[Line '#]])</f>
        <v/>
      </c>
      <c r="AO2814" s="46" t="str">
        <f>TRIM(Table1[[#This Row],[Account]])</f>
        <v/>
      </c>
      <c r="AP2814" s="46" t="str">
        <f>IF(Table1[[#This Row],[Posting Date]]&lt;&gt;"",$D$5,"")</f>
        <v/>
      </c>
      <c r="AQ2814" s="46" t="str">
        <f>TRIM(Table1[[#This Row],[Departments-Prgrams]])</f>
        <v/>
      </c>
      <c r="AR2814" s="46" t="str">
        <f>TRIM(Table1[[#This Row],[Grant]])</f>
        <v/>
      </c>
      <c r="AS2814" s="46" t="str">
        <f>TRIM(Table1[[#This Row],[Staff ID]])</f>
        <v/>
      </c>
      <c r="AT2814" s="46" t="str">
        <f>IF(TRIM(Table1[[#This Row],[Budget Code]])=0,"",TRIM(Table1[[#This Row],[Budget Code]]))</f>
        <v/>
      </c>
      <c r="AU2814" s="46" t="str">
        <f>IF(Table1[[#This Row],[Line Description]]&lt;&gt;"",Table1[[#This Row],[Line Description]],"")</f>
        <v/>
      </c>
      <c r="AV2814" s="46" t="str">
        <f>IF(Table1[[#This Row],[Cur_Amount Debit]]&gt;0,ROUND(Table1[[#This Row],[Cur_Amount Debit]],2),"")</f>
        <v/>
      </c>
      <c r="AW2814" s="46" t="str">
        <f>IF(Table1[[#This Row],[Cur_Amount Credit]]&gt;0,ROUND(Table1[[#This Row],[Cur_Amount Credit]],2),"")</f>
        <v/>
      </c>
      <c r="AX2814" s="46" t="str">
        <f>LEFT(Table1[[#This Row],[Cur]],3)</f>
        <v/>
      </c>
      <c r="AY2814" s="59"/>
      <c r="AZ2814" s="46"/>
      <c r="BA2814" s="46" t="str">
        <f>IF(Table1[[#This Row],[Cur]]&lt;&gt;"",IF(Table1[[#This Row],[Cur]]="USD","",ExchangeRate),"")</f>
        <v/>
      </c>
      <c r="BB2814" s="46" t="str">
        <f>IF(Table1[[#This Row],[Grant]]&lt;&gt;"",VLOOKUP(Table1[[#This Row],[Grant]],Grants!B:D,3),"")</f>
        <v/>
      </c>
      <c r="BC2814" s="46" t="str">
        <f>TRIM(Table1[[#This Row],[Vendor ID]])</f>
        <v/>
      </c>
      <c r="BD2814">
        <f>IF(Table1[[#This Row],[Reference Number]]=Q2813,BD2813,BD2813+1)</f>
        <v>0</v>
      </c>
    </row>
    <row r="2815" spans="1:56" ht="11.25" customHeight="1" x14ac:dyDescent="0.25">
      <c r="A2815" s="1"/>
      <c r="B2815" s="88" t="str">
        <f>IF(Table1[[#This Row],[Posting Date]]&lt;&gt;"",IF(Table1[[#This Row],[Reference Number]]=Q2814,B2814+1,1),"")</f>
        <v/>
      </c>
      <c r="C2815" s="61"/>
      <c r="D2815" s="61"/>
      <c r="E2815" s="138"/>
      <c r="F2815" s="141" t="str">
        <f>IFERROR(IF(VLOOKUP(Table1[[#This Row],[Budget Code Description]],Dimentions!$X$6:$AC$139,2,FALSE)="","",VLOOKUP(Table1[[#This Row],[Budget Code Description]],Dimentions!$X$6:$AC$139,2,FALSE)),"")</f>
        <v/>
      </c>
      <c r="G2815" s="141"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1" t="str">
        <f>IFERROR(VLOOKUP(Table1[[#This Row],[Budget Code Description]],Table6[#All],8,FALSE),"")</f>
        <v/>
      </c>
      <c r="L2815" s="63"/>
      <c r="M2815" s="65" t="str">
        <f>IFERROR(VLOOKUP(Table1[[#This Row],[Staff ID]],Table2[],2,FALSE),"")</f>
        <v/>
      </c>
      <c r="N2815" s="209" t="str">
        <f>IFERROR(IF(VLOOKUP(Table1[[#This Row],[Budget Code Description]],Dimentions!$X$6:$AC$134,4,FALSE)="","",VLOOKUP(Table1[[#This Row],[Budget Code Description]],Dimentions!$X$6:$AC$134,4,FALSE)),"")</f>
        <v/>
      </c>
      <c r="O2815" s="65" t="str">
        <f>IFERROR(VLOOKUP(Table1[[#This Row],[Vendor ID]],Table549[],2,FALSE),"")</f>
        <v/>
      </c>
      <c r="P2815" s="63"/>
      <c r="Q2815" s="141" t="str">
        <f>IF(Table1[[#This Row],[Posting Date]]&lt;&gt;"",$D$9,"")</f>
        <v/>
      </c>
      <c r="R2815" s="157" t="str">
        <f>IF(Table1[[#This Row],[Posting Date]]&lt;&gt;"",$D$10,"")</f>
        <v/>
      </c>
      <c r="S2815" s="66"/>
      <c r="T2815" s="63"/>
      <c r="U2815" s="67"/>
      <c r="V2815" s="67"/>
      <c r="W2815" s="67" t="str">
        <f t="shared" si="48"/>
        <v/>
      </c>
      <c r="X2815" s="159" t="str">
        <f>IF(E2815="","",(IF(Table1[[#This Row],[Cur]]="USD",Table1[[#This Row],[Cur_Amount Debit]],Table1[[#This Row],[Cur_Amount Debit]]/Table1[[#This Row],[Exchange Rate]])))</f>
        <v/>
      </c>
      <c r="Y2815" s="159" t="str">
        <f>IF(E2815="","",(IF(Table1[[#This Row],[Cur]]="USD",Table1[[#This Row],[Cur_Amount Credit]],Table1[[#This Row],[Cur_Amount Credit]]/ExchangeRate)))</f>
        <v/>
      </c>
      <c r="Z2815" s="201" t="str">
        <f>IF(E2815="","",(Table1[[#This Row],[Debit USD]]-Table1[[#This Row],[Credit USD]]))</f>
        <v/>
      </c>
      <c r="AA2815" s="226"/>
      <c r="AB2815" s="255"/>
      <c r="AC2815" s="1"/>
      <c r="AD2815" s="15"/>
      <c r="AE2815" s="15" t="str">
        <f>IF(AND(OR(Table1[[#This Row],[Account]]="15030",Table1[[#This Row],[Account]]="15035",Table1[[#This Row],[Account]]="20150"),Table1[[#This Row],[Vendor ID]]=""),1,"")</f>
        <v/>
      </c>
      <c r="AF2815" s="15"/>
      <c r="AG2815" s="15"/>
      <c r="AH2815" s="15"/>
      <c r="AI2815" s="46" t="str">
        <f>IF(Table1[[#This Row],[Posting Date]]&lt;&gt;"","GJ-"&amp;CountryID,"")</f>
        <v/>
      </c>
      <c r="AJ2815" s="59" t="str">
        <f>IF(Table1[[#This Row],[Posting Date]]&lt;&gt;"",Table1[[#This Row],[Posting Date]],"")</f>
        <v/>
      </c>
      <c r="AK2815" s="46"/>
      <c r="AL2815" s="46" t="str">
        <f>IF(Table1[[#This Row],[Description]]&lt;&gt;"",Table1[[#This Row],[Description]],"")</f>
        <v/>
      </c>
      <c r="AM2815" s="46" t="str">
        <f>IF(Table1[[#This Row],[Posting Date]]&lt;&gt;"",Table1[[#This Row],[Reference Number]],"")</f>
        <v/>
      </c>
      <c r="AN2815" s="46" t="str">
        <f>TRIM(Table1[[#This Row],[Line '#]])</f>
        <v/>
      </c>
      <c r="AO2815" s="46" t="str">
        <f>TRIM(Table1[[#This Row],[Account]])</f>
        <v/>
      </c>
      <c r="AP2815" s="46" t="str">
        <f>IF(Table1[[#This Row],[Posting Date]]&lt;&gt;"",$D$5,"")</f>
        <v/>
      </c>
      <c r="AQ2815" s="46" t="str">
        <f>TRIM(Table1[[#This Row],[Departments-Prgrams]])</f>
        <v/>
      </c>
      <c r="AR2815" s="46" t="str">
        <f>TRIM(Table1[[#This Row],[Grant]])</f>
        <v/>
      </c>
      <c r="AS2815" s="46" t="str">
        <f>TRIM(Table1[[#This Row],[Staff ID]])</f>
        <v/>
      </c>
      <c r="AT2815" s="46" t="str">
        <f>IF(TRIM(Table1[[#This Row],[Budget Code]])=0,"",TRIM(Table1[[#This Row],[Budget Code]]))</f>
        <v/>
      </c>
      <c r="AU2815" s="46" t="str">
        <f>IF(Table1[[#This Row],[Line Description]]&lt;&gt;"",Table1[[#This Row],[Line Description]],"")</f>
        <v/>
      </c>
      <c r="AV2815" s="46" t="str">
        <f>IF(Table1[[#This Row],[Cur_Amount Debit]]&gt;0,ROUND(Table1[[#This Row],[Cur_Amount Debit]],2),"")</f>
        <v/>
      </c>
      <c r="AW2815" s="46" t="str">
        <f>IF(Table1[[#This Row],[Cur_Amount Credit]]&gt;0,ROUND(Table1[[#This Row],[Cur_Amount Credit]],2),"")</f>
        <v/>
      </c>
      <c r="AX2815" s="46" t="str">
        <f>LEFT(Table1[[#This Row],[Cur]],3)</f>
        <v/>
      </c>
      <c r="AY2815" s="59"/>
      <c r="AZ2815" s="46"/>
      <c r="BA2815" s="46" t="str">
        <f>IF(Table1[[#This Row],[Cur]]&lt;&gt;"",IF(Table1[[#This Row],[Cur]]="USD","",ExchangeRate),"")</f>
        <v/>
      </c>
      <c r="BB2815" s="46" t="str">
        <f>IF(Table1[[#This Row],[Grant]]&lt;&gt;"",VLOOKUP(Table1[[#This Row],[Grant]],Grants!B:D,3),"")</f>
        <v/>
      </c>
      <c r="BC2815" s="46" t="str">
        <f>TRIM(Table1[[#This Row],[Vendor ID]])</f>
        <v/>
      </c>
      <c r="BD2815">
        <f>IF(Table1[[#This Row],[Reference Number]]=Q2814,BD2814,BD2814+1)</f>
        <v>0</v>
      </c>
    </row>
    <row r="2816" spans="1:56" ht="11.25" customHeight="1" x14ac:dyDescent="0.25">
      <c r="A2816" s="1"/>
      <c r="B2816" s="88" t="str">
        <f>IF(Table1[[#This Row],[Posting Date]]&lt;&gt;"",IF(Table1[[#This Row],[Reference Number]]=Q2815,B2815+1,1),"")</f>
        <v/>
      </c>
      <c r="C2816" s="61"/>
      <c r="D2816" s="61"/>
      <c r="E2816" s="138"/>
      <c r="F2816" s="141" t="str">
        <f>IFERROR(IF(VLOOKUP(Table1[[#This Row],[Budget Code Description]],Dimentions!$X$6:$AC$139,2,FALSE)="","",VLOOKUP(Table1[[#This Row],[Budget Code Description]],Dimentions!$X$6:$AC$139,2,FALSE)),"")</f>
        <v/>
      </c>
      <c r="G2816" s="141"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1" t="str">
        <f>IFERROR(VLOOKUP(Table1[[#This Row],[Budget Code Description]],Table6[#All],8,FALSE),"")</f>
        <v/>
      </c>
      <c r="L2816" s="63"/>
      <c r="M2816" s="65" t="str">
        <f>IFERROR(VLOOKUP(Table1[[#This Row],[Staff ID]],Table2[],2,FALSE),"")</f>
        <v/>
      </c>
      <c r="N2816" s="209" t="str">
        <f>IFERROR(IF(VLOOKUP(Table1[[#This Row],[Budget Code Description]],Dimentions!$X$6:$AC$134,4,FALSE)="","",VLOOKUP(Table1[[#This Row],[Budget Code Description]],Dimentions!$X$6:$AC$134,4,FALSE)),"")</f>
        <v/>
      </c>
      <c r="O2816" s="65" t="str">
        <f>IFERROR(VLOOKUP(Table1[[#This Row],[Vendor ID]],Table549[],2,FALSE),"")</f>
        <v/>
      </c>
      <c r="P2816" s="63"/>
      <c r="Q2816" s="141" t="str">
        <f>IF(Table1[[#This Row],[Posting Date]]&lt;&gt;"",$D$9,"")</f>
        <v/>
      </c>
      <c r="R2816" s="157" t="str">
        <f>IF(Table1[[#This Row],[Posting Date]]&lt;&gt;"",$D$10,"")</f>
        <v/>
      </c>
      <c r="S2816" s="66"/>
      <c r="T2816" s="63"/>
      <c r="U2816" s="67"/>
      <c r="V2816" s="67"/>
      <c r="W2816" s="67" t="str">
        <f t="shared" si="48"/>
        <v/>
      </c>
      <c r="X2816" s="159" t="str">
        <f>IF(E2816="","",(IF(Table1[[#This Row],[Cur]]="USD",Table1[[#This Row],[Cur_Amount Debit]],Table1[[#This Row],[Cur_Amount Debit]]/Table1[[#This Row],[Exchange Rate]])))</f>
        <v/>
      </c>
      <c r="Y2816" s="159" t="str">
        <f>IF(E2816="","",(IF(Table1[[#This Row],[Cur]]="USD",Table1[[#This Row],[Cur_Amount Credit]],Table1[[#This Row],[Cur_Amount Credit]]/ExchangeRate)))</f>
        <v/>
      </c>
      <c r="Z2816" s="201" t="str">
        <f>IF(E2816="","",(Table1[[#This Row],[Debit USD]]-Table1[[#This Row],[Credit USD]]))</f>
        <v/>
      </c>
      <c r="AA2816" s="226"/>
      <c r="AB2816" s="255"/>
      <c r="AC2816" s="1"/>
      <c r="AD2816" s="15"/>
      <c r="AE2816" s="15" t="str">
        <f>IF(AND(OR(Table1[[#This Row],[Account]]="15030",Table1[[#This Row],[Account]]="15035",Table1[[#This Row],[Account]]="20150"),Table1[[#This Row],[Vendor ID]]=""),1,"")</f>
        <v/>
      </c>
      <c r="AF2816" s="15"/>
      <c r="AG2816" s="15"/>
      <c r="AH2816" s="15"/>
      <c r="AI2816" s="46" t="str">
        <f>IF(Table1[[#This Row],[Posting Date]]&lt;&gt;"","GJ-"&amp;CountryID,"")</f>
        <v/>
      </c>
      <c r="AJ2816" s="59" t="str">
        <f>IF(Table1[[#This Row],[Posting Date]]&lt;&gt;"",Table1[[#This Row],[Posting Date]],"")</f>
        <v/>
      </c>
      <c r="AK2816" s="46"/>
      <c r="AL2816" s="46" t="str">
        <f>IF(Table1[[#This Row],[Description]]&lt;&gt;"",Table1[[#This Row],[Description]],"")</f>
        <v/>
      </c>
      <c r="AM2816" s="46" t="str">
        <f>IF(Table1[[#This Row],[Posting Date]]&lt;&gt;"",Table1[[#This Row],[Reference Number]],"")</f>
        <v/>
      </c>
      <c r="AN2816" s="46" t="str">
        <f>TRIM(Table1[[#This Row],[Line '#]])</f>
        <v/>
      </c>
      <c r="AO2816" s="46" t="str">
        <f>TRIM(Table1[[#This Row],[Account]])</f>
        <v/>
      </c>
      <c r="AP2816" s="46" t="str">
        <f>IF(Table1[[#This Row],[Posting Date]]&lt;&gt;"",$D$5,"")</f>
        <v/>
      </c>
      <c r="AQ2816" s="46" t="str">
        <f>TRIM(Table1[[#This Row],[Departments-Prgrams]])</f>
        <v/>
      </c>
      <c r="AR2816" s="46" t="str">
        <f>TRIM(Table1[[#This Row],[Grant]])</f>
        <v/>
      </c>
      <c r="AS2816" s="46" t="str">
        <f>TRIM(Table1[[#This Row],[Staff ID]])</f>
        <v/>
      </c>
      <c r="AT2816" s="46" t="str">
        <f>IF(TRIM(Table1[[#This Row],[Budget Code]])=0,"",TRIM(Table1[[#This Row],[Budget Code]]))</f>
        <v/>
      </c>
      <c r="AU2816" s="46" t="str">
        <f>IF(Table1[[#This Row],[Line Description]]&lt;&gt;"",Table1[[#This Row],[Line Description]],"")</f>
        <v/>
      </c>
      <c r="AV2816" s="46" t="str">
        <f>IF(Table1[[#This Row],[Cur_Amount Debit]]&gt;0,ROUND(Table1[[#This Row],[Cur_Amount Debit]],2),"")</f>
        <v/>
      </c>
      <c r="AW2816" s="46" t="str">
        <f>IF(Table1[[#This Row],[Cur_Amount Credit]]&gt;0,ROUND(Table1[[#This Row],[Cur_Amount Credit]],2),"")</f>
        <v/>
      </c>
      <c r="AX2816" s="46" t="str">
        <f>LEFT(Table1[[#This Row],[Cur]],3)</f>
        <v/>
      </c>
      <c r="AY2816" s="59"/>
      <c r="AZ2816" s="46"/>
      <c r="BA2816" s="46" t="str">
        <f>IF(Table1[[#This Row],[Cur]]&lt;&gt;"",IF(Table1[[#This Row],[Cur]]="USD","",ExchangeRate),"")</f>
        <v/>
      </c>
      <c r="BB2816" s="46" t="str">
        <f>IF(Table1[[#This Row],[Grant]]&lt;&gt;"",VLOOKUP(Table1[[#This Row],[Grant]],Grants!B:D,3),"")</f>
        <v/>
      </c>
      <c r="BC2816" s="46" t="str">
        <f>TRIM(Table1[[#This Row],[Vendor ID]])</f>
        <v/>
      </c>
      <c r="BD2816">
        <f>IF(Table1[[#This Row],[Reference Number]]=Q2815,BD2815,BD2815+1)</f>
        <v>0</v>
      </c>
    </row>
    <row r="2817" spans="1:56" ht="11.25" customHeight="1" x14ac:dyDescent="0.25">
      <c r="A2817" s="1"/>
      <c r="B2817" s="88" t="str">
        <f>IF(Table1[[#This Row],[Posting Date]]&lt;&gt;"",IF(Table1[[#This Row],[Reference Number]]=Q2816,B2816+1,1),"")</f>
        <v/>
      </c>
      <c r="C2817" s="61"/>
      <c r="D2817" s="61"/>
      <c r="E2817" s="138"/>
      <c r="F2817" s="141" t="str">
        <f>IFERROR(IF(VLOOKUP(Table1[[#This Row],[Budget Code Description]],Dimentions!$X$6:$AC$139,2,FALSE)="","",VLOOKUP(Table1[[#This Row],[Budget Code Description]],Dimentions!$X$6:$AC$139,2,FALSE)),"")</f>
        <v/>
      </c>
      <c r="G2817" s="141"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1" t="str">
        <f>IFERROR(VLOOKUP(Table1[[#This Row],[Budget Code Description]],Table6[#All],8,FALSE),"")</f>
        <v/>
      </c>
      <c r="L2817" s="63"/>
      <c r="M2817" s="65" t="str">
        <f>IFERROR(VLOOKUP(Table1[[#This Row],[Staff ID]],Table2[],2,FALSE),"")</f>
        <v/>
      </c>
      <c r="N2817" s="209" t="str">
        <f>IFERROR(IF(VLOOKUP(Table1[[#This Row],[Budget Code Description]],Dimentions!$X$6:$AC$134,4,FALSE)="","",VLOOKUP(Table1[[#This Row],[Budget Code Description]],Dimentions!$X$6:$AC$134,4,FALSE)),"")</f>
        <v/>
      </c>
      <c r="O2817" s="65" t="str">
        <f>IFERROR(VLOOKUP(Table1[[#This Row],[Vendor ID]],Table549[],2,FALSE),"")</f>
        <v/>
      </c>
      <c r="P2817" s="63"/>
      <c r="Q2817" s="141" t="str">
        <f>IF(Table1[[#This Row],[Posting Date]]&lt;&gt;"",$D$9,"")</f>
        <v/>
      </c>
      <c r="R2817" s="157" t="str">
        <f>IF(Table1[[#This Row],[Posting Date]]&lt;&gt;"",$D$10,"")</f>
        <v/>
      </c>
      <c r="S2817" s="66"/>
      <c r="T2817" s="63"/>
      <c r="U2817" s="67"/>
      <c r="V2817" s="67"/>
      <c r="W2817" s="67" t="str">
        <f t="shared" si="48"/>
        <v/>
      </c>
      <c r="X2817" s="159" t="str">
        <f>IF(E2817="","",(IF(Table1[[#This Row],[Cur]]="USD",Table1[[#This Row],[Cur_Amount Debit]],Table1[[#This Row],[Cur_Amount Debit]]/Table1[[#This Row],[Exchange Rate]])))</f>
        <v/>
      </c>
      <c r="Y2817" s="159" t="str">
        <f>IF(E2817="","",(IF(Table1[[#This Row],[Cur]]="USD",Table1[[#This Row],[Cur_Amount Credit]],Table1[[#This Row],[Cur_Amount Credit]]/ExchangeRate)))</f>
        <v/>
      </c>
      <c r="Z2817" s="201" t="str">
        <f>IF(E2817="","",(Table1[[#This Row],[Debit USD]]-Table1[[#This Row],[Credit USD]]))</f>
        <v/>
      </c>
      <c r="AA2817" s="226"/>
      <c r="AB2817" s="255"/>
      <c r="AC2817" s="1"/>
      <c r="AD2817" s="15"/>
      <c r="AE2817" s="15" t="str">
        <f>IF(AND(OR(Table1[[#This Row],[Account]]="15030",Table1[[#This Row],[Account]]="15035",Table1[[#This Row],[Account]]="20150"),Table1[[#This Row],[Vendor ID]]=""),1,"")</f>
        <v/>
      </c>
      <c r="AF2817" s="15"/>
      <c r="AG2817" s="15"/>
      <c r="AH2817" s="15"/>
      <c r="AI2817" s="46" t="str">
        <f>IF(Table1[[#This Row],[Posting Date]]&lt;&gt;"","GJ-"&amp;CountryID,"")</f>
        <v/>
      </c>
      <c r="AJ2817" s="59" t="str">
        <f>IF(Table1[[#This Row],[Posting Date]]&lt;&gt;"",Table1[[#This Row],[Posting Date]],"")</f>
        <v/>
      </c>
      <c r="AK2817" s="46"/>
      <c r="AL2817" s="46" t="str">
        <f>IF(Table1[[#This Row],[Description]]&lt;&gt;"",Table1[[#This Row],[Description]],"")</f>
        <v/>
      </c>
      <c r="AM2817" s="46" t="str">
        <f>IF(Table1[[#This Row],[Posting Date]]&lt;&gt;"",Table1[[#This Row],[Reference Number]],"")</f>
        <v/>
      </c>
      <c r="AN2817" s="46" t="str">
        <f>TRIM(Table1[[#This Row],[Line '#]])</f>
        <v/>
      </c>
      <c r="AO2817" s="46" t="str">
        <f>TRIM(Table1[[#This Row],[Account]])</f>
        <v/>
      </c>
      <c r="AP2817" s="46" t="str">
        <f>IF(Table1[[#This Row],[Posting Date]]&lt;&gt;"",$D$5,"")</f>
        <v/>
      </c>
      <c r="AQ2817" s="46" t="str">
        <f>TRIM(Table1[[#This Row],[Departments-Prgrams]])</f>
        <v/>
      </c>
      <c r="AR2817" s="46" t="str">
        <f>TRIM(Table1[[#This Row],[Grant]])</f>
        <v/>
      </c>
      <c r="AS2817" s="46" t="str">
        <f>TRIM(Table1[[#This Row],[Staff ID]])</f>
        <v/>
      </c>
      <c r="AT2817" s="46" t="str">
        <f>IF(TRIM(Table1[[#This Row],[Budget Code]])=0,"",TRIM(Table1[[#This Row],[Budget Code]]))</f>
        <v/>
      </c>
      <c r="AU2817" s="46" t="str">
        <f>IF(Table1[[#This Row],[Line Description]]&lt;&gt;"",Table1[[#This Row],[Line Description]],"")</f>
        <v/>
      </c>
      <c r="AV2817" s="46" t="str">
        <f>IF(Table1[[#This Row],[Cur_Amount Debit]]&gt;0,ROUND(Table1[[#This Row],[Cur_Amount Debit]],2),"")</f>
        <v/>
      </c>
      <c r="AW2817" s="46" t="str">
        <f>IF(Table1[[#This Row],[Cur_Amount Credit]]&gt;0,ROUND(Table1[[#This Row],[Cur_Amount Credit]],2),"")</f>
        <v/>
      </c>
      <c r="AX2817" s="46" t="str">
        <f>LEFT(Table1[[#This Row],[Cur]],3)</f>
        <v/>
      </c>
      <c r="AY2817" s="59"/>
      <c r="AZ2817" s="46"/>
      <c r="BA2817" s="46" t="str">
        <f>IF(Table1[[#This Row],[Cur]]&lt;&gt;"",IF(Table1[[#This Row],[Cur]]="USD","",ExchangeRate),"")</f>
        <v/>
      </c>
      <c r="BB2817" s="46" t="str">
        <f>IF(Table1[[#This Row],[Grant]]&lt;&gt;"",VLOOKUP(Table1[[#This Row],[Grant]],Grants!B:D,3),"")</f>
        <v/>
      </c>
      <c r="BC2817" s="46" t="str">
        <f>TRIM(Table1[[#This Row],[Vendor ID]])</f>
        <v/>
      </c>
      <c r="BD2817">
        <f>IF(Table1[[#This Row],[Reference Number]]=Q2816,BD2816,BD2816+1)</f>
        <v>0</v>
      </c>
    </row>
    <row r="2818" spans="1:56" ht="11.25" customHeight="1" x14ac:dyDescent="0.25">
      <c r="A2818" s="1"/>
      <c r="B2818" s="88" t="str">
        <f>IF(Table1[[#This Row],[Posting Date]]&lt;&gt;"",IF(Table1[[#This Row],[Reference Number]]=Q2817,B2817+1,1),"")</f>
        <v/>
      </c>
      <c r="C2818" s="61"/>
      <c r="D2818" s="61"/>
      <c r="E2818" s="138"/>
      <c r="F2818" s="141" t="str">
        <f>IFERROR(IF(VLOOKUP(Table1[[#This Row],[Budget Code Description]],Dimentions!$X$6:$AC$139,2,FALSE)="","",VLOOKUP(Table1[[#This Row],[Budget Code Description]],Dimentions!$X$6:$AC$139,2,FALSE)),"")</f>
        <v/>
      </c>
      <c r="G2818" s="141"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1" t="str">
        <f>IFERROR(VLOOKUP(Table1[[#This Row],[Budget Code Description]],Table6[#All],8,FALSE),"")</f>
        <v/>
      </c>
      <c r="L2818" s="63"/>
      <c r="M2818" s="65" t="str">
        <f>IFERROR(VLOOKUP(Table1[[#This Row],[Staff ID]],Table2[],2,FALSE),"")</f>
        <v/>
      </c>
      <c r="N2818" s="209" t="str">
        <f>IFERROR(IF(VLOOKUP(Table1[[#This Row],[Budget Code Description]],Dimentions!$X$6:$AC$134,4,FALSE)="","",VLOOKUP(Table1[[#This Row],[Budget Code Description]],Dimentions!$X$6:$AC$134,4,FALSE)),"")</f>
        <v/>
      </c>
      <c r="O2818" s="65" t="str">
        <f>IFERROR(VLOOKUP(Table1[[#This Row],[Vendor ID]],Table549[],2,FALSE),"")</f>
        <v/>
      </c>
      <c r="P2818" s="63"/>
      <c r="Q2818" s="141" t="str">
        <f>IF(Table1[[#This Row],[Posting Date]]&lt;&gt;"",$D$9,"")</f>
        <v/>
      </c>
      <c r="R2818" s="157" t="str">
        <f>IF(Table1[[#This Row],[Posting Date]]&lt;&gt;"",$D$10,"")</f>
        <v/>
      </c>
      <c r="S2818" s="66"/>
      <c r="T2818" s="63"/>
      <c r="U2818" s="67"/>
      <c r="V2818" s="67"/>
      <c r="W2818" s="67" t="str">
        <f t="shared" si="48"/>
        <v/>
      </c>
      <c r="X2818" s="159" t="str">
        <f>IF(E2818="","",(IF(Table1[[#This Row],[Cur]]="USD",Table1[[#This Row],[Cur_Amount Debit]],Table1[[#This Row],[Cur_Amount Debit]]/Table1[[#This Row],[Exchange Rate]])))</f>
        <v/>
      </c>
      <c r="Y2818" s="159" t="str">
        <f>IF(E2818="","",(IF(Table1[[#This Row],[Cur]]="USD",Table1[[#This Row],[Cur_Amount Credit]],Table1[[#This Row],[Cur_Amount Credit]]/ExchangeRate)))</f>
        <v/>
      </c>
      <c r="Z2818" s="201" t="str">
        <f>IF(E2818="","",(Table1[[#This Row],[Debit USD]]-Table1[[#This Row],[Credit USD]]))</f>
        <v/>
      </c>
      <c r="AA2818" s="226"/>
      <c r="AB2818" s="255"/>
      <c r="AC2818" s="1"/>
      <c r="AD2818" s="15"/>
      <c r="AE2818" s="15" t="str">
        <f>IF(AND(OR(Table1[[#This Row],[Account]]="15030",Table1[[#This Row],[Account]]="15035",Table1[[#This Row],[Account]]="20150"),Table1[[#This Row],[Vendor ID]]=""),1,"")</f>
        <v/>
      </c>
      <c r="AF2818" s="15"/>
      <c r="AG2818" s="15"/>
      <c r="AH2818" s="15"/>
      <c r="AI2818" s="46" t="str">
        <f>IF(Table1[[#This Row],[Posting Date]]&lt;&gt;"","GJ-"&amp;CountryID,"")</f>
        <v/>
      </c>
      <c r="AJ2818" s="59" t="str">
        <f>IF(Table1[[#This Row],[Posting Date]]&lt;&gt;"",Table1[[#This Row],[Posting Date]],"")</f>
        <v/>
      </c>
      <c r="AK2818" s="46"/>
      <c r="AL2818" s="46" t="str">
        <f>IF(Table1[[#This Row],[Description]]&lt;&gt;"",Table1[[#This Row],[Description]],"")</f>
        <v/>
      </c>
      <c r="AM2818" s="46" t="str">
        <f>IF(Table1[[#This Row],[Posting Date]]&lt;&gt;"",Table1[[#This Row],[Reference Number]],"")</f>
        <v/>
      </c>
      <c r="AN2818" s="46" t="str">
        <f>TRIM(Table1[[#This Row],[Line '#]])</f>
        <v/>
      </c>
      <c r="AO2818" s="46" t="str">
        <f>TRIM(Table1[[#This Row],[Account]])</f>
        <v/>
      </c>
      <c r="AP2818" s="46" t="str">
        <f>IF(Table1[[#This Row],[Posting Date]]&lt;&gt;"",$D$5,"")</f>
        <v/>
      </c>
      <c r="AQ2818" s="46" t="str">
        <f>TRIM(Table1[[#This Row],[Departments-Prgrams]])</f>
        <v/>
      </c>
      <c r="AR2818" s="46" t="str">
        <f>TRIM(Table1[[#This Row],[Grant]])</f>
        <v/>
      </c>
      <c r="AS2818" s="46" t="str">
        <f>TRIM(Table1[[#This Row],[Staff ID]])</f>
        <v/>
      </c>
      <c r="AT2818" s="46" t="str">
        <f>IF(TRIM(Table1[[#This Row],[Budget Code]])=0,"",TRIM(Table1[[#This Row],[Budget Code]]))</f>
        <v/>
      </c>
      <c r="AU2818" s="46" t="str">
        <f>IF(Table1[[#This Row],[Line Description]]&lt;&gt;"",Table1[[#This Row],[Line Description]],"")</f>
        <v/>
      </c>
      <c r="AV2818" s="46" t="str">
        <f>IF(Table1[[#This Row],[Cur_Amount Debit]]&gt;0,ROUND(Table1[[#This Row],[Cur_Amount Debit]],2),"")</f>
        <v/>
      </c>
      <c r="AW2818" s="46" t="str">
        <f>IF(Table1[[#This Row],[Cur_Amount Credit]]&gt;0,ROUND(Table1[[#This Row],[Cur_Amount Credit]],2),"")</f>
        <v/>
      </c>
      <c r="AX2818" s="46" t="str">
        <f>LEFT(Table1[[#This Row],[Cur]],3)</f>
        <v/>
      </c>
      <c r="AY2818" s="59"/>
      <c r="AZ2818" s="46"/>
      <c r="BA2818" s="46" t="str">
        <f>IF(Table1[[#This Row],[Cur]]&lt;&gt;"",IF(Table1[[#This Row],[Cur]]="USD","",ExchangeRate),"")</f>
        <v/>
      </c>
      <c r="BB2818" s="46" t="str">
        <f>IF(Table1[[#This Row],[Grant]]&lt;&gt;"",VLOOKUP(Table1[[#This Row],[Grant]],Grants!B:D,3),"")</f>
        <v/>
      </c>
      <c r="BC2818" s="46" t="str">
        <f>TRIM(Table1[[#This Row],[Vendor ID]])</f>
        <v/>
      </c>
      <c r="BD2818">
        <f>IF(Table1[[#This Row],[Reference Number]]=Q2817,BD2817,BD2817+1)</f>
        <v>0</v>
      </c>
    </row>
    <row r="2819" spans="1:56" ht="11.25" customHeight="1" x14ac:dyDescent="0.25">
      <c r="A2819" s="1"/>
      <c r="B2819" s="88" t="str">
        <f>IF(Table1[[#This Row],[Posting Date]]&lt;&gt;"",IF(Table1[[#This Row],[Reference Number]]=Q2818,B2818+1,1),"")</f>
        <v/>
      </c>
      <c r="C2819" s="61"/>
      <c r="D2819" s="61"/>
      <c r="E2819" s="138"/>
      <c r="F2819" s="141" t="str">
        <f>IFERROR(IF(VLOOKUP(Table1[[#This Row],[Budget Code Description]],Dimentions!$X$6:$AC$139,2,FALSE)="","",VLOOKUP(Table1[[#This Row],[Budget Code Description]],Dimentions!$X$6:$AC$139,2,FALSE)),"")</f>
        <v/>
      </c>
      <c r="G2819" s="141"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1" t="str">
        <f>IFERROR(VLOOKUP(Table1[[#This Row],[Budget Code Description]],Table6[#All],8,FALSE),"")</f>
        <v/>
      </c>
      <c r="L2819" s="63"/>
      <c r="M2819" s="65" t="str">
        <f>IFERROR(VLOOKUP(Table1[[#This Row],[Staff ID]],Table2[],2,FALSE),"")</f>
        <v/>
      </c>
      <c r="N2819" s="209" t="str">
        <f>IFERROR(IF(VLOOKUP(Table1[[#This Row],[Budget Code Description]],Dimentions!$X$6:$AC$134,4,FALSE)="","",VLOOKUP(Table1[[#This Row],[Budget Code Description]],Dimentions!$X$6:$AC$134,4,FALSE)),"")</f>
        <v/>
      </c>
      <c r="O2819" s="65" t="str">
        <f>IFERROR(VLOOKUP(Table1[[#This Row],[Vendor ID]],Table549[],2,FALSE),"")</f>
        <v/>
      </c>
      <c r="P2819" s="63"/>
      <c r="Q2819" s="141" t="str">
        <f>IF(Table1[[#This Row],[Posting Date]]&lt;&gt;"",$D$9,"")</f>
        <v/>
      </c>
      <c r="R2819" s="157" t="str">
        <f>IF(Table1[[#This Row],[Posting Date]]&lt;&gt;"",$D$10,"")</f>
        <v/>
      </c>
      <c r="S2819" s="66"/>
      <c r="T2819" s="63"/>
      <c r="U2819" s="67"/>
      <c r="V2819" s="67"/>
      <c r="W2819" s="67" t="str">
        <f t="shared" si="48"/>
        <v/>
      </c>
      <c r="X2819" s="159" t="str">
        <f>IF(E2819="","",(IF(Table1[[#This Row],[Cur]]="USD",Table1[[#This Row],[Cur_Amount Debit]],Table1[[#This Row],[Cur_Amount Debit]]/Table1[[#This Row],[Exchange Rate]])))</f>
        <v/>
      </c>
      <c r="Y2819" s="159" t="str">
        <f>IF(E2819="","",(IF(Table1[[#This Row],[Cur]]="USD",Table1[[#This Row],[Cur_Amount Credit]],Table1[[#This Row],[Cur_Amount Credit]]/ExchangeRate)))</f>
        <v/>
      </c>
      <c r="Z2819" s="201" t="str">
        <f>IF(E2819="","",(Table1[[#This Row],[Debit USD]]-Table1[[#This Row],[Credit USD]]))</f>
        <v/>
      </c>
      <c r="AA2819" s="226"/>
      <c r="AB2819" s="255"/>
      <c r="AC2819" s="1"/>
      <c r="AD2819" s="15"/>
      <c r="AE2819" s="15" t="str">
        <f>IF(AND(OR(Table1[[#This Row],[Account]]="15030",Table1[[#This Row],[Account]]="15035",Table1[[#This Row],[Account]]="20150"),Table1[[#This Row],[Vendor ID]]=""),1,"")</f>
        <v/>
      </c>
      <c r="AF2819" s="15"/>
      <c r="AG2819" s="15"/>
      <c r="AH2819" s="15"/>
      <c r="AI2819" s="46" t="str">
        <f>IF(Table1[[#This Row],[Posting Date]]&lt;&gt;"","GJ-"&amp;CountryID,"")</f>
        <v/>
      </c>
      <c r="AJ2819" s="59" t="str">
        <f>IF(Table1[[#This Row],[Posting Date]]&lt;&gt;"",Table1[[#This Row],[Posting Date]],"")</f>
        <v/>
      </c>
      <c r="AK2819" s="46"/>
      <c r="AL2819" s="46" t="str">
        <f>IF(Table1[[#This Row],[Description]]&lt;&gt;"",Table1[[#This Row],[Description]],"")</f>
        <v/>
      </c>
      <c r="AM2819" s="46" t="str">
        <f>IF(Table1[[#This Row],[Posting Date]]&lt;&gt;"",Table1[[#This Row],[Reference Number]],"")</f>
        <v/>
      </c>
      <c r="AN2819" s="46" t="str">
        <f>TRIM(Table1[[#This Row],[Line '#]])</f>
        <v/>
      </c>
      <c r="AO2819" s="46" t="str">
        <f>TRIM(Table1[[#This Row],[Account]])</f>
        <v/>
      </c>
      <c r="AP2819" s="46" t="str">
        <f>IF(Table1[[#This Row],[Posting Date]]&lt;&gt;"",$D$5,"")</f>
        <v/>
      </c>
      <c r="AQ2819" s="46" t="str">
        <f>TRIM(Table1[[#This Row],[Departments-Prgrams]])</f>
        <v/>
      </c>
      <c r="AR2819" s="46" t="str">
        <f>TRIM(Table1[[#This Row],[Grant]])</f>
        <v/>
      </c>
      <c r="AS2819" s="46" t="str">
        <f>TRIM(Table1[[#This Row],[Staff ID]])</f>
        <v/>
      </c>
      <c r="AT2819" s="46" t="str">
        <f>IF(TRIM(Table1[[#This Row],[Budget Code]])=0,"",TRIM(Table1[[#This Row],[Budget Code]]))</f>
        <v/>
      </c>
      <c r="AU2819" s="46" t="str">
        <f>IF(Table1[[#This Row],[Line Description]]&lt;&gt;"",Table1[[#This Row],[Line Description]],"")</f>
        <v/>
      </c>
      <c r="AV2819" s="46" t="str">
        <f>IF(Table1[[#This Row],[Cur_Amount Debit]]&gt;0,ROUND(Table1[[#This Row],[Cur_Amount Debit]],2),"")</f>
        <v/>
      </c>
      <c r="AW2819" s="46" t="str">
        <f>IF(Table1[[#This Row],[Cur_Amount Credit]]&gt;0,ROUND(Table1[[#This Row],[Cur_Amount Credit]],2),"")</f>
        <v/>
      </c>
      <c r="AX2819" s="46" t="str">
        <f>LEFT(Table1[[#This Row],[Cur]],3)</f>
        <v/>
      </c>
      <c r="AY2819" s="59"/>
      <c r="AZ2819" s="46"/>
      <c r="BA2819" s="46" t="str">
        <f>IF(Table1[[#This Row],[Cur]]&lt;&gt;"",IF(Table1[[#This Row],[Cur]]="USD","",ExchangeRate),"")</f>
        <v/>
      </c>
      <c r="BB2819" s="46" t="str">
        <f>IF(Table1[[#This Row],[Grant]]&lt;&gt;"",VLOOKUP(Table1[[#This Row],[Grant]],Grants!B:D,3),"")</f>
        <v/>
      </c>
      <c r="BC2819" s="46" t="str">
        <f>TRIM(Table1[[#This Row],[Vendor ID]])</f>
        <v/>
      </c>
      <c r="BD2819">
        <f>IF(Table1[[#This Row],[Reference Number]]=Q2818,BD2818,BD2818+1)</f>
        <v>0</v>
      </c>
    </row>
    <row r="2820" spans="1:56" ht="11.25" customHeight="1" x14ac:dyDescent="0.25">
      <c r="A2820" s="1"/>
      <c r="B2820" s="88" t="str">
        <f>IF(Table1[[#This Row],[Posting Date]]&lt;&gt;"",IF(Table1[[#This Row],[Reference Number]]=Q2819,B2819+1,1),"")</f>
        <v/>
      </c>
      <c r="C2820" s="61"/>
      <c r="D2820" s="61"/>
      <c r="E2820" s="138"/>
      <c r="F2820" s="141" t="str">
        <f>IFERROR(IF(VLOOKUP(Table1[[#This Row],[Budget Code Description]],Dimentions!$X$6:$AC$139,2,FALSE)="","",VLOOKUP(Table1[[#This Row],[Budget Code Description]],Dimentions!$X$6:$AC$139,2,FALSE)),"")</f>
        <v/>
      </c>
      <c r="G2820" s="141"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1" t="str">
        <f>IFERROR(VLOOKUP(Table1[[#This Row],[Budget Code Description]],Table6[#All],8,FALSE),"")</f>
        <v/>
      </c>
      <c r="L2820" s="63"/>
      <c r="M2820" s="65" t="str">
        <f>IFERROR(VLOOKUP(Table1[[#This Row],[Staff ID]],Table2[],2,FALSE),"")</f>
        <v/>
      </c>
      <c r="N2820" s="209" t="str">
        <f>IFERROR(IF(VLOOKUP(Table1[[#This Row],[Budget Code Description]],Dimentions!$X$6:$AC$134,4,FALSE)="","",VLOOKUP(Table1[[#This Row],[Budget Code Description]],Dimentions!$X$6:$AC$134,4,FALSE)),"")</f>
        <v/>
      </c>
      <c r="O2820" s="65" t="str">
        <f>IFERROR(VLOOKUP(Table1[[#This Row],[Vendor ID]],Table549[],2,FALSE),"")</f>
        <v/>
      </c>
      <c r="P2820" s="63"/>
      <c r="Q2820" s="141" t="str">
        <f>IF(Table1[[#This Row],[Posting Date]]&lt;&gt;"",$D$9,"")</f>
        <v/>
      </c>
      <c r="R2820" s="157" t="str">
        <f>IF(Table1[[#This Row],[Posting Date]]&lt;&gt;"",$D$10,"")</f>
        <v/>
      </c>
      <c r="S2820" s="66"/>
      <c r="T2820" s="63"/>
      <c r="U2820" s="67"/>
      <c r="V2820" s="67"/>
      <c r="W2820" s="67" t="str">
        <f t="shared" si="48"/>
        <v/>
      </c>
      <c r="X2820" s="159" t="str">
        <f>IF(E2820="","",(IF(Table1[[#This Row],[Cur]]="USD",Table1[[#This Row],[Cur_Amount Debit]],Table1[[#This Row],[Cur_Amount Debit]]/Table1[[#This Row],[Exchange Rate]])))</f>
        <v/>
      </c>
      <c r="Y2820" s="159" t="str">
        <f>IF(E2820="","",(IF(Table1[[#This Row],[Cur]]="USD",Table1[[#This Row],[Cur_Amount Credit]],Table1[[#This Row],[Cur_Amount Credit]]/ExchangeRate)))</f>
        <v/>
      </c>
      <c r="Z2820" s="201" t="str">
        <f>IF(E2820="","",(Table1[[#This Row],[Debit USD]]-Table1[[#This Row],[Credit USD]]))</f>
        <v/>
      </c>
      <c r="AA2820" s="226"/>
      <c r="AB2820" s="255"/>
      <c r="AC2820" s="1"/>
      <c r="AD2820" s="15"/>
      <c r="AE2820" s="15" t="str">
        <f>IF(AND(OR(Table1[[#This Row],[Account]]="15030",Table1[[#This Row],[Account]]="15035",Table1[[#This Row],[Account]]="20150"),Table1[[#This Row],[Vendor ID]]=""),1,"")</f>
        <v/>
      </c>
      <c r="AF2820" s="15"/>
      <c r="AG2820" s="15"/>
      <c r="AH2820" s="15"/>
      <c r="AI2820" s="46" t="str">
        <f>IF(Table1[[#This Row],[Posting Date]]&lt;&gt;"","GJ-"&amp;CountryID,"")</f>
        <v/>
      </c>
      <c r="AJ2820" s="59" t="str">
        <f>IF(Table1[[#This Row],[Posting Date]]&lt;&gt;"",Table1[[#This Row],[Posting Date]],"")</f>
        <v/>
      </c>
      <c r="AK2820" s="46"/>
      <c r="AL2820" s="46" t="str">
        <f>IF(Table1[[#This Row],[Description]]&lt;&gt;"",Table1[[#This Row],[Description]],"")</f>
        <v/>
      </c>
      <c r="AM2820" s="46" t="str">
        <f>IF(Table1[[#This Row],[Posting Date]]&lt;&gt;"",Table1[[#This Row],[Reference Number]],"")</f>
        <v/>
      </c>
      <c r="AN2820" s="46" t="str">
        <f>TRIM(Table1[[#This Row],[Line '#]])</f>
        <v/>
      </c>
      <c r="AO2820" s="46" t="str">
        <f>TRIM(Table1[[#This Row],[Account]])</f>
        <v/>
      </c>
      <c r="AP2820" s="46" t="str">
        <f>IF(Table1[[#This Row],[Posting Date]]&lt;&gt;"",$D$5,"")</f>
        <v/>
      </c>
      <c r="AQ2820" s="46" t="str">
        <f>TRIM(Table1[[#This Row],[Departments-Prgrams]])</f>
        <v/>
      </c>
      <c r="AR2820" s="46" t="str">
        <f>TRIM(Table1[[#This Row],[Grant]])</f>
        <v/>
      </c>
      <c r="AS2820" s="46" t="str">
        <f>TRIM(Table1[[#This Row],[Staff ID]])</f>
        <v/>
      </c>
      <c r="AT2820" s="46" t="str">
        <f>IF(TRIM(Table1[[#This Row],[Budget Code]])=0,"",TRIM(Table1[[#This Row],[Budget Code]]))</f>
        <v/>
      </c>
      <c r="AU2820" s="46" t="str">
        <f>IF(Table1[[#This Row],[Line Description]]&lt;&gt;"",Table1[[#This Row],[Line Description]],"")</f>
        <v/>
      </c>
      <c r="AV2820" s="46" t="str">
        <f>IF(Table1[[#This Row],[Cur_Amount Debit]]&gt;0,ROUND(Table1[[#This Row],[Cur_Amount Debit]],2),"")</f>
        <v/>
      </c>
      <c r="AW2820" s="46" t="str">
        <f>IF(Table1[[#This Row],[Cur_Amount Credit]]&gt;0,ROUND(Table1[[#This Row],[Cur_Amount Credit]],2),"")</f>
        <v/>
      </c>
      <c r="AX2820" s="46" t="str">
        <f>LEFT(Table1[[#This Row],[Cur]],3)</f>
        <v/>
      </c>
      <c r="AY2820" s="59"/>
      <c r="AZ2820" s="46"/>
      <c r="BA2820" s="46" t="str">
        <f>IF(Table1[[#This Row],[Cur]]&lt;&gt;"",IF(Table1[[#This Row],[Cur]]="USD","",ExchangeRate),"")</f>
        <v/>
      </c>
      <c r="BB2820" s="46" t="str">
        <f>IF(Table1[[#This Row],[Grant]]&lt;&gt;"",VLOOKUP(Table1[[#This Row],[Grant]],Grants!B:D,3),"")</f>
        <v/>
      </c>
      <c r="BC2820" s="46" t="str">
        <f>TRIM(Table1[[#This Row],[Vendor ID]])</f>
        <v/>
      </c>
      <c r="BD2820">
        <f>IF(Table1[[#This Row],[Reference Number]]=Q2819,BD2819,BD2819+1)</f>
        <v>0</v>
      </c>
    </row>
    <row r="2821" spans="1:56" ht="11.25" customHeight="1" x14ac:dyDescent="0.25">
      <c r="A2821" s="1"/>
      <c r="B2821" s="88" t="str">
        <f>IF(Table1[[#This Row],[Posting Date]]&lt;&gt;"",IF(Table1[[#This Row],[Reference Number]]=Q2820,B2820+1,1),"")</f>
        <v/>
      </c>
      <c r="C2821" s="61"/>
      <c r="D2821" s="61"/>
      <c r="E2821" s="138"/>
      <c r="F2821" s="141" t="str">
        <f>IFERROR(IF(VLOOKUP(Table1[[#This Row],[Budget Code Description]],Dimentions!$X$6:$AC$139,2,FALSE)="","",VLOOKUP(Table1[[#This Row],[Budget Code Description]],Dimentions!$X$6:$AC$139,2,FALSE)),"")</f>
        <v/>
      </c>
      <c r="G2821" s="141"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1" t="str">
        <f>IFERROR(VLOOKUP(Table1[[#This Row],[Budget Code Description]],Table6[#All],8,FALSE),"")</f>
        <v/>
      </c>
      <c r="L2821" s="63"/>
      <c r="M2821" s="65" t="str">
        <f>IFERROR(VLOOKUP(Table1[[#This Row],[Staff ID]],Table2[],2,FALSE),"")</f>
        <v/>
      </c>
      <c r="N2821" s="209" t="str">
        <f>IFERROR(IF(VLOOKUP(Table1[[#This Row],[Budget Code Description]],Dimentions!$X$6:$AC$134,4,FALSE)="","",VLOOKUP(Table1[[#This Row],[Budget Code Description]],Dimentions!$X$6:$AC$134,4,FALSE)),"")</f>
        <v/>
      </c>
      <c r="O2821" s="65" t="str">
        <f>IFERROR(VLOOKUP(Table1[[#This Row],[Vendor ID]],Table549[],2,FALSE),"")</f>
        <v/>
      </c>
      <c r="P2821" s="63"/>
      <c r="Q2821" s="141" t="str">
        <f>IF(Table1[[#This Row],[Posting Date]]&lt;&gt;"",$D$9,"")</f>
        <v/>
      </c>
      <c r="R2821" s="157" t="str">
        <f>IF(Table1[[#This Row],[Posting Date]]&lt;&gt;"",$D$10,"")</f>
        <v/>
      </c>
      <c r="S2821" s="66"/>
      <c r="T2821" s="63"/>
      <c r="U2821" s="67"/>
      <c r="V2821" s="67"/>
      <c r="W2821" s="67" t="str">
        <f t="shared" si="48"/>
        <v/>
      </c>
      <c r="X2821" s="159" t="str">
        <f>IF(E2821="","",(IF(Table1[[#This Row],[Cur]]="USD",Table1[[#This Row],[Cur_Amount Debit]],Table1[[#This Row],[Cur_Amount Debit]]/Table1[[#This Row],[Exchange Rate]])))</f>
        <v/>
      </c>
      <c r="Y2821" s="159" t="str">
        <f>IF(E2821="","",(IF(Table1[[#This Row],[Cur]]="USD",Table1[[#This Row],[Cur_Amount Credit]],Table1[[#This Row],[Cur_Amount Credit]]/ExchangeRate)))</f>
        <v/>
      </c>
      <c r="Z2821" s="201" t="str">
        <f>IF(E2821="","",(Table1[[#This Row],[Debit USD]]-Table1[[#This Row],[Credit USD]]))</f>
        <v/>
      </c>
      <c r="AA2821" s="226"/>
      <c r="AB2821" s="255"/>
      <c r="AC2821" s="1"/>
      <c r="AD2821" s="15"/>
      <c r="AE2821" s="15" t="str">
        <f>IF(AND(OR(Table1[[#This Row],[Account]]="15030",Table1[[#This Row],[Account]]="15035",Table1[[#This Row],[Account]]="20150"),Table1[[#This Row],[Vendor ID]]=""),1,"")</f>
        <v/>
      </c>
      <c r="AF2821" s="15"/>
      <c r="AG2821" s="15"/>
      <c r="AH2821" s="15"/>
      <c r="AI2821" s="46" t="str">
        <f>IF(Table1[[#This Row],[Posting Date]]&lt;&gt;"","GJ-"&amp;CountryID,"")</f>
        <v/>
      </c>
      <c r="AJ2821" s="59" t="str">
        <f>IF(Table1[[#This Row],[Posting Date]]&lt;&gt;"",Table1[[#This Row],[Posting Date]],"")</f>
        <v/>
      </c>
      <c r="AK2821" s="46"/>
      <c r="AL2821" s="46" t="str">
        <f>IF(Table1[[#This Row],[Description]]&lt;&gt;"",Table1[[#This Row],[Description]],"")</f>
        <v/>
      </c>
      <c r="AM2821" s="46" t="str">
        <f>IF(Table1[[#This Row],[Posting Date]]&lt;&gt;"",Table1[[#This Row],[Reference Number]],"")</f>
        <v/>
      </c>
      <c r="AN2821" s="46" t="str">
        <f>TRIM(Table1[[#This Row],[Line '#]])</f>
        <v/>
      </c>
      <c r="AO2821" s="46" t="str">
        <f>TRIM(Table1[[#This Row],[Account]])</f>
        <v/>
      </c>
      <c r="AP2821" s="46" t="str">
        <f>IF(Table1[[#This Row],[Posting Date]]&lt;&gt;"",$D$5,"")</f>
        <v/>
      </c>
      <c r="AQ2821" s="46" t="str">
        <f>TRIM(Table1[[#This Row],[Departments-Prgrams]])</f>
        <v/>
      </c>
      <c r="AR2821" s="46" t="str">
        <f>TRIM(Table1[[#This Row],[Grant]])</f>
        <v/>
      </c>
      <c r="AS2821" s="46" t="str">
        <f>TRIM(Table1[[#This Row],[Staff ID]])</f>
        <v/>
      </c>
      <c r="AT2821" s="46" t="str">
        <f>IF(TRIM(Table1[[#This Row],[Budget Code]])=0,"",TRIM(Table1[[#This Row],[Budget Code]]))</f>
        <v/>
      </c>
      <c r="AU2821" s="46" t="str">
        <f>IF(Table1[[#This Row],[Line Description]]&lt;&gt;"",Table1[[#This Row],[Line Description]],"")</f>
        <v/>
      </c>
      <c r="AV2821" s="46" t="str">
        <f>IF(Table1[[#This Row],[Cur_Amount Debit]]&gt;0,ROUND(Table1[[#This Row],[Cur_Amount Debit]],2),"")</f>
        <v/>
      </c>
      <c r="AW2821" s="46" t="str">
        <f>IF(Table1[[#This Row],[Cur_Amount Credit]]&gt;0,ROUND(Table1[[#This Row],[Cur_Amount Credit]],2),"")</f>
        <v/>
      </c>
      <c r="AX2821" s="46" t="str">
        <f>LEFT(Table1[[#This Row],[Cur]],3)</f>
        <v/>
      </c>
      <c r="AY2821" s="59"/>
      <c r="AZ2821" s="46"/>
      <c r="BA2821" s="46" t="str">
        <f>IF(Table1[[#This Row],[Cur]]&lt;&gt;"",IF(Table1[[#This Row],[Cur]]="USD","",ExchangeRate),"")</f>
        <v/>
      </c>
      <c r="BB2821" s="46" t="str">
        <f>IF(Table1[[#This Row],[Grant]]&lt;&gt;"",VLOOKUP(Table1[[#This Row],[Grant]],Grants!B:D,3),"")</f>
        <v/>
      </c>
      <c r="BC2821" s="46" t="str">
        <f>TRIM(Table1[[#This Row],[Vendor ID]])</f>
        <v/>
      </c>
      <c r="BD2821">
        <f>IF(Table1[[#This Row],[Reference Number]]=Q2820,BD2820,BD2820+1)</f>
        <v>0</v>
      </c>
    </row>
    <row r="2822" spans="1:56" ht="11.25" customHeight="1" x14ac:dyDescent="0.25">
      <c r="A2822" s="1"/>
      <c r="B2822" s="88" t="str">
        <f>IF(Table1[[#This Row],[Posting Date]]&lt;&gt;"",IF(Table1[[#This Row],[Reference Number]]=Q2821,B2821+1,1),"")</f>
        <v/>
      </c>
      <c r="C2822" s="61"/>
      <c r="D2822" s="61"/>
      <c r="E2822" s="138"/>
      <c r="F2822" s="141" t="str">
        <f>IFERROR(IF(VLOOKUP(Table1[[#This Row],[Budget Code Description]],Dimentions!$X$6:$AC$139,2,FALSE)="","",VLOOKUP(Table1[[#This Row],[Budget Code Description]],Dimentions!$X$6:$AC$139,2,FALSE)),"")</f>
        <v/>
      </c>
      <c r="G2822" s="141"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1" t="str">
        <f>IFERROR(VLOOKUP(Table1[[#This Row],[Budget Code Description]],Table6[#All],8,FALSE),"")</f>
        <v/>
      </c>
      <c r="L2822" s="63"/>
      <c r="M2822" s="65" t="str">
        <f>IFERROR(VLOOKUP(Table1[[#This Row],[Staff ID]],Table2[],2,FALSE),"")</f>
        <v/>
      </c>
      <c r="N2822" s="209" t="str">
        <f>IFERROR(IF(VLOOKUP(Table1[[#This Row],[Budget Code Description]],Dimentions!$X$6:$AC$134,4,FALSE)="","",VLOOKUP(Table1[[#This Row],[Budget Code Description]],Dimentions!$X$6:$AC$134,4,FALSE)),"")</f>
        <v/>
      </c>
      <c r="O2822" s="65" t="str">
        <f>IFERROR(VLOOKUP(Table1[[#This Row],[Vendor ID]],Table549[],2,FALSE),"")</f>
        <v/>
      </c>
      <c r="P2822" s="63"/>
      <c r="Q2822" s="141" t="str">
        <f>IF(Table1[[#This Row],[Posting Date]]&lt;&gt;"",$D$9,"")</f>
        <v/>
      </c>
      <c r="R2822" s="157" t="str">
        <f>IF(Table1[[#This Row],[Posting Date]]&lt;&gt;"",$D$10,"")</f>
        <v/>
      </c>
      <c r="S2822" s="66"/>
      <c r="T2822" s="63"/>
      <c r="U2822" s="67"/>
      <c r="V2822" s="67"/>
      <c r="W2822" s="67" t="str">
        <f t="shared" si="48"/>
        <v/>
      </c>
      <c r="X2822" s="159" t="str">
        <f>IF(E2822="","",(IF(Table1[[#This Row],[Cur]]="USD",Table1[[#This Row],[Cur_Amount Debit]],Table1[[#This Row],[Cur_Amount Debit]]/Table1[[#This Row],[Exchange Rate]])))</f>
        <v/>
      </c>
      <c r="Y2822" s="159" t="str">
        <f>IF(E2822="","",(IF(Table1[[#This Row],[Cur]]="USD",Table1[[#This Row],[Cur_Amount Credit]],Table1[[#This Row],[Cur_Amount Credit]]/ExchangeRate)))</f>
        <v/>
      </c>
      <c r="Z2822" s="201" t="str">
        <f>IF(E2822="","",(Table1[[#This Row],[Debit USD]]-Table1[[#This Row],[Credit USD]]))</f>
        <v/>
      </c>
      <c r="AA2822" s="226"/>
      <c r="AB2822" s="255"/>
      <c r="AC2822" s="1"/>
      <c r="AD2822" s="15"/>
      <c r="AE2822" s="15" t="str">
        <f>IF(AND(OR(Table1[[#This Row],[Account]]="15030",Table1[[#This Row],[Account]]="15035",Table1[[#This Row],[Account]]="20150"),Table1[[#This Row],[Vendor ID]]=""),1,"")</f>
        <v/>
      </c>
      <c r="AF2822" s="15"/>
      <c r="AG2822" s="15"/>
      <c r="AH2822" s="15"/>
      <c r="AI2822" s="46" t="str">
        <f>IF(Table1[[#This Row],[Posting Date]]&lt;&gt;"","GJ-"&amp;CountryID,"")</f>
        <v/>
      </c>
      <c r="AJ2822" s="59" t="str">
        <f>IF(Table1[[#This Row],[Posting Date]]&lt;&gt;"",Table1[[#This Row],[Posting Date]],"")</f>
        <v/>
      </c>
      <c r="AK2822" s="46"/>
      <c r="AL2822" s="46" t="str">
        <f>IF(Table1[[#This Row],[Description]]&lt;&gt;"",Table1[[#This Row],[Description]],"")</f>
        <v/>
      </c>
      <c r="AM2822" s="46" t="str">
        <f>IF(Table1[[#This Row],[Posting Date]]&lt;&gt;"",Table1[[#This Row],[Reference Number]],"")</f>
        <v/>
      </c>
      <c r="AN2822" s="46" t="str">
        <f>TRIM(Table1[[#This Row],[Line '#]])</f>
        <v/>
      </c>
      <c r="AO2822" s="46" t="str">
        <f>TRIM(Table1[[#This Row],[Account]])</f>
        <v/>
      </c>
      <c r="AP2822" s="46" t="str">
        <f>IF(Table1[[#This Row],[Posting Date]]&lt;&gt;"",$D$5,"")</f>
        <v/>
      </c>
      <c r="AQ2822" s="46" t="str">
        <f>TRIM(Table1[[#This Row],[Departments-Prgrams]])</f>
        <v/>
      </c>
      <c r="AR2822" s="46" t="str">
        <f>TRIM(Table1[[#This Row],[Grant]])</f>
        <v/>
      </c>
      <c r="AS2822" s="46" t="str">
        <f>TRIM(Table1[[#This Row],[Staff ID]])</f>
        <v/>
      </c>
      <c r="AT2822" s="46" t="str">
        <f>IF(TRIM(Table1[[#This Row],[Budget Code]])=0,"",TRIM(Table1[[#This Row],[Budget Code]]))</f>
        <v/>
      </c>
      <c r="AU2822" s="46" t="str">
        <f>IF(Table1[[#This Row],[Line Description]]&lt;&gt;"",Table1[[#This Row],[Line Description]],"")</f>
        <v/>
      </c>
      <c r="AV2822" s="46" t="str">
        <f>IF(Table1[[#This Row],[Cur_Amount Debit]]&gt;0,ROUND(Table1[[#This Row],[Cur_Amount Debit]],2),"")</f>
        <v/>
      </c>
      <c r="AW2822" s="46" t="str">
        <f>IF(Table1[[#This Row],[Cur_Amount Credit]]&gt;0,ROUND(Table1[[#This Row],[Cur_Amount Credit]],2),"")</f>
        <v/>
      </c>
      <c r="AX2822" s="46" t="str">
        <f>LEFT(Table1[[#This Row],[Cur]],3)</f>
        <v/>
      </c>
      <c r="AY2822" s="59"/>
      <c r="AZ2822" s="46"/>
      <c r="BA2822" s="46" t="str">
        <f>IF(Table1[[#This Row],[Cur]]&lt;&gt;"",IF(Table1[[#This Row],[Cur]]="USD","",ExchangeRate),"")</f>
        <v/>
      </c>
      <c r="BB2822" s="46" t="str">
        <f>IF(Table1[[#This Row],[Grant]]&lt;&gt;"",VLOOKUP(Table1[[#This Row],[Grant]],Grants!B:D,3),"")</f>
        <v/>
      </c>
      <c r="BC2822" s="46" t="str">
        <f>TRIM(Table1[[#This Row],[Vendor ID]])</f>
        <v/>
      </c>
      <c r="BD2822">
        <f>IF(Table1[[#This Row],[Reference Number]]=Q2821,BD2821,BD2821+1)</f>
        <v>0</v>
      </c>
    </row>
    <row r="2823" spans="1:56" ht="11.25" customHeight="1" x14ac:dyDescent="0.25">
      <c r="A2823" s="1"/>
      <c r="B2823" s="88" t="str">
        <f>IF(Table1[[#This Row],[Posting Date]]&lt;&gt;"",IF(Table1[[#This Row],[Reference Number]]=Q2822,B2822+1,1),"")</f>
        <v/>
      </c>
      <c r="C2823" s="61"/>
      <c r="D2823" s="61"/>
      <c r="E2823" s="138"/>
      <c r="F2823" s="141" t="str">
        <f>IFERROR(IF(VLOOKUP(Table1[[#This Row],[Budget Code Description]],Dimentions!$X$6:$AC$139,2,FALSE)="","",VLOOKUP(Table1[[#This Row],[Budget Code Description]],Dimentions!$X$6:$AC$139,2,FALSE)),"")</f>
        <v/>
      </c>
      <c r="G2823" s="141"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1" t="str">
        <f>IFERROR(VLOOKUP(Table1[[#This Row],[Budget Code Description]],Table6[#All],8,FALSE),"")</f>
        <v/>
      </c>
      <c r="L2823" s="63"/>
      <c r="M2823" s="65" t="str">
        <f>IFERROR(VLOOKUP(Table1[[#This Row],[Staff ID]],Table2[],2,FALSE),"")</f>
        <v/>
      </c>
      <c r="N2823" s="209" t="str">
        <f>IFERROR(IF(VLOOKUP(Table1[[#This Row],[Budget Code Description]],Dimentions!$X$6:$AC$134,4,FALSE)="","",VLOOKUP(Table1[[#This Row],[Budget Code Description]],Dimentions!$X$6:$AC$134,4,FALSE)),"")</f>
        <v/>
      </c>
      <c r="O2823" s="65" t="str">
        <f>IFERROR(VLOOKUP(Table1[[#This Row],[Vendor ID]],Table549[],2,FALSE),"")</f>
        <v/>
      </c>
      <c r="P2823" s="63"/>
      <c r="Q2823" s="141" t="str">
        <f>IF(Table1[[#This Row],[Posting Date]]&lt;&gt;"",$D$9,"")</f>
        <v/>
      </c>
      <c r="R2823" s="157" t="str">
        <f>IF(Table1[[#This Row],[Posting Date]]&lt;&gt;"",$D$10,"")</f>
        <v/>
      </c>
      <c r="S2823" s="66"/>
      <c r="T2823" s="63"/>
      <c r="U2823" s="67"/>
      <c r="V2823" s="67"/>
      <c r="W2823" s="67" t="str">
        <f t="shared" si="48"/>
        <v/>
      </c>
      <c r="X2823" s="159" t="str">
        <f>IF(E2823="","",(IF(Table1[[#This Row],[Cur]]="USD",Table1[[#This Row],[Cur_Amount Debit]],Table1[[#This Row],[Cur_Amount Debit]]/Table1[[#This Row],[Exchange Rate]])))</f>
        <v/>
      </c>
      <c r="Y2823" s="159" t="str">
        <f>IF(E2823="","",(IF(Table1[[#This Row],[Cur]]="USD",Table1[[#This Row],[Cur_Amount Credit]],Table1[[#This Row],[Cur_Amount Credit]]/ExchangeRate)))</f>
        <v/>
      </c>
      <c r="Z2823" s="201" t="str">
        <f>IF(E2823="","",(Table1[[#This Row],[Debit USD]]-Table1[[#This Row],[Credit USD]]))</f>
        <v/>
      </c>
      <c r="AA2823" s="226"/>
      <c r="AB2823" s="255"/>
      <c r="AC2823" s="1"/>
      <c r="AD2823" s="15"/>
      <c r="AE2823" s="15" t="str">
        <f>IF(AND(OR(Table1[[#This Row],[Account]]="15030",Table1[[#This Row],[Account]]="15035",Table1[[#This Row],[Account]]="20150"),Table1[[#This Row],[Vendor ID]]=""),1,"")</f>
        <v/>
      </c>
      <c r="AF2823" s="15"/>
      <c r="AG2823" s="15"/>
      <c r="AH2823" s="15"/>
      <c r="AI2823" s="46" t="str">
        <f>IF(Table1[[#This Row],[Posting Date]]&lt;&gt;"","GJ-"&amp;CountryID,"")</f>
        <v/>
      </c>
      <c r="AJ2823" s="59" t="str">
        <f>IF(Table1[[#This Row],[Posting Date]]&lt;&gt;"",Table1[[#This Row],[Posting Date]],"")</f>
        <v/>
      </c>
      <c r="AK2823" s="46"/>
      <c r="AL2823" s="46" t="str">
        <f>IF(Table1[[#This Row],[Description]]&lt;&gt;"",Table1[[#This Row],[Description]],"")</f>
        <v/>
      </c>
      <c r="AM2823" s="46" t="str">
        <f>IF(Table1[[#This Row],[Posting Date]]&lt;&gt;"",Table1[[#This Row],[Reference Number]],"")</f>
        <v/>
      </c>
      <c r="AN2823" s="46" t="str">
        <f>TRIM(Table1[[#This Row],[Line '#]])</f>
        <v/>
      </c>
      <c r="AO2823" s="46" t="str">
        <f>TRIM(Table1[[#This Row],[Account]])</f>
        <v/>
      </c>
      <c r="AP2823" s="46" t="str">
        <f>IF(Table1[[#This Row],[Posting Date]]&lt;&gt;"",$D$5,"")</f>
        <v/>
      </c>
      <c r="AQ2823" s="46" t="str">
        <f>TRIM(Table1[[#This Row],[Departments-Prgrams]])</f>
        <v/>
      </c>
      <c r="AR2823" s="46" t="str">
        <f>TRIM(Table1[[#This Row],[Grant]])</f>
        <v/>
      </c>
      <c r="AS2823" s="46" t="str">
        <f>TRIM(Table1[[#This Row],[Staff ID]])</f>
        <v/>
      </c>
      <c r="AT2823" s="46" t="str">
        <f>IF(TRIM(Table1[[#This Row],[Budget Code]])=0,"",TRIM(Table1[[#This Row],[Budget Code]]))</f>
        <v/>
      </c>
      <c r="AU2823" s="46" t="str">
        <f>IF(Table1[[#This Row],[Line Description]]&lt;&gt;"",Table1[[#This Row],[Line Description]],"")</f>
        <v/>
      </c>
      <c r="AV2823" s="46" t="str">
        <f>IF(Table1[[#This Row],[Cur_Amount Debit]]&gt;0,ROUND(Table1[[#This Row],[Cur_Amount Debit]],2),"")</f>
        <v/>
      </c>
      <c r="AW2823" s="46" t="str">
        <f>IF(Table1[[#This Row],[Cur_Amount Credit]]&gt;0,ROUND(Table1[[#This Row],[Cur_Amount Credit]],2),"")</f>
        <v/>
      </c>
      <c r="AX2823" s="46" t="str">
        <f>LEFT(Table1[[#This Row],[Cur]],3)</f>
        <v/>
      </c>
      <c r="AY2823" s="59"/>
      <c r="AZ2823" s="46"/>
      <c r="BA2823" s="46" t="str">
        <f>IF(Table1[[#This Row],[Cur]]&lt;&gt;"",IF(Table1[[#This Row],[Cur]]="USD","",ExchangeRate),"")</f>
        <v/>
      </c>
      <c r="BB2823" s="46" t="str">
        <f>IF(Table1[[#This Row],[Grant]]&lt;&gt;"",VLOOKUP(Table1[[#This Row],[Grant]],Grants!B:D,3),"")</f>
        <v/>
      </c>
      <c r="BC2823" s="46" t="str">
        <f>TRIM(Table1[[#This Row],[Vendor ID]])</f>
        <v/>
      </c>
      <c r="BD2823">
        <f>IF(Table1[[#This Row],[Reference Number]]=Q2822,BD2822,BD2822+1)</f>
        <v>0</v>
      </c>
    </row>
    <row r="2824" spans="1:56" ht="11.25" customHeight="1" x14ac:dyDescent="0.25">
      <c r="A2824" s="1"/>
      <c r="B2824" s="88" t="str">
        <f>IF(Table1[[#This Row],[Posting Date]]&lt;&gt;"",IF(Table1[[#This Row],[Reference Number]]=Q2823,B2823+1,1),"")</f>
        <v/>
      </c>
      <c r="C2824" s="61"/>
      <c r="D2824" s="61"/>
      <c r="E2824" s="138"/>
      <c r="F2824" s="141" t="str">
        <f>IFERROR(IF(VLOOKUP(Table1[[#This Row],[Budget Code Description]],Dimentions!$X$6:$AC$139,2,FALSE)="","",VLOOKUP(Table1[[#This Row],[Budget Code Description]],Dimentions!$X$6:$AC$139,2,FALSE)),"")</f>
        <v/>
      </c>
      <c r="G2824" s="141"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1" t="str">
        <f>IFERROR(VLOOKUP(Table1[[#This Row],[Budget Code Description]],Table6[#All],8,FALSE),"")</f>
        <v/>
      </c>
      <c r="L2824" s="63"/>
      <c r="M2824" s="65" t="str">
        <f>IFERROR(VLOOKUP(Table1[[#This Row],[Staff ID]],Table2[],2,FALSE),"")</f>
        <v/>
      </c>
      <c r="N2824" s="209" t="str">
        <f>IFERROR(IF(VLOOKUP(Table1[[#This Row],[Budget Code Description]],Dimentions!$X$6:$AC$134,4,FALSE)="","",VLOOKUP(Table1[[#This Row],[Budget Code Description]],Dimentions!$X$6:$AC$134,4,FALSE)),"")</f>
        <v/>
      </c>
      <c r="O2824" s="65" t="str">
        <f>IFERROR(VLOOKUP(Table1[[#This Row],[Vendor ID]],Table549[],2,FALSE),"")</f>
        <v/>
      </c>
      <c r="P2824" s="63"/>
      <c r="Q2824" s="141" t="str">
        <f>IF(Table1[[#This Row],[Posting Date]]&lt;&gt;"",$D$9,"")</f>
        <v/>
      </c>
      <c r="R2824" s="157" t="str">
        <f>IF(Table1[[#This Row],[Posting Date]]&lt;&gt;"",$D$10,"")</f>
        <v/>
      </c>
      <c r="S2824" s="66"/>
      <c r="T2824" s="63"/>
      <c r="U2824" s="67"/>
      <c r="V2824" s="67"/>
      <c r="W2824" s="67" t="str">
        <f t="shared" si="48"/>
        <v/>
      </c>
      <c r="X2824" s="159" t="str">
        <f>IF(E2824="","",(IF(Table1[[#This Row],[Cur]]="USD",Table1[[#This Row],[Cur_Amount Debit]],Table1[[#This Row],[Cur_Amount Debit]]/Table1[[#This Row],[Exchange Rate]])))</f>
        <v/>
      </c>
      <c r="Y2824" s="159" t="str">
        <f>IF(E2824="","",(IF(Table1[[#This Row],[Cur]]="USD",Table1[[#This Row],[Cur_Amount Credit]],Table1[[#This Row],[Cur_Amount Credit]]/ExchangeRate)))</f>
        <v/>
      </c>
      <c r="Z2824" s="201" t="str">
        <f>IF(E2824="","",(Table1[[#This Row],[Debit USD]]-Table1[[#This Row],[Credit USD]]))</f>
        <v/>
      </c>
      <c r="AA2824" s="226"/>
      <c r="AB2824" s="255"/>
      <c r="AC2824" s="1"/>
      <c r="AD2824" s="15"/>
      <c r="AE2824" s="15" t="str">
        <f>IF(AND(OR(Table1[[#This Row],[Account]]="15030",Table1[[#This Row],[Account]]="15035",Table1[[#This Row],[Account]]="20150"),Table1[[#This Row],[Vendor ID]]=""),1,"")</f>
        <v/>
      </c>
      <c r="AF2824" s="15"/>
      <c r="AG2824" s="15"/>
      <c r="AH2824" s="15"/>
      <c r="AI2824" s="46" t="str">
        <f>IF(Table1[[#This Row],[Posting Date]]&lt;&gt;"","GJ-"&amp;CountryID,"")</f>
        <v/>
      </c>
      <c r="AJ2824" s="59" t="str">
        <f>IF(Table1[[#This Row],[Posting Date]]&lt;&gt;"",Table1[[#This Row],[Posting Date]],"")</f>
        <v/>
      </c>
      <c r="AK2824" s="46"/>
      <c r="AL2824" s="46" t="str">
        <f>IF(Table1[[#This Row],[Description]]&lt;&gt;"",Table1[[#This Row],[Description]],"")</f>
        <v/>
      </c>
      <c r="AM2824" s="46" t="str">
        <f>IF(Table1[[#This Row],[Posting Date]]&lt;&gt;"",Table1[[#This Row],[Reference Number]],"")</f>
        <v/>
      </c>
      <c r="AN2824" s="46" t="str">
        <f>TRIM(Table1[[#This Row],[Line '#]])</f>
        <v/>
      </c>
      <c r="AO2824" s="46" t="str">
        <f>TRIM(Table1[[#This Row],[Account]])</f>
        <v/>
      </c>
      <c r="AP2824" s="46" t="str">
        <f>IF(Table1[[#This Row],[Posting Date]]&lt;&gt;"",$D$5,"")</f>
        <v/>
      </c>
      <c r="AQ2824" s="46" t="str">
        <f>TRIM(Table1[[#This Row],[Departments-Prgrams]])</f>
        <v/>
      </c>
      <c r="AR2824" s="46" t="str">
        <f>TRIM(Table1[[#This Row],[Grant]])</f>
        <v/>
      </c>
      <c r="AS2824" s="46" t="str">
        <f>TRIM(Table1[[#This Row],[Staff ID]])</f>
        <v/>
      </c>
      <c r="AT2824" s="46" t="str">
        <f>IF(TRIM(Table1[[#This Row],[Budget Code]])=0,"",TRIM(Table1[[#This Row],[Budget Code]]))</f>
        <v/>
      </c>
      <c r="AU2824" s="46" t="str">
        <f>IF(Table1[[#This Row],[Line Description]]&lt;&gt;"",Table1[[#This Row],[Line Description]],"")</f>
        <v/>
      </c>
      <c r="AV2824" s="46" t="str">
        <f>IF(Table1[[#This Row],[Cur_Amount Debit]]&gt;0,ROUND(Table1[[#This Row],[Cur_Amount Debit]],2),"")</f>
        <v/>
      </c>
      <c r="AW2824" s="46" t="str">
        <f>IF(Table1[[#This Row],[Cur_Amount Credit]]&gt;0,ROUND(Table1[[#This Row],[Cur_Amount Credit]],2),"")</f>
        <v/>
      </c>
      <c r="AX2824" s="46" t="str">
        <f>LEFT(Table1[[#This Row],[Cur]],3)</f>
        <v/>
      </c>
      <c r="AY2824" s="59"/>
      <c r="AZ2824" s="46"/>
      <c r="BA2824" s="46" t="str">
        <f>IF(Table1[[#This Row],[Cur]]&lt;&gt;"",IF(Table1[[#This Row],[Cur]]="USD","",ExchangeRate),"")</f>
        <v/>
      </c>
      <c r="BB2824" s="46" t="str">
        <f>IF(Table1[[#This Row],[Grant]]&lt;&gt;"",VLOOKUP(Table1[[#This Row],[Grant]],Grants!B:D,3),"")</f>
        <v/>
      </c>
      <c r="BC2824" s="46" t="str">
        <f>TRIM(Table1[[#This Row],[Vendor ID]])</f>
        <v/>
      </c>
      <c r="BD2824">
        <f>IF(Table1[[#This Row],[Reference Number]]=Q2823,BD2823,BD2823+1)</f>
        <v>0</v>
      </c>
    </row>
    <row r="2825" spans="1:56" ht="11.25" customHeight="1" x14ac:dyDescent="0.25">
      <c r="A2825" s="1"/>
      <c r="B2825" s="88" t="str">
        <f>IF(Table1[[#This Row],[Posting Date]]&lt;&gt;"",IF(Table1[[#This Row],[Reference Number]]=Q2824,B2824+1,1),"")</f>
        <v/>
      </c>
      <c r="C2825" s="61"/>
      <c r="D2825" s="61"/>
      <c r="E2825" s="138"/>
      <c r="F2825" s="141" t="str">
        <f>IFERROR(IF(VLOOKUP(Table1[[#This Row],[Budget Code Description]],Dimentions!$X$6:$AC$139,2,FALSE)="","",VLOOKUP(Table1[[#This Row],[Budget Code Description]],Dimentions!$X$6:$AC$139,2,FALSE)),"")</f>
        <v/>
      </c>
      <c r="G2825" s="141"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1" t="str">
        <f>IFERROR(VLOOKUP(Table1[[#This Row],[Budget Code Description]],Table6[#All],8,FALSE),"")</f>
        <v/>
      </c>
      <c r="L2825" s="63"/>
      <c r="M2825" s="65" t="str">
        <f>IFERROR(VLOOKUP(Table1[[#This Row],[Staff ID]],Table2[],2,FALSE),"")</f>
        <v/>
      </c>
      <c r="N2825" s="209" t="str">
        <f>IFERROR(IF(VLOOKUP(Table1[[#This Row],[Budget Code Description]],Dimentions!$X$6:$AC$134,4,FALSE)="","",VLOOKUP(Table1[[#This Row],[Budget Code Description]],Dimentions!$X$6:$AC$134,4,FALSE)),"")</f>
        <v/>
      </c>
      <c r="O2825" s="65" t="str">
        <f>IFERROR(VLOOKUP(Table1[[#This Row],[Vendor ID]],Table549[],2,FALSE),"")</f>
        <v/>
      </c>
      <c r="P2825" s="63"/>
      <c r="Q2825" s="141" t="str">
        <f>IF(Table1[[#This Row],[Posting Date]]&lt;&gt;"",$D$9,"")</f>
        <v/>
      </c>
      <c r="R2825" s="157" t="str">
        <f>IF(Table1[[#This Row],[Posting Date]]&lt;&gt;"",$D$10,"")</f>
        <v/>
      </c>
      <c r="S2825" s="66"/>
      <c r="T2825" s="63"/>
      <c r="U2825" s="67"/>
      <c r="V2825" s="67"/>
      <c r="W2825" s="67" t="str">
        <f t="shared" si="48"/>
        <v/>
      </c>
      <c r="X2825" s="159" t="str">
        <f>IF(E2825="","",(IF(Table1[[#This Row],[Cur]]="USD",Table1[[#This Row],[Cur_Amount Debit]],Table1[[#This Row],[Cur_Amount Debit]]/Table1[[#This Row],[Exchange Rate]])))</f>
        <v/>
      </c>
      <c r="Y2825" s="159" t="str">
        <f>IF(E2825="","",(IF(Table1[[#This Row],[Cur]]="USD",Table1[[#This Row],[Cur_Amount Credit]],Table1[[#This Row],[Cur_Amount Credit]]/ExchangeRate)))</f>
        <v/>
      </c>
      <c r="Z2825" s="201" t="str">
        <f>IF(E2825="","",(Table1[[#This Row],[Debit USD]]-Table1[[#This Row],[Credit USD]]))</f>
        <v/>
      </c>
      <c r="AA2825" s="226"/>
      <c r="AB2825" s="255"/>
      <c r="AC2825" s="1"/>
      <c r="AD2825" s="15"/>
      <c r="AE2825" s="15" t="str">
        <f>IF(AND(OR(Table1[[#This Row],[Account]]="15030",Table1[[#This Row],[Account]]="15035",Table1[[#This Row],[Account]]="20150"),Table1[[#This Row],[Vendor ID]]=""),1,"")</f>
        <v/>
      </c>
      <c r="AF2825" s="15"/>
      <c r="AG2825" s="15"/>
      <c r="AH2825" s="15"/>
      <c r="AI2825" s="46" t="str">
        <f>IF(Table1[[#This Row],[Posting Date]]&lt;&gt;"","GJ-"&amp;CountryID,"")</f>
        <v/>
      </c>
      <c r="AJ2825" s="59" t="str">
        <f>IF(Table1[[#This Row],[Posting Date]]&lt;&gt;"",Table1[[#This Row],[Posting Date]],"")</f>
        <v/>
      </c>
      <c r="AK2825" s="46"/>
      <c r="AL2825" s="46" t="str">
        <f>IF(Table1[[#This Row],[Description]]&lt;&gt;"",Table1[[#This Row],[Description]],"")</f>
        <v/>
      </c>
      <c r="AM2825" s="46" t="str">
        <f>IF(Table1[[#This Row],[Posting Date]]&lt;&gt;"",Table1[[#This Row],[Reference Number]],"")</f>
        <v/>
      </c>
      <c r="AN2825" s="46" t="str">
        <f>TRIM(Table1[[#This Row],[Line '#]])</f>
        <v/>
      </c>
      <c r="AO2825" s="46" t="str">
        <f>TRIM(Table1[[#This Row],[Account]])</f>
        <v/>
      </c>
      <c r="AP2825" s="46" t="str">
        <f>IF(Table1[[#This Row],[Posting Date]]&lt;&gt;"",$D$5,"")</f>
        <v/>
      </c>
      <c r="AQ2825" s="46" t="str">
        <f>TRIM(Table1[[#This Row],[Departments-Prgrams]])</f>
        <v/>
      </c>
      <c r="AR2825" s="46" t="str">
        <f>TRIM(Table1[[#This Row],[Grant]])</f>
        <v/>
      </c>
      <c r="AS2825" s="46" t="str">
        <f>TRIM(Table1[[#This Row],[Staff ID]])</f>
        <v/>
      </c>
      <c r="AT2825" s="46" t="str">
        <f>IF(TRIM(Table1[[#This Row],[Budget Code]])=0,"",TRIM(Table1[[#This Row],[Budget Code]]))</f>
        <v/>
      </c>
      <c r="AU2825" s="46" t="str">
        <f>IF(Table1[[#This Row],[Line Description]]&lt;&gt;"",Table1[[#This Row],[Line Description]],"")</f>
        <v/>
      </c>
      <c r="AV2825" s="46" t="str">
        <f>IF(Table1[[#This Row],[Cur_Amount Debit]]&gt;0,ROUND(Table1[[#This Row],[Cur_Amount Debit]],2),"")</f>
        <v/>
      </c>
      <c r="AW2825" s="46" t="str">
        <f>IF(Table1[[#This Row],[Cur_Amount Credit]]&gt;0,ROUND(Table1[[#This Row],[Cur_Amount Credit]],2),"")</f>
        <v/>
      </c>
      <c r="AX2825" s="46" t="str">
        <f>LEFT(Table1[[#This Row],[Cur]],3)</f>
        <v/>
      </c>
      <c r="AY2825" s="59"/>
      <c r="AZ2825" s="46"/>
      <c r="BA2825" s="46" t="str">
        <f>IF(Table1[[#This Row],[Cur]]&lt;&gt;"",IF(Table1[[#This Row],[Cur]]="USD","",ExchangeRate),"")</f>
        <v/>
      </c>
      <c r="BB2825" s="46" t="str">
        <f>IF(Table1[[#This Row],[Grant]]&lt;&gt;"",VLOOKUP(Table1[[#This Row],[Grant]],Grants!B:D,3),"")</f>
        <v/>
      </c>
      <c r="BC2825" s="46" t="str">
        <f>TRIM(Table1[[#This Row],[Vendor ID]])</f>
        <v/>
      </c>
      <c r="BD2825">
        <f>IF(Table1[[#This Row],[Reference Number]]=Q2824,BD2824,BD2824+1)</f>
        <v>0</v>
      </c>
    </row>
    <row r="2826" spans="1:56" ht="11.25" customHeight="1" x14ac:dyDescent="0.25">
      <c r="A2826" s="1"/>
      <c r="B2826" s="88" t="str">
        <f>IF(Table1[[#This Row],[Posting Date]]&lt;&gt;"",IF(Table1[[#This Row],[Reference Number]]=Q2825,B2825+1,1),"")</f>
        <v/>
      </c>
      <c r="C2826" s="61"/>
      <c r="D2826" s="61"/>
      <c r="E2826" s="138"/>
      <c r="F2826" s="141" t="str">
        <f>IFERROR(IF(VLOOKUP(Table1[[#This Row],[Budget Code Description]],Dimentions!$X$6:$AC$139,2,FALSE)="","",VLOOKUP(Table1[[#This Row],[Budget Code Description]],Dimentions!$X$6:$AC$139,2,FALSE)),"")</f>
        <v/>
      </c>
      <c r="G2826" s="141"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1" t="str">
        <f>IFERROR(VLOOKUP(Table1[[#This Row],[Budget Code Description]],Table6[#All],8,FALSE),"")</f>
        <v/>
      </c>
      <c r="L2826" s="63"/>
      <c r="M2826" s="65" t="str">
        <f>IFERROR(VLOOKUP(Table1[[#This Row],[Staff ID]],Table2[],2,FALSE),"")</f>
        <v/>
      </c>
      <c r="N2826" s="209" t="str">
        <f>IFERROR(IF(VLOOKUP(Table1[[#This Row],[Budget Code Description]],Dimentions!$X$6:$AC$134,4,FALSE)="","",VLOOKUP(Table1[[#This Row],[Budget Code Description]],Dimentions!$X$6:$AC$134,4,FALSE)),"")</f>
        <v/>
      </c>
      <c r="O2826" s="65" t="str">
        <f>IFERROR(VLOOKUP(Table1[[#This Row],[Vendor ID]],Table549[],2,FALSE),"")</f>
        <v/>
      </c>
      <c r="P2826" s="63"/>
      <c r="Q2826" s="141" t="str">
        <f>IF(Table1[[#This Row],[Posting Date]]&lt;&gt;"",$D$9,"")</f>
        <v/>
      </c>
      <c r="R2826" s="157" t="str">
        <f>IF(Table1[[#This Row],[Posting Date]]&lt;&gt;"",$D$10,"")</f>
        <v/>
      </c>
      <c r="S2826" s="66"/>
      <c r="T2826" s="63"/>
      <c r="U2826" s="67"/>
      <c r="V2826" s="67"/>
      <c r="W2826" s="67" t="str">
        <f t="shared" si="48"/>
        <v/>
      </c>
      <c r="X2826" s="159" t="str">
        <f>IF(E2826="","",(IF(Table1[[#This Row],[Cur]]="USD",Table1[[#This Row],[Cur_Amount Debit]],Table1[[#This Row],[Cur_Amount Debit]]/Table1[[#This Row],[Exchange Rate]])))</f>
        <v/>
      </c>
      <c r="Y2826" s="159" t="str">
        <f>IF(E2826="","",(IF(Table1[[#This Row],[Cur]]="USD",Table1[[#This Row],[Cur_Amount Credit]],Table1[[#This Row],[Cur_Amount Credit]]/ExchangeRate)))</f>
        <v/>
      </c>
      <c r="Z2826" s="201" t="str">
        <f>IF(E2826="","",(Table1[[#This Row],[Debit USD]]-Table1[[#This Row],[Credit USD]]))</f>
        <v/>
      </c>
      <c r="AA2826" s="226"/>
      <c r="AB2826" s="255"/>
      <c r="AC2826" s="1"/>
      <c r="AD2826" s="15"/>
      <c r="AE2826" s="15" t="str">
        <f>IF(AND(OR(Table1[[#This Row],[Account]]="15030",Table1[[#This Row],[Account]]="15035",Table1[[#This Row],[Account]]="20150"),Table1[[#This Row],[Vendor ID]]=""),1,"")</f>
        <v/>
      </c>
      <c r="AF2826" s="15"/>
      <c r="AG2826" s="15"/>
      <c r="AH2826" s="15"/>
      <c r="AI2826" s="46" t="str">
        <f>IF(Table1[[#This Row],[Posting Date]]&lt;&gt;"","GJ-"&amp;CountryID,"")</f>
        <v/>
      </c>
      <c r="AJ2826" s="59" t="str">
        <f>IF(Table1[[#This Row],[Posting Date]]&lt;&gt;"",Table1[[#This Row],[Posting Date]],"")</f>
        <v/>
      </c>
      <c r="AK2826" s="46"/>
      <c r="AL2826" s="46" t="str">
        <f>IF(Table1[[#This Row],[Description]]&lt;&gt;"",Table1[[#This Row],[Description]],"")</f>
        <v/>
      </c>
      <c r="AM2826" s="46" t="str">
        <f>IF(Table1[[#This Row],[Posting Date]]&lt;&gt;"",Table1[[#This Row],[Reference Number]],"")</f>
        <v/>
      </c>
      <c r="AN2826" s="46" t="str">
        <f>TRIM(Table1[[#This Row],[Line '#]])</f>
        <v/>
      </c>
      <c r="AO2826" s="46" t="str">
        <f>TRIM(Table1[[#This Row],[Account]])</f>
        <v/>
      </c>
      <c r="AP2826" s="46" t="str">
        <f>IF(Table1[[#This Row],[Posting Date]]&lt;&gt;"",$D$5,"")</f>
        <v/>
      </c>
      <c r="AQ2826" s="46" t="str">
        <f>TRIM(Table1[[#This Row],[Departments-Prgrams]])</f>
        <v/>
      </c>
      <c r="AR2826" s="46" t="str">
        <f>TRIM(Table1[[#This Row],[Grant]])</f>
        <v/>
      </c>
      <c r="AS2826" s="46" t="str">
        <f>TRIM(Table1[[#This Row],[Staff ID]])</f>
        <v/>
      </c>
      <c r="AT2826" s="46" t="str">
        <f>IF(TRIM(Table1[[#This Row],[Budget Code]])=0,"",TRIM(Table1[[#This Row],[Budget Code]]))</f>
        <v/>
      </c>
      <c r="AU2826" s="46" t="str">
        <f>IF(Table1[[#This Row],[Line Description]]&lt;&gt;"",Table1[[#This Row],[Line Description]],"")</f>
        <v/>
      </c>
      <c r="AV2826" s="46" t="str">
        <f>IF(Table1[[#This Row],[Cur_Amount Debit]]&gt;0,ROUND(Table1[[#This Row],[Cur_Amount Debit]],2),"")</f>
        <v/>
      </c>
      <c r="AW2826" s="46" t="str">
        <f>IF(Table1[[#This Row],[Cur_Amount Credit]]&gt;0,ROUND(Table1[[#This Row],[Cur_Amount Credit]],2),"")</f>
        <v/>
      </c>
      <c r="AX2826" s="46" t="str">
        <f>LEFT(Table1[[#This Row],[Cur]],3)</f>
        <v/>
      </c>
      <c r="AY2826" s="59"/>
      <c r="AZ2826" s="46"/>
      <c r="BA2826" s="46" t="str">
        <f>IF(Table1[[#This Row],[Cur]]&lt;&gt;"",IF(Table1[[#This Row],[Cur]]="USD","",ExchangeRate),"")</f>
        <v/>
      </c>
      <c r="BB2826" s="46" t="str">
        <f>IF(Table1[[#This Row],[Grant]]&lt;&gt;"",VLOOKUP(Table1[[#This Row],[Grant]],Grants!B:D,3),"")</f>
        <v/>
      </c>
      <c r="BC2826" s="46" t="str">
        <f>TRIM(Table1[[#This Row],[Vendor ID]])</f>
        <v/>
      </c>
      <c r="BD2826">
        <f>IF(Table1[[#This Row],[Reference Number]]=Q2825,BD2825,BD2825+1)</f>
        <v>0</v>
      </c>
    </row>
    <row r="2827" spans="1:56" ht="11.25" customHeight="1" x14ac:dyDescent="0.25">
      <c r="A2827" s="1"/>
      <c r="B2827" s="88" t="str">
        <f>IF(Table1[[#This Row],[Posting Date]]&lt;&gt;"",IF(Table1[[#This Row],[Reference Number]]=Q2826,B2826+1,1),"")</f>
        <v/>
      </c>
      <c r="C2827" s="61"/>
      <c r="D2827" s="61"/>
      <c r="E2827" s="138"/>
      <c r="F2827" s="141" t="str">
        <f>IFERROR(IF(VLOOKUP(Table1[[#This Row],[Budget Code Description]],Dimentions!$X$6:$AC$139,2,FALSE)="","",VLOOKUP(Table1[[#This Row],[Budget Code Description]],Dimentions!$X$6:$AC$139,2,FALSE)),"")</f>
        <v/>
      </c>
      <c r="G2827" s="141"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1" t="str">
        <f>IFERROR(VLOOKUP(Table1[[#This Row],[Budget Code Description]],Table6[#All],8,FALSE),"")</f>
        <v/>
      </c>
      <c r="L2827" s="63"/>
      <c r="M2827" s="65" t="str">
        <f>IFERROR(VLOOKUP(Table1[[#This Row],[Staff ID]],Table2[],2,FALSE),"")</f>
        <v/>
      </c>
      <c r="N2827" s="209" t="str">
        <f>IFERROR(IF(VLOOKUP(Table1[[#This Row],[Budget Code Description]],Dimentions!$X$6:$AC$134,4,FALSE)="","",VLOOKUP(Table1[[#This Row],[Budget Code Description]],Dimentions!$X$6:$AC$134,4,FALSE)),"")</f>
        <v/>
      </c>
      <c r="O2827" s="65" t="str">
        <f>IFERROR(VLOOKUP(Table1[[#This Row],[Vendor ID]],Table549[],2,FALSE),"")</f>
        <v/>
      </c>
      <c r="P2827" s="63"/>
      <c r="Q2827" s="141" t="str">
        <f>IF(Table1[[#This Row],[Posting Date]]&lt;&gt;"",$D$9,"")</f>
        <v/>
      </c>
      <c r="R2827" s="157" t="str">
        <f>IF(Table1[[#This Row],[Posting Date]]&lt;&gt;"",$D$10,"")</f>
        <v/>
      </c>
      <c r="S2827" s="66"/>
      <c r="T2827" s="63"/>
      <c r="U2827" s="67"/>
      <c r="V2827" s="67"/>
      <c r="W2827" s="67" t="str">
        <f t="shared" si="48"/>
        <v/>
      </c>
      <c r="X2827" s="159" t="str">
        <f>IF(E2827="","",(IF(Table1[[#This Row],[Cur]]="USD",Table1[[#This Row],[Cur_Amount Debit]],Table1[[#This Row],[Cur_Amount Debit]]/Table1[[#This Row],[Exchange Rate]])))</f>
        <v/>
      </c>
      <c r="Y2827" s="159" t="str">
        <f>IF(E2827="","",(IF(Table1[[#This Row],[Cur]]="USD",Table1[[#This Row],[Cur_Amount Credit]],Table1[[#This Row],[Cur_Amount Credit]]/ExchangeRate)))</f>
        <v/>
      </c>
      <c r="Z2827" s="201" t="str">
        <f>IF(E2827="","",(Table1[[#This Row],[Debit USD]]-Table1[[#This Row],[Credit USD]]))</f>
        <v/>
      </c>
      <c r="AA2827" s="226"/>
      <c r="AB2827" s="255"/>
      <c r="AC2827" s="1"/>
      <c r="AD2827" s="15"/>
      <c r="AE2827" s="15" t="str">
        <f>IF(AND(OR(Table1[[#This Row],[Account]]="15030",Table1[[#This Row],[Account]]="15035",Table1[[#This Row],[Account]]="20150"),Table1[[#This Row],[Vendor ID]]=""),1,"")</f>
        <v/>
      </c>
      <c r="AF2827" s="15"/>
      <c r="AG2827" s="15"/>
      <c r="AH2827" s="15"/>
      <c r="AI2827" s="46" t="str">
        <f>IF(Table1[[#This Row],[Posting Date]]&lt;&gt;"","GJ-"&amp;CountryID,"")</f>
        <v/>
      </c>
      <c r="AJ2827" s="59" t="str">
        <f>IF(Table1[[#This Row],[Posting Date]]&lt;&gt;"",Table1[[#This Row],[Posting Date]],"")</f>
        <v/>
      </c>
      <c r="AK2827" s="46"/>
      <c r="AL2827" s="46" t="str">
        <f>IF(Table1[[#This Row],[Description]]&lt;&gt;"",Table1[[#This Row],[Description]],"")</f>
        <v/>
      </c>
      <c r="AM2827" s="46" t="str">
        <f>IF(Table1[[#This Row],[Posting Date]]&lt;&gt;"",Table1[[#This Row],[Reference Number]],"")</f>
        <v/>
      </c>
      <c r="AN2827" s="46" t="str">
        <f>TRIM(Table1[[#This Row],[Line '#]])</f>
        <v/>
      </c>
      <c r="AO2827" s="46" t="str">
        <f>TRIM(Table1[[#This Row],[Account]])</f>
        <v/>
      </c>
      <c r="AP2827" s="46" t="str">
        <f>IF(Table1[[#This Row],[Posting Date]]&lt;&gt;"",$D$5,"")</f>
        <v/>
      </c>
      <c r="AQ2827" s="46" t="str">
        <f>TRIM(Table1[[#This Row],[Departments-Prgrams]])</f>
        <v/>
      </c>
      <c r="AR2827" s="46" t="str">
        <f>TRIM(Table1[[#This Row],[Grant]])</f>
        <v/>
      </c>
      <c r="AS2827" s="46" t="str">
        <f>TRIM(Table1[[#This Row],[Staff ID]])</f>
        <v/>
      </c>
      <c r="AT2827" s="46" t="str">
        <f>IF(TRIM(Table1[[#This Row],[Budget Code]])=0,"",TRIM(Table1[[#This Row],[Budget Code]]))</f>
        <v/>
      </c>
      <c r="AU2827" s="46" t="str">
        <f>IF(Table1[[#This Row],[Line Description]]&lt;&gt;"",Table1[[#This Row],[Line Description]],"")</f>
        <v/>
      </c>
      <c r="AV2827" s="46" t="str">
        <f>IF(Table1[[#This Row],[Cur_Amount Debit]]&gt;0,ROUND(Table1[[#This Row],[Cur_Amount Debit]],2),"")</f>
        <v/>
      </c>
      <c r="AW2827" s="46" t="str">
        <f>IF(Table1[[#This Row],[Cur_Amount Credit]]&gt;0,ROUND(Table1[[#This Row],[Cur_Amount Credit]],2),"")</f>
        <v/>
      </c>
      <c r="AX2827" s="46" t="str">
        <f>LEFT(Table1[[#This Row],[Cur]],3)</f>
        <v/>
      </c>
      <c r="AY2827" s="59"/>
      <c r="AZ2827" s="46"/>
      <c r="BA2827" s="46" t="str">
        <f>IF(Table1[[#This Row],[Cur]]&lt;&gt;"",IF(Table1[[#This Row],[Cur]]="USD","",ExchangeRate),"")</f>
        <v/>
      </c>
      <c r="BB2827" s="46" t="str">
        <f>IF(Table1[[#This Row],[Grant]]&lt;&gt;"",VLOOKUP(Table1[[#This Row],[Grant]],Grants!B:D,3),"")</f>
        <v/>
      </c>
      <c r="BC2827" s="46" t="str">
        <f>TRIM(Table1[[#This Row],[Vendor ID]])</f>
        <v/>
      </c>
      <c r="BD2827">
        <f>IF(Table1[[#This Row],[Reference Number]]=Q2826,BD2826,BD2826+1)</f>
        <v>0</v>
      </c>
    </row>
    <row r="2828" spans="1:56" ht="11.25" customHeight="1" x14ac:dyDescent="0.25">
      <c r="A2828" s="1"/>
      <c r="B2828" s="88" t="str">
        <f>IF(Table1[[#This Row],[Posting Date]]&lt;&gt;"",IF(Table1[[#This Row],[Reference Number]]=Q2827,B2827+1,1),"")</f>
        <v/>
      </c>
      <c r="C2828" s="61"/>
      <c r="D2828" s="61"/>
      <c r="E2828" s="138"/>
      <c r="F2828" s="141" t="str">
        <f>IFERROR(IF(VLOOKUP(Table1[[#This Row],[Budget Code Description]],Dimentions!$X$6:$AC$139,2,FALSE)="","",VLOOKUP(Table1[[#This Row],[Budget Code Description]],Dimentions!$X$6:$AC$139,2,FALSE)),"")</f>
        <v/>
      </c>
      <c r="G2828" s="141"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1" t="str">
        <f>IFERROR(VLOOKUP(Table1[[#This Row],[Budget Code Description]],Table6[#All],8,FALSE),"")</f>
        <v/>
      </c>
      <c r="L2828" s="63"/>
      <c r="M2828" s="65" t="str">
        <f>IFERROR(VLOOKUP(Table1[[#This Row],[Staff ID]],Table2[],2,FALSE),"")</f>
        <v/>
      </c>
      <c r="N2828" s="209" t="str">
        <f>IFERROR(IF(VLOOKUP(Table1[[#This Row],[Budget Code Description]],Dimentions!$X$6:$AC$134,4,FALSE)="","",VLOOKUP(Table1[[#This Row],[Budget Code Description]],Dimentions!$X$6:$AC$134,4,FALSE)),"")</f>
        <v/>
      </c>
      <c r="O2828" s="65" t="str">
        <f>IFERROR(VLOOKUP(Table1[[#This Row],[Vendor ID]],Table549[],2,FALSE),"")</f>
        <v/>
      </c>
      <c r="P2828" s="63"/>
      <c r="Q2828" s="141" t="str">
        <f>IF(Table1[[#This Row],[Posting Date]]&lt;&gt;"",$D$9,"")</f>
        <v/>
      </c>
      <c r="R2828" s="157" t="str">
        <f>IF(Table1[[#This Row],[Posting Date]]&lt;&gt;"",$D$10,"")</f>
        <v/>
      </c>
      <c r="S2828" s="66"/>
      <c r="T2828" s="63"/>
      <c r="U2828" s="67"/>
      <c r="V2828" s="67"/>
      <c r="W2828" s="67" t="str">
        <f t="shared" si="48"/>
        <v/>
      </c>
      <c r="X2828" s="159" t="str">
        <f>IF(E2828="","",(IF(Table1[[#This Row],[Cur]]="USD",Table1[[#This Row],[Cur_Amount Debit]],Table1[[#This Row],[Cur_Amount Debit]]/Table1[[#This Row],[Exchange Rate]])))</f>
        <v/>
      </c>
      <c r="Y2828" s="159" t="str">
        <f>IF(E2828="","",(IF(Table1[[#This Row],[Cur]]="USD",Table1[[#This Row],[Cur_Amount Credit]],Table1[[#This Row],[Cur_Amount Credit]]/ExchangeRate)))</f>
        <v/>
      </c>
      <c r="Z2828" s="201" t="str">
        <f>IF(E2828="","",(Table1[[#This Row],[Debit USD]]-Table1[[#This Row],[Credit USD]]))</f>
        <v/>
      </c>
      <c r="AA2828" s="226"/>
      <c r="AB2828" s="255"/>
      <c r="AC2828" s="1"/>
      <c r="AD2828" s="15"/>
      <c r="AE2828" s="15" t="str">
        <f>IF(AND(OR(Table1[[#This Row],[Account]]="15030",Table1[[#This Row],[Account]]="15035",Table1[[#This Row],[Account]]="20150"),Table1[[#This Row],[Vendor ID]]=""),1,"")</f>
        <v/>
      </c>
      <c r="AF2828" s="15"/>
      <c r="AG2828" s="15"/>
      <c r="AH2828" s="15"/>
      <c r="AI2828" s="46" t="str">
        <f>IF(Table1[[#This Row],[Posting Date]]&lt;&gt;"","GJ-"&amp;CountryID,"")</f>
        <v/>
      </c>
      <c r="AJ2828" s="59" t="str">
        <f>IF(Table1[[#This Row],[Posting Date]]&lt;&gt;"",Table1[[#This Row],[Posting Date]],"")</f>
        <v/>
      </c>
      <c r="AK2828" s="46"/>
      <c r="AL2828" s="46" t="str">
        <f>IF(Table1[[#This Row],[Description]]&lt;&gt;"",Table1[[#This Row],[Description]],"")</f>
        <v/>
      </c>
      <c r="AM2828" s="46" t="str">
        <f>IF(Table1[[#This Row],[Posting Date]]&lt;&gt;"",Table1[[#This Row],[Reference Number]],"")</f>
        <v/>
      </c>
      <c r="AN2828" s="46" t="str">
        <f>TRIM(Table1[[#This Row],[Line '#]])</f>
        <v/>
      </c>
      <c r="AO2828" s="46" t="str">
        <f>TRIM(Table1[[#This Row],[Account]])</f>
        <v/>
      </c>
      <c r="AP2828" s="46" t="str">
        <f>IF(Table1[[#This Row],[Posting Date]]&lt;&gt;"",$D$5,"")</f>
        <v/>
      </c>
      <c r="AQ2828" s="46" t="str">
        <f>TRIM(Table1[[#This Row],[Departments-Prgrams]])</f>
        <v/>
      </c>
      <c r="AR2828" s="46" t="str">
        <f>TRIM(Table1[[#This Row],[Grant]])</f>
        <v/>
      </c>
      <c r="AS2828" s="46" t="str">
        <f>TRIM(Table1[[#This Row],[Staff ID]])</f>
        <v/>
      </c>
      <c r="AT2828" s="46" t="str">
        <f>IF(TRIM(Table1[[#This Row],[Budget Code]])=0,"",TRIM(Table1[[#This Row],[Budget Code]]))</f>
        <v/>
      </c>
      <c r="AU2828" s="46" t="str">
        <f>IF(Table1[[#This Row],[Line Description]]&lt;&gt;"",Table1[[#This Row],[Line Description]],"")</f>
        <v/>
      </c>
      <c r="AV2828" s="46" t="str">
        <f>IF(Table1[[#This Row],[Cur_Amount Debit]]&gt;0,ROUND(Table1[[#This Row],[Cur_Amount Debit]],2),"")</f>
        <v/>
      </c>
      <c r="AW2828" s="46" t="str">
        <f>IF(Table1[[#This Row],[Cur_Amount Credit]]&gt;0,ROUND(Table1[[#This Row],[Cur_Amount Credit]],2),"")</f>
        <v/>
      </c>
      <c r="AX2828" s="46" t="str">
        <f>LEFT(Table1[[#This Row],[Cur]],3)</f>
        <v/>
      </c>
      <c r="AY2828" s="59"/>
      <c r="AZ2828" s="46"/>
      <c r="BA2828" s="46" t="str">
        <f>IF(Table1[[#This Row],[Cur]]&lt;&gt;"",IF(Table1[[#This Row],[Cur]]="USD","",ExchangeRate),"")</f>
        <v/>
      </c>
      <c r="BB2828" s="46" t="str">
        <f>IF(Table1[[#This Row],[Grant]]&lt;&gt;"",VLOOKUP(Table1[[#This Row],[Grant]],Grants!B:D,3),"")</f>
        <v/>
      </c>
      <c r="BC2828" s="46" t="str">
        <f>TRIM(Table1[[#This Row],[Vendor ID]])</f>
        <v/>
      </c>
      <c r="BD2828">
        <f>IF(Table1[[#This Row],[Reference Number]]=Q2827,BD2827,BD2827+1)</f>
        <v>0</v>
      </c>
    </row>
    <row r="2829" spans="1:56" ht="11.25" customHeight="1" x14ac:dyDescent="0.25">
      <c r="A2829" s="1"/>
      <c r="B2829" s="88" t="str">
        <f>IF(Table1[[#This Row],[Posting Date]]&lt;&gt;"",IF(Table1[[#This Row],[Reference Number]]=Q2828,B2828+1,1),"")</f>
        <v/>
      </c>
      <c r="C2829" s="61"/>
      <c r="D2829" s="61"/>
      <c r="E2829" s="138"/>
      <c r="F2829" s="141" t="str">
        <f>IFERROR(IF(VLOOKUP(Table1[[#This Row],[Budget Code Description]],Dimentions!$X$6:$AC$139,2,FALSE)="","",VLOOKUP(Table1[[#This Row],[Budget Code Description]],Dimentions!$X$6:$AC$139,2,FALSE)),"")</f>
        <v/>
      </c>
      <c r="G2829" s="141"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1" t="str">
        <f>IFERROR(VLOOKUP(Table1[[#This Row],[Budget Code Description]],Table6[#All],8,FALSE),"")</f>
        <v/>
      </c>
      <c r="L2829" s="63"/>
      <c r="M2829" s="65" t="str">
        <f>IFERROR(VLOOKUP(Table1[[#This Row],[Staff ID]],Table2[],2,FALSE),"")</f>
        <v/>
      </c>
      <c r="N2829" s="209" t="str">
        <f>IFERROR(IF(VLOOKUP(Table1[[#This Row],[Budget Code Description]],Dimentions!$X$6:$AC$134,4,FALSE)="","",VLOOKUP(Table1[[#This Row],[Budget Code Description]],Dimentions!$X$6:$AC$134,4,FALSE)),"")</f>
        <v/>
      </c>
      <c r="O2829" s="65" t="str">
        <f>IFERROR(VLOOKUP(Table1[[#This Row],[Vendor ID]],Table549[],2,FALSE),"")</f>
        <v/>
      </c>
      <c r="P2829" s="63"/>
      <c r="Q2829" s="141" t="str">
        <f>IF(Table1[[#This Row],[Posting Date]]&lt;&gt;"",$D$9,"")</f>
        <v/>
      </c>
      <c r="R2829" s="157" t="str">
        <f>IF(Table1[[#This Row],[Posting Date]]&lt;&gt;"",$D$10,"")</f>
        <v/>
      </c>
      <c r="S2829" s="66"/>
      <c r="T2829" s="63"/>
      <c r="U2829" s="67"/>
      <c r="V2829" s="67"/>
      <c r="W2829" s="67" t="str">
        <f t="shared" si="48"/>
        <v/>
      </c>
      <c r="X2829" s="159" t="str">
        <f>IF(E2829="","",(IF(Table1[[#This Row],[Cur]]="USD",Table1[[#This Row],[Cur_Amount Debit]],Table1[[#This Row],[Cur_Amount Debit]]/Table1[[#This Row],[Exchange Rate]])))</f>
        <v/>
      </c>
      <c r="Y2829" s="159" t="str">
        <f>IF(E2829="","",(IF(Table1[[#This Row],[Cur]]="USD",Table1[[#This Row],[Cur_Amount Credit]],Table1[[#This Row],[Cur_Amount Credit]]/ExchangeRate)))</f>
        <v/>
      </c>
      <c r="Z2829" s="201" t="str">
        <f>IF(E2829="","",(Table1[[#This Row],[Debit USD]]-Table1[[#This Row],[Credit USD]]))</f>
        <v/>
      </c>
      <c r="AA2829" s="226"/>
      <c r="AB2829" s="255"/>
      <c r="AC2829" s="1"/>
      <c r="AD2829" s="15"/>
      <c r="AE2829" s="15" t="str">
        <f>IF(AND(OR(Table1[[#This Row],[Account]]="15030",Table1[[#This Row],[Account]]="15035",Table1[[#This Row],[Account]]="20150"),Table1[[#This Row],[Vendor ID]]=""),1,"")</f>
        <v/>
      </c>
      <c r="AF2829" s="15"/>
      <c r="AG2829" s="15"/>
      <c r="AH2829" s="15"/>
      <c r="AI2829" s="46" t="str">
        <f>IF(Table1[[#This Row],[Posting Date]]&lt;&gt;"","GJ-"&amp;CountryID,"")</f>
        <v/>
      </c>
      <c r="AJ2829" s="59" t="str">
        <f>IF(Table1[[#This Row],[Posting Date]]&lt;&gt;"",Table1[[#This Row],[Posting Date]],"")</f>
        <v/>
      </c>
      <c r="AK2829" s="46"/>
      <c r="AL2829" s="46" t="str">
        <f>IF(Table1[[#This Row],[Description]]&lt;&gt;"",Table1[[#This Row],[Description]],"")</f>
        <v/>
      </c>
      <c r="AM2829" s="46" t="str">
        <f>IF(Table1[[#This Row],[Posting Date]]&lt;&gt;"",Table1[[#This Row],[Reference Number]],"")</f>
        <v/>
      </c>
      <c r="AN2829" s="46" t="str">
        <f>TRIM(Table1[[#This Row],[Line '#]])</f>
        <v/>
      </c>
      <c r="AO2829" s="46" t="str">
        <f>TRIM(Table1[[#This Row],[Account]])</f>
        <v/>
      </c>
      <c r="AP2829" s="46" t="str">
        <f>IF(Table1[[#This Row],[Posting Date]]&lt;&gt;"",$D$5,"")</f>
        <v/>
      </c>
      <c r="AQ2829" s="46" t="str">
        <f>TRIM(Table1[[#This Row],[Departments-Prgrams]])</f>
        <v/>
      </c>
      <c r="AR2829" s="46" t="str">
        <f>TRIM(Table1[[#This Row],[Grant]])</f>
        <v/>
      </c>
      <c r="AS2829" s="46" t="str">
        <f>TRIM(Table1[[#This Row],[Staff ID]])</f>
        <v/>
      </c>
      <c r="AT2829" s="46" t="str">
        <f>IF(TRIM(Table1[[#This Row],[Budget Code]])=0,"",TRIM(Table1[[#This Row],[Budget Code]]))</f>
        <v/>
      </c>
      <c r="AU2829" s="46" t="str">
        <f>IF(Table1[[#This Row],[Line Description]]&lt;&gt;"",Table1[[#This Row],[Line Description]],"")</f>
        <v/>
      </c>
      <c r="AV2829" s="46" t="str">
        <f>IF(Table1[[#This Row],[Cur_Amount Debit]]&gt;0,ROUND(Table1[[#This Row],[Cur_Amount Debit]],2),"")</f>
        <v/>
      </c>
      <c r="AW2829" s="46" t="str">
        <f>IF(Table1[[#This Row],[Cur_Amount Credit]]&gt;0,ROUND(Table1[[#This Row],[Cur_Amount Credit]],2),"")</f>
        <v/>
      </c>
      <c r="AX2829" s="46" t="str">
        <f>LEFT(Table1[[#This Row],[Cur]],3)</f>
        <v/>
      </c>
      <c r="AY2829" s="59"/>
      <c r="AZ2829" s="46"/>
      <c r="BA2829" s="46" t="str">
        <f>IF(Table1[[#This Row],[Cur]]&lt;&gt;"",IF(Table1[[#This Row],[Cur]]="USD","",ExchangeRate),"")</f>
        <v/>
      </c>
      <c r="BB2829" s="46" t="str">
        <f>IF(Table1[[#This Row],[Grant]]&lt;&gt;"",VLOOKUP(Table1[[#This Row],[Grant]],Grants!B:D,3),"")</f>
        <v/>
      </c>
      <c r="BC2829" s="46" t="str">
        <f>TRIM(Table1[[#This Row],[Vendor ID]])</f>
        <v/>
      </c>
      <c r="BD2829">
        <f>IF(Table1[[#This Row],[Reference Number]]=Q2828,BD2828,BD2828+1)</f>
        <v>0</v>
      </c>
    </row>
    <row r="2830" spans="1:56" ht="11.25" customHeight="1" x14ac:dyDescent="0.25">
      <c r="A2830" s="1"/>
      <c r="B2830" s="88" t="str">
        <f>IF(Table1[[#This Row],[Posting Date]]&lt;&gt;"",IF(Table1[[#This Row],[Reference Number]]=Q2829,B2829+1,1),"")</f>
        <v/>
      </c>
      <c r="C2830" s="61"/>
      <c r="D2830" s="61"/>
      <c r="E2830" s="138"/>
      <c r="F2830" s="141" t="str">
        <f>IFERROR(IF(VLOOKUP(Table1[[#This Row],[Budget Code Description]],Dimentions!$X$6:$AC$139,2,FALSE)="","",VLOOKUP(Table1[[#This Row],[Budget Code Description]],Dimentions!$X$6:$AC$139,2,FALSE)),"")</f>
        <v/>
      </c>
      <c r="G2830" s="141"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1" t="str">
        <f>IFERROR(VLOOKUP(Table1[[#This Row],[Budget Code Description]],Table6[#All],8,FALSE),"")</f>
        <v/>
      </c>
      <c r="L2830" s="63"/>
      <c r="M2830" s="65" t="str">
        <f>IFERROR(VLOOKUP(Table1[[#This Row],[Staff ID]],Table2[],2,FALSE),"")</f>
        <v/>
      </c>
      <c r="N2830" s="209" t="str">
        <f>IFERROR(IF(VLOOKUP(Table1[[#This Row],[Budget Code Description]],Dimentions!$X$6:$AC$134,4,FALSE)="","",VLOOKUP(Table1[[#This Row],[Budget Code Description]],Dimentions!$X$6:$AC$134,4,FALSE)),"")</f>
        <v/>
      </c>
      <c r="O2830" s="65" t="str">
        <f>IFERROR(VLOOKUP(Table1[[#This Row],[Vendor ID]],Table549[],2,FALSE),"")</f>
        <v/>
      </c>
      <c r="P2830" s="63"/>
      <c r="Q2830" s="141" t="str">
        <f>IF(Table1[[#This Row],[Posting Date]]&lt;&gt;"",$D$9,"")</f>
        <v/>
      </c>
      <c r="R2830" s="157" t="str">
        <f>IF(Table1[[#This Row],[Posting Date]]&lt;&gt;"",$D$10,"")</f>
        <v/>
      </c>
      <c r="S2830" s="66"/>
      <c r="T2830" s="63"/>
      <c r="U2830" s="67"/>
      <c r="V2830" s="67"/>
      <c r="W2830" s="67" t="str">
        <f t="shared" si="48"/>
        <v/>
      </c>
      <c r="X2830" s="159" t="str">
        <f>IF(E2830="","",(IF(Table1[[#This Row],[Cur]]="USD",Table1[[#This Row],[Cur_Amount Debit]],Table1[[#This Row],[Cur_Amount Debit]]/Table1[[#This Row],[Exchange Rate]])))</f>
        <v/>
      </c>
      <c r="Y2830" s="159" t="str">
        <f>IF(E2830="","",(IF(Table1[[#This Row],[Cur]]="USD",Table1[[#This Row],[Cur_Amount Credit]],Table1[[#This Row],[Cur_Amount Credit]]/ExchangeRate)))</f>
        <v/>
      </c>
      <c r="Z2830" s="201" t="str">
        <f>IF(E2830="","",(Table1[[#This Row],[Debit USD]]-Table1[[#This Row],[Credit USD]]))</f>
        <v/>
      </c>
      <c r="AA2830" s="226"/>
      <c r="AB2830" s="255"/>
      <c r="AC2830" s="1"/>
      <c r="AD2830" s="15"/>
      <c r="AE2830" s="15" t="str">
        <f>IF(AND(OR(Table1[[#This Row],[Account]]="15030",Table1[[#This Row],[Account]]="15035",Table1[[#This Row],[Account]]="20150"),Table1[[#This Row],[Vendor ID]]=""),1,"")</f>
        <v/>
      </c>
      <c r="AF2830" s="15"/>
      <c r="AG2830" s="15"/>
      <c r="AH2830" s="15"/>
      <c r="AI2830" s="46" t="str">
        <f>IF(Table1[[#This Row],[Posting Date]]&lt;&gt;"","GJ-"&amp;CountryID,"")</f>
        <v/>
      </c>
      <c r="AJ2830" s="59" t="str">
        <f>IF(Table1[[#This Row],[Posting Date]]&lt;&gt;"",Table1[[#This Row],[Posting Date]],"")</f>
        <v/>
      </c>
      <c r="AK2830" s="46"/>
      <c r="AL2830" s="46" t="str">
        <f>IF(Table1[[#This Row],[Description]]&lt;&gt;"",Table1[[#This Row],[Description]],"")</f>
        <v/>
      </c>
      <c r="AM2830" s="46" t="str">
        <f>IF(Table1[[#This Row],[Posting Date]]&lt;&gt;"",Table1[[#This Row],[Reference Number]],"")</f>
        <v/>
      </c>
      <c r="AN2830" s="46" t="str">
        <f>TRIM(Table1[[#This Row],[Line '#]])</f>
        <v/>
      </c>
      <c r="AO2830" s="46" t="str">
        <f>TRIM(Table1[[#This Row],[Account]])</f>
        <v/>
      </c>
      <c r="AP2830" s="46" t="str">
        <f>IF(Table1[[#This Row],[Posting Date]]&lt;&gt;"",$D$5,"")</f>
        <v/>
      </c>
      <c r="AQ2830" s="46" t="str">
        <f>TRIM(Table1[[#This Row],[Departments-Prgrams]])</f>
        <v/>
      </c>
      <c r="AR2830" s="46" t="str">
        <f>TRIM(Table1[[#This Row],[Grant]])</f>
        <v/>
      </c>
      <c r="AS2830" s="46" t="str">
        <f>TRIM(Table1[[#This Row],[Staff ID]])</f>
        <v/>
      </c>
      <c r="AT2830" s="46" t="str">
        <f>IF(TRIM(Table1[[#This Row],[Budget Code]])=0,"",TRIM(Table1[[#This Row],[Budget Code]]))</f>
        <v/>
      </c>
      <c r="AU2830" s="46" t="str">
        <f>IF(Table1[[#This Row],[Line Description]]&lt;&gt;"",Table1[[#This Row],[Line Description]],"")</f>
        <v/>
      </c>
      <c r="AV2830" s="46" t="str">
        <f>IF(Table1[[#This Row],[Cur_Amount Debit]]&gt;0,ROUND(Table1[[#This Row],[Cur_Amount Debit]],2),"")</f>
        <v/>
      </c>
      <c r="AW2830" s="46" t="str">
        <f>IF(Table1[[#This Row],[Cur_Amount Credit]]&gt;0,ROUND(Table1[[#This Row],[Cur_Amount Credit]],2),"")</f>
        <v/>
      </c>
      <c r="AX2830" s="46" t="str">
        <f>LEFT(Table1[[#This Row],[Cur]],3)</f>
        <v/>
      </c>
      <c r="AY2830" s="59"/>
      <c r="AZ2830" s="46"/>
      <c r="BA2830" s="46" t="str">
        <f>IF(Table1[[#This Row],[Cur]]&lt;&gt;"",IF(Table1[[#This Row],[Cur]]="USD","",ExchangeRate),"")</f>
        <v/>
      </c>
      <c r="BB2830" s="46" t="str">
        <f>IF(Table1[[#This Row],[Grant]]&lt;&gt;"",VLOOKUP(Table1[[#This Row],[Grant]],Grants!B:D,3),"")</f>
        <v/>
      </c>
      <c r="BC2830" s="46" t="str">
        <f>TRIM(Table1[[#This Row],[Vendor ID]])</f>
        <v/>
      </c>
      <c r="BD2830">
        <f>IF(Table1[[#This Row],[Reference Number]]=Q2829,BD2829,BD2829+1)</f>
        <v>0</v>
      </c>
    </row>
    <row r="2831" spans="1:56" ht="11.25" customHeight="1" x14ac:dyDescent="0.25">
      <c r="A2831" s="1"/>
      <c r="B2831" s="88" t="str">
        <f>IF(Table1[[#This Row],[Posting Date]]&lt;&gt;"",IF(Table1[[#This Row],[Reference Number]]=Q2830,B2830+1,1),"")</f>
        <v/>
      </c>
      <c r="C2831" s="61"/>
      <c r="D2831" s="61"/>
      <c r="E2831" s="138"/>
      <c r="F2831" s="141" t="str">
        <f>IFERROR(IF(VLOOKUP(Table1[[#This Row],[Budget Code Description]],Dimentions!$X$6:$AC$139,2,FALSE)="","",VLOOKUP(Table1[[#This Row],[Budget Code Description]],Dimentions!$X$6:$AC$139,2,FALSE)),"")</f>
        <v/>
      </c>
      <c r="G2831" s="141"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1" t="str">
        <f>IFERROR(VLOOKUP(Table1[[#This Row],[Budget Code Description]],Table6[#All],8,FALSE),"")</f>
        <v/>
      </c>
      <c r="L2831" s="63"/>
      <c r="M2831" s="65" t="str">
        <f>IFERROR(VLOOKUP(Table1[[#This Row],[Staff ID]],Table2[],2,FALSE),"")</f>
        <v/>
      </c>
      <c r="N2831" s="209" t="str">
        <f>IFERROR(IF(VLOOKUP(Table1[[#This Row],[Budget Code Description]],Dimentions!$X$6:$AC$134,4,FALSE)="","",VLOOKUP(Table1[[#This Row],[Budget Code Description]],Dimentions!$X$6:$AC$134,4,FALSE)),"")</f>
        <v/>
      </c>
      <c r="O2831" s="65" t="str">
        <f>IFERROR(VLOOKUP(Table1[[#This Row],[Vendor ID]],Table549[],2,FALSE),"")</f>
        <v/>
      </c>
      <c r="P2831" s="63"/>
      <c r="Q2831" s="141" t="str">
        <f>IF(Table1[[#This Row],[Posting Date]]&lt;&gt;"",$D$9,"")</f>
        <v/>
      </c>
      <c r="R2831" s="157" t="str">
        <f>IF(Table1[[#This Row],[Posting Date]]&lt;&gt;"",$D$10,"")</f>
        <v/>
      </c>
      <c r="S2831" s="66"/>
      <c r="T2831" s="63"/>
      <c r="U2831" s="67"/>
      <c r="V2831" s="67"/>
      <c r="W2831" s="67" t="str">
        <f t="shared" si="48"/>
        <v/>
      </c>
      <c r="X2831" s="159" t="str">
        <f>IF(E2831="","",(IF(Table1[[#This Row],[Cur]]="USD",Table1[[#This Row],[Cur_Amount Debit]],Table1[[#This Row],[Cur_Amount Debit]]/Table1[[#This Row],[Exchange Rate]])))</f>
        <v/>
      </c>
      <c r="Y2831" s="159" t="str">
        <f>IF(E2831="","",(IF(Table1[[#This Row],[Cur]]="USD",Table1[[#This Row],[Cur_Amount Credit]],Table1[[#This Row],[Cur_Amount Credit]]/ExchangeRate)))</f>
        <v/>
      </c>
      <c r="Z2831" s="201" t="str">
        <f>IF(E2831="","",(Table1[[#This Row],[Debit USD]]-Table1[[#This Row],[Credit USD]]))</f>
        <v/>
      </c>
      <c r="AA2831" s="226"/>
      <c r="AB2831" s="255"/>
      <c r="AC2831" s="1"/>
      <c r="AD2831" s="15"/>
      <c r="AE2831" s="15" t="str">
        <f>IF(AND(OR(Table1[[#This Row],[Account]]="15030",Table1[[#This Row],[Account]]="15035",Table1[[#This Row],[Account]]="20150"),Table1[[#This Row],[Vendor ID]]=""),1,"")</f>
        <v/>
      </c>
      <c r="AF2831" s="15"/>
      <c r="AG2831" s="15"/>
      <c r="AH2831" s="15"/>
      <c r="AI2831" s="46" t="str">
        <f>IF(Table1[[#This Row],[Posting Date]]&lt;&gt;"","GJ-"&amp;CountryID,"")</f>
        <v/>
      </c>
      <c r="AJ2831" s="59" t="str">
        <f>IF(Table1[[#This Row],[Posting Date]]&lt;&gt;"",Table1[[#This Row],[Posting Date]],"")</f>
        <v/>
      </c>
      <c r="AK2831" s="46"/>
      <c r="AL2831" s="46" t="str">
        <f>IF(Table1[[#This Row],[Description]]&lt;&gt;"",Table1[[#This Row],[Description]],"")</f>
        <v/>
      </c>
      <c r="AM2831" s="46" t="str">
        <f>IF(Table1[[#This Row],[Posting Date]]&lt;&gt;"",Table1[[#This Row],[Reference Number]],"")</f>
        <v/>
      </c>
      <c r="AN2831" s="46" t="str">
        <f>TRIM(Table1[[#This Row],[Line '#]])</f>
        <v/>
      </c>
      <c r="AO2831" s="46" t="str">
        <f>TRIM(Table1[[#This Row],[Account]])</f>
        <v/>
      </c>
      <c r="AP2831" s="46" t="str">
        <f>IF(Table1[[#This Row],[Posting Date]]&lt;&gt;"",$D$5,"")</f>
        <v/>
      </c>
      <c r="AQ2831" s="46" t="str">
        <f>TRIM(Table1[[#This Row],[Departments-Prgrams]])</f>
        <v/>
      </c>
      <c r="AR2831" s="46" t="str">
        <f>TRIM(Table1[[#This Row],[Grant]])</f>
        <v/>
      </c>
      <c r="AS2831" s="46" t="str">
        <f>TRIM(Table1[[#This Row],[Staff ID]])</f>
        <v/>
      </c>
      <c r="AT2831" s="46" t="str">
        <f>IF(TRIM(Table1[[#This Row],[Budget Code]])=0,"",TRIM(Table1[[#This Row],[Budget Code]]))</f>
        <v/>
      </c>
      <c r="AU2831" s="46" t="str">
        <f>IF(Table1[[#This Row],[Line Description]]&lt;&gt;"",Table1[[#This Row],[Line Description]],"")</f>
        <v/>
      </c>
      <c r="AV2831" s="46" t="str">
        <f>IF(Table1[[#This Row],[Cur_Amount Debit]]&gt;0,ROUND(Table1[[#This Row],[Cur_Amount Debit]],2),"")</f>
        <v/>
      </c>
      <c r="AW2831" s="46" t="str">
        <f>IF(Table1[[#This Row],[Cur_Amount Credit]]&gt;0,ROUND(Table1[[#This Row],[Cur_Amount Credit]],2),"")</f>
        <v/>
      </c>
      <c r="AX2831" s="46" t="str">
        <f>LEFT(Table1[[#This Row],[Cur]],3)</f>
        <v/>
      </c>
      <c r="AY2831" s="59"/>
      <c r="AZ2831" s="46"/>
      <c r="BA2831" s="46" t="str">
        <f>IF(Table1[[#This Row],[Cur]]&lt;&gt;"",IF(Table1[[#This Row],[Cur]]="USD","",ExchangeRate),"")</f>
        <v/>
      </c>
      <c r="BB2831" s="46" t="str">
        <f>IF(Table1[[#This Row],[Grant]]&lt;&gt;"",VLOOKUP(Table1[[#This Row],[Grant]],Grants!B:D,3),"")</f>
        <v/>
      </c>
      <c r="BC2831" s="46" t="str">
        <f>TRIM(Table1[[#This Row],[Vendor ID]])</f>
        <v/>
      </c>
      <c r="BD2831">
        <f>IF(Table1[[#This Row],[Reference Number]]=Q2830,BD2830,BD2830+1)</f>
        <v>0</v>
      </c>
    </row>
    <row r="2832" spans="1:56" ht="11.25" customHeight="1" x14ac:dyDescent="0.25">
      <c r="A2832" s="1"/>
      <c r="B2832" s="88" t="str">
        <f>IF(Table1[[#This Row],[Posting Date]]&lt;&gt;"",IF(Table1[[#This Row],[Reference Number]]=Q2831,B2831+1,1),"")</f>
        <v/>
      </c>
      <c r="C2832" s="61"/>
      <c r="D2832" s="61"/>
      <c r="E2832" s="138"/>
      <c r="F2832" s="141" t="str">
        <f>IFERROR(IF(VLOOKUP(Table1[[#This Row],[Budget Code Description]],Dimentions!$X$6:$AC$139,2,FALSE)="","",VLOOKUP(Table1[[#This Row],[Budget Code Description]],Dimentions!$X$6:$AC$139,2,FALSE)),"")</f>
        <v/>
      </c>
      <c r="G2832" s="141"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1" t="str">
        <f>IFERROR(VLOOKUP(Table1[[#This Row],[Budget Code Description]],Table6[#All],8,FALSE),"")</f>
        <v/>
      </c>
      <c r="L2832" s="63"/>
      <c r="M2832" s="65" t="str">
        <f>IFERROR(VLOOKUP(Table1[[#This Row],[Staff ID]],Table2[],2,FALSE),"")</f>
        <v/>
      </c>
      <c r="N2832" s="209" t="str">
        <f>IFERROR(IF(VLOOKUP(Table1[[#This Row],[Budget Code Description]],Dimentions!$X$6:$AC$134,4,FALSE)="","",VLOOKUP(Table1[[#This Row],[Budget Code Description]],Dimentions!$X$6:$AC$134,4,FALSE)),"")</f>
        <v/>
      </c>
      <c r="O2832" s="65" t="str">
        <f>IFERROR(VLOOKUP(Table1[[#This Row],[Vendor ID]],Table549[],2,FALSE),"")</f>
        <v/>
      </c>
      <c r="P2832" s="63"/>
      <c r="Q2832" s="141" t="str">
        <f>IF(Table1[[#This Row],[Posting Date]]&lt;&gt;"",$D$9,"")</f>
        <v/>
      </c>
      <c r="R2832" s="157" t="str">
        <f>IF(Table1[[#This Row],[Posting Date]]&lt;&gt;"",$D$10,"")</f>
        <v/>
      </c>
      <c r="S2832" s="66"/>
      <c r="T2832" s="63"/>
      <c r="U2832" s="67"/>
      <c r="V2832" s="67"/>
      <c r="W2832" s="67" t="str">
        <f t="shared" si="48"/>
        <v/>
      </c>
      <c r="X2832" s="159" t="str">
        <f>IF(E2832="","",(IF(Table1[[#This Row],[Cur]]="USD",Table1[[#This Row],[Cur_Amount Debit]],Table1[[#This Row],[Cur_Amount Debit]]/Table1[[#This Row],[Exchange Rate]])))</f>
        <v/>
      </c>
      <c r="Y2832" s="159" t="str">
        <f>IF(E2832="","",(IF(Table1[[#This Row],[Cur]]="USD",Table1[[#This Row],[Cur_Amount Credit]],Table1[[#This Row],[Cur_Amount Credit]]/ExchangeRate)))</f>
        <v/>
      </c>
      <c r="Z2832" s="201" t="str">
        <f>IF(E2832="","",(Table1[[#This Row],[Debit USD]]-Table1[[#This Row],[Credit USD]]))</f>
        <v/>
      </c>
      <c r="AA2832" s="226"/>
      <c r="AB2832" s="255"/>
      <c r="AC2832" s="1"/>
      <c r="AD2832" s="15"/>
      <c r="AE2832" s="15" t="str">
        <f>IF(AND(OR(Table1[[#This Row],[Account]]="15030",Table1[[#This Row],[Account]]="15035",Table1[[#This Row],[Account]]="20150"),Table1[[#This Row],[Vendor ID]]=""),1,"")</f>
        <v/>
      </c>
      <c r="AF2832" s="15"/>
      <c r="AG2832" s="15"/>
      <c r="AH2832" s="15"/>
      <c r="AI2832" s="46" t="str">
        <f>IF(Table1[[#This Row],[Posting Date]]&lt;&gt;"","GJ-"&amp;CountryID,"")</f>
        <v/>
      </c>
      <c r="AJ2832" s="59" t="str">
        <f>IF(Table1[[#This Row],[Posting Date]]&lt;&gt;"",Table1[[#This Row],[Posting Date]],"")</f>
        <v/>
      </c>
      <c r="AK2832" s="46"/>
      <c r="AL2832" s="46" t="str">
        <f>IF(Table1[[#This Row],[Description]]&lt;&gt;"",Table1[[#This Row],[Description]],"")</f>
        <v/>
      </c>
      <c r="AM2832" s="46" t="str">
        <f>IF(Table1[[#This Row],[Posting Date]]&lt;&gt;"",Table1[[#This Row],[Reference Number]],"")</f>
        <v/>
      </c>
      <c r="AN2832" s="46" t="str">
        <f>TRIM(Table1[[#This Row],[Line '#]])</f>
        <v/>
      </c>
      <c r="AO2832" s="46" t="str">
        <f>TRIM(Table1[[#This Row],[Account]])</f>
        <v/>
      </c>
      <c r="AP2832" s="46" t="str">
        <f>IF(Table1[[#This Row],[Posting Date]]&lt;&gt;"",$D$5,"")</f>
        <v/>
      </c>
      <c r="AQ2832" s="46" t="str">
        <f>TRIM(Table1[[#This Row],[Departments-Prgrams]])</f>
        <v/>
      </c>
      <c r="AR2832" s="46" t="str">
        <f>TRIM(Table1[[#This Row],[Grant]])</f>
        <v/>
      </c>
      <c r="AS2832" s="46" t="str">
        <f>TRIM(Table1[[#This Row],[Staff ID]])</f>
        <v/>
      </c>
      <c r="AT2832" s="46" t="str">
        <f>IF(TRIM(Table1[[#This Row],[Budget Code]])=0,"",TRIM(Table1[[#This Row],[Budget Code]]))</f>
        <v/>
      </c>
      <c r="AU2832" s="46" t="str">
        <f>IF(Table1[[#This Row],[Line Description]]&lt;&gt;"",Table1[[#This Row],[Line Description]],"")</f>
        <v/>
      </c>
      <c r="AV2832" s="46" t="str">
        <f>IF(Table1[[#This Row],[Cur_Amount Debit]]&gt;0,ROUND(Table1[[#This Row],[Cur_Amount Debit]],2),"")</f>
        <v/>
      </c>
      <c r="AW2832" s="46" t="str">
        <f>IF(Table1[[#This Row],[Cur_Amount Credit]]&gt;0,ROUND(Table1[[#This Row],[Cur_Amount Credit]],2),"")</f>
        <v/>
      </c>
      <c r="AX2832" s="46" t="str">
        <f>LEFT(Table1[[#This Row],[Cur]],3)</f>
        <v/>
      </c>
      <c r="AY2832" s="59"/>
      <c r="AZ2832" s="46"/>
      <c r="BA2832" s="46" t="str">
        <f>IF(Table1[[#This Row],[Cur]]&lt;&gt;"",IF(Table1[[#This Row],[Cur]]="USD","",ExchangeRate),"")</f>
        <v/>
      </c>
      <c r="BB2832" s="46" t="str">
        <f>IF(Table1[[#This Row],[Grant]]&lt;&gt;"",VLOOKUP(Table1[[#This Row],[Grant]],Grants!B:D,3),"")</f>
        <v/>
      </c>
      <c r="BC2832" s="46" t="str">
        <f>TRIM(Table1[[#This Row],[Vendor ID]])</f>
        <v/>
      </c>
      <c r="BD2832">
        <f>IF(Table1[[#This Row],[Reference Number]]=Q2831,BD2831,BD2831+1)</f>
        <v>0</v>
      </c>
    </row>
    <row r="2833" spans="1:56" ht="11.25" customHeight="1" x14ac:dyDescent="0.25">
      <c r="A2833" s="1"/>
      <c r="B2833" s="88" t="str">
        <f>IF(Table1[[#This Row],[Posting Date]]&lt;&gt;"",IF(Table1[[#This Row],[Reference Number]]=Q2832,B2832+1,1),"")</f>
        <v/>
      </c>
      <c r="C2833" s="61"/>
      <c r="D2833" s="61"/>
      <c r="E2833" s="138"/>
      <c r="F2833" s="141" t="str">
        <f>IFERROR(IF(VLOOKUP(Table1[[#This Row],[Budget Code Description]],Dimentions!$X$6:$AC$139,2,FALSE)="","",VLOOKUP(Table1[[#This Row],[Budget Code Description]],Dimentions!$X$6:$AC$139,2,FALSE)),"")</f>
        <v/>
      </c>
      <c r="G2833" s="141"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1" t="str">
        <f>IFERROR(VLOOKUP(Table1[[#This Row],[Budget Code Description]],Table6[#All],8,FALSE),"")</f>
        <v/>
      </c>
      <c r="L2833" s="63"/>
      <c r="M2833" s="65" t="str">
        <f>IFERROR(VLOOKUP(Table1[[#This Row],[Staff ID]],Table2[],2,FALSE),"")</f>
        <v/>
      </c>
      <c r="N2833" s="209" t="str">
        <f>IFERROR(IF(VLOOKUP(Table1[[#This Row],[Budget Code Description]],Dimentions!$X$6:$AC$134,4,FALSE)="","",VLOOKUP(Table1[[#This Row],[Budget Code Description]],Dimentions!$X$6:$AC$134,4,FALSE)),"")</f>
        <v/>
      </c>
      <c r="O2833" s="65" t="str">
        <f>IFERROR(VLOOKUP(Table1[[#This Row],[Vendor ID]],Table549[],2,FALSE),"")</f>
        <v/>
      </c>
      <c r="P2833" s="63"/>
      <c r="Q2833" s="141" t="str">
        <f>IF(Table1[[#This Row],[Posting Date]]&lt;&gt;"",$D$9,"")</f>
        <v/>
      </c>
      <c r="R2833" s="157" t="str">
        <f>IF(Table1[[#This Row],[Posting Date]]&lt;&gt;"",$D$10,"")</f>
        <v/>
      </c>
      <c r="S2833" s="66"/>
      <c r="T2833" s="63"/>
      <c r="U2833" s="67"/>
      <c r="V2833" s="67"/>
      <c r="W2833" s="67" t="str">
        <f t="shared" si="48"/>
        <v/>
      </c>
      <c r="X2833" s="159" t="str">
        <f>IF(E2833="","",(IF(Table1[[#This Row],[Cur]]="USD",Table1[[#This Row],[Cur_Amount Debit]],Table1[[#This Row],[Cur_Amount Debit]]/Table1[[#This Row],[Exchange Rate]])))</f>
        <v/>
      </c>
      <c r="Y2833" s="159" t="str">
        <f>IF(E2833="","",(IF(Table1[[#This Row],[Cur]]="USD",Table1[[#This Row],[Cur_Amount Credit]],Table1[[#This Row],[Cur_Amount Credit]]/ExchangeRate)))</f>
        <v/>
      </c>
      <c r="Z2833" s="201" t="str">
        <f>IF(E2833="","",(Table1[[#This Row],[Debit USD]]-Table1[[#This Row],[Credit USD]]))</f>
        <v/>
      </c>
      <c r="AA2833" s="226"/>
      <c r="AB2833" s="255"/>
      <c r="AC2833" s="1"/>
      <c r="AD2833" s="15"/>
      <c r="AE2833" s="15" t="str">
        <f>IF(AND(OR(Table1[[#This Row],[Account]]="15030",Table1[[#This Row],[Account]]="15035",Table1[[#This Row],[Account]]="20150"),Table1[[#This Row],[Vendor ID]]=""),1,"")</f>
        <v/>
      </c>
      <c r="AF2833" s="15"/>
      <c r="AG2833" s="15"/>
      <c r="AH2833" s="15"/>
      <c r="AI2833" s="46" t="str">
        <f>IF(Table1[[#This Row],[Posting Date]]&lt;&gt;"","GJ-"&amp;CountryID,"")</f>
        <v/>
      </c>
      <c r="AJ2833" s="59" t="str">
        <f>IF(Table1[[#This Row],[Posting Date]]&lt;&gt;"",Table1[[#This Row],[Posting Date]],"")</f>
        <v/>
      </c>
      <c r="AK2833" s="46"/>
      <c r="AL2833" s="46" t="str">
        <f>IF(Table1[[#This Row],[Description]]&lt;&gt;"",Table1[[#This Row],[Description]],"")</f>
        <v/>
      </c>
      <c r="AM2833" s="46" t="str">
        <f>IF(Table1[[#This Row],[Posting Date]]&lt;&gt;"",Table1[[#This Row],[Reference Number]],"")</f>
        <v/>
      </c>
      <c r="AN2833" s="46" t="str">
        <f>TRIM(Table1[[#This Row],[Line '#]])</f>
        <v/>
      </c>
      <c r="AO2833" s="46" t="str">
        <f>TRIM(Table1[[#This Row],[Account]])</f>
        <v/>
      </c>
      <c r="AP2833" s="46" t="str">
        <f>IF(Table1[[#This Row],[Posting Date]]&lt;&gt;"",$D$5,"")</f>
        <v/>
      </c>
      <c r="AQ2833" s="46" t="str">
        <f>TRIM(Table1[[#This Row],[Departments-Prgrams]])</f>
        <v/>
      </c>
      <c r="AR2833" s="46" t="str">
        <f>TRIM(Table1[[#This Row],[Grant]])</f>
        <v/>
      </c>
      <c r="AS2833" s="46" t="str">
        <f>TRIM(Table1[[#This Row],[Staff ID]])</f>
        <v/>
      </c>
      <c r="AT2833" s="46" t="str">
        <f>IF(TRIM(Table1[[#This Row],[Budget Code]])=0,"",TRIM(Table1[[#This Row],[Budget Code]]))</f>
        <v/>
      </c>
      <c r="AU2833" s="46" t="str">
        <f>IF(Table1[[#This Row],[Line Description]]&lt;&gt;"",Table1[[#This Row],[Line Description]],"")</f>
        <v/>
      </c>
      <c r="AV2833" s="46" t="str">
        <f>IF(Table1[[#This Row],[Cur_Amount Debit]]&gt;0,ROUND(Table1[[#This Row],[Cur_Amount Debit]],2),"")</f>
        <v/>
      </c>
      <c r="AW2833" s="46" t="str">
        <f>IF(Table1[[#This Row],[Cur_Amount Credit]]&gt;0,ROUND(Table1[[#This Row],[Cur_Amount Credit]],2),"")</f>
        <v/>
      </c>
      <c r="AX2833" s="46" t="str">
        <f>LEFT(Table1[[#This Row],[Cur]],3)</f>
        <v/>
      </c>
      <c r="AY2833" s="59"/>
      <c r="AZ2833" s="46"/>
      <c r="BA2833" s="46" t="str">
        <f>IF(Table1[[#This Row],[Cur]]&lt;&gt;"",IF(Table1[[#This Row],[Cur]]="USD","",ExchangeRate),"")</f>
        <v/>
      </c>
      <c r="BB2833" s="46" t="str">
        <f>IF(Table1[[#This Row],[Grant]]&lt;&gt;"",VLOOKUP(Table1[[#This Row],[Grant]],Grants!B:D,3),"")</f>
        <v/>
      </c>
      <c r="BC2833" s="46" t="str">
        <f>TRIM(Table1[[#This Row],[Vendor ID]])</f>
        <v/>
      </c>
      <c r="BD2833">
        <f>IF(Table1[[#This Row],[Reference Number]]=Q2832,BD2832,BD2832+1)</f>
        <v>0</v>
      </c>
    </row>
    <row r="2834" spans="1:56" ht="11.25" customHeight="1" x14ac:dyDescent="0.25">
      <c r="A2834" s="1"/>
      <c r="B2834" s="88" t="str">
        <f>IF(Table1[[#This Row],[Posting Date]]&lt;&gt;"",IF(Table1[[#This Row],[Reference Number]]=Q2833,B2833+1,1),"")</f>
        <v/>
      </c>
      <c r="C2834" s="61"/>
      <c r="D2834" s="61"/>
      <c r="E2834" s="138"/>
      <c r="F2834" s="141" t="str">
        <f>IFERROR(IF(VLOOKUP(Table1[[#This Row],[Budget Code Description]],Dimentions!$X$6:$AC$139,2,FALSE)="","",VLOOKUP(Table1[[#This Row],[Budget Code Description]],Dimentions!$X$6:$AC$139,2,FALSE)),"")</f>
        <v/>
      </c>
      <c r="G2834" s="141"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1" t="str">
        <f>IFERROR(VLOOKUP(Table1[[#This Row],[Budget Code Description]],Table6[#All],8,FALSE),"")</f>
        <v/>
      </c>
      <c r="L2834" s="63"/>
      <c r="M2834" s="65" t="str">
        <f>IFERROR(VLOOKUP(Table1[[#This Row],[Staff ID]],Table2[],2,FALSE),"")</f>
        <v/>
      </c>
      <c r="N2834" s="209" t="str">
        <f>IFERROR(IF(VLOOKUP(Table1[[#This Row],[Budget Code Description]],Dimentions!$X$6:$AC$134,4,FALSE)="","",VLOOKUP(Table1[[#This Row],[Budget Code Description]],Dimentions!$X$6:$AC$134,4,FALSE)),"")</f>
        <v/>
      </c>
      <c r="O2834" s="65" t="str">
        <f>IFERROR(VLOOKUP(Table1[[#This Row],[Vendor ID]],Table549[],2,FALSE),"")</f>
        <v/>
      </c>
      <c r="P2834" s="63"/>
      <c r="Q2834" s="141" t="str">
        <f>IF(Table1[[#This Row],[Posting Date]]&lt;&gt;"",$D$9,"")</f>
        <v/>
      </c>
      <c r="R2834" s="157" t="str">
        <f>IF(Table1[[#This Row],[Posting Date]]&lt;&gt;"",$D$10,"")</f>
        <v/>
      </c>
      <c r="S2834" s="66"/>
      <c r="T2834" s="63"/>
      <c r="U2834" s="67"/>
      <c r="V2834" s="67"/>
      <c r="W2834" s="67" t="str">
        <f t="shared" si="48"/>
        <v/>
      </c>
      <c r="X2834" s="159" t="str">
        <f>IF(E2834="","",(IF(Table1[[#This Row],[Cur]]="USD",Table1[[#This Row],[Cur_Amount Debit]],Table1[[#This Row],[Cur_Amount Debit]]/Table1[[#This Row],[Exchange Rate]])))</f>
        <v/>
      </c>
      <c r="Y2834" s="159" t="str">
        <f>IF(E2834="","",(IF(Table1[[#This Row],[Cur]]="USD",Table1[[#This Row],[Cur_Amount Credit]],Table1[[#This Row],[Cur_Amount Credit]]/ExchangeRate)))</f>
        <v/>
      </c>
      <c r="Z2834" s="201" t="str">
        <f>IF(E2834="","",(Table1[[#This Row],[Debit USD]]-Table1[[#This Row],[Credit USD]]))</f>
        <v/>
      </c>
      <c r="AA2834" s="226"/>
      <c r="AB2834" s="255"/>
      <c r="AC2834" s="1"/>
      <c r="AD2834" s="15"/>
      <c r="AE2834" s="15" t="str">
        <f>IF(AND(OR(Table1[[#This Row],[Account]]="15030",Table1[[#This Row],[Account]]="15035",Table1[[#This Row],[Account]]="20150"),Table1[[#This Row],[Vendor ID]]=""),1,"")</f>
        <v/>
      </c>
      <c r="AF2834" s="15"/>
      <c r="AG2834" s="15"/>
      <c r="AH2834" s="15"/>
      <c r="AI2834" s="46" t="str">
        <f>IF(Table1[[#This Row],[Posting Date]]&lt;&gt;"","GJ-"&amp;CountryID,"")</f>
        <v/>
      </c>
      <c r="AJ2834" s="59" t="str">
        <f>IF(Table1[[#This Row],[Posting Date]]&lt;&gt;"",Table1[[#This Row],[Posting Date]],"")</f>
        <v/>
      </c>
      <c r="AK2834" s="46"/>
      <c r="AL2834" s="46" t="str">
        <f>IF(Table1[[#This Row],[Description]]&lt;&gt;"",Table1[[#This Row],[Description]],"")</f>
        <v/>
      </c>
      <c r="AM2834" s="46" t="str">
        <f>IF(Table1[[#This Row],[Posting Date]]&lt;&gt;"",Table1[[#This Row],[Reference Number]],"")</f>
        <v/>
      </c>
      <c r="AN2834" s="46" t="str">
        <f>TRIM(Table1[[#This Row],[Line '#]])</f>
        <v/>
      </c>
      <c r="AO2834" s="46" t="str">
        <f>TRIM(Table1[[#This Row],[Account]])</f>
        <v/>
      </c>
      <c r="AP2834" s="46" t="str">
        <f>IF(Table1[[#This Row],[Posting Date]]&lt;&gt;"",$D$5,"")</f>
        <v/>
      </c>
      <c r="AQ2834" s="46" t="str">
        <f>TRIM(Table1[[#This Row],[Departments-Prgrams]])</f>
        <v/>
      </c>
      <c r="AR2834" s="46" t="str">
        <f>TRIM(Table1[[#This Row],[Grant]])</f>
        <v/>
      </c>
      <c r="AS2834" s="46" t="str">
        <f>TRIM(Table1[[#This Row],[Staff ID]])</f>
        <v/>
      </c>
      <c r="AT2834" s="46" t="str">
        <f>IF(TRIM(Table1[[#This Row],[Budget Code]])=0,"",TRIM(Table1[[#This Row],[Budget Code]]))</f>
        <v/>
      </c>
      <c r="AU2834" s="46" t="str">
        <f>IF(Table1[[#This Row],[Line Description]]&lt;&gt;"",Table1[[#This Row],[Line Description]],"")</f>
        <v/>
      </c>
      <c r="AV2834" s="46" t="str">
        <f>IF(Table1[[#This Row],[Cur_Amount Debit]]&gt;0,ROUND(Table1[[#This Row],[Cur_Amount Debit]],2),"")</f>
        <v/>
      </c>
      <c r="AW2834" s="46" t="str">
        <f>IF(Table1[[#This Row],[Cur_Amount Credit]]&gt;0,ROUND(Table1[[#This Row],[Cur_Amount Credit]],2),"")</f>
        <v/>
      </c>
      <c r="AX2834" s="46" t="str">
        <f>LEFT(Table1[[#This Row],[Cur]],3)</f>
        <v/>
      </c>
      <c r="AY2834" s="59"/>
      <c r="AZ2834" s="46"/>
      <c r="BA2834" s="46" t="str">
        <f>IF(Table1[[#This Row],[Cur]]&lt;&gt;"",IF(Table1[[#This Row],[Cur]]="USD","",ExchangeRate),"")</f>
        <v/>
      </c>
      <c r="BB2834" s="46" t="str">
        <f>IF(Table1[[#This Row],[Grant]]&lt;&gt;"",VLOOKUP(Table1[[#This Row],[Grant]],Grants!B:D,3),"")</f>
        <v/>
      </c>
      <c r="BC2834" s="46" t="str">
        <f>TRIM(Table1[[#This Row],[Vendor ID]])</f>
        <v/>
      </c>
      <c r="BD2834">
        <f>IF(Table1[[#This Row],[Reference Number]]=Q2833,BD2833,BD2833+1)</f>
        <v>0</v>
      </c>
    </row>
    <row r="2835" spans="1:56" ht="11.25" customHeight="1" x14ac:dyDescent="0.25">
      <c r="A2835" s="1"/>
      <c r="B2835" s="88" t="str">
        <f>IF(Table1[[#This Row],[Posting Date]]&lt;&gt;"",IF(Table1[[#This Row],[Reference Number]]=Q2834,B2834+1,1),"")</f>
        <v/>
      </c>
      <c r="C2835" s="61"/>
      <c r="D2835" s="61"/>
      <c r="E2835" s="138"/>
      <c r="F2835" s="141" t="str">
        <f>IFERROR(IF(VLOOKUP(Table1[[#This Row],[Budget Code Description]],Dimentions!$X$6:$AC$139,2,FALSE)="","",VLOOKUP(Table1[[#This Row],[Budget Code Description]],Dimentions!$X$6:$AC$139,2,FALSE)),"")</f>
        <v/>
      </c>
      <c r="G2835" s="141"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1" t="str">
        <f>IFERROR(VLOOKUP(Table1[[#This Row],[Budget Code Description]],Table6[#All],8,FALSE),"")</f>
        <v/>
      </c>
      <c r="L2835" s="63"/>
      <c r="M2835" s="65" t="str">
        <f>IFERROR(VLOOKUP(Table1[[#This Row],[Staff ID]],Table2[],2,FALSE),"")</f>
        <v/>
      </c>
      <c r="N2835" s="209" t="str">
        <f>IFERROR(IF(VLOOKUP(Table1[[#This Row],[Budget Code Description]],Dimentions!$X$6:$AC$134,4,FALSE)="","",VLOOKUP(Table1[[#This Row],[Budget Code Description]],Dimentions!$X$6:$AC$134,4,FALSE)),"")</f>
        <v/>
      </c>
      <c r="O2835" s="65" t="str">
        <f>IFERROR(VLOOKUP(Table1[[#This Row],[Vendor ID]],Table549[],2,FALSE),"")</f>
        <v/>
      </c>
      <c r="P2835" s="63"/>
      <c r="Q2835" s="141" t="str">
        <f>IF(Table1[[#This Row],[Posting Date]]&lt;&gt;"",$D$9,"")</f>
        <v/>
      </c>
      <c r="R2835" s="157" t="str">
        <f>IF(Table1[[#This Row],[Posting Date]]&lt;&gt;"",$D$10,"")</f>
        <v/>
      </c>
      <c r="S2835" s="66"/>
      <c r="T2835" s="63"/>
      <c r="U2835" s="67"/>
      <c r="V2835" s="67"/>
      <c r="W2835" s="67" t="str">
        <f t="shared" si="48"/>
        <v/>
      </c>
      <c r="X2835" s="159" t="str">
        <f>IF(E2835="","",(IF(Table1[[#This Row],[Cur]]="USD",Table1[[#This Row],[Cur_Amount Debit]],Table1[[#This Row],[Cur_Amount Debit]]/Table1[[#This Row],[Exchange Rate]])))</f>
        <v/>
      </c>
      <c r="Y2835" s="159" t="str">
        <f>IF(E2835="","",(IF(Table1[[#This Row],[Cur]]="USD",Table1[[#This Row],[Cur_Amount Credit]],Table1[[#This Row],[Cur_Amount Credit]]/ExchangeRate)))</f>
        <v/>
      </c>
      <c r="Z2835" s="201" t="str">
        <f>IF(E2835="","",(Table1[[#This Row],[Debit USD]]-Table1[[#This Row],[Credit USD]]))</f>
        <v/>
      </c>
      <c r="AA2835" s="226"/>
      <c r="AB2835" s="255"/>
      <c r="AC2835" s="1"/>
      <c r="AD2835" s="15"/>
      <c r="AE2835" s="15" t="str">
        <f>IF(AND(OR(Table1[[#This Row],[Account]]="15030",Table1[[#This Row],[Account]]="15035",Table1[[#This Row],[Account]]="20150"),Table1[[#This Row],[Vendor ID]]=""),1,"")</f>
        <v/>
      </c>
      <c r="AF2835" s="15"/>
      <c r="AG2835" s="15"/>
      <c r="AH2835" s="15"/>
      <c r="AI2835" s="46" t="str">
        <f>IF(Table1[[#This Row],[Posting Date]]&lt;&gt;"","GJ-"&amp;CountryID,"")</f>
        <v/>
      </c>
      <c r="AJ2835" s="59" t="str">
        <f>IF(Table1[[#This Row],[Posting Date]]&lt;&gt;"",Table1[[#This Row],[Posting Date]],"")</f>
        <v/>
      </c>
      <c r="AK2835" s="46"/>
      <c r="AL2835" s="46" t="str">
        <f>IF(Table1[[#This Row],[Description]]&lt;&gt;"",Table1[[#This Row],[Description]],"")</f>
        <v/>
      </c>
      <c r="AM2835" s="46" t="str">
        <f>IF(Table1[[#This Row],[Posting Date]]&lt;&gt;"",Table1[[#This Row],[Reference Number]],"")</f>
        <v/>
      </c>
      <c r="AN2835" s="46" t="str">
        <f>TRIM(Table1[[#This Row],[Line '#]])</f>
        <v/>
      </c>
      <c r="AO2835" s="46" t="str">
        <f>TRIM(Table1[[#This Row],[Account]])</f>
        <v/>
      </c>
      <c r="AP2835" s="46" t="str">
        <f>IF(Table1[[#This Row],[Posting Date]]&lt;&gt;"",$D$5,"")</f>
        <v/>
      </c>
      <c r="AQ2835" s="46" t="str">
        <f>TRIM(Table1[[#This Row],[Departments-Prgrams]])</f>
        <v/>
      </c>
      <c r="AR2835" s="46" t="str">
        <f>TRIM(Table1[[#This Row],[Grant]])</f>
        <v/>
      </c>
      <c r="AS2835" s="46" t="str">
        <f>TRIM(Table1[[#This Row],[Staff ID]])</f>
        <v/>
      </c>
      <c r="AT2835" s="46" t="str">
        <f>IF(TRIM(Table1[[#This Row],[Budget Code]])=0,"",TRIM(Table1[[#This Row],[Budget Code]]))</f>
        <v/>
      </c>
      <c r="AU2835" s="46" t="str">
        <f>IF(Table1[[#This Row],[Line Description]]&lt;&gt;"",Table1[[#This Row],[Line Description]],"")</f>
        <v/>
      </c>
      <c r="AV2835" s="46" t="str">
        <f>IF(Table1[[#This Row],[Cur_Amount Debit]]&gt;0,ROUND(Table1[[#This Row],[Cur_Amount Debit]],2),"")</f>
        <v/>
      </c>
      <c r="AW2835" s="46" t="str">
        <f>IF(Table1[[#This Row],[Cur_Amount Credit]]&gt;0,ROUND(Table1[[#This Row],[Cur_Amount Credit]],2),"")</f>
        <v/>
      </c>
      <c r="AX2835" s="46" t="str">
        <f>LEFT(Table1[[#This Row],[Cur]],3)</f>
        <v/>
      </c>
      <c r="AY2835" s="59"/>
      <c r="AZ2835" s="46"/>
      <c r="BA2835" s="46" t="str">
        <f>IF(Table1[[#This Row],[Cur]]&lt;&gt;"",IF(Table1[[#This Row],[Cur]]="USD","",ExchangeRate),"")</f>
        <v/>
      </c>
      <c r="BB2835" s="46" t="str">
        <f>IF(Table1[[#This Row],[Grant]]&lt;&gt;"",VLOOKUP(Table1[[#This Row],[Grant]],Grants!B:D,3),"")</f>
        <v/>
      </c>
      <c r="BC2835" s="46" t="str">
        <f>TRIM(Table1[[#This Row],[Vendor ID]])</f>
        <v/>
      </c>
      <c r="BD2835">
        <f>IF(Table1[[#This Row],[Reference Number]]=Q2834,BD2834,BD2834+1)</f>
        <v>0</v>
      </c>
    </row>
    <row r="2836" spans="1:56" ht="11.25" customHeight="1" x14ac:dyDescent="0.25">
      <c r="A2836" s="1"/>
      <c r="B2836" s="88" t="str">
        <f>IF(Table1[[#This Row],[Posting Date]]&lt;&gt;"",IF(Table1[[#This Row],[Reference Number]]=Q2835,B2835+1,1),"")</f>
        <v/>
      </c>
      <c r="C2836" s="61"/>
      <c r="D2836" s="61"/>
      <c r="E2836" s="138"/>
      <c r="F2836" s="141" t="str">
        <f>IFERROR(IF(VLOOKUP(Table1[[#This Row],[Budget Code Description]],Dimentions!$X$6:$AC$139,2,FALSE)="","",VLOOKUP(Table1[[#This Row],[Budget Code Description]],Dimentions!$X$6:$AC$139,2,FALSE)),"")</f>
        <v/>
      </c>
      <c r="G2836" s="141"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1" t="str">
        <f>IFERROR(VLOOKUP(Table1[[#This Row],[Budget Code Description]],Table6[#All],8,FALSE),"")</f>
        <v/>
      </c>
      <c r="L2836" s="63"/>
      <c r="M2836" s="65" t="str">
        <f>IFERROR(VLOOKUP(Table1[[#This Row],[Staff ID]],Table2[],2,FALSE),"")</f>
        <v/>
      </c>
      <c r="N2836" s="209" t="str">
        <f>IFERROR(IF(VLOOKUP(Table1[[#This Row],[Budget Code Description]],Dimentions!$X$6:$AC$134,4,FALSE)="","",VLOOKUP(Table1[[#This Row],[Budget Code Description]],Dimentions!$X$6:$AC$134,4,FALSE)),"")</f>
        <v/>
      </c>
      <c r="O2836" s="65" t="str">
        <f>IFERROR(VLOOKUP(Table1[[#This Row],[Vendor ID]],Table549[],2,FALSE),"")</f>
        <v/>
      </c>
      <c r="P2836" s="63"/>
      <c r="Q2836" s="141" t="str">
        <f>IF(Table1[[#This Row],[Posting Date]]&lt;&gt;"",$D$9,"")</f>
        <v/>
      </c>
      <c r="R2836" s="157" t="str">
        <f>IF(Table1[[#This Row],[Posting Date]]&lt;&gt;"",$D$10,"")</f>
        <v/>
      </c>
      <c r="S2836" s="66"/>
      <c r="T2836" s="63"/>
      <c r="U2836" s="67"/>
      <c r="V2836" s="67"/>
      <c r="W2836" s="67" t="str">
        <f t="shared" si="48"/>
        <v/>
      </c>
      <c r="X2836" s="159" t="str">
        <f>IF(E2836="","",(IF(Table1[[#This Row],[Cur]]="USD",Table1[[#This Row],[Cur_Amount Debit]],Table1[[#This Row],[Cur_Amount Debit]]/Table1[[#This Row],[Exchange Rate]])))</f>
        <v/>
      </c>
      <c r="Y2836" s="159" t="str">
        <f>IF(E2836="","",(IF(Table1[[#This Row],[Cur]]="USD",Table1[[#This Row],[Cur_Amount Credit]],Table1[[#This Row],[Cur_Amount Credit]]/ExchangeRate)))</f>
        <v/>
      </c>
      <c r="Z2836" s="201" t="str">
        <f>IF(E2836="","",(Table1[[#This Row],[Debit USD]]-Table1[[#This Row],[Credit USD]]))</f>
        <v/>
      </c>
      <c r="AA2836" s="226"/>
      <c r="AB2836" s="255"/>
      <c r="AC2836" s="1"/>
      <c r="AD2836" s="15"/>
      <c r="AE2836" s="15" t="str">
        <f>IF(AND(OR(Table1[[#This Row],[Account]]="15030",Table1[[#This Row],[Account]]="15035",Table1[[#This Row],[Account]]="20150"),Table1[[#This Row],[Vendor ID]]=""),1,"")</f>
        <v/>
      </c>
      <c r="AF2836" s="15"/>
      <c r="AG2836" s="15"/>
      <c r="AH2836" s="15"/>
      <c r="AI2836" s="46" t="str">
        <f>IF(Table1[[#This Row],[Posting Date]]&lt;&gt;"","GJ-"&amp;CountryID,"")</f>
        <v/>
      </c>
      <c r="AJ2836" s="59" t="str">
        <f>IF(Table1[[#This Row],[Posting Date]]&lt;&gt;"",Table1[[#This Row],[Posting Date]],"")</f>
        <v/>
      </c>
      <c r="AK2836" s="46"/>
      <c r="AL2836" s="46" t="str">
        <f>IF(Table1[[#This Row],[Description]]&lt;&gt;"",Table1[[#This Row],[Description]],"")</f>
        <v/>
      </c>
      <c r="AM2836" s="46" t="str">
        <f>IF(Table1[[#This Row],[Posting Date]]&lt;&gt;"",Table1[[#This Row],[Reference Number]],"")</f>
        <v/>
      </c>
      <c r="AN2836" s="46" t="str">
        <f>TRIM(Table1[[#This Row],[Line '#]])</f>
        <v/>
      </c>
      <c r="AO2836" s="46" t="str">
        <f>TRIM(Table1[[#This Row],[Account]])</f>
        <v/>
      </c>
      <c r="AP2836" s="46" t="str">
        <f>IF(Table1[[#This Row],[Posting Date]]&lt;&gt;"",$D$5,"")</f>
        <v/>
      </c>
      <c r="AQ2836" s="46" t="str">
        <f>TRIM(Table1[[#This Row],[Departments-Prgrams]])</f>
        <v/>
      </c>
      <c r="AR2836" s="46" t="str">
        <f>TRIM(Table1[[#This Row],[Grant]])</f>
        <v/>
      </c>
      <c r="AS2836" s="46" t="str">
        <f>TRIM(Table1[[#This Row],[Staff ID]])</f>
        <v/>
      </c>
      <c r="AT2836" s="46" t="str">
        <f>IF(TRIM(Table1[[#This Row],[Budget Code]])=0,"",TRIM(Table1[[#This Row],[Budget Code]]))</f>
        <v/>
      </c>
      <c r="AU2836" s="46" t="str">
        <f>IF(Table1[[#This Row],[Line Description]]&lt;&gt;"",Table1[[#This Row],[Line Description]],"")</f>
        <v/>
      </c>
      <c r="AV2836" s="46" t="str">
        <f>IF(Table1[[#This Row],[Cur_Amount Debit]]&gt;0,ROUND(Table1[[#This Row],[Cur_Amount Debit]],2),"")</f>
        <v/>
      </c>
      <c r="AW2836" s="46" t="str">
        <f>IF(Table1[[#This Row],[Cur_Amount Credit]]&gt;0,ROUND(Table1[[#This Row],[Cur_Amount Credit]],2),"")</f>
        <v/>
      </c>
      <c r="AX2836" s="46" t="str">
        <f>LEFT(Table1[[#This Row],[Cur]],3)</f>
        <v/>
      </c>
      <c r="AY2836" s="59"/>
      <c r="AZ2836" s="46"/>
      <c r="BA2836" s="46" t="str">
        <f>IF(Table1[[#This Row],[Cur]]&lt;&gt;"",IF(Table1[[#This Row],[Cur]]="USD","",ExchangeRate),"")</f>
        <v/>
      </c>
      <c r="BB2836" s="46" t="str">
        <f>IF(Table1[[#This Row],[Grant]]&lt;&gt;"",VLOOKUP(Table1[[#This Row],[Grant]],Grants!B:D,3),"")</f>
        <v/>
      </c>
      <c r="BC2836" s="46" t="str">
        <f>TRIM(Table1[[#This Row],[Vendor ID]])</f>
        <v/>
      </c>
      <c r="BD2836">
        <f>IF(Table1[[#This Row],[Reference Number]]=Q2835,BD2835,BD2835+1)</f>
        <v>0</v>
      </c>
    </row>
    <row r="2837" spans="1:56" ht="11.25" customHeight="1" x14ac:dyDescent="0.25">
      <c r="A2837" s="1"/>
      <c r="B2837" s="88" t="str">
        <f>IF(Table1[[#This Row],[Posting Date]]&lt;&gt;"",IF(Table1[[#This Row],[Reference Number]]=Q2836,B2836+1,1),"")</f>
        <v/>
      </c>
      <c r="C2837" s="61"/>
      <c r="D2837" s="61"/>
      <c r="E2837" s="138"/>
      <c r="F2837" s="141" t="str">
        <f>IFERROR(IF(VLOOKUP(Table1[[#This Row],[Budget Code Description]],Dimentions!$X$6:$AC$139,2,FALSE)="","",VLOOKUP(Table1[[#This Row],[Budget Code Description]],Dimentions!$X$6:$AC$139,2,FALSE)),"")</f>
        <v/>
      </c>
      <c r="G2837" s="141"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1" t="str">
        <f>IFERROR(VLOOKUP(Table1[[#This Row],[Budget Code Description]],Table6[#All],8,FALSE),"")</f>
        <v/>
      </c>
      <c r="L2837" s="63"/>
      <c r="M2837" s="65" t="str">
        <f>IFERROR(VLOOKUP(Table1[[#This Row],[Staff ID]],Table2[],2,FALSE),"")</f>
        <v/>
      </c>
      <c r="N2837" s="209" t="str">
        <f>IFERROR(IF(VLOOKUP(Table1[[#This Row],[Budget Code Description]],Dimentions!$X$6:$AC$134,4,FALSE)="","",VLOOKUP(Table1[[#This Row],[Budget Code Description]],Dimentions!$X$6:$AC$134,4,FALSE)),"")</f>
        <v/>
      </c>
      <c r="O2837" s="65" t="str">
        <f>IFERROR(VLOOKUP(Table1[[#This Row],[Vendor ID]],Table549[],2,FALSE),"")</f>
        <v/>
      </c>
      <c r="P2837" s="63"/>
      <c r="Q2837" s="141" t="str">
        <f>IF(Table1[[#This Row],[Posting Date]]&lt;&gt;"",$D$9,"")</f>
        <v/>
      </c>
      <c r="R2837" s="157" t="str">
        <f>IF(Table1[[#This Row],[Posting Date]]&lt;&gt;"",$D$10,"")</f>
        <v/>
      </c>
      <c r="S2837" s="66"/>
      <c r="T2837" s="63"/>
      <c r="U2837" s="67"/>
      <c r="V2837" s="67"/>
      <c r="W2837" s="67" t="str">
        <f t="shared" si="48"/>
        <v/>
      </c>
      <c r="X2837" s="159" t="str">
        <f>IF(E2837="","",(IF(Table1[[#This Row],[Cur]]="USD",Table1[[#This Row],[Cur_Amount Debit]],Table1[[#This Row],[Cur_Amount Debit]]/Table1[[#This Row],[Exchange Rate]])))</f>
        <v/>
      </c>
      <c r="Y2837" s="159" t="str">
        <f>IF(E2837="","",(IF(Table1[[#This Row],[Cur]]="USD",Table1[[#This Row],[Cur_Amount Credit]],Table1[[#This Row],[Cur_Amount Credit]]/ExchangeRate)))</f>
        <v/>
      </c>
      <c r="Z2837" s="201" t="str">
        <f>IF(E2837="","",(Table1[[#This Row],[Debit USD]]-Table1[[#This Row],[Credit USD]]))</f>
        <v/>
      </c>
      <c r="AA2837" s="226"/>
      <c r="AB2837" s="255"/>
      <c r="AC2837" s="1"/>
      <c r="AD2837" s="15"/>
      <c r="AE2837" s="15" t="str">
        <f>IF(AND(OR(Table1[[#This Row],[Account]]="15030",Table1[[#This Row],[Account]]="15035",Table1[[#This Row],[Account]]="20150"),Table1[[#This Row],[Vendor ID]]=""),1,"")</f>
        <v/>
      </c>
      <c r="AF2837" s="15"/>
      <c r="AG2837" s="15"/>
      <c r="AH2837" s="15"/>
      <c r="AI2837" s="46" t="str">
        <f>IF(Table1[[#This Row],[Posting Date]]&lt;&gt;"","GJ-"&amp;CountryID,"")</f>
        <v/>
      </c>
      <c r="AJ2837" s="59" t="str">
        <f>IF(Table1[[#This Row],[Posting Date]]&lt;&gt;"",Table1[[#This Row],[Posting Date]],"")</f>
        <v/>
      </c>
      <c r="AK2837" s="46"/>
      <c r="AL2837" s="46" t="str">
        <f>IF(Table1[[#This Row],[Description]]&lt;&gt;"",Table1[[#This Row],[Description]],"")</f>
        <v/>
      </c>
      <c r="AM2837" s="46" t="str">
        <f>IF(Table1[[#This Row],[Posting Date]]&lt;&gt;"",Table1[[#This Row],[Reference Number]],"")</f>
        <v/>
      </c>
      <c r="AN2837" s="46" t="str">
        <f>TRIM(Table1[[#This Row],[Line '#]])</f>
        <v/>
      </c>
      <c r="AO2837" s="46" t="str">
        <f>TRIM(Table1[[#This Row],[Account]])</f>
        <v/>
      </c>
      <c r="AP2837" s="46" t="str">
        <f>IF(Table1[[#This Row],[Posting Date]]&lt;&gt;"",$D$5,"")</f>
        <v/>
      </c>
      <c r="AQ2837" s="46" t="str">
        <f>TRIM(Table1[[#This Row],[Departments-Prgrams]])</f>
        <v/>
      </c>
      <c r="AR2837" s="46" t="str">
        <f>TRIM(Table1[[#This Row],[Grant]])</f>
        <v/>
      </c>
      <c r="AS2837" s="46" t="str">
        <f>TRIM(Table1[[#This Row],[Staff ID]])</f>
        <v/>
      </c>
      <c r="AT2837" s="46" t="str">
        <f>IF(TRIM(Table1[[#This Row],[Budget Code]])=0,"",TRIM(Table1[[#This Row],[Budget Code]]))</f>
        <v/>
      </c>
      <c r="AU2837" s="46" t="str">
        <f>IF(Table1[[#This Row],[Line Description]]&lt;&gt;"",Table1[[#This Row],[Line Description]],"")</f>
        <v/>
      </c>
      <c r="AV2837" s="46" t="str">
        <f>IF(Table1[[#This Row],[Cur_Amount Debit]]&gt;0,ROUND(Table1[[#This Row],[Cur_Amount Debit]],2),"")</f>
        <v/>
      </c>
      <c r="AW2837" s="46" t="str">
        <f>IF(Table1[[#This Row],[Cur_Amount Credit]]&gt;0,ROUND(Table1[[#This Row],[Cur_Amount Credit]],2),"")</f>
        <v/>
      </c>
      <c r="AX2837" s="46" t="str">
        <f>LEFT(Table1[[#This Row],[Cur]],3)</f>
        <v/>
      </c>
      <c r="AY2837" s="59"/>
      <c r="AZ2837" s="46"/>
      <c r="BA2837" s="46" t="str">
        <f>IF(Table1[[#This Row],[Cur]]&lt;&gt;"",IF(Table1[[#This Row],[Cur]]="USD","",ExchangeRate),"")</f>
        <v/>
      </c>
      <c r="BB2837" s="46" t="str">
        <f>IF(Table1[[#This Row],[Grant]]&lt;&gt;"",VLOOKUP(Table1[[#This Row],[Grant]],Grants!B:D,3),"")</f>
        <v/>
      </c>
      <c r="BC2837" s="46" t="str">
        <f>TRIM(Table1[[#This Row],[Vendor ID]])</f>
        <v/>
      </c>
      <c r="BD2837">
        <f>IF(Table1[[#This Row],[Reference Number]]=Q2836,BD2836,BD2836+1)</f>
        <v>0</v>
      </c>
    </row>
    <row r="2838" spans="1:56" ht="11.25" customHeight="1" x14ac:dyDescent="0.25">
      <c r="A2838" s="1"/>
      <c r="B2838" s="88" t="str">
        <f>IF(Table1[[#This Row],[Posting Date]]&lt;&gt;"",IF(Table1[[#This Row],[Reference Number]]=Q2837,B2837+1,1),"")</f>
        <v/>
      </c>
      <c r="C2838" s="61"/>
      <c r="D2838" s="61"/>
      <c r="E2838" s="138"/>
      <c r="F2838" s="141" t="str">
        <f>IFERROR(IF(VLOOKUP(Table1[[#This Row],[Budget Code Description]],Dimentions!$X$6:$AC$139,2,FALSE)="","",VLOOKUP(Table1[[#This Row],[Budget Code Description]],Dimentions!$X$6:$AC$139,2,FALSE)),"")</f>
        <v/>
      </c>
      <c r="G2838" s="141"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1" t="str">
        <f>IFERROR(VLOOKUP(Table1[[#This Row],[Budget Code Description]],Table6[#All],8,FALSE),"")</f>
        <v/>
      </c>
      <c r="L2838" s="63"/>
      <c r="M2838" s="65" t="str">
        <f>IFERROR(VLOOKUP(Table1[[#This Row],[Staff ID]],Table2[],2,FALSE),"")</f>
        <v/>
      </c>
      <c r="N2838" s="209" t="str">
        <f>IFERROR(IF(VLOOKUP(Table1[[#This Row],[Budget Code Description]],Dimentions!$X$6:$AC$134,4,FALSE)="","",VLOOKUP(Table1[[#This Row],[Budget Code Description]],Dimentions!$X$6:$AC$134,4,FALSE)),"")</f>
        <v/>
      </c>
      <c r="O2838" s="65" t="str">
        <f>IFERROR(VLOOKUP(Table1[[#This Row],[Vendor ID]],Table549[],2,FALSE),"")</f>
        <v/>
      </c>
      <c r="P2838" s="63"/>
      <c r="Q2838" s="141" t="str">
        <f>IF(Table1[[#This Row],[Posting Date]]&lt;&gt;"",$D$9,"")</f>
        <v/>
      </c>
      <c r="R2838" s="157" t="str">
        <f>IF(Table1[[#This Row],[Posting Date]]&lt;&gt;"",$D$10,"")</f>
        <v/>
      </c>
      <c r="S2838" s="66"/>
      <c r="T2838" s="63"/>
      <c r="U2838" s="67"/>
      <c r="V2838" s="67"/>
      <c r="W2838" s="67" t="str">
        <f t="shared" si="48"/>
        <v/>
      </c>
      <c r="X2838" s="159" t="str">
        <f>IF(E2838="","",(IF(Table1[[#This Row],[Cur]]="USD",Table1[[#This Row],[Cur_Amount Debit]],Table1[[#This Row],[Cur_Amount Debit]]/Table1[[#This Row],[Exchange Rate]])))</f>
        <v/>
      </c>
      <c r="Y2838" s="159" t="str">
        <f>IF(E2838="","",(IF(Table1[[#This Row],[Cur]]="USD",Table1[[#This Row],[Cur_Amount Credit]],Table1[[#This Row],[Cur_Amount Credit]]/ExchangeRate)))</f>
        <v/>
      </c>
      <c r="Z2838" s="201" t="str">
        <f>IF(E2838="","",(Table1[[#This Row],[Debit USD]]-Table1[[#This Row],[Credit USD]]))</f>
        <v/>
      </c>
      <c r="AA2838" s="226"/>
      <c r="AB2838" s="255"/>
      <c r="AC2838" s="1"/>
      <c r="AD2838" s="15"/>
      <c r="AE2838" s="15" t="str">
        <f>IF(AND(OR(Table1[[#This Row],[Account]]="15030",Table1[[#This Row],[Account]]="15035",Table1[[#This Row],[Account]]="20150"),Table1[[#This Row],[Vendor ID]]=""),1,"")</f>
        <v/>
      </c>
      <c r="AF2838" s="15"/>
      <c r="AG2838" s="15"/>
      <c r="AH2838" s="15"/>
      <c r="AI2838" s="46" t="str">
        <f>IF(Table1[[#This Row],[Posting Date]]&lt;&gt;"","GJ-"&amp;CountryID,"")</f>
        <v/>
      </c>
      <c r="AJ2838" s="59" t="str">
        <f>IF(Table1[[#This Row],[Posting Date]]&lt;&gt;"",Table1[[#This Row],[Posting Date]],"")</f>
        <v/>
      </c>
      <c r="AK2838" s="46"/>
      <c r="AL2838" s="46" t="str">
        <f>IF(Table1[[#This Row],[Description]]&lt;&gt;"",Table1[[#This Row],[Description]],"")</f>
        <v/>
      </c>
      <c r="AM2838" s="46" t="str">
        <f>IF(Table1[[#This Row],[Posting Date]]&lt;&gt;"",Table1[[#This Row],[Reference Number]],"")</f>
        <v/>
      </c>
      <c r="AN2838" s="46" t="str">
        <f>TRIM(Table1[[#This Row],[Line '#]])</f>
        <v/>
      </c>
      <c r="AO2838" s="46" t="str">
        <f>TRIM(Table1[[#This Row],[Account]])</f>
        <v/>
      </c>
      <c r="AP2838" s="46" t="str">
        <f>IF(Table1[[#This Row],[Posting Date]]&lt;&gt;"",$D$5,"")</f>
        <v/>
      </c>
      <c r="AQ2838" s="46" t="str">
        <f>TRIM(Table1[[#This Row],[Departments-Prgrams]])</f>
        <v/>
      </c>
      <c r="AR2838" s="46" t="str">
        <f>TRIM(Table1[[#This Row],[Grant]])</f>
        <v/>
      </c>
      <c r="AS2838" s="46" t="str">
        <f>TRIM(Table1[[#This Row],[Staff ID]])</f>
        <v/>
      </c>
      <c r="AT2838" s="46" t="str">
        <f>IF(TRIM(Table1[[#This Row],[Budget Code]])=0,"",TRIM(Table1[[#This Row],[Budget Code]]))</f>
        <v/>
      </c>
      <c r="AU2838" s="46" t="str">
        <f>IF(Table1[[#This Row],[Line Description]]&lt;&gt;"",Table1[[#This Row],[Line Description]],"")</f>
        <v/>
      </c>
      <c r="AV2838" s="46" t="str">
        <f>IF(Table1[[#This Row],[Cur_Amount Debit]]&gt;0,ROUND(Table1[[#This Row],[Cur_Amount Debit]],2),"")</f>
        <v/>
      </c>
      <c r="AW2838" s="46" t="str">
        <f>IF(Table1[[#This Row],[Cur_Amount Credit]]&gt;0,ROUND(Table1[[#This Row],[Cur_Amount Credit]],2),"")</f>
        <v/>
      </c>
      <c r="AX2838" s="46" t="str">
        <f>LEFT(Table1[[#This Row],[Cur]],3)</f>
        <v/>
      </c>
      <c r="AY2838" s="59"/>
      <c r="AZ2838" s="46"/>
      <c r="BA2838" s="46" t="str">
        <f>IF(Table1[[#This Row],[Cur]]&lt;&gt;"",IF(Table1[[#This Row],[Cur]]="USD","",ExchangeRate),"")</f>
        <v/>
      </c>
      <c r="BB2838" s="46" t="str">
        <f>IF(Table1[[#This Row],[Grant]]&lt;&gt;"",VLOOKUP(Table1[[#This Row],[Grant]],Grants!B:D,3),"")</f>
        <v/>
      </c>
      <c r="BC2838" s="46" t="str">
        <f>TRIM(Table1[[#This Row],[Vendor ID]])</f>
        <v/>
      </c>
      <c r="BD2838">
        <f>IF(Table1[[#This Row],[Reference Number]]=Q2837,BD2837,BD2837+1)</f>
        <v>0</v>
      </c>
    </row>
    <row r="2839" spans="1:56" ht="11.25" customHeight="1" x14ac:dyDescent="0.25">
      <c r="A2839" s="1"/>
      <c r="B2839" s="88" t="str">
        <f>IF(Table1[[#This Row],[Posting Date]]&lt;&gt;"",IF(Table1[[#This Row],[Reference Number]]=Q2838,B2838+1,1),"")</f>
        <v/>
      </c>
      <c r="C2839" s="61"/>
      <c r="D2839" s="61"/>
      <c r="E2839" s="138"/>
      <c r="F2839" s="141" t="str">
        <f>IFERROR(IF(VLOOKUP(Table1[[#This Row],[Budget Code Description]],Dimentions!$X$6:$AC$139,2,FALSE)="","",VLOOKUP(Table1[[#This Row],[Budget Code Description]],Dimentions!$X$6:$AC$139,2,FALSE)),"")</f>
        <v/>
      </c>
      <c r="G2839" s="141"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1" t="str">
        <f>IFERROR(VLOOKUP(Table1[[#This Row],[Budget Code Description]],Table6[#All],8,FALSE),"")</f>
        <v/>
      </c>
      <c r="L2839" s="63"/>
      <c r="M2839" s="65" t="str">
        <f>IFERROR(VLOOKUP(Table1[[#This Row],[Staff ID]],Table2[],2,FALSE),"")</f>
        <v/>
      </c>
      <c r="N2839" s="209" t="str">
        <f>IFERROR(IF(VLOOKUP(Table1[[#This Row],[Budget Code Description]],Dimentions!$X$6:$AC$134,4,FALSE)="","",VLOOKUP(Table1[[#This Row],[Budget Code Description]],Dimentions!$X$6:$AC$134,4,FALSE)),"")</f>
        <v/>
      </c>
      <c r="O2839" s="65" t="str">
        <f>IFERROR(VLOOKUP(Table1[[#This Row],[Vendor ID]],Table549[],2,FALSE),"")</f>
        <v/>
      </c>
      <c r="P2839" s="63"/>
      <c r="Q2839" s="141" t="str">
        <f>IF(Table1[[#This Row],[Posting Date]]&lt;&gt;"",$D$9,"")</f>
        <v/>
      </c>
      <c r="R2839" s="157" t="str">
        <f>IF(Table1[[#This Row],[Posting Date]]&lt;&gt;"",$D$10,"")</f>
        <v/>
      </c>
      <c r="S2839" s="66"/>
      <c r="T2839" s="63"/>
      <c r="U2839" s="67"/>
      <c r="V2839" s="67"/>
      <c r="W2839" s="67" t="str">
        <f t="shared" si="48"/>
        <v/>
      </c>
      <c r="X2839" s="159" t="str">
        <f>IF(E2839="","",(IF(Table1[[#This Row],[Cur]]="USD",Table1[[#This Row],[Cur_Amount Debit]],Table1[[#This Row],[Cur_Amount Debit]]/Table1[[#This Row],[Exchange Rate]])))</f>
        <v/>
      </c>
      <c r="Y2839" s="159" t="str">
        <f>IF(E2839="","",(IF(Table1[[#This Row],[Cur]]="USD",Table1[[#This Row],[Cur_Amount Credit]],Table1[[#This Row],[Cur_Amount Credit]]/ExchangeRate)))</f>
        <v/>
      </c>
      <c r="Z2839" s="201" t="str">
        <f>IF(E2839="","",(Table1[[#This Row],[Debit USD]]-Table1[[#This Row],[Credit USD]]))</f>
        <v/>
      </c>
      <c r="AA2839" s="226"/>
      <c r="AB2839" s="255"/>
      <c r="AC2839" s="1"/>
      <c r="AD2839" s="15"/>
      <c r="AE2839" s="15" t="str">
        <f>IF(AND(OR(Table1[[#This Row],[Account]]="15030",Table1[[#This Row],[Account]]="15035",Table1[[#This Row],[Account]]="20150"),Table1[[#This Row],[Vendor ID]]=""),1,"")</f>
        <v/>
      </c>
      <c r="AF2839" s="15"/>
      <c r="AG2839" s="15"/>
      <c r="AH2839" s="15"/>
      <c r="AI2839" s="46" t="str">
        <f>IF(Table1[[#This Row],[Posting Date]]&lt;&gt;"","GJ-"&amp;CountryID,"")</f>
        <v/>
      </c>
      <c r="AJ2839" s="59" t="str">
        <f>IF(Table1[[#This Row],[Posting Date]]&lt;&gt;"",Table1[[#This Row],[Posting Date]],"")</f>
        <v/>
      </c>
      <c r="AK2839" s="46"/>
      <c r="AL2839" s="46" t="str">
        <f>IF(Table1[[#This Row],[Description]]&lt;&gt;"",Table1[[#This Row],[Description]],"")</f>
        <v/>
      </c>
      <c r="AM2839" s="46" t="str">
        <f>IF(Table1[[#This Row],[Posting Date]]&lt;&gt;"",Table1[[#This Row],[Reference Number]],"")</f>
        <v/>
      </c>
      <c r="AN2839" s="46" t="str">
        <f>TRIM(Table1[[#This Row],[Line '#]])</f>
        <v/>
      </c>
      <c r="AO2839" s="46" t="str">
        <f>TRIM(Table1[[#This Row],[Account]])</f>
        <v/>
      </c>
      <c r="AP2839" s="46" t="str">
        <f>IF(Table1[[#This Row],[Posting Date]]&lt;&gt;"",$D$5,"")</f>
        <v/>
      </c>
      <c r="AQ2839" s="46" t="str">
        <f>TRIM(Table1[[#This Row],[Departments-Prgrams]])</f>
        <v/>
      </c>
      <c r="AR2839" s="46" t="str">
        <f>TRIM(Table1[[#This Row],[Grant]])</f>
        <v/>
      </c>
      <c r="AS2839" s="46" t="str">
        <f>TRIM(Table1[[#This Row],[Staff ID]])</f>
        <v/>
      </c>
      <c r="AT2839" s="46" t="str">
        <f>IF(TRIM(Table1[[#This Row],[Budget Code]])=0,"",TRIM(Table1[[#This Row],[Budget Code]]))</f>
        <v/>
      </c>
      <c r="AU2839" s="46" t="str">
        <f>IF(Table1[[#This Row],[Line Description]]&lt;&gt;"",Table1[[#This Row],[Line Description]],"")</f>
        <v/>
      </c>
      <c r="AV2839" s="46" t="str">
        <f>IF(Table1[[#This Row],[Cur_Amount Debit]]&gt;0,ROUND(Table1[[#This Row],[Cur_Amount Debit]],2),"")</f>
        <v/>
      </c>
      <c r="AW2839" s="46" t="str">
        <f>IF(Table1[[#This Row],[Cur_Amount Credit]]&gt;0,ROUND(Table1[[#This Row],[Cur_Amount Credit]],2),"")</f>
        <v/>
      </c>
      <c r="AX2839" s="46" t="str">
        <f>LEFT(Table1[[#This Row],[Cur]],3)</f>
        <v/>
      </c>
      <c r="AY2839" s="59"/>
      <c r="AZ2839" s="46"/>
      <c r="BA2839" s="46" t="str">
        <f>IF(Table1[[#This Row],[Cur]]&lt;&gt;"",IF(Table1[[#This Row],[Cur]]="USD","",ExchangeRate),"")</f>
        <v/>
      </c>
      <c r="BB2839" s="46" t="str">
        <f>IF(Table1[[#This Row],[Grant]]&lt;&gt;"",VLOOKUP(Table1[[#This Row],[Grant]],Grants!B:D,3),"")</f>
        <v/>
      </c>
      <c r="BC2839" s="46" t="str">
        <f>TRIM(Table1[[#This Row],[Vendor ID]])</f>
        <v/>
      </c>
      <c r="BD2839">
        <f>IF(Table1[[#This Row],[Reference Number]]=Q2838,BD2838,BD2838+1)</f>
        <v>0</v>
      </c>
    </row>
    <row r="2840" spans="1:56" ht="11.25" customHeight="1" x14ac:dyDescent="0.25">
      <c r="A2840" s="1"/>
      <c r="B2840" s="88" t="str">
        <f>IF(Table1[[#This Row],[Posting Date]]&lt;&gt;"",IF(Table1[[#This Row],[Reference Number]]=Q2839,B2839+1,1),"")</f>
        <v/>
      </c>
      <c r="C2840" s="61"/>
      <c r="D2840" s="61"/>
      <c r="E2840" s="138"/>
      <c r="F2840" s="141" t="str">
        <f>IFERROR(IF(VLOOKUP(Table1[[#This Row],[Budget Code Description]],Dimentions!$X$6:$AC$139,2,FALSE)="","",VLOOKUP(Table1[[#This Row],[Budget Code Description]],Dimentions!$X$6:$AC$139,2,FALSE)),"")</f>
        <v/>
      </c>
      <c r="G2840" s="141"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1" t="str">
        <f>IFERROR(VLOOKUP(Table1[[#This Row],[Budget Code Description]],Table6[#All],8,FALSE),"")</f>
        <v/>
      </c>
      <c r="L2840" s="63"/>
      <c r="M2840" s="65" t="str">
        <f>IFERROR(VLOOKUP(Table1[[#This Row],[Staff ID]],Table2[],2,FALSE),"")</f>
        <v/>
      </c>
      <c r="N2840" s="209" t="str">
        <f>IFERROR(IF(VLOOKUP(Table1[[#This Row],[Budget Code Description]],Dimentions!$X$6:$AC$134,4,FALSE)="","",VLOOKUP(Table1[[#This Row],[Budget Code Description]],Dimentions!$X$6:$AC$134,4,FALSE)),"")</f>
        <v/>
      </c>
      <c r="O2840" s="65" t="str">
        <f>IFERROR(VLOOKUP(Table1[[#This Row],[Vendor ID]],Table549[],2,FALSE),"")</f>
        <v/>
      </c>
      <c r="P2840" s="63"/>
      <c r="Q2840" s="141" t="str">
        <f>IF(Table1[[#This Row],[Posting Date]]&lt;&gt;"",$D$9,"")</f>
        <v/>
      </c>
      <c r="R2840" s="157" t="str">
        <f>IF(Table1[[#This Row],[Posting Date]]&lt;&gt;"",$D$10,"")</f>
        <v/>
      </c>
      <c r="S2840" s="66"/>
      <c r="T2840" s="63"/>
      <c r="U2840" s="67"/>
      <c r="V2840" s="67"/>
      <c r="W2840" s="67" t="str">
        <f t="shared" si="48"/>
        <v/>
      </c>
      <c r="X2840" s="159" t="str">
        <f>IF(E2840="","",(IF(Table1[[#This Row],[Cur]]="USD",Table1[[#This Row],[Cur_Amount Debit]],Table1[[#This Row],[Cur_Amount Debit]]/Table1[[#This Row],[Exchange Rate]])))</f>
        <v/>
      </c>
      <c r="Y2840" s="159" t="str">
        <f>IF(E2840="","",(IF(Table1[[#This Row],[Cur]]="USD",Table1[[#This Row],[Cur_Amount Credit]],Table1[[#This Row],[Cur_Amount Credit]]/ExchangeRate)))</f>
        <v/>
      </c>
      <c r="Z2840" s="201" t="str">
        <f>IF(E2840="","",(Table1[[#This Row],[Debit USD]]-Table1[[#This Row],[Credit USD]]))</f>
        <v/>
      </c>
      <c r="AA2840" s="226"/>
      <c r="AB2840" s="255"/>
      <c r="AC2840" s="1"/>
      <c r="AD2840" s="15"/>
      <c r="AE2840" s="15" t="str">
        <f>IF(AND(OR(Table1[[#This Row],[Account]]="15030",Table1[[#This Row],[Account]]="15035",Table1[[#This Row],[Account]]="20150"),Table1[[#This Row],[Vendor ID]]=""),1,"")</f>
        <v/>
      </c>
      <c r="AF2840" s="15"/>
      <c r="AG2840" s="15"/>
      <c r="AH2840" s="15"/>
      <c r="AI2840" s="46" t="str">
        <f>IF(Table1[[#This Row],[Posting Date]]&lt;&gt;"","GJ-"&amp;CountryID,"")</f>
        <v/>
      </c>
      <c r="AJ2840" s="59" t="str">
        <f>IF(Table1[[#This Row],[Posting Date]]&lt;&gt;"",Table1[[#This Row],[Posting Date]],"")</f>
        <v/>
      </c>
      <c r="AK2840" s="46"/>
      <c r="AL2840" s="46" t="str">
        <f>IF(Table1[[#This Row],[Description]]&lt;&gt;"",Table1[[#This Row],[Description]],"")</f>
        <v/>
      </c>
      <c r="AM2840" s="46" t="str">
        <f>IF(Table1[[#This Row],[Posting Date]]&lt;&gt;"",Table1[[#This Row],[Reference Number]],"")</f>
        <v/>
      </c>
      <c r="AN2840" s="46" t="str">
        <f>TRIM(Table1[[#This Row],[Line '#]])</f>
        <v/>
      </c>
      <c r="AO2840" s="46" t="str">
        <f>TRIM(Table1[[#This Row],[Account]])</f>
        <v/>
      </c>
      <c r="AP2840" s="46" t="str">
        <f>IF(Table1[[#This Row],[Posting Date]]&lt;&gt;"",$D$5,"")</f>
        <v/>
      </c>
      <c r="AQ2840" s="46" t="str">
        <f>TRIM(Table1[[#This Row],[Departments-Prgrams]])</f>
        <v/>
      </c>
      <c r="AR2840" s="46" t="str">
        <f>TRIM(Table1[[#This Row],[Grant]])</f>
        <v/>
      </c>
      <c r="AS2840" s="46" t="str">
        <f>TRIM(Table1[[#This Row],[Staff ID]])</f>
        <v/>
      </c>
      <c r="AT2840" s="46" t="str">
        <f>IF(TRIM(Table1[[#This Row],[Budget Code]])=0,"",TRIM(Table1[[#This Row],[Budget Code]]))</f>
        <v/>
      </c>
      <c r="AU2840" s="46" t="str">
        <f>IF(Table1[[#This Row],[Line Description]]&lt;&gt;"",Table1[[#This Row],[Line Description]],"")</f>
        <v/>
      </c>
      <c r="AV2840" s="46" t="str">
        <f>IF(Table1[[#This Row],[Cur_Amount Debit]]&gt;0,ROUND(Table1[[#This Row],[Cur_Amount Debit]],2),"")</f>
        <v/>
      </c>
      <c r="AW2840" s="46" t="str">
        <f>IF(Table1[[#This Row],[Cur_Amount Credit]]&gt;0,ROUND(Table1[[#This Row],[Cur_Amount Credit]],2),"")</f>
        <v/>
      </c>
      <c r="AX2840" s="46" t="str">
        <f>LEFT(Table1[[#This Row],[Cur]],3)</f>
        <v/>
      </c>
      <c r="AY2840" s="59"/>
      <c r="AZ2840" s="46"/>
      <c r="BA2840" s="46" t="str">
        <f>IF(Table1[[#This Row],[Cur]]&lt;&gt;"",IF(Table1[[#This Row],[Cur]]="USD","",ExchangeRate),"")</f>
        <v/>
      </c>
      <c r="BB2840" s="46" t="str">
        <f>IF(Table1[[#This Row],[Grant]]&lt;&gt;"",VLOOKUP(Table1[[#This Row],[Grant]],Grants!B:D,3),"")</f>
        <v/>
      </c>
      <c r="BC2840" s="46" t="str">
        <f>TRIM(Table1[[#This Row],[Vendor ID]])</f>
        <v/>
      </c>
      <c r="BD2840">
        <f>IF(Table1[[#This Row],[Reference Number]]=Q2839,BD2839,BD2839+1)</f>
        <v>0</v>
      </c>
    </row>
    <row r="2841" spans="1:56" ht="11.25" customHeight="1" x14ac:dyDescent="0.25">
      <c r="A2841" s="1"/>
      <c r="B2841" s="88" t="str">
        <f>IF(Table1[[#This Row],[Posting Date]]&lt;&gt;"",IF(Table1[[#This Row],[Reference Number]]=Q2840,B2840+1,1),"")</f>
        <v/>
      </c>
      <c r="C2841" s="61"/>
      <c r="D2841" s="61"/>
      <c r="E2841" s="138"/>
      <c r="F2841" s="141" t="str">
        <f>IFERROR(IF(VLOOKUP(Table1[[#This Row],[Budget Code Description]],Dimentions!$X$6:$AC$139,2,FALSE)="","",VLOOKUP(Table1[[#This Row],[Budget Code Description]],Dimentions!$X$6:$AC$139,2,FALSE)),"")</f>
        <v/>
      </c>
      <c r="G2841" s="141"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1" t="str">
        <f>IFERROR(VLOOKUP(Table1[[#This Row],[Budget Code Description]],Table6[#All],8,FALSE),"")</f>
        <v/>
      </c>
      <c r="L2841" s="63"/>
      <c r="M2841" s="65" t="str">
        <f>IFERROR(VLOOKUP(Table1[[#This Row],[Staff ID]],Table2[],2,FALSE),"")</f>
        <v/>
      </c>
      <c r="N2841" s="209" t="str">
        <f>IFERROR(IF(VLOOKUP(Table1[[#This Row],[Budget Code Description]],Dimentions!$X$6:$AC$134,4,FALSE)="","",VLOOKUP(Table1[[#This Row],[Budget Code Description]],Dimentions!$X$6:$AC$134,4,FALSE)),"")</f>
        <v/>
      </c>
      <c r="O2841" s="65" t="str">
        <f>IFERROR(VLOOKUP(Table1[[#This Row],[Vendor ID]],Table549[],2,FALSE),"")</f>
        <v/>
      </c>
      <c r="P2841" s="63"/>
      <c r="Q2841" s="141" t="str">
        <f>IF(Table1[[#This Row],[Posting Date]]&lt;&gt;"",$D$9,"")</f>
        <v/>
      </c>
      <c r="R2841" s="157" t="str">
        <f>IF(Table1[[#This Row],[Posting Date]]&lt;&gt;"",$D$10,"")</f>
        <v/>
      </c>
      <c r="S2841" s="66"/>
      <c r="T2841" s="63"/>
      <c r="U2841" s="67"/>
      <c r="V2841" s="67"/>
      <c r="W2841" s="67" t="str">
        <f t="shared" si="48"/>
        <v/>
      </c>
      <c r="X2841" s="159" t="str">
        <f>IF(E2841="","",(IF(Table1[[#This Row],[Cur]]="USD",Table1[[#This Row],[Cur_Amount Debit]],Table1[[#This Row],[Cur_Amount Debit]]/Table1[[#This Row],[Exchange Rate]])))</f>
        <v/>
      </c>
      <c r="Y2841" s="159" t="str">
        <f>IF(E2841="","",(IF(Table1[[#This Row],[Cur]]="USD",Table1[[#This Row],[Cur_Amount Credit]],Table1[[#This Row],[Cur_Amount Credit]]/ExchangeRate)))</f>
        <v/>
      </c>
      <c r="Z2841" s="201" t="str">
        <f>IF(E2841="","",(Table1[[#This Row],[Debit USD]]-Table1[[#This Row],[Credit USD]]))</f>
        <v/>
      </c>
      <c r="AA2841" s="226"/>
      <c r="AB2841" s="255"/>
      <c r="AC2841" s="1"/>
      <c r="AD2841" s="15"/>
      <c r="AE2841" s="15" t="str">
        <f>IF(AND(OR(Table1[[#This Row],[Account]]="15030",Table1[[#This Row],[Account]]="15035",Table1[[#This Row],[Account]]="20150"),Table1[[#This Row],[Vendor ID]]=""),1,"")</f>
        <v/>
      </c>
      <c r="AF2841" s="15"/>
      <c r="AG2841" s="15"/>
      <c r="AH2841" s="15"/>
      <c r="AI2841" s="46" t="str">
        <f>IF(Table1[[#This Row],[Posting Date]]&lt;&gt;"","GJ-"&amp;CountryID,"")</f>
        <v/>
      </c>
      <c r="AJ2841" s="59" t="str">
        <f>IF(Table1[[#This Row],[Posting Date]]&lt;&gt;"",Table1[[#This Row],[Posting Date]],"")</f>
        <v/>
      </c>
      <c r="AK2841" s="46"/>
      <c r="AL2841" s="46" t="str">
        <f>IF(Table1[[#This Row],[Description]]&lt;&gt;"",Table1[[#This Row],[Description]],"")</f>
        <v/>
      </c>
      <c r="AM2841" s="46" t="str">
        <f>IF(Table1[[#This Row],[Posting Date]]&lt;&gt;"",Table1[[#This Row],[Reference Number]],"")</f>
        <v/>
      </c>
      <c r="AN2841" s="46" t="str">
        <f>TRIM(Table1[[#This Row],[Line '#]])</f>
        <v/>
      </c>
      <c r="AO2841" s="46" t="str">
        <f>TRIM(Table1[[#This Row],[Account]])</f>
        <v/>
      </c>
      <c r="AP2841" s="46" t="str">
        <f>IF(Table1[[#This Row],[Posting Date]]&lt;&gt;"",$D$5,"")</f>
        <v/>
      </c>
      <c r="AQ2841" s="46" t="str">
        <f>TRIM(Table1[[#This Row],[Departments-Prgrams]])</f>
        <v/>
      </c>
      <c r="AR2841" s="46" t="str">
        <f>TRIM(Table1[[#This Row],[Grant]])</f>
        <v/>
      </c>
      <c r="AS2841" s="46" t="str">
        <f>TRIM(Table1[[#This Row],[Staff ID]])</f>
        <v/>
      </c>
      <c r="AT2841" s="46" t="str">
        <f>IF(TRIM(Table1[[#This Row],[Budget Code]])=0,"",TRIM(Table1[[#This Row],[Budget Code]]))</f>
        <v/>
      </c>
      <c r="AU2841" s="46" t="str">
        <f>IF(Table1[[#This Row],[Line Description]]&lt;&gt;"",Table1[[#This Row],[Line Description]],"")</f>
        <v/>
      </c>
      <c r="AV2841" s="46" t="str">
        <f>IF(Table1[[#This Row],[Cur_Amount Debit]]&gt;0,ROUND(Table1[[#This Row],[Cur_Amount Debit]],2),"")</f>
        <v/>
      </c>
      <c r="AW2841" s="46" t="str">
        <f>IF(Table1[[#This Row],[Cur_Amount Credit]]&gt;0,ROUND(Table1[[#This Row],[Cur_Amount Credit]],2),"")</f>
        <v/>
      </c>
      <c r="AX2841" s="46" t="str">
        <f>LEFT(Table1[[#This Row],[Cur]],3)</f>
        <v/>
      </c>
      <c r="AY2841" s="59"/>
      <c r="AZ2841" s="46"/>
      <c r="BA2841" s="46" t="str">
        <f>IF(Table1[[#This Row],[Cur]]&lt;&gt;"",IF(Table1[[#This Row],[Cur]]="USD","",ExchangeRate),"")</f>
        <v/>
      </c>
      <c r="BB2841" s="46" t="str">
        <f>IF(Table1[[#This Row],[Grant]]&lt;&gt;"",VLOOKUP(Table1[[#This Row],[Grant]],Grants!B:D,3),"")</f>
        <v/>
      </c>
      <c r="BC2841" s="46" t="str">
        <f>TRIM(Table1[[#This Row],[Vendor ID]])</f>
        <v/>
      </c>
      <c r="BD2841">
        <f>IF(Table1[[#This Row],[Reference Number]]=Q2840,BD2840,BD2840+1)</f>
        <v>0</v>
      </c>
    </row>
    <row r="2842" spans="1:56" ht="11.25" customHeight="1" x14ac:dyDescent="0.25">
      <c r="A2842" s="1"/>
      <c r="B2842" s="88" t="str">
        <f>IF(Table1[[#This Row],[Posting Date]]&lt;&gt;"",IF(Table1[[#This Row],[Reference Number]]=Q2841,B2841+1,1),"")</f>
        <v/>
      </c>
      <c r="C2842" s="61"/>
      <c r="D2842" s="61"/>
      <c r="E2842" s="138"/>
      <c r="F2842" s="141" t="str">
        <f>IFERROR(IF(VLOOKUP(Table1[[#This Row],[Budget Code Description]],Dimentions!$X$6:$AC$139,2,FALSE)="","",VLOOKUP(Table1[[#This Row],[Budget Code Description]],Dimentions!$X$6:$AC$139,2,FALSE)),"")</f>
        <v/>
      </c>
      <c r="G2842" s="141"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1" t="str">
        <f>IFERROR(VLOOKUP(Table1[[#This Row],[Budget Code Description]],Table6[#All],8,FALSE),"")</f>
        <v/>
      </c>
      <c r="L2842" s="63"/>
      <c r="M2842" s="65" t="str">
        <f>IFERROR(VLOOKUP(Table1[[#This Row],[Staff ID]],Table2[],2,FALSE),"")</f>
        <v/>
      </c>
      <c r="N2842" s="209" t="str">
        <f>IFERROR(IF(VLOOKUP(Table1[[#This Row],[Budget Code Description]],Dimentions!$X$6:$AC$134,4,FALSE)="","",VLOOKUP(Table1[[#This Row],[Budget Code Description]],Dimentions!$X$6:$AC$134,4,FALSE)),"")</f>
        <v/>
      </c>
      <c r="O2842" s="65" t="str">
        <f>IFERROR(VLOOKUP(Table1[[#This Row],[Vendor ID]],Table549[],2,FALSE),"")</f>
        <v/>
      </c>
      <c r="P2842" s="63"/>
      <c r="Q2842" s="141" t="str">
        <f>IF(Table1[[#This Row],[Posting Date]]&lt;&gt;"",$D$9,"")</f>
        <v/>
      </c>
      <c r="R2842" s="157" t="str">
        <f>IF(Table1[[#This Row],[Posting Date]]&lt;&gt;"",$D$10,"")</f>
        <v/>
      </c>
      <c r="S2842" s="66"/>
      <c r="T2842" s="63"/>
      <c r="U2842" s="67"/>
      <c r="V2842" s="67"/>
      <c r="W2842" s="67" t="str">
        <f t="shared" si="48"/>
        <v/>
      </c>
      <c r="X2842" s="159" t="str">
        <f>IF(E2842="","",(IF(Table1[[#This Row],[Cur]]="USD",Table1[[#This Row],[Cur_Amount Debit]],Table1[[#This Row],[Cur_Amount Debit]]/Table1[[#This Row],[Exchange Rate]])))</f>
        <v/>
      </c>
      <c r="Y2842" s="159" t="str">
        <f>IF(E2842="","",(IF(Table1[[#This Row],[Cur]]="USD",Table1[[#This Row],[Cur_Amount Credit]],Table1[[#This Row],[Cur_Amount Credit]]/ExchangeRate)))</f>
        <v/>
      </c>
      <c r="Z2842" s="201" t="str">
        <f>IF(E2842="","",(Table1[[#This Row],[Debit USD]]-Table1[[#This Row],[Credit USD]]))</f>
        <v/>
      </c>
      <c r="AA2842" s="226"/>
      <c r="AB2842" s="255"/>
      <c r="AC2842" s="1"/>
      <c r="AD2842" s="15"/>
      <c r="AE2842" s="15" t="str">
        <f>IF(AND(OR(Table1[[#This Row],[Account]]="15030",Table1[[#This Row],[Account]]="15035",Table1[[#This Row],[Account]]="20150"),Table1[[#This Row],[Vendor ID]]=""),1,"")</f>
        <v/>
      </c>
      <c r="AF2842" s="15"/>
      <c r="AG2842" s="15"/>
      <c r="AH2842" s="15"/>
      <c r="AI2842" s="46" t="str">
        <f>IF(Table1[[#This Row],[Posting Date]]&lt;&gt;"","GJ-"&amp;CountryID,"")</f>
        <v/>
      </c>
      <c r="AJ2842" s="59" t="str">
        <f>IF(Table1[[#This Row],[Posting Date]]&lt;&gt;"",Table1[[#This Row],[Posting Date]],"")</f>
        <v/>
      </c>
      <c r="AK2842" s="46"/>
      <c r="AL2842" s="46" t="str">
        <f>IF(Table1[[#This Row],[Description]]&lt;&gt;"",Table1[[#This Row],[Description]],"")</f>
        <v/>
      </c>
      <c r="AM2842" s="46" t="str">
        <f>IF(Table1[[#This Row],[Posting Date]]&lt;&gt;"",Table1[[#This Row],[Reference Number]],"")</f>
        <v/>
      </c>
      <c r="AN2842" s="46" t="str">
        <f>TRIM(Table1[[#This Row],[Line '#]])</f>
        <v/>
      </c>
      <c r="AO2842" s="46" t="str">
        <f>TRIM(Table1[[#This Row],[Account]])</f>
        <v/>
      </c>
      <c r="AP2842" s="46" t="str">
        <f>IF(Table1[[#This Row],[Posting Date]]&lt;&gt;"",$D$5,"")</f>
        <v/>
      </c>
      <c r="AQ2842" s="46" t="str">
        <f>TRIM(Table1[[#This Row],[Departments-Prgrams]])</f>
        <v/>
      </c>
      <c r="AR2842" s="46" t="str">
        <f>TRIM(Table1[[#This Row],[Grant]])</f>
        <v/>
      </c>
      <c r="AS2842" s="46" t="str">
        <f>TRIM(Table1[[#This Row],[Staff ID]])</f>
        <v/>
      </c>
      <c r="AT2842" s="46" t="str">
        <f>IF(TRIM(Table1[[#This Row],[Budget Code]])=0,"",TRIM(Table1[[#This Row],[Budget Code]]))</f>
        <v/>
      </c>
      <c r="AU2842" s="46" t="str">
        <f>IF(Table1[[#This Row],[Line Description]]&lt;&gt;"",Table1[[#This Row],[Line Description]],"")</f>
        <v/>
      </c>
      <c r="AV2842" s="46" t="str">
        <f>IF(Table1[[#This Row],[Cur_Amount Debit]]&gt;0,ROUND(Table1[[#This Row],[Cur_Amount Debit]],2),"")</f>
        <v/>
      </c>
      <c r="AW2842" s="46" t="str">
        <f>IF(Table1[[#This Row],[Cur_Amount Credit]]&gt;0,ROUND(Table1[[#This Row],[Cur_Amount Credit]],2),"")</f>
        <v/>
      </c>
      <c r="AX2842" s="46" t="str">
        <f>LEFT(Table1[[#This Row],[Cur]],3)</f>
        <v/>
      </c>
      <c r="AY2842" s="59"/>
      <c r="AZ2842" s="46"/>
      <c r="BA2842" s="46" t="str">
        <f>IF(Table1[[#This Row],[Cur]]&lt;&gt;"",IF(Table1[[#This Row],[Cur]]="USD","",ExchangeRate),"")</f>
        <v/>
      </c>
      <c r="BB2842" s="46" t="str">
        <f>IF(Table1[[#This Row],[Grant]]&lt;&gt;"",VLOOKUP(Table1[[#This Row],[Grant]],Grants!B:D,3),"")</f>
        <v/>
      </c>
      <c r="BC2842" s="46" t="str">
        <f>TRIM(Table1[[#This Row],[Vendor ID]])</f>
        <v/>
      </c>
      <c r="BD2842">
        <f>IF(Table1[[#This Row],[Reference Number]]=Q2841,BD2841,BD2841+1)</f>
        <v>0</v>
      </c>
    </row>
    <row r="2843" spans="1:56" ht="11.25" customHeight="1" x14ac:dyDescent="0.25">
      <c r="A2843" s="1"/>
      <c r="B2843" s="88" t="str">
        <f>IF(Table1[[#This Row],[Posting Date]]&lt;&gt;"",IF(Table1[[#This Row],[Reference Number]]=Q2842,B2842+1,1),"")</f>
        <v/>
      </c>
      <c r="C2843" s="61"/>
      <c r="D2843" s="61"/>
      <c r="E2843" s="138"/>
      <c r="F2843" s="141" t="str">
        <f>IFERROR(IF(VLOOKUP(Table1[[#This Row],[Budget Code Description]],Dimentions!$X$6:$AC$139,2,FALSE)="","",VLOOKUP(Table1[[#This Row],[Budget Code Description]],Dimentions!$X$6:$AC$139,2,FALSE)),"")</f>
        <v/>
      </c>
      <c r="G2843" s="141"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1" t="str">
        <f>IFERROR(VLOOKUP(Table1[[#This Row],[Budget Code Description]],Table6[#All],8,FALSE),"")</f>
        <v/>
      </c>
      <c r="L2843" s="63"/>
      <c r="M2843" s="65" t="str">
        <f>IFERROR(VLOOKUP(Table1[[#This Row],[Staff ID]],Table2[],2,FALSE),"")</f>
        <v/>
      </c>
      <c r="N2843" s="209" t="str">
        <f>IFERROR(IF(VLOOKUP(Table1[[#This Row],[Budget Code Description]],Dimentions!$X$6:$AC$134,4,FALSE)="","",VLOOKUP(Table1[[#This Row],[Budget Code Description]],Dimentions!$X$6:$AC$134,4,FALSE)),"")</f>
        <v/>
      </c>
      <c r="O2843" s="65" t="str">
        <f>IFERROR(VLOOKUP(Table1[[#This Row],[Vendor ID]],Table549[],2,FALSE),"")</f>
        <v/>
      </c>
      <c r="P2843" s="63"/>
      <c r="Q2843" s="141" t="str">
        <f>IF(Table1[[#This Row],[Posting Date]]&lt;&gt;"",$D$9,"")</f>
        <v/>
      </c>
      <c r="R2843" s="157" t="str">
        <f>IF(Table1[[#This Row],[Posting Date]]&lt;&gt;"",$D$10,"")</f>
        <v/>
      </c>
      <c r="S2843" s="66"/>
      <c r="T2843" s="63"/>
      <c r="U2843" s="67"/>
      <c r="V2843" s="67"/>
      <c r="W2843" s="67" t="str">
        <f t="shared" si="48"/>
        <v/>
      </c>
      <c r="X2843" s="159" t="str">
        <f>IF(E2843="","",(IF(Table1[[#This Row],[Cur]]="USD",Table1[[#This Row],[Cur_Amount Debit]],Table1[[#This Row],[Cur_Amount Debit]]/Table1[[#This Row],[Exchange Rate]])))</f>
        <v/>
      </c>
      <c r="Y2843" s="159" t="str">
        <f>IF(E2843="","",(IF(Table1[[#This Row],[Cur]]="USD",Table1[[#This Row],[Cur_Amount Credit]],Table1[[#This Row],[Cur_Amount Credit]]/ExchangeRate)))</f>
        <v/>
      </c>
      <c r="Z2843" s="201" t="str">
        <f>IF(E2843="","",(Table1[[#This Row],[Debit USD]]-Table1[[#This Row],[Credit USD]]))</f>
        <v/>
      </c>
      <c r="AA2843" s="226"/>
      <c r="AB2843" s="255"/>
      <c r="AC2843" s="1"/>
      <c r="AD2843" s="15"/>
      <c r="AE2843" s="15" t="str">
        <f>IF(AND(OR(Table1[[#This Row],[Account]]="15030",Table1[[#This Row],[Account]]="15035",Table1[[#This Row],[Account]]="20150"),Table1[[#This Row],[Vendor ID]]=""),1,"")</f>
        <v/>
      </c>
      <c r="AF2843" s="15"/>
      <c r="AG2843" s="15"/>
      <c r="AH2843" s="15"/>
      <c r="AI2843" s="46" t="str">
        <f>IF(Table1[[#This Row],[Posting Date]]&lt;&gt;"","GJ-"&amp;CountryID,"")</f>
        <v/>
      </c>
      <c r="AJ2843" s="59" t="str">
        <f>IF(Table1[[#This Row],[Posting Date]]&lt;&gt;"",Table1[[#This Row],[Posting Date]],"")</f>
        <v/>
      </c>
      <c r="AK2843" s="46"/>
      <c r="AL2843" s="46" t="str">
        <f>IF(Table1[[#This Row],[Description]]&lt;&gt;"",Table1[[#This Row],[Description]],"")</f>
        <v/>
      </c>
      <c r="AM2843" s="46" t="str">
        <f>IF(Table1[[#This Row],[Posting Date]]&lt;&gt;"",Table1[[#This Row],[Reference Number]],"")</f>
        <v/>
      </c>
      <c r="AN2843" s="46" t="str">
        <f>TRIM(Table1[[#This Row],[Line '#]])</f>
        <v/>
      </c>
      <c r="AO2843" s="46" t="str">
        <f>TRIM(Table1[[#This Row],[Account]])</f>
        <v/>
      </c>
      <c r="AP2843" s="46" t="str">
        <f>IF(Table1[[#This Row],[Posting Date]]&lt;&gt;"",$D$5,"")</f>
        <v/>
      </c>
      <c r="AQ2843" s="46" t="str">
        <f>TRIM(Table1[[#This Row],[Departments-Prgrams]])</f>
        <v/>
      </c>
      <c r="AR2843" s="46" t="str">
        <f>TRIM(Table1[[#This Row],[Grant]])</f>
        <v/>
      </c>
      <c r="AS2843" s="46" t="str">
        <f>TRIM(Table1[[#This Row],[Staff ID]])</f>
        <v/>
      </c>
      <c r="AT2843" s="46" t="str">
        <f>IF(TRIM(Table1[[#This Row],[Budget Code]])=0,"",TRIM(Table1[[#This Row],[Budget Code]]))</f>
        <v/>
      </c>
      <c r="AU2843" s="46" t="str">
        <f>IF(Table1[[#This Row],[Line Description]]&lt;&gt;"",Table1[[#This Row],[Line Description]],"")</f>
        <v/>
      </c>
      <c r="AV2843" s="46" t="str">
        <f>IF(Table1[[#This Row],[Cur_Amount Debit]]&gt;0,ROUND(Table1[[#This Row],[Cur_Amount Debit]],2),"")</f>
        <v/>
      </c>
      <c r="AW2843" s="46" t="str">
        <f>IF(Table1[[#This Row],[Cur_Amount Credit]]&gt;0,ROUND(Table1[[#This Row],[Cur_Amount Credit]],2),"")</f>
        <v/>
      </c>
      <c r="AX2843" s="46" t="str">
        <f>LEFT(Table1[[#This Row],[Cur]],3)</f>
        <v/>
      </c>
      <c r="AY2843" s="59"/>
      <c r="AZ2843" s="46"/>
      <c r="BA2843" s="46" t="str">
        <f>IF(Table1[[#This Row],[Cur]]&lt;&gt;"",IF(Table1[[#This Row],[Cur]]="USD","",ExchangeRate),"")</f>
        <v/>
      </c>
      <c r="BB2843" s="46" t="str">
        <f>IF(Table1[[#This Row],[Grant]]&lt;&gt;"",VLOOKUP(Table1[[#This Row],[Grant]],Grants!B:D,3),"")</f>
        <v/>
      </c>
      <c r="BC2843" s="46" t="str">
        <f>TRIM(Table1[[#This Row],[Vendor ID]])</f>
        <v/>
      </c>
      <c r="BD2843">
        <f>IF(Table1[[#This Row],[Reference Number]]=Q2842,BD2842,BD2842+1)</f>
        <v>0</v>
      </c>
    </row>
    <row r="2844" spans="1:56" ht="11.25" customHeight="1" x14ac:dyDescent="0.25">
      <c r="A2844" s="1"/>
      <c r="B2844" s="88" t="str">
        <f>IF(Table1[[#This Row],[Posting Date]]&lt;&gt;"",IF(Table1[[#This Row],[Reference Number]]=Q2843,B2843+1,1),"")</f>
        <v/>
      </c>
      <c r="C2844" s="61"/>
      <c r="D2844" s="61"/>
      <c r="E2844" s="138"/>
      <c r="F2844" s="141" t="str">
        <f>IFERROR(IF(VLOOKUP(Table1[[#This Row],[Budget Code Description]],Dimentions!$X$6:$AC$139,2,FALSE)="","",VLOOKUP(Table1[[#This Row],[Budget Code Description]],Dimentions!$X$6:$AC$139,2,FALSE)),"")</f>
        <v/>
      </c>
      <c r="G2844" s="141"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1" t="str">
        <f>IFERROR(VLOOKUP(Table1[[#This Row],[Budget Code Description]],Table6[#All],8,FALSE),"")</f>
        <v/>
      </c>
      <c r="L2844" s="63"/>
      <c r="M2844" s="65" t="str">
        <f>IFERROR(VLOOKUP(Table1[[#This Row],[Staff ID]],Table2[],2,FALSE),"")</f>
        <v/>
      </c>
      <c r="N2844" s="209" t="str">
        <f>IFERROR(IF(VLOOKUP(Table1[[#This Row],[Budget Code Description]],Dimentions!$X$6:$AC$134,4,FALSE)="","",VLOOKUP(Table1[[#This Row],[Budget Code Description]],Dimentions!$X$6:$AC$134,4,FALSE)),"")</f>
        <v/>
      </c>
      <c r="O2844" s="65" t="str">
        <f>IFERROR(VLOOKUP(Table1[[#This Row],[Vendor ID]],Table549[],2,FALSE),"")</f>
        <v/>
      </c>
      <c r="P2844" s="63"/>
      <c r="Q2844" s="141" t="str">
        <f>IF(Table1[[#This Row],[Posting Date]]&lt;&gt;"",$D$9,"")</f>
        <v/>
      </c>
      <c r="R2844" s="157" t="str">
        <f>IF(Table1[[#This Row],[Posting Date]]&lt;&gt;"",$D$10,"")</f>
        <v/>
      </c>
      <c r="S2844" s="66"/>
      <c r="T2844" s="63"/>
      <c r="U2844" s="67"/>
      <c r="V2844" s="67"/>
      <c r="W2844" s="67" t="str">
        <f t="shared" si="48"/>
        <v/>
      </c>
      <c r="X2844" s="159" t="str">
        <f>IF(E2844="","",(IF(Table1[[#This Row],[Cur]]="USD",Table1[[#This Row],[Cur_Amount Debit]],Table1[[#This Row],[Cur_Amount Debit]]/Table1[[#This Row],[Exchange Rate]])))</f>
        <v/>
      </c>
      <c r="Y2844" s="159" t="str">
        <f>IF(E2844="","",(IF(Table1[[#This Row],[Cur]]="USD",Table1[[#This Row],[Cur_Amount Credit]],Table1[[#This Row],[Cur_Amount Credit]]/ExchangeRate)))</f>
        <v/>
      </c>
      <c r="Z2844" s="201" t="str">
        <f>IF(E2844="","",(Table1[[#This Row],[Debit USD]]-Table1[[#This Row],[Credit USD]]))</f>
        <v/>
      </c>
      <c r="AA2844" s="226"/>
      <c r="AB2844" s="255"/>
      <c r="AC2844" s="1"/>
      <c r="AD2844" s="15"/>
      <c r="AE2844" s="15" t="str">
        <f>IF(AND(OR(Table1[[#This Row],[Account]]="15030",Table1[[#This Row],[Account]]="15035",Table1[[#This Row],[Account]]="20150"),Table1[[#This Row],[Vendor ID]]=""),1,"")</f>
        <v/>
      </c>
      <c r="AF2844" s="15"/>
      <c r="AG2844" s="15"/>
      <c r="AH2844" s="15"/>
      <c r="AI2844" s="46" t="str">
        <f>IF(Table1[[#This Row],[Posting Date]]&lt;&gt;"","GJ-"&amp;CountryID,"")</f>
        <v/>
      </c>
      <c r="AJ2844" s="59" t="str">
        <f>IF(Table1[[#This Row],[Posting Date]]&lt;&gt;"",Table1[[#This Row],[Posting Date]],"")</f>
        <v/>
      </c>
      <c r="AK2844" s="46"/>
      <c r="AL2844" s="46" t="str">
        <f>IF(Table1[[#This Row],[Description]]&lt;&gt;"",Table1[[#This Row],[Description]],"")</f>
        <v/>
      </c>
      <c r="AM2844" s="46" t="str">
        <f>IF(Table1[[#This Row],[Posting Date]]&lt;&gt;"",Table1[[#This Row],[Reference Number]],"")</f>
        <v/>
      </c>
      <c r="AN2844" s="46" t="str">
        <f>TRIM(Table1[[#This Row],[Line '#]])</f>
        <v/>
      </c>
      <c r="AO2844" s="46" t="str">
        <f>TRIM(Table1[[#This Row],[Account]])</f>
        <v/>
      </c>
      <c r="AP2844" s="46" t="str">
        <f>IF(Table1[[#This Row],[Posting Date]]&lt;&gt;"",$D$5,"")</f>
        <v/>
      </c>
      <c r="AQ2844" s="46" t="str">
        <f>TRIM(Table1[[#This Row],[Departments-Prgrams]])</f>
        <v/>
      </c>
      <c r="AR2844" s="46" t="str">
        <f>TRIM(Table1[[#This Row],[Grant]])</f>
        <v/>
      </c>
      <c r="AS2844" s="46" t="str">
        <f>TRIM(Table1[[#This Row],[Staff ID]])</f>
        <v/>
      </c>
      <c r="AT2844" s="46" t="str">
        <f>IF(TRIM(Table1[[#This Row],[Budget Code]])=0,"",TRIM(Table1[[#This Row],[Budget Code]]))</f>
        <v/>
      </c>
      <c r="AU2844" s="46" t="str">
        <f>IF(Table1[[#This Row],[Line Description]]&lt;&gt;"",Table1[[#This Row],[Line Description]],"")</f>
        <v/>
      </c>
      <c r="AV2844" s="46" t="str">
        <f>IF(Table1[[#This Row],[Cur_Amount Debit]]&gt;0,ROUND(Table1[[#This Row],[Cur_Amount Debit]],2),"")</f>
        <v/>
      </c>
      <c r="AW2844" s="46" t="str">
        <f>IF(Table1[[#This Row],[Cur_Amount Credit]]&gt;0,ROUND(Table1[[#This Row],[Cur_Amount Credit]],2),"")</f>
        <v/>
      </c>
      <c r="AX2844" s="46" t="str">
        <f>LEFT(Table1[[#This Row],[Cur]],3)</f>
        <v/>
      </c>
      <c r="AY2844" s="59"/>
      <c r="AZ2844" s="46"/>
      <c r="BA2844" s="46" t="str">
        <f>IF(Table1[[#This Row],[Cur]]&lt;&gt;"",IF(Table1[[#This Row],[Cur]]="USD","",ExchangeRate),"")</f>
        <v/>
      </c>
      <c r="BB2844" s="46" t="str">
        <f>IF(Table1[[#This Row],[Grant]]&lt;&gt;"",VLOOKUP(Table1[[#This Row],[Grant]],Grants!B:D,3),"")</f>
        <v/>
      </c>
      <c r="BC2844" s="46" t="str">
        <f>TRIM(Table1[[#This Row],[Vendor ID]])</f>
        <v/>
      </c>
      <c r="BD2844">
        <f>IF(Table1[[#This Row],[Reference Number]]=Q2843,BD2843,BD2843+1)</f>
        <v>0</v>
      </c>
    </row>
    <row r="2845" spans="1:56" ht="11.25" customHeight="1" x14ac:dyDescent="0.25">
      <c r="A2845" s="1"/>
      <c r="B2845" s="88" t="str">
        <f>IF(Table1[[#This Row],[Posting Date]]&lt;&gt;"",IF(Table1[[#This Row],[Reference Number]]=Q2844,B2844+1,1),"")</f>
        <v/>
      </c>
      <c r="C2845" s="61"/>
      <c r="D2845" s="61"/>
      <c r="E2845" s="138"/>
      <c r="F2845" s="141" t="str">
        <f>IFERROR(IF(VLOOKUP(Table1[[#This Row],[Budget Code Description]],Dimentions!$X$6:$AC$139,2,FALSE)="","",VLOOKUP(Table1[[#This Row],[Budget Code Description]],Dimentions!$X$6:$AC$139,2,FALSE)),"")</f>
        <v/>
      </c>
      <c r="G2845" s="141"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1" t="str">
        <f>IFERROR(VLOOKUP(Table1[[#This Row],[Budget Code Description]],Table6[#All],8,FALSE),"")</f>
        <v/>
      </c>
      <c r="L2845" s="63"/>
      <c r="M2845" s="65" t="str">
        <f>IFERROR(VLOOKUP(Table1[[#This Row],[Staff ID]],Table2[],2,FALSE),"")</f>
        <v/>
      </c>
      <c r="N2845" s="209" t="str">
        <f>IFERROR(IF(VLOOKUP(Table1[[#This Row],[Budget Code Description]],Dimentions!$X$6:$AC$134,4,FALSE)="","",VLOOKUP(Table1[[#This Row],[Budget Code Description]],Dimentions!$X$6:$AC$134,4,FALSE)),"")</f>
        <v/>
      </c>
      <c r="O2845" s="65" t="str">
        <f>IFERROR(VLOOKUP(Table1[[#This Row],[Vendor ID]],Table549[],2,FALSE),"")</f>
        <v/>
      </c>
      <c r="P2845" s="63"/>
      <c r="Q2845" s="141" t="str">
        <f>IF(Table1[[#This Row],[Posting Date]]&lt;&gt;"",$D$9,"")</f>
        <v/>
      </c>
      <c r="R2845" s="157" t="str">
        <f>IF(Table1[[#This Row],[Posting Date]]&lt;&gt;"",$D$10,"")</f>
        <v/>
      </c>
      <c r="S2845" s="66"/>
      <c r="T2845" s="63"/>
      <c r="U2845" s="67"/>
      <c r="V2845" s="67"/>
      <c r="W2845" s="67" t="str">
        <f t="shared" si="48"/>
        <v/>
      </c>
      <c r="X2845" s="159" t="str">
        <f>IF(E2845="","",(IF(Table1[[#This Row],[Cur]]="USD",Table1[[#This Row],[Cur_Amount Debit]],Table1[[#This Row],[Cur_Amount Debit]]/Table1[[#This Row],[Exchange Rate]])))</f>
        <v/>
      </c>
      <c r="Y2845" s="159" t="str">
        <f>IF(E2845="","",(IF(Table1[[#This Row],[Cur]]="USD",Table1[[#This Row],[Cur_Amount Credit]],Table1[[#This Row],[Cur_Amount Credit]]/ExchangeRate)))</f>
        <v/>
      </c>
      <c r="Z2845" s="201" t="str">
        <f>IF(E2845="","",(Table1[[#This Row],[Debit USD]]-Table1[[#This Row],[Credit USD]]))</f>
        <v/>
      </c>
      <c r="AA2845" s="226"/>
      <c r="AB2845" s="255"/>
      <c r="AC2845" s="1"/>
      <c r="AD2845" s="15"/>
      <c r="AE2845" s="15" t="str">
        <f>IF(AND(OR(Table1[[#This Row],[Account]]="15030",Table1[[#This Row],[Account]]="15035",Table1[[#This Row],[Account]]="20150"),Table1[[#This Row],[Vendor ID]]=""),1,"")</f>
        <v/>
      </c>
      <c r="AF2845" s="15"/>
      <c r="AG2845" s="15"/>
      <c r="AH2845" s="15"/>
      <c r="AI2845" s="46" t="str">
        <f>IF(Table1[[#This Row],[Posting Date]]&lt;&gt;"","GJ-"&amp;CountryID,"")</f>
        <v/>
      </c>
      <c r="AJ2845" s="59" t="str">
        <f>IF(Table1[[#This Row],[Posting Date]]&lt;&gt;"",Table1[[#This Row],[Posting Date]],"")</f>
        <v/>
      </c>
      <c r="AK2845" s="46"/>
      <c r="AL2845" s="46" t="str">
        <f>IF(Table1[[#This Row],[Description]]&lt;&gt;"",Table1[[#This Row],[Description]],"")</f>
        <v/>
      </c>
      <c r="AM2845" s="46" t="str">
        <f>IF(Table1[[#This Row],[Posting Date]]&lt;&gt;"",Table1[[#This Row],[Reference Number]],"")</f>
        <v/>
      </c>
      <c r="AN2845" s="46" t="str">
        <f>TRIM(Table1[[#This Row],[Line '#]])</f>
        <v/>
      </c>
      <c r="AO2845" s="46" t="str">
        <f>TRIM(Table1[[#This Row],[Account]])</f>
        <v/>
      </c>
      <c r="AP2845" s="46" t="str">
        <f>IF(Table1[[#This Row],[Posting Date]]&lt;&gt;"",$D$5,"")</f>
        <v/>
      </c>
      <c r="AQ2845" s="46" t="str">
        <f>TRIM(Table1[[#This Row],[Departments-Prgrams]])</f>
        <v/>
      </c>
      <c r="AR2845" s="46" t="str">
        <f>TRIM(Table1[[#This Row],[Grant]])</f>
        <v/>
      </c>
      <c r="AS2845" s="46" t="str">
        <f>TRIM(Table1[[#This Row],[Staff ID]])</f>
        <v/>
      </c>
      <c r="AT2845" s="46" t="str">
        <f>IF(TRIM(Table1[[#This Row],[Budget Code]])=0,"",TRIM(Table1[[#This Row],[Budget Code]]))</f>
        <v/>
      </c>
      <c r="AU2845" s="46" t="str">
        <f>IF(Table1[[#This Row],[Line Description]]&lt;&gt;"",Table1[[#This Row],[Line Description]],"")</f>
        <v/>
      </c>
      <c r="AV2845" s="46" t="str">
        <f>IF(Table1[[#This Row],[Cur_Amount Debit]]&gt;0,ROUND(Table1[[#This Row],[Cur_Amount Debit]],2),"")</f>
        <v/>
      </c>
      <c r="AW2845" s="46" t="str">
        <f>IF(Table1[[#This Row],[Cur_Amount Credit]]&gt;0,ROUND(Table1[[#This Row],[Cur_Amount Credit]],2),"")</f>
        <v/>
      </c>
      <c r="AX2845" s="46" t="str">
        <f>LEFT(Table1[[#This Row],[Cur]],3)</f>
        <v/>
      </c>
      <c r="AY2845" s="59"/>
      <c r="AZ2845" s="46"/>
      <c r="BA2845" s="46" t="str">
        <f>IF(Table1[[#This Row],[Cur]]&lt;&gt;"",IF(Table1[[#This Row],[Cur]]="USD","",ExchangeRate),"")</f>
        <v/>
      </c>
      <c r="BB2845" s="46" t="str">
        <f>IF(Table1[[#This Row],[Grant]]&lt;&gt;"",VLOOKUP(Table1[[#This Row],[Grant]],Grants!B:D,3),"")</f>
        <v/>
      </c>
      <c r="BC2845" s="46" t="str">
        <f>TRIM(Table1[[#This Row],[Vendor ID]])</f>
        <v/>
      </c>
      <c r="BD2845">
        <f>IF(Table1[[#This Row],[Reference Number]]=Q2844,BD2844,BD2844+1)</f>
        <v>0</v>
      </c>
    </row>
    <row r="2846" spans="1:56" ht="11.25" customHeight="1" x14ac:dyDescent="0.25">
      <c r="A2846" s="1"/>
      <c r="B2846" s="88" t="str">
        <f>IF(Table1[[#This Row],[Posting Date]]&lt;&gt;"",IF(Table1[[#This Row],[Reference Number]]=Q2845,B2845+1,1),"")</f>
        <v/>
      </c>
      <c r="C2846" s="61"/>
      <c r="D2846" s="61"/>
      <c r="E2846" s="138"/>
      <c r="F2846" s="141" t="str">
        <f>IFERROR(IF(VLOOKUP(Table1[[#This Row],[Budget Code Description]],Dimentions!$X$6:$AC$139,2,FALSE)="","",VLOOKUP(Table1[[#This Row],[Budget Code Description]],Dimentions!$X$6:$AC$139,2,FALSE)),"")</f>
        <v/>
      </c>
      <c r="G2846" s="141"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1" t="str">
        <f>IFERROR(VLOOKUP(Table1[[#This Row],[Budget Code Description]],Table6[#All],8,FALSE),"")</f>
        <v/>
      </c>
      <c r="L2846" s="63"/>
      <c r="M2846" s="65" t="str">
        <f>IFERROR(VLOOKUP(Table1[[#This Row],[Staff ID]],Table2[],2,FALSE),"")</f>
        <v/>
      </c>
      <c r="N2846" s="209" t="str">
        <f>IFERROR(IF(VLOOKUP(Table1[[#This Row],[Budget Code Description]],Dimentions!$X$6:$AC$134,4,FALSE)="","",VLOOKUP(Table1[[#This Row],[Budget Code Description]],Dimentions!$X$6:$AC$134,4,FALSE)),"")</f>
        <v/>
      </c>
      <c r="O2846" s="65" t="str">
        <f>IFERROR(VLOOKUP(Table1[[#This Row],[Vendor ID]],Table549[],2,FALSE),"")</f>
        <v/>
      </c>
      <c r="P2846" s="63"/>
      <c r="Q2846" s="141" t="str">
        <f>IF(Table1[[#This Row],[Posting Date]]&lt;&gt;"",$D$9,"")</f>
        <v/>
      </c>
      <c r="R2846" s="157" t="str">
        <f>IF(Table1[[#This Row],[Posting Date]]&lt;&gt;"",$D$10,"")</f>
        <v/>
      </c>
      <c r="S2846" s="66"/>
      <c r="T2846" s="63"/>
      <c r="U2846" s="67"/>
      <c r="V2846" s="67"/>
      <c r="W2846" s="67" t="str">
        <f t="shared" si="48"/>
        <v/>
      </c>
      <c r="X2846" s="159" t="str">
        <f>IF(E2846="","",(IF(Table1[[#This Row],[Cur]]="USD",Table1[[#This Row],[Cur_Amount Debit]],Table1[[#This Row],[Cur_Amount Debit]]/Table1[[#This Row],[Exchange Rate]])))</f>
        <v/>
      </c>
      <c r="Y2846" s="159" t="str">
        <f>IF(E2846="","",(IF(Table1[[#This Row],[Cur]]="USD",Table1[[#This Row],[Cur_Amount Credit]],Table1[[#This Row],[Cur_Amount Credit]]/ExchangeRate)))</f>
        <v/>
      </c>
      <c r="Z2846" s="201" t="str">
        <f>IF(E2846="","",(Table1[[#This Row],[Debit USD]]-Table1[[#This Row],[Credit USD]]))</f>
        <v/>
      </c>
      <c r="AA2846" s="226"/>
      <c r="AB2846" s="255"/>
      <c r="AC2846" s="1"/>
      <c r="AD2846" s="15"/>
      <c r="AE2846" s="15" t="str">
        <f>IF(AND(OR(Table1[[#This Row],[Account]]="15030",Table1[[#This Row],[Account]]="15035",Table1[[#This Row],[Account]]="20150"),Table1[[#This Row],[Vendor ID]]=""),1,"")</f>
        <v/>
      </c>
      <c r="AF2846" s="15"/>
      <c r="AG2846" s="15"/>
      <c r="AH2846" s="15"/>
      <c r="AI2846" s="46" t="str">
        <f>IF(Table1[[#This Row],[Posting Date]]&lt;&gt;"","GJ-"&amp;CountryID,"")</f>
        <v/>
      </c>
      <c r="AJ2846" s="59" t="str">
        <f>IF(Table1[[#This Row],[Posting Date]]&lt;&gt;"",Table1[[#This Row],[Posting Date]],"")</f>
        <v/>
      </c>
      <c r="AK2846" s="46"/>
      <c r="AL2846" s="46" t="str">
        <f>IF(Table1[[#This Row],[Description]]&lt;&gt;"",Table1[[#This Row],[Description]],"")</f>
        <v/>
      </c>
      <c r="AM2846" s="46" t="str">
        <f>IF(Table1[[#This Row],[Posting Date]]&lt;&gt;"",Table1[[#This Row],[Reference Number]],"")</f>
        <v/>
      </c>
      <c r="AN2846" s="46" t="str">
        <f>TRIM(Table1[[#This Row],[Line '#]])</f>
        <v/>
      </c>
      <c r="AO2846" s="46" t="str">
        <f>TRIM(Table1[[#This Row],[Account]])</f>
        <v/>
      </c>
      <c r="AP2846" s="46" t="str">
        <f>IF(Table1[[#This Row],[Posting Date]]&lt;&gt;"",$D$5,"")</f>
        <v/>
      </c>
      <c r="AQ2846" s="46" t="str">
        <f>TRIM(Table1[[#This Row],[Departments-Prgrams]])</f>
        <v/>
      </c>
      <c r="AR2846" s="46" t="str">
        <f>TRIM(Table1[[#This Row],[Grant]])</f>
        <v/>
      </c>
      <c r="AS2846" s="46" t="str">
        <f>TRIM(Table1[[#This Row],[Staff ID]])</f>
        <v/>
      </c>
      <c r="AT2846" s="46" t="str">
        <f>IF(TRIM(Table1[[#This Row],[Budget Code]])=0,"",TRIM(Table1[[#This Row],[Budget Code]]))</f>
        <v/>
      </c>
      <c r="AU2846" s="46" t="str">
        <f>IF(Table1[[#This Row],[Line Description]]&lt;&gt;"",Table1[[#This Row],[Line Description]],"")</f>
        <v/>
      </c>
      <c r="AV2846" s="46" t="str">
        <f>IF(Table1[[#This Row],[Cur_Amount Debit]]&gt;0,ROUND(Table1[[#This Row],[Cur_Amount Debit]],2),"")</f>
        <v/>
      </c>
      <c r="AW2846" s="46" t="str">
        <f>IF(Table1[[#This Row],[Cur_Amount Credit]]&gt;0,ROUND(Table1[[#This Row],[Cur_Amount Credit]],2),"")</f>
        <v/>
      </c>
      <c r="AX2846" s="46" t="str">
        <f>LEFT(Table1[[#This Row],[Cur]],3)</f>
        <v/>
      </c>
      <c r="AY2846" s="59"/>
      <c r="AZ2846" s="46"/>
      <c r="BA2846" s="46" t="str">
        <f>IF(Table1[[#This Row],[Cur]]&lt;&gt;"",IF(Table1[[#This Row],[Cur]]="USD","",ExchangeRate),"")</f>
        <v/>
      </c>
      <c r="BB2846" s="46" t="str">
        <f>IF(Table1[[#This Row],[Grant]]&lt;&gt;"",VLOOKUP(Table1[[#This Row],[Grant]],Grants!B:D,3),"")</f>
        <v/>
      </c>
      <c r="BC2846" s="46" t="str">
        <f>TRIM(Table1[[#This Row],[Vendor ID]])</f>
        <v/>
      </c>
      <c r="BD2846">
        <f>IF(Table1[[#This Row],[Reference Number]]=Q2845,BD2845,BD2845+1)</f>
        <v>0</v>
      </c>
    </row>
    <row r="2847" spans="1:56" ht="11.25" customHeight="1" x14ac:dyDescent="0.25">
      <c r="A2847" s="1"/>
      <c r="B2847" s="88" t="str">
        <f>IF(Table1[[#This Row],[Posting Date]]&lt;&gt;"",IF(Table1[[#This Row],[Reference Number]]=Q2846,B2846+1,1),"")</f>
        <v/>
      </c>
      <c r="C2847" s="61"/>
      <c r="D2847" s="61"/>
      <c r="E2847" s="138"/>
      <c r="F2847" s="141" t="str">
        <f>IFERROR(IF(VLOOKUP(Table1[[#This Row],[Budget Code Description]],Dimentions!$X$6:$AC$139,2,FALSE)="","",VLOOKUP(Table1[[#This Row],[Budget Code Description]],Dimentions!$X$6:$AC$139,2,FALSE)),"")</f>
        <v/>
      </c>
      <c r="G2847" s="141"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1" t="str">
        <f>IFERROR(VLOOKUP(Table1[[#This Row],[Budget Code Description]],Table6[#All],8,FALSE),"")</f>
        <v/>
      </c>
      <c r="L2847" s="63"/>
      <c r="M2847" s="65" t="str">
        <f>IFERROR(VLOOKUP(Table1[[#This Row],[Staff ID]],Table2[],2,FALSE),"")</f>
        <v/>
      </c>
      <c r="N2847" s="209" t="str">
        <f>IFERROR(IF(VLOOKUP(Table1[[#This Row],[Budget Code Description]],Dimentions!$X$6:$AC$134,4,FALSE)="","",VLOOKUP(Table1[[#This Row],[Budget Code Description]],Dimentions!$X$6:$AC$134,4,FALSE)),"")</f>
        <v/>
      </c>
      <c r="O2847" s="65" t="str">
        <f>IFERROR(VLOOKUP(Table1[[#This Row],[Vendor ID]],Table549[],2,FALSE),"")</f>
        <v/>
      </c>
      <c r="P2847" s="63"/>
      <c r="Q2847" s="141" t="str">
        <f>IF(Table1[[#This Row],[Posting Date]]&lt;&gt;"",$D$9,"")</f>
        <v/>
      </c>
      <c r="R2847" s="157" t="str">
        <f>IF(Table1[[#This Row],[Posting Date]]&lt;&gt;"",$D$10,"")</f>
        <v/>
      </c>
      <c r="S2847" s="66"/>
      <c r="T2847" s="63"/>
      <c r="U2847" s="67"/>
      <c r="V2847" s="67"/>
      <c r="W2847" s="67" t="str">
        <f t="shared" si="48"/>
        <v/>
      </c>
      <c r="X2847" s="159" t="str">
        <f>IF(E2847="","",(IF(Table1[[#This Row],[Cur]]="USD",Table1[[#This Row],[Cur_Amount Debit]],Table1[[#This Row],[Cur_Amount Debit]]/Table1[[#This Row],[Exchange Rate]])))</f>
        <v/>
      </c>
      <c r="Y2847" s="159" t="str">
        <f>IF(E2847="","",(IF(Table1[[#This Row],[Cur]]="USD",Table1[[#This Row],[Cur_Amount Credit]],Table1[[#This Row],[Cur_Amount Credit]]/ExchangeRate)))</f>
        <v/>
      </c>
      <c r="Z2847" s="201" t="str">
        <f>IF(E2847="","",(Table1[[#This Row],[Debit USD]]-Table1[[#This Row],[Credit USD]]))</f>
        <v/>
      </c>
      <c r="AA2847" s="226"/>
      <c r="AB2847" s="255"/>
      <c r="AC2847" s="1"/>
      <c r="AD2847" s="15"/>
      <c r="AE2847" s="15" t="str">
        <f>IF(AND(OR(Table1[[#This Row],[Account]]="15030",Table1[[#This Row],[Account]]="15035",Table1[[#This Row],[Account]]="20150"),Table1[[#This Row],[Vendor ID]]=""),1,"")</f>
        <v/>
      </c>
      <c r="AF2847" s="15"/>
      <c r="AG2847" s="15"/>
      <c r="AH2847" s="15"/>
      <c r="AI2847" s="46" t="str">
        <f>IF(Table1[[#This Row],[Posting Date]]&lt;&gt;"","GJ-"&amp;CountryID,"")</f>
        <v/>
      </c>
      <c r="AJ2847" s="59" t="str">
        <f>IF(Table1[[#This Row],[Posting Date]]&lt;&gt;"",Table1[[#This Row],[Posting Date]],"")</f>
        <v/>
      </c>
      <c r="AK2847" s="46"/>
      <c r="AL2847" s="46" t="str">
        <f>IF(Table1[[#This Row],[Description]]&lt;&gt;"",Table1[[#This Row],[Description]],"")</f>
        <v/>
      </c>
      <c r="AM2847" s="46" t="str">
        <f>IF(Table1[[#This Row],[Posting Date]]&lt;&gt;"",Table1[[#This Row],[Reference Number]],"")</f>
        <v/>
      </c>
      <c r="AN2847" s="46" t="str">
        <f>TRIM(Table1[[#This Row],[Line '#]])</f>
        <v/>
      </c>
      <c r="AO2847" s="46" t="str">
        <f>TRIM(Table1[[#This Row],[Account]])</f>
        <v/>
      </c>
      <c r="AP2847" s="46" t="str">
        <f>IF(Table1[[#This Row],[Posting Date]]&lt;&gt;"",$D$5,"")</f>
        <v/>
      </c>
      <c r="AQ2847" s="46" t="str">
        <f>TRIM(Table1[[#This Row],[Departments-Prgrams]])</f>
        <v/>
      </c>
      <c r="AR2847" s="46" t="str">
        <f>TRIM(Table1[[#This Row],[Grant]])</f>
        <v/>
      </c>
      <c r="AS2847" s="46" t="str">
        <f>TRIM(Table1[[#This Row],[Staff ID]])</f>
        <v/>
      </c>
      <c r="AT2847" s="46" t="str">
        <f>IF(TRIM(Table1[[#This Row],[Budget Code]])=0,"",TRIM(Table1[[#This Row],[Budget Code]]))</f>
        <v/>
      </c>
      <c r="AU2847" s="46" t="str">
        <f>IF(Table1[[#This Row],[Line Description]]&lt;&gt;"",Table1[[#This Row],[Line Description]],"")</f>
        <v/>
      </c>
      <c r="AV2847" s="46" t="str">
        <f>IF(Table1[[#This Row],[Cur_Amount Debit]]&gt;0,ROUND(Table1[[#This Row],[Cur_Amount Debit]],2),"")</f>
        <v/>
      </c>
      <c r="AW2847" s="46" t="str">
        <f>IF(Table1[[#This Row],[Cur_Amount Credit]]&gt;0,ROUND(Table1[[#This Row],[Cur_Amount Credit]],2),"")</f>
        <v/>
      </c>
      <c r="AX2847" s="46" t="str">
        <f>LEFT(Table1[[#This Row],[Cur]],3)</f>
        <v/>
      </c>
      <c r="AY2847" s="59"/>
      <c r="AZ2847" s="46"/>
      <c r="BA2847" s="46" t="str">
        <f>IF(Table1[[#This Row],[Cur]]&lt;&gt;"",IF(Table1[[#This Row],[Cur]]="USD","",ExchangeRate),"")</f>
        <v/>
      </c>
      <c r="BB2847" s="46" t="str">
        <f>IF(Table1[[#This Row],[Grant]]&lt;&gt;"",VLOOKUP(Table1[[#This Row],[Grant]],Grants!B:D,3),"")</f>
        <v/>
      </c>
      <c r="BC2847" s="46" t="str">
        <f>TRIM(Table1[[#This Row],[Vendor ID]])</f>
        <v/>
      </c>
      <c r="BD2847">
        <f>IF(Table1[[#This Row],[Reference Number]]=Q2846,BD2846,BD2846+1)</f>
        <v>0</v>
      </c>
    </row>
    <row r="2848" spans="1:56" ht="11.25" customHeight="1" x14ac:dyDescent="0.25">
      <c r="A2848" s="1"/>
      <c r="B2848" s="88" t="str">
        <f>IF(Table1[[#This Row],[Posting Date]]&lt;&gt;"",IF(Table1[[#This Row],[Reference Number]]=Q2847,B2847+1,1),"")</f>
        <v/>
      </c>
      <c r="C2848" s="61"/>
      <c r="D2848" s="61"/>
      <c r="E2848" s="138"/>
      <c r="F2848" s="141" t="str">
        <f>IFERROR(IF(VLOOKUP(Table1[[#This Row],[Budget Code Description]],Dimentions!$X$6:$AC$139,2,FALSE)="","",VLOOKUP(Table1[[#This Row],[Budget Code Description]],Dimentions!$X$6:$AC$139,2,FALSE)),"")</f>
        <v/>
      </c>
      <c r="G2848" s="141"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1" t="str">
        <f>IFERROR(VLOOKUP(Table1[[#This Row],[Budget Code Description]],Table6[#All],8,FALSE),"")</f>
        <v/>
      </c>
      <c r="L2848" s="63"/>
      <c r="M2848" s="65" t="str">
        <f>IFERROR(VLOOKUP(Table1[[#This Row],[Staff ID]],Table2[],2,FALSE),"")</f>
        <v/>
      </c>
      <c r="N2848" s="209" t="str">
        <f>IFERROR(IF(VLOOKUP(Table1[[#This Row],[Budget Code Description]],Dimentions!$X$6:$AC$134,4,FALSE)="","",VLOOKUP(Table1[[#This Row],[Budget Code Description]],Dimentions!$X$6:$AC$134,4,FALSE)),"")</f>
        <v/>
      </c>
      <c r="O2848" s="65" t="str">
        <f>IFERROR(VLOOKUP(Table1[[#This Row],[Vendor ID]],Table549[],2,FALSE),"")</f>
        <v/>
      </c>
      <c r="P2848" s="63"/>
      <c r="Q2848" s="141" t="str">
        <f>IF(Table1[[#This Row],[Posting Date]]&lt;&gt;"",$D$9,"")</f>
        <v/>
      </c>
      <c r="R2848" s="157" t="str">
        <f>IF(Table1[[#This Row],[Posting Date]]&lt;&gt;"",$D$10,"")</f>
        <v/>
      </c>
      <c r="S2848" s="66"/>
      <c r="T2848" s="63"/>
      <c r="U2848" s="67"/>
      <c r="V2848" s="67"/>
      <c r="W2848" s="67" t="str">
        <f t="shared" si="48"/>
        <v/>
      </c>
      <c r="X2848" s="159" t="str">
        <f>IF(E2848="","",(IF(Table1[[#This Row],[Cur]]="USD",Table1[[#This Row],[Cur_Amount Debit]],Table1[[#This Row],[Cur_Amount Debit]]/Table1[[#This Row],[Exchange Rate]])))</f>
        <v/>
      </c>
      <c r="Y2848" s="159" t="str">
        <f>IF(E2848="","",(IF(Table1[[#This Row],[Cur]]="USD",Table1[[#This Row],[Cur_Amount Credit]],Table1[[#This Row],[Cur_Amount Credit]]/ExchangeRate)))</f>
        <v/>
      </c>
      <c r="Z2848" s="201" t="str">
        <f>IF(E2848="","",(Table1[[#This Row],[Debit USD]]-Table1[[#This Row],[Credit USD]]))</f>
        <v/>
      </c>
      <c r="AA2848" s="226"/>
      <c r="AB2848" s="255"/>
      <c r="AC2848" s="1"/>
      <c r="AD2848" s="15"/>
      <c r="AE2848" s="15" t="str">
        <f>IF(AND(OR(Table1[[#This Row],[Account]]="15030",Table1[[#This Row],[Account]]="15035",Table1[[#This Row],[Account]]="20150"),Table1[[#This Row],[Vendor ID]]=""),1,"")</f>
        <v/>
      </c>
      <c r="AF2848" s="15"/>
      <c r="AG2848" s="15"/>
      <c r="AH2848" s="15"/>
      <c r="AI2848" s="46" t="str">
        <f>IF(Table1[[#This Row],[Posting Date]]&lt;&gt;"","GJ-"&amp;CountryID,"")</f>
        <v/>
      </c>
      <c r="AJ2848" s="59" t="str">
        <f>IF(Table1[[#This Row],[Posting Date]]&lt;&gt;"",Table1[[#This Row],[Posting Date]],"")</f>
        <v/>
      </c>
      <c r="AK2848" s="46"/>
      <c r="AL2848" s="46" t="str">
        <f>IF(Table1[[#This Row],[Description]]&lt;&gt;"",Table1[[#This Row],[Description]],"")</f>
        <v/>
      </c>
      <c r="AM2848" s="46" t="str">
        <f>IF(Table1[[#This Row],[Posting Date]]&lt;&gt;"",Table1[[#This Row],[Reference Number]],"")</f>
        <v/>
      </c>
      <c r="AN2848" s="46" t="str">
        <f>TRIM(Table1[[#This Row],[Line '#]])</f>
        <v/>
      </c>
      <c r="AO2848" s="46" t="str">
        <f>TRIM(Table1[[#This Row],[Account]])</f>
        <v/>
      </c>
      <c r="AP2848" s="46" t="str">
        <f>IF(Table1[[#This Row],[Posting Date]]&lt;&gt;"",$D$5,"")</f>
        <v/>
      </c>
      <c r="AQ2848" s="46" t="str">
        <f>TRIM(Table1[[#This Row],[Departments-Prgrams]])</f>
        <v/>
      </c>
      <c r="AR2848" s="46" t="str">
        <f>TRIM(Table1[[#This Row],[Grant]])</f>
        <v/>
      </c>
      <c r="AS2848" s="46" t="str">
        <f>TRIM(Table1[[#This Row],[Staff ID]])</f>
        <v/>
      </c>
      <c r="AT2848" s="46" t="str">
        <f>IF(TRIM(Table1[[#This Row],[Budget Code]])=0,"",TRIM(Table1[[#This Row],[Budget Code]]))</f>
        <v/>
      </c>
      <c r="AU2848" s="46" t="str">
        <f>IF(Table1[[#This Row],[Line Description]]&lt;&gt;"",Table1[[#This Row],[Line Description]],"")</f>
        <v/>
      </c>
      <c r="AV2848" s="46" t="str">
        <f>IF(Table1[[#This Row],[Cur_Amount Debit]]&gt;0,ROUND(Table1[[#This Row],[Cur_Amount Debit]],2),"")</f>
        <v/>
      </c>
      <c r="AW2848" s="46" t="str">
        <f>IF(Table1[[#This Row],[Cur_Amount Credit]]&gt;0,ROUND(Table1[[#This Row],[Cur_Amount Credit]],2),"")</f>
        <v/>
      </c>
      <c r="AX2848" s="46" t="str">
        <f>LEFT(Table1[[#This Row],[Cur]],3)</f>
        <v/>
      </c>
      <c r="AY2848" s="59"/>
      <c r="AZ2848" s="46"/>
      <c r="BA2848" s="46" t="str">
        <f>IF(Table1[[#This Row],[Cur]]&lt;&gt;"",IF(Table1[[#This Row],[Cur]]="USD","",ExchangeRate),"")</f>
        <v/>
      </c>
      <c r="BB2848" s="46" t="str">
        <f>IF(Table1[[#This Row],[Grant]]&lt;&gt;"",VLOOKUP(Table1[[#This Row],[Grant]],Grants!B:D,3),"")</f>
        <v/>
      </c>
      <c r="BC2848" s="46" t="str">
        <f>TRIM(Table1[[#This Row],[Vendor ID]])</f>
        <v/>
      </c>
      <c r="BD2848">
        <f>IF(Table1[[#This Row],[Reference Number]]=Q2847,BD2847,BD2847+1)</f>
        <v>0</v>
      </c>
    </row>
    <row r="2849" spans="1:56" ht="11.25" customHeight="1" x14ac:dyDescent="0.25">
      <c r="A2849" s="1"/>
      <c r="B2849" s="88" t="str">
        <f>IF(Table1[[#This Row],[Posting Date]]&lt;&gt;"",IF(Table1[[#This Row],[Reference Number]]=Q2848,B2848+1,1),"")</f>
        <v/>
      </c>
      <c r="C2849" s="61"/>
      <c r="D2849" s="61"/>
      <c r="E2849" s="138"/>
      <c r="F2849" s="141" t="str">
        <f>IFERROR(IF(VLOOKUP(Table1[[#This Row],[Budget Code Description]],Dimentions!$X$6:$AC$139,2,FALSE)="","",VLOOKUP(Table1[[#This Row],[Budget Code Description]],Dimentions!$X$6:$AC$139,2,FALSE)),"")</f>
        <v/>
      </c>
      <c r="G2849" s="141"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1" t="str">
        <f>IFERROR(VLOOKUP(Table1[[#This Row],[Budget Code Description]],Table6[#All],8,FALSE),"")</f>
        <v/>
      </c>
      <c r="L2849" s="63"/>
      <c r="M2849" s="65" t="str">
        <f>IFERROR(VLOOKUP(Table1[[#This Row],[Staff ID]],Table2[],2,FALSE),"")</f>
        <v/>
      </c>
      <c r="N2849" s="209" t="str">
        <f>IFERROR(IF(VLOOKUP(Table1[[#This Row],[Budget Code Description]],Dimentions!$X$6:$AC$134,4,FALSE)="","",VLOOKUP(Table1[[#This Row],[Budget Code Description]],Dimentions!$X$6:$AC$134,4,FALSE)),"")</f>
        <v/>
      </c>
      <c r="O2849" s="65" t="str">
        <f>IFERROR(VLOOKUP(Table1[[#This Row],[Vendor ID]],Table549[],2,FALSE),"")</f>
        <v/>
      </c>
      <c r="P2849" s="63"/>
      <c r="Q2849" s="141" t="str">
        <f>IF(Table1[[#This Row],[Posting Date]]&lt;&gt;"",$D$9,"")</f>
        <v/>
      </c>
      <c r="R2849" s="157" t="str">
        <f>IF(Table1[[#This Row],[Posting Date]]&lt;&gt;"",$D$10,"")</f>
        <v/>
      </c>
      <c r="S2849" s="66"/>
      <c r="T2849" s="63"/>
      <c r="U2849" s="67"/>
      <c r="V2849" s="67"/>
      <c r="W2849" s="67" t="str">
        <f t="shared" si="48"/>
        <v/>
      </c>
      <c r="X2849" s="159" t="str">
        <f>IF(E2849="","",(IF(Table1[[#This Row],[Cur]]="USD",Table1[[#This Row],[Cur_Amount Debit]],Table1[[#This Row],[Cur_Amount Debit]]/Table1[[#This Row],[Exchange Rate]])))</f>
        <v/>
      </c>
      <c r="Y2849" s="159" t="str">
        <f>IF(E2849="","",(IF(Table1[[#This Row],[Cur]]="USD",Table1[[#This Row],[Cur_Amount Credit]],Table1[[#This Row],[Cur_Amount Credit]]/ExchangeRate)))</f>
        <v/>
      </c>
      <c r="Z2849" s="201" t="str">
        <f>IF(E2849="","",(Table1[[#This Row],[Debit USD]]-Table1[[#This Row],[Credit USD]]))</f>
        <v/>
      </c>
      <c r="AA2849" s="226"/>
      <c r="AB2849" s="255"/>
      <c r="AC2849" s="1"/>
      <c r="AD2849" s="15"/>
      <c r="AE2849" s="15" t="str">
        <f>IF(AND(OR(Table1[[#This Row],[Account]]="15030",Table1[[#This Row],[Account]]="15035",Table1[[#This Row],[Account]]="20150"),Table1[[#This Row],[Vendor ID]]=""),1,"")</f>
        <v/>
      </c>
      <c r="AF2849" s="15"/>
      <c r="AG2849" s="15"/>
      <c r="AH2849" s="15"/>
      <c r="AI2849" s="46" t="str">
        <f>IF(Table1[[#This Row],[Posting Date]]&lt;&gt;"","GJ-"&amp;CountryID,"")</f>
        <v/>
      </c>
      <c r="AJ2849" s="59" t="str">
        <f>IF(Table1[[#This Row],[Posting Date]]&lt;&gt;"",Table1[[#This Row],[Posting Date]],"")</f>
        <v/>
      </c>
      <c r="AK2849" s="46"/>
      <c r="AL2849" s="46" t="str">
        <f>IF(Table1[[#This Row],[Description]]&lt;&gt;"",Table1[[#This Row],[Description]],"")</f>
        <v/>
      </c>
      <c r="AM2849" s="46" t="str">
        <f>IF(Table1[[#This Row],[Posting Date]]&lt;&gt;"",Table1[[#This Row],[Reference Number]],"")</f>
        <v/>
      </c>
      <c r="AN2849" s="46" t="str">
        <f>TRIM(Table1[[#This Row],[Line '#]])</f>
        <v/>
      </c>
      <c r="AO2849" s="46" t="str">
        <f>TRIM(Table1[[#This Row],[Account]])</f>
        <v/>
      </c>
      <c r="AP2849" s="46" t="str">
        <f>IF(Table1[[#This Row],[Posting Date]]&lt;&gt;"",$D$5,"")</f>
        <v/>
      </c>
      <c r="AQ2849" s="46" t="str">
        <f>TRIM(Table1[[#This Row],[Departments-Prgrams]])</f>
        <v/>
      </c>
      <c r="AR2849" s="46" t="str">
        <f>TRIM(Table1[[#This Row],[Grant]])</f>
        <v/>
      </c>
      <c r="AS2849" s="46" t="str">
        <f>TRIM(Table1[[#This Row],[Staff ID]])</f>
        <v/>
      </c>
      <c r="AT2849" s="46" t="str">
        <f>IF(TRIM(Table1[[#This Row],[Budget Code]])=0,"",TRIM(Table1[[#This Row],[Budget Code]]))</f>
        <v/>
      </c>
      <c r="AU2849" s="46" t="str">
        <f>IF(Table1[[#This Row],[Line Description]]&lt;&gt;"",Table1[[#This Row],[Line Description]],"")</f>
        <v/>
      </c>
      <c r="AV2849" s="46" t="str">
        <f>IF(Table1[[#This Row],[Cur_Amount Debit]]&gt;0,ROUND(Table1[[#This Row],[Cur_Amount Debit]],2),"")</f>
        <v/>
      </c>
      <c r="AW2849" s="46" t="str">
        <f>IF(Table1[[#This Row],[Cur_Amount Credit]]&gt;0,ROUND(Table1[[#This Row],[Cur_Amount Credit]],2),"")</f>
        <v/>
      </c>
      <c r="AX2849" s="46" t="str">
        <f>LEFT(Table1[[#This Row],[Cur]],3)</f>
        <v/>
      </c>
      <c r="AY2849" s="59"/>
      <c r="AZ2849" s="46"/>
      <c r="BA2849" s="46" t="str">
        <f>IF(Table1[[#This Row],[Cur]]&lt;&gt;"",IF(Table1[[#This Row],[Cur]]="USD","",ExchangeRate),"")</f>
        <v/>
      </c>
      <c r="BB2849" s="46" t="str">
        <f>IF(Table1[[#This Row],[Grant]]&lt;&gt;"",VLOOKUP(Table1[[#This Row],[Grant]],Grants!B:D,3),"")</f>
        <v/>
      </c>
      <c r="BC2849" s="46" t="str">
        <f>TRIM(Table1[[#This Row],[Vendor ID]])</f>
        <v/>
      </c>
      <c r="BD2849">
        <f>IF(Table1[[#This Row],[Reference Number]]=Q2848,BD2848,BD2848+1)</f>
        <v>0</v>
      </c>
    </row>
    <row r="2850" spans="1:56" ht="11.25" customHeight="1" x14ac:dyDescent="0.25">
      <c r="A2850" s="1"/>
      <c r="B2850" s="88" t="str">
        <f>IF(Table1[[#This Row],[Posting Date]]&lt;&gt;"",IF(Table1[[#This Row],[Reference Number]]=Q2849,B2849+1,1),"")</f>
        <v/>
      </c>
      <c r="C2850" s="61"/>
      <c r="D2850" s="61"/>
      <c r="E2850" s="138"/>
      <c r="F2850" s="141" t="str">
        <f>IFERROR(IF(VLOOKUP(Table1[[#This Row],[Budget Code Description]],Dimentions!$X$6:$AC$139,2,FALSE)="","",VLOOKUP(Table1[[#This Row],[Budget Code Description]],Dimentions!$X$6:$AC$139,2,FALSE)),"")</f>
        <v/>
      </c>
      <c r="G2850" s="141"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1" t="str">
        <f>IFERROR(VLOOKUP(Table1[[#This Row],[Budget Code Description]],Table6[#All],8,FALSE),"")</f>
        <v/>
      </c>
      <c r="L2850" s="63"/>
      <c r="M2850" s="65" t="str">
        <f>IFERROR(VLOOKUP(Table1[[#This Row],[Staff ID]],Table2[],2,FALSE),"")</f>
        <v/>
      </c>
      <c r="N2850" s="209" t="str">
        <f>IFERROR(IF(VLOOKUP(Table1[[#This Row],[Budget Code Description]],Dimentions!$X$6:$AC$134,4,FALSE)="","",VLOOKUP(Table1[[#This Row],[Budget Code Description]],Dimentions!$X$6:$AC$134,4,FALSE)),"")</f>
        <v/>
      </c>
      <c r="O2850" s="65" t="str">
        <f>IFERROR(VLOOKUP(Table1[[#This Row],[Vendor ID]],Table549[],2,FALSE),"")</f>
        <v/>
      </c>
      <c r="P2850" s="63"/>
      <c r="Q2850" s="141" t="str">
        <f>IF(Table1[[#This Row],[Posting Date]]&lt;&gt;"",$D$9,"")</f>
        <v/>
      </c>
      <c r="R2850" s="157" t="str">
        <f>IF(Table1[[#This Row],[Posting Date]]&lt;&gt;"",$D$10,"")</f>
        <v/>
      </c>
      <c r="S2850" s="66"/>
      <c r="T2850" s="63"/>
      <c r="U2850" s="67"/>
      <c r="V2850" s="67"/>
      <c r="W2850" s="67" t="str">
        <f t="shared" si="48"/>
        <v/>
      </c>
      <c r="X2850" s="159" t="str">
        <f>IF(E2850="","",(IF(Table1[[#This Row],[Cur]]="USD",Table1[[#This Row],[Cur_Amount Debit]],Table1[[#This Row],[Cur_Amount Debit]]/Table1[[#This Row],[Exchange Rate]])))</f>
        <v/>
      </c>
      <c r="Y2850" s="159" t="str">
        <f>IF(E2850="","",(IF(Table1[[#This Row],[Cur]]="USD",Table1[[#This Row],[Cur_Amount Credit]],Table1[[#This Row],[Cur_Amount Credit]]/ExchangeRate)))</f>
        <v/>
      </c>
      <c r="Z2850" s="201" t="str">
        <f>IF(E2850="","",(Table1[[#This Row],[Debit USD]]-Table1[[#This Row],[Credit USD]]))</f>
        <v/>
      </c>
      <c r="AA2850" s="226"/>
      <c r="AB2850" s="255"/>
      <c r="AC2850" s="1"/>
      <c r="AD2850" s="15"/>
      <c r="AE2850" s="15" t="str">
        <f>IF(AND(OR(Table1[[#This Row],[Account]]="15030",Table1[[#This Row],[Account]]="15035",Table1[[#This Row],[Account]]="20150"),Table1[[#This Row],[Vendor ID]]=""),1,"")</f>
        <v/>
      </c>
      <c r="AF2850" s="15"/>
      <c r="AG2850" s="15"/>
      <c r="AH2850" s="15"/>
      <c r="AI2850" s="46" t="str">
        <f>IF(Table1[[#This Row],[Posting Date]]&lt;&gt;"","GJ-"&amp;CountryID,"")</f>
        <v/>
      </c>
      <c r="AJ2850" s="59" t="str">
        <f>IF(Table1[[#This Row],[Posting Date]]&lt;&gt;"",Table1[[#This Row],[Posting Date]],"")</f>
        <v/>
      </c>
      <c r="AK2850" s="46"/>
      <c r="AL2850" s="46" t="str">
        <f>IF(Table1[[#This Row],[Description]]&lt;&gt;"",Table1[[#This Row],[Description]],"")</f>
        <v/>
      </c>
      <c r="AM2850" s="46" t="str">
        <f>IF(Table1[[#This Row],[Posting Date]]&lt;&gt;"",Table1[[#This Row],[Reference Number]],"")</f>
        <v/>
      </c>
      <c r="AN2850" s="46" t="str">
        <f>TRIM(Table1[[#This Row],[Line '#]])</f>
        <v/>
      </c>
      <c r="AO2850" s="46" t="str">
        <f>TRIM(Table1[[#This Row],[Account]])</f>
        <v/>
      </c>
      <c r="AP2850" s="46" t="str">
        <f>IF(Table1[[#This Row],[Posting Date]]&lt;&gt;"",$D$5,"")</f>
        <v/>
      </c>
      <c r="AQ2850" s="46" t="str">
        <f>TRIM(Table1[[#This Row],[Departments-Prgrams]])</f>
        <v/>
      </c>
      <c r="AR2850" s="46" t="str">
        <f>TRIM(Table1[[#This Row],[Grant]])</f>
        <v/>
      </c>
      <c r="AS2850" s="46" t="str">
        <f>TRIM(Table1[[#This Row],[Staff ID]])</f>
        <v/>
      </c>
      <c r="AT2850" s="46" t="str">
        <f>IF(TRIM(Table1[[#This Row],[Budget Code]])=0,"",TRIM(Table1[[#This Row],[Budget Code]]))</f>
        <v/>
      </c>
      <c r="AU2850" s="46" t="str">
        <f>IF(Table1[[#This Row],[Line Description]]&lt;&gt;"",Table1[[#This Row],[Line Description]],"")</f>
        <v/>
      </c>
      <c r="AV2850" s="46" t="str">
        <f>IF(Table1[[#This Row],[Cur_Amount Debit]]&gt;0,ROUND(Table1[[#This Row],[Cur_Amount Debit]],2),"")</f>
        <v/>
      </c>
      <c r="AW2850" s="46" t="str">
        <f>IF(Table1[[#This Row],[Cur_Amount Credit]]&gt;0,ROUND(Table1[[#This Row],[Cur_Amount Credit]],2),"")</f>
        <v/>
      </c>
      <c r="AX2850" s="46" t="str">
        <f>LEFT(Table1[[#This Row],[Cur]],3)</f>
        <v/>
      </c>
      <c r="AY2850" s="59"/>
      <c r="AZ2850" s="46"/>
      <c r="BA2850" s="46" t="str">
        <f>IF(Table1[[#This Row],[Cur]]&lt;&gt;"",IF(Table1[[#This Row],[Cur]]="USD","",ExchangeRate),"")</f>
        <v/>
      </c>
      <c r="BB2850" s="46" t="str">
        <f>IF(Table1[[#This Row],[Grant]]&lt;&gt;"",VLOOKUP(Table1[[#This Row],[Grant]],Grants!B:D,3),"")</f>
        <v/>
      </c>
      <c r="BC2850" s="46" t="str">
        <f>TRIM(Table1[[#This Row],[Vendor ID]])</f>
        <v/>
      </c>
      <c r="BD2850">
        <f>IF(Table1[[#This Row],[Reference Number]]=Q2849,BD2849,BD2849+1)</f>
        <v>0</v>
      </c>
    </row>
    <row r="2851" spans="1:56" ht="11.25" customHeight="1" x14ac:dyDescent="0.25">
      <c r="A2851" s="1"/>
      <c r="B2851" s="88" t="str">
        <f>IF(Table1[[#This Row],[Posting Date]]&lt;&gt;"",IF(Table1[[#This Row],[Reference Number]]=Q2850,B2850+1,1),"")</f>
        <v/>
      </c>
      <c r="C2851" s="61"/>
      <c r="D2851" s="61"/>
      <c r="E2851" s="138"/>
      <c r="F2851" s="141" t="str">
        <f>IFERROR(IF(VLOOKUP(Table1[[#This Row],[Budget Code Description]],Dimentions!$X$6:$AC$139,2,FALSE)="","",VLOOKUP(Table1[[#This Row],[Budget Code Description]],Dimentions!$X$6:$AC$139,2,FALSE)),"")</f>
        <v/>
      </c>
      <c r="G2851" s="141"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1" t="str">
        <f>IFERROR(VLOOKUP(Table1[[#This Row],[Budget Code Description]],Table6[#All],8,FALSE),"")</f>
        <v/>
      </c>
      <c r="L2851" s="63"/>
      <c r="M2851" s="65" t="str">
        <f>IFERROR(VLOOKUP(Table1[[#This Row],[Staff ID]],Table2[],2,FALSE),"")</f>
        <v/>
      </c>
      <c r="N2851" s="209" t="str">
        <f>IFERROR(IF(VLOOKUP(Table1[[#This Row],[Budget Code Description]],Dimentions!$X$6:$AC$134,4,FALSE)="","",VLOOKUP(Table1[[#This Row],[Budget Code Description]],Dimentions!$X$6:$AC$134,4,FALSE)),"")</f>
        <v/>
      </c>
      <c r="O2851" s="65" t="str">
        <f>IFERROR(VLOOKUP(Table1[[#This Row],[Vendor ID]],Table549[],2,FALSE),"")</f>
        <v/>
      </c>
      <c r="P2851" s="63"/>
      <c r="Q2851" s="141" t="str">
        <f>IF(Table1[[#This Row],[Posting Date]]&lt;&gt;"",$D$9,"")</f>
        <v/>
      </c>
      <c r="R2851" s="157" t="str">
        <f>IF(Table1[[#This Row],[Posting Date]]&lt;&gt;"",$D$10,"")</f>
        <v/>
      </c>
      <c r="S2851" s="66"/>
      <c r="T2851" s="63"/>
      <c r="U2851" s="67"/>
      <c r="V2851" s="67"/>
      <c r="W2851" s="67" t="str">
        <f t="shared" si="48"/>
        <v/>
      </c>
      <c r="X2851" s="159" t="str">
        <f>IF(E2851="","",(IF(Table1[[#This Row],[Cur]]="USD",Table1[[#This Row],[Cur_Amount Debit]],Table1[[#This Row],[Cur_Amount Debit]]/Table1[[#This Row],[Exchange Rate]])))</f>
        <v/>
      </c>
      <c r="Y2851" s="159" t="str">
        <f>IF(E2851="","",(IF(Table1[[#This Row],[Cur]]="USD",Table1[[#This Row],[Cur_Amount Credit]],Table1[[#This Row],[Cur_Amount Credit]]/ExchangeRate)))</f>
        <v/>
      </c>
      <c r="Z2851" s="201" t="str">
        <f>IF(E2851="","",(Table1[[#This Row],[Debit USD]]-Table1[[#This Row],[Credit USD]]))</f>
        <v/>
      </c>
      <c r="AA2851" s="226"/>
      <c r="AB2851" s="255"/>
      <c r="AC2851" s="1"/>
      <c r="AD2851" s="15"/>
      <c r="AE2851" s="15" t="str">
        <f>IF(AND(OR(Table1[[#This Row],[Account]]="15030",Table1[[#This Row],[Account]]="15035",Table1[[#This Row],[Account]]="20150"),Table1[[#This Row],[Vendor ID]]=""),1,"")</f>
        <v/>
      </c>
      <c r="AF2851" s="15"/>
      <c r="AG2851" s="15"/>
      <c r="AH2851" s="15"/>
      <c r="AI2851" s="46" t="str">
        <f>IF(Table1[[#This Row],[Posting Date]]&lt;&gt;"","GJ-"&amp;CountryID,"")</f>
        <v/>
      </c>
      <c r="AJ2851" s="59" t="str">
        <f>IF(Table1[[#This Row],[Posting Date]]&lt;&gt;"",Table1[[#This Row],[Posting Date]],"")</f>
        <v/>
      </c>
      <c r="AK2851" s="46"/>
      <c r="AL2851" s="46" t="str">
        <f>IF(Table1[[#This Row],[Description]]&lt;&gt;"",Table1[[#This Row],[Description]],"")</f>
        <v/>
      </c>
      <c r="AM2851" s="46" t="str">
        <f>IF(Table1[[#This Row],[Posting Date]]&lt;&gt;"",Table1[[#This Row],[Reference Number]],"")</f>
        <v/>
      </c>
      <c r="AN2851" s="46" t="str">
        <f>TRIM(Table1[[#This Row],[Line '#]])</f>
        <v/>
      </c>
      <c r="AO2851" s="46" t="str">
        <f>TRIM(Table1[[#This Row],[Account]])</f>
        <v/>
      </c>
      <c r="AP2851" s="46" t="str">
        <f>IF(Table1[[#This Row],[Posting Date]]&lt;&gt;"",$D$5,"")</f>
        <v/>
      </c>
      <c r="AQ2851" s="46" t="str">
        <f>TRIM(Table1[[#This Row],[Departments-Prgrams]])</f>
        <v/>
      </c>
      <c r="AR2851" s="46" t="str">
        <f>TRIM(Table1[[#This Row],[Grant]])</f>
        <v/>
      </c>
      <c r="AS2851" s="46" t="str">
        <f>TRIM(Table1[[#This Row],[Staff ID]])</f>
        <v/>
      </c>
      <c r="AT2851" s="46" t="str">
        <f>IF(TRIM(Table1[[#This Row],[Budget Code]])=0,"",TRIM(Table1[[#This Row],[Budget Code]]))</f>
        <v/>
      </c>
      <c r="AU2851" s="46" t="str">
        <f>IF(Table1[[#This Row],[Line Description]]&lt;&gt;"",Table1[[#This Row],[Line Description]],"")</f>
        <v/>
      </c>
      <c r="AV2851" s="46" t="str">
        <f>IF(Table1[[#This Row],[Cur_Amount Debit]]&gt;0,ROUND(Table1[[#This Row],[Cur_Amount Debit]],2),"")</f>
        <v/>
      </c>
      <c r="AW2851" s="46" t="str">
        <f>IF(Table1[[#This Row],[Cur_Amount Credit]]&gt;0,ROUND(Table1[[#This Row],[Cur_Amount Credit]],2),"")</f>
        <v/>
      </c>
      <c r="AX2851" s="46" t="str">
        <f>LEFT(Table1[[#This Row],[Cur]],3)</f>
        <v/>
      </c>
      <c r="AY2851" s="59"/>
      <c r="AZ2851" s="46"/>
      <c r="BA2851" s="46" t="str">
        <f>IF(Table1[[#This Row],[Cur]]&lt;&gt;"",IF(Table1[[#This Row],[Cur]]="USD","",ExchangeRate),"")</f>
        <v/>
      </c>
      <c r="BB2851" s="46" t="str">
        <f>IF(Table1[[#This Row],[Grant]]&lt;&gt;"",VLOOKUP(Table1[[#This Row],[Grant]],Grants!B:D,3),"")</f>
        <v/>
      </c>
      <c r="BC2851" s="46" t="str">
        <f>TRIM(Table1[[#This Row],[Vendor ID]])</f>
        <v/>
      </c>
      <c r="BD2851">
        <f>IF(Table1[[#This Row],[Reference Number]]=Q2850,BD2850,BD2850+1)</f>
        <v>0</v>
      </c>
    </row>
    <row r="2852" spans="1:56" ht="11.25" customHeight="1" x14ac:dyDescent="0.25">
      <c r="A2852" s="1"/>
      <c r="B2852" s="88" t="str">
        <f>IF(Table1[[#This Row],[Posting Date]]&lt;&gt;"",IF(Table1[[#This Row],[Reference Number]]=Q2851,B2851+1,1),"")</f>
        <v/>
      </c>
      <c r="C2852" s="61"/>
      <c r="D2852" s="61"/>
      <c r="E2852" s="138"/>
      <c r="F2852" s="141" t="str">
        <f>IFERROR(IF(VLOOKUP(Table1[[#This Row],[Budget Code Description]],Dimentions!$X$6:$AC$139,2,FALSE)="","",VLOOKUP(Table1[[#This Row],[Budget Code Description]],Dimentions!$X$6:$AC$139,2,FALSE)),"")</f>
        <v/>
      </c>
      <c r="G2852" s="141"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1" t="str">
        <f>IFERROR(VLOOKUP(Table1[[#This Row],[Budget Code Description]],Table6[#All],8,FALSE),"")</f>
        <v/>
      </c>
      <c r="L2852" s="63"/>
      <c r="M2852" s="65" t="str">
        <f>IFERROR(VLOOKUP(Table1[[#This Row],[Staff ID]],Table2[],2,FALSE),"")</f>
        <v/>
      </c>
      <c r="N2852" s="209" t="str">
        <f>IFERROR(IF(VLOOKUP(Table1[[#This Row],[Budget Code Description]],Dimentions!$X$6:$AC$134,4,FALSE)="","",VLOOKUP(Table1[[#This Row],[Budget Code Description]],Dimentions!$X$6:$AC$134,4,FALSE)),"")</f>
        <v/>
      </c>
      <c r="O2852" s="65" t="str">
        <f>IFERROR(VLOOKUP(Table1[[#This Row],[Vendor ID]],Table549[],2,FALSE),"")</f>
        <v/>
      </c>
      <c r="P2852" s="63"/>
      <c r="Q2852" s="141" t="str">
        <f>IF(Table1[[#This Row],[Posting Date]]&lt;&gt;"",$D$9,"")</f>
        <v/>
      </c>
      <c r="R2852" s="157" t="str">
        <f>IF(Table1[[#This Row],[Posting Date]]&lt;&gt;"",$D$10,"")</f>
        <v/>
      </c>
      <c r="S2852" s="66"/>
      <c r="T2852" s="63"/>
      <c r="U2852" s="67"/>
      <c r="V2852" s="67"/>
      <c r="W2852" s="67" t="str">
        <f t="shared" si="48"/>
        <v/>
      </c>
      <c r="X2852" s="159" t="str">
        <f>IF(E2852="","",(IF(Table1[[#This Row],[Cur]]="USD",Table1[[#This Row],[Cur_Amount Debit]],Table1[[#This Row],[Cur_Amount Debit]]/Table1[[#This Row],[Exchange Rate]])))</f>
        <v/>
      </c>
      <c r="Y2852" s="159" t="str">
        <f>IF(E2852="","",(IF(Table1[[#This Row],[Cur]]="USD",Table1[[#This Row],[Cur_Amount Credit]],Table1[[#This Row],[Cur_Amount Credit]]/ExchangeRate)))</f>
        <v/>
      </c>
      <c r="Z2852" s="201" t="str">
        <f>IF(E2852="","",(Table1[[#This Row],[Debit USD]]-Table1[[#This Row],[Credit USD]]))</f>
        <v/>
      </c>
      <c r="AA2852" s="226"/>
      <c r="AB2852" s="255"/>
      <c r="AC2852" s="1"/>
      <c r="AD2852" s="15"/>
      <c r="AE2852" s="15" t="str">
        <f>IF(AND(OR(Table1[[#This Row],[Account]]="15030",Table1[[#This Row],[Account]]="15035",Table1[[#This Row],[Account]]="20150"),Table1[[#This Row],[Vendor ID]]=""),1,"")</f>
        <v/>
      </c>
      <c r="AF2852" s="15"/>
      <c r="AG2852" s="15"/>
      <c r="AH2852" s="15"/>
      <c r="AI2852" s="46" t="str">
        <f>IF(Table1[[#This Row],[Posting Date]]&lt;&gt;"","GJ-"&amp;CountryID,"")</f>
        <v/>
      </c>
      <c r="AJ2852" s="59" t="str">
        <f>IF(Table1[[#This Row],[Posting Date]]&lt;&gt;"",Table1[[#This Row],[Posting Date]],"")</f>
        <v/>
      </c>
      <c r="AK2852" s="46"/>
      <c r="AL2852" s="46" t="str">
        <f>IF(Table1[[#This Row],[Description]]&lt;&gt;"",Table1[[#This Row],[Description]],"")</f>
        <v/>
      </c>
      <c r="AM2852" s="46" t="str">
        <f>IF(Table1[[#This Row],[Posting Date]]&lt;&gt;"",Table1[[#This Row],[Reference Number]],"")</f>
        <v/>
      </c>
      <c r="AN2852" s="46" t="str">
        <f>TRIM(Table1[[#This Row],[Line '#]])</f>
        <v/>
      </c>
      <c r="AO2852" s="46" t="str">
        <f>TRIM(Table1[[#This Row],[Account]])</f>
        <v/>
      </c>
      <c r="AP2852" s="46" t="str">
        <f>IF(Table1[[#This Row],[Posting Date]]&lt;&gt;"",$D$5,"")</f>
        <v/>
      </c>
      <c r="AQ2852" s="46" t="str">
        <f>TRIM(Table1[[#This Row],[Departments-Prgrams]])</f>
        <v/>
      </c>
      <c r="AR2852" s="46" t="str">
        <f>TRIM(Table1[[#This Row],[Grant]])</f>
        <v/>
      </c>
      <c r="AS2852" s="46" t="str">
        <f>TRIM(Table1[[#This Row],[Staff ID]])</f>
        <v/>
      </c>
      <c r="AT2852" s="46" t="str">
        <f>IF(TRIM(Table1[[#This Row],[Budget Code]])=0,"",TRIM(Table1[[#This Row],[Budget Code]]))</f>
        <v/>
      </c>
      <c r="AU2852" s="46" t="str">
        <f>IF(Table1[[#This Row],[Line Description]]&lt;&gt;"",Table1[[#This Row],[Line Description]],"")</f>
        <v/>
      </c>
      <c r="AV2852" s="46" t="str">
        <f>IF(Table1[[#This Row],[Cur_Amount Debit]]&gt;0,ROUND(Table1[[#This Row],[Cur_Amount Debit]],2),"")</f>
        <v/>
      </c>
      <c r="AW2852" s="46" t="str">
        <f>IF(Table1[[#This Row],[Cur_Amount Credit]]&gt;0,ROUND(Table1[[#This Row],[Cur_Amount Credit]],2),"")</f>
        <v/>
      </c>
      <c r="AX2852" s="46" t="str">
        <f>LEFT(Table1[[#This Row],[Cur]],3)</f>
        <v/>
      </c>
      <c r="AY2852" s="59"/>
      <c r="AZ2852" s="46"/>
      <c r="BA2852" s="46" t="str">
        <f>IF(Table1[[#This Row],[Cur]]&lt;&gt;"",IF(Table1[[#This Row],[Cur]]="USD","",ExchangeRate),"")</f>
        <v/>
      </c>
      <c r="BB2852" s="46" t="str">
        <f>IF(Table1[[#This Row],[Grant]]&lt;&gt;"",VLOOKUP(Table1[[#This Row],[Grant]],Grants!B:D,3),"")</f>
        <v/>
      </c>
      <c r="BC2852" s="46" t="str">
        <f>TRIM(Table1[[#This Row],[Vendor ID]])</f>
        <v/>
      </c>
      <c r="BD2852">
        <f>IF(Table1[[#This Row],[Reference Number]]=Q2851,BD2851,BD2851+1)</f>
        <v>0</v>
      </c>
    </row>
    <row r="2853" spans="1:56" ht="11.25" customHeight="1" x14ac:dyDescent="0.25">
      <c r="A2853" s="1"/>
      <c r="B2853" s="88" t="str">
        <f>IF(Table1[[#This Row],[Posting Date]]&lt;&gt;"",IF(Table1[[#This Row],[Reference Number]]=Q2852,B2852+1,1),"")</f>
        <v/>
      </c>
      <c r="C2853" s="61"/>
      <c r="D2853" s="61"/>
      <c r="E2853" s="138"/>
      <c r="F2853" s="141" t="str">
        <f>IFERROR(IF(VLOOKUP(Table1[[#This Row],[Budget Code Description]],Dimentions!$X$6:$AC$139,2,FALSE)="","",VLOOKUP(Table1[[#This Row],[Budget Code Description]],Dimentions!$X$6:$AC$139,2,FALSE)),"")</f>
        <v/>
      </c>
      <c r="G2853" s="141"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1" t="str">
        <f>IFERROR(VLOOKUP(Table1[[#This Row],[Budget Code Description]],Table6[#All],8,FALSE),"")</f>
        <v/>
      </c>
      <c r="L2853" s="63"/>
      <c r="M2853" s="65" t="str">
        <f>IFERROR(VLOOKUP(Table1[[#This Row],[Staff ID]],Table2[],2,FALSE),"")</f>
        <v/>
      </c>
      <c r="N2853" s="209" t="str">
        <f>IFERROR(IF(VLOOKUP(Table1[[#This Row],[Budget Code Description]],Dimentions!$X$6:$AC$134,4,FALSE)="","",VLOOKUP(Table1[[#This Row],[Budget Code Description]],Dimentions!$X$6:$AC$134,4,FALSE)),"")</f>
        <v/>
      </c>
      <c r="O2853" s="65" t="str">
        <f>IFERROR(VLOOKUP(Table1[[#This Row],[Vendor ID]],Table549[],2,FALSE),"")</f>
        <v/>
      </c>
      <c r="P2853" s="63"/>
      <c r="Q2853" s="141" t="str">
        <f>IF(Table1[[#This Row],[Posting Date]]&lt;&gt;"",$D$9,"")</f>
        <v/>
      </c>
      <c r="R2853" s="157" t="str">
        <f>IF(Table1[[#This Row],[Posting Date]]&lt;&gt;"",$D$10,"")</f>
        <v/>
      </c>
      <c r="S2853" s="66"/>
      <c r="T2853" s="63"/>
      <c r="U2853" s="67"/>
      <c r="V2853" s="67"/>
      <c r="W2853" s="67" t="str">
        <f t="shared" si="48"/>
        <v/>
      </c>
      <c r="X2853" s="159" t="str">
        <f>IF(E2853="","",(IF(Table1[[#This Row],[Cur]]="USD",Table1[[#This Row],[Cur_Amount Debit]],Table1[[#This Row],[Cur_Amount Debit]]/Table1[[#This Row],[Exchange Rate]])))</f>
        <v/>
      </c>
      <c r="Y2853" s="159" t="str">
        <f>IF(E2853="","",(IF(Table1[[#This Row],[Cur]]="USD",Table1[[#This Row],[Cur_Amount Credit]],Table1[[#This Row],[Cur_Amount Credit]]/ExchangeRate)))</f>
        <v/>
      </c>
      <c r="Z2853" s="201" t="str">
        <f>IF(E2853="","",(Table1[[#This Row],[Debit USD]]-Table1[[#This Row],[Credit USD]]))</f>
        <v/>
      </c>
      <c r="AA2853" s="226"/>
      <c r="AB2853" s="255"/>
      <c r="AC2853" s="1"/>
      <c r="AD2853" s="15"/>
      <c r="AE2853" s="15" t="str">
        <f>IF(AND(OR(Table1[[#This Row],[Account]]="15030",Table1[[#This Row],[Account]]="15035",Table1[[#This Row],[Account]]="20150"),Table1[[#This Row],[Vendor ID]]=""),1,"")</f>
        <v/>
      </c>
      <c r="AF2853" s="15"/>
      <c r="AG2853" s="15"/>
      <c r="AH2853" s="15"/>
      <c r="AI2853" s="46" t="str">
        <f>IF(Table1[[#This Row],[Posting Date]]&lt;&gt;"","GJ-"&amp;CountryID,"")</f>
        <v/>
      </c>
      <c r="AJ2853" s="59" t="str">
        <f>IF(Table1[[#This Row],[Posting Date]]&lt;&gt;"",Table1[[#This Row],[Posting Date]],"")</f>
        <v/>
      </c>
      <c r="AK2853" s="46"/>
      <c r="AL2853" s="46" t="str">
        <f>IF(Table1[[#This Row],[Description]]&lt;&gt;"",Table1[[#This Row],[Description]],"")</f>
        <v/>
      </c>
      <c r="AM2853" s="46" t="str">
        <f>IF(Table1[[#This Row],[Posting Date]]&lt;&gt;"",Table1[[#This Row],[Reference Number]],"")</f>
        <v/>
      </c>
      <c r="AN2853" s="46" t="str">
        <f>TRIM(Table1[[#This Row],[Line '#]])</f>
        <v/>
      </c>
      <c r="AO2853" s="46" t="str">
        <f>TRIM(Table1[[#This Row],[Account]])</f>
        <v/>
      </c>
      <c r="AP2853" s="46" t="str">
        <f>IF(Table1[[#This Row],[Posting Date]]&lt;&gt;"",$D$5,"")</f>
        <v/>
      </c>
      <c r="AQ2853" s="46" t="str">
        <f>TRIM(Table1[[#This Row],[Departments-Prgrams]])</f>
        <v/>
      </c>
      <c r="AR2853" s="46" t="str">
        <f>TRIM(Table1[[#This Row],[Grant]])</f>
        <v/>
      </c>
      <c r="AS2853" s="46" t="str">
        <f>TRIM(Table1[[#This Row],[Staff ID]])</f>
        <v/>
      </c>
      <c r="AT2853" s="46" t="str">
        <f>IF(TRIM(Table1[[#This Row],[Budget Code]])=0,"",TRIM(Table1[[#This Row],[Budget Code]]))</f>
        <v/>
      </c>
      <c r="AU2853" s="46" t="str">
        <f>IF(Table1[[#This Row],[Line Description]]&lt;&gt;"",Table1[[#This Row],[Line Description]],"")</f>
        <v/>
      </c>
      <c r="AV2853" s="46" t="str">
        <f>IF(Table1[[#This Row],[Cur_Amount Debit]]&gt;0,ROUND(Table1[[#This Row],[Cur_Amount Debit]],2),"")</f>
        <v/>
      </c>
      <c r="AW2853" s="46" t="str">
        <f>IF(Table1[[#This Row],[Cur_Amount Credit]]&gt;0,ROUND(Table1[[#This Row],[Cur_Amount Credit]],2),"")</f>
        <v/>
      </c>
      <c r="AX2853" s="46" t="str">
        <f>LEFT(Table1[[#This Row],[Cur]],3)</f>
        <v/>
      </c>
      <c r="AY2853" s="59"/>
      <c r="AZ2853" s="46"/>
      <c r="BA2853" s="46" t="str">
        <f>IF(Table1[[#This Row],[Cur]]&lt;&gt;"",IF(Table1[[#This Row],[Cur]]="USD","",ExchangeRate),"")</f>
        <v/>
      </c>
      <c r="BB2853" s="46" t="str">
        <f>IF(Table1[[#This Row],[Grant]]&lt;&gt;"",VLOOKUP(Table1[[#This Row],[Grant]],Grants!B:D,3),"")</f>
        <v/>
      </c>
      <c r="BC2853" s="46" t="str">
        <f>TRIM(Table1[[#This Row],[Vendor ID]])</f>
        <v/>
      </c>
      <c r="BD2853">
        <f>IF(Table1[[#This Row],[Reference Number]]=Q2852,BD2852,BD2852+1)</f>
        <v>0</v>
      </c>
    </row>
    <row r="2854" spans="1:56" ht="11.25" customHeight="1" x14ac:dyDescent="0.25">
      <c r="A2854" s="1"/>
      <c r="B2854" s="88" t="str">
        <f>IF(Table1[[#This Row],[Posting Date]]&lt;&gt;"",IF(Table1[[#This Row],[Reference Number]]=Q2853,B2853+1,1),"")</f>
        <v/>
      </c>
      <c r="C2854" s="61"/>
      <c r="D2854" s="61"/>
      <c r="E2854" s="138"/>
      <c r="F2854" s="141" t="str">
        <f>IFERROR(IF(VLOOKUP(Table1[[#This Row],[Budget Code Description]],Dimentions!$X$6:$AC$139,2,FALSE)="","",VLOOKUP(Table1[[#This Row],[Budget Code Description]],Dimentions!$X$6:$AC$139,2,FALSE)),"")</f>
        <v/>
      </c>
      <c r="G2854" s="141"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1" t="str">
        <f>IFERROR(VLOOKUP(Table1[[#This Row],[Budget Code Description]],Table6[#All],8,FALSE),"")</f>
        <v/>
      </c>
      <c r="L2854" s="63"/>
      <c r="M2854" s="65" t="str">
        <f>IFERROR(VLOOKUP(Table1[[#This Row],[Staff ID]],Table2[],2,FALSE),"")</f>
        <v/>
      </c>
      <c r="N2854" s="209" t="str">
        <f>IFERROR(IF(VLOOKUP(Table1[[#This Row],[Budget Code Description]],Dimentions!$X$6:$AC$134,4,FALSE)="","",VLOOKUP(Table1[[#This Row],[Budget Code Description]],Dimentions!$X$6:$AC$134,4,FALSE)),"")</f>
        <v/>
      </c>
      <c r="O2854" s="65" t="str">
        <f>IFERROR(VLOOKUP(Table1[[#This Row],[Vendor ID]],Table549[],2,FALSE),"")</f>
        <v/>
      </c>
      <c r="P2854" s="63"/>
      <c r="Q2854" s="141" t="str">
        <f>IF(Table1[[#This Row],[Posting Date]]&lt;&gt;"",$D$9,"")</f>
        <v/>
      </c>
      <c r="R2854" s="157" t="str">
        <f>IF(Table1[[#This Row],[Posting Date]]&lt;&gt;"",$D$10,"")</f>
        <v/>
      </c>
      <c r="S2854" s="66"/>
      <c r="T2854" s="63"/>
      <c r="U2854" s="67"/>
      <c r="V2854" s="67"/>
      <c r="W2854" s="67" t="str">
        <f t="shared" si="48"/>
        <v/>
      </c>
      <c r="X2854" s="159" t="str">
        <f>IF(E2854="","",(IF(Table1[[#This Row],[Cur]]="USD",Table1[[#This Row],[Cur_Amount Debit]],Table1[[#This Row],[Cur_Amount Debit]]/Table1[[#This Row],[Exchange Rate]])))</f>
        <v/>
      </c>
      <c r="Y2854" s="159" t="str">
        <f>IF(E2854="","",(IF(Table1[[#This Row],[Cur]]="USD",Table1[[#This Row],[Cur_Amount Credit]],Table1[[#This Row],[Cur_Amount Credit]]/ExchangeRate)))</f>
        <v/>
      </c>
      <c r="Z2854" s="201" t="str">
        <f>IF(E2854="","",(Table1[[#This Row],[Debit USD]]-Table1[[#This Row],[Credit USD]]))</f>
        <v/>
      </c>
      <c r="AA2854" s="226"/>
      <c r="AB2854" s="255"/>
      <c r="AC2854" s="1"/>
      <c r="AD2854" s="15"/>
      <c r="AE2854" s="15" t="str">
        <f>IF(AND(OR(Table1[[#This Row],[Account]]="15030",Table1[[#This Row],[Account]]="15035",Table1[[#This Row],[Account]]="20150"),Table1[[#This Row],[Vendor ID]]=""),1,"")</f>
        <v/>
      </c>
      <c r="AF2854" s="15"/>
      <c r="AG2854" s="15"/>
      <c r="AH2854" s="15"/>
      <c r="AI2854" s="46" t="str">
        <f>IF(Table1[[#This Row],[Posting Date]]&lt;&gt;"","GJ-"&amp;CountryID,"")</f>
        <v/>
      </c>
      <c r="AJ2854" s="59" t="str">
        <f>IF(Table1[[#This Row],[Posting Date]]&lt;&gt;"",Table1[[#This Row],[Posting Date]],"")</f>
        <v/>
      </c>
      <c r="AK2854" s="46"/>
      <c r="AL2854" s="46" t="str">
        <f>IF(Table1[[#This Row],[Description]]&lt;&gt;"",Table1[[#This Row],[Description]],"")</f>
        <v/>
      </c>
      <c r="AM2854" s="46" t="str">
        <f>IF(Table1[[#This Row],[Posting Date]]&lt;&gt;"",Table1[[#This Row],[Reference Number]],"")</f>
        <v/>
      </c>
      <c r="AN2854" s="46" t="str">
        <f>TRIM(Table1[[#This Row],[Line '#]])</f>
        <v/>
      </c>
      <c r="AO2854" s="46" t="str">
        <f>TRIM(Table1[[#This Row],[Account]])</f>
        <v/>
      </c>
      <c r="AP2854" s="46" t="str">
        <f>IF(Table1[[#This Row],[Posting Date]]&lt;&gt;"",$D$5,"")</f>
        <v/>
      </c>
      <c r="AQ2854" s="46" t="str">
        <f>TRIM(Table1[[#This Row],[Departments-Prgrams]])</f>
        <v/>
      </c>
      <c r="AR2854" s="46" t="str">
        <f>TRIM(Table1[[#This Row],[Grant]])</f>
        <v/>
      </c>
      <c r="AS2854" s="46" t="str">
        <f>TRIM(Table1[[#This Row],[Staff ID]])</f>
        <v/>
      </c>
      <c r="AT2854" s="46" t="str">
        <f>IF(TRIM(Table1[[#This Row],[Budget Code]])=0,"",TRIM(Table1[[#This Row],[Budget Code]]))</f>
        <v/>
      </c>
      <c r="AU2854" s="46" t="str">
        <f>IF(Table1[[#This Row],[Line Description]]&lt;&gt;"",Table1[[#This Row],[Line Description]],"")</f>
        <v/>
      </c>
      <c r="AV2854" s="46" t="str">
        <f>IF(Table1[[#This Row],[Cur_Amount Debit]]&gt;0,ROUND(Table1[[#This Row],[Cur_Amount Debit]],2),"")</f>
        <v/>
      </c>
      <c r="AW2854" s="46" t="str">
        <f>IF(Table1[[#This Row],[Cur_Amount Credit]]&gt;0,ROUND(Table1[[#This Row],[Cur_Amount Credit]],2),"")</f>
        <v/>
      </c>
      <c r="AX2854" s="46" t="str">
        <f>LEFT(Table1[[#This Row],[Cur]],3)</f>
        <v/>
      </c>
      <c r="AY2854" s="59"/>
      <c r="AZ2854" s="46"/>
      <c r="BA2854" s="46" t="str">
        <f>IF(Table1[[#This Row],[Cur]]&lt;&gt;"",IF(Table1[[#This Row],[Cur]]="USD","",ExchangeRate),"")</f>
        <v/>
      </c>
      <c r="BB2854" s="46" t="str">
        <f>IF(Table1[[#This Row],[Grant]]&lt;&gt;"",VLOOKUP(Table1[[#This Row],[Grant]],Grants!B:D,3),"")</f>
        <v/>
      </c>
      <c r="BC2854" s="46" t="str">
        <f>TRIM(Table1[[#This Row],[Vendor ID]])</f>
        <v/>
      </c>
      <c r="BD2854">
        <f>IF(Table1[[#This Row],[Reference Number]]=Q2853,BD2853,BD2853+1)</f>
        <v>0</v>
      </c>
    </row>
    <row r="2855" spans="1:56" ht="11.25" customHeight="1" x14ac:dyDescent="0.25">
      <c r="A2855" s="1"/>
      <c r="B2855" s="88" t="str">
        <f>IF(Table1[[#This Row],[Posting Date]]&lt;&gt;"",IF(Table1[[#This Row],[Reference Number]]=Q2854,B2854+1,1),"")</f>
        <v/>
      </c>
      <c r="C2855" s="61"/>
      <c r="D2855" s="61"/>
      <c r="E2855" s="138"/>
      <c r="F2855" s="141" t="str">
        <f>IFERROR(IF(VLOOKUP(Table1[[#This Row],[Budget Code Description]],Dimentions!$X$6:$AC$139,2,FALSE)="","",VLOOKUP(Table1[[#This Row],[Budget Code Description]],Dimentions!$X$6:$AC$139,2,FALSE)),"")</f>
        <v/>
      </c>
      <c r="G2855" s="141"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1" t="str">
        <f>IFERROR(VLOOKUP(Table1[[#This Row],[Budget Code Description]],Table6[#All],8,FALSE),"")</f>
        <v/>
      </c>
      <c r="L2855" s="63"/>
      <c r="M2855" s="65" t="str">
        <f>IFERROR(VLOOKUP(Table1[[#This Row],[Staff ID]],Table2[],2,FALSE),"")</f>
        <v/>
      </c>
      <c r="N2855" s="209" t="str">
        <f>IFERROR(IF(VLOOKUP(Table1[[#This Row],[Budget Code Description]],Dimentions!$X$6:$AC$134,4,FALSE)="","",VLOOKUP(Table1[[#This Row],[Budget Code Description]],Dimentions!$X$6:$AC$134,4,FALSE)),"")</f>
        <v/>
      </c>
      <c r="O2855" s="65" t="str">
        <f>IFERROR(VLOOKUP(Table1[[#This Row],[Vendor ID]],Table549[],2,FALSE),"")</f>
        <v/>
      </c>
      <c r="P2855" s="63"/>
      <c r="Q2855" s="141" t="str">
        <f>IF(Table1[[#This Row],[Posting Date]]&lt;&gt;"",$D$9,"")</f>
        <v/>
      </c>
      <c r="R2855" s="157" t="str">
        <f>IF(Table1[[#This Row],[Posting Date]]&lt;&gt;"",$D$10,"")</f>
        <v/>
      </c>
      <c r="S2855" s="66"/>
      <c r="T2855" s="63"/>
      <c r="U2855" s="67"/>
      <c r="V2855" s="67"/>
      <c r="W2855" s="67" t="str">
        <f t="shared" si="48"/>
        <v/>
      </c>
      <c r="X2855" s="159" t="str">
        <f>IF(E2855="","",(IF(Table1[[#This Row],[Cur]]="USD",Table1[[#This Row],[Cur_Amount Debit]],Table1[[#This Row],[Cur_Amount Debit]]/Table1[[#This Row],[Exchange Rate]])))</f>
        <v/>
      </c>
      <c r="Y2855" s="159" t="str">
        <f>IF(E2855="","",(IF(Table1[[#This Row],[Cur]]="USD",Table1[[#This Row],[Cur_Amount Credit]],Table1[[#This Row],[Cur_Amount Credit]]/ExchangeRate)))</f>
        <v/>
      </c>
      <c r="Z2855" s="201" t="str">
        <f>IF(E2855="","",(Table1[[#This Row],[Debit USD]]-Table1[[#This Row],[Credit USD]]))</f>
        <v/>
      </c>
      <c r="AA2855" s="226"/>
      <c r="AB2855" s="255"/>
      <c r="AC2855" s="1"/>
      <c r="AD2855" s="15"/>
      <c r="AE2855" s="15" t="str">
        <f>IF(AND(OR(Table1[[#This Row],[Account]]="15030",Table1[[#This Row],[Account]]="15035",Table1[[#This Row],[Account]]="20150"),Table1[[#This Row],[Vendor ID]]=""),1,"")</f>
        <v/>
      </c>
      <c r="AF2855" s="15"/>
      <c r="AG2855" s="15"/>
      <c r="AH2855" s="15"/>
      <c r="AI2855" s="46" t="str">
        <f>IF(Table1[[#This Row],[Posting Date]]&lt;&gt;"","GJ-"&amp;CountryID,"")</f>
        <v/>
      </c>
      <c r="AJ2855" s="59" t="str">
        <f>IF(Table1[[#This Row],[Posting Date]]&lt;&gt;"",Table1[[#This Row],[Posting Date]],"")</f>
        <v/>
      </c>
      <c r="AK2855" s="46"/>
      <c r="AL2855" s="46" t="str">
        <f>IF(Table1[[#This Row],[Description]]&lt;&gt;"",Table1[[#This Row],[Description]],"")</f>
        <v/>
      </c>
      <c r="AM2855" s="46" t="str">
        <f>IF(Table1[[#This Row],[Posting Date]]&lt;&gt;"",Table1[[#This Row],[Reference Number]],"")</f>
        <v/>
      </c>
      <c r="AN2855" s="46" t="str">
        <f>TRIM(Table1[[#This Row],[Line '#]])</f>
        <v/>
      </c>
      <c r="AO2855" s="46" t="str">
        <f>TRIM(Table1[[#This Row],[Account]])</f>
        <v/>
      </c>
      <c r="AP2855" s="46" t="str">
        <f>IF(Table1[[#This Row],[Posting Date]]&lt;&gt;"",$D$5,"")</f>
        <v/>
      </c>
      <c r="AQ2855" s="46" t="str">
        <f>TRIM(Table1[[#This Row],[Departments-Prgrams]])</f>
        <v/>
      </c>
      <c r="AR2855" s="46" t="str">
        <f>TRIM(Table1[[#This Row],[Grant]])</f>
        <v/>
      </c>
      <c r="AS2855" s="46" t="str">
        <f>TRIM(Table1[[#This Row],[Staff ID]])</f>
        <v/>
      </c>
      <c r="AT2855" s="46" t="str">
        <f>IF(TRIM(Table1[[#This Row],[Budget Code]])=0,"",TRIM(Table1[[#This Row],[Budget Code]]))</f>
        <v/>
      </c>
      <c r="AU2855" s="46" t="str">
        <f>IF(Table1[[#This Row],[Line Description]]&lt;&gt;"",Table1[[#This Row],[Line Description]],"")</f>
        <v/>
      </c>
      <c r="AV2855" s="46" t="str">
        <f>IF(Table1[[#This Row],[Cur_Amount Debit]]&gt;0,ROUND(Table1[[#This Row],[Cur_Amount Debit]],2),"")</f>
        <v/>
      </c>
      <c r="AW2855" s="46" t="str">
        <f>IF(Table1[[#This Row],[Cur_Amount Credit]]&gt;0,ROUND(Table1[[#This Row],[Cur_Amount Credit]],2),"")</f>
        <v/>
      </c>
      <c r="AX2855" s="46" t="str">
        <f>LEFT(Table1[[#This Row],[Cur]],3)</f>
        <v/>
      </c>
      <c r="AY2855" s="59"/>
      <c r="AZ2855" s="46"/>
      <c r="BA2855" s="46" t="str">
        <f>IF(Table1[[#This Row],[Cur]]&lt;&gt;"",IF(Table1[[#This Row],[Cur]]="USD","",ExchangeRate),"")</f>
        <v/>
      </c>
      <c r="BB2855" s="46" t="str">
        <f>IF(Table1[[#This Row],[Grant]]&lt;&gt;"",VLOOKUP(Table1[[#This Row],[Grant]],Grants!B:D,3),"")</f>
        <v/>
      </c>
      <c r="BC2855" s="46" t="str">
        <f>TRIM(Table1[[#This Row],[Vendor ID]])</f>
        <v/>
      </c>
      <c r="BD2855">
        <f>IF(Table1[[#This Row],[Reference Number]]=Q2854,BD2854,BD2854+1)</f>
        <v>0</v>
      </c>
    </row>
    <row r="2856" spans="1:56" ht="11.25" customHeight="1" x14ac:dyDescent="0.25">
      <c r="A2856" s="1"/>
      <c r="B2856" s="88" t="str">
        <f>IF(Table1[[#This Row],[Posting Date]]&lt;&gt;"",IF(Table1[[#This Row],[Reference Number]]=Q2855,B2855+1,1),"")</f>
        <v/>
      </c>
      <c r="C2856" s="61"/>
      <c r="D2856" s="61"/>
      <c r="E2856" s="138"/>
      <c r="F2856" s="141" t="str">
        <f>IFERROR(IF(VLOOKUP(Table1[[#This Row],[Budget Code Description]],Dimentions!$X$6:$AC$139,2,FALSE)="","",VLOOKUP(Table1[[#This Row],[Budget Code Description]],Dimentions!$X$6:$AC$139,2,FALSE)),"")</f>
        <v/>
      </c>
      <c r="G2856" s="141"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1" t="str">
        <f>IFERROR(VLOOKUP(Table1[[#This Row],[Budget Code Description]],Table6[#All],8,FALSE),"")</f>
        <v/>
      </c>
      <c r="L2856" s="63"/>
      <c r="M2856" s="65" t="str">
        <f>IFERROR(VLOOKUP(Table1[[#This Row],[Staff ID]],Table2[],2,FALSE),"")</f>
        <v/>
      </c>
      <c r="N2856" s="209" t="str">
        <f>IFERROR(IF(VLOOKUP(Table1[[#This Row],[Budget Code Description]],Dimentions!$X$6:$AC$134,4,FALSE)="","",VLOOKUP(Table1[[#This Row],[Budget Code Description]],Dimentions!$X$6:$AC$134,4,FALSE)),"")</f>
        <v/>
      </c>
      <c r="O2856" s="65" t="str">
        <f>IFERROR(VLOOKUP(Table1[[#This Row],[Vendor ID]],Table549[],2,FALSE),"")</f>
        <v/>
      </c>
      <c r="P2856" s="63"/>
      <c r="Q2856" s="141" t="str">
        <f>IF(Table1[[#This Row],[Posting Date]]&lt;&gt;"",$D$9,"")</f>
        <v/>
      </c>
      <c r="R2856" s="157" t="str">
        <f>IF(Table1[[#This Row],[Posting Date]]&lt;&gt;"",$D$10,"")</f>
        <v/>
      </c>
      <c r="S2856" s="66"/>
      <c r="T2856" s="63"/>
      <c r="U2856" s="67"/>
      <c r="V2856" s="67"/>
      <c r="W2856" s="67" t="str">
        <f t="shared" si="48"/>
        <v/>
      </c>
      <c r="X2856" s="159" t="str">
        <f>IF(E2856="","",(IF(Table1[[#This Row],[Cur]]="USD",Table1[[#This Row],[Cur_Amount Debit]],Table1[[#This Row],[Cur_Amount Debit]]/Table1[[#This Row],[Exchange Rate]])))</f>
        <v/>
      </c>
      <c r="Y2856" s="159" t="str">
        <f>IF(E2856="","",(IF(Table1[[#This Row],[Cur]]="USD",Table1[[#This Row],[Cur_Amount Credit]],Table1[[#This Row],[Cur_Amount Credit]]/ExchangeRate)))</f>
        <v/>
      </c>
      <c r="Z2856" s="201" t="str">
        <f>IF(E2856="","",(Table1[[#This Row],[Debit USD]]-Table1[[#This Row],[Credit USD]]))</f>
        <v/>
      </c>
      <c r="AA2856" s="226"/>
      <c r="AB2856" s="255"/>
      <c r="AC2856" s="1"/>
      <c r="AD2856" s="15"/>
      <c r="AE2856" s="15" t="str">
        <f>IF(AND(OR(Table1[[#This Row],[Account]]="15030",Table1[[#This Row],[Account]]="15035",Table1[[#This Row],[Account]]="20150"),Table1[[#This Row],[Vendor ID]]=""),1,"")</f>
        <v/>
      </c>
      <c r="AF2856" s="15"/>
      <c r="AG2856" s="15"/>
      <c r="AH2856" s="15"/>
      <c r="AI2856" s="46" t="str">
        <f>IF(Table1[[#This Row],[Posting Date]]&lt;&gt;"","GJ-"&amp;CountryID,"")</f>
        <v/>
      </c>
      <c r="AJ2856" s="59" t="str">
        <f>IF(Table1[[#This Row],[Posting Date]]&lt;&gt;"",Table1[[#This Row],[Posting Date]],"")</f>
        <v/>
      </c>
      <c r="AK2856" s="46"/>
      <c r="AL2856" s="46" t="str">
        <f>IF(Table1[[#This Row],[Description]]&lt;&gt;"",Table1[[#This Row],[Description]],"")</f>
        <v/>
      </c>
      <c r="AM2856" s="46" t="str">
        <f>IF(Table1[[#This Row],[Posting Date]]&lt;&gt;"",Table1[[#This Row],[Reference Number]],"")</f>
        <v/>
      </c>
      <c r="AN2856" s="46" t="str">
        <f>TRIM(Table1[[#This Row],[Line '#]])</f>
        <v/>
      </c>
      <c r="AO2856" s="46" t="str">
        <f>TRIM(Table1[[#This Row],[Account]])</f>
        <v/>
      </c>
      <c r="AP2856" s="46" t="str">
        <f>IF(Table1[[#This Row],[Posting Date]]&lt;&gt;"",$D$5,"")</f>
        <v/>
      </c>
      <c r="AQ2856" s="46" t="str">
        <f>TRIM(Table1[[#This Row],[Departments-Prgrams]])</f>
        <v/>
      </c>
      <c r="AR2856" s="46" t="str">
        <f>TRIM(Table1[[#This Row],[Grant]])</f>
        <v/>
      </c>
      <c r="AS2856" s="46" t="str">
        <f>TRIM(Table1[[#This Row],[Staff ID]])</f>
        <v/>
      </c>
      <c r="AT2856" s="46" t="str">
        <f>IF(TRIM(Table1[[#This Row],[Budget Code]])=0,"",TRIM(Table1[[#This Row],[Budget Code]]))</f>
        <v/>
      </c>
      <c r="AU2856" s="46" t="str">
        <f>IF(Table1[[#This Row],[Line Description]]&lt;&gt;"",Table1[[#This Row],[Line Description]],"")</f>
        <v/>
      </c>
      <c r="AV2856" s="46" t="str">
        <f>IF(Table1[[#This Row],[Cur_Amount Debit]]&gt;0,ROUND(Table1[[#This Row],[Cur_Amount Debit]],2),"")</f>
        <v/>
      </c>
      <c r="AW2856" s="46" t="str">
        <f>IF(Table1[[#This Row],[Cur_Amount Credit]]&gt;0,ROUND(Table1[[#This Row],[Cur_Amount Credit]],2),"")</f>
        <v/>
      </c>
      <c r="AX2856" s="46" t="str">
        <f>LEFT(Table1[[#This Row],[Cur]],3)</f>
        <v/>
      </c>
      <c r="AY2856" s="59"/>
      <c r="AZ2856" s="46"/>
      <c r="BA2856" s="46" t="str">
        <f>IF(Table1[[#This Row],[Cur]]&lt;&gt;"",IF(Table1[[#This Row],[Cur]]="USD","",ExchangeRate),"")</f>
        <v/>
      </c>
      <c r="BB2856" s="46" t="str">
        <f>IF(Table1[[#This Row],[Grant]]&lt;&gt;"",VLOOKUP(Table1[[#This Row],[Grant]],Grants!B:D,3),"")</f>
        <v/>
      </c>
      <c r="BC2856" s="46" t="str">
        <f>TRIM(Table1[[#This Row],[Vendor ID]])</f>
        <v/>
      </c>
      <c r="BD2856">
        <f>IF(Table1[[#This Row],[Reference Number]]=Q2855,BD2855,BD2855+1)</f>
        <v>0</v>
      </c>
    </row>
    <row r="2857" spans="1:56" ht="11.25" customHeight="1" x14ac:dyDescent="0.25">
      <c r="A2857" s="1"/>
      <c r="B2857" s="88" t="str">
        <f>IF(Table1[[#This Row],[Posting Date]]&lt;&gt;"",IF(Table1[[#This Row],[Reference Number]]=Q2856,B2856+1,1),"")</f>
        <v/>
      </c>
      <c r="C2857" s="61"/>
      <c r="D2857" s="61"/>
      <c r="E2857" s="138"/>
      <c r="F2857" s="141" t="str">
        <f>IFERROR(IF(VLOOKUP(Table1[[#This Row],[Budget Code Description]],Dimentions!$X$6:$AC$139,2,FALSE)="","",VLOOKUP(Table1[[#This Row],[Budget Code Description]],Dimentions!$X$6:$AC$139,2,FALSE)),"")</f>
        <v/>
      </c>
      <c r="G2857" s="141"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1" t="str">
        <f>IFERROR(VLOOKUP(Table1[[#This Row],[Budget Code Description]],Table6[#All],8,FALSE),"")</f>
        <v/>
      </c>
      <c r="L2857" s="63"/>
      <c r="M2857" s="65" t="str">
        <f>IFERROR(VLOOKUP(Table1[[#This Row],[Staff ID]],Table2[],2,FALSE),"")</f>
        <v/>
      </c>
      <c r="N2857" s="209" t="str">
        <f>IFERROR(IF(VLOOKUP(Table1[[#This Row],[Budget Code Description]],Dimentions!$X$6:$AC$134,4,FALSE)="","",VLOOKUP(Table1[[#This Row],[Budget Code Description]],Dimentions!$X$6:$AC$134,4,FALSE)),"")</f>
        <v/>
      </c>
      <c r="O2857" s="65" t="str">
        <f>IFERROR(VLOOKUP(Table1[[#This Row],[Vendor ID]],Table549[],2,FALSE),"")</f>
        <v/>
      </c>
      <c r="P2857" s="63"/>
      <c r="Q2857" s="141" t="str">
        <f>IF(Table1[[#This Row],[Posting Date]]&lt;&gt;"",$D$9,"")</f>
        <v/>
      </c>
      <c r="R2857" s="157" t="str">
        <f>IF(Table1[[#This Row],[Posting Date]]&lt;&gt;"",$D$10,"")</f>
        <v/>
      </c>
      <c r="S2857" s="66"/>
      <c r="T2857" s="63"/>
      <c r="U2857" s="67"/>
      <c r="V2857" s="67"/>
      <c r="W2857" s="67" t="str">
        <f t="shared" si="48"/>
        <v/>
      </c>
      <c r="X2857" s="159" t="str">
        <f>IF(E2857="","",(IF(Table1[[#This Row],[Cur]]="USD",Table1[[#This Row],[Cur_Amount Debit]],Table1[[#This Row],[Cur_Amount Debit]]/Table1[[#This Row],[Exchange Rate]])))</f>
        <v/>
      </c>
      <c r="Y2857" s="159" t="str">
        <f>IF(E2857="","",(IF(Table1[[#This Row],[Cur]]="USD",Table1[[#This Row],[Cur_Amount Credit]],Table1[[#This Row],[Cur_Amount Credit]]/ExchangeRate)))</f>
        <v/>
      </c>
      <c r="Z2857" s="201" t="str">
        <f>IF(E2857="","",(Table1[[#This Row],[Debit USD]]-Table1[[#This Row],[Credit USD]]))</f>
        <v/>
      </c>
      <c r="AA2857" s="226"/>
      <c r="AB2857" s="255"/>
      <c r="AC2857" s="1"/>
      <c r="AD2857" s="15"/>
      <c r="AE2857" s="15" t="str">
        <f>IF(AND(OR(Table1[[#This Row],[Account]]="15030",Table1[[#This Row],[Account]]="15035",Table1[[#This Row],[Account]]="20150"),Table1[[#This Row],[Vendor ID]]=""),1,"")</f>
        <v/>
      </c>
      <c r="AF2857" s="15"/>
      <c r="AG2857" s="15"/>
      <c r="AH2857" s="15"/>
      <c r="AI2857" s="46" t="str">
        <f>IF(Table1[[#This Row],[Posting Date]]&lt;&gt;"","GJ-"&amp;CountryID,"")</f>
        <v/>
      </c>
      <c r="AJ2857" s="59" t="str">
        <f>IF(Table1[[#This Row],[Posting Date]]&lt;&gt;"",Table1[[#This Row],[Posting Date]],"")</f>
        <v/>
      </c>
      <c r="AK2857" s="46"/>
      <c r="AL2857" s="46" t="str">
        <f>IF(Table1[[#This Row],[Description]]&lt;&gt;"",Table1[[#This Row],[Description]],"")</f>
        <v/>
      </c>
      <c r="AM2857" s="46" t="str">
        <f>IF(Table1[[#This Row],[Posting Date]]&lt;&gt;"",Table1[[#This Row],[Reference Number]],"")</f>
        <v/>
      </c>
      <c r="AN2857" s="46" t="str">
        <f>TRIM(Table1[[#This Row],[Line '#]])</f>
        <v/>
      </c>
      <c r="AO2857" s="46" t="str">
        <f>TRIM(Table1[[#This Row],[Account]])</f>
        <v/>
      </c>
      <c r="AP2857" s="46" t="str">
        <f>IF(Table1[[#This Row],[Posting Date]]&lt;&gt;"",$D$5,"")</f>
        <v/>
      </c>
      <c r="AQ2857" s="46" t="str">
        <f>TRIM(Table1[[#This Row],[Departments-Prgrams]])</f>
        <v/>
      </c>
      <c r="AR2857" s="46" t="str">
        <f>TRIM(Table1[[#This Row],[Grant]])</f>
        <v/>
      </c>
      <c r="AS2857" s="46" t="str">
        <f>TRIM(Table1[[#This Row],[Staff ID]])</f>
        <v/>
      </c>
      <c r="AT2857" s="46" t="str">
        <f>IF(TRIM(Table1[[#This Row],[Budget Code]])=0,"",TRIM(Table1[[#This Row],[Budget Code]]))</f>
        <v/>
      </c>
      <c r="AU2857" s="46" t="str">
        <f>IF(Table1[[#This Row],[Line Description]]&lt;&gt;"",Table1[[#This Row],[Line Description]],"")</f>
        <v/>
      </c>
      <c r="AV2857" s="46" t="str">
        <f>IF(Table1[[#This Row],[Cur_Amount Debit]]&gt;0,ROUND(Table1[[#This Row],[Cur_Amount Debit]],2),"")</f>
        <v/>
      </c>
      <c r="AW2857" s="46" t="str">
        <f>IF(Table1[[#This Row],[Cur_Amount Credit]]&gt;0,ROUND(Table1[[#This Row],[Cur_Amount Credit]],2),"")</f>
        <v/>
      </c>
      <c r="AX2857" s="46" t="str">
        <f>LEFT(Table1[[#This Row],[Cur]],3)</f>
        <v/>
      </c>
      <c r="AY2857" s="59"/>
      <c r="AZ2857" s="46"/>
      <c r="BA2857" s="46" t="str">
        <f>IF(Table1[[#This Row],[Cur]]&lt;&gt;"",IF(Table1[[#This Row],[Cur]]="USD","",ExchangeRate),"")</f>
        <v/>
      </c>
      <c r="BB2857" s="46" t="str">
        <f>IF(Table1[[#This Row],[Grant]]&lt;&gt;"",VLOOKUP(Table1[[#This Row],[Grant]],Grants!B:D,3),"")</f>
        <v/>
      </c>
      <c r="BC2857" s="46" t="str">
        <f>TRIM(Table1[[#This Row],[Vendor ID]])</f>
        <v/>
      </c>
      <c r="BD2857">
        <f>IF(Table1[[#This Row],[Reference Number]]=Q2856,BD2856,BD2856+1)</f>
        <v>0</v>
      </c>
    </row>
    <row r="2858" spans="1:56" ht="11.25" customHeight="1" x14ac:dyDescent="0.25">
      <c r="A2858" s="1"/>
      <c r="B2858" s="88" t="str">
        <f>IF(Table1[[#This Row],[Posting Date]]&lt;&gt;"",IF(Table1[[#This Row],[Reference Number]]=Q2857,B2857+1,1),"")</f>
        <v/>
      </c>
      <c r="C2858" s="61"/>
      <c r="D2858" s="61"/>
      <c r="E2858" s="138"/>
      <c r="F2858" s="141" t="str">
        <f>IFERROR(IF(VLOOKUP(Table1[[#This Row],[Budget Code Description]],Dimentions!$X$6:$AC$139,2,FALSE)="","",VLOOKUP(Table1[[#This Row],[Budget Code Description]],Dimentions!$X$6:$AC$139,2,FALSE)),"")</f>
        <v/>
      </c>
      <c r="G2858" s="141"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1" t="str">
        <f>IFERROR(VLOOKUP(Table1[[#This Row],[Budget Code Description]],Table6[#All],8,FALSE),"")</f>
        <v/>
      </c>
      <c r="L2858" s="63"/>
      <c r="M2858" s="65" t="str">
        <f>IFERROR(VLOOKUP(Table1[[#This Row],[Staff ID]],Table2[],2,FALSE),"")</f>
        <v/>
      </c>
      <c r="N2858" s="209" t="str">
        <f>IFERROR(IF(VLOOKUP(Table1[[#This Row],[Budget Code Description]],Dimentions!$X$6:$AC$134,4,FALSE)="","",VLOOKUP(Table1[[#This Row],[Budget Code Description]],Dimentions!$X$6:$AC$134,4,FALSE)),"")</f>
        <v/>
      </c>
      <c r="O2858" s="65" t="str">
        <f>IFERROR(VLOOKUP(Table1[[#This Row],[Vendor ID]],Table549[],2,FALSE),"")</f>
        <v/>
      </c>
      <c r="P2858" s="63"/>
      <c r="Q2858" s="141" t="str">
        <f>IF(Table1[[#This Row],[Posting Date]]&lt;&gt;"",$D$9,"")</f>
        <v/>
      </c>
      <c r="R2858" s="157" t="str">
        <f>IF(Table1[[#This Row],[Posting Date]]&lt;&gt;"",$D$10,"")</f>
        <v/>
      </c>
      <c r="S2858" s="66"/>
      <c r="T2858" s="63"/>
      <c r="U2858" s="67"/>
      <c r="V2858" s="67"/>
      <c r="W2858" s="67" t="str">
        <f t="shared" si="48"/>
        <v/>
      </c>
      <c r="X2858" s="159" t="str">
        <f>IF(E2858="","",(IF(Table1[[#This Row],[Cur]]="USD",Table1[[#This Row],[Cur_Amount Debit]],Table1[[#This Row],[Cur_Amount Debit]]/Table1[[#This Row],[Exchange Rate]])))</f>
        <v/>
      </c>
      <c r="Y2858" s="159" t="str">
        <f>IF(E2858="","",(IF(Table1[[#This Row],[Cur]]="USD",Table1[[#This Row],[Cur_Amount Credit]],Table1[[#This Row],[Cur_Amount Credit]]/ExchangeRate)))</f>
        <v/>
      </c>
      <c r="Z2858" s="201" t="str">
        <f>IF(E2858="","",(Table1[[#This Row],[Debit USD]]-Table1[[#This Row],[Credit USD]]))</f>
        <v/>
      </c>
      <c r="AA2858" s="226"/>
      <c r="AB2858" s="255"/>
      <c r="AC2858" s="1"/>
      <c r="AD2858" s="15"/>
      <c r="AE2858" s="15" t="str">
        <f>IF(AND(OR(Table1[[#This Row],[Account]]="15030",Table1[[#This Row],[Account]]="15035",Table1[[#This Row],[Account]]="20150"),Table1[[#This Row],[Vendor ID]]=""),1,"")</f>
        <v/>
      </c>
      <c r="AF2858" s="15"/>
      <c r="AG2858" s="15"/>
      <c r="AH2858" s="15"/>
      <c r="AI2858" s="46" t="str">
        <f>IF(Table1[[#This Row],[Posting Date]]&lt;&gt;"","GJ-"&amp;CountryID,"")</f>
        <v/>
      </c>
      <c r="AJ2858" s="59" t="str">
        <f>IF(Table1[[#This Row],[Posting Date]]&lt;&gt;"",Table1[[#This Row],[Posting Date]],"")</f>
        <v/>
      </c>
      <c r="AK2858" s="46"/>
      <c r="AL2858" s="46" t="str">
        <f>IF(Table1[[#This Row],[Description]]&lt;&gt;"",Table1[[#This Row],[Description]],"")</f>
        <v/>
      </c>
      <c r="AM2858" s="46" t="str">
        <f>IF(Table1[[#This Row],[Posting Date]]&lt;&gt;"",Table1[[#This Row],[Reference Number]],"")</f>
        <v/>
      </c>
      <c r="AN2858" s="46" t="str">
        <f>TRIM(Table1[[#This Row],[Line '#]])</f>
        <v/>
      </c>
      <c r="AO2858" s="46" t="str">
        <f>TRIM(Table1[[#This Row],[Account]])</f>
        <v/>
      </c>
      <c r="AP2858" s="46" t="str">
        <f>IF(Table1[[#This Row],[Posting Date]]&lt;&gt;"",$D$5,"")</f>
        <v/>
      </c>
      <c r="AQ2858" s="46" t="str">
        <f>TRIM(Table1[[#This Row],[Departments-Prgrams]])</f>
        <v/>
      </c>
      <c r="AR2858" s="46" t="str">
        <f>TRIM(Table1[[#This Row],[Grant]])</f>
        <v/>
      </c>
      <c r="AS2858" s="46" t="str">
        <f>TRIM(Table1[[#This Row],[Staff ID]])</f>
        <v/>
      </c>
      <c r="AT2858" s="46" t="str">
        <f>IF(TRIM(Table1[[#This Row],[Budget Code]])=0,"",TRIM(Table1[[#This Row],[Budget Code]]))</f>
        <v/>
      </c>
      <c r="AU2858" s="46" t="str">
        <f>IF(Table1[[#This Row],[Line Description]]&lt;&gt;"",Table1[[#This Row],[Line Description]],"")</f>
        <v/>
      </c>
      <c r="AV2858" s="46" t="str">
        <f>IF(Table1[[#This Row],[Cur_Amount Debit]]&gt;0,ROUND(Table1[[#This Row],[Cur_Amount Debit]],2),"")</f>
        <v/>
      </c>
      <c r="AW2858" s="46" t="str">
        <f>IF(Table1[[#This Row],[Cur_Amount Credit]]&gt;0,ROUND(Table1[[#This Row],[Cur_Amount Credit]],2),"")</f>
        <v/>
      </c>
      <c r="AX2858" s="46" t="str">
        <f>LEFT(Table1[[#This Row],[Cur]],3)</f>
        <v/>
      </c>
      <c r="AY2858" s="59"/>
      <c r="AZ2858" s="46"/>
      <c r="BA2858" s="46" t="str">
        <f>IF(Table1[[#This Row],[Cur]]&lt;&gt;"",IF(Table1[[#This Row],[Cur]]="USD","",ExchangeRate),"")</f>
        <v/>
      </c>
      <c r="BB2858" s="46" t="str">
        <f>IF(Table1[[#This Row],[Grant]]&lt;&gt;"",VLOOKUP(Table1[[#This Row],[Grant]],Grants!B:D,3),"")</f>
        <v/>
      </c>
      <c r="BC2858" s="46" t="str">
        <f>TRIM(Table1[[#This Row],[Vendor ID]])</f>
        <v/>
      </c>
      <c r="BD2858">
        <f>IF(Table1[[#This Row],[Reference Number]]=Q2857,BD2857,BD2857+1)</f>
        <v>0</v>
      </c>
    </row>
    <row r="2859" spans="1:56" ht="11.25" customHeight="1" x14ac:dyDescent="0.25">
      <c r="A2859" s="1"/>
      <c r="B2859" s="88" t="str">
        <f>IF(Table1[[#This Row],[Posting Date]]&lt;&gt;"",IF(Table1[[#This Row],[Reference Number]]=Q2858,B2858+1,1),"")</f>
        <v/>
      </c>
      <c r="C2859" s="61"/>
      <c r="D2859" s="61"/>
      <c r="E2859" s="138"/>
      <c r="F2859" s="141" t="str">
        <f>IFERROR(IF(VLOOKUP(Table1[[#This Row],[Budget Code Description]],Dimentions!$X$6:$AC$139,2,FALSE)="","",VLOOKUP(Table1[[#This Row],[Budget Code Description]],Dimentions!$X$6:$AC$139,2,FALSE)),"")</f>
        <v/>
      </c>
      <c r="G2859" s="141"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1" t="str">
        <f>IFERROR(VLOOKUP(Table1[[#This Row],[Budget Code Description]],Table6[#All],8,FALSE),"")</f>
        <v/>
      </c>
      <c r="L2859" s="63"/>
      <c r="M2859" s="65" t="str">
        <f>IFERROR(VLOOKUP(Table1[[#This Row],[Staff ID]],Table2[],2,FALSE),"")</f>
        <v/>
      </c>
      <c r="N2859" s="209" t="str">
        <f>IFERROR(IF(VLOOKUP(Table1[[#This Row],[Budget Code Description]],Dimentions!$X$6:$AC$134,4,FALSE)="","",VLOOKUP(Table1[[#This Row],[Budget Code Description]],Dimentions!$X$6:$AC$134,4,FALSE)),"")</f>
        <v/>
      </c>
      <c r="O2859" s="65" t="str">
        <f>IFERROR(VLOOKUP(Table1[[#This Row],[Vendor ID]],Table549[],2,FALSE),"")</f>
        <v/>
      </c>
      <c r="P2859" s="63"/>
      <c r="Q2859" s="141" t="str">
        <f>IF(Table1[[#This Row],[Posting Date]]&lt;&gt;"",$D$9,"")</f>
        <v/>
      </c>
      <c r="R2859" s="157" t="str">
        <f>IF(Table1[[#This Row],[Posting Date]]&lt;&gt;"",$D$10,"")</f>
        <v/>
      </c>
      <c r="S2859" s="66"/>
      <c r="T2859" s="63"/>
      <c r="U2859" s="67"/>
      <c r="V2859" s="67"/>
      <c r="W2859" s="67" t="str">
        <f t="shared" si="48"/>
        <v/>
      </c>
      <c r="X2859" s="159" t="str">
        <f>IF(E2859="","",(IF(Table1[[#This Row],[Cur]]="USD",Table1[[#This Row],[Cur_Amount Debit]],Table1[[#This Row],[Cur_Amount Debit]]/Table1[[#This Row],[Exchange Rate]])))</f>
        <v/>
      </c>
      <c r="Y2859" s="159" t="str">
        <f>IF(E2859="","",(IF(Table1[[#This Row],[Cur]]="USD",Table1[[#This Row],[Cur_Amount Credit]],Table1[[#This Row],[Cur_Amount Credit]]/ExchangeRate)))</f>
        <v/>
      </c>
      <c r="Z2859" s="201" t="str">
        <f>IF(E2859="","",(Table1[[#This Row],[Debit USD]]-Table1[[#This Row],[Credit USD]]))</f>
        <v/>
      </c>
      <c r="AA2859" s="226"/>
      <c r="AB2859" s="255"/>
      <c r="AC2859" s="1"/>
      <c r="AD2859" s="15"/>
      <c r="AE2859" s="15" t="str">
        <f>IF(AND(OR(Table1[[#This Row],[Account]]="15030",Table1[[#This Row],[Account]]="15035",Table1[[#This Row],[Account]]="20150"),Table1[[#This Row],[Vendor ID]]=""),1,"")</f>
        <v/>
      </c>
      <c r="AF2859" s="15"/>
      <c r="AG2859" s="15"/>
      <c r="AH2859" s="15"/>
      <c r="AI2859" s="46" t="str">
        <f>IF(Table1[[#This Row],[Posting Date]]&lt;&gt;"","GJ-"&amp;CountryID,"")</f>
        <v/>
      </c>
      <c r="AJ2859" s="59" t="str">
        <f>IF(Table1[[#This Row],[Posting Date]]&lt;&gt;"",Table1[[#This Row],[Posting Date]],"")</f>
        <v/>
      </c>
      <c r="AK2859" s="46"/>
      <c r="AL2859" s="46" t="str">
        <f>IF(Table1[[#This Row],[Description]]&lt;&gt;"",Table1[[#This Row],[Description]],"")</f>
        <v/>
      </c>
      <c r="AM2859" s="46" t="str">
        <f>IF(Table1[[#This Row],[Posting Date]]&lt;&gt;"",Table1[[#This Row],[Reference Number]],"")</f>
        <v/>
      </c>
      <c r="AN2859" s="46" t="str">
        <f>TRIM(Table1[[#This Row],[Line '#]])</f>
        <v/>
      </c>
      <c r="AO2859" s="46" t="str">
        <f>TRIM(Table1[[#This Row],[Account]])</f>
        <v/>
      </c>
      <c r="AP2859" s="46" t="str">
        <f>IF(Table1[[#This Row],[Posting Date]]&lt;&gt;"",$D$5,"")</f>
        <v/>
      </c>
      <c r="AQ2859" s="46" t="str">
        <f>TRIM(Table1[[#This Row],[Departments-Prgrams]])</f>
        <v/>
      </c>
      <c r="AR2859" s="46" t="str">
        <f>TRIM(Table1[[#This Row],[Grant]])</f>
        <v/>
      </c>
      <c r="AS2859" s="46" t="str">
        <f>TRIM(Table1[[#This Row],[Staff ID]])</f>
        <v/>
      </c>
      <c r="AT2859" s="46" t="str">
        <f>IF(TRIM(Table1[[#This Row],[Budget Code]])=0,"",TRIM(Table1[[#This Row],[Budget Code]]))</f>
        <v/>
      </c>
      <c r="AU2859" s="46" t="str">
        <f>IF(Table1[[#This Row],[Line Description]]&lt;&gt;"",Table1[[#This Row],[Line Description]],"")</f>
        <v/>
      </c>
      <c r="AV2859" s="46" t="str">
        <f>IF(Table1[[#This Row],[Cur_Amount Debit]]&gt;0,ROUND(Table1[[#This Row],[Cur_Amount Debit]],2),"")</f>
        <v/>
      </c>
      <c r="AW2859" s="46" t="str">
        <f>IF(Table1[[#This Row],[Cur_Amount Credit]]&gt;0,ROUND(Table1[[#This Row],[Cur_Amount Credit]],2),"")</f>
        <v/>
      </c>
      <c r="AX2859" s="46" t="str">
        <f>LEFT(Table1[[#This Row],[Cur]],3)</f>
        <v/>
      </c>
      <c r="AY2859" s="59"/>
      <c r="AZ2859" s="46"/>
      <c r="BA2859" s="46" t="str">
        <f>IF(Table1[[#This Row],[Cur]]&lt;&gt;"",IF(Table1[[#This Row],[Cur]]="USD","",ExchangeRate),"")</f>
        <v/>
      </c>
      <c r="BB2859" s="46" t="str">
        <f>IF(Table1[[#This Row],[Grant]]&lt;&gt;"",VLOOKUP(Table1[[#This Row],[Grant]],Grants!B:D,3),"")</f>
        <v/>
      </c>
      <c r="BC2859" s="46" t="str">
        <f>TRIM(Table1[[#This Row],[Vendor ID]])</f>
        <v/>
      </c>
      <c r="BD2859">
        <f>IF(Table1[[#This Row],[Reference Number]]=Q2858,BD2858,BD2858+1)</f>
        <v>0</v>
      </c>
    </row>
    <row r="2860" spans="1:56" ht="11.25" customHeight="1" x14ac:dyDescent="0.25">
      <c r="A2860" s="1"/>
      <c r="B2860" s="88" t="str">
        <f>IF(Table1[[#This Row],[Posting Date]]&lt;&gt;"",IF(Table1[[#This Row],[Reference Number]]=Q2859,B2859+1,1),"")</f>
        <v/>
      </c>
      <c r="C2860" s="61"/>
      <c r="D2860" s="61"/>
      <c r="E2860" s="138"/>
      <c r="F2860" s="141" t="str">
        <f>IFERROR(IF(VLOOKUP(Table1[[#This Row],[Budget Code Description]],Dimentions!$X$6:$AC$139,2,FALSE)="","",VLOOKUP(Table1[[#This Row],[Budget Code Description]],Dimentions!$X$6:$AC$139,2,FALSE)),"")</f>
        <v/>
      </c>
      <c r="G2860" s="141"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1" t="str">
        <f>IFERROR(VLOOKUP(Table1[[#This Row],[Budget Code Description]],Table6[#All],8,FALSE),"")</f>
        <v/>
      </c>
      <c r="L2860" s="63"/>
      <c r="M2860" s="65" t="str">
        <f>IFERROR(VLOOKUP(Table1[[#This Row],[Staff ID]],Table2[],2,FALSE),"")</f>
        <v/>
      </c>
      <c r="N2860" s="209" t="str">
        <f>IFERROR(IF(VLOOKUP(Table1[[#This Row],[Budget Code Description]],Dimentions!$X$6:$AC$134,4,FALSE)="","",VLOOKUP(Table1[[#This Row],[Budget Code Description]],Dimentions!$X$6:$AC$134,4,FALSE)),"")</f>
        <v/>
      </c>
      <c r="O2860" s="65" t="str">
        <f>IFERROR(VLOOKUP(Table1[[#This Row],[Vendor ID]],Table549[],2,FALSE),"")</f>
        <v/>
      </c>
      <c r="P2860" s="63"/>
      <c r="Q2860" s="141" t="str">
        <f>IF(Table1[[#This Row],[Posting Date]]&lt;&gt;"",$D$9,"")</f>
        <v/>
      </c>
      <c r="R2860" s="157" t="str">
        <f>IF(Table1[[#This Row],[Posting Date]]&lt;&gt;"",$D$10,"")</f>
        <v/>
      </c>
      <c r="S2860" s="66"/>
      <c r="T2860" s="63"/>
      <c r="U2860" s="67"/>
      <c r="V2860" s="67"/>
      <c r="W2860" s="67" t="str">
        <f t="shared" si="48"/>
        <v/>
      </c>
      <c r="X2860" s="159" t="str">
        <f>IF(E2860="","",(IF(Table1[[#This Row],[Cur]]="USD",Table1[[#This Row],[Cur_Amount Debit]],Table1[[#This Row],[Cur_Amount Debit]]/Table1[[#This Row],[Exchange Rate]])))</f>
        <v/>
      </c>
      <c r="Y2860" s="159" t="str">
        <f>IF(E2860="","",(IF(Table1[[#This Row],[Cur]]="USD",Table1[[#This Row],[Cur_Amount Credit]],Table1[[#This Row],[Cur_Amount Credit]]/ExchangeRate)))</f>
        <v/>
      </c>
      <c r="Z2860" s="201" t="str">
        <f>IF(E2860="","",(Table1[[#This Row],[Debit USD]]-Table1[[#This Row],[Credit USD]]))</f>
        <v/>
      </c>
      <c r="AA2860" s="226"/>
      <c r="AB2860" s="255"/>
      <c r="AC2860" s="1"/>
      <c r="AD2860" s="15"/>
      <c r="AE2860" s="15" t="str">
        <f>IF(AND(OR(Table1[[#This Row],[Account]]="15030",Table1[[#This Row],[Account]]="15035",Table1[[#This Row],[Account]]="20150"),Table1[[#This Row],[Vendor ID]]=""),1,"")</f>
        <v/>
      </c>
      <c r="AF2860" s="15"/>
      <c r="AG2860" s="15"/>
      <c r="AH2860" s="15"/>
      <c r="AI2860" s="46" t="str">
        <f>IF(Table1[[#This Row],[Posting Date]]&lt;&gt;"","GJ-"&amp;CountryID,"")</f>
        <v/>
      </c>
      <c r="AJ2860" s="59" t="str">
        <f>IF(Table1[[#This Row],[Posting Date]]&lt;&gt;"",Table1[[#This Row],[Posting Date]],"")</f>
        <v/>
      </c>
      <c r="AK2860" s="46"/>
      <c r="AL2860" s="46" t="str">
        <f>IF(Table1[[#This Row],[Description]]&lt;&gt;"",Table1[[#This Row],[Description]],"")</f>
        <v/>
      </c>
      <c r="AM2860" s="46" t="str">
        <f>IF(Table1[[#This Row],[Posting Date]]&lt;&gt;"",Table1[[#This Row],[Reference Number]],"")</f>
        <v/>
      </c>
      <c r="AN2860" s="46" t="str">
        <f>TRIM(Table1[[#This Row],[Line '#]])</f>
        <v/>
      </c>
      <c r="AO2860" s="46" t="str">
        <f>TRIM(Table1[[#This Row],[Account]])</f>
        <v/>
      </c>
      <c r="AP2860" s="46" t="str">
        <f>IF(Table1[[#This Row],[Posting Date]]&lt;&gt;"",$D$5,"")</f>
        <v/>
      </c>
      <c r="AQ2860" s="46" t="str">
        <f>TRIM(Table1[[#This Row],[Departments-Prgrams]])</f>
        <v/>
      </c>
      <c r="AR2860" s="46" t="str">
        <f>TRIM(Table1[[#This Row],[Grant]])</f>
        <v/>
      </c>
      <c r="AS2860" s="46" t="str">
        <f>TRIM(Table1[[#This Row],[Staff ID]])</f>
        <v/>
      </c>
      <c r="AT2860" s="46" t="str">
        <f>IF(TRIM(Table1[[#This Row],[Budget Code]])=0,"",TRIM(Table1[[#This Row],[Budget Code]]))</f>
        <v/>
      </c>
      <c r="AU2860" s="46" t="str">
        <f>IF(Table1[[#This Row],[Line Description]]&lt;&gt;"",Table1[[#This Row],[Line Description]],"")</f>
        <v/>
      </c>
      <c r="AV2860" s="46" t="str">
        <f>IF(Table1[[#This Row],[Cur_Amount Debit]]&gt;0,ROUND(Table1[[#This Row],[Cur_Amount Debit]],2),"")</f>
        <v/>
      </c>
      <c r="AW2860" s="46" t="str">
        <f>IF(Table1[[#This Row],[Cur_Amount Credit]]&gt;0,ROUND(Table1[[#This Row],[Cur_Amount Credit]],2),"")</f>
        <v/>
      </c>
      <c r="AX2860" s="46" t="str">
        <f>LEFT(Table1[[#This Row],[Cur]],3)</f>
        <v/>
      </c>
      <c r="AY2860" s="59"/>
      <c r="AZ2860" s="46"/>
      <c r="BA2860" s="46" t="str">
        <f>IF(Table1[[#This Row],[Cur]]&lt;&gt;"",IF(Table1[[#This Row],[Cur]]="USD","",ExchangeRate),"")</f>
        <v/>
      </c>
      <c r="BB2860" s="46" t="str">
        <f>IF(Table1[[#This Row],[Grant]]&lt;&gt;"",VLOOKUP(Table1[[#This Row],[Grant]],Grants!B:D,3),"")</f>
        <v/>
      </c>
      <c r="BC2860" s="46" t="str">
        <f>TRIM(Table1[[#This Row],[Vendor ID]])</f>
        <v/>
      </c>
      <c r="BD2860">
        <f>IF(Table1[[#This Row],[Reference Number]]=Q2859,BD2859,BD2859+1)</f>
        <v>0</v>
      </c>
    </row>
    <row r="2861" spans="1:56" ht="11.25" customHeight="1" x14ac:dyDescent="0.25">
      <c r="A2861" s="1"/>
      <c r="B2861" s="88" t="str">
        <f>IF(Table1[[#This Row],[Posting Date]]&lt;&gt;"",IF(Table1[[#This Row],[Reference Number]]=Q2860,B2860+1,1),"")</f>
        <v/>
      </c>
      <c r="C2861" s="61"/>
      <c r="D2861" s="61"/>
      <c r="E2861" s="138"/>
      <c r="F2861" s="141" t="str">
        <f>IFERROR(IF(VLOOKUP(Table1[[#This Row],[Budget Code Description]],Dimentions!$X$6:$AC$139,2,FALSE)="","",VLOOKUP(Table1[[#This Row],[Budget Code Description]],Dimentions!$X$6:$AC$139,2,FALSE)),"")</f>
        <v/>
      </c>
      <c r="G2861" s="141"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1" t="str">
        <f>IFERROR(VLOOKUP(Table1[[#This Row],[Budget Code Description]],Table6[#All],8,FALSE),"")</f>
        <v/>
      </c>
      <c r="L2861" s="63"/>
      <c r="M2861" s="65" t="str">
        <f>IFERROR(VLOOKUP(Table1[[#This Row],[Staff ID]],Table2[],2,FALSE),"")</f>
        <v/>
      </c>
      <c r="N2861" s="209" t="str">
        <f>IFERROR(IF(VLOOKUP(Table1[[#This Row],[Budget Code Description]],Dimentions!$X$6:$AC$134,4,FALSE)="","",VLOOKUP(Table1[[#This Row],[Budget Code Description]],Dimentions!$X$6:$AC$134,4,FALSE)),"")</f>
        <v/>
      </c>
      <c r="O2861" s="65" t="str">
        <f>IFERROR(VLOOKUP(Table1[[#This Row],[Vendor ID]],Table549[],2,FALSE),"")</f>
        <v/>
      </c>
      <c r="P2861" s="63"/>
      <c r="Q2861" s="141" t="str">
        <f>IF(Table1[[#This Row],[Posting Date]]&lt;&gt;"",$D$9,"")</f>
        <v/>
      </c>
      <c r="R2861" s="157" t="str">
        <f>IF(Table1[[#This Row],[Posting Date]]&lt;&gt;"",$D$10,"")</f>
        <v/>
      </c>
      <c r="S2861" s="66"/>
      <c r="T2861" s="63"/>
      <c r="U2861" s="67"/>
      <c r="V2861" s="67"/>
      <c r="W2861" s="67" t="str">
        <f t="shared" si="48"/>
        <v/>
      </c>
      <c r="X2861" s="159" t="str">
        <f>IF(E2861="","",(IF(Table1[[#This Row],[Cur]]="USD",Table1[[#This Row],[Cur_Amount Debit]],Table1[[#This Row],[Cur_Amount Debit]]/Table1[[#This Row],[Exchange Rate]])))</f>
        <v/>
      </c>
      <c r="Y2861" s="159" t="str">
        <f>IF(E2861="","",(IF(Table1[[#This Row],[Cur]]="USD",Table1[[#This Row],[Cur_Amount Credit]],Table1[[#This Row],[Cur_Amount Credit]]/ExchangeRate)))</f>
        <v/>
      </c>
      <c r="Z2861" s="201" t="str">
        <f>IF(E2861="","",(Table1[[#This Row],[Debit USD]]-Table1[[#This Row],[Credit USD]]))</f>
        <v/>
      </c>
      <c r="AA2861" s="226"/>
      <c r="AB2861" s="255"/>
      <c r="AC2861" s="1"/>
      <c r="AD2861" s="15"/>
      <c r="AE2861" s="15" t="str">
        <f>IF(AND(OR(Table1[[#This Row],[Account]]="15030",Table1[[#This Row],[Account]]="15035",Table1[[#This Row],[Account]]="20150"),Table1[[#This Row],[Vendor ID]]=""),1,"")</f>
        <v/>
      </c>
      <c r="AF2861" s="15"/>
      <c r="AG2861" s="15"/>
      <c r="AH2861" s="15"/>
      <c r="AI2861" s="46" t="str">
        <f>IF(Table1[[#This Row],[Posting Date]]&lt;&gt;"","GJ-"&amp;CountryID,"")</f>
        <v/>
      </c>
      <c r="AJ2861" s="59" t="str">
        <f>IF(Table1[[#This Row],[Posting Date]]&lt;&gt;"",Table1[[#This Row],[Posting Date]],"")</f>
        <v/>
      </c>
      <c r="AK2861" s="46"/>
      <c r="AL2861" s="46" t="str">
        <f>IF(Table1[[#This Row],[Description]]&lt;&gt;"",Table1[[#This Row],[Description]],"")</f>
        <v/>
      </c>
      <c r="AM2861" s="46" t="str">
        <f>IF(Table1[[#This Row],[Posting Date]]&lt;&gt;"",Table1[[#This Row],[Reference Number]],"")</f>
        <v/>
      </c>
      <c r="AN2861" s="46" t="str">
        <f>TRIM(Table1[[#This Row],[Line '#]])</f>
        <v/>
      </c>
      <c r="AO2861" s="46" t="str">
        <f>TRIM(Table1[[#This Row],[Account]])</f>
        <v/>
      </c>
      <c r="AP2861" s="46" t="str">
        <f>IF(Table1[[#This Row],[Posting Date]]&lt;&gt;"",$D$5,"")</f>
        <v/>
      </c>
      <c r="AQ2861" s="46" t="str">
        <f>TRIM(Table1[[#This Row],[Departments-Prgrams]])</f>
        <v/>
      </c>
      <c r="AR2861" s="46" t="str">
        <f>TRIM(Table1[[#This Row],[Grant]])</f>
        <v/>
      </c>
      <c r="AS2861" s="46" t="str">
        <f>TRIM(Table1[[#This Row],[Staff ID]])</f>
        <v/>
      </c>
      <c r="AT2861" s="46" t="str">
        <f>IF(TRIM(Table1[[#This Row],[Budget Code]])=0,"",TRIM(Table1[[#This Row],[Budget Code]]))</f>
        <v/>
      </c>
      <c r="AU2861" s="46" t="str">
        <f>IF(Table1[[#This Row],[Line Description]]&lt;&gt;"",Table1[[#This Row],[Line Description]],"")</f>
        <v/>
      </c>
      <c r="AV2861" s="46" t="str">
        <f>IF(Table1[[#This Row],[Cur_Amount Debit]]&gt;0,ROUND(Table1[[#This Row],[Cur_Amount Debit]],2),"")</f>
        <v/>
      </c>
      <c r="AW2861" s="46" t="str">
        <f>IF(Table1[[#This Row],[Cur_Amount Credit]]&gt;0,ROUND(Table1[[#This Row],[Cur_Amount Credit]],2),"")</f>
        <v/>
      </c>
      <c r="AX2861" s="46" t="str">
        <f>LEFT(Table1[[#This Row],[Cur]],3)</f>
        <v/>
      </c>
      <c r="AY2861" s="59"/>
      <c r="AZ2861" s="46"/>
      <c r="BA2861" s="46" t="str">
        <f>IF(Table1[[#This Row],[Cur]]&lt;&gt;"",IF(Table1[[#This Row],[Cur]]="USD","",ExchangeRate),"")</f>
        <v/>
      </c>
      <c r="BB2861" s="46" t="str">
        <f>IF(Table1[[#This Row],[Grant]]&lt;&gt;"",VLOOKUP(Table1[[#This Row],[Grant]],Grants!B:D,3),"")</f>
        <v/>
      </c>
      <c r="BC2861" s="46" t="str">
        <f>TRIM(Table1[[#This Row],[Vendor ID]])</f>
        <v/>
      </c>
      <c r="BD2861">
        <f>IF(Table1[[#This Row],[Reference Number]]=Q2860,BD2860,BD2860+1)</f>
        <v>0</v>
      </c>
    </row>
    <row r="2862" spans="1:56" ht="11.25" customHeight="1" x14ac:dyDescent="0.25">
      <c r="A2862" s="1"/>
      <c r="B2862" s="88" t="str">
        <f>IF(Table1[[#This Row],[Posting Date]]&lt;&gt;"",IF(Table1[[#This Row],[Reference Number]]=Q2861,B2861+1,1),"")</f>
        <v/>
      </c>
      <c r="C2862" s="61"/>
      <c r="D2862" s="61"/>
      <c r="E2862" s="138"/>
      <c r="F2862" s="141" t="str">
        <f>IFERROR(IF(VLOOKUP(Table1[[#This Row],[Budget Code Description]],Dimentions!$X$6:$AC$139,2,FALSE)="","",VLOOKUP(Table1[[#This Row],[Budget Code Description]],Dimentions!$X$6:$AC$139,2,FALSE)),"")</f>
        <v/>
      </c>
      <c r="G2862" s="141"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1" t="str">
        <f>IFERROR(VLOOKUP(Table1[[#This Row],[Budget Code Description]],Table6[#All],8,FALSE),"")</f>
        <v/>
      </c>
      <c r="L2862" s="63"/>
      <c r="M2862" s="65" t="str">
        <f>IFERROR(VLOOKUP(Table1[[#This Row],[Staff ID]],Table2[],2,FALSE),"")</f>
        <v/>
      </c>
      <c r="N2862" s="209" t="str">
        <f>IFERROR(IF(VLOOKUP(Table1[[#This Row],[Budget Code Description]],Dimentions!$X$6:$AC$134,4,FALSE)="","",VLOOKUP(Table1[[#This Row],[Budget Code Description]],Dimentions!$X$6:$AC$134,4,FALSE)),"")</f>
        <v/>
      </c>
      <c r="O2862" s="65" t="str">
        <f>IFERROR(VLOOKUP(Table1[[#This Row],[Vendor ID]],Table549[],2,FALSE),"")</f>
        <v/>
      </c>
      <c r="P2862" s="63"/>
      <c r="Q2862" s="141" t="str">
        <f>IF(Table1[[#This Row],[Posting Date]]&lt;&gt;"",$D$9,"")</f>
        <v/>
      </c>
      <c r="R2862" s="157" t="str">
        <f>IF(Table1[[#This Row],[Posting Date]]&lt;&gt;"",$D$10,"")</f>
        <v/>
      </c>
      <c r="S2862" s="66"/>
      <c r="T2862" s="63"/>
      <c r="U2862" s="67"/>
      <c r="V2862" s="67"/>
      <c r="W2862" s="67" t="str">
        <f t="shared" si="48"/>
        <v/>
      </c>
      <c r="X2862" s="159" t="str">
        <f>IF(E2862="","",(IF(Table1[[#This Row],[Cur]]="USD",Table1[[#This Row],[Cur_Amount Debit]],Table1[[#This Row],[Cur_Amount Debit]]/Table1[[#This Row],[Exchange Rate]])))</f>
        <v/>
      </c>
      <c r="Y2862" s="159" t="str">
        <f>IF(E2862="","",(IF(Table1[[#This Row],[Cur]]="USD",Table1[[#This Row],[Cur_Amount Credit]],Table1[[#This Row],[Cur_Amount Credit]]/ExchangeRate)))</f>
        <v/>
      </c>
      <c r="Z2862" s="201" t="str">
        <f>IF(E2862="","",(Table1[[#This Row],[Debit USD]]-Table1[[#This Row],[Credit USD]]))</f>
        <v/>
      </c>
      <c r="AA2862" s="226"/>
      <c r="AB2862" s="255"/>
      <c r="AC2862" s="1"/>
      <c r="AD2862" s="15"/>
      <c r="AE2862" s="15" t="str">
        <f>IF(AND(OR(Table1[[#This Row],[Account]]="15030",Table1[[#This Row],[Account]]="15035",Table1[[#This Row],[Account]]="20150"),Table1[[#This Row],[Vendor ID]]=""),1,"")</f>
        <v/>
      </c>
      <c r="AF2862" s="15"/>
      <c r="AG2862" s="15"/>
      <c r="AH2862" s="15"/>
      <c r="AI2862" s="46" t="str">
        <f>IF(Table1[[#This Row],[Posting Date]]&lt;&gt;"","GJ-"&amp;CountryID,"")</f>
        <v/>
      </c>
      <c r="AJ2862" s="59" t="str">
        <f>IF(Table1[[#This Row],[Posting Date]]&lt;&gt;"",Table1[[#This Row],[Posting Date]],"")</f>
        <v/>
      </c>
      <c r="AK2862" s="46"/>
      <c r="AL2862" s="46" t="str">
        <f>IF(Table1[[#This Row],[Description]]&lt;&gt;"",Table1[[#This Row],[Description]],"")</f>
        <v/>
      </c>
      <c r="AM2862" s="46" t="str">
        <f>IF(Table1[[#This Row],[Posting Date]]&lt;&gt;"",Table1[[#This Row],[Reference Number]],"")</f>
        <v/>
      </c>
      <c r="AN2862" s="46" t="str">
        <f>TRIM(Table1[[#This Row],[Line '#]])</f>
        <v/>
      </c>
      <c r="AO2862" s="46" t="str">
        <f>TRIM(Table1[[#This Row],[Account]])</f>
        <v/>
      </c>
      <c r="AP2862" s="46" t="str">
        <f>IF(Table1[[#This Row],[Posting Date]]&lt;&gt;"",$D$5,"")</f>
        <v/>
      </c>
      <c r="AQ2862" s="46" t="str">
        <f>TRIM(Table1[[#This Row],[Departments-Prgrams]])</f>
        <v/>
      </c>
      <c r="AR2862" s="46" t="str">
        <f>TRIM(Table1[[#This Row],[Grant]])</f>
        <v/>
      </c>
      <c r="AS2862" s="46" t="str">
        <f>TRIM(Table1[[#This Row],[Staff ID]])</f>
        <v/>
      </c>
      <c r="AT2862" s="46" t="str">
        <f>IF(TRIM(Table1[[#This Row],[Budget Code]])=0,"",TRIM(Table1[[#This Row],[Budget Code]]))</f>
        <v/>
      </c>
      <c r="AU2862" s="46" t="str">
        <f>IF(Table1[[#This Row],[Line Description]]&lt;&gt;"",Table1[[#This Row],[Line Description]],"")</f>
        <v/>
      </c>
      <c r="AV2862" s="46" t="str">
        <f>IF(Table1[[#This Row],[Cur_Amount Debit]]&gt;0,ROUND(Table1[[#This Row],[Cur_Amount Debit]],2),"")</f>
        <v/>
      </c>
      <c r="AW2862" s="46" t="str">
        <f>IF(Table1[[#This Row],[Cur_Amount Credit]]&gt;0,ROUND(Table1[[#This Row],[Cur_Amount Credit]],2),"")</f>
        <v/>
      </c>
      <c r="AX2862" s="46" t="str">
        <f>LEFT(Table1[[#This Row],[Cur]],3)</f>
        <v/>
      </c>
      <c r="AY2862" s="59"/>
      <c r="AZ2862" s="46"/>
      <c r="BA2862" s="46" t="str">
        <f>IF(Table1[[#This Row],[Cur]]&lt;&gt;"",IF(Table1[[#This Row],[Cur]]="USD","",ExchangeRate),"")</f>
        <v/>
      </c>
      <c r="BB2862" s="46" t="str">
        <f>IF(Table1[[#This Row],[Grant]]&lt;&gt;"",VLOOKUP(Table1[[#This Row],[Grant]],Grants!B:D,3),"")</f>
        <v/>
      </c>
      <c r="BC2862" s="46" t="str">
        <f>TRIM(Table1[[#This Row],[Vendor ID]])</f>
        <v/>
      </c>
      <c r="BD2862">
        <f>IF(Table1[[#This Row],[Reference Number]]=Q2861,BD2861,BD2861+1)</f>
        <v>0</v>
      </c>
    </row>
    <row r="2863" spans="1:56" ht="11.25" customHeight="1" x14ac:dyDescent="0.25">
      <c r="A2863" s="1"/>
      <c r="B2863" s="88" t="str">
        <f>IF(Table1[[#This Row],[Posting Date]]&lt;&gt;"",IF(Table1[[#This Row],[Reference Number]]=Q2862,B2862+1,1),"")</f>
        <v/>
      </c>
      <c r="C2863" s="61"/>
      <c r="D2863" s="61"/>
      <c r="E2863" s="138"/>
      <c r="F2863" s="141" t="str">
        <f>IFERROR(IF(VLOOKUP(Table1[[#This Row],[Budget Code Description]],Dimentions!$X$6:$AC$139,2,FALSE)="","",VLOOKUP(Table1[[#This Row],[Budget Code Description]],Dimentions!$X$6:$AC$139,2,FALSE)),"")</f>
        <v/>
      </c>
      <c r="G2863" s="141"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1" t="str">
        <f>IFERROR(VLOOKUP(Table1[[#This Row],[Budget Code Description]],Table6[#All],8,FALSE),"")</f>
        <v/>
      </c>
      <c r="L2863" s="63"/>
      <c r="M2863" s="65" t="str">
        <f>IFERROR(VLOOKUP(Table1[[#This Row],[Staff ID]],Table2[],2,FALSE),"")</f>
        <v/>
      </c>
      <c r="N2863" s="209" t="str">
        <f>IFERROR(IF(VLOOKUP(Table1[[#This Row],[Budget Code Description]],Dimentions!$X$6:$AC$134,4,FALSE)="","",VLOOKUP(Table1[[#This Row],[Budget Code Description]],Dimentions!$X$6:$AC$134,4,FALSE)),"")</f>
        <v/>
      </c>
      <c r="O2863" s="65" t="str">
        <f>IFERROR(VLOOKUP(Table1[[#This Row],[Vendor ID]],Table549[],2,FALSE),"")</f>
        <v/>
      </c>
      <c r="P2863" s="63"/>
      <c r="Q2863" s="141" t="str">
        <f>IF(Table1[[#This Row],[Posting Date]]&lt;&gt;"",$D$9,"")</f>
        <v/>
      </c>
      <c r="R2863" s="157" t="str">
        <f>IF(Table1[[#This Row],[Posting Date]]&lt;&gt;"",$D$10,"")</f>
        <v/>
      </c>
      <c r="S2863" s="66"/>
      <c r="T2863" s="63"/>
      <c r="U2863" s="67"/>
      <c r="V2863" s="67"/>
      <c r="W2863" s="67" t="str">
        <f t="shared" ref="W2863:W2926" si="49">IF(E2863="","",(ExchangeRate))</f>
        <v/>
      </c>
      <c r="X2863" s="159" t="str">
        <f>IF(E2863="","",(IF(Table1[[#This Row],[Cur]]="USD",Table1[[#This Row],[Cur_Amount Debit]],Table1[[#This Row],[Cur_Amount Debit]]/Table1[[#This Row],[Exchange Rate]])))</f>
        <v/>
      </c>
      <c r="Y2863" s="159" t="str">
        <f>IF(E2863="","",(IF(Table1[[#This Row],[Cur]]="USD",Table1[[#This Row],[Cur_Amount Credit]],Table1[[#This Row],[Cur_Amount Credit]]/ExchangeRate)))</f>
        <v/>
      </c>
      <c r="Z2863" s="201" t="str">
        <f>IF(E2863="","",(Table1[[#This Row],[Debit USD]]-Table1[[#This Row],[Credit USD]]))</f>
        <v/>
      </c>
      <c r="AA2863" s="226"/>
      <c r="AB2863" s="255"/>
      <c r="AC2863" s="1"/>
      <c r="AD2863" s="15"/>
      <c r="AE2863" s="15" t="str">
        <f>IF(AND(OR(Table1[[#This Row],[Account]]="15030",Table1[[#This Row],[Account]]="15035",Table1[[#This Row],[Account]]="20150"),Table1[[#This Row],[Vendor ID]]=""),1,"")</f>
        <v/>
      </c>
      <c r="AF2863" s="15"/>
      <c r="AG2863" s="15"/>
      <c r="AH2863" s="15"/>
      <c r="AI2863" s="46" t="str">
        <f>IF(Table1[[#This Row],[Posting Date]]&lt;&gt;"","GJ-"&amp;CountryID,"")</f>
        <v/>
      </c>
      <c r="AJ2863" s="59" t="str">
        <f>IF(Table1[[#This Row],[Posting Date]]&lt;&gt;"",Table1[[#This Row],[Posting Date]],"")</f>
        <v/>
      </c>
      <c r="AK2863" s="46"/>
      <c r="AL2863" s="46" t="str">
        <f>IF(Table1[[#This Row],[Description]]&lt;&gt;"",Table1[[#This Row],[Description]],"")</f>
        <v/>
      </c>
      <c r="AM2863" s="46" t="str">
        <f>IF(Table1[[#This Row],[Posting Date]]&lt;&gt;"",Table1[[#This Row],[Reference Number]],"")</f>
        <v/>
      </c>
      <c r="AN2863" s="46" t="str">
        <f>TRIM(Table1[[#This Row],[Line '#]])</f>
        <v/>
      </c>
      <c r="AO2863" s="46" t="str">
        <f>TRIM(Table1[[#This Row],[Account]])</f>
        <v/>
      </c>
      <c r="AP2863" s="46" t="str">
        <f>IF(Table1[[#This Row],[Posting Date]]&lt;&gt;"",$D$5,"")</f>
        <v/>
      </c>
      <c r="AQ2863" s="46" t="str">
        <f>TRIM(Table1[[#This Row],[Departments-Prgrams]])</f>
        <v/>
      </c>
      <c r="AR2863" s="46" t="str">
        <f>TRIM(Table1[[#This Row],[Grant]])</f>
        <v/>
      </c>
      <c r="AS2863" s="46" t="str">
        <f>TRIM(Table1[[#This Row],[Staff ID]])</f>
        <v/>
      </c>
      <c r="AT2863" s="46" t="str">
        <f>IF(TRIM(Table1[[#This Row],[Budget Code]])=0,"",TRIM(Table1[[#This Row],[Budget Code]]))</f>
        <v/>
      </c>
      <c r="AU2863" s="46" t="str">
        <f>IF(Table1[[#This Row],[Line Description]]&lt;&gt;"",Table1[[#This Row],[Line Description]],"")</f>
        <v/>
      </c>
      <c r="AV2863" s="46" t="str">
        <f>IF(Table1[[#This Row],[Cur_Amount Debit]]&gt;0,ROUND(Table1[[#This Row],[Cur_Amount Debit]],2),"")</f>
        <v/>
      </c>
      <c r="AW2863" s="46" t="str">
        <f>IF(Table1[[#This Row],[Cur_Amount Credit]]&gt;0,ROUND(Table1[[#This Row],[Cur_Amount Credit]],2),"")</f>
        <v/>
      </c>
      <c r="AX2863" s="46" t="str">
        <f>LEFT(Table1[[#This Row],[Cur]],3)</f>
        <v/>
      </c>
      <c r="AY2863" s="59"/>
      <c r="AZ2863" s="46"/>
      <c r="BA2863" s="46" t="str">
        <f>IF(Table1[[#This Row],[Cur]]&lt;&gt;"",IF(Table1[[#This Row],[Cur]]="USD","",ExchangeRate),"")</f>
        <v/>
      </c>
      <c r="BB2863" s="46" t="str">
        <f>IF(Table1[[#This Row],[Grant]]&lt;&gt;"",VLOOKUP(Table1[[#This Row],[Grant]],Grants!B:D,3),"")</f>
        <v/>
      </c>
      <c r="BC2863" s="46" t="str">
        <f>TRIM(Table1[[#This Row],[Vendor ID]])</f>
        <v/>
      </c>
      <c r="BD2863">
        <f>IF(Table1[[#This Row],[Reference Number]]=Q2862,BD2862,BD2862+1)</f>
        <v>0</v>
      </c>
    </row>
    <row r="2864" spans="1:56" ht="11.25" customHeight="1" x14ac:dyDescent="0.25">
      <c r="A2864" s="1"/>
      <c r="B2864" s="88" t="str">
        <f>IF(Table1[[#This Row],[Posting Date]]&lt;&gt;"",IF(Table1[[#This Row],[Reference Number]]=Q2863,B2863+1,1),"")</f>
        <v/>
      </c>
      <c r="C2864" s="61"/>
      <c r="D2864" s="61"/>
      <c r="E2864" s="138"/>
      <c r="F2864" s="141" t="str">
        <f>IFERROR(IF(VLOOKUP(Table1[[#This Row],[Budget Code Description]],Dimentions!$X$6:$AC$139,2,FALSE)="","",VLOOKUP(Table1[[#This Row],[Budget Code Description]],Dimentions!$X$6:$AC$139,2,FALSE)),"")</f>
        <v/>
      </c>
      <c r="G2864" s="141"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1" t="str">
        <f>IFERROR(VLOOKUP(Table1[[#This Row],[Budget Code Description]],Table6[#All],8,FALSE),"")</f>
        <v/>
      </c>
      <c r="L2864" s="63"/>
      <c r="M2864" s="65" t="str">
        <f>IFERROR(VLOOKUP(Table1[[#This Row],[Staff ID]],Table2[],2,FALSE),"")</f>
        <v/>
      </c>
      <c r="N2864" s="209" t="str">
        <f>IFERROR(IF(VLOOKUP(Table1[[#This Row],[Budget Code Description]],Dimentions!$X$6:$AC$134,4,FALSE)="","",VLOOKUP(Table1[[#This Row],[Budget Code Description]],Dimentions!$X$6:$AC$134,4,FALSE)),"")</f>
        <v/>
      </c>
      <c r="O2864" s="65" t="str">
        <f>IFERROR(VLOOKUP(Table1[[#This Row],[Vendor ID]],Table549[],2,FALSE),"")</f>
        <v/>
      </c>
      <c r="P2864" s="63"/>
      <c r="Q2864" s="141" t="str">
        <f>IF(Table1[[#This Row],[Posting Date]]&lt;&gt;"",$D$9,"")</f>
        <v/>
      </c>
      <c r="R2864" s="157" t="str">
        <f>IF(Table1[[#This Row],[Posting Date]]&lt;&gt;"",$D$10,"")</f>
        <v/>
      </c>
      <c r="S2864" s="66"/>
      <c r="T2864" s="63"/>
      <c r="U2864" s="67"/>
      <c r="V2864" s="67"/>
      <c r="W2864" s="67" t="str">
        <f t="shared" si="49"/>
        <v/>
      </c>
      <c r="X2864" s="159" t="str">
        <f>IF(E2864="","",(IF(Table1[[#This Row],[Cur]]="USD",Table1[[#This Row],[Cur_Amount Debit]],Table1[[#This Row],[Cur_Amount Debit]]/Table1[[#This Row],[Exchange Rate]])))</f>
        <v/>
      </c>
      <c r="Y2864" s="159" t="str">
        <f>IF(E2864="","",(IF(Table1[[#This Row],[Cur]]="USD",Table1[[#This Row],[Cur_Amount Credit]],Table1[[#This Row],[Cur_Amount Credit]]/ExchangeRate)))</f>
        <v/>
      </c>
      <c r="Z2864" s="201" t="str">
        <f>IF(E2864="","",(Table1[[#This Row],[Debit USD]]-Table1[[#This Row],[Credit USD]]))</f>
        <v/>
      </c>
      <c r="AA2864" s="226"/>
      <c r="AB2864" s="255"/>
      <c r="AC2864" s="1"/>
      <c r="AD2864" s="15"/>
      <c r="AE2864" s="15" t="str">
        <f>IF(AND(OR(Table1[[#This Row],[Account]]="15030",Table1[[#This Row],[Account]]="15035",Table1[[#This Row],[Account]]="20150"),Table1[[#This Row],[Vendor ID]]=""),1,"")</f>
        <v/>
      </c>
      <c r="AF2864" s="15"/>
      <c r="AG2864" s="15"/>
      <c r="AH2864" s="15"/>
      <c r="AI2864" s="46" t="str">
        <f>IF(Table1[[#This Row],[Posting Date]]&lt;&gt;"","GJ-"&amp;CountryID,"")</f>
        <v/>
      </c>
      <c r="AJ2864" s="59" t="str">
        <f>IF(Table1[[#This Row],[Posting Date]]&lt;&gt;"",Table1[[#This Row],[Posting Date]],"")</f>
        <v/>
      </c>
      <c r="AK2864" s="46"/>
      <c r="AL2864" s="46" t="str">
        <f>IF(Table1[[#This Row],[Description]]&lt;&gt;"",Table1[[#This Row],[Description]],"")</f>
        <v/>
      </c>
      <c r="AM2864" s="46" t="str">
        <f>IF(Table1[[#This Row],[Posting Date]]&lt;&gt;"",Table1[[#This Row],[Reference Number]],"")</f>
        <v/>
      </c>
      <c r="AN2864" s="46" t="str">
        <f>TRIM(Table1[[#This Row],[Line '#]])</f>
        <v/>
      </c>
      <c r="AO2864" s="46" t="str">
        <f>TRIM(Table1[[#This Row],[Account]])</f>
        <v/>
      </c>
      <c r="AP2864" s="46" t="str">
        <f>IF(Table1[[#This Row],[Posting Date]]&lt;&gt;"",$D$5,"")</f>
        <v/>
      </c>
      <c r="AQ2864" s="46" t="str">
        <f>TRIM(Table1[[#This Row],[Departments-Prgrams]])</f>
        <v/>
      </c>
      <c r="AR2864" s="46" t="str">
        <f>TRIM(Table1[[#This Row],[Grant]])</f>
        <v/>
      </c>
      <c r="AS2864" s="46" t="str">
        <f>TRIM(Table1[[#This Row],[Staff ID]])</f>
        <v/>
      </c>
      <c r="AT2864" s="46" t="str">
        <f>IF(TRIM(Table1[[#This Row],[Budget Code]])=0,"",TRIM(Table1[[#This Row],[Budget Code]]))</f>
        <v/>
      </c>
      <c r="AU2864" s="46" t="str">
        <f>IF(Table1[[#This Row],[Line Description]]&lt;&gt;"",Table1[[#This Row],[Line Description]],"")</f>
        <v/>
      </c>
      <c r="AV2864" s="46" t="str">
        <f>IF(Table1[[#This Row],[Cur_Amount Debit]]&gt;0,ROUND(Table1[[#This Row],[Cur_Amount Debit]],2),"")</f>
        <v/>
      </c>
      <c r="AW2864" s="46" t="str">
        <f>IF(Table1[[#This Row],[Cur_Amount Credit]]&gt;0,ROUND(Table1[[#This Row],[Cur_Amount Credit]],2),"")</f>
        <v/>
      </c>
      <c r="AX2864" s="46" t="str">
        <f>LEFT(Table1[[#This Row],[Cur]],3)</f>
        <v/>
      </c>
      <c r="AY2864" s="59"/>
      <c r="AZ2864" s="46"/>
      <c r="BA2864" s="46" t="str">
        <f>IF(Table1[[#This Row],[Cur]]&lt;&gt;"",IF(Table1[[#This Row],[Cur]]="USD","",ExchangeRate),"")</f>
        <v/>
      </c>
      <c r="BB2864" s="46" t="str">
        <f>IF(Table1[[#This Row],[Grant]]&lt;&gt;"",VLOOKUP(Table1[[#This Row],[Grant]],Grants!B:D,3),"")</f>
        <v/>
      </c>
      <c r="BC2864" s="46" t="str">
        <f>TRIM(Table1[[#This Row],[Vendor ID]])</f>
        <v/>
      </c>
      <c r="BD2864">
        <f>IF(Table1[[#This Row],[Reference Number]]=Q2863,BD2863,BD2863+1)</f>
        <v>0</v>
      </c>
    </row>
    <row r="2865" spans="1:56" ht="11.25" customHeight="1" x14ac:dyDescent="0.25">
      <c r="A2865" s="1"/>
      <c r="B2865" s="88" t="str">
        <f>IF(Table1[[#This Row],[Posting Date]]&lt;&gt;"",IF(Table1[[#This Row],[Reference Number]]=Q2864,B2864+1,1),"")</f>
        <v/>
      </c>
      <c r="C2865" s="61"/>
      <c r="D2865" s="61"/>
      <c r="E2865" s="138"/>
      <c r="F2865" s="141" t="str">
        <f>IFERROR(IF(VLOOKUP(Table1[[#This Row],[Budget Code Description]],Dimentions!$X$6:$AC$139,2,FALSE)="","",VLOOKUP(Table1[[#This Row],[Budget Code Description]],Dimentions!$X$6:$AC$139,2,FALSE)),"")</f>
        <v/>
      </c>
      <c r="G2865" s="141"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1" t="str">
        <f>IFERROR(VLOOKUP(Table1[[#This Row],[Budget Code Description]],Table6[#All],8,FALSE),"")</f>
        <v/>
      </c>
      <c r="L2865" s="63"/>
      <c r="M2865" s="65" t="str">
        <f>IFERROR(VLOOKUP(Table1[[#This Row],[Staff ID]],Table2[],2,FALSE),"")</f>
        <v/>
      </c>
      <c r="N2865" s="209" t="str">
        <f>IFERROR(IF(VLOOKUP(Table1[[#This Row],[Budget Code Description]],Dimentions!$X$6:$AC$134,4,FALSE)="","",VLOOKUP(Table1[[#This Row],[Budget Code Description]],Dimentions!$X$6:$AC$134,4,FALSE)),"")</f>
        <v/>
      </c>
      <c r="O2865" s="65" t="str">
        <f>IFERROR(VLOOKUP(Table1[[#This Row],[Vendor ID]],Table549[],2,FALSE),"")</f>
        <v/>
      </c>
      <c r="P2865" s="63"/>
      <c r="Q2865" s="141" t="str">
        <f>IF(Table1[[#This Row],[Posting Date]]&lt;&gt;"",$D$9,"")</f>
        <v/>
      </c>
      <c r="R2865" s="157" t="str">
        <f>IF(Table1[[#This Row],[Posting Date]]&lt;&gt;"",$D$10,"")</f>
        <v/>
      </c>
      <c r="S2865" s="66"/>
      <c r="T2865" s="63"/>
      <c r="U2865" s="67"/>
      <c r="V2865" s="67"/>
      <c r="W2865" s="67" t="str">
        <f t="shared" si="49"/>
        <v/>
      </c>
      <c r="X2865" s="159" t="str">
        <f>IF(E2865="","",(IF(Table1[[#This Row],[Cur]]="USD",Table1[[#This Row],[Cur_Amount Debit]],Table1[[#This Row],[Cur_Amount Debit]]/Table1[[#This Row],[Exchange Rate]])))</f>
        <v/>
      </c>
      <c r="Y2865" s="159" t="str">
        <f>IF(E2865="","",(IF(Table1[[#This Row],[Cur]]="USD",Table1[[#This Row],[Cur_Amount Credit]],Table1[[#This Row],[Cur_Amount Credit]]/ExchangeRate)))</f>
        <v/>
      </c>
      <c r="Z2865" s="201" t="str">
        <f>IF(E2865="","",(Table1[[#This Row],[Debit USD]]-Table1[[#This Row],[Credit USD]]))</f>
        <v/>
      </c>
      <c r="AA2865" s="226"/>
      <c r="AB2865" s="255"/>
      <c r="AC2865" s="1"/>
      <c r="AD2865" s="15"/>
      <c r="AE2865" s="15" t="str">
        <f>IF(AND(OR(Table1[[#This Row],[Account]]="15030",Table1[[#This Row],[Account]]="15035",Table1[[#This Row],[Account]]="20150"),Table1[[#This Row],[Vendor ID]]=""),1,"")</f>
        <v/>
      </c>
      <c r="AF2865" s="15"/>
      <c r="AG2865" s="15"/>
      <c r="AH2865" s="15"/>
      <c r="AI2865" s="46" t="str">
        <f>IF(Table1[[#This Row],[Posting Date]]&lt;&gt;"","GJ-"&amp;CountryID,"")</f>
        <v/>
      </c>
      <c r="AJ2865" s="59" t="str">
        <f>IF(Table1[[#This Row],[Posting Date]]&lt;&gt;"",Table1[[#This Row],[Posting Date]],"")</f>
        <v/>
      </c>
      <c r="AK2865" s="46"/>
      <c r="AL2865" s="46" t="str">
        <f>IF(Table1[[#This Row],[Description]]&lt;&gt;"",Table1[[#This Row],[Description]],"")</f>
        <v/>
      </c>
      <c r="AM2865" s="46" t="str">
        <f>IF(Table1[[#This Row],[Posting Date]]&lt;&gt;"",Table1[[#This Row],[Reference Number]],"")</f>
        <v/>
      </c>
      <c r="AN2865" s="46" t="str">
        <f>TRIM(Table1[[#This Row],[Line '#]])</f>
        <v/>
      </c>
      <c r="AO2865" s="46" t="str">
        <f>TRIM(Table1[[#This Row],[Account]])</f>
        <v/>
      </c>
      <c r="AP2865" s="46" t="str">
        <f>IF(Table1[[#This Row],[Posting Date]]&lt;&gt;"",$D$5,"")</f>
        <v/>
      </c>
      <c r="AQ2865" s="46" t="str">
        <f>TRIM(Table1[[#This Row],[Departments-Prgrams]])</f>
        <v/>
      </c>
      <c r="AR2865" s="46" t="str">
        <f>TRIM(Table1[[#This Row],[Grant]])</f>
        <v/>
      </c>
      <c r="AS2865" s="46" t="str">
        <f>TRIM(Table1[[#This Row],[Staff ID]])</f>
        <v/>
      </c>
      <c r="AT2865" s="46" t="str">
        <f>IF(TRIM(Table1[[#This Row],[Budget Code]])=0,"",TRIM(Table1[[#This Row],[Budget Code]]))</f>
        <v/>
      </c>
      <c r="AU2865" s="46" t="str">
        <f>IF(Table1[[#This Row],[Line Description]]&lt;&gt;"",Table1[[#This Row],[Line Description]],"")</f>
        <v/>
      </c>
      <c r="AV2865" s="46" t="str">
        <f>IF(Table1[[#This Row],[Cur_Amount Debit]]&gt;0,ROUND(Table1[[#This Row],[Cur_Amount Debit]],2),"")</f>
        <v/>
      </c>
      <c r="AW2865" s="46" t="str">
        <f>IF(Table1[[#This Row],[Cur_Amount Credit]]&gt;0,ROUND(Table1[[#This Row],[Cur_Amount Credit]],2),"")</f>
        <v/>
      </c>
      <c r="AX2865" s="46" t="str">
        <f>LEFT(Table1[[#This Row],[Cur]],3)</f>
        <v/>
      </c>
      <c r="AY2865" s="59"/>
      <c r="AZ2865" s="46"/>
      <c r="BA2865" s="46" t="str">
        <f>IF(Table1[[#This Row],[Cur]]&lt;&gt;"",IF(Table1[[#This Row],[Cur]]="USD","",ExchangeRate),"")</f>
        <v/>
      </c>
      <c r="BB2865" s="46" t="str">
        <f>IF(Table1[[#This Row],[Grant]]&lt;&gt;"",VLOOKUP(Table1[[#This Row],[Grant]],Grants!B:D,3),"")</f>
        <v/>
      </c>
      <c r="BC2865" s="46" t="str">
        <f>TRIM(Table1[[#This Row],[Vendor ID]])</f>
        <v/>
      </c>
      <c r="BD2865">
        <f>IF(Table1[[#This Row],[Reference Number]]=Q2864,BD2864,BD2864+1)</f>
        <v>0</v>
      </c>
    </row>
    <row r="2866" spans="1:56" ht="11.25" customHeight="1" x14ac:dyDescent="0.25">
      <c r="A2866" s="1"/>
      <c r="B2866" s="88" t="str">
        <f>IF(Table1[[#This Row],[Posting Date]]&lt;&gt;"",IF(Table1[[#This Row],[Reference Number]]=Q2865,B2865+1,1),"")</f>
        <v/>
      </c>
      <c r="C2866" s="61"/>
      <c r="D2866" s="61"/>
      <c r="E2866" s="138"/>
      <c r="F2866" s="141" t="str">
        <f>IFERROR(IF(VLOOKUP(Table1[[#This Row],[Budget Code Description]],Dimentions!$X$6:$AC$139,2,FALSE)="","",VLOOKUP(Table1[[#This Row],[Budget Code Description]],Dimentions!$X$6:$AC$139,2,FALSE)),"")</f>
        <v/>
      </c>
      <c r="G2866" s="141"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1" t="str">
        <f>IFERROR(VLOOKUP(Table1[[#This Row],[Budget Code Description]],Table6[#All],8,FALSE),"")</f>
        <v/>
      </c>
      <c r="L2866" s="63"/>
      <c r="M2866" s="65" t="str">
        <f>IFERROR(VLOOKUP(Table1[[#This Row],[Staff ID]],Table2[],2,FALSE),"")</f>
        <v/>
      </c>
      <c r="N2866" s="209" t="str">
        <f>IFERROR(IF(VLOOKUP(Table1[[#This Row],[Budget Code Description]],Dimentions!$X$6:$AC$134,4,FALSE)="","",VLOOKUP(Table1[[#This Row],[Budget Code Description]],Dimentions!$X$6:$AC$134,4,FALSE)),"")</f>
        <v/>
      </c>
      <c r="O2866" s="65" t="str">
        <f>IFERROR(VLOOKUP(Table1[[#This Row],[Vendor ID]],Table549[],2,FALSE),"")</f>
        <v/>
      </c>
      <c r="P2866" s="63"/>
      <c r="Q2866" s="141" t="str">
        <f>IF(Table1[[#This Row],[Posting Date]]&lt;&gt;"",$D$9,"")</f>
        <v/>
      </c>
      <c r="R2866" s="157" t="str">
        <f>IF(Table1[[#This Row],[Posting Date]]&lt;&gt;"",$D$10,"")</f>
        <v/>
      </c>
      <c r="S2866" s="66"/>
      <c r="T2866" s="63"/>
      <c r="U2866" s="67"/>
      <c r="V2866" s="67"/>
      <c r="W2866" s="67" t="str">
        <f t="shared" si="49"/>
        <v/>
      </c>
      <c r="X2866" s="159" t="str">
        <f>IF(E2866="","",(IF(Table1[[#This Row],[Cur]]="USD",Table1[[#This Row],[Cur_Amount Debit]],Table1[[#This Row],[Cur_Amount Debit]]/Table1[[#This Row],[Exchange Rate]])))</f>
        <v/>
      </c>
      <c r="Y2866" s="159" t="str">
        <f>IF(E2866="","",(IF(Table1[[#This Row],[Cur]]="USD",Table1[[#This Row],[Cur_Amount Credit]],Table1[[#This Row],[Cur_Amount Credit]]/ExchangeRate)))</f>
        <v/>
      </c>
      <c r="Z2866" s="201" t="str">
        <f>IF(E2866="","",(Table1[[#This Row],[Debit USD]]-Table1[[#This Row],[Credit USD]]))</f>
        <v/>
      </c>
      <c r="AA2866" s="226"/>
      <c r="AB2866" s="255"/>
      <c r="AC2866" s="1"/>
      <c r="AD2866" s="15"/>
      <c r="AE2866" s="15" t="str">
        <f>IF(AND(OR(Table1[[#This Row],[Account]]="15030",Table1[[#This Row],[Account]]="15035",Table1[[#This Row],[Account]]="20150"),Table1[[#This Row],[Vendor ID]]=""),1,"")</f>
        <v/>
      </c>
      <c r="AF2866" s="15"/>
      <c r="AG2866" s="15"/>
      <c r="AH2866" s="15"/>
      <c r="AI2866" s="46" t="str">
        <f>IF(Table1[[#This Row],[Posting Date]]&lt;&gt;"","GJ-"&amp;CountryID,"")</f>
        <v/>
      </c>
      <c r="AJ2866" s="59" t="str">
        <f>IF(Table1[[#This Row],[Posting Date]]&lt;&gt;"",Table1[[#This Row],[Posting Date]],"")</f>
        <v/>
      </c>
      <c r="AK2866" s="46"/>
      <c r="AL2866" s="46" t="str">
        <f>IF(Table1[[#This Row],[Description]]&lt;&gt;"",Table1[[#This Row],[Description]],"")</f>
        <v/>
      </c>
      <c r="AM2866" s="46" t="str">
        <f>IF(Table1[[#This Row],[Posting Date]]&lt;&gt;"",Table1[[#This Row],[Reference Number]],"")</f>
        <v/>
      </c>
      <c r="AN2866" s="46" t="str">
        <f>TRIM(Table1[[#This Row],[Line '#]])</f>
        <v/>
      </c>
      <c r="AO2866" s="46" t="str">
        <f>TRIM(Table1[[#This Row],[Account]])</f>
        <v/>
      </c>
      <c r="AP2866" s="46" t="str">
        <f>IF(Table1[[#This Row],[Posting Date]]&lt;&gt;"",$D$5,"")</f>
        <v/>
      </c>
      <c r="AQ2866" s="46" t="str">
        <f>TRIM(Table1[[#This Row],[Departments-Prgrams]])</f>
        <v/>
      </c>
      <c r="AR2866" s="46" t="str">
        <f>TRIM(Table1[[#This Row],[Grant]])</f>
        <v/>
      </c>
      <c r="AS2866" s="46" t="str">
        <f>TRIM(Table1[[#This Row],[Staff ID]])</f>
        <v/>
      </c>
      <c r="AT2866" s="46" t="str">
        <f>IF(TRIM(Table1[[#This Row],[Budget Code]])=0,"",TRIM(Table1[[#This Row],[Budget Code]]))</f>
        <v/>
      </c>
      <c r="AU2866" s="46" t="str">
        <f>IF(Table1[[#This Row],[Line Description]]&lt;&gt;"",Table1[[#This Row],[Line Description]],"")</f>
        <v/>
      </c>
      <c r="AV2866" s="46" t="str">
        <f>IF(Table1[[#This Row],[Cur_Amount Debit]]&gt;0,ROUND(Table1[[#This Row],[Cur_Amount Debit]],2),"")</f>
        <v/>
      </c>
      <c r="AW2866" s="46" t="str">
        <f>IF(Table1[[#This Row],[Cur_Amount Credit]]&gt;0,ROUND(Table1[[#This Row],[Cur_Amount Credit]],2),"")</f>
        <v/>
      </c>
      <c r="AX2866" s="46" t="str">
        <f>LEFT(Table1[[#This Row],[Cur]],3)</f>
        <v/>
      </c>
      <c r="AY2866" s="59"/>
      <c r="AZ2866" s="46"/>
      <c r="BA2866" s="46" t="str">
        <f>IF(Table1[[#This Row],[Cur]]&lt;&gt;"",IF(Table1[[#This Row],[Cur]]="USD","",ExchangeRate),"")</f>
        <v/>
      </c>
      <c r="BB2866" s="46" t="str">
        <f>IF(Table1[[#This Row],[Grant]]&lt;&gt;"",VLOOKUP(Table1[[#This Row],[Grant]],Grants!B:D,3),"")</f>
        <v/>
      </c>
      <c r="BC2866" s="46" t="str">
        <f>TRIM(Table1[[#This Row],[Vendor ID]])</f>
        <v/>
      </c>
      <c r="BD2866">
        <f>IF(Table1[[#This Row],[Reference Number]]=Q2865,BD2865,BD2865+1)</f>
        <v>0</v>
      </c>
    </row>
    <row r="2867" spans="1:56" ht="11.25" customHeight="1" x14ac:dyDescent="0.25">
      <c r="A2867" s="1"/>
      <c r="B2867" s="88" t="str">
        <f>IF(Table1[[#This Row],[Posting Date]]&lt;&gt;"",IF(Table1[[#This Row],[Reference Number]]=Q2866,B2866+1,1),"")</f>
        <v/>
      </c>
      <c r="C2867" s="61"/>
      <c r="D2867" s="61"/>
      <c r="E2867" s="138"/>
      <c r="F2867" s="141" t="str">
        <f>IFERROR(IF(VLOOKUP(Table1[[#This Row],[Budget Code Description]],Dimentions!$X$6:$AC$139,2,FALSE)="","",VLOOKUP(Table1[[#This Row],[Budget Code Description]],Dimentions!$X$6:$AC$139,2,FALSE)),"")</f>
        <v/>
      </c>
      <c r="G2867" s="141"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1" t="str">
        <f>IFERROR(VLOOKUP(Table1[[#This Row],[Budget Code Description]],Table6[#All],8,FALSE),"")</f>
        <v/>
      </c>
      <c r="L2867" s="63"/>
      <c r="M2867" s="65" t="str">
        <f>IFERROR(VLOOKUP(Table1[[#This Row],[Staff ID]],Table2[],2,FALSE),"")</f>
        <v/>
      </c>
      <c r="N2867" s="209" t="str">
        <f>IFERROR(IF(VLOOKUP(Table1[[#This Row],[Budget Code Description]],Dimentions!$X$6:$AC$134,4,FALSE)="","",VLOOKUP(Table1[[#This Row],[Budget Code Description]],Dimentions!$X$6:$AC$134,4,FALSE)),"")</f>
        <v/>
      </c>
      <c r="O2867" s="65" t="str">
        <f>IFERROR(VLOOKUP(Table1[[#This Row],[Vendor ID]],Table549[],2,FALSE),"")</f>
        <v/>
      </c>
      <c r="P2867" s="63"/>
      <c r="Q2867" s="141" t="str">
        <f>IF(Table1[[#This Row],[Posting Date]]&lt;&gt;"",$D$9,"")</f>
        <v/>
      </c>
      <c r="R2867" s="157" t="str">
        <f>IF(Table1[[#This Row],[Posting Date]]&lt;&gt;"",$D$10,"")</f>
        <v/>
      </c>
      <c r="S2867" s="66"/>
      <c r="T2867" s="63"/>
      <c r="U2867" s="67"/>
      <c r="V2867" s="67"/>
      <c r="W2867" s="67" t="str">
        <f t="shared" si="49"/>
        <v/>
      </c>
      <c r="X2867" s="159" t="str">
        <f>IF(E2867="","",(IF(Table1[[#This Row],[Cur]]="USD",Table1[[#This Row],[Cur_Amount Debit]],Table1[[#This Row],[Cur_Amount Debit]]/Table1[[#This Row],[Exchange Rate]])))</f>
        <v/>
      </c>
      <c r="Y2867" s="159" t="str">
        <f>IF(E2867="","",(IF(Table1[[#This Row],[Cur]]="USD",Table1[[#This Row],[Cur_Amount Credit]],Table1[[#This Row],[Cur_Amount Credit]]/ExchangeRate)))</f>
        <v/>
      </c>
      <c r="Z2867" s="201" t="str">
        <f>IF(E2867="","",(Table1[[#This Row],[Debit USD]]-Table1[[#This Row],[Credit USD]]))</f>
        <v/>
      </c>
      <c r="AA2867" s="226"/>
      <c r="AB2867" s="255"/>
      <c r="AC2867" s="1"/>
      <c r="AD2867" s="15"/>
      <c r="AE2867" s="15" t="str">
        <f>IF(AND(OR(Table1[[#This Row],[Account]]="15030",Table1[[#This Row],[Account]]="15035",Table1[[#This Row],[Account]]="20150"),Table1[[#This Row],[Vendor ID]]=""),1,"")</f>
        <v/>
      </c>
      <c r="AF2867" s="15"/>
      <c r="AG2867" s="15"/>
      <c r="AH2867" s="15"/>
      <c r="AI2867" s="46" t="str">
        <f>IF(Table1[[#This Row],[Posting Date]]&lt;&gt;"","GJ-"&amp;CountryID,"")</f>
        <v/>
      </c>
      <c r="AJ2867" s="59" t="str">
        <f>IF(Table1[[#This Row],[Posting Date]]&lt;&gt;"",Table1[[#This Row],[Posting Date]],"")</f>
        <v/>
      </c>
      <c r="AK2867" s="46"/>
      <c r="AL2867" s="46" t="str">
        <f>IF(Table1[[#This Row],[Description]]&lt;&gt;"",Table1[[#This Row],[Description]],"")</f>
        <v/>
      </c>
      <c r="AM2867" s="46" t="str">
        <f>IF(Table1[[#This Row],[Posting Date]]&lt;&gt;"",Table1[[#This Row],[Reference Number]],"")</f>
        <v/>
      </c>
      <c r="AN2867" s="46" t="str">
        <f>TRIM(Table1[[#This Row],[Line '#]])</f>
        <v/>
      </c>
      <c r="AO2867" s="46" t="str">
        <f>TRIM(Table1[[#This Row],[Account]])</f>
        <v/>
      </c>
      <c r="AP2867" s="46" t="str">
        <f>IF(Table1[[#This Row],[Posting Date]]&lt;&gt;"",$D$5,"")</f>
        <v/>
      </c>
      <c r="AQ2867" s="46" t="str">
        <f>TRIM(Table1[[#This Row],[Departments-Prgrams]])</f>
        <v/>
      </c>
      <c r="AR2867" s="46" t="str">
        <f>TRIM(Table1[[#This Row],[Grant]])</f>
        <v/>
      </c>
      <c r="AS2867" s="46" t="str">
        <f>TRIM(Table1[[#This Row],[Staff ID]])</f>
        <v/>
      </c>
      <c r="AT2867" s="46" t="str">
        <f>IF(TRIM(Table1[[#This Row],[Budget Code]])=0,"",TRIM(Table1[[#This Row],[Budget Code]]))</f>
        <v/>
      </c>
      <c r="AU2867" s="46" t="str">
        <f>IF(Table1[[#This Row],[Line Description]]&lt;&gt;"",Table1[[#This Row],[Line Description]],"")</f>
        <v/>
      </c>
      <c r="AV2867" s="46" t="str">
        <f>IF(Table1[[#This Row],[Cur_Amount Debit]]&gt;0,ROUND(Table1[[#This Row],[Cur_Amount Debit]],2),"")</f>
        <v/>
      </c>
      <c r="AW2867" s="46" t="str">
        <f>IF(Table1[[#This Row],[Cur_Amount Credit]]&gt;0,ROUND(Table1[[#This Row],[Cur_Amount Credit]],2),"")</f>
        <v/>
      </c>
      <c r="AX2867" s="46" t="str">
        <f>LEFT(Table1[[#This Row],[Cur]],3)</f>
        <v/>
      </c>
      <c r="AY2867" s="59"/>
      <c r="AZ2867" s="46"/>
      <c r="BA2867" s="46" t="str">
        <f>IF(Table1[[#This Row],[Cur]]&lt;&gt;"",IF(Table1[[#This Row],[Cur]]="USD","",ExchangeRate),"")</f>
        <v/>
      </c>
      <c r="BB2867" s="46" t="str">
        <f>IF(Table1[[#This Row],[Grant]]&lt;&gt;"",VLOOKUP(Table1[[#This Row],[Grant]],Grants!B:D,3),"")</f>
        <v/>
      </c>
      <c r="BC2867" s="46" t="str">
        <f>TRIM(Table1[[#This Row],[Vendor ID]])</f>
        <v/>
      </c>
      <c r="BD2867">
        <f>IF(Table1[[#This Row],[Reference Number]]=Q2866,BD2866,BD2866+1)</f>
        <v>0</v>
      </c>
    </row>
    <row r="2868" spans="1:56" ht="11.25" customHeight="1" x14ac:dyDescent="0.25">
      <c r="A2868" s="1"/>
      <c r="B2868" s="88" t="str">
        <f>IF(Table1[[#This Row],[Posting Date]]&lt;&gt;"",IF(Table1[[#This Row],[Reference Number]]=Q2867,B2867+1,1),"")</f>
        <v/>
      </c>
      <c r="C2868" s="61"/>
      <c r="D2868" s="61"/>
      <c r="E2868" s="138"/>
      <c r="F2868" s="141" t="str">
        <f>IFERROR(IF(VLOOKUP(Table1[[#This Row],[Budget Code Description]],Dimentions!$X$6:$AC$139,2,FALSE)="","",VLOOKUP(Table1[[#This Row],[Budget Code Description]],Dimentions!$X$6:$AC$139,2,FALSE)),"")</f>
        <v/>
      </c>
      <c r="G2868" s="141"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1" t="str">
        <f>IFERROR(VLOOKUP(Table1[[#This Row],[Budget Code Description]],Table6[#All],8,FALSE),"")</f>
        <v/>
      </c>
      <c r="L2868" s="63"/>
      <c r="M2868" s="65" t="str">
        <f>IFERROR(VLOOKUP(Table1[[#This Row],[Staff ID]],Table2[],2,FALSE),"")</f>
        <v/>
      </c>
      <c r="N2868" s="209" t="str">
        <f>IFERROR(IF(VLOOKUP(Table1[[#This Row],[Budget Code Description]],Dimentions!$X$6:$AC$134,4,FALSE)="","",VLOOKUP(Table1[[#This Row],[Budget Code Description]],Dimentions!$X$6:$AC$134,4,FALSE)),"")</f>
        <v/>
      </c>
      <c r="O2868" s="65" t="str">
        <f>IFERROR(VLOOKUP(Table1[[#This Row],[Vendor ID]],Table549[],2,FALSE),"")</f>
        <v/>
      </c>
      <c r="P2868" s="63"/>
      <c r="Q2868" s="141" t="str">
        <f>IF(Table1[[#This Row],[Posting Date]]&lt;&gt;"",$D$9,"")</f>
        <v/>
      </c>
      <c r="R2868" s="157" t="str">
        <f>IF(Table1[[#This Row],[Posting Date]]&lt;&gt;"",$D$10,"")</f>
        <v/>
      </c>
      <c r="S2868" s="66"/>
      <c r="T2868" s="63"/>
      <c r="U2868" s="67"/>
      <c r="V2868" s="67"/>
      <c r="W2868" s="67" t="str">
        <f t="shared" si="49"/>
        <v/>
      </c>
      <c r="X2868" s="159" t="str">
        <f>IF(E2868="","",(IF(Table1[[#This Row],[Cur]]="USD",Table1[[#This Row],[Cur_Amount Debit]],Table1[[#This Row],[Cur_Amount Debit]]/Table1[[#This Row],[Exchange Rate]])))</f>
        <v/>
      </c>
      <c r="Y2868" s="159" t="str">
        <f>IF(E2868="","",(IF(Table1[[#This Row],[Cur]]="USD",Table1[[#This Row],[Cur_Amount Credit]],Table1[[#This Row],[Cur_Amount Credit]]/ExchangeRate)))</f>
        <v/>
      </c>
      <c r="Z2868" s="201" t="str">
        <f>IF(E2868="","",(Table1[[#This Row],[Debit USD]]-Table1[[#This Row],[Credit USD]]))</f>
        <v/>
      </c>
      <c r="AA2868" s="226"/>
      <c r="AB2868" s="255"/>
      <c r="AC2868" s="1"/>
      <c r="AD2868" s="15"/>
      <c r="AE2868" s="15" t="str">
        <f>IF(AND(OR(Table1[[#This Row],[Account]]="15030",Table1[[#This Row],[Account]]="15035",Table1[[#This Row],[Account]]="20150"),Table1[[#This Row],[Vendor ID]]=""),1,"")</f>
        <v/>
      </c>
      <c r="AF2868" s="15"/>
      <c r="AG2868" s="15"/>
      <c r="AH2868" s="15"/>
      <c r="AI2868" s="46" t="str">
        <f>IF(Table1[[#This Row],[Posting Date]]&lt;&gt;"","GJ-"&amp;CountryID,"")</f>
        <v/>
      </c>
      <c r="AJ2868" s="59" t="str">
        <f>IF(Table1[[#This Row],[Posting Date]]&lt;&gt;"",Table1[[#This Row],[Posting Date]],"")</f>
        <v/>
      </c>
      <c r="AK2868" s="46"/>
      <c r="AL2868" s="46" t="str">
        <f>IF(Table1[[#This Row],[Description]]&lt;&gt;"",Table1[[#This Row],[Description]],"")</f>
        <v/>
      </c>
      <c r="AM2868" s="46" t="str">
        <f>IF(Table1[[#This Row],[Posting Date]]&lt;&gt;"",Table1[[#This Row],[Reference Number]],"")</f>
        <v/>
      </c>
      <c r="AN2868" s="46" t="str">
        <f>TRIM(Table1[[#This Row],[Line '#]])</f>
        <v/>
      </c>
      <c r="AO2868" s="46" t="str">
        <f>TRIM(Table1[[#This Row],[Account]])</f>
        <v/>
      </c>
      <c r="AP2868" s="46" t="str">
        <f>IF(Table1[[#This Row],[Posting Date]]&lt;&gt;"",$D$5,"")</f>
        <v/>
      </c>
      <c r="AQ2868" s="46" t="str">
        <f>TRIM(Table1[[#This Row],[Departments-Prgrams]])</f>
        <v/>
      </c>
      <c r="AR2868" s="46" t="str">
        <f>TRIM(Table1[[#This Row],[Grant]])</f>
        <v/>
      </c>
      <c r="AS2868" s="46" t="str">
        <f>TRIM(Table1[[#This Row],[Staff ID]])</f>
        <v/>
      </c>
      <c r="AT2868" s="46" t="str">
        <f>IF(TRIM(Table1[[#This Row],[Budget Code]])=0,"",TRIM(Table1[[#This Row],[Budget Code]]))</f>
        <v/>
      </c>
      <c r="AU2868" s="46" t="str">
        <f>IF(Table1[[#This Row],[Line Description]]&lt;&gt;"",Table1[[#This Row],[Line Description]],"")</f>
        <v/>
      </c>
      <c r="AV2868" s="46" t="str">
        <f>IF(Table1[[#This Row],[Cur_Amount Debit]]&gt;0,ROUND(Table1[[#This Row],[Cur_Amount Debit]],2),"")</f>
        <v/>
      </c>
      <c r="AW2868" s="46" t="str">
        <f>IF(Table1[[#This Row],[Cur_Amount Credit]]&gt;0,ROUND(Table1[[#This Row],[Cur_Amount Credit]],2),"")</f>
        <v/>
      </c>
      <c r="AX2868" s="46" t="str">
        <f>LEFT(Table1[[#This Row],[Cur]],3)</f>
        <v/>
      </c>
      <c r="AY2868" s="59"/>
      <c r="AZ2868" s="46"/>
      <c r="BA2868" s="46" t="str">
        <f>IF(Table1[[#This Row],[Cur]]&lt;&gt;"",IF(Table1[[#This Row],[Cur]]="USD","",ExchangeRate),"")</f>
        <v/>
      </c>
      <c r="BB2868" s="46" t="str">
        <f>IF(Table1[[#This Row],[Grant]]&lt;&gt;"",VLOOKUP(Table1[[#This Row],[Grant]],Grants!B:D,3),"")</f>
        <v/>
      </c>
      <c r="BC2868" s="46" t="str">
        <f>TRIM(Table1[[#This Row],[Vendor ID]])</f>
        <v/>
      </c>
      <c r="BD2868">
        <f>IF(Table1[[#This Row],[Reference Number]]=Q2867,BD2867,BD2867+1)</f>
        <v>0</v>
      </c>
    </row>
    <row r="2869" spans="1:56" ht="11.25" customHeight="1" x14ac:dyDescent="0.25">
      <c r="A2869" s="1"/>
      <c r="B2869" s="88" t="str">
        <f>IF(Table1[[#This Row],[Posting Date]]&lt;&gt;"",IF(Table1[[#This Row],[Reference Number]]=Q2868,B2868+1,1),"")</f>
        <v/>
      </c>
      <c r="C2869" s="61"/>
      <c r="D2869" s="61"/>
      <c r="E2869" s="138"/>
      <c r="F2869" s="141" t="str">
        <f>IFERROR(IF(VLOOKUP(Table1[[#This Row],[Budget Code Description]],Dimentions!$X$6:$AC$139,2,FALSE)="","",VLOOKUP(Table1[[#This Row],[Budget Code Description]],Dimentions!$X$6:$AC$139,2,FALSE)),"")</f>
        <v/>
      </c>
      <c r="G2869" s="141"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1" t="str">
        <f>IFERROR(VLOOKUP(Table1[[#This Row],[Budget Code Description]],Table6[#All],8,FALSE),"")</f>
        <v/>
      </c>
      <c r="L2869" s="63"/>
      <c r="M2869" s="65" t="str">
        <f>IFERROR(VLOOKUP(Table1[[#This Row],[Staff ID]],Table2[],2,FALSE),"")</f>
        <v/>
      </c>
      <c r="N2869" s="209" t="str">
        <f>IFERROR(IF(VLOOKUP(Table1[[#This Row],[Budget Code Description]],Dimentions!$X$6:$AC$134,4,FALSE)="","",VLOOKUP(Table1[[#This Row],[Budget Code Description]],Dimentions!$X$6:$AC$134,4,FALSE)),"")</f>
        <v/>
      </c>
      <c r="O2869" s="65" t="str">
        <f>IFERROR(VLOOKUP(Table1[[#This Row],[Vendor ID]],Table549[],2,FALSE),"")</f>
        <v/>
      </c>
      <c r="P2869" s="63"/>
      <c r="Q2869" s="141" t="str">
        <f>IF(Table1[[#This Row],[Posting Date]]&lt;&gt;"",$D$9,"")</f>
        <v/>
      </c>
      <c r="R2869" s="157" t="str">
        <f>IF(Table1[[#This Row],[Posting Date]]&lt;&gt;"",$D$10,"")</f>
        <v/>
      </c>
      <c r="S2869" s="66"/>
      <c r="T2869" s="63"/>
      <c r="U2869" s="67"/>
      <c r="V2869" s="67"/>
      <c r="W2869" s="67" t="str">
        <f t="shared" si="49"/>
        <v/>
      </c>
      <c r="X2869" s="159" t="str">
        <f>IF(E2869="","",(IF(Table1[[#This Row],[Cur]]="USD",Table1[[#This Row],[Cur_Amount Debit]],Table1[[#This Row],[Cur_Amount Debit]]/Table1[[#This Row],[Exchange Rate]])))</f>
        <v/>
      </c>
      <c r="Y2869" s="159" t="str">
        <f>IF(E2869="","",(IF(Table1[[#This Row],[Cur]]="USD",Table1[[#This Row],[Cur_Amount Credit]],Table1[[#This Row],[Cur_Amount Credit]]/ExchangeRate)))</f>
        <v/>
      </c>
      <c r="Z2869" s="201" t="str">
        <f>IF(E2869="","",(Table1[[#This Row],[Debit USD]]-Table1[[#This Row],[Credit USD]]))</f>
        <v/>
      </c>
      <c r="AA2869" s="226"/>
      <c r="AB2869" s="255"/>
      <c r="AC2869" s="1"/>
      <c r="AD2869" s="15"/>
      <c r="AE2869" s="15" t="str">
        <f>IF(AND(OR(Table1[[#This Row],[Account]]="15030",Table1[[#This Row],[Account]]="15035",Table1[[#This Row],[Account]]="20150"),Table1[[#This Row],[Vendor ID]]=""),1,"")</f>
        <v/>
      </c>
      <c r="AF2869" s="15"/>
      <c r="AG2869" s="15"/>
      <c r="AH2869" s="15"/>
      <c r="AI2869" s="46" t="str">
        <f>IF(Table1[[#This Row],[Posting Date]]&lt;&gt;"","GJ-"&amp;CountryID,"")</f>
        <v/>
      </c>
      <c r="AJ2869" s="59" t="str">
        <f>IF(Table1[[#This Row],[Posting Date]]&lt;&gt;"",Table1[[#This Row],[Posting Date]],"")</f>
        <v/>
      </c>
      <c r="AK2869" s="46"/>
      <c r="AL2869" s="46" t="str">
        <f>IF(Table1[[#This Row],[Description]]&lt;&gt;"",Table1[[#This Row],[Description]],"")</f>
        <v/>
      </c>
      <c r="AM2869" s="46" t="str">
        <f>IF(Table1[[#This Row],[Posting Date]]&lt;&gt;"",Table1[[#This Row],[Reference Number]],"")</f>
        <v/>
      </c>
      <c r="AN2869" s="46" t="str">
        <f>TRIM(Table1[[#This Row],[Line '#]])</f>
        <v/>
      </c>
      <c r="AO2869" s="46" t="str">
        <f>TRIM(Table1[[#This Row],[Account]])</f>
        <v/>
      </c>
      <c r="AP2869" s="46" t="str">
        <f>IF(Table1[[#This Row],[Posting Date]]&lt;&gt;"",$D$5,"")</f>
        <v/>
      </c>
      <c r="AQ2869" s="46" t="str">
        <f>TRIM(Table1[[#This Row],[Departments-Prgrams]])</f>
        <v/>
      </c>
      <c r="AR2869" s="46" t="str">
        <f>TRIM(Table1[[#This Row],[Grant]])</f>
        <v/>
      </c>
      <c r="AS2869" s="46" t="str">
        <f>TRIM(Table1[[#This Row],[Staff ID]])</f>
        <v/>
      </c>
      <c r="AT2869" s="46" t="str">
        <f>IF(TRIM(Table1[[#This Row],[Budget Code]])=0,"",TRIM(Table1[[#This Row],[Budget Code]]))</f>
        <v/>
      </c>
      <c r="AU2869" s="46" t="str">
        <f>IF(Table1[[#This Row],[Line Description]]&lt;&gt;"",Table1[[#This Row],[Line Description]],"")</f>
        <v/>
      </c>
      <c r="AV2869" s="46" t="str">
        <f>IF(Table1[[#This Row],[Cur_Amount Debit]]&gt;0,ROUND(Table1[[#This Row],[Cur_Amount Debit]],2),"")</f>
        <v/>
      </c>
      <c r="AW2869" s="46" t="str">
        <f>IF(Table1[[#This Row],[Cur_Amount Credit]]&gt;0,ROUND(Table1[[#This Row],[Cur_Amount Credit]],2),"")</f>
        <v/>
      </c>
      <c r="AX2869" s="46" t="str">
        <f>LEFT(Table1[[#This Row],[Cur]],3)</f>
        <v/>
      </c>
      <c r="AY2869" s="59"/>
      <c r="AZ2869" s="46"/>
      <c r="BA2869" s="46" t="str">
        <f>IF(Table1[[#This Row],[Cur]]&lt;&gt;"",IF(Table1[[#This Row],[Cur]]="USD","",ExchangeRate),"")</f>
        <v/>
      </c>
      <c r="BB2869" s="46" t="str">
        <f>IF(Table1[[#This Row],[Grant]]&lt;&gt;"",VLOOKUP(Table1[[#This Row],[Grant]],Grants!B:D,3),"")</f>
        <v/>
      </c>
      <c r="BC2869" s="46" t="str">
        <f>TRIM(Table1[[#This Row],[Vendor ID]])</f>
        <v/>
      </c>
      <c r="BD2869">
        <f>IF(Table1[[#This Row],[Reference Number]]=Q2868,BD2868,BD2868+1)</f>
        <v>0</v>
      </c>
    </row>
    <row r="2870" spans="1:56" ht="11.25" customHeight="1" x14ac:dyDescent="0.25">
      <c r="A2870" s="1"/>
      <c r="B2870" s="88" t="str">
        <f>IF(Table1[[#This Row],[Posting Date]]&lt;&gt;"",IF(Table1[[#This Row],[Reference Number]]=Q2869,B2869+1,1),"")</f>
        <v/>
      </c>
      <c r="C2870" s="61"/>
      <c r="D2870" s="61"/>
      <c r="E2870" s="138"/>
      <c r="F2870" s="141" t="str">
        <f>IFERROR(IF(VLOOKUP(Table1[[#This Row],[Budget Code Description]],Dimentions!$X$6:$AC$139,2,FALSE)="","",VLOOKUP(Table1[[#This Row],[Budget Code Description]],Dimentions!$X$6:$AC$139,2,FALSE)),"")</f>
        <v/>
      </c>
      <c r="G2870" s="141"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1" t="str">
        <f>IFERROR(VLOOKUP(Table1[[#This Row],[Budget Code Description]],Table6[#All],8,FALSE),"")</f>
        <v/>
      </c>
      <c r="L2870" s="63"/>
      <c r="M2870" s="65" t="str">
        <f>IFERROR(VLOOKUP(Table1[[#This Row],[Staff ID]],Table2[],2,FALSE),"")</f>
        <v/>
      </c>
      <c r="N2870" s="209" t="str">
        <f>IFERROR(IF(VLOOKUP(Table1[[#This Row],[Budget Code Description]],Dimentions!$X$6:$AC$134,4,FALSE)="","",VLOOKUP(Table1[[#This Row],[Budget Code Description]],Dimentions!$X$6:$AC$134,4,FALSE)),"")</f>
        <v/>
      </c>
      <c r="O2870" s="65" t="str">
        <f>IFERROR(VLOOKUP(Table1[[#This Row],[Vendor ID]],Table549[],2,FALSE),"")</f>
        <v/>
      </c>
      <c r="P2870" s="63"/>
      <c r="Q2870" s="141" t="str">
        <f>IF(Table1[[#This Row],[Posting Date]]&lt;&gt;"",$D$9,"")</f>
        <v/>
      </c>
      <c r="R2870" s="157" t="str">
        <f>IF(Table1[[#This Row],[Posting Date]]&lt;&gt;"",$D$10,"")</f>
        <v/>
      </c>
      <c r="S2870" s="66"/>
      <c r="T2870" s="63"/>
      <c r="U2870" s="67"/>
      <c r="V2870" s="67"/>
      <c r="W2870" s="67" t="str">
        <f t="shared" si="49"/>
        <v/>
      </c>
      <c r="X2870" s="159" t="str">
        <f>IF(E2870="","",(IF(Table1[[#This Row],[Cur]]="USD",Table1[[#This Row],[Cur_Amount Debit]],Table1[[#This Row],[Cur_Amount Debit]]/Table1[[#This Row],[Exchange Rate]])))</f>
        <v/>
      </c>
      <c r="Y2870" s="159" t="str">
        <f>IF(E2870="","",(IF(Table1[[#This Row],[Cur]]="USD",Table1[[#This Row],[Cur_Amount Credit]],Table1[[#This Row],[Cur_Amount Credit]]/ExchangeRate)))</f>
        <v/>
      </c>
      <c r="Z2870" s="201" t="str">
        <f>IF(E2870="","",(Table1[[#This Row],[Debit USD]]-Table1[[#This Row],[Credit USD]]))</f>
        <v/>
      </c>
      <c r="AA2870" s="226"/>
      <c r="AB2870" s="255"/>
      <c r="AC2870" s="1"/>
      <c r="AD2870" s="15"/>
      <c r="AE2870" s="15" t="str">
        <f>IF(AND(OR(Table1[[#This Row],[Account]]="15030",Table1[[#This Row],[Account]]="15035",Table1[[#This Row],[Account]]="20150"),Table1[[#This Row],[Vendor ID]]=""),1,"")</f>
        <v/>
      </c>
      <c r="AF2870" s="15"/>
      <c r="AG2870" s="15"/>
      <c r="AH2870" s="15"/>
      <c r="AI2870" s="46" t="str">
        <f>IF(Table1[[#This Row],[Posting Date]]&lt;&gt;"","GJ-"&amp;CountryID,"")</f>
        <v/>
      </c>
      <c r="AJ2870" s="59" t="str">
        <f>IF(Table1[[#This Row],[Posting Date]]&lt;&gt;"",Table1[[#This Row],[Posting Date]],"")</f>
        <v/>
      </c>
      <c r="AK2870" s="46"/>
      <c r="AL2870" s="46" t="str">
        <f>IF(Table1[[#This Row],[Description]]&lt;&gt;"",Table1[[#This Row],[Description]],"")</f>
        <v/>
      </c>
      <c r="AM2870" s="46" t="str">
        <f>IF(Table1[[#This Row],[Posting Date]]&lt;&gt;"",Table1[[#This Row],[Reference Number]],"")</f>
        <v/>
      </c>
      <c r="AN2870" s="46" t="str">
        <f>TRIM(Table1[[#This Row],[Line '#]])</f>
        <v/>
      </c>
      <c r="AO2870" s="46" t="str">
        <f>TRIM(Table1[[#This Row],[Account]])</f>
        <v/>
      </c>
      <c r="AP2870" s="46" t="str">
        <f>IF(Table1[[#This Row],[Posting Date]]&lt;&gt;"",$D$5,"")</f>
        <v/>
      </c>
      <c r="AQ2870" s="46" t="str">
        <f>TRIM(Table1[[#This Row],[Departments-Prgrams]])</f>
        <v/>
      </c>
      <c r="AR2870" s="46" t="str">
        <f>TRIM(Table1[[#This Row],[Grant]])</f>
        <v/>
      </c>
      <c r="AS2870" s="46" t="str">
        <f>TRIM(Table1[[#This Row],[Staff ID]])</f>
        <v/>
      </c>
      <c r="AT2870" s="46" t="str">
        <f>IF(TRIM(Table1[[#This Row],[Budget Code]])=0,"",TRIM(Table1[[#This Row],[Budget Code]]))</f>
        <v/>
      </c>
      <c r="AU2870" s="46" t="str">
        <f>IF(Table1[[#This Row],[Line Description]]&lt;&gt;"",Table1[[#This Row],[Line Description]],"")</f>
        <v/>
      </c>
      <c r="AV2870" s="46" t="str">
        <f>IF(Table1[[#This Row],[Cur_Amount Debit]]&gt;0,ROUND(Table1[[#This Row],[Cur_Amount Debit]],2),"")</f>
        <v/>
      </c>
      <c r="AW2870" s="46" t="str">
        <f>IF(Table1[[#This Row],[Cur_Amount Credit]]&gt;0,ROUND(Table1[[#This Row],[Cur_Amount Credit]],2),"")</f>
        <v/>
      </c>
      <c r="AX2870" s="46" t="str">
        <f>LEFT(Table1[[#This Row],[Cur]],3)</f>
        <v/>
      </c>
      <c r="AY2870" s="59"/>
      <c r="AZ2870" s="46"/>
      <c r="BA2870" s="46" t="str">
        <f>IF(Table1[[#This Row],[Cur]]&lt;&gt;"",IF(Table1[[#This Row],[Cur]]="USD","",ExchangeRate),"")</f>
        <v/>
      </c>
      <c r="BB2870" s="46" t="str">
        <f>IF(Table1[[#This Row],[Grant]]&lt;&gt;"",VLOOKUP(Table1[[#This Row],[Grant]],Grants!B:D,3),"")</f>
        <v/>
      </c>
      <c r="BC2870" s="46" t="str">
        <f>TRIM(Table1[[#This Row],[Vendor ID]])</f>
        <v/>
      </c>
      <c r="BD2870">
        <f>IF(Table1[[#This Row],[Reference Number]]=Q2869,BD2869,BD2869+1)</f>
        <v>0</v>
      </c>
    </row>
    <row r="2871" spans="1:56" ht="11.25" customHeight="1" x14ac:dyDescent="0.25">
      <c r="A2871" s="1"/>
      <c r="B2871" s="88" t="str">
        <f>IF(Table1[[#This Row],[Posting Date]]&lt;&gt;"",IF(Table1[[#This Row],[Reference Number]]=Q2870,B2870+1,1),"")</f>
        <v/>
      </c>
      <c r="C2871" s="61"/>
      <c r="D2871" s="61"/>
      <c r="E2871" s="138"/>
      <c r="F2871" s="141" t="str">
        <f>IFERROR(IF(VLOOKUP(Table1[[#This Row],[Budget Code Description]],Dimentions!$X$6:$AC$139,2,FALSE)="","",VLOOKUP(Table1[[#This Row],[Budget Code Description]],Dimentions!$X$6:$AC$139,2,FALSE)),"")</f>
        <v/>
      </c>
      <c r="G2871" s="141"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1" t="str">
        <f>IFERROR(VLOOKUP(Table1[[#This Row],[Budget Code Description]],Table6[#All],8,FALSE),"")</f>
        <v/>
      </c>
      <c r="L2871" s="63"/>
      <c r="M2871" s="65" t="str">
        <f>IFERROR(VLOOKUP(Table1[[#This Row],[Staff ID]],Table2[],2,FALSE),"")</f>
        <v/>
      </c>
      <c r="N2871" s="209" t="str">
        <f>IFERROR(IF(VLOOKUP(Table1[[#This Row],[Budget Code Description]],Dimentions!$X$6:$AC$134,4,FALSE)="","",VLOOKUP(Table1[[#This Row],[Budget Code Description]],Dimentions!$X$6:$AC$134,4,FALSE)),"")</f>
        <v/>
      </c>
      <c r="O2871" s="65" t="str">
        <f>IFERROR(VLOOKUP(Table1[[#This Row],[Vendor ID]],Table549[],2,FALSE),"")</f>
        <v/>
      </c>
      <c r="P2871" s="63"/>
      <c r="Q2871" s="141" t="str">
        <f>IF(Table1[[#This Row],[Posting Date]]&lt;&gt;"",$D$9,"")</f>
        <v/>
      </c>
      <c r="R2871" s="157" t="str">
        <f>IF(Table1[[#This Row],[Posting Date]]&lt;&gt;"",$D$10,"")</f>
        <v/>
      </c>
      <c r="S2871" s="66"/>
      <c r="T2871" s="63"/>
      <c r="U2871" s="67"/>
      <c r="V2871" s="67"/>
      <c r="W2871" s="67" t="str">
        <f t="shared" si="49"/>
        <v/>
      </c>
      <c r="X2871" s="159" t="str">
        <f>IF(E2871="","",(IF(Table1[[#This Row],[Cur]]="USD",Table1[[#This Row],[Cur_Amount Debit]],Table1[[#This Row],[Cur_Amount Debit]]/Table1[[#This Row],[Exchange Rate]])))</f>
        <v/>
      </c>
      <c r="Y2871" s="159" t="str">
        <f>IF(E2871="","",(IF(Table1[[#This Row],[Cur]]="USD",Table1[[#This Row],[Cur_Amount Credit]],Table1[[#This Row],[Cur_Amount Credit]]/ExchangeRate)))</f>
        <v/>
      </c>
      <c r="Z2871" s="201" t="str">
        <f>IF(E2871="","",(Table1[[#This Row],[Debit USD]]-Table1[[#This Row],[Credit USD]]))</f>
        <v/>
      </c>
      <c r="AA2871" s="226"/>
      <c r="AB2871" s="255"/>
      <c r="AC2871" s="1"/>
      <c r="AD2871" s="15"/>
      <c r="AE2871" s="15" t="str">
        <f>IF(AND(OR(Table1[[#This Row],[Account]]="15030",Table1[[#This Row],[Account]]="15035",Table1[[#This Row],[Account]]="20150"),Table1[[#This Row],[Vendor ID]]=""),1,"")</f>
        <v/>
      </c>
      <c r="AF2871" s="15"/>
      <c r="AG2871" s="15"/>
      <c r="AH2871" s="15"/>
      <c r="AI2871" s="46" t="str">
        <f>IF(Table1[[#This Row],[Posting Date]]&lt;&gt;"","GJ-"&amp;CountryID,"")</f>
        <v/>
      </c>
      <c r="AJ2871" s="59" t="str">
        <f>IF(Table1[[#This Row],[Posting Date]]&lt;&gt;"",Table1[[#This Row],[Posting Date]],"")</f>
        <v/>
      </c>
      <c r="AK2871" s="46"/>
      <c r="AL2871" s="46" t="str">
        <f>IF(Table1[[#This Row],[Description]]&lt;&gt;"",Table1[[#This Row],[Description]],"")</f>
        <v/>
      </c>
      <c r="AM2871" s="46" t="str">
        <f>IF(Table1[[#This Row],[Posting Date]]&lt;&gt;"",Table1[[#This Row],[Reference Number]],"")</f>
        <v/>
      </c>
      <c r="AN2871" s="46" t="str">
        <f>TRIM(Table1[[#This Row],[Line '#]])</f>
        <v/>
      </c>
      <c r="AO2871" s="46" t="str">
        <f>TRIM(Table1[[#This Row],[Account]])</f>
        <v/>
      </c>
      <c r="AP2871" s="46" t="str">
        <f>IF(Table1[[#This Row],[Posting Date]]&lt;&gt;"",$D$5,"")</f>
        <v/>
      </c>
      <c r="AQ2871" s="46" t="str">
        <f>TRIM(Table1[[#This Row],[Departments-Prgrams]])</f>
        <v/>
      </c>
      <c r="AR2871" s="46" t="str">
        <f>TRIM(Table1[[#This Row],[Grant]])</f>
        <v/>
      </c>
      <c r="AS2871" s="46" t="str">
        <f>TRIM(Table1[[#This Row],[Staff ID]])</f>
        <v/>
      </c>
      <c r="AT2871" s="46" t="str">
        <f>IF(TRIM(Table1[[#This Row],[Budget Code]])=0,"",TRIM(Table1[[#This Row],[Budget Code]]))</f>
        <v/>
      </c>
      <c r="AU2871" s="46" t="str">
        <f>IF(Table1[[#This Row],[Line Description]]&lt;&gt;"",Table1[[#This Row],[Line Description]],"")</f>
        <v/>
      </c>
      <c r="AV2871" s="46" t="str">
        <f>IF(Table1[[#This Row],[Cur_Amount Debit]]&gt;0,ROUND(Table1[[#This Row],[Cur_Amount Debit]],2),"")</f>
        <v/>
      </c>
      <c r="AW2871" s="46" t="str">
        <f>IF(Table1[[#This Row],[Cur_Amount Credit]]&gt;0,ROUND(Table1[[#This Row],[Cur_Amount Credit]],2),"")</f>
        <v/>
      </c>
      <c r="AX2871" s="46" t="str">
        <f>LEFT(Table1[[#This Row],[Cur]],3)</f>
        <v/>
      </c>
      <c r="AY2871" s="59"/>
      <c r="AZ2871" s="46"/>
      <c r="BA2871" s="46" t="str">
        <f>IF(Table1[[#This Row],[Cur]]&lt;&gt;"",IF(Table1[[#This Row],[Cur]]="USD","",ExchangeRate),"")</f>
        <v/>
      </c>
      <c r="BB2871" s="46" t="str">
        <f>IF(Table1[[#This Row],[Grant]]&lt;&gt;"",VLOOKUP(Table1[[#This Row],[Grant]],Grants!B:D,3),"")</f>
        <v/>
      </c>
      <c r="BC2871" s="46" t="str">
        <f>TRIM(Table1[[#This Row],[Vendor ID]])</f>
        <v/>
      </c>
      <c r="BD2871">
        <f>IF(Table1[[#This Row],[Reference Number]]=Q2870,BD2870,BD2870+1)</f>
        <v>0</v>
      </c>
    </row>
    <row r="2872" spans="1:56" ht="11.25" customHeight="1" x14ac:dyDescent="0.25">
      <c r="A2872" s="1"/>
      <c r="B2872" s="88" t="str">
        <f>IF(Table1[[#This Row],[Posting Date]]&lt;&gt;"",IF(Table1[[#This Row],[Reference Number]]=Q2871,B2871+1,1),"")</f>
        <v/>
      </c>
      <c r="C2872" s="61"/>
      <c r="D2872" s="61"/>
      <c r="E2872" s="138"/>
      <c r="F2872" s="141" t="str">
        <f>IFERROR(IF(VLOOKUP(Table1[[#This Row],[Budget Code Description]],Dimentions!$X$6:$AC$139,2,FALSE)="","",VLOOKUP(Table1[[#This Row],[Budget Code Description]],Dimentions!$X$6:$AC$139,2,FALSE)),"")</f>
        <v/>
      </c>
      <c r="G2872" s="141"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1" t="str">
        <f>IFERROR(VLOOKUP(Table1[[#This Row],[Budget Code Description]],Table6[#All],8,FALSE),"")</f>
        <v/>
      </c>
      <c r="L2872" s="63"/>
      <c r="M2872" s="65" t="str">
        <f>IFERROR(VLOOKUP(Table1[[#This Row],[Staff ID]],Table2[],2,FALSE),"")</f>
        <v/>
      </c>
      <c r="N2872" s="209" t="str">
        <f>IFERROR(IF(VLOOKUP(Table1[[#This Row],[Budget Code Description]],Dimentions!$X$6:$AC$134,4,FALSE)="","",VLOOKUP(Table1[[#This Row],[Budget Code Description]],Dimentions!$X$6:$AC$134,4,FALSE)),"")</f>
        <v/>
      </c>
      <c r="O2872" s="65" t="str">
        <f>IFERROR(VLOOKUP(Table1[[#This Row],[Vendor ID]],Table549[],2,FALSE),"")</f>
        <v/>
      </c>
      <c r="P2872" s="63"/>
      <c r="Q2872" s="141" t="str">
        <f>IF(Table1[[#This Row],[Posting Date]]&lt;&gt;"",$D$9,"")</f>
        <v/>
      </c>
      <c r="R2872" s="157" t="str">
        <f>IF(Table1[[#This Row],[Posting Date]]&lt;&gt;"",$D$10,"")</f>
        <v/>
      </c>
      <c r="S2872" s="66"/>
      <c r="T2872" s="63"/>
      <c r="U2872" s="67"/>
      <c r="V2872" s="67"/>
      <c r="W2872" s="67" t="str">
        <f t="shared" si="49"/>
        <v/>
      </c>
      <c r="X2872" s="159" t="str">
        <f>IF(E2872="","",(IF(Table1[[#This Row],[Cur]]="USD",Table1[[#This Row],[Cur_Amount Debit]],Table1[[#This Row],[Cur_Amount Debit]]/Table1[[#This Row],[Exchange Rate]])))</f>
        <v/>
      </c>
      <c r="Y2872" s="159" t="str">
        <f>IF(E2872="","",(IF(Table1[[#This Row],[Cur]]="USD",Table1[[#This Row],[Cur_Amount Credit]],Table1[[#This Row],[Cur_Amount Credit]]/ExchangeRate)))</f>
        <v/>
      </c>
      <c r="Z2872" s="201" t="str">
        <f>IF(E2872="","",(Table1[[#This Row],[Debit USD]]-Table1[[#This Row],[Credit USD]]))</f>
        <v/>
      </c>
      <c r="AA2872" s="226"/>
      <c r="AB2872" s="255"/>
      <c r="AC2872" s="1"/>
      <c r="AD2872" s="15"/>
      <c r="AE2872" s="15" t="str">
        <f>IF(AND(OR(Table1[[#This Row],[Account]]="15030",Table1[[#This Row],[Account]]="15035",Table1[[#This Row],[Account]]="20150"),Table1[[#This Row],[Vendor ID]]=""),1,"")</f>
        <v/>
      </c>
      <c r="AF2872" s="15"/>
      <c r="AG2872" s="15"/>
      <c r="AH2872" s="15"/>
      <c r="AI2872" s="46" t="str">
        <f>IF(Table1[[#This Row],[Posting Date]]&lt;&gt;"","GJ-"&amp;CountryID,"")</f>
        <v/>
      </c>
      <c r="AJ2872" s="59" t="str">
        <f>IF(Table1[[#This Row],[Posting Date]]&lt;&gt;"",Table1[[#This Row],[Posting Date]],"")</f>
        <v/>
      </c>
      <c r="AK2872" s="46"/>
      <c r="AL2872" s="46" t="str">
        <f>IF(Table1[[#This Row],[Description]]&lt;&gt;"",Table1[[#This Row],[Description]],"")</f>
        <v/>
      </c>
      <c r="AM2872" s="46" t="str">
        <f>IF(Table1[[#This Row],[Posting Date]]&lt;&gt;"",Table1[[#This Row],[Reference Number]],"")</f>
        <v/>
      </c>
      <c r="AN2872" s="46" t="str">
        <f>TRIM(Table1[[#This Row],[Line '#]])</f>
        <v/>
      </c>
      <c r="AO2872" s="46" t="str">
        <f>TRIM(Table1[[#This Row],[Account]])</f>
        <v/>
      </c>
      <c r="AP2872" s="46" t="str">
        <f>IF(Table1[[#This Row],[Posting Date]]&lt;&gt;"",$D$5,"")</f>
        <v/>
      </c>
      <c r="AQ2872" s="46" t="str">
        <f>TRIM(Table1[[#This Row],[Departments-Prgrams]])</f>
        <v/>
      </c>
      <c r="AR2872" s="46" t="str">
        <f>TRIM(Table1[[#This Row],[Grant]])</f>
        <v/>
      </c>
      <c r="AS2872" s="46" t="str">
        <f>TRIM(Table1[[#This Row],[Staff ID]])</f>
        <v/>
      </c>
      <c r="AT2872" s="46" t="str">
        <f>IF(TRIM(Table1[[#This Row],[Budget Code]])=0,"",TRIM(Table1[[#This Row],[Budget Code]]))</f>
        <v/>
      </c>
      <c r="AU2872" s="46" t="str">
        <f>IF(Table1[[#This Row],[Line Description]]&lt;&gt;"",Table1[[#This Row],[Line Description]],"")</f>
        <v/>
      </c>
      <c r="AV2872" s="46" t="str">
        <f>IF(Table1[[#This Row],[Cur_Amount Debit]]&gt;0,ROUND(Table1[[#This Row],[Cur_Amount Debit]],2),"")</f>
        <v/>
      </c>
      <c r="AW2872" s="46" t="str">
        <f>IF(Table1[[#This Row],[Cur_Amount Credit]]&gt;0,ROUND(Table1[[#This Row],[Cur_Amount Credit]],2),"")</f>
        <v/>
      </c>
      <c r="AX2872" s="46" t="str">
        <f>LEFT(Table1[[#This Row],[Cur]],3)</f>
        <v/>
      </c>
      <c r="AY2872" s="59"/>
      <c r="AZ2872" s="46"/>
      <c r="BA2872" s="46" t="str">
        <f>IF(Table1[[#This Row],[Cur]]&lt;&gt;"",IF(Table1[[#This Row],[Cur]]="USD","",ExchangeRate),"")</f>
        <v/>
      </c>
      <c r="BB2872" s="46" t="str">
        <f>IF(Table1[[#This Row],[Grant]]&lt;&gt;"",VLOOKUP(Table1[[#This Row],[Grant]],Grants!B:D,3),"")</f>
        <v/>
      </c>
      <c r="BC2872" s="46" t="str">
        <f>TRIM(Table1[[#This Row],[Vendor ID]])</f>
        <v/>
      </c>
      <c r="BD2872">
        <f>IF(Table1[[#This Row],[Reference Number]]=Q2871,BD2871,BD2871+1)</f>
        <v>0</v>
      </c>
    </row>
    <row r="2873" spans="1:56" ht="11.25" customHeight="1" x14ac:dyDescent="0.25">
      <c r="A2873" s="1"/>
      <c r="B2873" s="88" t="str">
        <f>IF(Table1[[#This Row],[Posting Date]]&lt;&gt;"",IF(Table1[[#This Row],[Reference Number]]=Q2872,B2872+1,1),"")</f>
        <v/>
      </c>
      <c r="C2873" s="61"/>
      <c r="D2873" s="61"/>
      <c r="E2873" s="138"/>
      <c r="F2873" s="141" t="str">
        <f>IFERROR(IF(VLOOKUP(Table1[[#This Row],[Budget Code Description]],Dimentions!$X$6:$AC$139,2,FALSE)="","",VLOOKUP(Table1[[#This Row],[Budget Code Description]],Dimentions!$X$6:$AC$139,2,FALSE)),"")</f>
        <v/>
      </c>
      <c r="G2873" s="141"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1" t="str">
        <f>IFERROR(VLOOKUP(Table1[[#This Row],[Budget Code Description]],Table6[#All],8,FALSE),"")</f>
        <v/>
      </c>
      <c r="L2873" s="63"/>
      <c r="M2873" s="65" t="str">
        <f>IFERROR(VLOOKUP(Table1[[#This Row],[Staff ID]],Table2[],2,FALSE),"")</f>
        <v/>
      </c>
      <c r="N2873" s="209" t="str">
        <f>IFERROR(IF(VLOOKUP(Table1[[#This Row],[Budget Code Description]],Dimentions!$X$6:$AC$134,4,FALSE)="","",VLOOKUP(Table1[[#This Row],[Budget Code Description]],Dimentions!$X$6:$AC$134,4,FALSE)),"")</f>
        <v/>
      </c>
      <c r="O2873" s="65" t="str">
        <f>IFERROR(VLOOKUP(Table1[[#This Row],[Vendor ID]],Table549[],2,FALSE),"")</f>
        <v/>
      </c>
      <c r="P2873" s="63"/>
      <c r="Q2873" s="141" t="str">
        <f>IF(Table1[[#This Row],[Posting Date]]&lt;&gt;"",$D$9,"")</f>
        <v/>
      </c>
      <c r="R2873" s="157" t="str">
        <f>IF(Table1[[#This Row],[Posting Date]]&lt;&gt;"",$D$10,"")</f>
        <v/>
      </c>
      <c r="S2873" s="66"/>
      <c r="T2873" s="63"/>
      <c r="U2873" s="67"/>
      <c r="V2873" s="67"/>
      <c r="W2873" s="67" t="str">
        <f t="shared" si="49"/>
        <v/>
      </c>
      <c r="X2873" s="159" t="str">
        <f>IF(E2873="","",(IF(Table1[[#This Row],[Cur]]="USD",Table1[[#This Row],[Cur_Amount Debit]],Table1[[#This Row],[Cur_Amount Debit]]/Table1[[#This Row],[Exchange Rate]])))</f>
        <v/>
      </c>
      <c r="Y2873" s="159" t="str">
        <f>IF(E2873="","",(IF(Table1[[#This Row],[Cur]]="USD",Table1[[#This Row],[Cur_Amount Credit]],Table1[[#This Row],[Cur_Amount Credit]]/ExchangeRate)))</f>
        <v/>
      </c>
      <c r="Z2873" s="201" t="str">
        <f>IF(E2873="","",(Table1[[#This Row],[Debit USD]]-Table1[[#This Row],[Credit USD]]))</f>
        <v/>
      </c>
      <c r="AA2873" s="226"/>
      <c r="AB2873" s="255"/>
      <c r="AC2873" s="1"/>
      <c r="AD2873" s="15"/>
      <c r="AE2873" s="15" t="str">
        <f>IF(AND(OR(Table1[[#This Row],[Account]]="15030",Table1[[#This Row],[Account]]="15035",Table1[[#This Row],[Account]]="20150"),Table1[[#This Row],[Vendor ID]]=""),1,"")</f>
        <v/>
      </c>
      <c r="AF2873" s="15"/>
      <c r="AG2873" s="15"/>
      <c r="AH2873" s="15"/>
      <c r="AI2873" s="46" t="str">
        <f>IF(Table1[[#This Row],[Posting Date]]&lt;&gt;"","GJ-"&amp;CountryID,"")</f>
        <v/>
      </c>
      <c r="AJ2873" s="59" t="str">
        <f>IF(Table1[[#This Row],[Posting Date]]&lt;&gt;"",Table1[[#This Row],[Posting Date]],"")</f>
        <v/>
      </c>
      <c r="AK2873" s="46"/>
      <c r="AL2873" s="46" t="str">
        <f>IF(Table1[[#This Row],[Description]]&lt;&gt;"",Table1[[#This Row],[Description]],"")</f>
        <v/>
      </c>
      <c r="AM2873" s="46" t="str">
        <f>IF(Table1[[#This Row],[Posting Date]]&lt;&gt;"",Table1[[#This Row],[Reference Number]],"")</f>
        <v/>
      </c>
      <c r="AN2873" s="46" t="str">
        <f>TRIM(Table1[[#This Row],[Line '#]])</f>
        <v/>
      </c>
      <c r="AO2873" s="46" t="str">
        <f>TRIM(Table1[[#This Row],[Account]])</f>
        <v/>
      </c>
      <c r="AP2873" s="46" t="str">
        <f>IF(Table1[[#This Row],[Posting Date]]&lt;&gt;"",$D$5,"")</f>
        <v/>
      </c>
      <c r="AQ2873" s="46" t="str">
        <f>TRIM(Table1[[#This Row],[Departments-Prgrams]])</f>
        <v/>
      </c>
      <c r="AR2873" s="46" t="str">
        <f>TRIM(Table1[[#This Row],[Grant]])</f>
        <v/>
      </c>
      <c r="AS2873" s="46" t="str">
        <f>TRIM(Table1[[#This Row],[Staff ID]])</f>
        <v/>
      </c>
      <c r="AT2873" s="46" t="str">
        <f>IF(TRIM(Table1[[#This Row],[Budget Code]])=0,"",TRIM(Table1[[#This Row],[Budget Code]]))</f>
        <v/>
      </c>
      <c r="AU2873" s="46" t="str">
        <f>IF(Table1[[#This Row],[Line Description]]&lt;&gt;"",Table1[[#This Row],[Line Description]],"")</f>
        <v/>
      </c>
      <c r="AV2873" s="46" t="str">
        <f>IF(Table1[[#This Row],[Cur_Amount Debit]]&gt;0,ROUND(Table1[[#This Row],[Cur_Amount Debit]],2),"")</f>
        <v/>
      </c>
      <c r="AW2873" s="46" t="str">
        <f>IF(Table1[[#This Row],[Cur_Amount Credit]]&gt;0,ROUND(Table1[[#This Row],[Cur_Amount Credit]],2),"")</f>
        <v/>
      </c>
      <c r="AX2873" s="46" t="str">
        <f>LEFT(Table1[[#This Row],[Cur]],3)</f>
        <v/>
      </c>
      <c r="AY2873" s="59"/>
      <c r="AZ2873" s="46"/>
      <c r="BA2873" s="46" t="str">
        <f>IF(Table1[[#This Row],[Cur]]&lt;&gt;"",IF(Table1[[#This Row],[Cur]]="USD","",ExchangeRate),"")</f>
        <v/>
      </c>
      <c r="BB2873" s="46" t="str">
        <f>IF(Table1[[#This Row],[Grant]]&lt;&gt;"",VLOOKUP(Table1[[#This Row],[Grant]],Grants!B:D,3),"")</f>
        <v/>
      </c>
      <c r="BC2873" s="46" t="str">
        <f>TRIM(Table1[[#This Row],[Vendor ID]])</f>
        <v/>
      </c>
      <c r="BD2873">
        <f>IF(Table1[[#This Row],[Reference Number]]=Q2872,BD2872,BD2872+1)</f>
        <v>0</v>
      </c>
    </row>
    <row r="2874" spans="1:56" ht="11.25" customHeight="1" x14ac:dyDescent="0.25">
      <c r="A2874" s="1"/>
      <c r="B2874" s="88" t="str">
        <f>IF(Table1[[#This Row],[Posting Date]]&lt;&gt;"",IF(Table1[[#This Row],[Reference Number]]=Q2873,B2873+1,1),"")</f>
        <v/>
      </c>
      <c r="C2874" s="61"/>
      <c r="D2874" s="61"/>
      <c r="E2874" s="138"/>
      <c r="F2874" s="141" t="str">
        <f>IFERROR(IF(VLOOKUP(Table1[[#This Row],[Budget Code Description]],Dimentions!$X$6:$AC$139,2,FALSE)="","",VLOOKUP(Table1[[#This Row],[Budget Code Description]],Dimentions!$X$6:$AC$139,2,FALSE)),"")</f>
        <v/>
      </c>
      <c r="G2874" s="141"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1" t="str">
        <f>IFERROR(VLOOKUP(Table1[[#This Row],[Budget Code Description]],Table6[#All],8,FALSE),"")</f>
        <v/>
      </c>
      <c r="L2874" s="63"/>
      <c r="M2874" s="65" t="str">
        <f>IFERROR(VLOOKUP(Table1[[#This Row],[Staff ID]],Table2[],2,FALSE),"")</f>
        <v/>
      </c>
      <c r="N2874" s="209" t="str">
        <f>IFERROR(IF(VLOOKUP(Table1[[#This Row],[Budget Code Description]],Dimentions!$X$6:$AC$134,4,FALSE)="","",VLOOKUP(Table1[[#This Row],[Budget Code Description]],Dimentions!$X$6:$AC$134,4,FALSE)),"")</f>
        <v/>
      </c>
      <c r="O2874" s="65" t="str">
        <f>IFERROR(VLOOKUP(Table1[[#This Row],[Vendor ID]],Table549[],2,FALSE),"")</f>
        <v/>
      </c>
      <c r="P2874" s="63"/>
      <c r="Q2874" s="141" t="str">
        <f>IF(Table1[[#This Row],[Posting Date]]&lt;&gt;"",$D$9,"")</f>
        <v/>
      </c>
      <c r="R2874" s="157" t="str">
        <f>IF(Table1[[#This Row],[Posting Date]]&lt;&gt;"",$D$10,"")</f>
        <v/>
      </c>
      <c r="S2874" s="66"/>
      <c r="T2874" s="63"/>
      <c r="U2874" s="67"/>
      <c r="V2874" s="67"/>
      <c r="W2874" s="67" t="str">
        <f t="shared" si="49"/>
        <v/>
      </c>
      <c r="X2874" s="159" t="str">
        <f>IF(E2874="","",(IF(Table1[[#This Row],[Cur]]="USD",Table1[[#This Row],[Cur_Amount Debit]],Table1[[#This Row],[Cur_Amount Debit]]/Table1[[#This Row],[Exchange Rate]])))</f>
        <v/>
      </c>
      <c r="Y2874" s="159" t="str">
        <f>IF(E2874="","",(IF(Table1[[#This Row],[Cur]]="USD",Table1[[#This Row],[Cur_Amount Credit]],Table1[[#This Row],[Cur_Amount Credit]]/ExchangeRate)))</f>
        <v/>
      </c>
      <c r="Z2874" s="201" t="str">
        <f>IF(E2874="","",(Table1[[#This Row],[Debit USD]]-Table1[[#This Row],[Credit USD]]))</f>
        <v/>
      </c>
      <c r="AA2874" s="226"/>
      <c r="AB2874" s="255"/>
      <c r="AC2874" s="1"/>
      <c r="AD2874" s="15"/>
      <c r="AE2874" s="15" t="str">
        <f>IF(AND(OR(Table1[[#This Row],[Account]]="15030",Table1[[#This Row],[Account]]="15035",Table1[[#This Row],[Account]]="20150"),Table1[[#This Row],[Vendor ID]]=""),1,"")</f>
        <v/>
      </c>
      <c r="AF2874" s="15"/>
      <c r="AG2874" s="15"/>
      <c r="AH2874" s="15"/>
      <c r="AI2874" s="46" t="str">
        <f>IF(Table1[[#This Row],[Posting Date]]&lt;&gt;"","GJ-"&amp;CountryID,"")</f>
        <v/>
      </c>
      <c r="AJ2874" s="59" t="str">
        <f>IF(Table1[[#This Row],[Posting Date]]&lt;&gt;"",Table1[[#This Row],[Posting Date]],"")</f>
        <v/>
      </c>
      <c r="AK2874" s="46"/>
      <c r="AL2874" s="46" t="str">
        <f>IF(Table1[[#This Row],[Description]]&lt;&gt;"",Table1[[#This Row],[Description]],"")</f>
        <v/>
      </c>
      <c r="AM2874" s="46" t="str">
        <f>IF(Table1[[#This Row],[Posting Date]]&lt;&gt;"",Table1[[#This Row],[Reference Number]],"")</f>
        <v/>
      </c>
      <c r="AN2874" s="46" t="str">
        <f>TRIM(Table1[[#This Row],[Line '#]])</f>
        <v/>
      </c>
      <c r="AO2874" s="46" t="str">
        <f>TRIM(Table1[[#This Row],[Account]])</f>
        <v/>
      </c>
      <c r="AP2874" s="46" t="str">
        <f>IF(Table1[[#This Row],[Posting Date]]&lt;&gt;"",$D$5,"")</f>
        <v/>
      </c>
      <c r="AQ2874" s="46" t="str">
        <f>TRIM(Table1[[#This Row],[Departments-Prgrams]])</f>
        <v/>
      </c>
      <c r="AR2874" s="46" t="str">
        <f>TRIM(Table1[[#This Row],[Grant]])</f>
        <v/>
      </c>
      <c r="AS2874" s="46" t="str">
        <f>TRIM(Table1[[#This Row],[Staff ID]])</f>
        <v/>
      </c>
      <c r="AT2874" s="46" t="str">
        <f>IF(TRIM(Table1[[#This Row],[Budget Code]])=0,"",TRIM(Table1[[#This Row],[Budget Code]]))</f>
        <v/>
      </c>
      <c r="AU2874" s="46" t="str">
        <f>IF(Table1[[#This Row],[Line Description]]&lt;&gt;"",Table1[[#This Row],[Line Description]],"")</f>
        <v/>
      </c>
      <c r="AV2874" s="46" t="str">
        <f>IF(Table1[[#This Row],[Cur_Amount Debit]]&gt;0,ROUND(Table1[[#This Row],[Cur_Amount Debit]],2),"")</f>
        <v/>
      </c>
      <c r="AW2874" s="46" t="str">
        <f>IF(Table1[[#This Row],[Cur_Amount Credit]]&gt;0,ROUND(Table1[[#This Row],[Cur_Amount Credit]],2),"")</f>
        <v/>
      </c>
      <c r="AX2874" s="46" t="str">
        <f>LEFT(Table1[[#This Row],[Cur]],3)</f>
        <v/>
      </c>
      <c r="AY2874" s="59"/>
      <c r="AZ2874" s="46"/>
      <c r="BA2874" s="46" t="str">
        <f>IF(Table1[[#This Row],[Cur]]&lt;&gt;"",IF(Table1[[#This Row],[Cur]]="USD","",ExchangeRate),"")</f>
        <v/>
      </c>
      <c r="BB2874" s="46" t="str">
        <f>IF(Table1[[#This Row],[Grant]]&lt;&gt;"",VLOOKUP(Table1[[#This Row],[Grant]],Grants!B:D,3),"")</f>
        <v/>
      </c>
      <c r="BC2874" s="46" t="str">
        <f>TRIM(Table1[[#This Row],[Vendor ID]])</f>
        <v/>
      </c>
      <c r="BD2874">
        <f>IF(Table1[[#This Row],[Reference Number]]=Q2873,BD2873,BD2873+1)</f>
        <v>0</v>
      </c>
    </row>
    <row r="2875" spans="1:56" ht="11.25" customHeight="1" x14ac:dyDescent="0.25">
      <c r="A2875" s="1"/>
      <c r="B2875" s="88" t="str">
        <f>IF(Table1[[#This Row],[Posting Date]]&lt;&gt;"",IF(Table1[[#This Row],[Reference Number]]=Q2874,B2874+1,1),"")</f>
        <v/>
      </c>
      <c r="C2875" s="61"/>
      <c r="D2875" s="61"/>
      <c r="E2875" s="138"/>
      <c r="F2875" s="141" t="str">
        <f>IFERROR(IF(VLOOKUP(Table1[[#This Row],[Budget Code Description]],Dimentions!$X$6:$AC$139,2,FALSE)="","",VLOOKUP(Table1[[#This Row],[Budget Code Description]],Dimentions!$X$6:$AC$139,2,FALSE)),"")</f>
        <v/>
      </c>
      <c r="G2875" s="141"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1" t="str">
        <f>IFERROR(VLOOKUP(Table1[[#This Row],[Budget Code Description]],Table6[#All],8,FALSE),"")</f>
        <v/>
      </c>
      <c r="L2875" s="63"/>
      <c r="M2875" s="65" t="str">
        <f>IFERROR(VLOOKUP(Table1[[#This Row],[Staff ID]],Table2[],2,FALSE),"")</f>
        <v/>
      </c>
      <c r="N2875" s="209" t="str">
        <f>IFERROR(IF(VLOOKUP(Table1[[#This Row],[Budget Code Description]],Dimentions!$X$6:$AC$134,4,FALSE)="","",VLOOKUP(Table1[[#This Row],[Budget Code Description]],Dimentions!$X$6:$AC$134,4,FALSE)),"")</f>
        <v/>
      </c>
      <c r="O2875" s="65" t="str">
        <f>IFERROR(VLOOKUP(Table1[[#This Row],[Vendor ID]],Table549[],2,FALSE),"")</f>
        <v/>
      </c>
      <c r="P2875" s="63"/>
      <c r="Q2875" s="141" t="str">
        <f>IF(Table1[[#This Row],[Posting Date]]&lt;&gt;"",$D$9,"")</f>
        <v/>
      </c>
      <c r="R2875" s="157" t="str">
        <f>IF(Table1[[#This Row],[Posting Date]]&lt;&gt;"",$D$10,"")</f>
        <v/>
      </c>
      <c r="S2875" s="66"/>
      <c r="T2875" s="63"/>
      <c r="U2875" s="67"/>
      <c r="V2875" s="67"/>
      <c r="W2875" s="67" t="str">
        <f t="shared" si="49"/>
        <v/>
      </c>
      <c r="X2875" s="159" t="str">
        <f>IF(E2875="","",(IF(Table1[[#This Row],[Cur]]="USD",Table1[[#This Row],[Cur_Amount Debit]],Table1[[#This Row],[Cur_Amount Debit]]/Table1[[#This Row],[Exchange Rate]])))</f>
        <v/>
      </c>
      <c r="Y2875" s="159" t="str">
        <f>IF(E2875="","",(IF(Table1[[#This Row],[Cur]]="USD",Table1[[#This Row],[Cur_Amount Credit]],Table1[[#This Row],[Cur_Amount Credit]]/ExchangeRate)))</f>
        <v/>
      </c>
      <c r="Z2875" s="201" t="str">
        <f>IF(E2875="","",(Table1[[#This Row],[Debit USD]]-Table1[[#This Row],[Credit USD]]))</f>
        <v/>
      </c>
      <c r="AA2875" s="226"/>
      <c r="AB2875" s="255"/>
      <c r="AC2875" s="1"/>
      <c r="AD2875" s="15"/>
      <c r="AE2875" s="15" t="str">
        <f>IF(AND(OR(Table1[[#This Row],[Account]]="15030",Table1[[#This Row],[Account]]="15035",Table1[[#This Row],[Account]]="20150"),Table1[[#This Row],[Vendor ID]]=""),1,"")</f>
        <v/>
      </c>
      <c r="AF2875" s="15"/>
      <c r="AG2875" s="15"/>
      <c r="AH2875" s="15"/>
      <c r="AI2875" s="46" t="str">
        <f>IF(Table1[[#This Row],[Posting Date]]&lt;&gt;"","GJ-"&amp;CountryID,"")</f>
        <v/>
      </c>
      <c r="AJ2875" s="59" t="str">
        <f>IF(Table1[[#This Row],[Posting Date]]&lt;&gt;"",Table1[[#This Row],[Posting Date]],"")</f>
        <v/>
      </c>
      <c r="AK2875" s="46"/>
      <c r="AL2875" s="46" t="str">
        <f>IF(Table1[[#This Row],[Description]]&lt;&gt;"",Table1[[#This Row],[Description]],"")</f>
        <v/>
      </c>
      <c r="AM2875" s="46" t="str">
        <f>IF(Table1[[#This Row],[Posting Date]]&lt;&gt;"",Table1[[#This Row],[Reference Number]],"")</f>
        <v/>
      </c>
      <c r="AN2875" s="46" t="str">
        <f>TRIM(Table1[[#This Row],[Line '#]])</f>
        <v/>
      </c>
      <c r="AO2875" s="46" t="str">
        <f>TRIM(Table1[[#This Row],[Account]])</f>
        <v/>
      </c>
      <c r="AP2875" s="46" t="str">
        <f>IF(Table1[[#This Row],[Posting Date]]&lt;&gt;"",$D$5,"")</f>
        <v/>
      </c>
      <c r="AQ2875" s="46" t="str">
        <f>TRIM(Table1[[#This Row],[Departments-Prgrams]])</f>
        <v/>
      </c>
      <c r="AR2875" s="46" t="str">
        <f>TRIM(Table1[[#This Row],[Grant]])</f>
        <v/>
      </c>
      <c r="AS2875" s="46" t="str">
        <f>TRIM(Table1[[#This Row],[Staff ID]])</f>
        <v/>
      </c>
      <c r="AT2875" s="46" t="str">
        <f>IF(TRIM(Table1[[#This Row],[Budget Code]])=0,"",TRIM(Table1[[#This Row],[Budget Code]]))</f>
        <v/>
      </c>
      <c r="AU2875" s="46" t="str">
        <f>IF(Table1[[#This Row],[Line Description]]&lt;&gt;"",Table1[[#This Row],[Line Description]],"")</f>
        <v/>
      </c>
      <c r="AV2875" s="46" t="str">
        <f>IF(Table1[[#This Row],[Cur_Amount Debit]]&gt;0,ROUND(Table1[[#This Row],[Cur_Amount Debit]],2),"")</f>
        <v/>
      </c>
      <c r="AW2875" s="46" t="str">
        <f>IF(Table1[[#This Row],[Cur_Amount Credit]]&gt;0,ROUND(Table1[[#This Row],[Cur_Amount Credit]],2),"")</f>
        <v/>
      </c>
      <c r="AX2875" s="46" t="str">
        <f>LEFT(Table1[[#This Row],[Cur]],3)</f>
        <v/>
      </c>
      <c r="AY2875" s="59"/>
      <c r="AZ2875" s="46"/>
      <c r="BA2875" s="46" t="str">
        <f>IF(Table1[[#This Row],[Cur]]&lt;&gt;"",IF(Table1[[#This Row],[Cur]]="USD","",ExchangeRate),"")</f>
        <v/>
      </c>
      <c r="BB2875" s="46" t="str">
        <f>IF(Table1[[#This Row],[Grant]]&lt;&gt;"",VLOOKUP(Table1[[#This Row],[Grant]],Grants!B:D,3),"")</f>
        <v/>
      </c>
      <c r="BC2875" s="46" t="str">
        <f>TRIM(Table1[[#This Row],[Vendor ID]])</f>
        <v/>
      </c>
      <c r="BD2875">
        <f>IF(Table1[[#This Row],[Reference Number]]=Q2874,BD2874,BD2874+1)</f>
        <v>0</v>
      </c>
    </row>
    <row r="2876" spans="1:56" ht="11.25" customHeight="1" x14ac:dyDescent="0.25">
      <c r="A2876" s="1"/>
      <c r="B2876" s="88" t="str">
        <f>IF(Table1[[#This Row],[Posting Date]]&lt;&gt;"",IF(Table1[[#This Row],[Reference Number]]=Q2875,B2875+1,1),"")</f>
        <v/>
      </c>
      <c r="C2876" s="61"/>
      <c r="D2876" s="61"/>
      <c r="E2876" s="138"/>
      <c r="F2876" s="141" t="str">
        <f>IFERROR(IF(VLOOKUP(Table1[[#This Row],[Budget Code Description]],Dimentions!$X$6:$AC$139,2,FALSE)="","",VLOOKUP(Table1[[#This Row],[Budget Code Description]],Dimentions!$X$6:$AC$139,2,FALSE)),"")</f>
        <v/>
      </c>
      <c r="G2876" s="141"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1" t="str">
        <f>IFERROR(VLOOKUP(Table1[[#This Row],[Budget Code Description]],Table6[#All],8,FALSE),"")</f>
        <v/>
      </c>
      <c r="L2876" s="63"/>
      <c r="M2876" s="65" t="str">
        <f>IFERROR(VLOOKUP(Table1[[#This Row],[Staff ID]],Table2[],2,FALSE),"")</f>
        <v/>
      </c>
      <c r="N2876" s="209" t="str">
        <f>IFERROR(IF(VLOOKUP(Table1[[#This Row],[Budget Code Description]],Dimentions!$X$6:$AC$134,4,FALSE)="","",VLOOKUP(Table1[[#This Row],[Budget Code Description]],Dimentions!$X$6:$AC$134,4,FALSE)),"")</f>
        <v/>
      </c>
      <c r="O2876" s="65" t="str">
        <f>IFERROR(VLOOKUP(Table1[[#This Row],[Vendor ID]],Table549[],2,FALSE),"")</f>
        <v/>
      </c>
      <c r="P2876" s="63"/>
      <c r="Q2876" s="141" t="str">
        <f>IF(Table1[[#This Row],[Posting Date]]&lt;&gt;"",$D$9,"")</f>
        <v/>
      </c>
      <c r="R2876" s="157" t="str">
        <f>IF(Table1[[#This Row],[Posting Date]]&lt;&gt;"",$D$10,"")</f>
        <v/>
      </c>
      <c r="S2876" s="66"/>
      <c r="T2876" s="63"/>
      <c r="U2876" s="67"/>
      <c r="V2876" s="67"/>
      <c r="W2876" s="67" t="str">
        <f t="shared" si="49"/>
        <v/>
      </c>
      <c r="X2876" s="159" t="str">
        <f>IF(E2876="","",(IF(Table1[[#This Row],[Cur]]="USD",Table1[[#This Row],[Cur_Amount Debit]],Table1[[#This Row],[Cur_Amount Debit]]/Table1[[#This Row],[Exchange Rate]])))</f>
        <v/>
      </c>
      <c r="Y2876" s="159" t="str">
        <f>IF(E2876="","",(IF(Table1[[#This Row],[Cur]]="USD",Table1[[#This Row],[Cur_Amount Credit]],Table1[[#This Row],[Cur_Amount Credit]]/ExchangeRate)))</f>
        <v/>
      </c>
      <c r="Z2876" s="201" t="str">
        <f>IF(E2876="","",(Table1[[#This Row],[Debit USD]]-Table1[[#This Row],[Credit USD]]))</f>
        <v/>
      </c>
      <c r="AA2876" s="226"/>
      <c r="AB2876" s="255"/>
      <c r="AC2876" s="1"/>
      <c r="AD2876" s="15"/>
      <c r="AE2876" s="15" t="str">
        <f>IF(AND(OR(Table1[[#This Row],[Account]]="15030",Table1[[#This Row],[Account]]="15035",Table1[[#This Row],[Account]]="20150"),Table1[[#This Row],[Vendor ID]]=""),1,"")</f>
        <v/>
      </c>
      <c r="AF2876" s="15"/>
      <c r="AG2876" s="15"/>
      <c r="AH2876" s="15"/>
      <c r="AI2876" s="46" t="str">
        <f>IF(Table1[[#This Row],[Posting Date]]&lt;&gt;"","GJ-"&amp;CountryID,"")</f>
        <v/>
      </c>
      <c r="AJ2876" s="59" t="str">
        <f>IF(Table1[[#This Row],[Posting Date]]&lt;&gt;"",Table1[[#This Row],[Posting Date]],"")</f>
        <v/>
      </c>
      <c r="AK2876" s="46"/>
      <c r="AL2876" s="46" t="str">
        <f>IF(Table1[[#This Row],[Description]]&lt;&gt;"",Table1[[#This Row],[Description]],"")</f>
        <v/>
      </c>
      <c r="AM2876" s="46" t="str">
        <f>IF(Table1[[#This Row],[Posting Date]]&lt;&gt;"",Table1[[#This Row],[Reference Number]],"")</f>
        <v/>
      </c>
      <c r="AN2876" s="46" t="str">
        <f>TRIM(Table1[[#This Row],[Line '#]])</f>
        <v/>
      </c>
      <c r="AO2876" s="46" t="str">
        <f>TRIM(Table1[[#This Row],[Account]])</f>
        <v/>
      </c>
      <c r="AP2876" s="46" t="str">
        <f>IF(Table1[[#This Row],[Posting Date]]&lt;&gt;"",$D$5,"")</f>
        <v/>
      </c>
      <c r="AQ2876" s="46" t="str">
        <f>TRIM(Table1[[#This Row],[Departments-Prgrams]])</f>
        <v/>
      </c>
      <c r="AR2876" s="46" t="str">
        <f>TRIM(Table1[[#This Row],[Grant]])</f>
        <v/>
      </c>
      <c r="AS2876" s="46" t="str">
        <f>TRIM(Table1[[#This Row],[Staff ID]])</f>
        <v/>
      </c>
      <c r="AT2876" s="46" t="str">
        <f>IF(TRIM(Table1[[#This Row],[Budget Code]])=0,"",TRIM(Table1[[#This Row],[Budget Code]]))</f>
        <v/>
      </c>
      <c r="AU2876" s="46" t="str">
        <f>IF(Table1[[#This Row],[Line Description]]&lt;&gt;"",Table1[[#This Row],[Line Description]],"")</f>
        <v/>
      </c>
      <c r="AV2876" s="46" t="str">
        <f>IF(Table1[[#This Row],[Cur_Amount Debit]]&gt;0,ROUND(Table1[[#This Row],[Cur_Amount Debit]],2),"")</f>
        <v/>
      </c>
      <c r="AW2876" s="46" t="str">
        <f>IF(Table1[[#This Row],[Cur_Amount Credit]]&gt;0,ROUND(Table1[[#This Row],[Cur_Amount Credit]],2),"")</f>
        <v/>
      </c>
      <c r="AX2876" s="46" t="str">
        <f>LEFT(Table1[[#This Row],[Cur]],3)</f>
        <v/>
      </c>
      <c r="AY2876" s="59"/>
      <c r="AZ2876" s="46"/>
      <c r="BA2876" s="46" t="str">
        <f>IF(Table1[[#This Row],[Cur]]&lt;&gt;"",IF(Table1[[#This Row],[Cur]]="USD","",ExchangeRate),"")</f>
        <v/>
      </c>
      <c r="BB2876" s="46" t="str">
        <f>IF(Table1[[#This Row],[Grant]]&lt;&gt;"",VLOOKUP(Table1[[#This Row],[Grant]],Grants!B:D,3),"")</f>
        <v/>
      </c>
      <c r="BC2876" s="46" t="str">
        <f>TRIM(Table1[[#This Row],[Vendor ID]])</f>
        <v/>
      </c>
      <c r="BD2876">
        <f>IF(Table1[[#This Row],[Reference Number]]=Q2875,BD2875,BD2875+1)</f>
        <v>0</v>
      </c>
    </row>
    <row r="2877" spans="1:56" ht="11.25" customHeight="1" x14ac:dyDescent="0.25">
      <c r="A2877" s="1"/>
      <c r="B2877" s="88" t="str">
        <f>IF(Table1[[#This Row],[Posting Date]]&lt;&gt;"",IF(Table1[[#This Row],[Reference Number]]=Q2876,B2876+1,1),"")</f>
        <v/>
      </c>
      <c r="C2877" s="61"/>
      <c r="D2877" s="61"/>
      <c r="E2877" s="138"/>
      <c r="F2877" s="141" t="str">
        <f>IFERROR(IF(VLOOKUP(Table1[[#This Row],[Budget Code Description]],Dimentions!$X$6:$AC$139,2,FALSE)="","",VLOOKUP(Table1[[#This Row],[Budget Code Description]],Dimentions!$X$6:$AC$139,2,FALSE)),"")</f>
        <v/>
      </c>
      <c r="G2877" s="141"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1" t="str">
        <f>IFERROR(VLOOKUP(Table1[[#This Row],[Budget Code Description]],Table6[#All],8,FALSE),"")</f>
        <v/>
      </c>
      <c r="L2877" s="63"/>
      <c r="M2877" s="65" t="str">
        <f>IFERROR(VLOOKUP(Table1[[#This Row],[Staff ID]],Table2[],2,FALSE),"")</f>
        <v/>
      </c>
      <c r="N2877" s="209" t="str">
        <f>IFERROR(IF(VLOOKUP(Table1[[#This Row],[Budget Code Description]],Dimentions!$X$6:$AC$134,4,FALSE)="","",VLOOKUP(Table1[[#This Row],[Budget Code Description]],Dimentions!$X$6:$AC$134,4,FALSE)),"")</f>
        <v/>
      </c>
      <c r="O2877" s="65" t="str">
        <f>IFERROR(VLOOKUP(Table1[[#This Row],[Vendor ID]],Table549[],2,FALSE),"")</f>
        <v/>
      </c>
      <c r="P2877" s="63"/>
      <c r="Q2877" s="141" t="str">
        <f>IF(Table1[[#This Row],[Posting Date]]&lt;&gt;"",$D$9,"")</f>
        <v/>
      </c>
      <c r="R2877" s="157" t="str">
        <f>IF(Table1[[#This Row],[Posting Date]]&lt;&gt;"",$D$10,"")</f>
        <v/>
      </c>
      <c r="S2877" s="66"/>
      <c r="T2877" s="63"/>
      <c r="U2877" s="67"/>
      <c r="V2877" s="67"/>
      <c r="W2877" s="67" t="str">
        <f t="shared" si="49"/>
        <v/>
      </c>
      <c r="X2877" s="159" t="str">
        <f>IF(E2877="","",(IF(Table1[[#This Row],[Cur]]="USD",Table1[[#This Row],[Cur_Amount Debit]],Table1[[#This Row],[Cur_Amount Debit]]/Table1[[#This Row],[Exchange Rate]])))</f>
        <v/>
      </c>
      <c r="Y2877" s="159" t="str">
        <f>IF(E2877="","",(IF(Table1[[#This Row],[Cur]]="USD",Table1[[#This Row],[Cur_Amount Credit]],Table1[[#This Row],[Cur_Amount Credit]]/ExchangeRate)))</f>
        <v/>
      </c>
      <c r="Z2877" s="201" t="str">
        <f>IF(E2877="","",(Table1[[#This Row],[Debit USD]]-Table1[[#This Row],[Credit USD]]))</f>
        <v/>
      </c>
      <c r="AA2877" s="226"/>
      <c r="AB2877" s="255"/>
      <c r="AC2877" s="1"/>
      <c r="AD2877" s="15"/>
      <c r="AE2877" s="15" t="str">
        <f>IF(AND(OR(Table1[[#This Row],[Account]]="15030",Table1[[#This Row],[Account]]="15035",Table1[[#This Row],[Account]]="20150"),Table1[[#This Row],[Vendor ID]]=""),1,"")</f>
        <v/>
      </c>
      <c r="AF2877" s="15"/>
      <c r="AG2877" s="15"/>
      <c r="AH2877" s="15"/>
      <c r="AI2877" s="46" t="str">
        <f>IF(Table1[[#This Row],[Posting Date]]&lt;&gt;"","GJ-"&amp;CountryID,"")</f>
        <v/>
      </c>
      <c r="AJ2877" s="59" t="str">
        <f>IF(Table1[[#This Row],[Posting Date]]&lt;&gt;"",Table1[[#This Row],[Posting Date]],"")</f>
        <v/>
      </c>
      <c r="AK2877" s="46"/>
      <c r="AL2877" s="46" t="str">
        <f>IF(Table1[[#This Row],[Description]]&lt;&gt;"",Table1[[#This Row],[Description]],"")</f>
        <v/>
      </c>
      <c r="AM2877" s="46" t="str">
        <f>IF(Table1[[#This Row],[Posting Date]]&lt;&gt;"",Table1[[#This Row],[Reference Number]],"")</f>
        <v/>
      </c>
      <c r="AN2877" s="46" t="str">
        <f>TRIM(Table1[[#This Row],[Line '#]])</f>
        <v/>
      </c>
      <c r="AO2877" s="46" t="str">
        <f>TRIM(Table1[[#This Row],[Account]])</f>
        <v/>
      </c>
      <c r="AP2877" s="46" t="str">
        <f>IF(Table1[[#This Row],[Posting Date]]&lt;&gt;"",$D$5,"")</f>
        <v/>
      </c>
      <c r="AQ2877" s="46" t="str">
        <f>TRIM(Table1[[#This Row],[Departments-Prgrams]])</f>
        <v/>
      </c>
      <c r="AR2877" s="46" t="str">
        <f>TRIM(Table1[[#This Row],[Grant]])</f>
        <v/>
      </c>
      <c r="AS2877" s="46" t="str">
        <f>TRIM(Table1[[#This Row],[Staff ID]])</f>
        <v/>
      </c>
      <c r="AT2877" s="46" t="str">
        <f>IF(TRIM(Table1[[#This Row],[Budget Code]])=0,"",TRIM(Table1[[#This Row],[Budget Code]]))</f>
        <v/>
      </c>
      <c r="AU2877" s="46" t="str">
        <f>IF(Table1[[#This Row],[Line Description]]&lt;&gt;"",Table1[[#This Row],[Line Description]],"")</f>
        <v/>
      </c>
      <c r="AV2877" s="46" t="str">
        <f>IF(Table1[[#This Row],[Cur_Amount Debit]]&gt;0,ROUND(Table1[[#This Row],[Cur_Amount Debit]],2),"")</f>
        <v/>
      </c>
      <c r="AW2877" s="46" t="str">
        <f>IF(Table1[[#This Row],[Cur_Amount Credit]]&gt;0,ROUND(Table1[[#This Row],[Cur_Amount Credit]],2),"")</f>
        <v/>
      </c>
      <c r="AX2877" s="46" t="str">
        <f>LEFT(Table1[[#This Row],[Cur]],3)</f>
        <v/>
      </c>
      <c r="AY2877" s="59"/>
      <c r="AZ2877" s="46"/>
      <c r="BA2877" s="46" t="str">
        <f>IF(Table1[[#This Row],[Cur]]&lt;&gt;"",IF(Table1[[#This Row],[Cur]]="USD","",ExchangeRate),"")</f>
        <v/>
      </c>
      <c r="BB2877" s="46" t="str">
        <f>IF(Table1[[#This Row],[Grant]]&lt;&gt;"",VLOOKUP(Table1[[#This Row],[Grant]],Grants!B:D,3),"")</f>
        <v/>
      </c>
      <c r="BC2877" s="46" t="str">
        <f>TRIM(Table1[[#This Row],[Vendor ID]])</f>
        <v/>
      </c>
      <c r="BD2877">
        <f>IF(Table1[[#This Row],[Reference Number]]=Q2876,BD2876,BD2876+1)</f>
        <v>0</v>
      </c>
    </row>
    <row r="2878" spans="1:56" ht="11.25" customHeight="1" x14ac:dyDescent="0.25">
      <c r="A2878" s="1"/>
      <c r="B2878" s="88" t="str">
        <f>IF(Table1[[#This Row],[Posting Date]]&lt;&gt;"",IF(Table1[[#This Row],[Reference Number]]=Q2877,B2877+1,1),"")</f>
        <v/>
      </c>
      <c r="C2878" s="61"/>
      <c r="D2878" s="61"/>
      <c r="E2878" s="138"/>
      <c r="F2878" s="141" t="str">
        <f>IFERROR(IF(VLOOKUP(Table1[[#This Row],[Budget Code Description]],Dimentions!$X$6:$AC$139,2,FALSE)="","",VLOOKUP(Table1[[#This Row],[Budget Code Description]],Dimentions!$X$6:$AC$139,2,FALSE)),"")</f>
        <v/>
      </c>
      <c r="G2878" s="141"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1" t="str">
        <f>IFERROR(VLOOKUP(Table1[[#This Row],[Budget Code Description]],Table6[#All],8,FALSE),"")</f>
        <v/>
      </c>
      <c r="L2878" s="63"/>
      <c r="M2878" s="65" t="str">
        <f>IFERROR(VLOOKUP(Table1[[#This Row],[Staff ID]],Table2[],2,FALSE),"")</f>
        <v/>
      </c>
      <c r="N2878" s="209" t="str">
        <f>IFERROR(IF(VLOOKUP(Table1[[#This Row],[Budget Code Description]],Dimentions!$X$6:$AC$134,4,FALSE)="","",VLOOKUP(Table1[[#This Row],[Budget Code Description]],Dimentions!$X$6:$AC$134,4,FALSE)),"")</f>
        <v/>
      </c>
      <c r="O2878" s="65" t="str">
        <f>IFERROR(VLOOKUP(Table1[[#This Row],[Vendor ID]],Table549[],2,FALSE),"")</f>
        <v/>
      </c>
      <c r="P2878" s="63"/>
      <c r="Q2878" s="141" t="str">
        <f>IF(Table1[[#This Row],[Posting Date]]&lt;&gt;"",$D$9,"")</f>
        <v/>
      </c>
      <c r="R2878" s="157" t="str">
        <f>IF(Table1[[#This Row],[Posting Date]]&lt;&gt;"",$D$10,"")</f>
        <v/>
      </c>
      <c r="S2878" s="66"/>
      <c r="T2878" s="63"/>
      <c r="U2878" s="67"/>
      <c r="V2878" s="67"/>
      <c r="W2878" s="67" t="str">
        <f t="shared" si="49"/>
        <v/>
      </c>
      <c r="X2878" s="159" t="str">
        <f>IF(E2878="","",(IF(Table1[[#This Row],[Cur]]="USD",Table1[[#This Row],[Cur_Amount Debit]],Table1[[#This Row],[Cur_Amount Debit]]/Table1[[#This Row],[Exchange Rate]])))</f>
        <v/>
      </c>
      <c r="Y2878" s="159" t="str">
        <f>IF(E2878="","",(IF(Table1[[#This Row],[Cur]]="USD",Table1[[#This Row],[Cur_Amount Credit]],Table1[[#This Row],[Cur_Amount Credit]]/ExchangeRate)))</f>
        <v/>
      </c>
      <c r="Z2878" s="201" t="str">
        <f>IF(E2878="","",(Table1[[#This Row],[Debit USD]]-Table1[[#This Row],[Credit USD]]))</f>
        <v/>
      </c>
      <c r="AA2878" s="226"/>
      <c r="AB2878" s="255"/>
      <c r="AC2878" s="1"/>
      <c r="AD2878" s="15"/>
      <c r="AE2878" s="15" t="str">
        <f>IF(AND(OR(Table1[[#This Row],[Account]]="15030",Table1[[#This Row],[Account]]="15035",Table1[[#This Row],[Account]]="20150"),Table1[[#This Row],[Vendor ID]]=""),1,"")</f>
        <v/>
      </c>
      <c r="AF2878" s="15"/>
      <c r="AG2878" s="15"/>
      <c r="AH2878" s="15"/>
      <c r="AI2878" s="46" t="str">
        <f>IF(Table1[[#This Row],[Posting Date]]&lt;&gt;"","GJ-"&amp;CountryID,"")</f>
        <v/>
      </c>
      <c r="AJ2878" s="59" t="str">
        <f>IF(Table1[[#This Row],[Posting Date]]&lt;&gt;"",Table1[[#This Row],[Posting Date]],"")</f>
        <v/>
      </c>
      <c r="AK2878" s="46"/>
      <c r="AL2878" s="46" t="str">
        <f>IF(Table1[[#This Row],[Description]]&lt;&gt;"",Table1[[#This Row],[Description]],"")</f>
        <v/>
      </c>
      <c r="AM2878" s="46" t="str">
        <f>IF(Table1[[#This Row],[Posting Date]]&lt;&gt;"",Table1[[#This Row],[Reference Number]],"")</f>
        <v/>
      </c>
      <c r="AN2878" s="46" t="str">
        <f>TRIM(Table1[[#This Row],[Line '#]])</f>
        <v/>
      </c>
      <c r="AO2878" s="46" t="str">
        <f>TRIM(Table1[[#This Row],[Account]])</f>
        <v/>
      </c>
      <c r="AP2878" s="46" t="str">
        <f>IF(Table1[[#This Row],[Posting Date]]&lt;&gt;"",$D$5,"")</f>
        <v/>
      </c>
      <c r="AQ2878" s="46" t="str">
        <f>TRIM(Table1[[#This Row],[Departments-Prgrams]])</f>
        <v/>
      </c>
      <c r="AR2878" s="46" t="str">
        <f>TRIM(Table1[[#This Row],[Grant]])</f>
        <v/>
      </c>
      <c r="AS2878" s="46" t="str">
        <f>TRIM(Table1[[#This Row],[Staff ID]])</f>
        <v/>
      </c>
      <c r="AT2878" s="46" t="str">
        <f>IF(TRIM(Table1[[#This Row],[Budget Code]])=0,"",TRIM(Table1[[#This Row],[Budget Code]]))</f>
        <v/>
      </c>
      <c r="AU2878" s="46" t="str">
        <f>IF(Table1[[#This Row],[Line Description]]&lt;&gt;"",Table1[[#This Row],[Line Description]],"")</f>
        <v/>
      </c>
      <c r="AV2878" s="46" t="str">
        <f>IF(Table1[[#This Row],[Cur_Amount Debit]]&gt;0,ROUND(Table1[[#This Row],[Cur_Amount Debit]],2),"")</f>
        <v/>
      </c>
      <c r="AW2878" s="46" t="str">
        <f>IF(Table1[[#This Row],[Cur_Amount Credit]]&gt;0,ROUND(Table1[[#This Row],[Cur_Amount Credit]],2),"")</f>
        <v/>
      </c>
      <c r="AX2878" s="46" t="str">
        <f>LEFT(Table1[[#This Row],[Cur]],3)</f>
        <v/>
      </c>
      <c r="AY2878" s="59"/>
      <c r="AZ2878" s="46"/>
      <c r="BA2878" s="46" t="str">
        <f>IF(Table1[[#This Row],[Cur]]&lt;&gt;"",IF(Table1[[#This Row],[Cur]]="USD","",ExchangeRate),"")</f>
        <v/>
      </c>
      <c r="BB2878" s="46" t="str">
        <f>IF(Table1[[#This Row],[Grant]]&lt;&gt;"",VLOOKUP(Table1[[#This Row],[Grant]],Grants!B:D,3),"")</f>
        <v/>
      </c>
      <c r="BC2878" s="46" t="str">
        <f>TRIM(Table1[[#This Row],[Vendor ID]])</f>
        <v/>
      </c>
      <c r="BD2878">
        <f>IF(Table1[[#This Row],[Reference Number]]=Q2877,BD2877,BD2877+1)</f>
        <v>0</v>
      </c>
    </row>
    <row r="2879" spans="1:56" ht="11.25" customHeight="1" x14ac:dyDescent="0.25">
      <c r="A2879" s="1"/>
      <c r="B2879" s="88" t="str">
        <f>IF(Table1[[#This Row],[Posting Date]]&lt;&gt;"",IF(Table1[[#This Row],[Reference Number]]=Q2878,B2878+1,1),"")</f>
        <v/>
      </c>
      <c r="C2879" s="61"/>
      <c r="D2879" s="61"/>
      <c r="E2879" s="138"/>
      <c r="F2879" s="141" t="str">
        <f>IFERROR(IF(VLOOKUP(Table1[[#This Row],[Budget Code Description]],Dimentions!$X$6:$AC$139,2,FALSE)="","",VLOOKUP(Table1[[#This Row],[Budget Code Description]],Dimentions!$X$6:$AC$139,2,FALSE)),"")</f>
        <v/>
      </c>
      <c r="G2879" s="141"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1" t="str">
        <f>IFERROR(VLOOKUP(Table1[[#This Row],[Budget Code Description]],Table6[#All],8,FALSE),"")</f>
        <v/>
      </c>
      <c r="L2879" s="63"/>
      <c r="M2879" s="65" t="str">
        <f>IFERROR(VLOOKUP(Table1[[#This Row],[Staff ID]],Table2[],2,FALSE),"")</f>
        <v/>
      </c>
      <c r="N2879" s="209" t="str">
        <f>IFERROR(IF(VLOOKUP(Table1[[#This Row],[Budget Code Description]],Dimentions!$X$6:$AC$134,4,FALSE)="","",VLOOKUP(Table1[[#This Row],[Budget Code Description]],Dimentions!$X$6:$AC$134,4,FALSE)),"")</f>
        <v/>
      </c>
      <c r="O2879" s="65" t="str">
        <f>IFERROR(VLOOKUP(Table1[[#This Row],[Vendor ID]],Table549[],2,FALSE),"")</f>
        <v/>
      </c>
      <c r="P2879" s="63"/>
      <c r="Q2879" s="141" t="str">
        <f>IF(Table1[[#This Row],[Posting Date]]&lt;&gt;"",$D$9,"")</f>
        <v/>
      </c>
      <c r="R2879" s="157" t="str">
        <f>IF(Table1[[#This Row],[Posting Date]]&lt;&gt;"",$D$10,"")</f>
        <v/>
      </c>
      <c r="S2879" s="66"/>
      <c r="T2879" s="63"/>
      <c r="U2879" s="67"/>
      <c r="V2879" s="67"/>
      <c r="W2879" s="67" t="str">
        <f t="shared" si="49"/>
        <v/>
      </c>
      <c r="X2879" s="159" t="str">
        <f>IF(E2879="","",(IF(Table1[[#This Row],[Cur]]="USD",Table1[[#This Row],[Cur_Amount Debit]],Table1[[#This Row],[Cur_Amount Debit]]/Table1[[#This Row],[Exchange Rate]])))</f>
        <v/>
      </c>
      <c r="Y2879" s="159" t="str">
        <f>IF(E2879="","",(IF(Table1[[#This Row],[Cur]]="USD",Table1[[#This Row],[Cur_Amount Credit]],Table1[[#This Row],[Cur_Amount Credit]]/ExchangeRate)))</f>
        <v/>
      </c>
      <c r="Z2879" s="201" t="str">
        <f>IF(E2879="","",(Table1[[#This Row],[Debit USD]]-Table1[[#This Row],[Credit USD]]))</f>
        <v/>
      </c>
      <c r="AA2879" s="226"/>
      <c r="AB2879" s="255"/>
      <c r="AC2879" s="1"/>
      <c r="AD2879" s="15"/>
      <c r="AE2879" s="15" t="str">
        <f>IF(AND(OR(Table1[[#This Row],[Account]]="15030",Table1[[#This Row],[Account]]="15035",Table1[[#This Row],[Account]]="20150"),Table1[[#This Row],[Vendor ID]]=""),1,"")</f>
        <v/>
      </c>
      <c r="AF2879" s="15"/>
      <c r="AG2879" s="15"/>
      <c r="AH2879" s="15"/>
      <c r="AI2879" s="46" t="str">
        <f>IF(Table1[[#This Row],[Posting Date]]&lt;&gt;"","GJ-"&amp;CountryID,"")</f>
        <v/>
      </c>
      <c r="AJ2879" s="59" t="str">
        <f>IF(Table1[[#This Row],[Posting Date]]&lt;&gt;"",Table1[[#This Row],[Posting Date]],"")</f>
        <v/>
      </c>
      <c r="AK2879" s="46"/>
      <c r="AL2879" s="46" t="str">
        <f>IF(Table1[[#This Row],[Description]]&lt;&gt;"",Table1[[#This Row],[Description]],"")</f>
        <v/>
      </c>
      <c r="AM2879" s="46" t="str">
        <f>IF(Table1[[#This Row],[Posting Date]]&lt;&gt;"",Table1[[#This Row],[Reference Number]],"")</f>
        <v/>
      </c>
      <c r="AN2879" s="46" t="str">
        <f>TRIM(Table1[[#This Row],[Line '#]])</f>
        <v/>
      </c>
      <c r="AO2879" s="46" t="str">
        <f>TRIM(Table1[[#This Row],[Account]])</f>
        <v/>
      </c>
      <c r="AP2879" s="46" t="str">
        <f>IF(Table1[[#This Row],[Posting Date]]&lt;&gt;"",$D$5,"")</f>
        <v/>
      </c>
      <c r="AQ2879" s="46" t="str">
        <f>TRIM(Table1[[#This Row],[Departments-Prgrams]])</f>
        <v/>
      </c>
      <c r="AR2879" s="46" t="str">
        <f>TRIM(Table1[[#This Row],[Grant]])</f>
        <v/>
      </c>
      <c r="AS2879" s="46" t="str">
        <f>TRIM(Table1[[#This Row],[Staff ID]])</f>
        <v/>
      </c>
      <c r="AT2879" s="46" t="str">
        <f>IF(TRIM(Table1[[#This Row],[Budget Code]])=0,"",TRIM(Table1[[#This Row],[Budget Code]]))</f>
        <v/>
      </c>
      <c r="AU2879" s="46" t="str">
        <f>IF(Table1[[#This Row],[Line Description]]&lt;&gt;"",Table1[[#This Row],[Line Description]],"")</f>
        <v/>
      </c>
      <c r="AV2879" s="46" t="str">
        <f>IF(Table1[[#This Row],[Cur_Amount Debit]]&gt;0,ROUND(Table1[[#This Row],[Cur_Amount Debit]],2),"")</f>
        <v/>
      </c>
      <c r="AW2879" s="46" t="str">
        <f>IF(Table1[[#This Row],[Cur_Amount Credit]]&gt;0,ROUND(Table1[[#This Row],[Cur_Amount Credit]],2),"")</f>
        <v/>
      </c>
      <c r="AX2879" s="46" t="str">
        <f>LEFT(Table1[[#This Row],[Cur]],3)</f>
        <v/>
      </c>
      <c r="AY2879" s="59"/>
      <c r="AZ2879" s="46"/>
      <c r="BA2879" s="46" t="str">
        <f>IF(Table1[[#This Row],[Cur]]&lt;&gt;"",IF(Table1[[#This Row],[Cur]]="USD","",ExchangeRate),"")</f>
        <v/>
      </c>
      <c r="BB2879" s="46" t="str">
        <f>IF(Table1[[#This Row],[Grant]]&lt;&gt;"",VLOOKUP(Table1[[#This Row],[Grant]],Grants!B:D,3),"")</f>
        <v/>
      </c>
      <c r="BC2879" s="46" t="str">
        <f>TRIM(Table1[[#This Row],[Vendor ID]])</f>
        <v/>
      </c>
      <c r="BD2879">
        <f>IF(Table1[[#This Row],[Reference Number]]=Q2878,BD2878,BD2878+1)</f>
        <v>0</v>
      </c>
    </row>
    <row r="2880" spans="1:56" ht="11.25" customHeight="1" x14ac:dyDescent="0.25">
      <c r="A2880" s="1"/>
      <c r="B2880" s="88" t="str">
        <f>IF(Table1[[#This Row],[Posting Date]]&lt;&gt;"",IF(Table1[[#This Row],[Reference Number]]=Q2879,B2879+1,1),"")</f>
        <v/>
      </c>
      <c r="C2880" s="61"/>
      <c r="D2880" s="61"/>
      <c r="E2880" s="138"/>
      <c r="F2880" s="141" t="str">
        <f>IFERROR(IF(VLOOKUP(Table1[[#This Row],[Budget Code Description]],Dimentions!$X$6:$AC$139,2,FALSE)="","",VLOOKUP(Table1[[#This Row],[Budget Code Description]],Dimentions!$X$6:$AC$139,2,FALSE)),"")</f>
        <v/>
      </c>
      <c r="G2880" s="141"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1" t="str">
        <f>IFERROR(VLOOKUP(Table1[[#This Row],[Budget Code Description]],Table6[#All],8,FALSE),"")</f>
        <v/>
      </c>
      <c r="L2880" s="63"/>
      <c r="M2880" s="65" t="str">
        <f>IFERROR(VLOOKUP(Table1[[#This Row],[Staff ID]],Table2[],2,FALSE),"")</f>
        <v/>
      </c>
      <c r="N2880" s="209" t="str">
        <f>IFERROR(IF(VLOOKUP(Table1[[#This Row],[Budget Code Description]],Dimentions!$X$6:$AC$134,4,FALSE)="","",VLOOKUP(Table1[[#This Row],[Budget Code Description]],Dimentions!$X$6:$AC$134,4,FALSE)),"")</f>
        <v/>
      </c>
      <c r="O2880" s="65" t="str">
        <f>IFERROR(VLOOKUP(Table1[[#This Row],[Vendor ID]],Table549[],2,FALSE),"")</f>
        <v/>
      </c>
      <c r="P2880" s="63"/>
      <c r="Q2880" s="141" t="str">
        <f>IF(Table1[[#This Row],[Posting Date]]&lt;&gt;"",$D$9,"")</f>
        <v/>
      </c>
      <c r="R2880" s="157" t="str">
        <f>IF(Table1[[#This Row],[Posting Date]]&lt;&gt;"",$D$10,"")</f>
        <v/>
      </c>
      <c r="S2880" s="66"/>
      <c r="T2880" s="63"/>
      <c r="U2880" s="67"/>
      <c r="V2880" s="67"/>
      <c r="W2880" s="67" t="str">
        <f t="shared" si="49"/>
        <v/>
      </c>
      <c r="X2880" s="159" t="str">
        <f>IF(E2880="","",(IF(Table1[[#This Row],[Cur]]="USD",Table1[[#This Row],[Cur_Amount Debit]],Table1[[#This Row],[Cur_Amount Debit]]/Table1[[#This Row],[Exchange Rate]])))</f>
        <v/>
      </c>
      <c r="Y2880" s="159" t="str">
        <f>IF(E2880="","",(IF(Table1[[#This Row],[Cur]]="USD",Table1[[#This Row],[Cur_Amount Credit]],Table1[[#This Row],[Cur_Amount Credit]]/ExchangeRate)))</f>
        <v/>
      </c>
      <c r="Z2880" s="201" t="str">
        <f>IF(E2880="","",(Table1[[#This Row],[Debit USD]]-Table1[[#This Row],[Credit USD]]))</f>
        <v/>
      </c>
      <c r="AA2880" s="226"/>
      <c r="AB2880" s="255"/>
      <c r="AC2880" s="1"/>
      <c r="AD2880" s="15"/>
      <c r="AE2880" s="15" t="str">
        <f>IF(AND(OR(Table1[[#This Row],[Account]]="15030",Table1[[#This Row],[Account]]="15035",Table1[[#This Row],[Account]]="20150"),Table1[[#This Row],[Vendor ID]]=""),1,"")</f>
        <v/>
      </c>
      <c r="AF2880" s="15"/>
      <c r="AG2880" s="15"/>
      <c r="AH2880" s="15"/>
      <c r="AI2880" s="46" t="str">
        <f>IF(Table1[[#This Row],[Posting Date]]&lt;&gt;"","GJ-"&amp;CountryID,"")</f>
        <v/>
      </c>
      <c r="AJ2880" s="59" t="str">
        <f>IF(Table1[[#This Row],[Posting Date]]&lt;&gt;"",Table1[[#This Row],[Posting Date]],"")</f>
        <v/>
      </c>
      <c r="AK2880" s="46"/>
      <c r="AL2880" s="46" t="str">
        <f>IF(Table1[[#This Row],[Description]]&lt;&gt;"",Table1[[#This Row],[Description]],"")</f>
        <v/>
      </c>
      <c r="AM2880" s="46" t="str">
        <f>IF(Table1[[#This Row],[Posting Date]]&lt;&gt;"",Table1[[#This Row],[Reference Number]],"")</f>
        <v/>
      </c>
      <c r="AN2880" s="46" t="str">
        <f>TRIM(Table1[[#This Row],[Line '#]])</f>
        <v/>
      </c>
      <c r="AO2880" s="46" t="str">
        <f>TRIM(Table1[[#This Row],[Account]])</f>
        <v/>
      </c>
      <c r="AP2880" s="46" t="str">
        <f>IF(Table1[[#This Row],[Posting Date]]&lt;&gt;"",$D$5,"")</f>
        <v/>
      </c>
      <c r="AQ2880" s="46" t="str">
        <f>TRIM(Table1[[#This Row],[Departments-Prgrams]])</f>
        <v/>
      </c>
      <c r="AR2880" s="46" t="str">
        <f>TRIM(Table1[[#This Row],[Grant]])</f>
        <v/>
      </c>
      <c r="AS2880" s="46" t="str">
        <f>TRIM(Table1[[#This Row],[Staff ID]])</f>
        <v/>
      </c>
      <c r="AT2880" s="46" t="str">
        <f>IF(TRIM(Table1[[#This Row],[Budget Code]])=0,"",TRIM(Table1[[#This Row],[Budget Code]]))</f>
        <v/>
      </c>
      <c r="AU2880" s="46" t="str">
        <f>IF(Table1[[#This Row],[Line Description]]&lt;&gt;"",Table1[[#This Row],[Line Description]],"")</f>
        <v/>
      </c>
      <c r="AV2880" s="46" t="str">
        <f>IF(Table1[[#This Row],[Cur_Amount Debit]]&gt;0,ROUND(Table1[[#This Row],[Cur_Amount Debit]],2),"")</f>
        <v/>
      </c>
      <c r="AW2880" s="46" t="str">
        <f>IF(Table1[[#This Row],[Cur_Amount Credit]]&gt;0,ROUND(Table1[[#This Row],[Cur_Amount Credit]],2),"")</f>
        <v/>
      </c>
      <c r="AX2880" s="46" t="str">
        <f>LEFT(Table1[[#This Row],[Cur]],3)</f>
        <v/>
      </c>
      <c r="AY2880" s="59"/>
      <c r="AZ2880" s="46"/>
      <c r="BA2880" s="46" t="str">
        <f>IF(Table1[[#This Row],[Cur]]&lt;&gt;"",IF(Table1[[#This Row],[Cur]]="USD","",ExchangeRate),"")</f>
        <v/>
      </c>
      <c r="BB2880" s="46" t="str">
        <f>IF(Table1[[#This Row],[Grant]]&lt;&gt;"",VLOOKUP(Table1[[#This Row],[Grant]],Grants!B:D,3),"")</f>
        <v/>
      </c>
      <c r="BC2880" s="46" t="str">
        <f>TRIM(Table1[[#This Row],[Vendor ID]])</f>
        <v/>
      </c>
      <c r="BD2880">
        <f>IF(Table1[[#This Row],[Reference Number]]=Q2879,BD2879,BD2879+1)</f>
        <v>0</v>
      </c>
    </row>
    <row r="2881" spans="1:56" ht="11.25" customHeight="1" x14ac:dyDescent="0.25">
      <c r="A2881" s="1"/>
      <c r="B2881" s="88" t="str">
        <f>IF(Table1[[#This Row],[Posting Date]]&lt;&gt;"",IF(Table1[[#This Row],[Reference Number]]=Q2880,B2880+1,1),"")</f>
        <v/>
      </c>
      <c r="C2881" s="61"/>
      <c r="D2881" s="61"/>
      <c r="E2881" s="138"/>
      <c r="F2881" s="141" t="str">
        <f>IFERROR(IF(VLOOKUP(Table1[[#This Row],[Budget Code Description]],Dimentions!$X$6:$AC$139,2,FALSE)="","",VLOOKUP(Table1[[#This Row],[Budget Code Description]],Dimentions!$X$6:$AC$139,2,FALSE)),"")</f>
        <v/>
      </c>
      <c r="G2881" s="141"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1" t="str">
        <f>IFERROR(VLOOKUP(Table1[[#This Row],[Budget Code Description]],Table6[#All],8,FALSE),"")</f>
        <v/>
      </c>
      <c r="L2881" s="63"/>
      <c r="M2881" s="65" t="str">
        <f>IFERROR(VLOOKUP(Table1[[#This Row],[Staff ID]],Table2[],2,FALSE),"")</f>
        <v/>
      </c>
      <c r="N2881" s="209" t="str">
        <f>IFERROR(IF(VLOOKUP(Table1[[#This Row],[Budget Code Description]],Dimentions!$X$6:$AC$134,4,FALSE)="","",VLOOKUP(Table1[[#This Row],[Budget Code Description]],Dimentions!$X$6:$AC$134,4,FALSE)),"")</f>
        <v/>
      </c>
      <c r="O2881" s="65" t="str">
        <f>IFERROR(VLOOKUP(Table1[[#This Row],[Vendor ID]],Table549[],2,FALSE),"")</f>
        <v/>
      </c>
      <c r="P2881" s="63"/>
      <c r="Q2881" s="141" t="str">
        <f>IF(Table1[[#This Row],[Posting Date]]&lt;&gt;"",$D$9,"")</f>
        <v/>
      </c>
      <c r="R2881" s="157" t="str">
        <f>IF(Table1[[#This Row],[Posting Date]]&lt;&gt;"",$D$10,"")</f>
        <v/>
      </c>
      <c r="S2881" s="66"/>
      <c r="T2881" s="63"/>
      <c r="U2881" s="67"/>
      <c r="V2881" s="67"/>
      <c r="W2881" s="67" t="str">
        <f t="shared" si="49"/>
        <v/>
      </c>
      <c r="X2881" s="159" t="str">
        <f>IF(E2881="","",(IF(Table1[[#This Row],[Cur]]="USD",Table1[[#This Row],[Cur_Amount Debit]],Table1[[#This Row],[Cur_Amount Debit]]/Table1[[#This Row],[Exchange Rate]])))</f>
        <v/>
      </c>
      <c r="Y2881" s="159" t="str">
        <f>IF(E2881="","",(IF(Table1[[#This Row],[Cur]]="USD",Table1[[#This Row],[Cur_Amount Credit]],Table1[[#This Row],[Cur_Amount Credit]]/ExchangeRate)))</f>
        <v/>
      </c>
      <c r="Z2881" s="201" t="str">
        <f>IF(E2881="","",(Table1[[#This Row],[Debit USD]]-Table1[[#This Row],[Credit USD]]))</f>
        <v/>
      </c>
      <c r="AA2881" s="226"/>
      <c r="AB2881" s="255"/>
      <c r="AC2881" s="1"/>
      <c r="AD2881" s="15"/>
      <c r="AE2881" s="15" t="str">
        <f>IF(AND(OR(Table1[[#This Row],[Account]]="15030",Table1[[#This Row],[Account]]="15035",Table1[[#This Row],[Account]]="20150"),Table1[[#This Row],[Vendor ID]]=""),1,"")</f>
        <v/>
      </c>
      <c r="AF2881" s="15"/>
      <c r="AG2881" s="15"/>
      <c r="AH2881" s="15"/>
      <c r="AI2881" s="46" t="str">
        <f>IF(Table1[[#This Row],[Posting Date]]&lt;&gt;"","GJ-"&amp;CountryID,"")</f>
        <v/>
      </c>
      <c r="AJ2881" s="59" t="str">
        <f>IF(Table1[[#This Row],[Posting Date]]&lt;&gt;"",Table1[[#This Row],[Posting Date]],"")</f>
        <v/>
      </c>
      <c r="AK2881" s="46"/>
      <c r="AL2881" s="46" t="str">
        <f>IF(Table1[[#This Row],[Description]]&lt;&gt;"",Table1[[#This Row],[Description]],"")</f>
        <v/>
      </c>
      <c r="AM2881" s="46" t="str">
        <f>IF(Table1[[#This Row],[Posting Date]]&lt;&gt;"",Table1[[#This Row],[Reference Number]],"")</f>
        <v/>
      </c>
      <c r="AN2881" s="46" t="str">
        <f>TRIM(Table1[[#This Row],[Line '#]])</f>
        <v/>
      </c>
      <c r="AO2881" s="46" t="str">
        <f>TRIM(Table1[[#This Row],[Account]])</f>
        <v/>
      </c>
      <c r="AP2881" s="46" t="str">
        <f>IF(Table1[[#This Row],[Posting Date]]&lt;&gt;"",$D$5,"")</f>
        <v/>
      </c>
      <c r="AQ2881" s="46" t="str">
        <f>TRIM(Table1[[#This Row],[Departments-Prgrams]])</f>
        <v/>
      </c>
      <c r="AR2881" s="46" t="str">
        <f>TRIM(Table1[[#This Row],[Grant]])</f>
        <v/>
      </c>
      <c r="AS2881" s="46" t="str">
        <f>TRIM(Table1[[#This Row],[Staff ID]])</f>
        <v/>
      </c>
      <c r="AT2881" s="46" t="str">
        <f>IF(TRIM(Table1[[#This Row],[Budget Code]])=0,"",TRIM(Table1[[#This Row],[Budget Code]]))</f>
        <v/>
      </c>
      <c r="AU2881" s="46" t="str">
        <f>IF(Table1[[#This Row],[Line Description]]&lt;&gt;"",Table1[[#This Row],[Line Description]],"")</f>
        <v/>
      </c>
      <c r="AV2881" s="46" t="str">
        <f>IF(Table1[[#This Row],[Cur_Amount Debit]]&gt;0,ROUND(Table1[[#This Row],[Cur_Amount Debit]],2),"")</f>
        <v/>
      </c>
      <c r="AW2881" s="46" t="str">
        <f>IF(Table1[[#This Row],[Cur_Amount Credit]]&gt;0,ROUND(Table1[[#This Row],[Cur_Amount Credit]],2),"")</f>
        <v/>
      </c>
      <c r="AX2881" s="46" t="str">
        <f>LEFT(Table1[[#This Row],[Cur]],3)</f>
        <v/>
      </c>
      <c r="AY2881" s="59"/>
      <c r="AZ2881" s="46"/>
      <c r="BA2881" s="46" t="str">
        <f>IF(Table1[[#This Row],[Cur]]&lt;&gt;"",IF(Table1[[#This Row],[Cur]]="USD","",ExchangeRate),"")</f>
        <v/>
      </c>
      <c r="BB2881" s="46" t="str">
        <f>IF(Table1[[#This Row],[Grant]]&lt;&gt;"",VLOOKUP(Table1[[#This Row],[Grant]],Grants!B:D,3),"")</f>
        <v/>
      </c>
      <c r="BC2881" s="46" t="str">
        <f>TRIM(Table1[[#This Row],[Vendor ID]])</f>
        <v/>
      </c>
      <c r="BD2881">
        <f>IF(Table1[[#This Row],[Reference Number]]=Q2880,BD2880,BD2880+1)</f>
        <v>0</v>
      </c>
    </row>
    <row r="2882" spans="1:56" ht="11.25" customHeight="1" x14ac:dyDescent="0.25">
      <c r="A2882" s="1"/>
      <c r="B2882" s="88" t="str">
        <f>IF(Table1[[#This Row],[Posting Date]]&lt;&gt;"",IF(Table1[[#This Row],[Reference Number]]=Q2881,B2881+1,1),"")</f>
        <v/>
      </c>
      <c r="C2882" s="61"/>
      <c r="D2882" s="61"/>
      <c r="E2882" s="138"/>
      <c r="F2882" s="141" t="str">
        <f>IFERROR(IF(VLOOKUP(Table1[[#This Row],[Budget Code Description]],Dimentions!$X$6:$AC$139,2,FALSE)="","",VLOOKUP(Table1[[#This Row],[Budget Code Description]],Dimentions!$X$6:$AC$139,2,FALSE)),"")</f>
        <v/>
      </c>
      <c r="G2882" s="141"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1" t="str">
        <f>IFERROR(VLOOKUP(Table1[[#This Row],[Budget Code Description]],Table6[#All],8,FALSE),"")</f>
        <v/>
      </c>
      <c r="L2882" s="63"/>
      <c r="M2882" s="65" t="str">
        <f>IFERROR(VLOOKUP(Table1[[#This Row],[Staff ID]],Table2[],2,FALSE),"")</f>
        <v/>
      </c>
      <c r="N2882" s="209" t="str">
        <f>IFERROR(IF(VLOOKUP(Table1[[#This Row],[Budget Code Description]],Dimentions!$X$6:$AC$134,4,FALSE)="","",VLOOKUP(Table1[[#This Row],[Budget Code Description]],Dimentions!$X$6:$AC$134,4,FALSE)),"")</f>
        <v/>
      </c>
      <c r="O2882" s="65" t="str">
        <f>IFERROR(VLOOKUP(Table1[[#This Row],[Vendor ID]],Table549[],2,FALSE),"")</f>
        <v/>
      </c>
      <c r="P2882" s="63"/>
      <c r="Q2882" s="141" t="str">
        <f>IF(Table1[[#This Row],[Posting Date]]&lt;&gt;"",$D$9,"")</f>
        <v/>
      </c>
      <c r="R2882" s="157" t="str">
        <f>IF(Table1[[#This Row],[Posting Date]]&lt;&gt;"",$D$10,"")</f>
        <v/>
      </c>
      <c r="S2882" s="66"/>
      <c r="T2882" s="63"/>
      <c r="U2882" s="67"/>
      <c r="V2882" s="67"/>
      <c r="W2882" s="67" t="str">
        <f t="shared" si="49"/>
        <v/>
      </c>
      <c r="X2882" s="159" t="str">
        <f>IF(E2882="","",(IF(Table1[[#This Row],[Cur]]="USD",Table1[[#This Row],[Cur_Amount Debit]],Table1[[#This Row],[Cur_Amount Debit]]/Table1[[#This Row],[Exchange Rate]])))</f>
        <v/>
      </c>
      <c r="Y2882" s="159" t="str">
        <f>IF(E2882="","",(IF(Table1[[#This Row],[Cur]]="USD",Table1[[#This Row],[Cur_Amount Credit]],Table1[[#This Row],[Cur_Amount Credit]]/ExchangeRate)))</f>
        <v/>
      </c>
      <c r="Z2882" s="201" t="str">
        <f>IF(E2882="","",(Table1[[#This Row],[Debit USD]]-Table1[[#This Row],[Credit USD]]))</f>
        <v/>
      </c>
      <c r="AA2882" s="226"/>
      <c r="AB2882" s="255"/>
      <c r="AC2882" s="1"/>
      <c r="AD2882" s="15"/>
      <c r="AE2882" s="15" t="str">
        <f>IF(AND(OR(Table1[[#This Row],[Account]]="15030",Table1[[#This Row],[Account]]="15035",Table1[[#This Row],[Account]]="20150"),Table1[[#This Row],[Vendor ID]]=""),1,"")</f>
        <v/>
      </c>
      <c r="AF2882" s="15"/>
      <c r="AG2882" s="15"/>
      <c r="AH2882" s="15"/>
      <c r="AI2882" s="46" t="str">
        <f>IF(Table1[[#This Row],[Posting Date]]&lt;&gt;"","GJ-"&amp;CountryID,"")</f>
        <v/>
      </c>
      <c r="AJ2882" s="59" t="str">
        <f>IF(Table1[[#This Row],[Posting Date]]&lt;&gt;"",Table1[[#This Row],[Posting Date]],"")</f>
        <v/>
      </c>
      <c r="AK2882" s="46"/>
      <c r="AL2882" s="46" t="str">
        <f>IF(Table1[[#This Row],[Description]]&lt;&gt;"",Table1[[#This Row],[Description]],"")</f>
        <v/>
      </c>
      <c r="AM2882" s="46" t="str">
        <f>IF(Table1[[#This Row],[Posting Date]]&lt;&gt;"",Table1[[#This Row],[Reference Number]],"")</f>
        <v/>
      </c>
      <c r="AN2882" s="46" t="str">
        <f>TRIM(Table1[[#This Row],[Line '#]])</f>
        <v/>
      </c>
      <c r="AO2882" s="46" t="str">
        <f>TRIM(Table1[[#This Row],[Account]])</f>
        <v/>
      </c>
      <c r="AP2882" s="46" t="str">
        <f>IF(Table1[[#This Row],[Posting Date]]&lt;&gt;"",$D$5,"")</f>
        <v/>
      </c>
      <c r="AQ2882" s="46" t="str">
        <f>TRIM(Table1[[#This Row],[Departments-Prgrams]])</f>
        <v/>
      </c>
      <c r="AR2882" s="46" t="str">
        <f>TRIM(Table1[[#This Row],[Grant]])</f>
        <v/>
      </c>
      <c r="AS2882" s="46" t="str">
        <f>TRIM(Table1[[#This Row],[Staff ID]])</f>
        <v/>
      </c>
      <c r="AT2882" s="46" t="str">
        <f>IF(TRIM(Table1[[#This Row],[Budget Code]])=0,"",TRIM(Table1[[#This Row],[Budget Code]]))</f>
        <v/>
      </c>
      <c r="AU2882" s="46" t="str">
        <f>IF(Table1[[#This Row],[Line Description]]&lt;&gt;"",Table1[[#This Row],[Line Description]],"")</f>
        <v/>
      </c>
      <c r="AV2882" s="46" t="str">
        <f>IF(Table1[[#This Row],[Cur_Amount Debit]]&gt;0,ROUND(Table1[[#This Row],[Cur_Amount Debit]],2),"")</f>
        <v/>
      </c>
      <c r="AW2882" s="46" t="str">
        <f>IF(Table1[[#This Row],[Cur_Amount Credit]]&gt;0,ROUND(Table1[[#This Row],[Cur_Amount Credit]],2),"")</f>
        <v/>
      </c>
      <c r="AX2882" s="46" t="str">
        <f>LEFT(Table1[[#This Row],[Cur]],3)</f>
        <v/>
      </c>
      <c r="AY2882" s="59"/>
      <c r="AZ2882" s="46"/>
      <c r="BA2882" s="46" t="str">
        <f>IF(Table1[[#This Row],[Cur]]&lt;&gt;"",IF(Table1[[#This Row],[Cur]]="USD","",ExchangeRate),"")</f>
        <v/>
      </c>
      <c r="BB2882" s="46" t="str">
        <f>IF(Table1[[#This Row],[Grant]]&lt;&gt;"",VLOOKUP(Table1[[#This Row],[Grant]],Grants!B:D,3),"")</f>
        <v/>
      </c>
      <c r="BC2882" s="46" t="str">
        <f>TRIM(Table1[[#This Row],[Vendor ID]])</f>
        <v/>
      </c>
      <c r="BD2882">
        <f>IF(Table1[[#This Row],[Reference Number]]=Q2881,BD2881,BD2881+1)</f>
        <v>0</v>
      </c>
    </row>
    <row r="2883" spans="1:56" ht="11.25" customHeight="1" x14ac:dyDescent="0.25">
      <c r="A2883" s="1"/>
      <c r="B2883" s="88" t="str">
        <f>IF(Table1[[#This Row],[Posting Date]]&lt;&gt;"",IF(Table1[[#This Row],[Reference Number]]=Q2882,B2882+1,1),"")</f>
        <v/>
      </c>
      <c r="C2883" s="61"/>
      <c r="D2883" s="61"/>
      <c r="E2883" s="138"/>
      <c r="F2883" s="141" t="str">
        <f>IFERROR(IF(VLOOKUP(Table1[[#This Row],[Budget Code Description]],Dimentions!$X$6:$AC$139,2,FALSE)="","",VLOOKUP(Table1[[#This Row],[Budget Code Description]],Dimentions!$X$6:$AC$139,2,FALSE)),"")</f>
        <v/>
      </c>
      <c r="G2883" s="141"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1" t="str">
        <f>IFERROR(VLOOKUP(Table1[[#This Row],[Budget Code Description]],Table6[#All],8,FALSE),"")</f>
        <v/>
      </c>
      <c r="L2883" s="63"/>
      <c r="M2883" s="65" t="str">
        <f>IFERROR(VLOOKUP(Table1[[#This Row],[Staff ID]],Table2[],2,FALSE),"")</f>
        <v/>
      </c>
      <c r="N2883" s="209" t="str">
        <f>IFERROR(IF(VLOOKUP(Table1[[#This Row],[Budget Code Description]],Dimentions!$X$6:$AC$134,4,FALSE)="","",VLOOKUP(Table1[[#This Row],[Budget Code Description]],Dimentions!$X$6:$AC$134,4,FALSE)),"")</f>
        <v/>
      </c>
      <c r="O2883" s="65" t="str">
        <f>IFERROR(VLOOKUP(Table1[[#This Row],[Vendor ID]],Table549[],2,FALSE),"")</f>
        <v/>
      </c>
      <c r="P2883" s="63"/>
      <c r="Q2883" s="141" t="str">
        <f>IF(Table1[[#This Row],[Posting Date]]&lt;&gt;"",$D$9,"")</f>
        <v/>
      </c>
      <c r="R2883" s="157" t="str">
        <f>IF(Table1[[#This Row],[Posting Date]]&lt;&gt;"",$D$10,"")</f>
        <v/>
      </c>
      <c r="S2883" s="66"/>
      <c r="T2883" s="63"/>
      <c r="U2883" s="67"/>
      <c r="V2883" s="67"/>
      <c r="W2883" s="67" t="str">
        <f t="shared" si="49"/>
        <v/>
      </c>
      <c r="X2883" s="159" t="str">
        <f>IF(E2883="","",(IF(Table1[[#This Row],[Cur]]="USD",Table1[[#This Row],[Cur_Amount Debit]],Table1[[#This Row],[Cur_Amount Debit]]/Table1[[#This Row],[Exchange Rate]])))</f>
        <v/>
      </c>
      <c r="Y2883" s="159" t="str">
        <f>IF(E2883="","",(IF(Table1[[#This Row],[Cur]]="USD",Table1[[#This Row],[Cur_Amount Credit]],Table1[[#This Row],[Cur_Amount Credit]]/ExchangeRate)))</f>
        <v/>
      </c>
      <c r="Z2883" s="201" t="str">
        <f>IF(E2883="","",(Table1[[#This Row],[Debit USD]]-Table1[[#This Row],[Credit USD]]))</f>
        <v/>
      </c>
      <c r="AA2883" s="226"/>
      <c r="AB2883" s="255"/>
      <c r="AC2883" s="1"/>
      <c r="AD2883" s="15"/>
      <c r="AE2883" s="15" t="str">
        <f>IF(AND(OR(Table1[[#This Row],[Account]]="15030",Table1[[#This Row],[Account]]="15035",Table1[[#This Row],[Account]]="20150"),Table1[[#This Row],[Vendor ID]]=""),1,"")</f>
        <v/>
      </c>
      <c r="AF2883" s="15"/>
      <c r="AG2883" s="15"/>
      <c r="AH2883" s="15"/>
      <c r="AI2883" s="46" t="str">
        <f>IF(Table1[[#This Row],[Posting Date]]&lt;&gt;"","GJ-"&amp;CountryID,"")</f>
        <v/>
      </c>
      <c r="AJ2883" s="59" t="str">
        <f>IF(Table1[[#This Row],[Posting Date]]&lt;&gt;"",Table1[[#This Row],[Posting Date]],"")</f>
        <v/>
      </c>
      <c r="AK2883" s="46"/>
      <c r="AL2883" s="46" t="str">
        <f>IF(Table1[[#This Row],[Description]]&lt;&gt;"",Table1[[#This Row],[Description]],"")</f>
        <v/>
      </c>
      <c r="AM2883" s="46" t="str">
        <f>IF(Table1[[#This Row],[Posting Date]]&lt;&gt;"",Table1[[#This Row],[Reference Number]],"")</f>
        <v/>
      </c>
      <c r="AN2883" s="46" t="str">
        <f>TRIM(Table1[[#This Row],[Line '#]])</f>
        <v/>
      </c>
      <c r="AO2883" s="46" t="str">
        <f>TRIM(Table1[[#This Row],[Account]])</f>
        <v/>
      </c>
      <c r="AP2883" s="46" t="str">
        <f>IF(Table1[[#This Row],[Posting Date]]&lt;&gt;"",$D$5,"")</f>
        <v/>
      </c>
      <c r="AQ2883" s="46" t="str">
        <f>TRIM(Table1[[#This Row],[Departments-Prgrams]])</f>
        <v/>
      </c>
      <c r="AR2883" s="46" t="str">
        <f>TRIM(Table1[[#This Row],[Grant]])</f>
        <v/>
      </c>
      <c r="AS2883" s="46" t="str">
        <f>TRIM(Table1[[#This Row],[Staff ID]])</f>
        <v/>
      </c>
      <c r="AT2883" s="46" t="str">
        <f>IF(TRIM(Table1[[#This Row],[Budget Code]])=0,"",TRIM(Table1[[#This Row],[Budget Code]]))</f>
        <v/>
      </c>
      <c r="AU2883" s="46" t="str">
        <f>IF(Table1[[#This Row],[Line Description]]&lt;&gt;"",Table1[[#This Row],[Line Description]],"")</f>
        <v/>
      </c>
      <c r="AV2883" s="46" t="str">
        <f>IF(Table1[[#This Row],[Cur_Amount Debit]]&gt;0,ROUND(Table1[[#This Row],[Cur_Amount Debit]],2),"")</f>
        <v/>
      </c>
      <c r="AW2883" s="46" t="str">
        <f>IF(Table1[[#This Row],[Cur_Amount Credit]]&gt;0,ROUND(Table1[[#This Row],[Cur_Amount Credit]],2),"")</f>
        <v/>
      </c>
      <c r="AX2883" s="46" t="str">
        <f>LEFT(Table1[[#This Row],[Cur]],3)</f>
        <v/>
      </c>
      <c r="AY2883" s="59"/>
      <c r="AZ2883" s="46"/>
      <c r="BA2883" s="46" t="str">
        <f>IF(Table1[[#This Row],[Cur]]&lt;&gt;"",IF(Table1[[#This Row],[Cur]]="USD","",ExchangeRate),"")</f>
        <v/>
      </c>
      <c r="BB2883" s="46" t="str">
        <f>IF(Table1[[#This Row],[Grant]]&lt;&gt;"",VLOOKUP(Table1[[#This Row],[Grant]],Grants!B:D,3),"")</f>
        <v/>
      </c>
      <c r="BC2883" s="46" t="str">
        <f>TRIM(Table1[[#This Row],[Vendor ID]])</f>
        <v/>
      </c>
      <c r="BD2883">
        <f>IF(Table1[[#This Row],[Reference Number]]=Q2882,BD2882,BD2882+1)</f>
        <v>0</v>
      </c>
    </row>
    <row r="2884" spans="1:56" ht="11.25" customHeight="1" x14ac:dyDescent="0.25">
      <c r="A2884" s="1"/>
      <c r="B2884" s="88" t="str">
        <f>IF(Table1[[#This Row],[Posting Date]]&lt;&gt;"",IF(Table1[[#This Row],[Reference Number]]=Q2883,B2883+1,1),"")</f>
        <v/>
      </c>
      <c r="C2884" s="61"/>
      <c r="D2884" s="61"/>
      <c r="E2884" s="138"/>
      <c r="F2884" s="141" t="str">
        <f>IFERROR(IF(VLOOKUP(Table1[[#This Row],[Budget Code Description]],Dimentions!$X$6:$AC$139,2,FALSE)="","",VLOOKUP(Table1[[#This Row],[Budget Code Description]],Dimentions!$X$6:$AC$139,2,FALSE)),"")</f>
        <v/>
      </c>
      <c r="G2884" s="141"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1" t="str">
        <f>IFERROR(VLOOKUP(Table1[[#This Row],[Budget Code Description]],Table6[#All],8,FALSE),"")</f>
        <v/>
      </c>
      <c r="L2884" s="63"/>
      <c r="M2884" s="65" t="str">
        <f>IFERROR(VLOOKUP(Table1[[#This Row],[Staff ID]],Table2[],2,FALSE),"")</f>
        <v/>
      </c>
      <c r="N2884" s="209" t="str">
        <f>IFERROR(IF(VLOOKUP(Table1[[#This Row],[Budget Code Description]],Dimentions!$X$6:$AC$134,4,FALSE)="","",VLOOKUP(Table1[[#This Row],[Budget Code Description]],Dimentions!$X$6:$AC$134,4,FALSE)),"")</f>
        <v/>
      </c>
      <c r="O2884" s="65" t="str">
        <f>IFERROR(VLOOKUP(Table1[[#This Row],[Vendor ID]],Table549[],2,FALSE),"")</f>
        <v/>
      </c>
      <c r="P2884" s="63"/>
      <c r="Q2884" s="141" t="str">
        <f>IF(Table1[[#This Row],[Posting Date]]&lt;&gt;"",$D$9,"")</f>
        <v/>
      </c>
      <c r="R2884" s="157" t="str">
        <f>IF(Table1[[#This Row],[Posting Date]]&lt;&gt;"",$D$10,"")</f>
        <v/>
      </c>
      <c r="S2884" s="66"/>
      <c r="T2884" s="63"/>
      <c r="U2884" s="67"/>
      <c r="V2884" s="67"/>
      <c r="W2884" s="67" t="str">
        <f t="shared" si="49"/>
        <v/>
      </c>
      <c r="X2884" s="159" t="str">
        <f>IF(E2884="","",(IF(Table1[[#This Row],[Cur]]="USD",Table1[[#This Row],[Cur_Amount Debit]],Table1[[#This Row],[Cur_Amount Debit]]/Table1[[#This Row],[Exchange Rate]])))</f>
        <v/>
      </c>
      <c r="Y2884" s="159" t="str">
        <f>IF(E2884="","",(IF(Table1[[#This Row],[Cur]]="USD",Table1[[#This Row],[Cur_Amount Credit]],Table1[[#This Row],[Cur_Amount Credit]]/ExchangeRate)))</f>
        <v/>
      </c>
      <c r="Z2884" s="201" t="str">
        <f>IF(E2884="","",(Table1[[#This Row],[Debit USD]]-Table1[[#This Row],[Credit USD]]))</f>
        <v/>
      </c>
      <c r="AA2884" s="226"/>
      <c r="AB2884" s="255"/>
      <c r="AC2884" s="1"/>
      <c r="AD2884" s="15"/>
      <c r="AE2884" s="15" t="str">
        <f>IF(AND(OR(Table1[[#This Row],[Account]]="15030",Table1[[#This Row],[Account]]="15035",Table1[[#This Row],[Account]]="20150"),Table1[[#This Row],[Vendor ID]]=""),1,"")</f>
        <v/>
      </c>
      <c r="AF2884" s="15"/>
      <c r="AG2884" s="15"/>
      <c r="AH2884" s="15"/>
      <c r="AI2884" s="46" t="str">
        <f>IF(Table1[[#This Row],[Posting Date]]&lt;&gt;"","GJ-"&amp;CountryID,"")</f>
        <v/>
      </c>
      <c r="AJ2884" s="59" t="str">
        <f>IF(Table1[[#This Row],[Posting Date]]&lt;&gt;"",Table1[[#This Row],[Posting Date]],"")</f>
        <v/>
      </c>
      <c r="AK2884" s="46"/>
      <c r="AL2884" s="46" t="str">
        <f>IF(Table1[[#This Row],[Description]]&lt;&gt;"",Table1[[#This Row],[Description]],"")</f>
        <v/>
      </c>
      <c r="AM2884" s="46" t="str">
        <f>IF(Table1[[#This Row],[Posting Date]]&lt;&gt;"",Table1[[#This Row],[Reference Number]],"")</f>
        <v/>
      </c>
      <c r="AN2884" s="46" t="str">
        <f>TRIM(Table1[[#This Row],[Line '#]])</f>
        <v/>
      </c>
      <c r="AO2884" s="46" t="str">
        <f>TRIM(Table1[[#This Row],[Account]])</f>
        <v/>
      </c>
      <c r="AP2884" s="46" t="str">
        <f>IF(Table1[[#This Row],[Posting Date]]&lt;&gt;"",$D$5,"")</f>
        <v/>
      </c>
      <c r="AQ2884" s="46" t="str">
        <f>TRIM(Table1[[#This Row],[Departments-Prgrams]])</f>
        <v/>
      </c>
      <c r="AR2884" s="46" t="str">
        <f>TRIM(Table1[[#This Row],[Grant]])</f>
        <v/>
      </c>
      <c r="AS2884" s="46" t="str">
        <f>TRIM(Table1[[#This Row],[Staff ID]])</f>
        <v/>
      </c>
      <c r="AT2884" s="46" t="str">
        <f>IF(TRIM(Table1[[#This Row],[Budget Code]])=0,"",TRIM(Table1[[#This Row],[Budget Code]]))</f>
        <v/>
      </c>
      <c r="AU2884" s="46" t="str">
        <f>IF(Table1[[#This Row],[Line Description]]&lt;&gt;"",Table1[[#This Row],[Line Description]],"")</f>
        <v/>
      </c>
      <c r="AV2884" s="46" t="str">
        <f>IF(Table1[[#This Row],[Cur_Amount Debit]]&gt;0,ROUND(Table1[[#This Row],[Cur_Amount Debit]],2),"")</f>
        <v/>
      </c>
      <c r="AW2884" s="46" t="str">
        <f>IF(Table1[[#This Row],[Cur_Amount Credit]]&gt;0,ROUND(Table1[[#This Row],[Cur_Amount Credit]],2),"")</f>
        <v/>
      </c>
      <c r="AX2884" s="46" t="str">
        <f>LEFT(Table1[[#This Row],[Cur]],3)</f>
        <v/>
      </c>
      <c r="AY2884" s="59"/>
      <c r="AZ2884" s="46"/>
      <c r="BA2884" s="46" t="str">
        <f>IF(Table1[[#This Row],[Cur]]&lt;&gt;"",IF(Table1[[#This Row],[Cur]]="USD","",ExchangeRate),"")</f>
        <v/>
      </c>
      <c r="BB2884" s="46" t="str">
        <f>IF(Table1[[#This Row],[Grant]]&lt;&gt;"",VLOOKUP(Table1[[#This Row],[Grant]],Grants!B:D,3),"")</f>
        <v/>
      </c>
      <c r="BC2884" s="46" t="str">
        <f>TRIM(Table1[[#This Row],[Vendor ID]])</f>
        <v/>
      </c>
      <c r="BD2884">
        <f>IF(Table1[[#This Row],[Reference Number]]=Q2883,BD2883,BD2883+1)</f>
        <v>0</v>
      </c>
    </row>
    <row r="2885" spans="1:56" ht="11.25" customHeight="1" x14ac:dyDescent="0.25">
      <c r="A2885" s="1"/>
      <c r="B2885" s="88" t="str">
        <f>IF(Table1[[#This Row],[Posting Date]]&lt;&gt;"",IF(Table1[[#This Row],[Reference Number]]=Q2884,B2884+1,1),"")</f>
        <v/>
      </c>
      <c r="C2885" s="61"/>
      <c r="D2885" s="61"/>
      <c r="E2885" s="138"/>
      <c r="F2885" s="141" t="str">
        <f>IFERROR(IF(VLOOKUP(Table1[[#This Row],[Budget Code Description]],Dimentions!$X$6:$AC$139,2,FALSE)="","",VLOOKUP(Table1[[#This Row],[Budget Code Description]],Dimentions!$X$6:$AC$139,2,FALSE)),"")</f>
        <v/>
      </c>
      <c r="G2885" s="141"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1" t="str">
        <f>IFERROR(VLOOKUP(Table1[[#This Row],[Budget Code Description]],Table6[#All],8,FALSE),"")</f>
        <v/>
      </c>
      <c r="L2885" s="63"/>
      <c r="M2885" s="65" t="str">
        <f>IFERROR(VLOOKUP(Table1[[#This Row],[Staff ID]],Table2[],2,FALSE),"")</f>
        <v/>
      </c>
      <c r="N2885" s="209" t="str">
        <f>IFERROR(IF(VLOOKUP(Table1[[#This Row],[Budget Code Description]],Dimentions!$X$6:$AC$134,4,FALSE)="","",VLOOKUP(Table1[[#This Row],[Budget Code Description]],Dimentions!$X$6:$AC$134,4,FALSE)),"")</f>
        <v/>
      </c>
      <c r="O2885" s="65" t="str">
        <f>IFERROR(VLOOKUP(Table1[[#This Row],[Vendor ID]],Table549[],2,FALSE),"")</f>
        <v/>
      </c>
      <c r="P2885" s="63"/>
      <c r="Q2885" s="141" t="str">
        <f>IF(Table1[[#This Row],[Posting Date]]&lt;&gt;"",$D$9,"")</f>
        <v/>
      </c>
      <c r="R2885" s="157" t="str">
        <f>IF(Table1[[#This Row],[Posting Date]]&lt;&gt;"",$D$10,"")</f>
        <v/>
      </c>
      <c r="S2885" s="66"/>
      <c r="T2885" s="63"/>
      <c r="U2885" s="67"/>
      <c r="V2885" s="67"/>
      <c r="W2885" s="67" t="str">
        <f t="shared" si="49"/>
        <v/>
      </c>
      <c r="X2885" s="159" t="str">
        <f>IF(E2885="","",(IF(Table1[[#This Row],[Cur]]="USD",Table1[[#This Row],[Cur_Amount Debit]],Table1[[#This Row],[Cur_Amount Debit]]/Table1[[#This Row],[Exchange Rate]])))</f>
        <v/>
      </c>
      <c r="Y2885" s="159" t="str">
        <f>IF(E2885="","",(IF(Table1[[#This Row],[Cur]]="USD",Table1[[#This Row],[Cur_Amount Credit]],Table1[[#This Row],[Cur_Amount Credit]]/ExchangeRate)))</f>
        <v/>
      </c>
      <c r="Z2885" s="201" t="str">
        <f>IF(E2885="","",(Table1[[#This Row],[Debit USD]]-Table1[[#This Row],[Credit USD]]))</f>
        <v/>
      </c>
      <c r="AA2885" s="226"/>
      <c r="AB2885" s="255"/>
      <c r="AC2885" s="1"/>
      <c r="AD2885" s="15"/>
      <c r="AE2885" s="15" t="str">
        <f>IF(AND(OR(Table1[[#This Row],[Account]]="15030",Table1[[#This Row],[Account]]="15035",Table1[[#This Row],[Account]]="20150"),Table1[[#This Row],[Vendor ID]]=""),1,"")</f>
        <v/>
      </c>
      <c r="AF2885" s="15"/>
      <c r="AG2885" s="15"/>
      <c r="AH2885" s="15"/>
      <c r="AI2885" s="46" t="str">
        <f>IF(Table1[[#This Row],[Posting Date]]&lt;&gt;"","GJ-"&amp;CountryID,"")</f>
        <v/>
      </c>
      <c r="AJ2885" s="59" t="str">
        <f>IF(Table1[[#This Row],[Posting Date]]&lt;&gt;"",Table1[[#This Row],[Posting Date]],"")</f>
        <v/>
      </c>
      <c r="AK2885" s="46"/>
      <c r="AL2885" s="46" t="str">
        <f>IF(Table1[[#This Row],[Description]]&lt;&gt;"",Table1[[#This Row],[Description]],"")</f>
        <v/>
      </c>
      <c r="AM2885" s="46" t="str">
        <f>IF(Table1[[#This Row],[Posting Date]]&lt;&gt;"",Table1[[#This Row],[Reference Number]],"")</f>
        <v/>
      </c>
      <c r="AN2885" s="46" t="str">
        <f>TRIM(Table1[[#This Row],[Line '#]])</f>
        <v/>
      </c>
      <c r="AO2885" s="46" t="str">
        <f>TRIM(Table1[[#This Row],[Account]])</f>
        <v/>
      </c>
      <c r="AP2885" s="46" t="str">
        <f>IF(Table1[[#This Row],[Posting Date]]&lt;&gt;"",$D$5,"")</f>
        <v/>
      </c>
      <c r="AQ2885" s="46" t="str">
        <f>TRIM(Table1[[#This Row],[Departments-Prgrams]])</f>
        <v/>
      </c>
      <c r="AR2885" s="46" t="str">
        <f>TRIM(Table1[[#This Row],[Grant]])</f>
        <v/>
      </c>
      <c r="AS2885" s="46" t="str">
        <f>TRIM(Table1[[#This Row],[Staff ID]])</f>
        <v/>
      </c>
      <c r="AT2885" s="46" t="str">
        <f>IF(TRIM(Table1[[#This Row],[Budget Code]])=0,"",TRIM(Table1[[#This Row],[Budget Code]]))</f>
        <v/>
      </c>
      <c r="AU2885" s="46" t="str">
        <f>IF(Table1[[#This Row],[Line Description]]&lt;&gt;"",Table1[[#This Row],[Line Description]],"")</f>
        <v/>
      </c>
      <c r="AV2885" s="46" t="str">
        <f>IF(Table1[[#This Row],[Cur_Amount Debit]]&gt;0,ROUND(Table1[[#This Row],[Cur_Amount Debit]],2),"")</f>
        <v/>
      </c>
      <c r="AW2885" s="46" t="str">
        <f>IF(Table1[[#This Row],[Cur_Amount Credit]]&gt;0,ROUND(Table1[[#This Row],[Cur_Amount Credit]],2),"")</f>
        <v/>
      </c>
      <c r="AX2885" s="46" t="str">
        <f>LEFT(Table1[[#This Row],[Cur]],3)</f>
        <v/>
      </c>
      <c r="AY2885" s="59"/>
      <c r="AZ2885" s="46"/>
      <c r="BA2885" s="46" t="str">
        <f>IF(Table1[[#This Row],[Cur]]&lt;&gt;"",IF(Table1[[#This Row],[Cur]]="USD","",ExchangeRate),"")</f>
        <v/>
      </c>
      <c r="BB2885" s="46" t="str">
        <f>IF(Table1[[#This Row],[Grant]]&lt;&gt;"",VLOOKUP(Table1[[#This Row],[Grant]],Grants!B:D,3),"")</f>
        <v/>
      </c>
      <c r="BC2885" s="46" t="str">
        <f>TRIM(Table1[[#This Row],[Vendor ID]])</f>
        <v/>
      </c>
      <c r="BD2885">
        <f>IF(Table1[[#This Row],[Reference Number]]=Q2884,BD2884,BD2884+1)</f>
        <v>0</v>
      </c>
    </row>
    <row r="2886" spans="1:56" ht="11.25" customHeight="1" x14ac:dyDescent="0.25">
      <c r="A2886" s="1"/>
      <c r="B2886" s="88" t="str">
        <f>IF(Table1[[#This Row],[Posting Date]]&lt;&gt;"",IF(Table1[[#This Row],[Reference Number]]=Q2885,B2885+1,1),"")</f>
        <v/>
      </c>
      <c r="C2886" s="61"/>
      <c r="D2886" s="61"/>
      <c r="E2886" s="138"/>
      <c r="F2886" s="141" t="str">
        <f>IFERROR(IF(VLOOKUP(Table1[[#This Row],[Budget Code Description]],Dimentions!$X$6:$AC$139,2,FALSE)="","",VLOOKUP(Table1[[#This Row],[Budget Code Description]],Dimentions!$X$6:$AC$139,2,FALSE)),"")</f>
        <v/>
      </c>
      <c r="G2886" s="141"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1" t="str">
        <f>IFERROR(VLOOKUP(Table1[[#This Row],[Budget Code Description]],Table6[#All],8,FALSE),"")</f>
        <v/>
      </c>
      <c r="L2886" s="63"/>
      <c r="M2886" s="65" t="str">
        <f>IFERROR(VLOOKUP(Table1[[#This Row],[Staff ID]],Table2[],2,FALSE),"")</f>
        <v/>
      </c>
      <c r="N2886" s="209" t="str">
        <f>IFERROR(IF(VLOOKUP(Table1[[#This Row],[Budget Code Description]],Dimentions!$X$6:$AC$134,4,FALSE)="","",VLOOKUP(Table1[[#This Row],[Budget Code Description]],Dimentions!$X$6:$AC$134,4,FALSE)),"")</f>
        <v/>
      </c>
      <c r="O2886" s="65" t="str">
        <f>IFERROR(VLOOKUP(Table1[[#This Row],[Vendor ID]],Table549[],2,FALSE),"")</f>
        <v/>
      </c>
      <c r="P2886" s="63"/>
      <c r="Q2886" s="141" t="str">
        <f>IF(Table1[[#This Row],[Posting Date]]&lt;&gt;"",$D$9,"")</f>
        <v/>
      </c>
      <c r="R2886" s="157" t="str">
        <f>IF(Table1[[#This Row],[Posting Date]]&lt;&gt;"",$D$10,"")</f>
        <v/>
      </c>
      <c r="S2886" s="66"/>
      <c r="T2886" s="63"/>
      <c r="U2886" s="67"/>
      <c r="V2886" s="67"/>
      <c r="W2886" s="67" t="str">
        <f t="shared" si="49"/>
        <v/>
      </c>
      <c r="X2886" s="159" t="str">
        <f>IF(E2886="","",(IF(Table1[[#This Row],[Cur]]="USD",Table1[[#This Row],[Cur_Amount Debit]],Table1[[#This Row],[Cur_Amount Debit]]/Table1[[#This Row],[Exchange Rate]])))</f>
        <v/>
      </c>
      <c r="Y2886" s="159" t="str">
        <f>IF(E2886="","",(IF(Table1[[#This Row],[Cur]]="USD",Table1[[#This Row],[Cur_Amount Credit]],Table1[[#This Row],[Cur_Amount Credit]]/ExchangeRate)))</f>
        <v/>
      </c>
      <c r="Z2886" s="201" t="str">
        <f>IF(E2886="","",(Table1[[#This Row],[Debit USD]]-Table1[[#This Row],[Credit USD]]))</f>
        <v/>
      </c>
      <c r="AA2886" s="226"/>
      <c r="AB2886" s="255"/>
      <c r="AC2886" s="1"/>
      <c r="AD2886" s="15"/>
      <c r="AE2886" s="15" t="str">
        <f>IF(AND(OR(Table1[[#This Row],[Account]]="15030",Table1[[#This Row],[Account]]="15035",Table1[[#This Row],[Account]]="20150"),Table1[[#This Row],[Vendor ID]]=""),1,"")</f>
        <v/>
      </c>
      <c r="AF2886" s="15"/>
      <c r="AG2886" s="15"/>
      <c r="AH2886" s="15"/>
      <c r="AI2886" s="46" t="str">
        <f>IF(Table1[[#This Row],[Posting Date]]&lt;&gt;"","GJ-"&amp;CountryID,"")</f>
        <v/>
      </c>
      <c r="AJ2886" s="59" t="str">
        <f>IF(Table1[[#This Row],[Posting Date]]&lt;&gt;"",Table1[[#This Row],[Posting Date]],"")</f>
        <v/>
      </c>
      <c r="AK2886" s="46"/>
      <c r="AL2886" s="46" t="str">
        <f>IF(Table1[[#This Row],[Description]]&lt;&gt;"",Table1[[#This Row],[Description]],"")</f>
        <v/>
      </c>
      <c r="AM2886" s="46" t="str">
        <f>IF(Table1[[#This Row],[Posting Date]]&lt;&gt;"",Table1[[#This Row],[Reference Number]],"")</f>
        <v/>
      </c>
      <c r="AN2886" s="46" t="str">
        <f>TRIM(Table1[[#This Row],[Line '#]])</f>
        <v/>
      </c>
      <c r="AO2886" s="46" t="str">
        <f>TRIM(Table1[[#This Row],[Account]])</f>
        <v/>
      </c>
      <c r="AP2886" s="46" t="str">
        <f>IF(Table1[[#This Row],[Posting Date]]&lt;&gt;"",$D$5,"")</f>
        <v/>
      </c>
      <c r="AQ2886" s="46" t="str">
        <f>TRIM(Table1[[#This Row],[Departments-Prgrams]])</f>
        <v/>
      </c>
      <c r="AR2886" s="46" t="str">
        <f>TRIM(Table1[[#This Row],[Grant]])</f>
        <v/>
      </c>
      <c r="AS2886" s="46" t="str">
        <f>TRIM(Table1[[#This Row],[Staff ID]])</f>
        <v/>
      </c>
      <c r="AT2886" s="46" t="str">
        <f>IF(TRIM(Table1[[#This Row],[Budget Code]])=0,"",TRIM(Table1[[#This Row],[Budget Code]]))</f>
        <v/>
      </c>
      <c r="AU2886" s="46" t="str">
        <f>IF(Table1[[#This Row],[Line Description]]&lt;&gt;"",Table1[[#This Row],[Line Description]],"")</f>
        <v/>
      </c>
      <c r="AV2886" s="46" t="str">
        <f>IF(Table1[[#This Row],[Cur_Amount Debit]]&gt;0,ROUND(Table1[[#This Row],[Cur_Amount Debit]],2),"")</f>
        <v/>
      </c>
      <c r="AW2886" s="46" t="str">
        <f>IF(Table1[[#This Row],[Cur_Amount Credit]]&gt;0,ROUND(Table1[[#This Row],[Cur_Amount Credit]],2),"")</f>
        <v/>
      </c>
      <c r="AX2886" s="46" t="str">
        <f>LEFT(Table1[[#This Row],[Cur]],3)</f>
        <v/>
      </c>
      <c r="AY2886" s="59"/>
      <c r="AZ2886" s="46"/>
      <c r="BA2886" s="46" t="str">
        <f>IF(Table1[[#This Row],[Cur]]&lt;&gt;"",IF(Table1[[#This Row],[Cur]]="USD","",ExchangeRate),"")</f>
        <v/>
      </c>
      <c r="BB2886" s="46" t="str">
        <f>IF(Table1[[#This Row],[Grant]]&lt;&gt;"",VLOOKUP(Table1[[#This Row],[Grant]],Grants!B:D,3),"")</f>
        <v/>
      </c>
      <c r="BC2886" s="46" t="str">
        <f>TRIM(Table1[[#This Row],[Vendor ID]])</f>
        <v/>
      </c>
      <c r="BD2886">
        <f>IF(Table1[[#This Row],[Reference Number]]=Q2885,BD2885,BD2885+1)</f>
        <v>0</v>
      </c>
    </row>
    <row r="2887" spans="1:56" ht="11.25" customHeight="1" x14ac:dyDescent="0.25">
      <c r="A2887" s="1"/>
      <c r="B2887" s="88" t="str">
        <f>IF(Table1[[#This Row],[Posting Date]]&lt;&gt;"",IF(Table1[[#This Row],[Reference Number]]=Q2886,B2886+1,1),"")</f>
        <v/>
      </c>
      <c r="C2887" s="61"/>
      <c r="D2887" s="61"/>
      <c r="E2887" s="138"/>
      <c r="F2887" s="141" t="str">
        <f>IFERROR(IF(VLOOKUP(Table1[[#This Row],[Budget Code Description]],Dimentions!$X$6:$AC$139,2,FALSE)="","",VLOOKUP(Table1[[#This Row],[Budget Code Description]],Dimentions!$X$6:$AC$139,2,FALSE)),"")</f>
        <v/>
      </c>
      <c r="G2887" s="141"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1" t="str">
        <f>IFERROR(VLOOKUP(Table1[[#This Row],[Budget Code Description]],Table6[#All],8,FALSE),"")</f>
        <v/>
      </c>
      <c r="L2887" s="63"/>
      <c r="M2887" s="65" t="str">
        <f>IFERROR(VLOOKUP(Table1[[#This Row],[Staff ID]],Table2[],2,FALSE),"")</f>
        <v/>
      </c>
      <c r="N2887" s="209" t="str">
        <f>IFERROR(IF(VLOOKUP(Table1[[#This Row],[Budget Code Description]],Dimentions!$X$6:$AC$134,4,FALSE)="","",VLOOKUP(Table1[[#This Row],[Budget Code Description]],Dimentions!$X$6:$AC$134,4,FALSE)),"")</f>
        <v/>
      </c>
      <c r="O2887" s="65" t="str">
        <f>IFERROR(VLOOKUP(Table1[[#This Row],[Vendor ID]],Table549[],2,FALSE),"")</f>
        <v/>
      </c>
      <c r="P2887" s="63"/>
      <c r="Q2887" s="141" t="str">
        <f>IF(Table1[[#This Row],[Posting Date]]&lt;&gt;"",$D$9,"")</f>
        <v/>
      </c>
      <c r="R2887" s="157" t="str">
        <f>IF(Table1[[#This Row],[Posting Date]]&lt;&gt;"",$D$10,"")</f>
        <v/>
      </c>
      <c r="S2887" s="66"/>
      <c r="T2887" s="63"/>
      <c r="U2887" s="67"/>
      <c r="V2887" s="67"/>
      <c r="W2887" s="67" t="str">
        <f t="shared" si="49"/>
        <v/>
      </c>
      <c r="X2887" s="159" t="str">
        <f>IF(E2887="","",(IF(Table1[[#This Row],[Cur]]="USD",Table1[[#This Row],[Cur_Amount Debit]],Table1[[#This Row],[Cur_Amount Debit]]/Table1[[#This Row],[Exchange Rate]])))</f>
        <v/>
      </c>
      <c r="Y2887" s="159" t="str">
        <f>IF(E2887="","",(IF(Table1[[#This Row],[Cur]]="USD",Table1[[#This Row],[Cur_Amount Credit]],Table1[[#This Row],[Cur_Amount Credit]]/ExchangeRate)))</f>
        <v/>
      </c>
      <c r="Z2887" s="201" t="str">
        <f>IF(E2887="","",(Table1[[#This Row],[Debit USD]]-Table1[[#This Row],[Credit USD]]))</f>
        <v/>
      </c>
      <c r="AA2887" s="226"/>
      <c r="AB2887" s="255"/>
      <c r="AC2887" s="1"/>
      <c r="AD2887" s="15"/>
      <c r="AE2887" s="15" t="str">
        <f>IF(AND(OR(Table1[[#This Row],[Account]]="15030",Table1[[#This Row],[Account]]="15035",Table1[[#This Row],[Account]]="20150"),Table1[[#This Row],[Vendor ID]]=""),1,"")</f>
        <v/>
      </c>
      <c r="AF2887" s="15"/>
      <c r="AG2887" s="15"/>
      <c r="AH2887" s="15"/>
      <c r="AI2887" s="46" t="str">
        <f>IF(Table1[[#This Row],[Posting Date]]&lt;&gt;"","GJ-"&amp;CountryID,"")</f>
        <v/>
      </c>
      <c r="AJ2887" s="59" t="str">
        <f>IF(Table1[[#This Row],[Posting Date]]&lt;&gt;"",Table1[[#This Row],[Posting Date]],"")</f>
        <v/>
      </c>
      <c r="AK2887" s="46"/>
      <c r="AL2887" s="46" t="str">
        <f>IF(Table1[[#This Row],[Description]]&lt;&gt;"",Table1[[#This Row],[Description]],"")</f>
        <v/>
      </c>
      <c r="AM2887" s="46" t="str">
        <f>IF(Table1[[#This Row],[Posting Date]]&lt;&gt;"",Table1[[#This Row],[Reference Number]],"")</f>
        <v/>
      </c>
      <c r="AN2887" s="46" t="str">
        <f>TRIM(Table1[[#This Row],[Line '#]])</f>
        <v/>
      </c>
      <c r="AO2887" s="46" t="str">
        <f>TRIM(Table1[[#This Row],[Account]])</f>
        <v/>
      </c>
      <c r="AP2887" s="46" t="str">
        <f>IF(Table1[[#This Row],[Posting Date]]&lt;&gt;"",$D$5,"")</f>
        <v/>
      </c>
      <c r="AQ2887" s="46" t="str">
        <f>TRIM(Table1[[#This Row],[Departments-Prgrams]])</f>
        <v/>
      </c>
      <c r="AR2887" s="46" t="str">
        <f>TRIM(Table1[[#This Row],[Grant]])</f>
        <v/>
      </c>
      <c r="AS2887" s="46" t="str">
        <f>TRIM(Table1[[#This Row],[Staff ID]])</f>
        <v/>
      </c>
      <c r="AT2887" s="46" t="str">
        <f>IF(TRIM(Table1[[#This Row],[Budget Code]])=0,"",TRIM(Table1[[#This Row],[Budget Code]]))</f>
        <v/>
      </c>
      <c r="AU2887" s="46" t="str">
        <f>IF(Table1[[#This Row],[Line Description]]&lt;&gt;"",Table1[[#This Row],[Line Description]],"")</f>
        <v/>
      </c>
      <c r="AV2887" s="46" t="str">
        <f>IF(Table1[[#This Row],[Cur_Amount Debit]]&gt;0,ROUND(Table1[[#This Row],[Cur_Amount Debit]],2),"")</f>
        <v/>
      </c>
      <c r="AW2887" s="46" t="str">
        <f>IF(Table1[[#This Row],[Cur_Amount Credit]]&gt;0,ROUND(Table1[[#This Row],[Cur_Amount Credit]],2),"")</f>
        <v/>
      </c>
      <c r="AX2887" s="46" t="str">
        <f>LEFT(Table1[[#This Row],[Cur]],3)</f>
        <v/>
      </c>
      <c r="AY2887" s="59"/>
      <c r="AZ2887" s="46"/>
      <c r="BA2887" s="46" t="str">
        <f>IF(Table1[[#This Row],[Cur]]&lt;&gt;"",IF(Table1[[#This Row],[Cur]]="USD","",ExchangeRate),"")</f>
        <v/>
      </c>
      <c r="BB2887" s="46" t="str">
        <f>IF(Table1[[#This Row],[Grant]]&lt;&gt;"",VLOOKUP(Table1[[#This Row],[Grant]],Grants!B:D,3),"")</f>
        <v/>
      </c>
      <c r="BC2887" s="46" t="str">
        <f>TRIM(Table1[[#This Row],[Vendor ID]])</f>
        <v/>
      </c>
      <c r="BD2887">
        <f>IF(Table1[[#This Row],[Reference Number]]=Q2886,BD2886,BD2886+1)</f>
        <v>0</v>
      </c>
    </row>
    <row r="2888" spans="1:56" ht="11.25" customHeight="1" x14ac:dyDescent="0.25">
      <c r="A2888" s="1"/>
      <c r="B2888" s="88" t="str">
        <f>IF(Table1[[#This Row],[Posting Date]]&lt;&gt;"",IF(Table1[[#This Row],[Reference Number]]=Q2887,B2887+1,1),"")</f>
        <v/>
      </c>
      <c r="C2888" s="61"/>
      <c r="D2888" s="61"/>
      <c r="E2888" s="138"/>
      <c r="F2888" s="141" t="str">
        <f>IFERROR(IF(VLOOKUP(Table1[[#This Row],[Budget Code Description]],Dimentions!$X$6:$AC$139,2,FALSE)="","",VLOOKUP(Table1[[#This Row],[Budget Code Description]],Dimentions!$X$6:$AC$139,2,FALSE)),"")</f>
        <v/>
      </c>
      <c r="G2888" s="141"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1" t="str">
        <f>IFERROR(VLOOKUP(Table1[[#This Row],[Budget Code Description]],Table6[#All],8,FALSE),"")</f>
        <v/>
      </c>
      <c r="L2888" s="63"/>
      <c r="M2888" s="65" t="str">
        <f>IFERROR(VLOOKUP(Table1[[#This Row],[Staff ID]],Table2[],2,FALSE),"")</f>
        <v/>
      </c>
      <c r="N2888" s="209" t="str">
        <f>IFERROR(IF(VLOOKUP(Table1[[#This Row],[Budget Code Description]],Dimentions!$X$6:$AC$134,4,FALSE)="","",VLOOKUP(Table1[[#This Row],[Budget Code Description]],Dimentions!$X$6:$AC$134,4,FALSE)),"")</f>
        <v/>
      </c>
      <c r="O2888" s="65" t="str">
        <f>IFERROR(VLOOKUP(Table1[[#This Row],[Vendor ID]],Table549[],2,FALSE),"")</f>
        <v/>
      </c>
      <c r="P2888" s="63"/>
      <c r="Q2888" s="141" t="str">
        <f>IF(Table1[[#This Row],[Posting Date]]&lt;&gt;"",$D$9,"")</f>
        <v/>
      </c>
      <c r="R2888" s="157" t="str">
        <f>IF(Table1[[#This Row],[Posting Date]]&lt;&gt;"",$D$10,"")</f>
        <v/>
      </c>
      <c r="S2888" s="66"/>
      <c r="T2888" s="63"/>
      <c r="U2888" s="67"/>
      <c r="V2888" s="67"/>
      <c r="W2888" s="67" t="str">
        <f t="shared" si="49"/>
        <v/>
      </c>
      <c r="X2888" s="159" t="str">
        <f>IF(E2888="","",(IF(Table1[[#This Row],[Cur]]="USD",Table1[[#This Row],[Cur_Amount Debit]],Table1[[#This Row],[Cur_Amount Debit]]/Table1[[#This Row],[Exchange Rate]])))</f>
        <v/>
      </c>
      <c r="Y2888" s="159" t="str">
        <f>IF(E2888="","",(IF(Table1[[#This Row],[Cur]]="USD",Table1[[#This Row],[Cur_Amount Credit]],Table1[[#This Row],[Cur_Amount Credit]]/ExchangeRate)))</f>
        <v/>
      </c>
      <c r="Z2888" s="201" t="str">
        <f>IF(E2888="","",(Table1[[#This Row],[Debit USD]]-Table1[[#This Row],[Credit USD]]))</f>
        <v/>
      </c>
      <c r="AA2888" s="226"/>
      <c r="AB2888" s="255"/>
      <c r="AC2888" s="1"/>
      <c r="AD2888" s="15"/>
      <c r="AE2888" s="15" t="str">
        <f>IF(AND(OR(Table1[[#This Row],[Account]]="15030",Table1[[#This Row],[Account]]="15035",Table1[[#This Row],[Account]]="20150"),Table1[[#This Row],[Vendor ID]]=""),1,"")</f>
        <v/>
      </c>
      <c r="AF2888" s="15"/>
      <c r="AG2888" s="15"/>
      <c r="AH2888" s="15"/>
      <c r="AI2888" s="46" t="str">
        <f>IF(Table1[[#This Row],[Posting Date]]&lt;&gt;"","GJ-"&amp;CountryID,"")</f>
        <v/>
      </c>
      <c r="AJ2888" s="59" t="str">
        <f>IF(Table1[[#This Row],[Posting Date]]&lt;&gt;"",Table1[[#This Row],[Posting Date]],"")</f>
        <v/>
      </c>
      <c r="AK2888" s="46"/>
      <c r="AL2888" s="46" t="str">
        <f>IF(Table1[[#This Row],[Description]]&lt;&gt;"",Table1[[#This Row],[Description]],"")</f>
        <v/>
      </c>
      <c r="AM2888" s="46" t="str">
        <f>IF(Table1[[#This Row],[Posting Date]]&lt;&gt;"",Table1[[#This Row],[Reference Number]],"")</f>
        <v/>
      </c>
      <c r="AN2888" s="46" t="str">
        <f>TRIM(Table1[[#This Row],[Line '#]])</f>
        <v/>
      </c>
      <c r="AO2888" s="46" t="str">
        <f>TRIM(Table1[[#This Row],[Account]])</f>
        <v/>
      </c>
      <c r="AP2888" s="46" t="str">
        <f>IF(Table1[[#This Row],[Posting Date]]&lt;&gt;"",$D$5,"")</f>
        <v/>
      </c>
      <c r="AQ2888" s="46" t="str">
        <f>TRIM(Table1[[#This Row],[Departments-Prgrams]])</f>
        <v/>
      </c>
      <c r="AR2888" s="46" t="str">
        <f>TRIM(Table1[[#This Row],[Grant]])</f>
        <v/>
      </c>
      <c r="AS2888" s="46" t="str">
        <f>TRIM(Table1[[#This Row],[Staff ID]])</f>
        <v/>
      </c>
      <c r="AT2888" s="46" t="str">
        <f>IF(TRIM(Table1[[#This Row],[Budget Code]])=0,"",TRIM(Table1[[#This Row],[Budget Code]]))</f>
        <v/>
      </c>
      <c r="AU2888" s="46" t="str">
        <f>IF(Table1[[#This Row],[Line Description]]&lt;&gt;"",Table1[[#This Row],[Line Description]],"")</f>
        <v/>
      </c>
      <c r="AV2888" s="46" t="str">
        <f>IF(Table1[[#This Row],[Cur_Amount Debit]]&gt;0,ROUND(Table1[[#This Row],[Cur_Amount Debit]],2),"")</f>
        <v/>
      </c>
      <c r="AW2888" s="46" t="str">
        <f>IF(Table1[[#This Row],[Cur_Amount Credit]]&gt;0,ROUND(Table1[[#This Row],[Cur_Amount Credit]],2),"")</f>
        <v/>
      </c>
      <c r="AX2888" s="46" t="str">
        <f>LEFT(Table1[[#This Row],[Cur]],3)</f>
        <v/>
      </c>
      <c r="AY2888" s="59"/>
      <c r="AZ2888" s="46"/>
      <c r="BA2888" s="46" t="str">
        <f>IF(Table1[[#This Row],[Cur]]&lt;&gt;"",IF(Table1[[#This Row],[Cur]]="USD","",ExchangeRate),"")</f>
        <v/>
      </c>
      <c r="BB2888" s="46" t="str">
        <f>IF(Table1[[#This Row],[Grant]]&lt;&gt;"",VLOOKUP(Table1[[#This Row],[Grant]],Grants!B:D,3),"")</f>
        <v/>
      </c>
      <c r="BC2888" s="46" t="str">
        <f>TRIM(Table1[[#This Row],[Vendor ID]])</f>
        <v/>
      </c>
      <c r="BD2888">
        <f>IF(Table1[[#This Row],[Reference Number]]=Q2887,BD2887,BD2887+1)</f>
        <v>0</v>
      </c>
    </row>
    <row r="2889" spans="1:56" ht="11.25" customHeight="1" x14ac:dyDescent="0.25">
      <c r="A2889" s="1"/>
      <c r="B2889" s="88" t="str">
        <f>IF(Table1[[#This Row],[Posting Date]]&lt;&gt;"",IF(Table1[[#This Row],[Reference Number]]=Q2888,B2888+1,1),"")</f>
        <v/>
      </c>
      <c r="C2889" s="61"/>
      <c r="D2889" s="61"/>
      <c r="E2889" s="138"/>
      <c r="F2889" s="141" t="str">
        <f>IFERROR(IF(VLOOKUP(Table1[[#This Row],[Budget Code Description]],Dimentions!$X$6:$AC$139,2,FALSE)="","",VLOOKUP(Table1[[#This Row],[Budget Code Description]],Dimentions!$X$6:$AC$139,2,FALSE)),"")</f>
        <v/>
      </c>
      <c r="G2889" s="141"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1" t="str">
        <f>IFERROR(VLOOKUP(Table1[[#This Row],[Budget Code Description]],Table6[#All],8,FALSE),"")</f>
        <v/>
      </c>
      <c r="L2889" s="63"/>
      <c r="M2889" s="65" t="str">
        <f>IFERROR(VLOOKUP(Table1[[#This Row],[Staff ID]],Table2[],2,FALSE),"")</f>
        <v/>
      </c>
      <c r="N2889" s="209" t="str">
        <f>IFERROR(IF(VLOOKUP(Table1[[#This Row],[Budget Code Description]],Dimentions!$X$6:$AC$134,4,FALSE)="","",VLOOKUP(Table1[[#This Row],[Budget Code Description]],Dimentions!$X$6:$AC$134,4,FALSE)),"")</f>
        <v/>
      </c>
      <c r="O2889" s="65" t="str">
        <f>IFERROR(VLOOKUP(Table1[[#This Row],[Vendor ID]],Table549[],2,FALSE),"")</f>
        <v/>
      </c>
      <c r="P2889" s="63"/>
      <c r="Q2889" s="141" t="str">
        <f>IF(Table1[[#This Row],[Posting Date]]&lt;&gt;"",$D$9,"")</f>
        <v/>
      </c>
      <c r="R2889" s="157" t="str">
        <f>IF(Table1[[#This Row],[Posting Date]]&lt;&gt;"",$D$10,"")</f>
        <v/>
      </c>
      <c r="S2889" s="66"/>
      <c r="T2889" s="63"/>
      <c r="U2889" s="67"/>
      <c r="V2889" s="67"/>
      <c r="W2889" s="67" t="str">
        <f t="shared" si="49"/>
        <v/>
      </c>
      <c r="X2889" s="159" t="str">
        <f>IF(E2889="","",(IF(Table1[[#This Row],[Cur]]="USD",Table1[[#This Row],[Cur_Amount Debit]],Table1[[#This Row],[Cur_Amount Debit]]/Table1[[#This Row],[Exchange Rate]])))</f>
        <v/>
      </c>
      <c r="Y2889" s="159" t="str">
        <f>IF(E2889="","",(IF(Table1[[#This Row],[Cur]]="USD",Table1[[#This Row],[Cur_Amount Credit]],Table1[[#This Row],[Cur_Amount Credit]]/ExchangeRate)))</f>
        <v/>
      </c>
      <c r="Z2889" s="201" t="str">
        <f>IF(E2889="","",(Table1[[#This Row],[Debit USD]]-Table1[[#This Row],[Credit USD]]))</f>
        <v/>
      </c>
      <c r="AA2889" s="226"/>
      <c r="AB2889" s="255"/>
      <c r="AC2889" s="1"/>
      <c r="AD2889" s="15"/>
      <c r="AE2889" s="15" t="str">
        <f>IF(AND(OR(Table1[[#This Row],[Account]]="15030",Table1[[#This Row],[Account]]="15035",Table1[[#This Row],[Account]]="20150"),Table1[[#This Row],[Vendor ID]]=""),1,"")</f>
        <v/>
      </c>
      <c r="AF2889" s="15"/>
      <c r="AG2889" s="15"/>
      <c r="AH2889" s="15"/>
      <c r="AI2889" s="46" t="str">
        <f>IF(Table1[[#This Row],[Posting Date]]&lt;&gt;"","GJ-"&amp;CountryID,"")</f>
        <v/>
      </c>
      <c r="AJ2889" s="59" t="str">
        <f>IF(Table1[[#This Row],[Posting Date]]&lt;&gt;"",Table1[[#This Row],[Posting Date]],"")</f>
        <v/>
      </c>
      <c r="AK2889" s="46"/>
      <c r="AL2889" s="46" t="str">
        <f>IF(Table1[[#This Row],[Description]]&lt;&gt;"",Table1[[#This Row],[Description]],"")</f>
        <v/>
      </c>
      <c r="AM2889" s="46" t="str">
        <f>IF(Table1[[#This Row],[Posting Date]]&lt;&gt;"",Table1[[#This Row],[Reference Number]],"")</f>
        <v/>
      </c>
      <c r="AN2889" s="46" t="str">
        <f>TRIM(Table1[[#This Row],[Line '#]])</f>
        <v/>
      </c>
      <c r="AO2889" s="46" t="str">
        <f>TRIM(Table1[[#This Row],[Account]])</f>
        <v/>
      </c>
      <c r="AP2889" s="46" t="str">
        <f>IF(Table1[[#This Row],[Posting Date]]&lt;&gt;"",$D$5,"")</f>
        <v/>
      </c>
      <c r="AQ2889" s="46" t="str">
        <f>TRIM(Table1[[#This Row],[Departments-Prgrams]])</f>
        <v/>
      </c>
      <c r="AR2889" s="46" t="str">
        <f>TRIM(Table1[[#This Row],[Grant]])</f>
        <v/>
      </c>
      <c r="AS2889" s="46" t="str">
        <f>TRIM(Table1[[#This Row],[Staff ID]])</f>
        <v/>
      </c>
      <c r="AT2889" s="46" t="str">
        <f>IF(TRIM(Table1[[#This Row],[Budget Code]])=0,"",TRIM(Table1[[#This Row],[Budget Code]]))</f>
        <v/>
      </c>
      <c r="AU2889" s="46" t="str">
        <f>IF(Table1[[#This Row],[Line Description]]&lt;&gt;"",Table1[[#This Row],[Line Description]],"")</f>
        <v/>
      </c>
      <c r="AV2889" s="46" t="str">
        <f>IF(Table1[[#This Row],[Cur_Amount Debit]]&gt;0,ROUND(Table1[[#This Row],[Cur_Amount Debit]],2),"")</f>
        <v/>
      </c>
      <c r="AW2889" s="46" t="str">
        <f>IF(Table1[[#This Row],[Cur_Amount Credit]]&gt;0,ROUND(Table1[[#This Row],[Cur_Amount Credit]],2),"")</f>
        <v/>
      </c>
      <c r="AX2889" s="46" t="str">
        <f>LEFT(Table1[[#This Row],[Cur]],3)</f>
        <v/>
      </c>
      <c r="AY2889" s="59"/>
      <c r="AZ2889" s="46"/>
      <c r="BA2889" s="46" t="str">
        <f>IF(Table1[[#This Row],[Cur]]&lt;&gt;"",IF(Table1[[#This Row],[Cur]]="USD","",ExchangeRate),"")</f>
        <v/>
      </c>
      <c r="BB2889" s="46" t="str">
        <f>IF(Table1[[#This Row],[Grant]]&lt;&gt;"",VLOOKUP(Table1[[#This Row],[Grant]],Grants!B:D,3),"")</f>
        <v/>
      </c>
      <c r="BC2889" s="46" t="str">
        <f>TRIM(Table1[[#This Row],[Vendor ID]])</f>
        <v/>
      </c>
      <c r="BD2889">
        <f>IF(Table1[[#This Row],[Reference Number]]=Q2888,BD2888,BD2888+1)</f>
        <v>0</v>
      </c>
    </row>
    <row r="2890" spans="1:56" ht="11.25" customHeight="1" x14ac:dyDescent="0.25">
      <c r="A2890" s="1"/>
      <c r="B2890" s="88" t="str">
        <f>IF(Table1[[#This Row],[Posting Date]]&lt;&gt;"",IF(Table1[[#This Row],[Reference Number]]=Q2889,B2889+1,1),"")</f>
        <v/>
      </c>
      <c r="C2890" s="61"/>
      <c r="D2890" s="61"/>
      <c r="E2890" s="138"/>
      <c r="F2890" s="141" t="str">
        <f>IFERROR(IF(VLOOKUP(Table1[[#This Row],[Budget Code Description]],Dimentions!$X$6:$AC$139,2,FALSE)="","",VLOOKUP(Table1[[#This Row],[Budget Code Description]],Dimentions!$X$6:$AC$139,2,FALSE)),"")</f>
        <v/>
      </c>
      <c r="G2890" s="141"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1" t="str">
        <f>IFERROR(VLOOKUP(Table1[[#This Row],[Budget Code Description]],Table6[#All],8,FALSE),"")</f>
        <v/>
      </c>
      <c r="L2890" s="63"/>
      <c r="M2890" s="65" t="str">
        <f>IFERROR(VLOOKUP(Table1[[#This Row],[Staff ID]],Table2[],2,FALSE),"")</f>
        <v/>
      </c>
      <c r="N2890" s="209" t="str">
        <f>IFERROR(IF(VLOOKUP(Table1[[#This Row],[Budget Code Description]],Dimentions!$X$6:$AC$134,4,FALSE)="","",VLOOKUP(Table1[[#This Row],[Budget Code Description]],Dimentions!$X$6:$AC$134,4,FALSE)),"")</f>
        <v/>
      </c>
      <c r="O2890" s="65" t="str">
        <f>IFERROR(VLOOKUP(Table1[[#This Row],[Vendor ID]],Table549[],2,FALSE),"")</f>
        <v/>
      </c>
      <c r="P2890" s="63"/>
      <c r="Q2890" s="141" t="str">
        <f>IF(Table1[[#This Row],[Posting Date]]&lt;&gt;"",$D$9,"")</f>
        <v/>
      </c>
      <c r="R2890" s="157" t="str">
        <f>IF(Table1[[#This Row],[Posting Date]]&lt;&gt;"",$D$10,"")</f>
        <v/>
      </c>
      <c r="S2890" s="66"/>
      <c r="T2890" s="63"/>
      <c r="U2890" s="67"/>
      <c r="V2890" s="67"/>
      <c r="W2890" s="67" t="str">
        <f t="shared" si="49"/>
        <v/>
      </c>
      <c r="X2890" s="159" t="str">
        <f>IF(E2890="","",(IF(Table1[[#This Row],[Cur]]="USD",Table1[[#This Row],[Cur_Amount Debit]],Table1[[#This Row],[Cur_Amount Debit]]/Table1[[#This Row],[Exchange Rate]])))</f>
        <v/>
      </c>
      <c r="Y2890" s="159" t="str">
        <f>IF(E2890="","",(IF(Table1[[#This Row],[Cur]]="USD",Table1[[#This Row],[Cur_Amount Credit]],Table1[[#This Row],[Cur_Amount Credit]]/ExchangeRate)))</f>
        <v/>
      </c>
      <c r="Z2890" s="201" t="str">
        <f>IF(E2890="","",(Table1[[#This Row],[Debit USD]]-Table1[[#This Row],[Credit USD]]))</f>
        <v/>
      </c>
      <c r="AA2890" s="226"/>
      <c r="AB2890" s="255"/>
      <c r="AC2890" s="1"/>
      <c r="AD2890" s="15"/>
      <c r="AE2890" s="15" t="str">
        <f>IF(AND(OR(Table1[[#This Row],[Account]]="15030",Table1[[#This Row],[Account]]="15035",Table1[[#This Row],[Account]]="20150"),Table1[[#This Row],[Vendor ID]]=""),1,"")</f>
        <v/>
      </c>
      <c r="AF2890" s="15"/>
      <c r="AG2890" s="15"/>
      <c r="AH2890" s="15"/>
      <c r="AI2890" s="46" t="str">
        <f>IF(Table1[[#This Row],[Posting Date]]&lt;&gt;"","GJ-"&amp;CountryID,"")</f>
        <v/>
      </c>
      <c r="AJ2890" s="59" t="str">
        <f>IF(Table1[[#This Row],[Posting Date]]&lt;&gt;"",Table1[[#This Row],[Posting Date]],"")</f>
        <v/>
      </c>
      <c r="AK2890" s="46"/>
      <c r="AL2890" s="46" t="str">
        <f>IF(Table1[[#This Row],[Description]]&lt;&gt;"",Table1[[#This Row],[Description]],"")</f>
        <v/>
      </c>
      <c r="AM2890" s="46" t="str">
        <f>IF(Table1[[#This Row],[Posting Date]]&lt;&gt;"",Table1[[#This Row],[Reference Number]],"")</f>
        <v/>
      </c>
      <c r="AN2890" s="46" t="str">
        <f>TRIM(Table1[[#This Row],[Line '#]])</f>
        <v/>
      </c>
      <c r="AO2890" s="46" t="str">
        <f>TRIM(Table1[[#This Row],[Account]])</f>
        <v/>
      </c>
      <c r="AP2890" s="46" t="str">
        <f>IF(Table1[[#This Row],[Posting Date]]&lt;&gt;"",$D$5,"")</f>
        <v/>
      </c>
      <c r="AQ2890" s="46" t="str">
        <f>TRIM(Table1[[#This Row],[Departments-Prgrams]])</f>
        <v/>
      </c>
      <c r="AR2890" s="46" t="str">
        <f>TRIM(Table1[[#This Row],[Grant]])</f>
        <v/>
      </c>
      <c r="AS2890" s="46" t="str">
        <f>TRIM(Table1[[#This Row],[Staff ID]])</f>
        <v/>
      </c>
      <c r="AT2890" s="46" t="str">
        <f>IF(TRIM(Table1[[#This Row],[Budget Code]])=0,"",TRIM(Table1[[#This Row],[Budget Code]]))</f>
        <v/>
      </c>
      <c r="AU2890" s="46" t="str">
        <f>IF(Table1[[#This Row],[Line Description]]&lt;&gt;"",Table1[[#This Row],[Line Description]],"")</f>
        <v/>
      </c>
      <c r="AV2890" s="46" t="str">
        <f>IF(Table1[[#This Row],[Cur_Amount Debit]]&gt;0,ROUND(Table1[[#This Row],[Cur_Amount Debit]],2),"")</f>
        <v/>
      </c>
      <c r="AW2890" s="46" t="str">
        <f>IF(Table1[[#This Row],[Cur_Amount Credit]]&gt;0,ROUND(Table1[[#This Row],[Cur_Amount Credit]],2),"")</f>
        <v/>
      </c>
      <c r="AX2890" s="46" t="str">
        <f>LEFT(Table1[[#This Row],[Cur]],3)</f>
        <v/>
      </c>
      <c r="AY2890" s="59"/>
      <c r="AZ2890" s="46"/>
      <c r="BA2890" s="46" t="str">
        <f>IF(Table1[[#This Row],[Cur]]&lt;&gt;"",IF(Table1[[#This Row],[Cur]]="USD","",ExchangeRate),"")</f>
        <v/>
      </c>
      <c r="BB2890" s="46" t="str">
        <f>IF(Table1[[#This Row],[Grant]]&lt;&gt;"",VLOOKUP(Table1[[#This Row],[Grant]],Grants!B:D,3),"")</f>
        <v/>
      </c>
      <c r="BC2890" s="46" t="str">
        <f>TRIM(Table1[[#This Row],[Vendor ID]])</f>
        <v/>
      </c>
      <c r="BD2890">
        <f>IF(Table1[[#This Row],[Reference Number]]=Q2889,BD2889,BD2889+1)</f>
        <v>0</v>
      </c>
    </row>
    <row r="2891" spans="1:56" ht="11.25" customHeight="1" x14ac:dyDescent="0.25">
      <c r="A2891" s="1"/>
      <c r="B2891" s="88" t="str">
        <f>IF(Table1[[#This Row],[Posting Date]]&lt;&gt;"",IF(Table1[[#This Row],[Reference Number]]=Q2890,B2890+1,1),"")</f>
        <v/>
      </c>
      <c r="C2891" s="61"/>
      <c r="D2891" s="61"/>
      <c r="E2891" s="138"/>
      <c r="F2891" s="141" t="str">
        <f>IFERROR(IF(VLOOKUP(Table1[[#This Row],[Budget Code Description]],Dimentions!$X$6:$AC$139,2,FALSE)="","",VLOOKUP(Table1[[#This Row],[Budget Code Description]],Dimentions!$X$6:$AC$139,2,FALSE)),"")</f>
        <v/>
      </c>
      <c r="G2891" s="141"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1" t="str">
        <f>IFERROR(VLOOKUP(Table1[[#This Row],[Budget Code Description]],Table6[#All],8,FALSE),"")</f>
        <v/>
      </c>
      <c r="L2891" s="63"/>
      <c r="M2891" s="65" t="str">
        <f>IFERROR(VLOOKUP(Table1[[#This Row],[Staff ID]],Table2[],2,FALSE),"")</f>
        <v/>
      </c>
      <c r="N2891" s="209" t="str">
        <f>IFERROR(IF(VLOOKUP(Table1[[#This Row],[Budget Code Description]],Dimentions!$X$6:$AC$134,4,FALSE)="","",VLOOKUP(Table1[[#This Row],[Budget Code Description]],Dimentions!$X$6:$AC$134,4,FALSE)),"")</f>
        <v/>
      </c>
      <c r="O2891" s="65" t="str">
        <f>IFERROR(VLOOKUP(Table1[[#This Row],[Vendor ID]],Table549[],2,FALSE),"")</f>
        <v/>
      </c>
      <c r="P2891" s="63"/>
      <c r="Q2891" s="141" t="str">
        <f>IF(Table1[[#This Row],[Posting Date]]&lt;&gt;"",$D$9,"")</f>
        <v/>
      </c>
      <c r="R2891" s="157" t="str">
        <f>IF(Table1[[#This Row],[Posting Date]]&lt;&gt;"",$D$10,"")</f>
        <v/>
      </c>
      <c r="S2891" s="66"/>
      <c r="T2891" s="63"/>
      <c r="U2891" s="67"/>
      <c r="V2891" s="67"/>
      <c r="W2891" s="67" t="str">
        <f t="shared" si="49"/>
        <v/>
      </c>
      <c r="X2891" s="159" t="str">
        <f>IF(E2891="","",(IF(Table1[[#This Row],[Cur]]="USD",Table1[[#This Row],[Cur_Amount Debit]],Table1[[#This Row],[Cur_Amount Debit]]/Table1[[#This Row],[Exchange Rate]])))</f>
        <v/>
      </c>
      <c r="Y2891" s="159" t="str">
        <f>IF(E2891="","",(IF(Table1[[#This Row],[Cur]]="USD",Table1[[#This Row],[Cur_Amount Credit]],Table1[[#This Row],[Cur_Amount Credit]]/ExchangeRate)))</f>
        <v/>
      </c>
      <c r="Z2891" s="201" t="str">
        <f>IF(E2891="","",(Table1[[#This Row],[Debit USD]]-Table1[[#This Row],[Credit USD]]))</f>
        <v/>
      </c>
      <c r="AA2891" s="226"/>
      <c r="AB2891" s="255"/>
      <c r="AC2891" s="1"/>
      <c r="AD2891" s="15"/>
      <c r="AE2891" s="15" t="str">
        <f>IF(AND(OR(Table1[[#This Row],[Account]]="15030",Table1[[#This Row],[Account]]="15035",Table1[[#This Row],[Account]]="20150"),Table1[[#This Row],[Vendor ID]]=""),1,"")</f>
        <v/>
      </c>
      <c r="AF2891" s="15"/>
      <c r="AG2891" s="15"/>
      <c r="AH2891" s="15"/>
      <c r="AI2891" s="46" t="str">
        <f>IF(Table1[[#This Row],[Posting Date]]&lt;&gt;"","GJ-"&amp;CountryID,"")</f>
        <v/>
      </c>
      <c r="AJ2891" s="59" t="str">
        <f>IF(Table1[[#This Row],[Posting Date]]&lt;&gt;"",Table1[[#This Row],[Posting Date]],"")</f>
        <v/>
      </c>
      <c r="AK2891" s="46"/>
      <c r="AL2891" s="46" t="str">
        <f>IF(Table1[[#This Row],[Description]]&lt;&gt;"",Table1[[#This Row],[Description]],"")</f>
        <v/>
      </c>
      <c r="AM2891" s="46" t="str">
        <f>IF(Table1[[#This Row],[Posting Date]]&lt;&gt;"",Table1[[#This Row],[Reference Number]],"")</f>
        <v/>
      </c>
      <c r="AN2891" s="46" t="str">
        <f>TRIM(Table1[[#This Row],[Line '#]])</f>
        <v/>
      </c>
      <c r="AO2891" s="46" t="str">
        <f>TRIM(Table1[[#This Row],[Account]])</f>
        <v/>
      </c>
      <c r="AP2891" s="46" t="str">
        <f>IF(Table1[[#This Row],[Posting Date]]&lt;&gt;"",$D$5,"")</f>
        <v/>
      </c>
      <c r="AQ2891" s="46" t="str">
        <f>TRIM(Table1[[#This Row],[Departments-Prgrams]])</f>
        <v/>
      </c>
      <c r="AR2891" s="46" t="str">
        <f>TRIM(Table1[[#This Row],[Grant]])</f>
        <v/>
      </c>
      <c r="AS2891" s="46" t="str">
        <f>TRIM(Table1[[#This Row],[Staff ID]])</f>
        <v/>
      </c>
      <c r="AT2891" s="46" t="str">
        <f>IF(TRIM(Table1[[#This Row],[Budget Code]])=0,"",TRIM(Table1[[#This Row],[Budget Code]]))</f>
        <v/>
      </c>
      <c r="AU2891" s="46" t="str">
        <f>IF(Table1[[#This Row],[Line Description]]&lt;&gt;"",Table1[[#This Row],[Line Description]],"")</f>
        <v/>
      </c>
      <c r="AV2891" s="46" t="str">
        <f>IF(Table1[[#This Row],[Cur_Amount Debit]]&gt;0,ROUND(Table1[[#This Row],[Cur_Amount Debit]],2),"")</f>
        <v/>
      </c>
      <c r="AW2891" s="46" t="str">
        <f>IF(Table1[[#This Row],[Cur_Amount Credit]]&gt;0,ROUND(Table1[[#This Row],[Cur_Amount Credit]],2),"")</f>
        <v/>
      </c>
      <c r="AX2891" s="46" t="str">
        <f>LEFT(Table1[[#This Row],[Cur]],3)</f>
        <v/>
      </c>
      <c r="AY2891" s="59"/>
      <c r="AZ2891" s="46"/>
      <c r="BA2891" s="46" t="str">
        <f>IF(Table1[[#This Row],[Cur]]&lt;&gt;"",IF(Table1[[#This Row],[Cur]]="USD","",ExchangeRate),"")</f>
        <v/>
      </c>
      <c r="BB2891" s="46" t="str">
        <f>IF(Table1[[#This Row],[Grant]]&lt;&gt;"",VLOOKUP(Table1[[#This Row],[Grant]],Grants!B:D,3),"")</f>
        <v/>
      </c>
      <c r="BC2891" s="46" t="str">
        <f>TRIM(Table1[[#This Row],[Vendor ID]])</f>
        <v/>
      </c>
      <c r="BD2891">
        <f>IF(Table1[[#This Row],[Reference Number]]=Q2890,BD2890,BD2890+1)</f>
        <v>0</v>
      </c>
    </row>
    <row r="2892" spans="1:56" ht="11.25" customHeight="1" x14ac:dyDescent="0.25">
      <c r="A2892" s="1"/>
      <c r="B2892" s="88" t="str">
        <f>IF(Table1[[#This Row],[Posting Date]]&lt;&gt;"",IF(Table1[[#This Row],[Reference Number]]=Q2891,B2891+1,1),"")</f>
        <v/>
      </c>
      <c r="C2892" s="61"/>
      <c r="D2892" s="61"/>
      <c r="E2892" s="138"/>
      <c r="F2892" s="141" t="str">
        <f>IFERROR(IF(VLOOKUP(Table1[[#This Row],[Budget Code Description]],Dimentions!$X$6:$AC$139,2,FALSE)="","",VLOOKUP(Table1[[#This Row],[Budget Code Description]],Dimentions!$X$6:$AC$139,2,FALSE)),"")</f>
        <v/>
      </c>
      <c r="G2892" s="141"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1" t="str">
        <f>IFERROR(VLOOKUP(Table1[[#This Row],[Budget Code Description]],Table6[#All],8,FALSE),"")</f>
        <v/>
      </c>
      <c r="L2892" s="63"/>
      <c r="M2892" s="65" t="str">
        <f>IFERROR(VLOOKUP(Table1[[#This Row],[Staff ID]],Table2[],2,FALSE),"")</f>
        <v/>
      </c>
      <c r="N2892" s="209" t="str">
        <f>IFERROR(IF(VLOOKUP(Table1[[#This Row],[Budget Code Description]],Dimentions!$X$6:$AC$134,4,FALSE)="","",VLOOKUP(Table1[[#This Row],[Budget Code Description]],Dimentions!$X$6:$AC$134,4,FALSE)),"")</f>
        <v/>
      </c>
      <c r="O2892" s="65" t="str">
        <f>IFERROR(VLOOKUP(Table1[[#This Row],[Vendor ID]],Table549[],2,FALSE),"")</f>
        <v/>
      </c>
      <c r="P2892" s="63"/>
      <c r="Q2892" s="141" t="str">
        <f>IF(Table1[[#This Row],[Posting Date]]&lt;&gt;"",$D$9,"")</f>
        <v/>
      </c>
      <c r="R2892" s="157" t="str">
        <f>IF(Table1[[#This Row],[Posting Date]]&lt;&gt;"",$D$10,"")</f>
        <v/>
      </c>
      <c r="S2892" s="66"/>
      <c r="T2892" s="63"/>
      <c r="U2892" s="67"/>
      <c r="V2892" s="67"/>
      <c r="W2892" s="67" t="str">
        <f t="shared" si="49"/>
        <v/>
      </c>
      <c r="X2892" s="159" t="str">
        <f>IF(E2892="","",(IF(Table1[[#This Row],[Cur]]="USD",Table1[[#This Row],[Cur_Amount Debit]],Table1[[#This Row],[Cur_Amount Debit]]/Table1[[#This Row],[Exchange Rate]])))</f>
        <v/>
      </c>
      <c r="Y2892" s="159" t="str">
        <f>IF(E2892="","",(IF(Table1[[#This Row],[Cur]]="USD",Table1[[#This Row],[Cur_Amount Credit]],Table1[[#This Row],[Cur_Amount Credit]]/ExchangeRate)))</f>
        <v/>
      </c>
      <c r="Z2892" s="201" t="str">
        <f>IF(E2892="","",(Table1[[#This Row],[Debit USD]]-Table1[[#This Row],[Credit USD]]))</f>
        <v/>
      </c>
      <c r="AA2892" s="226"/>
      <c r="AB2892" s="255"/>
      <c r="AC2892" s="1"/>
      <c r="AD2892" s="15"/>
      <c r="AE2892" s="15" t="str">
        <f>IF(AND(OR(Table1[[#This Row],[Account]]="15030",Table1[[#This Row],[Account]]="15035",Table1[[#This Row],[Account]]="20150"),Table1[[#This Row],[Vendor ID]]=""),1,"")</f>
        <v/>
      </c>
      <c r="AF2892" s="15"/>
      <c r="AG2892" s="15"/>
      <c r="AH2892" s="15"/>
      <c r="AI2892" s="46" t="str">
        <f>IF(Table1[[#This Row],[Posting Date]]&lt;&gt;"","GJ-"&amp;CountryID,"")</f>
        <v/>
      </c>
      <c r="AJ2892" s="59" t="str">
        <f>IF(Table1[[#This Row],[Posting Date]]&lt;&gt;"",Table1[[#This Row],[Posting Date]],"")</f>
        <v/>
      </c>
      <c r="AK2892" s="46"/>
      <c r="AL2892" s="46" t="str">
        <f>IF(Table1[[#This Row],[Description]]&lt;&gt;"",Table1[[#This Row],[Description]],"")</f>
        <v/>
      </c>
      <c r="AM2892" s="46" t="str">
        <f>IF(Table1[[#This Row],[Posting Date]]&lt;&gt;"",Table1[[#This Row],[Reference Number]],"")</f>
        <v/>
      </c>
      <c r="AN2892" s="46" t="str">
        <f>TRIM(Table1[[#This Row],[Line '#]])</f>
        <v/>
      </c>
      <c r="AO2892" s="46" t="str">
        <f>TRIM(Table1[[#This Row],[Account]])</f>
        <v/>
      </c>
      <c r="AP2892" s="46" t="str">
        <f>IF(Table1[[#This Row],[Posting Date]]&lt;&gt;"",$D$5,"")</f>
        <v/>
      </c>
      <c r="AQ2892" s="46" t="str">
        <f>TRIM(Table1[[#This Row],[Departments-Prgrams]])</f>
        <v/>
      </c>
      <c r="AR2892" s="46" t="str">
        <f>TRIM(Table1[[#This Row],[Grant]])</f>
        <v/>
      </c>
      <c r="AS2892" s="46" t="str">
        <f>TRIM(Table1[[#This Row],[Staff ID]])</f>
        <v/>
      </c>
      <c r="AT2892" s="46" t="str">
        <f>IF(TRIM(Table1[[#This Row],[Budget Code]])=0,"",TRIM(Table1[[#This Row],[Budget Code]]))</f>
        <v/>
      </c>
      <c r="AU2892" s="46" t="str">
        <f>IF(Table1[[#This Row],[Line Description]]&lt;&gt;"",Table1[[#This Row],[Line Description]],"")</f>
        <v/>
      </c>
      <c r="AV2892" s="46" t="str">
        <f>IF(Table1[[#This Row],[Cur_Amount Debit]]&gt;0,ROUND(Table1[[#This Row],[Cur_Amount Debit]],2),"")</f>
        <v/>
      </c>
      <c r="AW2892" s="46" t="str">
        <f>IF(Table1[[#This Row],[Cur_Amount Credit]]&gt;0,ROUND(Table1[[#This Row],[Cur_Amount Credit]],2),"")</f>
        <v/>
      </c>
      <c r="AX2892" s="46" t="str">
        <f>LEFT(Table1[[#This Row],[Cur]],3)</f>
        <v/>
      </c>
      <c r="AY2892" s="59"/>
      <c r="AZ2892" s="46"/>
      <c r="BA2892" s="46" t="str">
        <f>IF(Table1[[#This Row],[Cur]]&lt;&gt;"",IF(Table1[[#This Row],[Cur]]="USD","",ExchangeRate),"")</f>
        <v/>
      </c>
      <c r="BB2892" s="46" t="str">
        <f>IF(Table1[[#This Row],[Grant]]&lt;&gt;"",VLOOKUP(Table1[[#This Row],[Grant]],Grants!B:D,3),"")</f>
        <v/>
      </c>
      <c r="BC2892" s="46" t="str">
        <f>TRIM(Table1[[#This Row],[Vendor ID]])</f>
        <v/>
      </c>
      <c r="BD2892">
        <f>IF(Table1[[#This Row],[Reference Number]]=Q2891,BD2891,BD2891+1)</f>
        <v>0</v>
      </c>
    </row>
    <row r="2893" spans="1:56" ht="11.25" customHeight="1" x14ac:dyDescent="0.25">
      <c r="A2893" s="1"/>
      <c r="B2893" s="88" t="str">
        <f>IF(Table1[[#This Row],[Posting Date]]&lt;&gt;"",IF(Table1[[#This Row],[Reference Number]]=Q2892,B2892+1,1),"")</f>
        <v/>
      </c>
      <c r="C2893" s="61"/>
      <c r="D2893" s="61"/>
      <c r="E2893" s="138"/>
      <c r="F2893" s="141" t="str">
        <f>IFERROR(IF(VLOOKUP(Table1[[#This Row],[Budget Code Description]],Dimentions!$X$6:$AC$139,2,FALSE)="","",VLOOKUP(Table1[[#This Row],[Budget Code Description]],Dimentions!$X$6:$AC$139,2,FALSE)),"")</f>
        <v/>
      </c>
      <c r="G2893" s="141"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1" t="str">
        <f>IFERROR(VLOOKUP(Table1[[#This Row],[Budget Code Description]],Table6[#All],8,FALSE),"")</f>
        <v/>
      </c>
      <c r="L2893" s="63"/>
      <c r="M2893" s="65" t="str">
        <f>IFERROR(VLOOKUP(Table1[[#This Row],[Staff ID]],Table2[],2,FALSE),"")</f>
        <v/>
      </c>
      <c r="N2893" s="209" t="str">
        <f>IFERROR(IF(VLOOKUP(Table1[[#This Row],[Budget Code Description]],Dimentions!$X$6:$AC$134,4,FALSE)="","",VLOOKUP(Table1[[#This Row],[Budget Code Description]],Dimentions!$X$6:$AC$134,4,FALSE)),"")</f>
        <v/>
      </c>
      <c r="O2893" s="65" t="str">
        <f>IFERROR(VLOOKUP(Table1[[#This Row],[Vendor ID]],Table549[],2,FALSE),"")</f>
        <v/>
      </c>
      <c r="P2893" s="63"/>
      <c r="Q2893" s="141" t="str">
        <f>IF(Table1[[#This Row],[Posting Date]]&lt;&gt;"",$D$9,"")</f>
        <v/>
      </c>
      <c r="R2893" s="157" t="str">
        <f>IF(Table1[[#This Row],[Posting Date]]&lt;&gt;"",$D$10,"")</f>
        <v/>
      </c>
      <c r="S2893" s="66"/>
      <c r="T2893" s="63"/>
      <c r="U2893" s="67"/>
      <c r="V2893" s="67"/>
      <c r="W2893" s="67" t="str">
        <f t="shared" si="49"/>
        <v/>
      </c>
      <c r="X2893" s="159" t="str">
        <f>IF(E2893="","",(IF(Table1[[#This Row],[Cur]]="USD",Table1[[#This Row],[Cur_Amount Debit]],Table1[[#This Row],[Cur_Amount Debit]]/Table1[[#This Row],[Exchange Rate]])))</f>
        <v/>
      </c>
      <c r="Y2893" s="159" t="str">
        <f>IF(E2893="","",(IF(Table1[[#This Row],[Cur]]="USD",Table1[[#This Row],[Cur_Amount Credit]],Table1[[#This Row],[Cur_Amount Credit]]/ExchangeRate)))</f>
        <v/>
      </c>
      <c r="Z2893" s="201" t="str">
        <f>IF(E2893="","",(Table1[[#This Row],[Debit USD]]-Table1[[#This Row],[Credit USD]]))</f>
        <v/>
      </c>
      <c r="AA2893" s="226"/>
      <c r="AB2893" s="255"/>
      <c r="AC2893" s="1"/>
      <c r="AD2893" s="15"/>
      <c r="AE2893" s="15" t="str">
        <f>IF(AND(OR(Table1[[#This Row],[Account]]="15030",Table1[[#This Row],[Account]]="15035",Table1[[#This Row],[Account]]="20150"),Table1[[#This Row],[Vendor ID]]=""),1,"")</f>
        <v/>
      </c>
      <c r="AF2893" s="15"/>
      <c r="AG2893" s="15"/>
      <c r="AH2893" s="15"/>
      <c r="AI2893" s="46" t="str">
        <f>IF(Table1[[#This Row],[Posting Date]]&lt;&gt;"","GJ-"&amp;CountryID,"")</f>
        <v/>
      </c>
      <c r="AJ2893" s="59" t="str">
        <f>IF(Table1[[#This Row],[Posting Date]]&lt;&gt;"",Table1[[#This Row],[Posting Date]],"")</f>
        <v/>
      </c>
      <c r="AK2893" s="46"/>
      <c r="AL2893" s="46" t="str">
        <f>IF(Table1[[#This Row],[Description]]&lt;&gt;"",Table1[[#This Row],[Description]],"")</f>
        <v/>
      </c>
      <c r="AM2893" s="46" t="str">
        <f>IF(Table1[[#This Row],[Posting Date]]&lt;&gt;"",Table1[[#This Row],[Reference Number]],"")</f>
        <v/>
      </c>
      <c r="AN2893" s="46" t="str">
        <f>TRIM(Table1[[#This Row],[Line '#]])</f>
        <v/>
      </c>
      <c r="AO2893" s="46" t="str">
        <f>TRIM(Table1[[#This Row],[Account]])</f>
        <v/>
      </c>
      <c r="AP2893" s="46" t="str">
        <f>IF(Table1[[#This Row],[Posting Date]]&lt;&gt;"",$D$5,"")</f>
        <v/>
      </c>
      <c r="AQ2893" s="46" t="str">
        <f>TRIM(Table1[[#This Row],[Departments-Prgrams]])</f>
        <v/>
      </c>
      <c r="AR2893" s="46" t="str">
        <f>TRIM(Table1[[#This Row],[Grant]])</f>
        <v/>
      </c>
      <c r="AS2893" s="46" t="str">
        <f>TRIM(Table1[[#This Row],[Staff ID]])</f>
        <v/>
      </c>
      <c r="AT2893" s="46" t="str">
        <f>IF(TRIM(Table1[[#This Row],[Budget Code]])=0,"",TRIM(Table1[[#This Row],[Budget Code]]))</f>
        <v/>
      </c>
      <c r="AU2893" s="46" t="str">
        <f>IF(Table1[[#This Row],[Line Description]]&lt;&gt;"",Table1[[#This Row],[Line Description]],"")</f>
        <v/>
      </c>
      <c r="AV2893" s="46" t="str">
        <f>IF(Table1[[#This Row],[Cur_Amount Debit]]&gt;0,ROUND(Table1[[#This Row],[Cur_Amount Debit]],2),"")</f>
        <v/>
      </c>
      <c r="AW2893" s="46" t="str">
        <f>IF(Table1[[#This Row],[Cur_Amount Credit]]&gt;0,ROUND(Table1[[#This Row],[Cur_Amount Credit]],2),"")</f>
        <v/>
      </c>
      <c r="AX2893" s="46" t="str">
        <f>LEFT(Table1[[#This Row],[Cur]],3)</f>
        <v/>
      </c>
      <c r="AY2893" s="59"/>
      <c r="AZ2893" s="46"/>
      <c r="BA2893" s="46" t="str">
        <f>IF(Table1[[#This Row],[Cur]]&lt;&gt;"",IF(Table1[[#This Row],[Cur]]="USD","",ExchangeRate),"")</f>
        <v/>
      </c>
      <c r="BB2893" s="46" t="str">
        <f>IF(Table1[[#This Row],[Grant]]&lt;&gt;"",VLOOKUP(Table1[[#This Row],[Grant]],Grants!B:D,3),"")</f>
        <v/>
      </c>
      <c r="BC2893" s="46" t="str">
        <f>TRIM(Table1[[#This Row],[Vendor ID]])</f>
        <v/>
      </c>
      <c r="BD2893">
        <f>IF(Table1[[#This Row],[Reference Number]]=Q2892,BD2892,BD2892+1)</f>
        <v>0</v>
      </c>
    </row>
    <row r="2894" spans="1:56" ht="11.25" customHeight="1" x14ac:dyDescent="0.25">
      <c r="A2894" s="1"/>
      <c r="B2894" s="88" t="str">
        <f>IF(Table1[[#This Row],[Posting Date]]&lt;&gt;"",IF(Table1[[#This Row],[Reference Number]]=Q2893,B2893+1,1),"")</f>
        <v/>
      </c>
      <c r="C2894" s="61"/>
      <c r="D2894" s="61"/>
      <c r="E2894" s="138"/>
      <c r="F2894" s="141" t="str">
        <f>IFERROR(IF(VLOOKUP(Table1[[#This Row],[Budget Code Description]],Dimentions!$X$6:$AC$139,2,FALSE)="","",VLOOKUP(Table1[[#This Row],[Budget Code Description]],Dimentions!$X$6:$AC$139,2,FALSE)),"")</f>
        <v/>
      </c>
      <c r="G2894" s="141"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1" t="str">
        <f>IFERROR(VLOOKUP(Table1[[#This Row],[Budget Code Description]],Table6[#All],8,FALSE),"")</f>
        <v/>
      </c>
      <c r="L2894" s="63"/>
      <c r="M2894" s="65" t="str">
        <f>IFERROR(VLOOKUP(Table1[[#This Row],[Staff ID]],Table2[],2,FALSE),"")</f>
        <v/>
      </c>
      <c r="N2894" s="209" t="str">
        <f>IFERROR(IF(VLOOKUP(Table1[[#This Row],[Budget Code Description]],Dimentions!$X$6:$AC$134,4,FALSE)="","",VLOOKUP(Table1[[#This Row],[Budget Code Description]],Dimentions!$X$6:$AC$134,4,FALSE)),"")</f>
        <v/>
      </c>
      <c r="O2894" s="65" t="str">
        <f>IFERROR(VLOOKUP(Table1[[#This Row],[Vendor ID]],Table549[],2,FALSE),"")</f>
        <v/>
      </c>
      <c r="P2894" s="63"/>
      <c r="Q2894" s="141" t="str">
        <f>IF(Table1[[#This Row],[Posting Date]]&lt;&gt;"",$D$9,"")</f>
        <v/>
      </c>
      <c r="R2894" s="157" t="str">
        <f>IF(Table1[[#This Row],[Posting Date]]&lt;&gt;"",$D$10,"")</f>
        <v/>
      </c>
      <c r="S2894" s="66"/>
      <c r="T2894" s="63"/>
      <c r="U2894" s="67"/>
      <c r="V2894" s="67"/>
      <c r="W2894" s="67" t="str">
        <f t="shared" si="49"/>
        <v/>
      </c>
      <c r="X2894" s="159" t="str">
        <f>IF(E2894="","",(IF(Table1[[#This Row],[Cur]]="USD",Table1[[#This Row],[Cur_Amount Debit]],Table1[[#This Row],[Cur_Amount Debit]]/Table1[[#This Row],[Exchange Rate]])))</f>
        <v/>
      </c>
      <c r="Y2894" s="159" t="str">
        <f>IF(E2894="","",(IF(Table1[[#This Row],[Cur]]="USD",Table1[[#This Row],[Cur_Amount Credit]],Table1[[#This Row],[Cur_Amount Credit]]/ExchangeRate)))</f>
        <v/>
      </c>
      <c r="Z2894" s="201" t="str">
        <f>IF(E2894="","",(Table1[[#This Row],[Debit USD]]-Table1[[#This Row],[Credit USD]]))</f>
        <v/>
      </c>
      <c r="AA2894" s="226"/>
      <c r="AB2894" s="255"/>
      <c r="AC2894" s="1"/>
      <c r="AD2894" s="15"/>
      <c r="AE2894" s="15" t="str">
        <f>IF(AND(OR(Table1[[#This Row],[Account]]="15030",Table1[[#This Row],[Account]]="15035",Table1[[#This Row],[Account]]="20150"),Table1[[#This Row],[Vendor ID]]=""),1,"")</f>
        <v/>
      </c>
      <c r="AF2894" s="15"/>
      <c r="AG2894" s="15"/>
      <c r="AH2894" s="15"/>
      <c r="AI2894" s="46" t="str">
        <f>IF(Table1[[#This Row],[Posting Date]]&lt;&gt;"","GJ-"&amp;CountryID,"")</f>
        <v/>
      </c>
      <c r="AJ2894" s="59" t="str">
        <f>IF(Table1[[#This Row],[Posting Date]]&lt;&gt;"",Table1[[#This Row],[Posting Date]],"")</f>
        <v/>
      </c>
      <c r="AK2894" s="46"/>
      <c r="AL2894" s="46" t="str">
        <f>IF(Table1[[#This Row],[Description]]&lt;&gt;"",Table1[[#This Row],[Description]],"")</f>
        <v/>
      </c>
      <c r="AM2894" s="46" t="str">
        <f>IF(Table1[[#This Row],[Posting Date]]&lt;&gt;"",Table1[[#This Row],[Reference Number]],"")</f>
        <v/>
      </c>
      <c r="AN2894" s="46" t="str">
        <f>TRIM(Table1[[#This Row],[Line '#]])</f>
        <v/>
      </c>
      <c r="AO2894" s="46" t="str">
        <f>TRIM(Table1[[#This Row],[Account]])</f>
        <v/>
      </c>
      <c r="AP2894" s="46" t="str">
        <f>IF(Table1[[#This Row],[Posting Date]]&lt;&gt;"",$D$5,"")</f>
        <v/>
      </c>
      <c r="AQ2894" s="46" t="str">
        <f>TRIM(Table1[[#This Row],[Departments-Prgrams]])</f>
        <v/>
      </c>
      <c r="AR2894" s="46" t="str">
        <f>TRIM(Table1[[#This Row],[Grant]])</f>
        <v/>
      </c>
      <c r="AS2894" s="46" t="str">
        <f>TRIM(Table1[[#This Row],[Staff ID]])</f>
        <v/>
      </c>
      <c r="AT2894" s="46" t="str">
        <f>IF(TRIM(Table1[[#This Row],[Budget Code]])=0,"",TRIM(Table1[[#This Row],[Budget Code]]))</f>
        <v/>
      </c>
      <c r="AU2894" s="46" t="str">
        <f>IF(Table1[[#This Row],[Line Description]]&lt;&gt;"",Table1[[#This Row],[Line Description]],"")</f>
        <v/>
      </c>
      <c r="AV2894" s="46" t="str">
        <f>IF(Table1[[#This Row],[Cur_Amount Debit]]&gt;0,ROUND(Table1[[#This Row],[Cur_Amount Debit]],2),"")</f>
        <v/>
      </c>
      <c r="AW2894" s="46" t="str">
        <f>IF(Table1[[#This Row],[Cur_Amount Credit]]&gt;0,ROUND(Table1[[#This Row],[Cur_Amount Credit]],2),"")</f>
        <v/>
      </c>
      <c r="AX2894" s="46" t="str">
        <f>LEFT(Table1[[#This Row],[Cur]],3)</f>
        <v/>
      </c>
      <c r="AY2894" s="59"/>
      <c r="AZ2894" s="46"/>
      <c r="BA2894" s="46" t="str">
        <f>IF(Table1[[#This Row],[Cur]]&lt;&gt;"",IF(Table1[[#This Row],[Cur]]="USD","",ExchangeRate),"")</f>
        <v/>
      </c>
      <c r="BB2894" s="46" t="str">
        <f>IF(Table1[[#This Row],[Grant]]&lt;&gt;"",VLOOKUP(Table1[[#This Row],[Grant]],Grants!B:D,3),"")</f>
        <v/>
      </c>
      <c r="BC2894" s="46" t="str">
        <f>TRIM(Table1[[#This Row],[Vendor ID]])</f>
        <v/>
      </c>
      <c r="BD2894">
        <f>IF(Table1[[#This Row],[Reference Number]]=Q2893,BD2893,BD2893+1)</f>
        <v>0</v>
      </c>
    </row>
    <row r="2895" spans="1:56" ht="11.25" customHeight="1" x14ac:dyDescent="0.25">
      <c r="A2895" s="1"/>
      <c r="B2895" s="88" t="str">
        <f>IF(Table1[[#This Row],[Posting Date]]&lt;&gt;"",IF(Table1[[#This Row],[Reference Number]]=Q2894,B2894+1,1),"")</f>
        <v/>
      </c>
      <c r="C2895" s="61"/>
      <c r="D2895" s="61"/>
      <c r="E2895" s="138"/>
      <c r="F2895" s="141" t="str">
        <f>IFERROR(IF(VLOOKUP(Table1[[#This Row],[Budget Code Description]],Dimentions!$X$6:$AC$139,2,FALSE)="","",VLOOKUP(Table1[[#This Row],[Budget Code Description]],Dimentions!$X$6:$AC$139,2,FALSE)),"")</f>
        <v/>
      </c>
      <c r="G2895" s="141"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1" t="str">
        <f>IFERROR(VLOOKUP(Table1[[#This Row],[Budget Code Description]],Table6[#All],8,FALSE),"")</f>
        <v/>
      </c>
      <c r="L2895" s="63"/>
      <c r="M2895" s="65" t="str">
        <f>IFERROR(VLOOKUP(Table1[[#This Row],[Staff ID]],Table2[],2,FALSE),"")</f>
        <v/>
      </c>
      <c r="N2895" s="209" t="str">
        <f>IFERROR(IF(VLOOKUP(Table1[[#This Row],[Budget Code Description]],Dimentions!$X$6:$AC$134,4,FALSE)="","",VLOOKUP(Table1[[#This Row],[Budget Code Description]],Dimentions!$X$6:$AC$134,4,FALSE)),"")</f>
        <v/>
      </c>
      <c r="O2895" s="65" t="str">
        <f>IFERROR(VLOOKUP(Table1[[#This Row],[Vendor ID]],Table549[],2,FALSE),"")</f>
        <v/>
      </c>
      <c r="P2895" s="63"/>
      <c r="Q2895" s="141" t="str">
        <f>IF(Table1[[#This Row],[Posting Date]]&lt;&gt;"",$D$9,"")</f>
        <v/>
      </c>
      <c r="R2895" s="157" t="str">
        <f>IF(Table1[[#This Row],[Posting Date]]&lt;&gt;"",$D$10,"")</f>
        <v/>
      </c>
      <c r="S2895" s="66"/>
      <c r="T2895" s="63"/>
      <c r="U2895" s="67"/>
      <c r="V2895" s="67"/>
      <c r="W2895" s="67" t="str">
        <f t="shared" si="49"/>
        <v/>
      </c>
      <c r="X2895" s="159" t="str">
        <f>IF(E2895="","",(IF(Table1[[#This Row],[Cur]]="USD",Table1[[#This Row],[Cur_Amount Debit]],Table1[[#This Row],[Cur_Amount Debit]]/Table1[[#This Row],[Exchange Rate]])))</f>
        <v/>
      </c>
      <c r="Y2895" s="159" t="str">
        <f>IF(E2895="","",(IF(Table1[[#This Row],[Cur]]="USD",Table1[[#This Row],[Cur_Amount Credit]],Table1[[#This Row],[Cur_Amount Credit]]/ExchangeRate)))</f>
        <v/>
      </c>
      <c r="Z2895" s="201" t="str">
        <f>IF(E2895="","",(Table1[[#This Row],[Debit USD]]-Table1[[#This Row],[Credit USD]]))</f>
        <v/>
      </c>
      <c r="AA2895" s="226"/>
      <c r="AB2895" s="255"/>
      <c r="AC2895" s="1"/>
      <c r="AD2895" s="15"/>
      <c r="AE2895" s="15" t="str">
        <f>IF(AND(OR(Table1[[#This Row],[Account]]="15030",Table1[[#This Row],[Account]]="15035",Table1[[#This Row],[Account]]="20150"),Table1[[#This Row],[Vendor ID]]=""),1,"")</f>
        <v/>
      </c>
      <c r="AF2895" s="15"/>
      <c r="AG2895" s="15"/>
      <c r="AH2895" s="15"/>
      <c r="AI2895" s="46" t="str">
        <f>IF(Table1[[#This Row],[Posting Date]]&lt;&gt;"","GJ-"&amp;CountryID,"")</f>
        <v/>
      </c>
      <c r="AJ2895" s="59" t="str">
        <f>IF(Table1[[#This Row],[Posting Date]]&lt;&gt;"",Table1[[#This Row],[Posting Date]],"")</f>
        <v/>
      </c>
      <c r="AK2895" s="46"/>
      <c r="AL2895" s="46" t="str">
        <f>IF(Table1[[#This Row],[Description]]&lt;&gt;"",Table1[[#This Row],[Description]],"")</f>
        <v/>
      </c>
      <c r="AM2895" s="46" t="str">
        <f>IF(Table1[[#This Row],[Posting Date]]&lt;&gt;"",Table1[[#This Row],[Reference Number]],"")</f>
        <v/>
      </c>
      <c r="AN2895" s="46" t="str">
        <f>TRIM(Table1[[#This Row],[Line '#]])</f>
        <v/>
      </c>
      <c r="AO2895" s="46" t="str">
        <f>TRIM(Table1[[#This Row],[Account]])</f>
        <v/>
      </c>
      <c r="AP2895" s="46" t="str">
        <f>IF(Table1[[#This Row],[Posting Date]]&lt;&gt;"",$D$5,"")</f>
        <v/>
      </c>
      <c r="AQ2895" s="46" t="str">
        <f>TRIM(Table1[[#This Row],[Departments-Prgrams]])</f>
        <v/>
      </c>
      <c r="AR2895" s="46" t="str">
        <f>TRIM(Table1[[#This Row],[Grant]])</f>
        <v/>
      </c>
      <c r="AS2895" s="46" t="str">
        <f>TRIM(Table1[[#This Row],[Staff ID]])</f>
        <v/>
      </c>
      <c r="AT2895" s="46" t="str">
        <f>IF(TRIM(Table1[[#This Row],[Budget Code]])=0,"",TRIM(Table1[[#This Row],[Budget Code]]))</f>
        <v/>
      </c>
      <c r="AU2895" s="46" t="str">
        <f>IF(Table1[[#This Row],[Line Description]]&lt;&gt;"",Table1[[#This Row],[Line Description]],"")</f>
        <v/>
      </c>
      <c r="AV2895" s="46" t="str">
        <f>IF(Table1[[#This Row],[Cur_Amount Debit]]&gt;0,ROUND(Table1[[#This Row],[Cur_Amount Debit]],2),"")</f>
        <v/>
      </c>
      <c r="AW2895" s="46" t="str">
        <f>IF(Table1[[#This Row],[Cur_Amount Credit]]&gt;0,ROUND(Table1[[#This Row],[Cur_Amount Credit]],2),"")</f>
        <v/>
      </c>
      <c r="AX2895" s="46" t="str">
        <f>LEFT(Table1[[#This Row],[Cur]],3)</f>
        <v/>
      </c>
      <c r="AY2895" s="59"/>
      <c r="AZ2895" s="46"/>
      <c r="BA2895" s="46" t="str">
        <f>IF(Table1[[#This Row],[Cur]]&lt;&gt;"",IF(Table1[[#This Row],[Cur]]="USD","",ExchangeRate),"")</f>
        <v/>
      </c>
      <c r="BB2895" s="46" t="str">
        <f>IF(Table1[[#This Row],[Grant]]&lt;&gt;"",VLOOKUP(Table1[[#This Row],[Grant]],Grants!B:D,3),"")</f>
        <v/>
      </c>
      <c r="BC2895" s="46" t="str">
        <f>TRIM(Table1[[#This Row],[Vendor ID]])</f>
        <v/>
      </c>
      <c r="BD2895">
        <f>IF(Table1[[#This Row],[Reference Number]]=Q2894,BD2894,BD2894+1)</f>
        <v>0</v>
      </c>
    </row>
    <row r="2896" spans="1:56" ht="11.25" customHeight="1" x14ac:dyDescent="0.25">
      <c r="A2896" s="1"/>
      <c r="B2896" s="88" t="str">
        <f>IF(Table1[[#This Row],[Posting Date]]&lt;&gt;"",IF(Table1[[#This Row],[Reference Number]]=Q2895,B2895+1,1),"")</f>
        <v/>
      </c>
      <c r="C2896" s="61"/>
      <c r="D2896" s="61"/>
      <c r="E2896" s="138"/>
      <c r="F2896" s="141" t="str">
        <f>IFERROR(IF(VLOOKUP(Table1[[#This Row],[Budget Code Description]],Dimentions!$X$6:$AC$139,2,FALSE)="","",VLOOKUP(Table1[[#This Row],[Budget Code Description]],Dimentions!$X$6:$AC$139,2,FALSE)),"")</f>
        <v/>
      </c>
      <c r="G2896" s="141"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1" t="str">
        <f>IFERROR(VLOOKUP(Table1[[#This Row],[Budget Code Description]],Table6[#All],8,FALSE),"")</f>
        <v/>
      </c>
      <c r="L2896" s="63"/>
      <c r="M2896" s="65" t="str">
        <f>IFERROR(VLOOKUP(Table1[[#This Row],[Staff ID]],Table2[],2,FALSE),"")</f>
        <v/>
      </c>
      <c r="N2896" s="209" t="str">
        <f>IFERROR(IF(VLOOKUP(Table1[[#This Row],[Budget Code Description]],Dimentions!$X$6:$AC$134,4,FALSE)="","",VLOOKUP(Table1[[#This Row],[Budget Code Description]],Dimentions!$X$6:$AC$134,4,FALSE)),"")</f>
        <v/>
      </c>
      <c r="O2896" s="65" t="str">
        <f>IFERROR(VLOOKUP(Table1[[#This Row],[Vendor ID]],Table549[],2,FALSE),"")</f>
        <v/>
      </c>
      <c r="P2896" s="63"/>
      <c r="Q2896" s="141" t="str">
        <f>IF(Table1[[#This Row],[Posting Date]]&lt;&gt;"",$D$9,"")</f>
        <v/>
      </c>
      <c r="R2896" s="157" t="str">
        <f>IF(Table1[[#This Row],[Posting Date]]&lt;&gt;"",$D$10,"")</f>
        <v/>
      </c>
      <c r="S2896" s="66"/>
      <c r="T2896" s="63"/>
      <c r="U2896" s="67"/>
      <c r="V2896" s="67"/>
      <c r="W2896" s="67" t="str">
        <f t="shared" si="49"/>
        <v/>
      </c>
      <c r="X2896" s="159" t="str">
        <f>IF(E2896="","",(IF(Table1[[#This Row],[Cur]]="USD",Table1[[#This Row],[Cur_Amount Debit]],Table1[[#This Row],[Cur_Amount Debit]]/Table1[[#This Row],[Exchange Rate]])))</f>
        <v/>
      </c>
      <c r="Y2896" s="159" t="str">
        <f>IF(E2896="","",(IF(Table1[[#This Row],[Cur]]="USD",Table1[[#This Row],[Cur_Amount Credit]],Table1[[#This Row],[Cur_Amount Credit]]/ExchangeRate)))</f>
        <v/>
      </c>
      <c r="Z2896" s="201" t="str">
        <f>IF(E2896="","",(Table1[[#This Row],[Debit USD]]-Table1[[#This Row],[Credit USD]]))</f>
        <v/>
      </c>
      <c r="AA2896" s="226"/>
      <c r="AB2896" s="255"/>
      <c r="AC2896" s="1"/>
      <c r="AD2896" s="15"/>
      <c r="AE2896" s="15" t="str">
        <f>IF(AND(OR(Table1[[#This Row],[Account]]="15030",Table1[[#This Row],[Account]]="15035",Table1[[#This Row],[Account]]="20150"),Table1[[#This Row],[Vendor ID]]=""),1,"")</f>
        <v/>
      </c>
      <c r="AF2896" s="15"/>
      <c r="AG2896" s="15"/>
      <c r="AH2896" s="15"/>
      <c r="AI2896" s="46" t="str">
        <f>IF(Table1[[#This Row],[Posting Date]]&lt;&gt;"","GJ-"&amp;CountryID,"")</f>
        <v/>
      </c>
      <c r="AJ2896" s="59" t="str">
        <f>IF(Table1[[#This Row],[Posting Date]]&lt;&gt;"",Table1[[#This Row],[Posting Date]],"")</f>
        <v/>
      </c>
      <c r="AK2896" s="46"/>
      <c r="AL2896" s="46" t="str">
        <f>IF(Table1[[#This Row],[Description]]&lt;&gt;"",Table1[[#This Row],[Description]],"")</f>
        <v/>
      </c>
      <c r="AM2896" s="46" t="str">
        <f>IF(Table1[[#This Row],[Posting Date]]&lt;&gt;"",Table1[[#This Row],[Reference Number]],"")</f>
        <v/>
      </c>
      <c r="AN2896" s="46" t="str">
        <f>TRIM(Table1[[#This Row],[Line '#]])</f>
        <v/>
      </c>
      <c r="AO2896" s="46" t="str">
        <f>TRIM(Table1[[#This Row],[Account]])</f>
        <v/>
      </c>
      <c r="AP2896" s="46" t="str">
        <f>IF(Table1[[#This Row],[Posting Date]]&lt;&gt;"",$D$5,"")</f>
        <v/>
      </c>
      <c r="AQ2896" s="46" t="str">
        <f>TRIM(Table1[[#This Row],[Departments-Prgrams]])</f>
        <v/>
      </c>
      <c r="AR2896" s="46" t="str">
        <f>TRIM(Table1[[#This Row],[Grant]])</f>
        <v/>
      </c>
      <c r="AS2896" s="46" t="str">
        <f>TRIM(Table1[[#This Row],[Staff ID]])</f>
        <v/>
      </c>
      <c r="AT2896" s="46" t="str">
        <f>IF(TRIM(Table1[[#This Row],[Budget Code]])=0,"",TRIM(Table1[[#This Row],[Budget Code]]))</f>
        <v/>
      </c>
      <c r="AU2896" s="46" t="str">
        <f>IF(Table1[[#This Row],[Line Description]]&lt;&gt;"",Table1[[#This Row],[Line Description]],"")</f>
        <v/>
      </c>
      <c r="AV2896" s="46" t="str">
        <f>IF(Table1[[#This Row],[Cur_Amount Debit]]&gt;0,ROUND(Table1[[#This Row],[Cur_Amount Debit]],2),"")</f>
        <v/>
      </c>
      <c r="AW2896" s="46" t="str">
        <f>IF(Table1[[#This Row],[Cur_Amount Credit]]&gt;0,ROUND(Table1[[#This Row],[Cur_Amount Credit]],2),"")</f>
        <v/>
      </c>
      <c r="AX2896" s="46" t="str">
        <f>LEFT(Table1[[#This Row],[Cur]],3)</f>
        <v/>
      </c>
      <c r="AY2896" s="59"/>
      <c r="AZ2896" s="46"/>
      <c r="BA2896" s="46" t="str">
        <f>IF(Table1[[#This Row],[Cur]]&lt;&gt;"",IF(Table1[[#This Row],[Cur]]="USD","",ExchangeRate),"")</f>
        <v/>
      </c>
      <c r="BB2896" s="46" t="str">
        <f>IF(Table1[[#This Row],[Grant]]&lt;&gt;"",VLOOKUP(Table1[[#This Row],[Grant]],Grants!B:D,3),"")</f>
        <v/>
      </c>
      <c r="BC2896" s="46" t="str">
        <f>TRIM(Table1[[#This Row],[Vendor ID]])</f>
        <v/>
      </c>
      <c r="BD2896">
        <f>IF(Table1[[#This Row],[Reference Number]]=Q2895,BD2895,BD2895+1)</f>
        <v>0</v>
      </c>
    </row>
    <row r="2897" spans="1:56" ht="11.25" customHeight="1" x14ac:dyDescent="0.25">
      <c r="A2897" s="1"/>
      <c r="B2897" s="88" t="str">
        <f>IF(Table1[[#This Row],[Posting Date]]&lt;&gt;"",IF(Table1[[#This Row],[Reference Number]]=Q2896,B2896+1,1),"")</f>
        <v/>
      </c>
      <c r="C2897" s="61"/>
      <c r="D2897" s="61"/>
      <c r="E2897" s="138"/>
      <c r="F2897" s="141" t="str">
        <f>IFERROR(IF(VLOOKUP(Table1[[#This Row],[Budget Code Description]],Dimentions!$X$6:$AC$139,2,FALSE)="","",VLOOKUP(Table1[[#This Row],[Budget Code Description]],Dimentions!$X$6:$AC$139,2,FALSE)),"")</f>
        <v/>
      </c>
      <c r="G2897" s="141"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1" t="str">
        <f>IFERROR(VLOOKUP(Table1[[#This Row],[Budget Code Description]],Table6[#All],8,FALSE),"")</f>
        <v/>
      </c>
      <c r="L2897" s="63"/>
      <c r="M2897" s="65" t="str">
        <f>IFERROR(VLOOKUP(Table1[[#This Row],[Staff ID]],Table2[],2,FALSE),"")</f>
        <v/>
      </c>
      <c r="N2897" s="209" t="str">
        <f>IFERROR(IF(VLOOKUP(Table1[[#This Row],[Budget Code Description]],Dimentions!$X$6:$AC$134,4,FALSE)="","",VLOOKUP(Table1[[#This Row],[Budget Code Description]],Dimentions!$X$6:$AC$134,4,FALSE)),"")</f>
        <v/>
      </c>
      <c r="O2897" s="65" t="str">
        <f>IFERROR(VLOOKUP(Table1[[#This Row],[Vendor ID]],Table549[],2,FALSE),"")</f>
        <v/>
      </c>
      <c r="P2897" s="63"/>
      <c r="Q2897" s="141" t="str">
        <f>IF(Table1[[#This Row],[Posting Date]]&lt;&gt;"",$D$9,"")</f>
        <v/>
      </c>
      <c r="R2897" s="157" t="str">
        <f>IF(Table1[[#This Row],[Posting Date]]&lt;&gt;"",$D$10,"")</f>
        <v/>
      </c>
      <c r="S2897" s="66"/>
      <c r="T2897" s="63"/>
      <c r="U2897" s="67"/>
      <c r="V2897" s="67"/>
      <c r="W2897" s="67" t="str">
        <f t="shared" si="49"/>
        <v/>
      </c>
      <c r="X2897" s="159" t="str">
        <f>IF(E2897="","",(IF(Table1[[#This Row],[Cur]]="USD",Table1[[#This Row],[Cur_Amount Debit]],Table1[[#This Row],[Cur_Amount Debit]]/Table1[[#This Row],[Exchange Rate]])))</f>
        <v/>
      </c>
      <c r="Y2897" s="159" t="str">
        <f>IF(E2897="","",(IF(Table1[[#This Row],[Cur]]="USD",Table1[[#This Row],[Cur_Amount Credit]],Table1[[#This Row],[Cur_Amount Credit]]/ExchangeRate)))</f>
        <v/>
      </c>
      <c r="Z2897" s="201" t="str">
        <f>IF(E2897="","",(Table1[[#This Row],[Debit USD]]-Table1[[#This Row],[Credit USD]]))</f>
        <v/>
      </c>
      <c r="AA2897" s="226"/>
      <c r="AB2897" s="255"/>
      <c r="AC2897" s="1"/>
      <c r="AD2897" s="15"/>
      <c r="AE2897" s="15" t="str">
        <f>IF(AND(OR(Table1[[#This Row],[Account]]="15030",Table1[[#This Row],[Account]]="15035",Table1[[#This Row],[Account]]="20150"),Table1[[#This Row],[Vendor ID]]=""),1,"")</f>
        <v/>
      </c>
      <c r="AF2897" s="15"/>
      <c r="AG2897" s="15"/>
      <c r="AH2897" s="15"/>
      <c r="AI2897" s="46" t="str">
        <f>IF(Table1[[#This Row],[Posting Date]]&lt;&gt;"","GJ-"&amp;CountryID,"")</f>
        <v/>
      </c>
      <c r="AJ2897" s="59" t="str">
        <f>IF(Table1[[#This Row],[Posting Date]]&lt;&gt;"",Table1[[#This Row],[Posting Date]],"")</f>
        <v/>
      </c>
      <c r="AK2897" s="46"/>
      <c r="AL2897" s="46" t="str">
        <f>IF(Table1[[#This Row],[Description]]&lt;&gt;"",Table1[[#This Row],[Description]],"")</f>
        <v/>
      </c>
      <c r="AM2897" s="46" t="str">
        <f>IF(Table1[[#This Row],[Posting Date]]&lt;&gt;"",Table1[[#This Row],[Reference Number]],"")</f>
        <v/>
      </c>
      <c r="AN2897" s="46" t="str">
        <f>TRIM(Table1[[#This Row],[Line '#]])</f>
        <v/>
      </c>
      <c r="AO2897" s="46" t="str">
        <f>TRIM(Table1[[#This Row],[Account]])</f>
        <v/>
      </c>
      <c r="AP2897" s="46" t="str">
        <f>IF(Table1[[#This Row],[Posting Date]]&lt;&gt;"",$D$5,"")</f>
        <v/>
      </c>
      <c r="AQ2897" s="46" t="str">
        <f>TRIM(Table1[[#This Row],[Departments-Prgrams]])</f>
        <v/>
      </c>
      <c r="AR2897" s="46" t="str">
        <f>TRIM(Table1[[#This Row],[Grant]])</f>
        <v/>
      </c>
      <c r="AS2897" s="46" t="str">
        <f>TRIM(Table1[[#This Row],[Staff ID]])</f>
        <v/>
      </c>
      <c r="AT2897" s="46" t="str">
        <f>IF(TRIM(Table1[[#This Row],[Budget Code]])=0,"",TRIM(Table1[[#This Row],[Budget Code]]))</f>
        <v/>
      </c>
      <c r="AU2897" s="46" t="str">
        <f>IF(Table1[[#This Row],[Line Description]]&lt;&gt;"",Table1[[#This Row],[Line Description]],"")</f>
        <v/>
      </c>
      <c r="AV2897" s="46" t="str">
        <f>IF(Table1[[#This Row],[Cur_Amount Debit]]&gt;0,ROUND(Table1[[#This Row],[Cur_Amount Debit]],2),"")</f>
        <v/>
      </c>
      <c r="AW2897" s="46" t="str">
        <f>IF(Table1[[#This Row],[Cur_Amount Credit]]&gt;0,ROUND(Table1[[#This Row],[Cur_Amount Credit]],2),"")</f>
        <v/>
      </c>
      <c r="AX2897" s="46" t="str">
        <f>LEFT(Table1[[#This Row],[Cur]],3)</f>
        <v/>
      </c>
      <c r="AY2897" s="59"/>
      <c r="AZ2897" s="46"/>
      <c r="BA2897" s="46" t="str">
        <f>IF(Table1[[#This Row],[Cur]]&lt;&gt;"",IF(Table1[[#This Row],[Cur]]="USD","",ExchangeRate),"")</f>
        <v/>
      </c>
      <c r="BB2897" s="46" t="str">
        <f>IF(Table1[[#This Row],[Grant]]&lt;&gt;"",VLOOKUP(Table1[[#This Row],[Grant]],Grants!B:D,3),"")</f>
        <v/>
      </c>
      <c r="BC2897" s="46" t="str">
        <f>TRIM(Table1[[#This Row],[Vendor ID]])</f>
        <v/>
      </c>
      <c r="BD2897">
        <f>IF(Table1[[#This Row],[Reference Number]]=Q2896,BD2896,BD2896+1)</f>
        <v>0</v>
      </c>
    </row>
    <row r="2898" spans="1:56" ht="11.25" customHeight="1" x14ac:dyDescent="0.25">
      <c r="A2898" s="1"/>
      <c r="B2898" s="88" t="str">
        <f>IF(Table1[[#This Row],[Posting Date]]&lt;&gt;"",IF(Table1[[#This Row],[Reference Number]]=Q2897,B2897+1,1),"")</f>
        <v/>
      </c>
      <c r="C2898" s="61"/>
      <c r="D2898" s="61"/>
      <c r="E2898" s="138"/>
      <c r="F2898" s="141" t="str">
        <f>IFERROR(IF(VLOOKUP(Table1[[#This Row],[Budget Code Description]],Dimentions!$X$6:$AC$139,2,FALSE)="","",VLOOKUP(Table1[[#This Row],[Budget Code Description]],Dimentions!$X$6:$AC$139,2,FALSE)),"")</f>
        <v/>
      </c>
      <c r="G2898" s="141"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1" t="str">
        <f>IFERROR(VLOOKUP(Table1[[#This Row],[Budget Code Description]],Table6[#All],8,FALSE),"")</f>
        <v/>
      </c>
      <c r="L2898" s="63"/>
      <c r="M2898" s="65" t="str">
        <f>IFERROR(VLOOKUP(Table1[[#This Row],[Staff ID]],Table2[],2,FALSE),"")</f>
        <v/>
      </c>
      <c r="N2898" s="209" t="str">
        <f>IFERROR(IF(VLOOKUP(Table1[[#This Row],[Budget Code Description]],Dimentions!$X$6:$AC$134,4,FALSE)="","",VLOOKUP(Table1[[#This Row],[Budget Code Description]],Dimentions!$X$6:$AC$134,4,FALSE)),"")</f>
        <v/>
      </c>
      <c r="O2898" s="65" t="str">
        <f>IFERROR(VLOOKUP(Table1[[#This Row],[Vendor ID]],Table549[],2,FALSE),"")</f>
        <v/>
      </c>
      <c r="P2898" s="63"/>
      <c r="Q2898" s="141" t="str">
        <f>IF(Table1[[#This Row],[Posting Date]]&lt;&gt;"",$D$9,"")</f>
        <v/>
      </c>
      <c r="R2898" s="157" t="str">
        <f>IF(Table1[[#This Row],[Posting Date]]&lt;&gt;"",$D$10,"")</f>
        <v/>
      </c>
      <c r="S2898" s="66"/>
      <c r="T2898" s="63"/>
      <c r="U2898" s="67"/>
      <c r="V2898" s="67"/>
      <c r="W2898" s="67" t="str">
        <f t="shared" si="49"/>
        <v/>
      </c>
      <c r="X2898" s="159" t="str">
        <f>IF(E2898="","",(IF(Table1[[#This Row],[Cur]]="USD",Table1[[#This Row],[Cur_Amount Debit]],Table1[[#This Row],[Cur_Amount Debit]]/Table1[[#This Row],[Exchange Rate]])))</f>
        <v/>
      </c>
      <c r="Y2898" s="159" t="str">
        <f>IF(E2898="","",(IF(Table1[[#This Row],[Cur]]="USD",Table1[[#This Row],[Cur_Amount Credit]],Table1[[#This Row],[Cur_Amount Credit]]/ExchangeRate)))</f>
        <v/>
      </c>
      <c r="Z2898" s="201" t="str">
        <f>IF(E2898="","",(Table1[[#This Row],[Debit USD]]-Table1[[#This Row],[Credit USD]]))</f>
        <v/>
      </c>
      <c r="AA2898" s="226"/>
      <c r="AB2898" s="255"/>
      <c r="AC2898" s="1"/>
      <c r="AD2898" s="15"/>
      <c r="AE2898" s="15" t="str">
        <f>IF(AND(OR(Table1[[#This Row],[Account]]="15030",Table1[[#This Row],[Account]]="15035",Table1[[#This Row],[Account]]="20150"),Table1[[#This Row],[Vendor ID]]=""),1,"")</f>
        <v/>
      </c>
      <c r="AF2898" s="15"/>
      <c r="AG2898" s="15"/>
      <c r="AH2898" s="15"/>
      <c r="AI2898" s="46" t="str">
        <f>IF(Table1[[#This Row],[Posting Date]]&lt;&gt;"","GJ-"&amp;CountryID,"")</f>
        <v/>
      </c>
      <c r="AJ2898" s="59" t="str">
        <f>IF(Table1[[#This Row],[Posting Date]]&lt;&gt;"",Table1[[#This Row],[Posting Date]],"")</f>
        <v/>
      </c>
      <c r="AK2898" s="46"/>
      <c r="AL2898" s="46" t="str">
        <f>IF(Table1[[#This Row],[Description]]&lt;&gt;"",Table1[[#This Row],[Description]],"")</f>
        <v/>
      </c>
      <c r="AM2898" s="46" t="str">
        <f>IF(Table1[[#This Row],[Posting Date]]&lt;&gt;"",Table1[[#This Row],[Reference Number]],"")</f>
        <v/>
      </c>
      <c r="AN2898" s="46" t="str">
        <f>TRIM(Table1[[#This Row],[Line '#]])</f>
        <v/>
      </c>
      <c r="AO2898" s="46" t="str">
        <f>TRIM(Table1[[#This Row],[Account]])</f>
        <v/>
      </c>
      <c r="AP2898" s="46" t="str">
        <f>IF(Table1[[#This Row],[Posting Date]]&lt;&gt;"",$D$5,"")</f>
        <v/>
      </c>
      <c r="AQ2898" s="46" t="str">
        <f>TRIM(Table1[[#This Row],[Departments-Prgrams]])</f>
        <v/>
      </c>
      <c r="AR2898" s="46" t="str">
        <f>TRIM(Table1[[#This Row],[Grant]])</f>
        <v/>
      </c>
      <c r="AS2898" s="46" t="str">
        <f>TRIM(Table1[[#This Row],[Staff ID]])</f>
        <v/>
      </c>
      <c r="AT2898" s="46" t="str">
        <f>IF(TRIM(Table1[[#This Row],[Budget Code]])=0,"",TRIM(Table1[[#This Row],[Budget Code]]))</f>
        <v/>
      </c>
      <c r="AU2898" s="46" t="str">
        <f>IF(Table1[[#This Row],[Line Description]]&lt;&gt;"",Table1[[#This Row],[Line Description]],"")</f>
        <v/>
      </c>
      <c r="AV2898" s="46" t="str">
        <f>IF(Table1[[#This Row],[Cur_Amount Debit]]&gt;0,ROUND(Table1[[#This Row],[Cur_Amount Debit]],2),"")</f>
        <v/>
      </c>
      <c r="AW2898" s="46" t="str">
        <f>IF(Table1[[#This Row],[Cur_Amount Credit]]&gt;0,ROUND(Table1[[#This Row],[Cur_Amount Credit]],2),"")</f>
        <v/>
      </c>
      <c r="AX2898" s="46" t="str">
        <f>LEFT(Table1[[#This Row],[Cur]],3)</f>
        <v/>
      </c>
      <c r="AY2898" s="59"/>
      <c r="AZ2898" s="46"/>
      <c r="BA2898" s="46" t="str">
        <f>IF(Table1[[#This Row],[Cur]]&lt;&gt;"",IF(Table1[[#This Row],[Cur]]="USD","",ExchangeRate),"")</f>
        <v/>
      </c>
      <c r="BB2898" s="46" t="str">
        <f>IF(Table1[[#This Row],[Grant]]&lt;&gt;"",VLOOKUP(Table1[[#This Row],[Grant]],Grants!B:D,3),"")</f>
        <v/>
      </c>
      <c r="BC2898" s="46" t="str">
        <f>TRIM(Table1[[#This Row],[Vendor ID]])</f>
        <v/>
      </c>
      <c r="BD2898">
        <f>IF(Table1[[#This Row],[Reference Number]]=Q2897,BD2897,BD2897+1)</f>
        <v>0</v>
      </c>
    </row>
    <row r="2899" spans="1:56" ht="11.25" customHeight="1" x14ac:dyDescent="0.25">
      <c r="A2899" s="1"/>
      <c r="B2899" s="88" t="str">
        <f>IF(Table1[[#This Row],[Posting Date]]&lt;&gt;"",IF(Table1[[#This Row],[Reference Number]]=Q2898,B2898+1,1),"")</f>
        <v/>
      </c>
      <c r="C2899" s="61"/>
      <c r="D2899" s="61"/>
      <c r="E2899" s="138"/>
      <c r="F2899" s="141" t="str">
        <f>IFERROR(IF(VLOOKUP(Table1[[#This Row],[Budget Code Description]],Dimentions!$X$6:$AC$139,2,FALSE)="","",VLOOKUP(Table1[[#This Row],[Budget Code Description]],Dimentions!$X$6:$AC$139,2,FALSE)),"")</f>
        <v/>
      </c>
      <c r="G2899" s="141"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1" t="str">
        <f>IFERROR(VLOOKUP(Table1[[#This Row],[Budget Code Description]],Table6[#All],8,FALSE),"")</f>
        <v/>
      </c>
      <c r="L2899" s="63"/>
      <c r="M2899" s="65" t="str">
        <f>IFERROR(VLOOKUP(Table1[[#This Row],[Staff ID]],Table2[],2,FALSE),"")</f>
        <v/>
      </c>
      <c r="N2899" s="209" t="str">
        <f>IFERROR(IF(VLOOKUP(Table1[[#This Row],[Budget Code Description]],Dimentions!$X$6:$AC$134,4,FALSE)="","",VLOOKUP(Table1[[#This Row],[Budget Code Description]],Dimentions!$X$6:$AC$134,4,FALSE)),"")</f>
        <v/>
      </c>
      <c r="O2899" s="65" t="str">
        <f>IFERROR(VLOOKUP(Table1[[#This Row],[Vendor ID]],Table549[],2,FALSE),"")</f>
        <v/>
      </c>
      <c r="P2899" s="63"/>
      <c r="Q2899" s="141" t="str">
        <f>IF(Table1[[#This Row],[Posting Date]]&lt;&gt;"",$D$9,"")</f>
        <v/>
      </c>
      <c r="R2899" s="157" t="str">
        <f>IF(Table1[[#This Row],[Posting Date]]&lt;&gt;"",$D$10,"")</f>
        <v/>
      </c>
      <c r="S2899" s="66"/>
      <c r="T2899" s="63"/>
      <c r="U2899" s="67"/>
      <c r="V2899" s="67"/>
      <c r="W2899" s="67" t="str">
        <f t="shared" si="49"/>
        <v/>
      </c>
      <c r="X2899" s="159" t="str">
        <f>IF(E2899="","",(IF(Table1[[#This Row],[Cur]]="USD",Table1[[#This Row],[Cur_Amount Debit]],Table1[[#This Row],[Cur_Amount Debit]]/Table1[[#This Row],[Exchange Rate]])))</f>
        <v/>
      </c>
      <c r="Y2899" s="159" t="str">
        <f>IF(E2899="","",(IF(Table1[[#This Row],[Cur]]="USD",Table1[[#This Row],[Cur_Amount Credit]],Table1[[#This Row],[Cur_Amount Credit]]/ExchangeRate)))</f>
        <v/>
      </c>
      <c r="Z2899" s="201" t="str">
        <f>IF(E2899="","",(Table1[[#This Row],[Debit USD]]-Table1[[#This Row],[Credit USD]]))</f>
        <v/>
      </c>
      <c r="AA2899" s="226"/>
      <c r="AB2899" s="255"/>
      <c r="AC2899" s="1"/>
      <c r="AD2899" s="15"/>
      <c r="AE2899" s="15" t="str">
        <f>IF(AND(OR(Table1[[#This Row],[Account]]="15030",Table1[[#This Row],[Account]]="15035",Table1[[#This Row],[Account]]="20150"),Table1[[#This Row],[Vendor ID]]=""),1,"")</f>
        <v/>
      </c>
      <c r="AF2899" s="15"/>
      <c r="AG2899" s="15"/>
      <c r="AH2899" s="15"/>
      <c r="AI2899" s="46" t="str">
        <f>IF(Table1[[#This Row],[Posting Date]]&lt;&gt;"","GJ-"&amp;CountryID,"")</f>
        <v/>
      </c>
      <c r="AJ2899" s="59" t="str">
        <f>IF(Table1[[#This Row],[Posting Date]]&lt;&gt;"",Table1[[#This Row],[Posting Date]],"")</f>
        <v/>
      </c>
      <c r="AK2899" s="46"/>
      <c r="AL2899" s="46" t="str">
        <f>IF(Table1[[#This Row],[Description]]&lt;&gt;"",Table1[[#This Row],[Description]],"")</f>
        <v/>
      </c>
      <c r="AM2899" s="46" t="str">
        <f>IF(Table1[[#This Row],[Posting Date]]&lt;&gt;"",Table1[[#This Row],[Reference Number]],"")</f>
        <v/>
      </c>
      <c r="AN2899" s="46" t="str">
        <f>TRIM(Table1[[#This Row],[Line '#]])</f>
        <v/>
      </c>
      <c r="AO2899" s="46" t="str">
        <f>TRIM(Table1[[#This Row],[Account]])</f>
        <v/>
      </c>
      <c r="AP2899" s="46" t="str">
        <f>IF(Table1[[#This Row],[Posting Date]]&lt;&gt;"",$D$5,"")</f>
        <v/>
      </c>
      <c r="AQ2899" s="46" t="str">
        <f>TRIM(Table1[[#This Row],[Departments-Prgrams]])</f>
        <v/>
      </c>
      <c r="AR2899" s="46" t="str">
        <f>TRIM(Table1[[#This Row],[Grant]])</f>
        <v/>
      </c>
      <c r="AS2899" s="46" t="str">
        <f>TRIM(Table1[[#This Row],[Staff ID]])</f>
        <v/>
      </c>
      <c r="AT2899" s="46" t="str">
        <f>IF(TRIM(Table1[[#This Row],[Budget Code]])=0,"",TRIM(Table1[[#This Row],[Budget Code]]))</f>
        <v/>
      </c>
      <c r="AU2899" s="46" t="str">
        <f>IF(Table1[[#This Row],[Line Description]]&lt;&gt;"",Table1[[#This Row],[Line Description]],"")</f>
        <v/>
      </c>
      <c r="AV2899" s="46" t="str">
        <f>IF(Table1[[#This Row],[Cur_Amount Debit]]&gt;0,ROUND(Table1[[#This Row],[Cur_Amount Debit]],2),"")</f>
        <v/>
      </c>
      <c r="AW2899" s="46" t="str">
        <f>IF(Table1[[#This Row],[Cur_Amount Credit]]&gt;0,ROUND(Table1[[#This Row],[Cur_Amount Credit]],2),"")</f>
        <v/>
      </c>
      <c r="AX2899" s="46" t="str">
        <f>LEFT(Table1[[#This Row],[Cur]],3)</f>
        <v/>
      </c>
      <c r="AY2899" s="59"/>
      <c r="AZ2899" s="46"/>
      <c r="BA2899" s="46" t="str">
        <f>IF(Table1[[#This Row],[Cur]]&lt;&gt;"",IF(Table1[[#This Row],[Cur]]="USD","",ExchangeRate),"")</f>
        <v/>
      </c>
      <c r="BB2899" s="46" t="str">
        <f>IF(Table1[[#This Row],[Grant]]&lt;&gt;"",VLOOKUP(Table1[[#This Row],[Grant]],Grants!B:D,3),"")</f>
        <v/>
      </c>
      <c r="BC2899" s="46" t="str">
        <f>TRIM(Table1[[#This Row],[Vendor ID]])</f>
        <v/>
      </c>
      <c r="BD2899">
        <f>IF(Table1[[#This Row],[Reference Number]]=Q2898,BD2898,BD2898+1)</f>
        <v>0</v>
      </c>
    </row>
    <row r="2900" spans="1:56" ht="11.25" customHeight="1" x14ac:dyDescent="0.25">
      <c r="A2900" s="1"/>
      <c r="B2900" s="88" t="str">
        <f>IF(Table1[[#This Row],[Posting Date]]&lt;&gt;"",IF(Table1[[#This Row],[Reference Number]]=Q2899,B2899+1,1),"")</f>
        <v/>
      </c>
      <c r="C2900" s="61"/>
      <c r="D2900" s="61"/>
      <c r="E2900" s="138"/>
      <c r="F2900" s="141" t="str">
        <f>IFERROR(IF(VLOOKUP(Table1[[#This Row],[Budget Code Description]],Dimentions!$X$6:$AC$139,2,FALSE)="","",VLOOKUP(Table1[[#This Row],[Budget Code Description]],Dimentions!$X$6:$AC$139,2,FALSE)),"")</f>
        <v/>
      </c>
      <c r="G2900" s="141"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1" t="str">
        <f>IFERROR(VLOOKUP(Table1[[#This Row],[Budget Code Description]],Table6[#All],8,FALSE),"")</f>
        <v/>
      </c>
      <c r="L2900" s="63"/>
      <c r="M2900" s="65" t="str">
        <f>IFERROR(VLOOKUP(Table1[[#This Row],[Staff ID]],Table2[],2,FALSE),"")</f>
        <v/>
      </c>
      <c r="N2900" s="209" t="str">
        <f>IFERROR(IF(VLOOKUP(Table1[[#This Row],[Budget Code Description]],Dimentions!$X$6:$AC$134,4,FALSE)="","",VLOOKUP(Table1[[#This Row],[Budget Code Description]],Dimentions!$X$6:$AC$134,4,FALSE)),"")</f>
        <v/>
      </c>
      <c r="O2900" s="65" t="str">
        <f>IFERROR(VLOOKUP(Table1[[#This Row],[Vendor ID]],Table549[],2,FALSE),"")</f>
        <v/>
      </c>
      <c r="P2900" s="63"/>
      <c r="Q2900" s="141" t="str">
        <f>IF(Table1[[#This Row],[Posting Date]]&lt;&gt;"",$D$9,"")</f>
        <v/>
      </c>
      <c r="R2900" s="157" t="str">
        <f>IF(Table1[[#This Row],[Posting Date]]&lt;&gt;"",$D$10,"")</f>
        <v/>
      </c>
      <c r="S2900" s="66"/>
      <c r="T2900" s="63"/>
      <c r="U2900" s="67"/>
      <c r="V2900" s="67"/>
      <c r="W2900" s="67" t="str">
        <f t="shared" si="49"/>
        <v/>
      </c>
      <c r="X2900" s="159" t="str">
        <f>IF(E2900="","",(IF(Table1[[#This Row],[Cur]]="USD",Table1[[#This Row],[Cur_Amount Debit]],Table1[[#This Row],[Cur_Amount Debit]]/Table1[[#This Row],[Exchange Rate]])))</f>
        <v/>
      </c>
      <c r="Y2900" s="159" t="str">
        <f>IF(E2900="","",(IF(Table1[[#This Row],[Cur]]="USD",Table1[[#This Row],[Cur_Amount Credit]],Table1[[#This Row],[Cur_Amount Credit]]/ExchangeRate)))</f>
        <v/>
      </c>
      <c r="Z2900" s="201" t="str">
        <f>IF(E2900="","",(Table1[[#This Row],[Debit USD]]-Table1[[#This Row],[Credit USD]]))</f>
        <v/>
      </c>
      <c r="AA2900" s="226"/>
      <c r="AB2900" s="255"/>
      <c r="AC2900" s="1"/>
      <c r="AD2900" s="15"/>
      <c r="AE2900" s="15" t="str">
        <f>IF(AND(OR(Table1[[#This Row],[Account]]="15030",Table1[[#This Row],[Account]]="15035",Table1[[#This Row],[Account]]="20150"),Table1[[#This Row],[Vendor ID]]=""),1,"")</f>
        <v/>
      </c>
      <c r="AF2900" s="15"/>
      <c r="AG2900" s="15"/>
      <c r="AH2900" s="15"/>
      <c r="AI2900" s="46" t="str">
        <f>IF(Table1[[#This Row],[Posting Date]]&lt;&gt;"","GJ-"&amp;CountryID,"")</f>
        <v/>
      </c>
      <c r="AJ2900" s="59" t="str">
        <f>IF(Table1[[#This Row],[Posting Date]]&lt;&gt;"",Table1[[#This Row],[Posting Date]],"")</f>
        <v/>
      </c>
      <c r="AK2900" s="46"/>
      <c r="AL2900" s="46" t="str">
        <f>IF(Table1[[#This Row],[Description]]&lt;&gt;"",Table1[[#This Row],[Description]],"")</f>
        <v/>
      </c>
      <c r="AM2900" s="46" t="str">
        <f>IF(Table1[[#This Row],[Posting Date]]&lt;&gt;"",Table1[[#This Row],[Reference Number]],"")</f>
        <v/>
      </c>
      <c r="AN2900" s="46" t="str">
        <f>TRIM(Table1[[#This Row],[Line '#]])</f>
        <v/>
      </c>
      <c r="AO2900" s="46" t="str">
        <f>TRIM(Table1[[#This Row],[Account]])</f>
        <v/>
      </c>
      <c r="AP2900" s="46" t="str">
        <f>IF(Table1[[#This Row],[Posting Date]]&lt;&gt;"",$D$5,"")</f>
        <v/>
      </c>
      <c r="AQ2900" s="46" t="str">
        <f>TRIM(Table1[[#This Row],[Departments-Prgrams]])</f>
        <v/>
      </c>
      <c r="AR2900" s="46" t="str">
        <f>TRIM(Table1[[#This Row],[Grant]])</f>
        <v/>
      </c>
      <c r="AS2900" s="46" t="str">
        <f>TRIM(Table1[[#This Row],[Staff ID]])</f>
        <v/>
      </c>
      <c r="AT2900" s="46" t="str">
        <f>IF(TRIM(Table1[[#This Row],[Budget Code]])=0,"",TRIM(Table1[[#This Row],[Budget Code]]))</f>
        <v/>
      </c>
      <c r="AU2900" s="46" t="str">
        <f>IF(Table1[[#This Row],[Line Description]]&lt;&gt;"",Table1[[#This Row],[Line Description]],"")</f>
        <v/>
      </c>
      <c r="AV2900" s="46" t="str">
        <f>IF(Table1[[#This Row],[Cur_Amount Debit]]&gt;0,ROUND(Table1[[#This Row],[Cur_Amount Debit]],2),"")</f>
        <v/>
      </c>
      <c r="AW2900" s="46" t="str">
        <f>IF(Table1[[#This Row],[Cur_Amount Credit]]&gt;0,ROUND(Table1[[#This Row],[Cur_Amount Credit]],2),"")</f>
        <v/>
      </c>
      <c r="AX2900" s="46" t="str">
        <f>LEFT(Table1[[#This Row],[Cur]],3)</f>
        <v/>
      </c>
      <c r="AY2900" s="59"/>
      <c r="AZ2900" s="46"/>
      <c r="BA2900" s="46" t="str">
        <f>IF(Table1[[#This Row],[Cur]]&lt;&gt;"",IF(Table1[[#This Row],[Cur]]="USD","",ExchangeRate),"")</f>
        <v/>
      </c>
      <c r="BB2900" s="46" t="str">
        <f>IF(Table1[[#This Row],[Grant]]&lt;&gt;"",VLOOKUP(Table1[[#This Row],[Grant]],Grants!B:D,3),"")</f>
        <v/>
      </c>
      <c r="BC2900" s="46" t="str">
        <f>TRIM(Table1[[#This Row],[Vendor ID]])</f>
        <v/>
      </c>
      <c r="BD2900">
        <f>IF(Table1[[#This Row],[Reference Number]]=Q2899,BD2899,BD2899+1)</f>
        <v>0</v>
      </c>
    </row>
    <row r="2901" spans="1:56" ht="11.25" customHeight="1" x14ac:dyDescent="0.25">
      <c r="A2901" s="1"/>
      <c r="B2901" s="88" t="str">
        <f>IF(Table1[[#This Row],[Posting Date]]&lt;&gt;"",IF(Table1[[#This Row],[Reference Number]]=Q2900,B2900+1,1),"")</f>
        <v/>
      </c>
      <c r="C2901" s="61"/>
      <c r="D2901" s="61"/>
      <c r="E2901" s="138"/>
      <c r="F2901" s="141" t="str">
        <f>IFERROR(IF(VLOOKUP(Table1[[#This Row],[Budget Code Description]],Dimentions!$X$6:$AC$139,2,FALSE)="","",VLOOKUP(Table1[[#This Row],[Budget Code Description]],Dimentions!$X$6:$AC$139,2,FALSE)),"")</f>
        <v/>
      </c>
      <c r="G2901" s="141"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1" t="str">
        <f>IFERROR(VLOOKUP(Table1[[#This Row],[Budget Code Description]],Table6[#All],8,FALSE),"")</f>
        <v/>
      </c>
      <c r="L2901" s="63"/>
      <c r="M2901" s="65" t="str">
        <f>IFERROR(VLOOKUP(Table1[[#This Row],[Staff ID]],Table2[],2,FALSE),"")</f>
        <v/>
      </c>
      <c r="N2901" s="209" t="str">
        <f>IFERROR(IF(VLOOKUP(Table1[[#This Row],[Budget Code Description]],Dimentions!$X$6:$AC$134,4,FALSE)="","",VLOOKUP(Table1[[#This Row],[Budget Code Description]],Dimentions!$X$6:$AC$134,4,FALSE)),"")</f>
        <v/>
      </c>
      <c r="O2901" s="65" t="str">
        <f>IFERROR(VLOOKUP(Table1[[#This Row],[Vendor ID]],Table549[],2,FALSE),"")</f>
        <v/>
      </c>
      <c r="P2901" s="63"/>
      <c r="Q2901" s="141" t="str">
        <f>IF(Table1[[#This Row],[Posting Date]]&lt;&gt;"",$D$9,"")</f>
        <v/>
      </c>
      <c r="R2901" s="157" t="str">
        <f>IF(Table1[[#This Row],[Posting Date]]&lt;&gt;"",$D$10,"")</f>
        <v/>
      </c>
      <c r="S2901" s="66"/>
      <c r="T2901" s="63"/>
      <c r="U2901" s="67"/>
      <c r="V2901" s="67"/>
      <c r="W2901" s="67" t="str">
        <f t="shared" si="49"/>
        <v/>
      </c>
      <c r="X2901" s="159" t="str">
        <f>IF(E2901="","",(IF(Table1[[#This Row],[Cur]]="USD",Table1[[#This Row],[Cur_Amount Debit]],Table1[[#This Row],[Cur_Amount Debit]]/Table1[[#This Row],[Exchange Rate]])))</f>
        <v/>
      </c>
      <c r="Y2901" s="159" t="str">
        <f>IF(E2901="","",(IF(Table1[[#This Row],[Cur]]="USD",Table1[[#This Row],[Cur_Amount Credit]],Table1[[#This Row],[Cur_Amount Credit]]/ExchangeRate)))</f>
        <v/>
      </c>
      <c r="Z2901" s="201" t="str">
        <f>IF(E2901="","",(Table1[[#This Row],[Debit USD]]-Table1[[#This Row],[Credit USD]]))</f>
        <v/>
      </c>
      <c r="AA2901" s="226"/>
      <c r="AB2901" s="255"/>
      <c r="AC2901" s="1"/>
      <c r="AD2901" s="15"/>
      <c r="AE2901" s="15" t="str">
        <f>IF(AND(OR(Table1[[#This Row],[Account]]="15030",Table1[[#This Row],[Account]]="15035",Table1[[#This Row],[Account]]="20150"),Table1[[#This Row],[Vendor ID]]=""),1,"")</f>
        <v/>
      </c>
      <c r="AF2901" s="15"/>
      <c r="AG2901" s="15"/>
      <c r="AH2901" s="15"/>
      <c r="AI2901" s="46" t="str">
        <f>IF(Table1[[#This Row],[Posting Date]]&lt;&gt;"","GJ-"&amp;CountryID,"")</f>
        <v/>
      </c>
      <c r="AJ2901" s="59" t="str">
        <f>IF(Table1[[#This Row],[Posting Date]]&lt;&gt;"",Table1[[#This Row],[Posting Date]],"")</f>
        <v/>
      </c>
      <c r="AK2901" s="46"/>
      <c r="AL2901" s="46" t="str">
        <f>IF(Table1[[#This Row],[Description]]&lt;&gt;"",Table1[[#This Row],[Description]],"")</f>
        <v/>
      </c>
      <c r="AM2901" s="46" t="str">
        <f>IF(Table1[[#This Row],[Posting Date]]&lt;&gt;"",Table1[[#This Row],[Reference Number]],"")</f>
        <v/>
      </c>
      <c r="AN2901" s="46" t="str">
        <f>TRIM(Table1[[#This Row],[Line '#]])</f>
        <v/>
      </c>
      <c r="AO2901" s="46" t="str">
        <f>TRIM(Table1[[#This Row],[Account]])</f>
        <v/>
      </c>
      <c r="AP2901" s="46" t="str">
        <f>IF(Table1[[#This Row],[Posting Date]]&lt;&gt;"",$D$5,"")</f>
        <v/>
      </c>
      <c r="AQ2901" s="46" t="str">
        <f>TRIM(Table1[[#This Row],[Departments-Prgrams]])</f>
        <v/>
      </c>
      <c r="AR2901" s="46" t="str">
        <f>TRIM(Table1[[#This Row],[Grant]])</f>
        <v/>
      </c>
      <c r="AS2901" s="46" t="str">
        <f>TRIM(Table1[[#This Row],[Staff ID]])</f>
        <v/>
      </c>
      <c r="AT2901" s="46" t="str">
        <f>IF(TRIM(Table1[[#This Row],[Budget Code]])=0,"",TRIM(Table1[[#This Row],[Budget Code]]))</f>
        <v/>
      </c>
      <c r="AU2901" s="46" t="str">
        <f>IF(Table1[[#This Row],[Line Description]]&lt;&gt;"",Table1[[#This Row],[Line Description]],"")</f>
        <v/>
      </c>
      <c r="AV2901" s="46" t="str">
        <f>IF(Table1[[#This Row],[Cur_Amount Debit]]&gt;0,ROUND(Table1[[#This Row],[Cur_Amount Debit]],2),"")</f>
        <v/>
      </c>
      <c r="AW2901" s="46" t="str">
        <f>IF(Table1[[#This Row],[Cur_Amount Credit]]&gt;0,ROUND(Table1[[#This Row],[Cur_Amount Credit]],2),"")</f>
        <v/>
      </c>
      <c r="AX2901" s="46" t="str">
        <f>LEFT(Table1[[#This Row],[Cur]],3)</f>
        <v/>
      </c>
      <c r="AY2901" s="59"/>
      <c r="AZ2901" s="46"/>
      <c r="BA2901" s="46" t="str">
        <f>IF(Table1[[#This Row],[Cur]]&lt;&gt;"",IF(Table1[[#This Row],[Cur]]="USD","",ExchangeRate),"")</f>
        <v/>
      </c>
      <c r="BB2901" s="46" t="str">
        <f>IF(Table1[[#This Row],[Grant]]&lt;&gt;"",VLOOKUP(Table1[[#This Row],[Grant]],Grants!B:D,3),"")</f>
        <v/>
      </c>
      <c r="BC2901" s="46" t="str">
        <f>TRIM(Table1[[#This Row],[Vendor ID]])</f>
        <v/>
      </c>
      <c r="BD2901">
        <f>IF(Table1[[#This Row],[Reference Number]]=Q2900,BD2900,BD2900+1)</f>
        <v>0</v>
      </c>
    </row>
    <row r="2902" spans="1:56" ht="11.25" customHeight="1" x14ac:dyDescent="0.25">
      <c r="A2902" s="1"/>
      <c r="B2902" s="88" t="str">
        <f>IF(Table1[[#This Row],[Posting Date]]&lt;&gt;"",IF(Table1[[#This Row],[Reference Number]]=Q2901,B2901+1,1),"")</f>
        <v/>
      </c>
      <c r="C2902" s="61"/>
      <c r="D2902" s="61"/>
      <c r="E2902" s="138"/>
      <c r="F2902" s="141" t="str">
        <f>IFERROR(IF(VLOOKUP(Table1[[#This Row],[Budget Code Description]],Dimentions!$X$6:$AC$139,2,FALSE)="","",VLOOKUP(Table1[[#This Row],[Budget Code Description]],Dimentions!$X$6:$AC$139,2,FALSE)),"")</f>
        <v/>
      </c>
      <c r="G2902" s="141"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1" t="str">
        <f>IFERROR(VLOOKUP(Table1[[#This Row],[Budget Code Description]],Table6[#All],8,FALSE),"")</f>
        <v/>
      </c>
      <c r="L2902" s="63"/>
      <c r="M2902" s="65" t="str">
        <f>IFERROR(VLOOKUP(Table1[[#This Row],[Staff ID]],Table2[],2,FALSE),"")</f>
        <v/>
      </c>
      <c r="N2902" s="209" t="str">
        <f>IFERROR(IF(VLOOKUP(Table1[[#This Row],[Budget Code Description]],Dimentions!$X$6:$AC$134,4,FALSE)="","",VLOOKUP(Table1[[#This Row],[Budget Code Description]],Dimentions!$X$6:$AC$134,4,FALSE)),"")</f>
        <v/>
      </c>
      <c r="O2902" s="65" t="str">
        <f>IFERROR(VLOOKUP(Table1[[#This Row],[Vendor ID]],Table549[],2,FALSE),"")</f>
        <v/>
      </c>
      <c r="P2902" s="63"/>
      <c r="Q2902" s="141" t="str">
        <f>IF(Table1[[#This Row],[Posting Date]]&lt;&gt;"",$D$9,"")</f>
        <v/>
      </c>
      <c r="R2902" s="157" t="str">
        <f>IF(Table1[[#This Row],[Posting Date]]&lt;&gt;"",$D$10,"")</f>
        <v/>
      </c>
      <c r="S2902" s="66"/>
      <c r="T2902" s="63"/>
      <c r="U2902" s="67"/>
      <c r="V2902" s="67"/>
      <c r="W2902" s="67" t="str">
        <f t="shared" si="49"/>
        <v/>
      </c>
      <c r="X2902" s="159" t="str">
        <f>IF(E2902="","",(IF(Table1[[#This Row],[Cur]]="USD",Table1[[#This Row],[Cur_Amount Debit]],Table1[[#This Row],[Cur_Amount Debit]]/Table1[[#This Row],[Exchange Rate]])))</f>
        <v/>
      </c>
      <c r="Y2902" s="159" t="str">
        <f>IF(E2902="","",(IF(Table1[[#This Row],[Cur]]="USD",Table1[[#This Row],[Cur_Amount Credit]],Table1[[#This Row],[Cur_Amount Credit]]/ExchangeRate)))</f>
        <v/>
      </c>
      <c r="Z2902" s="201" t="str">
        <f>IF(E2902="","",(Table1[[#This Row],[Debit USD]]-Table1[[#This Row],[Credit USD]]))</f>
        <v/>
      </c>
      <c r="AA2902" s="226"/>
      <c r="AB2902" s="255"/>
      <c r="AC2902" s="1"/>
      <c r="AD2902" s="15"/>
      <c r="AE2902" s="15" t="str">
        <f>IF(AND(OR(Table1[[#This Row],[Account]]="15030",Table1[[#This Row],[Account]]="15035",Table1[[#This Row],[Account]]="20150"),Table1[[#This Row],[Vendor ID]]=""),1,"")</f>
        <v/>
      </c>
      <c r="AF2902" s="15"/>
      <c r="AG2902" s="15"/>
      <c r="AH2902" s="15"/>
      <c r="AI2902" s="46" t="str">
        <f>IF(Table1[[#This Row],[Posting Date]]&lt;&gt;"","GJ-"&amp;CountryID,"")</f>
        <v/>
      </c>
      <c r="AJ2902" s="59" t="str">
        <f>IF(Table1[[#This Row],[Posting Date]]&lt;&gt;"",Table1[[#This Row],[Posting Date]],"")</f>
        <v/>
      </c>
      <c r="AK2902" s="46"/>
      <c r="AL2902" s="46" t="str">
        <f>IF(Table1[[#This Row],[Description]]&lt;&gt;"",Table1[[#This Row],[Description]],"")</f>
        <v/>
      </c>
      <c r="AM2902" s="46" t="str">
        <f>IF(Table1[[#This Row],[Posting Date]]&lt;&gt;"",Table1[[#This Row],[Reference Number]],"")</f>
        <v/>
      </c>
      <c r="AN2902" s="46" t="str">
        <f>TRIM(Table1[[#This Row],[Line '#]])</f>
        <v/>
      </c>
      <c r="AO2902" s="46" t="str">
        <f>TRIM(Table1[[#This Row],[Account]])</f>
        <v/>
      </c>
      <c r="AP2902" s="46" t="str">
        <f>IF(Table1[[#This Row],[Posting Date]]&lt;&gt;"",$D$5,"")</f>
        <v/>
      </c>
      <c r="AQ2902" s="46" t="str">
        <f>TRIM(Table1[[#This Row],[Departments-Prgrams]])</f>
        <v/>
      </c>
      <c r="AR2902" s="46" t="str">
        <f>TRIM(Table1[[#This Row],[Grant]])</f>
        <v/>
      </c>
      <c r="AS2902" s="46" t="str">
        <f>TRIM(Table1[[#This Row],[Staff ID]])</f>
        <v/>
      </c>
      <c r="AT2902" s="46" t="str">
        <f>IF(TRIM(Table1[[#This Row],[Budget Code]])=0,"",TRIM(Table1[[#This Row],[Budget Code]]))</f>
        <v/>
      </c>
      <c r="AU2902" s="46" t="str">
        <f>IF(Table1[[#This Row],[Line Description]]&lt;&gt;"",Table1[[#This Row],[Line Description]],"")</f>
        <v/>
      </c>
      <c r="AV2902" s="46" t="str">
        <f>IF(Table1[[#This Row],[Cur_Amount Debit]]&gt;0,ROUND(Table1[[#This Row],[Cur_Amount Debit]],2),"")</f>
        <v/>
      </c>
      <c r="AW2902" s="46" t="str">
        <f>IF(Table1[[#This Row],[Cur_Amount Credit]]&gt;0,ROUND(Table1[[#This Row],[Cur_Amount Credit]],2),"")</f>
        <v/>
      </c>
      <c r="AX2902" s="46" t="str">
        <f>LEFT(Table1[[#This Row],[Cur]],3)</f>
        <v/>
      </c>
      <c r="AY2902" s="59"/>
      <c r="AZ2902" s="46"/>
      <c r="BA2902" s="46" t="str">
        <f>IF(Table1[[#This Row],[Cur]]&lt;&gt;"",IF(Table1[[#This Row],[Cur]]="USD","",ExchangeRate),"")</f>
        <v/>
      </c>
      <c r="BB2902" s="46" t="str">
        <f>IF(Table1[[#This Row],[Grant]]&lt;&gt;"",VLOOKUP(Table1[[#This Row],[Grant]],Grants!B:D,3),"")</f>
        <v/>
      </c>
      <c r="BC2902" s="46" t="str">
        <f>TRIM(Table1[[#This Row],[Vendor ID]])</f>
        <v/>
      </c>
      <c r="BD2902">
        <f>IF(Table1[[#This Row],[Reference Number]]=Q2901,BD2901,BD2901+1)</f>
        <v>0</v>
      </c>
    </row>
    <row r="2903" spans="1:56" ht="11.25" customHeight="1" x14ac:dyDescent="0.25">
      <c r="A2903" s="1"/>
      <c r="B2903" s="88" t="str">
        <f>IF(Table1[[#This Row],[Posting Date]]&lt;&gt;"",IF(Table1[[#This Row],[Reference Number]]=Q2902,B2902+1,1),"")</f>
        <v/>
      </c>
      <c r="C2903" s="61"/>
      <c r="D2903" s="61"/>
      <c r="E2903" s="138"/>
      <c r="F2903" s="141" t="str">
        <f>IFERROR(IF(VLOOKUP(Table1[[#This Row],[Budget Code Description]],Dimentions!$X$6:$AC$139,2,FALSE)="","",VLOOKUP(Table1[[#This Row],[Budget Code Description]],Dimentions!$X$6:$AC$139,2,FALSE)),"")</f>
        <v/>
      </c>
      <c r="G2903" s="141"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1" t="str">
        <f>IFERROR(VLOOKUP(Table1[[#This Row],[Budget Code Description]],Table6[#All],8,FALSE),"")</f>
        <v/>
      </c>
      <c r="L2903" s="63"/>
      <c r="M2903" s="65" t="str">
        <f>IFERROR(VLOOKUP(Table1[[#This Row],[Staff ID]],Table2[],2,FALSE),"")</f>
        <v/>
      </c>
      <c r="N2903" s="209" t="str">
        <f>IFERROR(IF(VLOOKUP(Table1[[#This Row],[Budget Code Description]],Dimentions!$X$6:$AC$134,4,FALSE)="","",VLOOKUP(Table1[[#This Row],[Budget Code Description]],Dimentions!$X$6:$AC$134,4,FALSE)),"")</f>
        <v/>
      </c>
      <c r="O2903" s="65" t="str">
        <f>IFERROR(VLOOKUP(Table1[[#This Row],[Vendor ID]],Table549[],2,FALSE),"")</f>
        <v/>
      </c>
      <c r="P2903" s="63"/>
      <c r="Q2903" s="141" t="str">
        <f>IF(Table1[[#This Row],[Posting Date]]&lt;&gt;"",$D$9,"")</f>
        <v/>
      </c>
      <c r="R2903" s="157" t="str">
        <f>IF(Table1[[#This Row],[Posting Date]]&lt;&gt;"",$D$10,"")</f>
        <v/>
      </c>
      <c r="S2903" s="66"/>
      <c r="T2903" s="63"/>
      <c r="U2903" s="67"/>
      <c r="V2903" s="67"/>
      <c r="W2903" s="67" t="str">
        <f t="shared" si="49"/>
        <v/>
      </c>
      <c r="X2903" s="159" t="str">
        <f>IF(E2903="","",(IF(Table1[[#This Row],[Cur]]="USD",Table1[[#This Row],[Cur_Amount Debit]],Table1[[#This Row],[Cur_Amount Debit]]/Table1[[#This Row],[Exchange Rate]])))</f>
        <v/>
      </c>
      <c r="Y2903" s="159" t="str">
        <f>IF(E2903="","",(IF(Table1[[#This Row],[Cur]]="USD",Table1[[#This Row],[Cur_Amount Credit]],Table1[[#This Row],[Cur_Amount Credit]]/ExchangeRate)))</f>
        <v/>
      </c>
      <c r="Z2903" s="201" t="str">
        <f>IF(E2903="","",(Table1[[#This Row],[Debit USD]]-Table1[[#This Row],[Credit USD]]))</f>
        <v/>
      </c>
      <c r="AA2903" s="226"/>
      <c r="AB2903" s="255"/>
      <c r="AC2903" s="1"/>
      <c r="AD2903" s="15"/>
      <c r="AE2903" s="15" t="str">
        <f>IF(AND(OR(Table1[[#This Row],[Account]]="15030",Table1[[#This Row],[Account]]="15035",Table1[[#This Row],[Account]]="20150"),Table1[[#This Row],[Vendor ID]]=""),1,"")</f>
        <v/>
      </c>
      <c r="AF2903" s="15"/>
      <c r="AG2903" s="15"/>
      <c r="AH2903" s="15"/>
      <c r="AI2903" s="46" t="str">
        <f>IF(Table1[[#This Row],[Posting Date]]&lt;&gt;"","GJ-"&amp;CountryID,"")</f>
        <v/>
      </c>
      <c r="AJ2903" s="59" t="str">
        <f>IF(Table1[[#This Row],[Posting Date]]&lt;&gt;"",Table1[[#This Row],[Posting Date]],"")</f>
        <v/>
      </c>
      <c r="AK2903" s="46"/>
      <c r="AL2903" s="46" t="str">
        <f>IF(Table1[[#This Row],[Description]]&lt;&gt;"",Table1[[#This Row],[Description]],"")</f>
        <v/>
      </c>
      <c r="AM2903" s="46" t="str">
        <f>IF(Table1[[#This Row],[Posting Date]]&lt;&gt;"",Table1[[#This Row],[Reference Number]],"")</f>
        <v/>
      </c>
      <c r="AN2903" s="46" t="str">
        <f>TRIM(Table1[[#This Row],[Line '#]])</f>
        <v/>
      </c>
      <c r="AO2903" s="46" t="str">
        <f>TRIM(Table1[[#This Row],[Account]])</f>
        <v/>
      </c>
      <c r="AP2903" s="46" t="str">
        <f>IF(Table1[[#This Row],[Posting Date]]&lt;&gt;"",$D$5,"")</f>
        <v/>
      </c>
      <c r="AQ2903" s="46" t="str">
        <f>TRIM(Table1[[#This Row],[Departments-Prgrams]])</f>
        <v/>
      </c>
      <c r="AR2903" s="46" t="str">
        <f>TRIM(Table1[[#This Row],[Grant]])</f>
        <v/>
      </c>
      <c r="AS2903" s="46" t="str">
        <f>TRIM(Table1[[#This Row],[Staff ID]])</f>
        <v/>
      </c>
      <c r="AT2903" s="46" t="str">
        <f>IF(TRIM(Table1[[#This Row],[Budget Code]])=0,"",TRIM(Table1[[#This Row],[Budget Code]]))</f>
        <v/>
      </c>
      <c r="AU2903" s="46" t="str">
        <f>IF(Table1[[#This Row],[Line Description]]&lt;&gt;"",Table1[[#This Row],[Line Description]],"")</f>
        <v/>
      </c>
      <c r="AV2903" s="46" t="str">
        <f>IF(Table1[[#This Row],[Cur_Amount Debit]]&gt;0,ROUND(Table1[[#This Row],[Cur_Amount Debit]],2),"")</f>
        <v/>
      </c>
      <c r="AW2903" s="46" t="str">
        <f>IF(Table1[[#This Row],[Cur_Amount Credit]]&gt;0,ROUND(Table1[[#This Row],[Cur_Amount Credit]],2),"")</f>
        <v/>
      </c>
      <c r="AX2903" s="46" t="str">
        <f>LEFT(Table1[[#This Row],[Cur]],3)</f>
        <v/>
      </c>
      <c r="AY2903" s="59"/>
      <c r="AZ2903" s="46"/>
      <c r="BA2903" s="46" t="str">
        <f>IF(Table1[[#This Row],[Cur]]&lt;&gt;"",IF(Table1[[#This Row],[Cur]]="USD","",ExchangeRate),"")</f>
        <v/>
      </c>
      <c r="BB2903" s="46" t="str">
        <f>IF(Table1[[#This Row],[Grant]]&lt;&gt;"",VLOOKUP(Table1[[#This Row],[Grant]],Grants!B:D,3),"")</f>
        <v/>
      </c>
      <c r="BC2903" s="46" t="str">
        <f>TRIM(Table1[[#This Row],[Vendor ID]])</f>
        <v/>
      </c>
      <c r="BD2903">
        <f>IF(Table1[[#This Row],[Reference Number]]=Q2902,BD2902,BD2902+1)</f>
        <v>0</v>
      </c>
    </row>
    <row r="2904" spans="1:56" ht="11.25" customHeight="1" x14ac:dyDescent="0.25">
      <c r="A2904" s="1"/>
      <c r="B2904" s="88" t="str">
        <f>IF(Table1[[#This Row],[Posting Date]]&lt;&gt;"",IF(Table1[[#This Row],[Reference Number]]=Q2903,B2903+1,1),"")</f>
        <v/>
      </c>
      <c r="C2904" s="61"/>
      <c r="D2904" s="61"/>
      <c r="E2904" s="138"/>
      <c r="F2904" s="141" t="str">
        <f>IFERROR(IF(VLOOKUP(Table1[[#This Row],[Budget Code Description]],Dimentions!$X$6:$AC$139,2,FALSE)="","",VLOOKUP(Table1[[#This Row],[Budget Code Description]],Dimentions!$X$6:$AC$139,2,FALSE)),"")</f>
        <v/>
      </c>
      <c r="G2904" s="141"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1" t="str">
        <f>IFERROR(VLOOKUP(Table1[[#This Row],[Budget Code Description]],Table6[#All],8,FALSE),"")</f>
        <v/>
      </c>
      <c r="L2904" s="63"/>
      <c r="M2904" s="65" t="str">
        <f>IFERROR(VLOOKUP(Table1[[#This Row],[Staff ID]],Table2[],2,FALSE),"")</f>
        <v/>
      </c>
      <c r="N2904" s="209" t="str">
        <f>IFERROR(IF(VLOOKUP(Table1[[#This Row],[Budget Code Description]],Dimentions!$X$6:$AC$134,4,FALSE)="","",VLOOKUP(Table1[[#This Row],[Budget Code Description]],Dimentions!$X$6:$AC$134,4,FALSE)),"")</f>
        <v/>
      </c>
      <c r="O2904" s="65" t="str">
        <f>IFERROR(VLOOKUP(Table1[[#This Row],[Vendor ID]],Table549[],2,FALSE),"")</f>
        <v/>
      </c>
      <c r="P2904" s="63"/>
      <c r="Q2904" s="141" t="str">
        <f>IF(Table1[[#This Row],[Posting Date]]&lt;&gt;"",$D$9,"")</f>
        <v/>
      </c>
      <c r="R2904" s="157" t="str">
        <f>IF(Table1[[#This Row],[Posting Date]]&lt;&gt;"",$D$10,"")</f>
        <v/>
      </c>
      <c r="S2904" s="66"/>
      <c r="T2904" s="63"/>
      <c r="U2904" s="67"/>
      <c r="V2904" s="67"/>
      <c r="W2904" s="67" t="str">
        <f t="shared" si="49"/>
        <v/>
      </c>
      <c r="X2904" s="159" t="str">
        <f>IF(E2904="","",(IF(Table1[[#This Row],[Cur]]="USD",Table1[[#This Row],[Cur_Amount Debit]],Table1[[#This Row],[Cur_Amount Debit]]/Table1[[#This Row],[Exchange Rate]])))</f>
        <v/>
      </c>
      <c r="Y2904" s="159" t="str">
        <f>IF(E2904="","",(IF(Table1[[#This Row],[Cur]]="USD",Table1[[#This Row],[Cur_Amount Credit]],Table1[[#This Row],[Cur_Amount Credit]]/ExchangeRate)))</f>
        <v/>
      </c>
      <c r="Z2904" s="201" t="str">
        <f>IF(E2904="","",(Table1[[#This Row],[Debit USD]]-Table1[[#This Row],[Credit USD]]))</f>
        <v/>
      </c>
      <c r="AA2904" s="226"/>
      <c r="AB2904" s="255"/>
      <c r="AC2904" s="1"/>
      <c r="AD2904" s="15"/>
      <c r="AE2904" s="15" t="str">
        <f>IF(AND(OR(Table1[[#This Row],[Account]]="15030",Table1[[#This Row],[Account]]="15035",Table1[[#This Row],[Account]]="20150"),Table1[[#This Row],[Vendor ID]]=""),1,"")</f>
        <v/>
      </c>
      <c r="AF2904" s="15"/>
      <c r="AG2904" s="15"/>
      <c r="AH2904" s="15"/>
      <c r="AI2904" s="46" t="str">
        <f>IF(Table1[[#This Row],[Posting Date]]&lt;&gt;"","GJ-"&amp;CountryID,"")</f>
        <v/>
      </c>
      <c r="AJ2904" s="59" t="str">
        <f>IF(Table1[[#This Row],[Posting Date]]&lt;&gt;"",Table1[[#This Row],[Posting Date]],"")</f>
        <v/>
      </c>
      <c r="AK2904" s="46"/>
      <c r="AL2904" s="46" t="str">
        <f>IF(Table1[[#This Row],[Description]]&lt;&gt;"",Table1[[#This Row],[Description]],"")</f>
        <v/>
      </c>
      <c r="AM2904" s="46" t="str">
        <f>IF(Table1[[#This Row],[Posting Date]]&lt;&gt;"",Table1[[#This Row],[Reference Number]],"")</f>
        <v/>
      </c>
      <c r="AN2904" s="46" t="str">
        <f>TRIM(Table1[[#This Row],[Line '#]])</f>
        <v/>
      </c>
      <c r="AO2904" s="46" t="str">
        <f>TRIM(Table1[[#This Row],[Account]])</f>
        <v/>
      </c>
      <c r="AP2904" s="46" t="str">
        <f>IF(Table1[[#This Row],[Posting Date]]&lt;&gt;"",$D$5,"")</f>
        <v/>
      </c>
      <c r="AQ2904" s="46" t="str">
        <f>TRIM(Table1[[#This Row],[Departments-Prgrams]])</f>
        <v/>
      </c>
      <c r="AR2904" s="46" t="str">
        <f>TRIM(Table1[[#This Row],[Grant]])</f>
        <v/>
      </c>
      <c r="AS2904" s="46" t="str">
        <f>TRIM(Table1[[#This Row],[Staff ID]])</f>
        <v/>
      </c>
      <c r="AT2904" s="46" t="str">
        <f>IF(TRIM(Table1[[#This Row],[Budget Code]])=0,"",TRIM(Table1[[#This Row],[Budget Code]]))</f>
        <v/>
      </c>
      <c r="AU2904" s="46" t="str">
        <f>IF(Table1[[#This Row],[Line Description]]&lt;&gt;"",Table1[[#This Row],[Line Description]],"")</f>
        <v/>
      </c>
      <c r="AV2904" s="46" t="str">
        <f>IF(Table1[[#This Row],[Cur_Amount Debit]]&gt;0,ROUND(Table1[[#This Row],[Cur_Amount Debit]],2),"")</f>
        <v/>
      </c>
      <c r="AW2904" s="46" t="str">
        <f>IF(Table1[[#This Row],[Cur_Amount Credit]]&gt;0,ROUND(Table1[[#This Row],[Cur_Amount Credit]],2),"")</f>
        <v/>
      </c>
      <c r="AX2904" s="46" t="str">
        <f>LEFT(Table1[[#This Row],[Cur]],3)</f>
        <v/>
      </c>
      <c r="AY2904" s="59"/>
      <c r="AZ2904" s="46"/>
      <c r="BA2904" s="46" t="str">
        <f>IF(Table1[[#This Row],[Cur]]&lt;&gt;"",IF(Table1[[#This Row],[Cur]]="USD","",ExchangeRate),"")</f>
        <v/>
      </c>
      <c r="BB2904" s="46" t="str">
        <f>IF(Table1[[#This Row],[Grant]]&lt;&gt;"",VLOOKUP(Table1[[#This Row],[Grant]],Grants!B:D,3),"")</f>
        <v/>
      </c>
      <c r="BC2904" s="46" t="str">
        <f>TRIM(Table1[[#This Row],[Vendor ID]])</f>
        <v/>
      </c>
      <c r="BD2904">
        <f>IF(Table1[[#This Row],[Reference Number]]=Q2903,BD2903,BD2903+1)</f>
        <v>0</v>
      </c>
    </row>
    <row r="2905" spans="1:56" ht="11.25" customHeight="1" x14ac:dyDescent="0.25">
      <c r="A2905" s="1"/>
      <c r="B2905" s="88" t="str">
        <f>IF(Table1[[#This Row],[Posting Date]]&lt;&gt;"",IF(Table1[[#This Row],[Reference Number]]=Q2904,B2904+1,1),"")</f>
        <v/>
      </c>
      <c r="C2905" s="61"/>
      <c r="D2905" s="61"/>
      <c r="E2905" s="138"/>
      <c r="F2905" s="141" t="str">
        <f>IFERROR(IF(VLOOKUP(Table1[[#This Row],[Budget Code Description]],Dimentions!$X$6:$AC$139,2,FALSE)="","",VLOOKUP(Table1[[#This Row],[Budget Code Description]],Dimentions!$X$6:$AC$139,2,FALSE)),"")</f>
        <v/>
      </c>
      <c r="G2905" s="141"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1" t="str">
        <f>IFERROR(VLOOKUP(Table1[[#This Row],[Budget Code Description]],Table6[#All],8,FALSE),"")</f>
        <v/>
      </c>
      <c r="L2905" s="63"/>
      <c r="M2905" s="65" t="str">
        <f>IFERROR(VLOOKUP(Table1[[#This Row],[Staff ID]],Table2[],2,FALSE),"")</f>
        <v/>
      </c>
      <c r="N2905" s="209" t="str">
        <f>IFERROR(IF(VLOOKUP(Table1[[#This Row],[Budget Code Description]],Dimentions!$X$6:$AC$134,4,FALSE)="","",VLOOKUP(Table1[[#This Row],[Budget Code Description]],Dimentions!$X$6:$AC$134,4,FALSE)),"")</f>
        <v/>
      </c>
      <c r="O2905" s="65" t="str">
        <f>IFERROR(VLOOKUP(Table1[[#This Row],[Vendor ID]],Table549[],2,FALSE),"")</f>
        <v/>
      </c>
      <c r="P2905" s="63"/>
      <c r="Q2905" s="141" t="str">
        <f>IF(Table1[[#This Row],[Posting Date]]&lt;&gt;"",$D$9,"")</f>
        <v/>
      </c>
      <c r="R2905" s="157" t="str">
        <f>IF(Table1[[#This Row],[Posting Date]]&lt;&gt;"",$D$10,"")</f>
        <v/>
      </c>
      <c r="S2905" s="66"/>
      <c r="T2905" s="63"/>
      <c r="U2905" s="67"/>
      <c r="V2905" s="67"/>
      <c r="W2905" s="67" t="str">
        <f t="shared" si="49"/>
        <v/>
      </c>
      <c r="X2905" s="159" t="str">
        <f>IF(E2905="","",(IF(Table1[[#This Row],[Cur]]="USD",Table1[[#This Row],[Cur_Amount Debit]],Table1[[#This Row],[Cur_Amount Debit]]/Table1[[#This Row],[Exchange Rate]])))</f>
        <v/>
      </c>
      <c r="Y2905" s="159" t="str">
        <f>IF(E2905="","",(IF(Table1[[#This Row],[Cur]]="USD",Table1[[#This Row],[Cur_Amount Credit]],Table1[[#This Row],[Cur_Amount Credit]]/ExchangeRate)))</f>
        <v/>
      </c>
      <c r="Z2905" s="201" t="str">
        <f>IF(E2905="","",(Table1[[#This Row],[Debit USD]]-Table1[[#This Row],[Credit USD]]))</f>
        <v/>
      </c>
      <c r="AA2905" s="226"/>
      <c r="AB2905" s="255"/>
      <c r="AC2905" s="1"/>
      <c r="AD2905" s="15"/>
      <c r="AE2905" s="15" t="str">
        <f>IF(AND(OR(Table1[[#This Row],[Account]]="15030",Table1[[#This Row],[Account]]="15035",Table1[[#This Row],[Account]]="20150"),Table1[[#This Row],[Vendor ID]]=""),1,"")</f>
        <v/>
      </c>
      <c r="AF2905" s="15"/>
      <c r="AG2905" s="15"/>
      <c r="AH2905" s="15"/>
      <c r="AI2905" s="46" t="str">
        <f>IF(Table1[[#This Row],[Posting Date]]&lt;&gt;"","GJ-"&amp;CountryID,"")</f>
        <v/>
      </c>
      <c r="AJ2905" s="59" t="str">
        <f>IF(Table1[[#This Row],[Posting Date]]&lt;&gt;"",Table1[[#This Row],[Posting Date]],"")</f>
        <v/>
      </c>
      <c r="AK2905" s="46"/>
      <c r="AL2905" s="46" t="str">
        <f>IF(Table1[[#This Row],[Description]]&lt;&gt;"",Table1[[#This Row],[Description]],"")</f>
        <v/>
      </c>
      <c r="AM2905" s="46" t="str">
        <f>IF(Table1[[#This Row],[Posting Date]]&lt;&gt;"",Table1[[#This Row],[Reference Number]],"")</f>
        <v/>
      </c>
      <c r="AN2905" s="46" t="str">
        <f>TRIM(Table1[[#This Row],[Line '#]])</f>
        <v/>
      </c>
      <c r="AO2905" s="46" t="str">
        <f>TRIM(Table1[[#This Row],[Account]])</f>
        <v/>
      </c>
      <c r="AP2905" s="46" t="str">
        <f>IF(Table1[[#This Row],[Posting Date]]&lt;&gt;"",$D$5,"")</f>
        <v/>
      </c>
      <c r="AQ2905" s="46" t="str">
        <f>TRIM(Table1[[#This Row],[Departments-Prgrams]])</f>
        <v/>
      </c>
      <c r="AR2905" s="46" t="str">
        <f>TRIM(Table1[[#This Row],[Grant]])</f>
        <v/>
      </c>
      <c r="AS2905" s="46" t="str">
        <f>TRIM(Table1[[#This Row],[Staff ID]])</f>
        <v/>
      </c>
      <c r="AT2905" s="46" t="str">
        <f>IF(TRIM(Table1[[#This Row],[Budget Code]])=0,"",TRIM(Table1[[#This Row],[Budget Code]]))</f>
        <v/>
      </c>
      <c r="AU2905" s="46" t="str">
        <f>IF(Table1[[#This Row],[Line Description]]&lt;&gt;"",Table1[[#This Row],[Line Description]],"")</f>
        <v/>
      </c>
      <c r="AV2905" s="46" t="str">
        <f>IF(Table1[[#This Row],[Cur_Amount Debit]]&gt;0,ROUND(Table1[[#This Row],[Cur_Amount Debit]],2),"")</f>
        <v/>
      </c>
      <c r="AW2905" s="46" t="str">
        <f>IF(Table1[[#This Row],[Cur_Amount Credit]]&gt;0,ROUND(Table1[[#This Row],[Cur_Amount Credit]],2),"")</f>
        <v/>
      </c>
      <c r="AX2905" s="46" t="str">
        <f>LEFT(Table1[[#This Row],[Cur]],3)</f>
        <v/>
      </c>
      <c r="AY2905" s="59"/>
      <c r="AZ2905" s="46"/>
      <c r="BA2905" s="46" t="str">
        <f>IF(Table1[[#This Row],[Cur]]&lt;&gt;"",IF(Table1[[#This Row],[Cur]]="USD","",ExchangeRate),"")</f>
        <v/>
      </c>
      <c r="BB2905" s="46" t="str">
        <f>IF(Table1[[#This Row],[Grant]]&lt;&gt;"",VLOOKUP(Table1[[#This Row],[Grant]],Grants!B:D,3),"")</f>
        <v/>
      </c>
      <c r="BC2905" s="46" t="str">
        <f>TRIM(Table1[[#This Row],[Vendor ID]])</f>
        <v/>
      </c>
      <c r="BD2905">
        <f>IF(Table1[[#This Row],[Reference Number]]=Q2904,BD2904,BD2904+1)</f>
        <v>0</v>
      </c>
    </row>
    <row r="2906" spans="1:56" ht="11.25" customHeight="1" x14ac:dyDescent="0.25">
      <c r="A2906" s="1"/>
      <c r="B2906" s="88" t="str">
        <f>IF(Table1[[#This Row],[Posting Date]]&lt;&gt;"",IF(Table1[[#This Row],[Reference Number]]=Q2905,B2905+1,1),"")</f>
        <v/>
      </c>
      <c r="C2906" s="61"/>
      <c r="D2906" s="61"/>
      <c r="E2906" s="138"/>
      <c r="F2906" s="141" t="str">
        <f>IFERROR(IF(VLOOKUP(Table1[[#This Row],[Budget Code Description]],Dimentions!$X$6:$AC$139,2,FALSE)="","",VLOOKUP(Table1[[#This Row],[Budget Code Description]],Dimentions!$X$6:$AC$139,2,FALSE)),"")</f>
        <v/>
      </c>
      <c r="G2906" s="141"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1" t="str">
        <f>IFERROR(VLOOKUP(Table1[[#This Row],[Budget Code Description]],Table6[#All],8,FALSE),"")</f>
        <v/>
      </c>
      <c r="L2906" s="63"/>
      <c r="M2906" s="65" t="str">
        <f>IFERROR(VLOOKUP(Table1[[#This Row],[Staff ID]],Table2[],2,FALSE),"")</f>
        <v/>
      </c>
      <c r="N2906" s="209" t="str">
        <f>IFERROR(IF(VLOOKUP(Table1[[#This Row],[Budget Code Description]],Dimentions!$X$6:$AC$134,4,FALSE)="","",VLOOKUP(Table1[[#This Row],[Budget Code Description]],Dimentions!$X$6:$AC$134,4,FALSE)),"")</f>
        <v/>
      </c>
      <c r="O2906" s="65" t="str">
        <f>IFERROR(VLOOKUP(Table1[[#This Row],[Vendor ID]],Table549[],2,FALSE),"")</f>
        <v/>
      </c>
      <c r="P2906" s="63"/>
      <c r="Q2906" s="141" t="str">
        <f>IF(Table1[[#This Row],[Posting Date]]&lt;&gt;"",$D$9,"")</f>
        <v/>
      </c>
      <c r="R2906" s="157" t="str">
        <f>IF(Table1[[#This Row],[Posting Date]]&lt;&gt;"",$D$10,"")</f>
        <v/>
      </c>
      <c r="S2906" s="66"/>
      <c r="T2906" s="63"/>
      <c r="U2906" s="67"/>
      <c r="V2906" s="67"/>
      <c r="W2906" s="67" t="str">
        <f t="shared" si="49"/>
        <v/>
      </c>
      <c r="X2906" s="159" t="str">
        <f>IF(E2906="","",(IF(Table1[[#This Row],[Cur]]="USD",Table1[[#This Row],[Cur_Amount Debit]],Table1[[#This Row],[Cur_Amount Debit]]/Table1[[#This Row],[Exchange Rate]])))</f>
        <v/>
      </c>
      <c r="Y2906" s="159" t="str">
        <f>IF(E2906="","",(IF(Table1[[#This Row],[Cur]]="USD",Table1[[#This Row],[Cur_Amount Credit]],Table1[[#This Row],[Cur_Amount Credit]]/ExchangeRate)))</f>
        <v/>
      </c>
      <c r="Z2906" s="201" t="str">
        <f>IF(E2906="","",(Table1[[#This Row],[Debit USD]]-Table1[[#This Row],[Credit USD]]))</f>
        <v/>
      </c>
      <c r="AA2906" s="226"/>
      <c r="AB2906" s="255"/>
      <c r="AC2906" s="1"/>
      <c r="AD2906" s="15"/>
      <c r="AE2906" s="15" t="str">
        <f>IF(AND(OR(Table1[[#This Row],[Account]]="15030",Table1[[#This Row],[Account]]="15035",Table1[[#This Row],[Account]]="20150"),Table1[[#This Row],[Vendor ID]]=""),1,"")</f>
        <v/>
      </c>
      <c r="AF2906" s="15"/>
      <c r="AG2906" s="15"/>
      <c r="AH2906" s="15"/>
      <c r="AI2906" s="46" t="str">
        <f>IF(Table1[[#This Row],[Posting Date]]&lt;&gt;"","GJ-"&amp;CountryID,"")</f>
        <v/>
      </c>
      <c r="AJ2906" s="59" t="str">
        <f>IF(Table1[[#This Row],[Posting Date]]&lt;&gt;"",Table1[[#This Row],[Posting Date]],"")</f>
        <v/>
      </c>
      <c r="AK2906" s="46"/>
      <c r="AL2906" s="46" t="str">
        <f>IF(Table1[[#This Row],[Description]]&lt;&gt;"",Table1[[#This Row],[Description]],"")</f>
        <v/>
      </c>
      <c r="AM2906" s="46" t="str">
        <f>IF(Table1[[#This Row],[Posting Date]]&lt;&gt;"",Table1[[#This Row],[Reference Number]],"")</f>
        <v/>
      </c>
      <c r="AN2906" s="46" t="str">
        <f>TRIM(Table1[[#This Row],[Line '#]])</f>
        <v/>
      </c>
      <c r="AO2906" s="46" t="str">
        <f>TRIM(Table1[[#This Row],[Account]])</f>
        <v/>
      </c>
      <c r="AP2906" s="46" t="str">
        <f>IF(Table1[[#This Row],[Posting Date]]&lt;&gt;"",$D$5,"")</f>
        <v/>
      </c>
      <c r="AQ2906" s="46" t="str">
        <f>TRIM(Table1[[#This Row],[Departments-Prgrams]])</f>
        <v/>
      </c>
      <c r="AR2906" s="46" t="str">
        <f>TRIM(Table1[[#This Row],[Grant]])</f>
        <v/>
      </c>
      <c r="AS2906" s="46" t="str">
        <f>TRIM(Table1[[#This Row],[Staff ID]])</f>
        <v/>
      </c>
      <c r="AT2906" s="46" t="str">
        <f>IF(TRIM(Table1[[#This Row],[Budget Code]])=0,"",TRIM(Table1[[#This Row],[Budget Code]]))</f>
        <v/>
      </c>
      <c r="AU2906" s="46" t="str">
        <f>IF(Table1[[#This Row],[Line Description]]&lt;&gt;"",Table1[[#This Row],[Line Description]],"")</f>
        <v/>
      </c>
      <c r="AV2906" s="46" t="str">
        <f>IF(Table1[[#This Row],[Cur_Amount Debit]]&gt;0,ROUND(Table1[[#This Row],[Cur_Amount Debit]],2),"")</f>
        <v/>
      </c>
      <c r="AW2906" s="46" t="str">
        <f>IF(Table1[[#This Row],[Cur_Amount Credit]]&gt;0,ROUND(Table1[[#This Row],[Cur_Amount Credit]],2),"")</f>
        <v/>
      </c>
      <c r="AX2906" s="46" t="str">
        <f>LEFT(Table1[[#This Row],[Cur]],3)</f>
        <v/>
      </c>
      <c r="AY2906" s="59"/>
      <c r="AZ2906" s="46"/>
      <c r="BA2906" s="46" t="str">
        <f>IF(Table1[[#This Row],[Cur]]&lt;&gt;"",IF(Table1[[#This Row],[Cur]]="USD","",ExchangeRate),"")</f>
        <v/>
      </c>
      <c r="BB2906" s="46" t="str">
        <f>IF(Table1[[#This Row],[Grant]]&lt;&gt;"",VLOOKUP(Table1[[#This Row],[Grant]],Grants!B:D,3),"")</f>
        <v/>
      </c>
      <c r="BC2906" s="46" t="str">
        <f>TRIM(Table1[[#This Row],[Vendor ID]])</f>
        <v/>
      </c>
      <c r="BD2906">
        <f>IF(Table1[[#This Row],[Reference Number]]=Q2905,BD2905,BD2905+1)</f>
        <v>0</v>
      </c>
    </row>
    <row r="2907" spans="1:56" ht="11.25" customHeight="1" x14ac:dyDescent="0.25">
      <c r="A2907" s="1"/>
      <c r="B2907" s="88" t="str">
        <f>IF(Table1[[#This Row],[Posting Date]]&lt;&gt;"",IF(Table1[[#This Row],[Reference Number]]=Q2906,B2906+1,1),"")</f>
        <v/>
      </c>
      <c r="C2907" s="61"/>
      <c r="D2907" s="61"/>
      <c r="E2907" s="138"/>
      <c r="F2907" s="141" t="str">
        <f>IFERROR(IF(VLOOKUP(Table1[[#This Row],[Budget Code Description]],Dimentions!$X$6:$AC$139,2,FALSE)="","",VLOOKUP(Table1[[#This Row],[Budget Code Description]],Dimentions!$X$6:$AC$139,2,FALSE)),"")</f>
        <v/>
      </c>
      <c r="G2907" s="141"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1" t="str">
        <f>IFERROR(VLOOKUP(Table1[[#This Row],[Budget Code Description]],Table6[#All],8,FALSE),"")</f>
        <v/>
      </c>
      <c r="L2907" s="63"/>
      <c r="M2907" s="65" t="str">
        <f>IFERROR(VLOOKUP(Table1[[#This Row],[Staff ID]],Table2[],2,FALSE),"")</f>
        <v/>
      </c>
      <c r="N2907" s="209" t="str">
        <f>IFERROR(IF(VLOOKUP(Table1[[#This Row],[Budget Code Description]],Dimentions!$X$6:$AC$134,4,FALSE)="","",VLOOKUP(Table1[[#This Row],[Budget Code Description]],Dimentions!$X$6:$AC$134,4,FALSE)),"")</f>
        <v/>
      </c>
      <c r="O2907" s="65" t="str">
        <f>IFERROR(VLOOKUP(Table1[[#This Row],[Vendor ID]],Table549[],2,FALSE),"")</f>
        <v/>
      </c>
      <c r="P2907" s="63"/>
      <c r="Q2907" s="141" t="str">
        <f>IF(Table1[[#This Row],[Posting Date]]&lt;&gt;"",$D$9,"")</f>
        <v/>
      </c>
      <c r="R2907" s="157" t="str">
        <f>IF(Table1[[#This Row],[Posting Date]]&lt;&gt;"",$D$10,"")</f>
        <v/>
      </c>
      <c r="S2907" s="66"/>
      <c r="T2907" s="63"/>
      <c r="U2907" s="67"/>
      <c r="V2907" s="67"/>
      <c r="W2907" s="67" t="str">
        <f t="shared" si="49"/>
        <v/>
      </c>
      <c r="X2907" s="159" t="str">
        <f>IF(E2907="","",(IF(Table1[[#This Row],[Cur]]="USD",Table1[[#This Row],[Cur_Amount Debit]],Table1[[#This Row],[Cur_Amount Debit]]/Table1[[#This Row],[Exchange Rate]])))</f>
        <v/>
      </c>
      <c r="Y2907" s="159" t="str">
        <f>IF(E2907="","",(IF(Table1[[#This Row],[Cur]]="USD",Table1[[#This Row],[Cur_Amount Credit]],Table1[[#This Row],[Cur_Amount Credit]]/ExchangeRate)))</f>
        <v/>
      </c>
      <c r="Z2907" s="201" t="str">
        <f>IF(E2907="","",(Table1[[#This Row],[Debit USD]]-Table1[[#This Row],[Credit USD]]))</f>
        <v/>
      </c>
      <c r="AA2907" s="226"/>
      <c r="AB2907" s="255"/>
      <c r="AC2907" s="1"/>
      <c r="AD2907" s="15"/>
      <c r="AE2907" s="15" t="str">
        <f>IF(AND(OR(Table1[[#This Row],[Account]]="15030",Table1[[#This Row],[Account]]="15035",Table1[[#This Row],[Account]]="20150"),Table1[[#This Row],[Vendor ID]]=""),1,"")</f>
        <v/>
      </c>
      <c r="AF2907" s="15"/>
      <c r="AG2907" s="15"/>
      <c r="AH2907" s="15"/>
      <c r="AI2907" s="46" t="str">
        <f>IF(Table1[[#This Row],[Posting Date]]&lt;&gt;"","GJ-"&amp;CountryID,"")</f>
        <v/>
      </c>
      <c r="AJ2907" s="59" t="str">
        <f>IF(Table1[[#This Row],[Posting Date]]&lt;&gt;"",Table1[[#This Row],[Posting Date]],"")</f>
        <v/>
      </c>
      <c r="AK2907" s="46"/>
      <c r="AL2907" s="46" t="str">
        <f>IF(Table1[[#This Row],[Description]]&lt;&gt;"",Table1[[#This Row],[Description]],"")</f>
        <v/>
      </c>
      <c r="AM2907" s="46" t="str">
        <f>IF(Table1[[#This Row],[Posting Date]]&lt;&gt;"",Table1[[#This Row],[Reference Number]],"")</f>
        <v/>
      </c>
      <c r="AN2907" s="46" t="str">
        <f>TRIM(Table1[[#This Row],[Line '#]])</f>
        <v/>
      </c>
      <c r="AO2907" s="46" t="str">
        <f>TRIM(Table1[[#This Row],[Account]])</f>
        <v/>
      </c>
      <c r="AP2907" s="46" t="str">
        <f>IF(Table1[[#This Row],[Posting Date]]&lt;&gt;"",$D$5,"")</f>
        <v/>
      </c>
      <c r="AQ2907" s="46" t="str">
        <f>TRIM(Table1[[#This Row],[Departments-Prgrams]])</f>
        <v/>
      </c>
      <c r="AR2907" s="46" t="str">
        <f>TRIM(Table1[[#This Row],[Grant]])</f>
        <v/>
      </c>
      <c r="AS2907" s="46" t="str">
        <f>TRIM(Table1[[#This Row],[Staff ID]])</f>
        <v/>
      </c>
      <c r="AT2907" s="46" t="str">
        <f>IF(TRIM(Table1[[#This Row],[Budget Code]])=0,"",TRIM(Table1[[#This Row],[Budget Code]]))</f>
        <v/>
      </c>
      <c r="AU2907" s="46" t="str">
        <f>IF(Table1[[#This Row],[Line Description]]&lt;&gt;"",Table1[[#This Row],[Line Description]],"")</f>
        <v/>
      </c>
      <c r="AV2907" s="46" t="str">
        <f>IF(Table1[[#This Row],[Cur_Amount Debit]]&gt;0,ROUND(Table1[[#This Row],[Cur_Amount Debit]],2),"")</f>
        <v/>
      </c>
      <c r="AW2907" s="46" t="str">
        <f>IF(Table1[[#This Row],[Cur_Amount Credit]]&gt;0,ROUND(Table1[[#This Row],[Cur_Amount Credit]],2),"")</f>
        <v/>
      </c>
      <c r="AX2907" s="46" t="str">
        <f>LEFT(Table1[[#This Row],[Cur]],3)</f>
        <v/>
      </c>
      <c r="AY2907" s="59"/>
      <c r="AZ2907" s="46"/>
      <c r="BA2907" s="46" t="str">
        <f>IF(Table1[[#This Row],[Cur]]&lt;&gt;"",IF(Table1[[#This Row],[Cur]]="USD","",ExchangeRate),"")</f>
        <v/>
      </c>
      <c r="BB2907" s="46" t="str">
        <f>IF(Table1[[#This Row],[Grant]]&lt;&gt;"",VLOOKUP(Table1[[#This Row],[Grant]],Grants!B:D,3),"")</f>
        <v/>
      </c>
      <c r="BC2907" s="46" t="str">
        <f>TRIM(Table1[[#This Row],[Vendor ID]])</f>
        <v/>
      </c>
      <c r="BD2907">
        <f>IF(Table1[[#This Row],[Reference Number]]=Q2906,BD2906,BD2906+1)</f>
        <v>0</v>
      </c>
    </row>
    <row r="2908" spans="1:56" ht="11.25" customHeight="1" x14ac:dyDescent="0.25">
      <c r="A2908" s="1"/>
      <c r="B2908" s="88" t="str">
        <f>IF(Table1[[#This Row],[Posting Date]]&lt;&gt;"",IF(Table1[[#This Row],[Reference Number]]=Q2907,B2907+1,1),"")</f>
        <v/>
      </c>
      <c r="C2908" s="61"/>
      <c r="D2908" s="61"/>
      <c r="E2908" s="138"/>
      <c r="F2908" s="141" t="str">
        <f>IFERROR(IF(VLOOKUP(Table1[[#This Row],[Budget Code Description]],Dimentions!$X$6:$AC$139,2,FALSE)="","",VLOOKUP(Table1[[#This Row],[Budget Code Description]],Dimentions!$X$6:$AC$139,2,FALSE)),"")</f>
        <v/>
      </c>
      <c r="G2908" s="141"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1" t="str">
        <f>IFERROR(VLOOKUP(Table1[[#This Row],[Budget Code Description]],Table6[#All],8,FALSE),"")</f>
        <v/>
      </c>
      <c r="L2908" s="63"/>
      <c r="M2908" s="65" t="str">
        <f>IFERROR(VLOOKUP(Table1[[#This Row],[Staff ID]],Table2[],2,FALSE),"")</f>
        <v/>
      </c>
      <c r="N2908" s="209" t="str">
        <f>IFERROR(IF(VLOOKUP(Table1[[#This Row],[Budget Code Description]],Dimentions!$X$6:$AC$134,4,FALSE)="","",VLOOKUP(Table1[[#This Row],[Budget Code Description]],Dimentions!$X$6:$AC$134,4,FALSE)),"")</f>
        <v/>
      </c>
      <c r="O2908" s="65" t="str">
        <f>IFERROR(VLOOKUP(Table1[[#This Row],[Vendor ID]],Table549[],2,FALSE),"")</f>
        <v/>
      </c>
      <c r="P2908" s="63"/>
      <c r="Q2908" s="141" t="str">
        <f>IF(Table1[[#This Row],[Posting Date]]&lt;&gt;"",$D$9,"")</f>
        <v/>
      </c>
      <c r="R2908" s="157" t="str">
        <f>IF(Table1[[#This Row],[Posting Date]]&lt;&gt;"",$D$10,"")</f>
        <v/>
      </c>
      <c r="S2908" s="66"/>
      <c r="T2908" s="63"/>
      <c r="U2908" s="67"/>
      <c r="V2908" s="67"/>
      <c r="W2908" s="67" t="str">
        <f t="shared" si="49"/>
        <v/>
      </c>
      <c r="X2908" s="159" t="str">
        <f>IF(E2908="","",(IF(Table1[[#This Row],[Cur]]="USD",Table1[[#This Row],[Cur_Amount Debit]],Table1[[#This Row],[Cur_Amount Debit]]/Table1[[#This Row],[Exchange Rate]])))</f>
        <v/>
      </c>
      <c r="Y2908" s="159" t="str">
        <f>IF(E2908="","",(IF(Table1[[#This Row],[Cur]]="USD",Table1[[#This Row],[Cur_Amount Credit]],Table1[[#This Row],[Cur_Amount Credit]]/ExchangeRate)))</f>
        <v/>
      </c>
      <c r="Z2908" s="201" t="str">
        <f>IF(E2908="","",(Table1[[#This Row],[Debit USD]]-Table1[[#This Row],[Credit USD]]))</f>
        <v/>
      </c>
      <c r="AA2908" s="226"/>
      <c r="AB2908" s="255"/>
      <c r="AC2908" s="1"/>
      <c r="AD2908" s="15"/>
      <c r="AE2908" s="15" t="str">
        <f>IF(AND(OR(Table1[[#This Row],[Account]]="15030",Table1[[#This Row],[Account]]="15035",Table1[[#This Row],[Account]]="20150"),Table1[[#This Row],[Vendor ID]]=""),1,"")</f>
        <v/>
      </c>
      <c r="AF2908" s="15"/>
      <c r="AG2908" s="15"/>
      <c r="AH2908" s="15"/>
      <c r="AI2908" s="46" t="str">
        <f>IF(Table1[[#This Row],[Posting Date]]&lt;&gt;"","GJ-"&amp;CountryID,"")</f>
        <v/>
      </c>
      <c r="AJ2908" s="59" t="str">
        <f>IF(Table1[[#This Row],[Posting Date]]&lt;&gt;"",Table1[[#This Row],[Posting Date]],"")</f>
        <v/>
      </c>
      <c r="AK2908" s="46"/>
      <c r="AL2908" s="46" t="str">
        <f>IF(Table1[[#This Row],[Description]]&lt;&gt;"",Table1[[#This Row],[Description]],"")</f>
        <v/>
      </c>
      <c r="AM2908" s="46" t="str">
        <f>IF(Table1[[#This Row],[Posting Date]]&lt;&gt;"",Table1[[#This Row],[Reference Number]],"")</f>
        <v/>
      </c>
      <c r="AN2908" s="46" t="str">
        <f>TRIM(Table1[[#This Row],[Line '#]])</f>
        <v/>
      </c>
      <c r="AO2908" s="46" t="str">
        <f>TRIM(Table1[[#This Row],[Account]])</f>
        <v/>
      </c>
      <c r="AP2908" s="46" t="str">
        <f>IF(Table1[[#This Row],[Posting Date]]&lt;&gt;"",$D$5,"")</f>
        <v/>
      </c>
      <c r="AQ2908" s="46" t="str">
        <f>TRIM(Table1[[#This Row],[Departments-Prgrams]])</f>
        <v/>
      </c>
      <c r="AR2908" s="46" t="str">
        <f>TRIM(Table1[[#This Row],[Grant]])</f>
        <v/>
      </c>
      <c r="AS2908" s="46" t="str">
        <f>TRIM(Table1[[#This Row],[Staff ID]])</f>
        <v/>
      </c>
      <c r="AT2908" s="46" t="str">
        <f>IF(TRIM(Table1[[#This Row],[Budget Code]])=0,"",TRIM(Table1[[#This Row],[Budget Code]]))</f>
        <v/>
      </c>
      <c r="AU2908" s="46" t="str">
        <f>IF(Table1[[#This Row],[Line Description]]&lt;&gt;"",Table1[[#This Row],[Line Description]],"")</f>
        <v/>
      </c>
      <c r="AV2908" s="46" t="str">
        <f>IF(Table1[[#This Row],[Cur_Amount Debit]]&gt;0,ROUND(Table1[[#This Row],[Cur_Amount Debit]],2),"")</f>
        <v/>
      </c>
      <c r="AW2908" s="46" t="str">
        <f>IF(Table1[[#This Row],[Cur_Amount Credit]]&gt;0,ROUND(Table1[[#This Row],[Cur_Amount Credit]],2),"")</f>
        <v/>
      </c>
      <c r="AX2908" s="46" t="str">
        <f>LEFT(Table1[[#This Row],[Cur]],3)</f>
        <v/>
      </c>
      <c r="AY2908" s="59"/>
      <c r="AZ2908" s="46"/>
      <c r="BA2908" s="46" t="str">
        <f>IF(Table1[[#This Row],[Cur]]&lt;&gt;"",IF(Table1[[#This Row],[Cur]]="USD","",ExchangeRate),"")</f>
        <v/>
      </c>
      <c r="BB2908" s="46" t="str">
        <f>IF(Table1[[#This Row],[Grant]]&lt;&gt;"",VLOOKUP(Table1[[#This Row],[Grant]],Grants!B:D,3),"")</f>
        <v/>
      </c>
      <c r="BC2908" s="46" t="str">
        <f>TRIM(Table1[[#This Row],[Vendor ID]])</f>
        <v/>
      </c>
      <c r="BD2908">
        <f>IF(Table1[[#This Row],[Reference Number]]=Q2907,BD2907,BD2907+1)</f>
        <v>0</v>
      </c>
    </row>
    <row r="2909" spans="1:56" ht="11.25" customHeight="1" x14ac:dyDescent="0.25">
      <c r="A2909" s="1"/>
      <c r="B2909" s="88" t="str">
        <f>IF(Table1[[#This Row],[Posting Date]]&lt;&gt;"",IF(Table1[[#This Row],[Reference Number]]=Q2908,B2908+1,1),"")</f>
        <v/>
      </c>
      <c r="C2909" s="61"/>
      <c r="D2909" s="61"/>
      <c r="E2909" s="138"/>
      <c r="F2909" s="141" t="str">
        <f>IFERROR(IF(VLOOKUP(Table1[[#This Row],[Budget Code Description]],Dimentions!$X$6:$AC$139,2,FALSE)="","",VLOOKUP(Table1[[#This Row],[Budget Code Description]],Dimentions!$X$6:$AC$139,2,FALSE)),"")</f>
        <v/>
      </c>
      <c r="G2909" s="141"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1" t="str">
        <f>IFERROR(VLOOKUP(Table1[[#This Row],[Budget Code Description]],Table6[#All],8,FALSE),"")</f>
        <v/>
      </c>
      <c r="L2909" s="63"/>
      <c r="M2909" s="65" t="str">
        <f>IFERROR(VLOOKUP(Table1[[#This Row],[Staff ID]],Table2[],2,FALSE),"")</f>
        <v/>
      </c>
      <c r="N2909" s="209" t="str">
        <f>IFERROR(IF(VLOOKUP(Table1[[#This Row],[Budget Code Description]],Dimentions!$X$6:$AC$134,4,FALSE)="","",VLOOKUP(Table1[[#This Row],[Budget Code Description]],Dimentions!$X$6:$AC$134,4,FALSE)),"")</f>
        <v/>
      </c>
      <c r="O2909" s="65" t="str">
        <f>IFERROR(VLOOKUP(Table1[[#This Row],[Vendor ID]],Table549[],2,FALSE),"")</f>
        <v/>
      </c>
      <c r="P2909" s="63"/>
      <c r="Q2909" s="141" t="str">
        <f>IF(Table1[[#This Row],[Posting Date]]&lt;&gt;"",$D$9,"")</f>
        <v/>
      </c>
      <c r="R2909" s="157" t="str">
        <f>IF(Table1[[#This Row],[Posting Date]]&lt;&gt;"",$D$10,"")</f>
        <v/>
      </c>
      <c r="S2909" s="66"/>
      <c r="T2909" s="63"/>
      <c r="U2909" s="67"/>
      <c r="V2909" s="67"/>
      <c r="W2909" s="67" t="str">
        <f t="shared" si="49"/>
        <v/>
      </c>
      <c r="X2909" s="159" t="str">
        <f>IF(E2909="","",(IF(Table1[[#This Row],[Cur]]="USD",Table1[[#This Row],[Cur_Amount Debit]],Table1[[#This Row],[Cur_Amount Debit]]/Table1[[#This Row],[Exchange Rate]])))</f>
        <v/>
      </c>
      <c r="Y2909" s="159" t="str">
        <f>IF(E2909="","",(IF(Table1[[#This Row],[Cur]]="USD",Table1[[#This Row],[Cur_Amount Credit]],Table1[[#This Row],[Cur_Amount Credit]]/ExchangeRate)))</f>
        <v/>
      </c>
      <c r="Z2909" s="201" t="str">
        <f>IF(E2909="","",(Table1[[#This Row],[Debit USD]]-Table1[[#This Row],[Credit USD]]))</f>
        <v/>
      </c>
      <c r="AA2909" s="226"/>
      <c r="AB2909" s="255"/>
      <c r="AC2909" s="1"/>
      <c r="AD2909" s="15"/>
      <c r="AE2909" s="15" t="str">
        <f>IF(AND(OR(Table1[[#This Row],[Account]]="15030",Table1[[#This Row],[Account]]="15035",Table1[[#This Row],[Account]]="20150"),Table1[[#This Row],[Vendor ID]]=""),1,"")</f>
        <v/>
      </c>
      <c r="AF2909" s="15"/>
      <c r="AG2909" s="15"/>
      <c r="AH2909" s="15"/>
      <c r="AI2909" s="46" t="str">
        <f>IF(Table1[[#This Row],[Posting Date]]&lt;&gt;"","GJ-"&amp;CountryID,"")</f>
        <v/>
      </c>
      <c r="AJ2909" s="59" t="str">
        <f>IF(Table1[[#This Row],[Posting Date]]&lt;&gt;"",Table1[[#This Row],[Posting Date]],"")</f>
        <v/>
      </c>
      <c r="AK2909" s="46"/>
      <c r="AL2909" s="46" t="str">
        <f>IF(Table1[[#This Row],[Description]]&lt;&gt;"",Table1[[#This Row],[Description]],"")</f>
        <v/>
      </c>
      <c r="AM2909" s="46" t="str">
        <f>IF(Table1[[#This Row],[Posting Date]]&lt;&gt;"",Table1[[#This Row],[Reference Number]],"")</f>
        <v/>
      </c>
      <c r="AN2909" s="46" t="str">
        <f>TRIM(Table1[[#This Row],[Line '#]])</f>
        <v/>
      </c>
      <c r="AO2909" s="46" t="str">
        <f>TRIM(Table1[[#This Row],[Account]])</f>
        <v/>
      </c>
      <c r="AP2909" s="46" t="str">
        <f>IF(Table1[[#This Row],[Posting Date]]&lt;&gt;"",$D$5,"")</f>
        <v/>
      </c>
      <c r="AQ2909" s="46" t="str">
        <f>TRIM(Table1[[#This Row],[Departments-Prgrams]])</f>
        <v/>
      </c>
      <c r="AR2909" s="46" t="str">
        <f>TRIM(Table1[[#This Row],[Grant]])</f>
        <v/>
      </c>
      <c r="AS2909" s="46" t="str">
        <f>TRIM(Table1[[#This Row],[Staff ID]])</f>
        <v/>
      </c>
      <c r="AT2909" s="46" t="str">
        <f>IF(TRIM(Table1[[#This Row],[Budget Code]])=0,"",TRIM(Table1[[#This Row],[Budget Code]]))</f>
        <v/>
      </c>
      <c r="AU2909" s="46" t="str">
        <f>IF(Table1[[#This Row],[Line Description]]&lt;&gt;"",Table1[[#This Row],[Line Description]],"")</f>
        <v/>
      </c>
      <c r="AV2909" s="46" t="str">
        <f>IF(Table1[[#This Row],[Cur_Amount Debit]]&gt;0,ROUND(Table1[[#This Row],[Cur_Amount Debit]],2),"")</f>
        <v/>
      </c>
      <c r="AW2909" s="46" t="str">
        <f>IF(Table1[[#This Row],[Cur_Amount Credit]]&gt;0,ROUND(Table1[[#This Row],[Cur_Amount Credit]],2),"")</f>
        <v/>
      </c>
      <c r="AX2909" s="46" t="str">
        <f>LEFT(Table1[[#This Row],[Cur]],3)</f>
        <v/>
      </c>
      <c r="AY2909" s="59"/>
      <c r="AZ2909" s="46"/>
      <c r="BA2909" s="46" t="str">
        <f>IF(Table1[[#This Row],[Cur]]&lt;&gt;"",IF(Table1[[#This Row],[Cur]]="USD","",ExchangeRate),"")</f>
        <v/>
      </c>
      <c r="BB2909" s="46" t="str">
        <f>IF(Table1[[#This Row],[Grant]]&lt;&gt;"",VLOOKUP(Table1[[#This Row],[Grant]],Grants!B:D,3),"")</f>
        <v/>
      </c>
      <c r="BC2909" s="46" t="str">
        <f>TRIM(Table1[[#This Row],[Vendor ID]])</f>
        <v/>
      </c>
      <c r="BD2909">
        <f>IF(Table1[[#This Row],[Reference Number]]=Q2908,BD2908,BD2908+1)</f>
        <v>0</v>
      </c>
    </row>
    <row r="2910" spans="1:56" ht="11.25" customHeight="1" x14ac:dyDescent="0.25">
      <c r="A2910" s="1"/>
      <c r="B2910" s="88" t="str">
        <f>IF(Table1[[#This Row],[Posting Date]]&lt;&gt;"",IF(Table1[[#This Row],[Reference Number]]=Q2909,B2909+1,1),"")</f>
        <v/>
      </c>
      <c r="C2910" s="61"/>
      <c r="D2910" s="61"/>
      <c r="E2910" s="138"/>
      <c r="F2910" s="141" t="str">
        <f>IFERROR(IF(VLOOKUP(Table1[[#This Row],[Budget Code Description]],Dimentions!$X$6:$AC$139,2,FALSE)="","",VLOOKUP(Table1[[#This Row],[Budget Code Description]],Dimentions!$X$6:$AC$139,2,FALSE)),"")</f>
        <v/>
      </c>
      <c r="G2910" s="141"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1" t="str">
        <f>IFERROR(VLOOKUP(Table1[[#This Row],[Budget Code Description]],Table6[#All],8,FALSE),"")</f>
        <v/>
      </c>
      <c r="L2910" s="63"/>
      <c r="M2910" s="65" t="str">
        <f>IFERROR(VLOOKUP(Table1[[#This Row],[Staff ID]],Table2[],2,FALSE),"")</f>
        <v/>
      </c>
      <c r="N2910" s="209" t="str">
        <f>IFERROR(IF(VLOOKUP(Table1[[#This Row],[Budget Code Description]],Dimentions!$X$6:$AC$134,4,FALSE)="","",VLOOKUP(Table1[[#This Row],[Budget Code Description]],Dimentions!$X$6:$AC$134,4,FALSE)),"")</f>
        <v/>
      </c>
      <c r="O2910" s="65" t="str">
        <f>IFERROR(VLOOKUP(Table1[[#This Row],[Vendor ID]],Table549[],2,FALSE),"")</f>
        <v/>
      </c>
      <c r="P2910" s="63"/>
      <c r="Q2910" s="141" t="str">
        <f>IF(Table1[[#This Row],[Posting Date]]&lt;&gt;"",$D$9,"")</f>
        <v/>
      </c>
      <c r="R2910" s="157" t="str">
        <f>IF(Table1[[#This Row],[Posting Date]]&lt;&gt;"",$D$10,"")</f>
        <v/>
      </c>
      <c r="S2910" s="66"/>
      <c r="T2910" s="63"/>
      <c r="U2910" s="67"/>
      <c r="V2910" s="67"/>
      <c r="W2910" s="67" t="str">
        <f t="shared" si="49"/>
        <v/>
      </c>
      <c r="X2910" s="159" t="str">
        <f>IF(E2910="","",(IF(Table1[[#This Row],[Cur]]="USD",Table1[[#This Row],[Cur_Amount Debit]],Table1[[#This Row],[Cur_Amount Debit]]/Table1[[#This Row],[Exchange Rate]])))</f>
        <v/>
      </c>
      <c r="Y2910" s="159" t="str">
        <f>IF(E2910="","",(IF(Table1[[#This Row],[Cur]]="USD",Table1[[#This Row],[Cur_Amount Credit]],Table1[[#This Row],[Cur_Amount Credit]]/ExchangeRate)))</f>
        <v/>
      </c>
      <c r="Z2910" s="201" t="str">
        <f>IF(E2910="","",(Table1[[#This Row],[Debit USD]]-Table1[[#This Row],[Credit USD]]))</f>
        <v/>
      </c>
      <c r="AA2910" s="226"/>
      <c r="AB2910" s="255"/>
      <c r="AC2910" s="1"/>
      <c r="AD2910" s="15"/>
      <c r="AE2910" s="15" t="str">
        <f>IF(AND(OR(Table1[[#This Row],[Account]]="15030",Table1[[#This Row],[Account]]="15035",Table1[[#This Row],[Account]]="20150"),Table1[[#This Row],[Vendor ID]]=""),1,"")</f>
        <v/>
      </c>
      <c r="AF2910" s="15"/>
      <c r="AG2910" s="15"/>
      <c r="AH2910" s="15"/>
      <c r="AI2910" s="46" t="str">
        <f>IF(Table1[[#This Row],[Posting Date]]&lt;&gt;"","GJ-"&amp;CountryID,"")</f>
        <v/>
      </c>
      <c r="AJ2910" s="59" t="str">
        <f>IF(Table1[[#This Row],[Posting Date]]&lt;&gt;"",Table1[[#This Row],[Posting Date]],"")</f>
        <v/>
      </c>
      <c r="AK2910" s="46"/>
      <c r="AL2910" s="46" t="str">
        <f>IF(Table1[[#This Row],[Description]]&lt;&gt;"",Table1[[#This Row],[Description]],"")</f>
        <v/>
      </c>
      <c r="AM2910" s="46" t="str">
        <f>IF(Table1[[#This Row],[Posting Date]]&lt;&gt;"",Table1[[#This Row],[Reference Number]],"")</f>
        <v/>
      </c>
      <c r="AN2910" s="46" t="str">
        <f>TRIM(Table1[[#This Row],[Line '#]])</f>
        <v/>
      </c>
      <c r="AO2910" s="46" t="str">
        <f>TRIM(Table1[[#This Row],[Account]])</f>
        <v/>
      </c>
      <c r="AP2910" s="46" t="str">
        <f>IF(Table1[[#This Row],[Posting Date]]&lt;&gt;"",$D$5,"")</f>
        <v/>
      </c>
      <c r="AQ2910" s="46" t="str">
        <f>TRIM(Table1[[#This Row],[Departments-Prgrams]])</f>
        <v/>
      </c>
      <c r="AR2910" s="46" t="str">
        <f>TRIM(Table1[[#This Row],[Grant]])</f>
        <v/>
      </c>
      <c r="AS2910" s="46" t="str">
        <f>TRIM(Table1[[#This Row],[Staff ID]])</f>
        <v/>
      </c>
      <c r="AT2910" s="46" t="str">
        <f>IF(TRIM(Table1[[#This Row],[Budget Code]])=0,"",TRIM(Table1[[#This Row],[Budget Code]]))</f>
        <v/>
      </c>
      <c r="AU2910" s="46" t="str">
        <f>IF(Table1[[#This Row],[Line Description]]&lt;&gt;"",Table1[[#This Row],[Line Description]],"")</f>
        <v/>
      </c>
      <c r="AV2910" s="46" t="str">
        <f>IF(Table1[[#This Row],[Cur_Amount Debit]]&gt;0,ROUND(Table1[[#This Row],[Cur_Amount Debit]],2),"")</f>
        <v/>
      </c>
      <c r="AW2910" s="46" t="str">
        <f>IF(Table1[[#This Row],[Cur_Amount Credit]]&gt;0,ROUND(Table1[[#This Row],[Cur_Amount Credit]],2),"")</f>
        <v/>
      </c>
      <c r="AX2910" s="46" t="str">
        <f>LEFT(Table1[[#This Row],[Cur]],3)</f>
        <v/>
      </c>
      <c r="AY2910" s="59"/>
      <c r="AZ2910" s="46"/>
      <c r="BA2910" s="46" t="str">
        <f>IF(Table1[[#This Row],[Cur]]&lt;&gt;"",IF(Table1[[#This Row],[Cur]]="USD","",ExchangeRate),"")</f>
        <v/>
      </c>
      <c r="BB2910" s="46" t="str">
        <f>IF(Table1[[#This Row],[Grant]]&lt;&gt;"",VLOOKUP(Table1[[#This Row],[Grant]],Grants!B:D,3),"")</f>
        <v/>
      </c>
      <c r="BC2910" s="46" t="str">
        <f>TRIM(Table1[[#This Row],[Vendor ID]])</f>
        <v/>
      </c>
      <c r="BD2910">
        <f>IF(Table1[[#This Row],[Reference Number]]=Q2909,BD2909,BD2909+1)</f>
        <v>0</v>
      </c>
    </row>
    <row r="2911" spans="1:56" ht="11.25" customHeight="1" x14ac:dyDescent="0.25">
      <c r="A2911" s="1"/>
      <c r="B2911" s="88" t="str">
        <f>IF(Table1[[#This Row],[Posting Date]]&lt;&gt;"",IF(Table1[[#This Row],[Reference Number]]=Q2910,B2910+1,1),"")</f>
        <v/>
      </c>
      <c r="C2911" s="61"/>
      <c r="D2911" s="61"/>
      <c r="E2911" s="138"/>
      <c r="F2911" s="141" t="str">
        <f>IFERROR(IF(VLOOKUP(Table1[[#This Row],[Budget Code Description]],Dimentions!$X$6:$AC$139,2,FALSE)="","",VLOOKUP(Table1[[#This Row],[Budget Code Description]],Dimentions!$X$6:$AC$139,2,FALSE)),"")</f>
        <v/>
      </c>
      <c r="G2911" s="141"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1" t="str">
        <f>IFERROR(VLOOKUP(Table1[[#This Row],[Budget Code Description]],Table6[#All],8,FALSE),"")</f>
        <v/>
      </c>
      <c r="L2911" s="63"/>
      <c r="M2911" s="65" t="str">
        <f>IFERROR(VLOOKUP(Table1[[#This Row],[Staff ID]],Table2[],2,FALSE),"")</f>
        <v/>
      </c>
      <c r="N2911" s="209" t="str">
        <f>IFERROR(IF(VLOOKUP(Table1[[#This Row],[Budget Code Description]],Dimentions!$X$6:$AC$134,4,FALSE)="","",VLOOKUP(Table1[[#This Row],[Budget Code Description]],Dimentions!$X$6:$AC$134,4,FALSE)),"")</f>
        <v/>
      </c>
      <c r="O2911" s="65" t="str">
        <f>IFERROR(VLOOKUP(Table1[[#This Row],[Vendor ID]],Table549[],2,FALSE),"")</f>
        <v/>
      </c>
      <c r="P2911" s="63"/>
      <c r="Q2911" s="141" t="str">
        <f>IF(Table1[[#This Row],[Posting Date]]&lt;&gt;"",$D$9,"")</f>
        <v/>
      </c>
      <c r="R2911" s="157" t="str">
        <f>IF(Table1[[#This Row],[Posting Date]]&lt;&gt;"",$D$10,"")</f>
        <v/>
      </c>
      <c r="S2911" s="66"/>
      <c r="T2911" s="63"/>
      <c r="U2911" s="67"/>
      <c r="V2911" s="67"/>
      <c r="W2911" s="67" t="str">
        <f t="shared" si="49"/>
        <v/>
      </c>
      <c r="X2911" s="159" t="str">
        <f>IF(E2911="","",(IF(Table1[[#This Row],[Cur]]="USD",Table1[[#This Row],[Cur_Amount Debit]],Table1[[#This Row],[Cur_Amount Debit]]/Table1[[#This Row],[Exchange Rate]])))</f>
        <v/>
      </c>
      <c r="Y2911" s="159" t="str">
        <f>IF(E2911="","",(IF(Table1[[#This Row],[Cur]]="USD",Table1[[#This Row],[Cur_Amount Credit]],Table1[[#This Row],[Cur_Amount Credit]]/ExchangeRate)))</f>
        <v/>
      </c>
      <c r="Z2911" s="201" t="str">
        <f>IF(E2911="","",(Table1[[#This Row],[Debit USD]]-Table1[[#This Row],[Credit USD]]))</f>
        <v/>
      </c>
      <c r="AA2911" s="226"/>
      <c r="AB2911" s="255"/>
      <c r="AC2911" s="1"/>
      <c r="AD2911" s="15"/>
      <c r="AE2911" s="15" t="str">
        <f>IF(AND(OR(Table1[[#This Row],[Account]]="15030",Table1[[#This Row],[Account]]="15035",Table1[[#This Row],[Account]]="20150"),Table1[[#This Row],[Vendor ID]]=""),1,"")</f>
        <v/>
      </c>
      <c r="AF2911" s="15"/>
      <c r="AG2911" s="15"/>
      <c r="AH2911" s="15"/>
      <c r="AI2911" s="46" t="str">
        <f>IF(Table1[[#This Row],[Posting Date]]&lt;&gt;"","GJ-"&amp;CountryID,"")</f>
        <v/>
      </c>
      <c r="AJ2911" s="59" t="str">
        <f>IF(Table1[[#This Row],[Posting Date]]&lt;&gt;"",Table1[[#This Row],[Posting Date]],"")</f>
        <v/>
      </c>
      <c r="AK2911" s="46"/>
      <c r="AL2911" s="46" t="str">
        <f>IF(Table1[[#This Row],[Description]]&lt;&gt;"",Table1[[#This Row],[Description]],"")</f>
        <v/>
      </c>
      <c r="AM2911" s="46" t="str">
        <f>IF(Table1[[#This Row],[Posting Date]]&lt;&gt;"",Table1[[#This Row],[Reference Number]],"")</f>
        <v/>
      </c>
      <c r="AN2911" s="46" t="str">
        <f>TRIM(Table1[[#This Row],[Line '#]])</f>
        <v/>
      </c>
      <c r="AO2911" s="46" t="str">
        <f>TRIM(Table1[[#This Row],[Account]])</f>
        <v/>
      </c>
      <c r="AP2911" s="46" t="str">
        <f>IF(Table1[[#This Row],[Posting Date]]&lt;&gt;"",$D$5,"")</f>
        <v/>
      </c>
      <c r="AQ2911" s="46" t="str">
        <f>TRIM(Table1[[#This Row],[Departments-Prgrams]])</f>
        <v/>
      </c>
      <c r="AR2911" s="46" t="str">
        <f>TRIM(Table1[[#This Row],[Grant]])</f>
        <v/>
      </c>
      <c r="AS2911" s="46" t="str">
        <f>TRIM(Table1[[#This Row],[Staff ID]])</f>
        <v/>
      </c>
      <c r="AT2911" s="46" t="str">
        <f>IF(TRIM(Table1[[#This Row],[Budget Code]])=0,"",TRIM(Table1[[#This Row],[Budget Code]]))</f>
        <v/>
      </c>
      <c r="AU2911" s="46" t="str">
        <f>IF(Table1[[#This Row],[Line Description]]&lt;&gt;"",Table1[[#This Row],[Line Description]],"")</f>
        <v/>
      </c>
      <c r="AV2911" s="46" t="str">
        <f>IF(Table1[[#This Row],[Cur_Amount Debit]]&gt;0,ROUND(Table1[[#This Row],[Cur_Amount Debit]],2),"")</f>
        <v/>
      </c>
      <c r="AW2911" s="46" t="str">
        <f>IF(Table1[[#This Row],[Cur_Amount Credit]]&gt;0,ROUND(Table1[[#This Row],[Cur_Amount Credit]],2),"")</f>
        <v/>
      </c>
      <c r="AX2911" s="46" t="str">
        <f>LEFT(Table1[[#This Row],[Cur]],3)</f>
        <v/>
      </c>
      <c r="AY2911" s="59"/>
      <c r="AZ2911" s="46"/>
      <c r="BA2911" s="46" t="str">
        <f>IF(Table1[[#This Row],[Cur]]&lt;&gt;"",IF(Table1[[#This Row],[Cur]]="USD","",ExchangeRate),"")</f>
        <v/>
      </c>
      <c r="BB2911" s="46" t="str">
        <f>IF(Table1[[#This Row],[Grant]]&lt;&gt;"",VLOOKUP(Table1[[#This Row],[Grant]],Grants!B:D,3),"")</f>
        <v/>
      </c>
      <c r="BC2911" s="46" t="str">
        <f>TRIM(Table1[[#This Row],[Vendor ID]])</f>
        <v/>
      </c>
      <c r="BD2911">
        <f>IF(Table1[[#This Row],[Reference Number]]=Q2910,BD2910,BD2910+1)</f>
        <v>0</v>
      </c>
    </row>
    <row r="2912" spans="1:56" ht="11.25" customHeight="1" x14ac:dyDescent="0.25">
      <c r="A2912" s="1"/>
      <c r="B2912" s="88" t="str">
        <f>IF(Table1[[#This Row],[Posting Date]]&lt;&gt;"",IF(Table1[[#This Row],[Reference Number]]=Q2911,B2911+1,1),"")</f>
        <v/>
      </c>
      <c r="C2912" s="61"/>
      <c r="D2912" s="61"/>
      <c r="E2912" s="138"/>
      <c r="F2912" s="141" t="str">
        <f>IFERROR(IF(VLOOKUP(Table1[[#This Row],[Budget Code Description]],Dimentions!$X$6:$AC$139,2,FALSE)="","",VLOOKUP(Table1[[#This Row],[Budget Code Description]],Dimentions!$X$6:$AC$139,2,FALSE)),"")</f>
        <v/>
      </c>
      <c r="G2912" s="141"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1" t="str">
        <f>IFERROR(VLOOKUP(Table1[[#This Row],[Budget Code Description]],Table6[#All],8,FALSE),"")</f>
        <v/>
      </c>
      <c r="L2912" s="63"/>
      <c r="M2912" s="65" t="str">
        <f>IFERROR(VLOOKUP(Table1[[#This Row],[Staff ID]],Table2[],2,FALSE),"")</f>
        <v/>
      </c>
      <c r="N2912" s="209" t="str">
        <f>IFERROR(IF(VLOOKUP(Table1[[#This Row],[Budget Code Description]],Dimentions!$X$6:$AC$134,4,FALSE)="","",VLOOKUP(Table1[[#This Row],[Budget Code Description]],Dimentions!$X$6:$AC$134,4,FALSE)),"")</f>
        <v/>
      </c>
      <c r="O2912" s="65" t="str">
        <f>IFERROR(VLOOKUP(Table1[[#This Row],[Vendor ID]],Table549[],2,FALSE),"")</f>
        <v/>
      </c>
      <c r="P2912" s="63"/>
      <c r="Q2912" s="141" t="str">
        <f>IF(Table1[[#This Row],[Posting Date]]&lt;&gt;"",$D$9,"")</f>
        <v/>
      </c>
      <c r="R2912" s="157" t="str">
        <f>IF(Table1[[#This Row],[Posting Date]]&lt;&gt;"",$D$10,"")</f>
        <v/>
      </c>
      <c r="S2912" s="66"/>
      <c r="T2912" s="63"/>
      <c r="U2912" s="67"/>
      <c r="V2912" s="67"/>
      <c r="W2912" s="67" t="str">
        <f t="shared" si="49"/>
        <v/>
      </c>
      <c r="X2912" s="159" t="str">
        <f>IF(E2912="","",(IF(Table1[[#This Row],[Cur]]="USD",Table1[[#This Row],[Cur_Amount Debit]],Table1[[#This Row],[Cur_Amount Debit]]/Table1[[#This Row],[Exchange Rate]])))</f>
        <v/>
      </c>
      <c r="Y2912" s="159" t="str">
        <f>IF(E2912="","",(IF(Table1[[#This Row],[Cur]]="USD",Table1[[#This Row],[Cur_Amount Credit]],Table1[[#This Row],[Cur_Amount Credit]]/ExchangeRate)))</f>
        <v/>
      </c>
      <c r="Z2912" s="201" t="str">
        <f>IF(E2912="","",(Table1[[#This Row],[Debit USD]]-Table1[[#This Row],[Credit USD]]))</f>
        <v/>
      </c>
      <c r="AA2912" s="226"/>
      <c r="AB2912" s="255"/>
      <c r="AC2912" s="1"/>
      <c r="AD2912" s="15"/>
      <c r="AE2912" s="15" t="str">
        <f>IF(AND(OR(Table1[[#This Row],[Account]]="15030",Table1[[#This Row],[Account]]="15035",Table1[[#This Row],[Account]]="20150"),Table1[[#This Row],[Vendor ID]]=""),1,"")</f>
        <v/>
      </c>
      <c r="AF2912" s="15"/>
      <c r="AG2912" s="15"/>
      <c r="AH2912" s="15"/>
      <c r="AI2912" s="46" t="str">
        <f>IF(Table1[[#This Row],[Posting Date]]&lt;&gt;"","GJ-"&amp;CountryID,"")</f>
        <v/>
      </c>
      <c r="AJ2912" s="59" t="str">
        <f>IF(Table1[[#This Row],[Posting Date]]&lt;&gt;"",Table1[[#This Row],[Posting Date]],"")</f>
        <v/>
      </c>
      <c r="AK2912" s="46"/>
      <c r="AL2912" s="46" t="str">
        <f>IF(Table1[[#This Row],[Description]]&lt;&gt;"",Table1[[#This Row],[Description]],"")</f>
        <v/>
      </c>
      <c r="AM2912" s="46" t="str">
        <f>IF(Table1[[#This Row],[Posting Date]]&lt;&gt;"",Table1[[#This Row],[Reference Number]],"")</f>
        <v/>
      </c>
      <c r="AN2912" s="46" t="str">
        <f>TRIM(Table1[[#This Row],[Line '#]])</f>
        <v/>
      </c>
      <c r="AO2912" s="46" t="str">
        <f>TRIM(Table1[[#This Row],[Account]])</f>
        <v/>
      </c>
      <c r="AP2912" s="46" t="str">
        <f>IF(Table1[[#This Row],[Posting Date]]&lt;&gt;"",$D$5,"")</f>
        <v/>
      </c>
      <c r="AQ2912" s="46" t="str">
        <f>TRIM(Table1[[#This Row],[Departments-Prgrams]])</f>
        <v/>
      </c>
      <c r="AR2912" s="46" t="str">
        <f>TRIM(Table1[[#This Row],[Grant]])</f>
        <v/>
      </c>
      <c r="AS2912" s="46" t="str">
        <f>TRIM(Table1[[#This Row],[Staff ID]])</f>
        <v/>
      </c>
      <c r="AT2912" s="46" t="str">
        <f>IF(TRIM(Table1[[#This Row],[Budget Code]])=0,"",TRIM(Table1[[#This Row],[Budget Code]]))</f>
        <v/>
      </c>
      <c r="AU2912" s="46" t="str">
        <f>IF(Table1[[#This Row],[Line Description]]&lt;&gt;"",Table1[[#This Row],[Line Description]],"")</f>
        <v/>
      </c>
      <c r="AV2912" s="46" t="str">
        <f>IF(Table1[[#This Row],[Cur_Amount Debit]]&gt;0,ROUND(Table1[[#This Row],[Cur_Amount Debit]],2),"")</f>
        <v/>
      </c>
      <c r="AW2912" s="46" t="str">
        <f>IF(Table1[[#This Row],[Cur_Amount Credit]]&gt;0,ROUND(Table1[[#This Row],[Cur_Amount Credit]],2),"")</f>
        <v/>
      </c>
      <c r="AX2912" s="46" t="str">
        <f>LEFT(Table1[[#This Row],[Cur]],3)</f>
        <v/>
      </c>
      <c r="AY2912" s="59"/>
      <c r="AZ2912" s="46"/>
      <c r="BA2912" s="46" t="str">
        <f>IF(Table1[[#This Row],[Cur]]&lt;&gt;"",IF(Table1[[#This Row],[Cur]]="USD","",ExchangeRate),"")</f>
        <v/>
      </c>
      <c r="BB2912" s="46" t="str">
        <f>IF(Table1[[#This Row],[Grant]]&lt;&gt;"",VLOOKUP(Table1[[#This Row],[Grant]],Grants!B:D,3),"")</f>
        <v/>
      </c>
      <c r="BC2912" s="46" t="str">
        <f>TRIM(Table1[[#This Row],[Vendor ID]])</f>
        <v/>
      </c>
      <c r="BD2912">
        <f>IF(Table1[[#This Row],[Reference Number]]=Q2911,BD2911,BD2911+1)</f>
        <v>0</v>
      </c>
    </row>
    <row r="2913" spans="1:56" ht="11.25" customHeight="1" x14ac:dyDescent="0.25">
      <c r="A2913" s="1"/>
      <c r="B2913" s="88" t="str">
        <f>IF(Table1[[#This Row],[Posting Date]]&lt;&gt;"",IF(Table1[[#This Row],[Reference Number]]=Q2912,B2912+1,1),"")</f>
        <v/>
      </c>
      <c r="C2913" s="61"/>
      <c r="D2913" s="61"/>
      <c r="E2913" s="138"/>
      <c r="F2913" s="141" t="str">
        <f>IFERROR(IF(VLOOKUP(Table1[[#This Row],[Budget Code Description]],Dimentions!$X$6:$AC$139,2,FALSE)="","",VLOOKUP(Table1[[#This Row],[Budget Code Description]],Dimentions!$X$6:$AC$139,2,FALSE)),"")</f>
        <v/>
      </c>
      <c r="G2913" s="141"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1" t="str">
        <f>IFERROR(VLOOKUP(Table1[[#This Row],[Budget Code Description]],Table6[#All],8,FALSE),"")</f>
        <v/>
      </c>
      <c r="L2913" s="63"/>
      <c r="M2913" s="65" t="str">
        <f>IFERROR(VLOOKUP(Table1[[#This Row],[Staff ID]],Table2[],2,FALSE),"")</f>
        <v/>
      </c>
      <c r="N2913" s="209" t="str">
        <f>IFERROR(IF(VLOOKUP(Table1[[#This Row],[Budget Code Description]],Dimentions!$X$6:$AC$134,4,FALSE)="","",VLOOKUP(Table1[[#This Row],[Budget Code Description]],Dimentions!$X$6:$AC$134,4,FALSE)),"")</f>
        <v/>
      </c>
      <c r="O2913" s="65" t="str">
        <f>IFERROR(VLOOKUP(Table1[[#This Row],[Vendor ID]],Table549[],2,FALSE),"")</f>
        <v/>
      </c>
      <c r="P2913" s="63"/>
      <c r="Q2913" s="141" t="str">
        <f>IF(Table1[[#This Row],[Posting Date]]&lt;&gt;"",$D$9,"")</f>
        <v/>
      </c>
      <c r="R2913" s="157" t="str">
        <f>IF(Table1[[#This Row],[Posting Date]]&lt;&gt;"",$D$10,"")</f>
        <v/>
      </c>
      <c r="S2913" s="66"/>
      <c r="T2913" s="63"/>
      <c r="U2913" s="67"/>
      <c r="V2913" s="67"/>
      <c r="W2913" s="67" t="str">
        <f t="shared" si="49"/>
        <v/>
      </c>
      <c r="X2913" s="159" t="str">
        <f>IF(E2913="","",(IF(Table1[[#This Row],[Cur]]="USD",Table1[[#This Row],[Cur_Amount Debit]],Table1[[#This Row],[Cur_Amount Debit]]/Table1[[#This Row],[Exchange Rate]])))</f>
        <v/>
      </c>
      <c r="Y2913" s="159" t="str">
        <f>IF(E2913="","",(IF(Table1[[#This Row],[Cur]]="USD",Table1[[#This Row],[Cur_Amount Credit]],Table1[[#This Row],[Cur_Amount Credit]]/ExchangeRate)))</f>
        <v/>
      </c>
      <c r="Z2913" s="201" t="str">
        <f>IF(E2913="","",(Table1[[#This Row],[Debit USD]]-Table1[[#This Row],[Credit USD]]))</f>
        <v/>
      </c>
      <c r="AA2913" s="226"/>
      <c r="AB2913" s="255"/>
      <c r="AC2913" s="1"/>
      <c r="AD2913" s="15"/>
      <c r="AE2913" s="15" t="str">
        <f>IF(AND(OR(Table1[[#This Row],[Account]]="15030",Table1[[#This Row],[Account]]="15035",Table1[[#This Row],[Account]]="20150"),Table1[[#This Row],[Vendor ID]]=""),1,"")</f>
        <v/>
      </c>
      <c r="AF2913" s="15"/>
      <c r="AG2913" s="15"/>
      <c r="AH2913" s="15"/>
      <c r="AI2913" s="46" t="str">
        <f>IF(Table1[[#This Row],[Posting Date]]&lt;&gt;"","GJ-"&amp;CountryID,"")</f>
        <v/>
      </c>
      <c r="AJ2913" s="59" t="str">
        <f>IF(Table1[[#This Row],[Posting Date]]&lt;&gt;"",Table1[[#This Row],[Posting Date]],"")</f>
        <v/>
      </c>
      <c r="AK2913" s="46"/>
      <c r="AL2913" s="46" t="str">
        <f>IF(Table1[[#This Row],[Description]]&lt;&gt;"",Table1[[#This Row],[Description]],"")</f>
        <v/>
      </c>
      <c r="AM2913" s="46" t="str">
        <f>IF(Table1[[#This Row],[Posting Date]]&lt;&gt;"",Table1[[#This Row],[Reference Number]],"")</f>
        <v/>
      </c>
      <c r="AN2913" s="46" t="str">
        <f>TRIM(Table1[[#This Row],[Line '#]])</f>
        <v/>
      </c>
      <c r="AO2913" s="46" t="str">
        <f>TRIM(Table1[[#This Row],[Account]])</f>
        <v/>
      </c>
      <c r="AP2913" s="46" t="str">
        <f>IF(Table1[[#This Row],[Posting Date]]&lt;&gt;"",$D$5,"")</f>
        <v/>
      </c>
      <c r="AQ2913" s="46" t="str">
        <f>TRIM(Table1[[#This Row],[Departments-Prgrams]])</f>
        <v/>
      </c>
      <c r="AR2913" s="46" t="str">
        <f>TRIM(Table1[[#This Row],[Grant]])</f>
        <v/>
      </c>
      <c r="AS2913" s="46" t="str">
        <f>TRIM(Table1[[#This Row],[Staff ID]])</f>
        <v/>
      </c>
      <c r="AT2913" s="46" t="str">
        <f>IF(TRIM(Table1[[#This Row],[Budget Code]])=0,"",TRIM(Table1[[#This Row],[Budget Code]]))</f>
        <v/>
      </c>
      <c r="AU2913" s="46" t="str">
        <f>IF(Table1[[#This Row],[Line Description]]&lt;&gt;"",Table1[[#This Row],[Line Description]],"")</f>
        <v/>
      </c>
      <c r="AV2913" s="46" t="str">
        <f>IF(Table1[[#This Row],[Cur_Amount Debit]]&gt;0,ROUND(Table1[[#This Row],[Cur_Amount Debit]],2),"")</f>
        <v/>
      </c>
      <c r="AW2913" s="46" t="str">
        <f>IF(Table1[[#This Row],[Cur_Amount Credit]]&gt;0,ROUND(Table1[[#This Row],[Cur_Amount Credit]],2),"")</f>
        <v/>
      </c>
      <c r="AX2913" s="46" t="str">
        <f>LEFT(Table1[[#This Row],[Cur]],3)</f>
        <v/>
      </c>
      <c r="AY2913" s="59"/>
      <c r="AZ2913" s="46"/>
      <c r="BA2913" s="46" t="str">
        <f>IF(Table1[[#This Row],[Cur]]&lt;&gt;"",IF(Table1[[#This Row],[Cur]]="USD","",ExchangeRate),"")</f>
        <v/>
      </c>
      <c r="BB2913" s="46" t="str">
        <f>IF(Table1[[#This Row],[Grant]]&lt;&gt;"",VLOOKUP(Table1[[#This Row],[Grant]],Grants!B:D,3),"")</f>
        <v/>
      </c>
      <c r="BC2913" s="46" t="str">
        <f>TRIM(Table1[[#This Row],[Vendor ID]])</f>
        <v/>
      </c>
      <c r="BD2913">
        <f>IF(Table1[[#This Row],[Reference Number]]=Q2912,BD2912,BD2912+1)</f>
        <v>0</v>
      </c>
    </row>
    <row r="2914" spans="1:56" ht="11.25" customHeight="1" x14ac:dyDescent="0.25">
      <c r="A2914" s="1"/>
      <c r="B2914" s="88" t="str">
        <f>IF(Table1[[#This Row],[Posting Date]]&lt;&gt;"",IF(Table1[[#This Row],[Reference Number]]=Q2913,B2913+1,1),"")</f>
        <v/>
      </c>
      <c r="C2914" s="61"/>
      <c r="D2914" s="61"/>
      <c r="E2914" s="138"/>
      <c r="F2914" s="141" t="str">
        <f>IFERROR(IF(VLOOKUP(Table1[[#This Row],[Budget Code Description]],Dimentions!$X$6:$AC$139,2,FALSE)="","",VLOOKUP(Table1[[#This Row],[Budget Code Description]],Dimentions!$X$6:$AC$139,2,FALSE)),"")</f>
        <v/>
      </c>
      <c r="G2914" s="141"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1" t="str">
        <f>IFERROR(VLOOKUP(Table1[[#This Row],[Budget Code Description]],Table6[#All],8,FALSE),"")</f>
        <v/>
      </c>
      <c r="L2914" s="63"/>
      <c r="M2914" s="65" t="str">
        <f>IFERROR(VLOOKUP(Table1[[#This Row],[Staff ID]],Table2[],2,FALSE),"")</f>
        <v/>
      </c>
      <c r="N2914" s="209" t="str">
        <f>IFERROR(IF(VLOOKUP(Table1[[#This Row],[Budget Code Description]],Dimentions!$X$6:$AC$134,4,FALSE)="","",VLOOKUP(Table1[[#This Row],[Budget Code Description]],Dimentions!$X$6:$AC$134,4,FALSE)),"")</f>
        <v/>
      </c>
      <c r="O2914" s="65" t="str">
        <f>IFERROR(VLOOKUP(Table1[[#This Row],[Vendor ID]],Table549[],2,FALSE),"")</f>
        <v/>
      </c>
      <c r="P2914" s="63"/>
      <c r="Q2914" s="141" t="str">
        <f>IF(Table1[[#This Row],[Posting Date]]&lt;&gt;"",$D$9,"")</f>
        <v/>
      </c>
      <c r="R2914" s="157" t="str">
        <f>IF(Table1[[#This Row],[Posting Date]]&lt;&gt;"",$D$10,"")</f>
        <v/>
      </c>
      <c r="S2914" s="66"/>
      <c r="T2914" s="63"/>
      <c r="U2914" s="67"/>
      <c r="V2914" s="67"/>
      <c r="W2914" s="67" t="str">
        <f t="shared" si="49"/>
        <v/>
      </c>
      <c r="X2914" s="159" t="str">
        <f>IF(E2914="","",(IF(Table1[[#This Row],[Cur]]="USD",Table1[[#This Row],[Cur_Amount Debit]],Table1[[#This Row],[Cur_Amount Debit]]/Table1[[#This Row],[Exchange Rate]])))</f>
        <v/>
      </c>
      <c r="Y2914" s="159" t="str">
        <f>IF(E2914="","",(IF(Table1[[#This Row],[Cur]]="USD",Table1[[#This Row],[Cur_Amount Credit]],Table1[[#This Row],[Cur_Amount Credit]]/ExchangeRate)))</f>
        <v/>
      </c>
      <c r="Z2914" s="201" t="str">
        <f>IF(E2914="","",(Table1[[#This Row],[Debit USD]]-Table1[[#This Row],[Credit USD]]))</f>
        <v/>
      </c>
      <c r="AA2914" s="226"/>
      <c r="AB2914" s="255"/>
      <c r="AC2914" s="1"/>
      <c r="AD2914" s="15"/>
      <c r="AE2914" s="15" t="str">
        <f>IF(AND(OR(Table1[[#This Row],[Account]]="15030",Table1[[#This Row],[Account]]="15035",Table1[[#This Row],[Account]]="20150"),Table1[[#This Row],[Vendor ID]]=""),1,"")</f>
        <v/>
      </c>
      <c r="AF2914" s="15"/>
      <c r="AG2914" s="15"/>
      <c r="AH2914" s="15"/>
      <c r="AI2914" s="46" t="str">
        <f>IF(Table1[[#This Row],[Posting Date]]&lt;&gt;"","GJ-"&amp;CountryID,"")</f>
        <v/>
      </c>
      <c r="AJ2914" s="59" t="str">
        <f>IF(Table1[[#This Row],[Posting Date]]&lt;&gt;"",Table1[[#This Row],[Posting Date]],"")</f>
        <v/>
      </c>
      <c r="AK2914" s="46"/>
      <c r="AL2914" s="46" t="str">
        <f>IF(Table1[[#This Row],[Description]]&lt;&gt;"",Table1[[#This Row],[Description]],"")</f>
        <v/>
      </c>
      <c r="AM2914" s="46" t="str">
        <f>IF(Table1[[#This Row],[Posting Date]]&lt;&gt;"",Table1[[#This Row],[Reference Number]],"")</f>
        <v/>
      </c>
      <c r="AN2914" s="46" t="str">
        <f>TRIM(Table1[[#This Row],[Line '#]])</f>
        <v/>
      </c>
      <c r="AO2914" s="46" t="str">
        <f>TRIM(Table1[[#This Row],[Account]])</f>
        <v/>
      </c>
      <c r="AP2914" s="46" t="str">
        <f>IF(Table1[[#This Row],[Posting Date]]&lt;&gt;"",$D$5,"")</f>
        <v/>
      </c>
      <c r="AQ2914" s="46" t="str">
        <f>TRIM(Table1[[#This Row],[Departments-Prgrams]])</f>
        <v/>
      </c>
      <c r="AR2914" s="46" t="str">
        <f>TRIM(Table1[[#This Row],[Grant]])</f>
        <v/>
      </c>
      <c r="AS2914" s="46" t="str">
        <f>TRIM(Table1[[#This Row],[Staff ID]])</f>
        <v/>
      </c>
      <c r="AT2914" s="46" t="str">
        <f>IF(TRIM(Table1[[#This Row],[Budget Code]])=0,"",TRIM(Table1[[#This Row],[Budget Code]]))</f>
        <v/>
      </c>
      <c r="AU2914" s="46" t="str">
        <f>IF(Table1[[#This Row],[Line Description]]&lt;&gt;"",Table1[[#This Row],[Line Description]],"")</f>
        <v/>
      </c>
      <c r="AV2914" s="46" t="str">
        <f>IF(Table1[[#This Row],[Cur_Amount Debit]]&gt;0,ROUND(Table1[[#This Row],[Cur_Amount Debit]],2),"")</f>
        <v/>
      </c>
      <c r="AW2914" s="46" t="str">
        <f>IF(Table1[[#This Row],[Cur_Amount Credit]]&gt;0,ROUND(Table1[[#This Row],[Cur_Amount Credit]],2),"")</f>
        <v/>
      </c>
      <c r="AX2914" s="46" t="str">
        <f>LEFT(Table1[[#This Row],[Cur]],3)</f>
        <v/>
      </c>
      <c r="AY2914" s="59"/>
      <c r="AZ2914" s="46"/>
      <c r="BA2914" s="46" t="str">
        <f>IF(Table1[[#This Row],[Cur]]&lt;&gt;"",IF(Table1[[#This Row],[Cur]]="USD","",ExchangeRate),"")</f>
        <v/>
      </c>
      <c r="BB2914" s="46" t="str">
        <f>IF(Table1[[#This Row],[Grant]]&lt;&gt;"",VLOOKUP(Table1[[#This Row],[Grant]],Grants!B:D,3),"")</f>
        <v/>
      </c>
      <c r="BC2914" s="46" t="str">
        <f>TRIM(Table1[[#This Row],[Vendor ID]])</f>
        <v/>
      </c>
      <c r="BD2914">
        <f>IF(Table1[[#This Row],[Reference Number]]=Q2913,BD2913,BD2913+1)</f>
        <v>0</v>
      </c>
    </row>
    <row r="2915" spans="1:56" ht="11.25" customHeight="1" x14ac:dyDescent="0.25">
      <c r="A2915" s="1"/>
      <c r="B2915" s="88" t="str">
        <f>IF(Table1[[#This Row],[Posting Date]]&lt;&gt;"",IF(Table1[[#This Row],[Reference Number]]=Q2914,B2914+1,1),"")</f>
        <v/>
      </c>
      <c r="C2915" s="61"/>
      <c r="D2915" s="61"/>
      <c r="E2915" s="138"/>
      <c r="F2915" s="141" t="str">
        <f>IFERROR(IF(VLOOKUP(Table1[[#This Row],[Budget Code Description]],Dimentions!$X$6:$AC$139,2,FALSE)="","",VLOOKUP(Table1[[#This Row],[Budget Code Description]],Dimentions!$X$6:$AC$139,2,FALSE)),"")</f>
        <v/>
      </c>
      <c r="G2915" s="141"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1" t="str">
        <f>IFERROR(VLOOKUP(Table1[[#This Row],[Budget Code Description]],Table6[#All],8,FALSE),"")</f>
        <v/>
      </c>
      <c r="L2915" s="63"/>
      <c r="M2915" s="65" t="str">
        <f>IFERROR(VLOOKUP(Table1[[#This Row],[Staff ID]],Table2[],2,FALSE),"")</f>
        <v/>
      </c>
      <c r="N2915" s="209" t="str">
        <f>IFERROR(IF(VLOOKUP(Table1[[#This Row],[Budget Code Description]],Dimentions!$X$6:$AC$134,4,FALSE)="","",VLOOKUP(Table1[[#This Row],[Budget Code Description]],Dimentions!$X$6:$AC$134,4,FALSE)),"")</f>
        <v/>
      </c>
      <c r="O2915" s="65" t="str">
        <f>IFERROR(VLOOKUP(Table1[[#This Row],[Vendor ID]],Table549[],2,FALSE),"")</f>
        <v/>
      </c>
      <c r="P2915" s="63"/>
      <c r="Q2915" s="141" t="str">
        <f>IF(Table1[[#This Row],[Posting Date]]&lt;&gt;"",$D$9,"")</f>
        <v/>
      </c>
      <c r="R2915" s="157" t="str">
        <f>IF(Table1[[#This Row],[Posting Date]]&lt;&gt;"",$D$10,"")</f>
        <v/>
      </c>
      <c r="S2915" s="66"/>
      <c r="T2915" s="63"/>
      <c r="U2915" s="67"/>
      <c r="V2915" s="67"/>
      <c r="W2915" s="67" t="str">
        <f t="shared" si="49"/>
        <v/>
      </c>
      <c r="X2915" s="159" t="str">
        <f>IF(E2915="","",(IF(Table1[[#This Row],[Cur]]="USD",Table1[[#This Row],[Cur_Amount Debit]],Table1[[#This Row],[Cur_Amount Debit]]/Table1[[#This Row],[Exchange Rate]])))</f>
        <v/>
      </c>
      <c r="Y2915" s="159" t="str">
        <f>IF(E2915="","",(IF(Table1[[#This Row],[Cur]]="USD",Table1[[#This Row],[Cur_Amount Credit]],Table1[[#This Row],[Cur_Amount Credit]]/ExchangeRate)))</f>
        <v/>
      </c>
      <c r="Z2915" s="201" t="str">
        <f>IF(E2915="","",(Table1[[#This Row],[Debit USD]]-Table1[[#This Row],[Credit USD]]))</f>
        <v/>
      </c>
      <c r="AA2915" s="226"/>
      <c r="AB2915" s="255"/>
      <c r="AC2915" s="1"/>
      <c r="AD2915" s="15"/>
      <c r="AE2915" s="15" t="str">
        <f>IF(AND(OR(Table1[[#This Row],[Account]]="15030",Table1[[#This Row],[Account]]="15035",Table1[[#This Row],[Account]]="20150"),Table1[[#This Row],[Vendor ID]]=""),1,"")</f>
        <v/>
      </c>
      <c r="AF2915" s="15"/>
      <c r="AG2915" s="15"/>
      <c r="AH2915" s="15"/>
      <c r="AI2915" s="46" t="str">
        <f>IF(Table1[[#This Row],[Posting Date]]&lt;&gt;"","GJ-"&amp;CountryID,"")</f>
        <v/>
      </c>
      <c r="AJ2915" s="59" t="str">
        <f>IF(Table1[[#This Row],[Posting Date]]&lt;&gt;"",Table1[[#This Row],[Posting Date]],"")</f>
        <v/>
      </c>
      <c r="AK2915" s="46"/>
      <c r="AL2915" s="46" t="str">
        <f>IF(Table1[[#This Row],[Description]]&lt;&gt;"",Table1[[#This Row],[Description]],"")</f>
        <v/>
      </c>
      <c r="AM2915" s="46" t="str">
        <f>IF(Table1[[#This Row],[Posting Date]]&lt;&gt;"",Table1[[#This Row],[Reference Number]],"")</f>
        <v/>
      </c>
      <c r="AN2915" s="46" t="str">
        <f>TRIM(Table1[[#This Row],[Line '#]])</f>
        <v/>
      </c>
      <c r="AO2915" s="46" t="str">
        <f>TRIM(Table1[[#This Row],[Account]])</f>
        <v/>
      </c>
      <c r="AP2915" s="46" t="str">
        <f>IF(Table1[[#This Row],[Posting Date]]&lt;&gt;"",$D$5,"")</f>
        <v/>
      </c>
      <c r="AQ2915" s="46" t="str">
        <f>TRIM(Table1[[#This Row],[Departments-Prgrams]])</f>
        <v/>
      </c>
      <c r="AR2915" s="46" t="str">
        <f>TRIM(Table1[[#This Row],[Grant]])</f>
        <v/>
      </c>
      <c r="AS2915" s="46" t="str">
        <f>TRIM(Table1[[#This Row],[Staff ID]])</f>
        <v/>
      </c>
      <c r="AT2915" s="46" t="str">
        <f>IF(TRIM(Table1[[#This Row],[Budget Code]])=0,"",TRIM(Table1[[#This Row],[Budget Code]]))</f>
        <v/>
      </c>
      <c r="AU2915" s="46" t="str">
        <f>IF(Table1[[#This Row],[Line Description]]&lt;&gt;"",Table1[[#This Row],[Line Description]],"")</f>
        <v/>
      </c>
      <c r="AV2915" s="46" t="str">
        <f>IF(Table1[[#This Row],[Cur_Amount Debit]]&gt;0,ROUND(Table1[[#This Row],[Cur_Amount Debit]],2),"")</f>
        <v/>
      </c>
      <c r="AW2915" s="46" t="str">
        <f>IF(Table1[[#This Row],[Cur_Amount Credit]]&gt;0,ROUND(Table1[[#This Row],[Cur_Amount Credit]],2),"")</f>
        <v/>
      </c>
      <c r="AX2915" s="46" t="str">
        <f>LEFT(Table1[[#This Row],[Cur]],3)</f>
        <v/>
      </c>
      <c r="AY2915" s="59"/>
      <c r="AZ2915" s="46"/>
      <c r="BA2915" s="46" t="str">
        <f>IF(Table1[[#This Row],[Cur]]&lt;&gt;"",IF(Table1[[#This Row],[Cur]]="USD","",ExchangeRate),"")</f>
        <v/>
      </c>
      <c r="BB2915" s="46" t="str">
        <f>IF(Table1[[#This Row],[Grant]]&lt;&gt;"",VLOOKUP(Table1[[#This Row],[Grant]],Grants!B:D,3),"")</f>
        <v/>
      </c>
      <c r="BC2915" s="46" t="str">
        <f>TRIM(Table1[[#This Row],[Vendor ID]])</f>
        <v/>
      </c>
      <c r="BD2915">
        <f>IF(Table1[[#This Row],[Reference Number]]=Q2914,BD2914,BD2914+1)</f>
        <v>0</v>
      </c>
    </row>
    <row r="2916" spans="1:56" ht="11.25" customHeight="1" x14ac:dyDescent="0.25">
      <c r="A2916" s="1"/>
      <c r="B2916" s="88" t="str">
        <f>IF(Table1[[#This Row],[Posting Date]]&lt;&gt;"",IF(Table1[[#This Row],[Reference Number]]=Q2915,B2915+1,1),"")</f>
        <v/>
      </c>
      <c r="C2916" s="61"/>
      <c r="D2916" s="61"/>
      <c r="E2916" s="138"/>
      <c r="F2916" s="141" t="str">
        <f>IFERROR(IF(VLOOKUP(Table1[[#This Row],[Budget Code Description]],Dimentions!$X$6:$AC$139,2,FALSE)="","",VLOOKUP(Table1[[#This Row],[Budget Code Description]],Dimentions!$X$6:$AC$139,2,FALSE)),"")</f>
        <v/>
      </c>
      <c r="G2916" s="141"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1" t="str">
        <f>IFERROR(VLOOKUP(Table1[[#This Row],[Budget Code Description]],Table6[#All],8,FALSE),"")</f>
        <v/>
      </c>
      <c r="L2916" s="63"/>
      <c r="M2916" s="65" t="str">
        <f>IFERROR(VLOOKUP(Table1[[#This Row],[Staff ID]],Table2[],2,FALSE),"")</f>
        <v/>
      </c>
      <c r="N2916" s="209" t="str">
        <f>IFERROR(IF(VLOOKUP(Table1[[#This Row],[Budget Code Description]],Dimentions!$X$6:$AC$134,4,FALSE)="","",VLOOKUP(Table1[[#This Row],[Budget Code Description]],Dimentions!$X$6:$AC$134,4,FALSE)),"")</f>
        <v/>
      </c>
      <c r="O2916" s="65" t="str">
        <f>IFERROR(VLOOKUP(Table1[[#This Row],[Vendor ID]],Table549[],2,FALSE),"")</f>
        <v/>
      </c>
      <c r="P2916" s="63"/>
      <c r="Q2916" s="141" t="str">
        <f>IF(Table1[[#This Row],[Posting Date]]&lt;&gt;"",$D$9,"")</f>
        <v/>
      </c>
      <c r="R2916" s="157" t="str">
        <f>IF(Table1[[#This Row],[Posting Date]]&lt;&gt;"",$D$10,"")</f>
        <v/>
      </c>
      <c r="S2916" s="66"/>
      <c r="T2916" s="63"/>
      <c r="U2916" s="67"/>
      <c r="V2916" s="67"/>
      <c r="W2916" s="67" t="str">
        <f t="shared" si="49"/>
        <v/>
      </c>
      <c r="X2916" s="159" t="str">
        <f>IF(E2916="","",(IF(Table1[[#This Row],[Cur]]="USD",Table1[[#This Row],[Cur_Amount Debit]],Table1[[#This Row],[Cur_Amount Debit]]/Table1[[#This Row],[Exchange Rate]])))</f>
        <v/>
      </c>
      <c r="Y2916" s="159" t="str">
        <f>IF(E2916="","",(IF(Table1[[#This Row],[Cur]]="USD",Table1[[#This Row],[Cur_Amount Credit]],Table1[[#This Row],[Cur_Amount Credit]]/ExchangeRate)))</f>
        <v/>
      </c>
      <c r="Z2916" s="201" t="str">
        <f>IF(E2916="","",(Table1[[#This Row],[Debit USD]]-Table1[[#This Row],[Credit USD]]))</f>
        <v/>
      </c>
      <c r="AA2916" s="226"/>
      <c r="AB2916" s="255"/>
      <c r="AC2916" s="1"/>
      <c r="AD2916" s="15"/>
      <c r="AE2916" s="15" t="str">
        <f>IF(AND(OR(Table1[[#This Row],[Account]]="15030",Table1[[#This Row],[Account]]="15035",Table1[[#This Row],[Account]]="20150"),Table1[[#This Row],[Vendor ID]]=""),1,"")</f>
        <v/>
      </c>
      <c r="AF2916" s="15"/>
      <c r="AG2916" s="15"/>
      <c r="AH2916" s="15"/>
      <c r="AI2916" s="46" t="str">
        <f>IF(Table1[[#This Row],[Posting Date]]&lt;&gt;"","GJ-"&amp;CountryID,"")</f>
        <v/>
      </c>
      <c r="AJ2916" s="59" t="str">
        <f>IF(Table1[[#This Row],[Posting Date]]&lt;&gt;"",Table1[[#This Row],[Posting Date]],"")</f>
        <v/>
      </c>
      <c r="AK2916" s="46"/>
      <c r="AL2916" s="46" t="str">
        <f>IF(Table1[[#This Row],[Description]]&lt;&gt;"",Table1[[#This Row],[Description]],"")</f>
        <v/>
      </c>
      <c r="AM2916" s="46" t="str">
        <f>IF(Table1[[#This Row],[Posting Date]]&lt;&gt;"",Table1[[#This Row],[Reference Number]],"")</f>
        <v/>
      </c>
      <c r="AN2916" s="46" t="str">
        <f>TRIM(Table1[[#This Row],[Line '#]])</f>
        <v/>
      </c>
      <c r="AO2916" s="46" t="str">
        <f>TRIM(Table1[[#This Row],[Account]])</f>
        <v/>
      </c>
      <c r="AP2916" s="46" t="str">
        <f>IF(Table1[[#This Row],[Posting Date]]&lt;&gt;"",$D$5,"")</f>
        <v/>
      </c>
      <c r="AQ2916" s="46" t="str">
        <f>TRIM(Table1[[#This Row],[Departments-Prgrams]])</f>
        <v/>
      </c>
      <c r="AR2916" s="46" t="str">
        <f>TRIM(Table1[[#This Row],[Grant]])</f>
        <v/>
      </c>
      <c r="AS2916" s="46" t="str">
        <f>TRIM(Table1[[#This Row],[Staff ID]])</f>
        <v/>
      </c>
      <c r="AT2916" s="46" t="str">
        <f>IF(TRIM(Table1[[#This Row],[Budget Code]])=0,"",TRIM(Table1[[#This Row],[Budget Code]]))</f>
        <v/>
      </c>
      <c r="AU2916" s="46" t="str">
        <f>IF(Table1[[#This Row],[Line Description]]&lt;&gt;"",Table1[[#This Row],[Line Description]],"")</f>
        <v/>
      </c>
      <c r="AV2916" s="46" t="str">
        <f>IF(Table1[[#This Row],[Cur_Amount Debit]]&gt;0,ROUND(Table1[[#This Row],[Cur_Amount Debit]],2),"")</f>
        <v/>
      </c>
      <c r="AW2916" s="46" t="str">
        <f>IF(Table1[[#This Row],[Cur_Amount Credit]]&gt;0,ROUND(Table1[[#This Row],[Cur_Amount Credit]],2),"")</f>
        <v/>
      </c>
      <c r="AX2916" s="46" t="str">
        <f>LEFT(Table1[[#This Row],[Cur]],3)</f>
        <v/>
      </c>
      <c r="AY2916" s="59"/>
      <c r="AZ2916" s="46"/>
      <c r="BA2916" s="46" t="str">
        <f>IF(Table1[[#This Row],[Cur]]&lt;&gt;"",IF(Table1[[#This Row],[Cur]]="USD","",ExchangeRate),"")</f>
        <v/>
      </c>
      <c r="BB2916" s="46" t="str">
        <f>IF(Table1[[#This Row],[Grant]]&lt;&gt;"",VLOOKUP(Table1[[#This Row],[Grant]],Grants!B:D,3),"")</f>
        <v/>
      </c>
      <c r="BC2916" s="46" t="str">
        <f>TRIM(Table1[[#This Row],[Vendor ID]])</f>
        <v/>
      </c>
      <c r="BD2916">
        <f>IF(Table1[[#This Row],[Reference Number]]=Q2915,BD2915,BD2915+1)</f>
        <v>0</v>
      </c>
    </row>
    <row r="2917" spans="1:56" ht="11.25" customHeight="1" x14ac:dyDescent="0.25">
      <c r="A2917" s="1"/>
      <c r="B2917" s="88" t="str">
        <f>IF(Table1[[#This Row],[Posting Date]]&lt;&gt;"",IF(Table1[[#This Row],[Reference Number]]=Q2916,B2916+1,1),"")</f>
        <v/>
      </c>
      <c r="C2917" s="61"/>
      <c r="D2917" s="61"/>
      <c r="E2917" s="138"/>
      <c r="F2917" s="141" t="str">
        <f>IFERROR(IF(VLOOKUP(Table1[[#This Row],[Budget Code Description]],Dimentions!$X$6:$AC$139,2,FALSE)="","",VLOOKUP(Table1[[#This Row],[Budget Code Description]],Dimentions!$X$6:$AC$139,2,FALSE)),"")</f>
        <v/>
      </c>
      <c r="G2917" s="141"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1" t="str">
        <f>IFERROR(VLOOKUP(Table1[[#This Row],[Budget Code Description]],Table6[#All],8,FALSE),"")</f>
        <v/>
      </c>
      <c r="L2917" s="63"/>
      <c r="M2917" s="65" t="str">
        <f>IFERROR(VLOOKUP(Table1[[#This Row],[Staff ID]],Table2[],2,FALSE),"")</f>
        <v/>
      </c>
      <c r="N2917" s="209" t="str">
        <f>IFERROR(IF(VLOOKUP(Table1[[#This Row],[Budget Code Description]],Dimentions!$X$6:$AC$134,4,FALSE)="","",VLOOKUP(Table1[[#This Row],[Budget Code Description]],Dimentions!$X$6:$AC$134,4,FALSE)),"")</f>
        <v/>
      </c>
      <c r="O2917" s="65" t="str">
        <f>IFERROR(VLOOKUP(Table1[[#This Row],[Vendor ID]],Table549[],2,FALSE),"")</f>
        <v/>
      </c>
      <c r="P2917" s="63"/>
      <c r="Q2917" s="141" t="str">
        <f>IF(Table1[[#This Row],[Posting Date]]&lt;&gt;"",$D$9,"")</f>
        <v/>
      </c>
      <c r="R2917" s="157" t="str">
        <f>IF(Table1[[#This Row],[Posting Date]]&lt;&gt;"",$D$10,"")</f>
        <v/>
      </c>
      <c r="S2917" s="66"/>
      <c r="T2917" s="63"/>
      <c r="U2917" s="67"/>
      <c r="V2917" s="67"/>
      <c r="W2917" s="67" t="str">
        <f t="shared" si="49"/>
        <v/>
      </c>
      <c r="X2917" s="159" t="str">
        <f>IF(E2917="","",(IF(Table1[[#This Row],[Cur]]="USD",Table1[[#This Row],[Cur_Amount Debit]],Table1[[#This Row],[Cur_Amount Debit]]/Table1[[#This Row],[Exchange Rate]])))</f>
        <v/>
      </c>
      <c r="Y2917" s="159" t="str">
        <f>IF(E2917="","",(IF(Table1[[#This Row],[Cur]]="USD",Table1[[#This Row],[Cur_Amount Credit]],Table1[[#This Row],[Cur_Amount Credit]]/ExchangeRate)))</f>
        <v/>
      </c>
      <c r="Z2917" s="201" t="str">
        <f>IF(E2917="","",(Table1[[#This Row],[Debit USD]]-Table1[[#This Row],[Credit USD]]))</f>
        <v/>
      </c>
      <c r="AA2917" s="226"/>
      <c r="AB2917" s="255"/>
      <c r="AC2917" s="1"/>
      <c r="AD2917" s="15"/>
      <c r="AE2917" s="15" t="str">
        <f>IF(AND(OR(Table1[[#This Row],[Account]]="15030",Table1[[#This Row],[Account]]="15035",Table1[[#This Row],[Account]]="20150"),Table1[[#This Row],[Vendor ID]]=""),1,"")</f>
        <v/>
      </c>
      <c r="AF2917" s="15"/>
      <c r="AG2917" s="15"/>
      <c r="AH2917" s="15"/>
      <c r="AI2917" s="46" t="str">
        <f>IF(Table1[[#This Row],[Posting Date]]&lt;&gt;"","GJ-"&amp;CountryID,"")</f>
        <v/>
      </c>
      <c r="AJ2917" s="59" t="str">
        <f>IF(Table1[[#This Row],[Posting Date]]&lt;&gt;"",Table1[[#This Row],[Posting Date]],"")</f>
        <v/>
      </c>
      <c r="AK2917" s="46"/>
      <c r="AL2917" s="46" t="str">
        <f>IF(Table1[[#This Row],[Description]]&lt;&gt;"",Table1[[#This Row],[Description]],"")</f>
        <v/>
      </c>
      <c r="AM2917" s="46" t="str">
        <f>IF(Table1[[#This Row],[Posting Date]]&lt;&gt;"",Table1[[#This Row],[Reference Number]],"")</f>
        <v/>
      </c>
      <c r="AN2917" s="46" t="str">
        <f>TRIM(Table1[[#This Row],[Line '#]])</f>
        <v/>
      </c>
      <c r="AO2917" s="46" t="str">
        <f>TRIM(Table1[[#This Row],[Account]])</f>
        <v/>
      </c>
      <c r="AP2917" s="46" t="str">
        <f>IF(Table1[[#This Row],[Posting Date]]&lt;&gt;"",$D$5,"")</f>
        <v/>
      </c>
      <c r="AQ2917" s="46" t="str">
        <f>TRIM(Table1[[#This Row],[Departments-Prgrams]])</f>
        <v/>
      </c>
      <c r="AR2917" s="46" t="str">
        <f>TRIM(Table1[[#This Row],[Grant]])</f>
        <v/>
      </c>
      <c r="AS2917" s="46" t="str">
        <f>TRIM(Table1[[#This Row],[Staff ID]])</f>
        <v/>
      </c>
      <c r="AT2917" s="46" t="str">
        <f>IF(TRIM(Table1[[#This Row],[Budget Code]])=0,"",TRIM(Table1[[#This Row],[Budget Code]]))</f>
        <v/>
      </c>
      <c r="AU2917" s="46" t="str">
        <f>IF(Table1[[#This Row],[Line Description]]&lt;&gt;"",Table1[[#This Row],[Line Description]],"")</f>
        <v/>
      </c>
      <c r="AV2917" s="46" t="str">
        <f>IF(Table1[[#This Row],[Cur_Amount Debit]]&gt;0,ROUND(Table1[[#This Row],[Cur_Amount Debit]],2),"")</f>
        <v/>
      </c>
      <c r="AW2917" s="46" t="str">
        <f>IF(Table1[[#This Row],[Cur_Amount Credit]]&gt;0,ROUND(Table1[[#This Row],[Cur_Amount Credit]],2),"")</f>
        <v/>
      </c>
      <c r="AX2917" s="46" t="str">
        <f>LEFT(Table1[[#This Row],[Cur]],3)</f>
        <v/>
      </c>
      <c r="AY2917" s="59"/>
      <c r="AZ2917" s="46"/>
      <c r="BA2917" s="46" t="str">
        <f>IF(Table1[[#This Row],[Cur]]&lt;&gt;"",IF(Table1[[#This Row],[Cur]]="USD","",ExchangeRate),"")</f>
        <v/>
      </c>
      <c r="BB2917" s="46" t="str">
        <f>IF(Table1[[#This Row],[Grant]]&lt;&gt;"",VLOOKUP(Table1[[#This Row],[Grant]],Grants!B:D,3),"")</f>
        <v/>
      </c>
      <c r="BC2917" s="46" t="str">
        <f>TRIM(Table1[[#This Row],[Vendor ID]])</f>
        <v/>
      </c>
      <c r="BD2917">
        <f>IF(Table1[[#This Row],[Reference Number]]=Q2916,BD2916,BD2916+1)</f>
        <v>0</v>
      </c>
    </row>
    <row r="2918" spans="1:56" ht="11.25" customHeight="1" x14ac:dyDescent="0.25">
      <c r="A2918" s="1"/>
      <c r="B2918" s="88" t="str">
        <f>IF(Table1[[#This Row],[Posting Date]]&lt;&gt;"",IF(Table1[[#This Row],[Reference Number]]=Q2917,B2917+1,1),"")</f>
        <v/>
      </c>
      <c r="C2918" s="61"/>
      <c r="D2918" s="61"/>
      <c r="E2918" s="138"/>
      <c r="F2918" s="141" t="str">
        <f>IFERROR(IF(VLOOKUP(Table1[[#This Row],[Budget Code Description]],Dimentions!$X$6:$AC$139,2,FALSE)="","",VLOOKUP(Table1[[#This Row],[Budget Code Description]],Dimentions!$X$6:$AC$139,2,FALSE)),"")</f>
        <v/>
      </c>
      <c r="G2918" s="141"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1" t="str">
        <f>IFERROR(VLOOKUP(Table1[[#This Row],[Budget Code Description]],Table6[#All],8,FALSE),"")</f>
        <v/>
      </c>
      <c r="L2918" s="63"/>
      <c r="M2918" s="65" t="str">
        <f>IFERROR(VLOOKUP(Table1[[#This Row],[Staff ID]],Table2[],2,FALSE),"")</f>
        <v/>
      </c>
      <c r="N2918" s="209" t="str">
        <f>IFERROR(IF(VLOOKUP(Table1[[#This Row],[Budget Code Description]],Dimentions!$X$6:$AC$134,4,FALSE)="","",VLOOKUP(Table1[[#This Row],[Budget Code Description]],Dimentions!$X$6:$AC$134,4,FALSE)),"")</f>
        <v/>
      </c>
      <c r="O2918" s="65" t="str">
        <f>IFERROR(VLOOKUP(Table1[[#This Row],[Vendor ID]],Table549[],2,FALSE),"")</f>
        <v/>
      </c>
      <c r="P2918" s="63"/>
      <c r="Q2918" s="141" t="str">
        <f>IF(Table1[[#This Row],[Posting Date]]&lt;&gt;"",$D$9,"")</f>
        <v/>
      </c>
      <c r="R2918" s="157" t="str">
        <f>IF(Table1[[#This Row],[Posting Date]]&lt;&gt;"",$D$10,"")</f>
        <v/>
      </c>
      <c r="S2918" s="66"/>
      <c r="T2918" s="63"/>
      <c r="U2918" s="67"/>
      <c r="V2918" s="67"/>
      <c r="W2918" s="67" t="str">
        <f t="shared" si="49"/>
        <v/>
      </c>
      <c r="X2918" s="159" t="str">
        <f>IF(E2918="","",(IF(Table1[[#This Row],[Cur]]="USD",Table1[[#This Row],[Cur_Amount Debit]],Table1[[#This Row],[Cur_Amount Debit]]/Table1[[#This Row],[Exchange Rate]])))</f>
        <v/>
      </c>
      <c r="Y2918" s="159" t="str">
        <f>IF(E2918="","",(IF(Table1[[#This Row],[Cur]]="USD",Table1[[#This Row],[Cur_Amount Credit]],Table1[[#This Row],[Cur_Amount Credit]]/ExchangeRate)))</f>
        <v/>
      </c>
      <c r="Z2918" s="201" t="str">
        <f>IF(E2918="","",(Table1[[#This Row],[Debit USD]]-Table1[[#This Row],[Credit USD]]))</f>
        <v/>
      </c>
      <c r="AA2918" s="226"/>
      <c r="AB2918" s="255"/>
      <c r="AC2918" s="1"/>
      <c r="AD2918" s="15"/>
      <c r="AE2918" s="15" t="str">
        <f>IF(AND(OR(Table1[[#This Row],[Account]]="15030",Table1[[#This Row],[Account]]="15035",Table1[[#This Row],[Account]]="20150"),Table1[[#This Row],[Vendor ID]]=""),1,"")</f>
        <v/>
      </c>
      <c r="AF2918" s="15"/>
      <c r="AG2918" s="15"/>
      <c r="AH2918" s="15"/>
      <c r="AI2918" s="46" t="str">
        <f>IF(Table1[[#This Row],[Posting Date]]&lt;&gt;"","GJ-"&amp;CountryID,"")</f>
        <v/>
      </c>
      <c r="AJ2918" s="59" t="str">
        <f>IF(Table1[[#This Row],[Posting Date]]&lt;&gt;"",Table1[[#This Row],[Posting Date]],"")</f>
        <v/>
      </c>
      <c r="AK2918" s="46"/>
      <c r="AL2918" s="46" t="str">
        <f>IF(Table1[[#This Row],[Description]]&lt;&gt;"",Table1[[#This Row],[Description]],"")</f>
        <v/>
      </c>
      <c r="AM2918" s="46" t="str">
        <f>IF(Table1[[#This Row],[Posting Date]]&lt;&gt;"",Table1[[#This Row],[Reference Number]],"")</f>
        <v/>
      </c>
      <c r="AN2918" s="46" t="str">
        <f>TRIM(Table1[[#This Row],[Line '#]])</f>
        <v/>
      </c>
      <c r="AO2918" s="46" t="str">
        <f>TRIM(Table1[[#This Row],[Account]])</f>
        <v/>
      </c>
      <c r="AP2918" s="46" t="str">
        <f>IF(Table1[[#This Row],[Posting Date]]&lt;&gt;"",$D$5,"")</f>
        <v/>
      </c>
      <c r="AQ2918" s="46" t="str">
        <f>TRIM(Table1[[#This Row],[Departments-Prgrams]])</f>
        <v/>
      </c>
      <c r="AR2918" s="46" t="str">
        <f>TRIM(Table1[[#This Row],[Grant]])</f>
        <v/>
      </c>
      <c r="AS2918" s="46" t="str">
        <f>TRIM(Table1[[#This Row],[Staff ID]])</f>
        <v/>
      </c>
      <c r="AT2918" s="46" t="str">
        <f>IF(TRIM(Table1[[#This Row],[Budget Code]])=0,"",TRIM(Table1[[#This Row],[Budget Code]]))</f>
        <v/>
      </c>
      <c r="AU2918" s="46" t="str">
        <f>IF(Table1[[#This Row],[Line Description]]&lt;&gt;"",Table1[[#This Row],[Line Description]],"")</f>
        <v/>
      </c>
      <c r="AV2918" s="46" t="str">
        <f>IF(Table1[[#This Row],[Cur_Amount Debit]]&gt;0,ROUND(Table1[[#This Row],[Cur_Amount Debit]],2),"")</f>
        <v/>
      </c>
      <c r="AW2918" s="46" t="str">
        <f>IF(Table1[[#This Row],[Cur_Amount Credit]]&gt;0,ROUND(Table1[[#This Row],[Cur_Amount Credit]],2),"")</f>
        <v/>
      </c>
      <c r="AX2918" s="46" t="str">
        <f>LEFT(Table1[[#This Row],[Cur]],3)</f>
        <v/>
      </c>
      <c r="AY2918" s="59"/>
      <c r="AZ2918" s="46"/>
      <c r="BA2918" s="46" t="str">
        <f>IF(Table1[[#This Row],[Cur]]&lt;&gt;"",IF(Table1[[#This Row],[Cur]]="USD","",ExchangeRate),"")</f>
        <v/>
      </c>
      <c r="BB2918" s="46" t="str">
        <f>IF(Table1[[#This Row],[Grant]]&lt;&gt;"",VLOOKUP(Table1[[#This Row],[Grant]],Grants!B:D,3),"")</f>
        <v/>
      </c>
      <c r="BC2918" s="46" t="str">
        <f>TRIM(Table1[[#This Row],[Vendor ID]])</f>
        <v/>
      </c>
      <c r="BD2918">
        <f>IF(Table1[[#This Row],[Reference Number]]=Q2917,BD2917,BD2917+1)</f>
        <v>0</v>
      </c>
    </row>
    <row r="2919" spans="1:56" ht="11.25" customHeight="1" x14ac:dyDescent="0.25">
      <c r="A2919" s="1"/>
      <c r="B2919" s="88" t="str">
        <f>IF(Table1[[#This Row],[Posting Date]]&lt;&gt;"",IF(Table1[[#This Row],[Reference Number]]=Q2918,B2918+1,1),"")</f>
        <v/>
      </c>
      <c r="C2919" s="61"/>
      <c r="D2919" s="61"/>
      <c r="E2919" s="138"/>
      <c r="F2919" s="141" t="str">
        <f>IFERROR(IF(VLOOKUP(Table1[[#This Row],[Budget Code Description]],Dimentions!$X$6:$AC$139,2,FALSE)="","",VLOOKUP(Table1[[#This Row],[Budget Code Description]],Dimentions!$X$6:$AC$139,2,FALSE)),"")</f>
        <v/>
      </c>
      <c r="G2919" s="141"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1" t="str">
        <f>IFERROR(VLOOKUP(Table1[[#This Row],[Budget Code Description]],Table6[#All],8,FALSE),"")</f>
        <v/>
      </c>
      <c r="L2919" s="63"/>
      <c r="M2919" s="65" t="str">
        <f>IFERROR(VLOOKUP(Table1[[#This Row],[Staff ID]],Table2[],2,FALSE),"")</f>
        <v/>
      </c>
      <c r="N2919" s="209" t="str">
        <f>IFERROR(IF(VLOOKUP(Table1[[#This Row],[Budget Code Description]],Dimentions!$X$6:$AC$134,4,FALSE)="","",VLOOKUP(Table1[[#This Row],[Budget Code Description]],Dimentions!$X$6:$AC$134,4,FALSE)),"")</f>
        <v/>
      </c>
      <c r="O2919" s="65" t="str">
        <f>IFERROR(VLOOKUP(Table1[[#This Row],[Vendor ID]],Table549[],2,FALSE),"")</f>
        <v/>
      </c>
      <c r="P2919" s="63"/>
      <c r="Q2919" s="141" t="str">
        <f>IF(Table1[[#This Row],[Posting Date]]&lt;&gt;"",$D$9,"")</f>
        <v/>
      </c>
      <c r="R2919" s="157" t="str">
        <f>IF(Table1[[#This Row],[Posting Date]]&lt;&gt;"",$D$10,"")</f>
        <v/>
      </c>
      <c r="S2919" s="66"/>
      <c r="T2919" s="63"/>
      <c r="U2919" s="67"/>
      <c r="V2919" s="67"/>
      <c r="W2919" s="67" t="str">
        <f t="shared" si="49"/>
        <v/>
      </c>
      <c r="X2919" s="159" t="str">
        <f>IF(E2919="","",(IF(Table1[[#This Row],[Cur]]="USD",Table1[[#This Row],[Cur_Amount Debit]],Table1[[#This Row],[Cur_Amount Debit]]/Table1[[#This Row],[Exchange Rate]])))</f>
        <v/>
      </c>
      <c r="Y2919" s="159" t="str">
        <f>IF(E2919="","",(IF(Table1[[#This Row],[Cur]]="USD",Table1[[#This Row],[Cur_Amount Credit]],Table1[[#This Row],[Cur_Amount Credit]]/ExchangeRate)))</f>
        <v/>
      </c>
      <c r="Z2919" s="201" t="str">
        <f>IF(E2919="","",(Table1[[#This Row],[Debit USD]]-Table1[[#This Row],[Credit USD]]))</f>
        <v/>
      </c>
      <c r="AA2919" s="226"/>
      <c r="AB2919" s="255"/>
      <c r="AC2919" s="1"/>
      <c r="AD2919" s="15"/>
      <c r="AE2919" s="15" t="str">
        <f>IF(AND(OR(Table1[[#This Row],[Account]]="15030",Table1[[#This Row],[Account]]="15035",Table1[[#This Row],[Account]]="20150"),Table1[[#This Row],[Vendor ID]]=""),1,"")</f>
        <v/>
      </c>
      <c r="AF2919" s="15"/>
      <c r="AG2919" s="15"/>
      <c r="AH2919" s="15"/>
      <c r="AI2919" s="46" t="str">
        <f>IF(Table1[[#This Row],[Posting Date]]&lt;&gt;"","GJ-"&amp;CountryID,"")</f>
        <v/>
      </c>
      <c r="AJ2919" s="59" t="str">
        <f>IF(Table1[[#This Row],[Posting Date]]&lt;&gt;"",Table1[[#This Row],[Posting Date]],"")</f>
        <v/>
      </c>
      <c r="AK2919" s="46"/>
      <c r="AL2919" s="46" t="str">
        <f>IF(Table1[[#This Row],[Description]]&lt;&gt;"",Table1[[#This Row],[Description]],"")</f>
        <v/>
      </c>
      <c r="AM2919" s="46" t="str">
        <f>IF(Table1[[#This Row],[Posting Date]]&lt;&gt;"",Table1[[#This Row],[Reference Number]],"")</f>
        <v/>
      </c>
      <c r="AN2919" s="46" t="str">
        <f>TRIM(Table1[[#This Row],[Line '#]])</f>
        <v/>
      </c>
      <c r="AO2919" s="46" t="str">
        <f>TRIM(Table1[[#This Row],[Account]])</f>
        <v/>
      </c>
      <c r="AP2919" s="46" t="str">
        <f>IF(Table1[[#This Row],[Posting Date]]&lt;&gt;"",$D$5,"")</f>
        <v/>
      </c>
      <c r="AQ2919" s="46" t="str">
        <f>TRIM(Table1[[#This Row],[Departments-Prgrams]])</f>
        <v/>
      </c>
      <c r="AR2919" s="46" t="str">
        <f>TRIM(Table1[[#This Row],[Grant]])</f>
        <v/>
      </c>
      <c r="AS2919" s="46" t="str">
        <f>TRIM(Table1[[#This Row],[Staff ID]])</f>
        <v/>
      </c>
      <c r="AT2919" s="46" t="str">
        <f>IF(TRIM(Table1[[#This Row],[Budget Code]])=0,"",TRIM(Table1[[#This Row],[Budget Code]]))</f>
        <v/>
      </c>
      <c r="AU2919" s="46" t="str">
        <f>IF(Table1[[#This Row],[Line Description]]&lt;&gt;"",Table1[[#This Row],[Line Description]],"")</f>
        <v/>
      </c>
      <c r="AV2919" s="46" t="str">
        <f>IF(Table1[[#This Row],[Cur_Amount Debit]]&gt;0,ROUND(Table1[[#This Row],[Cur_Amount Debit]],2),"")</f>
        <v/>
      </c>
      <c r="AW2919" s="46" t="str">
        <f>IF(Table1[[#This Row],[Cur_Amount Credit]]&gt;0,ROUND(Table1[[#This Row],[Cur_Amount Credit]],2),"")</f>
        <v/>
      </c>
      <c r="AX2919" s="46" t="str">
        <f>LEFT(Table1[[#This Row],[Cur]],3)</f>
        <v/>
      </c>
      <c r="AY2919" s="59"/>
      <c r="AZ2919" s="46"/>
      <c r="BA2919" s="46" t="str">
        <f>IF(Table1[[#This Row],[Cur]]&lt;&gt;"",IF(Table1[[#This Row],[Cur]]="USD","",ExchangeRate),"")</f>
        <v/>
      </c>
      <c r="BB2919" s="46" t="str">
        <f>IF(Table1[[#This Row],[Grant]]&lt;&gt;"",VLOOKUP(Table1[[#This Row],[Grant]],Grants!B:D,3),"")</f>
        <v/>
      </c>
      <c r="BC2919" s="46" t="str">
        <f>TRIM(Table1[[#This Row],[Vendor ID]])</f>
        <v/>
      </c>
      <c r="BD2919">
        <f>IF(Table1[[#This Row],[Reference Number]]=Q2918,BD2918,BD2918+1)</f>
        <v>0</v>
      </c>
    </row>
    <row r="2920" spans="1:56" ht="11.25" customHeight="1" x14ac:dyDescent="0.25">
      <c r="A2920" s="1"/>
      <c r="B2920" s="88" t="str">
        <f>IF(Table1[[#This Row],[Posting Date]]&lt;&gt;"",IF(Table1[[#This Row],[Reference Number]]=Q2919,B2919+1,1),"")</f>
        <v/>
      </c>
      <c r="C2920" s="61"/>
      <c r="D2920" s="61"/>
      <c r="E2920" s="138"/>
      <c r="F2920" s="141" t="str">
        <f>IFERROR(IF(VLOOKUP(Table1[[#This Row],[Budget Code Description]],Dimentions!$X$6:$AC$139,2,FALSE)="","",VLOOKUP(Table1[[#This Row],[Budget Code Description]],Dimentions!$X$6:$AC$139,2,FALSE)),"")</f>
        <v/>
      </c>
      <c r="G2920" s="141"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1" t="str">
        <f>IFERROR(VLOOKUP(Table1[[#This Row],[Budget Code Description]],Table6[#All],8,FALSE),"")</f>
        <v/>
      </c>
      <c r="L2920" s="63"/>
      <c r="M2920" s="65" t="str">
        <f>IFERROR(VLOOKUP(Table1[[#This Row],[Staff ID]],Table2[],2,FALSE),"")</f>
        <v/>
      </c>
      <c r="N2920" s="209" t="str">
        <f>IFERROR(IF(VLOOKUP(Table1[[#This Row],[Budget Code Description]],Dimentions!$X$6:$AC$134,4,FALSE)="","",VLOOKUP(Table1[[#This Row],[Budget Code Description]],Dimentions!$X$6:$AC$134,4,FALSE)),"")</f>
        <v/>
      </c>
      <c r="O2920" s="65" t="str">
        <f>IFERROR(VLOOKUP(Table1[[#This Row],[Vendor ID]],Table549[],2,FALSE),"")</f>
        <v/>
      </c>
      <c r="P2920" s="63"/>
      <c r="Q2920" s="141" t="str">
        <f>IF(Table1[[#This Row],[Posting Date]]&lt;&gt;"",$D$9,"")</f>
        <v/>
      </c>
      <c r="R2920" s="157" t="str">
        <f>IF(Table1[[#This Row],[Posting Date]]&lt;&gt;"",$D$10,"")</f>
        <v/>
      </c>
      <c r="S2920" s="66"/>
      <c r="T2920" s="63"/>
      <c r="U2920" s="67"/>
      <c r="V2920" s="67"/>
      <c r="W2920" s="67" t="str">
        <f t="shared" si="49"/>
        <v/>
      </c>
      <c r="X2920" s="159" t="str">
        <f>IF(E2920="","",(IF(Table1[[#This Row],[Cur]]="USD",Table1[[#This Row],[Cur_Amount Debit]],Table1[[#This Row],[Cur_Amount Debit]]/Table1[[#This Row],[Exchange Rate]])))</f>
        <v/>
      </c>
      <c r="Y2920" s="159" t="str">
        <f>IF(E2920="","",(IF(Table1[[#This Row],[Cur]]="USD",Table1[[#This Row],[Cur_Amount Credit]],Table1[[#This Row],[Cur_Amount Credit]]/ExchangeRate)))</f>
        <v/>
      </c>
      <c r="Z2920" s="201" t="str">
        <f>IF(E2920="","",(Table1[[#This Row],[Debit USD]]-Table1[[#This Row],[Credit USD]]))</f>
        <v/>
      </c>
      <c r="AA2920" s="226"/>
      <c r="AB2920" s="255"/>
      <c r="AC2920" s="1"/>
      <c r="AD2920" s="15"/>
      <c r="AE2920" s="15" t="str">
        <f>IF(AND(OR(Table1[[#This Row],[Account]]="15030",Table1[[#This Row],[Account]]="15035",Table1[[#This Row],[Account]]="20150"),Table1[[#This Row],[Vendor ID]]=""),1,"")</f>
        <v/>
      </c>
      <c r="AF2920" s="15"/>
      <c r="AG2920" s="15"/>
      <c r="AH2920" s="15"/>
      <c r="AI2920" s="46" t="str">
        <f>IF(Table1[[#This Row],[Posting Date]]&lt;&gt;"","GJ-"&amp;CountryID,"")</f>
        <v/>
      </c>
      <c r="AJ2920" s="59" t="str">
        <f>IF(Table1[[#This Row],[Posting Date]]&lt;&gt;"",Table1[[#This Row],[Posting Date]],"")</f>
        <v/>
      </c>
      <c r="AK2920" s="46"/>
      <c r="AL2920" s="46" t="str">
        <f>IF(Table1[[#This Row],[Description]]&lt;&gt;"",Table1[[#This Row],[Description]],"")</f>
        <v/>
      </c>
      <c r="AM2920" s="46" t="str">
        <f>IF(Table1[[#This Row],[Posting Date]]&lt;&gt;"",Table1[[#This Row],[Reference Number]],"")</f>
        <v/>
      </c>
      <c r="AN2920" s="46" t="str">
        <f>TRIM(Table1[[#This Row],[Line '#]])</f>
        <v/>
      </c>
      <c r="AO2920" s="46" t="str">
        <f>TRIM(Table1[[#This Row],[Account]])</f>
        <v/>
      </c>
      <c r="AP2920" s="46" t="str">
        <f>IF(Table1[[#This Row],[Posting Date]]&lt;&gt;"",$D$5,"")</f>
        <v/>
      </c>
      <c r="AQ2920" s="46" t="str">
        <f>TRIM(Table1[[#This Row],[Departments-Prgrams]])</f>
        <v/>
      </c>
      <c r="AR2920" s="46" t="str">
        <f>TRIM(Table1[[#This Row],[Grant]])</f>
        <v/>
      </c>
      <c r="AS2920" s="46" t="str">
        <f>TRIM(Table1[[#This Row],[Staff ID]])</f>
        <v/>
      </c>
      <c r="AT2920" s="46" t="str">
        <f>IF(TRIM(Table1[[#This Row],[Budget Code]])=0,"",TRIM(Table1[[#This Row],[Budget Code]]))</f>
        <v/>
      </c>
      <c r="AU2920" s="46" t="str">
        <f>IF(Table1[[#This Row],[Line Description]]&lt;&gt;"",Table1[[#This Row],[Line Description]],"")</f>
        <v/>
      </c>
      <c r="AV2920" s="46" t="str">
        <f>IF(Table1[[#This Row],[Cur_Amount Debit]]&gt;0,ROUND(Table1[[#This Row],[Cur_Amount Debit]],2),"")</f>
        <v/>
      </c>
      <c r="AW2920" s="46" t="str">
        <f>IF(Table1[[#This Row],[Cur_Amount Credit]]&gt;0,ROUND(Table1[[#This Row],[Cur_Amount Credit]],2),"")</f>
        <v/>
      </c>
      <c r="AX2920" s="46" t="str">
        <f>LEFT(Table1[[#This Row],[Cur]],3)</f>
        <v/>
      </c>
      <c r="AY2920" s="59"/>
      <c r="AZ2920" s="46"/>
      <c r="BA2920" s="46" t="str">
        <f>IF(Table1[[#This Row],[Cur]]&lt;&gt;"",IF(Table1[[#This Row],[Cur]]="USD","",ExchangeRate),"")</f>
        <v/>
      </c>
      <c r="BB2920" s="46" t="str">
        <f>IF(Table1[[#This Row],[Grant]]&lt;&gt;"",VLOOKUP(Table1[[#This Row],[Grant]],Grants!B:D,3),"")</f>
        <v/>
      </c>
      <c r="BC2920" s="46" t="str">
        <f>TRIM(Table1[[#This Row],[Vendor ID]])</f>
        <v/>
      </c>
      <c r="BD2920">
        <f>IF(Table1[[#This Row],[Reference Number]]=Q2919,BD2919,BD2919+1)</f>
        <v>0</v>
      </c>
    </row>
    <row r="2921" spans="1:56" ht="11.25" customHeight="1" x14ac:dyDescent="0.25">
      <c r="A2921" s="1"/>
      <c r="B2921" s="88" t="str">
        <f>IF(Table1[[#This Row],[Posting Date]]&lt;&gt;"",IF(Table1[[#This Row],[Reference Number]]=Q2920,B2920+1,1),"")</f>
        <v/>
      </c>
      <c r="C2921" s="61"/>
      <c r="D2921" s="61"/>
      <c r="E2921" s="138"/>
      <c r="F2921" s="141" t="str">
        <f>IFERROR(IF(VLOOKUP(Table1[[#This Row],[Budget Code Description]],Dimentions!$X$6:$AC$139,2,FALSE)="","",VLOOKUP(Table1[[#This Row],[Budget Code Description]],Dimentions!$X$6:$AC$139,2,FALSE)),"")</f>
        <v/>
      </c>
      <c r="G2921" s="141"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1" t="str">
        <f>IFERROR(VLOOKUP(Table1[[#This Row],[Budget Code Description]],Table6[#All],8,FALSE),"")</f>
        <v/>
      </c>
      <c r="L2921" s="63"/>
      <c r="M2921" s="65" t="str">
        <f>IFERROR(VLOOKUP(Table1[[#This Row],[Staff ID]],Table2[],2,FALSE),"")</f>
        <v/>
      </c>
      <c r="N2921" s="209" t="str">
        <f>IFERROR(IF(VLOOKUP(Table1[[#This Row],[Budget Code Description]],Dimentions!$X$6:$AC$134,4,FALSE)="","",VLOOKUP(Table1[[#This Row],[Budget Code Description]],Dimentions!$X$6:$AC$134,4,FALSE)),"")</f>
        <v/>
      </c>
      <c r="O2921" s="65" t="str">
        <f>IFERROR(VLOOKUP(Table1[[#This Row],[Vendor ID]],Table549[],2,FALSE),"")</f>
        <v/>
      </c>
      <c r="P2921" s="63"/>
      <c r="Q2921" s="141" t="str">
        <f>IF(Table1[[#This Row],[Posting Date]]&lt;&gt;"",$D$9,"")</f>
        <v/>
      </c>
      <c r="R2921" s="157" t="str">
        <f>IF(Table1[[#This Row],[Posting Date]]&lt;&gt;"",$D$10,"")</f>
        <v/>
      </c>
      <c r="S2921" s="66"/>
      <c r="T2921" s="63"/>
      <c r="U2921" s="67"/>
      <c r="V2921" s="67"/>
      <c r="W2921" s="67" t="str">
        <f t="shared" si="49"/>
        <v/>
      </c>
      <c r="X2921" s="159" t="str">
        <f>IF(E2921="","",(IF(Table1[[#This Row],[Cur]]="USD",Table1[[#This Row],[Cur_Amount Debit]],Table1[[#This Row],[Cur_Amount Debit]]/Table1[[#This Row],[Exchange Rate]])))</f>
        <v/>
      </c>
      <c r="Y2921" s="159" t="str">
        <f>IF(E2921="","",(IF(Table1[[#This Row],[Cur]]="USD",Table1[[#This Row],[Cur_Amount Credit]],Table1[[#This Row],[Cur_Amount Credit]]/ExchangeRate)))</f>
        <v/>
      </c>
      <c r="Z2921" s="201" t="str">
        <f>IF(E2921="","",(Table1[[#This Row],[Debit USD]]-Table1[[#This Row],[Credit USD]]))</f>
        <v/>
      </c>
      <c r="AA2921" s="226"/>
      <c r="AB2921" s="255"/>
      <c r="AC2921" s="1"/>
      <c r="AD2921" s="15"/>
      <c r="AE2921" s="15" t="str">
        <f>IF(AND(OR(Table1[[#This Row],[Account]]="15030",Table1[[#This Row],[Account]]="15035",Table1[[#This Row],[Account]]="20150"),Table1[[#This Row],[Vendor ID]]=""),1,"")</f>
        <v/>
      </c>
      <c r="AF2921" s="15"/>
      <c r="AG2921" s="15"/>
      <c r="AH2921" s="15"/>
      <c r="AI2921" s="46" t="str">
        <f>IF(Table1[[#This Row],[Posting Date]]&lt;&gt;"","GJ-"&amp;CountryID,"")</f>
        <v/>
      </c>
      <c r="AJ2921" s="59" t="str">
        <f>IF(Table1[[#This Row],[Posting Date]]&lt;&gt;"",Table1[[#This Row],[Posting Date]],"")</f>
        <v/>
      </c>
      <c r="AK2921" s="46"/>
      <c r="AL2921" s="46" t="str">
        <f>IF(Table1[[#This Row],[Description]]&lt;&gt;"",Table1[[#This Row],[Description]],"")</f>
        <v/>
      </c>
      <c r="AM2921" s="46" t="str">
        <f>IF(Table1[[#This Row],[Posting Date]]&lt;&gt;"",Table1[[#This Row],[Reference Number]],"")</f>
        <v/>
      </c>
      <c r="AN2921" s="46" t="str">
        <f>TRIM(Table1[[#This Row],[Line '#]])</f>
        <v/>
      </c>
      <c r="AO2921" s="46" t="str">
        <f>TRIM(Table1[[#This Row],[Account]])</f>
        <v/>
      </c>
      <c r="AP2921" s="46" t="str">
        <f>IF(Table1[[#This Row],[Posting Date]]&lt;&gt;"",$D$5,"")</f>
        <v/>
      </c>
      <c r="AQ2921" s="46" t="str">
        <f>TRIM(Table1[[#This Row],[Departments-Prgrams]])</f>
        <v/>
      </c>
      <c r="AR2921" s="46" t="str">
        <f>TRIM(Table1[[#This Row],[Grant]])</f>
        <v/>
      </c>
      <c r="AS2921" s="46" t="str">
        <f>TRIM(Table1[[#This Row],[Staff ID]])</f>
        <v/>
      </c>
      <c r="AT2921" s="46" t="str">
        <f>IF(TRIM(Table1[[#This Row],[Budget Code]])=0,"",TRIM(Table1[[#This Row],[Budget Code]]))</f>
        <v/>
      </c>
      <c r="AU2921" s="46" t="str">
        <f>IF(Table1[[#This Row],[Line Description]]&lt;&gt;"",Table1[[#This Row],[Line Description]],"")</f>
        <v/>
      </c>
      <c r="AV2921" s="46" t="str">
        <f>IF(Table1[[#This Row],[Cur_Amount Debit]]&gt;0,ROUND(Table1[[#This Row],[Cur_Amount Debit]],2),"")</f>
        <v/>
      </c>
      <c r="AW2921" s="46" t="str">
        <f>IF(Table1[[#This Row],[Cur_Amount Credit]]&gt;0,ROUND(Table1[[#This Row],[Cur_Amount Credit]],2),"")</f>
        <v/>
      </c>
      <c r="AX2921" s="46" t="str">
        <f>LEFT(Table1[[#This Row],[Cur]],3)</f>
        <v/>
      </c>
      <c r="AY2921" s="59"/>
      <c r="AZ2921" s="46"/>
      <c r="BA2921" s="46" t="str">
        <f>IF(Table1[[#This Row],[Cur]]&lt;&gt;"",IF(Table1[[#This Row],[Cur]]="USD","",ExchangeRate),"")</f>
        <v/>
      </c>
      <c r="BB2921" s="46" t="str">
        <f>IF(Table1[[#This Row],[Grant]]&lt;&gt;"",VLOOKUP(Table1[[#This Row],[Grant]],Grants!B:D,3),"")</f>
        <v/>
      </c>
      <c r="BC2921" s="46" t="str">
        <f>TRIM(Table1[[#This Row],[Vendor ID]])</f>
        <v/>
      </c>
      <c r="BD2921">
        <f>IF(Table1[[#This Row],[Reference Number]]=Q2920,BD2920,BD2920+1)</f>
        <v>0</v>
      </c>
    </row>
    <row r="2922" spans="1:56" ht="11.25" customHeight="1" x14ac:dyDescent="0.25">
      <c r="A2922" s="1"/>
      <c r="B2922" s="88" t="str">
        <f>IF(Table1[[#This Row],[Posting Date]]&lt;&gt;"",IF(Table1[[#This Row],[Reference Number]]=Q2921,B2921+1,1),"")</f>
        <v/>
      </c>
      <c r="C2922" s="61"/>
      <c r="D2922" s="61"/>
      <c r="E2922" s="138"/>
      <c r="F2922" s="141" t="str">
        <f>IFERROR(IF(VLOOKUP(Table1[[#This Row],[Budget Code Description]],Dimentions!$X$6:$AC$139,2,FALSE)="","",VLOOKUP(Table1[[#This Row],[Budget Code Description]],Dimentions!$X$6:$AC$139,2,FALSE)),"")</f>
        <v/>
      </c>
      <c r="G2922" s="141"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1" t="str">
        <f>IFERROR(VLOOKUP(Table1[[#This Row],[Budget Code Description]],Table6[#All],8,FALSE),"")</f>
        <v/>
      </c>
      <c r="L2922" s="63"/>
      <c r="M2922" s="65" t="str">
        <f>IFERROR(VLOOKUP(Table1[[#This Row],[Staff ID]],Table2[],2,FALSE),"")</f>
        <v/>
      </c>
      <c r="N2922" s="209" t="str">
        <f>IFERROR(IF(VLOOKUP(Table1[[#This Row],[Budget Code Description]],Dimentions!$X$6:$AC$134,4,FALSE)="","",VLOOKUP(Table1[[#This Row],[Budget Code Description]],Dimentions!$X$6:$AC$134,4,FALSE)),"")</f>
        <v/>
      </c>
      <c r="O2922" s="65" t="str">
        <f>IFERROR(VLOOKUP(Table1[[#This Row],[Vendor ID]],Table549[],2,FALSE),"")</f>
        <v/>
      </c>
      <c r="P2922" s="63"/>
      <c r="Q2922" s="141" t="str">
        <f>IF(Table1[[#This Row],[Posting Date]]&lt;&gt;"",$D$9,"")</f>
        <v/>
      </c>
      <c r="R2922" s="157" t="str">
        <f>IF(Table1[[#This Row],[Posting Date]]&lt;&gt;"",$D$10,"")</f>
        <v/>
      </c>
      <c r="S2922" s="66"/>
      <c r="T2922" s="63"/>
      <c r="U2922" s="67"/>
      <c r="V2922" s="67"/>
      <c r="W2922" s="67" t="str">
        <f t="shared" si="49"/>
        <v/>
      </c>
      <c r="X2922" s="159" t="str">
        <f>IF(E2922="","",(IF(Table1[[#This Row],[Cur]]="USD",Table1[[#This Row],[Cur_Amount Debit]],Table1[[#This Row],[Cur_Amount Debit]]/Table1[[#This Row],[Exchange Rate]])))</f>
        <v/>
      </c>
      <c r="Y2922" s="159" t="str">
        <f>IF(E2922="","",(IF(Table1[[#This Row],[Cur]]="USD",Table1[[#This Row],[Cur_Amount Credit]],Table1[[#This Row],[Cur_Amount Credit]]/ExchangeRate)))</f>
        <v/>
      </c>
      <c r="Z2922" s="201" t="str">
        <f>IF(E2922="","",(Table1[[#This Row],[Debit USD]]-Table1[[#This Row],[Credit USD]]))</f>
        <v/>
      </c>
      <c r="AA2922" s="226"/>
      <c r="AB2922" s="255"/>
      <c r="AC2922" s="1"/>
      <c r="AD2922" s="15"/>
      <c r="AE2922" s="15" t="str">
        <f>IF(AND(OR(Table1[[#This Row],[Account]]="15030",Table1[[#This Row],[Account]]="15035",Table1[[#This Row],[Account]]="20150"),Table1[[#This Row],[Vendor ID]]=""),1,"")</f>
        <v/>
      </c>
      <c r="AF2922" s="15"/>
      <c r="AG2922" s="15"/>
      <c r="AH2922" s="15"/>
      <c r="AI2922" s="46" t="str">
        <f>IF(Table1[[#This Row],[Posting Date]]&lt;&gt;"","GJ-"&amp;CountryID,"")</f>
        <v/>
      </c>
      <c r="AJ2922" s="59" t="str">
        <f>IF(Table1[[#This Row],[Posting Date]]&lt;&gt;"",Table1[[#This Row],[Posting Date]],"")</f>
        <v/>
      </c>
      <c r="AK2922" s="46"/>
      <c r="AL2922" s="46" t="str">
        <f>IF(Table1[[#This Row],[Description]]&lt;&gt;"",Table1[[#This Row],[Description]],"")</f>
        <v/>
      </c>
      <c r="AM2922" s="46" t="str">
        <f>IF(Table1[[#This Row],[Posting Date]]&lt;&gt;"",Table1[[#This Row],[Reference Number]],"")</f>
        <v/>
      </c>
      <c r="AN2922" s="46" t="str">
        <f>TRIM(Table1[[#This Row],[Line '#]])</f>
        <v/>
      </c>
      <c r="AO2922" s="46" t="str">
        <f>TRIM(Table1[[#This Row],[Account]])</f>
        <v/>
      </c>
      <c r="AP2922" s="46" t="str">
        <f>IF(Table1[[#This Row],[Posting Date]]&lt;&gt;"",$D$5,"")</f>
        <v/>
      </c>
      <c r="AQ2922" s="46" t="str">
        <f>TRIM(Table1[[#This Row],[Departments-Prgrams]])</f>
        <v/>
      </c>
      <c r="AR2922" s="46" t="str">
        <f>TRIM(Table1[[#This Row],[Grant]])</f>
        <v/>
      </c>
      <c r="AS2922" s="46" t="str">
        <f>TRIM(Table1[[#This Row],[Staff ID]])</f>
        <v/>
      </c>
      <c r="AT2922" s="46" t="str">
        <f>IF(TRIM(Table1[[#This Row],[Budget Code]])=0,"",TRIM(Table1[[#This Row],[Budget Code]]))</f>
        <v/>
      </c>
      <c r="AU2922" s="46" t="str">
        <f>IF(Table1[[#This Row],[Line Description]]&lt;&gt;"",Table1[[#This Row],[Line Description]],"")</f>
        <v/>
      </c>
      <c r="AV2922" s="46" t="str">
        <f>IF(Table1[[#This Row],[Cur_Amount Debit]]&gt;0,ROUND(Table1[[#This Row],[Cur_Amount Debit]],2),"")</f>
        <v/>
      </c>
      <c r="AW2922" s="46" t="str">
        <f>IF(Table1[[#This Row],[Cur_Amount Credit]]&gt;0,ROUND(Table1[[#This Row],[Cur_Amount Credit]],2),"")</f>
        <v/>
      </c>
      <c r="AX2922" s="46" t="str">
        <f>LEFT(Table1[[#This Row],[Cur]],3)</f>
        <v/>
      </c>
      <c r="AY2922" s="59"/>
      <c r="AZ2922" s="46"/>
      <c r="BA2922" s="46" t="str">
        <f>IF(Table1[[#This Row],[Cur]]&lt;&gt;"",IF(Table1[[#This Row],[Cur]]="USD","",ExchangeRate),"")</f>
        <v/>
      </c>
      <c r="BB2922" s="46" t="str">
        <f>IF(Table1[[#This Row],[Grant]]&lt;&gt;"",VLOOKUP(Table1[[#This Row],[Grant]],Grants!B:D,3),"")</f>
        <v/>
      </c>
      <c r="BC2922" s="46" t="str">
        <f>TRIM(Table1[[#This Row],[Vendor ID]])</f>
        <v/>
      </c>
      <c r="BD2922">
        <f>IF(Table1[[#This Row],[Reference Number]]=Q2921,BD2921,BD2921+1)</f>
        <v>0</v>
      </c>
    </row>
    <row r="2923" spans="1:56" ht="11.25" customHeight="1" x14ac:dyDescent="0.25">
      <c r="A2923" s="1"/>
      <c r="B2923" s="88" t="str">
        <f>IF(Table1[[#This Row],[Posting Date]]&lt;&gt;"",IF(Table1[[#This Row],[Reference Number]]=Q2922,B2922+1,1),"")</f>
        <v/>
      </c>
      <c r="C2923" s="61"/>
      <c r="D2923" s="61"/>
      <c r="E2923" s="138"/>
      <c r="F2923" s="141" t="str">
        <f>IFERROR(IF(VLOOKUP(Table1[[#This Row],[Budget Code Description]],Dimentions!$X$6:$AC$139,2,FALSE)="","",VLOOKUP(Table1[[#This Row],[Budget Code Description]],Dimentions!$X$6:$AC$139,2,FALSE)),"")</f>
        <v/>
      </c>
      <c r="G2923" s="141"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1" t="str">
        <f>IFERROR(VLOOKUP(Table1[[#This Row],[Budget Code Description]],Table6[#All],8,FALSE),"")</f>
        <v/>
      </c>
      <c r="L2923" s="63"/>
      <c r="M2923" s="65" t="str">
        <f>IFERROR(VLOOKUP(Table1[[#This Row],[Staff ID]],Table2[],2,FALSE),"")</f>
        <v/>
      </c>
      <c r="N2923" s="209" t="str">
        <f>IFERROR(IF(VLOOKUP(Table1[[#This Row],[Budget Code Description]],Dimentions!$X$6:$AC$134,4,FALSE)="","",VLOOKUP(Table1[[#This Row],[Budget Code Description]],Dimentions!$X$6:$AC$134,4,FALSE)),"")</f>
        <v/>
      </c>
      <c r="O2923" s="65" t="str">
        <f>IFERROR(VLOOKUP(Table1[[#This Row],[Vendor ID]],Table549[],2,FALSE),"")</f>
        <v/>
      </c>
      <c r="P2923" s="63"/>
      <c r="Q2923" s="141" t="str">
        <f>IF(Table1[[#This Row],[Posting Date]]&lt;&gt;"",$D$9,"")</f>
        <v/>
      </c>
      <c r="R2923" s="157" t="str">
        <f>IF(Table1[[#This Row],[Posting Date]]&lt;&gt;"",$D$10,"")</f>
        <v/>
      </c>
      <c r="S2923" s="66"/>
      <c r="T2923" s="63"/>
      <c r="U2923" s="67"/>
      <c r="V2923" s="67"/>
      <c r="W2923" s="67" t="str">
        <f t="shared" si="49"/>
        <v/>
      </c>
      <c r="X2923" s="159" t="str">
        <f>IF(E2923="","",(IF(Table1[[#This Row],[Cur]]="USD",Table1[[#This Row],[Cur_Amount Debit]],Table1[[#This Row],[Cur_Amount Debit]]/Table1[[#This Row],[Exchange Rate]])))</f>
        <v/>
      </c>
      <c r="Y2923" s="159" t="str">
        <f>IF(E2923="","",(IF(Table1[[#This Row],[Cur]]="USD",Table1[[#This Row],[Cur_Amount Credit]],Table1[[#This Row],[Cur_Amount Credit]]/ExchangeRate)))</f>
        <v/>
      </c>
      <c r="Z2923" s="201" t="str">
        <f>IF(E2923="","",(Table1[[#This Row],[Debit USD]]-Table1[[#This Row],[Credit USD]]))</f>
        <v/>
      </c>
      <c r="AA2923" s="226"/>
      <c r="AB2923" s="255"/>
      <c r="AC2923" s="1"/>
      <c r="AD2923" s="15"/>
      <c r="AE2923" s="15" t="str">
        <f>IF(AND(OR(Table1[[#This Row],[Account]]="15030",Table1[[#This Row],[Account]]="15035",Table1[[#This Row],[Account]]="20150"),Table1[[#This Row],[Vendor ID]]=""),1,"")</f>
        <v/>
      </c>
      <c r="AF2923" s="15"/>
      <c r="AG2923" s="15"/>
      <c r="AH2923" s="15"/>
      <c r="AI2923" s="46" t="str">
        <f>IF(Table1[[#This Row],[Posting Date]]&lt;&gt;"","GJ-"&amp;CountryID,"")</f>
        <v/>
      </c>
      <c r="AJ2923" s="59" t="str">
        <f>IF(Table1[[#This Row],[Posting Date]]&lt;&gt;"",Table1[[#This Row],[Posting Date]],"")</f>
        <v/>
      </c>
      <c r="AK2923" s="46"/>
      <c r="AL2923" s="46" t="str">
        <f>IF(Table1[[#This Row],[Description]]&lt;&gt;"",Table1[[#This Row],[Description]],"")</f>
        <v/>
      </c>
      <c r="AM2923" s="46" t="str">
        <f>IF(Table1[[#This Row],[Posting Date]]&lt;&gt;"",Table1[[#This Row],[Reference Number]],"")</f>
        <v/>
      </c>
      <c r="AN2923" s="46" t="str">
        <f>TRIM(Table1[[#This Row],[Line '#]])</f>
        <v/>
      </c>
      <c r="AO2923" s="46" t="str">
        <f>TRIM(Table1[[#This Row],[Account]])</f>
        <v/>
      </c>
      <c r="AP2923" s="46" t="str">
        <f>IF(Table1[[#This Row],[Posting Date]]&lt;&gt;"",$D$5,"")</f>
        <v/>
      </c>
      <c r="AQ2923" s="46" t="str">
        <f>TRIM(Table1[[#This Row],[Departments-Prgrams]])</f>
        <v/>
      </c>
      <c r="AR2923" s="46" t="str">
        <f>TRIM(Table1[[#This Row],[Grant]])</f>
        <v/>
      </c>
      <c r="AS2923" s="46" t="str">
        <f>TRIM(Table1[[#This Row],[Staff ID]])</f>
        <v/>
      </c>
      <c r="AT2923" s="46" t="str">
        <f>IF(TRIM(Table1[[#This Row],[Budget Code]])=0,"",TRIM(Table1[[#This Row],[Budget Code]]))</f>
        <v/>
      </c>
      <c r="AU2923" s="46" t="str">
        <f>IF(Table1[[#This Row],[Line Description]]&lt;&gt;"",Table1[[#This Row],[Line Description]],"")</f>
        <v/>
      </c>
      <c r="AV2923" s="46" t="str">
        <f>IF(Table1[[#This Row],[Cur_Amount Debit]]&gt;0,ROUND(Table1[[#This Row],[Cur_Amount Debit]],2),"")</f>
        <v/>
      </c>
      <c r="AW2923" s="46" t="str">
        <f>IF(Table1[[#This Row],[Cur_Amount Credit]]&gt;0,ROUND(Table1[[#This Row],[Cur_Amount Credit]],2),"")</f>
        <v/>
      </c>
      <c r="AX2923" s="46" t="str">
        <f>LEFT(Table1[[#This Row],[Cur]],3)</f>
        <v/>
      </c>
      <c r="AY2923" s="59"/>
      <c r="AZ2923" s="46"/>
      <c r="BA2923" s="46" t="str">
        <f>IF(Table1[[#This Row],[Cur]]&lt;&gt;"",IF(Table1[[#This Row],[Cur]]="USD","",ExchangeRate),"")</f>
        <v/>
      </c>
      <c r="BB2923" s="46" t="str">
        <f>IF(Table1[[#This Row],[Grant]]&lt;&gt;"",VLOOKUP(Table1[[#This Row],[Grant]],Grants!B:D,3),"")</f>
        <v/>
      </c>
      <c r="BC2923" s="46" t="str">
        <f>TRIM(Table1[[#This Row],[Vendor ID]])</f>
        <v/>
      </c>
      <c r="BD2923">
        <f>IF(Table1[[#This Row],[Reference Number]]=Q2922,BD2922,BD2922+1)</f>
        <v>0</v>
      </c>
    </row>
    <row r="2924" spans="1:56" ht="11.25" customHeight="1" x14ac:dyDescent="0.25">
      <c r="A2924" s="1"/>
      <c r="B2924" s="88" t="str">
        <f>IF(Table1[[#This Row],[Posting Date]]&lt;&gt;"",IF(Table1[[#This Row],[Reference Number]]=Q2923,B2923+1,1),"")</f>
        <v/>
      </c>
      <c r="C2924" s="61"/>
      <c r="D2924" s="61"/>
      <c r="E2924" s="138"/>
      <c r="F2924" s="141" t="str">
        <f>IFERROR(IF(VLOOKUP(Table1[[#This Row],[Budget Code Description]],Dimentions!$X$6:$AC$139,2,FALSE)="","",VLOOKUP(Table1[[#This Row],[Budget Code Description]],Dimentions!$X$6:$AC$139,2,FALSE)),"")</f>
        <v/>
      </c>
      <c r="G2924" s="141"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1" t="str">
        <f>IFERROR(VLOOKUP(Table1[[#This Row],[Budget Code Description]],Table6[#All],8,FALSE),"")</f>
        <v/>
      </c>
      <c r="L2924" s="63"/>
      <c r="M2924" s="65" t="str">
        <f>IFERROR(VLOOKUP(Table1[[#This Row],[Staff ID]],Table2[],2,FALSE),"")</f>
        <v/>
      </c>
      <c r="N2924" s="209" t="str">
        <f>IFERROR(IF(VLOOKUP(Table1[[#This Row],[Budget Code Description]],Dimentions!$X$6:$AC$134,4,FALSE)="","",VLOOKUP(Table1[[#This Row],[Budget Code Description]],Dimentions!$X$6:$AC$134,4,FALSE)),"")</f>
        <v/>
      </c>
      <c r="O2924" s="65" t="str">
        <f>IFERROR(VLOOKUP(Table1[[#This Row],[Vendor ID]],Table549[],2,FALSE),"")</f>
        <v/>
      </c>
      <c r="P2924" s="63"/>
      <c r="Q2924" s="141" t="str">
        <f>IF(Table1[[#This Row],[Posting Date]]&lt;&gt;"",$D$9,"")</f>
        <v/>
      </c>
      <c r="R2924" s="157" t="str">
        <f>IF(Table1[[#This Row],[Posting Date]]&lt;&gt;"",$D$10,"")</f>
        <v/>
      </c>
      <c r="S2924" s="66"/>
      <c r="T2924" s="63"/>
      <c r="U2924" s="67"/>
      <c r="V2924" s="67"/>
      <c r="W2924" s="67" t="str">
        <f t="shared" si="49"/>
        <v/>
      </c>
      <c r="X2924" s="159" t="str">
        <f>IF(E2924="","",(IF(Table1[[#This Row],[Cur]]="USD",Table1[[#This Row],[Cur_Amount Debit]],Table1[[#This Row],[Cur_Amount Debit]]/Table1[[#This Row],[Exchange Rate]])))</f>
        <v/>
      </c>
      <c r="Y2924" s="159" t="str">
        <f>IF(E2924="","",(IF(Table1[[#This Row],[Cur]]="USD",Table1[[#This Row],[Cur_Amount Credit]],Table1[[#This Row],[Cur_Amount Credit]]/ExchangeRate)))</f>
        <v/>
      </c>
      <c r="Z2924" s="201" t="str">
        <f>IF(E2924="","",(Table1[[#This Row],[Debit USD]]-Table1[[#This Row],[Credit USD]]))</f>
        <v/>
      </c>
      <c r="AA2924" s="226"/>
      <c r="AB2924" s="255"/>
      <c r="AC2924" s="1"/>
      <c r="AD2924" s="15"/>
      <c r="AE2924" s="15" t="str">
        <f>IF(AND(OR(Table1[[#This Row],[Account]]="15030",Table1[[#This Row],[Account]]="15035",Table1[[#This Row],[Account]]="20150"),Table1[[#This Row],[Vendor ID]]=""),1,"")</f>
        <v/>
      </c>
      <c r="AF2924" s="15"/>
      <c r="AG2924" s="15"/>
      <c r="AH2924" s="15"/>
      <c r="AI2924" s="46" t="str">
        <f>IF(Table1[[#This Row],[Posting Date]]&lt;&gt;"","GJ-"&amp;CountryID,"")</f>
        <v/>
      </c>
      <c r="AJ2924" s="59" t="str">
        <f>IF(Table1[[#This Row],[Posting Date]]&lt;&gt;"",Table1[[#This Row],[Posting Date]],"")</f>
        <v/>
      </c>
      <c r="AK2924" s="46"/>
      <c r="AL2924" s="46" t="str">
        <f>IF(Table1[[#This Row],[Description]]&lt;&gt;"",Table1[[#This Row],[Description]],"")</f>
        <v/>
      </c>
      <c r="AM2924" s="46" t="str">
        <f>IF(Table1[[#This Row],[Posting Date]]&lt;&gt;"",Table1[[#This Row],[Reference Number]],"")</f>
        <v/>
      </c>
      <c r="AN2924" s="46" t="str">
        <f>TRIM(Table1[[#This Row],[Line '#]])</f>
        <v/>
      </c>
      <c r="AO2924" s="46" t="str">
        <f>TRIM(Table1[[#This Row],[Account]])</f>
        <v/>
      </c>
      <c r="AP2924" s="46" t="str">
        <f>IF(Table1[[#This Row],[Posting Date]]&lt;&gt;"",$D$5,"")</f>
        <v/>
      </c>
      <c r="AQ2924" s="46" t="str">
        <f>TRIM(Table1[[#This Row],[Departments-Prgrams]])</f>
        <v/>
      </c>
      <c r="AR2924" s="46" t="str">
        <f>TRIM(Table1[[#This Row],[Grant]])</f>
        <v/>
      </c>
      <c r="AS2924" s="46" t="str">
        <f>TRIM(Table1[[#This Row],[Staff ID]])</f>
        <v/>
      </c>
      <c r="AT2924" s="46" t="str">
        <f>IF(TRIM(Table1[[#This Row],[Budget Code]])=0,"",TRIM(Table1[[#This Row],[Budget Code]]))</f>
        <v/>
      </c>
      <c r="AU2924" s="46" t="str">
        <f>IF(Table1[[#This Row],[Line Description]]&lt;&gt;"",Table1[[#This Row],[Line Description]],"")</f>
        <v/>
      </c>
      <c r="AV2924" s="46" t="str">
        <f>IF(Table1[[#This Row],[Cur_Amount Debit]]&gt;0,ROUND(Table1[[#This Row],[Cur_Amount Debit]],2),"")</f>
        <v/>
      </c>
      <c r="AW2924" s="46" t="str">
        <f>IF(Table1[[#This Row],[Cur_Amount Credit]]&gt;0,ROUND(Table1[[#This Row],[Cur_Amount Credit]],2),"")</f>
        <v/>
      </c>
      <c r="AX2924" s="46" t="str">
        <f>LEFT(Table1[[#This Row],[Cur]],3)</f>
        <v/>
      </c>
      <c r="AY2924" s="59"/>
      <c r="AZ2924" s="46"/>
      <c r="BA2924" s="46" t="str">
        <f>IF(Table1[[#This Row],[Cur]]&lt;&gt;"",IF(Table1[[#This Row],[Cur]]="USD","",ExchangeRate),"")</f>
        <v/>
      </c>
      <c r="BB2924" s="46" t="str">
        <f>IF(Table1[[#This Row],[Grant]]&lt;&gt;"",VLOOKUP(Table1[[#This Row],[Grant]],Grants!B:D,3),"")</f>
        <v/>
      </c>
      <c r="BC2924" s="46" t="str">
        <f>TRIM(Table1[[#This Row],[Vendor ID]])</f>
        <v/>
      </c>
      <c r="BD2924">
        <f>IF(Table1[[#This Row],[Reference Number]]=Q2923,BD2923,BD2923+1)</f>
        <v>0</v>
      </c>
    </row>
    <row r="2925" spans="1:56" ht="11.25" customHeight="1" x14ac:dyDescent="0.25">
      <c r="A2925" s="1"/>
      <c r="B2925" s="88" t="str">
        <f>IF(Table1[[#This Row],[Posting Date]]&lt;&gt;"",IF(Table1[[#This Row],[Reference Number]]=Q2924,B2924+1,1),"")</f>
        <v/>
      </c>
      <c r="C2925" s="61"/>
      <c r="D2925" s="61"/>
      <c r="E2925" s="138"/>
      <c r="F2925" s="141" t="str">
        <f>IFERROR(IF(VLOOKUP(Table1[[#This Row],[Budget Code Description]],Dimentions!$X$6:$AC$139,2,FALSE)="","",VLOOKUP(Table1[[#This Row],[Budget Code Description]],Dimentions!$X$6:$AC$139,2,FALSE)),"")</f>
        <v/>
      </c>
      <c r="G2925" s="141"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1" t="str">
        <f>IFERROR(VLOOKUP(Table1[[#This Row],[Budget Code Description]],Table6[#All],8,FALSE),"")</f>
        <v/>
      </c>
      <c r="L2925" s="63"/>
      <c r="M2925" s="65" t="str">
        <f>IFERROR(VLOOKUP(Table1[[#This Row],[Staff ID]],Table2[],2,FALSE),"")</f>
        <v/>
      </c>
      <c r="N2925" s="209" t="str">
        <f>IFERROR(IF(VLOOKUP(Table1[[#This Row],[Budget Code Description]],Dimentions!$X$6:$AC$134,4,FALSE)="","",VLOOKUP(Table1[[#This Row],[Budget Code Description]],Dimentions!$X$6:$AC$134,4,FALSE)),"")</f>
        <v/>
      </c>
      <c r="O2925" s="65" t="str">
        <f>IFERROR(VLOOKUP(Table1[[#This Row],[Vendor ID]],Table549[],2,FALSE),"")</f>
        <v/>
      </c>
      <c r="P2925" s="63"/>
      <c r="Q2925" s="141" t="str">
        <f>IF(Table1[[#This Row],[Posting Date]]&lt;&gt;"",$D$9,"")</f>
        <v/>
      </c>
      <c r="R2925" s="157" t="str">
        <f>IF(Table1[[#This Row],[Posting Date]]&lt;&gt;"",$D$10,"")</f>
        <v/>
      </c>
      <c r="S2925" s="66"/>
      <c r="T2925" s="63"/>
      <c r="U2925" s="67"/>
      <c r="V2925" s="67"/>
      <c r="W2925" s="67" t="str">
        <f t="shared" si="49"/>
        <v/>
      </c>
      <c r="X2925" s="159" t="str">
        <f>IF(E2925="","",(IF(Table1[[#This Row],[Cur]]="USD",Table1[[#This Row],[Cur_Amount Debit]],Table1[[#This Row],[Cur_Amount Debit]]/Table1[[#This Row],[Exchange Rate]])))</f>
        <v/>
      </c>
      <c r="Y2925" s="159" t="str">
        <f>IF(E2925="","",(IF(Table1[[#This Row],[Cur]]="USD",Table1[[#This Row],[Cur_Amount Credit]],Table1[[#This Row],[Cur_Amount Credit]]/ExchangeRate)))</f>
        <v/>
      </c>
      <c r="Z2925" s="201" t="str">
        <f>IF(E2925="","",(Table1[[#This Row],[Debit USD]]-Table1[[#This Row],[Credit USD]]))</f>
        <v/>
      </c>
      <c r="AA2925" s="226"/>
      <c r="AB2925" s="255"/>
      <c r="AC2925" s="1"/>
      <c r="AD2925" s="15"/>
      <c r="AE2925" s="15" t="str">
        <f>IF(AND(OR(Table1[[#This Row],[Account]]="15030",Table1[[#This Row],[Account]]="15035",Table1[[#This Row],[Account]]="20150"),Table1[[#This Row],[Vendor ID]]=""),1,"")</f>
        <v/>
      </c>
      <c r="AF2925" s="15"/>
      <c r="AG2925" s="15"/>
      <c r="AH2925" s="15"/>
      <c r="AI2925" s="46" t="str">
        <f>IF(Table1[[#This Row],[Posting Date]]&lt;&gt;"","GJ-"&amp;CountryID,"")</f>
        <v/>
      </c>
      <c r="AJ2925" s="59" t="str">
        <f>IF(Table1[[#This Row],[Posting Date]]&lt;&gt;"",Table1[[#This Row],[Posting Date]],"")</f>
        <v/>
      </c>
      <c r="AK2925" s="46"/>
      <c r="AL2925" s="46" t="str">
        <f>IF(Table1[[#This Row],[Description]]&lt;&gt;"",Table1[[#This Row],[Description]],"")</f>
        <v/>
      </c>
      <c r="AM2925" s="46" t="str">
        <f>IF(Table1[[#This Row],[Posting Date]]&lt;&gt;"",Table1[[#This Row],[Reference Number]],"")</f>
        <v/>
      </c>
      <c r="AN2925" s="46" t="str">
        <f>TRIM(Table1[[#This Row],[Line '#]])</f>
        <v/>
      </c>
      <c r="AO2925" s="46" t="str">
        <f>TRIM(Table1[[#This Row],[Account]])</f>
        <v/>
      </c>
      <c r="AP2925" s="46" t="str">
        <f>IF(Table1[[#This Row],[Posting Date]]&lt;&gt;"",$D$5,"")</f>
        <v/>
      </c>
      <c r="AQ2925" s="46" t="str">
        <f>TRIM(Table1[[#This Row],[Departments-Prgrams]])</f>
        <v/>
      </c>
      <c r="AR2925" s="46" t="str">
        <f>TRIM(Table1[[#This Row],[Grant]])</f>
        <v/>
      </c>
      <c r="AS2925" s="46" t="str">
        <f>TRIM(Table1[[#This Row],[Staff ID]])</f>
        <v/>
      </c>
      <c r="AT2925" s="46" t="str">
        <f>IF(TRIM(Table1[[#This Row],[Budget Code]])=0,"",TRIM(Table1[[#This Row],[Budget Code]]))</f>
        <v/>
      </c>
      <c r="AU2925" s="46" t="str">
        <f>IF(Table1[[#This Row],[Line Description]]&lt;&gt;"",Table1[[#This Row],[Line Description]],"")</f>
        <v/>
      </c>
      <c r="AV2925" s="46" t="str">
        <f>IF(Table1[[#This Row],[Cur_Amount Debit]]&gt;0,ROUND(Table1[[#This Row],[Cur_Amount Debit]],2),"")</f>
        <v/>
      </c>
      <c r="AW2925" s="46" t="str">
        <f>IF(Table1[[#This Row],[Cur_Amount Credit]]&gt;0,ROUND(Table1[[#This Row],[Cur_Amount Credit]],2),"")</f>
        <v/>
      </c>
      <c r="AX2925" s="46" t="str">
        <f>LEFT(Table1[[#This Row],[Cur]],3)</f>
        <v/>
      </c>
      <c r="AY2925" s="59"/>
      <c r="AZ2925" s="46"/>
      <c r="BA2925" s="46" t="str">
        <f>IF(Table1[[#This Row],[Cur]]&lt;&gt;"",IF(Table1[[#This Row],[Cur]]="USD","",ExchangeRate),"")</f>
        <v/>
      </c>
      <c r="BB2925" s="46" t="str">
        <f>IF(Table1[[#This Row],[Grant]]&lt;&gt;"",VLOOKUP(Table1[[#This Row],[Grant]],Grants!B:D,3),"")</f>
        <v/>
      </c>
      <c r="BC2925" s="46" t="str">
        <f>TRIM(Table1[[#This Row],[Vendor ID]])</f>
        <v/>
      </c>
      <c r="BD2925">
        <f>IF(Table1[[#This Row],[Reference Number]]=Q2924,BD2924,BD2924+1)</f>
        <v>0</v>
      </c>
    </row>
    <row r="2926" spans="1:56" ht="11.25" customHeight="1" x14ac:dyDescent="0.25">
      <c r="A2926" s="1"/>
      <c r="B2926" s="88" t="str">
        <f>IF(Table1[[#This Row],[Posting Date]]&lt;&gt;"",IF(Table1[[#This Row],[Reference Number]]=Q2925,B2925+1,1),"")</f>
        <v/>
      </c>
      <c r="C2926" s="61"/>
      <c r="D2926" s="61"/>
      <c r="E2926" s="138"/>
      <c r="F2926" s="141" t="str">
        <f>IFERROR(IF(VLOOKUP(Table1[[#This Row],[Budget Code Description]],Dimentions!$X$6:$AC$139,2,FALSE)="","",VLOOKUP(Table1[[#This Row],[Budget Code Description]],Dimentions!$X$6:$AC$139,2,FALSE)),"")</f>
        <v/>
      </c>
      <c r="G2926" s="141"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1" t="str">
        <f>IFERROR(VLOOKUP(Table1[[#This Row],[Budget Code Description]],Table6[#All],8,FALSE),"")</f>
        <v/>
      </c>
      <c r="L2926" s="63"/>
      <c r="M2926" s="65" t="str">
        <f>IFERROR(VLOOKUP(Table1[[#This Row],[Staff ID]],Table2[],2,FALSE),"")</f>
        <v/>
      </c>
      <c r="N2926" s="209" t="str">
        <f>IFERROR(IF(VLOOKUP(Table1[[#This Row],[Budget Code Description]],Dimentions!$X$6:$AC$134,4,FALSE)="","",VLOOKUP(Table1[[#This Row],[Budget Code Description]],Dimentions!$X$6:$AC$134,4,FALSE)),"")</f>
        <v/>
      </c>
      <c r="O2926" s="65" t="str">
        <f>IFERROR(VLOOKUP(Table1[[#This Row],[Vendor ID]],Table549[],2,FALSE),"")</f>
        <v/>
      </c>
      <c r="P2926" s="63"/>
      <c r="Q2926" s="141" t="str">
        <f>IF(Table1[[#This Row],[Posting Date]]&lt;&gt;"",$D$9,"")</f>
        <v/>
      </c>
      <c r="R2926" s="157" t="str">
        <f>IF(Table1[[#This Row],[Posting Date]]&lt;&gt;"",$D$10,"")</f>
        <v/>
      </c>
      <c r="S2926" s="66"/>
      <c r="T2926" s="63"/>
      <c r="U2926" s="67"/>
      <c r="V2926" s="67"/>
      <c r="W2926" s="67" t="str">
        <f t="shared" si="49"/>
        <v/>
      </c>
      <c r="X2926" s="159" t="str">
        <f>IF(E2926="","",(IF(Table1[[#This Row],[Cur]]="USD",Table1[[#This Row],[Cur_Amount Debit]],Table1[[#This Row],[Cur_Amount Debit]]/Table1[[#This Row],[Exchange Rate]])))</f>
        <v/>
      </c>
      <c r="Y2926" s="159" t="str">
        <f>IF(E2926="","",(IF(Table1[[#This Row],[Cur]]="USD",Table1[[#This Row],[Cur_Amount Credit]],Table1[[#This Row],[Cur_Amount Credit]]/ExchangeRate)))</f>
        <v/>
      </c>
      <c r="Z2926" s="201" t="str">
        <f>IF(E2926="","",(Table1[[#This Row],[Debit USD]]-Table1[[#This Row],[Credit USD]]))</f>
        <v/>
      </c>
      <c r="AA2926" s="226"/>
      <c r="AB2926" s="255"/>
      <c r="AC2926" s="1"/>
      <c r="AD2926" s="15"/>
      <c r="AE2926" s="15" t="str">
        <f>IF(AND(OR(Table1[[#This Row],[Account]]="15030",Table1[[#This Row],[Account]]="15035",Table1[[#This Row],[Account]]="20150"),Table1[[#This Row],[Vendor ID]]=""),1,"")</f>
        <v/>
      </c>
      <c r="AF2926" s="15"/>
      <c r="AG2926" s="15"/>
      <c r="AH2926" s="15"/>
      <c r="AI2926" s="46" t="str">
        <f>IF(Table1[[#This Row],[Posting Date]]&lt;&gt;"","GJ-"&amp;CountryID,"")</f>
        <v/>
      </c>
      <c r="AJ2926" s="59" t="str">
        <f>IF(Table1[[#This Row],[Posting Date]]&lt;&gt;"",Table1[[#This Row],[Posting Date]],"")</f>
        <v/>
      </c>
      <c r="AK2926" s="46"/>
      <c r="AL2926" s="46" t="str">
        <f>IF(Table1[[#This Row],[Description]]&lt;&gt;"",Table1[[#This Row],[Description]],"")</f>
        <v/>
      </c>
      <c r="AM2926" s="46" t="str">
        <f>IF(Table1[[#This Row],[Posting Date]]&lt;&gt;"",Table1[[#This Row],[Reference Number]],"")</f>
        <v/>
      </c>
      <c r="AN2926" s="46" t="str">
        <f>TRIM(Table1[[#This Row],[Line '#]])</f>
        <v/>
      </c>
      <c r="AO2926" s="46" t="str">
        <f>TRIM(Table1[[#This Row],[Account]])</f>
        <v/>
      </c>
      <c r="AP2926" s="46" t="str">
        <f>IF(Table1[[#This Row],[Posting Date]]&lt;&gt;"",$D$5,"")</f>
        <v/>
      </c>
      <c r="AQ2926" s="46" t="str">
        <f>TRIM(Table1[[#This Row],[Departments-Prgrams]])</f>
        <v/>
      </c>
      <c r="AR2926" s="46" t="str">
        <f>TRIM(Table1[[#This Row],[Grant]])</f>
        <v/>
      </c>
      <c r="AS2926" s="46" t="str">
        <f>TRIM(Table1[[#This Row],[Staff ID]])</f>
        <v/>
      </c>
      <c r="AT2926" s="46" t="str">
        <f>IF(TRIM(Table1[[#This Row],[Budget Code]])=0,"",TRIM(Table1[[#This Row],[Budget Code]]))</f>
        <v/>
      </c>
      <c r="AU2926" s="46" t="str">
        <f>IF(Table1[[#This Row],[Line Description]]&lt;&gt;"",Table1[[#This Row],[Line Description]],"")</f>
        <v/>
      </c>
      <c r="AV2926" s="46" t="str">
        <f>IF(Table1[[#This Row],[Cur_Amount Debit]]&gt;0,ROUND(Table1[[#This Row],[Cur_Amount Debit]],2),"")</f>
        <v/>
      </c>
      <c r="AW2926" s="46" t="str">
        <f>IF(Table1[[#This Row],[Cur_Amount Credit]]&gt;0,ROUND(Table1[[#This Row],[Cur_Amount Credit]],2),"")</f>
        <v/>
      </c>
      <c r="AX2926" s="46" t="str">
        <f>LEFT(Table1[[#This Row],[Cur]],3)</f>
        <v/>
      </c>
      <c r="AY2926" s="59"/>
      <c r="AZ2926" s="46"/>
      <c r="BA2926" s="46" t="str">
        <f>IF(Table1[[#This Row],[Cur]]&lt;&gt;"",IF(Table1[[#This Row],[Cur]]="USD","",ExchangeRate),"")</f>
        <v/>
      </c>
      <c r="BB2926" s="46" t="str">
        <f>IF(Table1[[#This Row],[Grant]]&lt;&gt;"",VLOOKUP(Table1[[#This Row],[Grant]],Grants!B:D,3),"")</f>
        <v/>
      </c>
      <c r="BC2926" s="46" t="str">
        <f>TRIM(Table1[[#This Row],[Vendor ID]])</f>
        <v/>
      </c>
      <c r="BD2926">
        <f>IF(Table1[[#This Row],[Reference Number]]=Q2925,BD2925,BD2925+1)</f>
        <v>0</v>
      </c>
    </row>
    <row r="2927" spans="1:56" ht="11.25" customHeight="1" x14ac:dyDescent="0.25">
      <c r="A2927" s="1"/>
      <c r="B2927" s="88" t="str">
        <f>IF(Table1[[#This Row],[Posting Date]]&lt;&gt;"",IF(Table1[[#This Row],[Reference Number]]=Q2926,B2926+1,1),"")</f>
        <v/>
      </c>
      <c r="C2927" s="61"/>
      <c r="D2927" s="61"/>
      <c r="E2927" s="138"/>
      <c r="F2927" s="141" t="str">
        <f>IFERROR(IF(VLOOKUP(Table1[[#This Row],[Budget Code Description]],Dimentions!$X$6:$AC$139,2,FALSE)="","",VLOOKUP(Table1[[#This Row],[Budget Code Description]],Dimentions!$X$6:$AC$139,2,FALSE)),"")</f>
        <v/>
      </c>
      <c r="G2927" s="141"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1" t="str">
        <f>IFERROR(VLOOKUP(Table1[[#This Row],[Budget Code Description]],Table6[#All],8,FALSE),"")</f>
        <v/>
      </c>
      <c r="L2927" s="63"/>
      <c r="M2927" s="65" t="str">
        <f>IFERROR(VLOOKUP(Table1[[#This Row],[Staff ID]],Table2[],2,FALSE),"")</f>
        <v/>
      </c>
      <c r="N2927" s="209" t="str">
        <f>IFERROR(IF(VLOOKUP(Table1[[#This Row],[Budget Code Description]],Dimentions!$X$6:$AC$134,4,FALSE)="","",VLOOKUP(Table1[[#This Row],[Budget Code Description]],Dimentions!$X$6:$AC$134,4,FALSE)),"")</f>
        <v/>
      </c>
      <c r="O2927" s="65" t="str">
        <f>IFERROR(VLOOKUP(Table1[[#This Row],[Vendor ID]],Table549[],2,FALSE),"")</f>
        <v/>
      </c>
      <c r="P2927" s="63"/>
      <c r="Q2927" s="141" t="str">
        <f>IF(Table1[[#This Row],[Posting Date]]&lt;&gt;"",$D$9,"")</f>
        <v/>
      </c>
      <c r="R2927" s="157" t="str">
        <f>IF(Table1[[#This Row],[Posting Date]]&lt;&gt;"",$D$10,"")</f>
        <v/>
      </c>
      <c r="S2927" s="66"/>
      <c r="T2927" s="63"/>
      <c r="U2927" s="67"/>
      <c r="V2927" s="67"/>
      <c r="W2927" s="67" t="str">
        <f t="shared" ref="W2927:W2990" si="50">IF(E2927="","",(ExchangeRate))</f>
        <v/>
      </c>
      <c r="X2927" s="159" t="str">
        <f>IF(E2927="","",(IF(Table1[[#This Row],[Cur]]="USD",Table1[[#This Row],[Cur_Amount Debit]],Table1[[#This Row],[Cur_Amount Debit]]/Table1[[#This Row],[Exchange Rate]])))</f>
        <v/>
      </c>
      <c r="Y2927" s="159" t="str">
        <f>IF(E2927="","",(IF(Table1[[#This Row],[Cur]]="USD",Table1[[#This Row],[Cur_Amount Credit]],Table1[[#This Row],[Cur_Amount Credit]]/ExchangeRate)))</f>
        <v/>
      </c>
      <c r="Z2927" s="201" t="str">
        <f>IF(E2927="","",(Table1[[#This Row],[Debit USD]]-Table1[[#This Row],[Credit USD]]))</f>
        <v/>
      </c>
      <c r="AA2927" s="226"/>
      <c r="AB2927" s="255"/>
      <c r="AC2927" s="1"/>
      <c r="AD2927" s="15"/>
      <c r="AE2927" s="15" t="str">
        <f>IF(AND(OR(Table1[[#This Row],[Account]]="15030",Table1[[#This Row],[Account]]="15035",Table1[[#This Row],[Account]]="20150"),Table1[[#This Row],[Vendor ID]]=""),1,"")</f>
        <v/>
      </c>
      <c r="AF2927" s="15"/>
      <c r="AG2927" s="15"/>
      <c r="AH2927" s="15"/>
      <c r="AI2927" s="46" t="str">
        <f>IF(Table1[[#This Row],[Posting Date]]&lt;&gt;"","GJ-"&amp;CountryID,"")</f>
        <v/>
      </c>
      <c r="AJ2927" s="59" t="str">
        <f>IF(Table1[[#This Row],[Posting Date]]&lt;&gt;"",Table1[[#This Row],[Posting Date]],"")</f>
        <v/>
      </c>
      <c r="AK2927" s="46"/>
      <c r="AL2927" s="46" t="str">
        <f>IF(Table1[[#This Row],[Description]]&lt;&gt;"",Table1[[#This Row],[Description]],"")</f>
        <v/>
      </c>
      <c r="AM2927" s="46" t="str">
        <f>IF(Table1[[#This Row],[Posting Date]]&lt;&gt;"",Table1[[#This Row],[Reference Number]],"")</f>
        <v/>
      </c>
      <c r="AN2927" s="46" t="str">
        <f>TRIM(Table1[[#This Row],[Line '#]])</f>
        <v/>
      </c>
      <c r="AO2927" s="46" t="str">
        <f>TRIM(Table1[[#This Row],[Account]])</f>
        <v/>
      </c>
      <c r="AP2927" s="46" t="str">
        <f>IF(Table1[[#This Row],[Posting Date]]&lt;&gt;"",$D$5,"")</f>
        <v/>
      </c>
      <c r="AQ2927" s="46" t="str">
        <f>TRIM(Table1[[#This Row],[Departments-Prgrams]])</f>
        <v/>
      </c>
      <c r="AR2927" s="46" t="str">
        <f>TRIM(Table1[[#This Row],[Grant]])</f>
        <v/>
      </c>
      <c r="AS2927" s="46" t="str">
        <f>TRIM(Table1[[#This Row],[Staff ID]])</f>
        <v/>
      </c>
      <c r="AT2927" s="46" t="str">
        <f>IF(TRIM(Table1[[#This Row],[Budget Code]])=0,"",TRIM(Table1[[#This Row],[Budget Code]]))</f>
        <v/>
      </c>
      <c r="AU2927" s="46" t="str">
        <f>IF(Table1[[#This Row],[Line Description]]&lt;&gt;"",Table1[[#This Row],[Line Description]],"")</f>
        <v/>
      </c>
      <c r="AV2927" s="46" t="str">
        <f>IF(Table1[[#This Row],[Cur_Amount Debit]]&gt;0,ROUND(Table1[[#This Row],[Cur_Amount Debit]],2),"")</f>
        <v/>
      </c>
      <c r="AW2927" s="46" t="str">
        <f>IF(Table1[[#This Row],[Cur_Amount Credit]]&gt;0,ROUND(Table1[[#This Row],[Cur_Amount Credit]],2),"")</f>
        <v/>
      </c>
      <c r="AX2927" s="46" t="str">
        <f>LEFT(Table1[[#This Row],[Cur]],3)</f>
        <v/>
      </c>
      <c r="AY2927" s="59"/>
      <c r="AZ2927" s="46"/>
      <c r="BA2927" s="46" t="str">
        <f>IF(Table1[[#This Row],[Cur]]&lt;&gt;"",IF(Table1[[#This Row],[Cur]]="USD","",ExchangeRate),"")</f>
        <v/>
      </c>
      <c r="BB2927" s="46" t="str">
        <f>IF(Table1[[#This Row],[Grant]]&lt;&gt;"",VLOOKUP(Table1[[#This Row],[Grant]],Grants!B:D,3),"")</f>
        <v/>
      </c>
      <c r="BC2927" s="46" t="str">
        <f>TRIM(Table1[[#This Row],[Vendor ID]])</f>
        <v/>
      </c>
      <c r="BD2927">
        <f>IF(Table1[[#This Row],[Reference Number]]=Q2926,BD2926,BD2926+1)</f>
        <v>0</v>
      </c>
    </row>
    <row r="2928" spans="1:56" ht="11.25" customHeight="1" x14ac:dyDescent="0.25">
      <c r="A2928" s="1"/>
      <c r="B2928" s="88" t="str">
        <f>IF(Table1[[#This Row],[Posting Date]]&lt;&gt;"",IF(Table1[[#This Row],[Reference Number]]=Q2927,B2927+1,1),"")</f>
        <v/>
      </c>
      <c r="C2928" s="61"/>
      <c r="D2928" s="61"/>
      <c r="E2928" s="138"/>
      <c r="F2928" s="141" t="str">
        <f>IFERROR(IF(VLOOKUP(Table1[[#This Row],[Budget Code Description]],Dimentions!$X$6:$AC$139,2,FALSE)="","",VLOOKUP(Table1[[#This Row],[Budget Code Description]],Dimentions!$X$6:$AC$139,2,FALSE)),"")</f>
        <v/>
      </c>
      <c r="G2928" s="141"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1" t="str">
        <f>IFERROR(VLOOKUP(Table1[[#This Row],[Budget Code Description]],Table6[#All],8,FALSE),"")</f>
        <v/>
      </c>
      <c r="L2928" s="63"/>
      <c r="M2928" s="65" t="str">
        <f>IFERROR(VLOOKUP(Table1[[#This Row],[Staff ID]],Table2[],2,FALSE),"")</f>
        <v/>
      </c>
      <c r="N2928" s="209" t="str">
        <f>IFERROR(IF(VLOOKUP(Table1[[#This Row],[Budget Code Description]],Dimentions!$X$6:$AC$134,4,FALSE)="","",VLOOKUP(Table1[[#This Row],[Budget Code Description]],Dimentions!$X$6:$AC$134,4,FALSE)),"")</f>
        <v/>
      </c>
      <c r="O2928" s="65" t="str">
        <f>IFERROR(VLOOKUP(Table1[[#This Row],[Vendor ID]],Table549[],2,FALSE),"")</f>
        <v/>
      </c>
      <c r="P2928" s="63"/>
      <c r="Q2928" s="141" t="str">
        <f>IF(Table1[[#This Row],[Posting Date]]&lt;&gt;"",$D$9,"")</f>
        <v/>
      </c>
      <c r="R2928" s="157" t="str">
        <f>IF(Table1[[#This Row],[Posting Date]]&lt;&gt;"",$D$10,"")</f>
        <v/>
      </c>
      <c r="S2928" s="66"/>
      <c r="T2928" s="63"/>
      <c r="U2928" s="67"/>
      <c r="V2928" s="67"/>
      <c r="W2928" s="67" t="str">
        <f t="shared" si="50"/>
        <v/>
      </c>
      <c r="X2928" s="159" t="str">
        <f>IF(E2928="","",(IF(Table1[[#This Row],[Cur]]="USD",Table1[[#This Row],[Cur_Amount Debit]],Table1[[#This Row],[Cur_Amount Debit]]/Table1[[#This Row],[Exchange Rate]])))</f>
        <v/>
      </c>
      <c r="Y2928" s="159" t="str">
        <f>IF(E2928="","",(IF(Table1[[#This Row],[Cur]]="USD",Table1[[#This Row],[Cur_Amount Credit]],Table1[[#This Row],[Cur_Amount Credit]]/ExchangeRate)))</f>
        <v/>
      </c>
      <c r="Z2928" s="201" t="str">
        <f>IF(E2928="","",(Table1[[#This Row],[Debit USD]]-Table1[[#This Row],[Credit USD]]))</f>
        <v/>
      </c>
      <c r="AA2928" s="226"/>
      <c r="AB2928" s="255"/>
      <c r="AC2928" s="1"/>
      <c r="AD2928" s="15"/>
      <c r="AE2928" s="15" t="str">
        <f>IF(AND(OR(Table1[[#This Row],[Account]]="15030",Table1[[#This Row],[Account]]="15035",Table1[[#This Row],[Account]]="20150"),Table1[[#This Row],[Vendor ID]]=""),1,"")</f>
        <v/>
      </c>
      <c r="AF2928" s="15"/>
      <c r="AG2928" s="15"/>
      <c r="AH2928" s="15"/>
      <c r="AI2928" s="46" t="str">
        <f>IF(Table1[[#This Row],[Posting Date]]&lt;&gt;"","GJ-"&amp;CountryID,"")</f>
        <v/>
      </c>
      <c r="AJ2928" s="59" t="str">
        <f>IF(Table1[[#This Row],[Posting Date]]&lt;&gt;"",Table1[[#This Row],[Posting Date]],"")</f>
        <v/>
      </c>
      <c r="AK2928" s="46"/>
      <c r="AL2928" s="46" t="str">
        <f>IF(Table1[[#This Row],[Description]]&lt;&gt;"",Table1[[#This Row],[Description]],"")</f>
        <v/>
      </c>
      <c r="AM2928" s="46" t="str">
        <f>IF(Table1[[#This Row],[Posting Date]]&lt;&gt;"",Table1[[#This Row],[Reference Number]],"")</f>
        <v/>
      </c>
      <c r="AN2928" s="46" t="str">
        <f>TRIM(Table1[[#This Row],[Line '#]])</f>
        <v/>
      </c>
      <c r="AO2928" s="46" t="str">
        <f>TRIM(Table1[[#This Row],[Account]])</f>
        <v/>
      </c>
      <c r="AP2928" s="46" t="str">
        <f>IF(Table1[[#This Row],[Posting Date]]&lt;&gt;"",$D$5,"")</f>
        <v/>
      </c>
      <c r="AQ2928" s="46" t="str">
        <f>TRIM(Table1[[#This Row],[Departments-Prgrams]])</f>
        <v/>
      </c>
      <c r="AR2928" s="46" t="str">
        <f>TRIM(Table1[[#This Row],[Grant]])</f>
        <v/>
      </c>
      <c r="AS2928" s="46" t="str">
        <f>TRIM(Table1[[#This Row],[Staff ID]])</f>
        <v/>
      </c>
      <c r="AT2928" s="46" t="str">
        <f>IF(TRIM(Table1[[#This Row],[Budget Code]])=0,"",TRIM(Table1[[#This Row],[Budget Code]]))</f>
        <v/>
      </c>
      <c r="AU2928" s="46" t="str">
        <f>IF(Table1[[#This Row],[Line Description]]&lt;&gt;"",Table1[[#This Row],[Line Description]],"")</f>
        <v/>
      </c>
      <c r="AV2928" s="46" t="str">
        <f>IF(Table1[[#This Row],[Cur_Amount Debit]]&gt;0,ROUND(Table1[[#This Row],[Cur_Amount Debit]],2),"")</f>
        <v/>
      </c>
      <c r="AW2928" s="46" t="str">
        <f>IF(Table1[[#This Row],[Cur_Amount Credit]]&gt;0,ROUND(Table1[[#This Row],[Cur_Amount Credit]],2),"")</f>
        <v/>
      </c>
      <c r="AX2928" s="46" t="str">
        <f>LEFT(Table1[[#This Row],[Cur]],3)</f>
        <v/>
      </c>
      <c r="AY2928" s="59"/>
      <c r="AZ2928" s="46"/>
      <c r="BA2928" s="46" t="str">
        <f>IF(Table1[[#This Row],[Cur]]&lt;&gt;"",IF(Table1[[#This Row],[Cur]]="USD","",ExchangeRate),"")</f>
        <v/>
      </c>
      <c r="BB2928" s="46" t="str">
        <f>IF(Table1[[#This Row],[Grant]]&lt;&gt;"",VLOOKUP(Table1[[#This Row],[Grant]],Grants!B:D,3),"")</f>
        <v/>
      </c>
      <c r="BC2928" s="46" t="str">
        <f>TRIM(Table1[[#This Row],[Vendor ID]])</f>
        <v/>
      </c>
      <c r="BD2928">
        <f>IF(Table1[[#This Row],[Reference Number]]=Q2927,BD2927,BD2927+1)</f>
        <v>0</v>
      </c>
    </row>
    <row r="2929" spans="1:56" ht="11.25" customHeight="1" x14ac:dyDescent="0.25">
      <c r="A2929" s="1"/>
      <c r="B2929" s="88" t="str">
        <f>IF(Table1[[#This Row],[Posting Date]]&lt;&gt;"",IF(Table1[[#This Row],[Reference Number]]=Q2928,B2928+1,1),"")</f>
        <v/>
      </c>
      <c r="C2929" s="61"/>
      <c r="D2929" s="61"/>
      <c r="E2929" s="138"/>
      <c r="F2929" s="141" t="str">
        <f>IFERROR(IF(VLOOKUP(Table1[[#This Row],[Budget Code Description]],Dimentions!$X$6:$AC$139,2,FALSE)="","",VLOOKUP(Table1[[#This Row],[Budget Code Description]],Dimentions!$X$6:$AC$139,2,FALSE)),"")</f>
        <v/>
      </c>
      <c r="G2929" s="141"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1" t="str">
        <f>IFERROR(VLOOKUP(Table1[[#This Row],[Budget Code Description]],Table6[#All],8,FALSE),"")</f>
        <v/>
      </c>
      <c r="L2929" s="63"/>
      <c r="M2929" s="65" t="str">
        <f>IFERROR(VLOOKUP(Table1[[#This Row],[Staff ID]],Table2[],2,FALSE),"")</f>
        <v/>
      </c>
      <c r="N2929" s="209" t="str">
        <f>IFERROR(IF(VLOOKUP(Table1[[#This Row],[Budget Code Description]],Dimentions!$X$6:$AC$134,4,FALSE)="","",VLOOKUP(Table1[[#This Row],[Budget Code Description]],Dimentions!$X$6:$AC$134,4,FALSE)),"")</f>
        <v/>
      </c>
      <c r="O2929" s="65" t="str">
        <f>IFERROR(VLOOKUP(Table1[[#This Row],[Vendor ID]],Table549[],2,FALSE),"")</f>
        <v/>
      </c>
      <c r="P2929" s="63"/>
      <c r="Q2929" s="141" t="str">
        <f>IF(Table1[[#This Row],[Posting Date]]&lt;&gt;"",$D$9,"")</f>
        <v/>
      </c>
      <c r="R2929" s="157" t="str">
        <f>IF(Table1[[#This Row],[Posting Date]]&lt;&gt;"",$D$10,"")</f>
        <v/>
      </c>
      <c r="S2929" s="66"/>
      <c r="T2929" s="63"/>
      <c r="U2929" s="67"/>
      <c r="V2929" s="67"/>
      <c r="W2929" s="67" t="str">
        <f t="shared" si="50"/>
        <v/>
      </c>
      <c r="X2929" s="159" t="str">
        <f>IF(E2929="","",(IF(Table1[[#This Row],[Cur]]="USD",Table1[[#This Row],[Cur_Amount Debit]],Table1[[#This Row],[Cur_Amount Debit]]/Table1[[#This Row],[Exchange Rate]])))</f>
        <v/>
      </c>
      <c r="Y2929" s="159" t="str">
        <f>IF(E2929="","",(IF(Table1[[#This Row],[Cur]]="USD",Table1[[#This Row],[Cur_Amount Credit]],Table1[[#This Row],[Cur_Amount Credit]]/ExchangeRate)))</f>
        <v/>
      </c>
      <c r="Z2929" s="201" t="str">
        <f>IF(E2929="","",(Table1[[#This Row],[Debit USD]]-Table1[[#This Row],[Credit USD]]))</f>
        <v/>
      </c>
      <c r="AA2929" s="226"/>
      <c r="AB2929" s="255"/>
      <c r="AC2929" s="1"/>
      <c r="AD2929" s="15"/>
      <c r="AE2929" s="15" t="str">
        <f>IF(AND(OR(Table1[[#This Row],[Account]]="15030",Table1[[#This Row],[Account]]="15035",Table1[[#This Row],[Account]]="20150"),Table1[[#This Row],[Vendor ID]]=""),1,"")</f>
        <v/>
      </c>
      <c r="AF2929" s="15"/>
      <c r="AG2929" s="15"/>
      <c r="AH2929" s="15"/>
      <c r="AI2929" s="46" t="str">
        <f>IF(Table1[[#This Row],[Posting Date]]&lt;&gt;"","GJ-"&amp;CountryID,"")</f>
        <v/>
      </c>
      <c r="AJ2929" s="59" t="str">
        <f>IF(Table1[[#This Row],[Posting Date]]&lt;&gt;"",Table1[[#This Row],[Posting Date]],"")</f>
        <v/>
      </c>
      <c r="AK2929" s="46"/>
      <c r="AL2929" s="46" t="str">
        <f>IF(Table1[[#This Row],[Description]]&lt;&gt;"",Table1[[#This Row],[Description]],"")</f>
        <v/>
      </c>
      <c r="AM2929" s="46" t="str">
        <f>IF(Table1[[#This Row],[Posting Date]]&lt;&gt;"",Table1[[#This Row],[Reference Number]],"")</f>
        <v/>
      </c>
      <c r="AN2929" s="46" t="str">
        <f>TRIM(Table1[[#This Row],[Line '#]])</f>
        <v/>
      </c>
      <c r="AO2929" s="46" t="str">
        <f>TRIM(Table1[[#This Row],[Account]])</f>
        <v/>
      </c>
      <c r="AP2929" s="46" t="str">
        <f>IF(Table1[[#This Row],[Posting Date]]&lt;&gt;"",$D$5,"")</f>
        <v/>
      </c>
      <c r="AQ2929" s="46" t="str">
        <f>TRIM(Table1[[#This Row],[Departments-Prgrams]])</f>
        <v/>
      </c>
      <c r="AR2929" s="46" t="str">
        <f>TRIM(Table1[[#This Row],[Grant]])</f>
        <v/>
      </c>
      <c r="AS2929" s="46" t="str">
        <f>TRIM(Table1[[#This Row],[Staff ID]])</f>
        <v/>
      </c>
      <c r="AT2929" s="46" t="str">
        <f>IF(TRIM(Table1[[#This Row],[Budget Code]])=0,"",TRIM(Table1[[#This Row],[Budget Code]]))</f>
        <v/>
      </c>
      <c r="AU2929" s="46" t="str">
        <f>IF(Table1[[#This Row],[Line Description]]&lt;&gt;"",Table1[[#This Row],[Line Description]],"")</f>
        <v/>
      </c>
      <c r="AV2929" s="46" t="str">
        <f>IF(Table1[[#This Row],[Cur_Amount Debit]]&gt;0,ROUND(Table1[[#This Row],[Cur_Amount Debit]],2),"")</f>
        <v/>
      </c>
      <c r="AW2929" s="46" t="str">
        <f>IF(Table1[[#This Row],[Cur_Amount Credit]]&gt;0,ROUND(Table1[[#This Row],[Cur_Amount Credit]],2),"")</f>
        <v/>
      </c>
      <c r="AX2929" s="46" t="str">
        <f>LEFT(Table1[[#This Row],[Cur]],3)</f>
        <v/>
      </c>
      <c r="AY2929" s="59"/>
      <c r="AZ2929" s="46"/>
      <c r="BA2929" s="46" t="str">
        <f>IF(Table1[[#This Row],[Cur]]&lt;&gt;"",IF(Table1[[#This Row],[Cur]]="USD","",ExchangeRate),"")</f>
        <v/>
      </c>
      <c r="BB2929" s="46" t="str">
        <f>IF(Table1[[#This Row],[Grant]]&lt;&gt;"",VLOOKUP(Table1[[#This Row],[Grant]],Grants!B:D,3),"")</f>
        <v/>
      </c>
      <c r="BC2929" s="46" t="str">
        <f>TRIM(Table1[[#This Row],[Vendor ID]])</f>
        <v/>
      </c>
      <c r="BD2929">
        <f>IF(Table1[[#This Row],[Reference Number]]=Q2928,BD2928,BD2928+1)</f>
        <v>0</v>
      </c>
    </row>
    <row r="2930" spans="1:56" ht="11.25" customHeight="1" x14ac:dyDescent="0.25">
      <c r="A2930" s="1"/>
      <c r="B2930" s="88" t="str">
        <f>IF(Table1[[#This Row],[Posting Date]]&lt;&gt;"",IF(Table1[[#This Row],[Reference Number]]=Q2929,B2929+1,1),"")</f>
        <v/>
      </c>
      <c r="C2930" s="61"/>
      <c r="D2930" s="61"/>
      <c r="E2930" s="138"/>
      <c r="F2930" s="141" t="str">
        <f>IFERROR(IF(VLOOKUP(Table1[[#This Row],[Budget Code Description]],Dimentions!$X$6:$AC$139,2,FALSE)="","",VLOOKUP(Table1[[#This Row],[Budget Code Description]],Dimentions!$X$6:$AC$139,2,FALSE)),"")</f>
        <v/>
      </c>
      <c r="G2930" s="141"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1" t="str">
        <f>IFERROR(VLOOKUP(Table1[[#This Row],[Budget Code Description]],Table6[#All],8,FALSE),"")</f>
        <v/>
      </c>
      <c r="L2930" s="63"/>
      <c r="M2930" s="65" t="str">
        <f>IFERROR(VLOOKUP(Table1[[#This Row],[Staff ID]],Table2[],2,FALSE),"")</f>
        <v/>
      </c>
      <c r="N2930" s="209" t="str">
        <f>IFERROR(IF(VLOOKUP(Table1[[#This Row],[Budget Code Description]],Dimentions!$X$6:$AC$134,4,FALSE)="","",VLOOKUP(Table1[[#This Row],[Budget Code Description]],Dimentions!$X$6:$AC$134,4,FALSE)),"")</f>
        <v/>
      </c>
      <c r="O2930" s="65" t="str">
        <f>IFERROR(VLOOKUP(Table1[[#This Row],[Vendor ID]],Table549[],2,FALSE),"")</f>
        <v/>
      </c>
      <c r="P2930" s="63"/>
      <c r="Q2930" s="141" t="str">
        <f>IF(Table1[[#This Row],[Posting Date]]&lt;&gt;"",$D$9,"")</f>
        <v/>
      </c>
      <c r="R2930" s="157" t="str">
        <f>IF(Table1[[#This Row],[Posting Date]]&lt;&gt;"",$D$10,"")</f>
        <v/>
      </c>
      <c r="S2930" s="66"/>
      <c r="T2930" s="63"/>
      <c r="U2930" s="67"/>
      <c r="V2930" s="67"/>
      <c r="W2930" s="67" t="str">
        <f t="shared" si="50"/>
        <v/>
      </c>
      <c r="X2930" s="159" t="str">
        <f>IF(E2930="","",(IF(Table1[[#This Row],[Cur]]="USD",Table1[[#This Row],[Cur_Amount Debit]],Table1[[#This Row],[Cur_Amount Debit]]/Table1[[#This Row],[Exchange Rate]])))</f>
        <v/>
      </c>
      <c r="Y2930" s="159" t="str">
        <f>IF(E2930="","",(IF(Table1[[#This Row],[Cur]]="USD",Table1[[#This Row],[Cur_Amount Credit]],Table1[[#This Row],[Cur_Amount Credit]]/ExchangeRate)))</f>
        <v/>
      </c>
      <c r="Z2930" s="201" t="str">
        <f>IF(E2930="","",(Table1[[#This Row],[Debit USD]]-Table1[[#This Row],[Credit USD]]))</f>
        <v/>
      </c>
      <c r="AA2930" s="226"/>
      <c r="AB2930" s="255"/>
      <c r="AC2930" s="1"/>
      <c r="AD2930" s="15"/>
      <c r="AE2930" s="15" t="str">
        <f>IF(AND(OR(Table1[[#This Row],[Account]]="15030",Table1[[#This Row],[Account]]="15035",Table1[[#This Row],[Account]]="20150"),Table1[[#This Row],[Vendor ID]]=""),1,"")</f>
        <v/>
      </c>
      <c r="AF2930" s="15"/>
      <c r="AG2930" s="15"/>
      <c r="AH2930" s="15"/>
      <c r="AI2930" s="46" t="str">
        <f>IF(Table1[[#This Row],[Posting Date]]&lt;&gt;"","GJ-"&amp;CountryID,"")</f>
        <v/>
      </c>
      <c r="AJ2930" s="59" t="str">
        <f>IF(Table1[[#This Row],[Posting Date]]&lt;&gt;"",Table1[[#This Row],[Posting Date]],"")</f>
        <v/>
      </c>
      <c r="AK2930" s="46"/>
      <c r="AL2930" s="46" t="str">
        <f>IF(Table1[[#This Row],[Description]]&lt;&gt;"",Table1[[#This Row],[Description]],"")</f>
        <v/>
      </c>
      <c r="AM2930" s="46" t="str">
        <f>IF(Table1[[#This Row],[Posting Date]]&lt;&gt;"",Table1[[#This Row],[Reference Number]],"")</f>
        <v/>
      </c>
      <c r="AN2930" s="46" t="str">
        <f>TRIM(Table1[[#This Row],[Line '#]])</f>
        <v/>
      </c>
      <c r="AO2930" s="46" t="str">
        <f>TRIM(Table1[[#This Row],[Account]])</f>
        <v/>
      </c>
      <c r="AP2930" s="46" t="str">
        <f>IF(Table1[[#This Row],[Posting Date]]&lt;&gt;"",$D$5,"")</f>
        <v/>
      </c>
      <c r="AQ2930" s="46" t="str">
        <f>TRIM(Table1[[#This Row],[Departments-Prgrams]])</f>
        <v/>
      </c>
      <c r="AR2930" s="46" t="str">
        <f>TRIM(Table1[[#This Row],[Grant]])</f>
        <v/>
      </c>
      <c r="AS2930" s="46" t="str">
        <f>TRIM(Table1[[#This Row],[Staff ID]])</f>
        <v/>
      </c>
      <c r="AT2930" s="46" t="str">
        <f>IF(TRIM(Table1[[#This Row],[Budget Code]])=0,"",TRIM(Table1[[#This Row],[Budget Code]]))</f>
        <v/>
      </c>
      <c r="AU2930" s="46" t="str">
        <f>IF(Table1[[#This Row],[Line Description]]&lt;&gt;"",Table1[[#This Row],[Line Description]],"")</f>
        <v/>
      </c>
      <c r="AV2930" s="46" t="str">
        <f>IF(Table1[[#This Row],[Cur_Amount Debit]]&gt;0,ROUND(Table1[[#This Row],[Cur_Amount Debit]],2),"")</f>
        <v/>
      </c>
      <c r="AW2930" s="46" t="str">
        <f>IF(Table1[[#This Row],[Cur_Amount Credit]]&gt;0,ROUND(Table1[[#This Row],[Cur_Amount Credit]],2),"")</f>
        <v/>
      </c>
      <c r="AX2930" s="46" t="str">
        <f>LEFT(Table1[[#This Row],[Cur]],3)</f>
        <v/>
      </c>
      <c r="AY2930" s="59"/>
      <c r="AZ2930" s="46"/>
      <c r="BA2930" s="46" t="str">
        <f>IF(Table1[[#This Row],[Cur]]&lt;&gt;"",IF(Table1[[#This Row],[Cur]]="USD","",ExchangeRate),"")</f>
        <v/>
      </c>
      <c r="BB2930" s="46" t="str">
        <f>IF(Table1[[#This Row],[Grant]]&lt;&gt;"",VLOOKUP(Table1[[#This Row],[Grant]],Grants!B:D,3),"")</f>
        <v/>
      </c>
      <c r="BC2930" s="46" t="str">
        <f>TRIM(Table1[[#This Row],[Vendor ID]])</f>
        <v/>
      </c>
      <c r="BD2930">
        <f>IF(Table1[[#This Row],[Reference Number]]=Q2929,BD2929,BD2929+1)</f>
        <v>0</v>
      </c>
    </row>
    <row r="2931" spans="1:56" ht="11.25" customHeight="1" x14ac:dyDescent="0.25">
      <c r="A2931" s="1"/>
      <c r="B2931" s="88" t="str">
        <f>IF(Table1[[#This Row],[Posting Date]]&lt;&gt;"",IF(Table1[[#This Row],[Reference Number]]=Q2930,B2930+1,1),"")</f>
        <v/>
      </c>
      <c r="C2931" s="61"/>
      <c r="D2931" s="61"/>
      <c r="E2931" s="138"/>
      <c r="F2931" s="141" t="str">
        <f>IFERROR(IF(VLOOKUP(Table1[[#This Row],[Budget Code Description]],Dimentions!$X$6:$AC$139,2,FALSE)="","",VLOOKUP(Table1[[#This Row],[Budget Code Description]],Dimentions!$X$6:$AC$139,2,FALSE)),"")</f>
        <v/>
      </c>
      <c r="G2931" s="141"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1" t="str">
        <f>IFERROR(VLOOKUP(Table1[[#This Row],[Budget Code Description]],Table6[#All],8,FALSE),"")</f>
        <v/>
      </c>
      <c r="L2931" s="63"/>
      <c r="M2931" s="65" t="str">
        <f>IFERROR(VLOOKUP(Table1[[#This Row],[Staff ID]],Table2[],2,FALSE),"")</f>
        <v/>
      </c>
      <c r="N2931" s="209" t="str">
        <f>IFERROR(IF(VLOOKUP(Table1[[#This Row],[Budget Code Description]],Dimentions!$X$6:$AC$134,4,FALSE)="","",VLOOKUP(Table1[[#This Row],[Budget Code Description]],Dimentions!$X$6:$AC$134,4,FALSE)),"")</f>
        <v/>
      </c>
      <c r="O2931" s="65" t="str">
        <f>IFERROR(VLOOKUP(Table1[[#This Row],[Vendor ID]],Table549[],2,FALSE),"")</f>
        <v/>
      </c>
      <c r="P2931" s="63"/>
      <c r="Q2931" s="141" t="str">
        <f>IF(Table1[[#This Row],[Posting Date]]&lt;&gt;"",$D$9,"")</f>
        <v/>
      </c>
      <c r="R2931" s="157" t="str">
        <f>IF(Table1[[#This Row],[Posting Date]]&lt;&gt;"",$D$10,"")</f>
        <v/>
      </c>
      <c r="S2931" s="66"/>
      <c r="T2931" s="63"/>
      <c r="U2931" s="67"/>
      <c r="V2931" s="67"/>
      <c r="W2931" s="67" t="str">
        <f t="shared" si="50"/>
        <v/>
      </c>
      <c r="X2931" s="159" t="str">
        <f>IF(E2931="","",(IF(Table1[[#This Row],[Cur]]="USD",Table1[[#This Row],[Cur_Amount Debit]],Table1[[#This Row],[Cur_Amount Debit]]/Table1[[#This Row],[Exchange Rate]])))</f>
        <v/>
      </c>
      <c r="Y2931" s="159" t="str">
        <f>IF(E2931="","",(IF(Table1[[#This Row],[Cur]]="USD",Table1[[#This Row],[Cur_Amount Credit]],Table1[[#This Row],[Cur_Amount Credit]]/ExchangeRate)))</f>
        <v/>
      </c>
      <c r="Z2931" s="201" t="str">
        <f>IF(E2931="","",(Table1[[#This Row],[Debit USD]]-Table1[[#This Row],[Credit USD]]))</f>
        <v/>
      </c>
      <c r="AA2931" s="226"/>
      <c r="AB2931" s="255"/>
      <c r="AC2931" s="1"/>
      <c r="AD2931" s="15"/>
      <c r="AE2931" s="15" t="str">
        <f>IF(AND(OR(Table1[[#This Row],[Account]]="15030",Table1[[#This Row],[Account]]="15035",Table1[[#This Row],[Account]]="20150"),Table1[[#This Row],[Vendor ID]]=""),1,"")</f>
        <v/>
      </c>
      <c r="AF2931" s="15"/>
      <c r="AG2931" s="15"/>
      <c r="AH2931" s="15"/>
      <c r="AI2931" s="46" t="str">
        <f>IF(Table1[[#This Row],[Posting Date]]&lt;&gt;"","GJ-"&amp;CountryID,"")</f>
        <v/>
      </c>
      <c r="AJ2931" s="59" t="str">
        <f>IF(Table1[[#This Row],[Posting Date]]&lt;&gt;"",Table1[[#This Row],[Posting Date]],"")</f>
        <v/>
      </c>
      <c r="AK2931" s="46"/>
      <c r="AL2931" s="46" t="str">
        <f>IF(Table1[[#This Row],[Description]]&lt;&gt;"",Table1[[#This Row],[Description]],"")</f>
        <v/>
      </c>
      <c r="AM2931" s="46" t="str">
        <f>IF(Table1[[#This Row],[Posting Date]]&lt;&gt;"",Table1[[#This Row],[Reference Number]],"")</f>
        <v/>
      </c>
      <c r="AN2931" s="46" t="str">
        <f>TRIM(Table1[[#This Row],[Line '#]])</f>
        <v/>
      </c>
      <c r="AO2931" s="46" t="str">
        <f>TRIM(Table1[[#This Row],[Account]])</f>
        <v/>
      </c>
      <c r="AP2931" s="46" t="str">
        <f>IF(Table1[[#This Row],[Posting Date]]&lt;&gt;"",$D$5,"")</f>
        <v/>
      </c>
      <c r="AQ2931" s="46" t="str">
        <f>TRIM(Table1[[#This Row],[Departments-Prgrams]])</f>
        <v/>
      </c>
      <c r="AR2931" s="46" t="str">
        <f>TRIM(Table1[[#This Row],[Grant]])</f>
        <v/>
      </c>
      <c r="AS2931" s="46" t="str">
        <f>TRIM(Table1[[#This Row],[Staff ID]])</f>
        <v/>
      </c>
      <c r="AT2931" s="46" t="str">
        <f>IF(TRIM(Table1[[#This Row],[Budget Code]])=0,"",TRIM(Table1[[#This Row],[Budget Code]]))</f>
        <v/>
      </c>
      <c r="AU2931" s="46" t="str">
        <f>IF(Table1[[#This Row],[Line Description]]&lt;&gt;"",Table1[[#This Row],[Line Description]],"")</f>
        <v/>
      </c>
      <c r="AV2931" s="46" t="str">
        <f>IF(Table1[[#This Row],[Cur_Amount Debit]]&gt;0,ROUND(Table1[[#This Row],[Cur_Amount Debit]],2),"")</f>
        <v/>
      </c>
      <c r="AW2931" s="46" t="str">
        <f>IF(Table1[[#This Row],[Cur_Amount Credit]]&gt;0,ROUND(Table1[[#This Row],[Cur_Amount Credit]],2),"")</f>
        <v/>
      </c>
      <c r="AX2931" s="46" t="str">
        <f>LEFT(Table1[[#This Row],[Cur]],3)</f>
        <v/>
      </c>
      <c r="AY2931" s="59"/>
      <c r="AZ2931" s="46"/>
      <c r="BA2931" s="46" t="str">
        <f>IF(Table1[[#This Row],[Cur]]&lt;&gt;"",IF(Table1[[#This Row],[Cur]]="USD","",ExchangeRate),"")</f>
        <v/>
      </c>
      <c r="BB2931" s="46" t="str">
        <f>IF(Table1[[#This Row],[Grant]]&lt;&gt;"",VLOOKUP(Table1[[#This Row],[Grant]],Grants!B:D,3),"")</f>
        <v/>
      </c>
      <c r="BC2931" s="46" t="str">
        <f>TRIM(Table1[[#This Row],[Vendor ID]])</f>
        <v/>
      </c>
      <c r="BD2931">
        <f>IF(Table1[[#This Row],[Reference Number]]=Q2930,BD2930,BD2930+1)</f>
        <v>0</v>
      </c>
    </row>
    <row r="2932" spans="1:56" ht="11.25" customHeight="1" x14ac:dyDescent="0.25">
      <c r="A2932" s="1"/>
      <c r="B2932" s="88" t="str">
        <f>IF(Table1[[#This Row],[Posting Date]]&lt;&gt;"",IF(Table1[[#This Row],[Reference Number]]=Q2931,B2931+1,1),"")</f>
        <v/>
      </c>
      <c r="C2932" s="61"/>
      <c r="D2932" s="61"/>
      <c r="E2932" s="138"/>
      <c r="F2932" s="141" t="str">
        <f>IFERROR(IF(VLOOKUP(Table1[[#This Row],[Budget Code Description]],Dimentions!$X$6:$AC$139,2,FALSE)="","",VLOOKUP(Table1[[#This Row],[Budget Code Description]],Dimentions!$X$6:$AC$139,2,FALSE)),"")</f>
        <v/>
      </c>
      <c r="G2932" s="141"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1" t="str">
        <f>IFERROR(VLOOKUP(Table1[[#This Row],[Budget Code Description]],Table6[#All],8,FALSE),"")</f>
        <v/>
      </c>
      <c r="L2932" s="63"/>
      <c r="M2932" s="65" t="str">
        <f>IFERROR(VLOOKUP(Table1[[#This Row],[Staff ID]],Table2[],2,FALSE),"")</f>
        <v/>
      </c>
      <c r="N2932" s="209" t="str">
        <f>IFERROR(IF(VLOOKUP(Table1[[#This Row],[Budget Code Description]],Dimentions!$X$6:$AC$134,4,FALSE)="","",VLOOKUP(Table1[[#This Row],[Budget Code Description]],Dimentions!$X$6:$AC$134,4,FALSE)),"")</f>
        <v/>
      </c>
      <c r="O2932" s="65" t="str">
        <f>IFERROR(VLOOKUP(Table1[[#This Row],[Vendor ID]],Table549[],2,FALSE),"")</f>
        <v/>
      </c>
      <c r="P2932" s="63"/>
      <c r="Q2932" s="141" t="str">
        <f>IF(Table1[[#This Row],[Posting Date]]&lt;&gt;"",$D$9,"")</f>
        <v/>
      </c>
      <c r="R2932" s="157" t="str">
        <f>IF(Table1[[#This Row],[Posting Date]]&lt;&gt;"",$D$10,"")</f>
        <v/>
      </c>
      <c r="S2932" s="66"/>
      <c r="T2932" s="63"/>
      <c r="U2932" s="67"/>
      <c r="V2932" s="67"/>
      <c r="W2932" s="67" t="str">
        <f t="shared" si="50"/>
        <v/>
      </c>
      <c r="X2932" s="159" t="str">
        <f>IF(E2932="","",(IF(Table1[[#This Row],[Cur]]="USD",Table1[[#This Row],[Cur_Amount Debit]],Table1[[#This Row],[Cur_Amount Debit]]/Table1[[#This Row],[Exchange Rate]])))</f>
        <v/>
      </c>
      <c r="Y2932" s="159" t="str">
        <f>IF(E2932="","",(IF(Table1[[#This Row],[Cur]]="USD",Table1[[#This Row],[Cur_Amount Credit]],Table1[[#This Row],[Cur_Amount Credit]]/ExchangeRate)))</f>
        <v/>
      </c>
      <c r="Z2932" s="201" t="str">
        <f>IF(E2932="","",(Table1[[#This Row],[Debit USD]]-Table1[[#This Row],[Credit USD]]))</f>
        <v/>
      </c>
      <c r="AA2932" s="226"/>
      <c r="AB2932" s="255"/>
      <c r="AC2932" s="1"/>
      <c r="AD2932" s="15"/>
      <c r="AE2932" s="15" t="str">
        <f>IF(AND(OR(Table1[[#This Row],[Account]]="15030",Table1[[#This Row],[Account]]="15035",Table1[[#This Row],[Account]]="20150"),Table1[[#This Row],[Vendor ID]]=""),1,"")</f>
        <v/>
      </c>
      <c r="AF2932" s="15"/>
      <c r="AG2932" s="15"/>
      <c r="AH2932" s="15"/>
      <c r="AI2932" s="46" t="str">
        <f>IF(Table1[[#This Row],[Posting Date]]&lt;&gt;"","GJ-"&amp;CountryID,"")</f>
        <v/>
      </c>
      <c r="AJ2932" s="59" t="str">
        <f>IF(Table1[[#This Row],[Posting Date]]&lt;&gt;"",Table1[[#This Row],[Posting Date]],"")</f>
        <v/>
      </c>
      <c r="AK2932" s="46"/>
      <c r="AL2932" s="46" t="str">
        <f>IF(Table1[[#This Row],[Description]]&lt;&gt;"",Table1[[#This Row],[Description]],"")</f>
        <v/>
      </c>
      <c r="AM2932" s="46" t="str">
        <f>IF(Table1[[#This Row],[Posting Date]]&lt;&gt;"",Table1[[#This Row],[Reference Number]],"")</f>
        <v/>
      </c>
      <c r="AN2932" s="46" t="str">
        <f>TRIM(Table1[[#This Row],[Line '#]])</f>
        <v/>
      </c>
      <c r="AO2932" s="46" t="str">
        <f>TRIM(Table1[[#This Row],[Account]])</f>
        <v/>
      </c>
      <c r="AP2932" s="46" t="str">
        <f>IF(Table1[[#This Row],[Posting Date]]&lt;&gt;"",$D$5,"")</f>
        <v/>
      </c>
      <c r="AQ2932" s="46" t="str">
        <f>TRIM(Table1[[#This Row],[Departments-Prgrams]])</f>
        <v/>
      </c>
      <c r="AR2932" s="46" t="str">
        <f>TRIM(Table1[[#This Row],[Grant]])</f>
        <v/>
      </c>
      <c r="AS2932" s="46" t="str">
        <f>TRIM(Table1[[#This Row],[Staff ID]])</f>
        <v/>
      </c>
      <c r="AT2932" s="46" t="str">
        <f>IF(TRIM(Table1[[#This Row],[Budget Code]])=0,"",TRIM(Table1[[#This Row],[Budget Code]]))</f>
        <v/>
      </c>
      <c r="AU2932" s="46" t="str">
        <f>IF(Table1[[#This Row],[Line Description]]&lt;&gt;"",Table1[[#This Row],[Line Description]],"")</f>
        <v/>
      </c>
      <c r="AV2932" s="46" t="str">
        <f>IF(Table1[[#This Row],[Cur_Amount Debit]]&gt;0,ROUND(Table1[[#This Row],[Cur_Amount Debit]],2),"")</f>
        <v/>
      </c>
      <c r="AW2932" s="46" t="str">
        <f>IF(Table1[[#This Row],[Cur_Amount Credit]]&gt;0,ROUND(Table1[[#This Row],[Cur_Amount Credit]],2),"")</f>
        <v/>
      </c>
      <c r="AX2932" s="46" t="str">
        <f>LEFT(Table1[[#This Row],[Cur]],3)</f>
        <v/>
      </c>
      <c r="AY2932" s="59"/>
      <c r="AZ2932" s="46"/>
      <c r="BA2932" s="46" t="str">
        <f>IF(Table1[[#This Row],[Cur]]&lt;&gt;"",IF(Table1[[#This Row],[Cur]]="USD","",ExchangeRate),"")</f>
        <v/>
      </c>
      <c r="BB2932" s="46" t="str">
        <f>IF(Table1[[#This Row],[Grant]]&lt;&gt;"",VLOOKUP(Table1[[#This Row],[Grant]],Grants!B:D,3),"")</f>
        <v/>
      </c>
      <c r="BC2932" s="46" t="str">
        <f>TRIM(Table1[[#This Row],[Vendor ID]])</f>
        <v/>
      </c>
      <c r="BD2932">
        <f>IF(Table1[[#This Row],[Reference Number]]=Q2931,BD2931,BD2931+1)</f>
        <v>0</v>
      </c>
    </row>
    <row r="2933" spans="1:56" ht="11.25" customHeight="1" x14ac:dyDescent="0.25">
      <c r="A2933" s="1"/>
      <c r="B2933" s="88" t="str">
        <f>IF(Table1[[#This Row],[Posting Date]]&lt;&gt;"",IF(Table1[[#This Row],[Reference Number]]=Q2932,B2932+1,1),"")</f>
        <v/>
      </c>
      <c r="C2933" s="61"/>
      <c r="D2933" s="61"/>
      <c r="E2933" s="138"/>
      <c r="F2933" s="141" t="str">
        <f>IFERROR(IF(VLOOKUP(Table1[[#This Row],[Budget Code Description]],Dimentions!$X$6:$AC$139,2,FALSE)="","",VLOOKUP(Table1[[#This Row],[Budget Code Description]],Dimentions!$X$6:$AC$139,2,FALSE)),"")</f>
        <v/>
      </c>
      <c r="G2933" s="141"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1" t="str">
        <f>IFERROR(VLOOKUP(Table1[[#This Row],[Budget Code Description]],Table6[#All],8,FALSE),"")</f>
        <v/>
      </c>
      <c r="L2933" s="63"/>
      <c r="M2933" s="65" t="str">
        <f>IFERROR(VLOOKUP(Table1[[#This Row],[Staff ID]],Table2[],2,FALSE),"")</f>
        <v/>
      </c>
      <c r="N2933" s="209" t="str">
        <f>IFERROR(IF(VLOOKUP(Table1[[#This Row],[Budget Code Description]],Dimentions!$X$6:$AC$134,4,FALSE)="","",VLOOKUP(Table1[[#This Row],[Budget Code Description]],Dimentions!$X$6:$AC$134,4,FALSE)),"")</f>
        <v/>
      </c>
      <c r="O2933" s="65" t="str">
        <f>IFERROR(VLOOKUP(Table1[[#This Row],[Vendor ID]],Table549[],2,FALSE),"")</f>
        <v/>
      </c>
      <c r="P2933" s="63"/>
      <c r="Q2933" s="141" t="str">
        <f>IF(Table1[[#This Row],[Posting Date]]&lt;&gt;"",$D$9,"")</f>
        <v/>
      </c>
      <c r="R2933" s="157" t="str">
        <f>IF(Table1[[#This Row],[Posting Date]]&lt;&gt;"",$D$10,"")</f>
        <v/>
      </c>
      <c r="S2933" s="66"/>
      <c r="T2933" s="63"/>
      <c r="U2933" s="67"/>
      <c r="V2933" s="67"/>
      <c r="W2933" s="67" t="str">
        <f t="shared" si="50"/>
        <v/>
      </c>
      <c r="X2933" s="159" t="str">
        <f>IF(E2933="","",(IF(Table1[[#This Row],[Cur]]="USD",Table1[[#This Row],[Cur_Amount Debit]],Table1[[#This Row],[Cur_Amount Debit]]/Table1[[#This Row],[Exchange Rate]])))</f>
        <v/>
      </c>
      <c r="Y2933" s="159" t="str">
        <f>IF(E2933="","",(IF(Table1[[#This Row],[Cur]]="USD",Table1[[#This Row],[Cur_Amount Credit]],Table1[[#This Row],[Cur_Amount Credit]]/ExchangeRate)))</f>
        <v/>
      </c>
      <c r="Z2933" s="201" t="str">
        <f>IF(E2933="","",(Table1[[#This Row],[Debit USD]]-Table1[[#This Row],[Credit USD]]))</f>
        <v/>
      </c>
      <c r="AA2933" s="226"/>
      <c r="AB2933" s="255"/>
      <c r="AC2933" s="1"/>
      <c r="AD2933" s="15"/>
      <c r="AE2933" s="15" t="str">
        <f>IF(AND(OR(Table1[[#This Row],[Account]]="15030",Table1[[#This Row],[Account]]="15035",Table1[[#This Row],[Account]]="20150"),Table1[[#This Row],[Vendor ID]]=""),1,"")</f>
        <v/>
      </c>
      <c r="AF2933" s="15"/>
      <c r="AG2933" s="15"/>
      <c r="AH2933" s="15"/>
      <c r="AI2933" s="46" t="str">
        <f>IF(Table1[[#This Row],[Posting Date]]&lt;&gt;"","GJ-"&amp;CountryID,"")</f>
        <v/>
      </c>
      <c r="AJ2933" s="59" t="str">
        <f>IF(Table1[[#This Row],[Posting Date]]&lt;&gt;"",Table1[[#This Row],[Posting Date]],"")</f>
        <v/>
      </c>
      <c r="AK2933" s="46"/>
      <c r="AL2933" s="46" t="str">
        <f>IF(Table1[[#This Row],[Description]]&lt;&gt;"",Table1[[#This Row],[Description]],"")</f>
        <v/>
      </c>
      <c r="AM2933" s="46" t="str">
        <f>IF(Table1[[#This Row],[Posting Date]]&lt;&gt;"",Table1[[#This Row],[Reference Number]],"")</f>
        <v/>
      </c>
      <c r="AN2933" s="46" t="str">
        <f>TRIM(Table1[[#This Row],[Line '#]])</f>
        <v/>
      </c>
      <c r="AO2933" s="46" t="str">
        <f>TRIM(Table1[[#This Row],[Account]])</f>
        <v/>
      </c>
      <c r="AP2933" s="46" t="str">
        <f>IF(Table1[[#This Row],[Posting Date]]&lt;&gt;"",$D$5,"")</f>
        <v/>
      </c>
      <c r="AQ2933" s="46" t="str">
        <f>TRIM(Table1[[#This Row],[Departments-Prgrams]])</f>
        <v/>
      </c>
      <c r="AR2933" s="46" t="str">
        <f>TRIM(Table1[[#This Row],[Grant]])</f>
        <v/>
      </c>
      <c r="AS2933" s="46" t="str">
        <f>TRIM(Table1[[#This Row],[Staff ID]])</f>
        <v/>
      </c>
      <c r="AT2933" s="46" t="str">
        <f>IF(TRIM(Table1[[#This Row],[Budget Code]])=0,"",TRIM(Table1[[#This Row],[Budget Code]]))</f>
        <v/>
      </c>
      <c r="AU2933" s="46" t="str">
        <f>IF(Table1[[#This Row],[Line Description]]&lt;&gt;"",Table1[[#This Row],[Line Description]],"")</f>
        <v/>
      </c>
      <c r="AV2933" s="46" t="str">
        <f>IF(Table1[[#This Row],[Cur_Amount Debit]]&gt;0,ROUND(Table1[[#This Row],[Cur_Amount Debit]],2),"")</f>
        <v/>
      </c>
      <c r="AW2933" s="46" t="str">
        <f>IF(Table1[[#This Row],[Cur_Amount Credit]]&gt;0,ROUND(Table1[[#This Row],[Cur_Amount Credit]],2),"")</f>
        <v/>
      </c>
      <c r="AX2933" s="46" t="str">
        <f>LEFT(Table1[[#This Row],[Cur]],3)</f>
        <v/>
      </c>
      <c r="AY2933" s="59"/>
      <c r="AZ2933" s="46"/>
      <c r="BA2933" s="46" t="str">
        <f>IF(Table1[[#This Row],[Cur]]&lt;&gt;"",IF(Table1[[#This Row],[Cur]]="USD","",ExchangeRate),"")</f>
        <v/>
      </c>
      <c r="BB2933" s="46" t="str">
        <f>IF(Table1[[#This Row],[Grant]]&lt;&gt;"",VLOOKUP(Table1[[#This Row],[Grant]],Grants!B:D,3),"")</f>
        <v/>
      </c>
      <c r="BC2933" s="46" t="str">
        <f>TRIM(Table1[[#This Row],[Vendor ID]])</f>
        <v/>
      </c>
      <c r="BD2933">
        <f>IF(Table1[[#This Row],[Reference Number]]=Q2932,BD2932,BD2932+1)</f>
        <v>0</v>
      </c>
    </row>
    <row r="2934" spans="1:56" ht="11.25" customHeight="1" x14ac:dyDescent="0.25">
      <c r="A2934" s="1"/>
      <c r="B2934" s="88" t="str">
        <f>IF(Table1[[#This Row],[Posting Date]]&lt;&gt;"",IF(Table1[[#This Row],[Reference Number]]=Q2933,B2933+1,1),"")</f>
        <v/>
      </c>
      <c r="C2934" s="61"/>
      <c r="D2934" s="61"/>
      <c r="E2934" s="138"/>
      <c r="F2934" s="141" t="str">
        <f>IFERROR(IF(VLOOKUP(Table1[[#This Row],[Budget Code Description]],Dimentions!$X$6:$AC$139,2,FALSE)="","",VLOOKUP(Table1[[#This Row],[Budget Code Description]],Dimentions!$X$6:$AC$139,2,FALSE)),"")</f>
        <v/>
      </c>
      <c r="G2934" s="141"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1" t="str">
        <f>IFERROR(VLOOKUP(Table1[[#This Row],[Budget Code Description]],Table6[#All],8,FALSE),"")</f>
        <v/>
      </c>
      <c r="L2934" s="63"/>
      <c r="M2934" s="65" t="str">
        <f>IFERROR(VLOOKUP(Table1[[#This Row],[Staff ID]],Table2[],2,FALSE),"")</f>
        <v/>
      </c>
      <c r="N2934" s="209" t="str">
        <f>IFERROR(IF(VLOOKUP(Table1[[#This Row],[Budget Code Description]],Dimentions!$X$6:$AC$134,4,FALSE)="","",VLOOKUP(Table1[[#This Row],[Budget Code Description]],Dimentions!$X$6:$AC$134,4,FALSE)),"")</f>
        <v/>
      </c>
      <c r="O2934" s="65" t="str">
        <f>IFERROR(VLOOKUP(Table1[[#This Row],[Vendor ID]],Table549[],2,FALSE),"")</f>
        <v/>
      </c>
      <c r="P2934" s="63"/>
      <c r="Q2934" s="141" t="str">
        <f>IF(Table1[[#This Row],[Posting Date]]&lt;&gt;"",$D$9,"")</f>
        <v/>
      </c>
      <c r="R2934" s="157" t="str">
        <f>IF(Table1[[#This Row],[Posting Date]]&lt;&gt;"",$D$10,"")</f>
        <v/>
      </c>
      <c r="S2934" s="66"/>
      <c r="T2934" s="63"/>
      <c r="U2934" s="67"/>
      <c r="V2934" s="67"/>
      <c r="W2934" s="67" t="str">
        <f t="shared" si="50"/>
        <v/>
      </c>
      <c r="X2934" s="159" t="str">
        <f>IF(E2934="","",(IF(Table1[[#This Row],[Cur]]="USD",Table1[[#This Row],[Cur_Amount Debit]],Table1[[#This Row],[Cur_Amount Debit]]/Table1[[#This Row],[Exchange Rate]])))</f>
        <v/>
      </c>
      <c r="Y2934" s="159" t="str">
        <f>IF(E2934="","",(IF(Table1[[#This Row],[Cur]]="USD",Table1[[#This Row],[Cur_Amount Credit]],Table1[[#This Row],[Cur_Amount Credit]]/ExchangeRate)))</f>
        <v/>
      </c>
      <c r="Z2934" s="201" t="str">
        <f>IF(E2934="","",(Table1[[#This Row],[Debit USD]]-Table1[[#This Row],[Credit USD]]))</f>
        <v/>
      </c>
      <c r="AA2934" s="226"/>
      <c r="AB2934" s="255"/>
      <c r="AC2934" s="1"/>
      <c r="AD2934" s="15"/>
      <c r="AE2934" s="15" t="str">
        <f>IF(AND(OR(Table1[[#This Row],[Account]]="15030",Table1[[#This Row],[Account]]="15035",Table1[[#This Row],[Account]]="20150"),Table1[[#This Row],[Vendor ID]]=""),1,"")</f>
        <v/>
      </c>
      <c r="AF2934" s="15"/>
      <c r="AG2934" s="15"/>
      <c r="AH2934" s="15"/>
      <c r="AI2934" s="46" t="str">
        <f>IF(Table1[[#This Row],[Posting Date]]&lt;&gt;"","GJ-"&amp;CountryID,"")</f>
        <v/>
      </c>
      <c r="AJ2934" s="59" t="str">
        <f>IF(Table1[[#This Row],[Posting Date]]&lt;&gt;"",Table1[[#This Row],[Posting Date]],"")</f>
        <v/>
      </c>
      <c r="AK2934" s="46"/>
      <c r="AL2934" s="46" t="str">
        <f>IF(Table1[[#This Row],[Description]]&lt;&gt;"",Table1[[#This Row],[Description]],"")</f>
        <v/>
      </c>
      <c r="AM2934" s="46" t="str">
        <f>IF(Table1[[#This Row],[Posting Date]]&lt;&gt;"",Table1[[#This Row],[Reference Number]],"")</f>
        <v/>
      </c>
      <c r="AN2934" s="46" t="str">
        <f>TRIM(Table1[[#This Row],[Line '#]])</f>
        <v/>
      </c>
      <c r="AO2934" s="46" t="str">
        <f>TRIM(Table1[[#This Row],[Account]])</f>
        <v/>
      </c>
      <c r="AP2934" s="46" t="str">
        <f>IF(Table1[[#This Row],[Posting Date]]&lt;&gt;"",$D$5,"")</f>
        <v/>
      </c>
      <c r="AQ2934" s="46" t="str">
        <f>TRIM(Table1[[#This Row],[Departments-Prgrams]])</f>
        <v/>
      </c>
      <c r="AR2934" s="46" t="str">
        <f>TRIM(Table1[[#This Row],[Grant]])</f>
        <v/>
      </c>
      <c r="AS2934" s="46" t="str">
        <f>TRIM(Table1[[#This Row],[Staff ID]])</f>
        <v/>
      </c>
      <c r="AT2934" s="46" t="str">
        <f>IF(TRIM(Table1[[#This Row],[Budget Code]])=0,"",TRIM(Table1[[#This Row],[Budget Code]]))</f>
        <v/>
      </c>
      <c r="AU2934" s="46" t="str">
        <f>IF(Table1[[#This Row],[Line Description]]&lt;&gt;"",Table1[[#This Row],[Line Description]],"")</f>
        <v/>
      </c>
      <c r="AV2934" s="46" t="str">
        <f>IF(Table1[[#This Row],[Cur_Amount Debit]]&gt;0,ROUND(Table1[[#This Row],[Cur_Amount Debit]],2),"")</f>
        <v/>
      </c>
      <c r="AW2934" s="46" t="str">
        <f>IF(Table1[[#This Row],[Cur_Amount Credit]]&gt;0,ROUND(Table1[[#This Row],[Cur_Amount Credit]],2),"")</f>
        <v/>
      </c>
      <c r="AX2934" s="46" t="str">
        <f>LEFT(Table1[[#This Row],[Cur]],3)</f>
        <v/>
      </c>
      <c r="AY2934" s="59"/>
      <c r="AZ2934" s="46"/>
      <c r="BA2934" s="46" t="str">
        <f>IF(Table1[[#This Row],[Cur]]&lt;&gt;"",IF(Table1[[#This Row],[Cur]]="USD","",ExchangeRate),"")</f>
        <v/>
      </c>
      <c r="BB2934" s="46" t="str">
        <f>IF(Table1[[#This Row],[Grant]]&lt;&gt;"",VLOOKUP(Table1[[#This Row],[Grant]],Grants!B:D,3),"")</f>
        <v/>
      </c>
      <c r="BC2934" s="46" t="str">
        <f>TRIM(Table1[[#This Row],[Vendor ID]])</f>
        <v/>
      </c>
      <c r="BD2934">
        <f>IF(Table1[[#This Row],[Reference Number]]=Q2933,BD2933,BD2933+1)</f>
        <v>0</v>
      </c>
    </row>
    <row r="2935" spans="1:56" ht="11.25" customHeight="1" x14ac:dyDescent="0.25">
      <c r="A2935" s="1"/>
      <c r="B2935" s="88" t="str">
        <f>IF(Table1[[#This Row],[Posting Date]]&lt;&gt;"",IF(Table1[[#This Row],[Reference Number]]=Q2934,B2934+1,1),"")</f>
        <v/>
      </c>
      <c r="C2935" s="61"/>
      <c r="D2935" s="61"/>
      <c r="E2935" s="138"/>
      <c r="F2935" s="141" t="str">
        <f>IFERROR(IF(VLOOKUP(Table1[[#This Row],[Budget Code Description]],Dimentions!$X$6:$AC$139,2,FALSE)="","",VLOOKUP(Table1[[#This Row],[Budget Code Description]],Dimentions!$X$6:$AC$139,2,FALSE)),"")</f>
        <v/>
      </c>
      <c r="G2935" s="141"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1" t="str">
        <f>IFERROR(VLOOKUP(Table1[[#This Row],[Budget Code Description]],Table6[#All],8,FALSE),"")</f>
        <v/>
      </c>
      <c r="L2935" s="63"/>
      <c r="M2935" s="65" t="str">
        <f>IFERROR(VLOOKUP(Table1[[#This Row],[Staff ID]],Table2[],2,FALSE),"")</f>
        <v/>
      </c>
      <c r="N2935" s="209" t="str">
        <f>IFERROR(IF(VLOOKUP(Table1[[#This Row],[Budget Code Description]],Dimentions!$X$6:$AC$134,4,FALSE)="","",VLOOKUP(Table1[[#This Row],[Budget Code Description]],Dimentions!$X$6:$AC$134,4,FALSE)),"")</f>
        <v/>
      </c>
      <c r="O2935" s="65" t="str">
        <f>IFERROR(VLOOKUP(Table1[[#This Row],[Vendor ID]],Table549[],2,FALSE),"")</f>
        <v/>
      </c>
      <c r="P2935" s="63"/>
      <c r="Q2935" s="141" t="str">
        <f>IF(Table1[[#This Row],[Posting Date]]&lt;&gt;"",$D$9,"")</f>
        <v/>
      </c>
      <c r="R2935" s="157" t="str">
        <f>IF(Table1[[#This Row],[Posting Date]]&lt;&gt;"",$D$10,"")</f>
        <v/>
      </c>
      <c r="S2935" s="66"/>
      <c r="T2935" s="63"/>
      <c r="U2935" s="67"/>
      <c r="V2935" s="67"/>
      <c r="W2935" s="67" t="str">
        <f t="shared" si="50"/>
        <v/>
      </c>
      <c r="X2935" s="159" t="str">
        <f>IF(E2935="","",(IF(Table1[[#This Row],[Cur]]="USD",Table1[[#This Row],[Cur_Amount Debit]],Table1[[#This Row],[Cur_Amount Debit]]/Table1[[#This Row],[Exchange Rate]])))</f>
        <v/>
      </c>
      <c r="Y2935" s="159" t="str">
        <f>IF(E2935="","",(IF(Table1[[#This Row],[Cur]]="USD",Table1[[#This Row],[Cur_Amount Credit]],Table1[[#This Row],[Cur_Amount Credit]]/ExchangeRate)))</f>
        <v/>
      </c>
      <c r="Z2935" s="201" t="str">
        <f>IF(E2935="","",(Table1[[#This Row],[Debit USD]]-Table1[[#This Row],[Credit USD]]))</f>
        <v/>
      </c>
      <c r="AA2935" s="226"/>
      <c r="AB2935" s="255"/>
      <c r="AC2935" s="1"/>
      <c r="AD2935" s="15"/>
      <c r="AE2935" s="15" t="str">
        <f>IF(AND(OR(Table1[[#This Row],[Account]]="15030",Table1[[#This Row],[Account]]="15035",Table1[[#This Row],[Account]]="20150"),Table1[[#This Row],[Vendor ID]]=""),1,"")</f>
        <v/>
      </c>
      <c r="AF2935" s="15"/>
      <c r="AG2935" s="15"/>
      <c r="AH2935" s="15"/>
      <c r="AI2935" s="46" t="str">
        <f>IF(Table1[[#This Row],[Posting Date]]&lt;&gt;"","GJ-"&amp;CountryID,"")</f>
        <v/>
      </c>
      <c r="AJ2935" s="59" t="str">
        <f>IF(Table1[[#This Row],[Posting Date]]&lt;&gt;"",Table1[[#This Row],[Posting Date]],"")</f>
        <v/>
      </c>
      <c r="AK2935" s="46"/>
      <c r="AL2935" s="46" t="str">
        <f>IF(Table1[[#This Row],[Description]]&lt;&gt;"",Table1[[#This Row],[Description]],"")</f>
        <v/>
      </c>
      <c r="AM2935" s="46" t="str">
        <f>IF(Table1[[#This Row],[Posting Date]]&lt;&gt;"",Table1[[#This Row],[Reference Number]],"")</f>
        <v/>
      </c>
      <c r="AN2935" s="46" t="str">
        <f>TRIM(Table1[[#This Row],[Line '#]])</f>
        <v/>
      </c>
      <c r="AO2935" s="46" t="str">
        <f>TRIM(Table1[[#This Row],[Account]])</f>
        <v/>
      </c>
      <c r="AP2935" s="46" t="str">
        <f>IF(Table1[[#This Row],[Posting Date]]&lt;&gt;"",$D$5,"")</f>
        <v/>
      </c>
      <c r="AQ2935" s="46" t="str">
        <f>TRIM(Table1[[#This Row],[Departments-Prgrams]])</f>
        <v/>
      </c>
      <c r="AR2935" s="46" t="str">
        <f>TRIM(Table1[[#This Row],[Grant]])</f>
        <v/>
      </c>
      <c r="AS2935" s="46" t="str">
        <f>TRIM(Table1[[#This Row],[Staff ID]])</f>
        <v/>
      </c>
      <c r="AT2935" s="46" t="str">
        <f>IF(TRIM(Table1[[#This Row],[Budget Code]])=0,"",TRIM(Table1[[#This Row],[Budget Code]]))</f>
        <v/>
      </c>
      <c r="AU2935" s="46" t="str">
        <f>IF(Table1[[#This Row],[Line Description]]&lt;&gt;"",Table1[[#This Row],[Line Description]],"")</f>
        <v/>
      </c>
      <c r="AV2935" s="46" t="str">
        <f>IF(Table1[[#This Row],[Cur_Amount Debit]]&gt;0,ROUND(Table1[[#This Row],[Cur_Amount Debit]],2),"")</f>
        <v/>
      </c>
      <c r="AW2935" s="46" t="str">
        <f>IF(Table1[[#This Row],[Cur_Amount Credit]]&gt;0,ROUND(Table1[[#This Row],[Cur_Amount Credit]],2),"")</f>
        <v/>
      </c>
      <c r="AX2935" s="46" t="str">
        <f>LEFT(Table1[[#This Row],[Cur]],3)</f>
        <v/>
      </c>
      <c r="AY2935" s="59"/>
      <c r="AZ2935" s="46"/>
      <c r="BA2935" s="46" t="str">
        <f>IF(Table1[[#This Row],[Cur]]&lt;&gt;"",IF(Table1[[#This Row],[Cur]]="USD","",ExchangeRate),"")</f>
        <v/>
      </c>
      <c r="BB2935" s="46" t="str">
        <f>IF(Table1[[#This Row],[Grant]]&lt;&gt;"",VLOOKUP(Table1[[#This Row],[Grant]],Grants!B:D,3),"")</f>
        <v/>
      </c>
      <c r="BC2935" s="46" t="str">
        <f>TRIM(Table1[[#This Row],[Vendor ID]])</f>
        <v/>
      </c>
      <c r="BD2935">
        <f>IF(Table1[[#This Row],[Reference Number]]=Q2934,BD2934,BD2934+1)</f>
        <v>0</v>
      </c>
    </row>
    <row r="2936" spans="1:56" ht="11.25" customHeight="1" x14ac:dyDescent="0.25">
      <c r="A2936" s="1"/>
      <c r="B2936" s="88" t="str">
        <f>IF(Table1[[#This Row],[Posting Date]]&lt;&gt;"",IF(Table1[[#This Row],[Reference Number]]=Q2935,B2935+1,1),"")</f>
        <v/>
      </c>
      <c r="C2936" s="61"/>
      <c r="D2936" s="61"/>
      <c r="E2936" s="138"/>
      <c r="F2936" s="141" t="str">
        <f>IFERROR(IF(VLOOKUP(Table1[[#This Row],[Budget Code Description]],Dimentions!$X$6:$AC$139,2,FALSE)="","",VLOOKUP(Table1[[#This Row],[Budget Code Description]],Dimentions!$X$6:$AC$139,2,FALSE)),"")</f>
        <v/>
      </c>
      <c r="G2936" s="141"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1" t="str">
        <f>IFERROR(VLOOKUP(Table1[[#This Row],[Budget Code Description]],Table6[#All],8,FALSE),"")</f>
        <v/>
      </c>
      <c r="L2936" s="63"/>
      <c r="M2936" s="65" t="str">
        <f>IFERROR(VLOOKUP(Table1[[#This Row],[Staff ID]],Table2[],2,FALSE),"")</f>
        <v/>
      </c>
      <c r="N2936" s="209" t="str">
        <f>IFERROR(IF(VLOOKUP(Table1[[#This Row],[Budget Code Description]],Dimentions!$X$6:$AC$134,4,FALSE)="","",VLOOKUP(Table1[[#This Row],[Budget Code Description]],Dimentions!$X$6:$AC$134,4,FALSE)),"")</f>
        <v/>
      </c>
      <c r="O2936" s="65" t="str">
        <f>IFERROR(VLOOKUP(Table1[[#This Row],[Vendor ID]],Table549[],2,FALSE),"")</f>
        <v/>
      </c>
      <c r="P2936" s="63"/>
      <c r="Q2936" s="141" t="str">
        <f>IF(Table1[[#This Row],[Posting Date]]&lt;&gt;"",$D$9,"")</f>
        <v/>
      </c>
      <c r="R2936" s="157" t="str">
        <f>IF(Table1[[#This Row],[Posting Date]]&lt;&gt;"",$D$10,"")</f>
        <v/>
      </c>
      <c r="S2936" s="66"/>
      <c r="T2936" s="63"/>
      <c r="U2936" s="67"/>
      <c r="V2936" s="67"/>
      <c r="W2936" s="67" t="str">
        <f t="shared" si="50"/>
        <v/>
      </c>
      <c r="X2936" s="159" t="str">
        <f>IF(E2936="","",(IF(Table1[[#This Row],[Cur]]="USD",Table1[[#This Row],[Cur_Amount Debit]],Table1[[#This Row],[Cur_Amount Debit]]/Table1[[#This Row],[Exchange Rate]])))</f>
        <v/>
      </c>
      <c r="Y2936" s="159" t="str">
        <f>IF(E2936="","",(IF(Table1[[#This Row],[Cur]]="USD",Table1[[#This Row],[Cur_Amount Credit]],Table1[[#This Row],[Cur_Amount Credit]]/ExchangeRate)))</f>
        <v/>
      </c>
      <c r="Z2936" s="201" t="str">
        <f>IF(E2936="","",(Table1[[#This Row],[Debit USD]]-Table1[[#This Row],[Credit USD]]))</f>
        <v/>
      </c>
      <c r="AA2936" s="226"/>
      <c r="AB2936" s="255"/>
      <c r="AC2936" s="1"/>
      <c r="AD2936" s="15"/>
      <c r="AE2936" s="15" t="str">
        <f>IF(AND(OR(Table1[[#This Row],[Account]]="15030",Table1[[#This Row],[Account]]="15035",Table1[[#This Row],[Account]]="20150"),Table1[[#This Row],[Vendor ID]]=""),1,"")</f>
        <v/>
      </c>
      <c r="AF2936" s="15"/>
      <c r="AG2936" s="15"/>
      <c r="AH2936" s="15"/>
      <c r="AI2936" s="46" t="str">
        <f>IF(Table1[[#This Row],[Posting Date]]&lt;&gt;"","GJ-"&amp;CountryID,"")</f>
        <v/>
      </c>
      <c r="AJ2936" s="59" t="str">
        <f>IF(Table1[[#This Row],[Posting Date]]&lt;&gt;"",Table1[[#This Row],[Posting Date]],"")</f>
        <v/>
      </c>
      <c r="AK2936" s="46"/>
      <c r="AL2936" s="46" t="str">
        <f>IF(Table1[[#This Row],[Description]]&lt;&gt;"",Table1[[#This Row],[Description]],"")</f>
        <v/>
      </c>
      <c r="AM2936" s="46" t="str">
        <f>IF(Table1[[#This Row],[Posting Date]]&lt;&gt;"",Table1[[#This Row],[Reference Number]],"")</f>
        <v/>
      </c>
      <c r="AN2936" s="46" t="str">
        <f>TRIM(Table1[[#This Row],[Line '#]])</f>
        <v/>
      </c>
      <c r="AO2936" s="46" t="str">
        <f>TRIM(Table1[[#This Row],[Account]])</f>
        <v/>
      </c>
      <c r="AP2936" s="46" t="str">
        <f>IF(Table1[[#This Row],[Posting Date]]&lt;&gt;"",$D$5,"")</f>
        <v/>
      </c>
      <c r="AQ2936" s="46" t="str">
        <f>TRIM(Table1[[#This Row],[Departments-Prgrams]])</f>
        <v/>
      </c>
      <c r="AR2936" s="46" t="str">
        <f>TRIM(Table1[[#This Row],[Grant]])</f>
        <v/>
      </c>
      <c r="AS2936" s="46" t="str">
        <f>TRIM(Table1[[#This Row],[Staff ID]])</f>
        <v/>
      </c>
      <c r="AT2936" s="46" t="str">
        <f>IF(TRIM(Table1[[#This Row],[Budget Code]])=0,"",TRIM(Table1[[#This Row],[Budget Code]]))</f>
        <v/>
      </c>
      <c r="AU2936" s="46" t="str">
        <f>IF(Table1[[#This Row],[Line Description]]&lt;&gt;"",Table1[[#This Row],[Line Description]],"")</f>
        <v/>
      </c>
      <c r="AV2936" s="46" t="str">
        <f>IF(Table1[[#This Row],[Cur_Amount Debit]]&gt;0,ROUND(Table1[[#This Row],[Cur_Amount Debit]],2),"")</f>
        <v/>
      </c>
      <c r="AW2936" s="46" t="str">
        <f>IF(Table1[[#This Row],[Cur_Amount Credit]]&gt;0,ROUND(Table1[[#This Row],[Cur_Amount Credit]],2),"")</f>
        <v/>
      </c>
      <c r="AX2936" s="46" t="str">
        <f>LEFT(Table1[[#This Row],[Cur]],3)</f>
        <v/>
      </c>
      <c r="AY2936" s="59"/>
      <c r="AZ2936" s="46"/>
      <c r="BA2936" s="46" t="str">
        <f>IF(Table1[[#This Row],[Cur]]&lt;&gt;"",IF(Table1[[#This Row],[Cur]]="USD","",ExchangeRate),"")</f>
        <v/>
      </c>
      <c r="BB2936" s="46" t="str">
        <f>IF(Table1[[#This Row],[Grant]]&lt;&gt;"",VLOOKUP(Table1[[#This Row],[Grant]],Grants!B:D,3),"")</f>
        <v/>
      </c>
      <c r="BC2936" s="46" t="str">
        <f>TRIM(Table1[[#This Row],[Vendor ID]])</f>
        <v/>
      </c>
      <c r="BD2936">
        <f>IF(Table1[[#This Row],[Reference Number]]=Q2935,BD2935,BD2935+1)</f>
        <v>0</v>
      </c>
    </row>
    <row r="2937" spans="1:56" ht="11.25" customHeight="1" x14ac:dyDescent="0.25">
      <c r="A2937" s="1"/>
      <c r="B2937" s="88" t="str">
        <f>IF(Table1[[#This Row],[Posting Date]]&lt;&gt;"",IF(Table1[[#This Row],[Reference Number]]=Q2936,B2936+1,1),"")</f>
        <v/>
      </c>
      <c r="C2937" s="61"/>
      <c r="D2937" s="61"/>
      <c r="E2937" s="138"/>
      <c r="F2937" s="141" t="str">
        <f>IFERROR(IF(VLOOKUP(Table1[[#This Row],[Budget Code Description]],Dimentions!$X$6:$AC$139,2,FALSE)="","",VLOOKUP(Table1[[#This Row],[Budget Code Description]],Dimentions!$X$6:$AC$139,2,FALSE)),"")</f>
        <v/>
      </c>
      <c r="G2937" s="141"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1" t="str">
        <f>IFERROR(VLOOKUP(Table1[[#This Row],[Budget Code Description]],Table6[#All],8,FALSE),"")</f>
        <v/>
      </c>
      <c r="L2937" s="63"/>
      <c r="M2937" s="65" t="str">
        <f>IFERROR(VLOOKUP(Table1[[#This Row],[Staff ID]],Table2[],2,FALSE),"")</f>
        <v/>
      </c>
      <c r="N2937" s="209" t="str">
        <f>IFERROR(IF(VLOOKUP(Table1[[#This Row],[Budget Code Description]],Dimentions!$X$6:$AC$134,4,FALSE)="","",VLOOKUP(Table1[[#This Row],[Budget Code Description]],Dimentions!$X$6:$AC$134,4,FALSE)),"")</f>
        <v/>
      </c>
      <c r="O2937" s="65" t="str">
        <f>IFERROR(VLOOKUP(Table1[[#This Row],[Vendor ID]],Table549[],2,FALSE),"")</f>
        <v/>
      </c>
      <c r="P2937" s="63"/>
      <c r="Q2937" s="141" t="str">
        <f>IF(Table1[[#This Row],[Posting Date]]&lt;&gt;"",$D$9,"")</f>
        <v/>
      </c>
      <c r="R2937" s="157" t="str">
        <f>IF(Table1[[#This Row],[Posting Date]]&lt;&gt;"",$D$10,"")</f>
        <v/>
      </c>
      <c r="S2937" s="66"/>
      <c r="T2937" s="63"/>
      <c r="U2937" s="67"/>
      <c r="V2937" s="67"/>
      <c r="W2937" s="67" t="str">
        <f t="shared" si="50"/>
        <v/>
      </c>
      <c r="X2937" s="159" t="str">
        <f>IF(E2937="","",(IF(Table1[[#This Row],[Cur]]="USD",Table1[[#This Row],[Cur_Amount Debit]],Table1[[#This Row],[Cur_Amount Debit]]/Table1[[#This Row],[Exchange Rate]])))</f>
        <v/>
      </c>
      <c r="Y2937" s="159" t="str">
        <f>IF(E2937="","",(IF(Table1[[#This Row],[Cur]]="USD",Table1[[#This Row],[Cur_Amount Credit]],Table1[[#This Row],[Cur_Amount Credit]]/ExchangeRate)))</f>
        <v/>
      </c>
      <c r="Z2937" s="201" t="str">
        <f>IF(E2937="","",(Table1[[#This Row],[Debit USD]]-Table1[[#This Row],[Credit USD]]))</f>
        <v/>
      </c>
      <c r="AA2937" s="226"/>
      <c r="AB2937" s="255"/>
      <c r="AC2937" s="1"/>
      <c r="AD2937" s="15"/>
      <c r="AE2937" s="15" t="str">
        <f>IF(AND(OR(Table1[[#This Row],[Account]]="15030",Table1[[#This Row],[Account]]="15035",Table1[[#This Row],[Account]]="20150"),Table1[[#This Row],[Vendor ID]]=""),1,"")</f>
        <v/>
      </c>
      <c r="AF2937" s="15"/>
      <c r="AG2937" s="15"/>
      <c r="AH2937" s="15"/>
      <c r="AI2937" s="46" t="str">
        <f>IF(Table1[[#This Row],[Posting Date]]&lt;&gt;"","GJ-"&amp;CountryID,"")</f>
        <v/>
      </c>
      <c r="AJ2937" s="59" t="str">
        <f>IF(Table1[[#This Row],[Posting Date]]&lt;&gt;"",Table1[[#This Row],[Posting Date]],"")</f>
        <v/>
      </c>
      <c r="AK2937" s="46"/>
      <c r="AL2937" s="46" t="str">
        <f>IF(Table1[[#This Row],[Description]]&lt;&gt;"",Table1[[#This Row],[Description]],"")</f>
        <v/>
      </c>
      <c r="AM2937" s="46" t="str">
        <f>IF(Table1[[#This Row],[Posting Date]]&lt;&gt;"",Table1[[#This Row],[Reference Number]],"")</f>
        <v/>
      </c>
      <c r="AN2937" s="46" t="str">
        <f>TRIM(Table1[[#This Row],[Line '#]])</f>
        <v/>
      </c>
      <c r="AO2937" s="46" t="str">
        <f>TRIM(Table1[[#This Row],[Account]])</f>
        <v/>
      </c>
      <c r="AP2937" s="46" t="str">
        <f>IF(Table1[[#This Row],[Posting Date]]&lt;&gt;"",$D$5,"")</f>
        <v/>
      </c>
      <c r="AQ2937" s="46" t="str">
        <f>TRIM(Table1[[#This Row],[Departments-Prgrams]])</f>
        <v/>
      </c>
      <c r="AR2937" s="46" t="str">
        <f>TRIM(Table1[[#This Row],[Grant]])</f>
        <v/>
      </c>
      <c r="AS2937" s="46" t="str">
        <f>TRIM(Table1[[#This Row],[Staff ID]])</f>
        <v/>
      </c>
      <c r="AT2937" s="46" t="str">
        <f>IF(TRIM(Table1[[#This Row],[Budget Code]])=0,"",TRIM(Table1[[#This Row],[Budget Code]]))</f>
        <v/>
      </c>
      <c r="AU2937" s="46" t="str">
        <f>IF(Table1[[#This Row],[Line Description]]&lt;&gt;"",Table1[[#This Row],[Line Description]],"")</f>
        <v/>
      </c>
      <c r="AV2937" s="46" t="str">
        <f>IF(Table1[[#This Row],[Cur_Amount Debit]]&gt;0,ROUND(Table1[[#This Row],[Cur_Amount Debit]],2),"")</f>
        <v/>
      </c>
      <c r="AW2937" s="46" t="str">
        <f>IF(Table1[[#This Row],[Cur_Amount Credit]]&gt;0,ROUND(Table1[[#This Row],[Cur_Amount Credit]],2),"")</f>
        <v/>
      </c>
      <c r="AX2937" s="46" t="str">
        <f>LEFT(Table1[[#This Row],[Cur]],3)</f>
        <v/>
      </c>
      <c r="AY2937" s="59"/>
      <c r="AZ2937" s="46"/>
      <c r="BA2937" s="46" t="str">
        <f>IF(Table1[[#This Row],[Cur]]&lt;&gt;"",IF(Table1[[#This Row],[Cur]]="USD","",ExchangeRate),"")</f>
        <v/>
      </c>
      <c r="BB2937" s="46" t="str">
        <f>IF(Table1[[#This Row],[Grant]]&lt;&gt;"",VLOOKUP(Table1[[#This Row],[Grant]],Grants!B:D,3),"")</f>
        <v/>
      </c>
      <c r="BC2937" s="46" t="str">
        <f>TRIM(Table1[[#This Row],[Vendor ID]])</f>
        <v/>
      </c>
      <c r="BD2937">
        <f>IF(Table1[[#This Row],[Reference Number]]=Q2936,BD2936,BD2936+1)</f>
        <v>0</v>
      </c>
    </row>
    <row r="2938" spans="1:56" ht="11.25" customHeight="1" x14ac:dyDescent="0.25">
      <c r="A2938" s="1"/>
      <c r="B2938" s="88" t="str">
        <f>IF(Table1[[#This Row],[Posting Date]]&lt;&gt;"",IF(Table1[[#This Row],[Reference Number]]=Q2937,B2937+1,1),"")</f>
        <v/>
      </c>
      <c r="C2938" s="61"/>
      <c r="D2938" s="61"/>
      <c r="E2938" s="138"/>
      <c r="F2938" s="141" t="str">
        <f>IFERROR(IF(VLOOKUP(Table1[[#This Row],[Budget Code Description]],Dimentions!$X$6:$AC$139,2,FALSE)="","",VLOOKUP(Table1[[#This Row],[Budget Code Description]],Dimentions!$X$6:$AC$139,2,FALSE)),"")</f>
        <v/>
      </c>
      <c r="G2938" s="141"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1" t="str">
        <f>IFERROR(VLOOKUP(Table1[[#This Row],[Budget Code Description]],Table6[#All],8,FALSE),"")</f>
        <v/>
      </c>
      <c r="L2938" s="63"/>
      <c r="M2938" s="65" t="str">
        <f>IFERROR(VLOOKUP(Table1[[#This Row],[Staff ID]],Table2[],2,FALSE),"")</f>
        <v/>
      </c>
      <c r="N2938" s="209" t="str">
        <f>IFERROR(IF(VLOOKUP(Table1[[#This Row],[Budget Code Description]],Dimentions!$X$6:$AC$134,4,FALSE)="","",VLOOKUP(Table1[[#This Row],[Budget Code Description]],Dimentions!$X$6:$AC$134,4,FALSE)),"")</f>
        <v/>
      </c>
      <c r="O2938" s="65" t="str">
        <f>IFERROR(VLOOKUP(Table1[[#This Row],[Vendor ID]],Table549[],2,FALSE),"")</f>
        <v/>
      </c>
      <c r="P2938" s="63"/>
      <c r="Q2938" s="141" t="str">
        <f>IF(Table1[[#This Row],[Posting Date]]&lt;&gt;"",$D$9,"")</f>
        <v/>
      </c>
      <c r="R2938" s="157" t="str">
        <f>IF(Table1[[#This Row],[Posting Date]]&lt;&gt;"",$D$10,"")</f>
        <v/>
      </c>
      <c r="S2938" s="66"/>
      <c r="T2938" s="63"/>
      <c r="U2938" s="67"/>
      <c r="V2938" s="67"/>
      <c r="W2938" s="67" t="str">
        <f t="shared" si="50"/>
        <v/>
      </c>
      <c r="X2938" s="159" t="str">
        <f>IF(E2938="","",(IF(Table1[[#This Row],[Cur]]="USD",Table1[[#This Row],[Cur_Amount Debit]],Table1[[#This Row],[Cur_Amount Debit]]/Table1[[#This Row],[Exchange Rate]])))</f>
        <v/>
      </c>
      <c r="Y2938" s="159" t="str">
        <f>IF(E2938="","",(IF(Table1[[#This Row],[Cur]]="USD",Table1[[#This Row],[Cur_Amount Credit]],Table1[[#This Row],[Cur_Amount Credit]]/ExchangeRate)))</f>
        <v/>
      </c>
      <c r="Z2938" s="201" t="str">
        <f>IF(E2938="","",(Table1[[#This Row],[Debit USD]]-Table1[[#This Row],[Credit USD]]))</f>
        <v/>
      </c>
      <c r="AA2938" s="226"/>
      <c r="AB2938" s="255"/>
      <c r="AC2938" s="1"/>
      <c r="AD2938" s="15"/>
      <c r="AE2938" s="15" t="str">
        <f>IF(AND(OR(Table1[[#This Row],[Account]]="15030",Table1[[#This Row],[Account]]="15035",Table1[[#This Row],[Account]]="20150"),Table1[[#This Row],[Vendor ID]]=""),1,"")</f>
        <v/>
      </c>
      <c r="AF2938" s="15"/>
      <c r="AG2938" s="15"/>
      <c r="AH2938" s="15"/>
      <c r="AI2938" s="46" t="str">
        <f>IF(Table1[[#This Row],[Posting Date]]&lt;&gt;"","GJ-"&amp;CountryID,"")</f>
        <v/>
      </c>
      <c r="AJ2938" s="59" t="str">
        <f>IF(Table1[[#This Row],[Posting Date]]&lt;&gt;"",Table1[[#This Row],[Posting Date]],"")</f>
        <v/>
      </c>
      <c r="AK2938" s="46"/>
      <c r="AL2938" s="46" t="str">
        <f>IF(Table1[[#This Row],[Description]]&lt;&gt;"",Table1[[#This Row],[Description]],"")</f>
        <v/>
      </c>
      <c r="AM2938" s="46" t="str">
        <f>IF(Table1[[#This Row],[Posting Date]]&lt;&gt;"",Table1[[#This Row],[Reference Number]],"")</f>
        <v/>
      </c>
      <c r="AN2938" s="46" t="str">
        <f>TRIM(Table1[[#This Row],[Line '#]])</f>
        <v/>
      </c>
      <c r="AO2938" s="46" t="str">
        <f>TRIM(Table1[[#This Row],[Account]])</f>
        <v/>
      </c>
      <c r="AP2938" s="46" t="str">
        <f>IF(Table1[[#This Row],[Posting Date]]&lt;&gt;"",$D$5,"")</f>
        <v/>
      </c>
      <c r="AQ2938" s="46" t="str">
        <f>TRIM(Table1[[#This Row],[Departments-Prgrams]])</f>
        <v/>
      </c>
      <c r="AR2938" s="46" t="str">
        <f>TRIM(Table1[[#This Row],[Grant]])</f>
        <v/>
      </c>
      <c r="AS2938" s="46" t="str">
        <f>TRIM(Table1[[#This Row],[Staff ID]])</f>
        <v/>
      </c>
      <c r="AT2938" s="46" t="str">
        <f>IF(TRIM(Table1[[#This Row],[Budget Code]])=0,"",TRIM(Table1[[#This Row],[Budget Code]]))</f>
        <v/>
      </c>
      <c r="AU2938" s="46" t="str">
        <f>IF(Table1[[#This Row],[Line Description]]&lt;&gt;"",Table1[[#This Row],[Line Description]],"")</f>
        <v/>
      </c>
      <c r="AV2938" s="46" t="str">
        <f>IF(Table1[[#This Row],[Cur_Amount Debit]]&gt;0,ROUND(Table1[[#This Row],[Cur_Amount Debit]],2),"")</f>
        <v/>
      </c>
      <c r="AW2938" s="46" t="str">
        <f>IF(Table1[[#This Row],[Cur_Amount Credit]]&gt;0,ROUND(Table1[[#This Row],[Cur_Amount Credit]],2),"")</f>
        <v/>
      </c>
      <c r="AX2938" s="46" t="str">
        <f>LEFT(Table1[[#This Row],[Cur]],3)</f>
        <v/>
      </c>
      <c r="AY2938" s="59"/>
      <c r="AZ2938" s="46"/>
      <c r="BA2938" s="46" t="str">
        <f>IF(Table1[[#This Row],[Cur]]&lt;&gt;"",IF(Table1[[#This Row],[Cur]]="USD","",ExchangeRate),"")</f>
        <v/>
      </c>
      <c r="BB2938" s="46" t="str">
        <f>IF(Table1[[#This Row],[Grant]]&lt;&gt;"",VLOOKUP(Table1[[#This Row],[Grant]],Grants!B:D,3),"")</f>
        <v/>
      </c>
      <c r="BC2938" s="46" t="str">
        <f>TRIM(Table1[[#This Row],[Vendor ID]])</f>
        <v/>
      </c>
      <c r="BD2938">
        <f>IF(Table1[[#This Row],[Reference Number]]=Q2937,BD2937,BD2937+1)</f>
        <v>0</v>
      </c>
    </row>
    <row r="2939" spans="1:56" ht="11.25" customHeight="1" x14ac:dyDescent="0.25">
      <c r="A2939" s="1"/>
      <c r="B2939" s="88" t="str">
        <f>IF(Table1[[#This Row],[Posting Date]]&lt;&gt;"",IF(Table1[[#This Row],[Reference Number]]=Q2938,B2938+1,1),"")</f>
        <v/>
      </c>
      <c r="C2939" s="61"/>
      <c r="D2939" s="61"/>
      <c r="E2939" s="138"/>
      <c r="F2939" s="141" t="str">
        <f>IFERROR(IF(VLOOKUP(Table1[[#This Row],[Budget Code Description]],Dimentions!$X$6:$AC$139,2,FALSE)="","",VLOOKUP(Table1[[#This Row],[Budget Code Description]],Dimentions!$X$6:$AC$139,2,FALSE)),"")</f>
        <v/>
      </c>
      <c r="G2939" s="141"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1" t="str">
        <f>IFERROR(VLOOKUP(Table1[[#This Row],[Budget Code Description]],Table6[#All],8,FALSE),"")</f>
        <v/>
      </c>
      <c r="L2939" s="63"/>
      <c r="M2939" s="65" t="str">
        <f>IFERROR(VLOOKUP(Table1[[#This Row],[Staff ID]],Table2[],2,FALSE),"")</f>
        <v/>
      </c>
      <c r="N2939" s="209" t="str">
        <f>IFERROR(IF(VLOOKUP(Table1[[#This Row],[Budget Code Description]],Dimentions!$X$6:$AC$134,4,FALSE)="","",VLOOKUP(Table1[[#This Row],[Budget Code Description]],Dimentions!$X$6:$AC$134,4,FALSE)),"")</f>
        <v/>
      </c>
      <c r="O2939" s="65" t="str">
        <f>IFERROR(VLOOKUP(Table1[[#This Row],[Vendor ID]],Table549[],2,FALSE),"")</f>
        <v/>
      </c>
      <c r="P2939" s="63"/>
      <c r="Q2939" s="141" t="str">
        <f>IF(Table1[[#This Row],[Posting Date]]&lt;&gt;"",$D$9,"")</f>
        <v/>
      </c>
      <c r="R2939" s="157" t="str">
        <f>IF(Table1[[#This Row],[Posting Date]]&lt;&gt;"",$D$10,"")</f>
        <v/>
      </c>
      <c r="S2939" s="66"/>
      <c r="T2939" s="63"/>
      <c r="U2939" s="67"/>
      <c r="V2939" s="67"/>
      <c r="W2939" s="67" t="str">
        <f t="shared" si="50"/>
        <v/>
      </c>
      <c r="X2939" s="159" t="str">
        <f>IF(E2939="","",(IF(Table1[[#This Row],[Cur]]="USD",Table1[[#This Row],[Cur_Amount Debit]],Table1[[#This Row],[Cur_Amount Debit]]/Table1[[#This Row],[Exchange Rate]])))</f>
        <v/>
      </c>
      <c r="Y2939" s="159" t="str">
        <f>IF(E2939="","",(IF(Table1[[#This Row],[Cur]]="USD",Table1[[#This Row],[Cur_Amount Credit]],Table1[[#This Row],[Cur_Amount Credit]]/ExchangeRate)))</f>
        <v/>
      </c>
      <c r="Z2939" s="201" t="str">
        <f>IF(E2939="","",(Table1[[#This Row],[Debit USD]]-Table1[[#This Row],[Credit USD]]))</f>
        <v/>
      </c>
      <c r="AA2939" s="226"/>
      <c r="AB2939" s="255"/>
      <c r="AC2939" s="1"/>
      <c r="AD2939" s="15"/>
      <c r="AE2939" s="15" t="str">
        <f>IF(AND(OR(Table1[[#This Row],[Account]]="15030",Table1[[#This Row],[Account]]="15035",Table1[[#This Row],[Account]]="20150"),Table1[[#This Row],[Vendor ID]]=""),1,"")</f>
        <v/>
      </c>
      <c r="AF2939" s="15"/>
      <c r="AG2939" s="15"/>
      <c r="AH2939" s="15"/>
      <c r="AI2939" s="46" t="str">
        <f>IF(Table1[[#This Row],[Posting Date]]&lt;&gt;"","GJ-"&amp;CountryID,"")</f>
        <v/>
      </c>
      <c r="AJ2939" s="59" t="str">
        <f>IF(Table1[[#This Row],[Posting Date]]&lt;&gt;"",Table1[[#This Row],[Posting Date]],"")</f>
        <v/>
      </c>
      <c r="AK2939" s="46"/>
      <c r="AL2939" s="46" t="str">
        <f>IF(Table1[[#This Row],[Description]]&lt;&gt;"",Table1[[#This Row],[Description]],"")</f>
        <v/>
      </c>
      <c r="AM2939" s="46" t="str">
        <f>IF(Table1[[#This Row],[Posting Date]]&lt;&gt;"",Table1[[#This Row],[Reference Number]],"")</f>
        <v/>
      </c>
      <c r="AN2939" s="46" t="str">
        <f>TRIM(Table1[[#This Row],[Line '#]])</f>
        <v/>
      </c>
      <c r="AO2939" s="46" t="str">
        <f>TRIM(Table1[[#This Row],[Account]])</f>
        <v/>
      </c>
      <c r="AP2939" s="46" t="str">
        <f>IF(Table1[[#This Row],[Posting Date]]&lt;&gt;"",$D$5,"")</f>
        <v/>
      </c>
      <c r="AQ2939" s="46" t="str">
        <f>TRIM(Table1[[#This Row],[Departments-Prgrams]])</f>
        <v/>
      </c>
      <c r="AR2939" s="46" t="str">
        <f>TRIM(Table1[[#This Row],[Grant]])</f>
        <v/>
      </c>
      <c r="AS2939" s="46" t="str">
        <f>TRIM(Table1[[#This Row],[Staff ID]])</f>
        <v/>
      </c>
      <c r="AT2939" s="46" t="str">
        <f>IF(TRIM(Table1[[#This Row],[Budget Code]])=0,"",TRIM(Table1[[#This Row],[Budget Code]]))</f>
        <v/>
      </c>
      <c r="AU2939" s="46" t="str">
        <f>IF(Table1[[#This Row],[Line Description]]&lt;&gt;"",Table1[[#This Row],[Line Description]],"")</f>
        <v/>
      </c>
      <c r="AV2939" s="46" t="str">
        <f>IF(Table1[[#This Row],[Cur_Amount Debit]]&gt;0,ROUND(Table1[[#This Row],[Cur_Amount Debit]],2),"")</f>
        <v/>
      </c>
      <c r="AW2939" s="46" t="str">
        <f>IF(Table1[[#This Row],[Cur_Amount Credit]]&gt;0,ROUND(Table1[[#This Row],[Cur_Amount Credit]],2),"")</f>
        <v/>
      </c>
      <c r="AX2939" s="46" t="str">
        <f>LEFT(Table1[[#This Row],[Cur]],3)</f>
        <v/>
      </c>
      <c r="AY2939" s="59"/>
      <c r="AZ2939" s="46"/>
      <c r="BA2939" s="46" t="str">
        <f>IF(Table1[[#This Row],[Cur]]&lt;&gt;"",IF(Table1[[#This Row],[Cur]]="USD","",ExchangeRate),"")</f>
        <v/>
      </c>
      <c r="BB2939" s="46" t="str">
        <f>IF(Table1[[#This Row],[Grant]]&lt;&gt;"",VLOOKUP(Table1[[#This Row],[Grant]],Grants!B:D,3),"")</f>
        <v/>
      </c>
      <c r="BC2939" s="46" t="str">
        <f>TRIM(Table1[[#This Row],[Vendor ID]])</f>
        <v/>
      </c>
      <c r="BD2939">
        <f>IF(Table1[[#This Row],[Reference Number]]=Q2938,BD2938,BD2938+1)</f>
        <v>0</v>
      </c>
    </row>
    <row r="2940" spans="1:56" ht="11.25" customHeight="1" x14ac:dyDescent="0.25">
      <c r="A2940" s="1"/>
      <c r="B2940" s="88" t="str">
        <f>IF(Table1[[#This Row],[Posting Date]]&lt;&gt;"",IF(Table1[[#This Row],[Reference Number]]=Q2939,B2939+1,1),"")</f>
        <v/>
      </c>
      <c r="C2940" s="61"/>
      <c r="D2940" s="61"/>
      <c r="E2940" s="138"/>
      <c r="F2940" s="141" t="str">
        <f>IFERROR(IF(VLOOKUP(Table1[[#This Row],[Budget Code Description]],Dimentions!$X$6:$AC$139,2,FALSE)="","",VLOOKUP(Table1[[#This Row],[Budget Code Description]],Dimentions!$X$6:$AC$139,2,FALSE)),"")</f>
        <v/>
      </c>
      <c r="G2940" s="141"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1" t="str">
        <f>IFERROR(VLOOKUP(Table1[[#This Row],[Budget Code Description]],Table6[#All],8,FALSE),"")</f>
        <v/>
      </c>
      <c r="L2940" s="63"/>
      <c r="M2940" s="65" t="str">
        <f>IFERROR(VLOOKUP(Table1[[#This Row],[Staff ID]],Table2[],2,FALSE),"")</f>
        <v/>
      </c>
      <c r="N2940" s="209" t="str">
        <f>IFERROR(IF(VLOOKUP(Table1[[#This Row],[Budget Code Description]],Dimentions!$X$6:$AC$134,4,FALSE)="","",VLOOKUP(Table1[[#This Row],[Budget Code Description]],Dimentions!$X$6:$AC$134,4,FALSE)),"")</f>
        <v/>
      </c>
      <c r="O2940" s="65" t="str">
        <f>IFERROR(VLOOKUP(Table1[[#This Row],[Vendor ID]],Table549[],2,FALSE),"")</f>
        <v/>
      </c>
      <c r="P2940" s="63"/>
      <c r="Q2940" s="141" t="str">
        <f>IF(Table1[[#This Row],[Posting Date]]&lt;&gt;"",$D$9,"")</f>
        <v/>
      </c>
      <c r="R2940" s="157" t="str">
        <f>IF(Table1[[#This Row],[Posting Date]]&lt;&gt;"",$D$10,"")</f>
        <v/>
      </c>
      <c r="S2940" s="66"/>
      <c r="T2940" s="63"/>
      <c r="U2940" s="67"/>
      <c r="V2940" s="67"/>
      <c r="W2940" s="67" t="str">
        <f t="shared" si="50"/>
        <v/>
      </c>
      <c r="X2940" s="159" t="str">
        <f>IF(E2940="","",(IF(Table1[[#This Row],[Cur]]="USD",Table1[[#This Row],[Cur_Amount Debit]],Table1[[#This Row],[Cur_Amount Debit]]/Table1[[#This Row],[Exchange Rate]])))</f>
        <v/>
      </c>
      <c r="Y2940" s="159" t="str">
        <f>IF(E2940="","",(IF(Table1[[#This Row],[Cur]]="USD",Table1[[#This Row],[Cur_Amount Credit]],Table1[[#This Row],[Cur_Amount Credit]]/ExchangeRate)))</f>
        <v/>
      </c>
      <c r="Z2940" s="201" t="str">
        <f>IF(E2940="","",(Table1[[#This Row],[Debit USD]]-Table1[[#This Row],[Credit USD]]))</f>
        <v/>
      </c>
      <c r="AA2940" s="226"/>
      <c r="AB2940" s="255"/>
      <c r="AC2940" s="1"/>
      <c r="AD2940" s="15"/>
      <c r="AE2940" s="15" t="str">
        <f>IF(AND(OR(Table1[[#This Row],[Account]]="15030",Table1[[#This Row],[Account]]="15035",Table1[[#This Row],[Account]]="20150"),Table1[[#This Row],[Vendor ID]]=""),1,"")</f>
        <v/>
      </c>
      <c r="AF2940" s="15"/>
      <c r="AG2940" s="15"/>
      <c r="AH2940" s="15"/>
      <c r="AI2940" s="46" t="str">
        <f>IF(Table1[[#This Row],[Posting Date]]&lt;&gt;"","GJ-"&amp;CountryID,"")</f>
        <v/>
      </c>
      <c r="AJ2940" s="59" t="str">
        <f>IF(Table1[[#This Row],[Posting Date]]&lt;&gt;"",Table1[[#This Row],[Posting Date]],"")</f>
        <v/>
      </c>
      <c r="AK2940" s="46"/>
      <c r="AL2940" s="46" t="str">
        <f>IF(Table1[[#This Row],[Description]]&lt;&gt;"",Table1[[#This Row],[Description]],"")</f>
        <v/>
      </c>
      <c r="AM2940" s="46" t="str">
        <f>IF(Table1[[#This Row],[Posting Date]]&lt;&gt;"",Table1[[#This Row],[Reference Number]],"")</f>
        <v/>
      </c>
      <c r="AN2940" s="46" t="str">
        <f>TRIM(Table1[[#This Row],[Line '#]])</f>
        <v/>
      </c>
      <c r="AO2940" s="46" t="str">
        <f>TRIM(Table1[[#This Row],[Account]])</f>
        <v/>
      </c>
      <c r="AP2940" s="46" t="str">
        <f>IF(Table1[[#This Row],[Posting Date]]&lt;&gt;"",$D$5,"")</f>
        <v/>
      </c>
      <c r="AQ2940" s="46" t="str">
        <f>TRIM(Table1[[#This Row],[Departments-Prgrams]])</f>
        <v/>
      </c>
      <c r="AR2940" s="46" t="str">
        <f>TRIM(Table1[[#This Row],[Grant]])</f>
        <v/>
      </c>
      <c r="AS2940" s="46" t="str">
        <f>TRIM(Table1[[#This Row],[Staff ID]])</f>
        <v/>
      </c>
      <c r="AT2940" s="46" t="str">
        <f>IF(TRIM(Table1[[#This Row],[Budget Code]])=0,"",TRIM(Table1[[#This Row],[Budget Code]]))</f>
        <v/>
      </c>
      <c r="AU2940" s="46" t="str">
        <f>IF(Table1[[#This Row],[Line Description]]&lt;&gt;"",Table1[[#This Row],[Line Description]],"")</f>
        <v/>
      </c>
      <c r="AV2940" s="46" t="str">
        <f>IF(Table1[[#This Row],[Cur_Amount Debit]]&gt;0,ROUND(Table1[[#This Row],[Cur_Amount Debit]],2),"")</f>
        <v/>
      </c>
      <c r="AW2940" s="46" t="str">
        <f>IF(Table1[[#This Row],[Cur_Amount Credit]]&gt;0,ROUND(Table1[[#This Row],[Cur_Amount Credit]],2),"")</f>
        <v/>
      </c>
      <c r="AX2940" s="46" t="str">
        <f>LEFT(Table1[[#This Row],[Cur]],3)</f>
        <v/>
      </c>
      <c r="AY2940" s="59"/>
      <c r="AZ2940" s="46"/>
      <c r="BA2940" s="46" t="str">
        <f>IF(Table1[[#This Row],[Cur]]&lt;&gt;"",IF(Table1[[#This Row],[Cur]]="USD","",ExchangeRate),"")</f>
        <v/>
      </c>
      <c r="BB2940" s="46" t="str">
        <f>IF(Table1[[#This Row],[Grant]]&lt;&gt;"",VLOOKUP(Table1[[#This Row],[Grant]],Grants!B:D,3),"")</f>
        <v/>
      </c>
      <c r="BC2940" s="46" t="str">
        <f>TRIM(Table1[[#This Row],[Vendor ID]])</f>
        <v/>
      </c>
      <c r="BD2940">
        <f>IF(Table1[[#This Row],[Reference Number]]=Q2939,BD2939,BD2939+1)</f>
        <v>0</v>
      </c>
    </row>
    <row r="2941" spans="1:56" ht="11.25" customHeight="1" x14ac:dyDescent="0.25">
      <c r="A2941" s="1"/>
      <c r="B2941" s="88" t="str">
        <f>IF(Table1[[#This Row],[Posting Date]]&lt;&gt;"",IF(Table1[[#This Row],[Reference Number]]=Q2940,B2940+1,1),"")</f>
        <v/>
      </c>
      <c r="C2941" s="61"/>
      <c r="D2941" s="61"/>
      <c r="E2941" s="138"/>
      <c r="F2941" s="141" t="str">
        <f>IFERROR(IF(VLOOKUP(Table1[[#This Row],[Budget Code Description]],Dimentions!$X$6:$AC$139,2,FALSE)="","",VLOOKUP(Table1[[#This Row],[Budget Code Description]],Dimentions!$X$6:$AC$139,2,FALSE)),"")</f>
        <v/>
      </c>
      <c r="G2941" s="141"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1" t="str">
        <f>IFERROR(VLOOKUP(Table1[[#This Row],[Budget Code Description]],Table6[#All],8,FALSE),"")</f>
        <v/>
      </c>
      <c r="L2941" s="63"/>
      <c r="M2941" s="65" t="str">
        <f>IFERROR(VLOOKUP(Table1[[#This Row],[Staff ID]],Table2[],2,FALSE),"")</f>
        <v/>
      </c>
      <c r="N2941" s="209" t="str">
        <f>IFERROR(IF(VLOOKUP(Table1[[#This Row],[Budget Code Description]],Dimentions!$X$6:$AC$134,4,FALSE)="","",VLOOKUP(Table1[[#This Row],[Budget Code Description]],Dimentions!$X$6:$AC$134,4,FALSE)),"")</f>
        <v/>
      </c>
      <c r="O2941" s="65" t="str">
        <f>IFERROR(VLOOKUP(Table1[[#This Row],[Vendor ID]],Table549[],2,FALSE),"")</f>
        <v/>
      </c>
      <c r="P2941" s="63"/>
      <c r="Q2941" s="141" t="str">
        <f>IF(Table1[[#This Row],[Posting Date]]&lt;&gt;"",$D$9,"")</f>
        <v/>
      </c>
      <c r="R2941" s="157" t="str">
        <f>IF(Table1[[#This Row],[Posting Date]]&lt;&gt;"",$D$10,"")</f>
        <v/>
      </c>
      <c r="S2941" s="66"/>
      <c r="T2941" s="63"/>
      <c r="U2941" s="67"/>
      <c r="V2941" s="67"/>
      <c r="W2941" s="67" t="str">
        <f t="shared" si="50"/>
        <v/>
      </c>
      <c r="X2941" s="159" t="str">
        <f>IF(E2941="","",(IF(Table1[[#This Row],[Cur]]="USD",Table1[[#This Row],[Cur_Amount Debit]],Table1[[#This Row],[Cur_Amount Debit]]/Table1[[#This Row],[Exchange Rate]])))</f>
        <v/>
      </c>
      <c r="Y2941" s="159" t="str">
        <f>IF(E2941="","",(IF(Table1[[#This Row],[Cur]]="USD",Table1[[#This Row],[Cur_Amount Credit]],Table1[[#This Row],[Cur_Amount Credit]]/ExchangeRate)))</f>
        <v/>
      </c>
      <c r="Z2941" s="201" t="str">
        <f>IF(E2941="","",(Table1[[#This Row],[Debit USD]]-Table1[[#This Row],[Credit USD]]))</f>
        <v/>
      </c>
      <c r="AA2941" s="226"/>
      <c r="AB2941" s="255"/>
      <c r="AC2941" s="1"/>
      <c r="AD2941" s="15"/>
      <c r="AE2941" s="15" t="str">
        <f>IF(AND(OR(Table1[[#This Row],[Account]]="15030",Table1[[#This Row],[Account]]="15035",Table1[[#This Row],[Account]]="20150"),Table1[[#This Row],[Vendor ID]]=""),1,"")</f>
        <v/>
      </c>
      <c r="AF2941" s="15"/>
      <c r="AG2941" s="15"/>
      <c r="AH2941" s="15"/>
      <c r="AI2941" s="46" t="str">
        <f>IF(Table1[[#This Row],[Posting Date]]&lt;&gt;"","GJ-"&amp;CountryID,"")</f>
        <v/>
      </c>
      <c r="AJ2941" s="59" t="str">
        <f>IF(Table1[[#This Row],[Posting Date]]&lt;&gt;"",Table1[[#This Row],[Posting Date]],"")</f>
        <v/>
      </c>
      <c r="AK2941" s="46"/>
      <c r="AL2941" s="46" t="str">
        <f>IF(Table1[[#This Row],[Description]]&lt;&gt;"",Table1[[#This Row],[Description]],"")</f>
        <v/>
      </c>
      <c r="AM2941" s="46" t="str">
        <f>IF(Table1[[#This Row],[Posting Date]]&lt;&gt;"",Table1[[#This Row],[Reference Number]],"")</f>
        <v/>
      </c>
      <c r="AN2941" s="46" t="str">
        <f>TRIM(Table1[[#This Row],[Line '#]])</f>
        <v/>
      </c>
      <c r="AO2941" s="46" t="str">
        <f>TRIM(Table1[[#This Row],[Account]])</f>
        <v/>
      </c>
      <c r="AP2941" s="46" t="str">
        <f>IF(Table1[[#This Row],[Posting Date]]&lt;&gt;"",$D$5,"")</f>
        <v/>
      </c>
      <c r="AQ2941" s="46" t="str">
        <f>TRIM(Table1[[#This Row],[Departments-Prgrams]])</f>
        <v/>
      </c>
      <c r="AR2941" s="46" t="str">
        <f>TRIM(Table1[[#This Row],[Grant]])</f>
        <v/>
      </c>
      <c r="AS2941" s="46" t="str">
        <f>TRIM(Table1[[#This Row],[Staff ID]])</f>
        <v/>
      </c>
      <c r="AT2941" s="46" t="str">
        <f>IF(TRIM(Table1[[#This Row],[Budget Code]])=0,"",TRIM(Table1[[#This Row],[Budget Code]]))</f>
        <v/>
      </c>
      <c r="AU2941" s="46" t="str">
        <f>IF(Table1[[#This Row],[Line Description]]&lt;&gt;"",Table1[[#This Row],[Line Description]],"")</f>
        <v/>
      </c>
      <c r="AV2941" s="46" t="str">
        <f>IF(Table1[[#This Row],[Cur_Amount Debit]]&gt;0,ROUND(Table1[[#This Row],[Cur_Amount Debit]],2),"")</f>
        <v/>
      </c>
      <c r="AW2941" s="46" t="str">
        <f>IF(Table1[[#This Row],[Cur_Amount Credit]]&gt;0,ROUND(Table1[[#This Row],[Cur_Amount Credit]],2),"")</f>
        <v/>
      </c>
      <c r="AX2941" s="46" t="str">
        <f>LEFT(Table1[[#This Row],[Cur]],3)</f>
        <v/>
      </c>
      <c r="AY2941" s="59"/>
      <c r="AZ2941" s="46"/>
      <c r="BA2941" s="46" t="str">
        <f>IF(Table1[[#This Row],[Cur]]&lt;&gt;"",IF(Table1[[#This Row],[Cur]]="USD","",ExchangeRate),"")</f>
        <v/>
      </c>
      <c r="BB2941" s="46" t="str">
        <f>IF(Table1[[#This Row],[Grant]]&lt;&gt;"",VLOOKUP(Table1[[#This Row],[Grant]],Grants!B:D,3),"")</f>
        <v/>
      </c>
      <c r="BC2941" s="46" t="str">
        <f>TRIM(Table1[[#This Row],[Vendor ID]])</f>
        <v/>
      </c>
      <c r="BD2941">
        <f>IF(Table1[[#This Row],[Reference Number]]=Q2940,BD2940,BD2940+1)</f>
        <v>0</v>
      </c>
    </row>
    <row r="2942" spans="1:56" ht="11.25" customHeight="1" x14ac:dyDescent="0.25">
      <c r="A2942" s="1"/>
      <c r="B2942" s="88" t="str">
        <f>IF(Table1[[#This Row],[Posting Date]]&lt;&gt;"",IF(Table1[[#This Row],[Reference Number]]=Q2941,B2941+1,1),"")</f>
        <v/>
      </c>
      <c r="C2942" s="61"/>
      <c r="D2942" s="61"/>
      <c r="E2942" s="138"/>
      <c r="F2942" s="141" t="str">
        <f>IFERROR(IF(VLOOKUP(Table1[[#This Row],[Budget Code Description]],Dimentions!$X$6:$AC$139,2,FALSE)="","",VLOOKUP(Table1[[#This Row],[Budget Code Description]],Dimentions!$X$6:$AC$139,2,FALSE)),"")</f>
        <v/>
      </c>
      <c r="G2942" s="141"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1" t="str">
        <f>IFERROR(VLOOKUP(Table1[[#This Row],[Budget Code Description]],Table6[#All],8,FALSE),"")</f>
        <v/>
      </c>
      <c r="L2942" s="63"/>
      <c r="M2942" s="65" t="str">
        <f>IFERROR(VLOOKUP(Table1[[#This Row],[Staff ID]],Table2[],2,FALSE),"")</f>
        <v/>
      </c>
      <c r="N2942" s="209" t="str">
        <f>IFERROR(IF(VLOOKUP(Table1[[#This Row],[Budget Code Description]],Dimentions!$X$6:$AC$134,4,FALSE)="","",VLOOKUP(Table1[[#This Row],[Budget Code Description]],Dimentions!$X$6:$AC$134,4,FALSE)),"")</f>
        <v/>
      </c>
      <c r="O2942" s="65" t="str">
        <f>IFERROR(VLOOKUP(Table1[[#This Row],[Vendor ID]],Table549[],2,FALSE),"")</f>
        <v/>
      </c>
      <c r="P2942" s="63"/>
      <c r="Q2942" s="141" t="str">
        <f>IF(Table1[[#This Row],[Posting Date]]&lt;&gt;"",$D$9,"")</f>
        <v/>
      </c>
      <c r="R2942" s="157" t="str">
        <f>IF(Table1[[#This Row],[Posting Date]]&lt;&gt;"",$D$10,"")</f>
        <v/>
      </c>
      <c r="S2942" s="66"/>
      <c r="T2942" s="63"/>
      <c r="U2942" s="67"/>
      <c r="V2942" s="67"/>
      <c r="W2942" s="67" t="str">
        <f t="shared" si="50"/>
        <v/>
      </c>
      <c r="X2942" s="159" t="str">
        <f>IF(E2942="","",(IF(Table1[[#This Row],[Cur]]="USD",Table1[[#This Row],[Cur_Amount Debit]],Table1[[#This Row],[Cur_Amount Debit]]/Table1[[#This Row],[Exchange Rate]])))</f>
        <v/>
      </c>
      <c r="Y2942" s="159" t="str">
        <f>IF(E2942="","",(IF(Table1[[#This Row],[Cur]]="USD",Table1[[#This Row],[Cur_Amount Credit]],Table1[[#This Row],[Cur_Amount Credit]]/ExchangeRate)))</f>
        <v/>
      </c>
      <c r="Z2942" s="201" t="str">
        <f>IF(E2942="","",(Table1[[#This Row],[Debit USD]]-Table1[[#This Row],[Credit USD]]))</f>
        <v/>
      </c>
      <c r="AA2942" s="226"/>
      <c r="AB2942" s="255"/>
      <c r="AC2942" s="1"/>
      <c r="AD2942" s="15"/>
      <c r="AE2942" s="15" t="str">
        <f>IF(AND(OR(Table1[[#This Row],[Account]]="15030",Table1[[#This Row],[Account]]="15035",Table1[[#This Row],[Account]]="20150"),Table1[[#This Row],[Vendor ID]]=""),1,"")</f>
        <v/>
      </c>
      <c r="AF2942" s="15"/>
      <c r="AG2942" s="15"/>
      <c r="AH2942" s="15"/>
      <c r="AI2942" s="46" t="str">
        <f>IF(Table1[[#This Row],[Posting Date]]&lt;&gt;"","GJ-"&amp;CountryID,"")</f>
        <v/>
      </c>
      <c r="AJ2942" s="59" t="str">
        <f>IF(Table1[[#This Row],[Posting Date]]&lt;&gt;"",Table1[[#This Row],[Posting Date]],"")</f>
        <v/>
      </c>
      <c r="AK2942" s="46"/>
      <c r="AL2942" s="46" t="str">
        <f>IF(Table1[[#This Row],[Description]]&lt;&gt;"",Table1[[#This Row],[Description]],"")</f>
        <v/>
      </c>
      <c r="AM2942" s="46" t="str">
        <f>IF(Table1[[#This Row],[Posting Date]]&lt;&gt;"",Table1[[#This Row],[Reference Number]],"")</f>
        <v/>
      </c>
      <c r="AN2942" s="46" t="str">
        <f>TRIM(Table1[[#This Row],[Line '#]])</f>
        <v/>
      </c>
      <c r="AO2942" s="46" t="str">
        <f>TRIM(Table1[[#This Row],[Account]])</f>
        <v/>
      </c>
      <c r="AP2942" s="46" t="str">
        <f>IF(Table1[[#This Row],[Posting Date]]&lt;&gt;"",$D$5,"")</f>
        <v/>
      </c>
      <c r="AQ2942" s="46" t="str">
        <f>TRIM(Table1[[#This Row],[Departments-Prgrams]])</f>
        <v/>
      </c>
      <c r="AR2942" s="46" t="str">
        <f>TRIM(Table1[[#This Row],[Grant]])</f>
        <v/>
      </c>
      <c r="AS2942" s="46" t="str">
        <f>TRIM(Table1[[#This Row],[Staff ID]])</f>
        <v/>
      </c>
      <c r="AT2942" s="46" t="str">
        <f>IF(TRIM(Table1[[#This Row],[Budget Code]])=0,"",TRIM(Table1[[#This Row],[Budget Code]]))</f>
        <v/>
      </c>
      <c r="AU2942" s="46" t="str">
        <f>IF(Table1[[#This Row],[Line Description]]&lt;&gt;"",Table1[[#This Row],[Line Description]],"")</f>
        <v/>
      </c>
      <c r="AV2942" s="46" t="str">
        <f>IF(Table1[[#This Row],[Cur_Amount Debit]]&gt;0,ROUND(Table1[[#This Row],[Cur_Amount Debit]],2),"")</f>
        <v/>
      </c>
      <c r="AW2942" s="46" t="str">
        <f>IF(Table1[[#This Row],[Cur_Amount Credit]]&gt;0,ROUND(Table1[[#This Row],[Cur_Amount Credit]],2),"")</f>
        <v/>
      </c>
      <c r="AX2942" s="46" t="str">
        <f>LEFT(Table1[[#This Row],[Cur]],3)</f>
        <v/>
      </c>
      <c r="AY2942" s="59"/>
      <c r="AZ2942" s="46"/>
      <c r="BA2942" s="46" t="str">
        <f>IF(Table1[[#This Row],[Cur]]&lt;&gt;"",IF(Table1[[#This Row],[Cur]]="USD","",ExchangeRate),"")</f>
        <v/>
      </c>
      <c r="BB2942" s="46" t="str">
        <f>IF(Table1[[#This Row],[Grant]]&lt;&gt;"",VLOOKUP(Table1[[#This Row],[Grant]],Grants!B:D,3),"")</f>
        <v/>
      </c>
      <c r="BC2942" s="46" t="str">
        <f>TRIM(Table1[[#This Row],[Vendor ID]])</f>
        <v/>
      </c>
      <c r="BD2942">
        <f>IF(Table1[[#This Row],[Reference Number]]=Q2941,BD2941,BD2941+1)</f>
        <v>0</v>
      </c>
    </row>
    <row r="2943" spans="1:56" ht="11.25" customHeight="1" x14ac:dyDescent="0.25">
      <c r="A2943" s="1"/>
      <c r="B2943" s="88" t="str">
        <f>IF(Table1[[#This Row],[Posting Date]]&lt;&gt;"",IF(Table1[[#This Row],[Reference Number]]=Q2942,B2942+1,1),"")</f>
        <v/>
      </c>
      <c r="C2943" s="61"/>
      <c r="D2943" s="61"/>
      <c r="E2943" s="138"/>
      <c r="F2943" s="141" t="str">
        <f>IFERROR(IF(VLOOKUP(Table1[[#This Row],[Budget Code Description]],Dimentions!$X$6:$AC$139,2,FALSE)="","",VLOOKUP(Table1[[#This Row],[Budget Code Description]],Dimentions!$X$6:$AC$139,2,FALSE)),"")</f>
        <v/>
      </c>
      <c r="G2943" s="141"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1" t="str">
        <f>IFERROR(VLOOKUP(Table1[[#This Row],[Budget Code Description]],Table6[#All],8,FALSE),"")</f>
        <v/>
      </c>
      <c r="L2943" s="63"/>
      <c r="M2943" s="65" t="str">
        <f>IFERROR(VLOOKUP(Table1[[#This Row],[Staff ID]],Table2[],2,FALSE),"")</f>
        <v/>
      </c>
      <c r="N2943" s="209" t="str">
        <f>IFERROR(IF(VLOOKUP(Table1[[#This Row],[Budget Code Description]],Dimentions!$X$6:$AC$134,4,FALSE)="","",VLOOKUP(Table1[[#This Row],[Budget Code Description]],Dimentions!$X$6:$AC$134,4,FALSE)),"")</f>
        <v/>
      </c>
      <c r="O2943" s="65" t="str">
        <f>IFERROR(VLOOKUP(Table1[[#This Row],[Vendor ID]],Table549[],2,FALSE),"")</f>
        <v/>
      </c>
      <c r="P2943" s="63"/>
      <c r="Q2943" s="141" t="str">
        <f>IF(Table1[[#This Row],[Posting Date]]&lt;&gt;"",$D$9,"")</f>
        <v/>
      </c>
      <c r="R2943" s="157" t="str">
        <f>IF(Table1[[#This Row],[Posting Date]]&lt;&gt;"",$D$10,"")</f>
        <v/>
      </c>
      <c r="S2943" s="66"/>
      <c r="T2943" s="63"/>
      <c r="U2943" s="67"/>
      <c r="V2943" s="67"/>
      <c r="W2943" s="67" t="str">
        <f t="shared" si="50"/>
        <v/>
      </c>
      <c r="X2943" s="159" t="str">
        <f>IF(E2943="","",(IF(Table1[[#This Row],[Cur]]="USD",Table1[[#This Row],[Cur_Amount Debit]],Table1[[#This Row],[Cur_Amount Debit]]/Table1[[#This Row],[Exchange Rate]])))</f>
        <v/>
      </c>
      <c r="Y2943" s="159" t="str">
        <f>IF(E2943="","",(IF(Table1[[#This Row],[Cur]]="USD",Table1[[#This Row],[Cur_Amount Credit]],Table1[[#This Row],[Cur_Amount Credit]]/ExchangeRate)))</f>
        <v/>
      </c>
      <c r="Z2943" s="201" t="str">
        <f>IF(E2943="","",(Table1[[#This Row],[Debit USD]]-Table1[[#This Row],[Credit USD]]))</f>
        <v/>
      </c>
      <c r="AA2943" s="226"/>
      <c r="AB2943" s="255"/>
      <c r="AC2943" s="1"/>
      <c r="AD2943" s="15"/>
      <c r="AE2943" s="15" t="str">
        <f>IF(AND(OR(Table1[[#This Row],[Account]]="15030",Table1[[#This Row],[Account]]="15035",Table1[[#This Row],[Account]]="20150"),Table1[[#This Row],[Vendor ID]]=""),1,"")</f>
        <v/>
      </c>
      <c r="AF2943" s="15"/>
      <c r="AG2943" s="15"/>
      <c r="AH2943" s="15"/>
      <c r="AI2943" s="46" t="str">
        <f>IF(Table1[[#This Row],[Posting Date]]&lt;&gt;"","GJ-"&amp;CountryID,"")</f>
        <v/>
      </c>
      <c r="AJ2943" s="59" t="str">
        <f>IF(Table1[[#This Row],[Posting Date]]&lt;&gt;"",Table1[[#This Row],[Posting Date]],"")</f>
        <v/>
      </c>
      <c r="AK2943" s="46"/>
      <c r="AL2943" s="46" t="str">
        <f>IF(Table1[[#This Row],[Description]]&lt;&gt;"",Table1[[#This Row],[Description]],"")</f>
        <v/>
      </c>
      <c r="AM2943" s="46" t="str">
        <f>IF(Table1[[#This Row],[Posting Date]]&lt;&gt;"",Table1[[#This Row],[Reference Number]],"")</f>
        <v/>
      </c>
      <c r="AN2943" s="46" t="str">
        <f>TRIM(Table1[[#This Row],[Line '#]])</f>
        <v/>
      </c>
      <c r="AO2943" s="46" t="str">
        <f>TRIM(Table1[[#This Row],[Account]])</f>
        <v/>
      </c>
      <c r="AP2943" s="46" t="str">
        <f>IF(Table1[[#This Row],[Posting Date]]&lt;&gt;"",$D$5,"")</f>
        <v/>
      </c>
      <c r="AQ2943" s="46" t="str">
        <f>TRIM(Table1[[#This Row],[Departments-Prgrams]])</f>
        <v/>
      </c>
      <c r="AR2943" s="46" t="str">
        <f>TRIM(Table1[[#This Row],[Grant]])</f>
        <v/>
      </c>
      <c r="AS2943" s="46" t="str">
        <f>TRIM(Table1[[#This Row],[Staff ID]])</f>
        <v/>
      </c>
      <c r="AT2943" s="46" t="str">
        <f>IF(TRIM(Table1[[#This Row],[Budget Code]])=0,"",TRIM(Table1[[#This Row],[Budget Code]]))</f>
        <v/>
      </c>
      <c r="AU2943" s="46" t="str">
        <f>IF(Table1[[#This Row],[Line Description]]&lt;&gt;"",Table1[[#This Row],[Line Description]],"")</f>
        <v/>
      </c>
      <c r="AV2943" s="46" t="str">
        <f>IF(Table1[[#This Row],[Cur_Amount Debit]]&gt;0,ROUND(Table1[[#This Row],[Cur_Amount Debit]],2),"")</f>
        <v/>
      </c>
      <c r="AW2943" s="46" t="str">
        <f>IF(Table1[[#This Row],[Cur_Amount Credit]]&gt;0,ROUND(Table1[[#This Row],[Cur_Amount Credit]],2),"")</f>
        <v/>
      </c>
      <c r="AX2943" s="46" t="str">
        <f>LEFT(Table1[[#This Row],[Cur]],3)</f>
        <v/>
      </c>
      <c r="AY2943" s="59"/>
      <c r="AZ2943" s="46"/>
      <c r="BA2943" s="46" t="str">
        <f>IF(Table1[[#This Row],[Cur]]&lt;&gt;"",IF(Table1[[#This Row],[Cur]]="USD","",ExchangeRate),"")</f>
        <v/>
      </c>
      <c r="BB2943" s="46" t="str">
        <f>IF(Table1[[#This Row],[Grant]]&lt;&gt;"",VLOOKUP(Table1[[#This Row],[Grant]],Grants!B:D,3),"")</f>
        <v/>
      </c>
      <c r="BC2943" s="46" t="str">
        <f>TRIM(Table1[[#This Row],[Vendor ID]])</f>
        <v/>
      </c>
      <c r="BD2943">
        <f>IF(Table1[[#This Row],[Reference Number]]=Q2942,BD2942,BD2942+1)</f>
        <v>0</v>
      </c>
    </row>
    <row r="2944" spans="1:56" ht="11.25" customHeight="1" x14ac:dyDescent="0.25">
      <c r="A2944" s="1"/>
      <c r="B2944" s="88" t="str">
        <f>IF(Table1[[#This Row],[Posting Date]]&lt;&gt;"",IF(Table1[[#This Row],[Reference Number]]=Q2943,B2943+1,1),"")</f>
        <v/>
      </c>
      <c r="C2944" s="61"/>
      <c r="D2944" s="61"/>
      <c r="E2944" s="138"/>
      <c r="F2944" s="141" t="str">
        <f>IFERROR(IF(VLOOKUP(Table1[[#This Row],[Budget Code Description]],Dimentions!$X$6:$AC$139,2,FALSE)="","",VLOOKUP(Table1[[#This Row],[Budget Code Description]],Dimentions!$X$6:$AC$139,2,FALSE)),"")</f>
        <v/>
      </c>
      <c r="G2944" s="141"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1" t="str">
        <f>IFERROR(VLOOKUP(Table1[[#This Row],[Budget Code Description]],Table6[#All],8,FALSE),"")</f>
        <v/>
      </c>
      <c r="L2944" s="63"/>
      <c r="M2944" s="65" t="str">
        <f>IFERROR(VLOOKUP(Table1[[#This Row],[Staff ID]],Table2[],2,FALSE),"")</f>
        <v/>
      </c>
      <c r="N2944" s="209" t="str">
        <f>IFERROR(IF(VLOOKUP(Table1[[#This Row],[Budget Code Description]],Dimentions!$X$6:$AC$134,4,FALSE)="","",VLOOKUP(Table1[[#This Row],[Budget Code Description]],Dimentions!$X$6:$AC$134,4,FALSE)),"")</f>
        <v/>
      </c>
      <c r="O2944" s="65" t="str">
        <f>IFERROR(VLOOKUP(Table1[[#This Row],[Vendor ID]],Table549[],2,FALSE),"")</f>
        <v/>
      </c>
      <c r="P2944" s="63"/>
      <c r="Q2944" s="141" t="str">
        <f>IF(Table1[[#This Row],[Posting Date]]&lt;&gt;"",$D$9,"")</f>
        <v/>
      </c>
      <c r="R2944" s="157" t="str">
        <f>IF(Table1[[#This Row],[Posting Date]]&lt;&gt;"",$D$10,"")</f>
        <v/>
      </c>
      <c r="S2944" s="66"/>
      <c r="T2944" s="63"/>
      <c r="U2944" s="67"/>
      <c r="V2944" s="67"/>
      <c r="W2944" s="67" t="str">
        <f t="shared" si="50"/>
        <v/>
      </c>
      <c r="X2944" s="159" t="str">
        <f>IF(E2944="","",(IF(Table1[[#This Row],[Cur]]="USD",Table1[[#This Row],[Cur_Amount Debit]],Table1[[#This Row],[Cur_Amount Debit]]/Table1[[#This Row],[Exchange Rate]])))</f>
        <v/>
      </c>
      <c r="Y2944" s="159" t="str">
        <f>IF(E2944="","",(IF(Table1[[#This Row],[Cur]]="USD",Table1[[#This Row],[Cur_Amount Credit]],Table1[[#This Row],[Cur_Amount Credit]]/ExchangeRate)))</f>
        <v/>
      </c>
      <c r="Z2944" s="201" t="str">
        <f>IF(E2944="","",(Table1[[#This Row],[Debit USD]]-Table1[[#This Row],[Credit USD]]))</f>
        <v/>
      </c>
      <c r="AA2944" s="226"/>
      <c r="AB2944" s="255"/>
      <c r="AC2944" s="1"/>
      <c r="AD2944" s="15"/>
      <c r="AE2944" s="15" t="str">
        <f>IF(AND(OR(Table1[[#This Row],[Account]]="15030",Table1[[#This Row],[Account]]="15035",Table1[[#This Row],[Account]]="20150"),Table1[[#This Row],[Vendor ID]]=""),1,"")</f>
        <v/>
      </c>
      <c r="AF2944" s="15"/>
      <c r="AG2944" s="15"/>
      <c r="AH2944" s="15"/>
      <c r="AI2944" s="46" t="str">
        <f>IF(Table1[[#This Row],[Posting Date]]&lt;&gt;"","GJ-"&amp;CountryID,"")</f>
        <v/>
      </c>
      <c r="AJ2944" s="59" t="str">
        <f>IF(Table1[[#This Row],[Posting Date]]&lt;&gt;"",Table1[[#This Row],[Posting Date]],"")</f>
        <v/>
      </c>
      <c r="AK2944" s="46"/>
      <c r="AL2944" s="46" t="str">
        <f>IF(Table1[[#This Row],[Description]]&lt;&gt;"",Table1[[#This Row],[Description]],"")</f>
        <v/>
      </c>
      <c r="AM2944" s="46" t="str">
        <f>IF(Table1[[#This Row],[Posting Date]]&lt;&gt;"",Table1[[#This Row],[Reference Number]],"")</f>
        <v/>
      </c>
      <c r="AN2944" s="46" t="str">
        <f>TRIM(Table1[[#This Row],[Line '#]])</f>
        <v/>
      </c>
      <c r="AO2944" s="46" t="str">
        <f>TRIM(Table1[[#This Row],[Account]])</f>
        <v/>
      </c>
      <c r="AP2944" s="46" t="str">
        <f>IF(Table1[[#This Row],[Posting Date]]&lt;&gt;"",$D$5,"")</f>
        <v/>
      </c>
      <c r="AQ2944" s="46" t="str">
        <f>TRIM(Table1[[#This Row],[Departments-Prgrams]])</f>
        <v/>
      </c>
      <c r="AR2944" s="46" t="str">
        <f>TRIM(Table1[[#This Row],[Grant]])</f>
        <v/>
      </c>
      <c r="AS2944" s="46" t="str">
        <f>TRIM(Table1[[#This Row],[Staff ID]])</f>
        <v/>
      </c>
      <c r="AT2944" s="46" t="str">
        <f>IF(TRIM(Table1[[#This Row],[Budget Code]])=0,"",TRIM(Table1[[#This Row],[Budget Code]]))</f>
        <v/>
      </c>
      <c r="AU2944" s="46" t="str">
        <f>IF(Table1[[#This Row],[Line Description]]&lt;&gt;"",Table1[[#This Row],[Line Description]],"")</f>
        <v/>
      </c>
      <c r="AV2944" s="46" t="str">
        <f>IF(Table1[[#This Row],[Cur_Amount Debit]]&gt;0,ROUND(Table1[[#This Row],[Cur_Amount Debit]],2),"")</f>
        <v/>
      </c>
      <c r="AW2944" s="46" t="str">
        <f>IF(Table1[[#This Row],[Cur_Amount Credit]]&gt;0,ROUND(Table1[[#This Row],[Cur_Amount Credit]],2),"")</f>
        <v/>
      </c>
      <c r="AX2944" s="46" t="str">
        <f>LEFT(Table1[[#This Row],[Cur]],3)</f>
        <v/>
      </c>
      <c r="AY2944" s="59"/>
      <c r="AZ2944" s="46"/>
      <c r="BA2944" s="46" t="str">
        <f>IF(Table1[[#This Row],[Cur]]&lt;&gt;"",IF(Table1[[#This Row],[Cur]]="USD","",ExchangeRate),"")</f>
        <v/>
      </c>
      <c r="BB2944" s="46" t="str">
        <f>IF(Table1[[#This Row],[Grant]]&lt;&gt;"",VLOOKUP(Table1[[#This Row],[Grant]],Grants!B:D,3),"")</f>
        <v/>
      </c>
      <c r="BC2944" s="46" t="str">
        <f>TRIM(Table1[[#This Row],[Vendor ID]])</f>
        <v/>
      </c>
      <c r="BD2944">
        <f>IF(Table1[[#This Row],[Reference Number]]=Q2943,BD2943,BD2943+1)</f>
        <v>0</v>
      </c>
    </row>
    <row r="2945" spans="1:56" ht="11.25" customHeight="1" x14ac:dyDescent="0.25">
      <c r="A2945" s="1"/>
      <c r="B2945" s="88" t="str">
        <f>IF(Table1[[#This Row],[Posting Date]]&lt;&gt;"",IF(Table1[[#This Row],[Reference Number]]=Q2944,B2944+1,1),"")</f>
        <v/>
      </c>
      <c r="C2945" s="61"/>
      <c r="D2945" s="61"/>
      <c r="E2945" s="138"/>
      <c r="F2945" s="141" t="str">
        <f>IFERROR(IF(VLOOKUP(Table1[[#This Row],[Budget Code Description]],Dimentions!$X$6:$AC$139,2,FALSE)="","",VLOOKUP(Table1[[#This Row],[Budget Code Description]],Dimentions!$X$6:$AC$139,2,FALSE)),"")</f>
        <v/>
      </c>
      <c r="G2945" s="141"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1" t="str">
        <f>IFERROR(VLOOKUP(Table1[[#This Row],[Budget Code Description]],Table6[#All],8,FALSE),"")</f>
        <v/>
      </c>
      <c r="L2945" s="63"/>
      <c r="M2945" s="65" t="str">
        <f>IFERROR(VLOOKUP(Table1[[#This Row],[Staff ID]],Table2[],2,FALSE),"")</f>
        <v/>
      </c>
      <c r="N2945" s="209" t="str">
        <f>IFERROR(IF(VLOOKUP(Table1[[#This Row],[Budget Code Description]],Dimentions!$X$6:$AC$134,4,FALSE)="","",VLOOKUP(Table1[[#This Row],[Budget Code Description]],Dimentions!$X$6:$AC$134,4,FALSE)),"")</f>
        <v/>
      </c>
      <c r="O2945" s="65" t="str">
        <f>IFERROR(VLOOKUP(Table1[[#This Row],[Vendor ID]],Table549[],2,FALSE),"")</f>
        <v/>
      </c>
      <c r="P2945" s="63"/>
      <c r="Q2945" s="141" t="str">
        <f>IF(Table1[[#This Row],[Posting Date]]&lt;&gt;"",$D$9,"")</f>
        <v/>
      </c>
      <c r="R2945" s="157" t="str">
        <f>IF(Table1[[#This Row],[Posting Date]]&lt;&gt;"",$D$10,"")</f>
        <v/>
      </c>
      <c r="S2945" s="66"/>
      <c r="T2945" s="63"/>
      <c r="U2945" s="67"/>
      <c r="V2945" s="67"/>
      <c r="W2945" s="67" t="str">
        <f t="shared" si="50"/>
        <v/>
      </c>
      <c r="X2945" s="159" t="str">
        <f>IF(E2945="","",(IF(Table1[[#This Row],[Cur]]="USD",Table1[[#This Row],[Cur_Amount Debit]],Table1[[#This Row],[Cur_Amount Debit]]/Table1[[#This Row],[Exchange Rate]])))</f>
        <v/>
      </c>
      <c r="Y2945" s="159" t="str">
        <f>IF(E2945="","",(IF(Table1[[#This Row],[Cur]]="USD",Table1[[#This Row],[Cur_Amount Credit]],Table1[[#This Row],[Cur_Amount Credit]]/ExchangeRate)))</f>
        <v/>
      </c>
      <c r="Z2945" s="201" t="str">
        <f>IF(E2945="","",(Table1[[#This Row],[Debit USD]]-Table1[[#This Row],[Credit USD]]))</f>
        <v/>
      </c>
      <c r="AA2945" s="226"/>
      <c r="AB2945" s="255"/>
      <c r="AC2945" s="1"/>
      <c r="AD2945" s="15"/>
      <c r="AE2945" s="15" t="str">
        <f>IF(AND(OR(Table1[[#This Row],[Account]]="15030",Table1[[#This Row],[Account]]="15035",Table1[[#This Row],[Account]]="20150"),Table1[[#This Row],[Vendor ID]]=""),1,"")</f>
        <v/>
      </c>
      <c r="AF2945" s="15"/>
      <c r="AG2945" s="15"/>
      <c r="AH2945" s="15"/>
      <c r="AI2945" s="46" t="str">
        <f>IF(Table1[[#This Row],[Posting Date]]&lt;&gt;"","GJ-"&amp;CountryID,"")</f>
        <v/>
      </c>
      <c r="AJ2945" s="59" t="str">
        <f>IF(Table1[[#This Row],[Posting Date]]&lt;&gt;"",Table1[[#This Row],[Posting Date]],"")</f>
        <v/>
      </c>
      <c r="AK2945" s="46"/>
      <c r="AL2945" s="46" t="str">
        <f>IF(Table1[[#This Row],[Description]]&lt;&gt;"",Table1[[#This Row],[Description]],"")</f>
        <v/>
      </c>
      <c r="AM2945" s="46" t="str">
        <f>IF(Table1[[#This Row],[Posting Date]]&lt;&gt;"",Table1[[#This Row],[Reference Number]],"")</f>
        <v/>
      </c>
      <c r="AN2945" s="46" t="str">
        <f>TRIM(Table1[[#This Row],[Line '#]])</f>
        <v/>
      </c>
      <c r="AO2945" s="46" t="str">
        <f>TRIM(Table1[[#This Row],[Account]])</f>
        <v/>
      </c>
      <c r="AP2945" s="46" t="str">
        <f>IF(Table1[[#This Row],[Posting Date]]&lt;&gt;"",$D$5,"")</f>
        <v/>
      </c>
      <c r="AQ2945" s="46" t="str">
        <f>TRIM(Table1[[#This Row],[Departments-Prgrams]])</f>
        <v/>
      </c>
      <c r="AR2945" s="46" t="str">
        <f>TRIM(Table1[[#This Row],[Grant]])</f>
        <v/>
      </c>
      <c r="AS2945" s="46" t="str">
        <f>TRIM(Table1[[#This Row],[Staff ID]])</f>
        <v/>
      </c>
      <c r="AT2945" s="46" t="str">
        <f>IF(TRIM(Table1[[#This Row],[Budget Code]])=0,"",TRIM(Table1[[#This Row],[Budget Code]]))</f>
        <v/>
      </c>
      <c r="AU2945" s="46" t="str">
        <f>IF(Table1[[#This Row],[Line Description]]&lt;&gt;"",Table1[[#This Row],[Line Description]],"")</f>
        <v/>
      </c>
      <c r="AV2945" s="46" t="str">
        <f>IF(Table1[[#This Row],[Cur_Amount Debit]]&gt;0,ROUND(Table1[[#This Row],[Cur_Amount Debit]],2),"")</f>
        <v/>
      </c>
      <c r="AW2945" s="46" t="str">
        <f>IF(Table1[[#This Row],[Cur_Amount Credit]]&gt;0,ROUND(Table1[[#This Row],[Cur_Amount Credit]],2),"")</f>
        <v/>
      </c>
      <c r="AX2945" s="46" t="str">
        <f>LEFT(Table1[[#This Row],[Cur]],3)</f>
        <v/>
      </c>
      <c r="AY2945" s="59"/>
      <c r="AZ2945" s="46"/>
      <c r="BA2945" s="46" t="str">
        <f>IF(Table1[[#This Row],[Cur]]&lt;&gt;"",IF(Table1[[#This Row],[Cur]]="USD","",ExchangeRate),"")</f>
        <v/>
      </c>
      <c r="BB2945" s="46" t="str">
        <f>IF(Table1[[#This Row],[Grant]]&lt;&gt;"",VLOOKUP(Table1[[#This Row],[Grant]],Grants!B:D,3),"")</f>
        <v/>
      </c>
      <c r="BC2945" s="46" t="str">
        <f>TRIM(Table1[[#This Row],[Vendor ID]])</f>
        <v/>
      </c>
      <c r="BD2945">
        <f>IF(Table1[[#This Row],[Reference Number]]=Q2944,BD2944,BD2944+1)</f>
        <v>0</v>
      </c>
    </row>
    <row r="2946" spans="1:56" ht="11.25" customHeight="1" x14ac:dyDescent="0.25">
      <c r="A2946" s="1"/>
      <c r="B2946" s="88" t="str">
        <f>IF(Table1[[#This Row],[Posting Date]]&lt;&gt;"",IF(Table1[[#This Row],[Reference Number]]=Q2945,B2945+1,1),"")</f>
        <v/>
      </c>
      <c r="C2946" s="61"/>
      <c r="D2946" s="61"/>
      <c r="E2946" s="138"/>
      <c r="F2946" s="141" t="str">
        <f>IFERROR(IF(VLOOKUP(Table1[[#This Row],[Budget Code Description]],Dimentions!$X$6:$AC$139,2,FALSE)="","",VLOOKUP(Table1[[#This Row],[Budget Code Description]],Dimentions!$X$6:$AC$139,2,FALSE)),"")</f>
        <v/>
      </c>
      <c r="G2946" s="141"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1" t="str">
        <f>IFERROR(VLOOKUP(Table1[[#This Row],[Budget Code Description]],Table6[#All],8,FALSE),"")</f>
        <v/>
      </c>
      <c r="L2946" s="63"/>
      <c r="M2946" s="65" t="str">
        <f>IFERROR(VLOOKUP(Table1[[#This Row],[Staff ID]],Table2[],2,FALSE),"")</f>
        <v/>
      </c>
      <c r="N2946" s="209" t="str">
        <f>IFERROR(IF(VLOOKUP(Table1[[#This Row],[Budget Code Description]],Dimentions!$X$6:$AC$134,4,FALSE)="","",VLOOKUP(Table1[[#This Row],[Budget Code Description]],Dimentions!$X$6:$AC$134,4,FALSE)),"")</f>
        <v/>
      </c>
      <c r="O2946" s="65" t="str">
        <f>IFERROR(VLOOKUP(Table1[[#This Row],[Vendor ID]],Table549[],2,FALSE),"")</f>
        <v/>
      </c>
      <c r="P2946" s="63"/>
      <c r="Q2946" s="141" t="str">
        <f>IF(Table1[[#This Row],[Posting Date]]&lt;&gt;"",$D$9,"")</f>
        <v/>
      </c>
      <c r="R2946" s="157" t="str">
        <f>IF(Table1[[#This Row],[Posting Date]]&lt;&gt;"",$D$10,"")</f>
        <v/>
      </c>
      <c r="S2946" s="66"/>
      <c r="T2946" s="63"/>
      <c r="U2946" s="67"/>
      <c r="V2946" s="67"/>
      <c r="W2946" s="67" t="str">
        <f t="shared" si="50"/>
        <v/>
      </c>
      <c r="X2946" s="159" t="str">
        <f>IF(E2946="","",(IF(Table1[[#This Row],[Cur]]="USD",Table1[[#This Row],[Cur_Amount Debit]],Table1[[#This Row],[Cur_Amount Debit]]/Table1[[#This Row],[Exchange Rate]])))</f>
        <v/>
      </c>
      <c r="Y2946" s="159" t="str">
        <f>IF(E2946="","",(IF(Table1[[#This Row],[Cur]]="USD",Table1[[#This Row],[Cur_Amount Credit]],Table1[[#This Row],[Cur_Amount Credit]]/ExchangeRate)))</f>
        <v/>
      </c>
      <c r="Z2946" s="201" t="str">
        <f>IF(E2946="","",(Table1[[#This Row],[Debit USD]]-Table1[[#This Row],[Credit USD]]))</f>
        <v/>
      </c>
      <c r="AA2946" s="226"/>
      <c r="AB2946" s="255"/>
      <c r="AC2946" s="1"/>
      <c r="AD2946" s="15"/>
      <c r="AE2946" s="15" t="str">
        <f>IF(AND(OR(Table1[[#This Row],[Account]]="15030",Table1[[#This Row],[Account]]="15035",Table1[[#This Row],[Account]]="20150"),Table1[[#This Row],[Vendor ID]]=""),1,"")</f>
        <v/>
      </c>
      <c r="AF2946" s="15"/>
      <c r="AG2946" s="15"/>
      <c r="AH2946" s="15"/>
      <c r="AI2946" s="46" t="str">
        <f>IF(Table1[[#This Row],[Posting Date]]&lt;&gt;"","GJ-"&amp;CountryID,"")</f>
        <v/>
      </c>
      <c r="AJ2946" s="59" t="str">
        <f>IF(Table1[[#This Row],[Posting Date]]&lt;&gt;"",Table1[[#This Row],[Posting Date]],"")</f>
        <v/>
      </c>
      <c r="AK2946" s="46"/>
      <c r="AL2946" s="46" t="str">
        <f>IF(Table1[[#This Row],[Description]]&lt;&gt;"",Table1[[#This Row],[Description]],"")</f>
        <v/>
      </c>
      <c r="AM2946" s="46" t="str">
        <f>IF(Table1[[#This Row],[Posting Date]]&lt;&gt;"",Table1[[#This Row],[Reference Number]],"")</f>
        <v/>
      </c>
      <c r="AN2946" s="46" t="str">
        <f>TRIM(Table1[[#This Row],[Line '#]])</f>
        <v/>
      </c>
      <c r="AO2946" s="46" t="str">
        <f>TRIM(Table1[[#This Row],[Account]])</f>
        <v/>
      </c>
      <c r="AP2946" s="46" t="str">
        <f>IF(Table1[[#This Row],[Posting Date]]&lt;&gt;"",$D$5,"")</f>
        <v/>
      </c>
      <c r="AQ2946" s="46" t="str">
        <f>TRIM(Table1[[#This Row],[Departments-Prgrams]])</f>
        <v/>
      </c>
      <c r="AR2946" s="46" t="str">
        <f>TRIM(Table1[[#This Row],[Grant]])</f>
        <v/>
      </c>
      <c r="AS2946" s="46" t="str">
        <f>TRIM(Table1[[#This Row],[Staff ID]])</f>
        <v/>
      </c>
      <c r="AT2946" s="46" t="str">
        <f>IF(TRIM(Table1[[#This Row],[Budget Code]])=0,"",TRIM(Table1[[#This Row],[Budget Code]]))</f>
        <v/>
      </c>
      <c r="AU2946" s="46" t="str">
        <f>IF(Table1[[#This Row],[Line Description]]&lt;&gt;"",Table1[[#This Row],[Line Description]],"")</f>
        <v/>
      </c>
      <c r="AV2946" s="46" t="str">
        <f>IF(Table1[[#This Row],[Cur_Amount Debit]]&gt;0,ROUND(Table1[[#This Row],[Cur_Amount Debit]],2),"")</f>
        <v/>
      </c>
      <c r="AW2946" s="46" t="str">
        <f>IF(Table1[[#This Row],[Cur_Amount Credit]]&gt;0,ROUND(Table1[[#This Row],[Cur_Amount Credit]],2),"")</f>
        <v/>
      </c>
      <c r="AX2946" s="46" t="str">
        <f>LEFT(Table1[[#This Row],[Cur]],3)</f>
        <v/>
      </c>
      <c r="AY2946" s="59"/>
      <c r="AZ2946" s="46"/>
      <c r="BA2946" s="46" t="str">
        <f>IF(Table1[[#This Row],[Cur]]&lt;&gt;"",IF(Table1[[#This Row],[Cur]]="USD","",ExchangeRate),"")</f>
        <v/>
      </c>
      <c r="BB2946" s="46" t="str">
        <f>IF(Table1[[#This Row],[Grant]]&lt;&gt;"",VLOOKUP(Table1[[#This Row],[Grant]],Grants!B:D,3),"")</f>
        <v/>
      </c>
      <c r="BC2946" s="46" t="str">
        <f>TRIM(Table1[[#This Row],[Vendor ID]])</f>
        <v/>
      </c>
      <c r="BD2946">
        <f>IF(Table1[[#This Row],[Reference Number]]=Q2945,BD2945,BD2945+1)</f>
        <v>0</v>
      </c>
    </row>
    <row r="2947" spans="1:56" ht="11.25" customHeight="1" x14ac:dyDescent="0.25">
      <c r="A2947" s="1"/>
      <c r="B2947" s="88" t="str">
        <f>IF(Table1[[#This Row],[Posting Date]]&lt;&gt;"",IF(Table1[[#This Row],[Reference Number]]=Q2946,B2946+1,1),"")</f>
        <v/>
      </c>
      <c r="C2947" s="61"/>
      <c r="D2947" s="61"/>
      <c r="E2947" s="138"/>
      <c r="F2947" s="141" t="str">
        <f>IFERROR(IF(VLOOKUP(Table1[[#This Row],[Budget Code Description]],Dimentions!$X$6:$AC$139,2,FALSE)="","",VLOOKUP(Table1[[#This Row],[Budget Code Description]],Dimentions!$X$6:$AC$139,2,FALSE)),"")</f>
        <v/>
      </c>
      <c r="G2947" s="141"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1" t="str">
        <f>IFERROR(VLOOKUP(Table1[[#This Row],[Budget Code Description]],Table6[#All],8,FALSE),"")</f>
        <v/>
      </c>
      <c r="L2947" s="63"/>
      <c r="M2947" s="65" t="str">
        <f>IFERROR(VLOOKUP(Table1[[#This Row],[Staff ID]],Table2[],2,FALSE),"")</f>
        <v/>
      </c>
      <c r="N2947" s="209" t="str">
        <f>IFERROR(IF(VLOOKUP(Table1[[#This Row],[Budget Code Description]],Dimentions!$X$6:$AC$134,4,FALSE)="","",VLOOKUP(Table1[[#This Row],[Budget Code Description]],Dimentions!$X$6:$AC$134,4,FALSE)),"")</f>
        <v/>
      </c>
      <c r="O2947" s="65" t="str">
        <f>IFERROR(VLOOKUP(Table1[[#This Row],[Vendor ID]],Table549[],2,FALSE),"")</f>
        <v/>
      </c>
      <c r="P2947" s="63"/>
      <c r="Q2947" s="141" t="str">
        <f>IF(Table1[[#This Row],[Posting Date]]&lt;&gt;"",$D$9,"")</f>
        <v/>
      </c>
      <c r="R2947" s="157" t="str">
        <f>IF(Table1[[#This Row],[Posting Date]]&lt;&gt;"",$D$10,"")</f>
        <v/>
      </c>
      <c r="S2947" s="66"/>
      <c r="T2947" s="63"/>
      <c r="U2947" s="67"/>
      <c r="V2947" s="67"/>
      <c r="W2947" s="67" t="str">
        <f t="shared" si="50"/>
        <v/>
      </c>
      <c r="X2947" s="159" t="str">
        <f>IF(E2947="","",(IF(Table1[[#This Row],[Cur]]="USD",Table1[[#This Row],[Cur_Amount Debit]],Table1[[#This Row],[Cur_Amount Debit]]/Table1[[#This Row],[Exchange Rate]])))</f>
        <v/>
      </c>
      <c r="Y2947" s="159" t="str">
        <f>IF(E2947="","",(IF(Table1[[#This Row],[Cur]]="USD",Table1[[#This Row],[Cur_Amount Credit]],Table1[[#This Row],[Cur_Amount Credit]]/ExchangeRate)))</f>
        <v/>
      </c>
      <c r="Z2947" s="201" t="str">
        <f>IF(E2947="","",(Table1[[#This Row],[Debit USD]]-Table1[[#This Row],[Credit USD]]))</f>
        <v/>
      </c>
      <c r="AA2947" s="226"/>
      <c r="AB2947" s="255"/>
      <c r="AC2947" s="1"/>
      <c r="AD2947" s="15"/>
      <c r="AE2947" s="15" t="str">
        <f>IF(AND(OR(Table1[[#This Row],[Account]]="15030",Table1[[#This Row],[Account]]="15035",Table1[[#This Row],[Account]]="20150"),Table1[[#This Row],[Vendor ID]]=""),1,"")</f>
        <v/>
      </c>
      <c r="AF2947" s="15"/>
      <c r="AG2947" s="15"/>
      <c r="AH2947" s="15"/>
      <c r="AI2947" s="46" t="str">
        <f>IF(Table1[[#This Row],[Posting Date]]&lt;&gt;"","GJ-"&amp;CountryID,"")</f>
        <v/>
      </c>
      <c r="AJ2947" s="59" t="str">
        <f>IF(Table1[[#This Row],[Posting Date]]&lt;&gt;"",Table1[[#This Row],[Posting Date]],"")</f>
        <v/>
      </c>
      <c r="AK2947" s="46"/>
      <c r="AL2947" s="46" t="str">
        <f>IF(Table1[[#This Row],[Description]]&lt;&gt;"",Table1[[#This Row],[Description]],"")</f>
        <v/>
      </c>
      <c r="AM2947" s="46" t="str">
        <f>IF(Table1[[#This Row],[Posting Date]]&lt;&gt;"",Table1[[#This Row],[Reference Number]],"")</f>
        <v/>
      </c>
      <c r="AN2947" s="46" t="str">
        <f>TRIM(Table1[[#This Row],[Line '#]])</f>
        <v/>
      </c>
      <c r="AO2947" s="46" t="str">
        <f>TRIM(Table1[[#This Row],[Account]])</f>
        <v/>
      </c>
      <c r="AP2947" s="46" t="str">
        <f>IF(Table1[[#This Row],[Posting Date]]&lt;&gt;"",$D$5,"")</f>
        <v/>
      </c>
      <c r="AQ2947" s="46" t="str">
        <f>TRIM(Table1[[#This Row],[Departments-Prgrams]])</f>
        <v/>
      </c>
      <c r="AR2947" s="46" t="str">
        <f>TRIM(Table1[[#This Row],[Grant]])</f>
        <v/>
      </c>
      <c r="AS2947" s="46" t="str">
        <f>TRIM(Table1[[#This Row],[Staff ID]])</f>
        <v/>
      </c>
      <c r="AT2947" s="46" t="str">
        <f>IF(TRIM(Table1[[#This Row],[Budget Code]])=0,"",TRIM(Table1[[#This Row],[Budget Code]]))</f>
        <v/>
      </c>
      <c r="AU2947" s="46" t="str">
        <f>IF(Table1[[#This Row],[Line Description]]&lt;&gt;"",Table1[[#This Row],[Line Description]],"")</f>
        <v/>
      </c>
      <c r="AV2947" s="46" t="str">
        <f>IF(Table1[[#This Row],[Cur_Amount Debit]]&gt;0,ROUND(Table1[[#This Row],[Cur_Amount Debit]],2),"")</f>
        <v/>
      </c>
      <c r="AW2947" s="46" t="str">
        <f>IF(Table1[[#This Row],[Cur_Amount Credit]]&gt;0,ROUND(Table1[[#This Row],[Cur_Amount Credit]],2),"")</f>
        <v/>
      </c>
      <c r="AX2947" s="46" t="str">
        <f>LEFT(Table1[[#This Row],[Cur]],3)</f>
        <v/>
      </c>
      <c r="AY2947" s="59"/>
      <c r="AZ2947" s="46"/>
      <c r="BA2947" s="46" t="str">
        <f>IF(Table1[[#This Row],[Cur]]&lt;&gt;"",IF(Table1[[#This Row],[Cur]]="USD","",ExchangeRate),"")</f>
        <v/>
      </c>
      <c r="BB2947" s="46" t="str">
        <f>IF(Table1[[#This Row],[Grant]]&lt;&gt;"",VLOOKUP(Table1[[#This Row],[Grant]],Grants!B:D,3),"")</f>
        <v/>
      </c>
      <c r="BC2947" s="46" t="str">
        <f>TRIM(Table1[[#This Row],[Vendor ID]])</f>
        <v/>
      </c>
      <c r="BD2947">
        <f>IF(Table1[[#This Row],[Reference Number]]=Q2946,BD2946,BD2946+1)</f>
        <v>0</v>
      </c>
    </row>
    <row r="2948" spans="1:56" ht="11.25" customHeight="1" x14ac:dyDescent="0.25">
      <c r="A2948" s="1"/>
      <c r="B2948" s="88" t="str">
        <f>IF(Table1[[#This Row],[Posting Date]]&lt;&gt;"",IF(Table1[[#This Row],[Reference Number]]=Q2947,B2947+1,1),"")</f>
        <v/>
      </c>
      <c r="C2948" s="61"/>
      <c r="D2948" s="61"/>
      <c r="E2948" s="138"/>
      <c r="F2948" s="141" t="str">
        <f>IFERROR(IF(VLOOKUP(Table1[[#This Row],[Budget Code Description]],Dimentions!$X$6:$AC$139,2,FALSE)="","",VLOOKUP(Table1[[#This Row],[Budget Code Description]],Dimentions!$X$6:$AC$139,2,FALSE)),"")</f>
        <v/>
      </c>
      <c r="G2948" s="141"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1" t="str">
        <f>IFERROR(VLOOKUP(Table1[[#This Row],[Budget Code Description]],Table6[#All],8,FALSE),"")</f>
        <v/>
      </c>
      <c r="L2948" s="63"/>
      <c r="M2948" s="65" t="str">
        <f>IFERROR(VLOOKUP(Table1[[#This Row],[Staff ID]],Table2[],2,FALSE),"")</f>
        <v/>
      </c>
      <c r="N2948" s="209" t="str">
        <f>IFERROR(IF(VLOOKUP(Table1[[#This Row],[Budget Code Description]],Dimentions!$X$6:$AC$134,4,FALSE)="","",VLOOKUP(Table1[[#This Row],[Budget Code Description]],Dimentions!$X$6:$AC$134,4,FALSE)),"")</f>
        <v/>
      </c>
      <c r="O2948" s="65" t="str">
        <f>IFERROR(VLOOKUP(Table1[[#This Row],[Vendor ID]],Table549[],2,FALSE),"")</f>
        <v/>
      </c>
      <c r="P2948" s="63"/>
      <c r="Q2948" s="141" t="str">
        <f>IF(Table1[[#This Row],[Posting Date]]&lt;&gt;"",$D$9,"")</f>
        <v/>
      </c>
      <c r="R2948" s="157" t="str">
        <f>IF(Table1[[#This Row],[Posting Date]]&lt;&gt;"",$D$10,"")</f>
        <v/>
      </c>
      <c r="S2948" s="66"/>
      <c r="T2948" s="63"/>
      <c r="U2948" s="67"/>
      <c r="V2948" s="67"/>
      <c r="W2948" s="67" t="str">
        <f t="shared" si="50"/>
        <v/>
      </c>
      <c r="X2948" s="159" t="str">
        <f>IF(E2948="","",(IF(Table1[[#This Row],[Cur]]="USD",Table1[[#This Row],[Cur_Amount Debit]],Table1[[#This Row],[Cur_Amount Debit]]/Table1[[#This Row],[Exchange Rate]])))</f>
        <v/>
      </c>
      <c r="Y2948" s="159" t="str">
        <f>IF(E2948="","",(IF(Table1[[#This Row],[Cur]]="USD",Table1[[#This Row],[Cur_Amount Credit]],Table1[[#This Row],[Cur_Amount Credit]]/ExchangeRate)))</f>
        <v/>
      </c>
      <c r="Z2948" s="201" t="str">
        <f>IF(E2948="","",(Table1[[#This Row],[Debit USD]]-Table1[[#This Row],[Credit USD]]))</f>
        <v/>
      </c>
      <c r="AA2948" s="226"/>
      <c r="AB2948" s="255"/>
      <c r="AC2948" s="1"/>
      <c r="AD2948" s="15"/>
      <c r="AE2948" s="15" t="str">
        <f>IF(AND(OR(Table1[[#This Row],[Account]]="15030",Table1[[#This Row],[Account]]="15035",Table1[[#This Row],[Account]]="20150"),Table1[[#This Row],[Vendor ID]]=""),1,"")</f>
        <v/>
      </c>
      <c r="AF2948" s="15"/>
      <c r="AG2948" s="15"/>
      <c r="AH2948" s="15"/>
      <c r="AI2948" s="46" t="str">
        <f>IF(Table1[[#This Row],[Posting Date]]&lt;&gt;"","GJ-"&amp;CountryID,"")</f>
        <v/>
      </c>
      <c r="AJ2948" s="59" t="str">
        <f>IF(Table1[[#This Row],[Posting Date]]&lt;&gt;"",Table1[[#This Row],[Posting Date]],"")</f>
        <v/>
      </c>
      <c r="AK2948" s="46"/>
      <c r="AL2948" s="46" t="str">
        <f>IF(Table1[[#This Row],[Description]]&lt;&gt;"",Table1[[#This Row],[Description]],"")</f>
        <v/>
      </c>
      <c r="AM2948" s="46" t="str">
        <f>IF(Table1[[#This Row],[Posting Date]]&lt;&gt;"",Table1[[#This Row],[Reference Number]],"")</f>
        <v/>
      </c>
      <c r="AN2948" s="46" t="str">
        <f>TRIM(Table1[[#This Row],[Line '#]])</f>
        <v/>
      </c>
      <c r="AO2948" s="46" t="str">
        <f>TRIM(Table1[[#This Row],[Account]])</f>
        <v/>
      </c>
      <c r="AP2948" s="46" t="str">
        <f>IF(Table1[[#This Row],[Posting Date]]&lt;&gt;"",$D$5,"")</f>
        <v/>
      </c>
      <c r="AQ2948" s="46" t="str">
        <f>TRIM(Table1[[#This Row],[Departments-Prgrams]])</f>
        <v/>
      </c>
      <c r="AR2948" s="46" t="str">
        <f>TRIM(Table1[[#This Row],[Grant]])</f>
        <v/>
      </c>
      <c r="AS2948" s="46" t="str">
        <f>TRIM(Table1[[#This Row],[Staff ID]])</f>
        <v/>
      </c>
      <c r="AT2948" s="46" t="str">
        <f>IF(TRIM(Table1[[#This Row],[Budget Code]])=0,"",TRIM(Table1[[#This Row],[Budget Code]]))</f>
        <v/>
      </c>
      <c r="AU2948" s="46" t="str">
        <f>IF(Table1[[#This Row],[Line Description]]&lt;&gt;"",Table1[[#This Row],[Line Description]],"")</f>
        <v/>
      </c>
      <c r="AV2948" s="46" t="str">
        <f>IF(Table1[[#This Row],[Cur_Amount Debit]]&gt;0,ROUND(Table1[[#This Row],[Cur_Amount Debit]],2),"")</f>
        <v/>
      </c>
      <c r="AW2948" s="46" t="str">
        <f>IF(Table1[[#This Row],[Cur_Amount Credit]]&gt;0,ROUND(Table1[[#This Row],[Cur_Amount Credit]],2),"")</f>
        <v/>
      </c>
      <c r="AX2948" s="46" t="str">
        <f>LEFT(Table1[[#This Row],[Cur]],3)</f>
        <v/>
      </c>
      <c r="AY2948" s="59"/>
      <c r="AZ2948" s="46"/>
      <c r="BA2948" s="46" t="str">
        <f>IF(Table1[[#This Row],[Cur]]&lt;&gt;"",IF(Table1[[#This Row],[Cur]]="USD","",ExchangeRate),"")</f>
        <v/>
      </c>
      <c r="BB2948" s="46" t="str">
        <f>IF(Table1[[#This Row],[Grant]]&lt;&gt;"",VLOOKUP(Table1[[#This Row],[Grant]],Grants!B:D,3),"")</f>
        <v/>
      </c>
      <c r="BC2948" s="46" t="str">
        <f>TRIM(Table1[[#This Row],[Vendor ID]])</f>
        <v/>
      </c>
      <c r="BD2948">
        <f>IF(Table1[[#This Row],[Reference Number]]=Q2947,BD2947,BD2947+1)</f>
        <v>0</v>
      </c>
    </row>
    <row r="2949" spans="1:56" ht="11.25" customHeight="1" x14ac:dyDescent="0.25">
      <c r="A2949" s="1"/>
      <c r="B2949" s="88" t="str">
        <f>IF(Table1[[#This Row],[Posting Date]]&lt;&gt;"",IF(Table1[[#This Row],[Reference Number]]=Q2948,B2948+1,1),"")</f>
        <v/>
      </c>
      <c r="C2949" s="61"/>
      <c r="D2949" s="61"/>
      <c r="E2949" s="138"/>
      <c r="F2949" s="141" t="str">
        <f>IFERROR(IF(VLOOKUP(Table1[[#This Row],[Budget Code Description]],Dimentions!$X$6:$AC$139,2,FALSE)="","",VLOOKUP(Table1[[#This Row],[Budget Code Description]],Dimentions!$X$6:$AC$139,2,FALSE)),"")</f>
        <v/>
      </c>
      <c r="G2949" s="141"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1" t="str">
        <f>IFERROR(VLOOKUP(Table1[[#This Row],[Budget Code Description]],Table6[#All],8,FALSE),"")</f>
        <v/>
      </c>
      <c r="L2949" s="63"/>
      <c r="M2949" s="65" t="str">
        <f>IFERROR(VLOOKUP(Table1[[#This Row],[Staff ID]],Table2[],2,FALSE),"")</f>
        <v/>
      </c>
      <c r="N2949" s="209" t="str">
        <f>IFERROR(IF(VLOOKUP(Table1[[#This Row],[Budget Code Description]],Dimentions!$X$6:$AC$134,4,FALSE)="","",VLOOKUP(Table1[[#This Row],[Budget Code Description]],Dimentions!$X$6:$AC$134,4,FALSE)),"")</f>
        <v/>
      </c>
      <c r="O2949" s="65" t="str">
        <f>IFERROR(VLOOKUP(Table1[[#This Row],[Vendor ID]],Table549[],2,FALSE),"")</f>
        <v/>
      </c>
      <c r="P2949" s="63"/>
      <c r="Q2949" s="141" t="str">
        <f>IF(Table1[[#This Row],[Posting Date]]&lt;&gt;"",$D$9,"")</f>
        <v/>
      </c>
      <c r="R2949" s="157" t="str">
        <f>IF(Table1[[#This Row],[Posting Date]]&lt;&gt;"",$D$10,"")</f>
        <v/>
      </c>
      <c r="S2949" s="66"/>
      <c r="T2949" s="63"/>
      <c r="U2949" s="67"/>
      <c r="V2949" s="67"/>
      <c r="W2949" s="67" t="str">
        <f t="shared" si="50"/>
        <v/>
      </c>
      <c r="X2949" s="159" t="str">
        <f>IF(E2949="","",(IF(Table1[[#This Row],[Cur]]="USD",Table1[[#This Row],[Cur_Amount Debit]],Table1[[#This Row],[Cur_Amount Debit]]/Table1[[#This Row],[Exchange Rate]])))</f>
        <v/>
      </c>
      <c r="Y2949" s="159" t="str">
        <f>IF(E2949="","",(IF(Table1[[#This Row],[Cur]]="USD",Table1[[#This Row],[Cur_Amount Credit]],Table1[[#This Row],[Cur_Amount Credit]]/ExchangeRate)))</f>
        <v/>
      </c>
      <c r="Z2949" s="201" t="str">
        <f>IF(E2949="","",(Table1[[#This Row],[Debit USD]]-Table1[[#This Row],[Credit USD]]))</f>
        <v/>
      </c>
      <c r="AA2949" s="226"/>
      <c r="AB2949" s="255"/>
      <c r="AC2949" s="1"/>
      <c r="AD2949" s="15"/>
      <c r="AE2949" s="15" t="str">
        <f>IF(AND(OR(Table1[[#This Row],[Account]]="15030",Table1[[#This Row],[Account]]="15035",Table1[[#This Row],[Account]]="20150"),Table1[[#This Row],[Vendor ID]]=""),1,"")</f>
        <v/>
      </c>
      <c r="AF2949" s="15"/>
      <c r="AG2949" s="15"/>
      <c r="AH2949" s="15"/>
      <c r="AI2949" s="46" t="str">
        <f>IF(Table1[[#This Row],[Posting Date]]&lt;&gt;"","GJ-"&amp;CountryID,"")</f>
        <v/>
      </c>
      <c r="AJ2949" s="59" t="str">
        <f>IF(Table1[[#This Row],[Posting Date]]&lt;&gt;"",Table1[[#This Row],[Posting Date]],"")</f>
        <v/>
      </c>
      <c r="AK2949" s="46"/>
      <c r="AL2949" s="46" t="str">
        <f>IF(Table1[[#This Row],[Description]]&lt;&gt;"",Table1[[#This Row],[Description]],"")</f>
        <v/>
      </c>
      <c r="AM2949" s="46" t="str">
        <f>IF(Table1[[#This Row],[Posting Date]]&lt;&gt;"",Table1[[#This Row],[Reference Number]],"")</f>
        <v/>
      </c>
      <c r="AN2949" s="46" t="str">
        <f>TRIM(Table1[[#This Row],[Line '#]])</f>
        <v/>
      </c>
      <c r="AO2949" s="46" t="str">
        <f>TRIM(Table1[[#This Row],[Account]])</f>
        <v/>
      </c>
      <c r="AP2949" s="46" t="str">
        <f>IF(Table1[[#This Row],[Posting Date]]&lt;&gt;"",$D$5,"")</f>
        <v/>
      </c>
      <c r="AQ2949" s="46" t="str">
        <f>TRIM(Table1[[#This Row],[Departments-Prgrams]])</f>
        <v/>
      </c>
      <c r="AR2949" s="46" t="str">
        <f>TRIM(Table1[[#This Row],[Grant]])</f>
        <v/>
      </c>
      <c r="AS2949" s="46" t="str">
        <f>TRIM(Table1[[#This Row],[Staff ID]])</f>
        <v/>
      </c>
      <c r="AT2949" s="46" t="str">
        <f>IF(TRIM(Table1[[#This Row],[Budget Code]])=0,"",TRIM(Table1[[#This Row],[Budget Code]]))</f>
        <v/>
      </c>
      <c r="AU2949" s="46" t="str">
        <f>IF(Table1[[#This Row],[Line Description]]&lt;&gt;"",Table1[[#This Row],[Line Description]],"")</f>
        <v/>
      </c>
      <c r="AV2949" s="46" t="str">
        <f>IF(Table1[[#This Row],[Cur_Amount Debit]]&gt;0,ROUND(Table1[[#This Row],[Cur_Amount Debit]],2),"")</f>
        <v/>
      </c>
      <c r="AW2949" s="46" t="str">
        <f>IF(Table1[[#This Row],[Cur_Amount Credit]]&gt;0,ROUND(Table1[[#This Row],[Cur_Amount Credit]],2),"")</f>
        <v/>
      </c>
      <c r="AX2949" s="46" t="str">
        <f>LEFT(Table1[[#This Row],[Cur]],3)</f>
        <v/>
      </c>
      <c r="AY2949" s="59"/>
      <c r="AZ2949" s="46"/>
      <c r="BA2949" s="46" t="str">
        <f>IF(Table1[[#This Row],[Cur]]&lt;&gt;"",IF(Table1[[#This Row],[Cur]]="USD","",ExchangeRate),"")</f>
        <v/>
      </c>
      <c r="BB2949" s="46" t="str">
        <f>IF(Table1[[#This Row],[Grant]]&lt;&gt;"",VLOOKUP(Table1[[#This Row],[Grant]],Grants!B:D,3),"")</f>
        <v/>
      </c>
      <c r="BC2949" s="46" t="str">
        <f>TRIM(Table1[[#This Row],[Vendor ID]])</f>
        <v/>
      </c>
      <c r="BD2949">
        <f>IF(Table1[[#This Row],[Reference Number]]=Q2948,BD2948,BD2948+1)</f>
        <v>0</v>
      </c>
    </row>
    <row r="2950" spans="1:56" ht="11.25" customHeight="1" x14ac:dyDescent="0.25">
      <c r="A2950" s="1"/>
      <c r="B2950" s="88" t="str">
        <f>IF(Table1[[#This Row],[Posting Date]]&lt;&gt;"",IF(Table1[[#This Row],[Reference Number]]=Q2949,B2949+1,1),"")</f>
        <v/>
      </c>
      <c r="C2950" s="61"/>
      <c r="D2950" s="61"/>
      <c r="E2950" s="138"/>
      <c r="F2950" s="141" t="str">
        <f>IFERROR(IF(VLOOKUP(Table1[[#This Row],[Budget Code Description]],Dimentions!$X$6:$AC$139,2,FALSE)="","",VLOOKUP(Table1[[#This Row],[Budget Code Description]],Dimentions!$X$6:$AC$139,2,FALSE)),"")</f>
        <v/>
      </c>
      <c r="G2950" s="141"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1" t="str">
        <f>IFERROR(VLOOKUP(Table1[[#This Row],[Budget Code Description]],Table6[#All],8,FALSE),"")</f>
        <v/>
      </c>
      <c r="L2950" s="63"/>
      <c r="M2950" s="65" t="str">
        <f>IFERROR(VLOOKUP(Table1[[#This Row],[Staff ID]],Table2[],2,FALSE),"")</f>
        <v/>
      </c>
      <c r="N2950" s="209" t="str">
        <f>IFERROR(IF(VLOOKUP(Table1[[#This Row],[Budget Code Description]],Dimentions!$X$6:$AC$134,4,FALSE)="","",VLOOKUP(Table1[[#This Row],[Budget Code Description]],Dimentions!$X$6:$AC$134,4,FALSE)),"")</f>
        <v/>
      </c>
      <c r="O2950" s="65" t="str">
        <f>IFERROR(VLOOKUP(Table1[[#This Row],[Vendor ID]],Table549[],2,FALSE),"")</f>
        <v/>
      </c>
      <c r="P2950" s="63"/>
      <c r="Q2950" s="141" t="str">
        <f>IF(Table1[[#This Row],[Posting Date]]&lt;&gt;"",$D$9,"")</f>
        <v/>
      </c>
      <c r="R2950" s="157" t="str">
        <f>IF(Table1[[#This Row],[Posting Date]]&lt;&gt;"",$D$10,"")</f>
        <v/>
      </c>
      <c r="S2950" s="66"/>
      <c r="T2950" s="63"/>
      <c r="U2950" s="67"/>
      <c r="V2950" s="67"/>
      <c r="W2950" s="67" t="str">
        <f t="shared" si="50"/>
        <v/>
      </c>
      <c r="X2950" s="159" t="str">
        <f>IF(E2950="","",(IF(Table1[[#This Row],[Cur]]="USD",Table1[[#This Row],[Cur_Amount Debit]],Table1[[#This Row],[Cur_Amount Debit]]/Table1[[#This Row],[Exchange Rate]])))</f>
        <v/>
      </c>
      <c r="Y2950" s="159" t="str">
        <f>IF(E2950="","",(IF(Table1[[#This Row],[Cur]]="USD",Table1[[#This Row],[Cur_Amount Credit]],Table1[[#This Row],[Cur_Amount Credit]]/ExchangeRate)))</f>
        <v/>
      </c>
      <c r="Z2950" s="201" t="str">
        <f>IF(E2950="","",(Table1[[#This Row],[Debit USD]]-Table1[[#This Row],[Credit USD]]))</f>
        <v/>
      </c>
      <c r="AA2950" s="226"/>
      <c r="AB2950" s="255"/>
      <c r="AC2950" s="1"/>
      <c r="AD2950" s="15"/>
      <c r="AE2950" s="15" t="str">
        <f>IF(AND(OR(Table1[[#This Row],[Account]]="15030",Table1[[#This Row],[Account]]="15035",Table1[[#This Row],[Account]]="20150"),Table1[[#This Row],[Vendor ID]]=""),1,"")</f>
        <v/>
      </c>
      <c r="AF2950" s="15"/>
      <c r="AG2950" s="15"/>
      <c r="AH2950" s="15"/>
      <c r="AI2950" s="46" t="str">
        <f>IF(Table1[[#This Row],[Posting Date]]&lt;&gt;"","GJ-"&amp;CountryID,"")</f>
        <v/>
      </c>
      <c r="AJ2950" s="59" t="str">
        <f>IF(Table1[[#This Row],[Posting Date]]&lt;&gt;"",Table1[[#This Row],[Posting Date]],"")</f>
        <v/>
      </c>
      <c r="AK2950" s="46"/>
      <c r="AL2950" s="46" t="str">
        <f>IF(Table1[[#This Row],[Description]]&lt;&gt;"",Table1[[#This Row],[Description]],"")</f>
        <v/>
      </c>
      <c r="AM2950" s="46" t="str">
        <f>IF(Table1[[#This Row],[Posting Date]]&lt;&gt;"",Table1[[#This Row],[Reference Number]],"")</f>
        <v/>
      </c>
      <c r="AN2950" s="46" t="str">
        <f>TRIM(Table1[[#This Row],[Line '#]])</f>
        <v/>
      </c>
      <c r="AO2950" s="46" t="str">
        <f>TRIM(Table1[[#This Row],[Account]])</f>
        <v/>
      </c>
      <c r="AP2950" s="46" t="str">
        <f>IF(Table1[[#This Row],[Posting Date]]&lt;&gt;"",$D$5,"")</f>
        <v/>
      </c>
      <c r="AQ2950" s="46" t="str">
        <f>TRIM(Table1[[#This Row],[Departments-Prgrams]])</f>
        <v/>
      </c>
      <c r="AR2950" s="46" t="str">
        <f>TRIM(Table1[[#This Row],[Grant]])</f>
        <v/>
      </c>
      <c r="AS2950" s="46" t="str">
        <f>TRIM(Table1[[#This Row],[Staff ID]])</f>
        <v/>
      </c>
      <c r="AT2950" s="46" t="str">
        <f>IF(TRIM(Table1[[#This Row],[Budget Code]])=0,"",TRIM(Table1[[#This Row],[Budget Code]]))</f>
        <v/>
      </c>
      <c r="AU2950" s="46" t="str">
        <f>IF(Table1[[#This Row],[Line Description]]&lt;&gt;"",Table1[[#This Row],[Line Description]],"")</f>
        <v/>
      </c>
      <c r="AV2950" s="46" t="str">
        <f>IF(Table1[[#This Row],[Cur_Amount Debit]]&gt;0,ROUND(Table1[[#This Row],[Cur_Amount Debit]],2),"")</f>
        <v/>
      </c>
      <c r="AW2950" s="46" t="str">
        <f>IF(Table1[[#This Row],[Cur_Amount Credit]]&gt;0,ROUND(Table1[[#This Row],[Cur_Amount Credit]],2),"")</f>
        <v/>
      </c>
      <c r="AX2950" s="46" t="str">
        <f>LEFT(Table1[[#This Row],[Cur]],3)</f>
        <v/>
      </c>
      <c r="AY2950" s="59"/>
      <c r="AZ2950" s="46"/>
      <c r="BA2950" s="46" t="str">
        <f>IF(Table1[[#This Row],[Cur]]&lt;&gt;"",IF(Table1[[#This Row],[Cur]]="USD","",ExchangeRate),"")</f>
        <v/>
      </c>
      <c r="BB2950" s="46" t="str">
        <f>IF(Table1[[#This Row],[Grant]]&lt;&gt;"",VLOOKUP(Table1[[#This Row],[Grant]],Grants!B:D,3),"")</f>
        <v/>
      </c>
      <c r="BC2950" s="46" t="str">
        <f>TRIM(Table1[[#This Row],[Vendor ID]])</f>
        <v/>
      </c>
      <c r="BD2950">
        <f>IF(Table1[[#This Row],[Reference Number]]=Q2949,BD2949,BD2949+1)</f>
        <v>0</v>
      </c>
    </row>
    <row r="2951" spans="1:56" ht="11.25" customHeight="1" x14ac:dyDescent="0.25">
      <c r="A2951" s="1"/>
      <c r="B2951" s="88" t="str">
        <f>IF(Table1[[#This Row],[Posting Date]]&lt;&gt;"",IF(Table1[[#This Row],[Reference Number]]=Q2950,B2950+1,1),"")</f>
        <v/>
      </c>
      <c r="C2951" s="61"/>
      <c r="D2951" s="61"/>
      <c r="E2951" s="138"/>
      <c r="F2951" s="141" t="str">
        <f>IFERROR(IF(VLOOKUP(Table1[[#This Row],[Budget Code Description]],Dimentions!$X$6:$AC$139,2,FALSE)="","",VLOOKUP(Table1[[#This Row],[Budget Code Description]],Dimentions!$X$6:$AC$139,2,FALSE)),"")</f>
        <v/>
      </c>
      <c r="G2951" s="141"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1" t="str">
        <f>IFERROR(VLOOKUP(Table1[[#This Row],[Budget Code Description]],Table6[#All],8,FALSE),"")</f>
        <v/>
      </c>
      <c r="L2951" s="63"/>
      <c r="M2951" s="65" t="str">
        <f>IFERROR(VLOOKUP(Table1[[#This Row],[Staff ID]],Table2[],2,FALSE),"")</f>
        <v/>
      </c>
      <c r="N2951" s="209" t="str">
        <f>IFERROR(IF(VLOOKUP(Table1[[#This Row],[Budget Code Description]],Dimentions!$X$6:$AC$134,4,FALSE)="","",VLOOKUP(Table1[[#This Row],[Budget Code Description]],Dimentions!$X$6:$AC$134,4,FALSE)),"")</f>
        <v/>
      </c>
      <c r="O2951" s="65" t="str">
        <f>IFERROR(VLOOKUP(Table1[[#This Row],[Vendor ID]],Table549[],2,FALSE),"")</f>
        <v/>
      </c>
      <c r="P2951" s="63"/>
      <c r="Q2951" s="141" t="str">
        <f>IF(Table1[[#This Row],[Posting Date]]&lt;&gt;"",$D$9,"")</f>
        <v/>
      </c>
      <c r="R2951" s="157" t="str">
        <f>IF(Table1[[#This Row],[Posting Date]]&lt;&gt;"",$D$10,"")</f>
        <v/>
      </c>
      <c r="S2951" s="66"/>
      <c r="T2951" s="63"/>
      <c r="U2951" s="67"/>
      <c r="V2951" s="67"/>
      <c r="W2951" s="67" t="str">
        <f t="shared" si="50"/>
        <v/>
      </c>
      <c r="X2951" s="159" t="str">
        <f>IF(E2951="","",(IF(Table1[[#This Row],[Cur]]="USD",Table1[[#This Row],[Cur_Amount Debit]],Table1[[#This Row],[Cur_Amount Debit]]/Table1[[#This Row],[Exchange Rate]])))</f>
        <v/>
      </c>
      <c r="Y2951" s="159" t="str">
        <f>IF(E2951="","",(IF(Table1[[#This Row],[Cur]]="USD",Table1[[#This Row],[Cur_Amount Credit]],Table1[[#This Row],[Cur_Amount Credit]]/ExchangeRate)))</f>
        <v/>
      </c>
      <c r="Z2951" s="201" t="str">
        <f>IF(E2951="","",(Table1[[#This Row],[Debit USD]]-Table1[[#This Row],[Credit USD]]))</f>
        <v/>
      </c>
      <c r="AA2951" s="226"/>
      <c r="AB2951" s="255"/>
      <c r="AC2951" s="1"/>
      <c r="AD2951" s="15"/>
      <c r="AE2951" s="15" t="str">
        <f>IF(AND(OR(Table1[[#This Row],[Account]]="15030",Table1[[#This Row],[Account]]="15035",Table1[[#This Row],[Account]]="20150"),Table1[[#This Row],[Vendor ID]]=""),1,"")</f>
        <v/>
      </c>
      <c r="AF2951" s="15"/>
      <c r="AG2951" s="15"/>
      <c r="AH2951" s="15"/>
      <c r="AI2951" s="46" t="str">
        <f>IF(Table1[[#This Row],[Posting Date]]&lt;&gt;"","GJ-"&amp;CountryID,"")</f>
        <v/>
      </c>
      <c r="AJ2951" s="59" t="str">
        <f>IF(Table1[[#This Row],[Posting Date]]&lt;&gt;"",Table1[[#This Row],[Posting Date]],"")</f>
        <v/>
      </c>
      <c r="AK2951" s="46"/>
      <c r="AL2951" s="46" t="str">
        <f>IF(Table1[[#This Row],[Description]]&lt;&gt;"",Table1[[#This Row],[Description]],"")</f>
        <v/>
      </c>
      <c r="AM2951" s="46" t="str">
        <f>IF(Table1[[#This Row],[Posting Date]]&lt;&gt;"",Table1[[#This Row],[Reference Number]],"")</f>
        <v/>
      </c>
      <c r="AN2951" s="46" t="str">
        <f>TRIM(Table1[[#This Row],[Line '#]])</f>
        <v/>
      </c>
      <c r="AO2951" s="46" t="str">
        <f>TRIM(Table1[[#This Row],[Account]])</f>
        <v/>
      </c>
      <c r="AP2951" s="46" t="str">
        <f>IF(Table1[[#This Row],[Posting Date]]&lt;&gt;"",$D$5,"")</f>
        <v/>
      </c>
      <c r="AQ2951" s="46" t="str">
        <f>TRIM(Table1[[#This Row],[Departments-Prgrams]])</f>
        <v/>
      </c>
      <c r="AR2951" s="46" t="str">
        <f>TRIM(Table1[[#This Row],[Grant]])</f>
        <v/>
      </c>
      <c r="AS2951" s="46" t="str">
        <f>TRIM(Table1[[#This Row],[Staff ID]])</f>
        <v/>
      </c>
      <c r="AT2951" s="46" t="str">
        <f>IF(TRIM(Table1[[#This Row],[Budget Code]])=0,"",TRIM(Table1[[#This Row],[Budget Code]]))</f>
        <v/>
      </c>
      <c r="AU2951" s="46" t="str">
        <f>IF(Table1[[#This Row],[Line Description]]&lt;&gt;"",Table1[[#This Row],[Line Description]],"")</f>
        <v/>
      </c>
      <c r="AV2951" s="46" t="str">
        <f>IF(Table1[[#This Row],[Cur_Amount Debit]]&gt;0,ROUND(Table1[[#This Row],[Cur_Amount Debit]],2),"")</f>
        <v/>
      </c>
      <c r="AW2951" s="46" t="str">
        <f>IF(Table1[[#This Row],[Cur_Amount Credit]]&gt;0,ROUND(Table1[[#This Row],[Cur_Amount Credit]],2),"")</f>
        <v/>
      </c>
      <c r="AX2951" s="46" t="str">
        <f>LEFT(Table1[[#This Row],[Cur]],3)</f>
        <v/>
      </c>
      <c r="AY2951" s="59"/>
      <c r="AZ2951" s="46"/>
      <c r="BA2951" s="46" t="str">
        <f>IF(Table1[[#This Row],[Cur]]&lt;&gt;"",IF(Table1[[#This Row],[Cur]]="USD","",ExchangeRate),"")</f>
        <v/>
      </c>
      <c r="BB2951" s="46" t="str">
        <f>IF(Table1[[#This Row],[Grant]]&lt;&gt;"",VLOOKUP(Table1[[#This Row],[Grant]],Grants!B:D,3),"")</f>
        <v/>
      </c>
      <c r="BC2951" s="46" t="str">
        <f>TRIM(Table1[[#This Row],[Vendor ID]])</f>
        <v/>
      </c>
      <c r="BD2951">
        <f>IF(Table1[[#This Row],[Reference Number]]=Q2950,BD2950,BD2950+1)</f>
        <v>0</v>
      </c>
    </row>
    <row r="2952" spans="1:56" ht="11.25" customHeight="1" x14ac:dyDescent="0.25">
      <c r="A2952" s="1"/>
      <c r="B2952" s="88" t="str">
        <f>IF(Table1[[#This Row],[Posting Date]]&lt;&gt;"",IF(Table1[[#This Row],[Reference Number]]=Q2951,B2951+1,1),"")</f>
        <v/>
      </c>
      <c r="C2952" s="61"/>
      <c r="D2952" s="61"/>
      <c r="E2952" s="138"/>
      <c r="F2952" s="141" t="str">
        <f>IFERROR(IF(VLOOKUP(Table1[[#This Row],[Budget Code Description]],Dimentions!$X$6:$AC$139,2,FALSE)="","",VLOOKUP(Table1[[#This Row],[Budget Code Description]],Dimentions!$X$6:$AC$139,2,FALSE)),"")</f>
        <v/>
      </c>
      <c r="G2952" s="141"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1" t="str">
        <f>IFERROR(VLOOKUP(Table1[[#This Row],[Budget Code Description]],Table6[#All],8,FALSE),"")</f>
        <v/>
      </c>
      <c r="L2952" s="63"/>
      <c r="M2952" s="65" t="str">
        <f>IFERROR(VLOOKUP(Table1[[#This Row],[Staff ID]],Table2[],2,FALSE),"")</f>
        <v/>
      </c>
      <c r="N2952" s="209" t="str">
        <f>IFERROR(IF(VLOOKUP(Table1[[#This Row],[Budget Code Description]],Dimentions!$X$6:$AC$134,4,FALSE)="","",VLOOKUP(Table1[[#This Row],[Budget Code Description]],Dimentions!$X$6:$AC$134,4,FALSE)),"")</f>
        <v/>
      </c>
      <c r="O2952" s="65" t="str">
        <f>IFERROR(VLOOKUP(Table1[[#This Row],[Vendor ID]],Table549[],2,FALSE),"")</f>
        <v/>
      </c>
      <c r="P2952" s="63"/>
      <c r="Q2952" s="141" t="str">
        <f>IF(Table1[[#This Row],[Posting Date]]&lt;&gt;"",$D$9,"")</f>
        <v/>
      </c>
      <c r="R2952" s="157" t="str">
        <f>IF(Table1[[#This Row],[Posting Date]]&lt;&gt;"",$D$10,"")</f>
        <v/>
      </c>
      <c r="S2952" s="66"/>
      <c r="T2952" s="63"/>
      <c r="U2952" s="67"/>
      <c r="V2952" s="67"/>
      <c r="W2952" s="67" t="str">
        <f t="shared" si="50"/>
        <v/>
      </c>
      <c r="X2952" s="159" t="str">
        <f>IF(E2952="","",(IF(Table1[[#This Row],[Cur]]="USD",Table1[[#This Row],[Cur_Amount Debit]],Table1[[#This Row],[Cur_Amount Debit]]/Table1[[#This Row],[Exchange Rate]])))</f>
        <v/>
      </c>
      <c r="Y2952" s="159" t="str">
        <f>IF(E2952="","",(IF(Table1[[#This Row],[Cur]]="USD",Table1[[#This Row],[Cur_Amount Credit]],Table1[[#This Row],[Cur_Amount Credit]]/ExchangeRate)))</f>
        <v/>
      </c>
      <c r="Z2952" s="201" t="str">
        <f>IF(E2952="","",(Table1[[#This Row],[Debit USD]]-Table1[[#This Row],[Credit USD]]))</f>
        <v/>
      </c>
      <c r="AA2952" s="226"/>
      <c r="AB2952" s="255"/>
      <c r="AC2952" s="1"/>
      <c r="AD2952" s="15"/>
      <c r="AE2952" s="15" t="str">
        <f>IF(AND(OR(Table1[[#This Row],[Account]]="15030",Table1[[#This Row],[Account]]="15035",Table1[[#This Row],[Account]]="20150"),Table1[[#This Row],[Vendor ID]]=""),1,"")</f>
        <v/>
      </c>
      <c r="AF2952" s="15"/>
      <c r="AG2952" s="15"/>
      <c r="AH2952" s="15"/>
      <c r="AI2952" s="46" t="str">
        <f>IF(Table1[[#This Row],[Posting Date]]&lt;&gt;"","GJ-"&amp;CountryID,"")</f>
        <v/>
      </c>
      <c r="AJ2952" s="59" t="str">
        <f>IF(Table1[[#This Row],[Posting Date]]&lt;&gt;"",Table1[[#This Row],[Posting Date]],"")</f>
        <v/>
      </c>
      <c r="AK2952" s="46"/>
      <c r="AL2952" s="46" t="str">
        <f>IF(Table1[[#This Row],[Description]]&lt;&gt;"",Table1[[#This Row],[Description]],"")</f>
        <v/>
      </c>
      <c r="AM2952" s="46" t="str">
        <f>IF(Table1[[#This Row],[Posting Date]]&lt;&gt;"",Table1[[#This Row],[Reference Number]],"")</f>
        <v/>
      </c>
      <c r="AN2952" s="46" t="str">
        <f>TRIM(Table1[[#This Row],[Line '#]])</f>
        <v/>
      </c>
      <c r="AO2952" s="46" t="str">
        <f>TRIM(Table1[[#This Row],[Account]])</f>
        <v/>
      </c>
      <c r="AP2952" s="46" t="str">
        <f>IF(Table1[[#This Row],[Posting Date]]&lt;&gt;"",$D$5,"")</f>
        <v/>
      </c>
      <c r="AQ2952" s="46" t="str">
        <f>TRIM(Table1[[#This Row],[Departments-Prgrams]])</f>
        <v/>
      </c>
      <c r="AR2952" s="46" t="str">
        <f>TRIM(Table1[[#This Row],[Grant]])</f>
        <v/>
      </c>
      <c r="AS2952" s="46" t="str">
        <f>TRIM(Table1[[#This Row],[Staff ID]])</f>
        <v/>
      </c>
      <c r="AT2952" s="46" t="str">
        <f>IF(TRIM(Table1[[#This Row],[Budget Code]])=0,"",TRIM(Table1[[#This Row],[Budget Code]]))</f>
        <v/>
      </c>
      <c r="AU2952" s="46" t="str">
        <f>IF(Table1[[#This Row],[Line Description]]&lt;&gt;"",Table1[[#This Row],[Line Description]],"")</f>
        <v/>
      </c>
      <c r="AV2952" s="46" t="str">
        <f>IF(Table1[[#This Row],[Cur_Amount Debit]]&gt;0,ROUND(Table1[[#This Row],[Cur_Amount Debit]],2),"")</f>
        <v/>
      </c>
      <c r="AW2952" s="46" t="str">
        <f>IF(Table1[[#This Row],[Cur_Amount Credit]]&gt;0,ROUND(Table1[[#This Row],[Cur_Amount Credit]],2),"")</f>
        <v/>
      </c>
      <c r="AX2952" s="46" t="str">
        <f>LEFT(Table1[[#This Row],[Cur]],3)</f>
        <v/>
      </c>
      <c r="AY2952" s="59"/>
      <c r="AZ2952" s="46"/>
      <c r="BA2952" s="46" t="str">
        <f>IF(Table1[[#This Row],[Cur]]&lt;&gt;"",IF(Table1[[#This Row],[Cur]]="USD","",ExchangeRate),"")</f>
        <v/>
      </c>
      <c r="BB2952" s="46" t="str">
        <f>IF(Table1[[#This Row],[Grant]]&lt;&gt;"",VLOOKUP(Table1[[#This Row],[Grant]],Grants!B:D,3),"")</f>
        <v/>
      </c>
      <c r="BC2952" s="46" t="str">
        <f>TRIM(Table1[[#This Row],[Vendor ID]])</f>
        <v/>
      </c>
      <c r="BD2952">
        <f>IF(Table1[[#This Row],[Reference Number]]=Q2951,BD2951,BD2951+1)</f>
        <v>0</v>
      </c>
    </row>
    <row r="2953" spans="1:56" ht="11.25" customHeight="1" x14ac:dyDescent="0.25">
      <c r="A2953" s="1"/>
      <c r="B2953" s="88" t="str">
        <f>IF(Table1[[#This Row],[Posting Date]]&lt;&gt;"",IF(Table1[[#This Row],[Reference Number]]=Q2952,B2952+1,1),"")</f>
        <v/>
      </c>
      <c r="C2953" s="61"/>
      <c r="D2953" s="61"/>
      <c r="E2953" s="138"/>
      <c r="F2953" s="141" t="str">
        <f>IFERROR(IF(VLOOKUP(Table1[[#This Row],[Budget Code Description]],Dimentions!$X$6:$AC$139,2,FALSE)="","",VLOOKUP(Table1[[#This Row],[Budget Code Description]],Dimentions!$X$6:$AC$139,2,FALSE)),"")</f>
        <v/>
      </c>
      <c r="G2953" s="141"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1" t="str">
        <f>IFERROR(VLOOKUP(Table1[[#This Row],[Budget Code Description]],Table6[#All],8,FALSE),"")</f>
        <v/>
      </c>
      <c r="L2953" s="63"/>
      <c r="M2953" s="65" t="str">
        <f>IFERROR(VLOOKUP(Table1[[#This Row],[Staff ID]],Table2[],2,FALSE),"")</f>
        <v/>
      </c>
      <c r="N2953" s="209" t="str">
        <f>IFERROR(IF(VLOOKUP(Table1[[#This Row],[Budget Code Description]],Dimentions!$X$6:$AC$134,4,FALSE)="","",VLOOKUP(Table1[[#This Row],[Budget Code Description]],Dimentions!$X$6:$AC$134,4,FALSE)),"")</f>
        <v/>
      </c>
      <c r="O2953" s="65" t="str">
        <f>IFERROR(VLOOKUP(Table1[[#This Row],[Vendor ID]],Table549[],2,FALSE),"")</f>
        <v/>
      </c>
      <c r="P2953" s="63"/>
      <c r="Q2953" s="141" t="str">
        <f>IF(Table1[[#This Row],[Posting Date]]&lt;&gt;"",$D$9,"")</f>
        <v/>
      </c>
      <c r="R2953" s="157" t="str">
        <f>IF(Table1[[#This Row],[Posting Date]]&lt;&gt;"",$D$10,"")</f>
        <v/>
      </c>
      <c r="S2953" s="66"/>
      <c r="T2953" s="63"/>
      <c r="U2953" s="67"/>
      <c r="V2953" s="67"/>
      <c r="W2953" s="67" t="str">
        <f t="shared" si="50"/>
        <v/>
      </c>
      <c r="X2953" s="159" t="str">
        <f>IF(E2953="","",(IF(Table1[[#This Row],[Cur]]="USD",Table1[[#This Row],[Cur_Amount Debit]],Table1[[#This Row],[Cur_Amount Debit]]/Table1[[#This Row],[Exchange Rate]])))</f>
        <v/>
      </c>
      <c r="Y2953" s="159" t="str">
        <f>IF(E2953="","",(IF(Table1[[#This Row],[Cur]]="USD",Table1[[#This Row],[Cur_Amount Credit]],Table1[[#This Row],[Cur_Amount Credit]]/ExchangeRate)))</f>
        <v/>
      </c>
      <c r="Z2953" s="201" t="str">
        <f>IF(E2953="","",(Table1[[#This Row],[Debit USD]]-Table1[[#This Row],[Credit USD]]))</f>
        <v/>
      </c>
      <c r="AA2953" s="226"/>
      <c r="AB2953" s="255"/>
      <c r="AC2953" s="1"/>
      <c r="AD2953" s="15"/>
      <c r="AE2953" s="15" t="str">
        <f>IF(AND(OR(Table1[[#This Row],[Account]]="15030",Table1[[#This Row],[Account]]="15035",Table1[[#This Row],[Account]]="20150"),Table1[[#This Row],[Vendor ID]]=""),1,"")</f>
        <v/>
      </c>
      <c r="AF2953" s="15"/>
      <c r="AG2953" s="15"/>
      <c r="AH2953" s="15"/>
      <c r="AI2953" s="46" t="str">
        <f>IF(Table1[[#This Row],[Posting Date]]&lt;&gt;"","GJ-"&amp;CountryID,"")</f>
        <v/>
      </c>
      <c r="AJ2953" s="59" t="str">
        <f>IF(Table1[[#This Row],[Posting Date]]&lt;&gt;"",Table1[[#This Row],[Posting Date]],"")</f>
        <v/>
      </c>
      <c r="AK2953" s="46"/>
      <c r="AL2953" s="46" t="str">
        <f>IF(Table1[[#This Row],[Description]]&lt;&gt;"",Table1[[#This Row],[Description]],"")</f>
        <v/>
      </c>
      <c r="AM2953" s="46" t="str">
        <f>IF(Table1[[#This Row],[Posting Date]]&lt;&gt;"",Table1[[#This Row],[Reference Number]],"")</f>
        <v/>
      </c>
      <c r="AN2953" s="46" t="str">
        <f>TRIM(Table1[[#This Row],[Line '#]])</f>
        <v/>
      </c>
      <c r="AO2953" s="46" t="str">
        <f>TRIM(Table1[[#This Row],[Account]])</f>
        <v/>
      </c>
      <c r="AP2953" s="46" t="str">
        <f>IF(Table1[[#This Row],[Posting Date]]&lt;&gt;"",$D$5,"")</f>
        <v/>
      </c>
      <c r="AQ2953" s="46" t="str">
        <f>TRIM(Table1[[#This Row],[Departments-Prgrams]])</f>
        <v/>
      </c>
      <c r="AR2953" s="46" t="str">
        <f>TRIM(Table1[[#This Row],[Grant]])</f>
        <v/>
      </c>
      <c r="AS2953" s="46" t="str">
        <f>TRIM(Table1[[#This Row],[Staff ID]])</f>
        <v/>
      </c>
      <c r="AT2953" s="46" t="str">
        <f>IF(TRIM(Table1[[#This Row],[Budget Code]])=0,"",TRIM(Table1[[#This Row],[Budget Code]]))</f>
        <v/>
      </c>
      <c r="AU2953" s="46" t="str">
        <f>IF(Table1[[#This Row],[Line Description]]&lt;&gt;"",Table1[[#This Row],[Line Description]],"")</f>
        <v/>
      </c>
      <c r="AV2953" s="46" t="str">
        <f>IF(Table1[[#This Row],[Cur_Amount Debit]]&gt;0,ROUND(Table1[[#This Row],[Cur_Amount Debit]],2),"")</f>
        <v/>
      </c>
      <c r="AW2953" s="46" t="str">
        <f>IF(Table1[[#This Row],[Cur_Amount Credit]]&gt;0,ROUND(Table1[[#This Row],[Cur_Amount Credit]],2),"")</f>
        <v/>
      </c>
      <c r="AX2953" s="46" t="str">
        <f>LEFT(Table1[[#This Row],[Cur]],3)</f>
        <v/>
      </c>
      <c r="AY2953" s="59"/>
      <c r="AZ2953" s="46"/>
      <c r="BA2953" s="46" t="str">
        <f>IF(Table1[[#This Row],[Cur]]&lt;&gt;"",IF(Table1[[#This Row],[Cur]]="USD","",ExchangeRate),"")</f>
        <v/>
      </c>
      <c r="BB2953" s="46" t="str">
        <f>IF(Table1[[#This Row],[Grant]]&lt;&gt;"",VLOOKUP(Table1[[#This Row],[Grant]],Grants!B:D,3),"")</f>
        <v/>
      </c>
      <c r="BC2953" s="46" t="str">
        <f>TRIM(Table1[[#This Row],[Vendor ID]])</f>
        <v/>
      </c>
      <c r="BD2953">
        <f>IF(Table1[[#This Row],[Reference Number]]=Q2952,BD2952,BD2952+1)</f>
        <v>0</v>
      </c>
    </row>
    <row r="2954" spans="1:56" ht="11.25" customHeight="1" x14ac:dyDescent="0.25">
      <c r="A2954" s="1"/>
      <c r="B2954" s="88" t="str">
        <f>IF(Table1[[#This Row],[Posting Date]]&lt;&gt;"",IF(Table1[[#This Row],[Reference Number]]=Q2953,B2953+1,1),"")</f>
        <v/>
      </c>
      <c r="C2954" s="61"/>
      <c r="D2954" s="61"/>
      <c r="E2954" s="138"/>
      <c r="F2954" s="141" t="str">
        <f>IFERROR(IF(VLOOKUP(Table1[[#This Row],[Budget Code Description]],Dimentions!$X$6:$AC$139,2,FALSE)="","",VLOOKUP(Table1[[#This Row],[Budget Code Description]],Dimentions!$X$6:$AC$139,2,FALSE)),"")</f>
        <v/>
      </c>
      <c r="G2954" s="141"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1" t="str">
        <f>IFERROR(VLOOKUP(Table1[[#This Row],[Budget Code Description]],Table6[#All],8,FALSE),"")</f>
        <v/>
      </c>
      <c r="L2954" s="63"/>
      <c r="M2954" s="65" t="str">
        <f>IFERROR(VLOOKUP(Table1[[#This Row],[Staff ID]],Table2[],2,FALSE),"")</f>
        <v/>
      </c>
      <c r="N2954" s="209" t="str">
        <f>IFERROR(IF(VLOOKUP(Table1[[#This Row],[Budget Code Description]],Dimentions!$X$6:$AC$134,4,FALSE)="","",VLOOKUP(Table1[[#This Row],[Budget Code Description]],Dimentions!$X$6:$AC$134,4,FALSE)),"")</f>
        <v/>
      </c>
      <c r="O2954" s="65" t="str">
        <f>IFERROR(VLOOKUP(Table1[[#This Row],[Vendor ID]],Table549[],2,FALSE),"")</f>
        <v/>
      </c>
      <c r="P2954" s="63"/>
      <c r="Q2954" s="141" t="str">
        <f>IF(Table1[[#This Row],[Posting Date]]&lt;&gt;"",$D$9,"")</f>
        <v/>
      </c>
      <c r="R2954" s="157" t="str">
        <f>IF(Table1[[#This Row],[Posting Date]]&lt;&gt;"",$D$10,"")</f>
        <v/>
      </c>
      <c r="S2954" s="66"/>
      <c r="T2954" s="63"/>
      <c r="U2954" s="67"/>
      <c r="V2954" s="67"/>
      <c r="W2954" s="67" t="str">
        <f t="shared" si="50"/>
        <v/>
      </c>
      <c r="X2954" s="159" t="str">
        <f>IF(E2954="","",(IF(Table1[[#This Row],[Cur]]="USD",Table1[[#This Row],[Cur_Amount Debit]],Table1[[#This Row],[Cur_Amount Debit]]/Table1[[#This Row],[Exchange Rate]])))</f>
        <v/>
      </c>
      <c r="Y2954" s="159" t="str">
        <f>IF(E2954="","",(IF(Table1[[#This Row],[Cur]]="USD",Table1[[#This Row],[Cur_Amount Credit]],Table1[[#This Row],[Cur_Amount Credit]]/ExchangeRate)))</f>
        <v/>
      </c>
      <c r="Z2954" s="201" t="str">
        <f>IF(E2954="","",(Table1[[#This Row],[Debit USD]]-Table1[[#This Row],[Credit USD]]))</f>
        <v/>
      </c>
      <c r="AA2954" s="226"/>
      <c r="AB2954" s="255"/>
      <c r="AC2954" s="1"/>
      <c r="AD2954" s="15"/>
      <c r="AE2954" s="15" t="str">
        <f>IF(AND(OR(Table1[[#This Row],[Account]]="15030",Table1[[#This Row],[Account]]="15035",Table1[[#This Row],[Account]]="20150"),Table1[[#This Row],[Vendor ID]]=""),1,"")</f>
        <v/>
      </c>
      <c r="AF2954" s="15"/>
      <c r="AG2954" s="15"/>
      <c r="AH2954" s="15"/>
      <c r="AI2954" s="46" t="str">
        <f>IF(Table1[[#This Row],[Posting Date]]&lt;&gt;"","GJ-"&amp;CountryID,"")</f>
        <v/>
      </c>
      <c r="AJ2954" s="59" t="str">
        <f>IF(Table1[[#This Row],[Posting Date]]&lt;&gt;"",Table1[[#This Row],[Posting Date]],"")</f>
        <v/>
      </c>
      <c r="AK2954" s="46"/>
      <c r="AL2954" s="46" t="str">
        <f>IF(Table1[[#This Row],[Description]]&lt;&gt;"",Table1[[#This Row],[Description]],"")</f>
        <v/>
      </c>
      <c r="AM2954" s="46" t="str">
        <f>IF(Table1[[#This Row],[Posting Date]]&lt;&gt;"",Table1[[#This Row],[Reference Number]],"")</f>
        <v/>
      </c>
      <c r="AN2954" s="46" t="str">
        <f>TRIM(Table1[[#This Row],[Line '#]])</f>
        <v/>
      </c>
      <c r="AO2954" s="46" t="str">
        <f>TRIM(Table1[[#This Row],[Account]])</f>
        <v/>
      </c>
      <c r="AP2954" s="46" t="str">
        <f>IF(Table1[[#This Row],[Posting Date]]&lt;&gt;"",$D$5,"")</f>
        <v/>
      </c>
      <c r="AQ2954" s="46" t="str">
        <f>TRIM(Table1[[#This Row],[Departments-Prgrams]])</f>
        <v/>
      </c>
      <c r="AR2954" s="46" t="str">
        <f>TRIM(Table1[[#This Row],[Grant]])</f>
        <v/>
      </c>
      <c r="AS2954" s="46" t="str">
        <f>TRIM(Table1[[#This Row],[Staff ID]])</f>
        <v/>
      </c>
      <c r="AT2954" s="46" t="str">
        <f>IF(TRIM(Table1[[#This Row],[Budget Code]])=0,"",TRIM(Table1[[#This Row],[Budget Code]]))</f>
        <v/>
      </c>
      <c r="AU2954" s="46" t="str">
        <f>IF(Table1[[#This Row],[Line Description]]&lt;&gt;"",Table1[[#This Row],[Line Description]],"")</f>
        <v/>
      </c>
      <c r="AV2954" s="46" t="str">
        <f>IF(Table1[[#This Row],[Cur_Amount Debit]]&gt;0,ROUND(Table1[[#This Row],[Cur_Amount Debit]],2),"")</f>
        <v/>
      </c>
      <c r="AW2954" s="46" t="str">
        <f>IF(Table1[[#This Row],[Cur_Amount Credit]]&gt;0,ROUND(Table1[[#This Row],[Cur_Amount Credit]],2),"")</f>
        <v/>
      </c>
      <c r="AX2954" s="46" t="str">
        <f>LEFT(Table1[[#This Row],[Cur]],3)</f>
        <v/>
      </c>
      <c r="AY2954" s="59"/>
      <c r="AZ2954" s="46"/>
      <c r="BA2954" s="46" t="str">
        <f>IF(Table1[[#This Row],[Cur]]&lt;&gt;"",IF(Table1[[#This Row],[Cur]]="USD","",ExchangeRate),"")</f>
        <v/>
      </c>
      <c r="BB2954" s="46" t="str">
        <f>IF(Table1[[#This Row],[Grant]]&lt;&gt;"",VLOOKUP(Table1[[#This Row],[Grant]],Grants!B:D,3),"")</f>
        <v/>
      </c>
      <c r="BC2954" s="46" t="str">
        <f>TRIM(Table1[[#This Row],[Vendor ID]])</f>
        <v/>
      </c>
      <c r="BD2954">
        <f>IF(Table1[[#This Row],[Reference Number]]=Q2953,BD2953,BD2953+1)</f>
        <v>0</v>
      </c>
    </row>
    <row r="2955" spans="1:56" ht="11.25" customHeight="1" x14ac:dyDescent="0.25">
      <c r="A2955" s="1"/>
      <c r="B2955" s="88" t="str">
        <f>IF(Table1[[#This Row],[Posting Date]]&lt;&gt;"",IF(Table1[[#This Row],[Reference Number]]=Q2954,B2954+1,1),"")</f>
        <v/>
      </c>
      <c r="C2955" s="61"/>
      <c r="D2955" s="61"/>
      <c r="E2955" s="138"/>
      <c r="F2955" s="141" t="str">
        <f>IFERROR(IF(VLOOKUP(Table1[[#This Row],[Budget Code Description]],Dimentions!$X$6:$AC$139,2,FALSE)="","",VLOOKUP(Table1[[#This Row],[Budget Code Description]],Dimentions!$X$6:$AC$139,2,FALSE)),"")</f>
        <v/>
      </c>
      <c r="G2955" s="141"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1" t="str">
        <f>IFERROR(VLOOKUP(Table1[[#This Row],[Budget Code Description]],Table6[#All],8,FALSE),"")</f>
        <v/>
      </c>
      <c r="L2955" s="63"/>
      <c r="M2955" s="65" t="str">
        <f>IFERROR(VLOOKUP(Table1[[#This Row],[Staff ID]],Table2[],2,FALSE),"")</f>
        <v/>
      </c>
      <c r="N2955" s="209" t="str">
        <f>IFERROR(IF(VLOOKUP(Table1[[#This Row],[Budget Code Description]],Dimentions!$X$6:$AC$134,4,FALSE)="","",VLOOKUP(Table1[[#This Row],[Budget Code Description]],Dimentions!$X$6:$AC$134,4,FALSE)),"")</f>
        <v/>
      </c>
      <c r="O2955" s="65" t="str">
        <f>IFERROR(VLOOKUP(Table1[[#This Row],[Vendor ID]],Table549[],2,FALSE),"")</f>
        <v/>
      </c>
      <c r="P2955" s="63"/>
      <c r="Q2955" s="141" t="str">
        <f>IF(Table1[[#This Row],[Posting Date]]&lt;&gt;"",$D$9,"")</f>
        <v/>
      </c>
      <c r="R2955" s="157" t="str">
        <f>IF(Table1[[#This Row],[Posting Date]]&lt;&gt;"",$D$10,"")</f>
        <v/>
      </c>
      <c r="S2955" s="66"/>
      <c r="T2955" s="63"/>
      <c r="U2955" s="67"/>
      <c r="V2955" s="67"/>
      <c r="W2955" s="67" t="str">
        <f t="shared" si="50"/>
        <v/>
      </c>
      <c r="X2955" s="159" t="str">
        <f>IF(E2955="","",(IF(Table1[[#This Row],[Cur]]="USD",Table1[[#This Row],[Cur_Amount Debit]],Table1[[#This Row],[Cur_Amount Debit]]/Table1[[#This Row],[Exchange Rate]])))</f>
        <v/>
      </c>
      <c r="Y2955" s="159" t="str">
        <f>IF(E2955="","",(IF(Table1[[#This Row],[Cur]]="USD",Table1[[#This Row],[Cur_Amount Credit]],Table1[[#This Row],[Cur_Amount Credit]]/ExchangeRate)))</f>
        <v/>
      </c>
      <c r="Z2955" s="201" t="str">
        <f>IF(E2955="","",(Table1[[#This Row],[Debit USD]]-Table1[[#This Row],[Credit USD]]))</f>
        <v/>
      </c>
      <c r="AA2955" s="226"/>
      <c r="AB2955" s="255"/>
      <c r="AC2955" s="1"/>
      <c r="AD2955" s="15"/>
      <c r="AE2955" s="15" t="str">
        <f>IF(AND(OR(Table1[[#This Row],[Account]]="15030",Table1[[#This Row],[Account]]="15035",Table1[[#This Row],[Account]]="20150"),Table1[[#This Row],[Vendor ID]]=""),1,"")</f>
        <v/>
      </c>
      <c r="AF2955" s="15"/>
      <c r="AG2955" s="15"/>
      <c r="AH2955" s="15"/>
      <c r="AI2955" s="46" t="str">
        <f>IF(Table1[[#This Row],[Posting Date]]&lt;&gt;"","GJ-"&amp;CountryID,"")</f>
        <v/>
      </c>
      <c r="AJ2955" s="59" t="str">
        <f>IF(Table1[[#This Row],[Posting Date]]&lt;&gt;"",Table1[[#This Row],[Posting Date]],"")</f>
        <v/>
      </c>
      <c r="AK2955" s="46"/>
      <c r="AL2955" s="46" t="str">
        <f>IF(Table1[[#This Row],[Description]]&lt;&gt;"",Table1[[#This Row],[Description]],"")</f>
        <v/>
      </c>
      <c r="AM2955" s="46" t="str">
        <f>IF(Table1[[#This Row],[Posting Date]]&lt;&gt;"",Table1[[#This Row],[Reference Number]],"")</f>
        <v/>
      </c>
      <c r="AN2955" s="46" t="str">
        <f>TRIM(Table1[[#This Row],[Line '#]])</f>
        <v/>
      </c>
      <c r="AO2955" s="46" t="str">
        <f>TRIM(Table1[[#This Row],[Account]])</f>
        <v/>
      </c>
      <c r="AP2955" s="46" t="str">
        <f>IF(Table1[[#This Row],[Posting Date]]&lt;&gt;"",$D$5,"")</f>
        <v/>
      </c>
      <c r="AQ2955" s="46" t="str">
        <f>TRIM(Table1[[#This Row],[Departments-Prgrams]])</f>
        <v/>
      </c>
      <c r="AR2955" s="46" t="str">
        <f>TRIM(Table1[[#This Row],[Grant]])</f>
        <v/>
      </c>
      <c r="AS2955" s="46" t="str">
        <f>TRIM(Table1[[#This Row],[Staff ID]])</f>
        <v/>
      </c>
      <c r="AT2955" s="46" t="str">
        <f>IF(TRIM(Table1[[#This Row],[Budget Code]])=0,"",TRIM(Table1[[#This Row],[Budget Code]]))</f>
        <v/>
      </c>
      <c r="AU2955" s="46" t="str">
        <f>IF(Table1[[#This Row],[Line Description]]&lt;&gt;"",Table1[[#This Row],[Line Description]],"")</f>
        <v/>
      </c>
      <c r="AV2955" s="46" t="str">
        <f>IF(Table1[[#This Row],[Cur_Amount Debit]]&gt;0,ROUND(Table1[[#This Row],[Cur_Amount Debit]],2),"")</f>
        <v/>
      </c>
      <c r="AW2955" s="46" t="str">
        <f>IF(Table1[[#This Row],[Cur_Amount Credit]]&gt;0,ROUND(Table1[[#This Row],[Cur_Amount Credit]],2),"")</f>
        <v/>
      </c>
      <c r="AX2955" s="46" t="str">
        <f>LEFT(Table1[[#This Row],[Cur]],3)</f>
        <v/>
      </c>
      <c r="AY2955" s="59"/>
      <c r="AZ2955" s="46"/>
      <c r="BA2955" s="46" t="str">
        <f>IF(Table1[[#This Row],[Cur]]&lt;&gt;"",IF(Table1[[#This Row],[Cur]]="USD","",ExchangeRate),"")</f>
        <v/>
      </c>
      <c r="BB2955" s="46" t="str">
        <f>IF(Table1[[#This Row],[Grant]]&lt;&gt;"",VLOOKUP(Table1[[#This Row],[Grant]],Grants!B:D,3),"")</f>
        <v/>
      </c>
      <c r="BC2955" s="46" t="str">
        <f>TRIM(Table1[[#This Row],[Vendor ID]])</f>
        <v/>
      </c>
      <c r="BD2955">
        <f>IF(Table1[[#This Row],[Reference Number]]=Q2954,BD2954,BD2954+1)</f>
        <v>0</v>
      </c>
    </row>
    <row r="2956" spans="1:56" ht="11.25" customHeight="1" x14ac:dyDescent="0.25">
      <c r="A2956" s="1"/>
      <c r="B2956" s="88" t="str">
        <f>IF(Table1[[#This Row],[Posting Date]]&lt;&gt;"",IF(Table1[[#This Row],[Reference Number]]=Q2955,B2955+1,1),"")</f>
        <v/>
      </c>
      <c r="C2956" s="61"/>
      <c r="D2956" s="61"/>
      <c r="E2956" s="138"/>
      <c r="F2956" s="141" t="str">
        <f>IFERROR(IF(VLOOKUP(Table1[[#This Row],[Budget Code Description]],Dimentions!$X$6:$AC$139,2,FALSE)="","",VLOOKUP(Table1[[#This Row],[Budget Code Description]],Dimentions!$X$6:$AC$139,2,FALSE)),"")</f>
        <v/>
      </c>
      <c r="G2956" s="141"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1" t="str">
        <f>IFERROR(VLOOKUP(Table1[[#This Row],[Budget Code Description]],Table6[#All],8,FALSE),"")</f>
        <v/>
      </c>
      <c r="L2956" s="63"/>
      <c r="M2956" s="65" t="str">
        <f>IFERROR(VLOOKUP(Table1[[#This Row],[Staff ID]],Table2[],2,FALSE),"")</f>
        <v/>
      </c>
      <c r="N2956" s="209" t="str">
        <f>IFERROR(IF(VLOOKUP(Table1[[#This Row],[Budget Code Description]],Dimentions!$X$6:$AC$134,4,FALSE)="","",VLOOKUP(Table1[[#This Row],[Budget Code Description]],Dimentions!$X$6:$AC$134,4,FALSE)),"")</f>
        <v/>
      </c>
      <c r="O2956" s="65" t="str">
        <f>IFERROR(VLOOKUP(Table1[[#This Row],[Vendor ID]],Table549[],2,FALSE),"")</f>
        <v/>
      </c>
      <c r="P2956" s="63"/>
      <c r="Q2956" s="141" t="str">
        <f>IF(Table1[[#This Row],[Posting Date]]&lt;&gt;"",$D$9,"")</f>
        <v/>
      </c>
      <c r="R2956" s="157" t="str">
        <f>IF(Table1[[#This Row],[Posting Date]]&lt;&gt;"",$D$10,"")</f>
        <v/>
      </c>
      <c r="S2956" s="66"/>
      <c r="T2956" s="63"/>
      <c r="U2956" s="67"/>
      <c r="V2956" s="67"/>
      <c r="W2956" s="67" t="str">
        <f t="shared" si="50"/>
        <v/>
      </c>
      <c r="X2956" s="159" t="str">
        <f>IF(E2956="","",(IF(Table1[[#This Row],[Cur]]="USD",Table1[[#This Row],[Cur_Amount Debit]],Table1[[#This Row],[Cur_Amount Debit]]/Table1[[#This Row],[Exchange Rate]])))</f>
        <v/>
      </c>
      <c r="Y2956" s="159" t="str">
        <f>IF(E2956="","",(IF(Table1[[#This Row],[Cur]]="USD",Table1[[#This Row],[Cur_Amount Credit]],Table1[[#This Row],[Cur_Amount Credit]]/ExchangeRate)))</f>
        <v/>
      </c>
      <c r="Z2956" s="201" t="str">
        <f>IF(E2956="","",(Table1[[#This Row],[Debit USD]]-Table1[[#This Row],[Credit USD]]))</f>
        <v/>
      </c>
      <c r="AA2956" s="226"/>
      <c r="AB2956" s="255"/>
      <c r="AC2956" s="1"/>
      <c r="AD2956" s="15"/>
      <c r="AE2956" s="15" t="str">
        <f>IF(AND(OR(Table1[[#This Row],[Account]]="15030",Table1[[#This Row],[Account]]="15035",Table1[[#This Row],[Account]]="20150"),Table1[[#This Row],[Vendor ID]]=""),1,"")</f>
        <v/>
      </c>
      <c r="AF2956" s="15"/>
      <c r="AG2956" s="15"/>
      <c r="AH2956" s="15"/>
      <c r="AI2956" s="46" t="str">
        <f>IF(Table1[[#This Row],[Posting Date]]&lt;&gt;"","GJ-"&amp;CountryID,"")</f>
        <v/>
      </c>
      <c r="AJ2956" s="59" t="str">
        <f>IF(Table1[[#This Row],[Posting Date]]&lt;&gt;"",Table1[[#This Row],[Posting Date]],"")</f>
        <v/>
      </c>
      <c r="AK2956" s="46"/>
      <c r="AL2956" s="46" t="str">
        <f>IF(Table1[[#This Row],[Description]]&lt;&gt;"",Table1[[#This Row],[Description]],"")</f>
        <v/>
      </c>
      <c r="AM2956" s="46" t="str">
        <f>IF(Table1[[#This Row],[Posting Date]]&lt;&gt;"",Table1[[#This Row],[Reference Number]],"")</f>
        <v/>
      </c>
      <c r="AN2956" s="46" t="str">
        <f>TRIM(Table1[[#This Row],[Line '#]])</f>
        <v/>
      </c>
      <c r="AO2956" s="46" t="str">
        <f>TRIM(Table1[[#This Row],[Account]])</f>
        <v/>
      </c>
      <c r="AP2956" s="46" t="str">
        <f>IF(Table1[[#This Row],[Posting Date]]&lt;&gt;"",$D$5,"")</f>
        <v/>
      </c>
      <c r="AQ2956" s="46" t="str">
        <f>TRIM(Table1[[#This Row],[Departments-Prgrams]])</f>
        <v/>
      </c>
      <c r="AR2956" s="46" t="str">
        <f>TRIM(Table1[[#This Row],[Grant]])</f>
        <v/>
      </c>
      <c r="AS2956" s="46" t="str">
        <f>TRIM(Table1[[#This Row],[Staff ID]])</f>
        <v/>
      </c>
      <c r="AT2956" s="46" t="str">
        <f>IF(TRIM(Table1[[#This Row],[Budget Code]])=0,"",TRIM(Table1[[#This Row],[Budget Code]]))</f>
        <v/>
      </c>
      <c r="AU2956" s="46" t="str">
        <f>IF(Table1[[#This Row],[Line Description]]&lt;&gt;"",Table1[[#This Row],[Line Description]],"")</f>
        <v/>
      </c>
      <c r="AV2956" s="46" t="str">
        <f>IF(Table1[[#This Row],[Cur_Amount Debit]]&gt;0,ROUND(Table1[[#This Row],[Cur_Amount Debit]],2),"")</f>
        <v/>
      </c>
      <c r="AW2956" s="46" t="str">
        <f>IF(Table1[[#This Row],[Cur_Amount Credit]]&gt;0,ROUND(Table1[[#This Row],[Cur_Amount Credit]],2),"")</f>
        <v/>
      </c>
      <c r="AX2956" s="46" t="str">
        <f>LEFT(Table1[[#This Row],[Cur]],3)</f>
        <v/>
      </c>
      <c r="AY2956" s="59"/>
      <c r="AZ2956" s="46"/>
      <c r="BA2956" s="46" t="str">
        <f>IF(Table1[[#This Row],[Cur]]&lt;&gt;"",IF(Table1[[#This Row],[Cur]]="USD","",ExchangeRate),"")</f>
        <v/>
      </c>
      <c r="BB2956" s="46" t="str">
        <f>IF(Table1[[#This Row],[Grant]]&lt;&gt;"",VLOOKUP(Table1[[#This Row],[Grant]],Grants!B:D,3),"")</f>
        <v/>
      </c>
      <c r="BC2956" s="46" t="str">
        <f>TRIM(Table1[[#This Row],[Vendor ID]])</f>
        <v/>
      </c>
      <c r="BD2956">
        <f>IF(Table1[[#This Row],[Reference Number]]=Q2955,BD2955,BD2955+1)</f>
        <v>0</v>
      </c>
    </row>
    <row r="2957" spans="1:56" ht="11.25" customHeight="1" x14ac:dyDescent="0.25">
      <c r="A2957" s="1"/>
      <c r="B2957" s="88" t="str">
        <f>IF(Table1[[#This Row],[Posting Date]]&lt;&gt;"",IF(Table1[[#This Row],[Reference Number]]=Q2956,B2956+1,1),"")</f>
        <v/>
      </c>
      <c r="C2957" s="61"/>
      <c r="D2957" s="61"/>
      <c r="E2957" s="138"/>
      <c r="F2957" s="141" t="str">
        <f>IFERROR(IF(VLOOKUP(Table1[[#This Row],[Budget Code Description]],Dimentions!$X$6:$AC$139,2,FALSE)="","",VLOOKUP(Table1[[#This Row],[Budget Code Description]],Dimentions!$X$6:$AC$139,2,FALSE)),"")</f>
        <v/>
      </c>
      <c r="G2957" s="141"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1" t="str">
        <f>IFERROR(VLOOKUP(Table1[[#This Row],[Budget Code Description]],Table6[#All],8,FALSE),"")</f>
        <v/>
      </c>
      <c r="L2957" s="63"/>
      <c r="M2957" s="65" t="str">
        <f>IFERROR(VLOOKUP(Table1[[#This Row],[Staff ID]],Table2[],2,FALSE),"")</f>
        <v/>
      </c>
      <c r="N2957" s="209" t="str">
        <f>IFERROR(IF(VLOOKUP(Table1[[#This Row],[Budget Code Description]],Dimentions!$X$6:$AC$134,4,FALSE)="","",VLOOKUP(Table1[[#This Row],[Budget Code Description]],Dimentions!$X$6:$AC$134,4,FALSE)),"")</f>
        <v/>
      </c>
      <c r="O2957" s="65" t="str">
        <f>IFERROR(VLOOKUP(Table1[[#This Row],[Vendor ID]],Table549[],2,FALSE),"")</f>
        <v/>
      </c>
      <c r="P2957" s="63"/>
      <c r="Q2957" s="141" t="str">
        <f>IF(Table1[[#This Row],[Posting Date]]&lt;&gt;"",$D$9,"")</f>
        <v/>
      </c>
      <c r="R2957" s="157" t="str">
        <f>IF(Table1[[#This Row],[Posting Date]]&lt;&gt;"",$D$10,"")</f>
        <v/>
      </c>
      <c r="S2957" s="66"/>
      <c r="T2957" s="63"/>
      <c r="U2957" s="67"/>
      <c r="V2957" s="67"/>
      <c r="W2957" s="67" t="str">
        <f t="shared" si="50"/>
        <v/>
      </c>
      <c r="X2957" s="159" t="str">
        <f>IF(E2957="","",(IF(Table1[[#This Row],[Cur]]="USD",Table1[[#This Row],[Cur_Amount Debit]],Table1[[#This Row],[Cur_Amount Debit]]/Table1[[#This Row],[Exchange Rate]])))</f>
        <v/>
      </c>
      <c r="Y2957" s="159" t="str">
        <f>IF(E2957="","",(IF(Table1[[#This Row],[Cur]]="USD",Table1[[#This Row],[Cur_Amount Credit]],Table1[[#This Row],[Cur_Amount Credit]]/ExchangeRate)))</f>
        <v/>
      </c>
      <c r="Z2957" s="201" t="str">
        <f>IF(E2957="","",(Table1[[#This Row],[Debit USD]]-Table1[[#This Row],[Credit USD]]))</f>
        <v/>
      </c>
      <c r="AA2957" s="226"/>
      <c r="AB2957" s="255"/>
      <c r="AC2957" s="1"/>
      <c r="AD2957" s="15"/>
      <c r="AE2957" s="15" t="str">
        <f>IF(AND(OR(Table1[[#This Row],[Account]]="15030",Table1[[#This Row],[Account]]="15035",Table1[[#This Row],[Account]]="20150"),Table1[[#This Row],[Vendor ID]]=""),1,"")</f>
        <v/>
      </c>
      <c r="AF2957" s="15"/>
      <c r="AG2957" s="15"/>
      <c r="AH2957" s="15"/>
      <c r="AI2957" s="46" t="str">
        <f>IF(Table1[[#This Row],[Posting Date]]&lt;&gt;"","GJ-"&amp;CountryID,"")</f>
        <v/>
      </c>
      <c r="AJ2957" s="59" t="str">
        <f>IF(Table1[[#This Row],[Posting Date]]&lt;&gt;"",Table1[[#This Row],[Posting Date]],"")</f>
        <v/>
      </c>
      <c r="AK2957" s="46"/>
      <c r="AL2957" s="46" t="str">
        <f>IF(Table1[[#This Row],[Description]]&lt;&gt;"",Table1[[#This Row],[Description]],"")</f>
        <v/>
      </c>
      <c r="AM2957" s="46" t="str">
        <f>IF(Table1[[#This Row],[Posting Date]]&lt;&gt;"",Table1[[#This Row],[Reference Number]],"")</f>
        <v/>
      </c>
      <c r="AN2957" s="46" t="str">
        <f>TRIM(Table1[[#This Row],[Line '#]])</f>
        <v/>
      </c>
      <c r="AO2957" s="46" t="str">
        <f>TRIM(Table1[[#This Row],[Account]])</f>
        <v/>
      </c>
      <c r="AP2957" s="46" t="str">
        <f>IF(Table1[[#This Row],[Posting Date]]&lt;&gt;"",$D$5,"")</f>
        <v/>
      </c>
      <c r="AQ2957" s="46" t="str">
        <f>TRIM(Table1[[#This Row],[Departments-Prgrams]])</f>
        <v/>
      </c>
      <c r="AR2957" s="46" t="str">
        <f>TRIM(Table1[[#This Row],[Grant]])</f>
        <v/>
      </c>
      <c r="AS2957" s="46" t="str">
        <f>TRIM(Table1[[#This Row],[Staff ID]])</f>
        <v/>
      </c>
      <c r="AT2957" s="46" t="str">
        <f>IF(TRIM(Table1[[#This Row],[Budget Code]])=0,"",TRIM(Table1[[#This Row],[Budget Code]]))</f>
        <v/>
      </c>
      <c r="AU2957" s="46" t="str">
        <f>IF(Table1[[#This Row],[Line Description]]&lt;&gt;"",Table1[[#This Row],[Line Description]],"")</f>
        <v/>
      </c>
      <c r="AV2957" s="46" t="str">
        <f>IF(Table1[[#This Row],[Cur_Amount Debit]]&gt;0,ROUND(Table1[[#This Row],[Cur_Amount Debit]],2),"")</f>
        <v/>
      </c>
      <c r="AW2957" s="46" t="str">
        <f>IF(Table1[[#This Row],[Cur_Amount Credit]]&gt;0,ROUND(Table1[[#This Row],[Cur_Amount Credit]],2),"")</f>
        <v/>
      </c>
      <c r="AX2957" s="46" t="str">
        <f>LEFT(Table1[[#This Row],[Cur]],3)</f>
        <v/>
      </c>
      <c r="AY2957" s="59"/>
      <c r="AZ2957" s="46"/>
      <c r="BA2957" s="46" t="str">
        <f>IF(Table1[[#This Row],[Cur]]&lt;&gt;"",IF(Table1[[#This Row],[Cur]]="USD","",ExchangeRate),"")</f>
        <v/>
      </c>
      <c r="BB2957" s="46" t="str">
        <f>IF(Table1[[#This Row],[Grant]]&lt;&gt;"",VLOOKUP(Table1[[#This Row],[Grant]],Grants!B:D,3),"")</f>
        <v/>
      </c>
      <c r="BC2957" s="46" t="str">
        <f>TRIM(Table1[[#This Row],[Vendor ID]])</f>
        <v/>
      </c>
      <c r="BD2957">
        <f>IF(Table1[[#This Row],[Reference Number]]=Q2956,BD2956,BD2956+1)</f>
        <v>0</v>
      </c>
    </row>
    <row r="2958" spans="1:56" ht="11.25" customHeight="1" x14ac:dyDescent="0.25">
      <c r="A2958" s="1"/>
      <c r="B2958" s="88" t="str">
        <f>IF(Table1[[#This Row],[Posting Date]]&lt;&gt;"",IF(Table1[[#This Row],[Reference Number]]=Q2957,B2957+1,1),"")</f>
        <v/>
      </c>
      <c r="C2958" s="61"/>
      <c r="D2958" s="61"/>
      <c r="E2958" s="138"/>
      <c r="F2958" s="141" t="str">
        <f>IFERROR(IF(VLOOKUP(Table1[[#This Row],[Budget Code Description]],Dimentions!$X$6:$AC$139,2,FALSE)="","",VLOOKUP(Table1[[#This Row],[Budget Code Description]],Dimentions!$X$6:$AC$139,2,FALSE)),"")</f>
        <v/>
      </c>
      <c r="G2958" s="141"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1" t="str">
        <f>IFERROR(VLOOKUP(Table1[[#This Row],[Budget Code Description]],Table6[#All],8,FALSE),"")</f>
        <v/>
      </c>
      <c r="L2958" s="63"/>
      <c r="M2958" s="65" t="str">
        <f>IFERROR(VLOOKUP(Table1[[#This Row],[Staff ID]],Table2[],2,FALSE),"")</f>
        <v/>
      </c>
      <c r="N2958" s="209" t="str">
        <f>IFERROR(IF(VLOOKUP(Table1[[#This Row],[Budget Code Description]],Dimentions!$X$6:$AC$134,4,FALSE)="","",VLOOKUP(Table1[[#This Row],[Budget Code Description]],Dimentions!$X$6:$AC$134,4,FALSE)),"")</f>
        <v/>
      </c>
      <c r="O2958" s="65" t="str">
        <f>IFERROR(VLOOKUP(Table1[[#This Row],[Vendor ID]],Table549[],2,FALSE),"")</f>
        <v/>
      </c>
      <c r="P2958" s="63"/>
      <c r="Q2958" s="141" t="str">
        <f>IF(Table1[[#This Row],[Posting Date]]&lt;&gt;"",$D$9,"")</f>
        <v/>
      </c>
      <c r="R2958" s="157" t="str">
        <f>IF(Table1[[#This Row],[Posting Date]]&lt;&gt;"",$D$10,"")</f>
        <v/>
      </c>
      <c r="S2958" s="66"/>
      <c r="T2958" s="63"/>
      <c r="U2958" s="67"/>
      <c r="V2958" s="67"/>
      <c r="W2958" s="67" t="str">
        <f t="shared" si="50"/>
        <v/>
      </c>
      <c r="X2958" s="159" t="str">
        <f>IF(E2958="","",(IF(Table1[[#This Row],[Cur]]="USD",Table1[[#This Row],[Cur_Amount Debit]],Table1[[#This Row],[Cur_Amount Debit]]/Table1[[#This Row],[Exchange Rate]])))</f>
        <v/>
      </c>
      <c r="Y2958" s="159" t="str">
        <f>IF(E2958="","",(IF(Table1[[#This Row],[Cur]]="USD",Table1[[#This Row],[Cur_Amount Credit]],Table1[[#This Row],[Cur_Amount Credit]]/ExchangeRate)))</f>
        <v/>
      </c>
      <c r="Z2958" s="201" t="str">
        <f>IF(E2958="","",(Table1[[#This Row],[Debit USD]]-Table1[[#This Row],[Credit USD]]))</f>
        <v/>
      </c>
      <c r="AA2958" s="226"/>
      <c r="AB2958" s="255"/>
      <c r="AC2958" s="1"/>
      <c r="AD2958" s="15"/>
      <c r="AE2958" s="15" t="str">
        <f>IF(AND(OR(Table1[[#This Row],[Account]]="15030",Table1[[#This Row],[Account]]="15035",Table1[[#This Row],[Account]]="20150"),Table1[[#This Row],[Vendor ID]]=""),1,"")</f>
        <v/>
      </c>
      <c r="AF2958" s="15"/>
      <c r="AG2958" s="15"/>
      <c r="AH2958" s="15"/>
      <c r="AI2958" s="46" t="str">
        <f>IF(Table1[[#This Row],[Posting Date]]&lt;&gt;"","GJ-"&amp;CountryID,"")</f>
        <v/>
      </c>
      <c r="AJ2958" s="59" t="str">
        <f>IF(Table1[[#This Row],[Posting Date]]&lt;&gt;"",Table1[[#This Row],[Posting Date]],"")</f>
        <v/>
      </c>
      <c r="AK2958" s="46"/>
      <c r="AL2958" s="46" t="str">
        <f>IF(Table1[[#This Row],[Description]]&lt;&gt;"",Table1[[#This Row],[Description]],"")</f>
        <v/>
      </c>
      <c r="AM2958" s="46" t="str">
        <f>IF(Table1[[#This Row],[Posting Date]]&lt;&gt;"",Table1[[#This Row],[Reference Number]],"")</f>
        <v/>
      </c>
      <c r="AN2958" s="46" t="str">
        <f>TRIM(Table1[[#This Row],[Line '#]])</f>
        <v/>
      </c>
      <c r="AO2958" s="46" t="str">
        <f>TRIM(Table1[[#This Row],[Account]])</f>
        <v/>
      </c>
      <c r="AP2958" s="46" t="str">
        <f>IF(Table1[[#This Row],[Posting Date]]&lt;&gt;"",$D$5,"")</f>
        <v/>
      </c>
      <c r="AQ2958" s="46" t="str">
        <f>TRIM(Table1[[#This Row],[Departments-Prgrams]])</f>
        <v/>
      </c>
      <c r="AR2958" s="46" t="str">
        <f>TRIM(Table1[[#This Row],[Grant]])</f>
        <v/>
      </c>
      <c r="AS2958" s="46" t="str">
        <f>TRIM(Table1[[#This Row],[Staff ID]])</f>
        <v/>
      </c>
      <c r="AT2958" s="46" t="str">
        <f>IF(TRIM(Table1[[#This Row],[Budget Code]])=0,"",TRIM(Table1[[#This Row],[Budget Code]]))</f>
        <v/>
      </c>
      <c r="AU2958" s="46" t="str">
        <f>IF(Table1[[#This Row],[Line Description]]&lt;&gt;"",Table1[[#This Row],[Line Description]],"")</f>
        <v/>
      </c>
      <c r="AV2958" s="46" t="str">
        <f>IF(Table1[[#This Row],[Cur_Amount Debit]]&gt;0,ROUND(Table1[[#This Row],[Cur_Amount Debit]],2),"")</f>
        <v/>
      </c>
      <c r="AW2958" s="46" t="str">
        <f>IF(Table1[[#This Row],[Cur_Amount Credit]]&gt;0,ROUND(Table1[[#This Row],[Cur_Amount Credit]],2),"")</f>
        <v/>
      </c>
      <c r="AX2958" s="46" t="str">
        <f>LEFT(Table1[[#This Row],[Cur]],3)</f>
        <v/>
      </c>
      <c r="AY2958" s="59"/>
      <c r="AZ2958" s="46"/>
      <c r="BA2958" s="46" t="str">
        <f>IF(Table1[[#This Row],[Cur]]&lt;&gt;"",IF(Table1[[#This Row],[Cur]]="USD","",ExchangeRate),"")</f>
        <v/>
      </c>
      <c r="BB2958" s="46" t="str">
        <f>IF(Table1[[#This Row],[Grant]]&lt;&gt;"",VLOOKUP(Table1[[#This Row],[Grant]],Grants!B:D,3),"")</f>
        <v/>
      </c>
      <c r="BC2958" s="46" t="str">
        <f>TRIM(Table1[[#This Row],[Vendor ID]])</f>
        <v/>
      </c>
      <c r="BD2958">
        <f>IF(Table1[[#This Row],[Reference Number]]=Q2957,BD2957,BD2957+1)</f>
        <v>0</v>
      </c>
    </row>
    <row r="2959" spans="1:56" ht="11.25" customHeight="1" x14ac:dyDescent="0.25">
      <c r="A2959" s="1"/>
      <c r="B2959" s="88" t="str">
        <f>IF(Table1[[#This Row],[Posting Date]]&lt;&gt;"",IF(Table1[[#This Row],[Reference Number]]=Q2958,B2958+1,1),"")</f>
        <v/>
      </c>
      <c r="C2959" s="61"/>
      <c r="D2959" s="61"/>
      <c r="E2959" s="138"/>
      <c r="F2959" s="141" t="str">
        <f>IFERROR(IF(VLOOKUP(Table1[[#This Row],[Budget Code Description]],Dimentions!$X$6:$AC$139,2,FALSE)="","",VLOOKUP(Table1[[#This Row],[Budget Code Description]],Dimentions!$X$6:$AC$139,2,FALSE)),"")</f>
        <v/>
      </c>
      <c r="G2959" s="141"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1" t="str">
        <f>IFERROR(VLOOKUP(Table1[[#This Row],[Budget Code Description]],Table6[#All],8,FALSE),"")</f>
        <v/>
      </c>
      <c r="L2959" s="63"/>
      <c r="M2959" s="65" t="str">
        <f>IFERROR(VLOOKUP(Table1[[#This Row],[Staff ID]],Table2[],2,FALSE),"")</f>
        <v/>
      </c>
      <c r="N2959" s="209" t="str">
        <f>IFERROR(IF(VLOOKUP(Table1[[#This Row],[Budget Code Description]],Dimentions!$X$6:$AC$134,4,FALSE)="","",VLOOKUP(Table1[[#This Row],[Budget Code Description]],Dimentions!$X$6:$AC$134,4,FALSE)),"")</f>
        <v/>
      </c>
      <c r="O2959" s="65" t="str">
        <f>IFERROR(VLOOKUP(Table1[[#This Row],[Vendor ID]],Table549[],2,FALSE),"")</f>
        <v/>
      </c>
      <c r="P2959" s="63"/>
      <c r="Q2959" s="141" t="str">
        <f>IF(Table1[[#This Row],[Posting Date]]&lt;&gt;"",$D$9,"")</f>
        <v/>
      </c>
      <c r="R2959" s="157" t="str">
        <f>IF(Table1[[#This Row],[Posting Date]]&lt;&gt;"",$D$10,"")</f>
        <v/>
      </c>
      <c r="S2959" s="66"/>
      <c r="T2959" s="63"/>
      <c r="U2959" s="67"/>
      <c r="V2959" s="67"/>
      <c r="W2959" s="67" t="str">
        <f t="shared" si="50"/>
        <v/>
      </c>
      <c r="X2959" s="159" t="str">
        <f>IF(E2959="","",(IF(Table1[[#This Row],[Cur]]="USD",Table1[[#This Row],[Cur_Amount Debit]],Table1[[#This Row],[Cur_Amount Debit]]/Table1[[#This Row],[Exchange Rate]])))</f>
        <v/>
      </c>
      <c r="Y2959" s="159" t="str">
        <f>IF(E2959="","",(IF(Table1[[#This Row],[Cur]]="USD",Table1[[#This Row],[Cur_Amount Credit]],Table1[[#This Row],[Cur_Amount Credit]]/ExchangeRate)))</f>
        <v/>
      </c>
      <c r="Z2959" s="201" t="str">
        <f>IF(E2959="","",(Table1[[#This Row],[Debit USD]]-Table1[[#This Row],[Credit USD]]))</f>
        <v/>
      </c>
      <c r="AA2959" s="226"/>
      <c r="AB2959" s="255"/>
      <c r="AC2959" s="1"/>
      <c r="AD2959" s="15"/>
      <c r="AE2959" s="15" t="str">
        <f>IF(AND(OR(Table1[[#This Row],[Account]]="15030",Table1[[#This Row],[Account]]="15035",Table1[[#This Row],[Account]]="20150"),Table1[[#This Row],[Vendor ID]]=""),1,"")</f>
        <v/>
      </c>
      <c r="AF2959" s="15"/>
      <c r="AG2959" s="15"/>
      <c r="AH2959" s="15"/>
      <c r="AI2959" s="46" t="str">
        <f>IF(Table1[[#This Row],[Posting Date]]&lt;&gt;"","GJ-"&amp;CountryID,"")</f>
        <v/>
      </c>
      <c r="AJ2959" s="59" t="str">
        <f>IF(Table1[[#This Row],[Posting Date]]&lt;&gt;"",Table1[[#This Row],[Posting Date]],"")</f>
        <v/>
      </c>
      <c r="AK2959" s="46"/>
      <c r="AL2959" s="46" t="str">
        <f>IF(Table1[[#This Row],[Description]]&lt;&gt;"",Table1[[#This Row],[Description]],"")</f>
        <v/>
      </c>
      <c r="AM2959" s="46" t="str">
        <f>IF(Table1[[#This Row],[Posting Date]]&lt;&gt;"",Table1[[#This Row],[Reference Number]],"")</f>
        <v/>
      </c>
      <c r="AN2959" s="46" t="str">
        <f>TRIM(Table1[[#This Row],[Line '#]])</f>
        <v/>
      </c>
      <c r="AO2959" s="46" t="str">
        <f>TRIM(Table1[[#This Row],[Account]])</f>
        <v/>
      </c>
      <c r="AP2959" s="46" t="str">
        <f>IF(Table1[[#This Row],[Posting Date]]&lt;&gt;"",$D$5,"")</f>
        <v/>
      </c>
      <c r="AQ2959" s="46" t="str">
        <f>TRIM(Table1[[#This Row],[Departments-Prgrams]])</f>
        <v/>
      </c>
      <c r="AR2959" s="46" t="str">
        <f>TRIM(Table1[[#This Row],[Grant]])</f>
        <v/>
      </c>
      <c r="AS2959" s="46" t="str">
        <f>TRIM(Table1[[#This Row],[Staff ID]])</f>
        <v/>
      </c>
      <c r="AT2959" s="46" t="str">
        <f>IF(TRIM(Table1[[#This Row],[Budget Code]])=0,"",TRIM(Table1[[#This Row],[Budget Code]]))</f>
        <v/>
      </c>
      <c r="AU2959" s="46" t="str">
        <f>IF(Table1[[#This Row],[Line Description]]&lt;&gt;"",Table1[[#This Row],[Line Description]],"")</f>
        <v/>
      </c>
      <c r="AV2959" s="46" t="str">
        <f>IF(Table1[[#This Row],[Cur_Amount Debit]]&gt;0,ROUND(Table1[[#This Row],[Cur_Amount Debit]],2),"")</f>
        <v/>
      </c>
      <c r="AW2959" s="46" t="str">
        <f>IF(Table1[[#This Row],[Cur_Amount Credit]]&gt;0,ROUND(Table1[[#This Row],[Cur_Amount Credit]],2),"")</f>
        <v/>
      </c>
      <c r="AX2959" s="46" t="str">
        <f>LEFT(Table1[[#This Row],[Cur]],3)</f>
        <v/>
      </c>
      <c r="AY2959" s="59"/>
      <c r="AZ2959" s="46"/>
      <c r="BA2959" s="46" t="str">
        <f>IF(Table1[[#This Row],[Cur]]&lt;&gt;"",IF(Table1[[#This Row],[Cur]]="USD","",ExchangeRate),"")</f>
        <v/>
      </c>
      <c r="BB2959" s="46" t="str">
        <f>IF(Table1[[#This Row],[Grant]]&lt;&gt;"",VLOOKUP(Table1[[#This Row],[Grant]],Grants!B:D,3),"")</f>
        <v/>
      </c>
      <c r="BC2959" s="46" t="str">
        <f>TRIM(Table1[[#This Row],[Vendor ID]])</f>
        <v/>
      </c>
      <c r="BD2959">
        <f>IF(Table1[[#This Row],[Reference Number]]=Q2958,BD2958,BD2958+1)</f>
        <v>0</v>
      </c>
    </row>
    <row r="2960" spans="1:56" ht="11.25" customHeight="1" x14ac:dyDescent="0.25">
      <c r="A2960" s="1"/>
      <c r="B2960" s="88" t="str">
        <f>IF(Table1[[#This Row],[Posting Date]]&lt;&gt;"",IF(Table1[[#This Row],[Reference Number]]=Q2959,B2959+1,1),"")</f>
        <v/>
      </c>
      <c r="C2960" s="61"/>
      <c r="D2960" s="61"/>
      <c r="E2960" s="138"/>
      <c r="F2960" s="141" t="str">
        <f>IFERROR(IF(VLOOKUP(Table1[[#This Row],[Budget Code Description]],Dimentions!$X$6:$AC$139,2,FALSE)="","",VLOOKUP(Table1[[#This Row],[Budget Code Description]],Dimentions!$X$6:$AC$139,2,FALSE)),"")</f>
        <v/>
      </c>
      <c r="G2960" s="141"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1" t="str">
        <f>IFERROR(VLOOKUP(Table1[[#This Row],[Budget Code Description]],Table6[#All],8,FALSE),"")</f>
        <v/>
      </c>
      <c r="L2960" s="63"/>
      <c r="M2960" s="65" t="str">
        <f>IFERROR(VLOOKUP(Table1[[#This Row],[Staff ID]],Table2[],2,FALSE),"")</f>
        <v/>
      </c>
      <c r="N2960" s="209" t="str">
        <f>IFERROR(IF(VLOOKUP(Table1[[#This Row],[Budget Code Description]],Dimentions!$X$6:$AC$134,4,FALSE)="","",VLOOKUP(Table1[[#This Row],[Budget Code Description]],Dimentions!$X$6:$AC$134,4,FALSE)),"")</f>
        <v/>
      </c>
      <c r="O2960" s="65" t="str">
        <f>IFERROR(VLOOKUP(Table1[[#This Row],[Vendor ID]],Table549[],2,FALSE),"")</f>
        <v/>
      </c>
      <c r="P2960" s="63"/>
      <c r="Q2960" s="141" t="str">
        <f>IF(Table1[[#This Row],[Posting Date]]&lt;&gt;"",$D$9,"")</f>
        <v/>
      </c>
      <c r="R2960" s="157" t="str">
        <f>IF(Table1[[#This Row],[Posting Date]]&lt;&gt;"",$D$10,"")</f>
        <v/>
      </c>
      <c r="S2960" s="66"/>
      <c r="T2960" s="63"/>
      <c r="U2960" s="67"/>
      <c r="V2960" s="67"/>
      <c r="W2960" s="67" t="str">
        <f t="shared" si="50"/>
        <v/>
      </c>
      <c r="X2960" s="159" t="str">
        <f>IF(E2960="","",(IF(Table1[[#This Row],[Cur]]="USD",Table1[[#This Row],[Cur_Amount Debit]],Table1[[#This Row],[Cur_Amount Debit]]/Table1[[#This Row],[Exchange Rate]])))</f>
        <v/>
      </c>
      <c r="Y2960" s="159" t="str">
        <f>IF(E2960="","",(IF(Table1[[#This Row],[Cur]]="USD",Table1[[#This Row],[Cur_Amount Credit]],Table1[[#This Row],[Cur_Amount Credit]]/ExchangeRate)))</f>
        <v/>
      </c>
      <c r="Z2960" s="201" t="str">
        <f>IF(E2960="","",(Table1[[#This Row],[Debit USD]]-Table1[[#This Row],[Credit USD]]))</f>
        <v/>
      </c>
      <c r="AA2960" s="226"/>
      <c r="AB2960" s="255"/>
      <c r="AC2960" s="1"/>
      <c r="AD2960" s="15"/>
      <c r="AE2960" s="15" t="str">
        <f>IF(AND(OR(Table1[[#This Row],[Account]]="15030",Table1[[#This Row],[Account]]="15035",Table1[[#This Row],[Account]]="20150"),Table1[[#This Row],[Vendor ID]]=""),1,"")</f>
        <v/>
      </c>
      <c r="AF2960" s="15"/>
      <c r="AG2960" s="15"/>
      <c r="AH2960" s="15"/>
      <c r="AI2960" s="46" t="str">
        <f>IF(Table1[[#This Row],[Posting Date]]&lt;&gt;"","GJ-"&amp;CountryID,"")</f>
        <v/>
      </c>
      <c r="AJ2960" s="59" t="str">
        <f>IF(Table1[[#This Row],[Posting Date]]&lt;&gt;"",Table1[[#This Row],[Posting Date]],"")</f>
        <v/>
      </c>
      <c r="AK2960" s="46"/>
      <c r="AL2960" s="46" t="str">
        <f>IF(Table1[[#This Row],[Description]]&lt;&gt;"",Table1[[#This Row],[Description]],"")</f>
        <v/>
      </c>
      <c r="AM2960" s="46" t="str">
        <f>IF(Table1[[#This Row],[Posting Date]]&lt;&gt;"",Table1[[#This Row],[Reference Number]],"")</f>
        <v/>
      </c>
      <c r="AN2960" s="46" t="str">
        <f>TRIM(Table1[[#This Row],[Line '#]])</f>
        <v/>
      </c>
      <c r="AO2960" s="46" t="str">
        <f>TRIM(Table1[[#This Row],[Account]])</f>
        <v/>
      </c>
      <c r="AP2960" s="46" t="str">
        <f>IF(Table1[[#This Row],[Posting Date]]&lt;&gt;"",$D$5,"")</f>
        <v/>
      </c>
      <c r="AQ2960" s="46" t="str">
        <f>TRIM(Table1[[#This Row],[Departments-Prgrams]])</f>
        <v/>
      </c>
      <c r="AR2960" s="46" t="str">
        <f>TRIM(Table1[[#This Row],[Grant]])</f>
        <v/>
      </c>
      <c r="AS2960" s="46" t="str">
        <f>TRIM(Table1[[#This Row],[Staff ID]])</f>
        <v/>
      </c>
      <c r="AT2960" s="46" t="str">
        <f>IF(TRIM(Table1[[#This Row],[Budget Code]])=0,"",TRIM(Table1[[#This Row],[Budget Code]]))</f>
        <v/>
      </c>
      <c r="AU2960" s="46" t="str">
        <f>IF(Table1[[#This Row],[Line Description]]&lt;&gt;"",Table1[[#This Row],[Line Description]],"")</f>
        <v/>
      </c>
      <c r="AV2960" s="46" t="str">
        <f>IF(Table1[[#This Row],[Cur_Amount Debit]]&gt;0,ROUND(Table1[[#This Row],[Cur_Amount Debit]],2),"")</f>
        <v/>
      </c>
      <c r="AW2960" s="46" t="str">
        <f>IF(Table1[[#This Row],[Cur_Amount Credit]]&gt;0,ROUND(Table1[[#This Row],[Cur_Amount Credit]],2),"")</f>
        <v/>
      </c>
      <c r="AX2960" s="46" t="str">
        <f>LEFT(Table1[[#This Row],[Cur]],3)</f>
        <v/>
      </c>
      <c r="AY2960" s="59"/>
      <c r="AZ2960" s="46"/>
      <c r="BA2960" s="46" t="str">
        <f>IF(Table1[[#This Row],[Cur]]&lt;&gt;"",IF(Table1[[#This Row],[Cur]]="USD","",ExchangeRate),"")</f>
        <v/>
      </c>
      <c r="BB2960" s="46" t="str">
        <f>IF(Table1[[#This Row],[Grant]]&lt;&gt;"",VLOOKUP(Table1[[#This Row],[Grant]],Grants!B:D,3),"")</f>
        <v/>
      </c>
      <c r="BC2960" s="46" t="str">
        <f>TRIM(Table1[[#This Row],[Vendor ID]])</f>
        <v/>
      </c>
      <c r="BD2960">
        <f>IF(Table1[[#This Row],[Reference Number]]=Q2959,BD2959,BD2959+1)</f>
        <v>0</v>
      </c>
    </row>
    <row r="2961" spans="1:56" ht="11.25" customHeight="1" x14ac:dyDescent="0.25">
      <c r="A2961" s="1"/>
      <c r="B2961" s="88" t="str">
        <f>IF(Table1[[#This Row],[Posting Date]]&lt;&gt;"",IF(Table1[[#This Row],[Reference Number]]=Q2960,B2960+1,1),"")</f>
        <v/>
      </c>
      <c r="C2961" s="61"/>
      <c r="D2961" s="61"/>
      <c r="E2961" s="138"/>
      <c r="F2961" s="141" t="str">
        <f>IFERROR(IF(VLOOKUP(Table1[[#This Row],[Budget Code Description]],Dimentions!$X$6:$AC$139,2,FALSE)="","",VLOOKUP(Table1[[#This Row],[Budget Code Description]],Dimentions!$X$6:$AC$139,2,FALSE)),"")</f>
        <v/>
      </c>
      <c r="G2961" s="141"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1" t="str">
        <f>IFERROR(VLOOKUP(Table1[[#This Row],[Budget Code Description]],Table6[#All],8,FALSE),"")</f>
        <v/>
      </c>
      <c r="L2961" s="63"/>
      <c r="M2961" s="65" t="str">
        <f>IFERROR(VLOOKUP(Table1[[#This Row],[Staff ID]],Table2[],2,FALSE),"")</f>
        <v/>
      </c>
      <c r="N2961" s="209" t="str">
        <f>IFERROR(IF(VLOOKUP(Table1[[#This Row],[Budget Code Description]],Dimentions!$X$6:$AC$134,4,FALSE)="","",VLOOKUP(Table1[[#This Row],[Budget Code Description]],Dimentions!$X$6:$AC$134,4,FALSE)),"")</f>
        <v/>
      </c>
      <c r="O2961" s="65" t="str">
        <f>IFERROR(VLOOKUP(Table1[[#This Row],[Vendor ID]],Table549[],2,FALSE),"")</f>
        <v/>
      </c>
      <c r="P2961" s="63"/>
      <c r="Q2961" s="141" t="str">
        <f>IF(Table1[[#This Row],[Posting Date]]&lt;&gt;"",$D$9,"")</f>
        <v/>
      </c>
      <c r="R2961" s="157" t="str">
        <f>IF(Table1[[#This Row],[Posting Date]]&lt;&gt;"",$D$10,"")</f>
        <v/>
      </c>
      <c r="S2961" s="66"/>
      <c r="T2961" s="63"/>
      <c r="U2961" s="67"/>
      <c r="V2961" s="67"/>
      <c r="W2961" s="67" t="str">
        <f t="shared" si="50"/>
        <v/>
      </c>
      <c r="X2961" s="159" t="str">
        <f>IF(E2961="","",(IF(Table1[[#This Row],[Cur]]="USD",Table1[[#This Row],[Cur_Amount Debit]],Table1[[#This Row],[Cur_Amount Debit]]/Table1[[#This Row],[Exchange Rate]])))</f>
        <v/>
      </c>
      <c r="Y2961" s="159" t="str">
        <f>IF(E2961="","",(IF(Table1[[#This Row],[Cur]]="USD",Table1[[#This Row],[Cur_Amount Credit]],Table1[[#This Row],[Cur_Amount Credit]]/ExchangeRate)))</f>
        <v/>
      </c>
      <c r="Z2961" s="201" t="str">
        <f>IF(E2961="","",(Table1[[#This Row],[Debit USD]]-Table1[[#This Row],[Credit USD]]))</f>
        <v/>
      </c>
      <c r="AA2961" s="226"/>
      <c r="AB2961" s="255"/>
      <c r="AC2961" s="1"/>
      <c r="AD2961" s="15"/>
      <c r="AE2961" s="15" t="str">
        <f>IF(AND(OR(Table1[[#This Row],[Account]]="15030",Table1[[#This Row],[Account]]="15035",Table1[[#This Row],[Account]]="20150"),Table1[[#This Row],[Vendor ID]]=""),1,"")</f>
        <v/>
      </c>
      <c r="AF2961" s="15"/>
      <c r="AG2961" s="15"/>
      <c r="AH2961" s="15"/>
      <c r="AI2961" s="46" t="str">
        <f>IF(Table1[[#This Row],[Posting Date]]&lt;&gt;"","GJ-"&amp;CountryID,"")</f>
        <v/>
      </c>
      <c r="AJ2961" s="59" t="str">
        <f>IF(Table1[[#This Row],[Posting Date]]&lt;&gt;"",Table1[[#This Row],[Posting Date]],"")</f>
        <v/>
      </c>
      <c r="AK2961" s="46"/>
      <c r="AL2961" s="46" t="str">
        <f>IF(Table1[[#This Row],[Description]]&lt;&gt;"",Table1[[#This Row],[Description]],"")</f>
        <v/>
      </c>
      <c r="AM2961" s="46" t="str">
        <f>IF(Table1[[#This Row],[Posting Date]]&lt;&gt;"",Table1[[#This Row],[Reference Number]],"")</f>
        <v/>
      </c>
      <c r="AN2961" s="46" t="str">
        <f>TRIM(Table1[[#This Row],[Line '#]])</f>
        <v/>
      </c>
      <c r="AO2961" s="46" t="str">
        <f>TRIM(Table1[[#This Row],[Account]])</f>
        <v/>
      </c>
      <c r="AP2961" s="46" t="str">
        <f>IF(Table1[[#This Row],[Posting Date]]&lt;&gt;"",$D$5,"")</f>
        <v/>
      </c>
      <c r="AQ2961" s="46" t="str">
        <f>TRIM(Table1[[#This Row],[Departments-Prgrams]])</f>
        <v/>
      </c>
      <c r="AR2961" s="46" t="str">
        <f>TRIM(Table1[[#This Row],[Grant]])</f>
        <v/>
      </c>
      <c r="AS2961" s="46" t="str">
        <f>TRIM(Table1[[#This Row],[Staff ID]])</f>
        <v/>
      </c>
      <c r="AT2961" s="46" t="str">
        <f>IF(TRIM(Table1[[#This Row],[Budget Code]])=0,"",TRIM(Table1[[#This Row],[Budget Code]]))</f>
        <v/>
      </c>
      <c r="AU2961" s="46" t="str">
        <f>IF(Table1[[#This Row],[Line Description]]&lt;&gt;"",Table1[[#This Row],[Line Description]],"")</f>
        <v/>
      </c>
      <c r="AV2961" s="46" t="str">
        <f>IF(Table1[[#This Row],[Cur_Amount Debit]]&gt;0,ROUND(Table1[[#This Row],[Cur_Amount Debit]],2),"")</f>
        <v/>
      </c>
      <c r="AW2961" s="46" t="str">
        <f>IF(Table1[[#This Row],[Cur_Amount Credit]]&gt;0,ROUND(Table1[[#This Row],[Cur_Amount Credit]],2),"")</f>
        <v/>
      </c>
      <c r="AX2961" s="46" t="str">
        <f>LEFT(Table1[[#This Row],[Cur]],3)</f>
        <v/>
      </c>
      <c r="AY2961" s="59"/>
      <c r="AZ2961" s="46"/>
      <c r="BA2961" s="46" t="str">
        <f>IF(Table1[[#This Row],[Cur]]&lt;&gt;"",IF(Table1[[#This Row],[Cur]]="USD","",ExchangeRate),"")</f>
        <v/>
      </c>
      <c r="BB2961" s="46" t="str">
        <f>IF(Table1[[#This Row],[Grant]]&lt;&gt;"",VLOOKUP(Table1[[#This Row],[Grant]],Grants!B:D,3),"")</f>
        <v/>
      </c>
      <c r="BC2961" s="46" t="str">
        <f>TRIM(Table1[[#This Row],[Vendor ID]])</f>
        <v/>
      </c>
      <c r="BD2961">
        <f>IF(Table1[[#This Row],[Reference Number]]=Q2960,BD2960,BD2960+1)</f>
        <v>0</v>
      </c>
    </row>
    <row r="2962" spans="1:56" ht="11.25" customHeight="1" x14ac:dyDescent="0.25">
      <c r="A2962" s="1"/>
      <c r="B2962" s="88" t="str">
        <f>IF(Table1[[#This Row],[Posting Date]]&lt;&gt;"",IF(Table1[[#This Row],[Reference Number]]=Q2961,B2961+1,1),"")</f>
        <v/>
      </c>
      <c r="C2962" s="61"/>
      <c r="D2962" s="61"/>
      <c r="E2962" s="138"/>
      <c r="F2962" s="141" t="str">
        <f>IFERROR(IF(VLOOKUP(Table1[[#This Row],[Budget Code Description]],Dimentions!$X$6:$AC$139,2,FALSE)="","",VLOOKUP(Table1[[#This Row],[Budget Code Description]],Dimentions!$X$6:$AC$139,2,FALSE)),"")</f>
        <v/>
      </c>
      <c r="G2962" s="141"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1" t="str">
        <f>IFERROR(VLOOKUP(Table1[[#This Row],[Budget Code Description]],Table6[#All],8,FALSE),"")</f>
        <v/>
      </c>
      <c r="L2962" s="63"/>
      <c r="M2962" s="65" t="str">
        <f>IFERROR(VLOOKUP(Table1[[#This Row],[Staff ID]],Table2[],2,FALSE),"")</f>
        <v/>
      </c>
      <c r="N2962" s="209" t="str">
        <f>IFERROR(IF(VLOOKUP(Table1[[#This Row],[Budget Code Description]],Dimentions!$X$6:$AC$134,4,FALSE)="","",VLOOKUP(Table1[[#This Row],[Budget Code Description]],Dimentions!$X$6:$AC$134,4,FALSE)),"")</f>
        <v/>
      </c>
      <c r="O2962" s="65" t="str">
        <f>IFERROR(VLOOKUP(Table1[[#This Row],[Vendor ID]],Table549[],2,FALSE),"")</f>
        <v/>
      </c>
      <c r="P2962" s="63"/>
      <c r="Q2962" s="141" t="str">
        <f>IF(Table1[[#This Row],[Posting Date]]&lt;&gt;"",$D$9,"")</f>
        <v/>
      </c>
      <c r="R2962" s="157" t="str">
        <f>IF(Table1[[#This Row],[Posting Date]]&lt;&gt;"",$D$10,"")</f>
        <v/>
      </c>
      <c r="S2962" s="66"/>
      <c r="T2962" s="63"/>
      <c r="U2962" s="67"/>
      <c r="V2962" s="67"/>
      <c r="W2962" s="67" t="str">
        <f t="shared" si="50"/>
        <v/>
      </c>
      <c r="X2962" s="159" t="str">
        <f>IF(E2962="","",(IF(Table1[[#This Row],[Cur]]="USD",Table1[[#This Row],[Cur_Amount Debit]],Table1[[#This Row],[Cur_Amount Debit]]/Table1[[#This Row],[Exchange Rate]])))</f>
        <v/>
      </c>
      <c r="Y2962" s="159" t="str">
        <f>IF(E2962="","",(IF(Table1[[#This Row],[Cur]]="USD",Table1[[#This Row],[Cur_Amount Credit]],Table1[[#This Row],[Cur_Amount Credit]]/ExchangeRate)))</f>
        <v/>
      </c>
      <c r="Z2962" s="201" t="str">
        <f>IF(E2962="","",(Table1[[#This Row],[Debit USD]]-Table1[[#This Row],[Credit USD]]))</f>
        <v/>
      </c>
      <c r="AA2962" s="226"/>
      <c r="AB2962" s="255"/>
      <c r="AC2962" s="1"/>
      <c r="AD2962" s="15"/>
      <c r="AE2962" s="15" t="str">
        <f>IF(AND(OR(Table1[[#This Row],[Account]]="15030",Table1[[#This Row],[Account]]="15035",Table1[[#This Row],[Account]]="20150"),Table1[[#This Row],[Vendor ID]]=""),1,"")</f>
        <v/>
      </c>
      <c r="AF2962" s="15"/>
      <c r="AG2962" s="15"/>
      <c r="AH2962" s="15"/>
      <c r="AI2962" s="46" t="str">
        <f>IF(Table1[[#This Row],[Posting Date]]&lt;&gt;"","GJ-"&amp;CountryID,"")</f>
        <v/>
      </c>
      <c r="AJ2962" s="59" t="str">
        <f>IF(Table1[[#This Row],[Posting Date]]&lt;&gt;"",Table1[[#This Row],[Posting Date]],"")</f>
        <v/>
      </c>
      <c r="AK2962" s="46"/>
      <c r="AL2962" s="46" t="str">
        <f>IF(Table1[[#This Row],[Description]]&lt;&gt;"",Table1[[#This Row],[Description]],"")</f>
        <v/>
      </c>
      <c r="AM2962" s="46" t="str">
        <f>IF(Table1[[#This Row],[Posting Date]]&lt;&gt;"",Table1[[#This Row],[Reference Number]],"")</f>
        <v/>
      </c>
      <c r="AN2962" s="46" t="str">
        <f>TRIM(Table1[[#This Row],[Line '#]])</f>
        <v/>
      </c>
      <c r="AO2962" s="46" t="str">
        <f>TRIM(Table1[[#This Row],[Account]])</f>
        <v/>
      </c>
      <c r="AP2962" s="46" t="str">
        <f>IF(Table1[[#This Row],[Posting Date]]&lt;&gt;"",$D$5,"")</f>
        <v/>
      </c>
      <c r="AQ2962" s="46" t="str">
        <f>TRIM(Table1[[#This Row],[Departments-Prgrams]])</f>
        <v/>
      </c>
      <c r="AR2962" s="46" t="str">
        <f>TRIM(Table1[[#This Row],[Grant]])</f>
        <v/>
      </c>
      <c r="AS2962" s="46" t="str">
        <f>TRIM(Table1[[#This Row],[Staff ID]])</f>
        <v/>
      </c>
      <c r="AT2962" s="46" t="str">
        <f>IF(TRIM(Table1[[#This Row],[Budget Code]])=0,"",TRIM(Table1[[#This Row],[Budget Code]]))</f>
        <v/>
      </c>
      <c r="AU2962" s="46" t="str">
        <f>IF(Table1[[#This Row],[Line Description]]&lt;&gt;"",Table1[[#This Row],[Line Description]],"")</f>
        <v/>
      </c>
      <c r="AV2962" s="46" t="str">
        <f>IF(Table1[[#This Row],[Cur_Amount Debit]]&gt;0,ROUND(Table1[[#This Row],[Cur_Amount Debit]],2),"")</f>
        <v/>
      </c>
      <c r="AW2962" s="46" t="str">
        <f>IF(Table1[[#This Row],[Cur_Amount Credit]]&gt;0,ROUND(Table1[[#This Row],[Cur_Amount Credit]],2),"")</f>
        <v/>
      </c>
      <c r="AX2962" s="46" t="str">
        <f>LEFT(Table1[[#This Row],[Cur]],3)</f>
        <v/>
      </c>
      <c r="AY2962" s="59"/>
      <c r="AZ2962" s="46"/>
      <c r="BA2962" s="46" t="str">
        <f>IF(Table1[[#This Row],[Cur]]&lt;&gt;"",IF(Table1[[#This Row],[Cur]]="USD","",ExchangeRate),"")</f>
        <v/>
      </c>
      <c r="BB2962" s="46" t="str">
        <f>IF(Table1[[#This Row],[Grant]]&lt;&gt;"",VLOOKUP(Table1[[#This Row],[Grant]],Grants!B:D,3),"")</f>
        <v/>
      </c>
      <c r="BC2962" s="46" t="str">
        <f>TRIM(Table1[[#This Row],[Vendor ID]])</f>
        <v/>
      </c>
      <c r="BD2962">
        <f>IF(Table1[[#This Row],[Reference Number]]=Q2961,BD2961,BD2961+1)</f>
        <v>0</v>
      </c>
    </row>
    <row r="2963" spans="1:56" ht="11.25" customHeight="1" x14ac:dyDescent="0.25">
      <c r="A2963" s="1"/>
      <c r="B2963" s="88" t="str">
        <f>IF(Table1[[#This Row],[Posting Date]]&lt;&gt;"",IF(Table1[[#This Row],[Reference Number]]=Q2962,B2962+1,1),"")</f>
        <v/>
      </c>
      <c r="C2963" s="61"/>
      <c r="D2963" s="61"/>
      <c r="E2963" s="138"/>
      <c r="F2963" s="141" t="str">
        <f>IFERROR(IF(VLOOKUP(Table1[[#This Row],[Budget Code Description]],Dimentions!$X$6:$AC$139,2,FALSE)="","",VLOOKUP(Table1[[#This Row],[Budget Code Description]],Dimentions!$X$6:$AC$139,2,FALSE)),"")</f>
        <v/>
      </c>
      <c r="G2963" s="141"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1" t="str">
        <f>IFERROR(VLOOKUP(Table1[[#This Row],[Budget Code Description]],Table6[#All],8,FALSE),"")</f>
        <v/>
      </c>
      <c r="L2963" s="63"/>
      <c r="M2963" s="65" t="str">
        <f>IFERROR(VLOOKUP(Table1[[#This Row],[Staff ID]],Table2[],2,FALSE),"")</f>
        <v/>
      </c>
      <c r="N2963" s="209" t="str">
        <f>IFERROR(IF(VLOOKUP(Table1[[#This Row],[Budget Code Description]],Dimentions!$X$6:$AC$134,4,FALSE)="","",VLOOKUP(Table1[[#This Row],[Budget Code Description]],Dimentions!$X$6:$AC$134,4,FALSE)),"")</f>
        <v/>
      </c>
      <c r="O2963" s="65" t="str">
        <f>IFERROR(VLOOKUP(Table1[[#This Row],[Vendor ID]],Table549[],2,FALSE),"")</f>
        <v/>
      </c>
      <c r="P2963" s="63"/>
      <c r="Q2963" s="141" t="str">
        <f>IF(Table1[[#This Row],[Posting Date]]&lt;&gt;"",$D$9,"")</f>
        <v/>
      </c>
      <c r="R2963" s="157" t="str">
        <f>IF(Table1[[#This Row],[Posting Date]]&lt;&gt;"",$D$10,"")</f>
        <v/>
      </c>
      <c r="S2963" s="66"/>
      <c r="T2963" s="63"/>
      <c r="U2963" s="67"/>
      <c r="V2963" s="67"/>
      <c r="W2963" s="67" t="str">
        <f t="shared" si="50"/>
        <v/>
      </c>
      <c r="X2963" s="159" t="str">
        <f>IF(E2963="","",(IF(Table1[[#This Row],[Cur]]="USD",Table1[[#This Row],[Cur_Amount Debit]],Table1[[#This Row],[Cur_Amount Debit]]/Table1[[#This Row],[Exchange Rate]])))</f>
        <v/>
      </c>
      <c r="Y2963" s="159" t="str">
        <f>IF(E2963="","",(IF(Table1[[#This Row],[Cur]]="USD",Table1[[#This Row],[Cur_Amount Credit]],Table1[[#This Row],[Cur_Amount Credit]]/ExchangeRate)))</f>
        <v/>
      </c>
      <c r="Z2963" s="201" t="str">
        <f>IF(E2963="","",(Table1[[#This Row],[Debit USD]]-Table1[[#This Row],[Credit USD]]))</f>
        <v/>
      </c>
      <c r="AA2963" s="226"/>
      <c r="AB2963" s="255"/>
      <c r="AC2963" s="1"/>
      <c r="AD2963" s="15"/>
      <c r="AE2963" s="15" t="str">
        <f>IF(AND(OR(Table1[[#This Row],[Account]]="15030",Table1[[#This Row],[Account]]="15035",Table1[[#This Row],[Account]]="20150"),Table1[[#This Row],[Vendor ID]]=""),1,"")</f>
        <v/>
      </c>
      <c r="AF2963" s="15"/>
      <c r="AG2963" s="15"/>
      <c r="AH2963" s="15"/>
      <c r="AI2963" s="46" t="str">
        <f>IF(Table1[[#This Row],[Posting Date]]&lt;&gt;"","GJ-"&amp;CountryID,"")</f>
        <v/>
      </c>
      <c r="AJ2963" s="59" t="str">
        <f>IF(Table1[[#This Row],[Posting Date]]&lt;&gt;"",Table1[[#This Row],[Posting Date]],"")</f>
        <v/>
      </c>
      <c r="AK2963" s="46"/>
      <c r="AL2963" s="46" t="str">
        <f>IF(Table1[[#This Row],[Description]]&lt;&gt;"",Table1[[#This Row],[Description]],"")</f>
        <v/>
      </c>
      <c r="AM2963" s="46" t="str">
        <f>IF(Table1[[#This Row],[Posting Date]]&lt;&gt;"",Table1[[#This Row],[Reference Number]],"")</f>
        <v/>
      </c>
      <c r="AN2963" s="46" t="str">
        <f>TRIM(Table1[[#This Row],[Line '#]])</f>
        <v/>
      </c>
      <c r="AO2963" s="46" t="str">
        <f>TRIM(Table1[[#This Row],[Account]])</f>
        <v/>
      </c>
      <c r="AP2963" s="46" t="str">
        <f>IF(Table1[[#This Row],[Posting Date]]&lt;&gt;"",$D$5,"")</f>
        <v/>
      </c>
      <c r="AQ2963" s="46" t="str">
        <f>TRIM(Table1[[#This Row],[Departments-Prgrams]])</f>
        <v/>
      </c>
      <c r="AR2963" s="46" t="str">
        <f>TRIM(Table1[[#This Row],[Grant]])</f>
        <v/>
      </c>
      <c r="AS2963" s="46" t="str">
        <f>TRIM(Table1[[#This Row],[Staff ID]])</f>
        <v/>
      </c>
      <c r="AT2963" s="46" t="str">
        <f>IF(TRIM(Table1[[#This Row],[Budget Code]])=0,"",TRIM(Table1[[#This Row],[Budget Code]]))</f>
        <v/>
      </c>
      <c r="AU2963" s="46" t="str">
        <f>IF(Table1[[#This Row],[Line Description]]&lt;&gt;"",Table1[[#This Row],[Line Description]],"")</f>
        <v/>
      </c>
      <c r="AV2963" s="46" t="str">
        <f>IF(Table1[[#This Row],[Cur_Amount Debit]]&gt;0,ROUND(Table1[[#This Row],[Cur_Amount Debit]],2),"")</f>
        <v/>
      </c>
      <c r="AW2963" s="46" t="str">
        <f>IF(Table1[[#This Row],[Cur_Amount Credit]]&gt;0,ROUND(Table1[[#This Row],[Cur_Amount Credit]],2),"")</f>
        <v/>
      </c>
      <c r="AX2963" s="46" t="str">
        <f>LEFT(Table1[[#This Row],[Cur]],3)</f>
        <v/>
      </c>
      <c r="AY2963" s="59"/>
      <c r="AZ2963" s="46"/>
      <c r="BA2963" s="46" t="str">
        <f>IF(Table1[[#This Row],[Cur]]&lt;&gt;"",IF(Table1[[#This Row],[Cur]]="USD","",ExchangeRate),"")</f>
        <v/>
      </c>
      <c r="BB2963" s="46" t="str">
        <f>IF(Table1[[#This Row],[Grant]]&lt;&gt;"",VLOOKUP(Table1[[#This Row],[Grant]],Grants!B:D,3),"")</f>
        <v/>
      </c>
      <c r="BC2963" s="46" t="str">
        <f>TRIM(Table1[[#This Row],[Vendor ID]])</f>
        <v/>
      </c>
      <c r="BD2963">
        <f>IF(Table1[[#This Row],[Reference Number]]=Q2962,BD2962,BD2962+1)</f>
        <v>0</v>
      </c>
    </row>
    <row r="2964" spans="1:56" ht="11.25" customHeight="1" x14ac:dyDescent="0.25">
      <c r="A2964" s="1"/>
      <c r="B2964" s="88" t="str">
        <f>IF(Table1[[#This Row],[Posting Date]]&lt;&gt;"",IF(Table1[[#This Row],[Reference Number]]=Q2963,B2963+1,1),"")</f>
        <v/>
      </c>
      <c r="C2964" s="61"/>
      <c r="D2964" s="61"/>
      <c r="E2964" s="138"/>
      <c r="F2964" s="141" t="str">
        <f>IFERROR(IF(VLOOKUP(Table1[[#This Row],[Budget Code Description]],Dimentions!$X$6:$AC$139,2,FALSE)="","",VLOOKUP(Table1[[#This Row],[Budget Code Description]],Dimentions!$X$6:$AC$139,2,FALSE)),"")</f>
        <v/>
      </c>
      <c r="G2964" s="141"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1" t="str">
        <f>IFERROR(VLOOKUP(Table1[[#This Row],[Budget Code Description]],Table6[#All],8,FALSE),"")</f>
        <v/>
      </c>
      <c r="L2964" s="63"/>
      <c r="M2964" s="65" t="str">
        <f>IFERROR(VLOOKUP(Table1[[#This Row],[Staff ID]],Table2[],2,FALSE),"")</f>
        <v/>
      </c>
      <c r="N2964" s="209" t="str">
        <f>IFERROR(IF(VLOOKUP(Table1[[#This Row],[Budget Code Description]],Dimentions!$X$6:$AC$134,4,FALSE)="","",VLOOKUP(Table1[[#This Row],[Budget Code Description]],Dimentions!$X$6:$AC$134,4,FALSE)),"")</f>
        <v/>
      </c>
      <c r="O2964" s="65" t="str">
        <f>IFERROR(VLOOKUP(Table1[[#This Row],[Vendor ID]],Table549[],2,FALSE),"")</f>
        <v/>
      </c>
      <c r="P2964" s="63"/>
      <c r="Q2964" s="141" t="str">
        <f>IF(Table1[[#This Row],[Posting Date]]&lt;&gt;"",$D$9,"")</f>
        <v/>
      </c>
      <c r="R2964" s="157" t="str">
        <f>IF(Table1[[#This Row],[Posting Date]]&lt;&gt;"",$D$10,"")</f>
        <v/>
      </c>
      <c r="S2964" s="66"/>
      <c r="T2964" s="63"/>
      <c r="U2964" s="67"/>
      <c r="V2964" s="67"/>
      <c r="W2964" s="67" t="str">
        <f t="shared" si="50"/>
        <v/>
      </c>
      <c r="X2964" s="159" t="str">
        <f>IF(E2964="","",(IF(Table1[[#This Row],[Cur]]="USD",Table1[[#This Row],[Cur_Amount Debit]],Table1[[#This Row],[Cur_Amount Debit]]/Table1[[#This Row],[Exchange Rate]])))</f>
        <v/>
      </c>
      <c r="Y2964" s="159" t="str">
        <f>IF(E2964="","",(IF(Table1[[#This Row],[Cur]]="USD",Table1[[#This Row],[Cur_Amount Credit]],Table1[[#This Row],[Cur_Amount Credit]]/ExchangeRate)))</f>
        <v/>
      </c>
      <c r="Z2964" s="201" t="str">
        <f>IF(E2964="","",(Table1[[#This Row],[Debit USD]]-Table1[[#This Row],[Credit USD]]))</f>
        <v/>
      </c>
      <c r="AA2964" s="226"/>
      <c r="AB2964" s="255"/>
      <c r="AC2964" s="1"/>
      <c r="AD2964" s="15"/>
      <c r="AE2964" s="15" t="str">
        <f>IF(AND(OR(Table1[[#This Row],[Account]]="15030",Table1[[#This Row],[Account]]="15035",Table1[[#This Row],[Account]]="20150"),Table1[[#This Row],[Vendor ID]]=""),1,"")</f>
        <v/>
      </c>
      <c r="AF2964" s="15"/>
      <c r="AG2964" s="15"/>
      <c r="AH2964" s="15"/>
      <c r="AI2964" s="46" t="str">
        <f>IF(Table1[[#This Row],[Posting Date]]&lt;&gt;"","GJ-"&amp;CountryID,"")</f>
        <v/>
      </c>
      <c r="AJ2964" s="59" t="str">
        <f>IF(Table1[[#This Row],[Posting Date]]&lt;&gt;"",Table1[[#This Row],[Posting Date]],"")</f>
        <v/>
      </c>
      <c r="AK2964" s="46"/>
      <c r="AL2964" s="46" t="str">
        <f>IF(Table1[[#This Row],[Description]]&lt;&gt;"",Table1[[#This Row],[Description]],"")</f>
        <v/>
      </c>
      <c r="AM2964" s="46" t="str">
        <f>IF(Table1[[#This Row],[Posting Date]]&lt;&gt;"",Table1[[#This Row],[Reference Number]],"")</f>
        <v/>
      </c>
      <c r="AN2964" s="46" t="str">
        <f>TRIM(Table1[[#This Row],[Line '#]])</f>
        <v/>
      </c>
      <c r="AO2964" s="46" t="str">
        <f>TRIM(Table1[[#This Row],[Account]])</f>
        <v/>
      </c>
      <c r="AP2964" s="46" t="str">
        <f>IF(Table1[[#This Row],[Posting Date]]&lt;&gt;"",$D$5,"")</f>
        <v/>
      </c>
      <c r="AQ2964" s="46" t="str">
        <f>TRIM(Table1[[#This Row],[Departments-Prgrams]])</f>
        <v/>
      </c>
      <c r="AR2964" s="46" t="str">
        <f>TRIM(Table1[[#This Row],[Grant]])</f>
        <v/>
      </c>
      <c r="AS2964" s="46" t="str">
        <f>TRIM(Table1[[#This Row],[Staff ID]])</f>
        <v/>
      </c>
      <c r="AT2964" s="46" t="str">
        <f>IF(TRIM(Table1[[#This Row],[Budget Code]])=0,"",TRIM(Table1[[#This Row],[Budget Code]]))</f>
        <v/>
      </c>
      <c r="AU2964" s="46" t="str">
        <f>IF(Table1[[#This Row],[Line Description]]&lt;&gt;"",Table1[[#This Row],[Line Description]],"")</f>
        <v/>
      </c>
      <c r="AV2964" s="46" t="str">
        <f>IF(Table1[[#This Row],[Cur_Amount Debit]]&gt;0,ROUND(Table1[[#This Row],[Cur_Amount Debit]],2),"")</f>
        <v/>
      </c>
      <c r="AW2964" s="46" t="str">
        <f>IF(Table1[[#This Row],[Cur_Amount Credit]]&gt;0,ROUND(Table1[[#This Row],[Cur_Amount Credit]],2),"")</f>
        <v/>
      </c>
      <c r="AX2964" s="46" t="str">
        <f>LEFT(Table1[[#This Row],[Cur]],3)</f>
        <v/>
      </c>
      <c r="AY2964" s="59"/>
      <c r="AZ2964" s="46"/>
      <c r="BA2964" s="46" t="str">
        <f>IF(Table1[[#This Row],[Cur]]&lt;&gt;"",IF(Table1[[#This Row],[Cur]]="USD","",ExchangeRate),"")</f>
        <v/>
      </c>
      <c r="BB2964" s="46" t="str">
        <f>IF(Table1[[#This Row],[Grant]]&lt;&gt;"",VLOOKUP(Table1[[#This Row],[Grant]],Grants!B:D,3),"")</f>
        <v/>
      </c>
      <c r="BC2964" s="46" t="str">
        <f>TRIM(Table1[[#This Row],[Vendor ID]])</f>
        <v/>
      </c>
      <c r="BD2964">
        <f>IF(Table1[[#This Row],[Reference Number]]=Q2963,BD2963,BD2963+1)</f>
        <v>0</v>
      </c>
    </row>
    <row r="2965" spans="1:56" ht="11.25" customHeight="1" x14ac:dyDescent="0.25">
      <c r="A2965" s="1"/>
      <c r="B2965" s="88" t="str">
        <f>IF(Table1[[#This Row],[Posting Date]]&lt;&gt;"",IF(Table1[[#This Row],[Reference Number]]=Q2964,B2964+1,1),"")</f>
        <v/>
      </c>
      <c r="C2965" s="61"/>
      <c r="D2965" s="61"/>
      <c r="E2965" s="138"/>
      <c r="F2965" s="141" t="str">
        <f>IFERROR(IF(VLOOKUP(Table1[[#This Row],[Budget Code Description]],Dimentions!$X$6:$AC$139,2,FALSE)="","",VLOOKUP(Table1[[#This Row],[Budget Code Description]],Dimentions!$X$6:$AC$139,2,FALSE)),"")</f>
        <v/>
      </c>
      <c r="G2965" s="141"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1" t="str">
        <f>IFERROR(VLOOKUP(Table1[[#This Row],[Budget Code Description]],Table6[#All],8,FALSE),"")</f>
        <v/>
      </c>
      <c r="L2965" s="63"/>
      <c r="M2965" s="65" t="str">
        <f>IFERROR(VLOOKUP(Table1[[#This Row],[Staff ID]],Table2[],2,FALSE),"")</f>
        <v/>
      </c>
      <c r="N2965" s="209" t="str">
        <f>IFERROR(IF(VLOOKUP(Table1[[#This Row],[Budget Code Description]],Dimentions!$X$6:$AC$134,4,FALSE)="","",VLOOKUP(Table1[[#This Row],[Budget Code Description]],Dimentions!$X$6:$AC$134,4,FALSE)),"")</f>
        <v/>
      </c>
      <c r="O2965" s="65" t="str">
        <f>IFERROR(VLOOKUP(Table1[[#This Row],[Vendor ID]],Table549[],2,FALSE),"")</f>
        <v/>
      </c>
      <c r="P2965" s="63"/>
      <c r="Q2965" s="141" t="str">
        <f>IF(Table1[[#This Row],[Posting Date]]&lt;&gt;"",$D$9,"")</f>
        <v/>
      </c>
      <c r="R2965" s="157" t="str">
        <f>IF(Table1[[#This Row],[Posting Date]]&lt;&gt;"",$D$10,"")</f>
        <v/>
      </c>
      <c r="S2965" s="66"/>
      <c r="T2965" s="63"/>
      <c r="U2965" s="67"/>
      <c r="V2965" s="67"/>
      <c r="W2965" s="67" t="str">
        <f t="shared" si="50"/>
        <v/>
      </c>
      <c r="X2965" s="159" t="str">
        <f>IF(E2965="","",(IF(Table1[[#This Row],[Cur]]="USD",Table1[[#This Row],[Cur_Amount Debit]],Table1[[#This Row],[Cur_Amount Debit]]/Table1[[#This Row],[Exchange Rate]])))</f>
        <v/>
      </c>
      <c r="Y2965" s="159" t="str">
        <f>IF(E2965="","",(IF(Table1[[#This Row],[Cur]]="USD",Table1[[#This Row],[Cur_Amount Credit]],Table1[[#This Row],[Cur_Amount Credit]]/ExchangeRate)))</f>
        <v/>
      </c>
      <c r="Z2965" s="201" t="str">
        <f>IF(E2965="","",(Table1[[#This Row],[Debit USD]]-Table1[[#This Row],[Credit USD]]))</f>
        <v/>
      </c>
      <c r="AA2965" s="226"/>
      <c r="AB2965" s="255"/>
      <c r="AC2965" s="1"/>
      <c r="AD2965" s="15"/>
      <c r="AE2965" s="15" t="str">
        <f>IF(AND(OR(Table1[[#This Row],[Account]]="15030",Table1[[#This Row],[Account]]="15035",Table1[[#This Row],[Account]]="20150"),Table1[[#This Row],[Vendor ID]]=""),1,"")</f>
        <v/>
      </c>
      <c r="AF2965" s="15"/>
      <c r="AG2965" s="15"/>
      <c r="AH2965" s="15"/>
      <c r="AI2965" s="46" t="str">
        <f>IF(Table1[[#This Row],[Posting Date]]&lt;&gt;"","GJ-"&amp;CountryID,"")</f>
        <v/>
      </c>
      <c r="AJ2965" s="59" t="str">
        <f>IF(Table1[[#This Row],[Posting Date]]&lt;&gt;"",Table1[[#This Row],[Posting Date]],"")</f>
        <v/>
      </c>
      <c r="AK2965" s="46"/>
      <c r="AL2965" s="46" t="str">
        <f>IF(Table1[[#This Row],[Description]]&lt;&gt;"",Table1[[#This Row],[Description]],"")</f>
        <v/>
      </c>
      <c r="AM2965" s="46" t="str">
        <f>IF(Table1[[#This Row],[Posting Date]]&lt;&gt;"",Table1[[#This Row],[Reference Number]],"")</f>
        <v/>
      </c>
      <c r="AN2965" s="46" t="str">
        <f>TRIM(Table1[[#This Row],[Line '#]])</f>
        <v/>
      </c>
      <c r="AO2965" s="46" t="str">
        <f>TRIM(Table1[[#This Row],[Account]])</f>
        <v/>
      </c>
      <c r="AP2965" s="46" t="str">
        <f>IF(Table1[[#This Row],[Posting Date]]&lt;&gt;"",$D$5,"")</f>
        <v/>
      </c>
      <c r="AQ2965" s="46" t="str">
        <f>TRIM(Table1[[#This Row],[Departments-Prgrams]])</f>
        <v/>
      </c>
      <c r="AR2965" s="46" t="str">
        <f>TRIM(Table1[[#This Row],[Grant]])</f>
        <v/>
      </c>
      <c r="AS2965" s="46" t="str">
        <f>TRIM(Table1[[#This Row],[Staff ID]])</f>
        <v/>
      </c>
      <c r="AT2965" s="46" t="str">
        <f>IF(TRIM(Table1[[#This Row],[Budget Code]])=0,"",TRIM(Table1[[#This Row],[Budget Code]]))</f>
        <v/>
      </c>
      <c r="AU2965" s="46" t="str">
        <f>IF(Table1[[#This Row],[Line Description]]&lt;&gt;"",Table1[[#This Row],[Line Description]],"")</f>
        <v/>
      </c>
      <c r="AV2965" s="46" t="str">
        <f>IF(Table1[[#This Row],[Cur_Amount Debit]]&gt;0,ROUND(Table1[[#This Row],[Cur_Amount Debit]],2),"")</f>
        <v/>
      </c>
      <c r="AW2965" s="46" t="str">
        <f>IF(Table1[[#This Row],[Cur_Amount Credit]]&gt;0,ROUND(Table1[[#This Row],[Cur_Amount Credit]],2),"")</f>
        <v/>
      </c>
      <c r="AX2965" s="46" t="str">
        <f>LEFT(Table1[[#This Row],[Cur]],3)</f>
        <v/>
      </c>
      <c r="AY2965" s="59"/>
      <c r="AZ2965" s="46"/>
      <c r="BA2965" s="46" t="str">
        <f>IF(Table1[[#This Row],[Cur]]&lt;&gt;"",IF(Table1[[#This Row],[Cur]]="USD","",ExchangeRate),"")</f>
        <v/>
      </c>
      <c r="BB2965" s="46" t="str">
        <f>IF(Table1[[#This Row],[Grant]]&lt;&gt;"",VLOOKUP(Table1[[#This Row],[Grant]],Grants!B:D,3),"")</f>
        <v/>
      </c>
      <c r="BC2965" s="46" t="str">
        <f>TRIM(Table1[[#This Row],[Vendor ID]])</f>
        <v/>
      </c>
      <c r="BD2965">
        <f>IF(Table1[[#This Row],[Reference Number]]=Q2964,BD2964,BD2964+1)</f>
        <v>0</v>
      </c>
    </row>
    <row r="2966" spans="1:56" ht="11.25" customHeight="1" x14ac:dyDescent="0.25">
      <c r="A2966" s="1"/>
      <c r="B2966" s="88" t="str">
        <f>IF(Table1[[#This Row],[Posting Date]]&lt;&gt;"",IF(Table1[[#This Row],[Reference Number]]=Q2965,B2965+1,1),"")</f>
        <v/>
      </c>
      <c r="C2966" s="61"/>
      <c r="D2966" s="61"/>
      <c r="E2966" s="138"/>
      <c r="F2966" s="141" t="str">
        <f>IFERROR(IF(VLOOKUP(Table1[[#This Row],[Budget Code Description]],Dimentions!$X$6:$AC$139,2,FALSE)="","",VLOOKUP(Table1[[#This Row],[Budget Code Description]],Dimentions!$X$6:$AC$139,2,FALSE)),"")</f>
        <v/>
      </c>
      <c r="G2966" s="141"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1" t="str">
        <f>IFERROR(VLOOKUP(Table1[[#This Row],[Budget Code Description]],Table6[#All],8,FALSE),"")</f>
        <v/>
      </c>
      <c r="L2966" s="63"/>
      <c r="M2966" s="65" t="str">
        <f>IFERROR(VLOOKUP(Table1[[#This Row],[Staff ID]],Table2[],2,FALSE),"")</f>
        <v/>
      </c>
      <c r="N2966" s="209" t="str">
        <f>IFERROR(IF(VLOOKUP(Table1[[#This Row],[Budget Code Description]],Dimentions!$X$6:$AC$134,4,FALSE)="","",VLOOKUP(Table1[[#This Row],[Budget Code Description]],Dimentions!$X$6:$AC$134,4,FALSE)),"")</f>
        <v/>
      </c>
      <c r="O2966" s="65" t="str">
        <f>IFERROR(VLOOKUP(Table1[[#This Row],[Vendor ID]],Table549[],2,FALSE),"")</f>
        <v/>
      </c>
      <c r="P2966" s="63"/>
      <c r="Q2966" s="141" t="str">
        <f>IF(Table1[[#This Row],[Posting Date]]&lt;&gt;"",$D$9,"")</f>
        <v/>
      </c>
      <c r="R2966" s="157" t="str">
        <f>IF(Table1[[#This Row],[Posting Date]]&lt;&gt;"",$D$10,"")</f>
        <v/>
      </c>
      <c r="S2966" s="66"/>
      <c r="T2966" s="63"/>
      <c r="U2966" s="67"/>
      <c r="V2966" s="67"/>
      <c r="W2966" s="67" t="str">
        <f t="shared" si="50"/>
        <v/>
      </c>
      <c r="X2966" s="159" t="str">
        <f>IF(E2966="","",(IF(Table1[[#This Row],[Cur]]="USD",Table1[[#This Row],[Cur_Amount Debit]],Table1[[#This Row],[Cur_Amount Debit]]/Table1[[#This Row],[Exchange Rate]])))</f>
        <v/>
      </c>
      <c r="Y2966" s="159" t="str">
        <f>IF(E2966="","",(IF(Table1[[#This Row],[Cur]]="USD",Table1[[#This Row],[Cur_Amount Credit]],Table1[[#This Row],[Cur_Amount Credit]]/ExchangeRate)))</f>
        <v/>
      </c>
      <c r="Z2966" s="201" t="str">
        <f>IF(E2966="","",(Table1[[#This Row],[Debit USD]]-Table1[[#This Row],[Credit USD]]))</f>
        <v/>
      </c>
      <c r="AA2966" s="226"/>
      <c r="AB2966" s="255"/>
      <c r="AC2966" s="1"/>
      <c r="AD2966" s="15"/>
      <c r="AE2966" s="15" t="str">
        <f>IF(AND(OR(Table1[[#This Row],[Account]]="15030",Table1[[#This Row],[Account]]="15035",Table1[[#This Row],[Account]]="20150"),Table1[[#This Row],[Vendor ID]]=""),1,"")</f>
        <v/>
      </c>
      <c r="AF2966" s="15"/>
      <c r="AG2966" s="15"/>
      <c r="AH2966" s="15"/>
      <c r="AI2966" s="46" t="str">
        <f>IF(Table1[[#This Row],[Posting Date]]&lt;&gt;"","GJ-"&amp;CountryID,"")</f>
        <v/>
      </c>
      <c r="AJ2966" s="59" t="str">
        <f>IF(Table1[[#This Row],[Posting Date]]&lt;&gt;"",Table1[[#This Row],[Posting Date]],"")</f>
        <v/>
      </c>
      <c r="AK2966" s="46"/>
      <c r="AL2966" s="46" t="str">
        <f>IF(Table1[[#This Row],[Description]]&lt;&gt;"",Table1[[#This Row],[Description]],"")</f>
        <v/>
      </c>
      <c r="AM2966" s="46" t="str">
        <f>IF(Table1[[#This Row],[Posting Date]]&lt;&gt;"",Table1[[#This Row],[Reference Number]],"")</f>
        <v/>
      </c>
      <c r="AN2966" s="46" t="str">
        <f>TRIM(Table1[[#This Row],[Line '#]])</f>
        <v/>
      </c>
      <c r="AO2966" s="46" t="str">
        <f>TRIM(Table1[[#This Row],[Account]])</f>
        <v/>
      </c>
      <c r="AP2966" s="46" t="str">
        <f>IF(Table1[[#This Row],[Posting Date]]&lt;&gt;"",$D$5,"")</f>
        <v/>
      </c>
      <c r="AQ2966" s="46" t="str">
        <f>TRIM(Table1[[#This Row],[Departments-Prgrams]])</f>
        <v/>
      </c>
      <c r="AR2966" s="46" t="str">
        <f>TRIM(Table1[[#This Row],[Grant]])</f>
        <v/>
      </c>
      <c r="AS2966" s="46" t="str">
        <f>TRIM(Table1[[#This Row],[Staff ID]])</f>
        <v/>
      </c>
      <c r="AT2966" s="46" t="str">
        <f>IF(TRIM(Table1[[#This Row],[Budget Code]])=0,"",TRIM(Table1[[#This Row],[Budget Code]]))</f>
        <v/>
      </c>
      <c r="AU2966" s="46" t="str">
        <f>IF(Table1[[#This Row],[Line Description]]&lt;&gt;"",Table1[[#This Row],[Line Description]],"")</f>
        <v/>
      </c>
      <c r="AV2966" s="46" t="str">
        <f>IF(Table1[[#This Row],[Cur_Amount Debit]]&gt;0,ROUND(Table1[[#This Row],[Cur_Amount Debit]],2),"")</f>
        <v/>
      </c>
      <c r="AW2966" s="46" t="str">
        <f>IF(Table1[[#This Row],[Cur_Amount Credit]]&gt;0,ROUND(Table1[[#This Row],[Cur_Amount Credit]],2),"")</f>
        <v/>
      </c>
      <c r="AX2966" s="46" t="str">
        <f>LEFT(Table1[[#This Row],[Cur]],3)</f>
        <v/>
      </c>
      <c r="AY2966" s="59"/>
      <c r="AZ2966" s="46"/>
      <c r="BA2966" s="46" t="str">
        <f>IF(Table1[[#This Row],[Cur]]&lt;&gt;"",IF(Table1[[#This Row],[Cur]]="USD","",ExchangeRate),"")</f>
        <v/>
      </c>
      <c r="BB2966" s="46" t="str">
        <f>IF(Table1[[#This Row],[Grant]]&lt;&gt;"",VLOOKUP(Table1[[#This Row],[Grant]],Grants!B:D,3),"")</f>
        <v/>
      </c>
      <c r="BC2966" s="46" t="str">
        <f>TRIM(Table1[[#This Row],[Vendor ID]])</f>
        <v/>
      </c>
      <c r="BD2966">
        <f>IF(Table1[[#This Row],[Reference Number]]=Q2965,BD2965,BD2965+1)</f>
        <v>0</v>
      </c>
    </row>
    <row r="2967" spans="1:56" ht="11.25" customHeight="1" x14ac:dyDescent="0.25">
      <c r="A2967" s="1"/>
      <c r="B2967" s="88" t="str">
        <f>IF(Table1[[#This Row],[Posting Date]]&lt;&gt;"",IF(Table1[[#This Row],[Reference Number]]=Q2966,B2966+1,1),"")</f>
        <v/>
      </c>
      <c r="C2967" s="61"/>
      <c r="D2967" s="61"/>
      <c r="E2967" s="138"/>
      <c r="F2967" s="141" t="str">
        <f>IFERROR(IF(VLOOKUP(Table1[[#This Row],[Budget Code Description]],Dimentions!$X$6:$AC$139,2,FALSE)="","",VLOOKUP(Table1[[#This Row],[Budget Code Description]],Dimentions!$X$6:$AC$139,2,FALSE)),"")</f>
        <v/>
      </c>
      <c r="G2967" s="141"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1" t="str">
        <f>IFERROR(VLOOKUP(Table1[[#This Row],[Budget Code Description]],Table6[#All],8,FALSE),"")</f>
        <v/>
      </c>
      <c r="L2967" s="63"/>
      <c r="M2967" s="65" t="str">
        <f>IFERROR(VLOOKUP(Table1[[#This Row],[Staff ID]],Table2[],2,FALSE),"")</f>
        <v/>
      </c>
      <c r="N2967" s="209" t="str">
        <f>IFERROR(IF(VLOOKUP(Table1[[#This Row],[Budget Code Description]],Dimentions!$X$6:$AC$134,4,FALSE)="","",VLOOKUP(Table1[[#This Row],[Budget Code Description]],Dimentions!$X$6:$AC$134,4,FALSE)),"")</f>
        <v/>
      </c>
      <c r="O2967" s="65" t="str">
        <f>IFERROR(VLOOKUP(Table1[[#This Row],[Vendor ID]],Table549[],2,FALSE),"")</f>
        <v/>
      </c>
      <c r="P2967" s="63"/>
      <c r="Q2967" s="141" t="str">
        <f>IF(Table1[[#This Row],[Posting Date]]&lt;&gt;"",$D$9,"")</f>
        <v/>
      </c>
      <c r="R2967" s="157" t="str">
        <f>IF(Table1[[#This Row],[Posting Date]]&lt;&gt;"",$D$10,"")</f>
        <v/>
      </c>
      <c r="S2967" s="66"/>
      <c r="T2967" s="63"/>
      <c r="U2967" s="67"/>
      <c r="V2967" s="67"/>
      <c r="W2967" s="67" t="str">
        <f t="shared" si="50"/>
        <v/>
      </c>
      <c r="X2967" s="159" t="str">
        <f>IF(E2967="","",(IF(Table1[[#This Row],[Cur]]="USD",Table1[[#This Row],[Cur_Amount Debit]],Table1[[#This Row],[Cur_Amount Debit]]/Table1[[#This Row],[Exchange Rate]])))</f>
        <v/>
      </c>
      <c r="Y2967" s="159" t="str">
        <f>IF(E2967="","",(IF(Table1[[#This Row],[Cur]]="USD",Table1[[#This Row],[Cur_Amount Credit]],Table1[[#This Row],[Cur_Amount Credit]]/ExchangeRate)))</f>
        <v/>
      </c>
      <c r="Z2967" s="201" t="str">
        <f>IF(E2967="","",(Table1[[#This Row],[Debit USD]]-Table1[[#This Row],[Credit USD]]))</f>
        <v/>
      </c>
      <c r="AA2967" s="226"/>
      <c r="AB2967" s="255"/>
      <c r="AC2967" s="1"/>
      <c r="AD2967" s="15"/>
      <c r="AE2967" s="15" t="str">
        <f>IF(AND(OR(Table1[[#This Row],[Account]]="15030",Table1[[#This Row],[Account]]="15035",Table1[[#This Row],[Account]]="20150"),Table1[[#This Row],[Vendor ID]]=""),1,"")</f>
        <v/>
      </c>
      <c r="AF2967" s="15"/>
      <c r="AG2967" s="15"/>
      <c r="AH2967" s="15"/>
      <c r="AI2967" s="46" t="str">
        <f>IF(Table1[[#This Row],[Posting Date]]&lt;&gt;"","GJ-"&amp;CountryID,"")</f>
        <v/>
      </c>
      <c r="AJ2967" s="59" t="str">
        <f>IF(Table1[[#This Row],[Posting Date]]&lt;&gt;"",Table1[[#This Row],[Posting Date]],"")</f>
        <v/>
      </c>
      <c r="AK2967" s="46"/>
      <c r="AL2967" s="46" t="str">
        <f>IF(Table1[[#This Row],[Description]]&lt;&gt;"",Table1[[#This Row],[Description]],"")</f>
        <v/>
      </c>
      <c r="AM2967" s="46" t="str">
        <f>IF(Table1[[#This Row],[Posting Date]]&lt;&gt;"",Table1[[#This Row],[Reference Number]],"")</f>
        <v/>
      </c>
      <c r="AN2967" s="46" t="str">
        <f>TRIM(Table1[[#This Row],[Line '#]])</f>
        <v/>
      </c>
      <c r="AO2967" s="46" t="str">
        <f>TRIM(Table1[[#This Row],[Account]])</f>
        <v/>
      </c>
      <c r="AP2967" s="46" t="str">
        <f>IF(Table1[[#This Row],[Posting Date]]&lt;&gt;"",$D$5,"")</f>
        <v/>
      </c>
      <c r="AQ2967" s="46" t="str">
        <f>TRIM(Table1[[#This Row],[Departments-Prgrams]])</f>
        <v/>
      </c>
      <c r="AR2967" s="46" t="str">
        <f>TRIM(Table1[[#This Row],[Grant]])</f>
        <v/>
      </c>
      <c r="AS2967" s="46" t="str">
        <f>TRIM(Table1[[#This Row],[Staff ID]])</f>
        <v/>
      </c>
      <c r="AT2967" s="46" t="str">
        <f>IF(TRIM(Table1[[#This Row],[Budget Code]])=0,"",TRIM(Table1[[#This Row],[Budget Code]]))</f>
        <v/>
      </c>
      <c r="AU2967" s="46" t="str">
        <f>IF(Table1[[#This Row],[Line Description]]&lt;&gt;"",Table1[[#This Row],[Line Description]],"")</f>
        <v/>
      </c>
      <c r="AV2967" s="46" t="str">
        <f>IF(Table1[[#This Row],[Cur_Amount Debit]]&gt;0,ROUND(Table1[[#This Row],[Cur_Amount Debit]],2),"")</f>
        <v/>
      </c>
      <c r="AW2967" s="46" t="str">
        <f>IF(Table1[[#This Row],[Cur_Amount Credit]]&gt;0,ROUND(Table1[[#This Row],[Cur_Amount Credit]],2),"")</f>
        <v/>
      </c>
      <c r="AX2967" s="46" t="str">
        <f>LEFT(Table1[[#This Row],[Cur]],3)</f>
        <v/>
      </c>
      <c r="AY2967" s="59"/>
      <c r="AZ2967" s="46"/>
      <c r="BA2967" s="46" t="str">
        <f>IF(Table1[[#This Row],[Cur]]&lt;&gt;"",IF(Table1[[#This Row],[Cur]]="USD","",ExchangeRate),"")</f>
        <v/>
      </c>
      <c r="BB2967" s="46" t="str">
        <f>IF(Table1[[#This Row],[Grant]]&lt;&gt;"",VLOOKUP(Table1[[#This Row],[Grant]],Grants!B:D,3),"")</f>
        <v/>
      </c>
      <c r="BC2967" s="46" t="str">
        <f>TRIM(Table1[[#This Row],[Vendor ID]])</f>
        <v/>
      </c>
      <c r="BD2967">
        <f>IF(Table1[[#This Row],[Reference Number]]=Q2966,BD2966,BD2966+1)</f>
        <v>0</v>
      </c>
    </row>
    <row r="2968" spans="1:56" ht="11.25" customHeight="1" x14ac:dyDescent="0.25">
      <c r="A2968" s="1"/>
      <c r="B2968" s="88" t="str">
        <f>IF(Table1[[#This Row],[Posting Date]]&lt;&gt;"",IF(Table1[[#This Row],[Reference Number]]=Q2967,B2967+1,1),"")</f>
        <v/>
      </c>
      <c r="C2968" s="61"/>
      <c r="D2968" s="61"/>
      <c r="E2968" s="138"/>
      <c r="F2968" s="141" t="str">
        <f>IFERROR(IF(VLOOKUP(Table1[[#This Row],[Budget Code Description]],Dimentions!$X$6:$AC$139,2,FALSE)="","",VLOOKUP(Table1[[#This Row],[Budget Code Description]],Dimentions!$X$6:$AC$139,2,FALSE)),"")</f>
        <v/>
      </c>
      <c r="G2968" s="141"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1" t="str">
        <f>IFERROR(VLOOKUP(Table1[[#This Row],[Budget Code Description]],Table6[#All],8,FALSE),"")</f>
        <v/>
      </c>
      <c r="L2968" s="63"/>
      <c r="M2968" s="65" t="str">
        <f>IFERROR(VLOOKUP(Table1[[#This Row],[Staff ID]],Table2[],2,FALSE),"")</f>
        <v/>
      </c>
      <c r="N2968" s="209" t="str">
        <f>IFERROR(IF(VLOOKUP(Table1[[#This Row],[Budget Code Description]],Dimentions!$X$6:$AC$134,4,FALSE)="","",VLOOKUP(Table1[[#This Row],[Budget Code Description]],Dimentions!$X$6:$AC$134,4,FALSE)),"")</f>
        <v/>
      </c>
      <c r="O2968" s="65" t="str">
        <f>IFERROR(VLOOKUP(Table1[[#This Row],[Vendor ID]],Table549[],2,FALSE),"")</f>
        <v/>
      </c>
      <c r="P2968" s="63"/>
      <c r="Q2968" s="141" t="str">
        <f>IF(Table1[[#This Row],[Posting Date]]&lt;&gt;"",$D$9,"")</f>
        <v/>
      </c>
      <c r="R2968" s="157" t="str">
        <f>IF(Table1[[#This Row],[Posting Date]]&lt;&gt;"",$D$10,"")</f>
        <v/>
      </c>
      <c r="S2968" s="66"/>
      <c r="T2968" s="63"/>
      <c r="U2968" s="67"/>
      <c r="V2968" s="67"/>
      <c r="W2968" s="67" t="str">
        <f t="shared" si="50"/>
        <v/>
      </c>
      <c r="X2968" s="159" t="str">
        <f>IF(E2968="","",(IF(Table1[[#This Row],[Cur]]="USD",Table1[[#This Row],[Cur_Amount Debit]],Table1[[#This Row],[Cur_Amount Debit]]/Table1[[#This Row],[Exchange Rate]])))</f>
        <v/>
      </c>
      <c r="Y2968" s="159" t="str">
        <f>IF(E2968="","",(IF(Table1[[#This Row],[Cur]]="USD",Table1[[#This Row],[Cur_Amount Credit]],Table1[[#This Row],[Cur_Amount Credit]]/ExchangeRate)))</f>
        <v/>
      </c>
      <c r="Z2968" s="201" t="str">
        <f>IF(E2968="","",(Table1[[#This Row],[Debit USD]]-Table1[[#This Row],[Credit USD]]))</f>
        <v/>
      </c>
      <c r="AA2968" s="226"/>
      <c r="AB2968" s="255"/>
      <c r="AC2968" s="1"/>
      <c r="AD2968" s="15"/>
      <c r="AE2968" s="15" t="str">
        <f>IF(AND(OR(Table1[[#This Row],[Account]]="15030",Table1[[#This Row],[Account]]="15035",Table1[[#This Row],[Account]]="20150"),Table1[[#This Row],[Vendor ID]]=""),1,"")</f>
        <v/>
      </c>
      <c r="AF2968" s="15"/>
      <c r="AG2968" s="15"/>
      <c r="AH2968" s="15"/>
      <c r="AI2968" s="46" t="str">
        <f>IF(Table1[[#This Row],[Posting Date]]&lt;&gt;"","GJ-"&amp;CountryID,"")</f>
        <v/>
      </c>
      <c r="AJ2968" s="59" t="str">
        <f>IF(Table1[[#This Row],[Posting Date]]&lt;&gt;"",Table1[[#This Row],[Posting Date]],"")</f>
        <v/>
      </c>
      <c r="AK2968" s="46"/>
      <c r="AL2968" s="46" t="str">
        <f>IF(Table1[[#This Row],[Description]]&lt;&gt;"",Table1[[#This Row],[Description]],"")</f>
        <v/>
      </c>
      <c r="AM2968" s="46" t="str">
        <f>IF(Table1[[#This Row],[Posting Date]]&lt;&gt;"",Table1[[#This Row],[Reference Number]],"")</f>
        <v/>
      </c>
      <c r="AN2968" s="46" t="str">
        <f>TRIM(Table1[[#This Row],[Line '#]])</f>
        <v/>
      </c>
      <c r="AO2968" s="46" t="str">
        <f>TRIM(Table1[[#This Row],[Account]])</f>
        <v/>
      </c>
      <c r="AP2968" s="46" t="str">
        <f>IF(Table1[[#This Row],[Posting Date]]&lt;&gt;"",$D$5,"")</f>
        <v/>
      </c>
      <c r="AQ2968" s="46" t="str">
        <f>TRIM(Table1[[#This Row],[Departments-Prgrams]])</f>
        <v/>
      </c>
      <c r="AR2968" s="46" t="str">
        <f>TRIM(Table1[[#This Row],[Grant]])</f>
        <v/>
      </c>
      <c r="AS2968" s="46" t="str">
        <f>TRIM(Table1[[#This Row],[Staff ID]])</f>
        <v/>
      </c>
      <c r="AT2968" s="46" t="str">
        <f>IF(TRIM(Table1[[#This Row],[Budget Code]])=0,"",TRIM(Table1[[#This Row],[Budget Code]]))</f>
        <v/>
      </c>
      <c r="AU2968" s="46" t="str">
        <f>IF(Table1[[#This Row],[Line Description]]&lt;&gt;"",Table1[[#This Row],[Line Description]],"")</f>
        <v/>
      </c>
      <c r="AV2968" s="46" t="str">
        <f>IF(Table1[[#This Row],[Cur_Amount Debit]]&gt;0,ROUND(Table1[[#This Row],[Cur_Amount Debit]],2),"")</f>
        <v/>
      </c>
      <c r="AW2968" s="46" t="str">
        <f>IF(Table1[[#This Row],[Cur_Amount Credit]]&gt;0,ROUND(Table1[[#This Row],[Cur_Amount Credit]],2),"")</f>
        <v/>
      </c>
      <c r="AX2968" s="46" t="str">
        <f>LEFT(Table1[[#This Row],[Cur]],3)</f>
        <v/>
      </c>
      <c r="AY2968" s="59"/>
      <c r="AZ2968" s="46"/>
      <c r="BA2968" s="46" t="str">
        <f>IF(Table1[[#This Row],[Cur]]&lt;&gt;"",IF(Table1[[#This Row],[Cur]]="USD","",ExchangeRate),"")</f>
        <v/>
      </c>
      <c r="BB2968" s="46" t="str">
        <f>IF(Table1[[#This Row],[Grant]]&lt;&gt;"",VLOOKUP(Table1[[#This Row],[Grant]],Grants!B:D,3),"")</f>
        <v/>
      </c>
      <c r="BC2968" s="46" t="str">
        <f>TRIM(Table1[[#This Row],[Vendor ID]])</f>
        <v/>
      </c>
      <c r="BD2968">
        <f>IF(Table1[[#This Row],[Reference Number]]=Q2967,BD2967,BD2967+1)</f>
        <v>0</v>
      </c>
    </row>
    <row r="2969" spans="1:56" ht="11.25" customHeight="1" x14ac:dyDescent="0.25">
      <c r="A2969" s="1"/>
      <c r="B2969" s="88" t="str">
        <f>IF(Table1[[#This Row],[Posting Date]]&lt;&gt;"",IF(Table1[[#This Row],[Reference Number]]=Q2968,B2968+1,1),"")</f>
        <v/>
      </c>
      <c r="C2969" s="61"/>
      <c r="D2969" s="61"/>
      <c r="E2969" s="138"/>
      <c r="F2969" s="141" t="str">
        <f>IFERROR(IF(VLOOKUP(Table1[[#This Row],[Budget Code Description]],Dimentions!$X$6:$AC$139,2,FALSE)="","",VLOOKUP(Table1[[#This Row],[Budget Code Description]],Dimentions!$X$6:$AC$139,2,FALSE)),"")</f>
        <v/>
      </c>
      <c r="G2969" s="141"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1" t="str">
        <f>IFERROR(VLOOKUP(Table1[[#This Row],[Budget Code Description]],Table6[#All],8,FALSE),"")</f>
        <v/>
      </c>
      <c r="L2969" s="63"/>
      <c r="M2969" s="65" t="str">
        <f>IFERROR(VLOOKUP(Table1[[#This Row],[Staff ID]],Table2[],2,FALSE),"")</f>
        <v/>
      </c>
      <c r="N2969" s="209" t="str">
        <f>IFERROR(IF(VLOOKUP(Table1[[#This Row],[Budget Code Description]],Dimentions!$X$6:$AC$134,4,FALSE)="","",VLOOKUP(Table1[[#This Row],[Budget Code Description]],Dimentions!$X$6:$AC$134,4,FALSE)),"")</f>
        <v/>
      </c>
      <c r="O2969" s="65" t="str">
        <f>IFERROR(VLOOKUP(Table1[[#This Row],[Vendor ID]],Table549[],2,FALSE),"")</f>
        <v/>
      </c>
      <c r="P2969" s="63"/>
      <c r="Q2969" s="141" t="str">
        <f>IF(Table1[[#This Row],[Posting Date]]&lt;&gt;"",$D$9,"")</f>
        <v/>
      </c>
      <c r="R2969" s="157" t="str">
        <f>IF(Table1[[#This Row],[Posting Date]]&lt;&gt;"",$D$10,"")</f>
        <v/>
      </c>
      <c r="S2969" s="66"/>
      <c r="T2969" s="63"/>
      <c r="U2969" s="67"/>
      <c r="V2969" s="67"/>
      <c r="W2969" s="67" t="str">
        <f t="shared" si="50"/>
        <v/>
      </c>
      <c r="X2969" s="159" t="str">
        <f>IF(E2969="","",(IF(Table1[[#This Row],[Cur]]="USD",Table1[[#This Row],[Cur_Amount Debit]],Table1[[#This Row],[Cur_Amount Debit]]/Table1[[#This Row],[Exchange Rate]])))</f>
        <v/>
      </c>
      <c r="Y2969" s="159" t="str">
        <f>IF(E2969="","",(IF(Table1[[#This Row],[Cur]]="USD",Table1[[#This Row],[Cur_Amount Credit]],Table1[[#This Row],[Cur_Amount Credit]]/ExchangeRate)))</f>
        <v/>
      </c>
      <c r="Z2969" s="201" t="str">
        <f>IF(E2969="","",(Table1[[#This Row],[Debit USD]]-Table1[[#This Row],[Credit USD]]))</f>
        <v/>
      </c>
      <c r="AA2969" s="226"/>
      <c r="AB2969" s="255"/>
      <c r="AC2969" s="1"/>
      <c r="AD2969" s="15"/>
      <c r="AE2969" s="15" t="str">
        <f>IF(AND(OR(Table1[[#This Row],[Account]]="15030",Table1[[#This Row],[Account]]="15035",Table1[[#This Row],[Account]]="20150"),Table1[[#This Row],[Vendor ID]]=""),1,"")</f>
        <v/>
      </c>
      <c r="AF2969" s="15"/>
      <c r="AG2969" s="15"/>
      <c r="AH2969" s="15"/>
      <c r="AI2969" s="46" t="str">
        <f>IF(Table1[[#This Row],[Posting Date]]&lt;&gt;"","GJ-"&amp;CountryID,"")</f>
        <v/>
      </c>
      <c r="AJ2969" s="59" t="str">
        <f>IF(Table1[[#This Row],[Posting Date]]&lt;&gt;"",Table1[[#This Row],[Posting Date]],"")</f>
        <v/>
      </c>
      <c r="AK2969" s="46"/>
      <c r="AL2969" s="46" t="str">
        <f>IF(Table1[[#This Row],[Description]]&lt;&gt;"",Table1[[#This Row],[Description]],"")</f>
        <v/>
      </c>
      <c r="AM2969" s="46" t="str">
        <f>IF(Table1[[#This Row],[Posting Date]]&lt;&gt;"",Table1[[#This Row],[Reference Number]],"")</f>
        <v/>
      </c>
      <c r="AN2969" s="46" t="str">
        <f>TRIM(Table1[[#This Row],[Line '#]])</f>
        <v/>
      </c>
      <c r="AO2969" s="46" t="str">
        <f>TRIM(Table1[[#This Row],[Account]])</f>
        <v/>
      </c>
      <c r="AP2969" s="46" t="str">
        <f>IF(Table1[[#This Row],[Posting Date]]&lt;&gt;"",$D$5,"")</f>
        <v/>
      </c>
      <c r="AQ2969" s="46" t="str">
        <f>TRIM(Table1[[#This Row],[Departments-Prgrams]])</f>
        <v/>
      </c>
      <c r="AR2969" s="46" t="str">
        <f>TRIM(Table1[[#This Row],[Grant]])</f>
        <v/>
      </c>
      <c r="AS2969" s="46" t="str">
        <f>TRIM(Table1[[#This Row],[Staff ID]])</f>
        <v/>
      </c>
      <c r="AT2969" s="46" t="str">
        <f>IF(TRIM(Table1[[#This Row],[Budget Code]])=0,"",TRIM(Table1[[#This Row],[Budget Code]]))</f>
        <v/>
      </c>
      <c r="AU2969" s="46" t="str">
        <f>IF(Table1[[#This Row],[Line Description]]&lt;&gt;"",Table1[[#This Row],[Line Description]],"")</f>
        <v/>
      </c>
      <c r="AV2969" s="46" t="str">
        <f>IF(Table1[[#This Row],[Cur_Amount Debit]]&gt;0,ROUND(Table1[[#This Row],[Cur_Amount Debit]],2),"")</f>
        <v/>
      </c>
      <c r="AW2969" s="46" t="str">
        <f>IF(Table1[[#This Row],[Cur_Amount Credit]]&gt;0,ROUND(Table1[[#This Row],[Cur_Amount Credit]],2),"")</f>
        <v/>
      </c>
      <c r="AX2969" s="46" t="str">
        <f>LEFT(Table1[[#This Row],[Cur]],3)</f>
        <v/>
      </c>
      <c r="AY2969" s="59"/>
      <c r="AZ2969" s="46"/>
      <c r="BA2969" s="46" t="str">
        <f>IF(Table1[[#This Row],[Cur]]&lt;&gt;"",IF(Table1[[#This Row],[Cur]]="USD","",ExchangeRate),"")</f>
        <v/>
      </c>
      <c r="BB2969" s="46" t="str">
        <f>IF(Table1[[#This Row],[Grant]]&lt;&gt;"",VLOOKUP(Table1[[#This Row],[Grant]],Grants!B:D,3),"")</f>
        <v/>
      </c>
      <c r="BC2969" s="46" t="str">
        <f>TRIM(Table1[[#This Row],[Vendor ID]])</f>
        <v/>
      </c>
      <c r="BD2969">
        <f>IF(Table1[[#This Row],[Reference Number]]=Q2968,BD2968,BD2968+1)</f>
        <v>0</v>
      </c>
    </row>
    <row r="2970" spans="1:56" ht="11.25" customHeight="1" x14ac:dyDescent="0.25">
      <c r="A2970" s="1"/>
      <c r="B2970" s="88" t="str">
        <f>IF(Table1[[#This Row],[Posting Date]]&lt;&gt;"",IF(Table1[[#This Row],[Reference Number]]=Q2969,B2969+1,1),"")</f>
        <v/>
      </c>
      <c r="C2970" s="61"/>
      <c r="D2970" s="61"/>
      <c r="E2970" s="138"/>
      <c r="F2970" s="141" t="str">
        <f>IFERROR(IF(VLOOKUP(Table1[[#This Row],[Budget Code Description]],Dimentions!$X$6:$AC$139,2,FALSE)="","",VLOOKUP(Table1[[#This Row],[Budget Code Description]],Dimentions!$X$6:$AC$139,2,FALSE)),"")</f>
        <v/>
      </c>
      <c r="G2970" s="141"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1" t="str">
        <f>IFERROR(VLOOKUP(Table1[[#This Row],[Budget Code Description]],Table6[#All],8,FALSE),"")</f>
        <v/>
      </c>
      <c r="L2970" s="63"/>
      <c r="M2970" s="65" t="str">
        <f>IFERROR(VLOOKUP(Table1[[#This Row],[Staff ID]],Table2[],2,FALSE),"")</f>
        <v/>
      </c>
      <c r="N2970" s="209" t="str">
        <f>IFERROR(IF(VLOOKUP(Table1[[#This Row],[Budget Code Description]],Dimentions!$X$6:$AC$134,4,FALSE)="","",VLOOKUP(Table1[[#This Row],[Budget Code Description]],Dimentions!$X$6:$AC$134,4,FALSE)),"")</f>
        <v/>
      </c>
      <c r="O2970" s="65" t="str">
        <f>IFERROR(VLOOKUP(Table1[[#This Row],[Vendor ID]],Table549[],2,FALSE),"")</f>
        <v/>
      </c>
      <c r="P2970" s="63"/>
      <c r="Q2970" s="141" t="str">
        <f>IF(Table1[[#This Row],[Posting Date]]&lt;&gt;"",$D$9,"")</f>
        <v/>
      </c>
      <c r="R2970" s="157" t="str">
        <f>IF(Table1[[#This Row],[Posting Date]]&lt;&gt;"",$D$10,"")</f>
        <v/>
      </c>
      <c r="S2970" s="66"/>
      <c r="T2970" s="63"/>
      <c r="U2970" s="67"/>
      <c r="V2970" s="67"/>
      <c r="W2970" s="67" t="str">
        <f t="shared" si="50"/>
        <v/>
      </c>
      <c r="X2970" s="159" t="str">
        <f>IF(E2970="","",(IF(Table1[[#This Row],[Cur]]="USD",Table1[[#This Row],[Cur_Amount Debit]],Table1[[#This Row],[Cur_Amount Debit]]/Table1[[#This Row],[Exchange Rate]])))</f>
        <v/>
      </c>
      <c r="Y2970" s="159" t="str">
        <f>IF(E2970="","",(IF(Table1[[#This Row],[Cur]]="USD",Table1[[#This Row],[Cur_Amount Credit]],Table1[[#This Row],[Cur_Amount Credit]]/ExchangeRate)))</f>
        <v/>
      </c>
      <c r="Z2970" s="201" t="str">
        <f>IF(E2970="","",(Table1[[#This Row],[Debit USD]]-Table1[[#This Row],[Credit USD]]))</f>
        <v/>
      </c>
      <c r="AA2970" s="226"/>
      <c r="AB2970" s="255"/>
      <c r="AC2970" s="1"/>
      <c r="AD2970" s="15"/>
      <c r="AE2970" s="15" t="str">
        <f>IF(AND(OR(Table1[[#This Row],[Account]]="15030",Table1[[#This Row],[Account]]="15035",Table1[[#This Row],[Account]]="20150"),Table1[[#This Row],[Vendor ID]]=""),1,"")</f>
        <v/>
      </c>
      <c r="AF2970" s="15"/>
      <c r="AG2970" s="15"/>
      <c r="AH2970" s="15"/>
      <c r="AI2970" s="46" t="str">
        <f>IF(Table1[[#This Row],[Posting Date]]&lt;&gt;"","GJ-"&amp;CountryID,"")</f>
        <v/>
      </c>
      <c r="AJ2970" s="59" t="str">
        <f>IF(Table1[[#This Row],[Posting Date]]&lt;&gt;"",Table1[[#This Row],[Posting Date]],"")</f>
        <v/>
      </c>
      <c r="AK2970" s="46"/>
      <c r="AL2970" s="46" t="str">
        <f>IF(Table1[[#This Row],[Description]]&lt;&gt;"",Table1[[#This Row],[Description]],"")</f>
        <v/>
      </c>
      <c r="AM2970" s="46" t="str">
        <f>IF(Table1[[#This Row],[Posting Date]]&lt;&gt;"",Table1[[#This Row],[Reference Number]],"")</f>
        <v/>
      </c>
      <c r="AN2970" s="46" t="str">
        <f>TRIM(Table1[[#This Row],[Line '#]])</f>
        <v/>
      </c>
      <c r="AO2970" s="46" t="str">
        <f>TRIM(Table1[[#This Row],[Account]])</f>
        <v/>
      </c>
      <c r="AP2970" s="46" t="str">
        <f>IF(Table1[[#This Row],[Posting Date]]&lt;&gt;"",$D$5,"")</f>
        <v/>
      </c>
      <c r="AQ2970" s="46" t="str">
        <f>TRIM(Table1[[#This Row],[Departments-Prgrams]])</f>
        <v/>
      </c>
      <c r="AR2970" s="46" t="str">
        <f>TRIM(Table1[[#This Row],[Grant]])</f>
        <v/>
      </c>
      <c r="AS2970" s="46" t="str">
        <f>TRIM(Table1[[#This Row],[Staff ID]])</f>
        <v/>
      </c>
      <c r="AT2970" s="46" t="str">
        <f>IF(TRIM(Table1[[#This Row],[Budget Code]])=0,"",TRIM(Table1[[#This Row],[Budget Code]]))</f>
        <v/>
      </c>
      <c r="AU2970" s="46" t="str">
        <f>IF(Table1[[#This Row],[Line Description]]&lt;&gt;"",Table1[[#This Row],[Line Description]],"")</f>
        <v/>
      </c>
      <c r="AV2970" s="46" t="str">
        <f>IF(Table1[[#This Row],[Cur_Amount Debit]]&gt;0,ROUND(Table1[[#This Row],[Cur_Amount Debit]],2),"")</f>
        <v/>
      </c>
      <c r="AW2970" s="46" t="str">
        <f>IF(Table1[[#This Row],[Cur_Amount Credit]]&gt;0,ROUND(Table1[[#This Row],[Cur_Amount Credit]],2),"")</f>
        <v/>
      </c>
      <c r="AX2970" s="46" t="str">
        <f>LEFT(Table1[[#This Row],[Cur]],3)</f>
        <v/>
      </c>
      <c r="AY2970" s="59"/>
      <c r="AZ2970" s="46"/>
      <c r="BA2970" s="46" t="str">
        <f>IF(Table1[[#This Row],[Cur]]&lt;&gt;"",IF(Table1[[#This Row],[Cur]]="USD","",ExchangeRate),"")</f>
        <v/>
      </c>
      <c r="BB2970" s="46" t="str">
        <f>IF(Table1[[#This Row],[Grant]]&lt;&gt;"",VLOOKUP(Table1[[#This Row],[Grant]],Grants!B:D,3),"")</f>
        <v/>
      </c>
      <c r="BC2970" s="46" t="str">
        <f>TRIM(Table1[[#This Row],[Vendor ID]])</f>
        <v/>
      </c>
      <c r="BD2970">
        <f>IF(Table1[[#This Row],[Reference Number]]=Q2969,BD2969,BD2969+1)</f>
        <v>0</v>
      </c>
    </row>
    <row r="2971" spans="1:56" ht="11.25" customHeight="1" x14ac:dyDescent="0.25">
      <c r="A2971" s="1"/>
      <c r="B2971" s="88" t="str">
        <f>IF(Table1[[#This Row],[Posting Date]]&lt;&gt;"",IF(Table1[[#This Row],[Reference Number]]=Q2970,B2970+1,1),"")</f>
        <v/>
      </c>
      <c r="C2971" s="61"/>
      <c r="D2971" s="61"/>
      <c r="E2971" s="138"/>
      <c r="F2971" s="141" t="str">
        <f>IFERROR(IF(VLOOKUP(Table1[[#This Row],[Budget Code Description]],Dimentions!$X$6:$AC$139,2,FALSE)="","",VLOOKUP(Table1[[#This Row],[Budget Code Description]],Dimentions!$X$6:$AC$139,2,FALSE)),"")</f>
        <v/>
      </c>
      <c r="G2971" s="141"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1" t="str">
        <f>IFERROR(VLOOKUP(Table1[[#This Row],[Budget Code Description]],Table6[#All],8,FALSE),"")</f>
        <v/>
      </c>
      <c r="L2971" s="63"/>
      <c r="M2971" s="65" t="str">
        <f>IFERROR(VLOOKUP(Table1[[#This Row],[Staff ID]],Table2[],2,FALSE),"")</f>
        <v/>
      </c>
      <c r="N2971" s="209" t="str">
        <f>IFERROR(IF(VLOOKUP(Table1[[#This Row],[Budget Code Description]],Dimentions!$X$6:$AC$134,4,FALSE)="","",VLOOKUP(Table1[[#This Row],[Budget Code Description]],Dimentions!$X$6:$AC$134,4,FALSE)),"")</f>
        <v/>
      </c>
      <c r="O2971" s="65" t="str">
        <f>IFERROR(VLOOKUP(Table1[[#This Row],[Vendor ID]],Table549[],2,FALSE),"")</f>
        <v/>
      </c>
      <c r="P2971" s="63"/>
      <c r="Q2971" s="141" t="str">
        <f>IF(Table1[[#This Row],[Posting Date]]&lt;&gt;"",$D$9,"")</f>
        <v/>
      </c>
      <c r="R2971" s="157" t="str">
        <f>IF(Table1[[#This Row],[Posting Date]]&lt;&gt;"",$D$10,"")</f>
        <v/>
      </c>
      <c r="S2971" s="66"/>
      <c r="T2971" s="63"/>
      <c r="U2971" s="67"/>
      <c r="V2971" s="67"/>
      <c r="W2971" s="67" t="str">
        <f t="shared" si="50"/>
        <v/>
      </c>
      <c r="X2971" s="159" t="str">
        <f>IF(E2971="","",(IF(Table1[[#This Row],[Cur]]="USD",Table1[[#This Row],[Cur_Amount Debit]],Table1[[#This Row],[Cur_Amount Debit]]/Table1[[#This Row],[Exchange Rate]])))</f>
        <v/>
      </c>
      <c r="Y2971" s="159" t="str">
        <f>IF(E2971="","",(IF(Table1[[#This Row],[Cur]]="USD",Table1[[#This Row],[Cur_Amount Credit]],Table1[[#This Row],[Cur_Amount Credit]]/ExchangeRate)))</f>
        <v/>
      </c>
      <c r="Z2971" s="201" t="str">
        <f>IF(E2971="","",(Table1[[#This Row],[Debit USD]]-Table1[[#This Row],[Credit USD]]))</f>
        <v/>
      </c>
      <c r="AA2971" s="226"/>
      <c r="AB2971" s="255"/>
      <c r="AC2971" s="1"/>
      <c r="AD2971" s="15"/>
      <c r="AE2971" s="15" t="str">
        <f>IF(AND(OR(Table1[[#This Row],[Account]]="15030",Table1[[#This Row],[Account]]="15035",Table1[[#This Row],[Account]]="20150"),Table1[[#This Row],[Vendor ID]]=""),1,"")</f>
        <v/>
      </c>
      <c r="AF2971" s="15"/>
      <c r="AG2971" s="15"/>
      <c r="AH2971" s="15"/>
      <c r="AI2971" s="46" t="str">
        <f>IF(Table1[[#This Row],[Posting Date]]&lt;&gt;"","GJ-"&amp;CountryID,"")</f>
        <v/>
      </c>
      <c r="AJ2971" s="59" t="str">
        <f>IF(Table1[[#This Row],[Posting Date]]&lt;&gt;"",Table1[[#This Row],[Posting Date]],"")</f>
        <v/>
      </c>
      <c r="AK2971" s="46"/>
      <c r="AL2971" s="46" t="str">
        <f>IF(Table1[[#This Row],[Description]]&lt;&gt;"",Table1[[#This Row],[Description]],"")</f>
        <v/>
      </c>
      <c r="AM2971" s="46" t="str">
        <f>IF(Table1[[#This Row],[Posting Date]]&lt;&gt;"",Table1[[#This Row],[Reference Number]],"")</f>
        <v/>
      </c>
      <c r="AN2971" s="46" t="str">
        <f>TRIM(Table1[[#This Row],[Line '#]])</f>
        <v/>
      </c>
      <c r="AO2971" s="46" t="str">
        <f>TRIM(Table1[[#This Row],[Account]])</f>
        <v/>
      </c>
      <c r="AP2971" s="46" t="str">
        <f>IF(Table1[[#This Row],[Posting Date]]&lt;&gt;"",$D$5,"")</f>
        <v/>
      </c>
      <c r="AQ2971" s="46" t="str">
        <f>TRIM(Table1[[#This Row],[Departments-Prgrams]])</f>
        <v/>
      </c>
      <c r="AR2971" s="46" t="str">
        <f>TRIM(Table1[[#This Row],[Grant]])</f>
        <v/>
      </c>
      <c r="AS2971" s="46" t="str">
        <f>TRIM(Table1[[#This Row],[Staff ID]])</f>
        <v/>
      </c>
      <c r="AT2971" s="46" t="str">
        <f>IF(TRIM(Table1[[#This Row],[Budget Code]])=0,"",TRIM(Table1[[#This Row],[Budget Code]]))</f>
        <v/>
      </c>
      <c r="AU2971" s="46" t="str">
        <f>IF(Table1[[#This Row],[Line Description]]&lt;&gt;"",Table1[[#This Row],[Line Description]],"")</f>
        <v/>
      </c>
      <c r="AV2971" s="46" t="str">
        <f>IF(Table1[[#This Row],[Cur_Amount Debit]]&gt;0,ROUND(Table1[[#This Row],[Cur_Amount Debit]],2),"")</f>
        <v/>
      </c>
      <c r="AW2971" s="46" t="str">
        <f>IF(Table1[[#This Row],[Cur_Amount Credit]]&gt;0,ROUND(Table1[[#This Row],[Cur_Amount Credit]],2),"")</f>
        <v/>
      </c>
      <c r="AX2971" s="46" t="str">
        <f>LEFT(Table1[[#This Row],[Cur]],3)</f>
        <v/>
      </c>
      <c r="AY2971" s="59"/>
      <c r="AZ2971" s="46"/>
      <c r="BA2971" s="46" t="str">
        <f>IF(Table1[[#This Row],[Cur]]&lt;&gt;"",IF(Table1[[#This Row],[Cur]]="USD","",ExchangeRate),"")</f>
        <v/>
      </c>
      <c r="BB2971" s="46" t="str">
        <f>IF(Table1[[#This Row],[Grant]]&lt;&gt;"",VLOOKUP(Table1[[#This Row],[Grant]],Grants!B:D,3),"")</f>
        <v/>
      </c>
      <c r="BC2971" s="46" t="str">
        <f>TRIM(Table1[[#This Row],[Vendor ID]])</f>
        <v/>
      </c>
      <c r="BD2971">
        <f>IF(Table1[[#This Row],[Reference Number]]=Q2970,BD2970,BD2970+1)</f>
        <v>0</v>
      </c>
    </row>
    <row r="2972" spans="1:56" ht="11.25" customHeight="1" x14ac:dyDescent="0.25">
      <c r="A2972" s="1"/>
      <c r="B2972" s="88" t="str">
        <f>IF(Table1[[#This Row],[Posting Date]]&lt;&gt;"",IF(Table1[[#This Row],[Reference Number]]=Q2971,B2971+1,1),"")</f>
        <v/>
      </c>
      <c r="C2972" s="61"/>
      <c r="D2972" s="61"/>
      <c r="E2972" s="138"/>
      <c r="F2972" s="141" t="str">
        <f>IFERROR(IF(VLOOKUP(Table1[[#This Row],[Budget Code Description]],Dimentions!$X$6:$AC$139,2,FALSE)="","",VLOOKUP(Table1[[#This Row],[Budget Code Description]],Dimentions!$X$6:$AC$139,2,FALSE)),"")</f>
        <v/>
      </c>
      <c r="G2972" s="141"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1" t="str">
        <f>IFERROR(VLOOKUP(Table1[[#This Row],[Budget Code Description]],Table6[#All],8,FALSE),"")</f>
        <v/>
      </c>
      <c r="L2972" s="63"/>
      <c r="M2972" s="65" t="str">
        <f>IFERROR(VLOOKUP(Table1[[#This Row],[Staff ID]],Table2[],2,FALSE),"")</f>
        <v/>
      </c>
      <c r="N2972" s="209" t="str">
        <f>IFERROR(IF(VLOOKUP(Table1[[#This Row],[Budget Code Description]],Dimentions!$X$6:$AC$134,4,FALSE)="","",VLOOKUP(Table1[[#This Row],[Budget Code Description]],Dimentions!$X$6:$AC$134,4,FALSE)),"")</f>
        <v/>
      </c>
      <c r="O2972" s="65" t="str">
        <f>IFERROR(VLOOKUP(Table1[[#This Row],[Vendor ID]],Table549[],2,FALSE),"")</f>
        <v/>
      </c>
      <c r="P2972" s="63"/>
      <c r="Q2972" s="141" t="str">
        <f>IF(Table1[[#This Row],[Posting Date]]&lt;&gt;"",$D$9,"")</f>
        <v/>
      </c>
      <c r="R2972" s="157" t="str">
        <f>IF(Table1[[#This Row],[Posting Date]]&lt;&gt;"",$D$10,"")</f>
        <v/>
      </c>
      <c r="S2972" s="66"/>
      <c r="T2972" s="63"/>
      <c r="U2972" s="67"/>
      <c r="V2972" s="67"/>
      <c r="W2972" s="67" t="str">
        <f t="shared" si="50"/>
        <v/>
      </c>
      <c r="X2972" s="159" t="str">
        <f>IF(E2972="","",(IF(Table1[[#This Row],[Cur]]="USD",Table1[[#This Row],[Cur_Amount Debit]],Table1[[#This Row],[Cur_Amount Debit]]/Table1[[#This Row],[Exchange Rate]])))</f>
        <v/>
      </c>
      <c r="Y2972" s="159" t="str">
        <f>IF(E2972="","",(IF(Table1[[#This Row],[Cur]]="USD",Table1[[#This Row],[Cur_Amount Credit]],Table1[[#This Row],[Cur_Amount Credit]]/ExchangeRate)))</f>
        <v/>
      </c>
      <c r="Z2972" s="201" t="str">
        <f>IF(E2972="","",(Table1[[#This Row],[Debit USD]]-Table1[[#This Row],[Credit USD]]))</f>
        <v/>
      </c>
      <c r="AA2972" s="226"/>
      <c r="AB2972" s="255"/>
      <c r="AC2972" s="1"/>
      <c r="AD2972" s="15"/>
      <c r="AE2972" s="15" t="str">
        <f>IF(AND(OR(Table1[[#This Row],[Account]]="15030",Table1[[#This Row],[Account]]="15035",Table1[[#This Row],[Account]]="20150"),Table1[[#This Row],[Vendor ID]]=""),1,"")</f>
        <v/>
      </c>
      <c r="AF2972" s="15"/>
      <c r="AG2972" s="15"/>
      <c r="AH2972" s="15"/>
      <c r="AI2972" s="46" t="str">
        <f>IF(Table1[[#This Row],[Posting Date]]&lt;&gt;"","GJ-"&amp;CountryID,"")</f>
        <v/>
      </c>
      <c r="AJ2972" s="59" t="str">
        <f>IF(Table1[[#This Row],[Posting Date]]&lt;&gt;"",Table1[[#This Row],[Posting Date]],"")</f>
        <v/>
      </c>
      <c r="AK2972" s="46"/>
      <c r="AL2972" s="46" t="str">
        <f>IF(Table1[[#This Row],[Description]]&lt;&gt;"",Table1[[#This Row],[Description]],"")</f>
        <v/>
      </c>
      <c r="AM2972" s="46" t="str">
        <f>IF(Table1[[#This Row],[Posting Date]]&lt;&gt;"",Table1[[#This Row],[Reference Number]],"")</f>
        <v/>
      </c>
      <c r="AN2972" s="46" t="str">
        <f>TRIM(Table1[[#This Row],[Line '#]])</f>
        <v/>
      </c>
      <c r="AO2972" s="46" t="str">
        <f>TRIM(Table1[[#This Row],[Account]])</f>
        <v/>
      </c>
      <c r="AP2972" s="46" t="str">
        <f>IF(Table1[[#This Row],[Posting Date]]&lt;&gt;"",$D$5,"")</f>
        <v/>
      </c>
      <c r="AQ2972" s="46" t="str">
        <f>TRIM(Table1[[#This Row],[Departments-Prgrams]])</f>
        <v/>
      </c>
      <c r="AR2972" s="46" t="str">
        <f>TRIM(Table1[[#This Row],[Grant]])</f>
        <v/>
      </c>
      <c r="AS2972" s="46" t="str">
        <f>TRIM(Table1[[#This Row],[Staff ID]])</f>
        <v/>
      </c>
      <c r="AT2972" s="46" t="str">
        <f>IF(TRIM(Table1[[#This Row],[Budget Code]])=0,"",TRIM(Table1[[#This Row],[Budget Code]]))</f>
        <v/>
      </c>
      <c r="AU2972" s="46" t="str">
        <f>IF(Table1[[#This Row],[Line Description]]&lt;&gt;"",Table1[[#This Row],[Line Description]],"")</f>
        <v/>
      </c>
      <c r="AV2972" s="46" t="str">
        <f>IF(Table1[[#This Row],[Cur_Amount Debit]]&gt;0,ROUND(Table1[[#This Row],[Cur_Amount Debit]],2),"")</f>
        <v/>
      </c>
      <c r="AW2972" s="46" t="str">
        <f>IF(Table1[[#This Row],[Cur_Amount Credit]]&gt;0,ROUND(Table1[[#This Row],[Cur_Amount Credit]],2),"")</f>
        <v/>
      </c>
      <c r="AX2972" s="46" t="str">
        <f>LEFT(Table1[[#This Row],[Cur]],3)</f>
        <v/>
      </c>
      <c r="AY2972" s="59"/>
      <c r="AZ2972" s="46"/>
      <c r="BA2972" s="46" t="str">
        <f>IF(Table1[[#This Row],[Cur]]&lt;&gt;"",IF(Table1[[#This Row],[Cur]]="USD","",ExchangeRate),"")</f>
        <v/>
      </c>
      <c r="BB2972" s="46" t="str">
        <f>IF(Table1[[#This Row],[Grant]]&lt;&gt;"",VLOOKUP(Table1[[#This Row],[Grant]],Grants!B:D,3),"")</f>
        <v/>
      </c>
      <c r="BC2972" s="46" t="str">
        <f>TRIM(Table1[[#This Row],[Vendor ID]])</f>
        <v/>
      </c>
      <c r="BD2972">
        <f>IF(Table1[[#This Row],[Reference Number]]=Q2971,BD2971,BD2971+1)</f>
        <v>0</v>
      </c>
    </row>
    <row r="2973" spans="1:56" ht="11.25" customHeight="1" x14ac:dyDescent="0.25">
      <c r="A2973" s="1"/>
      <c r="B2973" s="88" t="str">
        <f>IF(Table1[[#This Row],[Posting Date]]&lt;&gt;"",IF(Table1[[#This Row],[Reference Number]]=Q2972,B2972+1,1),"")</f>
        <v/>
      </c>
      <c r="C2973" s="61"/>
      <c r="D2973" s="61"/>
      <c r="E2973" s="138"/>
      <c r="F2973" s="141" t="str">
        <f>IFERROR(IF(VLOOKUP(Table1[[#This Row],[Budget Code Description]],Dimentions!$X$6:$AC$139,2,FALSE)="","",VLOOKUP(Table1[[#This Row],[Budget Code Description]],Dimentions!$X$6:$AC$139,2,FALSE)),"")</f>
        <v/>
      </c>
      <c r="G2973" s="141"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1" t="str">
        <f>IFERROR(VLOOKUP(Table1[[#This Row],[Budget Code Description]],Table6[#All],8,FALSE),"")</f>
        <v/>
      </c>
      <c r="L2973" s="63"/>
      <c r="M2973" s="65" t="str">
        <f>IFERROR(VLOOKUP(Table1[[#This Row],[Staff ID]],Table2[],2,FALSE),"")</f>
        <v/>
      </c>
      <c r="N2973" s="209" t="str">
        <f>IFERROR(IF(VLOOKUP(Table1[[#This Row],[Budget Code Description]],Dimentions!$X$6:$AC$134,4,FALSE)="","",VLOOKUP(Table1[[#This Row],[Budget Code Description]],Dimentions!$X$6:$AC$134,4,FALSE)),"")</f>
        <v/>
      </c>
      <c r="O2973" s="65" t="str">
        <f>IFERROR(VLOOKUP(Table1[[#This Row],[Vendor ID]],Table549[],2,FALSE),"")</f>
        <v/>
      </c>
      <c r="P2973" s="63"/>
      <c r="Q2973" s="141" t="str">
        <f>IF(Table1[[#This Row],[Posting Date]]&lt;&gt;"",$D$9,"")</f>
        <v/>
      </c>
      <c r="R2973" s="157" t="str">
        <f>IF(Table1[[#This Row],[Posting Date]]&lt;&gt;"",$D$10,"")</f>
        <v/>
      </c>
      <c r="S2973" s="66"/>
      <c r="T2973" s="63"/>
      <c r="U2973" s="67"/>
      <c r="V2973" s="67"/>
      <c r="W2973" s="67" t="str">
        <f t="shared" si="50"/>
        <v/>
      </c>
      <c r="X2973" s="159" t="str">
        <f>IF(E2973="","",(IF(Table1[[#This Row],[Cur]]="USD",Table1[[#This Row],[Cur_Amount Debit]],Table1[[#This Row],[Cur_Amount Debit]]/Table1[[#This Row],[Exchange Rate]])))</f>
        <v/>
      </c>
      <c r="Y2973" s="159" t="str">
        <f>IF(E2973="","",(IF(Table1[[#This Row],[Cur]]="USD",Table1[[#This Row],[Cur_Amount Credit]],Table1[[#This Row],[Cur_Amount Credit]]/ExchangeRate)))</f>
        <v/>
      </c>
      <c r="Z2973" s="201" t="str">
        <f>IF(E2973="","",(Table1[[#This Row],[Debit USD]]-Table1[[#This Row],[Credit USD]]))</f>
        <v/>
      </c>
      <c r="AA2973" s="226"/>
      <c r="AB2973" s="255"/>
      <c r="AC2973" s="1"/>
      <c r="AD2973" s="15"/>
      <c r="AE2973" s="15" t="str">
        <f>IF(AND(OR(Table1[[#This Row],[Account]]="15030",Table1[[#This Row],[Account]]="15035",Table1[[#This Row],[Account]]="20150"),Table1[[#This Row],[Vendor ID]]=""),1,"")</f>
        <v/>
      </c>
      <c r="AF2973" s="15"/>
      <c r="AG2973" s="15"/>
      <c r="AH2973" s="15"/>
      <c r="AI2973" s="46" t="str">
        <f>IF(Table1[[#This Row],[Posting Date]]&lt;&gt;"","GJ-"&amp;CountryID,"")</f>
        <v/>
      </c>
      <c r="AJ2973" s="59" t="str">
        <f>IF(Table1[[#This Row],[Posting Date]]&lt;&gt;"",Table1[[#This Row],[Posting Date]],"")</f>
        <v/>
      </c>
      <c r="AK2973" s="46"/>
      <c r="AL2973" s="46" t="str">
        <f>IF(Table1[[#This Row],[Description]]&lt;&gt;"",Table1[[#This Row],[Description]],"")</f>
        <v/>
      </c>
      <c r="AM2973" s="46" t="str">
        <f>IF(Table1[[#This Row],[Posting Date]]&lt;&gt;"",Table1[[#This Row],[Reference Number]],"")</f>
        <v/>
      </c>
      <c r="AN2973" s="46" t="str">
        <f>TRIM(Table1[[#This Row],[Line '#]])</f>
        <v/>
      </c>
      <c r="AO2973" s="46" t="str">
        <f>TRIM(Table1[[#This Row],[Account]])</f>
        <v/>
      </c>
      <c r="AP2973" s="46" t="str">
        <f>IF(Table1[[#This Row],[Posting Date]]&lt;&gt;"",$D$5,"")</f>
        <v/>
      </c>
      <c r="AQ2973" s="46" t="str">
        <f>TRIM(Table1[[#This Row],[Departments-Prgrams]])</f>
        <v/>
      </c>
      <c r="AR2973" s="46" t="str">
        <f>TRIM(Table1[[#This Row],[Grant]])</f>
        <v/>
      </c>
      <c r="AS2973" s="46" t="str">
        <f>TRIM(Table1[[#This Row],[Staff ID]])</f>
        <v/>
      </c>
      <c r="AT2973" s="46" t="str">
        <f>IF(TRIM(Table1[[#This Row],[Budget Code]])=0,"",TRIM(Table1[[#This Row],[Budget Code]]))</f>
        <v/>
      </c>
      <c r="AU2973" s="46" t="str">
        <f>IF(Table1[[#This Row],[Line Description]]&lt;&gt;"",Table1[[#This Row],[Line Description]],"")</f>
        <v/>
      </c>
      <c r="AV2973" s="46" t="str">
        <f>IF(Table1[[#This Row],[Cur_Amount Debit]]&gt;0,ROUND(Table1[[#This Row],[Cur_Amount Debit]],2),"")</f>
        <v/>
      </c>
      <c r="AW2973" s="46" t="str">
        <f>IF(Table1[[#This Row],[Cur_Amount Credit]]&gt;0,ROUND(Table1[[#This Row],[Cur_Amount Credit]],2),"")</f>
        <v/>
      </c>
      <c r="AX2973" s="46" t="str">
        <f>LEFT(Table1[[#This Row],[Cur]],3)</f>
        <v/>
      </c>
      <c r="AY2973" s="59"/>
      <c r="AZ2973" s="46"/>
      <c r="BA2973" s="46" t="str">
        <f>IF(Table1[[#This Row],[Cur]]&lt;&gt;"",IF(Table1[[#This Row],[Cur]]="USD","",ExchangeRate),"")</f>
        <v/>
      </c>
      <c r="BB2973" s="46" t="str">
        <f>IF(Table1[[#This Row],[Grant]]&lt;&gt;"",VLOOKUP(Table1[[#This Row],[Grant]],Grants!B:D,3),"")</f>
        <v/>
      </c>
      <c r="BC2973" s="46" t="str">
        <f>TRIM(Table1[[#This Row],[Vendor ID]])</f>
        <v/>
      </c>
      <c r="BD2973">
        <f>IF(Table1[[#This Row],[Reference Number]]=Q2972,BD2972,BD2972+1)</f>
        <v>0</v>
      </c>
    </row>
    <row r="2974" spans="1:56" ht="11.25" customHeight="1" x14ac:dyDescent="0.25">
      <c r="A2974" s="1"/>
      <c r="B2974" s="88" t="str">
        <f>IF(Table1[[#This Row],[Posting Date]]&lt;&gt;"",IF(Table1[[#This Row],[Reference Number]]=Q2973,B2973+1,1),"")</f>
        <v/>
      </c>
      <c r="C2974" s="61"/>
      <c r="D2974" s="61"/>
      <c r="E2974" s="138"/>
      <c r="F2974" s="141" t="str">
        <f>IFERROR(IF(VLOOKUP(Table1[[#This Row],[Budget Code Description]],Dimentions!$X$6:$AC$139,2,FALSE)="","",VLOOKUP(Table1[[#This Row],[Budget Code Description]],Dimentions!$X$6:$AC$139,2,FALSE)),"")</f>
        <v/>
      </c>
      <c r="G2974" s="141"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1" t="str">
        <f>IFERROR(VLOOKUP(Table1[[#This Row],[Budget Code Description]],Table6[#All],8,FALSE),"")</f>
        <v/>
      </c>
      <c r="L2974" s="63"/>
      <c r="M2974" s="65" t="str">
        <f>IFERROR(VLOOKUP(Table1[[#This Row],[Staff ID]],Table2[],2,FALSE),"")</f>
        <v/>
      </c>
      <c r="N2974" s="209" t="str">
        <f>IFERROR(IF(VLOOKUP(Table1[[#This Row],[Budget Code Description]],Dimentions!$X$6:$AC$134,4,FALSE)="","",VLOOKUP(Table1[[#This Row],[Budget Code Description]],Dimentions!$X$6:$AC$134,4,FALSE)),"")</f>
        <v/>
      </c>
      <c r="O2974" s="65" t="str">
        <f>IFERROR(VLOOKUP(Table1[[#This Row],[Vendor ID]],Table549[],2,FALSE),"")</f>
        <v/>
      </c>
      <c r="P2974" s="63"/>
      <c r="Q2974" s="141" t="str">
        <f>IF(Table1[[#This Row],[Posting Date]]&lt;&gt;"",$D$9,"")</f>
        <v/>
      </c>
      <c r="R2974" s="157" t="str">
        <f>IF(Table1[[#This Row],[Posting Date]]&lt;&gt;"",$D$10,"")</f>
        <v/>
      </c>
      <c r="S2974" s="66"/>
      <c r="T2974" s="63"/>
      <c r="U2974" s="67"/>
      <c r="V2974" s="67"/>
      <c r="W2974" s="67" t="str">
        <f t="shared" si="50"/>
        <v/>
      </c>
      <c r="X2974" s="159" t="str">
        <f>IF(E2974="","",(IF(Table1[[#This Row],[Cur]]="USD",Table1[[#This Row],[Cur_Amount Debit]],Table1[[#This Row],[Cur_Amount Debit]]/Table1[[#This Row],[Exchange Rate]])))</f>
        <v/>
      </c>
      <c r="Y2974" s="159" t="str">
        <f>IF(E2974="","",(IF(Table1[[#This Row],[Cur]]="USD",Table1[[#This Row],[Cur_Amount Credit]],Table1[[#This Row],[Cur_Amount Credit]]/ExchangeRate)))</f>
        <v/>
      </c>
      <c r="Z2974" s="201" t="str">
        <f>IF(E2974="","",(Table1[[#This Row],[Debit USD]]-Table1[[#This Row],[Credit USD]]))</f>
        <v/>
      </c>
      <c r="AA2974" s="226"/>
      <c r="AB2974" s="255"/>
      <c r="AC2974" s="1"/>
      <c r="AD2974" s="15"/>
      <c r="AE2974" s="15" t="str">
        <f>IF(AND(OR(Table1[[#This Row],[Account]]="15030",Table1[[#This Row],[Account]]="15035",Table1[[#This Row],[Account]]="20150"),Table1[[#This Row],[Vendor ID]]=""),1,"")</f>
        <v/>
      </c>
      <c r="AF2974" s="15"/>
      <c r="AG2974" s="15"/>
      <c r="AH2974" s="15"/>
      <c r="AI2974" s="46" t="str">
        <f>IF(Table1[[#This Row],[Posting Date]]&lt;&gt;"","GJ-"&amp;CountryID,"")</f>
        <v/>
      </c>
      <c r="AJ2974" s="59" t="str">
        <f>IF(Table1[[#This Row],[Posting Date]]&lt;&gt;"",Table1[[#This Row],[Posting Date]],"")</f>
        <v/>
      </c>
      <c r="AK2974" s="46"/>
      <c r="AL2974" s="46" t="str">
        <f>IF(Table1[[#This Row],[Description]]&lt;&gt;"",Table1[[#This Row],[Description]],"")</f>
        <v/>
      </c>
      <c r="AM2974" s="46" t="str">
        <f>IF(Table1[[#This Row],[Posting Date]]&lt;&gt;"",Table1[[#This Row],[Reference Number]],"")</f>
        <v/>
      </c>
      <c r="AN2974" s="46" t="str">
        <f>TRIM(Table1[[#This Row],[Line '#]])</f>
        <v/>
      </c>
      <c r="AO2974" s="46" t="str">
        <f>TRIM(Table1[[#This Row],[Account]])</f>
        <v/>
      </c>
      <c r="AP2974" s="46" t="str">
        <f>IF(Table1[[#This Row],[Posting Date]]&lt;&gt;"",$D$5,"")</f>
        <v/>
      </c>
      <c r="AQ2974" s="46" t="str">
        <f>TRIM(Table1[[#This Row],[Departments-Prgrams]])</f>
        <v/>
      </c>
      <c r="AR2974" s="46" t="str">
        <f>TRIM(Table1[[#This Row],[Grant]])</f>
        <v/>
      </c>
      <c r="AS2974" s="46" t="str">
        <f>TRIM(Table1[[#This Row],[Staff ID]])</f>
        <v/>
      </c>
      <c r="AT2974" s="46" t="str">
        <f>IF(TRIM(Table1[[#This Row],[Budget Code]])=0,"",TRIM(Table1[[#This Row],[Budget Code]]))</f>
        <v/>
      </c>
      <c r="AU2974" s="46" t="str">
        <f>IF(Table1[[#This Row],[Line Description]]&lt;&gt;"",Table1[[#This Row],[Line Description]],"")</f>
        <v/>
      </c>
      <c r="AV2974" s="46" t="str">
        <f>IF(Table1[[#This Row],[Cur_Amount Debit]]&gt;0,ROUND(Table1[[#This Row],[Cur_Amount Debit]],2),"")</f>
        <v/>
      </c>
      <c r="AW2974" s="46" t="str">
        <f>IF(Table1[[#This Row],[Cur_Amount Credit]]&gt;0,ROUND(Table1[[#This Row],[Cur_Amount Credit]],2),"")</f>
        <v/>
      </c>
      <c r="AX2974" s="46" t="str">
        <f>LEFT(Table1[[#This Row],[Cur]],3)</f>
        <v/>
      </c>
      <c r="AY2974" s="59"/>
      <c r="AZ2974" s="46"/>
      <c r="BA2974" s="46" t="str">
        <f>IF(Table1[[#This Row],[Cur]]&lt;&gt;"",IF(Table1[[#This Row],[Cur]]="USD","",ExchangeRate),"")</f>
        <v/>
      </c>
      <c r="BB2974" s="46" t="str">
        <f>IF(Table1[[#This Row],[Grant]]&lt;&gt;"",VLOOKUP(Table1[[#This Row],[Grant]],Grants!B:D,3),"")</f>
        <v/>
      </c>
      <c r="BC2974" s="46" t="str">
        <f>TRIM(Table1[[#This Row],[Vendor ID]])</f>
        <v/>
      </c>
      <c r="BD2974">
        <f>IF(Table1[[#This Row],[Reference Number]]=Q2973,BD2973,BD2973+1)</f>
        <v>0</v>
      </c>
    </row>
    <row r="2975" spans="1:56" ht="11.25" customHeight="1" x14ac:dyDescent="0.25">
      <c r="A2975" s="1"/>
      <c r="B2975" s="88" t="str">
        <f>IF(Table1[[#This Row],[Posting Date]]&lt;&gt;"",IF(Table1[[#This Row],[Reference Number]]=Q2974,B2974+1,1),"")</f>
        <v/>
      </c>
      <c r="C2975" s="61"/>
      <c r="D2975" s="61"/>
      <c r="E2975" s="138"/>
      <c r="F2975" s="141" t="str">
        <f>IFERROR(IF(VLOOKUP(Table1[[#This Row],[Budget Code Description]],Dimentions!$X$6:$AC$139,2,FALSE)="","",VLOOKUP(Table1[[#This Row],[Budget Code Description]],Dimentions!$X$6:$AC$139,2,FALSE)),"")</f>
        <v/>
      </c>
      <c r="G2975" s="141"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1" t="str">
        <f>IFERROR(VLOOKUP(Table1[[#This Row],[Budget Code Description]],Table6[#All],8,FALSE),"")</f>
        <v/>
      </c>
      <c r="L2975" s="63"/>
      <c r="M2975" s="65" t="str">
        <f>IFERROR(VLOOKUP(Table1[[#This Row],[Staff ID]],Table2[],2,FALSE),"")</f>
        <v/>
      </c>
      <c r="N2975" s="209" t="str">
        <f>IFERROR(IF(VLOOKUP(Table1[[#This Row],[Budget Code Description]],Dimentions!$X$6:$AC$134,4,FALSE)="","",VLOOKUP(Table1[[#This Row],[Budget Code Description]],Dimentions!$X$6:$AC$134,4,FALSE)),"")</f>
        <v/>
      </c>
      <c r="O2975" s="65" t="str">
        <f>IFERROR(VLOOKUP(Table1[[#This Row],[Vendor ID]],Table549[],2,FALSE),"")</f>
        <v/>
      </c>
      <c r="P2975" s="63"/>
      <c r="Q2975" s="141" t="str">
        <f>IF(Table1[[#This Row],[Posting Date]]&lt;&gt;"",$D$9,"")</f>
        <v/>
      </c>
      <c r="R2975" s="157" t="str">
        <f>IF(Table1[[#This Row],[Posting Date]]&lt;&gt;"",$D$10,"")</f>
        <v/>
      </c>
      <c r="S2975" s="66"/>
      <c r="T2975" s="63"/>
      <c r="U2975" s="67"/>
      <c r="V2975" s="67"/>
      <c r="W2975" s="67" t="str">
        <f t="shared" si="50"/>
        <v/>
      </c>
      <c r="X2975" s="159" t="str">
        <f>IF(E2975="","",(IF(Table1[[#This Row],[Cur]]="USD",Table1[[#This Row],[Cur_Amount Debit]],Table1[[#This Row],[Cur_Amount Debit]]/Table1[[#This Row],[Exchange Rate]])))</f>
        <v/>
      </c>
      <c r="Y2975" s="159" t="str">
        <f>IF(E2975="","",(IF(Table1[[#This Row],[Cur]]="USD",Table1[[#This Row],[Cur_Amount Credit]],Table1[[#This Row],[Cur_Amount Credit]]/ExchangeRate)))</f>
        <v/>
      </c>
      <c r="Z2975" s="201" t="str">
        <f>IF(E2975="","",(Table1[[#This Row],[Debit USD]]-Table1[[#This Row],[Credit USD]]))</f>
        <v/>
      </c>
      <c r="AA2975" s="226"/>
      <c r="AB2975" s="255"/>
      <c r="AC2975" s="1"/>
      <c r="AD2975" s="15"/>
      <c r="AE2975" s="15" t="str">
        <f>IF(AND(OR(Table1[[#This Row],[Account]]="15030",Table1[[#This Row],[Account]]="15035",Table1[[#This Row],[Account]]="20150"),Table1[[#This Row],[Vendor ID]]=""),1,"")</f>
        <v/>
      </c>
      <c r="AF2975" s="15"/>
      <c r="AG2975" s="15"/>
      <c r="AH2975" s="15"/>
      <c r="AI2975" s="46" t="str">
        <f>IF(Table1[[#This Row],[Posting Date]]&lt;&gt;"","GJ-"&amp;CountryID,"")</f>
        <v/>
      </c>
      <c r="AJ2975" s="59" t="str">
        <f>IF(Table1[[#This Row],[Posting Date]]&lt;&gt;"",Table1[[#This Row],[Posting Date]],"")</f>
        <v/>
      </c>
      <c r="AK2975" s="46"/>
      <c r="AL2975" s="46" t="str">
        <f>IF(Table1[[#This Row],[Description]]&lt;&gt;"",Table1[[#This Row],[Description]],"")</f>
        <v/>
      </c>
      <c r="AM2975" s="46" t="str">
        <f>IF(Table1[[#This Row],[Posting Date]]&lt;&gt;"",Table1[[#This Row],[Reference Number]],"")</f>
        <v/>
      </c>
      <c r="AN2975" s="46" t="str">
        <f>TRIM(Table1[[#This Row],[Line '#]])</f>
        <v/>
      </c>
      <c r="AO2975" s="46" t="str">
        <f>TRIM(Table1[[#This Row],[Account]])</f>
        <v/>
      </c>
      <c r="AP2975" s="46" t="str">
        <f>IF(Table1[[#This Row],[Posting Date]]&lt;&gt;"",$D$5,"")</f>
        <v/>
      </c>
      <c r="AQ2975" s="46" t="str">
        <f>TRIM(Table1[[#This Row],[Departments-Prgrams]])</f>
        <v/>
      </c>
      <c r="AR2975" s="46" t="str">
        <f>TRIM(Table1[[#This Row],[Grant]])</f>
        <v/>
      </c>
      <c r="AS2975" s="46" t="str">
        <f>TRIM(Table1[[#This Row],[Staff ID]])</f>
        <v/>
      </c>
      <c r="AT2975" s="46" t="str">
        <f>IF(TRIM(Table1[[#This Row],[Budget Code]])=0,"",TRIM(Table1[[#This Row],[Budget Code]]))</f>
        <v/>
      </c>
      <c r="AU2975" s="46" t="str">
        <f>IF(Table1[[#This Row],[Line Description]]&lt;&gt;"",Table1[[#This Row],[Line Description]],"")</f>
        <v/>
      </c>
      <c r="AV2975" s="46" t="str">
        <f>IF(Table1[[#This Row],[Cur_Amount Debit]]&gt;0,ROUND(Table1[[#This Row],[Cur_Amount Debit]],2),"")</f>
        <v/>
      </c>
      <c r="AW2975" s="46" t="str">
        <f>IF(Table1[[#This Row],[Cur_Amount Credit]]&gt;0,ROUND(Table1[[#This Row],[Cur_Amount Credit]],2),"")</f>
        <v/>
      </c>
      <c r="AX2975" s="46" t="str">
        <f>LEFT(Table1[[#This Row],[Cur]],3)</f>
        <v/>
      </c>
      <c r="AY2975" s="59"/>
      <c r="AZ2975" s="46"/>
      <c r="BA2975" s="46" t="str">
        <f>IF(Table1[[#This Row],[Cur]]&lt;&gt;"",IF(Table1[[#This Row],[Cur]]="USD","",ExchangeRate),"")</f>
        <v/>
      </c>
      <c r="BB2975" s="46" t="str">
        <f>IF(Table1[[#This Row],[Grant]]&lt;&gt;"",VLOOKUP(Table1[[#This Row],[Grant]],Grants!B:D,3),"")</f>
        <v/>
      </c>
      <c r="BC2975" s="46" t="str">
        <f>TRIM(Table1[[#This Row],[Vendor ID]])</f>
        <v/>
      </c>
      <c r="BD2975">
        <f>IF(Table1[[#This Row],[Reference Number]]=Q2974,BD2974,BD2974+1)</f>
        <v>0</v>
      </c>
    </row>
    <row r="2976" spans="1:56" ht="11.25" customHeight="1" x14ac:dyDescent="0.25">
      <c r="A2976" s="1"/>
      <c r="B2976" s="88" t="str">
        <f>IF(Table1[[#This Row],[Posting Date]]&lt;&gt;"",IF(Table1[[#This Row],[Reference Number]]=Q2975,B2975+1,1),"")</f>
        <v/>
      </c>
      <c r="C2976" s="61"/>
      <c r="D2976" s="61"/>
      <c r="E2976" s="138"/>
      <c r="F2976" s="141" t="str">
        <f>IFERROR(IF(VLOOKUP(Table1[[#This Row],[Budget Code Description]],Dimentions!$X$6:$AC$139,2,FALSE)="","",VLOOKUP(Table1[[#This Row],[Budget Code Description]],Dimentions!$X$6:$AC$139,2,FALSE)),"")</f>
        <v/>
      </c>
      <c r="G2976" s="141"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1" t="str">
        <f>IFERROR(VLOOKUP(Table1[[#This Row],[Budget Code Description]],Table6[#All],8,FALSE),"")</f>
        <v/>
      </c>
      <c r="L2976" s="63"/>
      <c r="M2976" s="65" t="str">
        <f>IFERROR(VLOOKUP(Table1[[#This Row],[Staff ID]],Table2[],2,FALSE),"")</f>
        <v/>
      </c>
      <c r="N2976" s="209" t="str">
        <f>IFERROR(IF(VLOOKUP(Table1[[#This Row],[Budget Code Description]],Dimentions!$X$6:$AC$134,4,FALSE)="","",VLOOKUP(Table1[[#This Row],[Budget Code Description]],Dimentions!$X$6:$AC$134,4,FALSE)),"")</f>
        <v/>
      </c>
      <c r="O2976" s="65" t="str">
        <f>IFERROR(VLOOKUP(Table1[[#This Row],[Vendor ID]],Table549[],2,FALSE),"")</f>
        <v/>
      </c>
      <c r="P2976" s="63"/>
      <c r="Q2976" s="141" t="str">
        <f>IF(Table1[[#This Row],[Posting Date]]&lt;&gt;"",$D$9,"")</f>
        <v/>
      </c>
      <c r="R2976" s="157" t="str">
        <f>IF(Table1[[#This Row],[Posting Date]]&lt;&gt;"",$D$10,"")</f>
        <v/>
      </c>
      <c r="S2976" s="66"/>
      <c r="T2976" s="63"/>
      <c r="U2976" s="67"/>
      <c r="V2976" s="67"/>
      <c r="W2976" s="67" t="str">
        <f t="shared" si="50"/>
        <v/>
      </c>
      <c r="X2976" s="159" t="str">
        <f>IF(E2976="","",(IF(Table1[[#This Row],[Cur]]="USD",Table1[[#This Row],[Cur_Amount Debit]],Table1[[#This Row],[Cur_Amount Debit]]/Table1[[#This Row],[Exchange Rate]])))</f>
        <v/>
      </c>
      <c r="Y2976" s="159" t="str">
        <f>IF(E2976="","",(IF(Table1[[#This Row],[Cur]]="USD",Table1[[#This Row],[Cur_Amount Credit]],Table1[[#This Row],[Cur_Amount Credit]]/ExchangeRate)))</f>
        <v/>
      </c>
      <c r="Z2976" s="201" t="str">
        <f>IF(E2976="","",(Table1[[#This Row],[Debit USD]]-Table1[[#This Row],[Credit USD]]))</f>
        <v/>
      </c>
      <c r="AA2976" s="226"/>
      <c r="AB2976" s="255"/>
      <c r="AC2976" s="1"/>
      <c r="AD2976" s="15"/>
      <c r="AE2976" s="15" t="str">
        <f>IF(AND(OR(Table1[[#This Row],[Account]]="15030",Table1[[#This Row],[Account]]="15035",Table1[[#This Row],[Account]]="20150"),Table1[[#This Row],[Vendor ID]]=""),1,"")</f>
        <v/>
      </c>
      <c r="AF2976" s="15"/>
      <c r="AG2976" s="15"/>
      <c r="AH2976" s="15"/>
      <c r="AI2976" s="46" t="str">
        <f>IF(Table1[[#This Row],[Posting Date]]&lt;&gt;"","GJ-"&amp;CountryID,"")</f>
        <v/>
      </c>
      <c r="AJ2976" s="59" t="str">
        <f>IF(Table1[[#This Row],[Posting Date]]&lt;&gt;"",Table1[[#This Row],[Posting Date]],"")</f>
        <v/>
      </c>
      <c r="AK2976" s="46"/>
      <c r="AL2976" s="46" t="str">
        <f>IF(Table1[[#This Row],[Description]]&lt;&gt;"",Table1[[#This Row],[Description]],"")</f>
        <v/>
      </c>
      <c r="AM2976" s="46" t="str">
        <f>IF(Table1[[#This Row],[Posting Date]]&lt;&gt;"",Table1[[#This Row],[Reference Number]],"")</f>
        <v/>
      </c>
      <c r="AN2976" s="46" t="str">
        <f>TRIM(Table1[[#This Row],[Line '#]])</f>
        <v/>
      </c>
      <c r="AO2976" s="46" t="str">
        <f>TRIM(Table1[[#This Row],[Account]])</f>
        <v/>
      </c>
      <c r="AP2976" s="46" t="str">
        <f>IF(Table1[[#This Row],[Posting Date]]&lt;&gt;"",$D$5,"")</f>
        <v/>
      </c>
      <c r="AQ2976" s="46" t="str">
        <f>TRIM(Table1[[#This Row],[Departments-Prgrams]])</f>
        <v/>
      </c>
      <c r="AR2976" s="46" t="str">
        <f>TRIM(Table1[[#This Row],[Grant]])</f>
        <v/>
      </c>
      <c r="AS2976" s="46" t="str">
        <f>TRIM(Table1[[#This Row],[Staff ID]])</f>
        <v/>
      </c>
      <c r="AT2976" s="46" t="str">
        <f>IF(TRIM(Table1[[#This Row],[Budget Code]])=0,"",TRIM(Table1[[#This Row],[Budget Code]]))</f>
        <v/>
      </c>
      <c r="AU2976" s="46" t="str">
        <f>IF(Table1[[#This Row],[Line Description]]&lt;&gt;"",Table1[[#This Row],[Line Description]],"")</f>
        <v/>
      </c>
      <c r="AV2976" s="46" t="str">
        <f>IF(Table1[[#This Row],[Cur_Amount Debit]]&gt;0,ROUND(Table1[[#This Row],[Cur_Amount Debit]],2),"")</f>
        <v/>
      </c>
      <c r="AW2976" s="46" t="str">
        <f>IF(Table1[[#This Row],[Cur_Amount Credit]]&gt;0,ROUND(Table1[[#This Row],[Cur_Amount Credit]],2),"")</f>
        <v/>
      </c>
      <c r="AX2976" s="46" t="str">
        <f>LEFT(Table1[[#This Row],[Cur]],3)</f>
        <v/>
      </c>
      <c r="AY2976" s="59"/>
      <c r="AZ2976" s="46"/>
      <c r="BA2976" s="46" t="str">
        <f>IF(Table1[[#This Row],[Cur]]&lt;&gt;"",IF(Table1[[#This Row],[Cur]]="USD","",ExchangeRate),"")</f>
        <v/>
      </c>
      <c r="BB2976" s="46" t="str">
        <f>IF(Table1[[#This Row],[Grant]]&lt;&gt;"",VLOOKUP(Table1[[#This Row],[Grant]],Grants!B:D,3),"")</f>
        <v/>
      </c>
      <c r="BC2976" s="46" t="str">
        <f>TRIM(Table1[[#This Row],[Vendor ID]])</f>
        <v/>
      </c>
      <c r="BD2976">
        <f>IF(Table1[[#This Row],[Reference Number]]=Q2975,BD2975,BD2975+1)</f>
        <v>0</v>
      </c>
    </row>
    <row r="2977" spans="1:56" ht="11.25" customHeight="1" x14ac:dyDescent="0.25">
      <c r="A2977" s="1"/>
      <c r="B2977" s="88" t="str">
        <f>IF(Table1[[#This Row],[Posting Date]]&lt;&gt;"",IF(Table1[[#This Row],[Reference Number]]=Q2976,B2976+1,1),"")</f>
        <v/>
      </c>
      <c r="C2977" s="61"/>
      <c r="D2977" s="61"/>
      <c r="E2977" s="138"/>
      <c r="F2977" s="141" t="str">
        <f>IFERROR(IF(VLOOKUP(Table1[[#This Row],[Budget Code Description]],Dimentions!$X$6:$AC$139,2,FALSE)="","",VLOOKUP(Table1[[#This Row],[Budget Code Description]],Dimentions!$X$6:$AC$139,2,FALSE)),"")</f>
        <v/>
      </c>
      <c r="G2977" s="141"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1" t="str">
        <f>IFERROR(VLOOKUP(Table1[[#This Row],[Budget Code Description]],Table6[#All],8,FALSE),"")</f>
        <v/>
      </c>
      <c r="L2977" s="63"/>
      <c r="M2977" s="65" t="str">
        <f>IFERROR(VLOOKUP(Table1[[#This Row],[Staff ID]],Table2[],2,FALSE),"")</f>
        <v/>
      </c>
      <c r="N2977" s="209" t="str">
        <f>IFERROR(IF(VLOOKUP(Table1[[#This Row],[Budget Code Description]],Dimentions!$X$6:$AC$134,4,FALSE)="","",VLOOKUP(Table1[[#This Row],[Budget Code Description]],Dimentions!$X$6:$AC$134,4,FALSE)),"")</f>
        <v/>
      </c>
      <c r="O2977" s="65" t="str">
        <f>IFERROR(VLOOKUP(Table1[[#This Row],[Vendor ID]],Table549[],2,FALSE),"")</f>
        <v/>
      </c>
      <c r="P2977" s="63"/>
      <c r="Q2977" s="141" t="str">
        <f>IF(Table1[[#This Row],[Posting Date]]&lt;&gt;"",$D$9,"")</f>
        <v/>
      </c>
      <c r="R2977" s="157" t="str">
        <f>IF(Table1[[#This Row],[Posting Date]]&lt;&gt;"",$D$10,"")</f>
        <v/>
      </c>
      <c r="S2977" s="66"/>
      <c r="T2977" s="63"/>
      <c r="U2977" s="67"/>
      <c r="V2977" s="67"/>
      <c r="W2977" s="67" t="str">
        <f t="shared" si="50"/>
        <v/>
      </c>
      <c r="X2977" s="159" t="str">
        <f>IF(E2977="","",(IF(Table1[[#This Row],[Cur]]="USD",Table1[[#This Row],[Cur_Amount Debit]],Table1[[#This Row],[Cur_Amount Debit]]/Table1[[#This Row],[Exchange Rate]])))</f>
        <v/>
      </c>
      <c r="Y2977" s="159" t="str">
        <f>IF(E2977="","",(IF(Table1[[#This Row],[Cur]]="USD",Table1[[#This Row],[Cur_Amount Credit]],Table1[[#This Row],[Cur_Amount Credit]]/ExchangeRate)))</f>
        <v/>
      </c>
      <c r="Z2977" s="201" t="str">
        <f>IF(E2977="","",(Table1[[#This Row],[Debit USD]]-Table1[[#This Row],[Credit USD]]))</f>
        <v/>
      </c>
      <c r="AA2977" s="226"/>
      <c r="AB2977" s="255"/>
      <c r="AC2977" s="1"/>
      <c r="AD2977" s="15"/>
      <c r="AE2977" s="15" t="str">
        <f>IF(AND(OR(Table1[[#This Row],[Account]]="15030",Table1[[#This Row],[Account]]="15035",Table1[[#This Row],[Account]]="20150"),Table1[[#This Row],[Vendor ID]]=""),1,"")</f>
        <v/>
      </c>
      <c r="AF2977" s="15"/>
      <c r="AG2977" s="15"/>
      <c r="AH2977" s="15"/>
      <c r="AI2977" s="46" t="str">
        <f>IF(Table1[[#This Row],[Posting Date]]&lt;&gt;"","GJ-"&amp;CountryID,"")</f>
        <v/>
      </c>
      <c r="AJ2977" s="59" t="str">
        <f>IF(Table1[[#This Row],[Posting Date]]&lt;&gt;"",Table1[[#This Row],[Posting Date]],"")</f>
        <v/>
      </c>
      <c r="AK2977" s="46"/>
      <c r="AL2977" s="46" t="str">
        <f>IF(Table1[[#This Row],[Description]]&lt;&gt;"",Table1[[#This Row],[Description]],"")</f>
        <v/>
      </c>
      <c r="AM2977" s="46" t="str">
        <f>IF(Table1[[#This Row],[Posting Date]]&lt;&gt;"",Table1[[#This Row],[Reference Number]],"")</f>
        <v/>
      </c>
      <c r="AN2977" s="46" t="str">
        <f>TRIM(Table1[[#This Row],[Line '#]])</f>
        <v/>
      </c>
      <c r="AO2977" s="46" t="str">
        <f>TRIM(Table1[[#This Row],[Account]])</f>
        <v/>
      </c>
      <c r="AP2977" s="46" t="str">
        <f>IF(Table1[[#This Row],[Posting Date]]&lt;&gt;"",$D$5,"")</f>
        <v/>
      </c>
      <c r="AQ2977" s="46" t="str">
        <f>TRIM(Table1[[#This Row],[Departments-Prgrams]])</f>
        <v/>
      </c>
      <c r="AR2977" s="46" t="str">
        <f>TRIM(Table1[[#This Row],[Grant]])</f>
        <v/>
      </c>
      <c r="AS2977" s="46" t="str">
        <f>TRIM(Table1[[#This Row],[Staff ID]])</f>
        <v/>
      </c>
      <c r="AT2977" s="46" t="str">
        <f>IF(TRIM(Table1[[#This Row],[Budget Code]])=0,"",TRIM(Table1[[#This Row],[Budget Code]]))</f>
        <v/>
      </c>
      <c r="AU2977" s="46" t="str">
        <f>IF(Table1[[#This Row],[Line Description]]&lt;&gt;"",Table1[[#This Row],[Line Description]],"")</f>
        <v/>
      </c>
      <c r="AV2977" s="46" t="str">
        <f>IF(Table1[[#This Row],[Cur_Amount Debit]]&gt;0,ROUND(Table1[[#This Row],[Cur_Amount Debit]],2),"")</f>
        <v/>
      </c>
      <c r="AW2977" s="46" t="str">
        <f>IF(Table1[[#This Row],[Cur_Amount Credit]]&gt;0,ROUND(Table1[[#This Row],[Cur_Amount Credit]],2),"")</f>
        <v/>
      </c>
      <c r="AX2977" s="46" t="str">
        <f>LEFT(Table1[[#This Row],[Cur]],3)</f>
        <v/>
      </c>
      <c r="AY2977" s="59"/>
      <c r="AZ2977" s="46"/>
      <c r="BA2977" s="46" t="str">
        <f>IF(Table1[[#This Row],[Cur]]&lt;&gt;"",IF(Table1[[#This Row],[Cur]]="USD","",ExchangeRate),"")</f>
        <v/>
      </c>
      <c r="BB2977" s="46" t="str">
        <f>IF(Table1[[#This Row],[Grant]]&lt;&gt;"",VLOOKUP(Table1[[#This Row],[Grant]],Grants!B:D,3),"")</f>
        <v/>
      </c>
      <c r="BC2977" s="46" t="str">
        <f>TRIM(Table1[[#This Row],[Vendor ID]])</f>
        <v/>
      </c>
      <c r="BD2977">
        <f>IF(Table1[[#This Row],[Reference Number]]=Q2976,BD2976,BD2976+1)</f>
        <v>0</v>
      </c>
    </row>
    <row r="2978" spans="1:56" ht="11.25" customHeight="1" x14ac:dyDescent="0.25">
      <c r="A2978" s="1"/>
      <c r="B2978" s="88" t="str">
        <f>IF(Table1[[#This Row],[Posting Date]]&lt;&gt;"",IF(Table1[[#This Row],[Reference Number]]=Q2977,B2977+1,1),"")</f>
        <v/>
      </c>
      <c r="C2978" s="61"/>
      <c r="D2978" s="61"/>
      <c r="E2978" s="138"/>
      <c r="F2978" s="141" t="str">
        <f>IFERROR(IF(VLOOKUP(Table1[[#This Row],[Budget Code Description]],Dimentions!$X$6:$AC$139,2,FALSE)="","",VLOOKUP(Table1[[#This Row],[Budget Code Description]],Dimentions!$X$6:$AC$139,2,FALSE)),"")</f>
        <v/>
      </c>
      <c r="G2978" s="141"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1" t="str">
        <f>IFERROR(VLOOKUP(Table1[[#This Row],[Budget Code Description]],Table6[#All],8,FALSE),"")</f>
        <v/>
      </c>
      <c r="L2978" s="63"/>
      <c r="M2978" s="65" t="str">
        <f>IFERROR(VLOOKUP(Table1[[#This Row],[Staff ID]],Table2[],2,FALSE),"")</f>
        <v/>
      </c>
      <c r="N2978" s="209" t="str">
        <f>IFERROR(IF(VLOOKUP(Table1[[#This Row],[Budget Code Description]],Dimentions!$X$6:$AC$134,4,FALSE)="","",VLOOKUP(Table1[[#This Row],[Budget Code Description]],Dimentions!$X$6:$AC$134,4,FALSE)),"")</f>
        <v/>
      </c>
      <c r="O2978" s="65" t="str">
        <f>IFERROR(VLOOKUP(Table1[[#This Row],[Vendor ID]],Table549[],2,FALSE),"")</f>
        <v/>
      </c>
      <c r="P2978" s="63"/>
      <c r="Q2978" s="141" t="str">
        <f>IF(Table1[[#This Row],[Posting Date]]&lt;&gt;"",$D$9,"")</f>
        <v/>
      </c>
      <c r="R2978" s="157" t="str">
        <f>IF(Table1[[#This Row],[Posting Date]]&lt;&gt;"",$D$10,"")</f>
        <v/>
      </c>
      <c r="S2978" s="66"/>
      <c r="T2978" s="63"/>
      <c r="U2978" s="67"/>
      <c r="V2978" s="67"/>
      <c r="W2978" s="67" t="str">
        <f t="shared" si="50"/>
        <v/>
      </c>
      <c r="X2978" s="159" t="str">
        <f>IF(E2978="","",(IF(Table1[[#This Row],[Cur]]="USD",Table1[[#This Row],[Cur_Amount Debit]],Table1[[#This Row],[Cur_Amount Debit]]/Table1[[#This Row],[Exchange Rate]])))</f>
        <v/>
      </c>
      <c r="Y2978" s="159" t="str">
        <f>IF(E2978="","",(IF(Table1[[#This Row],[Cur]]="USD",Table1[[#This Row],[Cur_Amount Credit]],Table1[[#This Row],[Cur_Amount Credit]]/ExchangeRate)))</f>
        <v/>
      </c>
      <c r="Z2978" s="201" t="str">
        <f>IF(E2978="","",(Table1[[#This Row],[Debit USD]]-Table1[[#This Row],[Credit USD]]))</f>
        <v/>
      </c>
      <c r="AA2978" s="226"/>
      <c r="AB2978" s="255"/>
      <c r="AC2978" s="1"/>
      <c r="AD2978" s="15"/>
      <c r="AE2978" s="15" t="str">
        <f>IF(AND(OR(Table1[[#This Row],[Account]]="15030",Table1[[#This Row],[Account]]="15035",Table1[[#This Row],[Account]]="20150"),Table1[[#This Row],[Vendor ID]]=""),1,"")</f>
        <v/>
      </c>
      <c r="AF2978" s="15"/>
      <c r="AG2978" s="15"/>
      <c r="AH2978" s="15"/>
      <c r="AI2978" s="46" t="str">
        <f>IF(Table1[[#This Row],[Posting Date]]&lt;&gt;"","GJ-"&amp;CountryID,"")</f>
        <v/>
      </c>
      <c r="AJ2978" s="59" t="str">
        <f>IF(Table1[[#This Row],[Posting Date]]&lt;&gt;"",Table1[[#This Row],[Posting Date]],"")</f>
        <v/>
      </c>
      <c r="AK2978" s="46"/>
      <c r="AL2978" s="46" t="str">
        <f>IF(Table1[[#This Row],[Description]]&lt;&gt;"",Table1[[#This Row],[Description]],"")</f>
        <v/>
      </c>
      <c r="AM2978" s="46" t="str">
        <f>IF(Table1[[#This Row],[Posting Date]]&lt;&gt;"",Table1[[#This Row],[Reference Number]],"")</f>
        <v/>
      </c>
      <c r="AN2978" s="46" t="str">
        <f>TRIM(Table1[[#This Row],[Line '#]])</f>
        <v/>
      </c>
      <c r="AO2978" s="46" t="str">
        <f>TRIM(Table1[[#This Row],[Account]])</f>
        <v/>
      </c>
      <c r="AP2978" s="46" t="str">
        <f>IF(Table1[[#This Row],[Posting Date]]&lt;&gt;"",$D$5,"")</f>
        <v/>
      </c>
      <c r="AQ2978" s="46" t="str">
        <f>TRIM(Table1[[#This Row],[Departments-Prgrams]])</f>
        <v/>
      </c>
      <c r="AR2978" s="46" t="str">
        <f>TRIM(Table1[[#This Row],[Grant]])</f>
        <v/>
      </c>
      <c r="AS2978" s="46" t="str">
        <f>TRIM(Table1[[#This Row],[Staff ID]])</f>
        <v/>
      </c>
      <c r="AT2978" s="46" t="str">
        <f>IF(TRIM(Table1[[#This Row],[Budget Code]])=0,"",TRIM(Table1[[#This Row],[Budget Code]]))</f>
        <v/>
      </c>
      <c r="AU2978" s="46" t="str">
        <f>IF(Table1[[#This Row],[Line Description]]&lt;&gt;"",Table1[[#This Row],[Line Description]],"")</f>
        <v/>
      </c>
      <c r="AV2978" s="46" t="str">
        <f>IF(Table1[[#This Row],[Cur_Amount Debit]]&gt;0,ROUND(Table1[[#This Row],[Cur_Amount Debit]],2),"")</f>
        <v/>
      </c>
      <c r="AW2978" s="46" t="str">
        <f>IF(Table1[[#This Row],[Cur_Amount Credit]]&gt;0,ROUND(Table1[[#This Row],[Cur_Amount Credit]],2),"")</f>
        <v/>
      </c>
      <c r="AX2978" s="46" t="str">
        <f>LEFT(Table1[[#This Row],[Cur]],3)</f>
        <v/>
      </c>
      <c r="AY2978" s="59"/>
      <c r="AZ2978" s="46"/>
      <c r="BA2978" s="46" t="str">
        <f>IF(Table1[[#This Row],[Cur]]&lt;&gt;"",IF(Table1[[#This Row],[Cur]]="USD","",ExchangeRate),"")</f>
        <v/>
      </c>
      <c r="BB2978" s="46" t="str">
        <f>IF(Table1[[#This Row],[Grant]]&lt;&gt;"",VLOOKUP(Table1[[#This Row],[Grant]],Grants!B:D,3),"")</f>
        <v/>
      </c>
      <c r="BC2978" s="46" t="str">
        <f>TRIM(Table1[[#This Row],[Vendor ID]])</f>
        <v/>
      </c>
      <c r="BD2978">
        <f>IF(Table1[[#This Row],[Reference Number]]=Q2977,BD2977,BD2977+1)</f>
        <v>0</v>
      </c>
    </row>
    <row r="2979" spans="1:56" ht="11.25" customHeight="1" x14ac:dyDescent="0.25">
      <c r="A2979" s="1"/>
      <c r="B2979" s="88" t="str">
        <f>IF(Table1[[#This Row],[Posting Date]]&lt;&gt;"",IF(Table1[[#This Row],[Reference Number]]=Q2978,B2978+1,1),"")</f>
        <v/>
      </c>
      <c r="C2979" s="61"/>
      <c r="D2979" s="61"/>
      <c r="E2979" s="138"/>
      <c r="F2979" s="141" t="str">
        <f>IFERROR(IF(VLOOKUP(Table1[[#This Row],[Budget Code Description]],Dimentions!$X$6:$AC$139,2,FALSE)="","",VLOOKUP(Table1[[#This Row],[Budget Code Description]],Dimentions!$X$6:$AC$139,2,FALSE)),"")</f>
        <v/>
      </c>
      <c r="G2979" s="141"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1" t="str">
        <f>IFERROR(VLOOKUP(Table1[[#This Row],[Budget Code Description]],Table6[#All],8,FALSE),"")</f>
        <v/>
      </c>
      <c r="L2979" s="63"/>
      <c r="M2979" s="65" t="str">
        <f>IFERROR(VLOOKUP(Table1[[#This Row],[Staff ID]],Table2[],2,FALSE),"")</f>
        <v/>
      </c>
      <c r="N2979" s="209" t="str">
        <f>IFERROR(IF(VLOOKUP(Table1[[#This Row],[Budget Code Description]],Dimentions!$X$6:$AC$134,4,FALSE)="","",VLOOKUP(Table1[[#This Row],[Budget Code Description]],Dimentions!$X$6:$AC$134,4,FALSE)),"")</f>
        <v/>
      </c>
      <c r="O2979" s="65" t="str">
        <f>IFERROR(VLOOKUP(Table1[[#This Row],[Vendor ID]],Table549[],2,FALSE),"")</f>
        <v/>
      </c>
      <c r="P2979" s="63"/>
      <c r="Q2979" s="141" t="str">
        <f>IF(Table1[[#This Row],[Posting Date]]&lt;&gt;"",$D$9,"")</f>
        <v/>
      </c>
      <c r="R2979" s="157" t="str">
        <f>IF(Table1[[#This Row],[Posting Date]]&lt;&gt;"",$D$10,"")</f>
        <v/>
      </c>
      <c r="S2979" s="66"/>
      <c r="T2979" s="63"/>
      <c r="U2979" s="67"/>
      <c r="V2979" s="67"/>
      <c r="W2979" s="67" t="str">
        <f t="shared" si="50"/>
        <v/>
      </c>
      <c r="X2979" s="159" t="str">
        <f>IF(E2979="","",(IF(Table1[[#This Row],[Cur]]="USD",Table1[[#This Row],[Cur_Amount Debit]],Table1[[#This Row],[Cur_Amount Debit]]/Table1[[#This Row],[Exchange Rate]])))</f>
        <v/>
      </c>
      <c r="Y2979" s="159" t="str">
        <f>IF(E2979="","",(IF(Table1[[#This Row],[Cur]]="USD",Table1[[#This Row],[Cur_Amount Credit]],Table1[[#This Row],[Cur_Amount Credit]]/ExchangeRate)))</f>
        <v/>
      </c>
      <c r="Z2979" s="201" t="str">
        <f>IF(E2979="","",(Table1[[#This Row],[Debit USD]]-Table1[[#This Row],[Credit USD]]))</f>
        <v/>
      </c>
      <c r="AA2979" s="226"/>
      <c r="AB2979" s="255"/>
      <c r="AC2979" s="1"/>
      <c r="AD2979" s="15"/>
      <c r="AE2979" s="15" t="str">
        <f>IF(AND(OR(Table1[[#This Row],[Account]]="15030",Table1[[#This Row],[Account]]="15035",Table1[[#This Row],[Account]]="20150"),Table1[[#This Row],[Vendor ID]]=""),1,"")</f>
        <v/>
      </c>
      <c r="AF2979" s="15"/>
      <c r="AG2979" s="15"/>
      <c r="AH2979" s="15"/>
      <c r="AI2979" s="46" t="str">
        <f>IF(Table1[[#This Row],[Posting Date]]&lt;&gt;"","GJ-"&amp;CountryID,"")</f>
        <v/>
      </c>
      <c r="AJ2979" s="59" t="str">
        <f>IF(Table1[[#This Row],[Posting Date]]&lt;&gt;"",Table1[[#This Row],[Posting Date]],"")</f>
        <v/>
      </c>
      <c r="AK2979" s="46"/>
      <c r="AL2979" s="46" t="str">
        <f>IF(Table1[[#This Row],[Description]]&lt;&gt;"",Table1[[#This Row],[Description]],"")</f>
        <v/>
      </c>
      <c r="AM2979" s="46" t="str">
        <f>IF(Table1[[#This Row],[Posting Date]]&lt;&gt;"",Table1[[#This Row],[Reference Number]],"")</f>
        <v/>
      </c>
      <c r="AN2979" s="46" t="str">
        <f>TRIM(Table1[[#This Row],[Line '#]])</f>
        <v/>
      </c>
      <c r="AO2979" s="46" t="str">
        <f>TRIM(Table1[[#This Row],[Account]])</f>
        <v/>
      </c>
      <c r="AP2979" s="46" t="str">
        <f>IF(Table1[[#This Row],[Posting Date]]&lt;&gt;"",$D$5,"")</f>
        <v/>
      </c>
      <c r="AQ2979" s="46" t="str">
        <f>TRIM(Table1[[#This Row],[Departments-Prgrams]])</f>
        <v/>
      </c>
      <c r="AR2979" s="46" t="str">
        <f>TRIM(Table1[[#This Row],[Grant]])</f>
        <v/>
      </c>
      <c r="AS2979" s="46" t="str">
        <f>TRIM(Table1[[#This Row],[Staff ID]])</f>
        <v/>
      </c>
      <c r="AT2979" s="46" t="str">
        <f>IF(TRIM(Table1[[#This Row],[Budget Code]])=0,"",TRIM(Table1[[#This Row],[Budget Code]]))</f>
        <v/>
      </c>
      <c r="AU2979" s="46" t="str">
        <f>IF(Table1[[#This Row],[Line Description]]&lt;&gt;"",Table1[[#This Row],[Line Description]],"")</f>
        <v/>
      </c>
      <c r="AV2979" s="46" t="str">
        <f>IF(Table1[[#This Row],[Cur_Amount Debit]]&gt;0,ROUND(Table1[[#This Row],[Cur_Amount Debit]],2),"")</f>
        <v/>
      </c>
      <c r="AW2979" s="46" t="str">
        <f>IF(Table1[[#This Row],[Cur_Amount Credit]]&gt;0,ROUND(Table1[[#This Row],[Cur_Amount Credit]],2),"")</f>
        <v/>
      </c>
      <c r="AX2979" s="46" t="str">
        <f>LEFT(Table1[[#This Row],[Cur]],3)</f>
        <v/>
      </c>
      <c r="AY2979" s="59"/>
      <c r="AZ2979" s="46"/>
      <c r="BA2979" s="46" t="str">
        <f>IF(Table1[[#This Row],[Cur]]&lt;&gt;"",IF(Table1[[#This Row],[Cur]]="USD","",ExchangeRate),"")</f>
        <v/>
      </c>
      <c r="BB2979" s="46" t="str">
        <f>IF(Table1[[#This Row],[Grant]]&lt;&gt;"",VLOOKUP(Table1[[#This Row],[Grant]],Grants!B:D,3),"")</f>
        <v/>
      </c>
      <c r="BC2979" s="46" t="str">
        <f>TRIM(Table1[[#This Row],[Vendor ID]])</f>
        <v/>
      </c>
      <c r="BD2979">
        <f>IF(Table1[[#This Row],[Reference Number]]=Q2978,BD2978,BD2978+1)</f>
        <v>0</v>
      </c>
    </row>
    <row r="2980" spans="1:56" ht="11.25" customHeight="1" x14ac:dyDescent="0.25">
      <c r="A2980" s="1"/>
      <c r="B2980" s="88" t="str">
        <f>IF(Table1[[#This Row],[Posting Date]]&lt;&gt;"",IF(Table1[[#This Row],[Reference Number]]=Q2979,B2979+1,1),"")</f>
        <v/>
      </c>
      <c r="C2980" s="61"/>
      <c r="D2980" s="61"/>
      <c r="E2980" s="138"/>
      <c r="F2980" s="141" t="str">
        <f>IFERROR(IF(VLOOKUP(Table1[[#This Row],[Budget Code Description]],Dimentions!$X$6:$AC$139,2,FALSE)="","",VLOOKUP(Table1[[#This Row],[Budget Code Description]],Dimentions!$X$6:$AC$139,2,FALSE)),"")</f>
        <v/>
      </c>
      <c r="G2980" s="141"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1" t="str">
        <f>IFERROR(VLOOKUP(Table1[[#This Row],[Budget Code Description]],Table6[#All],8,FALSE),"")</f>
        <v/>
      </c>
      <c r="L2980" s="63"/>
      <c r="M2980" s="65" t="str">
        <f>IFERROR(VLOOKUP(Table1[[#This Row],[Staff ID]],Table2[],2,FALSE),"")</f>
        <v/>
      </c>
      <c r="N2980" s="209" t="str">
        <f>IFERROR(IF(VLOOKUP(Table1[[#This Row],[Budget Code Description]],Dimentions!$X$6:$AC$134,4,FALSE)="","",VLOOKUP(Table1[[#This Row],[Budget Code Description]],Dimentions!$X$6:$AC$134,4,FALSE)),"")</f>
        <v/>
      </c>
      <c r="O2980" s="65" t="str">
        <f>IFERROR(VLOOKUP(Table1[[#This Row],[Vendor ID]],Table549[],2,FALSE),"")</f>
        <v/>
      </c>
      <c r="P2980" s="63"/>
      <c r="Q2980" s="141" t="str">
        <f>IF(Table1[[#This Row],[Posting Date]]&lt;&gt;"",$D$9,"")</f>
        <v/>
      </c>
      <c r="R2980" s="157" t="str">
        <f>IF(Table1[[#This Row],[Posting Date]]&lt;&gt;"",$D$10,"")</f>
        <v/>
      </c>
      <c r="S2980" s="66"/>
      <c r="T2980" s="63"/>
      <c r="U2980" s="67"/>
      <c r="V2980" s="67"/>
      <c r="W2980" s="67" t="str">
        <f t="shared" si="50"/>
        <v/>
      </c>
      <c r="X2980" s="159" t="str">
        <f>IF(E2980="","",(IF(Table1[[#This Row],[Cur]]="USD",Table1[[#This Row],[Cur_Amount Debit]],Table1[[#This Row],[Cur_Amount Debit]]/Table1[[#This Row],[Exchange Rate]])))</f>
        <v/>
      </c>
      <c r="Y2980" s="159" t="str">
        <f>IF(E2980="","",(IF(Table1[[#This Row],[Cur]]="USD",Table1[[#This Row],[Cur_Amount Credit]],Table1[[#This Row],[Cur_Amount Credit]]/ExchangeRate)))</f>
        <v/>
      </c>
      <c r="Z2980" s="201" t="str">
        <f>IF(E2980="","",(Table1[[#This Row],[Debit USD]]-Table1[[#This Row],[Credit USD]]))</f>
        <v/>
      </c>
      <c r="AA2980" s="226"/>
      <c r="AB2980" s="255"/>
      <c r="AC2980" s="1"/>
      <c r="AD2980" s="15"/>
      <c r="AE2980" s="15" t="str">
        <f>IF(AND(OR(Table1[[#This Row],[Account]]="15030",Table1[[#This Row],[Account]]="15035",Table1[[#This Row],[Account]]="20150"),Table1[[#This Row],[Vendor ID]]=""),1,"")</f>
        <v/>
      </c>
      <c r="AF2980" s="15"/>
      <c r="AG2980" s="15"/>
      <c r="AH2980" s="15"/>
      <c r="AI2980" s="46" t="str">
        <f>IF(Table1[[#This Row],[Posting Date]]&lt;&gt;"","GJ-"&amp;CountryID,"")</f>
        <v/>
      </c>
      <c r="AJ2980" s="59" t="str">
        <f>IF(Table1[[#This Row],[Posting Date]]&lt;&gt;"",Table1[[#This Row],[Posting Date]],"")</f>
        <v/>
      </c>
      <c r="AK2980" s="46"/>
      <c r="AL2980" s="46" t="str">
        <f>IF(Table1[[#This Row],[Description]]&lt;&gt;"",Table1[[#This Row],[Description]],"")</f>
        <v/>
      </c>
      <c r="AM2980" s="46" t="str">
        <f>IF(Table1[[#This Row],[Posting Date]]&lt;&gt;"",Table1[[#This Row],[Reference Number]],"")</f>
        <v/>
      </c>
      <c r="AN2980" s="46" t="str">
        <f>TRIM(Table1[[#This Row],[Line '#]])</f>
        <v/>
      </c>
      <c r="AO2980" s="46" t="str">
        <f>TRIM(Table1[[#This Row],[Account]])</f>
        <v/>
      </c>
      <c r="AP2980" s="46" t="str">
        <f>IF(Table1[[#This Row],[Posting Date]]&lt;&gt;"",$D$5,"")</f>
        <v/>
      </c>
      <c r="AQ2980" s="46" t="str">
        <f>TRIM(Table1[[#This Row],[Departments-Prgrams]])</f>
        <v/>
      </c>
      <c r="AR2980" s="46" t="str">
        <f>TRIM(Table1[[#This Row],[Grant]])</f>
        <v/>
      </c>
      <c r="AS2980" s="46" t="str">
        <f>TRIM(Table1[[#This Row],[Staff ID]])</f>
        <v/>
      </c>
      <c r="AT2980" s="46" t="str">
        <f>IF(TRIM(Table1[[#This Row],[Budget Code]])=0,"",TRIM(Table1[[#This Row],[Budget Code]]))</f>
        <v/>
      </c>
      <c r="AU2980" s="46" t="str">
        <f>IF(Table1[[#This Row],[Line Description]]&lt;&gt;"",Table1[[#This Row],[Line Description]],"")</f>
        <v/>
      </c>
      <c r="AV2980" s="46" t="str">
        <f>IF(Table1[[#This Row],[Cur_Amount Debit]]&gt;0,ROUND(Table1[[#This Row],[Cur_Amount Debit]],2),"")</f>
        <v/>
      </c>
      <c r="AW2980" s="46" t="str">
        <f>IF(Table1[[#This Row],[Cur_Amount Credit]]&gt;0,ROUND(Table1[[#This Row],[Cur_Amount Credit]],2),"")</f>
        <v/>
      </c>
      <c r="AX2980" s="46" t="str">
        <f>LEFT(Table1[[#This Row],[Cur]],3)</f>
        <v/>
      </c>
      <c r="AY2980" s="59"/>
      <c r="AZ2980" s="46"/>
      <c r="BA2980" s="46" t="str">
        <f>IF(Table1[[#This Row],[Cur]]&lt;&gt;"",IF(Table1[[#This Row],[Cur]]="USD","",ExchangeRate),"")</f>
        <v/>
      </c>
      <c r="BB2980" s="46" t="str">
        <f>IF(Table1[[#This Row],[Grant]]&lt;&gt;"",VLOOKUP(Table1[[#This Row],[Grant]],Grants!B:D,3),"")</f>
        <v/>
      </c>
      <c r="BC2980" s="46" t="str">
        <f>TRIM(Table1[[#This Row],[Vendor ID]])</f>
        <v/>
      </c>
      <c r="BD2980">
        <f>IF(Table1[[#This Row],[Reference Number]]=Q2979,BD2979,BD2979+1)</f>
        <v>0</v>
      </c>
    </row>
    <row r="2981" spans="1:56" ht="11.25" customHeight="1" x14ac:dyDescent="0.25">
      <c r="A2981" s="1"/>
      <c r="B2981" s="88" t="str">
        <f>IF(Table1[[#This Row],[Posting Date]]&lt;&gt;"",IF(Table1[[#This Row],[Reference Number]]=Q2980,B2980+1,1),"")</f>
        <v/>
      </c>
      <c r="C2981" s="61"/>
      <c r="D2981" s="61"/>
      <c r="E2981" s="138"/>
      <c r="F2981" s="141" t="str">
        <f>IFERROR(IF(VLOOKUP(Table1[[#This Row],[Budget Code Description]],Dimentions!$X$6:$AC$139,2,FALSE)="","",VLOOKUP(Table1[[#This Row],[Budget Code Description]],Dimentions!$X$6:$AC$139,2,FALSE)),"")</f>
        <v/>
      </c>
      <c r="G2981" s="141"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1" t="str">
        <f>IFERROR(VLOOKUP(Table1[[#This Row],[Budget Code Description]],Table6[#All],8,FALSE),"")</f>
        <v/>
      </c>
      <c r="L2981" s="63"/>
      <c r="M2981" s="65" t="str">
        <f>IFERROR(VLOOKUP(Table1[[#This Row],[Staff ID]],Table2[],2,FALSE),"")</f>
        <v/>
      </c>
      <c r="N2981" s="209" t="str">
        <f>IFERROR(IF(VLOOKUP(Table1[[#This Row],[Budget Code Description]],Dimentions!$X$6:$AC$134,4,FALSE)="","",VLOOKUP(Table1[[#This Row],[Budget Code Description]],Dimentions!$X$6:$AC$134,4,FALSE)),"")</f>
        <v/>
      </c>
      <c r="O2981" s="65" t="str">
        <f>IFERROR(VLOOKUP(Table1[[#This Row],[Vendor ID]],Table549[],2,FALSE),"")</f>
        <v/>
      </c>
      <c r="P2981" s="63"/>
      <c r="Q2981" s="141" t="str">
        <f>IF(Table1[[#This Row],[Posting Date]]&lt;&gt;"",$D$9,"")</f>
        <v/>
      </c>
      <c r="R2981" s="157" t="str">
        <f>IF(Table1[[#This Row],[Posting Date]]&lt;&gt;"",$D$10,"")</f>
        <v/>
      </c>
      <c r="S2981" s="66"/>
      <c r="T2981" s="63"/>
      <c r="U2981" s="67"/>
      <c r="V2981" s="67"/>
      <c r="W2981" s="67" t="str">
        <f t="shared" si="50"/>
        <v/>
      </c>
      <c r="X2981" s="159" t="str">
        <f>IF(E2981="","",(IF(Table1[[#This Row],[Cur]]="USD",Table1[[#This Row],[Cur_Amount Debit]],Table1[[#This Row],[Cur_Amount Debit]]/Table1[[#This Row],[Exchange Rate]])))</f>
        <v/>
      </c>
      <c r="Y2981" s="159" t="str">
        <f>IF(E2981="","",(IF(Table1[[#This Row],[Cur]]="USD",Table1[[#This Row],[Cur_Amount Credit]],Table1[[#This Row],[Cur_Amount Credit]]/ExchangeRate)))</f>
        <v/>
      </c>
      <c r="Z2981" s="201" t="str">
        <f>IF(E2981="","",(Table1[[#This Row],[Debit USD]]-Table1[[#This Row],[Credit USD]]))</f>
        <v/>
      </c>
      <c r="AA2981" s="226"/>
      <c r="AB2981" s="255"/>
      <c r="AC2981" s="1"/>
      <c r="AD2981" s="15"/>
      <c r="AE2981" s="15" t="str">
        <f>IF(AND(OR(Table1[[#This Row],[Account]]="15030",Table1[[#This Row],[Account]]="15035",Table1[[#This Row],[Account]]="20150"),Table1[[#This Row],[Vendor ID]]=""),1,"")</f>
        <v/>
      </c>
      <c r="AF2981" s="15"/>
      <c r="AG2981" s="15"/>
      <c r="AH2981" s="15"/>
      <c r="AI2981" s="46" t="str">
        <f>IF(Table1[[#This Row],[Posting Date]]&lt;&gt;"","GJ-"&amp;CountryID,"")</f>
        <v/>
      </c>
      <c r="AJ2981" s="59" t="str">
        <f>IF(Table1[[#This Row],[Posting Date]]&lt;&gt;"",Table1[[#This Row],[Posting Date]],"")</f>
        <v/>
      </c>
      <c r="AK2981" s="46"/>
      <c r="AL2981" s="46" t="str">
        <f>IF(Table1[[#This Row],[Description]]&lt;&gt;"",Table1[[#This Row],[Description]],"")</f>
        <v/>
      </c>
      <c r="AM2981" s="46" t="str">
        <f>IF(Table1[[#This Row],[Posting Date]]&lt;&gt;"",Table1[[#This Row],[Reference Number]],"")</f>
        <v/>
      </c>
      <c r="AN2981" s="46" t="str">
        <f>TRIM(Table1[[#This Row],[Line '#]])</f>
        <v/>
      </c>
      <c r="AO2981" s="46" t="str">
        <f>TRIM(Table1[[#This Row],[Account]])</f>
        <v/>
      </c>
      <c r="AP2981" s="46" t="str">
        <f>IF(Table1[[#This Row],[Posting Date]]&lt;&gt;"",$D$5,"")</f>
        <v/>
      </c>
      <c r="AQ2981" s="46" t="str">
        <f>TRIM(Table1[[#This Row],[Departments-Prgrams]])</f>
        <v/>
      </c>
      <c r="AR2981" s="46" t="str">
        <f>TRIM(Table1[[#This Row],[Grant]])</f>
        <v/>
      </c>
      <c r="AS2981" s="46" t="str">
        <f>TRIM(Table1[[#This Row],[Staff ID]])</f>
        <v/>
      </c>
      <c r="AT2981" s="46" t="str">
        <f>IF(TRIM(Table1[[#This Row],[Budget Code]])=0,"",TRIM(Table1[[#This Row],[Budget Code]]))</f>
        <v/>
      </c>
      <c r="AU2981" s="46" t="str">
        <f>IF(Table1[[#This Row],[Line Description]]&lt;&gt;"",Table1[[#This Row],[Line Description]],"")</f>
        <v/>
      </c>
      <c r="AV2981" s="46" t="str">
        <f>IF(Table1[[#This Row],[Cur_Amount Debit]]&gt;0,ROUND(Table1[[#This Row],[Cur_Amount Debit]],2),"")</f>
        <v/>
      </c>
      <c r="AW2981" s="46" t="str">
        <f>IF(Table1[[#This Row],[Cur_Amount Credit]]&gt;0,ROUND(Table1[[#This Row],[Cur_Amount Credit]],2),"")</f>
        <v/>
      </c>
      <c r="AX2981" s="46" t="str">
        <f>LEFT(Table1[[#This Row],[Cur]],3)</f>
        <v/>
      </c>
      <c r="AY2981" s="59"/>
      <c r="AZ2981" s="46"/>
      <c r="BA2981" s="46" t="str">
        <f>IF(Table1[[#This Row],[Cur]]&lt;&gt;"",IF(Table1[[#This Row],[Cur]]="USD","",ExchangeRate),"")</f>
        <v/>
      </c>
      <c r="BB2981" s="46" t="str">
        <f>IF(Table1[[#This Row],[Grant]]&lt;&gt;"",VLOOKUP(Table1[[#This Row],[Grant]],Grants!B:D,3),"")</f>
        <v/>
      </c>
      <c r="BC2981" s="46" t="str">
        <f>TRIM(Table1[[#This Row],[Vendor ID]])</f>
        <v/>
      </c>
      <c r="BD2981">
        <f>IF(Table1[[#This Row],[Reference Number]]=Q2980,BD2980,BD2980+1)</f>
        <v>0</v>
      </c>
    </row>
    <row r="2982" spans="1:56" ht="11.25" customHeight="1" x14ac:dyDescent="0.25">
      <c r="A2982" s="1"/>
      <c r="B2982" s="88" t="str">
        <f>IF(Table1[[#This Row],[Posting Date]]&lt;&gt;"",IF(Table1[[#This Row],[Reference Number]]=Q2981,B2981+1,1),"")</f>
        <v/>
      </c>
      <c r="C2982" s="61"/>
      <c r="D2982" s="61"/>
      <c r="E2982" s="138"/>
      <c r="F2982" s="141" t="str">
        <f>IFERROR(IF(VLOOKUP(Table1[[#This Row],[Budget Code Description]],Dimentions!$X$6:$AC$139,2,FALSE)="","",VLOOKUP(Table1[[#This Row],[Budget Code Description]],Dimentions!$X$6:$AC$139,2,FALSE)),"")</f>
        <v/>
      </c>
      <c r="G2982" s="141"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1" t="str">
        <f>IFERROR(VLOOKUP(Table1[[#This Row],[Budget Code Description]],Table6[#All],8,FALSE),"")</f>
        <v/>
      </c>
      <c r="L2982" s="63"/>
      <c r="M2982" s="65" t="str">
        <f>IFERROR(VLOOKUP(Table1[[#This Row],[Staff ID]],Table2[],2,FALSE),"")</f>
        <v/>
      </c>
      <c r="N2982" s="209" t="str">
        <f>IFERROR(IF(VLOOKUP(Table1[[#This Row],[Budget Code Description]],Dimentions!$X$6:$AC$134,4,FALSE)="","",VLOOKUP(Table1[[#This Row],[Budget Code Description]],Dimentions!$X$6:$AC$134,4,FALSE)),"")</f>
        <v/>
      </c>
      <c r="O2982" s="65" t="str">
        <f>IFERROR(VLOOKUP(Table1[[#This Row],[Vendor ID]],Table549[],2,FALSE),"")</f>
        <v/>
      </c>
      <c r="P2982" s="63"/>
      <c r="Q2982" s="141" t="str">
        <f>IF(Table1[[#This Row],[Posting Date]]&lt;&gt;"",$D$9,"")</f>
        <v/>
      </c>
      <c r="R2982" s="157" t="str">
        <f>IF(Table1[[#This Row],[Posting Date]]&lt;&gt;"",$D$10,"")</f>
        <v/>
      </c>
      <c r="S2982" s="66"/>
      <c r="T2982" s="63"/>
      <c r="U2982" s="67"/>
      <c r="V2982" s="67"/>
      <c r="W2982" s="67" t="str">
        <f t="shared" si="50"/>
        <v/>
      </c>
      <c r="X2982" s="159" t="str">
        <f>IF(E2982="","",(IF(Table1[[#This Row],[Cur]]="USD",Table1[[#This Row],[Cur_Amount Debit]],Table1[[#This Row],[Cur_Amount Debit]]/Table1[[#This Row],[Exchange Rate]])))</f>
        <v/>
      </c>
      <c r="Y2982" s="159" t="str">
        <f>IF(E2982="","",(IF(Table1[[#This Row],[Cur]]="USD",Table1[[#This Row],[Cur_Amount Credit]],Table1[[#This Row],[Cur_Amount Credit]]/ExchangeRate)))</f>
        <v/>
      </c>
      <c r="Z2982" s="201" t="str">
        <f>IF(E2982="","",(Table1[[#This Row],[Debit USD]]-Table1[[#This Row],[Credit USD]]))</f>
        <v/>
      </c>
      <c r="AA2982" s="226"/>
      <c r="AB2982" s="255"/>
      <c r="AC2982" s="1"/>
      <c r="AD2982" s="15"/>
      <c r="AE2982" s="15" t="str">
        <f>IF(AND(OR(Table1[[#This Row],[Account]]="15030",Table1[[#This Row],[Account]]="15035",Table1[[#This Row],[Account]]="20150"),Table1[[#This Row],[Vendor ID]]=""),1,"")</f>
        <v/>
      </c>
      <c r="AF2982" s="15"/>
      <c r="AG2982" s="15"/>
      <c r="AH2982" s="15"/>
      <c r="AI2982" s="46" t="str">
        <f>IF(Table1[[#This Row],[Posting Date]]&lt;&gt;"","GJ-"&amp;CountryID,"")</f>
        <v/>
      </c>
      <c r="AJ2982" s="59" t="str">
        <f>IF(Table1[[#This Row],[Posting Date]]&lt;&gt;"",Table1[[#This Row],[Posting Date]],"")</f>
        <v/>
      </c>
      <c r="AK2982" s="46"/>
      <c r="AL2982" s="46" t="str">
        <f>IF(Table1[[#This Row],[Description]]&lt;&gt;"",Table1[[#This Row],[Description]],"")</f>
        <v/>
      </c>
      <c r="AM2982" s="46" t="str">
        <f>IF(Table1[[#This Row],[Posting Date]]&lt;&gt;"",Table1[[#This Row],[Reference Number]],"")</f>
        <v/>
      </c>
      <c r="AN2982" s="46" t="str">
        <f>TRIM(Table1[[#This Row],[Line '#]])</f>
        <v/>
      </c>
      <c r="AO2982" s="46" t="str">
        <f>TRIM(Table1[[#This Row],[Account]])</f>
        <v/>
      </c>
      <c r="AP2982" s="46" t="str">
        <f>IF(Table1[[#This Row],[Posting Date]]&lt;&gt;"",$D$5,"")</f>
        <v/>
      </c>
      <c r="AQ2982" s="46" t="str">
        <f>TRIM(Table1[[#This Row],[Departments-Prgrams]])</f>
        <v/>
      </c>
      <c r="AR2982" s="46" t="str">
        <f>TRIM(Table1[[#This Row],[Grant]])</f>
        <v/>
      </c>
      <c r="AS2982" s="46" t="str">
        <f>TRIM(Table1[[#This Row],[Staff ID]])</f>
        <v/>
      </c>
      <c r="AT2982" s="46" t="str">
        <f>IF(TRIM(Table1[[#This Row],[Budget Code]])=0,"",TRIM(Table1[[#This Row],[Budget Code]]))</f>
        <v/>
      </c>
      <c r="AU2982" s="46" t="str">
        <f>IF(Table1[[#This Row],[Line Description]]&lt;&gt;"",Table1[[#This Row],[Line Description]],"")</f>
        <v/>
      </c>
      <c r="AV2982" s="46" t="str">
        <f>IF(Table1[[#This Row],[Cur_Amount Debit]]&gt;0,ROUND(Table1[[#This Row],[Cur_Amount Debit]],2),"")</f>
        <v/>
      </c>
      <c r="AW2982" s="46" t="str">
        <f>IF(Table1[[#This Row],[Cur_Amount Credit]]&gt;0,ROUND(Table1[[#This Row],[Cur_Amount Credit]],2),"")</f>
        <v/>
      </c>
      <c r="AX2982" s="46" t="str">
        <f>LEFT(Table1[[#This Row],[Cur]],3)</f>
        <v/>
      </c>
      <c r="AY2982" s="59"/>
      <c r="AZ2982" s="46"/>
      <c r="BA2982" s="46" t="str">
        <f>IF(Table1[[#This Row],[Cur]]&lt;&gt;"",IF(Table1[[#This Row],[Cur]]="USD","",ExchangeRate),"")</f>
        <v/>
      </c>
      <c r="BB2982" s="46" t="str">
        <f>IF(Table1[[#This Row],[Grant]]&lt;&gt;"",VLOOKUP(Table1[[#This Row],[Grant]],Grants!B:D,3),"")</f>
        <v/>
      </c>
      <c r="BC2982" s="46" t="str">
        <f>TRIM(Table1[[#This Row],[Vendor ID]])</f>
        <v/>
      </c>
      <c r="BD2982">
        <f>IF(Table1[[#This Row],[Reference Number]]=Q2981,BD2981,BD2981+1)</f>
        <v>0</v>
      </c>
    </row>
    <row r="2983" spans="1:56" ht="11.25" customHeight="1" x14ac:dyDescent="0.25">
      <c r="A2983" s="1"/>
      <c r="B2983" s="88" t="str">
        <f>IF(Table1[[#This Row],[Posting Date]]&lt;&gt;"",IF(Table1[[#This Row],[Reference Number]]=Q2982,B2982+1,1),"")</f>
        <v/>
      </c>
      <c r="C2983" s="61"/>
      <c r="D2983" s="61"/>
      <c r="E2983" s="138"/>
      <c r="F2983" s="141" t="str">
        <f>IFERROR(IF(VLOOKUP(Table1[[#This Row],[Budget Code Description]],Dimentions!$X$6:$AC$139,2,FALSE)="","",VLOOKUP(Table1[[#This Row],[Budget Code Description]],Dimentions!$X$6:$AC$139,2,FALSE)),"")</f>
        <v/>
      </c>
      <c r="G2983" s="141"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1" t="str">
        <f>IFERROR(VLOOKUP(Table1[[#This Row],[Budget Code Description]],Table6[#All],8,FALSE),"")</f>
        <v/>
      </c>
      <c r="L2983" s="63"/>
      <c r="M2983" s="65" t="str">
        <f>IFERROR(VLOOKUP(Table1[[#This Row],[Staff ID]],Table2[],2,FALSE),"")</f>
        <v/>
      </c>
      <c r="N2983" s="209" t="str">
        <f>IFERROR(IF(VLOOKUP(Table1[[#This Row],[Budget Code Description]],Dimentions!$X$6:$AC$134,4,FALSE)="","",VLOOKUP(Table1[[#This Row],[Budget Code Description]],Dimentions!$X$6:$AC$134,4,FALSE)),"")</f>
        <v/>
      </c>
      <c r="O2983" s="65" t="str">
        <f>IFERROR(VLOOKUP(Table1[[#This Row],[Vendor ID]],Table549[],2,FALSE),"")</f>
        <v/>
      </c>
      <c r="P2983" s="63"/>
      <c r="Q2983" s="141" t="str">
        <f>IF(Table1[[#This Row],[Posting Date]]&lt;&gt;"",$D$9,"")</f>
        <v/>
      </c>
      <c r="R2983" s="157" t="str">
        <f>IF(Table1[[#This Row],[Posting Date]]&lt;&gt;"",$D$10,"")</f>
        <v/>
      </c>
      <c r="S2983" s="66"/>
      <c r="T2983" s="63"/>
      <c r="U2983" s="67"/>
      <c r="V2983" s="67"/>
      <c r="W2983" s="67" t="str">
        <f t="shared" si="50"/>
        <v/>
      </c>
      <c r="X2983" s="159" t="str">
        <f>IF(E2983="","",(IF(Table1[[#This Row],[Cur]]="USD",Table1[[#This Row],[Cur_Amount Debit]],Table1[[#This Row],[Cur_Amount Debit]]/Table1[[#This Row],[Exchange Rate]])))</f>
        <v/>
      </c>
      <c r="Y2983" s="159" t="str">
        <f>IF(E2983="","",(IF(Table1[[#This Row],[Cur]]="USD",Table1[[#This Row],[Cur_Amount Credit]],Table1[[#This Row],[Cur_Amount Credit]]/ExchangeRate)))</f>
        <v/>
      </c>
      <c r="Z2983" s="201" t="str">
        <f>IF(E2983="","",(Table1[[#This Row],[Debit USD]]-Table1[[#This Row],[Credit USD]]))</f>
        <v/>
      </c>
      <c r="AA2983" s="226"/>
      <c r="AB2983" s="255"/>
      <c r="AC2983" s="1"/>
      <c r="AD2983" s="15"/>
      <c r="AE2983" s="15" t="str">
        <f>IF(AND(OR(Table1[[#This Row],[Account]]="15030",Table1[[#This Row],[Account]]="15035",Table1[[#This Row],[Account]]="20150"),Table1[[#This Row],[Vendor ID]]=""),1,"")</f>
        <v/>
      </c>
      <c r="AF2983" s="15"/>
      <c r="AG2983" s="15"/>
      <c r="AH2983" s="15"/>
      <c r="AI2983" s="46" t="str">
        <f>IF(Table1[[#This Row],[Posting Date]]&lt;&gt;"","GJ-"&amp;CountryID,"")</f>
        <v/>
      </c>
      <c r="AJ2983" s="59" t="str">
        <f>IF(Table1[[#This Row],[Posting Date]]&lt;&gt;"",Table1[[#This Row],[Posting Date]],"")</f>
        <v/>
      </c>
      <c r="AK2983" s="46"/>
      <c r="AL2983" s="46" t="str">
        <f>IF(Table1[[#This Row],[Description]]&lt;&gt;"",Table1[[#This Row],[Description]],"")</f>
        <v/>
      </c>
      <c r="AM2983" s="46" t="str">
        <f>IF(Table1[[#This Row],[Posting Date]]&lt;&gt;"",Table1[[#This Row],[Reference Number]],"")</f>
        <v/>
      </c>
      <c r="AN2983" s="46" t="str">
        <f>TRIM(Table1[[#This Row],[Line '#]])</f>
        <v/>
      </c>
      <c r="AO2983" s="46" t="str">
        <f>TRIM(Table1[[#This Row],[Account]])</f>
        <v/>
      </c>
      <c r="AP2983" s="46" t="str">
        <f>IF(Table1[[#This Row],[Posting Date]]&lt;&gt;"",$D$5,"")</f>
        <v/>
      </c>
      <c r="AQ2983" s="46" t="str">
        <f>TRIM(Table1[[#This Row],[Departments-Prgrams]])</f>
        <v/>
      </c>
      <c r="AR2983" s="46" t="str">
        <f>TRIM(Table1[[#This Row],[Grant]])</f>
        <v/>
      </c>
      <c r="AS2983" s="46" t="str">
        <f>TRIM(Table1[[#This Row],[Staff ID]])</f>
        <v/>
      </c>
      <c r="AT2983" s="46" t="str">
        <f>IF(TRIM(Table1[[#This Row],[Budget Code]])=0,"",TRIM(Table1[[#This Row],[Budget Code]]))</f>
        <v/>
      </c>
      <c r="AU2983" s="46" t="str">
        <f>IF(Table1[[#This Row],[Line Description]]&lt;&gt;"",Table1[[#This Row],[Line Description]],"")</f>
        <v/>
      </c>
      <c r="AV2983" s="46" t="str">
        <f>IF(Table1[[#This Row],[Cur_Amount Debit]]&gt;0,ROUND(Table1[[#This Row],[Cur_Amount Debit]],2),"")</f>
        <v/>
      </c>
      <c r="AW2983" s="46" t="str">
        <f>IF(Table1[[#This Row],[Cur_Amount Credit]]&gt;0,ROUND(Table1[[#This Row],[Cur_Amount Credit]],2),"")</f>
        <v/>
      </c>
      <c r="AX2983" s="46" t="str">
        <f>LEFT(Table1[[#This Row],[Cur]],3)</f>
        <v/>
      </c>
      <c r="AY2983" s="59"/>
      <c r="AZ2983" s="46"/>
      <c r="BA2983" s="46" t="str">
        <f>IF(Table1[[#This Row],[Cur]]&lt;&gt;"",IF(Table1[[#This Row],[Cur]]="USD","",ExchangeRate),"")</f>
        <v/>
      </c>
      <c r="BB2983" s="46" t="str">
        <f>IF(Table1[[#This Row],[Grant]]&lt;&gt;"",VLOOKUP(Table1[[#This Row],[Grant]],Grants!B:D,3),"")</f>
        <v/>
      </c>
      <c r="BC2983" s="46" t="str">
        <f>TRIM(Table1[[#This Row],[Vendor ID]])</f>
        <v/>
      </c>
      <c r="BD2983">
        <f>IF(Table1[[#This Row],[Reference Number]]=Q2982,BD2982,BD2982+1)</f>
        <v>0</v>
      </c>
    </row>
    <row r="2984" spans="1:56" ht="11.25" customHeight="1" x14ac:dyDescent="0.25">
      <c r="A2984" s="1"/>
      <c r="B2984" s="88" t="str">
        <f>IF(Table1[[#This Row],[Posting Date]]&lt;&gt;"",IF(Table1[[#This Row],[Reference Number]]=Q2983,B2983+1,1),"")</f>
        <v/>
      </c>
      <c r="C2984" s="61"/>
      <c r="D2984" s="61"/>
      <c r="E2984" s="138"/>
      <c r="F2984" s="141" t="str">
        <f>IFERROR(IF(VLOOKUP(Table1[[#This Row],[Budget Code Description]],Dimentions!$X$6:$AC$139,2,FALSE)="","",VLOOKUP(Table1[[#This Row],[Budget Code Description]],Dimentions!$X$6:$AC$139,2,FALSE)),"")</f>
        <v/>
      </c>
      <c r="G2984" s="141"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1" t="str">
        <f>IFERROR(VLOOKUP(Table1[[#This Row],[Budget Code Description]],Table6[#All],8,FALSE),"")</f>
        <v/>
      </c>
      <c r="L2984" s="63"/>
      <c r="M2984" s="65" t="str">
        <f>IFERROR(VLOOKUP(Table1[[#This Row],[Staff ID]],Table2[],2,FALSE),"")</f>
        <v/>
      </c>
      <c r="N2984" s="209" t="str">
        <f>IFERROR(IF(VLOOKUP(Table1[[#This Row],[Budget Code Description]],Dimentions!$X$6:$AC$134,4,FALSE)="","",VLOOKUP(Table1[[#This Row],[Budget Code Description]],Dimentions!$X$6:$AC$134,4,FALSE)),"")</f>
        <v/>
      </c>
      <c r="O2984" s="65" t="str">
        <f>IFERROR(VLOOKUP(Table1[[#This Row],[Vendor ID]],Table549[],2,FALSE),"")</f>
        <v/>
      </c>
      <c r="P2984" s="63"/>
      <c r="Q2984" s="141" t="str">
        <f>IF(Table1[[#This Row],[Posting Date]]&lt;&gt;"",$D$9,"")</f>
        <v/>
      </c>
      <c r="R2984" s="157" t="str">
        <f>IF(Table1[[#This Row],[Posting Date]]&lt;&gt;"",$D$10,"")</f>
        <v/>
      </c>
      <c r="S2984" s="66"/>
      <c r="T2984" s="63"/>
      <c r="U2984" s="67"/>
      <c r="V2984" s="67"/>
      <c r="W2984" s="67" t="str">
        <f t="shared" si="50"/>
        <v/>
      </c>
      <c r="X2984" s="159" t="str">
        <f>IF(E2984="","",(IF(Table1[[#This Row],[Cur]]="USD",Table1[[#This Row],[Cur_Amount Debit]],Table1[[#This Row],[Cur_Amount Debit]]/Table1[[#This Row],[Exchange Rate]])))</f>
        <v/>
      </c>
      <c r="Y2984" s="159" t="str">
        <f>IF(E2984="","",(IF(Table1[[#This Row],[Cur]]="USD",Table1[[#This Row],[Cur_Amount Credit]],Table1[[#This Row],[Cur_Amount Credit]]/ExchangeRate)))</f>
        <v/>
      </c>
      <c r="Z2984" s="201" t="str">
        <f>IF(E2984="","",(Table1[[#This Row],[Debit USD]]-Table1[[#This Row],[Credit USD]]))</f>
        <v/>
      </c>
      <c r="AA2984" s="226"/>
      <c r="AB2984" s="255"/>
      <c r="AC2984" s="1"/>
      <c r="AD2984" s="15"/>
      <c r="AE2984" s="15" t="str">
        <f>IF(AND(OR(Table1[[#This Row],[Account]]="15030",Table1[[#This Row],[Account]]="15035",Table1[[#This Row],[Account]]="20150"),Table1[[#This Row],[Vendor ID]]=""),1,"")</f>
        <v/>
      </c>
      <c r="AF2984" s="15"/>
      <c r="AG2984" s="15"/>
      <c r="AH2984" s="15"/>
      <c r="AI2984" s="46" t="str">
        <f>IF(Table1[[#This Row],[Posting Date]]&lt;&gt;"","GJ-"&amp;CountryID,"")</f>
        <v/>
      </c>
      <c r="AJ2984" s="59" t="str">
        <f>IF(Table1[[#This Row],[Posting Date]]&lt;&gt;"",Table1[[#This Row],[Posting Date]],"")</f>
        <v/>
      </c>
      <c r="AK2984" s="46"/>
      <c r="AL2984" s="46" t="str">
        <f>IF(Table1[[#This Row],[Description]]&lt;&gt;"",Table1[[#This Row],[Description]],"")</f>
        <v/>
      </c>
      <c r="AM2984" s="46" t="str">
        <f>IF(Table1[[#This Row],[Posting Date]]&lt;&gt;"",Table1[[#This Row],[Reference Number]],"")</f>
        <v/>
      </c>
      <c r="AN2984" s="46" t="str">
        <f>TRIM(Table1[[#This Row],[Line '#]])</f>
        <v/>
      </c>
      <c r="AO2984" s="46" t="str">
        <f>TRIM(Table1[[#This Row],[Account]])</f>
        <v/>
      </c>
      <c r="AP2984" s="46" t="str">
        <f>IF(Table1[[#This Row],[Posting Date]]&lt;&gt;"",$D$5,"")</f>
        <v/>
      </c>
      <c r="AQ2984" s="46" t="str">
        <f>TRIM(Table1[[#This Row],[Departments-Prgrams]])</f>
        <v/>
      </c>
      <c r="AR2984" s="46" t="str">
        <f>TRIM(Table1[[#This Row],[Grant]])</f>
        <v/>
      </c>
      <c r="AS2984" s="46" t="str">
        <f>TRIM(Table1[[#This Row],[Staff ID]])</f>
        <v/>
      </c>
      <c r="AT2984" s="46" t="str">
        <f>IF(TRIM(Table1[[#This Row],[Budget Code]])=0,"",TRIM(Table1[[#This Row],[Budget Code]]))</f>
        <v/>
      </c>
      <c r="AU2984" s="46" t="str">
        <f>IF(Table1[[#This Row],[Line Description]]&lt;&gt;"",Table1[[#This Row],[Line Description]],"")</f>
        <v/>
      </c>
      <c r="AV2984" s="46" t="str">
        <f>IF(Table1[[#This Row],[Cur_Amount Debit]]&gt;0,ROUND(Table1[[#This Row],[Cur_Amount Debit]],2),"")</f>
        <v/>
      </c>
      <c r="AW2984" s="46" t="str">
        <f>IF(Table1[[#This Row],[Cur_Amount Credit]]&gt;0,ROUND(Table1[[#This Row],[Cur_Amount Credit]],2),"")</f>
        <v/>
      </c>
      <c r="AX2984" s="46" t="str">
        <f>LEFT(Table1[[#This Row],[Cur]],3)</f>
        <v/>
      </c>
      <c r="AY2984" s="59"/>
      <c r="AZ2984" s="46"/>
      <c r="BA2984" s="46" t="str">
        <f>IF(Table1[[#This Row],[Cur]]&lt;&gt;"",IF(Table1[[#This Row],[Cur]]="USD","",ExchangeRate),"")</f>
        <v/>
      </c>
      <c r="BB2984" s="46" t="str">
        <f>IF(Table1[[#This Row],[Grant]]&lt;&gt;"",VLOOKUP(Table1[[#This Row],[Grant]],Grants!B:D,3),"")</f>
        <v/>
      </c>
      <c r="BC2984" s="46" t="str">
        <f>TRIM(Table1[[#This Row],[Vendor ID]])</f>
        <v/>
      </c>
      <c r="BD2984">
        <f>IF(Table1[[#This Row],[Reference Number]]=Q2983,BD2983,BD2983+1)</f>
        <v>0</v>
      </c>
    </row>
    <row r="2985" spans="1:56" ht="11.25" customHeight="1" x14ac:dyDescent="0.25">
      <c r="A2985" s="1"/>
      <c r="B2985" s="88" t="str">
        <f>IF(Table1[[#This Row],[Posting Date]]&lt;&gt;"",IF(Table1[[#This Row],[Reference Number]]=Q2984,B2984+1,1),"")</f>
        <v/>
      </c>
      <c r="C2985" s="61"/>
      <c r="D2985" s="61"/>
      <c r="E2985" s="138"/>
      <c r="F2985" s="141" t="str">
        <f>IFERROR(IF(VLOOKUP(Table1[[#This Row],[Budget Code Description]],Dimentions!$X$6:$AC$139,2,FALSE)="","",VLOOKUP(Table1[[#This Row],[Budget Code Description]],Dimentions!$X$6:$AC$139,2,FALSE)),"")</f>
        <v/>
      </c>
      <c r="G2985" s="141"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1" t="str">
        <f>IFERROR(VLOOKUP(Table1[[#This Row],[Budget Code Description]],Table6[#All],8,FALSE),"")</f>
        <v/>
      </c>
      <c r="L2985" s="63"/>
      <c r="M2985" s="65" t="str">
        <f>IFERROR(VLOOKUP(Table1[[#This Row],[Staff ID]],Table2[],2,FALSE),"")</f>
        <v/>
      </c>
      <c r="N2985" s="209" t="str">
        <f>IFERROR(IF(VLOOKUP(Table1[[#This Row],[Budget Code Description]],Dimentions!$X$6:$AC$134,4,FALSE)="","",VLOOKUP(Table1[[#This Row],[Budget Code Description]],Dimentions!$X$6:$AC$134,4,FALSE)),"")</f>
        <v/>
      </c>
      <c r="O2985" s="65" t="str">
        <f>IFERROR(VLOOKUP(Table1[[#This Row],[Vendor ID]],Table549[],2,FALSE),"")</f>
        <v/>
      </c>
      <c r="P2985" s="63"/>
      <c r="Q2985" s="141" t="str">
        <f>IF(Table1[[#This Row],[Posting Date]]&lt;&gt;"",$D$9,"")</f>
        <v/>
      </c>
      <c r="R2985" s="157" t="str">
        <f>IF(Table1[[#This Row],[Posting Date]]&lt;&gt;"",$D$10,"")</f>
        <v/>
      </c>
      <c r="S2985" s="66"/>
      <c r="T2985" s="63"/>
      <c r="U2985" s="67"/>
      <c r="V2985" s="67"/>
      <c r="W2985" s="67" t="str">
        <f t="shared" si="50"/>
        <v/>
      </c>
      <c r="X2985" s="159" t="str">
        <f>IF(E2985="","",(IF(Table1[[#This Row],[Cur]]="USD",Table1[[#This Row],[Cur_Amount Debit]],Table1[[#This Row],[Cur_Amount Debit]]/Table1[[#This Row],[Exchange Rate]])))</f>
        <v/>
      </c>
      <c r="Y2985" s="159" t="str">
        <f>IF(E2985="","",(IF(Table1[[#This Row],[Cur]]="USD",Table1[[#This Row],[Cur_Amount Credit]],Table1[[#This Row],[Cur_Amount Credit]]/ExchangeRate)))</f>
        <v/>
      </c>
      <c r="Z2985" s="201" t="str">
        <f>IF(E2985="","",(Table1[[#This Row],[Debit USD]]-Table1[[#This Row],[Credit USD]]))</f>
        <v/>
      </c>
      <c r="AA2985" s="226"/>
      <c r="AB2985" s="255"/>
      <c r="AC2985" s="1"/>
      <c r="AD2985" s="15"/>
      <c r="AE2985" s="15" t="str">
        <f>IF(AND(OR(Table1[[#This Row],[Account]]="15030",Table1[[#This Row],[Account]]="15035",Table1[[#This Row],[Account]]="20150"),Table1[[#This Row],[Vendor ID]]=""),1,"")</f>
        <v/>
      </c>
      <c r="AF2985" s="15"/>
      <c r="AG2985" s="15"/>
      <c r="AH2985" s="15"/>
      <c r="AI2985" s="46" t="str">
        <f>IF(Table1[[#This Row],[Posting Date]]&lt;&gt;"","GJ-"&amp;CountryID,"")</f>
        <v/>
      </c>
      <c r="AJ2985" s="59" t="str">
        <f>IF(Table1[[#This Row],[Posting Date]]&lt;&gt;"",Table1[[#This Row],[Posting Date]],"")</f>
        <v/>
      </c>
      <c r="AK2985" s="46"/>
      <c r="AL2985" s="46" t="str">
        <f>IF(Table1[[#This Row],[Description]]&lt;&gt;"",Table1[[#This Row],[Description]],"")</f>
        <v/>
      </c>
      <c r="AM2985" s="46" t="str">
        <f>IF(Table1[[#This Row],[Posting Date]]&lt;&gt;"",Table1[[#This Row],[Reference Number]],"")</f>
        <v/>
      </c>
      <c r="AN2985" s="46" t="str">
        <f>TRIM(Table1[[#This Row],[Line '#]])</f>
        <v/>
      </c>
      <c r="AO2985" s="46" t="str">
        <f>TRIM(Table1[[#This Row],[Account]])</f>
        <v/>
      </c>
      <c r="AP2985" s="46" t="str">
        <f>IF(Table1[[#This Row],[Posting Date]]&lt;&gt;"",$D$5,"")</f>
        <v/>
      </c>
      <c r="AQ2985" s="46" t="str">
        <f>TRIM(Table1[[#This Row],[Departments-Prgrams]])</f>
        <v/>
      </c>
      <c r="AR2985" s="46" t="str">
        <f>TRIM(Table1[[#This Row],[Grant]])</f>
        <v/>
      </c>
      <c r="AS2985" s="46" t="str">
        <f>TRIM(Table1[[#This Row],[Staff ID]])</f>
        <v/>
      </c>
      <c r="AT2985" s="46" t="str">
        <f>IF(TRIM(Table1[[#This Row],[Budget Code]])=0,"",TRIM(Table1[[#This Row],[Budget Code]]))</f>
        <v/>
      </c>
      <c r="AU2985" s="46" t="str">
        <f>IF(Table1[[#This Row],[Line Description]]&lt;&gt;"",Table1[[#This Row],[Line Description]],"")</f>
        <v/>
      </c>
      <c r="AV2985" s="46" t="str">
        <f>IF(Table1[[#This Row],[Cur_Amount Debit]]&gt;0,ROUND(Table1[[#This Row],[Cur_Amount Debit]],2),"")</f>
        <v/>
      </c>
      <c r="AW2985" s="46" t="str">
        <f>IF(Table1[[#This Row],[Cur_Amount Credit]]&gt;0,ROUND(Table1[[#This Row],[Cur_Amount Credit]],2),"")</f>
        <v/>
      </c>
      <c r="AX2985" s="46" t="str">
        <f>LEFT(Table1[[#This Row],[Cur]],3)</f>
        <v/>
      </c>
      <c r="AY2985" s="59"/>
      <c r="AZ2985" s="46"/>
      <c r="BA2985" s="46" t="str">
        <f>IF(Table1[[#This Row],[Cur]]&lt;&gt;"",IF(Table1[[#This Row],[Cur]]="USD","",ExchangeRate),"")</f>
        <v/>
      </c>
      <c r="BB2985" s="46" t="str">
        <f>IF(Table1[[#This Row],[Grant]]&lt;&gt;"",VLOOKUP(Table1[[#This Row],[Grant]],Grants!B:D,3),"")</f>
        <v/>
      </c>
      <c r="BC2985" s="46" t="str">
        <f>TRIM(Table1[[#This Row],[Vendor ID]])</f>
        <v/>
      </c>
      <c r="BD2985">
        <f>IF(Table1[[#This Row],[Reference Number]]=Q2984,BD2984,BD2984+1)</f>
        <v>0</v>
      </c>
    </row>
    <row r="2986" spans="1:56" ht="11.25" customHeight="1" x14ac:dyDescent="0.25">
      <c r="A2986" s="1"/>
      <c r="B2986" s="88" t="str">
        <f>IF(Table1[[#This Row],[Posting Date]]&lt;&gt;"",IF(Table1[[#This Row],[Reference Number]]=Q2985,B2985+1,1),"")</f>
        <v/>
      </c>
      <c r="C2986" s="61"/>
      <c r="D2986" s="61"/>
      <c r="E2986" s="138"/>
      <c r="F2986" s="141" t="str">
        <f>IFERROR(IF(VLOOKUP(Table1[[#This Row],[Budget Code Description]],Dimentions!$X$6:$AC$139,2,FALSE)="","",VLOOKUP(Table1[[#This Row],[Budget Code Description]],Dimentions!$X$6:$AC$139,2,FALSE)),"")</f>
        <v/>
      </c>
      <c r="G2986" s="141"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1" t="str">
        <f>IFERROR(VLOOKUP(Table1[[#This Row],[Budget Code Description]],Table6[#All],8,FALSE),"")</f>
        <v/>
      </c>
      <c r="L2986" s="63"/>
      <c r="M2986" s="65" t="str">
        <f>IFERROR(VLOOKUP(Table1[[#This Row],[Staff ID]],Table2[],2,FALSE),"")</f>
        <v/>
      </c>
      <c r="N2986" s="209" t="str">
        <f>IFERROR(IF(VLOOKUP(Table1[[#This Row],[Budget Code Description]],Dimentions!$X$6:$AC$134,4,FALSE)="","",VLOOKUP(Table1[[#This Row],[Budget Code Description]],Dimentions!$X$6:$AC$134,4,FALSE)),"")</f>
        <v/>
      </c>
      <c r="O2986" s="65" t="str">
        <f>IFERROR(VLOOKUP(Table1[[#This Row],[Vendor ID]],Table549[],2,FALSE),"")</f>
        <v/>
      </c>
      <c r="P2986" s="63"/>
      <c r="Q2986" s="141" t="str">
        <f>IF(Table1[[#This Row],[Posting Date]]&lt;&gt;"",$D$9,"")</f>
        <v/>
      </c>
      <c r="R2986" s="157" t="str">
        <f>IF(Table1[[#This Row],[Posting Date]]&lt;&gt;"",$D$10,"")</f>
        <v/>
      </c>
      <c r="S2986" s="66"/>
      <c r="T2986" s="63"/>
      <c r="U2986" s="67"/>
      <c r="V2986" s="67"/>
      <c r="W2986" s="67" t="str">
        <f t="shared" si="50"/>
        <v/>
      </c>
      <c r="X2986" s="159" t="str">
        <f>IF(E2986="","",(IF(Table1[[#This Row],[Cur]]="USD",Table1[[#This Row],[Cur_Amount Debit]],Table1[[#This Row],[Cur_Amount Debit]]/Table1[[#This Row],[Exchange Rate]])))</f>
        <v/>
      </c>
      <c r="Y2986" s="159" t="str">
        <f>IF(E2986="","",(IF(Table1[[#This Row],[Cur]]="USD",Table1[[#This Row],[Cur_Amount Credit]],Table1[[#This Row],[Cur_Amount Credit]]/ExchangeRate)))</f>
        <v/>
      </c>
      <c r="Z2986" s="201" t="str">
        <f>IF(E2986="","",(Table1[[#This Row],[Debit USD]]-Table1[[#This Row],[Credit USD]]))</f>
        <v/>
      </c>
      <c r="AA2986" s="226"/>
      <c r="AB2986" s="255"/>
      <c r="AC2986" s="1"/>
      <c r="AD2986" s="15"/>
      <c r="AE2986" s="15" t="str">
        <f>IF(AND(OR(Table1[[#This Row],[Account]]="15030",Table1[[#This Row],[Account]]="15035",Table1[[#This Row],[Account]]="20150"),Table1[[#This Row],[Vendor ID]]=""),1,"")</f>
        <v/>
      </c>
      <c r="AF2986" s="15"/>
      <c r="AG2986" s="15"/>
      <c r="AH2986" s="15"/>
      <c r="AI2986" s="46" t="str">
        <f>IF(Table1[[#This Row],[Posting Date]]&lt;&gt;"","GJ-"&amp;CountryID,"")</f>
        <v/>
      </c>
      <c r="AJ2986" s="59" t="str">
        <f>IF(Table1[[#This Row],[Posting Date]]&lt;&gt;"",Table1[[#This Row],[Posting Date]],"")</f>
        <v/>
      </c>
      <c r="AK2986" s="46"/>
      <c r="AL2986" s="46" t="str">
        <f>IF(Table1[[#This Row],[Description]]&lt;&gt;"",Table1[[#This Row],[Description]],"")</f>
        <v/>
      </c>
      <c r="AM2986" s="46" t="str">
        <f>IF(Table1[[#This Row],[Posting Date]]&lt;&gt;"",Table1[[#This Row],[Reference Number]],"")</f>
        <v/>
      </c>
      <c r="AN2986" s="46" t="str">
        <f>TRIM(Table1[[#This Row],[Line '#]])</f>
        <v/>
      </c>
      <c r="AO2986" s="46" t="str">
        <f>TRIM(Table1[[#This Row],[Account]])</f>
        <v/>
      </c>
      <c r="AP2986" s="46" t="str">
        <f>IF(Table1[[#This Row],[Posting Date]]&lt;&gt;"",$D$5,"")</f>
        <v/>
      </c>
      <c r="AQ2986" s="46" t="str">
        <f>TRIM(Table1[[#This Row],[Departments-Prgrams]])</f>
        <v/>
      </c>
      <c r="AR2986" s="46" t="str">
        <f>TRIM(Table1[[#This Row],[Grant]])</f>
        <v/>
      </c>
      <c r="AS2986" s="46" t="str">
        <f>TRIM(Table1[[#This Row],[Staff ID]])</f>
        <v/>
      </c>
      <c r="AT2986" s="46" t="str">
        <f>IF(TRIM(Table1[[#This Row],[Budget Code]])=0,"",TRIM(Table1[[#This Row],[Budget Code]]))</f>
        <v/>
      </c>
      <c r="AU2986" s="46" t="str">
        <f>IF(Table1[[#This Row],[Line Description]]&lt;&gt;"",Table1[[#This Row],[Line Description]],"")</f>
        <v/>
      </c>
      <c r="AV2986" s="46" t="str">
        <f>IF(Table1[[#This Row],[Cur_Amount Debit]]&gt;0,ROUND(Table1[[#This Row],[Cur_Amount Debit]],2),"")</f>
        <v/>
      </c>
      <c r="AW2986" s="46" t="str">
        <f>IF(Table1[[#This Row],[Cur_Amount Credit]]&gt;0,ROUND(Table1[[#This Row],[Cur_Amount Credit]],2),"")</f>
        <v/>
      </c>
      <c r="AX2986" s="46" t="str">
        <f>LEFT(Table1[[#This Row],[Cur]],3)</f>
        <v/>
      </c>
      <c r="AY2986" s="59"/>
      <c r="AZ2986" s="46"/>
      <c r="BA2986" s="46" t="str">
        <f>IF(Table1[[#This Row],[Cur]]&lt;&gt;"",IF(Table1[[#This Row],[Cur]]="USD","",ExchangeRate),"")</f>
        <v/>
      </c>
      <c r="BB2986" s="46" t="str">
        <f>IF(Table1[[#This Row],[Grant]]&lt;&gt;"",VLOOKUP(Table1[[#This Row],[Grant]],Grants!B:D,3),"")</f>
        <v/>
      </c>
      <c r="BC2986" s="46" t="str">
        <f>TRIM(Table1[[#This Row],[Vendor ID]])</f>
        <v/>
      </c>
      <c r="BD2986">
        <f>IF(Table1[[#This Row],[Reference Number]]=Q2985,BD2985,BD2985+1)</f>
        <v>0</v>
      </c>
    </row>
    <row r="2987" spans="1:56" ht="11.25" customHeight="1" x14ac:dyDescent="0.25">
      <c r="A2987" s="1"/>
      <c r="B2987" s="88" t="str">
        <f>IF(Table1[[#This Row],[Posting Date]]&lt;&gt;"",IF(Table1[[#This Row],[Reference Number]]=Q2986,B2986+1,1),"")</f>
        <v/>
      </c>
      <c r="C2987" s="61"/>
      <c r="D2987" s="61"/>
      <c r="E2987" s="138"/>
      <c r="F2987" s="141" t="str">
        <f>IFERROR(IF(VLOOKUP(Table1[[#This Row],[Budget Code Description]],Dimentions!$X$6:$AC$139,2,FALSE)="","",VLOOKUP(Table1[[#This Row],[Budget Code Description]],Dimentions!$X$6:$AC$139,2,FALSE)),"")</f>
        <v/>
      </c>
      <c r="G2987" s="141"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1" t="str">
        <f>IFERROR(VLOOKUP(Table1[[#This Row],[Budget Code Description]],Table6[#All],8,FALSE),"")</f>
        <v/>
      </c>
      <c r="L2987" s="63"/>
      <c r="M2987" s="65" t="str">
        <f>IFERROR(VLOOKUP(Table1[[#This Row],[Staff ID]],Table2[],2,FALSE),"")</f>
        <v/>
      </c>
      <c r="N2987" s="209" t="str">
        <f>IFERROR(IF(VLOOKUP(Table1[[#This Row],[Budget Code Description]],Dimentions!$X$6:$AC$134,4,FALSE)="","",VLOOKUP(Table1[[#This Row],[Budget Code Description]],Dimentions!$X$6:$AC$134,4,FALSE)),"")</f>
        <v/>
      </c>
      <c r="O2987" s="65" t="str">
        <f>IFERROR(VLOOKUP(Table1[[#This Row],[Vendor ID]],Table549[],2,FALSE),"")</f>
        <v/>
      </c>
      <c r="P2987" s="63"/>
      <c r="Q2987" s="141" t="str">
        <f>IF(Table1[[#This Row],[Posting Date]]&lt;&gt;"",$D$9,"")</f>
        <v/>
      </c>
      <c r="R2987" s="157" t="str">
        <f>IF(Table1[[#This Row],[Posting Date]]&lt;&gt;"",$D$10,"")</f>
        <v/>
      </c>
      <c r="S2987" s="66"/>
      <c r="T2987" s="63"/>
      <c r="U2987" s="67"/>
      <c r="V2987" s="67"/>
      <c r="W2987" s="67" t="str">
        <f t="shared" si="50"/>
        <v/>
      </c>
      <c r="X2987" s="159" t="str">
        <f>IF(E2987="","",(IF(Table1[[#This Row],[Cur]]="USD",Table1[[#This Row],[Cur_Amount Debit]],Table1[[#This Row],[Cur_Amount Debit]]/Table1[[#This Row],[Exchange Rate]])))</f>
        <v/>
      </c>
      <c r="Y2987" s="159" t="str">
        <f>IF(E2987="","",(IF(Table1[[#This Row],[Cur]]="USD",Table1[[#This Row],[Cur_Amount Credit]],Table1[[#This Row],[Cur_Amount Credit]]/ExchangeRate)))</f>
        <v/>
      </c>
      <c r="Z2987" s="201" t="str">
        <f>IF(E2987="","",(Table1[[#This Row],[Debit USD]]-Table1[[#This Row],[Credit USD]]))</f>
        <v/>
      </c>
      <c r="AA2987" s="226"/>
      <c r="AB2987" s="255"/>
      <c r="AC2987" s="1"/>
      <c r="AD2987" s="15"/>
      <c r="AE2987" s="15" t="str">
        <f>IF(AND(OR(Table1[[#This Row],[Account]]="15030",Table1[[#This Row],[Account]]="15035",Table1[[#This Row],[Account]]="20150"),Table1[[#This Row],[Vendor ID]]=""),1,"")</f>
        <v/>
      </c>
      <c r="AF2987" s="15"/>
      <c r="AG2987" s="15"/>
      <c r="AH2987" s="15"/>
      <c r="AI2987" s="46" t="str">
        <f>IF(Table1[[#This Row],[Posting Date]]&lt;&gt;"","GJ-"&amp;CountryID,"")</f>
        <v/>
      </c>
      <c r="AJ2987" s="59" t="str">
        <f>IF(Table1[[#This Row],[Posting Date]]&lt;&gt;"",Table1[[#This Row],[Posting Date]],"")</f>
        <v/>
      </c>
      <c r="AK2987" s="46"/>
      <c r="AL2987" s="46" t="str">
        <f>IF(Table1[[#This Row],[Description]]&lt;&gt;"",Table1[[#This Row],[Description]],"")</f>
        <v/>
      </c>
      <c r="AM2987" s="46" t="str">
        <f>IF(Table1[[#This Row],[Posting Date]]&lt;&gt;"",Table1[[#This Row],[Reference Number]],"")</f>
        <v/>
      </c>
      <c r="AN2987" s="46" t="str">
        <f>TRIM(Table1[[#This Row],[Line '#]])</f>
        <v/>
      </c>
      <c r="AO2987" s="46" t="str">
        <f>TRIM(Table1[[#This Row],[Account]])</f>
        <v/>
      </c>
      <c r="AP2987" s="46" t="str">
        <f>IF(Table1[[#This Row],[Posting Date]]&lt;&gt;"",$D$5,"")</f>
        <v/>
      </c>
      <c r="AQ2987" s="46" t="str">
        <f>TRIM(Table1[[#This Row],[Departments-Prgrams]])</f>
        <v/>
      </c>
      <c r="AR2987" s="46" t="str">
        <f>TRIM(Table1[[#This Row],[Grant]])</f>
        <v/>
      </c>
      <c r="AS2987" s="46" t="str">
        <f>TRIM(Table1[[#This Row],[Staff ID]])</f>
        <v/>
      </c>
      <c r="AT2987" s="46" t="str">
        <f>IF(TRIM(Table1[[#This Row],[Budget Code]])=0,"",TRIM(Table1[[#This Row],[Budget Code]]))</f>
        <v/>
      </c>
      <c r="AU2987" s="46" t="str">
        <f>IF(Table1[[#This Row],[Line Description]]&lt;&gt;"",Table1[[#This Row],[Line Description]],"")</f>
        <v/>
      </c>
      <c r="AV2987" s="46" t="str">
        <f>IF(Table1[[#This Row],[Cur_Amount Debit]]&gt;0,ROUND(Table1[[#This Row],[Cur_Amount Debit]],2),"")</f>
        <v/>
      </c>
      <c r="AW2987" s="46" t="str">
        <f>IF(Table1[[#This Row],[Cur_Amount Credit]]&gt;0,ROUND(Table1[[#This Row],[Cur_Amount Credit]],2),"")</f>
        <v/>
      </c>
      <c r="AX2987" s="46" t="str">
        <f>LEFT(Table1[[#This Row],[Cur]],3)</f>
        <v/>
      </c>
      <c r="AY2987" s="59"/>
      <c r="AZ2987" s="46"/>
      <c r="BA2987" s="46" t="str">
        <f>IF(Table1[[#This Row],[Cur]]&lt;&gt;"",IF(Table1[[#This Row],[Cur]]="USD","",ExchangeRate),"")</f>
        <v/>
      </c>
      <c r="BB2987" s="46" t="str">
        <f>IF(Table1[[#This Row],[Grant]]&lt;&gt;"",VLOOKUP(Table1[[#This Row],[Grant]],Grants!B:D,3),"")</f>
        <v/>
      </c>
      <c r="BC2987" s="46" t="str">
        <f>TRIM(Table1[[#This Row],[Vendor ID]])</f>
        <v/>
      </c>
      <c r="BD2987">
        <f>IF(Table1[[#This Row],[Reference Number]]=Q2986,BD2986,BD2986+1)</f>
        <v>0</v>
      </c>
    </row>
    <row r="2988" spans="1:56" ht="11.25" customHeight="1" x14ac:dyDescent="0.25">
      <c r="A2988" s="1"/>
      <c r="B2988" s="88" t="str">
        <f>IF(Table1[[#This Row],[Posting Date]]&lt;&gt;"",IF(Table1[[#This Row],[Reference Number]]=Q2987,B2987+1,1),"")</f>
        <v/>
      </c>
      <c r="C2988" s="61"/>
      <c r="D2988" s="61"/>
      <c r="E2988" s="138"/>
      <c r="F2988" s="141" t="str">
        <f>IFERROR(IF(VLOOKUP(Table1[[#This Row],[Budget Code Description]],Dimentions!$X$6:$AC$139,2,FALSE)="","",VLOOKUP(Table1[[#This Row],[Budget Code Description]],Dimentions!$X$6:$AC$139,2,FALSE)),"")</f>
        <v/>
      </c>
      <c r="G2988" s="141"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1" t="str">
        <f>IFERROR(VLOOKUP(Table1[[#This Row],[Budget Code Description]],Table6[#All],8,FALSE),"")</f>
        <v/>
      </c>
      <c r="L2988" s="63"/>
      <c r="M2988" s="65" t="str">
        <f>IFERROR(VLOOKUP(Table1[[#This Row],[Staff ID]],Table2[],2,FALSE),"")</f>
        <v/>
      </c>
      <c r="N2988" s="209" t="str">
        <f>IFERROR(IF(VLOOKUP(Table1[[#This Row],[Budget Code Description]],Dimentions!$X$6:$AC$134,4,FALSE)="","",VLOOKUP(Table1[[#This Row],[Budget Code Description]],Dimentions!$X$6:$AC$134,4,FALSE)),"")</f>
        <v/>
      </c>
      <c r="O2988" s="65" t="str">
        <f>IFERROR(VLOOKUP(Table1[[#This Row],[Vendor ID]],Table549[],2,FALSE),"")</f>
        <v/>
      </c>
      <c r="P2988" s="63"/>
      <c r="Q2988" s="141" t="str">
        <f>IF(Table1[[#This Row],[Posting Date]]&lt;&gt;"",$D$9,"")</f>
        <v/>
      </c>
      <c r="R2988" s="157" t="str">
        <f>IF(Table1[[#This Row],[Posting Date]]&lt;&gt;"",$D$10,"")</f>
        <v/>
      </c>
      <c r="S2988" s="66"/>
      <c r="T2988" s="63"/>
      <c r="U2988" s="67"/>
      <c r="V2988" s="67"/>
      <c r="W2988" s="67" t="str">
        <f t="shared" si="50"/>
        <v/>
      </c>
      <c r="X2988" s="159" t="str">
        <f>IF(E2988="","",(IF(Table1[[#This Row],[Cur]]="USD",Table1[[#This Row],[Cur_Amount Debit]],Table1[[#This Row],[Cur_Amount Debit]]/Table1[[#This Row],[Exchange Rate]])))</f>
        <v/>
      </c>
      <c r="Y2988" s="159" t="str">
        <f>IF(E2988="","",(IF(Table1[[#This Row],[Cur]]="USD",Table1[[#This Row],[Cur_Amount Credit]],Table1[[#This Row],[Cur_Amount Credit]]/ExchangeRate)))</f>
        <v/>
      </c>
      <c r="Z2988" s="201" t="str">
        <f>IF(E2988="","",(Table1[[#This Row],[Debit USD]]-Table1[[#This Row],[Credit USD]]))</f>
        <v/>
      </c>
      <c r="AA2988" s="226"/>
      <c r="AB2988" s="255"/>
      <c r="AC2988" s="1"/>
      <c r="AD2988" s="15"/>
      <c r="AE2988" s="15" t="str">
        <f>IF(AND(OR(Table1[[#This Row],[Account]]="15030",Table1[[#This Row],[Account]]="15035",Table1[[#This Row],[Account]]="20150"),Table1[[#This Row],[Vendor ID]]=""),1,"")</f>
        <v/>
      </c>
      <c r="AF2988" s="15"/>
      <c r="AG2988" s="15"/>
      <c r="AH2988" s="15"/>
      <c r="AI2988" s="46" t="str">
        <f>IF(Table1[[#This Row],[Posting Date]]&lt;&gt;"","GJ-"&amp;CountryID,"")</f>
        <v/>
      </c>
      <c r="AJ2988" s="59" t="str">
        <f>IF(Table1[[#This Row],[Posting Date]]&lt;&gt;"",Table1[[#This Row],[Posting Date]],"")</f>
        <v/>
      </c>
      <c r="AK2988" s="46"/>
      <c r="AL2988" s="46" t="str">
        <f>IF(Table1[[#This Row],[Description]]&lt;&gt;"",Table1[[#This Row],[Description]],"")</f>
        <v/>
      </c>
      <c r="AM2988" s="46" t="str">
        <f>IF(Table1[[#This Row],[Posting Date]]&lt;&gt;"",Table1[[#This Row],[Reference Number]],"")</f>
        <v/>
      </c>
      <c r="AN2988" s="46" t="str">
        <f>TRIM(Table1[[#This Row],[Line '#]])</f>
        <v/>
      </c>
      <c r="AO2988" s="46" t="str">
        <f>TRIM(Table1[[#This Row],[Account]])</f>
        <v/>
      </c>
      <c r="AP2988" s="46" t="str">
        <f>IF(Table1[[#This Row],[Posting Date]]&lt;&gt;"",$D$5,"")</f>
        <v/>
      </c>
      <c r="AQ2988" s="46" t="str">
        <f>TRIM(Table1[[#This Row],[Departments-Prgrams]])</f>
        <v/>
      </c>
      <c r="AR2988" s="46" t="str">
        <f>TRIM(Table1[[#This Row],[Grant]])</f>
        <v/>
      </c>
      <c r="AS2988" s="46" t="str">
        <f>TRIM(Table1[[#This Row],[Staff ID]])</f>
        <v/>
      </c>
      <c r="AT2988" s="46" t="str">
        <f>IF(TRIM(Table1[[#This Row],[Budget Code]])=0,"",TRIM(Table1[[#This Row],[Budget Code]]))</f>
        <v/>
      </c>
      <c r="AU2988" s="46" t="str">
        <f>IF(Table1[[#This Row],[Line Description]]&lt;&gt;"",Table1[[#This Row],[Line Description]],"")</f>
        <v/>
      </c>
      <c r="AV2988" s="46" t="str">
        <f>IF(Table1[[#This Row],[Cur_Amount Debit]]&gt;0,ROUND(Table1[[#This Row],[Cur_Amount Debit]],2),"")</f>
        <v/>
      </c>
      <c r="AW2988" s="46" t="str">
        <f>IF(Table1[[#This Row],[Cur_Amount Credit]]&gt;0,ROUND(Table1[[#This Row],[Cur_Amount Credit]],2),"")</f>
        <v/>
      </c>
      <c r="AX2988" s="46" t="str">
        <f>LEFT(Table1[[#This Row],[Cur]],3)</f>
        <v/>
      </c>
      <c r="AY2988" s="59"/>
      <c r="AZ2988" s="46"/>
      <c r="BA2988" s="46" t="str">
        <f>IF(Table1[[#This Row],[Cur]]&lt;&gt;"",IF(Table1[[#This Row],[Cur]]="USD","",ExchangeRate),"")</f>
        <v/>
      </c>
      <c r="BB2988" s="46" t="str">
        <f>IF(Table1[[#This Row],[Grant]]&lt;&gt;"",VLOOKUP(Table1[[#This Row],[Grant]],Grants!B:D,3),"")</f>
        <v/>
      </c>
      <c r="BC2988" s="46" t="str">
        <f>TRIM(Table1[[#This Row],[Vendor ID]])</f>
        <v/>
      </c>
      <c r="BD2988">
        <f>IF(Table1[[#This Row],[Reference Number]]=Q2987,BD2987,BD2987+1)</f>
        <v>0</v>
      </c>
    </row>
    <row r="2989" spans="1:56" ht="11.25" customHeight="1" x14ac:dyDescent="0.25">
      <c r="A2989" s="1"/>
      <c r="B2989" s="88" t="str">
        <f>IF(Table1[[#This Row],[Posting Date]]&lt;&gt;"",IF(Table1[[#This Row],[Reference Number]]=Q2988,B2988+1,1),"")</f>
        <v/>
      </c>
      <c r="C2989" s="61"/>
      <c r="D2989" s="61"/>
      <c r="E2989" s="138"/>
      <c r="F2989" s="141" t="str">
        <f>IFERROR(IF(VLOOKUP(Table1[[#This Row],[Budget Code Description]],Dimentions!$X$6:$AC$139,2,FALSE)="","",VLOOKUP(Table1[[#This Row],[Budget Code Description]],Dimentions!$X$6:$AC$139,2,FALSE)),"")</f>
        <v/>
      </c>
      <c r="G2989" s="141"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1" t="str">
        <f>IFERROR(VLOOKUP(Table1[[#This Row],[Budget Code Description]],Table6[#All],8,FALSE),"")</f>
        <v/>
      </c>
      <c r="L2989" s="63"/>
      <c r="M2989" s="65" t="str">
        <f>IFERROR(VLOOKUP(Table1[[#This Row],[Staff ID]],Table2[],2,FALSE),"")</f>
        <v/>
      </c>
      <c r="N2989" s="209" t="str">
        <f>IFERROR(IF(VLOOKUP(Table1[[#This Row],[Budget Code Description]],Dimentions!$X$6:$AC$134,4,FALSE)="","",VLOOKUP(Table1[[#This Row],[Budget Code Description]],Dimentions!$X$6:$AC$134,4,FALSE)),"")</f>
        <v/>
      </c>
      <c r="O2989" s="65" t="str">
        <f>IFERROR(VLOOKUP(Table1[[#This Row],[Vendor ID]],Table549[],2,FALSE),"")</f>
        <v/>
      </c>
      <c r="P2989" s="63"/>
      <c r="Q2989" s="141" t="str">
        <f>IF(Table1[[#This Row],[Posting Date]]&lt;&gt;"",$D$9,"")</f>
        <v/>
      </c>
      <c r="R2989" s="157" t="str">
        <f>IF(Table1[[#This Row],[Posting Date]]&lt;&gt;"",$D$10,"")</f>
        <v/>
      </c>
      <c r="S2989" s="66"/>
      <c r="T2989" s="63"/>
      <c r="U2989" s="67"/>
      <c r="V2989" s="67"/>
      <c r="W2989" s="67" t="str">
        <f t="shared" si="50"/>
        <v/>
      </c>
      <c r="X2989" s="159" t="str">
        <f>IF(E2989="","",(IF(Table1[[#This Row],[Cur]]="USD",Table1[[#This Row],[Cur_Amount Debit]],Table1[[#This Row],[Cur_Amount Debit]]/Table1[[#This Row],[Exchange Rate]])))</f>
        <v/>
      </c>
      <c r="Y2989" s="159" t="str">
        <f>IF(E2989="","",(IF(Table1[[#This Row],[Cur]]="USD",Table1[[#This Row],[Cur_Amount Credit]],Table1[[#This Row],[Cur_Amount Credit]]/ExchangeRate)))</f>
        <v/>
      </c>
      <c r="Z2989" s="201" t="str">
        <f>IF(E2989="","",(Table1[[#This Row],[Debit USD]]-Table1[[#This Row],[Credit USD]]))</f>
        <v/>
      </c>
      <c r="AA2989" s="226"/>
      <c r="AB2989" s="255"/>
      <c r="AC2989" s="1"/>
      <c r="AD2989" s="15"/>
      <c r="AE2989" s="15" t="str">
        <f>IF(AND(OR(Table1[[#This Row],[Account]]="15030",Table1[[#This Row],[Account]]="15035",Table1[[#This Row],[Account]]="20150"),Table1[[#This Row],[Vendor ID]]=""),1,"")</f>
        <v/>
      </c>
      <c r="AF2989" s="15"/>
      <c r="AG2989" s="15"/>
      <c r="AH2989" s="15"/>
      <c r="AI2989" s="46" t="str">
        <f>IF(Table1[[#This Row],[Posting Date]]&lt;&gt;"","GJ-"&amp;CountryID,"")</f>
        <v/>
      </c>
      <c r="AJ2989" s="59" t="str">
        <f>IF(Table1[[#This Row],[Posting Date]]&lt;&gt;"",Table1[[#This Row],[Posting Date]],"")</f>
        <v/>
      </c>
      <c r="AK2989" s="46"/>
      <c r="AL2989" s="46" t="str">
        <f>IF(Table1[[#This Row],[Description]]&lt;&gt;"",Table1[[#This Row],[Description]],"")</f>
        <v/>
      </c>
      <c r="AM2989" s="46" t="str">
        <f>IF(Table1[[#This Row],[Posting Date]]&lt;&gt;"",Table1[[#This Row],[Reference Number]],"")</f>
        <v/>
      </c>
      <c r="AN2989" s="46" t="str">
        <f>TRIM(Table1[[#This Row],[Line '#]])</f>
        <v/>
      </c>
      <c r="AO2989" s="46" t="str">
        <f>TRIM(Table1[[#This Row],[Account]])</f>
        <v/>
      </c>
      <c r="AP2989" s="46" t="str">
        <f>IF(Table1[[#This Row],[Posting Date]]&lt;&gt;"",$D$5,"")</f>
        <v/>
      </c>
      <c r="AQ2989" s="46" t="str">
        <f>TRIM(Table1[[#This Row],[Departments-Prgrams]])</f>
        <v/>
      </c>
      <c r="AR2989" s="46" t="str">
        <f>TRIM(Table1[[#This Row],[Grant]])</f>
        <v/>
      </c>
      <c r="AS2989" s="46" t="str">
        <f>TRIM(Table1[[#This Row],[Staff ID]])</f>
        <v/>
      </c>
      <c r="AT2989" s="46" t="str">
        <f>IF(TRIM(Table1[[#This Row],[Budget Code]])=0,"",TRIM(Table1[[#This Row],[Budget Code]]))</f>
        <v/>
      </c>
      <c r="AU2989" s="46" t="str">
        <f>IF(Table1[[#This Row],[Line Description]]&lt;&gt;"",Table1[[#This Row],[Line Description]],"")</f>
        <v/>
      </c>
      <c r="AV2989" s="46" t="str">
        <f>IF(Table1[[#This Row],[Cur_Amount Debit]]&gt;0,ROUND(Table1[[#This Row],[Cur_Amount Debit]],2),"")</f>
        <v/>
      </c>
      <c r="AW2989" s="46" t="str">
        <f>IF(Table1[[#This Row],[Cur_Amount Credit]]&gt;0,ROUND(Table1[[#This Row],[Cur_Amount Credit]],2),"")</f>
        <v/>
      </c>
      <c r="AX2989" s="46" t="str">
        <f>LEFT(Table1[[#This Row],[Cur]],3)</f>
        <v/>
      </c>
      <c r="AY2989" s="59"/>
      <c r="AZ2989" s="46"/>
      <c r="BA2989" s="46" t="str">
        <f>IF(Table1[[#This Row],[Cur]]&lt;&gt;"",IF(Table1[[#This Row],[Cur]]="USD","",ExchangeRate),"")</f>
        <v/>
      </c>
      <c r="BB2989" s="46" t="str">
        <f>IF(Table1[[#This Row],[Grant]]&lt;&gt;"",VLOOKUP(Table1[[#This Row],[Grant]],Grants!B:D,3),"")</f>
        <v/>
      </c>
      <c r="BC2989" s="46" t="str">
        <f>TRIM(Table1[[#This Row],[Vendor ID]])</f>
        <v/>
      </c>
      <c r="BD2989">
        <f>IF(Table1[[#This Row],[Reference Number]]=Q2988,BD2988,BD2988+1)</f>
        <v>0</v>
      </c>
    </row>
    <row r="2990" spans="1:56" ht="11.25" customHeight="1" x14ac:dyDescent="0.25">
      <c r="A2990" s="1"/>
      <c r="B2990" s="88" t="str">
        <f>IF(Table1[[#This Row],[Posting Date]]&lt;&gt;"",IF(Table1[[#This Row],[Reference Number]]=Q2989,B2989+1,1),"")</f>
        <v/>
      </c>
      <c r="C2990" s="61"/>
      <c r="D2990" s="61"/>
      <c r="E2990" s="138"/>
      <c r="F2990" s="141" t="str">
        <f>IFERROR(IF(VLOOKUP(Table1[[#This Row],[Budget Code Description]],Dimentions!$X$6:$AC$139,2,FALSE)="","",VLOOKUP(Table1[[#This Row],[Budget Code Description]],Dimentions!$X$6:$AC$139,2,FALSE)),"")</f>
        <v/>
      </c>
      <c r="G2990" s="141"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1" t="str">
        <f>IFERROR(VLOOKUP(Table1[[#This Row],[Budget Code Description]],Table6[#All],8,FALSE),"")</f>
        <v/>
      </c>
      <c r="L2990" s="63"/>
      <c r="M2990" s="65" t="str">
        <f>IFERROR(VLOOKUP(Table1[[#This Row],[Staff ID]],Table2[],2,FALSE),"")</f>
        <v/>
      </c>
      <c r="N2990" s="209" t="str">
        <f>IFERROR(IF(VLOOKUP(Table1[[#This Row],[Budget Code Description]],Dimentions!$X$6:$AC$134,4,FALSE)="","",VLOOKUP(Table1[[#This Row],[Budget Code Description]],Dimentions!$X$6:$AC$134,4,FALSE)),"")</f>
        <v/>
      </c>
      <c r="O2990" s="65" t="str">
        <f>IFERROR(VLOOKUP(Table1[[#This Row],[Vendor ID]],Table549[],2,FALSE),"")</f>
        <v/>
      </c>
      <c r="P2990" s="63"/>
      <c r="Q2990" s="141" t="str">
        <f>IF(Table1[[#This Row],[Posting Date]]&lt;&gt;"",$D$9,"")</f>
        <v/>
      </c>
      <c r="R2990" s="157" t="str">
        <f>IF(Table1[[#This Row],[Posting Date]]&lt;&gt;"",$D$10,"")</f>
        <v/>
      </c>
      <c r="S2990" s="66"/>
      <c r="T2990" s="63"/>
      <c r="U2990" s="67"/>
      <c r="V2990" s="67"/>
      <c r="W2990" s="67" t="str">
        <f t="shared" si="50"/>
        <v/>
      </c>
      <c r="X2990" s="159" t="str">
        <f>IF(E2990="","",(IF(Table1[[#This Row],[Cur]]="USD",Table1[[#This Row],[Cur_Amount Debit]],Table1[[#This Row],[Cur_Amount Debit]]/Table1[[#This Row],[Exchange Rate]])))</f>
        <v/>
      </c>
      <c r="Y2990" s="159" t="str">
        <f>IF(E2990="","",(IF(Table1[[#This Row],[Cur]]="USD",Table1[[#This Row],[Cur_Amount Credit]],Table1[[#This Row],[Cur_Amount Credit]]/ExchangeRate)))</f>
        <v/>
      </c>
      <c r="Z2990" s="201" t="str">
        <f>IF(E2990="","",(Table1[[#This Row],[Debit USD]]-Table1[[#This Row],[Credit USD]]))</f>
        <v/>
      </c>
      <c r="AA2990" s="226"/>
      <c r="AB2990" s="255"/>
      <c r="AC2990" s="1"/>
      <c r="AD2990" s="15"/>
      <c r="AE2990" s="15" t="str">
        <f>IF(AND(OR(Table1[[#This Row],[Account]]="15030",Table1[[#This Row],[Account]]="15035",Table1[[#This Row],[Account]]="20150"),Table1[[#This Row],[Vendor ID]]=""),1,"")</f>
        <v/>
      </c>
      <c r="AF2990" s="15"/>
      <c r="AG2990" s="15"/>
      <c r="AH2990" s="15"/>
      <c r="AI2990" s="46" t="str">
        <f>IF(Table1[[#This Row],[Posting Date]]&lt;&gt;"","GJ-"&amp;CountryID,"")</f>
        <v/>
      </c>
      <c r="AJ2990" s="59" t="str">
        <f>IF(Table1[[#This Row],[Posting Date]]&lt;&gt;"",Table1[[#This Row],[Posting Date]],"")</f>
        <v/>
      </c>
      <c r="AK2990" s="46"/>
      <c r="AL2990" s="46" t="str">
        <f>IF(Table1[[#This Row],[Description]]&lt;&gt;"",Table1[[#This Row],[Description]],"")</f>
        <v/>
      </c>
      <c r="AM2990" s="46" t="str">
        <f>IF(Table1[[#This Row],[Posting Date]]&lt;&gt;"",Table1[[#This Row],[Reference Number]],"")</f>
        <v/>
      </c>
      <c r="AN2990" s="46" t="str">
        <f>TRIM(Table1[[#This Row],[Line '#]])</f>
        <v/>
      </c>
      <c r="AO2990" s="46" t="str">
        <f>TRIM(Table1[[#This Row],[Account]])</f>
        <v/>
      </c>
      <c r="AP2990" s="46" t="str">
        <f>IF(Table1[[#This Row],[Posting Date]]&lt;&gt;"",$D$5,"")</f>
        <v/>
      </c>
      <c r="AQ2990" s="46" t="str">
        <f>TRIM(Table1[[#This Row],[Departments-Prgrams]])</f>
        <v/>
      </c>
      <c r="AR2990" s="46" t="str">
        <f>TRIM(Table1[[#This Row],[Grant]])</f>
        <v/>
      </c>
      <c r="AS2990" s="46" t="str">
        <f>TRIM(Table1[[#This Row],[Staff ID]])</f>
        <v/>
      </c>
      <c r="AT2990" s="46" t="str">
        <f>IF(TRIM(Table1[[#This Row],[Budget Code]])=0,"",TRIM(Table1[[#This Row],[Budget Code]]))</f>
        <v/>
      </c>
      <c r="AU2990" s="46" t="str">
        <f>IF(Table1[[#This Row],[Line Description]]&lt;&gt;"",Table1[[#This Row],[Line Description]],"")</f>
        <v/>
      </c>
      <c r="AV2990" s="46" t="str">
        <f>IF(Table1[[#This Row],[Cur_Amount Debit]]&gt;0,ROUND(Table1[[#This Row],[Cur_Amount Debit]],2),"")</f>
        <v/>
      </c>
      <c r="AW2990" s="46" t="str">
        <f>IF(Table1[[#This Row],[Cur_Amount Credit]]&gt;0,ROUND(Table1[[#This Row],[Cur_Amount Credit]],2),"")</f>
        <v/>
      </c>
      <c r="AX2990" s="46" t="str">
        <f>LEFT(Table1[[#This Row],[Cur]],3)</f>
        <v/>
      </c>
      <c r="AY2990" s="59"/>
      <c r="AZ2990" s="46"/>
      <c r="BA2990" s="46" t="str">
        <f>IF(Table1[[#This Row],[Cur]]&lt;&gt;"",IF(Table1[[#This Row],[Cur]]="USD","",ExchangeRate),"")</f>
        <v/>
      </c>
      <c r="BB2990" s="46" t="str">
        <f>IF(Table1[[#This Row],[Grant]]&lt;&gt;"",VLOOKUP(Table1[[#This Row],[Grant]],Grants!B:D,3),"")</f>
        <v/>
      </c>
      <c r="BC2990" s="46" t="str">
        <f>TRIM(Table1[[#This Row],[Vendor ID]])</f>
        <v/>
      </c>
      <c r="BD2990">
        <f>IF(Table1[[#This Row],[Reference Number]]=Q2989,BD2989,BD2989+1)</f>
        <v>0</v>
      </c>
    </row>
    <row r="2991" spans="1:56" ht="11.25" customHeight="1" x14ac:dyDescent="0.25">
      <c r="A2991" s="1"/>
      <c r="B2991" s="88" t="str">
        <f>IF(Table1[[#This Row],[Posting Date]]&lt;&gt;"",IF(Table1[[#This Row],[Reference Number]]=Q2990,B2990+1,1),"")</f>
        <v/>
      </c>
      <c r="C2991" s="61"/>
      <c r="D2991" s="61"/>
      <c r="E2991" s="138"/>
      <c r="F2991" s="141" t="str">
        <f>IFERROR(IF(VLOOKUP(Table1[[#This Row],[Budget Code Description]],Dimentions!$X$6:$AC$139,2,FALSE)="","",VLOOKUP(Table1[[#This Row],[Budget Code Description]],Dimentions!$X$6:$AC$139,2,FALSE)),"")</f>
        <v/>
      </c>
      <c r="G2991" s="141"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1" t="str">
        <f>IFERROR(VLOOKUP(Table1[[#This Row],[Budget Code Description]],Table6[#All],8,FALSE),"")</f>
        <v/>
      </c>
      <c r="L2991" s="63"/>
      <c r="M2991" s="65" t="str">
        <f>IFERROR(VLOOKUP(Table1[[#This Row],[Staff ID]],Table2[],2,FALSE),"")</f>
        <v/>
      </c>
      <c r="N2991" s="209" t="str">
        <f>IFERROR(IF(VLOOKUP(Table1[[#This Row],[Budget Code Description]],Dimentions!$X$6:$AC$134,4,FALSE)="","",VLOOKUP(Table1[[#This Row],[Budget Code Description]],Dimentions!$X$6:$AC$134,4,FALSE)),"")</f>
        <v/>
      </c>
      <c r="O2991" s="65" t="str">
        <f>IFERROR(VLOOKUP(Table1[[#This Row],[Vendor ID]],Table549[],2,FALSE),"")</f>
        <v/>
      </c>
      <c r="P2991" s="63"/>
      <c r="Q2991" s="141" t="str">
        <f>IF(Table1[[#This Row],[Posting Date]]&lt;&gt;"",$D$9,"")</f>
        <v/>
      </c>
      <c r="R2991" s="157" t="str">
        <f>IF(Table1[[#This Row],[Posting Date]]&lt;&gt;"",$D$10,"")</f>
        <v/>
      </c>
      <c r="S2991" s="66"/>
      <c r="T2991" s="63"/>
      <c r="U2991" s="67"/>
      <c r="V2991" s="67"/>
      <c r="W2991" s="67" t="str">
        <f t="shared" ref="W2991:W3054" si="51">IF(E2991="","",(ExchangeRate))</f>
        <v/>
      </c>
      <c r="X2991" s="159" t="str">
        <f>IF(E2991="","",(IF(Table1[[#This Row],[Cur]]="USD",Table1[[#This Row],[Cur_Amount Debit]],Table1[[#This Row],[Cur_Amount Debit]]/Table1[[#This Row],[Exchange Rate]])))</f>
        <v/>
      </c>
      <c r="Y2991" s="159" t="str">
        <f>IF(E2991="","",(IF(Table1[[#This Row],[Cur]]="USD",Table1[[#This Row],[Cur_Amount Credit]],Table1[[#This Row],[Cur_Amount Credit]]/ExchangeRate)))</f>
        <v/>
      </c>
      <c r="Z2991" s="201" t="str">
        <f>IF(E2991="","",(Table1[[#This Row],[Debit USD]]-Table1[[#This Row],[Credit USD]]))</f>
        <v/>
      </c>
      <c r="AA2991" s="226"/>
      <c r="AB2991" s="255"/>
      <c r="AC2991" s="1"/>
      <c r="AD2991" s="15"/>
      <c r="AE2991" s="15" t="str">
        <f>IF(AND(OR(Table1[[#This Row],[Account]]="15030",Table1[[#This Row],[Account]]="15035",Table1[[#This Row],[Account]]="20150"),Table1[[#This Row],[Vendor ID]]=""),1,"")</f>
        <v/>
      </c>
      <c r="AF2991" s="15"/>
      <c r="AG2991" s="15"/>
      <c r="AH2991" s="15"/>
      <c r="AI2991" s="46" t="str">
        <f>IF(Table1[[#This Row],[Posting Date]]&lt;&gt;"","GJ-"&amp;CountryID,"")</f>
        <v/>
      </c>
      <c r="AJ2991" s="59" t="str">
        <f>IF(Table1[[#This Row],[Posting Date]]&lt;&gt;"",Table1[[#This Row],[Posting Date]],"")</f>
        <v/>
      </c>
      <c r="AK2991" s="46"/>
      <c r="AL2991" s="46" t="str">
        <f>IF(Table1[[#This Row],[Description]]&lt;&gt;"",Table1[[#This Row],[Description]],"")</f>
        <v/>
      </c>
      <c r="AM2991" s="46" t="str">
        <f>IF(Table1[[#This Row],[Posting Date]]&lt;&gt;"",Table1[[#This Row],[Reference Number]],"")</f>
        <v/>
      </c>
      <c r="AN2991" s="46" t="str">
        <f>TRIM(Table1[[#This Row],[Line '#]])</f>
        <v/>
      </c>
      <c r="AO2991" s="46" t="str">
        <f>TRIM(Table1[[#This Row],[Account]])</f>
        <v/>
      </c>
      <c r="AP2991" s="46" t="str">
        <f>IF(Table1[[#This Row],[Posting Date]]&lt;&gt;"",$D$5,"")</f>
        <v/>
      </c>
      <c r="AQ2991" s="46" t="str">
        <f>TRIM(Table1[[#This Row],[Departments-Prgrams]])</f>
        <v/>
      </c>
      <c r="AR2991" s="46" t="str">
        <f>TRIM(Table1[[#This Row],[Grant]])</f>
        <v/>
      </c>
      <c r="AS2991" s="46" t="str">
        <f>TRIM(Table1[[#This Row],[Staff ID]])</f>
        <v/>
      </c>
      <c r="AT2991" s="46" t="str">
        <f>IF(TRIM(Table1[[#This Row],[Budget Code]])=0,"",TRIM(Table1[[#This Row],[Budget Code]]))</f>
        <v/>
      </c>
      <c r="AU2991" s="46" t="str">
        <f>IF(Table1[[#This Row],[Line Description]]&lt;&gt;"",Table1[[#This Row],[Line Description]],"")</f>
        <v/>
      </c>
      <c r="AV2991" s="46" t="str">
        <f>IF(Table1[[#This Row],[Cur_Amount Debit]]&gt;0,ROUND(Table1[[#This Row],[Cur_Amount Debit]],2),"")</f>
        <v/>
      </c>
      <c r="AW2991" s="46" t="str">
        <f>IF(Table1[[#This Row],[Cur_Amount Credit]]&gt;0,ROUND(Table1[[#This Row],[Cur_Amount Credit]],2),"")</f>
        <v/>
      </c>
      <c r="AX2991" s="46" t="str">
        <f>LEFT(Table1[[#This Row],[Cur]],3)</f>
        <v/>
      </c>
      <c r="AY2991" s="59"/>
      <c r="AZ2991" s="46"/>
      <c r="BA2991" s="46" t="str">
        <f>IF(Table1[[#This Row],[Cur]]&lt;&gt;"",IF(Table1[[#This Row],[Cur]]="USD","",ExchangeRate),"")</f>
        <v/>
      </c>
      <c r="BB2991" s="46" t="str">
        <f>IF(Table1[[#This Row],[Grant]]&lt;&gt;"",VLOOKUP(Table1[[#This Row],[Grant]],Grants!B:D,3),"")</f>
        <v/>
      </c>
      <c r="BC2991" s="46" t="str">
        <f>TRIM(Table1[[#This Row],[Vendor ID]])</f>
        <v/>
      </c>
      <c r="BD2991">
        <f>IF(Table1[[#This Row],[Reference Number]]=Q2990,BD2990,BD2990+1)</f>
        <v>0</v>
      </c>
    </row>
    <row r="2992" spans="1:56" ht="11.25" customHeight="1" x14ac:dyDescent="0.25">
      <c r="A2992" s="1"/>
      <c r="B2992" s="88" t="str">
        <f>IF(Table1[[#This Row],[Posting Date]]&lt;&gt;"",IF(Table1[[#This Row],[Reference Number]]=Q2991,B2991+1,1),"")</f>
        <v/>
      </c>
      <c r="C2992" s="61"/>
      <c r="D2992" s="61"/>
      <c r="E2992" s="138"/>
      <c r="F2992" s="141" t="str">
        <f>IFERROR(IF(VLOOKUP(Table1[[#This Row],[Budget Code Description]],Dimentions!$X$6:$AC$139,2,FALSE)="","",VLOOKUP(Table1[[#This Row],[Budget Code Description]],Dimentions!$X$6:$AC$139,2,FALSE)),"")</f>
        <v/>
      </c>
      <c r="G2992" s="141"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1" t="str">
        <f>IFERROR(VLOOKUP(Table1[[#This Row],[Budget Code Description]],Table6[#All],8,FALSE),"")</f>
        <v/>
      </c>
      <c r="L2992" s="63"/>
      <c r="M2992" s="65" t="str">
        <f>IFERROR(VLOOKUP(Table1[[#This Row],[Staff ID]],Table2[],2,FALSE),"")</f>
        <v/>
      </c>
      <c r="N2992" s="209" t="str">
        <f>IFERROR(IF(VLOOKUP(Table1[[#This Row],[Budget Code Description]],Dimentions!$X$6:$AC$134,4,FALSE)="","",VLOOKUP(Table1[[#This Row],[Budget Code Description]],Dimentions!$X$6:$AC$134,4,FALSE)),"")</f>
        <v/>
      </c>
      <c r="O2992" s="65" t="str">
        <f>IFERROR(VLOOKUP(Table1[[#This Row],[Vendor ID]],Table549[],2,FALSE),"")</f>
        <v/>
      </c>
      <c r="P2992" s="63"/>
      <c r="Q2992" s="141" t="str">
        <f>IF(Table1[[#This Row],[Posting Date]]&lt;&gt;"",$D$9,"")</f>
        <v/>
      </c>
      <c r="R2992" s="157" t="str">
        <f>IF(Table1[[#This Row],[Posting Date]]&lt;&gt;"",$D$10,"")</f>
        <v/>
      </c>
      <c r="S2992" s="66"/>
      <c r="T2992" s="63"/>
      <c r="U2992" s="67"/>
      <c r="V2992" s="67"/>
      <c r="W2992" s="67" t="str">
        <f t="shared" si="51"/>
        <v/>
      </c>
      <c r="X2992" s="159" t="str">
        <f>IF(E2992="","",(IF(Table1[[#This Row],[Cur]]="USD",Table1[[#This Row],[Cur_Amount Debit]],Table1[[#This Row],[Cur_Amount Debit]]/Table1[[#This Row],[Exchange Rate]])))</f>
        <v/>
      </c>
      <c r="Y2992" s="159" t="str">
        <f>IF(E2992="","",(IF(Table1[[#This Row],[Cur]]="USD",Table1[[#This Row],[Cur_Amount Credit]],Table1[[#This Row],[Cur_Amount Credit]]/ExchangeRate)))</f>
        <v/>
      </c>
      <c r="Z2992" s="201" t="str">
        <f>IF(E2992="","",(Table1[[#This Row],[Debit USD]]-Table1[[#This Row],[Credit USD]]))</f>
        <v/>
      </c>
      <c r="AA2992" s="226"/>
      <c r="AB2992" s="255"/>
      <c r="AC2992" s="1"/>
      <c r="AD2992" s="15"/>
      <c r="AE2992" s="15" t="str">
        <f>IF(AND(OR(Table1[[#This Row],[Account]]="15030",Table1[[#This Row],[Account]]="15035",Table1[[#This Row],[Account]]="20150"),Table1[[#This Row],[Vendor ID]]=""),1,"")</f>
        <v/>
      </c>
      <c r="AF2992" s="15"/>
      <c r="AG2992" s="15"/>
      <c r="AH2992" s="15"/>
      <c r="AI2992" s="46" t="str">
        <f>IF(Table1[[#This Row],[Posting Date]]&lt;&gt;"","GJ-"&amp;CountryID,"")</f>
        <v/>
      </c>
      <c r="AJ2992" s="59" t="str">
        <f>IF(Table1[[#This Row],[Posting Date]]&lt;&gt;"",Table1[[#This Row],[Posting Date]],"")</f>
        <v/>
      </c>
      <c r="AK2992" s="46"/>
      <c r="AL2992" s="46" t="str">
        <f>IF(Table1[[#This Row],[Description]]&lt;&gt;"",Table1[[#This Row],[Description]],"")</f>
        <v/>
      </c>
      <c r="AM2992" s="46" t="str">
        <f>IF(Table1[[#This Row],[Posting Date]]&lt;&gt;"",Table1[[#This Row],[Reference Number]],"")</f>
        <v/>
      </c>
      <c r="AN2992" s="46" t="str">
        <f>TRIM(Table1[[#This Row],[Line '#]])</f>
        <v/>
      </c>
      <c r="AO2992" s="46" t="str">
        <f>TRIM(Table1[[#This Row],[Account]])</f>
        <v/>
      </c>
      <c r="AP2992" s="46" t="str">
        <f>IF(Table1[[#This Row],[Posting Date]]&lt;&gt;"",$D$5,"")</f>
        <v/>
      </c>
      <c r="AQ2992" s="46" t="str">
        <f>TRIM(Table1[[#This Row],[Departments-Prgrams]])</f>
        <v/>
      </c>
      <c r="AR2992" s="46" t="str">
        <f>TRIM(Table1[[#This Row],[Grant]])</f>
        <v/>
      </c>
      <c r="AS2992" s="46" t="str">
        <f>TRIM(Table1[[#This Row],[Staff ID]])</f>
        <v/>
      </c>
      <c r="AT2992" s="46" t="str">
        <f>IF(TRIM(Table1[[#This Row],[Budget Code]])=0,"",TRIM(Table1[[#This Row],[Budget Code]]))</f>
        <v/>
      </c>
      <c r="AU2992" s="46" t="str">
        <f>IF(Table1[[#This Row],[Line Description]]&lt;&gt;"",Table1[[#This Row],[Line Description]],"")</f>
        <v/>
      </c>
      <c r="AV2992" s="46" t="str">
        <f>IF(Table1[[#This Row],[Cur_Amount Debit]]&gt;0,ROUND(Table1[[#This Row],[Cur_Amount Debit]],2),"")</f>
        <v/>
      </c>
      <c r="AW2992" s="46" t="str">
        <f>IF(Table1[[#This Row],[Cur_Amount Credit]]&gt;0,ROUND(Table1[[#This Row],[Cur_Amount Credit]],2),"")</f>
        <v/>
      </c>
      <c r="AX2992" s="46" t="str">
        <f>LEFT(Table1[[#This Row],[Cur]],3)</f>
        <v/>
      </c>
      <c r="AY2992" s="59"/>
      <c r="AZ2992" s="46"/>
      <c r="BA2992" s="46" t="str">
        <f>IF(Table1[[#This Row],[Cur]]&lt;&gt;"",IF(Table1[[#This Row],[Cur]]="USD","",ExchangeRate),"")</f>
        <v/>
      </c>
      <c r="BB2992" s="46" t="str">
        <f>IF(Table1[[#This Row],[Grant]]&lt;&gt;"",VLOOKUP(Table1[[#This Row],[Grant]],Grants!B:D,3),"")</f>
        <v/>
      </c>
      <c r="BC2992" s="46" t="str">
        <f>TRIM(Table1[[#This Row],[Vendor ID]])</f>
        <v/>
      </c>
      <c r="BD2992">
        <f>IF(Table1[[#This Row],[Reference Number]]=Q2991,BD2991,BD2991+1)</f>
        <v>0</v>
      </c>
    </row>
    <row r="2993" spans="1:56" ht="11.25" customHeight="1" x14ac:dyDescent="0.25">
      <c r="A2993" s="1"/>
      <c r="B2993" s="88" t="str">
        <f>IF(Table1[[#This Row],[Posting Date]]&lt;&gt;"",IF(Table1[[#This Row],[Reference Number]]=Q2992,B2992+1,1),"")</f>
        <v/>
      </c>
      <c r="C2993" s="61"/>
      <c r="D2993" s="61"/>
      <c r="E2993" s="138"/>
      <c r="F2993" s="141" t="str">
        <f>IFERROR(IF(VLOOKUP(Table1[[#This Row],[Budget Code Description]],Dimentions!$X$6:$AC$139,2,FALSE)="","",VLOOKUP(Table1[[#This Row],[Budget Code Description]],Dimentions!$X$6:$AC$139,2,FALSE)),"")</f>
        <v/>
      </c>
      <c r="G2993" s="141"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1" t="str">
        <f>IFERROR(VLOOKUP(Table1[[#This Row],[Budget Code Description]],Table6[#All],8,FALSE),"")</f>
        <v/>
      </c>
      <c r="L2993" s="63"/>
      <c r="M2993" s="65" t="str">
        <f>IFERROR(VLOOKUP(Table1[[#This Row],[Staff ID]],Table2[],2,FALSE),"")</f>
        <v/>
      </c>
      <c r="N2993" s="209" t="str">
        <f>IFERROR(IF(VLOOKUP(Table1[[#This Row],[Budget Code Description]],Dimentions!$X$6:$AC$134,4,FALSE)="","",VLOOKUP(Table1[[#This Row],[Budget Code Description]],Dimentions!$X$6:$AC$134,4,FALSE)),"")</f>
        <v/>
      </c>
      <c r="O2993" s="65" t="str">
        <f>IFERROR(VLOOKUP(Table1[[#This Row],[Vendor ID]],Table549[],2,FALSE),"")</f>
        <v/>
      </c>
      <c r="P2993" s="63"/>
      <c r="Q2993" s="141" t="str">
        <f>IF(Table1[[#This Row],[Posting Date]]&lt;&gt;"",$D$9,"")</f>
        <v/>
      </c>
      <c r="R2993" s="157" t="str">
        <f>IF(Table1[[#This Row],[Posting Date]]&lt;&gt;"",$D$10,"")</f>
        <v/>
      </c>
      <c r="S2993" s="66"/>
      <c r="T2993" s="63"/>
      <c r="U2993" s="67"/>
      <c r="V2993" s="67"/>
      <c r="W2993" s="67" t="str">
        <f t="shared" si="51"/>
        <v/>
      </c>
      <c r="X2993" s="159" t="str">
        <f>IF(E2993="","",(IF(Table1[[#This Row],[Cur]]="USD",Table1[[#This Row],[Cur_Amount Debit]],Table1[[#This Row],[Cur_Amount Debit]]/Table1[[#This Row],[Exchange Rate]])))</f>
        <v/>
      </c>
      <c r="Y2993" s="159" t="str">
        <f>IF(E2993="","",(IF(Table1[[#This Row],[Cur]]="USD",Table1[[#This Row],[Cur_Amount Credit]],Table1[[#This Row],[Cur_Amount Credit]]/ExchangeRate)))</f>
        <v/>
      </c>
      <c r="Z2993" s="201" t="str">
        <f>IF(E2993="","",(Table1[[#This Row],[Debit USD]]-Table1[[#This Row],[Credit USD]]))</f>
        <v/>
      </c>
      <c r="AA2993" s="226"/>
      <c r="AB2993" s="255"/>
      <c r="AC2993" s="1"/>
      <c r="AD2993" s="15"/>
      <c r="AE2993" s="15" t="str">
        <f>IF(AND(OR(Table1[[#This Row],[Account]]="15030",Table1[[#This Row],[Account]]="15035",Table1[[#This Row],[Account]]="20150"),Table1[[#This Row],[Vendor ID]]=""),1,"")</f>
        <v/>
      </c>
      <c r="AF2993" s="15"/>
      <c r="AG2993" s="15"/>
      <c r="AH2993" s="15"/>
      <c r="AI2993" s="46" t="str">
        <f>IF(Table1[[#This Row],[Posting Date]]&lt;&gt;"","GJ-"&amp;CountryID,"")</f>
        <v/>
      </c>
      <c r="AJ2993" s="59" t="str">
        <f>IF(Table1[[#This Row],[Posting Date]]&lt;&gt;"",Table1[[#This Row],[Posting Date]],"")</f>
        <v/>
      </c>
      <c r="AK2993" s="46"/>
      <c r="AL2993" s="46" t="str">
        <f>IF(Table1[[#This Row],[Description]]&lt;&gt;"",Table1[[#This Row],[Description]],"")</f>
        <v/>
      </c>
      <c r="AM2993" s="46" t="str">
        <f>IF(Table1[[#This Row],[Posting Date]]&lt;&gt;"",Table1[[#This Row],[Reference Number]],"")</f>
        <v/>
      </c>
      <c r="AN2993" s="46" t="str">
        <f>TRIM(Table1[[#This Row],[Line '#]])</f>
        <v/>
      </c>
      <c r="AO2993" s="46" t="str">
        <f>TRIM(Table1[[#This Row],[Account]])</f>
        <v/>
      </c>
      <c r="AP2993" s="46" t="str">
        <f>IF(Table1[[#This Row],[Posting Date]]&lt;&gt;"",$D$5,"")</f>
        <v/>
      </c>
      <c r="AQ2993" s="46" t="str">
        <f>TRIM(Table1[[#This Row],[Departments-Prgrams]])</f>
        <v/>
      </c>
      <c r="AR2993" s="46" t="str">
        <f>TRIM(Table1[[#This Row],[Grant]])</f>
        <v/>
      </c>
      <c r="AS2993" s="46" t="str">
        <f>TRIM(Table1[[#This Row],[Staff ID]])</f>
        <v/>
      </c>
      <c r="AT2993" s="46" t="str">
        <f>IF(TRIM(Table1[[#This Row],[Budget Code]])=0,"",TRIM(Table1[[#This Row],[Budget Code]]))</f>
        <v/>
      </c>
      <c r="AU2993" s="46" t="str">
        <f>IF(Table1[[#This Row],[Line Description]]&lt;&gt;"",Table1[[#This Row],[Line Description]],"")</f>
        <v/>
      </c>
      <c r="AV2993" s="46" t="str">
        <f>IF(Table1[[#This Row],[Cur_Amount Debit]]&gt;0,ROUND(Table1[[#This Row],[Cur_Amount Debit]],2),"")</f>
        <v/>
      </c>
      <c r="AW2993" s="46" t="str">
        <f>IF(Table1[[#This Row],[Cur_Amount Credit]]&gt;0,ROUND(Table1[[#This Row],[Cur_Amount Credit]],2),"")</f>
        <v/>
      </c>
      <c r="AX2993" s="46" t="str">
        <f>LEFT(Table1[[#This Row],[Cur]],3)</f>
        <v/>
      </c>
      <c r="AY2993" s="59"/>
      <c r="AZ2993" s="46"/>
      <c r="BA2993" s="46" t="str">
        <f>IF(Table1[[#This Row],[Cur]]&lt;&gt;"",IF(Table1[[#This Row],[Cur]]="USD","",ExchangeRate),"")</f>
        <v/>
      </c>
      <c r="BB2993" s="46" t="str">
        <f>IF(Table1[[#This Row],[Grant]]&lt;&gt;"",VLOOKUP(Table1[[#This Row],[Grant]],Grants!B:D,3),"")</f>
        <v/>
      </c>
      <c r="BC2993" s="46" t="str">
        <f>TRIM(Table1[[#This Row],[Vendor ID]])</f>
        <v/>
      </c>
      <c r="BD2993">
        <f>IF(Table1[[#This Row],[Reference Number]]=Q2992,BD2992,BD2992+1)</f>
        <v>0</v>
      </c>
    </row>
    <row r="2994" spans="1:56" ht="11.25" customHeight="1" x14ac:dyDescent="0.25">
      <c r="A2994" s="1"/>
      <c r="B2994" s="88" t="str">
        <f>IF(Table1[[#This Row],[Posting Date]]&lt;&gt;"",IF(Table1[[#This Row],[Reference Number]]=Q2993,B2993+1,1),"")</f>
        <v/>
      </c>
      <c r="C2994" s="61"/>
      <c r="D2994" s="61"/>
      <c r="E2994" s="138"/>
      <c r="F2994" s="141" t="str">
        <f>IFERROR(IF(VLOOKUP(Table1[[#This Row],[Budget Code Description]],Dimentions!$X$6:$AC$139,2,FALSE)="","",VLOOKUP(Table1[[#This Row],[Budget Code Description]],Dimentions!$X$6:$AC$139,2,FALSE)),"")</f>
        <v/>
      </c>
      <c r="G2994" s="141"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1" t="str">
        <f>IFERROR(VLOOKUP(Table1[[#This Row],[Budget Code Description]],Table6[#All],8,FALSE),"")</f>
        <v/>
      </c>
      <c r="L2994" s="63"/>
      <c r="M2994" s="65" t="str">
        <f>IFERROR(VLOOKUP(Table1[[#This Row],[Staff ID]],Table2[],2,FALSE),"")</f>
        <v/>
      </c>
      <c r="N2994" s="209" t="str">
        <f>IFERROR(IF(VLOOKUP(Table1[[#This Row],[Budget Code Description]],Dimentions!$X$6:$AC$134,4,FALSE)="","",VLOOKUP(Table1[[#This Row],[Budget Code Description]],Dimentions!$X$6:$AC$134,4,FALSE)),"")</f>
        <v/>
      </c>
      <c r="O2994" s="65" t="str">
        <f>IFERROR(VLOOKUP(Table1[[#This Row],[Vendor ID]],Table549[],2,FALSE),"")</f>
        <v/>
      </c>
      <c r="P2994" s="63"/>
      <c r="Q2994" s="141" t="str">
        <f>IF(Table1[[#This Row],[Posting Date]]&lt;&gt;"",$D$9,"")</f>
        <v/>
      </c>
      <c r="R2994" s="157" t="str">
        <f>IF(Table1[[#This Row],[Posting Date]]&lt;&gt;"",$D$10,"")</f>
        <v/>
      </c>
      <c r="S2994" s="66"/>
      <c r="T2994" s="63"/>
      <c r="U2994" s="67"/>
      <c r="V2994" s="67"/>
      <c r="W2994" s="67" t="str">
        <f t="shared" si="51"/>
        <v/>
      </c>
      <c r="X2994" s="159" t="str">
        <f>IF(E2994="","",(IF(Table1[[#This Row],[Cur]]="USD",Table1[[#This Row],[Cur_Amount Debit]],Table1[[#This Row],[Cur_Amount Debit]]/Table1[[#This Row],[Exchange Rate]])))</f>
        <v/>
      </c>
      <c r="Y2994" s="159" t="str">
        <f>IF(E2994="","",(IF(Table1[[#This Row],[Cur]]="USD",Table1[[#This Row],[Cur_Amount Credit]],Table1[[#This Row],[Cur_Amount Credit]]/ExchangeRate)))</f>
        <v/>
      </c>
      <c r="Z2994" s="201" t="str">
        <f>IF(E2994="","",(Table1[[#This Row],[Debit USD]]-Table1[[#This Row],[Credit USD]]))</f>
        <v/>
      </c>
      <c r="AA2994" s="226"/>
      <c r="AB2994" s="255"/>
      <c r="AC2994" s="1"/>
      <c r="AD2994" s="15"/>
      <c r="AE2994" s="15" t="str">
        <f>IF(AND(OR(Table1[[#This Row],[Account]]="15030",Table1[[#This Row],[Account]]="15035",Table1[[#This Row],[Account]]="20150"),Table1[[#This Row],[Vendor ID]]=""),1,"")</f>
        <v/>
      </c>
      <c r="AF2994" s="15"/>
      <c r="AG2994" s="15"/>
      <c r="AH2994" s="15"/>
      <c r="AI2994" s="46" t="str">
        <f>IF(Table1[[#This Row],[Posting Date]]&lt;&gt;"","GJ-"&amp;CountryID,"")</f>
        <v/>
      </c>
      <c r="AJ2994" s="59" t="str">
        <f>IF(Table1[[#This Row],[Posting Date]]&lt;&gt;"",Table1[[#This Row],[Posting Date]],"")</f>
        <v/>
      </c>
      <c r="AK2994" s="46"/>
      <c r="AL2994" s="46" t="str">
        <f>IF(Table1[[#This Row],[Description]]&lt;&gt;"",Table1[[#This Row],[Description]],"")</f>
        <v/>
      </c>
      <c r="AM2994" s="46" t="str">
        <f>IF(Table1[[#This Row],[Posting Date]]&lt;&gt;"",Table1[[#This Row],[Reference Number]],"")</f>
        <v/>
      </c>
      <c r="AN2994" s="46" t="str">
        <f>TRIM(Table1[[#This Row],[Line '#]])</f>
        <v/>
      </c>
      <c r="AO2994" s="46" t="str">
        <f>TRIM(Table1[[#This Row],[Account]])</f>
        <v/>
      </c>
      <c r="AP2994" s="46" t="str">
        <f>IF(Table1[[#This Row],[Posting Date]]&lt;&gt;"",$D$5,"")</f>
        <v/>
      </c>
      <c r="AQ2994" s="46" t="str">
        <f>TRIM(Table1[[#This Row],[Departments-Prgrams]])</f>
        <v/>
      </c>
      <c r="AR2994" s="46" t="str">
        <f>TRIM(Table1[[#This Row],[Grant]])</f>
        <v/>
      </c>
      <c r="AS2994" s="46" t="str">
        <f>TRIM(Table1[[#This Row],[Staff ID]])</f>
        <v/>
      </c>
      <c r="AT2994" s="46" t="str">
        <f>IF(TRIM(Table1[[#This Row],[Budget Code]])=0,"",TRIM(Table1[[#This Row],[Budget Code]]))</f>
        <v/>
      </c>
      <c r="AU2994" s="46" t="str">
        <f>IF(Table1[[#This Row],[Line Description]]&lt;&gt;"",Table1[[#This Row],[Line Description]],"")</f>
        <v/>
      </c>
      <c r="AV2994" s="46" t="str">
        <f>IF(Table1[[#This Row],[Cur_Amount Debit]]&gt;0,ROUND(Table1[[#This Row],[Cur_Amount Debit]],2),"")</f>
        <v/>
      </c>
      <c r="AW2994" s="46" t="str">
        <f>IF(Table1[[#This Row],[Cur_Amount Credit]]&gt;0,ROUND(Table1[[#This Row],[Cur_Amount Credit]],2),"")</f>
        <v/>
      </c>
      <c r="AX2994" s="46" t="str">
        <f>LEFT(Table1[[#This Row],[Cur]],3)</f>
        <v/>
      </c>
      <c r="AY2994" s="59"/>
      <c r="AZ2994" s="46"/>
      <c r="BA2994" s="46" t="str">
        <f>IF(Table1[[#This Row],[Cur]]&lt;&gt;"",IF(Table1[[#This Row],[Cur]]="USD","",ExchangeRate),"")</f>
        <v/>
      </c>
      <c r="BB2994" s="46" t="str">
        <f>IF(Table1[[#This Row],[Grant]]&lt;&gt;"",VLOOKUP(Table1[[#This Row],[Grant]],Grants!B:D,3),"")</f>
        <v/>
      </c>
      <c r="BC2994" s="46" t="str">
        <f>TRIM(Table1[[#This Row],[Vendor ID]])</f>
        <v/>
      </c>
      <c r="BD2994">
        <f>IF(Table1[[#This Row],[Reference Number]]=Q2993,BD2993,BD2993+1)</f>
        <v>0</v>
      </c>
    </row>
    <row r="2995" spans="1:56" ht="11.25" customHeight="1" x14ac:dyDescent="0.25">
      <c r="A2995" s="1"/>
      <c r="B2995" s="88" t="str">
        <f>IF(Table1[[#This Row],[Posting Date]]&lt;&gt;"",IF(Table1[[#This Row],[Reference Number]]=Q2994,B2994+1,1),"")</f>
        <v/>
      </c>
      <c r="C2995" s="61"/>
      <c r="D2995" s="61"/>
      <c r="E2995" s="138"/>
      <c r="F2995" s="141" t="str">
        <f>IFERROR(IF(VLOOKUP(Table1[[#This Row],[Budget Code Description]],Dimentions!$X$6:$AC$139,2,FALSE)="","",VLOOKUP(Table1[[#This Row],[Budget Code Description]],Dimentions!$X$6:$AC$139,2,FALSE)),"")</f>
        <v/>
      </c>
      <c r="G2995" s="141"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1" t="str">
        <f>IFERROR(VLOOKUP(Table1[[#This Row],[Budget Code Description]],Table6[#All],8,FALSE),"")</f>
        <v/>
      </c>
      <c r="L2995" s="63"/>
      <c r="M2995" s="65" t="str">
        <f>IFERROR(VLOOKUP(Table1[[#This Row],[Staff ID]],Table2[],2,FALSE),"")</f>
        <v/>
      </c>
      <c r="N2995" s="209" t="str">
        <f>IFERROR(IF(VLOOKUP(Table1[[#This Row],[Budget Code Description]],Dimentions!$X$6:$AC$134,4,FALSE)="","",VLOOKUP(Table1[[#This Row],[Budget Code Description]],Dimentions!$X$6:$AC$134,4,FALSE)),"")</f>
        <v/>
      </c>
      <c r="O2995" s="65" t="str">
        <f>IFERROR(VLOOKUP(Table1[[#This Row],[Vendor ID]],Table549[],2,FALSE),"")</f>
        <v/>
      </c>
      <c r="P2995" s="63"/>
      <c r="Q2995" s="141" t="str">
        <f>IF(Table1[[#This Row],[Posting Date]]&lt;&gt;"",$D$9,"")</f>
        <v/>
      </c>
      <c r="R2995" s="157" t="str">
        <f>IF(Table1[[#This Row],[Posting Date]]&lt;&gt;"",$D$10,"")</f>
        <v/>
      </c>
      <c r="S2995" s="66"/>
      <c r="T2995" s="63"/>
      <c r="U2995" s="67"/>
      <c r="V2995" s="67"/>
      <c r="W2995" s="67" t="str">
        <f t="shared" si="51"/>
        <v/>
      </c>
      <c r="X2995" s="159" t="str">
        <f>IF(E2995="","",(IF(Table1[[#This Row],[Cur]]="USD",Table1[[#This Row],[Cur_Amount Debit]],Table1[[#This Row],[Cur_Amount Debit]]/Table1[[#This Row],[Exchange Rate]])))</f>
        <v/>
      </c>
      <c r="Y2995" s="159" t="str">
        <f>IF(E2995="","",(IF(Table1[[#This Row],[Cur]]="USD",Table1[[#This Row],[Cur_Amount Credit]],Table1[[#This Row],[Cur_Amount Credit]]/ExchangeRate)))</f>
        <v/>
      </c>
      <c r="Z2995" s="201" t="str">
        <f>IF(E2995="","",(Table1[[#This Row],[Debit USD]]-Table1[[#This Row],[Credit USD]]))</f>
        <v/>
      </c>
      <c r="AA2995" s="226"/>
      <c r="AB2995" s="255"/>
      <c r="AC2995" s="1"/>
      <c r="AD2995" s="15"/>
      <c r="AE2995" s="15" t="str">
        <f>IF(AND(OR(Table1[[#This Row],[Account]]="15030",Table1[[#This Row],[Account]]="15035",Table1[[#This Row],[Account]]="20150"),Table1[[#This Row],[Vendor ID]]=""),1,"")</f>
        <v/>
      </c>
      <c r="AF2995" s="15"/>
      <c r="AG2995" s="15"/>
      <c r="AH2995" s="15"/>
      <c r="AI2995" s="46" t="str">
        <f>IF(Table1[[#This Row],[Posting Date]]&lt;&gt;"","GJ-"&amp;CountryID,"")</f>
        <v/>
      </c>
      <c r="AJ2995" s="59" t="str">
        <f>IF(Table1[[#This Row],[Posting Date]]&lt;&gt;"",Table1[[#This Row],[Posting Date]],"")</f>
        <v/>
      </c>
      <c r="AK2995" s="46"/>
      <c r="AL2995" s="46" t="str">
        <f>IF(Table1[[#This Row],[Description]]&lt;&gt;"",Table1[[#This Row],[Description]],"")</f>
        <v/>
      </c>
      <c r="AM2995" s="46" t="str">
        <f>IF(Table1[[#This Row],[Posting Date]]&lt;&gt;"",Table1[[#This Row],[Reference Number]],"")</f>
        <v/>
      </c>
      <c r="AN2995" s="46" t="str">
        <f>TRIM(Table1[[#This Row],[Line '#]])</f>
        <v/>
      </c>
      <c r="AO2995" s="46" t="str">
        <f>TRIM(Table1[[#This Row],[Account]])</f>
        <v/>
      </c>
      <c r="AP2995" s="46" t="str">
        <f>IF(Table1[[#This Row],[Posting Date]]&lt;&gt;"",$D$5,"")</f>
        <v/>
      </c>
      <c r="AQ2995" s="46" t="str">
        <f>TRIM(Table1[[#This Row],[Departments-Prgrams]])</f>
        <v/>
      </c>
      <c r="AR2995" s="46" t="str">
        <f>TRIM(Table1[[#This Row],[Grant]])</f>
        <v/>
      </c>
      <c r="AS2995" s="46" t="str">
        <f>TRIM(Table1[[#This Row],[Staff ID]])</f>
        <v/>
      </c>
      <c r="AT2995" s="46" t="str">
        <f>IF(TRIM(Table1[[#This Row],[Budget Code]])=0,"",TRIM(Table1[[#This Row],[Budget Code]]))</f>
        <v/>
      </c>
      <c r="AU2995" s="46" t="str">
        <f>IF(Table1[[#This Row],[Line Description]]&lt;&gt;"",Table1[[#This Row],[Line Description]],"")</f>
        <v/>
      </c>
      <c r="AV2995" s="46" t="str">
        <f>IF(Table1[[#This Row],[Cur_Amount Debit]]&gt;0,ROUND(Table1[[#This Row],[Cur_Amount Debit]],2),"")</f>
        <v/>
      </c>
      <c r="AW2995" s="46" t="str">
        <f>IF(Table1[[#This Row],[Cur_Amount Credit]]&gt;0,ROUND(Table1[[#This Row],[Cur_Amount Credit]],2),"")</f>
        <v/>
      </c>
      <c r="AX2995" s="46" t="str">
        <f>LEFT(Table1[[#This Row],[Cur]],3)</f>
        <v/>
      </c>
      <c r="AY2995" s="59"/>
      <c r="AZ2995" s="46"/>
      <c r="BA2995" s="46" t="str">
        <f>IF(Table1[[#This Row],[Cur]]&lt;&gt;"",IF(Table1[[#This Row],[Cur]]="USD","",ExchangeRate),"")</f>
        <v/>
      </c>
      <c r="BB2995" s="46" t="str">
        <f>IF(Table1[[#This Row],[Grant]]&lt;&gt;"",VLOOKUP(Table1[[#This Row],[Grant]],Grants!B:D,3),"")</f>
        <v/>
      </c>
      <c r="BC2995" s="46" t="str">
        <f>TRIM(Table1[[#This Row],[Vendor ID]])</f>
        <v/>
      </c>
      <c r="BD2995">
        <f>IF(Table1[[#This Row],[Reference Number]]=Q2994,BD2994,BD2994+1)</f>
        <v>0</v>
      </c>
    </row>
    <row r="2996" spans="1:56" ht="11.25" customHeight="1" x14ac:dyDescent="0.25">
      <c r="A2996" s="1"/>
      <c r="B2996" s="88" t="str">
        <f>IF(Table1[[#This Row],[Posting Date]]&lt;&gt;"",IF(Table1[[#This Row],[Reference Number]]=Q2995,B2995+1,1),"")</f>
        <v/>
      </c>
      <c r="C2996" s="61"/>
      <c r="D2996" s="61"/>
      <c r="E2996" s="138"/>
      <c r="F2996" s="141" t="str">
        <f>IFERROR(IF(VLOOKUP(Table1[[#This Row],[Budget Code Description]],Dimentions!$X$6:$AC$139,2,FALSE)="","",VLOOKUP(Table1[[#This Row],[Budget Code Description]],Dimentions!$X$6:$AC$139,2,FALSE)),"")</f>
        <v/>
      </c>
      <c r="G2996" s="141"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1" t="str">
        <f>IFERROR(VLOOKUP(Table1[[#This Row],[Budget Code Description]],Table6[#All],8,FALSE),"")</f>
        <v/>
      </c>
      <c r="L2996" s="63"/>
      <c r="M2996" s="65" t="str">
        <f>IFERROR(VLOOKUP(Table1[[#This Row],[Staff ID]],Table2[],2,FALSE),"")</f>
        <v/>
      </c>
      <c r="N2996" s="209" t="str">
        <f>IFERROR(IF(VLOOKUP(Table1[[#This Row],[Budget Code Description]],Dimentions!$X$6:$AC$134,4,FALSE)="","",VLOOKUP(Table1[[#This Row],[Budget Code Description]],Dimentions!$X$6:$AC$134,4,FALSE)),"")</f>
        <v/>
      </c>
      <c r="O2996" s="65" t="str">
        <f>IFERROR(VLOOKUP(Table1[[#This Row],[Vendor ID]],Table549[],2,FALSE),"")</f>
        <v/>
      </c>
      <c r="P2996" s="63"/>
      <c r="Q2996" s="141" t="str">
        <f>IF(Table1[[#This Row],[Posting Date]]&lt;&gt;"",$D$9,"")</f>
        <v/>
      </c>
      <c r="R2996" s="157" t="str">
        <f>IF(Table1[[#This Row],[Posting Date]]&lt;&gt;"",$D$10,"")</f>
        <v/>
      </c>
      <c r="S2996" s="66"/>
      <c r="T2996" s="63"/>
      <c r="U2996" s="67"/>
      <c r="V2996" s="67"/>
      <c r="W2996" s="67" t="str">
        <f t="shared" si="51"/>
        <v/>
      </c>
      <c r="X2996" s="159" t="str">
        <f>IF(E2996="","",(IF(Table1[[#This Row],[Cur]]="USD",Table1[[#This Row],[Cur_Amount Debit]],Table1[[#This Row],[Cur_Amount Debit]]/Table1[[#This Row],[Exchange Rate]])))</f>
        <v/>
      </c>
      <c r="Y2996" s="159" t="str">
        <f>IF(E2996="","",(IF(Table1[[#This Row],[Cur]]="USD",Table1[[#This Row],[Cur_Amount Credit]],Table1[[#This Row],[Cur_Amount Credit]]/ExchangeRate)))</f>
        <v/>
      </c>
      <c r="Z2996" s="201" t="str">
        <f>IF(E2996="","",(Table1[[#This Row],[Debit USD]]-Table1[[#This Row],[Credit USD]]))</f>
        <v/>
      </c>
      <c r="AA2996" s="226"/>
      <c r="AB2996" s="255"/>
      <c r="AC2996" s="1"/>
      <c r="AD2996" s="15"/>
      <c r="AE2996" s="15" t="str">
        <f>IF(AND(OR(Table1[[#This Row],[Account]]="15030",Table1[[#This Row],[Account]]="15035",Table1[[#This Row],[Account]]="20150"),Table1[[#This Row],[Vendor ID]]=""),1,"")</f>
        <v/>
      </c>
      <c r="AF2996" s="15"/>
      <c r="AG2996" s="15"/>
      <c r="AH2996" s="15"/>
      <c r="AI2996" s="46" t="str">
        <f>IF(Table1[[#This Row],[Posting Date]]&lt;&gt;"","GJ-"&amp;CountryID,"")</f>
        <v/>
      </c>
      <c r="AJ2996" s="59" t="str">
        <f>IF(Table1[[#This Row],[Posting Date]]&lt;&gt;"",Table1[[#This Row],[Posting Date]],"")</f>
        <v/>
      </c>
      <c r="AK2996" s="46"/>
      <c r="AL2996" s="46" t="str">
        <f>IF(Table1[[#This Row],[Description]]&lt;&gt;"",Table1[[#This Row],[Description]],"")</f>
        <v/>
      </c>
      <c r="AM2996" s="46" t="str">
        <f>IF(Table1[[#This Row],[Posting Date]]&lt;&gt;"",Table1[[#This Row],[Reference Number]],"")</f>
        <v/>
      </c>
      <c r="AN2996" s="46" t="str">
        <f>TRIM(Table1[[#This Row],[Line '#]])</f>
        <v/>
      </c>
      <c r="AO2996" s="46" t="str">
        <f>TRIM(Table1[[#This Row],[Account]])</f>
        <v/>
      </c>
      <c r="AP2996" s="46" t="str">
        <f>IF(Table1[[#This Row],[Posting Date]]&lt;&gt;"",$D$5,"")</f>
        <v/>
      </c>
      <c r="AQ2996" s="46" t="str">
        <f>TRIM(Table1[[#This Row],[Departments-Prgrams]])</f>
        <v/>
      </c>
      <c r="AR2996" s="46" t="str">
        <f>TRIM(Table1[[#This Row],[Grant]])</f>
        <v/>
      </c>
      <c r="AS2996" s="46" t="str">
        <f>TRIM(Table1[[#This Row],[Staff ID]])</f>
        <v/>
      </c>
      <c r="AT2996" s="46" t="str">
        <f>IF(TRIM(Table1[[#This Row],[Budget Code]])=0,"",TRIM(Table1[[#This Row],[Budget Code]]))</f>
        <v/>
      </c>
      <c r="AU2996" s="46" t="str">
        <f>IF(Table1[[#This Row],[Line Description]]&lt;&gt;"",Table1[[#This Row],[Line Description]],"")</f>
        <v/>
      </c>
      <c r="AV2996" s="46" t="str">
        <f>IF(Table1[[#This Row],[Cur_Amount Debit]]&gt;0,ROUND(Table1[[#This Row],[Cur_Amount Debit]],2),"")</f>
        <v/>
      </c>
      <c r="AW2996" s="46" t="str">
        <f>IF(Table1[[#This Row],[Cur_Amount Credit]]&gt;0,ROUND(Table1[[#This Row],[Cur_Amount Credit]],2),"")</f>
        <v/>
      </c>
      <c r="AX2996" s="46" t="str">
        <f>LEFT(Table1[[#This Row],[Cur]],3)</f>
        <v/>
      </c>
      <c r="AY2996" s="59"/>
      <c r="AZ2996" s="46"/>
      <c r="BA2996" s="46" t="str">
        <f>IF(Table1[[#This Row],[Cur]]&lt;&gt;"",IF(Table1[[#This Row],[Cur]]="USD","",ExchangeRate),"")</f>
        <v/>
      </c>
      <c r="BB2996" s="46" t="str">
        <f>IF(Table1[[#This Row],[Grant]]&lt;&gt;"",VLOOKUP(Table1[[#This Row],[Grant]],Grants!B:D,3),"")</f>
        <v/>
      </c>
      <c r="BC2996" s="46" t="str">
        <f>TRIM(Table1[[#This Row],[Vendor ID]])</f>
        <v/>
      </c>
      <c r="BD2996">
        <f>IF(Table1[[#This Row],[Reference Number]]=Q2995,BD2995,BD2995+1)</f>
        <v>0</v>
      </c>
    </row>
    <row r="2997" spans="1:56" ht="11.25" customHeight="1" x14ac:dyDescent="0.25">
      <c r="A2997" s="1"/>
      <c r="B2997" s="88" t="str">
        <f>IF(Table1[[#This Row],[Posting Date]]&lt;&gt;"",IF(Table1[[#This Row],[Reference Number]]=Q2996,B2996+1,1),"")</f>
        <v/>
      </c>
      <c r="C2997" s="61"/>
      <c r="D2997" s="61"/>
      <c r="E2997" s="138"/>
      <c r="F2997" s="141" t="str">
        <f>IFERROR(IF(VLOOKUP(Table1[[#This Row],[Budget Code Description]],Dimentions!$X$6:$AC$139,2,FALSE)="","",VLOOKUP(Table1[[#This Row],[Budget Code Description]],Dimentions!$X$6:$AC$139,2,FALSE)),"")</f>
        <v/>
      </c>
      <c r="G2997" s="141"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1" t="str">
        <f>IFERROR(VLOOKUP(Table1[[#This Row],[Budget Code Description]],Table6[#All],8,FALSE),"")</f>
        <v/>
      </c>
      <c r="L2997" s="63"/>
      <c r="M2997" s="65" t="str">
        <f>IFERROR(VLOOKUP(Table1[[#This Row],[Staff ID]],Table2[],2,FALSE),"")</f>
        <v/>
      </c>
      <c r="N2997" s="209" t="str">
        <f>IFERROR(IF(VLOOKUP(Table1[[#This Row],[Budget Code Description]],Dimentions!$X$6:$AC$134,4,FALSE)="","",VLOOKUP(Table1[[#This Row],[Budget Code Description]],Dimentions!$X$6:$AC$134,4,FALSE)),"")</f>
        <v/>
      </c>
      <c r="O2997" s="65" t="str">
        <f>IFERROR(VLOOKUP(Table1[[#This Row],[Vendor ID]],Table549[],2,FALSE),"")</f>
        <v/>
      </c>
      <c r="P2997" s="63"/>
      <c r="Q2997" s="141" t="str">
        <f>IF(Table1[[#This Row],[Posting Date]]&lt;&gt;"",$D$9,"")</f>
        <v/>
      </c>
      <c r="R2997" s="157" t="str">
        <f>IF(Table1[[#This Row],[Posting Date]]&lt;&gt;"",$D$10,"")</f>
        <v/>
      </c>
      <c r="S2997" s="66"/>
      <c r="T2997" s="63"/>
      <c r="U2997" s="67"/>
      <c r="V2997" s="67"/>
      <c r="W2997" s="67" t="str">
        <f t="shared" si="51"/>
        <v/>
      </c>
      <c r="X2997" s="159" t="str">
        <f>IF(E2997="","",(IF(Table1[[#This Row],[Cur]]="USD",Table1[[#This Row],[Cur_Amount Debit]],Table1[[#This Row],[Cur_Amount Debit]]/Table1[[#This Row],[Exchange Rate]])))</f>
        <v/>
      </c>
      <c r="Y2997" s="159" t="str">
        <f>IF(E2997="","",(IF(Table1[[#This Row],[Cur]]="USD",Table1[[#This Row],[Cur_Amount Credit]],Table1[[#This Row],[Cur_Amount Credit]]/ExchangeRate)))</f>
        <v/>
      </c>
      <c r="Z2997" s="201" t="str">
        <f>IF(E2997="","",(Table1[[#This Row],[Debit USD]]-Table1[[#This Row],[Credit USD]]))</f>
        <v/>
      </c>
      <c r="AA2997" s="226"/>
      <c r="AB2997" s="255"/>
      <c r="AC2997" s="1"/>
      <c r="AD2997" s="15"/>
      <c r="AE2997" s="15" t="str">
        <f>IF(AND(OR(Table1[[#This Row],[Account]]="15030",Table1[[#This Row],[Account]]="15035",Table1[[#This Row],[Account]]="20150"),Table1[[#This Row],[Vendor ID]]=""),1,"")</f>
        <v/>
      </c>
      <c r="AF2997" s="15"/>
      <c r="AG2997" s="15"/>
      <c r="AH2997" s="15"/>
      <c r="AI2997" s="46" t="str">
        <f>IF(Table1[[#This Row],[Posting Date]]&lt;&gt;"","GJ-"&amp;CountryID,"")</f>
        <v/>
      </c>
      <c r="AJ2997" s="59" t="str">
        <f>IF(Table1[[#This Row],[Posting Date]]&lt;&gt;"",Table1[[#This Row],[Posting Date]],"")</f>
        <v/>
      </c>
      <c r="AK2997" s="46"/>
      <c r="AL2997" s="46" t="str">
        <f>IF(Table1[[#This Row],[Description]]&lt;&gt;"",Table1[[#This Row],[Description]],"")</f>
        <v/>
      </c>
      <c r="AM2997" s="46" t="str">
        <f>IF(Table1[[#This Row],[Posting Date]]&lt;&gt;"",Table1[[#This Row],[Reference Number]],"")</f>
        <v/>
      </c>
      <c r="AN2997" s="46" t="str">
        <f>TRIM(Table1[[#This Row],[Line '#]])</f>
        <v/>
      </c>
      <c r="AO2997" s="46" t="str">
        <f>TRIM(Table1[[#This Row],[Account]])</f>
        <v/>
      </c>
      <c r="AP2997" s="46" t="str">
        <f>IF(Table1[[#This Row],[Posting Date]]&lt;&gt;"",$D$5,"")</f>
        <v/>
      </c>
      <c r="AQ2997" s="46" t="str">
        <f>TRIM(Table1[[#This Row],[Departments-Prgrams]])</f>
        <v/>
      </c>
      <c r="AR2997" s="46" t="str">
        <f>TRIM(Table1[[#This Row],[Grant]])</f>
        <v/>
      </c>
      <c r="AS2997" s="46" t="str">
        <f>TRIM(Table1[[#This Row],[Staff ID]])</f>
        <v/>
      </c>
      <c r="AT2997" s="46" t="str">
        <f>IF(TRIM(Table1[[#This Row],[Budget Code]])=0,"",TRIM(Table1[[#This Row],[Budget Code]]))</f>
        <v/>
      </c>
      <c r="AU2997" s="46" t="str">
        <f>IF(Table1[[#This Row],[Line Description]]&lt;&gt;"",Table1[[#This Row],[Line Description]],"")</f>
        <v/>
      </c>
      <c r="AV2997" s="46" t="str">
        <f>IF(Table1[[#This Row],[Cur_Amount Debit]]&gt;0,ROUND(Table1[[#This Row],[Cur_Amount Debit]],2),"")</f>
        <v/>
      </c>
      <c r="AW2997" s="46" t="str">
        <f>IF(Table1[[#This Row],[Cur_Amount Credit]]&gt;0,ROUND(Table1[[#This Row],[Cur_Amount Credit]],2),"")</f>
        <v/>
      </c>
      <c r="AX2997" s="46" t="str">
        <f>LEFT(Table1[[#This Row],[Cur]],3)</f>
        <v/>
      </c>
      <c r="AY2997" s="59"/>
      <c r="AZ2997" s="46"/>
      <c r="BA2997" s="46" t="str">
        <f>IF(Table1[[#This Row],[Cur]]&lt;&gt;"",IF(Table1[[#This Row],[Cur]]="USD","",ExchangeRate),"")</f>
        <v/>
      </c>
      <c r="BB2997" s="46" t="str">
        <f>IF(Table1[[#This Row],[Grant]]&lt;&gt;"",VLOOKUP(Table1[[#This Row],[Grant]],Grants!B:D,3),"")</f>
        <v/>
      </c>
      <c r="BC2997" s="46" t="str">
        <f>TRIM(Table1[[#This Row],[Vendor ID]])</f>
        <v/>
      </c>
      <c r="BD2997">
        <f>IF(Table1[[#This Row],[Reference Number]]=Q2996,BD2996,BD2996+1)</f>
        <v>0</v>
      </c>
    </row>
    <row r="2998" spans="1:56" ht="11.25" customHeight="1" x14ac:dyDescent="0.25">
      <c r="A2998" s="1"/>
      <c r="B2998" s="88" t="str">
        <f>IF(Table1[[#This Row],[Posting Date]]&lt;&gt;"",IF(Table1[[#This Row],[Reference Number]]=Q2997,B2997+1,1),"")</f>
        <v/>
      </c>
      <c r="C2998" s="61"/>
      <c r="D2998" s="61"/>
      <c r="E2998" s="138"/>
      <c r="F2998" s="141" t="str">
        <f>IFERROR(IF(VLOOKUP(Table1[[#This Row],[Budget Code Description]],Dimentions!$X$6:$AC$139,2,FALSE)="","",VLOOKUP(Table1[[#This Row],[Budget Code Description]],Dimentions!$X$6:$AC$139,2,FALSE)),"")</f>
        <v/>
      </c>
      <c r="G2998" s="141"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1" t="str">
        <f>IFERROR(VLOOKUP(Table1[[#This Row],[Budget Code Description]],Table6[#All],8,FALSE),"")</f>
        <v/>
      </c>
      <c r="L2998" s="63"/>
      <c r="M2998" s="65" t="str">
        <f>IFERROR(VLOOKUP(Table1[[#This Row],[Staff ID]],Table2[],2,FALSE),"")</f>
        <v/>
      </c>
      <c r="N2998" s="209" t="str">
        <f>IFERROR(IF(VLOOKUP(Table1[[#This Row],[Budget Code Description]],Dimentions!$X$6:$AC$134,4,FALSE)="","",VLOOKUP(Table1[[#This Row],[Budget Code Description]],Dimentions!$X$6:$AC$134,4,FALSE)),"")</f>
        <v/>
      </c>
      <c r="O2998" s="65" t="str">
        <f>IFERROR(VLOOKUP(Table1[[#This Row],[Vendor ID]],Table549[],2,FALSE),"")</f>
        <v/>
      </c>
      <c r="P2998" s="63"/>
      <c r="Q2998" s="141" t="str">
        <f>IF(Table1[[#This Row],[Posting Date]]&lt;&gt;"",$D$9,"")</f>
        <v/>
      </c>
      <c r="R2998" s="157" t="str">
        <f>IF(Table1[[#This Row],[Posting Date]]&lt;&gt;"",$D$10,"")</f>
        <v/>
      </c>
      <c r="S2998" s="66"/>
      <c r="T2998" s="63"/>
      <c r="U2998" s="67"/>
      <c r="V2998" s="67"/>
      <c r="W2998" s="67" t="str">
        <f t="shared" si="51"/>
        <v/>
      </c>
      <c r="X2998" s="159" t="str">
        <f>IF(E2998="","",(IF(Table1[[#This Row],[Cur]]="USD",Table1[[#This Row],[Cur_Amount Debit]],Table1[[#This Row],[Cur_Amount Debit]]/Table1[[#This Row],[Exchange Rate]])))</f>
        <v/>
      </c>
      <c r="Y2998" s="159" t="str">
        <f>IF(E2998="","",(IF(Table1[[#This Row],[Cur]]="USD",Table1[[#This Row],[Cur_Amount Credit]],Table1[[#This Row],[Cur_Amount Credit]]/ExchangeRate)))</f>
        <v/>
      </c>
      <c r="Z2998" s="201" t="str">
        <f>IF(E2998="","",(Table1[[#This Row],[Debit USD]]-Table1[[#This Row],[Credit USD]]))</f>
        <v/>
      </c>
      <c r="AA2998" s="226"/>
      <c r="AB2998" s="255"/>
      <c r="AC2998" s="1"/>
      <c r="AD2998" s="15"/>
      <c r="AE2998" s="15" t="str">
        <f>IF(AND(OR(Table1[[#This Row],[Account]]="15030",Table1[[#This Row],[Account]]="15035",Table1[[#This Row],[Account]]="20150"),Table1[[#This Row],[Vendor ID]]=""),1,"")</f>
        <v/>
      </c>
      <c r="AF2998" s="15"/>
      <c r="AG2998" s="15"/>
      <c r="AH2998" s="15"/>
      <c r="AI2998" s="46" t="str">
        <f>IF(Table1[[#This Row],[Posting Date]]&lt;&gt;"","GJ-"&amp;CountryID,"")</f>
        <v/>
      </c>
      <c r="AJ2998" s="59" t="str">
        <f>IF(Table1[[#This Row],[Posting Date]]&lt;&gt;"",Table1[[#This Row],[Posting Date]],"")</f>
        <v/>
      </c>
      <c r="AK2998" s="46"/>
      <c r="AL2998" s="46" t="str">
        <f>IF(Table1[[#This Row],[Description]]&lt;&gt;"",Table1[[#This Row],[Description]],"")</f>
        <v/>
      </c>
      <c r="AM2998" s="46" t="str">
        <f>IF(Table1[[#This Row],[Posting Date]]&lt;&gt;"",Table1[[#This Row],[Reference Number]],"")</f>
        <v/>
      </c>
      <c r="AN2998" s="46" t="str">
        <f>TRIM(Table1[[#This Row],[Line '#]])</f>
        <v/>
      </c>
      <c r="AO2998" s="46" t="str">
        <f>TRIM(Table1[[#This Row],[Account]])</f>
        <v/>
      </c>
      <c r="AP2998" s="46" t="str">
        <f>IF(Table1[[#This Row],[Posting Date]]&lt;&gt;"",$D$5,"")</f>
        <v/>
      </c>
      <c r="AQ2998" s="46" t="str">
        <f>TRIM(Table1[[#This Row],[Departments-Prgrams]])</f>
        <v/>
      </c>
      <c r="AR2998" s="46" t="str">
        <f>TRIM(Table1[[#This Row],[Grant]])</f>
        <v/>
      </c>
      <c r="AS2998" s="46" t="str">
        <f>TRIM(Table1[[#This Row],[Staff ID]])</f>
        <v/>
      </c>
      <c r="AT2998" s="46" t="str">
        <f>IF(TRIM(Table1[[#This Row],[Budget Code]])=0,"",TRIM(Table1[[#This Row],[Budget Code]]))</f>
        <v/>
      </c>
      <c r="AU2998" s="46" t="str">
        <f>IF(Table1[[#This Row],[Line Description]]&lt;&gt;"",Table1[[#This Row],[Line Description]],"")</f>
        <v/>
      </c>
      <c r="AV2998" s="46" t="str">
        <f>IF(Table1[[#This Row],[Cur_Amount Debit]]&gt;0,ROUND(Table1[[#This Row],[Cur_Amount Debit]],2),"")</f>
        <v/>
      </c>
      <c r="AW2998" s="46" t="str">
        <f>IF(Table1[[#This Row],[Cur_Amount Credit]]&gt;0,ROUND(Table1[[#This Row],[Cur_Amount Credit]],2),"")</f>
        <v/>
      </c>
      <c r="AX2998" s="46" t="str">
        <f>LEFT(Table1[[#This Row],[Cur]],3)</f>
        <v/>
      </c>
      <c r="AY2998" s="59"/>
      <c r="AZ2998" s="46"/>
      <c r="BA2998" s="46" t="str">
        <f>IF(Table1[[#This Row],[Cur]]&lt;&gt;"",IF(Table1[[#This Row],[Cur]]="USD","",ExchangeRate),"")</f>
        <v/>
      </c>
      <c r="BB2998" s="46" t="str">
        <f>IF(Table1[[#This Row],[Grant]]&lt;&gt;"",VLOOKUP(Table1[[#This Row],[Grant]],Grants!B:D,3),"")</f>
        <v/>
      </c>
      <c r="BC2998" s="46" t="str">
        <f>TRIM(Table1[[#This Row],[Vendor ID]])</f>
        <v/>
      </c>
      <c r="BD2998">
        <f>IF(Table1[[#This Row],[Reference Number]]=Q2997,BD2997,BD2997+1)</f>
        <v>0</v>
      </c>
    </row>
    <row r="2999" spans="1:56" ht="11.25" customHeight="1" x14ac:dyDescent="0.25">
      <c r="A2999" s="1"/>
      <c r="B2999" s="88" t="str">
        <f>IF(Table1[[#This Row],[Posting Date]]&lt;&gt;"",IF(Table1[[#This Row],[Reference Number]]=Q2998,B2998+1,1),"")</f>
        <v/>
      </c>
      <c r="C2999" s="61"/>
      <c r="D2999" s="61"/>
      <c r="E2999" s="138"/>
      <c r="F2999" s="141" t="str">
        <f>IFERROR(IF(VLOOKUP(Table1[[#This Row],[Budget Code Description]],Dimentions!$X$6:$AC$139,2,FALSE)="","",VLOOKUP(Table1[[#This Row],[Budget Code Description]],Dimentions!$X$6:$AC$139,2,FALSE)),"")</f>
        <v/>
      </c>
      <c r="G2999" s="141"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1" t="str">
        <f>IFERROR(VLOOKUP(Table1[[#This Row],[Budget Code Description]],Table6[#All],8,FALSE),"")</f>
        <v/>
      </c>
      <c r="L2999" s="63"/>
      <c r="M2999" s="65" t="str">
        <f>IFERROR(VLOOKUP(Table1[[#This Row],[Staff ID]],Table2[],2,FALSE),"")</f>
        <v/>
      </c>
      <c r="N2999" s="209" t="str">
        <f>IFERROR(IF(VLOOKUP(Table1[[#This Row],[Budget Code Description]],Dimentions!$X$6:$AC$134,4,FALSE)="","",VLOOKUP(Table1[[#This Row],[Budget Code Description]],Dimentions!$X$6:$AC$134,4,FALSE)),"")</f>
        <v/>
      </c>
      <c r="O2999" s="65" t="str">
        <f>IFERROR(VLOOKUP(Table1[[#This Row],[Vendor ID]],Table549[],2,FALSE),"")</f>
        <v/>
      </c>
      <c r="P2999" s="63"/>
      <c r="Q2999" s="141" t="str">
        <f>IF(Table1[[#This Row],[Posting Date]]&lt;&gt;"",$D$9,"")</f>
        <v/>
      </c>
      <c r="R2999" s="157" t="str">
        <f>IF(Table1[[#This Row],[Posting Date]]&lt;&gt;"",$D$10,"")</f>
        <v/>
      </c>
      <c r="S2999" s="66"/>
      <c r="T2999" s="63"/>
      <c r="U2999" s="67"/>
      <c r="V2999" s="67"/>
      <c r="W2999" s="67" t="str">
        <f t="shared" si="51"/>
        <v/>
      </c>
      <c r="X2999" s="159" t="str">
        <f>IF(E2999="","",(IF(Table1[[#This Row],[Cur]]="USD",Table1[[#This Row],[Cur_Amount Debit]],Table1[[#This Row],[Cur_Amount Debit]]/Table1[[#This Row],[Exchange Rate]])))</f>
        <v/>
      </c>
      <c r="Y2999" s="159" t="str">
        <f>IF(E2999="","",(IF(Table1[[#This Row],[Cur]]="USD",Table1[[#This Row],[Cur_Amount Credit]],Table1[[#This Row],[Cur_Amount Credit]]/ExchangeRate)))</f>
        <v/>
      </c>
      <c r="Z2999" s="201" t="str">
        <f>IF(E2999="","",(Table1[[#This Row],[Debit USD]]-Table1[[#This Row],[Credit USD]]))</f>
        <v/>
      </c>
      <c r="AA2999" s="226"/>
      <c r="AB2999" s="255"/>
      <c r="AC2999" s="1"/>
      <c r="AD2999" s="15"/>
      <c r="AE2999" s="15" t="str">
        <f>IF(AND(OR(Table1[[#This Row],[Account]]="15030",Table1[[#This Row],[Account]]="15035",Table1[[#This Row],[Account]]="20150"),Table1[[#This Row],[Vendor ID]]=""),1,"")</f>
        <v/>
      </c>
      <c r="AF2999" s="15"/>
      <c r="AG2999" s="15"/>
      <c r="AH2999" s="15"/>
      <c r="AI2999" s="46" t="str">
        <f>IF(Table1[[#This Row],[Posting Date]]&lt;&gt;"","GJ-"&amp;CountryID,"")</f>
        <v/>
      </c>
      <c r="AJ2999" s="59" t="str">
        <f>IF(Table1[[#This Row],[Posting Date]]&lt;&gt;"",Table1[[#This Row],[Posting Date]],"")</f>
        <v/>
      </c>
      <c r="AK2999" s="46"/>
      <c r="AL2999" s="46" t="str">
        <f>IF(Table1[[#This Row],[Description]]&lt;&gt;"",Table1[[#This Row],[Description]],"")</f>
        <v/>
      </c>
      <c r="AM2999" s="46" t="str">
        <f>IF(Table1[[#This Row],[Posting Date]]&lt;&gt;"",Table1[[#This Row],[Reference Number]],"")</f>
        <v/>
      </c>
      <c r="AN2999" s="46" t="str">
        <f>TRIM(Table1[[#This Row],[Line '#]])</f>
        <v/>
      </c>
      <c r="AO2999" s="46" t="str">
        <f>TRIM(Table1[[#This Row],[Account]])</f>
        <v/>
      </c>
      <c r="AP2999" s="46" t="str">
        <f>IF(Table1[[#This Row],[Posting Date]]&lt;&gt;"",$D$5,"")</f>
        <v/>
      </c>
      <c r="AQ2999" s="46" t="str">
        <f>TRIM(Table1[[#This Row],[Departments-Prgrams]])</f>
        <v/>
      </c>
      <c r="AR2999" s="46" t="str">
        <f>TRIM(Table1[[#This Row],[Grant]])</f>
        <v/>
      </c>
      <c r="AS2999" s="46" t="str">
        <f>TRIM(Table1[[#This Row],[Staff ID]])</f>
        <v/>
      </c>
      <c r="AT2999" s="46" t="str">
        <f>IF(TRIM(Table1[[#This Row],[Budget Code]])=0,"",TRIM(Table1[[#This Row],[Budget Code]]))</f>
        <v/>
      </c>
      <c r="AU2999" s="46" t="str">
        <f>IF(Table1[[#This Row],[Line Description]]&lt;&gt;"",Table1[[#This Row],[Line Description]],"")</f>
        <v/>
      </c>
      <c r="AV2999" s="46" t="str">
        <f>IF(Table1[[#This Row],[Cur_Amount Debit]]&gt;0,ROUND(Table1[[#This Row],[Cur_Amount Debit]],2),"")</f>
        <v/>
      </c>
      <c r="AW2999" s="46" t="str">
        <f>IF(Table1[[#This Row],[Cur_Amount Credit]]&gt;0,ROUND(Table1[[#This Row],[Cur_Amount Credit]],2),"")</f>
        <v/>
      </c>
      <c r="AX2999" s="46" t="str">
        <f>LEFT(Table1[[#This Row],[Cur]],3)</f>
        <v/>
      </c>
      <c r="AY2999" s="59"/>
      <c r="AZ2999" s="46"/>
      <c r="BA2999" s="46" t="str">
        <f>IF(Table1[[#This Row],[Cur]]&lt;&gt;"",IF(Table1[[#This Row],[Cur]]="USD","",ExchangeRate),"")</f>
        <v/>
      </c>
      <c r="BB2999" s="46" t="str">
        <f>IF(Table1[[#This Row],[Grant]]&lt;&gt;"",VLOOKUP(Table1[[#This Row],[Grant]],Grants!B:D,3),"")</f>
        <v/>
      </c>
      <c r="BC2999" s="46" t="str">
        <f>TRIM(Table1[[#This Row],[Vendor ID]])</f>
        <v/>
      </c>
      <c r="BD2999">
        <f>IF(Table1[[#This Row],[Reference Number]]=Q2998,BD2998,BD2998+1)</f>
        <v>0</v>
      </c>
    </row>
    <row r="3000" spans="1:56" ht="11.25" customHeight="1" x14ac:dyDescent="0.25">
      <c r="A3000" s="1"/>
      <c r="B3000" s="88" t="str">
        <f>IF(Table1[[#This Row],[Posting Date]]&lt;&gt;"",IF(Table1[[#This Row],[Reference Number]]=Q2999,B2999+1,1),"")</f>
        <v/>
      </c>
      <c r="C3000" s="61"/>
      <c r="D3000" s="61"/>
      <c r="E3000" s="138"/>
      <c r="F3000" s="141" t="str">
        <f>IFERROR(IF(VLOOKUP(Table1[[#This Row],[Budget Code Description]],Dimentions!$X$6:$AC$139,2,FALSE)="","",VLOOKUP(Table1[[#This Row],[Budget Code Description]],Dimentions!$X$6:$AC$139,2,FALSE)),"")</f>
        <v/>
      </c>
      <c r="G3000" s="141"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1" t="str">
        <f>IFERROR(VLOOKUP(Table1[[#This Row],[Budget Code Description]],Table6[#All],8,FALSE),"")</f>
        <v/>
      </c>
      <c r="L3000" s="63"/>
      <c r="M3000" s="65" t="str">
        <f>IFERROR(VLOOKUP(Table1[[#This Row],[Staff ID]],Table2[],2,FALSE),"")</f>
        <v/>
      </c>
      <c r="N3000" s="209" t="str">
        <f>IFERROR(IF(VLOOKUP(Table1[[#This Row],[Budget Code Description]],Dimentions!$X$6:$AC$134,4,FALSE)="","",VLOOKUP(Table1[[#This Row],[Budget Code Description]],Dimentions!$X$6:$AC$134,4,FALSE)),"")</f>
        <v/>
      </c>
      <c r="O3000" s="65" t="str">
        <f>IFERROR(VLOOKUP(Table1[[#This Row],[Vendor ID]],Table549[],2,FALSE),"")</f>
        <v/>
      </c>
      <c r="P3000" s="63"/>
      <c r="Q3000" s="141" t="str">
        <f>IF(Table1[[#This Row],[Posting Date]]&lt;&gt;"",$D$9,"")</f>
        <v/>
      </c>
      <c r="R3000" s="157" t="str">
        <f>IF(Table1[[#This Row],[Posting Date]]&lt;&gt;"",$D$10,"")</f>
        <v/>
      </c>
      <c r="S3000" s="66"/>
      <c r="T3000" s="63"/>
      <c r="U3000" s="67"/>
      <c r="V3000" s="67"/>
      <c r="W3000" s="67" t="str">
        <f t="shared" si="51"/>
        <v/>
      </c>
      <c r="X3000" s="159" t="str">
        <f>IF(E3000="","",(IF(Table1[[#This Row],[Cur]]="USD",Table1[[#This Row],[Cur_Amount Debit]],Table1[[#This Row],[Cur_Amount Debit]]/Table1[[#This Row],[Exchange Rate]])))</f>
        <v/>
      </c>
      <c r="Y3000" s="159" t="str">
        <f>IF(E3000="","",(IF(Table1[[#This Row],[Cur]]="USD",Table1[[#This Row],[Cur_Amount Credit]],Table1[[#This Row],[Cur_Amount Credit]]/ExchangeRate)))</f>
        <v/>
      </c>
      <c r="Z3000" s="201" t="str">
        <f>IF(E3000="","",(Table1[[#This Row],[Debit USD]]-Table1[[#This Row],[Credit USD]]))</f>
        <v/>
      </c>
      <c r="AA3000" s="226"/>
      <c r="AB3000" s="255"/>
      <c r="AC3000" s="1"/>
      <c r="AD3000" s="15"/>
      <c r="AE3000" s="15" t="str">
        <f>IF(AND(OR(Table1[[#This Row],[Account]]="15030",Table1[[#This Row],[Account]]="15035",Table1[[#This Row],[Account]]="20150"),Table1[[#This Row],[Vendor ID]]=""),1,"")</f>
        <v/>
      </c>
      <c r="AF3000" s="15"/>
      <c r="AG3000" s="15"/>
      <c r="AH3000" s="15"/>
      <c r="AI3000" s="46" t="str">
        <f>IF(Table1[[#This Row],[Posting Date]]&lt;&gt;"","GJ-"&amp;CountryID,"")</f>
        <v/>
      </c>
      <c r="AJ3000" s="59" t="str">
        <f>IF(Table1[[#This Row],[Posting Date]]&lt;&gt;"",Table1[[#This Row],[Posting Date]],"")</f>
        <v/>
      </c>
      <c r="AK3000" s="46"/>
      <c r="AL3000" s="46" t="str">
        <f>IF(Table1[[#This Row],[Description]]&lt;&gt;"",Table1[[#This Row],[Description]],"")</f>
        <v/>
      </c>
      <c r="AM3000" s="46" t="str">
        <f>IF(Table1[[#This Row],[Posting Date]]&lt;&gt;"",Table1[[#This Row],[Reference Number]],"")</f>
        <v/>
      </c>
      <c r="AN3000" s="46" t="str">
        <f>TRIM(Table1[[#This Row],[Line '#]])</f>
        <v/>
      </c>
      <c r="AO3000" s="46" t="str">
        <f>TRIM(Table1[[#This Row],[Account]])</f>
        <v/>
      </c>
      <c r="AP3000" s="46" t="str">
        <f>IF(Table1[[#This Row],[Posting Date]]&lt;&gt;"",$D$5,"")</f>
        <v/>
      </c>
      <c r="AQ3000" s="46" t="str">
        <f>TRIM(Table1[[#This Row],[Departments-Prgrams]])</f>
        <v/>
      </c>
      <c r="AR3000" s="46" t="str">
        <f>TRIM(Table1[[#This Row],[Grant]])</f>
        <v/>
      </c>
      <c r="AS3000" s="46" t="str">
        <f>TRIM(Table1[[#This Row],[Staff ID]])</f>
        <v/>
      </c>
      <c r="AT3000" s="46" t="str">
        <f>IF(TRIM(Table1[[#This Row],[Budget Code]])=0,"",TRIM(Table1[[#This Row],[Budget Code]]))</f>
        <v/>
      </c>
      <c r="AU3000" s="46" t="str">
        <f>IF(Table1[[#This Row],[Line Description]]&lt;&gt;"",Table1[[#This Row],[Line Description]],"")</f>
        <v/>
      </c>
      <c r="AV3000" s="46" t="str">
        <f>IF(Table1[[#This Row],[Cur_Amount Debit]]&gt;0,ROUND(Table1[[#This Row],[Cur_Amount Debit]],2),"")</f>
        <v/>
      </c>
      <c r="AW3000" s="46" t="str">
        <f>IF(Table1[[#This Row],[Cur_Amount Credit]]&gt;0,ROUND(Table1[[#This Row],[Cur_Amount Credit]],2),"")</f>
        <v/>
      </c>
      <c r="AX3000" s="46" t="str">
        <f>LEFT(Table1[[#This Row],[Cur]],3)</f>
        <v/>
      </c>
      <c r="AY3000" s="59"/>
      <c r="AZ3000" s="46"/>
      <c r="BA3000" s="46" t="str">
        <f>IF(Table1[[#This Row],[Cur]]&lt;&gt;"",IF(Table1[[#This Row],[Cur]]="USD","",ExchangeRate),"")</f>
        <v/>
      </c>
      <c r="BB3000" s="46" t="str">
        <f>IF(Table1[[#This Row],[Grant]]&lt;&gt;"",VLOOKUP(Table1[[#This Row],[Grant]],Grants!B:D,3),"")</f>
        <v/>
      </c>
      <c r="BC3000" s="46" t="str">
        <f>TRIM(Table1[[#This Row],[Vendor ID]])</f>
        <v/>
      </c>
      <c r="BD3000">
        <f>IF(Table1[[#This Row],[Reference Number]]=Q2999,BD2999,BD2999+1)</f>
        <v>0</v>
      </c>
    </row>
    <row r="3001" spans="1:56" ht="11.25" customHeight="1" x14ac:dyDescent="0.25">
      <c r="A3001" s="1"/>
      <c r="B3001" s="88" t="str">
        <f>IF(Table1[[#This Row],[Posting Date]]&lt;&gt;"",IF(Table1[[#This Row],[Reference Number]]=Q3000,B3000+1,1),"")</f>
        <v/>
      </c>
      <c r="C3001" s="61"/>
      <c r="D3001" s="61"/>
      <c r="E3001" s="138"/>
      <c r="F3001" s="141" t="str">
        <f>IFERROR(IF(VLOOKUP(Table1[[#This Row],[Budget Code Description]],Dimentions!$X$6:$AC$139,2,FALSE)="","",VLOOKUP(Table1[[#This Row],[Budget Code Description]],Dimentions!$X$6:$AC$139,2,FALSE)),"")</f>
        <v/>
      </c>
      <c r="G3001" s="141"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1" t="str">
        <f>IFERROR(VLOOKUP(Table1[[#This Row],[Budget Code Description]],Table6[#All],8,FALSE),"")</f>
        <v/>
      </c>
      <c r="L3001" s="63"/>
      <c r="M3001" s="65" t="str">
        <f>IFERROR(VLOOKUP(Table1[[#This Row],[Staff ID]],Table2[],2,FALSE),"")</f>
        <v/>
      </c>
      <c r="N3001" s="209" t="str">
        <f>IFERROR(IF(VLOOKUP(Table1[[#This Row],[Budget Code Description]],Dimentions!$X$6:$AC$134,4,FALSE)="","",VLOOKUP(Table1[[#This Row],[Budget Code Description]],Dimentions!$X$6:$AC$134,4,FALSE)),"")</f>
        <v/>
      </c>
      <c r="O3001" s="65" t="str">
        <f>IFERROR(VLOOKUP(Table1[[#This Row],[Vendor ID]],Table549[],2,FALSE),"")</f>
        <v/>
      </c>
      <c r="P3001" s="63"/>
      <c r="Q3001" s="141" t="str">
        <f>IF(Table1[[#This Row],[Posting Date]]&lt;&gt;"",$D$9,"")</f>
        <v/>
      </c>
      <c r="R3001" s="157" t="str">
        <f>IF(Table1[[#This Row],[Posting Date]]&lt;&gt;"",$D$10,"")</f>
        <v/>
      </c>
      <c r="S3001" s="66"/>
      <c r="T3001" s="63"/>
      <c r="U3001" s="67"/>
      <c r="V3001" s="67"/>
      <c r="W3001" s="67" t="str">
        <f t="shared" si="51"/>
        <v/>
      </c>
      <c r="X3001" s="159" t="str">
        <f>IF(E3001="","",(IF(Table1[[#This Row],[Cur]]="USD",Table1[[#This Row],[Cur_Amount Debit]],Table1[[#This Row],[Cur_Amount Debit]]/Table1[[#This Row],[Exchange Rate]])))</f>
        <v/>
      </c>
      <c r="Y3001" s="159" t="str">
        <f>IF(E3001="","",(IF(Table1[[#This Row],[Cur]]="USD",Table1[[#This Row],[Cur_Amount Credit]],Table1[[#This Row],[Cur_Amount Credit]]/ExchangeRate)))</f>
        <v/>
      </c>
      <c r="Z3001" s="201" t="str">
        <f>IF(E3001="","",(Table1[[#This Row],[Debit USD]]-Table1[[#This Row],[Credit USD]]))</f>
        <v/>
      </c>
      <c r="AA3001" s="226"/>
      <c r="AB3001" s="255"/>
      <c r="AC3001" s="1"/>
      <c r="AD3001" s="15"/>
      <c r="AE3001" s="15" t="str">
        <f>IF(AND(OR(Table1[[#This Row],[Account]]="15030",Table1[[#This Row],[Account]]="15035",Table1[[#This Row],[Account]]="20150"),Table1[[#This Row],[Vendor ID]]=""),1,"")</f>
        <v/>
      </c>
      <c r="AF3001" s="15"/>
      <c r="AG3001" s="15"/>
      <c r="AH3001" s="15"/>
      <c r="AI3001" s="46" t="str">
        <f>IF(Table1[[#This Row],[Posting Date]]&lt;&gt;"","GJ-"&amp;CountryID,"")</f>
        <v/>
      </c>
      <c r="AJ3001" s="59" t="str">
        <f>IF(Table1[[#This Row],[Posting Date]]&lt;&gt;"",Table1[[#This Row],[Posting Date]],"")</f>
        <v/>
      </c>
      <c r="AK3001" s="46"/>
      <c r="AL3001" s="46" t="str">
        <f>IF(Table1[[#This Row],[Description]]&lt;&gt;"",Table1[[#This Row],[Description]],"")</f>
        <v/>
      </c>
      <c r="AM3001" s="46" t="str">
        <f>IF(Table1[[#This Row],[Posting Date]]&lt;&gt;"",Table1[[#This Row],[Reference Number]],"")</f>
        <v/>
      </c>
      <c r="AN3001" s="46" t="str">
        <f>TRIM(Table1[[#This Row],[Line '#]])</f>
        <v/>
      </c>
      <c r="AO3001" s="46" t="str">
        <f>TRIM(Table1[[#This Row],[Account]])</f>
        <v/>
      </c>
      <c r="AP3001" s="46" t="str">
        <f>IF(Table1[[#This Row],[Posting Date]]&lt;&gt;"",$D$5,"")</f>
        <v/>
      </c>
      <c r="AQ3001" s="46" t="str">
        <f>TRIM(Table1[[#This Row],[Departments-Prgrams]])</f>
        <v/>
      </c>
      <c r="AR3001" s="46" t="str">
        <f>TRIM(Table1[[#This Row],[Grant]])</f>
        <v/>
      </c>
      <c r="AS3001" s="46" t="str">
        <f>TRIM(Table1[[#This Row],[Staff ID]])</f>
        <v/>
      </c>
      <c r="AT3001" s="46" t="str">
        <f>IF(TRIM(Table1[[#This Row],[Budget Code]])=0,"",TRIM(Table1[[#This Row],[Budget Code]]))</f>
        <v/>
      </c>
      <c r="AU3001" s="46" t="str">
        <f>IF(Table1[[#This Row],[Line Description]]&lt;&gt;"",Table1[[#This Row],[Line Description]],"")</f>
        <v/>
      </c>
      <c r="AV3001" s="46" t="str">
        <f>IF(Table1[[#This Row],[Cur_Amount Debit]]&gt;0,ROUND(Table1[[#This Row],[Cur_Amount Debit]],2),"")</f>
        <v/>
      </c>
      <c r="AW3001" s="46" t="str">
        <f>IF(Table1[[#This Row],[Cur_Amount Credit]]&gt;0,ROUND(Table1[[#This Row],[Cur_Amount Credit]],2),"")</f>
        <v/>
      </c>
      <c r="AX3001" s="46" t="str">
        <f>LEFT(Table1[[#This Row],[Cur]],3)</f>
        <v/>
      </c>
      <c r="AY3001" s="59"/>
      <c r="AZ3001" s="46"/>
      <c r="BA3001" s="46" t="str">
        <f>IF(Table1[[#This Row],[Cur]]&lt;&gt;"",IF(Table1[[#This Row],[Cur]]="USD","",ExchangeRate),"")</f>
        <v/>
      </c>
      <c r="BB3001" s="46" t="str">
        <f>IF(Table1[[#This Row],[Grant]]&lt;&gt;"",VLOOKUP(Table1[[#This Row],[Grant]],Grants!B:D,3),"")</f>
        <v/>
      </c>
      <c r="BC3001" s="46" t="str">
        <f>TRIM(Table1[[#This Row],[Vendor ID]])</f>
        <v/>
      </c>
      <c r="BD3001">
        <f>IF(Table1[[#This Row],[Reference Number]]=Q3000,BD3000,BD3000+1)</f>
        <v>0</v>
      </c>
    </row>
    <row r="3002" spans="1:56" ht="11.25" customHeight="1" x14ac:dyDescent="0.25">
      <c r="A3002" s="1"/>
      <c r="B3002" s="88" t="str">
        <f>IF(Table1[[#This Row],[Posting Date]]&lt;&gt;"",IF(Table1[[#This Row],[Reference Number]]=Q3001,B3001+1,1),"")</f>
        <v/>
      </c>
      <c r="C3002" s="61"/>
      <c r="D3002" s="61"/>
      <c r="E3002" s="138"/>
      <c r="F3002" s="141" t="str">
        <f>IFERROR(IF(VLOOKUP(Table1[[#This Row],[Budget Code Description]],Dimentions!$X$6:$AC$139,2,FALSE)="","",VLOOKUP(Table1[[#This Row],[Budget Code Description]],Dimentions!$X$6:$AC$139,2,FALSE)),"")</f>
        <v/>
      </c>
      <c r="G3002" s="141"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1" t="str">
        <f>IFERROR(VLOOKUP(Table1[[#This Row],[Budget Code Description]],Table6[#All],8,FALSE),"")</f>
        <v/>
      </c>
      <c r="L3002" s="63"/>
      <c r="M3002" s="65" t="str">
        <f>IFERROR(VLOOKUP(Table1[[#This Row],[Staff ID]],Table2[],2,FALSE),"")</f>
        <v/>
      </c>
      <c r="N3002" s="209" t="str">
        <f>IFERROR(IF(VLOOKUP(Table1[[#This Row],[Budget Code Description]],Dimentions!$X$6:$AC$134,4,FALSE)="","",VLOOKUP(Table1[[#This Row],[Budget Code Description]],Dimentions!$X$6:$AC$134,4,FALSE)),"")</f>
        <v/>
      </c>
      <c r="O3002" s="65" t="str">
        <f>IFERROR(VLOOKUP(Table1[[#This Row],[Vendor ID]],Table549[],2,FALSE),"")</f>
        <v/>
      </c>
      <c r="P3002" s="63"/>
      <c r="Q3002" s="141" t="str">
        <f>IF(Table1[[#This Row],[Posting Date]]&lt;&gt;"",$D$9,"")</f>
        <v/>
      </c>
      <c r="R3002" s="157" t="str">
        <f>IF(Table1[[#This Row],[Posting Date]]&lt;&gt;"",$D$10,"")</f>
        <v/>
      </c>
      <c r="S3002" s="66"/>
      <c r="T3002" s="63"/>
      <c r="U3002" s="67"/>
      <c r="V3002" s="67"/>
      <c r="W3002" s="67" t="str">
        <f t="shared" si="51"/>
        <v/>
      </c>
      <c r="X3002" s="159" t="str">
        <f>IF(E3002="","",(IF(Table1[[#This Row],[Cur]]="USD",Table1[[#This Row],[Cur_Amount Debit]],Table1[[#This Row],[Cur_Amount Debit]]/Table1[[#This Row],[Exchange Rate]])))</f>
        <v/>
      </c>
      <c r="Y3002" s="159" t="str">
        <f>IF(E3002="","",(IF(Table1[[#This Row],[Cur]]="USD",Table1[[#This Row],[Cur_Amount Credit]],Table1[[#This Row],[Cur_Amount Credit]]/ExchangeRate)))</f>
        <v/>
      </c>
      <c r="Z3002" s="201" t="str">
        <f>IF(E3002="","",(Table1[[#This Row],[Debit USD]]-Table1[[#This Row],[Credit USD]]))</f>
        <v/>
      </c>
      <c r="AA3002" s="226"/>
      <c r="AB3002" s="255"/>
      <c r="AC3002" s="1"/>
      <c r="AD3002" s="15"/>
      <c r="AE3002" s="15" t="str">
        <f>IF(AND(OR(Table1[[#This Row],[Account]]="15030",Table1[[#This Row],[Account]]="15035",Table1[[#This Row],[Account]]="20150"),Table1[[#This Row],[Vendor ID]]=""),1,"")</f>
        <v/>
      </c>
      <c r="AF3002" s="15"/>
      <c r="AG3002" s="15"/>
      <c r="AH3002" s="15"/>
      <c r="AI3002" s="46" t="str">
        <f>IF(Table1[[#This Row],[Posting Date]]&lt;&gt;"","GJ-"&amp;CountryID,"")</f>
        <v/>
      </c>
      <c r="AJ3002" s="59" t="str">
        <f>IF(Table1[[#This Row],[Posting Date]]&lt;&gt;"",Table1[[#This Row],[Posting Date]],"")</f>
        <v/>
      </c>
      <c r="AK3002" s="46"/>
      <c r="AL3002" s="46" t="str">
        <f>IF(Table1[[#This Row],[Description]]&lt;&gt;"",Table1[[#This Row],[Description]],"")</f>
        <v/>
      </c>
      <c r="AM3002" s="46" t="str">
        <f>IF(Table1[[#This Row],[Posting Date]]&lt;&gt;"",Table1[[#This Row],[Reference Number]],"")</f>
        <v/>
      </c>
      <c r="AN3002" s="46" t="str">
        <f>TRIM(Table1[[#This Row],[Line '#]])</f>
        <v/>
      </c>
      <c r="AO3002" s="46" t="str">
        <f>TRIM(Table1[[#This Row],[Account]])</f>
        <v/>
      </c>
      <c r="AP3002" s="46" t="str">
        <f>IF(Table1[[#This Row],[Posting Date]]&lt;&gt;"",$D$5,"")</f>
        <v/>
      </c>
      <c r="AQ3002" s="46" t="str">
        <f>TRIM(Table1[[#This Row],[Departments-Prgrams]])</f>
        <v/>
      </c>
      <c r="AR3002" s="46" t="str">
        <f>TRIM(Table1[[#This Row],[Grant]])</f>
        <v/>
      </c>
      <c r="AS3002" s="46" t="str">
        <f>TRIM(Table1[[#This Row],[Staff ID]])</f>
        <v/>
      </c>
      <c r="AT3002" s="46" t="str">
        <f>IF(TRIM(Table1[[#This Row],[Budget Code]])=0,"",TRIM(Table1[[#This Row],[Budget Code]]))</f>
        <v/>
      </c>
      <c r="AU3002" s="46" t="str">
        <f>IF(Table1[[#This Row],[Line Description]]&lt;&gt;"",Table1[[#This Row],[Line Description]],"")</f>
        <v/>
      </c>
      <c r="AV3002" s="46" t="str">
        <f>IF(Table1[[#This Row],[Cur_Amount Debit]]&gt;0,ROUND(Table1[[#This Row],[Cur_Amount Debit]],2),"")</f>
        <v/>
      </c>
      <c r="AW3002" s="46" t="str">
        <f>IF(Table1[[#This Row],[Cur_Amount Credit]]&gt;0,ROUND(Table1[[#This Row],[Cur_Amount Credit]],2),"")</f>
        <v/>
      </c>
      <c r="AX3002" s="46" t="str">
        <f>LEFT(Table1[[#This Row],[Cur]],3)</f>
        <v/>
      </c>
      <c r="AY3002" s="59"/>
      <c r="AZ3002" s="46"/>
      <c r="BA3002" s="46" t="str">
        <f>IF(Table1[[#This Row],[Cur]]&lt;&gt;"",IF(Table1[[#This Row],[Cur]]="USD","",ExchangeRate),"")</f>
        <v/>
      </c>
      <c r="BB3002" s="46" t="str">
        <f>IF(Table1[[#This Row],[Grant]]&lt;&gt;"",VLOOKUP(Table1[[#This Row],[Grant]],Grants!B:D,3),"")</f>
        <v/>
      </c>
      <c r="BC3002" s="46" t="str">
        <f>TRIM(Table1[[#This Row],[Vendor ID]])</f>
        <v/>
      </c>
      <c r="BD3002">
        <f>IF(Table1[[#This Row],[Reference Number]]=Q3001,BD3001,BD3001+1)</f>
        <v>0</v>
      </c>
    </row>
    <row r="3003" spans="1:56" ht="11.25" customHeight="1" x14ac:dyDescent="0.25">
      <c r="A3003" s="1"/>
      <c r="B3003" s="88" t="str">
        <f>IF(Table1[[#This Row],[Posting Date]]&lt;&gt;"",IF(Table1[[#This Row],[Reference Number]]=Q3002,B3002+1,1),"")</f>
        <v/>
      </c>
      <c r="C3003" s="61"/>
      <c r="D3003" s="61"/>
      <c r="E3003" s="138"/>
      <c r="F3003" s="141" t="str">
        <f>IFERROR(IF(VLOOKUP(Table1[[#This Row],[Budget Code Description]],Dimentions!$X$6:$AC$139,2,FALSE)="","",VLOOKUP(Table1[[#This Row],[Budget Code Description]],Dimentions!$X$6:$AC$139,2,FALSE)),"")</f>
        <v/>
      </c>
      <c r="G3003" s="141"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1" t="str">
        <f>IFERROR(VLOOKUP(Table1[[#This Row],[Budget Code Description]],Table6[#All],8,FALSE),"")</f>
        <v/>
      </c>
      <c r="L3003" s="63"/>
      <c r="M3003" s="65" t="str">
        <f>IFERROR(VLOOKUP(Table1[[#This Row],[Staff ID]],Table2[],2,FALSE),"")</f>
        <v/>
      </c>
      <c r="N3003" s="209" t="str">
        <f>IFERROR(IF(VLOOKUP(Table1[[#This Row],[Budget Code Description]],Dimentions!$X$6:$AC$134,4,FALSE)="","",VLOOKUP(Table1[[#This Row],[Budget Code Description]],Dimentions!$X$6:$AC$134,4,FALSE)),"")</f>
        <v/>
      </c>
      <c r="O3003" s="65" t="str">
        <f>IFERROR(VLOOKUP(Table1[[#This Row],[Vendor ID]],Table549[],2,FALSE),"")</f>
        <v/>
      </c>
      <c r="P3003" s="63"/>
      <c r="Q3003" s="141" t="str">
        <f>IF(Table1[[#This Row],[Posting Date]]&lt;&gt;"",$D$9,"")</f>
        <v/>
      </c>
      <c r="R3003" s="157" t="str">
        <f>IF(Table1[[#This Row],[Posting Date]]&lt;&gt;"",$D$10,"")</f>
        <v/>
      </c>
      <c r="S3003" s="66"/>
      <c r="T3003" s="63"/>
      <c r="U3003" s="67"/>
      <c r="V3003" s="67"/>
      <c r="W3003" s="67" t="str">
        <f t="shared" si="51"/>
        <v/>
      </c>
      <c r="X3003" s="159" t="str">
        <f>IF(E3003="","",(IF(Table1[[#This Row],[Cur]]="USD",Table1[[#This Row],[Cur_Amount Debit]],Table1[[#This Row],[Cur_Amount Debit]]/Table1[[#This Row],[Exchange Rate]])))</f>
        <v/>
      </c>
      <c r="Y3003" s="159" t="str">
        <f>IF(E3003="","",(IF(Table1[[#This Row],[Cur]]="USD",Table1[[#This Row],[Cur_Amount Credit]],Table1[[#This Row],[Cur_Amount Credit]]/ExchangeRate)))</f>
        <v/>
      </c>
      <c r="Z3003" s="201" t="str">
        <f>IF(E3003="","",(Table1[[#This Row],[Debit USD]]-Table1[[#This Row],[Credit USD]]))</f>
        <v/>
      </c>
      <c r="AA3003" s="226"/>
      <c r="AB3003" s="255"/>
      <c r="AC3003" s="1"/>
      <c r="AD3003" s="15"/>
      <c r="AE3003" s="15" t="str">
        <f>IF(AND(OR(Table1[[#This Row],[Account]]="15030",Table1[[#This Row],[Account]]="15035",Table1[[#This Row],[Account]]="20150"),Table1[[#This Row],[Vendor ID]]=""),1,"")</f>
        <v/>
      </c>
      <c r="AF3003" s="15"/>
      <c r="AG3003" s="15"/>
      <c r="AH3003" s="15"/>
      <c r="AI3003" s="46" t="str">
        <f>IF(Table1[[#This Row],[Posting Date]]&lt;&gt;"","GJ-"&amp;CountryID,"")</f>
        <v/>
      </c>
      <c r="AJ3003" s="59" t="str">
        <f>IF(Table1[[#This Row],[Posting Date]]&lt;&gt;"",Table1[[#This Row],[Posting Date]],"")</f>
        <v/>
      </c>
      <c r="AK3003" s="46"/>
      <c r="AL3003" s="46" t="str">
        <f>IF(Table1[[#This Row],[Description]]&lt;&gt;"",Table1[[#This Row],[Description]],"")</f>
        <v/>
      </c>
      <c r="AM3003" s="46" t="str">
        <f>IF(Table1[[#This Row],[Posting Date]]&lt;&gt;"",Table1[[#This Row],[Reference Number]],"")</f>
        <v/>
      </c>
      <c r="AN3003" s="46" t="str">
        <f>TRIM(Table1[[#This Row],[Line '#]])</f>
        <v/>
      </c>
      <c r="AO3003" s="46" t="str">
        <f>TRIM(Table1[[#This Row],[Account]])</f>
        <v/>
      </c>
      <c r="AP3003" s="46" t="str">
        <f>IF(Table1[[#This Row],[Posting Date]]&lt;&gt;"",$D$5,"")</f>
        <v/>
      </c>
      <c r="AQ3003" s="46" t="str">
        <f>TRIM(Table1[[#This Row],[Departments-Prgrams]])</f>
        <v/>
      </c>
      <c r="AR3003" s="46" t="str">
        <f>TRIM(Table1[[#This Row],[Grant]])</f>
        <v/>
      </c>
      <c r="AS3003" s="46" t="str">
        <f>TRIM(Table1[[#This Row],[Staff ID]])</f>
        <v/>
      </c>
      <c r="AT3003" s="46" t="str">
        <f>IF(TRIM(Table1[[#This Row],[Budget Code]])=0,"",TRIM(Table1[[#This Row],[Budget Code]]))</f>
        <v/>
      </c>
      <c r="AU3003" s="46" t="str">
        <f>IF(Table1[[#This Row],[Line Description]]&lt;&gt;"",Table1[[#This Row],[Line Description]],"")</f>
        <v/>
      </c>
      <c r="AV3003" s="46" t="str">
        <f>IF(Table1[[#This Row],[Cur_Amount Debit]]&gt;0,ROUND(Table1[[#This Row],[Cur_Amount Debit]],2),"")</f>
        <v/>
      </c>
      <c r="AW3003" s="46" t="str">
        <f>IF(Table1[[#This Row],[Cur_Amount Credit]]&gt;0,ROUND(Table1[[#This Row],[Cur_Amount Credit]],2),"")</f>
        <v/>
      </c>
      <c r="AX3003" s="46" t="str">
        <f>LEFT(Table1[[#This Row],[Cur]],3)</f>
        <v/>
      </c>
      <c r="AY3003" s="59"/>
      <c r="AZ3003" s="46"/>
      <c r="BA3003" s="46" t="str">
        <f>IF(Table1[[#This Row],[Cur]]&lt;&gt;"",IF(Table1[[#This Row],[Cur]]="USD","",ExchangeRate),"")</f>
        <v/>
      </c>
      <c r="BB3003" s="46" t="str">
        <f>IF(Table1[[#This Row],[Grant]]&lt;&gt;"",VLOOKUP(Table1[[#This Row],[Grant]],Grants!B:D,3),"")</f>
        <v/>
      </c>
      <c r="BC3003" s="46" t="str">
        <f>TRIM(Table1[[#This Row],[Vendor ID]])</f>
        <v/>
      </c>
      <c r="BD3003">
        <f>IF(Table1[[#This Row],[Reference Number]]=Q3002,BD3002,BD3002+1)</f>
        <v>0</v>
      </c>
    </row>
    <row r="3004" spans="1:56" ht="11.25" customHeight="1" x14ac:dyDescent="0.25">
      <c r="A3004" s="1"/>
      <c r="B3004" s="88" t="str">
        <f>IF(Table1[[#This Row],[Posting Date]]&lt;&gt;"",IF(Table1[[#This Row],[Reference Number]]=Q3003,B3003+1,1),"")</f>
        <v/>
      </c>
      <c r="C3004" s="61"/>
      <c r="D3004" s="61"/>
      <c r="E3004" s="138"/>
      <c r="F3004" s="141" t="str">
        <f>IFERROR(IF(VLOOKUP(Table1[[#This Row],[Budget Code Description]],Dimentions!$X$6:$AC$139,2,FALSE)="","",VLOOKUP(Table1[[#This Row],[Budget Code Description]],Dimentions!$X$6:$AC$139,2,FALSE)),"")</f>
        <v/>
      </c>
      <c r="G3004" s="141"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1" t="str">
        <f>IFERROR(VLOOKUP(Table1[[#This Row],[Budget Code Description]],Table6[#All],8,FALSE),"")</f>
        <v/>
      </c>
      <c r="L3004" s="63"/>
      <c r="M3004" s="65" t="str">
        <f>IFERROR(VLOOKUP(Table1[[#This Row],[Staff ID]],Table2[],2,FALSE),"")</f>
        <v/>
      </c>
      <c r="N3004" s="209" t="str">
        <f>IFERROR(IF(VLOOKUP(Table1[[#This Row],[Budget Code Description]],Dimentions!$X$6:$AC$134,4,FALSE)="","",VLOOKUP(Table1[[#This Row],[Budget Code Description]],Dimentions!$X$6:$AC$134,4,FALSE)),"")</f>
        <v/>
      </c>
      <c r="O3004" s="65" t="str">
        <f>IFERROR(VLOOKUP(Table1[[#This Row],[Vendor ID]],Table549[],2,FALSE),"")</f>
        <v/>
      </c>
      <c r="P3004" s="63"/>
      <c r="Q3004" s="141" t="str">
        <f>IF(Table1[[#This Row],[Posting Date]]&lt;&gt;"",$D$9,"")</f>
        <v/>
      </c>
      <c r="R3004" s="157" t="str">
        <f>IF(Table1[[#This Row],[Posting Date]]&lt;&gt;"",$D$10,"")</f>
        <v/>
      </c>
      <c r="S3004" s="66"/>
      <c r="T3004" s="63"/>
      <c r="U3004" s="67"/>
      <c r="V3004" s="67"/>
      <c r="W3004" s="67" t="str">
        <f t="shared" si="51"/>
        <v/>
      </c>
      <c r="X3004" s="159" t="str">
        <f>IF(E3004="","",(IF(Table1[[#This Row],[Cur]]="USD",Table1[[#This Row],[Cur_Amount Debit]],Table1[[#This Row],[Cur_Amount Debit]]/Table1[[#This Row],[Exchange Rate]])))</f>
        <v/>
      </c>
      <c r="Y3004" s="159" t="str">
        <f>IF(E3004="","",(IF(Table1[[#This Row],[Cur]]="USD",Table1[[#This Row],[Cur_Amount Credit]],Table1[[#This Row],[Cur_Amount Credit]]/ExchangeRate)))</f>
        <v/>
      </c>
      <c r="Z3004" s="201" t="str">
        <f>IF(E3004="","",(Table1[[#This Row],[Debit USD]]-Table1[[#This Row],[Credit USD]]))</f>
        <v/>
      </c>
      <c r="AA3004" s="226"/>
      <c r="AB3004" s="255"/>
      <c r="AC3004" s="1"/>
      <c r="AD3004" s="15"/>
      <c r="AE3004" s="15" t="str">
        <f>IF(AND(OR(Table1[[#This Row],[Account]]="15030",Table1[[#This Row],[Account]]="15035",Table1[[#This Row],[Account]]="20150"),Table1[[#This Row],[Vendor ID]]=""),1,"")</f>
        <v/>
      </c>
      <c r="AF3004" s="15"/>
      <c r="AG3004" s="15"/>
      <c r="AH3004" s="15"/>
      <c r="AI3004" s="46" t="str">
        <f>IF(Table1[[#This Row],[Posting Date]]&lt;&gt;"","GJ-"&amp;CountryID,"")</f>
        <v/>
      </c>
      <c r="AJ3004" s="59" t="str">
        <f>IF(Table1[[#This Row],[Posting Date]]&lt;&gt;"",Table1[[#This Row],[Posting Date]],"")</f>
        <v/>
      </c>
      <c r="AK3004" s="46"/>
      <c r="AL3004" s="46" t="str">
        <f>IF(Table1[[#This Row],[Description]]&lt;&gt;"",Table1[[#This Row],[Description]],"")</f>
        <v/>
      </c>
      <c r="AM3004" s="46" t="str">
        <f>IF(Table1[[#This Row],[Posting Date]]&lt;&gt;"",Table1[[#This Row],[Reference Number]],"")</f>
        <v/>
      </c>
      <c r="AN3004" s="46" t="str">
        <f>TRIM(Table1[[#This Row],[Line '#]])</f>
        <v/>
      </c>
      <c r="AO3004" s="46" t="str">
        <f>TRIM(Table1[[#This Row],[Account]])</f>
        <v/>
      </c>
      <c r="AP3004" s="46" t="str">
        <f>IF(Table1[[#This Row],[Posting Date]]&lt;&gt;"",$D$5,"")</f>
        <v/>
      </c>
      <c r="AQ3004" s="46" t="str">
        <f>TRIM(Table1[[#This Row],[Departments-Prgrams]])</f>
        <v/>
      </c>
      <c r="AR3004" s="46" t="str">
        <f>TRIM(Table1[[#This Row],[Grant]])</f>
        <v/>
      </c>
      <c r="AS3004" s="46" t="str">
        <f>TRIM(Table1[[#This Row],[Staff ID]])</f>
        <v/>
      </c>
      <c r="AT3004" s="46" t="str">
        <f>IF(TRIM(Table1[[#This Row],[Budget Code]])=0,"",TRIM(Table1[[#This Row],[Budget Code]]))</f>
        <v/>
      </c>
      <c r="AU3004" s="46" t="str">
        <f>IF(Table1[[#This Row],[Line Description]]&lt;&gt;"",Table1[[#This Row],[Line Description]],"")</f>
        <v/>
      </c>
      <c r="AV3004" s="46" t="str">
        <f>IF(Table1[[#This Row],[Cur_Amount Debit]]&gt;0,ROUND(Table1[[#This Row],[Cur_Amount Debit]],2),"")</f>
        <v/>
      </c>
      <c r="AW3004" s="46" t="str">
        <f>IF(Table1[[#This Row],[Cur_Amount Credit]]&gt;0,ROUND(Table1[[#This Row],[Cur_Amount Credit]],2),"")</f>
        <v/>
      </c>
      <c r="AX3004" s="46" t="str">
        <f>LEFT(Table1[[#This Row],[Cur]],3)</f>
        <v/>
      </c>
      <c r="AY3004" s="59"/>
      <c r="AZ3004" s="46"/>
      <c r="BA3004" s="46" t="str">
        <f>IF(Table1[[#This Row],[Cur]]&lt;&gt;"",IF(Table1[[#This Row],[Cur]]="USD","",ExchangeRate),"")</f>
        <v/>
      </c>
      <c r="BB3004" s="46" t="str">
        <f>IF(Table1[[#This Row],[Grant]]&lt;&gt;"",VLOOKUP(Table1[[#This Row],[Grant]],Grants!B:D,3),"")</f>
        <v/>
      </c>
      <c r="BC3004" s="46" t="str">
        <f>TRIM(Table1[[#This Row],[Vendor ID]])</f>
        <v/>
      </c>
      <c r="BD3004">
        <f>IF(Table1[[#This Row],[Reference Number]]=Q3003,BD3003,BD3003+1)</f>
        <v>0</v>
      </c>
    </row>
    <row r="3005" spans="1:56" ht="11.25" customHeight="1" x14ac:dyDescent="0.25">
      <c r="A3005" s="1"/>
      <c r="B3005" s="88" t="str">
        <f>IF(Table1[[#This Row],[Posting Date]]&lt;&gt;"",IF(Table1[[#This Row],[Reference Number]]=Q3004,B3004+1,1),"")</f>
        <v/>
      </c>
      <c r="C3005" s="61"/>
      <c r="D3005" s="61"/>
      <c r="E3005" s="138"/>
      <c r="F3005" s="141" t="str">
        <f>IFERROR(IF(VLOOKUP(Table1[[#This Row],[Budget Code Description]],Dimentions!$X$6:$AC$139,2,FALSE)="","",VLOOKUP(Table1[[#This Row],[Budget Code Description]],Dimentions!$X$6:$AC$139,2,FALSE)),"")</f>
        <v/>
      </c>
      <c r="G3005" s="141"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1" t="str">
        <f>IFERROR(VLOOKUP(Table1[[#This Row],[Budget Code Description]],Table6[#All],8,FALSE),"")</f>
        <v/>
      </c>
      <c r="L3005" s="63"/>
      <c r="M3005" s="65" t="str">
        <f>IFERROR(VLOOKUP(Table1[[#This Row],[Staff ID]],Table2[],2,FALSE),"")</f>
        <v/>
      </c>
      <c r="N3005" s="209" t="str">
        <f>IFERROR(IF(VLOOKUP(Table1[[#This Row],[Budget Code Description]],Dimentions!$X$6:$AC$134,4,FALSE)="","",VLOOKUP(Table1[[#This Row],[Budget Code Description]],Dimentions!$X$6:$AC$134,4,FALSE)),"")</f>
        <v/>
      </c>
      <c r="O3005" s="65" t="str">
        <f>IFERROR(VLOOKUP(Table1[[#This Row],[Vendor ID]],Table549[],2,FALSE),"")</f>
        <v/>
      </c>
      <c r="P3005" s="63"/>
      <c r="Q3005" s="141" t="str">
        <f>IF(Table1[[#This Row],[Posting Date]]&lt;&gt;"",$D$9,"")</f>
        <v/>
      </c>
      <c r="R3005" s="157" t="str">
        <f>IF(Table1[[#This Row],[Posting Date]]&lt;&gt;"",$D$10,"")</f>
        <v/>
      </c>
      <c r="S3005" s="66"/>
      <c r="T3005" s="63"/>
      <c r="U3005" s="67"/>
      <c r="V3005" s="67"/>
      <c r="W3005" s="67" t="str">
        <f t="shared" si="51"/>
        <v/>
      </c>
      <c r="X3005" s="159" t="str">
        <f>IF(E3005="","",(IF(Table1[[#This Row],[Cur]]="USD",Table1[[#This Row],[Cur_Amount Debit]],Table1[[#This Row],[Cur_Amount Debit]]/Table1[[#This Row],[Exchange Rate]])))</f>
        <v/>
      </c>
      <c r="Y3005" s="159" t="str">
        <f>IF(E3005="","",(IF(Table1[[#This Row],[Cur]]="USD",Table1[[#This Row],[Cur_Amount Credit]],Table1[[#This Row],[Cur_Amount Credit]]/ExchangeRate)))</f>
        <v/>
      </c>
      <c r="Z3005" s="201" t="str">
        <f>IF(E3005="","",(Table1[[#This Row],[Debit USD]]-Table1[[#This Row],[Credit USD]]))</f>
        <v/>
      </c>
      <c r="AA3005" s="226"/>
      <c r="AB3005" s="255"/>
      <c r="AC3005" s="1"/>
      <c r="AD3005" s="15"/>
      <c r="AE3005" s="15" t="str">
        <f>IF(AND(OR(Table1[[#This Row],[Account]]="15030",Table1[[#This Row],[Account]]="15035",Table1[[#This Row],[Account]]="20150"),Table1[[#This Row],[Vendor ID]]=""),1,"")</f>
        <v/>
      </c>
      <c r="AF3005" s="15"/>
      <c r="AG3005" s="15"/>
      <c r="AH3005" s="15"/>
      <c r="AI3005" s="46" t="str">
        <f>IF(Table1[[#This Row],[Posting Date]]&lt;&gt;"","GJ-"&amp;CountryID,"")</f>
        <v/>
      </c>
      <c r="AJ3005" s="59" t="str">
        <f>IF(Table1[[#This Row],[Posting Date]]&lt;&gt;"",Table1[[#This Row],[Posting Date]],"")</f>
        <v/>
      </c>
      <c r="AK3005" s="46"/>
      <c r="AL3005" s="46" t="str">
        <f>IF(Table1[[#This Row],[Description]]&lt;&gt;"",Table1[[#This Row],[Description]],"")</f>
        <v/>
      </c>
      <c r="AM3005" s="46" t="str">
        <f>IF(Table1[[#This Row],[Posting Date]]&lt;&gt;"",Table1[[#This Row],[Reference Number]],"")</f>
        <v/>
      </c>
      <c r="AN3005" s="46" t="str">
        <f>TRIM(Table1[[#This Row],[Line '#]])</f>
        <v/>
      </c>
      <c r="AO3005" s="46" t="str">
        <f>TRIM(Table1[[#This Row],[Account]])</f>
        <v/>
      </c>
      <c r="AP3005" s="46" t="str">
        <f>IF(Table1[[#This Row],[Posting Date]]&lt;&gt;"",$D$5,"")</f>
        <v/>
      </c>
      <c r="AQ3005" s="46" t="str">
        <f>TRIM(Table1[[#This Row],[Departments-Prgrams]])</f>
        <v/>
      </c>
      <c r="AR3005" s="46" t="str">
        <f>TRIM(Table1[[#This Row],[Grant]])</f>
        <v/>
      </c>
      <c r="AS3005" s="46" t="str">
        <f>TRIM(Table1[[#This Row],[Staff ID]])</f>
        <v/>
      </c>
      <c r="AT3005" s="46" t="str">
        <f>IF(TRIM(Table1[[#This Row],[Budget Code]])=0,"",TRIM(Table1[[#This Row],[Budget Code]]))</f>
        <v/>
      </c>
      <c r="AU3005" s="46" t="str">
        <f>IF(Table1[[#This Row],[Line Description]]&lt;&gt;"",Table1[[#This Row],[Line Description]],"")</f>
        <v/>
      </c>
      <c r="AV3005" s="46" t="str">
        <f>IF(Table1[[#This Row],[Cur_Amount Debit]]&gt;0,ROUND(Table1[[#This Row],[Cur_Amount Debit]],2),"")</f>
        <v/>
      </c>
      <c r="AW3005" s="46" t="str">
        <f>IF(Table1[[#This Row],[Cur_Amount Credit]]&gt;0,ROUND(Table1[[#This Row],[Cur_Amount Credit]],2),"")</f>
        <v/>
      </c>
      <c r="AX3005" s="46" t="str">
        <f>LEFT(Table1[[#This Row],[Cur]],3)</f>
        <v/>
      </c>
      <c r="AY3005" s="59"/>
      <c r="AZ3005" s="46"/>
      <c r="BA3005" s="46" t="str">
        <f>IF(Table1[[#This Row],[Cur]]&lt;&gt;"",IF(Table1[[#This Row],[Cur]]="USD","",ExchangeRate),"")</f>
        <v/>
      </c>
      <c r="BB3005" s="46" t="str">
        <f>IF(Table1[[#This Row],[Grant]]&lt;&gt;"",VLOOKUP(Table1[[#This Row],[Grant]],Grants!B:D,3),"")</f>
        <v/>
      </c>
      <c r="BC3005" s="46" t="str">
        <f>TRIM(Table1[[#This Row],[Vendor ID]])</f>
        <v/>
      </c>
      <c r="BD3005">
        <f>IF(Table1[[#This Row],[Reference Number]]=Q3004,BD3004,BD3004+1)</f>
        <v>0</v>
      </c>
    </row>
    <row r="3006" spans="1:56" ht="11.25" customHeight="1" x14ac:dyDescent="0.25">
      <c r="A3006" s="1"/>
      <c r="B3006" s="88" t="str">
        <f>IF(Table1[[#This Row],[Posting Date]]&lt;&gt;"",IF(Table1[[#This Row],[Reference Number]]=Q3005,B3005+1,1),"")</f>
        <v/>
      </c>
      <c r="C3006" s="61"/>
      <c r="D3006" s="61"/>
      <c r="E3006" s="138"/>
      <c r="F3006" s="141" t="str">
        <f>IFERROR(IF(VLOOKUP(Table1[[#This Row],[Budget Code Description]],Dimentions!$X$6:$AC$139,2,FALSE)="","",VLOOKUP(Table1[[#This Row],[Budget Code Description]],Dimentions!$X$6:$AC$139,2,FALSE)),"")</f>
        <v/>
      </c>
      <c r="G3006" s="141"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1" t="str">
        <f>IFERROR(VLOOKUP(Table1[[#This Row],[Budget Code Description]],Table6[#All],8,FALSE),"")</f>
        <v/>
      </c>
      <c r="L3006" s="63"/>
      <c r="M3006" s="65" t="str">
        <f>IFERROR(VLOOKUP(Table1[[#This Row],[Staff ID]],Table2[],2,FALSE),"")</f>
        <v/>
      </c>
      <c r="N3006" s="209" t="str">
        <f>IFERROR(IF(VLOOKUP(Table1[[#This Row],[Budget Code Description]],Dimentions!$X$6:$AC$134,4,FALSE)="","",VLOOKUP(Table1[[#This Row],[Budget Code Description]],Dimentions!$X$6:$AC$134,4,FALSE)),"")</f>
        <v/>
      </c>
      <c r="O3006" s="65" t="str">
        <f>IFERROR(VLOOKUP(Table1[[#This Row],[Vendor ID]],Table549[],2,FALSE),"")</f>
        <v/>
      </c>
      <c r="P3006" s="63"/>
      <c r="Q3006" s="141" t="str">
        <f>IF(Table1[[#This Row],[Posting Date]]&lt;&gt;"",$D$9,"")</f>
        <v/>
      </c>
      <c r="R3006" s="157" t="str">
        <f>IF(Table1[[#This Row],[Posting Date]]&lt;&gt;"",$D$10,"")</f>
        <v/>
      </c>
      <c r="S3006" s="66"/>
      <c r="T3006" s="63"/>
      <c r="U3006" s="67"/>
      <c r="V3006" s="67"/>
      <c r="W3006" s="67" t="str">
        <f t="shared" si="51"/>
        <v/>
      </c>
      <c r="X3006" s="159" t="str">
        <f>IF(E3006="","",(IF(Table1[[#This Row],[Cur]]="USD",Table1[[#This Row],[Cur_Amount Debit]],Table1[[#This Row],[Cur_Amount Debit]]/Table1[[#This Row],[Exchange Rate]])))</f>
        <v/>
      </c>
      <c r="Y3006" s="159" t="str">
        <f>IF(E3006="","",(IF(Table1[[#This Row],[Cur]]="USD",Table1[[#This Row],[Cur_Amount Credit]],Table1[[#This Row],[Cur_Amount Credit]]/ExchangeRate)))</f>
        <v/>
      </c>
      <c r="Z3006" s="201" t="str">
        <f>IF(E3006="","",(Table1[[#This Row],[Debit USD]]-Table1[[#This Row],[Credit USD]]))</f>
        <v/>
      </c>
      <c r="AA3006" s="226"/>
      <c r="AB3006" s="255"/>
      <c r="AC3006" s="1"/>
      <c r="AD3006" s="15"/>
      <c r="AE3006" s="15" t="str">
        <f>IF(AND(OR(Table1[[#This Row],[Account]]="15030",Table1[[#This Row],[Account]]="15035",Table1[[#This Row],[Account]]="20150"),Table1[[#This Row],[Vendor ID]]=""),1,"")</f>
        <v/>
      </c>
      <c r="AF3006" s="15"/>
      <c r="AG3006" s="15"/>
      <c r="AH3006" s="15"/>
      <c r="AI3006" s="46" t="str">
        <f>IF(Table1[[#This Row],[Posting Date]]&lt;&gt;"","GJ-"&amp;CountryID,"")</f>
        <v/>
      </c>
      <c r="AJ3006" s="59" t="str">
        <f>IF(Table1[[#This Row],[Posting Date]]&lt;&gt;"",Table1[[#This Row],[Posting Date]],"")</f>
        <v/>
      </c>
      <c r="AK3006" s="46"/>
      <c r="AL3006" s="46" t="str">
        <f>IF(Table1[[#This Row],[Description]]&lt;&gt;"",Table1[[#This Row],[Description]],"")</f>
        <v/>
      </c>
      <c r="AM3006" s="46" t="str">
        <f>IF(Table1[[#This Row],[Posting Date]]&lt;&gt;"",Table1[[#This Row],[Reference Number]],"")</f>
        <v/>
      </c>
      <c r="AN3006" s="46" t="str">
        <f>TRIM(Table1[[#This Row],[Line '#]])</f>
        <v/>
      </c>
      <c r="AO3006" s="46" t="str">
        <f>TRIM(Table1[[#This Row],[Account]])</f>
        <v/>
      </c>
      <c r="AP3006" s="46" t="str">
        <f>IF(Table1[[#This Row],[Posting Date]]&lt;&gt;"",$D$5,"")</f>
        <v/>
      </c>
      <c r="AQ3006" s="46" t="str">
        <f>TRIM(Table1[[#This Row],[Departments-Prgrams]])</f>
        <v/>
      </c>
      <c r="AR3006" s="46" t="str">
        <f>TRIM(Table1[[#This Row],[Grant]])</f>
        <v/>
      </c>
      <c r="AS3006" s="46" t="str">
        <f>TRIM(Table1[[#This Row],[Staff ID]])</f>
        <v/>
      </c>
      <c r="AT3006" s="46" t="str">
        <f>IF(TRIM(Table1[[#This Row],[Budget Code]])=0,"",TRIM(Table1[[#This Row],[Budget Code]]))</f>
        <v/>
      </c>
      <c r="AU3006" s="46" t="str">
        <f>IF(Table1[[#This Row],[Line Description]]&lt;&gt;"",Table1[[#This Row],[Line Description]],"")</f>
        <v/>
      </c>
      <c r="AV3006" s="46" t="str">
        <f>IF(Table1[[#This Row],[Cur_Amount Debit]]&gt;0,ROUND(Table1[[#This Row],[Cur_Amount Debit]],2),"")</f>
        <v/>
      </c>
      <c r="AW3006" s="46" t="str">
        <f>IF(Table1[[#This Row],[Cur_Amount Credit]]&gt;0,ROUND(Table1[[#This Row],[Cur_Amount Credit]],2),"")</f>
        <v/>
      </c>
      <c r="AX3006" s="46" t="str">
        <f>LEFT(Table1[[#This Row],[Cur]],3)</f>
        <v/>
      </c>
      <c r="AY3006" s="59"/>
      <c r="AZ3006" s="46"/>
      <c r="BA3006" s="46" t="str">
        <f>IF(Table1[[#This Row],[Cur]]&lt;&gt;"",IF(Table1[[#This Row],[Cur]]="USD","",ExchangeRate),"")</f>
        <v/>
      </c>
      <c r="BB3006" s="46" t="str">
        <f>IF(Table1[[#This Row],[Grant]]&lt;&gt;"",VLOOKUP(Table1[[#This Row],[Grant]],Grants!B:D,3),"")</f>
        <v/>
      </c>
      <c r="BC3006" s="46" t="str">
        <f>TRIM(Table1[[#This Row],[Vendor ID]])</f>
        <v/>
      </c>
      <c r="BD3006">
        <f>IF(Table1[[#This Row],[Reference Number]]=Q3005,BD3005,BD3005+1)</f>
        <v>0</v>
      </c>
    </row>
    <row r="3007" spans="1:56" ht="11.25" customHeight="1" x14ac:dyDescent="0.25">
      <c r="A3007" s="1"/>
      <c r="B3007" s="88" t="str">
        <f>IF(Table1[[#This Row],[Posting Date]]&lt;&gt;"",IF(Table1[[#This Row],[Reference Number]]=Q3006,B3006+1,1),"")</f>
        <v/>
      </c>
      <c r="C3007" s="61"/>
      <c r="D3007" s="61"/>
      <c r="E3007" s="138"/>
      <c r="F3007" s="141" t="str">
        <f>IFERROR(IF(VLOOKUP(Table1[[#This Row],[Budget Code Description]],Dimentions!$X$6:$AC$139,2,FALSE)="","",VLOOKUP(Table1[[#This Row],[Budget Code Description]],Dimentions!$X$6:$AC$139,2,FALSE)),"")</f>
        <v/>
      </c>
      <c r="G3007" s="141"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1" t="str">
        <f>IFERROR(VLOOKUP(Table1[[#This Row],[Budget Code Description]],Table6[#All],8,FALSE),"")</f>
        <v/>
      </c>
      <c r="L3007" s="63"/>
      <c r="M3007" s="65" t="str">
        <f>IFERROR(VLOOKUP(Table1[[#This Row],[Staff ID]],Table2[],2,FALSE),"")</f>
        <v/>
      </c>
      <c r="N3007" s="209" t="str">
        <f>IFERROR(IF(VLOOKUP(Table1[[#This Row],[Budget Code Description]],Dimentions!$X$6:$AC$134,4,FALSE)="","",VLOOKUP(Table1[[#This Row],[Budget Code Description]],Dimentions!$X$6:$AC$134,4,FALSE)),"")</f>
        <v/>
      </c>
      <c r="O3007" s="65" t="str">
        <f>IFERROR(VLOOKUP(Table1[[#This Row],[Vendor ID]],Table549[],2,FALSE),"")</f>
        <v/>
      </c>
      <c r="P3007" s="63"/>
      <c r="Q3007" s="141" t="str">
        <f>IF(Table1[[#This Row],[Posting Date]]&lt;&gt;"",$D$9,"")</f>
        <v/>
      </c>
      <c r="R3007" s="157" t="str">
        <f>IF(Table1[[#This Row],[Posting Date]]&lt;&gt;"",$D$10,"")</f>
        <v/>
      </c>
      <c r="S3007" s="66"/>
      <c r="T3007" s="63"/>
      <c r="U3007" s="67"/>
      <c r="V3007" s="67"/>
      <c r="W3007" s="67" t="str">
        <f t="shared" si="51"/>
        <v/>
      </c>
      <c r="X3007" s="159" t="str">
        <f>IF(E3007="","",(IF(Table1[[#This Row],[Cur]]="USD",Table1[[#This Row],[Cur_Amount Debit]],Table1[[#This Row],[Cur_Amount Debit]]/Table1[[#This Row],[Exchange Rate]])))</f>
        <v/>
      </c>
      <c r="Y3007" s="159" t="str">
        <f>IF(E3007="","",(IF(Table1[[#This Row],[Cur]]="USD",Table1[[#This Row],[Cur_Amount Credit]],Table1[[#This Row],[Cur_Amount Credit]]/ExchangeRate)))</f>
        <v/>
      </c>
      <c r="Z3007" s="201" t="str">
        <f>IF(E3007="","",(Table1[[#This Row],[Debit USD]]-Table1[[#This Row],[Credit USD]]))</f>
        <v/>
      </c>
      <c r="AA3007" s="226"/>
      <c r="AB3007" s="255"/>
      <c r="AC3007" s="1"/>
      <c r="AD3007" s="15"/>
      <c r="AE3007" s="15" t="str">
        <f>IF(AND(OR(Table1[[#This Row],[Account]]="15030",Table1[[#This Row],[Account]]="15035",Table1[[#This Row],[Account]]="20150"),Table1[[#This Row],[Vendor ID]]=""),1,"")</f>
        <v/>
      </c>
      <c r="AF3007" s="15"/>
      <c r="AG3007" s="15"/>
      <c r="AH3007" s="15"/>
      <c r="AI3007" s="46" t="str">
        <f>IF(Table1[[#This Row],[Posting Date]]&lt;&gt;"","GJ-"&amp;CountryID,"")</f>
        <v/>
      </c>
      <c r="AJ3007" s="59" t="str">
        <f>IF(Table1[[#This Row],[Posting Date]]&lt;&gt;"",Table1[[#This Row],[Posting Date]],"")</f>
        <v/>
      </c>
      <c r="AK3007" s="46"/>
      <c r="AL3007" s="46" t="str">
        <f>IF(Table1[[#This Row],[Description]]&lt;&gt;"",Table1[[#This Row],[Description]],"")</f>
        <v/>
      </c>
      <c r="AM3007" s="46" t="str">
        <f>IF(Table1[[#This Row],[Posting Date]]&lt;&gt;"",Table1[[#This Row],[Reference Number]],"")</f>
        <v/>
      </c>
      <c r="AN3007" s="46" t="str">
        <f>TRIM(Table1[[#This Row],[Line '#]])</f>
        <v/>
      </c>
      <c r="AO3007" s="46" t="str">
        <f>TRIM(Table1[[#This Row],[Account]])</f>
        <v/>
      </c>
      <c r="AP3007" s="46" t="str">
        <f>IF(Table1[[#This Row],[Posting Date]]&lt;&gt;"",$D$5,"")</f>
        <v/>
      </c>
      <c r="AQ3007" s="46" t="str">
        <f>TRIM(Table1[[#This Row],[Departments-Prgrams]])</f>
        <v/>
      </c>
      <c r="AR3007" s="46" t="str">
        <f>TRIM(Table1[[#This Row],[Grant]])</f>
        <v/>
      </c>
      <c r="AS3007" s="46" t="str">
        <f>TRIM(Table1[[#This Row],[Staff ID]])</f>
        <v/>
      </c>
      <c r="AT3007" s="46" t="str">
        <f>IF(TRIM(Table1[[#This Row],[Budget Code]])=0,"",TRIM(Table1[[#This Row],[Budget Code]]))</f>
        <v/>
      </c>
      <c r="AU3007" s="46" t="str">
        <f>IF(Table1[[#This Row],[Line Description]]&lt;&gt;"",Table1[[#This Row],[Line Description]],"")</f>
        <v/>
      </c>
      <c r="AV3007" s="46" t="str">
        <f>IF(Table1[[#This Row],[Cur_Amount Debit]]&gt;0,ROUND(Table1[[#This Row],[Cur_Amount Debit]],2),"")</f>
        <v/>
      </c>
      <c r="AW3007" s="46" t="str">
        <f>IF(Table1[[#This Row],[Cur_Amount Credit]]&gt;0,ROUND(Table1[[#This Row],[Cur_Amount Credit]],2),"")</f>
        <v/>
      </c>
      <c r="AX3007" s="46" t="str">
        <f>LEFT(Table1[[#This Row],[Cur]],3)</f>
        <v/>
      </c>
      <c r="AY3007" s="59"/>
      <c r="AZ3007" s="46"/>
      <c r="BA3007" s="46" t="str">
        <f>IF(Table1[[#This Row],[Cur]]&lt;&gt;"",IF(Table1[[#This Row],[Cur]]="USD","",ExchangeRate),"")</f>
        <v/>
      </c>
      <c r="BB3007" s="46" t="str">
        <f>IF(Table1[[#This Row],[Grant]]&lt;&gt;"",VLOOKUP(Table1[[#This Row],[Grant]],Grants!B:D,3),"")</f>
        <v/>
      </c>
      <c r="BC3007" s="46" t="str">
        <f>TRIM(Table1[[#This Row],[Vendor ID]])</f>
        <v/>
      </c>
      <c r="BD3007">
        <f>IF(Table1[[#This Row],[Reference Number]]=Q3006,BD3006,BD3006+1)</f>
        <v>0</v>
      </c>
    </row>
    <row r="3008" spans="1:56" ht="11.25" customHeight="1" x14ac:dyDescent="0.25">
      <c r="A3008" s="1"/>
      <c r="B3008" s="88" t="str">
        <f>IF(Table1[[#This Row],[Posting Date]]&lt;&gt;"",IF(Table1[[#This Row],[Reference Number]]=Q3007,B3007+1,1),"")</f>
        <v/>
      </c>
      <c r="C3008" s="61"/>
      <c r="D3008" s="61"/>
      <c r="E3008" s="138"/>
      <c r="F3008" s="141" t="str">
        <f>IFERROR(IF(VLOOKUP(Table1[[#This Row],[Budget Code Description]],Dimentions!$X$6:$AC$139,2,FALSE)="","",VLOOKUP(Table1[[#This Row],[Budget Code Description]],Dimentions!$X$6:$AC$139,2,FALSE)),"")</f>
        <v/>
      </c>
      <c r="G3008" s="141"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1" t="str">
        <f>IFERROR(VLOOKUP(Table1[[#This Row],[Budget Code Description]],Table6[#All],8,FALSE),"")</f>
        <v/>
      </c>
      <c r="L3008" s="63"/>
      <c r="M3008" s="65" t="str">
        <f>IFERROR(VLOOKUP(Table1[[#This Row],[Staff ID]],Table2[],2,FALSE),"")</f>
        <v/>
      </c>
      <c r="N3008" s="209" t="str">
        <f>IFERROR(IF(VLOOKUP(Table1[[#This Row],[Budget Code Description]],Dimentions!$X$6:$AC$134,4,FALSE)="","",VLOOKUP(Table1[[#This Row],[Budget Code Description]],Dimentions!$X$6:$AC$134,4,FALSE)),"")</f>
        <v/>
      </c>
      <c r="O3008" s="65" t="str">
        <f>IFERROR(VLOOKUP(Table1[[#This Row],[Vendor ID]],Table549[],2,FALSE),"")</f>
        <v/>
      </c>
      <c r="P3008" s="63"/>
      <c r="Q3008" s="141" t="str">
        <f>IF(Table1[[#This Row],[Posting Date]]&lt;&gt;"",$D$9,"")</f>
        <v/>
      </c>
      <c r="R3008" s="157" t="str">
        <f>IF(Table1[[#This Row],[Posting Date]]&lt;&gt;"",$D$10,"")</f>
        <v/>
      </c>
      <c r="S3008" s="66"/>
      <c r="T3008" s="63"/>
      <c r="U3008" s="67"/>
      <c r="V3008" s="67"/>
      <c r="W3008" s="67" t="str">
        <f t="shared" si="51"/>
        <v/>
      </c>
      <c r="X3008" s="159" t="str">
        <f>IF(E3008="","",(IF(Table1[[#This Row],[Cur]]="USD",Table1[[#This Row],[Cur_Amount Debit]],Table1[[#This Row],[Cur_Amount Debit]]/Table1[[#This Row],[Exchange Rate]])))</f>
        <v/>
      </c>
      <c r="Y3008" s="159" t="str">
        <f>IF(E3008="","",(IF(Table1[[#This Row],[Cur]]="USD",Table1[[#This Row],[Cur_Amount Credit]],Table1[[#This Row],[Cur_Amount Credit]]/ExchangeRate)))</f>
        <v/>
      </c>
      <c r="Z3008" s="201" t="str">
        <f>IF(E3008="","",(Table1[[#This Row],[Debit USD]]-Table1[[#This Row],[Credit USD]]))</f>
        <v/>
      </c>
      <c r="AA3008" s="226"/>
      <c r="AB3008" s="255"/>
      <c r="AC3008" s="1"/>
      <c r="AD3008" s="15"/>
      <c r="AE3008" s="15" t="str">
        <f>IF(AND(OR(Table1[[#This Row],[Account]]="15030",Table1[[#This Row],[Account]]="15035",Table1[[#This Row],[Account]]="20150"),Table1[[#This Row],[Vendor ID]]=""),1,"")</f>
        <v/>
      </c>
      <c r="AF3008" s="15"/>
      <c r="AG3008" s="15"/>
      <c r="AH3008" s="15"/>
      <c r="AI3008" s="46" t="str">
        <f>IF(Table1[[#This Row],[Posting Date]]&lt;&gt;"","GJ-"&amp;CountryID,"")</f>
        <v/>
      </c>
      <c r="AJ3008" s="59" t="str">
        <f>IF(Table1[[#This Row],[Posting Date]]&lt;&gt;"",Table1[[#This Row],[Posting Date]],"")</f>
        <v/>
      </c>
      <c r="AK3008" s="46"/>
      <c r="AL3008" s="46" t="str">
        <f>IF(Table1[[#This Row],[Description]]&lt;&gt;"",Table1[[#This Row],[Description]],"")</f>
        <v/>
      </c>
      <c r="AM3008" s="46" t="str">
        <f>IF(Table1[[#This Row],[Posting Date]]&lt;&gt;"",Table1[[#This Row],[Reference Number]],"")</f>
        <v/>
      </c>
      <c r="AN3008" s="46" t="str">
        <f>TRIM(Table1[[#This Row],[Line '#]])</f>
        <v/>
      </c>
      <c r="AO3008" s="46" t="str">
        <f>TRIM(Table1[[#This Row],[Account]])</f>
        <v/>
      </c>
      <c r="AP3008" s="46" t="str">
        <f>IF(Table1[[#This Row],[Posting Date]]&lt;&gt;"",$D$5,"")</f>
        <v/>
      </c>
      <c r="AQ3008" s="46" t="str">
        <f>TRIM(Table1[[#This Row],[Departments-Prgrams]])</f>
        <v/>
      </c>
      <c r="AR3008" s="46" t="str">
        <f>TRIM(Table1[[#This Row],[Grant]])</f>
        <v/>
      </c>
      <c r="AS3008" s="46" t="str">
        <f>TRIM(Table1[[#This Row],[Staff ID]])</f>
        <v/>
      </c>
      <c r="AT3008" s="46" t="str">
        <f>IF(TRIM(Table1[[#This Row],[Budget Code]])=0,"",TRIM(Table1[[#This Row],[Budget Code]]))</f>
        <v/>
      </c>
      <c r="AU3008" s="46" t="str">
        <f>IF(Table1[[#This Row],[Line Description]]&lt;&gt;"",Table1[[#This Row],[Line Description]],"")</f>
        <v/>
      </c>
      <c r="AV3008" s="46" t="str">
        <f>IF(Table1[[#This Row],[Cur_Amount Debit]]&gt;0,ROUND(Table1[[#This Row],[Cur_Amount Debit]],2),"")</f>
        <v/>
      </c>
      <c r="AW3008" s="46" t="str">
        <f>IF(Table1[[#This Row],[Cur_Amount Credit]]&gt;0,ROUND(Table1[[#This Row],[Cur_Amount Credit]],2),"")</f>
        <v/>
      </c>
      <c r="AX3008" s="46" t="str">
        <f>LEFT(Table1[[#This Row],[Cur]],3)</f>
        <v/>
      </c>
      <c r="AY3008" s="59"/>
      <c r="AZ3008" s="46"/>
      <c r="BA3008" s="46" t="str">
        <f>IF(Table1[[#This Row],[Cur]]&lt;&gt;"",IF(Table1[[#This Row],[Cur]]="USD","",ExchangeRate),"")</f>
        <v/>
      </c>
      <c r="BB3008" s="46" t="str">
        <f>IF(Table1[[#This Row],[Grant]]&lt;&gt;"",VLOOKUP(Table1[[#This Row],[Grant]],Grants!B:D,3),"")</f>
        <v/>
      </c>
      <c r="BC3008" s="46" t="str">
        <f>TRIM(Table1[[#This Row],[Vendor ID]])</f>
        <v/>
      </c>
      <c r="BD3008">
        <f>IF(Table1[[#This Row],[Reference Number]]=Q3007,BD3007,BD3007+1)</f>
        <v>0</v>
      </c>
    </row>
    <row r="3009" spans="1:56" ht="11.25" customHeight="1" x14ac:dyDescent="0.25">
      <c r="A3009" s="1"/>
      <c r="B3009" s="88" t="str">
        <f>IF(Table1[[#This Row],[Posting Date]]&lt;&gt;"",IF(Table1[[#This Row],[Reference Number]]=Q3008,B3008+1,1),"")</f>
        <v/>
      </c>
      <c r="C3009" s="61"/>
      <c r="D3009" s="61"/>
      <c r="E3009" s="138"/>
      <c r="F3009" s="141" t="str">
        <f>IFERROR(IF(VLOOKUP(Table1[[#This Row],[Budget Code Description]],Dimentions!$X$6:$AC$139,2,FALSE)="","",VLOOKUP(Table1[[#This Row],[Budget Code Description]],Dimentions!$X$6:$AC$139,2,FALSE)),"")</f>
        <v/>
      </c>
      <c r="G3009" s="141"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1" t="str">
        <f>IFERROR(VLOOKUP(Table1[[#This Row],[Budget Code Description]],Table6[#All],8,FALSE),"")</f>
        <v/>
      </c>
      <c r="L3009" s="63"/>
      <c r="M3009" s="65" t="str">
        <f>IFERROR(VLOOKUP(Table1[[#This Row],[Staff ID]],Table2[],2,FALSE),"")</f>
        <v/>
      </c>
      <c r="N3009" s="209" t="str">
        <f>IFERROR(IF(VLOOKUP(Table1[[#This Row],[Budget Code Description]],Dimentions!$X$6:$AC$134,4,FALSE)="","",VLOOKUP(Table1[[#This Row],[Budget Code Description]],Dimentions!$X$6:$AC$134,4,FALSE)),"")</f>
        <v/>
      </c>
      <c r="O3009" s="65" t="str">
        <f>IFERROR(VLOOKUP(Table1[[#This Row],[Vendor ID]],Table549[],2,FALSE),"")</f>
        <v/>
      </c>
      <c r="P3009" s="63"/>
      <c r="Q3009" s="141" t="str">
        <f>IF(Table1[[#This Row],[Posting Date]]&lt;&gt;"",$D$9,"")</f>
        <v/>
      </c>
      <c r="R3009" s="157" t="str">
        <f>IF(Table1[[#This Row],[Posting Date]]&lt;&gt;"",$D$10,"")</f>
        <v/>
      </c>
      <c r="S3009" s="66"/>
      <c r="T3009" s="63"/>
      <c r="U3009" s="67"/>
      <c r="V3009" s="67"/>
      <c r="W3009" s="67" t="str">
        <f t="shared" si="51"/>
        <v/>
      </c>
      <c r="X3009" s="159" t="str">
        <f>IF(E3009="","",(IF(Table1[[#This Row],[Cur]]="USD",Table1[[#This Row],[Cur_Amount Debit]],Table1[[#This Row],[Cur_Amount Debit]]/Table1[[#This Row],[Exchange Rate]])))</f>
        <v/>
      </c>
      <c r="Y3009" s="159" t="str">
        <f>IF(E3009="","",(IF(Table1[[#This Row],[Cur]]="USD",Table1[[#This Row],[Cur_Amount Credit]],Table1[[#This Row],[Cur_Amount Credit]]/ExchangeRate)))</f>
        <v/>
      </c>
      <c r="Z3009" s="201" t="str">
        <f>IF(E3009="","",(Table1[[#This Row],[Debit USD]]-Table1[[#This Row],[Credit USD]]))</f>
        <v/>
      </c>
      <c r="AA3009" s="226"/>
      <c r="AB3009" s="255"/>
      <c r="AC3009" s="1"/>
      <c r="AD3009" s="15"/>
      <c r="AE3009" s="15" t="str">
        <f>IF(AND(OR(Table1[[#This Row],[Account]]="15030",Table1[[#This Row],[Account]]="15035",Table1[[#This Row],[Account]]="20150"),Table1[[#This Row],[Vendor ID]]=""),1,"")</f>
        <v/>
      </c>
      <c r="AF3009" s="15"/>
      <c r="AG3009" s="15"/>
      <c r="AH3009" s="15"/>
      <c r="AI3009" s="46" t="str">
        <f>IF(Table1[[#This Row],[Posting Date]]&lt;&gt;"","GJ-"&amp;CountryID,"")</f>
        <v/>
      </c>
      <c r="AJ3009" s="59" t="str">
        <f>IF(Table1[[#This Row],[Posting Date]]&lt;&gt;"",Table1[[#This Row],[Posting Date]],"")</f>
        <v/>
      </c>
      <c r="AK3009" s="46"/>
      <c r="AL3009" s="46" t="str">
        <f>IF(Table1[[#This Row],[Description]]&lt;&gt;"",Table1[[#This Row],[Description]],"")</f>
        <v/>
      </c>
      <c r="AM3009" s="46" t="str">
        <f>IF(Table1[[#This Row],[Posting Date]]&lt;&gt;"",Table1[[#This Row],[Reference Number]],"")</f>
        <v/>
      </c>
      <c r="AN3009" s="46" t="str">
        <f>TRIM(Table1[[#This Row],[Line '#]])</f>
        <v/>
      </c>
      <c r="AO3009" s="46" t="str">
        <f>TRIM(Table1[[#This Row],[Account]])</f>
        <v/>
      </c>
      <c r="AP3009" s="46" t="str">
        <f>IF(Table1[[#This Row],[Posting Date]]&lt;&gt;"",$D$5,"")</f>
        <v/>
      </c>
      <c r="AQ3009" s="46" t="str">
        <f>TRIM(Table1[[#This Row],[Departments-Prgrams]])</f>
        <v/>
      </c>
      <c r="AR3009" s="46" t="str">
        <f>TRIM(Table1[[#This Row],[Grant]])</f>
        <v/>
      </c>
      <c r="AS3009" s="46" t="str">
        <f>TRIM(Table1[[#This Row],[Staff ID]])</f>
        <v/>
      </c>
      <c r="AT3009" s="46" t="str">
        <f>IF(TRIM(Table1[[#This Row],[Budget Code]])=0,"",TRIM(Table1[[#This Row],[Budget Code]]))</f>
        <v/>
      </c>
      <c r="AU3009" s="46" t="str">
        <f>IF(Table1[[#This Row],[Line Description]]&lt;&gt;"",Table1[[#This Row],[Line Description]],"")</f>
        <v/>
      </c>
      <c r="AV3009" s="46" t="str">
        <f>IF(Table1[[#This Row],[Cur_Amount Debit]]&gt;0,ROUND(Table1[[#This Row],[Cur_Amount Debit]],2),"")</f>
        <v/>
      </c>
      <c r="AW3009" s="46" t="str">
        <f>IF(Table1[[#This Row],[Cur_Amount Credit]]&gt;0,ROUND(Table1[[#This Row],[Cur_Amount Credit]],2),"")</f>
        <v/>
      </c>
      <c r="AX3009" s="46" t="str">
        <f>LEFT(Table1[[#This Row],[Cur]],3)</f>
        <v/>
      </c>
      <c r="AY3009" s="59"/>
      <c r="AZ3009" s="46"/>
      <c r="BA3009" s="46" t="str">
        <f>IF(Table1[[#This Row],[Cur]]&lt;&gt;"",IF(Table1[[#This Row],[Cur]]="USD","",ExchangeRate),"")</f>
        <v/>
      </c>
      <c r="BB3009" s="46" t="str">
        <f>IF(Table1[[#This Row],[Grant]]&lt;&gt;"",VLOOKUP(Table1[[#This Row],[Grant]],Grants!B:D,3),"")</f>
        <v/>
      </c>
      <c r="BC3009" s="46" t="str">
        <f>TRIM(Table1[[#This Row],[Vendor ID]])</f>
        <v/>
      </c>
      <c r="BD3009">
        <f>IF(Table1[[#This Row],[Reference Number]]=Q3008,BD3008,BD3008+1)</f>
        <v>0</v>
      </c>
    </row>
    <row r="3010" spans="1:56" ht="11.25" customHeight="1" x14ac:dyDescent="0.25">
      <c r="A3010" s="1"/>
      <c r="B3010" s="88" t="str">
        <f>IF(Table1[[#This Row],[Posting Date]]&lt;&gt;"",IF(Table1[[#This Row],[Reference Number]]=Q3009,B3009+1,1),"")</f>
        <v/>
      </c>
      <c r="C3010" s="61"/>
      <c r="D3010" s="61"/>
      <c r="E3010" s="138"/>
      <c r="F3010" s="141" t="str">
        <f>IFERROR(IF(VLOOKUP(Table1[[#This Row],[Budget Code Description]],Dimentions!$X$6:$AC$139,2,FALSE)="","",VLOOKUP(Table1[[#This Row],[Budget Code Description]],Dimentions!$X$6:$AC$139,2,FALSE)),"")</f>
        <v/>
      </c>
      <c r="G3010" s="141"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1" t="str">
        <f>IFERROR(VLOOKUP(Table1[[#This Row],[Budget Code Description]],Table6[#All],8,FALSE),"")</f>
        <v/>
      </c>
      <c r="L3010" s="63"/>
      <c r="M3010" s="65" t="str">
        <f>IFERROR(VLOOKUP(Table1[[#This Row],[Staff ID]],Table2[],2,FALSE),"")</f>
        <v/>
      </c>
      <c r="N3010" s="209" t="str">
        <f>IFERROR(IF(VLOOKUP(Table1[[#This Row],[Budget Code Description]],Dimentions!$X$6:$AC$134,4,FALSE)="","",VLOOKUP(Table1[[#This Row],[Budget Code Description]],Dimentions!$X$6:$AC$134,4,FALSE)),"")</f>
        <v/>
      </c>
      <c r="O3010" s="65" t="str">
        <f>IFERROR(VLOOKUP(Table1[[#This Row],[Vendor ID]],Table549[],2,FALSE),"")</f>
        <v/>
      </c>
      <c r="P3010" s="63"/>
      <c r="Q3010" s="141" t="str">
        <f>IF(Table1[[#This Row],[Posting Date]]&lt;&gt;"",$D$9,"")</f>
        <v/>
      </c>
      <c r="R3010" s="157" t="str">
        <f>IF(Table1[[#This Row],[Posting Date]]&lt;&gt;"",$D$10,"")</f>
        <v/>
      </c>
      <c r="S3010" s="66"/>
      <c r="T3010" s="63"/>
      <c r="U3010" s="67"/>
      <c r="V3010" s="67"/>
      <c r="W3010" s="67" t="str">
        <f t="shared" si="51"/>
        <v/>
      </c>
      <c r="X3010" s="159" t="str">
        <f>IF(E3010="","",(IF(Table1[[#This Row],[Cur]]="USD",Table1[[#This Row],[Cur_Amount Debit]],Table1[[#This Row],[Cur_Amount Debit]]/Table1[[#This Row],[Exchange Rate]])))</f>
        <v/>
      </c>
      <c r="Y3010" s="159" t="str">
        <f>IF(E3010="","",(IF(Table1[[#This Row],[Cur]]="USD",Table1[[#This Row],[Cur_Amount Credit]],Table1[[#This Row],[Cur_Amount Credit]]/ExchangeRate)))</f>
        <v/>
      </c>
      <c r="Z3010" s="201" t="str">
        <f>IF(E3010="","",(Table1[[#This Row],[Debit USD]]-Table1[[#This Row],[Credit USD]]))</f>
        <v/>
      </c>
      <c r="AA3010" s="226"/>
      <c r="AB3010" s="255"/>
      <c r="AC3010" s="1"/>
      <c r="AD3010" s="15"/>
      <c r="AE3010" s="15" t="str">
        <f>IF(AND(OR(Table1[[#This Row],[Account]]="15030",Table1[[#This Row],[Account]]="15035",Table1[[#This Row],[Account]]="20150"),Table1[[#This Row],[Vendor ID]]=""),1,"")</f>
        <v/>
      </c>
      <c r="AF3010" s="15"/>
      <c r="AG3010" s="15"/>
      <c r="AH3010" s="15"/>
      <c r="AI3010" s="46" t="str">
        <f>IF(Table1[[#This Row],[Posting Date]]&lt;&gt;"","GJ-"&amp;CountryID,"")</f>
        <v/>
      </c>
      <c r="AJ3010" s="59" t="str">
        <f>IF(Table1[[#This Row],[Posting Date]]&lt;&gt;"",Table1[[#This Row],[Posting Date]],"")</f>
        <v/>
      </c>
      <c r="AK3010" s="46"/>
      <c r="AL3010" s="46" t="str">
        <f>IF(Table1[[#This Row],[Description]]&lt;&gt;"",Table1[[#This Row],[Description]],"")</f>
        <v/>
      </c>
      <c r="AM3010" s="46" t="str">
        <f>IF(Table1[[#This Row],[Posting Date]]&lt;&gt;"",Table1[[#This Row],[Reference Number]],"")</f>
        <v/>
      </c>
      <c r="AN3010" s="46" t="str">
        <f>TRIM(Table1[[#This Row],[Line '#]])</f>
        <v/>
      </c>
      <c r="AO3010" s="46" t="str">
        <f>TRIM(Table1[[#This Row],[Account]])</f>
        <v/>
      </c>
      <c r="AP3010" s="46" t="str">
        <f>IF(Table1[[#This Row],[Posting Date]]&lt;&gt;"",$D$5,"")</f>
        <v/>
      </c>
      <c r="AQ3010" s="46" t="str">
        <f>TRIM(Table1[[#This Row],[Departments-Prgrams]])</f>
        <v/>
      </c>
      <c r="AR3010" s="46" t="str">
        <f>TRIM(Table1[[#This Row],[Grant]])</f>
        <v/>
      </c>
      <c r="AS3010" s="46" t="str">
        <f>TRIM(Table1[[#This Row],[Staff ID]])</f>
        <v/>
      </c>
      <c r="AT3010" s="46" t="str">
        <f>IF(TRIM(Table1[[#This Row],[Budget Code]])=0,"",TRIM(Table1[[#This Row],[Budget Code]]))</f>
        <v/>
      </c>
      <c r="AU3010" s="46" t="str">
        <f>IF(Table1[[#This Row],[Line Description]]&lt;&gt;"",Table1[[#This Row],[Line Description]],"")</f>
        <v/>
      </c>
      <c r="AV3010" s="46" t="str">
        <f>IF(Table1[[#This Row],[Cur_Amount Debit]]&gt;0,ROUND(Table1[[#This Row],[Cur_Amount Debit]],2),"")</f>
        <v/>
      </c>
      <c r="AW3010" s="46" t="str">
        <f>IF(Table1[[#This Row],[Cur_Amount Credit]]&gt;0,ROUND(Table1[[#This Row],[Cur_Amount Credit]],2),"")</f>
        <v/>
      </c>
      <c r="AX3010" s="46" t="str">
        <f>LEFT(Table1[[#This Row],[Cur]],3)</f>
        <v/>
      </c>
      <c r="AY3010" s="59"/>
      <c r="AZ3010" s="46"/>
      <c r="BA3010" s="46" t="str">
        <f>IF(Table1[[#This Row],[Cur]]&lt;&gt;"",IF(Table1[[#This Row],[Cur]]="USD","",ExchangeRate),"")</f>
        <v/>
      </c>
      <c r="BB3010" s="46" t="str">
        <f>IF(Table1[[#This Row],[Grant]]&lt;&gt;"",VLOOKUP(Table1[[#This Row],[Grant]],Grants!B:D,3),"")</f>
        <v/>
      </c>
      <c r="BC3010" s="46" t="str">
        <f>TRIM(Table1[[#This Row],[Vendor ID]])</f>
        <v/>
      </c>
      <c r="BD3010">
        <f>IF(Table1[[#This Row],[Reference Number]]=Q3009,BD3009,BD3009+1)</f>
        <v>0</v>
      </c>
    </row>
    <row r="3011" spans="1:56" ht="11.25" customHeight="1" x14ac:dyDescent="0.25">
      <c r="A3011" s="1"/>
      <c r="B3011" s="88" t="str">
        <f>IF(Table1[[#This Row],[Posting Date]]&lt;&gt;"",IF(Table1[[#This Row],[Reference Number]]=Q3010,B3010+1,1),"")</f>
        <v/>
      </c>
      <c r="C3011" s="61"/>
      <c r="D3011" s="61"/>
      <c r="E3011" s="138"/>
      <c r="F3011" s="141" t="str">
        <f>IFERROR(IF(VLOOKUP(Table1[[#This Row],[Budget Code Description]],Dimentions!$X$6:$AC$139,2,FALSE)="","",VLOOKUP(Table1[[#This Row],[Budget Code Description]],Dimentions!$X$6:$AC$139,2,FALSE)),"")</f>
        <v/>
      </c>
      <c r="G3011" s="141"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1" t="str">
        <f>IFERROR(VLOOKUP(Table1[[#This Row],[Budget Code Description]],Table6[#All],8,FALSE),"")</f>
        <v/>
      </c>
      <c r="L3011" s="63"/>
      <c r="M3011" s="65" t="str">
        <f>IFERROR(VLOOKUP(Table1[[#This Row],[Staff ID]],Table2[],2,FALSE),"")</f>
        <v/>
      </c>
      <c r="N3011" s="209" t="str">
        <f>IFERROR(IF(VLOOKUP(Table1[[#This Row],[Budget Code Description]],Dimentions!$X$6:$AC$134,4,FALSE)="","",VLOOKUP(Table1[[#This Row],[Budget Code Description]],Dimentions!$X$6:$AC$134,4,FALSE)),"")</f>
        <v/>
      </c>
      <c r="O3011" s="65" t="str">
        <f>IFERROR(VLOOKUP(Table1[[#This Row],[Vendor ID]],Table549[],2,FALSE),"")</f>
        <v/>
      </c>
      <c r="P3011" s="63"/>
      <c r="Q3011" s="141" t="str">
        <f>IF(Table1[[#This Row],[Posting Date]]&lt;&gt;"",$D$9,"")</f>
        <v/>
      </c>
      <c r="R3011" s="157" t="str">
        <f>IF(Table1[[#This Row],[Posting Date]]&lt;&gt;"",$D$10,"")</f>
        <v/>
      </c>
      <c r="S3011" s="66"/>
      <c r="T3011" s="63"/>
      <c r="U3011" s="67"/>
      <c r="V3011" s="67"/>
      <c r="W3011" s="67" t="str">
        <f t="shared" si="51"/>
        <v/>
      </c>
      <c r="X3011" s="159" t="str">
        <f>IF(E3011="","",(IF(Table1[[#This Row],[Cur]]="USD",Table1[[#This Row],[Cur_Amount Debit]],Table1[[#This Row],[Cur_Amount Debit]]/Table1[[#This Row],[Exchange Rate]])))</f>
        <v/>
      </c>
      <c r="Y3011" s="159" t="str">
        <f>IF(E3011="","",(IF(Table1[[#This Row],[Cur]]="USD",Table1[[#This Row],[Cur_Amount Credit]],Table1[[#This Row],[Cur_Amount Credit]]/ExchangeRate)))</f>
        <v/>
      </c>
      <c r="Z3011" s="201" t="str">
        <f>IF(E3011="","",(Table1[[#This Row],[Debit USD]]-Table1[[#This Row],[Credit USD]]))</f>
        <v/>
      </c>
      <c r="AA3011" s="226"/>
      <c r="AB3011" s="255"/>
      <c r="AC3011" s="1"/>
      <c r="AD3011" s="15"/>
      <c r="AE3011" s="15" t="str">
        <f>IF(AND(OR(Table1[[#This Row],[Account]]="15030",Table1[[#This Row],[Account]]="15035",Table1[[#This Row],[Account]]="20150"),Table1[[#This Row],[Vendor ID]]=""),1,"")</f>
        <v/>
      </c>
      <c r="AF3011" s="15"/>
      <c r="AG3011" s="15"/>
      <c r="AH3011" s="15"/>
      <c r="AI3011" s="46" t="str">
        <f>IF(Table1[[#This Row],[Posting Date]]&lt;&gt;"","GJ-"&amp;CountryID,"")</f>
        <v/>
      </c>
      <c r="AJ3011" s="59" t="str">
        <f>IF(Table1[[#This Row],[Posting Date]]&lt;&gt;"",Table1[[#This Row],[Posting Date]],"")</f>
        <v/>
      </c>
      <c r="AK3011" s="46"/>
      <c r="AL3011" s="46" t="str">
        <f>IF(Table1[[#This Row],[Description]]&lt;&gt;"",Table1[[#This Row],[Description]],"")</f>
        <v/>
      </c>
      <c r="AM3011" s="46" t="str">
        <f>IF(Table1[[#This Row],[Posting Date]]&lt;&gt;"",Table1[[#This Row],[Reference Number]],"")</f>
        <v/>
      </c>
      <c r="AN3011" s="46" t="str">
        <f>TRIM(Table1[[#This Row],[Line '#]])</f>
        <v/>
      </c>
      <c r="AO3011" s="46" t="str">
        <f>TRIM(Table1[[#This Row],[Account]])</f>
        <v/>
      </c>
      <c r="AP3011" s="46" t="str">
        <f>IF(Table1[[#This Row],[Posting Date]]&lt;&gt;"",$D$5,"")</f>
        <v/>
      </c>
      <c r="AQ3011" s="46" t="str">
        <f>TRIM(Table1[[#This Row],[Departments-Prgrams]])</f>
        <v/>
      </c>
      <c r="AR3011" s="46" t="str">
        <f>TRIM(Table1[[#This Row],[Grant]])</f>
        <v/>
      </c>
      <c r="AS3011" s="46" t="str">
        <f>TRIM(Table1[[#This Row],[Staff ID]])</f>
        <v/>
      </c>
      <c r="AT3011" s="46" t="str">
        <f>IF(TRIM(Table1[[#This Row],[Budget Code]])=0,"",TRIM(Table1[[#This Row],[Budget Code]]))</f>
        <v/>
      </c>
      <c r="AU3011" s="46" t="str">
        <f>IF(Table1[[#This Row],[Line Description]]&lt;&gt;"",Table1[[#This Row],[Line Description]],"")</f>
        <v/>
      </c>
      <c r="AV3011" s="46" t="str">
        <f>IF(Table1[[#This Row],[Cur_Amount Debit]]&gt;0,ROUND(Table1[[#This Row],[Cur_Amount Debit]],2),"")</f>
        <v/>
      </c>
      <c r="AW3011" s="46" t="str">
        <f>IF(Table1[[#This Row],[Cur_Amount Credit]]&gt;0,ROUND(Table1[[#This Row],[Cur_Amount Credit]],2),"")</f>
        <v/>
      </c>
      <c r="AX3011" s="46" t="str">
        <f>LEFT(Table1[[#This Row],[Cur]],3)</f>
        <v/>
      </c>
      <c r="AY3011" s="59"/>
      <c r="AZ3011" s="46"/>
      <c r="BA3011" s="46" t="str">
        <f>IF(Table1[[#This Row],[Cur]]&lt;&gt;"",IF(Table1[[#This Row],[Cur]]="USD","",ExchangeRate),"")</f>
        <v/>
      </c>
      <c r="BB3011" s="46" t="str">
        <f>IF(Table1[[#This Row],[Grant]]&lt;&gt;"",VLOOKUP(Table1[[#This Row],[Grant]],Grants!B:D,3),"")</f>
        <v/>
      </c>
      <c r="BC3011" s="46" t="str">
        <f>TRIM(Table1[[#This Row],[Vendor ID]])</f>
        <v/>
      </c>
      <c r="BD3011">
        <f>IF(Table1[[#This Row],[Reference Number]]=Q3010,BD3010,BD3010+1)</f>
        <v>0</v>
      </c>
    </row>
    <row r="3012" spans="1:56" ht="11.25" customHeight="1" x14ac:dyDescent="0.25">
      <c r="A3012" s="1"/>
      <c r="B3012" s="88" t="str">
        <f>IF(Table1[[#This Row],[Posting Date]]&lt;&gt;"",IF(Table1[[#This Row],[Reference Number]]=Q3011,B3011+1,1),"")</f>
        <v/>
      </c>
      <c r="C3012" s="61"/>
      <c r="D3012" s="61"/>
      <c r="E3012" s="138"/>
      <c r="F3012" s="141" t="str">
        <f>IFERROR(IF(VLOOKUP(Table1[[#This Row],[Budget Code Description]],Dimentions!$X$6:$AC$139,2,FALSE)="","",VLOOKUP(Table1[[#This Row],[Budget Code Description]],Dimentions!$X$6:$AC$139,2,FALSE)),"")</f>
        <v/>
      </c>
      <c r="G3012" s="141"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1" t="str">
        <f>IFERROR(VLOOKUP(Table1[[#This Row],[Budget Code Description]],Table6[#All],8,FALSE),"")</f>
        <v/>
      </c>
      <c r="L3012" s="63"/>
      <c r="M3012" s="65" t="str">
        <f>IFERROR(VLOOKUP(Table1[[#This Row],[Staff ID]],Table2[],2,FALSE),"")</f>
        <v/>
      </c>
      <c r="N3012" s="209" t="str">
        <f>IFERROR(IF(VLOOKUP(Table1[[#This Row],[Budget Code Description]],Dimentions!$X$6:$AC$134,4,FALSE)="","",VLOOKUP(Table1[[#This Row],[Budget Code Description]],Dimentions!$X$6:$AC$134,4,FALSE)),"")</f>
        <v/>
      </c>
      <c r="O3012" s="65" t="str">
        <f>IFERROR(VLOOKUP(Table1[[#This Row],[Vendor ID]],Table549[],2,FALSE),"")</f>
        <v/>
      </c>
      <c r="P3012" s="63"/>
      <c r="Q3012" s="141" t="str">
        <f>IF(Table1[[#This Row],[Posting Date]]&lt;&gt;"",$D$9,"")</f>
        <v/>
      </c>
      <c r="R3012" s="157" t="str">
        <f>IF(Table1[[#This Row],[Posting Date]]&lt;&gt;"",$D$10,"")</f>
        <v/>
      </c>
      <c r="S3012" s="66"/>
      <c r="T3012" s="63"/>
      <c r="U3012" s="67"/>
      <c r="V3012" s="67"/>
      <c r="W3012" s="67" t="str">
        <f t="shared" si="51"/>
        <v/>
      </c>
      <c r="X3012" s="159" t="str">
        <f>IF(E3012="","",(IF(Table1[[#This Row],[Cur]]="USD",Table1[[#This Row],[Cur_Amount Debit]],Table1[[#This Row],[Cur_Amount Debit]]/Table1[[#This Row],[Exchange Rate]])))</f>
        <v/>
      </c>
      <c r="Y3012" s="159" t="str">
        <f>IF(E3012="","",(IF(Table1[[#This Row],[Cur]]="USD",Table1[[#This Row],[Cur_Amount Credit]],Table1[[#This Row],[Cur_Amount Credit]]/ExchangeRate)))</f>
        <v/>
      </c>
      <c r="Z3012" s="201" t="str">
        <f>IF(E3012="","",(Table1[[#This Row],[Debit USD]]-Table1[[#This Row],[Credit USD]]))</f>
        <v/>
      </c>
      <c r="AA3012" s="226"/>
      <c r="AB3012" s="255"/>
      <c r="AC3012" s="1"/>
      <c r="AD3012" s="15"/>
      <c r="AE3012" s="15" t="str">
        <f>IF(AND(OR(Table1[[#This Row],[Account]]="15030",Table1[[#This Row],[Account]]="15035",Table1[[#This Row],[Account]]="20150"),Table1[[#This Row],[Vendor ID]]=""),1,"")</f>
        <v/>
      </c>
      <c r="AF3012" s="15"/>
      <c r="AG3012" s="15"/>
      <c r="AH3012" s="15"/>
      <c r="AI3012" s="46" t="str">
        <f>IF(Table1[[#This Row],[Posting Date]]&lt;&gt;"","GJ-"&amp;CountryID,"")</f>
        <v/>
      </c>
      <c r="AJ3012" s="59" t="str">
        <f>IF(Table1[[#This Row],[Posting Date]]&lt;&gt;"",Table1[[#This Row],[Posting Date]],"")</f>
        <v/>
      </c>
      <c r="AK3012" s="46"/>
      <c r="AL3012" s="46" t="str">
        <f>IF(Table1[[#This Row],[Description]]&lt;&gt;"",Table1[[#This Row],[Description]],"")</f>
        <v/>
      </c>
      <c r="AM3012" s="46" t="str">
        <f>IF(Table1[[#This Row],[Posting Date]]&lt;&gt;"",Table1[[#This Row],[Reference Number]],"")</f>
        <v/>
      </c>
      <c r="AN3012" s="46" t="str">
        <f>TRIM(Table1[[#This Row],[Line '#]])</f>
        <v/>
      </c>
      <c r="AO3012" s="46" t="str">
        <f>TRIM(Table1[[#This Row],[Account]])</f>
        <v/>
      </c>
      <c r="AP3012" s="46" t="str">
        <f>IF(Table1[[#This Row],[Posting Date]]&lt;&gt;"",$D$5,"")</f>
        <v/>
      </c>
      <c r="AQ3012" s="46" t="str">
        <f>TRIM(Table1[[#This Row],[Departments-Prgrams]])</f>
        <v/>
      </c>
      <c r="AR3012" s="46" t="str">
        <f>TRIM(Table1[[#This Row],[Grant]])</f>
        <v/>
      </c>
      <c r="AS3012" s="46" t="str">
        <f>TRIM(Table1[[#This Row],[Staff ID]])</f>
        <v/>
      </c>
      <c r="AT3012" s="46" t="str">
        <f>IF(TRIM(Table1[[#This Row],[Budget Code]])=0,"",TRIM(Table1[[#This Row],[Budget Code]]))</f>
        <v/>
      </c>
      <c r="AU3012" s="46" t="str">
        <f>IF(Table1[[#This Row],[Line Description]]&lt;&gt;"",Table1[[#This Row],[Line Description]],"")</f>
        <v/>
      </c>
      <c r="AV3012" s="46" t="str">
        <f>IF(Table1[[#This Row],[Cur_Amount Debit]]&gt;0,ROUND(Table1[[#This Row],[Cur_Amount Debit]],2),"")</f>
        <v/>
      </c>
      <c r="AW3012" s="46" t="str">
        <f>IF(Table1[[#This Row],[Cur_Amount Credit]]&gt;0,ROUND(Table1[[#This Row],[Cur_Amount Credit]],2),"")</f>
        <v/>
      </c>
      <c r="AX3012" s="46" t="str">
        <f>LEFT(Table1[[#This Row],[Cur]],3)</f>
        <v/>
      </c>
      <c r="AY3012" s="59"/>
      <c r="AZ3012" s="46"/>
      <c r="BA3012" s="46" t="str">
        <f>IF(Table1[[#This Row],[Cur]]&lt;&gt;"",IF(Table1[[#This Row],[Cur]]="USD","",ExchangeRate),"")</f>
        <v/>
      </c>
      <c r="BB3012" s="46" t="str">
        <f>IF(Table1[[#This Row],[Grant]]&lt;&gt;"",VLOOKUP(Table1[[#This Row],[Grant]],Grants!B:D,3),"")</f>
        <v/>
      </c>
      <c r="BC3012" s="46" t="str">
        <f>TRIM(Table1[[#This Row],[Vendor ID]])</f>
        <v/>
      </c>
      <c r="BD3012">
        <f>IF(Table1[[#This Row],[Reference Number]]=Q3011,BD3011,BD3011+1)</f>
        <v>0</v>
      </c>
    </row>
    <row r="3013" spans="1:56" ht="11.25" customHeight="1" x14ac:dyDescent="0.25">
      <c r="A3013" s="1"/>
      <c r="B3013" s="88" t="str">
        <f>IF(Table1[[#This Row],[Posting Date]]&lt;&gt;"",IF(Table1[[#This Row],[Reference Number]]=Q3012,B3012+1,1),"")</f>
        <v/>
      </c>
      <c r="C3013" s="61"/>
      <c r="D3013" s="61"/>
      <c r="E3013" s="138"/>
      <c r="F3013" s="141" t="str">
        <f>IFERROR(IF(VLOOKUP(Table1[[#This Row],[Budget Code Description]],Dimentions!$X$6:$AC$139,2,FALSE)="","",VLOOKUP(Table1[[#This Row],[Budget Code Description]],Dimentions!$X$6:$AC$139,2,FALSE)),"")</f>
        <v/>
      </c>
      <c r="G3013" s="141"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1" t="str">
        <f>IFERROR(VLOOKUP(Table1[[#This Row],[Budget Code Description]],Table6[#All],8,FALSE),"")</f>
        <v/>
      </c>
      <c r="L3013" s="63"/>
      <c r="M3013" s="65" t="str">
        <f>IFERROR(VLOOKUP(Table1[[#This Row],[Staff ID]],Table2[],2,FALSE),"")</f>
        <v/>
      </c>
      <c r="N3013" s="209" t="str">
        <f>IFERROR(IF(VLOOKUP(Table1[[#This Row],[Budget Code Description]],Dimentions!$X$6:$AC$134,4,FALSE)="","",VLOOKUP(Table1[[#This Row],[Budget Code Description]],Dimentions!$X$6:$AC$134,4,FALSE)),"")</f>
        <v/>
      </c>
      <c r="O3013" s="65" t="str">
        <f>IFERROR(VLOOKUP(Table1[[#This Row],[Vendor ID]],Table549[],2,FALSE),"")</f>
        <v/>
      </c>
      <c r="P3013" s="63"/>
      <c r="Q3013" s="141" t="str">
        <f>IF(Table1[[#This Row],[Posting Date]]&lt;&gt;"",$D$9,"")</f>
        <v/>
      </c>
      <c r="R3013" s="157" t="str">
        <f>IF(Table1[[#This Row],[Posting Date]]&lt;&gt;"",$D$10,"")</f>
        <v/>
      </c>
      <c r="S3013" s="66"/>
      <c r="T3013" s="63"/>
      <c r="U3013" s="67"/>
      <c r="V3013" s="67"/>
      <c r="W3013" s="67" t="str">
        <f t="shared" si="51"/>
        <v/>
      </c>
      <c r="X3013" s="159" t="str">
        <f>IF(E3013="","",(IF(Table1[[#This Row],[Cur]]="USD",Table1[[#This Row],[Cur_Amount Debit]],Table1[[#This Row],[Cur_Amount Debit]]/Table1[[#This Row],[Exchange Rate]])))</f>
        <v/>
      </c>
      <c r="Y3013" s="159" t="str">
        <f>IF(E3013="","",(IF(Table1[[#This Row],[Cur]]="USD",Table1[[#This Row],[Cur_Amount Credit]],Table1[[#This Row],[Cur_Amount Credit]]/ExchangeRate)))</f>
        <v/>
      </c>
      <c r="Z3013" s="201" t="str">
        <f>IF(E3013="","",(Table1[[#This Row],[Debit USD]]-Table1[[#This Row],[Credit USD]]))</f>
        <v/>
      </c>
      <c r="AA3013" s="226"/>
      <c r="AB3013" s="255"/>
      <c r="AC3013" s="1"/>
      <c r="AD3013" s="15"/>
      <c r="AE3013" s="15" t="str">
        <f>IF(AND(OR(Table1[[#This Row],[Account]]="15030",Table1[[#This Row],[Account]]="15035",Table1[[#This Row],[Account]]="20150"),Table1[[#This Row],[Vendor ID]]=""),1,"")</f>
        <v/>
      </c>
      <c r="AF3013" s="15"/>
      <c r="AG3013" s="15"/>
      <c r="AH3013" s="15"/>
      <c r="AI3013" s="46" t="str">
        <f>IF(Table1[[#This Row],[Posting Date]]&lt;&gt;"","GJ-"&amp;CountryID,"")</f>
        <v/>
      </c>
      <c r="AJ3013" s="59" t="str">
        <f>IF(Table1[[#This Row],[Posting Date]]&lt;&gt;"",Table1[[#This Row],[Posting Date]],"")</f>
        <v/>
      </c>
      <c r="AK3013" s="46"/>
      <c r="AL3013" s="46" t="str">
        <f>IF(Table1[[#This Row],[Description]]&lt;&gt;"",Table1[[#This Row],[Description]],"")</f>
        <v/>
      </c>
      <c r="AM3013" s="46" t="str">
        <f>IF(Table1[[#This Row],[Posting Date]]&lt;&gt;"",Table1[[#This Row],[Reference Number]],"")</f>
        <v/>
      </c>
      <c r="AN3013" s="46" t="str">
        <f>TRIM(Table1[[#This Row],[Line '#]])</f>
        <v/>
      </c>
      <c r="AO3013" s="46" t="str">
        <f>TRIM(Table1[[#This Row],[Account]])</f>
        <v/>
      </c>
      <c r="AP3013" s="46" t="str">
        <f>IF(Table1[[#This Row],[Posting Date]]&lt;&gt;"",$D$5,"")</f>
        <v/>
      </c>
      <c r="AQ3013" s="46" t="str">
        <f>TRIM(Table1[[#This Row],[Departments-Prgrams]])</f>
        <v/>
      </c>
      <c r="AR3013" s="46" t="str">
        <f>TRIM(Table1[[#This Row],[Grant]])</f>
        <v/>
      </c>
      <c r="AS3013" s="46" t="str">
        <f>TRIM(Table1[[#This Row],[Staff ID]])</f>
        <v/>
      </c>
      <c r="AT3013" s="46" t="str">
        <f>IF(TRIM(Table1[[#This Row],[Budget Code]])=0,"",TRIM(Table1[[#This Row],[Budget Code]]))</f>
        <v/>
      </c>
      <c r="AU3013" s="46" t="str">
        <f>IF(Table1[[#This Row],[Line Description]]&lt;&gt;"",Table1[[#This Row],[Line Description]],"")</f>
        <v/>
      </c>
      <c r="AV3013" s="46" t="str">
        <f>IF(Table1[[#This Row],[Cur_Amount Debit]]&gt;0,ROUND(Table1[[#This Row],[Cur_Amount Debit]],2),"")</f>
        <v/>
      </c>
      <c r="AW3013" s="46" t="str">
        <f>IF(Table1[[#This Row],[Cur_Amount Credit]]&gt;0,ROUND(Table1[[#This Row],[Cur_Amount Credit]],2),"")</f>
        <v/>
      </c>
      <c r="AX3013" s="46" t="str">
        <f>LEFT(Table1[[#This Row],[Cur]],3)</f>
        <v/>
      </c>
      <c r="AY3013" s="59"/>
      <c r="AZ3013" s="46"/>
      <c r="BA3013" s="46" t="str">
        <f>IF(Table1[[#This Row],[Cur]]&lt;&gt;"",IF(Table1[[#This Row],[Cur]]="USD","",ExchangeRate),"")</f>
        <v/>
      </c>
      <c r="BB3013" s="46" t="str">
        <f>IF(Table1[[#This Row],[Grant]]&lt;&gt;"",VLOOKUP(Table1[[#This Row],[Grant]],Grants!B:D,3),"")</f>
        <v/>
      </c>
      <c r="BC3013" s="46" t="str">
        <f>TRIM(Table1[[#This Row],[Vendor ID]])</f>
        <v/>
      </c>
      <c r="BD3013">
        <f>IF(Table1[[#This Row],[Reference Number]]=Q3012,BD3012,BD3012+1)</f>
        <v>0</v>
      </c>
    </row>
    <row r="3014" spans="1:56" ht="11.25" customHeight="1" x14ac:dyDescent="0.25">
      <c r="A3014" s="1"/>
      <c r="B3014" s="88" t="str">
        <f>IF(Table1[[#This Row],[Posting Date]]&lt;&gt;"",IF(Table1[[#This Row],[Reference Number]]=Q3013,B3013+1,1),"")</f>
        <v/>
      </c>
      <c r="C3014" s="61"/>
      <c r="D3014" s="61"/>
      <c r="E3014" s="138"/>
      <c r="F3014" s="141" t="str">
        <f>IFERROR(IF(VLOOKUP(Table1[[#This Row],[Budget Code Description]],Dimentions!$X$6:$AC$139,2,FALSE)="","",VLOOKUP(Table1[[#This Row],[Budget Code Description]],Dimentions!$X$6:$AC$139,2,FALSE)),"")</f>
        <v/>
      </c>
      <c r="G3014" s="141"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1" t="str">
        <f>IFERROR(VLOOKUP(Table1[[#This Row],[Budget Code Description]],Table6[#All],8,FALSE),"")</f>
        <v/>
      </c>
      <c r="L3014" s="63"/>
      <c r="M3014" s="65" t="str">
        <f>IFERROR(VLOOKUP(Table1[[#This Row],[Staff ID]],Table2[],2,FALSE),"")</f>
        <v/>
      </c>
      <c r="N3014" s="209" t="str">
        <f>IFERROR(IF(VLOOKUP(Table1[[#This Row],[Budget Code Description]],Dimentions!$X$6:$AC$134,4,FALSE)="","",VLOOKUP(Table1[[#This Row],[Budget Code Description]],Dimentions!$X$6:$AC$134,4,FALSE)),"")</f>
        <v/>
      </c>
      <c r="O3014" s="65" t="str">
        <f>IFERROR(VLOOKUP(Table1[[#This Row],[Vendor ID]],Table549[],2,FALSE),"")</f>
        <v/>
      </c>
      <c r="P3014" s="63"/>
      <c r="Q3014" s="141" t="str">
        <f>IF(Table1[[#This Row],[Posting Date]]&lt;&gt;"",$D$9,"")</f>
        <v/>
      </c>
      <c r="R3014" s="157" t="str">
        <f>IF(Table1[[#This Row],[Posting Date]]&lt;&gt;"",$D$10,"")</f>
        <v/>
      </c>
      <c r="S3014" s="66"/>
      <c r="T3014" s="63"/>
      <c r="U3014" s="67"/>
      <c r="V3014" s="67"/>
      <c r="W3014" s="67" t="str">
        <f t="shared" si="51"/>
        <v/>
      </c>
      <c r="X3014" s="159" t="str">
        <f>IF(E3014="","",(IF(Table1[[#This Row],[Cur]]="USD",Table1[[#This Row],[Cur_Amount Debit]],Table1[[#This Row],[Cur_Amount Debit]]/Table1[[#This Row],[Exchange Rate]])))</f>
        <v/>
      </c>
      <c r="Y3014" s="159" t="str">
        <f>IF(E3014="","",(IF(Table1[[#This Row],[Cur]]="USD",Table1[[#This Row],[Cur_Amount Credit]],Table1[[#This Row],[Cur_Amount Credit]]/ExchangeRate)))</f>
        <v/>
      </c>
      <c r="Z3014" s="201" t="str">
        <f>IF(E3014="","",(Table1[[#This Row],[Debit USD]]-Table1[[#This Row],[Credit USD]]))</f>
        <v/>
      </c>
      <c r="AA3014" s="226"/>
      <c r="AB3014" s="255"/>
      <c r="AC3014" s="1"/>
      <c r="AD3014" s="15"/>
      <c r="AE3014" s="15" t="str">
        <f>IF(AND(OR(Table1[[#This Row],[Account]]="15030",Table1[[#This Row],[Account]]="15035",Table1[[#This Row],[Account]]="20150"),Table1[[#This Row],[Vendor ID]]=""),1,"")</f>
        <v/>
      </c>
      <c r="AF3014" s="15"/>
      <c r="AG3014" s="15"/>
      <c r="AH3014" s="15"/>
      <c r="AI3014" s="46" t="str">
        <f>IF(Table1[[#This Row],[Posting Date]]&lt;&gt;"","GJ-"&amp;CountryID,"")</f>
        <v/>
      </c>
      <c r="AJ3014" s="59" t="str">
        <f>IF(Table1[[#This Row],[Posting Date]]&lt;&gt;"",Table1[[#This Row],[Posting Date]],"")</f>
        <v/>
      </c>
      <c r="AK3014" s="46"/>
      <c r="AL3014" s="46" t="str">
        <f>IF(Table1[[#This Row],[Description]]&lt;&gt;"",Table1[[#This Row],[Description]],"")</f>
        <v/>
      </c>
      <c r="AM3014" s="46" t="str">
        <f>IF(Table1[[#This Row],[Posting Date]]&lt;&gt;"",Table1[[#This Row],[Reference Number]],"")</f>
        <v/>
      </c>
      <c r="AN3014" s="46" t="str">
        <f>TRIM(Table1[[#This Row],[Line '#]])</f>
        <v/>
      </c>
      <c r="AO3014" s="46" t="str">
        <f>TRIM(Table1[[#This Row],[Account]])</f>
        <v/>
      </c>
      <c r="AP3014" s="46" t="str">
        <f>IF(Table1[[#This Row],[Posting Date]]&lt;&gt;"",$D$5,"")</f>
        <v/>
      </c>
      <c r="AQ3014" s="46" t="str">
        <f>TRIM(Table1[[#This Row],[Departments-Prgrams]])</f>
        <v/>
      </c>
      <c r="AR3014" s="46" t="str">
        <f>TRIM(Table1[[#This Row],[Grant]])</f>
        <v/>
      </c>
      <c r="AS3014" s="46" t="str">
        <f>TRIM(Table1[[#This Row],[Staff ID]])</f>
        <v/>
      </c>
      <c r="AT3014" s="46" t="str">
        <f>IF(TRIM(Table1[[#This Row],[Budget Code]])=0,"",TRIM(Table1[[#This Row],[Budget Code]]))</f>
        <v/>
      </c>
      <c r="AU3014" s="46" t="str">
        <f>IF(Table1[[#This Row],[Line Description]]&lt;&gt;"",Table1[[#This Row],[Line Description]],"")</f>
        <v/>
      </c>
      <c r="AV3014" s="46" t="str">
        <f>IF(Table1[[#This Row],[Cur_Amount Debit]]&gt;0,ROUND(Table1[[#This Row],[Cur_Amount Debit]],2),"")</f>
        <v/>
      </c>
      <c r="AW3014" s="46" t="str">
        <f>IF(Table1[[#This Row],[Cur_Amount Credit]]&gt;0,ROUND(Table1[[#This Row],[Cur_Amount Credit]],2),"")</f>
        <v/>
      </c>
      <c r="AX3014" s="46" t="str">
        <f>LEFT(Table1[[#This Row],[Cur]],3)</f>
        <v/>
      </c>
      <c r="AY3014" s="59"/>
      <c r="AZ3014" s="46"/>
      <c r="BA3014" s="46" t="str">
        <f>IF(Table1[[#This Row],[Cur]]&lt;&gt;"",IF(Table1[[#This Row],[Cur]]="USD","",ExchangeRate),"")</f>
        <v/>
      </c>
      <c r="BB3014" s="46" t="str">
        <f>IF(Table1[[#This Row],[Grant]]&lt;&gt;"",VLOOKUP(Table1[[#This Row],[Grant]],Grants!B:D,3),"")</f>
        <v/>
      </c>
      <c r="BC3014" s="46" t="str">
        <f>TRIM(Table1[[#This Row],[Vendor ID]])</f>
        <v/>
      </c>
      <c r="BD3014">
        <f>IF(Table1[[#This Row],[Reference Number]]=Q3013,BD3013,BD3013+1)</f>
        <v>0</v>
      </c>
    </row>
    <row r="3015" spans="1:56" ht="11.25" customHeight="1" x14ac:dyDescent="0.25">
      <c r="A3015" s="1"/>
      <c r="B3015" s="88" t="str">
        <f>IF(Table1[[#This Row],[Posting Date]]&lt;&gt;"",IF(Table1[[#This Row],[Reference Number]]=Q3014,B3014+1,1),"")</f>
        <v/>
      </c>
      <c r="C3015" s="61"/>
      <c r="D3015" s="61"/>
      <c r="E3015" s="138"/>
      <c r="F3015" s="141" t="str">
        <f>IFERROR(IF(VLOOKUP(Table1[[#This Row],[Budget Code Description]],Dimentions!$X$6:$AC$139,2,FALSE)="","",VLOOKUP(Table1[[#This Row],[Budget Code Description]],Dimentions!$X$6:$AC$139,2,FALSE)),"")</f>
        <v/>
      </c>
      <c r="G3015" s="141"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1" t="str">
        <f>IFERROR(VLOOKUP(Table1[[#This Row],[Budget Code Description]],Table6[#All],8,FALSE),"")</f>
        <v/>
      </c>
      <c r="L3015" s="63"/>
      <c r="M3015" s="65" t="str">
        <f>IFERROR(VLOOKUP(Table1[[#This Row],[Staff ID]],Table2[],2,FALSE),"")</f>
        <v/>
      </c>
      <c r="N3015" s="209" t="str">
        <f>IFERROR(IF(VLOOKUP(Table1[[#This Row],[Budget Code Description]],Dimentions!$X$6:$AC$134,4,FALSE)="","",VLOOKUP(Table1[[#This Row],[Budget Code Description]],Dimentions!$X$6:$AC$134,4,FALSE)),"")</f>
        <v/>
      </c>
      <c r="O3015" s="65" t="str">
        <f>IFERROR(VLOOKUP(Table1[[#This Row],[Vendor ID]],Table549[],2,FALSE),"")</f>
        <v/>
      </c>
      <c r="P3015" s="63"/>
      <c r="Q3015" s="141" t="str">
        <f>IF(Table1[[#This Row],[Posting Date]]&lt;&gt;"",$D$9,"")</f>
        <v/>
      </c>
      <c r="R3015" s="157" t="str">
        <f>IF(Table1[[#This Row],[Posting Date]]&lt;&gt;"",$D$10,"")</f>
        <v/>
      </c>
      <c r="S3015" s="66"/>
      <c r="T3015" s="63"/>
      <c r="U3015" s="67"/>
      <c r="V3015" s="67"/>
      <c r="W3015" s="67" t="str">
        <f t="shared" si="51"/>
        <v/>
      </c>
      <c r="X3015" s="159" t="str">
        <f>IF(E3015="","",(IF(Table1[[#This Row],[Cur]]="USD",Table1[[#This Row],[Cur_Amount Debit]],Table1[[#This Row],[Cur_Amount Debit]]/Table1[[#This Row],[Exchange Rate]])))</f>
        <v/>
      </c>
      <c r="Y3015" s="159" t="str">
        <f>IF(E3015="","",(IF(Table1[[#This Row],[Cur]]="USD",Table1[[#This Row],[Cur_Amount Credit]],Table1[[#This Row],[Cur_Amount Credit]]/ExchangeRate)))</f>
        <v/>
      </c>
      <c r="Z3015" s="201" t="str">
        <f>IF(E3015="","",(Table1[[#This Row],[Debit USD]]-Table1[[#This Row],[Credit USD]]))</f>
        <v/>
      </c>
      <c r="AA3015" s="226"/>
      <c r="AB3015" s="255"/>
      <c r="AC3015" s="1"/>
      <c r="AD3015" s="15"/>
      <c r="AE3015" s="15" t="str">
        <f>IF(AND(OR(Table1[[#This Row],[Account]]="15030",Table1[[#This Row],[Account]]="15035",Table1[[#This Row],[Account]]="20150"),Table1[[#This Row],[Vendor ID]]=""),1,"")</f>
        <v/>
      </c>
      <c r="AF3015" s="15"/>
      <c r="AG3015" s="15"/>
      <c r="AH3015" s="15"/>
      <c r="AI3015" s="46" t="str">
        <f>IF(Table1[[#This Row],[Posting Date]]&lt;&gt;"","GJ-"&amp;CountryID,"")</f>
        <v/>
      </c>
      <c r="AJ3015" s="59" t="str">
        <f>IF(Table1[[#This Row],[Posting Date]]&lt;&gt;"",Table1[[#This Row],[Posting Date]],"")</f>
        <v/>
      </c>
      <c r="AK3015" s="46"/>
      <c r="AL3015" s="46" t="str">
        <f>IF(Table1[[#This Row],[Description]]&lt;&gt;"",Table1[[#This Row],[Description]],"")</f>
        <v/>
      </c>
      <c r="AM3015" s="46" t="str">
        <f>IF(Table1[[#This Row],[Posting Date]]&lt;&gt;"",Table1[[#This Row],[Reference Number]],"")</f>
        <v/>
      </c>
      <c r="AN3015" s="46" t="str">
        <f>TRIM(Table1[[#This Row],[Line '#]])</f>
        <v/>
      </c>
      <c r="AO3015" s="46" t="str">
        <f>TRIM(Table1[[#This Row],[Account]])</f>
        <v/>
      </c>
      <c r="AP3015" s="46" t="str">
        <f>IF(Table1[[#This Row],[Posting Date]]&lt;&gt;"",$D$5,"")</f>
        <v/>
      </c>
      <c r="AQ3015" s="46" t="str">
        <f>TRIM(Table1[[#This Row],[Departments-Prgrams]])</f>
        <v/>
      </c>
      <c r="AR3015" s="46" t="str">
        <f>TRIM(Table1[[#This Row],[Grant]])</f>
        <v/>
      </c>
      <c r="AS3015" s="46" t="str">
        <f>TRIM(Table1[[#This Row],[Staff ID]])</f>
        <v/>
      </c>
      <c r="AT3015" s="46" t="str">
        <f>IF(TRIM(Table1[[#This Row],[Budget Code]])=0,"",TRIM(Table1[[#This Row],[Budget Code]]))</f>
        <v/>
      </c>
      <c r="AU3015" s="46" t="str">
        <f>IF(Table1[[#This Row],[Line Description]]&lt;&gt;"",Table1[[#This Row],[Line Description]],"")</f>
        <v/>
      </c>
      <c r="AV3015" s="46" t="str">
        <f>IF(Table1[[#This Row],[Cur_Amount Debit]]&gt;0,ROUND(Table1[[#This Row],[Cur_Amount Debit]],2),"")</f>
        <v/>
      </c>
      <c r="AW3015" s="46" t="str">
        <f>IF(Table1[[#This Row],[Cur_Amount Credit]]&gt;0,ROUND(Table1[[#This Row],[Cur_Amount Credit]],2),"")</f>
        <v/>
      </c>
      <c r="AX3015" s="46" t="str">
        <f>LEFT(Table1[[#This Row],[Cur]],3)</f>
        <v/>
      </c>
      <c r="AY3015" s="59"/>
      <c r="AZ3015" s="46"/>
      <c r="BA3015" s="46" t="str">
        <f>IF(Table1[[#This Row],[Cur]]&lt;&gt;"",IF(Table1[[#This Row],[Cur]]="USD","",ExchangeRate),"")</f>
        <v/>
      </c>
      <c r="BB3015" s="46" t="str">
        <f>IF(Table1[[#This Row],[Grant]]&lt;&gt;"",VLOOKUP(Table1[[#This Row],[Grant]],Grants!B:D,3),"")</f>
        <v/>
      </c>
      <c r="BC3015" s="46" t="str">
        <f>TRIM(Table1[[#This Row],[Vendor ID]])</f>
        <v/>
      </c>
      <c r="BD3015">
        <f>IF(Table1[[#This Row],[Reference Number]]=Q3014,BD3014,BD3014+1)</f>
        <v>0</v>
      </c>
    </row>
    <row r="3016" spans="1:56" ht="11.25" customHeight="1" x14ac:dyDescent="0.25">
      <c r="A3016" s="1"/>
      <c r="B3016" s="88" t="str">
        <f>IF(Table1[[#This Row],[Posting Date]]&lt;&gt;"",IF(Table1[[#This Row],[Reference Number]]=Q3015,B3015+1,1),"")</f>
        <v/>
      </c>
      <c r="C3016" s="61"/>
      <c r="D3016" s="61"/>
      <c r="E3016" s="138"/>
      <c r="F3016" s="141" t="str">
        <f>IFERROR(IF(VLOOKUP(Table1[[#This Row],[Budget Code Description]],Dimentions!$X$6:$AC$139,2,FALSE)="","",VLOOKUP(Table1[[#This Row],[Budget Code Description]],Dimentions!$X$6:$AC$139,2,FALSE)),"")</f>
        <v/>
      </c>
      <c r="G3016" s="141"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1" t="str">
        <f>IFERROR(VLOOKUP(Table1[[#This Row],[Budget Code Description]],Table6[#All],8,FALSE),"")</f>
        <v/>
      </c>
      <c r="L3016" s="63"/>
      <c r="M3016" s="65" t="str">
        <f>IFERROR(VLOOKUP(Table1[[#This Row],[Staff ID]],Table2[],2,FALSE),"")</f>
        <v/>
      </c>
      <c r="N3016" s="209" t="str">
        <f>IFERROR(IF(VLOOKUP(Table1[[#This Row],[Budget Code Description]],Dimentions!$X$6:$AC$134,4,FALSE)="","",VLOOKUP(Table1[[#This Row],[Budget Code Description]],Dimentions!$X$6:$AC$134,4,FALSE)),"")</f>
        <v/>
      </c>
      <c r="O3016" s="65" t="str">
        <f>IFERROR(VLOOKUP(Table1[[#This Row],[Vendor ID]],Table549[],2,FALSE),"")</f>
        <v/>
      </c>
      <c r="P3016" s="63"/>
      <c r="Q3016" s="141" t="str">
        <f>IF(Table1[[#This Row],[Posting Date]]&lt;&gt;"",$D$9,"")</f>
        <v/>
      </c>
      <c r="R3016" s="157" t="str">
        <f>IF(Table1[[#This Row],[Posting Date]]&lt;&gt;"",$D$10,"")</f>
        <v/>
      </c>
      <c r="S3016" s="66"/>
      <c r="T3016" s="63"/>
      <c r="U3016" s="67"/>
      <c r="V3016" s="67"/>
      <c r="W3016" s="67" t="str">
        <f t="shared" si="51"/>
        <v/>
      </c>
      <c r="X3016" s="159" t="str">
        <f>IF(E3016="","",(IF(Table1[[#This Row],[Cur]]="USD",Table1[[#This Row],[Cur_Amount Debit]],Table1[[#This Row],[Cur_Amount Debit]]/Table1[[#This Row],[Exchange Rate]])))</f>
        <v/>
      </c>
      <c r="Y3016" s="159" t="str">
        <f>IF(E3016="","",(IF(Table1[[#This Row],[Cur]]="USD",Table1[[#This Row],[Cur_Amount Credit]],Table1[[#This Row],[Cur_Amount Credit]]/ExchangeRate)))</f>
        <v/>
      </c>
      <c r="Z3016" s="201" t="str">
        <f>IF(E3016="","",(Table1[[#This Row],[Debit USD]]-Table1[[#This Row],[Credit USD]]))</f>
        <v/>
      </c>
      <c r="AA3016" s="226"/>
      <c r="AB3016" s="255"/>
      <c r="AC3016" s="1"/>
      <c r="AD3016" s="15"/>
      <c r="AE3016" s="15" t="str">
        <f>IF(AND(OR(Table1[[#This Row],[Account]]="15030",Table1[[#This Row],[Account]]="15035",Table1[[#This Row],[Account]]="20150"),Table1[[#This Row],[Vendor ID]]=""),1,"")</f>
        <v/>
      </c>
      <c r="AF3016" s="15"/>
      <c r="AG3016" s="15"/>
      <c r="AH3016" s="15"/>
      <c r="AI3016" s="46" t="str">
        <f>IF(Table1[[#This Row],[Posting Date]]&lt;&gt;"","GJ-"&amp;CountryID,"")</f>
        <v/>
      </c>
      <c r="AJ3016" s="59" t="str">
        <f>IF(Table1[[#This Row],[Posting Date]]&lt;&gt;"",Table1[[#This Row],[Posting Date]],"")</f>
        <v/>
      </c>
      <c r="AK3016" s="46"/>
      <c r="AL3016" s="46" t="str">
        <f>IF(Table1[[#This Row],[Description]]&lt;&gt;"",Table1[[#This Row],[Description]],"")</f>
        <v/>
      </c>
      <c r="AM3016" s="46" t="str">
        <f>IF(Table1[[#This Row],[Posting Date]]&lt;&gt;"",Table1[[#This Row],[Reference Number]],"")</f>
        <v/>
      </c>
      <c r="AN3016" s="46" t="str">
        <f>TRIM(Table1[[#This Row],[Line '#]])</f>
        <v/>
      </c>
      <c r="AO3016" s="46" t="str">
        <f>TRIM(Table1[[#This Row],[Account]])</f>
        <v/>
      </c>
      <c r="AP3016" s="46" t="str">
        <f>IF(Table1[[#This Row],[Posting Date]]&lt;&gt;"",$D$5,"")</f>
        <v/>
      </c>
      <c r="AQ3016" s="46" t="str">
        <f>TRIM(Table1[[#This Row],[Departments-Prgrams]])</f>
        <v/>
      </c>
      <c r="AR3016" s="46" t="str">
        <f>TRIM(Table1[[#This Row],[Grant]])</f>
        <v/>
      </c>
      <c r="AS3016" s="46" t="str">
        <f>TRIM(Table1[[#This Row],[Staff ID]])</f>
        <v/>
      </c>
      <c r="AT3016" s="46" t="str">
        <f>IF(TRIM(Table1[[#This Row],[Budget Code]])=0,"",TRIM(Table1[[#This Row],[Budget Code]]))</f>
        <v/>
      </c>
      <c r="AU3016" s="46" t="str">
        <f>IF(Table1[[#This Row],[Line Description]]&lt;&gt;"",Table1[[#This Row],[Line Description]],"")</f>
        <v/>
      </c>
      <c r="AV3016" s="46" t="str">
        <f>IF(Table1[[#This Row],[Cur_Amount Debit]]&gt;0,ROUND(Table1[[#This Row],[Cur_Amount Debit]],2),"")</f>
        <v/>
      </c>
      <c r="AW3016" s="46" t="str">
        <f>IF(Table1[[#This Row],[Cur_Amount Credit]]&gt;0,ROUND(Table1[[#This Row],[Cur_Amount Credit]],2),"")</f>
        <v/>
      </c>
      <c r="AX3016" s="46" t="str">
        <f>LEFT(Table1[[#This Row],[Cur]],3)</f>
        <v/>
      </c>
      <c r="AY3016" s="59"/>
      <c r="AZ3016" s="46"/>
      <c r="BA3016" s="46" t="str">
        <f>IF(Table1[[#This Row],[Cur]]&lt;&gt;"",IF(Table1[[#This Row],[Cur]]="USD","",ExchangeRate),"")</f>
        <v/>
      </c>
      <c r="BB3016" s="46" t="str">
        <f>IF(Table1[[#This Row],[Grant]]&lt;&gt;"",VLOOKUP(Table1[[#This Row],[Grant]],Grants!B:D,3),"")</f>
        <v/>
      </c>
      <c r="BC3016" s="46" t="str">
        <f>TRIM(Table1[[#This Row],[Vendor ID]])</f>
        <v/>
      </c>
      <c r="BD3016">
        <f>IF(Table1[[#This Row],[Reference Number]]=Q3015,BD3015,BD3015+1)</f>
        <v>0</v>
      </c>
    </row>
    <row r="3017" spans="1:56" ht="11.25" customHeight="1" x14ac:dyDescent="0.25">
      <c r="A3017" s="1"/>
      <c r="B3017" s="88" t="str">
        <f>IF(Table1[[#This Row],[Posting Date]]&lt;&gt;"",IF(Table1[[#This Row],[Reference Number]]=Q3016,B3016+1,1),"")</f>
        <v/>
      </c>
      <c r="C3017" s="61"/>
      <c r="D3017" s="61"/>
      <c r="E3017" s="138"/>
      <c r="F3017" s="141" t="str">
        <f>IFERROR(IF(VLOOKUP(Table1[[#This Row],[Budget Code Description]],Dimentions!$X$6:$AC$139,2,FALSE)="","",VLOOKUP(Table1[[#This Row],[Budget Code Description]],Dimentions!$X$6:$AC$139,2,FALSE)),"")</f>
        <v/>
      </c>
      <c r="G3017" s="141"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1" t="str">
        <f>IFERROR(VLOOKUP(Table1[[#This Row],[Budget Code Description]],Table6[#All],8,FALSE),"")</f>
        <v/>
      </c>
      <c r="L3017" s="63"/>
      <c r="M3017" s="65" t="str">
        <f>IFERROR(VLOOKUP(Table1[[#This Row],[Staff ID]],Table2[],2,FALSE),"")</f>
        <v/>
      </c>
      <c r="N3017" s="209" t="str">
        <f>IFERROR(IF(VLOOKUP(Table1[[#This Row],[Budget Code Description]],Dimentions!$X$6:$AC$134,4,FALSE)="","",VLOOKUP(Table1[[#This Row],[Budget Code Description]],Dimentions!$X$6:$AC$134,4,FALSE)),"")</f>
        <v/>
      </c>
      <c r="O3017" s="65" t="str">
        <f>IFERROR(VLOOKUP(Table1[[#This Row],[Vendor ID]],Table549[],2,FALSE),"")</f>
        <v/>
      </c>
      <c r="P3017" s="63"/>
      <c r="Q3017" s="141" t="str">
        <f>IF(Table1[[#This Row],[Posting Date]]&lt;&gt;"",$D$9,"")</f>
        <v/>
      </c>
      <c r="R3017" s="157" t="str">
        <f>IF(Table1[[#This Row],[Posting Date]]&lt;&gt;"",$D$10,"")</f>
        <v/>
      </c>
      <c r="S3017" s="66"/>
      <c r="T3017" s="63"/>
      <c r="U3017" s="67"/>
      <c r="V3017" s="67"/>
      <c r="W3017" s="67" t="str">
        <f t="shared" si="51"/>
        <v/>
      </c>
      <c r="X3017" s="159" t="str">
        <f>IF(E3017="","",(IF(Table1[[#This Row],[Cur]]="USD",Table1[[#This Row],[Cur_Amount Debit]],Table1[[#This Row],[Cur_Amount Debit]]/Table1[[#This Row],[Exchange Rate]])))</f>
        <v/>
      </c>
      <c r="Y3017" s="159" t="str">
        <f>IF(E3017="","",(IF(Table1[[#This Row],[Cur]]="USD",Table1[[#This Row],[Cur_Amount Credit]],Table1[[#This Row],[Cur_Amount Credit]]/ExchangeRate)))</f>
        <v/>
      </c>
      <c r="Z3017" s="201" t="str">
        <f>IF(E3017="","",(Table1[[#This Row],[Debit USD]]-Table1[[#This Row],[Credit USD]]))</f>
        <v/>
      </c>
      <c r="AA3017" s="226"/>
      <c r="AB3017" s="255"/>
      <c r="AC3017" s="1"/>
      <c r="AD3017" s="15"/>
      <c r="AE3017" s="15" t="str">
        <f>IF(AND(OR(Table1[[#This Row],[Account]]="15030",Table1[[#This Row],[Account]]="15035",Table1[[#This Row],[Account]]="20150"),Table1[[#This Row],[Vendor ID]]=""),1,"")</f>
        <v/>
      </c>
      <c r="AF3017" s="15"/>
      <c r="AG3017" s="15"/>
      <c r="AH3017" s="15"/>
      <c r="AI3017" s="46" t="str">
        <f>IF(Table1[[#This Row],[Posting Date]]&lt;&gt;"","GJ-"&amp;CountryID,"")</f>
        <v/>
      </c>
      <c r="AJ3017" s="59" t="str">
        <f>IF(Table1[[#This Row],[Posting Date]]&lt;&gt;"",Table1[[#This Row],[Posting Date]],"")</f>
        <v/>
      </c>
      <c r="AK3017" s="46"/>
      <c r="AL3017" s="46" t="str">
        <f>IF(Table1[[#This Row],[Description]]&lt;&gt;"",Table1[[#This Row],[Description]],"")</f>
        <v/>
      </c>
      <c r="AM3017" s="46" t="str">
        <f>IF(Table1[[#This Row],[Posting Date]]&lt;&gt;"",Table1[[#This Row],[Reference Number]],"")</f>
        <v/>
      </c>
      <c r="AN3017" s="46" t="str">
        <f>TRIM(Table1[[#This Row],[Line '#]])</f>
        <v/>
      </c>
      <c r="AO3017" s="46" t="str">
        <f>TRIM(Table1[[#This Row],[Account]])</f>
        <v/>
      </c>
      <c r="AP3017" s="46" t="str">
        <f>IF(Table1[[#This Row],[Posting Date]]&lt;&gt;"",$D$5,"")</f>
        <v/>
      </c>
      <c r="AQ3017" s="46" t="str">
        <f>TRIM(Table1[[#This Row],[Departments-Prgrams]])</f>
        <v/>
      </c>
      <c r="AR3017" s="46" t="str">
        <f>TRIM(Table1[[#This Row],[Grant]])</f>
        <v/>
      </c>
      <c r="AS3017" s="46" t="str">
        <f>TRIM(Table1[[#This Row],[Staff ID]])</f>
        <v/>
      </c>
      <c r="AT3017" s="46" t="str">
        <f>IF(TRIM(Table1[[#This Row],[Budget Code]])=0,"",TRIM(Table1[[#This Row],[Budget Code]]))</f>
        <v/>
      </c>
      <c r="AU3017" s="46" t="str">
        <f>IF(Table1[[#This Row],[Line Description]]&lt;&gt;"",Table1[[#This Row],[Line Description]],"")</f>
        <v/>
      </c>
      <c r="AV3017" s="46" t="str">
        <f>IF(Table1[[#This Row],[Cur_Amount Debit]]&gt;0,ROUND(Table1[[#This Row],[Cur_Amount Debit]],2),"")</f>
        <v/>
      </c>
      <c r="AW3017" s="46" t="str">
        <f>IF(Table1[[#This Row],[Cur_Amount Credit]]&gt;0,ROUND(Table1[[#This Row],[Cur_Amount Credit]],2),"")</f>
        <v/>
      </c>
      <c r="AX3017" s="46" t="str">
        <f>LEFT(Table1[[#This Row],[Cur]],3)</f>
        <v/>
      </c>
      <c r="AY3017" s="59"/>
      <c r="AZ3017" s="46"/>
      <c r="BA3017" s="46" t="str">
        <f>IF(Table1[[#This Row],[Cur]]&lt;&gt;"",IF(Table1[[#This Row],[Cur]]="USD","",ExchangeRate),"")</f>
        <v/>
      </c>
      <c r="BB3017" s="46" t="str">
        <f>IF(Table1[[#This Row],[Grant]]&lt;&gt;"",VLOOKUP(Table1[[#This Row],[Grant]],Grants!B:D,3),"")</f>
        <v/>
      </c>
      <c r="BC3017" s="46" t="str">
        <f>TRIM(Table1[[#This Row],[Vendor ID]])</f>
        <v/>
      </c>
      <c r="BD3017">
        <f>IF(Table1[[#This Row],[Reference Number]]=Q3016,BD3016,BD3016+1)</f>
        <v>0</v>
      </c>
    </row>
    <row r="3018" spans="1:56" ht="11.25" customHeight="1" x14ac:dyDescent="0.25">
      <c r="A3018" s="1"/>
      <c r="B3018" s="88" t="str">
        <f>IF(Table1[[#This Row],[Posting Date]]&lt;&gt;"",IF(Table1[[#This Row],[Reference Number]]=Q3017,B3017+1,1),"")</f>
        <v/>
      </c>
      <c r="C3018" s="61"/>
      <c r="D3018" s="61"/>
      <c r="E3018" s="138"/>
      <c r="F3018" s="141" t="str">
        <f>IFERROR(IF(VLOOKUP(Table1[[#This Row],[Budget Code Description]],Dimentions!$X$6:$AC$139,2,FALSE)="","",VLOOKUP(Table1[[#This Row],[Budget Code Description]],Dimentions!$X$6:$AC$139,2,FALSE)),"")</f>
        <v/>
      </c>
      <c r="G3018" s="141"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1" t="str">
        <f>IFERROR(VLOOKUP(Table1[[#This Row],[Budget Code Description]],Table6[#All],8,FALSE),"")</f>
        <v/>
      </c>
      <c r="L3018" s="63"/>
      <c r="M3018" s="65" t="str">
        <f>IFERROR(VLOOKUP(Table1[[#This Row],[Staff ID]],Table2[],2,FALSE),"")</f>
        <v/>
      </c>
      <c r="N3018" s="209" t="str">
        <f>IFERROR(IF(VLOOKUP(Table1[[#This Row],[Budget Code Description]],Dimentions!$X$6:$AC$134,4,FALSE)="","",VLOOKUP(Table1[[#This Row],[Budget Code Description]],Dimentions!$X$6:$AC$134,4,FALSE)),"")</f>
        <v/>
      </c>
      <c r="O3018" s="65" t="str">
        <f>IFERROR(VLOOKUP(Table1[[#This Row],[Vendor ID]],Table549[],2,FALSE),"")</f>
        <v/>
      </c>
      <c r="P3018" s="63"/>
      <c r="Q3018" s="141" t="str">
        <f>IF(Table1[[#This Row],[Posting Date]]&lt;&gt;"",$D$9,"")</f>
        <v/>
      </c>
      <c r="R3018" s="157" t="str">
        <f>IF(Table1[[#This Row],[Posting Date]]&lt;&gt;"",$D$10,"")</f>
        <v/>
      </c>
      <c r="S3018" s="66"/>
      <c r="T3018" s="63"/>
      <c r="U3018" s="67"/>
      <c r="V3018" s="67"/>
      <c r="W3018" s="67" t="str">
        <f t="shared" si="51"/>
        <v/>
      </c>
      <c r="X3018" s="159" t="str">
        <f>IF(E3018="","",(IF(Table1[[#This Row],[Cur]]="USD",Table1[[#This Row],[Cur_Amount Debit]],Table1[[#This Row],[Cur_Amount Debit]]/Table1[[#This Row],[Exchange Rate]])))</f>
        <v/>
      </c>
      <c r="Y3018" s="159" t="str">
        <f>IF(E3018="","",(IF(Table1[[#This Row],[Cur]]="USD",Table1[[#This Row],[Cur_Amount Credit]],Table1[[#This Row],[Cur_Amount Credit]]/ExchangeRate)))</f>
        <v/>
      </c>
      <c r="Z3018" s="201" t="str">
        <f>IF(E3018="","",(Table1[[#This Row],[Debit USD]]-Table1[[#This Row],[Credit USD]]))</f>
        <v/>
      </c>
      <c r="AA3018" s="226"/>
      <c r="AB3018" s="255"/>
      <c r="AC3018" s="1"/>
      <c r="AD3018" s="15"/>
      <c r="AE3018" s="15" t="str">
        <f>IF(AND(OR(Table1[[#This Row],[Account]]="15030",Table1[[#This Row],[Account]]="15035",Table1[[#This Row],[Account]]="20150"),Table1[[#This Row],[Vendor ID]]=""),1,"")</f>
        <v/>
      </c>
      <c r="AF3018" s="15"/>
      <c r="AG3018" s="15"/>
      <c r="AH3018" s="15"/>
      <c r="AI3018" s="46" t="str">
        <f>IF(Table1[[#This Row],[Posting Date]]&lt;&gt;"","GJ-"&amp;CountryID,"")</f>
        <v/>
      </c>
      <c r="AJ3018" s="59" t="str">
        <f>IF(Table1[[#This Row],[Posting Date]]&lt;&gt;"",Table1[[#This Row],[Posting Date]],"")</f>
        <v/>
      </c>
      <c r="AK3018" s="46"/>
      <c r="AL3018" s="46" t="str">
        <f>IF(Table1[[#This Row],[Description]]&lt;&gt;"",Table1[[#This Row],[Description]],"")</f>
        <v/>
      </c>
      <c r="AM3018" s="46" t="str">
        <f>IF(Table1[[#This Row],[Posting Date]]&lt;&gt;"",Table1[[#This Row],[Reference Number]],"")</f>
        <v/>
      </c>
      <c r="AN3018" s="46" t="str">
        <f>TRIM(Table1[[#This Row],[Line '#]])</f>
        <v/>
      </c>
      <c r="AO3018" s="46" t="str">
        <f>TRIM(Table1[[#This Row],[Account]])</f>
        <v/>
      </c>
      <c r="AP3018" s="46" t="str">
        <f>IF(Table1[[#This Row],[Posting Date]]&lt;&gt;"",$D$5,"")</f>
        <v/>
      </c>
      <c r="AQ3018" s="46" t="str">
        <f>TRIM(Table1[[#This Row],[Departments-Prgrams]])</f>
        <v/>
      </c>
      <c r="AR3018" s="46" t="str">
        <f>TRIM(Table1[[#This Row],[Grant]])</f>
        <v/>
      </c>
      <c r="AS3018" s="46" t="str">
        <f>TRIM(Table1[[#This Row],[Staff ID]])</f>
        <v/>
      </c>
      <c r="AT3018" s="46" t="str">
        <f>IF(TRIM(Table1[[#This Row],[Budget Code]])=0,"",TRIM(Table1[[#This Row],[Budget Code]]))</f>
        <v/>
      </c>
      <c r="AU3018" s="46" t="str">
        <f>IF(Table1[[#This Row],[Line Description]]&lt;&gt;"",Table1[[#This Row],[Line Description]],"")</f>
        <v/>
      </c>
      <c r="AV3018" s="46" t="str">
        <f>IF(Table1[[#This Row],[Cur_Amount Debit]]&gt;0,ROUND(Table1[[#This Row],[Cur_Amount Debit]],2),"")</f>
        <v/>
      </c>
      <c r="AW3018" s="46" t="str">
        <f>IF(Table1[[#This Row],[Cur_Amount Credit]]&gt;0,ROUND(Table1[[#This Row],[Cur_Amount Credit]],2),"")</f>
        <v/>
      </c>
      <c r="AX3018" s="46" t="str">
        <f>LEFT(Table1[[#This Row],[Cur]],3)</f>
        <v/>
      </c>
      <c r="AY3018" s="59"/>
      <c r="AZ3018" s="46"/>
      <c r="BA3018" s="46" t="str">
        <f>IF(Table1[[#This Row],[Cur]]&lt;&gt;"",IF(Table1[[#This Row],[Cur]]="USD","",ExchangeRate),"")</f>
        <v/>
      </c>
      <c r="BB3018" s="46" t="str">
        <f>IF(Table1[[#This Row],[Grant]]&lt;&gt;"",VLOOKUP(Table1[[#This Row],[Grant]],Grants!B:D,3),"")</f>
        <v/>
      </c>
      <c r="BC3018" s="46" t="str">
        <f>TRIM(Table1[[#This Row],[Vendor ID]])</f>
        <v/>
      </c>
      <c r="BD3018">
        <f>IF(Table1[[#This Row],[Reference Number]]=Q3017,BD3017,BD3017+1)</f>
        <v>0</v>
      </c>
    </row>
    <row r="3019" spans="1:56" ht="11.25" customHeight="1" x14ac:dyDescent="0.25">
      <c r="A3019" s="1"/>
      <c r="B3019" s="88" t="str">
        <f>IF(Table1[[#This Row],[Posting Date]]&lt;&gt;"",IF(Table1[[#This Row],[Reference Number]]=Q3018,B3018+1,1),"")</f>
        <v/>
      </c>
      <c r="C3019" s="61"/>
      <c r="D3019" s="61"/>
      <c r="E3019" s="138"/>
      <c r="F3019" s="141" t="str">
        <f>IFERROR(IF(VLOOKUP(Table1[[#This Row],[Budget Code Description]],Dimentions!$X$6:$AC$139,2,FALSE)="","",VLOOKUP(Table1[[#This Row],[Budget Code Description]],Dimentions!$X$6:$AC$139,2,FALSE)),"")</f>
        <v/>
      </c>
      <c r="G3019" s="141"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1" t="str">
        <f>IFERROR(VLOOKUP(Table1[[#This Row],[Budget Code Description]],Table6[#All],8,FALSE),"")</f>
        <v/>
      </c>
      <c r="L3019" s="63"/>
      <c r="M3019" s="65" t="str">
        <f>IFERROR(VLOOKUP(Table1[[#This Row],[Staff ID]],Table2[],2,FALSE),"")</f>
        <v/>
      </c>
      <c r="N3019" s="209" t="str">
        <f>IFERROR(IF(VLOOKUP(Table1[[#This Row],[Budget Code Description]],Dimentions!$X$6:$AC$134,4,FALSE)="","",VLOOKUP(Table1[[#This Row],[Budget Code Description]],Dimentions!$X$6:$AC$134,4,FALSE)),"")</f>
        <v/>
      </c>
      <c r="O3019" s="65" t="str">
        <f>IFERROR(VLOOKUP(Table1[[#This Row],[Vendor ID]],Table549[],2,FALSE),"")</f>
        <v/>
      </c>
      <c r="P3019" s="63"/>
      <c r="Q3019" s="141" t="str">
        <f>IF(Table1[[#This Row],[Posting Date]]&lt;&gt;"",$D$9,"")</f>
        <v/>
      </c>
      <c r="R3019" s="157" t="str">
        <f>IF(Table1[[#This Row],[Posting Date]]&lt;&gt;"",$D$10,"")</f>
        <v/>
      </c>
      <c r="S3019" s="66"/>
      <c r="T3019" s="63"/>
      <c r="U3019" s="67"/>
      <c r="V3019" s="67"/>
      <c r="W3019" s="67" t="str">
        <f t="shared" si="51"/>
        <v/>
      </c>
      <c r="X3019" s="159" t="str">
        <f>IF(E3019="","",(IF(Table1[[#This Row],[Cur]]="USD",Table1[[#This Row],[Cur_Amount Debit]],Table1[[#This Row],[Cur_Amount Debit]]/Table1[[#This Row],[Exchange Rate]])))</f>
        <v/>
      </c>
      <c r="Y3019" s="159" t="str">
        <f>IF(E3019="","",(IF(Table1[[#This Row],[Cur]]="USD",Table1[[#This Row],[Cur_Amount Credit]],Table1[[#This Row],[Cur_Amount Credit]]/ExchangeRate)))</f>
        <v/>
      </c>
      <c r="Z3019" s="201" t="str">
        <f>IF(E3019="","",(Table1[[#This Row],[Debit USD]]-Table1[[#This Row],[Credit USD]]))</f>
        <v/>
      </c>
      <c r="AA3019" s="226"/>
      <c r="AB3019" s="255"/>
      <c r="AC3019" s="1"/>
      <c r="AD3019" s="15"/>
      <c r="AE3019" s="15" t="str">
        <f>IF(AND(OR(Table1[[#This Row],[Account]]="15030",Table1[[#This Row],[Account]]="15035",Table1[[#This Row],[Account]]="20150"),Table1[[#This Row],[Vendor ID]]=""),1,"")</f>
        <v/>
      </c>
      <c r="AF3019" s="15"/>
      <c r="AG3019" s="15"/>
      <c r="AH3019" s="15"/>
      <c r="AI3019" s="46" t="str">
        <f>IF(Table1[[#This Row],[Posting Date]]&lt;&gt;"","GJ-"&amp;CountryID,"")</f>
        <v/>
      </c>
      <c r="AJ3019" s="59" t="str">
        <f>IF(Table1[[#This Row],[Posting Date]]&lt;&gt;"",Table1[[#This Row],[Posting Date]],"")</f>
        <v/>
      </c>
      <c r="AK3019" s="46"/>
      <c r="AL3019" s="46" t="str">
        <f>IF(Table1[[#This Row],[Description]]&lt;&gt;"",Table1[[#This Row],[Description]],"")</f>
        <v/>
      </c>
      <c r="AM3019" s="46" t="str">
        <f>IF(Table1[[#This Row],[Posting Date]]&lt;&gt;"",Table1[[#This Row],[Reference Number]],"")</f>
        <v/>
      </c>
      <c r="AN3019" s="46" t="str">
        <f>TRIM(Table1[[#This Row],[Line '#]])</f>
        <v/>
      </c>
      <c r="AO3019" s="46" t="str">
        <f>TRIM(Table1[[#This Row],[Account]])</f>
        <v/>
      </c>
      <c r="AP3019" s="46" t="str">
        <f>IF(Table1[[#This Row],[Posting Date]]&lt;&gt;"",$D$5,"")</f>
        <v/>
      </c>
      <c r="AQ3019" s="46" t="str">
        <f>TRIM(Table1[[#This Row],[Departments-Prgrams]])</f>
        <v/>
      </c>
      <c r="AR3019" s="46" t="str">
        <f>TRIM(Table1[[#This Row],[Grant]])</f>
        <v/>
      </c>
      <c r="AS3019" s="46" t="str">
        <f>TRIM(Table1[[#This Row],[Staff ID]])</f>
        <v/>
      </c>
      <c r="AT3019" s="46" t="str">
        <f>IF(TRIM(Table1[[#This Row],[Budget Code]])=0,"",TRIM(Table1[[#This Row],[Budget Code]]))</f>
        <v/>
      </c>
      <c r="AU3019" s="46" t="str">
        <f>IF(Table1[[#This Row],[Line Description]]&lt;&gt;"",Table1[[#This Row],[Line Description]],"")</f>
        <v/>
      </c>
      <c r="AV3019" s="46" t="str">
        <f>IF(Table1[[#This Row],[Cur_Amount Debit]]&gt;0,ROUND(Table1[[#This Row],[Cur_Amount Debit]],2),"")</f>
        <v/>
      </c>
      <c r="AW3019" s="46" t="str">
        <f>IF(Table1[[#This Row],[Cur_Amount Credit]]&gt;0,ROUND(Table1[[#This Row],[Cur_Amount Credit]],2),"")</f>
        <v/>
      </c>
      <c r="AX3019" s="46" t="str">
        <f>LEFT(Table1[[#This Row],[Cur]],3)</f>
        <v/>
      </c>
      <c r="AY3019" s="59"/>
      <c r="AZ3019" s="46"/>
      <c r="BA3019" s="46" t="str">
        <f>IF(Table1[[#This Row],[Cur]]&lt;&gt;"",IF(Table1[[#This Row],[Cur]]="USD","",ExchangeRate),"")</f>
        <v/>
      </c>
      <c r="BB3019" s="46" t="str">
        <f>IF(Table1[[#This Row],[Grant]]&lt;&gt;"",VLOOKUP(Table1[[#This Row],[Grant]],Grants!B:D,3),"")</f>
        <v/>
      </c>
      <c r="BC3019" s="46" t="str">
        <f>TRIM(Table1[[#This Row],[Vendor ID]])</f>
        <v/>
      </c>
      <c r="BD3019">
        <f>IF(Table1[[#This Row],[Reference Number]]=Q3018,BD3018,BD3018+1)</f>
        <v>0</v>
      </c>
    </row>
    <row r="3020" spans="1:56" ht="11.25" customHeight="1" x14ac:dyDescent="0.25">
      <c r="A3020" s="1"/>
      <c r="B3020" s="88" t="str">
        <f>IF(Table1[[#This Row],[Posting Date]]&lt;&gt;"",IF(Table1[[#This Row],[Reference Number]]=Q3019,B3019+1,1),"")</f>
        <v/>
      </c>
      <c r="C3020" s="61"/>
      <c r="D3020" s="61"/>
      <c r="E3020" s="138"/>
      <c r="F3020" s="141" t="str">
        <f>IFERROR(IF(VLOOKUP(Table1[[#This Row],[Budget Code Description]],Dimentions!$X$6:$AC$139,2,FALSE)="","",VLOOKUP(Table1[[#This Row],[Budget Code Description]],Dimentions!$X$6:$AC$139,2,FALSE)),"")</f>
        <v/>
      </c>
      <c r="G3020" s="141"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1" t="str">
        <f>IFERROR(VLOOKUP(Table1[[#This Row],[Budget Code Description]],Table6[#All],8,FALSE),"")</f>
        <v/>
      </c>
      <c r="L3020" s="63"/>
      <c r="M3020" s="65" t="str">
        <f>IFERROR(VLOOKUP(Table1[[#This Row],[Staff ID]],Table2[],2,FALSE),"")</f>
        <v/>
      </c>
      <c r="N3020" s="209" t="str">
        <f>IFERROR(IF(VLOOKUP(Table1[[#This Row],[Budget Code Description]],Dimentions!$X$6:$AC$134,4,FALSE)="","",VLOOKUP(Table1[[#This Row],[Budget Code Description]],Dimentions!$X$6:$AC$134,4,FALSE)),"")</f>
        <v/>
      </c>
      <c r="O3020" s="65" t="str">
        <f>IFERROR(VLOOKUP(Table1[[#This Row],[Vendor ID]],Table549[],2,FALSE),"")</f>
        <v/>
      </c>
      <c r="P3020" s="63"/>
      <c r="Q3020" s="141" t="str">
        <f>IF(Table1[[#This Row],[Posting Date]]&lt;&gt;"",$D$9,"")</f>
        <v/>
      </c>
      <c r="R3020" s="157" t="str">
        <f>IF(Table1[[#This Row],[Posting Date]]&lt;&gt;"",$D$10,"")</f>
        <v/>
      </c>
      <c r="S3020" s="66"/>
      <c r="T3020" s="63"/>
      <c r="U3020" s="67"/>
      <c r="V3020" s="67"/>
      <c r="W3020" s="67" t="str">
        <f t="shared" si="51"/>
        <v/>
      </c>
      <c r="X3020" s="159" t="str">
        <f>IF(E3020="","",(IF(Table1[[#This Row],[Cur]]="USD",Table1[[#This Row],[Cur_Amount Debit]],Table1[[#This Row],[Cur_Amount Debit]]/Table1[[#This Row],[Exchange Rate]])))</f>
        <v/>
      </c>
      <c r="Y3020" s="159" t="str">
        <f>IF(E3020="","",(IF(Table1[[#This Row],[Cur]]="USD",Table1[[#This Row],[Cur_Amount Credit]],Table1[[#This Row],[Cur_Amount Credit]]/ExchangeRate)))</f>
        <v/>
      </c>
      <c r="Z3020" s="201" t="str">
        <f>IF(E3020="","",(Table1[[#This Row],[Debit USD]]-Table1[[#This Row],[Credit USD]]))</f>
        <v/>
      </c>
      <c r="AA3020" s="226"/>
      <c r="AB3020" s="255"/>
      <c r="AC3020" s="1"/>
      <c r="AD3020" s="15"/>
      <c r="AE3020" s="15" t="str">
        <f>IF(AND(OR(Table1[[#This Row],[Account]]="15030",Table1[[#This Row],[Account]]="15035",Table1[[#This Row],[Account]]="20150"),Table1[[#This Row],[Vendor ID]]=""),1,"")</f>
        <v/>
      </c>
      <c r="AF3020" s="15"/>
      <c r="AG3020" s="15"/>
      <c r="AH3020" s="15"/>
      <c r="AI3020" s="46" t="str">
        <f>IF(Table1[[#This Row],[Posting Date]]&lt;&gt;"","GJ-"&amp;CountryID,"")</f>
        <v/>
      </c>
      <c r="AJ3020" s="59" t="str">
        <f>IF(Table1[[#This Row],[Posting Date]]&lt;&gt;"",Table1[[#This Row],[Posting Date]],"")</f>
        <v/>
      </c>
      <c r="AK3020" s="46"/>
      <c r="AL3020" s="46" t="str">
        <f>IF(Table1[[#This Row],[Description]]&lt;&gt;"",Table1[[#This Row],[Description]],"")</f>
        <v/>
      </c>
      <c r="AM3020" s="46" t="str">
        <f>IF(Table1[[#This Row],[Posting Date]]&lt;&gt;"",Table1[[#This Row],[Reference Number]],"")</f>
        <v/>
      </c>
      <c r="AN3020" s="46" t="str">
        <f>TRIM(Table1[[#This Row],[Line '#]])</f>
        <v/>
      </c>
      <c r="AO3020" s="46" t="str">
        <f>TRIM(Table1[[#This Row],[Account]])</f>
        <v/>
      </c>
      <c r="AP3020" s="46" t="str">
        <f>IF(Table1[[#This Row],[Posting Date]]&lt;&gt;"",$D$5,"")</f>
        <v/>
      </c>
      <c r="AQ3020" s="46" t="str">
        <f>TRIM(Table1[[#This Row],[Departments-Prgrams]])</f>
        <v/>
      </c>
      <c r="AR3020" s="46" t="str">
        <f>TRIM(Table1[[#This Row],[Grant]])</f>
        <v/>
      </c>
      <c r="AS3020" s="46" t="str">
        <f>TRIM(Table1[[#This Row],[Staff ID]])</f>
        <v/>
      </c>
      <c r="AT3020" s="46" t="str">
        <f>IF(TRIM(Table1[[#This Row],[Budget Code]])=0,"",TRIM(Table1[[#This Row],[Budget Code]]))</f>
        <v/>
      </c>
      <c r="AU3020" s="46" t="str">
        <f>IF(Table1[[#This Row],[Line Description]]&lt;&gt;"",Table1[[#This Row],[Line Description]],"")</f>
        <v/>
      </c>
      <c r="AV3020" s="46" t="str">
        <f>IF(Table1[[#This Row],[Cur_Amount Debit]]&gt;0,ROUND(Table1[[#This Row],[Cur_Amount Debit]],2),"")</f>
        <v/>
      </c>
      <c r="AW3020" s="46" t="str">
        <f>IF(Table1[[#This Row],[Cur_Amount Credit]]&gt;0,ROUND(Table1[[#This Row],[Cur_Amount Credit]],2),"")</f>
        <v/>
      </c>
      <c r="AX3020" s="46" t="str">
        <f>LEFT(Table1[[#This Row],[Cur]],3)</f>
        <v/>
      </c>
      <c r="AY3020" s="59"/>
      <c r="AZ3020" s="46"/>
      <c r="BA3020" s="46" t="str">
        <f>IF(Table1[[#This Row],[Cur]]&lt;&gt;"",IF(Table1[[#This Row],[Cur]]="USD","",ExchangeRate),"")</f>
        <v/>
      </c>
      <c r="BB3020" s="46" t="str">
        <f>IF(Table1[[#This Row],[Grant]]&lt;&gt;"",VLOOKUP(Table1[[#This Row],[Grant]],Grants!B:D,3),"")</f>
        <v/>
      </c>
      <c r="BC3020" s="46" t="str">
        <f>TRIM(Table1[[#This Row],[Vendor ID]])</f>
        <v/>
      </c>
      <c r="BD3020">
        <f>IF(Table1[[#This Row],[Reference Number]]=Q3019,BD3019,BD3019+1)</f>
        <v>0</v>
      </c>
    </row>
    <row r="3021" spans="1:56" ht="11.25" customHeight="1" x14ac:dyDescent="0.25">
      <c r="A3021" s="1"/>
      <c r="B3021" s="88" t="str">
        <f>IF(Table1[[#This Row],[Posting Date]]&lt;&gt;"",IF(Table1[[#This Row],[Reference Number]]=Q3020,B3020+1,1),"")</f>
        <v/>
      </c>
      <c r="C3021" s="61"/>
      <c r="D3021" s="61"/>
      <c r="E3021" s="138"/>
      <c r="F3021" s="141" t="str">
        <f>IFERROR(IF(VLOOKUP(Table1[[#This Row],[Budget Code Description]],Dimentions!$X$6:$AC$139,2,FALSE)="","",VLOOKUP(Table1[[#This Row],[Budget Code Description]],Dimentions!$X$6:$AC$139,2,FALSE)),"")</f>
        <v/>
      </c>
      <c r="G3021" s="141"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1" t="str">
        <f>IFERROR(VLOOKUP(Table1[[#This Row],[Budget Code Description]],Table6[#All],8,FALSE),"")</f>
        <v/>
      </c>
      <c r="L3021" s="63"/>
      <c r="M3021" s="65" t="str">
        <f>IFERROR(VLOOKUP(Table1[[#This Row],[Staff ID]],Table2[],2,FALSE),"")</f>
        <v/>
      </c>
      <c r="N3021" s="209" t="str">
        <f>IFERROR(IF(VLOOKUP(Table1[[#This Row],[Budget Code Description]],Dimentions!$X$6:$AC$134,4,FALSE)="","",VLOOKUP(Table1[[#This Row],[Budget Code Description]],Dimentions!$X$6:$AC$134,4,FALSE)),"")</f>
        <v/>
      </c>
      <c r="O3021" s="65" t="str">
        <f>IFERROR(VLOOKUP(Table1[[#This Row],[Vendor ID]],Table549[],2,FALSE),"")</f>
        <v/>
      </c>
      <c r="P3021" s="63"/>
      <c r="Q3021" s="141" t="str">
        <f>IF(Table1[[#This Row],[Posting Date]]&lt;&gt;"",$D$9,"")</f>
        <v/>
      </c>
      <c r="R3021" s="157" t="str">
        <f>IF(Table1[[#This Row],[Posting Date]]&lt;&gt;"",$D$10,"")</f>
        <v/>
      </c>
      <c r="S3021" s="66"/>
      <c r="T3021" s="63"/>
      <c r="U3021" s="67"/>
      <c r="V3021" s="67"/>
      <c r="W3021" s="67" t="str">
        <f t="shared" si="51"/>
        <v/>
      </c>
      <c r="X3021" s="159" t="str">
        <f>IF(E3021="","",(IF(Table1[[#This Row],[Cur]]="USD",Table1[[#This Row],[Cur_Amount Debit]],Table1[[#This Row],[Cur_Amount Debit]]/Table1[[#This Row],[Exchange Rate]])))</f>
        <v/>
      </c>
      <c r="Y3021" s="159" t="str">
        <f>IF(E3021="","",(IF(Table1[[#This Row],[Cur]]="USD",Table1[[#This Row],[Cur_Amount Credit]],Table1[[#This Row],[Cur_Amount Credit]]/ExchangeRate)))</f>
        <v/>
      </c>
      <c r="Z3021" s="201" t="str">
        <f>IF(E3021="","",(Table1[[#This Row],[Debit USD]]-Table1[[#This Row],[Credit USD]]))</f>
        <v/>
      </c>
      <c r="AA3021" s="226"/>
      <c r="AB3021" s="255"/>
      <c r="AC3021" s="1"/>
      <c r="AD3021" s="15"/>
      <c r="AE3021" s="15" t="str">
        <f>IF(AND(OR(Table1[[#This Row],[Account]]="15030",Table1[[#This Row],[Account]]="15035",Table1[[#This Row],[Account]]="20150"),Table1[[#This Row],[Vendor ID]]=""),1,"")</f>
        <v/>
      </c>
      <c r="AF3021" s="15"/>
      <c r="AG3021" s="15"/>
      <c r="AH3021" s="15"/>
      <c r="AI3021" s="46" t="str">
        <f>IF(Table1[[#This Row],[Posting Date]]&lt;&gt;"","GJ-"&amp;CountryID,"")</f>
        <v/>
      </c>
      <c r="AJ3021" s="59" t="str">
        <f>IF(Table1[[#This Row],[Posting Date]]&lt;&gt;"",Table1[[#This Row],[Posting Date]],"")</f>
        <v/>
      </c>
      <c r="AK3021" s="46"/>
      <c r="AL3021" s="46" t="str">
        <f>IF(Table1[[#This Row],[Description]]&lt;&gt;"",Table1[[#This Row],[Description]],"")</f>
        <v/>
      </c>
      <c r="AM3021" s="46" t="str">
        <f>IF(Table1[[#This Row],[Posting Date]]&lt;&gt;"",Table1[[#This Row],[Reference Number]],"")</f>
        <v/>
      </c>
      <c r="AN3021" s="46" t="str">
        <f>TRIM(Table1[[#This Row],[Line '#]])</f>
        <v/>
      </c>
      <c r="AO3021" s="46" t="str">
        <f>TRIM(Table1[[#This Row],[Account]])</f>
        <v/>
      </c>
      <c r="AP3021" s="46" t="str">
        <f>IF(Table1[[#This Row],[Posting Date]]&lt;&gt;"",$D$5,"")</f>
        <v/>
      </c>
      <c r="AQ3021" s="46" t="str">
        <f>TRIM(Table1[[#This Row],[Departments-Prgrams]])</f>
        <v/>
      </c>
      <c r="AR3021" s="46" t="str">
        <f>TRIM(Table1[[#This Row],[Grant]])</f>
        <v/>
      </c>
      <c r="AS3021" s="46" t="str">
        <f>TRIM(Table1[[#This Row],[Staff ID]])</f>
        <v/>
      </c>
      <c r="AT3021" s="46" t="str">
        <f>IF(TRIM(Table1[[#This Row],[Budget Code]])=0,"",TRIM(Table1[[#This Row],[Budget Code]]))</f>
        <v/>
      </c>
      <c r="AU3021" s="46" t="str">
        <f>IF(Table1[[#This Row],[Line Description]]&lt;&gt;"",Table1[[#This Row],[Line Description]],"")</f>
        <v/>
      </c>
      <c r="AV3021" s="46" t="str">
        <f>IF(Table1[[#This Row],[Cur_Amount Debit]]&gt;0,ROUND(Table1[[#This Row],[Cur_Amount Debit]],2),"")</f>
        <v/>
      </c>
      <c r="AW3021" s="46" t="str">
        <f>IF(Table1[[#This Row],[Cur_Amount Credit]]&gt;0,ROUND(Table1[[#This Row],[Cur_Amount Credit]],2),"")</f>
        <v/>
      </c>
      <c r="AX3021" s="46" t="str">
        <f>LEFT(Table1[[#This Row],[Cur]],3)</f>
        <v/>
      </c>
      <c r="AY3021" s="59"/>
      <c r="AZ3021" s="46"/>
      <c r="BA3021" s="46" t="str">
        <f>IF(Table1[[#This Row],[Cur]]&lt;&gt;"",IF(Table1[[#This Row],[Cur]]="USD","",ExchangeRate),"")</f>
        <v/>
      </c>
      <c r="BB3021" s="46" t="str">
        <f>IF(Table1[[#This Row],[Grant]]&lt;&gt;"",VLOOKUP(Table1[[#This Row],[Grant]],Grants!B:D,3),"")</f>
        <v/>
      </c>
      <c r="BC3021" s="46" t="str">
        <f>TRIM(Table1[[#This Row],[Vendor ID]])</f>
        <v/>
      </c>
      <c r="BD3021">
        <f>IF(Table1[[#This Row],[Reference Number]]=Q3020,BD3020,BD3020+1)</f>
        <v>0</v>
      </c>
    </row>
    <row r="3022" spans="1:56" ht="11.25" customHeight="1" x14ac:dyDescent="0.25">
      <c r="A3022" s="1"/>
      <c r="B3022" s="88" t="str">
        <f>IF(Table1[[#This Row],[Posting Date]]&lt;&gt;"",IF(Table1[[#This Row],[Reference Number]]=Q3021,B3021+1,1),"")</f>
        <v/>
      </c>
      <c r="C3022" s="61"/>
      <c r="D3022" s="61"/>
      <c r="E3022" s="138"/>
      <c r="F3022" s="141" t="str">
        <f>IFERROR(IF(VLOOKUP(Table1[[#This Row],[Budget Code Description]],Dimentions!$X$6:$AC$139,2,FALSE)="","",VLOOKUP(Table1[[#This Row],[Budget Code Description]],Dimentions!$X$6:$AC$139,2,FALSE)),"")</f>
        <v/>
      </c>
      <c r="G3022" s="141"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1" t="str">
        <f>IFERROR(VLOOKUP(Table1[[#This Row],[Budget Code Description]],Table6[#All],8,FALSE),"")</f>
        <v/>
      </c>
      <c r="L3022" s="63"/>
      <c r="M3022" s="65" t="str">
        <f>IFERROR(VLOOKUP(Table1[[#This Row],[Staff ID]],Table2[],2,FALSE),"")</f>
        <v/>
      </c>
      <c r="N3022" s="209" t="str">
        <f>IFERROR(IF(VLOOKUP(Table1[[#This Row],[Budget Code Description]],Dimentions!$X$6:$AC$134,4,FALSE)="","",VLOOKUP(Table1[[#This Row],[Budget Code Description]],Dimentions!$X$6:$AC$134,4,FALSE)),"")</f>
        <v/>
      </c>
      <c r="O3022" s="65" t="str">
        <f>IFERROR(VLOOKUP(Table1[[#This Row],[Vendor ID]],Table549[],2,FALSE),"")</f>
        <v/>
      </c>
      <c r="P3022" s="63"/>
      <c r="Q3022" s="141" t="str">
        <f>IF(Table1[[#This Row],[Posting Date]]&lt;&gt;"",$D$9,"")</f>
        <v/>
      </c>
      <c r="R3022" s="157" t="str">
        <f>IF(Table1[[#This Row],[Posting Date]]&lt;&gt;"",$D$10,"")</f>
        <v/>
      </c>
      <c r="S3022" s="66"/>
      <c r="T3022" s="63"/>
      <c r="U3022" s="67"/>
      <c r="V3022" s="67"/>
      <c r="W3022" s="67" t="str">
        <f t="shared" si="51"/>
        <v/>
      </c>
      <c r="X3022" s="159" t="str">
        <f>IF(E3022="","",(IF(Table1[[#This Row],[Cur]]="USD",Table1[[#This Row],[Cur_Amount Debit]],Table1[[#This Row],[Cur_Amount Debit]]/Table1[[#This Row],[Exchange Rate]])))</f>
        <v/>
      </c>
      <c r="Y3022" s="159" t="str">
        <f>IF(E3022="","",(IF(Table1[[#This Row],[Cur]]="USD",Table1[[#This Row],[Cur_Amount Credit]],Table1[[#This Row],[Cur_Amount Credit]]/ExchangeRate)))</f>
        <v/>
      </c>
      <c r="Z3022" s="201" t="str">
        <f>IF(E3022="","",(Table1[[#This Row],[Debit USD]]-Table1[[#This Row],[Credit USD]]))</f>
        <v/>
      </c>
      <c r="AA3022" s="226"/>
      <c r="AB3022" s="255"/>
      <c r="AC3022" s="1"/>
      <c r="AD3022" s="15"/>
      <c r="AE3022" s="15" t="str">
        <f>IF(AND(OR(Table1[[#This Row],[Account]]="15030",Table1[[#This Row],[Account]]="15035",Table1[[#This Row],[Account]]="20150"),Table1[[#This Row],[Vendor ID]]=""),1,"")</f>
        <v/>
      </c>
      <c r="AF3022" s="15"/>
      <c r="AG3022" s="15"/>
      <c r="AH3022" s="15"/>
      <c r="AI3022" s="46" t="str">
        <f>IF(Table1[[#This Row],[Posting Date]]&lt;&gt;"","GJ-"&amp;CountryID,"")</f>
        <v/>
      </c>
      <c r="AJ3022" s="59" t="str">
        <f>IF(Table1[[#This Row],[Posting Date]]&lt;&gt;"",Table1[[#This Row],[Posting Date]],"")</f>
        <v/>
      </c>
      <c r="AK3022" s="46"/>
      <c r="AL3022" s="46" t="str">
        <f>IF(Table1[[#This Row],[Description]]&lt;&gt;"",Table1[[#This Row],[Description]],"")</f>
        <v/>
      </c>
      <c r="AM3022" s="46" t="str">
        <f>IF(Table1[[#This Row],[Posting Date]]&lt;&gt;"",Table1[[#This Row],[Reference Number]],"")</f>
        <v/>
      </c>
      <c r="AN3022" s="46" t="str">
        <f>TRIM(Table1[[#This Row],[Line '#]])</f>
        <v/>
      </c>
      <c r="AO3022" s="46" t="str">
        <f>TRIM(Table1[[#This Row],[Account]])</f>
        <v/>
      </c>
      <c r="AP3022" s="46" t="str">
        <f>IF(Table1[[#This Row],[Posting Date]]&lt;&gt;"",$D$5,"")</f>
        <v/>
      </c>
      <c r="AQ3022" s="46" t="str">
        <f>TRIM(Table1[[#This Row],[Departments-Prgrams]])</f>
        <v/>
      </c>
      <c r="AR3022" s="46" t="str">
        <f>TRIM(Table1[[#This Row],[Grant]])</f>
        <v/>
      </c>
      <c r="AS3022" s="46" t="str">
        <f>TRIM(Table1[[#This Row],[Staff ID]])</f>
        <v/>
      </c>
      <c r="AT3022" s="46" t="str">
        <f>IF(TRIM(Table1[[#This Row],[Budget Code]])=0,"",TRIM(Table1[[#This Row],[Budget Code]]))</f>
        <v/>
      </c>
      <c r="AU3022" s="46" t="str">
        <f>IF(Table1[[#This Row],[Line Description]]&lt;&gt;"",Table1[[#This Row],[Line Description]],"")</f>
        <v/>
      </c>
      <c r="AV3022" s="46" t="str">
        <f>IF(Table1[[#This Row],[Cur_Amount Debit]]&gt;0,ROUND(Table1[[#This Row],[Cur_Amount Debit]],2),"")</f>
        <v/>
      </c>
      <c r="AW3022" s="46" t="str">
        <f>IF(Table1[[#This Row],[Cur_Amount Credit]]&gt;0,ROUND(Table1[[#This Row],[Cur_Amount Credit]],2),"")</f>
        <v/>
      </c>
      <c r="AX3022" s="46" t="str">
        <f>LEFT(Table1[[#This Row],[Cur]],3)</f>
        <v/>
      </c>
      <c r="AY3022" s="59"/>
      <c r="AZ3022" s="46"/>
      <c r="BA3022" s="46" t="str">
        <f>IF(Table1[[#This Row],[Cur]]&lt;&gt;"",IF(Table1[[#This Row],[Cur]]="USD","",ExchangeRate),"")</f>
        <v/>
      </c>
      <c r="BB3022" s="46" t="str">
        <f>IF(Table1[[#This Row],[Grant]]&lt;&gt;"",VLOOKUP(Table1[[#This Row],[Grant]],Grants!B:D,3),"")</f>
        <v/>
      </c>
      <c r="BC3022" s="46" t="str">
        <f>TRIM(Table1[[#This Row],[Vendor ID]])</f>
        <v/>
      </c>
      <c r="BD3022">
        <f>IF(Table1[[#This Row],[Reference Number]]=Q3021,BD3021,BD3021+1)</f>
        <v>0</v>
      </c>
    </row>
    <row r="3023" spans="1:56" ht="11.25" customHeight="1" x14ac:dyDescent="0.25">
      <c r="A3023" s="1"/>
      <c r="B3023" s="88" t="str">
        <f>IF(Table1[[#This Row],[Posting Date]]&lt;&gt;"",IF(Table1[[#This Row],[Reference Number]]=Q3022,B3022+1,1),"")</f>
        <v/>
      </c>
      <c r="C3023" s="61"/>
      <c r="D3023" s="61"/>
      <c r="E3023" s="138"/>
      <c r="F3023" s="141" t="str">
        <f>IFERROR(IF(VLOOKUP(Table1[[#This Row],[Budget Code Description]],Dimentions!$X$6:$AC$139,2,FALSE)="","",VLOOKUP(Table1[[#This Row],[Budget Code Description]],Dimentions!$X$6:$AC$139,2,FALSE)),"")</f>
        <v/>
      </c>
      <c r="G3023" s="141"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1" t="str">
        <f>IFERROR(VLOOKUP(Table1[[#This Row],[Budget Code Description]],Table6[#All],8,FALSE),"")</f>
        <v/>
      </c>
      <c r="L3023" s="63"/>
      <c r="M3023" s="65" t="str">
        <f>IFERROR(VLOOKUP(Table1[[#This Row],[Staff ID]],Table2[],2,FALSE),"")</f>
        <v/>
      </c>
      <c r="N3023" s="209" t="str">
        <f>IFERROR(IF(VLOOKUP(Table1[[#This Row],[Budget Code Description]],Dimentions!$X$6:$AC$134,4,FALSE)="","",VLOOKUP(Table1[[#This Row],[Budget Code Description]],Dimentions!$X$6:$AC$134,4,FALSE)),"")</f>
        <v/>
      </c>
      <c r="O3023" s="65" t="str">
        <f>IFERROR(VLOOKUP(Table1[[#This Row],[Vendor ID]],Table549[],2,FALSE),"")</f>
        <v/>
      </c>
      <c r="P3023" s="63"/>
      <c r="Q3023" s="141" t="str">
        <f>IF(Table1[[#This Row],[Posting Date]]&lt;&gt;"",$D$9,"")</f>
        <v/>
      </c>
      <c r="R3023" s="157" t="str">
        <f>IF(Table1[[#This Row],[Posting Date]]&lt;&gt;"",$D$10,"")</f>
        <v/>
      </c>
      <c r="S3023" s="66"/>
      <c r="T3023" s="63"/>
      <c r="U3023" s="67"/>
      <c r="V3023" s="67"/>
      <c r="W3023" s="67" t="str">
        <f t="shared" si="51"/>
        <v/>
      </c>
      <c r="X3023" s="159" t="str">
        <f>IF(E3023="","",(IF(Table1[[#This Row],[Cur]]="USD",Table1[[#This Row],[Cur_Amount Debit]],Table1[[#This Row],[Cur_Amount Debit]]/Table1[[#This Row],[Exchange Rate]])))</f>
        <v/>
      </c>
      <c r="Y3023" s="159" t="str">
        <f>IF(E3023="","",(IF(Table1[[#This Row],[Cur]]="USD",Table1[[#This Row],[Cur_Amount Credit]],Table1[[#This Row],[Cur_Amount Credit]]/ExchangeRate)))</f>
        <v/>
      </c>
      <c r="Z3023" s="201" t="str">
        <f>IF(E3023="","",(Table1[[#This Row],[Debit USD]]-Table1[[#This Row],[Credit USD]]))</f>
        <v/>
      </c>
      <c r="AA3023" s="226"/>
      <c r="AB3023" s="255"/>
      <c r="AC3023" s="1"/>
      <c r="AD3023" s="15"/>
      <c r="AE3023" s="15" t="str">
        <f>IF(AND(OR(Table1[[#This Row],[Account]]="15030",Table1[[#This Row],[Account]]="15035",Table1[[#This Row],[Account]]="20150"),Table1[[#This Row],[Vendor ID]]=""),1,"")</f>
        <v/>
      </c>
      <c r="AF3023" s="15"/>
      <c r="AG3023" s="15"/>
      <c r="AH3023" s="15"/>
      <c r="AI3023" s="46" t="str">
        <f>IF(Table1[[#This Row],[Posting Date]]&lt;&gt;"","GJ-"&amp;CountryID,"")</f>
        <v/>
      </c>
      <c r="AJ3023" s="59" t="str">
        <f>IF(Table1[[#This Row],[Posting Date]]&lt;&gt;"",Table1[[#This Row],[Posting Date]],"")</f>
        <v/>
      </c>
      <c r="AK3023" s="46"/>
      <c r="AL3023" s="46" t="str">
        <f>IF(Table1[[#This Row],[Description]]&lt;&gt;"",Table1[[#This Row],[Description]],"")</f>
        <v/>
      </c>
      <c r="AM3023" s="46" t="str">
        <f>IF(Table1[[#This Row],[Posting Date]]&lt;&gt;"",Table1[[#This Row],[Reference Number]],"")</f>
        <v/>
      </c>
      <c r="AN3023" s="46" t="str">
        <f>TRIM(Table1[[#This Row],[Line '#]])</f>
        <v/>
      </c>
      <c r="AO3023" s="46" t="str">
        <f>TRIM(Table1[[#This Row],[Account]])</f>
        <v/>
      </c>
      <c r="AP3023" s="46" t="str">
        <f>IF(Table1[[#This Row],[Posting Date]]&lt;&gt;"",$D$5,"")</f>
        <v/>
      </c>
      <c r="AQ3023" s="46" t="str">
        <f>TRIM(Table1[[#This Row],[Departments-Prgrams]])</f>
        <v/>
      </c>
      <c r="AR3023" s="46" t="str">
        <f>TRIM(Table1[[#This Row],[Grant]])</f>
        <v/>
      </c>
      <c r="AS3023" s="46" t="str">
        <f>TRIM(Table1[[#This Row],[Staff ID]])</f>
        <v/>
      </c>
      <c r="AT3023" s="46" t="str">
        <f>IF(TRIM(Table1[[#This Row],[Budget Code]])=0,"",TRIM(Table1[[#This Row],[Budget Code]]))</f>
        <v/>
      </c>
      <c r="AU3023" s="46" t="str">
        <f>IF(Table1[[#This Row],[Line Description]]&lt;&gt;"",Table1[[#This Row],[Line Description]],"")</f>
        <v/>
      </c>
      <c r="AV3023" s="46" t="str">
        <f>IF(Table1[[#This Row],[Cur_Amount Debit]]&gt;0,ROUND(Table1[[#This Row],[Cur_Amount Debit]],2),"")</f>
        <v/>
      </c>
      <c r="AW3023" s="46" t="str">
        <f>IF(Table1[[#This Row],[Cur_Amount Credit]]&gt;0,ROUND(Table1[[#This Row],[Cur_Amount Credit]],2),"")</f>
        <v/>
      </c>
      <c r="AX3023" s="46" t="str">
        <f>LEFT(Table1[[#This Row],[Cur]],3)</f>
        <v/>
      </c>
      <c r="AY3023" s="59"/>
      <c r="AZ3023" s="46"/>
      <c r="BA3023" s="46" t="str">
        <f>IF(Table1[[#This Row],[Cur]]&lt;&gt;"",IF(Table1[[#This Row],[Cur]]="USD","",ExchangeRate),"")</f>
        <v/>
      </c>
      <c r="BB3023" s="46" t="str">
        <f>IF(Table1[[#This Row],[Grant]]&lt;&gt;"",VLOOKUP(Table1[[#This Row],[Grant]],Grants!B:D,3),"")</f>
        <v/>
      </c>
      <c r="BC3023" s="46" t="str">
        <f>TRIM(Table1[[#This Row],[Vendor ID]])</f>
        <v/>
      </c>
      <c r="BD3023">
        <f>IF(Table1[[#This Row],[Reference Number]]=Q3022,BD3022,BD3022+1)</f>
        <v>0</v>
      </c>
    </row>
    <row r="3024" spans="1:56" ht="11.25" customHeight="1" x14ac:dyDescent="0.25">
      <c r="A3024" s="1"/>
      <c r="B3024" s="88" t="str">
        <f>IF(Table1[[#This Row],[Posting Date]]&lt;&gt;"",IF(Table1[[#This Row],[Reference Number]]=Q3023,B3023+1,1),"")</f>
        <v/>
      </c>
      <c r="C3024" s="61"/>
      <c r="D3024" s="61"/>
      <c r="E3024" s="138"/>
      <c r="F3024" s="141" t="str">
        <f>IFERROR(IF(VLOOKUP(Table1[[#This Row],[Budget Code Description]],Dimentions!$X$6:$AC$139,2,FALSE)="","",VLOOKUP(Table1[[#This Row],[Budget Code Description]],Dimentions!$X$6:$AC$139,2,FALSE)),"")</f>
        <v/>
      </c>
      <c r="G3024" s="141"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1" t="str">
        <f>IFERROR(VLOOKUP(Table1[[#This Row],[Budget Code Description]],Table6[#All],8,FALSE),"")</f>
        <v/>
      </c>
      <c r="L3024" s="63"/>
      <c r="M3024" s="65" t="str">
        <f>IFERROR(VLOOKUP(Table1[[#This Row],[Staff ID]],Table2[],2,FALSE),"")</f>
        <v/>
      </c>
      <c r="N3024" s="209" t="str">
        <f>IFERROR(IF(VLOOKUP(Table1[[#This Row],[Budget Code Description]],Dimentions!$X$6:$AC$134,4,FALSE)="","",VLOOKUP(Table1[[#This Row],[Budget Code Description]],Dimentions!$X$6:$AC$134,4,FALSE)),"")</f>
        <v/>
      </c>
      <c r="O3024" s="65" t="str">
        <f>IFERROR(VLOOKUP(Table1[[#This Row],[Vendor ID]],Table549[],2,FALSE),"")</f>
        <v/>
      </c>
      <c r="P3024" s="63"/>
      <c r="Q3024" s="141" t="str">
        <f>IF(Table1[[#This Row],[Posting Date]]&lt;&gt;"",$D$9,"")</f>
        <v/>
      </c>
      <c r="R3024" s="157" t="str">
        <f>IF(Table1[[#This Row],[Posting Date]]&lt;&gt;"",$D$10,"")</f>
        <v/>
      </c>
      <c r="S3024" s="66"/>
      <c r="T3024" s="63"/>
      <c r="U3024" s="67"/>
      <c r="V3024" s="67"/>
      <c r="W3024" s="67" t="str">
        <f t="shared" si="51"/>
        <v/>
      </c>
      <c r="X3024" s="159" t="str">
        <f>IF(E3024="","",(IF(Table1[[#This Row],[Cur]]="USD",Table1[[#This Row],[Cur_Amount Debit]],Table1[[#This Row],[Cur_Amount Debit]]/Table1[[#This Row],[Exchange Rate]])))</f>
        <v/>
      </c>
      <c r="Y3024" s="159" t="str">
        <f>IF(E3024="","",(IF(Table1[[#This Row],[Cur]]="USD",Table1[[#This Row],[Cur_Amount Credit]],Table1[[#This Row],[Cur_Amount Credit]]/ExchangeRate)))</f>
        <v/>
      </c>
      <c r="Z3024" s="201" t="str">
        <f>IF(E3024="","",(Table1[[#This Row],[Debit USD]]-Table1[[#This Row],[Credit USD]]))</f>
        <v/>
      </c>
      <c r="AA3024" s="226"/>
      <c r="AB3024" s="255"/>
      <c r="AC3024" s="1"/>
      <c r="AD3024" s="15"/>
      <c r="AE3024" s="15" t="str">
        <f>IF(AND(OR(Table1[[#This Row],[Account]]="15030",Table1[[#This Row],[Account]]="15035",Table1[[#This Row],[Account]]="20150"),Table1[[#This Row],[Vendor ID]]=""),1,"")</f>
        <v/>
      </c>
      <c r="AF3024" s="15"/>
      <c r="AG3024" s="15"/>
      <c r="AH3024" s="15"/>
      <c r="AI3024" s="46" t="str">
        <f>IF(Table1[[#This Row],[Posting Date]]&lt;&gt;"","GJ-"&amp;CountryID,"")</f>
        <v/>
      </c>
      <c r="AJ3024" s="59" t="str">
        <f>IF(Table1[[#This Row],[Posting Date]]&lt;&gt;"",Table1[[#This Row],[Posting Date]],"")</f>
        <v/>
      </c>
      <c r="AK3024" s="46"/>
      <c r="AL3024" s="46" t="str">
        <f>IF(Table1[[#This Row],[Description]]&lt;&gt;"",Table1[[#This Row],[Description]],"")</f>
        <v/>
      </c>
      <c r="AM3024" s="46" t="str">
        <f>IF(Table1[[#This Row],[Posting Date]]&lt;&gt;"",Table1[[#This Row],[Reference Number]],"")</f>
        <v/>
      </c>
      <c r="AN3024" s="46" t="str">
        <f>TRIM(Table1[[#This Row],[Line '#]])</f>
        <v/>
      </c>
      <c r="AO3024" s="46" t="str">
        <f>TRIM(Table1[[#This Row],[Account]])</f>
        <v/>
      </c>
      <c r="AP3024" s="46" t="str">
        <f>IF(Table1[[#This Row],[Posting Date]]&lt;&gt;"",$D$5,"")</f>
        <v/>
      </c>
      <c r="AQ3024" s="46" t="str">
        <f>TRIM(Table1[[#This Row],[Departments-Prgrams]])</f>
        <v/>
      </c>
      <c r="AR3024" s="46" t="str">
        <f>TRIM(Table1[[#This Row],[Grant]])</f>
        <v/>
      </c>
      <c r="AS3024" s="46" t="str">
        <f>TRIM(Table1[[#This Row],[Staff ID]])</f>
        <v/>
      </c>
      <c r="AT3024" s="46" t="str">
        <f>IF(TRIM(Table1[[#This Row],[Budget Code]])=0,"",TRIM(Table1[[#This Row],[Budget Code]]))</f>
        <v/>
      </c>
      <c r="AU3024" s="46" t="str">
        <f>IF(Table1[[#This Row],[Line Description]]&lt;&gt;"",Table1[[#This Row],[Line Description]],"")</f>
        <v/>
      </c>
      <c r="AV3024" s="46" t="str">
        <f>IF(Table1[[#This Row],[Cur_Amount Debit]]&gt;0,ROUND(Table1[[#This Row],[Cur_Amount Debit]],2),"")</f>
        <v/>
      </c>
      <c r="AW3024" s="46" t="str">
        <f>IF(Table1[[#This Row],[Cur_Amount Credit]]&gt;0,ROUND(Table1[[#This Row],[Cur_Amount Credit]],2),"")</f>
        <v/>
      </c>
      <c r="AX3024" s="46" t="str">
        <f>LEFT(Table1[[#This Row],[Cur]],3)</f>
        <v/>
      </c>
      <c r="AY3024" s="59"/>
      <c r="AZ3024" s="46"/>
      <c r="BA3024" s="46" t="str">
        <f>IF(Table1[[#This Row],[Cur]]&lt;&gt;"",IF(Table1[[#This Row],[Cur]]="USD","",ExchangeRate),"")</f>
        <v/>
      </c>
      <c r="BB3024" s="46" t="str">
        <f>IF(Table1[[#This Row],[Grant]]&lt;&gt;"",VLOOKUP(Table1[[#This Row],[Grant]],Grants!B:D,3),"")</f>
        <v/>
      </c>
      <c r="BC3024" s="46" t="str">
        <f>TRIM(Table1[[#This Row],[Vendor ID]])</f>
        <v/>
      </c>
      <c r="BD3024">
        <f>IF(Table1[[#This Row],[Reference Number]]=Q3023,BD3023,BD3023+1)</f>
        <v>0</v>
      </c>
    </row>
    <row r="3025" spans="1:56" ht="11.25" customHeight="1" x14ac:dyDescent="0.25">
      <c r="A3025" s="1"/>
      <c r="B3025" s="88" t="str">
        <f>IF(Table1[[#This Row],[Posting Date]]&lt;&gt;"",IF(Table1[[#This Row],[Reference Number]]=Q3024,B3024+1,1),"")</f>
        <v/>
      </c>
      <c r="C3025" s="61"/>
      <c r="D3025" s="61"/>
      <c r="E3025" s="138"/>
      <c r="F3025" s="141" t="str">
        <f>IFERROR(IF(VLOOKUP(Table1[[#This Row],[Budget Code Description]],Dimentions!$X$6:$AC$139,2,FALSE)="","",VLOOKUP(Table1[[#This Row],[Budget Code Description]],Dimentions!$X$6:$AC$139,2,FALSE)),"")</f>
        <v/>
      </c>
      <c r="G3025" s="141"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1" t="str">
        <f>IFERROR(VLOOKUP(Table1[[#This Row],[Budget Code Description]],Table6[#All],8,FALSE),"")</f>
        <v/>
      </c>
      <c r="L3025" s="63"/>
      <c r="M3025" s="65" t="str">
        <f>IFERROR(VLOOKUP(Table1[[#This Row],[Staff ID]],Table2[],2,FALSE),"")</f>
        <v/>
      </c>
      <c r="N3025" s="209" t="str">
        <f>IFERROR(IF(VLOOKUP(Table1[[#This Row],[Budget Code Description]],Dimentions!$X$6:$AC$134,4,FALSE)="","",VLOOKUP(Table1[[#This Row],[Budget Code Description]],Dimentions!$X$6:$AC$134,4,FALSE)),"")</f>
        <v/>
      </c>
      <c r="O3025" s="65" t="str">
        <f>IFERROR(VLOOKUP(Table1[[#This Row],[Vendor ID]],Table549[],2,FALSE),"")</f>
        <v/>
      </c>
      <c r="P3025" s="63"/>
      <c r="Q3025" s="141" t="str">
        <f>IF(Table1[[#This Row],[Posting Date]]&lt;&gt;"",$D$9,"")</f>
        <v/>
      </c>
      <c r="R3025" s="157" t="str">
        <f>IF(Table1[[#This Row],[Posting Date]]&lt;&gt;"",$D$10,"")</f>
        <v/>
      </c>
      <c r="S3025" s="66"/>
      <c r="T3025" s="63"/>
      <c r="U3025" s="67"/>
      <c r="V3025" s="67"/>
      <c r="W3025" s="67" t="str">
        <f t="shared" si="51"/>
        <v/>
      </c>
      <c r="X3025" s="159" t="str">
        <f>IF(E3025="","",(IF(Table1[[#This Row],[Cur]]="USD",Table1[[#This Row],[Cur_Amount Debit]],Table1[[#This Row],[Cur_Amount Debit]]/Table1[[#This Row],[Exchange Rate]])))</f>
        <v/>
      </c>
      <c r="Y3025" s="159" t="str">
        <f>IF(E3025="","",(IF(Table1[[#This Row],[Cur]]="USD",Table1[[#This Row],[Cur_Amount Credit]],Table1[[#This Row],[Cur_Amount Credit]]/ExchangeRate)))</f>
        <v/>
      </c>
      <c r="Z3025" s="201" t="str">
        <f>IF(E3025="","",(Table1[[#This Row],[Debit USD]]-Table1[[#This Row],[Credit USD]]))</f>
        <v/>
      </c>
      <c r="AA3025" s="226"/>
      <c r="AB3025" s="255"/>
      <c r="AC3025" s="1"/>
      <c r="AD3025" s="15"/>
      <c r="AE3025" s="15" t="str">
        <f>IF(AND(OR(Table1[[#This Row],[Account]]="15030",Table1[[#This Row],[Account]]="15035",Table1[[#This Row],[Account]]="20150"),Table1[[#This Row],[Vendor ID]]=""),1,"")</f>
        <v/>
      </c>
      <c r="AF3025" s="15"/>
      <c r="AG3025" s="15"/>
      <c r="AH3025" s="15"/>
      <c r="AI3025" s="46" t="str">
        <f>IF(Table1[[#This Row],[Posting Date]]&lt;&gt;"","GJ-"&amp;CountryID,"")</f>
        <v/>
      </c>
      <c r="AJ3025" s="59" t="str">
        <f>IF(Table1[[#This Row],[Posting Date]]&lt;&gt;"",Table1[[#This Row],[Posting Date]],"")</f>
        <v/>
      </c>
      <c r="AK3025" s="46"/>
      <c r="AL3025" s="46" t="str">
        <f>IF(Table1[[#This Row],[Description]]&lt;&gt;"",Table1[[#This Row],[Description]],"")</f>
        <v/>
      </c>
      <c r="AM3025" s="46" t="str">
        <f>IF(Table1[[#This Row],[Posting Date]]&lt;&gt;"",Table1[[#This Row],[Reference Number]],"")</f>
        <v/>
      </c>
      <c r="AN3025" s="46" t="str">
        <f>TRIM(Table1[[#This Row],[Line '#]])</f>
        <v/>
      </c>
      <c r="AO3025" s="46" t="str">
        <f>TRIM(Table1[[#This Row],[Account]])</f>
        <v/>
      </c>
      <c r="AP3025" s="46" t="str">
        <f>IF(Table1[[#This Row],[Posting Date]]&lt;&gt;"",$D$5,"")</f>
        <v/>
      </c>
      <c r="AQ3025" s="46" t="str">
        <f>TRIM(Table1[[#This Row],[Departments-Prgrams]])</f>
        <v/>
      </c>
      <c r="AR3025" s="46" t="str">
        <f>TRIM(Table1[[#This Row],[Grant]])</f>
        <v/>
      </c>
      <c r="AS3025" s="46" t="str">
        <f>TRIM(Table1[[#This Row],[Staff ID]])</f>
        <v/>
      </c>
      <c r="AT3025" s="46" t="str">
        <f>IF(TRIM(Table1[[#This Row],[Budget Code]])=0,"",TRIM(Table1[[#This Row],[Budget Code]]))</f>
        <v/>
      </c>
      <c r="AU3025" s="46" t="str">
        <f>IF(Table1[[#This Row],[Line Description]]&lt;&gt;"",Table1[[#This Row],[Line Description]],"")</f>
        <v/>
      </c>
      <c r="AV3025" s="46" t="str">
        <f>IF(Table1[[#This Row],[Cur_Amount Debit]]&gt;0,ROUND(Table1[[#This Row],[Cur_Amount Debit]],2),"")</f>
        <v/>
      </c>
      <c r="AW3025" s="46" t="str">
        <f>IF(Table1[[#This Row],[Cur_Amount Credit]]&gt;0,ROUND(Table1[[#This Row],[Cur_Amount Credit]],2),"")</f>
        <v/>
      </c>
      <c r="AX3025" s="46" t="str">
        <f>LEFT(Table1[[#This Row],[Cur]],3)</f>
        <v/>
      </c>
      <c r="AY3025" s="59"/>
      <c r="AZ3025" s="46"/>
      <c r="BA3025" s="46" t="str">
        <f>IF(Table1[[#This Row],[Cur]]&lt;&gt;"",IF(Table1[[#This Row],[Cur]]="USD","",ExchangeRate),"")</f>
        <v/>
      </c>
      <c r="BB3025" s="46" t="str">
        <f>IF(Table1[[#This Row],[Grant]]&lt;&gt;"",VLOOKUP(Table1[[#This Row],[Grant]],Grants!B:D,3),"")</f>
        <v/>
      </c>
      <c r="BC3025" s="46" t="str">
        <f>TRIM(Table1[[#This Row],[Vendor ID]])</f>
        <v/>
      </c>
      <c r="BD3025">
        <f>IF(Table1[[#This Row],[Reference Number]]=Q3024,BD3024,BD3024+1)</f>
        <v>0</v>
      </c>
    </row>
    <row r="3026" spans="1:56" ht="11.25" customHeight="1" x14ac:dyDescent="0.25">
      <c r="A3026" s="1"/>
      <c r="B3026" s="88" t="str">
        <f>IF(Table1[[#This Row],[Posting Date]]&lt;&gt;"",IF(Table1[[#This Row],[Reference Number]]=Q3025,B3025+1,1),"")</f>
        <v/>
      </c>
      <c r="C3026" s="61"/>
      <c r="D3026" s="61"/>
      <c r="E3026" s="138"/>
      <c r="F3026" s="141" t="str">
        <f>IFERROR(IF(VLOOKUP(Table1[[#This Row],[Budget Code Description]],Dimentions!$X$6:$AC$139,2,FALSE)="","",VLOOKUP(Table1[[#This Row],[Budget Code Description]],Dimentions!$X$6:$AC$139,2,FALSE)),"")</f>
        <v/>
      </c>
      <c r="G3026" s="141"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1" t="str">
        <f>IFERROR(VLOOKUP(Table1[[#This Row],[Budget Code Description]],Table6[#All],8,FALSE),"")</f>
        <v/>
      </c>
      <c r="L3026" s="63"/>
      <c r="M3026" s="65" t="str">
        <f>IFERROR(VLOOKUP(Table1[[#This Row],[Staff ID]],Table2[],2,FALSE),"")</f>
        <v/>
      </c>
      <c r="N3026" s="209" t="str">
        <f>IFERROR(IF(VLOOKUP(Table1[[#This Row],[Budget Code Description]],Dimentions!$X$6:$AC$134,4,FALSE)="","",VLOOKUP(Table1[[#This Row],[Budget Code Description]],Dimentions!$X$6:$AC$134,4,FALSE)),"")</f>
        <v/>
      </c>
      <c r="O3026" s="65" t="str">
        <f>IFERROR(VLOOKUP(Table1[[#This Row],[Vendor ID]],Table549[],2,FALSE),"")</f>
        <v/>
      </c>
      <c r="P3026" s="63"/>
      <c r="Q3026" s="141" t="str">
        <f>IF(Table1[[#This Row],[Posting Date]]&lt;&gt;"",$D$9,"")</f>
        <v/>
      </c>
      <c r="R3026" s="157" t="str">
        <f>IF(Table1[[#This Row],[Posting Date]]&lt;&gt;"",$D$10,"")</f>
        <v/>
      </c>
      <c r="S3026" s="66"/>
      <c r="T3026" s="63"/>
      <c r="U3026" s="67"/>
      <c r="V3026" s="67"/>
      <c r="W3026" s="67" t="str">
        <f t="shared" si="51"/>
        <v/>
      </c>
      <c r="X3026" s="159" t="str">
        <f>IF(E3026="","",(IF(Table1[[#This Row],[Cur]]="USD",Table1[[#This Row],[Cur_Amount Debit]],Table1[[#This Row],[Cur_Amount Debit]]/Table1[[#This Row],[Exchange Rate]])))</f>
        <v/>
      </c>
      <c r="Y3026" s="159" t="str">
        <f>IF(E3026="","",(IF(Table1[[#This Row],[Cur]]="USD",Table1[[#This Row],[Cur_Amount Credit]],Table1[[#This Row],[Cur_Amount Credit]]/ExchangeRate)))</f>
        <v/>
      </c>
      <c r="Z3026" s="201" t="str">
        <f>IF(E3026="","",(Table1[[#This Row],[Debit USD]]-Table1[[#This Row],[Credit USD]]))</f>
        <v/>
      </c>
      <c r="AA3026" s="226"/>
      <c r="AB3026" s="255"/>
      <c r="AC3026" s="1"/>
      <c r="AD3026" s="15"/>
      <c r="AE3026" s="15" t="str">
        <f>IF(AND(OR(Table1[[#This Row],[Account]]="15030",Table1[[#This Row],[Account]]="15035",Table1[[#This Row],[Account]]="20150"),Table1[[#This Row],[Vendor ID]]=""),1,"")</f>
        <v/>
      </c>
      <c r="AF3026" s="15"/>
      <c r="AG3026" s="15"/>
      <c r="AH3026" s="15"/>
      <c r="AI3026" s="46" t="str">
        <f>IF(Table1[[#This Row],[Posting Date]]&lt;&gt;"","GJ-"&amp;CountryID,"")</f>
        <v/>
      </c>
      <c r="AJ3026" s="59" t="str">
        <f>IF(Table1[[#This Row],[Posting Date]]&lt;&gt;"",Table1[[#This Row],[Posting Date]],"")</f>
        <v/>
      </c>
      <c r="AK3026" s="46"/>
      <c r="AL3026" s="46" t="str">
        <f>IF(Table1[[#This Row],[Description]]&lt;&gt;"",Table1[[#This Row],[Description]],"")</f>
        <v/>
      </c>
      <c r="AM3026" s="46" t="str">
        <f>IF(Table1[[#This Row],[Posting Date]]&lt;&gt;"",Table1[[#This Row],[Reference Number]],"")</f>
        <v/>
      </c>
      <c r="AN3026" s="46" t="str">
        <f>TRIM(Table1[[#This Row],[Line '#]])</f>
        <v/>
      </c>
      <c r="AO3026" s="46" t="str">
        <f>TRIM(Table1[[#This Row],[Account]])</f>
        <v/>
      </c>
      <c r="AP3026" s="46" t="str">
        <f>IF(Table1[[#This Row],[Posting Date]]&lt;&gt;"",$D$5,"")</f>
        <v/>
      </c>
      <c r="AQ3026" s="46" t="str">
        <f>TRIM(Table1[[#This Row],[Departments-Prgrams]])</f>
        <v/>
      </c>
      <c r="AR3026" s="46" t="str">
        <f>TRIM(Table1[[#This Row],[Grant]])</f>
        <v/>
      </c>
      <c r="AS3026" s="46" t="str">
        <f>TRIM(Table1[[#This Row],[Staff ID]])</f>
        <v/>
      </c>
      <c r="AT3026" s="46" t="str">
        <f>IF(TRIM(Table1[[#This Row],[Budget Code]])=0,"",TRIM(Table1[[#This Row],[Budget Code]]))</f>
        <v/>
      </c>
      <c r="AU3026" s="46" t="str">
        <f>IF(Table1[[#This Row],[Line Description]]&lt;&gt;"",Table1[[#This Row],[Line Description]],"")</f>
        <v/>
      </c>
      <c r="AV3026" s="46" t="str">
        <f>IF(Table1[[#This Row],[Cur_Amount Debit]]&gt;0,ROUND(Table1[[#This Row],[Cur_Amount Debit]],2),"")</f>
        <v/>
      </c>
      <c r="AW3026" s="46" t="str">
        <f>IF(Table1[[#This Row],[Cur_Amount Credit]]&gt;0,ROUND(Table1[[#This Row],[Cur_Amount Credit]],2),"")</f>
        <v/>
      </c>
      <c r="AX3026" s="46" t="str">
        <f>LEFT(Table1[[#This Row],[Cur]],3)</f>
        <v/>
      </c>
      <c r="AY3026" s="59"/>
      <c r="AZ3026" s="46"/>
      <c r="BA3026" s="46" t="str">
        <f>IF(Table1[[#This Row],[Cur]]&lt;&gt;"",IF(Table1[[#This Row],[Cur]]="USD","",ExchangeRate),"")</f>
        <v/>
      </c>
      <c r="BB3026" s="46" t="str">
        <f>IF(Table1[[#This Row],[Grant]]&lt;&gt;"",VLOOKUP(Table1[[#This Row],[Grant]],Grants!B:D,3),"")</f>
        <v/>
      </c>
      <c r="BC3026" s="46" t="str">
        <f>TRIM(Table1[[#This Row],[Vendor ID]])</f>
        <v/>
      </c>
      <c r="BD3026">
        <f>IF(Table1[[#This Row],[Reference Number]]=Q3025,BD3025,BD3025+1)</f>
        <v>0</v>
      </c>
    </row>
    <row r="3027" spans="1:56" ht="11.25" customHeight="1" x14ac:dyDescent="0.25">
      <c r="A3027" s="1"/>
      <c r="B3027" s="88" t="str">
        <f>IF(Table1[[#This Row],[Posting Date]]&lt;&gt;"",IF(Table1[[#This Row],[Reference Number]]=Q3026,B3026+1,1),"")</f>
        <v/>
      </c>
      <c r="C3027" s="61"/>
      <c r="D3027" s="61"/>
      <c r="E3027" s="138"/>
      <c r="F3027" s="141" t="str">
        <f>IFERROR(IF(VLOOKUP(Table1[[#This Row],[Budget Code Description]],Dimentions!$X$6:$AC$139,2,FALSE)="","",VLOOKUP(Table1[[#This Row],[Budget Code Description]],Dimentions!$X$6:$AC$139,2,FALSE)),"")</f>
        <v/>
      </c>
      <c r="G3027" s="141"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1" t="str">
        <f>IFERROR(VLOOKUP(Table1[[#This Row],[Budget Code Description]],Table6[#All],8,FALSE),"")</f>
        <v/>
      </c>
      <c r="L3027" s="63"/>
      <c r="M3027" s="65" t="str">
        <f>IFERROR(VLOOKUP(Table1[[#This Row],[Staff ID]],Table2[],2,FALSE),"")</f>
        <v/>
      </c>
      <c r="N3027" s="209" t="str">
        <f>IFERROR(IF(VLOOKUP(Table1[[#This Row],[Budget Code Description]],Dimentions!$X$6:$AC$134,4,FALSE)="","",VLOOKUP(Table1[[#This Row],[Budget Code Description]],Dimentions!$X$6:$AC$134,4,FALSE)),"")</f>
        <v/>
      </c>
      <c r="O3027" s="65" t="str">
        <f>IFERROR(VLOOKUP(Table1[[#This Row],[Vendor ID]],Table549[],2,FALSE),"")</f>
        <v/>
      </c>
      <c r="P3027" s="63"/>
      <c r="Q3027" s="141" t="str">
        <f>IF(Table1[[#This Row],[Posting Date]]&lt;&gt;"",$D$9,"")</f>
        <v/>
      </c>
      <c r="R3027" s="157" t="str">
        <f>IF(Table1[[#This Row],[Posting Date]]&lt;&gt;"",$D$10,"")</f>
        <v/>
      </c>
      <c r="S3027" s="66"/>
      <c r="T3027" s="63"/>
      <c r="U3027" s="67"/>
      <c r="V3027" s="67"/>
      <c r="W3027" s="67" t="str">
        <f t="shared" si="51"/>
        <v/>
      </c>
      <c r="X3027" s="159" t="str">
        <f>IF(E3027="","",(IF(Table1[[#This Row],[Cur]]="USD",Table1[[#This Row],[Cur_Amount Debit]],Table1[[#This Row],[Cur_Amount Debit]]/Table1[[#This Row],[Exchange Rate]])))</f>
        <v/>
      </c>
      <c r="Y3027" s="159" t="str">
        <f>IF(E3027="","",(IF(Table1[[#This Row],[Cur]]="USD",Table1[[#This Row],[Cur_Amount Credit]],Table1[[#This Row],[Cur_Amount Credit]]/ExchangeRate)))</f>
        <v/>
      </c>
      <c r="Z3027" s="201" t="str">
        <f>IF(E3027="","",(Table1[[#This Row],[Debit USD]]-Table1[[#This Row],[Credit USD]]))</f>
        <v/>
      </c>
      <c r="AA3027" s="226"/>
      <c r="AB3027" s="255"/>
      <c r="AC3027" s="1"/>
      <c r="AD3027" s="15"/>
      <c r="AE3027" s="15" t="str">
        <f>IF(AND(OR(Table1[[#This Row],[Account]]="15030",Table1[[#This Row],[Account]]="15035",Table1[[#This Row],[Account]]="20150"),Table1[[#This Row],[Vendor ID]]=""),1,"")</f>
        <v/>
      </c>
      <c r="AF3027" s="15"/>
      <c r="AG3027" s="15"/>
      <c r="AH3027" s="15"/>
      <c r="AI3027" s="46" t="str">
        <f>IF(Table1[[#This Row],[Posting Date]]&lt;&gt;"","GJ-"&amp;CountryID,"")</f>
        <v/>
      </c>
      <c r="AJ3027" s="59" t="str">
        <f>IF(Table1[[#This Row],[Posting Date]]&lt;&gt;"",Table1[[#This Row],[Posting Date]],"")</f>
        <v/>
      </c>
      <c r="AK3027" s="46"/>
      <c r="AL3027" s="46" t="str">
        <f>IF(Table1[[#This Row],[Description]]&lt;&gt;"",Table1[[#This Row],[Description]],"")</f>
        <v/>
      </c>
      <c r="AM3027" s="46" t="str">
        <f>IF(Table1[[#This Row],[Posting Date]]&lt;&gt;"",Table1[[#This Row],[Reference Number]],"")</f>
        <v/>
      </c>
      <c r="AN3027" s="46" t="str">
        <f>TRIM(Table1[[#This Row],[Line '#]])</f>
        <v/>
      </c>
      <c r="AO3027" s="46" t="str">
        <f>TRIM(Table1[[#This Row],[Account]])</f>
        <v/>
      </c>
      <c r="AP3027" s="46" t="str">
        <f>IF(Table1[[#This Row],[Posting Date]]&lt;&gt;"",$D$5,"")</f>
        <v/>
      </c>
      <c r="AQ3027" s="46" t="str">
        <f>TRIM(Table1[[#This Row],[Departments-Prgrams]])</f>
        <v/>
      </c>
      <c r="AR3027" s="46" t="str">
        <f>TRIM(Table1[[#This Row],[Grant]])</f>
        <v/>
      </c>
      <c r="AS3027" s="46" t="str">
        <f>TRIM(Table1[[#This Row],[Staff ID]])</f>
        <v/>
      </c>
      <c r="AT3027" s="46" t="str">
        <f>IF(TRIM(Table1[[#This Row],[Budget Code]])=0,"",TRIM(Table1[[#This Row],[Budget Code]]))</f>
        <v/>
      </c>
      <c r="AU3027" s="46" t="str">
        <f>IF(Table1[[#This Row],[Line Description]]&lt;&gt;"",Table1[[#This Row],[Line Description]],"")</f>
        <v/>
      </c>
      <c r="AV3027" s="46" t="str">
        <f>IF(Table1[[#This Row],[Cur_Amount Debit]]&gt;0,ROUND(Table1[[#This Row],[Cur_Amount Debit]],2),"")</f>
        <v/>
      </c>
      <c r="AW3027" s="46" t="str">
        <f>IF(Table1[[#This Row],[Cur_Amount Credit]]&gt;0,ROUND(Table1[[#This Row],[Cur_Amount Credit]],2),"")</f>
        <v/>
      </c>
      <c r="AX3027" s="46" t="str">
        <f>LEFT(Table1[[#This Row],[Cur]],3)</f>
        <v/>
      </c>
      <c r="AY3027" s="59"/>
      <c r="AZ3027" s="46"/>
      <c r="BA3027" s="46" t="str">
        <f>IF(Table1[[#This Row],[Cur]]&lt;&gt;"",IF(Table1[[#This Row],[Cur]]="USD","",ExchangeRate),"")</f>
        <v/>
      </c>
      <c r="BB3027" s="46" t="str">
        <f>IF(Table1[[#This Row],[Grant]]&lt;&gt;"",VLOOKUP(Table1[[#This Row],[Grant]],Grants!B:D,3),"")</f>
        <v/>
      </c>
      <c r="BC3027" s="46" t="str">
        <f>TRIM(Table1[[#This Row],[Vendor ID]])</f>
        <v/>
      </c>
      <c r="BD3027">
        <f>IF(Table1[[#This Row],[Reference Number]]=Q3026,BD3026,BD3026+1)</f>
        <v>0</v>
      </c>
    </row>
    <row r="3028" spans="1:56" ht="11.25" customHeight="1" x14ac:dyDescent="0.25">
      <c r="A3028" s="1"/>
      <c r="B3028" s="88" t="str">
        <f>IF(Table1[[#This Row],[Posting Date]]&lt;&gt;"",IF(Table1[[#This Row],[Reference Number]]=Q3027,B3027+1,1),"")</f>
        <v/>
      </c>
      <c r="C3028" s="61"/>
      <c r="D3028" s="61"/>
      <c r="E3028" s="138"/>
      <c r="F3028" s="141" t="str">
        <f>IFERROR(IF(VLOOKUP(Table1[[#This Row],[Budget Code Description]],Dimentions!$X$6:$AC$139,2,FALSE)="","",VLOOKUP(Table1[[#This Row],[Budget Code Description]],Dimentions!$X$6:$AC$139,2,FALSE)),"")</f>
        <v/>
      </c>
      <c r="G3028" s="141"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1" t="str">
        <f>IFERROR(VLOOKUP(Table1[[#This Row],[Budget Code Description]],Table6[#All],8,FALSE),"")</f>
        <v/>
      </c>
      <c r="L3028" s="63"/>
      <c r="M3028" s="65" t="str">
        <f>IFERROR(VLOOKUP(Table1[[#This Row],[Staff ID]],Table2[],2,FALSE),"")</f>
        <v/>
      </c>
      <c r="N3028" s="209" t="str">
        <f>IFERROR(IF(VLOOKUP(Table1[[#This Row],[Budget Code Description]],Dimentions!$X$6:$AC$134,4,FALSE)="","",VLOOKUP(Table1[[#This Row],[Budget Code Description]],Dimentions!$X$6:$AC$134,4,FALSE)),"")</f>
        <v/>
      </c>
      <c r="O3028" s="65" t="str">
        <f>IFERROR(VLOOKUP(Table1[[#This Row],[Vendor ID]],Table549[],2,FALSE),"")</f>
        <v/>
      </c>
      <c r="P3028" s="63"/>
      <c r="Q3028" s="141" t="str">
        <f>IF(Table1[[#This Row],[Posting Date]]&lt;&gt;"",$D$9,"")</f>
        <v/>
      </c>
      <c r="R3028" s="157" t="str">
        <f>IF(Table1[[#This Row],[Posting Date]]&lt;&gt;"",$D$10,"")</f>
        <v/>
      </c>
      <c r="S3028" s="66"/>
      <c r="T3028" s="63"/>
      <c r="U3028" s="67"/>
      <c r="V3028" s="67"/>
      <c r="W3028" s="67" t="str">
        <f t="shared" si="51"/>
        <v/>
      </c>
      <c r="X3028" s="159" t="str">
        <f>IF(E3028="","",(IF(Table1[[#This Row],[Cur]]="USD",Table1[[#This Row],[Cur_Amount Debit]],Table1[[#This Row],[Cur_Amount Debit]]/Table1[[#This Row],[Exchange Rate]])))</f>
        <v/>
      </c>
      <c r="Y3028" s="159" t="str">
        <f>IF(E3028="","",(IF(Table1[[#This Row],[Cur]]="USD",Table1[[#This Row],[Cur_Amount Credit]],Table1[[#This Row],[Cur_Amount Credit]]/ExchangeRate)))</f>
        <v/>
      </c>
      <c r="Z3028" s="201" t="str">
        <f>IF(E3028="","",(Table1[[#This Row],[Debit USD]]-Table1[[#This Row],[Credit USD]]))</f>
        <v/>
      </c>
      <c r="AA3028" s="226"/>
      <c r="AB3028" s="255"/>
      <c r="AC3028" s="1"/>
      <c r="AD3028" s="15"/>
      <c r="AE3028" s="15" t="str">
        <f>IF(AND(OR(Table1[[#This Row],[Account]]="15030",Table1[[#This Row],[Account]]="15035",Table1[[#This Row],[Account]]="20150"),Table1[[#This Row],[Vendor ID]]=""),1,"")</f>
        <v/>
      </c>
      <c r="AF3028" s="15"/>
      <c r="AG3028" s="15"/>
      <c r="AH3028" s="15"/>
      <c r="AI3028" s="46" t="str">
        <f>IF(Table1[[#This Row],[Posting Date]]&lt;&gt;"","GJ-"&amp;CountryID,"")</f>
        <v/>
      </c>
      <c r="AJ3028" s="59" t="str">
        <f>IF(Table1[[#This Row],[Posting Date]]&lt;&gt;"",Table1[[#This Row],[Posting Date]],"")</f>
        <v/>
      </c>
      <c r="AK3028" s="46"/>
      <c r="AL3028" s="46" t="str">
        <f>IF(Table1[[#This Row],[Description]]&lt;&gt;"",Table1[[#This Row],[Description]],"")</f>
        <v/>
      </c>
      <c r="AM3028" s="46" t="str">
        <f>IF(Table1[[#This Row],[Posting Date]]&lt;&gt;"",Table1[[#This Row],[Reference Number]],"")</f>
        <v/>
      </c>
      <c r="AN3028" s="46" t="str">
        <f>TRIM(Table1[[#This Row],[Line '#]])</f>
        <v/>
      </c>
      <c r="AO3028" s="46" t="str">
        <f>TRIM(Table1[[#This Row],[Account]])</f>
        <v/>
      </c>
      <c r="AP3028" s="46" t="str">
        <f>IF(Table1[[#This Row],[Posting Date]]&lt;&gt;"",$D$5,"")</f>
        <v/>
      </c>
      <c r="AQ3028" s="46" t="str">
        <f>TRIM(Table1[[#This Row],[Departments-Prgrams]])</f>
        <v/>
      </c>
      <c r="AR3028" s="46" t="str">
        <f>TRIM(Table1[[#This Row],[Grant]])</f>
        <v/>
      </c>
      <c r="AS3028" s="46" t="str">
        <f>TRIM(Table1[[#This Row],[Staff ID]])</f>
        <v/>
      </c>
      <c r="AT3028" s="46" t="str">
        <f>IF(TRIM(Table1[[#This Row],[Budget Code]])=0,"",TRIM(Table1[[#This Row],[Budget Code]]))</f>
        <v/>
      </c>
      <c r="AU3028" s="46" t="str">
        <f>IF(Table1[[#This Row],[Line Description]]&lt;&gt;"",Table1[[#This Row],[Line Description]],"")</f>
        <v/>
      </c>
      <c r="AV3028" s="46" t="str">
        <f>IF(Table1[[#This Row],[Cur_Amount Debit]]&gt;0,ROUND(Table1[[#This Row],[Cur_Amount Debit]],2),"")</f>
        <v/>
      </c>
      <c r="AW3028" s="46" t="str">
        <f>IF(Table1[[#This Row],[Cur_Amount Credit]]&gt;0,ROUND(Table1[[#This Row],[Cur_Amount Credit]],2),"")</f>
        <v/>
      </c>
      <c r="AX3028" s="46" t="str">
        <f>LEFT(Table1[[#This Row],[Cur]],3)</f>
        <v/>
      </c>
      <c r="AY3028" s="59"/>
      <c r="AZ3028" s="46"/>
      <c r="BA3028" s="46" t="str">
        <f>IF(Table1[[#This Row],[Cur]]&lt;&gt;"",IF(Table1[[#This Row],[Cur]]="USD","",ExchangeRate),"")</f>
        <v/>
      </c>
      <c r="BB3028" s="46" t="str">
        <f>IF(Table1[[#This Row],[Grant]]&lt;&gt;"",VLOOKUP(Table1[[#This Row],[Grant]],Grants!B:D,3),"")</f>
        <v/>
      </c>
      <c r="BC3028" s="46" t="str">
        <f>TRIM(Table1[[#This Row],[Vendor ID]])</f>
        <v/>
      </c>
      <c r="BD3028">
        <f>IF(Table1[[#This Row],[Reference Number]]=Q3027,BD3027,BD3027+1)</f>
        <v>0</v>
      </c>
    </row>
    <row r="3029" spans="1:56" ht="11.25" customHeight="1" x14ac:dyDescent="0.25">
      <c r="A3029" s="1"/>
      <c r="B3029" s="88" t="str">
        <f>IF(Table1[[#This Row],[Posting Date]]&lt;&gt;"",IF(Table1[[#This Row],[Reference Number]]=Q3028,B3028+1,1),"")</f>
        <v/>
      </c>
      <c r="C3029" s="61"/>
      <c r="D3029" s="61"/>
      <c r="E3029" s="138"/>
      <c r="F3029" s="141" t="str">
        <f>IFERROR(IF(VLOOKUP(Table1[[#This Row],[Budget Code Description]],Dimentions!$X$6:$AC$139,2,FALSE)="","",VLOOKUP(Table1[[#This Row],[Budget Code Description]],Dimentions!$X$6:$AC$139,2,FALSE)),"")</f>
        <v/>
      </c>
      <c r="G3029" s="141"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1" t="str">
        <f>IFERROR(VLOOKUP(Table1[[#This Row],[Budget Code Description]],Table6[#All],8,FALSE),"")</f>
        <v/>
      </c>
      <c r="L3029" s="63"/>
      <c r="M3029" s="65" t="str">
        <f>IFERROR(VLOOKUP(Table1[[#This Row],[Staff ID]],Table2[],2,FALSE),"")</f>
        <v/>
      </c>
      <c r="N3029" s="209" t="str">
        <f>IFERROR(IF(VLOOKUP(Table1[[#This Row],[Budget Code Description]],Dimentions!$X$6:$AC$134,4,FALSE)="","",VLOOKUP(Table1[[#This Row],[Budget Code Description]],Dimentions!$X$6:$AC$134,4,FALSE)),"")</f>
        <v/>
      </c>
      <c r="O3029" s="65" t="str">
        <f>IFERROR(VLOOKUP(Table1[[#This Row],[Vendor ID]],Table549[],2,FALSE),"")</f>
        <v/>
      </c>
      <c r="P3029" s="63"/>
      <c r="Q3029" s="141" t="str">
        <f>IF(Table1[[#This Row],[Posting Date]]&lt;&gt;"",$D$9,"")</f>
        <v/>
      </c>
      <c r="R3029" s="157" t="str">
        <f>IF(Table1[[#This Row],[Posting Date]]&lt;&gt;"",$D$10,"")</f>
        <v/>
      </c>
      <c r="S3029" s="66"/>
      <c r="T3029" s="63"/>
      <c r="U3029" s="67"/>
      <c r="V3029" s="67"/>
      <c r="W3029" s="67" t="str">
        <f t="shared" si="51"/>
        <v/>
      </c>
      <c r="X3029" s="159" t="str">
        <f>IF(E3029="","",(IF(Table1[[#This Row],[Cur]]="USD",Table1[[#This Row],[Cur_Amount Debit]],Table1[[#This Row],[Cur_Amount Debit]]/Table1[[#This Row],[Exchange Rate]])))</f>
        <v/>
      </c>
      <c r="Y3029" s="159" t="str">
        <f>IF(E3029="","",(IF(Table1[[#This Row],[Cur]]="USD",Table1[[#This Row],[Cur_Amount Credit]],Table1[[#This Row],[Cur_Amount Credit]]/ExchangeRate)))</f>
        <v/>
      </c>
      <c r="Z3029" s="201" t="str">
        <f>IF(E3029="","",(Table1[[#This Row],[Debit USD]]-Table1[[#This Row],[Credit USD]]))</f>
        <v/>
      </c>
      <c r="AA3029" s="226"/>
      <c r="AB3029" s="255"/>
      <c r="AC3029" s="1"/>
      <c r="AD3029" s="15"/>
      <c r="AE3029" s="15" t="str">
        <f>IF(AND(OR(Table1[[#This Row],[Account]]="15030",Table1[[#This Row],[Account]]="15035",Table1[[#This Row],[Account]]="20150"),Table1[[#This Row],[Vendor ID]]=""),1,"")</f>
        <v/>
      </c>
      <c r="AF3029" s="15"/>
      <c r="AG3029" s="15"/>
      <c r="AH3029" s="15"/>
      <c r="AI3029" s="46" t="str">
        <f>IF(Table1[[#This Row],[Posting Date]]&lt;&gt;"","GJ-"&amp;CountryID,"")</f>
        <v/>
      </c>
      <c r="AJ3029" s="59" t="str">
        <f>IF(Table1[[#This Row],[Posting Date]]&lt;&gt;"",Table1[[#This Row],[Posting Date]],"")</f>
        <v/>
      </c>
      <c r="AK3029" s="46"/>
      <c r="AL3029" s="46" t="str">
        <f>IF(Table1[[#This Row],[Description]]&lt;&gt;"",Table1[[#This Row],[Description]],"")</f>
        <v/>
      </c>
      <c r="AM3029" s="46" t="str">
        <f>IF(Table1[[#This Row],[Posting Date]]&lt;&gt;"",Table1[[#This Row],[Reference Number]],"")</f>
        <v/>
      </c>
      <c r="AN3029" s="46" t="str">
        <f>TRIM(Table1[[#This Row],[Line '#]])</f>
        <v/>
      </c>
      <c r="AO3029" s="46" t="str">
        <f>TRIM(Table1[[#This Row],[Account]])</f>
        <v/>
      </c>
      <c r="AP3029" s="46" t="str">
        <f>IF(Table1[[#This Row],[Posting Date]]&lt;&gt;"",$D$5,"")</f>
        <v/>
      </c>
      <c r="AQ3029" s="46" t="str">
        <f>TRIM(Table1[[#This Row],[Departments-Prgrams]])</f>
        <v/>
      </c>
      <c r="AR3029" s="46" t="str">
        <f>TRIM(Table1[[#This Row],[Grant]])</f>
        <v/>
      </c>
      <c r="AS3029" s="46" t="str">
        <f>TRIM(Table1[[#This Row],[Staff ID]])</f>
        <v/>
      </c>
      <c r="AT3029" s="46" t="str">
        <f>IF(TRIM(Table1[[#This Row],[Budget Code]])=0,"",TRIM(Table1[[#This Row],[Budget Code]]))</f>
        <v/>
      </c>
      <c r="AU3029" s="46" t="str">
        <f>IF(Table1[[#This Row],[Line Description]]&lt;&gt;"",Table1[[#This Row],[Line Description]],"")</f>
        <v/>
      </c>
      <c r="AV3029" s="46" t="str">
        <f>IF(Table1[[#This Row],[Cur_Amount Debit]]&gt;0,ROUND(Table1[[#This Row],[Cur_Amount Debit]],2),"")</f>
        <v/>
      </c>
      <c r="AW3029" s="46" t="str">
        <f>IF(Table1[[#This Row],[Cur_Amount Credit]]&gt;0,ROUND(Table1[[#This Row],[Cur_Amount Credit]],2),"")</f>
        <v/>
      </c>
      <c r="AX3029" s="46" t="str">
        <f>LEFT(Table1[[#This Row],[Cur]],3)</f>
        <v/>
      </c>
      <c r="AY3029" s="59"/>
      <c r="AZ3029" s="46"/>
      <c r="BA3029" s="46" t="str">
        <f>IF(Table1[[#This Row],[Cur]]&lt;&gt;"",IF(Table1[[#This Row],[Cur]]="USD","",ExchangeRate),"")</f>
        <v/>
      </c>
      <c r="BB3029" s="46" t="str">
        <f>IF(Table1[[#This Row],[Grant]]&lt;&gt;"",VLOOKUP(Table1[[#This Row],[Grant]],Grants!B:D,3),"")</f>
        <v/>
      </c>
      <c r="BC3029" s="46" t="str">
        <f>TRIM(Table1[[#This Row],[Vendor ID]])</f>
        <v/>
      </c>
      <c r="BD3029">
        <f>IF(Table1[[#This Row],[Reference Number]]=Q3028,BD3028,BD3028+1)</f>
        <v>0</v>
      </c>
    </row>
    <row r="3030" spans="1:56" ht="11.25" customHeight="1" x14ac:dyDescent="0.25">
      <c r="A3030" s="1"/>
      <c r="B3030" s="88" t="str">
        <f>IF(Table1[[#This Row],[Posting Date]]&lt;&gt;"",IF(Table1[[#This Row],[Reference Number]]=Q3029,B3029+1,1),"")</f>
        <v/>
      </c>
      <c r="C3030" s="61"/>
      <c r="D3030" s="61"/>
      <c r="E3030" s="138"/>
      <c r="F3030" s="141" t="str">
        <f>IFERROR(IF(VLOOKUP(Table1[[#This Row],[Budget Code Description]],Dimentions!$X$6:$AC$139,2,FALSE)="","",VLOOKUP(Table1[[#This Row],[Budget Code Description]],Dimentions!$X$6:$AC$139,2,FALSE)),"")</f>
        <v/>
      </c>
      <c r="G3030" s="141"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1" t="str">
        <f>IFERROR(VLOOKUP(Table1[[#This Row],[Budget Code Description]],Table6[#All],8,FALSE),"")</f>
        <v/>
      </c>
      <c r="L3030" s="63"/>
      <c r="M3030" s="65" t="str">
        <f>IFERROR(VLOOKUP(Table1[[#This Row],[Staff ID]],Table2[],2,FALSE),"")</f>
        <v/>
      </c>
      <c r="N3030" s="209" t="str">
        <f>IFERROR(IF(VLOOKUP(Table1[[#This Row],[Budget Code Description]],Dimentions!$X$6:$AC$134,4,FALSE)="","",VLOOKUP(Table1[[#This Row],[Budget Code Description]],Dimentions!$X$6:$AC$134,4,FALSE)),"")</f>
        <v/>
      </c>
      <c r="O3030" s="65" t="str">
        <f>IFERROR(VLOOKUP(Table1[[#This Row],[Vendor ID]],Table549[],2,FALSE),"")</f>
        <v/>
      </c>
      <c r="P3030" s="63"/>
      <c r="Q3030" s="141" t="str">
        <f>IF(Table1[[#This Row],[Posting Date]]&lt;&gt;"",$D$9,"")</f>
        <v/>
      </c>
      <c r="R3030" s="157" t="str">
        <f>IF(Table1[[#This Row],[Posting Date]]&lt;&gt;"",$D$10,"")</f>
        <v/>
      </c>
      <c r="S3030" s="66"/>
      <c r="T3030" s="63"/>
      <c r="U3030" s="67"/>
      <c r="V3030" s="67"/>
      <c r="W3030" s="67" t="str">
        <f t="shared" si="51"/>
        <v/>
      </c>
      <c r="X3030" s="159" t="str">
        <f>IF(E3030="","",(IF(Table1[[#This Row],[Cur]]="USD",Table1[[#This Row],[Cur_Amount Debit]],Table1[[#This Row],[Cur_Amount Debit]]/Table1[[#This Row],[Exchange Rate]])))</f>
        <v/>
      </c>
      <c r="Y3030" s="159" t="str">
        <f>IF(E3030="","",(IF(Table1[[#This Row],[Cur]]="USD",Table1[[#This Row],[Cur_Amount Credit]],Table1[[#This Row],[Cur_Amount Credit]]/ExchangeRate)))</f>
        <v/>
      </c>
      <c r="Z3030" s="201" t="str">
        <f>IF(E3030="","",(Table1[[#This Row],[Debit USD]]-Table1[[#This Row],[Credit USD]]))</f>
        <v/>
      </c>
      <c r="AA3030" s="226"/>
      <c r="AB3030" s="255"/>
      <c r="AC3030" s="1"/>
      <c r="AD3030" s="15"/>
      <c r="AE3030" s="15" t="str">
        <f>IF(AND(OR(Table1[[#This Row],[Account]]="15030",Table1[[#This Row],[Account]]="15035",Table1[[#This Row],[Account]]="20150"),Table1[[#This Row],[Vendor ID]]=""),1,"")</f>
        <v/>
      </c>
      <c r="AF3030" s="15"/>
      <c r="AG3030" s="15"/>
      <c r="AH3030" s="15"/>
      <c r="AI3030" s="46" t="str">
        <f>IF(Table1[[#This Row],[Posting Date]]&lt;&gt;"","GJ-"&amp;CountryID,"")</f>
        <v/>
      </c>
      <c r="AJ3030" s="59" t="str">
        <f>IF(Table1[[#This Row],[Posting Date]]&lt;&gt;"",Table1[[#This Row],[Posting Date]],"")</f>
        <v/>
      </c>
      <c r="AK3030" s="46"/>
      <c r="AL3030" s="46" t="str">
        <f>IF(Table1[[#This Row],[Description]]&lt;&gt;"",Table1[[#This Row],[Description]],"")</f>
        <v/>
      </c>
      <c r="AM3030" s="46" t="str">
        <f>IF(Table1[[#This Row],[Posting Date]]&lt;&gt;"",Table1[[#This Row],[Reference Number]],"")</f>
        <v/>
      </c>
      <c r="AN3030" s="46" t="str">
        <f>TRIM(Table1[[#This Row],[Line '#]])</f>
        <v/>
      </c>
      <c r="AO3030" s="46" t="str">
        <f>TRIM(Table1[[#This Row],[Account]])</f>
        <v/>
      </c>
      <c r="AP3030" s="46" t="str">
        <f>IF(Table1[[#This Row],[Posting Date]]&lt;&gt;"",$D$5,"")</f>
        <v/>
      </c>
      <c r="AQ3030" s="46" t="str">
        <f>TRIM(Table1[[#This Row],[Departments-Prgrams]])</f>
        <v/>
      </c>
      <c r="AR3030" s="46" t="str">
        <f>TRIM(Table1[[#This Row],[Grant]])</f>
        <v/>
      </c>
      <c r="AS3030" s="46" t="str">
        <f>TRIM(Table1[[#This Row],[Staff ID]])</f>
        <v/>
      </c>
      <c r="AT3030" s="46" t="str">
        <f>IF(TRIM(Table1[[#This Row],[Budget Code]])=0,"",TRIM(Table1[[#This Row],[Budget Code]]))</f>
        <v/>
      </c>
      <c r="AU3030" s="46" t="str">
        <f>IF(Table1[[#This Row],[Line Description]]&lt;&gt;"",Table1[[#This Row],[Line Description]],"")</f>
        <v/>
      </c>
      <c r="AV3030" s="46" t="str">
        <f>IF(Table1[[#This Row],[Cur_Amount Debit]]&gt;0,ROUND(Table1[[#This Row],[Cur_Amount Debit]],2),"")</f>
        <v/>
      </c>
      <c r="AW3030" s="46" t="str">
        <f>IF(Table1[[#This Row],[Cur_Amount Credit]]&gt;0,ROUND(Table1[[#This Row],[Cur_Amount Credit]],2),"")</f>
        <v/>
      </c>
      <c r="AX3030" s="46" t="str">
        <f>LEFT(Table1[[#This Row],[Cur]],3)</f>
        <v/>
      </c>
      <c r="AY3030" s="59"/>
      <c r="AZ3030" s="46"/>
      <c r="BA3030" s="46" t="str">
        <f>IF(Table1[[#This Row],[Cur]]&lt;&gt;"",IF(Table1[[#This Row],[Cur]]="USD","",ExchangeRate),"")</f>
        <v/>
      </c>
      <c r="BB3030" s="46" t="str">
        <f>IF(Table1[[#This Row],[Grant]]&lt;&gt;"",VLOOKUP(Table1[[#This Row],[Grant]],Grants!B:D,3),"")</f>
        <v/>
      </c>
      <c r="BC3030" s="46" t="str">
        <f>TRIM(Table1[[#This Row],[Vendor ID]])</f>
        <v/>
      </c>
      <c r="BD3030">
        <f>IF(Table1[[#This Row],[Reference Number]]=Q3029,BD3029,BD3029+1)</f>
        <v>0</v>
      </c>
    </row>
    <row r="3031" spans="1:56" ht="11.25" customHeight="1" x14ac:dyDescent="0.25">
      <c r="A3031" s="1"/>
      <c r="B3031" s="88" t="str">
        <f>IF(Table1[[#This Row],[Posting Date]]&lt;&gt;"",IF(Table1[[#This Row],[Reference Number]]=Q3030,B3030+1,1),"")</f>
        <v/>
      </c>
      <c r="C3031" s="61"/>
      <c r="D3031" s="61"/>
      <c r="E3031" s="138"/>
      <c r="F3031" s="141" t="str">
        <f>IFERROR(IF(VLOOKUP(Table1[[#This Row],[Budget Code Description]],Dimentions!$X$6:$AC$139,2,FALSE)="","",VLOOKUP(Table1[[#This Row],[Budget Code Description]],Dimentions!$X$6:$AC$139,2,FALSE)),"")</f>
        <v/>
      </c>
      <c r="G3031" s="141"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1" t="str">
        <f>IFERROR(VLOOKUP(Table1[[#This Row],[Budget Code Description]],Table6[#All],8,FALSE),"")</f>
        <v/>
      </c>
      <c r="L3031" s="63"/>
      <c r="M3031" s="65" t="str">
        <f>IFERROR(VLOOKUP(Table1[[#This Row],[Staff ID]],Table2[],2,FALSE),"")</f>
        <v/>
      </c>
      <c r="N3031" s="209" t="str">
        <f>IFERROR(IF(VLOOKUP(Table1[[#This Row],[Budget Code Description]],Dimentions!$X$6:$AC$134,4,FALSE)="","",VLOOKUP(Table1[[#This Row],[Budget Code Description]],Dimentions!$X$6:$AC$134,4,FALSE)),"")</f>
        <v/>
      </c>
      <c r="O3031" s="65" t="str">
        <f>IFERROR(VLOOKUP(Table1[[#This Row],[Vendor ID]],Table549[],2,FALSE),"")</f>
        <v/>
      </c>
      <c r="P3031" s="63"/>
      <c r="Q3031" s="141" t="str">
        <f>IF(Table1[[#This Row],[Posting Date]]&lt;&gt;"",$D$9,"")</f>
        <v/>
      </c>
      <c r="R3031" s="157" t="str">
        <f>IF(Table1[[#This Row],[Posting Date]]&lt;&gt;"",$D$10,"")</f>
        <v/>
      </c>
      <c r="S3031" s="66"/>
      <c r="T3031" s="63"/>
      <c r="U3031" s="67"/>
      <c r="V3031" s="67"/>
      <c r="W3031" s="67" t="str">
        <f t="shared" si="51"/>
        <v/>
      </c>
      <c r="X3031" s="159" t="str">
        <f>IF(E3031="","",(IF(Table1[[#This Row],[Cur]]="USD",Table1[[#This Row],[Cur_Amount Debit]],Table1[[#This Row],[Cur_Amount Debit]]/Table1[[#This Row],[Exchange Rate]])))</f>
        <v/>
      </c>
      <c r="Y3031" s="159" t="str">
        <f>IF(E3031="","",(IF(Table1[[#This Row],[Cur]]="USD",Table1[[#This Row],[Cur_Amount Credit]],Table1[[#This Row],[Cur_Amount Credit]]/ExchangeRate)))</f>
        <v/>
      </c>
      <c r="Z3031" s="201" t="str">
        <f>IF(E3031="","",(Table1[[#This Row],[Debit USD]]-Table1[[#This Row],[Credit USD]]))</f>
        <v/>
      </c>
      <c r="AA3031" s="226"/>
      <c r="AB3031" s="255"/>
      <c r="AC3031" s="1"/>
      <c r="AD3031" s="15"/>
      <c r="AE3031" s="15" t="str">
        <f>IF(AND(OR(Table1[[#This Row],[Account]]="15030",Table1[[#This Row],[Account]]="15035",Table1[[#This Row],[Account]]="20150"),Table1[[#This Row],[Vendor ID]]=""),1,"")</f>
        <v/>
      </c>
      <c r="AF3031" s="15"/>
      <c r="AG3031" s="15"/>
      <c r="AH3031" s="15"/>
      <c r="AI3031" s="46" t="str">
        <f>IF(Table1[[#This Row],[Posting Date]]&lt;&gt;"","GJ-"&amp;CountryID,"")</f>
        <v/>
      </c>
      <c r="AJ3031" s="59" t="str">
        <f>IF(Table1[[#This Row],[Posting Date]]&lt;&gt;"",Table1[[#This Row],[Posting Date]],"")</f>
        <v/>
      </c>
      <c r="AK3031" s="46"/>
      <c r="AL3031" s="46" t="str">
        <f>IF(Table1[[#This Row],[Description]]&lt;&gt;"",Table1[[#This Row],[Description]],"")</f>
        <v/>
      </c>
      <c r="AM3031" s="46" t="str">
        <f>IF(Table1[[#This Row],[Posting Date]]&lt;&gt;"",Table1[[#This Row],[Reference Number]],"")</f>
        <v/>
      </c>
      <c r="AN3031" s="46" t="str">
        <f>TRIM(Table1[[#This Row],[Line '#]])</f>
        <v/>
      </c>
      <c r="AO3031" s="46" t="str">
        <f>TRIM(Table1[[#This Row],[Account]])</f>
        <v/>
      </c>
      <c r="AP3031" s="46" t="str">
        <f>IF(Table1[[#This Row],[Posting Date]]&lt;&gt;"",$D$5,"")</f>
        <v/>
      </c>
      <c r="AQ3031" s="46" t="str">
        <f>TRIM(Table1[[#This Row],[Departments-Prgrams]])</f>
        <v/>
      </c>
      <c r="AR3031" s="46" t="str">
        <f>TRIM(Table1[[#This Row],[Grant]])</f>
        <v/>
      </c>
      <c r="AS3031" s="46" t="str">
        <f>TRIM(Table1[[#This Row],[Staff ID]])</f>
        <v/>
      </c>
      <c r="AT3031" s="46" t="str">
        <f>IF(TRIM(Table1[[#This Row],[Budget Code]])=0,"",TRIM(Table1[[#This Row],[Budget Code]]))</f>
        <v/>
      </c>
      <c r="AU3031" s="46" t="str">
        <f>IF(Table1[[#This Row],[Line Description]]&lt;&gt;"",Table1[[#This Row],[Line Description]],"")</f>
        <v/>
      </c>
      <c r="AV3031" s="46" t="str">
        <f>IF(Table1[[#This Row],[Cur_Amount Debit]]&gt;0,ROUND(Table1[[#This Row],[Cur_Amount Debit]],2),"")</f>
        <v/>
      </c>
      <c r="AW3031" s="46" t="str">
        <f>IF(Table1[[#This Row],[Cur_Amount Credit]]&gt;0,ROUND(Table1[[#This Row],[Cur_Amount Credit]],2),"")</f>
        <v/>
      </c>
      <c r="AX3031" s="46" t="str">
        <f>LEFT(Table1[[#This Row],[Cur]],3)</f>
        <v/>
      </c>
      <c r="AY3031" s="59"/>
      <c r="AZ3031" s="46"/>
      <c r="BA3031" s="46" t="str">
        <f>IF(Table1[[#This Row],[Cur]]&lt;&gt;"",IF(Table1[[#This Row],[Cur]]="USD","",ExchangeRate),"")</f>
        <v/>
      </c>
      <c r="BB3031" s="46" t="str">
        <f>IF(Table1[[#This Row],[Grant]]&lt;&gt;"",VLOOKUP(Table1[[#This Row],[Grant]],Grants!B:D,3),"")</f>
        <v/>
      </c>
      <c r="BC3031" s="46" t="str">
        <f>TRIM(Table1[[#This Row],[Vendor ID]])</f>
        <v/>
      </c>
      <c r="BD3031">
        <f>IF(Table1[[#This Row],[Reference Number]]=Q3030,BD3030,BD3030+1)</f>
        <v>0</v>
      </c>
    </row>
    <row r="3032" spans="1:56" ht="11.25" customHeight="1" x14ac:dyDescent="0.25">
      <c r="A3032" s="1"/>
      <c r="B3032" s="88" t="str">
        <f>IF(Table1[[#This Row],[Posting Date]]&lt;&gt;"",IF(Table1[[#This Row],[Reference Number]]=Q3031,B3031+1,1),"")</f>
        <v/>
      </c>
      <c r="C3032" s="61"/>
      <c r="D3032" s="61"/>
      <c r="E3032" s="138"/>
      <c r="F3032" s="141" t="str">
        <f>IFERROR(IF(VLOOKUP(Table1[[#This Row],[Budget Code Description]],Dimentions!$X$6:$AC$139,2,FALSE)="","",VLOOKUP(Table1[[#This Row],[Budget Code Description]],Dimentions!$X$6:$AC$139,2,FALSE)),"")</f>
        <v/>
      </c>
      <c r="G3032" s="141"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1" t="str">
        <f>IFERROR(VLOOKUP(Table1[[#This Row],[Budget Code Description]],Table6[#All],8,FALSE),"")</f>
        <v/>
      </c>
      <c r="L3032" s="63"/>
      <c r="M3032" s="65" t="str">
        <f>IFERROR(VLOOKUP(Table1[[#This Row],[Staff ID]],Table2[],2,FALSE),"")</f>
        <v/>
      </c>
      <c r="N3032" s="209" t="str">
        <f>IFERROR(IF(VLOOKUP(Table1[[#This Row],[Budget Code Description]],Dimentions!$X$6:$AC$134,4,FALSE)="","",VLOOKUP(Table1[[#This Row],[Budget Code Description]],Dimentions!$X$6:$AC$134,4,FALSE)),"")</f>
        <v/>
      </c>
      <c r="O3032" s="65" t="str">
        <f>IFERROR(VLOOKUP(Table1[[#This Row],[Vendor ID]],Table549[],2,FALSE),"")</f>
        <v/>
      </c>
      <c r="P3032" s="63"/>
      <c r="Q3032" s="141" t="str">
        <f>IF(Table1[[#This Row],[Posting Date]]&lt;&gt;"",$D$9,"")</f>
        <v/>
      </c>
      <c r="R3032" s="157" t="str">
        <f>IF(Table1[[#This Row],[Posting Date]]&lt;&gt;"",$D$10,"")</f>
        <v/>
      </c>
      <c r="S3032" s="66"/>
      <c r="T3032" s="63"/>
      <c r="U3032" s="67"/>
      <c r="V3032" s="67"/>
      <c r="W3032" s="67" t="str">
        <f t="shared" si="51"/>
        <v/>
      </c>
      <c r="X3032" s="159" t="str">
        <f>IF(E3032="","",(IF(Table1[[#This Row],[Cur]]="USD",Table1[[#This Row],[Cur_Amount Debit]],Table1[[#This Row],[Cur_Amount Debit]]/Table1[[#This Row],[Exchange Rate]])))</f>
        <v/>
      </c>
      <c r="Y3032" s="159" t="str">
        <f>IF(E3032="","",(IF(Table1[[#This Row],[Cur]]="USD",Table1[[#This Row],[Cur_Amount Credit]],Table1[[#This Row],[Cur_Amount Credit]]/ExchangeRate)))</f>
        <v/>
      </c>
      <c r="Z3032" s="201" t="str">
        <f>IF(E3032="","",(Table1[[#This Row],[Debit USD]]-Table1[[#This Row],[Credit USD]]))</f>
        <v/>
      </c>
      <c r="AA3032" s="226"/>
      <c r="AB3032" s="255"/>
      <c r="AC3032" s="1"/>
      <c r="AD3032" s="15"/>
      <c r="AE3032" s="15" t="str">
        <f>IF(AND(OR(Table1[[#This Row],[Account]]="15030",Table1[[#This Row],[Account]]="15035",Table1[[#This Row],[Account]]="20150"),Table1[[#This Row],[Vendor ID]]=""),1,"")</f>
        <v/>
      </c>
      <c r="AF3032" s="15"/>
      <c r="AG3032" s="15"/>
      <c r="AH3032" s="15"/>
      <c r="AI3032" s="46" t="str">
        <f>IF(Table1[[#This Row],[Posting Date]]&lt;&gt;"","GJ-"&amp;CountryID,"")</f>
        <v/>
      </c>
      <c r="AJ3032" s="59" t="str">
        <f>IF(Table1[[#This Row],[Posting Date]]&lt;&gt;"",Table1[[#This Row],[Posting Date]],"")</f>
        <v/>
      </c>
      <c r="AK3032" s="46"/>
      <c r="AL3032" s="46" t="str">
        <f>IF(Table1[[#This Row],[Description]]&lt;&gt;"",Table1[[#This Row],[Description]],"")</f>
        <v/>
      </c>
      <c r="AM3032" s="46" t="str">
        <f>IF(Table1[[#This Row],[Posting Date]]&lt;&gt;"",Table1[[#This Row],[Reference Number]],"")</f>
        <v/>
      </c>
      <c r="AN3032" s="46" t="str">
        <f>TRIM(Table1[[#This Row],[Line '#]])</f>
        <v/>
      </c>
      <c r="AO3032" s="46" t="str">
        <f>TRIM(Table1[[#This Row],[Account]])</f>
        <v/>
      </c>
      <c r="AP3032" s="46" t="str">
        <f>IF(Table1[[#This Row],[Posting Date]]&lt;&gt;"",$D$5,"")</f>
        <v/>
      </c>
      <c r="AQ3032" s="46" t="str">
        <f>TRIM(Table1[[#This Row],[Departments-Prgrams]])</f>
        <v/>
      </c>
      <c r="AR3032" s="46" t="str">
        <f>TRIM(Table1[[#This Row],[Grant]])</f>
        <v/>
      </c>
      <c r="AS3032" s="46" t="str">
        <f>TRIM(Table1[[#This Row],[Staff ID]])</f>
        <v/>
      </c>
      <c r="AT3032" s="46" t="str">
        <f>IF(TRIM(Table1[[#This Row],[Budget Code]])=0,"",TRIM(Table1[[#This Row],[Budget Code]]))</f>
        <v/>
      </c>
      <c r="AU3032" s="46" t="str">
        <f>IF(Table1[[#This Row],[Line Description]]&lt;&gt;"",Table1[[#This Row],[Line Description]],"")</f>
        <v/>
      </c>
      <c r="AV3032" s="46" t="str">
        <f>IF(Table1[[#This Row],[Cur_Amount Debit]]&gt;0,ROUND(Table1[[#This Row],[Cur_Amount Debit]],2),"")</f>
        <v/>
      </c>
      <c r="AW3032" s="46" t="str">
        <f>IF(Table1[[#This Row],[Cur_Amount Credit]]&gt;0,ROUND(Table1[[#This Row],[Cur_Amount Credit]],2),"")</f>
        <v/>
      </c>
      <c r="AX3032" s="46" t="str">
        <f>LEFT(Table1[[#This Row],[Cur]],3)</f>
        <v/>
      </c>
      <c r="AY3032" s="59"/>
      <c r="AZ3032" s="46"/>
      <c r="BA3032" s="46" t="str">
        <f>IF(Table1[[#This Row],[Cur]]&lt;&gt;"",IF(Table1[[#This Row],[Cur]]="USD","",ExchangeRate),"")</f>
        <v/>
      </c>
      <c r="BB3032" s="46" t="str">
        <f>IF(Table1[[#This Row],[Grant]]&lt;&gt;"",VLOOKUP(Table1[[#This Row],[Grant]],Grants!B:D,3),"")</f>
        <v/>
      </c>
      <c r="BC3032" s="46" t="str">
        <f>TRIM(Table1[[#This Row],[Vendor ID]])</f>
        <v/>
      </c>
      <c r="BD3032">
        <f>IF(Table1[[#This Row],[Reference Number]]=Q3031,BD3031,BD3031+1)</f>
        <v>0</v>
      </c>
    </row>
    <row r="3033" spans="1:56" ht="11.25" customHeight="1" x14ac:dyDescent="0.25">
      <c r="A3033" s="1"/>
      <c r="B3033" s="88" t="str">
        <f>IF(Table1[[#This Row],[Posting Date]]&lt;&gt;"",IF(Table1[[#This Row],[Reference Number]]=Q3032,B3032+1,1),"")</f>
        <v/>
      </c>
      <c r="C3033" s="61"/>
      <c r="D3033" s="61"/>
      <c r="E3033" s="138"/>
      <c r="F3033" s="141" t="str">
        <f>IFERROR(IF(VLOOKUP(Table1[[#This Row],[Budget Code Description]],Dimentions!$X$6:$AC$139,2,FALSE)="","",VLOOKUP(Table1[[#This Row],[Budget Code Description]],Dimentions!$X$6:$AC$139,2,FALSE)),"")</f>
        <v/>
      </c>
      <c r="G3033" s="141"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1" t="str">
        <f>IFERROR(VLOOKUP(Table1[[#This Row],[Budget Code Description]],Table6[#All],8,FALSE),"")</f>
        <v/>
      </c>
      <c r="L3033" s="63"/>
      <c r="M3033" s="65" t="str">
        <f>IFERROR(VLOOKUP(Table1[[#This Row],[Staff ID]],Table2[],2,FALSE),"")</f>
        <v/>
      </c>
      <c r="N3033" s="209" t="str">
        <f>IFERROR(IF(VLOOKUP(Table1[[#This Row],[Budget Code Description]],Dimentions!$X$6:$AC$134,4,FALSE)="","",VLOOKUP(Table1[[#This Row],[Budget Code Description]],Dimentions!$X$6:$AC$134,4,FALSE)),"")</f>
        <v/>
      </c>
      <c r="O3033" s="65" t="str">
        <f>IFERROR(VLOOKUP(Table1[[#This Row],[Vendor ID]],Table549[],2,FALSE),"")</f>
        <v/>
      </c>
      <c r="P3033" s="63"/>
      <c r="Q3033" s="141" t="str">
        <f>IF(Table1[[#This Row],[Posting Date]]&lt;&gt;"",$D$9,"")</f>
        <v/>
      </c>
      <c r="R3033" s="157" t="str">
        <f>IF(Table1[[#This Row],[Posting Date]]&lt;&gt;"",$D$10,"")</f>
        <v/>
      </c>
      <c r="S3033" s="66"/>
      <c r="T3033" s="63"/>
      <c r="U3033" s="67"/>
      <c r="V3033" s="67"/>
      <c r="W3033" s="67" t="str">
        <f t="shared" si="51"/>
        <v/>
      </c>
      <c r="X3033" s="159" t="str">
        <f>IF(E3033="","",(IF(Table1[[#This Row],[Cur]]="USD",Table1[[#This Row],[Cur_Amount Debit]],Table1[[#This Row],[Cur_Amount Debit]]/Table1[[#This Row],[Exchange Rate]])))</f>
        <v/>
      </c>
      <c r="Y3033" s="159" t="str">
        <f>IF(E3033="","",(IF(Table1[[#This Row],[Cur]]="USD",Table1[[#This Row],[Cur_Amount Credit]],Table1[[#This Row],[Cur_Amount Credit]]/ExchangeRate)))</f>
        <v/>
      </c>
      <c r="Z3033" s="201" t="str">
        <f>IF(E3033="","",(Table1[[#This Row],[Debit USD]]-Table1[[#This Row],[Credit USD]]))</f>
        <v/>
      </c>
      <c r="AA3033" s="226"/>
      <c r="AB3033" s="255"/>
      <c r="AC3033" s="1"/>
      <c r="AD3033" s="15"/>
      <c r="AE3033" s="15" t="str">
        <f>IF(AND(OR(Table1[[#This Row],[Account]]="15030",Table1[[#This Row],[Account]]="15035",Table1[[#This Row],[Account]]="20150"),Table1[[#This Row],[Vendor ID]]=""),1,"")</f>
        <v/>
      </c>
      <c r="AF3033" s="15"/>
      <c r="AG3033" s="15"/>
      <c r="AH3033" s="15"/>
      <c r="AI3033" s="46" t="str">
        <f>IF(Table1[[#This Row],[Posting Date]]&lt;&gt;"","GJ-"&amp;CountryID,"")</f>
        <v/>
      </c>
      <c r="AJ3033" s="59" t="str">
        <f>IF(Table1[[#This Row],[Posting Date]]&lt;&gt;"",Table1[[#This Row],[Posting Date]],"")</f>
        <v/>
      </c>
      <c r="AK3033" s="46"/>
      <c r="AL3033" s="46" t="str">
        <f>IF(Table1[[#This Row],[Description]]&lt;&gt;"",Table1[[#This Row],[Description]],"")</f>
        <v/>
      </c>
      <c r="AM3033" s="46" t="str">
        <f>IF(Table1[[#This Row],[Posting Date]]&lt;&gt;"",Table1[[#This Row],[Reference Number]],"")</f>
        <v/>
      </c>
      <c r="AN3033" s="46" t="str">
        <f>TRIM(Table1[[#This Row],[Line '#]])</f>
        <v/>
      </c>
      <c r="AO3033" s="46" t="str">
        <f>TRIM(Table1[[#This Row],[Account]])</f>
        <v/>
      </c>
      <c r="AP3033" s="46" t="str">
        <f>IF(Table1[[#This Row],[Posting Date]]&lt;&gt;"",$D$5,"")</f>
        <v/>
      </c>
      <c r="AQ3033" s="46" t="str">
        <f>TRIM(Table1[[#This Row],[Departments-Prgrams]])</f>
        <v/>
      </c>
      <c r="AR3033" s="46" t="str">
        <f>TRIM(Table1[[#This Row],[Grant]])</f>
        <v/>
      </c>
      <c r="AS3033" s="46" t="str">
        <f>TRIM(Table1[[#This Row],[Staff ID]])</f>
        <v/>
      </c>
      <c r="AT3033" s="46" t="str">
        <f>IF(TRIM(Table1[[#This Row],[Budget Code]])=0,"",TRIM(Table1[[#This Row],[Budget Code]]))</f>
        <v/>
      </c>
      <c r="AU3033" s="46" t="str">
        <f>IF(Table1[[#This Row],[Line Description]]&lt;&gt;"",Table1[[#This Row],[Line Description]],"")</f>
        <v/>
      </c>
      <c r="AV3033" s="46" t="str">
        <f>IF(Table1[[#This Row],[Cur_Amount Debit]]&gt;0,ROUND(Table1[[#This Row],[Cur_Amount Debit]],2),"")</f>
        <v/>
      </c>
      <c r="AW3033" s="46" t="str">
        <f>IF(Table1[[#This Row],[Cur_Amount Credit]]&gt;0,ROUND(Table1[[#This Row],[Cur_Amount Credit]],2),"")</f>
        <v/>
      </c>
      <c r="AX3033" s="46" t="str">
        <f>LEFT(Table1[[#This Row],[Cur]],3)</f>
        <v/>
      </c>
      <c r="AY3033" s="59"/>
      <c r="AZ3033" s="46"/>
      <c r="BA3033" s="46" t="str">
        <f>IF(Table1[[#This Row],[Cur]]&lt;&gt;"",IF(Table1[[#This Row],[Cur]]="USD","",ExchangeRate),"")</f>
        <v/>
      </c>
      <c r="BB3033" s="46" t="str">
        <f>IF(Table1[[#This Row],[Grant]]&lt;&gt;"",VLOOKUP(Table1[[#This Row],[Grant]],Grants!B:D,3),"")</f>
        <v/>
      </c>
      <c r="BC3033" s="46" t="str">
        <f>TRIM(Table1[[#This Row],[Vendor ID]])</f>
        <v/>
      </c>
      <c r="BD3033">
        <f>IF(Table1[[#This Row],[Reference Number]]=Q3032,BD3032,BD3032+1)</f>
        <v>0</v>
      </c>
    </row>
    <row r="3034" spans="1:56" ht="11.25" customHeight="1" x14ac:dyDescent="0.25">
      <c r="A3034" s="1"/>
      <c r="B3034" s="88" t="str">
        <f>IF(Table1[[#This Row],[Posting Date]]&lt;&gt;"",IF(Table1[[#This Row],[Reference Number]]=Q3033,B3033+1,1),"")</f>
        <v/>
      </c>
      <c r="C3034" s="61"/>
      <c r="D3034" s="61"/>
      <c r="E3034" s="138"/>
      <c r="F3034" s="141" t="str">
        <f>IFERROR(IF(VLOOKUP(Table1[[#This Row],[Budget Code Description]],Dimentions!$X$6:$AC$139,2,FALSE)="","",VLOOKUP(Table1[[#This Row],[Budget Code Description]],Dimentions!$X$6:$AC$139,2,FALSE)),"")</f>
        <v/>
      </c>
      <c r="G3034" s="141"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1" t="str">
        <f>IFERROR(VLOOKUP(Table1[[#This Row],[Budget Code Description]],Table6[#All],8,FALSE),"")</f>
        <v/>
      </c>
      <c r="L3034" s="63"/>
      <c r="M3034" s="65" t="str">
        <f>IFERROR(VLOOKUP(Table1[[#This Row],[Staff ID]],Table2[],2,FALSE),"")</f>
        <v/>
      </c>
      <c r="N3034" s="209" t="str">
        <f>IFERROR(IF(VLOOKUP(Table1[[#This Row],[Budget Code Description]],Dimentions!$X$6:$AC$134,4,FALSE)="","",VLOOKUP(Table1[[#This Row],[Budget Code Description]],Dimentions!$X$6:$AC$134,4,FALSE)),"")</f>
        <v/>
      </c>
      <c r="O3034" s="65" t="str">
        <f>IFERROR(VLOOKUP(Table1[[#This Row],[Vendor ID]],Table549[],2,FALSE),"")</f>
        <v/>
      </c>
      <c r="P3034" s="63"/>
      <c r="Q3034" s="141" t="str">
        <f>IF(Table1[[#This Row],[Posting Date]]&lt;&gt;"",$D$9,"")</f>
        <v/>
      </c>
      <c r="R3034" s="157" t="str">
        <f>IF(Table1[[#This Row],[Posting Date]]&lt;&gt;"",$D$10,"")</f>
        <v/>
      </c>
      <c r="S3034" s="66"/>
      <c r="T3034" s="63"/>
      <c r="U3034" s="67"/>
      <c r="V3034" s="67"/>
      <c r="W3034" s="67" t="str">
        <f t="shared" si="51"/>
        <v/>
      </c>
      <c r="X3034" s="159" t="str">
        <f>IF(E3034="","",(IF(Table1[[#This Row],[Cur]]="USD",Table1[[#This Row],[Cur_Amount Debit]],Table1[[#This Row],[Cur_Amount Debit]]/Table1[[#This Row],[Exchange Rate]])))</f>
        <v/>
      </c>
      <c r="Y3034" s="159" t="str">
        <f>IF(E3034="","",(IF(Table1[[#This Row],[Cur]]="USD",Table1[[#This Row],[Cur_Amount Credit]],Table1[[#This Row],[Cur_Amount Credit]]/ExchangeRate)))</f>
        <v/>
      </c>
      <c r="Z3034" s="201" t="str">
        <f>IF(E3034="","",(Table1[[#This Row],[Debit USD]]-Table1[[#This Row],[Credit USD]]))</f>
        <v/>
      </c>
      <c r="AA3034" s="226"/>
      <c r="AB3034" s="255"/>
      <c r="AC3034" s="1"/>
      <c r="AD3034" s="15"/>
      <c r="AE3034" s="15" t="str">
        <f>IF(AND(OR(Table1[[#This Row],[Account]]="15030",Table1[[#This Row],[Account]]="15035",Table1[[#This Row],[Account]]="20150"),Table1[[#This Row],[Vendor ID]]=""),1,"")</f>
        <v/>
      </c>
      <c r="AF3034" s="15"/>
      <c r="AG3034" s="15"/>
      <c r="AH3034" s="15"/>
      <c r="AI3034" s="46" t="str">
        <f>IF(Table1[[#This Row],[Posting Date]]&lt;&gt;"","GJ-"&amp;CountryID,"")</f>
        <v/>
      </c>
      <c r="AJ3034" s="59" t="str">
        <f>IF(Table1[[#This Row],[Posting Date]]&lt;&gt;"",Table1[[#This Row],[Posting Date]],"")</f>
        <v/>
      </c>
      <c r="AK3034" s="46"/>
      <c r="AL3034" s="46" t="str">
        <f>IF(Table1[[#This Row],[Description]]&lt;&gt;"",Table1[[#This Row],[Description]],"")</f>
        <v/>
      </c>
      <c r="AM3034" s="46" t="str">
        <f>IF(Table1[[#This Row],[Posting Date]]&lt;&gt;"",Table1[[#This Row],[Reference Number]],"")</f>
        <v/>
      </c>
      <c r="AN3034" s="46" t="str">
        <f>TRIM(Table1[[#This Row],[Line '#]])</f>
        <v/>
      </c>
      <c r="AO3034" s="46" t="str">
        <f>TRIM(Table1[[#This Row],[Account]])</f>
        <v/>
      </c>
      <c r="AP3034" s="46" t="str">
        <f>IF(Table1[[#This Row],[Posting Date]]&lt;&gt;"",$D$5,"")</f>
        <v/>
      </c>
      <c r="AQ3034" s="46" t="str">
        <f>TRIM(Table1[[#This Row],[Departments-Prgrams]])</f>
        <v/>
      </c>
      <c r="AR3034" s="46" t="str">
        <f>TRIM(Table1[[#This Row],[Grant]])</f>
        <v/>
      </c>
      <c r="AS3034" s="46" t="str">
        <f>TRIM(Table1[[#This Row],[Staff ID]])</f>
        <v/>
      </c>
      <c r="AT3034" s="46" t="str">
        <f>IF(TRIM(Table1[[#This Row],[Budget Code]])=0,"",TRIM(Table1[[#This Row],[Budget Code]]))</f>
        <v/>
      </c>
      <c r="AU3034" s="46" t="str">
        <f>IF(Table1[[#This Row],[Line Description]]&lt;&gt;"",Table1[[#This Row],[Line Description]],"")</f>
        <v/>
      </c>
      <c r="AV3034" s="46" t="str">
        <f>IF(Table1[[#This Row],[Cur_Amount Debit]]&gt;0,ROUND(Table1[[#This Row],[Cur_Amount Debit]],2),"")</f>
        <v/>
      </c>
      <c r="AW3034" s="46" t="str">
        <f>IF(Table1[[#This Row],[Cur_Amount Credit]]&gt;0,ROUND(Table1[[#This Row],[Cur_Amount Credit]],2),"")</f>
        <v/>
      </c>
      <c r="AX3034" s="46" t="str">
        <f>LEFT(Table1[[#This Row],[Cur]],3)</f>
        <v/>
      </c>
      <c r="AY3034" s="59"/>
      <c r="AZ3034" s="46"/>
      <c r="BA3034" s="46" t="str">
        <f>IF(Table1[[#This Row],[Cur]]&lt;&gt;"",IF(Table1[[#This Row],[Cur]]="USD","",ExchangeRate),"")</f>
        <v/>
      </c>
      <c r="BB3034" s="46" t="str">
        <f>IF(Table1[[#This Row],[Grant]]&lt;&gt;"",VLOOKUP(Table1[[#This Row],[Grant]],Grants!B:D,3),"")</f>
        <v/>
      </c>
      <c r="BC3034" s="46" t="str">
        <f>TRIM(Table1[[#This Row],[Vendor ID]])</f>
        <v/>
      </c>
      <c r="BD3034">
        <f>IF(Table1[[#This Row],[Reference Number]]=Q3033,BD3033,BD3033+1)</f>
        <v>0</v>
      </c>
    </row>
    <row r="3035" spans="1:56" ht="11.25" customHeight="1" x14ac:dyDescent="0.25">
      <c r="A3035" s="1"/>
      <c r="B3035" s="88" t="str">
        <f>IF(Table1[[#This Row],[Posting Date]]&lt;&gt;"",IF(Table1[[#This Row],[Reference Number]]=Q3034,B3034+1,1),"")</f>
        <v/>
      </c>
      <c r="C3035" s="61"/>
      <c r="D3035" s="61"/>
      <c r="E3035" s="138"/>
      <c r="F3035" s="141" t="str">
        <f>IFERROR(IF(VLOOKUP(Table1[[#This Row],[Budget Code Description]],Dimentions!$X$6:$AC$139,2,FALSE)="","",VLOOKUP(Table1[[#This Row],[Budget Code Description]],Dimentions!$X$6:$AC$139,2,FALSE)),"")</f>
        <v/>
      </c>
      <c r="G3035" s="141"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1" t="str">
        <f>IFERROR(VLOOKUP(Table1[[#This Row],[Budget Code Description]],Table6[#All],8,FALSE),"")</f>
        <v/>
      </c>
      <c r="L3035" s="63"/>
      <c r="M3035" s="65" t="str">
        <f>IFERROR(VLOOKUP(Table1[[#This Row],[Staff ID]],Table2[],2,FALSE),"")</f>
        <v/>
      </c>
      <c r="N3035" s="209" t="str">
        <f>IFERROR(IF(VLOOKUP(Table1[[#This Row],[Budget Code Description]],Dimentions!$X$6:$AC$134,4,FALSE)="","",VLOOKUP(Table1[[#This Row],[Budget Code Description]],Dimentions!$X$6:$AC$134,4,FALSE)),"")</f>
        <v/>
      </c>
      <c r="O3035" s="65" t="str">
        <f>IFERROR(VLOOKUP(Table1[[#This Row],[Vendor ID]],Table549[],2,FALSE),"")</f>
        <v/>
      </c>
      <c r="P3035" s="63"/>
      <c r="Q3035" s="141" t="str">
        <f>IF(Table1[[#This Row],[Posting Date]]&lt;&gt;"",$D$9,"")</f>
        <v/>
      </c>
      <c r="R3035" s="157" t="str">
        <f>IF(Table1[[#This Row],[Posting Date]]&lt;&gt;"",$D$10,"")</f>
        <v/>
      </c>
      <c r="S3035" s="66"/>
      <c r="T3035" s="63"/>
      <c r="U3035" s="67"/>
      <c r="V3035" s="67"/>
      <c r="W3035" s="67" t="str">
        <f t="shared" si="51"/>
        <v/>
      </c>
      <c r="X3035" s="159" t="str">
        <f>IF(E3035="","",(IF(Table1[[#This Row],[Cur]]="USD",Table1[[#This Row],[Cur_Amount Debit]],Table1[[#This Row],[Cur_Amount Debit]]/Table1[[#This Row],[Exchange Rate]])))</f>
        <v/>
      </c>
      <c r="Y3035" s="159" t="str">
        <f>IF(E3035="","",(IF(Table1[[#This Row],[Cur]]="USD",Table1[[#This Row],[Cur_Amount Credit]],Table1[[#This Row],[Cur_Amount Credit]]/ExchangeRate)))</f>
        <v/>
      </c>
      <c r="Z3035" s="201" t="str">
        <f>IF(E3035="","",(Table1[[#This Row],[Debit USD]]-Table1[[#This Row],[Credit USD]]))</f>
        <v/>
      </c>
      <c r="AA3035" s="226"/>
      <c r="AB3035" s="255"/>
      <c r="AC3035" s="1"/>
      <c r="AD3035" s="15"/>
      <c r="AE3035" s="15" t="str">
        <f>IF(AND(OR(Table1[[#This Row],[Account]]="15030",Table1[[#This Row],[Account]]="15035",Table1[[#This Row],[Account]]="20150"),Table1[[#This Row],[Vendor ID]]=""),1,"")</f>
        <v/>
      </c>
      <c r="AF3035" s="15"/>
      <c r="AG3035" s="15"/>
      <c r="AH3035" s="15"/>
      <c r="AI3035" s="46" t="str">
        <f>IF(Table1[[#This Row],[Posting Date]]&lt;&gt;"","GJ-"&amp;CountryID,"")</f>
        <v/>
      </c>
      <c r="AJ3035" s="59" t="str">
        <f>IF(Table1[[#This Row],[Posting Date]]&lt;&gt;"",Table1[[#This Row],[Posting Date]],"")</f>
        <v/>
      </c>
      <c r="AK3035" s="46"/>
      <c r="AL3035" s="46" t="str">
        <f>IF(Table1[[#This Row],[Description]]&lt;&gt;"",Table1[[#This Row],[Description]],"")</f>
        <v/>
      </c>
      <c r="AM3035" s="46" t="str">
        <f>IF(Table1[[#This Row],[Posting Date]]&lt;&gt;"",Table1[[#This Row],[Reference Number]],"")</f>
        <v/>
      </c>
      <c r="AN3035" s="46" t="str">
        <f>TRIM(Table1[[#This Row],[Line '#]])</f>
        <v/>
      </c>
      <c r="AO3035" s="46" t="str">
        <f>TRIM(Table1[[#This Row],[Account]])</f>
        <v/>
      </c>
      <c r="AP3035" s="46" t="str">
        <f>IF(Table1[[#This Row],[Posting Date]]&lt;&gt;"",$D$5,"")</f>
        <v/>
      </c>
      <c r="AQ3035" s="46" t="str">
        <f>TRIM(Table1[[#This Row],[Departments-Prgrams]])</f>
        <v/>
      </c>
      <c r="AR3035" s="46" t="str">
        <f>TRIM(Table1[[#This Row],[Grant]])</f>
        <v/>
      </c>
      <c r="AS3035" s="46" t="str">
        <f>TRIM(Table1[[#This Row],[Staff ID]])</f>
        <v/>
      </c>
      <c r="AT3035" s="46" t="str">
        <f>IF(TRIM(Table1[[#This Row],[Budget Code]])=0,"",TRIM(Table1[[#This Row],[Budget Code]]))</f>
        <v/>
      </c>
      <c r="AU3035" s="46" t="str">
        <f>IF(Table1[[#This Row],[Line Description]]&lt;&gt;"",Table1[[#This Row],[Line Description]],"")</f>
        <v/>
      </c>
      <c r="AV3035" s="46" t="str">
        <f>IF(Table1[[#This Row],[Cur_Amount Debit]]&gt;0,ROUND(Table1[[#This Row],[Cur_Amount Debit]],2),"")</f>
        <v/>
      </c>
      <c r="AW3035" s="46" t="str">
        <f>IF(Table1[[#This Row],[Cur_Amount Credit]]&gt;0,ROUND(Table1[[#This Row],[Cur_Amount Credit]],2),"")</f>
        <v/>
      </c>
      <c r="AX3035" s="46" t="str">
        <f>LEFT(Table1[[#This Row],[Cur]],3)</f>
        <v/>
      </c>
      <c r="AY3035" s="59"/>
      <c r="AZ3035" s="46"/>
      <c r="BA3035" s="46" t="str">
        <f>IF(Table1[[#This Row],[Cur]]&lt;&gt;"",IF(Table1[[#This Row],[Cur]]="USD","",ExchangeRate),"")</f>
        <v/>
      </c>
      <c r="BB3035" s="46" t="str">
        <f>IF(Table1[[#This Row],[Grant]]&lt;&gt;"",VLOOKUP(Table1[[#This Row],[Grant]],Grants!B:D,3),"")</f>
        <v/>
      </c>
      <c r="BC3035" s="46" t="str">
        <f>TRIM(Table1[[#This Row],[Vendor ID]])</f>
        <v/>
      </c>
      <c r="BD3035">
        <f>IF(Table1[[#This Row],[Reference Number]]=Q3034,BD3034,BD3034+1)</f>
        <v>0</v>
      </c>
    </row>
    <row r="3036" spans="1:56" ht="11.25" customHeight="1" x14ac:dyDescent="0.25">
      <c r="A3036" s="1"/>
      <c r="B3036" s="88" t="str">
        <f>IF(Table1[[#This Row],[Posting Date]]&lt;&gt;"",IF(Table1[[#This Row],[Reference Number]]=Q3035,B3035+1,1),"")</f>
        <v/>
      </c>
      <c r="C3036" s="61"/>
      <c r="D3036" s="61"/>
      <c r="E3036" s="138"/>
      <c r="F3036" s="141" t="str">
        <f>IFERROR(IF(VLOOKUP(Table1[[#This Row],[Budget Code Description]],Dimentions!$X$6:$AC$139,2,FALSE)="","",VLOOKUP(Table1[[#This Row],[Budget Code Description]],Dimentions!$X$6:$AC$139,2,FALSE)),"")</f>
        <v/>
      </c>
      <c r="G3036" s="141"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1" t="str">
        <f>IFERROR(VLOOKUP(Table1[[#This Row],[Budget Code Description]],Table6[#All],8,FALSE),"")</f>
        <v/>
      </c>
      <c r="L3036" s="63"/>
      <c r="M3036" s="65" t="str">
        <f>IFERROR(VLOOKUP(Table1[[#This Row],[Staff ID]],Table2[],2,FALSE),"")</f>
        <v/>
      </c>
      <c r="N3036" s="209" t="str">
        <f>IFERROR(IF(VLOOKUP(Table1[[#This Row],[Budget Code Description]],Dimentions!$X$6:$AC$134,4,FALSE)="","",VLOOKUP(Table1[[#This Row],[Budget Code Description]],Dimentions!$X$6:$AC$134,4,FALSE)),"")</f>
        <v/>
      </c>
      <c r="O3036" s="65" t="str">
        <f>IFERROR(VLOOKUP(Table1[[#This Row],[Vendor ID]],Table549[],2,FALSE),"")</f>
        <v/>
      </c>
      <c r="P3036" s="63"/>
      <c r="Q3036" s="141" t="str">
        <f>IF(Table1[[#This Row],[Posting Date]]&lt;&gt;"",$D$9,"")</f>
        <v/>
      </c>
      <c r="R3036" s="157" t="str">
        <f>IF(Table1[[#This Row],[Posting Date]]&lt;&gt;"",$D$10,"")</f>
        <v/>
      </c>
      <c r="S3036" s="66"/>
      <c r="T3036" s="63"/>
      <c r="U3036" s="67"/>
      <c r="V3036" s="67"/>
      <c r="W3036" s="67" t="str">
        <f t="shared" si="51"/>
        <v/>
      </c>
      <c r="X3036" s="159" t="str">
        <f>IF(E3036="","",(IF(Table1[[#This Row],[Cur]]="USD",Table1[[#This Row],[Cur_Amount Debit]],Table1[[#This Row],[Cur_Amount Debit]]/Table1[[#This Row],[Exchange Rate]])))</f>
        <v/>
      </c>
      <c r="Y3036" s="159" t="str">
        <f>IF(E3036="","",(IF(Table1[[#This Row],[Cur]]="USD",Table1[[#This Row],[Cur_Amount Credit]],Table1[[#This Row],[Cur_Amount Credit]]/ExchangeRate)))</f>
        <v/>
      </c>
      <c r="Z3036" s="201" t="str">
        <f>IF(E3036="","",(Table1[[#This Row],[Debit USD]]-Table1[[#This Row],[Credit USD]]))</f>
        <v/>
      </c>
      <c r="AA3036" s="226"/>
      <c r="AB3036" s="255"/>
      <c r="AC3036" s="1"/>
      <c r="AD3036" s="15"/>
      <c r="AE3036" s="15" t="str">
        <f>IF(AND(OR(Table1[[#This Row],[Account]]="15030",Table1[[#This Row],[Account]]="15035",Table1[[#This Row],[Account]]="20150"),Table1[[#This Row],[Vendor ID]]=""),1,"")</f>
        <v/>
      </c>
      <c r="AF3036" s="15"/>
      <c r="AG3036" s="15"/>
      <c r="AH3036" s="15"/>
      <c r="AI3036" s="46" t="str">
        <f>IF(Table1[[#This Row],[Posting Date]]&lt;&gt;"","GJ-"&amp;CountryID,"")</f>
        <v/>
      </c>
      <c r="AJ3036" s="59" t="str">
        <f>IF(Table1[[#This Row],[Posting Date]]&lt;&gt;"",Table1[[#This Row],[Posting Date]],"")</f>
        <v/>
      </c>
      <c r="AK3036" s="46"/>
      <c r="AL3036" s="46" t="str">
        <f>IF(Table1[[#This Row],[Description]]&lt;&gt;"",Table1[[#This Row],[Description]],"")</f>
        <v/>
      </c>
      <c r="AM3036" s="46" t="str">
        <f>IF(Table1[[#This Row],[Posting Date]]&lt;&gt;"",Table1[[#This Row],[Reference Number]],"")</f>
        <v/>
      </c>
      <c r="AN3036" s="46" t="str">
        <f>TRIM(Table1[[#This Row],[Line '#]])</f>
        <v/>
      </c>
      <c r="AO3036" s="46" t="str">
        <f>TRIM(Table1[[#This Row],[Account]])</f>
        <v/>
      </c>
      <c r="AP3036" s="46" t="str">
        <f>IF(Table1[[#This Row],[Posting Date]]&lt;&gt;"",$D$5,"")</f>
        <v/>
      </c>
      <c r="AQ3036" s="46" t="str">
        <f>TRIM(Table1[[#This Row],[Departments-Prgrams]])</f>
        <v/>
      </c>
      <c r="AR3036" s="46" t="str">
        <f>TRIM(Table1[[#This Row],[Grant]])</f>
        <v/>
      </c>
      <c r="AS3036" s="46" t="str">
        <f>TRIM(Table1[[#This Row],[Staff ID]])</f>
        <v/>
      </c>
      <c r="AT3036" s="46" t="str">
        <f>IF(TRIM(Table1[[#This Row],[Budget Code]])=0,"",TRIM(Table1[[#This Row],[Budget Code]]))</f>
        <v/>
      </c>
      <c r="AU3036" s="46" t="str">
        <f>IF(Table1[[#This Row],[Line Description]]&lt;&gt;"",Table1[[#This Row],[Line Description]],"")</f>
        <v/>
      </c>
      <c r="AV3036" s="46" t="str">
        <f>IF(Table1[[#This Row],[Cur_Amount Debit]]&gt;0,ROUND(Table1[[#This Row],[Cur_Amount Debit]],2),"")</f>
        <v/>
      </c>
      <c r="AW3036" s="46" t="str">
        <f>IF(Table1[[#This Row],[Cur_Amount Credit]]&gt;0,ROUND(Table1[[#This Row],[Cur_Amount Credit]],2),"")</f>
        <v/>
      </c>
      <c r="AX3036" s="46" t="str">
        <f>LEFT(Table1[[#This Row],[Cur]],3)</f>
        <v/>
      </c>
      <c r="AY3036" s="59"/>
      <c r="AZ3036" s="46"/>
      <c r="BA3036" s="46" t="str">
        <f>IF(Table1[[#This Row],[Cur]]&lt;&gt;"",IF(Table1[[#This Row],[Cur]]="USD","",ExchangeRate),"")</f>
        <v/>
      </c>
      <c r="BB3036" s="46" t="str">
        <f>IF(Table1[[#This Row],[Grant]]&lt;&gt;"",VLOOKUP(Table1[[#This Row],[Grant]],Grants!B:D,3),"")</f>
        <v/>
      </c>
      <c r="BC3036" s="46" t="str">
        <f>TRIM(Table1[[#This Row],[Vendor ID]])</f>
        <v/>
      </c>
      <c r="BD3036">
        <f>IF(Table1[[#This Row],[Reference Number]]=Q3035,BD3035,BD3035+1)</f>
        <v>0</v>
      </c>
    </row>
    <row r="3037" spans="1:56" ht="11.25" customHeight="1" x14ac:dyDescent="0.25">
      <c r="A3037" s="1"/>
      <c r="B3037" s="88" t="str">
        <f>IF(Table1[[#This Row],[Posting Date]]&lt;&gt;"",IF(Table1[[#This Row],[Reference Number]]=Q3036,B3036+1,1),"")</f>
        <v/>
      </c>
      <c r="C3037" s="61"/>
      <c r="D3037" s="61"/>
      <c r="E3037" s="138"/>
      <c r="F3037" s="141" t="str">
        <f>IFERROR(IF(VLOOKUP(Table1[[#This Row],[Budget Code Description]],Dimentions!$X$6:$AC$139,2,FALSE)="","",VLOOKUP(Table1[[#This Row],[Budget Code Description]],Dimentions!$X$6:$AC$139,2,FALSE)),"")</f>
        <v/>
      </c>
      <c r="G3037" s="141"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1" t="str">
        <f>IFERROR(VLOOKUP(Table1[[#This Row],[Budget Code Description]],Table6[#All],8,FALSE),"")</f>
        <v/>
      </c>
      <c r="L3037" s="63"/>
      <c r="M3037" s="65" t="str">
        <f>IFERROR(VLOOKUP(Table1[[#This Row],[Staff ID]],Table2[],2,FALSE),"")</f>
        <v/>
      </c>
      <c r="N3037" s="209" t="str">
        <f>IFERROR(IF(VLOOKUP(Table1[[#This Row],[Budget Code Description]],Dimentions!$X$6:$AC$134,4,FALSE)="","",VLOOKUP(Table1[[#This Row],[Budget Code Description]],Dimentions!$X$6:$AC$134,4,FALSE)),"")</f>
        <v/>
      </c>
      <c r="O3037" s="65" t="str">
        <f>IFERROR(VLOOKUP(Table1[[#This Row],[Vendor ID]],Table549[],2,FALSE),"")</f>
        <v/>
      </c>
      <c r="P3037" s="63"/>
      <c r="Q3037" s="141" t="str">
        <f>IF(Table1[[#This Row],[Posting Date]]&lt;&gt;"",$D$9,"")</f>
        <v/>
      </c>
      <c r="R3037" s="157" t="str">
        <f>IF(Table1[[#This Row],[Posting Date]]&lt;&gt;"",$D$10,"")</f>
        <v/>
      </c>
      <c r="S3037" s="66"/>
      <c r="T3037" s="63"/>
      <c r="U3037" s="67"/>
      <c r="V3037" s="67"/>
      <c r="W3037" s="67" t="str">
        <f t="shared" si="51"/>
        <v/>
      </c>
      <c r="X3037" s="159" t="str">
        <f>IF(E3037="","",(IF(Table1[[#This Row],[Cur]]="USD",Table1[[#This Row],[Cur_Amount Debit]],Table1[[#This Row],[Cur_Amount Debit]]/Table1[[#This Row],[Exchange Rate]])))</f>
        <v/>
      </c>
      <c r="Y3037" s="159" t="str">
        <f>IF(E3037="","",(IF(Table1[[#This Row],[Cur]]="USD",Table1[[#This Row],[Cur_Amount Credit]],Table1[[#This Row],[Cur_Amount Credit]]/ExchangeRate)))</f>
        <v/>
      </c>
      <c r="Z3037" s="201" t="str">
        <f>IF(E3037="","",(Table1[[#This Row],[Debit USD]]-Table1[[#This Row],[Credit USD]]))</f>
        <v/>
      </c>
      <c r="AA3037" s="226"/>
      <c r="AB3037" s="255"/>
      <c r="AC3037" s="1"/>
      <c r="AD3037" s="15"/>
      <c r="AE3037" s="15" t="str">
        <f>IF(AND(OR(Table1[[#This Row],[Account]]="15030",Table1[[#This Row],[Account]]="15035",Table1[[#This Row],[Account]]="20150"),Table1[[#This Row],[Vendor ID]]=""),1,"")</f>
        <v/>
      </c>
      <c r="AF3037" s="15"/>
      <c r="AG3037" s="15"/>
      <c r="AH3037" s="15"/>
      <c r="AI3037" s="46" t="str">
        <f>IF(Table1[[#This Row],[Posting Date]]&lt;&gt;"","GJ-"&amp;CountryID,"")</f>
        <v/>
      </c>
      <c r="AJ3037" s="59" t="str">
        <f>IF(Table1[[#This Row],[Posting Date]]&lt;&gt;"",Table1[[#This Row],[Posting Date]],"")</f>
        <v/>
      </c>
      <c r="AK3037" s="46"/>
      <c r="AL3037" s="46" t="str">
        <f>IF(Table1[[#This Row],[Description]]&lt;&gt;"",Table1[[#This Row],[Description]],"")</f>
        <v/>
      </c>
      <c r="AM3037" s="46" t="str">
        <f>IF(Table1[[#This Row],[Posting Date]]&lt;&gt;"",Table1[[#This Row],[Reference Number]],"")</f>
        <v/>
      </c>
      <c r="AN3037" s="46" t="str">
        <f>TRIM(Table1[[#This Row],[Line '#]])</f>
        <v/>
      </c>
      <c r="AO3037" s="46" t="str">
        <f>TRIM(Table1[[#This Row],[Account]])</f>
        <v/>
      </c>
      <c r="AP3037" s="46" t="str">
        <f>IF(Table1[[#This Row],[Posting Date]]&lt;&gt;"",$D$5,"")</f>
        <v/>
      </c>
      <c r="AQ3037" s="46" t="str">
        <f>TRIM(Table1[[#This Row],[Departments-Prgrams]])</f>
        <v/>
      </c>
      <c r="AR3037" s="46" t="str">
        <f>TRIM(Table1[[#This Row],[Grant]])</f>
        <v/>
      </c>
      <c r="AS3037" s="46" t="str">
        <f>TRIM(Table1[[#This Row],[Staff ID]])</f>
        <v/>
      </c>
      <c r="AT3037" s="46" t="str">
        <f>IF(TRIM(Table1[[#This Row],[Budget Code]])=0,"",TRIM(Table1[[#This Row],[Budget Code]]))</f>
        <v/>
      </c>
      <c r="AU3037" s="46" t="str">
        <f>IF(Table1[[#This Row],[Line Description]]&lt;&gt;"",Table1[[#This Row],[Line Description]],"")</f>
        <v/>
      </c>
      <c r="AV3037" s="46" t="str">
        <f>IF(Table1[[#This Row],[Cur_Amount Debit]]&gt;0,ROUND(Table1[[#This Row],[Cur_Amount Debit]],2),"")</f>
        <v/>
      </c>
      <c r="AW3037" s="46" t="str">
        <f>IF(Table1[[#This Row],[Cur_Amount Credit]]&gt;0,ROUND(Table1[[#This Row],[Cur_Amount Credit]],2),"")</f>
        <v/>
      </c>
      <c r="AX3037" s="46" t="str">
        <f>LEFT(Table1[[#This Row],[Cur]],3)</f>
        <v/>
      </c>
      <c r="AY3037" s="59"/>
      <c r="AZ3037" s="46"/>
      <c r="BA3037" s="46" t="str">
        <f>IF(Table1[[#This Row],[Cur]]&lt;&gt;"",IF(Table1[[#This Row],[Cur]]="USD","",ExchangeRate),"")</f>
        <v/>
      </c>
      <c r="BB3037" s="46" t="str">
        <f>IF(Table1[[#This Row],[Grant]]&lt;&gt;"",VLOOKUP(Table1[[#This Row],[Grant]],Grants!B:D,3),"")</f>
        <v/>
      </c>
      <c r="BC3037" s="46" t="str">
        <f>TRIM(Table1[[#This Row],[Vendor ID]])</f>
        <v/>
      </c>
      <c r="BD3037">
        <f>IF(Table1[[#This Row],[Reference Number]]=Q3036,BD3036,BD3036+1)</f>
        <v>0</v>
      </c>
    </row>
    <row r="3038" spans="1:56" ht="11.25" customHeight="1" x14ac:dyDescent="0.25">
      <c r="A3038" s="1"/>
      <c r="B3038" s="88" t="str">
        <f>IF(Table1[[#This Row],[Posting Date]]&lt;&gt;"",IF(Table1[[#This Row],[Reference Number]]=Q3037,B3037+1,1),"")</f>
        <v/>
      </c>
      <c r="C3038" s="61"/>
      <c r="D3038" s="61"/>
      <c r="E3038" s="138"/>
      <c r="F3038" s="141" t="str">
        <f>IFERROR(IF(VLOOKUP(Table1[[#This Row],[Budget Code Description]],Dimentions!$X$6:$AC$139,2,FALSE)="","",VLOOKUP(Table1[[#This Row],[Budget Code Description]],Dimentions!$X$6:$AC$139,2,FALSE)),"")</f>
        <v/>
      </c>
      <c r="G3038" s="141"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1" t="str">
        <f>IFERROR(VLOOKUP(Table1[[#This Row],[Budget Code Description]],Table6[#All],8,FALSE),"")</f>
        <v/>
      </c>
      <c r="L3038" s="63"/>
      <c r="M3038" s="65" t="str">
        <f>IFERROR(VLOOKUP(Table1[[#This Row],[Staff ID]],Table2[],2,FALSE),"")</f>
        <v/>
      </c>
      <c r="N3038" s="209" t="str">
        <f>IFERROR(IF(VLOOKUP(Table1[[#This Row],[Budget Code Description]],Dimentions!$X$6:$AC$134,4,FALSE)="","",VLOOKUP(Table1[[#This Row],[Budget Code Description]],Dimentions!$X$6:$AC$134,4,FALSE)),"")</f>
        <v/>
      </c>
      <c r="O3038" s="65" t="str">
        <f>IFERROR(VLOOKUP(Table1[[#This Row],[Vendor ID]],Table549[],2,FALSE),"")</f>
        <v/>
      </c>
      <c r="P3038" s="63"/>
      <c r="Q3038" s="141" t="str">
        <f>IF(Table1[[#This Row],[Posting Date]]&lt;&gt;"",$D$9,"")</f>
        <v/>
      </c>
      <c r="R3038" s="157" t="str">
        <f>IF(Table1[[#This Row],[Posting Date]]&lt;&gt;"",$D$10,"")</f>
        <v/>
      </c>
      <c r="S3038" s="66"/>
      <c r="T3038" s="63"/>
      <c r="U3038" s="67"/>
      <c r="V3038" s="67"/>
      <c r="W3038" s="67" t="str">
        <f t="shared" si="51"/>
        <v/>
      </c>
      <c r="X3038" s="159" t="str">
        <f>IF(E3038="","",(IF(Table1[[#This Row],[Cur]]="USD",Table1[[#This Row],[Cur_Amount Debit]],Table1[[#This Row],[Cur_Amount Debit]]/Table1[[#This Row],[Exchange Rate]])))</f>
        <v/>
      </c>
      <c r="Y3038" s="159" t="str">
        <f>IF(E3038="","",(IF(Table1[[#This Row],[Cur]]="USD",Table1[[#This Row],[Cur_Amount Credit]],Table1[[#This Row],[Cur_Amount Credit]]/ExchangeRate)))</f>
        <v/>
      </c>
      <c r="Z3038" s="201" t="str">
        <f>IF(E3038="","",(Table1[[#This Row],[Debit USD]]-Table1[[#This Row],[Credit USD]]))</f>
        <v/>
      </c>
      <c r="AA3038" s="226"/>
      <c r="AB3038" s="255"/>
      <c r="AC3038" s="1"/>
      <c r="AD3038" s="15"/>
      <c r="AE3038" s="15" t="str">
        <f>IF(AND(OR(Table1[[#This Row],[Account]]="15030",Table1[[#This Row],[Account]]="15035",Table1[[#This Row],[Account]]="20150"),Table1[[#This Row],[Vendor ID]]=""),1,"")</f>
        <v/>
      </c>
      <c r="AF3038" s="15"/>
      <c r="AG3038" s="15"/>
      <c r="AH3038" s="15"/>
      <c r="AI3038" s="46" t="str">
        <f>IF(Table1[[#This Row],[Posting Date]]&lt;&gt;"","GJ-"&amp;CountryID,"")</f>
        <v/>
      </c>
      <c r="AJ3038" s="59" t="str">
        <f>IF(Table1[[#This Row],[Posting Date]]&lt;&gt;"",Table1[[#This Row],[Posting Date]],"")</f>
        <v/>
      </c>
      <c r="AK3038" s="46"/>
      <c r="AL3038" s="46" t="str">
        <f>IF(Table1[[#This Row],[Description]]&lt;&gt;"",Table1[[#This Row],[Description]],"")</f>
        <v/>
      </c>
      <c r="AM3038" s="46" t="str">
        <f>IF(Table1[[#This Row],[Posting Date]]&lt;&gt;"",Table1[[#This Row],[Reference Number]],"")</f>
        <v/>
      </c>
      <c r="AN3038" s="46" t="str">
        <f>TRIM(Table1[[#This Row],[Line '#]])</f>
        <v/>
      </c>
      <c r="AO3038" s="46" t="str">
        <f>TRIM(Table1[[#This Row],[Account]])</f>
        <v/>
      </c>
      <c r="AP3038" s="46" t="str">
        <f>IF(Table1[[#This Row],[Posting Date]]&lt;&gt;"",$D$5,"")</f>
        <v/>
      </c>
      <c r="AQ3038" s="46" t="str">
        <f>TRIM(Table1[[#This Row],[Departments-Prgrams]])</f>
        <v/>
      </c>
      <c r="AR3038" s="46" t="str">
        <f>TRIM(Table1[[#This Row],[Grant]])</f>
        <v/>
      </c>
      <c r="AS3038" s="46" t="str">
        <f>TRIM(Table1[[#This Row],[Staff ID]])</f>
        <v/>
      </c>
      <c r="AT3038" s="46" t="str">
        <f>IF(TRIM(Table1[[#This Row],[Budget Code]])=0,"",TRIM(Table1[[#This Row],[Budget Code]]))</f>
        <v/>
      </c>
      <c r="AU3038" s="46" t="str">
        <f>IF(Table1[[#This Row],[Line Description]]&lt;&gt;"",Table1[[#This Row],[Line Description]],"")</f>
        <v/>
      </c>
      <c r="AV3038" s="46" t="str">
        <f>IF(Table1[[#This Row],[Cur_Amount Debit]]&gt;0,ROUND(Table1[[#This Row],[Cur_Amount Debit]],2),"")</f>
        <v/>
      </c>
      <c r="AW3038" s="46" t="str">
        <f>IF(Table1[[#This Row],[Cur_Amount Credit]]&gt;0,ROUND(Table1[[#This Row],[Cur_Amount Credit]],2),"")</f>
        <v/>
      </c>
      <c r="AX3038" s="46" t="str">
        <f>LEFT(Table1[[#This Row],[Cur]],3)</f>
        <v/>
      </c>
      <c r="AY3038" s="59"/>
      <c r="AZ3038" s="46"/>
      <c r="BA3038" s="46" t="str">
        <f>IF(Table1[[#This Row],[Cur]]&lt;&gt;"",IF(Table1[[#This Row],[Cur]]="USD","",ExchangeRate),"")</f>
        <v/>
      </c>
      <c r="BB3038" s="46" t="str">
        <f>IF(Table1[[#This Row],[Grant]]&lt;&gt;"",VLOOKUP(Table1[[#This Row],[Grant]],Grants!B:D,3),"")</f>
        <v/>
      </c>
      <c r="BC3038" s="46" t="str">
        <f>TRIM(Table1[[#This Row],[Vendor ID]])</f>
        <v/>
      </c>
      <c r="BD3038">
        <f>IF(Table1[[#This Row],[Reference Number]]=Q3037,BD3037,BD3037+1)</f>
        <v>0</v>
      </c>
    </row>
    <row r="3039" spans="1:56" ht="11.25" customHeight="1" x14ac:dyDescent="0.25">
      <c r="A3039" s="1"/>
      <c r="B3039" s="88" t="str">
        <f>IF(Table1[[#This Row],[Posting Date]]&lt;&gt;"",IF(Table1[[#This Row],[Reference Number]]=Q3038,B3038+1,1),"")</f>
        <v/>
      </c>
      <c r="C3039" s="61"/>
      <c r="D3039" s="61"/>
      <c r="E3039" s="138"/>
      <c r="F3039" s="141" t="str">
        <f>IFERROR(IF(VLOOKUP(Table1[[#This Row],[Budget Code Description]],Dimentions!$X$6:$AC$139,2,FALSE)="","",VLOOKUP(Table1[[#This Row],[Budget Code Description]],Dimentions!$X$6:$AC$139,2,FALSE)),"")</f>
        <v/>
      </c>
      <c r="G3039" s="141"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1" t="str">
        <f>IFERROR(VLOOKUP(Table1[[#This Row],[Budget Code Description]],Table6[#All],8,FALSE),"")</f>
        <v/>
      </c>
      <c r="L3039" s="63"/>
      <c r="M3039" s="65" t="str">
        <f>IFERROR(VLOOKUP(Table1[[#This Row],[Staff ID]],Table2[],2,FALSE),"")</f>
        <v/>
      </c>
      <c r="N3039" s="209" t="str">
        <f>IFERROR(IF(VLOOKUP(Table1[[#This Row],[Budget Code Description]],Dimentions!$X$6:$AC$134,4,FALSE)="","",VLOOKUP(Table1[[#This Row],[Budget Code Description]],Dimentions!$X$6:$AC$134,4,FALSE)),"")</f>
        <v/>
      </c>
      <c r="O3039" s="65" t="str">
        <f>IFERROR(VLOOKUP(Table1[[#This Row],[Vendor ID]],Table549[],2,FALSE),"")</f>
        <v/>
      </c>
      <c r="P3039" s="63"/>
      <c r="Q3039" s="141" t="str">
        <f>IF(Table1[[#This Row],[Posting Date]]&lt;&gt;"",$D$9,"")</f>
        <v/>
      </c>
      <c r="R3039" s="157" t="str">
        <f>IF(Table1[[#This Row],[Posting Date]]&lt;&gt;"",$D$10,"")</f>
        <v/>
      </c>
      <c r="S3039" s="66"/>
      <c r="T3039" s="63"/>
      <c r="U3039" s="67"/>
      <c r="V3039" s="67"/>
      <c r="W3039" s="67" t="str">
        <f t="shared" si="51"/>
        <v/>
      </c>
      <c r="X3039" s="159" t="str">
        <f>IF(E3039="","",(IF(Table1[[#This Row],[Cur]]="USD",Table1[[#This Row],[Cur_Amount Debit]],Table1[[#This Row],[Cur_Amount Debit]]/Table1[[#This Row],[Exchange Rate]])))</f>
        <v/>
      </c>
      <c r="Y3039" s="159" t="str">
        <f>IF(E3039="","",(IF(Table1[[#This Row],[Cur]]="USD",Table1[[#This Row],[Cur_Amount Credit]],Table1[[#This Row],[Cur_Amount Credit]]/ExchangeRate)))</f>
        <v/>
      </c>
      <c r="Z3039" s="201" t="str">
        <f>IF(E3039="","",(Table1[[#This Row],[Debit USD]]-Table1[[#This Row],[Credit USD]]))</f>
        <v/>
      </c>
      <c r="AA3039" s="226"/>
      <c r="AB3039" s="255"/>
      <c r="AC3039" s="1"/>
      <c r="AD3039" s="15"/>
      <c r="AE3039" s="15" t="str">
        <f>IF(AND(OR(Table1[[#This Row],[Account]]="15030",Table1[[#This Row],[Account]]="15035",Table1[[#This Row],[Account]]="20150"),Table1[[#This Row],[Vendor ID]]=""),1,"")</f>
        <v/>
      </c>
      <c r="AF3039" s="15"/>
      <c r="AG3039" s="15"/>
      <c r="AH3039" s="15"/>
      <c r="AI3039" s="46" t="str">
        <f>IF(Table1[[#This Row],[Posting Date]]&lt;&gt;"","GJ-"&amp;CountryID,"")</f>
        <v/>
      </c>
      <c r="AJ3039" s="59" t="str">
        <f>IF(Table1[[#This Row],[Posting Date]]&lt;&gt;"",Table1[[#This Row],[Posting Date]],"")</f>
        <v/>
      </c>
      <c r="AK3039" s="46"/>
      <c r="AL3039" s="46" t="str">
        <f>IF(Table1[[#This Row],[Description]]&lt;&gt;"",Table1[[#This Row],[Description]],"")</f>
        <v/>
      </c>
      <c r="AM3039" s="46" t="str">
        <f>IF(Table1[[#This Row],[Posting Date]]&lt;&gt;"",Table1[[#This Row],[Reference Number]],"")</f>
        <v/>
      </c>
      <c r="AN3039" s="46" t="str">
        <f>TRIM(Table1[[#This Row],[Line '#]])</f>
        <v/>
      </c>
      <c r="AO3039" s="46" t="str">
        <f>TRIM(Table1[[#This Row],[Account]])</f>
        <v/>
      </c>
      <c r="AP3039" s="46" t="str">
        <f>IF(Table1[[#This Row],[Posting Date]]&lt;&gt;"",$D$5,"")</f>
        <v/>
      </c>
      <c r="AQ3039" s="46" t="str">
        <f>TRIM(Table1[[#This Row],[Departments-Prgrams]])</f>
        <v/>
      </c>
      <c r="AR3039" s="46" t="str">
        <f>TRIM(Table1[[#This Row],[Grant]])</f>
        <v/>
      </c>
      <c r="AS3039" s="46" t="str">
        <f>TRIM(Table1[[#This Row],[Staff ID]])</f>
        <v/>
      </c>
      <c r="AT3039" s="46" t="str">
        <f>IF(TRIM(Table1[[#This Row],[Budget Code]])=0,"",TRIM(Table1[[#This Row],[Budget Code]]))</f>
        <v/>
      </c>
      <c r="AU3039" s="46" t="str">
        <f>IF(Table1[[#This Row],[Line Description]]&lt;&gt;"",Table1[[#This Row],[Line Description]],"")</f>
        <v/>
      </c>
      <c r="AV3039" s="46" t="str">
        <f>IF(Table1[[#This Row],[Cur_Amount Debit]]&gt;0,ROUND(Table1[[#This Row],[Cur_Amount Debit]],2),"")</f>
        <v/>
      </c>
      <c r="AW3039" s="46" t="str">
        <f>IF(Table1[[#This Row],[Cur_Amount Credit]]&gt;0,ROUND(Table1[[#This Row],[Cur_Amount Credit]],2),"")</f>
        <v/>
      </c>
      <c r="AX3039" s="46" t="str">
        <f>LEFT(Table1[[#This Row],[Cur]],3)</f>
        <v/>
      </c>
      <c r="AY3039" s="59"/>
      <c r="AZ3039" s="46"/>
      <c r="BA3039" s="46" t="str">
        <f>IF(Table1[[#This Row],[Cur]]&lt;&gt;"",IF(Table1[[#This Row],[Cur]]="USD","",ExchangeRate),"")</f>
        <v/>
      </c>
      <c r="BB3039" s="46" t="str">
        <f>IF(Table1[[#This Row],[Grant]]&lt;&gt;"",VLOOKUP(Table1[[#This Row],[Grant]],Grants!B:D,3),"")</f>
        <v/>
      </c>
      <c r="BC3039" s="46" t="str">
        <f>TRIM(Table1[[#This Row],[Vendor ID]])</f>
        <v/>
      </c>
      <c r="BD3039">
        <f>IF(Table1[[#This Row],[Reference Number]]=Q3038,BD3038,BD3038+1)</f>
        <v>0</v>
      </c>
    </row>
    <row r="3040" spans="1:56" ht="11.25" customHeight="1" x14ac:dyDescent="0.25">
      <c r="A3040" s="1"/>
      <c r="B3040" s="88" t="str">
        <f>IF(Table1[[#This Row],[Posting Date]]&lt;&gt;"",IF(Table1[[#This Row],[Reference Number]]=Q3039,B3039+1,1),"")</f>
        <v/>
      </c>
      <c r="C3040" s="61"/>
      <c r="D3040" s="61"/>
      <c r="E3040" s="138"/>
      <c r="F3040" s="141" t="str">
        <f>IFERROR(IF(VLOOKUP(Table1[[#This Row],[Budget Code Description]],Dimentions!$X$6:$AC$139,2,FALSE)="","",VLOOKUP(Table1[[#This Row],[Budget Code Description]],Dimentions!$X$6:$AC$139,2,FALSE)),"")</f>
        <v/>
      </c>
      <c r="G3040" s="141"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1" t="str">
        <f>IFERROR(VLOOKUP(Table1[[#This Row],[Budget Code Description]],Table6[#All],8,FALSE),"")</f>
        <v/>
      </c>
      <c r="L3040" s="63"/>
      <c r="M3040" s="65" t="str">
        <f>IFERROR(VLOOKUP(Table1[[#This Row],[Staff ID]],Table2[],2,FALSE),"")</f>
        <v/>
      </c>
      <c r="N3040" s="209" t="str">
        <f>IFERROR(IF(VLOOKUP(Table1[[#This Row],[Budget Code Description]],Dimentions!$X$6:$AC$134,4,FALSE)="","",VLOOKUP(Table1[[#This Row],[Budget Code Description]],Dimentions!$X$6:$AC$134,4,FALSE)),"")</f>
        <v/>
      </c>
      <c r="O3040" s="65" t="str">
        <f>IFERROR(VLOOKUP(Table1[[#This Row],[Vendor ID]],Table549[],2,FALSE),"")</f>
        <v/>
      </c>
      <c r="P3040" s="63"/>
      <c r="Q3040" s="141" t="str">
        <f>IF(Table1[[#This Row],[Posting Date]]&lt;&gt;"",$D$9,"")</f>
        <v/>
      </c>
      <c r="R3040" s="157" t="str">
        <f>IF(Table1[[#This Row],[Posting Date]]&lt;&gt;"",$D$10,"")</f>
        <v/>
      </c>
      <c r="S3040" s="66"/>
      <c r="T3040" s="63"/>
      <c r="U3040" s="67"/>
      <c r="V3040" s="67"/>
      <c r="W3040" s="67" t="str">
        <f t="shared" si="51"/>
        <v/>
      </c>
      <c r="X3040" s="159" t="str">
        <f>IF(E3040="","",(IF(Table1[[#This Row],[Cur]]="USD",Table1[[#This Row],[Cur_Amount Debit]],Table1[[#This Row],[Cur_Amount Debit]]/Table1[[#This Row],[Exchange Rate]])))</f>
        <v/>
      </c>
      <c r="Y3040" s="159" t="str">
        <f>IF(E3040="","",(IF(Table1[[#This Row],[Cur]]="USD",Table1[[#This Row],[Cur_Amount Credit]],Table1[[#This Row],[Cur_Amount Credit]]/ExchangeRate)))</f>
        <v/>
      </c>
      <c r="Z3040" s="201" t="str">
        <f>IF(E3040="","",(Table1[[#This Row],[Debit USD]]-Table1[[#This Row],[Credit USD]]))</f>
        <v/>
      </c>
      <c r="AA3040" s="226"/>
      <c r="AB3040" s="255"/>
      <c r="AC3040" s="1"/>
      <c r="AD3040" s="15"/>
      <c r="AE3040" s="15" t="str">
        <f>IF(AND(OR(Table1[[#This Row],[Account]]="15030",Table1[[#This Row],[Account]]="15035",Table1[[#This Row],[Account]]="20150"),Table1[[#This Row],[Vendor ID]]=""),1,"")</f>
        <v/>
      </c>
      <c r="AF3040" s="15"/>
      <c r="AG3040" s="15"/>
      <c r="AH3040" s="15"/>
      <c r="AI3040" s="46" t="str">
        <f>IF(Table1[[#This Row],[Posting Date]]&lt;&gt;"","GJ-"&amp;CountryID,"")</f>
        <v/>
      </c>
      <c r="AJ3040" s="59" t="str">
        <f>IF(Table1[[#This Row],[Posting Date]]&lt;&gt;"",Table1[[#This Row],[Posting Date]],"")</f>
        <v/>
      </c>
      <c r="AK3040" s="46"/>
      <c r="AL3040" s="46" t="str">
        <f>IF(Table1[[#This Row],[Description]]&lt;&gt;"",Table1[[#This Row],[Description]],"")</f>
        <v/>
      </c>
      <c r="AM3040" s="46" t="str">
        <f>IF(Table1[[#This Row],[Posting Date]]&lt;&gt;"",Table1[[#This Row],[Reference Number]],"")</f>
        <v/>
      </c>
      <c r="AN3040" s="46" t="str">
        <f>TRIM(Table1[[#This Row],[Line '#]])</f>
        <v/>
      </c>
      <c r="AO3040" s="46" t="str">
        <f>TRIM(Table1[[#This Row],[Account]])</f>
        <v/>
      </c>
      <c r="AP3040" s="46" t="str">
        <f>IF(Table1[[#This Row],[Posting Date]]&lt;&gt;"",$D$5,"")</f>
        <v/>
      </c>
      <c r="AQ3040" s="46" t="str">
        <f>TRIM(Table1[[#This Row],[Departments-Prgrams]])</f>
        <v/>
      </c>
      <c r="AR3040" s="46" t="str">
        <f>TRIM(Table1[[#This Row],[Grant]])</f>
        <v/>
      </c>
      <c r="AS3040" s="46" t="str">
        <f>TRIM(Table1[[#This Row],[Staff ID]])</f>
        <v/>
      </c>
      <c r="AT3040" s="46" t="str">
        <f>IF(TRIM(Table1[[#This Row],[Budget Code]])=0,"",TRIM(Table1[[#This Row],[Budget Code]]))</f>
        <v/>
      </c>
      <c r="AU3040" s="46" t="str">
        <f>IF(Table1[[#This Row],[Line Description]]&lt;&gt;"",Table1[[#This Row],[Line Description]],"")</f>
        <v/>
      </c>
      <c r="AV3040" s="46" t="str">
        <f>IF(Table1[[#This Row],[Cur_Amount Debit]]&gt;0,ROUND(Table1[[#This Row],[Cur_Amount Debit]],2),"")</f>
        <v/>
      </c>
      <c r="AW3040" s="46" t="str">
        <f>IF(Table1[[#This Row],[Cur_Amount Credit]]&gt;0,ROUND(Table1[[#This Row],[Cur_Amount Credit]],2),"")</f>
        <v/>
      </c>
      <c r="AX3040" s="46" t="str">
        <f>LEFT(Table1[[#This Row],[Cur]],3)</f>
        <v/>
      </c>
      <c r="AY3040" s="59"/>
      <c r="AZ3040" s="46"/>
      <c r="BA3040" s="46" t="str">
        <f>IF(Table1[[#This Row],[Cur]]&lt;&gt;"",IF(Table1[[#This Row],[Cur]]="USD","",ExchangeRate),"")</f>
        <v/>
      </c>
      <c r="BB3040" s="46" t="str">
        <f>IF(Table1[[#This Row],[Grant]]&lt;&gt;"",VLOOKUP(Table1[[#This Row],[Grant]],Grants!B:D,3),"")</f>
        <v/>
      </c>
      <c r="BC3040" s="46" t="str">
        <f>TRIM(Table1[[#This Row],[Vendor ID]])</f>
        <v/>
      </c>
      <c r="BD3040">
        <f>IF(Table1[[#This Row],[Reference Number]]=Q3039,BD3039,BD3039+1)</f>
        <v>0</v>
      </c>
    </row>
    <row r="3041" spans="1:56" ht="11.25" customHeight="1" x14ac:dyDescent="0.25">
      <c r="A3041" s="1"/>
      <c r="B3041" s="88" t="str">
        <f>IF(Table1[[#This Row],[Posting Date]]&lt;&gt;"",IF(Table1[[#This Row],[Reference Number]]=Q3040,B3040+1,1),"")</f>
        <v/>
      </c>
      <c r="C3041" s="61"/>
      <c r="D3041" s="61"/>
      <c r="E3041" s="138"/>
      <c r="F3041" s="141" t="str">
        <f>IFERROR(IF(VLOOKUP(Table1[[#This Row],[Budget Code Description]],Dimentions!$X$6:$AC$139,2,FALSE)="","",VLOOKUP(Table1[[#This Row],[Budget Code Description]],Dimentions!$X$6:$AC$139,2,FALSE)),"")</f>
        <v/>
      </c>
      <c r="G3041" s="141"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1" t="str">
        <f>IFERROR(VLOOKUP(Table1[[#This Row],[Budget Code Description]],Table6[#All],8,FALSE),"")</f>
        <v/>
      </c>
      <c r="L3041" s="63"/>
      <c r="M3041" s="65" t="str">
        <f>IFERROR(VLOOKUP(Table1[[#This Row],[Staff ID]],Table2[],2,FALSE),"")</f>
        <v/>
      </c>
      <c r="N3041" s="209" t="str">
        <f>IFERROR(IF(VLOOKUP(Table1[[#This Row],[Budget Code Description]],Dimentions!$X$6:$AC$134,4,FALSE)="","",VLOOKUP(Table1[[#This Row],[Budget Code Description]],Dimentions!$X$6:$AC$134,4,FALSE)),"")</f>
        <v/>
      </c>
      <c r="O3041" s="65" t="str">
        <f>IFERROR(VLOOKUP(Table1[[#This Row],[Vendor ID]],Table549[],2,FALSE),"")</f>
        <v/>
      </c>
      <c r="P3041" s="63"/>
      <c r="Q3041" s="141" t="str">
        <f>IF(Table1[[#This Row],[Posting Date]]&lt;&gt;"",$D$9,"")</f>
        <v/>
      </c>
      <c r="R3041" s="157" t="str">
        <f>IF(Table1[[#This Row],[Posting Date]]&lt;&gt;"",$D$10,"")</f>
        <v/>
      </c>
      <c r="S3041" s="66"/>
      <c r="T3041" s="63"/>
      <c r="U3041" s="67"/>
      <c r="V3041" s="67"/>
      <c r="W3041" s="67" t="str">
        <f t="shared" si="51"/>
        <v/>
      </c>
      <c r="X3041" s="159" t="str">
        <f>IF(E3041="","",(IF(Table1[[#This Row],[Cur]]="USD",Table1[[#This Row],[Cur_Amount Debit]],Table1[[#This Row],[Cur_Amount Debit]]/Table1[[#This Row],[Exchange Rate]])))</f>
        <v/>
      </c>
      <c r="Y3041" s="159" t="str">
        <f>IF(E3041="","",(IF(Table1[[#This Row],[Cur]]="USD",Table1[[#This Row],[Cur_Amount Credit]],Table1[[#This Row],[Cur_Amount Credit]]/ExchangeRate)))</f>
        <v/>
      </c>
      <c r="Z3041" s="201" t="str">
        <f>IF(E3041="","",(Table1[[#This Row],[Debit USD]]-Table1[[#This Row],[Credit USD]]))</f>
        <v/>
      </c>
      <c r="AA3041" s="226"/>
      <c r="AB3041" s="255"/>
      <c r="AC3041" s="1"/>
      <c r="AD3041" s="15"/>
      <c r="AE3041" s="15" t="str">
        <f>IF(AND(OR(Table1[[#This Row],[Account]]="15030",Table1[[#This Row],[Account]]="15035",Table1[[#This Row],[Account]]="20150"),Table1[[#This Row],[Vendor ID]]=""),1,"")</f>
        <v/>
      </c>
      <c r="AF3041" s="15"/>
      <c r="AG3041" s="15"/>
      <c r="AH3041" s="15"/>
      <c r="AI3041" s="46" t="str">
        <f>IF(Table1[[#This Row],[Posting Date]]&lt;&gt;"","GJ-"&amp;CountryID,"")</f>
        <v/>
      </c>
      <c r="AJ3041" s="59" t="str">
        <f>IF(Table1[[#This Row],[Posting Date]]&lt;&gt;"",Table1[[#This Row],[Posting Date]],"")</f>
        <v/>
      </c>
      <c r="AK3041" s="46"/>
      <c r="AL3041" s="46" t="str">
        <f>IF(Table1[[#This Row],[Description]]&lt;&gt;"",Table1[[#This Row],[Description]],"")</f>
        <v/>
      </c>
      <c r="AM3041" s="46" t="str">
        <f>IF(Table1[[#This Row],[Posting Date]]&lt;&gt;"",Table1[[#This Row],[Reference Number]],"")</f>
        <v/>
      </c>
      <c r="AN3041" s="46" t="str">
        <f>TRIM(Table1[[#This Row],[Line '#]])</f>
        <v/>
      </c>
      <c r="AO3041" s="46" t="str">
        <f>TRIM(Table1[[#This Row],[Account]])</f>
        <v/>
      </c>
      <c r="AP3041" s="46" t="str">
        <f>IF(Table1[[#This Row],[Posting Date]]&lt;&gt;"",$D$5,"")</f>
        <v/>
      </c>
      <c r="AQ3041" s="46" t="str">
        <f>TRIM(Table1[[#This Row],[Departments-Prgrams]])</f>
        <v/>
      </c>
      <c r="AR3041" s="46" t="str">
        <f>TRIM(Table1[[#This Row],[Grant]])</f>
        <v/>
      </c>
      <c r="AS3041" s="46" t="str">
        <f>TRIM(Table1[[#This Row],[Staff ID]])</f>
        <v/>
      </c>
      <c r="AT3041" s="46" t="str">
        <f>IF(TRIM(Table1[[#This Row],[Budget Code]])=0,"",TRIM(Table1[[#This Row],[Budget Code]]))</f>
        <v/>
      </c>
      <c r="AU3041" s="46" t="str">
        <f>IF(Table1[[#This Row],[Line Description]]&lt;&gt;"",Table1[[#This Row],[Line Description]],"")</f>
        <v/>
      </c>
      <c r="AV3041" s="46" t="str">
        <f>IF(Table1[[#This Row],[Cur_Amount Debit]]&gt;0,ROUND(Table1[[#This Row],[Cur_Amount Debit]],2),"")</f>
        <v/>
      </c>
      <c r="AW3041" s="46" t="str">
        <f>IF(Table1[[#This Row],[Cur_Amount Credit]]&gt;0,ROUND(Table1[[#This Row],[Cur_Amount Credit]],2),"")</f>
        <v/>
      </c>
      <c r="AX3041" s="46" t="str">
        <f>LEFT(Table1[[#This Row],[Cur]],3)</f>
        <v/>
      </c>
      <c r="AY3041" s="59"/>
      <c r="AZ3041" s="46"/>
      <c r="BA3041" s="46" t="str">
        <f>IF(Table1[[#This Row],[Cur]]&lt;&gt;"",IF(Table1[[#This Row],[Cur]]="USD","",ExchangeRate),"")</f>
        <v/>
      </c>
      <c r="BB3041" s="46" t="str">
        <f>IF(Table1[[#This Row],[Grant]]&lt;&gt;"",VLOOKUP(Table1[[#This Row],[Grant]],Grants!B:D,3),"")</f>
        <v/>
      </c>
      <c r="BC3041" s="46" t="str">
        <f>TRIM(Table1[[#This Row],[Vendor ID]])</f>
        <v/>
      </c>
      <c r="BD3041">
        <f>IF(Table1[[#This Row],[Reference Number]]=Q3040,BD3040,BD3040+1)</f>
        <v>0</v>
      </c>
    </row>
    <row r="3042" spans="1:56" ht="11.25" customHeight="1" x14ac:dyDescent="0.25">
      <c r="A3042" s="1"/>
      <c r="B3042" s="88" t="str">
        <f>IF(Table1[[#This Row],[Posting Date]]&lt;&gt;"",IF(Table1[[#This Row],[Reference Number]]=Q3041,B3041+1,1),"")</f>
        <v/>
      </c>
      <c r="C3042" s="61"/>
      <c r="D3042" s="61"/>
      <c r="E3042" s="138"/>
      <c r="F3042" s="141" t="str">
        <f>IFERROR(IF(VLOOKUP(Table1[[#This Row],[Budget Code Description]],Dimentions!$X$6:$AC$139,2,FALSE)="","",VLOOKUP(Table1[[#This Row],[Budget Code Description]],Dimentions!$X$6:$AC$139,2,FALSE)),"")</f>
        <v/>
      </c>
      <c r="G3042" s="141"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1" t="str">
        <f>IFERROR(VLOOKUP(Table1[[#This Row],[Budget Code Description]],Table6[#All],8,FALSE),"")</f>
        <v/>
      </c>
      <c r="L3042" s="63"/>
      <c r="M3042" s="65" t="str">
        <f>IFERROR(VLOOKUP(Table1[[#This Row],[Staff ID]],Table2[],2,FALSE),"")</f>
        <v/>
      </c>
      <c r="N3042" s="209" t="str">
        <f>IFERROR(IF(VLOOKUP(Table1[[#This Row],[Budget Code Description]],Dimentions!$X$6:$AC$134,4,FALSE)="","",VLOOKUP(Table1[[#This Row],[Budget Code Description]],Dimentions!$X$6:$AC$134,4,FALSE)),"")</f>
        <v/>
      </c>
      <c r="O3042" s="65" t="str">
        <f>IFERROR(VLOOKUP(Table1[[#This Row],[Vendor ID]],Table549[],2,FALSE),"")</f>
        <v/>
      </c>
      <c r="P3042" s="63"/>
      <c r="Q3042" s="141" t="str">
        <f>IF(Table1[[#This Row],[Posting Date]]&lt;&gt;"",$D$9,"")</f>
        <v/>
      </c>
      <c r="R3042" s="157" t="str">
        <f>IF(Table1[[#This Row],[Posting Date]]&lt;&gt;"",$D$10,"")</f>
        <v/>
      </c>
      <c r="S3042" s="66"/>
      <c r="T3042" s="63"/>
      <c r="U3042" s="67"/>
      <c r="V3042" s="67"/>
      <c r="W3042" s="67" t="str">
        <f t="shared" si="51"/>
        <v/>
      </c>
      <c r="X3042" s="159" t="str">
        <f>IF(E3042="","",(IF(Table1[[#This Row],[Cur]]="USD",Table1[[#This Row],[Cur_Amount Debit]],Table1[[#This Row],[Cur_Amount Debit]]/Table1[[#This Row],[Exchange Rate]])))</f>
        <v/>
      </c>
      <c r="Y3042" s="159" t="str">
        <f>IF(E3042="","",(IF(Table1[[#This Row],[Cur]]="USD",Table1[[#This Row],[Cur_Amount Credit]],Table1[[#This Row],[Cur_Amount Credit]]/ExchangeRate)))</f>
        <v/>
      </c>
      <c r="Z3042" s="201" t="str">
        <f>IF(E3042="","",(Table1[[#This Row],[Debit USD]]-Table1[[#This Row],[Credit USD]]))</f>
        <v/>
      </c>
      <c r="AA3042" s="226"/>
      <c r="AB3042" s="255"/>
      <c r="AC3042" s="1"/>
      <c r="AD3042" s="15"/>
      <c r="AE3042" s="15" t="str">
        <f>IF(AND(OR(Table1[[#This Row],[Account]]="15030",Table1[[#This Row],[Account]]="15035",Table1[[#This Row],[Account]]="20150"),Table1[[#This Row],[Vendor ID]]=""),1,"")</f>
        <v/>
      </c>
      <c r="AF3042" s="15"/>
      <c r="AG3042" s="15"/>
      <c r="AH3042" s="15"/>
      <c r="AI3042" s="46" t="str">
        <f>IF(Table1[[#This Row],[Posting Date]]&lt;&gt;"","GJ-"&amp;CountryID,"")</f>
        <v/>
      </c>
      <c r="AJ3042" s="59" t="str">
        <f>IF(Table1[[#This Row],[Posting Date]]&lt;&gt;"",Table1[[#This Row],[Posting Date]],"")</f>
        <v/>
      </c>
      <c r="AK3042" s="46"/>
      <c r="AL3042" s="46" t="str">
        <f>IF(Table1[[#This Row],[Description]]&lt;&gt;"",Table1[[#This Row],[Description]],"")</f>
        <v/>
      </c>
      <c r="AM3042" s="46" t="str">
        <f>IF(Table1[[#This Row],[Posting Date]]&lt;&gt;"",Table1[[#This Row],[Reference Number]],"")</f>
        <v/>
      </c>
      <c r="AN3042" s="46" t="str">
        <f>TRIM(Table1[[#This Row],[Line '#]])</f>
        <v/>
      </c>
      <c r="AO3042" s="46" t="str">
        <f>TRIM(Table1[[#This Row],[Account]])</f>
        <v/>
      </c>
      <c r="AP3042" s="46" t="str">
        <f>IF(Table1[[#This Row],[Posting Date]]&lt;&gt;"",$D$5,"")</f>
        <v/>
      </c>
      <c r="AQ3042" s="46" t="str">
        <f>TRIM(Table1[[#This Row],[Departments-Prgrams]])</f>
        <v/>
      </c>
      <c r="AR3042" s="46" t="str">
        <f>TRIM(Table1[[#This Row],[Grant]])</f>
        <v/>
      </c>
      <c r="AS3042" s="46" t="str">
        <f>TRIM(Table1[[#This Row],[Staff ID]])</f>
        <v/>
      </c>
      <c r="AT3042" s="46" t="str">
        <f>IF(TRIM(Table1[[#This Row],[Budget Code]])=0,"",TRIM(Table1[[#This Row],[Budget Code]]))</f>
        <v/>
      </c>
      <c r="AU3042" s="46" t="str">
        <f>IF(Table1[[#This Row],[Line Description]]&lt;&gt;"",Table1[[#This Row],[Line Description]],"")</f>
        <v/>
      </c>
      <c r="AV3042" s="46" t="str">
        <f>IF(Table1[[#This Row],[Cur_Amount Debit]]&gt;0,ROUND(Table1[[#This Row],[Cur_Amount Debit]],2),"")</f>
        <v/>
      </c>
      <c r="AW3042" s="46" t="str">
        <f>IF(Table1[[#This Row],[Cur_Amount Credit]]&gt;0,ROUND(Table1[[#This Row],[Cur_Amount Credit]],2),"")</f>
        <v/>
      </c>
      <c r="AX3042" s="46" t="str">
        <f>LEFT(Table1[[#This Row],[Cur]],3)</f>
        <v/>
      </c>
      <c r="AY3042" s="59"/>
      <c r="AZ3042" s="46"/>
      <c r="BA3042" s="46" t="str">
        <f>IF(Table1[[#This Row],[Cur]]&lt;&gt;"",IF(Table1[[#This Row],[Cur]]="USD","",ExchangeRate),"")</f>
        <v/>
      </c>
      <c r="BB3042" s="46" t="str">
        <f>IF(Table1[[#This Row],[Grant]]&lt;&gt;"",VLOOKUP(Table1[[#This Row],[Grant]],Grants!B:D,3),"")</f>
        <v/>
      </c>
      <c r="BC3042" s="46" t="str">
        <f>TRIM(Table1[[#This Row],[Vendor ID]])</f>
        <v/>
      </c>
      <c r="BD3042">
        <f>IF(Table1[[#This Row],[Reference Number]]=Q3041,BD3041,BD3041+1)</f>
        <v>0</v>
      </c>
    </row>
    <row r="3043" spans="1:56" ht="11.25" customHeight="1" x14ac:dyDescent="0.25">
      <c r="A3043" s="1"/>
      <c r="B3043" s="88" t="str">
        <f>IF(Table1[[#This Row],[Posting Date]]&lt;&gt;"",IF(Table1[[#This Row],[Reference Number]]=Q3042,B3042+1,1),"")</f>
        <v/>
      </c>
      <c r="C3043" s="61"/>
      <c r="D3043" s="61"/>
      <c r="E3043" s="138"/>
      <c r="F3043" s="141" t="str">
        <f>IFERROR(IF(VLOOKUP(Table1[[#This Row],[Budget Code Description]],Dimentions!$X$6:$AC$139,2,FALSE)="","",VLOOKUP(Table1[[#This Row],[Budget Code Description]],Dimentions!$X$6:$AC$139,2,FALSE)),"")</f>
        <v/>
      </c>
      <c r="G3043" s="141"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1" t="str">
        <f>IFERROR(VLOOKUP(Table1[[#This Row],[Budget Code Description]],Table6[#All],8,FALSE),"")</f>
        <v/>
      </c>
      <c r="L3043" s="63"/>
      <c r="M3043" s="65" t="str">
        <f>IFERROR(VLOOKUP(Table1[[#This Row],[Staff ID]],Table2[],2,FALSE),"")</f>
        <v/>
      </c>
      <c r="N3043" s="209" t="str">
        <f>IFERROR(IF(VLOOKUP(Table1[[#This Row],[Budget Code Description]],Dimentions!$X$6:$AC$134,4,FALSE)="","",VLOOKUP(Table1[[#This Row],[Budget Code Description]],Dimentions!$X$6:$AC$134,4,FALSE)),"")</f>
        <v/>
      </c>
      <c r="O3043" s="65" t="str">
        <f>IFERROR(VLOOKUP(Table1[[#This Row],[Vendor ID]],Table549[],2,FALSE),"")</f>
        <v/>
      </c>
      <c r="P3043" s="63"/>
      <c r="Q3043" s="141" t="str">
        <f>IF(Table1[[#This Row],[Posting Date]]&lt;&gt;"",$D$9,"")</f>
        <v/>
      </c>
      <c r="R3043" s="157" t="str">
        <f>IF(Table1[[#This Row],[Posting Date]]&lt;&gt;"",$D$10,"")</f>
        <v/>
      </c>
      <c r="S3043" s="66"/>
      <c r="T3043" s="63"/>
      <c r="U3043" s="67"/>
      <c r="V3043" s="67"/>
      <c r="W3043" s="67" t="str">
        <f t="shared" si="51"/>
        <v/>
      </c>
      <c r="X3043" s="159" t="str">
        <f>IF(E3043="","",(IF(Table1[[#This Row],[Cur]]="USD",Table1[[#This Row],[Cur_Amount Debit]],Table1[[#This Row],[Cur_Amount Debit]]/Table1[[#This Row],[Exchange Rate]])))</f>
        <v/>
      </c>
      <c r="Y3043" s="159" t="str">
        <f>IF(E3043="","",(IF(Table1[[#This Row],[Cur]]="USD",Table1[[#This Row],[Cur_Amount Credit]],Table1[[#This Row],[Cur_Amount Credit]]/ExchangeRate)))</f>
        <v/>
      </c>
      <c r="Z3043" s="201" t="str">
        <f>IF(E3043="","",(Table1[[#This Row],[Debit USD]]-Table1[[#This Row],[Credit USD]]))</f>
        <v/>
      </c>
      <c r="AA3043" s="226"/>
      <c r="AB3043" s="255"/>
      <c r="AC3043" s="1"/>
      <c r="AD3043" s="15"/>
      <c r="AE3043" s="15" t="str">
        <f>IF(AND(OR(Table1[[#This Row],[Account]]="15030",Table1[[#This Row],[Account]]="15035",Table1[[#This Row],[Account]]="20150"),Table1[[#This Row],[Vendor ID]]=""),1,"")</f>
        <v/>
      </c>
      <c r="AF3043" s="15"/>
      <c r="AG3043" s="15"/>
      <c r="AH3043" s="15"/>
      <c r="AI3043" s="46" t="str">
        <f>IF(Table1[[#This Row],[Posting Date]]&lt;&gt;"","GJ-"&amp;CountryID,"")</f>
        <v/>
      </c>
      <c r="AJ3043" s="59" t="str">
        <f>IF(Table1[[#This Row],[Posting Date]]&lt;&gt;"",Table1[[#This Row],[Posting Date]],"")</f>
        <v/>
      </c>
      <c r="AK3043" s="46"/>
      <c r="AL3043" s="46" t="str">
        <f>IF(Table1[[#This Row],[Description]]&lt;&gt;"",Table1[[#This Row],[Description]],"")</f>
        <v/>
      </c>
      <c r="AM3043" s="46" t="str">
        <f>IF(Table1[[#This Row],[Posting Date]]&lt;&gt;"",Table1[[#This Row],[Reference Number]],"")</f>
        <v/>
      </c>
      <c r="AN3043" s="46" t="str">
        <f>TRIM(Table1[[#This Row],[Line '#]])</f>
        <v/>
      </c>
      <c r="AO3043" s="46" t="str">
        <f>TRIM(Table1[[#This Row],[Account]])</f>
        <v/>
      </c>
      <c r="AP3043" s="46" t="str">
        <f>IF(Table1[[#This Row],[Posting Date]]&lt;&gt;"",$D$5,"")</f>
        <v/>
      </c>
      <c r="AQ3043" s="46" t="str">
        <f>TRIM(Table1[[#This Row],[Departments-Prgrams]])</f>
        <v/>
      </c>
      <c r="AR3043" s="46" t="str">
        <f>TRIM(Table1[[#This Row],[Grant]])</f>
        <v/>
      </c>
      <c r="AS3043" s="46" t="str">
        <f>TRIM(Table1[[#This Row],[Staff ID]])</f>
        <v/>
      </c>
      <c r="AT3043" s="46" t="str">
        <f>IF(TRIM(Table1[[#This Row],[Budget Code]])=0,"",TRIM(Table1[[#This Row],[Budget Code]]))</f>
        <v/>
      </c>
      <c r="AU3043" s="46" t="str">
        <f>IF(Table1[[#This Row],[Line Description]]&lt;&gt;"",Table1[[#This Row],[Line Description]],"")</f>
        <v/>
      </c>
      <c r="AV3043" s="46" t="str">
        <f>IF(Table1[[#This Row],[Cur_Amount Debit]]&gt;0,ROUND(Table1[[#This Row],[Cur_Amount Debit]],2),"")</f>
        <v/>
      </c>
      <c r="AW3043" s="46" t="str">
        <f>IF(Table1[[#This Row],[Cur_Amount Credit]]&gt;0,ROUND(Table1[[#This Row],[Cur_Amount Credit]],2),"")</f>
        <v/>
      </c>
      <c r="AX3043" s="46" t="str">
        <f>LEFT(Table1[[#This Row],[Cur]],3)</f>
        <v/>
      </c>
      <c r="AY3043" s="59"/>
      <c r="AZ3043" s="46"/>
      <c r="BA3043" s="46" t="str">
        <f>IF(Table1[[#This Row],[Cur]]&lt;&gt;"",IF(Table1[[#This Row],[Cur]]="USD","",ExchangeRate),"")</f>
        <v/>
      </c>
      <c r="BB3043" s="46" t="str">
        <f>IF(Table1[[#This Row],[Grant]]&lt;&gt;"",VLOOKUP(Table1[[#This Row],[Grant]],Grants!B:D,3),"")</f>
        <v/>
      </c>
      <c r="BC3043" s="46" t="str">
        <f>TRIM(Table1[[#This Row],[Vendor ID]])</f>
        <v/>
      </c>
      <c r="BD3043">
        <f>IF(Table1[[#This Row],[Reference Number]]=Q3042,BD3042,BD3042+1)</f>
        <v>0</v>
      </c>
    </row>
    <row r="3044" spans="1:56" ht="11.25" customHeight="1" x14ac:dyDescent="0.25">
      <c r="A3044" s="1"/>
      <c r="B3044" s="88" t="str">
        <f>IF(Table1[[#This Row],[Posting Date]]&lt;&gt;"",IF(Table1[[#This Row],[Reference Number]]=Q3043,B3043+1,1),"")</f>
        <v/>
      </c>
      <c r="C3044" s="61"/>
      <c r="D3044" s="61"/>
      <c r="E3044" s="138"/>
      <c r="F3044" s="141" t="str">
        <f>IFERROR(IF(VLOOKUP(Table1[[#This Row],[Budget Code Description]],Dimentions!$X$6:$AC$139,2,FALSE)="","",VLOOKUP(Table1[[#This Row],[Budget Code Description]],Dimentions!$X$6:$AC$139,2,FALSE)),"")</f>
        <v/>
      </c>
      <c r="G3044" s="141"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1" t="str">
        <f>IFERROR(VLOOKUP(Table1[[#This Row],[Budget Code Description]],Table6[#All],8,FALSE),"")</f>
        <v/>
      </c>
      <c r="L3044" s="63"/>
      <c r="M3044" s="65" t="str">
        <f>IFERROR(VLOOKUP(Table1[[#This Row],[Staff ID]],Table2[],2,FALSE),"")</f>
        <v/>
      </c>
      <c r="N3044" s="209" t="str">
        <f>IFERROR(IF(VLOOKUP(Table1[[#This Row],[Budget Code Description]],Dimentions!$X$6:$AC$134,4,FALSE)="","",VLOOKUP(Table1[[#This Row],[Budget Code Description]],Dimentions!$X$6:$AC$134,4,FALSE)),"")</f>
        <v/>
      </c>
      <c r="O3044" s="65" t="str">
        <f>IFERROR(VLOOKUP(Table1[[#This Row],[Vendor ID]],Table549[],2,FALSE),"")</f>
        <v/>
      </c>
      <c r="P3044" s="63"/>
      <c r="Q3044" s="141" t="str">
        <f>IF(Table1[[#This Row],[Posting Date]]&lt;&gt;"",$D$9,"")</f>
        <v/>
      </c>
      <c r="R3044" s="157" t="str">
        <f>IF(Table1[[#This Row],[Posting Date]]&lt;&gt;"",$D$10,"")</f>
        <v/>
      </c>
      <c r="S3044" s="66"/>
      <c r="T3044" s="63"/>
      <c r="U3044" s="67"/>
      <c r="V3044" s="67"/>
      <c r="W3044" s="67" t="str">
        <f t="shared" si="51"/>
        <v/>
      </c>
      <c r="X3044" s="159" t="str">
        <f>IF(E3044="","",(IF(Table1[[#This Row],[Cur]]="USD",Table1[[#This Row],[Cur_Amount Debit]],Table1[[#This Row],[Cur_Amount Debit]]/Table1[[#This Row],[Exchange Rate]])))</f>
        <v/>
      </c>
      <c r="Y3044" s="159" t="str">
        <f>IF(E3044="","",(IF(Table1[[#This Row],[Cur]]="USD",Table1[[#This Row],[Cur_Amount Credit]],Table1[[#This Row],[Cur_Amount Credit]]/ExchangeRate)))</f>
        <v/>
      </c>
      <c r="Z3044" s="201" t="str">
        <f>IF(E3044="","",(Table1[[#This Row],[Debit USD]]-Table1[[#This Row],[Credit USD]]))</f>
        <v/>
      </c>
      <c r="AA3044" s="226"/>
      <c r="AB3044" s="255"/>
      <c r="AC3044" s="1"/>
      <c r="AD3044" s="15"/>
      <c r="AE3044" s="15" t="str">
        <f>IF(AND(OR(Table1[[#This Row],[Account]]="15030",Table1[[#This Row],[Account]]="15035",Table1[[#This Row],[Account]]="20150"),Table1[[#This Row],[Vendor ID]]=""),1,"")</f>
        <v/>
      </c>
      <c r="AF3044" s="15"/>
      <c r="AG3044" s="15"/>
      <c r="AH3044" s="15"/>
      <c r="AI3044" s="46" t="str">
        <f>IF(Table1[[#This Row],[Posting Date]]&lt;&gt;"","GJ-"&amp;CountryID,"")</f>
        <v/>
      </c>
      <c r="AJ3044" s="59" t="str">
        <f>IF(Table1[[#This Row],[Posting Date]]&lt;&gt;"",Table1[[#This Row],[Posting Date]],"")</f>
        <v/>
      </c>
      <c r="AK3044" s="46"/>
      <c r="AL3044" s="46" t="str">
        <f>IF(Table1[[#This Row],[Description]]&lt;&gt;"",Table1[[#This Row],[Description]],"")</f>
        <v/>
      </c>
      <c r="AM3044" s="46" t="str">
        <f>IF(Table1[[#This Row],[Posting Date]]&lt;&gt;"",Table1[[#This Row],[Reference Number]],"")</f>
        <v/>
      </c>
      <c r="AN3044" s="46" t="str">
        <f>TRIM(Table1[[#This Row],[Line '#]])</f>
        <v/>
      </c>
      <c r="AO3044" s="46" t="str">
        <f>TRIM(Table1[[#This Row],[Account]])</f>
        <v/>
      </c>
      <c r="AP3044" s="46" t="str">
        <f>IF(Table1[[#This Row],[Posting Date]]&lt;&gt;"",$D$5,"")</f>
        <v/>
      </c>
      <c r="AQ3044" s="46" t="str">
        <f>TRIM(Table1[[#This Row],[Departments-Prgrams]])</f>
        <v/>
      </c>
      <c r="AR3044" s="46" t="str">
        <f>TRIM(Table1[[#This Row],[Grant]])</f>
        <v/>
      </c>
      <c r="AS3044" s="46" t="str">
        <f>TRIM(Table1[[#This Row],[Staff ID]])</f>
        <v/>
      </c>
      <c r="AT3044" s="46" t="str">
        <f>IF(TRIM(Table1[[#This Row],[Budget Code]])=0,"",TRIM(Table1[[#This Row],[Budget Code]]))</f>
        <v/>
      </c>
      <c r="AU3044" s="46" t="str">
        <f>IF(Table1[[#This Row],[Line Description]]&lt;&gt;"",Table1[[#This Row],[Line Description]],"")</f>
        <v/>
      </c>
      <c r="AV3044" s="46" t="str">
        <f>IF(Table1[[#This Row],[Cur_Amount Debit]]&gt;0,ROUND(Table1[[#This Row],[Cur_Amount Debit]],2),"")</f>
        <v/>
      </c>
      <c r="AW3044" s="46" t="str">
        <f>IF(Table1[[#This Row],[Cur_Amount Credit]]&gt;0,ROUND(Table1[[#This Row],[Cur_Amount Credit]],2),"")</f>
        <v/>
      </c>
      <c r="AX3044" s="46" t="str">
        <f>LEFT(Table1[[#This Row],[Cur]],3)</f>
        <v/>
      </c>
      <c r="AY3044" s="59"/>
      <c r="AZ3044" s="46"/>
      <c r="BA3044" s="46" t="str">
        <f>IF(Table1[[#This Row],[Cur]]&lt;&gt;"",IF(Table1[[#This Row],[Cur]]="USD","",ExchangeRate),"")</f>
        <v/>
      </c>
      <c r="BB3044" s="46" t="str">
        <f>IF(Table1[[#This Row],[Grant]]&lt;&gt;"",VLOOKUP(Table1[[#This Row],[Grant]],Grants!B:D,3),"")</f>
        <v/>
      </c>
      <c r="BC3044" s="46" t="str">
        <f>TRIM(Table1[[#This Row],[Vendor ID]])</f>
        <v/>
      </c>
      <c r="BD3044">
        <f>IF(Table1[[#This Row],[Reference Number]]=Q3043,BD3043,BD3043+1)</f>
        <v>0</v>
      </c>
    </row>
    <row r="3045" spans="1:56" ht="11.25" customHeight="1" x14ac:dyDescent="0.25">
      <c r="A3045" s="1"/>
      <c r="B3045" s="88" t="str">
        <f>IF(Table1[[#This Row],[Posting Date]]&lt;&gt;"",IF(Table1[[#This Row],[Reference Number]]=Q3044,B3044+1,1),"")</f>
        <v/>
      </c>
      <c r="C3045" s="61"/>
      <c r="D3045" s="61"/>
      <c r="E3045" s="138"/>
      <c r="F3045" s="141" t="str">
        <f>IFERROR(IF(VLOOKUP(Table1[[#This Row],[Budget Code Description]],Dimentions!$X$6:$AC$139,2,FALSE)="","",VLOOKUP(Table1[[#This Row],[Budget Code Description]],Dimentions!$X$6:$AC$139,2,FALSE)),"")</f>
        <v/>
      </c>
      <c r="G3045" s="141"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1" t="str">
        <f>IFERROR(VLOOKUP(Table1[[#This Row],[Budget Code Description]],Table6[#All],8,FALSE),"")</f>
        <v/>
      </c>
      <c r="L3045" s="63"/>
      <c r="M3045" s="65" t="str">
        <f>IFERROR(VLOOKUP(Table1[[#This Row],[Staff ID]],Table2[],2,FALSE),"")</f>
        <v/>
      </c>
      <c r="N3045" s="209" t="str">
        <f>IFERROR(IF(VLOOKUP(Table1[[#This Row],[Budget Code Description]],Dimentions!$X$6:$AC$134,4,FALSE)="","",VLOOKUP(Table1[[#This Row],[Budget Code Description]],Dimentions!$X$6:$AC$134,4,FALSE)),"")</f>
        <v/>
      </c>
      <c r="O3045" s="65" t="str">
        <f>IFERROR(VLOOKUP(Table1[[#This Row],[Vendor ID]],Table549[],2,FALSE),"")</f>
        <v/>
      </c>
      <c r="P3045" s="63"/>
      <c r="Q3045" s="141" t="str">
        <f>IF(Table1[[#This Row],[Posting Date]]&lt;&gt;"",$D$9,"")</f>
        <v/>
      </c>
      <c r="R3045" s="157" t="str">
        <f>IF(Table1[[#This Row],[Posting Date]]&lt;&gt;"",$D$10,"")</f>
        <v/>
      </c>
      <c r="S3045" s="66"/>
      <c r="T3045" s="63"/>
      <c r="U3045" s="67"/>
      <c r="V3045" s="67"/>
      <c r="W3045" s="67" t="str">
        <f t="shared" si="51"/>
        <v/>
      </c>
      <c r="X3045" s="159" t="str">
        <f>IF(E3045="","",(IF(Table1[[#This Row],[Cur]]="USD",Table1[[#This Row],[Cur_Amount Debit]],Table1[[#This Row],[Cur_Amount Debit]]/Table1[[#This Row],[Exchange Rate]])))</f>
        <v/>
      </c>
      <c r="Y3045" s="159" t="str">
        <f>IF(E3045="","",(IF(Table1[[#This Row],[Cur]]="USD",Table1[[#This Row],[Cur_Amount Credit]],Table1[[#This Row],[Cur_Amount Credit]]/ExchangeRate)))</f>
        <v/>
      </c>
      <c r="Z3045" s="201" t="str">
        <f>IF(E3045="","",(Table1[[#This Row],[Debit USD]]-Table1[[#This Row],[Credit USD]]))</f>
        <v/>
      </c>
      <c r="AA3045" s="226"/>
      <c r="AB3045" s="255"/>
      <c r="AC3045" s="1"/>
      <c r="AD3045" s="15"/>
      <c r="AE3045" s="15" t="str">
        <f>IF(AND(OR(Table1[[#This Row],[Account]]="15030",Table1[[#This Row],[Account]]="15035",Table1[[#This Row],[Account]]="20150"),Table1[[#This Row],[Vendor ID]]=""),1,"")</f>
        <v/>
      </c>
      <c r="AF3045" s="15"/>
      <c r="AG3045" s="15"/>
      <c r="AH3045" s="15"/>
      <c r="AI3045" s="46" t="str">
        <f>IF(Table1[[#This Row],[Posting Date]]&lt;&gt;"","GJ-"&amp;CountryID,"")</f>
        <v/>
      </c>
      <c r="AJ3045" s="59" t="str">
        <f>IF(Table1[[#This Row],[Posting Date]]&lt;&gt;"",Table1[[#This Row],[Posting Date]],"")</f>
        <v/>
      </c>
      <c r="AK3045" s="46"/>
      <c r="AL3045" s="46" t="str">
        <f>IF(Table1[[#This Row],[Description]]&lt;&gt;"",Table1[[#This Row],[Description]],"")</f>
        <v/>
      </c>
      <c r="AM3045" s="46" t="str">
        <f>IF(Table1[[#This Row],[Posting Date]]&lt;&gt;"",Table1[[#This Row],[Reference Number]],"")</f>
        <v/>
      </c>
      <c r="AN3045" s="46" t="str">
        <f>TRIM(Table1[[#This Row],[Line '#]])</f>
        <v/>
      </c>
      <c r="AO3045" s="46" t="str">
        <f>TRIM(Table1[[#This Row],[Account]])</f>
        <v/>
      </c>
      <c r="AP3045" s="46" t="str">
        <f>IF(Table1[[#This Row],[Posting Date]]&lt;&gt;"",$D$5,"")</f>
        <v/>
      </c>
      <c r="AQ3045" s="46" t="str">
        <f>TRIM(Table1[[#This Row],[Departments-Prgrams]])</f>
        <v/>
      </c>
      <c r="AR3045" s="46" t="str">
        <f>TRIM(Table1[[#This Row],[Grant]])</f>
        <v/>
      </c>
      <c r="AS3045" s="46" t="str">
        <f>TRIM(Table1[[#This Row],[Staff ID]])</f>
        <v/>
      </c>
      <c r="AT3045" s="46" t="str">
        <f>IF(TRIM(Table1[[#This Row],[Budget Code]])=0,"",TRIM(Table1[[#This Row],[Budget Code]]))</f>
        <v/>
      </c>
      <c r="AU3045" s="46" t="str">
        <f>IF(Table1[[#This Row],[Line Description]]&lt;&gt;"",Table1[[#This Row],[Line Description]],"")</f>
        <v/>
      </c>
      <c r="AV3045" s="46" t="str">
        <f>IF(Table1[[#This Row],[Cur_Amount Debit]]&gt;0,ROUND(Table1[[#This Row],[Cur_Amount Debit]],2),"")</f>
        <v/>
      </c>
      <c r="AW3045" s="46" t="str">
        <f>IF(Table1[[#This Row],[Cur_Amount Credit]]&gt;0,ROUND(Table1[[#This Row],[Cur_Amount Credit]],2),"")</f>
        <v/>
      </c>
      <c r="AX3045" s="46" t="str">
        <f>LEFT(Table1[[#This Row],[Cur]],3)</f>
        <v/>
      </c>
      <c r="AY3045" s="59"/>
      <c r="AZ3045" s="46"/>
      <c r="BA3045" s="46" t="str">
        <f>IF(Table1[[#This Row],[Cur]]&lt;&gt;"",IF(Table1[[#This Row],[Cur]]="USD","",ExchangeRate),"")</f>
        <v/>
      </c>
      <c r="BB3045" s="46" t="str">
        <f>IF(Table1[[#This Row],[Grant]]&lt;&gt;"",VLOOKUP(Table1[[#This Row],[Grant]],Grants!B:D,3),"")</f>
        <v/>
      </c>
      <c r="BC3045" s="46" t="str">
        <f>TRIM(Table1[[#This Row],[Vendor ID]])</f>
        <v/>
      </c>
      <c r="BD3045">
        <f>IF(Table1[[#This Row],[Reference Number]]=Q3044,BD3044,BD3044+1)</f>
        <v>0</v>
      </c>
    </row>
    <row r="3046" spans="1:56" ht="11.25" customHeight="1" x14ac:dyDescent="0.25">
      <c r="A3046" s="1"/>
      <c r="B3046" s="88" t="str">
        <f>IF(Table1[[#This Row],[Posting Date]]&lt;&gt;"",IF(Table1[[#This Row],[Reference Number]]=Q3045,B3045+1,1),"")</f>
        <v/>
      </c>
      <c r="C3046" s="61"/>
      <c r="D3046" s="61"/>
      <c r="E3046" s="138"/>
      <c r="F3046" s="141" t="str">
        <f>IFERROR(IF(VLOOKUP(Table1[[#This Row],[Budget Code Description]],Dimentions!$X$6:$AC$139,2,FALSE)="","",VLOOKUP(Table1[[#This Row],[Budget Code Description]],Dimentions!$X$6:$AC$139,2,FALSE)),"")</f>
        <v/>
      </c>
      <c r="G3046" s="141"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1" t="str">
        <f>IFERROR(VLOOKUP(Table1[[#This Row],[Budget Code Description]],Table6[#All],8,FALSE),"")</f>
        <v/>
      </c>
      <c r="L3046" s="63"/>
      <c r="M3046" s="65" t="str">
        <f>IFERROR(VLOOKUP(Table1[[#This Row],[Staff ID]],Table2[],2,FALSE),"")</f>
        <v/>
      </c>
      <c r="N3046" s="209" t="str">
        <f>IFERROR(IF(VLOOKUP(Table1[[#This Row],[Budget Code Description]],Dimentions!$X$6:$AC$134,4,FALSE)="","",VLOOKUP(Table1[[#This Row],[Budget Code Description]],Dimentions!$X$6:$AC$134,4,FALSE)),"")</f>
        <v/>
      </c>
      <c r="O3046" s="65" t="str">
        <f>IFERROR(VLOOKUP(Table1[[#This Row],[Vendor ID]],Table549[],2,FALSE),"")</f>
        <v/>
      </c>
      <c r="P3046" s="63"/>
      <c r="Q3046" s="141" t="str">
        <f>IF(Table1[[#This Row],[Posting Date]]&lt;&gt;"",$D$9,"")</f>
        <v/>
      </c>
      <c r="R3046" s="157" t="str">
        <f>IF(Table1[[#This Row],[Posting Date]]&lt;&gt;"",$D$10,"")</f>
        <v/>
      </c>
      <c r="S3046" s="66"/>
      <c r="T3046" s="63"/>
      <c r="U3046" s="67"/>
      <c r="V3046" s="67"/>
      <c r="W3046" s="67" t="str">
        <f t="shared" si="51"/>
        <v/>
      </c>
      <c r="X3046" s="159" t="str">
        <f>IF(E3046="","",(IF(Table1[[#This Row],[Cur]]="USD",Table1[[#This Row],[Cur_Amount Debit]],Table1[[#This Row],[Cur_Amount Debit]]/Table1[[#This Row],[Exchange Rate]])))</f>
        <v/>
      </c>
      <c r="Y3046" s="159" t="str">
        <f>IF(E3046="","",(IF(Table1[[#This Row],[Cur]]="USD",Table1[[#This Row],[Cur_Amount Credit]],Table1[[#This Row],[Cur_Amount Credit]]/ExchangeRate)))</f>
        <v/>
      </c>
      <c r="Z3046" s="201" t="str">
        <f>IF(E3046="","",(Table1[[#This Row],[Debit USD]]-Table1[[#This Row],[Credit USD]]))</f>
        <v/>
      </c>
      <c r="AA3046" s="226"/>
      <c r="AB3046" s="255"/>
      <c r="AC3046" s="1"/>
      <c r="AD3046" s="15"/>
      <c r="AE3046" s="15" t="str">
        <f>IF(AND(OR(Table1[[#This Row],[Account]]="15030",Table1[[#This Row],[Account]]="15035",Table1[[#This Row],[Account]]="20150"),Table1[[#This Row],[Vendor ID]]=""),1,"")</f>
        <v/>
      </c>
      <c r="AF3046" s="15"/>
      <c r="AG3046" s="15"/>
      <c r="AH3046" s="15"/>
      <c r="AI3046" s="46" t="str">
        <f>IF(Table1[[#This Row],[Posting Date]]&lt;&gt;"","GJ-"&amp;CountryID,"")</f>
        <v/>
      </c>
      <c r="AJ3046" s="59" t="str">
        <f>IF(Table1[[#This Row],[Posting Date]]&lt;&gt;"",Table1[[#This Row],[Posting Date]],"")</f>
        <v/>
      </c>
      <c r="AK3046" s="46"/>
      <c r="AL3046" s="46" t="str">
        <f>IF(Table1[[#This Row],[Description]]&lt;&gt;"",Table1[[#This Row],[Description]],"")</f>
        <v/>
      </c>
      <c r="AM3046" s="46" t="str">
        <f>IF(Table1[[#This Row],[Posting Date]]&lt;&gt;"",Table1[[#This Row],[Reference Number]],"")</f>
        <v/>
      </c>
      <c r="AN3046" s="46" t="str">
        <f>TRIM(Table1[[#This Row],[Line '#]])</f>
        <v/>
      </c>
      <c r="AO3046" s="46" t="str">
        <f>TRIM(Table1[[#This Row],[Account]])</f>
        <v/>
      </c>
      <c r="AP3046" s="46" t="str">
        <f>IF(Table1[[#This Row],[Posting Date]]&lt;&gt;"",$D$5,"")</f>
        <v/>
      </c>
      <c r="AQ3046" s="46" t="str">
        <f>TRIM(Table1[[#This Row],[Departments-Prgrams]])</f>
        <v/>
      </c>
      <c r="AR3046" s="46" t="str">
        <f>TRIM(Table1[[#This Row],[Grant]])</f>
        <v/>
      </c>
      <c r="AS3046" s="46" t="str">
        <f>TRIM(Table1[[#This Row],[Staff ID]])</f>
        <v/>
      </c>
      <c r="AT3046" s="46" t="str">
        <f>IF(TRIM(Table1[[#This Row],[Budget Code]])=0,"",TRIM(Table1[[#This Row],[Budget Code]]))</f>
        <v/>
      </c>
      <c r="AU3046" s="46" t="str">
        <f>IF(Table1[[#This Row],[Line Description]]&lt;&gt;"",Table1[[#This Row],[Line Description]],"")</f>
        <v/>
      </c>
      <c r="AV3046" s="46" t="str">
        <f>IF(Table1[[#This Row],[Cur_Amount Debit]]&gt;0,ROUND(Table1[[#This Row],[Cur_Amount Debit]],2),"")</f>
        <v/>
      </c>
      <c r="AW3046" s="46" t="str">
        <f>IF(Table1[[#This Row],[Cur_Amount Credit]]&gt;0,ROUND(Table1[[#This Row],[Cur_Amount Credit]],2),"")</f>
        <v/>
      </c>
      <c r="AX3046" s="46" t="str">
        <f>LEFT(Table1[[#This Row],[Cur]],3)</f>
        <v/>
      </c>
      <c r="AY3046" s="59"/>
      <c r="AZ3046" s="46"/>
      <c r="BA3046" s="46" t="str">
        <f>IF(Table1[[#This Row],[Cur]]&lt;&gt;"",IF(Table1[[#This Row],[Cur]]="USD","",ExchangeRate),"")</f>
        <v/>
      </c>
      <c r="BB3046" s="46" t="str">
        <f>IF(Table1[[#This Row],[Grant]]&lt;&gt;"",VLOOKUP(Table1[[#This Row],[Grant]],Grants!B:D,3),"")</f>
        <v/>
      </c>
      <c r="BC3046" s="46" t="str">
        <f>TRIM(Table1[[#This Row],[Vendor ID]])</f>
        <v/>
      </c>
      <c r="BD3046">
        <f>IF(Table1[[#This Row],[Reference Number]]=Q3045,BD3045,BD3045+1)</f>
        <v>0</v>
      </c>
    </row>
    <row r="3047" spans="1:56" ht="11.25" customHeight="1" x14ac:dyDescent="0.25">
      <c r="A3047" s="1"/>
      <c r="B3047" s="88" t="str">
        <f>IF(Table1[[#This Row],[Posting Date]]&lt;&gt;"",IF(Table1[[#This Row],[Reference Number]]=Q3046,B3046+1,1),"")</f>
        <v/>
      </c>
      <c r="C3047" s="61"/>
      <c r="D3047" s="61"/>
      <c r="E3047" s="138"/>
      <c r="F3047" s="141" t="str">
        <f>IFERROR(IF(VLOOKUP(Table1[[#This Row],[Budget Code Description]],Dimentions!$X$6:$AC$139,2,FALSE)="","",VLOOKUP(Table1[[#This Row],[Budget Code Description]],Dimentions!$X$6:$AC$139,2,FALSE)),"")</f>
        <v/>
      </c>
      <c r="G3047" s="141"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1" t="str">
        <f>IFERROR(VLOOKUP(Table1[[#This Row],[Budget Code Description]],Table6[#All],8,FALSE),"")</f>
        <v/>
      </c>
      <c r="L3047" s="63"/>
      <c r="M3047" s="65" t="str">
        <f>IFERROR(VLOOKUP(Table1[[#This Row],[Staff ID]],Table2[],2,FALSE),"")</f>
        <v/>
      </c>
      <c r="N3047" s="209" t="str">
        <f>IFERROR(IF(VLOOKUP(Table1[[#This Row],[Budget Code Description]],Dimentions!$X$6:$AC$134,4,FALSE)="","",VLOOKUP(Table1[[#This Row],[Budget Code Description]],Dimentions!$X$6:$AC$134,4,FALSE)),"")</f>
        <v/>
      </c>
      <c r="O3047" s="65" t="str">
        <f>IFERROR(VLOOKUP(Table1[[#This Row],[Vendor ID]],Table549[],2,FALSE),"")</f>
        <v/>
      </c>
      <c r="P3047" s="63"/>
      <c r="Q3047" s="141" t="str">
        <f>IF(Table1[[#This Row],[Posting Date]]&lt;&gt;"",$D$9,"")</f>
        <v/>
      </c>
      <c r="R3047" s="157" t="str">
        <f>IF(Table1[[#This Row],[Posting Date]]&lt;&gt;"",$D$10,"")</f>
        <v/>
      </c>
      <c r="S3047" s="66"/>
      <c r="T3047" s="63"/>
      <c r="U3047" s="67"/>
      <c r="V3047" s="67"/>
      <c r="W3047" s="67" t="str">
        <f t="shared" si="51"/>
        <v/>
      </c>
      <c r="X3047" s="159" t="str">
        <f>IF(E3047="","",(IF(Table1[[#This Row],[Cur]]="USD",Table1[[#This Row],[Cur_Amount Debit]],Table1[[#This Row],[Cur_Amount Debit]]/Table1[[#This Row],[Exchange Rate]])))</f>
        <v/>
      </c>
      <c r="Y3047" s="159" t="str">
        <f>IF(E3047="","",(IF(Table1[[#This Row],[Cur]]="USD",Table1[[#This Row],[Cur_Amount Credit]],Table1[[#This Row],[Cur_Amount Credit]]/ExchangeRate)))</f>
        <v/>
      </c>
      <c r="Z3047" s="201" t="str">
        <f>IF(E3047="","",(Table1[[#This Row],[Debit USD]]-Table1[[#This Row],[Credit USD]]))</f>
        <v/>
      </c>
      <c r="AA3047" s="226"/>
      <c r="AB3047" s="255"/>
      <c r="AC3047" s="1"/>
      <c r="AD3047" s="15"/>
      <c r="AE3047" s="15" t="str">
        <f>IF(AND(OR(Table1[[#This Row],[Account]]="15030",Table1[[#This Row],[Account]]="15035",Table1[[#This Row],[Account]]="20150"),Table1[[#This Row],[Vendor ID]]=""),1,"")</f>
        <v/>
      </c>
      <c r="AF3047" s="15"/>
      <c r="AG3047" s="15"/>
      <c r="AH3047" s="15"/>
      <c r="AI3047" s="46" t="str">
        <f>IF(Table1[[#This Row],[Posting Date]]&lt;&gt;"","GJ-"&amp;CountryID,"")</f>
        <v/>
      </c>
      <c r="AJ3047" s="59" t="str">
        <f>IF(Table1[[#This Row],[Posting Date]]&lt;&gt;"",Table1[[#This Row],[Posting Date]],"")</f>
        <v/>
      </c>
      <c r="AK3047" s="46"/>
      <c r="AL3047" s="46" t="str">
        <f>IF(Table1[[#This Row],[Description]]&lt;&gt;"",Table1[[#This Row],[Description]],"")</f>
        <v/>
      </c>
      <c r="AM3047" s="46" t="str">
        <f>IF(Table1[[#This Row],[Posting Date]]&lt;&gt;"",Table1[[#This Row],[Reference Number]],"")</f>
        <v/>
      </c>
      <c r="AN3047" s="46" t="str">
        <f>TRIM(Table1[[#This Row],[Line '#]])</f>
        <v/>
      </c>
      <c r="AO3047" s="46" t="str">
        <f>TRIM(Table1[[#This Row],[Account]])</f>
        <v/>
      </c>
      <c r="AP3047" s="46" t="str">
        <f>IF(Table1[[#This Row],[Posting Date]]&lt;&gt;"",$D$5,"")</f>
        <v/>
      </c>
      <c r="AQ3047" s="46" t="str">
        <f>TRIM(Table1[[#This Row],[Departments-Prgrams]])</f>
        <v/>
      </c>
      <c r="AR3047" s="46" t="str">
        <f>TRIM(Table1[[#This Row],[Grant]])</f>
        <v/>
      </c>
      <c r="AS3047" s="46" t="str">
        <f>TRIM(Table1[[#This Row],[Staff ID]])</f>
        <v/>
      </c>
      <c r="AT3047" s="46" t="str">
        <f>IF(TRIM(Table1[[#This Row],[Budget Code]])=0,"",TRIM(Table1[[#This Row],[Budget Code]]))</f>
        <v/>
      </c>
      <c r="AU3047" s="46" t="str">
        <f>IF(Table1[[#This Row],[Line Description]]&lt;&gt;"",Table1[[#This Row],[Line Description]],"")</f>
        <v/>
      </c>
      <c r="AV3047" s="46" t="str">
        <f>IF(Table1[[#This Row],[Cur_Amount Debit]]&gt;0,ROUND(Table1[[#This Row],[Cur_Amount Debit]],2),"")</f>
        <v/>
      </c>
      <c r="AW3047" s="46" t="str">
        <f>IF(Table1[[#This Row],[Cur_Amount Credit]]&gt;0,ROUND(Table1[[#This Row],[Cur_Amount Credit]],2),"")</f>
        <v/>
      </c>
      <c r="AX3047" s="46" t="str">
        <f>LEFT(Table1[[#This Row],[Cur]],3)</f>
        <v/>
      </c>
      <c r="AY3047" s="59"/>
      <c r="AZ3047" s="46"/>
      <c r="BA3047" s="46" t="str">
        <f>IF(Table1[[#This Row],[Cur]]&lt;&gt;"",IF(Table1[[#This Row],[Cur]]="USD","",ExchangeRate),"")</f>
        <v/>
      </c>
      <c r="BB3047" s="46" t="str">
        <f>IF(Table1[[#This Row],[Grant]]&lt;&gt;"",VLOOKUP(Table1[[#This Row],[Grant]],Grants!B:D,3),"")</f>
        <v/>
      </c>
      <c r="BC3047" s="46" t="str">
        <f>TRIM(Table1[[#This Row],[Vendor ID]])</f>
        <v/>
      </c>
      <c r="BD3047">
        <f>IF(Table1[[#This Row],[Reference Number]]=Q3046,BD3046,BD3046+1)</f>
        <v>0</v>
      </c>
    </row>
    <row r="3048" spans="1:56" ht="11.25" customHeight="1" x14ac:dyDescent="0.25">
      <c r="A3048" s="1"/>
      <c r="B3048" s="88" t="str">
        <f>IF(Table1[[#This Row],[Posting Date]]&lt;&gt;"",IF(Table1[[#This Row],[Reference Number]]=Q3047,B3047+1,1),"")</f>
        <v/>
      </c>
      <c r="C3048" s="61"/>
      <c r="D3048" s="61"/>
      <c r="E3048" s="138"/>
      <c r="F3048" s="141" t="str">
        <f>IFERROR(IF(VLOOKUP(Table1[[#This Row],[Budget Code Description]],Dimentions!$X$6:$AC$139,2,FALSE)="","",VLOOKUP(Table1[[#This Row],[Budget Code Description]],Dimentions!$X$6:$AC$139,2,FALSE)),"")</f>
        <v/>
      </c>
      <c r="G3048" s="141"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1" t="str">
        <f>IFERROR(VLOOKUP(Table1[[#This Row],[Budget Code Description]],Table6[#All],8,FALSE),"")</f>
        <v/>
      </c>
      <c r="L3048" s="63"/>
      <c r="M3048" s="65" t="str">
        <f>IFERROR(VLOOKUP(Table1[[#This Row],[Staff ID]],Table2[],2,FALSE),"")</f>
        <v/>
      </c>
      <c r="N3048" s="209" t="str">
        <f>IFERROR(IF(VLOOKUP(Table1[[#This Row],[Budget Code Description]],Dimentions!$X$6:$AC$134,4,FALSE)="","",VLOOKUP(Table1[[#This Row],[Budget Code Description]],Dimentions!$X$6:$AC$134,4,FALSE)),"")</f>
        <v/>
      </c>
      <c r="O3048" s="65" t="str">
        <f>IFERROR(VLOOKUP(Table1[[#This Row],[Vendor ID]],Table549[],2,FALSE),"")</f>
        <v/>
      </c>
      <c r="P3048" s="63"/>
      <c r="Q3048" s="141" t="str">
        <f>IF(Table1[[#This Row],[Posting Date]]&lt;&gt;"",$D$9,"")</f>
        <v/>
      </c>
      <c r="R3048" s="157" t="str">
        <f>IF(Table1[[#This Row],[Posting Date]]&lt;&gt;"",$D$10,"")</f>
        <v/>
      </c>
      <c r="S3048" s="66"/>
      <c r="T3048" s="63"/>
      <c r="U3048" s="67"/>
      <c r="V3048" s="67"/>
      <c r="W3048" s="67" t="str">
        <f t="shared" si="51"/>
        <v/>
      </c>
      <c r="X3048" s="159" t="str">
        <f>IF(E3048="","",(IF(Table1[[#This Row],[Cur]]="USD",Table1[[#This Row],[Cur_Amount Debit]],Table1[[#This Row],[Cur_Amount Debit]]/Table1[[#This Row],[Exchange Rate]])))</f>
        <v/>
      </c>
      <c r="Y3048" s="159" t="str">
        <f>IF(E3048="","",(IF(Table1[[#This Row],[Cur]]="USD",Table1[[#This Row],[Cur_Amount Credit]],Table1[[#This Row],[Cur_Amount Credit]]/ExchangeRate)))</f>
        <v/>
      </c>
      <c r="Z3048" s="201" t="str">
        <f>IF(E3048="","",(Table1[[#This Row],[Debit USD]]-Table1[[#This Row],[Credit USD]]))</f>
        <v/>
      </c>
      <c r="AA3048" s="226"/>
      <c r="AB3048" s="255"/>
      <c r="AC3048" s="1"/>
      <c r="AD3048" s="15"/>
      <c r="AE3048" s="15" t="str">
        <f>IF(AND(OR(Table1[[#This Row],[Account]]="15030",Table1[[#This Row],[Account]]="15035",Table1[[#This Row],[Account]]="20150"),Table1[[#This Row],[Vendor ID]]=""),1,"")</f>
        <v/>
      </c>
      <c r="AF3048" s="15"/>
      <c r="AG3048" s="15"/>
      <c r="AH3048" s="15"/>
      <c r="AI3048" s="46" t="str">
        <f>IF(Table1[[#This Row],[Posting Date]]&lt;&gt;"","GJ-"&amp;CountryID,"")</f>
        <v/>
      </c>
      <c r="AJ3048" s="59" t="str">
        <f>IF(Table1[[#This Row],[Posting Date]]&lt;&gt;"",Table1[[#This Row],[Posting Date]],"")</f>
        <v/>
      </c>
      <c r="AK3048" s="46"/>
      <c r="AL3048" s="46" t="str">
        <f>IF(Table1[[#This Row],[Description]]&lt;&gt;"",Table1[[#This Row],[Description]],"")</f>
        <v/>
      </c>
      <c r="AM3048" s="46" t="str">
        <f>IF(Table1[[#This Row],[Posting Date]]&lt;&gt;"",Table1[[#This Row],[Reference Number]],"")</f>
        <v/>
      </c>
      <c r="AN3048" s="46" t="str">
        <f>TRIM(Table1[[#This Row],[Line '#]])</f>
        <v/>
      </c>
      <c r="AO3048" s="46" t="str">
        <f>TRIM(Table1[[#This Row],[Account]])</f>
        <v/>
      </c>
      <c r="AP3048" s="46" t="str">
        <f>IF(Table1[[#This Row],[Posting Date]]&lt;&gt;"",$D$5,"")</f>
        <v/>
      </c>
      <c r="AQ3048" s="46" t="str">
        <f>TRIM(Table1[[#This Row],[Departments-Prgrams]])</f>
        <v/>
      </c>
      <c r="AR3048" s="46" t="str">
        <f>TRIM(Table1[[#This Row],[Grant]])</f>
        <v/>
      </c>
      <c r="AS3048" s="46" t="str">
        <f>TRIM(Table1[[#This Row],[Staff ID]])</f>
        <v/>
      </c>
      <c r="AT3048" s="46" t="str">
        <f>IF(TRIM(Table1[[#This Row],[Budget Code]])=0,"",TRIM(Table1[[#This Row],[Budget Code]]))</f>
        <v/>
      </c>
      <c r="AU3048" s="46" t="str">
        <f>IF(Table1[[#This Row],[Line Description]]&lt;&gt;"",Table1[[#This Row],[Line Description]],"")</f>
        <v/>
      </c>
      <c r="AV3048" s="46" t="str">
        <f>IF(Table1[[#This Row],[Cur_Amount Debit]]&gt;0,ROUND(Table1[[#This Row],[Cur_Amount Debit]],2),"")</f>
        <v/>
      </c>
      <c r="AW3048" s="46" t="str">
        <f>IF(Table1[[#This Row],[Cur_Amount Credit]]&gt;0,ROUND(Table1[[#This Row],[Cur_Amount Credit]],2),"")</f>
        <v/>
      </c>
      <c r="AX3048" s="46" t="str">
        <f>LEFT(Table1[[#This Row],[Cur]],3)</f>
        <v/>
      </c>
      <c r="AY3048" s="59"/>
      <c r="AZ3048" s="46"/>
      <c r="BA3048" s="46" t="str">
        <f>IF(Table1[[#This Row],[Cur]]&lt;&gt;"",IF(Table1[[#This Row],[Cur]]="USD","",ExchangeRate),"")</f>
        <v/>
      </c>
      <c r="BB3048" s="46" t="str">
        <f>IF(Table1[[#This Row],[Grant]]&lt;&gt;"",VLOOKUP(Table1[[#This Row],[Grant]],Grants!B:D,3),"")</f>
        <v/>
      </c>
      <c r="BC3048" s="46" t="str">
        <f>TRIM(Table1[[#This Row],[Vendor ID]])</f>
        <v/>
      </c>
      <c r="BD3048">
        <f>IF(Table1[[#This Row],[Reference Number]]=Q3047,BD3047,BD3047+1)</f>
        <v>0</v>
      </c>
    </row>
    <row r="3049" spans="1:56" ht="11.25" customHeight="1" x14ac:dyDescent="0.25">
      <c r="A3049" s="1"/>
      <c r="B3049" s="88" t="str">
        <f>IF(Table1[[#This Row],[Posting Date]]&lt;&gt;"",IF(Table1[[#This Row],[Reference Number]]=Q3048,B3048+1,1),"")</f>
        <v/>
      </c>
      <c r="C3049" s="61"/>
      <c r="D3049" s="61"/>
      <c r="E3049" s="138"/>
      <c r="F3049" s="141" t="str">
        <f>IFERROR(IF(VLOOKUP(Table1[[#This Row],[Budget Code Description]],Dimentions!$X$6:$AC$139,2,FALSE)="","",VLOOKUP(Table1[[#This Row],[Budget Code Description]],Dimentions!$X$6:$AC$139,2,FALSE)),"")</f>
        <v/>
      </c>
      <c r="G3049" s="141"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1" t="str">
        <f>IFERROR(VLOOKUP(Table1[[#This Row],[Budget Code Description]],Table6[#All],8,FALSE),"")</f>
        <v/>
      </c>
      <c r="L3049" s="63"/>
      <c r="M3049" s="65" t="str">
        <f>IFERROR(VLOOKUP(Table1[[#This Row],[Staff ID]],Table2[],2,FALSE),"")</f>
        <v/>
      </c>
      <c r="N3049" s="209" t="str">
        <f>IFERROR(IF(VLOOKUP(Table1[[#This Row],[Budget Code Description]],Dimentions!$X$6:$AC$134,4,FALSE)="","",VLOOKUP(Table1[[#This Row],[Budget Code Description]],Dimentions!$X$6:$AC$134,4,FALSE)),"")</f>
        <v/>
      </c>
      <c r="O3049" s="65" t="str">
        <f>IFERROR(VLOOKUP(Table1[[#This Row],[Vendor ID]],Table549[],2,FALSE),"")</f>
        <v/>
      </c>
      <c r="P3049" s="63"/>
      <c r="Q3049" s="141" t="str">
        <f>IF(Table1[[#This Row],[Posting Date]]&lt;&gt;"",$D$9,"")</f>
        <v/>
      </c>
      <c r="R3049" s="157" t="str">
        <f>IF(Table1[[#This Row],[Posting Date]]&lt;&gt;"",$D$10,"")</f>
        <v/>
      </c>
      <c r="S3049" s="66"/>
      <c r="T3049" s="63"/>
      <c r="U3049" s="67"/>
      <c r="V3049" s="67"/>
      <c r="W3049" s="67" t="str">
        <f t="shared" si="51"/>
        <v/>
      </c>
      <c r="X3049" s="159" t="str">
        <f>IF(E3049="","",(IF(Table1[[#This Row],[Cur]]="USD",Table1[[#This Row],[Cur_Amount Debit]],Table1[[#This Row],[Cur_Amount Debit]]/Table1[[#This Row],[Exchange Rate]])))</f>
        <v/>
      </c>
      <c r="Y3049" s="159" t="str">
        <f>IF(E3049="","",(IF(Table1[[#This Row],[Cur]]="USD",Table1[[#This Row],[Cur_Amount Credit]],Table1[[#This Row],[Cur_Amount Credit]]/ExchangeRate)))</f>
        <v/>
      </c>
      <c r="Z3049" s="201" t="str">
        <f>IF(E3049="","",(Table1[[#This Row],[Debit USD]]-Table1[[#This Row],[Credit USD]]))</f>
        <v/>
      </c>
      <c r="AA3049" s="226"/>
      <c r="AB3049" s="255"/>
      <c r="AC3049" s="1"/>
      <c r="AD3049" s="15"/>
      <c r="AE3049" s="15" t="str">
        <f>IF(AND(OR(Table1[[#This Row],[Account]]="15030",Table1[[#This Row],[Account]]="15035",Table1[[#This Row],[Account]]="20150"),Table1[[#This Row],[Vendor ID]]=""),1,"")</f>
        <v/>
      </c>
      <c r="AF3049" s="15"/>
      <c r="AG3049" s="15"/>
      <c r="AH3049" s="15"/>
      <c r="AI3049" s="46" t="str">
        <f>IF(Table1[[#This Row],[Posting Date]]&lt;&gt;"","GJ-"&amp;CountryID,"")</f>
        <v/>
      </c>
      <c r="AJ3049" s="59" t="str">
        <f>IF(Table1[[#This Row],[Posting Date]]&lt;&gt;"",Table1[[#This Row],[Posting Date]],"")</f>
        <v/>
      </c>
      <c r="AK3049" s="46"/>
      <c r="AL3049" s="46" t="str">
        <f>IF(Table1[[#This Row],[Description]]&lt;&gt;"",Table1[[#This Row],[Description]],"")</f>
        <v/>
      </c>
      <c r="AM3049" s="46" t="str">
        <f>IF(Table1[[#This Row],[Posting Date]]&lt;&gt;"",Table1[[#This Row],[Reference Number]],"")</f>
        <v/>
      </c>
      <c r="AN3049" s="46" t="str">
        <f>TRIM(Table1[[#This Row],[Line '#]])</f>
        <v/>
      </c>
      <c r="AO3049" s="46" t="str">
        <f>TRIM(Table1[[#This Row],[Account]])</f>
        <v/>
      </c>
      <c r="AP3049" s="46" t="str">
        <f>IF(Table1[[#This Row],[Posting Date]]&lt;&gt;"",$D$5,"")</f>
        <v/>
      </c>
      <c r="AQ3049" s="46" t="str">
        <f>TRIM(Table1[[#This Row],[Departments-Prgrams]])</f>
        <v/>
      </c>
      <c r="AR3049" s="46" t="str">
        <f>TRIM(Table1[[#This Row],[Grant]])</f>
        <v/>
      </c>
      <c r="AS3049" s="46" t="str">
        <f>TRIM(Table1[[#This Row],[Staff ID]])</f>
        <v/>
      </c>
      <c r="AT3049" s="46" t="str">
        <f>IF(TRIM(Table1[[#This Row],[Budget Code]])=0,"",TRIM(Table1[[#This Row],[Budget Code]]))</f>
        <v/>
      </c>
      <c r="AU3049" s="46" t="str">
        <f>IF(Table1[[#This Row],[Line Description]]&lt;&gt;"",Table1[[#This Row],[Line Description]],"")</f>
        <v/>
      </c>
      <c r="AV3049" s="46" t="str">
        <f>IF(Table1[[#This Row],[Cur_Amount Debit]]&gt;0,ROUND(Table1[[#This Row],[Cur_Amount Debit]],2),"")</f>
        <v/>
      </c>
      <c r="AW3049" s="46" t="str">
        <f>IF(Table1[[#This Row],[Cur_Amount Credit]]&gt;0,ROUND(Table1[[#This Row],[Cur_Amount Credit]],2),"")</f>
        <v/>
      </c>
      <c r="AX3049" s="46" t="str">
        <f>LEFT(Table1[[#This Row],[Cur]],3)</f>
        <v/>
      </c>
      <c r="AY3049" s="59"/>
      <c r="AZ3049" s="46"/>
      <c r="BA3049" s="46" t="str">
        <f>IF(Table1[[#This Row],[Cur]]&lt;&gt;"",IF(Table1[[#This Row],[Cur]]="USD","",ExchangeRate),"")</f>
        <v/>
      </c>
      <c r="BB3049" s="46" t="str">
        <f>IF(Table1[[#This Row],[Grant]]&lt;&gt;"",VLOOKUP(Table1[[#This Row],[Grant]],Grants!B:D,3),"")</f>
        <v/>
      </c>
      <c r="BC3049" s="46" t="str">
        <f>TRIM(Table1[[#This Row],[Vendor ID]])</f>
        <v/>
      </c>
      <c r="BD3049">
        <f>IF(Table1[[#This Row],[Reference Number]]=Q3048,BD3048,BD3048+1)</f>
        <v>0</v>
      </c>
    </row>
    <row r="3050" spans="1:56" ht="11.25" customHeight="1" x14ac:dyDescent="0.25">
      <c r="A3050" s="1"/>
      <c r="B3050" s="88" t="str">
        <f>IF(Table1[[#This Row],[Posting Date]]&lt;&gt;"",IF(Table1[[#This Row],[Reference Number]]=Q3049,B3049+1,1),"")</f>
        <v/>
      </c>
      <c r="C3050" s="61"/>
      <c r="D3050" s="61"/>
      <c r="E3050" s="138"/>
      <c r="F3050" s="141" t="str">
        <f>IFERROR(IF(VLOOKUP(Table1[[#This Row],[Budget Code Description]],Dimentions!$X$6:$AC$139,2,FALSE)="","",VLOOKUP(Table1[[#This Row],[Budget Code Description]],Dimentions!$X$6:$AC$139,2,FALSE)),"")</f>
        <v/>
      </c>
      <c r="G3050" s="141"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1" t="str">
        <f>IFERROR(VLOOKUP(Table1[[#This Row],[Budget Code Description]],Table6[#All],8,FALSE),"")</f>
        <v/>
      </c>
      <c r="L3050" s="63"/>
      <c r="M3050" s="65" t="str">
        <f>IFERROR(VLOOKUP(Table1[[#This Row],[Staff ID]],Table2[],2,FALSE),"")</f>
        <v/>
      </c>
      <c r="N3050" s="209" t="str">
        <f>IFERROR(IF(VLOOKUP(Table1[[#This Row],[Budget Code Description]],Dimentions!$X$6:$AC$134,4,FALSE)="","",VLOOKUP(Table1[[#This Row],[Budget Code Description]],Dimentions!$X$6:$AC$134,4,FALSE)),"")</f>
        <v/>
      </c>
      <c r="O3050" s="65" t="str">
        <f>IFERROR(VLOOKUP(Table1[[#This Row],[Vendor ID]],Table549[],2,FALSE),"")</f>
        <v/>
      </c>
      <c r="P3050" s="63"/>
      <c r="Q3050" s="141" t="str">
        <f>IF(Table1[[#This Row],[Posting Date]]&lt;&gt;"",$D$9,"")</f>
        <v/>
      </c>
      <c r="R3050" s="157" t="str">
        <f>IF(Table1[[#This Row],[Posting Date]]&lt;&gt;"",$D$10,"")</f>
        <v/>
      </c>
      <c r="S3050" s="66"/>
      <c r="T3050" s="63"/>
      <c r="U3050" s="67"/>
      <c r="V3050" s="67"/>
      <c r="W3050" s="67" t="str">
        <f t="shared" si="51"/>
        <v/>
      </c>
      <c r="X3050" s="159" t="str">
        <f>IF(E3050="","",(IF(Table1[[#This Row],[Cur]]="USD",Table1[[#This Row],[Cur_Amount Debit]],Table1[[#This Row],[Cur_Amount Debit]]/Table1[[#This Row],[Exchange Rate]])))</f>
        <v/>
      </c>
      <c r="Y3050" s="159" t="str">
        <f>IF(E3050="","",(IF(Table1[[#This Row],[Cur]]="USD",Table1[[#This Row],[Cur_Amount Credit]],Table1[[#This Row],[Cur_Amount Credit]]/ExchangeRate)))</f>
        <v/>
      </c>
      <c r="Z3050" s="201" t="str">
        <f>IF(E3050="","",(Table1[[#This Row],[Debit USD]]-Table1[[#This Row],[Credit USD]]))</f>
        <v/>
      </c>
      <c r="AA3050" s="226"/>
      <c r="AB3050" s="255"/>
      <c r="AC3050" s="1"/>
      <c r="AD3050" s="15"/>
      <c r="AE3050" s="15" t="str">
        <f>IF(AND(OR(Table1[[#This Row],[Account]]="15030",Table1[[#This Row],[Account]]="15035",Table1[[#This Row],[Account]]="20150"),Table1[[#This Row],[Vendor ID]]=""),1,"")</f>
        <v/>
      </c>
      <c r="AF3050" s="15"/>
      <c r="AG3050" s="15"/>
      <c r="AH3050" s="15"/>
      <c r="AI3050" s="46" t="str">
        <f>IF(Table1[[#This Row],[Posting Date]]&lt;&gt;"","GJ-"&amp;CountryID,"")</f>
        <v/>
      </c>
      <c r="AJ3050" s="59" t="str">
        <f>IF(Table1[[#This Row],[Posting Date]]&lt;&gt;"",Table1[[#This Row],[Posting Date]],"")</f>
        <v/>
      </c>
      <c r="AK3050" s="46"/>
      <c r="AL3050" s="46" t="str">
        <f>IF(Table1[[#This Row],[Description]]&lt;&gt;"",Table1[[#This Row],[Description]],"")</f>
        <v/>
      </c>
      <c r="AM3050" s="46" t="str">
        <f>IF(Table1[[#This Row],[Posting Date]]&lt;&gt;"",Table1[[#This Row],[Reference Number]],"")</f>
        <v/>
      </c>
      <c r="AN3050" s="46" t="str">
        <f>TRIM(Table1[[#This Row],[Line '#]])</f>
        <v/>
      </c>
      <c r="AO3050" s="46" t="str">
        <f>TRIM(Table1[[#This Row],[Account]])</f>
        <v/>
      </c>
      <c r="AP3050" s="46" t="str">
        <f>IF(Table1[[#This Row],[Posting Date]]&lt;&gt;"",$D$5,"")</f>
        <v/>
      </c>
      <c r="AQ3050" s="46" t="str">
        <f>TRIM(Table1[[#This Row],[Departments-Prgrams]])</f>
        <v/>
      </c>
      <c r="AR3050" s="46" t="str">
        <f>TRIM(Table1[[#This Row],[Grant]])</f>
        <v/>
      </c>
      <c r="AS3050" s="46" t="str">
        <f>TRIM(Table1[[#This Row],[Staff ID]])</f>
        <v/>
      </c>
      <c r="AT3050" s="46" t="str">
        <f>IF(TRIM(Table1[[#This Row],[Budget Code]])=0,"",TRIM(Table1[[#This Row],[Budget Code]]))</f>
        <v/>
      </c>
      <c r="AU3050" s="46" t="str">
        <f>IF(Table1[[#This Row],[Line Description]]&lt;&gt;"",Table1[[#This Row],[Line Description]],"")</f>
        <v/>
      </c>
      <c r="AV3050" s="46" t="str">
        <f>IF(Table1[[#This Row],[Cur_Amount Debit]]&gt;0,ROUND(Table1[[#This Row],[Cur_Amount Debit]],2),"")</f>
        <v/>
      </c>
      <c r="AW3050" s="46" t="str">
        <f>IF(Table1[[#This Row],[Cur_Amount Credit]]&gt;0,ROUND(Table1[[#This Row],[Cur_Amount Credit]],2),"")</f>
        <v/>
      </c>
      <c r="AX3050" s="46" t="str">
        <f>LEFT(Table1[[#This Row],[Cur]],3)</f>
        <v/>
      </c>
      <c r="AY3050" s="59"/>
      <c r="AZ3050" s="46"/>
      <c r="BA3050" s="46" t="str">
        <f>IF(Table1[[#This Row],[Cur]]&lt;&gt;"",IF(Table1[[#This Row],[Cur]]="USD","",ExchangeRate),"")</f>
        <v/>
      </c>
      <c r="BB3050" s="46" t="str">
        <f>IF(Table1[[#This Row],[Grant]]&lt;&gt;"",VLOOKUP(Table1[[#This Row],[Grant]],Grants!B:D,3),"")</f>
        <v/>
      </c>
      <c r="BC3050" s="46" t="str">
        <f>TRIM(Table1[[#This Row],[Vendor ID]])</f>
        <v/>
      </c>
      <c r="BD3050">
        <f>IF(Table1[[#This Row],[Reference Number]]=Q3049,BD3049,BD3049+1)</f>
        <v>0</v>
      </c>
    </row>
    <row r="3051" spans="1:56" ht="11.25" customHeight="1" x14ac:dyDescent="0.25">
      <c r="A3051" s="1"/>
      <c r="B3051" s="88" t="str">
        <f>IF(Table1[[#This Row],[Posting Date]]&lt;&gt;"",IF(Table1[[#This Row],[Reference Number]]=Q3050,B3050+1,1),"")</f>
        <v/>
      </c>
      <c r="C3051" s="61"/>
      <c r="D3051" s="61"/>
      <c r="E3051" s="138"/>
      <c r="F3051" s="141" t="str">
        <f>IFERROR(IF(VLOOKUP(Table1[[#This Row],[Budget Code Description]],Dimentions!$X$6:$AC$139,2,FALSE)="","",VLOOKUP(Table1[[#This Row],[Budget Code Description]],Dimentions!$X$6:$AC$139,2,FALSE)),"")</f>
        <v/>
      </c>
      <c r="G3051" s="141"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1" t="str">
        <f>IFERROR(VLOOKUP(Table1[[#This Row],[Budget Code Description]],Table6[#All],8,FALSE),"")</f>
        <v/>
      </c>
      <c r="L3051" s="63"/>
      <c r="M3051" s="65" t="str">
        <f>IFERROR(VLOOKUP(Table1[[#This Row],[Staff ID]],Table2[],2,FALSE),"")</f>
        <v/>
      </c>
      <c r="N3051" s="209" t="str">
        <f>IFERROR(IF(VLOOKUP(Table1[[#This Row],[Budget Code Description]],Dimentions!$X$6:$AC$134,4,FALSE)="","",VLOOKUP(Table1[[#This Row],[Budget Code Description]],Dimentions!$X$6:$AC$134,4,FALSE)),"")</f>
        <v/>
      </c>
      <c r="O3051" s="65" t="str">
        <f>IFERROR(VLOOKUP(Table1[[#This Row],[Vendor ID]],Table549[],2,FALSE),"")</f>
        <v/>
      </c>
      <c r="P3051" s="63"/>
      <c r="Q3051" s="141" t="str">
        <f>IF(Table1[[#This Row],[Posting Date]]&lt;&gt;"",$D$9,"")</f>
        <v/>
      </c>
      <c r="R3051" s="157" t="str">
        <f>IF(Table1[[#This Row],[Posting Date]]&lt;&gt;"",$D$10,"")</f>
        <v/>
      </c>
      <c r="S3051" s="66"/>
      <c r="T3051" s="63"/>
      <c r="U3051" s="67"/>
      <c r="V3051" s="67"/>
      <c r="W3051" s="67" t="str">
        <f t="shared" si="51"/>
        <v/>
      </c>
      <c r="X3051" s="159" t="str">
        <f>IF(E3051="","",(IF(Table1[[#This Row],[Cur]]="USD",Table1[[#This Row],[Cur_Amount Debit]],Table1[[#This Row],[Cur_Amount Debit]]/Table1[[#This Row],[Exchange Rate]])))</f>
        <v/>
      </c>
      <c r="Y3051" s="159" t="str">
        <f>IF(E3051="","",(IF(Table1[[#This Row],[Cur]]="USD",Table1[[#This Row],[Cur_Amount Credit]],Table1[[#This Row],[Cur_Amount Credit]]/ExchangeRate)))</f>
        <v/>
      </c>
      <c r="Z3051" s="201" t="str">
        <f>IF(E3051="","",(Table1[[#This Row],[Debit USD]]-Table1[[#This Row],[Credit USD]]))</f>
        <v/>
      </c>
      <c r="AA3051" s="226"/>
      <c r="AB3051" s="255"/>
      <c r="AC3051" s="1"/>
      <c r="AD3051" s="15"/>
      <c r="AE3051" s="15" t="str">
        <f>IF(AND(OR(Table1[[#This Row],[Account]]="15030",Table1[[#This Row],[Account]]="15035",Table1[[#This Row],[Account]]="20150"),Table1[[#This Row],[Vendor ID]]=""),1,"")</f>
        <v/>
      </c>
      <c r="AF3051" s="15"/>
      <c r="AG3051" s="15"/>
      <c r="AH3051" s="15"/>
      <c r="AI3051" s="46" t="str">
        <f>IF(Table1[[#This Row],[Posting Date]]&lt;&gt;"","GJ-"&amp;CountryID,"")</f>
        <v/>
      </c>
      <c r="AJ3051" s="59" t="str">
        <f>IF(Table1[[#This Row],[Posting Date]]&lt;&gt;"",Table1[[#This Row],[Posting Date]],"")</f>
        <v/>
      </c>
      <c r="AK3051" s="46"/>
      <c r="AL3051" s="46" t="str">
        <f>IF(Table1[[#This Row],[Description]]&lt;&gt;"",Table1[[#This Row],[Description]],"")</f>
        <v/>
      </c>
      <c r="AM3051" s="46" t="str">
        <f>IF(Table1[[#This Row],[Posting Date]]&lt;&gt;"",Table1[[#This Row],[Reference Number]],"")</f>
        <v/>
      </c>
      <c r="AN3051" s="46" t="str">
        <f>TRIM(Table1[[#This Row],[Line '#]])</f>
        <v/>
      </c>
      <c r="AO3051" s="46" t="str">
        <f>TRIM(Table1[[#This Row],[Account]])</f>
        <v/>
      </c>
      <c r="AP3051" s="46" t="str">
        <f>IF(Table1[[#This Row],[Posting Date]]&lt;&gt;"",$D$5,"")</f>
        <v/>
      </c>
      <c r="AQ3051" s="46" t="str">
        <f>TRIM(Table1[[#This Row],[Departments-Prgrams]])</f>
        <v/>
      </c>
      <c r="AR3051" s="46" t="str">
        <f>TRIM(Table1[[#This Row],[Grant]])</f>
        <v/>
      </c>
      <c r="AS3051" s="46" t="str">
        <f>TRIM(Table1[[#This Row],[Staff ID]])</f>
        <v/>
      </c>
      <c r="AT3051" s="46" t="str">
        <f>IF(TRIM(Table1[[#This Row],[Budget Code]])=0,"",TRIM(Table1[[#This Row],[Budget Code]]))</f>
        <v/>
      </c>
      <c r="AU3051" s="46" t="str">
        <f>IF(Table1[[#This Row],[Line Description]]&lt;&gt;"",Table1[[#This Row],[Line Description]],"")</f>
        <v/>
      </c>
      <c r="AV3051" s="46" t="str">
        <f>IF(Table1[[#This Row],[Cur_Amount Debit]]&gt;0,ROUND(Table1[[#This Row],[Cur_Amount Debit]],2),"")</f>
        <v/>
      </c>
      <c r="AW3051" s="46" t="str">
        <f>IF(Table1[[#This Row],[Cur_Amount Credit]]&gt;0,ROUND(Table1[[#This Row],[Cur_Amount Credit]],2),"")</f>
        <v/>
      </c>
      <c r="AX3051" s="46" t="str">
        <f>LEFT(Table1[[#This Row],[Cur]],3)</f>
        <v/>
      </c>
      <c r="AY3051" s="59"/>
      <c r="AZ3051" s="46"/>
      <c r="BA3051" s="46" t="str">
        <f>IF(Table1[[#This Row],[Cur]]&lt;&gt;"",IF(Table1[[#This Row],[Cur]]="USD","",ExchangeRate),"")</f>
        <v/>
      </c>
      <c r="BB3051" s="46" t="str">
        <f>IF(Table1[[#This Row],[Grant]]&lt;&gt;"",VLOOKUP(Table1[[#This Row],[Grant]],Grants!B:D,3),"")</f>
        <v/>
      </c>
      <c r="BC3051" s="46" t="str">
        <f>TRIM(Table1[[#This Row],[Vendor ID]])</f>
        <v/>
      </c>
      <c r="BD3051">
        <f>IF(Table1[[#This Row],[Reference Number]]=Q3050,BD3050,BD3050+1)</f>
        <v>0</v>
      </c>
    </row>
    <row r="3052" spans="1:56" ht="11.25" customHeight="1" x14ac:dyDescent="0.25">
      <c r="A3052" s="1"/>
      <c r="B3052" s="88" t="str">
        <f>IF(Table1[[#This Row],[Posting Date]]&lt;&gt;"",IF(Table1[[#This Row],[Reference Number]]=Q3051,B3051+1,1),"")</f>
        <v/>
      </c>
      <c r="C3052" s="61"/>
      <c r="D3052" s="61"/>
      <c r="E3052" s="138"/>
      <c r="F3052" s="141" t="str">
        <f>IFERROR(IF(VLOOKUP(Table1[[#This Row],[Budget Code Description]],Dimentions!$X$6:$AC$139,2,FALSE)="","",VLOOKUP(Table1[[#This Row],[Budget Code Description]],Dimentions!$X$6:$AC$139,2,FALSE)),"")</f>
        <v/>
      </c>
      <c r="G3052" s="141"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1" t="str">
        <f>IFERROR(VLOOKUP(Table1[[#This Row],[Budget Code Description]],Table6[#All],8,FALSE),"")</f>
        <v/>
      </c>
      <c r="L3052" s="63"/>
      <c r="M3052" s="65" t="str">
        <f>IFERROR(VLOOKUP(Table1[[#This Row],[Staff ID]],Table2[],2,FALSE),"")</f>
        <v/>
      </c>
      <c r="N3052" s="209" t="str">
        <f>IFERROR(IF(VLOOKUP(Table1[[#This Row],[Budget Code Description]],Dimentions!$X$6:$AC$134,4,FALSE)="","",VLOOKUP(Table1[[#This Row],[Budget Code Description]],Dimentions!$X$6:$AC$134,4,FALSE)),"")</f>
        <v/>
      </c>
      <c r="O3052" s="65" t="str">
        <f>IFERROR(VLOOKUP(Table1[[#This Row],[Vendor ID]],Table549[],2,FALSE),"")</f>
        <v/>
      </c>
      <c r="P3052" s="63"/>
      <c r="Q3052" s="141" t="str">
        <f>IF(Table1[[#This Row],[Posting Date]]&lt;&gt;"",$D$9,"")</f>
        <v/>
      </c>
      <c r="R3052" s="157" t="str">
        <f>IF(Table1[[#This Row],[Posting Date]]&lt;&gt;"",$D$10,"")</f>
        <v/>
      </c>
      <c r="S3052" s="66"/>
      <c r="T3052" s="63"/>
      <c r="U3052" s="67"/>
      <c r="V3052" s="67"/>
      <c r="W3052" s="67" t="str">
        <f t="shared" si="51"/>
        <v/>
      </c>
      <c r="X3052" s="159" t="str">
        <f>IF(E3052="","",(IF(Table1[[#This Row],[Cur]]="USD",Table1[[#This Row],[Cur_Amount Debit]],Table1[[#This Row],[Cur_Amount Debit]]/Table1[[#This Row],[Exchange Rate]])))</f>
        <v/>
      </c>
      <c r="Y3052" s="159" t="str">
        <f>IF(E3052="","",(IF(Table1[[#This Row],[Cur]]="USD",Table1[[#This Row],[Cur_Amount Credit]],Table1[[#This Row],[Cur_Amount Credit]]/ExchangeRate)))</f>
        <v/>
      </c>
      <c r="Z3052" s="201" t="str">
        <f>IF(E3052="","",(Table1[[#This Row],[Debit USD]]-Table1[[#This Row],[Credit USD]]))</f>
        <v/>
      </c>
      <c r="AA3052" s="226"/>
      <c r="AB3052" s="255"/>
      <c r="AC3052" s="1"/>
      <c r="AD3052" s="15"/>
      <c r="AE3052" s="15" t="str">
        <f>IF(AND(OR(Table1[[#This Row],[Account]]="15030",Table1[[#This Row],[Account]]="15035",Table1[[#This Row],[Account]]="20150"),Table1[[#This Row],[Vendor ID]]=""),1,"")</f>
        <v/>
      </c>
      <c r="AF3052" s="15"/>
      <c r="AG3052" s="15"/>
      <c r="AH3052" s="15"/>
      <c r="AI3052" s="46" t="str">
        <f>IF(Table1[[#This Row],[Posting Date]]&lt;&gt;"","GJ-"&amp;CountryID,"")</f>
        <v/>
      </c>
      <c r="AJ3052" s="59" t="str">
        <f>IF(Table1[[#This Row],[Posting Date]]&lt;&gt;"",Table1[[#This Row],[Posting Date]],"")</f>
        <v/>
      </c>
      <c r="AK3052" s="46"/>
      <c r="AL3052" s="46" t="str">
        <f>IF(Table1[[#This Row],[Description]]&lt;&gt;"",Table1[[#This Row],[Description]],"")</f>
        <v/>
      </c>
      <c r="AM3052" s="46" t="str">
        <f>IF(Table1[[#This Row],[Posting Date]]&lt;&gt;"",Table1[[#This Row],[Reference Number]],"")</f>
        <v/>
      </c>
      <c r="AN3052" s="46" t="str">
        <f>TRIM(Table1[[#This Row],[Line '#]])</f>
        <v/>
      </c>
      <c r="AO3052" s="46" t="str">
        <f>TRIM(Table1[[#This Row],[Account]])</f>
        <v/>
      </c>
      <c r="AP3052" s="46" t="str">
        <f>IF(Table1[[#This Row],[Posting Date]]&lt;&gt;"",$D$5,"")</f>
        <v/>
      </c>
      <c r="AQ3052" s="46" t="str">
        <f>TRIM(Table1[[#This Row],[Departments-Prgrams]])</f>
        <v/>
      </c>
      <c r="AR3052" s="46" t="str">
        <f>TRIM(Table1[[#This Row],[Grant]])</f>
        <v/>
      </c>
      <c r="AS3052" s="46" t="str">
        <f>TRIM(Table1[[#This Row],[Staff ID]])</f>
        <v/>
      </c>
      <c r="AT3052" s="46" t="str">
        <f>IF(TRIM(Table1[[#This Row],[Budget Code]])=0,"",TRIM(Table1[[#This Row],[Budget Code]]))</f>
        <v/>
      </c>
      <c r="AU3052" s="46" t="str">
        <f>IF(Table1[[#This Row],[Line Description]]&lt;&gt;"",Table1[[#This Row],[Line Description]],"")</f>
        <v/>
      </c>
      <c r="AV3052" s="46" t="str">
        <f>IF(Table1[[#This Row],[Cur_Amount Debit]]&gt;0,ROUND(Table1[[#This Row],[Cur_Amount Debit]],2),"")</f>
        <v/>
      </c>
      <c r="AW3052" s="46" t="str">
        <f>IF(Table1[[#This Row],[Cur_Amount Credit]]&gt;0,ROUND(Table1[[#This Row],[Cur_Amount Credit]],2),"")</f>
        <v/>
      </c>
      <c r="AX3052" s="46" t="str">
        <f>LEFT(Table1[[#This Row],[Cur]],3)</f>
        <v/>
      </c>
      <c r="AY3052" s="59"/>
      <c r="AZ3052" s="46"/>
      <c r="BA3052" s="46" t="str">
        <f>IF(Table1[[#This Row],[Cur]]&lt;&gt;"",IF(Table1[[#This Row],[Cur]]="USD","",ExchangeRate),"")</f>
        <v/>
      </c>
      <c r="BB3052" s="46" t="str">
        <f>IF(Table1[[#This Row],[Grant]]&lt;&gt;"",VLOOKUP(Table1[[#This Row],[Grant]],Grants!B:D,3),"")</f>
        <v/>
      </c>
      <c r="BC3052" s="46" t="str">
        <f>TRIM(Table1[[#This Row],[Vendor ID]])</f>
        <v/>
      </c>
      <c r="BD3052">
        <f>IF(Table1[[#This Row],[Reference Number]]=Q3051,BD3051,BD3051+1)</f>
        <v>0</v>
      </c>
    </row>
    <row r="3053" spans="1:56" ht="11.25" customHeight="1" x14ac:dyDescent="0.25">
      <c r="A3053" s="1"/>
      <c r="B3053" s="88" t="str">
        <f>IF(Table1[[#This Row],[Posting Date]]&lt;&gt;"",IF(Table1[[#This Row],[Reference Number]]=Q3052,B3052+1,1),"")</f>
        <v/>
      </c>
      <c r="C3053" s="61"/>
      <c r="D3053" s="61"/>
      <c r="E3053" s="138"/>
      <c r="F3053" s="141" t="str">
        <f>IFERROR(IF(VLOOKUP(Table1[[#This Row],[Budget Code Description]],Dimentions!$X$6:$AC$139,2,FALSE)="","",VLOOKUP(Table1[[#This Row],[Budget Code Description]],Dimentions!$X$6:$AC$139,2,FALSE)),"")</f>
        <v/>
      </c>
      <c r="G3053" s="141"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1" t="str">
        <f>IFERROR(VLOOKUP(Table1[[#This Row],[Budget Code Description]],Table6[#All],8,FALSE),"")</f>
        <v/>
      </c>
      <c r="L3053" s="63"/>
      <c r="M3053" s="65" t="str">
        <f>IFERROR(VLOOKUP(Table1[[#This Row],[Staff ID]],Table2[],2,FALSE),"")</f>
        <v/>
      </c>
      <c r="N3053" s="209" t="str">
        <f>IFERROR(IF(VLOOKUP(Table1[[#This Row],[Budget Code Description]],Dimentions!$X$6:$AC$134,4,FALSE)="","",VLOOKUP(Table1[[#This Row],[Budget Code Description]],Dimentions!$X$6:$AC$134,4,FALSE)),"")</f>
        <v/>
      </c>
      <c r="O3053" s="65" t="str">
        <f>IFERROR(VLOOKUP(Table1[[#This Row],[Vendor ID]],Table549[],2,FALSE),"")</f>
        <v/>
      </c>
      <c r="P3053" s="63"/>
      <c r="Q3053" s="141" t="str">
        <f>IF(Table1[[#This Row],[Posting Date]]&lt;&gt;"",$D$9,"")</f>
        <v/>
      </c>
      <c r="R3053" s="157" t="str">
        <f>IF(Table1[[#This Row],[Posting Date]]&lt;&gt;"",$D$10,"")</f>
        <v/>
      </c>
      <c r="S3053" s="66"/>
      <c r="T3053" s="63"/>
      <c r="U3053" s="67"/>
      <c r="V3053" s="67"/>
      <c r="W3053" s="67" t="str">
        <f t="shared" si="51"/>
        <v/>
      </c>
      <c r="X3053" s="159" t="str">
        <f>IF(E3053="","",(IF(Table1[[#This Row],[Cur]]="USD",Table1[[#This Row],[Cur_Amount Debit]],Table1[[#This Row],[Cur_Amount Debit]]/Table1[[#This Row],[Exchange Rate]])))</f>
        <v/>
      </c>
      <c r="Y3053" s="159" t="str">
        <f>IF(E3053="","",(IF(Table1[[#This Row],[Cur]]="USD",Table1[[#This Row],[Cur_Amount Credit]],Table1[[#This Row],[Cur_Amount Credit]]/ExchangeRate)))</f>
        <v/>
      </c>
      <c r="Z3053" s="201" t="str">
        <f>IF(E3053="","",(Table1[[#This Row],[Debit USD]]-Table1[[#This Row],[Credit USD]]))</f>
        <v/>
      </c>
      <c r="AA3053" s="226"/>
      <c r="AB3053" s="255"/>
      <c r="AC3053" s="1"/>
      <c r="AD3053" s="15"/>
      <c r="AE3053" s="15" t="str">
        <f>IF(AND(OR(Table1[[#This Row],[Account]]="15030",Table1[[#This Row],[Account]]="15035",Table1[[#This Row],[Account]]="20150"),Table1[[#This Row],[Vendor ID]]=""),1,"")</f>
        <v/>
      </c>
      <c r="AF3053" s="15"/>
      <c r="AG3053" s="15"/>
      <c r="AH3053" s="15"/>
      <c r="AI3053" s="46" t="str">
        <f>IF(Table1[[#This Row],[Posting Date]]&lt;&gt;"","GJ-"&amp;CountryID,"")</f>
        <v/>
      </c>
      <c r="AJ3053" s="59" t="str">
        <f>IF(Table1[[#This Row],[Posting Date]]&lt;&gt;"",Table1[[#This Row],[Posting Date]],"")</f>
        <v/>
      </c>
      <c r="AK3053" s="46"/>
      <c r="AL3053" s="46" t="str">
        <f>IF(Table1[[#This Row],[Description]]&lt;&gt;"",Table1[[#This Row],[Description]],"")</f>
        <v/>
      </c>
      <c r="AM3053" s="46" t="str">
        <f>IF(Table1[[#This Row],[Posting Date]]&lt;&gt;"",Table1[[#This Row],[Reference Number]],"")</f>
        <v/>
      </c>
      <c r="AN3053" s="46" t="str">
        <f>TRIM(Table1[[#This Row],[Line '#]])</f>
        <v/>
      </c>
      <c r="AO3053" s="46" t="str">
        <f>TRIM(Table1[[#This Row],[Account]])</f>
        <v/>
      </c>
      <c r="AP3053" s="46" t="str">
        <f>IF(Table1[[#This Row],[Posting Date]]&lt;&gt;"",$D$5,"")</f>
        <v/>
      </c>
      <c r="AQ3053" s="46" t="str">
        <f>TRIM(Table1[[#This Row],[Departments-Prgrams]])</f>
        <v/>
      </c>
      <c r="AR3053" s="46" t="str">
        <f>TRIM(Table1[[#This Row],[Grant]])</f>
        <v/>
      </c>
      <c r="AS3053" s="46" t="str">
        <f>TRIM(Table1[[#This Row],[Staff ID]])</f>
        <v/>
      </c>
      <c r="AT3053" s="46" t="str">
        <f>IF(TRIM(Table1[[#This Row],[Budget Code]])=0,"",TRIM(Table1[[#This Row],[Budget Code]]))</f>
        <v/>
      </c>
      <c r="AU3053" s="46" t="str">
        <f>IF(Table1[[#This Row],[Line Description]]&lt;&gt;"",Table1[[#This Row],[Line Description]],"")</f>
        <v/>
      </c>
      <c r="AV3053" s="46" t="str">
        <f>IF(Table1[[#This Row],[Cur_Amount Debit]]&gt;0,ROUND(Table1[[#This Row],[Cur_Amount Debit]],2),"")</f>
        <v/>
      </c>
      <c r="AW3053" s="46" t="str">
        <f>IF(Table1[[#This Row],[Cur_Amount Credit]]&gt;0,ROUND(Table1[[#This Row],[Cur_Amount Credit]],2),"")</f>
        <v/>
      </c>
      <c r="AX3053" s="46" t="str">
        <f>LEFT(Table1[[#This Row],[Cur]],3)</f>
        <v/>
      </c>
      <c r="AY3053" s="59"/>
      <c r="AZ3053" s="46"/>
      <c r="BA3053" s="46" t="str">
        <f>IF(Table1[[#This Row],[Cur]]&lt;&gt;"",IF(Table1[[#This Row],[Cur]]="USD","",ExchangeRate),"")</f>
        <v/>
      </c>
      <c r="BB3053" s="46" t="str">
        <f>IF(Table1[[#This Row],[Grant]]&lt;&gt;"",VLOOKUP(Table1[[#This Row],[Grant]],Grants!B:D,3),"")</f>
        <v/>
      </c>
      <c r="BC3053" s="46" t="str">
        <f>TRIM(Table1[[#This Row],[Vendor ID]])</f>
        <v/>
      </c>
      <c r="BD3053">
        <f>IF(Table1[[#This Row],[Reference Number]]=Q3052,BD3052,BD3052+1)</f>
        <v>0</v>
      </c>
    </row>
    <row r="3054" spans="1:56" ht="11.25" customHeight="1" x14ac:dyDescent="0.25">
      <c r="A3054" s="1"/>
      <c r="B3054" s="88" t="str">
        <f>IF(Table1[[#This Row],[Posting Date]]&lt;&gt;"",IF(Table1[[#This Row],[Reference Number]]=Q3053,B3053+1,1),"")</f>
        <v/>
      </c>
      <c r="C3054" s="61"/>
      <c r="D3054" s="61"/>
      <c r="E3054" s="138"/>
      <c r="F3054" s="141" t="str">
        <f>IFERROR(IF(VLOOKUP(Table1[[#This Row],[Budget Code Description]],Dimentions!$X$6:$AC$139,2,FALSE)="","",VLOOKUP(Table1[[#This Row],[Budget Code Description]],Dimentions!$X$6:$AC$139,2,FALSE)),"")</f>
        <v/>
      </c>
      <c r="G3054" s="141"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1" t="str">
        <f>IFERROR(VLOOKUP(Table1[[#This Row],[Budget Code Description]],Table6[#All],8,FALSE),"")</f>
        <v/>
      </c>
      <c r="L3054" s="63"/>
      <c r="M3054" s="65" t="str">
        <f>IFERROR(VLOOKUP(Table1[[#This Row],[Staff ID]],Table2[],2,FALSE),"")</f>
        <v/>
      </c>
      <c r="N3054" s="209" t="str">
        <f>IFERROR(IF(VLOOKUP(Table1[[#This Row],[Budget Code Description]],Dimentions!$X$6:$AC$134,4,FALSE)="","",VLOOKUP(Table1[[#This Row],[Budget Code Description]],Dimentions!$X$6:$AC$134,4,FALSE)),"")</f>
        <v/>
      </c>
      <c r="O3054" s="65" t="str">
        <f>IFERROR(VLOOKUP(Table1[[#This Row],[Vendor ID]],Table549[],2,FALSE),"")</f>
        <v/>
      </c>
      <c r="P3054" s="63"/>
      <c r="Q3054" s="141" t="str">
        <f>IF(Table1[[#This Row],[Posting Date]]&lt;&gt;"",$D$9,"")</f>
        <v/>
      </c>
      <c r="R3054" s="157" t="str">
        <f>IF(Table1[[#This Row],[Posting Date]]&lt;&gt;"",$D$10,"")</f>
        <v/>
      </c>
      <c r="S3054" s="66"/>
      <c r="T3054" s="63"/>
      <c r="U3054" s="67"/>
      <c r="V3054" s="67"/>
      <c r="W3054" s="67" t="str">
        <f t="shared" si="51"/>
        <v/>
      </c>
      <c r="X3054" s="159" t="str">
        <f>IF(E3054="","",(IF(Table1[[#This Row],[Cur]]="USD",Table1[[#This Row],[Cur_Amount Debit]],Table1[[#This Row],[Cur_Amount Debit]]/Table1[[#This Row],[Exchange Rate]])))</f>
        <v/>
      </c>
      <c r="Y3054" s="159" t="str">
        <f>IF(E3054="","",(IF(Table1[[#This Row],[Cur]]="USD",Table1[[#This Row],[Cur_Amount Credit]],Table1[[#This Row],[Cur_Amount Credit]]/ExchangeRate)))</f>
        <v/>
      </c>
      <c r="Z3054" s="201" t="str">
        <f>IF(E3054="","",(Table1[[#This Row],[Debit USD]]-Table1[[#This Row],[Credit USD]]))</f>
        <v/>
      </c>
      <c r="AA3054" s="226"/>
      <c r="AB3054" s="255"/>
      <c r="AC3054" s="1"/>
      <c r="AD3054" s="15"/>
      <c r="AE3054" s="15" t="str">
        <f>IF(AND(OR(Table1[[#This Row],[Account]]="15030",Table1[[#This Row],[Account]]="15035",Table1[[#This Row],[Account]]="20150"),Table1[[#This Row],[Vendor ID]]=""),1,"")</f>
        <v/>
      </c>
      <c r="AF3054" s="15"/>
      <c r="AG3054" s="15"/>
      <c r="AH3054" s="15"/>
      <c r="AI3054" s="46" t="str">
        <f>IF(Table1[[#This Row],[Posting Date]]&lt;&gt;"","GJ-"&amp;CountryID,"")</f>
        <v/>
      </c>
      <c r="AJ3054" s="59" t="str">
        <f>IF(Table1[[#This Row],[Posting Date]]&lt;&gt;"",Table1[[#This Row],[Posting Date]],"")</f>
        <v/>
      </c>
      <c r="AK3054" s="46"/>
      <c r="AL3054" s="46" t="str">
        <f>IF(Table1[[#This Row],[Description]]&lt;&gt;"",Table1[[#This Row],[Description]],"")</f>
        <v/>
      </c>
      <c r="AM3054" s="46" t="str">
        <f>IF(Table1[[#This Row],[Posting Date]]&lt;&gt;"",Table1[[#This Row],[Reference Number]],"")</f>
        <v/>
      </c>
      <c r="AN3054" s="46" t="str">
        <f>TRIM(Table1[[#This Row],[Line '#]])</f>
        <v/>
      </c>
      <c r="AO3054" s="46" t="str">
        <f>TRIM(Table1[[#This Row],[Account]])</f>
        <v/>
      </c>
      <c r="AP3054" s="46" t="str">
        <f>IF(Table1[[#This Row],[Posting Date]]&lt;&gt;"",$D$5,"")</f>
        <v/>
      </c>
      <c r="AQ3054" s="46" t="str">
        <f>TRIM(Table1[[#This Row],[Departments-Prgrams]])</f>
        <v/>
      </c>
      <c r="AR3054" s="46" t="str">
        <f>TRIM(Table1[[#This Row],[Grant]])</f>
        <v/>
      </c>
      <c r="AS3054" s="46" t="str">
        <f>TRIM(Table1[[#This Row],[Staff ID]])</f>
        <v/>
      </c>
      <c r="AT3054" s="46" t="str">
        <f>IF(TRIM(Table1[[#This Row],[Budget Code]])=0,"",TRIM(Table1[[#This Row],[Budget Code]]))</f>
        <v/>
      </c>
      <c r="AU3054" s="46" t="str">
        <f>IF(Table1[[#This Row],[Line Description]]&lt;&gt;"",Table1[[#This Row],[Line Description]],"")</f>
        <v/>
      </c>
      <c r="AV3054" s="46" t="str">
        <f>IF(Table1[[#This Row],[Cur_Amount Debit]]&gt;0,ROUND(Table1[[#This Row],[Cur_Amount Debit]],2),"")</f>
        <v/>
      </c>
      <c r="AW3054" s="46" t="str">
        <f>IF(Table1[[#This Row],[Cur_Amount Credit]]&gt;0,ROUND(Table1[[#This Row],[Cur_Amount Credit]],2),"")</f>
        <v/>
      </c>
      <c r="AX3054" s="46" t="str">
        <f>LEFT(Table1[[#This Row],[Cur]],3)</f>
        <v/>
      </c>
      <c r="AY3054" s="59"/>
      <c r="AZ3054" s="46"/>
      <c r="BA3054" s="46" t="str">
        <f>IF(Table1[[#This Row],[Cur]]&lt;&gt;"",IF(Table1[[#This Row],[Cur]]="USD","",ExchangeRate),"")</f>
        <v/>
      </c>
      <c r="BB3054" s="46" t="str">
        <f>IF(Table1[[#This Row],[Grant]]&lt;&gt;"",VLOOKUP(Table1[[#This Row],[Grant]],Grants!B:D,3),"")</f>
        <v/>
      </c>
      <c r="BC3054" s="46" t="str">
        <f>TRIM(Table1[[#This Row],[Vendor ID]])</f>
        <v/>
      </c>
      <c r="BD3054">
        <f>IF(Table1[[#This Row],[Reference Number]]=Q3053,BD3053,BD3053+1)</f>
        <v>0</v>
      </c>
    </row>
    <row r="3055" spans="1:56" ht="11.25" customHeight="1" x14ac:dyDescent="0.25">
      <c r="A3055" s="1"/>
      <c r="B3055" s="88" t="str">
        <f>IF(Table1[[#This Row],[Posting Date]]&lt;&gt;"",IF(Table1[[#This Row],[Reference Number]]=Q3054,B3054+1,1),"")</f>
        <v/>
      </c>
      <c r="C3055" s="61"/>
      <c r="D3055" s="61"/>
      <c r="E3055" s="138"/>
      <c r="F3055" s="141" t="str">
        <f>IFERROR(IF(VLOOKUP(Table1[[#This Row],[Budget Code Description]],Dimentions!$X$6:$AC$139,2,FALSE)="","",VLOOKUP(Table1[[#This Row],[Budget Code Description]],Dimentions!$X$6:$AC$139,2,FALSE)),"")</f>
        <v/>
      </c>
      <c r="G3055" s="141"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1" t="str">
        <f>IFERROR(VLOOKUP(Table1[[#This Row],[Budget Code Description]],Table6[#All],8,FALSE),"")</f>
        <v/>
      </c>
      <c r="L3055" s="63"/>
      <c r="M3055" s="65" t="str">
        <f>IFERROR(VLOOKUP(Table1[[#This Row],[Staff ID]],Table2[],2,FALSE),"")</f>
        <v/>
      </c>
      <c r="N3055" s="209" t="str">
        <f>IFERROR(IF(VLOOKUP(Table1[[#This Row],[Budget Code Description]],Dimentions!$X$6:$AC$134,4,FALSE)="","",VLOOKUP(Table1[[#This Row],[Budget Code Description]],Dimentions!$X$6:$AC$134,4,FALSE)),"")</f>
        <v/>
      </c>
      <c r="O3055" s="65" t="str">
        <f>IFERROR(VLOOKUP(Table1[[#This Row],[Vendor ID]],Table549[],2,FALSE),"")</f>
        <v/>
      </c>
      <c r="P3055" s="63"/>
      <c r="Q3055" s="141" t="str">
        <f>IF(Table1[[#This Row],[Posting Date]]&lt;&gt;"",$D$9,"")</f>
        <v/>
      </c>
      <c r="R3055" s="157" t="str">
        <f>IF(Table1[[#This Row],[Posting Date]]&lt;&gt;"",$D$10,"")</f>
        <v/>
      </c>
      <c r="S3055" s="66"/>
      <c r="T3055" s="63"/>
      <c r="U3055" s="67"/>
      <c r="V3055" s="67"/>
      <c r="W3055" s="67" t="str">
        <f t="shared" ref="W3055:W3118" si="52">IF(E3055="","",(ExchangeRate))</f>
        <v/>
      </c>
      <c r="X3055" s="159" t="str">
        <f>IF(E3055="","",(IF(Table1[[#This Row],[Cur]]="USD",Table1[[#This Row],[Cur_Amount Debit]],Table1[[#This Row],[Cur_Amount Debit]]/Table1[[#This Row],[Exchange Rate]])))</f>
        <v/>
      </c>
      <c r="Y3055" s="159" t="str">
        <f>IF(E3055="","",(IF(Table1[[#This Row],[Cur]]="USD",Table1[[#This Row],[Cur_Amount Credit]],Table1[[#This Row],[Cur_Amount Credit]]/ExchangeRate)))</f>
        <v/>
      </c>
      <c r="Z3055" s="201" t="str">
        <f>IF(E3055="","",(Table1[[#This Row],[Debit USD]]-Table1[[#This Row],[Credit USD]]))</f>
        <v/>
      </c>
      <c r="AA3055" s="226"/>
      <c r="AB3055" s="255"/>
      <c r="AC3055" s="1"/>
      <c r="AD3055" s="15"/>
      <c r="AE3055" s="15" t="str">
        <f>IF(AND(OR(Table1[[#This Row],[Account]]="15030",Table1[[#This Row],[Account]]="15035",Table1[[#This Row],[Account]]="20150"),Table1[[#This Row],[Vendor ID]]=""),1,"")</f>
        <v/>
      </c>
      <c r="AF3055" s="15"/>
      <c r="AG3055" s="15"/>
      <c r="AH3055" s="15"/>
      <c r="AI3055" s="46" t="str">
        <f>IF(Table1[[#This Row],[Posting Date]]&lt;&gt;"","GJ-"&amp;CountryID,"")</f>
        <v/>
      </c>
      <c r="AJ3055" s="59" t="str">
        <f>IF(Table1[[#This Row],[Posting Date]]&lt;&gt;"",Table1[[#This Row],[Posting Date]],"")</f>
        <v/>
      </c>
      <c r="AK3055" s="46"/>
      <c r="AL3055" s="46" t="str">
        <f>IF(Table1[[#This Row],[Description]]&lt;&gt;"",Table1[[#This Row],[Description]],"")</f>
        <v/>
      </c>
      <c r="AM3055" s="46" t="str">
        <f>IF(Table1[[#This Row],[Posting Date]]&lt;&gt;"",Table1[[#This Row],[Reference Number]],"")</f>
        <v/>
      </c>
      <c r="AN3055" s="46" t="str">
        <f>TRIM(Table1[[#This Row],[Line '#]])</f>
        <v/>
      </c>
      <c r="AO3055" s="46" t="str">
        <f>TRIM(Table1[[#This Row],[Account]])</f>
        <v/>
      </c>
      <c r="AP3055" s="46" t="str">
        <f>IF(Table1[[#This Row],[Posting Date]]&lt;&gt;"",$D$5,"")</f>
        <v/>
      </c>
      <c r="AQ3055" s="46" t="str">
        <f>TRIM(Table1[[#This Row],[Departments-Prgrams]])</f>
        <v/>
      </c>
      <c r="AR3055" s="46" t="str">
        <f>TRIM(Table1[[#This Row],[Grant]])</f>
        <v/>
      </c>
      <c r="AS3055" s="46" t="str">
        <f>TRIM(Table1[[#This Row],[Staff ID]])</f>
        <v/>
      </c>
      <c r="AT3055" s="46" t="str">
        <f>IF(TRIM(Table1[[#This Row],[Budget Code]])=0,"",TRIM(Table1[[#This Row],[Budget Code]]))</f>
        <v/>
      </c>
      <c r="AU3055" s="46" t="str">
        <f>IF(Table1[[#This Row],[Line Description]]&lt;&gt;"",Table1[[#This Row],[Line Description]],"")</f>
        <v/>
      </c>
      <c r="AV3055" s="46" t="str">
        <f>IF(Table1[[#This Row],[Cur_Amount Debit]]&gt;0,ROUND(Table1[[#This Row],[Cur_Amount Debit]],2),"")</f>
        <v/>
      </c>
      <c r="AW3055" s="46" t="str">
        <f>IF(Table1[[#This Row],[Cur_Amount Credit]]&gt;0,ROUND(Table1[[#This Row],[Cur_Amount Credit]],2),"")</f>
        <v/>
      </c>
      <c r="AX3055" s="46" t="str">
        <f>LEFT(Table1[[#This Row],[Cur]],3)</f>
        <v/>
      </c>
      <c r="AY3055" s="59"/>
      <c r="AZ3055" s="46"/>
      <c r="BA3055" s="46" t="str">
        <f>IF(Table1[[#This Row],[Cur]]&lt;&gt;"",IF(Table1[[#This Row],[Cur]]="USD","",ExchangeRate),"")</f>
        <v/>
      </c>
      <c r="BB3055" s="46" t="str">
        <f>IF(Table1[[#This Row],[Grant]]&lt;&gt;"",VLOOKUP(Table1[[#This Row],[Grant]],Grants!B:D,3),"")</f>
        <v/>
      </c>
      <c r="BC3055" s="46" t="str">
        <f>TRIM(Table1[[#This Row],[Vendor ID]])</f>
        <v/>
      </c>
      <c r="BD3055">
        <f>IF(Table1[[#This Row],[Reference Number]]=Q3054,BD3054,BD3054+1)</f>
        <v>0</v>
      </c>
    </row>
    <row r="3056" spans="1:56" ht="11.25" customHeight="1" x14ac:dyDescent="0.25">
      <c r="A3056" s="1"/>
      <c r="B3056" s="88" t="str">
        <f>IF(Table1[[#This Row],[Posting Date]]&lt;&gt;"",IF(Table1[[#This Row],[Reference Number]]=Q3055,B3055+1,1),"")</f>
        <v/>
      </c>
      <c r="C3056" s="61"/>
      <c r="D3056" s="61"/>
      <c r="E3056" s="138"/>
      <c r="F3056" s="141" t="str">
        <f>IFERROR(IF(VLOOKUP(Table1[[#This Row],[Budget Code Description]],Dimentions!$X$6:$AC$139,2,FALSE)="","",VLOOKUP(Table1[[#This Row],[Budget Code Description]],Dimentions!$X$6:$AC$139,2,FALSE)),"")</f>
        <v/>
      </c>
      <c r="G3056" s="141"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1" t="str">
        <f>IFERROR(VLOOKUP(Table1[[#This Row],[Budget Code Description]],Table6[#All],8,FALSE),"")</f>
        <v/>
      </c>
      <c r="L3056" s="63"/>
      <c r="M3056" s="65" t="str">
        <f>IFERROR(VLOOKUP(Table1[[#This Row],[Staff ID]],Table2[],2,FALSE),"")</f>
        <v/>
      </c>
      <c r="N3056" s="209" t="str">
        <f>IFERROR(IF(VLOOKUP(Table1[[#This Row],[Budget Code Description]],Dimentions!$X$6:$AC$134,4,FALSE)="","",VLOOKUP(Table1[[#This Row],[Budget Code Description]],Dimentions!$X$6:$AC$134,4,FALSE)),"")</f>
        <v/>
      </c>
      <c r="O3056" s="65" t="str">
        <f>IFERROR(VLOOKUP(Table1[[#This Row],[Vendor ID]],Table549[],2,FALSE),"")</f>
        <v/>
      </c>
      <c r="P3056" s="63"/>
      <c r="Q3056" s="141" t="str">
        <f>IF(Table1[[#This Row],[Posting Date]]&lt;&gt;"",$D$9,"")</f>
        <v/>
      </c>
      <c r="R3056" s="157" t="str">
        <f>IF(Table1[[#This Row],[Posting Date]]&lt;&gt;"",$D$10,"")</f>
        <v/>
      </c>
      <c r="S3056" s="66"/>
      <c r="T3056" s="63"/>
      <c r="U3056" s="67"/>
      <c r="V3056" s="67"/>
      <c r="W3056" s="67" t="str">
        <f t="shared" si="52"/>
        <v/>
      </c>
      <c r="X3056" s="159" t="str">
        <f>IF(E3056="","",(IF(Table1[[#This Row],[Cur]]="USD",Table1[[#This Row],[Cur_Amount Debit]],Table1[[#This Row],[Cur_Amount Debit]]/Table1[[#This Row],[Exchange Rate]])))</f>
        <v/>
      </c>
      <c r="Y3056" s="159" t="str">
        <f>IF(E3056="","",(IF(Table1[[#This Row],[Cur]]="USD",Table1[[#This Row],[Cur_Amount Credit]],Table1[[#This Row],[Cur_Amount Credit]]/ExchangeRate)))</f>
        <v/>
      </c>
      <c r="Z3056" s="201" t="str">
        <f>IF(E3056="","",(Table1[[#This Row],[Debit USD]]-Table1[[#This Row],[Credit USD]]))</f>
        <v/>
      </c>
      <c r="AA3056" s="226"/>
      <c r="AB3056" s="255"/>
      <c r="AC3056" s="1"/>
      <c r="AD3056" s="15"/>
      <c r="AE3056" s="15" t="str">
        <f>IF(AND(OR(Table1[[#This Row],[Account]]="15030",Table1[[#This Row],[Account]]="15035",Table1[[#This Row],[Account]]="20150"),Table1[[#This Row],[Vendor ID]]=""),1,"")</f>
        <v/>
      </c>
      <c r="AF3056" s="15"/>
      <c r="AG3056" s="15"/>
      <c r="AH3056" s="15"/>
      <c r="AI3056" s="46" t="str">
        <f>IF(Table1[[#This Row],[Posting Date]]&lt;&gt;"","GJ-"&amp;CountryID,"")</f>
        <v/>
      </c>
      <c r="AJ3056" s="59" t="str">
        <f>IF(Table1[[#This Row],[Posting Date]]&lt;&gt;"",Table1[[#This Row],[Posting Date]],"")</f>
        <v/>
      </c>
      <c r="AK3056" s="46"/>
      <c r="AL3056" s="46" t="str">
        <f>IF(Table1[[#This Row],[Description]]&lt;&gt;"",Table1[[#This Row],[Description]],"")</f>
        <v/>
      </c>
      <c r="AM3056" s="46" t="str">
        <f>IF(Table1[[#This Row],[Posting Date]]&lt;&gt;"",Table1[[#This Row],[Reference Number]],"")</f>
        <v/>
      </c>
      <c r="AN3056" s="46" t="str">
        <f>TRIM(Table1[[#This Row],[Line '#]])</f>
        <v/>
      </c>
      <c r="AO3056" s="46" t="str">
        <f>TRIM(Table1[[#This Row],[Account]])</f>
        <v/>
      </c>
      <c r="AP3056" s="46" t="str">
        <f>IF(Table1[[#This Row],[Posting Date]]&lt;&gt;"",$D$5,"")</f>
        <v/>
      </c>
      <c r="AQ3056" s="46" t="str">
        <f>TRIM(Table1[[#This Row],[Departments-Prgrams]])</f>
        <v/>
      </c>
      <c r="AR3056" s="46" t="str">
        <f>TRIM(Table1[[#This Row],[Grant]])</f>
        <v/>
      </c>
      <c r="AS3056" s="46" t="str">
        <f>TRIM(Table1[[#This Row],[Staff ID]])</f>
        <v/>
      </c>
      <c r="AT3056" s="46" t="str">
        <f>IF(TRIM(Table1[[#This Row],[Budget Code]])=0,"",TRIM(Table1[[#This Row],[Budget Code]]))</f>
        <v/>
      </c>
      <c r="AU3056" s="46" t="str">
        <f>IF(Table1[[#This Row],[Line Description]]&lt;&gt;"",Table1[[#This Row],[Line Description]],"")</f>
        <v/>
      </c>
      <c r="AV3056" s="46" t="str">
        <f>IF(Table1[[#This Row],[Cur_Amount Debit]]&gt;0,ROUND(Table1[[#This Row],[Cur_Amount Debit]],2),"")</f>
        <v/>
      </c>
      <c r="AW3056" s="46" t="str">
        <f>IF(Table1[[#This Row],[Cur_Amount Credit]]&gt;0,ROUND(Table1[[#This Row],[Cur_Amount Credit]],2),"")</f>
        <v/>
      </c>
      <c r="AX3056" s="46" t="str">
        <f>LEFT(Table1[[#This Row],[Cur]],3)</f>
        <v/>
      </c>
      <c r="AY3056" s="59"/>
      <c r="AZ3056" s="46"/>
      <c r="BA3056" s="46" t="str">
        <f>IF(Table1[[#This Row],[Cur]]&lt;&gt;"",IF(Table1[[#This Row],[Cur]]="USD","",ExchangeRate),"")</f>
        <v/>
      </c>
      <c r="BB3056" s="46" t="str">
        <f>IF(Table1[[#This Row],[Grant]]&lt;&gt;"",VLOOKUP(Table1[[#This Row],[Grant]],Grants!B:D,3),"")</f>
        <v/>
      </c>
      <c r="BC3056" s="46" t="str">
        <f>TRIM(Table1[[#This Row],[Vendor ID]])</f>
        <v/>
      </c>
      <c r="BD3056">
        <f>IF(Table1[[#This Row],[Reference Number]]=Q3055,BD3055,BD3055+1)</f>
        <v>0</v>
      </c>
    </row>
    <row r="3057" spans="1:56" ht="11.25" customHeight="1" x14ac:dyDescent="0.25">
      <c r="A3057" s="1"/>
      <c r="B3057" s="88" t="str">
        <f>IF(Table1[[#This Row],[Posting Date]]&lt;&gt;"",IF(Table1[[#This Row],[Reference Number]]=Q3056,B3056+1,1),"")</f>
        <v/>
      </c>
      <c r="C3057" s="61"/>
      <c r="D3057" s="61"/>
      <c r="E3057" s="138"/>
      <c r="F3057" s="141" t="str">
        <f>IFERROR(IF(VLOOKUP(Table1[[#This Row],[Budget Code Description]],Dimentions!$X$6:$AC$139,2,FALSE)="","",VLOOKUP(Table1[[#This Row],[Budget Code Description]],Dimentions!$X$6:$AC$139,2,FALSE)),"")</f>
        <v/>
      </c>
      <c r="G3057" s="141"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1" t="str">
        <f>IFERROR(VLOOKUP(Table1[[#This Row],[Budget Code Description]],Table6[#All],8,FALSE),"")</f>
        <v/>
      </c>
      <c r="L3057" s="63"/>
      <c r="M3057" s="65" t="str">
        <f>IFERROR(VLOOKUP(Table1[[#This Row],[Staff ID]],Table2[],2,FALSE),"")</f>
        <v/>
      </c>
      <c r="N3057" s="209" t="str">
        <f>IFERROR(IF(VLOOKUP(Table1[[#This Row],[Budget Code Description]],Dimentions!$X$6:$AC$134,4,FALSE)="","",VLOOKUP(Table1[[#This Row],[Budget Code Description]],Dimentions!$X$6:$AC$134,4,FALSE)),"")</f>
        <v/>
      </c>
      <c r="O3057" s="65" t="str">
        <f>IFERROR(VLOOKUP(Table1[[#This Row],[Vendor ID]],Table549[],2,FALSE),"")</f>
        <v/>
      </c>
      <c r="P3057" s="63"/>
      <c r="Q3057" s="141" t="str">
        <f>IF(Table1[[#This Row],[Posting Date]]&lt;&gt;"",$D$9,"")</f>
        <v/>
      </c>
      <c r="R3057" s="157" t="str">
        <f>IF(Table1[[#This Row],[Posting Date]]&lt;&gt;"",$D$10,"")</f>
        <v/>
      </c>
      <c r="S3057" s="66"/>
      <c r="T3057" s="63"/>
      <c r="U3057" s="67"/>
      <c r="V3057" s="67"/>
      <c r="W3057" s="67" t="str">
        <f t="shared" si="52"/>
        <v/>
      </c>
      <c r="X3057" s="159" t="str">
        <f>IF(E3057="","",(IF(Table1[[#This Row],[Cur]]="USD",Table1[[#This Row],[Cur_Amount Debit]],Table1[[#This Row],[Cur_Amount Debit]]/Table1[[#This Row],[Exchange Rate]])))</f>
        <v/>
      </c>
      <c r="Y3057" s="159" t="str">
        <f>IF(E3057="","",(IF(Table1[[#This Row],[Cur]]="USD",Table1[[#This Row],[Cur_Amount Credit]],Table1[[#This Row],[Cur_Amount Credit]]/ExchangeRate)))</f>
        <v/>
      </c>
      <c r="Z3057" s="201" t="str">
        <f>IF(E3057="","",(Table1[[#This Row],[Debit USD]]-Table1[[#This Row],[Credit USD]]))</f>
        <v/>
      </c>
      <c r="AA3057" s="226"/>
      <c r="AB3057" s="255"/>
      <c r="AC3057" s="1"/>
      <c r="AD3057" s="15"/>
      <c r="AE3057" s="15" t="str">
        <f>IF(AND(OR(Table1[[#This Row],[Account]]="15030",Table1[[#This Row],[Account]]="15035",Table1[[#This Row],[Account]]="20150"),Table1[[#This Row],[Vendor ID]]=""),1,"")</f>
        <v/>
      </c>
      <c r="AF3057" s="15"/>
      <c r="AG3057" s="15"/>
      <c r="AH3057" s="15"/>
      <c r="AI3057" s="46" t="str">
        <f>IF(Table1[[#This Row],[Posting Date]]&lt;&gt;"","GJ-"&amp;CountryID,"")</f>
        <v/>
      </c>
      <c r="AJ3057" s="59" t="str">
        <f>IF(Table1[[#This Row],[Posting Date]]&lt;&gt;"",Table1[[#This Row],[Posting Date]],"")</f>
        <v/>
      </c>
      <c r="AK3057" s="46"/>
      <c r="AL3057" s="46" t="str">
        <f>IF(Table1[[#This Row],[Description]]&lt;&gt;"",Table1[[#This Row],[Description]],"")</f>
        <v/>
      </c>
      <c r="AM3057" s="46" t="str">
        <f>IF(Table1[[#This Row],[Posting Date]]&lt;&gt;"",Table1[[#This Row],[Reference Number]],"")</f>
        <v/>
      </c>
      <c r="AN3057" s="46" t="str">
        <f>TRIM(Table1[[#This Row],[Line '#]])</f>
        <v/>
      </c>
      <c r="AO3057" s="46" t="str">
        <f>TRIM(Table1[[#This Row],[Account]])</f>
        <v/>
      </c>
      <c r="AP3057" s="46" t="str">
        <f>IF(Table1[[#This Row],[Posting Date]]&lt;&gt;"",$D$5,"")</f>
        <v/>
      </c>
      <c r="AQ3057" s="46" t="str">
        <f>TRIM(Table1[[#This Row],[Departments-Prgrams]])</f>
        <v/>
      </c>
      <c r="AR3057" s="46" t="str">
        <f>TRIM(Table1[[#This Row],[Grant]])</f>
        <v/>
      </c>
      <c r="AS3057" s="46" t="str">
        <f>TRIM(Table1[[#This Row],[Staff ID]])</f>
        <v/>
      </c>
      <c r="AT3057" s="46" t="str">
        <f>IF(TRIM(Table1[[#This Row],[Budget Code]])=0,"",TRIM(Table1[[#This Row],[Budget Code]]))</f>
        <v/>
      </c>
      <c r="AU3057" s="46" t="str">
        <f>IF(Table1[[#This Row],[Line Description]]&lt;&gt;"",Table1[[#This Row],[Line Description]],"")</f>
        <v/>
      </c>
      <c r="AV3057" s="46" t="str">
        <f>IF(Table1[[#This Row],[Cur_Amount Debit]]&gt;0,ROUND(Table1[[#This Row],[Cur_Amount Debit]],2),"")</f>
        <v/>
      </c>
      <c r="AW3057" s="46" t="str">
        <f>IF(Table1[[#This Row],[Cur_Amount Credit]]&gt;0,ROUND(Table1[[#This Row],[Cur_Amount Credit]],2),"")</f>
        <v/>
      </c>
      <c r="AX3057" s="46" t="str">
        <f>LEFT(Table1[[#This Row],[Cur]],3)</f>
        <v/>
      </c>
      <c r="AY3057" s="59"/>
      <c r="AZ3057" s="46"/>
      <c r="BA3057" s="46" t="str">
        <f>IF(Table1[[#This Row],[Cur]]&lt;&gt;"",IF(Table1[[#This Row],[Cur]]="USD","",ExchangeRate),"")</f>
        <v/>
      </c>
      <c r="BB3057" s="46" t="str">
        <f>IF(Table1[[#This Row],[Grant]]&lt;&gt;"",VLOOKUP(Table1[[#This Row],[Grant]],Grants!B:D,3),"")</f>
        <v/>
      </c>
      <c r="BC3057" s="46" t="str">
        <f>TRIM(Table1[[#This Row],[Vendor ID]])</f>
        <v/>
      </c>
      <c r="BD3057">
        <f>IF(Table1[[#This Row],[Reference Number]]=Q3056,BD3056,BD3056+1)</f>
        <v>0</v>
      </c>
    </row>
    <row r="3058" spans="1:56" ht="11.25" customHeight="1" x14ac:dyDescent="0.25">
      <c r="A3058" s="1"/>
      <c r="B3058" s="88" t="str">
        <f>IF(Table1[[#This Row],[Posting Date]]&lt;&gt;"",IF(Table1[[#This Row],[Reference Number]]=Q3057,B3057+1,1),"")</f>
        <v/>
      </c>
      <c r="C3058" s="61"/>
      <c r="D3058" s="61"/>
      <c r="E3058" s="138"/>
      <c r="F3058" s="141" t="str">
        <f>IFERROR(IF(VLOOKUP(Table1[[#This Row],[Budget Code Description]],Dimentions!$X$6:$AC$139,2,FALSE)="","",VLOOKUP(Table1[[#This Row],[Budget Code Description]],Dimentions!$X$6:$AC$139,2,FALSE)),"")</f>
        <v/>
      </c>
      <c r="G3058" s="141"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1" t="str">
        <f>IFERROR(VLOOKUP(Table1[[#This Row],[Budget Code Description]],Table6[#All],8,FALSE),"")</f>
        <v/>
      </c>
      <c r="L3058" s="63"/>
      <c r="M3058" s="65" t="str">
        <f>IFERROR(VLOOKUP(Table1[[#This Row],[Staff ID]],Table2[],2,FALSE),"")</f>
        <v/>
      </c>
      <c r="N3058" s="209" t="str">
        <f>IFERROR(IF(VLOOKUP(Table1[[#This Row],[Budget Code Description]],Dimentions!$X$6:$AC$134,4,FALSE)="","",VLOOKUP(Table1[[#This Row],[Budget Code Description]],Dimentions!$X$6:$AC$134,4,FALSE)),"")</f>
        <v/>
      </c>
      <c r="O3058" s="65" t="str">
        <f>IFERROR(VLOOKUP(Table1[[#This Row],[Vendor ID]],Table549[],2,FALSE),"")</f>
        <v/>
      </c>
      <c r="P3058" s="63"/>
      <c r="Q3058" s="141" t="str">
        <f>IF(Table1[[#This Row],[Posting Date]]&lt;&gt;"",$D$9,"")</f>
        <v/>
      </c>
      <c r="R3058" s="157" t="str">
        <f>IF(Table1[[#This Row],[Posting Date]]&lt;&gt;"",$D$10,"")</f>
        <v/>
      </c>
      <c r="S3058" s="66"/>
      <c r="T3058" s="63"/>
      <c r="U3058" s="67"/>
      <c r="V3058" s="67"/>
      <c r="W3058" s="67" t="str">
        <f t="shared" si="52"/>
        <v/>
      </c>
      <c r="X3058" s="159" t="str">
        <f>IF(E3058="","",(IF(Table1[[#This Row],[Cur]]="USD",Table1[[#This Row],[Cur_Amount Debit]],Table1[[#This Row],[Cur_Amount Debit]]/Table1[[#This Row],[Exchange Rate]])))</f>
        <v/>
      </c>
      <c r="Y3058" s="159" t="str">
        <f>IF(E3058="","",(IF(Table1[[#This Row],[Cur]]="USD",Table1[[#This Row],[Cur_Amount Credit]],Table1[[#This Row],[Cur_Amount Credit]]/ExchangeRate)))</f>
        <v/>
      </c>
      <c r="Z3058" s="201" t="str">
        <f>IF(E3058="","",(Table1[[#This Row],[Debit USD]]-Table1[[#This Row],[Credit USD]]))</f>
        <v/>
      </c>
      <c r="AA3058" s="226"/>
      <c r="AB3058" s="255"/>
      <c r="AC3058" s="1"/>
      <c r="AD3058" s="15"/>
      <c r="AE3058" s="15" t="str">
        <f>IF(AND(OR(Table1[[#This Row],[Account]]="15030",Table1[[#This Row],[Account]]="15035",Table1[[#This Row],[Account]]="20150"),Table1[[#This Row],[Vendor ID]]=""),1,"")</f>
        <v/>
      </c>
      <c r="AF3058" s="15"/>
      <c r="AG3058" s="15"/>
      <c r="AH3058" s="15"/>
      <c r="AI3058" s="46" t="str">
        <f>IF(Table1[[#This Row],[Posting Date]]&lt;&gt;"","GJ-"&amp;CountryID,"")</f>
        <v/>
      </c>
      <c r="AJ3058" s="59" t="str">
        <f>IF(Table1[[#This Row],[Posting Date]]&lt;&gt;"",Table1[[#This Row],[Posting Date]],"")</f>
        <v/>
      </c>
      <c r="AK3058" s="46"/>
      <c r="AL3058" s="46" t="str">
        <f>IF(Table1[[#This Row],[Description]]&lt;&gt;"",Table1[[#This Row],[Description]],"")</f>
        <v/>
      </c>
      <c r="AM3058" s="46" t="str">
        <f>IF(Table1[[#This Row],[Posting Date]]&lt;&gt;"",Table1[[#This Row],[Reference Number]],"")</f>
        <v/>
      </c>
      <c r="AN3058" s="46" t="str">
        <f>TRIM(Table1[[#This Row],[Line '#]])</f>
        <v/>
      </c>
      <c r="AO3058" s="46" t="str">
        <f>TRIM(Table1[[#This Row],[Account]])</f>
        <v/>
      </c>
      <c r="AP3058" s="46" t="str">
        <f>IF(Table1[[#This Row],[Posting Date]]&lt;&gt;"",$D$5,"")</f>
        <v/>
      </c>
      <c r="AQ3058" s="46" t="str">
        <f>TRIM(Table1[[#This Row],[Departments-Prgrams]])</f>
        <v/>
      </c>
      <c r="AR3058" s="46" t="str">
        <f>TRIM(Table1[[#This Row],[Grant]])</f>
        <v/>
      </c>
      <c r="AS3058" s="46" t="str">
        <f>TRIM(Table1[[#This Row],[Staff ID]])</f>
        <v/>
      </c>
      <c r="AT3058" s="46" t="str">
        <f>IF(TRIM(Table1[[#This Row],[Budget Code]])=0,"",TRIM(Table1[[#This Row],[Budget Code]]))</f>
        <v/>
      </c>
      <c r="AU3058" s="46" t="str">
        <f>IF(Table1[[#This Row],[Line Description]]&lt;&gt;"",Table1[[#This Row],[Line Description]],"")</f>
        <v/>
      </c>
      <c r="AV3058" s="46" t="str">
        <f>IF(Table1[[#This Row],[Cur_Amount Debit]]&gt;0,ROUND(Table1[[#This Row],[Cur_Amount Debit]],2),"")</f>
        <v/>
      </c>
      <c r="AW3058" s="46" t="str">
        <f>IF(Table1[[#This Row],[Cur_Amount Credit]]&gt;0,ROUND(Table1[[#This Row],[Cur_Amount Credit]],2),"")</f>
        <v/>
      </c>
      <c r="AX3058" s="46" t="str">
        <f>LEFT(Table1[[#This Row],[Cur]],3)</f>
        <v/>
      </c>
      <c r="AY3058" s="59"/>
      <c r="AZ3058" s="46"/>
      <c r="BA3058" s="46" t="str">
        <f>IF(Table1[[#This Row],[Cur]]&lt;&gt;"",IF(Table1[[#This Row],[Cur]]="USD","",ExchangeRate),"")</f>
        <v/>
      </c>
      <c r="BB3058" s="46" t="str">
        <f>IF(Table1[[#This Row],[Grant]]&lt;&gt;"",VLOOKUP(Table1[[#This Row],[Grant]],Grants!B:D,3),"")</f>
        <v/>
      </c>
      <c r="BC3058" s="46" t="str">
        <f>TRIM(Table1[[#This Row],[Vendor ID]])</f>
        <v/>
      </c>
      <c r="BD3058">
        <f>IF(Table1[[#This Row],[Reference Number]]=Q3057,BD3057,BD3057+1)</f>
        <v>0</v>
      </c>
    </row>
    <row r="3059" spans="1:56" ht="11.25" customHeight="1" x14ac:dyDescent="0.25">
      <c r="A3059" s="1"/>
      <c r="B3059" s="88" t="str">
        <f>IF(Table1[[#This Row],[Posting Date]]&lt;&gt;"",IF(Table1[[#This Row],[Reference Number]]=Q3058,B3058+1,1),"")</f>
        <v/>
      </c>
      <c r="C3059" s="61"/>
      <c r="D3059" s="61"/>
      <c r="E3059" s="138"/>
      <c r="F3059" s="141" t="str">
        <f>IFERROR(IF(VLOOKUP(Table1[[#This Row],[Budget Code Description]],Dimentions!$X$6:$AC$139,2,FALSE)="","",VLOOKUP(Table1[[#This Row],[Budget Code Description]],Dimentions!$X$6:$AC$139,2,FALSE)),"")</f>
        <v/>
      </c>
      <c r="G3059" s="141"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1" t="str">
        <f>IFERROR(VLOOKUP(Table1[[#This Row],[Budget Code Description]],Table6[#All],8,FALSE),"")</f>
        <v/>
      </c>
      <c r="L3059" s="63"/>
      <c r="M3059" s="65" t="str">
        <f>IFERROR(VLOOKUP(Table1[[#This Row],[Staff ID]],Table2[],2,FALSE),"")</f>
        <v/>
      </c>
      <c r="N3059" s="209" t="str">
        <f>IFERROR(IF(VLOOKUP(Table1[[#This Row],[Budget Code Description]],Dimentions!$X$6:$AC$134,4,FALSE)="","",VLOOKUP(Table1[[#This Row],[Budget Code Description]],Dimentions!$X$6:$AC$134,4,FALSE)),"")</f>
        <v/>
      </c>
      <c r="O3059" s="65" t="str">
        <f>IFERROR(VLOOKUP(Table1[[#This Row],[Vendor ID]],Table549[],2,FALSE),"")</f>
        <v/>
      </c>
      <c r="P3059" s="63"/>
      <c r="Q3059" s="141" t="str">
        <f>IF(Table1[[#This Row],[Posting Date]]&lt;&gt;"",$D$9,"")</f>
        <v/>
      </c>
      <c r="R3059" s="157" t="str">
        <f>IF(Table1[[#This Row],[Posting Date]]&lt;&gt;"",$D$10,"")</f>
        <v/>
      </c>
      <c r="S3059" s="66"/>
      <c r="T3059" s="63"/>
      <c r="U3059" s="67"/>
      <c r="V3059" s="67"/>
      <c r="W3059" s="67" t="str">
        <f t="shared" si="52"/>
        <v/>
      </c>
      <c r="X3059" s="159" t="str">
        <f>IF(E3059="","",(IF(Table1[[#This Row],[Cur]]="USD",Table1[[#This Row],[Cur_Amount Debit]],Table1[[#This Row],[Cur_Amount Debit]]/Table1[[#This Row],[Exchange Rate]])))</f>
        <v/>
      </c>
      <c r="Y3059" s="159" t="str">
        <f>IF(E3059="","",(IF(Table1[[#This Row],[Cur]]="USD",Table1[[#This Row],[Cur_Amount Credit]],Table1[[#This Row],[Cur_Amount Credit]]/ExchangeRate)))</f>
        <v/>
      </c>
      <c r="Z3059" s="201" t="str">
        <f>IF(E3059="","",(Table1[[#This Row],[Debit USD]]-Table1[[#This Row],[Credit USD]]))</f>
        <v/>
      </c>
      <c r="AA3059" s="226"/>
      <c r="AB3059" s="255"/>
      <c r="AC3059" s="1"/>
      <c r="AD3059" s="15"/>
      <c r="AE3059" s="15" t="str">
        <f>IF(AND(OR(Table1[[#This Row],[Account]]="15030",Table1[[#This Row],[Account]]="15035",Table1[[#This Row],[Account]]="20150"),Table1[[#This Row],[Vendor ID]]=""),1,"")</f>
        <v/>
      </c>
      <c r="AF3059" s="15"/>
      <c r="AG3059" s="15"/>
      <c r="AH3059" s="15"/>
      <c r="AI3059" s="46" t="str">
        <f>IF(Table1[[#This Row],[Posting Date]]&lt;&gt;"","GJ-"&amp;CountryID,"")</f>
        <v/>
      </c>
      <c r="AJ3059" s="59" t="str">
        <f>IF(Table1[[#This Row],[Posting Date]]&lt;&gt;"",Table1[[#This Row],[Posting Date]],"")</f>
        <v/>
      </c>
      <c r="AK3059" s="46"/>
      <c r="AL3059" s="46" t="str">
        <f>IF(Table1[[#This Row],[Description]]&lt;&gt;"",Table1[[#This Row],[Description]],"")</f>
        <v/>
      </c>
      <c r="AM3059" s="46" t="str">
        <f>IF(Table1[[#This Row],[Posting Date]]&lt;&gt;"",Table1[[#This Row],[Reference Number]],"")</f>
        <v/>
      </c>
      <c r="AN3059" s="46" t="str">
        <f>TRIM(Table1[[#This Row],[Line '#]])</f>
        <v/>
      </c>
      <c r="AO3059" s="46" t="str">
        <f>TRIM(Table1[[#This Row],[Account]])</f>
        <v/>
      </c>
      <c r="AP3059" s="46" t="str">
        <f>IF(Table1[[#This Row],[Posting Date]]&lt;&gt;"",$D$5,"")</f>
        <v/>
      </c>
      <c r="AQ3059" s="46" t="str">
        <f>TRIM(Table1[[#This Row],[Departments-Prgrams]])</f>
        <v/>
      </c>
      <c r="AR3059" s="46" t="str">
        <f>TRIM(Table1[[#This Row],[Grant]])</f>
        <v/>
      </c>
      <c r="AS3059" s="46" t="str">
        <f>TRIM(Table1[[#This Row],[Staff ID]])</f>
        <v/>
      </c>
      <c r="AT3059" s="46" t="str">
        <f>IF(TRIM(Table1[[#This Row],[Budget Code]])=0,"",TRIM(Table1[[#This Row],[Budget Code]]))</f>
        <v/>
      </c>
      <c r="AU3059" s="46" t="str">
        <f>IF(Table1[[#This Row],[Line Description]]&lt;&gt;"",Table1[[#This Row],[Line Description]],"")</f>
        <v/>
      </c>
      <c r="AV3059" s="46" t="str">
        <f>IF(Table1[[#This Row],[Cur_Amount Debit]]&gt;0,ROUND(Table1[[#This Row],[Cur_Amount Debit]],2),"")</f>
        <v/>
      </c>
      <c r="AW3059" s="46" t="str">
        <f>IF(Table1[[#This Row],[Cur_Amount Credit]]&gt;0,ROUND(Table1[[#This Row],[Cur_Amount Credit]],2),"")</f>
        <v/>
      </c>
      <c r="AX3059" s="46" t="str">
        <f>LEFT(Table1[[#This Row],[Cur]],3)</f>
        <v/>
      </c>
      <c r="AY3059" s="59"/>
      <c r="AZ3059" s="46"/>
      <c r="BA3059" s="46" t="str">
        <f>IF(Table1[[#This Row],[Cur]]&lt;&gt;"",IF(Table1[[#This Row],[Cur]]="USD","",ExchangeRate),"")</f>
        <v/>
      </c>
      <c r="BB3059" s="46" t="str">
        <f>IF(Table1[[#This Row],[Grant]]&lt;&gt;"",VLOOKUP(Table1[[#This Row],[Grant]],Grants!B:D,3),"")</f>
        <v/>
      </c>
      <c r="BC3059" s="46" t="str">
        <f>TRIM(Table1[[#This Row],[Vendor ID]])</f>
        <v/>
      </c>
      <c r="BD3059">
        <f>IF(Table1[[#This Row],[Reference Number]]=Q3058,BD3058,BD3058+1)</f>
        <v>0</v>
      </c>
    </row>
    <row r="3060" spans="1:56" ht="11.25" customHeight="1" x14ac:dyDescent="0.25">
      <c r="A3060" s="1"/>
      <c r="B3060" s="88" t="str">
        <f>IF(Table1[[#This Row],[Posting Date]]&lt;&gt;"",IF(Table1[[#This Row],[Reference Number]]=Q3059,B3059+1,1),"")</f>
        <v/>
      </c>
      <c r="C3060" s="61"/>
      <c r="D3060" s="61"/>
      <c r="E3060" s="138"/>
      <c r="F3060" s="141" t="str">
        <f>IFERROR(IF(VLOOKUP(Table1[[#This Row],[Budget Code Description]],Dimentions!$X$6:$AC$139,2,FALSE)="","",VLOOKUP(Table1[[#This Row],[Budget Code Description]],Dimentions!$X$6:$AC$139,2,FALSE)),"")</f>
        <v/>
      </c>
      <c r="G3060" s="141"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1" t="str">
        <f>IFERROR(VLOOKUP(Table1[[#This Row],[Budget Code Description]],Table6[#All],8,FALSE),"")</f>
        <v/>
      </c>
      <c r="L3060" s="63"/>
      <c r="M3060" s="65" t="str">
        <f>IFERROR(VLOOKUP(Table1[[#This Row],[Staff ID]],Table2[],2,FALSE),"")</f>
        <v/>
      </c>
      <c r="N3060" s="209" t="str">
        <f>IFERROR(IF(VLOOKUP(Table1[[#This Row],[Budget Code Description]],Dimentions!$X$6:$AC$134,4,FALSE)="","",VLOOKUP(Table1[[#This Row],[Budget Code Description]],Dimentions!$X$6:$AC$134,4,FALSE)),"")</f>
        <v/>
      </c>
      <c r="O3060" s="65" t="str">
        <f>IFERROR(VLOOKUP(Table1[[#This Row],[Vendor ID]],Table549[],2,FALSE),"")</f>
        <v/>
      </c>
      <c r="P3060" s="63"/>
      <c r="Q3060" s="141" t="str">
        <f>IF(Table1[[#This Row],[Posting Date]]&lt;&gt;"",$D$9,"")</f>
        <v/>
      </c>
      <c r="R3060" s="157" t="str">
        <f>IF(Table1[[#This Row],[Posting Date]]&lt;&gt;"",$D$10,"")</f>
        <v/>
      </c>
      <c r="S3060" s="66"/>
      <c r="T3060" s="63"/>
      <c r="U3060" s="67"/>
      <c r="V3060" s="67"/>
      <c r="W3060" s="67" t="str">
        <f t="shared" si="52"/>
        <v/>
      </c>
      <c r="X3060" s="159" t="str">
        <f>IF(E3060="","",(IF(Table1[[#This Row],[Cur]]="USD",Table1[[#This Row],[Cur_Amount Debit]],Table1[[#This Row],[Cur_Amount Debit]]/Table1[[#This Row],[Exchange Rate]])))</f>
        <v/>
      </c>
      <c r="Y3060" s="159" t="str">
        <f>IF(E3060="","",(IF(Table1[[#This Row],[Cur]]="USD",Table1[[#This Row],[Cur_Amount Credit]],Table1[[#This Row],[Cur_Amount Credit]]/ExchangeRate)))</f>
        <v/>
      </c>
      <c r="Z3060" s="201" t="str">
        <f>IF(E3060="","",(Table1[[#This Row],[Debit USD]]-Table1[[#This Row],[Credit USD]]))</f>
        <v/>
      </c>
      <c r="AA3060" s="226"/>
      <c r="AB3060" s="255"/>
      <c r="AC3060" s="1"/>
      <c r="AD3060" s="15"/>
      <c r="AE3060" s="15" t="str">
        <f>IF(AND(OR(Table1[[#This Row],[Account]]="15030",Table1[[#This Row],[Account]]="15035",Table1[[#This Row],[Account]]="20150"),Table1[[#This Row],[Vendor ID]]=""),1,"")</f>
        <v/>
      </c>
      <c r="AF3060" s="15"/>
      <c r="AG3060" s="15"/>
      <c r="AH3060" s="15"/>
      <c r="AI3060" s="46" t="str">
        <f>IF(Table1[[#This Row],[Posting Date]]&lt;&gt;"","GJ-"&amp;CountryID,"")</f>
        <v/>
      </c>
      <c r="AJ3060" s="59" t="str">
        <f>IF(Table1[[#This Row],[Posting Date]]&lt;&gt;"",Table1[[#This Row],[Posting Date]],"")</f>
        <v/>
      </c>
      <c r="AK3060" s="46"/>
      <c r="AL3060" s="46" t="str">
        <f>IF(Table1[[#This Row],[Description]]&lt;&gt;"",Table1[[#This Row],[Description]],"")</f>
        <v/>
      </c>
      <c r="AM3060" s="46" t="str">
        <f>IF(Table1[[#This Row],[Posting Date]]&lt;&gt;"",Table1[[#This Row],[Reference Number]],"")</f>
        <v/>
      </c>
      <c r="AN3060" s="46" t="str">
        <f>TRIM(Table1[[#This Row],[Line '#]])</f>
        <v/>
      </c>
      <c r="AO3060" s="46" t="str">
        <f>TRIM(Table1[[#This Row],[Account]])</f>
        <v/>
      </c>
      <c r="AP3060" s="46" t="str">
        <f>IF(Table1[[#This Row],[Posting Date]]&lt;&gt;"",$D$5,"")</f>
        <v/>
      </c>
      <c r="AQ3060" s="46" t="str">
        <f>TRIM(Table1[[#This Row],[Departments-Prgrams]])</f>
        <v/>
      </c>
      <c r="AR3060" s="46" t="str">
        <f>TRIM(Table1[[#This Row],[Grant]])</f>
        <v/>
      </c>
      <c r="AS3060" s="46" t="str">
        <f>TRIM(Table1[[#This Row],[Staff ID]])</f>
        <v/>
      </c>
      <c r="AT3060" s="46" t="str">
        <f>IF(TRIM(Table1[[#This Row],[Budget Code]])=0,"",TRIM(Table1[[#This Row],[Budget Code]]))</f>
        <v/>
      </c>
      <c r="AU3060" s="46" t="str">
        <f>IF(Table1[[#This Row],[Line Description]]&lt;&gt;"",Table1[[#This Row],[Line Description]],"")</f>
        <v/>
      </c>
      <c r="AV3060" s="46" t="str">
        <f>IF(Table1[[#This Row],[Cur_Amount Debit]]&gt;0,ROUND(Table1[[#This Row],[Cur_Amount Debit]],2),"")</f>
        <v/>
      </c>
      <c r="AW3060" s="46" t="str">
        <f>IF(Table1[[#This Row],[Cur_Amount Credit]]&gt;0,ROUND(Table1[[#This Row],[Cur_Amount Credit]],2),"")</f>
        <v/>
      </c>
      <c r="AX3060" s="46" t="str">
        <f>LEFT(Table1[[#This Row],[Cur]],3)</f>
        <v/>
      </c>
      <c r="AY3060" s="59"/>
      <c r="AZ3060" s="46"/>
      <c r="BA3060" s="46" t="str">
        <f>IF(Table1[[#This Row],[Cur]]&lt;&gt;"",IF(Table1[[#This Row],[Cur]]="USD","",ExchangeRate),"")</f>
        <v/>
      </c>
      <c r="BB3060" s="46" t="str">
        <f>IF(Table1[[#This Row],[Grant]]&lt;&gt;"",VLOOKUP(Table1[[#This Row],[Grant]],Grants!B:D,3),"")</f>
        <v/>
      </c>
      <c r="BC3060" s="46" t="str">
        <f>TRIM(Table1[[#This Row],[Vendor ID]])</f>
        <v/>
      </c>
      <c r="BD3060">
        <f>IF(Table1[[#This Row],[Reference Number]]=Q3059,BD3059,BD3059+1)</f>
        <v>0</v>
      </c>
    </row>
    <row r="3061" spans="1:56" ht="11.25" customHeight="1" x14ac:dyDescent="0.25">
      <c r="A3061" s="1"/>
      <c r="B3061" s="88" t="str">
        <f>IF(Table1[[#This Row],[Posting Date]]&lt;&gt;"",IF(Table1[[#This Row],[Reference Number]]=Q3060,B3060+1,1),"")</f>
        <v/>
      </c>
      <c r="C3061" s="61"/>
      <c r="D3061" s="61"/>
      <c r="E3061" s="138"/>
      <c r="F3061" s="141" t="str">
        <f>IFERROR(IF(VLOOKUP(Table1[[#This Row],[Budget Code Description]],Dimentions!$X$6:$AC$139,2,FALSE)="","",VLOOKUP(Table1[[#This Row],[Budget Code Description]],Dimentions!$X$6:$AC$139,2,FALSE)),"")</f>
        <v/>
      </c>
      <c r="G3061" s="141"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1" t="str">
        <f>IFERROR(VLOOKUP(Table1[[#This Row],[Budget Code Description]],Table6[#All],8,FALSE),"")</f>
        <v/>
      </c>
      <c r="L3061" s="63"/>
      <c r="M3061" s="65" t="str">
        <f>IFERROR(VLOOKUP(Table1[[#This Row],[Staff ID]],Table2[],2,FALSE),"")</f>
        <v/>
      </c>
      <c r="N3061" s="209" t="str">
        <f>IFERROR(IF(VLOOKUP(Table1[[#This Row],[Budget Code Description]],Dimentions!$X$6:$AC$134,4,FALSE)="","",VLOOKUP(Table1[[#This Row],[Budget Code Description]],Dimentions!$X$6:$AC$134,4,FALSE)),"")</f>
        <v/>
      </c>
      <c r="O3061" s="65" t="str">
        <f>IFERROR(VLOOKUP(Table1[[#This Row],[Vendor ID]],Table549[],2,FALSE),"")</f>
        <v/>
      </c>
      <c r="P3061" s="63"/>
      <c r="Q3061" s="141" t="str">
        <f>IF(Table1[[#This Row],[Posting Date]]&lt;&gt;"",$D$9,"")</f>
        <v/>
      </c>
      <c r="R3061" s="157" t="str">
        <f>IF(Table1[[#This Row],[Posting Date]]&lt;&gt;"",$D$10,"")</f>
        <v/>
      </c>
      <c r="S3061" s="66"/>
      <c r="T3061" s="63"/>
      <c r="U3061" s="67"/>
      <c r="V3061" s="67"/>
      <c r="W3061" s="67" t="str">
        <f t="shared" si="52"/>
        <v/>
      </c>
      <c r="X3061" s="159" t="str">
        <f>IF(E3061="","",(IF(Table1[[#This Row],[Cur]]="USD",Table1[[#This Row],[Cur_Amount Debit]],Table1[[#This Row],[Cur_Amount Debit]]/Table1[[#This Row],[Exchange Rate]])))</f>
        <v/>
      </c>
      <c r="Y3061" s="159" t="str">
        <f>IF(E3061="","",(IF(Table1[[#This Row],[Cur]]="USD",Table1[[#This Row],[Cur_Amount Credit]],Table1[[#This Row],[Cur_Amount Credit]]/ExchangeRate)))</f>
        <v/>
      </c>
      <c r="Z3061" s="201" t="str">
        <f>IF(E3061="","",(Table1[[#This Row],[Debit USD]]-Table1[[#This Row],[Credit USD]]))</f>
        <v/>
      </c>
      <c r="AA3061" s="226"/>
      <c r="AB3061" s="255"/>
      <c r="AC3061" s="1"/>
      <c r="AD3061" s="15"/>
      <c r="AE3061" s="15" t="str">
        <f>IF(AND(OR(Table1[[#This Row],[Account]]="15030",Table1[[#This Row],[Account]]="15035",Table1[[#This Row],[Account]]="20150"),Table1[[#This Row],[Vendor ID]]=""),1,"")</f>
        <v/>
      </c>
      <c r="AF3061" s="15"/>
      <c r="AG3061" s="15"/>
      <c r="AH3061" s="15"/>
      <c r="AI3061" s="46" t="str">
        <f>IF(Table1[[#This Row],[Posting Date]]&lt;&gt;"","GJ-"&amp;CountryID,"")</f>
        <v/>
      </c>
      <c r="AJ3061" s="59" t="str">
        <f>IF(Table1[[#This Row],[Posting Date]]&lt;&gt;"",Table1[[#This Row],[Posting Date]],"")</f>
        <v/>
      </c>
      <c r="AK3061" s="46"/>
      <c r="AL3061" s="46" t="str">
        <f>IF(Table1[[#This Row],[Description]]&lt;&gt;"",Table1[[#This Row],[Description]],"")</f>
        <v/>
      </c>
      <c r="AM3061" s="46" t="str">
        <f>IF(Table1[[#This Row],[Posting Date]]&lt;&gt;"",Table1[[#This Row],[Reference Number]],"")</f>
        <v/>
      </c>
      <c r="AN3061" s="46" t="str">
        <f>TRIM(Table1[[#This Row],[Line '#]])</f>
        <v/>
      </c>
      <c r="AO3061" s="46" t="str">
        <f>TRIM(Table1[[#This Row],[Account]])</f>
        <v/>
      </c>
      <c r="AP3061" s="46" t="str">
        <f>IF(Table1[[#This Row],[Posting Date]]&lt;&gt;"",$D$5,"")</f>
        <v/>
      </c>
      <c r="AQ3061" s="46" t="str">
        <f>TRIM(Table1[[#This Row],[Departments-Prgrams]])</f>
        <v/>
      </c>
      <c r="AR3061" s="46" t="str">
        <f>TRIM(Table1[[#This Row],[Grant]])</f>
        <v/>
      </c>
      <c r="AS3061" s="46" t="str">
        <f>TRIM(Table1[[#This Row],[Staff ID]])</f>
        <v/>
      </c>
      <c r="AT3061" s="46" t="str">
        <f>IF(TRIM(Table1[[#This Row],[Budget Code]])=0,"",TRIM(Table1[[#This Row],[Budget Code]]))</f>
        <v/>
      </c>
      <c r="AU3061" s="46" t="str">
        <f>IF(Table1[[#This Row],[Line Description]]&lt;&gt;"",Table1[[#This Row],[Line Description]],"")</f>
        <v/>
      </c>
      <c r="AV3061" s="46" t="str">
        <f>IF(Table1[[#This Row],[Cur_Amount Debit]]&gt;0,ROUND(Table1[[#This Row],[Cur_Amount Debit]],2),"")</f>
        <v/>
      </c>
      <c r="AW3061" s="46" t="str">
        <f>IF(Table1[[#This Row],[Cur_Amount Credit]]&gt;0,ROUND(Table1[[#This Row],[Cur_Amount Credit]],2),"")</f>
        <v/>
      </c>
      <c r="AX3061" s="46" t="str">
        <f>LEFT(Table1[[#This Row],[Cur]],3)</f>
        <v/>
      </c>
      <c r="AY3061" s="59"/>
      <c r="AZ3061" s="46"/>
      <c r="BA3061" s="46" t="str">
        <f>IF(Table1[[#This Row],[Cur]]&lt;&gt;"",IF(Table1[[#This Row],[Cur]]="USD","",ExchangeRate),"")</f>
        <v/>
      </c>
      <c r="BB3061" s="46" t="str">
        <f>IF(Table1[[#This Row],[Grant]]&lt;&gt;"",VLOOKUP(Table1[[#This Row],[Grant]],Grants!B:D,3),"")</f>
        <v/>
      </c>
      <c r="BC3061" s="46" t="str">
        <f>TRIM(Table1[[#This Row],[Vendor ID]])</f>
        <v/>
      </c>
      <c r="BD3061">
        <f>IF(Table1[[#This Row],[Reference Number]]=Q3060,BD3060,BD3060+1)</f>
        <v>0</v>
      </c>
    </row>
    <row r="3062" spans="1:56" ht="11.25" customHeight="1" x14ac:dyDescent="0.25">
      <c r="A3062" s="1"/>
      <c r="B3062" s="88" t="str">
        <f>IF(Table1[[#This Row],[Posting Date]]&lt;&gt;"",IF(Table1[[#This Row],[Reference Number]]=Q3061,B3061+1,1),"")</f>
        <v/>
      </c>
      <c r="C3062" s="61"/>
      <c r="D3062" s="61"/>
      <c r="E3062" s="138"/>
      <c r="F3062" s="141" t="str">
        <f>IFERROR(IF(VLOOKUP(Table1[[#This Row],[Budget Code Description]],Dimentions!$X$6:$AC$139,2,FALSE)="","",VLOOKUP(Table1[[#This Row],[Budget Code Description]],Dimentions!$X$6:$AC$139,2,FALSE)),"")</f>
        <v/>
      </c>
      <c r="G3062" s="141"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1" t="str">
        <f>IFERROR(VLOOKUP(Table1[[#This Row],[Budget Code Description]],Table6[#All],8,FALSE),"")</f>
        <v/>
      </c>
      <c r="L3062" s="63"/>
      <c r="M3062" s="65" t="str">
        <f>IFERROR(VLOOKUP(Table1[[#This Row],[Staff ID]],Table2[],2,FALSE),"")</f>
        <v/>
      </c>
      <c r="N3062" s="209" t="str">
        <f>IFERROR(IF(VLOOKUP(Table1[[#This Row],[Budget Code Description]],Dimentions!$X$6:$AC$134,4,FALSE)="","",VLOOKUP(Table1[[#This Row],[Budget Code Description]],Dimentions!$X$6:$AC$134,4,FALSE)),"")</f>
        <v/>
      </c>
      <c r="O3062" s="65" t="str">
        <f>IFERROR(VLOOKUP(Table1[[#This Row],[Vendor ID]],Table549[],2,FALSE),"")</f>
        <v/>
      </c>
      <c r="P3062" s="63"/>
      <c r="Q3062" s="141" t="str">
        <f>IF(Table1[[#This Row],[Posting Date]]&lt;&gt;"",$D$9,"")</f>
        <v/>
      </c>
      <c r="R3062" s="157" t="str">
        <f>IF(Table1[[#This Row],[Posting Date]]&lt;&gt;"",$D$10,"")</f>
        <v/>
      </c>
      <c r="S3062" s="66"/>
      <c r="T3062" s="63"/>
      <c r="U3062" s="67"/>
      <c r="V3062" s="67"/>
      <c r="W3062" s="67" t="str">
        <f t="shared" si="52"/>
        <v/>
      </c>
      <c r="X3062" s="159" t="str">
        <f>IF(E3062="","",(IF(Table1[[#This Row],[Cur]]="USD",Table1[[#This Row],[Cur_Amount Debit]],Table1[[#This Row],[Cur_Amount Debit]]/Table1[[#This Row],[Exchange Rate]])))</f>
        <v/>
      </c>
      <c r="Y3062" s="159" t="str">
        <f>IF(E3062="","",(IF(Table1[[#This Row],[Cur]]="USD",Table1[[#This Row],[Cur_Amount Credit]],Table1[[#This Row],[Cur_Amount Credit]]/ExchangeRate)))</f>
        <v/>
      </c>
      <c r="Z3062" s="201" t="str">
        <f>IF(E3062="","",(Table1[[#This Row],[Debit USD]]-Table1[[#This Row],[Credit USD]]))</f>
        <v/>
      </c>
      <c r="AA3062" s="226"/>
      <c r="AB3062" s="255"/>
      <c r="AC3062" s="1"/>
      <c r="AD3062" s="15"/>
      <c r="AE3062" s="15" t="str">
        <f>IF(AND(OR(Table1[[#This Row],[Account]]="15030",Table1[[#This Row],[Account]]="15035",Table1[[#This Row],[Account]]="20150"),Table1[[#This Row],[Vendor ID]]=""),1,"")</f>
        <v/>
      </c>
      <c r="AF3062" s="15"/>
      <c r="AG3062" s="15"/>
      <c r="AH3062" s="15"/>
      <c r="AI3062" s="46" t="str">
        <f>IF(Table1[[#This Row],[Posting Date]]&lt;&gt;"","GJ-"&amp;CountryID,"")</f>
        <v/>
      </c>
      <c r="AJ3062" s="59" t="str">
        <f>IF(Table1[[#This Row],[Posting Date]]&lt;&gt;"",Table1[[#This Row],[Posting Date]],"")</f>
        <v/>
      </c>
      <c r="AK3062" s="46"/>
      <c r="AL3062" s="46" t="str">
        <f>IF(Table1[[#This Row],[Description]]&lt;&gt;"",Table1[[#This Row],[Description]],"")</f>
        <v/>
      </c>
      <c r="AM3062" s="46" t="str">
        <f>IF(Table1[[#This Row],[Posting Date]]&lt;&gt;"",Table1[[#This Row],[Reference Number]],"")</f>
        <v/>
      </c>
      <c r="AN3062" s="46" t="str">
        <f>TRIM(Table1[[#This Row],[Line '#]])</f>
        <v/>
      </c>
      <c r="AO3062" s="46" t="str">
        <f>TRIM(Table1[[#This Row],[Account]])</f>
        <v/>
      </c>
      <c r="AP3062" s="46" t="str">
        <f>IF(Table1[[#This Row],[Posting Date]]&lt;&gt;"",$D$5,"")</f>
        <v/>
      </c>
      <c r="AQ3062" s="46" t="str">
        <f>TRIM(Table1[[#This Row],[Departments-Prgrams]])</f>
        <v/>
      </c>
      <c r="AR3062" s="46" t="str">
        <f>TRIM(Table1[[#This Row],[Grant]])</f>
        <v/>
      </c>
      <c r="AS3062" s="46" t="str">
        <f>TRIM(Table1[[#This Row],[Staff ID]])</f>
        <v/>
      </c>
      <c r="AT3062" s="46" t="str">
        <f>IF(TRIM(Table1[[#This Row],[Budget Code]])=0,"",TRIM(Table1[[#This Row],[Budget Code]]))</f>
        <v/>
      </c>
      <c r="AU3062" s="46" t="str">
        <f>IF(Table1[[#This Row],[Line Description]]&lt;&gt;"",Table1[[#This Row],[Line Description]],"")</f>
        <v/>
      </c>
      <c r="AV3062" s="46" t="str">
        <f>IF(Table1[[#This Row],[Cur_Amount Debit]]&gt;0,ROUND(Table1[[#This Row],[Cur_Amount Debit]],2),"")</f>
        <v/>
      </c>
      <c r="AW3062" s="46" t="str">
        <f>IF(Table1[[#This Row],[Cur_Amount Credit]]&gt;0,ROUND(Table1[[#This Row],[Cur_Amount Credit]],2),"")</f>
        <v/>
      </c>
      <c r="AX3062" s="46" t="str">
        <f>LEFT(Table1[[#This Row],[Cur]],3)</f>
        <v/>
      </c>
      <c r="AY3062" s="59"/>
      <c r="AZ3062" s="46"/>
      <c r="BA3062" s="46" t="str">
        <f>IF(Table1[[#This Row],[Cur]]&lt;&gt;"",IF(Table1[[#This Row],[Cur]]="USD","",ExchangeRate),"")</f>
        <v/>
      </c>
      <c r="BB3062" s="46" t="str">
        <f>IF(Table1[[#This Row],[Grant]]&lt;&gt;"",VLOOKUP(Table1[[#This Row],[Grant]],Grants!B:D,3),"")</f>
        <v/>
      </c>
      <c r="BC3062" s="46" t="str">
        <f>TRIM(Table1[[#This Row],[Vendor ID]])</f>
        <v/>
      </c>
      <c r="BD3062">
        <f>IF(Table1[[#This Row],[Reference Number]]=Q3061,BD3061,BD3061+1)</f>
        <v>0</v>
      </c>
    </row>
    <row r="3063" spans="1:56" ht="11.25" customHeight="1" x14ac:dyDescent="0.25">
      <c r="A3063" s="1"/>
      <c r="B3063" s="88" t="str">
        <f>IF(Table1[[#This Row],[Posting Date]]&lt;&gt;"",IF(Table1[[#This Row],[Reference Number]]=Q3062,B3062+1,1),"")</f>
        <v/>
      </c>
      <c r="C3063" s="61"/>
      <c r="D3063" s="61"/>
      <c r="E3063" s="138"/>
      <c r="F3063" s="141" t="str">
        <f>IFERROR(IF(VLOOKUP(Table1[[#This Row],[Budget Code Description]],Dimentions!$X$6:$AC$139,2,FALSE)="","",VLOOKUP(Table1[[#This Row],[Budget Code Description]],Dimentions!$X$6:$AC$139,2,FALSE)),"")</f>
        <v/>
      </c>
      <c r="G3063" s="141"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1" t="str">
        <f>IFERROR(VLOOKUP(Table1[[#This Row],[Budget Code Description]],Table6[#All],8,FALSE),"")</f>
        <v/>
      </c>
      <c r="L3063" s="63"/>
      <c r="M3063" s="65" t="str">
        <f>IFERROR(VLOOKUP(Table1[[#This Row],[Staff ID]],Table2[],2,FALSE),"")</f>
        <v/>
      </c>
      <c r="N3063" s="209" t="str">
        <f>IFERROR(IF(VLOOKUP(Table1[[#This Row],[Budget Code Description]],Dimentions!$X$6:$AC$134,4,FALSE)="","",VLOOKUP(Table1[[#This Row],[Budget Code Description]],Dimentions!$X$6:$AC$134,4,FALSE)),"")</f>
        <v/>
      </c>
      <c r="O3063" s="65" t="str">
        <f>IFERROR(VLOOKUP(Table1[[#This Row],[Vendor ID]],Table549[],2,FALSE),"")</f>
        <v/>
      </c>
      <c r="P3063" s="63"/>
      <c r="Q3063" s="141" t="str">
        <f>IF(Table1[[#This Row],[Posting Date]]&lt;&gt;"",$D$9,"")</f>
        <v/>
      </c>
      <c r="R3063" s="157" t="str">
        <f>IF(Table1[[#This Row],[Posting Date]]&lt;&gt;"",$D$10,"")</f>
        <v/>
      </c>
      <c r="S3063" s="66"/>
      <c r="T3063" s="63"/>
      <c r="U3063" s="67"/>
      <c r="V3063" s="67"/>
      <c r="W3063" s="67" t="str">
        <f t="shared" si="52"/>
        <v/>
      </c>
      <c r="X3063" s="159" t="str">
        <f>IF(E3063="","",(IF(Table1[[#This Row],[Cur]]="USD",Table1[[#This Row],[Cur_Amount Debit]],Table1[[#This Row],[Cur_Amount Debit]]/Table1[[#This Row],[Exchange Rate]])))</f>
        <v/>
      </c>
      <c r="Y3063" s="159" t="str">
        <f>IF(E3063="","",(IF(Table1[[#This Row],[Cur]]="USD",Table1[[#This Row],[Cur_Amount Credit]],Table1[[#This Row],[Cur_Amount Credit]]/ExchangeRate)))</f>
        <v/>
      </c>
      <c r="Z3063" s="201" t="str">
        <f>IF(E3063="","",(Table1[[#This Row],[Debit USD]]-Table1[[#This Row],[Credit USD]]))</f>
        <v/>
      </c>
      <c r="AA3063" s="226"/>
      <c r="AB3063" s="255"/>
      <c r="AC3063" s="1"/>
      <c r="AD3063" s="15"/>
      <c r="AE3063" s="15" t="str">
        <f>IF(AND(OR(Table1[[#This Row],[Account]]="15030",Table1[[#This Row],[Account]]="15035",Table1[[#This Row],[Account]]="20150"),Table1[[#This Row],[Vendor ID]]=""),1,"")</f>
        <v/>
      </c>
      <c r="AF3063" s="15"/>
      <c r="AG3063" s="15"/>
      <c r="AH3063" s="15"/>
      <c r="AI3063" s="46" t="str">
        <f>IF(Table1[[#This Row],[Posting Date]]&lt;&gt;"","GJ-"&amp;CountryID,"")</f>
        <v/>
      </c>
      <c r="AJ3063" s="59" t="str">
        <f>IF(Table1[[#This Row],[Posting Date]]&lt;&gt;"",Table1[[#This Row],[Posting Date]],"")</f>
        <v/>
      </c>
      <c r="AK3063" s="46"/>
      <c r="AL3063" s="46" t="str">
        <f>IF(Table1[[#This Row],[Description]]&lt;&gt;"",Table1[[#This Row],[Description]],"")</f>
        <v/>
      </c>
      <c r="AM3063" s="46" t="str">
        <f>IF(Table1[[#This Row],[Posting Date]]&lt;&gt;"",Table1[[#This Row],[Reference Number]],"")</f>
        <v/>
      </c>
      <c r="AN3063" s="46" t="str">
        <f>TRIM(Table1[[#This Row],[Line '#]])</f>
        <v/>
      </c>
      <c r="AO3063" s="46" t="str">
        <f>TRIM(Table1[[#This Row],[Account]])</f>
        <v/>
      </c>
      <c r="AP3063" s="46" t="str">
        <f>IF(Table1[[#This Row],[Posting Date]]&lt;&gt;"",$D$5,"")</f>
        <v/>
      </c>
      <c r="AQ3063" s="46" t="str">
        <f>TRIM(Table1[[#This Row],[Departments-Prgrams]])</f>
        <v/>
      </c>
      <c r="AR3063" s="46" t="str">
        <f>TRIM(Table1[[#This Row],[Grant]])</f>
        <v/>
      </c>
      <c r="AS3063" s="46" t="str">
        <f>TRIM(Table1[[#This Row],[Staff ID]])</f>
        <v/>
      </c>
      <c r="AT3063" s="46" t="str">
        <f>IF(TRIM(Table1[[#This Row],[Budget Code]])=0,"",TRIM(Table1[[#This Row],[Budget Code]]))</f>
        <v/>
      </c>
      <c r="AU3063" s="46" t="str">
        <f>IF(Table1[[#This Row],[Line Description]]&lt;&gt;"",Table1[[#This Row],[Line Description]],"")</f>
        <v/>
      </c>
      <c r="AV3063" s="46" t="str">
        <f>IF(Table1[[#This Row],[Cur_Amount Debit]]&gt;0,ROUND(Table1[[#This Row],[Cur_Amount Debit]],2),"")</f>
        <v/>
      </c>
      <c r="AW3063" s="46" t="str">
        <f>IF(Table1[[#This Row],[Cur_Amount Credit]]&gt;0,ROUND(Table1[[#This Row],[Cur_Amount Credit]],2),"")</f>
        <v/>
      </c>
      <c r="AX3063" s="46" t="str">
        <f>LEFT(Table1[[#This Row],[Cur]],3)</f>
        <v/>
      </c>
      <c r="AY3063" s="59"/>
      <c r="AZ3063" s="46"/>
      <c r="BA3063" s="46" t="str">
        <f>IF(Table1[[#This Row],[Cur]]&lt;&gt;"",IF(Table1[[#This Row],[Cur]]="USD","",ExchangeRate),"")</f>
        <v/>
      </c>
      <c r="BB3063" s="46" t="str">
        <f>IF(Table1[[#This Row],[Grant]]&lt;&gt;"",VLOOKUP(Table1[[#This Row],[Grant]],Grants!B:D,3),"")</f>
        <v/>
      </c>
      <c r="BC3063" s="46" t="str">
        <f>TRIM(Table1[[#This Row],[Vendor ID]])</f>
        <v/>
      </c>
      <c r="BD3063">
        <f>IF(Table1[[#This Row],[Reference Number]]=Q3062,BD3062,BD3062+1)</f>
        <v>0</v>
      </c>
    </row>
    <row r="3064" spans="1:56" ht="11.25" customHeight="1" x14ac:dyDescent="0.25">
      <c r="A3064" s="1"/>
      <c r="B3064" s="88" t="str">
        <f>IF(Table1[[#This Row],[Posting Date]]&lt;&gt;"",IF(Table1[[#This Row],[Reference Number]]=Q3063,B3063+1,1),"")</f>
        <v/>
      </c>
      <c r="C3064" s="61"/>
      <c r="D3064" s="61"/>
      <c r="E3064" s="138"/>
      <c r="F3064" s="141" t="str">
        <f>IFERROR(IF(VLOOKUP(Table1[[#This Row],[Budget Code Description]],Dimentions!$X$6:$AC$139,2,FALSE)="","",VLOOKUP(Table1[[#This Row],[Budget Code Description]],Dimentions!$X$6:$AC$139,2,FALSE)),"")</f>
        <v/>
      </c>
      <c r="G3064" s="141"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1" t="str">
        <f>IFERROR(VLOOKUP(Table1[[#This Row],[Budget Code Description]],Table6[#All],8,FALSE),"")</f>
        <v/>
      </c>
      <c r="L3064" s="63"/>
      <c r="M3064" s="65" t="str">
        <f>IFERROR(VLOOKUP(Table1[[#This Row],[Staff ID]],Table2[],2,FALSE),"")</f>
        <v/>
      </c>
      <c r="N3064" s="209" t="str">
        <f>IFERROR(IF(VLOOKUP(Table1[[#This Row],[Budget Code Description]],Dimentions!$X$6:$AC$134,4,FALSE)="","",VLOOKUP(Table1[[#This Row],[Budget Code Description]],Dimentions!$X$6:$AC$134,4,FALSE)),"")</f>
        <v/>
      </c>
      <c r="O3064" s="65" t="str">
        <f>IFERROR(VLOOKUP(Table1[[#This Row],[Vendor ID]],Table549[],2,FALSE),"")</f>
        <v/>
      </c>
      <c r="P3064" s="63"/>
      <c r="Q3064" s="141" t="str">
        <f>IF(Table1[[#This Row],[Posting Date]]&lt;&gt;"",$D$9,"")</f>
        <v/>
      </c>
      <c r="R3064" s="157" t="str">
        <f>IF(Table1[[#This Row],[Posting Date]]&lt;&gt;"",$D$10,"")</f>
        <v/>
      </c>
      <c r="S3064" s="66"/>
      <c r="T3064" s="63"/>
      <c r="U3064" s="67"/>
      <c r="V3064" s="67"/>
      <c r="W3064" s="67" t="str">
        <f t="shared" si="52"/>
        <v/>
      </c>
      <c r="X3064" s="159" t="str">
        <f>IF(E3064="","",(IF(Table1[[#This Row],[Cur]]="USD",Table1[[#This Row],[Cur_Amount Debit]],Table1[[#This Row],[Cur_Amount Debit]]/Table1[[#This Row],[Exchange Rate]])))</f>
        <v/>
      </c>
      <c r="Y3064" s="159" t="str">
        <f>IF(E3064="","",(IF(Table1[[#This Row],[Cur]]="USD",Table1[[#This Row],[Cur_Amount Credit]],Table1[[#This Row],[Cur_Amount Credit]]/ExchangeRate)))</f>
        <v/>
      </c>
      <c r="Z3064" s="201" t="str">
        <f>IF(E3064="","",(Table1[[#This Row],[Debit USD]]-Table1[[#This Row],[Credit USD]]))</f>
        <v/>
      </c>
      <c r="AA3064" s="226"/>
      <c r="AB3064" s="255"/>
      <c r="AC3064" s="1"/>
      <c r="AD3064" s="15"/>
      <c r="AE3064" s="15" t="str">
        <f>IF(AND(OR(Table1[[#This Row],[Account]]="15030",Table1[[#This Row],[Account]]="15035",Table1[[#This Row],[Account]]="20150"),Table1[[#This Row],[Vendor ID]]=""),1,"")</f>
        <v/>
      </c>
      <c r="AF3064" s="15"/>
      <c r="AG3064" s="15"/>
      <c r="AH3064" s="15"/>
      <c r="AI3064" s="46" t="str">
        <f>IF(Table1[[#This Row],[Posting Date]]&lt;&gt;"","GJ-"&amp;CountryID,"")</f>
        <v/>
      </c>
      <c r="AJ3064" s="59" t="str">
        <f>IF(Table1[[#This Row],[Posting Date]]&lt;&gt;"",Table1[[#This Row],[Posting Date]],"")</f>
        <v/>
      </c>
      <c r="AK3064" s="46"/>
      <c r="AL3064" s="46" t="str">
        <f>IF(Table1[[#This Row],[Description]]&lt;&gt;"",Table1[[#This Row],[Description]],"")</f>
        <v/>
      </c>
      <c r="AM3064" s="46" t="str">
        <f>IF(Table1[[#This Row],[Posting Date]]&lt;&gt;"",Table1[[#This Row],[Reference Number]],"")</f>
        <v/>
      </c>
      <c r="AN3064" s="46" t="str">
        <f>TRIM(Table1[[#This Row],[Line '#]])</f>
        <v/>
      </c>
      <c r="AO3064" s="46" t="str">
        <f>TRIM(Table1[[#This Row],[Account]])</f>
        <v/>
      </c>
      <c r="AP3064" s="46" t="str">
        <f>IF(Table1[[#This Row],[Posting Date]]&lt;&gt;"",$D$5,"")</f>
        <v/>
      </c>
      <c r="AQ3064" s="46" t="str">
        <f>TRIM(Table1[[#This Row],[Departments-Prgrams]])</f>
        <v/>
      </c>
      <c r="AR3064" s="46" t="str">
        <f>TRIM(Table1[[#This Row],[Grant]])</f>
        <v/>
      </c>
      <c r="AS3064" s="46" t="str">
        <f>TRIM(Table1[[#This Row],[Staff ID]])</f>
        <v/>
      </c>
      <c r="AT3064" s="46" t="str">
        <f>IF(TRIM(Table1[[#This Row],[Budget Code]])=0,"",TRIM(Table1[[#This Row],[Budget Code]]))</f>
        <v/>
      </c>
      <c r="AU3064" s="46" t="str">
        <f>IF(Table1[[#This Row],[Line Description]]&lt;&gt;"",Table1[[#This Row],[Line Description]],"")</f>
        <v/>
      </c>
      <c r="AV3064" s="46" t="str">
        <f>IF(Table1[[#This Row],[Cur_Amount Debit]]&gt;0,ROUND(Table1[[#This Row],[Cur_Amount Debit]],2),"")</f>
        <v/>
      </c>
      <c r="AW3064" s="46" t="str">
        <f>IF(Table1[[#This Row],[Cur_Amount Credit]]&gt;0,ROUND(Table1[[#This Row],[Cur_Amount Credit]],2),"")</f>
        <v/>
      </c>
      <c r="AX3064" s="46" t="str">
        <f>LEFT(Table1[[#This Row],[Cur]],3)</f>
        <v/>
      </c>
      <c r="AY3064" s="59"/>
      <c r="AZ3064" s="46"/>
      <c r="BA3064" s="46" t="str">
        <f>IF(Table1[[#This Row],[Cur]]&lt;&gt;"",IF(Table1[[#This Row],[Cur]]="USD","",ExchangeRate),"")</f>
        <v/>
      </c>
      <c r="BB3064" s="46" t="str">
        <f>IF(Table1[[#This Row],[Grant]]&lt;&gt;"",VLOOKUP(Table1[[#This Row],[Grant]],Grants!B:D,3),"")</f>
        <v/>
      </c>
      <c r="BC3064" s="46" t="str">
        <f>TRIM(Table1[[#This Row],[Vendor ID]])</f>
        <v/>
      </c>
      <c r="BD3064">
        <f>IF(Table1[[#This Row],[Reference Number]]=Q3063,BD3063,BD3063+1)</f>
        <v>0</v>
      </c>
    </row>
    <row r="3065" spans="1:56" ht="11.25" customHeight="1" x14ac:dyDescent="0.25">
      <c r="A3065" s="1"/>
      <c r="B3065" s="88" t="str">
        <f>IF(Table1[[#This Row],[Posting Date]]&lt;&gt;"",IF(Table1[[#This Row],[Reference Number]]=Q3064,B3064+1,1),"")</f>
        <v/>
      </c>
      <c r="C3065" s="61"/>
      <c r="D3065" s="61"/>
      <c r="E3065" s="138"/>
      <c r="F3065" s="141" t="str">
        <f>IFERROR(IF(VLOOKUP(Table1[[#This Row],[Budget Code Description]],Dimentions!$X$6:$AC$139,2,FALSE)="","",VLOOKUP(Table1[[#This Row],[Budget Code Description]],Dimentions!$X$6:$AC$139,2,FALSE)),"")</f>
        <v/>
      </c>
      <c r="G3065" s="141"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1" t="str">
        <f>IFERROR(VLOOKUP(Table1[[#This Row],[Budget Code Description]],Table6[#All],8,FALSE),"")</f>
        <v/>
      </c>
      <c r="L3065" s="63"/>
      <c r="M3065" s="65" t="str">
        <f>IFERROR(VLOOKUP(Table1[[#This Row],[Staff ID]],Table2[],2,FALSE),"")</f>
        <v/>
      </c>
      <c r="N3065" s="209" t="str">
        <f>IFERROR(IF(VLOOKUP(Table1[[#This Row],[Budget Code Description]],Dimentions!$X$6:$AC$134,4,FALSE)="","",VLOOKUP(Table1[[#This Row],[Budget Code Description]],Dimentions!$X$6:$AC$134,4,FALSE)),"")</f>
        <v/>
      </c>
      <c r="O3065" s="65" t="str">
        <f>IFERROR(VLOOKUP(Table1[[#This Row],[Vendor ID]],Table549[],2,FALSE),"")</f>
        <v/>
      </c>
      <c r="P3065" s="63"/>
      <c r="Q3065" s="141" t="str">
        <f>IF(Table1[[#This Row],[Posting Date]]&lt;&gt;"",$D$9,"")</f>
        <v/>
      </c>
      <c r="R3065" s="157" t="str">
        <f>IF(Table1[[#This Row],[Posting Date]]&lt;&gt;"",$D$10,"")</f>
        <v/>
      </c>
      <c r="S3065" s="66"/>
      <c r="T3065" s="63"/>
      <c r="U3065" s="67"/>
      <c r="V3065" s="67"/>
      <c r="W3065" s="67" t="str">
        <f t="shared" si="52"/>
        <v/>
      </c>
      <c r="X3065" s="159" t="str">
        <f>IF(E3065="","",(IF(Table1[[#This Row],[Cur]]="USD",Table1[[#This Row],[Cur_Amount Debit]],Table1[[#This Row],[Cur_Amount Debit]]/Table1[[#This Row],[Exchange Rate]])))</f>
        <v/>
      </c>
      <c r="Y3065" s="159" t="str">
        <f>IF(E3065="","",(IF(Table1[[#This Row],[Cur]]="USD",Table1[[#This Row],[Cur_Amount Credit]],Table1[[#This Row],[Cur_Amount Credit]]/ExchangeRate)))</f>
        <v/>
      </c>
      <c r="Z3065" s="201" t="str">
        <f>IF(E3065="","",(Table1[[#This Row],[Debit USD]]-Table1[[#This Row],[Credit USD]]))</f>
        <v/>
      </c>
      <c r="AA3065" s="226"/>
      <c r="AB3065" s="255"/>
      <c r="AC3065" s="1"/>
      <c r="AD3065" s="15"/>
      <c r="AE3065" s="15" t="str">
        <f>IF(AND(OR(Table1[[#This Row],[Account]]="15030",Table1[[#This Row],[Account]]="15035",Table1[[#This Row],[Account]]="20150"),Table1[[#This Row],[Vendor ID]]=""),1,"")</f>
        <v/>
      </c>
      <c r="AF3065" s="15"/>
      <c r="AG3065" s="15"/>
      <c r="AH3065" s="15"/>
      <c r="AI3065" s="46" t="str">
        <f>IF(Table1[[#This Row],[Posting Date]]&lt;&gt;"","GJ-"&amp;CountryID,"")</f>
        <v/>
      </c>
      <c r="AJ3065" s="59" t="str">
        <f>IF(Table1[[#This Row],[Posting Date]]&lt;&gt;"",Table1[[#This Row],[Posting Date]],"")</f>
        <v/>
      </c>
      <c r="AK3065" s="46"/>
      <c r="AL3065" s="46" t="str">
        <f>IF(Table1[[#This Row],[Description]]&lt;&gt;"",Table1[[#This Row],[Description]],"")</f>
        <v/>
      </c>
      <c r="AM3065" s="46" t="str">
        <f>IF(Table1[[#This Row],[Posting Date]]&lt;&gt;"",Table1[[#This Row],[Reference Number]],"")</f>
        <v/>
      </c>
      <c r="AN3065" s="46" t="str">
        <f>TRIM(Table1[[#This Row],[Line '#]])</f>
        <v/>
      </c>
      <c r="AO3065" s="46" t="str">
        <f>TRIM(Table1[[#This Row],[Account]])</f>
        <v/>
      </c>
      <c r="AP3065" s="46" t="str">
        <f>IF(Table1[[#This Row],[Posting Date]]&lt;&gt;"",$D$5,"")</f>
        <v/>
      </c>
      <c r="AQ3065" s="46" t="str">
        <f>TRIM(Table1[[#This Row],[Departments-Prgrams]])</f>
        <v/>
      </c>
      <c r="AR3065" s="46" t="str">
        <f>TRIM(Table1[[#This Row],[Grant]])</f>
        <v/>
      </c>
      <c r="AS3065" s="46" t="str">
        <f>TRIM(Table1[[#This Row],[Staff ID]])</f>
        <v/>
      </c>
      <c r="AT3065" s="46" t="str">
        <f>IF(TRIM(Table1[[#This Row],[Budget Code]])=0,"",TRIM(Table1[[#This Row],[Budget Code]]))</f>
        <v/>
      </c>
      <c r="AU3065" s="46" t="str">
        <f>IF(Table1[[#This Row],[Line Description]]&lt;&gt;"",Table1[[#This Row],[Line Description]],"")</f>
        <v/>
      </c>
      <c r="AV3065" s="46" t="str">
        <f>IF(Table1[[#This Row],[Cur_Amount Debit]]&gt;0,ROUND(Table1[[#This Row],[Cur_Amount Debit]],2),"")</f>
        <v/>
      </c>
      <c r="AW3065" s="46" t="str">
        <f>IF(Table1[[#This Row],[Cur_Amount Credit]]&gt;0,ROUND(Table1[[#This Row],[Cur_Amount Credit]],2),"")</f>
        <v/>
      </c>
      <c r="AX3065" s="46" t="str">
        <f>LEFT(Table1[[#This Row],[Cur]],3)</f>
        <v/>
      </c>
      <c r="AY3065" s="59"/>
      <c r="AZ3065" s="46"/>
      <c r="BA3065" s="46" t="str">
        <f>IF(Table1[[#This Row],[Cur]]&lt;&gt;"",IF(Table1[[#This Row],[Cur]]="USD","",ExchangeRate),"")</f>
        <v/>
      </c>
      <c r="BB3065" s="46" t="str">
        <f>IF(Table1[[#This Row],[Grant]]&lt;&gt;"",VLOOKUP(Table1[[#This Row],[Grant]],Grants!B:D,3),"")</f>
        <v/>
      </c>
      <c r="BC3065" s="46" t="str">
        <f>TRIM(Table1[[#This Row],[Vendor ID]])</f>
        <v/>
      </c>
      <c r="BD3065">
        <f>IF(Table1[[#This Row],[Reference Number]]=Q3064,BD3064,BD3064+1)</f>
        <v>0</v>
      </c>
    </row>
    <row r="3066" spans="1:56" ht="11.25" customHeight="1" x14ac:dyDescent="0.25">
      <c r="A3066" s="1"/>
      <c r="B3066" s="88" t="str">
        <f>IF(Table1[[#This Row],[Posting Date]]&lt;&gt;"",IF(Table1[[#This Row],[Reference Number]]=Q3065,B3065+1,1),"")</f>
        <v/>
      </c>
      <c r="C3066" s="61"/>
      <c r="D3066" s="61"/>
      <c r="E3066" s="138"/>
      <c r="F3066" s="141" t="str">
        <f>IFERROR(IF(VLOOKUP(Table1[[#This Row],[Budget Code Description]],Dimentions!$X$6:$AC$139,2,FALSE)="","",VLOOKUP(Table1[[#This Row],[Budget Code Description]],Dimentions!$X$6:$AC$139,2,FALSE)),"")</f>
        <v/>
      </c>
      <c r="G3066" s="141"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1" t="str">
        <f>IFERROR(VLOOKUP(Table1[[#This Row],[Budget Code Description]],Table6[#All],8,FALSE),"")</f>
        <v/>
      </c>
      <c r="L3066" s="63"/>
      <c r="M3066" s="65" t="str">
        <f>IFERROR(VLOOKUP(Table1[[#This Row],[Staff ID]],Table2[],2,FALSE),"")</f>
        <v/>
      </c>
      <c r="N3066" s="209" t="str">
        <f>IFERROR(IF(VLOOKUP(Table1[[#This Row],[Budget Code Description]],Dimentions!$X$6:$AC$134,4,FALSE)="","",VLOOKUP(Table1[[#This Row],[Budget Code Description]],Dimentions!$X$6:$AC$134,4,FALSE)),"")</f>
        <v/>
      </c>
      <c r="O3066" s="65" t="str">
        <f>IFERROR(VLOOKUP(Table1[[#This Row],[Vendor ID]],Table549[],2,FALSE),"")</f>
        <v/>
      </c>
      <c r="P3066" s="63"/>
      <c r="Q3066" s="141" t="str">
        <f>IF(Table1[[#This Row],[Posting Date]]&lt;&gt;"",$D$9,"")</f>
        <v/>
      </c>
      <c r="R3066" s="157" t="str">
        <f>IF(Table1[[#This Row],[Posting Date]]&lt;&gt;"",$D$10,"")</f>
        <v/>
      </c>
      <c r="S3066" s="66"/>
      <c r="T3066" s="63"/>
      <c r="U3066" s="67"/>
      <c r="V3066" s="67"/>
      <c r="W3066" s="67" t="str">
        <f t="shared" si="52"/>
        <v/>
      </c>
      <c r="X3066" s="159" t="str">
        <f>IF(E3066="","",(IF(Table1[[#This Row],[Cur]]="USD",Table1[[#This Row],[Cur_Amount Debit]],Table1[[#This Row],[Cur_Amount Debit]]/Table1[[#This Row],[Exchange Rate]])))</f>
        <v/>
      </c>
      <c r="Y3066" s="159" t="str">
        <f>IF(E3066="","",(IF(Table1[[#This Row],[Cur]]="USD",Table1[[#This Row],[Cur_Amount Credit]],Table1[[#This Row],[Cur_Amount Credit]]/ExchangeRate)))</f>
        <v/>
      </c>
      <c r="Z3066" s="201" t="str">
        <f>IF(E3066="","",(Table1[[#This Row],[Debit USD]]-Table1[[#This Row],[Credit USD]]))</f>
        <v/>
      </c>
      <c r="AA3066" s="226"/>
      <c r="AB3066" s="255"/>
      <c r="AC3066" s="1"/>
      <c r="AD3066" s="15"/>
      <c r="AE3066" s="15" t="str">
        <f>IF(AND(OR(Table1[[#This Row],[Account]]="15030",Table1[[#This Row],[Account]]="15035",Table1[[#This Row],[Account]]="20150"),Table1[[#This Row],[Vendor ID]]=""),1,"")</f>
        <v/>
      </c>
      <c r="AF3066" s="15"/>
      <c r="AG3066" s="15"/>
      <c r="AH3066" s="15"/>
      <c r="AI3066" s="46" t="str">
        <f>IF(Table1[[#This Row],[Posting Date]]&lt;&gt;"","GJ-"&amp;CountryID,"")</f>
        <v/>
      </c>
      <c r="AJ3066" s="59" t="str">
        <f>IF(Table1[[#This Row],[Posting Date]]&lt;&gt;"",Table1[[#This Row],[Posting Date]],"")</f>
        <v/>
      </c>
      <c r="AK3066" s="46"/>
      <c r="AL3066" s="46" t="str">
        <f>IF(Table1[[#This Row],[Description]]&lt;&gt;"",Table1[[#This Row],[Description]],"")</f>
        <v/>
      </c>
      <c r="AM3066" s="46" t="str">
        <f>IF(Table1[[#This Row],[Posting Date]]&lt;&gt;"",Table1[[#This Row],[Reference Number]],"")</f>
        <v/>
      </c>
      <c r="AN3066" s="46" t="str">
        <f>TRIM(Table1[[#This Row],[Line '#]])</f>
        <v/>
      </c>
      <c r="AO3066" s="46" t="str">
        <f>TRIM(Table1[[#This Row],[Account]])</f>
        <v/>
      </c>
      <c r="AP3066" s="46" t="str">
        <f>IF(Table1[[#This Row],[Posting Date]]&lt;&gt;"",$D$5,"")</f>
        <v/>
      </c>
      <c r="AQ3066" s="46" t="str">
        <f>TRIM(Table1[[#This Row],[Departments-Prgrams]])</f>
        <v/>
      </c>
      <c r="AR3066" s="46" t="str">
        <f>TRIM(Table1[[#This Row],[Grant]])</f>
        <v/>
      </c>
      <c r="AS3066" s="46" t="str">
        <f>TRIM(Table1[[#This Row],[Staff ID]])</f>
        <v/>
      </c>
      <c r="AT3066" s="46" t="str">
        <f>IF(TRIM(Table1[[#This Row],[Budget Code]])=0,"",TRIM(Table1[[#This Row],[Budget Code]]))</f>
        <v/>
      </c>
      <c r="AU3066" s="46" t="str">
        <f>IF(Table1[[#This Row],[Line Description]]&lt;&gt;"",Table1[[#This Row],[Line Description]],"")</f>
        <v/>
      </c>
      <c r="AV3066" s="46" t="str">
        <f>IF(Table1[[#This Row],[Cur_Amount Debit]]&gt;0,ROUND(Table1[[#This Row],[Cur_Amount Debit]],2),"")</f>
        <v/>
      </c>
      <c r="AW3066" s="46" t="str">
        <f>IF(Table1[[#This Row],[Cur_Amount Credit]]&gt;0,ROUND(Table1[[#This Row],[Cur_Amount Credit]],2),"")</f>
        <v/>
      </c>
      <c r="AX3066" s="46" t="str">
        <f>LEFT(Table1[[#This Row],[Cur]],3)</f>
        <v/>
      </c>
      <c r="AY3066" s="59"/>
      <c r="AZ3066" s="46"/>
      <c r="BA3066" s="46" t="str">
        <f>IF(Table1[[#This Row],[Cur]]&lt;&gt;"",IF(Table1[[#This Row],[Cur]]="USD","",ExchangeRate),"")</f>
        <v/>
      </c>
      <c r="BB3066" s="46" t="str">
        <f>IF(Table1[[#This Row],[Grant]]&lt;&gt;"",VLOOKUP(Table1[[#This Row],[Grant]],Grants!B:D,3),"")</f>
        <v/>
      </c>
      <c r="BC3066" s="46" t="str">
        <f>TRIM(Table1[[#This Row],[Vendor ID]])</f>
        <v/>
      </c>
      <c r="BD3066">
        <f>IF(Table1[[#This Row],[Reference Number]]=Q3065,BD3065,BD3065+1)</f>
        <v>0</v>
      </c>
    </row>
    <row r="3067" spans="1:56" ht="11.25" customHeight="1" x14ac:dyDescent="0.25">
      <c r="A3067" s="1"/>
      <c r="B3067" s="88" t="str">
        <f>IF(Table1[[#This Row],[Posting Date]]&lt;&gt;"",IF(Table1[[#This Row],[Reference Number]]=Q3066,B3066+1,1),"")</f>
        <v/>
      </c>
      <c r="C3067" s="61"/>
      <c r="D3067" s="61"/>
      <c r="E3067" s="138"/>
      <c r="F3067" s="141" t="str">
        <f>IFERROR(IF(VLOOKUP(Table1[[#This Row],[Budget Code Description]],Dimentions!$X$6:$AC$139,2,FALSE)="","",VLOOKUP(Table1[[#This Row],[Budget Code Description]],Dimentions!$X$6:$AC$139,2,FALSE)),"")</f>
        <v/>
      </c>
      <c r="G3067" s="141"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1" t="str">
        <f>IFERROR(VLOOKUP(Table1[[#This Row],[Budget Code Description]],Table6[#All],8,FALSE),"")</f>
        <v/>
      </c>
      <c r="L3067" s="63"/>
      <c r="M3067" s="65" t="str">
        <f>IFERROR(VLOOKUP(Table1[[#This Row],[Staff ID]],Table2[],2,FALSE),"")</f>
        <v/>
      </c>
      <c r="N3067" s="209" t="str">
        <f>IFERROR(IF(VLOOKUP(Table1[[#This Row],[Budget Code Description]],Dimentions!$X$6:$AC$134,4,FALSE)="","",VLOOKUP(Table1[[#This Row],[Budget Code Description]],Dimentions!$X$6:$AC$134,4,FALSE)),"")</f>
        <v/>
      </c>
      <c r="O3067" s="65" t="str">
        <f>IFERROR(VLOOKUP(Table1[[#This Row],[Vendor ID]],Table549[],2,FALSE),"")</f>
        <v/>
      </c>
      <c r="P3067" s="63"/>
      <c r="Q3067" s="141" t="str">
        <f>IF(Table1[[#This Row],[Posting Date]]&lt;&gt;"",$D$9,"")</f>
        <v/>
      </c>
      <c r="R3067" s="157" t="str">
        <f>IF(Table1[[#This Row],[Posting Date]]&lt;&gt;"",$D$10,"")</f>
        <v/>
      </c>
      <c r="S3067" s="66"/>
      <c r="T3067" s="63"/>
      <c r="U3067" s="67"/>
      <c r="V3067" s="67"/>
      <c r="W3067" s="67" t="str">
        <f t="shared" si="52"/>
        <v/>
      </c>
      <c r="X3067" s="159" t="str">
        <f>IF(E3067="","",(IF(Table1[[#This Row],[Cur]]="USD",Table1[[#This Row],[Cur_Amount Debit]],Table1[[#This Row],[Cur_Amount Debit]]/Table1[[#This Row],[Exchange Rate]])))</f>
        <v/>
      </c>
      <c r="Y3067" s="159" t="str">
        <f>IF(E3067="","",(IF(Table1[[#This Row],[Cur]]="USD",Table1[[#This Row],[Cur_Amount Credit]],Table1[[#This Row],[Cur_Amount Credit]]/ExchangeRate)))</f>
        <v/>
      </c>
      <c r="Z3067" s="201" t="str">
        <f>IF(E3067="","",(Table1[[#This Row],[Debit USD]]-Table1[[#This Row],[Credit USD]]))</f>
        <v/>
      </c>
      <c r="AA3067" s="226"/>
      <c r="AB3067" s="255"/>
      <c r="AC3067" s="1"/>
      <c r="AD3067" s="15"/>
      <c r="AE3067" s="15" t="str">
        <f>IF(AND(OR(Table1[[#This Row],[Account]]="15030",Table1[[#This Row],[Account]]="15035",Table1[[#This Row],[Account]]="20150"),Table1[[#This Row],[Vendor ID]]=""),1,"")</f>
        <v/>
      </c>
      <c r="AF3067" s="15"/>
      <c r="AG3067" s="15"/>
      <c r="AH3067" s="15"/>
      <c r="AI3067" s="46" t="str">
        <f>IF(Table1[[#This Row],[Posting Date]]&lt;&gt;"","GJ-"&amp;CountryID,"")</f>
        <v/>
      </c>
      <c r="AJ3067" s="59" t="str">
        <f>IF(Table1[[#This Row],[Posting Date]]&lt;&gt;"",Table1[[#This Row],[Posting Date]],"")</f>
        <v/>
      </c>
      <c r="AK3067" s="46"/>
      <c r="AL3067" s="46" t="str">
        <f>IF(Table1[[#This Row],[Description]]&lt;&gt;"",Table1[[#This Row],[Description]],"")</f>
        <v/>
      </c>
      <c r="AM3067" s="46" t="str">
        <f>IF(Table1[[#This Row],[Posting Date]]&lt;&gt;"",Table1[[#This Row],[Reference Number]],"")</f>
        <v/>
      </c>
      <c r="AN3067" s="46" t="str">
        <f>TRIM(Table1[[#This Row],[Line '#]])</f>
        <v/>
      </c>
      <c r="AO3067" s="46" t="str">
        <f>TRIM(Table1[[#This Row],[Account]])</f>
        <v/>
      </c>
      <c r="AP3067" s="46" t="str">
        <f>IF(Table1[[#This Row],[Posting Date]]&lt;&gt;"",$D$5,"")</f>
        <v/>
      </c>
      <c r="AQ3067" s="46" t="str">
        <f>TRIM(Table1[[#This Row],[Departments-Prgrams]])</f>
        <v/>
      </c>
      <c r="AR3067" s="46" t="str">
        <f>TRIM(Table1[[#This Row],[Grant]])</f>
        <v/>
      </c>
      <c r="AS3067" s="46" t="str">
        <f>TRIM(Table1[[#This Row],[Staff ID]])</f>
        <v/>
      </c>
      <c r="AT3067" s="46" t="str">
        <f>IF(TRIM(Table1[[#This Row],[Budget Code]])=0,"",TRIM(Table1[[#This Row],[Budget Code]]))</f>
        <v/>
      </c>
      <c r="AU3067" s="46" t="str">
        <f>IF(Table1[[#This Row],[Line Description]]&lt;&gt;"",Table1[[#This Row],[Line Description]],"")</f>
        <v/>
      </c>
      <c r="AV3067" s="46" t="str">
        <f>IF(Table1[[#This Row],[Cur_Amount Debit]]&gt;0,ROUND(Table1[[#This Row],[Cur_Amount Debit]],2),"")</f>
        <v/>
      </c>
      <c r="AW3067" s="46" t="str">
        <f>IF(Table1[[#This Row],[Cur_Amount Credit]]&gt;0,ROUND(Table1[[#This Row],[Cur_Amount Credit]],2),"")</f>
        <v/>
      </c>
      <c r="AX3067" s="46" t="str">
        <f>LEFT(Table1[[#This Row],[Cur]],3)</f>
        <v/>
      </c>
      <c r="AY3067" s="59"/>
      <c r="AZ3067" s="46"/>
      <c r="BA3067" s="46" t="str">
        <f>IF(Table1[[#This Row],[Cur]]&lt;&gt;"",IF(Table1[[#This Row],[Cur]]="USD","",ExchangeRate),"")</f>
        <v/>
      </c>
      <c r="BB3067" s="46" t="str">
        <f>IF(Table1[[#This Row],[Grant]]&lt;&gt;"",VLOOKUP(Table1[[#This Row],[Grant]],Grants!B:D,3),"")</f>
        <v/>
      </c>
      <c r="BC3067" s="46" t="str">
        <f>TRIM(Table1[[#This Row],[Vendor ID]])</f>
        <v/>
      </c>
      <c r="BD3067">
        <f>IF(Table1[[#This Row],[Reference Number]]=Q3066,BD3066,BD3066+1)</f>
        <v>0</v>
      </c>
    </row>
    <row r="3068" spans="1:56" ht="11.25" customHeight="1" x14ac:dyDescent="0.25">
      <c r="A3068" s="1"/>
      <c r="B3068" s="88" t="str">
        <f>IF(Table1[[#This Row],[Posting Date]]&lt;&gt;"",IF(Table1[[#This Row],[Reference Number]]=Q3067,B3067+1,1),"")</f>
        <v/>
      </c>
      <c r="C3068" s="61"/>
      <c r="D3068" s="61"/>
      <c r="E3068" s="138"/>
      <c r="F3068" s="141" t="str">
        <f>IFERROR(IF(VLOOKUP(Table1[[#This Row],[Budget Code Description]],Dimentions!$X$6:$AC$139,2,FALSE)="","",VLOOKUP(Table1[[#This Row],[Budget Code Description]],Dimentions!$X$6:$AC$139,2,FALSE)),"")</f>
        <v/>
      </c>
      <c r="G3068" s="141"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1" t="str">
        <f>IFERROR(VLOOKUP(Table1[[#This Row],[Budget Code Description]],Table6[#All],8,FALSE),"")</f>
        <v/>
      </c>
      <c r="L3068" s="63"/>
      <c r="M3068" s="65" t="str">
        <f>IFERROR(VLOOKUP(Table1[[#This Row],[Staff ID]],Table2[],2,FALSE),"")</f>
        <v/>
      </c>
      <c r="N3068" s="209" t="str">
        <f>IFERROR(IF(VLOOKUP(Table1[[#This Row],[Budget Code Description]],Dimentions!$X$6:$AC$134,4,FALSE)="","",VLOOKUP(Table1[[#This Row],[Budget Code Description]],Dimentions!$X$6:$AC$134,4,FALSE)),"")</f>
        <v/>
      </c>
      <c r="O3068" s="65" t="str">
        <f>IFERROR(VLOOKUP(Table1[[#This Row],[Vendor ID]],Table549[],2,FALSE),"")</f>
        <v/>
      </c>
      <c r="P3068" s="63"/>
      <c r="Q3068" s="141" t="str">
        <f>IF(Table1[[#This Row],[Posting Date]]&lt;&gt;"",$D$9,"")</f>
        <v/>
      </c>
      <c r="R3068" s="157" t="str">
        <f>IF(Table1[[#This Row],[Posting Date]]&lt;&gt;"",$D$10,"")</f>
        <v/>
      </c>
      <c r="S3068" s="66"/>
      <c r="T3068" s="63"/>
      <c r="U3068" s="67"/>
      <c r="V3068" s="67"/>
      <c r="W3068" s="67" t="str">
        <f t="shared" si="52"/>
        <v/>
      </c>
      <c r="X3068" s="159" t="str">
        <f>IF(E3068="","",(IF(Table1[[#This Row],[Cur]]="USD",Table1[[#This Row],[Cur_Amount Debit]],Table1[[#This Row],[Cur_Amount Debit]]/Table1[[#This Row],[Exchange Rate]])))</f>
        <v/>
      </c>
      <c r="Y3068" s="159" t="str">
        <f>IF(E3068="","",(IF(Table1[[#This Row],[Cur]]="USD",Table1[[#This Row],[Cur_Amount Credit]],Table1[[#This Row],[Cur_Amount Credit]]/ExchangeRate)))</f>
        <v/>
      </c>
      <c r="Z3068" s="201" t="str">
        <f>IF(E3068="","",(Table1[[#This Row],[Debit USD]]-Table1[[#This Row],[Credit USD]]))</f>
        <v/>
      </c>
      <c r="AA3068" s="226"/>
      <c r="AB3068" s="255"/>
      <c r="AC3068" s="1"/>
      <c r="AD3068" s="15"/>
      <c r="AE3068" s="15" t="str">
        <f>IF(AND(OR(Table1[[#This Row],[Account]]="15030",Table1[[#This Row],[Account]]="15035",Table1[[#This Row],[Account]]="20150"),Table1[[#This Row],[Vendor ID]]=""),1,"")</f>
        <v/>
      </c>
      <c r="AF3068" s="15"/>
      <c r="AG3068" s="15"/>
      <c r="AH3068" s="15"/>
      <c r="AI3068" s="46" t="str">
        <f>IF(Table1[[#This Row],[Posting Date]]&lt;&gt;"","GJ-"&amp;CountryID,"")</f>
        <v/>
      </c>
      <c r="AJ3068" s="59" t="str">
        <f>IF(Table1[[#This Row],[Posting Date]]&lt;&gt;"",Table1[[#This Row],[Posting Date]],"")</f>
        <v/>
      </c>
      <c r="AK3068" s="46"/>
      <c r="AL3068" s="46" t="str">
        <f>IF(Table1[[#This Row],[Description]]&lt;&gt;"",Table1[[#This Row],[Description]],"")</f>
        <v/>
      </c>
      <c r="AM3068" s="46" t="str">
        <f>IF(Table1[[#This Row],[Posting Date]]&lt;&gt;"",Table1[[#This Row],[Reference Number]],"")</f>
        <v/>
      </c>
      <c r="AN3068" s="46" t="str">
        <f>TRIM(Table1[[#This Row],[Line '#]])</f>
        <v/>
      </c>
      <c r="AO3068" s="46" t="str">
        <f>TRIM(Table1[[#This Row],[Account]])</f>
        <v/>
      </c>
      <c r="AP3068" s="46" t="str">
        <f>IF(Table1[[#This Row],[Posting Date]]&lt;&gt;"",$D$5,"")</f>
        <v/>
      </c>
      <c r="AQ3068" s="46" t="str">
        <f>TRIM(Table1[[#This Row],[Departments-Prgrams]])</f>
        <v/>
      </c>
      <c r="AR3068" s="46" t="str">
        <f>TRIM(Table1[[#This Row],[Grant]])</f>
        <v/>
      </c>
      <c r="AS3068" s="46" t="str">
        <f>TRIM(Table1[[#This Row],[Staff ID]])</f>
        <v/>
      </c>
      <c r="AT3068" s="46" t="str">
        <f>IF(TRIM(Table1[[#This Row],[Budget Code]])=0,"",TRIM(Table1[[#This Row],[Budget Code]]))</f>
        <v/>
      </c>
      <c r="AU3068" s="46" t="str">
        <f>IF(Table1[[#This Row],[Line Description]]&lt;&gt;"",Table1[[#This Row],[Line Description]],"")</f>
        <v/>
      </c>
      <c r="AV3068" s="46" t="str">
        <f>IF(Table1[[#This Row],[Cur_Amount Debit]]&gt;0,ROUND(Table1[[#This Row],[Cur_Amount Debit]],2),"")</f>
        <v/>
      </c>
      <c r="AW3068" s="46" t="str">
        <f>IF(Table1[[#This Row],[Cur_Amount Credit]]&gt;0,ROUND(Table1[[#This Row],[Cur_Amount Credit]],2),"")</f>
        <v/>
      </c>
      <c r="AX3068" s="46" t="str">
        <f>LEFT(Table1[[#This Row],[Cur]],3)</f>
        <v/>
      </c>
      <c r="AY3068" s="59"/>
      <c r="AZ3068" s="46"/>
      <c r="BA3068" s="46" t="str">
        <f>IF(Table1[[#This Row],[Cur]]&lt;&gt;"",IF(Table1[[#This Row],[Cur]]="USD","",ExchangeRate),"")</f>
        <v/>
      </c>
      <c r="BB3068" s="46" t="str">
        <f>IF(Table1[[#This Row],[Grant]]&lt;&gt;"",VLOOKUP(Table1[[#This Row],[Grant]],Grants!B:D,3),"")</f>
        <v/>
      </c>
      <c r="BC3068" s="46" t="str">
        <f>TRIM(Table1[[#This Row],[Vendor ID]])</f>
        <v/>
      </c>
      <c r="BD3068">
        <f>IF(Table1[[#This Row],[Reference Number]]=Q3067,BD3067,BD3067+1)</f>
        <v>0</v>
      </c>
    </row>
    <row r="3069" spans="1:56" ht="11.25" customHeight="1" x14ac:dyDescent="0.25">
      <c r="A3069" s="1"/>
      <c r="B3069" s="88" t="str">
        <f>IF(Table1[[#This Row],[Posting Date]]&lt;&gt;"",IF(Table1[[#This Row],[Reference Number]]=Q3068,B3068+1,1),"")</f>
        <v/>
      </c>
      <c r="C3069" s="61"/>
      <c r="D3069" s="61"/>
      <c r="E3069" s="138"/>
      <c r="F3069" s="141" t="str">
        <f>IFERROR(IF(VLOOKUP(Table1[[#This Row],[Budget Code Description]],Dimentions!$X$6:$AC$139,2,FALSE)="","",VLOOKUP(Table1[[#This Row],[Budget Code Description]],Dimentions!$X$6:$AC$139,2,FALSE)),"")</f>
        <v/>
      </c>
      <c r="G3069" s="141"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1" t="str">
        <f>IFERROR(VLOOKUP(Table1[[#This Row],[Budget Code Description]],Table6[#All],8,FALSE),"")</f>
        <v/>
      </c>
      <c r="L3069" s="63"/>
      <c r="M3069" s="65" t="str">
        <f>IFERROR(VLOOKUP(Table1[[#This Row],[Staff ID]],Table2[],2,FALSE),"")</f>
        <v/>
      </c>
      <c r="N3069" s="209" t="str">
        <f>IFERROR(IF(VLOOKUP(Table1[[#This Row],[Budget Code Description]],Dimentions!$X$6:$AC$134,4,FALSE)="","",VLOOKUP(Table1[[#This Row],[Budget Code Description]],Dimentions!$X$6:$AC$134,4,FALSE)),"")</f>
        <v/>
      </c>
      <c r="O3069" s="65" t="str">
        <f>IFERROR(VLOOKUP(Table1[[#This Row],[Vendor ID]],Table549[],2,FALSE),"")</f>
        <v/>
      </c>
      <c r="P3069" s="63"/>
      <c r="Q3069" s="141" t="str">
        <f>IF(Table1[[#This Row],[Posting Date]]&lt;&gt;"",$D$9,"")</f>
        <v/>
      </c>
      <c r="R3069" s="157" t="str">
        <f>IF(Table1[[#This Row],[Posting Date]]&lt;&gt;"",$D$10,"")</f>
        <v/>
      </c>
      <c r="S3069" s="66"/>
      <c r="T3069" s="63"/>
      <c r="U3069" s="67"/>
      <c r="V3069" s="67"/>
      <c r="W3069" s="67" t="str">
        <f t="shared" si="52"/>
        <v/>
      </c>
      <c r="X3069" s="159" t="str">
        <f>IF(E3069="","",(IF(Table1[[#This Row],[Cur]]="USD",Table1[[#This Row],[Cur_Amount Debit]],Table1[[#This Row],[Cur_Amount Debit]]/Table1[[#This Row],[Exchange Rate]])))</f>
        <v/>
      </c>
      <c r="Y3069" s="159" t="str">
        <f>IF(E3069="","",(IF(Table1[[#This Row],[Cur]]="USD",Table1[[#This Row],[Cur_Amount Credit]],Table1[[#This Row],[Cur_Amount Credit]]/ExchangeRate)))</f>
        <v/>
      </c>
      <c r="Z3069" s="201" t="str">
        <f>IF(E3069="","",(Table1[[#This Row],[Debit USD]]-Table1[[#This Row],[Credit USD]]))</f>
        <v/>
      </c>
      <c r="AA3069" s="226"/>
      <c r="AB3069" s="255"/>
      <c r="AC3069" s="1"/>
      <c r="AD3069" s="15"/>
      <c r="AE3069" s="15" t="str">
        <f>IF(AND(OR(Table1[[#This Row],[Account]]="15030",Table1[[#This Row],[Account]]="15035",Table1[[#This Row],[Account]]="20150"),Table1[[#This Row],[Vendor ID]]=""),1,"")</f>
        <v/>
      </c>
      <c r="AF3069" s="15"/>
      <c r="AG3069" s="15"/>
      <c r="AH3069" s="15"/>
      <c r="AI3069" s="46" t="str">
        <f>IF(Table1[[#This Row],[Posting Date]]&lt;&gt;"","GJ-"&amp;CountryID,"")</f>
        <v/>
      </c>
      <c r="AJ3069" s="59" t="str">
        <f>IF(Table1[[#This Row],[Posting Date]]&lt;&gt;"",Table1[[#This Row],[Posting Date]],"")</f>
        <v/>
      </c>
      <c r="AK3069" s="46"/>
      <c r="AL3069" s="46" t="str">
        <f>IF(Table1[[#This Row],[Description]]&lt;&gt;"",Table1[[#This Row],[Description]],"")</f>
        <v/>
      </c>
      <c r="AM3069" s="46" t="str">
        <f>IF(Table1[[#This Row],[Posting Date]]&lt;&gt;"",Table1[[#This Row],[Reference Number]],"")</f>
        <v/>
      </c>
      <c r="AN3069" s="46" t="str">
        <f>TRIM(Table1[[#This Row],[Line '#]])</f>
        <v/>
      </c>
      <c r="AO3069" s="46" t="str">
        <f>TRIM(Table1[[#This Row],[Account]])</f>
        <v/>
      </c>
      <c r="AP3069" s="46" t="str">
        <f>IF(Table1[[#This Row],[Posting Date]]&lt;&gt;"",$D$5,"")</f>
        <v/>
      </c>
      <c r="AQ3069" s="46" t="str">
        <f>TRIM(Table1[[#This Row],[Departments-Prgrams]])</f>
        <v/>
      </c>
      <c r="AR3069" s="46" t="str">
        <f>TRIM(Table1[[#This Row],[Grant]])</f>
        <v/>
      </c>
      <c r="AS3069" s="46" t="str">
        <f>TRIM(Table1[[#This Row],[Staff ID]])</f>
        <v/>
      </c>
      <c r="AT3069" s="46" t="str">
        <f>IF(TRIM(Table1[[#This Row],[Budget Code]])=0,"",TRIM(Table1[[#This Row],[Budget Code]]))</f>
        <v/>
      </c>
      <c r="AU3069" s="46" t="str">
        <f>IF(Table1[[#This Row],[Line Description]]&lt;&gt;"",Table1[[#This Row],[Line Description]],"")</f>
        <v/>
      </c>
      <c r="AV3069" s="46" t="str">
        <f>IF(Table1[[#This Row],[Cur_Amount Debit]]&gt;0,ROUND(Table1[[#This Row],[Cur_Amount Debit]],2),"")</f>
        <v/>
      </c>
      <c r="AW3069" s="46" t="str">
        <f>IF(Table1[[#This Row],[Cur_Amount Credit]]&gt;0,ROUND(Table1[[#This Row],[Cur_Amount Credit]],2),"")</f>
        <v/>
      </c>
      <c r="AX3069" s="46" t="str">
        <f>LEFT(Table1[[#This Row],[Cur]],3)</f>
        <v/>
      </c>
      <c r="AY3069" s="59"/>
      <c r="AZ3069" s="46"/>
      <c r="BA3069" s="46" t="str">
        <f>IF(Table1[[#This Row],[Cur]]&lt;&gt;"",IF(Table1[[#This Row],[Cur]]="USD","",ExchangeRate),"")</f>
        <v/>
      </c>
      <c r="BB3069" s="46" t="str">
        <f>IF(Table1[[#This Row],[Grant]]&lt;&gt;"",VLOOKUP(Table1[[#This Row],[Grant]],Grants!B:D,3),"")</f>
        <v/>
      </c>
      <c r="BC3069" s="46" t="str">
        <f>TRIM(Table1[[#This Row],[Vendor ID]])</f>
        <v/>
      </c>
      <c r="BD3069">
        <f>IF(Table1[[#This Row],[Reference Number]]=Q3068,BD3068,BD3068+1)</f>
        <v>0</v>
      </c>
    </row>
    <row r="3070" spans="1:56" ht="11.25" customHeight="1" x14ac:dyDescent="0.25">
      <c r="A3070" s="1"/>
      <c r="B3070" s="88" t="str">
        <f>IF(Table1[[#This Row],[Posting Date]]&lt;&gt;"",IF(Table1[[#This Row],[Reference Number]]=Q3069,B3069+1,1),"")</f>
        <v/>
      </c>
      <c r="C3070" s="61"/>
      <c r="D3070" s="61"/>
      <c r="E3070" s="138"/>
      <c r="F3070" s="141" t="str">
        <f>IFERROR(IF(VLOOKUP(Table1[[#This Row],[Budget Code Description]],Dimentions!$X$6:$AC$139,2,FALSE)="","",VLOOKUP(Table1[[#This Row],[Budget Code Description]],Dimentions!$X$6:$AC$139,2,FALSE)),"")</f>
        <v/>
      </c>
      <c r="G3070" s="141"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1" t="str">
        <f>IFERROR(VLOOKUP(Table1[[#This Row],[Budget Code Description]],Table6[#All],8,FALSE),"")</f>
        <v/>
      </c>
      <c r="L3070" s="63"/>
      <c r="M3070" s="65" t="str">
        <f>IFERROR(VLOOKUP(Table1[[#This Row],[Staff ID]],Table2[],2,FALSE),"")</f>
        <v/>
      </c>
      <c r="N3070" s="209" t="str">
        <f>IFERROR(IF(VLOOKUP(Table1[[#This Row],[Budget Code Description]],Dimentions!$X$6:$AC$134,4,FALSE)="","",VLOOKUP(Table1[[#This Row],[Budget Code Description]],Dimentions!$X$6:$AC$134,4,FALSE)),"")</f>
        <v/>
      </c>
      <c r="O3070" s="65" t="str">
        <f>IFERROR(VLOOKUP(Table1[[#This Row],[Vendor ID]],Table549[],2,FALSE),"")</f>
        <v/>
      </c>
      <c r="P3070" s="63"/>
      <c r="Q3070" s="141" t="str">
        <f>IF(Table1[[#This Row],[Posting Date]]&lt;&gt;"",$D$9,"")</f>
        <v/>
      </c>
      <c r="R3070" s="157" t="str">
        <f>IF(Table1[[#This Row],[Posting Date]]&lt;&gt;"",$D$10,"")</f>
        <v/>
      </c>
      <c r="S3070" s="66"/>
      <c r="T3070" s="63"/>
      <c r="U3070" s="67"/>
      <c r="V3070" s="67"/>
      <c r="W3070" s="67" t="str">
        <f t="shared" si="52"/>
        <v/>
      </c>
      <c r="X3070" s="159" t="str">
        <f>IF(E3070="","",(IF(Table1[[#This Row],[Cur]]="USD",Table1[[#This Row],[Cur_Amount Debit]],Table1[[#This Row],[Cur_Amount Debit]]/Table1[[#This Row],[Exchange Rate]])))</f>
        <v/>
      </c>
      <c r="Y3070" s="159" t="str">
        <f>IF(E3070="","",(IF(Table1[[#This Row],[Cur]]="USD",Table1[[#This Row],[Cur_Amount Credit]],Table1[[#This Row],[Cur_Amount Credit]]/ExchangeRate)))</f>
        <v/>
      </c>
      <c r="Z3070" s="201" t="str">
        <f>IF(E3070="","",(Table1[[#This Row],[Debit USD]]-Table1[[#This Row],[Credit USD]]))</f>
        <v/>
      </c>
      <c r="AA3070" s="226"/>
      <c r="AB3070" s="255"/>
      <c r="AC3070" s="1"/>
      <c r="AD3070" s="15"/>
      <c r="AE3070" s="15" t="str">
        <f>IF(AND(OR(Table1[[#This Row],[Account]]="15030",Table1[[#This Row],[Account]]="15035",Table1[[#This Row],[Account]]="20150"),Table1[[#This Row],[Vendor ID]]=""),1,"")</f>
        <v/>
      </c>
      <c r="AF3070" s="15"/>
      <c r="AG3070" s="15"/>
      <c r="AH3070" s="15"/>
      <c r="AI3070" s="46" t="str">
        <f>IF(Table1[[#This Row],[Posting Date]]&lt;&gt;"","GJ-"&amp;CountryID,"")</f>
        <v/>
      </c>
      <c r="AJ3070" s="59" t="str">
        <f>IF(Table1[[#This Row],[Posting Date]]&lt;&gt;"",Table1[[#This Row],[Posting Date]],"")</f>
        <v/>
      </c>
      <c r="AK3070" s="46"/>
      <c r="AL3070" s="46" t="str">
        <f>IF(Table1[[#This Row],[Description]]&lt;&gt;"",Table1[[#This Row],[Description]],"")</f>
        <v/>
      </c>
      <c r="AM3070" s="46" t="str">
        <f>IF(Table1[[#This Row],[Posting Date]]&lt;&gt;"",Table1[[#This Row],[Reference Number]],"")</f>
        <v/>
      </c>
      <c r="AN3070" s="46" t="str">
        <f>TRIM(Table1[[#This Row],[Line '#]])</f>
        <v/>
      </c>
      <c r="AO3070" s="46" t="str">
        <f>TRIM(Table1[[#This Row],[Account]])</f>
        <v/>
      </c>
      <c r="AP3070" s="46" t="str">
        <f>IF(Table1[[#This Row],[Posting Date]]&lt;&gt;"",$D$5,"")</f>
        <v/>
      </c>
      <c r="AQ3070" s="46" t="str">
        <f>TRIM(Table1[[#This Row],[Departments-Prgrams]])</f>
        <v/>
      </c>
      <c r="AR3070" s="46" t="str">
        <f>TRIM(Table1[[#This Row],[Grant]])</f>
        <v/>
      </c>
      <c r="AS3070" s="46" t="str">
        <f>TRIM(Table1[[#This Row],[Staff ID]])</f>
        <v/>
      </c>
      <c r="AT3070" s="46" t="str">
        <f>IF(TRIM(Table1[[#This Row],[Budget Code]])=0,"",TRIM(Table1[[#This Row],[Budget Code]]))</f>
        <v/>
      </c>
      <c r="AU3070" s="46" t="str">
        <f>IF(Table1[[#This Row],[Line Description]]&lt;&gt;"",Table1[[#This Row],[Line Description]],"")</f>
        <v/>
      </c>
      <c r="AV3070" s="46" t="str">
        <f>IF(Table1[[#This Row],[Cur_Amount Debit]]&gt;0,ROUND(Table1[[#This Row],[Cur_Amount Debit]],2),"")</f>
        <v/>
      </c>
      <c r="AW3070" s="46" t="str">
        <f>IF(Table1[[#This Row],[Cur_Amount Credit]]&gt;0,ROUND(Table1[[#This Row],[Cur_Amount Credit]],2),"")</f>
        <v/>
      </c>
      <c r="AX3070" s="46" t="str">
        <f>LEFT(Table1[[#This Row],[Cur]],3)</f>
        <v/>
      </c>
      <c r="AY3070" s="59"/>
      <c r="AZ3070" s="46"/>
      <c r="BA3070" s="46" t="str">
        <f>IF(Table1[[#This Row],[Cur]]&lt;&gt;"",IF(Table1[[#This Row],[Cur]]="USD","",ExchangeRate),"")</f>
        <v/>
      </c>
      <c r="BB3070" s="46" t="str">
        <f>IF(Table1[[#This Row],[Grant]]&lt;&gt;"",VLOOKUP(Table1[[#This Row],[Grant]],Grants!B:D,3),"")</f>
        <v/>
      </c>
      <c r="BC3070" s="46" t="str">
        <f>TRIM(Table1[[#This Row],[Vendor ID]])</f>
        <v/>
      </c>
      <c r="BD3070">
        <f>IF(Table1[[#This Row],[Reference Number]]=Q3069,BD3069,BD3069+1)</f>
        <v>0</v>
      </c>
    </row>
    <row r="3071" spans="1:56" ht="11.25" customHeight="1" x14ac:dyDescent="0.25">
      <c r="A3071" s="1"/>
      <c r="B3071" s="88" t="str">
        <f>IF(Table1[[#This Row],[Posting Date]]&lt;&gt;"",IF(Table1[[#This Row],[Reference Number]]=Q3070,B3070+1,1),"")</f>
        <v/>
      </c>
      <c r="C3071" s="61"/>
      <c r="D3071" s="61"/>
      <c r="E3071" s="138"/>
      <c r="F3071" s="141" t="str">
        <f>IFERROR(IF(VLOOKUP(Table1[[#This Row],[Budget Code Description]],Dimentions!$X$6:$AC$139,2,FALSE)="","",VLOOKUP(Table1[[#This Row],[Budget Code Description]],Dimentions!$X$6:$AC$139,2,FALSE)),"")</f>
        <v/>
      </c>
      <c r="G3071" s="141"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1" t="str">
        <f>IFERROR(VLOOKUP(Table1[[#This Row],[Budget Code Description]],Table6[#All],8,FALSE),"")</f>
        <v/>
      </c>
      <c r="L3071" s="63"/>
      <c r="M3071" s="65" t="str">
        <f>IFERROR(VLOOKUP(Table1[[#This Row],[Staff ID]],Table2[],2,FALSE),"")</f>
        <v/>
      </c>
      <c r="N3071" s="209" t="str">
        <f>IFERROR(IF(VLOOKUP(Table1[[#This Row],[Budget Code Description]],Dimentions!$X$6:$AC$134,4,FALSE)="","",VLOOKUP(Table1[[#This Row],[Budget Code Description]],Dimentions!$X$6:$AC$134,4,FALSE)),"")</f>
        <v/>
      </c>
      <c r="O3071" s="65" t="str">
        <f>IFERROR(VLOOKUP(Table1[[#This Row],[Vendor ID]],Table549[],2,FALSE),"")</f>
        <v/>
      </c>
      <c r="P3071" s="63"/>
      <c r="Q3071" s="141" t="str">
        <f>IF(Table1[[#This Row],[Posting Date]]&lt;&gt;"",$D$9,"")</f>
        <v/>
      </c>
      <c r="R3071" s="157" t="str">
        <f>IF(Table1[[#This Row],[Posting Date]]&lt;&gt;"",$D$10,"")</f>
        <v/>
      </c>
      <c r="S3071" s="66"/>
      <c r="T3071" s="63"/>
      <c r="U3071" s="67"/>
      <c r="V3071" s="67"/>
      <c r="W3071" s="67" t="str">
        <f t="shared" si="52"/>
        <v/>
      </c>
      <c r="X3071" s="159" t="str">
        <f>IF(E3071="","",(IF(Table1[[#This Row],[Cur]]="USD",Table1[[#This Row],[Cur_Amount Debit]],Table1[[#This Row],[Cur_Amount Debit]]/Table1[[#This Row],[Exchange Rate]])))</f>
        <v/>
      </c>
      <c r="Y3071" s="159" t="str">
        <f>IF(E3071="","",(IF(Table1[[#This Row],[Cur]]="USD",Table1[[#This Row],[Cur_Amount Credit]],Table1[[#This Row],[Cur_Amount Credit]]/ExchangeRate)))</f>
        <v/>
      </c>
      <c r="Z3071" s="201" t="str">
        <f>IF(E3071="","",(Table1[[#This Row],[Debit USD]]-Table1[[#This Row],[Credit USD]]))</f>
        <v/>
      </c>
      <c r="AA3071" s="226"/>
      <c r="AB3071" s="255"/>
      <c r="AC3071" s="1"/>
      <c r="AD3071" s="15"/>
      <c r="AE3071" s="15" t="str">
        <f>IF(AND(OR(Table1[[#This Row],[Account]]="15030",Table1[[#This Row],[Account]]="15035",Table1[[#This Row],[Account]]="20150"),Table1[[#This Row],[Vendor ID]]=""),1,"")</f>
        <v/>
      </c>
      <c r="AF3071" s="15"/>
      <c r="AG3071" s="15"/>
      <c r="AH3071" s="15"/>
      <c r="AI3071" s="46" t="str">
        <f>IF(Table1[[#This Row],[Posting Date]]&lt;&gt;"","GJ-"&amp;CountryID,"")</f>
        <v/>
      </c>
      <c r="AJ3071" s="59" t="str">
        <f>IF(Table1[[#This Row],[Posting Date]]&lt;&gt;"",Table1[[#This Row],[Posting Date]],"")</f>
        <v/>
      </c>
      <c r="AK3071" s="46"/>
      <c r="AL3071" s="46" t="str">
        <f>IF(Table1[[#This Row],[Description]]&lt;&gt;"",Table1[[#This Row],[Description]],"")</f>
        <v/>
      </c>
      <c r="AM3071" s="46" t="str">
        <f>IF(Table1[[#This Row],[Posting Date]]&lt;&gt;"",Table1[[#This Row],[Reference Number]],"")</f>
        <v/>
      </c>
      <c r="AN3071" s="46" t="str">
        <f>TRIM(Table1[[#This Row],[Line '#]])</f>
        <v/>
      </c>
      <c r="AO3071" s="46" t="str">
        <f>TRIM(Table1[[#This Row],[Account]])</f>
        <v/>
      </c>
      <c r="AP3071" s="46" t="str">
        <f>IF(Table1[[#This Row],[Posting Date]]&lt;&gt;"",$D$5,"")</f>
        <v/>
      </c>
      <c r="AQ3071" s="46" t="str">
        <f>TRIM(Table1[[#This Row],[Departments-Prgrams]])</f>
        <v/>
      </c>
      <c r="AR3071" s="46" t="str">
        <f>TRIM(Table1[[#This Row],[Grant]])</f>
        <v/>
      </c>
      <c r="AS3071" s="46" t="str">
        <f>TRIM(Table1[[#This Row],[Staff ID]])</f>
        <v/>
      </c>
      <c r="AT3071" s="46" t="str">
        <f>IF(TRIM(Table1[[#This Row],[Budget Code]])=0,"",TRIM(Table1[[#This Row],[Budget Code]]))</f>
        <v/>
      </c>
      <c r="AU3071" s="46" t="str">
        <f>IF(Table1[[#This Row],[Line Description]]&lt;&gt;"",Table1[[#This Row],[Line Description]],"")</f>
        <v/>
      </c>
      <c r="AV3071" s="46" t="str">
        <f>IF(Table1[[#This Row],[Cur_Amount Debit]]&gt;0,ROUND(Table1[[#This Row],[Cur_Amount Debit]],2),"")</f>
        <v/>
      </c>
      <c r="AW3071" s="46" t="str">
        <f>IF(Table1[[#This Row],[Cur_Amount Credit]]&gt;0,ROUND(Table1[[#This Row],[Cur_Amount Credit]],2),"")</f>
        <v/>
      </c>
      <c r="AX3071" s="46" t="str">
        <f>LEFT(Table1[[#This Row],[Cur]],3)</f>
        <v/>
      </c>
      <c r="AY3071" s="59"/>
      <c r="AZ3071" s="46"/>
      <c r="BA3071" s="46" t="str">
        <f>IF(Table1[[#This Row],[Cur]]&lt;&gt;"",IF(Table1[[#This Row],[Cur]]="USD","",ExchangeRate),"")</f>
        <v/>
      </c>
      <c r="BB3071" s="46" t="str">
        <f>IF(Table1[[#This Row],[Grant]]&lt;&gt;"",VLOOKUP(Table1[[#This Row],[Grant]],Grants!B:D,3),"")</f>
        <v/>
      </c>
      <c r="BC3071" s="46" t="str">
        <f>TRIM(Table1[[#This Row],[Vendor ID]])</f>
        <v/>
      </c>
      <c r="BD3071">
        <f>IF(Table1[[#This Row],[Reference Number]]=Q3070,BD3070,BD3070+1)</f>
        <v>0</v>
      </c>
    </row>
    <row r="3072" spans="1:56" ht="11.25" customHeight="1" x14ac:dyDescent="0.25">
      <c r="A3072" s="1"/>
      <c r="B3072" s="88" t="str">
        <f>IF(Table1[[#This Row],[Posting Date]]&lt;&gt;"",IF(Table1[[#This Row],[Reference Number]]=Q3071,B3071+1,1),"")</f>
        <v/>
      </c>
      <c r="C3072" s="61"/>
      <c r="D3072" s="61"/>
      <c r="E3072" s="138"/>
      <c r="F3072" s="141" t="str">
        <f>IFERROR(IF(VLOOKUP(Table1[[#This Row],[Budget Code Description]],Dimentions!$X$6:$AC$139,2,FALSE)="","",VLOOKUP(Table1[[#This Row],[Budget Code Description]],Dimentions!$X$6:$AC$139,2,FALSE)),"")</f>
        <v/>
      </c>
      <c r="G3072" s="141"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1" t="str">
        <f>IFERROR(VLOOKUP(Table1[[#This Row],[Budget Code Description]],Table6[#All],8,FALSE),"")</f>
        <v/>
      </c>
      <c r="L3072" s="63"/>
      <c r="M3072" s="65" t="str">
        <f>IFERROR(VLOOKUP(Table1[[#This Row],[Staff ID]],Table2[],2,FALSE),"")</f>
        <v/>
      </c>
      <c r="N3072" s="209" t="str">
        <f>IFERROR(IF(VLOOKUP(Table1[[#This Row],[Budget Code Description]],Dimentions!$X$6:$AC$134,4,FALSE)="","",VLOOKUP(Table1[[#This Row],[Budget Code Description]],Dimentions!$X$6:$AC$134,4,FALSE)),"")</f>
        <v/>
      </c>
      <c r="O3072" s="65" t="str">
        <f>IFERROR(VLOOKUP(Table1[[#This Row],[Vendor ID]],Table549[],2,FALSE),"")</f>
        <v/>
      </c>
      <c r="P3072" s="63"/>
      <c r="Q3072" s="141" t="str">
        <f>IF(Table1[[#This Row],[Posting Date]]&lt;&gt;"",$D$9,"")</f>
        <v/>
      </c>
      <c r="R3072" s="157" t="str">
        <f>IF(Table1[[#This Row],[Posting Date]]&lt;&gt;"",$D$10,"")</f>
        <v/>
      </c>
      <c r="S3072" s="66"/>
      <c r="T3072" s="63"/>
      <c r="U3072" s="67"/>
      <c r="V3072" s="67"/>
      <c r="W3072" s="67" t="str">
        <f t="shared" si="52"/>
        <v/>
      </c>
      <c r="X3072" s="159" t="str">
        <f>IF(E3072="","",(IF(Table1[[#This Row],[Cur]]="USD",Table1[[#This Row],[Cur_Amount Debit]],Table1[[#This Row],[Cur_Amount Debit]]/Table1[[#This Row],[Exchange Rate]])))</f>
        <v/>
      </c>
      <c r="Y3072" s="159" t="str">
        <f>IF(E3072="","",(IF(Table1[[#This Row],[Cur]]="USD",Table1[[#This Row],[Cur_Amount Credit]],Table1[[#This Row],[Cur_Amount Credit]]/ExchangeRate)))</f>
        <v/>
      </c>
      <c r="Z3072" s="201" t="str">
        <f>IF(E3072="","",(Table1[[#This Row],[Debit USD]]-Table1[[#This Row],[Credit USD]]))</f>
        <v/>
      </c>
      <c r="AA3072" s="226"/>
      <c r="AB3072" s="255"/>
      <c r="AC3072" s="1"/>
      <c r="AD3072" s="15"/>
      <c r="AE3072" s="15" t="str">
        <f>IF(AND(OR(Table1[[#This Row],[Account]]="15030",Table1[[#This Row],[Account]]="15035",Table1[[#This Row],[Account]]="20150"),Table1[[#This Row],[Vendor ID]]=""),1,"")</f>
        <v/>
      </c>
      <c r="AF3072" s="15"/>
      <c r="AG3072" s="15"/>
      <c r="AH3072" s="15"/>
      <c r="AI3072" s="46" t="str">
        <f>IF(Table1[[#This Row],[Posting Date]]&lt;&gt;"","GJ-"&amp;CountryID,"")</f>
        <v/>
      </c>
      <c r="AJ3072" s="59" t="str">
        <f>IF(Table1[[#This Row],[Posting Date]]&lt;&gt;"",Table1[[#This Row],[Posting Date]],"")</f>
        <v/>
      </c>
      <c r="AK3072" s="46"/>
      <c r="AL3072" s="46" t="str">
        <f>IF(Table1[[#This Row],[Description]]&lt;&gt;"",Table1[[#This Row],[Description]],"")</f>
        <v/>
      </c>
      <c r="AM3072" s="46" t="str">
        <f>IF(Table1[[#This Row],[Posting Date]]&lt;&gt;"",Table1[[#This Row],[Reference Number]],"")</f>
        <v/>
      </c>
      <c r="AN3072" s="46" t="str">
        <f>TRIM(Table1[[#This Row],[Line '#]])</f>
        <v/>
      </c>
      <c r="AO3072" s="46" t="str">
        <f>TRIM(Table1[[#This Row],[Account]])</f>
        <v/>
      </c>
      <c r="AP3072" s="46" t="str">
        <f>IF(Table1[[#This Row],[Posting Date]]&lt;&gt;"",$D$5,"")</f>
        <v/>
      </c>
      <c r="AQ3072" s="46" t="str">
        <f>TRIM(Table1[[#This Row],[Departments-Prgrams]])</f>
        <v/>
      </c>
      <c r="AR3072" s="46" t="str">
        <f>TRIM(Table1[[#This Row],[Grant]])</f>
        <v/>
      </c>
      <c r="AS3072" s="46" t="str">
        <f>TRIM(Table1[[#This Row],[Staff ID]])</f>
        <v/>
      </c>
      <c r="AT3072" s="46" t="str">
        <f>IF(TRIM(Table1[[#This Row],[Budget Code]])=0,"",TRIM(Table1[[#This Row],[Budget Code]]))</f>
        <v/>
      </c>
      <c r="AU3072" s="46" t="str">
        <f>IF(Table1[[#This Row],[Line Description]]&lt;&gt;"",Table1[[#This Row],[Line Description]],"")</f>
        <v/>
      </c>
      <c r="AV3072" s="46" t="str">
        <f>IF(Table1[[#This Row],[Cur_Amount Debit]]&gt;0,ROUND(Table1[[#This Row],[Cur_Amount Debit]],2),"")</f>
        <v/>
      </c>
      <c r="AW3072" s="46" t="str">
        <f>IF(Table1[[#This Row],[Cur_Amount Credit]]&gt;0,ROUND(Table1[[#This Row],[Cur_Amount Credit]],2),"")</f>
        <v/>
      </c>
      <c r="AX3072" s="46" t="str">
        <f>LEFT(Table1[[#This Row],[Cur]],3)</f>
        <v/>
      </c>
      <c r="AY3072" s="59"/>
      <c r="AZ3072" s="46"/>
      <c r="BA3072" s="46" t="str">
        <f>IF(Table1[[#This Row],[Cur]]&lt;&gt;"",IF(Table1[[#This Row],[Cur]]="USD","",ExchangeRate),"")</f>
        <v/>
      </c>
      <c r="BB3072" s="46" t="str">
        <f>IF(Table1[[#This Row],[Grant]]&lt;&gt;"",VLOOKUP(Table1[[#This Row],[Grant]],Grants!B:D,3),"")</f>
        <v/>
      </c>
      <c r="BC3072" s="46" t="str">
        <f>TRIM(Table1[[#This Row],[Vendor ID]])</f>
        <v/>
      </c>
      <c r="BD3072">
        <f>IF(Table1[[#This Row],[Reference Number]]=Q3071,BD3071,BD3071+1)</f>
        <v>0</v>
      </c>
    </row>
    <row r="3073" spans="1:56" ht="11.25" customHeight="1" x14ac:dyDescent="0.25">
      <c r="A3073" s="1"/>
      <c r="B3073" s="88" t="str">
        <f>IF(Table1[[#This Row],[Posting Date]]&lt;&gt;"",IF(Table1[[#This Row],[Reference Number]]=Q3072,B3072+1,1),"")</f>
        <v/>
      </c>
      <c r="C3073" s="61"/>
      <c r="D3073" s="61"/>
      <c r="E3073" s="138"/>
      <c r="F3073" s="141" t="str">
        <f>IFERROR(IF(VLOOKUP(Table1[[#This Row],[Budget Code Description]],Dimentions!$X$6:$AC$139,2,FALSE)="","",VLOOKUP(Table1[[#This Row],[Budget Code Description]],Dimentions!$X$6:$AC$139,2,FALSE)),"")</f>
        <v/>
      </c>
      <c r="G3073" s="141"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1" t="str">
        <f>IFERROR(VLOOKUP(Table1[[#This Row],[Budget Code Description]],Table6[#All],8,FALSE),"")</f>
        <v/>
      </c>
      <c r="L3073" s="63"/>
      <c r="M3073" s="65" t="str">
        <f>IFERROR(VLOOKUP(Table1[[#This Row],[Staff ID]],Table2[],2,FALSE),"")</f>
        <v/>
      </c>
      <c r="N3073" s="209" t="str">
        <f>IFERROR(IF(VLOOKUP(Table1[[#This Row],[Budget Code Description]],Dimentions!$X$6:$AC$134,4,FALSE)="","",VLOOKUP(Table1[[#This Row],[Budget Code Description]],Dimentions!$X$6:$AC$134,4,FALSE)),"")</f>
        <v/>
      </c>
      <c r="O3073" s="65" t="str">
        <f>IFERROR(VLOOKUP(Table1[[#This Row],[Vendor ID]],Table549[],2,FALSE),"")</f>
        <v/>
      </c>
      <c r="P3073" s="63"/>
      <c r="Q3073" s="141" t="str">
        <f>IF(Table1[[#This Row],[Posting Date]]&lt;&gt;"",$D$9,"")</f>
        <v/>
      </c>
      <c r="R3073" s="157" t="str">
        <f>IF(Table1[[#This Row],[Posting Date]]&lt;&gt;"",$D$10,"")</f>
        <v/>
      </c>
      <c r="S3073" s="66"/>
      <c r="T3073" s="63"/>
      <c r="U3073" s="67"/>
      <c r="V3073" s="67"/>
      <c r="W3073" s="67" t="str">
        <f t="shared" si="52"/>
        <v/>
      </c>
      <c r="X3073" s="159" t="str">
        <f>IF(E3073="","",(IF(Table1[[#This Row],[Cur]]="USD",Table1[[#This Row],[Cur_Amount Debit]],Table1[[#This Row],[Cur_Amount Debit]]/Table1[[#This Row],[Exchange Rate]])))</f>
        <v/>
      </c>
      <c r="Y3073" s="159" t="str">
        <f>IF(E3073="","",(IF(Table1[[#This Row],[Cur]]="USD",Table1[[#This Row],[Cur_Amount Credit]],Table1[[#This Row],[Cur_Amount Credit]]/ExchangeRate)))</f>
        <v/>
      </c>
      <c r="Z3073" s="201" t="str">
        <f>IF(E3073="","",(Table1[[#This Row],[Debit USD]]-Table1[[#This Row],[Credit USD]]))</f>
        <v/>
      </c>
      <c r="AA3073" s="226"/>
      <c r="AB3073" s="255"/>
      <c r="AC3073" s="1"/>
      <c r="AD3073" s="15"/>
      <c r="AE3073" s="15" t="str">
        <f>IF(AND(OR(Table1[[#This Row],[Account]]="15030",Table1[[#This Row],[Account]]="15035",Table1[[#This Row],[Account]]="20150"),Table1[[#This Row],[Vendor ID]]=""),1,"")</f>
        <v/>
      </c>
      <c r="AF3073" s="15"/>
      <c r="AG3073" s="15"/>
      <c r="AH3073" s="15"/>
      <c r="AI3073" s="46" t="str">
        <f>IF(Table1[[#This Row],[Posting Date]]&lt;&gt;"","GJ-"&amp;CountryID,"")</f>
        <v/>
      </c>
      <c r="AJ3073" s="59" t="str">
        <f>IF(Table1[[#This Row],[Posting Date]]&lt;&gt;"",Table1[[#This Row],[Posting Date]],"")</f>
        <v/>
      </c>
      <c r="AK3073" s="46"/>
      <c r="AL3073" s="46" t="str">
        <f>IF(Table1[[#This Row],[Description]]&lt;&gt;"",Table1[[#This Row],[Description]],"")</f>
        <v/>
      </c>
      <c r="AM3073" s="46" t="str">
        <f>IF(Table1[[#This Row],[Posting Date]]&lt;&gt;"",Table1[[#This Row],[Reference Number]],"")</f>
        <v/>
      </c>
      <c r="AN3073" s="46" t="str">
        <f>TRIM(Table1[[#This Row],[Line '#]])</f>
        <v/>
      </c>
      <c r="AO3073" s="46" t="str">
        <f>TRIM(Table1[[#This Row],[Account]])</f>
        <v/>
      </c>
      <c r="AP3073" s="46" t="str">
        <f>IF(Table1[[#This Row],[Posting Date]]&lt;&gt;"",$D$5,"")</f>
        <v/>
      </c>
      <c r="AQ3073" s="46" t="str">
        <f>TRIM(Table1[[#This Row],[Departments-Prgrams]])</f>
        <v/>
      </c>
      <c r="AR3073" s="46" t="str">
        <f>TRIM(Table1[[#This Row],[Grant]])</f>
        <v/>
      </c>
      <c r="AS3073" s="46" t="str">
        <f>TRIM(Table1[[#This Row],[Staff ID]])</f>
        <v/>
      </c>
      <c r="AT3073" s="46" t="str">
        <f>IF(TRIM(Table1[[#This Row],[Budget Code]])=0,"",TRIM(Table1[[#This Row],[Budget Code]]))</f>
        <v/>
      </c>
      <c r="AU3073" s="46" t="str">
        <f>IF(Table1[[#This Row],[Line Description]]&lt;&gt;"",Table1[[#This Row],[Line Description]],"")</f>
        <v/>
      </c>
      <c r="AV3073" s="46" t="str">
        <f>IF(Table1[[#This Row],[Cur_Amount Debit]]&gt;0,ROUND(Table1[[#This Row],[Cur_Amount Debit]],2),"")</f>
        <v/>
      </c>
      <c r="AW3073" s="46" t="str">
        <f>IF(Table1[[#This Row],[Cur_Amount Credit]]&gt;0,ROUND(Table1[[#This Row],[Cur_Amount Credit]],2),"")</f>
        <v/>
      </c>
      <c r="AX3073" s="46" t="str">
        <f>LEFT(Table1[[#This Row],[Cur]],3)</f>
        <v/>
      </c>
      <c r="AY3073" s="59"/>
      <c r="AZ3073" s="46"/>
      <c r="BA3073" s="46" t="str">
        <f>IF(Table1[[#This Row],[Cur]]&lt;&gt;"",IF(Table1[[#This Row],[Cur]]="USD","",ExchangeRate),"")</f>
        <v/>
      </c>
      <c r="BB3073" s="46" t="str">
        <f>IF(Table1[[#This Row],[Grant]]&lt;&gt;"",VLOOKUP(Table1[[#This Row],[Grant]],Grants!B:D,3),"")</f>
        <v/>
      </c>
      <c r="BC3073" s="46" t="str">
        <f>TRIM(Table1[[#This Row],[Vendor ID]])</f>
        <v/>
      </c>
      <c r="BD3073">
        <f>IF(Table1[[#This Row],[Reference Number]]=Q3072,BD3072,BD3072+1)</f>
        <v>0</v>
      </c>
    </row>
    <row r="3074" spans="1:56" ht="11.25" customHeight="1" x14ac:dyDescent="0.25">
      <c r="A3074" s="1"/>
      <c r="B3074" s="88" t="str">
        <f>IF(Table1[[#This Row],[Posting Date]]&lt;&gt;"",IF(Table1[[#This Row],[Reference Number]]=Q3073,B3073+1,1),"")</f>
        <v/>
      </c>
      <c r="C3074" s="61"/>
      <c r="D3074" s="61"/>
      <c r="E3074" s="138"/>
      <c r="F3074" s="141" t="str">
        <f>IFERROR(IF(VLOOKUP(Table1[[#This Row],[Budget Code Description]],Dimentions!$X$6:$AC$139,2,FALSE)="","",VLOOKUP(Table1[[#This Row],[Budget Code Description]],Dimentions!$X$6:$AC$139,2,FALSE)),"")</f>
        <v/>
      </c>
      <c r="G3074" s="141"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1" t="str">
        <f>IFERROR(VLOOKUP(Table1[[#This Row],[Budget Code Description]],Table6[#All],8,FALSE),"")</f>
        <v/>
      </c>
      <c r="L3074" s="63"/>
      <c r="M3074" s="65" t="str">
        <f>IFERROR(VLOOKUP(Table1[[#This Row],[Staff ID]],Table2[],2,FALSE),"")</f>
        <v/>
      </c>
      <c r="N3074" s="209" t="str">
        <f>IFERROR(IF(VLOOKUP(Table1[[#This Row],[Budget Code Description]],Dimentions!$X$6:$AC$134,4,FALSE)="","",VLOOKUP(Table1[[#This Row],[Budget Code Description]],Dimentions!$X$6:$AC$134,4,FALSE)),"")</f>
        <v/>
      </c>
      <c r="O3074" s="65" t="str">
        <f>IFERROR(VLOOKUP(Table1[[#This Row],[Vendor ID]],Table549[],2,FALSE),"")</f>
        <v/>
      </c>
      <c r="P3074" s="63"/>
      <c r="Q3074" s="141" t="str">
        <f>IF(Table1[[#This Row],[Posting Date]]&lt;&gt;"",$D$9,"")</f>
        <v/>
      </c>
      <c r="R3074" s="157" t="str">
        <f>IF(Table1[[#This Row],[Posting Date]]&lt;&gt;"",$D$10,"")</f>
        <v/>
      </c>
      <c r="S3074" s="66"/>
      <c r="T3074" s="63"/>
      <c r="U3074" s="67"/>
      <c r="V3074" s="67"/>
      <c r="W3074" s="67" t="str">
        <f t="shared" si="52"/>
        <v/>
      </c>
      <c r="X3074" s="159" t="str">
        <f>IF(E3074="","",(IF(Table1[[#This Row],[Cur]]="USD",Table1[[#This Row],[Cur_Amount Debit]],Table1[[#This Row],[Cur_Amount Debit]]/Table1[[#This Row],[Exchange Rate]])))</f>
        <v/>
      </c>
      <c r="Y3074" s="159" t="str">
        <f>IF(E3074="","",(IF(Table1[[#This Row],[Cur]]="USD",Table1[[#This Row],[Cur_Amount Credit]],Table1[[#This Row],[Cur_Amount Credit]]/ExchangeRate)))</f>
        <v/>
      </c>
      <c r="Z3074" s="201" t="str">
        <f>IF(E3074="","",(Table1[[#This Row],[Debit USD]]-Table1[[#This Row],[Credit USD]]))</f>
        <v/>
      </c>
      <c r="AA3074" s="226"/>
      <c r="AB3074" s="255"/>
      <c r="AC3074" s="1"/>
      <c r="AD3074" s="15"/>
      <c r="AE3074" s="15" t="str">
        <f>IF(AND(OR(Table1[[#This Row],[Account]]="15030",Table1[[#This Row],[Account]]="15035",Table1[[#This Row],[Account]]="20150"),Table1[[#This Row],[Vendor ID]]=""),1,"")</f>
        <v/>
      </c>
      <c r="AF3074" s="15"/>
      <c r="AG3074" s="15"/>
      <c r="AH3074" s="15"/>
      <c r="AI3074" s="46" t="str">
        <f>IF(Table1[[#This Row],[Posting Date]]&lt;&gt;"","GJ-"&amp;CountryID,"")</f>
        <v/>
      </c>
      <c r="AJ3074" s="59" t="str">
        <f>IF(Table1[[#This Row],[Posting Date]]&lt;&gt;"",Table1[[#This Row],[Posting Date]],"")</f>
        <v/>
      </c>
      <c r="AK3074" s="46"/>
      <c r="AL3074" s="46" t="str">
        <f>IF(Table1[[#This Row],[Description]]&lt;&gt;"",Table1[[#This Row],[Description]],"")</f>
        <v/>
      </c>
      <c r="AM3074" s="46" t="str">
        <f>IF(Table1[[#This Row],[Posting Date]]&lt;&gt;"",Table1[[#This Row],[Reference Number]],"")</f>
        <v/>
      </c>
      <c r="AN3074" s="46" t="str">
        <f>TRIM(Table1[[#This Row],[Line '#]])</f>
        <v/>
      </c>
      <c r="AO3074" s="46" t="str">
        <f>TRIM(Table1[[#This Row],[Account]])</f>
        <v/>
      </c>
      <c r="AP3074" s="46" t="str">
        <f>IF(Table1[[#This Row],[Posting Date]]&lt;&gt;"",$D$5,"")</f>
        <v/>
      </c>
      <c r="AQ3074" s="46" t="str">
        <f>TRIM(Table1[[#This Row],[Departments-Prgrams]])</f>
        <v/>
      </c>
      <c r="AR3074" s="46" t="str">
        <f>TRIM(Table1[[#This Row],[Grant]])</f>
        <v/>
      </c>
      <c r="AS3074" s="46" t="str">
        <f>TRIM(Table1[[#This Row],[Staff ID]])</f>
        <v/>
      </c>
      <c r="AT3074" s="46" t="str">
        <f>IF(TRIM(Table1[[#This Row],[Budget Code]])=0,"",TRIM(Table1[[#This Row],[Budget Code]]))</f>
        <v/>
      </c>
      <c r="AU3074" s="46" t="str">
        <f>IF(Table1[[#This Row],[Line Description]]&lt;&gt;"",Table1[[#This Row],[Line Description]],"")</f>
        <v/>
      </c>
      <c r="AV3074" s="46" t="str">
        <f>IF(Table1[[#This Row],[Cur_Amount Debit]]&gt;0,ROUND(Table1[[#This Row],[Cur_Amount Debit]],2),"")</f>
        <v/>
      </c>
      <c r="AW3074" s="46" t="str">
        <f>IF(Table1[[#This Row],[Cur_Amount Credit]]&gt;0,ROUND(Table1[[#This Row],[Cur_Amount Credit]],2),"")</f>
        <v/>
      </c>
      <c r="AX3074" s="46" t="str">
        <f>LEFT(Table1[[#This Row],[Cur]],3)</f>
        <v/>
      </c>
      <c r="AY3074" s="59"/>
      <c r="AZ3074" s="46"/>
      <c r="BA3074" s="46" t="str">
        <f>IF(Table1[[#This Row],[Cur]]&lt;&gt;"",IF(Table1[[#This Row],[Cur]]="USD","",ExchangeRate),"")</f>
        <v/>
      </c>
      <c r="BB3074" s="46" t="str">
        <f>IF(Table1[[#This Row],[Grant]]&lt;&gt;"",VLOOKUP(Table1[[#This Row],[Grant]],Grants!B:D,3),"")</f>
        <v/>
      </c>
      <c r="BC3074" s="46" t="str">
        <f>TRIM(Table1[[#This Row],[Vendor ID]])</f>
        <v/>
      </c>
      <c r="BD3074">
        <f>IF(Table1[[#This Row],[Reference Number]]=Q3073,BD3073,BD3073+1)</f>
        <v>0</v>
      </c>
    </row>
    <row r="3075" spans="1:56" ht="11.25" customHeight="1" x14ac:dyDescent="0.25">
      <c r="A3075" s="1"/>
      <c r="B3075" s="88" t="str">
        <f>IF(Table1[[#This Row],[Posting Date]]&lt;&gt;"",IF(Table1[[#This Row],[Reference Number]]=Q3074,B3074+1,1),"")</f>
        <v/>
      </c>
      <c r="C3075" s="61"/>
      <c r="D3075" s="61"/>
      <c r="E3075" s="138"/>
      <c r="F3075" s="141" t="str">
        <f>IFERROR(IF(VLOOKUP(Table1[[#This Row],[Budget Code Description]],Dimentions!$X$6:$AC$139,2,FALSE)="","",VLOOKUP(Table1[[#This Row],[Budget Code Description]],Dimentions!$X$6:$AC$139,2,FALSE)),"")</f>
        <v/>
      </c>
      <c r="G3075" s="141"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1" t="str">
        <f>IFERROR(VLOOKUP(Table1[[#This Row],[Budget Code Description]],Table6[#All],8,FALSE),"")</f>
        <v/>
      </c>
      <c r="L3075" s="63"/>
      <c r="M3075" s="65" t="str">
        <f>IFERROR(VLOOKUP(Table1[[#This Row],[Staff ID]],Table2[],2,FALSE),"")</f>
        <v/>
      </c>
      <c r="N3075" s="209" t="str">
        <f>IFERROR(IF(VLOOKUP(Table1[[#This Row],[Budget Code Description]],Dimentions!$X$6:$AC$134,4,FALSE)="","",VLOOKUP(Table1[[#This Row],[Budget Code Description]],Dimentions!$X$6:$AC$134,4,FALSE)),"")</f>
        <v/>
      </c>
      <c r="O3075" s="65" t="str">
        <f>IFERROR(VLOOKUP(Table1[[#This Row],[Vendor ID]],Table549[],2,FALSE),"")</f>
        <v/>
      </c>
      <c r="P3075" s="63"/>
      <c r="Q3075" s="141" t="str">
        <f>IF(Table1[[#This Row],[Posting Date]]&lt;&gt;"",$D$9,"")</f>
        <v/>
      </c>
      <c r="R3075" s="157" t="str">
        <f>IF(Table1[[#This Row],[Posting Date]]&lt;&gt;"",$D$10,"")</f>
        <v/>
      </c>
      <c r="S3075" s="66"/>
      <c r="T3075" s="63"/>
      <c r="U3075" s="67"/>
      <c r="V3075" s="67"/>
      <c r="W3075" s="67" t="str">
        <f t="shared" si="52"/>
        <v/>
      </c>
      <c r="X3075" s="159" t="str">
        <f>IF(E3075="","",(IF(Table1[[#This Row],[Cur]]="USD",Table1[[#This Row],[Cur_Amount Debit]],Table1[[#This Row],[Cur_Amount Debit]]/Table1[[#This Row],[Exchange Rate]])))</f>
        <v/>
      </c>
      <c r="Y3075" s="159" t="str">
        <f>IF(E3075="","",(IF(Table1[[#This Row],[Cur]]="USD",Table1[[#This Row],[Cur_Amount Credit]],Table1[[#This Row],[Cur_Amount Credit]]/ExchangeRate)))</f>
        <v/>
      </c>
      <c r="Z3075" s="201" t="str">
        <f>IF(E3075="","",(Table1[[#This Row],[Debit USD]]-Table1[[#This Row],[Credit USD]]))</f>
        <v/>
      </c>
      <c r="AA3075" s="226"/>
      <c r="AB3075" s="255"/>
      <c r="AC3075" s="1"/>
      <c r="AD3075" s="15"/>
      <c r="AE3075" s="15" t="str">
        <f>IF(AND(OR(Table1[[#This Row],[Account]]="15030",Table1[[#This Row],[Account]]="15035",Table1[[#This Row],[Account]]="20150"),Table1[[#This Row],[Vendor ID]]=""),1,"")</f>
        <v/>
      </c>
      <c r="AF3075" s="15"/>
      <c r="AG3075" s="15"/>
      <c r="AH3075" s="15"/>
      <c r="AI3075" s="46" t="str">
        <f>IF(Table1[[#This Row],[Posting Date]]&lt;&gt;"","GJ-"&amp;CountryID,"")</f>
        <v/>
      </c>
      <c r="AJ3075" s="59" t="str">
        <f>IF(Table1[[#This Row],[Posting Date]]&lt;&gt;"",Table1[[#This Row],[Posting Date]],"")</f>
        <v/>
      </c>
      <c r="AK3075" s="46"/>
      <c r="AL3075" s="46" t="str">
        <f>IF(Table1[[#This Row],[Description]]&lt;&gt;"",Table1[[#This Row],[Description]],"")</f>
        <v/>
      </c>
      <c r="AM3075" s="46" t="str">
        <f>IF(Table1[[#This Row],[Posting Date]]&lt;&gt;"",Table1[[#This Row],[Reference Number]],"")</f>
        <v/>
      </c>
      <c r="AN3075" s="46" t="str">
        <f>TRIM(Table1[[#This Row],[Line '#]])</f>
        <v/>
      </c>
      <c r="AO3075" s="46" t="str">
        <f>TRIM(Table1[[#This Row],[Account]])</f>
        <v/>
      </c>
      <c r="AP3075" s="46" t="str">
        <f>IF(Table1[[#This Row],[Posting Date]]&lt;&gt;"",$D$5,"")</f>
        <v/>
      </c>
      <c r="AQ3075" s="46" t="str">
        <f>TRIM(Table1[[#This Row],[Departments-Prgrams]])</f>
        <v/>
      </c>
      <c r="AR3075" s="46" t="str">
        <f>TRIM(Table1[[#This Row],[Grant]])</f>
        <v/>
      </c>
      <c r="AS3075" s="46" t="str">
        <f>TRIM(Table1[[#This Row],[Staff ID]])</f>
        <v/>
      </c>
      <c r="AT3075" s="46" t="str">
        <f>IF(TRIM(Table1[[#This Row],[Budget Code]])=0,"",TRIM(Table1[[#This Row],[Budget Code]]))</f>
        <v/>
      </c>
      <c r="AU3075" s="46" t="str">
        <f>IF(Table1[[#This Row],[Line Description]]&lt;&gt;"",Table1[[#This Row],[Line Description]],"")</f>
        <v/>
      </c>
      <c r="AV3075" s="46" t="str">
        <f>IF(Table1[[#This Row],[Cur_Amount Debit]]&gt;0,ROUND(Table1[[#This Row],[Cur_Amount Debit]],2),"")</f>
        <v/>
      </c>
      <c r="AW3075" s="46" t="str">
        <f>IF(Table1[[#This Row],[Cur_Amount Credit]]&gt;0,ROUND(Table1[[#This Row],[Cur_Amount Credit]],2),"")</f>
        <v/>
      </c>
      <c r="AX3075" s="46" t="str">
        <f>LEFT(Table1[[#This Row],[Cur]],3)</f>
        <v/>
      </c>
      <c r="AY3075" s="59"/>
      <c r="AZ3075" s="46"/>
      <c r="BA3075" s="46" t="str">
        <f>IF(Table1[[#This Row],[Cur]]&lt;&gt;"",IF(Table1[[#This Row],[Cur]]="USD","",ExchangeRate),"")</f>
        <v/>
      </c>
      <c r="BB3075" s="46" t="str">
        <f>IF(Table1[[#This Row],[Grant]]&lt;&gt;"",VLOOKUP(Table1[[#This Row],[Grant]],Grants!B:D,3),"")</f>
        <v/>
      </c>
      <c r="BC3075" s="46" t="str">
        <f>TRIM(Table1[[#This Row],[Vendor ID]])</f>
        <v/>
      </c>
      <c r="BD3075">
        <f>IF(Table1[[#This Row],[Reference Number]]=Q3074,BD3074,BD3074+1)</f>
        <v>0</v>
      </c>
    </row>
    <row r="3076" spans="1:56" ht="11.25" customHeight="1" x14ac:dyDescent="0.25">
      <c r="A3076" s="1"/>
      <c r="B3076" s="88" t="str">
        <f>IF(Table1[[#This Row],[Posting Date]]&lt;&gt;"",IF(Table1[[#This Row],[Reference Number]]=Q3075,B3075+1,1),"")</f>
        <v/>
      </c>
      <c r="C3076" s="61"/>
      <c r="D3076" s="61"/>
      <c r="E3076" s="138"/>
      <c r="F3076" s="141" t="str">
        <f>IFERROR(IF(VLOOKUP(Table1[[#This Row],[Budget Code Description]],Dimentions!$X$6:$AC$139,2,FALSE)="","",VLOOKUP(Table1[[#This Row],[Budget Code Description]],Dimentions!$X$6:$AC$139,2,FALSE)),"")</f>
        <v/>
      </c>
      <c r="G3076" s="141"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1" t="str">
        <f>IFERROR(VLOOKUP(Table1[[#This Row],[Budget Code Description]],Table6[#All],8,FALSE),"")</f>
        <v/>
      </c>
      <c r="L3076" s="63"/>
      <c r="M3076" s="65" t="str">
        <f>IFERROR(VLOOKUP(Table1[[#This Row],[Staff ID]],Table2[],2,FALSE),"")</f>
        <v/>
      </c>
      <c r="N3076" s="209" t="str">
        <f>IFERROR(IF(VLOOKUP(Table1[[#This Row],[Budget Code Description]],Dimentions!$X$6:$AC$134,4,FALSE)="","",VLOOKUP(Table1[[#This Row],[Budget Code Description]],Dimentions!$X$6:$AC$134,4,FALSE)),"")</f>
        <v/>
      </c>
      <c r="O3076" s="65" t="str">
        <f>IFERROR(VLOOKUP(Table1[[#This Row],[Vendor ID]],Table549[],2,FALSE),"")</f>
        <v/>
      </c>
      <c r="P3076" s="63"/>
      <c r="Q3076" s="141" t="str">
        <f>IF(Table1[[#This Row],[Posting Date]]&lt;&gt;"",$D$9,"")</f>
        <v/>
      </c>
      <c r="R3076" s="157" t="str">
        <f>IF(Table1[[#This Row],[Posting Date]]&lt;&gt;"",$D$10,"")</f>
        <v/>
      </c>
      <c r="S3076" s="66"/>
      <c r="T3076" s="63"/>
      <c r="U3076" s="67"/>
      <c r="V3076" s="67"/>
      <c r="W3076" s="67" t="str">
        <f t="shared" si="52"/>
        <v/>
      </c>
      <c r="X3076" s="159" t="str">
        <f>IF(E3076="","",(IF(Table1[[#This Row],[Cur]]="USD",Table1[[#This Row],[Cur_Amount Debit]],Table1[[#This Row],[Cur_Amount Debit]]/Table1[[#This Row],[Exchange Rate]])))</f>
        <v/>
      </c>
      <c r="Y3076" s="159" t="str">
        <f>IF(E3076="","",(IF(Table1[[#This Row],[Cur]]="USD",Table1[[#This Row],[Cur_Amount Credit]],Table1[[#This Row],[Cur_Amount Credit]]/ExchangeRate)))</f>
        <v/>
      </c>
      <c r="Z3076" s="201" t="str">
        <f>IF(E3076="","",(Table1[[#This Row],[Debit USD]]-Table1[[#This Row],[Credit USD]]))</f>
        <v/>
      </c>
      <c r="AA3076" s="226"/>
      <c r="AB3076" s="255"/>
      <c r="AC3076" s="1"/>
      <c r="AD3076" s="15"/>
      <c r="AE3076" s="15" t="str">
        <f>IF(AND(OR(Table1[[#This Row],[Account]]="15030",Table1[[#This Row],[Account]]="15035",Table1[[#This Row],[Account]]="20150"),Table1[[#This Row],[Vendor ID]]=""),1,"")</f>
        <v/>
      </c>
      <c r="AF3076" s="15"/>
      <c r="AG3076" s="15"/>
      <c r="AH3076" s="15"/>
      <c r="AI3076" s="46" t="str">
        <f>IF(Table1[[#This Row],[Posting Date]]&lt;&gt;"","GJ-"&amp;CountryID,"")</f>
        <v/>
      </c>
      <c r="AJ3076" s="59" t="str">
        <f>IF(Table1[[#This Row],[Posting Date]]&lt;&gt;"",Table1[[#This Row],[Posting Date]],"")</f>
        <v/>
      </c>
      <c r="AK3076" s="46"/>
      <c r="AL3076" s="46" t="str">
        <f>IF(Table1[[#This Row],[Description]]&lt;&gt;"",Table1[[#This Row],[Description]],"")</f>
        <v/>
      </c>
      <c r="AM3076" s="46" t="str">
        <f>IF(Table1[[#This Row],[Posting Date]]&lt;&gt;"",Table1[[#This Row],[Reference Number]],"")</f>
        <v/>
      </c>
      <c r="AN3076" s="46" t="str">
        <f>TRIM(Table1[[#This Row],[Line '#]])</f>
        <v/>
      </c>
      <c r="AO3076" s="46" t="str">
        <f>TRIM(Table1[[#This Row],[Account]])</f>
        <v/>
      </c>
      <c r="AP3076" s="46" t="str">
        <f>IF(Table1[[#This Row],[Posting Date]]&lt;&gt;"",$D$5,"")</f>
        <v/>
      </c>
      <c r="AQ3076" s="46" t="str">
        <f>TRIM(Table1[[#This Row],[Departments-Prgrams]])</f>
        <v/>
      </c>
      <c r="AR3076" s="46" t="str">
        <f>TRIM(Table1[[#This Row],[Grant]])</f>
        <v/>
      </c>
      <c r="AS3076" s="46" t="str">
        <f>TRIM(Table1[[#This Row],[Staff ID]])</f>
        <v/>
      </c>
      <c r="AT3076" s="46" t="str">
        <f>IF(TRIM(Table1[[#This Row],[Budget Code]])=0,"",TRIM(Table1[[#This Row],[Budget Code]]))</f>
        <v/>
      </c>
      <c r="AU3076" s="46" t="str">
        <f>IF(Table1[[#This Row],[Line Description]]&lt;&gt;"",Table1[[#This Row],[Line Description]],"")</f>
        <v/>
      </c>
      <c r="AV3076" s="46" t="str">
        <f>IF(Table1[[#This Row],[Cur_Amount Debit]]&gt;0,ROUND(Table1[[#This Row],[Cur_Amount Debit]],2),"")</f>
        <v/>
      </c>
      <c r="AW3076" s="46" t="str">
        <f>IF(Table1[[#This Row],[Cur_Amount Credit]]&gt;0,ROUND(Table1[[#This Row],[Cur_Amount Credit]],2),"")</f>
        <v/>
      </c>
      <c r="AX3076" s="46" t="str">
        <f>LEFT(Table1[[#This Row],[Cur]],3)</f>
        <v/>
      </c>
      <c r="AY3076" s="59"/>
      <c r="AZ3076" s="46"/>
      <c r="BA3076" s="46" t="str">
        <f>IF(Table1[[#This Row],[Cur]]&lt;&gt;"",IF(Table1[[#This Row],[Cur]]="USD","",ExchangeRate),"")</f>
        <v/>
      </c>
      <c r="BB3076" s="46" t="str">
        <f>IF(Table1[[#This Row],[Grant]]&lt;&gt;"",VLOOKUP(Table1[[#This Row],[Grant]],Grants!B:D,3),"")</f>
        <v/>
      </c>
      <c r="BC3076" s="46" t="str">
        <f>TRIM(Table1[[#This Row],[Vendor ID]])</f>
        <v/>
      </c>
      <c r="BD3076">
        <f>IF(Table1[[#This Row],[Reference Number]]=Q3075,BD3075,BD3075+1)</f>
        <v>0</v>
      </c>
    </row>
    <row r="3077" spans="1:56" ht="11.25" customHeight="1" x14ac:dyDescent="0.25">
      <c r="A3077" s="1"/>
      <c r="B3077" s="88" t="str">
        <f>IF(Table1[[#This Row],[Posting Date]]&lt;&gt;"",IF(Table1[[#This Row],[Reference Number]]=Q3076,B3076+1,1),"")</f>
        <v/>
      </c>
      <c r="C3077" s="61"/>
      <c r="D3077" s="61"/>
      <c r="E3077" s="138"/>
      <c r="F3077" s="141" t="str">
        <f>IFERROR(IF(VLOOKUP(Table1[[#This Row],[Budget Code Description]],Dimentions!$X$6:$AC$139,2,FALSE)="","",VLOOKUP(Table1[[#This Row],[Budget Code Description]],Dimentions!$X$6:$AC$139,2,FALSE)),"")</f>
        <v/>
      </c>
      <c r="G3077" s="141"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1" t="str">
        <f>IFERROR(VLOOKUP(Table1[[#This Row],[Budget Code Description]],Table6[#All],8,FALSE),"")</f>
        <v/>
      </c>
      <c r="L3077" s="63"/>
      <c r="M3077" s="65" t="str">
        <f>IFERROR(VLOOKUP(Table1[[#This Row],[Staff ID]],Table2[],2,FALSE),"")</f>
        <v/>
      </c>
      <c r="N3077" s="209" t="str">
        <f>IFERROR(IF(VLOOKUP(Table1[[#This Row],[Budget Code Description]],Dimentions!$X$6:$AC$134,4,FALSE)="","",VLOOKUP(Table1[[#This Row],[Budget Code Description]],Dimentions!$X$6:$AC$134,4,FALSE)),"")</f>
        <v/>
      </c>
      <c r="O3077" s="65" t="str">
        <f>IFERROR(VLOOKUP(Table1[[#This Row],[Vendor ID]],Table549[],2,FALSE),"")</f>
        <v/>
      </c>
      <c r="P3077" s="63"/>
      <c r="Q3077" s="141" t="str">
        <f>IF(Table1[[#This Row],[Posting Date]]&lt;&gt;"",$D$9,"")</f>
        <v/>
      </c>
      <c r="R3077" s="157" t="str">
        <f>IF(Table1[[#This Row],[Posting Date]]&lt;&gt;"",$D$10,"")</f>
        <v/>
      </c>
      <c r="S3077" s="66"/>
      <c r="T3077" s="63"/>
      <c r="U3077" s="67"/>
      <c r="V3077" s="67"/>
      <c r="W3077" s="67" t="str">
        <f t="shared" si="52"/>
        <v/>
      </c>
      <c r="X3077" s="159" t="str">
        <f>IF(E3077="","",(IF(Table1[[#This Row],[Cur]]="USD",Table1[[#This Row],[Cur_Amount Debit]],Table1[[#This Row],[Cur_Amount Debit]]/Table1[[#This Row],[Exchange Rate]])))</f>
        <v/>
      </c>
      <c r="Y3077" s="159" t="str">
        <f>IF(E3077="","",(IF(Table1[[#This Row],[Cur]]="USD",Table1[[#This Row],[Cur_Amount Credit]],Table1[[#This Row],[Cur_Amount Credit]]/ExchangeRate)))</f>
        <v/>
      </c>
      <c r="Z3077" s="201" t="str">
        <f>IF(E3077="","",(Table1[[#This Row],[Debit USD]]-Table1[[#This Row],[Credit USD]]))</f>
        <v/>
      </c>
      <c r="AA3077" s="226"/>
      <c r="AB3077" s="255"/>
      <c r="AC3077" s="1"/>
      <c r="AD3077" s="15"/>
      <c r="AE3077" s="15" t="str">
        <f>IF(AND(OR(Table1[[#This Row],[Account]]="15030",Table1[[#This Row],[Account]]="15035",Table1[[#This Row],[Account]]="20150"),Table1[[#This Row],[Vendor ID]]=""),1,"")</f>
        <v/>
      </c>
      <c r="AF3077" s="15"/>
      <c r="AG3077" s="15"/>
      <c r="AH3077" s="15"/>
      <c r="AI3077" s="46" t="str">
        <f>IF(Table1[[#This Row],[Posting Date]]&lt;&gt;"","GJ-"&amp;CountryID,"")</f>
        <v/>
      </c>
      <c r="AJ3077" s="59" t="str">
        <f>IF(Table1[[#This Row],[Posting Date]]&lt;&gt;"",Table1[[#This Row],[Posting Date]],"")</f>
        <v/>
      </c>
      <c r="AK3077" s="46"/>
      <c r="AL3077" s="46" t="str">
        <f>IF(Table1[[#This Row],[Description]]&lt;&gt;"",Table1[[#This Row],[Description]],"")</f>
        <v/>
      </c>
      <c r="AM3077" s="46" t="str">
        <f>IF(Table1[[#This Row],[Posting Date]]&lt;&gt;"",Table1[[#This Row],[Reference Number]],"")</f>
        <v/>
      </c>
      <c r="AN3077" s="46" t="str">
        <f>TRIM(Table1[[#This Row],[Line '#]])</f>
        <v/>
      </c>
      <c r="AO3077" s="46" t="str">
        <f>TRIM(Table1[[#This Row],[Account]])</f>
        <v/>
      </c>
      <c r="AP3077" s="46" t="str">
        <f>IF(Table1[[#This Row],[Posting Date]]&lt;&gt;"",$D$5,"")</f>
        <v/>
      </c>
      <c r="AQ3077" s="46" t="str">
        <f>TRIM(Table1[[#This Row],[Departments-Prgrams]])</f>
        <v/>
      </c>
      <c r="AR3077" s="46" t="str">
        <f>TRIM(Table1[[#This Row],[Grant]])</f>
        <v/>
      </c>
      <c r="AS3077" s="46" t="str">
        <f>TRIM(Table1[[#This Row],[Staff ID]])</f>
        <v/>
      </c>
      <c r="AT3077" s="46" t="str">
        <f>IF(TRIM(Table1[[#This Row],[Budget Code]])=0,"",TRIM(Table1[[#This Row],[Budget Code]]))</f>
        <v/>
      </c>
      <c r="AU3077" s="46" t="str">
        <f>IF(Table1[[#This Row],[Line Description]]&lt;&gt;"",Table1[[#This Row],[Line Description]],"")</f>
        <v/>
      </c>
      <c r="AV3077" s="46" t="str">
        <f>IF(Table1[[#This Row],[Cur_Amount Debit]]&gt;0,ROUND(Table1[[#This Row],[Cur_Amount Debit]],2),"")</f>
        <v/>
      </c>
      <c r="AW3077" s="46" t="str">
        <f>IF(Table1[[#This Row],[Cur_Amount Credit]]&gt;0,ROUND(Table1[[#This Row],[Cur_Amount Credit]],2),"")</f>
        <v/>
      </c>
      <c r="AX3077" s="46" t="str">
        <f>LEFT(Table1[[#This Row],[Cur]],3)</f>
        <v/>
      </c>
      <c r="AY3077" s="59"/>
      <c r="AZ3077" s="46"/>
      <c r="BA3077" s="46" t="str">
        <f>IF(Table1[[#This Row],[Cur]]&lt;&gt;"",IF(Table1[[#This Row],[Cur]]="USD","",ExchangeRate),"")</f>
        <v/>
      </c>
      <c r="BB3077" s="46" t="str">
        <f>IF(Table1[[#This Row],[Grant]]&lt;&gt;"",VLOOKUP(Table1[[#This Row],[Grant]],Grants!B:D,3),"")</f>
        <v/>
      </c>
      <c r="BC3077" s="46" t="str">
        <f>TRIM(Table1[[#This Row],[Vendor ID]])</f>
        <v/>
      </c>
      <c r="BD3077">
        <f>IF(Table1[[#This Row],[Reference Number]]=Q3076,BD3076,BD3076+1)</f>
        <v>0</v>
      </c>
    </row>
    <row r="3078" spans="1:56" ht="11.25" customHeight="1" x14ac:dyDescent="0.25">
      <c r="A3078" s="1"/>
      <c r="B3078" s="88" t="str">
        <f>IF(Table1[[#This Row],[Posting Date]]&lt;&gt;"",IF(Table1[[#This Row],[Reference Number]]=Q3077,B3077+1,1),"")</f>
        <v/>
      </c>
      <c r="C3078" s="61"/>
      <c r="D3078" s="61"/>
      <c r="E3078" s="138"/>
      <c r="F3078" s="141" t="str">
        <f>IFERROR(IF(VLOOKUP(Table1[[#This Row],[Budget Code Description]],Dimentions!$X$6:$AC$139,2,FALSE)="","",VLOOKUP(Table1[[#This Row],[Budget Code Description]],Dimentions!$X$6:$AC$139,2,FALSE)),"")</f>
        <v/>
      </c>
      <c r="G3078" s="141"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1" t="str">
        <f>IFERROR(VLOOKUP(Table1[[#This Row],[Budget Code Description]],Table6[#All],8,FALSE),"")</f>
        <v/>
      </c>
      <c r="L3078" s="63"/>
      <c r="M3078" s="65" t="str">
        <f>IFERROR(VLOOKUP(Table1[[#This Row],[Staff ID]],Table2[],2,FALSE),"")</f>
        <v/>
      </c>
      <c r="N3078" s="209" t="str">
        <f>IFERROR(IF(VLOOKUP(Table1[[#This Row],[Budget Code Description]],Dimentions!$X$6:$AC$134,4,FALSE)="","",VLOOKUP(Table1[[#This Row],[Budget Code Description]],Dimentions!$X$6:$AC$134,4,FALSE)),"")</f>
        <v/>
      </c>
      <c r="O3078" s="65" t="str">
        <f>IFERROR(VLOOKUP(Table1[[#This Row],[Vendor ID]],Table549[],2,FALSE),"")</f>
        <v/>
      </c>
      <c r="P3078" s="63"/>
      <c r="Q3078" s="141" t="str">
        <f>IF(Table1[[#This Row],[Posting Date]]&lt;&gt;"",$D$9,"")</f>
        <v/>
      </c>
      <c r="R3078" s="157" t="str">
        <f>IF(Table1[[#This Row],[Posting Date]]&lt;&gt;"",$D$10,"")</f>
        <v/>
      </c>
      <c r="S3078" s="66"/>
      <c r="T3078" s="63"/>
      <c r="U3078" s="67"/>
      <c r="V3078" s="67"/>
      <c r="W3078" s="67" t="str">
        <f t="shared" si="52"/>
        <v/>
      </c>
      <c r="X3078" s="159" t="str">
        <f>IF(E3078="","",(IF(Table1[[#This Row],[Cur]]="USD",Table1[[#This Row],[Cur_Amount Debit]],Table1[[#This Row],[Cur_Amount Debit]]/Table1[[#This Row],[Exchange Rate]])))</f>
        <v/>
      </c>
      <c r="Y3078" s="159" t="str">
        <f>IF(E3078="","",(IF(Table1[[#This Row],[Cur]]="USD",Table1[[#This Row],[Cur_Amount Credit]],Table1[[#This Row],[Cur_Amount Credit]]/ExchangeRate)))</f>
        <v/>
      </c>
      <c r="Z3078" s="201" t="str">
        <f>IF(E3078="","",(Table1[[#This Row],[Debit USD]]-Table1[[#This Row],[Credit USD]]))</f>
        <v/>
      </c>
      <c r="AA3078" s="226"/>
      <c r="AB3078" s="255"/>
      <c r="AC3078" s="1"/>
      <c r="AD3078" s="15"/>
      <c r="AE3078" s="15" t="str">
        <f>IF(AND(OR(Table1[[#This Row],[Account]]="15030",Table1[[#This Row],[Account]]="15035",Table1[[#This Row],[Account]]="20150"),Table1[[#This Row],[Vendor ID]]=""),1,"")</f>
        <v/>
      </c>
      <c r="AF3078" s="15"/>
      <c r="AG3078" s="15"/>
      <c r="AH3078" s="15"/>
      <c r="AI3078" s="46" t="str">
        <f>IF(Table1[[#This Row],[Posting Date]]&lt;&gt;"","GJ-"&amp;CountryID,"")</f>
        <v/>
      </c>
      <c r="AJ3078" s="59" t="str">
        <f>IF(Table1[[#This Row],[Posting Date]]&lt;&gt;"",Table1[[#This Row],[Posting Date]],"")</f>
        <v/>
      </c>
      <c r="AK3078" s="46"/>
      <c r="AL3078" s="46" t="str">
        <f>IF(Table1[[#This Row],[Description]]&lt;&gt;"",Table1[[#This Row],[Description]],"")</f>
        <v/>
      </c>
      <c r="AM3078" s="46" t="str">
        <f>IF(Table1[[#This Row],[Posting Date]]&lt;&gt;"",Table1[[#This Row],[Reference Number]],"")</f>
        <v/>
      </c>
      <c r="AN3078" s="46" t="str">
        <f>TRIM(Table1[[#This Row],[Line '#]])</f>
        <v/>
      </c>
      <c r="AO3078" s="46" t="str">
        <f>TRIM(Table1[[#This Row],[Account]])</f>
        <v/>
      </c>
      <c r="AP3078" s="46" t="str">
        <f>IF(Table1[[#This Row],[Posting Date]]&lt;&gt;"",$D$5,"")</f>
        <v/>
      </c>
      <c r="AQ3078" s="46" t="str">
        <f>TRIM(Table1[[#This Row],[Departments-Prgrams]])</f>
        <v/>
      </c>
      <c r="AR3078" s="46" t="str">
        <f>TRIM(Table1[[#This Row],[Grant]])</f>
        <v/>
      </c>
      <c r="AS3078" s="46" t="str">
        <f>TRIM(Table1[[#This Row],[Staff ID]])</f>
        <v/>
      </c>
      <c r="AT3078" s="46" t="str">
        <f>IF(TRIM(Table1[[#This Row],[Budget Code]])=0,"",TRIM(Table1[[#This Row],[Budget Code]]))</f>
        <v/>
      </c>
      <c r="AU3078" s="46" t="str">
        <f>IF(Table1[[#This Row],[Line Description]]&lt;&gt;"",Table1[[#This Row],[Line Description]],"")</f>
        <v/>
      </c>
      <c r="AV3078" s="46" t="str">
        <f>IF(Table1[[#This Row],[Cur_Amount Debit]]&gt;0,ROUND(Table1[[#This Row],[Cur_Amount Debit]],2),"")</f>
        <v/>
      </c>
      <c r="AW3078" s="46" t="str">
        <f>IF(Table1[[#This Row],[Cur_Amount Credit]]&gt;0,ROUND(Table1[[#This Row],[Cur_Amount Credit]],2),"")</f>
        <v/>
      </c>
      <c r="AX3078" s="46" t="str">
        <f>LEFT(Table1[[#This Row],[Cur]],3)</f>
        <v/>
      </c>
      <c r="AY3078" s="59"/>
      <c r="AZ3078" s="46"/>
      <c r="BA3078" s="46" t="str">
        <f>IF(Table1[[#This Row],[Cur]]&lt;&gt;"",IF(Table1[[#This Row],[Cur]]="USD","",ExchangeRate),"")</f>
        <v/>
      </c>
      <c r="BB3078" s="46" t="str">
        <f>IF(Table1[[#This Row],[Grant]]&lt;&gt;"",VLOOKUP(Table1[[#This Row],[Grant]],Grants!B:D,3),"")</f>
        <v/>
      </c>
      <c r="BC3078" s="46" t="str">
        <f>TRIM(Table1[[#This Row],[Vendor ID]])</f>
        <v/>
      </c>
      <c r="BD3078">
        <f>IF(Table1[[#This Row],[Reference Number]]=Q3077,BD3077,BD3077+1)</f>
        <v>0</v>
      </c>
    </row>
    <row r="3079" spans="1:56" ht="11.25" customHeight="1" x14ac:dyDescent="0.25">
      <c r="A3079" s="1"/>
      <c r="B3079" s="88" t="str">
        <f>IF(Table1[[#This Row],[Posting Date]]&lt;&gt;"",IF(Table1[[#This Row],[Reference Number]]=Q3078,B3078+1,1),"")</f>
        <v/>
      </c>
      <c r="C3079" s="61"/>
      <c r="D3079" s="61"/>
      <c r="E3079" s="138"/>
      <c r="F3079" s="141" t="str">
        <f>IFERROR(IF(VLOOKUP(Table1[[#This Row],[Budget Code Description]],Dimentions!$X$6:$AC$139,2,FALSE)="","",VLOOKUP(Table1[[#This Row],[Budget Code Description]],Dimentions!$X$6:$AC$139,2,FALSE)),"")</f>
        <v/>
      </c>
      <c r="G3079" s="141"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1" t="str">
        <f>IFERROR(VLOOKUP(Table1[[#This Row],[Budget Code Description]],Table6[#All],8,FALSE),"")</f>
        <v/>
      </c>
      <c r="L3079" s="63"/>
      <c r="M3079" s="65" t="str">
        <f>IFERROR(VLOOKUP(Table1[[#This Row],[Staff ID]],Table2[],2,FALSE),"")</f>
        <v/>
      </c>
      <c r="N3079" s="209" t="str">
        <f>IFERROR(IF(VLOOKUP(Table1[[#This Row],[Budget Code Description]],Dimentions!$X$6:$AC$134,4,FALSE)="","",VLOOKUP(Table1[[#This Row],[Budget Code Description]],Dimentions!$X$6:$AC$134,4,FALSE)),"")</f>
        <v/>
      </c>
      <c r="O3079" s="65" t="str">
        <f>IFERROR(VLOOKUP(Table1[[#This Row],[Vendor ID]],Table549[],2,FALSE),"")</f>
        <v/>
      </c>
      <c r="P3079" s="63"/>
      <c r="Q3079" s="141" t="str">
        <f>IF(Table1[[#This Row],[Posting Date]]&lt;&gt;"",$D$9,"")</f>
        <v/>
      </c>
      <c r="R3079" s="157" t="str">
        <f>IF(Table1[[#This Row],[Posting Date]]&lt;&gt;"",$D$10,"")</f>
        <v/>
      </c>
      <c r="S3079" s="66"/>
      <c r="T3079" s="63"/>
      <c r="U3079" s="67"/>
      <c r="V3079" s="67"/>
      <c r="W3079" s="67" t="str">
        <f t="shared" si="52"/>
        <v/>
      </c>
      <c r="X3079" s="159" t="str">
        <f>IF(E3079="","",(IF(Table1[[#This Row],[Cur]]="USD",Table1[[#This Row],[Cur_Amount Debit]],Table1[[#This Row],[Cur_Amount Debit]]/Table1[[#This Row],[Exchange Rate]])))</f>
        <v/>
      </c>
      <c r="Y3079" s="159" t="str">
        <f>IF(E3079="","",(IF(Table1[[#This Row],[Cur]]="USD",Table1[[#This Row],[Cur_Amount Credit]],Table1[[#This Row],[Cur_Amount Credit]]/ExchangeRate)))</f>
        <v/>
      </c>
      <c r="Z3079" s="201" t="str">
        <f>IF(E3079="","",(Table1[[#This Row],[Debit USD]]-Table1[[#This Row],[Credit USD]]))</f>
        <v/>
      </c>
      <c r="AA3079" s="226"/>
      <c r="AB3079" s="255"/>
      <c r="AC3079" s="1"/>
      <c r="AD3079" s="15"/>
      <c r="AE3079" s="15" t="str">
        <f>IF(AND(OR(Table1[[#This Row],[Account]]="15030",Table1[[#This Row],[Account]]="15035",Table1[[#This Row],[Account]]="20150"),Table1[[#This Row],[Vendor ID]]=""),1,"")</f>
        <v/>
      </c>
      <c r="AF3079" s="15"/>
      <c r="AG3079" s="15"/>
      <c r="AH3079" s="15"/>
      <c r="AI3079" s="46" t="str">
        <f>IF(Table1[[#This Row],[Posting Date]]&lt;&gt;"","GJ-"&amp;CountryID,"")</f>
        <v/>
      </c>
      <c r="AJ3079" s="59" t="str">
        <f>IF(Table1[[#This Row],[Posting Date]]&lt;&gt;"",Table1[[#This Row],[Posting Date]],"")</f>
        <v/>
      </c>
      <c r="AK3079" s="46"/>
      <c r="AL3079" s="46" t="str">
        <f>IF(Table1[[#This Row],[Description]]&lt;&gt;"",Table1[[#This Row],[Description]],"")</f>
        <v/>
      </c>
      <c r="AM3079" s="46" t="str">
        <f>IF(Table1[[#This Row],[Posting Date]]&lt;&gt;"",Table1[[#This Row],[Reference Number]],"")</f>
        <v/>
      </c>
      <c r="AN3079" s="46" t="str">
        <f>TRIM(Table1[[#This Row],[Line '#]])</f>
        <v/>
      </c>
      <c r="AO3079" s="46" t="str">
        <f>TRIM(Table1[[#This Row],[Account]])</f>
        <v/>
      </c>
      <c r="AP3079" s="46" t="str">
        <f>IF(Table1[[#This Row],[Posting Date]]&lt;&gt;"",$D$5,"")</f>
        <v/>
      </c>
      <c r="AQ3079" s="46" t="str">
        <f>TRIM(Table1[[#This Row],[Departments-Prgrams]])</f>
        <v/>
      </c>
      <c r="AR3079" s="46" t="str">
        <f>TRIM(Table1[[#This Row],[Grant]])</f>
        <v/>
      </c>
      <c r="AS3079" s="46" t="str">
        <f>TRIM(Table1[[#This Row],[Staff ID]])</f>
        <v/>
      </c>
      <c r="AT3079" s="46" t="str">
        <f>IF(TRIM(Table1[[#This Row],[Budget Code]])=0,"",TRIM(Table1[[#This Row],[Budget Code]]))</f>
        <v/>
      </c>
      <c r="AU3079" s="46" t="str">
        <f>IF(Table1[[#This Row],[Line Description]]&lt;&gt;"",Table1[[#This Row],[Line Description]],"")</f>
        <v/>
      </c>
      <c r="AV3079" s="46" t="str">
        <f>IF(Table1[[#This Row],[Cur_Amount Debit]]&gt;0,ROUND(Table1[[#This Row],[Cur_Amount Debit]],2),"")</f>
        <v/>
      </c>
      <c r="AW3079" s="46" t="str">
        <f>IF(Table1[[#This Row],[Cur_Amount Credit]]&gt;0,ROUND(Table1[[#This Row],[Cur_Amount Credit]],2),"")</f>
        <v/>
      </c>
      <c r="AX3079" s="46" t="str">
        <f>LEFT(Table1[[#This Row],[Cur]],3)</f>
        <v/>
      </c>
      <c r="AY3079" s="59"/>
      <c r="AZ3079" s="46"/>
      <c r="BA3079" s="46" t="str">
        <f>IF(Table1[[#This Row],[Cur]]&lt;&gt;"",IF(Table1[[#This Row],[Cur]]="USD","",ExchangeRate),"")</f>
        <v/>
      </c>
      <c r="BB3079" s="46" t="str">
        <f>IF(Table1[[#This Row],[Grant]]&lt;&gt;"",VLOOKUP(Table1[[#This Row],[Grant]],Grants!B:D,3),"")</f>
        <v/>
      </c>
      <c r="BC3079" s="46" t="str">
        <f>TRIM(Table1[[#This Row],[Vendor ID]])</f>
        <v/>
      </c>
      <c r="BD3079">
        <f>IF(Table1[[#This Row],[Reference Number]]=Q3078,BD3078,BD3078+1)</f>
        <v>0</v>
      </c>
    </row>
    <row r="3080" spans="1:56" ht="11.25" customHeight="1" x14ac:dyDescent="0.25">
      <c r="A3080" s="1"/>
      <c r="B3080" s="88" t="str">
        <f>IF(Table1[[#This Row],[Posting Date]]&lt;&gt;"",IF(Table1[[#This Row],[Reference Number]]=Q3079,B3079+1,1),"")</f>
        <v/>
      </c>
      <c r="C3080" s="61"/>
      <c r="D3080" s="61"/>
      <c r="E3080" s="138"/>
      <c r="F3080" s="141" t="str">
        <f>IFERROR(IF(VLOOKUP(Table1[[#This Row],[Budget Code Description]],Dimentions!$X$6:$AC$139,2,FALSE)="","",VLOOKUP(Table1[[#This Row],[Budget Code Description]],Dimentions!$X$6:$AC$139,2,FALSE)),"")</f>
        <v/>
      </c>
      <c r="G3080" s="141"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1" t="str">
        <f>IFERROR(VLOOKUP(Table1[[#This Row],[Budget Code Description]],Table6[#All],8,FALSE),"")</f>
        <v/>
      </c>
      <c r="L3080" s="63"/>
      <c r="M3080" s="65" t="str">
        <f>IFERROR(VLOOKUP(Table1[[#This Row],[Staff ID]],Table2[],2,FALSE),"")</f>
        <v/>
      </c>
      <c r="N3080" s="209" t="str">
        <f>IFERROR(IF(VLOOKUP(Table1[[#This Row],[Budget Code Description]],Dimentions!$X$6:$AC$134,4,FALSE)="","",VLOOKUP(Table1[[#This Row],[Budget Code Description]],Dimentions!$X$6:$AC$134,4,FALSE)),"")</f>
        <v/>
      </c>
      <c r="O3080" s="65" t="str">
        <f>IFERROR(VLOOKUP(Table1[[#This Row],[Vendor ID]],Table549[],2,FALSE),"")</f>
        <v/>
      </c>
      <c r="P3080" s="63"/>
      <c r="Q3080" s="141" t="str">
        <f>IF(Table1[[#This Row],[Posting Date]]&lt;&gt;"",$D$9,"")</f>
        <v/>
      </c>
      <c r="R3080" s="157" t="str">
        <f>IF(Table1[[#This Row],[Posting Date]]&lt;&gt;"",$D$10,"")</f>
        <v/>
      </c>
      <c r="S3080" s="66"/>
      <c r="T3080" s="63"/>
      <c r="U3080" s="67"/>
      <c r="V3080" s="67"/>
      <c r="W3080" s="67" t="str">
        <f t="shared" si="52"/>
        <v/>
      </c>
      <c r="X3080" s="159" t="str">
        <f>IF(E3080="","",(IF(Table1[[#This Row],[Cur]]="USD",Table1[[#This Row],[Cur_Amount Debit]],Table1[[#This Row],[Cur_Amount Debit]]/Table1[[#This Row],[Exchange Rate]])))</f>
        <v/>
      </c>
      <c r="Y3080" s="159" t="str">
        <f>IF(E3080="","",(IF(Table1[[#This Row],[Cur]]="USD",Table1[[#This Row],[Cur_Amount Credit]],Table1[[#This Row],[Cur_Amount Credit]]/ExchangeRate)))</f>
        <v/>
      </c>
      <c r="Z3080" s="201" t="str">
        <f>IF(E3080="","",(Table1[[#This Row],[Debit USD]]-Table1[[#This Row],[Credit USD]]))</f>
        <v/>
      </c>
      <c r="AA3080" s="226"/>
      <c r="AB3080" s="255"/>
      <c r="AC3080" s="1"/>
      <c r="AD3080" s="15"/>
      <c r="AE3080" s="15" t="str">
        <f>IF(AND(OR(Table1[[#This Row],[Account]]="15030",Table1[[#This Row],[Account]]="15035",Table1[[#This Row],[Account]]="20150"),Table1[[#This Row],[Vendor ID]]=""),1,"")</f>
        <v/>
      </c>
      <c r="AF3080" s="15"/>
      <c r="AG3080" s="15"/>
      <c r="AH3080" s="15"/>
      <c r="AI3080" s="46" t="str">
        <f>IF(Table1[[#This Row],[Posting Date]]&lt;&gt;"","GJ-"&amp;CountryID,"")</f>
        <v/>
      </c>
      <c r="AJ3080" s="59" t="str">
        <f>IF(Table1[[#This Row],[Posting Date]]&lt;&gt;"",Table1[[#This Row],[Posting Date]],"")</f>
        <v/>
      </c>
      <c r="AK3080" s="46"/>
      <c r="AL3080" s="46" t="str">
        <f>IF(Table1[[#This Row],[Description]]&lt;&gt;"",Table1[[#This Row],[Description]],"")</f>
        <v/>
      </c>
      <c r="AM3080" s="46" t="str">
        <f>IF(Table1[[#This Row],[Posting Date]]&lt;&gt;"",Table1[[#This Row],[Reference Number]],"")</f>
        <v/>
      </c>
      <c r="AN3080" s="46" t="str">
        <f>TRIM(Table1[[#This Row],[Line '#]])</f>
        <v/>
      </c>
      <c r="AO3080" s="46" t="str">
        <f>TRIM(Table1[[#This Row],[Account]])</f>
        <v/>
      </c>
      <c r="AP3080" s="46" t="str">
        <f>IF(Table1[[#This Row],[Posting Date]]&lt;&gt;"",$D$5,"")</f>
        <v/>
      </c>
      <c r="AQ3080" s="46" t="str">
        <f>TRIM(Table1[[#This Row],[Departments-Prgrams]])</f>
        <v/>
      </c>
      <c r="AR3080" s="46" t="str">
        <f>TRIM(Table1[[#This Row],[Grant]])</f>
        <v/>
      </c>
      <c r="AS3080" s="46" t="str">
        <f>TRIM(Table1[[#This Row],[Staff ID]])</f>
        <v/>
      </c>
      <c r="AT3080" s="46" t="str">
        <f>IF(TRIM(Table1[[#This Row],[Budget Code]])=0,"",TRIM(Table1[[#This Row],[Budget Code]]))</f>
        <v/>
      </c>
      <c r="AU3080" s="46" t="str">
        <f>IF(Table1[[#This Row],[Line Description]]&lt;&gt;"",Table1[[#This Row],[Line Description]],"")</f>
        <v/>
      </c>
      <c r="AV3080" s="46" t="str">
        <f>IF(Table1[[#This Row],[Cur_Amount Debit]]&gt;0,ROUND(Table1[[#This Row],[Cur_Amount Debit]],2),"")</f>
        <v/>
      </c>
      <c r="AW3080" s="46" t="str">
        <f>IF(Table1[[#This Row],[Cur_Amount Credit]]&gt;0,ROUND(Table1[[#This Row],[Cur_Amount Credit]],2),"")</f>
        <v/>
      </c>
      <c r="AX3080" s="46" t="str">
        <f>LEFT(Table1[[#This Row],[Cur]],3)</f>
        <v/>
      </c>
      <c r="AY3080" s="59"/>
      <c r="AZ3080" s="46"/>
      <c r="BA3080" s="46" t="str">
        <f>IF(Table1[[#This Row],[Cur]]&lt;&gt;"",IF(Table1[[#This Row],[Cur]]="USD","",ExchangeRate),"")</f>
        <v/>
      </c>
      <c r="BB3080" s="46" t="str">
        <f>IF(Table1[[#This Row],[Grant]]&lt;&gt;"",VLOOKUP(Table1[[#This Row],[Grant]],Grants!B:D,3),"")</f>
        <v/>
      </c>
      <c r="BC3080" s="46" t="str">
        <f>TRIM(Table1[[#This Row],[Vendor ID]])</f>
        <v/>
      </c>
      <c r="BD3080">
        <f>IF(Table1[[#This Row],[Reference Number]]=Q3079,BD3079,BD3079+1)</f>
        <v>0</v>
      </c>
    </row>
    <row r="3081" spans="1:56" ht="11.25" customHeight="1" x14ac:dyDescent="0.25">
      <c r="A3081" s="1"/>
      <c r="B3081" s="88" t="str">
        <f>IF(Table1[[#This Row],[Posting Date]]&lt;&gt;"",IF(Table1[[#This Row],[Reference Number]]=Q3080,B3080+1,1),"")</f>
        <v/>
      </c>
      <c r="C3081" s="61"/>
      <c r="D3081" s="61"/>
      <c r="E3081" s="138"/>
      <c r="F3081" s="141" t="str">
        <f>IFERROR(IF(VLOOKUP(Table1[[#This Row],[Budget Code Description]],Dimentions!$X$6:$AC$139,2,FALSE)="","",VLOOKUP(Table1[[#This Row],[Budget Code Description]],Dimentions!$X$6:$AC$139,2,FALSE)),"")</f>
        <v/>
      </c>
      <c r="G3081" s="141"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1" t="str">
        <f>IFERROR(VLOOKUP(Table1[[#This Row],[Budget Code Description]],Table6[#All],8,FALSE),"")</f>
        <v/>
      </c>
      <c r="L3081" s="63"/>
      <c r="M3081" s="65" t="str">
        <f>IFERROR(VLOOKUP(Table1[[#This Row],[Staff ID]],Table2[],2,FALSE),"")</f>
        <v/>
      </c>
      <c r="N3081" s="209" t="str">
        <f>IFERROR(IF(VLOOKUP(Table1[[#This Row],[Budget Code Description]],Dimentions!$X$6:$AC$134,4,FALSE)="","",VLOOKUP(Table1[[#This Row],[Budget Code Description]],Dimentions!$X$6:$AC$134,4,FALSE)),"")</f>
        <v/>
      </c>
      <c r="O3081" s="65" t="str">
        <f>IFERROR(VLOOKUP(Table1[[#This Row],[Vendor ID]],Table549[],2,FALSE),"")</f>
        <v/>
      </c>
      <c r="P3081" s="63"/>
      <c r="Q3081" s="141" t="str">
        <f>IF(Table1[[#This Row],[Posting Date]]&lt;&gt;"",$D$9,"")</f>
        <v/>
      </c>
      <c r="R3081" s="157" t="str">
        <f>IF(Table1[[#This Row],[Posting Date]]&lt;&gt;"",$D$10,"")</f>
        <v/>
      </c>
      <c r="S3081" s="66"/>
      <c r="T3081" s="63"/>
      <c r="U3081" s="67"/>
      <c r="V3081" s="67"/>
      <c r="W3081" s="67" t="str">
        <f t="shared" si="52"/>
        <v/>
      </c>
      <c r="X3081" s="159" t="str">
        <f>IF(E3081="","",(IF(Table1[[#This Row],[Cur]]="USD",Table1[[#This Row],[Cur_Amount Debit]],Table1[[#This Row],[Cur_Amount Debit]]/Table1[[#This Row],[Exchange Rate]])))</f>
        <v/>
      </c>
      <c r="Y3081" s="159" t="str">
        <f>IF(E3081="","",(IF(Table1[[#This Row],[Cur]]="USD",Table1[[#This Row],[Cur_Amount Credit]],Table1[[#This Row],[Cur_Amount Credit]]/ExchangeRate)))</f>
        <v/>
      </c>
      <c r="Z3081" s="201" t="str">
        <f>IF(E3081="","",(Table1[[#This Row],[Debit USD]]-Table1[[#This Row],[Credit USD]]))</f>
        <v/>
      </c>
      <c r="AA3081" s="226"/>
      <c r="AB3081" s="255"/>
      <c r="AC3081" s="1"/>
      <c r="AD3081" s="15"/>
      <c r="AE3081" s="15" t="str">
        <f>IF(AND(OR(Table1[[#This Row],[Account]]="15030",Table1[[#This Row],[Account]]="15035",Table1[[#This Row],[Account]]="20150"),Table1[[#This Row],[Vendor ID]]=""),1,"")</f>
        <v/>
      </c>
      <c r="AF3081" s="15"/>
      <c r="AG3081" s="15"/>
      <c r="AH3081" s="15"/>
      <c r="AI3081" s="46" t="str">
        <f>IF(Table1[[#This Row],[Posting Date]]&lt;&gt;"","GJ-"&amp;CountryID,"")</f>
        <v/>
      </c>
      <c r="AJ3081" s="59" t="str">
        <f>IF(Table1[[#This Row],[Posting Date]]&lt;&gt;"",Table1[[#This Row],[Posting Date]],"")</f>
        <v/>
      </c>
      <c r="AK3081" s="46"/>
      <c r="AL3081" s="46" t="str">
        <f>IF(Table1[[#This Row],[Description]]&lt;&gt;"",Table1[[#This Row],[Description]],"")</f>
        <v/>
      </c>
      <c r="AM3081" s="46" t="str">
        <f>IF(Table1[[#This Row],[Posting Date]]&lt;&gt;"",Table1[[#This Row],[Reference Number]],"")</f>
        <v/>
      </c>
      <c r="AN3081" s="46" t="str">
        <f>TRIM(Table1[[#This Row],[Line '#]])</f>
        <v/>
      </c>
      <c r="AO3081" s="46" t="str">
        <f>TRIM(Table1[[#This Row],[Account]])</f>
        <v/>
      </c>
      <c r="AP3081" s="46" t="str">
        <f>IF(Table1[[#This Row],[Posting Date]]&lt;&gt;"",$D$5,"")</f>
        <v/>
      </c>
      <c r="AQ3081" s="46" t="str">
        <f>TRIM(Table1[[#This Row],[Departments-Prgrams]])</f>
        <v/>
      </c>
      <c r="AR3081" s="46" t="str">
        <f>TRIM(Table1[[#This Row],[Grant]])</f>
        <v/>
      </c>
      <c r="AS3081" s="46" t="str">
        <f>TRIM(Table1[[#This Row],[Staff ID]])</f>
        <v/>
      </c>
      <c r="AT3081" s="46" t="str">
        <f>IF(TRIM(Table1[[#This Row],[Budget Code]])=0,"",TRIM(Table1[[#This Row],[Budget Code]]))</f>
        <v/>
      </c>
      <c r="AU3081" s="46" t="str">
        <f>IF(Table1[[#This Row],[Line Description]]&lt;&gt;"",Table1[[#This Row],[Line Description]],"")</f>
        <v/>
      </c>
      <c r="AV3081" s="46" t="str">
        <f>IF(Table1[[#This Row],[Cur_Amount Debit]]&gt;0,ROUND(Table1[[#This Row],[Cur_Amount Debit]],2),"")</f>
        <v/>
      </c>
      <c r="AW3081" s="46" t="str">
        <f>IF(Table1[[#This Row],[Cur_Amount Credit]]&gt;0,ROUND(Table1[[#This Row],[Cur_Amount Credit]],2),"")</f>
        <v/>
      </c>
      <c r="AX3081" s="46" t="str">
        <f>LEFT(Table1[[#This Row],[Cur]],3)</f>
        <v/>
      </c>
      <c r="AY3081" s="59"/>
      <c r="AZ3081" s="46"/>
      <c r="BA3081" s="46" t="str">
        <f>IF(Table1[[#This Row],[Cur]]&lt;&gt;"",IF(Table1[[#This Row],[Cur]]="USD","",ExchangeRate),"")</f>
        <v/>
      </c>
      <c r="BB3081" s="46" t="str">
        <f>IF(Table1[[#This Row],[Grant]]&lt;&gt;"",VLOOKUP(Table1[[#This Row],[Grant]],Grants!B:D,3),"")</f>
        <v/>
      </c>
      <c r="BC3081" s="46" t="str">
        <f>TRIM(Table1[[#This Row],[Vendor ID]])</f>
        <v/>
      </c>
      <c r="BD3081">
        <f>IF(Table1[[#This Row],[Reference Number]]=Q3080,BD3080,BD3080+1)</f>
        <v>0</v>
      </c>
    </row>
    <row r="3082" spans="1:56" ht="11.25" customHeight="1" x14ac:dyDescent="0.25">
      <c r="A3082" s="1"/>
      <c r="B3082" s="88" t="str">
        <f>IF(Table1[[#This Row],[Posting Date]]&lt;&gt;"",IF(Table1[[#This Row],[Reference Number]]=Q3081,B3081+1,1),"")</f>
        <v/>
      </c>
      <c r="C3082" s="61"/>
      <c r="D3082" s="61"/>
      <c r="E3082" s="138"/>
      <c r="F3082" s="141" t="str">
        <f>IFERROR(IF(VLOOKUP(Table1[[#This Row],[Budget Code Description]],Dimentions!$X$6:$AC$139,2,FALSE)="","",VLOOKUP(Table1[[#This Row],[Budget Code Description]],Dimentions!$X$6:$AC$139,2,FALSE)),"")</f>
        <v/>
      </c>
      <c r="G3082" s="141"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1" t="str">
        <f>IFERROR(VLOOKUP(Table1[[#This Row],[Budget Code Description]],Table6[#All],8,FALSE),"")</f>
        <v/>
      </c>
      <c r="L3082" s="63"/>
      <c r="M3082" s="65" t="str">
        <f>IFERROR(VLOOKUP(Table1[[#This Row],[Staff ID]],Table2[],2,FALSE),"")</f>
        <v/>
      </c>
      <c r="N3082" s="209" t="str">
        <f>IFERROR(IF(VLOOKUP(Table1[[#This Row],[Budget Code Description]],Dimentions!$X$6:$AC$134,4,FALSE)="","",VLOOKUP(Table1[[#This Row],[Budget Code Description]],Dimentions!$X$6:$AC$134,4,FALSE)),"")</f>
        <v/>
      </c>
      <c r="O3082" s="65" t="str">
        <f>IFERROR(VLOOKUP(Table1[[#This Row],[Vendor ID]],Table549[],2,FALSE),"")</f>
        <v/>
      </c>
      <c r="P3082" s="63"/>
      <c r="Q3082" s="141" t="str">
        <f>IF(Table1[[#This Row],[Posting Date]]&lt;&gt;"",$D$9,"")</f>
        <v/>
      </c>
      <c r="R3082" s="157" t="str">
        <f>IF(Table1[[#This Row],[Posting Date]]&lt;&gt;"",$D$10,"")</f>
        <v/>
      </c>
      <c r="S3082" s="66"/>
      <c r="T3082" s="63"/>
      <c r="U3082" s="67"/>
      <c r="V3082" s="67"/>
      <c r="W3082" s="67" t="str">
        <f t="shared" si="52"/>
        <v/>
      </c>
      <c r="X3082" s="159" t="str">
        <f>IF(E3082="","",(IF(Table1[[#This Row],[Cur]]="USD",Table1[[#This Row],[Cur_Amount Debit]],Table1[[#This Row],[Cur_Amount Debit]]/Table1[[#This Row],[Exchange Rate]])))</f>
        <v/>
      </c>
      <c r="Y3082" s="159" t="str">
        <f>IF(E3082="","",(IF(Table1[[#This Row],[Cur]]="USD",Table1[[#This Row],[Cur_Amount Credit]],Table1[[#This Row],[Cur_Amount Credit]]/ExchangeRate)))</f>
        <v/>
      </c>
      <c r="Z3082" s="201" t="str">
        <f>IF(E3082="","",(Table1[[#This Row],[Debit USD]]-Table1[[#This Row],[Credit USD]]))</f>
        <v/>
      </c>
      <c r="AA3082" s="226"/>
      <c r="AB3082" s="255"/>
      <c r="AC3082" s="1"/>
      <c r="AD3082" s="15"/>
      <c r="AE3082" s="15" t="str">
        <f>IF(AND(OR(Table1[[#This Row],[Account]]="15030",Table1[[#This Row],[Account]]="15035",Table1[[#This Row],[Account]]="20150"),Table1[[#This Row],[Vendor ID]]=""),1,"")</f>
        <v/>
      </c>
      <c r="AF3082" s="15"/>
      <c r="AG3082" s="15"/>
      <c r="AH3082" s="15"/>
      <c r="AI3082" s="46" t="str">
        <f>IF(Table1[[#This Row],[Posting Date]]&lt;&gt;"","GJ-"&amp;CountryID,"")</f>
        <v/>
      </c>
      <c r="AJ3082" s="59" t="str">
        <f>IF(Table1[[#This Row],[Posting Date]]&lt;&gt;"",Table1[[#This Row],[Posting Date]],"")</f>
        <v/>
      </c>
      <c r="AK3082" s="46"/>
      <c r="AL3082" s="46" t="str">
        <f>IF(Table1[[#This Row],[Description]]&lt;&gt;"",Table1[[#This Row],[Description]],"")</f>
        <v/>
      </c>
      <c r="AM3082" s="46" t="str">
        <f>IF(Table1[[#This Row],[Posting Date]]&lt;&gt;"",Table1[[#This Row],[Reference Number]],"")</f>
        <v/>
      </c>
      <c r="AN3082" s="46" t="str">
        <f>TRIM(Table1[[#This Row],[Line '#]])</f>
        <v/>
      </c>
      <c r="AO3082" s="46" t="str">
        <f>TRIM(Table1[[#This Row],[Account]])</f>
        <v/>
      </c>
      <c r="AP3082" s="46" t="str">
        <f>IF(Table1[[#This Row],[Posting Date]]&lt;&gt;"",$D$5,"")</f>
        <v/>
      </c>
      <c r="AQ3082" s="46" t="str">
        <f>TRIM(Table1[[#This Row],[Departments-Prgrams]])</f>
        <v/>
      </c>
      <c r="AR3082" s="46" t="str">
        <f>TRIM(Table1[[#This Row],[Grant]])</f>
        <v/>
      </c>
      <c r="AS3082" s="46" t="str">
        <f>TRIM(Table1[[#This Row],[Staff ID]])</f>
        <v/>
      </c>
      <c r="AT3082" s="46" t="str">
        <f>IF(TRIM(Table1[[#This Row],[Budget Code]])=0,"",TRIM(Table1[[#This Row],[Budget Code]]))</f>
        <v/>
      </c>
      <c r="AU3082" s="46" t="str">
        <f>IF(Table1[[#This Row],[Line Description]]&lt;&gt;"",Table1[[#This Row],[Line Description]],"")</f>
        <v/>
      </c>
      <c r="AV3082" s="46" t="str">
        <f>IF(Table1[[#This Row],[Cur_Amount Debit]]&gt;0,ROUND(Table1[[#This Row],[Cur_Amount Debit]],2),"")</f>
        <v/>
      </c>
      <c r="AW3082" s="46" t="str">
        <f>IF(Table1[[#This Row],[Cur_Amount Credit]]&gt;0,ROUND(Table1[[#This Row],[Cur_Amount Credit]],2),"")</f>
        <v/>
      </c>
      <c r="AX3082" s="46" t="str">
        <f>LEFT(Table1[[#This Row],[Cur]],3)</f>
        <v/>
      </c>
      <c r="AY3082" s="59"/>
      <c r="AZ3082" s="46"/>
      <c r="BA3082" s="46" t="str">
        <f>IF(Table1[[#This Row],[Cur]]&lt;&gt;"",IF(Table1[[#This Row],[Cur]]="USD","",ExchangeRate),"")</f>
        <v/>
      </c>
      <c r="BB3082" s="46" t="str">
        <f>IF(Table1[[#This Row],[Grant]]&lt;&gt;"",VLOOKUP(Table1[[#This Row],[Grant]],Grants!B:D,3),"")</f>
        <v/>
      </c>
      <c r="BC3082" s="46" t="str">
        <f>TRIM(Table1[[#This Row],[Vendor ID]])</f>
        <v/>
      </c>
      <c r="BD3082">
        <f>IF(Table1[[#This Row],[Reference Number]]=Q3081,BD3081,BD3081+1)</f>
        <v>0</v>
      </c>
    </row>
    <row r="3083" spans="1:56" ht="11.25" customHeight="1" x14ac:dyDescent="0.25">
      <c r="A3083" s="1"/>
      <c r="B3083" s="88" t="str">
        <f>IF(Table1[[#This Row],[Posting Date]]&lt;&gt;"",IF(Table1[[#This Row],[Reference Number]]=Q3082,B3082+1,1),"")</f>
        <v/>
      </c>
      <c r="C3083" s="61"/>
      <c r="D3083" s="61"/>
      <c r="E3083" s="138"/>
      <c r="F3083" s="141" t="str">
        <f>IFERROR(IF(VLOOKUP(Table1[[#This Row],[Budget Code Description]],Dimentions!$X$6:$AC$139,2,FALSE)="","",VLOOKUP(Table1[[#This Row],[Budget Code Description]],Dimentions!$X$6:$AC$139,2,FALSE)),"")</f>
        <v/>
      </c>
      <c r="G3083" s="141"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1" t="str">
        <f>IFERROR(VLOOKUP(Table1[[#This Row],[Budget Code Description]],Table6[#All],8,FALSE),"")</f>
        <v/>
      </c>
      <c r="L3083" s="63"/>
      <c r="M3083" s="65" t="str">
        <f>IFERROR(VLOOKUP(Table1[[#This Row],[Staff ID]],Table2[],2,FALSE),"")</f>
        <v/>
      </c>
      <c r="N3083" s="209" t="str">
        <f>IFERROR(IF(VLOOKUP(Table1[[#This Row],[Budget Code Description]],Dimentions!$X$6:$AC$134,4,FALSE)="","",VLOOKUP(Table1[[#This Row],[Budget Code Description]],Dimentions!$X$6:$AC$134,4,FALSE)),"")</f>
        <v/>
      </c>
      <c r="O3083" s="65" t="str">
        <f>IFERROR(VLOOKUP(Table1[[#This Row],[Vendor ID]],Table549[],2,FALSE),"")</f>
        <v/>
      </c>
      <c r="P3083" s="63"/>
      <c r="Q3083" s="141" t="str">
        <f>IF(Table1[[#This Row],[Posting Date]]&lt;&gt;"",$D$9,"")</f>
        <v/>
      </c>
      <c r="R3083" s="157" t="str">
        <f>IF(Table1[[#This Row],[Posting Date]]&lt;&gt;"",$D$10,"")</f>
        <v/>
      </c>
      <c r="S3083" s="66"/>
      <c r="T3083" s="63"/>
      <c r="U3083" s="67"/>
      <c r="V3083" s="67"/>
      <c r="W3083" s="67" t="str">
        <f t="shared" si="52"/>
        <v/>
      </c>
      <c r="X3083" s="159" t="str">
        <f>IF(E3083="","",(IF(Table1[[#This Row],[Cur]]="USD",Table1[[#This Row],[Cur_Amount Debit]],Table1[[#This Row],[Cur_Amount Debit]]/Table1[[#This Row],[Exchange Rate]])))</f>
        <v/>
      </c>
      <c r="Y3083" s="159" t="str">
        <f>IF(E3083="","",(IF(Table1[[#This Row],[Cur]]="USD",Table1[[#This Row],[Cur_Amount Credit]],Table1[[#This Row],[Cur_Amount Credit]]/ExchangeRate)))</f>
        <v/>
      </c>
      <c r="Z3083" s="201" t="str">
        <f>IF(E3083="","",(Table1[[#This Row],[Debit USD]]-Table1[[#This Row],[Credit USD]]))</f>
        <v/>
      </c>
      <c r="AA3083" s="226"/>
      <c r="AB3083" s="255"/>
      <c r="AC3083" s="1"/>
      <c r="AD3083" s="15"/>
      <c r="AE3083" s="15" t="str">
        <f>IF(AND(OR(Table1[[#This Row],[Account]]="15030",Table1[[#This Row],[Account]]="15035",Table1[[#This Row],[Account]]="20150"),Table1[[#This Row],[Vendor ID]]=""),1,"")</f>
        <v/>
      </c>
      <c r="AF3083" s="15"/>
      <c r="AG3083" s="15"/>
      <c r="AH3083" s="15"/>
      <c r="AI3083" s="46" t="str">
        <f>IF(Table1[[#This Row],[Posting Date]]&lt;&gt;"","GJ-"&amp;CountryID,"")</f>
        <v/>
      </c>
      <c r="AJ3083" s="59" t="str">
        <f>IF(Table1[[#This Row],[Posting Date]]&lt;&gt;"",Table1[[#This Row],[Posting Date]],"")</f>
        <v/>
      </c>
      <c r="AK3083" s="46"/>
      <c r="AL3083" s="46" t="str">
        <f>IF(Table1[[#This Row],[Description]]&lt;&gt;"",Table1[[#This Row],[Description]],"")</f>
        <v/>
      </c>
      <c r="AM3083" s="46" t="str">
        <f>IF(Table1[[#This Row],[Posting Date]]&lt;&gt;"",Table1[[#This Row],[Reference Number]],"")</f>
        <v/>
      </c>
      <c r="AN3083" s="46" t="str">
        <f>TRIM(Table1[[#This Row],[Line '#]])</f>
        <v/>
      </c>
      <c r="AO3083" s="46" t="str">
        <f>TRIM(Table1[[#This Row],[Account]])</f>
        <v/>
      </c>
      <c r="AP3083" s="46" t="str">
        <f>IF(Table1[[#This Row],[Posting Date]]&lt;&gt;"",$D$5,"")</f>
        <v/>
      </c>
      <c r="AQ3083" s="46" t="str">
        <f>TRIM(Table1[[#This Row],[Departments-Prgrams]])</f>
        <v/>
      </c>
      <c r="AR3083" s="46" t="str">
        <f>TRIM(Table1[[#This Row],[Grant]])</f>
        <v/>
      </c>
      <c r="AS3083" s="46" t="str">
        <f>TRIM(Table1[[#This Row],[Staff ID]])</f>
        <v/>
      </c>
      <c r="AT3083" s="46" t="str">
        <f>IF(TRIM(Table1[[#This Row],[Budget Code]])=0,"",TRIM(Table1[[#This Row],[Budget Code]]))</f>
        <v/>
      </c>
      <c r="AU3083" s="46" t="str">
        <f>IF(Table1[[#This Row],[Line Description]]&lt;&gt;"",Table1[[#This Row],[Line Description]],"")</f>
        <v/>
      </c>
      <c r="AV3083" s="46" t="str">
        <f>IF(Table1[[#This Row],[Cur_Amount Debit]]&gt;0,ROUND(Table1[[#This Row],[Cur_Amount Debit]],2),"")</f>
        <v/>
      </c>
      <c r="AW3083" s="46" t="str">
        <f>IF(Table1[[#This Row],[Cur_Amount Credit]]&gt;0,ROUND(Table1[[#This Row],[Cur_Amount Credit]],2),"")</f>
        <v/>
      </c>
      <c r="AX3083" s="46" t="str">
        <f>LEFT(Table1[[#This Row],[Cur]],3)</f>
        <v/>
      </c>
      <c r="AY3083" s="59"/>
      <c r="AZ3083" s="46"/>
      <c r="BA3083" s="46" t="str">
        <f>IF(Table1[[#This Row],[Cur]]&lt;&gt;"",IF(Table1[[#This Row],[Cur]]="USD","",ExchangeRate),"")</f>
        <v/>
      </c>
      <c r="BB3083" s="46" t="str">
        <f>IF(Table1[[#This Row],[Grant]]&lt;&gt;"",VLOOKUP(Table1[[#This Row],[Grant]],Grants!B:D,3),"")</f>
        <v/>
      </c>
      <c r="BC3083" s="46" t="str">
        <f>TRIM(Table1[[#This Row],[Vendor ID]])</f>
        <v/>
      </c>
      <c r="BD3083">
        <f>IF(Table1[[#This Row],[Reference Number]]=Q3082,BD3082,BD3082+1)</f>
        <v>0</v>
      </c>
    </row>
    <row r="3084" spans="1:56" ht="11.25" customHeight="1" x14ac:dyDescent="0.25">
      <c r="A3084" s="1"/>
      <c r="B3084" s="88" t="str">
        <f>IF(Table1[[#This Row],[Posting Date]]&lt;&gt;"",IF(Table1[[#This Row],[Reference Number]]=Q3083,B3083+1,1),"")</f>
        <v/>
      </c>
      <c r="C3084" s="61"/>
      <c r="D3084" s="61"/>
      <c r="E3084" s="138"/>
      <c r="F3084" s="141" t="str">
        <f>IFERROR(IF(VLOOKUP(Table1[[#This Row],[Budget Code Description]],Dimentions!$X$6:$AC$139,2,FALSE)="","",VLOOKUP(Table1[[#This Row],[Budget Code Description]],Dimentions!$X$6:$AC$139,2,FALSE)),"")</f>
        <v/>
      </c>
      <c r="G3084" s="141"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1" t="str">
        <f>IFERROR(VLOOKUP(Table1[[#This Row],[Budget Code Description]],Table6[#All],8,FALSE),"")</f>
        <v/>
      </c>
      <c r="L3084" s="63"/>
      <c r="M3084" s="65" t="str">
        <f>IFERROR(VLOOKUP(Table1[[#This Row],[Staff ID]],Table2[],2,FALSE),"")</f>
        <v/>
      </c>
      <c r="N3084" s="209" t="str">
        <f>IFERROR(IF(VLOOKUP(Table1[[#This Row],[Budget Code Description]],Dimentions!$X$6:$AC$134,4,FALSE)="","",VLOOKUP(Table1[[#This Row],[Budget Code Description]],Dimentions!$X$6:$AC$134,4,FALSE)),"")</f>
        <v/>
      </c>
      <c r="O3084" s="65" t="str">
        <f>IFERROR(VLOOKUP(Table1[[#This Row],[Vendor ID]],Table549[],2,FALSE),"")</f>
        <v/>
      </c>
      <c r="P3084" s="63"/>
      <c r="Q3084" s="141" t="str">
        <f>IF(Table1[[#This Row],[Posting Date]]&lt;&gt;"",$D$9,"")</f>
        <v/>
      </c>
      <c r="R3084" s="157" t="str">
        <f>IF(Table1[[#This Row],[Posting Date]]&lt;&gt;"",$D$10,"")</f>
        <v/>
      </c>
      <c r="S3084" s="66"/>
      <c r="T3084" s="63"/>
      <c r="U3084" s="67"/>
      <c r="V3084" s="67"/>
      <c r="W3084" s="67" t="str">
        <f t="shared" si="52"/>
        <v/>
      </c>
      <c r="X3084" s="159" t="str">
        <f>IF(E3084="","",(IF(Table1[[#This Row],[Cur]]="USD",Table1[[#This Row],[Cur_Amount Debit]],Table1[[#This Row],[Cur_Amount Debit]]/Table1[[#This Row],[Exchange Rate]])))</f>
        <v/>
      </c>
      <c r="Y3084" s="159" t="str">
        <f>IF(E3084="","",(IF(Table1[[#This Row],[Cur]]="USD",Table1[[#This Row],[Cur_Amount Credit]],Table1[[#This Row],[Cur_Amount Credit]]/ExchangeRate)))</f>
        <v/>
      </c>
      <c r="Z3084" s="201" t="str">
        <f>IF(E3084="","",(Table1[[#This Row],[Debit USD]]-Table1[[#This Row],[Credit USD]]))</f>
        <v/>
      </c>
      <c r="AA3084" s="226"/>
      <c r="AB3084" s="255"/>
      <c r="AC3084" s="1"/>
      <c r="AD3084" s="15"/>
      <c r="AE3084" s="15" t="str">
        <f>IF(AND(OR(Table1[[#This Row],[Account]]="15030",Table1[[#This Row],[Account]]="15035",Table1[[#This Row],[Account]]="20150"),Table1[[#This Row],[Vendor ID]]=""),1,"")</f>
        <v/>
      </c>
      <c r="AF3084" s="15"/>
      <c r="AG3084" s="15"/>
      <c r="AH3084" s="15"/>
      <c r="AI3084" s="46" t="str">
        <f>IF(Table1[[#This Row],[Posting Date]]&lt;&gt;"","GJ-"&amp;CountryID,"")</f>
        <v/>
      </c>
      <c r="AJ3084" s="59" t="str">
        <f>IF(Table1[[#This Row],[Posting Date]]&lt;&gt;"",Table1[[#This Row],[Posting Date]],"")</f>
        <v/>
      </c>
      <c r="AK3084" s="46"/>
      <c r="AL3084" s="46" t="str">
        <f>IF(Table1[[#This Row],[Description]]&lt;&gt;"",Table1[[#This Row],[Description]],"")</f>
        <v/>
      </c>
      <c r="AM3084" s="46" t="str">
        <f>IF(Table1[[#This Row],[Posting Date]]&lt;&gt;"",Table1[[#This Row],[Reference Number]],"")</f>
        <v/>
      </c>
      <c r="AN3084" s="46" t="str">
        <f>TRIM(Table1[[#This Row],[Line '#]])</f>
        <v/>
      </c>
      <c r="AO3084" s="46" t="str">
        <f>TRIM(Table1[[#This Row],[Account]])</f>
        <v/>
      </c>
      <c r="AP3084" s="46" t="str">
        <f>IF(Table1[[#This Row],[Posting Date]]&lt;&gt;"",$D$5,"")</f>
        <v/>
      </c>
      <c r="AQ3084" s="46" t="str">
        <f>TRIM(Table1[[#This Row],[Departments-Prgrams]])</f>
        <v/>
      </c>
      <c r="AR3084" s="46" t="str">
        <f>TRIM(Table1[[#This Row],[Grant]])</f>
        <v/>
      </c>
      <c r="AS3084" s="46" t="str">
        <f>TRIM(Table1[[#This Row],[Staff ID]])</f>
        <v/>
      </c>
      <c r="AT3084" s="46" t="str">
        <f>IF(TRIM(Table1[[#This Row],[Budget Code]])=0,"",TRIM(Table1[[#This Row],[Budget Code]]))</f>
        <v/>
      </c>
      <c r="AU3084" s="46" t="str">
        <f>IF(Table1[[#This Row],[Line Description]]&lt;&gt;"",Table1[[#This Row],[Line Description]],"")</f>
        <v/>
      </c>
      <c r="AV3084" s="46" t="str">
        <f>IF(Table1[[#This Row],[Cur_Amount Debit]]&gt;0,ROUND(Table1[[#This Row],[Cur_Amount Debit]],2),"")</f>
        <v/>
      </c>
      <c r="AW3084" s="46" t="str">
        <f>IF(Table1[[#This Row],[Cur_Amount Credit]]&gt;0,ROUND(Table1[[#This Row],[Cur_Amount Credit]],2),"")</f>
        <v/>
      </c>
      <c r="AX3084" s="46" t="str">
        <f>LEFT(Table1[[#This Row],[Cur]],3)</f>
        <v/>
      </c>
      <c r="AY3084" s="59"/>
      <c r="AZ3084" s="46"/>
      <c r="BA3084" s="46" t="str">
        <f>IF(Table1[[#This Row],[Cur]]&lt;&gt;"",IF(Table1[[#This Row],[Cur]]="USD","",ExchangeRate),"")</f>
        <v/>
      </c>
      <c r="BB3084" s="46" t="str">
        <f>IF(Table1[[#This Row],[Grant]]&lt;&gt;"",VLOOKUP(Table1[[#This Row],[Grant]],Grants!B:D,3),"")</f>
        <v/>
      </c>
      <c r="BC3084" s="46" t="str">
        <f>TRIM(Table1[[#This Row],[Vendor ID]])</f>
        <v/>
      </c>
      <c r="BD3084">
        <f>IF(Table1[[#This Row],[Reference Number]]=Q3083,BD3083,BD3083+1)</f>
        <v>0</v>
      </c>
    </row>
    <row r="3085" spans="1:56" ht="11.25" customHeight="1" x14ac:dyDescent="0.25">
      <c r="A3085" s="1"/>
      <c r="B3085" s="88" t="str">
        <f>IF(Table1[[#This Row],[Posting Date]]&lt;&gt;"",IF(Table1[[#This Row],[Reference Number]]=Q3084,B3084+1,1),"")</f>
        <v/>
      </c>
      <c r="C3085" s="61"/>
      <c r="D3085" s="61"/>
      <c r="E3085" s="138"/>
      <c r="F3085" s="141" t="str">
        <f>IFERROR(IF(VLOOKUP(Table1[[#This Row],[Budget Code Description]],Dimentions!$X$6:$AC$139,2,FALSE)="","",VLOOKUP(Table1[[#This Row],[Budget Code Description]],Dimentions!$X$6:$AC$139,2,FALSE)),"")</f>
        <v/>
      </c>
      <c r="G3085" s="141"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1" t="str">
        <f>IFERROR(VLOOKUP(Table1[[#This Row],[Budget Code Description]],Table6[#All],8,FALSE),"")</f>
        <v/>
      </c>
      <c r="L3085" s="63"/>
      <c r="M3085" s="65" t="str">
        <f>IFERROR(VLOOKUP(Table1[[#This Row],[Staff ID]],Table2[],2,FALSE),"")</f>
        <v/>
      </c>
      <c r="N3085" s="209" t="str">
        <f>IFERROR(IF(VLOOKUP(Table1[[#This Row],[Budget Code Description]],Dimentions!$X$6:$AC$134,4,FALSE)="","",VLOOKUP(Table1[[#This Row],[Budget Code Description]],Dimentions!$X$6:$AC$134,4,FALSE)),"")</f>
        <v/>
      </c>
      <c r="O3085" s="65" t="str">
        <f>IFERROR(VLOOKUP(Table1[[#This Row],[Vendor ID]],Table549[],2,FALSE),"")</f>
        <v/>
      </c>
      <c r="P3085" s="63"/>
      <c r="Q3085" s="141" t="str">
        <f>IF(Table1[[#This Row],[Posting Date]]&lt;&gt;"",$D$9,"")</f>
        <v/>
      </c>
      <c r="R3085" s="157" t="str">
        <f>IF(Table1[[#This Row],[Posting Date]]&lt;&gt;"",$D$10,"")</f>
        <v/>
      </c>
      <c r="S3085" s="66"/>
      <c r="T3085" s="63"/>
      <c r="U3085" s="67"/>
      <c r="V3085" s="67"/>
      <c r="W3085" s="67" t="str">
        <f t="shared" si="52"/>
        <v/>
      </c>
      <c r="X3085" s="159" t="str">
        <f>IF(E3085="","",(IF(Table1[[#This Row],[Cur]]="USD",Table1[[#This Row],[Cur_Amount Debit]],Table1[[#This Row],[Cur_Amount Debit]]/Table1[[#This Row],[Exchange Rate]])))</f>
        <v/>
      </c>
      <c r="Y3085" s="159" t="str">
        <f>IF(E3085="","",(IF(Table1[[#This Row],[Cur]]="USD",Table1[[#This Row],[Cur_Amount Credit]],Table1[[#This Row],[Cur_Amount Credit]]/ExchangeRate)))</f>
        <v/>
      </c>
      <c r="Z3085" s="201" t="str">
        <f>IF(E3085="","",(Table1[[#This Row],[Debit USD]]-Table1[[#This Row],[Credit USD]]))</f>
        <v/>
      </c>
      <c r="AA3085" s="226"/>
      <c r="AB3085" s="255"/>
      <c r="AC3085" s="1"/>
      <c r="AD3085" s="15"/>
      <c r="AE3085" s="15" t="str">
        <f>IF(AND(OR(Table1[[#This Row],[Account]]="15030",Table1[[#This Row],[Account]]="15035",Table1[[#This Row],[Account]]="20150"),Table1[[#This Row],[Vendor ID]]=""),1,"")</f>
        <v/>
      </c>
      <c r="AF3085" s="15"/>
      <c r="AG3085" s="15"/>
      <c r="AH3085" s="15"/>
      <c r="AI3085" s="46" t="str">
        <f>IF(Table1[[#This Row],[Posting Date]]&lt;&gt;"","GJ-"&amp;CountryID,"")</f>
        <v/>
      </c>
      <c r="AJ3085" s="59" t="str">
        <f>IF(Table1[[#This Row],[Posting Date]]&lt;&gt;"",Table1[[#This Row],[Posting Date]],"")</f>
        <v/>
      </c>
      <c r="AK3085" s="46"/>
      <c r="AL3085" s="46" t="str">
        <f>IF(Table1[[#This Row],[Description]]&lt;&gt;"",Table1[[#This Row],[Description]],"")</f>
        <v/>
      </c>
      <c r="AM3085" s="46" t="str">
        <f>IF(Table1[[#This Row],[Posting Date]]&lt;&gt;"",Table1[[#This Row],[Reference Number]],"")</f>
        <v/>
      </c>
      <c r="AN3085" s="46" t="str">
        <f>TRIM(Table1[[#This Row],[Line '#]])</f>
        <v/>
      </c>
      <c r="AO3085" s="46" t="str">
        <f>TRIM(Table1[[#This Row],[Account]])</f>
        <v/>
      </c>
      <c r="AP3085" s="46" t="str">
        <f>IF(Table1[[#This Row],[Posting Date]]&lt;&gt;"",$D$5,"")</f>
        <v/>
      </c>
      <c r="AQ3085" s="46" t="str">
        <f>TRIM(Table1[[#This Row],[Departments-Prgrams]])</f>
        <v/>
      </c>
      <c r="AR3085" s="46" t="str">
        <f>TRIM(Table1[[#This Row],[Grant]])</f>
        <v/>
      </c>
      <c r="AS3085" s="46" t="str">
        <f>TRIM(Table1[[#This Row],[Staff ID]])</f>
        <v/>
      </c>
      <c r="AT3085" s="46" t="str">
        <f>IF(TRIM(Table1[[#This Row],[Budget Code]])=0,"",TRIM(Table1[[#This Row],[Budget Code]]))</f>
        <v/>
      </c>
      <c r="AU3085" s="46" t="str">
        <f>IF(Table1[[#This Row],[Line Description]]&lt;&gt;"",Table1[[#This Row],[Line Description]],"")</f>
        <v/>
      </c>
      <c r="AV3085" s="46" t="str">
        <f>IF(Table1[[#This Row],[Cur_Amount Debit]]&gt;0,ROUND(Table1[[#This Row],[Cur_Amount Debit]],2),"")</f>
        <v/>
      </c>
      <c r="AW3085" s="46" t="str">
        <f>IF(Table1[[#This Row],[Cur_Amount Credit]]&gt;0,ROUND(Table1[[#This Row],[Cur_Amount Credit]],2),"")</f>
        <v/>
      </c>
      <c r="AX3085" s="46" t="str">
        <f>LEFT(Table1[[#This Row],[Cur]],3)</f>
        <v/>
      </c>
      <c r="AY3085" s="59"/>
      <c r="AZ3085" s="46"/>
      <c r="BA3085" s="46" t="str">
        <f>IF(Table1[[#This Row],[Cur]]&lt;&gt;"",IF(Table1[[#This Row],[Cur]]="USD","",ExchangeRate),"")</f>
        <v/>
      </c>
      <c r="BB3085" s="46" t="str">
        <f>IF(Table1[[#This Row],[Grant]]&lt;&gt;"",VLOOKUP(Table1[[#This Row],[Grant]],Grants!B:D,3),"")</f>
        <v/>
      </c>
      <c r="BC3085" s="46" t="str">
        <f>TRIM(Table1[[#This Row],[Vendor ID]])</f>
        <v/>
      </c>
      <c r="BD3085">
        <f>IF(Table1[[#This Row],[Reference Number]]=Q3084,BD3084,BD3084+1)</f>
        <v>0</v>
      </c>
    </row>
    <row r="3086" spans="1:56" ht="11.25" customHeight="1" x14ac:dyDescent="0.25">
      <c r="A3086" s="1"/>
      <c r="B3086" s="88" t="str">
        <f>IF(Table1[[#This Row],[Posting Date]]&lt;&gt;"",IF(Table1[[#This Row],[Reference Number]]=Q3085,B3085+1,1),"")</f>
        <v/>
      </c>
      <c r="C3086" s="61"/>
      <c r="D3086" s="61"/>
      <c r="E3086" s="138"/>
      <c r="F3086" s="141" t="str">
        <f>IFERROR(IF(VLOOKUP(Table1[[#This Row],[Budget Code Description]],Dimentions!$X$6:$AC$139,2,FALSE)="","",VLOOKUP(Table1[[#This Row],[Budget Code Description]],Dimentions!$X$6:$AC$139,2,FALSE)),"")</f>
        <v/>
      </c>
      <c r="G3086" s="141"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1" t="str">
        <f>IFERROR(VLOOKUP(Table1[[#This Row],[Budget Code Description]],Table6[#All],8,FALSE),"")</f>
        <v/>
      </c>
      <c r="L3086" s="63"/>
      <c r="M3086" s="65" t="str">
        <f>IFERROR(VLOOKUP(Table1[[#This Row],[Staff ID]],Table2[],2,FALSE),"")</f>
        <v/>
      </c>
      <c r="N3086" s="209" t="str">
        <f>IFERROR(IF(VLOOKUP(Table1[[#This Row],[Budget Code Description]],Dimentions!$X$6:$AC$134,4,FALSE)="","",VLOOKUP(Table1[[#This Row],[Budget Code Description]],Dimentions!$X$6:$AC$134,4,FALSE)),"")</f>
        <v/>
      </c>
      <c r="O3086" s="65" t="str">
        <f>IFERROR(VLOOKUP(Table1[[#This Row],[Vendor ID]],Table549[],2,FALSE),"")</f>
        <v/>
      </c>
      <c r="P3086" s="63"/>
      <c r="Q3086" s="141" t="str">
        <f>IF(Table1[[#This Row],[Posting Date]]&lt;&gt;"",$D$9,"")</f>
        <v/>
      </c>
      <c r="R3086" s="157" t="str">
        <f>IF(Table1[[#This Row],[Posting Date]]&lt;&gt;"",$D$10,"")</f>
        <v/>
      </c>
      <c r="S3086" s="66"/>
      <c r="T3086" s="63"/>
      <c r="U3086" s="67"/>
      <c r="V3086" s="67"/>
      <c r="W3086" s="67" t="str">
        <f t="shared" si="52"/>
        <v/>
      </c>
      <c r="X3086" s="159" t="str">
        <f>IF(E3086="","",(IF(Table1[[#This Row],[Cur]]="USD",Table1[[#This Row],[Cur_Amount Debit]],Table1[[#This Row],[Cur_Amount Debit]]/Table1[[#This Row],[Exchange Rate]])))</f>
        <v/>
      </c>
      <c r="Y3086" s="159" t="str">
        <f>IF(E3086="","",(IF(Table1[[#This Row],[Cur]]="USD",Table1[[#This Row],[Cur_Amount Credit]],Table1[[#This Row],[Cur_Amount Credit]]/ExchangeRate)))</f>
        <v/>
      </c>
      <c r="Z3086" s="201" t="str">
        <f>IF(E3086="","",(Table1[[#This Row],[Debit USD]]-Table1[[#This Row],[Credit USD]]))</f>
        <v/>
      </c>
      <c r="AA3086" s="226"/>
      <c r="AB3086" s="255"/>
      <c r="AC3086" s="1"/>
      <c r="AD3086" s="15"/>
      <c r="AE3086" s="15" t="str">
        <f>IF(AND(OR(Table1[[#This Row],[Account]]="15030",Table1[[#This Row],[Account]]="15035",Table1[[#This Row],[Account]]="20150"),Table1[[#This Row],[Vendor ID]]=""),1,"")</f>
        <v/>
      </c>
      <c r="AF3086" s="15"/>
      <c r="AG3086" s="15"/>
      <c r="AH3086" s="15"/>
      <c r="AI3086" s="46" t="str">
        <f>IF(Table1[[#This Row],[Posting Date]]&lt;&gt;"","GJ-"&amp;CountryID,"")</f>
        <v/>
      </c>
      <c r="AJ3086" s="59" t="str">
        <f>IF(Table1[[#This Row],[Posting Date]]&lt;&gt;"",Table1[[#This Row],[Posting Date]],"")</f>
        <v/>
      </c>
      <c r="AK3086" s="46"/>
      <c r="AL3086" s="46" t="str">
        <f>IF(Table1[[#This Row],[Description]]&lt;&gt;"",Table1[[#This Row],[Description]],"")</f>
        <v/>
      </c>
      <c r="AM3086" s="46" t="str">
        <f>IF(Table1[[#This Row],[Posting Date]]&lt;&gt;"",Table1[[#This Row],[Reference Number]],"")</f>
        <v/>
      </c>
      <c r="AN3086" s="46" t="str">
        <f>TRIM(Table1[[#This Row],[Line '#]])</f>
        <v/>
      </c>
      <c r="AO3086" s="46" t="str">
        <f>TRIM(Table1[[#This Row],[Account]])</f>
        <v/>
      </c>
      <c r="AP3086" s="46" t="str">
        <f>IF(Table1[[#This Row],[Posting Date]]&lt;&gt;"",$D$5,"")</f>
        <v/>
      </c>
      <c r="AQ3086" s="46" t="str">
        <f>TRIM(Table1[[#This Row],[Departments-Prgrams]])</f>
        <v/>
      </c>
      <c r="AR3086" s="46" t="str">
        <f>TRIM(Table1[[#This Row],[Grant]])</f>
        <v/>
      </c>
      <c r="AS3086" s="46" t="str">
        <f>TRIM(Table1[[#This Row],[Staff ID]])</f>
        <v/>
      </c>
      <c r="AT3086" s="46" t="str">
        <f>IF(TRIM(Table1[[#This Row],[Budget Code]])=0,"",TRIM(Table1[[#This Row],[Budget Code]]))</f>
        <v/>
      </c>
      <c r="AU3086" s="46" t="str">
        <f>IF(Table1[[#This Row],[Line Description]]&lt;&gt;"",Table1[[#This Row],[Line Description]],"")</f>
        <v/>
      </c>
      <c r="AV3086" s="46" t="str">
        <f>IF(Table1[[#This Row],[Cur_Amount Debit]]&gt;0,ROUND(Table1[[#This Row],[Cur_Amount Debit]],2),"")</f>
        <v/>
      </c>
      <c r="AW3086" s="46" t="str">
        <f>IF(Table1[[#This Row],[Cur_Amount Credit]]&gt;0,ROUND(Table1[[#This Row],[Cur_Amount Credit]],2),"")</f>
        <v/>
      </c>
      <c r="AX3086" s="46" t="str">
        <f>LEFT(Table1[[#This Row],[Cur]],3)</f>
        <v/>
      </c>
      <c r="AY3086" s="59"/>
      <c r="AZ3086" s="46"/>
      <c r="BA3086" s="46" t="str">
        <f>IF(Table1[[#This Row],[Cur]]&lt;&gt;"",IF(Table1[[#This Row],[Cur]]="USD","",ExchangeRate),"")</f>
        <v/>
      </c>
      <c r="BB3086" s="46" t="str">
        <f>IF(Table1[[#This Row],[Grant]]&lt;&gt;"",VLOOKUP(Table1[[#This Row],[Grant]],Grants!B:D,3),"")</f>
        <v/>
      </c>
      <c r="BC3086" s="46" t="str">
        <f>TRIM(Table1[[#This Row],[Vendor ID]])</f>
        <v/>
      </c>
      <c r="BD3086">
        <f>IF(Table1[[#This Row],[Reference Number]]=Q3085,BD3085,BD3085+1)</f>
        <v>0</v>
      </c>
    </row>
    <row r="3087" spans="1:56" ht="11.25" customHeight="1" x14ac:dyDescent="0.25">
      <c r="A3087" s="1"/>
      <c r="B3087" s="88" t="str">
        <f>IF(Table1[[#This Row],[Posting Date]]&lt;&gt;"",IF(Table1[[#This Row],[Reference Number]]=Q3086,B3086+1,1),"")</f>
        <v/>
      </c>
      <c r="C3087" s="61"/>
      <c r="D3087" s="61"/>
      <c r="E3087" s="138"/>
      <c r="F3087" s="141" t="str">
        <f>IFERROR(IF(VLOOKUP(Table1[[#This Row],[Budget Code Description]],Dimentions!$X$6:$AC$139,2,FALSE)="","",VLOOKUP(Table1[[#This Row],[Budget Code Description]],Dimentions!$X$6:$AC$139,2,FALSE)),"")</f>
        <v/>
      </c>
      <c r="G3087" s="141"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1" t="str">
        <f>IFERROR(VLOOKUP(Table1[[#This Row],[Budget Code Description]],Table6[#All],8,FALSE),"")</f>
        <v/>
      </c>
      <c r="L3087" s="63"/>
      <c r="M3087" s="65" t="str">
        <f>IFERROR(VLOOKUP(Table1[[#This Row],[Staff ID]],Table2[],2,FALSE),"")</f>
        <v/>
      </c>
      <c r="N3087" s="209" t="str">
        <f>IFERROR(IF(VLOOKUP(Table1[[#This Row],[Budget Code Description]],Dimentions!$X$6:$AC$134,4,FALSE)="","",VLOOKUP(Table1[[#This Row],[Budget Code Description]],Dimentions!$X$6:$AC$134,4,FALSE)),"")</f>
        <v/>
      </c>
      <c r="O3087" s="65" t="str">
        <f>IFERROR(VLOOKUP(Table1[[#This Row],[Vendor ID]],Table549[],2,FALSE),"")</f>
        <v/>
      </c>
      <c r="P3087" s="63"/>
      <c r="Q3087" s="141" t="str">
        <f>IF(Table1[[#This Row],[Posting Date]]&lt;&gt;"",$D$9,"")</f>
        <v/>
      </c>
      <c r="R3087" s="157" t="str">
        <f>IF(Table1[[#This Row],[Posting Date]]&lt;&gt;"",$D$10,"")</f>
        <v/>
      </c>
      <c r="S3087" s="66"/>
      <c r="T3087" s="63"/>
      <c r="U3087" s="67"/>
      <c r="V3087" s="67"/>
      <c r="W3087" s="67" t="str">
        <f t="shared" si="52"/>
        <v/>
      </c>
      <c r="X3087" s="159" t="str">
        <f>IF(E3087="","",(IF(Table1[[#This Row],[Cur]]="USD",Table1[[#This Row],[Cur_Amount Debit]],Table1[[#This Row],[Cur_Amount Debit]]/Table1[[#This Row],[Exchange Rate]])))</f>
        <v/>
      </c>
      <c r="Y3087" s="159" t="str">
        <f>IF(E3087="","",(IF(Table1[[#This Row],[Cur]]="USD",Table1[[#This Row],[Cur_Amount Credit]],Table1[[#This Row],[Cur_Amount Credit]]/ExchangeRate)))</f>
        <v/>
      </c>
      <c r="Z3087" s="201" t="str">
        <f>IF(E3087="","",(Table1[[#This Row],[Debit USD]]-Table1[[#This Row],[Credit USD]]))</f>
        <v/>
      </c>
      <c r="AA3087" s="226"/>
      <c r="AB3087" s="255"/>
      <c r="AC3087" s="1"/>
      <c r="AD3087" s="15"/>
      <c r="AE3087" s="15" t="str">
        <f>IF(AND(OR(Table1[[#This Row],[Account]]="15030",Table1[[#This Row],[Account]]="15035",Table1[[#This Row],[Account]]="20150"),Table1[[#This Row],[Vendor ID]]=""),1,"")</f>
        <v/>
      </c>
      <c r="AF3087" s="15"/>
      <c r="AG3087" s="15"/>
      <c r="AH3087" s="15"/>
      <c r="AI3087" s="46" t="str">
        <f>IF(Table1[[#This Row],[Posting Date]]&lt;&gt;"","GJ-"&amp;CountryID,"")</f>
        <v/>
      </c>
      <c r="AJ3087" s="59" t="str">
        <f>IF(Table1[[#This Row],[Posting Date]]&lt;&gt;"",Table1[[#This Row],[Posting Date]],"")</f>
        <v/>
      </c>
      <c r="AK3087" s="46"/>
      <c r="AL3087" s="46" t="str">
        <f>IF(Table1[[#This Row],[Description]]&lt;&gt;"",Table1[[#This Row],[Description]],"")</f>
        <v/>
      </c>
      <c r="AM3087" s="46" t="str">
        <f>IF(Table1[[#This Row],[Posting Date]]&lt;&gt;"",Table1[[#This Row],[Reference Number]],"")</f>
        <v/>
      </c>
      <c r="AN3087" s="46" t="str">
        <f>TRIM(Table1[[#This Row],[Line '#]])</f>
        <v/>
      </c>
      <c r="AO3087" s="46" t="str">
        <f>TRIM(Table1[[#This Row],[Account]])</f>
        <v/>
      </c>
      <c r="AP3087" s="46" t="str">
        <f>IF(Table1[[#This Row],[Posting Date]]&lt;&gt;"",$D$5,"")</f>
        <v/>
      </c>
      <c r="AQ3087" s="46" t="str">
        <f>TRIM(Table1[[#This Row],[Departments-Prgrams]])</f>
        <v/>
      </c>
      <c r="AR3087" s="46" t="str">
        <f>TRIM(Table1[[#This Row],[Grant]])</f>
        <v/>
      </c>
      <c r="AS3087" s="46" t="str">
        <f>TRIM(Table1[[#This Row],[Staff ID]])</f>
        <v/>
      </c>
      <c r="AT3087" s="46" t="str">
        <f>IF(TRIM(Table1[[#This Row],[Budget Code]])=0,"",TRIM(Table1[[#This Row],[Budget Code]]))</f>
        <v/>
      </c>
      <c r="AU3087" s="46" t="str">
        <f>IF(Table1[[#This Row],[Line Description]]&lt;&gt;"",Table1[[#This Row],[Line Description]],"")</f>
        <v/>
      </c>
      <c r="AV3087" s="46" t="str">
        <f>IF(Table1[[#This Row],[Cur_Amount Debit]]&gt;0,ROUND(Table1[[#This Row],[Cur_Amount Debit]],2),"")</f>
        <v/>
      </c>
      <c r="AW3087" s="46" t="str">
        <f>IF(Table1[[#This Row],[Cur_Amount Credit]]&gt;0,ROUND(Table1[[#This Row],[Cur_Amount Credit]],2),"")</f>
        <v/>
      </c>
      <c r="AX3087" s="46" t="str">
        <f>LEFT(Table1[[#This Row],[Cur]],3)</f>
        <v/>
      </c>
      <c r="AY3087" s="59"/>
      <c r="AZ3087" s="46"/>
      <c r="BA3087" s="46" t="str">
        <f>IF(Table1[[#This Row],[Cur]]&lt;&gt;"",IF(Table1[[#This Row],[Cur]]="USD","",ExchangeRate),"")</f>
        <v/>
      </c>
      <c r="BB3087" s="46" t="str">
        <f>IF(Table1[[#This Row],[Grant]]&lt;&gt;"",VLOOKUP(Table1[[#This Row],[Grant]],Grants!B:D,3),"")</f>
        <v/>
      </c>
      <c r="BC3087" s="46" t="str">
        <f>TRIM(Table1[[#This Row],[Vendor ID]])</f>
        <v/>
      </c>
      <c r="BD3087">
        <f>IF(Table1[[#This Row],[Reference Number]]=Q3086,BD3086,BD3086+1)</f>
        <v>0</v>
      </c>
    </row>
    <row r="3088" spans="1:56" ht="11.25" customHeight="1" x14ac:dyDescent="0.25">
      <c r="A3088" s="1"/>
      <c r="B3088" s="88" t="str">
        <f>IF(Table1[[#This Row],[Posting Date]]&lt;&gt;"",IF(Table1[[#This Row],[Reference Number]]=Q3087,B3087+1,1),"")</f>
        <v/>
      </c>
      <c r="C3088" s="61"/>
      <c r="D3088" s="61"/>
      <c r="E3088" s="138"/>
      <c r="F3088" s="141" t="str">
        <f>IFERROR(IF(VLOOKUP(Table1[[#This Row],[Budget Code Description]],Dimentions!$X$6:$AC$139,2,FALSE)="","",VLOOKUP(Table1[[#This Row],[Budget Code Description]],Dimentions!$X$6:$AC$139,2,FALSE)),"")</f>
        <v/>
      </c>
      <c r="G3088" s="141"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1" t="str">
        <f>IFERROR(VLOOKUP(Table1[[#This Row],[Budget Code Description]],Table6[#All],8,FALSE),"")</f>
        <v/>
      </c>
      <c r="L3088" s="63"/>
      <c r="M3088" s="65" t="str">
        <f>IFERROR(VLOOKUP(Table1[[#This Row],[Staff ID]],Table2[],2,FALSE),"")</f>
        <v/>
      </c>
      <c r="N3088" s="209" t="str">
        <f>IFERROR(IF(VLOOKUP(Table1[[#This Row],[Budget Code Description]],Dimentions!$X$6:$AC$134,4,FALSE)="","",VLOOKUP(Table1[[#This Row],[Budget Code Description]],Dimentions!$X$6:$AC$134,4,FALSE)),"")</f>
        <v/>
      </c>
      <c r="O3088" s="65" t="str">
        <f>IFERROR(VLOOKUP(Table1[[#This Row],[Vendor ID]],Table549[],2,FALSE),"")</f>
        <v/>
      </c>
      <c r="P3088" s="63"/>
      <c r="Q3088" s="141" t="str">
        <f>IF(Table1[[#This Row],[Posting Date]]&lt;&gt;"",$D$9,"")</f>
        <v/>
      </c>
      <c r="R3088" s="157" t="str">
        <f>IF(Table1[[#This Row],[Posting Date]]&lt;&gt;"",$D$10,"")</f>
        <v/>
      </c>
      <c r="S3088" s="66"/>
      <c r="T3088" s="63"/>
      <c r="U3088" s="67"/>
      <c r="V3088" s="67"/>
      <c r="W3088" s="67" t="str">
        <f t="shared" si="52"/>
        <v/>
      </c>
      <c r="X3088" s="159" t="str">
        <f>IF(E3088="","",(IF(Table1[[#This Row],[Cur]]="USD",Table1[[#This Row],[Cur_Amount Debit]],Table1[[#This Row],[Cur_Amount Debit]]/Table1[[#This Row],[Exchange Rate]])))</f>
        <v/>
      </c>
      <c r="Y3088" s="159" t="str">
        <f>IF(E3088="","",(IF(Table1[[#This Row],[Cur]]="USD",Table1[[#This Row],[Cur_Amount Credit]],Table1[[#This Row],[Cur_Amount Credit]]/ExchangeRate)))</f>
        <v/>
      </c>
      <c r="Z3088" s="201" t="str">
        <f>IF(E3088="","",(Table1[[#This Row],[Debit USD]]-Table1[[#This Row],[Credit USD]]))</f>
        <v/>
      </c>
      <c r="AA3088" s="226"/>
      <c r="AB3088" s="255"/>
      <c r="AC3088" s="1"/>
      <c r="AD3088" s="15"/>
      <c r="AE3088" s="15" t="str">
        <f>IF(AND(OR(Table1[[#This Row],[Account]]="15030",Table1[[#This Row],[Account]]="15035",Table1[[#This Row],[Account]]="20150"),Table1[[#This Row],[Vendor ID]]=""),1,"")</f>
        <v/>
      </c>
      <c r="AF3088" s="15"/>
      <c r="AG3088" s="15"/>
      <c r="AH3088" s="15"/>
      <c r="AI3088" s="46" t="str">
        <f>IF(Table1[[#This Row],[Posting Date]]&lt;&gt;"","GJ-"&amp;CountryID,"")</f>
        <v/>
      </c>
      <c r="AJ3088" s="59" t="str">
        <f>IF(Table1[[#This Row],[Posting Date]]&lt;&gt;"",Table1[[#This Row],[Posting Date]],"")</f>
        <v/>
      </c>
      <c r="AK3088" s="46"/>
      <c r="AL3088" s="46" t="str">
        <f>IF(Table1[[#This Row],[Description]]&lt;&gt;"",Table1[[#This Row],[Description]],"")</f>
        <v/>
      </c>
      <c r="AM3088" s="46" t="str">
        <f>IF(Table1[[#This Row],[Posting Date]]&lt;&gt;"",Table1[[#This Row],[Reference Number]],"")</f>
        <v/>
      </c>
      <c r="AN3088" s="46" t="str">
        <f>TRIM(Table1[[#This Row],[Line '#]])</f>
        <v/>
      </c>
      <c r="AO3088" s="46" t="str">
        <f>TRIM(Table1[[#This Row],[Account]])</f>
        <v/>
      </c>
      <c r="AP3088" s="46" t="str">
        <f>IF(Table1[[#This Row],[Posting Date]]&lt;&gt;"",$D$5,"")</f>
        <v/>
      </c>
      <c r="AQ3088" s="46" t="str">
        <f>TRIM(Table1[[#This Row],[Departments-Prgrams]])</f>
        <v/>
      </c>
      <c r="AR3088" s="46" t="str">
        <f>TRIM(Table1[[#This Row],[Grant]])</f>
        <v/>
      </c>
      <c r="AS3088" s="46" t="str">
        <f>TRIM(Table1[[#This Row],[Staff ID]])</f>
        <v/>
      </c>
      <c r="AT3088" s="46" t="str">
        <f>IF(TRIM(Table1[[#This Row],[Budget Code]])=0,"",TRIM(Table1[[#This Row],[Budget Code]]))</f>
        <v/>
      </c>
      <c r="AU3088" s="46" t="str">
        <f>IF(Table1[[#This Row],[Line Description]]&lt;&gt;"",Table1[[#This Row],[Line Description]],"")</f>
        <v/>
      </c>
      <c r="AV3088" s="46" t="str">
        <f>IF(Table1[[#This Row],[Cur_Amount Debit]]&gt;0,ROUND(Table1[[#This Row],[Cur_Amount Debit]],2),"")</f>
        <v/>
      </c>
      <c r="AW3088" s="46" t="str">
        <f>IF(Table1[[#This Row],[Cur_Amount Credit]]&gt;0,ROUND(Table1[[#This Row],[Cur_Amount Credit]],2),"")</f>
        <v/>
      </c>
      <c r="AX3088" s="46" t="str">
        <f>LEFT(Table1[[#This Row],[Cur]],3)</f>
        <v/>
      </c>
      <c r="AY3088" s="59"/>
      <c r="AZ3088" s="46"/>
      <c r="BA3088" s="46" t="str">
        <f>IF(Table1[[#This Row],[Cur]]&lt;&gt;"",IF(Table1[[#This Row],[Cur]]="USD","",ExchangeRate),"")</f>
        <v/>
      </c>
      <c r="BB3088" s="46" t="str">
        <f>IF(Table1[[#This Row],[Grant]]&lt;&gt;"",VLOOKUP(Table1[[#This Row],[Grant]],Grants!B:D,3),"")</f>
        <v/>
      </c>
      <c r="BC3088" s="46" t="str">
        <f>TRIM(Table1[[#This Row],[Vendor ID]])</f>
        <v/>
      </c>
      <c r="BD3088">
        <f>IF(Table1[[#This Row],[Reference Number]]=Q3087,BD3087,BD3087+1)</f>
        <v>0</v>
      </c>
    </row>
    <row r="3089" spans="1:56" ht="11.25" customHeight="1" x14ac:dyDescent="0.25">
      <c r="A3089" s="1"/>
      <c r="B3089" s="88" t="str">
        <f>IF(Table1[[#This Row],[Posting Date]]&lt;&gt;"",IF(Table1[[#This Row],[Reference Number]]=Q3088,B3088+1,1),"")</f>
        <v/>
      </c>
      <c r="C3089" s="61"/>
      <c r="D3089" s="61"/>
      <c r="E3089" s="138"/>
      <c r="F3089" s="141" t="str">
        <f>IFERROR(IF(VLOOKUP(Table1[[#This Row],[Budget Code Description]],Dimentions!$X$6:$AC$139,2,FALSE)="","",VLOOKUP(Table1[[#This Row],[Budget Code Description]],Dimentions!$X$6:$AC$139,2,FALSE)),"")</f>
        <v/>
      </c>
      <c r="G3089" s="141"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1" t="str">
        <f>IFERROR(VLOOKUP(Table1[[#This Row],[Budget Code Description]],Table6[#All],8,FALSE),"")</f>
        <v/>
      </c>
      <c r="L3089" s="63"/>
      <c r="M3089" s="65" t="str">
        <f>IFERROR(VLOOKUP(Table1[[#This Row],[Staff ID]],Table2[],2,FALSE),"")</f>
        <v/>
      </c>
      <c r="N3089" s="209" t="str">
        <f>IFERROR(IF(VLOOKUP(Table1[[#This Row],[Budget Code Description]],Dimentions!$X$6:$AC$134,4,FALSE)="","",VLOOKUP(Table1[[#This Row],[Budget Code Description]],Dimentions!$X$6:$AC$134,4,FALSE)),"")</f>
        <v/>
      </c>
      <c r="O3089" s="65" t="str">
        <f>IFERROR(VLOOKUP(Table1[[#This Row],[Vendor ID]],Table549[],2,FALSE),"")</f>
        <v/>
      </c>
      <c r="P3089" s="63"/>
      <c r="Q3089" s="141" t="str">
        <f>IF(Table1[[#This Row],[Posting Date]]&lt;&gt;"",$D$9,"")</f>
        <v/>
      </c>
      <c r="R3089" s="157" t="str">
        <f>IF(Table1[[#This Row],[Posting Date]]&lt;&gt;"",$D$10,"")</f>
        <v/>
      </c>
      <c r="S3089" s="66"/>
      <c r="T3089" s="63"/>
      <c r="U3089" s="67"/>
      <c r="V3089" s="67"/>
      <c r="W3089" s="67" t="str">
        <f t="shared" si="52"/>
        <v/>
      </c>
      <c r="X3089" s="159" t="str">
        <f>IF(E3089="","",(IF(Table1[[#This Row],[Cur]]="USD",Table1[[#This Row],[Cur_Amount Debit]],Table1[[#This Row],[Cur_Amount Debit]]/Table1[[#This Row],[Exchange Rate]])))</f>
        <v/>
      </c>
      <c r="Y3089" s="159" t="str">
        <f>IF(E3089="","",(IF(Table1[[#This Row],[Cur]]="USD",Table1[[#This Row],[Cur_Amount Credit]],Table1[[#This Row],[Cur_Amount Credit]]/ExchangeRate)))</f>
        <v/>
      </c>
      <c r="Z3089" s="201" t="str">
        <f>IF(E3089="","",(Table1[[#This Row],[Debit USD]]-Table1[[#This Row],[Credit USD]]))</f>
        <v/>
      </c>
      <c r="AA3089" s="226"/>
      <c r="AB3089" s="255"/>
      <c r="AC3089" s="1"/>
      <c r="AD3089" s="15"/>
      <c r="AE3089" s="15" t="str">
        <f>IF(AND(OR(Table1[[#This Row],[Account]]="15030",Table1[[#This Row],[Account]]="15035",Table1[[#This Row],[Account]]="20150"),Table1[[#This Row],[Vendor ID]]=""),1,"")</f>
        <v/>
      </c>
      <c r="AF3089" s="15"/>
      <c r="AG3089" s="15"/>
      <c r="AH3089" s="15"/>
      <c r="AI3089" s="46" t="str">
        <f>IF(Table1[[#This Row],[Posting Date]]&lt;&gt;"","GJ-"&amp;CountryID,"")</f>
        <v/>
      </c>
      <c r="AJ3089" s="59" t="str">
        <f>IF(Table1[[#This Row],[Posting Date]]&lt;&gt;"",Table1[[#This Row],[Posting Date]],"")</f>
        <v/>
      </c>
      <c r="AK3089" s="46"/>
      <c r="AL3089" s="46" t="str">
        <f>IF(Table1[[#This Row],[Description]]&lt;&gt;"",Table1[[#This Row],[Description]],"")</f>
        <v/>
      </c>
      <c r="AM3089" s="46" t="str">
        <f>IF(Table1[[#This Row],[Posting Date]]&lt;&gt;"",Table1[[#This Row],[Reference Number]],"")</f>
        <v/>
      </c>
      <c r="AN3089" s="46" t="str">
        <f>TRIM(Table1[[#This Row],[Line '#]])</f>
        <v/>
      </c>
      <c r="AO3089" s="46" t="str">
        <f>TRIM(Table1[[#This Row],[Account]])</f>
        <v/>
      </c>
      <c r="AP3089" s="46" t="str">
        <f>IF(Table1[[#This Row],[Posting Date]]&lt;&gt;"",$D$5,"")</f>
        <v/>
      </c>
      <c r="AQ3089" s="46" t="str">
        <f>TRIM(Table1[[#This Row],[Departments-Prgrams]])</f>
        <v/>
      </c>
      <c r="AR3089" s="46" t="str">
        <f>TRIM(Table1[[#This Row],[Grant]])</f>
        <v/>
      </c>
      <c r="AS3089" s="46" t="str">
        <f>TRIM(Table1[[#This Row],[Staff ID]])</f>
        <v/>
      </c>
      <c r="AT3089" s="46" t="str">
        <f>IF(TRIM(Table1[[#This Row],[Budget Code]])=0,"",TRIM(Table1[[#This Row],[Budget Code]]))</f>
        <v/>
      </c>
      <c r="AU3089" s="46" t="str">
        <f>IF(Table1[[#This Row],[Line Description]]&lt;&gt;"",Table1[[#This Row],[Line Description]],"")</f>
        <v/>
      </c>
      <c r="AV3089" s="46" t="str">
        <f>IF(Table1[[#This Row],[Cur_Amount Debit]]&gt;0,ROUND(Table1[[#This Row],[Cur_Amount Debit]],2),"")</f>
        <v/>
      </c>
      <c r="AW3089" s="46" t="str">
        <f>IF(Table1[[#This Row],[Cur_Amount Credit]]&gt;0,ROUND(Table1[[#This Row],[Cur_Amount Credit]],2),"")</f>
        <v/>
      </c>
      <c r="AX3089" s="46" t="str">
        <f>LEFT(Table1[[#This Row],[Cur]],3)</f>
        <v/>
      </c>
      <c r="AY3089" s="59"/>
      <c r="AZ3089" s="46"/>
      <c r="BA3089" s="46" t="str">
        <f>IF(Table1[[#This Row],[Cur]]&lt;&gt;"",IF(Table1[[#This Row],[Cur]]="USD","",ExchangeRate),"")</f>
        <v/>
      </c>
      <c r="BB3089" s="46" t="str">
        <f>IF(Table1[[#This Row],[Grant]]&lt;&gt;"",VLOOKUP(Table1[[#This Row],[Grant]],Grants!B:D,3),"")</f>
        <v/>
      </c>
      <c r="BC3089" s="46" t="str">
        <f>TRIM(Table1[[#This Row],[Vendor ID]])</f>
        <v/>
      </c>
      <c r="BD3089">
        <f>IF(Table1[[#This Row],[Reference Number]]=Q3088,BD3088,BD3088+1)</f>
        <v>0</v>
      </c>
    </row>
    <row r="3090" spans="1:56" ht="11.25" customHeight="1" x14ac:dyDescent="0.25">
      <c r="A3090" s="1"/>
      <c r="B3090" s="88" t="str">
        <f>IF(Table1[[#This Row],[Posting Date]]&lt;&gt;"",IF(Table1[[#This Row],[Reference Number]]=Q3089,B3089+1,1),"")</f>
        <v/>
      </c>
      <c r="C3090" s="61"/>
      <c r="D3090" s="61"/>
      <c r="E3090" s="138"/>
      <c r="F3090" s="141" t="str">
        <f>IFERROR(IF(VLOOKUP(Table1[[#This Row],[Budget Code Description]],Dimentions!$X$6:$AC$139,2,FALSE)="","",VLOOKUP(Table1[[#This Row],[Budget Code Description]],Dimentions!$X$6:$AC$139,2,FALSE)),"")</f>
        <v/>
      </c>
      <c r="G3090" s="141"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1" t="str">
        <f>IFERROR(VLOOKUP(Table1[[#This Row],[Budget Code Description]],Table6[#All],8,FALSE),"")</f>
        <v/>
      </c>
      <c r="L3090" s="63"/>
      <c r="M3090" s="65" t="str">
        <f>IFERROR(VLOOKUP(Table1[[#This Row],[Staff ID]],Table2[],2,FALSE),"")</f>
        <v/>
      </c>
      <c r="N3090" s="209" t="str">
        <f>IFERROR(IF(VLOOKUP(Table1[[#This Row],[Budget Code Description]],Dimentions!$X$6:$AC$134,4,FALSE)="","",VLOOKUP(Table1[[#This Row],[Budget Code Description]],Dimentions!$X$6:$AC$134,4,FALSE)),"")</f>
        <v/>
      </c>
      <c r="O3090" s="65" t="str">
        <f>IFERROR(VLOOKUP(Table1[[#This Row],[Vendor ID]],Table549[],2,FALSE),"")</f>
        <v/>
      </c>
      <c r="P3090" s="63"/>
      <c r="Q3090" s="141" t="str">
        <f>IF(Table1[[#This Row],[Posting Date]]&lt;&gt;"",$D$9,"")</f>
        <v/>
      </c>
      <c r="R3090" s="157" t="str">
        <f>IF(Table1[[#This Row],[Posting Date]]&lt;&gt;"",$D$10,"")</f>
        <v/>
      </c>
      <c r="S3090" s="66"/>
      <c r="T3090" s="63"/>
      <c r="U3090" s="67"/>
      <c r="V3090" s="67"/>
      <c r="W3090" s="67" t="str">
        <f t="shared" si="52"/>
        <v/>
      </c>
      <c r="X3090" s="159" t="str">
        <f>IF(E3090="","",(IF(Table1[[#This Row],[Cur]]="USD",Table1[[#This Row],[Cur_Amount Debit]],Table1[[#This Row],[Cur_Amount Debit]]/Table1[[#This Row],[Exchange Rate]])))</f>
        <v/>
      </c>
      <c r="Y3090" s="159" t="str">
        <f>IF(E3090="","",(IF(Table1[[#This Row],[Cur]]="USD",Table1[[#This Row],[Cur_Amount Credit]],Table1[[#This Row],[Cur_Amount Credit]]/ExchangeRate)))</f>
        <v/>
      </c>
      <c r="Z3090" s="201" t="str">
        <f>IF(E3090="","",(Table1[[#This Row],[Debit USD]]-Table1[[#This Row],[Credit USD]]))</f>
        <v/>
      </c>
      <c r="AA3090" s="226"/>
      <c r="AB3090" s="255"/>
      <c r="AC3090" s="1"/>
      <c r="AD3090" s="15"/>
      <c r="AE3090" s="15" t="str">
        <f>IF(AND(OR(Table1[[#This Row],[Account]]="15030",Table1[[#This Row],[Account]]="15035",Table1[[#This Row],[Account]]="20150"),Table1[[#This Row],[Vendor ID]]=""),1,"")</f>
        <v/>
      </c>
      <c r="AF3090" s="15"/>
      <c r="AG3090" s="15"/>
      <c r="AH3090" s="15"/>
      <c r="AI3090" s="46" t="str">
        <f>IF(Table1[[#This Row],[Posting Date]]&lt;&gt;"","GJ-"&amp;CountryID,"")</f>
        <v/>
      </c>
      <c r="AJ3090" s="59" t="str">
        <f>IF(Table1[[#This Row],[Posting Date]]&lt;&gt;"",Table1[[#This Row],[Posting Date]],"")</f>
        <v/>
      </c>
      <c r="AK3090" s="46"/>
      <c r="AL3090" s="46" t="str">
        <f>IF(Table1[[#This Row],[Description]]&lt;&gt;"",Table1[[#This Row],[Description]],"")</f>
        <v/>
      </c>
      <c r="AM3090" s="46" t="str">
        <f>IF(Table1[[#This Row],[Posting Date]]&lt;&gt;"",Table1[[#This Row],[Reference Number]],"")</f>
        <v/>
      </c>
      <c r="AN3090" s="46" t="str">
        <f>TRIM(Table1[[#This Row],[Line '#]])</f>
        <v/>
      </c>
      <c r="AO3090" s="46" t="str">
        <f>TRIM(Table1[[#This Row],[Account]])</f>
        <v/>
      </c>
      <c r="AP3090" s="46" t="str">
        <f>IF(Table1[[#This Row],[Posting Date]]&lt;&gt;"",$D$5,"")</f>
        <v/>
      </c>
      <c r="AQ3090" s="46" t="str">
        <f>TRIM(Table1[[#This Row],[Departments-Prgrams]])</f>
        <v/>
      </c>
      <c r="AR3090" s="46" t="str">
        <f>TRIM(Table1[[#This Row],[Grant]])</f>
        <v/>
      </c>
      <c r="AS3090" s="46" t="str">
        <f>TRIM(Table1[[#This Row],[Staff ID]])</f>
        <v/>
      </c>
      <c r="AT3090" s="46" t="str">
        <f>IF(TRIM(Table1[[#This Row],[Budget Code]])=0,"",TRIM(Table1[[#This Row],[Budget Code]]))</f>
        <v/>
      </c>
      <c r="AU3090" s="46" t="str">
        <f>IF(Table1[[#This Row],[Line Description]]&lt;&gt;"",Table1[[#This Row],[Line Description]],"")</f>
        <v/>
      </c>
      <c r="AV3090" s="46" t="str">
        <f>IF(Table1[[#This Row],[Cur_Amount Debit]]&gt;0,ROUND(Table1[[#This Row],[Cur_Amount Debit]],2),"")</f>
        <v/>
      </c>
      <c r="AW3090" s="46" t="str">
        <f>IF(Table1[[#This Row],[Cur_Amount Credit]]&gt;0,ROUND(Table1[[#This Row],[Cur_Amount Credit]],2),"")</f>
        <v/>
      </c>
      <c r="AX3090" s="46" t="str">
        <f>LEFT(Table1[[#This Row],[Cur]],3)</f>
        <v/>
      </c>
      <c r="AY3090" s="59"/>
      <c r="AZ3090" s="46"/>
      <c r="BA3090" s="46" t="str">
        <f>IF(Table1[[#This Row],[Cur]]&lt;&gt;"",IF(Table1[[#This Row],[Cur]]="USD","",ExchangeRate),"")</f>
        <v/>
      </c>
      <c r="BB3090" s="46" t="str">
        <f>IF(Table1[[#This Row],[Grant]]&lt;&gt;"",VLOOKUP(Table1[[#This Row],[Grant]],Grants!B:D,3),"")</f>
        <v/>
      </c>
      <c r="BC3090" s="46" t="str">
        <f>TRIM(Table1[[#This Row],[Vendor ID]])</f>
        <v/>
      </c>
      <c r="BD3090">
        <f>IF(Table1[[#This Row],[Reference Number]]=Q3089,BD3089,BD3089+1)</f>
        <v>0</v>
      </c>
    </row>
    <row r="3091" spans="1:56" ht="11.25" customHeight="1" x14ac:dyDescent="0.25">
      <c r="A3091" s="1"/>
      <c r="B3091" s="88" t="str">
        <f>IF(Table1[[#This Row],[Posting Date]]&lt;&gt;"",IF(Table1[[#This Row],[Reference Number]]=Q3090,B3090+1,1),"")</f>
        <v/>
      </c>
      <c r="C3091" s="61"/>
      <c r="D3091" s="61"/>
      <c r="E3091" s="138"/>
      <c r="F3091" s="141" t="str">
        <f>IFERROR(IF(VLOOKUP(Table1[[#This Row],[Budget Code Description]],Dimentions!$X$6:$AC$139,2,FALSE)="","",VLOOKUP(Table1[[#This Row],[Budget Code Description]],Dimentions!$X$6:$AC$139,2,FALSE)),"")</f>
        <v/>
      </c>
      <c r="G3091" s="141"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1" t="str">
        <f>IFERROR(VLOOKUP(Table1[[#This Row],[Budget Code Description]],Table6[#All],8,FALSE),"")</f>
        <v/>
      </c>
      <c r="L3091" s="63"/>
      <c r="M3091" s="65" t="str">
        <f>IFERROR(VLOOKUP(Table1[[#This Row],[Staff ID]],Table2[],2,FALSE),"")</f>
        <v/>
      </c>
      <c r="N3091" s="209" t="str">
        <f>IFERROR(IF(VLOOKUP(Table1[[#This Row],[Budget Code Description]],Dimentions!$X$6:$AC$134,4,FALSE)="","",VLOOKUP(Table1[[#This Row],[Budget Code Description]],Dimentions!$X$6:$AC$134,4,FALSE)),"")</f>
        <v/>
      </c>
      <c r="O3091" s="65" t="str">
        <f>IFERROR(VLOOKUP(Table1[[#This Row],[Vendor ID]],Table549[],2,FALSE),"")</f>
        <v/>
      </c>
      <c r="P3091" s="63"/>
      <c r="Q3091" s="141" t="str">
        <f>IF(Table1[[#This Row],[Posting Date]]&lt;&gt;"",$D$9,"")</f>
        <v/>
      </c>
      <c r="R3091" s="157" t="str">
        <f>IF(Table1[[#This Row],[Posting Date]]&lt;&gt;"",$D$10,"")</f>
        <v/>
      </c>
      <c r="S3091" s="66"/>
      <c r="T3091" s="63"/>
      <c r="U3091" s="67"/>
      <c r="V3091" s="67"/>
      <c r="W3091" s="67" t="str">
        <f t="shared" si="52"/>
        <v/>
      </c>
      <c r="X3091" s="159" t="str">
        <f>IF(E3091="","",(IF(Table1[[#This Row],[Cur]]="USD",Table1[[#This Row],[Cur_Amount Debit]],Table1[[#This Row],[Cur_Amount Debit]]/Table1[[#This Row],[Exchange Rate]])))</f>
        <v/>
      </c>
      <c r="Y3091" s="159" t="str">
        <f>IF(E3091="","",(IF(Table1[[#This Row],[Cur]]="USD",Table1[[#This Row],[Cur_Amount Credit]],Table1[[#This Row],[Cur_Amount Credit]]/ExchangeRate)))</f>
        <v/>
      </c>
      <c r="Z3091" s="201" t="str">
        <f>IF(E3091="","",(Table1[[#This Row],[Debit USD]]-Table1[[#This Row],[Credit USD]]))</f>
        <v/>
      </c>
      <c r="AA3091" s="226"/>
      <c r="AB3091" s="255"/>
      <c r="AC3091" s="1"/>
      <c r="AD3091" s="15"/>
      <c r="AE3091" s="15" t="str">
        <f>IF(AND(OR(Table1[[#This Row],[Account]]="15030",Table1[[#This Row],[Account]]="15035",Table1[[#This Row],[Account]]="20150"),Table1[[#This Row],[Vendor ID]]=""),1,"")</f>
        <v/>
      </c>
      <c r="AF3091" s="15"/>
      <c r="AG3091" s="15"/>
      <c r="AH3091" s="15"/>
      <c r="AI3091" s="46" t="str">
        <f>IF(Table1[[#This Row],[Posting Date]]&lt;&gt;"","GJ-"&amp;CountryID,"")</f>
        <v/>
      </c>
      <c r="AJ3091" s="59" t="str">
        <f>IF(Table1[[#This Row],[Posting Date]]&lt;&gt;"",Table1[[#This Row],[Posting Date]],"")</f>
        <v/>
      </c>
      <c r="AK3091" s="46"/>
      <c r="AL3091" s="46" t="str">
        <f>IF(Table1[[#This Row],[Description]]&lt;&gt;"",Table1[[#This Row],[Description]],"")</f>
        <v/>
      </c>
      <c r="AM3091" s="46" t="str">
        <f>IF(Table1[[#This Row],[Posting Date]]&lt;&gt;"",Table1[[#This Row],[Reference Number]],"")</f>
        <v/>
      </c>
      <c r="AN3091" s="46" t="str">
        <f>TRIM(Table1[[#This Row],[Line '#]])</f>
        <v/>
      </c>
      <c r="AO3091" s="46" t="str">
        <f>TRIM(Table1[[#This Row],[Account]])</f>
        <v/>
      </c>
      <c r="AP3091" s="46" t="str">
        <f>IF(Table1[[#This Row],[Posting Date]]&lt;&gt;"",$D$5,"")</f>
        <v/>
      </c>
      <c r="AQ3091" s="46" t="str">
        <f>TRIM(Table1[[#This Row],[Departments-Prgrams]])</f>
        <v/>
      </c>
      <c r="AR3091" s="46" t="str">
        <f>TRIM(Table1[[#This Row],[Grant]])</f>
        <v/>
      </c>
      <c r="AS3091" s="46" t="str">
        <f>TRIM(Table1[[#This Row],[Staff ID]])</f>
        <v/>
      </c>
      <c r="AT3091" s="46" t="str">
        <f>IF(TRIM(Table1[[#This Row],[Budget Code]])=0,"",TRIM(Table1[[#This Row],[Budget Code]]))</f>
        <v/>
      </c>
      <c r="AU3091" s="46" t="str">
        <f>IF(Table1[[#This Row],[Line Description]]&lt;&gt;"",Table1[[#This Row],[Line Description]],"")</f>
        <v/>
      </c>
      <c r="AV3091" s="46" t="str">
        <f>IF(Table1[[#This Row],[Cur_Amount Debit]]&gt;0,ROUND(Table1[[#This Row],[Cur_Amount Debit]],2),"")</f>
        <v/>
      </c>
      <c r="AW3091" s="46" t="str">
        <f>IF(Table1[[#This Row],[Cur_Amount Credit]]&gt;0,ROUND(Table1[[#This Row],[Cur_Amount Credit]],2),"")</f>
        <v/>
      </c>
      <c r="AX3091" s="46" t="str">
        <f>LEFT(Table1[[#This Row],[Cur]],3)</f>
        <v/>
      </c>
      <c r="AY3091" s="59"/>
      <c r="AZ3091" s="46"/>
      <c r="BA3091" s="46" t="str">
        <f>IF(Table1[[#This Row],[Cur]]&lt;&gt;"",IF(Table1[[#This Row],[Cur]]="USD","",ExchangeRate),"")</f>
        <v/>
      </c>
      <c r="BB3091" s="46" t="str">
        <f>IF(Table1[[#This Row],[Grant]]&lt;&gt;"",VLOOKUP(Table1[[#This Row],[Grant]],Grants!B:D,3),"")</f>
        <v/>
      </c>
      <c r="BC3091" s="46" t="str">
        <f>TRIM(Table1[[#This Row],[Vendor ID]])</f>
        <v/>
      </c>
      <c r="BD3091">
        <f>IF(Table1[[#This Row],[Reference Number]]=Q3090,BD3090,BD3090+1)</f>
        <v>0</v>
      </c>
    </row>
    <row r="3092" spans="1:56" ht="11.25" customHeight="1" x14ac:dyDescent="0.25">
      <c r="A3092" s="1"/>
      <c r="B3092" s="88" t="str">
        <f>IF(Table1[[#This Row],[Posting Date]]&lt;&gt;"",IF(Table1[[#This Row],[Reference Number]]=Q3091,B3091+1,1),"")</f>
        <v/>
      </c>
      <c r="C3092" s="61"/>
      <c r="D3092" s="61"/>
      <c r="E3092" s="138"/>
      <c r="F3092" s="141" t="str">
        <f>IFERROR(IF(VLOOKUP(Table1[[#This Row],[Budget Code Description]],Dimentions!$X$6:$AC$139,2,FALSE)="","",VLOOKUP(Table1[[#This Row],[Budget Code Description]],Dimentions!$X$6:$AC$139,2,FALSE)),"")</f>
        <v/>
      </c>
      <c r="G3092" s="141"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1" t="str">
        <f>IFERROR(VLOOKUP(Table1[[#This Row],[Budget Code Description]],Table6[#All],8,FALSE),"")</f>
        <v/>
      </c>
      <c r="L3092" s="63"/>
      <c r="M3092" s="65" t="str">
        <f>IFERROR(VLOOKUP(Table1[[#This Row],[Staff ID]],Table2[],2,FALSE),"")</f>
        <v/>
      </c>
      <c r="N3092" s="209" t="str">
        <f>IFERROR(IF(VLOOKUP(Table1[[#This Row],[Budget Code Description]],Dimentions!$X$6:$AC$134,4,FALSE)="","",VLOOKUP(Table1[[#This Row],[Budget Code Description]],Dimentions!$X$6:$AC$134,4,FALSE)),"")</f>
        <v/>
      </c>
      <c r="O3092" s="65" t="str">
        <f>IFERROR(VLOOKUP(Table1[[#This Row],[Vendor ID]],Table549[],2,FALSE),"")</f>
        <v/>
      </c>
      <c r="P3092" s="63"/>
      <c r="Q3092" s="141" t="str">
        <f>IF(Table1[[#This Row],[Posting Date]]&lt;&gt;"",$D$9,"")</f>
        <v/>
      </c>
      <c r="R3092" s="157" t="str">
        <f>IF(Table1[[#This Row],[Posting Date]]&lt;&gt;"",$D$10,"")</f>
        <v/>
      </c>
      <c r="S3092" s="66"/>
      <c r="T3092" s="63"/>
      <c r="U3092" s="67"/>
      <c r="V3092" s="67"/>
      <c r="W3092" s="67" t="str">
        <f t="shared" si="52"/>
        <v/>
      </c>
      <c r="X3092" s="159" t="str">
        <f>IF(E3092="","",(IF(Table1[[#This Row],[Cur]]="USD",Table1[[#This Row],[Cur_Amount Debit]],Table1[[#This Row],[Cur_Amount Debit]]/Table1[[#This Row],[Exchange Rate]])))</f>
        <v/>
      </c>
      <c r="Y3092" s="159" t="str">
        <f>IF(E3092="","",(IF(Table1[[#This Row],[Cur]]="USD",Table1[[#This Row],[Cur_Amount Credit]],Table1[[#This Row],[Cur_Amount Credit]]/ExchangeRate)))</f>
        <v/>
      </c>
      <c r="Z3092" s="201" t="str">
        <f>IF(E3092="","",(Table1[[#This Row],[Debit USD]]-Table1[[#This Row],[Credit USD]]))</f>
        <v/>
      </c>
      <c r="AA3092" s="226"/>
      <c r="AB3092" s="255"/>
      <c r="AC3092" s="1"/>
      <c r="AD3092" s="15"/>
      <c r="AE3092" s="15" t="str">
        <f>IF(AND(OR(Table1[[#This Row],[Account]]="15030",Table1[[#This Row],[Account]]="15035",Table1[[#This Row],[Account]]="20150"),Table1[[#This Row],[Vendor ID]]=""),1,"")</f>
        <v/>
      </c>
      <c r="AF3092" s="15"/>
      <c r="AG3092" s="15"/>
      <c r="AH3092" s="15"/>
      <c r="AI3092" s="46" t="str">
        <f>IF(Table1[[#This Row],[Posting Date]]&lt;&gt;"","GJ-"&amp;CountryID,"")</f>
        <v/>
      </c>
      <c r="AJ3092" s="59" t="str">
        <f>IF(Table1[[#This Row],[Posting Date]]&lt;&gt;"",Table1[[#This Row],[Posting Date]],"")</f>
        <v/>
      </c>
      <c r="AK3092" s="46"/>
      <c r="AL3092" s="46" t="str">
        <f>IF(Table1[[#This Row],[Description]]&lt;&gt;"",Table1[[#This Row],[Description]],"")</f>
        <v/>
      </c>
      <c r="AM3092" s="46" t="str">
        <f>IF(Table1[[#This Row],[Posting Date]]&lt;&gt;"",Table1[[#This Row],[Reference Number]],"")</f>
        <v/>
      </c>
      <c r="AN3092" s="46" t="str">
        <f>TRIM(Table1[[#This Row],[Line '#]])</f>
        <v/>
      </c>
      <c r="AO3092" s="46" t="str">
        <f>TRIM(Table1[[#This Row],[Account]])</f>
        <v/>
      </c>
      <c r="AP3092" s="46" t="str">
        <f>IF(Table1[[#This Row],[Posting Date]]&lt;&gt;"",$D$5,"")</f>
        <v/>
      </c>
      <c r="AQ3092" s="46" t="str">
        <f>TRIM(Table1[[#This Row],[Departments-Prgrams]])</f>
        <v/>
      </c>
      <c r="AR3092" s="46" t="str">
        <f>TRIM(Table1[[#This Row],[Grant]])</f>
        <v/>
      </c>
      <c r="AS3092" s="46" t="str">
        <f>TRIM(Table1[[#This Row],[Staff ID]])</f>
        <v/>
      </c>
      <c r="AT3092" s="46" t="str">
        <f>IF(TRIM(Table1[[#This Row],[Budget Code]])=0,"",TRIM(Table1[[#This Row],[Budget Code]]))</f>
        <v/>
      </c>
      <c r="AU3092" s="46" t="str">
        <f>IF(Table1[[#This Row],[Line Description]]&lt;&gt;"",Table1[[#This Row],[Line Description]],"")</f>
        <v/>
      </c>
      <c r="AV3092" s="46" t="str">
        <f>IF(Table1[[#This Row],[Cur_Amount Debit]]&gt;0,ROUND(Table1[[#This Row],[Cur_Amount Debit]],2),"")</f>
        <v/>
      </c>
      <c r="AW3092" s="46" t="str">
        <f>IF(Table1[[#This Row],[Cur_Amount Credit]]&gt;0,ROUND(Table1[[#This Row],[Cur_Amount Credit]],2),"")</f>
        <v/>
      </c>
      <c r="AX3092" s="46" t="str">
        <f>LEFT(Table1[[#This Row],[Cur]],3)</f>
        <v/>
      </c>
      <c r="AY3092" s="59"/>
      <c r="AZ3092" s="46"/>
      <c r="BA3092" s="46" t="str">
        <f>IF(Table1[[#This Row],[Cur]]&lt;&gt;"",IF(Table1[[#This Row],[Cur]]="USD","",ExchangeRate),"")</f>
        <v/>
      </c>
      <c r="BB3092" s="46" t="str">
        <f>IF(Table1[[#This Row],[Grant]]&lt;&gt;"",VLOOKUP(Table1[[#This Row],[Grant]],Grants!B:D,3),"")</f>
        <v/>
      </c>
      <c r="BC3092" s="46" t="str">
        <f>TRIM(Table1[[#This Row],[Vendor ID]])</f>
        <v/>
      </c>
      <c r="BD3092">
        <f>IF(Table1[[#This Row],[Reference Number]]=Q3091,BD3091,BD3091+1)</f>
        <v>0</v>
      </c>
    </row>
    <row r="3093" spans="1:56" ht="11.25" customHeight="1" x14ac:dyDescent="0.25">
      <c r="A3093" s="1"/>
      <c r="B3093" s="88" t="str">
        <f>IF(Table1[[#This Row],[Posting Date]]&lt;&gt;"",IF(Table1[[#This Row],[Reference Number]]=Q3092,B3092+1,1),"")</f>
        <v/>
      </c>
      <c r="C3093" s="61"/>
      <c r="D3093" s="61"/>
      <c r="E3093" s="138"/>
      <c r="F3093" s="141" t="str">
        <f>IFERROR(IF(VLOOKUP(Table1[[#This Row],[Budget Code Description]],Dimentions!$X$6:$AC$139,2,FALSE)="","",VLOOKUP(Table1[[#This Row],[Budget Code Description]],Dimentions!$X$6:$AC$139,2,FALSE)),"")</f>
        <v/>
      </c>
      <c r="G3093" s="141"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1" t="str">
        <f>IFERROR(VLOOKUP(Table1[[#This Row],[Budget Code Description]],Table6[#All],8,FALSE),"")</f>
        <v/>
      </c>
      <c r="L3093" s="63"/>
      <c r="M3093" s="65" t="str">
        <f>IFERROR(VLOOKUP(Table1[[#This Row],[Staff ID]],Table2[],2,FALSE),"")</f>
        <v/>
      </c>
      <c r="N3093" s="209" t="str">
        <f>IFERROR(IF(VLOOKUP(Table1[[#This Row],[Budget Code Description]],Dimentions!$X$6:$AC$134,4,FALSE)="","",VLOOKUP(Table1[[#This Row],[Budget Code Description]],Dimentions!$X$6:$AC$134,4,FALSE)),"")</f>
        <v/>
      </c>
      <c r="O3093" s="65" t="str">
        <f>IFERROR(VLOOKUP(Table1[[#This Row],[Vendor ID]],Table549[],2,FALSE),"")</f>
        <v/>
      </c>
      <c r="P3093" s="63"/>
      <c r="Q3093" s="141" t="str">
        <f>IF(Table1[[#This Row],[Posting Date]]&lt;&gt;"",$D$9,"")</f>
        <v/>
      </c>
      <c r="R3093" s="157" t="str">
        <f>IF(Table1[[#This Row],[Posting Date]]&lt;&gt;"",$D$10,"")</f>
        <v/>
      </c>
      <c r="S3093" s="66"/>
      <c r="T3093" s="63"/>
      <c r="U3093" s="67"/>
      <c r="V3093" s="67"/>
      <c r="W3093" s="67" t="str">
        <f t="shared" si="52"/>
        <v/>
      </c>
      <c r="X3093" s="159" t="str">
        <f>IF(E3093="","",(IF(Table1[[#This Row],[Cur]]="USD",Table1[[#This Row],[Cur_Amount Debit]],Table1[[#This Row],[Cur_Amount Debit]]/Table1[[#This Row],[Exchange Rate]])))</f>
        <v/>
      </c>
      <c r="Y3093" s="159" t="str">
        <f>IF(E3093="","",(IF(Table1[[#This Row],[Cur]]="USD",Table1[[#This Row],[Cur_Amount Credit]],Table1[[#This Row],[Cur_Amount Credit]]/ExchangeRate)))</f>
        <v/>
      </c>
      <c r="Z3093" s="201" t="str">
        <f>IF(E3093="","",(Table1[[#This Row],[Debit USD]]-Table1[[#This Row],[Credit USD]]))</f>
        <v/>
      </c>
      <c r="AA3093" s="226"/>
      <c r="AB3093" s="255"/>
      <c r="AC3093" s="1"/>
      <c r="AD3093" s="15"/>
      <c r="AE3093" s="15" t="str">
        <f>IF(AND(OR(Table1[[#This Row],[Account]]="15030",Table1[[#This Row],[Account]]="15035",Table1[[#This Row],[Account]]="20150"),Table1[[#This Row],[Vendor ID]]=""),1,"")</f>
        <v/>
      </c>
      <c r="AF3093" s="15"/>
      <c r="AG3093" s="15"/>
      <c r="AH3093" s="15"/>
      <c r="AI3093" s="46" t="str">
        <f>IF(Table1[[#This Row],[Posting Date]]&lt;&gt;"","GJ-"&amp;CountryID,"")</f>
        <v/>
      </c>
      <c r="AJ3093" s="59" t="str">
        <f>IF(Table1[[#This Row],[Posting Date]]&lt;&gt;"",Table1[[#This Row],[Posting Date]],"")</f>
        <v/>
      </c>
      <c r="AK3093" s="46"/>
      <c r="AL3093" s="46" t="str">
        <f>IF(Table1[[#This Row],[Description]]&lt;&gt;"",Table1[[#This Row],[Description]],"")</f>
        <v/>
      </c>
      <c r="AM3093" s="46" t="str">
        <f>IF(Table1[[#This Row],[Posting Date]]&lt;&gt;"",Table1[[#This Row],[Reference Number]],"")</f>
        <v/>
      </c>
      <c r="AN3093" s="46" t="str">
        <f>TRIM(Table1[[#This Row],[Line '#]])</f>
        <v/>
      </c>
      <c r="AO3093" s="46" t="str">
        <f>TRIM(Table1[[#This Row],[Account]])</f>
        <v/>
      </c>
      <c r="AP3093" s="46" t="str">
        <f>IF(Table1[[#This Row],[Posting Date]]&lt;&gt;"",$D$5,"")</f>
        <v/>
      </c>
      <c r="AQ3093" s="46" t="str">
        <f>TRIM(Table1[[#This Row],[Departments-Prgrams]])</f>
        <v/>
      </c>
      <c r="AR3093" s="46" t="str">
        <f>TRIM(Table1[[#This Row],[Grant]])</f>
        <v/>
      </c>
      <c r="AS3093" s="46" t="str">
        <f>TRIM(Table1[[#This Row],[Staff ID]])</f>
        <v/>
      </c>
      <c r="AT3093" s="46" t="str">
        <f>IF(TRIM(Table1[[#This Row],[Budget Code]])=0,"",TRIM(Table1[[#This Row],[Budget Code]]))</f>
        <v/>
      </c>
      <c r="AU3093" s="46" t="str">
        <f>IF(Table1[[#This Row],[Line Description]]&lt;&gt;"",Table1[[#This Row],[Line Description]],"")</f>
        <v/>
      </c>
      <c r="AV3093" s="46" t="str">
        <f>IF(Table1[[#This Row],[Cur_Amount Debit]]&gt;0,ROUND(Table1[[#This Row],[Cur_Amount Debit]],2),"")</f>
        <v/>
      </c>
      <c r="AW3093" s="46" t="str">
        <f>IF(Table1[[#This Row],[Cur_Amount Credit]]&gt;0,ROUND(Table1[[#This Row],[Cur_Amount Credit]],2),"")</f>
        <v/>
      </c>
      <c r="AX3093" s="46" t="str">
        <f>LEFT(Table1[[#This Row],[Cur]],3)</f>
        <v/>
      </c>
      <c r="AY3093" s="59"/>
      <c r="AZ3093" s="46"/>
      <c r="BA3093" s="46" t="str">
        <f>IF(Table1[[#This Row],[Cur]]&lt;&gt;"",IF(Table1[[#This Row],[Cur]]="USD","",ExchangeRate),"")</f>
        <v/>
      </c>
      <c r="BB3093" s="46" t="str">
        <f>IF(Table1[[#This Row],[Grant]]&lt;&gt;"",VLOOKUP(Table1[[#This Row],[Grant]],Grants!B:D,3),"")</f>
        <v/>
      </c>
      <c r="BC3093" s="46" t="str">
        <f>TRIM(Table1[[#This Row],[Vendor ID]])</f>
        <v/>
      </c>
      <c r="BD3093">
        <f>IF(Table1[[#This Row],[Reference Number]]=Q3092,BD3092,BD3092+1)</f>
        <v>0</v>
      </c>
    </row>
    <row r="3094" spans="1:56" ht="11.25" customHeight="1" x14ac:dyDescent="0.25">
      <c r="A3094" s="1"/>
      <c r="B3094" s="88" t="str">
        <f>IF(Table1[[#This Row],[Posting Date]]&lt;&gt;"",IF(Table1[[#This Row],[Reference Number]]=Q3093,B3093+1,1),"")</f>
        <v/>
      </c>
      <c r="C3094" s="61"/>
      <c r="D3094" s="61"/>
      <c r="E3094" s="138"/>
      <c r="F3094" s="141" t="str">
        <f>IFERROR(IF(VLOOKUP(Table1[[#This Row],[Budget Code Description]],Dimentions!$X$6:$AC$139,2,FALSE)="","",VLOOKUP(Table1[[#This Row],[Budget Code Description]],Dimentions!$X$6:$AC$139,2,FALSE)),"")</f>
        <v/>
      </c>
      <c r="G3094" s="141"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1" t="str">
        <f>IFERROR(VLOOKUP(Table1[[#This Row],[Budget Code Description]],Table6[#All],8,FALSE),"")</f>
        <v/>
      </c>
      <c r="L3094" s="63"/>
      <c r="M3094" s="65" t="str">
        <f>IFERROR(VLOOKUP(Table1[[#This Row],[Staff ID]],Table2[],2,FALSE),"")</f>
        <v/>
      </c>
      <c r="N3094" s="209" t="str">
        <f>IFERROR(IF(VLOOKUP(Table1[[#This Row],[Budget Code Description]],Dimentions!$X$6:$AC$134,4,FALSE)="","",VLOOKUP(Table1[[#This Row],[Budget Code Description]],Dimentions!$X$6:$AC$134,4,FALSE)),"")</f>
        <v/>
      </c>
      <c r="O3094" s="65" t="str">
        <f>IFERROR(VLOOKUP(Table1[[#This Row],[Vendor ID]],Table549[],2,FALSE),"")</f>
        <v/>
      </c>
      <c r="P3094" s="63"/>
      <c r="Q3094" s="141" t="str">
        <f>IF(Table1[[#This Row],[Posting Date]]&lt;&gt;"",$D$9,"")</f>
        <v/>
      </c>
      <c r="R3094" s="157" t="str">
        <f>IF(Table1[[#This Row],[Posting Date]]&lt;&gt;"",$D$10,"")</f>
        <v/>
      </c>
      <c r="S3094" s="66"/>
      <c r="T3094" s="63"/>
      <c r="U3094" s="67"/>
      <c r="V3094" s="67"/>
      <c r="W3094" s="67" t="str">
        <f t="shared" si="52"/>
        <v/>
      </c>
      <c r="X3094" s="159" t="str">
        <f>IF(E3094="","",(IF(Table1[[#This Row],[Cur]]="USD",Table1[[#This Row],[Cur_Amount Debit]],Table1[[#This Row],[Cur_Amount Debit]]/Table1[[#This Row],[Exchange Rate]])))</f>
        <v/>
      </c>
      <c r="Y3094" s="159" t="str">
        <f>IF(E3094="","",(IF(Table1[[#This Row],[Cur]]="USD",Table1[[#This Row],[Cur_Amount Credit]],Table1[[#This Row],[Cur_Amount Credit]]/ExchangeRate)))</f>
        <v/>
      </c>
      <c r="Z3094" s="201" t="str">
        <f>IF(E3094="","",(Table1[[#This Row],[Debit USD]]-Table1[[#This Row],[Credit USD]]))</f>
        <v/>
      </c>
      <c r="AA3094" s="226"/>
      <c r="AB3094" s="255"/>
      <c r="AC3094" s="1"/>
      <c r="AD3094" s="15"/>
      <c r="AE3094" s="15" t="str">
        <f>IF(AND(OR(Table1[[#This Row],[Account]]="15030",Table1[[#This Row],[Account]]="15035",Table1[[#This Row],[Account]]="20150"),Table1[[#This Row],[Vendor ID]]=""),1,"")</f>
        <v/>
      </c>
      <c r="AF3094" s="15"/>
      <c r="AG3094" s="15"/>
      <c r="AH3094" s="15"/>
      <c r="AI3094" s="46" t="str">
        <f>IF(Table1[[#This Row],[Posting Date]]&lt;&gt;"","GJ-"&amp;CountryID,"")</f>
        <v/>
      </c>
      <c r="AJ3094" s="59" t="str">
        <f>IF(Table1[[#This Row],[Posting Date]]&lt;&gt;"",Table1[[#This Row],[Posting Date]],"")</f>
        <v/>
      </c>
      <c r="AK3094" s="46"/>
      <c r="AL3094" s="46" t="str">
        <f>IF(Table1[[#This Row],[Description]]&lt;&gt;"",Table1[[#This Row],[Description]],"")</f>
        <v/>
      </c>
      <c r="AM3094" s="46" t="str">
        <f>IF(Table1[[#This Row],[Posting Date]]&lt;&gt;"",Table1[[#This Row],[Reference Number]],"")</f>
        <v/>
      </c>
      <c r="AN3094" s="46" t="str">
        <f>TRIM(Table1[[#This Row],[Line '#]])</f>
        <v/>
      </c>
      <c r="AO3094" s="46" t="str">
        <f>TRIM(Table1[[#This Row],[Account]])</f>
        <v/>
      </c>
      <c r="AP3094" s="46" t="str">
        <f>IF(Table1[[#This Row],[Posting Date]]&lt;&gt;"",$D$5,"")</f>
        <v/>
      </c>
      <c r="AQ3094" s="46" t="str">
        <f>TRIM(Table1[[#This Row],[Departments-Prgrams]])</f>
        <v/>
      </c>
      <c r="AR3094" s="46" t="str">
        <f>TRIM(Table1[[#This Row],[Grant]])</f>
        <v/>
      </c>
      <c r="AS3094" s="46" t="str">
        <f>TRIM(Table1[[#This Row],[Staff ID]])</f>
        <v/>
      </c>
      <c r="AT3094" s="46" t="str">
        <f>IF(TRIM(Table1[[#This Row],[Budget Code]])=0,"",TRIM(Table1[[#This Row],[Budget Code]]))</f>
        <v/>
      </c>
      <c r="AU3094" s="46" t="str">
        <f>IF(Table1[[#This Row],[Line Description]]&lt;&gt;"",Table1[[#This Row],[Line Description]],"")</f>
        <v/>
      </c>
      <c r="AV3094" s="46" t="str">
        <f>IF(Table1[[#This Row],[Cur_Amount Debit]]&gt;0,ROUND(Table1[[#This Row],[Cur_Amount Debit]],2),"")</f>
        <v/>
      </c>
      <c r="AW3094" s="46" t="str">
        <f>IF(Table1[[#This Row],[Cur_Amount Credit]]&gt;0,ROUND(Table1[[#This Row],[Cur_Amount Credit]],2),"")</f>
        <v/>
      </c>
      <c r="AX3094" s="46" t="str">
        <f>LEFT(Table1[[#This Row],[Cur]],3)</f>
        <v/>
      </c>
      <c r="AY3094" s="59"/>
      <c r="AZ3094" s="46"/>
      <c r="BA3094" s="46" t="str">
        <f>IF(Table1[[#This Row],[Cur]]&lt;&gt;"",IF(Table1[[#This Row],[Cur]]="USD","",ExchangeRate),"")</f>
        <v/>
      </c>
      <c r="BB3094" s="46" t="str">
        <f>IF(Table1[[#This Row],[Grant]]&lt;&gt;"",VLOOKUP(Table1[[#This Row],[Grant]],Grants!B:D,3),"")</f>
        <v/>
      </c>
      <c r="BC3094" s="46" t="str">
        <f>TRIM(Table1[[#This Row],[Vendor ID]])</f>
        <v/>
      </c>
      <c r="BD3094">
        <f>IF(Table1[[#This Row],[Reference Number]]=Q3093,BD3093,BD3093+1)</f>
        <v>0</v>
      </c>
    </row>
    <row r="3095" spans="1:56" ht="11.25" customHeight="1" x14ac:dyDescent="0.25">
      <c r="A3095" s="1"/>
      <c r="B3095" s="88" t="str">
        <f>IF(Table1[[#This Row],[Posting Date]]&lt;&gt;"",IF(Table1[[#This Row],[Reference Number]]=Q3094,B3094+1,1),"")</f>
        <v/>
      </c>
      <c r="C3095" s="61"/>
      <c r="D3095" s="61"/>
      <c r="E3095" s="138"/>
      <c r="F3095" s="141" t="str">
        <f>IFERROR(IF(VLOOKUP(Table1[[#This Row],[Budget Code Description]],Dimentions!$X$6:$AC$139,2,FALSE)="","",VLOOKUP(Table1[[#This Row],[Budget Code Description]],Dimentions!$X$6:$AC$139,2,FALSE)),"")</f>
        <v/>
      </c>
      <c r="G3095" s="141"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1" t="str">
        <f>IFERROR(VLOOKUP(Table1[[#This Row],[Budget Code Description]],Table6[#All],8,FALSE),"")</f>
        <v/>
      </c>
      <c r="L3095" s="63"/>
      <c r="M3095" s="65" t="str">
        <f>IFERROR(VLOOKUP(Table1[[#This Row],[Staff ID]],Table2[],2,FALSE),"")</f>
        <v/>
      </c>
      <c r="N3095" s="209" t="str">
        <f>IFERROR(IF(VLOOKUP(Table1[[#This Row],[Budget Code Description]],Dimentions!$X$6:$AC$134,4,FALSE)="","",VLOOKUP(Table1[[#This Row],[Budget Code Description]],Dimentions!$X$6:$AC$134,4,FALSE)),"")</f>
        <v/>
      </c>
      <c r="O3095" s="65" t="str">
        <f>IFERROR(VLOOKUP(Table1[[#This Row],[Vendor ID]],Table549[],2,FALSE),"")</f>
        <v/>
      </c>
      <c r="P3095" s="63"/>
      <c r="Q3095" s="141" t="str">
        <f>IF(Table1[[#This Row],[Posting Date]]&lt;&gt;"",$D$9,"")</f>
        <v/>
      </c>
      <c r="R3095" s="157" t="str">
        <f>IF(Table1[[#This Row],[Posting Date]]&lt;&gt;"",$D$10,"")</f>
        <v/>
      </c>
      <c r="S3095" s="66"/>
      <c r="T3095" s="63"/>
      <c r="U3095" s="67"/>
      <c r="V3095" s="67"/>
      <c r="W3095" s="67" t="str">
        <f t="shared" si="52"/>
        <v/>
      </c>
      <c r="X3095" s="159" t="str">
        <f>IF(E3095="","",(IF(Table1[[#This Row],[Cur]]="USD",Table1[[#This Row],[Cur_Amount Debit]],Table1[[#This Row],[Cur_Amount Debit]]/Table1[[#This Row],[Exchange Rate]])))</f>
        <v/>
      </c>
      <c r="Y3095" s="159" t="str">
        <f>IF(E3095="","",(IF(Table1[[#This Row],[Cur]]="USD",Table1[[#This Row],[Cur_Amount Credit]],Table1[[#This Row],[Cur_Amount Credit]]/ExchangeRate)))</f>
        <v/>
      </c>
      <c r="Z3095" s="201" t="str">
        <f>IF(E3095="","",(Table1[[#This Row],[Debit USD]]-Table1[[#This Row],[Credit USD]]))</f>
        <v/>
      </c>
      <c r="AA3095" s="226"/>
      <c r="AB3095" s="255"/>
      <c r="AC3095" s="1"/>
      <c r="AD3095" s="15"/>
      <c r="AE3095" s="15" t="str">
        <f>IF(AND(OR(Table1[[#This Row],[Account]]="15030",Table1[[#This Row],[Account]]="15035",Table1[[#This Row],[Account]]="20150"),Table1[[#This Row],[Vendor ID]]=""),1,"")</f>
        <v/>
      </c>
      <c r="AF3095" s="15"/>
      <c r="AG3095" s="15"/>
      <c r="AH3095" s="15"/>
      <c r="AI3095" s="46" t="str">
        <f>IF(Table1[[#This Row],[Posting Date]]&lt;&gt;"","GJ-"&amp;CountryID,"")</f>
        <v/>
      </c>
      <c r="AJ3095" s="59" t="str">
        <f>IF(Table1[[#This Row],[Posting Date]]&lt;&gt;"",Table1[[#This Row],[Posting Date]],"")</f>
        <v/>
      </c>
      <c r="AK3095" s="46"/>
      <c r="AL3095" s="46" t="str">
        <f>IF(Table1[[#This Row],[Description]]&lt;&gt;"",Table1[[#This Row],[Description]],"")</f>
        <v/>
      </c>
      <c r="AM3095" s="46" t="str">
        <f>IF(Table1[[#This Row],[Posting Date]]&lt;&gt;"",Table1[[#This Row],[Reference Number]],"")</f>
        <v/>
      </c>
      <c r="AN3095" s="46" t="str">
        <f>TRIM(Table1[[#This Row],[Line '#]])</f>
        <v/>
      </c>
      <c r="AO3095" s="46" t="str">
        <f>TRIM(Table1[[#This Row],[Account]])</f>
        <v/>
      </c>
      <c r="AP3095" s="46" t="str">
        <f>IF(Table1[[#This Row],[Posting Date]]&lt;&gt;"",$D$5,"")</f>
        <v/>
      </c>
      <c r="AQ3095" s="46" t="str">
        <f>TRIM(Table1[[#This Row],[Departments-Prgrams]])</f>
        <v/>
      </c>
      <c r="AR3095" s="46" t="str">
        <f>TRIM(Table1[[#This Row],[Grant]])</f>
        <v/>
      </c>
      <c r="AS3095" s="46" t="str">
        <f>TRIM(Table1[[#This Row],[Staff ID]])</f>
        <v/>
      </c>
      <c r="AT3095" s="46" t="str">
        <f>IF(TRIM(Table1[[#This Row],[Budget Code]])=0,"",TRIM(Table1[[#This Row],[Budget Code]]))</f>
        <v/>
      </c>
      <c r="AU3095" s="46" t="str">
        <f>IF(Table1[[#This Row],[Line Description]]&lt;&gt;"",Table1[[#This Row],[Line Description]],"")</f>
        <v/>
      </c>
      <c r="AV3095" s="46" t="str">
        <f>IF(Table1[[#This Row],[Cur_Amount Debit]]&gt;0,ROUND(Table1[[#This Row],[Cur_Amount Debit]],2),"")</f>
        <v/>
      </c>
      <c r="AW3095" s="46" t="str">
        <f>IF(Table1[[#This Row],[Cur_Amount Credit]]&gt;0,ROUND(Table1[[#This Row],[Cur_Amount Credit]],2),"")</f>
        <v/>
      </c>
      <c r="AX3095" s="46" t="str">
        <f>LEFT(Table1[[#This Row],[Cur]],3)</f>
        <v/>
      </c>
      <c r="AY3095" s="59"/>
      <c r="AZ3095" s="46"/>
      <c r="BA3095" s="46" t="str">
        <f>IF(Table1[[#This Row],[Cur]]&lt;&gt;"",IF(Table1[[#This Row],[Cur]]="USD","",ExchangeRate),"")</f>
        <v/>
      </c>
      <c r="BB3095" s="46" t="str">
        <f>IF(Table1[[#This Row],[Grant]]&lt;&gt;"",VLOOKUP(Table1[[#This Row],[Grant]],Grants!B:D,3),"")</f>
        <v/>
      </c>
      <c r="BC3095" s="46" t="str">
        <f>TRIM(Table1[[#This Row],[Vendor ID]])</f>
        <v/>
      </c>
      <c r="BD3095">
        <f>IF(Table1[[#This Row],[Reference Number]]=Q3094,BD3094,BD3094+1)</f>
        <v>0</v>
      </c>
    </row>
    <row r="3096" spans="1:56" ht="11.25" customHeight="1" x14ac:dyDescent="0.25">
      <c r="A3096" s="1"/>
      <c r="B3096" s="88" t="str">
        <f>IF(Table1[[#This Row],[Posting Date]]&lt;&gt;"",IF(Table1[[#This Row],[Reference Number]]=Q3095,B3095+1,1),"")</f>
        <v/>
      </c>
      <c r="C3096" s="61"/>
      <c r="D3096" s="61"/>
      <c r="E3096" s="138"/>
      <c r="F3096" s="141" t="str">
        <f>IFERROR(IF(VLOOKUP(Table1[[#This Row],[Budget Code Description]],Dimentions!$X$6:$AC$139,2,FALSE)="","",VLOOKUP(Table1[[#This Row],[Budget Code Description]],Dimentions!$X$6:$AC$139,2,FALSE)),"")</f>
        <v/>
      </c>
      <c r="G3096" s="141"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1" t="str">
        <f>IFERROR(VLOOKUP(Table1[[#This Row],[Budget Code Description]],Table6[#All],8,FALSE),"")</f>
        <v/>
      </c>
      <c r="L3096" s="63"/>
      <c r="M3096" s="65" t="str">
        <f>IFERROR(VLOOKUP(Table1[[#This Row],[Staff ID]],Table2[],2,FALSE),"")</f>
        <v/>
      </c>
      <c r="N3096" s="209" t="str">
        <f>IFERROR(IF(VLOOKUP(Table1[[#This Row],[Budget Code Description]],Dimentions!$X$6:$AC$134,4,FALSE)="","",VLOOKUP(Table1[[#This Row],[Budget Code Description]],Dimentions!$X$6:$AC$134,4,FALSE)),"")</f>
        <v/>
      </c>
      <c r="O3096" s="65" t="str">
        <f>IFERROR(VLOOKUP(Table1[[#This Row],[Vendor ID]],Table549[],2,FALSE),"")</f>
        <v/>
      </c>
      <c r="P3096" s="63"/>
      <c r="Q3096" s="141" t="str">
        <f>IF(Table1[[#This Row],[Posting Date]]&lt;&gt;"",$D$9,"")</f>
        <v/>
      </c>
      <c r="R3096" s="157" t="str">
        <f>IF(Table1[[#This Row],[Posting Date]]&lt;&gt;"",$D$10,"")</f>
        <v/>
      </c>
      <c r="S3096" s="66"/>
      <c r="T3096" s="63"/>
      <c r="U3096" s="67"/>
      <c r="V3096" s="67"/>
      <c r="W3096" s="67" t="str">
        <f t="shared" si="52"/>
        <v/>
      </c>
      <c r="X3096" s="159" t="str">
        <f>IF(E3096="","",(IF(Table1[[#This Row],[Cur]]="USD",Table1[[#This Row],[Cur_Amount Debit]],Table1[[#This Row],[Cur_Amount Debit]]/Table1[[#This Row],[Exchange Rate]])))</f>
        <v/>
      </c>
      <c r="Y3096" s="159" t="str">
        <f>IF(E3096="","",(IF(Table1[[#This Row],[Cur]]="USD",Table1[[#This Row],[Cur_Amount Credit]],Table1[[#This Row],[Cur_Amount Credit]]/ExchangeRate)))</f>
        <v/>
      </c>
      <c r="Z3096" s="201" t="str">
        <f>IF(E3096="","",(Table1[[#This Row],[Debit USD]]-Table1[[#This Row],[Credit USD]]))</f>
        <v/>
      </c>
      <c r="AA3096" s="226"/>
      <c r="AB3096" s="255"/>
      <c r="AC3096" s="1"/>
      <c r="AD3096" s="15"/>
      <c r="AE3096" s="15" t="str">
        <f>IF(AND(OR(Table1[[#This Row],[Account]]="15030",Table1[[#This Row],[Account]]="15035",Table1[[#This Row],[Account]]="20150"),Table1[[#This Row],[Vendor ID]]=""),1,"")</f>
        <v/>
      </c>
      <c r="AF3096" s="15"/>
      <c r="AG3096" s="15"/>
      <c r="AH3096" s="15"/>
      <c r="AI3096" s="46" t="str">
        <f>IF(Table1[[#This Row],[Posting Date]]&lt;&gt;"","GJ-"&amp;CountryID,"")</f>
        <v/>
      </c>
      <c r="AJ3096" s="59" t="str">
        <f>IF(Table1[[#This Row],[Posting Date]]&lt;&gt;"",Table1[[#This Row],[Posting Date]],"")</f>
        <v/>
      </c>
      <c r="AK3096" s="46"/>
      <c r="AL3096" s="46" t="str">
        <f>IF(Table1[[#This Row],[Description]]&lt;&gt;"",Table1[[#This Row],[Description]],"")</f>
        <v/>
      </c>
      <c r="AM3096" s="46" t="str">
        <f>IF(Table1[[#This Row],[Posting Date]]&lt;&gt;"",Table1[[#This Row],[Reference Number]],"")</f>
        <v/>
      </c>
      <c r="AN3096" s="46" t="str">
        <f>TRIM(Table1[[#This Row],[Line '#]])</f>
        <v/>
      </c>
      <c r="AO3096" s="46" t="str">
        <f>TRIM(Table1[[#This Row],[Account]])</f>
        <v/>
      </c>
      <c r="AP3096" s="46" t="str">
        <f>IF(Table1[[#This Row],[Posting Date]]&lt;&gt;"",$D$5,"")</f>
        <v/>
      </c>
      <c r="AQ3096" s="46" t="str">
        <f>TRIM(Table1[[#This Row],[Departments-Prgrams]])</f>
        <v/>
      </c>
      <c r="AR3096" s="46" t="str">
        <f>TRIM(Table1[[#This Row],[Grant]])</f>
        <v/>
      </c>
      <c r="AS3096" s="46" t="str">
        <f>TRIM(Table1[[#This Row],[Staff ID]])</f>
        <v/>
      </c>
      <c r="AT3096" s="46" t="str">
        <f>IF(TRIM(Table1[[#This Row],[Budget Code]])=0,"",TRIM(Table1[[#This Row],[Budget Code]]))</f>
        <v/>
      </c>
      <c r="AU3096" s="46" t="str">
        <f>IF(Table1[[#This Row],[Line Description]]&lt;&gt;"",Table1[[#This Row],[Line Description]],"")</f>
        <v/>
      </c>
      <c r="AV3096" s="46" t="str">
        <f>IF(Table1[[#This Row],[Cur_Amount Debit]]&gt;0,ROUND(Table1[[#This Row],[Cur_Amount Debit]],2),"")</f>
        <v/>
      </c>
      <c r="AW3096" s="46" t="str">
        <f>IF(Table1[[#This Row],[Cur_Amount Credit]]&gt;0,ROUND(Table1[[#This Row],[Cur_Amount Credit]],2),"")</f>
        <v/>
      </c>
      <c r="AX3096" s="46" t="str">
        <f>LEFT(Table1[[#This Row],[Cur]],3)</f>
        <v/>
      </c>
      <c r="AY3096" s="59"/>
      <c r="AZ3096" s="46"/>
      <c r="BA3096" s="46" t="str">
        <f>IF(Table1[[#This Row],[Cur]]&lt;&gt;"",IF(Table1[[#This Row],[Cur]]="USD","",ExchangeRate),"")</f>
        <v/>
      </c>
      <c r="BB3096" s="46" t="str">
        <f>IF(Table1[[#This Row],[Grant]]&lt;&gt;"",VLOOKUP(Table1[[#This Row],[Grant]],Grants!B:D,3),"")</f>
        <v/>
      </c>
      <c r="BC3096" s="46" t="str">
        <f>TRIM(Table1[[#This Row],[Vendor ID]])</f>
        <v/>
      </c>
      <c r="BD3096">
        <f>IF(Table1[[#This Row],[Reference Number]]=Q3095,BD3095,BD3095+1)</f>
        <v>0</v>
      </c>
    </row>
    <row r="3097" spans="1:56" ht="11.25" customHeight="1" x14ac:dyDescent="0.25">
      <c r="A3097" s="1"/>
      <c r="B3097" s="88" t="str">
        <f>IF(Table1[[#This Row],[Posting Date]]&lt;&gt;"",IF(Table1[[#This Row],[Reference Number]]=Q3096,B3096+1,1),"")</f>
        <v/>
      </c>
      <c r="C3097" s="61"/>
      <c r="D3097" s="61"/>
      <c r="E3097" s="138"/>
      <c r="F3097" s="141" t="str">
        <f>IFERROR(IF(VLOOKUP(Table1[[#This Row],[Budget Code Description]],Dimentions!$X$6:$AC$139,2,FALSE)="","",VLOOKUP(Table1[[#This Row],[Budget Code Description]],Dimentions!$X$6:$AC$139,2,FALSE)),"")</f>
        <v/>
      </c>
      <c r="G3097" s="141"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1" t="str">
        <f>IFERROR(VLOOKUP(Table1[[#This Row],[Budget Code Description]],Table6[#All],8,FALSE),"")</f>
        <v/>
      </c>
      <c r="L3097" s="63"/>
      <c r="M3097" s="65" t="str">
        <f>IFERROR(VLOOKUP(Table1[[#This Row],[Staff ID]],Table2[],2,FALSE),"")</f>
        <v/>
      </c>
      <c r="N3097" s="209" t="str">
        <f>IFERROR(IF(VLOOKUP(Table1[[#This Row],[Budget Code Description]],Dimentions!$X$6:$AC$134,4,FALSE)="","",VLOOKUP(Table1[[#This Row],[Budget Code Description]],Dimentions!$X$6:$AC$134,4,FALSE)),"")</f>
        <v/>
      </c>
      <c r="O3097" s="65" t="str">
        <f>IFERROR(VLOOKUP(Table1[[#This Row],[Vendor ID]],Table549[],2,FALSE),"")</f>
        <v/>
      </c>
      <c r="P3097" s="63"/>
      <c r="Q3097" s="141" t="str">
        <f>IF(Table1[[#This Row],[Posting Date]]&lt;&gt;"",$D$9,"")</f>
        <v/>
      </c>
      <c r="R3097" s="157" t="str">
        <f>IF(Table1[[#This Row],[Posting Date]]&lt;&gt;"",$D$10,"")</f>
        <v/>
      </c>
      <c r="S3097" s="66"/>
      <c r="T3097" s="63"/>
      <c r="U3097" s="67"/>
      <c r="V3097" s="67"/>
      <c r="W3097" s="67" t="str">
        <f t="shared" si="52"/>
        <v/>
      </c>
      <c r="X3097" s="159" t="str">
        <f>IF(E3097="","",(IF(Table1[[#This Row],[Cur]]="USD",Table1[[#This Row],[Cur_Amount Debit]],Table1[[#This Row],[Cur_Amount Debit]]/Table1[[#This Row],[Exchange Rate]])))</f>
        <v/>
      </c>
      <c r="Y3097" s="159" t="str">
        <f>IF(E3097="","",(IF(Table1[[#This Row],[Cur]]="USD",Table1[[#This Row],[Cur_Amount Credit]],Table1[[#This Row],[Cur_Amount Credit]]/ExchangeRate)))</f>
        <v/>
      </c>
      <c r="Z3097" s="201" t="str">
        <f>IF(E3097="","",(Table1[[#This Row],[Debit USD]]-Table1[[#This Row],[Credit USD]]))</f>
        <v/>
      </c>
      <c r="AA3097" s="226"/>
      <c r="AB3097" s="255"/>
      <c r="AC3097" s="1"/>
      <c r="AD3097" s="15"/>
      <c r="AE3097" s="15" t="str">
        <f>IF(AND(OR(Table1[[#This Row],[Account]]="15030",Table1[[#This Row],[Account]]="15035",Table1[[#This Row],[Account]]="20150"),Table1[[#This Row],[Vendor ID]]=""),1,"")</f>
        <v/>
      </c>
      <c r="AF3097" s="15"/>
      <c r="AG3097" s="15"/>
      <c r="AH3097" s="15"/>
      <c r="AI3097" s="46" t="str">
        <f>IF(Table1[[#This Row],[Posting Date]]&lt;&gt;"","GJ-"&amp;CountryID,"")</f>
        <v/>
      </c>
      <c r="AJ3097" s="59" t="str">
        <f>IF(Table1[[#This Row],[Posting Date]]&lt;&gt;"",Table1[[#This Row],[Posting Date]],"")</f>
        <v/>
      </c>
      <c r="AK3097" s="46"/>
      <c r="AL3097" s="46" t="str">
        <f>IF(Table1[[#This Row],[Description]]&lt;&gt;"",Table1[[#This Row],[Description]],"")</f>
        <v/>
      </c>
      <c r="AM3097" s="46" t="str">
        <f>IF(Table1[[#This Row],[Posting Date]]&lt;&gt;"",Table1[[#This Row],[Reference Number]],"")</f>
        <v/>
      </c>
      <c r="AN3097" s="46" t="str">
        <f>TRIM(Table1[[#This Row],[Line '#]])</f>
        <v/>
      </c>
      <c r="AO3097" s="46" t="str">
        <f>TRIM(Table1[[#This Row],[Account]])</f>
        <v/>
      </c>
      <c r="AP3097" s="46" t="str">
        <f>IF(Table1[[#This Row],[Posting Date]]&lt;&gt;"",$D$5,"")</f>
        <v/>
      </c>
      <c r="AQ3097" s="46" t="str">
        <f>TRIM(Table1[[#This Row],[Departments-Prgrams]])</f>
        <v/>
      </c>
      <c r="AR3097" s="46" t="str">
        <f>TRIM(Table1[[#This Row],[Grant]])</f>
        <v/>
      </c>
      <c r="AS3097" s="46" t="str">
        <f>TRIM(Table1[[#This Row],[Staff ID]])</f>
        <v/>
      </c>
      <c r="AT3097" s="46" t="str">
        <f>IF(TRIM(Table1[[#This Row],[Budget Code]])=0,"",TRIM(Table1[[#This Row],[Budget Code]]))</f>
        <v/>
      </c>
      <c r="AU3097" s="46" t="str">
        <f>IF(Table1[[#This Row],[Line Description]]&lt;&gt;"",Table1[[#This Row],[Line Description]],"")</f>
        <v/>
      </c>
      <c r="AV3097" s="46" t="str">
        <f>IF(Table1[[#This Row],[Cur_Amount Debit]]&gt;0,ROUND(Table1[[#This Row],[Cur_Amount Debit]],2),"")</f>
        <v/>
      </c>
      <c r="AW3097" s="46" t="str">
        <f>IF(Table1[[#This Row],[Cur_Amount Credit]]&gt;0,ROUND(Table1[[#This Row],[Cur_Amount Credit]],2),"")</f>
        <v/>
      </c>
      <c r="AX3097" s="46" t="str">
        <f>LEFT(Table1[[#This Row],[Cur]],3)</f>
        <v/>
      </c>
      <c r="AY3097" s="59"/>
      <c r="AZ3097" s="46"/>
      <c r="BA3097" s="46" t="str">
        <f>IF(Table1[[#This Row],[Cur]]&lt;&gt;"",IF(Table1[[#This Row],[Cur]]="USD","",ExchangeRate),"")</f>
        <v/>
      </c>
      <c r="BB3097" s="46" t="str">
        <f>IF(Table1[[#This Row],[Grant]]&lt;&gt;"",VLOOKUP(Table1[[#This Row],[Grant]],Grants!B:D,3),"")</f>
        <v/>
      </c>
      <c r="BC3097" s="46" t="str">
        <f>TRIM(Table1[[#This Row],[Vendor ID]])</f>
        <v/>
      </c>
      <c r="BD3097">
        <f>IF(Table1[[#This Row],[Reference Number]]=Q3096,BD3096,BD3096+1)</f>
        <v>0</v>
      </c>
    </row>
    <row r="3098" spans="1:56" ht="11.25" customHeight="1" x14ac:dyDescent="0.25">
      <c r="A3098" s="1"/>
      <c r="B3098" s="88" t="str">
        <f>IF(Table1[[#This Row],[Posting Date]]&lt;&gt;"",IF(Table1[[#This Row],[Reference Number]]=Q3097,B3097+1,1),"")</f>
        <v/>
      </c>
      <c r="C3098" s="61"/>
      <c r="D3098" s="61"/>
      <c r="E3098" s="138"/>
      <c r="F3098" s="141" t="str">
        <f>IFERROR(IF(VLOOKUP(Table1[[#This Row],[Budget Code Description]],Dimentions!$X$6:$AC$139,2,FALSE)="","",VLOOKUP(Table1[[#This Row],[Budget Code Description]],Dimentions!$X$6:$AC$139,2,FALSE)),"")</f>
        <v/>
      </c>
      <c r="G3098" s="141"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1" t="str">
        <f>IFERROR(VLOOKUP(Table1[[#This Row],[Budget Code Description]],Table6[#All],8,FALSE),"")</f>
        <v/>
      </c>
      <c r="L3098" s="63"/>
      <c r="M3098" s="65" t="str">
        <f>IFERROR(VLOOKUP(Table1[[#This Row],[Staff ID]],Table2[],2,FALSE),"")</f>
        <v/>
      </c>
      <c r="N3098" s="209" t="str">
        <f>IFERROR(IF(VLOOKUP(Table1[[#This Row],[Budget Code Description]],Dimentions!$X$6:$AC$134,4,FALSE)="","",VLOOKUP(Table1[[#This Row],[Budget Code Description]],Dimentions!$X$6:$AC$134,4,FALSE)),"")</f>
        <v/>
      </c>
      <c r="O3098" s="65" t="str">
        <f>IFERROR(VLOOKUP(Table1[[#This Row],[Vendor ID]],Table549[],2,FALSE),"")</f>
        <v/>
      </c>
      <c r="P3098" s="63"/>
      <c r="Q3098" s="141" t="str">
        <f>IF(Table1[[#This Row],[Posting Date]]&lt;&gt;"",$D$9,"")</f>
        <v/>
      </c>
      <c r="R3098" s="157" t="str">
        <f>IF(Table1[[#This Row],[Posting Date]]&lt;&gt;"",$D$10,"")</f>
        <v/>
      </c>
      <c r="S3098" s="66"/>
      <c r="T3098" s="63"/>
      <c r="U3098" s="67"/>
      <c r="V3098" s="67"/>
      <c r="W3098" s="67" t="str">
        <f t="shared" si="52"/>
        <v/>
      </c>
      <c r="X3098" s="159" t="str">
        <f>IF(E3098="","",(IF(Table1[[#This Row],[Cur]]="USD",Table1[[#This Row],[Cur_Amount Debit]],Table1[[#This Row],[Cur_Amount Debit]]/Table1[[#This Row],[Exchange Rate]])))</f>
        <v/>
      </c>
      <c r="Y3098" s="159" t="str">
        <f>IF(E3098="","",(IF(Table1[[#This Row],[Cur]]="USD",Table1[[#This Row],[Cur_Amount Credit]],Table1[[#This Row],[Cur_Amount Credit]]/ExchangeRate)))</f>
        <v/>
      </c>
      <c r="Z3098" s="201" t="str">
        <f>IF(E3098="","",(Table1[[#This Row],[Debit USD]]-Table1[[#This Row],[Credit USD]]))</f>
        <v/>
      </c>
      <c r="AA3098" s="226"/>
      <c r="AB3098" s="255"/>
      <c r="AC3098" s="1"/>
      <c r="AD3098" s="15"/>
      <c r="AE3098" s="15" t="str">
        <f>IF(AND(OR(Table1[[#This Row],[Account]]="15030",Table1[[#This Row],[Account]]="15035",Table1[[#This Row],[Account]]="20150"),Table1[[#This Row],[Vendor ID]]=""),1,"")</f>
        <v/>
      </c>
      <c r="AF3098" s="15"/>
      <c r="AG3098" s="15"/>
      <c r="AH3098" s="15"/>
      <c r="AI3098" s="46" t="str">
        <f>IF(Table1[[#This Row],[Posting Date]]&lt;&gt;"","GJ-"&amp;CountryID,"")</f>
        <v/>
      </c>
      <c r="AJ3098" s="59" t="str">
        <f>IF(Table1[[#This Row],[Posting Date]]&lt;&gt;"",Table1[[#This Row],[Posting Date]],"")</f>
        <v/>
      </c>
      <c r="AK3098" s="46"/>
      <c r="AL3098" s="46" t="str">
        <f>IF(Table1[[#This Row],[Description]]&lt;&gt;"",Table1[[#This Row],[Description]],"")</f>
        <v/>
      </c>
      <c r="AM3098" s="46" t="str">
        <f>IF(Table1[[#This Row],[Posting Date]]&lt;&gt;"",Table1[[#This Row],[Reference Number]],"")</f>
        <v/>
      </c>
      <c r="AN3098" s="46" t="str">
        <f>TRIM(Table1[[#This Row],[Line '#]])</f>
        <v/>
      </c>
      <c r="AO3098" s="46" t="str">
        <f>TRIM(Table1[[#This Row],[Account]])</f>
        <v/>
      </c>
      <c r="AP3098" s="46" t="str">
        <f>IF(Table1[[#This Row],[Posting Date]]&lt;&gt;"",$D$5,"")</f>
        <v/>
      </c>
      <c r="AQ3098" s="46" t="str">
        <f>TRIM(Table1[[#This Row],[Departments-Prgrams]])</f>
        <v/>
      </c>
      <c r="AR3098" s="46" t="str">
        <f>TRIM(Table1[[#This Row],[Grant]])</f>
        <v/>
      </c>
      <c r="AS3098" s="46" t="str">
        <f>TRIM(Table1[[#This Row],[Staff ID]])</f>
        <v/>
      </c>
      <c r="AT3098" s="46" t="str">
        <f>IF(TRIM(Table1[[#This Row],[Budget Code]])=0,"",TRIM(Table1[[#This Row],[Budget Code]]))</f>
        <v/>
      </c>
      <c r="AU3098" s="46" t="str">
        <f>IF(Table1[[#This Row],[Line Description]]&lt;&gt;"",Table1[[#This Row],[Line Description]],"")</f>
        <v/>
      </c>
      <c r="AV3098" s="46" t="str">
        <f>IF(Table1[[#This Row],[Cur_Amount Debit]]&gt;0,ROUND(Table1[[#This Row],[Cur_Amount Debit]],2),"")</f>
        <v/>
      </c>
      <c r="AW3098" s="46" t="str">
        <f>IF(Table1[[#This Row],[Cur_Amount Credit]]&gt;0,ROUND(Table1[[#This Row],[Cur_Amount Credit]],2),"")</f>
        <v/>
      </c>
      <c r="AX3098" s="46" t="str">
        <f>LEFT(Table1[[#This Row],[Cur]],3)</f>
        <v/>
      </c>
      <c r="AY3098" s="59"/>
      <c r="AZ3098" s="46"/>
      <c r="BA3098" s="46" t="str">
        <f>IF(Table1[[#This Row],[Cur]]&lt;&gt;"",IF(Table1[[#This Row],[Cur]]="USD","",ExchangeRate),"")</f>
        <v/>
      </c>
      <c r="BB3098" s="46" t="str">
        <f>IF(Table1[[#This Row],[Grant]]&lt;&gt;"",VLOOKUP(Table1[[#This Row],[Grant]],Grants!B:D,3),"")</f>
        <v/>
      </c>
      <c r="BC3098" s="46" t="str">
        <f>TRIM(Table1[[#This Row],[Vendor ID]])</f>
        <v/>
      </c>
      <c r="BD3098">
        <f>IF(Table1[[#This Row],[Reference Number]]=Q3097,BD3097,BD3097+1)</f>
        <v>0</v>
      </c>
    </row>
    <row r="3099" spans="1:56" ht="11.25" customHeight="1" x14ac:dyDescent="0.25">
      <c r="A3099" s="1"/>
      <c r="B3099" s="88" t="str">
        <f>IF(Table1[[#This Row],[Posting Date]]&lt;&gt;"",IF(Table1[[#This Row],[Reference Number]]=Q3098,B3098+1,1),"")</f>
        <v/>
      </c>
      <c r="C3099" s="61"/>
      <c r="D3099" s="61"/>
      <c r="E3099" s="138"/>
      <c r="F3099" s="141" t="str">
        <f>IFERROR(IF(VLOOKUP(Table1[[#This Row],[Budget Code Description]],Dimentions!$X$6:$AC$139,2,FALSE)="","",VLOOKUP(Table1[[#This Row],[Budget Code Description]],Dimentions!$X$6:$AC$139,2,FALSE)),"")</f>
        <v/>
      </c>
      <c r="G3099" s="141"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1" t="str">
        <f>IFERROR(VLOOKUP(Table1[[#This Row],[Budget Code Description]],Table6[#All],8,FALSE),"")</f>
        <v/>
      </c>
      <c r="L3099" s="63"/>
      <c r="M3099" s="65" t="str">
        <f>IFERROR(VLOOKUP(Table1[[#This Row],[Staff ID]],Table2[],2,FALSE),"")</f>
        <v/>
      </c>
      <c r="N3099" s="209" t="str">
        <f>IFERROR(IF(VLOOKUP(Table1[[#This Row],[Budget Code Description]],Dimentions!$X$6:$AC$134,4,FALSE)="","",VLOOKUP(Table1[[#This Row],[Budget Code Description]],Dimentions!$X$6:$AC$134,4,FALSE)),"")</f>
        <v/>
      </c>
      <c r="O3099" s="65" t="str">
        <f>IFERROR(VLOOKUP(Table1[[#This Row],[Vendor ID]],Table549[],2,FALSE),"")</f>
        <v/>
      </c>
      <c r="P3099" s="63"/>
      <c r="Q3099" s="141" t="str">
        <f>IF(Table1[[#This Row],[Posting Date]]&lt;&gt;"",$D$9,"")</f>
        <v/>
      </c>
      <c r="R3099" s="157" t="str">
        <f>IF(Table1[[#This Row],[Posting Date]]&lt;&gt;"",$D$10,"")</f>
        <v/>
      </c>
      <c r="S3099" s="66"/>
      <c r="T3099" s="63"/>
      <c r="U3099" s="67"/>
      <c r="V3099" s="67"/>
      <c r="W3099" s="67" t="str">
        <f t="shared" si="52"/>
        <v/>
      </c>
      <c r="X3099" s="159" t="str">
        <f>IF(E3099="","",(IF(Table1[[#This Row],[Cur]]="USD",Table1[[#This Row],[Cur_Amount Debit]],Table1[[#This Row],[Cur_Amount Debit]]/Table1[[#This Row],[Exchange Rate]])))</f>
        <v/>
      </c>
      <c r="Y3099" s="159" t="str">
        <f>IF(E3099="","",(IF(Table1[[#This Row],[Cur]]="USD",Table1[[#This Row],[Cur_Amount Credit]],Table1[[#This Row],[Cur_Amount Credit]]/ExchangeRate)))</f>
        <v/>
      </c>
      <c r="Z3099" s="201" t="str">
        <f>IF(E3099="","",(Table1[[#This Row],[Debit USD]]-Table1[[#This Row],[Credit USD]]))</f>
        <v/>
      </c>
      <c r="AA3099" s="226"/>
      <c r="AB3099" s="255"/>
      <c r="AC3099" s="1"/>
      <c r="AD3099" s="15"/>
      <c r="AE3099" s="15" t="str">
        <f>IF(AND(OR(Table1[[#This Row],[Account]]="15030",Table1[[#This Row],[Account]]="15035",Table1[[#This Row],[Account]]="20150"),Table1[[#This Row],[Vendor ID]]=""),1,"")</f>
        <v/>
      </c>
      <c r="AF3099" s="15"/>
      <c r="AG3099" s="15"/>
      <c r="AH3099" s="15"/>
      <c r="AI3099" s="46" t="str">
        <f>IF(Table1[[#This Row],[Posting Date]]&lt;&gt;"","GJ-"&amp;CountryID,"")</f>
        <v/>
      </c>
      <c r="AJ3099" s="59" t="str">
        <f>IF(Table1[[#This Row],[Posting Date]]&lt;&gt;"",Table1[[#This Row],[Posting Date]],"")</f>
        <v/>
      </c>
      <c r="AK3099" s="46"/>
      <c r="AL3099" s="46" t="str">
        <f>IF(Table1[[#This Row],[Description]]&lt;&gt;"",Table1[[#This Row],[Description]],"")</f>
        <v/>
      </c>
      <c r="AM3099" s="46" t="str">
        <f>IF(Table1[[#This Row],[Posting Date]]&lt;&gt;"",Table1[[#This Row],[Reference Number]],"")</f>
        <v/>
      </c>
      <c r="AN3099" s="46" t="str">
        <f>TRIM(Table1[[#This Row],[Line '#]])</f>
        <v/>
      </c>
      <c r="AO3099" s="46" t="str">
        <f>TRIM(Table1[[#This Row],[Account]])</f>
        <v/>
      </c>
      <c r="AP3099" s="46" t="str">
        <f>IF(Table1[[#This Row],[Posting Date]]&lt;&gt;"",$D$5,"")</f>
        <v/>
      </c>
      <c r="AQ3099" s="46" t="str">
        <f>TRIM(Table1[[#This Row],[Departments-Prgrams]])</f>
        <v/>
      </c>
      <c r="AR3099" s="46" t="str">
        <f>TRIM(Table1[[#This Row],[Grant]])</f>
        <v/>
      </c>
      <c r="AS3099" s="46" t="str">
        <f>TRIM(Table1[[#This Row],[Staff ID]])</f>
        <v/>
      </c>
      <c r="AT3099" s="46" t="str">
        <f>IF(TRIM(Table1[[#This Row],[Budget Code]])=0,"",TRIM(Table1[[#This Row],[Budget Code]]))</f>
        <v/>
      </c>
      <c r="AU3099" s="46" t="str">
        <f>IF(Table1[[#This Row],[Line Description]]&lt;&gt;"",Table1[[#This Row],[Line Description]],"")</f>
        <v/>
      </c>
      <c r="AV3099" s="46" t="str">
        <f>IF(Table1[[#This Row],[Cur_Amount Debit]]&gt;0,ROUND(Table1[[#This Row],[Cur_Amount Debit]],2),"")</f>
        <v/>
      </c>
      <c r="AW3099" s="46" t="str">
        <f>IF(Table1[[#This Row],[Cur_Amount Credit]]&gt;0,ROUND(Table1[[#This Row],[Cur_Amount Credit]],2),"")</f>
        <v/>
      </c>
      <c r="AX3099" s="46" t="str">
        <f>LEFT(Table1[[#This Row],[Cur]],3)</f>
        <v/>
      </c>
      <c r="AY3099" s="59"/>
      <c r="AZ3099" s="46"/>
      <c r="BA3099" s="46" t="str">
        <f>IF(Table1[[#This Row],[Cur]]&lt;&gt;"",IF(Table1[[#This Row],[Cur]]="USD","",ExchangeRate),"")</f>
        <v/>
      </c>
      <c r="BB3099" s="46" t="str">
        <f>IF(Table1[[#This Row],[Grant]]&lt;&gt;"",VLOOKUP(Table1[[#This Row],[Grant]],Grants!B:D,3),"")</f>
        <v/>
      </c>
      <c r="BC3099" s="46" t="str">
        <f>TRIM(Table1[[#This Row],[Vendor ID]])</f>
        <v/>
      </c>
      <c r="BD3099">
        <f>IF(Table1[[#This Row],[Reference Number]]=Q3098,BD3098,BD3098+1)</f>
        <v>0</v>
      </c>
    </row>
    <row r="3100" spans="1:56" ht="11.25" customHeight="1" x14ac:dyDescent="0.25">
      <c r="A3100" s="1"/>
      <c r="B3100" s="88" t="str">
        <f>IF(Table1[[#This Row],[Posting Date]]&lt;&gt;"",IF(Table1[[#This Row],[Reference Number]]=Q3099,B3099+1,1),"")</f>
        <v/>
      </c>
      <c r="C3100" s="61"/>
      <c r="D3100" s="61"/>
      <c r="E3100" s="138"/>
      <c r="F3100" s="141" t="str">
        <f>IFERROR(IF(VLOOKUP(Table1[[#This Row],[Budget Code Description]],Dimentions!$X$6:$AC$139,2,FALSE)="","",VLOOKUP(Table1[[#This Row],[Budget Code Description]],Dimentions!$X$6:$AC$139,2,FALSE)),"")</f>
        <v/>
      </c>
      <c r="G3100" s="141"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1" t="str">
        <f>IFERROR(VLOOKUP(Table1[[#This Row],[Budget Code Description]],Table6[#All],8,FALSE),"")</f>
        <v/>
      </c>
      <c r="L3100" s="63"/>
      <c r="M3100" s="65" t="str">
        <f>IFERROR(VLOOKUP(Table1[[#This Row],[Staff ID]],Table2[],2,FALSE),"")</f>
        <v/>
      </c>
      <c r="N3100" s="209" t="str">
        <f>IFERROR(IF(VLOOKUP(Table1[[#This Row],[Budget Code Description]],Dimentions!$X$6:$AC$134,4,FALSE)="","",VLOOKUP(Table1[[#This Row],[Budget Code Description]],Dimentions!$X$6:$AC$134,4,FALSE)),"")</f>
        <v/>
      </c>
      <c r="O3100" s="65" t="str">
        <f>IFERROR(VLOOKUP(Table1[[#This Row],[Vendor ID]],Table549[],2,FALSE),"")</f>
        <v/>
      </c>
      <c r="P3100" s="63"/>
      <c r="Q3100" s="141" t="str">
        <f>IF(Table1[[#This Row],[Posting Date]]&lt;&gt;"",$D$9,"")</f>
        <v/>
      </c>
      <c r="R3100" s="157" t="str">
        <f>IF(Table1[[#This Row],[Posting Date]]&lt;&gt;"",$D$10,"")</f>
        <v/>
      </c>
      <c r="S3100" s="66"/>
      <c r="T3100" s="63"/>
      <c r="U3100" s="67"/>
      <c r="V3100" s="67"/>
      <c r="W3100" s="67" t="str">
        <f t="shared" si="52"/>
        <v/>
      </c>
      <c r="X3100" s="159" t="str">
        <f>IF(E3100="","",(IF(Table1[[#This Row],[Cur]]="USD",Table1[[#This Row],[Cur_Amount Debit]],Table1[[#This Row],[Cur_Amount Debit]]/Table1[[#This Row],[Exchange Rate]])))</f>
        <v/>
      </c>
      <c r="Y3100" s="159" t="str">
        <f>IF(E3100="","",(IF(Table1[[#This Row],[Cur]]="USD",Table1[[#This Row],[Cur_Amount Credit]],Table1[[#This Row],[Cur_Amount Credit]]/ExchangeRate)))</f>
        <v/>
      </c>
      <c r="Z3100" s="201" t="str">
        <f>IF(E3100="","",(Table1[[#This Row],[Debit USD]]-Table1[[#This Row],[Credit USD]]))</f>
        <v/>
      </c>
      <c r="AA3100" s="226"/>
      <c r="AB3100" s="255"/>
      <c r="AC3100" s="1"/>
      <c r="AD3100" s="15"/>
      <c r="AE3100" s="15" t="str">
        <f>IF(AND(OR(Table1[[#This Row],[Account]]="15030",Table1[[#This Row],[Account]]="15035",Table1[[#This Row],[Account]]="20150"),Table1[[#This Row],[Vendor ID]]=""),1,"")</f>
        <v/>
      </c>
      <c r="AF3100" s="15"/>
      <c r="AG3100" s="15"/>
      <c r="AH3100" s="15"/>
      <c r="AI3100" s="46" t="str">
        <f>IF(Table1[[#This Row],[Posting Date]]&lt;&gt;"","GJ-"&amp;CountryID,"")</f>
        <v/>
      </c>
      <c r="AJ3100" s="59" t="str">
        <f>IF(Table1[[#This Row],[Posting Date]]&lt;&gt;"",Table1[[#This Row],[Posting Date]],"")</f>
        <v/>
      </c>
      <c r="AK3100" s="46"/>
      <c r="AL3100" s="46" t="str">
        <f>IF(Table1[[#This Row],[Description]]&lt;&gt;"",Table1[[#This Row],[Description]],"")</f>
        <v/>
      </c>
      <c r="AM3100" s="46" t="str">
        <f>IF(Table1[[#This Row],[Posting Date]]&lt;&gt;"",Table1[[#This Row],[Reference Number]],"")</f>
        <v/>
      </c>
      <c r="AN3100" s="46" t="str">
        <f>TRIM(Table1[[#This Row],[Line '#]])</f>
        <v/>
      </c>
      <c r="AO3100" s="46" t="str">
        <f>TRIM(Table1[[#This Row],[Account]])</f>
        <v/>
      </c>
      <c r="AP3100" s="46" t="str">
        <f>IF(Table1[[#This Row],[Posting Date]]&lt;&gt;"",$D$5,"")</f>
        <v/>
      </c>
      <c r="AQ3100" s="46" t="str">
        <f>TRIM(Table1[[#This Row],[Departments-Prgrams]])</f>
        <v/>
      </c>
      <c r="AR3100" s="46" t="str">
        <f>TRIM(Table1[[#This Row],[Grant]])</f>
        <v/>
      </c>
      <c r="AS3100" s="46" t="str">
        <f>TRIM(Table1[[#This Row],[Staff ID]])</f>
        <v/>
      </c>
      <c r="AT3100" s="46" t="str">
        <f>IF(TRIM(Table1[[#This Row],[Budget Code]])=0,"",TRIM(Table1[[#This Row],[Budget Code]]))</f>
        <v/>
      </c>
      <c r="AU3100" s="46" t="str">
        <f>IF(Table1[[#This Row],[Line Description]]&lt;&gt;"",Table1[[#This Row],[Line Description]],"")</f>
        <v/>
      </c>
      <c r="AV3100" s="46" t="str">
        <f>IF(Table1[[#This Row],[Cur_Amount Debit]]&gt;0,ROUND(Table1[[#This Row],[Cur_Amount Debit]],2),"")</f>
        <v/>
      </c>
      <c r="AW3100" s="46" t="str">
        <f>IF(Table1[[#This Row],[Cur_Amount Credit]]&gt;0,ROUND(Table1[[#This Row],[Cur_Amount Credit]],2),"")</f>
        <v/>
      </c>
      <c r="AX3100" s="46" t="str">
        <f>LEFT(Table1[[#This Row],[Cur]],3)</f>
        <v/>
      </c>
      <c r="AY3100" s="59"/>
      <c r="AZ3100" s="46"/>
      <c r="BA3100" s="46" t="str">
        <f>IF(Table1[[#This Row],[Cur]]&lt;&gt;"",IF(Table1[[#This Row],[Cur]]="USD","",ExchangeRate),"")</f>
        <v/>
      </c>
      <c r="BB3100" s="46" t="str">
        <f>IF(Table1[[#This Row],[Grant]]&lt;&gt;"",VLOOKUP(Table1[[#This Row],[Grant]],Grants!B:D,3),"")</f>
        <v/>
      </c>
      <c r="BC3100" s="46" t="str">
        <f>TRIM(Table1[[#This Row],[Vendor ID]])</f>
        <v/>
      </c>
      <c r="BD3100">
        <f>IF(Table1[[#This Row],[Reference Number]]=Q3099,BD3099,BD3099+1)</f>
        <v>0</v>
      </c>
    </row>
    <row r="3101" spans="1:56" ht="11.25" customHeight="1" x14ac:dyDescent="0.25">
      <c r="A3101" s="1"/>
      <c r="B3101" s="88" t="str">
        <f>IF(Table1[[#This Row],[Posting Date]]&lt;&gt;"",IF(Table1[[#This Row],[Reference Number]]=Q3100,B3100+1,1),"")</f>
        <v/>
      </c>
      <c r="C3101" s="61"/>
      <c r="D3101" s="61"/>
      <c r="E3101" s="138"/>
      <c r="F3101" s="141" t="str">
        <f>IFERROR(IF(VLOOKUP(Table1[[#This Row],[Budget Code Description]],Dimentions!$X$6:$AC$139,2,FALSE)="","",VLOOKUP(Table1[[#This Row],[Budget Code Description]],Dimentions!$X$6:$AC$139,2,FALSE)),"")</f>
        <v/>
      </c>
      <c r="G3101" s="141"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1" t="str">
        <f>IFERROR(VLOOKUP(Table1[[#This Row],[Budget Code Description]],Table6[#All],8,FALSE),"")</f>
        <v/>
      </c>
      <c r="L3101" s="63"/>
      <c r="M3101" s="65" t="str">
        <f>IFERROR(VLOOKUP(Table1[[#This Row],[Staff ID]],Table2[],2,FALSE),"")</f>
        <v/>
      </c>
      <c r="N3101" s="209" t="str">
        <f>IFERROR(IF(VLOOKUP(Table1[[#This Row],[Budget Code Description]],Dimentions!$X$6:$AC$134,4,FALSE)="","",VLOOKUP(Table1[[#This Row],[Budget Code Description]],Dimentions!$X$6:$AC$134,4,FALSE)),"")</f>
        <v/>
      </c>
      <c r="O3101" s="65" t="str">
        <f>IFERROR(VLOOKUP(Table1[[#This Row],[Vendor ID]],Table549[],2,FALSE),"")</f>
        <v/>
      </c>
      <c r="P3101" s="63"/>
      <c r="Q3101" s="141" t="str">
        <f>IF(Table1[[#This Row],[Posting Date]]&lt;&gt;"",$D$9,"")</f>
        <v/>
      </c>
      <c r="R3101" s="157" t="str">
        <f>IF(Table1[[#This Row],[Posting Date]]&lt;&gt;"",$D$10,"")</f>
        <v/>
      </c>
      <c r="S3101" s="66"/>
      <c r="T3101" s="63"/>
      <c r="U3101" s="67"/>
      <c r="V3101" s="67"/>
      <c r="W3101" s="67" t="str">
        <f t="shared" si="52"/>
        <v/>
      </c>
      <c r="X3101" s="159" t="str">
        <f>IF(E3101="","",(IF(Table1[[#This Row],[Cur]]="USD",Table1[[#This Row],[Cur_Amount Debit]],Table1[[#This Row],[Cur_Amount Debit]]/Table1[[#This Row],[Exchange Rate]])))</f>
        <v/>
      </c>
      <c r="Y3101" s="159" t="str">
        <f>IF(E3101="","",(IF(Table1[[#This Row],[Cur]]="USD",Table1[[#This Row],[Cur_Amount Credit]],Table1[[#This Row],[Cur_Amount Credit]]/ExchangeRate)))</f>
        <v/>
      </c>
      <c r="Z3101" s="201" t="str">
        <f>IF(E3101="","",(Table1[[#This Row],[Debit USD]]-Table1[[#This Row],[Credit USD]]))</f>
        <v/>
      </c>
      <c r="AA3101" s="226"/>
      <c r="AB3101" s="255"/>
      <c r="AC3101" s="1"/>
      <c r="AD3101" s="15"/>
      <c r="AE3101" s="15" t="str">
        <f>IF(AND(OR(Table1[[#This Row],[Account]]="15030",Table1[[#This Row],[Account]]="15035",Table1[[#This Row],[Account]]="20150"),Table1[[#This Row],[Vendor ID]]=""),1,"")</f>
        <v/>
      </c>
      <c r="AF3101" s="15"/>
      <c r="AG3101" s="15"/>
      <c r="AH3101" s="15"/>
      <c r="AI3101" s="46" t="str">
        <f>IF(Table1[[#This Row],[Posting Date]]&lt;&gt;"","GJ-"&amp;CountryID,"")</f>
        <v/>
      </c>
      <c r="AJ3101" s="59" t="str">
        <f>IF(Table1[[#This Row],[Posting Date]]&lt;&gt;"",Table1[[#This Row],[Posting Date]],"")</f>
        <v/>
      </c>
      <c r="AK3101" s="46"/>
      <c r="AL3101" s="46" t="str">
        <f>IF(Table1[[#This Row],[Description]]&lt;&gt;"",Table1[[#This Row],[Description]],"")</f>
        <v/>
      </c>
      <c r="AM3101" s="46" t="str">
        <f>IF(Table1[[#This Row],[Posting Date]]&lt;&gt;"",Table1[[#This Row],[Reference Number]],"")</f>
        <v/>
      </c>
      <c r="AN3101" s="46" t="str">
        <f>TRIM(Table1[[#This Row],[Line '#]])</f>
        <v/>
      </c>
      <c r="AO3101" s="46" t="str">
        <f>TRIM(Table1[[#This Row],[Account]])</f>
        <v/>
      </c>
      <c r="AP3101" s="46" t="str">
        <f>IF(Table1[[#This Row],[Posting Date]]&lt;&gt;"",$D$5,"")</f>
        <v/>
      </c>
      <c r="AQ3101" s="46" t="str">
        <f>TRIM(Table1[[#This Row],[Departments-Prgrams]])</f>
        <v/>
      </c>
      <c r="AR3101" s="46" t="str">
        <f>TRIM(Table1[[#This Row],[Grant]])</f>
        <v/>
      </c>
      <c r="AS3101" s="46" t="str">
        <f>TRIM(Table1[[#This Row],[Staff ID]])</f>
        <v/>
      </c>
      <c r="AT3101" s="46" t="str">
        <f>IF(TRIM(Table1[[#This Row],[Budget Code]])=0,"",TRIM(Table1[[#This Row],[Budget Code]]))</f>
        <v/>
      </c>
      <c r="AU3101" s="46" t="str">
        <f>IF(Table1[[#This Row],[Line Description]]&lt;&gt;"",Table1[[#This Row],[Line Description]],"")</f>
        <v/>
      </c>
      <c r="AV3101" s="46" t="str">
        <f>IF(Table1[[#This Row],[Cur_Amount Debit]]&gt;0,ROUND(Table1[[#This Row],[Cur_Amount Debit]],2),"")</f>
        <v/>
      </c>
      <c r="AW3101" s="46" t="str">
        <f>IF(Table1[[#This Row],[Cur_Amount Credit]]&gt;0,ROUND(Table1[[#This Row],[Cur_Amount Credit]],2),"")</f>
        <v/>
      </c>
      <c r="AX3101" s="46" t="str">
        <f>LEFT(Table1[[#This Row],[Cur]],3)</f>
        <v/>
      </c>
      <c r="AY3101" s="59"/>
      <c r="AZ3101" s="46"/>
      <c r="BA3101" s="46" t="str">
        <f>IF(Table1[[#This Row],[Cur]]&lt;&gt;"",IF(Table1[[#This Row],[Cur]]="USD","",ExchangeRate),"")</f>
        <v/>
      </c>
      <c r="BB3101" s="46" t="str">
        <f>IF(Table1[[#This Row],[Grant]]&lt;&gt;"",VLOOKUP(Table1[[#This Row],[Grant]],Grants!B:D,3),"")</f>
        <v/>
      </c>
      <c r="BC3101" s="46" t="str">
        <f>TRIM(Table1[[#This Row],[Vendor ID]])</f>
        <v/>
      </c>
      <c r="BD3101">
        <f>IF(Table1[[#This Row],[Reference Number]]=Q3100,BD3100,BD3100+1)</f>
        <v>0</v>
      </c>
    </row>
    <row r="3102" spans="1:56" ht="11.25" customHeight="1" x14ac:dyDescent="0.25">
      <c r="A3102" s="1"/>
      <c r="B3102" s="88" t="str">
        <f>IF(Table1[[#This Row],[Posting Date]]&lt;&gt;"",IF(Table1[[#This Row],[Reference Number]]=Q3101,B3101+1,1),"")</f>
        <v/>
      </c>
      <c r="C3102" s="61"/>
      <c r="D3102" s="61"/>
      <c r="E3102" s="138"/>
      <c r="F3102" s="141" t="str">
        <f>IFERROR(IF(VLOOKUP(Table1[[#This Row],[Budget Code Description]],Dimentions!$X$6:$AC$139,2,FALSE)="","",VLOOKUP(Table1[[#This Row],[Budget Code Description]],Dimentions!$X$6:$AC$139,2,FALSE)),"")</f>
        <v/>
      </c>
      <c r="G3102" s="141"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1" t="str">
        <f>IFERROR(VLOOKUP(Table1[[#This Row],[Budget Code Description]],Table6[#All],8,FALSE),"")</f>
        <v/>
      </c>
      <c r="L3102" s="63"/>
      <c r="M3102" s="65" t="str">
        <f>IFERROR(VLOOKUP(Table1[[#This Row],[Staff ID]],Table2[],2,FALSE),"")</f>
        <v/>
      </c>
      <c r="N3102" s="209" t="str">
        <f>IFERROR(IF(VLOOKUP(Table1[[#This Row],[Budget Code Description]],Dimentions!$X$6:$AC$134,4,FALSE)="","",VLOOKUP(Table1[[#This Row],[Budget Code Description]],Dimentions!$X$6:$AC$134,4,FALSE)),"")</f>
        <v/>
      </c>
      <c r="O3102" s="65" t="str">
        <f>IFERROR(VLOOKUP(Table1[[#This Row],[Vendor ID]],Table549[],2,FALSE),"")</f>
        <v/>
      </c>
      <c r="P3102" s="63"/>
      <c r="Q3102" s="141" t="str">
        <f>IF(Table1[[#This Row],[Posting Date]]&lt;&gt;"",$D$9,"")</f>
        <v/>
      </c>
      <c r="R3102" s="157" t="str">
        <f>IF(Table1[[#This Row],[Posting Date]]&lt;&gt;"",$D$10,"")</f>
        <v/>
      </c>
      <c r="S3102" s="66"/>
      <c r="T3102" s="63"/>
      <c r="U3102" s="67"/>
      <c r="V3102" s="67"/>
      <c r="W3102" s="67" t="str">
        <f t="shared" si="52"/>
        <v/>
      </c>
      <c r="X3102" s="159" t="str">
        <f>IF(E3102="","",(IF(Table1[[#This Row],[Cur]]="USD",Table1[[#This Row],[Cur_Amount Debit]],Table1[[#This Row],[Cur_Amount Debit]]/Table1[[#This Row],[Exchange Rate]])))</f>
        <v/>
      </c>
      <c r="Y3102" s="159" t="str">
        <f>IF(E3102="","",(IF(Table1[[#This Row],[Cur]]="USD",Table1[[#This Row],[Cur_Amount Credit]],Table1[[#This Row],[Cur_Amount Credit]]/ExchangeRate)))</f>
        <v/>
      </c>
      <c r="Z3102" s="201" t="str">
        <f>IF(E3102="","",(Table1[[#This Row],[Debit USD]]-Table1[[#This Row],[Credit USD]]))</f>
        <v/>
      </c>
      <c r="AA3102" s="226"/>
      <c r="AB3102" s="255"/>
      <c r="AC3102" s="1"/>
      <c r="AD3102" s="15"/>
      <c r="AE3102" s="15" t="str">
        <f>IF(AND(OR(Table1[[#This Row],[Account]]="15030",Table1[[#This Row],[Account]]="15035",Table1[[#This Row],[Account]]="20150"),Table1[[#This Row],[Vendor ID]]=""),1,"")</f>
        <v/>
      </c>
      <c r="AF3102" s="15"/>
      <c r="AG3102" s="15"/>
      <c r="AH3102" s="15"/>
      <c r="AI3102" s="46" t="str">
        <f>IF(Table1[[#This Row],[Posting Date]]&lt;&gt;"","GJ-"&amp;CountryID,"")</f>
        <v/>
      </c>
      <c r="AJ3102" s="59" t="str">
        <f>IF(Table1[[#This Row],[Posting Date]]&lt;&gt;"",Table1[[#This Row],[Posting Date]],"")</f>
        <v/>
      </c>
      <c r="AK3102" s="46"/>
      <c r="AL3102" s="46" t="str">
        <f>IF(Table1[[#This Row],[Description]]&lt;&gt;"",Table1[[#This Row],[Description]],"")</f>
        <v/>
      </c>
      <c r="AM3102" s="46" t="str">
        <f>IF(Table1[[#This Row],[Posting Date]]&lt;&gt;"",Table1[[#This Row],[Reference Number]],"")</f>
        <v/>
      </c>
      <c r="AN3102" s="46" t="str">
        <f>TRIM(Table1[[#This Row],[Line '#]])</f>
        <v/>
      </c>
      <c r="AO3102" s="46" t="str">
        <f>TRIM(Table1[[#This Row],[Account]])</f>
        <v/>
      </c>
      <c r="AP3102" s="46" t="str">
        <f>IF(Table1[[#This Row],[Posting Date]]&lt;&gt;"",$D$5,"")</f>
        <v/>
      </c>
      <c r="AQ3102" s="46" t="str">
        <f>TRIM(Table1[[#This Row],[Departments-Prgrams]])</f>
        <v/>
      </c>
      <c r="AR3102" s="46" t="str">
        <f>TRIM(Table1[[#This Row],[Grant]])</f>
        <v/>
      </c>
      <c r="AS3102" s="46" t="str">
        <f>TRIM(Table1[[#This Row],[Staff ID]])</f>
        <v/>
      </c>
      <c r="AT3102" s="46" t="str">
        <f>IF(TRIM(Table1[[#This Row],[Budget Code]])=0,"",TRIM(Table1[[#This Row],[Budget Code]]))</f>
        <v/>
      </c>
      <c r="AU3102" s="46" t="str">
        <f>IF(Table1[[#This Row],[Line Description]]&lt;&gt;"",Table1[[#This Row],[Line Description]],"")</f>
        <v/>
      </c>
      <c r="AV3102" s="46" t="str">
        <f>IF(Table1[[#This Row],[Cur_Amount Debit]]&gt;0,ROUND(Table1[[#This Row],[Cur_Amount Debit]],2),"")</f>
        <v/>
      </c>
      <c r="AW3102" s="46" t="str">
        <f>IF(Table1[[#This Row],[Cur_Amount Credit]]&gt;0,ROUND(Table1[[#This Row],[Cur_Amount Credit]],2),"")</f>
        <v/>
      </c>
      <c r="AX3102" s="46" t="str">
        <f>LEFT(Table1[[#This Row],[Cur]],3)</f>
        <v/>
      </c>
      <c r="AY3102" s="59"/>
      <c r="AZ3102" s="46"/>
      <c r="BA3102" s="46" t="str">
        <f>IF(Table1[[#This Row],[Cur]]&lt;&gt;"",IF(Table1[[#This Row],[Cur]]="USD","",ExchangeRate),"")</f>
        <v/>
      </c>
      <c r="BB3102" s="46" t="str">
        <f>IF(Table1[[#This Row],[Grant]]&lt;&gt;"",VLOOKUP(Table1[[#This Row],[Grant]],Grants!B:D,3),"")</f>
        <v/>
      </c>
      <c r="BC3102" s="46" t="str">
        <f>TRIM(Table1[[#This Row],[Vendor ID]])</f>
        <v/>
      </c>
      <c r="BD3102">
        <f>IF(Table1[[#This Row],[Reference Number]]=Q3101,BD3101,BD3101+1)</f>
        <v>0</v>
      </c>
    </row>
    <row r="3103" spans="1:56" ht="11.25" customHeight="1" x14ac:dyDescent="0.25">
      <c r="A3103" s="1"/>
      <c r="B3103" s="88" t="str">
        <f>IF(Table1[[#This Row],[Posting Date]]&lt;&gt;"",IF(Table1[[#This Row],[Reference Number]]=Q3102,B3102+1,1),"")</f>
        <v/>
      </c>
      <c r="C3103" s="61"/>
      <c r="D3103" s="61"/>
      <c r="E3103" s="138"/>
      <c r="F3103" s="141" t="str">
        <f>IFERROR(IF(VLOOKUP(Table1[[#This Row],[Budget Code Description]],Dimentions!$X$6:$AC$139,2,FALSE)="","",VLOOKUP(Table1[[#This Row],[Budget Code Description]],Dimentions!$X$6:$AC$139,2,FALSE)),"")</f>
        <v/>
      </c>
      <c r="G3103" s="141"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1" t="str">
        <f>IFERROR(VLOOKUP(Table1[[#This Row],[Budget Code Description]],Table6[#All],8,FALSE),"")</f>
        <v/>
      </c>
      <c r="L3103" s="63"/>
      <c r="M3103" s="65" t="str">
        <f>IFERROR(VLOOKUP(Table1[[#This Row],[Staff ID]],Table2[],2,FALSE),"")</f>
        <v/>
      </c>
      <c r="N3103" s="209" t="str">
        <f>IFERROR(IF(VLOOKUP(Table1[[#This Row],[Budget Code Description]],Dimentions!$X$6:$AC$134,4,FALSE)="","",VLOOKUP(Table1[[#This Row],[Budget Code Description]],Dimentions!$X$6:$AC$134,4,FALSE)),"")</f>
        <v/>
      </c>
      <c r="O3103" s="65" t="str">
        <f>IFERROR(VLOOKUP(Table1[[#This Row],[Vendor ID]],Table549[],2,FALSE),"")</f>
        <v/>
      </c>
      <c r="P3103" s="63"/>
      <c r="Q3103" s="141" t="str">
        <f>IF(Table1[[#This Row],[Posting Date]]&lt;&gt;"",$D$9,"")</f>
        <v/>
      </c>
      <c r="R3103" s="157" t="str">
        <f>IF(Table1[[#This Row],[Posting Date]]&lt;&gt;"",$D$10,"")</f>
        <v/>
      </c>
      <c r="S3103" s="66"/>
      <c r="T3103" s="63"/>
      <c r="U3103" s="67"/>
      <c r="V3103" s="67"/>
      <c r="W3103" s="67" t="str">
        <f t="shared" si="52"/>
        <v/>
      </c>
      <c r="X3103" s="159" t="str">
        <f>IF(E3103="","",(IF(Table1[[#This Row],[Cur]]="USD",Table1[[#This Row],[Cur_Amount Debit]],Table1[[#This Row],[Cur_Amount Debit]]/Table1[[#This Row],[Exchange Rate]])))</f>
        <v/>
      </c>
      <c r="Y3103" s="159" t="str">
        <f>IF(E3103="","",(IF(Table1[[#This Row],[Cur]]="USD",Table1[[#This Row],[Cur_Amount Credit]],Table1[[#This Row],[Cur_Amount Credit]]/ExchangeRate)))</f>
        <v/>
      </c>
      <c r="Z3103" s="201" t="str">
        <f>IF(E3103="","",(Table1[[#This Row],[Debit USD]]-Table1[[#This Row],[Credit USD]]))</f>
        <v/>
      </c>
      <c r="AA3103" s="226"/>
      <c r="AB3103" s="255"/>
      <c r="AC3103" s="1"/>
      <c r="AD3103" s="15"/>
      <c r="AE3103" s="15" t="str">
        <f>IF(AND(OR(Table1[[#This Row],[Account]]="15030",Table1[[#This Row],[Account]]="15035",Table1[[#This Row],[Account]]="20150"),Table1[[#This Row],[Vendor ID]]=""),1,"")</f>
        <v/>
      </c>
      <c r="AF3103" s="15"/>
      <c r="AG3103" s="15"/>
      <c r="AH3103" s="15"/>
      <c r="AI3103" s="46" t="str">
        <f>IF(Table1[[#This Row],[Posting Date]]&lt;&gt;"","GJ-"&amp;CountryID,"")</f>
        <v/>
      </c>
      <c r="AJ3103" s="59" t="str">
        <f>IF(Table1[[#This Row],[Posting Date]]&lt;&gt;"",Table1[[#This Row],[Posting Date]],"")</f>
        <v/>
      </c>
      <c r="AK3103" s="46"/>
      <c r="AL3103" s="46" t="str">
        <f>IF(Table1[[#This Row],[Description]]&lt;&gt;"",Table1[[#This Row],[Description]],"")</f>
        <v/>
      </c>
      <c r="AM3103" s="46" t="str">
        <f>IF(Table1[[#This Row],[Posting Date]]&lt;&gt;"",Table1[[#This Row],[Reference Number]],"")</f>
        <v/>
      </c>
      <c r="AN3103" s="46" t="str">
        <f>TRIM(Table1[[#This Row],[Line '#]])</f>
        <v/>
      </c>
      <c r="AO3103" s="46" t="str">
        <f>TRIM(Table1[[#This Row],[Account]])</f>
        <v/>
      </c>
      <c r="AP3103" s="46" t="str">
        <f>IF(Table1[[#This Row],[Posting Date]]&lt;&gt;"",$D$5,"")</f>
        <v/>
      </c>
      <c r="AQ3103" s="46" t="str">
        <f>TRIM(Table1[[#This Row],[Departments-Prgrams]])</f>
        <v/>
      </c>
      <c r="AR3103" s="46" t="str">
        <f>TRIM(Table1[[#This Row],[Grant]])</f>
        <v/>
      </c>
      <c r="AS3103" s="46" t="str">
        <f>TRIM(Table1[[#This Row],[Staff ID]])</f>
        <v/>
      </c>
      <c r="AT3103" s="46" t="str">
        <f>IF(TRIM(Table1[[#This Row],[Budget Code]])=0,"",TRIM(Table1[[#This Row],[Budget Code]]))</f>
        <v/>
      </c>
      <c r="AU3103" s="46" t="str">
        <f>IF(Table1[[#This Row],[Line Description]]&lt;&gt;"",Table1[[#This Row],[Line Description]],"")</f>
        <v/>
      </c>
      <c r="AV3103" s="46" t="str">
        <f>IF(Table1[[#This Row],[Cur_Amount Debit]]&gt;0,ROUND(Table1[[#This Row],[Cur_Amount Debit]],2),"")</f>
        <v/>
      </c>
      <c r="AW3103" s="46" t="str">
        <f>IF(Table1[[#This Row],[Cur_Amount Credit]]&gt;0,ROUND(Table1[[#This Row],[Cur_Amount Credit]],2),"")</f>
        <v/>
      </c>
      <c r="AX3103" s="46" t="str">
        <f>LEFT(Table1[[#This Row],[Cur]],3)</f>
        <v/>
      </c>
      <c r="AY3103" s="59"/>
      <c r="AZ3103" s="46"/>
      <c r="BA3103" s="46" t="str">
        <f>IF(Table1[[#This Row],[Cur]]&lt;&gt;"",IF(Table1[[#This Row],[Cur]]="USD","",ExchangeRate),"")</f>
        <v/>
      </c>
      <c r="BB3103" s="46" t="str">
        <f>IF(Table1[[#This Row],[Grant]]&lt;&gt;"",VLOOKUP(Table1[[#This Row],[Grant]],Grants!B:D,3),"")</f>
        <v/>
      </c>
      <c r="BC3103" s="46" t="str">
        <f>TRIM(Table1[[#This Row],[Vendor ID]])</f>
        <v/>
      </c>
      <c r="BD3103">
        <f>IF(Table1[[#This Row],[Reference Number]]=Q3102,BD3102,BD3102+1)</f>
        <v>0</v>
      </c>
    </row>
    <row r="3104" spans="1:56" ht="11.25" customHeight="1" x14ac:dyDescent="0.25">
      <c r="A3104" s="1"/>
      <c r="B3104" s="88" t="str">
        <f>IF(Table1[[#This Row],[Posting Date]]&lt;&gt;"",IF(Table1[[#This Row],[Reference Number]]=Q3103,B3103+1,1),"")</f>
        <v/>
      </c>
      <c r="C3104" s="61"/>
      <c r="D3104" s="61"/>
      <c r="E3104" s="138"/>
      <c r="F3104" s="141" t="str">
        <f>IFERROR(IF(VLOOKUP(Table1[[#This Row],[Budget Code Description]],Dimentions!$X$6:$AC$139,2,FALSE)="","",VLOOKUP(Table1[[#This Row],[Budget Code Description]],Dimentions!$X$6:$AC$139,2,FALSE)),"")</f>
        <v/>
      </c>
      <c r="G3104" s="141"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1" t="str">
        <f>IFERROR(VLOOKUP(Table1[[#This Row],[Budget Code Description]],Table6[#All],8,FALSE),"")</f>
        <v/>
      </c>
      <c r="L3104" s="63"/>
      <c r="M3104" s="65" t="str">
        <f>IFERROR(VLOOKUP(Table1[[#This Row],[Staff ID]],Table2[],2,FALSE),"")</f>
        <v/>
      </c>
      <c r="N3104" s="209" t="str">
        <f>IFERROR(IF(VLOOKUP(Table1[[#This Row],[Budget Code Description]],Dimentions!$X$6:$AC$134,4,FALSE)="","",VLOOKUP(Table1[[#This Row],[Budget Code Description]],Dimentions!$X$6:$AC$134,4,FALSE)),"")</f>
        <v/>
      </c>
      <c r="O3104" s="65" t="str">
        <f>IFERROR(VLOOKUP(Table1[[#This Row],[Vendor ID]],Table549[],2,FALSE),"")</f>
        <v/>
      </c>
      <c r="P3104" s="63"/>
      <c r="Q3104" s="141" t="str">
        <f>IF(Table1[[#This Row],[Posting Date]]&lt;&gt;"",$D$9,"")</f>
        <v/>
      </c>
      <c r="R3104" s="157" t="str">
        <f>IF(Table1[[#This Row],[Posting Date]]&lt;&gt;"",$D$10,"")</f>
        <v/>
      </c>
      <c r="S3104" s="66"/>
      <c r="T3104" s="63"/>
      <c r="U3104" s="67"/>
      <c r="V3104" s="67"/>
      <c r="W3104" s="67" t="str">
        <f t="shared" si="52"/>
        <v/>
      </c>
      <c r="X3104" s="159" t="str">
        <f>IF(E3104="","",(IF(Table1[[#This Row],[Cur]]="USD",Table1[[#This Row],[Cur_Amount Debit]],Table1[[#This Row],[Cur_Amount Debit]]/Table1[[#This Row],[Exchange Rate]])))</f>
        <v/>
      </c>
      <c r="Y3104" s="159" t="str">
        <f>IF(E3104="","",(IF(Table1[[#This Row],[Cur]]="USD",Table1[[#This Row],[Cur_Amount Credit]],Table1[[#This Row],[Cur_Amount Credit]]/ExchangeRate)))</f>
        <v/>
      </c>
      <c r="Z3104" s="201" t="str">
        <f>IF(E3104="","",(Table1[[#This Row],[Debit USD]]-Table1[[#This Row],[Credit USD]]))</f>
        <v/>
      </c>
      <c r="AA3104" s="226"/>
      <c r="AB3104" s="255"/>
      <c r="AC3104" s="1"/>
      <c r="AD3104" s="15"/>
      <c r="AE3104" s="15" t="str">
        <f>IF(AND(OR(Table1[[#This Row],[Account]]="15030",Table1[[#This Row],[Account]]="15035",Table1[[#This Row],[Account]]="20150"),Table1[[#This Row],[Vendor ID]]=""),1,"")</f>
        <v/>
      </c>
      <c r="AF3104" s="15"/>
      <c r="AG3104" s="15"/>
      <c r="AH3104" s="15"/>
      <c r="AI3104" s="46" t="str">
        <f>IF(Table1[[#This Row],[Posting Date]]&lt;&gt;"","GJ-"&amp;CountryID,"")</f>
        <v/>
      </c>
      <c r="AJ3104" s="59" t="str">
        <f>IF(Table1[[#This Row],[Posting Date]]&lt;&gt;"",Table1[[#This Row],[Posting Date]],"")</f>
        <v/>
      </c>
      <c r="AK3104" s="46"/>
      <c r="AL3104" s="46" t="str">
        <f>IF(Table1[[#This Row],[Description]]&lt;&gt;"",Table1[[#This Row],[Description]],"")</f>
        <v/>
      </c>
      <c r="AM3104" s="46" t="str">
        <f>IF(Table1[[#This Row],[Posting Date]]&lt;&gt;"",Table1[[#This Row],[Reference Number]],"")</f>
        <v/>
      </c>
      <c r="AN3104" s="46" t="str">
        <f>TRIM(Table1[[#This Row],[Line '#]])</f>
        <v/>
      </c>
      <c r="AO3104" s="46" t="str">
        <f>TRIM(Table1[[#This Row],[Account]])</f>
        <v/>
      </c>
      <c r="AP3104" s="46" t="str">
        <f>IF(Table1[[#This Row],[Posting Date]]&lt;&gt;"",$D$5,"")</f>
        <v/>
      </c>
      <c r="AQ3104" s="46" t="str">
        <f>TRIM(Table1[[#This Row],[Departments-Prgrams]])</f>
        <v/>
      </c>
      <c r="AR3104" s="46" t="str">
        <f>TRIM(Table1[[#This Row],[Grant]])</f>
        <v/>
      </c>
      <c r="AS3104" s="46" t="str">
        <f>TRIM(Table1[[#This Row],[Staff ID]])</f>
        <v/>
      </c>
      <c r="AT3104" s="46" t="str">
        <f>IF(TRIM(Table1[[#This Row],[Budget Code]])=0,"",TRIM(Table1[[#This Row],[Budget Code]]))</f>
        <v/>
      </c>
      <c r="AU3104" s="46" t="str">
        <f>IF(Table1[[#This Row],[Line Description]]&lt;&gt;"",Table1[[#This Row],[Line Description]],"")</f>
        <v/>
      </c>
      <c r="AV3104" s="46" t="str">
        <f>IF(Table1[[#This Row],[Cur_Amount Debit]]&gt;0,ROUND(Table1[[#This Row],[Cur_Amount Debit]],2),"")</f>
        <v/>
      </c>
      <c r="AW3104" s="46" t="str">
        <f>IF(Table1[[#This Row],[Cur_Amount Credit]]&gt;0,ROUND(Table1[[#This Row],[Cur_Amount Credit]],2),"")</f>
        <v/>
      </c>
      <c r="AX3104" s="46" t="str">
        <f>LEFT(Table1[[#This Row],[Cur]],3)</f>
        <v/>
      </c>
      <c r="AY3104" s="59"/>
      <c r="AZ3104" s="46"/>
      <c r="BA3104" s="46" t="str">
        <f>IF(Table1[[#This Row],[Cur]]&lt;&gt;"",IF(Table1[[#This Row],[Cur]]="USD","",ExchangeRate),"")</f>
        <v/>
      </c>
      <c r="BB3104" s="46" t="str">
        <f>IF(Table1[[#This Row],[Grant]]&lt;&gt;"",VLOOKUP(Table1[[#This Row],[Grant]],Grants!B:D,3),"")</f>
        <v/>
      </c>
      <c r="BC3104" s="46" t="str">
        <f>TRIM(Table1[[#This Row],[Vendor ID]])</f>
        <v/>
      </c>
      <c r="BD3104">
        <f>IF(Table1[[#This Row],[Reference Number]]=Q3103,BD3103,BD3103+1)</f>
        <v>0</v>
      </c>
    </row>
    <row r="3105" spans="1:56" ht="11.25" customHeight="1" x14ac:dyDescent="0.25">
      <c r="A3105" s="1"/>
      <c r="B3105" s="88" t="str">
        <f>IF(Table1[[#This Row],[Posting Date]]&lt;&gt;"",IF(Table1[[#This Row],[Reference Number]]=Q3104,B3104+1,1),"")</f>
        <v/>
      </c>
      <c r="C3105" s="61"/>
      <c r="D3105" s="61"/>
      <c r="E3105" s="138"/>
      <c r="F3105" s="141" t="str">
        <f>IFERROR(IF(VLOOKUP(Table1[[#This Row],[Budget Code Description]],Dimentions!$X$6:$AC$139,2,FALSE)="","",VLOOKUP(Table1[[#This Row],[Budget Code Description]],Dimentions!$X$6:$AC$139,2,FALSE)),"")</f>
        <v/>
      </c>
      <c r="G3105" s="141"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1" t="str">
        <f>IFERROR(VLOOKUP(Table1[[#This Row],[Budget Code Description]],Table6[#All],8,FALSE),"")</f>
        <v/>
      </c>
      <c r="L3105" s="63"/>
      <c r="M3105" s="65" t="str">
        <f>IFERROR(VLOOKUP(Table1[[#This Row],[Staff ID]],Table2[],2,FALSE),"")</f>
        <v/>
      </c>
      <c r="N3105" s="209" t="str">
        <f>IFERROR(IF(VLOOKUP(Table1[[#This Row],[Budget Code Description]],Dimentions!$X$6:$AC$134,4,FALSE)="","",VLOOKUP(Table1[[#This Row],[Budget Code Description]],Dimentions!$X$6:$AC$134,4,FALSE)),"")</f>
        <v/>
      </c>
      <c r="O3105" s="65" t="str">
        <f>IFERROR(VLOOKUP(Table1[[#This Row],[Vendor ID]],Table549[],2,FALSE),"")</f>
        <v/>
      </c>
      <c r="P3105" s="63"/>
      <c r="Q3105" s="141" t="str">
        <f>IF(Table1[[#This Row],[Posting Date]]&lt;&gt;"",$D$9,"")</f>
        <v/>
      </c>
      <c r="R3105" s="157" t="str">
        <f>IF(Table1[[#This Row],[Posting Date]]&lt;&gt;"",$D$10,"")</f>
        <v/>
      </c>
      <c r="S3105" s="66"/>
      <c r="T3105" s="63"/>
      <c r="U3105" s="67"/>
      <c r="V3105" s="67"/>
      <c r="W3105" s="67" t="str">
        <f t="shared" si="52"/>
        <v/>
      </c>
      <c r="X3105" s="159" t="str">
        <f>IF(E3105="","",(IF(Table1[[#This Row],[Cur]]="USD",Table1[[#This Row],[Cur_Amount Debit]],Table1[[#This Row],[Cur_Amount Debit]]/Table1[[#This Row],[Exchange Rate]])))</f>
        <v/>
      </c>
      <c r="Y3105" s="159" t="str">
        <f>IF(E3105="","",(IF(Table1[[#This Row],[Cur]]="USD",Table1[[#This Row],[Cur_Amount Credit]],Table1[[#This Row],[Cur_Amount Credit]]/ExchangeRate)))</f>
        <v/>
      </c>
      <c r="Z3105" s="201" t="str">
        <f>IF(E3105="","",(Table1[[#This Row],[Debit USD]]-Table1[[#This Row],[Credit USD]]))</f>
        <v/>
      </c>
      <c r="AA3105" s="226"/>
      <c r="AB3105" s="255"/>
      <c r="AC3105" s="1"/>
      <c r="AD3105" s="15"/>
      <c r="AE3105" s="15" t="str">
        <f>IF(AND(OR(Table1[[#This Row],[Account]]="15030",Table1[[#This Row],[Account]]="15035",Table1[[#This Row],[Account]]="20150"),Table1[[#This Row],[Vendor ID]]=""),1,"")</f>
        <v/>
      </c>
      <c r="AF3105" s="15"/>
      <c r="AG3105" s="15"/>
      <c r="AH3105" s="15"/>
      <c r="AI3105" s="46" t="str">
        <f>IF(Table1[[#This Row],[Posting Date]]&lt;&gt;"","GJ-"&amp;CountryID,"")</f>
        <v/>
      </c>
      <c r="AJ3105" s="59" t="str">
        <f>IF(Table1[[#This Row],[Posting Date]]&lt;&gt;"",Table1[[#This Row],[Posting Date]],"")</f>
        <v/>
      </c>
      <c r="AK3105" s="46"/>
      <c r="AL3105" s="46" t="str">
        <f>IF(Table1[[#This Row],[Description]]&lt;&gt;"",Table1[[#This Row],[Description]],"")</f>
        <v/>
      </c>
      <c r="AM3105" s="46" t="str">
        <f>IF(Table1[[#This Row],[Posting Date]]&lt;&gt;"",Table1[[#This Row],[Reference Number]],"")</f>
        <v/>
      </c>
      <c r="AN3105" s="46" t="str">
        <f>TRIM(Table1[[#This Row],[Line '#]])</f>
        <v/>
      </c>
      <c r="AO3105" s="46" t="str">
        <f>TRIM(Table1[[#This Row],[Account]])</f>
        <v/>
      </c>
      <c r="AP3105" s="46" t="str">
        <f>IF(Table1[[#This Row],[Posting Date]]&lt;&gt;"",$D$5,"")</f>
        <v/>
      </c>
      <c r="AQ3105" s="46" t="str">
        <f>TRIM(Table1[[#This Row],[Departments-Prgrams]])</f>
        <v/>
      </c>
      <c r="AR3105" s="46" t="str">
        <f>TRIM(Table1[[#This Row],[Grant]])</f>
        <v/>
      </c>
      <c r="AS3105" s="46" t="str">
        <f>TRIM(Table1[[#This Row],[Staff ID]])</f>
        <v/>
      </c>
      <c r="AT3105" s="46" t="str">
        <f>IF(TRIM(Table1[[#This Row],[Budget Code]])=0,"",TRIM(Table1[[#This Row],[Budget Code]]))</f>
        <v/>
      </c>
      <c r="AU3105" s="46" t="str">
        <f>IF(Table1[[#This Row],[Line Description]]&lt;&gt;"",Table1[[#This Row],[Line Description]],"")</f>
        <v/>
      </c>
      <c r="AV3105" s="46" t="str">
        <f>IF(Table1[[#This Row],[Cur_Amount Debit]]&gt;0,ROUND(Table1[[#This Row],[Cur_Amount Debit]],2),"")</f>
        <v/>
      </c>
      <c r="AW3105" s="46" t="str">
        <f>IF(Table1[[#This Row],[Cur_Amount Credit]]&gt;0,ROUND(Table1[[#This Row],[Cur_Amount Credit]],2),"")</f>
        <v/>
      </c>
      <c r="AX3105" s="46" t="str">
        <f>LEFT(Table1[[#This Row],[Cur]],3)</f>
        <v/>
      </c>
      <c r="AY3105" s="59"/>
      <c r="AZ3105" s="46"/>
      <c r="BA3105" s="46" t="str">
        <f>IF(Table1[[#This Row],[Cur]]&lt;&gt;"",IF(Table1[[#This Row],[Cur]]="USD","",ExchangeRate),"")</f>
        <v/>
      </c>
      <c r="BB3105" s="46" t="str">
        <f>IF(Table1[[#This Row],[Grant]]&lt;&gt;"",VLOOKUP(Table1[[#This Row],[Grant]],Grants!B:D,3),"")</f>
        <v/>
      </c>
      <c r="BC3105" s="46" t="str">
        <f>TRIM(Table1[[#This Row],[Vendor ID]])</f>
        <v/>
      </c>
      <c r="BD3105">
        <f>IF(Table1[[#This Row],[Reference Number]]=Q3104,BD3104,BD3104+1)</f>
        <v>0</v>
      </c>
    </row>
    <row r="3106" spans="1:56" ht="11.25" customHeight="1" x14ac:dyDescent="0.25">
      <c r="A3106" s="1"/>
      <c r="B3106" s="88" t="str">
        <f>IF(Table1[[#This Row],[Posting Date]]&lt;&gt;"",IF(Table1[[#This Row],[Reference Number]]=Q3105,B3105+1,1),"")</f>
        <v/>
      </c>
      <c r="C3106" s="61"/>
      <c r="D3106" s="61"/>
      <c r="E3106" s="138"/>
      <c r="F3106" s="141" t="str">
        <f>IFERROR(IF(VLOOKUP(Table1[[#This Row],[Budget Code Description]],Dimentions!$X$6:$AC$139,2,FALSE)="","",VLOOKUP(Table1[[#This Row],[Budget Code Description]],Dimentions!$X$6:$AC$139,2,FALSE)),"")</f>
        <v/>
      </c>
      <c r="G3106" s="141"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1" t="str">
        <f>IFERROR(VLOOKUP(Table1[[#This Row],[Budget Code Description]],Table6[#All],8,FALSE),"")</f>
        <v/>
      </c>
      <c r="L3106" s="63"/>
      <c r="M3106" s="65" t="str">
        <f>IFERROR(VLOOKUP(Table1[[#This Row],[Staff ID]],Table2[],2,FALSE),"")</f>
        <v/>
      </c>
      <c r="N3106" s="209" t="str">
        <f>IFERROR(IF(VLOOKUP(Table1[[#This Row],[Budget Code Description]],Dimentions!$X$6:$AC$134,4,FALSE)="","",VLOOKUP(Table1[[#This Row],[Budget Code Description]],Dimentions!$X$6:$AC$134,4,FALSE)),"")</f>
        <v/>
      </c>
      <c r="O3106" s="65" t="str">
        <f>IFERROR(VLOOKUP(Table1[[#This Row],[Vendor ID]],Table549[],2,FALSE),"")</f>
        <v/>
      </c>
      <c r="P3106" s="63"/>
      <c r="Q3106" s="141" t="str">
        <f>IF(Table1[[#This Row],[Posting Date]]&lt;&gt;"",$D$9,"")</f>
        <v/>
      </c>
      <c r="R3106" s="157" t="str">
        <f>IF(Table1[[#This Row],[Posting Date]]&lt;&gt;"",$D$10,"")</f>
        <v/>
      </c>
      <c r="S3106" s="66"/>
      <c r="T3106" s="63"/>
      <c r="U3106" s="67"/>
      <c r="V3106" s="67"/>
      <c r="W3106" s="67" t="str">
        <f t="shared" si="52"/>
        <v/>
      </c>
      <c r="X3106" s="159" t="str">
        <f>IF(E3106="","",(IF(Table1[[#This Row],[Cur]]="USD",Table1[[#This Row],[Cur_Amount Debit]],Table1[[#This Row],[Cur_Amount Debit]]/Table1[[#This Row],[Exchange Rate]])))</f>
        <v/>
      </c>
      <c r="Y3106" s="159" t="str">
        <f>IF(E3106="","",(IF(Table1[[#This Row],[Cur]]="USD",Table1[[#This Row],[Cur_Amount Credit]],Table1[[#This Row],[Cur_Amount Credit]]/ExchangeRate)))</f>
        <v/>
      </c>
      <c r="Z3106" s="201" t="str">
        <f>IF(E3106="","",(Table1[[#This Row],[Debit USD]]-Table1[[#This Row],[Credit USD]]))</f>
        <v/>
      </c>
      <c r="AA3106" s="226"/>
      <c r="AB3106" s="255"/>
      <c r="AC3106" s="1"/>
      <c r="AD3106" s="15"/>
      <c r="AE3106" s="15" t="str">
        <f>IF(AND(OR(Table1[[#This Row],[Account]]="15030",Table1[[#This Row],[Account]]="15035",Table1[[#This Row],[Account]]="20150"),Table1[[#This Row],[Vendor ID]]=""),1,"")</f>
        <v/>
      </c>
      <c r="AF3106" s="15"/>
      <c r="AG3106" s="15"/>
      <c r="AH3106" s="15"/>
      <c r="AI3106" s="46" t="str">
        <f>IF(Table1[[#This Row],[Posting Date]]&lt;&gt;"","GJ-"&amp;CountryID,"")</f>
        <v/>
      </c>
      <c r="AJ3106" s="59" t="str">
        <f>IF(Table1[[#This Row],[Posting Date]]&lt;&gt;"",Table1[[#This Row],[Posting Date]],"")</f>
        <v/>
      </c>
      <c r="AK3106" s="46"/>
      <c r="AL3106" s="46" t="str">
        <f>IF(Table1[[#This Row],[Description]]&lt;&gt;"",Table1[[#This Row],[Description]],"")</f>
        <v/>
      </c>
      <c r="AM3106" s="46" t="str">
        <f>IF(Table1[[#This Row],[Posting Date]]&lt;&gt;"",Table1[[#This Row],[Reference Number]],"")</f>
        <v/>
      </c>
      <c r="AN3106" s="46" t="str">
        <f>TRIM(Table1[[#This Row],[Line '#]])</f>
        <v/>
      </c>
      <c r="AO3106" s="46" t="str">
        <f>TRIM(Table1[[#This Row],[Account]])</f>
        <v/>
      </c>
      <c r="AP3106" s="46" t="str">
        <f>IF(Table1[[#This Row],[Posting Date]]&lt;&gt;"",$D$5,"")</f>
        <v/>
      </c>
      <c r="AQ3106" s="46" t="str">
        <f>TRIM(Table1[[#This Row],[Departments-Prgrams]])</f>
        <v/>
      </c>
      <c r="AR3106" s="46" t="str">
        <f>TRIM(Table1[[#This Row],[Grant]])</f>
        <v/>
      </c>
      <c r="AS3106" s="46" t="str">
        <f>TRIM(Table1[[#This Row],[Staff ID]])</f>
        <v/>
      </c>
      <c r="AT3106" s="46" t="str">
        <f>IF(TRIM(Table1[[#This Row],[Budget Code]])=0,"",TRIM(Table1[[#This Row],[Budget Code]]))</f>
        <v/>
      </c>
      <c r="AU3106" s="46" t="str">
        <f>IF(Table1[[#This Row],[Line Description]]&lt;&gt;"",Table1[[#This Row],[Line Description]],"")</f>
        <v/>
      </c>
      <c r="AV3106" s="46" t="str">
        <f>IF(Table1[[#This Row],[Cur_Amount Debit]]&gt;0,ROUND(Table1[[#This Row],[Cur_Amount Debit]],2),"")</f>
        <v/>
      </c>
      <c r="AW3106" s="46" t="str">
        <f>IF(Table1[[#This Row],[Cur_Amount Credit]]&gt;0,ROUND(Table1[[#This Row],[Cur_Amount Credit]],2),"")</f>
        <v/>
      </c>
      <c r="AX3106" s="46" t="str">
        <f>LEFT(Table1[[#This Row],[Cur]],3)</f>
        <v/>
      </c>
      <c r="AY3106" s="59"/>
      <c r="AZ3106" s="46"/>
      <c r="BA3106" s="46" t="str">
        <f>IF(Table1[[#This Row],[Cur]]&lt;&gt;"",IF(Table1[[#This Row],[Cur]]="USD","",ExchangeRate),"")</f>
        <v/>
      </c>
      <c r="BB3106" s="46" t="str">
        <f>IF(Table1[[#This Row],[Grant]]&lt;&gt;"",VLOOKUP(Table1[[#This Row],[Grant]],Grants!B:D,3),"")</f>
        <v/>
      </c>
      <c r="BC3106" s="46" t="str">
        <f>TRIM(Table1[[#This Row],[Vendor ID]])</f>
        <v/>
      </c>
      <c r="BD3106">
        <f>IF(Table1[[#This Row],[Reference Number]]=Q3105,BD3105,BD3105+1)</f>
        <v>0</v>
      </c>
    </row>
    <row r="3107" spans="1:56" ht="11.25" customHeight="1" x14ac:dyDescent="0.25">
      <c r="A3107" s="1"/>
      <c r="B3107" s="88" t="str">
        <f>IF(Table1[[#This Row],[Posting Date]]&lt;&gt;"",IF(Table1[[#This Row],[Reference Number]]=Q3106,B3106+1,1),"")</f>
        <v/>
      </c>
      <c r="C3107" s="61"/>
      <c r="D3107" s="61"/>
      <c r="E3107" s="138"/>
      <c r="F3107" s="141" t="str">
        <f>IFERROR(IF(VLOOKUP(Table1[[#This Row],[Budget Code Description]],Dimentions!$X$6:$AC$139,2,FALSE)="","",VLOOKUP(Table1[[#This Row],[Budget Code Description]],Dimentions!$X$6:$AC$139,2,FALSE)),"")</f>
        <v/>
      </c>
      <c r="G3107" s="141"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1" t="str">
        <f>IFERROR(VLOOKUP(Table1[[#This Row],[Budget Code Description]],Table6[#All],8,FALSE),"")</f>
        <v/>
      </c>
      <c r="L3107" s="63"/>
      <c r="M3107" s="65" t="str">
        <f>IFERROR(VLOOKUP(Table1[[#This Row],[Staff ID]],Table2[],2,FALSE),"")</f>
        <v/>
      </c>
      <c r="N3107" s="209" t="str">
        <f>IFERROR(IF(VLOOKUP(Table1[[#This Row],[Budget Code Description]],Dimentions!$X$6:$AC$134,4,FALSE)="","",VLOOKUP(Table1[[#This Row],[Budget Code Description]],Dimentions!$X$6:$AC$134,4,FALSE)),"")</f>
        <v/>
      </c>
      <c r="O3107" s="65" t="str">
        <f>IFERROR(VLOOKUP(Table1[[#This Row],[Vendor ID]],Table549[],2,FALSE),"")</f>
        <v/>
      </c>
      <c r="P3107" s="63"/>
      <c r="Q3107" s="141" t="str">
        <f>IF(Table1[[#This Row],[Posting Date]]&lt;&gt;"",$D$9,"")</f>
        <v/>
      </c>
      <c r="R3107" s="157" t="str">
        <f>IF(Table1[[#This Row],[Posting Date]]&lt;&gt;"",$D$10,"")</f>
        <v/>
      </c>
      <c r="S3107" s="66"/>
      <c r="T3107" s="63"/>
      <c r="U3107" s="67"/>
      <c r="V3107" s="67"/>
      <c r="W3107" s="67" t="str">
        <f t="shared" si="52"/>
        <v/>
      </c>
      <c r="X3107" s="159" t="str">
        <f>IF(E3107="","",(IF(Table1[[#This Row],[Cur]]="USD",Table1[[#This Row],[Cur_Amount Debit]],Table1[[#This Row],[Cur_Amount Debit]]/Table1[[#This Row],[Exchange Rate]])))</f>
        <v/>
      </c>
      <c r="Y3107" s="159" t="str">
        <f>IF(E3107="","",(IF(Table1[[#This Row],[Cur]]="USD",Table1[[#This Row],[Cur_Amount Credit]],Table1[[#This Row],[Cur_Amount Credit]]/ExchangeRate)))</f>
        <v/>
      </c>
      <c r="Z3107" s="201" t="str">
        <f>IF(E3107="","",(Table1[[#This Row],[Debit USD]]-Table1[[#This Row],[Credit USD]]))</f>
        <v/>
      </c>
      <c r="AA3107" s="226"/>
      <c r="AB3107" s="255"/>
      <c r="AC3107" s="1"/>
      <c r="AD3107" s="15"/>
      <c r="AE3107" s="15" t="str">
        <f>IF(AND(OR(Table1[[#This Row],[Account]]="15030",Table1[[#This Row],[Account]]="15035",Table1[[#This Row],[Account]]="20150"),Table1[[#This Row],[Vendor ID]]=""),1,"")</f>
        <v/>
      </c>
      <c r="AF3107" s="15"/>
      <c r="AG3107" s="15"/>
      <c r="AH3107" s="15"/>
      <c r="AI3107" s="46" t="str">
        <f>IF(Table1[[#This Row],[Posting Date]]&lt;&gt;"","GJ-"&amp;CountryID,"")</f>
        <v/>
      </c>
      <c r="AJ3107" s="59" t="str">
        <f>IF(Table1[[#This Row],[Posting Date]]&lt;&gt;"",Table1[[#This Row],[Posting Date]],"")</f>
        <v/>
      </c>
      <c r="AK3107" s="46"/>
      <c r="AL3107" s="46" t="str">
        <f>IF(Table1[[#This Row],[Description]]&lt;&gt;"",Table1[[#This Row],[Description]],"")</f>
        <v/>
      </c>
      <c r="AM3107" s="46" t="str">
        <f>IF(Table1[[#This Row],[Posting Date]]&lt;&gt;"",Table1[[#This Row],[Reference Number]],"")</f>
        <v/>
      </c>
      <c r="AN3107" s="46" t="str">
        <f>TRIM(Table1[[#This Row],[Line '#]])</f>
        <v/>
      </c>
      <c r="AO3107" s="46" t="str">
        <f>TRIM(Table1[[#This Row],[Account]])</f>
        <v/>
      </c>
      <c r="AP3107" s="46" t="str">
        <f>IF(Table1[[#This Row],[Posting Date]]&lt;&gt;"",$D$5,"")</f>
        <v/>
      </c>
      <c r="AQ3107" s="46" t="str">
        <f>TRIM(Table1[[#This Row],[Departments-Prgrams]])</f>
        <v/>
      </c>
      <c r="AR3107" s="46" t="str">
        <f>TRIM(Table1[[#This Row],[Grant]])</f>
        <v/>
      </c>
      <c r="AS3107" s="46" t="str">
        <f>TRIM(Table1[[#This Row],[Staff ID]])</f>
        <v/>
      </c>
      <c r="AT3107" s="46" t="str">
        <f>IF(TRIM(Table1[[#This Row],[Budget Code]])=0,"",TRIM(Table1[[#This Row],[Budget Code]]))</f>
        <v/>
      </c>
      <c r="AU3107" s="46" t="str">
        <f>IF(Table1[[#This Row],[Line Description]]&lt;&gt;"",Table1[[#This Row],[Line Description]],"")</f>
        <v/>
      </c>
      <c r="AV3107" s="46" t="str">
        <f>IF(Table1[[#This Row],[Cur_Amount Debit]]&gt;0,ROUND(Table1[[#This Row],[Cur_Amount Debit]],2),"")</f>
        <v/>
      </c>
      <c r="AW3107" s="46" t="str">
        <f>IF(Table1[[#This Row],[Cur_Amount Credit]]&gt;0,ROUND(Table1[[#This Row],[Cur_Amount Credit]],2),"")</f>
        <v/>
      </c>
      <c r="AX3107" s="46" t="str">
        <f>LEFT(Table1[[#This Row],[Cur]],3)</f>
        <v/>
      </c>
      <c r="AY3107" s="59"/>
      <c r="AZ3107" s="46"/>
      <c r="BA3107" s="46" t="str">
        <f>IF(Table1[[#This Row],[Cur]]&lt;&gt;"",IF(Table1[[#This Row],[Cur]]="USD","",ExchangeRate),"")</f>
        <v/>
      </c>
      <c r="BB3107" s="46" t="str">
        <f>IF(Table1[[#This Row],[Grant]]&lt;&gt;"",VLOOKUP(Table1[[#This Row],[Grant]],Grants!B:D,3),"")</f>
        <v/>
      </c>
      <c r="BC3107" s="46" t="str">
        <f>TRIM(Table1[[#This Row],[Vendor ID]])</f>
        <v/>
      </c>
      <c r="BD3107">
        <f>IF(Table1[[#This Row],[Reference Number]]=Q3106,BD3106,BD3106+1)</f>
        <v>0</v>
      </c>
    </row>
    <row r="3108" spans="1:56" ht="11.25" customHeight="1" x14ac:dyDescent="0.25">
      <c r="A3108" s="1"/>
      <c r="B3108" s="88" t="str">
        <f>IF(Table1[[#This Row],[Posting Date]]&lt;&gt;"",IF(Table1[[#This Row],[Reference Number]]=Q3107,B3107+1,1),"")</f>
        <v/>
      </c>
      <c r="C3108" s="61"/>
      <c r="D3108" s="61"/>
      <c r="E3108" s="138"/>
      <c r="F3108" s="141" t="str">
        <f>IFERROR(IF(VLOOKUP(Table1[[#This Row],[Budget Code Description]],Dimentions!$X$6:$AC$139,2,FALSE)="","",VLOOKUP(Table1[[#This Row],[Budget Code Description]],Dimentions!$X$6:$AC$139,2,FALSE)),"")</f>
        <v/>
      </c>
      <c r="G3108" s="141"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1" t="str">
        <f>IFERROR(VLOOKUP(Table1[[#This Row],[Budget Code Description]],Table6[#All],8,FALSE),"")</f>
        <v/>
      </c>
      <c r="L3108" s="63"/>
      <c r="M3108" s="65" t="str">
        <f>IFERROR(VLOOKUP(Table1[[#This Row],[Staff ID]],Table2[],2,FALSE),"")</f>
        <v/>
      </c>
      <c r="N3108" s="209" t="str">
        <f>IFERROR(IF(VLOOKUP(Table1[[#This Row],[Budget Code Description]],Dimentions!$X$6:$AC$134,4,FALSE)="","",VLOOKUP(Table1[[#This Row],[Budget Code Description]],Dimentions!$X$6:$AC$134,4,FALSE)),"")</f>
        <v/>
      </c>
      <c r="O3108" s="65" t="str">
        <f>IFERROR(VLOOKUP(Table1[[#This Row],[Vendor ID]],Table549[],2,FALSE),"")</f>
        <v/>
      </c>
      <c r="P3108" s="63"/>
      <c r="Q3108" s="141" t="str">
        <f>IF(Table1[[#This Row],[Posting Date]]&lt;&gt;"",$D$9,"")</f>
        <v/>
      </c>
      <c r="R3108" s="157" t="str">
        <f>IF(Table1[[#This Row],[Posting Date]]&lt;&gt;"",$D$10,"")</f>
        <v/>
      </c>
      <c r="S3108" s="66"/>
      <c r="T3108" s="63"/>
      <c r="U3108" s="67"/>
      <c r="V3108" s="67"/>
      <c r="W3108" s="67" t="str">
        <f t="shared" si="52"/>
        <v/>
      </c>
      <c r="X3108" s="159" t="str">
        <f>IF(E3108="","",(IF(Table1[[#This Row],[Cur]]="USD",Table1[[#This Row],[Cur_Amount Debit]],Table1[[#This Row],[Cur_Amount Debit]]/Table1[[#This Row],[Exchange Rate]])))</f>
        <v/>
      </c>
      <c r="Y3108" s="159" t="str">
        <f>IF(E3108="","",(IF(Table1[[#This Row],[Cur]]="USD",Table1[[#This Row],[Cur_Amount Credit]],Table1[[#This Row],[Cur_Amount Credit]]/ExchangeRate)))</f>
        <v/>
      </c>
      <c r="Z3108" s="201" t="str">
        <f>IF(E3108="","",(Table1[[#This Row],[Debit USD]]-Table1[[#This Row],[Credit USD]]))</f>
        <v/>
      </c>
      <c r="AA3108" s="226"/>
      <c r="AB3108" s="255"/>
      <c r="AC3108" s="1"/>
      <c r="AD3108" s="15"/>
      <c r="AE3108" s="15" t="str">
        <f>IF(AND(OR(Table1[[#This Row],[Account]]="15030",Table1[[#This Row],[Account]]="15035",Table1[[#This Row],[Account]]="20150"),Table1[[#This Row],[Vendor ID]]=""),1,"")</f>
        <v/>
      </c>
      <c r="AF3108" s="15"/>
      <c r="AG3108" s="15"/>
      <c r="AH3108" s="15"/>
      <c r="AI3108" s="46" t="str">
        <f>IF(Table1[[#This Row],[Posting Date]]&lt;&gt;"","GJ-"&amp;CountryID,"")</f>
        <v/>
      </c>
      <c r="AJ3108" s="59" t="str">
        <f>IF(Table1[[#This Row],[Posting Date]]&lt;&gt;"",Table1[[#This Row],[Posting Date]],"")</f>
        <v/>
      </c>
      <c r="AK3108" s="46"/>
      <c r="AL3108" s="46" t="str">
        <f>IF(Table1[[#This Row],[Description]]&lt;&gt;"",Table1[[#This Row],[Description]],"")</f>
        <v/>
      </c>
      <c r="AM3108" s="46" t="str">
        <f>IF(Table1[[#This Row],[Posting Date]]&lt;&gt;"",Table1[[#This Row],[Reference Number]],"")</f>
        <v/>
      </c>
      <c r="AN3108" s="46" t="str">
        <f>TRIM(Table1[[#This Row],[Line '#]])</f>
        <v/>
      </c>
      <c r="AO3108" s="46" t="str">
        <f>TRIM(Table1[[#This Row],[Account]])</f>
        <v/>
      </c>
      <c r="AP3108" s="46" t="str">
        <f>IF(Table1[[#This Row],[Posting Date]]&lt;&gt;"",$D$5,"")</f>
        <v/>
      </c>
      <c r="AQ3108" s="46" t="str">
        <f>TRIM(Table1[[#This Row],[Departments-Prgrams]])</f>
        <v/>
      </c>
      <c r="AR3108" s="46" t="str">
        <f>TRIM(Table1[[#This Row],[Grant]])</f>
        <v/>
      </c>
      <c r="AS3108" s="46" t="str">
        <f>TRIM(Table1[[#This Row],[Staff ID]])</f>
        <v/>
      </c>
      <c r="AT3108" s="46" t="str">
        <f>IF(TRIM(Table1[[#This Row],[Budget Code]])=0,"",TRIM(Table1[[#This Row],[Budget Code]]))</f>
        <v/>
      </c>
      <c r="AU3108" s="46" t="str">
        <f>IF(Table1[[#This Row],[Line Description]]&lt;&gt;"",Table1[[#This Row],[Line Description]],"")</f>
        <v/>
      </c>
      <c r="AV3108" s="46" t="str">
        <f>IF(Table1[[#This Row],[Cur_Amount Debit]]&gt;0,ROUND(Table1[[#This Row],[Cur_Amount Debit]],2),"")</f>
        <v/>
      </c>
      <c r="AW3108" s="46" t="str">
        <f>IF(Table1[[#This Row],[Cur_Amount Credit]]&gt;0,ROUND(Table1[[#This Row],[Cur_Amount Credit]],2),"")</f>
        <v/>
      </c>
      <c r="AX3108" s="46" t="str">
        <f>LEFT(Table1[[#This Row],[Cur]],3)</f>
        <v/>
      </c>
      <c r="AY3108" s="59"/>
      <c r="AZ3108" s="46"/>
      <c r="BA3108" s="46" t="str">
        <f>IF(Table1[[#This Row],[Cur]]&lt;&gt;"",IF(Table1[[#This Row],[Cur]]="USD","",ExchangeRate),"")</f>
        <v/>
      </c>
      <c r="BB3108" s="46" t="str">
        <f>IF(Table1[[#This Row],[Grant]]&lt;&gt;"",VLOOKUP(Table1[[#This Row],[Grant]],Grants!B:D,3),"")</f>
        <v/>
      </c>
      <c r="BC3108" s="46" t="str">
        <f>TRIM(Table1[[#This Row],[Vendor ID]])</f>
        <v/>
      </c>
      <c r="BD3108">
        <f>IF(Table1[[#This Row],[Reference Number]]=Q3107,BD3107,BD3107+1)</f>
        <v>0</v>
      </c>
    </row>
    <row r="3109" spans="1:56" ht="11.25" customHeight="1" x14ac:dyDescent="0.25">
      <c r="A3109" s="1"/>
      <c r="B3109" s="88" t="str">
        <f>IF(Table1[[#This Row],[Posting Date]]&lt;&gt;"",IF(Table1[[#This Row],[Reference Number]]=Q3108,B3108+1,1),"")</f>
        <v/>
      </c>
      <c r="C3109" s="61"/>
      <c r="D3109" s="61"/>
      <c r="E3109" s="138"/>
      <c r="F3109" s="141" t="str">
        <f>IFERROR(IF(VLOOKUP(Table1[[#This Row],[Budget Code Description]],Dimentions!$X$6:$AC$139,2,FALSE)="","",VLOOKUP(Table1[[#This Row],[Budget Code Description]],Dimentions!$X$6:$AC$139,2,FALSE)),"")</f>
        <v/>
      </c>
      <c r="G3109" s="141"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1" t="str">
        <f>IFERROR(VLOOKUP(Table1[[#This Row],[Budget Code Description]],Table6[#All],8,FALSE),"")</f>
        <v/>
      </c>
      <c r="L3109" s="63"/>
      <c r="M3109" s="65" t="str">
        <f>IFERROR(VLOOKUP(Table1[[#This Row],[Staff ID]],Table2[],2,FALSE),"")</f>
        <v/>
      </c>
      <c r="N3109" s="209" t="str">
        <f>IFERROR(IF(VLOOKUP(Table1[[#This Row],[Budget Code Description]],Dimentions!$X$6:$AC$134,4,FALSE)="","",VLOOKUP(Table1[[#This Row],[Budget Code Description]],Dimentions!$X$6:$AC$134,4,FALSE)),"")</f>
        <v/>
      </c>
      <c r="O3109" s="65" t="str">
        <f>IFERROR(VLOOKUP(Table1[[#This Row],[Vendor ID]],Table549[],2,FALSE),"")</f>
        <v/>
      </c>
      <c r="P3109" s="63"/>
      <c r="Q3109" s="141" t="str">
        <f>IF(Table1[[#This Row],[Posting Date]]&lt;&gt;"",$D$9,"")</f>
        <v/>
      </c>
      <c r="R3109" s="157" t="str">
        <f>IF(Table1[[#This Row],[Posting Date]]&lt;&gt;"",$D$10,"")</f>
        <v/>
      </c>
      <c r="S3109" s="66"/>
      <c r="T3109" s="63"/>
      <c r="U3109" s="67"/>
      <c r="V3109" s="67"/>
      <c r="W3109" s="67" t="str">
        <f t="shared" si="52"/>
        <v/>
      </c>
      <c r="X3109" s="159" t="str">
        <f>IF(E3109="","",(IF(Table1[[#This Row],[Cur]]="USD",Table1[[#This Row],[Cur_Amount Debit]],Table1[[#This Row],[Cur_Amount Debit]]/Table1[[#This Row],[Exchange Rate]])))</f>
        <v/>
      </c>
      <c r="Y3109" s="159" t="str">
        <f>IF(E3109="","",(IF(Table1[[#This Row],[Cur]]="USD",Table1[[#This Row],[Cur_Amount Credit]],Table1[[#This Row],[Cur_Amount Credit]]/ExchangeRate)))</f>
        <v/>
      </c>
      <c r="Z3109" s="201" t="str">
        <f>IF(E3109="","",(Table1[[#This Row],[Debit USD]]-Table1[[#This Row],[Credit USD]]))</f>
        <v/>
      </c>
      <c r="AA3109" s="226"/>
      <c r="AB3109" s="255"/>
      <c r="AC3109" s="1"/>
      <c r="AD3109" s="15"/>
      <c r="AE3109" s="15" t="str">
        <f>IF(AND(OR(Table1[[#This Row],[Account]]="15030",Table1[[#This Row],[Account]]="15035",Table1[[#This Row],[Account]]="20150"),Table1[[#This Row],[Vendor ID]]=""),1,"")</f>
        <v/>
      </c>
      <c r="AF3109" s="15"/>
      <c r="AG3109" s="15"/>
      <c r="AH3109" s="15"/>
      <c r="AI3109" s="46" t="str">
        <f>IF(Table1[[#This Row],[Posting Date]]&lt;&gt;"","GJ-"&amp;CountryID,"")</f>
        <v/>
      </c>
      <c r="AJ3109" s="59" t="str">
        <f>IF(Table1[[#This Row],[Posting Date]]&lt;&gt;"",Table1[[#This Row],[Posting Date]],"")</f>
        <v/>
      </c>
      <c r="AK3109" s="46"/>
      <c r="AL3109" s="46" t="str">
        <f>IF(Table1[[#This Row],[Description]]&lt;&gt;"",Table1[[#This Row],[Description]],"")</f>
        <v/>
      </c>
      <c r="AM3109" s="46" t="str">
        <f>IF(Table1[[#This Row],[Posting Date]]&lt;&gt;"",Table1[[#This Row],[Reference Number]],"")</f>
        <v/>
      </c>
      <c r="AN3109" s="46" t="str">
        <f>TRIM(Table1[[#This Row],[Line '#]])</f>
        <v/>
      </c>
      <c r="AO3109" s="46" t="str">
        <f>TRIM(Table1[[#This Row],[Account]])</f>
        <v/>
      </c>
      <c r="AP3109" s="46" t="str">
        <f>IF(Table1[[#This Row],[Posting Date]]&lt;&gt;"",$D$5,"")</f>
        <v/>
      </c>
      <c r="AQ3109" s="46" t="str">
        <f>TRIM(Table1[[#This Row],[Departments-Prgrams]])</f>
        <v/>
      </c>
      <c r="AR3109" s="46" t="str">
        <f>TRIM(Table1[[#This Row],[Grant]])</f>
        <v/>
      </c>
      <c r="AS3109" s="46" t="str">
        <f>TRIM(Table1[[#This Row],[Staff ID]])</f>
        <v/>
      </c>
      <c r="AT3109" s="46" t="str">
        <f>IF(TRIM(Table1[[#This Row],[Budget Code]])=0,"",TRIM(Table1[[#This Row],[Budget Code]]))</f>
        <v/>
      </c>
      <c r="AU3109" s="46" t="str">
        <f>IF(Table1[[#This Row],[Line Description]]&lt;&gt;"",Table1[[#This Row],[Line Description]],"")</f>
        <v/>
      </c>
      <c r="AV3109" s="46" t="str">
        <f>IF(Table1[[#This Row],[Cur_Amount Debit]]&gt;0,ROUND(Table1[[#This Row],[Cur_Amount Debit]],2),"")</f>
        <v/>
      </c>
      <c r="AW3109" s="46" t="str">
        <f>IF(Table1[[#This Row],[Cur_Amount Credit]]&gt;0,ROUND(Table1[[#This Row],[Cur_Amount Credit]],2),"")</f>
        <v/>
      </c>
      <c r="AX3109" s="46" t="str">
        <f>LEFT(Table1[[#This Row],[Cur]],3)</f>
        <v/>
      </c>
      <c r="AY3109" s="59"/>
      <c r="AZ3109" s="46"/>
      <c r="BA3109" s="46" t="str">
        <f>IF(Table1[[#This Row],[Cur]]&lt;&gt;"",IF(Table1[[#This Row],[Cur]]="USD","",ExchangeRate),"")</f>
        <v/>
      </c>
      <c r="BB3109" s="46" t="str">
        <f>IF(Table1[[#This Row],[Grant]]&lt;&gt;"",VLOOKUP(Table1[[#This Row],[Grant]],Grants!B:D,3),"")</f>
        <v/>
      </c>
      <c r="BC3109" s="46" t="str">
        <f>TRIM(Table1[[#This Row],[Vendor ID]])</f>
        <v/>
      </c>
      <c r="BD3109">
        <f>IF(Table1[[#This Row],[Reference Number]]=Q3108,BD3108,BD3108+1)</f>
        <v>0</v>
      </c>
    </row>
    <row r="3110" spans="1:56" ht="11.25" customHeight="1" x14ac:dyDescent="0.25">
      <c r="A3110" s="1"/>
      <c r="B3110" s="88" t="str">
        <f>IF(Table1[[#This Row],[Posting Date]]&lt;&gt;"",IF(Table1[[#This Row],[Reference Number]]=Q3109,B3109+1,1),"")</f>
        <v/>
      </c>
      <c r="C3110" s="61"/>
      <c r="D3110" s="61"/>
      <c r="E3110" s="138"/>
      <c r="F3110" s="141" t="str">
        <f>IFERROR(IF(VLOOKUP(Table1[[#This Row],[Budget Code Description]],Dimentions!$X$6:$AC$139,2,FALSE)="","",VLOOKUP(Table1[[#This Row],[Budget Code Description]],Dimentions!$X$6:$AC$139,2,FALSE)),"")</f>
        <v/>
      </c>
      <c r="G3110" s="141"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1" t="str">
        <f>IFERROR(VLOOKUP(Table1[[#This Row],[Budget Code Description]],Table6[#All],8,FALSE),"")</f>
        <v/>
      </c>
      <c r="L3110" s="63"/>
      <c r="M3110" s="65" t="str">
        <f>IFERROR(VLOOKUP(Table1[[#This Row],[Staff ID]],Table2[],2,FALSE),"")</f>
        <v/>
      </c>
      <c r="N3110" s="209" t="str">
        <f>IFERROR(IF(VLOOKUP(Table1[[#This Row],[Budget Code Description]],Dimentions!$X$6:$AC$134,4,FALSE)="","",VLOOKUP(Table1[[#This Row],[Budget Code Description]],Dimentions!$X$6:$AC$134,4,FALSE)),"")</f>
        <v/>
      </c>
      <c r="O3110" s="65" t="str">
        <f>IFERROR(VLOOKUP(Table1[[#This Row],[Vendor ID]],Table549[],2,FALSE),"")</f>
        <v/>
      </c>
      <c r="P3110" s="63"/>
      <c r="Q3110" s="141" t="str">
        <f>IF(Table1[[#This Row],[Posting Date]]&lt;&gt;"",$D$9,"")</f>
        <v/>
      </c>
      <c r="R3110" s="157" t="str">
        <f>IF(Table1[[#This Row],[Posting Date]]&lt;&gt;"",$D$10,"")</f>
        <v/>
      </c>
      <c r="S3110" s="66"/>
      <c r="T3110" s="63"/>
      <c r="U3110" s="67"/>
      <c r="V3110" s="67"/>
      <c r="W3110" s="67" t="str">
        <f t="shared" si="52"/>
        <v/>
      </c>
      <c r="X3110" s="159" t="str">
        <f>IF(E3110="","",(IF(Table1[[#This Row],[Cur]]="USD",Table1[[#This Row],[Cur_Amount Debit]],Table1[[#This Row],[Cur_Amount Debit]]/Table1[[#This Row],[Exchange Rate]])))</f>
        <v/>
      </c>
      <c r="Y3110" s="159" t="str">
        <f>IF(E3110="","",(IF(Table1[[#This Row],[Cur]]="USD",Table1[[#This Row],[Cur_Amount Credit]],Table1[[#This Row],[Cur_Amount Credit]]/ExchangeRate)))</f>
        <v/>
      </c>
      <c r="Z3110" s="201" t="str">
        <f>IF(E3110="","",(Table1[[#This Row],[Debit USD]]-Table1[[#This Row],[Credit USD]]))</f>
        <v/>
      </c>
      <c r="AA3110" s="226"/>
      <c r="AB3110" s="255"/>
      <c r="AC3110" s="1"/>
      <c r="AD3110" s="15"/>
      <c r="AE3110" s="15" t="str">
        <f>IF(AND(OR(Table1[[#This Row],[Account]]="15030",Table1[[#This Row],[Account]]="15035",Table1[[#This Row],[Account]]="20150"),Table1[[#This Row],[Vendor ID]]=""),1,"")</f>
        <v/>
      </c>
      <c r="AF3110" s="15"/>
      <c r="AG3110" s="15"/>
      <c r="AH3110" s="15"/>
      <c r="AI3110" s="46" t="str">
        <f>IF(Table1[[#This Row],[Posting Date]]&lt;&gt;"","GJ-"&amp;CountryID,"")</f>
        <v/>
      </c>
      <c r="AJ3110" s="59" t="str">
        <f>IF(Table1[[#This Row],[Posting Date]]&lt;&gt;"",Table1[[#This Row],[Posting Date]],"")</f>
        <v/>
      </c>
      <c r="AK3110" s="46"/>
      <c r="AL3110" s="46" t="str">
        <f>IF(Table1[[#This Row],[Description]]&lt;&gt;"",Table1[[#This Row],[Description]],"")</f>
        <v/>
      </c>
      <c r="AM3110" s="46" t="str">
        <f>IF(Table1[[#This Row],[Posting Date]]&lt;&gt;"",Table1[[#This Row],[Reference Number]],"")</f>
        <v/>
      </c>
      <c r="AN3110" s="46" t="str">
        <f>TRIM(Table1[[#This Row],[Line '#]])</f>
        <v/>
      </c>
      <c r="AO3110" s="46" t="str">
        <f>TRIM(Table1[[#This Row],[Account]])</f>
        <v/>
      </c>
      <c r="AP3110" s="46" t="str">
        <f>IF(Table1[[#This Row],[Posting Date]]&lt;&gt;"",$D$5,"")</f>
        <v/>
      </c>
      <c r="AQ3110" s="46" t="str">
        <f>TRIM(Table1[[#This Row],[Departments-Prgrams]])</f>
        <v/>
      </c>
      <c r="AR3110" s="46" t="str">
        <f>TRIM(Table1[[#This Row],[Grant]])</f>
        <v/>
      </c>
      <c r="AS3110" s="46" t="str">
        <f>TRIM(Table1[[#This Row],[Staff ID]])</f>
        <v/>
      </c>
      <c r="AT3110" s="46" t="str">
        <f>IF(TRIM(Table1[[#This Row],[Budget Code]])=0,"",TRIM(Table1[[#This Row],[Budget Code]]))</f>
        <v/>
      </c>
      <c r="AU3110" s="46" t="str">
        <f>IF(Table1[[#This Row],[Line Description]]&lt;&gt;"",Table1[[#This Row],[Line Description]],"")</f>
        <v/>
      </c>
      <c r="AV3110" s="46" t="str">
        <f>IF(Table1[[#This Row],[Cur_Amount Debit]]&gt;0,ROUND(Table1[[#This Row],[Cur_Amount Debit]],2),"")</f>
        <v/>
      </c>
      <c r="AW3110" s="46" t="str">
        <f>IF(Table1[[#This Row],[Cur_Amount Credit]]&gt;0,ROUND(Table1[[#This Row],[Cur_Amount Credit]],2),"")</f>
        <v/>
      </c>
      <c r="AX3110" s="46" t="str">
        <f>LEFT(Table1[[#This Row],[Cur]],3)</f>
        <v/>
      </c>
      <c r="AY3110" s="59"/>
      <c r="AZ3110" s="46"/>
      <c r="BA3110" s="46" t="str">
        <f>IF(Table1[[#This Row],[Cur]]&lt;&gt;"",IF(Table1[[#This Row],[Cur]]="USD","",ExchangeRate),"")</f>
        <v/>
      </c>
      <c r="BB3110" s="46" t="str">
        <f>IF(Table1[[#This Row],[Grant]]&lt;&gt;"",VLOOKUP(Table1[[#This Row],[Grant]],Grants!B:D,3),"")</f>
        <v/>
      </c>
      <c r="BC3110" s="46" t="str">
        <f>TRIM(Table1[[#This Row],[Vendor ID]])</f>
        <v/>
      </c>
      <c r="BD3110">
        <f>IF(Table1[[#This Row],[Reference Number]]=Q3109,BD3109,BD3109+1)</f>
        <v>0</v>
      </c>
    </row>
    <row r="3111" spans="1:56" ht="11.25" customHeight="1" x14ac:dyDescent="0.25">
      <c r="A3111" s="1"/>
      <c r="B3111" s="88" t="str">
        <f>IF(Table1[[#This Row],[Posting Date]]&lt;&gt;"",IF(Table1[[#This Row],[Reference Number]]=Q3110,B3110+1,1),"")</f>
        <v/>
      </c>
      <c r="C3111" s="61"/>
      <c r="D3111" s="61"/>
      <c r="E3111" s="138"/>
      <c r="F3111" s="141" t="str">
        <f>IFERROR(IF(VLOOKUP(Table1[[#This Row],[Budget Code Description]],Dimentions!$X$6:$AC$139,2,FALSE)="","",VLOOKUP(Table1[[#This Row],[Budget Code Description]],Dimentions!$X$6:$AC$139,2,FALSE)),"")</f>
        <v/>
      </c>
      <c r="G3111" s="141"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1" t="str">
        <f>IFERROR(VLOOKUP(Table1[[#This Row],[Budget Code Description]],Table6[#All],8,FALSE),"")</f>
        <v/>
      </c>
      <c r="L3111" s="63"/>
      <c r="M3111" s="65" t="str">
        <f>IFERROR(VLOOKUP(Table1[[#This Row],[Staff ID]],Table2[],2,FALSE),"")</f>
        <v/>
      </c>
      <c r="N3111" s="209" t="str">
        <f>IFERROR(IF(VLOOKUP(Table1[[#This Row],[Budget Code Description]],Dimentions!$X$6:$AC$134,4,FALSE)="","",VLOOKUP(Table1[[#This Row],[Budget Code Description]],Dimentions!$X$6:$AC$134,4,FALSE)),"")</f>
        <v/>
      </c>
      <c r="O3111" s="65" t="str">
        <f>IFERROR(VLOOKUP(Table1[[#This Row],[Vendor ID]],Table549[],2,FALSE),"")</f>
        <v/>
      </c>
      <c r="P3111" s="63"/>
      <c r="Q3111" s="141" t="str">
        <f>IF(Table1[[#This Row],[Posting Date]]&lt;&gt;"",$D$9,"")</f>
        <v/>
      </c>
      <c r="R3111" s="157" t="str">
        <f>IF(Table1[[#This Row],[Posting Date]]&lt;&gt;"",$D$10,"")</f>
        <v/>
      </c>
      <c r="S3111" s="66"/>
      <c r="T3111" s="63"/>
      <c r="U3111" s="67"/>
      <c r="V3111" s="67"/>
      <c r="W3111" s="67" t="str">
        <f t="shared" si="52"/>
        <v/>
      </c>
      <c r="X3111" s="159" t="str">
        <f>IF(E3111="","",(IF(Table1[[#This Row],[Cur]]="USD",Table1[[#This Row],[Cur_Amount Debit]],Table1[[#This Row],[Cur_Amount Debit]]/Table1[[#This Row],[Exchange Rate]])))</f>
        <v/>
      </c>
      <c r="Y3111" s="159" t="str">
        <f>IF(E3111="","",(IF(Table1[[#This Row],[Cur]]="USD",Table1[[#This Row],[Cur_Amount Credit]],Table1[[#This Row],[Cur_Amount Credit]]/ExchangeRate)))</f>
        <v/>
      </c>
      <c r="Z3111" s="201" t="str">
        <f>IF(E3111="","",(Table1[[#This Row],[Debit USD]]-Table1[[#This Row],[Credit USD]]))</f>
        <v/>
      </c>
      <c r="AA3111" s="226"/>
      <c r="AB3111" s="255"/>
      <c r="AC3111" s="1"/>
      <c r="AD3111" s="15"/>
      <c r="AE3111" s="15" t="str">
        <f>IF(AND(OR(Table1[[#This Row],[Account]]="15030",Table1[[#This Row],[Account]]="15035",Table1[[#This Row],[Account]]="20150"),Table1[[#This Row],[Vendor ID]]=""),1,"")</f>
        <v/>
      </c>
      <c r="AF3111" s="15"/>
      <c r="AG3111" s="15"/>
      <c r="AH3111" s="15"/>
      <c r="AI3111" s="46" t="str">
        <f>IF(Table1[[#This Row],[Posting Date]]&lt;&gt;"","GJ-"&amp;CountryID,"")</f>
        <v/>
      </c>
      <c r="AJ3111" s="59" t="str">
        <f>IF(Table1[[#This Row],[Posting Date]]&lt;&gt;"",Table1[[#This Row],[Posting Date]],"")</f>
        <v/>
      </c>
      <c r="AK3111" s="46"/>
      <c r="AL3111" s="46" t="str">
        <f>IF(Table1[[#This Row],[Description]]&lt;&gt;"",Table1[[#This Row],[Description]],"")</f>
        <v/>
      </c>
      <c r="AM3111" s="46" t="str">
        <f>IF(Table1[[#This Row],[Posting Date]]&lt;&gt;"",Table1[[#This Row],[Reference Number]],"")</f>
        <v/>
      </c>
      <c r="AN3111" s="46" t="str">
        <f>TRIM(Table1[[#This Row],[Line '#]])</f>
        <v/>
      </c>
      <c r="AO3111" s="46" t="str">
        <f>TRIM(Table1[[#This Row],[Account]])</f>
        <v/>
      </c>
      <c r="AP3111" s="46" t="str">
        <f>IF(Table1[[#This Row],[Posting Date]]&lt;&gt;"",$D$5,"")</f>
        <v/>
      </c>
      <c r="AQ3111" s="46" t="str">
        <f>TRIM(Table1[[#This Row],[Departments-Prgrams]])</f>
        <v/>
      </c>
      <c r="AR3111" s="46" t="str">
        <f>TRIM(Table1[[#This Row],[Grant]])</f>
        <v/>
      </c>
      <c r="AS3111" s="46" t="str">
        <f>TRIM(Table1[[#This Row],[Staff ID]])</f>
        <v/>
      </c>
      <c r="AT3111" s="46" t="str">
        <f>IF(TRIM(Table1[[#This Row],[Budget Code]])=0,"",TRIM(Table1[[#This Row],[Budget Code]]))</f>
        <v/>
      </c>
      <c r="AU3111" s="46" t="str">
        <f>IF(Table1[[#This Row],[Line Description]]&lt;&gt;"",Table1[[#This Row],[Line Description]],"")</f>
        <v/>
      </c>
      <c r="AV3111" s="46" t="str">
        <f>IF(Table1[[#This Row],[Cur_Amount Debit]]&gt;0,ROUND(Table1[[#This Row],[Cur_Amount Debit]],2),"")</f>
        <v/>
      </c>
      <c r="AW3111" s="46" t="str">
        <f>IF(Table1[[#This Row],[Cur_Amount Credit]]&gt;0,ROUND(Table1[[#This Row],[Cur_Amount Credit]],2),"")</f>
        <v/>
      </c>
      <c r="AX3111" s="46" t="str">
        <f>LEFT(Table1[[#This Row],[Cur]],3)</f>
        <v/>
      </c>
      <c r="AY3111" s="59"/>
      <c r="AZ3111" s="46"/>
      <c r="BA3111" s="46" t="str">
        <f>IF(Table1[[#This Row],[Cur]]&lt;&gt;"",IF(Table1[[#This Row],[Cur]]="USD","",ExchangeRate),"")</f>
        <v/>
      </c>
      <c r="BB3111" s="46" t="str">
        <f>IF(Table1[[#This Row],[Grant]]&lt;&gt;"",VLOOKUP(Table1[[#This Row],[Grant]],Grants!B:D,3),"")</f>
        <v/>
      </c>
      <c r="BC3111" s="46" t="str">
        <f>TRIM(Table1[[#This Row],[Vendor ID]])</f>
        <v/>
      </c>
      <c r="BD3111">
        <f>IF(Table1[[#This Row],[Reference Number]]=Q3110,BD3110,BD3110+1)</f>
        <v>0</v>
      </c>
    </row>
    <row r="3112" spans="1:56" ht="11.25" customHeight="1" x14ac:dyDescent="0.25">
      <c r="A3112" s="1"/>
      <c r="B3112" s="88" t="str">
        <f>IF(Table1[[#This Row],[Posting Date]]&lt;&gt;"",IF(Table1[[#This Row],[Reference Number]]=Q3111,B3111+1,1),"")</f>
        <v/>
      </c>
      <c r="C3112" s="61"/>
      <c r="D3112" s="61"/>
      <c r="E3112" s="138"/>
      <c r="F3112" s="141" t="str">
        <f>IFERROR(IF(VLOOKUP(Table1[[#This Row],[Budget Code Description]],Dimentions!$X$6:$AC$139,2,FALSE)="","",VLOOKUP(Table1[[#This Row],[Budget Code Description]],Dimentions!$X$6:$AC$139,2,FALSE)),"")</f>
        <v/>
      </c>
      <c r="G3112" s="141"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1" t="str">
        <f>IFERROR(VLOOKUP(Table1[[#This Row],[Budget Code Description]],Table6[#All],8,FALSE),"")</f>
        <v/>
      </c>
      <c r="L3112" s="63"/>
      <c r="M3112" s="65" t="str">
        <f>IFERROR(VLOOKUP(Table1[[#This Row],[Staff ID]],Table2[],2,FALSE),"")</f>
        <v/>
      </c>
      <c r="N3112" s="209" t="str">
        <f>IFERROR(IF(VLOOKUP(Table1[[#This Row],[Budget Code Description]],Dimentions!$X$6:$AC$134,4,FALSE)="","",VLOOKUP(Table1[[#This Row],[Budget Code Description]],Dimentions!$X$6:$AC$134,4,FALSE)),"")</f>
        <v/>
      </c>
      <c r="O3112" s="65" t="str">
        <f>IFERROR(VLOOKUP(Table1[[#This Row],[Vendor ID]],Table549[],2,FALSE),"")</f>
        <v/>
      </c>
      <c r="P3112" s="63"/>
      <c r="Q3112" s="141" t="str">
        <f>IF(Table1[[#This Row],[Posting Date]]&lt;&gt;"",$D$9,"")</f>
        <v/>
      </c>
      <c r="R3112" s="157" t="str">
        <f>IF(Table1[[#This Row],[Posting Date]]&lt;&gt;"",$D$10,"")</f>
        <v/>
      </c>
      <c r="S3112" s="66"/>
      <c r="T3112" s="63"/>
      <c r="U3112" s="67"/>
      <c r="V3112" s="67"/>
      <c r="W3112" s="67" t="str">
        <f t="shared" si="52"/>
        <v/>
      </c>
      <c r="X3112" s="159" t="str">
        <f>IF(E3112="","",(IF(Table1[[#This Row],[Cur]]="USD",Table1[[#This Row],[Cur_Amount Debit]],Table1[[#This Row],[Cur_Amount Debit]]/Table1[[#This Row],[Exchange Rate]])))</f>
        <v/>
      </c>
      <c r="Y3112" s="159" t="str">
        <f>IF(E3112="","",(IF(Table1[[#This Row],[Cur]]="USD",Table1[[#This Row],[Cur_Amount Credit]],Table1[[#This Row],[Cur_Amount Credit]]/ExchangeRate)))</f>
        <v/>
      </c>
      <c r="Z3112" s="201" t="str">
        <f>IF(E3112="","",(Table1[[#This Row],[Debit USD]]-Table1[[#This Row],[Credit USD]]))</f>
        <v/>
      </c>
      <c r="AA3112" s="226"/>
      <c r="AB3112" s="255"/>
      <c r="AC3112" s="1"/>
      <c r="AD3112" s="15"/>
      <c r="AE3112" s="15" t="str">
        <f>IF(AND(OR(Table1[[#This Row],[Account]]="15030",Table1[[#This Row],[Account]]="15035",Table1[[#This Row],[Account]]="20150"),Table1[[#This Row],[Vendor ID]]=""),1,"")</f>
        <v/>
      </c>
      <c r="AF3112" s="15"/>
      <c r="AG3112" s="15"/>
      <c r="AH3112" s="15"/>
      <c r="AI3112" s="46" t="str">
        <f>IF(Table1[[#This Row],[Posting Date]]&lt;&gt;"","GJ-"&amp;CountryID,"")</f>
        <v/>
      </c>
      <c r="AJ3112" s="59" t="str">
        <f>IF(Table1[[#This Row],[Posting Date]]&lt;&gt;"",Table1[[#This Row],[Posting Date]],"")</f>
        <v/>
      </c>
      <c r="AK3112" s="46"/>
      <c r="AL3112" s="46" t="str">
        <f>IF(Table1[[#This Row],[Description]]&lt;&gt;"",Table1[[#This Row],[Description]],"")</f>
        <v/>
      </c>
      <c r="AM3112" s="46" t="str">
        <f>IF(Table1[[#This Row],[Posting Date]]&lt;&gt;"",Table1[[#This Row],[Reference Number]],"")</f>
        <v/>
      </c>
      <c r="AN3112" s="46" t="str">
        <f>TRIM(Table1[[#This Row],[Line '#]])</f>
        <v/>
      </c>
      <c r="AO3112" s="46" t="str">
        <f>TRIM(Table1[[#This Row],[Account]])</f>
        <v/>
      </c>
      <c r="AP3112" s="46" t="str">
        <f>IF(Table1[[#This Row],[Posting Date]]&lt;&gt;"",$D$5,"")</f>
        <v/>
      </c>
      <c r="AQ3112" s="46" t="str">
        <f>TRIM(Table1[[#This Row],[Departments-Prgrams]])</f>
        <v/>
      </c>
      <c r="AR3112" s="46" t="str">
        <f>TRIM(Table1[[#This Row],[Grant]])</f>
        <v/>
      </c>
      <c r="AS3112" s="46" t="str">
        <f>TRIM(Table1[[#This Row],[Staff ID]])</f>
        <v/>
      </c>
      <c r="AT3112" s="46" t="str">
        <f>IF(TRIM(Table1[[#This Row],[Budget Code]])=0,"",TRIM(Table1[[#This Row],[Budget Code]]))</f>
        <v/>
      </c>
      <c r="AU3112" s="46" t="str">
        <f>IF(Table1[[#This Row],[Line Description]]&lt;&gt;"",Table1[[#This Row],[Line Description]],"")</f>
        <v/>
      </c>
      <c r="AV3112" s="46" t="str">
        <f>IF(Table1[[#This Row],[Cur_Amount Debit]]&gt;0,ROUND(Table1[[#This Row],[Cur_Amount Debit]],2),"")</f>
        <v/>
      </c>
      <c r="AW3112" s="46" t="str">
        <f>IF(Table1[[#This Row],[Cur_Amount Credit]]&gt;0,ROUND(Table1[[#This Row],[Cur_Amount Credit]],2),"")</f>
        <v/>
      </c>
      <c r="AX3112" s="46" t="str">
        <f>LEFT(Table1[[#This Row],[Cur]],3)</f>
        <v/>
      </c>
      <c r="AY3112" s="59"/>
      <c r="AZ3112" s="46"/>
      <c r="BA3112" s="46" t="str">
        <f>IF(Table1[[#This Row],[Cur]]&lt;&gt;"",IF(Table1[[#This Row],[Cur]]="USD","",ExchangeRate),"")</f>
        <v/>
      </c>
      <c r="BB3112" s="46" t="str">
        <f>IF(Table1[[#This Row],[Grant]]&lt;&gt;"",VLOOKUP(Table1[[#This Row],[Grant]],Grants!B:D,3),"")</f>
        <v/>
      </c>
      <c r="BC3112" s="46" t="str">
        <f>TRIM(Table1[[#This Row],[Vendor ID]])</f>
        <v/>
      </c>
      <c r="BD3112">
        <f>IF(Table1[[#This Row],[Reference Number]]=Q3111,BD3111,BD3111+1)</f>
        <v>0</v>
      </c>
    </row>
    <row r="3113" spans="1:56" ht="11.25" customHeight="1" x14ac:dyDescent="0.25">
      <c r="A3113" s="1"/>
      <c r="B3113" s="88" t="str">
        <f>IF(Table1[[#This Row],[Posting Date]]&lt;&gt;"",IF(Table1[[#This Row],[Reference Number]]=Q3112,B3112+1,1),"")</f>
        <v/>
      </c>
      <c r="C3113" s="61"/>
      <c r="D3113" s="61"/>
      <c r="E3113" s="138"/>
      <c r="F3113" s="141" t="str">
        <f>IFERROR(IF(VLOOKUP(Table1[[#This Row],[Budget Code Description]],Dimentions!$X$6:$AC$139,2,FALSE)="","",VLOOKUP(Table1[[#This Row],[Budget Code Description]],Dimentions!$X$6:$AC$139,2,FALSE)),"")</f>
        <v/>
      </c>
      <c r="G3113" s="141"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1" t="str">
        <f>IFERROR(VLOOKUP(Table1[[#This Row],[Budget Code Description]],Table6[#All],8,FALSE),"")</f>
        <v/>
      </c>
      <c r="L3113" s="63"/>
      <c r="M3113" s="65" t="str">
        <f>IFERROR(VLOOKUP(Table1[[#This Row],[Staff ID]],Table2[],2,FALSE),"")</f>
        <v/>
      </c>
      <c r="N3113" s="209" t="str">
        <f>IFERROR(IF(VLOOKUP(Table1[[#This Row],[Budget Code Description]],Dimentions!$X$6:$AC$134,4,FALSE)="","",VLOOKUP(Table1[[#This Row],[Budget Code Description]],Dimentions!$X$6:$AC$134,4,FALSE)),"")</f>
        <v/>
      </c>
      <c r="O3113" s="65" t="str">
        <f>IFERROR(VLOOKUP(Table1[[#This Row],[Vendor ID]],Table549[],2,FALSE),"")</f>
        <v/>
      </c>
      <c r="P3113" s="63"/>
      <c r="Q3113" s="141" t="str">
        <f>IF(Table1[[#This Row],[Posting Date]]&lt;&gt;"",$D$9,"")</f>
        <v/>
      </c>
      <c r="R3113" s="157" t="str">
        <f>IF(Table1[[#This Row],[Posting Date]]&lt;&gt;"",$D$10,"")</f>
        <v/>
      </c>
      <c r="S3113" s="66"/>
      <c r="T3113" s="63"/>
      <c r="U3113" s="67"/>
      <c r="V3113" s="67"/>
      <c r="W3113" s="67" t="str">
        <f t="shared" si="52"/>
        <v/>
      </c>
      <c r="X3113" s="159" t="str">
        <f>IF(E3113="","",(IF(Table1[[#This Row],[Cur]]="USD",Table1[[#This Row],[Cur_Amount Debit]],Table1[[#This Row],[Cur_Amount Debit]]/Table1[[#This Row],[Exchange Rate]])))</f>
        <v/>
      </c>
      <c r="Y3113" s="159" t="str">
        <f>IF(E3113="","",(IF(Table1[[#This Row],[Cur]]="USD",Table1[[#This Row],[Cur_Amount Credit]],Table1[[#This Row],[Cur_Amount Credit]]/ExchangeRate)))</f>
        <v/>
      </c>
      <c r="Z3113" s="201" t="str">
        <f>IF(E3113="","",(Table1[[#This Row],[Debit USD]]-Table1[[#This Row],[Credit USD]]))</f>
        <v/>
      </c>
      <c r="AA3113" s="226"/>
      <c r="AB3113" s="255"/>
      <c r="AC3113" s="1"/>
      <c r="AD3113" s="15"/>
      <c r="AE3113" s="15" t="str">
        <f>IF(AND(OR(Table1[[#This Row],[Account]]="15030",Table1[[#This Row],[Account]]="15035",Table1[[#This Row],[Account]]="20150"),Table1[[#This Row],[Vendor ID]]=""),1,"")</f>
        <v/>
      </c>
      <c r="AF3113" s="15"/>
      <c r="AG3113" s="15"/>
      <c r="AH3113" s="15"/>
      <c r="AI3113" s="46" t="str">
        <f>IF(Table1[[#This Row],[Posting Date]]&lt;&gt;"","GJ-"&amp;CountryID,"")</f>
        <v/>
      </c>
      <c r="AJ3113" s="59" t="str">
        <f>IF(Table1[[#This Row],[Posting Date]]&lt;&gt;"",Table1[[#This Row],[Posting Date]],"")</f>
        <v/>
      </c>
      <c r="AK3113" s="46"/>
      <c r="AL3113" s="46" t="str">
        <f>IF(Table1[[#This Row],[Description]]&lt;&gt;"",Table1[[#This Row],[Description]],"")</f>
        <v/>
      </c>
      <c r="AM3113" s="46" t="str">
        <f>IF(Table1[[#This Row],[Posting Date]]&lt;&gt;"",Table1[[#This Row],[Reference Number]],"")</f>
        <v/>
      </c>
      <c r="AN3113" s="46" t="str">
        <f>TRIM(Table1[[#This Row],[Line '#]])</f>
        <v/>
      </c>
      <c r="AO3113" s="46" t="str">
        <f>TRIM(Table1[[#This Row],[Account]])</f>
        <v/>
      </c>
      <c r="AP3113" s="46" t="str">
        <f>IF(Table1[[#This Row],[Posting Date]]&lt;&gt;"",$D$5,"")</f>
        <v/>
      </c>
      <c r="AQ3113" s="46" t="str">
        <f>TRIM(Table1[[#This Row],[Departments-Prgrams]])</f>
        <v/>
      </c>
      <c r="AR3113" s="46" t="str">
        <f>TRIM(Table1[[#This Row],[Grant]])</f>
        <v/>
      </c>
      <c r="AS3113" s="46" t="str">
        <f>TRIM(Table1[[#This Row],[Staff ID]])</f>
        <v/>
      </c>
      <c r="AT3113" s="46" t="str">
        <f>IF(TRIM(Table1[[#This Row],[Budget Code]])=0,"",TRIM(Table1[[#This Row],[Budget Code]]))</f>
        <v/>
      </c>
      <c r="AU3113" s="46" t="str">
        <f>IF(Table1[[#This Row],[Line Description]]&lt;&gt;"",Table1[[#This Row],[Line Description]],"")</f>
        <v/>
      </c>
      <c r="AV3113" s="46" t="str">
        <f>IF(Table1[[#This Row],[Cur_Amount Debit]]&gt;0,ROUND(Table1[[#This Row],[Cur_Amount Debit]],2),"")</f>
        <v/>
      </c>
      <c r="AW3113" s="46" t="str">
        <f>IF(Table1[[#This Row],[Cur_Amount Credit]]&gt;0,ROUND(Table1[[#This Row],[Cur_Amount Credit]],2),"")</f>
        <v/>
      </c>
      <c r="AX3113" s="46" t="str">
        <f>LEFT(Table1[[#This Row],[Cur]],3)</f>
        <v/>
      </c>
      <c r="AY3113" s="59"/>
      <c r="AZ3113" s="46"/>
      <c r="BA3113" s="46" t="str">
        <f>IF(Table1[[#This Row],[Cur]]&lt;&gt;"",IF(Table1[[#This Row],[Cur]]="USD","",ExchangeRate),"")</f>
        <v/>
      </c>
      <c r="BB3113" s="46" t="str">
        <f>IF(Table1[[#This Row],[Grant]]&lt;&gt;"",VLOOKUP(Table1[[#This Row],[Grant]],Grants!B:D,3),"")</f>
        <v/>
      </c>
      <c r="BC3113" s="46" t="str">
        <f>TRIM(Table1[[#This Row],[Vendor ID]])</f>
        <v/>
      </c>
      <c r="BD3113">
        <f>IF(Table1[[#This Row],[Reference Number]]=Q3112,BD3112,BD3112+1)</f>
        <v>0</v>
      </c>
    </row>
    <row r="3114" spans="1:56" ht="11.25" customHeight="1" x14ac:dyDescent="0.25">
      <c r="A3114" s="1"/>
      <c r="B3114" s="88" t="str">
        <f>IF(Table1[[#This Row],[Posting Date]]&lt;&gt;"",IF(Table1[[#This Row],[Reference Number]]=Q3113,B3113+1,1),"")</f>
        <v/>
      </c>
      <c r="C3114" s="61"/>
      <c r="D3114" s="61"/>
      <c r="E3114" s="138"/>
      <c r="F3114" s="141" t="str">
        <f>IFERROR(IF(VLOOKUP(Table1[[#This Row],[Budget Code Description]],Dimentions!$X$6:$AC$139,2,FALSE)="","",VLOOKUP(Table1[[#This Row],[Budget Code Description]],Dimentions!$X$6:$AC$139,2,FALSE)),"")</f>
        <v/>
      </c>
      <c r="G3114" s="141"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1" t="str">
        <f>IFERROR(VLOOKUP(Table1[[#This Row],[Budget Code Description]],Table6[#All],8,FALSE),"")</f>
        <v/>
      </c>
      <c r="L3114" s="63"/>
      <c r="M3114" s="65" t="str">
        <f>IFERROR(VLOOKUP(Table1[[#This Row],[Staff ID]],Table2[],2,FALSE),"")</f>
        <v/>
      </c>
      <c r="N3114" s="209" t="str">
        <f>IFERROR(IF(VLOOKUP(Table1[[#This Row],[Budget Code Description]],Dimentions!$X$6:$AC$134,4,FALSE)="","",VLOOKUP(Table1[[#This Row],[Budget Code Description]],Dimentions!$X$6:$AC$134,4,FALSE)),"")</f>
        <v/>
      </c>
      <c r="O3114" s="65" t="str">
        <f>IFERROR(VLOOKUP(Table1[[#This Row],[Vendor ID]],Table549[],2,FALSE),"")</f>
        <v/>
      </c>
      <c r="P3114" s="63"/>
      <c r="Q3114" s="141" t="str">
        <f>IF(Table1[[#This Row],[Posting Date]]&lt;&gt;"",$D$9,"")</f>
        <v/>
      </c>
      <c r="R3114" s="157" t="str">
        <f>IF(Table1[[#This Row],[Posting Date]]&lt;&gt;"",$D$10,"")</f>
        <v/>
      </c>
      <c r="S3114" s="66"/>
      <c r="T3114" s="63"/>
      <c r="U3114" s="67"/>
      <c r="V3114" s="67"/>
      <c r="W3114" s="67" t="str">
        <f t="shared" si="52"/>
        <v/>
      </c>
      <c r="X3114" s="159" t="str">
        <f>IF(E3114="","",(IF(Table1[[#This Row],[Cur]]="USD",Table1[[#This Row],[Cur_Amount Debit]],Table1[[#This Row],[Cur_Amount Debit]]/Table1[[#This Row],[Exchange Rate]])))</f>
        <v/>
      </c>
      <c r="Y3114" s="159" t="str">
        <f>IF(E3114="","",(IF(Table1[[#This Row],[Cur]]="USD",Table1[[#This Row],[Cur_Amount Credit]],Table1[[#This Row],[Cur_Amount Credit]]/ExchangeRate)))</f>
        <v/>
      </c>
      <c r="Z3114" s="201" t="str">
        <f>IF(E3114="","",(Table1[[#This Row],[Debit USD]]-Table1[[#This Row],[Credit USD]]))</f>
        <v/>
      </c>
      <c r="AA3114" s="226"/>
      <c r="AB3114" s="255"/>
      <c r="AC3114" s="1"/>
      <c r="AD3114" s="15"/>
      <c r="AE3114" s="15" t="str">
        <f>IF(AND(OR(Table1[[#This Row],[Account]]="15030",Table1[[#This Row],[Account]]="15035",Table1[[#This Row],[Account]]="20150"),Table1[[#This Row],[Vendor ID]]=""),1,"")</f>
        <v/>
      </c>
      <c r="AF3114" s="15"/>
      <c r="AG3114" s="15"/>
      <c r="AH3114" s="15"/>
      <c r="AI3114" s="46" t="str">
        <f>IF(Table1[[#This Row],[Posting Date]]&lt;&gt;"","GJ-"&amp;CountryID,"")</f>
        <v/>
      </c>
      <c r="AJ3114" s="59" t="str">
        <f>IF(Table1[[#This Row],[Posting Date]]&lt;&gt;"",Table1[[#This Row],[Posting Date]],"")</f>
        <v/>
      </c>
      <c r="AK3114" s="46"/>
      <c r="AL3114" s="46" t="str">
        <f>IF(Table1[[#This Row],[Description]]&lt;&gt;"",Table1[[#This Row],[Description]],"")</f>
        <v/>
      </c>
      <c r="AM3114" s="46" t="str">
        <f>IF(Table1[[#This Row],[Posting Date]]&lt;&gt;"",Table1[[#This Row],[Reference Number]],"")</f>
        <v/>
      </c>
      <c r="AN3114" s="46" t="str">
        <f>TRIM(Table1[[#This Row],[Line '#]])</f>
        <v/>
      </c>
      <c r="AO3114" s="46" t="str">
        <f>TRIM(Table1[[#This Row],[Account]])</f>
        <v/>
      </c>
      <c r="AP3114" s="46" t="str">
        <f>IF(Table1[[#This Row],[Posting Date]]&lt;&gt;"",$D$5,"")</f>
        <v/>
      </c>
      <c r="AQ3114" s="46" t="str">
        <f>TRIM(Table1[[#This Row],[Departments-Prgrams]])</f>
        <v/>
      </c>
      <c r="AR3114" s="46" t="str">
        <f>TRIM(Table1[[#This Row],[Grant]])</f>
        <v/>
      </c>
      <c r="AS3114" s="46" t="str">
        <f>TRIM(Table1[[#This Row],[Staff ID]])</f>
        <v/>
      </c>
      <c r="AT3114" s="46" t="str">
        <f>IF(TRIM(Table1[[#This Row],[Budget Code]])=0,"",TRIM(Table1[[#This Row],[Budget Code]]))</f>
        <v/>
      </c>
      <c r="AU3114" s="46" t="str">
        <f>IF(Table1[[#This Row],[Line Description]]&lt;&gt;"",Table1[[#This Row],[Line Description]],"")</f>
        <v/>
      </c>
      <c r="AV3114" s="46" t="str">
        <f>IF(Table1[[#This Row],[Cur_Amount Debit]]&gt;0,ROUND(Table1[[#This Row],[Cur_Amount Debit]],2),"")</f>
        <v/>
      </c>
      <c r="AW3114" s="46" t="str">
        <f>IF(Table1[[#This Row],[Cur_Amount Credit]]&gt;0,ROUND(Table1[[#This Row],[Cur_Amount Credit]],2),"")</f>
        <v/>
      </c>
      <c r="AX3114" s="46" t="str">
        <f>LEFT(Table1[[#This Row],[Cur]],3)</f>
        <v/>
      </c>
      <c r="AY3114" s="59"/>
      <c r="AZ3114" s="46"/>
      <c r="BA3114" s="46" t="str">
        <f>IF(Table1[[#This Row],[Cur]]&lt;&gt;"",IF(Table1[[#This Row],[Cur]]="USD","",ExchangeRate),"")</f>
        <v/>
      </c>
      <c r="BB3114" s="46" t="str">
        <f>IF(Table1[[#This Row],[Grant]]&lt;&gt;"",VLOOKUP(Table1[[#This Row],[Grant]],Grants!B:D,3),"")</f>
        <v/>
      </c>
      <c r="BC3114" s="46" t="str">
        <f>TRIM(Table1[[#This Row],[Vendor ID]])</f>
        <v/>
      </c>
      <c r="BD3114">
        <f>IF(Table1[[#This Row],[Reference Number]]=Q3113,BD3113,BD3113+1)</f>
        <v>0</v>
      </c>
    </row>
    <row r="3115" spans="1:56" ht="11.25" customHeight="1" x14ac:dyDescent="0.25">
      <c r="A3115" s="1"/>
      <c r="B3115" s="88" t="str">
        <f>IF(Table1[[#This Row],[Posting Date]]&lt;&gt;"",IF(Table1[[#This Row],[Reference Number]]=Q3114,B3114+1,1),"")</f>
        <v/>
      </c>
      <c r="C3115" s="61"/>
      <c r="D3115" s="61"/>
      <c r="E3115" s="138"/>
      <c r="F3115" s="141" t="str">
        <f>IFERROR(IF(VLOOKUP(Table1[[#This Row],[Budget Code Description]],Dimentions!$X$6:$AC$139,2,FALSE)="","",VLOOKUP(Table1[[#This Row],[Budget Code Description]],Dimentions!$X$6:$AC$139,2,FALSE)),"")</f>
        <v/>
      </c>
      <c r="G3115" s="141"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1" t="str">
        <f>IFERROR(VLOOKUP(Table1[[#This Row],[Budget Code Description]],Table6[#All],8,FALSE),"")</f>
        <v/>
      </c>
      <c r="L3115" s="63"/>
      <c r="M3115" s="65" t="str">
        <f>IFERROR(VLOOKUP(Table1[[#This Row],[Staff ID]],Table2[],2,FALSE),"")</f>
        <v/>
      </c>
      <c r="N3115" s="209" t="str">
        <f>IFERROR(IF(VLOOKUP(Table1[[#This Row],[Budget Code Description]],Dimentions!$X$6:$AC$134,4,FALSE)="","",VLOOKUP(Table1[[#This Row],[Budget Code Description]],Dimentions!$X$6:$AC$134,4,FALSE)),"")</f>
        <v/>
      </c>
      <c r="O3115" s="65" t="str">
        <f>IFERROR(VLOOKUP(Table1[[#This Row],[Vendor ID]],Table549[],2,FALSE),"")</f>
        <v/>
      </c>
      <c r="P3115" s="63"/>
      <c r="Q3115" s="141" t="str">
        <f>IF(Table1[[#This Row],[Posting Date]]&lt;&gt;"",$D$9,"")</f>
        <v/>
      </c>
      <c r="R3115" s="157" t="str">
        <f>IF(Table1[[#This Row],[Posting Date]]&lt;&gt;"",$D$10,"")</f>
        <v/>
      </c>
      <c r="S3115" s="66"/>
      <c r="T3115" s="63"/>
      <c r="U3115" s="67"/>
      <c r="V3115" s="67"/>
      <c r="W3115" s="67" t="str">
        <f t="shared" si="52"/>
        <v/>
      </c>
      <c r="X3115" s="159" t="str">
        <f>IF(E3115="","",(IF(Table1[[#This Row],[Cur]]="USD",Table1[[#This Row],[Cur_Amount Debit]],Table1[[#This Row],[Cur_Amount Debit]]/Table1[[#This Row],[Exchange Rate]])))</f>
        <v/>
      </c>
      <c r="Y3115" s="159" t="str">
        <f>IF(E3115="","",(IF(Table1[[#This Row],[Cur]]="USD",Table1[[#This Row],[Cur_Amount Credit]],Table1[[#This Row],[Cur_Amount Credit]]/ExchangeRate)))</f>
        <v/>
      </c>
      <c r="Z3115" s="201" t="str">
        <f>IF(E3115="","",(Table1[[#This Row],[Debit USD]]-Table1[[#This Row],[Credit USD]]))</f>
        <v/>
      </c>
      <c r="AA3115" s="226"/>
      <c r="AB3115" s="255"/>
      <c r="AC3115" s="1"/>
      <c r="AD3115" s="15"/>
      <c r="AE3115" s="15" t="str">
        <f>IF(AND(OR(Table1[[#This Row],[Account]]="15030",Table1[[#This Row],[Account]]="15035",Table1[[#This Row],[Account]]="20150"),Table1[[#This Row],[Vendor ID]]=""),1,"")</f>
        <v/>
      </c>
      <c r="AF3115" s="15"/>
      <c r="AG3115" s="15"/>
      <c r="AH3115" s="15"/>
      <c r="AI3115" s="46" t="str">
        <f>IF(Table1[[#This Row],[Posting Date]]&lt;&gt;"","GJ-"&amp;CountryID,"")</f>
        <v/>
      </c>
      <c r="AJ3115" s="59" t="str">
        <f>IF(Table1[[#This Row],[Posting Date]]&lt;&gt;"",Table1[[#This Row],[Posting Date]],"")</f>
        <v/>
      </c>
      <c r="AK3115" s="46"/>
      <c r="AL3115" s="46" t="str">
        <f>IF(Table1[[#This Row],[Description]]&lt;&gt;"",Table1[[#This Row],[Description]],"")</f>
        <v/>
      </c>
      <c r="AM3115" s="46" t="str">
        <f>IF(Table1[[#This Row],[Posting Date]]&lt;&gt;"",Table1[[#This Row],[Reference Number]],"")</f>
        <v/>
      </c>
      <c r="AN3115" s="46" t="str">
        <f>TRIM(Table1[[#This Row],[Line '#]])</f>
        <v/>
      </c>
      <c r="AO3115" s="46" t="str">
        <f>TRIM(Table1[[#This Row],[Account]])</f>
        <v/>
      </c>
      <c r="AP3115" s="46" t="str">
        <f>IF(Table1[[#This Row],[Posting Date]]&lt;&gt;"",$D$5,"")</f>
        <v/>
      </c>
      <c r="AQ3115" s="46" t="str">
        <f>TRIM(Table1[[#This Row],[Departments-Prgrams]])</f>
        <v/>
      </c>
      <c r="AR3115" s="46" t="str">
        <f>TRIM(Table1[[#This Row],[Grant]])</f>
        <v/>
      </c>
      <c r="AS3115" s="46" t="str">
        <f>TRIM(Table1[[#This Row],[Staff ID]])</f>
        <v/>
      </c>
      <c r="AT3115" s="46" t="str">
        <f>IF(TRIM(Table1[[#This Row],[Budget Code]])=0,"",TRIM(Table1[[#This Row],[Budget Code]]))</f>
        <v/>
      </c>
      <c r="AU3115" s="46" t="str">
        <f>IF(Table1[[#This Row],[Line Description]]&lt;&gt;"",Table1[[#This Row],[Line Description]],"")</f>
        <v/>
      </c>
      <c r="AV3115" s="46" t="str">
        <f>IF(Table1[[#This Row],[Cur_Amount Debit]]&gt;0,ROUND(Table1[[#This Row],[Cur_Amount Debit]],2),"")</f>
        <v/>
      </c>
      <c r="AW3115" s="46" t="str">
        <f>IF(Table1[[#This Row],[Cur_Amount Credit]]&gt;0,ROUND(Table1[[#This Row],[Cur_Amount Credit]],2),"")</f>
        <v/>
      </c>
      <c r="AX3115" s="46" t="str">
        <f>LEFT(Table1[[#This Row],[Cur]],3)</f>
        <v/>
      </c>
      <c r="AY3115" s="59"/>
      <c r="AZ3115" s="46"/>
      <c r="BA3115" s="46" t="str">
        <f>IF(Table1[[#This Row],[Cur]]&lt;&gt;"",IF(Table1[[#This Row],[Cur]]="USD","",ExchangeRate),"")</f>
        <v/>
      </c>
      <c r="BB3115" s="46" t="str">
        <f>IF(Table1[[#This Row],[Grant]]&lt;&gt;"",VLOOKUP(Table1[[#This Row],[Grant]],Grants!B:D,3),"")</f>
        <v/>
      </c>
      <c r="BC3115" s="46" t="str">
        <f>TRIM(Table1[[#This Row],[Vendor ID]])</f>
        <v/>
      </c>
      <c r="BD3115">
        <f>IF(Table1[[#This Row],[Reference Number]]=Q3114,BD3114,BD3114+1)</f>
        <v>0</v>
      </c>
    </row>
    <row r="3116" spans="1:56" ht="11.25" customHeight="1" x14ac:dyDescent="0.25">
      <c r="A3116" s="1"/>
      <c r="B3116" s="88" t="str">
        <f>IF(Table1[[#This Row],[Posting Date]]&lt;&gt;"",IF(Table1[[#This Row],[Reference Number]]=Q3115,B3115+1,1),"")</f>
        <v/>
      </c>
      <c r="C3116" s="61"/>
      <c r="D3116" s="61"/>
      <c r="E3116" s="138"/>
      <c r="F3116" s="141" t="str">
        <f>IFERROR(IF(VLOOKUP(Table1[[#This Row],[Budget Code Description]],Dimentions!$X$6:$AC$139,2,FALSE)="","",VLOOKUP(Table1[[#This Row],[Budget Code Description]],Dimentions!$X$6:$AC$139,2,FALSE)),"")</f>
        <v/>
      </c>
      <c r="G3116" s="141"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1" t="str">
        <f>IFERROR(VLOOKUP(Table1[[#This Row],[Budget Code Description]],Table6[#All],8,FALSE),"")</f>
        <v/>
      </c>
      <c r="L3116" s="63"/>
      <c r="M3116" s="65" t="str">
        <f>IFERROR(VLOOKUP(Table1[[#This Row],[Staff ID]],Table2[],2,FALSE),"")</f>
        <v/>
      </c>
      <c r="N3116" s="209" t="str">
        <f>IFERROR(IF(VLOOKUP(Table1[[#This Row],[Budget Code Description]],Dimentions!$X$6:$AC$134,4,FALSE)="","",VLOOKUP(Table1[[#This Row],[Budget Code Description]],Dimentions!$X$6:$AC$134,4,FALSE)),"")</f>
        <v/>
      </c>
      <c r="O3116" s="65" t="str">
        <f>IFERROR(VLOOKUP(Table1[[#This Row],[Vendor ID]],Table549[],2,FALSE),"")</f>
        <v/>
      </c>
      <c r="P3116" s="63"/>
      <c r="Q3116" s="141" t="str">
        <f>IF(Table1[[#This Row],[Posting Date]]&lt;&gt;"",$D$9,"")</f>
        <v/>
      </c>
      <c r="R3116" s="157" t="str">
        <f>IF(Table1[[#This Row],[Posting Date]]&lt;&gt;"",$D$10,"")</f>
        <v/>
      </c>
      <c r="S3116" s="66"/>
      <c r="T3116" s="63"/>
      <c r="U3116" s="67"/>
      <c r="V3116" s="67"/>
      <c r="W3116" s="67" t="str">
        <f t="shared" si="52"/>
        <v/>
      </c>
      <c r="X3116" s="159" t="str">
        <f>IF(E3116="","",(IF(Table1[[#This Row],[Cur]]="USD",Table1[[#This Row],[Cur_Amount Debit]],Table1[[#This Row],[Cur_Amount Debit]]/Table1[[#This Row],[Exchange Rate]])))</f>
        <v/>
      </c>
      <c r="Y3116" s="159" t="str">
        <f>IF(E3116="","",(IF(Table1[[#This Row],[Cur]]="USD",Table1[[#This Row],[Cur_Amount Credit]],Table1[[#This Row],[Cur_Amount Credit]]/ExchangeRate)))</f>
        <v/>
      </c>
      <c r="Z3116" s="201" t="str">
        <f>IF(E3116="","",(Table1[[#This Row],[Debit USD]]-Table1[[#This Row],[Credit USD]]))</f>
        <v/>
      </c>
      <c r="AA3116" s="226"/>
      <c r="AB3116" s="255"/>
      <c r="AC3116" s="1"/>
      <c r="AD3116" s="15"/>
      <c r="AE3116" s="15" t="str">
        <f>IF(AND(OR(Table1[[#This Row],[Account]]="15030",Table1[[#This Row],[Account]]="15035",Table1[[#This Row],[Account]]="20150"),Table1[[#This Row],[Vendor ID]]=""),1,"")</f>
        <v/>
      </c>
      <c r="AF3116" s="15"/>
      <c r="AG3116" s="15"/>
      <c r="AH3116" s="15"/>
      <c r="AI3116" s="46" t="str">
        <f>IF(Table1[[#This Row],[Posting Date]]&lt;&gt;"","GJ-"&amp;CountryID,"")</f>
        <v/>
      </c>
      <c r="AJ3116" s="59" t="str">
        <f>IF(Table1[[#This Row],[Posting Date]]&lt;&gt;"",Table1[[#This Row],[Posting Date]],"")</f>
        <v/>
      </c>
      <c r="AK3116" s="46"/>
      <c r="AL3116" s="46" t="str">
        <f>IF(Table1[[#This Row],[Description]]&lt;&gt;"",Table1[[#This Row],[Description]],"")</f>
        <v/>
      </c>
      <c r="AM3116" s="46" t="str">
        <f>IF(Table1[[#This Row],[Posting Date]]&lt;&gt;"",Table1[[#This Row],[Reference Number]],"")</f>
        <v/>
      </c>
      <c r="AN3116" s="46" t="str">
        <f>TRIM(Table1[[#This Row],[Line '#]])</f>
        <v/>
      </c>
      <c r="AO3116" s="46" t="str">
        <f>TRIM(Table1[[#This Row],[Account]])</f>
        <v/>
      </c>
      <c r="AP3116" s="46" t="str">
        <f>IF(Table1[[#This Row],[Posting Date]]&lt;&gt;"",$D$5,"")</f>
        <v/>
      </c>
      <c r="AQ3116" s="46" t="str">
        <f>TRIM(Table1[[#This Row],[Departments-Prgrams]])</f>
        <v/>
      </c>
      <c r="AR3116" s="46" t="str">
        <f>TRIM(Table1[[#This Row],[Grant]])</f>
        <v/>
      </c>
      <c r="AS3116" s="46" t="str">
        <f>TRIM(Table1[[#This Row],[Staff ID]])</f>
        <v/>
      </c>
      <c r="AT3116" s="46" t="str">
        <f>IF(TRIM(Table1[[#This Row],[Budget Code]])=0,"",TRIM(Table1[[#This Row],[Budget Code]]))</f>
        <v/>
      </c>
      <c r="AU3116" s="46" t="str">
        <f>IF(Table1[[#This Row],[Line Description]]&lt;&gt;"",Table1[[#This Row],[Line Description]],"")</f>
        <v/>
      </c>
      <c r="AV3116" s="46" t="str">
        <f>IF(Table1[[#This Row],[Cur_Amount Debit]]&gt;0,ROUND(Table1[[#This Row],[Cur_Amount Debit]],2),"")</f>
        <v/>
      </c>
      <c r="AW3116" s="46" t="str">
        <f>IF(Table1[[#This Row],[Cur_Amount Credit]]&gt;0,ROUND(Table1[[#This Row],[Cur_Amount Credit]],2),"")</f>
        <v/>
      </c>
      <c r="AX3116" s="46" t="str">
        <f>LEFT(Table1[[#This Row],[Cur]],3)</f>
        <v/>
      </c>
      <c r="AY3116" s="59"/>
      <c r="AZ3116" s="46"/>
      <c r="BA3116" s="46" t="str">
        <f>IF(Table1[[#This Row],[Cur]]&lt;&gt;"",IF(Table1[[#This Row],[Cur]]="USD","",ExchangeRate),"")</f>
        <v/>
      </c>
      <c r="BB3116" s="46" t="str">
        <f>IF(Table1[[#This Row],[Grant]]&lt;&gt;"",VLOOKUP(Table1[[#This Row],[Grant]],Grants!B:D,3),"")</f>
        <v/>
      </c>
      <c r="BC3116" s="46" t="str">
        <f>TRIM(Table1[[#This Row],[Vendor ID]])</f>
        <v/>
      </c>
      <c r="BD3116">
        <f>IF(Table1[[#This Row],[Reference Number]]=Q3115,BD3115,BD3115+1)</f>
        <v>0</v>
      </c>
    </row>
    <row r="3117" spans="1:56" ht="11.25" customHeight="1" x14ac:dyDescent="0.25">
      <c r="A3117" s="1"/>
      <c r="B3117" s="88" t="str">
        <f>IF(Table1[[#This Row],[Posting Date]]&lt;&gt;"",IF(Table1[[#This Row],[Reference Number]]=Q3116,B3116+1,1),"")</f>
        <v/>
      </c>
      <c r="C3117" s="61"/>
      <c r="D3117" s="61"/>
      <c r="E3117" s="138"/>
      <c r="F3117" s="141" t="str">
        <f>IFERROR(IF(VLOOKUP(Table1[[#This Row],[Budget Code Description]],Dimentions!$X$6:$AC$139,2,FALSE)="","",VLOOKUP(Table1[[#This Row],[Budget Code Description]],Dimentions!$X$6:$AC$139,2,FALSE)),"")</f>
        <v/>
      </c>
      <c r="G3117" s="141"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1" t="str">
        <f>IFERROR(VLOOKUP(Table1[[#This Row],[Budget Code Description]],Table6[#All],8,FALSE),"")</f>
        <v/>
      </c>
      <c r="L3117" s="63"/>
      <c r="M3117" s="65" t="str">
        <f>IFERROR(VLOOKUP(Table1[[#This Row],[Staff ID]],Table2[],2,FALSE),"")</f>
        <v/>
      </c>
      <c r="N3117" s="209" t="str">
        <f>IFERROR(IF(VLOOKUP(Table1[[#This Row],[Budget Code Description]],Dimentions!$X$6:$AC$134,4,FALSE)="","",VLOOKUP(Table1[[#This Row],[Budget Code Description]],Dimentions!$X$6:$AC$134,4,FALSE)),"")</f>
        <v/>
      </c>
      <c r="O3117" s="65" t="str">
        <f>IFERROR(VLOOKUP(Table1[[#This Row],[Vendor ID]],Table549[],2,FALSE),"")</f>
        <v/>
      </c>
      <c r="P3117" s="63"/>
      <c r="Q3117" s="141" t="str">
        <f>IF(Table1[[#This Row],[Posting Date]]&lt;&gt;"",$D$9,"")</f>
        <v/>
      </c>
      <c r="R3117" s="157" t="str">
        <f>IF(Table1[[#This Row],[Posting Date]]&lt;&gt;"",$D$10,"")</f>
        <v/>
      </c>
      <c r="S3117" s="66"/>
      <c r="T3117" s="63"/>
      <c r="U3117" s="67"/>
      <c r="V3117" s="67"/>
      <c r="W3117" s="67" t="str">
        <f t="shared" si="52"/>
        <v/>
      </c>
      <c r="X3117" s="159" t="str">
        <f>IF(E3117="","",(IF(Table1[[#This Row],[Cur]]="USD",Table1[[#This Row],[Cur_Amount Debit]],Table1[[#This Row],[Cur_Amount Debit]]/Table1[[#This Row],[Exchange Rate]])))</f>
        <v/>
      </c>
      <c r="Y3117" s="159" t="str">
        <f>IF(E3117="","",(IF(Table1[[#This Row],[Cur]]="USD",Table1[[#This Row],[Cur_Amount Credit]],Table1[[#This Row],[Cur_Amount Credit]]/ExchangeRate)))</f>
        <v/>
      </c>
      <c r="Z3117" s="201" t="str">
        <f>IF(E3117="","",(Table1[[#This Row],[Debit USD]]-Table1[[#This Row],[Credit USD]]))</f>
        <v/>
      </c>
      <c r="AA3117" s="226"/>
      <c r="AB3117" s="255"/>
      <c r="AC3117" s="1"/>
      <c r="AD3117" s="15"/>
      <c r="AE3117" s="15" t="str">
        <f>IF(AND(OR(Table1[[#This Row],[Account]]="15030",Table1[[#This Row],[Account]]="15035",Table1[[#This Row],[Account]]="20150"),Table1[[#This Row],[Vendor ID]]=""),1,"")</f>
        <v/>
      </c>
      <c r="AF3117" s="15"/>
      <c r="AG3117" s="15"/>
      <c r="AH3117" s="15"/>
      <c r="AI3117" s="46" t="str">
        <f>IF(Table1[[#This Row],[Posting Date]]&lt;&gt;"","GJ-"&amp;CountryID,"")</f>
        <v/>
      </c>
      <c r="AJ3117" s="59" t="str">
        <f>IF(Table1[[#This Row],[Posting Date]]&lt;&gt;"",Table1[[#This Row],[Posting Date]],"")</f>
        <v/>
      </c>
      <c r="AK3117" s="46"/>
      <c r="AL3117" s="46" t="str">
        <f>IF(Table1[[#This Row],[Description]]&lt;&gt;"",Table1[[#This Row],[Description]],"")</f>
        <v/>
      </c>
      <c r="AM3117" s="46" t="str">
        <f>IF(Table1[[#This Row],[Posting Date]]&lt;&gt;"",Table1[[#This Row],[Reference Number]],"")</f>
        <v/>
      </c>
      <c r="AN3117" s="46" t="str">
        <f>TRIM(Table1[[#This Row],[Line '#]])</f>
        <v/>
      </c>
      <c r="AO3117" s="46" t="str">
        <f>TRIM(Table1[[#This Row],[Account]])</f>
        <v/>
      </c>
      <c r="AP3117" s="46" t="str">
        <f>IF(Table1[[#This Row],[Posting Date]]&lt;&gt;"",$D$5,"")</f>
        <v/>
      </c>
      <c r="AQ3117" s="46" t="str">
        <f>TRIM(Table1[[#This Row],[Departments-Prgrams]])</f>
        <v/>
      </c>
      <c r="AR3117" s="46" t="str">
        <f>TRIM(Table1[[#This Row],[Grant]])</f>
        <v/>
      </c>
      <c r="AS3117" s="46" t="str">
        <f>TRIM(Table1[[#This Row],[Staff ID]])</f>
        <v/>
      </c>
      <c r="AT3117" s="46" t="str">
        <f>IF(TRIM(Table1[[#This Row],[Budget Code]])=0,"",TRIM(Table1[[#This Row],[Budget Code]]))</f>
        <v/>
      </c>
      <c r="AU3117" s="46" t="str">
        <f>IF(Table1[[#This Row],[Line Description]]&lt;&gt;"",Table1[[#This Row],[Line Description]],"")</f>
        <v/>
      </c>
      <c r="AV3117" s="46" t="str">
        <f>IF(Table1[[#This Row],[Cur_Amount Debit]]&gt;0,ROUND(Table1[[#This Row],[Cur_Amount Debit]],2),"")</f>
        <v/>
      </c>
      <c r="AW3117" s="46" t="str">
        <f>IF(Table1[[#This Row],[Cur_Amount Credit]]&gt;0,ROUND(Table1[[#This Row],[Cur_Amount Credit]],2),"")</f>
        <v/>
      </c>
      <c r="AX3117" s="46" t="str">
        <f>LEFT(Table1[[#This Row],[Cur]],3)</f>
        <v/>
      </c>
      <c r="AY3117" s="59"/>
      <c r="AZ3117" s="46"/>
      <c r="BA3117" s="46" t="str">
        <f>IF(Table1[[#This Row],[Cur]]&lt;&gt;"",IF(Table1[[#This Row],[Cur]]="USD","",ExchangeRate),"")</f>
        <v/>
      </c>
      <c r="BB3117" s="46" t="str">
        <f>IF(Table1[[#This Row],[Grant]]&lt;&gt;"",VLOOKUP(Table1[[#This Row],[Grant]],Grants!B:D,3),"")</f>
        <v/>
      </c>
      <c r="BC3117" s="46" t="str">
        <f>TRIM(Table1[[#This Row],[Vendor ID]])</f>
        <v/>
      </c>
      <c r="BD3117">
        <f>IF(Table1[[#This Row],[Reference Number]]=Q3116,BD3116,BD3116+1)</f>
        <v>0</v>
      </c>
    </row>
    <row r="3118" spans="1:56" ht="11.25" customHeight="1" x14ac:dyDescent="0.25">
      <c r="A3118" s="1"/>
      <c r="B3118" s="88" t="str">
        <f>IF(Table1[[#This Row],[Posting Date]]&lt;&gt;"",IF(Table1[[#This Row],[Reference Number]]=Q3117,B3117+1,1),"")</f>
        <v/>
      </c>
      <c r="C3118" s="61"/>
      <c r="D3118" s="61"/>
      <c r="E3118" s="138"/>
      <c r="F3118" s="141" t="str">
        <f>IFERROR(IF(VLOOKUP(Table1[[#This Row],[Budget Code Description]],Dimentions!$X$6:$AC$139,2,FALSE)="","",VLOOKUP(Table1[[#This Row],[Budget Code Description]],Dimentions!$X$6:$AC$139,2,FALSE)),"")</f>
        <v/>
      </c>
      <c r="G3118" s="141"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1" t="str">
        <f>IFERROR(VLOOKUP(Table1[[#This Row],[Budget Code Description]],Table6[#All],8,FALSE),"")</f>
        <v/>
      </c>
      <c r="L3118" s="63"/>
      <c r="M3118" s="65" t="str">
        <f>IFERROR(VLOOKUP(Table1[[#This Row],[Staff ID]],Table2[],2,FALSE),"")</f>
        <v/>
      </c>
      <c r="N3118" s="209" t="str">
        <f>IFERROR(IF(VLOOKUP(Table1[[#This Row],[Budget Code Description]],Dimentions!$X$6:$AC$134,4,FALSE)="","",VLOOKUP(Table1[[#This Row],[Budget Code Description]],Dimentions!$X$6:$AC$134,4,FALSE)),"")</f>
        <v/>
      </c>
      <c r="O3118" s="65" t="str">
        <f>IFERROR(VLOOKUP(Table1[[#This Row],[Vendor ID]],Table549[],2,FALSE),"")</f>
        <v/>
      </c>
      <c r="P3118" s="63"/>
      <c r="Q3118" s="141" t="str">
        <f>IF(Table1[[#This Row],[Posting Date]]&lt;&gt;"",$D$9,"")</f>
        <v/>
      </c>
      <c r="R3118" s="157" t="str">
        <f>IF(Table1[[#This Row],[Posting Date]]&lt;&gt;"",$D$10,"")</f>
        <v/>
      </c>
      <c r="S3118" s="66"/>
      <c r="T3118" s="63"/>
      <c r="U3118" s="67"/>
      <c r="V3118" s="67"/>
      <c r="W3118" s="67" t="str">
        <f t="shared" si="52"/>
        <v/>
      </c>
      <c r="X3118" s="159" t="str">
        <f>IF(E3118="","",(IF(Table1[[#This Row],[Cur]]="USD",Table1[[#This Row],[Cur_Amount Debit]],Table1[[#This Row],[Cur_Amount Debit]]/Table1[[#This Row],[Exchange Rate]])))</f>
        <v/>
      </c>
      <c r="Y3118" s="159" t="str">
        <f>IF(E3118="","",(IF(Table1[[#This Row],[Cur]]="USD",Table1[[#This Row],[Cur_Amount Credit]],Table1[[#This Row],[Cur_Amount Credit]]/ExchangeRate)))</f>
        <v/>
      </c>
      <c r="Z3118" s="201" t="str">
        <f>IF(E3118="","",(Table1[[#This Row],[Debit USD]]-Table1[[#This Row],[Credit USD]]))</f>
        <v/>
      </c>
      <c r="AA3118" s="226"/>
      <c r="AB3118" s="255"/>
      <c r="AC3118" s="1"/>
      <c r="AD3118" s="15"/>
      <c r="AE3118" s="15" t="str">
        <f>IF(AND(OR(Table1[[#This Row],[Account]]="15030",Table1[[#This Row],[Account]]="15035",Table1[[#This Row],[Account]]="20150"),Table1[[#This Row],[Vendor ID]]=""),1,"")</f>
        <v/>
      </c>
      <c r="AF3118" s="15"/>
      <c r="AG3118" s="15"/>
      <c r="AH3118" s="15"/>
      <c r="AI3118" s="46" t="str">
        <f>IF(Table1[[#This Row],[Posting Date]]&lt;&gt;"","GJ-"&amp;CountryID,"")</f>
        <v/>
      </c>
      <c r="AJ3118" s="59" t="str">
        <f>IF(Table1[[#This Row],[Posting Date]]&lt;&gt;"",Table1[[#This Row],[Posting Date]],"")</f>
        <v/>
      </c>
      <c r="AK3118" s="46"/>
      <c r="AL3118" s="46" t="str">
        <f>IF(Table1[[#This Row],[Description]]&lt;&gt;"",Table1[[#This Row],[Description]],"")</f>
        <v/>
      </c>
      <c r="AM3118" s="46" t="str">
        <f>IF(Table1[[#This Row],[Posting Date]]&lt;&gt;"",Table1[[#This Row],[Reference Number]],"")</f>
        <v/>
      </c>
      <c r="AN3118" s="46" t="str">
        <f>TRIM(Table1[[#This Row],[Line '#]])</f>
        <v/>
      </c>
      <c r="AO3118" s="46" t="str">
        <f>TRIM(Table1[[#This Row],[Account]])</f>
        <v/>
      </c>
      <c r="AP3118" s="46" t="str">
        <f>IF(Table1[[#This Row],[Posting Date]]&lt;&gt;"",$D$5,"")</f>
        <v/>
      </c>
      <c r="AQ3118" s="46" t="str">
        <f>TRIM(Table1[[#This Row],[Departments-Prgrams]])</f>
        <v/>
      </c>
      <c r="AR3118" s="46" t="str">
        <f>TRIM(Table1[[#This Row],[Grant]])</f>
        <v/>
      </c>
      <c r="AS3118" s="46" t="str">
        <f>TRIM(Table1[[#This Row],[Staff ID]])</f>
        <v/>
      </c>
      <c r="AT3118" s="46" t="str">
        <f>IF(TRIM(Table1[[#This Row],[Budget Code]])=0,"",TRIM(Table1[[#This Row],[Budget Code]]))</f>
        <v/>
      </c>
      <c r="AU3118" s="46" t="str">
        <f>IF(Table1[[#This Row],[Line Description]]&lt;&gt;"",Table1[[#This Row],[Line Description]],"")</f>
        <v/>
      </c>
      <c r="AV3118" s="46" t="str">
        <f>IF(Table1[[#This Row],[Cur_Amount Debit]]&gt;0,ROUND(Table1[[#This Row],[Cur_Amount Debit]],2),"")</f>
        <v/>
      </c>
      <c r="AW3118" s="46" t="str">
        <f>IF(Table1[[#This Row],[Cur_Amount Credit]]&gt;0,ROUND(Table1[[#This Row],[Cur_Amount Credit]],2),"")</f>
        <v/>
      </c>
      <c r="AX3118" s="46" t="str">
        <f>LEFT(Table1[[#This Row],[Cur]],3)</f>
        <v/>
      </c>
      <c r="AY3118" s="59"/>
      <c r="AZ3118" s="46"/>
      <c r="BA3118" s="46" t="str">
        <f>IF(Table1[[#This Row],[Cur]]&lt;&gt;"",IF(Table1[[#This Row],[Cur]]="USD","",ExchangeRate),"")</f>
        <v/>
      </c>
      <c r="BB3118" s="46" t="str">
        <f>IF(Table1[[#This Row],[Grant]]&lt;&gt;"",VLOOKUP(Table1[[#This Row],[Grant]],Grants!B:D,3),"")</f>
        <v/>
      </c>
      <c r="BC3118" s="46" t="str">
        <f>TRIM(Table1[[#This Row],[Vendor ID]])</f>
        <v/>
      </c>
      <c r="BD3118">
        <f>IF(Table1[[#This Row],[Reference Number]]=Q3117,BD3117,BD3117+1)</f>
        <v>0</v>
      </c>
    </row>
    <row r="3119" spans="1:56" ht="11.25" customHeight="1" x14ac:dyDescent="0.25">
      <c r="A3119" s="1"/>
      <c r="B3119" s="88" t="str">
        <f>IF(Table1[[#This Row],[Posting Date]]&lt;&gt;"",IF(Table1[[#This Row],[Reference Number]]=Q3118,B3118+1,1),"")</f>
        <v/>
      </c>
      <c r="C3119" s="61"/>
      <c r="D3119" s="61"/>
      <c r="E3119" s="138"/>
      <c r="F3119" s="141" t="str">
        <f>IFERROR(IF(VLOOKUP(Table1[[#This Row],[Budget Code Description]],Dimentions!$X$6:$AC$139,2,FALSE)="","",VLOOKUP(Table1[[#This Row],[Budget Code Description]],Dimentions!$X$6:$AC$139,2,FALSE)),"")</f>
        <v/>
      </c>
      <c r="G3119" s="141"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1" t="str">
        <f>IFERROR(VLOOKUP(Table1[[#This Row],[Budget Code Description]],Table6[#All],8,FALSE),"")</f>
        <v/>
      </c>
      <c r="L3119" s="63"/>
      <c r="M3119" s="65" t="str">
        <f>IFERROR(VLOOKUP(Table1[[#This Row],[Staff ID]],Table2[],2,FALSE),"")</f>
        <v/>
      </c>
      <c r="N3119" s="209" t="str">
        <f>IFERROR(IF(VLOOKUP(Table1[[#This Row],[Budget Code Description]],Dimentions!$X$6:$AC$134,4,FALSE)="","",VLOOKUP(Table1[[#This Row],[Budget Code Description]],Dimentions!$X$6:$AC$134,4,FALSE)),"")</f>
        <v/>
      </c>
      <c r="O3119" s="65" t="str">
        <f>IFERROR(VLOOKUP(Table1[[#This Row],[Vendor ID]],Table549[],2,FALSE),"")</f>
        <v/>
      </c>
      <c r="P3119" s="63"/>
      <c r="Q3119" s="141" t="str">
        <f>IF(Table1[[#This Row],[Posting Date]]&lt;&gt;"",$D$9,"")</f>
        <v/>
      </c>
      <c r="R3119" s="157" t="str">
        <f>IF(Table1[[#This Row],[Posting Date]]&lt;&gt;"",$D$10,"")</f>
        <v/>
      </c>
      <c r="S3119" s="66"/>
      <c r="T3119" s="63"/>
      <c r="U3119" s="67"/>
      <c r="V3119" s="67"/>
      <c r="W3119" s="67" t="str">
        <f t="shared" ref="W3119:W3181" si="53">IF(E3119="","",(ExchangeRate))</f>
        <v/>
      </c>
      <c r="X3119" s="159" t="str">
        <f>IF(E3119="","",(IF(Table1[[#This Row],[Cur]]="USD",Table1[[#This Row],[Cur_Amount Debit]],Table1[[#This Row],[Cur_Amount Debit]]/Table1[[#This Row],[Exchange Rate]])))</f>
        <v/>
      </c>
      <c r="Y3119" s="159" t="str">
        <f>IF(E3119="","",(IF(Table1[[#This Row],[Cur]]="USD",Table1[[#This Row],[Cur_Amount Credit]],Table1[[#This Row],[Cur_Amount Credit]]/ExchangeRate)))</f>
        <v/>
      </c>
      <c r="Z3119" s="201" t="str">
        <f>IF(E3119="","",(Table1[[#This Row],[Debit USD]]-Table1[[#This Row],[Credit USD]]))</f>
        <v/>
      </c>
      <c r="AA3119" s="226"/>
      <c r="AB3119" s="255"/>
      <c r="AC3119" s="1"/>
      <c r="AD3119" s="15"/>
      <c r="AE3119" s="15" t="str">
        <f>IF(AND(OR(Table1[[#This Row],[Account]]="15030",Table1[[#This Row],[Account]]="15035",Table1[[#This Row],[Account]]="20150"),Table1[[#This Row],[Vendor ID]]=""),1,"")</f>
        <v/>
      </c>
      <c r="AF3119" s="15"/>
      <c r="AG3119" s="15"/>
      <c r="AH3119" s="15"/>
      <c r="AI3119" s="46" t="str">
        <f>IF(Table1[[#This Row],[Posting Date]]&lt;&gt;"","GJ-"&amp;CountryID,"")</f>
        <v/>
      </c>
      <c r="AJ3119" s="59" t="str">
        <f>IF(Table1[[#This Row],[Posting Date]]&lt;&gt;"",Table1[[#This Row],[Posting Date]],"")</f>
        <v/>
      </c>
      <c r="AK3119" s="46"/>
      <c r="AL3119" s="46" t="str">
        <f>IF(Table1[[#This Row],[Description]]&lt;&gt;"",Table1[[#This Row],[Description]],"")</f>
        <v/>
      </c>
      <c r="AM3119" s="46" t="str">
        <f>IF(Table1[[#This Row],[Posting Date]]&lt;&gt;"",Table1[[#This Row],[Reference Number]],"")</f>
        <v/>
      </c>
      <c r="AN3119" s="46" t="str">
        <f>TRIM(Table1[[#This Row],[Line '#]])</f>
        <v/>
      </c>
      <c r="AO3119" s="46" t="str">
        <f>TRIM(Table1[[#This Row],[Account]])</f>
        <v/>
      </c>
      <c r="AP3119" s="46" t="str">
        <f>IF(Table1[[#This Row],[Posting Date]]&lt;&gt;"",$D$5,"")</f>
        <v/>
      </c>
      <c r="AQ3119" s="46" t="str">
        <f>TRIM(Table1[[#This Row],[Departments-Prgrams]])</f>
        <v/>
      </c>
      <c r="AR3119" s="46" t="str">
        <f>TRIM(Table1[[#This Row],[Grant]])</f>
        <v/>
      </c>
      <c r="AS3119" s="46" t="str">
        <f>TRIM(Table1[[#This Row],[Staff ID]])</f>
        <v/>
      </c>
      <c r="AT3119" s="46" t="str">
        <f>IF(TRIM(Table1[[#This Row],[Budget Code]])=0,"",TRIM(Table1[[#This Row],[Budget Code]]))</f>
        <v/>
      </c>
      <c r="AU3119" s="46" t="str">
        <f>IF(Table1[[#This Row],[Line Description]]&lt;&gt;"",Table1[[#This Row],[Line Description]],"")</f>
        <v/>
      </c>
      <c r="AV3119" s="46" t="str">
        <f>IF(Table1[[#This Row],[Cur_Amount Debit]]&gt;0,ROUND(Table1[[#This Row],[Cur_Amount Debit]],2),"")</f>
        <v/>
      </c>
      <c r="AW3119" s="46" t="str">
        <f>IF(Table1[[#This Row],[Cur_Amount Credit]]&gt;0,ROUND(Table1[[#This Row],[Cur_Amount Credit]],2),"")</f>
        <v/>
      </c>
      <c r="AX3119" s="46" t="str">
        <f>LEFT(Table1[[#This Row],[Cur]],3)</f>
        <v/>
      </c>
      <c r="AY3119" s="59"/>
      <c r="AZ3119" s="46"/>
      <c r="BA3119" s="46" t="str">
        <f>IF(Table1[[#This Row],[Cur]]&lt;&gt;"",IF(Table1[[#This Row],[Cur]]="USD","",ExchangeRate),"")</f>
        <v/>
      </c>
      <c r="BB3119" s="46" t="str">
        <f>IF(Table1[[#This Row],[Grant]]&lt;&gt;"",VLOOKUP(Table1[[#This Row],[Grant]],Grants!B:D,3),"")</f>
        <v/>
      </c>
      <c r="BC3119" s="46" t="str">
        <f>TRIM(Table1[[#This Row],[Vendor ID]])</f>
        <v/>
      </c>
      <c r="BD3119">
        <f>IF(Table1[[#This Row],[Reference Number]]=Q3118,BD3118,BD3118+1)</f>
        <v>0</v>
      </c>
    </row>
    <row r="3120" spans="1:56" ht="11.25" customHeight="1" x14ac:dyDescent="0.25">
      <c r="A3120" s="1"/>
      <c r="B3120" s="88" t="str">
        <f>IF(Table1[[#This Row],[Posting Date]]&lt;&gt;"",IF(Table1[[#This Row],[Reference Number]]=Q3119,B3119+1,1),"")</f>
        <v/>
      </c>
      <c r="C3120" s="61"/>
      <c r="D3120" s="61"/>
      <c r="E3120" s="138"/>
      <c r="F3120" s="141" t="str">
        <f>IFERROR(IF(VLOOKUP(Table1[[#This Row],[Budget Code Description]],Dimentions!$X$6:$AC$139,2,FALSE)="","",VLOOKUP(Table1[[#This Row],[Budget Code Description]],Dimentions!$X$6:$AC$139,2,FALSE)),"")</f>
        <v/>
      </c>
      <c r="G3120" s="141"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1" t="str">
        <f>IFERROR(VLOOKUP(Table1[[#This Row],[Budget Code Description]],Table6[#All],8,FALSE),"")</f>
        <v/>
      </c>
      <c r="L3120" s="63"/>
      <c r="M3120" s="65" t="str">
        <f>IFERROR(VLOOKUP(Table1[[#This Row],[Staff ID]],Table2[],2,FALSE),"")</f>
        <v/>
      </c>
      <c r="N3120" s="209" t="str">
        <f>IFERROR(IF(VLOOKUP(Table1[[#This Row],[Budget Code Description]],Dimentions!$X$6:$AC$134,4,FALSE)="","",VLOOKUP(Table1[[#This Row],[Budget Code Description]],Dimentions!$X$6:$AC$134,4,FALSE)),"")</f>
        <v/>
      </c>
      <c r="O3120" s="65" t="str">
        <f>IFERROR(VLOOKUP(Table1[[#This Row],[Vendor ID]],Table549[],2,FALSE),"")</f>
        <v/>
      </c>
      <c r="P3120" s="63"/>
      <c r="Q3120" s="141" t="str">
        <f>IF(Table1[[#This Row],[Posting Date]]&lt;&gt;"",$D$9,"")</f>
        <v/>
      </c>
      <c r="R3120" s="157" t="str">
        <f>IF(Table1[[#This Row],[Posting Date]]&lt;&gt;"",$D$10,"")</f>
        <v/>
      </c>
      <c r="S3120" s="66"/>
      <c r="T3120" s="63"/>
      <c r="U3120" s="67"/>
      <c r="V3120" s="67"/>
      <c r="W3120" s="67" t="str">
        <f t="shared" si="53"/>
        <v/>
      </c>
      <c r="X3120" s="159" t="str">
        <f>IF(E3120="","",(IF(Table1[[#This Row],[Cur]]="USD",Table1[[#This Row],[Cur_Amount Debit]],Table1[[#This Row],[Cur_Amount Debit]]/Table1[[#This Row],[Exchange Rate]])))</f>
        <v/>
      </c>
      <c r="Y3120" s="159" t="str">
        <f>IF(E3120="","",(IF(Table1[[#This Row],[Cur]]="USD",Table1[[#This Row],[Cur_Amount Credit]],Table1[[#This Row],[Cur_Amount Credit]]/ExchangeRate)))</f>
        <v/>
      </c>
      <c r="Z3120" s="201" t="str">
        <f>IF(E3120="","",(Table1[[#This Row],[Debit USD]]-Table1[[#This Row],[Credit USD]]))</f>
        <v/>
      </c>
      <c r="AA3120" s="226"/>
      <c r="AB3120" s="255"/>
      <c r="AC3120" s="1"/>
      <c r="AD3120" s="15"/>
      <c r="AE3120" s="15" t="str">
        <f>IF(AND(OR(Table1[[#This Row],[Account]]="15030",Table1[[#This Row],[Account]]="15035",Table1[[#This Row],[Account]]="20150"),Table1[[#This Row],[Vendor ID]]=""),1,"")</f>
        <v/>
      </c>
      <c r="AF3120" s="15"/>
      <c r="AG3120" s="15"/>
      <c r="AH3120" s="15"/>
      <c r="AI3120" s="46" t="str">
        <f>IF(Table1[[#This Row],[Posting Date]]&lt;&gt;"","GJ-"&amp;CountryID,"")</f>
        <v/>
      </c>
      <c r="AJ3120" s="59" t="str">
        <f>IF(Table1[[#This Row],[Posting Date]]&lt;&gt;"",Table1[[#This Row],[Posting Date]],"")</f>
        <v/>
      </c>
      <c r="AK3120" s="46"/>
      <c r="AL3120" s="46" t="str">
        <f>IF(Table1[[#This Row],[Description]]&lt;&gt;"",Table1[[#This Row],[Description]],"")</f>
        <v/>
      </c>
      <c r="AM3120" s="46" t="str">
        <f>IF(Table1[[#This Row],[Posting Date]]&lt;&gt;"",Table1[[#This Row],[Reference Number]],"")</f>
        <v/>
      </c>
      <c r="AN3120" s="46" t="str">
        <f>TRIM(Table1[[#This Row],[Line '#]])</f>
        <v/>
      </c>
      <c r="AO3120" s="46" t="str">
        <f>TRIM(Table1[[#This Row],[Account]])</f>
        <v/>
      </c>
      <c r="AP3120" s="46" t="str">
        <f>IF(Table1[[#This Row],[Posting Date]]&lt;&gt;"",$D$5,"")</f>
        <v/>
      </c>
      <c r="AQ3120" s="46" t="str">
        <f>TRIM(Table1[[#This Row],[Departments-Prgrams]])</f>
        <v/>
      </c>
      <c r="AR3120" s="46" t="str">
        <f>TRIM(Table1[[#This Row],[Grant]])</f>
        <v/>
      </c>
      <c r="AS3120" s="46" t="str">
        <f>TRIM(Table1[[#This Row],[Staff ID]])</f>
        <v/>
      </c>
      <c r="AT3120" s="46" t="str">
        <f>IF(TRIM(Table1[[#This Row],[Budget Code]])=0,"",TRIM(Table1[[#This Row],[Budget Code]]))</f>
        <v/>
      </c>
      <c r="AU3120" s="46" t="str">
        <f>IF(Table1[[#This Row],[Line Description]]&lt;&gt;"",Table1[[#This Row],[Line Description]],"")</f>
        <v/>
      </c>
      <c r="AV3120" s="46" t="str">
        <f>IF(Table1[[#This Row],[Cur_Amount Debit]]&gt;0,ROUND(Table1[[#This Row],[Cur_Amount Debit]],2),"")</f>
        <v/>
      </c>
      <c r="AW3120" s="46" t="str">
        <f>IF(Table1[[#This Row],[Cur_Amount Credit]]&gt;0,ROUND(Table1[[#This Row],[Cur_Amount Credit]],2),"")</f>
        <v/>
      </c>
      <c r="AX3120" s="46" t="str">
        <f>LEFT(Table1[[#This Row],[Cur]],3)</f>
        <v/>
      </c>
      <c r="AY3120" s="59"/>
      <c r="AZ3120" s="46"/>
      <c r="BA3120" s="46" t="str">
        <f>IF(Table1[[#This Row],[Cur]]&lt;&gt;"",IF(Table1[[#This Row],[Cur]]="USD","",ExchangeRate),"")</f>
        <v/>
      </c>
      <c r="BB3120" s="46" t="str">
        <f>IF(Table1[[#This Row],[Grant]]&lt;&gt;"",VLOOKUP(Table1[[#This Row],[Grant]],Grants!B:D,3),"")</f>
        <v/>
      </c>
      <c r="BC3120" s="46" t="str">
        <f>TRIM(Table1[[#This Row],[Vendor ID]])</f>
        <v/>
      </c>
      <c r="BD3120">
        <f>IF(Table1[[#This Row],[Reference Number]]=Q3119,BD3119,BD3119+1)</f>
        <v>0</v>
      </c>
    </row>
    <row r="3121" spans="1:56" ht="11.25" customHeight="1" x14ac:dyDescent="0.25">
      <c r="A3121" s="1"/>
      <c r="B3121" s="88" t="str">
        <f>IF(Table1[[#This Row],[Posting Date]]&lt;&gt;"",IF(Table1[[#This Row],[Reference Number]]=Q3120,B3120+1,1),"")</f>
        <v/>
      </c>
      <c r="C3121" s="61"/>
      <c r="D3121" s="61"/>
      <c r="E3121" s="138"/>
      <c r="F3121" s="141" t="str">
        <f>IFERROR(IF(VLOOKUP(Table1[[#This Row],[Budget Code Description]],Dimentions!$X$6:$AC$139,2,FALSE)="","",VLOOKUP(Table1[[#This Row],[Budget Code Description]],Dimentions!$X$6:$AC$139,2,FALSE)),"")</f>
        <v/>
      </c>
      <c r="G3121" s="141"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1" t="str">
        <f>IFERROR(VLOOKUP(Table1[[#This Row],[Budget Code Description]],Table6[#All],8,FALSE),"")</f>
        <v/>
      </c>
      <c r="L3121" s="63"/>
      <c r="M3121" s="65" t="str">
        <f>IFERROR(VLOOKUP(Table1[[#This Row],[Staff ID]],Table2[],2,FALSE),"")</f>
        <v/>
      </c>
      <c r="N3121" s="209" t="str">
        <f>IFERROR(IF(VLOOKUP(Table1[[#This Row],[Budget Code Description]],Dimentions!$X$6:$AC$134,4,FALSE)="","",VLOOKUP(Table1[[#This Row],[Budget Code Description]],Dimentions!$X$6:$AC$134,4,FALSE)),"")</f>
        <v/>
      </c>
      <c r="O3121" s="65" t="str">
        <f>IFERROR(VLOOKUP(Table1[[#This Row],[Vendor ID]],Table549[],2,FALSE),"")</f>
        <v/>
      </c>
      <c r="P3121" s="63"/>
      <c r="Q3121" s="141" t="str">
        <f>IF(Table1[[#This Row],[Posting Date]]&lt;&gt;"",$D$9,"")</f>
        <v/>
      </c>
      <c r="R3121" s="157" t="str">
        <f>IF(Table1[[#This Row],[Posting Date]]&lt;&gt;"",$D$10,"")</f>
        <v/>
      </c>
      <c r="S3121" s="66"/>
      <c r="T3121" s="63"/>
      <c r="U3121" s="67"/>
      <c r="V3121" s="67"/>
      <c r="W3121" s="67" t="str">
        <f t="shared" si="53"/>
        <v/>
      </c>
      <c r="X3121" s="159" t="str">
        <f>IF(E3121="","",(IF(Table1[[#This Row],[Cur]]="USD",Table1[[#This Row],[Cur_Amount Debit]],Table1[[#This Row],[Cur_Amount Debit]]/Table1[[#This Row],[Exchange Rate]])))</f>
        <v/>
      </c>
      <c r="Y3121" s="159" t="str">
        <f>IF(E3121="","",(IF(Table1[[#This Row],[Cur]]="USD",Table1[[#This Row],[Cur_Amount Credit]],Table1[[#This Row],[Cur_Amount Credit]]/ExchangeRate)))</f>
        <v/>
      </c>
      <c r="Z3121" s="201" t="str">
        <f>IF(E3121="","",(Table1[[#This Row],[Debit USD]]-Table1[[#This Row],[Credit USD]]))</f>
        <v/>
      </c>
      <c r="AA3121" s="226"/>
      <c r="AB3121" s="255"/>
      <c r="AC3121" s="1"/>
      <c r="AD3121" s="15"/>
      <c r="AE3121" s="15" t="str">
        <f>IF(AND(OR(Table1[[#This Row],[Account]]="15030",Table1[[#This Row],[Account]]="15035",Table1[[#This Row],[Account]]="20150"),Table1[[#This Row],[Vendor ID]]=""),1,"")</f>
        <v/>
      </c>
      <c r="AF3121" s="15"/>
      <c r="AG3121" s="15"/>
      <c r="AH3121" s="15"/>
      <c r="AI3121" s="46" t="str">
        <f>IF(Table1[[#This Row],[Posting Date]]&lt;&gt;"","GJ-"&amp;CountryID,"")</f>
        <v/>
      </c>
      <c r="AJ3121" s="59" t="str">
        <f>IF(Table1[[#This Row],[Posting Date]]&lt;&gt;"",Table1[[#This Row],[Posting Date]],"")</f>
        <v/>
      </c>
      <c r="AK3121" s="46"/>
      <c r="AL3121" s="46" t="str">
        <f>IF(Table1[[#This Row],[Description]]&lt;&gt;"",Table1[[#This Row],[Description]],"")</f>
        <v/>
      </c>
      <c r="AM3121" s="46" t="str">
        <f>IF(Table1[[#This Row],[Posting Date]]&lt;&gt;"",Table1[[#This Row],[Reference Number]],"")</f>
        <v/>
      </c>
      <c r="AN3121" s="46" t="str">
        <f>TRIM(Table1[[#This Row],[Line '#]])</f>
        <v/>
      </c>
      <c r="AO3121" s="46" t="str">
        <f>TRIM(Table1[[#This Row],[Account]])</f>
        <v/>
      </c>
      <c r="AP3121" s="46" t="str">
        <f>IF(Table1[[#This Row],[Posting Date]]&lt;&gt;"",$D$5,"")</f>
        <v/>
      </c>
      <c r="AQ3121" s="46" t="str">
        <f>TRIM(Table1[[#This Row],[Departments-Prgrams]])</f>
        <v/>
      </c>
      <c r="AR3121" s="46" t="str">
        <f>TRIM(Table1[[#This Row],[Grant]])</f>
        <v/>
      </c>
      <c r="AS3121" s="46" t="str">
        <f>TRIM(Table1[[#This Row],[Staff ID]])</f>
        <v/>
      </c>
      <c r="AT3121" s="46" t="str">
        <f>IF(TRIM(Table1[[#This Row],[Budget Code]])=0,"",TRIM(Table1[[#This Row],[Budget Code]]))</f>
        <v/>
      </c>
      <c r="AU3121" s="46" t="str">
        <f>IF(Table1[[#This Row],[Line Description]]&lt;&gt;"",Table1[[#This Row],[Line Description]],"")</f>
        <v/>
      </c>
      <c r="AV3121" s="46" t="str">
        <f>IF(Table1[[#This Row],[Cur_Amount Debit]]&gt;0,ROUND(Table1[[#This Row],[Cur_Amount Debit]],2),"")</f>
        <v/>
      </c>
      <c r="AW3121" s="46" t="str">
        <f>IF(Table1[[#This Row],[Cur_Amount Credit]]&gt;0,ROUND(Table1[[#This Row],[Cur_Amount Credit]],2),"")</f>
        <v/>
      </c>
      <c r="AX3121" s="46" t="str">
        <f>LEFT(Table1[[#This Row],[Cur]],3)</f>
        <v/>
      </c>
      <c r="AY3121" s="59"/>
      <c r="AZ3121" s="46"/>
      <c r="BA3121" s="46" t="str">
        <f>IF(Table1[[#This Row],[Cur]]&lt;&gt;"",IF(Table1[[#This Row],[Cur]]="USD","",ExchangeRate),"")</f>
        <v/>
      </c>
      <c r="BB3121" s="46" t="str">
        <f>IF(Table1[[#This Row],[Grant]]&lt;&gt;"",VLOOKUP(Table1[[#This Row],[Grant]],Grants!B:D,3),"")</f>
        <v/>
      </c>
      <c r="BC3121" s="46" t="str">
        <f>TRIM(Table1[[#This Row],[Vendor ID]])</f>
        <v/>
      </c>
      <c r="BD3121">
        <f>IF(Table1[[#This Row],[Reference Number]]=Q3120,BD3120,BD3120+1)</f>
        <v>0</v>
      </c>
    </row>
    <row r="3122" spans="1:56" ht="11.25" customHeight="1" x14ac:dyDescent="0.25">
      <c r="A3122" s="1"/>
      <c r="B3122" s="88" t="str">
        <f>IF(Table1[[#This Row],[Posting Date]]&lt;&gt;"",IF(Table1[[#This Row],[Reference Number]]=Q3121,B3121+1,1),"")</f>
        <v/>
      </c>
      <c r="C3122" s="61"/>
      <c r="D3122" s="61"/>
      <c r="E3122" s="138"/>
      <c r="F3122" s="141" t="str">
        <f>IFERROR(IF(VLOOKUP(Table1[[#This Row],[Budget Code Description]],Dimentions!$X$6:$AC$139,2,FALSE)="","",VLOOKUP(Table1[[#This Row],[Budget Code Description]],Dimentions!$X$6:$AC$139,2,FALSE)),"")</f>
        <v/>
      </c>
      <c r="G3122" s="141"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1" t="str">
        <f>IFERROR(VLOOKUP(Table1[[#This Row],[Budget Code Description]],Table6[#All],8,FALSE),"")</f>
        <v/>
      </c>
      <c r="L3122" s="63"/>
      <c r="M3122" s="65" t="str">
        <f>IFERROR(VLOOKUP(Table1[[#This Row],[Staff ID]],Table2[],2,FALSE),"")</f>
        <v/>
      </c>
      <c r="N3122" s="209" t="str">
        <f>IFERROR(IF(VLOOKUP(Table1[[#This Row],[Budget Code Description]],Dimentions!$X$6:$AC$134,4,FALSE)="","",VLOOKUP(Table1[[#This Row],[Budget Code Description]],Dimentions!$X$6:$AC$134,4,FALSE)),"")</f>
        <v/>
      </c>
      <c r="O3122" s="65" t="str">
        <f>IFERROR(VLOOKUP(Table1[[#This Row],[Vendor ID]],Table549[],2,FALSE),"")</f>
        <v/>
      </c>
      <c r="P3122" s="63"/>
      <c r="Q3122" s="141" t="str">
        <f>IF(Table1[[#This Row],[Posting Date]]&lt;&gt;"",$D$9,"")</f>
        <v/>
      </c>
      <c r="R3122" s="157" t="str">
        <f>IF(Table1[[#This Row],[Posting Date]]&lt;&gt;"",$D$10,"")</f>
        <v/>
      </c>
      <c r="S3122" s="66"/>
      <c r="T3122" s="63"/>
      <c r="U3122" s="67"/>
      <c r="V3122" s="67"/>
      <c r="W3122" s="67" t="str">
        <f t="shared" si="53"/>
        <v/>
      </c>
      <c r="X3122" s="159" t="str">
        <f>IF(E3122="","",(IF(Table1[[#This Row],[Cur]]="USD",Table1[[#This Row],[Cur_Amount Debit]],Table1[[#This Row],[Cur_Amount Debit]]/Table1[[#This Row],[Exchange Rate]])))</f>
        <v/>
      </c>
      <c r="Y3122" s="159" t="str">
        <f>IF(E3122="","",(IF(Table1[[#This Row],[Cur]]="USD",Table1[[#This Row],[Cur_Amount Credit]],Table1[[#This Row],[Cur_Amount Credit]]/ExchangeRate)))</f>
        <v/>
      </c>
      <c r="Z3122" s="201" t="str">
        <f>IF(E3122="","",(Table1[[#This Row],[Debit USD]]-Table1[[#This Row],[Credit USD]]))</f>
        <v/>
      </c>
      <c r="AA3122" s="226"/>
      <c r="AB3122" s="255"/>
      <c r="AC3122" s="1"/>
      <c r="AD3122" s="15"/>
      <c r="AE3122" s="15" t="str">
        <f>IF(AND(OR(Table1[[#This Row],[Account]]="15030",Table1[[#This Row],[Account]]="15035",Table1[[#This Row],[Account]]="20150"),Table1[[#This Row],[Vendor ID]]=""),1,"")</f>
        <v/>
      </c>
      <c r="AF3122" s="15"/>
      <c r="AG3122" s="15"/>
      <c r="AH3122" s="15"/>
      <c r="AI3122" s="46" t="str">
        <f>IF(Table1[[#This Row],[Posting Date]]&lt;&gt;"","GJ-"&amp;CountryID,"")</f>
        <v/>
      </c>
      <c r="AJ3122" s="59" t="str">
        <f>IF(Table1[[#This Row],[Posting Date]]&lt;&gt;"",Table1[[#This Row],[Posting Date]],"")</f>
        <v/>
      </c>
      <c r="AK3122" s="46"/>
      <c r="AL3122" s="46" t="str">
        <f>IF(Table1[[#This Row],[Description]]&lt;&gt;"",Table1[[#This Row],[Description]],"")</f>
        <v/>
      </c>
      <c r="AM3122" s="46" t="str">
        <f>IF(Table1[[#This Row],[Posting Date]]&lt;&gt;"",Table1[[#This Row],[Reference Number]],"")</f>
        <v/>
      </c>
      <c r="AN3122" s="46" t="str">
        <f>TRIM(Table1[[#This Row],[Line '#]])</f>
        <v/>
      </c>
      <c r="AO3122" s="46" t="str">
        <f>TRIM(Table1[[#This Row],[Account]])</f>
        <v/>
      </c>
      <c r="AP3122" s="46" t="str">
        <f>IF(Table1[[#This Row],[Posting Date]]&lt;&gt;"",$D$5,"")</f>
        <v/>
      </c>
      <c r="AQ3122" s="46" t="str">
        <f>TRIM(Table1[[#This Row],[Departments-Prgrams]])</f>
        <v/>
      </c>
      <c r="AR3122" s="46" t="str">
        <f>TRIM(Table1[[#This Row],[Grant]])</f>
        <v/>
      </c>
      <c r="AS3122" s="46" t="str">
        <f>TRIM(Table1[[#This Row],[Staff ID]])</f>
        <v/>
      </c>
      <c r="AT3122" s="46" t="str">
        <f>IF(TRIM(Table1[[#This Row],[Budget Code]])=0,"",TRIM(Table1[[#This Row],[Budget Code]]))</f>
        <v/>
      </c>
      <c r="AU3122" s="46" t="str">
        <f>IF(Table1[[#This Row],[Line Description]]&lt;&gt;"",Table1[[#This Row],[Line Description]],"")</f>
        <v/>
      </c>
      <c r="AV3122" s="46" t="str">
        <f>IF(Table1[[#This Row],[Cur_Amount Debit]]&gt;0,ROUND(Table1[[#This Row],[Cur_Amount Debit]],2),"")</f>
        <v/>
      </c>
      <c r="AW3122" s="46" t="str">
        <f>IF(Table1[[#This Row],[Cur_Amount Credit]]&gt;0,ROUND(Table1[[#This Row],[Cur_Amount Credit]],2),"")</f>
        <v/>
      </c>
      <c r="AX3122" s="46" t="str">
        <f>LEFT(Table1[[#This Row],[Cur]],3)</f>
        <v/>
      </c>
      <c r="AY3122" s="59"/>
      <c r="AZ3122" s="46"/>
      <c r="BA3122" s="46" t="str">
        <f>IF(Table1[[#This Row],[Cur]]&lt;&gt;"",IF(Table1[[#This Row],[Cur]]="USD","",ExchangeRate),"")</f>
        <v/>
      </c>
      <c r="BB3122" s="46" t="str">
        <f>IF(Table1[[#This Row],[Grant]]&lt;&gt;"",VLOOKUP(Table1[[#This Row],[Grant]],Grants!B:D,3),"")</f>
        <v/>
      </c>
      <c r="BC3122" s="46" t="str">
        <f>TRIM(Table1[[#This Row],[Vendor ID]])</f>
        <v/>
      </c>
      <c r="BD3122">
        <f>IF(Table1[[#This Row],[Reference Number]]=Q3121,BD3121,BD3121+1)</f>
        <v>0</v>
      </c>
    </row>
    <row r="3123" spans="1:56" ht="11.25" customHeight="1" x14ac:dyDescent="0.25">
      <c r="A3123" s="1"/>
      <c r="B3123" s="88" t="str">
        <f>IF(Table1[[#This Row],[Posting Date]]&lt;&gt;"",IF(Table1[[#This Row],[Reference Number]]=Q3122,B3122+1,1),"")</f>
        <v/>
      </c>
      <c r="C3123" s="61"/>
      <c r="D3123" s="61"/>
      <c r="E3123" s="138"/>
      <c r="F3123" s="141" t="str">
        <f>IFERROR(IF(VLOOKUP(Table1[[#This Row],[Budget Code Description]],Dimentions!$X$6:$AC$139,2,FALSE)="","",VLOOKUP(Table1[[#This Row],[Budget Code Description]],Dimentions!$X$6:$AC$139,2,FALSE)),"")</f>
        <v/>
      </c>
      <c r="G3123" s="141"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1" t="str">
        <f>IFERROR(VLOOKUP(Table1[[#This Row],[Budget Code Description]],Table6[#All],8,FALSE),"")</f>
        <v/>
      </c>
      <c r="L3123" s="63"/>
      <c r="M3123" s="65" t="str">
        <f>IFERROR(VLOOKUP(Table1[[#This Row],[Staff ID]],Table2[],2,FALSE),"")</f>
        <v/>
      </c>
      <c r="N3123" s="209" t="str">
        <f>IFERROR(IF(VLOOKUP(Table1[[#This Row],[Budget Code Description]],Dimentions!$X$6:$AC$134,4,FALSE)="","",VLOOKUP(Table1[[#This Row],[Budget Code Description]],Dimentions!$X$6:$AC$134,4,FALSE)),"")</f>
        <v/>
      </c>
      <c r="O3123" s="65" t="str">
        <f>IFERROR(VLOOKUP(Table1[[#This Row],[Vendor ID]],Table549[],2,FALSE),"")</f>
        <v/>
      </c>
      <c r="P3123" s="63"/>
      <c r="Q3123" s="141" t="str">
        <f>IF(Table1[[#This Row],[Posting Date]]&lt;&gt;"",$D$9,"")</f>
        <v/>
      </c>
      <c r="R3123" s="157" t="str">
        <f>IF(Table1[[#This Row],[Posting Date]]&lt;&gt;"",$D$10,"")</f>
        <v/>
      </c>
      <c r="S3123" s="66"/>
      <c r="T3123" s="63"/>
      <c r="U3123" s="67"/>
      <c r="V3123" s="67"/>
      <c r="W3123" s="67" t="str">
        <f t="shared" si="53"/>
        <v/>
      </c>
      <c r="X3123" s="159" t="str">
        <f>IF(E3123="","",(IF(Table1[[#This Row],[Cur]]="USD",Table1[[#This Row],[Cur_Amount Debit]],Table1[[#This Row],[Cur_Amount Debit]]/Table1[[#This Row],[Exchange Rate]])))</f>
        <v/>
      </c>
      <c r="Y3123" s="159" t="str">
        <f>IF(E3123="","",(IF(Table1[[#This Row],[Cur]]="USD",Table1[[#This Row],[Cur_Amount Credit]],Table1[[#This Row],[Cur_Amount Credit]]/ExchangeRate)))</f>
        <v/>
      </c>
      <c r="Z3123" s="201" t="str">
        <f>IF(E3123="","",(Table1[[#This Row],[Debit USD]]-Table1[[#This Row],[Credit USD]]))</f>
        <v/>
      </c>
      <c r="AA3123" s="226"/>
      <c r="AB3123" s="255"/>
      <c r="AC3123" s="1"/>
      <c r="AD3123" s="15"/>
      <c r="AE3123" s="15" t="str">
        <f>IF(AND(OR(Table1[[#This Row],[Account]]="15030",Table1[[#This Row],[Account]]="15035",Table1[[#This Row],[Account]]="20150"),Table1[[#This Row],[Vendor ID]]=""),1,"")</f>
        <v/>
      </c>
      <c r="AF3123" s="15"/>
      <c r="AG3123" s="15"/>
      <c r="AH3123" s="15"/>
      <c r="AI3123" s="46" t="str">
        <f>IF(Table1[[#This Row],[Posting Date]]&lt;&gt;"","GJ-"&amp;CountryID,"")</f>
        <v/>
      </c>
      <c r="AJ3123" s="59" t="str">
        <f>IF(Table1[[#This Row],[Posting Date]]&lt;&gt;"",Table1[[#This Row],[Posting Date]],"")</f>
        <v/>
      </c>
      <c r="AK3123" s="46"/>
      <c r="AL3123" s="46" t="str">
        <f>IF(Table1[[#This Row],[Description]]&lt;&gt;"",Table1[[#This Row],[Description]],"")</f>
        <v/>
      </c>
      <c r="AM3123" s="46" t="str">
        <f>IF(Table1[[#This Row],[Posting Date]]&lt;&gt;"",Table1[[#This Row],[Reference Number]],"")</f>
        <v/>
      </c>
      <c r="AN3123" s="46" t="str">
        <f>TRIM(Table1[[#This Row],[Line '#]])</f>
        <v/>
      </c>
      <c r="AO3123" s="46" t="str">
        <f>TRIM(Table1[[#This Row],[Account]])</f>
        <v/>
      </c>
      <c r="AP3123" s="46" t="str">
        <f>IF(Table1[[#This Row],[Posting Date]]&lt;&gt;"",$D$5,"")</f>
        <v/>
      </c>
      <c r="AQ3123" s="46" t="str">
        <f>TRIM(Table1[[#This Row],[Departments-Prgrams]])</f>
        <v/>
      </c>
      <c r="AR3123" s="46" t="str">
        <f>TRIM(Table1[[#This Row],[Grant]])</f>
        <v/>
      </c>
      <c r="AS3123" s="46" t="str">
        <f>TRIM(Table1[[#This Row],[Staff ID]])</f>
        <v/>
      </c>
      <c r="AT3123" s="46" t="str">
        <f>IF(TRIM(Table1[[#This Row],[Budget Code]])=0,"",TRIM(Table1[[#This Row],[Budget Code]]))</f>
        <v/>
      </c>
      <c r="AU3123" s="46" t="str">
        <f>IF(Table1[[#This Row],[Line Description]]&lt;&gt;"",Table1[[#This Row],[Line Description]],"")</f>
        <v/>
      </c>
      <c r="AV3123" s="46" t="str">
        <f>IF(Table1[[#This Row],[Cur_Amount Debit]]&gt;0,ROUND(Table1[[#This Row],[Cur_Amount Debit]],2),"")</f>
        <v/>
      </c>
      <c r="AW3123" s="46" t="str">
        <f>IF(Table1[[#This Row],[Cur_Amount Credit]]&gt;0,ROUND(Table1[[#This Row],[Cur_Amount Credit]],2),"")</f>
        <v/>
      </c>
      <c r="AX3123" s="46" t="str">
        <f>LEFT(Table1[[#This Row],[Cur]],3)</f>
        <v/>
      </c>
      <c r="AY3123" s="59"/>
      <c r="AZ3123" s="46"/>
      <c r="BA3123" s="46" t="str">
        <f>IF(Table1[[#This Row],[Cur]]&lt;&gt;"",IF(Table1[[#This Row],[Cur]]="USD","",ExchangeRate),"")</f>
        <v/>
      </c>
      <c r="BB3123" s="46" t="str">
        <f>IF(Table1[[#This Row],[Grant]]&lt;&gt;"",VLOOKUP(Table1[[#This Row],[Grant]],Grants!B:D,3),"")</f>
        <v/>
      </c>
      <c r="BC3123" s="46" t="str">
        <f>TRIM(Table1[[#This Row],[Vendor ID]])</f>
        <v/>
      </c>
      <c r="BD3123">
        <f>IF(Table1[[#This Row],[Reference Number]]=Q3122,BD3122,BD3122+1)</f>
        <v>0</v>
      </c>
    </row>
    <row r="3124" spans="1:56" ht="11.25" customHeight="1" x14ac:dyDescent="0.25">
      <c r="A3124" s="1"/>
      <c r="B3124" s="88" t="str">
        <f>IF(Table1[[#This Row],[Posting Date]]&lt;&gt;"",IF(Table1[[#This Row],[Reference Number]]=Q3123,B3123+1,1),"")</f>
        <v/>
      </c>
      <c r="C3124" s="61"/>
      <c r="D3124" s="61"/>
      <c r="E3124" s="138"/>
      <c r="F3124" s="141" t="str">
        <f>IFERROR(IF(VLOOKUP(Table1[[#This Row],[Budget Code Description]],Dimentions!$X$6:$AC$139,2,FALSE)="","",VLOOKUP(Table1[[#This Row],[Budget Code Description]],Dimentions!$X$6:$AC$139,2,FALSE)),"")</f>
        <v/>
      </c>
      <c r="G3124" s="141"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1" t="str">
        <f>IFERROR(VLOOKUP(Table1[[#This Row],[Budget Code Description]],Table6[#All],8,FALSE),"")</f>
        <v/>
      </c>
      <c r="L3124" s="63"/>
      <c r="M3124" s="65" t="str">
        <f>IFERROR(VLOOKUP(Table1[[#This Row],[Staff ID]],Table2[],2,FALSE),"")</f>
        <v/>
      </c>
      <c r="N3124" s="209" t="str">
        <f>IFERROR(IF(VLOOKUP(Table1[[#This Row],[Budget Code Description]],Dimentions!$X$6:$AC$134,4,FALSE)="","",VLOOKUP(Table1[[#This Row],[Budget Code Description]],Dimentions!$X$6:$AC$134,4,FALSE)),"")</f>
        <v/>
      </c>
      <c r="O3124" s="65" t="str">
        <f>IFERROR(VLOOKUP(Table1[[#This Row],[Vendor ID]],Table549[],2,FALSE),"")</f>
        <v/>
      </c>
      <c r="P3124" s="63"/>
      <c r="Q3124" s="141" t="str">
        <f>IF(Table1[[#This Row],[Posting Date]]&lt;&gt;"",$D$9,"")</f>
        <v/>
      </c>
      <c r="R3124" s="157" t="str">
        <f>IF(Table1[[#This Row],[Posting Date]]&lt;&gt;"",$D$10,"")</f>
        <v/>
      </c>
      <c r="S3124" s="66"/>
      <c r="T3124" s="63"/>
      <c r="U3124" s="67"/>
      <c r="V3124" s="67"/>
      <c r="W3124" s="67" t="str">
        <f t="shared" si="53"/>
        <v/>
      </c>
      <c r="X3124" s="159" t="str">
        <f>IF(E3124="","",(IF(Table1[[#This Row],[Cur]]="USD",Table1[[#This Row],[Cur_Amount Debit]],Table1[[#This Row],[Cur_Amount Debit]]/Table1[[#This Row],[Exchange Rate]])))</f>
        <v/>
      </c>
      <c r="Y3124" s="159" t="str">
        <f>IF(E3124="","",(IF(Table1[[#This Row],[Cur]]="USD",Table1[[#This Row],[Cur_Amount Credit]],Table1[[#This Row],[Cur_Amount Credit]]/ExchangeRate)))</f>
        <v/>
      </c>
      <c r="Z3124" s="201" t="str">
        <f>IF(E3124="","",(Table1[[#This Row],[Debit USD]]-Table1[[#This Row],[Credit USD]]))</f>
        <v/>
      </c>
      <c r="AA3124" s="226"/>
      <c r="AB3124" s="255"/>
      <c r="AC3124" s="1"/>
      <c r="AD3124" s="15"/>
      <c r="AE3124" s="15" t="str">
        <f>IF(AND(OR(Table1[[#This Row],[Account]]="15030",Table1[[#This Row],[Account]]="15035",Table1[[#This Row],[Account]]="20150"),Table1[[#This Row],[Vendor ID]]=""),1,"")</f>
        <v/>
      </c>
      <c r="AF3124" s="15"/>
      <c r="AG3124" s="15"/>
      <c r="AH3124" s="15"/>
      <c r="AI3124" s="46" t="str">
        <f>IF(Table1[[#This Row],[Posting Date]]&lt;&gt;"","GJ-"&amp;CountryID,"")</f>
        <v/>
      </c>
      <c r="AJ3124" s="59" t="str">
        <f>IF(Table1[[#This Row],[Posting Date]]&lt;&gt;"",Table1[[#This Row],[Posting Date]],"")</f>
        <v/>
      </c>
      <c r="AK3124" s="46"/>
      <c r="AL3124" s="46" t="str">
        <f>IF(Table1[[#This Row],[Description]]&lt;&gt;"",Table1[[#This Row],[Description]],"")</f>
        <v/>
      </c>
      <c r="AM3124" s="46" t="str">
        <f>IF(Table1[[#This Row],[Posting Date]]&lt;&gt;"",Table1[[#This Row],[Reference Number]],"")</f>
        <v/>
      </c>
      <c r="AN3124" s="46" t="str">
        <f>TRIM(Table1[[#This Row],[Line '#]])</f>
        <v/>
      </c>
      <c r="AO3124" s="46" t="str">
        <f>TRIM(Table1[[#This Row],[Account]])</f>
        <v/>
      </c>
      <c r="AP3124" s="46" t="str">
        <f>IF(Table1[[#This Row],[Posting Date]]&lt;&gt;"",$D$5,"")</f>
        <v/>
      </c>
      <c r="AQ3124" s="46" t="str">
        <f>TRIM(Table1[[#This Row],[Departments-Prgrams]])</f>
        <v/>
      </c>
      <c r="AR3124" s="46" t="str">
        <f>TRIM(Table1[[#This Row],[Grant]])</f>
        <v/>
      </c>
      <c r="AS3124" s="46" t="str">
        <f>TRIM(Table1[[#This Row],[Staff ID]])</f>
        <v/>
      </c>
      <c r="AT3124" s="46" t="str">
        <f>IF(TRIM(Table1[[#This Row],[Budget Code]])=0,"",TRIM(Table1[[#This Row],[Budget Code]]))</f>
        <v/>
      </c>
      <c r="AU3124" s="46" t="str">
        <f>IF(Table1[[#This Row],[Line Description]]&lt;&gt;"",Table1[[#This Row],[Line Description]],"")</f>
        <v/>
      </c>
      <c r="AV3124" s="46" t="str">
        <f>IF(Table1[[#This Row],[Cur_Amount Debit]]&gt;0,ROUND(Table1[[#This Row],[Cur_Amount Debit]],2),"")</f>
        <v/>
      </c>
      <c r="AW3124" s="46" t="str">
        <f>IF(Table1[[#This Row],[Cur_Amount Credit]]&gt;0,ROUND(Table1[[#This Row],[Cur_Amount Credit]],2),"")</f>
        <v/>
      </c>
      <c r="AX3124" s="46" t="str">
        <f>LEFT(Table1[[#This Row],[Cur]],3)</f>
        <v/>
      </c>
      <c r="AY3124" s="59"/>
      <c r="AZ3124" s="46"/>
      <c r="BA3124" s="46" t="str">
        <f>IF(Table1[[#This Row],[Cur]]&lt;&gt;"",IF(Table1[[#This Row],[Cur]]="USD","",ExchangeRate),"")</f>
        <v/>
      </c>
      <c r="BB3124" s="46" t="str">
        <f>IF(Table1[[#This Row],[Grant]]&lt;&gt;"",VLOOKUP(Table1[[#This Row],[Grant]],Grants!B:D,3),"")</f>
        <v/>
      </c>
      <c r="BC3124" s="46" t="str">
        <f>TRIM(Table1[[#This Row],[Vendor ID]])</f>
        <v/>
      </c>
      <c r="BD3124">
        <f>IF(Table1[[#This Row],[Reference Number]]=Q3123,BD3123,BD3123+1)</f>
        <v>0</v>
      </c>
    </row>
    <row r="3125" spans="1:56" ht="11.25" customHeight="1" x14ac:dyDescent="0.25">
      <c r="A3125" s="1"/>
      <c r="B3125" s="88" t="str">
        <f>IF(Table1[[#This Row],[Posting Date]]&lt;&gt;"",IF(Table1[[#This Row],[Reference Number]]=Q3124,B3124+1,1),"")</f>
        <v/>
      </c>
      <c r="C3125" s="61"/>
      <c r="D3125" s="61"/>
      <c r="E3125" s="138"/>
      <c r="F3125" s="141" t="str">
        <f>IFERROR(IF(VLOOKUP(Table1[[#This Row],[Budget Code Description]],Dimentions!$X$6:$AC$139,2,FALSE)="","",VLOOKUP(Table1[[#This Row],[Budget Code Description]],Dimentions!$X$6:$AC$139,2,FALSE)),"")</f>
        <v/>
      </c>
      <c r="G3125" s="141"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1" t="str">
        <f>IFERROR(VLOOKUP(Table1[[#This Row],[Budget Code Description]],Table6[#All],8,FALSE),"")</f>
        <v/>
      </c>
      <c r="L3125" s="63"/>
      <c r="M3125" s="65" t="str">
        <f>IFERROR(VLOOKUP(Table1[[#This Row],[Staff ID]],Table2[],2,FALSE),"")</f>
        <v/>
      </c>
      <c r="N3125" s="209" t="str">
        <f>IFERROR(IF(VLOOKUP(Table1[[#This Row],[Budget Code Description]],Dimentions!$X$6:$AC$134,4,FALSE)="","",VLOOKUP(Table1[[#This Row],[Budget Code Description]],Dimentions!$X$6:$AC$134,4,FALSE)),"")</f>
        <v/>
      </c>
      <c r="O3125" s="65" t="str">
        <f>IFERROR(VLOOKUP(Table1[[#This Row],[Vendor ID]],Table549[],2,FALSE),"")</f>
        <v/>
      </c>
      <c r="P3125" s="63"/>
      <c r="Q3125" s="141" t="str">
        <f>IF(Table1[[#This Row],[Posting Date]]&lt;&gt;"",$D$9,"")</f>
        <v/>
      </c>
      <c r="R3125" s="157" t="str">
        <f>IF(Table1[[#This Row],[Posting Date]]&lt;&gt;"",$D$10,"")</f>
        <v/>
      </c>
      <c r="S3125" s="66"/>
      <c r="T3125" s="63"/>
      <c r="U3125" s="67"/>
      <c r="V3125" s="67"/>
      <c r="W3125" s="67" t="str">
        <f t="shared" si="53"/>
        <v/>
      </c>
      <c r="X3125" s="159" t="str">
        <f>IF(E3125="","",(IF(Table1[[#This Row],[Cur]]="USD",Table1[[#This Row],[Cur_Amount Debit]],Table1[[#This Row],[Cur_Amount Debit]]/Table1[[#This Row],[Exchange Rate]])))</f>
        <v/>
      </c>
      <c r="Y3125" s="159" t="str">
        <f>IF(E3125="","",(IF(Table1[[#This Row],[Cur]]="USD",Table1[[#This Row],[Cur_Amount Credit]],Table1[[#This Row],[Cur_Amount Credit]]/ExchangeRate)))</f>
        <v/>
      </c>
      <c r="Z3125" s="201" t="str">
        <f>IF(E3125="","",(Table1[[#This Row],[Debit USD]]-Table1[[#This Row],[Credit USD]]))</f>
        <v/>
      </c>
      <c r="AA3125" s="226"/>
      <c r="AB3125" s="255"/>
      <c r="AC3125" s="1"/>
      <c r="AD3125" s="15"/>
      <c r="AE3125" s="15" t="str">
        <f>IF(AND(OR(Table1[[#This Row],[Account]]="15030",Table1[[#This Row],[Account]]="15035",Table1[[#This Row],[Account]]="20150"),Table1[[#This Row],[Vendor ID]]=""),1,"")</f>
        <v/>
      </c>
      <c r="AF3125" s="15"/>
      <c r="AG3125" s="15"/>
      <c r="AH3125" s="15"/>
      <c r="AI3125" s="46" t="str">
        <f>IF(Table1[[#This Row],[Posting Date]]&lt;&gt;"","GJ-"&amp;CountryID,"")</f>
        <v/>
      </c>
      <c r="AJ3125" s="59" t="str">
        <f>IF(Table1[[#This Row],[Posting Date]]&lt;&gt;"",Table1[[#This Row],[Posting Date]],"")</f>
        <v/>
      </c>
      <c r="AK3125" s="46"/>
      <c r="AL3125" s="46" t="str">
        <f>IF(Table1[[#This Row],[Description]]&lt;&gt;"",Table1[[#This Row],[Description]],"")</f>
        <v/>
      </c>
      <c r="AM3125" s="46" t="str">
        <f>IF(Table1[[#This Row],[Posting Date]]&lt;&gt;"",Table1[[#This Row],[Reference Number]],"")</f>
        <v/>
      </c>
      <c r="AN3125" s="46" t="str">
        <f>TRIM(Table1[[#This Row],[Line '#]])</f>
        <v/>
      </c>
      <c r="AO3125" s="46" t="str">
        <f>TRIM(Table1[[#This Row],[Account]])</f>
        <v/>
      </c>
      <c r="AP3125" s="46" t="str">
        <f>IF(Table1[[#This Row],[Posting Date]]&lt;&gt;"",$D$5,"")</f>
        <v/>
      </c>
      <c r="AQ3125" s="46" t="str">
        <f>TRIM(Table1[[#This Row],[Departments-Prgrams]])</f>
        <v/>
      </c>
      <c r="AR3125" s="46" t="str">
        <f>TRIM(Table1[[#This Row],[Grant]])</f>
        <v/>
      </c>
      <c r="AS3125" s="46" t="str">
        <f>TRIM(Table1[[#This Row],[Staff ID]])</f>
        <v/>
      </c>
      <c r="AT3125" s="46" t="str">
        <f>IF(TRIM(Table1[[#This Row],[Budget Code]])=0,"",TRIM(Table1[[#This Row],[Budget Code]]))</f>
        <v/>
      </c>
      <c r="AU3125" s="46" t="str">
        <f>IF(Table1[[#This Row],[Line Description]]&lt;&gt;"",Table1[[#This Row],[Line Description]],"")</f>
        <v/>
      </c>
      <c r="AV3125" s="46" t="str">
        <f>IF(Table1[[#This Row],[Cur_Amount Debit]]&gt;0,ROUND(Table1[[#This Row],[Cur_Amount Debit]],2),"")</f>
        <v/>
      </c>
      <c r="AW3125" s="46" t="str">
        <f>IF(Table1[[#This Row],[Cur_Amount Credit]]&gt;0,ROUND(Table1[[#This Row],[Cur_Amount Credit]],2),"")</f>
        <v/>
      </c>
      <c r="AX3125" s="46" t="str">
        <f>LEFT(Table1[[#This Row],[Cur]],3)</f>
        <v/>
      </c>
      <c r="AY3125" s="59"/>
      <c r="AZ3125" s="46"/>
      <c r="BA3125" s="46" t="str">
        <f>IF(Table1[[#This Row],[Cur]]&lt;&gt;"",IF(Table1[[#This Row],[Cur]]="USD","",ExchangeRate),"")</f>
        <v/>
      </c>
      <c r="BB3125" s="46" t="str">
        <f>IF(Table1[[#This Row],[Grant]]&lt;&gt;"",VLOOKUP(Table1[[#This Row],[Grant]],Grants!B:D,3),"")</f>
        <v/>
      </c>
      <c r="BC3125" s="46" t="str">
        <f>TRIM(Table1[[#This Row],[Vendor ID]])</f>
        <v/>
      </c>
      <c r="BD3125">
        <f>IF(Table1[[#This Row],[Reference Number]]=Q3124,BD3124,BD3124+1)</f>
        <v>0</v>
      </c>
    </row>
    <row r="3126" spans="1:56" ht="11.25" customHeight="1" x14ac:dyDescent="0.25">
      <c r="A3126" s="1"/>
      <c r="B3126" s="88" t="str">
        <f>IF(Table1[[#This Row],[Posting Date]]&lt;&gt;"",IF(Table1[[#This Row],[Reference Number]]=Q3125,B3125+1,1),"")</f>
        <v/>
      </c>
      <c r="C3126" s="61"/>
      <c r="D3126" s="61"/>
      <c r="E3126" s="138"/>
      <c r="F3126" s="141" t="str">
        <f>IFERROR(IF(VLOOKUP(Table1[[#This Row],[Budget Code Description]],Dimentions!$X$6:$AC$139,2,FALSE)="","",VLOOKUP(Table1[[#This Row],[Budget Code Description]],Dimentions!$X$6:$AC$139,2,FALSE)),"")</f>
        <v/>
      </c>
      <c r="G3126" s="141"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1" t="str">
        <f>IFERROR(VLOOKUP(Table1[[#This Row],[Budget Code Description]],Table6[#All],8,FALSE),"")</f>
        <v/>
      </c>
      <c r="L3126" s="63"/>
      <c r="M3126" s="65" t="str">
        <f>IFERROR(VLOOKUP(Table1[[#This Row],[Staff ID]],Table2[],2,FALSE),"")</f>
        <v/>
      </c>
      <c r="N3126" s="209" t="str">
        <f>IFERROR(IF(VLOOKUP(Table1[[#This Row],[Budget Code Description]],Dimentions!$X$6:$AC$134,4,FALSE)="","",VLOOKUP(Table1[[#This Row],[Budget Code Description]],Dimentions!$X$6:$AC$134,4,FALSE)),"")</f>
        <v/>
      </c>
      <c r="O3126" s="65" t="str">
        <f>IFERROR(VLOOKUP(Table1[[#This Row],[Vendor ID]],Table549[],2,FALSE),"")</f>
        <v/>
      </c>
      <c r="P3126" s="63"/>
      <c r="Q3126" s="141" t="str">
        <f>IF(Table1[[#This Row],[Posting Date]]&lt;&gt;"",$D$9,"")</f>
        <v/>
      </c>
      <c r="R3126" s="157" t="str">
        <f>IF(Table1[[#This Row],[Posting Date]]&lt;&gt;"",$D$10,"")</f>
        <v/>
      </c>
      <c r="S3126" s="66"/>
      <c r="T3126" s="63"/>
      <c r="U3126" s="67"/>
      <c r="V3126" s="67"/>
      <c r="W3126" s="67" t="str">
        <f t="shared" si="53"/>
        <v/>
      </c>
      <c r="X3126" s="159" t="str">
        <f>IF(E3126="","",(IF(Table1[[#This Row],[Cur]]="USD",Table1[[#This Row],[Cur_Amount Debit]],Table1[[#This Row],[Cur_Amount Debit]]/Table1[[#This Row],[Exchange Rate]])))</f>
        <v/>
      </c>
      <c r="Y3126" s="159" t="str">
        <f>IF(E3126="","",(IF(Table1[[#This Row],[Cur]]="USD",Table1[[#This Row],[Cur_Amount Credit]],Table1[[#This Row],[Cur_Amount Credit]]/ExchangeRate)))</f>
        <v/>
      </c>
      <c r="Z3126" s="201" t="str">
        <f>IF(E3126="","",(Table1[[#This Row],[Debit USD]]-Table1[[#This Row],[Credit USD]]))</f>
        <v/>
      </c>
      <c r="AA3126" s="226"/>
      <c r="AB3126" s="255"/>
      <c r="AC3126" s="1"/>
      <c r="AD3126" s="15"/>
      <c r="AE3126" s="15" t="str">
        <f>IF(AND(OR(Table1[[#This Row],[Account]]="15030",Table1[[#This Row],[Account]]="15035",Table1[[#This Row],[Account]]="20150"),Table1[[#This Row],[Vendor ID]]=""),1,"")</f>
        <v/>
      </c>
      <c r="AF3126" s="15"/>
      <c r="AG3126" s="15"/>
      <c r="AH3126" s="15"/>
      <c r="AI3126" s="46" t="str">
        <f>IF(Table1[[#This Row],[Posting Date]]&lt;&gt;"","GJ-"&amp;CountryID,"")</f>
        <v/>
      </c>
      <c r="AJ3126" s="59" t="str">
        <f>IF(Table1[[#This Row],[Posting Date]]&lt;&gt;"",Table1[[#This Row],[Posting Date]],"")</f>
        <v/>
      </c>
      <c r="AK3126" s="46"/>
      <c r="AL3126" s="46" t="str">
        <f>IF(Table1[[#This Row],[Description]]&lt;&gt;"",Table1[[#This Row],[Description]],"")</f>
        <v/>
      </c>
      <c r="AM3126" s="46" t="str">
        <f>IF(Table1[[#This Row],[Posting Date]]&lt;&gt;"",Table1[[#This Row],[Reference Number]],"")</f>
        <v/>
      </c>
      <c r="AN3126" s="46" t="str">
        <f>TRIM(Table1[[#This Row],[Line '#]])</f>
        <v/>
      </c>
      <c r="AO3126" s="46" t="str">
        <f>TRIM(Table1[[#This Row],[Account]])</f>
        <v/>
      </c>
      <c r="AP3126" s="46" t="str">
        <f>IF(Table1[[#This Row],[Posting Date]]&lt;&gt;"",$D$5,"")</f>
        <v/>
      </c>
      <c r="AQ3126" s="46" t="str">
        <f>TRIM(Table1[[#This Row],[Departments-Prgrams]])</f>
        <v/>
      </c>
      <c r="AR3126" s="46" t="str">
        <f>TRIM(Table1[[#This Row],[Grant]])</f>
        <v/>
      </c>
      <c r="AS3126" s="46" t="str">
        <f>TRIM(Table1[[#This Row],[Staff ID]])</f>
        <v/>
      </c>
      <c r="AT3126" s="46" t="str">
        <f>IF(TRIM(Table1[[#This Row],[Budget Code]])=0,"",TRIM(Table1[[#This Row],[Budget Code]]))</f>
        <v/>
      </c>
      <c r="AU3126" s="46" t="str">
        <f>IF(Table1[[#This Row],[Line Description]]&lt;&gt;"",Table1[[#This Row],[Line Description]],"")</f>
        <v/>
      </c>
      <c r="AV3126" s="46" t="str">
        <f>IF(Table1[[#This Row],[Cur_Amount Debit]]&gt;0,ROUND(Table1[[#This Row],[Cur_Amount Debit]],2),"")</f>
        <v/>
      </c>
      <c r="AW3126" s="46" t="str">
        <f>IF(Table1[[#This Row],[Cur_Amount Credit]]&gt;0,ROUND(Table1[[#This Row],[Cur_Amount Credit]],2),"")</f>
        <v/>
      </c>
      <c r="AX3126" s="46" t="str">
        <f>LEFT(Table1[[#This Row],[Cur]],3)</f>
        <v/>
      </c>
      <c r="AY3126" s="59"/>
      <c r="AZ3126" s="46"/>
      <c r="BA3126" s="46" t="str">
        <f>IF(Table1[[#This Row],[Cur]]&lt;&gt;"",IF(Table1[[#This Row],[Cur]]="USD","",ExchangeRate),"")</f>
        <v/>
      </c>
      <c r="BB3126" s="46" t="str">
        <f>IF(Table1[[#This Row],[Grant]]&lt;&gt;"",VLOOKUP(Table1[[#This Row],[Grant]],Grants!B:D,3),"")</f>
        <v/>
      </c>
      <c r="BC3126" s="46" t="str">
        <f>TRIM(Table1[[#This Row],[Vendor ID]])</f>
        <v/>
      </c>
      <c r="BD3126">
        <f>IF(Table1[[#This Row],[Reference Number]]=Q3125,BD3125,BD3125+1)</f>
        <v>0</v>
      </c>
    </row>
    <row r="3127" spans="1:56" ht="11.25" customHeight="1" x14ac:dyDescent="0.25">
      <c r="A3127" s="1"/>
      <c r="B3127" s="88" t="str">
        <f>IF(Table1[[#This Row],[Posting Date]]&lt;&gt;"",IF(Table1[[#This Row],[Reference Number]]=Q3126,B3126+1,1),"")</f>
        <v/>
      </c>
      <c r="C3127" s="61"/>
      <c r="D3127" s="61"/>
      <c r="E3127" s="138"/>
      <c r="F3127" s="141" t="str">
        <f>IFERROR(IF(VLOOKUP(Table1[[#This Row],[Budget Code Description]],Dimentions!$X$6:$AC$139,2,FALSE)="","",VLOOKUP(Table1[[#This Row],[Budget Code Description]],Dimentions!$X$6:$AC$139,2,FALSE)),"")</f>
        <v/>
      </c>
      <c r="G3127" s="141"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1" t="str">
        <f>IFERROR(VLOOKUP(Table1[[#This Row],[Budget Code Description]],Table6[#All],8,FALSE),"")</f>
        <v/>
      </c>
      <c r="L3127" s="63"/>
      <c r="M3127" s="65" t="str">
        <f>IFERROR(VLOOKUP(Table1[[#This Row],[Staff ID]],Table2[],2,FALSE),"")</f>
        <v/>
      </c>
      <c r="N3127" s="209" t="str">
        <f>IFERROR(IF(VLOOKUP(Table1[[#This Row],[Budget Code Description]],Dimentions!$X$6:$AC$134,4,FALSE)="","",VLOOKUP(Table1[[#This Row],[Budget Code Description]],Dimentions!$X$6:$AC$134,4,FALSE)),"")</f>
        <v/>
      </c>
      <c r="O3127" s="65" t="str">
        <f>IFERROR(VLOOKUP(Table1[[#This Row],[Vendor ID]],Table549[],2,FALSE),"")</f>
        <v/>
      </c>
      <c r="P3127" s="63"/>
      <c r="Q3127" s="141" t="str">
        <f>IF(Table1[[#This Row],[Posting Date]]&lt;&gt;"",$D$9,"")</f>
        <v/>
      </c>
      <c r="R3127" s="157" t="str">
        <f>IF(Table1[[#This Row],[Posting Date]]&lt;&gt;"",$D$10,"")</f>
        <v/>
      </c>
      <c r="S3127" s="66"/>
      <c r="T3127" s="63"/>
      <c r="U3127" s="67"/>
      <c r="V3127" s="67"/>
      <c r="W3127" s="67" t="str">
        <f t="shared" si="53"/>
        <v/>
      </c>
      <c r="X3127" s="159" t="str">
        <f>IF(E3127="","",(IF(Table1[[#This Row],[Cur]]="USD",Table1[[#This Row],[Cur_Amount Debit]],Table1[[#This Row],[Cur_Amount Debit]]/Table1[[#This Row],[Exchange Rate]])))</f>
        <v/>
      </c>
      <c r="Y3127" s="159" t="str">
        <f>IF(E3127="","",(IF(Table1[[#This Row],[Cur]]="USD",Table1[[#This Row],[Cur_Amount Credit]],Table1[[#This Row],[Cur_Amount Credit]]/ExchangeRate)))</f>
        <v/>
      </c>
      <c r="Z3127" s="201" t="str">
        <f>IF(E3127="","",(Table1[[#This Row],[Debit USD]]-Table1[[#This Row],[Credit USD]]))</f>
        <v/>
      </c>
      <c r="AA3127" s="226"/>
      <c r="AB3127" s="255"/>
      <c r="AC3127" s="1"/>
      <c r="AD3127" s="15"/>
      <c r="AE3127" s="15" t="str">
        <f>IF(AND(OR(Table1[[#This Row],[Account]]="15030",Table1[[#This Row],[Account]]="15035",Table1[[#This Row],[Account]]="20150"),Table1[[#This Row],[Vendor ID]]=""),1,"")</f>
        <v/>
      </c>
      <c r="AF3127" s="15"/>
      <c r="AG3127" s="15"/>
      <c r="AH3127" s="15"/>
      <c r="AI3127" s="46" t="str">
        <f>IF(Table1[[#This Row],[Posting Date]]&lt;&gt;"","GJ-"&amp;CountryID,"")</f>
        <v/>
      </c>
      <c r="AJ3127" s="59" t="str">
        <f>IF(Table1[[#This Row],[Posting Date]]&lt;&gt;"",Table1[[#This Row],[Posting Date]],"")</f>
        <v/>
      </c>
      <c r="AK3127" s="46"/>
      <c r="AL3127" s="46" t="str">
        <f>IF(Table1[[#This Row],[Description]]&lt;&gt;"",Table1[[#This Row],[Description]],"")</f>
        <v/>
      </c>
      <c r="AM3127" s="46" t="str">
        <f>IF(Table1[[#This Row],[Posting Date]]&lt;&gt;"",Table1[[#This Row],[Reference Number]],"")</f>
        <v/>
      </c>
      <c r="AN3127" s="46" t="str">
        <f>TRIM(Table1[[#This Row],[Line '#]])</f>
        <v/>
      </c>
      <c r="AO3127" s="46" t="str">
        <f>TRIM(Table1[[#This Row],[Account]])</f>
        <v/>
      </c>
      <c r="AP3127" s="46" t="str">
        <f>IF(Table1[[#This Row],[Posting Date]]&lt;&gt;"",$D$5,"")</f>
        <v/>
      </c>
      <c r="AQ3127" s="46" t="str">
        <f>TRIM(Table1[[#This Row],[Departments-Prgrams]])</f>
        <v/>
      </c>
      <c r="AR3127" s="46" t="str">
        <f>TRIM(Table1[[#This Row],[Grant]])</f>
        <v/>
      </c>
      <c r="AS3127" s="46" t="str">
        <f>TRIM(Table1[[#This Row],[Staff ID]])</f>
        <v/>
      </c>
      <c r="AT3127" s="46" t="str">
        <f>IF(TRIM(Table1[[#This Row],[Budget Code]])=0,"",TRIM(Table1[[#This Row],[Budget Code]]))</f>
        <v/>
      </c>
      <c r="AU3127" s="46" t="str">
        <f>IF(Table1[[#This Row],[Line Description]]&lt;&gt;"",Table1[[#This Row],[Line Description]],"")</f>
        <v/>
      </c>
      <c r="AV3127" s="46" t="str">
        <f>IF(Table1[[#This Row],[Cur_Amount Debit]]&gt;0,ROUND(Table1[[#This Row],[Cur_Amount Debit]],2),"")</f>
        <v/>
      </c>
      <c r="AW3127" s="46" t="str">
        <f>IF(Table1[[#This Row],[Cur_Amount Credit]]&gt;0,ROUND(Table1[[#This Row],[Cur_Amount Credit]],2),"")</f>
        <v/>
      </c>
      <c r="AX3127" s="46" t="str">
        <f>LEFT(Table1[[#This Row],[Cur]],3)</f>
        <v/>
      </c>
      <c r="AY3127" s="59"/>
      <c r="AZ3127" s="46"/>
      <c r="BA3127" s="46" t="str">
        <f>IF(Table1[[#This Row],[Cur]]&lt;&gt;"",IF(Table1[[#This Row],[Cur]]="USD","",ExchangeRate),"")</f>
        <v/>
      </c>
      <c r="BB3127" s="46" t="str">
        <f>IF(Table1[[#This Row],[Grant]]&lt;&gt;"",VLOOKUP(Table1[[#This Row],[Grant]],Grants!B:D,3),"")</f>
        <v/>
      </c>
      <c r="BC3127" s="46" t="str">
        <f>TRIM(Table1[[#This Row],[Vendor ID]])</f>
        <v/>
      </c>
      <c r="BD3127">
        <f>IF(Table1[[#This Row],[Reference Number]]=Q3126,BD3126,BD3126+1)</f>
        <v>0</v>
      </c>
    </row>
    <row r="3128" spans="1:56" ht="11.25" customHeight="1" x14ac:dyDescent="0.25">
      <c r="A3128" s="1"/>
      <c r="B3128" s="88" t="str">
        <f>IF(Table1[[#This Row],[Posting Date]]&lt;&gt;"",IF(Table1[[#This Row],[Reference Number]]=Q3127,B3127+1,1),"")</f>
        <v/>
      </c>
      <c r="C3128" s="61"/>
      <c r="D3128" s="61"/>
      <c r="E3128" s="138"/>
      <c r="F3128" s="141" t="str">
        <f>IFERROR(IF(VLOOKUP(Table1[[#This Row],[Budget Code Description]],Dimentions!$X$6:$AC$139,2,FALSE)="","",VLOOKUP(Table1[[#This Row],[Budget Code Description]],Dimentions!$X$6:$AC$139,2,FALSE)),"")</f>
        <v/>
      </c>
      <c r="G3128" s="141"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1" t="str">
        <f>IFERROR(VLOOKUP(Table1[[#This Row],[Budget Code Description]],Table6[#All],8,FALSE),"")</f>
        <v/>
      </c>
      <c r="L3128" s="63"/>
      <c r="M3128" s="65" t="str">
        <f>IFERROR(VLOOKUP(Table1[[#This Row],[Staff ID]],Table2[],2,FALSE),"")</f>
        <v/>
      </c>
      <c r="N3128" s="209" t="str">
        <f>IFERROR(IF(VLOOKUP(Table1[[#This Row],[Budget Code Description]],Dimentions!$X$6:$AC$134,4,FALSE)="","",VLOOKUP(Table1[[#This Row],[Budget Code Description]],Dimentions!$X$6:$AC$134,4,FALSE)),"")</f>
        <v/>
      </c>
      <c r="O3128" s="65" t="str">
        <f>IFERROR(VLOOKUP(Table1[[#This Row],[Vendor ID]],Table549[],2,FALSE),"")</f>
        <v/>
      </c>
      <c r="P3128" s="63"/>
      <c r="Q3128" s="141" t="str">
        <f>IF(Table1[[#This Row],[Posting Date]]&lt;&gt;"",$D$9,"")</f>
        <v/>
      </c>
      <c r="R3128" s="157" t="str">
        <f>IF(Table1[[#This Row],[Posting Date]]&lt;&gt;"",$D$10,"")</f>
        <v/>
      </c>
      <c r="S3128" s="66"/>
      <c r="T3128" s="63"/>
      <c r="U3128" s="67"/>
      <c r="V3128" s="67"/>
      <c r="W3128" s="67" t="str">
        <f t="shared" si="53"/>
        <v/>
      </c>
      <c r="X3128" s="159" t="str">
        <f>IF(E3128="","",(IF(Table1[[#This Row],[Cur]]="USD",Table1[[#This Row],[Cur_Amount Debit]],Table1[[#This Row],[Cur_Amount Debit]]/Table1[[#This Row],[Exchange Rate]])))</f>
        <v/>
      </c>
      <c r="Y3128" s="159" t="str">
        <f>IF(E3128="","",(IF(Table1[[#This Row],[Cur]]="USD",Table1[[#This Row],[Cur_Amount Credit]],Table1[[#This Row],[Cur_Amount Credit]]/ExchangeRate)))</f>
        <v/>
      </c>
      <c r="Z3128" s="201" t="str">
        <f>IF(E3128="","",(Table1[[#This Row],[Debit USD]]-Table1[[#This Row],[Credit USD]]))</f>
        <v/>
      </c>
      <c r="AA3128" s="226"/>
      <c r="AB3128" s="255"/>
      <c r="AC3128" s="1"/>
      <c r="AD3128" s="15"/>
      <c r="AE3128" s="15" t="str">
        <f>IF(AND(OR(Table1[[#This Row],[Account]]="15030",Table1[[#This Row],[Account]]="15035",Table1[[#This Row],[Account]]="20150"),Table1[[#This Row],[Vendor ID]]=""),1,"")</f>
        <v/>
      </c>
      <c r="AF3128" s="15"/>
      <c r="AG3128" s="15"/>
      <c r="AH3128" s="15"/>
      <c r="AI3128" s="46" t="str">
        <f>IF(Table1[[#This Row],[Posting Date]]&lt;&gt;"","GJ-"&amp;CountryID,"")</f>
        <v/>
      </c>
      <c r="AJ3128" s="59" t="str">
        <f>IF(Table1[[#This Row],[Posting Date]]&lt;&gt;"",Table1[[#This Row],[Posting Date]],"")</f>
        <v/>
      </c>
      <c r="AK3128" s="46"/>
      <c r="AL3128" s="46" t="str">
        <f>IF(Table1[[#This Row],[Description]]&lt;&gt;"",Table1[[#This Row],[Description]],"")</f>
        <v/>
      </c>
      <c r="AM3128" s="46" t="str">
        <f>IF(Table1[[#This Row],[Posting Date]]&lt;&gt;"",Table1[[#This Row],[Reference Number]],"")</f>
        <v/>
      </c>
      <c r="AN3128" s="46" t="str">
        <f>TRIM(Table1[[#This Row],[Line '#]])</f>
        <v/>
      </c>
      <c r="AO3128" s="46" t="str">
        <f>TRIM(Table1[[#This Row],[Account]])</f>
        <v/>
      </c>
      <c r="AP3128" s="46" t="str">
        <f>IF(Table1[[#This Row],[Posting Date]]&lt;&gt;"",$D$5,"")</f>
        <v/>
      </c>
      <c r="AQ3128" s="46" t="str">
        <f>TRIM(Table1[[#This Row],[Departments-Prgrams]])</f>
        <v/>
      </c>
      <c r="AR3128" s="46" t="str">
        <f>TRIM(Table1[[#This Row],[Grant]])</f>
        <v/>
      </c>
      <c r="AS3128" s="46" t="str">
        <f>TRIM(Table1[[#This Row],[Staff ID]])</f>
        <v/>
      </c>
      <c r="AT3128" s="46" t="str">
        <f>IF(TRIM(Table1[[#This Row],[Budget Code]])=0,"",TRIM(Table1[[#This Row],[Budget Code]]))</f>
        <v/>
      </c>
      <c r="AU3128" s="46" t="str">
        <f>IF(Table1[[#This Row],[Line Description]]&lt;&gt;"",Table1[[#This Row],[Line Description]],"")</f>
        <v/>
      </c>
      <c r="AV3128" s="46" t="str">
        <f>IF(Table1[[#This Row],[Cur_Amount Debit]]&gt;0,ROUND(Table1[[#This Row],[Cur_Amount Debit]],2),"")</f>
        <v/>
      </c>
      <c r="AW3128" s="46" t="str">
        <f>IF(Table1[[#This Row],[Cur_Amount Credit]]&gt;0,ROUND(Table1[[#This Row],[Cur_Amount Credit]],2),"")</f>
        <v/>
      </c>
      <c r="AX3128" s="46" t="str">
        <f>LEFT(Table1[[#This Row],[Cur]],3)</f>
        <v/>
      </c>
      <c r="AY3128" s="59"/>
      <c r="AZ3128" s="46"/>
      <c r="BA3128" s="46" t="str">
        <f>IF(Table1[[#This Row],[Cur]]&lt;&gt;"",IF(Table1[[#This Row],[Cur]]="USD","",ExchangeRate),"")</f>
        <v/>
      </c>
      <c r="BB3128" s="46" t="str">
        <f>IF(Table1[[#This Row],[Grant]]&lt;&gt;"",VLOOKUP(Table1[[#This Row],[Grant]],Grants!B:D,3),"")</f>
        <v/>
      </c>
      <c r="BC3128" s="46" t="str">
        <f>TRIM(Table1[[#This Row],[Vendor ID]])</f>
        <v/>
      </c>
      <c r="BD3128">
        <f>IF(Table1[[#This Row],[Reference Number]]=Q3127,BD3127,BD3127+1)</f>
        <v>0</v>
      </c>
    </row>
    <row r="3129" spans="1:56" ht="11.25" customHeight="1" x14ac:dyDescent="0.25">
      <c r="A3129" s="1"/>
      <c r="B3129" s="88" t="str">
        <f>IF(Table1[[#This Row],[Posting Date]]&lt;&gt;"",IF(Table1[[#This Row],[Reference Number]]=Q3128,B3128+1,1),"")</f>
        <v/>
      </c>
      <c r="C3129" s="61"/>
      <c r="D3129" s="61"/>
      <c r="E3129" s="138"/>
      <c r="F3129" s="141" t="str">
        <f>IFERROR(IF(VLOOKUP(Table1[[#This Row],[Budget Code Description]],Dimentions!$X$6:$AC$139,2,FALSE)="","",VLOOKUP(Table1[[#This Row],[Budget Code Description]],Dimentions!$X$6:$AC$139,2,FALSE)),"")</f>
        <v/>
      </c>
      <c r="G3129" s="141"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1" t="str">
        <f>IFERROR(VLOOKUP(Table1[[#This Row],[Budget Code Description]],Table6[#All],8,FALSE),"")</f>
        <v/>
      </c>
      <c r="L3129" s="63"/>
      <c r="M3129" s="65" t="str">
        <f>IFERROR(VLOOKUP(Table1[[#This Row],[Staff ID]],Table2[],2,FALSE),"")</f>
        <v/>
      </c>
      <c r="N3129" s="209" t="str">
        <f>IFERROR(IF(VLOOKUP(Table1[[#This Row],[Budget Code Description]],Dimentions!$X$6:$AC$134,4,FALSE)="","",VLOOKUP(Table1[[#This Row],[Budget Code Description]],Dimentions!$X$6:$AC$134,4,FALSE)),"")</f>
        <v/>
      </c>
      <c r="O3129" s="65" t="str">
        <f>IFERROR(VLOOKUP(Table1[[#This Row],[Vendor ID]],Table549[],2,FALSE),"")</f>
        <v/>
      </c>
      <c r="P3129" s="63"/>
      <c r="Q3129" s="141" t="str">
        <f>IF(Table1[[#This Row],[Posting Date]]&lt;&gt;"",$D$9,"")</f>
        <v/>
      </c>
      <c r="R3129" s="157" t="str">
        <f>IF(Table1[[#This Row],[Posting Date]]&lt;&gt;"",$D$10,"")</f>
        <v/>
      </c>
      <c r="S3129" s="66"/>
      <c r="T3129" s="63"/>
      <c r="U3129" s="67"/>
      <c r="V3129" s="67"/>
      <c r="W3129" s="67" t="str">
        <f t="shared" si="53"/>
        <v/>
      </c>
      <c r="X3129" s="159" t="str">
        <f>IF(E3129="","",(IF(Table1[[#This Row],[Cur]]="USD",Table1[[#This Row],[Cur_Amount Debit]],Table1[[#This Row],[Cur_Amount Debit]]/Table1[[#This Row],[Exchange Rate]])))</f>
        <v/>
      </c>
      <c r="Y3129" s="159" t="str">
        <f>IF(E3129="","",(IF(Table1[[#This Row],[Cur]]="USD",Table1[[#This Row],[Cur_Amount Credit]],Table1[[#This Row],[Cur_Amount Credit]]/ExchangeRate)))</f>
        <v/>
      </c>
      <c r="Z3129" s="201" t="str">
        <f>IF(E3129="","",(Table1[[#This Row],[Debit USD]]-Table1[[#This Row],[Credit USD]]))</f>
        <v/>
      </c>
      <c r="AA3129" s="226"/>
      <c r="AB3129" s="255"/>
      <c r="AC3129" s="1"/>
      <c r="AD3129" s="15"/>
      <c r="AE3129" s="15" t="str">
        <f>IF(AND(OR(Table1[[#This Row],[Account]]="15030",Table1[[#This Row],[Account]]="15035",Table1[[#This Row],[Account]]="20150"),Table1[[#This Row],[Vendor ID]]=""),1,"")</f>
        <v/>
      </c>
      <c r="AF3129" s="15"/>
      <c r="AG3129" s="15"/>
      <c r="AH3129" s="15"/>
      <c r="AI3129" s="46" t="str">
        <f>IF(Table1[[#This Row],[Posting Date]]&lt;&gt;"","GJ-"&amp;CountryID,"")</f>
        <v/>
      </c>
      <c r="AJ3129" s="59" t="str">
        <f>IF(Table1[[#This Row],[Posting Date]]&lt;&gt;"",Table1[[#This Row],[Posting Date]],"")</f>
        <v/>
      </c>
      <c r="AK3129" s="46"/>
      <c r="AL3129" s="46" t="str">
        <f>IF(Table1[[#This Row],[Description]]&lt;&gt;"",Table1[[#This Row],[Description]],"")</f>
        <v/>
      </c>
      <c r="AM3129" s="46" t="str">
        <f>IF(Table1[[#This Row],[Posting Date]]&lt;&gt;"",Table1[[#This Row],[Reference Number]],"")</f>
        <v/>
      </c>
      <c r="AN3129" s="46" t="str">
        <f>TRIM(Table1[[#This Row],[Line '#]])</f>
        <v/>
      </c>
      <c r="AO3129" s="46" t="str">
        <f>TRIM(Table1[[#This Row],[Account]])</f>
        <v/>
      </c>
      <c r="AP3129" s="46" t="str">
        <f>IF(Table1[[#This Row],[Posting Date]]&lt;&gt;"",$D$5,"")</f>
        <v/>
      </c>
      <c r="AQ3129" s="46" t="str">
        <f>TRIM(Table1[[#This Row],[Departments-Prgrams]])</f>
        <v/>
      </c>
      <c r="AR3129" s="46" t="str">
        <f>TRIM(Table1[[#This Row],[Grant]])</f>
        <v/>
      </c>
      <c r="AS3129" s="46" t="str">
        <f>TRIM(Table1[[#This Row],[Staff ID]])</f>
        <v/>
      </c>
      <c r="AT3129" s="46" t="str">
        <f>IF(TRIM(Table1[[#This Row],[Budget Code]])=0,"",TRIM(Table1[[#This Row],[Budget Code]]))</f>
        <v/>
      </c>
      <c r="AU3129" s="46" t="str">
        <f>IF(Table1[[#This Row],[Line Description]]&lt;&gt;"",Table1[[#This Row],[Line Description]],"")</f>
        <v/>
      </c>
      <c r="AV3129" s="46" t="str">
        <f>IF(Table1[[#This Row],[Cur_Amount Debit]]&gt;0,ROUND(Table1[[#This Row],[Cur_Amount Debit]],2),"")</f>
        <v/>
      </c>
      <c r="AW3129" s="46" t="str">
        <f>IF(Table1[[#This Row],[Cur_Amount Credit]]&gt;0,ROUND(Table1[[#This Row],[Cur_Amount Credit]],2),"")</f>
        <v/>
      </c>
      <c r="AX3129" s="46" t="str">
        <f>LEFT(Table1[[#This Row],[Cur]],3)</f>
        <v/>
      </c>
      <c r="AY3129" s="59"/>
      <c r="AZ3129" s="46"/>
      <c r="BA3129" s="46" t="str">
        <f>IF(Table1[[#This Row],[Cur]]&lt;&gt;"",IF(Table1[[#This Row],[Cur]]="USD","",ExchangeRate),"")</f>
        <v/>
      </c>
      <c r="BB3129" s="46" t="str">
        <f>IF(Table1[[#This Row],[Grant]]&lt;&gt;"",VLOOKUP(Table1[[#This Row],[Grant]],Grants!B:D,3),"")</f>
        <v/>
      </c>
      <c r="BC3129" s="46" t="str">
        <f>TRIM(Table1[[#This Row],[Vendor ID]])</f>
        <v/>
      </c>
      <c r="BD3129">
        <f>IF(Table1[[#This Row],[Reference Number]]=Q3128,BD3128,BD3128+1)</f>
        <v>0</v>
      </c>
    </row>
    <row r="3130" spans="1:56" ht="11.25" customHeight="1" x14ac:dyDescent="0.25">
      <c r="A3130" s="1"/>
      <c r="B3130" s="88" t="str">
        <f>IF(Table1[[#This Row],[Posting Date]]&lt;&gt;"",IF(Table1[[#This Row],[Reference Number]]=Q3129,B3129+1,1),"")</f>
        <v/>
      </c>
      <c r="C3130" s="61"/>
      <c r="D3130" s="61"/>
      <c r="E3130" s="138"/>
      <c r="F3130" s="141" t="str">
        <f>IFERROR(IF(VLOOKUP(Table1[[#This Row],[Budget Code Description]],Dimentions!$X$6:$AC$139,2,FALSE)="","",VLOOKUP(Table1[[#This Row],[Budget Code Description]],Dimentions!$X$6:$AC$139,2,FALSE)),"")</f>
        <v/>
      </c>
      <c r="G3130" s="141"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1" t="str">
        <f>IFERROR(VLOOKUP(Table1[[#This Row],[Budget Code Description]],Table6[#All],8,FALSE),"")</f>
        <v/>
      </c>
      <c r="L3130" s="63"/>
      <c r="M3130" s="65" t="str">
        <f>IFERROR(VLOOKUP(Table1[[#This Row],[Staff ID]],Table2[],2,FALSE),"")</f>
        <v/>
      </c>
      <c r="N3130" s="209" t="str">
        <f>IFERROR(IF(VLOOKUP(Table1[[#This Row],[Budget Code Description]],Dimentions!$X$6:$AC$134,4,FALSE)="","",VLOOKUP(Table1[[#This Row],[Budget Code Description]],Dimentions!$X$6:$AC$134,4,FALSE)),"")</f>
        <v/>
      </c>
      <c r="O3130" s="65" t="str">
        <f>IFERROR(VLOOKUP(Table1[[#This Row],[Vendor ID]],Table549[],2,FALSE),"")</f>
        <v/>
      </c>
      <c r="P3130" s="63"/>
      <c r="Q3130" s="141" t="str">
        <f>IF(Table1[[#This Row],[Posting Date]]&lt;&gt;"",$D$9,"")</f>
        <v/>
      </c>
      <c r="R3130" s="157" t="str">
        <f>IF(Table1[[#This Row],[Posting Date]]&lt;&gt;"",$D$10,"")</f>
        <v/>
      </c>
      <c r="S3130" s="66"/>
      <c r="T3130" s="63"/>
      <c r="U3130" s="67"/>
      <c r="V3130" s="67"/>
      <c r="W3130" s="67" t="str">
        <f t="shared" si="53"/>
        <v/>
      </c>
      <c r="X3130" s="159" t="str">
        <f>IF(E3130="","",(IF(Table1[[#This Row],[Cur]]="USD",Table1[[#This Row],[Cur_Amount Debit]],Table1[[#This Row],[Cur_Amount Debit]]/Table1[[#This Row],[Exchange Rate]])))</f>
        <v/>
      </c>
      <c r="Y3130" s="159" t="str">
        <f>IF(E3130="","",(IF(Table1[[#This Row],[Cur]]="USD",Table1[[#This Row],[Cur_Amount Credit]],Table1[[#This Row],[Cur_Amount Credit]]/ExchangeRate)))</f>
        <v/>
      </c>
      <c r="Z3130" s="201" t="str">
        <f>IF(E3130="","",(Table1[[#This Row],[Debit USD]]-Table1[[#This Row],[Credit USD]]))</f>
        <v/>
      </c>
      <c r="AA3130" s="226"/>
      <c r="AB3130" s="255"/>
      <c r="AC3130" s="1"/>
      <c r="AD3130" s="15"/>
      <c r="AE3130" s="15" t="str">
        <f>IF(AND(OR(Table1[[#This Row],[Account]]="15030",Table1[[#This Row],[Account]]="15035",Table1[[#This Row],[Account]]="20150"),Table1[[#This Row],[Vendor ID]]=""),1,"")</f>
        <v/>
      </c>
      <c r="AF3130" s="15"/>
      <c r="AG3130" s="15"/>
      <c r="AH3130" s="15"/>
      <c r="AI3130" s="46" t="str">
        <f>IF(Table1[[#This Row],[Posting Date]]&lt;&gt;"","GJ-"&amp;CountryID,"")</f>
        <v/>
      </c>
      <c r="AJ3130" s="59" t="str">
        <f>IF(Table1[[#This Row],[Posting Date]]&lt;&gt;"",Table1[[#This Row],[Posting Date]],"")</f>
        <v/>
      </c>
      <c r="AK3130" s="46"/>
      <c r="AL3130" s="46" t="str">
        <f>IF(Table1[[#This Row],[Description]]&lt;&gt;"",Table1[[#This Row],[Description]],"")</f>
        <v/>
      </c>
      <c r="AM3130" s="46" t="str">
        <f>IF(Table1[[#This Row],[Posting Date]]&lt;&gt;"",Table1[[#This Row],[Reference Number]],"")</f>
        <v/>
      </c>
      <c r="AN3130" s="46" t="str">
        <f>TRIM(Table1[[#This Row],[Line '#]])</f>
        <v/>
      </c>
      <c r="AO3130" s="46" t="str">
        <f>TRIM(Table1[[#This Row],[Account]])</f>
        <v/>
      </c>
      <c r="AP3130" s="46" t="str">
        <f>IF(Table1[[#This Row],[Posting Date]]&lt;&gt;"",$D$5,"")</f>
        <v/>
      </c>
      <c r="AQ3130" s="46" t="str">
        <f>TRIM(Table1[[#This Row],[Departments-Prgrams]])</f>
        <v/>
      </c>
      <c r="AR3130" s="46" t="str">
        <f>TRIM(Table1[[#This Row],[Grant]])</f>
        <v/>
      </c>
      <c r="AS3130" s="46" t="str">
        <f>TRIM(Table1[[#This Row],[Staff ID]])</f>
        <v/>
      </c>
      <c r="AT3130" s="46" t="str">
        <f>IF(TRIM(Table1[[#This Row],[Budget Code]])=0,"",TRIM(Table1[[#This Row],[Budget Code]]))</f>
        <v/>
      </c>
      <c r="AU3130" s="46" t="str">
        <f>IF(Table1[[#This Row],[Line Description]]&lt;&gt;"",Table1[[#This Row],[Line Description]],"")</f>
        <v/>
      </c>
      <c r="AV3130" s="46" t="str">
        <f>IF(Table1[[#This Row],[Cur_Amount Debit]]&gt;0,ROUND(Table1[[#This Row],[Cur_Amount Debit]],2),"")</f>
        <v/>
      </c>
      <c r="AW3130" s="46" t="str">
        <f>IF(Table1[[#This Row],[Cur_Amount Credit]]&gt;0,ROUND(Table1[[#This Row],[Cur_Amount Credit]],2),"")</f>
        <v/>
      </c>
      <c r="AX3130" s="46" t="str">
        <f>LEFT(Table1[[#This Row],[Cur]],3)</f>
        <v/>
      </c>
      <c r="AY3130" s="59"/>
      <c r="AZ3130" s="46"/>
      <c r="BA3130" s="46" t="str">
        <f>IF(Table1[[#This Row],[Cur]]&lt;&gt;"",IF(Table1[[#This Row],[Cur]]="USD","",ExchangeRate),"")</f>
        <v/>
      </c>
      <c r="BB3130" s="46" t="str">
        <f>IF(Table1[[#This Row],[Grant]]&lt;&gt;"",VLOOKUP(Table1[[#This Row],[Grant]],Grants!B:D,3),"")</f>
        <v/>
      </c>
      <c r="BC3130" s="46" t="str">
        <f>TRIM(Table1[[#This Row],[Vendor ID]])</f>
        <v/>
      </c>
      <c r="BD3130">
        <f>IF(Table1[[#This Row],[Reference Number]]=Q3129,BD3129,BD3129+1)</f>
        <v>0</v>
      </c>
    </row>
    <row r="3131" spans="1:56" ht="11.25" customHeight="1" x14ac:dyDescent="0.25">
      <c r="A3131" s="1"/>
      <c r="B3131" s="88" t="str">
        <f>IF(Table1[[#This Row],[Posting Date]]&lt;&gt;"",IF(Table1[[#This Row],[Reference Number]]=Q3130,B3130+1,1),"")</f>
        <v/>
      </c>
      <c r="C3131" s="61"/>
      <c r="D3131" s="61"/>
      <c r="E3131" s="138"/>
      <c r="F3131" s="141" t="str">
        <f>IFERROR(IF(VLOOKUP(Table1[[#This Row],[Budget Code Description]],Dimentions!$X$6:$AC$139,2,FALSE)="","",VLOOKUP(Table1[[#This Row],[Budget Code Description]],Dimentions!$X$6:$AC$139,2,FALSE)),"")</f>
        <v/>
      </c>
      <c r="G3131" s="141"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1" t="str">
        <f>IFERROR(VLOOKUP(Table1[[#This Row],[Budget Code Description]],Table6[#All],8,FALSE),"")</f>
        <v/>
      </c>
      <c r="L3131" s="63"/>
      <c r="M3131" s="65" t="str">
        <f>IFERROR(VLOOKUP(Table1[[#This Row],[Staff ID]],Table2[],2,FALSE),"")</f>
        <v/>
      </c>
      <c r="N3131" s="209" t="str">
        <f>IFERROR(IF(VLOOKUP(Table1[[#This Row],[Budget Code Description]],Dimentions!$X$6:$AC$134,4,FALSE)="","",VLOOKUP(Table1[[#This Row],[Budget Code Description]],Dimentions!$X$6:$AC$134,4,FALSE)),"")</f>
        <v/>
      </c>
      <c r="O3131" s="65" t="str">
        <f>IFERROR(VLOOKUP(Table1[[#This Row],[Vendor ID]],Table549[],2,FALSE),"")</f>
        <v/>
      </c>
      <c r="P3131" s="63"/>
      <c r="Q3131" s="141" t="str">
        <f>IF(Table1[[#This Row],[Posting Date]]&lt;&gt;"",$D$9,"")</f>
        <v/>
      </c>
      <c r="R3131" s="157" t="str">
        <f>IF(Table1[[#This Row],[Posting Date]]&lt;&gt;"",$D$10,"")</f>
        <v/>
      </c>
      <c r="S3131" s="66"/>
      <c r="T3131" s="63"/>
      <c r="U3131" s="67"/>
      <c r="V3131" s="67"/>
      <c r="W3131" s="67" t="str">
        <f t="shared" si="53"/>
        <v/>
      </c>
      <c r="X3131" s="159" t="str">
        <f>IF(E3131="","",(IF(Table1[[#This Row],[Cur]]="USD",Table1[[#This Row],[Cur_Amount Debit]],Table1[[#This Row],[Cur_Amount Debit]]/Table1[[#This Row],[Exchange Rate]])))</f>
        <v/>
      </c>
      <c r="Y3131" s="159" t="str">
        <f>IF(E3131="","",(IF(Table1[[#This Row],[Cur]]="USD",Table1[[#This Row],[Cur_Amount Credit]],Table1[[#This Row],[Cur_Amount Credit]]/ExchangeRate)))</f>
        <v/>
      </c>
      <c r="Z3131" s="201" t="str">
        <f>IF(E3131="","",(Table1[[#This Row],[Debit USD]]-Table1[[#This Row],[Credit USD]]))</f>
        <v/>
      </c>
      <c r="AA3131" s="226"/>
      <c r="AB3131" s="255"/>
      <c r="AC3131" s="1"/>
      <c r="AD3131" s="15"/>
      <c r="AE3131" s="15" t="str">
        <f>IF(AND(OR(Table1[[#This Row],[Account]]="15030",Table1[[#This Row],[Account]]="15035",Table1[[#This Row],[Account]]="20150"),Table1[[#This Row],[Vendor ID]]=""),1,"")</f>
        <v/>
      </c>
      <c r="AF3131" s="15"/>
      <c r="AG3131" s="15"/>
      <c r="AH3131" s="15"/>
      <c r="AI3131" s="46" t="str">
        <f>IF(Table1[[#This Row],[Posting Date]]&lt;&gt;"","GJ-"&amp;CountryID,"")</f>
        <v/>
      </c>
      <c r="AJ3131" s="59" t="str">
        <f>IF(Table1[[#This Row],[Posting Date]]&lt;&gt;"",Table1[[#This Row],[Posting Date]],"")</f>
        <v/>
      </c>
      <c r="AK3131" s="46"/>
      <c r="AL3131" s="46" t="str">
        <f>IF(Table1[[#This Row],[Description]]&lt;&gt;"",Table1[[#This Row],[Description]],"")</f>
        <v/>
      </c>
      <c r="AM3131" s="46" t="str">
        <f>IF(Table1[[#This Row],[Posting Date]]&lt;&gt;"",Table1[[#This Row],[Reference Number]],"")</f>
        <v/>
      </c>
      <c r="AN3131" s="46" t="str">
        <f>TRIM(Table1[[#This Row],[Line '#]])</f>
        <v/>
      </c>
      <c r="AO3131" s="46" t="str">
        <f>TRIM(Table1[[#This Row],[Account]])</f>
        <v/>
      </c>
      <c r="AP3131" s="46" t="str">
        <f>IF(Table1[[#This Row],[Posting Date]]&lt;&gt;"",$D$5,"")</f>
        <v/>
      </c>
      <c r="AQ3131" s="46" t="str">
        <f>TRIM(Table1[[#This Row],[Departments-Prgrams]])</f>
        <v/>
      </c>
      <c r="AR3131" s="46" t="str">
        <f>TRIM(Table1[[#This Row],[Grant]])</f>
        <v/>
      </c>
      <c r="AS3131" s="46" t="str">
        <f>TRIM(Table1[[#This Row],[Staff ID]])</f>
        <v/>
      </c>
      <c r="AT3131" s="46" t="str">
        <f>IF(TRIM(Table1[[#This Row],[Budget Code]])=0,"",TRIM(Table1[[#This Row],[Budget Code]]))</f>
        <v/>
      </c>
      <c r="AU3131" s="46" t="str">
        <f>IF(Table1[[#This Row],[Line Description]]&lt;&gt;"",Table1[[#This Row],[Line Description]],"")</f>
        <v/>
      </c>
      <c r="AV3131" s="46" t="str">
        <f>IF(Table1[[#This Row],[Cur_Amount Debit]]&gt;0,ROUND(Table1[[#This Row],[Cur_Amount Debit]],2),"")</f>
        <v/>
      </c>
      <c r="AW3131" s="46" t="str">
        <f>IF(Table1[[#This Row],[Cur_Amount Credit]]&gt;0,ROUND(Table1[[#This Row],[Cur_Amount Credit]],2),"")</f>
        <v/>
      </c>
      <c r="AX3131" s="46" t="str">
        <f>LEFT(Table1[[#This Row],[Cur]],3)</f>
        <v/>
      </c>
      <c r="AY3131" s="59"/>
      <c r="AZ3131" s="46"/>
      <c r="BA3131" s="46" t="str">
        <f>IF(Table1[[#This Row],[Cur]]&lt;&gt;"",IF(Table1[[#This Row],[Cur]]="USD","",ExchangeRate),"")</f>
        <v/>
      </c>
      <c r="BB3131" s="46" t="str">
        <f>IF(Table1[[#This Row],[Grant]]&lt;&gt;"",VLOOKUP(Table1[[#This Row],[Grant]],Grants!B:D,3),"")</f>
        <v/>
      </c>
      <c r="BC3131" s="46" t="str">
        <f>TRIM(Table1[[#This Row],[Vendor ID]])</f>
        <v/>
      </c>
      <c r="BD3131">
        <f>IF(Table1[[#This Row],[Reference Number]]=Q3130,BD3130,BD3130+1)</f>
        <v>0</v>
      </c>
    </row>
    <row r="3132" spans="1:56" ht="11.25" customHeight="1" x14ac:dyDescent="0.25">
      <c r="A3132" s="1"/>
      <c r="B3132" s="88" t="str">
        <f>IF(Table1[[#This Row],[Posting Date]]&lt;&gt;"",IF(Table1[[#This Row],[Reference Number]]=Q3131,B3131+1,1),"")</f>
        <v/>
      </c>
      <c r="C3132" s="61"/>
      <c r="D3132" s="61"/>
      <c r="E3132" s="138"/>
      <c r="F3132" s="141" t="str">
        <f>IFERROR(IF(VLOOKUP(Table1[[#This Row],[Budget Code Description]],Dimentions!$X$6:$AC$139,2,FALSE)="","",VLOOKUP(Table1[[#This Row],[Budget Code Description]],Dimentions!$X$6:$AC$139,2,FALSE)),"")</f>
        <v/>
      </c>
      <c r="G3132" s="141"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1" t="str">
        <f>IFERROR(VLOOKUP(Table1[[#This Row],[Budget Code Description]],Table6[#All],8,FALSE),"")</f>
        <v/>
      </c>
      <c r="L3132" s="63"/>
      <c r="M3132" s="65" t="str">
        <f>IFERROR(VLOOKUP(Table1[[#This Row],[Staff ID]],Table2[],2,FALSE),"")</f>
        <v/>
      </c>
      <c r="N3132" s="209" t="str">
        <f>IFERROR(IF(VLOOKUP(Table1[[#This Row],[Budget Code Description]],Dimentions!$X$6:$AC$134,4,FALSE)="","",VLOOKUP(Table1[[#This Row],[Budget Code Description]],Dimentions!$X$6:$AC$134,4,FALSE)),"")</f>
        <v/>
      </c>
      <c r="O3132" s="65" t="str">
        <f>IFERROR(VLOOKUP(Table1[[#This Row],[Vendor ID]],Table549[],2,FALSE),"")</f>
        <v/>
      </c>
      <c r="P3132" s="63"/>
      <c r="Q3132" s="141" t="str">
        <f>IF(Table1[[#This Row],[Posting Date]]&lt;&gt;"",$D$9,"")</f>
        <v/>
      </c>
      <c r="R3132" s="157" t="str">
        <f>IF(Table1[[#This Row],[Posting Date]]&lt;&gt;"",$D$10,"")</f>
        <v/>
      </c>
      <c r="S3132" s="66"/>
      <c r="T3132" s="63"/>
      <c r="U3132" s="67"/>
      <c r="V3132" s="67"/>
      <c r="W3132" s="67" t="str">
        <f t="shared" si="53"/>
        <v/>
      </c>
      <c r="X3132" s="159" t="str">
        <f>IF(E3132="","",(IF(Table1[[#This Row],[Cur]]="USD",Table1[[#This Row],[Cur_Amount Debit]],Table1[[#This Row],[Cur_Amount Debit]]/Table1[[#This Row],[Exchange Rate]])))</f>
        <v/>
      </c>
      <c r="Y3132" s="159" t="str">
        <f>IF(E3132="","",(IF(Table1[[#This Row],[Cur]]="USD",Table1[[#This Row],[Cur_Amount Credit]],Table1[[#This Row],[Cur_Amount Credit]]/ExchangeRate)))</f>
        <v/>
      </c>
      <c r="Z3132" s="201" t="str">
        <f>IF(E3132="","",(Table1[[#This Row],[Debit USD]]-Table1[[#This Row],[Credit USD]]))</f>
        <v/>
      </c>
      <c r="AA3132" s="226"/>
      <c r="AB3132" s="255"/>
      <c r="AC3132" s="1"/>
      <c r="AD3132" s="15"/>
      <c r="AE3132" s="15" t="str">
        <f>IF(AND(OR(Table1[[#This Row],[Account]]="15030",Table1[[#This Row],[Account]]="15035",Table1[[#This Row],[Account]]="20150"),Table1[[#This Row],[Vendor ID]]=""),1,"")</f>
        <v/>
      </c>
      <c r="AF3132" s="15"/>
      <c r="AG3132" s="15"/>
      <c r="AH3132" s="15"/>
      <c r="AI3132" s="46" t="str">
        <f>IF(Table1[[#This Row],[Posting Date]]&lt;&gt;"","GJ-"&amp;CountryID,"")</f>
        <v/>
      </c>
      <c r="AJ3132" s="59" t="str">
        <f>IF(Table1[[#This Row],[Posting Date]]&lt;&gt;"",Table1[[#This Row],[Posting Date]],"")</f>
        <v/>
      </c>
      <c r="AK3132" s="46"/>
      <c r="AL3132" s="46" t="str">
        <f>IF(Table1[[#This Row],[Description]]&lt;&gt;"",Table1[[#This Row],[Description]],"")</f>
        <v/>
      </c>
      <c r="AM3132" s="46" t="str">
        <f>IF(Table1[[#This Row],[Posting Date]]&lt;&gt;"",Table1[[#This Row],[Reference Number]],"")</f>
        <v/>
      </c>
      <c r="AN3132" s="46" t="str">
        <f>TRIM(Table1[[#This Row],[Line '#]])</f>
        <v/>
      </c>
      <c r="AO3132" s="46" t="str">
        <f>TRIM(Table1[[#This Row],[Account]])</f>
        <v/>
      </c>
      <c r="AP3132" s="46" t="str">
        <f>IF(Table1[[#This Row],[Posting Date]]&lt;&gt;"",$D$5,"")</f>
        <v/>
      </c>
      <c r="AQ3132" s="46" t="str">
        <f>TRIM(Table1[[#This Row],[Departments-Prgrams]])</f>
        <v/>
      </c>
      <c r="AR3132" s="46" t="str">
        <f>TRIM(Table1[[#This Row],[Grant]])</f>
        <v/>
      </c>
      <c r="AS3132" s="46" t="str">
        <f>TRIM(Table1[[#This Row],[Staff ID]])</f>
        <v/>
      </c>
      <c r="AT3132" s="46" t="str">
        <f>IF(TRIM(Table1[[#This Row],[Budget Code]])=0,"",TRIM(Table1[[#This Row],[Budget Code]]))</f>
        <v/>
      </c>
      <c r="AU3132" s="46" t="str">
        <f>IF(Table1[[#This Row],[Line Description]]&lt;&gt;"",Table1[[#This Row],[Line Description]],"")</f>
        <v/>
      </c>
      <c r="AV3132" s="46" t="str">
        <f>IF(Table1[[#This Row],[Cur_Amount Debit]]&gt;0,ROUND(Table1[[#This Row],[Cur_Amount Debit]],2),"")</f>
        <v/>
      </c>
      <c r="AW3132" s="46" t="str">
        <f>IF(Table1[[#This Row],[Cur_Amount Credit]]&gt;0,ROUND(Table1[[#This Row],[Cur_Amount Credit]],2),"")</f>
        <v/>
      </c>
      <c r="AX3132" s="46" t="str">
        <f>LEFT(Table1[[#This Row],[Cur]],3)</f>
        <v/>
      </c>
      <c r="AY3132" s="59"/>
      <c r="AZ3132" s="46"/>
      <c r="BA3132" s="46" t="str">
        <f>IF(Table1[[#This Row],[Cur]]&lt;&gt;"",IF(Table1[[#This Row],[Cur]]="USD","",ExchangeRate),"")</f>
        <v/>
      </c>
      <c r="BB3132" s="46" t="str">
        <f>IF(Table1[[#This Row],[Grant]]&lt;&gt;"",VLOOKUP(Table1[[#This Row],[Grant]],Grants!B:D,3),"")</f>
        <v/>
      </c>
      <c r="BC3132" s="46" t="str">
        <f>TRIM(Table1[[#This Row],[Vendor ID]])</f>
        <v/>
      </c>
      <c r="BD3132">
        <f>IF(Table1[[#This Row],[Reference Number]]=Q3131,BD3131,BD3131+1)</f>
        <v>0</v>
      </c>
    </row>
    <row r="3133" spans="1:56" ht="11.25" customHeight="1" x14ac:dyDescent="0.25">
      <c r="A3133" s="1"/>
      <c r="B3133" s="88" t="str">
        <f>IF(Table1[[#This Row],[Posting Date]]&lt;&gt;"",IF(Table1[[#This Row],[Reference Number]]=Q3132,B3132+1,1),"")</f>
        <v/>
      </c>
      <c r="C3133" s="61"/>
      <c r="D3133" s="61"/>
      <c r="E3133" s="138"/>
      <c r="F3133" s="141" t="str">
        <f>IFERROR(IF(VLOOKUP(Table1[[#This Row],[Budget Code Description]],Dimentions!$X$6:$AC$139,2,FALSE)="","",VLOOKUP(Table1[[#This Row],[Budget Code Description]],Dimentions!$X$6:$AC$139,2,FALSE)),"")</f>
        <v/>
      </c>
      <c r="G3133" s="141"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1" t="str">
        <f>IFERROR(VLOOKUP(Table1[[#This Row],[Budget Code Description]],Table6[#All],8,FALSE),"")</f>
        <v/>
      </c>
      <c r="L3133" s="63"/>
      <c r="M3133" s="65" t="str">
        <f>IFERROR(VLOOKUP(Table1[[#This Row],[Staff ID]],Table2[],2,FALSE),"")</f>
        <v/>
      </c>
      <c r="N3133" s="209" t="str">
        <f>IFERROR(IF(VLOOKUP(Table1[[#This Row],[Budget Code Description]],Dimentions!$X$6:$AC$134,4,FALSE)="","",VLOOKUP(Table1[[#This Row],[Budget Code Description]],Dimentions!$X$6:$AC$134,4,FALSE)),"")</f>
        <v/>
      </c>
      <c r="O3133" s="65" t="str">
        <f>IFERROR(VLOOKUP(Table1[[#This Row],[Vendor ID]],Table549[],2,FALSE),"")</f>
        <v/>
      </c>
      <c r="P3133" s="63"/>
      <c r="Q3133" s="141" t="str">
        <f>IF(Table1[[#This Row],[Posting Date]]&lt;&gt;"",$D$9,"")</f>
        <v/>
      </c>
      <c r="R3133" s="157" t="str">
        <f>IF(Table1[[#This Row],[Posting Date]]&lt;&gt;"",$D$10,"")</f>
        <v/>
      </c>
      <c r="S3133" s="66"/>
      <c r="T3133" s="63"/>
      <c r="U3133" s="67"/>
      <c r="V3133" s="67"/>
      <c r="W3133" s="67" t="str">
        <f t="shared" si="53"/>
        <v/>
      </c>
      <c r="X3133" s="159" t="str">
        <f>IF(E3133="","",(IF(Table1[[#This Row],[Cur]]="USD",Table1[[#This Row],[Cur_Amount Debit]],Table1[[#This Row],[Cur_Amount Debit]]/Table1[[#This Row],[Exchange Rate]])))</f>
        <v/>
      </c>
      <c r="Y3133" s="159" t="str">
        <f>IF(E3133="","",(IF(Table1[[#This Row],[Cur]]="USD",Table1[[#This Row],[Cur_Amount Credit]],Table1[[#This Row],[Cur_Amount Credit]]/ExchangeRate)))</f>
        <v/>
      </c>
      <c r="Z3133" s="201" t="str">
        <f>IF(E3133="","",(Table1[[#This Row],[Debit USD]]-Table1[[#This Row],[Credit USD]]))</f>
        <v/>
      </c>
      <c r="AA3133" s="226"/>
      <c r="AB3133" s="255"/>
      <c r="AC3133" s="1"/>
      <c r="AD3133" s="15"/>
      <c r="AE3133" s="15" t="str">
        <f>IF(AND(OR(Table1[[#This Row],[Account]]="15030",Table1[[#This Row],[Account]]="15035",Table1[[#This Row],[Account]]="20150"),Table1[[#This Row],[Vendor ID]]=""),1,"")</f>
        <v/>
      </c>
      <c r="AF3133" s="15"/>
      <c r="AG3133" s="15"/>
      <c r="AH3133" s="15"/>
      <c r="AI3133" s="46" t="str">
        <f>IF(Table1[[#This Row],[Posting Date]]&lt;&gt;"","GJ-"&amp;CountryID,"")</f>
        <v/>
      </c>
      <c r="AJ3133" s="59" t="str">
        <f>IF(Table1[[#This Row],[Posting Date]]&lt;&gt;"",Table1[[#This Row],[Posting Date]],"")</f>
        <v/>
      </c>
      <c r="AK3133" s="46"/>
      <c r="AL3133" s="46" t="str">
        <f>IF(Table1[[#This Row],[Description]]&lt;&gt;"",Table1[[#This Row],[Description]],"")</f>
        <v/>
      </c>
      <c r="AM3133" s="46" t="str">
        <f>IF(Table1[[#This Row],[Posting Date]]&lt;&gt;"",Table1[[#This Row],[Reference Number]],"")</f>
        <v/>
      </c>
      <c r="AN3133" s="46" t="str">
        <f>TRIM(Table1[[#This Row],[Line '#]])</f>
        <v/>
      </c>
      <c r="AO3133" s="46" t="str">
        <f>TRIM(Table1[[#This Row],[Account]])</f>
        <v/>
      </c>
      <c r="AP3133" s="46" t="str">
        <f>IF(Table1[[#This Row],[Posting Date]]&lt;&gt;"",$D$5,"")</f>
        <v/>
      </c>
      <c r="AQ3133" s="46" t="str">
        <f>TRIM(Table1[[#This Row],[Departments-Prgrams]])</f>
        <v/>
      </c>
      <c r="AR3133" s="46" t="str">
        <f>TRIM(Table1[[#This Row],[Grant]])</f>
        <v/>
      </c>
      <c r="AS3133" s="46" t="str">
        <f>TRIM(Table1[[#This Row],[Staff ID]])</f>
        <v/>
      </c>
      <c r="AT3133" s="46" t="str">
        <f>IF(TRIM(Table1[[#This Row],[Budget Code]])=0,"",TRIM(Table1[[#This Row],[Budget Code]]))</f>
        <v/>
      </c>
      <c r="AU3133" s="46" t="str">
        <f>IF(Table1[[#This Row],[Line Description]]&lt;&gt;"",Table1[[#This Row],[Line Description]],"")</f>
        <v/>
      </c>
      <c r="AV3133" s="46" t="str">
        <f>IF(Table1[[#This Row],[Cur_Amount Debit]]&gt;0,ROUND(Table1[[#This Row],[Cur_Amount Debit]],2),"")</f>
        <v/>
      </c>
      <c r="AW3133" s="46" t="str">
        <f>IF(Table1[[#This Row],[Cur_Amount Credit]]&gt;0,ROUND(Table1[[#This Row],[Cur_Amount Credit]],2),"")</f>
        <v/>
      </c>
      <c r="AX3133" s="46" t="str">
        <f>LEFT(Table1[[#This Row],[Cur]],3)</f>
        <v/>
      </c>
      <c r="AY3133" s="59"/>
      <c r="AZ3133" s="46"/>
      <c r="BA3133" s="46" t="str">
        <f>IF(Table1[[#This Row],[Cur]]&lt;&gt;"",IF(Table1[[#This Row],[Cur]]="USD","",ExchangeRate),"")</f>
        <v/>
      </c>
      <c r="BB3133" s="46" t="str">
        <f>IF(Table1[[#This Row],[Grant]]&lt;&gt;"",VLOOKUP(Table1[[#This Row],[Grant]],Grants!B:D,3),"")</f>
        <v/>
      </c>
      <c r="BC3133" s="46" t="str">
        <f>TRIM(Table1[[#This Row],[Vendor ID]])</f>
        <v/>
      </c>
      <c r="BD3133">
        <f>IF(Table1[[#This Row],[Reference Number]]=Q3132,BD3132,BD3132+1)</f>
        <v>0</v>
      </c>
    </row>
    <row r="3134" spans="1:56" ht="11.25" customHeight="1" x14ac:dyDescent="0.25">
      <c r="A3134" s="1"/>
      <c r="B3134" s="88" t="str">
        <f>IF(Table1[[#This Row],[Posting Date]]&lt;&gt;"",IF(Table1[[#This Row],[Reference Number]]=Q3133,B3133+1,1),"")</f>
        <v/>
      </c>
      <c r="C3134" s="61"/>
      <c r="D3134" s="61"/>
      <c r="E3134" s="138"/>
      <c r="F3134" s="141" t="str">
        <f>IFERROR(IF(VLOOKUP(Table1[[#This Row],[Budget Code Description]],Dimentions!$X$6:$AC$139,2,FALSE)="","",VLOOKUP(Table1[[#This Row],[Budget Code Description]],Dimentions!$X$6:$AC$139,2,FALSE)),"")</f>
        <v/>
      </c>
      <c r="G3134" s="141"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1" t="str">
        <f>IFERROR(VLOOKUP(Table1[[#This Row],[Budget Code Description]],Table6[#All],8,FALSE),"")</f>
        <v/>
      </c>
      <c r="L3134" s="63"/>
      <c r="M3134" s="65" t="str">
        <f>IFERROR(VLOOKUP(Table1[[#This Row],[Staff ID]],Table2[],2,FALSE),"")</f>
        <v/>
      </c>
      <c r="N3134" s="209" t="str">
        <f>IFERROR(IF(VLOOKUP(Table1[[#This Row],[Budget Code Description]],Dimentions!$X$6:$AC$134,4,FALSE)="","",VLOOKUP(Table1[[#This Row],[Budget Code Description]],Dimentions!$X$6:$AC$134,4,FALSE)),"")</f>
        <v/>
      </c>
      <c r="O3134" s="65" t="str">
        <f>IFERROR(VLOOKUP(Table1[[#This Row],[Vendor ID]],Table549[],2,FALSE),"")</f>
        <v/>
      </c>
      <c r="P3134" s="63"/>
      <c r="Q3134" s="141" t="str">
        <f>IF(Table1[[#This Row],[Posting Date]]&lt;&gt;"",$D$9,"")</f>
        <v/>
      </c>
      <c r="R3134" s="157" t="str">
        <f>IF(Table1[[#This Row],[Posting Date]]&lt;&gt;"",$D$10,"")</f>
        <v/>
      </c>
      <c r="S3134" s="66"/>
      <c r="T3134" s="63"/>
      <c r="U3134" s="67"/>
      <c r="V3134" s="67"/>
      <c r="W3134" s="67" t="str">
        <f t="shared" si="53"/>
        <v/>
      </c>
      <c r="X3134" s="159" t="str">
        <f>IF(E3134="","",(IF(Table1[[#This Row],[Cur]]="USD",Table1[[#This Row],[Cur_Amount Debit]],Table1[[#This Row],[Cur_Amount Debit]]/Table1[[#This Row],[Exchange Rate]])))</f>
        <v/>
      </c>
      <c r="Y3134" s="159" t="str">
        <f>IF(E3134="","",(IF(Table1[[#This Row],[Cur]]="USD",Table1[[#This Row],[Cur_Amount Credit]],Table1[[#This Row],[Cur_Amount Credit]]/ExchangeRate)))</f>
        <v/>
      </c>
      <c r="Z3134" s="201" t="str">
        <f>IF(E3134="","",(Table1[[#This Row],[Debit USD]]-Table1[[#This Row],[Credit USD]]))</f>
        <v/>
      </c>
      <c r="AA3134" s="226"/>
      <c r="AB3134" s="255"/>
      <c r="AC3134" s="1"/>
      <c r="AD3134" s="15"/>
      <c r="AE3134" s="15" t="str">
        <f>IF(AND(OR(Table1[[#This Row],[Account]]="15030",Table1[[#This Row],[Account]]="15035",Table1[[#This Row],[Account]]="20150"),Table1[[#This Row],[Vendor ID]]=""),1,"")</f>
        <v/>
      </c>
      <c r="AF3134" s="15"/>
      <c r="AG3134" s="15"/>
      <c r="AH3134" s="15"/>
      <c r="AI3134" s="46" t="str">
        <f>IF(Table1[[#This Row],[Posting Date]]&lt;&gt;"","GJ-"&amp;CountryID,"")</f>
        <v/>
      </c>
      <c r="AJ3134" s="59" t="str">
        <f>IF(Table1[[#This Row],[Posting Date]]&lt;&gt;"",Table1[[#This Row],[Posting Date]],"")</f>
        <v/>
      </c>
      <c r="AK3134" s="46"/>
      <c r="AL3134" s="46" t="str">
        <f>IF(Table1[[#This Row],[Description]]&lt;&gt;"",Table1[[#This Row],[Description]],"")</f>
        <v/>
      </c>
      <c r="AM3134" s="46" t="str">
        <f>IF(Table1[[#This Row],[Posting Date]]&lt;&gt;"",Table1[[#This Row],[Reference Number]],"")</f>
        <v/>
      </c>
      <c r="AN3134" s="46" t="str">
        <f>TRIM(Table1[[#This Row],[Line '#]])</f>
        <v/>
      </c>
      <c r="AO3134" s="46" t="str">
        <f>TRIM(Table1[[#This Row],[Account]])</f>
        <v/>
      </c>
      <c r="AP3134" s="46" t="str">
        <f>IF(Table1[[#This Row],[Posting Date]]&lt;&gt;"",$D$5,"")</f>
        <v/>
      </c>
      <c r="AQ3134" s="46" t="str">
        <f>TRIM(Table1[[#This Row],[Departments-Prgrams]])</f>
        <v/>
      </c>
      <c r="AR3134" s="46" t="str">
        <f>TRIM(Table1[[#This Row],[Grant]])</f>
        <v/>
      </c>
      <c r="AS3134" s="46" t="str">
        <f>TRIM(Table1[[#This Row],[Staff ID]])</f>
        <v/>
      </c>
      <c r="AT3134" s="46" t="str">
        <f>IF(TRIM(Table1[[#This Row],[Budget Code]])=0,"",TRIM(Table1[[#This Row],[Budget Code]]))</f>
        <v/>
      </c>
      <c r="AU3134" s="46" t="str">
        <f>IF(Table1[[#This Row],[Line Description]]&lt;&gt;"",Table1[[#This Row],[Line Description]],"")</f>
        <v/>
      </c>
      <c r="AV3134" s="46" t="str">
        <f>IF(Table1[[#This Row],[Cur_Amount Debit]]&gt;0,ROUND(Table1[[#This Row],[Cur_Amount Debit]],2),"")</f>
        <v/>
      </c>
      <c r="AW3134" s="46" t="str">
        <f>IF(Table1[[#This Row],[Cur_Amount Credit]]&gt;0,ROUND(Table1[[#This Row],[Cur_Amount Credit]],2),"")</f>
        <v/>
      </c>
      <c r="AX3134" s="46" t="str">
        <f>LEFT(Table1[[#This Row],[Cur]],3)</f>
        <v/>
      </c>
      <c r="AY3134" s="59"/>
      <c r="AZ3134" s="46"/>
      <c r="BA3134" s="46" t="str">
        <f>IF(Table1[[#This Row],[Cur]]&lt;&gt;"",IF(Table1[[#This Row],[Cur]]="USD","",ExchangeRate),"")</f>
        <v/>
      </c>
      <c r="BB3134" s="46" t="str">
        <f>IF(Table1[[#This Row],[Grant]]&lt;&gt;"",VLOOKUP(Table1[[#This Row],[Grant]],Grants!B:D,3),"")</f>
        <v/>
      </c>
      <c r="BC3134" s="46" t="str">
        <f>TRIM(Table1[[#This Row],[Vendor ID]])</f>
        <v/>
      </c>
      <c r="BD3134">
        <f>IF(Table1[[#This Row],[Reference Number]]=Q3133,BD3133,BD3133+1)</f>
        <v>0</v>
      </c>
    </row>
    <row r="3135" spans="1:56" ht="11.25" customHeight="1" x14ac:dyDescent="0.25">
      <c r="A3135" s="1"/>
      <c r="B3135" s="88" t="str">
        <f>IF(Table1[[#This Row],[Posting Date]]&lt;&gt;"",IF(Table1[[#This Row],[Reference Number]]=Q3134,B3134+1,1),"")</f>
        <v/>
      </c>
      <c r="C3135" s="61"/>
      <c r="D3135" s="61"/>
      <c r="E3135" s="138"/>
      <c r="F3135" s="141" t="str">
        <f>IFERROR(IF(VLOOKUP(Table1[[#This Row],[Budget Code Description]],Dimentions!$X$6:$AC$139,2,FALSE)="","",VLOOKUP(Table1[[#This Row],[Budget Code Description]],Dimentions!$X$6:$AC$139,2,FALSE)),"")</f>
        <v/>
      </c>
      <c r="G3135" s="141"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1" t="str">
        <f>IFERROR(VLOOKUP(Table1[[#This Row],[Budget Code Description]],Table6[#All],8,FALSE),"")</f>
        <v/>
      </c>
      <c r="L3135" s="63"/>
      <c r="M3135" s="65" t="str">
        <f>IFERROR(VLOOKUP(Table1[[#This Row],[Staff ID]],Table2[],2,FALSE),"")</f>
        <v/>
      </c>
      <c r="N3135" s="209" t="str">
        <f>IFERROR(IF(VLOOKUP(Table1[[#This Row],[Budget Code Description]],Dimentions!$X$6:$AC$134,4,FALSE)="","",VLOOKUP(Table1[[#This Row],[Budget Code Description]],Dimentions!$X$6:$AC$134,4,FALSE)),"")</f>
        <v/>
      </c>
      <c r="O3135" s="65" t="str">
        <f>IFERROR(VLOOKUP(Table1[[#This Row],[Vendor ID]],Table549[],2,FALSE),"")</f>
        <v/>
      </c>
      <c r="P3135" s="63"/>
      <c r="Q3135" s="141" t="str">
        <f>IF(Table1[[#This Row],[Posting Date]]&lt;&gt;"",$D$9,"")</f>
        <v/>
      </c>
      <c r="R3135" s="157" t="str">
        <f>IF(Table1[[#This Row],[Posting Date]]&lt;&gt;"",$D$10,"")</f>
        <v/>
      </c>
      <c r="S3135" s="66"/>
      <c r="T3135" s="63"/>
      <c r="U3135" s="67"/>
      <c r="V3135" s="67"/>
      <c r="W3135" s="67" t="str">
        <f t="shared" si="53"/>
        <v/>
      </c>
      <c r="X3135" s="159" t="str">
        <f>IF(E3135="","",(IF(Table1[[#This Row],[Cur]]="USD",Table1[[#This Row],[Cur_Amount Debit]],Table1[[#This Row],[Cur_Amount Debit]]/Table1[[#This Row],[Exchange Rate]])))</f>
        <v/>
      </c>
      <c r="Y3135" s="159" t="str">
        <f>IF(E3135="","",(IF(Table1[[#This Row],[Cur]]="USD",Table1[[#This Row],[Cur_Amount Credit]],Table1[[#This Row],[Cur_Amount Credit]]/ExchangeRate)))</f>
        <v/>
      </c>
      <c r="Z3135" s="201" t="str">
        <f>IF(E3135="","",(Table1[[#This Row],[Debit USD]]-Table1[[#This Row],[Credit USD]]))</f>
        <v/>
      </c>
      <c r="AA3135" s="226"/>
      <c r="AB3135" s="255"/>
      <c r="AC3135" s="1"/>
      <c r="AD3135" s="15"/>
      <c r="AE3135" s="15" t="str">
        <f>IF(AND(OR(Table1[[#This Row],[Account]]="15030",Table1[[#This Row],[Account]]="15035",Table1[[#This Row],[Account]]="20150"),Table1[[#This Row],[Vendor ID]]=""),1,"")</f>
        <v/>
      </c>
      <c r="AF3135" s="15"/>
      <c r="AG3135" s="15"/>
      <c r="AH3135" s="15"/>
      <c r="AI3135" s="46" t="str">
        <f>IF(Table1[[#This Row],[Posting Date]]&lt;&gt;"","GJ-"&amp;CountryID,"")</f>
        <v/>
      </c>
      <c r="AJ3135" s="59" t="str">
        <f>IF(Table1[[#This Row],[Posting Date]]&lt;&gt;"",Table1[[#This Row],[Posting Date]],"")</f>
        <v/>
      </c>
      <c r="AK3135" s="46"/>
      <c r="AL3135" s="46" t="str">
        <f>IF(Table1[[#This Row],[Description]]&lt;&gt;"",Table1[[#This Row],[Description]],"")</f>
        <v/>
      </c>
      <c r="AM3135" s="46" t="str">
        <f>IF(Table1[[#This Row],[Posting Date]]&lt;&gt;"",Table1[[#This Row],[Reference Number]],"")</f>
        <v/>
      </c>
      <c r="AN3135" s="46" t="str">
        <f>TRIM(Table1[[#This Row],[Line '#]])</f>
        <v/>
      </c>
      <c r="AO3135" s="46" t="str">
        <f>TRIM(Table1[[#This Row],[Account]])</f>
        <v/>
      </c>
      <c r="AP3135" s="46" t="str">
        <f>IF(Table1[[#This Row],[Posting Date]]&lt;&gt;"",$D$5,"")</f>
        <v/>
      </c>
      <c r="AQ3135" s="46" t="str">
        <f>TRIM(Table1[[#This Row],[Departments-Prgrams]])</f>
        <v/>
      </c>
      <c r="AR3135" s="46" t="str">
        <f>TRIM(Table1[[#This Row],[Grant]])</f>
        <v/>
      </c>
      <c r="AS3135" s="46" t="str">
        <f>TRIM(Table1[[#This Row],[Staff ID]])</f>
        <v/>
      </c>
      <c r="AT3135" s="46" t="str">
        <f>IF(TRIM(Table1[[#This Row],[Budget Code]])=0,"",TRIM(Table1[[#This Row],[Budget Code]]))</f>
        <v/>
      </c>
      <c r="AU3135" s="46" t="str">
        <f>IF(Table1[[#This Row],[Line Description]]&lt;&gt;"",Table1[[#This Row],[Line Description]],"")</f>
        <v/>
      </c>
      <c r="AV3135" s="46" t="str">
        <f>IF(Table1[[#This Row],[Cur_Amount Debit]]&gt;0,ROUND(Table1[[#This Row],[Cur_Amount Debit]],2),"")</f>
        <v/>
      </c>
      <c r="AW3135" s="46" t="str">
        <f>IF(Table1[[#This Row],[Cur_Amount Credit]]&gt;0,ROUND(Table1[[#This Row],[Cur_Amount Credit]],2),"")</f>
        <v/>
      </c>
      <c r="AX3135" s="46" t="str">
        <f>LEFT(Table1[[#This Row],[Cur]],3)</f>
        <v/>
      </c>
      <c r="AY3135" s="59"/>
      <c r="AZ3135" s="46"/>
      <c r="BA3135" s="46" t="str">
        <f>IF(Table1[[#This Row],[Cur]]&lt;&gt;"",IF(Table1[[#This Row],[Cur]]="USD","",ExchangeRate),"")</f>
        <v/>
      </c>
      <c r="BB3135" s="46" t="str">
        <f>IF(Table1[[#This Row],[Grant]]&lt;&gt;"",VLOOKUP(Table1[[#This Row],[Grant]],Grants!B:D,3),"")</f>
        <v/>
      </c>
      <c r="BC3135" s="46" t="str">
        <f>TRIM(Table1[[#This Row],[Vendor ID]])</f>
        <v/>
      </c>
      <c r="BD3135">
        <f>IF(Table1[[#This Row],[Reference Number]]=Q3134,BD3134,BD3134+1)</f>
        <v>0</v>
      </c>
    </row>
    <row r="3136" spans="1:56" ht="11.25" customHeight="1" x14ac:dyDescent="0.25">
      <c r="A3136" s="1"/>
      <c r="B3136" s="88" t="str">
        <f>IF(Table1[[#This Row],[Posting Date]]&lt;&gt;"",IF(Table1[[#This Row],[Reference Number]]=Q3135,B3135+1,1),"")</f>
        <v/>
      </c>
      <c r="C3136" s="61"/>
      <c r="D3136" s="61"/>
      <c r="E3136" s="138"/>
      <c r="F3136" s="141" t="str">
        <f>IFERROR(IF(VLOOKUP(Table1[[#This Row],[Budget Code Description]],Dimentions!$X$6:$AC$139,2,FALSE)="","",VLOOKUP(Table1[[#This Row],[Budget Code Description]],Dimentions!$X$6:$AC$139,2,FALSE)),"")</f>
        <v/>
      </c>
      <c r="G3136" s="141"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1" t="str">
        <f>IFERROR(VLOOKUP(Table1[[#This Row],[Budget Code Description]],Table6[#All],8,FALSE),"")</f>
        <v/>
      </c>
      <c r="L3136" s="63"/>
      <c r="M3136" s="65" t="str">
        <f>IFERROR(VLOOKUP(Table1[[#This Row],[Staff ID]],Table2[],2,FALSE),"")</f>
        <v/>
      </c>
      <c r="N3136" s="209" t="str">
        <f>IFERROR(IF(VLOOKUP(Table1[[#This Row],[Budget Code Description]],Dimentions!$X$6:$AC$134,4,FALSE)="","",VLOOKUP(Table1[[#This Row],[Budget Code Description]],Dimentions!$X$6:$AC$134,4,FALSE)),"")</f>
        <v/>
      </c>
      <c r="O3136" s="65" t="str">
        <f>IFERROR(VLOOKUP(Table1[[#This Row],[Vendor ID]],Table549[],2,FALSE),"")</f>
        <v/>
      </c>
      <c r="P3136" s="63"/>
      <c r="Q3136" s="141" t="str">
        <f>IF(Table1[[#This Row],[Posting Date]]&lt;&gt;"",$D$9,"")</f>
        <v/>
      </c>
      <c r="R3136" s="157" t="str">
        <f>IF(Table1[[#This Row],[Posting Date]]&lt;&gt;"",$D$10,"")</f>
        <v/>
      </c>
      <c r="S3136" s="66"/>
      <c r="T3136" s="63"/>
      <c r="U3136" s="67"/>
      <c r="V3136" s="67"/>
      <c r="W3136" s="67" t="str">
        <f t="shared" si="53"/>
        <v/>
      </c>
      <c r="X3136" s="159" t="str">
        <f>IF(E3136="","",(IF(Table1[[#This Row],[Cur]]="USD",Table1[[#This Row],[Cur_Amount Debit]],Table1[[#This Row],[Cur_Amount Debit]]/Table1[[#This Row],[Exchange Rate]])))</f>
        <v/>
      </c>
      <c r="Y3136" s="159" t="str">
        <f>IF(E3136="","",(IF(Table1[[#This Row],[Cur]]="USD",Table1[[#This Row],[Cur_Amount Credit]],Table1[[#This Row],[Cur_Amount Credit]]/ExchangeRate)))</f>
        <v/>
      </c>
      <c r="Z3136" s="201" t="str">
        <f>IF(E3136="","",(Table1[[#This Row],[Debit USD]]-Table1[[#This Row],[Credit USD]]))</f>
        <v/>
      </c>
      <c r="AA3136" s="226"/>
      <c r="AB3136" s="255"/>
      <c r="AC3136" s="1"/>
      <c r="AD3136" s="15"/>
      <c r="AE3136" s="15" t="str">
        <f>IF(AND(OR(Table1[[#This Row],[Account]]="15030",Table1[[#This Row],[Account]]="15035",Table1[[#This Row],[Account]]="20150"),Table1[[#This Row],[Vendor ID]]=""),1,"")</f>
        <v/>
      </c>
      <c r="AF3136" s="15"/>
      <c r="AG3136" s="15"/>
      <c r="AH3136" s="15"/>
      <c r="AI3136" s="46" t="str">
        <f>IF(Table1[[#This Row],[Posting Date]]&lt;&gt;"","GJ-"&amp;CountryID,"")</f>
        <v/>
      </c>
      <c r="AJ3136" s="59" t="str">
        <f>IF(Table1[[#This Row],[Posting Date]]&lt;&gt;"",Table1[[#This Row],[Posting Date]],"")</f>
        <v/>
      </c>
      <c r="AK3136" s="46"/>
      <c r="AL3136" s="46" t="str">
        <f>IF(Table1[[#This Row],[Description]]&lt;&gt;"",Table1[[#This Row],[Description]],"")</f>
        <v/>
      </c>
      <c r="AM3136" s="46" t="str">
        <f>IF(Table1[[#This Row],[Posting Date]]&lt;&gt;"",Table1[[#This Row],[Reference Number]],"")</f>
        <v/>
      </c>
      <c r="AN3136" s="46" t="str">
        <f>TRIM(Table1[[#This Row],[Line '#]])</f>
        <v/>
      </c>
      <c r="AO3136" s="46" t="str">
        <f>TRIM(Table1[[#This Row],[Account]])</f>
        <v/>
      </c>
      <c r="AP3136" s="46" t="str">
        <f>IF(Table1[[#This Row],[Posting Date]]&lt;&gt;"",$D$5,"")</f>
        <v/>
      </c>
      <c r="AQ3136" s="46" t="str">
        <f>TRIM(Table1[[#This Row],[Departments-Prgrams]])</f>
        <v/>
      </c>
      <c r="AR3136" s="46" t="str">
        <f>TRIM(Table1[[#This Row],[Grant]])</f>
        <v/>
      </c>
      <c r="AS3136" s="46" t="str">
        <f>TRIM(Table1[[#This Row],[Staff ID]])</f>
        <v/>
      </c>
      <c r="AT3136" s="46" t="str">
        <f>IF(TRIM(Table1[[#This Row],[Budget Code]])=0,"",TRIM(Table1[[#This Row],[Budget Code]]))</f>
        <v/>
      </c>
      <c r="AU3136" s="46" t="str">
        <f>IF(Table1[[#This Row],[Line Description]]&lt;&gt;"",Table1[[#This Row],[Line Description]],"")</f>
        <v/>
      </c>
      <c r="AV3136" s="46" t="str">
        <f>IF(Table1[[#This Row],[Cur_Amount Debit]]&gt;0,ROUND(Table1[[#This Row],[Cur_Amount Debit]],2),"")</f>
        <v/>
      </c>
      <c r="AW3136" s="46" t="str">
        <f>IF(Table1[[#This Row],[Cur_Amount Credit]]&gt;0,ROUND(Table1[[#This Row],[Cur_Amount Credit]],2),"")</f>
        <v/>
      </c>
      <c r="AX3136" s="46" t="str">
        <f>LEFT(Table1[[#This Row],[Cur]],3)</f>
        <v/>
      </c>
      <c r="AY3136" s="59"/>
      <c r="AZ3136" s="46"/>
      <c r="BA3136" s="46" t="str">
        <f>IF(Table1[[#This Row],[Cur]]&lt;&gt;"",IF(Table1[[#This Row],[Cur]]="USD","",ExchangeRate),"")</f>
        <v/>
      </c>
      <c r="BB3136" s="46" t="str">
        <f>IF(Table1[[#This Row],[Grant]]&lt;&gt;"",VLOOKUP(Table1[[#This Row],[Grant]],Grants!B:D,3),"")</f>
        <v/>
      </c>
      <c r="BC3136" s="46" t="str">
        <f>TRIM(Table1[[#This Row],[Vendor ID]])</f>
        <v/>
      </c>
      <c r="BD3136">
        <f>IF(Table1[[#This Row],[Reference Number]]=Q3135,BD3135,BD3135+1)</f>
        <v>0</v>
      </c>
    </row>
    <row r="3137" spans="1:56" ht="11.25" customHeight="1" x14ac:dyDescent="0.25">
      <c r="A3137" s="1"/>
      <c r="B3137" s="88" t="str">
        <f>IF(Table1[[#This Row],[Posting Date]]&lt;&gt;"",IF(Table1[[#This Row],[Reference Number]]=Q3136,B3136+1,1),"")</f>
        <v/>
      </c>
      <c r="C3137" s="61"/>
      <c r="D3137" s="61"/>
      <c r="E3137" s="138"/>
      <c r="F3137" s="141" t="str">
        <f>IFERROR(IF(VLOOKUP(Table1[[#This Row],[Budget Code Description]],Dimentions!$X$6:$AC$139,2,FALSE)="","",VLOOKUP(Table1[[#This Row],[Budget Code Description]],Dimentions!$X$6:$AC$139,2,FALSE)),"")</f>
        <v/>
      </c>
      <c r="G3137" s="141"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1" t="str">
        <f>IFERROR(VLOOKUP(Table1[[#This Row],[Budget Code Description]],Table6[#All],8,FALSE),"")</f>
        <v/>
      </c>
      <c r="L3137" s="63"/>
      <c r="M3137" s="65" t="str">
        <f>IFERROR(VLOOKUP(Table1[[#This Row],[Staff ID]],Table2[],2,FALSE),"")</f>
        <v/>
      </c>
      <c r="N3137" s="209" t="str">
        <f>IFERROR(IF(VLOOKUP(Table1[[#This Row],[Budget Code Description]],Dimentions!$X$6:$AC$134,4,FALSE)="","",VLOOKUP(Table1[[#This Row],[Budget Code Description]],Dimentions!$X$6:$AC$134,4,FALSE)),"")</f>
        <v/>
      </c>
      <c r="O3137" s="65" t="str">
        <f>IFERROR(VLOOKUP(Table1[[#This Row],[Vendor ID]],Table549[],2,FALSE),"")</f>
        <v/>
      </c>
      <c r="P3137" s="63"/>
      <c r="Q3137" s="141" t="str">
        <f>IF(Table1[[#This Row],[Posting Date]]&lt;&gt;"",$D$9,"")</f>
        <v/>
      </c>
      <c r="R3137" s="157" t="str">
        <f>IF(Table1[[#This Row],[Posting Date]]&lt;&gt;"",$D$10,"")</f>
        <v/>
      </c>
      <c r="S3137" s="66"/>
      <c r="T3137" s="63"/>
      <c r="U3137" s="67"/>
      <c r="V3137" s="67"/>
      <c r="W3137" s="67" t="str">
        <f t="shared" si="53"/>
        <v/>
      </c>
      <c r="X3137" s="159" t="str">
        <f>IF(E3137="","",(IF(Table1[[#This Row],[Cur]]="USD",Table1[[#This Row],[Cur_Amount Debit]],Table1[[#This Row],[Cur_Amount Debit]]/Table1[[#This Row],[Exchange Rate]])))</f>
        <v/>
      </c>
      <c r="Y3137" s="159" t="str">
        <f>IF(E3137="","",(IF(Table1[[#This Row],[Cur]]="USD",Table1[[#This Row],[Cur_Amount Credit]],Table1[[#This Row],[Cur_Amount Credit]]/ExchangeRate)))</f>
        <v/>
      </c>
      <c r="Z3137" s="201" t="str">
        <f>IF(E3137="","",(Table1[[#This Row],[Debit USD]]-Table1[[#This Row],[Credit USD]]))</f>
        <v/>
      </c>
      <c r="AA3137" s="226"/>
      <c r="AB3137" s="255"/>
      <c r="AC3137" s="1"/>
      <c r="AD3137" s="15"/>
      <c r="AE3137" s="15" t="str">
        <f>IF(AND(OR(Table1[[#This Row],[Account]]="15030",Table1[[#This Row],[Account]]="15035",Table1[[#This Row],[Account]]="20150"),Table1[[#This Row],[Vendor ID]]=""),1,"")</f>
        <v/>
      </c>
      <c r="AF3137" s="15"/>
      <c r="AG3137" s="15"/>
      <c r="AH3137" s="15"/>
      <c r="AI3137" s="46" t="str">
        <f>IF(Table1[[#This Row],[Posting Date]]&lt;&gt;"","GJ-"&amp;CountryID,"")</f>
        <v/>
      </c>
      <c r="AJ3137" s="59" t="str">
        <f>IF(Table1[[#This Row],[Posting Date]]&lt;&gt;"",Table1[[#This Row],[Posting Date]],"")</f>
        <v/>
      </c>
      <c r="AK3137" s="46"/>
      <c r="AL3137" s="46" t="str">
        <f>IF(Table1[[#This Row],[Description]]&lt;&gt;"",Table1[[#This Row],[Description]],"")</f>
        <v/>
      </c>
      <c r="AM3137" s="46" t="str">
        <f>IF(Table1[[#This Row],[Posting Date]]&lt;&gt;"",Table1[[#This Row],[Reference Number]],"")</f>
        <v/>
      </c>
      <c r="AN3137" s="46" t="str">
        <f>TRIM(Table1[[#This Row],[Line '#]])</f>
        <v/>
      </c>
      <c r="AO3137" s="46" t="str">
        <f>TRIM(Table1[[#This Row],[Account]])</f>
        <v/>
      </c>
      <c r="AP3137" s="46" t="str">
        <f>IF(Table1[[#This Row],[Posting Date]]&lt;&gt;"",$D$5,"")</f>
        <v/>
      </c>
      <c r="AQ3137" s="46" t="str">
        <f>TRIM(Table1[[#This Row],[Departments-Prgrams]])</f>
        <v/>
      </c>
      <c r="AR3137" s="46" t="str">
        <f>TRIM(Table1[[#This Row],[Grant]])</f>
        <v/>
      </c>
      <c r="AS3137" s="46" t="str">
        <f>TRIM(Table1[[#This Row],[Staff ID]])</f>
        <v/>
      </c>
      <c r="AT3137" s="46" t="str">
        <f>IF(TRIM(Table1[[#This Row],[Budget Code]])=0,"",TRIM(Table1[[#This Row],[Budget Code]]))</f>
        <v/>
      </c>
      <c r="AU3137" s="46" t="str">
        <f>IF(Table1[[#This Row],[Line Description]]&lt;&gt;"",Table1[[#This Row],[Line Description]],"")</f>
        <v/>
      </c>
      <c r="AV3137" s="46" t="str">
        <f>IF(Table1[[#This Row],[Cur_Amount Debit]]&gt;0,ROUND(Table1[[#This Row],[Cur_Amount Debit]],2),"")</f>
        <v/>
      </c>
      <c r="AW3137" s="46" t="str">
        <f>IF(Table1[[#This Row],[Cur_Amount Credit]]&gt;0,ROUND(Table1[[#This Row],[Cur_Amount Credit]],2),"")</f>
        <v/>
      </c>
      <c r="AX3137" s="46" t="str">
        <f>LEFT(Table1[[#This Row],[Cur]],3)</f>
        <v/>
      </c>
      <c r="AY3137" s="59"/>
      <c r="AZ3137" s="46"/>
      <c r="BA3137" s="46" t="str">
        <f>IF(Table1[[#This Row],[Cur]]&lt;&gt;"",IF(Table1[[#This Row],[Cur]]="USD","",ExchangeRate),"")</f>
        <v/>
      </c>
      <c r="BB3137" s="46" t="str">
        <f>IF(Table1[[#This Row],[Grant]]&lt;&gt;"",VLOOKUP(Table1[[#This Row],[Grant]],Grants!B:D,3),"")</f>
        <v/>
      </c>
      <c r="BC3137" s="46" t="str">
        <f>TRIM(Table1[[#This Row],[Vendor ID]])</f>
        <v/>
      </c>
      <c r="BD3137">
        <f>IF(Table1[[#This Row],[Reference Number]]=Q3136,BD3136,BD3136+1)</f>
        <v>0</v>
      </c>
    </row>
    <row r="3138" spans="1:56" ht="11.25" customHeight="1" x14ac:dyDescent="0.25">
      <c r="A3138" s="1"/>
      <c r="B3138" s="88" t="str">
        <f>IF(Table1[[#This Row],[Posting Date]]&lt;&gt;"",IF(Table1[[#This Row],[Reference Number]]=Q3137,B3137+1,1),"")</f>
        <v/>
      </c>
      <c r="C3138" s="61"/>
      <c r="D3138" s="61"/>
      <c r="E3138" s="138"/>
      <c r="F3138" s="141" t="str">
        <f>IFERROR(IF(VLOOKUP(Table1[[#This Row],[Budget Code Description]],Dimentions!$X$6:$AC$139,2,FALSE)="","",VLOOKUP(Table1[[#This Row],[Budget Code Description]],Dimentions!$X$6:$AC$139,2,FALSE)),"")</f>
        <v/>
      </c>
      <c r="G3138" s="141"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1" t="str">
        <f>IFERROR(VLOOKUP(Table1[[#This Row],[Budget Code Description]],Table6[#All],8,FALSE),"")</f>
        <v/>
      </c>
      <c r="L3138" s="63"/>
      <c r="M3138" s="65" t="str">
        <f>IFERROR(VLOOKUP(Table1[[#This Row],[Staff ID]],Table2[],2,FALSE),"")</f>
        <v/>
      </c>
      <c r="N3138" s="209" t="str">
        <f>IFERROR(IF(VLOOKUP(Table1[[#This Row],[Budget Code Description]],Dimentions!$X$6:$AC$134,4,FALSE)="","",VLOOKUP(Table1[[#This Row],[Budget Code Description]],Dimentions!$X$6:$AC$134,4,FALSE)),"")</f>
        <v/>
      </c>
      <c r="O3138" s="65" t="str">
        <f>IFERROR(VLOOKUP(Table1[[#This Row],[Vendor ID]],Table549[],2,FALSE),"")</f>
        <v/>
      </c>
      <c r="P3138" s="63"/>
      <c r="Q3138" s="141" t="str">
        <f>IF(Table1[[#This Row],[Posting Date]]&lt;&gt;"",$D$9,"")</f>
        <v/>
      </c>
      <c r="R3138" s="157" t="str">
        <f>IF(Table1[[#This Row],[Posting Date]]&lt;&gt;"",$D$10,"")</f>
        <v/>
      </c>
      <c r="S3138" s="66"/>
      <c r="T3138" s="63"/>
      <c r="U3138" s="67"/>
      <c r="V3138" s="67"/>
      <c r="W3138" s="67" t="str">
        <f t="shared" si="53"/>
        <v/>
      </c>
      <c r="X3138" s="159" t="str">
        <f>IF(E3138="","",(IF(Table1[[#This Row],[Cur]]="USD",Table1[[#This Row],[Cur_Amount Debit]],Table1[[#This Row],[Cur_Amount Debit]]/Table1[[#This Row],[Exchange Rate]])))</f>
        <v/>
      </c>
      <c r="Y3138" s="159" t="str">
        <f>IF(E3138="","",(IF(Table1[[#This Row],[Cur]]="USD",Table1[[#This Row],[Cur_Amount Credit]],Table1[[#This Row],[Cur_Amount Credit]]/ExchangeRate)))</f>
        <v/>
      </c>
      <c r="Z3138" s="201" t="str">
        <f>IF(E3138="","",(Table1[[#This Row],[Debit USD]]-Table1[[#This Row],[Credit USD]]))</f>
        <v/>
      </c>
      <c r="AA3138" s="226"/>
      <c r="AB3138" s="255"/>
      <c r="AC3138" s="1"/>
      <c r="AD3138" s="15"/>
      <c r="AE3138" s="15" t="str">
        <f>IF(AND(OR(Table1[[#This Row],[Account]]="15030",Table1[[#This Row],[Account]]="15035",Table1[[#This Row],[Account]]="20150"),Table1[[#This Row],[Vendor ID]]=""),1,"")</f>
        <v/>
      </c>
      <c r="AF3138" s="15"/>
      <c r="AG3138" s="15"/>
      <c r="AH3138" s="15"/>
      <c r="AI3138" s="46" t="str">
        <f>IF(Table1[[#This Row],[Posting Date]]&lt;&gt;"","GJ-"&amp;CountryID,"")</f>
        <v/>
      </c>
      <c r="AJ3138" s="59" t="str">
        <f>IF(Table1[[#This Row],[Posting Date]]&lt;&gt;"",Table1[[#This Row],[Posting Date]],"")</f>
        <v/>
      </c>
      <c r="AK3138" s="46"/>
      <c r="AL3138" s="46" t="str">
        <f>IF(Table1[[#This Row],[Description]]&lt;&gt;"",Table1[[#This Row],[Description]],"")</f>
        <v/>
      </c>
      <c r="AM3138" s="46" t="str">
        <f>IF(Table1[[#This Row],[Posting Date]]&lt;&gt;"",Table1[[#This Row],[Reference Number]],"")</f>
        <v/>
      </c>
      <c r="AN3138" s="46" t="str">
        <f>TRIM(Table1[[#This Row],[Line '#]])</f>
        <v/>
      </c>
      <c r="AO3138" s="46" t="str">
        <f>TRIM(Table1[[#This Row],[Account]])</f>
        <v/>
      </c>
      <c r="AP3138" s="46" t="str">
        <f>IF(Table1[[#This Row],[Posting Date]]&lt;&gt;"",$D$5,"")</f>
        <v/>
      </c>
      <c r="AQ3138" s="46" t="str">
        <f>TRIM(Table1[[#This Row],[Departments-Prgrams]])</f>
        <v/>
      </c>
      <c r="AR3138" s="46" t="str">
        <f>TRIM(Table1[[#This Row],[Grant]])</f>
        <v/>
      </c>
      <c r="AS3138" s="46" t="str">
        <f>TRIM(Table1[[#This Row],[Staff ID]])</f>
        <v/>
      </c>
      <c r="AT3138" s="46" t="str">
        <f>IF(TRIM(Table1[[#This Row],[Budget Code]])=0,"",TRIM(Table1[[#This Row],[Budget Code]]))</f>
        <v/>
      </c>
      <c r="AU3138" s="46" t="str">
        <f>IF(Table1[[#This Row],[Line Description]]&lt;&gt;"",Table1[[#This Row],[Line Description]],"")</f>
        <v/>
      </c>
      <c r="AV3138" s="46" t="str">
        <f>IF(Table1[[#This Row],[Cur_Amount Debit]]&gt;0,ROUND(Table1[[#This Row],[Cur_Amount Debit]],2),"")</f>
        <v/>
      </c>
      <c r="AW3138" s="46" t="str">
        <f>IF(Table1[[#This Row],[Cur_Amount Credit]]&gt;0,ROUND(Table1[[#This Row],[Cur_Amount Credit]],2),"")</f>
        <v/>
      </c>
      <c r="AX3138" s="46" t="str">
        <f>LEFT(Table1[[#This Row],[Cur]],3)</f>
        <v/>
      </c>
      <c r="AY3138" s="59"/>
      <c r="AZ3138" s="46"/>
      <c r="BA3138" s="46" t="str">
        <f>IF(Table1[[#This Row],[Cur]]&lt;&gt;"",IF(Table1[[#This Row],[Cur]]="USD","",ExchangeRate),"")</f>
        <v/>
      </c>
      <c r="BB3138" s="46" t="str">
        <f>IF(Table1[[#This Row],[Grant]]&lt;&gt;"",VLOOKUP(Table1[[#This Row],[Grant]],Grants!B:D,3),"")</f>
        <v/>
      </c>
      <c r="BC3138" s="46" t="str">
        <f>TRIM(Table1[[#This Row],[Vendor ID]])</f>
        <v/>
      </c>
      <c r="BD3138">
        <f>IF(Table1[[#This Row],[Reference Number]]=Q3137,BD3137,BD3137+1)</f>
        <v>0</v>
      </c>
    </row>
    <row r="3139" spans="1:56" ht="11.25" customHeight="1" x14ac:dyDescent="0.25">
      <c r="A3139" s="1"/>
      <c r="B3139" s="88" t="str">
        <f>IF(Table1[[#This Row],[Posting Date]]&lt;&gt;"",IF(Table1[[#This Row],[Reference Number]]=Q3138,B3138+1,1),"")</f>
        <v/>
      </c>
      <c r="C3139" s="61"/>
      <c r="D3139" s="61"/>
      <c r="E3139" s="138"/>
      <c r="F3139" s="141" t="str">
        <f>IFERROR(IF(VLOOKUP(Table1[[#This Row],[Budget Code Description]],Dimentions!$X$6:$AC$139,2,FALSE)="","",VLOOKUP(Table1[[#This Row],[Budget Code Description]],Dimentions!$X$6:$AC$139,2,FALSE)),"")</f>
        <v/>
      </c>
      <c r="G3139" s="141"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1" t="str">
        <f>IFERROR(VLOOKUP(Table1[[#This Row],[Budget Code Description]],Table6[#All],8,FALSE),"")</f>
        <v/>
      </c>
      <c r="L3139" s="63"/>
      <c r="M3139" s="65" t="str">
        <f>IFERROR(VLOOKUP(Table1[[#This Row],[Staff ID]],Table2[],2,FALSE),"")</f>
        <v/>
      </c>
      <c r="N3139" s="209" t="str">
        <f>IFERROR(IF(VLOOKUP(Table1[[#This Row],[Budget Code Description]],Dimentions!$X$6:$AC$134,4,FALSE)="","",VLOOKUP(Table1[[#This Row],[Budget Code Description]],Dimentions!$X$6:$AC$134,4,FALSE)),"")</f>
        <v/>
      </c>
      <c r="O3139" s="65" t="str">
        <f>IFERROR(VLOOKUP(Table1[[#This Row],[Vendor ID]],Table549[],2,FALSE),"")</f>
        <v/>
      </c>
      <c r="P3139" s="63"/>
      <c r="Q3139" s="141" t="str">
        <f>IF(Table1[[#This Row],[Posting Date]]&lt;&gt;"",$D$9,"")</f>
        <v/>
      </c>
      <c r="R3139" s="157" t="str">
        <f>IF(Table1[[#This Row],[Posting Date]]&lt;&gt;"",$D$10,"")</f>
        <v/>
      </c>
      <c r="S3139" s="66"/>
      <c r="T3139" s="63"/>
      <c r="U3139" s="67"/>
      <c r="V3139" s="67"/>
      <c r="W3139" s="67" t="str">
        <f t="shared" si="53"/>
        <v/>
      </c>
      <c r="X3139" s="159" t="str">
        <f>IF(E3139="","",(IF(Table1[[#This Row],[Cur]]="USD",Table1[[#This Row],[Cur_Amount Debit]],Table1[[#This Row],[Cur_Amount Debit]]/Table1[[#This Row],[Exchange Rate]])))</f>
        <v/>
      </c>
      <c r="Y3139" s="159" t="str">
        <f>IF(E3139="","",(IF(Table1[[#This Row],[Cur]]="USD",Table1[[#This Row],[Cur_Amount Credit]],Table1[[#This Row],[Cur_Amount Credit]]/ExchangeRate)))</f>
        <v/>
      </c>
      <c r="Z3139" s="201" t="str">
        <f>IF(E3139="","",(Table1[[#This Row],[Debit USD]]-Table1[[#This Row],[Credit USD]]))</f>
        <v/>
      </c>
      <c r="AA3139" s="226"/>
      <c r="AB3139" s="255"/>
      <c r="AC3139" s="1"/>
      <c r="AD3139" s="15"/>
      <c r="AE3139" s="15" t="str">
        <f>IF(AND(OR(Table1[[#This Row],[Account]]="15030",Table1[[#This Row],[Account]]="15035",Table1[[#This Row],[Account]]="20150"),Table1[[#This Row],[Vendor ID]]=""),1,"")</f>
        <v/>
      </c>
      <c r="AF3139" s="15"/>
      <c r="AG3139" s="15"/>
      <c r="AH3139" s="15"/>
      <c r="AI3139" s="46" t="str">
        <f>IF(Table1[[#This Row],[Posting Date]]&lt;&gt;"","GJ-"&amp;CountryID,"")</f>
        <v/>
      </c>
      <c r="AJ3139" s="59" t="str">
        <f>IF(Table1[[#This Row],[Posting Date]]&lt;&gt;"",Table1[[#This Row],[Posting Date]],"")</f>
        <v/>
      </c>
      <c r="AK3139" s="46"/>
      <c r="AL3139" s="46" t="str">
        <f>IF(Table1[[#This Row],[Description]]&lt;&gt;"",Table1[[#This Row],[Description]],"")</f>
        <v/>
      </c>
      <c r="AM3139" s="46" t="str">
        <f>IF(Table1[[#This Row],[Posting Date]]&lt;&gt;"",Table1[[#This Row],[Reference Number]],"")</f>
        <v/>
      </c>
      <c r="AN3139" s="46" t="str">
        <f>TRIM(Table1[[#This Row],[Line '#]])</f>
        <v/>
      </c>
      <c r="AO3139" s="46" t="str">
        <f>TRIM(Table1[[#This Row],[Account]])</f>
        <v/>
      </c>
      <c r="AP3139" s="46" t="str">
        <f>IF(Table1[[#This Row],[Posting Date]]&lt;&gt;"",$D$5,"")</f>
        <v/>
      </c>
      <c r="AQ3139" s="46" t="str">
        <f>TRIM(Table1[[#This Row],[Departments-Prgrams]])</f>
        <v/>
      </c>
      <c r="AR3139" s="46" t="str">
        <f>TRIM(Table1[[#This Row],[Grant]])</f>
        <v/>
      </c>
      <c r="AS3139" s="46" t="str">
        <f>TRIM(Table1[[#This Row],[Staff ID]])</f>
        <v/>
      </c>
      <c r="AT3139" s="46" t="str">
        <f>IF(TRIM(Table1[[#This Row],[Budget Code]])=0,"",TRIM(Table1[[#This Row],[Budget Code]]))</f>
        <v/>
      </c>
      <c r="AU3139" s="46" t="str">
        <f>IF(Table1[[#This Row],[Line Description]]&lt;&gt;"",Table1[[#This Row],[Line Description]],"")</f>
        <v/>
      </c>
      <c r="AV3139" s="46" t="str">
        <f>IF(Table1[[#This Row],[Cur_Amount Debit]]&gt;0,ROUND(Table1[[#This Row],[Cur_Amount Debit]],2),"")</f>
        <v/>
      </c>
      <c r="AW3139" s="46" t="str">
        <f>IF(Table1[[#This Row],[Cur_Amount Credit]]&gt;0,ROUND(Table1[[#This Row],[Cur_Amount Credit]],2),"")</f>
        <v/>
      </c>
      <c r="AX3139" s="46" t="str">
        <f>LEFT(Table1[[#This Row],[Cur]],3)</f>
        <v/>
      </c>
      <c r="AY3139" s="59"/>
      <c r="AZ3139" s="46"/>
      <c r="BA3139" s="46" t="str">
        <f>IF(Table1[[#This Row],[Cur]]&lt;&gt;"",IF(Table1[[#This Row],[Cur]]="USD","",ExchangeRate),"")</f>
        <v/>
      </c>
      <c r="BB3139" s="46" t="str">
        <f>IF(Table1[[#This Row],[Grant]]&lt;&gt;"",VLOOKUP(Table1[[#This Row],[Grant]],Grants!B:D,3),"")</f>
        <v/>
      </c>
      <c r="BC3139" s="46" t="str">
        <f>TRIM(Table1[[#This Row],[Vendor ID]])</f>
        <v/>
      </c>
      <c r="BD3139">
        <f>IF(Table1[[#This Row],[Reference Number]]=Q3138,BD3138,BD3138+1)</f>
        <v>0</v>
      </c>
    </row>
    <row r="3140" spans="1:56" ht="11.25" customHeight="1" x14ac:dyDescent="0.25">
      <c r="A3140" s="1"/>
      <c r="B3140" s="88" t="str">
        <f>IF(Table1[[#This Row],[Posting Date]]&lt;&gt;"",IF(Table1[[#This Row],[Reference Number]]=Q3139,B3139+1,1),"")</f>
        <v/>
      </c>
      <c r="C3140" s="61"/>
      <c r="D3140" s="61"/>
      <c r="E3140" s="138"/>
      <c r="F3140" s="141" t="str">
        <f>IFERROR(IF(VLOOKUP(Table1[[#This Row],[Budget Code Description]],Dimentions!$X$6:$AC$139,2,FALSE)="","",VLOOKUP(Table1[[#This Row],[Budget Code Description]],Dimentions!$X$6:$AC$139,2,FALSE)),"")</f>
        <v/>
      </c>
      <c r="G3140" s="141"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1" t="str">
        <f>IFERROR(VLOOKUP(Table1[[#This Row],[Budget Code Description]],Table6[#All],8,FALSE),"")</f>
        <v/>
      </c>
      <c r="L3140" s="63"/>
      <c r="M3140" s="65" t="str">
        <f>IFERROR(VLOOKUP(Table1[[#This Row],[Staff ID]],Table2[],2,FALSE),"")</f>
        <v/>
      </c>
      <c r="N3140" s="209" t="str">
        <f>IFERROR(IF(VLOOKUP(Table1[[#This Row],[Budget Code Description]],Dimentions!$X$6:$AC$134,4,FALSE)="","",VLOOKUP(Table1[[#This Row],[Budget Code Description]],Dimentions!$X$6:$AC$134,4,FALSE)),"")</f>
        <v/>
      </c>
      <c r="O3140" s="65" t="str">
        <f>IFERROR(VLOOKUP(Table1[[#This Row],[Vendor ID]],Table549[],2,FALSE),"")</f>
        <v/>
      </c>
      <c r="P3140" s="63"/>
      <c r="Q3140" s="141" t="str">
        <f>IF(Table1[[#This Row],[Posting Date]]&lt;&gt;"",$D$9,"")</f>
        <v/>
      </c>
      <c r="R3140" s="157" t="str">
        <f>IF(Table1[[#This Row],[Posting Date]]&lt;&gt;"",$D$10,"")</f>
        <v/>
      </c>
      <c r="S3140" s="66"/>
      <c r="T3140" s="63"/>
      <c r="U3140" s="67"/>
      <c r="V3140" s="67"/>
      <c r="W3140" s="67" t="str">
        <f t="shared" si="53"/>
        <v/>
      </c>
      <c r="X3140" s="159" t="str">
        <f>IF(E3140="","",(IF(Table1[[#This Row],[Cur]]="USD",Table1[[#This Row],[Cur_Amount Debit]],Table1[[#This Row],[Cur_Amount Debit]]/Table1[[#This Row],[Exchange Rate]])))</f>
        <v/>
      </c>
      <c r="Y3140" s="159" t="str">
        <f>IF(E3140="","",(IF(Table1[[#This Row],[Cur]]="USD",Table1[[#This Row],[Cur_Amount Credit]],Table1[[#This Row],[Cur_Amount Credit]]/ExchangeRate)))</f>
        <v/>
      </c>
      <c r="Z3140" s="201" t="str">
        <f>IF(E3140="","",(Table1[[#This Row],[Debit USD]]-Table1[[#This Row],[Credit USD]]))</f>
        <v/>
      </c>
      <c r="AA3140" s="226"/>
      <c r="AB3140" s="255"/>
      <c r="AC3140" s="1"/>
      <c r="AD3140" s="15"/>
      <c r="AE3140" s="15" t="str">
        <f>IF(AND(OR(Table1[[#This Row],[Account]]="15030",Table1[[#This Row],[Account]]="15035",Table1[[#This Row],[Account]]="20150"),Table1[[#This Row],[Vendor ID]]=""),1,"")</f>
        <v/>
      </c>
      <c r="AF3140" s="15"/>
      <c r="AG3140" s="15"/>
      <c r="AH3140" s="15"/>
      <c r="AI3140" s="46" t="str">
        <f>IF(Table1[[#This Row],[Posting Date]]&lt;&gt;"","GJ-"&amp;CountryID,"")</f>
        <v/>
      </c>
      <c r="AJ3140" s="59" t="str">
        <f>IF(Table1[[#This Row],[Posting Date]]&lt;&gt;"",Table1[[#This Row],[Posting Date]],"")</f>
        <v/>
      </c>
      <c r="AK3140" s="46"/>
      <c r="AL3140" s="46" t="str">
        <f>IF(Table1[[#This Row],[Description]]&lt;&gt;"",Table1[[#This Row],[Description]],"")</f>
        <v/>
      </c>
      <c r="AM3140" s="46" t="str">
        <f>IF(Table1[[#This Row],[Posting Date]]&lt;&gt;"",Table1[[#This Row],[Reference Number]],"")</f>
        <v/>
      </c>
      <c r="AN3140" s="46" t="str">
        <f>TRIM(Table1[[#This Row],[Line '#]])</f>
        <v/>
      </c>
      <c r="AO3140" s="46" t="str">
        <f>TRIM(Table1[[#This Row],[Account]])</f>
        <v/>
      </c>
      <c r="AP3140" s="46" t="str">
        <f>IF(Table1[[#This Row],[Posting Date]]&lt;&gt;"",$D$5,"")</f>
        <v/>
      </c>
      <c r="AQ3140" s="46" t="str">
        <f>TRIM(Table1[[#This Row],[Departments-Prgrams]])</f>
        <v/>
      </c>
      <c r="AR3140" s="46" t="str">
        <f>TRIM(Table1[[#This Row],[Grant]])</f>
        <v/>
      </c>
      <c r="AS3140" s="46" t="str">
        <f>TRIM(Table1[[#This Row],[Staff ID]])</f>
        <v/>
      </c>
      <c r="AT3140" s="46" t="str">
        <f>IF(TRIM(Table1[[#This Row],[Budget Code]])=0,"",TRIM(Table1[[#This Row],[Budget Code]]))</f>
        <v/>
      </c>
      <c r="AU3140" s="46" t="str">
        <f>IF(Table1[[#This Row],[Line Description]]&lt;&gt;"",Table1[[#This Row],[Line Description]],"")</f>
        <v/>
      </c>
      <c r="AV3140" s="46" t="str">
        <f>IF(Table1[[#This Row],[Cur_Amount Debit]]&gt;0,ROUND(Table1[[#This Row],[Cur_Amount Debit]],2),"")</f>
        <v/>
      </c>
      <c r="AW3140" s="46" t="str">
        <f>IF(Table1[[#This Row],[Cur_Amount Credit]]&gt;0,ROUND(Table1[[#This Row],[Cur_Amount Credit]],2),"")</f>
        <v/>
      </c>
      <c r="AX3140" s="46" t="str">
        <f>LEFT(Table1[[#This Row],[Cur]],3)</f>
        <v/>
      </c>
      <c r="AY3140" s="59"/>
      <c r="AZ3140" s="46"/>
      <c r="BA3140" s="46" t="str">
        <f>IF(Table1[[#This Row],[Cur]]&lt;&gt;"",IF(Table1[[#This Row],[Cur]]="USD","",ExchangeRate),"")</f>
        <v/>
      </c>
      <c r="BB3140" s="46" t="str">
        <f>IF(Table1[[#This Row],[Grant]]&lt;&gt;"",VLOOKUP(Table1[[#This Row],[Grant]],Grants!B:D,3),"")</f>
        <v/>
      </c>
      <c r="BC3140" s="46" t="str">
        <f>TRIM(Table1[[#This Row],[Vendor ID]])</f>
        <v/>
      </c>
      <c r="BD3140">
        <f>IF(Table1[[#This Row],[Reference Number]]=Q3139,BD3139,BD3139+1)</f>
        <v>0</v>
      </c>
    </row>
    <row r="3141" spans="1:56" ht="11.25" customHeight="1" x14ac:dyDescent="0.25">
      <c r="A3141" s="1"/>
      <c r="B3141" s="88" t="str">
        <f>IF(Table1[[#This Row],[Posting Date]]&lt;&gt;"",IF(Table1[[#This Row],[Reference Number]]=Q3140,B3140+1,1),"")</f>
        <v/>
      </c>
      <c r="C3141" s="61"/>
      <c r="D3141" s="61"/>
      <c r="E3141" s="138"/>
      <c r="F3141" s="141" t="str">
        <f>IFERROR(IF(VLOOKUP(Table1[[#This Row],[Budget Code Description]],Dimentions!$X$6:$AC$139,2,FALSE)="","",VLOOKUP(Table1[[#This Row],[Budget Code Description]],Dimentions!$X$6:$AC$139,2,FALSE)),"")</f>
        <v/>
      </c>
      <c r="G3141" s="141"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1" t="str">
        <f>IFERROR(VLOOKUP(Table1[[#This Row],[Budget Code Description]],Table6[#All],8,FALSE),"")</f>
        <v/>
      </c>
      <c r="L3141" s="63"/>
      <c r="M3141" s="65" t="str">
        <f>IFERROR(VLOOKUP(Table1[[#This Row],[Staff ID]],Table2[],2,FALSE),"")</f>
        <v/>
      </c>
      <c r="N3141" s="209" t="str">
        <f>IFERROR(IF(VLOOKUP(Table1[[#This Row],[Budget Code Description]],Dimentions!$X$6:$AC$134,4,FALSE)="","",VLOOKUP(Table1[[#This Row],[Budget Code Description]],Dimentions!$X$6:$AC$134,4,FALSE)),"")</f>
        <v/>
      </c>
      <c r="O3141" s="65" t="str">
        <f>IFERROR(VLOOKUP(Table1[[#This Row],[Vendor ID]],Table549[],2,FALSE),"")</f>
        <v/>
      </c>
      <c r="P3141" s="63"/>
      <c r="Q3141" s="141" t="str">
        <f>IF(Table1[[#This Row],[Posting Date]]&lt;&gt;"",$D$9,"")</f>
        <v/>
      </c>
      <c r="R3141" s="157" t="str">
        <f>IF(Table1[[#This Row],[Posting Date]]&lt;&gt;"",$D$10,"")</f>
        <v/>
      </c>
      <c r="S3141" s="66"/>
      <c r="T3141" s="63"/>
      <c r="U3141" s="67"/>
      <c r="V3141" s="67"/>
      <c r="W3141" s="67" t="str">
        <f t="shared" si="53"/>
        <v/>
      </c>
      <c r="X3141" s="159" t="str">
        <f>IF(E3141="","",(IF(Table1[[#This Row],[Cur]]="USD",Table1[[#This Row],[Cur_Amount Debit]],Table1[[#This Row],[Cur_Amount Debit]]/Table1[[#This Row],[Exchange Rate]])))</f>
        <v/>
      </c>
      <c r="Y3141" s="159" t="str">
        <f>IF(E3141="","",(IF(Table1[[#This Row],[Cur]]="USD",Table1[[#This Row],[Cur_Amount Credit]],Table1[[#This Row],[Cur_Amount Credit]]/ExchangeRate)))</f>
        <v/>
      </c>
      <c r="Z3141" s="201" t="str">
        <f>IF(E3141="","",(Table1[[#This Row],[Debit USD]]-Table1[[#This Row],[Credit USD]]))</f>
        <v/>
      </c>
      <c r="AA3141" s="226"/>
      <c r="AB3141" s="255"/>
      <c r="AC3141" s="1"/>
      <c r="AD3141" s="15"/>
      <c r="AE3141" s="15" t="str">
        <f>IF(AND(OR(Table1[[#This Row],[Account]]="15030",Table1[[#This Row],[Account]]="15035",Table1[[#This Row],[Account]]="20150"),Table1[[#This Row],[Vendor ID]]=""),1,"")</f>
        <v/>
      </c>
      <c r="AF3141" s="15"/>
      <c r="AG3141" s="15"/>
      <c r="AH3141" s="15"/>
      <c r="AI3141" s="46" t="str">
        <f>IF(Table1[[#This Row],[Posting Date]]&lt;&gt;"","GJ-"&amp;CountryID,"")</f>
        <v/>
      </c>
      <c r="AJ3141" s="59" t="str">
        <f>IF(Table1[[#This Row],[Posting Date]]&lt;&gt;"",Table1[[#This Row],[Posting Date]],"")</f>
        <v/>
      </c>
      <c r="AK3141" s="46"/>
      <c r="AL3141" s="46" t="str">
        <f>IF(Table1[[#This Row],[Description]]&lt;&gt;"",Table1[[#This Row],[Description]],"")</f>
        <v/>
      </c>
      <c r="AM3141" s="46" t="str">
        <f>IF(Table1[[#This Row],[Posting Date]]&lt;&gt;"",Table1[[#This Row],[Reference Number]],"")</f>
        <v/>
      </c>
      <c r="AN3141" s="46" t="str">
        <f>TRIM(Table1[[#This Row],[Line '#]])</f>
        <v/>
      </c>
      <c r="AO3141" s="46" t="str">
        <f>TRIM(Table1[[#This Row],[Account]])</f>
        <v/>
      </c>
      <c r="AP3141" s="46" t="str">
        <f>IF(Table1[[#This Row],[Posting Date]]&lt;&gt;"",$D$5,"")</f>
        <v/>
      </c>
      <c r="AQ3141" s="46" t="str">
        <f>TRIM(Table1[[#This Row],[Departments-Prgrams]])</f>
        <v/>
      </c>
      <c r="AR3141" s="46" t="str">
        <f>TRIM(Table1[[#This Row],[Grant]])</f>
        <v/>
      </c>
      <c r="AS3141" s="46" t="str">
        <f>TRIM(Table1[[#This Row],[Staff ID]])</f>
        <v/>
      </c>
      <c r="AT3141" s="46" t="str">
        <f>IF(TRIM(Table1[[#This Row],[Budget Code]])=0,"",TRIM(Table1[[#This Row],[Budget Code]]))</f>
        <v/>
      </c>
      <c r="AU3141" s="46" t="str">
        <f>IF(Table1[[#This Row],[Line Description]]&lt;&gt;"",Table1[[#This Row],[Line Description]],"")</f>
        <v/>
      </c>
      <c r="AV3141" s="46" t="str">
        <f>IF(Table1[[#This Row],[Cur_Amount Debit]]&gt;0,ROUND(Table1[[#This Row],[Cur_Amount Debit]],2),"")</f>
        <v/>
      </c>
      <c r="AW3141" s="46" t="str">
        <f>IF(Table1[[#This Row],[Cur_Amount Credit]]&gt;0,ROUND(Table1[[#This Row],[Cur_Amount Credit]],2),"")</f>
        <v/>
      </c>
      <c r="AX3141" s="46" t="str">
        <f>LEFT(Table1[[#This Row],[Cur]],3)</f>
        <v/>
      </c>
      <c r="AY3141" s="59"/>
      <c r="AZ3141" s="46"/>
      <c r="BA3141" s="46" t="str">
        <f>IF(Table1[[#This Row],[Cur]]&lt;&gt;"",IF(Table1[[#This Row],[Cur]]="USD","",ExchangeRate),"")</f>
        <v/>
      </c>
      <c r="BB3141" s="46" t="str">
        <f>IF(Table1[[#This Row],[Grant]]&lt;&gt;"",VLOOKUP(Table1[[#This Row],[Grant]],Grants!B:D,3),"")</f>
        <v/>
      </c>
      <c r="BC3141" s="46" t="str">
        <f>TRIM(Table1[[#This Row],[Vendor ID]])</f>
        <v/>
      </c>
      <c r="BD3141">
        <f>IF(Table1[[#This Row],[Reference Number]]=Q3140,BD3140,BD3140+1)</f>
        <v>0</v>
      </c>
    </row>
    <row r="3142" spans="1:56" ht="11.25" customHeight="1" x14ac:dyDescent="0.25">
      <c r="A3142" s="1"/>
      <c r="B3142" s="88" t="str">
        <f>IF(Table1[[#This Row],[Posting Date]]&lt;&gt;"",IF(Table1[[#This Row],[Reference Number]]=Q3141,B3141+1,1),"")</f>
        <v/>
      </c>
      <c r="C3142" s="61"/>
      <c r="D3142" s="61"/>
      <c r="E3142" s="138"/>
      <c r="F3142" s="141" t="str">
        <f>IFERROR(IF(VLOOKUP(Table1[[#This Row],[Budget Code Description]],Dimentions!$X$6:$AC$139,2,FALSE)="","",VLOOKUP(Table1[[#This Row],[Budget Code Description]],Dimentions!$X$6:$AC$139,2,FALSE)),"")</f>
        <v/>
      </c>
      <c r="G3142" s="141"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1" t="str">
        <f>IFERROR(VLOOKUP(Table1[[#This Row],[Budget Code Description]],Table6[#All],8,FALSE),"")</f>
        <v/>
      </c>
      <c r="L3142" s="63"/>
      <c r="M3142" s="65" t="str">
        <f>IFERROR(VLOOKUP(Table1[[#This Row],[Staff ID]],Table2[],2,FALSE),"")</f>
        <v/>
      </c>
      <c r="N3142" s="209" t="str">
        <f>IFERROR(IF(VLOOKUP(Table1[[#This Row],[Budget Code Description]],Dimentions!$X$6:$AC$134,4,FALSE)="","",VLOOKUP(Table1[[#This Row],[Budget Code Description]],Dimentions!$X$6:$AC$134,4,FALSE)),"")</f>
        <v/>
      </c>
      <c r="O3142" s="65" t="str">
        <f>IFERROR(VLOOKUP(Table1[[#This Row],[Vendor ID]],Table549[],2,FALSE),"")</f>
        <v/>
      </c>
      <c r="P3142" s="63"/>
      <c r="Q3142" s="141" t="str">
        <f>IF(Table1[[#This Row],[Posting Date]]&lt;&gt;"",$D$9,"")</f>
        <v/>
      </c>
      <c r="R3142" s="157" t="str">
        <f>IF(Table1[[#This Row],[Posting Date]]&lt;&gt;"",$D$10,"")</f>
        <v/>
      </c>
      <c r="S3142" s="66"/>
      <c r="T3142" s="63"/>
      <c r="U3142" s="67"/>
      <c r="V3142" s="67"/>
      <c r="W3142" s="67" t="str">
        <f t="shared" si="53"/>
        <v/>
      </c>
      <c r="X3142" s="159" t="str">
        <f>IF(E3142="","",(IF(Table1[[#This Row],[Cur]]="USD",Table1[[#This Row],[Cur_Amount Debit]],Table1[[#This Row],[Cur_Amount Debit]]/Table1[[#This Row],[Exchange Rate]])))</f>
        <v/>
      </c>
      <c r="Y3142" s="159" t="str">
        <f>IF(E3142="","",(IF(Table1[[#This Row],[Cur]]="USD",Table1[[#This Row],[Cur_Amount Credit]],Table1[[#This Row],[Cur_Amount Credit]]/ExchangeRate)))</f>
        <v/>
      </c>
      <c r="Z3142" s="201" t="str">
        <f>IF(E3142="","",(Table1[[#This Row],[Debit USD]]-Table1[[#This Row],[Credit USD]]))</f>
        <v/>
      </c>
      <c r="AA3142" s="226"/>
      <c r="AB3142" s="255"/>
      <c r="AC3142" s="1"/>
      <c r="AD3142" s="15"/>
      <c r="AE3142" s="15" t="str">
        <f>IF(AND(OR(Table1[[#This Row],[Account]]="15030",Table1[[#This Row],[Account]]="15035",Table1[[#This Row],[Account]]="20150"),Table1[[#This Row],[Vendor ID]]=""),1,"")</f>
        <v/>
      </c>
      <c r="AF3142" s="15"/>
      <c r="AG3142" s="15"/>
      <c r="AH3142" s="15"/>
      <c r="AI3142" s="46" t="str">
        <f>IF(Table1[[#This Row],[Posting Date]]&lt;&gt;"","GJ-"&amp;CountryID,"")</f>
        <v/>
      </c>
      <c r="AJ3142" s="59" t="str">
        <f>IF(Table1[[#This Row],[Posting Date]]&lt;&gt;"",Table1[[#This Row],[Posting Date]],"")</f>
        <v/>
      </c>
      <c r="AK3142" s="46"/>
      <c r="AL3142" s="46" t="str">
        <f>IF(Table1[[#This Row],[Description]]&lt;&gt;"",Table1[[#This Row],[Description]],"")</f>
        <v/>
      </c>
      <c r="AM3142" s="46" t="str">
        <f>IF(Table1[[#This Row],[Posting Date]]&lt;&gt;"",Table1[[#This Row],[Reference Number]],"")</f>
        <v/>
      </c>
      <c r="AN3142" s="46" t="str">
        <f>TRIM(Table1[[#This Row],[Line '#]])</f>
        <v/>
      </c>
      <c r="AO3142" s="46" t="str">
        <f>TRIM(Table1[[#This Row],[Account]])</f>
        <v/>
      </c>
      <c r="AP3142" s="46" t="str">
        <f>IF(Table1[[#This Row],[Posting Date]]&lt;&gt;"",$D$5,"")</f>
        <v/>
      </c>
      <c r="AQ3142" s="46" t="str">
        <f>TRIM(Table1[[#This Row],[Departments-Prgrams]])</f>
        <v/>
      </c>
      <c r="AR3142" s="46" t="str">
        <f>TRIM(Table1[[#This Row],[Grant]])</f>
        <v/>
      </c>
      <c r="AS3142" s="46" t="str">
        <f>TRIM(Table1[[#This Row],[Staff ID]])</f>
        <v/>
      </c>
      <c r="AT3142" s="46" t="str">
        <f>IF(TRIM(Table1[[#This Row],[Budget Code]])=0,"",TRIM(Table1[[#This Row],[Budget Code]]))</f>
        <v/>
      </c>
      <c r="AU3142" s="46" t="str">
        <f>IF(Table1[[#This Row],[Line Description]]&lt;&gt;"",Table1[[#This Row],[Line Description]],"")</f>
        <v/>
      </c>
      <c r="AV3142" s="46" t="str">
        <f>IF(Table1[[#This Row],[Cur_Amount Debit]]&gt;0,ROUND(Table1[[#This Row],[Cur_Amount Debit]],2),"")</f>
        <v/>
      </c>
      <c r="AW3142" s="46" t="str">
        <f>IF(Table1[[#This Row],[Cur_Amount Credit]]&gt;0,ROUND(Table1[[#This Row],[Cur_Amount Credit]],2),"")</f>
        <v/>
      </c>
      <c r="AX3142" s="46" t="str">
        <f>LEFT(Table1[[#This Row],[Cur]],3)</f>
        <v/>
      </c>
      <c r="AY3142" s="59"/>
      <c r="AZ3142" s="46"/>
      <c r="BA3142" s="46" t="str">
        <f>IF(Table1[[#This Row],[Cur]]&lt;&gt;"",IF(Table1[[#This Row],[Cur]]="USD","",ExchangeRate),"")</f>
        <v/>
      </c>
      <c r="BB3142" s="46" t="str">
        <f>IF(Table1[[#This Row],[Grant]]&lt;&gt;"",VLOOKUP(Table1[[#This Row],[Grant]],Grants!B:D,3),"")</f>
        <v/>
      </c>
      <c r="BC3142" s="46" t="str">
        <f>TRIM(Table1[[#This Row],[Vendor ID]])</f>
        <v/>
      </c>
      <c r="BD3142">
        <f>IF(Table1[[#This Row],[Reference Number]]=Q3141,BD3141,BD3141+1)</f>
        <v>0</v>
      </c>
    </row>
    <row r="3143" spans="1:56" ht="11.25" customHeight="1" x14ac:dyDescent="0.25">
      <c r="A3143" s="1"/>
      <c r="B3143" s="88" t="str">
        <f>IF(Table1[[#This Row],[Posting Date]]&lt;&gt;"",IF(Table1[[#This Row],[Reference Number]]=Q3142,B3142+1,1),"")</f>
        <v/>
      </c>
      <c r="C3143" s="61"/>
      <c r="D3143" s="61"/>
      <c r="E3143" s="138"/>
      <c r="F3143" s="141" t="str">
        <f>IFERROR(IF(VLOOKUP(Table1[[#This Row],[Budget Code Description]],Dimentions!$X$6:$AC$139,2,FALSE)="","",VLOOKUP(Table1[[#This Row],[Budget Code Description]],Dimentions!$X$6:$AC$139,2,FALSE)),"")</f>
        <v/>
      </c>
      <c r="G3143" s="141"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1" t="str">
        <f>IFERROR(VLOOKUP(Table1[[#This Row],[Budget Code Description]],Table6[#All],8,FALSE),"")</f>
        <v/>
      </c>
      <c r="L3143" s="63"/>
      <c r="M3143" s="65" t="str">
        <f>IFERROR(VLOOKUP(Table1[[#This Row],[Staff ID]],Table2[],2,FALSE),"")</f>
        <v/>
      </c>
      <c r="N3143" s="209" t="str">
        <f>IFERROR(IF(VLOOKUP(Table1[[#This Row],[Budget Code Description]],Dimentions!$X$6:$AC$134,4,FALSE)="","",VLOOKUP(Table1[[#This Row],[Budget Code Description]],Dimentions!$X$6:$AC$134,4,FALSE)),"")</f>
        <v/>
      </c>
      <c r="O3143" s="65" t="str">
        <f>IFERROR(VLOOKUP(Table1[[#This Row],[Vendor ID]],Table549[],2,FALSE),"")</f>
        <v/>
      </c>
      <c r="P3143" s="63"/>
      <c r="Q3143" s="141" t="str">
        <f>IF(Table1[[#This Row],[Posting Date]]&lt;&gt;"",$D$9,"")</f>
        <v/>
      </c>
      <c r="R3143" s="157" t="str">
        <f>IF(Table1[[#This Row],[Posting Date]]&lt;&gt;"",$D$10,"")</f>
        <v/>
      </c>
      <c r="S3143" s="66"/>
      <c r="T3143" s="63"/>
      <c r="U3143" s="67"/>
      <c r="V3143" s="67"/>
      <c r="W3143" s="67" t="str">
        <f t="shared" si="53"/>
        <v/>
      </c>
      <c r="X3143" s="159" t="str">
        <f>IF(E3143="","",(IF(Table1[[#This Row],[Cur]]="USD",Table1[[#This Row],[Cur_Amount Debit]],Table1[[#This Row],[Cur_Amount Debit]]/Table1[[#This Row],[Exchange Rate]])))</f>
        <v/>
      </c>
      <c r="Y3143" s="159" t="str">
        <f>IF(E3143="","",(IF(Table1[[#This Row],[Cur]]="USD",Table1[[#This Row],[Cur_Amount Credit]],Table1[[#This Row],[Cur_Amount Credit]]/ExchangeRate)))</f>
        <v/>
      </c>
      <c r="Z3143" s="201" t="str">
        <f>IF(E3143="","",(Table1[[#This Row],[Debit USD]]-Table1[[#This Row],[Credit USD]]))</f>
        <v/>
      </c>
      <c r="AA3143" s="226"/>
      <c r="AB3143" s="255"/>
      <c r="AC3143" s="1"/>
      <c r="AD3143" s="15"/>
      <c r="AE3143" s="15" t="str">
        <f>IF(AND(OR(Table1[[#This Row],[Account]]="15030",Table1[[#This Row],[Account]]="15035",Table1[[#This Row],[Account]]="20150"),Table1[[#This Row],[Vendor ID]]=""),1,"")</f>
        <v/>
      </c>
      <c r="AF3143" s="15"/>
      <c r="AG3143" s="15"/>
      <c r="AH3143" s="15"/>
      <c r="AI3143" s="46" t="str">
        <f>IF(Table1[[#This Row],[Posting Date]]&lt;&gt;"","GJ-"&amp;CountryID,"")</f>
        <v/>
      </c>
      <c r="AJ3143" s="59" t="str">
        <f>IF(Table1[[#This Row],[Posting Date]]&lt;&gt;"",Table1[[#This Row],[Posting Date]],"")</f>
        <v/>
      </c>
      <c r="AK3143" s="46"/>
      <c r="AL3143" s="46" t="str">
        <f>IF(Table1[[#This Row],[Description]]&lt;&gt;"",Table1[[#This Row],[Description]],"")</f>
        <v/>
      </c>
      <c r="AM3143" s="46" t="str">
        <f>IF(Table1[[#This Row],[Posting Date]]&lt;&gt;"",Table1[[#This Row],[Reference Number]],"")</f>
        <v/>
      </c>
      <c r="AN3143" s="46" t="str">
        <f>TRIM(Table1[[#This Row],[Line '#]])</f>
        <v/>
      </c>
      <c r="AO3143" s="46" t="str">
        <f>TRIM(Table1[[#This Row],[Account]])</f>
        <v/>
      </c>
      <c r="AP3143" s="46" t="str">
        <f>IF(Table1[[#This Row],[Posting Date]]&lt;&gt;"",$D$5,"")</f>
        <v/>
      </c>
      <c r="AQ3143" s="46" t="str">
        <f>TRIM(Table1[[#This Row],[Departments-Prgrams]])</f>
        <v/>
      </c>
      <c r="AR3143" s="46" t="str">
        <f>TRIM(Table1[[#This Row],[Grant]])</f>
        <v/>
      </c>
      <c r="AS3143" s="46" t="str">
        <f>TRIM(Table1[[#This Row],[Staff ID]])</f>
        <v/>
      </c>
      <c r="AT3143" s="46" t="str">
        <f>IF(TRIM(Table1[[#This Row],[Budget Code]])=0,"",TRIM(Table1[[#This Row],[Budget Code]]))</f>
        <v/>
      </c>
      <c r="AU3143" s="46" t="str">
        <f>IF(Table1[[#This Row],[Line Description]]&lt;&gt;"",Table1[[#This Row],[Line Description]],"")</f>
        <v/>
      </c>
      <c r="AV3143" s="46" t="str">
        <f>IF(Table1[[#This Row],[Cur_Amount Debit]]&gt;0,ROUND(Table1[[#This Row],[Cur_Amount Debit]],2),"")</f>
        <v/>
      </c>
      <c r="AW3143" s="46" t="str">
        <f>IF(Table1[[#This Row],[Cur_Amount Credit]]&gt;0,ROUND(Table1[[#This Row],[Cur_Amount Credit]],2),"")</f>
        <v/>
      </c>
      <c r="AX3143" s="46" t="str">
        <f>LEFT(Table1[[#This Row],[Cur]],3)</f>
        <v/>
      </c>
      <c r="AY3143" s="59"/>
      <c r="AZ3143" s="46"/>
      <c r="BA3143" s="46" t="str">
        <f>IF(Table1[[#This Row],[Cur]]&lt;&gt;"",IF(Table1[[#This Row],[Cur]]="USD","",ExchangeRate),"")</f>
        <v/>
      </c>
      <c r="BB3143" s="46" t="str">
        <f>IF(Table1[[#This Row],[Grant]]&lt;&gt;"",VLOOKUP(Table1[[#This Row],[Grant]],Grants!B:D,3),"")</f>
        <v/>
      </c>
      <c r="BC3143" s="46" t="str">
        <f>TRIM(Table1[[#This Row],[Vendor ID]])</f>
        <v/>
      </c>
      <c r="BD3143">
        <f>IF(Table1[[#This Row],[Reference Number]]=Q3142,BD3142,BD3142+1)</f>
        <v>0</v>
      </c>
    </row>
    <row r="3144" spans="1:56" ht="11.25" customHeight="1" x14ac:dyDescent="0.25">
      <c r="A3144" s="1"/>
      <c r="B3144" s="88" t="str">
        <f>IF(Table1[[#This Row],[Posting Date]]&lt;&gt;"",IF(Table1[[#This Row],[Reference Number]]=Q3143,B3143+1,1),"")</f>
        <v/>
      </c>
      <c r="C3144" s="61"/>
      <c r="D3144" s="61"/>
      <c r="E3144" s="138"/>
      <c r="F3144" s="141" t="str">
        <f>IFERROR(IF(VLOOKUP(Table1[[#This Row],[Budget Code Description]],Dimentions!$X$6:$AC$139,2,FALSE)="","",VLOOKUP(Table1[[#This Row],[Budget Code Description]],Dimentions!$X$6:$AC$139,2,FALSE)),"")</f>
        <v/>
      </c>
      <c r="G3144" s="141"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1" t="str">
        <f>IFERROR(VLOOKUP(Table1[[#This Row],[Budget Code Description]],Table6[#All],8,FALSE),"")</f>
        <v/>
      </c>
      <c r="L3144" s="63"/>
      <c r="M3144" s="65" t="str">
        <f>IFERROR(VLOOKUP(Table1[[#This Row],[Staff ID]],Table2[],2,FALSE),"")</f>
        <v/>
      </c>
      <c r="N3144" s="209" t="str">
        <f>IFERROR(IF(VLOOKUP(Table1[[#This Row],[Budget Code Description]],Dimentions!$X$6:$AC$134,4,FALSE)="","",VLOOKUP(Table1[[#This Row],[Budget Code Description]],Dimentions!$X$6:$AC$134,4,FALSE)),"")</f>
        <v/>
      </c>
      <c r="O3144" s="65" t="str">
        <f>IFERROR(VLOOKUP(Table1[[#This Row],[Vendor ID]],Table549[],2,FALSE),"")</f>
        <v/>
      </c>
      <c r="P3144" s="63"/>
      <c r="Q3144" s="141" t="str">
        <f>IF(Table1[[#This Row],[Posting Date]]&lt;&gt;"",$D$9,"")</f>
        <v/>
      </c>
      <c r="R3144" s="157" t="str">
        <f>IF(Table1[[#This Row],[Posting Date]]&lt;&gt;"",$D$10,"")</f>
        <v/>
      </c>
      <c r="S3144" s="66"/>
      <c r="T3144" s="63"/>
      <c r="U3144" s="67"/>
      <c r="V3144" s="67"/>
      <c r="W3144" s="67" t="str">
        <f t="shared" si="53"/>
        <v/>
      </c>
      <c r="X3144" s="159" t="str">
        <f>IF(E3144="","",(IF(Table1[[#This Row],[Cur]]="USD",Table1[[#This Row],[Cur_Amount Debit]],Table1[[#This Row],[Cur_Amount Debit]]/Table1[[#This Row],[Exchange Rate]])))</f>
        <v/>
      </c>
      <c r="Y3144" s="159" t="str">
        <f>IF(E3144="","",(IF(Table1[[#This Row],[Cur]]="USD",Table1[[#This Row],[Cur_Amount Credit]],Table1[[#This Row],[Cur_Amount Credit]]/ExchangeRate)))</f>
        <v/>
      </c>
      <c r="Z3144" s="201" t="str">
        <f>IF(E3144="","",(Table1[[#This Row],[Debit USD]]-Table1[[#This Row],[Credit USD]]))</f>
        <v/>
      </c>
      <c r="AA3144" s="226"/>
      <c r="AB3144" s="255"/>
      <c r="AC3144" s="1"/>
      <c r="AD3144" s="15"/>
      <c r="AE3144" s="15" t="str">
        <f>IF(AND(OR(Table1[[#This Row],[Account]]="15030",Table1[[#This Row],[Account]]="15035",Table1[[#This Row],[Account]]="20150"),Table1[[#This Row],[Vendor ID]]=""),1,"")</f>
        <v/>
      </c>
      <c r="AF3144" s="15"/>
      <c r="AG3144" s="15"/>
      <c r="AH3144" s="15"/>
      <c r="AI3144" s="46" t="str">
        <f>IF(Table1[[#This Row],[Posting Date]]&lt;&gt;"","GJ-"&amp;CountryID,"")</f>
        <v/>
      </c>
      <c r="AJ3144" s="59" t="str">
        <f>IF(Table1[[#This Row],[Posting Date]]&lt;&gt;"",Table1[[#This Row],[Posting Date]],"")</f>
        <v/>
      </c>
      <c r="AK3144" s="46"/>
      <c r="AL3144" s="46" t="str">
        <f>IF(Table1[[#This Row],[Description]]&lt;&gt;"",Table1[[#This Row],[Description]],"")</f>
        <v/>
      </c>
      <c r="AM3144" s="46" t="str">
        <f>IF(Table1[[#This Row],[Posting Date]]&lt;&gt;"",Table1[[#This Row],[Reference Number]],"")</f>
        <v/>
      </c>
      <c r="AN3144" s="46" t="str">
        <f>TRIM(Table1[[#This Row],[Line '#]])</f>
        <v/>
      </c>
      <c r="AO3144" s="46" t="str">
        <f>TRIM(Table1[[#This Row],[Account]])</f>
        <v/>
      </c>
      <c r="AP3144" s="46" t="str">
        <f>IF(Table1[[#This Row],[Posting Date]]&lt;&gt;"",$D$5,"")</f>
        <v/>
      </c>
      <c r="AQ3144" s="46" t="str">
        <f>TRIM(Table1[[#This Row],[Departments-Prgrams]])</f>
        <v/>
      </c>
      <c r="AR3144" s="46" t="str">
        <f>TRIM(Table1[[#This Row],[Grant]])</f>
        <v/>
      </c>
      <c r="AS3144" s="46" t="str">
        <f>TRIM(Table1[[#This Row],[Staff ID]])</f>
        <v/>
      </c>
      <c r="AT3144" s="46" t="str">
        <f>IF(TRIM(Table1[[#This Row],[Budget Code]])=0,"",TRIM(Table1[[#This Row],[Budget Code]]))</f>
        <v/>
      </c>
      <c r="AU3144" s="46" t="str">
        <f>IF(Table1[[#This Row],[Line Description]]&lt;&gt;"",Table1[[#This Row],[Line Description]],"")</f>
        <v/>
      </c>
      <c r="AV3144" s="46" t="str">
        <f>IF(Table1[[#This Row],[Cur_Amount Debit]]&gt;0,ROUND(Table1[[#This Row],[Cur_Amount Debit]],2),"")</f>
        <v/>
      </c>
      <c r="AW3144" s="46" t="str">
        <f>IF(Table1[[#This Row],[Cur_Amount Credit]]&gt;0,ROUND(Table1[[#This Row],[Cur_Amount Credit]],2),"")</f>
        <v/>
      </c>
      <c r="AX3144" s="46" t="str">
        <f>LEFT(Table1[[#This Row],[Cur]],3)</f>
        <v/>
      </c>
      <c r="AY3144" s="59"/>
      <c r="AZ3144" s="46"/>
      <c r="BA3144" s="46" t="str">
        <f>IF(Table1[[#This Row],[Cur]]&lt;&gt;"",IF(Table1[[#This Row],[Cur]]="USD","",ExchangeRate),"")</f>
        <v/>
      </c>
      <c r="BB3144" s="46" t="str">
        <f>IF(Table1[[#This Row],[Grant]]&lt;&gt;"",VLOOKUP(Table1[[#This Row],[Grant]],Grants!B:D,3),"")</f>
        <v/>
      </c>
      <c r="BC3144" s="46" t="str">
        <f>TRIM(Table1[[#This Row],[Vendor ID]])</f>
        <v/>
      </c>
      <c r="BD3144">
        <f>IF(Table1[[#This Row],[Reference Number]]=Q3143,BD3143,BD3143+1)</f>
        <v>0</v>
      </c>
    </row>
    <row r="3145" spans="1:56" ht="11.25" customHeight="1" x14ac:dyDescent="0.25">
      <c r="A3145" s="1"/>
      <c r="B3145" s="88" t="str">
        <f>IF(Table1[[#This Row],[Posting Date]]&lt;&gt;"",IF(Table1[[#This Row],[Reference Number]]=Q3144,B3144+1,1),"")</f>
        <v/>
      </c>
      <c r="C3145" s="61"/>
      <c r="D3145" s="61"/>
      <c r="E3145" s="138"/>
      <c r="F3145" s="141" t="str">
        <f>IFERROR(IF(VLOOKUP(Table1[[#This Row],[Budget Code Description]],Dimentions!$X$6:$AC$139,2,FALSE)="","",VLOOKUP(Table1[[#This Row],[Budget Code Description]],Dimentions!$X$6:$AC$139,2,FALSE)),"")</f>
        <v/>
      </c>
      <c r="G3145" s="141"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1" t="str">
        <f>IFERROR(VLOOKUP(Table1[[#This Row],[Budget Code Description]],Table6[#All],8,FALSE),"")</f>
        <v/>
      </c>
      <c r="L3145" s="63"/>
      <c r="M3145" s="65" t="str">
        <f>IFERROR(VLOOKUP(Table1[[#This Row],[Staff ID]],Table2[],2,FALSE),"")</f>
        <v/>
      </c>
      <c r="N3145" s="209" t="str">
        <f>IFERROR(IF(VLOOKUP(Table1[[#This Row],[Budget Code Description]],Dimentions!$X$6:$AC$134,4,FALSE)="","",VLOOKUP(Table1[[#This Row],[Budget Code Description]],Dimentions!$X$6:$AC$134,4,FALSE)),"")</f>
        <v/>
      </c>
      <c r="O3145" s="65" t="str">
        <f>IFERROR(VLOOKUP(Table1[[#This Row],[Vendor ID]],Table549[],2,FALSE),"")</f>
        <v/>
      </c>
      <c r="P3145" s="63"/>
      <c r="Q3145" s="141" t="str">
        <f>IF(Table1[[#This Row],[Posting Date]]&lt;&gt;"",$D$9,"")</f>
        <v/>
      </c>
      <c r="R3145" s="157" t="str">
        <f>IF(Table1[[#This Row],[Posting Date]]&lt;&gt;"",$D$10,"")</f>
        <v/>
      </c>
      <c r="S3145" s="66"/>
      <c r="T3145" s="63"/>
      <c r="U3145" s="67"/>
      <c r="V3145" s="67"/>
      <c r="W3145" s="67" t="str">
        <f t="shared" si="53"/>
        <v/>
      </c>
      <c r="X3145" s="159" t="str">
        <f>IF(E3145="","",(IF(Table1[[#This Row],[Cur]]="USD",Table1[[#This Row],[Cur_Amount Debit]],Table1[[#This Row],[Cur_Amount Debit]]/Table1[[#This Row],[Exchange Rate]])))</f>
        <v/>
      </c>
      <c r="Y3145" s="159" t="str">
        <f>IF(E3145="","",(IF(Table1[[#This Row],[Cur]]="USD",Table1[[#This Row],[Cur_Amount Credit]],Table1[[#This Row],[Cur_Amount Credit]]/ExchangeRate)))</f>
        <v/>
      </c>
      <c r="Z3145" s="201" t="str">
        <f>IF(E3145="","",(Table1[[#This Row],[Debit USD]]-Table1[[#This Row],[Credit USD]]))</f>
        <v/>
      </c>
      <c r="AA3145" s="226"/>
      <c r="AB3145" s="255"/>
      <c r="AC3145" s="1"/>
      <c r="AD3145" s="15"/>
      <c r="AE3145" s="15" t="str">
        <f>IF(AND(OR(Table1[[#This Row],[Account]]="15030",Table1[[#This Row],[Account]]="15035",Table1[[#This Row],[Account]]="20150"),Table1[[#This Row],[Vendor ID]]=""),1,"")</f>
        <v/>
      </c>
      <c r="AF3145" s="15"/>
      <c r="AG3145" s="15"/>
      <c r="AH3145" s="15"/>
      <c r="AI3145" s="46" t="str">
        <f>IF(Table1[[#This Row],[Posting Date]]&lt;&gt;"","GJ-"&amp;CountryID,"")</f>
        <v/>
      </c>
      <c r="AJ3145" s="59" t="str">
        <f>IF(Table1[[#This Row],[Posting Date]]&lt;&gt;"",Table1[[#This Row],[Posting Date]],"")</f>
        <v/>
      </c>
      <c r="AK3145" s="46"/>
      <c r="AL3145" s="46" t="str">
        <f>IF(Table1[[#This Row],[Description]]&lt;&gt;"",Table1[[#This Row],[Description]],"")</f>
        <v/>
      </c>
      <c r="AM3145" s="46" t="str">
        <f>IF(Table1[[#This Row],[Posting Date]]&lt;&gt;"",Table1[[#This Row],[Reference Number]],"")</f>
        <v/>
      </c>
      <c r="AN3145" s="46" t="str">
        <f>TRIM(Table1[[#This Row],[Line '#]])</f>
        <v/>
      </c>
      <c r="AO3145" s="46" t="str">
        <f>TRIM(Table1[[#This Row],[Account]])</f>
        <v/>
      </c>
      <c r="AP3145" s="46" t="str">
        <f>IF(Table1[[#This Row],[Posting Date]]&lt;&gt;"",$D$5,"")</f>
        <v/>
      </c>
      <c r="AQ3145" s="46" t="str">
        <f>TRIM(Table1[[#This Row],[Departments-Prgrams]])</f>
        <v/>
      </c>
      <c r="AR3145" s="46" t="str">
        <f>TRIM(Table1[[#This Row],[Grant]])</f>
        <v/>
      </c>
      <c r="AS3145" s="46" t="str">
        <f>TRIM(Table1[[#This Row],[Staff ID]])</f>
        <v/>
      </c>
      <c r="AT3145" s="46" t="str">
        <f>IF(TRIM(Table1[[#This Row],[Budget Code]])=0,"",TRIM(Table1[[#This Row],[Budget Code]]))</f>
        <v/>
      </c>
      <c r="AU3145" s="46" t="str">
        <f>IF(Table1[[#This Row],[Line Description]]&lt;&gt;"",Table1[[#This Row],[Line Description]],"")</f>
        <v/>
      </c>
      <c r="AV3145" s="46" t="str">
        <f>IF(Table1[[#This Row],[Cur_Amount Debit]]&gt;0,ROUND(Table1[[#This Row],[Cur_Amount Debit]],2),"")</f>
        <v/>
      </c>
      <c r="AW3145" s="46" t="str">
        <f>IF(Table1[[#This Row],[Cur_Amount Credit]]&gt;0,ROUND(Table1[[#This Row],[Cur_Amount Credit]],2),"")</f>
        <v/>
      </c>
      <c r="AX3145" s="46" t="str">
        <f>LEFT(Table1[[#This Row],[Cur]],3)</f>
        <v/>
      </c>
      <c r="AY3145" s="59"/>
      <c r="AZ3145" s="46"/>
      <c r="BA3145" s="46" t="str">
        <f>IF(Table1[[#This Row],[Cur]]&lt;&gt;"",IF(Table1[[#This Row],[Cur]]="USD","",ExchangeRate),"")</f>
        <v/>
      </c>
      <c r="BB3145" s="46" t="str">
        <f>IF(Table1[[#This Row],[Grant]]&lt;&gt;"",VLOOKUP(Table1[[#This Row],[Grant]],Grants!B:D,3),"")</f>
        <v/>
      </c>
      <c r="BC3145" s="46" t="str">
        <f>TRIM(Table1[[#This Row],[Vendor ID]])</f>
        <v/>
      </c>
      <c r="BD3145">
        <f>IF(Table1[[#This Row],[Reference Number]]=Q3144,BD3144,BD3144+1)</f>
        <v>0</v>
      </c>
    </row>
    <row r="3146" spans="1:56" ht="11.25" customHeight="1" x14ac:dyDescent="0.25">
      <c r="A3146" s="1"/>
      <c r="B3146" s="88" t="str">
        <f>IF(Table1[[#This Row],[Posting Date]]&lt;&gt;"",IF(Table1[[#This Row],[Reference Number]]=Q3145,B3145+1,1),"")</f>
        <v/>
      </c>
      <c r="C3146" s="61"/>
      <c r="D3146" s="61"/>
      <c r="E3146" s="138"/>
      <c r="F3146" s="141" t="str">
        <f>IFERROR(IF(VLOOKUP(Table1[[#This Row],[Budget Code Description]],Dimentions!$X$6:$AC$139,2,FALSE)="","",VLOOKUP(Table1[[#This Row],[Budget Code Description]],Dimentions!$X$6:$AC$139,2,FALSE)),"")</f>
        <v/>
      </c>
      <c r="G3146" s="141"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1" t="str">
        <f>IFERROR(VLOOKUP(Table1[[#This Row],[Budget Code Description]],Table6[#All],8,FALSE),"")</f>
        <v/>
      </c>
      <c r="L3146" s="63"/>
      <c r="M3146" s="65" t="str">
        <f>IFERROR(VLOOKUP(Table1[[#This Row],[Staff ID]],Table2[],2,FALSE),"")</f>
        <v/>
      </c>
      <c r="N3146" s="209" t="str">
        <f>IFERROR(IF(VLOOKUP(Table1[[#This Row],[Budget Code Description]],Dimentions!$X$6:$AC$134,4,FALSE)="","",VLOOKUP(Table1[[#This Row],[Budget Code Description]],Dimentions!$X$6:$AC$134,4,FALSE)),"")</f>
        <v/>
      </c>
      <c r="O3146" s="65" t="str">
        <f>IFERROR(VLOOKUP(Table1[[#This Row],[Vendor ID]],Table549[],2,FALSE),"")</f>
        <v/>
      </c>
      <c r="P3146" s="63"/>
      <c r="Q3146" s="141" t="str">
        <f>IF(Table1[[#This Row],[Posting Date]]&lt;&gt;"",$D$9,"")</f>
        <v/>
      </c>
      <c r="R3146" s="157" t="str">
        <f>IF(Table1[[#This Row],[Posting Date]]&lt;&gt;"",$D$10,"")</f>
        <v/>
      </c>
      <c r="S3146" s="66"/>
      <c r="T3146" s="63"/>
      <c r="U3146" s="67"/>
      <c r="V3146" s="67"/>
      <c r="W3146" s="67" t="str">
        <f t="shared" si="53"/>
        <v/>
      </c>
      <c r="X3146" s="159" t="str">
        <f>IF(E3146="","",(IF(Table1[[#This Row],[Cur]]="USD",Table1[[#This Row],[Cur_Amount Debit]],Table1[[#This Row],[Cur_Amount Debit]]/Table1[[#This Row],[Exchange Rate]])))</f>
        <v/>
      </c>
      <c r="Y3146" s="159" t="str">
        <f>IF(E3146="","",(IF(Table1[[#This Row],[Cur]]="USD",Table1[[#This Row],[Cur_Amount Credit]],Table1[[#This Row],[Cur_Amount Credit]]/ExchangeRate)))</f>
        <v/>
      </c>
      <c r="Z3146" s="201" t="str">
        <f>IF(E3146="","",(Table1[[#This Row],[Debit USD]]-Table1[[#This Row],[Credit USD]]))</f>
        <v/>
      </c>
      <c r="AA3146" s="226"/>
      <c r="AB3146" s="255"/>
      <c r="AC3146" s="1"/>
      <c r="AD3146" s="15"/>
      <c r="AE3146" s="15" t="str">
        <f>IF(AND(OR(Table1[[#This Row],[Account]]="15030",Table1[[#This Row],[Account]]="15035",Table1[[#This Row],[Account]]="20150"),Table1[[#This Row],[Vendor ID]]=""),1,"")</f>
        <v/>
      </c>
      <c r="AF3146" s="15"/>
      <c r="AG3146" s="15"/>
      <c r="AH3146" s="15"/>
      <c r="AI3146" s="46" t="str">
        <f>IF(Table1[[#This Row],[Posting Date]]&lt;&gt;"","GJ-"&amp;CountryID,"")</f>
        <v/>
      </c>
      <c r="AJ3146" s="59" t="str">
        <f>IF(Table1[[#This Row],[Posting Date]]&lt;&gt;"",Table1[[#This Row],[Posting Date]],"")</f>
        <v/>
      </c>
      <c r="AK3146" s="46"/>
      <c r="AL3146" s="46" t="str">
        <f>IF(Table1[[#This Row],[Description]]&lt;&gt;"",Table1[[#This Row],[Description]],"")</f>
        <v/>
      </c>
      <c r="AM3146" s="46" t="str">
        <f>IF(Table1[[#This Row],[Posting Date]]&lt;&gt;"",Table1[[#This Row],[Reference Number]],"")</f>
        <v/>
      </c>
      <c r="AN3146" s="46" t="str">
        <f>TRIM(Table1[[#This Row],[Line '#]])</f>
        <v/>
      </c>
      <c r="AO3146" s="46" t="str">
        <f>TRIM(Table1[[#This Row],[Account]])</f>
        <v/>
      </c>
      <c r="AP3146" s="46" t="str">
        <f>IF(Table1[[#This Row],[Posting Date]]&lt;&gt;"",$D$5,"")</f>
        <v/>
      </c>
      <c r="AQ3146" s="46" t="str">
        <f>TRIM(Table1[[#This Row],[Departments-Prgrams]])</f>
        <v/>
      </c>
      <c r="AR3146" s="46" t="str">
        <f>TRIM(Table1[[#This Row],[Grant]])</f>
        <v/>
      </c>
      <c r="AS3146" s="46" t="str">
        <f>TRIM(Table1[[#This Row],[Staff ID]])</f>
        <v/>
      </c>
      <c r="AT3146" s="46" t="str">
        <f>IF(TRIM(Table1[[#This Row],[Budget Code]])=0,"",TRIM(Table1[[#This Row],[Budget Code]]))</f>
        <v/>
      </c>
      <c r="AU3146" s="46" t="str">
        <f>IF(Table1[[#This Row],[Line Description]]&lt;&gt;"",Table1[[#This Row],[Line Description]],"")</f>
        <v/>
      </c>
      <c r="AV3146" s="46" t="str">
        <f>IF(Table1[[#This Row],[Cur_Amount Debit]]&gt;0,ROUND(Table1[[#This Row],[Cur_Amount Debit]],2),"")</f>
        <v/>
      </c>
      <c r="AW3146" s="46" t="str">
        <f>IF(Table1[[#This Row],[Cur_Amount Credit]]&gt;0,ROUND(Table1[[#This Row],[Cur_Amount Credit]],2),"")</f>
        <v/>
      </c>
      <c r="AX3146" s="46" t="str">
        <f>LEFT(Table1[[#This Row],[Cur]],3)</f>
        <v/>
      </c>
      <c r="AY3146" s="59"/>
      <c r="AZ3146" s="46"/>
      <c r="BA3146" s="46" t="str">
        <f>IF(Table1[[#This Row],[Cur]]&lt;&gt;"",IF(Table1[[#This Row],[Cur]]="USD","",ExchangeRate),"")</f>
        <v/>
      </c>
      <c r="BB3146" s="46" t="str">
        <f>IF(Table1[[#This Row],[Grant]]&lt;&gt;"",VLOOKUP(Table1[[#This Row],[Grant]],Grants!B:D,3),"")</f>
        <v/>
      </c>
      <c r="BC3146" s="46" t="str">
        <f>TRIM(Table1[[#This Row],[Vendor ID]])</f>
        <v/>
      </c>
      <c r="BD3146">
        <f>IF(Table1[[#This Row],[Reference Number]]=Q3145,BD3145,BD3145+1)</f>
        <v>0</v>
      </c>
    </row>
    <row r="3147" spans="1:56" ht="11.25" customHeight="1" x14ac:dyDescent="0.25">
      <c r="A3147" s="1"/>
      <c r="B3147" s="88" t="str">
        <f>IF(Table1[[#This Row],[Posting Date]]&lt;&gt;"",IF(Table1[[#This Row],[Reference Number]]=Q3146,B3146+1,1),"")</f>
        <v/>
      </c>
      <c r="C3147" s="61"/>
      <c r="D3147" s="61"/>
      <c r="E3147" s="138"/>
      <c r="F3147" s="141" t="str">
        <f>IFERROR(IF(VLOOKUP(Table1[[#This Row],[Budget Code Description]],Dimentions!$X$6:$AC$139,2,FALSE)="","",VLOOKUP(Table1[[#This Row],[Budget Code Description]],Dimentions!$X$6:$AC$139,2,FALSE)),"")</f>
        <v/>
      </c>
      <c r="G3147" s="141"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1" t="str">
        <f>IFERROR(VLOOKUP(Table1[[#This Row],[Budget Code Description]],Table6[#All],8,FALSE),"")</f>
        <v/>
      </c>
      <c r="L3147" s="63"/>
      <c r="M3147" s="65" t="str">
        <f>IFERROR(VLOOKUP(Table1[[#This Row],[Staff ID]],Table2[],2,FALSE),"")</f>
        <v/>
      </c>
      <c r="N3147" s="209" t="str">
        <f>IFERROR(IF(VLOOKUP(Table1[[#This Row],[Budget Code Description]],Dimentions!$X$6:$AC$134,4,FALSE)="","",VLOOKUP(Table1[[#This Row],[Budget Code Description]],Dimentions!$X$6:$AC$134,4,FALSE)),"")</f>
        <v/>
      </c>
      <c r="O3147" s="65" t="str">
        <f>IFERROR(VLOOKUP(Table1[[#This Row],[Vendor ID]],Table549[],2,FALSE),"")</f>
        <v/>
      </c>
      <c r="P3147" s="63"/>
      <c r="Q3147" s="141" t="str">
        <f>IF(Table1[[#This Row],[Posting Date]]&lt;&gt;"",$D$9,"")</f>
        <v/>
      </c>
      <c r="R3147" s="157" t="str">
        <f>IF(Table1[[#This Row],[Posting Date]]&lt;&gt;"",$D$10,"")</f>
        <v/>
      </c>
      <c r="S3147" s="66"/>
      <c r="T3147" s="63"/>
      <c r="U3147" s="67"/>
      <c r="V3147" s="67"/>
      <c r="W3147" s="67" t="str">
        <f t="shared" si="53"/>
        <v/>
      </c>
      <c r="X3147" s="159" t="str">
        <f>IF(E3147="","",(IF(Table1[[#This Row],[Cur]]="USD",Table1[[#This Row],[Cur_Amount Debit]],Table1[[#This Row],[Cur_Amount Debit]]/Table1[[#This Row],[Exchange Rate]])))</f>
        <v/>
      </c>
      <c r="Y3147" s="159" t="str">
        <f>IF(E3147="","",(IF(Table1[[#This Row],[Cur]]="USD",Table1[[#This Row],[Cur_Amount Credit]],Table1[[#This Row],[Cur_Amount Credit]]/ExchangeRate)))</f>
        <v/>
      </c>
      <c r="Z3147" s="201" t="str">
        <f>IF(E3147="","",(Table1[[#This Row],[Debit USD]]-Table1[[#This Row],[Credit USD]]))</f>
        <v/>
      </c>
      <c r="AA3147" s="226"/>
      <c r="AB3147" s="255"/>
      <c r="AC3147" s="1"/>
      <c r="AD3147" s="15"/>
      <c r="AE3147" s="15" t="str">
        <f>IF(AND(OR(Table1[[#This Row],[Account]]="15030",Table1[[#This Row],[Account]]="15035",Table1[[#This Row],[Account]]="20150"),Table1[[#This Row],[Vendor ID]]=""),1,"")</f>
        <v/>
      </c>
      <c r="AF3147" s="15"/>
      <c r="AG3147" s="15"/>
      <c r="AH3147" s="15"/>
      <c r="AI3147" s="46" t="str">
        <f>IF(Table1[[#This Row],[Posting Date]]&lt;&gt;"","GJ-"&amp;CountryID,"")</f>
        <v/>
      </c>
      <c r="AJ3147" s="59" t="str">
        <f>IF(Table1[[#This Row],[Posting Date]]&lt;&gt;"",Table1[[#This Row],[Posting Date]],"")</f>
        <v/>
      </c>
      <c r="AK3147" s="46"/>
      <c r="AL3147" s="46" t="str">
        <f>IF(Table1[[#This Row],[Description]]&lt;&gt;"",Table1[[#This Row],[Description]],"")</f>
        <v/>
      </c>
      <c r="AM3147" s="46" t="str">
        <f>IF(Table1[[#This Row],[Posting Date]]&lt;&gt;"",Table1[[#This Row],[Reference Number]],"")</f>
        <v/>
      </c>
      <c r="AN3147" s="46" t="str">
        <f>TRIM(Table1[[#This Row],[Line '#]])</f>
        <v/>
      </c>
      <c r="AO3147" s="46" t="str">
        <f>TRIM(Table1[[#This Row],[Account]])</f>
        <v/>
      </c>
      <c r="AP3147" s="46" t="str">
        <f>IF(Table1[[#This Row],[Posting Date]]&lt;&gt;"",$D$5,"")</f>
        <v/>
      </c>
      <c r="AQ3147" s="46" t="str">
        <f>TRIM(Table1[[#This Row],[Departments-Prgrams]])</f>
        <v/>
      </c>
      <c r="AR3147" s="46" t="str">
        <f>TRIM(Table1[[#This Row],[Grant]])</f>
        <v/>
      </c>
      <c r="AS3147" s="46" t="str">
        <f>TRIM(Table1[[#This Row],[Staff ID]])</f>
        <v/>
      </c>
      <c r="AT3147" s="46" t="str">
        <f>IF(TRIM(Table1[[#This Row],[Budget Code]])=0,"",TRIM(Table1[[#This Row],[Budget Code]]))</f>
        <v/>
      </c>
      <c r="AU3147" s="46" t="str">
        <f>IF(Table1[[#This Row],[Line Description]]&lt;&gt;"",Table1[[#This Row],[Line Description]],"")</f>
        <v/>
      </c>
      <c r="AV3147" s="46" t="str">
        <f>IF(Table1[[#This Row],[Cur_Amount Debit]]&gt;0,ROUND(Table1[[#This Row],[Cur_Amount Debit]],2),"")</f>
        <v/>
      </c>
      <c r="AW3147" s="46" t="str">
        <f>IF(Table1[[#This Row],[Cur_Amount Credit]]&gt;0,ROUND(Table1[[#This Row],[Cur_Amount Credit]],2),"")</f>
        <v/>
      </c>
      <c r="AX3147" s="46" t="str">
        <f>LEFT(Table1[[#This Row],[Cur]],3)</f>
        <v/>
      </c>
      <c r="AY3147" s="59"/>
      <c r="AZ3147" s="46"/>
      <c r="BA3147" s="46" t="str">
        <f>IF(Table1[[#This Row],[Cur]]&lt;&gt;"",IF(Table1[[#This Row],[Cur]]="USD","",ExchangeRate),"")</f>
        <v/>
      </c>
      <c r="BB3147" s="46" t="str">
        <f>IF(Table1[[#This Row],[Grant]]&lt;&gt;"",VLOOKUP(Table1[[#This Row],[Grant]],Grants!B:D,3),"")</f>
        <v/>
      </c>
      <c r="BC3147" s="46" t="str">
        <f>TRIM(Table1[[#This Row],[Vendor ID]])</f>
        <v/>
      </c>
      <c r="BD3147">
        <f>IF(Table1[[#This Row],[Reference Number]]=Q3146,BD3146,BD3146+1)</f>
        <v>0</v>
      </c>
    </row>
    <row r="3148" spans="1:56" ht="11.25" customHeight="1" x14ac:dyDescent="0.25">
      <c r="A3148" s="1"/>
      <c r="B3148" s="88" t="str">
        <f>IF(Table1[[#This Row],[Posting Date]]&lt;&gt;"",IF(Table1[[#This Row],[Reference Number]]=Q3147,B3147+1,1),"")</f>
        <v/>
      </c>
      <c r="C3148" s="61"/>
      <c r="D3148" s="61"/>
      <c r="E3148" s="138"/>
      <c r="F3148" s="141" t="str">
        <f>IFERROR(IF(VLOOKUP(Table1[[#This Row],[Budget Code Description]],Dimentions!$X$6:$AC$139,2,FALSE)="","",VLOOKUP(Table1[[#This Row],[Budget Code Description]],Dimentions!$X$6:$AC$139,2,FALSE)),"")</f>
        <v/>
      </c>
      <c r="G3148" s="141"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1" t="str">
        <f>IFERROR(VLOOKUP(Table1[[#This Row],[Budget Code Description]],Table6[#All],8,FALSE),"")</f>
        <v/>
      </c>
      <c r="L3148" s="63"/>
      <c r="M3148" s="65" t="str">
        <f>IFERROR(VLOOKUP(Table1[[#This Row],[Staff ID]],Table2[],2,FALSE),"")</f>
        <v/>
      </c>
      <c r="N3148" s="209" t="str">
        <f>IFERROR(IF(VLOOKUP(Table1[[#This Row],[Budget Code Description]],Dimentions!$X$6:$AC$134,4,FALSE)="","",VLOOKUP(Table1[[#This Row],[Budget Code Description]],Dimentions!$X$6:$AC$134,4,FALSE)),"")</f>
        <v/>
      </c>
      <c r="O3148" s="65" t="str">
        <f>IFERROR(VLOOKUP(Table1[[#This Row],[Vendor ID]],Table549[],2,FALSE),"")</f>
        <v/>
      </c>
      <c r="P3148" s="63"/>
      <c r="Q3148" s="141" t="str">
        <f>IF(Table1[[#This Row],[Posting Date]]&lt;&gt;"",$D$9,"")</f>
        <v/>
      </c>
      <c r="R3148" s="157" t="str">
        <f>IF(Table1[[#This Row],[Posting Date]]&lt;&gt;"",$D$10,"")</f>
        <v/>
      </c>
      <c r="S3148" s="66"/>
      <c r="T3148" s="63"/>
      <c r="U3148" s="67"/>
      <c r="V3148" s="67"/>
      <c r="W3148" s="67" t="str">
        <f t="shared" si="53"/>
        <v/>
      </c>
      <c r="X3148" s="159" t="str">
        <f>IF(E3148="","",(IF(Table1[[#This Row],[Cur]]="USD",Table1[[#This Row],[Cur_Amount Debit]],Table1[[#This Row],[Cur_Amount Debit]]/Table1[[#This Row],[Exchange Rate]])))</f>
        <v/>
      </c>
      <c r="Y3148" s="159" t="str">
        <f>IF(E3148="","",(IF(Table1[[#This Row],[Cur]]="USD",Table1[[#This Row],[Cur_Amount Credit]],Table1[[#This Row],[Cur_Amount Credit]]/ExchangeRate)))</f>
        <v/>
      </c>
      <c r="Z3148" s="201" t="str">
        <f>IF(E3148="","",(Table1[[#This Row],[Debit USD]]-Table1[[#This Row],[Credit USD]]))</f>
        <v/>
      </c>
      <c r="AA3148" s="226"/>
      <c r="AB3148" s="255"/>
      <c r="AC3148" s="1"/>
      <c r="AD3148" s="15"/>
      <c r="AE3148" s="15" t="str">
        <f>IF(AND(OR(Table1[[#This Row],[Account]]="15030",Table1[[#This Row],[Account]]="15035",Table1[[#This Row],[Account]]="20150"),Table1[[#This Row],[Vendor ID]]=""),1,"")</f>
        <v/>
      </c>
      <c r="AF3148" s="15"/>
      <c r="AG3148" s="15"/>
      <c r="AH3148" s="15"/>
      <c r="AI3148" s="46" t="str">
        <f>IF(Table1[[#This Row],[Posting Date]]&lt;&gt;"","GJ-"&amp;CountryID,"")</f>
        <v/>
      </c>
      <c r="AJ3148" s="59" t="str">
        <f>IF(Table1[[#This Row],[Posting Date]]&lt;&gt;"",Table1[[#This Row],[Posting Date]],"")</f>
        <v/>
      </c>
      <c r="AK3148" s="46"/>
      <c r="AL3148" s="46" t="str">
        <f>IF(Table1[[#This Row],[Description]]&lt;&gt;"",Table1[[#This Row],[Description]],"")</f>
        <v/>
      </c>
      <c r="AM3148" s="46" t="str">
        <f>IF(Table1[[#This Row],[Posting Date]]&lt;&gt;"",Table1[[#This Row],[Reference Number]],"")</f>
        <v/>
      </c>
      <c r="AN3148" s="46" t="str">
        <f>TRIM(Table1[[#This Row],[Line '#]])</f>
        <v/>
      </c>
      <c r="AO3148" s="46" t="str">
        <f>TRIM(Table1[[#This Row],[Account]])</f>
        <v/>
      </c>
      <c r="AP3148" s="46" t="str">
        <f>IF(Table1[[#This Row],[Posting Date]]&lt;&gt;"",$D$5,"")</f>
        <v/>
      </c>
      <c r="AQ3148" s="46" t="str">
        <f>TRIM(Table1[[#This Row],[Departments-Prgrams]])</f>
        <v/>
      </c>
      <c r="AR3148" s="46" t="str">
        <f>TRIM(Table1[[#This Row],[Grant]])</f>
        <v/>
      </c>
      <c r="AS3148" s="46" t="str">
        <f>TRIM(Table1[[#This Row],[Staff ID]])</f>
        <v/>
      </c>
      <c r="AT3148" s="46" t="str">
        <f>IF(TRIM(Table1[[#This Row],[Budget Code]])=0,"",TRIM(Table1[[#This Row],[Budget Code]]))</f>
        <v/>
      </c>
      <c r="AU3148" s="46" t="str">
        <f>IF(Table1[[#This Row],[Line Description]]&lt;&gt;"",Table1[[#This Row],[Line Description]],"")</f>
        <v/>
      </c>
      <c r="AV3148" s="46" t="str">
        <f>IF(Table1[[#This Row],[Cur_Amount Debit]]&gt;0,ROUND(Table1[[#This Row],[Cur_Amount Debit]],2),"")</f>
        <v/>
      </c>
      <c r="AW3148" s="46" t="str">
        <f>IF(Table1[[#This Row],[Cur_Amount Credit]]&gt;0,ROUND(Table1[[#This Row],[Cur_Amount Credit]],2),"")</f>
        <v/>
      </c>
      <c r="AX3148" s="46" t="str">
        <f>LEFT(Table1[[#This Row],[Cur]],3)</f>
        <v/>
      </c>
      <c r="AY3148" s="59"/>
      <c r="AZ3148" s="46"/>
      <c r="BA3148" s="46" t="str">
        <f>IF(Table1[[#This Row],[Cur]]&lt;&gt;"",IF(Table1[[#This Row],[Cur]]="USD","",ExchangeRate),"")</f>
        <v/>
      </c>
      <c r="BB3148" s="46" t="str">
        <f>IF(Table1[[#This Row],[Grant]]&lt;&gt;"",VLOOKUP(Table1[[#This Row],[Grant]],Grants!B:D,3),"")</f>
        <v/>
      </c>
      <c r="BC3148" s="46" t="str">
        <f>TRIM(Table1[[#This Row],[Vendor ID]])</f>
        <v/>
      </c>
      <c r="BD3148">
        <f>IF(Table1[[#This Row],[Reference Number]]=Q3147,BD3147,BD3147+1)</f>
        <v>0</v>
      </c>
    </row>
    <row r="3149" spans="1:56" ht="11.25" customHeight="1" x14ac:dyDescent="0.25">
      <c r="A3149" s="1"/>
      <c r="B3149" s="88" t="str">
        <f>IF(Table1[[#This Row],[Posting Date]]&lt;&gt;"",IF(Table1[[#This Row],[Reference Number]]=Q3148,B3148+1,1),"")</f>
        <v/>
      </c>
      <c r="C3149" s="61"/>
      <c r="D3149" s="61"/>
      <c r="E3149" s="138"/>
      <c r="F3149" s="141" t="str">
        <f>IFERROR(IF(VLOOKUP(Table1[[#This Row],[Budget Code Description]],Dimentions!$X$6:$AC$139,2,FALSE)="","",VLOOKUP(Table1[[#This Row],[Budget Code Description]],Dimentions!$X$6:$AC$139,2,FALSE)),"")</f>
        <v/>
      </c>
      <c r="G3149" s="141"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1" t="str">
        <f>IFERROR(VLOOKUP(Table1[[#This Row],[Budget Code Description]],Table6[#All],8,FALSE),"")</f>
        <v/>
      </c>
      <c r="L3149" s="63"/>
      <c r="M3149" s="65" t="str">
        <f>IFERROR(VLOOKUP(Table1[[#This Row],[Staff ID]],Table2[],2,FALSE),"")</f>
        <v/>
      </c>
      <c r="N3149" s="209" t="str">
        <f>IFERROR(IF(VLOOKUP(Table1[[#This Row],[Budget Code Description]],Dimentions!$X$6:$AC$134,4,FALSE)="","",VLOOKUP(Table1[[#This Row],[Budget Code Description]],Dimentions!$X$6:$AC$134,4,FALSE)),"")</f>
        <v/>
      </c>
      <c r="O3149" s="65" t="str">
        <f>IFERROR(VLOOKUP(Table1[[#This Row],[Vendor ID]],Table549[],2,FALSE),"")</f>
        <v/>
      </c>
      <c r="P3149" s="63"/>
      <c r="Q3149" s="141" t="str">
        <f>IF(Table1[[#This Row],[Posting Date]]&lt;&gt;"",$D$9,"")</f>
        <v/>
      </c>
      <c r="R3149" s="157" t="str">
        <f>IF(Table1[[#This Row],[Posting Date]]&lt;&gt;"",$D$10,"")</f>
        <v/>
      </c>
      <c r="S3149" s="66"/>
      <c r="T3149" s="63"/>
      <c r="U3149" s="67"/>
      <c r="V3149" s="67"/>
      <c r="W3149" s="67" t="str">
        <f t="shared" si="53"/>
        <v/>
      </c>
      <c r="X3149" s="159" t="str">
        <f>IF(E3149="","",(IF(Table1[[#This Row],[Cur]]="USD",Table1[[#This Row],[Cur_Amount Debit]],Table1[[#This Row],[Cur_Amount Debit]]/Table1[[#This Row],[Exchange Rate]])))</f>
        <v/>
      </c>
      <c r="Y3149" s="159" t="str">
        <f>IF(E3149="","",(IF(Table1[[#This Row],[Cur]]="USD",Table1[[#This Row],[Cur_Amount Credit]],Table1[[#This Row],[Cur_Amount Credit]]/ExchangeRate)))</f>
        <v/>
      </c>
      <c r="Z3149" s="201" t="str">
        <f>IF(E3149="","",(Table1[[#This Row],[Debit USD]]-Table1[[#This Row],[Credit USD]]))</f>
        <v/>
      </c>
      <c r="AA3149" s="226"/>
      <c r="AB3149" s="255"/>
      <c r="AC3149" s="1"/>
      <c r="AD3149" s="15"/>
      <c r="AE3149" s="15" t="str">
        <f>IF(AND(OR(Table1[[#This Row],[Account]]="15030",Table1[[#This Row],[Account]]="15035",Table1[[#This Row],[Account]]="20150"),Table1[[#This Row],[Vendor ID]]=""),1,"")</f>
        <v/>
      </c>
      <c r="AF3149" s="15"/>
      <c r="AG3149" s="15"/>
      <c r="AH3149" s="15"/>
      <c r="AI3149" s="46" t="str">
        <f>IF(Table1[[#This Row],[Posting Date]]&lt;&gt;"","GJ-"&amp;CountryID,"")</f>
        <v/>
      </c>
      <c r="AJ3149" s="59" t="str">
        <f>IF(Table1[[#This Row],[Posting Date]]&lt;&gt;"",Table1[[#This Row],[Posting Date]],"")</f>
        <v/>
      </c>
      <c r="AK3149" s="46"/>
      <c r="AL3149" s="46" t="str">
        <f>IF(Table1[[#This Row],[Description]]&lt;&gt;"",Table1[[#This Row],[Description]],"")</f>
        <v/>
      </c>
      <c r="AM3149" s="46" t="str">
        <f>IF(Table1[[#This Row],[Posting Date]]&lt;&gt;"",Table1[[#This Row],[Reference Number]],"")</f>
        <v/>
      </c>
      <c r="AN3149" s="46" t="str">
        <f>TRIM(Table1[[#This Row],[Line '#]])</f>
        <v/>
      </c>
      <c r="AO3149" s="46" t="str">
        <f>TRIM(Table1[[#This Row],[Account]])</f>
        <v/>
      </c>
      <c r="AP3149" s="46" t="str">
        <f>IF(Table1[[#This Row],[Posting Date]]&lt;&gt;"",$D$5,"")</f>
        <v/>
      </c>
      <c r="AQ3149" s="46" t="str">
        <f>TRIM(Table1[[#This Row],[Departments-Prgrams]])</f>
        <v/>
      </c>
      <c r="AR3149" s="46" t="str">
        <f>TRIM(Table1[[#This Row],[Grant]])</f>
        <v/>
      </c>
      <c r="AS3149" s="46" t="str">
        <f>TRIM(Table1[[#This Row],[Staff ID]])</f>
        <v/>
      </c>
      <c r="AT3149" s="46" t="str">
        <f>IF(TRIM(Table1[[#This Row],[Budget Code]])=0,"",TRIM(Table1[[#This Row],[Budget Code]]))</f>
        <v/>
      </c>
      <c r="AU3149" s="46" t="str">
        <f>IF(Table1[[#This Row],[Line Description]]&lt;&gt;"",Table1[[#This Row],[Line Description]],"")</f>
        <v/>
      </c>
      <c r="AV3149" s="46" t="str">
        <f>IF(Table1[[#This Row],[Cur_Amount Debit]]&gt;0,ROUND(Table1[[#This Row],[Cur_Amount Debit]],2),"")</f>
        <v/>
      </c>
      <c r="AW3149" s="46" t="str">
        <f>IF(Table1[[#This Row],[Cur_Amount Credit]]&gt;0,ROUND(Table1[[#This Row],[Cur_Amount Credit]],2),"")</f>
        <v/>
      </c>
      <c r="AX3149" s="46" t="str">
        <f>LEFT(Table1[[#This Row],[Cur]],3)</f>
        <v/>
      </c>
      <c r="AY3149" s="59"/>
      <c r="AZ3149" s="46"/>
      <c r="BA3149" s="46" t="str">
        <f>IF(Table1[[#This Row],[Cur]]&lt;&gt;"",IF(Table1[[#This Row],[Cur]]="USD","",ExchangeRate),"")</f>
        <v/>
      </c>
      <c r="BB3149" s="46" t="str">
        <f>IF(Table1[[#This Row],[Grant]]&lt;&gt;"",VLOOKUP(Table1[[#This Row],[Grant]],Grants!B:D,3),"")</f>
        <v/>
      </c>
      <c r="BC3149" s="46" t="str">
        <f>TRIM(Table1[[#This Row],[Vendor ID]])</f>
        <v/>
      </c>
      <c r="BD3149">
        <f>IF(Table1[[#This Row],[Reference Number]]=Q3148,BD3148,BD3148+1)</f>
        <v>0</v>
      </c>
    </row>
    <row r="3150" spans="1:56" ht="11.25" customHeight="1" x14ac:dyDescent="0.25">
      <c r="A3150" s="1"/>
      <c r="B3150" s="88" t="str">
        <f>IF(Table1[[#This Row],[Posting Date]]&lt;&gt;"",IF(Table1[[#This Row],[Reference Number]]=Q3149,B3149+1,1),"")</f>
        <v/>
      </c>
      <c r="C3150" s="61"/>
      <c r="D3150" s="61"/>
      <c r="E3150" s="138"/>
      <c r="F3150" s="141" t="str">
        <f>IFERROR(IF(VLOOKUP(Table1[[#This Row],[Budget Code Description]],Dimentions!$X$6:$AC$139,2,FALSE)="","",VLOOKUP(Table1[[#This Row],[Budget Code Description]],Dimentions!$X$6:$AC$139,2,FALSE)),"")</f>
        <v/>
      </c>
      <c r="G3150" s="141"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1" t="str">
        <f>IFERROR(VLOOKUP(Table1[[#This Row],[Budget Code Description]],Table6[#All],8,FALSE),"")</f>
        <v/>
      </c>
      <c r="L3150" s="63"/>
      <c r="M3150" s="65" t="str">
        <f>IFERROR(VLOOKUP(Table1[[#This Row],[Staff ID]],Table2[],2,FALSE),"")</f>
        <v/>
      </c>
      <c r="N3150" s="209" t="str">
        <f>IFERROR(IF(VLOOKUP(Table1[[#This Row],[Budget Code Description]],Dimentions!$X$6:$AC$134,4,FALSE)="","",VLOOKUP(Table1[[#This Row],[Budget Code Description]],Dimentions!$X$6:$AC$134,4,FALSE)),"")</f>
        <v/>
      </c>
      <c r="O3150" s="65" t="str">
        <f>IFERROR(VLOOKUP(Table1[[#This Row],[Vendor ID]],Table549[],2,FALSE),"")</f>
        <v/>
      </c>
      <c r="P3150" s="63"/>
      <c r="Q3150" s="141" t="str">
        <f>IF(Table1[[#This Row],[Posting Date]]&lt;&gt;"",$D$9,"")</f>
        <v/>
      </c>
      <c r="R3150" s="157" t="str">
        <f>IF(Table1[[#This Row],[Posting Date]]&lt;&gt;"",$D$10,"")</f>
        <v/>
      </c>
      <c r="S3150" s="66"/>
      <c r="T3150" s="63"/>
      <c r="U3150" s="67"/>
      <c r="V3150" s="67"/>
      <c r="W3150" s="67" t="str">
        <f t="shared" si="53"/>
        <v/>
      </c>
      <c r="X3150" s="159" t="str">
        <f>IF(E3150="","",(IF(Table1[[#This Row],[Cur]]="USD",Table1[[#This Row],[Cur_Amount Debit]],Table1[[#This Row],[Cur_Amount Debit]]/Table1[[#This Row],[Exchange Rate]])))</f>
        <v/>
      </c>
      <c r="Y3150" s="159" t="str">
        <f>IF(E3150="","",(IF(Table1[[#This Row],[Cur]]="USD",Table1[[#This Row],[Cur_Amount Credit]],Table1[[#This Row],[Cur_Amount Credit]]/ExchangeRate)))</f>
        <v/>
      </c>
      <c r="Z3150" s="201" t="str">
        <f>IF(E3150="","",(Table1[[#This Row],[Debit USD]]-Table1[[#This Row],[Credit USD]]))</f>
        <v/>
      </c>
      <c r="AA3150" s="226"/>
      <c r="AB3150" s="255"/>
      <c r="AC3150" s="1"/>
      <c r="AD3150" s="15"/>
      <c r="AE3150" s="15" t="str">
        <f>IF(AND(OR(Table1[[#This Row],[Account]]="15030",Table1[[#This Row],[Account]]="15035",Table1[[#This Row],[Account]]="20150"),Table1[[#This Row],[Vendor ID]]=""),1,"")</f>
        <v/>
      </c>
      <c r="AF3150" s="15"/>
      <c r="AG3150" s="15"/>
      <c r="AH3150" s="15"/>
      <c r="AI3150" s="46" t="str">
        <f>IF(Table1[[#This Row],[Posting Date]]&lt;&gt;"","GJ-"&amp;CountryID,"")</f>
        <v/>
      </c>
      <c r="AJ3150" s="59" t="str">
        <f>IF(Table1[[#This Row],[Posting Date]]&lt;&gt;"",Table1[[#This Row],[Posting Date]],"")</f>
        <v/>
      </c>
      <c r="AK3150" s="46"/>
      <c r="AL3150" s="46" t="str">
        <f>IF(Table1[[#This Row],[Description]]&lt;&gt;"",Table1[[#This Row],[Description]],"")</f>
        <v/>
      </c>
      <c r="AM3150" s="46" t="str">
        <f>IF(Table1[[#This Row],[Posting Date]]&lt;&gt;"",Table1[[#This Row],[Reference Number]],"")</f>
        <v/>
      </c>
      <c r="AN3150" s="46" t="str">
        <f>TRIM(Table1[[#This Row],[Line '#]])</f>
        <v/>
      </c>
      <c r="AO3150" s="46" t="str">
        <f>TRIM(Table1[[#This Row],[Account]])</f>
        <v/>
      </c>
      <c r="AP3150" s="46" t="str">
        <f>IF(Table1[[#This Row],[Posting Date]]&lt;&gt;"",$D$5,"")</f>
        <v/>
      </c>
      <c r="AQ3150" s="46" t="str">
        <f>TRIM(Table1[[#This Row],[Departments-Prgrams]])</f>
        <v/>
      </c>
      <c r="AR3150" s="46" t="str">
        <f>TRIM(Table1[[#This Row],[Grant]])</f>
        <v/>
      </c>
      <c r="AS3150" s="46" t="str">
        <f>TRIM(Table1[[#This Row],[Staff ID]])</f>
        <v/>
      </c>
      <c r="AT3150" s="46" t="str">
        <f>IF(TRIM(Table1[[#This Row],[Budget Code]])=0,"",TRIM(Table1[[#This Row],[Budget Code]]))</f>
        <v/>
      </c>
      <c r="AU3150" s="46" t="str">
        <f>IF(Table1[[#This Row],[Line Description]]&lt;&gt;"",Table1[[#This Row],[Line Description]],"")</f>
        <v/>
      </c>
      <c r="AV3150" s="46" t="str">
        <f>IF(Table1[[#This Row],[Cur_Amount Debit]]&gt;0,ROUND(Table1[[#This Row],[Cur_Amount Debit]],2),"")</f>
        <v/>
      </c>
      <c r="AW3150" s="46" t="str">
        <f>IF(Table1[[#This Row],[Cur_Amount Credit]]&gt;0,ROUND(Table1[[#This Row],[Cur_Amount Credit]],2),"")</f>
        <v/>
      </c>
      <c r="AX3150" s="46" t="str">
        <f>LEFT(Table1[[#This Row],[Cur]],3)</f>
        <v/>
      </c>
      <c r="AY3150" s="59"/>
      <c r="AZ3150" s="46"/>
      <c r="BA3150" s="46" t="str">
        <f>IF(Table1[[#This Row],[Cur]]&lt;&gt;"",IF(Table1[[#This Row],[Cur]]="USD","",ExchangeRate),"")</f>
        <v/>
      </c>
      <c r="BB3150" s="46" t="str">
        <f>IF(Table1[[#This Row],[Grant]]&lt;&gt;"",VLOOKUP(Table1[[#This Row],[Grant]],Grants!B:D,3),"")</f>
        <v/>
      </c>
      <c r="BC3150" s="46" t="str">
        <f>TRIM(Table1[[#This Row],[Vendor ID]])</f>
        <v/>
      </c>
      <c r="BD3150">
        <f>IF(Table1[[#This Row],[Reference Number]]=Q3149,BD3149,BD3149+1)</f>
        <v>0</v>
      </c>
    </row>
    <row r="3151" spans="1:56" ht="11.25" customHeight="1" x14ac:dyDescent="0.25">
      <c r="A3151" s="1"/>
      <c r="B3151" s="88" t="str">
        <f>IF(Table1[[#This Row],[Posting Date]]&lt;&gt;"",IF(Table1[[#This Row],[Reference Number]]=Q3150,B3150+1,1),"")</f>
        <v/>
      </c>
      <c r="C3151" s="61"/>
      <c r="D3151" s="61"/>
      <c r="E3151" s="138"/>
      <c r="F3151" s="141" t="str">
        <f>IFERROR(IF(VLOOKUP(Table1[[#This Row],[Budget Code Description]],Dimentions!$X$6:$AC$139,2,FALSE)="","",VLOOKUP(Table1[[#This Row],[Budget Code Description]],Dimentions!$X$6:$AC$139,2,FALSE)),"")</f>
        <v/>
      </c>
      <c r="G3151" s="141"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1" t="str">
        <f>IFERROR(VLOOKUP(Table1[[#This Row],[Budget Code Description]],Table6[#All],8,FALSE),"")</f>
        <v/>
      </c>
      <c r="L3151" s="63"/>
      <c r="M3151" s="65" t="str">
        <f>IFERROR(VLOOKUP(Table1[[#This Row],[Staff ID]],Table2[],2,FALSE),"")</f>
        <v/>
      </c>
      <c r="N3151" s="209" t="str">
        <f>IFERROR(IF(VLOOKUP(Table1[[#This Row],[Budget Code Description]],Dimentions!$X$6:$AC$134,4,FALSE)="","",VLOOKUP(Table1[[#This Row],[Budget Code Description]],Dimentions!$X$6:$AC$134,4,FALSE)),"")</f>
        <v/>
      </c>
      <c r="O3151" s="65" t="str">
        <f>IFERROR(VLOOKUP(Table1[[#This Row],[Vendor ID]],Table549[],2,FALSE),"")</f>
        <v/>
      </c>
      <c r="P3151" s="63"/>
      <c r="Q3151" s="141" t="str">
        <f>IF(Table1[[#This Row],[Posting Date]]&lt;&gt;"",$D$9,"")</f>
        <v/>
      </c>
      <c r="R3151" s="157" t="str">
        <f>IF(Table1[[#This Row],[Posting Date]]&lt;&gt;"",$D$10,"")</f>
        <v/>
      </c>
      <c r="S3151" s="66"/>
      <c r="T3151" s="63"/>
      <c r="U3151" s="67"/>
      <c r="V3151" s="67"/>
      <c r="W3151" s="67" t="str">
        <f t="shared" si="53"/>
        <v/>
      </c>
      <c r="X3151" s="159" t="str">
        <f>IF(E3151="","",(IF(Table1[[#This Row],[Cur]]="USD",Table1[[#This Row],[Cur_Amount Debit]],Table1[[#This Row],[Cur_Amount Debit]]/Table1[[#This Row],[Exchange Rate]])))</f>
        <v/>
      </c>
      <c r="Y3151" s="159" t="str">
        <f>IF(E3151="","",(IF(Table1[[#This Row],[Cur]]="USD",Table1[[#This Row],[Cur_Amount Credit]],Table1[[#This Row],[Cur_Amount Credit]]/ExchangeRate)))</f>
        <v/>
      </c>
      <c r="Z3151" s="201" t="str">
        <f>IF(E3151="","",(Table1[[#This Row],[Debit USD]]-Table1[[#This Row],[Credit USD]]))</f>
        <v/>
      </c>
      <c r="AA3151" s="226"/>
      <c r="AB3151" s="255"/>
      <c r="AC3151" s="1"/>
      <c r="AD3151" s="15"/>
      <c r="AE3151" s="15" t="str">
        <f>IF(AND(OR(Table1[[#This Row],[Account]]="15030",Table1[[#This Row],[Account]]="15035",Table1[[#This Row],[Account]]="20150"),Table1[[#This Row],[Vendor ID]]=""),1,"")</f>
        <v/>
      </c>
      <c r="AF3151" s="15"/>
      <c r="AG3151" s="15"/>
      <c r="AH3151" s="15"/>
      <c r="AI3151" s="46" t="str">
        <f>IF(Table1[[#This Row],[Posting Date]]&lt;&gt;"","GJ-"&amp;CountryID,"")</f>
        <v/>
      </c>
      <c r="AJ3151" s="59" t="str">
        <f>IF(Table1[[#This Row],[Posting Date]]&lt;&gt;"",Table1[[#This Row],[Posting Date]],"")</f>
        <v/>
      </c>
      <c r="AK3151" s="46"/>
      <c r="AL3151" s="46" t="str">
        <f>IF(Table1[[#This Row],[Description]]&lt;&gt;"",Table1[[#This Row],[Description]],"")</f>
        <v/>
      </c>
      <c r="AM3151" s="46" t="str">
        <f>IF(Table1[[#This Row],[Posting Date]]&lt;&gt;"",Table1[[#This Row],[Reference Number]],"")</f>
        <v/>
      </c>
      <c r="AN3151" s="46" t="str">
        <f>TRIM(Table1[[#This Row],[Line '#]])</f>
        <v/>
      </c>
      <c r="AO3151" s="46" t="str">
        <f>TRIM(Table1[[#This Row],[Account]])</f>
        <v/>
      </c>
      <c r="AP3151" s="46" t="str">
        <f>IF(Table1[[#This Row],[Posting Date]]&lt;&gt;"",$D$5,"")</f>
        <v/>
      </c>
      <c r="AQ3151" s="46" t="str">
        <f>TRIM(Table1[[#This Row],[Departments-Prgrams]])</f>
        <v/>
      </c>
      <c r="AR3151" s="46" t="str">
        <f>TRIM(Table1[[#This Row],[Grant]])</f>
        <v/>
      </c>
      <c r="AS3151" s="46" t="str">
        <f>TRIM(Table1[[#This Row],[Staff ID]])</f>
        <v/>
      </c>
      <c r="AT3151" s="46" t="str">
        <f>IF(TRIM(Table1[[#This Row],[Budget Code]])=0,"",TRIM(Table1[[#This Row],[Budget Code]]))</f>
        <v/>
      </c>
      <c r="AU3151" s="46" t="str">
        <f>IF(Table1[[#This Row],[Line Description]]&lt;&gt;"",Table1[[#This Row],[Line Description]],"")</f>
        <v/>
      </c>
      <c r="AV3151" s="46" t="str">
        <f>IF(Table1[[#This Row],[Cur_Amount Debit]]&gt;0,ROUND(Table1[[#This Row],[Cur_Amount Debit]],2),"")</f>
        <v/>
      </c>
      <c r="AW3151" s="46" t="str">
        <f>IF(Table1[[#This Row],[Cur_Amount Credit]]&gt;0,ROUND(Table1[[#This Row],[Cur_Amount Credit]],2),"")</f>
        <v/>
      </c>
      <c r="AX3151" s="46" t="str">
        <f>LEFT(Table1[[#This Row],[Cur]],3)</f>
        <v/>
      </c>
      <c r="AY3151" s="59"/>
      <c r="AZ3151" s="46"/>
      <c r="BA3151" s="46" t="str">
        <f>IF(Table1[[#This Row],[Cur]]&lt;&gt;"",IF(Table1[[#This Row],[Cur]]="USD","",ExchangeRate),"")</f>
        <v/>
      </c>
      <c r="BB3151" s="46" t="str">
        <f>IF(Table1[[#This Row],[Grant]]&lt;&gt;"",VLOOKUP(Table1[[#This Row],[Grant]],Grants!B:D,3),"")</f>
        <v/>
      </c>
      <c r="BC3151" s="46" t="str">
        <f>TRIM(Table1[[#This Row],[Vendor ID]])</f>
        <v/>
      </c>
      <c r="BD3151">
        <f>IF(Table1[[#This Row],[Reference Number]]=Q3150,BD3150,BD3150+1)</f>
        <v>0</v>
      </c>
    </row>
    <row r="3152" spans="1:56" ht="11.25" customHeight="1" x14ac:dyDescent="0.25">
      <c r="A3152" s="1"/>
      <c r="B3152" s="88" t="str">
        <f>IF(Table1[[#This Row],[Posting Date]]&lt;&gt;"",IF(Table1[[#This Row],[Reference Number]]=Q3151,B3151+1,1),"")</f>
        <v/>
      </c>
      <c r="C3152" s="61"/>
      <c r="D3152" s="61"/>
      <c r="E3152" s="138"/>
      <c r="F3152" s="141" t="str">
        <f>IFERROR(IF(VLOOKUP(Table1[[#This Row],[Budget Code Description]],Dimentions!$X$6:$AC$139,2,FALSE)="","",VLOOKUP(Table1[[#This Row],[Budget Code Description]],Dimentions!$X$6:$AC$139,2,FALSE)),"")</f>
        <v/>
      </c>
      <c r="G3152" s="141"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1" t="str">
        <f>IFERROR(VLOOKUP(Table1[[#This Row],[Budget Code Description]],Table6[#All],8,FALSE),"")</f>
        <v/>
      </c>
      <c r="L3152" s="63"/>
      <c r="M3152" s="65" t="str">
        <f>IFERROR(VLOOKUP(Table1[[#This Row],[Staff ID]],Table2[],2,FALSE),"")</f>
        <v/>
      </c>
      <c r="N3152" s="209" t="str">
        <f>IFERROR(IF(VLOOKUP(Table1[[#This Row],[Budget Code Description]],Dimentions!$X$6:$AC$134,4,FALSE)="","",VLOOKUP(Table1[[#This Row],[Budget Code Description]],Dimentions!$X$6:$AC$134,4,FALSE)),"")</f>
        <v/>
      </c>
      <c r="O3152" s="65" t="str">
        <f>IFERROR(VLOOKUP(Table1[[#This Row],[Vendor ID]],Table549[],2,FALSE),"")</f>
        <v/>
      </c>
      <c r="P3152" s="63"/>
      <c r="Q3152" s="141" t="str">
        <f>IF(Table1[[#This Row],[Posting Date]]&lt;&gt;"",$D$9,"")</f>
        <v/>
      </c>
      <c r="R3152" s="157" t="str">
        <f>IF(Table1[[#This Row],[Posting Date]]&lt;&gt;"",$D$10,"")</f>
        <v/>
      </c>
      <c r="S3152" s="66"/>
      <c r="T3152" s="63"/>
      <c r="U3152" s="67"/>
      <c r="V3152" s="67"/>
      <c r="W3152" s="67" t="str">
        <f t="shared" si="53"/>
        <v/>
      </c>
      <c r="X3152" s="159" t="str">
        <f>IF(E3152="","",(IF(Table1[[#This Row],[Cur]]="USD",Table1[[#This Row],[Cur_Amount Debit]],Table1[[#This Row],[Cur_Amount Debit]]/Table1[[#This Row],[Exchange Rate]])))</f>
        <v/>
      </c>
      <c r="Y3152" s="159" t="str">
        <f>IF(E3152="","",(IF(Table1[[#This Row],[Cur]]="USD",Table1[[#This Row],[Cur_Amount Credit]],Table1[[#This Row],[Cur_Amount Credit]]/ExchangeRate)))</f>
        <v/>
      </c>
      <c r="Z3152" s="201" t="str">
        <f>IF(E3152="","",(Table1[[#This Row],[Debit USD]]-Table1[[#This Row],[Credit USD]]))</f>
        <v/>
      </c>
      <c r="AA3152" s="226"/>
      <c r="AB3152" s="255"/>
      <c r="AC3152" s="1"/>
      <c r="AD3152" s="15"/>
      <c r="AE3152" s="15" t="str">
        <f>IF(AND(OR(Table1[[#This Row],[Account]]="15030",Table1[[#This Row],[Account]]="15035",Table1[[#This Row],[Account]]="20150"),Table1[[#This Row],[Vendor ID]]=""),1,"")</f>
        <v/>
      </c>
      <c r="AF3152" s="15"/>
      <c r="AG3152" s="15"/>
      <c r="AH3152" s="15"/>
      <c r="AI3152" s="46" t="str">
        <f>IF(Table1[[#This Row],[Posting Date]]&lt;&gt;"","GJ-"&amp;CountryID,"")</f>
        <v/>
      </c>
      <c r="AJ3152" s="59" t="str">
        <f>IF(Table1[[#This Row],[Posting Date]]&lt;&gt;"",Table1[[#This Row],[Posting Date]],"")</f>
        <v/>
      </c>
      <c r="AK3152" s="46"/>
      <c r="AL3152" s="46" t="str">
        <f>IF(Table1[[#This Row],[Description]]&lt;&gt;"",Table1[[#This Row],[Description]],"")</f>
        <v/>
      </c>
      <c r="AM3152" s="46" t="str">
        <f>IF(Table1[[#This Row],[Posting Date]]&lt;&gt;"",Table1[[#This Row],[Reference Number]],"")</f>
        <v/>
      </c>
      <c r="AN3152" s="46" t="str">
        <f>TRIM(Table1[[#This Row],[Line '#]])</f>
        <v/>
      </c>
      <c r="AO3152" s="46" t="str">
        <f>TRIM(Table1[[#This Row],[Account]])</f>
        <v/>
      </c>
      <c r="AP3152" s="46" t="str">
        <f>IF(Table1[[#This Row],[Posting Date]]&lt;&gt;"",$D$5,"")</f>
        <v/>
      </c>
      <c r="AQ3152" s="46" t="str">
        <f>TRIM(Table1[[#This Row],[Departments-Prgrams]])</f>
        <v/>
      </c>
      <c r="AR3152" s="46" t="str">
        <f>TRIM(Table1[[#This Row],[Grant]])</f>
        <v/>
      </c>
      <c r="AS3152" s="46" t="str">
        <f>TRIM(Table1[[#This Row],[Staff ID]])</f>
        <v/>
      </c>
      <c r="AT3152" s="46" t="str">
        <f>IF(TRIM(Table1[[#This Row],[Budget Code]])=0,"",TRIM(Table1[[#This Row],[Budget Code]]))</f>
        <v/>
      </c>
      <c r="AU3152" s="46" t="str">
        <f>IF(Table1[[#This Row],[Line Description]]&lt;&gt;"",Table1[[#This Row],[Line Description]],"")</f>
        <v/>
      </c>
      <c r="AV3152" s="46" t="str">
        <f>IF(Table1[[#This Row],[Cur_Amount Debit]]&gt;0,ROUND(Table1[[#This Row],[Cur_Amount Debit]],2),"")</f>
        <v/>
      </c>
      <c r="AW3152" s="46" t="str">
        <f>IF(Table1[[#This Row],[Cur_Amount Credit]]&gt;0,ROUND(Table1[[#This Row],[Cur_Amount Credit]],2),"")</f>
        <v/>
      </c>
      <c r="AX3152" s="46" t="str">
        <f>LEFT(Table1[[#This Row],[Cur]],3)</f>
        <v/>
      </c>
      <c r="AY3152" s="59"/>
      <c r="AZ3152" s="46"/>
      <c r="BA3152" s="46" t="str">
        <f>IF(Table1[[#This Row],[Cur]]&lt;&gt;"",IF(Table1[[#This Row],[Cur]]="USD","",ExchangeRate),"")</f>
        <v/>
      </c>
      <c r="BB3152" s="46" t="str">
        <f>IF(Table1[[#This Row],[Grant]]&lt;&gt;"",VLOOKUP(Table1[[#This Row],[Grant]],Grants!B:D,3),"")</f>
        <v/>
      </c>
      <c r="BC3152" s="46" t="str">
        <f>TRIM(Table1[[#This Row],[Vendor ID]])</f>
        <v/>
      </c>
      <c r="BD3152">
        <f>IF(Table1[[#This Row],[Reference Number]]=Q3151,BD3151,BD3151+1)</f>
        <v>0</v>
      </c>
    </row>
    <row r="3153" spans="1:56" ht="11.25" customHeight="1" x14ac:dyDescent="0.25">
      <c r="A3153" s="1"/>
      <c r="B3153" s="88" t="str">
        <f>IF(Table1[[#This Row],[Posting Date]]&lt;&gt;"",IF(Table1[[#This Row],[Reference Number]]=Q3152,B3152+1,1),"")</f>
        <v/>
      </c>
      <c r="C3153" s="61"/>
      <c r="D3153" s="61"/>
      <c r="E3153" s="138"/>
      <c r="F3153" s="141" t="str">
        <f>IFERROR(IF(VLOOKUP(Table1[[#This Row],[Budget Code Description]],Dimentions!$X$6:$AC$139,2,FALSE)="","",VLOOKUP(Table1[[#This Row],[Budget Code Description]],Dimentions!$X$6:$AC$139,2,FALSE)),"")</f>
        <v/>
      </c>
      <c r="G3153" s="141"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1" t="str">
        <f>IFERROR(VLOOKUP(Table1[[#This Row],[Budget Code Description]],Table6[#All],8,FALSE),"")</f>
        <v/>
      </c>
      <c r="L3153" s="63"/>
      <c r="M3153" s="65" t="str">
        <f>IFERROR(VLOOKUP(Table1[[#This Row],[Staff ID]],Table2[],2,FALSE),"")</f>
        <v/>
      </c>
      <c r="N3153" s="209" t="str">
        <f>IFERROR(IF(VLOOKUP(Table1[[#This Row],[Budget Code Description]],Dimentions!$X$6:$AC$134,4,FALSE)="","",VLOOKUP(Table1[[#This Row],[Budget Code Description]],Dimentions!$X$6:$AC$134,4,FALSE)),"")</f>
        <v/>
      </c>
      <c r="O3153" s="65" t="str">
        <f>IFERROR(VLOOKUP(Table1[[#This Row],[Vendor ID]],Table549[],2,FALSE),"")</f>
        <v/>
      </c>
      <c r="P3153" s="63"/>
      <c r="Q3153" s="141" t="str">
        <f>IF(Table1[[#This Row],[Posting Date]]&lt;&gt;"",$D$9,"")</f>
        <v/>
      </c>
      <c r="R3153" s="157" t="str">
        <f>IF(Table1[[#This Row],[Posting Date]]&lt;&gt;"",$D$10,"")</f>
        <v/>
      </c>
      <c r="S3153" s="66"/>
      <c r="T3153" s="63"/>
      <c r="U3153" s="67"/>
      <c r="V3153" s="67"/>
      <c r="W3153" s="67" t="str">
        <f t="shared" si="53"/>
        <v/>
      </c>
      <c r="X3153" s="159" t="str">
        <f>IF(E3153="","",(IF(Table1[[#This Row],[Cur]]="USD",Table1[[#This Row],[Cur_Amount Debit]],Table1[[#This Row],[Cur_Amount Debit]]/Table1[[#This Row],[Exchange Rate]])))</f>
        <v/>
      </c>
      <c r="Y3153" s="159" t="str">
        <f>IF(E3153="","",(IF(Table1[[#This Row],[Cur]]="USD",Table1[[#This Row],[Cur_Amount Credit]],Table1[[#This Row],[Cur_Amount Credit]]/ExchangeRate)))</f>
        <v/>
      </c>
      <c r="Z3153" s="201" t="str">
        <f>IF(E3153="","",(Table1[[#This Row],[Debit USD]]-Table1[[#This Row],[Credit USD]]))</f>
        <v/>
      </c>
      <c r="AA3153" s="226"/>
      <c r="AB3153" s="255"/>
      <c r="AC3153" s="1"/>
      <c r="AD3153" s="15"/>
      <c r="AE3153" s="15" t="str">
        <f>IF(AND(OR(Table1[[#This Row],[Account]]="15030",Table1[[#This Row],[Account]]="15035",Table1[[#This Row],[Account]]="20150"),Table1[[#This Row],[Vendor ID]]=""),1,"")</f>
        <v/>
      </c>
      <c r="AF3153" s="15"/>
      <c r="AG3153" s="15"/>
      <c r="AH3153" s="15"/>
      <c r="AI3153" s="46" t="str">
        <f>IF(Table1[[#This Row],[Posting Date]]&lt;&gt;"","GJ-"&amp;CountryID,"")</f>
        <v/>
      </c>
      <c r="AJ3153" s="59" t="str">
        <f>IF(Table1[[#This Row],[Posting Date]]&lt;&gt;"",Table1[[#This Row],[Posting Date]],"")</f>
        <v/>
      </c>
      <c r="AK3153" s="46"/>
      <c r="AL3153" s="46" t="str">
        <f>IF(Table1[[#This Row],[Description]]&lt;&gt;"",Table1[[#This Row],[Description]],"")</f>
        <v/>
      </c>
      <c r="AM3153" s="46" t="str">
        <f>IF(Table1[[#This Row],[Posting Date]]&lt;&gt;"",Table1[[#This Row],[Reference Number]],"")</f>
        <v/>
      </c>
      <c r="AN3153" s="46" t="str">
        <f>TRIM(Table1[[#This Row],[Line '#]])</f>
        <v/>
      </c>
      <c r="AO3153" s="46" t="str">
        <f>TRIM(Table1[[#This Row],[Account]])</f>
        <v/>
      </c>
      <c r="AP3153" s="46" t="str">
        <f>IF(Table1[[#This Row],[Posting Date]]&lt;&gt;"",$D$5,"")</f>
        <v/>
      </c>
      <c r="AQ3153" s="46" t="str">
        <f>TRIM(Table1[[#This Row],[Departments-Prgrams]])</f>
        <v/>
      </c>
      <c r="AR3153" s="46" t="str">
        <f>TRIM(Table1[[#This Row],[Grant]])</f>
        <v/>
      </c>
      <c r="AS3153" s="46" t="str">
        <f>TRIM(Table1[[#This Row],[Staff ID]])</f>
        <v/>
      </c>
      <c r="AT3153" s="46" t="str">
        <f>IF(TRIM(Table1[[#This Row],[Budget Code]])=0,"",TRIM(Table1[[#This Row],[Budget Code]]))</f>
        <v/>
      </c>
      <c r="AU3153" s="46" t="str">
        <f>IF(Table1[[#This Row],[Line Description]]&lt;&gt;"",Table1[[#This Row],[Line Description]],"")</f>
        <v/>
      </c>
      <c r="AV3153" s="46" t="str">
        <f>IF(Table1[[#This Row],[Cur_Amount Debit]]&gt;0,ROUND(Table1[[#This Row],[Cur_Amount Debit]],2),"")</f>
        <v/>
      </c>
      <c r="AW3153" s="46" t="str">
        <f>IF(Table1[[#This Row],[Cur_Amount Credit]]&gt;0,ROUND(Table1[[#This Row],[Cur_Amount Credit]],2),"")</f>
        <v/>
      </c>
      <c r="AX3153" s="46" t="str">
        <f>LEFT(Table1[[#This Row],[Cur]],3)</f>
        <v/>
      </c>
      <c r="AY3153" s="59"/>
      <c r="AZ3153" s="46"/>
      <c r="BA3153" s="46" t="str">
        <f>IF(Table1[[#This Row],[Cur]]&lt;&gt;"",IF(Table1[[#This Row],[Cur]]="USD","",ExchangeRate),"")</f>
        <v/>
      </c>
      <c r="BB3153" s="46" t="str">
        <f>IF(Table1[[#This Row],[Grant]]&lt;&gt;"",VLOOKUP(Table1[[#This Row],[Grant]],Grants!B:D,3),"")</f>
        <v/>
      </c>
      <c r="BC3153" s="46" t="str">
        <f>TRIM(Table1[[#This Row],[Vendor ID]])</f>
        <v/>
      </c>
      <c r="BD3153">
        <f>IF(Table1[[#This Row],[Reference Number]]=Q3152,BD3152,BD3152+1)</f>
        <v>0</v>
      </c>
    </row>
    <row r="3154" spans="1:56" ht="11.25" customHeight="1" x14ac:dyDescent="0.25">
      <c r="A3154" s="1"/>
      <c r="B3154" s="88" t="str">
        <f>IF(Table1[[#This Row],[Posting Date]]&lt;&gt;"",IF(Table1[[#This Row],[Reference Number]]=Q3153,B3153+1,1),"")</f>
        <v/>
      </c>
      <c r="C3154" s="61"/>
      <c r="D3154" s="61"/>
      <c r="E3154" s="138"/>
      <c r="F3154" s="141" t="str">
        <f>IFERROR(IF(VLOOKUP(Table1[[#This Row],[Budget Code Description]],Dimentions!$X$6:$AC$139,2,FALSE)="","",VLOOKUP(Table1[[#This Row],[Budget Code Description]],Dimentions!$X$6:$AC$139,2,FALSE)),"")</f>
        <v/>
      </c>
      <c r="G3154" s="141"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1" t="str">
        <f>IFERROR(VLOOKUP(Table1[[#This Row],[Budget Code Description]],Table6[#All],8,FALSE),"")</f>
        <v/>
      </c>
      <c r="L3154" s="63"/>
      <c r="M3154" s="65" t="str">
        <f>IFERROR(VLOOKUP(Table1[[#This Row],[Staff ID]],Table2[],2,FALSE),"")</f>
        <v/>
      </c>
      <c r="N3154" s="209" t="str">
        <f>IFERROR(IF(VLOOKUP(Table1[[#This Row],[Budget Code Description]],Dimentions!$X$6:$AC$134,4,FALSE)="","",VLOOKUP(Table1[[#This Row],[Budget Code Description]],Dimentions!$X$6:$AC$134,4,FALSE)),"")</f>
        <v/>
      </c>
      <c r="O3154" s="65" t="str">
        <f>IFERROR(VLOOKUP(Table1[[#This Row],[Vendor ID]],Table549[],2,FALSE),"")</f>
        <v/>
      </c>
      <c r="P3154" s="63"/>
      <c r="Q3154" s="141" t="str">
        <f>IF(Table1[[#This Row],[Posting Date]]&lt;&gt;"",$D$9,"")</f>
        <v/>
      </c>
      <c r="R3154" s="157" t="str">
        <f>IF(Table1[[#This Row],[Posting Date]]&lt;&gt;"",$D$10,"")</f>
        <v/>
      </c>
      <c r="S3154" s="66"/>
      <c r="T3154" s="63"/>
      <c r="U3154" s="67"/>
      <c r="V3154" s="67"/>
      <c r="W3154" s="67" t="str">
        <f t="shared" si="53"/>
        <v/>
      </c>
      <c r="X3154" s="159" t="str">
        <f>IF(E3154="","",(IF(Table1[[#This Row],[Cur]]="USD",Table1[[#This Row],[Cur_Amount Debit]],Table1[[#This Row],[Cur_Amount Debit]]/Table1[[#This Row],[Exchange Rate]])))</f>
        <v/>
      </c>
      <c r="Y3154" s="159" t="str">
        <f>IF(E3154="","",(IF(Table1[[#This Row],[Cur]]="USD",Table1[[#This Row],[Cur_Amount Credit]],Table1[[#This Row],[Cur_Amount Credit]]/ExchangeRate)))</f>
        <v/>
      </c>
      <c r="Z3154" s="201" t="str">
        <f>IF(E3154="","",(Table1[[#This Row],[Debit USD]]-Table1[[#This Row],[Credit USD]]))</f>
        <v/>
      </c>
      <c r="AA3154" s="226"/>
      <c r="AB3154" s="255"/>
      <c r="AC3154" s="1"/>
      <c r="AD3154" s="15"/>
      <c r="AE3154" s="15" t="str">
        <f>IF(AND(OR(Table1[[#This Row],[Account]]="15030",Table1[[#This Row],[Account]]="15035",Table1[[#This Row],[Account]]="20150"),Table1[[#This Row],[Vendor ID]]=""),1,"")</f>
        <v/>
      </c>
      <c r="AF3154" s="15"/>
      <c r="AG3154" s="15"/>
      <c r="AH3154" s="15"/>
      <c r="AI3154" s="46" t="str">
        <f>IF(Table1[[#This Row],[Posting Date]]&lt;&gt;"","GJ-"&amp;CountryID,"")</f>
        <v/>
      </c>
      <c r="AJ3154" s="59" t="str">
        <f>IF(Table1[[#This Row],[Posting Date]]&lt;&gt;"",Table1[[#This Row],[Posting Date]],"")</f>
        <v/>
      </c>
      <c r="AK3154" s="46"/>
      <c r="AL3154" s="46" t="str">
        <f>IF(Table1[[#This Row],[Description]]&lt;&gt;"",Table1[[#This Row],[Description]],"")</f>
        <v/>
      </c>
      <c r="AM3154" s="46" t="str">
        <f>IF(Table1[[#This Row],[Posting Date]]&lt;&gt;"",Table1[[#This Row],[Reference Number]],"")</f>
        <v/>
      </c>
      <c r="AN3154" s="46" t="str">
        <f>TRIM(Table1[[#This Row],[Line '#]])</f>
        <v/>
      </c>
      <c r="AO3154" s="46" t="str">
        <f>TRIM(Table1[[#This Row],[Account]])</f>
        <v/>
      </c>
      <c r="AP3154" s="46" t="str">
        <f>IF(Table1[[#This Row],[Posting Date]]&lt;&gt;"",$D$5,"")</f>
        <v/>
      </c>
      <c r="AQ3154" s="46" t="str">
        <f>TRIM(Table1[[#This Row],[Departments-Prgrams]])</f>
        <v/>
      </c>
      <c r="AR3154" s="46" t="str">
        <f>TRIM(Table1[[#This Row],[Grant]])</f>
        <v/>
      </c>
      <c r="AS3154" s="46" t="str">
        <f>TRIM(Table1[[#This Row],[Staff ID]])</f>
        <v/>
      </c>
      <c r="AT3154" s="46" t="str">
        <f>IF(TRIM(Table1[[#This Row],[Budget Code]])=0,"",TRIM(Table1[[#This Row],[Budget Code]]))</f>
        <v/>
      </c>
      <c r="AU3154" s="46" t="str">
        <f>IF(Table1[[#This Row],[Line Description]]&lt;&gt;"",Table1[[#This Row],[Line Description]],"")</f>
        <v/>
      </c>
      <c r="AV3154" s="46" t="str">
        <f>IF(Table1[[#This Row],[Cur_Amount Debit]]&gt;0,ROUND(Table1[[#This Row],[Cur_Amount Debit]],2),"")</f>
        <v/>
      </c>
      <c r="AW3154" s="46" t="str">
        <f>IF(Table1[[#This Row],[Cur_Amount Credit]]&gt;0,ROUND(Table1[[#This Row],[Cur_Amount Credit]],2),"")</f>
        <v/>
      </c>
      <c r="AX3154" s="46" t="str">
        <f>LEFT(Table1[[#This Row],[Cur]],3)</f>
        <v/>
      </c>
      <c r="AY3154" s="59"/>
      <c r="AZ3154" s="46"/>
      <c r="BA3154" s="46" t="str">
        <f>IF(Table1[[#This Row],[Cur]]&lt;&gt;"",IF(Table1[[#This Row],[Cur]]="USD","",ExchangeRate),"")</f>
        <v/>
      </c>
      <c r="BB3154" s="46" t="str">
        <f>IF(Table1[[#This Row],[Grant]]&lt;&gt;"",VLOOKUP(Table1[[#This Row],[Grant]],Grants!B:D,3),"")</f>
        <v/>
      </c>
      <c r="BC3154" s="46" t="str">
        <f>TRIM(Table1[[#This Row],[Vendor ID]])</f>
        <v/>
      </c>
      <c r="BD3154">
        <f>IF(Table1[[#This Row],[Reference Number]]=Q3153,BD3153,BD3153+1)</f>
        <v>0</v>
      </c>
    </row>
    <row r="3155" spans="1:56" ht="11.25" customHeight="1" x14ac:dyDescent="0.25">
      <c r="A3155" s="1"/>
      <c r="B3155" s="88" t="str">
        <f>IF(Table1[[#This Row],[Posting Date]]&lt;&gt;"",IF(Table1[[#This Row],[Reference Number]]=Q3154,B3154+1,1),"")</f>
        <v/>
      </c>
      <c r="C3155" s="61"/>
      <c r="D3155" s="61"/>
      <c r="E3155" s="138"/>
      <c r="F3155" s="141" t="str">
        <f>IFERROR(IF(VLOOKUP(Table1[[#This Row],[Budget Code Description]],Dimentions!$X$6:$AC$139,2,FALSE)="","",VLOOKUP(Table1[[#This Row],[Budget Code Description]],Dimentions!$X$6:$AC$139,2,FALSE)),"")</f>
        <v/>
      </c>
      <c r="G3155" s="141"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1" t="str">
        <f>IFERROR(VLOOKUP(Table1[[#This Row],[Budget Code Description]],Table6[#All],8,FALSE),"")</f>
        <v/>
      </c>
      <c r="L3155" s="63"/>
      <c r="M3155" s="65" t="str">
        <f>IFERROR(VLOOKUP(Table1[[#This Row],[Staff ID]],Table2[],2,FALSE),"")</f>
        <v/>
      </c>
      <c r="N3155" s="209" t="str">
        <f>IFERROR(IF(VLOOKUP(Table1[[#This Row],[Budget Code Description]],Dimentions!$X$6:$AC$134,4,FALSE)="","",VLOOKUP(Table1[[#This Row],[Budget Code Description]],Dimentions!$X$6:$AC$134,4,FALSE)),"")</f>
        <v/>
      </c>
      <c r="O3155" s="65" t="str">
        <f>IFERROR(VLOOKUP(Table1[[#This Row],[Vendor ID]],Table549[],2,FALSE),"")</f>
        <v/>
      </c>
      <c r="P3155" s="63"/>
      <c r="Q3155" s="141" t="str">
        <f>IF(Table1[[#This Row],[Posting Date]]&lt;&gt;"",$D$9,"")</f>
        <v/>
      </c>
      <c r="R3155" s="157" t="str">
        <f>IF(Table1[[#This Row],[Posting Date]]&lt;&gt;"",$D$10,"")</f>
        <v/>
      </c>
      <c r="S3155" s="66"/>
      <c r="T3155" s="63"/>
      <c r="U3155" s="67"/>
      <c r="V3155" s="67"/>
      <c r="W3155" s="67" t="str">
        <f t="shared" si="53"/>
        <v/>
      </c>
      <c r="X3155" s="159" t="str">
        <f>IF(E3155="","",(IF(Table1[[#This Row],[Cur]]="USD",Table1[[#This Row],[Cur_Amount Debit]],Table1[[#This Row],[Cur_Amount Debit]]/Table1[[#This Row],[Exchange Rate]])))</f>
        <v/>
      </c>
      <c r="Y3155" s="159" t="str">
        <f>IF(E3155="","",(IF(Table1[[#This Row],[Cur]]="USD",Table1[[#This Row],[Cur_Amount Credit]],Table1[[#This Row],[Cur_Amount Credit]]/ExchangeRate)))</f>
        <v/>
      </c>
      <c r="Z3155" s="201" t="str">
        <f>IF(E3155="","",(Table1[[#This Row],[Debit USD]]-Table1[[#This Row],[Credit USD]]))</f>
        <v/>
      </c>
      <c r="AA3155" s="226"/>
      <c r="AB3155" s="255"/>
      <c r="AC3155" s="1"/>
      <c r="AD3155" s="15"/>
      <c r="AE3155" s="15" t="str">
        <f>IF(AND(OR(Table1[[#This Row],[Account]]="15030",Table1[[#This Row],[Account]]="15035",Table1[[#This Row],[Account]]="20150"),Table1[[#This Row],[Vendor ID]]=""),1,"")</f>
        <v/>
      </c>
      <c r="AF3155" s="15"/>
      <c r="AG3155" s="15"/>
      <c r="AH3155" s="15"/>
      <c r="AI3155" s="46" t="str">
        <f>IF(Table1[[#This Row],[Posting Date]]&lt;&gt;"","GJ-"&amp;CountryID,"")</f>
        <v/>
      </c>
      <c r="AJ3155" s="59" t="str">
        <f>IF(Table1[[#This Row],[Posting Date]]&lt;&gt;"",Table1[[#This Row],[Posting Date]],"")</f>
        <v/>
      </c>
      <c r="AK3155" s="46"/>
      <c r="AL3155" s="46" t="str">
        <f>IF(Table1[[#This Row],[Description]]&lt;&gt;"",Table1[[#This Row],[Description]],"")</f>
        <v/>
      </c>
      <c r="AM3155" s="46" t="str">
        <f>IF(Table1[[#This Row],[Posting Date]]&lt;&gt;"",Table1[[#This Row],[Reference Number]],"")</f>
        <v/>
      </c>
      <c r="AN3155" s="46" t="str">
        <f>TRIM(Table1[[#This Row],[Line '#]])</f>
        <v/>
      </c>
      <c r="AO3155" s="46" t="str">
        <f>TRIM(Table1[[#This Row],[Account]])</f>
        <v/>
      </c>
      <c r="AP3155" s="46" t="str">
        <f>IF(Table1[[#This Row],[Posting Date]]&lt;&gt;"",$D$5,"")</f>
        <v/>
      </c>
      <c r="AQ3155" s="46" t="str">
        <f>TRIM(Table1[[#This Row],[Departments-Prgrams]])</f>
        <v/>
      </c>
      <c r="AR3155" s="46" t="str">
        <f>TRIM(Table1[[#This Row],[Grant]])</f>
        <v/>
      </c>
      <c r="AS3155" s="46" t="str">
        <f>TRIM(Table1[[#This Row],[Staff ID]])</f>
        <v/>
      </c>
      <c r="AT3155" s="46" t="str">
        <f>IF(TRIM(Table1[[#This Row],[Budget Code]])=0,"",TRIM(Table1[[#This Row],[Budget Code]]))</f>
        <v/>
      </c>
      <c r="AU3155" s="46" t="str">
        <f>IF(Table1[[#This Row],[Line Description]]&lt;&gt;"",Table1[[#This Row],[Line Description]],"")</f>
        <v/>
      </c>
      <c r="AV3155" s="46" t="str">
        <f>IF(Table1[[#This Row],[Cur_Amount Debit]]&gt;0,ROUND(Table1[[#This Row],[Cur_Amount Debit]],2),"")</f>
        <v/>
      </c>
      <c r="AW3155" s="46" t="str">
        <f>IF(Table1[[#This Row],[Cur_Amount Credit]]&gt;0,ROUND(Table1[[#This Row],[Cur_Amount Credit]],2),"")</f>
        <v/>
      </c>
      <c r="AX3155" s="46" t="str">
        <f>LEFT(Table1[[#This Row],[Cur]],3)</f>
        <v/>
      </c>
      <c r="AY3155" s="59"/>
      <c r="AZ3155" s="46"/>
      <c r="BA3155" s="46" t="str">
        <f>IF(Table1[[#This Row],[Cur]]&lt;&gt;"",IF(Table1[[#This Row],[Cur]]="USD","",ExchangeRate),"")</f>
        <v/>
      </c>
      <c r="BB3155" s="46" t="str">
        <f>IF(Table1[[#This Row],[Grant]]&lt;&gt;"",VLOOKUP(Table1[[#This Row],[Grant]],Grants!B:D,3),"")</f>
        <v/>
      </c>
      <c r="BC3155" s="46" t="str">
        <f>TRIM(Table1[[#This Row],[Vendor ID]])</f>
        <v/>
      </c>
      <c r="BD3155">
        <f>IF(Table1[[#This Row],[Reference Number]]=Q3154,BD3154,BD3154+1)</f>
        <v>0</v>
      </c>
    </row>
    <row r="3156" spans="1:56" ht="11.25" customHeight="1" x14ac:dyDescent="0.25">
      <c r="A3156" s="1"/>
      <c r="B3156" s="88" t="str">
        <f>IF(Table1[[#This Row],[Posting Date]]&lt;&gt;"",IF(Table1[[#This Row],[Reference Number]]=Q3155,B3155+1,1),"")</f>
        <v/>
      </c>
      <c r="C3156" s="61"/>
      <c r="D3156" s="61"/>
      <c r="E3156" s="138"/>
      <c r="F3156" s="141" t="str">
        <f>IFERROR(IF(VLOOKUP(Table1[[#This Row],[Budget Code Description]],Dimentions!$X$6:$AC$139,2,FALSE)="","",VLOOKUP(Table1[[#This Row],[Budget Code Description]],Dimentions!$X$6:$AC$139,2,FALSE)),"")</f>
        <v/>
      </c>
      <c r="G3156" s="141"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1" t="str">
        <f>IFERROR(VLOOKUP(Table1[[#This Row],[Budget Code Description]],Table6[#All],8,FALSE),"")</f>
        <v/>
      </c>
      <c r="L3156" s="63"/>
      <c r="M3156" s="65" t="str">
        <f>IFERROR(VLOOKUP(Table1[[#This Row],[Staff ID]],Table2[],2,FALSE),"")</f>
        <v/>
      </c>
      <c r="N3156" s="209" t="str">
        <f>IFERROR(IF(VLOOKUP(Table1[[#This Row],[Budget Code Description]],Dimentions!$X$6:$AC$134,4,FALSE)="","",VLOOKUP(Table1[[#This Row],[Budget Code Description]],Dimentions!$X$6:$AC$134,4,FALSE)),"")</f>
        <v/>
      </c>
      <c r="O3156" s="65" t="str">
        <f>IFERROR(VLOOKUP(Table1[[#This Row],[Vendor ID]],Table549[],2,FALSE),"")</f>
        <v/>
      </c>
      <c r="P3156" s="63"/>
      <c r="Q3156" s="141" t="str">
        <f>IF(Table1[[#This Row],[Posting Date]]&lt;&gt;"",$D$9,"")</f>
        <v/>
      </c>
      <c r="R3156" s="157" t="str">
        <f>IF(Table1[[#This Row],[Posting Date]]&lt;&gt;"",$D$10,"")</f>
        <v/>
      </c>
      <c r="S3156" s="66"/>
      <c r="T3156" s="63"/>
      <c r="U3156" s="67"/>
      <c r="V3156" s="67"/>
      <c r="W3156" s="67" t="str">
        <f t="shared" si="53"/>
        <v/>
      </c>
      <c r="X3156" s="159" t="str">
        <f>IF(E3156="","",(IF(Table1[[#This Row],[Cur]]="USD",Table1[[#This Row],[Cur_Amount Debit]],Table1[[#This Row],[Cur_Amount Debit]]/Table1[[#This Row],[Exchange Rate]])))</f>
        <v/>
      </c>
      <c r="Y3156" s="159" t="str">
        <f>IF(E3156="","",(IF(Table1[[#This Row],[Cur]]="USD",Table1[[#This Row],[Cur_Amount Credit]],Table1[[#This Row],[Cur_Amount Credit]]/ExchangeRate)))</f>
        <v/>
      </c>
      <c r="Z3156" s="201" t="str">
        <f>IF(E3156="","",(Table1[[#This Row],[Debit USD]]-Table1[[#This Row],[Credit USD]]))</f>
        <v/>
      </c>
      <c r="AA3156" s="226"/>
      <c r="AB3156" s="255"/>
      <c r="AC3156" s="1"/>
      <c r="AD3156" s="15"/>
      <c r="AE3156" s="15" t="str">
        <f>IF(AND(OR(Table1[[#This Row],[Account]]="15030",Table1[[#This Row],[Account]]="15035",Table1[[#This Row],[Account]]="20150"),Table1[[#This Row],[Vendor ID]]=""),1,"")</f>
        <v/>
      </c>
      <c r="AF3156" s="15"/>
      <c r="AG3156" s="15"/>
      <c r="AH3156" s="15"/>
      <c r="AI3156" s="46" t="str">
        <f>IF(Table1[[#This Row],[Posting Date]]&lt;&gt;"","GJ-"&amp;CountryID,"")</f>
        <v/>
      </c>
      <c r="AJ3156" s="59" t="str">
        <f>IF(Table1[[#This Row],[Posting Date]]&lt;&gt;"",Table1[[#This Row],[Posting Date]],"")</f>
        <v/>
      </c>
      <c r="AK3156" s="46"/>
      <c r="AL3156" s="46" t="str">
        <f>IF(Table1[[#This Row],[Description]]&lt;&gt;"",Table1[[#This Row],[Description]],"")</f>
        <v/>
      </c>
      <c r="AM3156" s="46" t="str">
        <f>IF(Table1[[#This Row],[Posting Date]]&lt;&gt;"",Table1[[#This Row],[Reference Number]],"")</f>
        <v/>
      </c>
      <c r="AN3156" s="46" t="str">
        <f>TRIM(Table1[[#This Row],[Line '#]])</f>
        <v/>
      </c>
      <c r="AO3156" s="46" t="str">
        <f>TRIM(Table1[[#This Row],[Account]])</f>
        <v/>
      </c>
      <c r="AP3156" s="46" t="str">
        <f>IF(Table1[[#This Row],[Posting Date]]&lt;&gt;"",$D$5,"")</f>
        <v/>
      </c>
      <c r="AQ3156" s="46" t="str">
        <f>TRIM(Table1[[#This Row],[Departments-Prgrams]])</f>
        <v/>
      </c>
      <c r="AR3156" s="46" t="str">
        <f>TRIM(Table1[[#This Row],[Grant]])</f>
        <v/>
      </c>
      <c r="AS3156" s="46" t="str">
        <f>TRIM(Table1[[#This Row],[Staff ID]])</f>
        <v/>
      </c>
      <c r="AT3156" s="46" t="str">
        <f>IF(TRIM(Table1[[#This Row],[Budget Code]])=0,"",TRIM(Table1[[#This Row],[Budget Code]]))</f>
        <v/>
      </c>
      <c r="AU3156" s="46" t="str">
        <f>IF(Table1[[#This Row],[Line Description]]&lt;&gt;"",Table1[[#This Row],[Line Description]],"")</f>
        <v/>
      </c>
      <c r="AV3156" s="46" t="str">
        <f>IF(Table1[[#This Row],[Cur_Amount Debit]]&gt;0,ROUND(Table1[[#This Row],[Cur_Amount Debit]],2),"")</f>
        <v/>
      </c>
      <c r="AW3156" s="46" t="str">
        <f>IF(Table1[[#This Row],[Cur_Amount Credit]]&gt;0,ROUND(Table1[[#This Row],[Cur_Amount Credit]],2),"")</f>
        <v/>
      </c>
      <c r="AX3156" s="46" t="str">
        <f>LEFT(Table1[[#This Row],[Cur]],3)</f>
        <v/>
      </c>
      <c r="AY3156" s="59"/>
      <c r="AZ3156" s="46"/>
      <c r="BA3156" s="46" t="str">
        <f>IF(Table1[[#This Row],[Cur]]&lt;&gt;"",IF(Table1[[#This Row],[Cur]]="USD","",ExchangeRate),"")</f>
        <v/>
      </c>
      <c r="BB3156" s="46" t="str">
        <f>IF(Table1[[#This Row],[Grant]]&lt;&gt;"",VLOOKUP(Table1[[#This Row],[Grant]],Grants!B:D,3),"")</f>
        <v/>
      </c>
      <c r="BC3156" s="46" t="str">
        <f>TRIM(Table1[[#This Row],[Vendor ID]])</f>
        <v/>
      </c>
      <c r="BD3156">
        <f>IF(Table1[[#This Row],[Reference Number]]=Q3155,BD3155,BD3155+1)</f>
        <v>0</v>
      </c>
    </row>
    <row r="3157" spans="1:56" ht="11.25" customHeight="1" x14ac:dyDescent="0.25">
      <c r="A3157" s="1"/>
      <c r="B3157" s="88" t="str">
        <f>IF(Table1[[#This Row],[Posting Date]]&lt;&gt;"",IF(Table1[[#This Row],[Reference Number]]=Q3156,B3156+1,1),"")</f>
        <v/>
      </c>
      <c r="C3157" s="61"/>
      <c r="D3157" s="61"/>
      <c r="E3157" s="138"/>
      <c r="F3157" s="141" t="str">
        <f>IFERROR(IF(VLOOKUP(Table1[[#This Row],[Budget Code Description]],Dimentions!$X$6:$AC$139,2,FALSE)="","",VLOOKUP(Table1[[#This Row],[Budget Code Description]],Dimentions!$X$6:$AC$139,2,FALSE)),"")</f>
        <v/>
      </c>
      <c r="G3157" s="141"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1" t="str">
        <f>IFERROR(VLOOKUP(Table1[[#This Row],[Budget Code Description]],Table6[#All],8,FALSE),"")</f>
        <v/>
      </c>
      <c r="L3157" s="63"/>
      <c r="M3157" s="65" t="str">
        <f>IFERROR(VLOOKUP(Table1[[#This Row],[Staff ID]],Table2[],2,FALSE),"")</f>
        <v/>
      </c>
      <c r="N3157" s="209" t="str">
        <f>IFERROR(IF(VLOOKUP(Table1[[#This Row],[Budget Code Description]],Dimentions!$X$6:$AC$134,4,FALSE)="","",VLOOKUP(Table1[[#This Row],[Budget Code Description]],Dimentions!$X$6:$AC$134,4,FALSE)),"")</f>
        <v/>
      </c>
      <c r="O3157" s="65" t="str">
        <f>IFERROR(VLOOKUP(Table1[[#This Row],[Vendor ID]],Table549[],2,FALSE),"")</f>
        <v/>
      </c>
      <c r="P3157" s="63"/>
      <c r="Q3157" s="141" t="str">
        <f>IF(Table1[[#This Row],[Posting Date]]&lt;&gt;"",$D$9,"")</f>
        <v/>
      </c>
      <c r="R3157" s="157" t="str">
        <f>IF(Table1[[#This Row],[Posting Date]]&lt;&gt;"",$D$10,"")</f>
        <v/>
      </c>
      <c r="S3157" s="66"/>
      <c r="T3157" s="63"/>
      <c r="U3157" s="67"/>
      <c r="V3157" s="67"/>
      <c r="W3157" s="67" t="str">
        <f t="shared" si="53"/>
        <v/>
      </c>
      <c r="X3157" s="159" t="str">
        <f>IF(E3157="","",(IF(Table1[[#This Row],[Cur]]="USD",Table1[[#This Row],[Cur_Amount Debit]],Table1[[#This Row],[Cur_Amount Debit]]/Table1[[#This Row],[Exchange Rate]])))</f>
        <v/>
      </c>
      <c r="Y3157" s="159" t="str">
        <f>IF(E3157="","",(IF(Table1[[#This Row],[Cur]]="USD",Table1[[#This Row],[Cur_Amount Credit]],Table1[[#This Row],[Cur_Amount Credit]]/ExchangeRate)))</f>
        <v/>
      </c>
      <c r="Z3157" s="201" t="str">
        <f>IF(E3157="","",(Table1[[#This Row],[Debit USD]]-Table1[[#This Row],[Credit USD]]))</f>
        <v/>
      </c>
      <c r="AA3157" s="226"/>
      <c r="AB3157" s="255"/>
      <c r="AC3157" s="1"/>
      <c r="AD3157" s="15"/>
      <c r="AE3157" s="15" t="str">
        <f>IF(AND(OR(Table1[[#This Row],[Account]]="15030",Table1[[#This Row],[Account]]="15035",Table1[[#This Row],[Account]]="20150"),Table1[[#This Row],[Vendor ID]]=""),1,"")</f>
        <v/>
      </c>
      <c r="AF3157" s="15"/>
      <c r="AG3157" s="15"/>
      <c r="AH3157" s="15"/>
      <c r="AI3157" s="46" t="str">
        <f>IF(Table1[[#This Row],[Posting Date]]&lt;&gt;"","GJ-"&amp;CountryID,"")</f>
        <v/>
      </c>
      <c r="AJ3157" s="59" t="str">
        <f>IF(Table1[[#This Row],[Posting Date]]&lt;&gt;"",Table1[[#This Row],[Posting Date]],"")</f>
        <v/>
      </c>
      <c r="AK3157" s="46"/>
      <c r="AL3157" s="46" t="str">
        <f>IF(Table1[[#This Row],[Description]]&lt;&gt;"",Table1[[#This Row],[Description]],"")</f>
        <v/>
      </c>
      <c r="AM3157" s="46" t="str">
        <f>IF(Table1[[#This Row],[Posting Date]]&lt;&gt;"",Table1[[#This Row],[Reference Number]],"")</f>
        <v/>
      </c>
      <c r="AN3157" s="46" t="str">
        <f>TRIM(Table1[[#This Row],[Line '#]])</f>
        <v/>
      </c>
      <c r="AO3157" s="46" t="str">
        <f>TRIM(Table1[[#This Row],[Account]])</f>
        <v/>
      </c>
      <c r="AP3157" s="46" t="str">
        <f>IF(Table1[[#This Row],[Posting Date]]&lt;&gt;"",$D$5,"")</f>
        <v/>
      </c>
      <c r="AQ3157" s="46" t="str">
        <f>TRIM(Table1[[#This Row],[Departments-Prgrams]])</f>
        <v/>
      </c>
      <c r="AR3157" s="46" t="str">
        <f>TRIM(Table1[[#This Row],[Grant]])</f>
        <v/>
      </c>
      <c r="AS3157" s="46" t="str">
        <f>TRIM(Table1[[#This Row],[Staff ID]])</f>
        <v/>
      </c>
      <c r="AT3157" s="46" t="str">
        <f>IF(TRIM(Table1[[#This Row],[Budget Code]])=0,"",TRIM(Table1[[#This Row],[Budget Code]]))</f>
        <v/>
      </c>
      <c r="AU3157" s="46" t="str">
        <f>IF(Table1[[#This Row],[Line Description]]&lt;&gt;"",Table1[[#This Row],[Line Description]],"")</f>
        <v/>
      </c>
      <c r="AV3157" s="46" t="str">
        <f>IF(Table1[[#This Row],[Cur_Amount Debit]]&gt;0,ROUND(Table1[[#This Row],[Cur_Amount Debit]],2),"")</f>
        <v/>
      </c>
      <c r="AW3157" s="46" t="str">
        <f>IF(Table1[[#This Row],[Cur_Amount Credit]]&gt;0,ROUND(Table1[[#This Row],[Cur_Amount Credit]],2),"")</f>
        <v/>
      </c>
      <c r="AX3157" s="46" t="str">
        <f>LEFT(Table1[[#This Row],[Cur]],3)</f>
        <v/>
      </c>
      <c r="AY3157" s="59"/>
      <c r="AZ3157" s="46"/>
      <c r="BA3157" s="46" t="str">
        <f>IF(Table1[[#This Row],[Cur]]&lt;&gt;"",IF(Table1[[#This Row],[Cur]]="USD","",ExchangeRate),"")</f>
        <v/>
      </c>
      <c r="BB3157" s="46" t="str">
        <f>IF(Table1[[#This Row],[Grant]]&lt;&gt;"",VLOOKUP(Table1[[#This Row],[Grant]],Grants!B:D,3),"")</f>
        <v/>
      </c>
      <c r="BC3157" s="46" t="str">
        <f>TRIM(Table1[[#This Row],[Vendor ID]])</f>
        <v/>
      </c>
      <c r="BD3157">
        <f>IF(Table1[[#This Row],[Reference Number]]=Q3156,BD3156,BD3156+1)</f>
        <v>0</v>
      </c>
    </row>
    <row r="3158" spans="1:56" ht="11.25" customHeight="1" x14ac:dyDescent="0.25">
      <c r="A3158" s="1"/>
      <c r="B3158" s="88" t="str">
        <f>IF(Table1[[#This Row],[Posting Date]]&lt;&gt;"",IF(Table1[[#This Row],[Reference Number]]=Q3157,B3157+1,1),"")</f>
        <v/>
      </c>
      <c r="C3158" s="61"/>
      <c r="D3158" s="61"/>
      <c r="E3158" s="138"/>
      <c r="F3158" s="141" t="str">
        <f>IFERROR(IF(VLOOKUP(Table1[[#This Row],[Budget Code Description]],Dimentions!$X$6:$AC$139,2,FALSE)="","",VLOOKUP(Table1[[#This Row],[Budget Code Description]],Dimentions!$X$6:$AC$139,2,FALSE)),"")</f>
        <v/>
      </c>
      <c r="G3158" s="141"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1" t="str">
        <f>IFERROR(VLOOKUP(Table1[[#This Row],[Budget Code Description]],Table6[#All],8,FALSE),"")</f>
        <v/>
      </c>
      <c r="L3158" s="63"/>
      <c r="M3158" s="65" t="str">
        <f>IFERROR(VLOOKUP(Table1[[#This Row],[Staff ID]],Table2[],2,FALSE),"")</f>
        <v/>
      </c>
      <c r="N3158" s="209" t="str">
        <f>IFERROR(IF(VLOOKUP(Table1[[#This Row],[Budget Code Description]],Dimentions!$X$6:$AC$134,4,FALSE)="","",VLOOKUP(Table1[[#This Row],[Budget Code Description]],Dimentions!$X$6:$AC$134,4,FALSE)),"")</f>
        <v/>
      </c>
      <c r="O3158" s="65" t="str">
        <f>IFERROR(VLOOKUP(Table1[[#This Row],[Vendor ID]],Table549[],2,FALSE),"")</f>
        <v/>
      </c>
      <c r="P3158" s="63"/>
      <c r="Q3158" s="141" t="str">
        <f>IF(Table1[[#This Row],[Posting Date]]&lt;&gt;"",$D$9,"")</f>
        <v/>
      </c>
      <c r="R3158" s="157" t="str">
        <f>IF(Table1[[#This Row],[Posting Date]]&lt;&gt;"",$D$10,"")</f>
        <v/>
      </c>
      <c r="S3158" s="66"/>
      <c r="T3158" s="63"/>
      <c r="U3158" s="67"/>
      <c r="V3158" s="67"/>
      <c r="W3158" s="67" t="str">
        <f t="shared" si="53"/>
        <v/>
      </c>
      <c r="X3158" s="159" t="str">
        <f>IF(E3158="","",(IF(Table1[[#This Row],[Cur]]="USD",Table1[[#This Row],[Cur_Amount Debit]],Table1[[#This Row],[Cur_Amount Debit]]/Table1[[#This Row],[Exchange Rate]])))</f>
        <v/>
      </c>
      <c r="Y3158" s="159" t="str">
        <f>IF(E3158="","",(IF(Table1[[#This Row],[Cur]]="USD",Table1[[#This Row],[Cur_Amount Credit]],Table1[[#This Row],[Cur_Amount Credit]]/ExchangeRate)))</f>
        <v/>
      </c>
      <c r="Z3158" s="201" t="str">
        <f>IF(E3158="","",(Table1[[#This Row],[Debit USD]]-Table1[[#This Row],[Credit USD]]))</f>
        <v/>
      </c>
      <c r="AA3158" s="226"/>
      <c r="AB3158" s="255"/>
      <c r="AC3158" s="1"/>
      <c r="AD3158" s="15"/>
      <c r="AE3158" s="15" t="str">
        <f>IF(AND(OR(Table1[[#This Row],[Account]]="15030",Table1[[#This Row],[Account]]="15035",Table1[[#This Row],[Account]]="20150"),Table1[[#This Row],[Vendor ID]]=""),1,"")</f>
        <v/>
      </c>
      <c r="AF3158" s="15"/>
      <c r="AG3158" s="15"/>
      <c r="AH3158" s="15"/>
      <c r="AI3158" s="46" t="str">
        <f>IF(Table1[[#This Row],[Posting Date]]&lt;&gt;"","GJ-"&amp;CountryID,"")</f>
        <v/>
      </c>
      <c r="AJ3158" s="59" t="str">
        <f>IF(Table1[[#This Row],[Posting Date]]&lt;&gt;"",Table1[[#This Row],[Posting Date]],"")</f>
        <v/>
      </c>
      <c r="AK3158" s="46"/>
      <c r="AL3158" s="46" t="str">
        <f>IF(Table1[[#This Row],[Description]]&lt;&gt;"",Table1[[#This Row],[Description]],"")</f>
        <v/>
      </c>
      <c r="AM3158" s="46" t="str">
        <f>IF(Table1[[#This Row],[Posting Date]]&lt;&gt;"",Table1[[#This Row],[Reference Number]],"")</f>
        <v/>
      </c>
      <c r="AN3158" s="46" t="str">
        <f>TRIM(Table1[[#This Row],[Line '#]])</f>
        <v/>
      </c>
      <c r="AO3158" s="46" t="str">
        <f>TRIM(Table1[[#This Row],[Account]])</f>
        <v/>
      </c>
      <c r="AP3158" s="46" t="str">
        <f>IF(Table1[[#This Row],[Posting Date]]&lt;&gt;"",$D$5,"")</f>
        <v/>
      </c>
      <c r="AQ3158" s="46" t="str">
        <f>TRIM(Table1[[#This Row],[Departments-Prgrams]])</f>
        <v/>
      </c>
      <c r="AR3158" s="46" t="str">
        <f>TRIM(Table1[[#This Row],[Grant]])</f>
        <v/>
      </c>
      <c r="AS3158" s="46" t="str">
        <f>TRIM(Table1[[#This Row],[Staff ID]])</f>
        <v/>
      </c>
      <c r="AT3158" s="46" t="str">
        <f>IF(TRIM(Table1[[#This Row],[Budget Code]])=0,"",TRIM(Table1[[#This Row],[Budget Code]]))</f>
        <v/>
      </c>
      <c r="AU3158" s="46" t="str">
        <f>IF(Table1[[#This Row],[Line Description]]&lt;&gt;"",Table1[[#This Row],[Line Description]],"")</f>
        <v/>
      </c>
      <c r="AV3158" s="46" t="str">
        <f>IF(Table1[[#This Row],[Cur_Amount Debit]]&gt;0,ROUND(Table1[[#This Row],[Cur_Amount Debit]],2),"")</f>
        <v/>
      </c>
      <c r="AW3158" s="46" t="str">
        <f>IF(Table1[[#This Row],[Cur_Amount Credit]]&gt;0,ROUND(Table1[[#This Row],[Cur_Amount Credit]],2),"")</f>
        <v/>
      </c>
      <c r="AX3158" s="46" t="str">
        <f>LEFT(Table1[[#This Row],[Cur]],3)</f>
        <v/>
      </c>
      <c r="AY3158" s="59"/>
      <c r="AZ3158" s="46"/>
      <c r="BA3158" s="46" t="str">
        <f>IF(Table1[[#This Row],[Cur]]&lt;&gt;"",IF(Table1[[#This Row],[Cur]]="USD","",ExchangeRate),"")</f>
        <v/>
      </c>
      <c r="BB3158" s="46" t="str">
        <f>IF(Table1[[#This Row],[Grant]]&lt;&gt;"",VLOOKUP(Table1[[#This Row],[Grant]],Grants!B:D,3),"")</f>
        <v/>
      </c>
      <c r="BC3158" s="46" t="str">
        <f>TRIM(Table1[[#This Row],[Vendor ID]])</f>
        <v/>
      </c>
      <c r="BD3158">
        <f>IF(Table1[[#This Row],[Reference Number]]=Q3157,BD3157,BD3157+1)</f>
        <v>0</v>
      </c>
    </row>
    <row r="3159" spans="1:56" ht="11.25" customHeight="1" x14ac:dyDescent="0.25">
      <c r="A3159" s="1"/>
      <c r="B3159" s="88" t="str">
        <f>IF(Table1[[#This Row],[Posting Date]]&lt;&gt;"",IF(Table1[[#This Row],[Reference Number]]=Q3158,B3158+1,1),"")</f>
        <v/>
      </c>
      <c r="C3159" s="61"/>
      <c r="D3159" s="61"/>
      <c r="E3159" s="138"/>
      <c r="F3159" s="141" t="str">
        <f>IFERROR(IF(VLOOKUP(Table1[[#This Row],[Budget Code Description]],Dimentions!$X$6:$AC$139,2,FALSE)="","",VLOOKUP(Table1[[#This Row],[Budget Code Description]],Dimentions!$X$6:$AC$139,2,FALSE)),"")</f>
        <v/>
      </c>
      <c r="G3159" s="141"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1" t="str">
        <f>IFERROR(VLOOKUP(Table1[[#This Row],[Budget Code Description]],Table6[#All],8,FALSE),"")</f>
        <v/>
      </c>
      <c r="L3159" s="63"/>
      <c r="M3159" s="65" t="str">
        <f>IFERROR(VLOOKUP(Table1[[#This Row],[Staff ID]],Table2[],2,FALSE),"")</f>
        <v/>
      </c>
      <c r="N3159" s="209" t="str">
        <f>IFERROR(IF(VLOOKUP(Table1[[#This Row],[Budget Code Description]],Dimentions!$X$6:$AC$134,4,FALSE)="","",VLOOKUP(Table1[[#This Row],[Budget Code Description]],Dimentions!$X$6:$AC$134,4,FALSE)),"")</f>
        <v/>
      </c>
      <c r="O3159" s="65" t="str">
        <f>IFERROR(VLOOKUP(Table1[[#This Row],[Vendor ID]],Table549[],2,FALSE),"")</f>
        <v/>
      </c>
      <c r="P3159" s="63"/>
      <c r="Q3159" s="141" t="str">
        <f>IF(Table1[[#This Row],[Posting Date]]&lt;&gt;"",$D$9,"")</f>
        <v/>
      </c>
      <c r="R3159" s="157" t="str">
        <f>IF(Table1[[#This Row],[Posting Date]]&lt;&gt;"",$D$10,"")</f>
        <v/>
      </c>
      <c r="S3159" s="66"/>
      <c r="T3159" s="63"/>
      <c r="U3159" s="67"/>
      <c r="V3159" s="67"/>
      <c r="W3159" s="67" t="str">
        <f t="shared" si="53"/>
        <v/>
      </c>
      <c r="X3159" s="159" t="str">
        <f>IF(E3159="","",(IF(Table1[[#This Row],[Cur]]="USD",Table1[[#This Row],[Cur_Amount Debit]],Table1[[#This Row],[Cur_Amount Debit]]/Table1[[#This Row],[Exchange Rate]])))</f>
        <v/>
      </c>
      <c r="Y3159" s="159" t="str">
        <f>IF(E3159="","",(IF(Table1[[#This Row],[Cur]]="USD",Table1[[#This Row],[Cur_Amount Credit]],Table1[[#This Row],[Cur_Amount Credit]]/ExchangeRate)))</f>
        <v/>
      </c>
      <c r="Z3159" s="201" t="str">
        <f>IF(E3159="","",(Table1[[#This Row],[Debit USD]]-Table1[[#This Row],[Credit USD]]))</f>
        <v/>
      </c>
      <c r="AA3159" s="226"/>
      <c r="AB3159" s="255"/>
      <c r="AC3159" s="1"/>
      <c r="AD3159" s="15"/>
      <c r="AE3159" s="15" t="str">
        <f>IF(AND(OR(Table1[[#This Row],[Account]]="15030",Table1[[#This Row],[Account]]="15035",Table1[[#This Row],[Account]]="20150"),Table1[[#This Row],[Vendor ID]]=""),1,"")</f>
        <v/>
      </c>
      <c r="AF3159" s="15"/>
      <c r="AG3159" s="15"/>
      <c r="AH3159" s="15"/>
      <c r="AI3159" s="46" t="str">
        <f>IF(Table1[[#This Row],[Posting Date]]&lt;&gt;"","GJ-"&amp;CountryID,"")</f>
        <v/>
      </c>
      <c r="AJ3159" s="59" t="str">
        <f>IF(Table1[[#This Row],[Posting Date]]&lt;&gt;"",Table1[[#This Row],[Posting Date]],"")</f>
        <v/>
      </c>
      <c r="AK3159" s="46"/>
      <c r="AL3159" s="46" t="str">
        <f>IF(Table1[[#This Row],[Description]]&lt;&gt;"",Table1[[#This Row],[Description]],"")</f>
        <v/>
      </c>
      <c r="AM3159" s="46" t="str">
        <f>IF(Table1[[#This Row],[Posting Date]]&lt;&gt;"",Table1[[#This Row],[Reference Number]],"")</f>
        <v/>
      </c>
      <c r="AN3159" s="46" t="str">
        <f>TRIM(Table1[[#This Row],[Line '#]])</f>
        <v/>
      </c>
      <c r="AO3159" s="46" t="str">
        <f>TRIM(Table1[[#This Row],[Account]])</f>
        <v/>
      </c>
      <c r="AP3159" s="46" t="str">
        <f>IF(Table1[[#This Row],[Posting Date]]&lt;&gt;"",$D$5,"")</f>
        <v/>
      </c>
      <c r="AQ3159" s="46" t="str">
        <f>TRIM(Table1[[#This Row],[Departments-Prgrams]])</f>
        <v/>
      </c>
      <c r="AR3159" s="46" t="str">
        <f>TRIM(Table1[[#This Row],[Grant]])</f>
        <v/>
      </c>
      <c r="AS3159" s="46" t="str">
        <f>TRIM(Table1[[#This Row],[Staff ID]])</f>
        <v/>
      </c>
      <c r="AT3159" s="46" t="str">
        <f>IF(TRIM(Table1[[#This Row],[Budget Code]])=0,"",TRIM(Table1[[#This Row],[Budget Code]]))</f>
        <v/>
      </c>
      <c r="AU3159" s="46" t="str">
        <f>IF(Table1[[#This Row],[Line Description]]&lt;&gt;"",Table1[[#This Row],[Line Description]],"")</f>
        <v/>
      </c>
      <c r="AV3159" s="46" t="str">
        <f>IF(Table1[[#This Row],[Cur_Amount Debit]]&gt;0,ROUND(Table1[[#This Row],[Cur_Amount Debit]],2),"")</f>
        <v/>
      </c>
      <c r="AW3159" s="46" t="str">
        <f>IF(Table1[[#This Row],[Cur_Amount Credit]]&gt;0,ROUND(Table1[[#This Row],[Cur_Amount Credit]],2),"")</f>
        <v/>
      </c>
      <c r="AX3159" s="46" t="str">
        <f>LEFT(Table1[[#This Row],[Cur]],3)</f>
        <v/>
      </c>
      <c r="AY3159" s="59"/>
      <c r="AZ3159" s="46"/>
      <c r="BA3159" s="46" t="str">
        <f>IF(Table1[[#This Row],[Cur]]&lt;&gt;"",IF(Table1[[#This Row],[Cur]]="USD","",ExchangeRate),"")</f>
        <v/>
      </c>
      <c r="BB3159" s="46" t="str">
        <f>IF(Table1[[#This Row],[Grant]]&lt;&gt;"",VLOOKUP(Table1[[#This Row],[Grant]],Grants!B:D,3),"")</f>
        <v/>
      </c>
      <c r="BC3159" s="46" t="str">
        <f>TRIM(Table1[[#This Row],[Vendor ID]])</f>
        <v/>
      </c>
      <c r="BD3159">
        <f>IF(Table1[[#This Row],[Reference Number]]=Q3158,BD3158,BD3158+1)</f>
        <v>0</v>
      </c>
    </row>
    <row r="3160" spans="1:56" ht="11.25" customHeight="1" x14ac:dyDescent="0.25">
      <c r="A3160" s="1"/>
      <c r="B3160" s="88" t="str">
        <f>IF(Table1[[#This Row],[Posting Date]]&lt;&gt;"",IF(Table1[[#This Row],[Reference Number]]=Q3159,B3159+1,1),"")</f>
        <v/>
      </c>
      <c r="C3160" s="61"/>
      <c r="D3160" s="61"/>
      <c r="E3160" s="138"/>
      <c r="F3160" s="141" t="str">
        <f>IFERROR(IF(VLOOKUP(Table1[[#This Row],[Budget Code Description]],Dimentions!$X$6:$AC$139,2,FALSE)="","",VLOOKUP(Table1[[#This Row],[Budget Code Description]],Dimentions!$X$6:$AC$139,2,FALSE)),"")</f>
        <v/>
      </c>
      <c r="G3160" s="141"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1" t="str">
        <f>IFERROR(VLOOKUP(Table1[[#This Row],[Budget Code Description]],Table6[#All],8,FALSE),"")</f>
        <v/>
      </c>
      <c r="L3160" s="63"/>
      <c r="M3160" s="65" t="str">
        <f>IFERROR(VLOOKUP(Table1[[#This Row],[Staff ID]],Table2[],2,FALSE),"")</f>
        <v/>
      </c>
      <c r="N3160" s="209" t="str">
        <f>IFERROR(IF(VLOOKUP(Table1[[#This Row],[Budget Code Description]],Dimentions!$X$6:$AC$134,4,FALSE)="","",VLOOKUP(Table1[[#This Row],[Budget Code Description]],Dimentions!$X$6:$AC$134,4,FALSE)),"")</f>
        <v/>
      </c>
      <c r="O3160" s="65" t="str">
        <f>IFERROR(VLOOKUP(Table1[[#This Row],[Vendor ID]],Table549[],2,FALSE),"")</f>
        <v/>
      </c>
      <c r="P3160" s="63"/>
      <c r="Q3160" s="141" t="str">
        <f>IF(Table1[[#This Row],[Posting Date]]&lt;&gt;"",$D$9,"")</f>
        <v/>
      </c>
      <c r="R3160" s="157" t="str">
        <f>IF(Table1[[#This Row],[Posting Date]]&lt;&gt;"",$D$10,"")</f>
        <v/>
      </c>
      <c r="S3160" s="66"/>
      <c r="T3160" s="63"/>
      <c r="U3160" s="67"/>
      <c r="V3160" s="67"/>
      <c r="W3160" s="67" t="str">
        <f t="shared" si="53"/>
        <v/>
      </c>
      <c r="X3160" s="159" t="str">
        <f>IF(E3160="","",(IF(Table1[[#This Row],[Cur]]="USD",Table1[[#This Row],[Cur_Amount Debit]],Table1[[#This Row],[Cur_Amount Debit]]/Table1[[#This Row],[Exchange Rate]])))</f>
        <v/>
      </c>
      <c r="Y3160" s="159" t="str">
        <f>IF(E3160="","",(IF(Table1[[#This Row],[Cur]]="USD",Table1[[#This Row],[Cur_Amount Credit]],Table1[[#This Row],[Cur_Amount Credit]]/ExchangeRate)))</f>
        <v/>
      </c>
      <c r="Z3160" s="201" t="str">
        <f>IF(E3160="","",(Table1[[#This Row],[Debit USD]]-Table1[[#This Row],[Credit USD]]))</f>
        <v/>
      </c>
      <c r="AA3160" s="226"/>
      <c r="AB3160" s="255"/>
      <c r="AC3160" s="1"/>
      <c r="AD3160" s="15"/>
      <c r="AE3160" s="15" t="str">
        <f>IF(AND(OR(Table1[[#This Row],[Account]]="15030",Table1[[#This Row],[Account]]="15035",Table1[[#This Row],[Account]]="20150"),Table1[[#This Row],[Vendor ID]]=""),1,"")</f>
        <v/>
      </c>
      <c r="AF3160" s="15"/>
      <c r="AG3160" s="15"/>
      <c r="AH3160" s="15"/>
      <c r="AI3160" s="46" t="str">
        <f>IF(Table1[[#This Row],[Posting Date]]&lt;&gt;"","GJ-"&amp;CountryID,"")</f>
        <v/>
      </c>
      <c r="AJ3160" s="59" t="str">
        <f>IF(Table1[[#This Row],[Posting Date]]&lt;&gt;"",Table1[[#This Row],[Posting Date]],"")</f>
        <v/>
      </c>
      <c r="AK3160" s="46"/>
      <c r="AL3160" s="46" t="str">
        <f>IF(Table1[[#This Row],[Description]]&lt;&gt;"",Table1[[#This Row],[Description]],"")</f>
        <v/>
      </c>
      <c r="AM3160" s="46" t="str">
        <f>IF(Table1[[#This Row],[Posting Date]]&lt;&gt;"",Table1[[#This Row],[Reference Number]],"")</f>
        <v/>
      </c>
      <c r="AN3160" s="46" t="str">
        <f>TRIM(Table1[[#This Row],[Line '#]])</f>
        <v/>
      </c>
      <c r="AO3160" s="46" t="str">
        <f>TRIM(Table1[[#This Row],[Account]])</f>
        <v/>
      </c>
      <c r="AP3160" s="46" t="str">
        <f>IF(Table1[[#This Row],[Posting Date]]&lt;&gt;"",$D$5,"")</f>
        <v/>
      </c>
      <c r="AQ3160" s="46" t="str">
        <f>TRIM(Table1[[#This Row],[Departments-Prgrams]])</f>
        <v/>
      </c>
      <c r="AR3160" s="46" t="str">
        <f>TRIM(Table1[[#This Row],[Grant]])</f>
        <v/>
      </c>
      <c r="AS3160" s="46" t="str">
        <f>TRIM(Table1[[#This Row],[Staff ID]])</f>
        <v/>
      </c>
      <c r="AT3160" s="46" t="str">
        <f>IF(TRIM(Table1[[#This Row],[Budget Code]])=0,"",TRIM(Table1[[#This Row],[Budget Code]]))</f>
        <v/>
      </c>
      <c r="AU3160" s="46" t="str">
        <f>IF(Table1[[#This Row],[Line Description]]&lt;&gt;"",Table1[[#This Row],[Line Description]],"")</f>
        <v/>
      </c>
      <c r="AV3160" s="46" t="str">
        <f>IF(Table1[[#This Row],[Cur_Amount Debit]]&gt;0,ROUND(Table1[[#This Row],[Cur_Amount Debit]],2),"")</f>
        <v/>
      </c>
      <c r="AW3160" s="46" t="str">
        <f>IF(Table1[[#This Row],[Cur_Amount Credit]]&gt;0,ROUND(Table1[[#This Row],[Cur_Amount Credit]],2),"")</f>
        <v/>
      </c>
      <c r="AX3160" s="46" t="str">
        <f>LEFT(Table1[[#This Row],[Cur]],3)</f>
        <v/>
      </c>
      <c r="AY3160" s="59"/>
      <c r="AZ3160" s="46"/>
      <c r="BA3160" s="46" t="str">
        <f>IF(Table1[[#This Row],[Cur]]&lt;&gt;"",IF(Table1[[#This Row],[Cur]]="USD","",ExchangeRate),"")</f>
        <v/>
      </c>
      <c r="BB3160" s="46" t="str">
        <f>IF(Table1[[#This Row],[Grant]]&lt;&gt;"",VLOOKUP(Table1[[#This Row],[Grant]],Grants!B:D,3),"")</f>
        <v/>
      </c>
      <c r="BC3160" s="46" t="str">
        <f>TRIM(Table1[[#This Row],[Vendor ID]])</f>
        <v/>
      </c>
      <c r="BD3160">
        <f>IF(Table1[[#This Row],[Reference Number]]=Q3159,BD3159,BD3159+1)</f>
        <v>0</v>
      </c>
    </row>
    <row r="3161" spans="1:56" ht="11.25" customHeight="1" x14ac:dyDescent="0.25">
      <c r="A3161" s="1"/>
      <c r="B3161" s="88" t="str">
        <f>IF(Table1[[#This Row],[Posting Date]]&lt;&gt;"",IF(Table1[[#This Row],[Reference Number]]=Q3160,B3160+1,1),"")</f>
        <v/>
      </c>
      <c r="C3161" s="61"/>
      <c r="D3161" s="61"/>
      <c r="E3161" s="138"/>
      <c r="F3161" s="141" t="str">
        <f>IFERROR(IF(VLOOKUP(Table1[[#This Row],[Budget Code Description]],Dimentions!$X$6:$AC$139,2,FALSE)="","",VLOOKUP(Table1[[#This Row],[Budget Code Description]],Dimentions!$X$6:$AC$139,2,FALSE)),"")</f>
        <v/>
      </c>
      <c r="G3161" s="141"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1" t="str">
        <f>IFERROR(VLOOKUP(Table1[[#This Row],[Budget Code Description]],Table6[#All],8,FALSE),"")</f>
        <v/>
      </c>
      <c r="L3161" s="63"/>
      <c r="M3161" s="65" t="str">
        <f>IFERROR(VLOOKUP(Table1[[#This Row],[Staff ID]],Table2[],2,FALSE),"")</f>
        <v/>
      </c>
      <c r="N3161" s="209" t="str">
        <f>IFERROR(IF(VLOOKUP(Table1[[#This Row],[Budget Code Description]],Dimentions!$X$6:$AC$134,4,FALSE)="","",VLOOKUP(Table1[[#This Row],[Budget Code Description]],Dimentions!$X$6:$AC$134,4,FALSE)),"")</f>
        <v/>
      </c>
      <c r="O3161" s="65" t="str">
        <f>IFERROR(VLOOKUP(Table1[[#This Row],[Vendor ID]],Table549[],2,FALSE),"")</f>
        <v/>
      </c>
      <c r="P3161" s="63"/>
      <c r="Q3161" s="141" t="str">
        <f>IF(Table1[[#This Row],[Posting Date]]&lt;&gt;"",$D$9,"")</f>
        <v/>
      </c>
      <c r="R3161" s="157" t="str">
        <f>IF(Table1[[#This Row],[Posting Date]]&lt;&gt;"",$D$10,"")</f>
        <v/>
      </c>
      <c r="S3161" s="66"/>
      <c r="T3161" s="63"/>
      <c r="U3161" s="67"/>
      <c r="V3161" s="67"/>
      <c r="W3161" s="67" t="str">
        <f t="shared" si="53"/>
        <v/>
      </c>
      <c r="X3161" s="159" t="str">
        <f>IF(E3161="","",(IF(Table1[[#This Row],[Cur]]="USD",Table1[[#This Row],[Cur_Amount Debit]],Table1[[#This Row],[Cur_Amount Debit]]/Table1[[#This Row],[Exchange Rate]])))</f>
        <v/>
      </c>
      <c r="Y3161" s="159" t="str">
        <f>IF(E3161="","",(IF(Table1[[#This Row],[Cur]]="USD",Table1[[#This Row],[Cur_Amount Credit]],Table1[[#This Row],[Cur_Amount Credit]]/ExchangeRate)))</f>
        <v/>
      </c>
      <c r="Z3161" s="201" t="str">
        <f>IF(E3161="","",(Table1[[#This Row],[Debit USD]]-Table1[[#This Row],[Credit USD]]))</f>
        <v/>
      </c>
      <c r="AA3161" s="226"/>
      <c r="AB3161" s="255"/>
      <c r="AC3161" s="1"/>
      <c r="AD3161" s="15"/>
      <c r="AE3161" s="15" t="str">
        <f>IF(AND(OR(Table1[[#This Row],[Account]]="15030",Table1[[#This Row],[Account]]="15035",Table1[[#This Row],[Account]]="20150"),Table1[[#This Row],[Vendor ID]]=""),1,"")</f>
        <v/>
      </c>
      <c r="AF3161" s="15"/>
      <c r="AG3161" s="15"/>
      <c r="AH3161" s="15"/>
      <c r="AI3161" s="46" t="str">
        <f>IF(Table1[[#This Row],[Posting Date]]&lt;&gt;"","GJ-"&amp;CountryID,"")</f>
        <v/>
      </c>
      <c r="AJ3161" s="59" t="str">
        <f>IF(Table1[[#This Row],[Posting Date]]&lt;&gt;"",Table1[[#This Row],[Posting Date]],"")</f>
        <v/>
      </c>
      <c r="AK3161" s="46"/>
      <c r="AL3161" s="46" t="str">
        <f>IF(Table1[[#This Row],[Description]]&lt;&gt;"",Table1[[#This Row],[Description]],"")</f>
        <v/>
      </c>
      <c r="AM3161" s="46" t="str">
        <f>IF(Table1[[#This Row],[Posting Date]]&lt;&gt;"",Table1[[#This Row],[Reference Number]],"")</f>
        <v/>
      </c>
      <c r="AN3161" s="46" t="str">
        <f>TRIM(Table1[[#This Row],[Line '#]])</f>
        <v/>
      </c>
      <c r="AO3161" s="46" t="str">
        <f>TRIM(Table1[[#This Row],[Account]])</f>
        <v/>
      </c>
      <c r="AP3161" s="46" t="str">
        <f>IF(Table1[[#This Row],[Posting Date]]&lt;&gt;"",$D$5,"")</f>
        <v/>
      </c>
      <c r="AQ3161" s="46" t="str">
        <f>TRIM(Table1[[#This Row],[Departments-Prgrams]])</f>
        <v/>
      </c>
      <c r="AR3161" s="46" t="str">
        <f>TRIM(Table1[[#This Row],[Grant]])</f>
        <v/>
      </c>
      <c r="AS3161" s="46" t="str">
        <f>TRIM(Table1[[#This Row],[Staff ID]])</f>
        <v/>
      </c>
      <c r="AT3161" s="46" t="str">
        <f>IF(TRIM(Table1[[#This Row],[Budget Code]])=0,"",TRIM(Table1[[#This Row],[Budget Code]]))</f>
        <v/>
      </c>
      <c r="AU3161" s="46" t="str">
        <f>IF(Table1[[#This Row],[Line Description]]&lt;&gt;"",Table1[[#This Row],[Line Description]],"")</f>
        <v/>
      </c>
      <c r="AV3161" s="46" t="str">
        <f>IF(Table1[[#This Row],[Cur_Amount Debit]]&gt;0,ROUND(Table1[[#This Row],[Cur_Amount Debit]],2),"")</f>
        <v/>
      </c>
      <c r="AW3161" s="46" t="str">
        <f>IF(Table1[[#This Row],[Cur_Amount Credit]]&gt;0,ROUND(Table1[[#This Row],[Cur_Amount Credit]],2),"")</f>
        <v/>
      </c>
      <c r="AX3161" s="46" t="str">
        <f>LEFT(Table1[[#This Row],[Cur]],3)</f>
        <v/>
      </c>
      <c r="AY3161" s="59"/>
      <c r="AZ3161" s="46"/>
      <c r="BA3161" s="46" t="str">
        <f>IF(Table1[[#This Row],[Cur]]&lt;&gt;"",IF(Table1[[#This Row],[Cur]]="USD","",ExchangeRate),"")</f>
        <v/>
      </c>
      <c r="BB3161" s="46" t="str">
        <f>IF(Table1[[#This Row],[Grant]]&lt;&gt;"",VLOOKUP(Table1[[#This Row],[Grant]],Grants!B:D,3),"")</f>
        <v/>
      </c>
      <c r="BC3161" s="46" t="str">
        <f>TRIM(Table1[[#This Row],[Vendor ID]])</f>
        <v/>
      </c>
      <c r="BD3161">
        <f>IF(Table1[[#This Row],[Reference Number]]=Q3160,BD3160,BD3160+1)</f>
        <v>0</v>
      </c>
    </row>
    <row r="3162" spans="1:56" ht="11.25" customHeight="1" x14ac:dyDescent="0.25">
      <c r="A3162" s="1"/>
      <c r="B3162" s="88" t="str">
        <f>IF(Table1[[#This Row],[Posting Date]]&lt;&gt;"",IF(Table1[[#This Row],[Reference Number]]=Q3161,B3161+1,1),"")</f>
        <v/>
      </c>
      <c r="C3162" s="61"/>
      <c r="D3162" s="61"/>
      <c r="E3162" s="138"/>
      <c r="F3162" s="141" t="str">
        <f>IFERROR(IF(VLOOKUP(Table1[[#This Row],[Budget Code Description]],Dimentions!$X$6:$AC$139,2,FALSE)="","",VLOOKUP(Table1[[#This Row],[Budget Code Description]],Dimentions!$X$6:$AC$139,2,FALSE)),"")</f>
        <v/>
      </c>
      <c r="G3162" s="141"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1" t="str">
        <f>IFERROR(VLOOKUP(Table1[[#This Row],[Budget Code Description]],Table6[#All],8,FALSE),"")</f>
        <v/>
      </c>
      <c r="L3162" s="63"/>
      <c r="M3162" s="65" t="str">
        <f>IFERROR(VLOOKUP(Table1[[#This Row],[Staff ID]],Table2[],2,FALSE),"")</f>
        <v/>
      </c>
      <c r="N3162" s="209" t="str">
        <f>IFERROR(IF(VLOOKUP(Table1[[#This Row],[Budget Code Description]],Dimentions!$X$6:$AC$134,4,FALSE)="","",VLOOKUP(Table1[[#This Row],[Budget Code Description]],Dimentions!$X$6:$AC$134,4,FALSE)),"")</f>
        <v/>
      </c>
      <c r="O3162" s="65" t="str">
        <f>IFERROR(VLOOKUP(Table1[[#This Row],[Vendor ID]],Table549[],2,FALSE),"")</f>
        <v/>
      </c>
      <c r="P3162" s="63"/>
      <c r="Q3162" s="141" t="str">
        <f>IF(Table1[[#This Row],[Posting Date]]&lt;&gt;"",$D$9,"")</f>
        <v/>
      </c>
      <c r="R3162" s="157" t="str">
        <f>IF(Table1[[#This Row],[Posting Date]]&lt;&gt;"",$D$10,"")</f>
        <v/>
      </c>
      <c r="S3162" s="66"/>
      <c r="T3162" s="63"/>
      <c r="U3162" s="67"/>
      <c r="V3162" s="67"/>
      <c r="W3162" s="67" t="str">
        <f t="shared" si="53"/>
        <v/>
      </c>
      <c r="X3162" s="159" t="str">
        <f>IF(E3162="","",(IF(Table1[[#This Row],[Cur]]="USD",Table1[[#This Row],[Cur_Amount Debit]],Table1[[#This Row],[Cur_Amount Debit]]/Table1[[#This Row],[Exchange Rate]])))</f>
        <v/>
      </c>
      <c r="Y3162" s="159" t="str">
        <f>IF(E3162="","",(IF(Table1[[#This Row],[Cur]]="USD",Table1[[#This Row],[Cur_Amount Credit]],Table1[[#This Row],[Cur_Amount Credit]]/ExchangeRate)))</f>
        <v/>
      </c>
      <c r="Z3162" s="201" t="str">
        <f>IF(E3162="","",(Table1[[#This Row],[Debit USD]]-Table1[[#This Row],[Credit USD]]))</f>
        <v/>
      </c>
      <c r="AA3162" s="226"/>
      <c r="AB3162" s="255"/>
      <c r="AC3162" s="1"/>
      <c r="AD3162" s="15"/>
      <c r="AE3162" s="15" t="str">
        <f>IF(AND(OR(Table1[[#This Row],[Account]]="15030",Table1[[#This Row],[Account]]="15035",Table1[[#This Row],[Account]]="20150"),Table1[[#This Row],[Vendor ID]]=""),1,"")</f>
        <v/>
      </c>
      <c r="AF3162" s="15"/>
      <c r="AG3162" s="15"/>
      <c r="AH3162" s="15"/>
      <c r="AI3162" s="46" t="str">
        <f>IF(Table1[[#This Row],[Posting Date]]&lt;&gt;"","GJ-"&amp;CountryID,"")</f>
        <v/>
      </c>
      <c r="AJ3162" s="59" t="str">
        <f>IF(Table1[[#This Row],[Posting Date]]&lt;&gt;"",Table1[[#This Row],[Posting Date]],"")</f>
        <v/>
      </c>
      <c r="AK3162" s="46"/>
      <c r="AL3162" s="46" t="str">
        <f>IF(Table1[[#This Row],[Description]]&lt;&gt;"",Table1[[#This Row],[Description]],"")</f>
        <v/>
      </c>
      <c r="AM3162" s="46" t="str">
        <f>IF(Table1[[#This Row],[Posting Date]]&lt;&gt;"",Table1[[#This Row],[Reference Number]],"")</f>
        <v/>
      </c>
      <c r="AN3162" s="46" t="str">
        <f>TRIM(Table1[[#This Row],[Line '#]])</f>
        <v/>
      </c>
      <c r="AO3162" s="46" t="str">
        <f>TRIM(Table1[[#This Row],[Account]])</f>
        <v/>
      </c>
      <c r="AP3162" s="46" t="str">
        <f>IF(Table1[[#This Row],[Posting Date]]&lt;&gt;"",$D$5,"")</f>
        <v/>
      </c>
      <c r="AQ3162" s="46" t="str">
        <f>TRIM(Table1[[#This Row],[Departments-Prgrams]])</f>
        <v/>
      </c>
      <c r="AR3162" s="46" t="str">
        <f>TRIM(Table1[[#This Row],[Grant]])</f>
        <v/>
      </c>
      <c r="AS3162" s="46" t="str">
        <f>TRIM(Table1[[#This Row],[Staff ID]])</f>
        <v/>
      </c>
      <c r="AT3162" s="46" t="str">
        <f>IF(TRIM(Table1[[#This Row],[Budget Code]])=0,"",TRIM(Table1[[#This Row],[Budget Code]]))</f>
        <v/>
      </c>
      <c r="AU3162" s="46" t="str">
        <f>IF(Table1[[#This Row],[Line Description]]&lt;&gt;"",Table1[[#This Row],[Line Description]],"")</f>
        <v/>
      </c>
      <c r="AV3162" s="46" t="str">
        <f>IF(Table1[[#This Row],[Cur_Amount Debit]]&gt;0,ROUND(Table1[[#This Row],[Cur_Amount Debit]],2),"")</f>
        <v/>
      </c>
      <c r="AW3162" s="46" t="str">
        <f>IF(Table1[[#This Row],[Cur_Amount Credit]]&gt;0,ROUND(Table1[[#This Row],[Cur_Amount Credit]],2),"")</f>
        <v/>
      </c>
      <c r="AX3162" s="46" t="str">
        <f>LEFT(Table1[[#This Row],[Cur]],3)</f>
        <v/>
      </c>
      <c r="AY3162" s="59"/>
      <c r="AZ3162" s="46"/>
      <c r="BA3162" s="46" t="str">
        <f>IF(Table1[[#This Row],[Cur]]&lt;&gt;"",IF(Table1[[#This Row],[Cur]]="USD","",ExchangeRate),"")</f>
        <v/>
      </c>
      <c r="BB3162" s="46" t="str">
        <f>IF(Table1[[#This Row],[Grant]]&lt;&gt;"",VLOOKUP(Table1[[#This Row],[Grant]],Grants!B:D,3),"")</f>
        <v/>
      </c>
      <c r="BC3162" s="46" t="str">
        <f>TRIM(Table1[[#This Row],[Vendor ID]])</f>
        <v/>
      </c>
      <c r="BD3162">
        <f>IF(Table1[[#This Row],[Reference Number]]=Q3161,BD3161,BD3161+1)</f>
        <v>0</v>
      </c>
    </row>
    <row r="3163" spans="1:56" ht="11.25" customHeight="1" x14ac:dyDescent="0.25">
      <c r="A3163" s="1"/>
      <c r="B3163" s="88" t="str">
        <f>IF(Table1[[#This Row],[Posting Date]]&lt;&gt;"",IF(Table1[[#This Row],[Reference Number]]=Q3162,B3162+1,1),"")</f>
        <v/>
      </c>
      <c r="C3163" s="61"/>
      <c r="D3163" s="61"/>
      <c r="E3163" s="138"/>
      <c r="F3163" s="141" t="str">
        <f>IFERROR(IF(VLOOKUP(Table1[[#This Row],[Budget Code Description]],Dimentions!$X$6:$AC$139,2,FALSE)="","",VLOOKUP(Table1[[#This Row],[Budget Code Description]],Dimentions!$X$6:$AC$139,2,FALSE)),"")</f>
        <v/>
      </c>
      <c r="G3163" s="141"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1" t="str">
        <f>IFERROR(VLOOKUP(Table1[[#This Row],[Budget Code Description]],Table6[#All],8,FALSE),"")</f>
        <v/>
      </c>
      <c r="L3163" s="63"/>
      <c r="M3163" s="65" t="str">
        <f>IFERROR(VLOOKUP(Table1[[#This Row],[Staff ID]],Table2[],2,FALSE),"")</f>
        <v/>
      </c>
      <c r="N3163" s="209" t="str">
        <f>IFERROR(IF(VLOOKUP(Table1[[#This Row],[Budget Code Description]],Dimentions!$X$6:$AC$134,4,FALSE)="","",VLOOKUP(Table1[[#This Row],[Budget Code Description]],Dimentions!$X$6:$AC$134,4,FALSE)),"")</f>
        <v/>
      </c>
      <c r="O3163" s="65" t="str">
        <f>IFERROR(VLOOKUP(Table1[[#This Row],[Vendor ID]],Table549[],2,FALSE),"")</f>
        <v/>
      </c>
      <c r="P3163" s="63"/>
      <c r="Q3163" s="141" t="str">
        <f>IF(Table1[[#This Row],[Posting Date]]&lt;&gt;"",$D$9,"")</f>
        <v/>
      </c>
      <c r="R3163" s="157" t="str">
        <f>IF(Table1[[#This Row],[Posting Date]]&lt;&gt;"",$D$10,"")</f>
        <v/>
      </c>
      <c r="S3163" s="66"/>
      <c r="T3163" s="63"/>
      <c r="U3163" s="67"/>
      <c r="V3163" s="67"/>
      <c r="W3163" s="67" t="str">
        <f t="shared" si="53"/>
        <v/>
      </c>
      <c r="X3163" s="159" t="str">
        <f>IF(E3163="","",(IF(Table1[[#This Row],[Cur]]="USD",Table1[[#This Row],[Cur_Amount Debit]],Table1[[#This Row],[Cur_Amount Debit]]/Table1[[#This Row],[Exchange Rate]])))</f>
        <v/>
      </c>
      <c r="Y3163" s="159" t="str">
        <f>IF(E3163="","",(IF(Table1[[#This Row],[Cur]]="USD",Table1[[#This Row],[Cur_Amount Credit]],Table1[[#This Row],[Cur_Amount Credit]]/ExchangeRate)))</f>
        <v/>
      </c>
      <c r="Z3163" s="201" t="str">
        <f>IF(E3163="","",(Table1[[#This Row],[Debit USD]]-Table1[[#This Row],[Credit USD]]))</f>
        <v/>
      </c>
      <c r="AA3163" s="226"/>
      <c r="AB3163" s="255"/>
      <c r="AC3163" s="1"/>
      <c r="AD3163" s="15"/>
      <c r="AE3163" s="15" t="str">
        <f>IF(AND(OR(Table1[[#This Row],[Account]]="15030",Table1[[#This Row],[Account]]="15035",Table1[[#This Row],[Account]]="20150"),Table1[[#This Row],[Vendor ID]]=""),1,"")</f>
        <v/>
      </c>
      <c r="AF3163" s="15"/>
      <c r="AG3163" s="15"/>
      <c r="AH3163" s="15"/>
      <c r="AI3163" s="46" t="str">
        <f>IF(Table1[[#This Row],[Posting Date]]&lt;&gt;"","GJ-"&amp;CountryID,"")</f>
        <v/>
      </c>
      <c r="AJ3163" s="59" t="str">
        <f>IF(Table1[[#This Row],[Posting Date]]&lt;&gt;"",Table1[[#This Row],[Posting Date]],"")</f>
        <v/>
      </c>
      <c r="AK3163" s="46"/>
      <c r="AL3163" s="46" t="str">
        <f>IF(Table1[[#This Row],[Description]]&lt;&gt;"",Table1[[#This Row],[Description]],"")</f>
        <v/>
      </c>
      <c r="AM3163" s="46" t="str">
        <f>IF(Table1[[#This Row],[Posting Date]]&lt;&gt;"",Table1[[#This Row],[Reference Number]],"")</f>
        <v/>
      </c>
      <c r="AN3163" s="46" t="str">
        <f>TRIM(Table1[[#This Row],[Line '#]])</f>
        <v/>
      </c>
      <c r="AO3163" s="46" t="str">
        <f>TRIM(Table1[[#This Row],[Account]])</f>
        <v/>
      </c>
      <c r="AP3163" s="46" t="str">
        <f>IF(Table1[[#This Row],[Posting Date]]&lt;&gt;"",$D$5,"")</f>
        <v/>
      </c>
      <c r="AQ3163" s="46" t="str">
        <f>TRIM(Table1[[#This Row],[Departments-Prgrams]])</f>
        <v/>
      </c>
      <c r="AR3163" s="46" t="str">
        <f>TRIM(Table1[[#This Row],[Grant]])</f>
        <v/>
      </c>
      <c r="AS3163" s="46" t="str">
        <f>TRIM(Table1[[#This Row],[Staff ID]])</f>
        <v/>
      </c>
      <c r="AT3163" s="46" t="str">
        <f>IF(TRIM(Table1[[#This Row],[Budget Code]])=0,"",TRIM(Table1[[#This Row],[Budget Code]]))</f>
        <v/>
      </c>
      <c r="AU3163" s="46" t="str">
        <f>IF(Table1[[#This Row],[Line Description]]&lt;&gt;"",Table1[[#This Row],[Line Description]],"")</f>
        <v/>
      </c>
      <c r="AV3163" s="46" t="str">
        <f>IF(Table1[[#This Row],[Cur_Amount Debit]]&gt;0,ROUND(Table1[[#This Row],[Cur_Amount Debit]],2),"")</f>
        <v/>
      </c>
      <c r="AW3163" s="46" t="str">
        <f>IF(Table1[[#This Row],[Cur_Amount Credit]]&gt;0,ROUND(Table1[[#This Row],[Cur_Amount Credit]],2),"")</f>
        <v/>
      </c>
      <c r="AX3163" s="46" t="str">
        <f>LEFT(Table1[[#This Row],[Cur]],3)</f>
        <v/>
      </c>
      <c r="AY3163" s="59"/>
      <c r="AZ3163" s="46"/>
      <c r="BA3163" s="46" t="str">
        <f>IF(Table1[[#This Row],[Cur]]&lt;&gt;"",IF(Table1[[#This Row],[Cur]]="USD","",ExchangeRate),"")</f>
        <v/>
      </c>
      <c r="BB3163" s="46" t="str">
        <f>IF(Table1[[#This Row],[Grant]]&lt;&gt;"",VLOOKUP(Table1[[#This Row],[Grant]],Grants!B:D,3),"")</f>
        <v/>
      </c>
      <c r="BC3163" s="46" t="str">
        <f>TRIM(Table1[[#This Row],[Vendor ID]])</f>
        <v/>
      </c>
      <c r="BD3163">
        <f>IF(Table1[[#This Row],[Reference Number]]=Q3162,BD3162,BD3162+1)</f>
        <v>0</v>
      </c>
    </row>
    <row r="3164" spans="1:56" ht="11.25" customHeight="1" x14ac:dyDescent="0.25">
      <c r="A3164" s="1"/>
      <c r="B3164" s="88" t="str">
        <f>IF(Table1[[#This Row],[Posting Date]]&lt;&gt;"",IF(Table1[[#This Row],[Reference Number]]=Q3163,B3163+1,1),"")</f>
        <v/>
      </c>
      <c r="C3164" s="61"/>
      <c r="D3164" s="61"/>
      <c r="E3164" s="138"/>
      <c r="F3164" s="141" t="str">
        <f>IFERROR(IF(VLOOKUP(Table1[[#This Row],[Budget Code Description]],Dimentions!$X$6:$AC$139,2,FALSE)="","",VLOOKUP(Table1[[#This Row],[Budget Code Description]],Dimentions!$X$6:$AC$139,2,FALSE)),"")</f>
        <v/>
      </c>
      <c r="G3164" s="141"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1" t="str">
        <f>IFERROR(VLOOKUP(Table1[[#This Row],[Budget Code Description]],Table6[#All],8,FALSE),"")</f>
        <v/>
      </c>
      <c r="L3164" s="63"/>
      <c r="M3164" s="65" t="str">
        <f>IFERROR(VLOOKUP(Table1[[#This Row],[Staff ID]],Table2[],2,FALSE),"")</f>
        <v/>
      </c>
      <c r="N3164" s="209" t="str">
        <f>IFERROR(IF(VLOOKUP(Table1[[#This Row],[Budget Code Description]],Dimentions!$X$6:$AC$134,4,FALSE)="","",VLOOKUP(Table1[[#This Row],[Budget Code Description]],Dimentions!$X$6:$AC$134,4,FALSE)),"")</f>
        <v/>
      </c>
      <c r="O3164" s="65" t="str">
        <f>IFERROR(VLOOKUP(Table1[[#This Row],[Vendor ID]],Table549[],2,FALSE),"")</f>
        <v/>
      </c>
      <c r="P3164" s="63"/>
      <c r="Q3164" s="141" t="str">
        <f>IF(Table1[[#This Row],[Posting Date]]&lt;&gt;"",$D$9,"")</f>
        <v/>
      </c>
      <c r="R3164" s="157" t="str">
        <f>IF(Table1[[#This Row],[Posting Date]]&lt;&gt;"",$D$10,"")</f>
        <v/>
      </c>
      <c r="S3164" s="66"/>
      <c r="T3164" s="63"/>
      <c r="U3164" s="67"/>
      <c r="V3164" s="67"/>
      <c r="W3164" s="67" t="str">
        <f t="shared" si="53"/>
        <v/>
      </c>
      <c r="X3164" s="159" t="str">
        <f>IF(E3164="","",(IF(Table1[[#This Row],[Cur]]="USD",Table1[[#This Row],[Cur_Amount Debit]],Table1[[#This Row],[Cur_Amount Debit]]/Table1[[#This Row],[Exchange Rate]])))</f>
        <v/>
      </c>
      <c r="Y3164" s="159" t="str">
        <f>IF(E3164="","",(IF(Table1[[#This Row],[Cur]]="USD",Table1[[#This Row],[Cur_Amount Credit]],Table1[[#This Row],[Cur_Amount Credit]]/ExchangeRate)))</f>
        <v/>
      </c>
      <c r="Z3164" s="201" t="str">
        <f>IF(E3164="","",(Table1[[#This Row],[Debit USD]]-Table1[[#This Row],[Credit USD]]))</f>
        <v/>
      </c>
      <c r="AA3164" s="226"/>
      <c r="AB3164" s="255"/>
      <c r="AC3164" s="1"/>
      <c r="AD3164" s="15"/>
      <c r="AE3164" s="15" t="str">
        <f>IF(AND(OR(Table1[[#This Row],[Account]]="15030",Table1[[#This Row],[Account]]="15035",Table1[[#This Row],[Account]]="20150"),Table1[[#This Row],[Vendor ID]]=""),1,"")</f>
        <v/>
      </c>
      <c r="AF3164" s="15"/>
      <c r="AG3164" s="15"/>
      <c r="AH3164" s="15"/>
      <c r="AI3164" s="46" t="str">
        <f>IF(Table1[[#This Row],[Posting Date]]&lt;&gt;"","GJ-"&amp;CountryID,"")</f>
        <v/>
      </c>
      <c r="AJ3164" s="59" t="str">
        <f>IF(Table1[[#This Row],[Posting Date]]&lt;&gt;"",Table1[[#This Row],[Posting Date]],"")</f>
        <v/>
      </c>
      <c r="AK3164" s="46"/>
      <c r="AL3164" s="46" t="str">
        <f>IF(Table1[[#This Row],[Description]]&lt;&gt;"",Table1[[#This Row],[Description]],"")</f>
        <v/>
      </c>
      <c r="AM3164" s="46" t="str">
        <f>IF(Table1[[#This Row],[Posting Date]]&lt;&gt;"",Table1[[#This Row],[Reference Number]],"")</f>
        <v/>
      </c>
      <c r="AN3164" s="46" t="str">
        <f>TRIM(Table1[[#This Row],[Line '#]])</f>
        <v/>
      </c>
      <c r="AO3164" s="46" t="str">
        <f>TRIM(Table1[[#This Row],[Account]])</f>
        <v/>
      </c>
      <c r="AP3164" s="46" t="str">
        <f>IF(Table1[[#This Row],[Posting Date]]&lt;&gt;"",$D$5,"")</f>
        <v/>
      </c>
      <c r="AQ3164" s="46" t="str">
        <f>TRIM(Table1[[#This Row],[Departments-Prgrams]])</f>
        <v/>
      </c>
      <c r="AR3164" s="46" t="str">
        <f>TRIM(Table1[[#This Row],[Grant]])</f>
        <v/>
      </c>
      <c r="AS3164" s="46" t="str">
        <f>TRIM(Table1[[#This Row],[Staff ID]])</f>
        <v/>
      </c>
      <c r="AT3164" s="46" t="str">
        <f>IF(TRIM(Table1[[#This Row],[Budget Code]])=0,"",TRIM(Table1[[#This Row],[Budget Code]]))</f>
        <v/>
      </c>
      <c r="AU3164" s="46" t="str">
        <f>IF(Table1[[#This Row],[Line Description]]&lt;&gt;"",Table1[[#This Row],[Line Description]],"")</f>
        <v/>
      </c>
      <c r="AV3164" s="46" t="str">
        <f>IF(Table1[[#This Row],[Cur_Amount Debit]]&gt;0,ROUND(Table1[[#This Row],[Cur_Amount Debit]],2),"")</f>
        <v/>
      </c>
      <c r="AW3164" s="46" t="str">
        <f>IF(Table1[[#This Row],[Cur_Amount Credit]]&gt;0,ROUND(Table1[[#This Row],[Cur_Amount Credit]],2),"")</f>
        <v/>
      </c>
      <c r="AX3164" s="46" t="str">
        <f>LEFT(Table1[[#This Row],[Cur]],3)</f>
        <v/>
      </c>
      <c r="AY3164" s="59"/>
      <c r="AZ3164" s="46"/>
      <c r="BA3164" s="46" t="str">
        <f>IF(Table1[[#This Row],[Cur]]&lt;&gt;"",IF(Table1[[#This Row],[Cur]]="USD","",ExchangeRate),"")</f>
        <v/>
      </c>
      <c r="BB3164" s="46" t="str">
        <f>IF(Table1[[#This Row],[Grant]]&lt;&gt;"",VLOOKUP(Table1[[#This Row],[Grant]],Grants!B:D,3),"")</f>
        <v/>
      </c>
      <c r="BC3164" s="46" t="str">
        <f>TRIM(Table1[[#This Row],[Vendor ID]])</f>
        <v/>
      </c>
      <c r="BD3164">
        <f>IF(Table1[[#This Row],[Reference Number]]=Q3163,BD3163,BD3163+1)</f>
        <v>0</v>
      </c>
    </row>
    <row r="3165" spans="1:56" ht="11.25" customHeight="1" x14ac:dyDescent="0.25">
      <c r="A3165" s="1"/>
      <c r="B3165" s="88" t="str">
        <f>IF(Table1[[#This Row],[Posting Date]]&lt;&gt;"",IF(Table1[[#This Row],[Reference Number]]=Q3164,B3164+1,1),"")</f>
        <v/>
      </c>
      <c r="C3165" s="61"/>
      <c r="D3165" s="61"/>
      <c r="E3165" s="138"/>
      <c r="F3165" s="141" t="str">
        <f>IFERROR(IF(VLOOKUP(Table1[[#This Row],[Budget Code Description]],Dimentions!$X$6:$AC$139,2,FALSE)="","",VLOOKUP(Table1[[#This Row],[Budget Code Description]],Dimentions!$X$6:$AC$139,2,FALSE)),"")</f>
        <v/>
      </c>
      <c r="G3165" s="141"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1" t="str">
        <f>IFERROR(VLOOKUP(Table1[[#This Row],[Budget Code Description]],Table6[#All],8,FALSE),"")</f>
        <v/>
      </c>
      <c r="L3165" s="63"/>
      <c r="M3165" s="65" t="str">
        <f>IFERROR(VLOOKUP(Table1[[#This Row],[Staff ID]],Table2[],2,FALSE),"")</f>
        <v/>
      </c>
      <c r="N3165" s="209" t="str">
        <f>IFERROR(IF(VLOOKUP(Table1[[#This Row],[Budget Code Description]],Dimentions!$X$6:$AC$134,4,FALSE)="","",VLOOKUP(Table1[[#This Row],[Budget Code Description]],Dimentions!$X$6:$AC$134,4,FALSE)),"")</f>
        <v/>
      </c>
      <c r="O3165" s="65" t="str">
        <f>IFERROR(VLOOKUP(Table1[[#This Row],[Vendor ID]],Table549[],2,FALSE),"")</f>
        <v/>
      </c>
      <c r="P3165" s="63"/>
      <c r="Q3165" s="141" t="str">
        <f>IF(Table1[[#This Row],[Posting Date]]&lt;&gt;"",$D$9,"")</f>
        <v/>
      </c>
      <c r="R3165" s="157" t="str">
        <f>IF(Table1[[#This Row],[Posting Date]]&lt;&gt;"",$D$10,"")</f>
        <v/>
      </c>
      <c r="S3165" s="66"/>
      <c r="T3165" s="63"/>
      <c r="U3165" s="67"/>
      <c r="V3165" s="67"/>
      <c r="W3165" s="67" t="str">
        <f t="shared" si="53"/>
        <v/>
      </c>
      <c r="X3165" s="159" t="str">
        <f>IF(E3165="","",(IF(Table1[[#This Row],[Cur]]="USD",Table1[[#This Row],[Cur_Amount Debit]],Table1[[#This Row],[Cur_Amount Debit]]/Table1[[#This Row],[Exchange Rate]])))</f>
        <v/>
      </c>
      <c r="Y3165" s="159" t="str">
        <f>IF(E3165="","",(IF(Table1[[#This Row],[Cur]]="USD",Table1[[#This Row],[Cur_Amount Credit]],Table1[[#This Row],[Cur_Amount Credit]]/ExchangeRate)))</f>
        <v/>
      </c>
      <c r="Z3165" s="201" t="str">
        <f>IF(E3165="","",(Table1[[#This Row],[Debit USD]]-Table1[[#This Row],[Credit USD]]))</f>
        <v/>
      </c>
      <c r="AA3165" s="226"/>
      <c r="AB3165" s="255"/>
      <c r="AC3165" s="1"/>
      <c r="AD3165" s="15"/>
      <c r="AE3165" s="15" t="str">
        <f>IF(AND(OR(Table1[[#This Row],[Account]]="15030",Table1[[#This Row],[Account]]="15035",Table1[[#This Row],[Account]]="20150"),Table1[[#This Row],[Vendor ID]]=""),1,"")</f>
        <v/>
      </c>
      <c r="AF3165" s="15"/>
      <c r="AG3165" s="15"/>
      <c r="AH3165" s="15"/>
      <c r="AI3165" s="46" t="str">
        <f>IF(Table1[[#This Row],[Posting Date]]&lt;&gt;"","GJ-"&amp;CountryID,"")</f>
        <v/>
      </c>
      <c r="AJ3165" s="59" t="str">
        <f>IF(Table1[[#This Row],[Posting Date]]&lt;&gt;"",Table1[[#This Row],[Posting Date]],"")</f>
        <v/>
      </c>
      <c r="AK3165" s="46"/>
      <c r="AL3165" s="46" t="str">
        <f>IF(Table1[[#This Row],[Description]]&lt;&gt;"",Table1[[#This Row],[Description]],"")</f>
        <v/>
      </c>
      <c r="AM3165" s="46" t="str">
        <f>IF(Table1[[#This Row],[Posting Date]]&lt;&gt;"",Table1[[#This Row],[Reference Number]],"")</f>
        <v/>
      </c>
      <c r="AN3165" s="46" t="str">
        <f>TRIM(Table1[[#This Row],[Line '#]])</f>
        <v/>
      </c>
      <c r="AO3165" s="46" t="str">
        <f>TRIM(Table1[[#This Row],[Account]])</f>
        <v/>
      </c>
      <c r="AP3165" s="46" t="str">
        <f>IF(Table1[[#This Row],[Posting Date]]&lt;&gt;"",$D$5,"")</f>
        <v/>
      </c>
      <c r="AQ3165" s="46" t="str">
        <f>TRIM(Table1[[#This Row],[Departments-Prgrams]])</f>
        <v/>
      </c>
      <c r="AR3165" s="46" t="str">
        <f>TRIM(Table1[[#This Row],[Grant]])</f>
        <v/>
      </c>
      <c r="AS3165" s="46" t="str">
        <f>TRIM(Table1[[#This Row],[Staff ID]])</f>
        <v/>
      </c>
      <c r="AT3165" s="46" t="str">
        <f>IF(TRIM(Table1[[#This Row],[Budget Code]])=0,"",TRIM(Table1[[#This Row],[Budget Code]]))</f>
        <v/>
      </c>
      <c r="AU3165" s="46" t="str">
        <f>IF(Table1[[#This Row],[Line Description]]&lt;&gt;"",Table1[[#This Row],[Line Description]],"")</f>
        <v/>
      </c>
      <c r="AV3165" s="46" t="str">
        <f>IF(Table1[[#This Row],[Cur_Amount Debit]]&gt;0,ROUND(Table1[[#This Row],[Cur_Amount Debit]],2),"")</f>
        <v/>
      </c>
      <c r="AW3165" s="46" t="str">
        <f>IF(Table1[[#This Row],[Cur_Amount Credit]]&gt;0,ROUND(Table1[[#This Row],[Cur_Amount Credit]],2),"")</f>
        <v/>
      </c>
      <c r="AX3165" s="46" t="str">
        <f>LEFT(Table1[[#This Row],[Cur]],3)</f>
        <v/>
      </c>
      <c r="AY3165" s="59"/>
      <c r="AZ3165" s="46"/>
      <c r="BA3165" s="46" t="str">
        <f>IF(Table1[[#This Row],[Cur]]&lt;&gt;"",IF(Table1[[#This Row],[Cur]]="USD","",ExchangeRate),"")</f>
        <v/>
      </c>
      <c r="BB3165" s="46" t="str">
        <f>IF(Table1[[#This Row],[Grant]]&lt;&gt;"",VLOOKUP(Table1[[#This Row],[Grant]],Grants!B:D,3),"")</f>
        <v/>
      </c>
      <c r="BC3165" s="46" t="str">
        <f>TRIM(Table1[[#This Row],[Vendor ID]])</f>
        <v/>
      </c>
      <c r="BD3165">
        <f>IF(Table1[[#This Row],[Reference Number]]=Q3164,BD3164,BD3164+1)</f>
        <v>0</v>
      </c>
    </row>
    <row r="3166" spans="1:56" ht="11.25" customHeight="1" x14ac:dyDescent="0.25">
      <c r="A3166" s="1"/>
      <c r="B3166" s="88" t="str">
        <f>IF(Table1[[#This Row],[Posting Date]]&lt;&gt;"",IF(Table1[[#This Row],[Reference Number]]=Q3165,B3165+1,1),"")</f>
        <v/>
      </c>
      <c r="C3166" s="61"/>
      <c r="D3166" s="61"/>
      <c r="E3166" s="138"/>
      <c r="F3166" s="141" t="str">
        <f>IFERROR(IF(VLOOKUP(Table1[[#This Row],[Budget Code Description]],Dimentions!$X$6:$AC$139,2,FALSE)="","",VLOOKUP(Table1[[#This Row],[Budget Code Description]],Dimentions!$X$6:$AC$139,2,FALSE)),"")</f>
        <v/>
      </c>
      <c r="G3166" s="141"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1" t="str">
        <f>IFERROR(VLOOKUP(Table1[[#This Row],[Budget Code Description]],Table6[#All],8,FALSE),"")</f>
        <v/>
      </c>
      <c r="L3166" s="63"/>
      <c r="M3166" s="65" t="str">
        <f>IFERROR(VLOOKUP(Table1[[#This Row],[Staff ID]],Table2[],2,FALSE),"")</f>
        <v/>
      </c>
      <c r="N3166" s="209" t="str">
        <f>IFERROR(IF(VLOOKUP(Table1[[#This Row],[Budget Code Description]],Dimentions!$X$6:$AC$134,4,FALSE)="","",VLOOKUP(Table1[[#This Row],[Budget Code Description]],Dimentions!$X$6:$AC$134,4,FALSE)),"")</f>
        <v/>
      </c>
      <c r="O3166" s="65" t="str">
        <f>IFERROR(VLOOKUP(Table1[[#This Row],[Vendor ID]],Table549[],2,FALSE),"")</f>
        <v/>
      </c>
      <c r="P3166" s="63"/>
      <c r="Q3166" s="141" t="str">
        <f>IF(Table1[[#This Row],[Posting Date]]&lt;&gt;"",$D$9,"")</f>
        <v/>
      </c>
      <c r="R3166" s="157" t="str">
        <f>IF(Table1[[#This Row],[Posting Date]]&lt;&gt;"",$D$10,"")</f>
        <v/>
      </c>
      <c r="S3166" s="66"/>
      <c r="T3166" s="63"/>
      <c r="U3166" s="67"/>
      <c r="V3166" s="67"/>
      <c r="W3166" s="67" t="str">
        <f t="shared" si="53"/>
        <v/>
      </c>
      <c r="X3166" s="159" t="str">
        <f>IF(E3166="","",(IF(Table1[[#This Row],[Cur]]="USD",Table1[[#This Row],[Cur_Amount Debit]],Table1[[#This Row],[Cur_Amount Debit]]/Table1[[#This Row],[Exchange Rate]])))</f>
        <v/>
      </c>
      <c r="Y3166" s="159" t="str">
        <f>IF(E3166="","",(IF(Table1[[#This Row],[Cur]]="USD",Table1[[#This Row],[Cur_Amount Credit]],Table1[[#This Row],[Cur_Amount Credit]]/ExchangeRate)))</f>
        <v/>
      </c>
      <c r="Z3166" s="201" t="str">
        <f>IF(E3166="","",(Table1[[#This Row],[Debit USD]]-Table1[[#This Row],[Credit USD]]))</f>
        <v/>
      </c>
      <c r="AA3166" s="226"/>
      <c r="AB3166" s="255"/>
      <c r="AC3166" s="1"/>
      <c r="AD3166" s="15"/>
      <c r="AE3166" s="15" t="str">
        <f>IF(AND(OR(Table1[[#This Row],[Account]]="15030",Table1[[#This Row],[Account]]="15035",Table1[[#This Row],[Account]]="20150"),Table1[[#This Row],[Vendor ID]]=""),1,"")</f>
        <v/>
      </c>
      <c r="AF3166" s="15"/>
      <c r="AG3166" s="15"/>
      <c r="AH3166" s="15"/>
      <c r="AI3166" s="46" t="str">
        <f>IF(Table1[[#This Row],[Posting Date]]&lt;&gt;"","GJ-"&amp;CountryID,"")</f>
        <v/>
      </c>
      <c r="AJ3166" s="59" t="str">
        <f>IF(Table1[[#This Row],[Posting Date]]&lt;&gt;"",Table1[[#This Row],[Posting Date]],"")</f>
        <v/>
      </c>
      <c r="AK3166" s="46"/>
      <c r="AL3166" s="46" t="str">
        <f>IF(Table1[[#This Row],[Description]]&lt;&gt;"",Table1[[#This Row],[Description]],"")</f>
        <v/>
      </c>
      <c r="AM3166" s="46" t="str">
        <f>IF(Table1[[#This Row],[Posting Date]]&lt;&gt;"",Table1[[#This Row],[Reference Number]],"")</f>
        <v/>
      </c>
      <c r="AN3166" s="46" t="str">
        <f>TRIM(Table1[[#This Row],[Line '#]])</f>
        <v/>
      </c>
      <c r="AO3166" s="46" t="str">
        <f>TRIM(Table1[[#This Row],[Account]])</f>
        <v/>
      </c>
      <c r="AP3166" s="46" t="str">
        <f>IF(Table1[[#This Row],[Posting Date]]&lt;&gt;"",$D$5,"")</f>
        <v/>
      </c>
      <c r="AQ3166" s="46" t="str">
        <f>TRIM(Table1[[#This Row],[Departments-Prgrams]])</f>
        <v/>
      </c>
      <c r="AR3166" s="46" t="str">
        <f>TRIM(Table1[[#This Row],[Grant]])</f>
        <v/>
      </c>
      <c r="AS3166" s="46" t="str">
        <f>TRIM(Table1[[#This Row],[Staff ID]])</f>
        <v/>
      </c>
      <c r="AT3166" s="46" t="str">
        <f>IF(TRIM(Table1[[#This Row],[Budget Code]])=0,"",TRIM(Table1[[#This Row],[Budget Code]]))</f>
        <v/>
      </c>
      <c r="AU3166" s="46" t="str">
        <f>IF(Table1[[#This Row],[Line Description]]&lt;&gt;"",Table1[[#This Row],[Line Description]],"")</f>
        <v/>
      </c>
      <c r="AV3166" s="46" t="str">
        <f>IF(Table1[[#This Row],[Cur_Amount Debit]]&gt;0,ROUND(Table1[[#This Row],[Cur_Amount Debit]],2),"")</f>
        <v/>
      </c>
      <c r="AW3166" s="46" t="str">
        <f>IF(Table1[[#This Row],[Cur_Amount Credit]]&gt;0,ROUND(Table1[[#This Row],[Cur_Amount Credit]],2),"")</f>
        <v/>
      </c>
      <c r="AX3166" s="46" t="str">
        <f>LEFT(Table1[[#This Row],[Cur]],3)</f>
        <v/>
      </c>
      <c r="AY3166" s="59"/>
      <c r="AZ3166" s="46"/>
      <c r="BA3166" s="46" t="str">
        <f>IF(Table1[[#This Row],[Cur]]&lt;&gt;"",IF(Table1[[#This Row],[Cur]]="USD","",ExchangeRate),"")</f>
        <v/>
      </c>
      <c r="BB3166" s="46" t="str">
        <f>IF(Table1[[#This Row],[Grant]]&lt;&gt;"",VLOOKUP(Table1[[#This Row],[Grant]],Grants!B:D,3),"")</f>
        <v/>
      </c>
      <c r="BC3166" s="46" t="str">
        <f>TRIM(Table1[[#This Row],[Vendor ID]])</f>
        <v/>
      </c>
      <c r="BD3166">
        <f>IF(Table1[[#This Row],[Reference Number]]=Q3165,BD3165,BD3165+1)</f>
        <v>0</v>
      </c>
    </row>
    <row r="3167" spans="1:56" ht="11.25" customHeight="1" x14ac:dyDescent="0.25">
      <c r="A3167" s="1"/>
      <c r="B3167" s="88" t="str">
        <f>IF(Table1[[#This Row],[Posting Date]]&lt;&gt;"",IF(Table1[[#This Row],[Reference Number]]=Q3166,B3166+1,1),"")</f>
        <v/>
      </c>
      <c r="C3167" s="61"/>
      <c r="D3167" s="61"/>
      <c r="E3167" s="138"/>
      <c r="F3167" s="141" t="str">
        <f>IFERROR(IF(VLOOKUP(Table1[[#This Row],[Budget Code Description]],Dimentions!$X$6:$AC$139,2,FALSE)="","",VLOOKUP(Table1[[#This Row],[Budget Code Description]],Dimentions!$X$6:$AC$139,2,FALSE)),"")</f>
        <v/>
      </c>
      <c r="G3167" s="141"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1" t="str">
        <f>IFERROR(VLOOKUP(Table1[[#This Row],[Budget Code Description]],Table6[#All],8,FALSE),"")</f>
        <v/>
      </c>
      <c r="L3167" s="63"/>
      <c r="M3167" s="65" t="str">
        <f>IFERROR(VLOOKUP(Table1[[#This Row],[Staff ID]],Table2[],2,FALSE),"")</f>
        <v/>
      </c>
      <c r="N3167" s="209" t="str">
        <f>IFERROR(IF(VLOOKUP(Table1[[#This Row],[Budget Code Description]],Dimentions!$X$6:$AC$134,4,FALSE)="","",VLOOKUP(Table1[[#This Row],[Budget Code Description]],Dimentions!$X$6:$AC$134,4,FALSE)),"")</f>
        <v/>
      </c>
      <c r="O3167" s="65" t="str">
        <f>IFERROR(VLOOKUP(Table1[[#This Row],[Vendor ID]],Table549[],2,FALSE),"")</f>
        <v/>
      </c>
      <c r="P3167" s="63"/>
      <c r="Q3167" s="141" t="str">
        <f>IF(Table1[[#This Row],[Posting Date]]&lt;&gt;"",$D$9,"")</f>
        <v/>
      </c>
      <c r="R3167" s="157" t="str">
        <f>IF(Table1[[#This Row],[Posting Date]]&lt;&gt;"",$D$10,"")</f>
        <v/>
      </c>
      <c r="S3167" s="66"/>
      <c r="T3167" s="63"/>
      <c r="U3167" s="67"/>
      <c r="V3167" s="67"/>
      <c r="W3167" s="67" t="str">
        <f t="shared" si="53"/>
        <v/>
      </c>
      <c r="X3167" s="159" t="str">
        <f>IF(E3167="","",(IF(Table1[[#This Row],[Cur]]="USD",Table1[[#This Row],[Cur_Amount Debit]],Table1[[#This Row],[Cur_Amount Debit]]/Table1[[#This Row],[Exchange Rate]])))</f>
        <v/>
      </c>
      <c r="Y3167" s="159" t="str">
        <f>IF(E3167="","",(IF(Table1[[#This Row],[Cur]]="USD",Table1[[#This Row],[Cur_Amount Credit]],Table1[[#This Row],[Cur_Amount Credit]]/ExchangeRate)))</f>
        <v/>
      </c>
      <c r="Z3167" s="201" t="str">
        <f>IF(E3167="","",(Table1[[#This Row],[Debit USD]]-Table1[[#This Row],[Credit USD]]))</f>
        <v/>
      </c>
      <c r="AA3167" s="226"/>
      <c r="AB3167" s="255"/>
      <c r="AC3167" s="1"/>
      <c r="AD3167" s="15"/>
      <c r="AE3167" s="15" t="str">
        <f>IF(AND(OR(Table1[[#This Row],[Account]]="15030",Table1[[#This Row],[Account]]="15035",Table1[[#This Row],[Account]]="20150"),Table1[[#This Row],[Vendor ID]]=""),1,"")</f>
        <v/>
      </c>
      <c r="AF3167" s="15"/>
      <c r="AG3167" s="15"/>
      <c r="AH3167" s="15"/>
      <c r="AI3167" s="46" t="str">
        <f>IF(Table1[[#This Row],[Posting Date]]&lt;&gt;"","GJ-"&amp;CountryID,"")</f>
        <v/>
      </c>
      <c r="AJ3167" s="59" t="str">
        <f>IF(Table1[[#This Row],[Posting Date]]&lt;&gt;"",Table1[[#This Row],[Posting Date]],"")</f>
        <v/>
      </c>
      <c r="AK3167" s="46"/>
      <c r="AL3167" s="46" t="str">
        <f>IF(Table1[[#This Row],[Description]]&lt;&gt;"",Table1[[#This Row],[Description]],"")</f>
        <v/>
      </c>
      <c r="AM3167" s="46" t="str">
        <f>IF(Table1[[#This Row],[Posting Date]]&lt;&gt;"",Table1[[#This Row],[Reference Number]],"")</f>
        <v/>
      </c>
      <c r="AN3167" s="46" t="str">
        <f>TRIM(Table1[[#This Row],[Line '#]])</f>
        <v/>
      </c>
      <c r="AO3167" s="46" t="str">
        <f>TRIM(Table1[[#This Row],[Account]])</f>
        <v/>
      </c>
      <c r="AP3167" s="46" t="str">
        <f>IF(Table1[[#This Row],[Posting Date]]&lt;&gt;"",$D$5,"")</f>
        <v/>
      </c>
      <c r="AQ3167" s="46" t="str">
        <f>TRIM(Table1[[#This Row],[Departments-Prgrams]])</f>
        <v/>
      </c>
      <c r="AR3167" s="46" t="str">
        <f>TRIM(Table1[[#This Row],[Grant]])</f>
        <v/>
      </c>
      <c r="AS3167" s="46" t="str">
        <f>TRIM(Table1[[#This Row],[Staff ID]])</f>
        <v/>
      </c>
      <c r="AT3167" s="46" t="str">
        <f>IF(TRIM(Table1[[#This Row],[Budget Code]])=0,"",TRIM(Table1[[#This Row],[Budget Code]]))</f>
        <v/>
      </c>
      <c r="AU3167" s="46" t="str">
        <f>IF(Table1[[#This Row],[Line Description]]&lt;&gt;"",Table1[[#This Row],[Line Description]],"")</f>
        <v/>
      </c>
      <c r="AV3167" s="46" t="str">
        <f>IF(Table1[[#This Row],[Cur_Amount Debit]]&gt;0,ROUND(Table1[[#This Row],[Cur_Amount Debit]],2),"")</f>
        <v/>
      </c>
      <c r="AW3167" s="46" t="str">
        <f>IF(Table1[[#This Row],[Cur_Amount Credit]]&gt;0,ROUND(Table1[[#This Row],[Cur_Amount Credit]],2),"")</f>
        <v/>
      </c>
      <c r="AX3167" s="46" t="str">
        <f>LEFT(Table1[[#This Row],[Cur]],3)</f>
        <v/>
      </c>
      <c r="AY3167" s="59"/>
      <c r="AZ3167" s="46"/>
      <c r="BA3167" s="46" t="str">
        <f>IF(Table1[[#This Row],[Cur]]&lt;&gt;"",IF(Table1[[#This Row],[Cur]]="USD","",ExchangeRate),"")</f>
        <v/>
      </c>
      <c r="BB3167" s="46" t="str">
        <f>IF(Table1[[#This Row],[Grant]]&lt;&gt;"",VLOOKUP(Table1[[#This Row],[Grant]],Grants!B:D,3),"")</f>
        <v/>
      </c>
      <c r="BC3167" s="46" t="str">
        <f>TRIM(Table1[[#This Row],[Vendor ID]])</f>
        <v/>
      </c>
      <c r="BD3167">
        <f>IF(Table1[[#This Row],[Reference Number]]=Q3166,BD3166,BD3166+1)</f>
        <v>0</v>
      </c>
    </row>
    <row r="3168" spans="1:56" ht="11.25" customHeight="1" x14ac:dyDescent="0.25">
      <c r="A3168" s="1"/>
      <c r="B3168" s="88" t="str">
        <f>IF(Table1[[#This Row],[Posting Date]]&lt;&gt;"",IF(Table1[[#This Row],[Reference Number]]=Q3167,B3167+1,1),"")</f>
        <v/>
      </c>
      <c r="C3168" s="61"/>
      <c r="D3168" s="61"/>
      <c r="E3168" s="138"/>
      <c r="F3168" s="141" t="str">
        <f>IFERROR(IF(VLOOKUP(Table1[[#This Row],[Budget Code Description]],Dimentions!$X$6:$AC$139,2,FALSE)="","",VLOOKUP(Table1[[#This Row],[Budget Code Description]],Dimentions!$X$6:$AC$139,2,FALSE)),"")</f>
        <v/>
      </c>
      <c r="G3168" s="141"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1" t="str">
        <f>IFERROR(VLOOKUP(Table1[[#This Row],[Budget Code Description]],Table6[#All],8,FALSE),"")</f>
        <v/>
      </c>
      <c r="L3168" s="63"/>
      <c r="M3168" s="65" t="str">
        <f>IFERROR(VLOOKUP(Table1[[#This Row],[Staff ID]],Table2[],2,FALSE),"")</f>
        <v/>
      </c>
      <c r="N3168" s="209" t="str">
        <f>IFERROR(IF(VLOOKUP(Table1[[#This Row],[Budget Code Description]],Dimentions!$X$6:$AC$134,4,FALSE)="","",VLOOKUP(Table1[[#This Row],[Budget Code Description]],Dimentions!$X$6:$AC$134,4,FALSE)),"")</f>
        <v/>
      </c>
      <c r="O3168" s="65" t="str">
        <f>IFERROR(VLOOKUP(Table1[[#This Row],[Vendor ID]],Table549[],2,FALSE),"")</f>
        <v/>
      </c>
      <c r="P3168" s="63"/>
      <c r="Q3168" s="141" t="str">
        <f>IF(Table1[[#This Row],[Posting Date]]&lt;&gt;"",$D$9,"")</f>
        <v/>
      </c>
      <c r="R3168" s="157" t="str">
        <f>IF(Table1[[#This Row],[Posting Date]]&lt;&gt;"",$D$10,"")</f>
        <v/>
      </c>
      <c r="S3168" s="66"/>
      <c r="T3168" s="63"/>
      <c r="U3168" s="67"/>
      <c r="V3168" s="67"/>
      <c r="W3168" s="67" t="str">
        <f t="shared" si="53"/>
        <v/>
      </c>
      <c r="X3168" s="159" t="str">
        <f>IF(E3168="","",(IF(Table1[[#This Row],[Cur]]="USD",Table1[[#This Row],[Cur_Amount Debit]],Table1[[#This Row],[Cur_Amount Debit]]/Table1[[#This Row],[Exchange Rate]])))</f>
        <v/>
      </c>
      <c r="Y3168" s="159" t="str">
        <f>IF(E3168="","",(IF(Table1[[#This Row],[Cur]]="USD",Table1[[#This Row],[Cur_Amount Credit]],Table1[[#This Row],[Cur_Amount Credit]]/ExchangeRate)))</f>
        <v/>
      </c>
      <c r="Z3168" s="201" t="str">
        <f>IF(E3168="","",(Table1[[#This Row],[Debit USD]]-Table1[[#This Row],[Credit USD]]))</f>
        <v/>
      </c>
      <c r="AA3168" s="226"/>
      <c r="AB3168" s="255"/>
      <c r="AC3168" s="1"/>
      <c r="AD3168" s="15"/>
      <c r="AE3168" s="15" t="str">
        <f>IF(AND(OR(Table1[[#This Row],[Account]]="15030",Table1[[#This Row],[Account]]="15035",Table1[[#This Row],[Account]]="20150"),Table1[[#This Row],[Vendor ID]]=""),1,"")</f>
        <v/>
      </c>
      <c r="AF3168" s="15"/>
      <c r="AG3168" s="15"/>
      <c r="AH3168" s="15"/>
      <c r="AI3168" s="46" t="str">
        <f>IF(Table1[[#This Row],[Posting Date]]&lt;&gt;"","GJ-"&amp;CountryID,"")</f>
        <v/>
      </c>
      <c r="AJ3168" s="59" t="str">
        <f>IF(Table1[[#This Row],[Posting Date]]&lt;&gt;"",Table1[[#This Row],[Posting Date]],"")</f>
        <v/>
      </c>
      <c r="AK3168" s="46"/>
      <c r="AL3168" s="46" t="str">
        <f>IF(Table1[[#This Row],[Description]]&lt;&gt;"",Table1[[#This Row],[Description]],"")</f>
        <v/>
      </c>
      <c r="AM3168" s="46" t="str">
        <f>IF(Table1[[#This Row],[Posting Date]]&lt;&gt;"",Table1[[#This Row],[Reference Number]],"")</f>
        <v/>
      </c>
      <c r="AN3168" s="46" t="str">
        <f>TRIM(Table1[[#This Row],[Line '#]])</f>
        <v/>
      </c>
      <c r="AO3168" s="46" t="str">
        <f>TRIM(Table1[[#This Row],[Account]])</f>
        <v/>
      </c>
      <c r="AP3168" s="46" t="str">
        <f>IF(Table1[[#This Row],[Posting Date]]&lt;&gt;"",$D$5,"")</f>
        <v/>
      </c>
      <c r="AQ3168" s="46" t="str">
        <f>TRIM(Table1[[#This Row],[Departments-Prgrams]])</f>
        <v/>
      </c>
      <c r="AR3168" s="46" t="str">
        <f>TRIM(Table1[[#This Row],[Grant]])</f>
        <v/>
      </c>
      <c r="AS3168" s="46" t="str">
        <f>TRIM(Table1[[#This Row],[Staff ID]])</f>
        <v/>
      </c>
      <c r="AT3168" s="46" t="str">
        <f>IF(TRIM(Table1[[#This Row],[Budget Code]])=0,"",TRIM(Table1[[#This Row],[Budget Code]]))</f>
        <v/>
      </c>
      <c r="AU3168" s="46" t="str">
        <f>IF(Table1[[#This Row],[Line Description]]&lt;&gt;"",Table1[[#This Row],[Line Description]],"")</f>
        <v/>
      </c>
      <c r="AV3168" s="46" t="str">
        <f>IF(Table1[[#This Row],[Cur_Amount Debit]]&gt;0,ROUND(Table1[[#This Row],[Cur_Amount Debit]],2),"")</f>
        <v/>
      </c>
      <c r="AW3168" s="46" t="str">
        <f>IF(Table1[[#This Row],[Cur_Amount Credit]]&gt;0,ROUND(Table1[[#This Row],[Cur_Amount Credit]],2),"")</f>
        <v/>
      </c>
      <c r="AX3168" s="46" t="str">
        <f>LEFT(Table1[[#This Row],[Cur]],3)</f>
        <v/>
      </c>
      <c r="AY3168" s="59"/>
      <c r="AZ3168" s="46"/>
      <c r="BA3168" s="46" t="str">
        <f>IF(Table1[[#This Row],[Cur]]&lt;&gt;"",IF(Table1[[#This Row],[Cur]]="USD","",ExchangeRate),"")</f>
        <v/>
      </c>
      <c r="BB3168" s="46" t="str">
        <f>IF(Table1[[#This Row],[Grant]]&lt;&gt;"",VLOOKUP(Table1[[#This Row],[Grant]],Grants!B:D,3),"")</f>
        <v/>
      </c>
      <c r="BC3168" s="46" t="str">
        <f>TRIM(Table1[[#This Row],[Vendor ID]])</f>
        <v/>
      </c>
      <c r="BD3168">
        <f>IF(Table1[[#This Row],[Reference Number]]=Q3167,BD3167,BD3167+1)</f>
        <v>0</v>
      </c>
    </row>
    <row r="3169" spans="1:56" ht="11.25" customHeight="1" x14ac:dyDescent="0.25">
      <c r="A3169" s="1"/>
      <c r="B3169" s="88" t="str">
        <f>IF(Table1[[#This Row],[Posting Date]]&lt;&gt;"",IF(Table1[[#This Row],[Reference Number]]=Q3168,B3168+1,1),"")</f>
        <v/>
      </c>
      <c r="C3169" s="61"/>
      <c r="D3169" s="61"/>
      <c r="E3169" s="138"/>
      <c r="F3169" s="141" t="str">
        <f>IFERROR(IF(VLOOKUP(Table1[[#This Row],[Budget Code Description]],Dimentions!$X$6:$AC$139,2,FALSE)="","",VLOOKUP(Table1[[#This Row],[Budget Code Description]],Dimentions!$X$6:$AC$139,2,FALSE)),"")</f>
        <v/>
      </c>
      <c r="G3169" s="141"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1" t="str">
        <f>IFERROR(VLOOKUP(Table1[[#This Row],[Budget Code Description]],Table6[#All],8,FALSE),"")</f>
        <v/>
      </c>
      <c r="L3169" s="63"/>
      <c r="M3169" s="65" t="str">
        <f>IFERROR(VLOOKUP(Table1[[#This Row],[Staff ID]],Table2[],2,FALSE),"")</f>
        <v/>
      </c>
      <c r="N3169" s="209" t="str">
        <f>IFERROR(IF(VLOOKUP(Table1[[#This Row],[Budget Code Description]],Dimentions!$X$6:$AC$134,4,FALSE)="","",VLOOKUP(Table1[[#This Row],[Budget Code Description]],Dimentions!$X$6:$AC$134,4,FALSE)),"")</f>
        <v/>
      </c>
      <c r="O3169" s="65" t="str">
        <f>IFERROR(VLOOKUP(Table1[[#This Row],[Vendor ID]],Table549[],2,FALSE),"")</f>
        <v/>
      </c>
      <c r="P3169" s="63"/>
      <c r="Q3169" s="141" t="str">
        <f>IF(Table1[[#This Row],[Posting Date]]&lt;&gt;"",$D$9,"")</f>
        <v/>
      </c>
      <c r="R3169" s="157" t="str">
        <f>IF(Table1[[#This Row],[Posting Date]]&lt;&gt;"",$D$10,"")</f>
        <v/>
      </c>
      <c r="S3169" s="66"/>
      <c r="T3169" s="63"/>
      <c r="U3169" s="67"/>
      <c r="V3169" s="67"/>
      <c r="W3169" s="67" t="str">
        <f t="shared" si="53"/>
        <v/>
      </c>
      <c r="X3169" s="159" t="str">
        <f>IF(E3169="","",(IF(Table1[[#This Row],[Cur]]="USD",Table1[[#This Row],[Cur_Amount Debit]],Table1[[#This Row],[Cur_Amount Debit]]/Table1[[#This Row],[Exchange Rate]])))</f>
        <v/>
      </c>
      <c r="Y3169" s="159" t="str">
        <f>IF(E3169="","",(IF(Table1[[#This Row],[Cur]]="USD",Table1[[#This Row],[Cur_Amount Credit]],Table1[[#This Row],[Cur_Amount Credit]]/ExchangeRate)))</f>
        <v/>
      </c>
      <c r="Z3169" s="201" t="str">
        <f>IF(E3169="","",(Table1[[#This Row],[Debit USD]]-Table1[[#This Row],[Credit USD]]))</f>
        <v/>
      </c>
      <c r="AA3169" s="226"/>
      <c r="AB3169" s="255"/>
      <c r="AC3169" s="1"/>
      <c r="AD3169" s="15"/>
      <c r="AE3169" s="15" t="str">
        <f>IF(AND(OR(Table1[[#This Row],[Account]]="15030",Table1[[#This Row],[Account]]="15035",Table1[[#This Row],[Account]]="20150"),Table1[[#This Row],[Vendor ID]]=""),1,"")</f>
        <v/>
      </c>
      <c r="AF3169" s="15"/>
      <c r="AG3169" s="15"/>
      <c r="AH3169" s="15"/>
      <c r="AI3169" s="46" t="str">
        <f>IF(Table1[[#This Row],[Posting Date]]&lt;&gt;"","GJ-"&amp;CountryID,"")</f>
        <v/>
      </c>
      <c r="AJ3169" s="59" t="str">
        <f>IF(Table1[[#This Row],[Posting Date]]&lt;&gt;"",Table1[[#This Row],[Posting Date]],"")</f>
        <v/>
      </c>
      <c r="AK3169" s="46"/>
      <c r="AL3169" s="46" t="str">
        <f>IF(Table1[[#This Row],[Description]]&lt;&gt;"",Table1[[#This Row],[Description]],"")</f>
        <v/>
      </c>
      <c r="AM3169" s="46" t="str">
        <f>IF(Table1[[#This Row],[Posting Date]]&lt;&gt;"",Table1[[#This Row],[Reference Number]],"")</f>
        <v/>
      </c>
      <c r="AN3169" s="46" t="str">
        <f>TRIM(Table1[[#This Row],[Line '#]])</f>
        <v/>
      </c>
      <c r="AO3169" s="46" t="str">
        <f>TRIM(Table1[[#This Row],[Account]])</f>
        <v/>
      </c>
      <c r="AP3169" s="46" t="str">
        <f>IF(Table1[[#This Row],[Posting Date]]&lt;&gt;"",$D$5,"")</f>
        <v/>
      </c>
      <c r="AQ3169" s="46" t="str">
        <f>TRIM(Table1[[#This Row],[Departments-Prgrams]])</f>
        <v/>
      </c>
      <c r="AR3169" s="46" t="str">
        <f>TRIM(Table1[[#This Row],[Grant]])</f>
        <v/>
      </c>
      <c r="AS3169" s="46" t="str">
        <f>TRIM(Table1[[#This Row],[Staff ID]])</f>
        <v/>
      </c>
      <c r="AT3169" s="46" t="str">
        <f>IF(TRIM(Table1[[#This Row],[Budget Code]])=0,"",TRIM(Table1[[#This Row],[Budget Code]]))</f>
        <v/>
      </c>
      <c r="AU3169" s="46" t="str">
        <f>IF(Table1[[#This Row],[Line Description]]&lt;&gt;"",Table1[[#This Row],[Line Description]],"")</f>
        <v/>
      </c>
      <c r="AV3169" s="46" t="str">
        <f>IF(Table1[[#This Row],[Cur_Amount Debit]]&gt;0,ROUND(Table1[[#This Row],[Cur_Amount Debit]],2),"")</f>
        <v/>
      </c>
      <c r="AW3169" s="46" t="str">
        <f>IF(Table1[[#This Row],[Cur_Amount Credit]]&gt;0,ROUND(Table1[[#This Row],[Cur_Amount Credit]],2),"")</f>
        <v/>
      </c>
      <c r="AX3169" s="46" t="str">
        <f>LEFT(Table1[[#This Row],[Cur]],3)</f>
        <v/>
      </c>
      <c r="AY3169" s="59"/>
      <c r="AZ3169" s="46"/>
      <c r="BA3169" s="46" t="str">
        <f>IF(Table1[[#This Row],[Cur]]&lt;&gt;"",IF(Table1[[#This Row],[Cur]]="USD","",ExchangeRate),"")</f>
        <v/>
      </c>
      <c r="BB3169" s="46" t="str">
        <f>IF(Table1[[#This Row],[Grant]]&lt;&gt;"",VLOOKUP(Table1[[#This Row],[Grant]],Grants!B:D,3),"")</f>
        <v/>
      </c>
      <c r="BC3169" s="46" t="str">
        <f>TRIM(Table1[[#This Row],[Vendor ID]])</f>
        <v/>
      </c>
      <c r="BD3169">
        <f>IF(Table1[[#This Row],[Reference Number]]=Q3168,BD3168,BD3168+1)</f>
        <v>0</v>
      </c>
    </row>
    <row r="3170" spans="1:56" ht="11.25" customHeight="1" x14ac:dyDescent="0.25">
      <c r="A3170" s="1"/>
      <c r="B3170" s="88" t="str">
        <f>IF(Table1[[#This Row],[Posting Date]]&lt;&gt;"",IF(Table1[[#This Row],[Reference Number]]=Q3169,B3169+1,1),"")</f>
        <v/>
      </c>
      <c r="C3170" s="61"/>
      <c r="D3170" s="61"/>
      <c r="E3170" s="138"/>
      <c r="F3170" s="141" t="str">
        <f>IFERROR(IF(VLOOKUP(Table1[[#This Row],[Budget Code Description]],Dimentions!$X$6:$AC$139,2,FALSE)="","",VLOOKUP(Table1[[#This Row],[Budget Code Description]],Dimentions!$X$6:$AC$139,2,FALSE)),"")</f>
        <v/>
      </c>
      <c r="G3170" s="141"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1" t="str">
        <f>IFERROR(VLOOKUP(Table1[[#This Row],[Budget Code Description]],Table6[#All],8,FALSE),"")</f>
        <v/>
      </c>
      <c r="L3170" s="63"/>
      <c r="M3170" s="65" t="str">
        <f>IFERROR(VLOOKUP(Table1[[#This Row],[Staff ID]],Table2[],2,FALSE),"")</f>
        <v/>
      </c>
      <c r="N3170" s="209" t="str">
        <f>IFERROR(IF(VLOOKUP(Table1[[#This Row],[Budget Code Description]],Dimentions!$X$6:$AC$134,4,FALSE)="","",VLOOKUP(Table1[[#This Row],[Budget Code Description]],Dimentions!$X$6:$AC$134,4,FALSE)),"")</f>
        <v/>
      </c>
      <c r="O3170" s="65" t="str">
        <f>IFERROR(VLOOKUP(Table1[[#This Row],[Vendor ID]],Table549[],2,FALSE),"")</f>
        <v/>
      </c>
      <c r="P3170" s="63"/>
      <c r="Q3170" s="141" t="str">
        <f>IF(Table1[[#This Row],[Posting Date]]&lt;&gt;"",$D$9,"")</f>
        <v/>
      </c>
      <c r="R3170" s="157" t="str">
        <f>IF(Table1[[#This Row],[Posting Date]]&lt;&gt;"",$D$10,"")</f>
        <v/>
      </c>
      <c r="S3170" s="66"/>
      <c r="T3170" s="63"/>
      <c r="U3170" s="67"/>
      <c r="V3170" s="67"/>
      <c r="W3170" s="67" t="str">
        <f t="shared" si="53"/>
        <v/>
      </c>
      <c r="X3170" s="159" t="str">
        <f>IF(E3170="","",(IF(Table1[[#This Row],[Cur]]="USD",Table1[[#This Row],[Cur_Amount Debit]],Table1[[#This Row],[Cur_Amount Debit]]/Table1[[#This Row],[Exchange Rate]])))</f>
        <v/>
      </c>
      <c r="Y3170" s="159" t="str">
        <f>IF(E3170="","",(IF(Table1[[#This Row],[Cur]]="USD",Table1[[#This Row],[Cur_Amount Credit]],Table1[[#This Row],[Cur_Amount Credit]]/ExchangeRate)))</f>
        <v/>
      </c>
      <c r="Z3170" s="201" t="str">
        <f>IF(E3170="","",(Table1[[#This Row],[Debit USD]]-Table1[[#This Row],[Credit USD]]))</f>
        <v/>
      </c>
      <c r="AA3170" s="226"/>
      <c r="AB3170" s="255"/>
      <c r="AC3170" s="1"/>
      <c r="AD3170" s="15"/>
      <c r="AE3170" s="15" t="str">
        <f>IF(AND(OR(Table1[[#This Row],[Account]]="15030",Table1[[#This Row],[Account]]="15035",Table1[[#This Row],[Account]]="20150"),Table1[[#This Row],[Vendor ID]]=""),1,"")</f>
        <v/>
      </c>
      <c r="AF3170" s="15"/>
      <c r="AG3170" s="15"/>
      <c r="AH3170" s="15"/>
      <c r="AI3170" s="46" t="str">
        <f>IF(Table1[[#This Row],[Posting Date]]&lt;&gt;"","GJ-"&amp;CountryID,"")</f>
        <v/>
      </c>
      <c r="AJ3170" s="59" t="str">
        <f>IF(Table1[[#This Row],[Posting Date]]&lt;&gt;"",Table1[[#This Row],[Posting Date]],"")</f>
        <v/>
      </c>
      <c r="AK3170" s="46"/>
      <c r="AL3170" s="46" t="str">
        <f>IF(Table1[[#This Row],[Description]]&lt;&gt;"",Table1[[#This Row],[Description]],"")</f>
        <v/>
      </c>
      <c r="AM3170" s="46" t="str">
        <f>IF(Table1[[#This Row],[Posting Date]]&lt;&gt;"",Table1[[#This Row],[Reference Number]],"")</f>
        <v/>
      </c>
      <c r="AN3170" s="46" t="str">
        <f>TRIM(Table1[[#This Row],[Line '#]])</f>
        <v/>
      </c>
      <c r="AO3170" s="46" t="str">
        <f>TRIM(Table1[[#This Row],[Account]])</f>
        <v/>
      </c>
      <c r="AP3170" s="46" t="str">
        <f>IF(Table1[[#This Row],[Posting Date]]&lt;&gt;"",$D$5,"")</f>
        <v/>
      </c>
      <c r="AQ3170" s="46" t="str">
        <f>TRIM(Table1[[#This Row],[Departments-Prgrams]])</f>
        <v/>
      </c>
      <c r="AR3170" s="46" t="str">
        <f>TRIM(Table1[[#This Row],[Grant]])</f>
        <v/>
      </c>
      <c r="AS3170" s="46" t="str">
        <f>TRIM(Table1[[#This Row],[Staff ID]])</f>
        <v/>
      </c>
      <c r="AT3170" s="46" t="str">
        <f>IF(TRIM(Table1[[#This Row],[Budget Code]])=0,"",TRIM(Table1[[#This Row],[Budget Code]]))</f>
        <v/>
      </c>
      <c r="AU3170" s="46" t="str">
        <f>IF(Table1[[#This Row],[Line Description]]&lt;&gt;"",Table1[[#This Row],[Line Description]],"")</f>
        <v/>
      </c>
      <c r="AV3170" s="46" t="str">
        <f>IF(Table1[[#This Row],[Cur_Amount Debit]]&gt;0,ROUND(Table1[[#This Row],[Cur_Amount Debit]],2),"")</f>
        <v/>
      </c>
      <c r="AW3170" s="46" t="str">
        <f>IF(Table1[[#This Row],[Cur_Amount Credit]]&gt;0,ROUND(Table1[[#This Row],[Cur_Amount Credit]],2),"")</f>
        <v/>
      </c>
      <c r="AX3170" s="46" t="str">
        <f>LEFT(Table1[[#This Row],[Cur]],3)</f>
        <v/>
      </c>
      <c r="AY3170" s="59"/>
      <c r="AZ3170" s="46"/>
      <c r="BA3170" s="46" t="str">
        <f>IF(Table1[[#This Row],[Cur]]&lt;&gt;"",IF(Table1[[#This Row],[Cur]]="USD","",ExchangeRate),"")</f>
        <v/>
      </c>
      <c r="BB3170" s="46" t="str">
        <f>IF(Table1[[#This Row],[Grant]]&lt;&gt;"",VLOOKUP(Table1[[#This Row],[Grant]],Grants!B:D,3),"")</f>
        <v/>
      </c>
      <c r="BC3170" s="46" t="str">
        <f>TRIM(Table1[[#This Row],[Vendor ID]])</f>
        <v/>
      </c>
      <c r="BD3170">
        <f>IF(Table1[[#This Row],[Reference Number]]=Q3169,BD3169,BD3169+1)</f>
        <v>0</v>
      </c>
    </row>
    <row r="3171" spans="1:56" ht="11.25" customHeight="1" x14ac:dyDescent="0.25">
      <c r="A3171" s="1"/>
      <c r="B3171" s="88" t="str">
        <f>IF(Table1[[#This Row],[Posting Date]]&lt;&gt;"",IF(Table1[[#This Row],[Reference Number]]=Q3170,B3170+1,1),"")</f>
        <v/>
      </c>
      <c r="C3171" s="61"/>
      <c r="D3171" s="61"/>
      <c r="E3171" s="138"/>
      <c r="F3171" s="141" t="str">
        <f>IFERROR(IF(VLOOKUP(Table1[[#This Row],[Budget Code Description]],Dimentions!$X$6:$AC$139,2,FALSE)="","",VLOOKUP(Table1[[#This Row],[Budget Code Description]],Dimentions!$X$6:$AC$139,2,FALSE)),"")</f>
        <v/>
      </c>
      <c r="G3171" s="141"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1" t="str">
        <f>IFERROR(VLOOKUP(Table1[[#This Row],[Budget Code Description]],Table6[#All],8,FALSE),"")</f>
        <v/>
      </c>
      <c r="L3171" s="63"/>
      <c r="M3171" s="65" t="str">
        <f>IFERROR(VLOOKUP(Table1[[#This Row],[Staff ID]],Table2[],2,FALSE),"")</f>
        <v/>
      </c>
      <c r="N3171" s="209" t="str">
        <f>IFERROR(IF(VLOOKUP(Table1[[#This Row],[Budget Code Description]],Dimentions!$X$6:$AC$134,4,FALSE)="","",VLOOKUP(Table1[[#This Row],[Budget Code Description]],Dimentions!$X$6:$AC$134,4,FALSE)),"")</f>
        <v/>
      </c>
      <c r="O3171" s="65" t="str">
        <f>IFERROR(VLOOKUP(Table1[[#This Row],[Vendor ID]],Table549[],2,FALSE),"")</f>
        <v/>
      </c>
      <c r="P3171" s="63"/>
      <c r="Q3171" s="141" t="str">
        <f>IF(Table1[[#This Row],[Posting Date]]&lt;&gt;"",$D$9,"")</f>
        <v/>
      </c>
      <c r="R3171" s="157" t="str">
        <f>IF(Table1[[#This Row],[Posting Date]]&lt;&gt;"",$D$10,"")</f>
        <v/>
      </c>
      <c r="S3171" s="66"/>
      <c r="T3171" s="63"/>
      <c r="U3171" s="67"/>
      <c r="V3171" s="67"/>
      <c r="W3171" s="67" t="str">
        <f t="shared" si="53"/>
        <v/>
      </c>
      <c r="X3171" s="159" t="str">
        <f>IF(E3171="","",(IF(Table1[[#This Row],[Cur]]="USD",Table1[[#This Row],[Cur_Amount Debit]],Table1[[#This Row],[Cur_Amount Debit]]/Table1[[#This Row],[Exchange Rate]])))</f>
        <v/>
      </c>
      <c r="Y3171" s="159" t="str">
        <f>IF(E3171="","",(IF(Table1[[#This Row],[Cur]]="USD",Table1[[#This Row],[Cur_Amount Credit]],Table1[[#This Row],[Cur_Amount Credit]]/ExchangeRate)))</f>
        <v/>
      </c>
      <c r="Z3171" s="201" t="str">
        <f>IF(E3171="","",(Table1[[#This Row],[Debit USD]]-Table1[[#This Row],[Credit USD]]))</f>
        <v/>
      </c>
      <c r="AA3171" s="226"/>
      <c r="AB3171" s="255"/>
      <c r="AC3171" s="1"/>
      <c r="AD3171" s="15"/>
      <c r="AE3171" s="15" t="str">
        <f>IF(AND(OR(Table1[[#This Row],[Account]]="15030",Table1[[#This Row],[Account]]="15035",Table1[[#This Row],[Account]]="20150"),Table1[[#This Row],[Vendor ID]]=""),1,"")</f>
        <v/>
      </c>
      <c r="AF3171" s="15"/>
      <c r="AG3171" s="15"/>
      <c r="AH3171" s="15"/>
      <c r="AI3171" s="46" t="str">
        <f>IF(Table1[[#This Row],[Posting Date]]&lt;&gt;"","GJ-"&amp;CountryID,"")</f>
        <v/>
      </c>
      <c r="AJ3171" s="59" t="str">
        <f>IF(Table1[[#This Row],[Posting Date]]&lt;&gt;"",Table1[[#This Row],[Posting Date]],"")</f>
        <v/>
      </c>
      <c r="AK3171" s="46"/>
      <c r="AL3171" s="46" t="str">
        <f>IF(Table1[[#This Row],[Description]]&lt;&gt;"",Table1[[#This Row],[Description]],"")</f>
        <v/>
      </c>
      <c r="AM3171" s="46" t="str">
        <f>IF(Table1[[#This Row],[Posting Date]]&lt;&gt;"",Table1[[#This Row],[Reference Number]],"")</f>
        <v/>
      </c>
      <c r="AN3171" s="46" t="str">
        <f>TRIM(Table1[[#This Row],[Line '#]])</f>
        <v/>
      </c>
      <c r="AO3171" s="46" t="str">
        <f>TRIM(Table1[[#This Row],[Account]])</f>
        <v/>
      </c>
      <c r="AP3171" s="46" t="str">
        <f>IF(Table1[[#This Row],[Posting Date]]&lt;&gt;"",$D$5,"")</f>
        <v/>
      </c>
      <c r="AQ3171" s="46" t="str">
        <f>TRIM(Table1[[#This Row],[Departments-Prgrams]])</f>
        <v/>
      </c>
      <c r="AR3171" s="46" t="str">
        <f>TRIM(Table1[[#This Row],[Grant]])</f>
        <v/>
      </c>
      <c r="AS3171" s="46" t="str">
        <f>TRIM(Table1[[#This Row],[Staff ID]])</f>
        <v/>
      </c>
      <c r="AT3171" s="46" t="str">
        <f>IF(TRIM(Table1[[#This Row],[Budget Code]])=0,"",TRIM(Table1[[#This Row],[Budget Code]]))</f>
        <v/>
      </c>
      <c r="AU3171" s="46" t="str">
        <f>IF(Table1[[#This Row],[Line Description]]&lt;&gt;"",Table1[[#This Row],[Line Description]],"")</f>
        <v/>
      </c>
      <c r="AV3171" s="46" t="str">
        <f>IF(Table1[[#This Row],[Cur_Amount Debit]]&gt;0,ROUND(Table1[[#This Row],[Cur_Amount Debit]],2),"")</f>
        <v/>
      </c>
      <c r="AW3171" s="46" t="str">
        <f>IF(Table1[[#This Row],[Cur_Amount Credit]]&gt;0,ROUND(Table1[[#This Row],[Cur_Amount Credit]],2),"")</f>
        <v/>
      </c>
      <c r="AX3171" s="46" t="str">
        <f>LEFT(Table1[[#This Row],[Cur]],3)</f>
        <v/>
      </c>
      <c r="AY3171" s="59"/>
      <c r="AZ3171" s="46"/>
      <c r="BA3171" s="46" t="str">
        <f>IF(Table1[[#This Row],[Cur]]&lt;&gt;"",IF(Table1[[#This Row],[Cur]]="USD","",ExchangeRate),"")</f>
        <v/>
      </c>
      <c r="BB3171" s="46" t="str">
        <f>IF(Table1[[#This Row],[Grant]]&lt;&gt;"",VLOOKUP(Table1[[#This Row],[Grant]],Grants!B:D,3),"")</f>
        <v/>
      </c>
      <c r="BC3171" s="46" t="str">
        <f>TRIM(Table1[[#This Row],[Vendor ID]])</f>
        <v/>
      </c>
      <c r="BD3171">
        <f>IF(Table1[[#This Row],[Reference Number]]=Q3170,BD3170,BD3170+1)</f>
        <v>0</v>
      </c>
    </row>
    <row r="3172" spans="1:56" ht="11.25" customHeight="1" x14ac:dyDescent="0.25">
      <c r="A3172" s="1"/>
      <c r="B3172" s="88" t="str">
        <f>IF(Table1[[#This Row],[Posting Date]]&lt;&gt;"",IF(Table1[[#This Row],[Reference Number]]=Q3171,B3171+1,1),"")</f>
        <v/>
      </c>
      <c r="C3172" s="61"/>
      <c r="D3172" s="61"/>
      <c r="E3172" s="138"/>
      <c r="F3172" s="141" t="str">
        <f>IFERROR(IF(VLOOKUP(Table1[[#This Row],[Budget Code Description]],Dimentions!$X$6:$AC$139,2,FALSE)="","",VLOOKUP(Table1[[#This Row],[Budget Code Description]],Dimentions!$X$6:$AC$139,2,FALSE)),"")</f>
        <v/>
      </c>
      <c r="G3172" s="141"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1" t="str">
        <f>IFERROR(VLOOKUP(Table1[[#This Row],[Budget Code Description]],Table6[#All],8,FALSE),"")</f>
        <v/>
      </c>
      <c r="L3172" s="63"/>
      <c r="M3172" s="65" t="str">
        <f>IFERROR(VLOOKUP(Table1[[#This Row],[Staff ID]],Table2[],2,FALSE),"")</f>
        <v/>
      </c>
      <c r="N3172" s="209" t="str">
        <f>IFERROR(IF(VLOOKUP(Table1[[#This Row],[Budget Code Description]],Dimentions!$X$6:$AC$134,4,FALSE)="","",VLOOKUP(Table1[[#This Row],[Budget Code Description]],Dimentions!$X$6:$AC$134,4,FALSE)),"")</f>
        <v/>
      </c>
      <c r="O3172" s="65" t="str">
        <f>IFERROR(VLOOKUP(Table1[[#This Row],[Vendor ID]],Table549[],2,FALSE),"")</f>
        <v/>
      </c>
      <c r="P3172" s="63"/>
      <c r="Q3172" s="141" t="str">
        <f>IF(Table1[[#This Row],[Posting Date]]&lt;&gt;"",$D$9,"")</f>
        <v/>
      </c>
      <c r="R3172" s="157" t="str">
        <f>IF(Table1[[#This Row],[Posting Date]]&lt;&gt;"",$D$10,"")</f>
        <v/>
      </c>
      <c r="S3172" s="66"/>
      <c r="T3172" s="63"/>
      <c r="U3172" s="67"/>
      <c r="V3172" s="67"/>
      <c r="W3172" s="67" t="str">
        <f t="shared" si="53"/>
        <v/>
      </c>
      <c r="X3172" s="159" t="str">
        <f>IF(E3172="","",(IF(Table1[[#This Row],[Cur]]="USD",Table1[[#This Row],[Cur_Amount Debit]],Table1[[#This Row],[Cur_Amount Debit]]/Table1[[#This Row],[Exchange Rate]])))</f>
        <v/>
      </c>
      <c r="Y3172" s="159" t="str">
        <f>IF(E3172="","",(IF(Table1[[#This Row],[Cur]]="USD",Table1[[#This Row],[Cur_Amount Credit]],Table1[[#This Row],[Cur_Amount Credit]]/ExchangeRate)))</f>
        <v/>
      </c>
      <c r="Z3172" s="201" t="str">
        <f>IF(E3172="","",(Table1[[#This Row],[Debit USD]]-Table1[[#This Row],[Credit USD]]))</f>
        <v/>
      </c>
      <c r="AA3172" s="226"/>
      <c r="AB3172" s="255"/>
      <c r="AC3172" s="1"/>
      <c r="AD3172" s="15"/>
      <c r="AE3172" s="15" t="str">
        <f>IF(AND(OR(Table1[[#This Row],[Account]]="15030",Table1[[#This Row],[Account]]="15035",Table1[[#This Row],[Account]]="20150"),Table1[[#This Row],[Vendor ID]]=""),1,"")</f>
        <v/>
      </c>
      <c r="AF3172" s="15"/>
      <c r="AG3172" s="15"/>
      <c r="AH3172" s="15"/>
      <c r="AI3172" s="46" t="str">
        <f>IF(Table1[[#This Row],[Posting Date]]&lt;&gt;"","GJ-"&amp;CountryID,"")</f>
        <v/>
      </c>
      <c r="AJ3172" s="59" t="str">
        <f>IF(Table1[[#This Row],[Posting Date]]&lt;&gt;"",Table1[[#This Row],[Posting Date]],"")</f>
        <v/>
      </c>
      <c r="AK3172" s="46"/>
      <c r="AL3172" s="46" t="str">
        <f>IF(Table1[[#This Row],[Description]]&lt;&gt;"",Table1[[#This Row],[Description]],"")</f>
        <v/>
      </c>
      <c r="AM3172" s="46" t="str">
        <f>IF(Table1[[#This Row],[Posting Date]]&lt;&gt;"",Table1[[#This Row],[Reference Number]],"")</f>
        <v/>
      </c>
      <c r="AN3172" s="46" t="str">
        <f>TRIM(Table1[[#This Row],[Line '#]])</f>
        <v/>
      </c>
      <c r="AO3172" s="46" t="str">
        <f>TRIM(Table1[[#This Row],[Account]])</f>
        <v/>
      </c>
      <c r="AP3172" s="46" t="str">
        <f>IF(Table1[[#This Row],[Posting Date]]&lt;&gt;"",$D$5,"")</f>
        <v/>
      </c>
      <c r="AQ3172" s="46" t="str">
        <f>TRIM(Table1[[#This Row],[Departments-Prgrams]])</f>
        <v/>
      </c>
      <c r="AR3172" s="46" t="str">
        <f>TRIM(Table1[[#This Row],[Grant]])</f>
        <v/>
      </c>
      <c r="AS3172" s="46" t="str">
        <f>TRIM(Table1[[#This Row],[Staff ID]])</f>
        <v/>
      </c>
      <c r="AT3172" s="46" t="str">
        <f>IF(TRIM(Table1[[#This Row],[Budget Code]])=0,"",TRIM(Table1[[#This Row],[Budget Code]]))</f>
        <v/>
      </c>
      <c r="AU3172" s="46" t="str">
        <f>IF(Table1[[#This Row],[Line Description]]&lt;&gt;"",Table1[[#This Row],[Line Description]],"")</f>
        <v/>
      </c>
      <c r="AV3172" s="46" t="str">
        <f>IF(Table1[[#This Row],[Cur_Amount Debit]]&gt;0,ROUND(Table1[[#This Row],[Cur_Amount Debit]],2),"")</f>
        <v/>
      </c>
      <c r="AW3172" s="46" t="str">
        <f>IF(Table1[[#This Row],[Cur_Amount Credit]]&gt;0,ROUND(Table1[[#This Row],[Cur_Amount Credit]],2),"")</f>
        <v/>
      </c>
      <c r="AX3172" s="46" t="str">
        <f>LEFT(Table1[[#This Row],[Cur]],3)</f>
        <v/>
      </c>
      <c r="AY3172" s="59"/>
      <c r="AZ3172" s="46"/>
      <c r="BA3172" s="46" t="str">
        <f>IF(Table1[[#This Row],[Cur]]&lt;&gt;"",IF(Table1[[#This Row],[Cur]]="USD","",ExchangeRate),"")</f>
        <v/>
      </c>
      <c r="BB3172" s="46" t="str">
        <f>IF(Table1[[#This Row],[Grant]]&lt;&gt;"",VLOOKUP(Table1[[#This Row],[Grant]],Grants!B:D,3),"")</f>
        <v/>
      </c>
      <c r="BC3172" s="46" t="str">
        <f>TRIM(Table1[[#This Row],[Vendor ID]])</f>
        <v/>
      </c>
      <c r="BD3172">
        <f>IF(Table1[[#This Row],[Reference Number]]=Q3171,BD3171,BD3171+1)</f>
        <v>0</v>
      </c>
    </row>
    <row r="3173" spans="1:56" ht="11.25" customHeight="1" x14ac:dyDescent="0.25">
      <c r="A3173" s="1"/>
      <c r="B3173" s="88" t="str">
        <f>IF(Table1[[#This Row],[Posting Date]]&lt;&gt;"",IF(Table1[[#This Row],[Reference Number]]=Q3172,B3172+1,1),"")</f>
        <v/>
      </c>
      <c r="C3173" s="61"/>
      <c r="D3173" s="61"/>
      <c r="E3173" s="138"/>
      <c r="F3173" s="141" t="str">
        <f>IFERROR(IF(VLOOKUP(Table1[[#This Row],[Budget Code Description]],Dimentions!$X$6:$AC$139,2,FALSE)="","",VLOOKUP(Table1[[#This Row],[Budget Code Description]],Dimentions!$X$6:$AC$139,2,FALSE)),"")</f>
        <v/>
      </c>
      <c r="G3173" s="141"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1" t="str">
        <f>IFERROR(VLOOKUP(Table1[[#This Row],[Budget Code Description]],Table6[#All],8,FALSE),"")</f>
        <v/>
      </c>
      <c r="L3173" s="63"/>
      <c r="M3173" s="65" t="str">
        <f>IFERROR(VLOOKUP(Table1[[#This Row],[Staff ID]],Table2[],2,FALSE),"")</f>
        <v/>
      </c>
      <c r="N3173" s="209" t="str">
        <f>IFERROR(IF(VLOOKUP(Table1[[#This Row],[Budget Code Description]],Dimentions!$X$6:$AC$134,4,FALSE)="","",VLOOKUP(Table1[[#This Row],[Budget Code Description]],Dimentions!$X$6:$AC$134,4,FALSE)),"")</f>
        <v/>
      </c>
      <c r="O3173" s="65" t="str">
        <f>IFERROR(VLOOKUP(Table1[[#This Row],[Vendor ID]],Table549[],2,FALSE),"")</f>
        <v/>
      </c>
      <c r="P3173" s="63"/>
      <c r="Q3173" s="141" t="str">
        <f>IF(Table1[[#This Row],[Posting Date]]&lt;&gt;"",$D$9,"")</f>
        <v/>
      </c>
      <c r="R3173" s="157" t="str">
        <f>IF(Table1[[#This Row],[Posting Date]]&lt;&gt;"",$D$10,"")</f>
        <v/>
      </c>
      <c r="S3173" s="66"/>
      <c r="T3173" s="63"/>
      <c r="U3173" s="67"/>
      <c r="V3173" s="67"/>
      <c r="W3173" s="67" t="str">
        <f t="shared" si="53"/>
        <v/>
      </c>
      <c r="X3173" s="159" t="str">
        <f>IF(E3173="","",(IF(Table1[[#This Row],[Cur]]="USD",Table1[[#This Row],[Cur_Amount Debit]],Table1[[#This Row],[Cur_Amount Debit]]/Table1[[#This Row],[Exchange Rate]])))</f>
        <v/>
      </c>
      <c r="Y3173" s="159" t="str">
        <f>IF(E3173="","",(IF(Table1[[#This Row],[Cur]]="USD",Table1[[#This Row],[Cur_Amount Credit]],Table1[[#This Row],[Cur_Amount Credit]]/ExchangeRate)))</f>
        <v/>
      </c>
      <c r="Z3173" s="201" t="str">
        <f>IF(E3173="","",(Table1[[#This Row],[Debit USD]]-Table1[[#This Row],[Credit USD]]))</f>
        <v/>
      </c>
      <c r="AA3173" s="226"/>
      <c r="AB3173" s="255"/>
      <c r="AC3173" s="1"/>
      <c r="AD3173" s="15"/>
      <c r="AE3173" s="15" t="str">
        <f>IF(AND(OR(Table1[[#This Row],[Account]]="15030",Table1[[#This Row],[Account]]="15035",Table1[[#This Row],[Account]]="20150"),Table1[[#This Row],[Vendor ID]]=""),1,"")</f>
        <v/>
      </c>
      <c r="AF3173" s="15"/>
      <c r="AG3173" s="15"/>
      <c r="AH3173" s="15"/>
      <c r="AI3173" s="46" t="str">
        <f>IF(Table1[[#This Row],[Posting Date]]&lt;&gt;"","GJ-"&amp;CountryID,"")</f>
        <v/>
      </c>
      <c r="AJ3173" s="59" t="str">
        <f>IF(Table1[[#This Row],[Posting Date]]&lt;&gt;"",Table1[[#This Row],[Posting Date]],"")</f>
        <v/>
      </c>
      <c r="AK3173" s="46"/>
      <c r="AL3173" s="46" t="str">
        <f>IF(Table1[[#This Row],[Description]]&lt;&gt;"",Table1[[#This Row],[Description]],"")</f>
        <v/>
      </c>
      <c r="AM3173" s="46" t="str">
        <f>IF(Table1[[#This Row],[Posting Date]]&lt;&gt;"",Table1[[#This Row],[Reference Number]],"")</f>
        <v/>
      </c>
      <c r="AN3173" s="46" t="str">
        <f>TRIM(Table1[[#This Row],[Line '#]])</f>
        <v/>
      </c>
      <c r="AO3173" s="46" t="str">
        <f>TRIM(Table1[[#This Row],[Account]])</f>
        <v/>
      </c>
      <c r="AP3173" s="46" t="str">
        <f>IF(Table1[[#This Row],[Posting Date]]&lt;&gt;"",$D$5,"")</f>
        <v/>
      </c>
      <c r="AQ3173" s="46" t="str">
        <f>TRIM(Table1[[#This Row],[Departments-Prgrams]])</f>
        <v/>
      </c>
      <c r="AR3173" s="46" t="str">
        <f>TRIM(Table1[[#This Row],[Grant]])</f>
        <v/>
      </c>
      <c r="AS3173" s="46" t="str">
        <f>TRIM(Table1[[#This Row],[Staff ID]])</f>
        <v/>
      </c>
      <c r="AT3173" s="46" t="str">
        <f>IF(TRIM(Table1[[#This Row],[Budget Code]])=0,"",TRIM(Table1[[#This Row],[Budget Code]]))</f>
        <v/>
      </c>
      <c r="AU3173" s="46" t="str">
        <f>IF(Table1[[#This Row],[Line Description]]&lt;&gt;"",Table1[[#This Row],[Line Description]],"")</f>
        <v/>
      </c>
      <c r="AV3173" s="46" t="str">
        <f>IF(Table1[[#This Row],[Cur_Amount Debit]]&gt;0,ROUND(Table1[[#This Row],[Cur_Amount Debit]],2),"")</f>
        <v/>
      </c>
      <c r="AW3173" s="46" t="str">
        <f>IF(Table1[[#This Row],[Cur_Amount Credit]]&gt;0,ROUND(Table1[[#This Row],[Cur_Amount Credit]],2),"")</f>
        <v/>
      </c>
      <c r="AX3173" s="46" t="str">
        <f>LEFT(Table1[[#This Row],[Cur]],3)</f>
        <v/>
      </c>
      <c r="AY3173" s="59"/>
      <c r="AZ3173" s="46"/>
      <c r="BA3173" s="46" t="str">
        <f>IF(Table1[[#This Row],[Cur]]&lt;&gt;"",IF(Table1[[#This Row],[Cur]]="USD","",ExchangeRate),"")</f>
        <v/>
      </c>
      <c r="BB3173" s="46" t="str">
        <f>IF(Table1[[#This Row],[Grant]]&lt;&gt;"",VLOOKUP(Table1[[#This Row],[Grant]],Grants!B:D,3),"")</f>
        <v/>
      </c>
      <c r="BC3173" s="46" t="str">
        <f>TRIM(Table1[[#This Row],[Vendor ID]])</f>
        <v/>
      </c>
      <c r="BD3173">
        <f>IF(Table1[[#This Row],[Reference Number]]=Q3172,BD3172,BD3172+1)</f>
        <v>0</v>
      </c>
    </row>
    <row r="3174" spans="1:56" ht="11.25" customHeight="1" x14ac:dyDescent="0.25">
      <c r="A3174" s="1"/>
      <c r="B3174" s="88" t="str">
        <f>IF(Table1[[#This Row],[Posting Date]]&lt;&gt;"",IF(Table1[[#This Row],[Reference Number]]=Q3173,B3173+1,1),"")</f>
        <v/>
      </c>
      <c r="C3174" s="61"/>
      <c r="D3174" s="61"/>
      <c r="E3174" s="138"/>
      <c r="F3174" s="141" t="str">
        <f>IFERROR(IF(VLOOKUP(Table1[[#This Row],[Budget Code Description]],Dimentions!$X$6:$AC$139,2,FALSE)="","",VLOOKUP(Table1[[#This Row],[Budget Code Description]],Dimentions!$X$6:$AC$139,2,FALSE)),"")</f>
        <v/>
      </c>
      <c r="G3174" s="141"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1" t="str">
        <f>IFERROR(VLOOKUP(Table1[[#This Row],[Budget Code Description]],Table6[#All],8,FALSE),"")</f>
        <v/>
      </c>
      <c r="L3174" s="63"/>
      <c r="M3174" s="65" t="str">
        <f>IFERROR(VLOOKUP(Table1[[#This Row],[Staff ID]],Table2[],2,FALSE),"")</f>
        <v/>
      </c>
      <c r="N3174" s="209" t="str">
        <f>IFERROR(IF(VLOOKUP(Table1[[#This Row],[Budget Code Description]],Dimentions!$X$6:$AC$134,4,FALSE)="","",VLOOKUP(Table1[[#This Row],[Budget Code Description]],Dimentions!$X$6:$AC$134,4,FALSE)),"")</f>
        <v/>
      </c>
      <c r="O3174" s="65" t="str">
        <f>IFERROR(VLOOKUP(Table1[[#This Row],[Vendor ID]],Table549[],2,FALSE),"")</f>
        <v/>
      </c>
      <c r="P3174" s="63"/>
      <c r="Q3174" s="141" t="str">
        <f>IF(Table1[[#This Row],[Posting Date]]&lt;&gt;"",$D$9,"")</f>
        <v/>
      </c>
      <c r="R3174" s="157" t="str">
        <f>IF(Table1[[#This Row],[Posting Date]]&lt;&gt;"",$D$10,"")</f>
        <v/>
      </c>
      <c r="S3174" s="66"/>
      <c r="T3174" s="63"/>
      <c r="U3174" s="67"/>
      <c r="V3174" s="67"/>
      <c r="W3174" s="67" t="str">
        <f t="shared" si="53"/>
        <v/>
      </c>
      <c r="X3174" s="159" t="str">
        <f>IF(E3174="","",(IF(Table1[[#This Row],[Cur]]="USD",Table1[[#This Row],[Cur_Amount Debit]],Table1[[#This Row],[Cur_Amount Debit]]/Table1[[#This Row],[Exchange Rate]])))</f>
        <v/>
      </c>
      <c r="Y3174" s="159" t="str">
        <f>IF(E3174="","",(IF(Table1[[#This Row],[Cur]]="USD",Table1[[#This Row],[Cur_Amount Credit]],Table1[[#This Row],[Cur_Amount Credit]]/ExchangeRate)))</f>
        <v/>
      </c>
      <c r="Z3174" s="201" t="str">
        <f>IF(E3174="","",(Table1[[#This Row],[Debit USD]]-Table1[[#This Row],[Credit USD]]))</f>
        <v/>
      </c>
      <c r="AA3174" s="226"/>
      <c r="AB3174" s="255"/>
      <c r="AC3174" s="1"/>
      <c r="AD3174" s="15"/>
      <c r="AE3174" s="15" t="str">
        <f>IF(AND(OR(Table1[[#This Row],[Account]]="15030",Table1[[#This Row],[Account]]="15035",Table1[[#This Row],[Account]]="20150"),Table1[[#This Row],[Vendor ID]]=""),1,"")</f>
        <v/>
      </c>
      <c r="AF3174" s="15"/>
      <c r="AG3174" s="15"/>
      <c r="AH3174" s="15"/>
      <c r="AI3174" s="46" t="str">
        <f>IF(Table1[[#This Row],[Posting Date]]&lt;&gt;"","GJ-"&amp;CountryID,"")</f>
        <v/>
      </c>
      <c r="AJ3174" s="59" t="str">
        <f>IF(Table1[[#This Row],[Posting Date]]&lt;&gt;"",Table1[[#This Row],[Posting Date]],"")</f>
        <v/>
      </c>
      <c r="AK3174" s="46"/>
      <c r="AL3174" s="46" t="str">
        <f>IF(Table1[[#This Row],[Description]]&lt;&gt;"",Table1[[#This Row],[Description]],"")</f>
        <v/>
      </c>
      <c r="AM3174" s="46" t="str">
        <f>IF(Table1[[#This Row],[Posting Date]]&lt;&gt;"",Table1[[#This Row],[Reference Number]],"")</f>
        <v/>
      </c>
      <c r="AN3174" s="46" t="str">
        <f>TRIM(Table1[[#This Row],[Line '#]])</f>
        <v/>
      </c>
      <c r="AO3174" s="46" t="str">
        <f>TRIM(Table1[[#This Row],[Account]])</f>
        <v/>
      </c>
      <c r="AP3174" s="46" t="str">
        <f>IF(Table1[[#This Row],[Posting Date]]&lt;&gt;"",$D$5,"")</f>
        <v/>
      </c>
      <c r="AQ3174" s="46" t="str">
        <f>TRIM(Table1[[#This Row],[Departments-Prgrams]])</f>
        <v/>
      </c>
      <c r="AR3174" s="46" t="str">
        <f>TRIM(Table1[[#This Row],[Grant]])</f>
        <v/>
      </c>
      <c r="AS3174" s="46" t="str">
        <f>TRIM(Table1[[#This Row],[Staff ID]])</f>
        <v/>
      </c>
      <c r="AT3174" s="46" t="str">
        <f>IF(TRIM(Table1[[#This Row],[Budget Code]])=0,"",TRIM(Table1[[#This Row],[Budget Code]]))</f>
        <v/>
      </c>
      <c r="AU3174" s="46" t="str">
        <f>IF(Table1[[#This Row],[Line Description]]&lt;&gt;"",Table1[[#This Row],[Line Description]],"")</f>
        <v/>
      </c>
      <c r="AV3174" s="46" t="str">
        <f>IF(Table1[[#This Row],[Cur_Amount Debit]]&gt;0,ROUND(Table1[[#This Row],[Cur_Amount Debit]],2),"")</f>
        <v/>
      </c>
      <c r="AW3174" s="46" t="str">
        <f>IF(Table1[[#This Row],[Cur_Amount Credit]]&gt;0,ROUND(Table1[[#This Row],[Cur_Amount Credit]],2),"")</f>
        <v/>
      </c>
      <c r="AX3174" s="46" t="str">
        <f>LEFT(Table1[[#This Row],[Cur]],3)</f>
        <v/>
      </c>
      <c r="AY3174" s="59"/>
      <c r="AZ3174" s="46"/>
      <c r="BA3174" s="46" t="str">
        <f>IF(Table1[[#This Row],[Cur]]&lt;&gt;"",IF(Table1[[#This Row],[Cur]]="USD","",ExchangeRate),"")</f>
        <v/>
      </c>
      <c r="BB3174" s="46" t="str">
        <f>IF(Table1[[#This Row],[Grant]]&lt;&gt;"",VLOOKUP(Table1[[#This Row],[Grant]],Grants!B:D,3),"")</f>
        <v/>
      </c>
      <c r="BC3174" s="46" t="str">
        <f>TRIM(Table1[[#This Row],[Vendor ID]])</f>
        <v/>
      </c>
      <c r="BD3174">
        <f>IF(Table1[[#This Row],[Reference Number]]=Q3173,BD3173,BD3173+1)</f>
        <v>0</v>
      </c>
    </row>
    <row r="3175" spans="1:56" ht="11.25" customHeight="1" x14ac:dyDescent="0.25">
      <c r="A3175" s="1"/>
      <c r="B3175" s="88" t="str">
        <f>IF(Table1[[#This Row],[Posting Date]]&lt;&gt;"",IF(Table1[[#This Row],[Reference Number]]=Q3174,B3174+1,1),"")</f>
        <v/>
      </c>
      <c r="C3175" s="61"/>
      <c r="D3175" s="61"/>
      <c r="E3175" s="138"/>
      <c r="F3175" s="141" t="str">
        <f>IFERROR(IF(VLOOKUP(Table1[[#This Row],[Budget Code Description]],Dimentions!$X$6:$AC$139,2,FALSE)="","",VLOOKUP(Table1[[#This Row],[Budget Code Description]],Dimentions!$X$6:$AC$139,2,FALSE)),"")</f>
        <v/>
      </c>
      <c r="G3175" s="141"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1" t="str">
        <f>IFERROR(VLOOKUP(Table1[[#This Row],[Budget Code Description]],Table6[#All],8,FALSE),"")</f>
        <v/>
      </c>
      <c r="L3175" s="63"/>
      <c r="M3175" s="65" t="str">
        <f>IFERROR(VLOOKUP(Table1[[#This Row],[Staff ID]],Table2[],2,FALSE),"")</f>
        <v/>
      </c>
      <c r="N3175" s="209" t="str">
        <f>IFERROR(IF(VLOOKUP(Table1[[#This Row],[Budget Code Description]],Dimentions!$X$6:$AC$134,4,FALSE)="","",VLOOKUP(Table1[[#This Row],[Budget Code Description]],Dimentions!$X$6:$AC$134,4,FALSE)),"")</f>
        <v/>
      </c>
      <c r="O3175" s="65" t="str">
        <f>IFERROR(VLOOKUP(Table1[[#This Row],[Vendor ID]],Table549[],2,FALSE),"")</f>
        <v/>
      </c>
      <c r="P3175" s="63"/>
      <c r="Q3175" s="141" t="str">
        <f>IF(Table1[[#This Row],[Posting Date]]&lt;&gt;"",$D$9,"")</f>
        <v/>
      </c>
      <c r="R3175" s="157" t="str">
        <f>IF(Table1[[#This Row],[Posting Date]]&lt;&gt;"",$D$10,"")</f>
        <v/>
      </c>
      <c r="S3175" s="66"/>
      <c r="T3175" s="63"/>
      <c r="U3175" s="67"/>
      <c r="V3175" s="67"/>
      <c r="W3175" s="67" t="str">
        <f t="shared" si="53"/>
        <v/>
      </c>
      <c r="X3175" s="159" t="str">
        <f>IF(E3175="","",(IF(Table1[[#This Row],[Cur]]="USD",Table1[[#This Row],[Cur_Amount Debit]],Table1[[#This Row],[Cur_Amount Debit]]/Table1[[#This Row],[Exchange Rate]])))</f>
        <v/>
      </c>
      <c r="Y3175" s="159" t="str">
        <f>IF(E3175="","",(IF(Table1[[#This Row],[Cur]]="USD",Table1[[#This Row],[Cur_Amount Credit]],Table1[[#This Row],[Cur_Amount Credit]]/ExchangeRate)))</f>
        <v/>
      </c>
      <c r="Z3175" s="201" t="str">
        <f>IF(E3175="","",(Table1[[#This Row],[Debit USD]]-Table1[[#This Row],[Credit USD]]))</f>
        <v/>
      </c>
      <c r="AA3175" s="226"/>
      <c r="AB3175" s="255"/>
      <c r="AC3175" s="1"/>
      <c r="AD3175" s="15"/>
      <c r="AE3175" s="15" t="str">
        <f>IF(AND(OR(Table1[[#This Row],[Account]]="15030",Table1[[#This Row],[Account]]="15035",Table1[[#This Row],[Account]]="20150"),Table1[[#This Row],[Vendor ID]]=""),1,"")</f>
        <v/>
      </c>
      <c r="AF3175" s="15"/>
      <c r="AG3175" s="15"/>
      <c r="AH3175" s="15"/>
      <c r="AI3175" s="46" t="str">
        <f>IF(Table1[[#This Row],[Posting Date]]&lt;&gt;"","GJ-"&amp;CountryID,"")</f>
        <v/>
      </c>
      <c r="AJ3175" s="59" t="str">
        <f>IF(Table1[[#This Row],[Posting Date]]&lt;&gt;"",Table1[[#This Row],[Posting Date]],"")</f>
        <v/>
      </c>
      <c r="AK3175" s="46"/>
      <c r="AL3175" s="46" t="str">
        <f>IF(Table1[[#This Row],[Description]]&lt;&gt;"",Table1[[#This Row],[Description]],"")</f>
        <v/>
      </c>
      <c r="AM3175" s="46" t="str">
        <f>IF(Table1[[#This Row],[Posting Date]]&lt;&gt;"",Table1[[#This Row],[Reference Number]],"")</f>
        <v/>
      </c>
      <c r="AN3175" s="46" t="str">
        <f>TRIM(Table1[[#This Row],[Line '#]])</f>
        <v/>
      </c>
      <c r="AO3175" s="46" t="str">
        <f>TRIM(Table1[[#This Row],[Account]])</f>
        <v/>
      </c>
      <c r="AP3175" s="46" t="str">
        <f>IF(Table1[[#This Row],[Posting Date]]&lt;&gt;"",$D$5,"")</f>
        <v/>
      </c>
      <c r="AQ3175" s="46" t="str">
        <f>TRIM(Table1[[#This Row],[Departments-Prgrams]])</f>
        <v/>
      </c>
      <c r="AR3175" s="46" t="str">
        <f>TRIM(Table1[[#This Row],[Grant]])</f>
        <v/>
      </c>
      <c r="AS3175" s="46" t="str">
        <f>TRIM(Table1[[#This Row],[Staff ID]])</f>
        <v/>
      </c>
      <c r="AT3175" s="46" t="str">
        <f>IF(TRIM(Table1[[#This Row],[Budget Code]])=0,"",TRIM(Table1[[#This Row],[Budget Code]]))</f>
        <v/>
      </c>
      <c r="AU3175" s="46" t="str">
        <f>IF(Table1[[#This Row],[Line Description]]&lt;&gt;"",Table1[[#This Row],[Line Description]],"")</f>
        <v/>
      </c>
      <c r="AV3175" s="46" t="str">
        <f>IF(Table1[[#This Row],[Cur_Amount Debit]]&gt;0,ROUND(Table1[[#This Row],[Cur_Amount Debit]],2),"")</f>
        <v/>
      </c>
      <c r="AW3175" s="46" t="str">
        <f>IF(Table1[[#This Row],[Cur_Amount Credit]]&gt;0,ROUND(Table1[[#This Row],[Cur_Amount Credit]],2),"")</f>
        <v/>
      </c>
      <c r="AX3175" s="46" t="str">
        <f>LEFT(Table1[[#This Row],[Cur]],3)</f>
        <v/>
      </c>
      <c r="AY3175" s="59"/>
      <c r="AZ3175" s="46"/>
      <c r="BA3175" s="46" t="str">
        <f>IF(Table1[[#This Row],[Cur]]&lt;&gt;"",IF(Table1[[#This Row],[Cur]]="USD","",ExchangeRate),"")</f>
        <v/>
      </c>
      <c r="BB3175" s="46" t="str">
        <f>IF(Table1[[#This Row],[Grant]]&lt;&gt;"",VLOOKUP(Table1[[#This Row],[Grant]],Grants!B:D,3),"")</f>
        <v/>
      </c>
      <c r="BC3175" s="46" t="str">
        <f>TRIM(Table1[[#This Row],[Vendor ID]])</f>
        <v/>
      </c>
      <c r="BD3175">
        <f>IF(Table1[[#This Row],[Reference Number]]=Q3174,BD3174,BD3174+1)</f>
        <v>0</v>
      </c>
    </row>
    <row r="3176" spans="1:56" ht="11.25" customHeight="1" x14ac:dyDescent="0.25">
      <c r="A3176" s="1"/>
      <c r="B3176" s="88" t="str">
        <f>IF(Table1[[#This Row],[Posting Date]]&lt;&gt;"",IF(Table1[[#This Row],[Reference Number]]=Q3175,B3175+1,1),"")</f>
        <v/>
      </c>
      <c r="C3176" s="61"/>
      <c r="D3176" s="61"/>
      <c r="E3176" s="138"/>
      <c r="F3176" s="141" t="str">
        <f>IFERROR(IF(VLOOKUP(Table1[[#This Row],[Budget Code Description]],Dimentions!$X$6:$AC$139,2,FALSE)="","",VLOOKUP(Table1[[#This Row],[Budget Code Description]],Dimentions!$X$6:$AC$139,2,FALSE)),"")</f>
        <v/>
      </c>
      <c r="G3176" s="141"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1" t="str">
        <f>IFERROR(VLOOKUP(Table1[[#This Row],[Budget Code Description]],Table6[#All],8,FALSE),"")</f>
        <v/>
      </c>
      <c r="L3176" s="63"/>
      <c r="M3176" s="65" t="str">
        <f>IFERROR(VLOOKUP(Table1[[#This Row],[Staff ID]],Table2[],2,FALSE),"")</f>
        <v/>
      </c>
      <c r="N3176" s="209" t="str">
        <f>IFERROR(IF(VLOOKUP(Table1[[#This Row],[Budget Code Description]],Dimentions!$X$6:$AC$134,4,FALSE)="","",VLOOKUP(Table1[[#This Row],[Budget Code Description]],Dimentions!$X$6:$AC$134,4,FALSE)),"")</f>
        <v/>
      </c>
      <c r="O3176" s="65" t="str">
        <f>IFERROR(VLOOKUP(Table1[[#This Row],[Vendor ID]],Table549[],2,FALSE),"")</f>
        <v/>
      </c>
      <c r="P3176" s="63"/>
      <c r="Q3176" s="141" t="str">
        <f>IF(Table1[[#This Row],[Posting Date]]&lt;&gt;"",$D$9,"")</f>
        <v/>
      </c>
      <c r="R3176" s="157" t="str">
        <f>IF(Table1[[#This Row],[Posting Date]]&lt;&gt;"",$D$10,"")</f>
        <v/>
      </c>
      <c r="S3176" s="66"/>
      <c r="T3176" s="63"/>
      <c r="U3176" s="67"/>
      <c r="V3176" s="67"/>
      <c r="W3176" s="67" t="str">
        <f t="shared" si="53"/>
        <v/>
      </c>
      <c r="X3176" s="159" t="str">
        <f>IF(E3176="","",(IF(Table1[[#This Row],[Cur]]="USD",Table1[[#This Row],[Cur_Amount Debit]],Table1[[#This Row],[Cur_Amount Debit]]/Table1[[#This Row],[Exchange Rate]])))</f>
        <v/>
      </c>
      <c r="Y3176" s="159" t="str">
        <f>IF(E3176="","",(IF(Table1[[#This Row],[Cur]]="USD",Table1[[#This Row],[Cur_Amount Credit]],Table1[[#This Row],[Cur_Amount Credit]]/ExchangeRate)))</f>
        <v/>
      </c>
      <c r="Z3176" s="201" t="str">
        <f>IF(E3176="","",(Table1[[#This Row],[Debit USD]]-Table1[[#This Row],[Credit USD]]))</f>
        <v/>
      </c>
      <c r="AA3176" s="226"/>
      <c r="AB3176" s="255"/>
      <c r="AC3176" s="1"/>
      <c r="AD3176" s="15"/>
      <c r="AE3176" s="15" t="str">
        <f>IF(AND(OR(Table1[[#This Row],[Account]]="15030",Table1[[#This Row],[Account]]="15035",Table1[[#This Row],[Account]]="20150"),Table1[[#This Row],[Vendor ID]]=""),1,"")</f>
        <v/>
      </c>
      <c r="AF3176" s="15"/>
      <c r="AG3176" s="15"/>
      <c r="AH3176" s="15"/>
      <c r="AI3176" s="46" t="str">
        <f>IF(Table1[[#This Row],[Posting Date]]&lt;&gt;"","GJ-"&amp;CountryID,"")</f>
        <v/>
      </c>
      <c r="AJ3176" s="59" t="str">
        <f>IF(Table1[[#This Row],[Posting Date]]&lt;&gt;"",Table1[[#This Row],[Posting Date]],"")</f>
        <v/>
      </c>
      <c r="AK3176" s="46"/>
      <c r="AL3176" s="46" t="str">
        <f>IF(Table1[[#This Row],[Description]]&lt;&gt;"",Table1[[#This Row],[Description]],"")</f>
        <v/>
      </c>
      <c r="AM3176" s="46" t="str">
        <f>IF(Table1[[#This Row],[Posting Date]]&lt;&gt;"",Table1[[#This Row],[Reference Number]],"")</f>
        <v/>
      </c>
      <c r="AN3176" s="46" t="str">
        <f>TRIM(Table1[[#This Row],[Line '#]])</f>
        <v/>
      </c>
      <c r="AO3176" s="46" t="str">
        <f>TRIM(Table1[[#This Row],[Account]])</f>
        <v/>
      </c>
      <c r="AP3176" s="46" t="str">
        <f>IF(Table1[[#This Row],[Posting Date]]&lt;&gt;"",$D$5,"")</f>
        <v/>
      </c>
      <c r="AQ3176" s="46" t="str">
        <f>TRIM(Table1[[#This Row],[Departments-Prgrams]])</f>
        <v/>
      </c>
      <c r="AR3176" s="46" t="str">
        <f>TRIM(Table1[[#This Row],[Grant]])</f>
        <v/>
      </c>
      <c r="AS3176" s="46" t="str">
        <f>TRIM(Table1[[#This Row],[Staff ID]])</f>
        <v/>
      </c>
      <c r="AT3176" s="46" t="str">
        <f>IF(TRIM(Table1[[#This Row],[Budget Code]])=0,"",TRIM(Table1[[#This Row],[Budget Code]]))</f>
        <v/>
      </c>
      <c r="AU3176" s="46" t="str">
        <f>IF(Table1[[#This Row],[Line Description]]&lt;&gt;"",Table1[[#This Row],[Line Description]],"")</f>
        <v/>
      </c>
      <c r="AV3176" s="46" t="str">
        <f>IF(Table1[[#This Row],[Cur_Amount Debit]]&gt;0,ROUND(Table1[[#This Row],[Cur_Amount Debit]],2),"")</f>
        <v/>
      </c>
      <c r="AW3176" s="46" t="str">
        <f>IF(Table1[[#This Row],[Cur_Amount Credit]]&gt;0,ROUND(Table1[[#This Row],[Cur_Amount Credit]],2),"")</f>
        <v/>
      </c>
      <c r="AX3176" s="46" t="str">
        <f>LEFT(Table1[[#This Row],[Cur]],3)</f>
        <v/>
      </c>
      <c r="AY3176" s="59"/>
      <c r="AZ3176" s="46"/>
      <c r="BA3176" s="46" t="str">
        <f>IF(Table1[[#This Row],[Cur]]&lt;&gt;"",IF(Table1[[#This Row],[Cur]]="USD","",ExchangeRate),"")</f>
        <v/>
      </c>
      <c r="BB3176" s="46" t="str">
        <f>IF(Table1[[#This Row],[Grant]]&lt;&gt;"",VLOOKUP(Table1[[#This Row],[Grant]],Grants!B:D,3),"")</f>
        <v/>
      </c>
      <c r="BC3176" s="46" t="str">
        <f>TRIM(Table1[[#This Row],[Vendor ID]])</f>
        <v/>
      </c>
      <c r="BD3176">
        <f>IF(Table1[[#This Row],[Reference Number]]=Q3175,BD3175,BD3175+1)</f>
        <v>0</v>
      </c>
    </row>
    <row r="3177" spans="1:56" ht="11.25" customHeight="1" x14ac:dyDescent="0.25">
      <c r="A3177" s="1"/>
      <c r="B3177" s="88" t="str">
        <f>IF(Table1[[#This Row],[Posting Date]]&lt;&gt;"",IF(Table1[[#This Row],[Reference Number]]=Q3176,B3176+1,1),"")</f>
        <v/>
      </c>
      <c r="C3177" s="61"/>
      <c r="D3177" s="61"/>
      <c r="E3177" s="138"/>
      <c r="F3177" s="141" t="str">
        <f>IFERROR(IF(VLOOKUP(Table1[[#This Row],[Budget Code Description]],Dimentions!$X$6:$AC$139,2,FALSE)="","",VLOOKUP(Table1[[#This Row],[Budget Code Description]],Dimentions!$X$6:$AC$139,2,FALSE)),"")</f>
        <v/>
      </c>
      <c r="G3177" s="141"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1" t="str">
        <f>IFERROR(VLOOKUP(Table1[[#This Row],[Budget Code Description]],Table6[#All],8,FALSE),"")</f>
        <v/>
      </c>
      <c r="L3177" s="63"/>
      <c r="M3177" s="65" t="str">
        <f>IFERROR(VLOOKUP(Table1[[#This Row],[Staff ID]],Table2[],2,FALSE),"")</f>
        <v/>
      </c>
      <c r="N3177" s="209" t="str">
        <f>IFERROR(IF(VLOOKUP(Table1[[#This Row],[Budget Code Description]],Dimentions!$X$6:$AC$134,4,FALSE)="","",VLOOKUP(Table1[[#This Row],[Budget Code Description]],Dimentions!$X$6:$AC$134,4,FALSE)),"")</f>
        <v/>
      </c>
      <c r="O3177" s="65" t="str">
        <f>IFERROR(VLOOKUP(Table1[[#This Row],[Vendor ID]],Table549[],2,FALSE),"")</f>
        <v/>
      </c>
      <c r="P3177" s="63"/>
      <c r="Q3177" s="141" t="str">
        <f>IF(Table1[[#This Row],[Posting Date]]&lt;&gt;"",$D$9,"")</f>
        <v/>
      </c>
      <c r="R3177" s="157" t="str">
        <f>IF(Table1[[#This Row],[Posting Date]]&lt;&gt;"",$D$10,"")</f>
        <v/>
      </c>
      <c r="S3177" s="66"/>
      <c r="T3177" s="63"/>
      <c r="U3177" s="67"/>
      <c r="V3177" s="67"/>
      <c r="W3177" s="67" t="str">
        <f t="shared" si="53"/>
        <v/>
      </c>
      <c r="X3177" s="159" t="str">
        <f>IF(E3177="","",(IF(Table1[[#This Row],[Cur]]="USD",Table1[[#This Row],[Cur_Amount Debit]],Table1[[#This Row],[Cur_Amount Debit]]/Table1[[#This Row],[Exchange Rate]])))</f>
        <v/>
      </c>
      <c r="Y3177" s="159" t="str">
        <f>IF(E3177="","",(IF(Table1[[#This Row],[Cur]]="USD",Table1[[#This Row],[Cur_Amount Credit]],Table1[[#This Row],[Cur_Amount Credit]]/ExchangeRate)))</f>
        <v/>
      </c>
      <c r="Z3177" s="201" t="str">
        <f>IF(E3177="","",(Table1[[#This Row],[Debit USD]]-Table1[[#This Row],[Credit USD]]))</f>
        <v/>
      </c>
      <c r="AA3177" s="226"/>
      <c r="AB3177" s="255"/>
      <c r="AC3177" s="1"/>
      <c r="AD3177" s="15"/>
      <c r="AE3177" s="15" t="str">
        <f>IF(AND(OR(Table1[[#This Row],[Account]]="15030",Table1[[#This Row],[Account]]="15035",Table1[[#This Row],[Account]]="20150"),Table1[[#This Row],[Vendor ID]]=""),1,"")</f>
        <v/>
      </c>
      <c r="AF3177" s="15"/>
      <c r="AG3177" s="15"/>
      <c r="AH3177" s="15"/>
      <c r="AI3177" s="46" t="str">
        <f>IF(Table1[[#This Row],[Posting Date]]&lt;&gt;"","GJ-"&amp;CountryID,"")</f>
        <v/>
      </c>
      <c r="AJ3177" s="59" t="str">
        <f>IF(Table1[[#This Row],[Posting Date]]&lt;&gt;"",Table1[[#This Row],[Posting Date]],"")</f>
        <v/>
      </c>
      <c r="AK3177" s="46"/>
      <c r="AL3177" s="46" t="str">
        <f>IF(Table1[[#This Row],[Description]]&lt;&gt;"",Table1[[#This Row],[Description]],"")</f>
        <v/>
      </c>
      <c r="AM3177" s="46" t="str">
        <f>IF(Table1[[#This Row],[Posting Date]]&lt;&gt;"",Table1[[#This Row],[Reference Number]],"")</f>
        <v/>
      </c>
      <c r="AN3177" s="46" t="str">
        <f>TRIM(Table1[[#This Row],[Line '#]])</f>
        <v/>
      </c>
      <c r="AO3177" s="46" t="str">
        <f>TRIM(Table1[[#This Row],[Account]])</f>
        <v/>
      </c>
      <c r="AP3177" s="46" t="str">
        <f>IF(Table1[[#This Row],[Posting Date]]&lt;&gt;"",$D$5,"")</f>
        <v/>
      </c>
      <c r="AQ3177" s="46" t="str">
        <f>TRIM(Table1[[#This Row],[Departments-Prgrams]])</f>
        <v/>
      </c>
      <c r="AR3177" s="46" t="str">
        <f>TRIM(Table1[[#This Row],[Grant]])</f>
        <v/>
      </c>
      <c r="AS3177" s="46" t="str">
        <f>TRIM(Table1[[#This Row],[Staff ID]])</f>
        <v/>
      </c>
      <c r="AT3177" s="46" t="str">
        <f>IF(TRIM(Table1[[#This Row],[Budget Code]])=0,"",TRIM(Table1[[#This Row],[Budget Code]]))</f>
        <v/>
      </c>
      <c r="AU3177" s="46" t="str">
        <f>IF(Table1[[#This Row],[Line Description]]&lt;&gt;"",Table1[[#This Row],[Line Description]],"")</f>
        <v/>
      </c>
      <c r="AV3177" s="46" t="str">
        <f>IF(Table1[[#This Row],[Cur_Amount Debit]]&gt;0,ROUND(Table1[[#This Row],[Cur_Amount Debit]],2),"")</f>
        <v/>
      </c>
      <c r="AW3177" s="46" t="str">
        <f>IF(Table1[[#This Row],[Cur_Amount Credit]]&gt;0,ROUND(Table1[[#This Row],[Cur_Amount Credit]],2),"")</f>
        <v/>
      </c>
      <c r="AX3177" s="46" t="str">
        <f>LEFT(Table1[[#This Row],[Cur]],3)</f>
        <v/>
      </c>
      <c r="AY3177" s="59"/>
      <c r="AZ3177" s="46"/>
      <c r="BA3177" s="46" t="str">
        <f>IF(Table1[[#This Row],[Cur]]&lt;&gt;"",IF(Table1[[#This Row],[Cur]]="USD","",ExchangeRate),"")</f>
        <v/>
      </c>
      <c r="BB3177" s="46" t="str">
        <f>IF(Table1[[#This Row],[Grant]]&lt;&gt;"",VLOOKUP(Table1[[#This Row],[Grant]],Grants!B:D,3),"")</f>
        <v/>
      </c>
      <c r="BC3177" s="46" t="str">
        <f>TRIM(Table1[[#This Row],[Vendor ID]])</f>
        <v/>
      </c>
      <c r="BD3177">
        <f>IF(Table1[[#This Row],[Reference Number]]=Q3176,BD3176,BD3176+1)</f>
        <v>0</v>
      </c>
    </row>
    <row r="3178" spans="1:56" ht="11.25" customHeight="1" x14ac:dyDescent="0.25">
      <c r="A3178" s="1"/>
      <c r="B3178" s="88" t="str">
        <f>IF(Table1[[#This Row],[Posting Date]]&lt;&gt;"",IF(Table1[[#This Row],[Reference Number]]=Q3177,B3177+1,1),"")</f>
        <v/>
      </c>
      <c r="C3178" s="61"/>
      <c r="D3178" s="61"/>
      <c r="E3178" s="138"/>
      <c r="F3178" s="141" t="str">
        <f>IFERROR(IF(VLOOKUP(Table1[[#This Row],[Budget Code Description]],Dimentions!$X$6:$AC$139,2,FALSE)="","",VLOOKUP(Table1[[#This Row],[Budget Code Description]],Dimentions!$X$6:$AC$139,2,FALSE)),"")</f>
        <v/>
      </c>
      <c r="G3178" s="141"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1" t="str">
        <f>IFERROR(VLOOKUP(Table1[[#This Row],[Budget Code Description]],Table6[#All],8,FALSE),"")</f>
        <v/>
      </c>
      <c r="L3178" s="63"/>
      <c r="M3178" s="65" t="str">
        <f>IFERROR(VLOOKUP(Table1[[#This Row],[Staff ID]],Table2[],2,FALSE),"")</f>
        <v/>
      </c>
      <c r="N3178" s="209" t="str">
        <f>IFERROR(IF(VLOOKUP(Table1[[#This Row],[Budget Code Description]],Dimentions!$X$6:$AC$134,4,FALSE)="","",VLOOKUP(Table1[[#This Row],[Budget Code Description]],Dimentions!$X$6:$AC$134,4,FALSE)),"")</f>
        <v/>
      </c>
      <c r="O3178" s="65" t="str">
        <f>IFERROR(VLOOKUP(Table1[[#This Row],[Vendor ID]],Table549[],2,FALSE),"")</f>
        <v/>
      </c>
      <c r="P3178" s="63"/>
      <c r="Q3178" s="141" t="str">
        <f>IF(Table1[[#This Row],[Posting Date]]&lt;&gt;"",$D$9,"")</f>
        <v/>
      </c>
      <c r="R3178" s="157" t="str">
        <f>IF(Table1[[#This Row],[Posting Date]]&lt;&gt;"",$D$10,"")</f>
        <v/>
      </c>
      <c r="S3178" s="66"/>
      <c r="T3178" s="63"/>
      <c r="U3178" s="67"/>
      <c r="V3178" s="67"/>
      <c r="W3178" s="67" t="str">
        <f t="shared" si="53"/>
        <v/>
      </c>
      <c r="X3178" s="159" t="str">
        <f>IF(E3178="","",(IF(Table1[[#This Row],[Cur]]="USD",Table1[[#This Row],[Cur_Amount Debit]],Table1[[#This Row],[Cur_Amount Debit]]/Table1[[#This Row],[Exchange Rate]])))</f>
        <v/>
      </c>
      <c r="Y3178" s="159" t="str">
        <f>IF(E3178="","",(IF(Table1[[#This Row],[Cur]]="USD",Table1[[#This Row],[Cur_Amount Credit]],Table1[[#This Row],[Cur_Amount Credit]]/ExchangeRate)))</f>
        <v/>
      </c>
      <c r="Z3178" s="201" t="str">
        <f>IF(E3178="","",(Table1[[#This Row],[Debit USD]]-Table1[[#This Row],[Credit USD]]))</f>
        <v/>
      </c>
      <c r="AA3178" s="226"/>
      <c r="AB3178" s="255"/>
      <c r="AC3178" s="1"/>
      <c r="AD3178" s="15"/>
      <c r="AE3178" s="15" t="str">
        <f>IF(AND(OR(Table1[[#This Row],[Account]]="15030",Table1[[#This Row],[Account]]="15035",Table1[[#This Row],[Account]]="20150"),Table1[[#This Row],[Vendor ID]]=""),1,"")</f>
        <v/>
      </c>
      <c r="AF3178" s="15"/>
      <c r="AG3178" s="15"/>
      <c r="AH3178" s="15"/>
      <c r="AI3178" s="46" t="str">
        <f>IF(Table1[[#This Row],[Posting Date]]&lt;&gt;"","GJ-"&amp;CountryID,"")</f>
        <v/>
      </c>
      <c r="AJ3178" s="59" t="str">
        <f>IF(Table1[[#This Row],[Posting Date]]&lt;&gt;"",Table1[[#This Row],[Posting Date]],"")</f>
        <v/>
      </c>
      <c r="AK3178" s="46"/>
      <c r="AL3178" s="46" t="str">
        <f>IF(Table1[[#This Row],[Description]]&lt;&gt;"",Table1[[#This Row],[Description]],"")</f>
        <v/>
      </c>
      <c r="AM3178" s="46" t="str">
        <f>IF(Table1[[#This Row],[Posting Date]]&lt;&gt;"",Table1[[#This Row],[Reference Number]],"")</f>
        <v/>
      </c>
      <c r="AN3178" s="46" t="str">
        <f>TRIM(Table1[[#This Row],[Line '#]])</f>
        <v/>
      </c>
      <c r="AO3178" s="46" t="str">
        <f>TRIM(Table1[[#This Row],[Account]])</f>
        <v/>
      </c>
      <c r="AP3178" s="46" t="str">
        <f>IF(Table1[[#This Row],[Posting Date]]&lt;&gt;"",$D$5,"")</f>
        <v/>
      </c>
      <c r="AQ3178" s="46" t="str">
        <f>TRIM(Table1[[#This Row],[Departments-Prgrams]])</f>
        <v/>
      </c>
      <c r="AR3178" s="46" t="str">
        <f>TRIM(Table1[[#This Row],[Grant]])</f>
        <v/>
      </c>
      <c r="AS3178" s="46" t="str">
        <f>TRIM(Table1[[#This Row],[Staff ID]])</f>
        <v/>
      </c>
      <c r="AT3178" s="46" t="str">
        <f>IF(TRIM(Table1[[#This Row],[Budget Code]])=0,"",TRIM(Table1[[#This Row],[Budget Code]]))</f>
        <v/>
      </c>
      <c r="AU3178" s="46" t="str">
        <f>IF(Table1[[#This Row],[Line Description]]&lt;&gt;"",Table1[[#This Row],[Line Description]],"")</f>
        <v/>
      </c>
      <c r="AV3178" s="46" t="str">
        <f>IF(Table1[[#This Row],[Cur_Amount Debit]]&gt;0,ROUND(Table1[[#This Row],[Cur_Amount Debit]],2),"")</f>
        <v/>
      </c>
      <c r="AW3178" s="46" t="str">
        <f>IF(Table1[[#This Row],[Cur_Amount Credit]]&gt;0,ROUND(Table1[[#This Row],[Cur_Amount Credit]],2),"")</f>
        <v/>
      </c>
      <c r="AX3178" s="46" t="str">
        <f>LEFT(Table1[[#This Row],[Cur]],3)</f>
        <v/>
      </c>
      <c r="AY3178" s="59"/>
      <c r="AZ3178" s="46"/>
      <c r="BA3178" s="46" t="str">
        <f>IF(Table1[[#This Row],[Cur]]&lt;&gt;"",IF(Table1[[#This Row],[Cur]]="USD","",ExchangeRate),"")</f>
        <v/>
      </c>
      <c r="BB3178" s="46" t="str">
        <f>IF(Table1[[#This Row],[Grant]]&lt;&gt;"",VLOOKUP(Table1[[#This Row],[Grant]],Grants!B:D,3),"")</f>
        <v/>
      </c>
      <c r="BC3178" s="46" t="str">
        <f>TRIM(Table1[[#This Row],[Vendor ID]])</f>
        <v/>
      </c>
      <c r="BD3178">
        <f>IF(Table1[[#This Row],[Reference Number]]=Q3177,BD3177,BD3177+1)</f>
        <v>0</v>
      </c>
    </row>
    <row r="3179" spans="1:56" ht="11.25" customHeight="1" x14ac:dyDescent="0.25">
      <c r="A3179" s="1"/>
      <c r="B3179" s="88" t="str">
        <f>IF(Table1[[#This Row],[Posting Date]]&lt;&gt;"",IF(Table1[[#This Row],[Reference Number]]=Q3178,B3178+1,1),"")</f>
        <v/>
      </c>
      <c r="C3179" s="61"/>
      <c r="D3179" s="61"/>
      <c r="E3179" s="138"/>
      <c r="F3179" s="141" t="str">
        <f>IFERROR(IF(VLOOKUP(Table1[[#This Row],[Budget Code Description]],Dimentions!$X$6:$AC$139,2,FALSE)="","",VLOOKUP(Table1[[#This Row],[Budget Code Description]],Dimentions!$X$6:$AC$139,2,FALSE)),"")</f>
        <v/>
      </c>
      <c r="G3179" s="141"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1" t="str">
        <f>IFERROR(VLOOKUP(Table1[[#This Row],[Budget Code Description]],Table6[#All],8,FALSE),"")</f>
        <v/>
      </c>
      <c r="L3179" s="63"/>
      <c r="M3179" s="65" t="str">
        <f>IFERROR(VLOOKUP(Table1[[#This Row],[Staff ID]],Table2[],2,FALSE),"")</f>
        <v/>
      </c>
      <c r="N3179" s="209" t="str">
        <f>IFERROR(IF(VLOOKUP(Table1[[#This Row],[Budget Code Description]],Dimentions!$X$6:$AC$134,4,FALSE)="","",VLOOKUP(Table1[[#This Row],[Budget Code Description]],Dimentions!$X$6:$AC$134,4,FALSE)),"")</f>
        <v/>
      </c>
      <c r="O3179" s="65" t="str">
        <f>IFERROR(VLOOKUP(Table1[[#This Row],[Vendor ID]],Table549[],2,FALSE),"")</f>
        <v/>
      </c>
      <c r="P3179" s="63"/>
      <c r="Q3179" s="141" t="str">
        <f>IF(Table1[[#This Row],[Posting Date]]&lt;&gt;"",$D$9,"")</f>
        <v/>
      </c>
      <c r="R3179" s="157" t="str">
        <f>IF(Table1[[#This Row],[Posting Date]]&lt;&gt;"",$D$10,"")</f>
        <v/>
      </c>
      <c r="S3179" s="66"/>
      <c r="T3179" s="63"/>
      <c r="U3179" s="67"/>
      <c r="V3179" s="67"/>
      <c r="W3179" s="67" t="str">
        <f t="shared" si="53"/>
        <v/>
      </c>
      <c r="X3179" s="159" t="str">
        <f>IF(E3179="","",(IF(Table1[[#This Row],[Cur]]="USD",Table1[[#This Row],[Cur_Amount Debit]],Table1[[#This Row],[Cur_Amount Debit]]/Table1[[#This Row],[Exchange Rate]])))</f>
        <v/>
      </c>
      <c r="Y3179" s="159" t="str">
        <f>IF(E3179="","",(IF(Table1[[#This Row],[Cur]]="USD",Table1[[#This Row],[Cur_Amount Credit]],Table1[[#This Row],[Cur_Amount Credit]]/ExchangeRate)))</f>
        <v/>
      </c>
      <c r="Z3179" s="201" t="str">
        <f>IF(E3179="","",(Table1[[#This Row],[Debit USD]]-Table1[[#This Row],[Credit USD]]))</f>
        <v/>
      </c>
      <c r="AA3179" s="226"/>
      <c r="AB3179" s="255"/>
      <c r="AC3179" s="1"/>
      <c r="AD3179" s="15"/>
      <c r="AE3179" s="15" t="str">
        <f>IF(AND(OR(Table1[[#This Row],[Account]]="15030",Table1[[#This Row],[Account]]="15035",Table1[[#This Row],[Account]]="20150"),Table1[[#This Row],[Vendor ID]]=""),1,"")</f>
        <v/>
      </c>
      <c r="AF3179" s="15"/>
      <c r="AG3179" s="15"/>
      <c r="AH3179" s="15"/>
      <c r="AI3179" s="46" t="str">
        <f>IF(Table1[[#This Row],[Posting Date]]&lt;&gt;"","GJ-"&amp;CountryID,"")</f>
        <v/>
      </c>
      <c r="AJ3179" s="59" t="str">
        <f>IF(Table1[[#This Row],[Posting Date]]&lt;&gt;"",Table1[[#This Row],[Posting Date]],"")</f>
        <v/>
      </c>
      <c r="AK3179" s="46"/>
      <c r="AL3179" s="46" t="str">
        <f>IF(Table1[[#This Row],[Description]]&lt;&gt;"",Table1[[#This Row],[Description]],"")</f>
        <v/>
      </c>
      <c r="AM3179" s="46" t="str">
        <f>IF(Table1[[#This Row],[Posting Date]]&lt;&gt;"",Table1[[#This Row],[Reference Number]],"")</f>
        <v/>
      </c>
      <c r="AN3179" s="46" t="str">
        <f>TRIM(Table1[[#This Row],[Line '#]])</f>
        <v/>
      </c>
      <c r="AO3179" s="46" t="str">
        <f>TRIM(Table1[[#This Row],[Account]])</f>
        <v/>
      </c>
      <c r="AP3179" s="46" t="str">
        <f>IF(Table1[[#This Row],[Posting Date]]&lt;&gt;"",$D$5,"")</f>
        <v/>
      </c>
      <c r="AQ3179" s="46" t="str">
        <f>TRIM(Table1[[#This Row],[Departments-Prgrams]])</f>
        <v/>
      </c>
      <c r="AR3179" s="46" t="str">
        <f>TRIM(Table1[[#This Row],[Grant]])</f>
        <v/>
      </c>
      <c r="AS3179" s="46" t="str">
        <f>TRIM(Table1[[#This Row],[Staff ID]])</f>
        <v/>
      </c>
      <c r="AT3179" s="46" t="str">
        <f>IF(TRIM(Table1[[#This Row],[Budget Code]])=0,"",TRIM(Table1[[#This Row],[Budget Code]]))</f>
        <v/>
      </c>
      <c r="AU3179" s="46" t="str">
        <f>IF(Table1[[#This Row],[Line Description]]&lt;&gt;"",Table1[[#This Row],[Line Description]],"")</f>
        <v/>
      </c>
      <c r="AV3179" s="46" t="str">
        <f>IF(Table1[[#This Row],[Cur_Amount Debit]]&gt;0,ROUND(Table1[[#This Row],[Cur_Amount Debit]],2),"")</f>
        <v/>
      </c>
      <c r="AW3179" s="46" t="str">
        <f>IF(Table1[[#This Row],[Cur_Amount Credit]]&gt;0,ROUND(Table1[[#This Row],[Cur_Amount Credit]],2),"")</f>
        <v/>
      </c>
      <c r="AX3179" s="46" t="str">
        <f>LEFT(Table1[[#This Row],[Cur]],3)</f>
        <v/>
      </c>
      <c r="AY3179" s="59"/>
      <c r="AZ3179" s="46"/>
      <c r="BA3179" s="46" t="str">
        <f>IF(Table1[[#This Row],[Cur]]&lt;&gt;"",IF(Table1[[#This Row],[Cur]]="USD","",ExchangeRate),"")</f>
        <v/>
      </c>
      <c r="BB3179" s="46" t="str">
        <f>IF(Table1[[#This Row],[Grant]]&lt;&gt;"",VLOOKUP(Table1[[#This Row],[Grant]],Grants!B:D,3),"")</f>
        <v/>
      </c>
      <c r="BC3179" s="46" t="str">
        <f>TRIM(Table1[[#This Row],[Vendor ID]])</f>
        <v/>
      </c>
      <c r="BD3179">
        <f>IF(Table1[[#This Row],[Reference Number]]=Q3178,BD3178,BD3178+1)</f>
        <v>0</v>
      </c>
    </row>
    <row r="3180" spans="1:56" ht="11.25" customHeight="1" x14ac:dyDescent="0.25">
      <c r="A3180" s="1"/>
      <c r="B3180" s="88" t="str">
        <f>IF(Table1[[#This Row],[Posting Date]]&lt;&gt;"",IF(Table1[[#This Row],[Reference Number]]=Q3179,B3179+1,1),"")</f>
        <v/>
      </c>
      <c r="C3180" s="61"/>
      <c r="D3180" s="61"/>
      <c r="E3180" s="138"/>
      <c r="F3180" s="141" t="str">
        <f>IFERROR(IF(VLOOKUP(Table1[[#This Row],[Budget Code Description]],Dimentions!$X$6:$AC$139,2,FALSE)="","",VLOOKUP(Table1[[#This Row],[Budget Code Description]],Dimentions!$X$6:$AC$139,2,FALSE)),"")</f>
        <v/>
      </c>
      <c r="G3180" s="141" t="str">
        <f>IFERROR(VLOOKUP(Table1[[#This Row],[Budget Code Description]],Dimentions!$X$6:$AC$139,3,FALSE),"")</f>
        <v/>
      </c>
      <c r="H3180" s="64" t="str">
        <f>IFERROR(VLOOKUP(Table1[[#This Row],[Account]],Dimentions!$S$6:$V$233,2,FALSE),"")</f>
        <v/>
      </c>
      <c r="I3180" s="62">
        <f>_xlfn.NUMBERVALUE(LEFT(Table1[[#This Row],[Account]],1))</f>
        <v>0</v>
      </c>
      <c r="J3180" s="62" t="str">
        <f>IFERROR(VLOOKUP(Table1[[#This Row],[Budget Code Description]],Table6[#All],7,FALSE),"")</f>
        <v/>
      </c>
      <c r="K3180" s="141" t="str">
        <f>IFERROR(VLOOKUP(Table1[[#This Row],[Budget Code Description]],Table6[#All],8,FALSE),"")</f>
        <v/>
      </c>
      <c r="L3180" s="63"/>
      <c r="M3180" s="65" t="str">
        <f>IFERROR(VLOOKUP(Table1[[#This Row],[Staff ID]],Table2[],2,FALSE),"")</f>
        <v/>
      </c>
      <c r="N3180" s="209" t="str">
        <f>IFERROR(IF(VLOOKUP(Table1[[#This Row],[Budget Code Description]],Dimentions!$X$6:$AC$134,4,FALSE)="","",VLOOKUP(Table1[[#This Row],[Budget Code Description]],Dimentions!$X$6:$AC$134,4,FALSE)),"")</f>
        <v/>
      </c>
      <c r="O3180" s="65" t="str">
        <f>IFERROR(VLOOKUP(Table1[[#This Row],[Vendor ID]],Table549[],2,FALSE),"")</f>
        <v/>
      </c>
      <c r="P3180" s="63"/>
      <c r="Q3180" s="141" t="str">
        <f>IF(Table1[[#This Row],[Posting Date]]&lt;&gt;"",$D$9,"")</f>
        <v/>
      </c>
      <c r="R3180" s="157" t="str">
        <f>IF(Table1[[#This Row],[Posting Date]]&lt;&gt;"",$D$10,"")</f>
        <v/>
      </c>
      <c r="S3180" s="66"/>
      <c r="T3180" s="63"/>
      <c r="U3180" s="67"/>
      <c r="V3180" s="67"/>
      <c r="W3180" s="67" t="str">
        <f t="shared" si="53"/>
        <v/>
      </c>
      <c r="X3180" s="159" t="str">
        <f>IF(E3180="","",(IF(Table1[[#This Row],[Cur]]="USD",Table1[[#This Row],[Cur_Amount Debit]],Table1[[#This Row],[Cur_Amount Debit]]/Table1[[#This Row],[Exchange Rate]])))</f>
        <v/>
      </c>
      <c r="Y3180" s="159" t="str">
        <f>IF(E3180="","",(IF(Table1[[#This Row],[Cur]]="USD",Table1[[#This Row],[Cur_Amount Credit]],Table1[[#This Row],[Cur_Amount Credit]]/ExchangeRate)))</f>
        <v/>
      </c>
      <c r="Z3180" s="201" t="str">
        <f>IF(E3180="","",(Table1[[#This Row],[Debit USD]]-Table1[[#This Row],[Credit USD]]))</f>
        <v/>
      </c>
      <c r="AA3180" s="226"/>
      <c r="AB3180" s="255"/>
      <c r="AC3180" s="1"/>
      <c r="AD3180" s="15"/>
      <c r="AE3180" s="15" t="str">
        <f>IF(AND(OR(Table1[[#This Row],[Account]]="15030",Table1[[#This Row],[Account]]="15035",Table1[[#This Row],[Account]]="20150"),Table1[[#This Row],[Vendor ID]]=""),1,"")</f>
        <v/>
      </c>
      <c r="AF3180" s="15"/>
      <c r="AG3180" s="15"/>
      <c r="AH3180" s="15"/>
      <c r="AI3180" s="46" t="str">
        <f>IF(Table1[[#This Row],[Posting Date]]&lt;&gt;"","GJ-"&amp;CountryID,"")</f>
        <v/>
      </c>
      <c r="AJ3180" s="59" t="str">
        <f>IF(Table1[[#This Row],[Posting Date]]&lt;&gt;"",Table1[[#This Row],[Posting Date]],"")</f>
        <v/>
      </c>
      <c r="AK3180" s="46"/>
      <c r="AL3180" s="46" t="str">
        <f>IF(Table1[[#This Row],[Description]]&lt;&gt;"",Table1[[#This Row],[Description]],"")</f>
        <v/>
      </c>
      <c r="AM3180" s="46" t="str">
        <f>IF(Table1[[#This Row],[Posting Date]]&lt;&gt;"",Table1[[#This Row],[Reference Number]],"")</f>
        <v/>
      </c>
      <c r="AN3180" s="46" t="str">
        <f>TRIM(Table1[[#This Row],[Line '#]])</f>
        <v/>
      </c>
      <c r="AO3180" s="46" t="str">
        <f>TRIM(Table1[[#This Row],[Account]])</f>
        <v/>
      </c>
      <c r="AP3180" s="46" t="str">
        <f>IF(Table1[[#This Row],[Posting Date]]&lt;&gt;"",$D$5,"")</f>
        <v/>
      </c>
      <c r="AQ3180" s="46" t="str">
        <f>TRIM(Table1[[#This Row],[Departments-Prgrams]])</f>
        <v/>
      </c>
      <c r="AR3180" s="46" t="str">
        <f>TRIM(Table1[[#This Row],[Grant]])</f>
        <v/>
      </c>
      <c r="AS3180" s="46" t="str">
        <f>TRIM(Table1[[#This Row],[Staff ID]])</f>
        <v/>
      </c>
      <c r="AT3180" s="46" t="str">
        <f>IF(TRIM(Table1[[#This Row],[Budget Code]])=0,"",TRIM(Table1[[#This Row],[Budget Code]]))</f>
        <v/>
      </c>
      <c r="AU3180" s="46" t="str">
        <f>IF(Table1[[#This Row],[Line Description]]&lt;&gt;"",Table1[[#This Row],[Line Description]],"")</f>
        <v/>
      </c>
      <c r="AV3180" s="46" t="str">
        <f>IF(Table1[[#This Row],[Cur_Amount Debit]]&gt;0,ROUND(Table1[[#This Row],[Cur_Amount Debit]],2),"")</f>
        <v/>
      </c>
      <c r="AW3180" s="46" t="str">
        <f>IF(Table1[[#This Row],[Cur_Amount Credit]]&gt;0,ROUND(Table1[[#This Row],[Cur_Amount Credit]],2),"")</f>
        <v/>
      </c>
      <c r="AX3180" s="46" t="str">
        <f>LEFT(Table1[[#This Row],[Cur]],3)</f>
        <v/>
      </c>
      <c r="AY3180" s="59"/>
      <c r="AZ3180" s="46"/>
      <c r="BA3180" s="46" t="str">
        <f>IF(Table1[[#This Row],[Cur]]&lt;&gt;"",IF(Table1[[#This Row],[Cur]]="USD","",ExchangeRate),"")</f>
        <v/>
      </c>
      <c r="BB3180" s="46" t="str">
        <f>IF(Table1[[#This Row],[Grant]]&lt;&gt;"",VLOOKUP(Table1[[#This Row],[Grant]],Grants!B:D,3),"")</f>
        <v/>
      </c>
      <c r="BC3180" s="46" t="str">
        <f>TRIM(Table1[[#This Row],[Vendor ID]])</f>
        <v/>
      </c>
      <c r="BD3180">
        <f>IF(Table1[[#This Row],[Reference Number]]=Q3179,BD3179,BD3179+1)</f>
        <v>0</v>
      </c>
    </row>
    <row r="3181" spans="1:56" ht="11.25" customHeight="1" x14ac:dyDescent="0.25">
      <c r="A3181" s="1"/>
      <c r="B3181" s="88" t="str">
        <f>IF(Table1[[#This Row],[Posting Date]]&lt;&gt;"",IF(Table1[[#This Row],[Reference Number]]=Q3180,B3180+1,1),"")</f>
        <v/>
      </c>
      <c r="C3181" s="61"/>
      <c r="D3181" s="61"/>
      <c r="E3181" s="138"/>
      <c r="F3181" s="141" t="str">
        <f>IFERROR(IF(VLOOKUP(Table1[[#This Row],[Budget Code Description]],Dimentions!$X$6:$AC$139,2,FALSE)="","",VLOOKUP(Table1[[#This Row],[Budget Code Description]],Dimentions!$X$6:$AC$139,2,FALSE)),"")</f>
        <v/>
      </c>
      <c r="G3181" s="141" t="str">
        <f>IFERROR(VLOOKUP(Table1[[#This Row],[Budget Code Description]],Dimentions!$X$6:$AC$139,3,FALSE),"")</f>
        <v/>
      </c>
      <c r="H3181" s="64" t="str">
        <f>IFERROR(VLOOKUP(Table1[[#This Row],[Account]],Dimentions!$S$6:$V$233,2,FALSE),"")</f>
        <v/>
      </c>
      <c r="I3181" s="62">
        <f>_xlfn.NUMBERVALUE(LEFT(Table1[[#This Row],[Account]],1))</f>
        <v>0</v>
      </c>
      <c r="J3181" s="62" t="str">
        <f>IFERROR(VLOOKUP(Table1[[#This Row],[Budget Code Description]],Table6[#All],7,FALSE),"")</f>
        <v/>
      </c>
      <c r="K3181" s="141" t="str">
        <f>IFERROR(VLOOKUP(Table1[[#This Row],[Budget Code Description]],Table6[#All],8,FALSE),"")</f>
        <v/>
      </c>
      <c r="L3181" s="63"/>
      <c r="M3181" s="65" t="str">
        <f>IFERROR(VLOOKUP(Table1[[#This Row],[Staff ID]],Table2[],2,FALSE),"")</f>
        <v/>
      </c>
      <c r="N3181" s="209" t="str">
        <f>IFERROR(IF(VLOOKUP(Table1[[#This Row],[Budget Code Description]],Dimentions!$X$6:$AC$134,4,FALSE)="","",VLOOKUP(Table1[[#This Row],[Budget Code Description]],Dimentions!$X$6:$AC$134,4,FALSE)),"")</f>
        <v/>
      </c>
      <c r="O3181" s="65" t="str">
        <f>IFERROR(VLOOKUP(Table1[[#This Row],[Vendor ID]],Table549[],2,FALSE),"")</f>
        <v/>
      </c>
      <c r="P3181" s="63"/>
      <c r="Q3181" s="141" t="str">
        <f>IF(Table1[[#This Row],[Posting Date]]&lt;&gt;"",$D$9,"")</f>
        <v/>
      </c>
      <c r="R3181" s="157" t="str">
        <f>IF(Table1[[#This Row],[Posting Date]]&lt;&gt;"",$D$10,"")</f>
        <v/>
      </c>
      <c r="S3181" s="66"/>
      <c r="T3181" s="63"/>
      <c r="U3181" s="67"/>
      <c r="V3181" s="67"/>
      <c r="W3181" s="67" t="str">
        <f t="shared" si="53"/>
        <v/>
      </c>
      <c r="X3181" s="159" t="str">
        <f>IF(E3181="","",(IF(Table1[[#This Row],[Cur]]="USD",Table1[[#This Row],[Cur_Amount Debit]],Table1[[#This Row],[Cur_Amount Debit]]/Table1[[#This Row],[Exchange Rate]])))</f>
        <v/>
      </c>
      <c r="Y3181" s="159" t="str">
        <f>IF(E3181="","",(IF(Table1[[#This Row],[Cur]]="USD",Table1[[#This Row],[Cur_Amount Credit]],Table1[[#This Row],[Cur_Amount Credit]]/ExchangeRate)))</f>
        <v/>
      </c>
      <c r="Z3181" s="201" t="str">
        <f>IF(E3181="","",(Table1[[#This Row],[Debit USD]]-Table1[[#This Row],[Credit USD]]))</f>
        <v/>
      </c>
      <c r="AA3181" s="226"/>
      <c r="AB3181" s="255"/>
      <c r="AC3181" s="1"/>
      <c r="AD3181" s="15"/>
      <c r="AE3181" s="15" t="str">
        <f>IF(AND(OR(Table1[[#This Row],[Account]]="15030",Table1[[#This Row],[Account]]="15035",Table1[[#This Row],[Account]]="20150"),Table1[[#This Row],[Vendor ID]]=""),1,"")</f>
        <v/>
      </c>
      <c r="AF3181" s="15"/>
      <c r="AG3181" s="15"/>
      <c r="AH3181" s="15"/>
      <c r="AI3181" s="46" t="str">
        <f>IF(Table1[[#This Row],[Posting Date]]&lt;&gt;"","GJ-"&amp;CountryID,"")</f>
        <v/>
      </c>
      <c r="AJ3181" s="59" t="str">
        <f>IF(Table1[[#This Row],[Posting Date]]&lt;&gt;"",Table1[[#This Row],[Posting Date]],"")</f>
        <v/>
      </c>
      <c r="AK3181" s="46"/>
      <c r="AL3181" s="46" t="str">
        <f>IF(Table1[[#This Row],[Description]]&lt;&gt;"",Table1[[#This Row],[Description]],"")</f>
        <v/>
      </c>
      <c r="AM3181" s="46" t="str">
        <f>IF(Table1[[#This Row],[Posting Date]]&lt;&gt;"",Table1[[#This Row],[Reference Number]],"")</f>
        <v/>
      </c>
      <c r="AN3181" s="46" t="str">
        <f>TRIM(Table1[[#This Row],[Line '#]])</f>
        <v/>
      </c>
      <c r="AO3181" s="46" t="str">
        <f>TRIM(Table1[[#This Row],[Account]])</f>
        <v/>
      </c>
      <c r="AP3181" s="46" t="str">
        <f>IF(Table1[[#This Row],[Posting Date]]&lt;&gt;"",$D$5,"")</f>
        <v/>
      </c>
      <c r="AQ3181" s="46" t="str">
        <f>TRIM(Table1[[#This Row],[Departments-Prgrams]])</f>
        <v/>
      </c>
      <c r="AR3181" s="46" t="str">
        <f>TRIM(Table1[[#This Row],[Grant]])</f>
        <v/>
      </c>
      <c r="AS3181" s="46" t="str">
        <f>TRIM(Table1[[#This Row],[Staff ID]])</f>
        <v/>
      </c>
      <c r="AT3181" s="46" t="str">
        <f>IF(TRIM(Table1[[#This Row],[Budget Code]])=0,"",TRIM(Table1[[#This Row],[Budget Code]]))</f>
        <v/>
      </c>
      <c r="AU3181" s="46" t="str">
        <f>IF(Table1[[#This Row],[Line Description]]&lt;&gt;"",Table1[[#This Row],[Line Description]],"")</f>
        <v/>
      </c>
      <c r="AV3181" s="46" t="str">
        <f>IF(Table1[[#This Row],[Cur_Amount Debit]]&gt;0,ROUND(Table1[[#This Row],[Cur_Amount Debit]],2),"")</f>
        <v/>
      </c>
      <c r="AW3181" s="46" t="str">
        <f>IF(Table1[[#This Row],[Cur_Amount Credit]]&gt;0,ROUND(Table1[[#This Row],[Cur_Amount Credit]],2),"")</f>
        <v/>
      </c>
      <c r="AX3181" s="46" t="str">
        <f>LEFT(Table1[[#This Row],[Cur]],3)</f>
        <v/>
      </c>
      <c r="AY3181" s="59"/>
      <c r="AZ3181" s="46"/>
      <c r="BA3181" s="46" t="str">
        <f>IF(Table1[[#This Row],[Cur]]&lt;&gt;"",IF(Table1[[#This Row],[Cur]]="USD","",ExchangeRate),"")</f>
        <v/>
      </c>
      <c r="BB3181" s="46" t="str">
        <f>IF(Table1[[#This Row],[Grant]]&lt;&gt;"",VLOOKUP(Table1[[#This Row],[Grant]],Grants!B:D,3),"")</f>
        <v/>
      </c>
      <c r="BC3181" s="46" t="str">
        <f>TRIM(Table1[[#This Row],[Vendor ID]])</f>
        <v/>
      </c>
      <c r="BD3181">
        <f>IF(Table1[[#This Row],[Reference Number]]=Q3180,BD3180,BD3180+1)</f>
        <v>0</v>
      </c>
    </row>
    <row r="3182" spans="1:56" ht="11.25" customHeight="1" x14ac:dyDescent="0.25">
      <c r="A3182" s="1"/>
      <c r="B3182" s="88" t="str">
        <f>IF(Table1[[#This Row],[Posting Date]]&lt;&gt;"",IF(Table1[[#This Row],[Reference Number]]=Q3181,B3181+1,1),"")</f>
        <v/>
      </c>
      <c r="C3182" s="61"/>
      <c r="D3182" s="61"/>
      <c r="E3182" s="138"/>
      <c r="F3182" s="141" t="str">
        <f>IFERROR(IF(VLOOKUP(Table1[[#This Row],[Budget Code Description]],Dimentions!$X$6:$AC$139,2,FALSE)="","",VLOOKUP(Table1[[#This Row],[Budget Code Description]],Dimentions!$X$6:$AC$139,2,FALSE)),"")</f>
        <v/>
      </c>
      <c r="G3182" s="141" t="str">
        <f>IFERROR(VLOOKUP(Table1[[#This Row],[Budget Code Description]],Dimentions!$X$6:$AC$139,3,FALSE),"")</f>
        <v/>
      </c>
      <c r="H3182" s="64" t="str">
        <f>IFERROR(VLOOKUP(Table1[[#This Row],[Account]],Dimentions!$S$6:$V$233,2,FALSE),"")</f>
        <v/>
      </c>
      <c r="I3182" s="62">
        <f>_xlfn.NUMBERVALUE(LEFT(Table1[[#This Row],[Account]],1))</f>
        <v>0</v>
      </c>
      <c r="J3182" s="62" t="str">
        <f>IFERROR(VLOOKUP(Table1[[#This Row],[Budget Code Description]],Table6[#All],7,FALSE),"")</f>
        <v/>
      </c>
      <c r="K3182" s="141" t="str">
        <f>IFERROR(VLOOKUP(Table1[[#This Row],[Budget Code Description]],Table6[#All],8,FALSE),"")</f>
        <v/>
      </c>
      <c r="L3182" s="63"/>
      <c r="M3182" s="65" t="str">
        <f>IFERROR(VLOOKUP(Table1[[#This Row],[Staff ID]],Table2[],2,FALSE),"")</f>
        <v/>
      </c>
      <c r="N3182" s="209" t="str">
        <f>IFERROR(IF(VLOOKUP(Table1[[#This Row],[Budget Code Description]],Dimentions!$X$6:$AC$134,4,FALSE)="","",VLOOKUP(Table1[[#This Row],[Budget Code Description]],Dimentions!$X$6:$AC$134,4,FALSE)),"")</f>
        <v/>
      </c>
      <c r="O3182" s="65" t="str">
        <f>IFERROR(VLOOKUP(Table1[[#This Row],[Vendor ID]],Table549[],2,FALSE),"")</f>
        <v/>
      </c>
      <c r="P3182" s="63"/>
      <c r="Q3182" s="141" t="str">
        <f>IF(Table1[[#This Row],[Posting Date]]&lt;&gt;"",$D$9,"")</f>
        <v/>
      </c>
      <c r="R3182" s="157" t="str">
        <f>IF(Table1[[#This Row],[Posting Date]]&lt;&gt;"",$D$10,"")</f>
        <v/>
      </c>
      <c r="S3182" s="66"/>
      <c r="T3182" s="63"/>
      <c r="U3182" s="67"/>
      <c r="V3182" s="67"/>
      <c r="W3182" s="67" t="str">
        <f t="shared" ref="W3182" si="54">IF(E3182="","",(ExchangeRate))</f>
        <v/>
      </c>
      <c r="X3182" s="159" t="str">
        <f>IF(E3182="","",(IF(Table1[[#This Row],[Cur]]="USD",Table1[[#This Row],[Cur_Amount Debit]],Table1[[#This Row],[Cur_Amount Debit]]/Table1[[#This Row],[Exchange Rate]])))</f>
        <v/>
      </c>
      <c r="Y3182" s="159" t="str">
        <f>IF(E3182="","",(IF(Table1[[#This Row],[Cur]]="USD",Table1[[#This Row],[Cur_Amount Credit]],Table1[[#This Row],[Cur_Amount Credit]]/ExchangeRate)))</f>
        <v/>
      </c>
      <c r="Z3182" s="201" t="str">
        <f>IF(E3182="","",(Table1[[#This Row],[Debit USD]]-Table1[[#This Row],[Credit USD]]))</f>
        <v/>
      </c>
      <c r="AA3182" s="226"/>
      <c r="AB3182" s="255"/>
      <c r="AC3182" s="1"/>
      <c r="AD3182" s="15"/>
      <c r="AE3182" s="15" t="str">
        <f>IF(AND(OR(Table1[[#This Row],[Account]]="15030",Table1[[#This Row],[Account]]="15035",Table1[[#This Row],[Account]]="20150"),Table1[[#This Row],[Vendor ID]]=""),1,"")</f>
        <v/>
      </c>
      <c r="AF3182" s="15"/>
      <c r="AG3182" s="15"/>
      <c r="AH3182" s="15"/>
      <c r="AI3182" s="46" t="str">
        <f>IF(Table1[[#This Row],[Posting Date]]&lt;&gt;"","GJ-"&amp;CountryID,"")</f>
        <v/>
      </c>
      <c r="AJ3182" s="59" t="str">
        <f>IF(Table1[[#This Row],[Posting Date]]&lt;&gt;"",Table1[[#This Row],[Posting Date]],"")</f>
        <v/>
      </c>
      <c r="AK3182" s="46"/>
      <c r="AL3182" s="46" t="str">
        <f>IF(Table1[[#This Row],[Description]]&lt;&gt;"",Table1[[#This Row],[Description]],"")</f>
        <v/>
      </c>
      <c r="AM3182" s="46" t="str">
        <f>IF(Table1[[#This Row],[Posting Date]]&lt;&gt;"",Table1[[#This Row],[Reference Number]],"")</f>
        <v/>
      </c>
      <c r="AN3182" s="46" t="str">
        <f>TRIM(Table1[[#This Row],[Line '#]])</f>
        <v/>
      </c>
      <c r="AO3182" s="46" t="str">
        <f>TRIM(Table1[[#This Row],[Account]])</f>
        <v/>
      </c>
      <c r="AP3182" s="46" t="str">
        <f>IF(Table1[[#This Row],[Posting Date]]&lt;&gt;"",$D$5,"")</f>
        <v/>
      </c>
      <c r="AQ3182" s="46" t="str">
        <f>TRIM(Table1[[#This Row],[Departments-Prgrams]])</f>
        <v/>
      </c>
      <c r="AR3182" s="46" t="str">
        <f>TRIM(Table1[[#This Row],[Grant]])</f>
        <v/>
      </c>
      <c r="AS3182" s="46" t="str">
        <f>TRIM(Table1[[#This Row],[Staff ID]])</f>
        <v/>
      </c>
      <c r="AT3182" s="46" t="str">
        <f>IF(TRIM(Table1[[#This Row],[Budget Code]])=0,"",TRIM(Table1[[#This Row],[Budget Code]]))</f>
        <v/>
      </c>
      <c r="AU3182" s="46" t="str">
        <f>IF(Table1[[#This Row],[Line Description]]&lt;&gt;"",Table1[[#This Row],[Line Description]],"")</f>
        <v/>
      </c>
      <c r="AV3182" s="46" t="str">
        <f>IF(Table1[[#This Row],[Cur_Amount Debit]]&gt;0,ROUND(Table1[[#This Row],[Cur_Amount Debit]],2),"")</f>
        <v/>
      </c>
      <c r="AW3182" s="46" t="str">
        <f>IF(Table1[[#This Row],[Cur_Amount Credit]]&gt;0,ROUND(Table1[[#This Row],[Cur_Amount Credit]],2),"")</f>
        <v/>
      </c>
      <c r="AX3182" s="46" t="str">
        <f>LEFT(Table1[[#This Row],[Cur]],3)</f>
        <v/>
      </c>
      <c r="AY3182" s="59"/>
      <c r="AZ3182" s="46"/>
      <c r="BA3182" s="46" t="str">
        <f>IF(Table1[[#This Row],[Cur]]&lt;&gt;"",IF(Table1[[#This Row],[Cur]]="USD","",ExchangeRate),"")</f>
        <v/>
      </c>
      <c r="BB3182" s="46" t="str">
        <f>IF(Table1[[#This Row],[Grant]]&lt;&gt;"",VLOOKUP(Table1[[#This Row],[Grant]],Grants!B:D,3),"")</f>
        <v/>
      </c>
      <c r="BC3182" s="46" t="str">
        <f>TRIM(Table1[[#This Row],[Vendor ID]])</f>
        <v/>
      </c>
      <c r="BD3182">
        <f>IF(Table1[[#This Row],[Reference Number]]=Q3181,BD3181,BD3181+1)</f>
        <v>0</v>
      </c>
    </row>
    <row r="3183" spans="1:56" ht="11.25" customHeight="1" x14ac:dyDescent="0.25">
      <c r="A3183" s="1"/>
      <c r="B3183" s="88" t="str">
        <f>IF(Table1[[#This Row],[Posting Date]]&lt;&gt;"",IF(Table1[[#This Row],[Reference Number]]=Q3182,B3182+1,1),"")</f>
        <v/>
      </c>
      <c r="C3183" s="61"/>
      <c r="D3183" s="61"/>
      <c r="E3183" s="138"/>
      <c r="F3183" s="141" t="str">
        <f>IFERROR(IF(VLOOKUP(Table1[[#This Row],[Budget Code Description]],Dimentions!$X$6:$AC$139,2,FALSE)="","",VLOOKUP(Table1[[#This Row],[Budget Code Description]],Dimentions!$X$6:$AC$139,2,FALSE)),"")</f>
        <v/>
      </c>
      <c r="G3183" s="141" t="str">
        <f>IFERROR(VLOOKUP(Table1[[#This Row],[Budget Code Description]],Dimentions!$X$6:$AC$139,3,FALSE),"")</f>
        <v/>
      </c>
      <c r="H3183" s="64" t="str">
        <f>IFERROR(VLOOKUP(Table1[[#This Row],[Account]],Dimentions!$S$6:$V$233,2,FALSE),"")</f>
        <v/>
      </c>
      <c r="I3183" s="62">
        <f>_xlfn.NUMBERVALUE(LEFT(Table1[[#This Row],[Account]],1))</f>
        <v>0</v>
      </c>
      <c r="J3183" s="62" t="str">
        <f>IFERROR(VLOOKUP(Table1[[#This Row],[Budget Code Description]],Table6[#All],7,FALSE),"")</f>
        <v/>
      </c>
      <c r="K3183" s="141" t="str">
        <f>IFERROR(VLOOKUP(Table1[[#This Row],[Budget Code Description]],Table6[#All],8,FALSE),"")</f>
        <v/>
      </c>
      <c r="L3183" s="63"/>
      <c r="M3183" s="65" t="str">
        <f>IFERROR(VLOOKUP(Table1[[#This Row],[Staff ID]],Table2[],2,FALSE),"")</f>
        <v/>
      </c>
      <c r="N3183" s="209" t="str">
        <f>IFERROR(IF(VLOOKUP(Table1[[#This Row],[Budget Code Description]],Dimentions!$X$6:$AC$134,4,FALSE)="","",VLOOKUP(Table1[[#This Row],[Budget Code Description]],Dimentions!$X$6:$AC$134,4,FALSE)),"")</f>
        <v/>
      </c>
      <c r="O3183" s="65" t="str">
        <f>IFERROR(VLOOKUP(Table1[[#This Row],[Vendor ID]],Table549[],2,FALSE),"")</f>
        <v/>
      </c>
      <c r="P3183" s="63"/>
      <c r="Q3183" s="141" t="str">
        <f>IF(Table1[[#This Row],[Posting Date]]&lt;&gt;"",$D$9,"")</f>
        <v/>
      </c>
      <c r="R3183" s="157" t="str">
        <f>IF(Table1[[#This Row],[Posting Date]]&lt;&gt;"",$D$10,"")</f>
        <v/>
      </c>
      <c r="S3183" s="66"/>
      <c r="T3183" s="63"/>
      <c r="U3183" s="67"/>
      <c r="V3183" s="67"/>
      <c r="W3183" s="67" t="str">
        <f t="shared" ref="W3183:W3192" si="55">IF(E3183="","",(ExchangeRate))</f>
        <v/>
      </c>
      <c r="X3183" s="159" t="str">
        <f>IF(E3183="","",(IF(Table1[[#This Row],[Cur]]="USD",Table1[[#This Row],[Cur_Amount Debit]],Table1[[#This Row],[Cur_Amount Debit]]/Table1[[#This Row],[Exchange Rate]])))</f>
        <v/>
      </c>
      <c r="Y3183" s="159" t="str">
        <f>IF(E3183="","",(IF(Table1[[#This Row],[Cur]]="USD",Table1[[#This Row],[Cur_Amount Credit]],Table1[[#This Row],[Cur_Amount Credit]]/ExchangeRate)))</f>
        <v/>
      </c>
      <c r="Z3183" s="201" t="str">
        <f>IF(E3183="","",(Table1[[#This Row],[Debit USD]]-Table1[[#This Row],[Credit USD]]))</f>
        <v/>
      </c>
      <c r="AA3183" s="226"/>
      <c r="AB3183" s="255"/>
      <c r="AC3183" s="1"/>
      <c r="AD3183" s="15"/>
      <c r="AE3183" s="15" t="str">
        <f>IF(AND(OR(Table1[[#This Row],[Account]]="15030",Table1[[#This Row],[Account]]="15035",Table1[[#This Row],[Account]]="20150"),Table1[[#This Row],[Vendor ID]]=""),1,"")</f>
        <v/>
      </c>
      <c r="AF3183" s="15"/>
      <c r="AG3183" s="15"/>
      <c r="AH3183" s="15"/>
      <c r="AI3183" s="46" t="str">
        <f>IF(Table1[[#This Row],[Posting Date]]&lt;&gt;"","GJ-"&amp;CountryID,"")</f>
        <v/>
      </c>
      <c r="AJ3183" s="59" t="str">
        <f>IF(Table1[[#This Row],[Posting Date]]&lt;&gt;"",Table1[[#This Row],[Posting Date]],"")</f>
        <v/>
      </c>
      <c r="AK3183" s="46"/>
      <c r="AL3183" s="46" t="str">
        <f>IF(Table1[[#This Row],[Description]]&lt;&gt;"",Table1[[#This Row],[Description]],"")</f>
        <v/>
      </c>
      <c r="AM3183" s="46" t="str">
        <f>IF(Table1[[#This Row],[Posting Date]]&lt;&gt;"",Table1[[#This Row],[Reference Number]],"")</f>
        <v/>
      </c>
      <c r="AN3183" s="46" t="str">
        <f>TRIM(Table1[[#This Row],[Line '#]])</f>
        <v/>
      </c>
      <c r="AO3183" s="46" t="str">
        <f>TRIM(Table1[[#This Row],[Account]])</f>
        <v/>
      </c>
      <c r="AP3183" s="46" t="str">
        <f>IF(Table1[[#This Row],[Posting Date]]&lt;&gt;"",$D$5,"")</f>
        <v/>
      </c>
      <c r="AQ3183" s="46" t="str">
        <f>TRIM(Table1[[#This Row],[Departments-Prgrams]])</f>
        <v/>
      </c>
      <c r="AR3183" s="46" t="str">
        <f>TRIM(Table1[[#This Row],[Grant]])</f>
        <v/>
      </c>
      <c r="AS3183" s="46" t="str">
        <f>TRIM(Table1[[#This Row],[Staff ID]])</f>
        <v/>
      </c>
      <c r="AT3183" s="46" t="str">
        <f>IF(TRIM(Table1[[#This Row],[Budget Code]])=0,"",TRIM(Table1[[#This Row],[Budget Code]]))</f>
        <v/>
      </c>
      <c r="AU3183" s="46" t="str">
        <f>IF(Table1[[#This Row],[Line Description]]&lt;&gt;"",Table1[[#This Row],[Line Description]],"")</f>
        <v/>
      </c>
      <c r="AV3183" s="46" t="str">
        <f>IF(Table1[[#This Row],[Cur_Amount Debit]]&gt;0,ROUND(Table1[[#This Row],[Cur_Amount Debit]],2),"")</f>
        <v/>
      </c>
      <c r="AW3183" s="46" t="str">
        <f>IF(Table1[[#This Row],[Cur_Amount Credit]]&gt;0,ROUND(Table1[[#This Row],[Cur_Amount Credit]],2),"")</f>
        <v/>
      </c>
      <c r="AX3183" s="46" t="str">
        <f>LEFT(Table1[[#This Row],[Cur]],3)</f>
        <v/>
      </c>
      <c r="AY3183" s="59"/>
      <c r="AZ3183" s="46"/>
      <c r="BA3183" s="46" t="str">
        <f>IF(Table1[[#This Row],[Cur]]&lt;&gt;"",IF(Table1[[#This Row],[Cur]]="USD","",ExchangeRate),"")</f>
        <v/>
      </c>
      <c r="BB3183" s="46" t="str">
        <f>IF(Table1[[#This Row],[Grant]]&lt;&gt;"",VLOOKUP(Table1[[#This Row],[Grant]],Grants!B:D,3),"")</f>
        <v/>
      </c>
      <c r="BC3183" s="46" t="str">
        <f>TRIM(Table1[[#This Row],[Vendor ID]])</f>
        <v/>
      </c>
      <c r="BD3183">
        <f>IF(Table1[[#This Row],[Reference Number]]=Q3182,BD3182,BD3182+1)</f>
        <v>0</v>
      </c>
    </row>
    <row r="3184" spans="1:56" ht="11.25" customHeight="1" x14ac:dyDescent="0.25">
      <c r="A3184" s="1"/>
      <c r="B3184" s="88" t="str">
        <f>IF(Table1[[#This Row],[Posting Date]]&lt;&gt;"",IF(Table1[[#This Row],[Reference Number]]=Q3183,B3183+1,1),"")</f>
        <v/>
      </c>
      <c r="C3184" s="61"/>
      <c r="D3184" s="61"/>
      <c r="E3184" s="138"/>
      <c r="F3184" s="141" t="str">
        <f>IFERROR(IF(VLOOKUP(Table1[[#This Row],[Budget Code Description]],Dimentions!$X$6:$AC$139,2,FALSE)="","",VLOOKUP(Table1[[#This Row],[Budget Code Description]],Dimentions!$X$6:$AC$139,2,FALSE)),"")</f>
        <v/>
      </c>
      <c r="G3184" s="141" t="str">
        <f>IFERROR(VLOOKUP(Table1[[#This Row],[Budget Code Description]],Dimentions!$X$6:$AC$139,3,FALSE),"")</f>
        <v/>
      </c>
      <c r="H3184" s="64" t="str">
        <f>IFERROR(VLOOKUP(Table1[[#This Row],[Account]],Dimentions!$S$6:$V$233,2,FALSE),"")</f>
        <v/>
      </c>
      <c r="I3184" s="62">
        <f>_xlfn.NUMBERVALUE(LEFT(Table1[[#This Row],[Account]],1))</f>
        <v>0</v>
      </c>
      <c r="J3184" s="62" t="str">
        <f>IFERROR(VLOOKUP(Table1[[#This Row],[Budget Code Description]],Table6[#All],7,FALSE),"")</f>
        <v/>
      </c>
      <c r="K3184" s="141" t="str">
        <f>IFERROR(VLOOKUP(Table1[[#This Row],[Budget Code Description]],Table6[#All],8,FALSE),"")</f>
        <v/>
      </c>
      <c r="L3184" s="63"/>
      <c r="M3184" s="65" t="str">
        <f>IFERROR(VLOOKUP(Table1[[#This Row],[Staff ID]],Table2[],2,FALSE),"")</f>
        <v/>
      </c>
      <c r="N3184" s="209" t="str">
        <f>IFERROR(IF(VLOOKUP(Table1[[#This Row],[Budget Code Description]],Dimentions!$X$6:$AC$134,4,FALSE)="","",VLOOKUP(Table1[[#This Row],[Budget Code Description]],Dimentions!$X$6:$AC$134,4,FALSE)),"")</f>
        <v/>
      </c>
      <c r="O3184" s="65" t="str">
        <f>IFERROR(VLOOKUP(Table1[[#This Row],[Vendor ID]],Table549[],2,FALSE),"")</f>
        <v/>
      </c>
      <c r="P3184" s="63"/>
      <c r="Q3184" s="141" t="str">
        <f>IF(Table1[[#This Row],[Posting Date]]&lt;&gt;"",$D$9,"")</f>
        <v/>
      </c>
      <c r="R3184" s="157" t="str">
        <f>IF(Table1[[#This Row],[Posting Date]]&lt;&gt;"",$D$10,"")</f>
        <v/>
      </c>
      <c r="S3184" s="66"/>
      <c r="T3184" s="63"/>
      <c r="U3184" s="67"/>
      <c r="V3184" s="67"/>
      <c r="W3184" s="67" t="str">
        <f t="shared" si="55"/>
        <v/>
      </c>
      <c r="X3184" s="159" t="str">
        <f>IF(E3184="","",(IF(Table1[[#This Row],[Cur]]="USD",Table1[[#This Row],[Cur_Amount Debit]],Table1[[#This Row],[Cur_Amount Debit]]/Table1[[#This Row],[Exchange Rate]])))</f>
        <v/>
      </c>
      <c r="Y3184" s="159" t="str">
        <f>IF(E3184="","",(IF(Table1[[#This Row],[Cur]]="USD",Table1[[#This Row],[Cur_Amount Credit]],Table1[[#This Row],[Cur_Amount Credit]]/ExchangeRate)))</f>
        <v/>
      </c>
      <c r="Z3184" s="201" t="str">
        <f>IF(E3184="","",(Table1[[#This Row],[Debit USD]]-Table1[[#This Row],[Credit USD]]))</f>
        <v/>
      </c>
      <c r="AA3184" s="226"/>
      <c r="AB3184" s="255"/>
      <c r="AC3184" s="1"/>
      <c r="AD3184" s="15"/>
      <c r="AE3184" s="15" t="str">
        <f>IF(AND(OR(Table1[[#This Row],[Account]]="15030",Table1[[#This Row],[Account]]="15035",Table1[[#This Row],[Account]]="20150"),Table1[[#This Row],[Vendor ID]]=""),1,"")</f>
        <v/>
      </c>
      <c r="AF3184" s="15"/>
      <c r="AG3184" s="15"/>
      <c r="AH3184" s="15"/>
      <c r="AI3184" s="46" t="str">
        <f>IF(Table1[[#This Row],[Posting Date]]&lt;&gt;"","GJ-"&amp;CountryID,"")</f>
        <v/>
      </c>
      <c r="AJ3184" s="59" t="str">
        <f>IF(Table1[[#This Row],[Posting Date]]&lt;&gt;"",Table1[[#This Row],[Posting Date]],"")</f>
        <v/>
      </c>
      <c r="AK3184" s="46"/>
      <c r="AL3184" s="46" t="str">
        <f>IF(Table1[[#This Row],[Description]]&lt;&gt;"",Table1[[#This Row],[Description]],"")</f>
        <v/>
      </c>
      <c r="AM3184" s="46" t="str">
        <f>IF(Table1[[#This Row],[Posting Date]]&lt;&gt;"",Table1[[#This Row],[Reference Number]],"")</f>
        <v/>
      </c>
      <c r="AN3184" s="46" t="str">
        <f>TRIM(Table1[[#This Row],[Line '#]])</f>
        <v/>
      </c>
      <c r="AO3184" s="46" t="str">
        <f>TRIM(Table1[[#This Row],[Account]])</f>
        <v/>
      </c>
      <c r="AP3184" s="46" t="str">
        <f>IF(Table1[[#This Row],[Posting Date]]&lt;&gt;"",$D$5,"")</f>
        <v/>
      </c>
      <c r="AQ3184" s="46" t="str">
        <f>TRIM(Table1[[#This Row],[Departments-Prgrams]])</f>
        <v/>
      </c>
      <c r="AR3184" s="46" t="str">
        <f>TRIM(Table1[[#This Row],[Grant]])</f>
        <v/>
      </c>
      <c r="AS3184" s="46" t="str">
        <f>TRIM(Table1[[#This Row],[Staff ID]])</f>
        <v/>
      </c>
      <c r="AT3184" s="46" t="str">
        <f>IF(TRIM(Table1[[#This Row],[Budget Code]])=0,"",TRIM(Table1[[#This Row],[Budget Code]]))</f>
        <v/>
      </c>
      <c r="AU3184" s="46" t="str">
        <f>IF(Table1[[#This Row],[Line Description]]&lt;&gt;"",Table1[[#This Row],[Line Description]],"")</f>
        <v/>
      </c>
      <c r="AV3184" s="46" t="str">
        <f>IF(Table1[[#This Row],[Cur_Amount Debit]]&gt;0,ROUND(Table1[[#This Row],[Cur_Amount Debit]],2),"")</f>
        <v/>
      </c>
      <c r="AW3184" s="46" t="str">
        <f>IF(Table1[[#This Row],[Cur_Amount Credit]]&gt;0,ROUND(Table1[[#This Row],[Cur_Amount Credit]],2),"")</f>
        <v/>
      </c>
      <c r="AX3184" s="46" t="str">
        <f>LEFT(Table1[[#This Row],[Cur]],3)</f>
        <v/>
      </c>
      <c r="AY3184" s="59"/>
      <c r="AZ3184" s="46"/>
      <c r="BA3184" s="46" t="str">
        <f>IF(Table1[[#This Row],[Cur]]&lt;&gt;"",IF(Table1[[#This Row],[Cur]]="USD","",ExchangeRate),"")</f>
        <v/>
      </c>
      <c r="BB3184" s="46" t="str">
        <f>IF(Table1[[#This Row],[Grant]]&lt;&gt;"",VLOOKUP(Table1[[#This Row],[Grant]],Grants!B:D,3),"")</f>
        <v/>
      </c>
      <c r="BC3184" s="46" t="str">
        <f>TRIM(Table1[[#This Row],[Vendor ID]])</f>
        <v/>
      </c>
      <c r="BD3184">
        <f>IF(Table1[[#This Row],[Reference Number]]=Q3183,BD3183,BD3183+1)</f>
        <v>0</v>
      </c>
    </row>
    <row r="3185" spans="1:56" ht="11.25" customHeight="1" x14ac:dyDescent="0.25">
      <c r="A3185" s="1"/>
      <c r="B3185" s="88" t="str">
        <f>IF(Table1[[#This Row],[Posting Date]]&lt;&gt;"",IF(Table1[[#This Row],[Reference Number]]=Q3184,B3184+1,1),"")</f>
        <v/>
      </c>
      <c r="C3185" s="61"/>
      <c r="D3185" s="61"/>
      <c r="E3185" s="138"/>
      <c r="F3185" s="141" t="str">
        <f>IFERROR(IF(VLOOKUP(Table1[[#This Row],[Budget Code Description]],Dimentions!$X$6:$AC$139,2,FALSE)="","",VLOOKUP(Table1[[#This Row],[Budget Code Description]],Dimentions!$X$6:$AC$139,2,FALSE)),"")</f>
        <v/>
      </c>
      <c r="G3185" s="141" t="str">
        <f>IFERROR(VLOOKUP(Table1[[#This Row],[Budget Code Description]],Dimentions!$X$6:$AC$139,3,FALSE),"")</f>
        <v/>
      </c>
      <c r="H3185" s="64" t="str">
        <f>IFERROR(VLOOKUP(Table1[[#This Row],[Account]],Dimentions!$S$6:$V$233,2,FALSE),"")</f>
        <v/>
      </c>
      <c r="I3185" s="62">
        <f>_xlfn.NUMBERVALUE(LEFT(Table1[[#This Row],[Account]],1))</f>
        <v>0</v>
      </c>
      <c r="J3185" s="62" t="str">
        <f>IFERROR(VLOOKUP(Table1[[#This Row],[Budget Code Description]],Table6[#All],7,FALSE),"")</f>
        <v/>
      </c>
      <c r="K3185" s="141" t="str">
        <f>IFERROR(VLOOKUP(Table1[[#This Row],[Budget Code Description]],Table6[#All],8,FALSE),"")</f>
        <v/>
      </c>
      <c r="L3185" s="63"/>
      <c r="M3185" s="65" t="str">
        <f>IFERROR(VLOOKUP(Table1[[#This Row],[Staff ID]],Table2[],2,FALSE),"")</f>
        <v/>
      </c>
      <c r="N3185" s="209" t="str">
        <f>IFERROR(IF(VLOOKUP(Table1[[#This Row],[Budget Code Description]],Dimentions!$X$6:$AC$134,4,FALSE)="","",VLOOKUP(Table1[[#This Row],[Budget Code Description]],Dimentions!$X$6:$AC$134,4,FALSE)),"")</f>
        <v/>
      </c>
      <c r="O3185" s="65" t="str">
        <f>IFERROR(VLOOKUP(Table1[[#This Row],[Vendor ID]],Table549[],2,FALSE),"")</f>
        <v/>
      </c>
      <c r="P3185" s="63"/>
      <c r="Q3185" s="141" t="str">
        <f>IF(Table1[[#This Row],[Posting Date]]&lt;&gt;"",$D$9,"")</f>
        <v/>
      </c>
      <c r="R3185" s="157" t="str">
        <f>IF(Table1[[#This Row],[Posting Date]]&lt;&gt;"",$D$10,"")</f>
        <v/>
      </c>
      <c r="S3185" s="66"/>
      <c r="T3185" s="63"/>
      <c r="U3185" s="67"/>
      <c r="V3185" s="67"/>
      <c r="W3185" s="67" t="str">
        <f t="shared" si="55"/>
        <v/>
      </c>
      <c r="X3185" s="159" t="str">
        <f>IF(E3185="","",(IF(Table1[[#This Row],[Cur]]="USD",Table1[[#This Row],[Cur_Amount Debit]],Table1[[#This Row],[Cur_Amount Debit]]/Table1[[#This Row],[Exchange Rate]])))</f>
        <v/>
      </c>
      <c r="Y3185" s="159" t="str">
        <f>IF(E3185="","",(IF(Table1[[#This Row],[Cur]]="USD",Table1[[#This Row],[Cur_Amount Credit]],Table1[[#This Row],[Cur_Amount Credit]]/ExchangeRate)))</f>
        <v/>
      </c>
      <c r="Z3185" s="201" t="str">
        <f>IF(E3185="","",(Table1[[#This Row],[Debit USD]]-Table1[[#This Row],[Credit USD]]))</f>
        <v/>
      </c>
      <c r="AA3185" s="226"/>
      <c r="AB3185" s="255"/>
      <c r="AC3185" s="1"/>
      <c r="AD3185" s="15"/>
      <c r="AE3185" s="15" t="str">
        <f>IF(AND(OR(Table1[[#This Row],[Account]]="15030",Table1[[#This Row],[Account]]="15035",Table1[[#This Row],[Account]]="20150"),Table1[[#This Row],[Vendor ID]]=""),1,"")</f>
        <v/>
      </c>
      <c r="AF3185" s="15"/>
      <c r="AG3185" s="15"/>
      <c r="AH3185" s="15"/>
      <c r="AI3185" s="46" t="str">
        <f>IF(Table1[[#This Row],[Posting Date]]&lt;&gt;"","GJ-"&amp;CountryID,"")</f>
        <v/>
      </c>
      <c r="AJ3185" s="59" t="str">
        <f>IF(Table1[[#This Row],[Posting Date]]&lt;&gt;"",Table1[[#This Row],[Posting Date]],"")</f>
        <v/>
      </c>
      <c r="AK3185" s="46"/>
      <c r="AL3185" s="46" t="str">
        <f>IF(Table1[[#This Row],[Description]]&lt;&gt;"",Table1[[#This Row],[Description]],"")</f>
        <v/>
      </c>
      <c r="AM3185" s="46" t="str">
        <f>IF(Table1[[#This Row],[Posting Date]]&lt;&gt;"",Table1[[#This Row],[Reference Number]],"")</f>
        <v/>
      </c>
      <c r="AN3185" s="46" t="str">
        <f>TRIM(Table1[[#This Row],[Line '#]])</f>
        <v/>
      </c>
      <c r="AO3185" s="46" t="str">
        <f>TRIM(Table1[[#This Row],[Account]])</f>
        <v/>
      </c>
      <c r="AP3185" s="46" t="str">
        <f>IF(Table1[[#This Row],[Posting Date]]&lt;&gt;"",$D$5,"")</f>
        <v/>
      </c>
      <c r="AQ3185" s="46" t="str">
        <f>TRIM(Table1[[#This Row],[Departments-Prgrams]])</f>
        <v/>
      </c>
      <c r="AR3185" s="46" t="str">
        <f>TRIM(Table1[[#This Row],[Grant]])</f>
        <v/>
      </c>
      <c r="AS3185" s="46" t="str">
        <f>TRIM(Table1[[#This Row],[Staff ID]])</f>
        <v/>
      </c>
      <c r="AT3185" s="46" t="str">
        <f>IF(TRIM(Table1[[#This Row],[Budget Code]])=0,"",TRIM(Table1[[#This Row],[Budget Code]]))</f>
        <v/>
      </c>
      <c r="AU3185" s="46" t="str">
        <f>IF(Table1[[#This Row],[Line Description]]&lt;&gt;"",Table1[[#This Row],[Line Description]],"")</f>
        <v/>
      </c>
      <c r="AV3185" s="46" t="str">
        <f>IF(Table1[[#This Row],[Cur_Amount Debit]]&gt;0,ROUND(Table1[[#This Row],[Cur_Amount Debit]],2),"")</f>
        <v/>
      </c>
      <c r="AW3185" s="46" t="str">
        <f>IF(Table1[[#This Row],[Cur_Amount Credit]]&gt;0,ROUND(Table1[[#This Row],[Cur_Amount Credit]],2),"")</f>
        <v/>
      </c>
      <c r="AX3185" s="46" t="str">
        <f>LEFT(Table1[[#This Row],[Cur]],3)</f>
        <v/>
      </c>
      <c r="AY3185" s="59"/>
      <c r="AZ3185" s="46"/>
      <c r="BA3185" s="46" t="str">
        <f>IF(Table1[[#This Row],[Cur]]&lt;&gt;"",IF(Table1[[#This Row],[Cur]]="USD","",ExchangeRate),"")</f>
        <v/>
      </c>
      <c r="BB3185" s="46" t="str">
        <f>IF(Table1[[#This Row],[Grant]]&lt;&gt;"",VLOOKUP(Table1[[#This Row],[Grant]],Grants!B:D,3),"")</f>
        <v/>
      </c>
      <c r="BC3185" s="46" t="str">
        <f>TRIM(Table1[[#This Row],[Vendor ID]])</f>
        <v/>
      </c>
      <c r="BD3185">
        <f>IF(Table1[[#This Row],[Reference Number]]=Q3184,BD3184,BD3184+1)</f>
        <v>0</v>
      </c>
    </row>
    <row r="3186" spans="1:56" ht="11.25" customHeight="1" x14ac:dyDescent="0.25">
      <c r="A3186" s="1"/>
      <c r="B3186" s="88" t="str">
        <f>IF(Table1[[#This Row],[Posting Date]]&lt;&gt;"",IF(Table1[[#This Row],[Reference Number]]=Q3185,B3185+1,1),"")</f>
        <v/>
      </c>
      <c r="C3186" s="61"/>
      <c r="D3186" s="61"/>
      <c r="E3186" s="138"/>
      <c r="F3186" s="141" t="str">
        <f>IFERROR(IF(VLOOKUP(Table1[[#This Row],[Budget Code Description]],Dimentions!$X$6:$AC$139,2,FALSE)="","",VLOOKUP(Table1[[#This Row],[Budget Code Description]],Dimentions!$X$6:$AC$139,2,FALSE)),"")</f>
        <v/>
      </c>
      <c r="G3186" s="141" t="str">
        <f>IFERROR(VLOOKUP(Table1[[#This Row],[Budget Code Description]],Dimentions!$X$6:$AC$139,3,FALSE),"")</f>
        <v/>
      </c>
      <c r="H3186" s="64" t="str">
        <f>IFERROR(VLOOKUP(Table1[[#This Row],[Account]],Dimentions!$S$6:$V$233,2,FALSE),"")</f>
        <v/>
      </c>
      <c r="I3186" s="62">
        <f>_xlfn.NUMBERVALUE(LEFT(Table1[[#This Row],[Account]],1))</f>
        <v>0</v>
      </c>
      <c r="J3186" s="62" t="str">
        <f>IFERROR(VLOOKUP(Table1[[#This Row],[Budget Code Description]],Table6[#All],7,FALSE),"")</f>
        <v/>
      </c>
      <c r="K3186" s="141" t="str">
        <f>IFERROR(VLOOKUP(Table1[[#This Row],[Budget Code Description]],Table6[#All],8,FALSE),"")</f>
        <v/>
      </c>
      <c r="L3186" s="63"/>
      <c r="M3186" s="65" t="str">
        <f>IFERROR(VLOOKUP(Table1[[#This Row],[Staff ID]],Table2[],2,FALSE),"")</f>
        <v/>
      </c>
      <c r="N3186" s="209" t="str">
        <f>IFERROR(IF(VLOOKUP(Table1[[#This Row],[Budget Code Description]],Dimentions!$X$6:$AC$134,4,FALSE)="","",VLOOKUP(Table1[[#This Row],[Budget Code Description]],Dimentions!$X$6:$AC$134,4,FALSE)),"")</f>
        <v/>
      </c>
      <c r="O3186" s="65" t="str">
        <f>IFERROR(VLOOKUP(Table1[[#This Row],[Vendor ID]],Table549[],2,FALSE),"")</f>
        <v/>
      </c>
      <c r="P3186" s="63"/>
      <c r="Q3186" s="141" t="str">
        <f>IF(Table1[[#This Row],[Posting Date]]&lt;&gt;"",$D$9,"")</f>
        <v/>
      </c>
      <c r="R3186" s="157" t="str">
        <f>IF(Table1[[#This Row],[Posting Date]]&lt;&gt;"",$D$10,"")</f>
        <v/>
      </c>
      <c r="S3186" s="66"/>
      <c r="T3186" s="63"/>
      <c r="U3186" s="67"/>
      <c r="V3186" s="67"/>
      <c r="W3186" s="67" t="str">
        <f t="shared" si="55"/>
        <v/>
      </c>
      <c r="X3186" s="159" t="str">
        <f>IF(E3186="","",(IF(Table1[[#This Row],[Cur]]="USD",Table1[[#This Row],[Cur_Amount Debit]],Table1[[#This Row],[Cur_Amount Debit]]/Table1[[#This Row],[Exchange Rate]])))</f>
        <v/>
      </c>
      <c r="Y3186" s="159" t="str">
        <f>IF(E3186="","",(IF(Table1[[#This Row],[Cur]]="USD",Table1[[#This Row],[Cur_Amount Credit]],Table1[[#This Row],[Cur_Amount Credit]]/ExchangeRate)))</f>
        <v/>
      </c>
      <c r="Z3186" s="201" t="str">
        <f>IF(E3186="","",(Table1[[#This Row],[Debit USD]]-Table1[[#This Row],[Credit USD]]))</f>
        <v/>
      </c>
      <c r="AA3186" s="226"/>
      <c r="AB3186" s="255"/>
      <c r="AC3186" s="1"/>
      <c r="AD3186" s="15"/>
      <c r="AE3186" s="15" t="str">
        <f>IF(AND(OR(Table1[[#This Row],[Account]]="15030",Table1[[#This Row],[Account]]="15035",Table1[[#This Row],[Account]]="20150"),Table1[[#This Row],[Vendor ID]]=""),1,"")</f>
        <v/>
      </c>
      <c r="AF3186" s="15"/>
      <c r="AG3186" s="15"/>
      <c r="AH3186" s="15"/>
      <c r="AI3186" s="46" t="str">
        <f>IF(Table1[[#This Row],[Posting Date]]&lt;&gt;"","GJ-"&amp;CountryID,"")</f>
        <v/>
      </c>
      <c r="AJ3186" s="59" t="str">
        <f>IF(Table1[[#This Row],[Posting Date]]&lt;&gt;"",Table1[[#This Row],[Posting Date]],"")</f>
        <v/>
      </c>
      <c r="AK3186" s="46"/>
      <c r="AL3186" s="46" t="str">
        <f>IF(Table1[[#This Row],[Description]]&lt;&gt;"",Table1[[#This Row],[Description]],"")</f>
        <v/>
      </c>
      <c r="AM3186" s="46" t="str">
        <f>IF(Table1[[#This Row],[Posting Date]]&lt;&gt;"",Table1[[#This Row],[Reference Number]],"")</f>
        <v/>
      </c>
      <c r="AN3186" s="46" t="str">
        <f>TRIM(Table1[[#This Row],[Line '#]])</f>
        <v/>
      </c>
      <c r="AO3186" s="46" t="str">
        <f>TRIM(Table1[[#This Row],[Account]])</f>
        <v/>
      </c>
      <c r="AP3186" s="46" t="str">
        <f>IF(Table1[[#This Row],[Posting Date]]&lt;&gt;"",$D$5,"")</f>
        <v/>
      </c>
      <c r="AQ3186" s="46" t="str">
        <f>TRIM(Table1[[#This Row],[Departments-Prgrams]])</f>
        <v/>
      </c>
      <c r="AR3186" s="46" t="str">
        <f>TRIM(Table1[[#This Row],[Grant]])</f>
        <v/>
      </c>
      <c r="AS3186" s="46" t="str">
        <f>TRIM(Table1[[#This Row],[Staff ID]])</f>
        <v/>
      </c>
      <c r="AT3186" s="46" t="str">
        <f>IF(TRIM(Table1[[#This Row],[Budget Code]])=0,"",TRIM(Table1[[#This Row],[Budget Code]]))</f>
        <v/>
      </c>
      <c r="AU3186" s="46" t="str">
        <f>IF(Table1[[#This Row],[Line Description]]&lt;&gt;"",Table1[[#This Row],[Line Description]],"")</f>
        <v/>
      </c>
      <c r="AV3186" s="46" t="str">
        <f>IF(Table1[[#This Row],[Cur_Amount Debit]]&gt;0,ROUND(Table1[[#This Row],[Cur_Amount Debit]],2),"")</f>
        <v/>
      </c>
      <c r="AW3186" s="46" t="str">
        <f>IF(Table1[[#This Row],[Cur_Amount Credit]]&gt;0,ROUND(Table1[[#This Row],[Cur_Amount Credit]],2),"")</f>
        <v/>
      </c>
      <c r="AX3186" s="46" t="str">
        <f>LEFT(Table1[[#This Row],[Cur]],3)</f>
        <v/>
      </c>
      <c r="AY3186" s="59"/>
      <c r="AZ3186" s="46"/>
      <c r="BA3186" s="46" t="str">
        <f>IF(Table1[[#This Row],[Cur]]&lt;&gt;"",IF(Table1[[#This Row],[Cur]]="USD","",ExchangeRate),"")</f>
        <v/>
      </c>
      <c r="BB3186" s="46" t="str">
        <f>IF(Table1[[#This Row],[Grant]]&lt;&gt;"",VLOOKUP(Table1[[#This Row],[Grant]],Grants!B:D,3),"")</f>
        <v/>
      </c>
      <c r="BC3186" s="46" t="str">
        <f>TRIM(Table1[[#This Row],[Vendor ID]])</f>
        <v/>
      </c>
      <c r="BD3186">
        <f>IF(Table1[[#This Row],[Reference Number]]=Q3185,BD3185,BD3185+1)</f>
        <v>0</v>
      </c>
    </row>
    <row r="3187" spans="1:56" ht="11.25" customHeight="1" x14ac:dyDescent="0.25">
      <c r="A3187" s="1"/>
      <c r="B3187" s="88" t="str">
        <f>IF(Table1[[#This Row],[Posting Date]]&lt;&gt;"",IF(Table1[[#This Row],[Reference Number]]=Q3186,B3186+1,1),"")</f>
        <v/>
      </c>
      <c r="C3187" s="61"/>
      <c r="D3187" s="61"/>
      <c r="E3187" s="138"/>
      <c r="F3187" s="141" t="str">
        <f>IFERROR(IF(VLOOKUP(Table1[[#This Row],[Budget Code Description]],Dimentions!$X$6:$AC$139,2,FALSE)="","",VLOOKUP(Table1[[#This Row],[Budget Code Description]],Dimentions!$X$6:$AC$139,2,FALSE)),"")</f>
        <v/>
      </c>
      <c r="G3187" s="141" t="str">
        <f>IFERROR(VLOOKUP(Table1[[#This Row],[Budget Code Description]],Dimentions!$X$6:$AC$139,3,FALSE),"")</f>
        <v/>
      </c>
      <c r="H3187" s="64" t="str">
        <f>IFERROR(VLOOKUP(Table1[[#This Row],[Account]],Dimentions!$S$6:$V$233,2,FALSE),"")</f>
        <v/>
      </c>
      <c r="I3187" s="62">
        <f>_xlfn.NUMBERVALUE(LEFT(Table1[[#This Row],[Account]],1))</f>
        <v>0</v>
      </c>
      <c r="J3187" s="62" t="str">
        <f>IFERROR(VLOOKUP(Table1[[#This Row],[Budget Code Description]],Table6[#All],7,FALSE),"")</f>
        <v/>
      </c>
      <c r="K3187" s="141" t="str">
        <f>IFERROR(VLOOKUP(Table1[[#This Row],[Budget Code Description]],Table6[#All],8,FALSE),"")</f>
        <v/>
      </c>
      <c r="L3187" s="63"/>
      <c r="M3187" s="65" t="str">
        <f>IFERROR(VLOOKUP(Table1[[#This Row],[Staff ID]],Table2[],2,FALSE),"")</f>
        <v/>
      </c>
      <c r="N3187" s="209" t="str">
        <f>IFERROR(IF(VLOOKUP(Table1[[#This Row],[Budget Code Description]],Dimentions!$X$6:$AC$134,4,FALSE)="","",VLOOKUP(Table1[[#This Row],[Budget Code Description]],Dimentions!$X$6:$AC$134,4,FALSE)),"")</f>
        <v/>
      </c>
      <c r="O3187" s="65" t="str">
        <f>IFERROR(VLOOKUP(Table1[[#This Row],[Vendor ID]],Table549[],2,FALSE),"")</f>
        <v/>
      </c>
      <c r="P3187" s="63"/>
      <c r="Q3187" s="141" t="str">
        <f>IF(Table1[[#This Row],[Posting Date]]&lt;&gt;"",$D$9,"")</f>
        <v/>
      </c>
      <c r="R3187" s="157" t="str">
        <f>IF(Table1[[#This Row],[Posting Date]]&lt;&gt;"",$D$10,"")</f>
        <v/>
      </c>
      <c r="S3187" s="66"/>
      <c r="T3187" s="63"/>
      <c r="U3187" s="67"/>
      <c r="V3187" s="67"/>
      <c r="W3187" s="67" t="str">
        <f t="shared" si="55"/>
        <v/>
      </c>
      <c r="X3187" s="159" t="str">
        <f>IF(E3187="","",(IF(Table1[[#This Row],[Cur]]="USD",Table1[[#This Row],[Cur_Amount Debit]],Table1[[#This Row],[Cur_Amount Debit]]/Table1[[#This Row],[Exchange Rate]])))</f>
        <v/>
      </c>
      <c r="Y3187" s="159" t="str">
        <f>IF(E3187="","",(IF(Table1[[#This Row],[Cur]]="USD",Table1[[#This Row],[Cur_Amount Credit]],Table1[[#This Row],[Cur_Amount Credit]]/ExchangeRate)))</f>
        <v/>
      </c>
      <c r="Z3187" s="201" t="str">
        <f>IF(E3187="","",(Table1[[#This Row],[Debit USD]]-Table1[[#This Row],[Credit USD]]))</f>
        <v/>
      </c>
      <c r="AA3187" s="226"/>
      <c r="AB3187" s="255"/>
      <c r="AC3187" s="1"/>
      <c r="AD3187" s="15"/>
      <c r="AE3187" s="15" t="str">
        <f>IF(AND(OR(Table1[[#This Row],[Account]]="15030",Table1[[#This Row],[Account]]="15035",Table1[[#This Row],[Account]]="20150"),Table1[[#This Row],[Vendor ID]]=""),1,"")</f>
        <v/>
      </c>
      <c r="AF3187" s="15"/>
      <c r="AG3187" s="15"/>
      <c r="AH3187" s="15"/>
      <c r="AI3187" s="46" t="str">
        <f>IF(Table1[[#This Row],[Posting Date]]&lt;&gt;"","GJ-"&amp;CountryID,"")</f>
        <v/>
      </c>
      <c r="AJ3187" s="59" t="str">
        <f>IF(Table1[[#This Row],[Posting Date]]&lt;&gt;"",Table1[[#This Row],[Posting Date]],"")</f>
        <v/>
      </c>
      <c r="AK3187" s="46"/>
      <c r="AL3187" s="46" t="str">
        <f>IF(Table1[[#This Row],[Description]]&lt;&gt;"",Table1[[#This Row],[Description]],"")</f>
        <v/>
      </c>
      <c r="AM3187" s="46" t="str">
        <f>IF(Table1[[#This Row],[Posting Date]]&lt;&gt;"",Table1[[#This Row],[Reference Number]],"")</f>
        <v/>
      </c>
      <c r="AN3187" s="46" t="str">
        <f>TRIM(Table1[[#This Row],[Line '#]])</f>
        <v/>
      </c>
      <c r="AO3187" s="46" t="str">
        <f>TRIM(Table1[[#This Row],[Account]])</f>
        <v/>
      </c>
      <c r="AP3187" s="46" t="str">
        <f>IF(Table1[[#This Row],[Posting Date]]&lt;&gt;"",$D$5,"")</f>
        <v/>
      </c>
      <c r="AQ3187" s="46" t="str">
        <f>TRIM(Table1[[#This Row],[Departments-Prgrams]])</f>
        <v/>
      </c>
      <c r="AR3187" s="46" t="str">
        <f>TRIM(Table1[[#This Row],[Grant]])</f>
        <v/>
      </c>
      <c r="AS3187" s="46" t="str">
        <f>TRIM(Table1[[#This Row],[Staff ID]])</f>
        <v/>
      </c>
      <c r="AT3187" s="46" t="str">
        <f>IF(TRIM(Table1[[#This Row],[Budget Code]])=0,"",TRIM(Table1[[#This Row],[Budget Code]]))</f>
        <v/>
      </c>
      <c r="AU3187" s="46" t="str">
        <f>IF(Table1[[#This Row],[Line Description]]&lt;&gt;"",Table1[[#This Row],[Line Description]],"")</f>
        <v/>
      </c>
      <c r="AV3187" s="46" t="str">
        <f>IF(Table1[[#This Row],[Cur_Amount Debit]]&gt;0,ROUND(Table1[[#This Row],[Cur_Amount Debit]],2),"")</f>
        <v/>
      </c>
      <c r="AW3187" s="46" t="str">
        <f>IF(Table1[[#This Row],[Cur_Amount Credit]]&gt;0,ROUND(Table1[[#This Row],[Cur_Amount Credit]],2),"")</f>
        <v/>
      </c>
      <c r="AX3187" s="46" t="str">
        <f>LEFT(Table1[[#This Row],[Cur]],3)</f>
        <v/>
      </c>
      <c r="AY3187" s="59"/>
      <c r="AZ3187" s="46"/>
      <c r="BA3187" s="46" t="str">
        <f>IF(Table1[[#This Row],[Cur]]&lt;&gt;"",IF(Table1[[#This Row],[Cur]]="USD","",ExchangeRate),"")</f>
        <v/>
      </c>
      <c r="BB3187" s="46" t="str">
        <f>IF(Table1[[#This Row],[Grant]]&lt;&gt;"",VLOOKUP(Table1[[#This Row],[Grant]],Grants!B:D,3),"")</f>
        <v/>
      </c>
      <c r="BC3187" s="46" t="str">
        <f>TRIM(Table1[[#This Row],[Vendor ID]])</f>
        <v/>
      </c>
      <c r="BD3187">
        <f>IF(Table1[[#This Row],[Reference Number]]=Q3186,BD3186,BD3186+1)</f>
        <v>0</v>
      </c>
    </row>
    <row r="3188" spans="1:56" ht="11.25" customHeight="1" x14ac:dyDescent="0.25">
      <c r="A3188" s="1"/>
      <c r="B3188" s="88" t="str">
        <f>IF(Table1[[#This Row],[Posting Date]]&lt;&gt;"",IF(Table1[[#This Row],[Reference Number]]=Q3187,B3187+1,1),"")</f>
        <v/>
      </c>
      <c r="C3188" s="61"/>
      <c r="D3188" s="61"/>
      <c r="E3188" s="138"/>
      <c r="F3188" s="141" t="str">
        <f>IFERROR(IF(VLOOKUP(Table1[[#This Row],[Budget Code Description]],Dimentions!$X$6:$AC$139,2,FALSE)="","",VLOOKUP(Table1[[#This Row],[Budget Code Description]],Dimentions!$X$6:$AC$139,2,FALSE)),"")</f>
        <v/>
      </c>
      <c r="G3188" s="141" t="str">
        <f>IFERROR(VLOOKUP(Table1[[#This Row],[Budget Code Description]],Dimentions!$X$6:$AC$139,3,FALSE),"")</f>
        <v/>
      </c>
      <c r="H3188" s="64" t="str">
        <f>IFERROR(VLOOKUP(Table1[[#This Row],[Account]],Dimentions!$S$6:$V$233,2,FALSE),"")</f>
        <v/>
      </c>
      <c r="I3188" s="62">
        <f>_xlfn.NUMBERVALUE(LEFT(Table1[[#This Row],[Account]],1))</f>
        <v>0</v>
      </c>
      <c r="J3188" s="62" t="str">
        <f>IFERROR(VLOOKUP(Table1[[#This Row],[Budget Code Description]],Table6[#All],7,FALSE),"")</f>
        <v/>
      </c>
      <c r="K3188" s="141" t="str">
        <f>IFERROR(VLOOKUP(Table1[[#This Row],[Budget Code Description]],Table6[#All],8,FALSE),"")</f>
        <v/>
      </c>
      <c r="L3188" s="63"/>
      <c r="M3188" s="65" t="str">
        <f>IFERROR(VLOOKUP(Table1[[#This Row],[Staff ID]],Table2[],2,FALSE),"")</f>
        <v/>
      </c>
      <c r="N3188" s="209" t="str">
        <f>IFERROR(IF(VLOOKUP(Table1[[#This Row],[Budget Code Description]],Dimentions!$X$6:$AC$134,4,FALSE)="","",VLOOKUP(Table1[[#This Row],[Budget Code Description]],Dimentions!$X$6:$AC$134,4,FALSE)),"")</f>
        <v/>
      </c>
      <c r="O3188" s="65" t="str">
        <f>IFERROR(VLOOKUP(Table1[[#This Row],[Vendor ID]],Table549[],2,FALSE),"")</f>
        <v/>
      </c>
      <c r="P3188" s="63"/>
      <c r="Q3188" s="141" t="str">
        <f>IF(Table1[[#This Row],[Posting Date]]&lt;&gt;"",$D$9,"")</f>
        <v/>
      </c>
      <c r="R3188" s="157" t="str">
        <f>IF(Table1[[#This Row],[Posting Date]]&lt;&gt;"",$D$10,"")</f>
        <v/>
      </c>
      <c r="S3188" s="66"/>
      <c r="T3188" s="63"/>
      <c r="U3188" s="67"/>
      <c r="V3188" s="67"/>
      <c r="W3188" s="67" t="str">
        <f t="shared" si="55"/>
        <v/>
      </c>
      <c r="X3188" s="159" t="str">
        <f>IF(E3188="","",(IF(Table1[[#This Row],[Cur]]="USD",Table1[[#This Row],[Cur_Amount Debit]],Table1[[#This Row],[Cur_Amount Debit]]/Table1[[#This Row],[Exchange Rate]])))</f>
        <v/>
      </c>
      <c r="Y3188" s="159" t="str">
        <f>IF(E3188="","",(IF(Table1[[#This Row],[Cur]]="USD",Table1[[#This Row],[Cur_Amount Credit]],Table1[[#This Row],[Cur_Amount Credit]]/ExchangeRate)))</f>
        <v/>
      </c>
      <c r="Z3188" s="201" t="str">
        <f>IF(E3188="","",(Table1[[#This Row],[Debit USD]]-Table1[[#This Row],[Credit USD]]))</f>
        <v/>
      </c>
      <c r="AA3188" s="226"/>
      <c r="AB3188" s="255"/>
      <c r="AC3188" s="1"/>
      <c r="AD3188" s="15"/>
      <c r="AE3188" s="15" t="str">
        <f>IF(AND(OR(Table1[[#This Row],[Account]]="15030",Table1[[#This Row],[Account]]="15035",Table1[[#This Row],[Account]]="20150"),Table1[[#This Row],[Vendor ID]]=""),1,"")</f>
        <v/>
      </c>
      <c r="AF3188" s="15"/>
      <c r="AG3188" s="15"/>
      <c r="AH3188" s="15"/>
      <c r="AI3188" s="46" t="str">
        <f>IF(Table1[[#This Row],[Posting Date]]&lt;&gt;"","GJ-"&amp;CountryID,"")</f>
        <v/>
      </c>
      <c r="AJ3188" s="59" t="str">
        <f>IF(Table1[[#This Row],[Posting Date]]&lt;&gt;"",Table1[[#This Row],[Posting Date]],"")</f>
        <v/>
      </c>
      <c r="AK3188" s="46"/>
      <c r="AL3188" s="46" t="str">
        <f>IF(Table1[[#This Row],[Description]]&lt;&gt;"",Table1[[#This Row],[Description]],"")</f>
        <v/>
      </c>
      <c r="AM3188" s="46" t="str">
        <f>IF(Table1[[#This Row],[Posting Date]]&lt;&gt;"",Table1[[#This Row],[Reference Number]],"")</f>
        <v/>
      </c>
      <c r="AN3188" s="46" t="str">
        <f>TRIM(Table1[[#This Row],[Line '#]])</f>
        <v/>
      </c>
      <c r="AO3188" s="46" t="str">
        <f>TRIM(Table1[[#This Row],[Account]])</f>
        <v/>
      </c>
      <c r="AP3188" s="46" t="str">
        <f>IF(Table1[[#This Row],[Posting Date]]&lt;&gt;"",$D$5,"")</f>
        <v/>
      </c>
      <c r="AQ3188" s="46" t="str">
        <f>TRIM(Table1[[#This Row],[Departments-Prgrams]])</f>
        <v/>
      </c>
      <c r="AR3188" s="46" t="str">
        <f>TRIM(Table1[[#This Row],[Grant]])</f>
        <v/>
      </c>
      <c r="AS3188" s="46" t="str">
        <f>TRIM(Table1[[#This Row],[Staff ID]])</f>
        <v/>
      </c>
      <c r="AT3188" s="46" t="str">
        <f>IF(TRIM(Table1[[#This Row],[Budget Code]])=0,"",TRIM(Table1[[#This Row],[Budget Code]]))</f>
        <v/>
      </c>
      <c r="AU3188" s="46" t="str">
        <f>IF(Table1[[#This Row],[Line Description]]&lt;&gt;"",Table1[[#This Row],[Line Description]],"")</f>
        <v/>
      </c>
      <c r="AV3188" s="46" t="str">
        <f>IF(Table1[[#This Row],[Cur_Amount Debit]]&gt;0,ROUND(Table1[[#This Row],[Cur_Amount Debit]],2),"")</f>
        <v/>
      </c>
      <c r="AW3188" s="46" t="str">
        <f>IF(Table1[[#This Row],[Cur_Amount Credit]]&gt;0,ROUND(Table1[[#This Row],[Cur_Amount Credit]],2),"")</f>
        <v/>
      </c>
      <c r="AX3188" s="46" t="str">
        <f>LEFT(Table1[[#This Row],[Cur]],3)</f>
        <v/>
      </c>
      <c r="AY3188" s="59"/>
      <c r="AZ3188" s="46"/>
      <c r="BA3188" s="46" t="str">
        <f>IF(Table1[[#This Row],[Cur]]&lt;&gt;"",IF(Table1[[#This Row],[Cur]]="USD","",ExchangeRate),"")</f>
        <v/>
      </c>
      <c r="BB3188" s="46" t="str">
        <f>IF(Table1[[#This Row],[Grant]]&lt;&gt;"",VLOOKUP(Table1[[#This Row],[Grant]],Grants!B:D,3),"")</f>
        <v/>
      </c>
      <c r="BC3188" s="46" t="str">
        <f>TRIM(Table1[[#This Row],[Vendor ID]])</f>
        <v/>
      </c>
      <c r="BD3188">
        <f>IF(Table1[[#This Row],[Reference Number]]=Q3187,BD3187,BD3187+1)</f>
        <v>0</v>
      </c>
    </row>
    <row r="3189" spans="1:56" ht="11.25" customHeight="1" x14ac:dyDescent="0.25">
      <c r="A3189" s="1"/>
      <c r="B3189" s="88" t="str">
        <f>IF(Table1[[#This Row],[Posting Date]]&lt;&gt;"",IF(Table1[[#This Row],[Reference Number]]=Q3188,B3188+1,1),"")</f>
        <v/>
      </c>
      <c r="C3189" s="61"/>
      <c r="D3189" s="61"/>
      <c r="E3189" s="138"/>
      <c r="F3189" s="141" t="str">
        <f>IFERROR(IF(VLOOKUP(Table1[[#This Row],[Budget Code Description]],Dimentions!$X$6:$AC$139,2,FALSE)="","",VLOOKUP(Table1[[#This Row],[Budget Code Description]],Dimentions!$X$6:$AC$139,2,FALSE)),"")</f>
        <v/>
      </c>
      <c r="G3189" s="141" t="str">
        <f>IFERROR(VLOOKUP(Table1[[#This Row],[Budget Code Description]],Dimentions!$X$6:$AC$139,3,FALSE),"")</f>
        <v/>
      </c>
      <c r="H3189" s="64" t="str">
        <f>IFERROR(VLOOKUP(Table1[[#This Row],[Account]],Dimentions!$S$6:$V$233,2,FALSE),"")</f>
        <v/>
      </c>
      <c r="I3189" s="62">
        <f>_xlfn.NUMBERVALUE(LEFT(Table1[[#This Row],[Account]],1))</f>
        <v>0</v>
      </c>
      <c r="J3189" s="62" t="str">
        <f>IFERROR(VLOOKUP(Table1[[#This Row],[Budget Code Description]],Table6[#All],7,FALSE),"")</f>
        <v/>
      </c>
      <c r="K3189" s="141" t="str">
        <f>IFERROR(VLOOKUP(Table1[[#This Row],[Budget Code Description]],Table6[#All],8,FALSE),"")</f>
        <v/>
      </c>
      <c r="L3189" s="63"/>
      <c r="M3189" s="65" t="str">
        <f>IFERROR(VLOOKUP(Table1[[#This Row],[Staff ID]],Table2[],2,FALSE),"")</f>
        <v/>
      </c>
      <c r="N3189" s="209" t="str">
        <f>IFERROR(IF(VLOOKUP(Table1[[#This Row],[Budget Code Description]],Dimentions!$X$6:$AC$134,4,FALSE)="","",VLOOKUP(Table1[[#This Row],[Budget Code Description]],Dimentions!$X$6:$AC$134,4,FALSE)),"")</f>
        <v/>
      </c>
      <c r="O3189" s="65" t="str">
        <f>IFERROR(VLOOKUP(Table1[[#This Row],[Vendor ID]],Table549[],2,FALSE),"")</f>
        <v/>
      </c>
      <c r="P3189" s="63"/>
      <c r="Q3189" s="141" t="str">
        <f>IF(Table1[[#This Row],[Posting Date]]&lt;&gt;"",$D$9,"")</f>
        <v/>
      </c>
      <c r="R3189" s="157" t="str">
        <f>IF(Table1[[#This Row],[Posting Date]]&lt;&gt;"",$D$10,"")</f>
        <v/>
      </c>
      <c r="S3189" s="66"/>
      <c r="T3189" s="63"/>
      <c r="U3189" s="67"/>
      <c r="V3189" s="67"/>
      <c r="W3189" s="67" t="str">
        <f t="shared" si="55"/>
        <v/>
      </c>
      <c r="X3189" s="159" t="str">
        <f>IF(E3189="","",(IF(Table1[[#This Row],[Cur]]="USD",Table1[[#This Row],[Cur_Amount Debit]],Table1[[#This Row],[Cur_Amount Debit]]/Table1[[#This Row],[Exchange Rate]])))</f>
        <v/>
      </c>
      <c r="Y3189" s="159" t="str">
        <f>IF(E3189="","",(IF(Table1[[#This Row],[Cur]]="USD",Table1[[#This Row],[Cur_Amount Credit]],Table1[[#This Row],[Cur_Amount Credit]]/ExchangeRate)))</f>
        <v/>
      </c>
      <c r="Z3189" s="201" t="str">
        <f>IF(E3189="","",(Table1[[#This Row],[Debit USD]]-Table1[[#This Row],[Credit USD]]))</f>
        <v/>
      </c>
      <c r="AA3189" s="226"/>
      <c r="AB3189" s="255"/>
      <c r="AC3189" s="1"/>
      <c r="AD3189" s="15"/>
      <c r="AE3189" s="15" t="str">
        <f>IF(AND(OR(Table1[[#This Row],[Account]]="15030",Table1[[#This Row],[Account]]="15035",Table1[[#This Row],[Account]]="20150"),Table1[[#This Row],[Vendor ID]]=""),1,"")</f>
        <v/>
      </c>
      <c r="AF3189" s="15"/>
      <c r="AG3189" s="15"/>
      <c r="AH3189" s="15"/>
      <c r="AI3189" s="46" t="str">
        <f>IF(Table1[[#This Row],[Posting Date]]&lt;&gt;"","GJ-"&amp;CountryID,"")</f>
        <v/>
      </c>
      <c r="AJ3189" s="59" t="str">
        <f>IF(Table1[[#This Row],[Posting Date]]&lt;&gt;"",Table1[[#This Row],[Posting Date]],"")</f>
        <v/>
      </c>
      <c r="AK3189" s="46"/>
      <c r="AL3189" s="46" t="str">
        <f>IF(Table1[[#This Row],[Description]]&lt;&gt;"",Table1[[#This Row],[Description]],"")</f>
        <v/>
      </c>
      <c r="AM3189" s="46" t="str">
        <f>IF(Table1[[#This Row],[Posting Date]]&lt;&gt;"",Table1[[#This Row],[Reference Number]],"")</f>
        <v/>
      </c>
      <c r="AN3189" s="46" t="str">
        <f>TRIM(Table1[[#This Row],[Line '#]])</f>
        <v/>
      </c>
      <c r="AO3189" s="46" t="str">
        <f>TRIM(Table1[[#This Row],[Account]])</f>
        <v/>
      </c>
      <c r="AP3189" s="46" t="str">
        <f>IF(Table1[[#This Row],[Posting Date]]&lt;&gt;"",$D$5,"")</f>
        <v/>
      </c>
      <c r="AQ3189" s="46" t="str">
        <f>TRIM(Table1[[#This Row],[Departments-Prgrams]])</f>
        <v/>
      </c>
      <c r="AR3189" s="46" t="str">
        <f>TRIM(Table1[[#This Row],[Grant]])</f>
        <v/>
      </c>
      <c r="AS3189" s="46" t="str">
        <f>TRIM(Table1[[#This Row],[Staff ID]])</f>
        <v/>
      </c>
      <c r="AT3189" s="46" t="str">
        <f>IF(TRIM(Table1[[#This Row],[Budget Code]])=0,"",TRIM(Table1[[#This Row],[Budget Code]]))</f>
        <v/>
      </c>
      <c r="AU3189" s="46" t="str">
        <f>IF(Table1[[#This Row],[Line Description]]&lt;&gt;"",Table1[[#This Row],[Line Description]],"")</f>
        <v/>
      </c>
      <c r="AV3189" s="46" t="str">
        <f>IF(Table1[[#This Row],[Cur_Amount Debit]]&gt;0,ROUND(Table1[[#This Row],[Cur_Amount Debit]],2),"")</f>
        <v/>
      </c>
      <c r="AW3189" s="46" t="str">
        <f>IF(Table1[[#This Row],[Cur_Amount Credit]]&gt;0,ROUND(Table1[[#This Row],[Cur_Amount Credit]],2),"")</f>
        <v/>
      </c>
      <c r="AX3189" s="46" t="str">
        <f>LEFT(Table1[[#This Row],[Cur]],3)</f>
        <v/>
      </c>
      <c r="AY3189" s="59"/>
      <c r="AZ3189" s="46"/>
      <c r="BA3189" s="46" t="str">
        <f>IF(Table1[[#This Row],[Cur]]&lt;&gt;"",IF(Table1[[#This Row],[Cur]]="USD","",ExchangeRate),"")</f>
        <v/>
      </c>
      <c r="BB3189" s="46" t="str">
        <f>IF(Table1[[#This Row],[Grant]]&lt;&gt;"",VLOOKUP(Table1[[#This Row],[Grant]],Grants!B:D,3),"")</f>
        <v/>
      </c>
      <c r="BC3189" s="46" t="str">
        <f>TRIM(Table1[[#This Row],[Vendor ID]])</f>
        <v/>
      </c>
      <c r="BD3189">
        <f>IF(Table1[[#This Row],[Reference Number]]=Q3188,BD3188,BD3188+1)</f>
        <v>0</v>
      </c>
    </row>
    <row r="3190" spans="1:56" ht="11.25" customHeight="1" x14ac:dyDescent="0.25">
      <c r="A3190" s="1"/>
      <c r="B3190" s="88" t="str">
        <f>IF(Table1[[#This Row],[Posting Date]]&lt;&gt;"",IF(Table1[[#This Row],[Reference Number]]=Q3189,B3189+1,1),"")</f>
        <v/>
      </c>
      <c r="C3190" s="61"/>
      <c r="D3190" s="61"/>
      <c r="E3190" s="138"/>
      <c r="F3190" s="141" t="str">
        <f>IFERROR(IF(VLOOKUP(Table1[[#This Row],[Budget Code Description]],Dimentions!$X$6:$AC$139,2,FALSE)="","",VLOOKUP(Table1[[#This Row],[Budget Code Description]],Dimentions!$X$6:$AC$139,2,FALSE)),"")</f>
        <v/>
      </c>
      <c r="G3190" s="141" t="str">
        <f>IFERROR(VLOOKUP(Table1[[#This Row],[Budget Code Description]],Dimentions!$X$6:$AC$139,3,FALSE),"")</f>
        <v/>
      </c>
      <c r="H3190" s="64" t="str">
        <f>IFERROR(VLOOKUP(Table1[[#This Row],[Account]],Dimentions!$S$6:$V$233,2,FALSE),"")</f>
        <v/>
      </c>
      <c r="I3190" s="62">
        <f>_xlfn.NUMBERVALUE(LEFT(Table1[[#This Row],[Account]],1))</f>
        <v>0</v>
      </c>
      <c r="J3190" s="62" t="str">
        <f>IFERROR(VLOOKUP(Table1[[#This Row],[Budget Code Description]],Table6[#All],7,FALSE),"")</f>
        <v/>
      </c>
      <c r="K3190" s="141" t="str">
        <f>IFERROR(VLOOKUP(Table1[[#This Row],[Budget Code Description]],Table6[#All],8,FALSE),"")</f>
        <v/>
      </c>
      <c r="L3190" s="63"/>
      <c r="M3190" s="65" t="str">
        <f>IFERROR(VLOOKUP(Table1[[#This Row],[Staff ID]],Table2[],2,FALSE),"")</f>
        <v/>
      </c>
      <c r="N3190" s="209" t="str">
        <f>IFERROR(IF(VLOOKUP(Table1[[#This Row],[Budget Code Description]],Dimentions!$X$6:$AC$134,4,FALSE)="","",VLOOKUP(Table1[[#This Row],[Budget Code Description]],Dimentions!$X$6:$AC$134,4,FALSE)),"")</f>
        <v/>
      </c>
      <c r="O3190" s="65" t="str">
        <f>IFERROR(VLOOKUP(Table1[[#This Row],[Vendor ID]],Table549[],2,FALSE),"")</f>
        <v/>
      </c>
      <c r="P3190" s="63"/>
      <c r="Q3190" s="141" t="str">
        <f>IF(Table1[[#This Row],[Posting Date]]&lt;&gt;"",$D$9,"")</f>
        <v/>
      </c>
      <c r="R3190" s="157" t="str">
        <f>IF(Table1[[#This Row],[Posting Date]]&lt;&gt;"",$D$10,"")</f>
        <v/>
      </c>
      <c r="S3190" s="66"/>
      <c r="T3190" s="63"/>
      <c r="U3190" s="67"/>
      <c r="V3190" s="67"/>
      <c r="W3190" s="67" t="str">
        <f t="shared" si="55"/>
        <v/>
      </c>
      <c r="X3190" s="159" t="str">
        <f>IF(E3190="","",(IF(Table1[[#This Row],[Cur]]="USD",Table1[[#This Row],[Cur_Amount Debit]],Table1[[#This Row],[Cur_Amount Debit]]/Table1[[#This Row],[Exchange Rate]])))</f>
        <v/>
      </c>
      <c r="Y3190" s="159" t="str">
        <f>IF(E3190="","",(IF(Table1[[#This Row],[Cur]]="USD",Table1[[#This Row],[Cur_Amount Credit]],Table1[[#This Row],[Cur_Amount Credit]]/ExchangeRate)))</f>
        <v/>
      </c>
      <c r="Z3190" s="201" t="str">
        <f>IF(E3190="","",(Table1[[#This Row],[Debit USD]]-Table1[[#This Row],[Credit USD]]))</f>
        <v/>
      </c>
      <c r="AA3190" s="226"/>
      <c r="AB3190" s="255"/>
      <c r="AC3190" s="1"/>
      <c r="AD3190" s="15"/>
      <c r="AE3190" s="15" t="str">
        <f>IF(AND(OR(Table1[[#This Row],[Account]]="15030",Table1[[#This Row],[Account]]="15035",Table1[[#This Row],[Account]]="20150"),Table1[[#This Row],[Vendor ID]]=""),1,"")</f>
        <v/>
      </c>
      <c r="AF3190" s="15"/>
      <c r="AG3190" s="15"/>
      <c r="AH3190" s="15"/>
      <c r="AI3190" s="46" t="str">
        <f>IF(Table1[[#This Row],[Posting Date]]&lt;&gt;"","GJ-"&amp;CountryID,"")</f>
        <v/>
      </c>
      <c r="AJ3190" s="59" t="str">
        <f>IF(Table1[[#This Row],[Posting Date]]&lt;&gt;"",Table1[[#This Row],[Posting Date]],"")</f>
        <v/>
      </c>
      <c r="AK3190" s="46"/>
      <c r="AL3190" s="46" t="str">
        <f>IF(Table1[[#This Row],[Description]]&lt;&gt;"",Table1[[#This Row],[Description]],"")</f>
        <v/>
      </c>
      <c r="AM3190" s="46" t="str">
        <f>IF(Table1[[#This Row],[Posting Date]]&lt;&gt;"",Table1[[#This Row],[Reference Number]],"")</f>
        <v/>
      </c>
      <c r="AN3190" s="46" t="str">
        <f>TRIM(Table1[[#This Row],[Line '#]])</f>
        <v/>
      </c>
      <c r="AO3190" s="46" t="str">
        <f>TRIM(Table1[[#This Row],[Account]])</f>
        <v/>
      </c>
      <c r="AP3190" s="46" t="str">
        <f>IF(Table1[[#This Row],[Posting Date]]&lt;&gt;"",$D$5,"")</f>
        <v/>
      </c>
      <c r="AQ3190" s="46" t="str">
        <f>TRIM(Table1[[#This Row],[Departments-Prgrams]])</f>
        <v/>
      </c>
      <c r="AR3190" s="46" t="str">
        <f>TRIM(Table1[[#This Row],[Grant]])</f>
        <v/>
      </c>
      <c r="AS3190" s="46" t="str">
        <f>TRIM(Table1[[#This Row],[Staff ID]])</f>
        <v/>
      </c>
      <c r="AT3190" s="46" t="str">
        <f>IF(TRIM(Table1[[#This Row],[Budget Code]])=0,"",TRIM(Table1[[#This Row],[Budget Code]]))</f>
        <v/>
      </c>
      <c r="AU3190" s="46" t="str">
        <f>IF(Table1[[#This Row],[Line Description]]&lt;&gt;"",Table1[[#This Row],[Line Description]],"")</f>
        <v/>
      </c>
      <c r="AV3190" s="46" t="str">
        <f>IF(Table1[[#This Row],[Cur_Amount Debit]]&gt;0,ROUND(Table1[[#This Row],[Cur_Amount Debit]],2),"")</f>
        <v/>
      </c>
      <c r="AW3190" s="46" t="str">
        <f>IF(Table1[[#This Row],[Cur_Amount Credit]]&gt;0,ROUND(Table1[[#This Row],[Cur_Amount Credit]],2),"")</f>
        <v/>
      </c>
      <c r="AX3190" s="46" t="str">
        <f>LEFT(Table1[[#This Row],[Cur]],3)</f>
        <v/>
      </c>
      <c r="AY3190" s="59"/>
      <c r="AZ3190" s="46"/>
      <c r="BA3190" s="46" t="str">
        <f>IF(Table1[[#This Row],[Cur]]&lt;&gt;"",IF(Table1[[#This Row],[Cur]]="USD","",ExchangeRate),"")</f>
        <v/>
      </c>
      <c r="BB3190" s="46" t="str">
        <f>IF(Table1[[#This Row],[Grant]]&lt;&gt;"",VLOOKUP(Table1[[#This Row],[Grant]],Grants!B:D,3),"")</f>
        <v/>
      </c>
      <c r="BC3190" s="46" t="str">
        <f>TRIM(Table1[[#This Row],[Vendor ID]])</f>
        <v/>
      </c>
      <c r="BD3190">
        <f>IF(Table1[[#This Row],[Reference Number]]=Q3189,BD3189,BD3189+1)</f>
        <v>0</v>
      </c>
    </row>
    <row r="3191" spans="1:56" ht="11.25" customHeight="1" x14ac:dyDescent="0.25">
      <c r="A3191" s="1"/>
      <c r="B3191" s="88" t="str">
        <f>IF(Table1[[#This Row],[Posting Date]]&lt;&gt;"",IF(Table1[[#This Row],[Reference Number]]=Q3190,B3190+1,1),"")</f>
        <v/>
      </c>
      <c r="C3191" s="61"/>
      <c r="D3191" s="61"/>
      <c r="E3191" s="138"/>
      <c r="F3191" s="141" t="str">
        <f>IFERROR(IF(VLOOKUP(Table1[[#This Row],[Budget Code Description]],Dimentions!$X$6:$AC$139,2,FALSE)="","",VLOOKUP(Table1[[#This Row],[Budget Code Description]],Dimentions!$X$6:$AC$139,2,FALSE)),"")</f>
        <v/>
      </c>
      <c r="G3191" s="141" t="str">
        <f>IFERROR(VLOOKUP(Table1[[#This Row],[Budget Code Description]],Dimentions!$X$6:$AC$139,3,FALSE),"")</f>
        <v/>
      </c>
      <c r="H3191" s="64" t="str">
        <f>IFERROR(VLOOKUP(Table1[[#This Row],[Account]],Dimentions!$S$6:$V$233,2,FALSE),"")</f>
        <v/>
      </c>
      <c r="I3191" s="62">
        <f>_xlfn.NUMBERVALUE(LEFT(Table1[[#This Row],[Account]],1))</f>
        <v>0</v>
      </c>
      <c r="J3191" s="62" t="str">
        <f>IFERROR(VLOOKUP(Table1[[#This Row],[Budget Code Description]],Table6[#All],7,FALSE),"")</f>
        <v/>
      </c>
      <c r="K3191" s="141" t="str">
        <f>IFERROR(VLOOKUP(Table1[[#This Row],[Budget Code Description]],Table6[#All],8,FALSE),"")</f>
        <v/>
      </c>
      <c r="L3191" s="63"/>
      <c r="M3191" s="65" t="str">
        <f>IFERROR(VLOOKUP(Table1[[#This Row],[Staff ID]],Table2[],2,FALSE),"")</f>
        <v/>
      </c>
      <c r="N3191" s="209" t="str">
        <f>IFERROR(IF(VLOOKUP(Table1[[#This Row],[Budget Code Description]],Dimentions!$X$6:$AC$134,4,FALSE)="","",VLOOKUP(Table1[[#This Row],[Budget Code Description]],Dimentions!$X$6:$AC$134,4,FALSE)),"")</f>
        <v/>
      </c>
      <c r="O3191" s="65" t="str">
        <f>IFERROR(VLOOKUP(Table1[[#This Row],[Vendor ID]],Table549[],2,FALSE),"")</f>
        <v/>
      </c>
      <c r="P3191" s="63"/>
      <c r="Q3191" s="141" t="str">
        <f>IF(Table1[[#This Row],[Posting Date]]&lt;&gt;"",$D$9,"")</f>
        <v/>
      </c>
      <c r="R3191" s="157" t="str">
        <f>IF(Table1[[#This Row],[Posting Date]]&lt;&gt;"",$D$10,"")</f>
        <v/>
      </c>
      <c r="S3191" s="66"/>
      <c r="T3191" s="63"/>
      <c r="U3191" s="67"/>
      <c r="V3191" s="67"/>
      <c r="W3191" s="67" t="str">
        <f t="shared" si="55"/>
        <v/>
      </c>
      <c r="X3191" s="159" t="str">
        <f>IF(E3191="","",(IF(Table1[[#This Row],[Cur]]="USD",Table1[[#This Row],[Cur_Amount Debit]],Table1[[#This Row],[Cur_Amount Debit]]/Table1[[#This Row],[Exchange Rate]])))</f>
        <v/>
      </c>
      <c r="Y3191" s="159" t="str">
        <f>IF(E3191="","",(IF(Table1[[#This Row],[Cur]]="USD",Table1[[#This Row],[Cur_Amount Credit]],Table1[[#This Row],[Cur_Amount Credit]]/ExchangeRate)))</f>
        <v/>
      </c>
      <c r="Z3191" s="201" t="str">
        <f>IF(E3191="","",(Table1[[#This Row],[Debit USD]]-Table1[[#This Row],[Credit USD]]))</f>
        <v/>
      </c>
      <c r="AA3191" s="226"/>
      <c r="AB3191" s="255"/>
      <c r="AC3191" s="1"/>
      <c r="AD3191" s="15"/>
      <c r="AE3191" s="15" t="str">
        <f>IF(AND(OR(Table1[[#This Row],[Account]]="15030",Table1[[#This Row],[Account]]="15035",Table1[[#This Row],[Account]]="20150"),Table1[[#This Row],[Vendor ID]]=""),1,"")</f>
        <v/>
      </c>
      <c r="AF3191" s="15"/>
      <c r="AG3191" s="15"/>
      <c r="AH3191" s="15"/>
      <c r="AI3191" s="46" t="str">
        <f>IF(Table1[[#This Row],[Posting Date]]&lt;&gt;"","GJ-"&amp;CountryID,"")</f>
        <v/>
      </c>
      <c r="AJ3191" s="59" t="str">
        <f>IF(Table1[[#This Row],[Posting Date]]&lt;&gt;"",Table1[[#This Row],[Posting Date]],"")</f>
        <v/>
      </c>
      <c r="AK3191" s="46"/>
      <c r="AL3191" s="46" t="str">
        <f>IF(Table1[[#This Row],[Description]]&lt;&gt;"",Table1[[#This Row],[Description]],"")</f>
        <v/>
      </c>
      <c r="AM3191" s="46" t="str">
        <f>IF(Table1[[#This Row],[Posting Date]]&lt;&gt;"",Table1[[#This Row],[Reference Number]],"")</f>
        <v/>
      </c>
      <c r="AN3191" s="46" t="str">
        <f>TRIM(Table1[[#This Row],[Line '#]])</f>
        <v/>
      </c>
      <c r="AO3191" s="46" t="str">
        <f>TRIM(Table1[[#This Row],[Account]])</f>
        <v/>
      </c>
      <c r="AP3191" s="46" t="str">
        <f>IF(Table1[[#This Row],[Posting Date]]&lt;&gt;"",$D$5,"")</f>
        <v/>
      </c>
      <c r="AQ3191" s="46" t="str">
        <f>TRIM(Table1[[#This Row],[Departments-Prgrams]])</f>
        <v/>
      </c>
      <c r="AR3191" s="46" t="str">
        <f>TRIM(Table1[[#This Row],[Grant]])</f>
        <v/>
      </c>
      <c r="AS3191" s="46" t="str">
        <f>TRIM(Table1[[#This Row],[Staff ID]])</f>
        <v/>
      </c>
      <c r="AT3191" s="46" t="str">
        <f>IF(TRIM(Table1[[#This Row],[Budget Code]])=0,"",TRIM(Table1[[#This Row],[Budget Code]]))</f>
        <v/>
      </c>
      <c r="AU3191" s="46" t="str">
        <f>IF(Table1[[#This Row],[Line Description]]&lt;&gt;"",Table1[[#This Row],[Line Description]],"")</f>
        <v/>
      </c>
      <c r="AV3191" s="46" t="str">
        <f>IF(Table1[[#This Row],[Cur_Amount Debit]]&gt;0,ROUND(Table1[[#This Row],[Cur_Amount Debit]],2),"")</f>
        <v/>
      </c>
      <c r="AW3191" s="46" t="str">
        <f>IF(Table1[[#This Row],[Cur_Amount Credit]]&gt;0,ROUND(Table1[[#This Row],[Cur_Amount Credit]],2),"")</f>
        <v/>
      </c>
      <c r="AX3191" s="46" t="str">
        <f>LEFT(Table1[[#This Row],[Cur]],3)</f>
        <v/>
      </c>
      <c r="AY3191" s="59"/>
      <c r="AZ3191" s="46"/>
      <c r="BA3191" s="46" t="str">
        <f>IF(Table1[[#This Row],[Cur]]&lt;&gt;"",IF(Table1[[#This Row],[Cur]]="USD","",ExchangeRate),"")</f>
        <v/>
      </c>
      <c r="BB3191" s="46" t="str">
        <f>IF(Table1[[#This Row],[Grant]]&lt;&gt;"",VLOOKUP(Table1[[#This Row],[Grant]],Grants!B:D,3),"")</f>
        <v/>
      </c>
      <c r="BC3191" s="46" t="str">
        <f>TRIM(Table1[[#This Row],[Vendor ID]])</f>
        <v/>
      </c>
      <c r="BD3191">
        <f>IF(Table1[[#This Row],[Reference Number]]=Q3190,BD3190,BD3190+1)</f>
        <v>0</v>
      </c>
    </row>
    <row r="3192" spans="1:56" ht="11.25" customHeight="1" thickBot="1" x14ac:dyDescent="0.3">
      <c r="A3192" s="1"/>
      <c r="B3192" s="89" t="str">
        <f>IF(Table1[[#This Row],[Posting Date]]&lt;&gt;"",IF(Table1[[#This Row],[Reference Number]]=Q3191,B3191+1,1),"")</f>
        <v/>
      </c>
      <c r="C3192" s="72"/>
      <c r="D3192" s="153"/>
      <c r="E3192" s="138"/>
      <c r="F3192" s="142" t="str">
        <f>IFERROR(IF(VLOOKUP(Table1[[#This Row],[Budget Code Description]],Dimentions!$X$6:$AC$139,2,FALSE)="","",VLOOKUP(Table1[[#This Row],[Budget Code Description]],Dimentions!$X$6:$AC$139,2,FALSE)),"")</f>
        <v/>
      </c>
      <c r="G3192" s="142" t="str">
        <f>IFERROR(VLOOKUP(Table1[[#This Row],[Budget Code Description]],Dimentions!$X$6:$AC$139,3,FALSE),"")</f>
        <v/>
      </c>
      <c r="H3192" s="74" t="str">
        <f>IFERROR(VLOOKUP(Table1[[#This Row],[Account]],Dimentions!$S$6:$V$233,2,FALSE),"")</f>
        <v/>
      </c>
      <c r="I3192" s="75">
        <f>_xlfn.NUMBERVALUE(LEFT(Table1[[#This Row],[Account]],1))</f>
        <v>0</v>
      </c>
      <c r="J3192" s="75" t="str">
        <f>IFERROR(VLOOKUP(Table1[[#This Row],[Budget Code Description]],Table6[#All],7,FALSE),"")</f>
        <v/>
      </c>
      <c r="K3192" s="141" t="str">
        <f>IFERROR(VLOOKUP(Table1[[#This Row],[Budget Code Description]],Table6[#All],8,FALSE),"")</f>
        <v/>
      </c>
      <c r="L3192" s="73"/>
      <c r="M3192" s="76" t="str">
        <f>IFERROR(VLOOKUP(Table1[[#This Row],[Staff ID]],Table2[],2,FALSE),"")</f>
        <v/>
      </c>
      <c r="N3192" s="210" t="str">
        <f>IFERROR(IF(VLOOKUP(Table1[[#This Row],[Budget Code Description]],Dimentions!$X$6:$AC$134,4,FALSE)="","",VLOOKUP(Table1[[#This Row],[Budget Code Description]],Dimentions!$X$6:$AC$134,4,FALSE)),"")</f>
        <v/>
      </c>
      <c r="O3192" s="76" t="str">
        <f>IFERROR(VLOOKUP(Table1[[#This Row],[Vendor ID]],Table549[],2,FALSE),"")</f>
        <v/>
      </c>
      <c r="P3192" s="73"/>
      <c r="Q3192" s="142" t="str">
        <f>IF(Table1[[#This Row],[Posting Date]]&lt;&gt;"",$D$9,"")</f>
        <v/>
      </c>
      <c r="R3192" s="158" t="str">
        <f>IF(Table1[[#This Row],[Posting Date]]&lt;&gt;"",$D$10,"")</f>
        <v/>
      </c>
      <c r="S3192" s="77"/>
      <c r="T3192" s="73"/>
      <c r="U3192" s="78"/>
      <c r="V3192" s="78"/>
      <c r="W3192" s="67" t="str">
        <f t="shared" si="55"/>
        <v/>
      </c>
      <c r="X3192" s="159" t="str">
        <f>IF(E3192="","",(IF(Table1[[#This Row],[Cur]]="USD",Table1[[#This Row],[Cur_Amount Debit]],Table1[[#This Row],[Cur_Amount Debit]]/Table1[[#This Row],[Exchange Rate]])))</f>
        <v/>
      </c>
      <c r="Y3192" s="159" t="str">
        <f>IF(E3192="","",(IF(Table1[[#This Row],[Cur]]="USD",Table1[[#This Row],[Cur_Amount Credit]],Table1[[#This Row],[Cur_Amount Credit]]/ExchangeRate)))</f>
        <v/>
      </c>
      <c r="Z3192" s="201" t="str">
        <f>IF(E3192="","",(Table1[[#This Row],[Debit USD]]-Table1[[#This Row],[Credit USD]]))</f>
        <v/>
      </c>
      <c r="AA3192" s="227"/>
      <c r="AB3192" s="255"/>
      <c r="AC3192" s="1"/>
      <c r="AD3192" s="15"/>
      <c r="AE3192" s="15" t="str">
        <f>IF(AND(OR(Table1[[#This Row],[Account]]="15030",Table1[[#This Row],[Account]]="15035",Table1[[#This Row],[Account]]="20150"),Table1[[#This Row],[Vendor ID]]=""),1,"")</f>
        <v/>
      </c>
      <c r="AF3192" s="15"/>
      <c r="AG3192" s="15"/>
      <c r="AH3192" s="15"/>
      <c r="AI3192" s="46" t="str">
        <f>IF(Table1[[#This Row],[Posting Date]]&lt;&gt;"","GJ-"&amp;CountryID,"")</f>
        <v/>
      </c>
      <c r="AJ3192" s="59" t="str">
        <f>IF(Table1[[#This Row],[Posting Date]]&lt;&gt;"",Table1[[#This Row],[Posting Date]],"")</f>
        <v/>
      </c>
      <c r="AK3192" s="46"/>
      <c r="AL3192" s="46" t="str">
        <f>IF(Table1[[#This Row],[Description]]&lt;&gt;"",Table1[[#This Row],[Description]],"")</f>
        <v/>
      </c>
      <c r="AM3192" s="46" t="str">
        <f>IF(Table1[[#This Row],[Posting Date]]&lt;&gt;"",Table1[[#This Row],[Reference Number]],"")</f>
        <v/>
      </c>
      <c r="AN3192" s="46" t="str">
        <f>TRIM(Table1[[#This Row],[Line '#]])</f>
        <v/>
      </c>
      <c r="AO3192" s="46" t="str">
        <f>TRIM(Table1[[#This Row],[Account]])</f>
        <v/>
      </c>
      <c r="AP3192" s="46" t="str">
        <f>IF(Table1[[#This Row],[Posting Date]]&lt;&gt;"",$D$5,"")</f>
        <v/>
      </c>
      <c r="AQ3192" s="46" t="str">
        <f>TRIM(Table1[[#This Row],[Departments-Prgrams]])</f>
        <v/>
      </c>
      <c r="AR3192" s="46" t="str">
        <f>TRIM(Table1[[#This Row],[Grant]])</f>
        <v/>
      </c>
      <c r="AS3192" s="46" t="str">
        <f>TRIM(Table1[[#This Row],[Staff ID]])</f>
        <v/>
      </c>
      <c r="AT3192" s="46" t="str">
        <f>IF(TRIM(Table1[[#This Row],[Budget Code]])=0,"",TRIM(Table1[[#This Row],[Budget Code]]))</f>
        <v/>
      </c>
      <c r="AU3192" s="46" t="str">
        <f>IF(Table1[[#This Row],[Line Description]]&lt;&gt;"",Table1[[#This Row],[Line Description]],"")</f>
        <v/>
      </c>
      <c r="AV3192" s="46" t="str">
        <f>IF(Table1[[#This Row],[Cur_Amount Debit]]&gt;0,ROUND(Table1[[#This Row],[Cur_Amount Debit]],2),"")</f>
        <v/>
      </c>
      <c r="AW3192" s="46" t="str">
        <f>IF(Table1[[#This Row],[Cur_Amount Credit]]&gt;0,ROUND(Table1[[#This Row],[Cur_Amount Credit]],2),"")</f>
        <v/>
      </c>
      <c r="AX3192" s="46" t="str">
        <f>LEFT(Table1[[#This Row],[Cur]],3)</f>
        <v/>
      </c>
      <c r="AY3192" s="59"/>
      <c r="AZ3192" s="47"/>
      <c r="BA3192" s="46" t="str">
        <f>IF(Table1[[#This Row],[Cur]]&lt;&gt;"",IF(Table1[[#This Row],[Cur]]="USD","",ExchangeRate),"")</f>
        <v/>
      </c>
      <c r="BB3192" s="46" t="str">
        <f>IF(Table1[[#This Row],[Grant]]&lt;&gt;"",VLOOKUP(Table1[[#This Row],[Grant]],Grants!B:D,3),"")</f>
        <v/>
      </c>
      <c r="BC3192" s="46" t="str">
        <f>TRIM(Table1[[#This Row],[Vendor ID]])</f>
        <v/>
      </c>
      <c r="BD3192">
        <f>IF(Table1[[#This Row],[Reference Number]]=Q3191,BD3191,BD3191+1)</f>
        <v>0</v>
      </c>
    </row>
    <row r="3193" spans="1:56" s="1" customFormat="1" x14ac:dyDescent="0.25"/>
    <row r="3194" spans="1:56" s="1" customFormat="1" x14ac:dyDescent="0.25"/>
    <row r="3195" spans="1:56" s="1" customFormat="1" x14ac:dyDescent="0.25"/>
    <row r="3196" spans="1:56" s="1" customFormat="1" x14ac:dyDescent="0.25"/>
    <row r="3197" spans="1:56" s="1" customFormat="1" x14ac:dyDescent="0.25"/>
    <row r="3198" spans="1:56" s="1" customFormat="1" x14ac:dyDescent="0.25"/>
    <row r="3199" spans="1:56" s="1" customFormat="1" x14ac:dyDescent="0.25"/>
    <row r="3200" spans="1:56" s="1" customFormat="1" x14ac:dyDescent="0.25"/>
    <row r="3201" s="1" customFormat="1" x14ac:dyDescent="0.25"/>
    <row r="3202" s="1" customFormat="1" x14ac:dyDescent="0.25"/>
    <row r="3203" s="1" customFormat="1" x14ac:dyDescent="0.25"/>
    <row r="3204" s="1" customFormat="1" x14ac:dyDescent="0.25"/>
    <row r="3205" s="1" customFormat="1" x14ac:dyDescent="0.25"/>
    <row r="3206" s="1" customFormat="1" x14ac:dyDescent="0.25"/>
    <row r="3207" s="1" customFormat="1" x14ac:dyDescent="0.25"/>
    <row r="3208" s="1" customFormat="1" x14ac:dyDescent="0.25"/>
    <row r="3209" s="1" customFormat="1" x14ac:dyDescent="0.25"/>
    <row r="3210" s="1" customFormat="1" x14ac:dyDescent="0.25"/>
    <row r="3211" s="1" customFormat="1" x14ac:dyDescent="0.25"/>
    <row r="3212" s="1" customFormat="1" x14ac:dyDescent="0.25"/>
    <row r="3213" s="1" customFormat="1" x14ac:dyDescent="0.25"/>
    <row r="3214" s="1" customFormat="1" x14ac:dyDescent="0.25"/>
    <row r="3215" s="1" customFormat="1" x14ac:dyDescent="0.25"/>
    <row r="3216" s="1" customFormat="1" x14ac:dyDescent="0.25"/>
    <row r="3217" s="1" customFormat="1" x14ac:dyDescent="0.25"/>
    <row r="3218" s="1" customFormat="1" x14ac:dyDescent="0.25"/>
    <row r="3219" s="1" customFormat="1" x14ac:dyDescent="0.25"/>
  </sheetData>
  <sheetProtection autoFilter="0"/>
  <mergeCells count="4">
    <mergeCell ref="F5:I6"/>
    <mergeCell ref="S5:T5"/>
    <mergeCell ref="J4:M6"/>
    <mergeCell ref="Q4:R7"/>
  </mergeCells>
  <phoneticPr fontId="35" type="noConversion"/>
  <conditionalFormatting sqref="B3:D3">
    <cfRule type="cellIs" dxfId="119" priority="69" operator="equal">
      <formula>TRUE</formula>
    </cfRule>
  </conditionalFormatting>
  <conditionalFormatting sqref="U42:U3192 U17:U39">
    <cfRule type="expression" dxfId="118" priority="36">
      <formula>IF(AND(U17&lt;&gt;"",V17&lt;&gt;""),1,"")</formula>
    </cfRule>
  </conditionalFormatting>
  <conditionalFormatting sqref="T17:T3192">
    <cfRule type="expression" dxfId="117" priority="29">
      <formula>IF(T17="",IF(OR(U17,V17)&lt;&gt;"",1,""))</formula>
    </cfRule>
  </conditionalFormatting>
  <conditionalFormatting sqref="Q17:Q3192">
    <cfRule type="expression" dxfId="116" priority="27">
      <formula>IF(AND(G17&lt;&gt;"",Q17=""),1,"")</formula>
    </cfRule>
  </conditionalFormatting>
  <conditionalFormatting sqref="Q4:R7">
    <cfRule type="cellIs" dxfId="115" priority="60" operator="equal">
      <formula>"OK"</formula>
    </cfRule>
    <cfRule type="cellIs" dxfId="114" priority="62" operator="equal">
      <formula>"Not Complete"</formula>
    </cfRule>
  </conditionalFormatting>
  <conditionalFormatting sqref="D27 C114:F3192 E109:F113 D22:F26 D28:F42 C17:F21 C43:F108 F25:F30 C22:C42 E25:E27">
    <cfRule type="expression" dxfId="113" priority="73">
      <formula>IF(AND($D$7="",C17&lt;&gt;""),1,"")</formula>
    </cfRule>
  </conditionalFormatting>
  <conditionalFormatting sqref="E27:E30">
    <cfRule type="expression" dxfId="112" priority="5">
      <formula>IF(AND($D$7="",E27&lt;&gt;""),1,"")</formula>
    </cfRule>
  </conditionalFormatting>
  <conditionalFormatting sqref="U39:U42">
    <cfRule type="expression" dxfId="111" priority="3">
      <formula>IF(AND(U39&lt;&gt;"",V39&lt;&gt;""),1,"")</formula>
    </cfRule>
  </conditionalFormatting>
  <conditionalFormatting sqref="C110:D113">
    <cfRule type="expression" dxfId="110" priority="2">
      <formula>IF(AND($D$7="",C110&lt;&gt;""),1,"")</formula>
    </cfRule>
  </conditionalFormatting>
  <conditionalFormatting sqref="C109:D109">
    <cfRule type="expression" dxfId="109" priority="1">
      <formula>IF(AND($D$7="",C109&lt;&gt;""),1,"")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17:U3192" xr:uid="{00000000-0002-0000-0100-000005000000}">
      <formula1>0</formula1>
      <formula2>1000000000000</formula2>
    </dataValidation>
    <dataValidation type="decimal" allowBlank="1" showInputMessage="1" showErrorMessage="1" sqref="V17:Z3192" xr:uid="{00000000-0002-0000-0100-000006000000}">
      <formula1>0</formula1>
      <formula2>100000000000</formula2>
    </dataValidation>
    <dataValidation type="list" allowBlank="1" showInputMessage="1" showErrorMessage="1" errorTitle="Enter Valid Currency" sqref="T17:T3192" xr:uid="{00000000-0002-0000-0100-000007000000}">
      <formula1>$AD$7:$AD$8</formula1>
    </dataValidation>
    <dataValidation type="list" allowBlank="1" showInputMessage="1" showErrorMessage="1" sqref="L17:L3192" xr:uid="{00000000-0002-0000-0100-00000A000000}">
      <formula1>Staff_IDs</formula1>
    </dataValidation>
    <dataValidation type="date" allowBlank="1" showInputMessage="1" showErrorMessage="1" sqref="C17:D3192" xr:uid="{00000000-0002-0000-0100-000002000000}">
      <formula1>DATE(LEFT($D$7,4),MID($D$7,5,2),1)</formula1>
      <formula2>DATE(LEFT($D$7,4),MID($D$7,5,2)+1,)</formula2>
    </dataValidation>
  </dataValidations>
  <hyperlinks>
    <hyperlink ref="AA66" r:id="rId1" xr:uid="{779C27A1-139E-412A-B847-E5BD97B63B1C}"/>
    <hyperlink ref="AA95" r:id="rId2" display="../../../../../../../../../:b:/s/Programs/EeaYXw8F12NOoajM23lm1sABUeJhnVG2y_LaESErHyL0gA?e=JuBixo" xr:uid="{89330CF8-5607-4F77-8184-FEEF33A7E27A}"/>
    <hyperlink ref="AA27" r:id="rId3" xr:uid="{85858EEF-7F78-43D2-AA92-43BDE09ADF6D}"/>
    <hyperlink ref="AA26" r:id="rId4" xr:uid="{0CD00F74-048E-4719-AC24-67DD16C365C7}"/>
    <hyperlink ref="AA25" r:id="rId5" xr:uid="{E1FA1968-A9DC-4D3C-8A65-293033508720}"/>
    <hyperlink ref="AA19" r:id="rId6" xr:uid="{625402AD-AC60-4B4A-B6E0-E2774934E8FE}"/>
    <hyperlink ref="AA22" r:id="rId7" xr:uid="{E135B127-CF85-40D4-A399-5A0147AEAE54}"/>
    <hyperlink ref="AA28" r:id="rId8" xr:uid="{F60D57D8-9223-4142-9B9C-9F4F33BD6BD8}"/>
    <hyperlink ref="AA31" r:id="rId9" xr:uid="{4F5201CF-284F-48BA-8AE0-EB4F35BF90FD}"/>
    <hyperlink ref="AA37" r:id="rId10" xr:uid="{5602DC98-F029-4626-A3F5-22C4261CDE82}"/>
    <hyperlink ref="AA39" r:id="rId11" xr:uid="{0CB6C70F-454F-4317-92BB-59880FF2B0B9}"/>
    <hyperlink ref="AA84" r:id="rId12" xr:uid="{F85665C2-C399-4252-B196-2843702C80F1}"/>
    <hyperlink ref="AA41" r:id="rId13" xr:uid="{7C108DFD-4E24-4ACD-B10D-D4BC5C24E504}"/>
    <hyperlink ref="AA45" r:id="rId14" xr:uid="{A343EEA1-2687-456F-AACC-60A9B0AEE5CB}"/>
    <hyperlink ref="AA48" r:id="rId15" xr:uid="{B0986735-445F-43E9-8525-DC2180813A6A}"/>
    <hyperlink ref="AA51" r:id="rId16" xr:uid="{37238614-751C-4BAE-8C3B-22371AE98694}"/>
    <hyperlink ref="AA52" r:id="rId17" xr:uid="{6BBB1547-8389-41EC-9C98-AA5E052666FA}"/>
    <hyperlink ref="AA53" r:id="rId18" xr:uid="{7E0AA2F0-1EF0-49C9-80C5-A0715368A5AE}"/>
    <hyperlink ref="AA63" r:id="rId19" xr:uid="{5D021B53-FF78-4484-ADD9-0D77ED9CC37A}"/>
    <hyperlink ref="AA85" r:id="rId20" xr:uid="{FD87BE06-9EEA-4FD1-B2C4-F4D59F26678F}"/>
    <hyperlink ref="AA64" r:id="rId21" xr:uid="{B54BD10F-EB08-4A88-B36F-B9EB21796285}"/>
    <hyperlink ref="AA54" r:id="rId22" xr:uid="{2372364C-8F70-4E19-AE7C-82FA7A6B269E}"/>
    <hyperlink ref="AA58" r:id="rId23" xr:uid="{422A94B2-5718-4CAC-A623-81CC9FFF99A0}"/>
  </hyperlinks>
  <pageMargins left="0.7" right="0.7" top="0.75" bottom="0.75" header="0.3" footer="0.3"/>
  <pageSetup scale="19" fitToWidth="0" orientation="landscape" r:id="rId24"/>
  <drawing r:id="rId25"/>
  <legacyDrawing r:id="rId26"/>
  <tableParts count="2">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70" id="{C1F4F4DC-80BF-4D0A-872E-9F73FAFCE0EB}">
            <xm:f>IF(AND(G17&lt;&gt;"",L17="",VLOOKUP(G17,COA!$B$2:$F$361,5,FALSE)="Y"),1,"")</xm:f>
            <x14:dxf>
              <fill>
                <gradientFill degree="90">
                  <stop position="0">
                    <color rgb="FFFF0000"/>
                  </stop>
                  <stop position="0.5">
                    <color theme="0"/>
                  </stop>
                  <stop position="1">
                    <color rgb="FFFF0000"/>
                  </stop>
                </gradientFill>
              </fill>
            </x14:dxf>
          </x14:cfRule>
          <xm:sqref>L17:L3192</xm:sqref>
        </x14:conditionalFormatting>
        <x14:conditionalFormatting xmlns:xm="http://schemas.microsoft.com/office/excel/2006/main">
          <x14:cfRule type="expression" priority="72" id="{E297B02F-50B7-4CB8-BB32-DA65CFB1A75E}">
            <xm:f>IF(AND(G17&lt;&gt;"",N17="",VLOOKUP(G17,COA!$B$2:$F$361,5,FALSE)="V"),1,"")</xm:f>
            <x14:dxf>
              <fill>
                <gradientFill degree="90">
                  <stop position="0">
                    <color rgb="FFFF0000"/>
                  </stop>
                  <stop position="0.5">
                    <color theme="0"/>
                  </stop>
                  <stop position="1">
                    <color rgb="FFFF0000"/>
                  </stop>
                </gradientFill>
              </fill>
            </x14:dxf>
          </x14:cfRule>
          <xm:sqref>N17:N3192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BC010E7-404B-48AE-A0BA-E9F70B9156F8}">
          <x14:formula1>
            <xm:f>Dimentions!$X$6:$X$134</xm:f>
          </x14:formula1>
          <xm:sqref>E17:E3192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baseColWidth="10" defaultColWidth="9.28515625" defaultRowHeight="15" x14ac:dyDescent="0.25"/>
  <cols>
    <col min="1" max="1" width="2.28515625" customWidth="1"/>
    <col min="2" max="2" width="12" bestFit="1" customWidth="1"/>
    <col min="3" max="3" width="15.5703125" bestFit="1" customWidth="1"/>
    <col min="4" max="4" width="22.28515625" customWidth="1"/>
    <col min="5" max="5" width="17.5703125" hidden="1" customWidth="1"/>
    <col min="6" max="6" width="12.28515625" customWidth="1"/>
    <col min="7" max="7" width="15.5703125" hidden="1" customWidth="1"/>
    <col min="8" max="8" width="11.42578125" hidden="1" customWidth="1"/>
    <col min="9" max="9" width="9.28515625" customWidth="1"/>
    <col min="10" max="10" width="14.7109375" customWidth="1"/>
    <col min="11" max="11" width="27.42578125" hidden="1" customWidth="1"/>
    <col min="12" max="12" width="6.7109375" hidden="1" customWidth="1"/>
    <col min="13" max="13" width="10" hidden="1" customWidth="1"/>
    <col min="14" max="14" width="17.5703125" hidden="1" customWidth="1"/>
    <col min="15" max="15" width="9.7109375" hidden="1" customWidth="1"/>
    <col min="16" max="16" width="14.5703125" hidden="1" customWidth="1"/>
    <col min="17" max="17" width="31" hidden="1" customWidth="1"/>
    <col min="18" max="18" width="26" customWidth="1"/>
    <col min="19" max="19" width="23.28515625" customWidth="1"/>
    <col min="20" max="20" width="7.28515625" bestFit="1" customWidth="1"/>
    <col min="21" max="21" width="11.28515625" customWidth="1"/>
    <col min="22" max="22" width="10.7109375" customWidth="1"/>
    <col min="23" max="23" width="11.42578125" hidden="1" customWidth="1"/>
    <col min="24" max="24" width="11.7109375" hidden="1" customWidth="1"/>
    <col min="25" max="25" width="25.42578125" hidden="1" customWidth="1"/>
  </cols>
  <sheetData>
    <row r="2" spans="2:25" ht="25.5" x14ac:dyDescent="0.35">
      <c r="G2" s="455" t="s">
        <v>187</v>
      </c>
      <c r="H2" s="455"/>
      <c r="I2" s="455"/>
      <c r="J2" s="455"/>
      <c r="K2" s="455"/>
      <c r="L2" s="455"/>
      <c r="M2" s="455"/>
      <c r="N2" s="455"/>
      <c r="O2" s="455"/>
      <c r="P2" s="455"/>
      <c r="Q2" s="455"/>
      <c r="R2" s="455"/>
      <c r="S2" s="455"/>
      <c r="T2" s="132"/>
      <c r="U2" s="132"/>
    </row>
    <row r="5" spans="2:25" x14ac:dyDescent="0.25">
      <c r="B5" s="100" t="s">
        <v>188</v>
      </c>
      <c r="C5" s="99"/>
      <c r="D5" s="115"/>
      <c r="E5" s="116"/>
      <c r="F5" s="115"/>
      <c r="G5" s="115"/>
      <c r="H5" s="115"/>
      <c r="I5" s="115"/>
      <c r="J5" s="115"/>
      <c r="K5" s="115"/>
      <c r="L5" s="115"/>
      <c r="M5" s="115"/>
      <c r="N5" s="115"/>
      <c r="O5" s="115"/>
      <c r="P5" s="117"/>
      <c r="Q5" s="118"/>
      <c r="R5" s="117"/>
      <c r="S5" s="117"/>
      <c r="T5" s="117"/>
      <c r="U5" s="116"/>
      <c r="V5" s="116"/>
    </row>
    <row r="6" spans="2:25" x14ac:dyDescent="0.25">
      <c r="B6" s="102"/>
      <c r="C6" s="103" t="s">
        <v>189</v>
      </c>
      <c r="D6" s="103"/>
      <c r="E6" s="103"/>
      <c r="F6" s="104"/>
      <c r="G6" s="104"/>
      <c r="H6" s="104"/>
      <c r="I6" s="104" t="s">
        <v>190</v>
      </c>
      <c r="J6" s="104"/>
      <c r="L6" s="104"/>
      <c r="M6" s="104"/>
      <c r="N6" s="104"/>
      <c r="Q6" s="104"/>
      <c r="R6" s="104" t="s">
        <v>29</v>
      </c>
      <c r="S6" s="105"/>
      <c r="T6" s="105" t="s">
        <v>191</v>
      </c>
    </row>
    <row r="7" spans="2:25" x14ac:dyDescent="0.25">
      <c r="B7" s="106"/>
      <c r="C7" s="4"/>
      <c r="D7" s="4"/>
      <c r="E7" s="4"/>
      <c r="F7" s="101"/>
      <c r="G7" s="101"/>
      <c r="H7" s="101"/>
      <c r="I7" s="101"/>
      <c r="J7" s="101"/>
      <c r="K7" s="101"/>
      <c r="L7" s="101"/>
      <c r="M7" s="101"/>
      <c r="N7" s="101"/>
      <c r="O7" s="101"/>
      <c r="P7" s="3"/>
      <c r="Q7" s="107"/>
      <c r="R7" s="3"/>
      <c r="S7" s="3"/>
      <c r="T7" s="3"/>
      <c r="U7" s="3"/>
    </row>
    <row r="8" spans="2:25" x14ac:dyDescent="0.25">
      <c r="B8" s="3"/>
      <c r="C8" s="3"/>
      <c r="D8" s="3"/>
      <c r="E8" s="3"/>
      <c r="F8" s="3"/>
      <c r="G8" s="3"/>
      <c r="H8" s="3"/>
      <c r="I8" s="3"/>
      <c r="J8" s="3"/>
      <c r="K8" s="3"/>
      <c r="L8" s="3"/>
      <c r="M8" s="3"/>
      <c r="N8" s="3"/>
      <c r="O8" s="3"/>
      <c r="P8" s="3"/>
      <c r="Q8" s="3"/>
      <c r="R8" s="3"/>
      <c r="S8" s="3"/>
      <c r="T8" s="3"/>
      <c r="U8" s="3"/>
    </row>
    <row r="9" spans="2:25" x14ac:dyDescent="0.25">
      <c r="B9" s="100" t="s">
        <v>192</v>
      </c>
      <c r="C9" s="99"/>
      <c r="D9" s="115"/>
      <c r="E9" s="116"/>
      <c r="F9" s="115"/>
      <c r="G9" s="115"/>
      <c r="H9" s="115"/>
      <c r="I9" s="115"/>
      <c r="J9" s="115"/>
      <c r="K9" s="115"/>
      <c r="L9" s="115"/>
      <c r="M9" s="115"/>
      <c r="N9" s="115"/>
      <c r="O9" s="115"/>
      <c r="P9" s="117"/>
      <c r="Q9" s="118"/>
      <c r="R9" s="117"/>
      <c r="S9" s="117"/>
      <c r="T9" s="117"/>
      <c r="U9" s="116"/>
      <c r="V9" s="116"/>
    </row>
    <row r="10" spans="2:25" x14ac:dyDescent="0.25">
      <c r="B10" s="102"/>
      <c r="C10" s="103" t="s">
        <v>189</v>
      </c>
      <c r="D10" s="103"/>
      <c r="E10" s="103"/>
      <c r="F10" s="104"/>
      <c r="G10" s="104"/>
      <c r="H10" s="104"/>
      <c r="I10" s="104" t="s">
        <v>190</v>
      </c>
      <c r="J10" s="104"/>
      <c r="L10" s="104"/>
      <c r="M10" s="104"/>
      <c r="N10" s="104"/>
      <c r="Q10" s="104"/>
      <c r="R10" s="104" t="s">
        <v>29</v>
      </c>
      <c r="S10" s="105"/>
      <c r="T10" s="105" t="s">
        <v>191</v>
      </c>
    </row>
    <row r="11" spans="2:25" x14ac:dyDescent="0.25">
      <c r="B11" s="3"/>
      <c r="C11" s="3"/>
      <c r="D11" s="3"/>
      <c r="E11" s="3"/>
      <c r="F11" s="3"/>
      <c r="G11" s="3"/>
      <c r="H11" s="3"/>
      <c r="I11" s="3"/>
      <c r="J11" s="3"/>
      <c r="K11" s="3"/>
      <c r="L11" s="3"/>
      <c r="M11" s="3"/>
      <c r="N11" s="3"/>
      <c r="O11" s="3"/>
      <c r="P11" s="3"/>
      <c r="Q11" s="3"/>
      <c r="R11" s="3"/>
      <c r="S11" s="3"/>
      <c r="T11" s="3"/>
    </row>
    <row r="13" spans="2:25" s="4" customFormat="1" ht="11.25" x14ac:dyDescent="0.2">
      <c r="B13" s="112" t="s">
        <v>53</v>
      </c>
      <c r="C13" s="112" t="s">
        <v>54</v>
      </c>
      <c r="D13" s="112" t="s">
        <v>55</v>
      </c>
      <c r="E13" s="112" t="s">
        <v>56</v>
      </c>
      <c r="F13" s="112" t="s">
        <v>57</v>
      </c>
      <c r="G13" s="112" t="s">
        <v>58</v>
      </c>
      <c r="H13" s="112" t="s">
        <v>59</v>
      </c>
      <c r="I13" s="112" t="s">
        <v>60</v>
      </c>
      <c r="J13" s="112" t="s">
        <v>61</v>
      </c>
      <c r="K13" s="112" t="s">
        <v>193</v>
      </c>
      <c r="L13" s="112" t="s">
        <v>62</v>
      </c>
      <c r="M13" s="112" t="s">
        <v>63</v>
      </c>
      <c r="N13" s="112" t="s">
        <v>64</v>
      </c>
      <c r="O13" s="112" t="s">
        <v>65</v>
      </c>
      <c r="P13" s="113" t="s">
        <v>66</v>
      </c>
      <c r="Q13" s="112" t="s">
        <v>49</v>
      </c>
      <c r="R13" s="112" t="s">
        <v>67</v>
      </c>
      <c r="S13" s="112" t="s">
        <v>68</v>
      </c>
      <c r="T13" s="112" t="s">
        <v>69</v>
      </c>
      <c r="U13" s="114" t="s">
        <v>70</v>
      </c>
      <c r="V13" s="189" t="s">
        <v>71</v>
      </c>
      <c r="W13" s="190" t="s">
        <v>73</v>
      </c>
      <c r="X13" s="190" t="s">
        <v>74</v>
      </c>
      <c r="Y13" s="190" t="s">
        <v>76</v>
      </c>
    </row>
    <row r="14" spans="2:25" s="101" customFormat="1" ht="11.25" x14ac:dyDescent="0.2">
      <c r="B14" s="191">
        <v>44742</v>
      </c>
      <c r="C14" s="191">
        <v>44732</v>
      </c>
      <c r="D14" s="101" t="s">
        <v>194</v>
      </c>
      <c r="E14" s="101" t="s">
        <v>195</v>
      </c>
      <c r="F14" s="101">
        <v>81000</v>
      </c>
      <c r="G14" s="101" t="s">
        <v>196</v>
      </c>
      <c r="H14" s="101">
        <v>8</v>
      </c>
      <c r="I14" s="101" t="s">
        <v>197</v>
      </c>
      <c r="J14" s="101">
        <v>40300</v>
      </c>
      <c r="K14" s="101" t="s">
        <v>198</v>
      </c>
      <c r="M14" s="101" t="s">
        <v>199</v>
      </c>
      <c r="N14" s="101" t="s">
        <v>199</v>
      </c>
      <c r="O14" s="101" t="s">
        <v>199</v>
      </c>
      <c r="P14" s="192" t="s">
        <v>200</v>
      </c>
      <c r="Q14" s="192" t="s">
        <v>201</v>
      </c>
      <c r="R14" s="192" t="s">
        <v>201</v>
      </c>
      <c r="S14" s="192" t="s">
        <v>202</v>
      </c>
      <c r="T14" s="193" t="s">
        <v>203</v>
      </c>
      <c r="U14" s="193">
        <v>500000</v>
      </c>
      <c r="V14" s="192"/>
      <c r="W14" s="192">
        <v>125</v>
      </c>
      <c r="X14" s="192">
        <v>0</v>
      </c>
      <c r="Y14" s="192" t="s">
        <v>204</v>
      </c>
    </row>
    <row r="15" spans="2:25" s="101" customFormat="1" ht="11.25" x14ac:dyDescent="0.2">
      <c r="B15" s="191">
        <v>44742</v>
      </c>
      <c r="C15" s="191">
        <v>44733</v>
      </c>
      <c r="D15" s="101" t="s">
        <v>205</v>
      </c>
      <c r="E15" s="101" t="s">
        <v>199</v>
      </c>
      <c r="F15" s="101">
        <v>10401</v>
      </c>
      <c r="G15" s="101" t="s">
        <v>206</v>
      </c>
      <c r="H15" s="101">
        <v>1</v>
      </c>
      <c r="I15" s="101" t="s">
        <v>197</v>
      </c>
      <c r="J15" s="101">
        <v>40300</v>
      </c>
      <c r="K15" s="101" t="s">
        <v>198</v>
      </c>
      <c r="M15" s="101" t="s">
        <v>199</v>
      </c>
      <c r="N15" s="101" t="s">
        <v>199</v>
      </c>
      <c r="O15" s="101" t="s">
        <v>199</v>
      </c>
      <c r="P15" s="192"/>
      <c r="Q15" s="192" t="s">
        <v>201</v>
      </c>
      <c r="R15" s="192" t="s">
        <v>201</v>
      </c>
      <c r="S15" s="192" t="s">
        <v>202</v>
      </c>
      <c r="T15" s="193" t="s">
        <v>203</v>
      </c>
      <c r="U15" s="193"/>
      <c r="V15" s="192">
        <v>500000</v>
      </c>
      <c r="W15" s="192">
        <v>0</v>
      </c>
      <c r="X15" s="192">
        <v>125</v>
      </c>
      <c r="Y15" s="192"/>
    </row>
    <row r="16" spans="2:25" x14ac:dyDescent="0.25">
      <c r="B16" s="111"/>
      <c r="C16" s="101"/>
      <c r="D16" s="4"/>
      <c r="E16" s="101"/>
      <c r="F16" s="101"/>
      <c r="G16" s="101"/>
      <c r="H16" s="101"/>
      <c r="I16" s="101"/>
      <c r="J16" s="101"/>
      <c r="K16" s="101"/>
      <c r="L16" s="101"/>
      <c r="M16" s="101"/>
      <c r="N16" s="101"/>
      <c r="O16" s="4"/>
      <c r="P16" s="108"/>
      <c r="Q16" s="108"/>
      <c r="R16" s="108"/>
      <c r="S16" s="108"/>
      <c r="T16" s="110"/>
      <c r="U16" s="130"/>
      <c r="V16" s="108"/>
      <c r="W16" s="108"/>
      <c r="X16" s="108"/>
      <c r="Y16" s="108"/>
    </row>
    <row r="17" spans="2:21" x14ac:dyDescent="0.25">
      <c r="B17" s="111"/>
      <c r="C17" s="101"/>
      <c r="D17" s="4"/>
      <c r="E17" s="101"/>
      <c r="F17" s="101"/>
      <c r="G17" s="101"/>
      <c r="H17" s="101"/>
      <c r="I17" s="101"/>
      <c r="J17" s="101"/>
      <c r="K17" s="101"/>
      <c r="L17" s="101"/>
      <c r="M17" s="101"/>
      <c r="N17" s="101"/>
      <c r="O17" s="4"/>
      <c r="P17" s="108"/>
      <c r="Q17" s="108"/>
      <c r="R17" s="108"/>
      <c r="S17" s="108"/>
      <c r="T17" s="109"/>
      <c r="U17" s="106"/>
    </row>
    <row r="18" spans="2:21" x14ac:dyDescent="0.25">
      <c r="C18" s="136"/>
    </row>
    <row r="19" spans="2:21" x14ac:dyDescent="0.25">
      <c r="C19" s="136"/>
    </row>
    <row r="20" spans="2:21" x14ac:dyDescent="0.25">
      <c r="C20" s="136"/>
    </row>
    <row r="21" spans="2:21" x14ac:dyDescent="0.25">
      <c r="C21" s="136"/>
    </row>
    <row r="22" spans="2:21" x14ac:dyDescent="0.25">
      <c r="C22" s="136"/>
    </row>
    <row r="23" spans="2:21" x14ac:dyDescent="0.25">
      <c r="C23" s="136"/>
    </row>
    <row r="24" spans="2:21" x14ac:dyDescent="0.25">
      <c r="C24" s="136"/>
    </row>
    <row r="25" spans="2:21" x14ac:dyDescent="0.25">
      <c r="C25" s="136"/>
    </row>
    <row r="26" spans="2:21" x14ac:dyDescent="0.25">
      <c r="C26" s="136"/>
    </row>
    <row r="27" spans="2:21" x14ac:dyDescent="0.25">
      <c r="C27" s="136"/>
    </row>
    <row r="28" spans="2:21" x14ac:dyDescent="0.25">
      <c r="C28" s="136"/>
    </row>
    <row r="29" spans="2:21" x14ac:dyDescent="0.25">
      <c r="C29" s="136"/>
    </row>
    <row r="30" spans="2:21" x14ac:dyDescent="0.25">
      <c r="C30" s="136"/>
    </row>
    <row r="31" spans="2:21" x14ac:dyDescent="0.25">
      <c r="C31" s="136"/>
    </row>
    <row r="32" spans="2:21" x14ac:dyDescent="0.25">
      <c r="C32" s="136"/>
    </row>
    <row r="33" spans="3:3" x14ac:dyDescent="0.25">
      <c r="C33" s="136"/>
    </row>
    <row r="34" spans="3:3" x14ac:dyDescent="0.25">
      <c r="C34" s="136"/>
    </row>
    <row r="35" spans="3:3" x14ac:dyDescent="0.25">
      <c r="C35" s="136"/>
    </row>
    <row r="36" spans="3:3" x14ac:dyDescent="0.25">
      <c r="C36" s="136"/>
    </row>
    <row r="37" spans="3:3" x14ac:dyDescent="0.25">
      <c r="C37" s="136"/>
    </row>
    <row r="38" spans="3:3" x14ac:dyDescent="0.25">
      <c r="C38" s="136"/>
    </row>
    <row r="39" spans="3:3" x14ac:dyDescent="0.25">
      <c r="C39" s="136"/>
    </row>
    <row r="40" spans="3:3" x14ac:dyDescent="0.25">
      <c r="C40" s="136"/>
    </row>
    <row r="41" spans="3:3" x14ac:dyDescent="0.25">
      <c r="C41" s="136"/>
    </row>
    <row r="42" spans="3:3" x14ac:dyDescent="0.25">
      <c r="C42" s="136"/>
    </row>
    <row r="43" spans="3:3" x14ac:dyDescent="0.25">
      <c r="C43" s="136"/>
    </row>
    <row r="44" spans="3:3" x14ac:dyDescent="0.25">
      <c r="C44" s="136"/>
    </row>
    <row r="45" spans="3:3" x14ac:dyDescent="0.25">
      <c r="C45" s="136"/>
    </row>
    <row r="46" spans="3:3" x14ac:dyDescent="0.25">
      <c r="C46" s="136"/>
    </row>
    <row r="47" spans="3:3" x14ac:dyDescent="0.25">
      <c r="C47" s="136"/>
    </row>
    <row r="48" spans="3:3" x14ac:dyDescent="0.25">
      <c r="C48" s="136"/>
    </row>
    <row r="49" spans="3:3" x14ac:dyDescent="0.25">
      <c r="C49" s="136"/>
    </row>
    <row r="50" spans="3:3" x14ac:dyDescent="0.25">
      <c r="C50" s="136"/>
    </row>
    <row r="51" spans="3:3" x14ac:dyDescent="0.25">
      <c r="C51" s="136"/>
    </row>
    <row r="52" spans="3:3" x14ac:dyDescent="0.25">
      <c r="C52" s="136"/>
    </row>
    <row r="53" spans="3:3" x14ac:dyDescent="0.25">
      <c r="C53" s="136"/>
    </row>
    <row r="54" spans="3:3" x14ac:dyDescent="0.25">
      <c r="C54" s="136"/>
    </row>
    <row r="55" spans="3:3" x14ac:dyDescent="0.25">
      <c r="C55" s="136"/>
    </row>
    <row r="56" spans="3:3" x14ac:dyDescent="0.25">
      <c r="C56" s="136"/>
    </row>
    <row r="57" spans="3:3" x14ac:dyDescent="0.25">
      <c r="C57" s="136"/>
    </row>
    <row r="58" spans="3:3" x14ac:dyDescent="0.25">
      <c r="C58" s="136"/>
    </row>
    <row r="59" spans="3:3" x14ac:dyDescent="0.25">
      <c r="C59" s="136"/>
    </row>
    <row r="60" spans="3:3" x14ac:dyDescent="0.25">
      <c r="C60" s="136"/>
    </row>
    <row r="61" spans="3:3" x14ac:dyDescent="0.25">
      <c r="C61" s="136"/>
    </row>
    <row r="62" spans="3:3" x14ac:dyDescent="0.25">
      <c r="C62" s="136"/>
    </row>
    <row r="63" spans="3:3" x14ac:dyDescent="0.25">
      <c r="C63" s="136"/>
    </row>
    <row r="64" spans="3:3" x14ac:dyDescent="0.25">
      <c r="C64" s="136"/>
    </row>
    <row r="65" spans="3:3" x14ac:dyDescent="0.25">
      <c r="C65" s="136"/>
    </row>
    <row r="66" spans="3:3" x14ac:dyDescent="0.25">
      <c r="C66" s="136"/>
    </row>
    <row r="67" spans="3:3" x14ac:dyDescent="0.25">
      <c r="C67" s="136"/>
    </row>
    <row r="68" spans="3:3" x14ac:dyDescent="0.25">
      <c r="C68" s="136"/>
    </row>
    <row r="69" spans="3:3" x14ac:dyDescent="0.25">
      <c r="C69" s="136"/>
    </row>
    <row r="70" spans="3:3" x14ac:dyDescent="0.25">
      <c r="C70" s="136"/>
    </row>
    <row r="71" spans="3:3" x14ac:dyDescent="0.25">
      <c r="C71" s="136"/>
    </row>
    <row r="72" spans="3:3" x14ac:dyDescent="0.25">
      <c r="C72" s="136"/>
    </row>
    <row r="73" spans="3:3" x14ac:dyDescent="0.25">
      <c r="C73" s="136"/>
    </row>
    <row r="74" spans="3:3" x14ac:dyDescent="0.25">
      <c r="C74" s="136"/>
    </row>
    <row r="75" spans="3:3" x14ac:dyDescent="0.25">
      <c r="C75" s="136"/>
    </row>
    <row r="76" spans="3:3" x14ac:dyDescent="0.25">
      <c r="C76" s="136"/>
    </row>
    <row r="77" spans="3:3" x14ac:dyDescent="0.25">
      <c r="C77" s="136"/>
    </row>
    <row r="78" spans="3:3" x14ac:dyDescent="0.25">
      <c r="C78" s="136"/>
    </row>
    <row r="79" spans="3:3" x14ac:dyDescent="0.25">
      <c r="C79" s="136"/>
    </row>
    <row r="80" spans="3:3" x14ac:dyDescent="0.25">
      <c r="C80" s="136"/>
    </row>
    <row r="81" spans="3:3" x14ac:dyDescent="0.25">
      <c r="C81" s="136"/>
    </row>
    <row r="82" spans="3:3" x14ac:dyDescent="0.25">
      <c r="C82" s="136"/>
    </row>
    <row r="83" spans="3:3" x14ac:dyDescent="0.25">
      <c r="C83" s="136"/>
    </row>
    <row r="84" spans="3:3" x14ac:dyDescent="0.25">
      <c r="C84" s="136"/>
    </row>
    <row r="85" spans="3:3" x14ac:dyDescent="0.25">
      <c r="C85" s="136"/>
    </row>
    <row r="86" spans="3:3" x14ac:dyDescent="0.25">
      <c r="C86" s="136"/>
    </row>
    <row r="87" spans="3:3" x14ac:dyDescent="0.25">
      <c r="C87" s="136"/>
    </row>
    <row r="88" spans="3:3" x14ac:dyDescent="0.25">
      <c r="C88" s="136"/>
    </row>
    <row r="89" spans="3:3" x14ac:dyDescent="0.25">
      <c r="C89" s="136"/>
    </row>
    <row r="90" spans="3:3" x14ac:dyDescent="0.25">
      <c r="C90" s="136"/>
    </row>
    <row r="91" spans="3:3" x14ac:dyDescent="0.25">
      <c r="C91" s="136"/>
    </row>
    <row r="92" spans="3:3" x14ac:dyDescent="0.25">
      <c r="C92" s="136"/>
    </row>
    <row r="93" spans="3:3" x14ac:dyDescent="0.25">
      <c r="C93" s="136"/>
    </row>
    <row r="94" spans="3:3" x14ac:dyDescent="0.25">
      <c r="C94" s="136"/>
    </row>
    <row r="95" spans="3:3" x14ac:dyDescent="0.25">
      <c r="C95" s="136"/>
    </row>
    <row r="96" spans="3:3" x14ac:dyDescent="0.25">
      <c r="C96" s="136"/>
    </row>
    <row r="97" spans="3:3" x14ac:dyDescent="0.25">
      <c r="C97" s="136"/>
    </row>
    <row r="98" spans="3:3" x14ac:dyDescent="0.25">
      <c r="C98" s="136"/>
    </row>
    <row r="99" spans="3:3" x14ac:dyDescent="0.25">
      <c r="C99" s="136"/>
    </row>
    <row r="100" spans="3:3" x14ac:dyDescent="0.25">
      <c r="C100" s="136"/>
    </row>
    <row r="101" spans="3:3" x14ac:dyDescent="0.25">
      <c r="C101" s="136"/>
    </row>
    <row r="102" spans="3:3" x14ac:dyDescent="0.25">
      <c r="C102" s="136"/>
    </row>
    <row r="103" spans="3:3" x14ac:dyDescent="0.25">
      <c r="C103" s="136"/>
    </row>
    <row r="104" spans="3:3" x14ac:dyDescent="0.25">
      <c r="C104" s="136"/>
    </row>
    <row r="105" spans="3:3" x14ac:dyDescent="0.25">
      <c r="C105" s="136"/>
    </row>
    <row r="106" spans="3:3" x14ac:dyDescent="0.25">
      <c r="C106" s="136"/>
    </row>
    <row r="107" spans="3:3" x14ac:dyDescent="0.25">
      <c r="C107" s="136"/>
    </row>
    <row r="108" spans="3:3" x14ac:dyDescent="0.25">
      <c r="C108" s="136"/>
    </row>
    <row r="109" spans="3:3" x14ac:dyDescent="0.25">
      <c r="C109" s="136"/>
    </row>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238125</xdr:colOff>
                    <xdr:row>0</xdr:row>
                    <xdr:rowOff>123825</xdr:rowOff>
                  </from>
                  <to>
                    <xdr:col>2</xdr:col>
                    <xdr:colOff>466725</xdr:colOff>
                    <xdr:row>1</xdr:row>
                    <xdr:rowOff>180975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baseColWidth="10" defaultColWidth="8.5703125" defaultRowHeight="15" zeroHeight="1" x14ac:dyDescent="0.25"/>
  <cols>
    <col min="1" max="1" width="2.42578125" customWidth="1"/>
    <col min="2" max="2" width="11.7109375" customWidth="1"/>
    <col min="3" max="3" width="8.71093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x14ac:dyDescent="0.25">
      <c r="A1" s="15"/>
      <c r="B1" s="456" t="s">
        <v>207</v>
      </c>
      <c r="C1" s="456"/>
      <c r="D1" s="456"/>
      <c r="E1" s="456"/>
      <c r="F1" s="456"/>
      <c r="G1" s="456"/>
      <c r="H1" s="456"/>
      <c r="I1" s="456"/>
      <c r="J1" s="456"/>
      <c r="K1" s="456"/>
      <c r="L1" s="456"/>
      <c r="M1" s="15"/>
    </row>
    <row r="2" spans="1:13" ht="30" customHeight="1" x14ac:dyDescent="0.25">
      <c r="A2" s="15"/>
      <c r="B2" s="457"/>
      <c r="C2" s="457"/>
      <c r="D2" s="457"/>
      <c r="E2" s="457"/>
      <c r="F2" s="457"/>
      <c r="G2" s="457"/>
      <c r="H2" s="457"/>
      <c r="I2" s="457"/>
      <c r="J2" s="457"/>
      <c r="K2" s="457"/>
      <c r="L2" s="457"/>
      <c r="M2" s="15"/>
    </row>
    <row r="3" spans="1:13" ht="14.65" customHeight="1" x14ac:dyDescent="0.25">
      <c r="A3" s="15"/>
      <c r="B3" s="457"/>
      <c r="C3" s="457"/>
      <c r="D3" s="457"/>
      <c r="E3" s="457"/>
      <c r="F3" s="457"/>
      <c r="G3" s="457"/>
      <c r="H3" s="457"/>
      <c r="I3" s="457"/>
      <c r="J3" s="457"/>
      <c r="K3" s="457"/>
      <c r="L3" s="457"/>
      <c r="M3" s="15"/>
    </row>
    <row r="4" spans="1:13" ht="14.65" customHeight="1" x14ac:dyDescent="0.25">
      <c r="A4" s="15"/>
      <c r="B4" s="458"/>
      <c r="C4" s="458"/>
      <c r="D4" s="458"/>
      <c r="E4" s="458"/>
      <c r="F4" s="458"/>
      <c r="G4" s="458"/>
      <c r="H4" s="458"/>
      <c r="I4" s="458"/>
      <c r="J4" s="458"/>
      <c r="K4" s="458"/>
      <c r="L4" s="458"/>
      <c r="M4" s="15"/>
    </row>
    <row r="5" spans="1:13" ht="14.65" customHeight="1" x14ac:dyDescent="0.25">
      <c r="A5" s="15"/>
      <c r="B5" s="21"/>
      <c r="C5" s="21"/>
      <c r="D5" s="21"/>
      <c r="E5" s="21"/>
      <c r="F5" s="21"/>
      <c r="G5" s="21"/>
      <c r="H5" s="21"/>
      <c r="I5" s="21"/>
      <c r="J5" s="21"/>
      <c r="K5" s="21"/>
      <c r="L5" s="21"/>
      <c r="M5" s="15"/>
    </row>
    <row r="6" spans="1:13" ht="14.65" customHeight="1" x14ac:dyDescent="0.25">
      <c r="A6" s="15"/>
      <c r="B6" s="15"/>
      <c r="C6" s="15"/>
      <c r="D6" s="15"/>
      <c r="E6" s="15"/>
      <c r="F6" s="15"/>
      <c r="G6" s="15"/>
      <c r="H6" s="15"/>
      <c r="I6" s="15"/>
      <c r="J6" s="15"/>
      <c r="K6" s="15"/>
      <c r="L6" s="60">
        <f>SUM(Local_Amount)</f>
        <v>0</v>
      </c>
      <c r="M6" s="15"/>
    </row>
    <row r="7" spans="1:13" ht="14.65" customHeight="1" x14ac:dyDescent="0.25">
      <c r="A7" s="15"/>
      <c r="B7" s="11" t="s">
        <v>208</v>
      </c>
      <c r="C7" s="12" t="s">
        <v>57</v>
      </c>
      <c r="D7" s="12" t="s">
        <v>60</v>
      </c>
      <c r="E7" s="12" t="s">
        <v>64</v>
      </c>
      <c r="F7" s="12" t="s">
        <v>65</v>
      </c>
      <c r="G7" s="12" t="s">
        <v>209</v>
      </c>
      <c r="H7" s="12" t="s">
        <v>210</v>
      </c>
      <c r="I7" s="12" t="s">
        <v>67</v>
      </c>
      <c r="J7" s="12" t="s">
        <v>68</v>
      </c>
      <c r="K7" s="12" t="s">
        <v>69</v>
      </c>
      <c r="L7" s="12" t="str">
        <f>GJ!$D$6&amp;"_Amount"</f>
        <v>MX_Amount</v>
      </c>
      <c r="M7" s="15"/>
    </row>
    <row r="8" spans="1:13" ht="14.65" customHeight="1" x14ac:dyDescent="0.25">
      <c r="A8" s="15"/>
      <c r="B8" s="17"/>
      <c r="C8" s="19"/>
      <c r="D8" s="19"/>
      <c r="E8" s="19"/>
      <c r="F8" s="19"/>
      <c r="G8" s="19"/>
      <c r="H8" s="19"/>
      <c r="I8" s="19"/>
      <c r="J8" s="19"/>
      <c r="K8" s="19"/>
      <c r="L8" s="20"/>
      <c r="M8" s="15"/>
    </row>
    <row r="9" spans="1:13" x14ac:dyDescent="0.25">
      <c r="A9" s="15"/>
      <c r="B9" s="17"/>
      <c r="C9" s="19"/>
      <c r="D9" s="19"/>
      <c r="E9" s="19"/>
      <c r="F9" s="19"/>
      <c r="G9" s="19"/>
      <c r="H9" s="19"/>
      <c r="I9" s="19"/>
      <c r="J9" s="19"/>
      <c r="K9" s="19"/>
      <c r="L9" s="20"/>
      <c r="M9" s="15"/>
    </row>
    <row r="10" spans="1:13" x14ac:dyDescent="0.25">
      <c r="A10" s="15"/>
      <c r="B10" s="17"/>
      <c r="C10" s="19"/>
      <c r="D10" s="19"/>
      <c r="E10" s="19"/>
      <c r="F10" s="19"/>
      <c r="G10" s="19"/>
      <c r="H10" s="19"/>
      <c r="I10" s="19"/>
      <c r="J10" s="19"/>
      <c r="K10" s="19"/>
      <c r="L10" s="20"/>
      <c r="M10" s="15"/>
    </row>
    <row r="11" spans="1:13" x14ac:dyDescent="0.25">
      <c r="A11" s="15"/>
      <c r="B11" s="17"/>
      <c r="C11" s="19"/>
      <c r="D11" s="19"/>
      <c r="E11" s="19"/>
      <c r="F11" s="19"/>
      <c r="G11" s="19"/>
      <c r="H11" s="19"/>
      <c r="I11" s="19"/>
      <c r="J11" s="19"/>
      <c r="K11" s="19"/>
      <c r="L11" s="20"/>
      <c r="M11" s="15"/>
    </row>
    <row r="12" spans="1:13" x14ac:dyDescent="0.25">
      <c r="A12" s="15"/>
      <c r="B12" s="17"/>
      <c r="C12" s="19"/>
      <c r="D12" s="19"/>
      <c r="E12" s="19"/>
      <c r="F12" s="19"/>
      <c r="G12" s="19"/>
      <c r="H12" s="19"/>
      <c r="I12" s="19"/>
      <c r="J12" s="19"/>
      <c r="K12" s="19"/>
      <c r="L12" s="20"/>
      <c r="M12" s="15"/>
    </row>
    <row r="13" spans="1:13" x14ac:dyDescent="0.25">
      <c r="A13" s="15"/>
      <c r="B13" s="17"/>
      <c r="C13" s="19"/>
      <c r="D13" s="19"/>
      <c r="E13" s="19"/>
      <c r="F13" s="19"/>
      <c r="G13" s="19"/>
      <c r="H13" s="19"/>
      <c r="I13" s="19"/>
      <c r="J13" s="19"/>
      <c r="K13" s="19"/>
      <c r="L13" s="20"/>
      <c r="M13" s="15"/>
    </row>
    <row r="14" spans="1:13" x14ac:dyDescent="0.25">
      <c r="A14" s="15"/>
      <c r="B14" s="17"/>
      <c r="C14" s="19"/>
      <c r="D14" s="19"/>
      <c r="E14" s="19"/>
      <c r="F14" s="19"/>
      <c r="G14" s="19"/>
      <c r="H14" s="19"/>
      <c r="I14" s="19"/>
      <c r="J14" s="19"/>
      <c r="K14" s="19"/>
      <c r="L14" s="20"/>
      <c r="M14" s="15"/>
    </row>
    <row r="15" spans="1:13" x14ac:dyDescent="0.25">
      <c r="A15" s="15"/>
      <c r="B15" s="17"/>
      <c r="C15" s="19"/>
      <c r="D15" s="19"/>
      <c r="E15" s="19"/>
      <c r="F15" s="19"/>
      <c r="G15" s="19"/>
      <c r="H15" s="19"/>
      <c r="I15" s="19"/>
      <c r="J15" s="19"/>
      <c r="K15" s="19"/>
      <c r="L15" s="20"/>
      <c r="M15" s="15"/>
    </row>
    <row r="16" spans="1:13" x14ac:dyDescent="0.25">
      <c r="A16" s="15"/>
      <c r="B16" s="17"/>
      <c r="C16" s="19"/>
      <c r="D16" s="19"/>
      <c r="E16" s="19"/>
      <c r="F16" s="19"/>
      <c r="G16" s="19"/>
      <c r="H16" s="19"/>
      <c r="I16" s="19"/>
      <c r="J16" s="19"/>
      <c r="K16" s="19"/>
      <c r="L16" s="20"/>
      <c r="M16" s="15"/>
    </row>
    <row r="17" spans="1:13" x14ac:dyDescent="0.25">
      <c r="A17" s="15"/>
      <c r="B17" s="17"/>
      <c r="C17" s="19"/>
      <c r="D17" s="19"/>
      <c r="E17" s="19"/>
      <c r="F17" s="19"/>
      <c r="G17" s="19"/>
      <c r="H17" s="19"/>
      <c r="I17" s="19"/>
      <c r="J17" s="19"/>
      <c r="K17" s="19"/>
      <c r="L17" s="20"/>
      <c r="M17" s="15"/>
    </row>
    <row r="18" spans="1:13" x14ac:dyDescent="0.25">
      <c r="A18" s="15"/>
      <c r="B18" s="17"/>
      <c r="C18" s="19"/>
      <c r="D18" s="19"/>
      <c r="E18" s="19"/>
      <c r="F18" s="19"/>
      <c r="G18" s="19"/>
      <c r="H18" s="19"/>
      <c r="I18" s="19"/>
      <c r="J18" s="19"/>
      <c r="K18" s="19"/>
      <c r="L18" s="20"/>
      <c r="M18" s="15"/>
    </row>
    <row r="19" spans="1:13" x14ac:dyDescent="0.25">
      <c r="A19" s="15"/>
      <c r="B19" s="17"/>
      <c r="C19" s="19"/>
      <c r="D19" s="19"/>
      <c r="E19" s="19"/>
      <c r="F19" s="19"/>
      <c r="G19" s="19"/>
      <c r="H19" s="19"/>
      <c r="I19" s="19"/>
      <c r="J19" s="19"/>
      <c r="K19" s="19"/>
      <c r="L19" s="20"/>
      <c r="M19" s="15"/>
    </row>
    <row r="20" spans="1:13" x14ac:dyDescent="0.25">
      <c r="A20" s="15"/>
      <c r="B20" s="17"/>
      <c r="C20" s="19"/>
      <c r="D20" s="19"/>
      <c r="E20" s="19"/>
      <c r="F20" s="19"/>
      <c r="G20" s="19"/>
      <c r="H20" s="19"/>
      <c r="I20" s="19"/>
      <c r="J20" s="19"/>
      <c r="K20" s="19"/>
      <c r="L20" s="20"/>
      <c r="M20" s="15"/>
    </row>
    <row r="21" spans="1:13" x14ac:dyDescent="0.25">
      <c r="A21" s="15"/>
      <c r="B21" s="17"/>
      <c r="C21" s="19"/>
      <c r="D21" s="19"/>
      <c r="E21" s="19"/>
      <c r="F21" s="19"/>
      <c r="G21" s="19"/>
      <c r="H21" s="19"/>
      <c r="I21" s="19"/>
      <c r="J21" s="19"/>
      <c r="K21" s="19"/>
      <c r="L21" s="20"/>
      <c r="M21" s="15"/>
    </row>
    <row r="22" spans="1:13" x14ac:dyDescent="0.25">
      <c r="A22" s="15"/>
      <c r="B22" s="17"/>
      <c r="C22" s="19"/>
      <c r="D22" s="19"/>
      <c r="E22" s="19"/>
      <c r="F22" s="19"/>
      <c r="G22" s="19"/>
      <c r="H22" s="19"/>
      <c r="I22" s="19"/>
      <c r="J22" s="19"/>
      <c r="K22" s="19"/>
      <c r="L22" s="20"/>
      <c r="M22" s="15"/>
    </row>
    <row r="23" spans="1:13" x14ac:dyDescent="0.25">
      <c r="A23" s="15"/>
      <c r="B23" s="17"/>
      <c r="C23" s="19"/>
      <c r="D23" s="19"/>
      <c r="E23" s="19"/>
      <c r="F23" s="19"/>
      <c r="G23" s="19"/>
      <c r="H23" s="19"/>
      <c r="I23" s="19"/>
      <c r="J23" s="19"/>
      <c r="K23" s="19"/>
      <c r="L23" s="20"/>
      <c r="M23" s="15"/>
    </row>
    <row r="24" spans="1:13" x14ac:dyDescent="0.25">
      <c r="A24" s="15"/>
      <c r="B24" s="17"/>
      <c r="C24" s="19"/>
      <c r="D24" s="19"/>
      <c r="E24" s="19"/>
      <c r="F24" s="19"/>
      <c r="G24" s="19"/>
      <c r="H24" s="19"/>
      <c r="I24" s="19"/>
      <c r="J24" s="19"/>
      <c r="K24" s="19"/>
      <c r="L24" s="20"/>
      <c r="M24" s="15"/>
    </row>
    <row r="25" spans="1:13" x14ac:dyDescent="0.25">
      <c r="A25" s="15"/>
      <c r="B25" s="17"/>
      <c r="C25" s="19"/>
      <c r="D25" s="19"/>
      <c r="E25" s="19"/>
      <c r="F25" s="19"/>
      <c r="G25" s="19"/>
      <c r="H25" s="19"/>
      <c r="I25" s="19"/>
      <c r="J25" s="19"/>
      <c r="K25" s="19"/>
      <c r="L25" s="20"/>
      <c r="M25" s="15"/>
    </row>
    <row r="26" spans="1:13" x14ac:dyDescent="0.25">
      <c r="A26" s="15"/>
      <c r="B26" s="17"/>
      <c r="C26" s="19"/>
      <c r="D26" s="19"/>
      <c r="E26" s="19"/>
      <c r="F26" s="19"/>
      <c r="G26" s="19"/>
      <c r="H26" s="19"/>
      <c r="I26" s="19"/>
      <c r="J26" s="19"/>
      <c r="K26" s="19"/>
      <c r="L26" s="20"/>
      <c r="M26" s="15"/>
    </row>
    <row r="27" spans="1:13" x14ac:dyDescent="0.25">
      <c r="A27" s="15"/>
      <c r="B27" s="17"/>
      <c r="C27" s="19"/>
      <c r="D27" s="19"/>
      <c r="E27" s="19"/>
      <c r="F27" s="19"/>
      <c r="G27" s="19"/>
      <c r="H27" s="19"/>
      <c r="I27" s="19"/>
      <c r="J27" s="19"/>
      <c r="K27" s="19"/>
      <c r="L27" s="20"/>
      <c r="M27" s="15"/>
    </row>
    <row r="28" spans="1:13" x14ac:dyDescent="0.25">
      <c r="A28" s="15"/>
      <c r="B28" s="17"/>
      <c r="C28" s="19"/>
      <c r="D28" s="19"/>
      <c r="E28" s="19"/>
      <c r="F28" s="19"/>
      <c r="G28" s="19"/>
      <c r="H28" s="19"/>
      <c r="I28" s="19"/>
      <c r="J28" s="19"/>
      <c r="K28" s="19"/>
      <c r="L28" s="20"/>
      <c r="M28" s="15"/>
    </row>
    <row r="29" spans="1:13" x14ac:dyDescent="0.25">
      <c r="A29" s="15"/>
      <c r="B29" s="17"/>
      <c r="C29" s="19"/>
      <c r="D29" s="19"/>
      <c r="E29" s="19"/>
      <c r="F29" s="19"/>
      <c r="G29" s="19"/>
      <c r="H29" s="19"/>
      <c r="I29" s="19"/>
      <c r="J29" s="19"/>
      <c r="K29" s="19"/>
      <c r="L29" s="20"/>
      <c r="M29" s="15"/>
    </row>
    <row r="30" spans="1:13" x14ac:dyDescent="0.25">
      <c r="A30" s="15"/>
      <c r="B30" s="17"/>
      <c r="C30" s="19"/>
      <c r="D30" s="19"/>
      <c r="E30" s="19"/>
      <c r="F30" s="19"/>
      <c r="G30" s="19"/>
      <c r="H30" s="19"/>
      <c r="I30" s="19"/>
      <c r="J30" s="19"/>
      <c r="K30" s="19"/>
      <c r="L30" s="20"/>
      <c r="M30" s="15"/>
    </row>
    <row r="31" spans="1:13" x14ac:dyDescent="0.25">
      <c r="A31" s="15"/>
      <c r="B31" s="17"/>
      <c r="C31" s="19"/>
      <c r="D31" s="19"/>
      <c r="E31" s="19"/>
      <c r="F31" s="19"/>
      <c r="G31" s="19"/>
      <c r="H31" s="19"/>
      <c r="I31" s="19"/>
      <c r="J31" s="19"/>
      <c r="K31" s="19"/>
      <c r="L31" s="20"/>
      <c r="M31" s="15"/>
    </row>
    <row r="32" spans="1:13" x14ac:dyDescent="0.25">
      <c r="A32" s="15"/>
      <c r="B32" s="17"/>
      <c r="C32" s="19"/>
      <c r="D32" s="19"/>
      <c r="E32" s="19"/>
      <c r="F32" s="19"/>
      <c r="G32" s="19"/>
      <c r="H32" s="19"/>
      <c r="I32" s="19"/>
      <c r="J32" s="19"/>
      <c r="K32" s="19"/>
      <c r="L32" s="20"/>
      <c r="M32" s="15"/>
    </row>
    <row r="33" spans="1:13" x14ac:dyDescent="0.25">
      <c r="A33" s="15"/>
      <c r="B33" s="17"/>
      <c r="C33" s="19"/>
      <c r="D33" s="19"/>
      <c r="E33" s="19"/>
      <c r="F33" s="19"/>
      <c r="G33" s="19"/>
      <c r="H33" s="19"/>
      <c r="I33" s="19"/>
      <c r="J33" s="19"/>
      <c r="K33" s="19"/>
      <c r="L33" s="20"/>
      <c r="M33" s="15"/>
    </row>
    <row r="34" spans="1:13" x14ac:dyDescent="0.25">
      <c r="A34" s="15"/>
      <c r="B34" s="17"/>
      <c r="C34" s="19"/>
      <c r="D34" s="19"/>
      <c r="E34" s="19"/>
      <c r="F34" s="19"/>
      <c r="G34" s="19"/>
      <c r="H34" s="19"/>
      <c r="I34" s="19"/>
      <c r="J34" s="19"/>
      <c r="K34" s="19"/>
      <c r="L34" s="20"/>
      <c r="M34" s="15"/>
    </row>
    <row r="35" spans="1:13" x14ac:dyDescent="0.25">
      <c r="A35" s="15"/>
      <c r="B35" s="17"/>
      <c r="C35" s="19"/>
      <c r="D35" s="19"/>
      <c r="E35" s="19"/>
      <c r="F35" s="19"/>
      <c r="G35" s="19"/>
      <c r="H35" s="19"/>
      <c r="I35" s="19"/>
      <c r="J35" s="19"/>
      <c r="K35" s="19"/>
      <c r="L35" s="20"/>
      <c r="M35" s="15"/>
    </row>
    <row r="36" spans="1:13" x14ac:dyDescent="0.25">
      <c r="A36" s="15"/>
      <c r="B36" s="17"/>
      <c r="C36" s="19"/>
      <c r="D36" s="19"/>
      <c r="E36" s="19"/>
      <c r="F36" s="19"/>
      <c r="G36" s="19"/>
      <c r="H36" s="19"/>
      <c r="I36" s="19"/>
      <c r="J36" s="19"/>
      <c r="K36" s="19"/>
      <c r="L36" s="20"/>
      <c r="M36" s="15"/>
    </row>
    <row r="37" spans="1:13" x14ac:dyDescent="0.25">
      <c r="A37" s="15"/>
      <c r="B37" s="17"/>
      <c r="C37" s="19"/>
      <c r="D37" s="19"/>
      <c r="E37" s="19"/>
      <c r="F37" s="19"/>
      <c r="G37" s="19"/>
      <c r="H37" s="19"/>
      <c r="I37" s="19"/>
      <c r="J37" s="19"/>
      <c r="K37" s="19"/>
      <c r="L37" s="20"/>
      <c r="M37" s="15"/>
    </row>
    <row r="38" spans="1:13" x14ac:dyDescent="0.25">
      <c r="A38" s="15"/>
      <c r="B38" s="17"/>
      <c r="C38" s="19"/>
      <c r="D38" s="19"/>
      <c r="E38" s="19"/>
      <c r="F38" s="19"/>
      <c r="G38" s="19"/>
      <c r="H38" s="19"/>
      <c r="I38" s="19"/>
      <c r="J38" s="19"/>
      <c r="K38" s="19"/>
      <c r="L38" s="20"/>
      <c r="M38" s="15"/>
    </row>
    <row r="39" spans="1:13" x14ac:dyDescent="0.25">
      <c r="A39" s="15"/>
      <c r="B39" s="17"/>
      <c r="C39" s="19"/>
      <c r="D39" s="19"/>
      <c r="E39" s="19"/>
      <c r="F39" s="19"/>
      <c r="G39" s="19"/>
      <c r="H39" s="19"/>
      <c r="I39" s="19"/>
      <c r="J39" s="19"/>
      <c r="K39" s="19"/>
      <c r="L39" s="20"/>
      <c r="M39" s="15"/>
    </row>
    <row r="40" spans="1:13" x14ac:dyDescent="0.25">
      <c r="A40" s="15"/>
      <c r="B40" s="17"/>
      <c r="C40" s="19"/>
      <c r="D40" s="19"/>
      <c r="E40" s="19"/>
      <c r="F40" s="19"/>
      <c r="G40" s="19"/>
      <c r="H40" s="19"/>
      <c r="I40" s="19"/>
      <c r="J40" s="19"/>
      <c r="K40" s="19"/>
      <c r="L40" s="20"/>
      <c r="M40" s="15"/>
    </row>
    <row r="41" spans="1:13" x14ac:dyDescent="0.25">
      <c r="A41" s="15"/>
      <c r="B41" s="17"/>
      <c r="C41" s="19"/>
      <c r="D41" s="19"/>
      <c r="E41" s="19"/>
      <c r="F41" s="19"/>
      <c r="G41" s="19"/>
      <c r="H41" s="19"/>
      <c r="I41" s="19"/>
      <c r="J41" s="19"/>
      <c r="K41" s="19"/>
      <c r="L41" s="20"/>
      <c r="M41" s="15"/>
    </row>
    <row r="42" spans="1:13" x14ac:dyDescent="0.25">
      <c r="A42" s="15"/>
      <c r="B42" s="17"/>
      <c r="C42" s="19"/>
      <c r="D42" s="19"/>
      <c r="E42" s="19"/>
      <c r="F42" s="19"/>
      <c r="G42" s="19"/>
      <c r="H42" s="19"/>
      <c r="I42" s="19"/>
      <c r="J42" s="19"/>
      <c r="K42" s="19"/>
      <c r="L42" s="20"/>
      <c r="M42" s="15"/>
    </row>
    <row r="43" spans="1:13" x14ac:dyDescent="0.25">
      <c r="A43" s="15"/>
      <c r="B43" s="17"/>
      <c r="C43" s="19"/>
      <c r="D43" s="19"/>
      <c r="E43" s="19"/>
      <c r="F43" s="19"/>
      <c r="G43" s="19"/>
      <c r="H43" s="19"/>
      <c r="I43" s="19"/>
      <c r="J43" s="19"/>
      <c r="K43" s="19"/>
      <c r="L43" s="20"/>
      <c r="M43" s="15"/>
    </row>
    <row r="44" spans="1:13" x14ac:dyDescent="0.25">
      <c r="A44" s="15"/>
      <c r="B44" s="17"/>
      <c r="C44" s="19"/>
      <c r="D44" s="19"/>
      <c r="E44" s="19"/>
      <c r="F44" s="19"/>
      <c r="G44" s="19"/>
      <c r="H44" s="19"/>
      <c r="I44" s="19"/>
      <c r="J44" s="19"/>
      <c r="K44" s="19"/>
      <c r="L44" s="20"/>
      <c r="M44" s="15"/>
    </row>
    <row r="45" spans="1:13" x14ac:dyDescent="0.25">
      <c r="A45" s="15"/>
      <c r="B45" s="17"/>
      <c r="C45" s="19"/>
      <c r="D45" s="19"/>
      <c r="E45" s="19"/>
      <c r="F45" s="19"/>
      <c r="G45" s="19"/>
      <c r="H45" s="19"/>
      <c r="I45" s="19"/>
      <c r="J45" s="19"/>
      <c r="K45" s="19"/>
      <c r="L45" s="20"/>
      <c r="M45" s="15"/>
    </row>
    <row r="46" spans="1:13" x14ac:dyDescent="0.25">
      <c r="A46" s="15"/>
      <c r="B46" s="17"/>
      <c r="C46" s="19"/>
      <c r="D46" s="19"/>
      <c r="E46" s="19"/>
      <c r="F46" s="19"/>
      <c r="G46" s="19"/>
      <c r="H46" s="19"/>
      <c r="I46" s="19"/>
      <c r="J46" s="19"/>
      <c r="K46" s="19"/>
      <c r="L46" s="20"/>
      <c r="M46" s="15"/>
    </row>
    <row r="47" spans="1:13" x14ac:dyDescent="0.25">
      <c r="A47" s="15"/>
      <c r="B47" s="17"/>
      <c r="C47" s="19"/>
      <c r="D47" s="19"/>
      <c r="E47" s="19"/>
      <c r="F47" s="19"/>
      <c r="G47" s="19"/>
      <c r="H47" s="19"/>
      <c r="I47" s="19"/>
      <c r="J47" s="19"/>
      <c r="K47" s="19"/>
      <c r="L47" s="20"/>
      <c r="M47" s="15"/>
    </row>
    <row r="48" spans="1:13" x14ac:dyDescent="0.25">
      <c r="A48" s="15"/>
      <c r="B48" s="17"/>
      <c r="C48" s="19"/>
      <c r="D48" s="19"/>
      <c r="E48" s="19"/>
      <c r="F48" s="19"/>
      <c r="G48" s="19"/>
      <c r="H48" s="19"/>
      <c r="I48" s="19"/>
      <c r="J48" s="19"/>
      <c r="K48" s="19"/>
      <c r="L48" s="20"/>
      <c r="M48" s="15"/>
    </row>
    <row r="49" spans="1:13" x14ac:dyDescent="0.25">
      <c r="A49" s="15"/>
      <c r="B49" s="17"/>
      <c r="C49" s="19"/>
      <c r="D49" s="19"/>
      <c r="E49" s="19"/>
      <c r="F49" s="19"/>
      <c r="G49" s="19"/>
      <c r="H49" s="19"/>
      <c r="I49" s="19"/>
      <c r="J49" s="19"/>
      <c r="K49" s="19"/>
      <c r="L49" s="20"/>
      <c r="M49" s="15"/>
    </row>
    <row r="50" spans="1:13" x14ac:dyDescent="0.25">
      <c r="A50" s="15"/>
      <c r="B50" s="17"/>
      <c r="C50" s="19"/>
      <c r="D50" s="19"/>
      <c r="E50" s="19"/>
      <c r="F50" s="19"/>
      <c r="G50" s="19"/>
      <c r="H50" s="19"/>
      <c r="I50" s="19"/>
      <c r="J50" s="19"/>
      <c r="K50" s="19"/>
      <c r="L50" s="20"/>
      <c r="M50" s="15"/>
    </row>
    <row r="51" spans="1:13" x14ac:dyDescent="0.25">
      <c r="A51" s="15"/>
      <c r="B51" s="17"/>
      <c r="C51" s="19"/>
      <c r="D51" s="19"/>
      <c r="E51" s="19"/>
      <c r="F51" s="19"/>
      <c r="G51" s="19"/>
      <c r="H51" s="19"/>
      <c r="I51" s="19"/>
      <c r="J51" s="19"/>
      <c r="K51" s="19"/>
      <c r="L51" s="20"/>
      <c r="M51" s="15"/>
    </row>
    <row r="52" spans="1:13" x14ac:dyDescent="0.25">
      <c r="A52" s="15"/>
      <c r="B52" s="17"/>
      <c r="C52" s="19"/>
      <c r="D52" s="19"/>
      <c r="E52" s="19"/>
      <c r="F52" s="19"/>
      <c r="G52" s="19"/>
      <c r="H52" s="19"/>
      <c r="I52" s="19"/>
      <c r="J52" s="19"/>
      <c r="K52" s="19"/>
      <c r="L52" s="20"/>
      <c r="M52" s="15"/>
    </row>
    <row r="53" spans="1:13" x14ac:dyDescent="0.25">
      <c r="A53" s="15"/>
      <c r="B53" s="17"/>
      <c r="C53" s="19"/>
      <c r="D53" s="19"/>
      <c r="E53" s="19"/>
      <c r="F53" s="19"/>
      <c r="G53" s="19"/>
      <c r="H53" s="19"/>
      <c r="I53" s="19"/>
      <c r="J53" s="19"/>
      <c r="K53" s="19"/>
      <c r="L53" s="20"/>
      <c r="M53" s="15"/>
    </row>
    <row r="54" spans="1:13" x14ac:dyDescent="0.25">
      <c r="A54" s="15"/>
      <c r="B54" s="17"/>
      <c r="C54" s="19"/>
      <c r="D54" s="19"/>
      <c r="E54" s="19"/>
      <c r="F54" s="19"/>
      <c r="G54" s="19"/>
      <c r="H54" s="19"/>
      <c r="I54" s="19"/>
      <c r="J54" s="19"/>
      <c r="K54" s="19"/>
      <c r="L54" s="20"/>
      <c r="M54" s="15"/>
    </row>
    <row r="55" spans="1:13" x14ac:dyDescent="0.25">
      <c r="A55" s="15"/>
      <c r="B55" s="17"/>
      <c r="C55" s="19"/>
      <c r="D55" s="19"/>
      <c r="E55" s="19"/>
      <c r="F55" s="19"/>
      <c r="G55" s="19"/>
      <c r="H55" s="19"/>
      <c r="I55" s="19"/>
      <c r="J55" s="19"/>
      <c r="K55" s="19"/>
      <c r="L55" s="20"/>
      <c r="M55" s="15"/>
    </row>
    <row r="56" spans="1:13" x14ac:dyDescent="0.25">
      <c r="A56" s="15"/>
      <c r="B56" s="17"/>
      <c r="C56" s="19"/>
      <c r="D56" s="19"/>
      <c r="E56" s="19"/>
      <c r="F56" s="19"/>
      <c r="G56" s="19"/>
      <c r="H56" s="19"/>
      <c r="I56" s="19"/>
      <c r="J56" s="19"/>
      <c r="K56" s="19"/>
      <c r="L56" s="20"/>
      <c r="M56" s="15"/>
    </row>
    <row r="57" spans="1:13" x14ac:dyDescent="0.25">
      <c r="A57" s="15"/>
      <c r="B57" s="17"/>
      <c r="C57" s="19"/>
      <c r="D57" s="19"/>
      <c r="E57" s="19"/>
      <c r="F57" s="19"/>
      <c r="G57" s="19"/>
      <c r="H57" s="19"/>
      <c r="I57" s="19"/>
      <c r="J57" s="19"/>
      <c r="K57" s="19"/>
      <c r="L57" s="20"/>
      <c r="M57" s="15"/>
    </row>
    <row r="58" spans="1:13" x14ac:dyDescent="0.25">
      <c r="A58" s="15"/>
      <c r="B58" s="17"/>
      <c r="C58" s="19"/>
      <c r="D58" s="19"/>
      <c r="E58" s="19"/>
      <c r="F58" s="19"/>
      <c r="G58" s="19"/>
      <c r="H58" s="19"/>
      <c r="I58" s="19"/>
      <c r="J58" s="19"/>
      <c r="K58" s="19"/>
      <c r="L58" s="20"/>
      <c r="M58" s="15"/>
    </row>
    <row r="59" spans="1:13" x14ac:dyDescent="0.25">
      <c r="A59" s="15"/>
      <c r="B59" s="17"/>
      <c r="C59" s="19"/>
      <c r="D59" s="19"/>
      <c r="E59" s="19"/>
      <c r="F59" s="19"/>
      <c r="G59" s="19"/>
      <c r="H59" s="19"/>
      <c r="I59" s="19"/>
      <c r="J59" s="19"/>
      <c r="K59" s="19"/>
      <c r="L59" s="20"/>
      <c r="M59" s="15"/>
    </row>
    <row r="60" spans="1:13" x14ac:dyDescent="0.25">
      <c r="A60" s="15"/>
      <c r="B60" s="17"/>
      <c r="C60" s="19"/>
      <c r="D60" s="19"/>
      <c r="E60" s="19"/>
      <c r="F60" s="19"/>
      <c r="G60" s="19"/>
      <c r="H60" s="19"/>
      <c r="I60" s="19"/>
      <c r="J60" s="19"/>
      <c r="K60" s="19"/>
      <c r="L60" s="20"/>
      <c r="M60" s="15"/>
    </row>
    <row r="61" spans="1:13" x14ac:dyDescent="0.25">
      <c r="A61" s="15"/>
      <c r="B61" s="17"/>
      <c r="C61" s="19"/>
      <c r="D61" s="19"/>
      <c r="E61" s="19"/>
      <c r="F61" s="19"/>
      <c r="G61" s="19"/>
      <c r="H61" s="19"/>
      <c r="I61" s="19"/>
      <c r="J61" s="19"/>
      <c r="K61" s="19"/>
      <c r="L61" s="20"/>
      <c r="M61" s="15"/>
    </row>
    <row r="62" spans="1:13" x14ac:dyDescent="0.25">
      <c r="A62" s="15"/>
      <c r="B62" s="17"/>
      <c r="C62" s="19"/>
      <c r="D62" s="19"/>
      <c r="E62" s="19"/>
      <c r="F62" s="19"/>
      <c r="G62" s="19"/>
      <c r="H62" s="19"/>
      <c r="I62" s="19"/>
      <c r="J62" s="19"/>
      <c r="K62" s="19"/>
      <c r="L62" s="20"/>
      <c r="M62" s="15"/>
    </row>
    <row r="63" spans="1:13" x14ac:dyDescent="0.25">
      <c r="A63" s="15"/>
      <c r="B63" s="17"/>
      <c r="C63" s="19"/>
      <c r="D63" s="19"/>
      <c r="E63" s="19"/>
      <c r="F63" s="19"/>
      <c r="G63" s="19"/>
      <c r="H63" s="19"/>
      <c r="I63" s="19"/>
      <c r="J63" s="19"/>
      <c r="K63" s="19"/>
      <c r="L63" s="20"/>
      <c r="M63" s="15"/>
    </row>
    <row r="64" spans="1:13" x14ac:dyDescent="0.25">
      <c r="A64" s="15"/>
      <c r="B64" s="15"/>
      <c r="C64" s="15"/>
      <c r="D64" s="15"/>
      <c r="E64" s="15"/>
      <c r="F64" s="15"/>
      <c r="G64" s="15"/>
      <c r="H64" s="15"/>
      <c r="I64" s="15"/>
      <c r="J64" s="15"/>
      <c r="K64" s="15"/>
      <c r="L64" s="15"/>
      <c r="M64" s="15"/>
    </row>
    <row r="65" spans="1:13" x14ac:dyDescent="0.25">
      <c r="A65" s="15"/>
      <c r="B65" s="15"/>
      <c r="C65" s="15"/>
      <c r="D65" s="15"/>
      <c r="E65" s="15"/>
      <c r="F65" s="15"/>
      <c r="G65" s="15"/>
      <c r="H65" s="15"/>
      <c r="I65" s="15"/>
      <c r="J65" s="15"/>
      <c r="K65" s="15"/>
      <c r="L65" s="60">
        <f>SUM(Amount_USD)</f>
        <v>100</v>
      </c>
      <c r="M65" s="15"/>
    </row>
    <row r="66" spans="1:13" x14ac:dyDescent="0.25">
      <c r="A66" s="15"/>
      <c r="B66" s="11" t="s">
        <v>208</v>
      </c>
      <c r="C66" s="12" t="s">
        <v>57</v>
      </c>
      <c r="D66" s="12" t="s">
        <v>60</v>
      </c>
      <c r="E66" s="12" t="s">
        <v>64</v>
      </c>
      <c r="F66" s="12" t="s">
        <v>65</v>
      </c>
      <c r="G66" s="12" t="s">
        <v>209</v>
      </c>
      <c r="H66" s="12" t="s">
        <v>210</v>
      </c>
      <c r="I66" s="12" t="s">
        <v>67</v>
      </c>
      <c r="J66" s="12" t="s">
        <v>68</v>
      </c>
      <c r="K66" s="12" t="s">
        <v>69</v>
      </c>
      <c r="L66" s="12" t="s">
        <v>211</v>
      </c>
      <c r="M66" s="15"/>
    </row>
    <row r="67" spans="1:13" x14ac:dyDescent="0.25">
      <c r="A67" s="15"/>
      <c r="B67" s="17"/>
      <c r="C67" s="19">
        <v>10101</v>
      </c>
      <c r="D67" s="19"/>
      <c r="E67" s="19"/>
      <c r="F67" s="19"/>
      <c r="G67" s="19"/>
      <c r="H67" s="19"/>
      <c r="I67" s="19"/>
      <c r="J67" s="19"/>
      <c r="K67" s="18" t="s">
        <v>47</v>
      </c>
      <c r="L67" s="20">
        <v>100</v>
      </c>
      <c r="M67" s="15"/>
    </row>
    <row r="68" spans="1:13" x14ac:dyDescent="0.25">
      <c r="A68" s="15"/>
      <c r="B68" s="17"/>
      <c r="C68" s="19"/>
      <c r="D68" s="19"/>
      <c r="E68" s="19"/>
      <c r="F68" s="19"/>
      <c r="G68" s="19"/>
      <c r="H68" s="19"/>
      <c r="I68" s="19"/>
      <c r="J68" s="19"/>
      <c r="K68" s="18"/>
      <c r="L68" s="20"/>
      <c r="M68" s="15"/>
    </row>
    <row r="69" spans="1:13" x14ac:dyDescent="0.25">
      <c r="A69" s="15"/>
      <c r="B69" s="17"/>
      <c r="C69" s="19"/>
      <c r="D69" s="19"/>
      <c r="E69" s="19"/>
      <c r="F69" s="19"/>
      <c r="G69" s="19"/>
      <c r="H69" s="19"/>
      <c r="I69" s="19"/>
      <c r="J69" s="19"/>
      <c r="K69" s="18"/>
      <c r="L69" s="20"/>
      <c r="M69" s="15"/>
    </row>
    <row r="70" spans="1:13" x14ac:dyDescent="0.25">
      <c r="A70" s="15"/>
      <c r="B70" s="17"/>
      <c r="C70" s="19"/>
      <c r="D70" s="19"/>
      <c r="E70" s="19"/>
      <c r="F70" s="19"/>
      <c r="G70" s="19"/>
      <c r="H70" s="19"/>
      <c r="I70" s="19"/>
      <c r="J70" s="19"/>
      <c r="K70" s="18"/>
      <c r="L70" s="20"/>
      <c r="M70" s="15"/>
    </row>
    <row r="71" spans="1:13" x14ac:dyDescent="0.25">
      <c r="A71" s="15"/>
      <c r="B71" s="17"/>
      <c r="C71" s="19"/>
      <c r="D71" s="19"/>
      <c r="E71" s="19"/>
      <c r="F71" s="19"/>
      <c r="G71" s="19"/>
      <c r="H71" s="19"/>
      <c r="I71" s="19"/>
      <c r="J71" s="19"/>
      <c r="K71" s="18"/>
      <c r="L71" s="20"/>
      <c r="M71" s="15"/>
    </row>
    <row r="72" spans="1:13" x14ac:dyDescent="0.25">
      <c r="A72" s="15"/>
      <c r="B72" s="17"/>
      <c r="C72" s="19"/>
      <c r="D72" s="19"/>
      <c r="E72" s="19"/>
      <c r="F72" s="19"/>
      <c r="G72" s="19"/>
      <c r="H72" s="19"/>
      <c r="I72" s="19"/>
      <c r="J72" s="19"/>
      <c r="K72" s="18"/>
      <c r="L72" s="20"/>
      <c r="M72" s="15"/>
    </row>
    <row r="73" spans="1:13" x14ac:dyDescent="0.25">
      <c r="A73" s="15"/>
      <c r="B73" s="17"/>
      <c r="C73" s="19"/>
      <c r="D73" s="19"/>
      <c r="E73" s="19"/>
      <c r="F73" s="19"/>
      <c r="G73" s="19"/>
      <c r="H73" s="19"/>
      <c r="I73" s="19"/>
      <c r="J73" s="19"/>
      <c r="K73" s="18"/>
      <c r="L73" s="20"/>
      <c r="M73" s="15"/>
    </row>
    <row r="74" spans="1:13" x14ac:dyDescent="0.25">
      <c r="A74" s="15"/>
      <c r="B74" s="17"/>
      <c r="C74" s="19"/>
      <c r="D74" s="19"/>
      <c r="E74" s="19"/>
      <c r="F74" s="19"/>
      <c r="G74" s="19"/>
      <c r="H74" s="19"/>
      <c r="I74" s="19"/>
      <c r="J74" s="19"/>
      <c r="K74" s="18"/>
      <c r="L74" s="20"/>
      <c r="M74" s="15"/>
    </row>
    <row r="75" spans="1:13" x14ac:dyDescent="0.25">
      <c r="A75" s="15"/>
      <c r="B75" s="17"/>
      <c r="C75" s="19"/>
      <c r="D75" s="19"/>
      <c r="E75" s="19"/>
      <c r="F75" s="19"/>
      <c r="G75" s="19"/>
      <c r="H75" s="19"/>
      <c r="I75" s="19"/>
      <c r="J75" s="19"/>
      <c r="K75" s="18"/>
      <c r="L75" s="20"/>
      <c r="M75" s="15"/>
    </row>
    <row r="76" spans="1:13" x14ac:dyDescent="0.25">
      <c r="A76" s="15"/>
      <c r="B76" s="17"/>
      <c r="C76" s="19"/>
      <c r="D76" s="19"/>
      <c r="E76" s="19"/>
      <c r="F76" s="19"/>
      <c r="G76" s="19"/>
      <c r="H76" s="19"/>
      <c r="I76" s="19"/>
      <c r="J76" s="19"/>
      <c r="K76" s="18"/>
      <c r="L76" s="20"/>
      <c r="M76" s="15"/>
    </row>
    <row r="77" spans="1:13" x14ac:dyDescent="0.25">
      <c r="A77" s="15"/>
      <c r="B77" s="17"/>
      <c r="C77" s="19"/>
      <c r="D77" s="19"/>
      <c r="E77" s="19"/>
      <c r="F77" s="19"/>
      <c r="G77" s="19"/>
      <c r="H77" s="19"/>
      <c r="I77" s="19"/>
      <c r="J77" s="19"/>
      <c r="K77" s="18"/>
      <c r="L77" s="20"/>
      <c r="M77" s="15"/>
    </row>
    <row r="78" spans="1:13" x14ac:dyDescent="0.25">
      <c r="A78" s="15"/>
      <c r="B78" s="17"/>
      <c r="C78" s="19"/>
      <c r="D78" s="19"/>
      <c r="E78" s="19"/>
      <c r="F78" s="19"/>
      <c r="G78" s="19"/>
      <c r="H78" s="19"/>
      <c r="I78" s="19"/>
      <c r="J78" s="19"/>
      <c r="K78" s="18"/>
      <c r="L78" s="20"/>
      <c r="M78" s="15"/>
    </row>
    <row r="79" spans="1:13" x14ac:dyDescent="0.25">
      <c r="A79" s="15"/>
      <c r="B79" s="17"/>
      <c r="C79" s="19"/>
      <c r="D79" s="19"/>
      <c r="E79" s="19"/>
      <c r="F79" s="19"/>
      <c r="G79" s="19"/>
      <c r="H79" s="19"/>
      <c r="I79" s="19"/>
      <c r="J79" s="19"/>
      <c r="K79" s="18"/>
      <c r="L79" s="20"/>
      <c r="M79" s="15"/>
    </row>
    <row r="80" spans="1:13" x14ac:dyDescent="0.25">
      <c r="A80" s="15"/>
      <c r="B80" s="17"/>
      <c r="C80" s="19"/>
      <c r="D80" s="19"/>
      <c r="E80" s="19"/>
      <c r="F80" s="19"/>
      <c r="G80" s="19"/>
      <c r="H80" s="19"/>
      <c r="I80" s="19"/>
      <c r="J80" s="19"/>
      <c r="K80" s="18"/>
      <c r="L80" s="20"/>
      <c r="M80" s="15"/>
    </row>
    <row r="81" spans="1:13" x14ac:dyDescent="0.25">
      <c r="A81" s="15"/>
      <c r="B81" s="17"/>
      <c r="C81" s="19"/>
      <c r="D81" s="19"/>
      <c r="E81" s="19"/>
      <c r="F81" s="19"/>
      <c r="G81" s="19"/>
      <c r="H81" s="19"/>
      <c r="I81" s="19"/>
      <c r="J81" s="19"/>
      <c r="K81" s="18"/>
      <c r="L81" s="20"/>
      <c r="M81" s="15"/>
    </row>
    <row r="82" spans="1:13" x14ac:dyDescent="0.25">
      <c r="A82" s="15"/>
      <c r="B82" s="17"/>
      <c r="C82" s="19"/>
      <c r="D82" s="19"/>
      <c r="E82" s="19"/>
      <c r="F82" s="19"/>
      <c r="G82" s="19"/>
      <c r="H82" s="19"/>
      <c r="I82" s="19"/>
      <c r="J82" s="19"/>
      <c r="K82" s="18"/>
      <c r="L82" s="20"/>
      <c r="M82" s="15"/>
    </row>
    <row r="83" spans="1:13" x14ac:dyDescent="0.25">
      <c r="A83" s="15"/>
      <c r="B83" s="17"/>
      <c r="C83" s="19"/>
      <c r="D83" s="19"/>
      <c r="E83" s="19"/>
      <c r="F83" s="19"/>
      <c r="G83" s="19"/>
      <c r="H83" s="19"/>
      <c r="I83" s="19"/>
      <c r="J83" s="19"/>
      <c r="K83" s="18"/>
      <c r="L83" s="20"/>
      <c r="M83" s="15"/>
    </row>
    <row r="84" spans="1:13" x14ac:dyDescent="0.25">
      <c r="A84" s="15"/>
      <c r="B84" s="17"/>
      <c r="C84" s="19"/>
      <c r="D84" s="19"/>
      <c r="E84" s="19"/>
      <c r="F84" s="19"/>
      <c r="G84" s="19"/>
      <c r="H84" s="19"/>
      <c r="I84" s="19"/>
      <c r="J84" s="19"/>
      <c r="K84" s="18"/>
      <c r="L84" s="20"/>
      <c r="M84" s="15"/>
    </row>
    <row r="85" spans="1:13" x14ac:dyDescent="0.25">
      <c r="A85" s="15"/>
      <c r="B85" s="17"/>
      <c r="C85" s="19"/>
      <c r="D85" s="19"/>
      <c r="E85" s="19"/>
      <c r="F85" s="19"/>
      <c r="G85" s="19"/>
      <c r="H85" s="19"/>
      <c r="I85" s="19"/>
      <c r="J85" s="19"/>
      <c r="K85" s="18"/>
      <c r="L85" s="20"/>
      <c r="M85" s="15"/>
    </row>
    <row r="86" spans="1:13" x14ac:dyDescent="0.25">
      <c r="A86" s="15"/>
      <c r="B86" s="17"/>
      <c r="C86" s="19"/>
      <c r="D86" s="19"/>
      <c r="E86" s="19"/>
      <c r="F86" s="19"/>
      <c r="G86" s="19"/>
      <c r="H86" s="19"/>
      <c r="I86" s="19"/>
      <c r="J86" s="19"/>
      <c r="K86" s="18"/>
      <c r="L86" s="20"/>
      <c r="M86" s="15"/>
    </row>
    <row r="87" spans="1:13" x14ac:dyDescent="0.25">
      <c r="A87" s="15"/>
      <c r="B87" s="17"/>
      <c r="C87" s="19"/>
      <c r="D87" s="19"/>
      <c r="E87" s="19"/>
      <c r="F87" s="19"/>
      <c r="G87" s="19"/>
      <c r="H87" s="19"/>
      <c r="I87" s="19"/>
      <c r="J87" s="19"/>
      <c r="K87" s="18"/>
      <c r="L87" s="20"/>
      <c r="M87" s="15"/>
    </row>
    <row r="88" spans="1:13" x14ac:dyDescent="0.25">
      <c r="A88" s="15"/>
      <c r="B88" s="17"/>
      <c r="C88" s="19"/>
      <c r="D88" s="19"/>
      <c r="E88" s="19"/>
      <c r="F88" s="19"/>
      <c r="G88" s="19"/>
      <c r="H88" s="19"/>
      <c r="I88" s="19"/>
      <c r="J88" s="19"/>
      <c r="K88" s="18"/>
      <c r="L88" s="20"/>
      <c r="M88" s="15"/>
    </row>
    <row r="89" spans="1:13" x14ac:dyDescent="0.25">
      <c r="A89" s="15"/>
      <c r="B89" s="17"/>
      <c r="C89" s="19"/>
      <c r="D89" s="19"/>
      <c r="E89" s="19"/>
      <c r="F89" s="19"/>
      <c r="G89" s="19"/>
      <c r="H89" s="19"/>
      <c r="I89" s="19"/>
      <c r="J89" s="19"/>
      <c r="K89" s="18"/>
      <c r="L89" s="20"/>
      <c r="M89" s="15"/>
    </row>
    <row r="90" spans="1:13" x14ac:dyDescent="0.25">
      <c r="A90" s="15"/>
      <c r="B90" s="17"/>
      <c r="C90" s="19"/>
      <c r="D90" s="19"/>
      <c r="E90" s="19"/>
      <c r="F90" s="19"/>
      <c r="G90" s="19"/>
      <c r="H90" s="19"/>
      <c r="I90" s="19"/>
      <c r="J90" s="19"/>
      <c r="K90" s="18"/>
      <c r="L90" s="20"/>
      <c r="M90" s="15"/>
    </row>
    <row r="91" spans="1:13" x14ac:dyDescent="0.25">
      <c r="A91" s="15"/>
      <c r="B91" s="17"/>
      <c r="C91" s="19"/>
      <c r="D91" s="19"/>
      <c r="E91" s="19"/>
      <c r="F91" s="19"/>
      <c r="G91" s="19"/>
      <c r="H91" s="19"/>
      <c r="I91" s="19"/>
      <c r="J91" s="19"/>
      <c r="K91" s="18"/>
      <c r="L91" s="20"/>
      <c r="M91" s="15"/>
    </row>
    <row r="92" spans="1:13" x14ac:dyDescent="0.25">
      <c r="A92" s="15"/>
      <c r="B92" s="17"/>
      <c r="C92" s="19"/>
      <c r="D92" s="19"/>
      <c r="E92" s="19"/>
      <c r="F92" s="19"/>
      <c r="G92" s="19"/>
      <c r="H92" s="19"/>
      <c r="I92" s="19"/>
      <c r="J92" s="19"/>
      <c r="K92" s="18"/>
      <c r="L92" s="20"/>
      <c r="M92" s="15"/>
    </row>
    <row r="93" spans="1:13" x14ac:dyDescent="0.25">
      <c r="A93" s="15"/>
      <c r="B93" s="17"/>
      <c r="C93" s="19"/>
      <c r="D93" s="19"/>
      <c r="E93" s="19"/>
      <c r="F93" s="19"/>
      <c r="G93" s="19"/>
      <c r="H93" s="19"/>
      <c r="I93" s="19"/>
      <c r="J93" s="19"/>
      <c r="K93" s="18"/>
      <c r="L93" s="20"/>
      <c r="M93" s="15"/>
    </row>
    <row r="94" spans="1:13" x14ac:dyDescent="0.25">
      <c r="A94" s="15"/>
      <c r="B94" s="17"/>
      <c r="C94" s="19"/>
      <c r="D94" s="19"/>
      <c r="E94" s="19"/>
      <c r="F94" s="19"/>
      <c r="G94" s="19"/>
      <c r="H94" s="19"/>
      <c r="I94" s="19"/>
      <c r="J94" s="19"/>
      <c r="K94" s="18"/>
      <c r="L94" s="20"/>
      <c r="M94" s="15"/>
    </row>
    <row r="95" spans="1:13" x14ac:dyDescent="0.25">
      <c r="A95" s="15"/>
      <c r="B95" s="17"/>
      <c r="C95" s="19"/>
      <c r="D95" s="19"/>
      <c r="E95" s="19"/>
      <c r="F95" s="19"/>
      <c r="G95" s="19"/>
      <c r="H95" s="19"/>
      <c r="I95" s="19"/>
      <c r="J95" s="19"/>
      <c r="K95" s="18"/>
      <c r="L95" s="20"/>
      <c r="M95" s="15"/>
    </row>
    <row r="96" spans="1:13" x14ac:dyDescent="0.25">
      <c r="A96" s="15"/>
      <c r="B96" s="17"/>
      <c r="C96" s="19"/>
      <c r="D96" s="19"/>
      <c r="E96" s="19"/>
      <c r="F96" s="19"/>
      <c r="G96" s="19"/>
      <c r="H96" s="19"/>
      <c r="I96" s="19"/>
      <c r="J96" s="19"/>
      <c r="K96" s="18"/>
      <c r="L96" s="20"/>
      <c r="M96" s="15"/>
    </row>
    <row r="97" spans="1:13" x14ac:dyDescent="0.25">
      <c r="A97" s="15"/>
      <c r="B97" s="17"/>
      <c r="C97" s="19"/>
      <c r="D97" s="19"/>
      <c r="E97" s="19"/>
      <c r="F97" s="19"/>
      <c r="G97" s="19"/>
      <c r="H97" s="19"/>
      <c r="I97" s="19"/>
      <c r="J97" s="19"/>
      <c r="K97" s="18"/>
      <c r="L97" s="20"/>
      <c r="M97" s="15"/>
    </row>
    <row r="98" spans="1:13" x14ac:dyDescent="0.25">
      <c r="A98" s="15"/>
      <c r="B98" s="17"/>
      <c r="C98" s="19"/>
      <c r="D98" s="19"/>
      <c r="E98" s="19"/>
      <c r="F98" s="19"/>
      <c r="G98" s="19"/>
      <c r="H98" s="19"/>
      <c r="I98" s="19"/>
      <c r="J98" s="19"/>
      <c r="K98" s="18"/>
      <c r="L98" s="20"/>
      <c r="M98" s="15"/>
    </row>
    <row r="99" spans="1:13" x14ac:dyDescent="0.25">
      <c r="A99" s="15"/>
      <c r="B99" s="17"/>
      <c r="C99" s="19"/>
      <c r="D99" s="19"/>
      <c r="E99" s="19"/>
      <c r="F99" s="19"/>
      <c r="G99" s="19"/>
      <c r="H99" s="19"/>
      <c r="I99" s="19"/>
      <c r="J99" s="19"/>
      <c r="K99" s="18"/>
      <c r="L99" s="20"/>
      <c r="M99" s="15"/>
    </row>
    <row r="100" spans="1:13" x14ac:dyDescent="0.25">
      <c r="A100" s="15"/>
      <c r="B100" s="17"/>
      <c r="C100" s="19"/>
      <c r="D100" s="19"/>
      <c r="E100" s="19"/>
      <c r="F100" s="19"/>
      <c r="G100" s="19"/>
      <c r="H100" s="19"/>
      <c r="I100" s="19"/>
      <c r="J100" s="19"/>
      <c r="K100" s="18"/>
      <c r="L100" s="20"/>
      <c r="M100" s="15"/>
    </row>
    <row r="101" spans="1:13" x14ac:dyDescent="0.25">
      <c r="A101" s="15"/>
      <c r="B101" s="17"/>
      <c r="C101" s="19"/>
      <c r="D101" s="19"/>
      <c r="E101" s="19"/>
      <c r="F101" s="19"/>
      <c r="G101" s="19"/>
      <c r="H101" s="19"/>
      <c r="I101" s="19"/>
      <c r="J101" s="19"/>
      <c r="K101" s="18"/>
      <c r="L101" s="20"/>
      <c r="M101" s="15"/>
    </row>
    <row r="102" spans="1:13" x14ac:dyDescent="0.25">
      <c r="A102" s="15"/>
      <c r="B102" s="17"/>
      <c r="C102" s="19"/>
      <c r="D102" s="19"/>
      <c r="E102" s="19"/>
      <c r="F102" s="19"/>
      <c r="G102" s="19"/>
      <c r="H102" s="19"/>
      <c r="I102" s="19"/>
      <c r="J102" s="19"/>
      <c r="K102" s="18"/>
      <c r="L102" s="20"/>
      <c r="M102" s="15"/>
    </row>
    <row r="103" spans="1:13" x14ac:dyDescent="0.25">
      <c r="A103" s="15"/>
      <c r="B103" s="17"/>
      <c r="C103" s="19"/>
      <c r="D103" s="19"/>
      <c r="E103" s="19"/>
      <c r="F103" s="19"/>
      <c r="G103" s="19"/>
      <c r="H103" s="19"/>
      <c r="I103" s="19"/>
      <c r="J103" s="19"/>
      <c r="K103" s="18"/>
      <c r="L103" s="20"/>
      <c r="M103" s="15"/>
    </row>
    <row r="104" spans="1:13" x14ac:dyDescent="0.25">
      <c r="A104" s="15"/>
      <c r="B104" s="17"/>
      <c r="C104" s="19"/>
      <c r="D104" s="19"/>
      <c r="E104" s="19"/>
      <c r="F104" s="19"/>
      <c r="G104" s="19"/>
      <c r="H104" s="19"/>
      <c r="I104" s="19"/>
      <c r="J104" s="19"/>
      <c r="K104" s="18"/>
      <c r="L104" s="20"/>
      <c r="M104" s="15"/>
    </row>
    <row r="105" spans="1:13" x14ac:dyDescent="0.25">
      <c r="A105" s="15"/>
      <c r="B105" s="17"/>
      <c r="C105" s="19"/>
      <c r="D105" s="19"/>
      <c r="E105" s="19"/>
      <c r="F105" s="19"/>
      <c r="G105" s="19"/>
      <c r="H105" s="19"/>
      <c r="I105" s="19"/>
      <c r="J105" s="19"/>
      <c r="K105" s="18"/>
      <c r="L105" s="20"/>
      <c r="M105" s="15"/>
    </row>
    <row r="106" spans="1:13" x14ac:dyDescent="0.25">
      <c r="A106" s="15"/>
      <c r="B106" s="17"/>
      <c r="C106" s="19"/>
      <c r="D106" s="19"/>
      <c r="E106" s="19"/>
      <c r="F106" s="19"/>
      <c r="G106" s="19"/>
      <c r="H106" s="19"/>
      <c r="I106" s="19"/>
      <c r="J106" s="19"/>
      <c r="K106" s="18"/>
      <c r="L106" s="20"/>
      <c r="M106" s="15"/>
    </row>
    <row r="107" spans="1:13" x14ac:dyDescent="0.25">
      <c r="A107" s="15"/>
      <c r="B107" s="17"/>
      <c r="C107" s="19"/>
      <c r="D107" s="19"/>
      <c r="E107" s="19"/>
      <c r="F107" s="19"/>
      <c r="G107" s="19"/>
      <c r="H107" s="19"/>
      <c r="I107" s="19"/>
      <c r="J107" s="19"/>
      <c r="K107" s="18"/>
      <c r="L107" s="20"/>
      <c r="M107" s="15"/>
    </row>
    <row r="108" spans="1:13" x14ac:dyDescent="0.25">
      <c r="A108" s="15"/>
      <c r="B108" s="17"/>
      <c r="C108" s="19"/>
      <c r="D108" s="19"/>
      <c r="E108" s="19"/>
      <c r="F108" s="19"/>
      <c r="G108" s="19"/>
      <c r="H108" s="19"/>
      <c r="I108" s="19"/>
      <c r="J108" s="19"/>
      <c r="K108" s="18"/>
      <c r="L108" s="20"/>
      <c r="M108" s="15"/>
    </row>
    <row r="109" spans="1:13" x14ac:dyDescent="0.25">
      <c r="A109" s="15"/>
      <c r="B109" s="17"/>
      <c r="C109" s="19"/>
      <c r="D109" s="19"/>
      <c r="E109" s="19"/>
      <c r="F109" s="19"/>
      <c r="G109" s="19"/>
      <c r="H109" s="19"/>
      <c r="I109" s="19"/>
      <c r="J109" s="19"/>
      <c r="K109" s="18"/>
      <c r="L109" s="20"/>
      <c r="M109" s="15"/>
    </row>
    <row r="110" spans="1:13" x14ac:dyDescent="0.25">
      <c r="A110" s="15"/>
      <c r="B110" s="17"/>
      <c r="C110" s="19"/>
      <c r="D110" s="19"/>
      <c r="E110" s="19"/>
      <c r="F110" s="19"/>
      <c r="G110" s="19"/>
      <c r="H110" s="19"/>
      <c r="I110" s="19"/>
      <c r="J110" s="19"/>
      <c r="K110" s="18"/>
      <c r="L110" s="20"/>
      <c r="M110" s="15"/>
    </row>
    <row r="111" spans="1:13" x14ac:dyDescent="0.25">
      <c r="A111" s="15"/>
      <c r="B111" s="17"/>
      <c r="C111" s="19"/>
      <c r="D111" s="19"/>
      <c r="E111" s="19"/>
      <c r="F111" s="19"/>
      <c r="G111" s="19"/>
      <c r="H111" s="19"/>
      <c r="I111" s="19"/>
      <c r="J111" s="19"/>
      <c r="K111" s="18"/>
      <c r="L111" s="20"/>
      <c r="M111" s="15"/>
    </row>
    <row r="112" spans="1:13" x14ac:dyDescent="0.25">
      <c r="A112" s="15"/>
      <c r="B112" s="17"/>
      <c r="C112" s="19"/>
      <c r="D112" s="19"/>
      <c r="E112" s="19"/>
      <c r="F112" s="19"/>
      <c r="G112" s="19"/>
      <c r="H112" s="19"/>
      <c r="I112" s="19"/>
      <c r="J112" s="19"/>
      <c r="K112" s="18"/>
      <c r="L112" s="20"/>
      <c r="M112" s="15"/>
    </row>
    <row r="113" spans="1:13" x14ac:dyDescent="0.25">
      <c r="A113" s="15"/>
      <c r="B113" s="17"/>
      <c r="C113" s="19"/>
      <c r="D113" s="19"/>
      <c r="E113" s="19"/>
      <c r="F113" s="19"/>
      <c r="G113" s="19"/>
      <c r="H113" s="19"/>
      <c r="I113" s="19"/>
      <c r="J113" s="19"/>
      <c r="K113" s="18"/>
      <c r="L113" s="20"/>
      <c r="M113" s="15"/>
    </row>
    <row r="114" spans="1:13" x14ac:dyDescent="0.25">
      <c r="A114" s="15"/>
      <c r="B114" s="17"/>
      <c r="C114" s="19"/>
      <c r="D114" s="19"/>
      <c r="E114" s="19"/>
      <c r="F114" s="19"/>
      <c r="G114" s="19"/>
      <c r="H114" s="19"/>
      <c r="I114" s="19"/>
      <c r="J114" s="19"/>
      <c r="K114" s="18"/>
      <c r="L114" s="20"/>
      <c r="M114" s="15"/>
    </row>
    <row r="115" spans="1:13" x14ac:dyDescent="0.25">
      <c r="A115" s="15"/>
      <c r="B115" s="17"/>
      <c r="C115" s="19"/>
      <c r="D115" s="19"/>
      <c r="E115" s="19"/>
      <c r="F115" s="19"/>
      <c r="G115" s="19"/>
      <c r="H115" s="19"/>
      <c r="I115" s="19"/>
      <c r="J115" s="19"/>
      <c r="K115" s="18"/>
      <c r="L115" s="20"/>
      <c r="M115" s="15"/>
    </row>
    <row r="116" spans="1:13" x14ac:dyDescent="0.25">
      <c r="A116" s="15"/>
      <c r="B116" s="17"/>
      <c r="C116" s="19"/>
      <c r="D116" s="19"/>
      <c r="E116" s="19"/>
      <c r="F116" s="19"/>
      <c r="G116" s="19"/>
      <c r="H116" s="19"/>
      <c r="I116" s="19"/>
      <c r="J116" s="19"/>
      <c r="K116" s="18"/>
      <c r="L116" s="20"/>
      <c r="M116" s="15"/>
    </row>
    <row r="117" spans="1:13" x14ac:dyDescent="0.25">
      <c r="A117" s="15"/>
      <c r="B117" s="17"/>
      <c r="C117" s="19"/>
      <c r="D117" s="19"/>
      <c r="E117" s="19"/>
      <c r="F117" s="19"/>
      <c r="G117" s="19"/>
      <c r="H117" s="19"/>
      <c r="I117" s="19"/>
      <c r="J117" s="19"/>
      <c r="K117" s="18"/>
      <c r="L117" s="20"/>
      <c r="M117" s="15"/>
    </row>
    <row r="118" spans="1:13" x14ac:dyDescent="0.25">
      <c r="A118" s="15"/>
      <c r="B118" s="17"/>
      <c r="C118" s="19"/>
      <c r="D118" s="19"/>
      <c r="E118" s="19"/>
      <c r="F118" s="19"/>
      <c r="G118" s="19"/>
      <c r="H118" s="19"/>
      <c r="I118" s="19"/>
      <c r="J118" s="19"/>
      <c r="K118" s="18"/>
      <c r="L118" s="20"/>
      <c r="M118" s="15"/>
    </row>
    <row r="119" spans="1:13" x14ac:dyDescent="0.25">
      <c r="A119" s="15"/>
      <c r="B119" s="17"/>
      <c r="C119" s="19"/>
      <c r="D119" s="19"/>
      <c r="E119" s="19"/>
      <c r="F119" s="19"/>
      <c r="G119" s="19"/>
      <c r="H119" s="19"/>
      <c r="I119" s="19"/>
      <c r="J119" s="19"/>
      <c r="K119" s="18"/>
      <c r="L119" s="20"/>
      <c r="M119" s="15"/>
    </row>
    <row r="120" spans="1:13" x14ac:dyDescent="0.25">
      <c r="A120" s="15"/>
      <c r="B120" s="17"/>
      <c r="C120" s="19"/>
      <c r="D120" s="19"/>
      <c r="E120" s="19"/>
      <c r="F120" s="19"/>
      <c r="G120" s="19"/>
      <c r="H120" s="19"/>
      <c r="I120" s="19"/>
      <c r="J120" s="19"/>
      <c r="K120" s="18"/>
      <c r="L120" s="20"/>
      <c r="M120" s="15"/>
    </row>
    <row r="121" spans="1:13" x14ac:dyDescent="0.25">
      <c r="A121" s="15"/>
      <c r="B121" s="17"/>
      <c r="C121" s="19"/>
      <c r="D121" s="19"/>
      <c r="E121" s="19"/>
      <c r="F121" s="19"/>
      <c r="G121" s="19"/>
      <c r="H121" s="19"/>
      <c r="I121" s="19"/>
      <c r="J121" s="19"/>
      <c r="K121" s="18"/>
      <c r="L121" s="20"/>
      <c r="M121" s="15"/>
    </row>
    <row r="122" spans="1:13" x14ac:dyDescent="0.25">
      <c r="A122" s="15"/>
      <c r="B122" s="17"/>
      <c r="C122" s="19"/>
      <c r="D122" s="19"/>
      <c r="E122" s="19"/>
      <c r="F122" s="19"/>
      <c r="G122" s="19"/>
      <c r="H122" s="19"/>
      <c r="I122" s="19"/>
      <c r="J122" s="19"/>
      <c r="K122" s="18"/>
      <c r="L122" s="20"/>
      <c r="M122" s="15"/>
    </row>
    <row r="123" spans="1:13" x14ac:dyDescent="0.25">
      <c r="A123" s="15"/>
      <c r="B123" s="17"/>
      <c r="C123" s="19"/>
      <c r="D123" s="19"/>
      <c r="E123" s="19"/>
      <c r="F123" s="19"/>
      <c r="G123" s="19"/>
      <c r="H123" s="19"/>
      <c r="I123" s="19"/>
      <c r="J123" s="19"/>
      <c r="K123" s="18"/>
      <c r="L123" s="20"/>
      <c r="M123" s="15"/>
    </row>
    <row r="124" spans="1:13" x14ac:dyDescent="0.25">
      <c r="A124" s="15"/>
      <c r="B124" s="17"/>
      <c r="C124" s="19"/>
      <c r="D124" s="19"/>
      <c r="E124" s="19"/>
      <c r="F124" s="19"/>
      <c r="G124" s="19"/>
      <c r="H124" s="19"/>
      <c r="I124" s="19"/>
      <c r="J124" s="19"/>
      <c r="K124" s="18"/>
      <c r="L124" s="20"/>
      <c r="M124" s="15"/>
    </row>
    <row r="125" spans="1:13" x14ac:dyDescent="0.25">
      <c r="A125" s="15"/>
      <c r="B125" s="17"/>
      <c r="C125" s="19"/>
      <c r="D125" s="19"/>
      <c r="E125" s="19"/>
      <c r="F125" s="19"/>
      <c r="G125" s="19"/>
      <c r="H125" s="19"/>
      <c r="I125" s="19"/>
      <c r="J125" s="19"/>
      <c r="K125" s="18"/>
      <c r="L125" s="20"/>
      <c r="M125" s="15"/>
    </row>
    <row r="126" spans="1:13" x14ac:dyDescent="0.25">
      <c r="A126" s="15"/>
      <c r="B126" s="17"/>
      <c r="C126" s="19"/>
      <c r="D126" s="19"/>
      <c r="E126" s="19"/>
      <c r="F126" s="19"/>
      <c r="G126" s="19"/>
      <c r="H126" s="19"/>
      <c r="I126" s="19"/>
      <c r="J126" s="19"/>
      <c r="K126" s="18"/>
      <c r="L126" s="20"/>
      <c r="M126" s="15"/>
    </row>
    <row r="127" spans="1:13" x14ac:dyDescent="0.25">
      <c r="A127" s="15"/>
      <c r="B127" s="17"/>
      <c r="C127" s="19"/>
      <c r="D127" s="19"/>
      <c r="E127" s="19"/>
      <c r="F127" s="19"/>
      <c r="G127" s="19"/>
      <c r="H127" s="19"/>
      <c r="I127" s="19"/>
      <c r="J127" s="19"/>
      <c r="K127" s="18"/>
      <c r="L127" s="20"/>
      <c r="M127" s="15"/>
    </row>
    <row r="128" spans="1:13" x14ac:dyDescent="0.25">
      <c r="A128" s="15"/>
      <c r="B128" s="17"/>
      <c r="C128" s="19"/>
      <c r="D128" s="19"/>
      <c r="E128" s="19"/>
      <c r="F128" s="19"/>
      <c r="G128" s="19"/>
      <c r="H128" s="19"/>
      <c r="I128" s="19"/>
      <c r="J128" s="19"/>
      <c r="K128" s="18"/>
      <c r="L128" s="20"/>
      <c r="M128" s="15"/>
    </row>
    <row r="129" spans="1:13" x14ac:dyDescent="0.25">
      <c r="A129" s="15"/>
      <c r="B129" s="15"/>
      <c r="C129" s="15"/>
      <c r="D129" s="15"/>
      <c r="E129" s="15"/>
      <c r="F129" s="15"/>
      <c r="G129" s="15"/>
      <c r="H129" s="15"/>
      <c r="I129" s="15"/>
      <c r="J129" s="15"/>
      <c r="K129" s="15"/>
      <c r="L129" s="15"/>
      <c r="M129" s="15"/>
    </row>
    <row r="130" spans="1:13" x14ac:dyDescent="0.25">
      <c r="A130" s="15"/>
      <c r="B130" s="15"/>
      <c r="C130" s="15"/>
      <c r="D130" s="15"/>
      <c r="E130" s="15"/>
      <c r="F130" s="15"/>
      <c r="G130" s="15"/>
      <c r="H130" s="15"/>
      <c r="I130" s="15"/>
      <c r="J130" s="15"/>
      <c r="K130" s="15"/>
      <c r="L130" s="60"/>
      <c r="M130" s="15"/>
    </row>
    <row r="131" spans="1:13" ht="30" customHeight="1" x14ac:dyDescent="0.25">
      <c r="A131" s="15"/>
      <c r="B131" s="456" t="s">
        <v>212</v>
      </c>
      <c r="C131" s="456"/>
      <c r="D131" s="456"/>
      <c r="E131" s="456"/>
      <c r="F131" s="456"/>
      <c r="G131" s="456"/>
      <c r="H131" s="456"/>
      <c r="I131" s="456"/>
      <c r="J131" s="456"/>
      <c r="K131" s="456"/>
      <c r="L131" s="456"/>
      <c r="M131" s="15"/>
    </row>
    <row r="132" spans="1:13" ht="30" customHeight="1" x14ac:dyDescent="0.25">
      <c r="A132" s="15"/>
      <c r="B132" s="457"/>
      <c r="C132" s="457"/>
      <c r="D132" s="457"/>
      <c r="E132" s="457"/>
      <c r="F132" s="457"/>
      <c r="G132" s="457"/>
      <c r="H132" s="457"/>
      <c r="I132" s="457"/>
      <c r="J132" s="457"/>
      <c r="K132" s="457"/>
      <c r="L132" s="457"/>
      <c r="M132" s="15"/>
    </row>
    <row r="133" spans="1:13" ht="14.65" customHeight="1" x14ac:dyDescent="0.25">
      <c r="A133" s="15"/>
      <c r="B133" s="457"/>
      <c r="C133" s="457"/>
      <c r="D133" s="457"/>
      <c r="E133" s="457"/>
      <c r="F133" s="457"/>
      <c r="G133" s="457"/>
      <c r="H133" s="457"/>
      <c r="I133" s="457"/>
      <c r="J133" s="457"/>
      <c r="K133" s="457"/>
      <c r="L133" s="457"/>
      <c r="M133" s="15"/>
    </row>
    <row r="134" spans="1:13" ht="14.65" customHeight="1" x14ac:dyDescent="0.25">
      <c r="A134" s="15"/>
      <c r="B134" s="458"/>
      <c r="C134" s="458"/>
      <c r="D134" s="458"/>
      <c r="E134" s="458"/>
      <c r="F134" s="458"/>
      <c r="G134" s="458"/>
      <c r="H134" s="458"/>
      <c r="I134" s="458"/>
      <c r="J134" s="458"/>
      <c r="K134" s="458"/>
      <c r="L134" s="458"/>
      <c r="M134" s="15"/>
    </row>
    <row r="135" spans="1:13" ht="14.65" customHeight="1" x14ac:dyDescent="0.25">
      <c r="A135" s="15"/>
      <c r="B135" s="21"/>
      <c r="C135" s="21"/>
      <c r="D135" s="21"/>
      <c r="E135" s="21"/>
      <c r="F135" s="21"/>
      <c r="G135" s="21"/>
      <c r="H135" s="21"/>
      <c r="I135" s="21"/>
      <c r="J135" s="21"/>
      <c r="K135" s="21"/>
      <c r="L135" s="60">
        <f>SUM(aMOUNT)</f>
        <v>0</v>
      </c>
      <c r="M135" s="15"/>
    </row>
    <row r="136" spans="1:13" x14ac:dyDescent="0.25">
      <c r="A136" s="15"/>
      <c r="B136" s="11" t="s">
        <v>208</v>
      </c>
      <c r="C136" s="12" t="s">
        <v>57</v>
      </c>
      <c r="D136" s="12" t="s">
        <v>60</v>
      </c>
      <c r="E136" s="12" t="s">
        <v>64</v>
      </c>
      <c r="F136" s="12" t="s">
        <v>65</v>
      </c>
      <c r="G136" s="12" t="s">
        <v>209</v>
      </c>
      <c r="H136" s="12" t="s">
        <v>210</v>
      </c>
      <c r="I136" s="12" t="s">
        <v>67</v>
      </c>
      <c r="J136" s="12" t="s">
        <v>68</v>
      </c>
      <c r="K136" s="12" t="s">
        <v>69</v>
      </c>
      <c r="L136" s="12" t="s">
        <v>213</v>
      </c>
      <c r="M136" s="15"/>
    </row>
    <row r="137" spans="1:13" x14ac:dyDescent="0.25">
      <c r="A137" s="15"/>
      <c r="B137" s="17"/>
      <c r="C137" s="19"/>
      <c r="D137" s="19"/>
      <c r="E137" s="19"/>
      <c r="F137" s="19"/>
      <c r="G137" s="19"/>
      <c r="H137" s="19"/>
      <c r="I137" s="19"/>
      <c r="J137" s="19"/>
      <c r="K137" s="18"/>
      <c r="L137" s="20"/>
      <c r="M137" s="15"/>
    </row>
    <row r="138" spans="1:13" x14ac:dyDescent="0.25">
      <c r="A138" s="15"/>
      <c r="B138" s="17"/>
      <c r="C138" s="19"/>
      <c r="D138" s="19"/>
      <c r="E138" s="19"/>
      <c r="F138" s="19"/>
      <c r="G138" s="19"/>
      <c r="H138" s="19"/>
      <c r="I138" s="19"/>
      <c r="J138" s="19"/>
      <c r="K138" s="18"/>
      <c r="L138" s="20"/>
      <c r="M138" s="15"/>
    </row>
    <row r="139" spans="1:13" x14ac:dyDescent="0.25">
      <c r="A139" s="15"/>
      <c r="B139" s="17"/>
      <c r="C139" s="19"/>
      <c r="D139" s="19"/>
      <c r="E139" s="19"/>
      <c r="F139" s="19"/>
      <c r="G139" s="19"/>
      <c r="H139" s="19"/>
      <c r="I139" s="19"/>
      <c r="J139" s="19"/>
      <c r="K139" s="18"/>
      <c r="L139" s="20"/>
      <c r="M139" s="15"/>
    </row>
    <row r="140" spans="1:13" x14ac:dyDescent="0.25">
      <c r="A140" s="15"/>
      <c r="B140" s="17"/>
      <c r="C140" s="19"/>
      <c r="D140" s="19"/>
      <c r="E140" s="19"/>
      <c r="F140" s="19"/>
      <c r="G140" s="19"/>
      <c r="H140" s="19"/>
      <c r="I140" s="19"/>
      <c r="J140" s="19"/>
      <c r="K140" s="18"/>
      <c r="L140" s="20"/>
      <c r="M140" s="15"/>
    </row>
    <row r="141" spans="1:13" x14ac:dyDescent="0.25">
      <c r="A141" s="15"/>
      <c r="B141" s="17"/>
      <c r="C141" s="19"/>
      <c r="D141" s="19"/>
      <c r="E141" s="19"/>
      <c r="F141" s="19"/>
      <c r="G141" s="19"/>
      <c r="H141" s="19"/>
      <c r="I141" s="19"/>
      <c r="J141" s="19"/>
      <c r="K141" s="18"/>
      <c r="L141" s="20"/>
      <c r="M141" s="15"/>
    </row>
    <row r="142" spans="1:13" x14ac:dyDescent="0.25">
      <c r="A142" s="15"/>
      <c r="B142" s="17"/>
      <c r="C142" s="19"/>
      <c r="D142" s="19"/>
      <c r="E142" s="19"/>
      <c r="F142" s="19"/>
      <c r="G142" s="19"/>
      <c r="H142" s="19"/>
      <c r="I142" s="19"/>
      <c r="J142" s="19"/>
      <c r="K142" s="18"/>
      <c r="L142" s="20"/>
      <c r="M142" s="15"/>
    </row>
    <row r="143" spans="1:13" x14ac:dyDescent="0.25">
      <c r="A143" s="15"/>
      <c r="B143" s="17"/>
      <c r="C143" s="19"/>
      <c r="D143" s="19"/>
      <c r="E143" s="19"/>
      <c r="F143" s="19"/>
      <c r="G143" s="19"/>
      <c r="H143" s="19"/>
      <c r="I143" s="19"/>
      <c r="J143" s="19"/>
      <c r="K143" s="18"/>
      <c r="L143" s="20"/>
      <c r="M143" s="15"/>
    </row>
    <row r="144" spans="1:13" x14ac:dyDescent="0.25">
      <c r="A144" s="15"/>
      <c r="B144" s="17"/>
      <c r="C144" s="19"/>
      <c r="D144" s="19"/>
      <c r="E144" s="19"/>
      <c r="F144" s="19"/>
      <c r="G144" s="19"/>
      <c r="H144" s="19"/>
      <c r="I144" s="19"/>
      <c r="J144" s="19"/>
      <c r="K144" s="18"/>
      <c r="L144" s="20"/>
      <c r="M144" s="15"/>
    </row>
    <row r="145" spans="1:13" x14ac:dyDescent="0.25">
      <c r="A145" s="15"/>
      <c r="B145" s="17"/>
      <c r="C145" s="19"/>
      <c r="D145" s="19"/>
      <c r="E145" s="19"/>
      <c r="F145" s="19"/>
      <c r="G145" s="19"/>
      <c r="H145" s="19"/>
      <c r="I145" s="19"/>
      <c r="J145" s="19"/>
      <c r="K145" s="18"/>
      <c r="L145" s="20"/>
      <c r="M145" s="15"/>
    </row>
    <row r="146" spans="1:13" x14ac:dyDescent="0.25">
      <c r="A146" s="15"/>
      <c r="B146" s="17"/>
      <c r="C146" s="19"/>
      <c r="D146" s="19"/>
      <c r="E146" s="19"/>
      <c r="F146" s="19"/>
      <c r="G146" s="19"/>
      <c r="H146" s="19"/>
      <c r="I146" s="19"/>
      <c r="J146" s="19"/>
      <c r="K146" s="18"/>
      <c r="L146" s="20"/>
      <c r="M146" s="15"/>
    </row>
    <row r="147" spans="1:13" x14ac:dyDescent="0.25">
      <c r="A147" s="15"/>
      <c r="B147" s="17"/>
      <c r="C147" s="19"/>
      <c r="D147" s="19"/>
      <c r="E147" s="19"/>
      <c r="F147" s="19"/>
      <c r="G147" s="19"/>
      <c r="H147" s="19"/>
      <c r="I147" s="19"/>
      <c r="J147" s="19"/>
      <c r="K147" s="18"/>
      <c r="L147" s="20"/>
      <c r="M147" s="15"/>
    </row>
    <row r="148" spans="1:13" x14ac:dyDescent="0.25">
      <c r="A148" s="15"/>
      <c r="B148" s="17"/>
      <c r="C148" s="19"/>
      <c r="D148" s="19"/>
      <c r="E148" s="19"/>
      <c r="F148" s="19"/>
      <c r="G148" s="19"/>
      <c r="H148" s="19"/>
      <c r="I148" s="19"/>
      <c r="J148" s="19"/>
      <c r="K148" s="18"/>
      <c r="L148" s="20"/>
      <c r="M148" s="15"/>
    </row>
    <row r="149" spans="1:13" x14ac:dyDescent="0.25">
      <c r="A149" s="15"/>
      <c r="B149" s="17"/>
      <c r="C149" s="19"/>
      <c r="D149" s="19"/>
      <c r="E149" s="19"/>
      <c r="F149" s="19"/>
      <c r="G149" s="19"/>
      <c r="H149" s="19"/>
      <c r="I149" s="19"/>
      <c r="J149" s="19"/>
      <c r="K149" s="18"/>
      <c r="L149" s="20"/>
      <c r="M149" s="15"/>
    </row>
    <row r="150" spans="1:13" x14ac:dyDescent="0.25">
      <c r="A150" s="15"/>
      <c r="B150" s="17"/>
      <c r="C150" s="19"/>
      <c r="D150" s="19"/>
      <c r="E150" s="19"/>
      <c r="F150" s="19"/>
      <c r="G150" s="19"/>
      <c r="H150" s="19"/>
      <c r="I150" s="19"/>
      <c r="J150" s="19"/>
      <c r="K150" s="18"/>
      <c r="L150" s="20"/>
      <c r="M150" s="15"/>
    </row>
    <row r="151" spans="1:13" x14ac:dyDescent="0.25">
      <c r="A151" s="15"/>
      <c r="B151" s="17"/>
      <c r="C151" s="19"/>
      <c r="D151" s="19"/>
      <c r="E151" s="19"/>
      <c r="F151" s="19"/>
      <c r="G151" s="19"/>
      <c r="H151" s="19"/>
      <c r="I151" s="19"/>
      <c r="J151" s="19"/>
      <c r="K151" s="18"/>
      <c r="L151" s="20"/>
      <c r="M151" s="15"/>
    </row>
    <row r="152" spans="1:13" x14ac:dyDescent="0.25">
      <c r="A152" s="15"/>
      <c r="B152" s="17"/>
      <c r="C152" s="19"/>
      <c r="D152" s="19"/>
      <c r="E152" s="19"/>
      <c r="F152" s="19"/>
      <c r="G152" s="19"/>
      <c r="H152" s="19"/>
      <c r="I152" s="19"/>
      <c r="J152" s="19"/>
      <c r="K152" s="18"/>
      <c r="L152" s="20"/>
      <c r="M152" s="15"/>
    </row>
    <row r="153" spans="1:13" x14ac:dyDescent="0.25">
      <c r="A153" s="15"/>
      <c r="B153" s="17"/>
      <c r="C153" s="19"/>
      <c r="D153" s="19"/>
      <c r="E153" s="19"/>
      <c r="F153" s="19"/>
      <c r="G153" s="19"/>
      <c r="H153" s="19"/>
      <c r="I153" s="19"/>
      <c r="J153" s="19"/>
      <c r="K153" s="18"/>
      <c r="L153" s="20"/>
      <c r="M153" s="15"/>
    </row>
    <row r="154" spans="1:13" x14ac:dyDescent="0.25">
      <c r="A154" s="15"/>
      <c r="B154" s="17"/>
      <c r="C154" s="19"/>
      <c r="D154" s="19"/>
      <c r="E154" s="19"/>
      <c r="F154" s="19"/>
      <c r="G154" s="19"/>
      <c r="H154" s="19"/>
      <c r="I154" s="19"/>
      <c r="J154" s="19"/>
      <c r="K154" s="18"/>
      <c r="L154" s="20"/>
      <c r="M154" s="15"/>
    </row>
    <row r="155" spans="1:13" x14ac:dyDescent="0.25">
      <c r="A155" s="15"/>
      <c r="B155" s="17"/>
      <c r="C155" s="19"/>
      <c r="D155" s="19"/>
      <c r="E155" s="19"/>
      <c r="F155" s="19"/>
      <c r="G155" s="19"/>
      <c r="H155" s="19"/>
      <c r="I155" s="19"/>
      <c r="J155" s="19"/>
      <c r="K155" s="18"/>
      <c r="L155" s="20"/>
      <c r="M155" s="15"/>
    </row>
    <row r="156" spans="1:13" x14ac:dyDescent="0.25">
      <c r="A156" s="15"/>
      <c r="B156" s="17"/>
      <c r="C156" s="19"/>
      <c r="D156" s="19"/>
      <c r="E156" s="19"/>
      <c r="F156" s="19"/>
      <c r="G156" s="19"/>
      <c r="H156" s="19"/>
      <c r="I156" s="19"/>
      <c r="J156" s="19"/>
      <c r="K156" s="18"/>
      <c r="L156" s="20"/>
      <c r="M156" s="15"/>
    </row>
    <row r="157" spans="1:13" x14ac:dyDescent="0.25">
      <c r="A157" s="15"/>
      <c r="B157" s="17"/>
      <c r="C157" s="19"/>
      <c r="D157" s="19"/>
      <c r="E157" s="19"/>
      <c r="F157" s="19"/>
      <c r="G157" s="19"/>
      <c r="H157" s="19"/>
      <c r="I157" s="19"/>
      <c r="J157" s="19"/>
      <c r="K157" s="18"/>
      <c r="L157" s="20"/>
      <c r="M157" s="15"/>
    </row>
    <row r="158" spans="1:13" x14ac:dyDescent="0.25">
      <c r="A158" s="15"/>
      <c r="B158" s="17"/>
      <c r="C158" s="19"/>
      <c r="D158" s="19"/>
      <c r="E158" s="19"/>
      <c r="F158" s="19"/>
      <c r="G158" s="19"/>
      <c r="H158" s="19"/>
      <c r="I158" s="19"/>
      <c r="J158" s="19"/>
      <c r="K158" s="18"/>
      <c r="L158" s="20"/>
      <c r="M158" s="15"/>
    </row>
    <row r="159" spans="1:13" x14ac:dyDescent="0.25">
      <c r="A159" s="15"/>
      <c r="B159" s="17"/>
      <c r="C159" s="19"/>
      <c r="D159" s="19"/>
      <c r="E159" s="19"/>
      <c r="F159" s="19"/>
      <c r="G159" s="19"/>
      <c r="H159" s="19"/>
      <c r="I159" s="19"/>
      <c r="J159" s="19"/>
      <c r="K159" s="18"/>
      <c r="L159" s="20"/>
      <c r="M159" s="15"/>
    </row>
    <row r="160" spans="1:13" x14ac:dyDescent="0.25">
      <c r="A160" s="15"/>
      <c r="B160" s="17"/>
      <c r="C160" s="19"/>
      <c r="D160" s="19"/>
      <c r="E160" s="19"/>
      <c r="F160" s="19"/>
      <c r="G160" s="19"/>
      <c r="H160" s="19"/>
      <c r="I160" s="19"/>
      <c r="J160" s="19"/>
      <c r="K160" s="18"/>
      <c r="L160" s="20"/>
      <c r="M160" s="15"/>
    </row>
    <row r="161" spans="1:13" x14ac:dyDescent="0.25">
      <c r="A161" s="15"/>
      <c r="B161" s="15"/>
      <c r="C161" s="15"/>
      <c r="D161" s="15"/>
      <c r="E161" s="15"/>
      <c r="F161" s="15"/>
      <c r="G161" s="15"/>
      <c r="H161" s="15"/>
      <c r="I161" s="15"/>
      <c r="J161" s="15"/>
      <c r="K161" s="15"/>
      <c r="L161" s="60"/>
      <c r="M161" s="15"/>
    </row>
    <row r="162" spans="1:13" x14ac:dyDescent="0.25"/>
    <row r="163" spans="1:13" x14ac:dyDescent="0.25"/>
    <row r="164" spans="1:13" x14ac:dyDescent="0.25"/>
    <row r="165" spans="1:13" x14ac:dyDescent="0.25"/>
    <row r="166" spans="1:13" x14ac:dyDescent="0.25"/>
    <row r="167" spans="1:13" x14ac:dyDescent="0.25"/>
    <row r="168" spans="1:13" x14ac:dyDescent="0.25"/>
    <row r="169" spans="1:13" x14ac:dyDescent="0.25"/>
    <row r="170" spans="1:13" x14ac:dyDescent="0.25"/>
    <row r="171" spans="1:13" x14ac:dyDescent="0.25"/>
    <row r="172" spans="1:13" x14ac:dyDescent="0.25"/>
    <row r="173" spans="1:13" x14ac:dyDescent="0.25"/>
    <row r="174" spans="1:13" x14ac:dyDescent="0.25"/>
    <row r="175" spans="1:13" x14ac:dyDescent="0.25"/>
    <row r="176" spans="1:13"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62" x14ac:dyDescent="0.25"/>
    <row r="263" x14ac:dyDescent="0.25"/>
    <row r="264" x14ac:dyDescent="0.25"/>
    <row r="265" x14ac:dyDescent="0.25"/>
    <row r="266" x14ac:dyDescent="0.2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baseColWidth="10" defaultColWidth="0" defaultRowHeight="15" x14ac:dyDescent="0.25"/>
  <cols>
    <col min="1" max="1" width="7.5703125" customWidth="1"/>
    <col min="2" max="2" width="72.28515625" bestFit="1" customWidth="1"/>
    <col min="3" max="3" width="19.28515625" bestFit="1" customWidth="1"/>
    <col min="4" max="4" width="4.7109375" customWidth="1"/>
    <col min="5" max="12" width="0" hidden="1" customWidth="1"/>
    <col min="13" max="16384" width="8.5703125" hidden="1"/>
  </cols>
  <sheetData>
    <row r="1" spans="1:4" x14ac:dyDescent="0.25">
      <c r="A1" s="15"/>
      <c r="B1" s="15"/>
      <c r="C1" s="15"/>
      <c r="D1" s="15"/>
    </row>
    <row r="2" spans="1:4" ht="14.65" customHeight="1" x14ac:dyDescent="0.25">
      <c r="A2" s="15"/>
      <c r="B2" s="456" t="s">
        <v>214</v>
      </c>
      <c r="C2" s="456"/>
      <c r="D2" s="15"/>
    </row>
    <row r="3" spans="1:4" ht="14.65" customHeight="1" x14ac:dyDescent="0.25">
      <c r="A3" s="15"/>
      <c r="B3" s="457"/>
      <c r="C3" s="457"/>
      <c r="D3" s="33"/>
    </row>
    <row r="4" spans="1:4" ht="14.65" customHeight="1" x14ac:dyDescent="0.25">
      <c r="A4" s="15"/>
      <c r="B4" s="457"/>
      <c r="C4" s="457"/>
      <c r="D4" s="33"/>
    </row>
    <row r="5" spans="1:4" ht="14.65" customHeight="1" x14ac:dyDescent="0.25">
      <c r="A5" s="15"/>
      <c r="B5" s="458"/>
      <c r="C5" s="458"/>
      <c r="D5" s="15"/>
    </row>
    <row r="6" spans="1:4" x14ac:dyDescent="0.25">
      <c r="A6" s="15"/>
      <c r="B6" s="15"/>
      <c r="C6" s="15"/>
      <c r="D6" s="15"/>
    </row>
    <row r="7" spans="1:4" x14ac:dyDescent="0.25">
      <c r="A7" s="15"/>
      <c r="B7" s="92">
        <v>10101</v>
      </c>
      <c r="C7" s="459" t="s">
        <v>47</v>
      </c>
      <c r="D7" s="15"/>
    </row>
    <row r="8" spans="1:4" x14ac:dyDescent="0.25">
      <c r="A8" s="15"/>
      <c r="B8" s="121" t="str">
        <f>IFERROR(VLOOKUP(B7,COA!$B$3:$C$181,2,FALSE),"")</f>
        <v>Bank of America 2353</v>
      </c>
      <c r="C8" s="460"/>
      <c r="D8" s="15"/>
    </row>
    <row r="9" spans="1:4" x14ac:dyDescent="0.25">
      <c r="A9" s="15"/>
      <c r="B9" s="91" t="str">
        <f>"Ending Balance per Bank @ "&amp;TEXT((DATE(LEFT(GJ!$D$7,4),MID(GJ!$D$7,5,2)+1,)),"DD MMMM YYYY")</f>
        <v>Ending Balance per Bank @ 31 enero YYYY</v>
      </c>
      <c r="C9" s="94">
        <v>10000</v>
      </c>
      <c r="D9" s="15"/>
    </row>
    <row r="10" spans="1:4" x14ac:dyDescent="0.25">
      <c r="A10" s="15"/>
      <c r="B10" s="91" t="s">
        <v>215</v>
      </c>
      <c r="C10" s="95">
        <f>SUMIF(OutstandingChecks!$C$8:$C$128,Reconciliation!$B$7,OutstandingChecks!$L$8:$L$128)</f>
        <v>100</v>
      </c>
      <c r="D10" s="15"/>
    </row>
    <row r="11" spans="1:4" x14ac:dyDescent="0.25">
      <c r="A11" s="15"/>
      <c r="B11" s="91" t="s">
        <v>216</v>
      </c>
      <c r="C11" s="97">
        <f>SUMIF(OutstandingChecks!$C$137:$C$160,Reconciliation!$B$7,OutstandingChecks!$L$137:$L$160)</f>
        <v>0</v>
      </c>
      <c r="D11" s="15"/>
    </row>
    <row r="12" spans="1:4" x14ac:dyDescent="0.25">
      <c r="A12" s="15"/>
      <c r="B12" s="93" t="str">
        <f>"Ending Balance per Bank, as adjusted @ "&amp;TEXT((DATE(LEFT(GJ!$D$7,4),MID(GJ!$D$7,5,2)+1,)),"DD MMMM YYYY")</f>
        <v>Ending Balance per Bank, as adjusted @ 31 enero YYYY</v>
      </c>
      <c r="C12" s="96">
        <f>C9-C10+C11</f>
        <v>9900</v>
      </c>
      <c r="D12" s="15"/>
    </row>
    <row r="13" spans="1:4" x14ac:dyDescent="0.25">
      <c r="A13" s="15"/>
      <c r="B13" s="35"/>
      <c r="C13" s="22"/>
      <c r="D13" s="15"/>
    </row>
    <row r="14" spans="1:4" x14ac:dyDescent="0.25">
      <c r="A14" s="15"/>
      <c r="B14" s="35" t="str">
        <f>"Beginning Balance per Books @ "&amp;TEXT((DATE(LEFT(GJ!$D$7,4),MID(GJ!$D$7,5,2),1)),"DD MMMM YYYY")</f>
        <v>Beginning Balance per Books @ 01 enero YYYY</v>
      </c>
      <c r="C14" s="44">
        <v>10000</v>
      </c>
      <c r="D14" s="15"/>
    </row>
    <row r="15" spans="1:4" x14ac:dyDescent="0.25">
      <c r="A15" s="15"/>
      <c r="B15" s="35" t="s">
        <v>217</v>
      </c>
      <c r="C15" s="39">
        <f>SUMIF(Table1[Account],Reconciliation!$B$7,Table1[Cur_Amount Debit])-SUMIF(Table1[Account],Reconciliation!$B$7,Table1[Cur_Amount Credit])</f>
        <v>0</v>
      </c>
      <c r="D15" s="15"/>
    </row>
    <row r="16" spans="1:4" x14ac:dyDescent="0.25">
      <c r="A16" s="15"/>
      <c r="B16" s="37" t="str">
        <f>"Ending Balance per Books, as adjusted @ "&amp;TEXT((DATE(LEFT(GJ!$D$7,4),MID(GJ!$D$7,5,2)+1,)),"DD MMMM YYYY")</f>
        <v>Ending Balance per Books, as adjusted @ 31 enero YYYY</v>
      </c>
      <c r="C16" s="40">
        <f>C14+C15</f>
        <v>10000</v>
      </c>
      <c r="D16" s="15"/>
    </row>
    <row r="17" spans="1:4" x14ac:dyDescent="0.25">
      <c r="A17" s="15"/>
      <c r="B17" s="38" t="s">
        <v>218</v>
      </c>
      <c r="C17" s="41">
        <f>C12-C16</f>
        <v>-100</v>
      </c>
      <c r="D17" s="15"/>
    </row>
    <row r="18" spans="1:4" x14ac:dyDescent="0.25">
      <c r="A18" s="15"/>
      <c r="B18" s="15"/>
      <c r="C18" s="15"/>
      <c r="D18" s="15"/>
    </row>
    <row r="19" spans="1:4" x14ac:dyDescent="0.25">
      <c r="A19" s="15"/>
      <c r="B19" s="42">
        <v>10102</v>
      </c>
      <c r="C19" s="459" t="s">
        <v>47</v>
      </c>
      <c r="D19" s="15"/>
    </row>
    <row r="20" spans="1:4" x14ac:dyDescent="0.25">
      <c r="A20" s="15"/>
      <c r="B20" s="36" t="str">
        <f>IFERROR(VLOOKUP(B19,COA!$B$3:$C$181,2,FALSE),"")</f>
        <v>Bank of America SENA Checking</v>
      </c>
      <c r="C20" s="460"/>
      <c r="D20" s="15"/>
    </row>
    <row r="21" spans="1:4" x14ac:dyDescent="0.25">
      <c r="A21" s="15"/>
      <c r="B21" s="34" t="str">
        <f>"Ending Balance per Bank @ "&amp;TEXT((DATE(LEFT(GJ!$D$7,4),MID(GJ!$D$7,5,2)+1,)),"DD MMMM YYYY")</f>
        <v>Ending Balance per Bank @ 31 enero YYYY</v>
      </c>
      <c r="C21" s="94"/>
      <c r="D21" s="15"/>
    </row>
    <row r="22" spans="1:4" x14ac:dyDescent="0.25">
      <c r="A22" s="15"/>
      <c r="B22" s="35" t="s">
        <v>215</v>
      </c>
      <c r="C22" s="95">
        <f>SUMIF(OutstandingChecks!$C$8:$C$128,Reconciliation!$B$19,OutstandingChecks!$L$8:$L$128)</f>
        <v>0</v>
      </c>
      <c r="D22" s="15"/>
    </row>
    <row r="23" spans="1:4" x14ac:dyDescent="0.25">
      <c r="A23" s="15"/>
      <c r="B23" s="91" t="s">
        <v>216</v>
      </c>
      <c r="C23" s="97">
        <f>SUMIF(OutstandingChecks!$C$137:$C$160,Reconciliation!$B$19,OutstandingChecks!$L$137:$L$160)</f>
        <v>0</v>
      </c>
      <c r="D23" s="15"/>
    </row>
    <row r="24" spans="1:4" x14ac:dyDescent="0.25">
      <c r="A24" s="15"/>
      <c r="B24" s="37" t="str">
        <f>"Ending Balance per Bank, as adjusted @ "&amp;TEXT((DATE(LEFT(GJ!$D$7,4),MID(GJ!$D$7,5,2)+1,)),"DD MMMM YYYY")</f>
        <v>Ending Balance per Bank, as adjusted @ 31 enero YYYY</v>
      </c>
      <c r="C24" s="40">
        <f>C21-C22+C23</f>
        <v>0</v>
      </c>
      <c r="D24" s="15"/>
    </row>
    <row r="25" spans="1:4" x14ac:dyDescent="0.25">
      <c r="A25" s="15"/>
      <c r="B25" s="35"/>
      <c r="C25" s="22"/>
      <c r="D25" s="15"/>
    </row>
    <row r="26" spans="1:4" x14ac:dyDescent="0.25">
      <c r="A26" s="15"/>
      <c r="B26" s="35" t="str">
        <f>"Beginning Balance per Books @ "&amp;TEXT((DATE(LEFT(GJ!$D$7,4),MID(GJ!$D$7,5,2),1)),"DD MMMM YYYY")</f>
        <v>Beginning Balance per Books @ 01 enero YYYY</v>
      </c>
      <c r="C26" s="44"/>
      <c r="D26" s="15"/>
    </row>
    <row r="27" spans="1:4" x14ac:dyDescent="0.25">
      <c r="A27" s="15"/>
      <c r="B27" s="35" t="s">
        <v>217</v>
      </c>
      <c r="C27" s="39">
        <f>SUMIF(Table1[Account],Reconciliation!$B$19,Table1[Cur_Amount Debit])-SUMIF(Table1[Account],Reconciliation!$B$19,Table1[Cur_Amount Credit])</f>
        <v>0</v>
      </c>
      <c r="D27" s="15"/>
    </row>
    <row r="28" spans="1:4" x14ac:dyDescent="0.25">
      <c r="A28" s="15"/>
      <c r="B28" s="37" t="str">
        <f>"Ending Balance per Books, as adjusted @ "&amp;TEXT((DATE(LEFT(GJ!$D$7,4),MID(GJ!$D$7,5,2)+1,)),"DD MMMM YYYY")</f>
        <v>Ending Balance per Books, as adjusted @ 31 enero YYYY</v>
      </c>
      <c r="C28" s="40">
        <f>C26+C27</f>
        <v>0</v>
      </c>
      <c r="D28" s="15"/>
    </row>
    <row r="29" spans="1:4" x14ac:dyDescent="0.25">
      <c r="A29" s="15"/>
      <c r="B29" s="38" t="s">
        <v>218</v>
      </c>
      <c r="C29" s="41">
        <f>C24-C28</f>
        <v>0</v>
      </c>
      <c r="D29" s="15"/>
    </row>
    <row r="30" spans="1:4" x14ac:dyDescent="0.25">
      <c r="A30" s="15"/>
      <c r="B30" s="15"/>
      <c r="C30" s="15"/>
      <c r="D30" s="15"/>
    </row>
    <row r="31" spans="1:4" x14ac:dyDescent="0.25">
      <c r="A31" s="15"/>
      <c r="B31" s="42">
        <v>10103</v>
      </c>
      <c r="C31" s="459" t="s">
        <v>47</v>
      </c>
      <c r="D31" s="15"/>
    </row>
    <row r="32" spans="1:4" x14ac:dyDescent="0.25">
      <c r="A32" s="15"/>
      <c r="B32" s="36" t="str">
        <f>IFERROR(VLOOKUP(B31,COA!$B$3:$C$181,2,FALSE),"")</f>
        <v>Bank of America 8243</v>
      </c>
      <c r="C32" s="460"/>
      <c r="D32" s="15"/>
    </row>
    <row r="33" spans="1:4" x14ac:dyDescent="0.25">
      <c r="A33" s="15"/>
      <c r="B33" s="34" t="str">
        <f>"Ending Balance per Bank @ "&amp;TEXT((DATE(LEFT(GJ!$D$7,4),MID(GJ!$D$7,5,2)+1,)),"DD MMMM YYYY")</f>
        <v>Ending Balance per Bank @ 31 enero YYYY</v>
      </c>
      <c r="C33" s="94"/>
      <c r="D33" s="15"/>
    </row>
    <row r="34" spans="1:4" x14ac:dyDescent="0.25">
      <c r="A34" s="15"/>
      <c r="B34" s="35" t="s">
        <v>215</v>
      </c>
      <c r="C34" s="95">
        <f>SUMIF(OutstandingChecks!$C$8:$C$128,Reconciliation!$B$19,OutstandingChecks!$L$8:$L$128)</f>
        <v>0</v>
      </c>
      <c r="D34" s="15"/>
    </row>
    <row r="35" spans="1:4" x14ac:dyDescent="0.25">
      <c r="A35" s="15"/>
      <c r="B35" s="91" t="s">
        <v>216</v>
      </c>
      <c r="C35" s="97">
        <f>SUMIF(OutstandingChecks!$C$137:$C$160,Reconciliation!$B$19,OutstandingChecks!$L$137:$L$160)</f>
        <v>0</v>
      </c>
      <c r="D35" s="15"/>
    </row>
    <row r="36" spans="1:4" x14ac:dyDescent="0.25">
      <c r="A36" s="15"/>
      <c r="B36" s="37" t="str">
        <f>"Ending Balance per Bank, as adjusted @ "&amp;TEXT((DATE(LEFT(GJ!$D$7,4),MID(GJ!$D$7,5,2)+1,)),"DD MMMM YYYY")</f>
        <v>Ending Balance per Bank, as adjusted @ 31 enero YYYY</v>
      </c>
      <c r="C36" s="40">
        <f>C33-C34+C35</f>
        <v>0</v>
      </c>
      <c r="D36" s="15"/>
    </row>
    <row r="37" spans="1:4" x14ac:dyDescent="0.25">
      <c r="A37" s="15"/>
      <c r="B37" s="35"/>
      <c r="C37" s="22"/>
      <c r="D37" s="15"/>
    </row>
    <row r="38" spans="1:4" x14ac:dyDescent="0.25">
      <c r="A38" s="15"/>
      <c r="B38" s="35" t="str">
        <f>"Beginning Balance per Books @ "&amp;TEXT((DATE(LEFT(GJ!$D$7,4),MID(GJ!$D$7,5,2),1)),"DD MMMM YYYY")</f>
        <v>Beginning Balance per Books @ 01 enero YYYY</v>
      </c>
      <c r="C38" s="44"/>
      <c r="D38" s="15"/>
    </row>
    <row r="39" spans="1:4" x14ac:dyDescent="0.25">
      <c r="A39" s="15"/>
      <c r="B39" s="35" t="s">
        <v>217</v>
      </c>
      <c r="C39" s="39">
        <f>SUMIF(Table1[Account],Reconciliation!$B$19,Table1[Cur_Amount Debit])-SUMIF(Table1[Account],Reconciliation!$B$19,Table1[Cur_Amount Credit])</f>
        <v>0</v>
      </c>
      <c r="D39" s="15"/>
    </row>
    <row r="40" spans="1:4" x14ac:dyDescent="0.25">
      <c r="A40" s="15"/>
      <c r="B40" s="37" t="str">
        <f>"Ending Balance per Books, as adjusted @ "&amp;TEXT((DATE(LEFT(GJ!$D$7,4),MID(GJ!$D$7,5,2)+1,)),"DD MMMM YYYY")</f>
        <v>Ending Balance per Books, as adjusted @ 31 enero YYYY</v>
      </c>
      <c r="C40" s="40">
        <f>C38+C39</f>
        <v>0</v>
      </c>
      <c r="D40" s="15"/>
    </row>
    <row r="41" spans="1:4" x14ac:dyDescent="0.25">
      <c r="A41" s="15"/>
      <c r="B41" s="38" t="s">
        <v>218</v>
      </c>
      <c r="C41" s="41">
        <f>C36-C40</f>
        <v>0</v>
      </c>
      <c r="D41" s="15"/>
    </row>
    <row r="42" spans="1:4" x14ac:dyDescent="0.25">
      <c r="A42" s="15"/>
      <c r="B42" s="15"/>
      <c r="C42" s="15"/>
      <c r="D42" s="15"/>
    </row>
    <row r="43" spans="1:4" x14ac:dyDescent="0.25">
      <c r="A43" s="15"/>
      <c r="B43" s="42">
        <v>10104</v>
      </c>
      <c r="C43" s="459" t="s">
        <v>47</v>
      </c>
      <c r="D43" s="15"/>
    </row>
    <row r="44" spans="1:4" x14ac:dyDescent="0.25">
      <c r="A44" s="15"/>
      <c r="B44" s="36" t="str">
        <f>IFERROR(VLOOKUP(B43,COA!$B$3:$C$181,2,FALSE),"")</f>
        <v>Bank of America 0683</v>
      </c>
      <c r="C44" s="460"/>
      <c r="D44" s="15"/>
    </row>
    <row r="45" spans="1:4" x14ac:dyDescent="0.25">
      <c r="A45" s="15"/>
      <c r="B45" s="34" t="str">
        <f>"Ending Balance per Bank @ "&amp;TEXT((DATE(LEFT(GJ!$D$7,4),MID(GJ!$D$7,5,2)+1,)),"DD MMMM YYYY")</f>
        <v>Ending Balance per Bank @ 31 enero YYYY</v>
      </c>
      <c r="C45" s="94"/>
      <c r="D45" s="15"/>
    </row>
    <row r="46" spans="1:4" x14ac:dyDescent="0.25">
      <c r="A46" s="15"/>
      <c r="B46" s="35" t="s">
        <v>215</v>
      </c>
      <c r="C46" s="95">
        <f>SUMIF(OutstandingChecks!$C$8:$C$128,Reconciliation!$B$19,OutstandingChecks!$L$8:$L$128)</f>
        <v>0</v>
      </c>
      <c r="D46" s="15"/>
    </row>
    <row r="47" spans="1:4" x14ac:dyDescent="0.25">
      <c r="A47" s="15"/>
      <c r="B47" s="91" t="s">
        <v>216</v>
      </c>
      <c r="C47" s="97">
        <f>SUMIF(OutstandingChecks!$C$137:$C$160,Reconciliation!$B$19,OutstandingChecks!$L$137:$L$160)</f>
        <v>0</v>
      </c>
      <c r="D47" s="15"/>
    </row>
    <row r="48" spans="1:4" x14ac:dyDescent="0.25">
      <c r="A48" s="15"/>
      <c r="B48" s="37" t="str">
        <f>"Ending Balance per Bank, as adjusted @ "&amp;TEXT((DATE(LEFT(GJ!$D$7,4),MID(GJ!$D$7,5,2)+1,)),"DD MMMM YYYY")</f>
        <v>Ending Balance per Bank, as adjusted @ 31 enero YYYY</v>
      </c>
      <c r="C48" s="40">
        <f>C45-C46+C47</f>
        <v>0</v>
      </c>
      <c r="D48" s="15"/>
    </row>
    <row r="49" spans="1:4" x14ac:dyDescent="0.25">
      <c r="A49" s="15"/>
      <c r="B49" s="35"/>
      <c r="C49" s="22"/>
      <c r="D49" s="15"/>
    </row>
    <row r="50" spans="1:4" x14ac:dyDescent="0.25">
      <c r="A50" s="15"/>
      <c r="B50" s="35" t="str">
        <f>"Beginning Balance per Books @ "&amp;TEXT((DATE(LEFT(GJ!$D$7,4),MID(GJ!$D$7,5,2),1)),"DD MMMM YYYY")</f>
        <v>Beginning Balance per Books @ 01 enero YYYY</v>
      </c>
      <c r="C50" s="44"/>
      <c r="D50" s="15"/>
    </row>
    <row r="51" spans="1:4" x14ac:dyDescent="0.25">
      <c r="A51" s="15"/>
      <c r="B51" s="35" t="s">
        <v>217</v>
      </c>
      <c r="C51" s="39">
        <f>SUMIF(Table1[Account],Reconciliation!$B$19,Table1[Cur_Amount Debit])-SUMIF(Table1[Account],Reconciliation!$B$19,Table1[Cur_Amount Credit])</f>
        <v>0</v>
      </c>
      <c r="D51" s="15"/>
    </row>
    <row r="52" spans="1:4" x14ac:dyDescent="0.25">
      <c r="A52" s="15"/>
      <c r="B52" s="37" t="str">
        <f>"Ending Balance per Books, as adjusted @ "&amp;TEXT((DATE(LEFT(GJ!$D$7,4),MID(GJ!$D$7,5,2)+1,)),"DD MMMM YYYY")</f>
        <v>Ending Balance per Books, as adjusted @ 31 enero YYYY</v>
      </c>
      <c r="C52" s="40">
        <f>C50+C51</f>
        <v>0</v>
      </c>
      <c r="D52" s="15"/>
    </row>
    <row r="53" spans="1:4" x14ac:dyDescent="0.25">
      <c r="A53" s="15"/>
      <c r="B53" s="38" t="s">
        <v>218</v>
      </c>
      <c r="C53" s="41">
        <f>C48-C52</f>
        <v>0</v>
      </c>
      <c r="D53" s="15"/>
    </row>
    <row r="54" spans="1:4" x14ac:dyDescent="0.25">
      <c r="A54" s="15"/>
      <c r="B54" s="15"/>
      <c r="C54" s="15"/>
      <c r="D54" s="15"/>
    </row>
    <row r="55" spans="1:4" x14ac:dyDescent="0.25">
      <c r="A55" s="15"/>
      <c r="B55" s="42">
        <v>10106</v>
      </c>
      <c r="C55" s="459" t="s">
        <v>47</v>
      </c>
      <c r="D55" s="15"/>
    </row>
    <row r="56" spans="1:4" x14ac:dyDescent="0.25">
      <c r="A56" s="15"/>
      <c r="B56" s="36" t="str">
        <f>IFERROR(VLOOKUP(B55,COA!$B$3:$C$181,2,FALSE),"")</f>
        <v>Bank of America 9627</v>
      </c>
      <c r="C56" s="460"/>
      <c r="D56" s="15"/>
    </row>
    <row r="57" spans="1:4" x14ac:dyDescent="0.25">
      <c r="A57" s="15"/>
      <c r="B57" s="34" t="str">
        <f>"Ending Balance per Bank @ "&amp;TEXT((DATE(LEFT(GJ!$D$7,4),MID(GJ!$D$7,5,2)+1,)),"DD MMMM YYYY")</f>
        <v>Ending Balance per Bank @ 31 enero YYYY</v>
      </c>
      <c r="C57" s="94"/>
      <c r="D57" s="15"/>
    </row>
    <row r="58" spans="1:4" x14ac:dyDescent="0.25">
      <c r="A58" s="15"/>
      <c r="B58" s="35" t="s">
        <v>215</v>
      </c>
      <c r="C58" s="95">
        <f>SUMIF(OutstandingChecks!$C$8:$C$128,Reconciliation!$B$19,OutstandingChecks!$L$8:$L$128)</f>
        <v>0</v>
      </c>
      <c r="D58" s="15"/>
    </row>
    <row r="59" spans="1:4" x14ac:dyDescent="0.25">
      <c r="A59" s="15"/>
      <c r="B59" s="91" t="s">
        <v>216</v>
      </c>
      <c r="C59" s="97">
        <f>SUMIF(OutstandingChecks!$C$137:$C$160,Reconciliation!$B$19,OutstandingChecks!$L$137:$L$160)</f>
        <v>0</v>
      </c>
      <c r="D59" s="15"/>
    </row>
    <row r="60" spans="1:4" x14ac:dyDescent="0.25">
      <c r="A60" s="15"/>
      <c r="B60" s="37" t="str">
        <f>"Ending Balance per Bank, as adjusted @ "&amp;TEXT((DATE(LEFT(GJ!$D$7,4),MID(GJ!$D$7,5,2)+1,)),"DD MMMM YYYY")</f>
        <v>Ending Balance per Bank, as adjusted @ 31 enero YYYY</v>
      </c>
      <c r="C60" s="40">
        <f>C57-C58+C59</f>
        <v>0</v>
      </c>
      <c r="D60" s="15"/>
    </row>
    <row r="61" spans="1:4" x14ac:dyDescent="0.25">
      <c r="A61" s="15"/>
      <c r="B61" s="35"/>
      <c r="C61" s="22"/>
      <c r="D61" s="15"/>
    </row>
    <row r="62" spans="1:4" x14ac:dyDescent="0.25">
      <c r="A62" s="15"/>
      <c r="B62" s="35" t="str">
        <f>"Beginning Balance per Books @ "&amp;TEXT((DATE(LEFT(GJ!$D$7,4),MID(GJ!$D$7,5,2),1)),"DD MMMM YYYY")</f>
        <v>Beginning Balance per Books @ 01 enero YYYY</v>
      </c>
      <c r="C62" s="44"/>
      <c r="D62" s="15"/>
    </row>
    <row r="63" spans="1:4" x14ac:dyDescent="0.25">
      <c r="A63" s="15"/>
      <c r="B63" s="35" t="s">
        <v>217</v>
      </c>
      <c r="C63" s="39">
        <f>SUMIF(Table1[Account],Reconciliation!$B$19,Table1[Cur_Amount Debit])-SUMIF(Table1[Account],Reconciliation!$B$19,Table1[Cur_Amount Credit])</f>
        <v>0</v>
      </c>
      <c r="D63" s="15"/>
    </row>
    <row r="64" spans="1:4" x14ac:dyDescent="0.25">
      <c r="A64" s="15"/>
      <c r="B64" s="37" t="str">
        <f>"Ending Balance per Books, as adjusted @ "&amp;TEXT((DATE(LEFT(GJ!$D$7,4),MID(GJ!$D$7,5,2)+1,)),"DD MMMM YYYY")</f>
        <v>Ending Balance per Books, as adjusted @ 31 enero YYYY</v>
      </c>
      <c r="C64" s="40">
        <f>C62+C63</f>
        <v>0</v>
      </c>
      <c r="D64" s="15"/>
    </row>
    <row r="65" spans="1:4" x14ac:dyDescent="0.25">
      <c r="A65" s="15"/>
      <c r="B65" s="38" t="s">
        <v>218</v>
      </c>
      <c r="C65" s="41">
        <f>C60-C64</f>
        <v>0</v>
      </c>
      <c r="D65" s="15"/>
    </row>
    <row r="66" spans="1:4" x14ac:dyDescent="0.25">
      <c r="A66" s="15"/>
      <c r="B66" s="15"/>
      <c r="C66" s="15"/>
      <c r="D66" s="15"/>
    </row>
    <row r="67" spans="1:4" x14ac:dyDescent="0.25">
      <c r="A67" s="15"/>
      <c r="B67" s="42">
        <v>10401</v>
      </c>
      <c r="C67" s="459" t="s">
        <v>47</v>
      </c>
      <c r="D67" s="15"/>
    </row>
    <row r="68" spans="1:4" x14ac:dyDescent="0.25">
      <c r="A68" s="15"/>
      <c r="B68" s="36" t="str">
        <f>IFERROR(VLOOKUP(B67,COA!$B$3:$C$181,2,FALSE),"")</f>
        <v>Petty Cash</v>
      </c>
      <c r="C68" s="460"/>
      <c r="D68" s="15"/>
    </row>
    <row r="69" spans="1:4" x14ac:dyDescent="0.25">
      <c r="A69" s="15"/>
      <c r="B69" s="34" t="str">
        <f>"Ending Balance per Cashbox @ "&amp;TEXT((DATE(LEFT(GJ!$D$7,4),MID(GJ!$D$7,5,2)+1,)),"DD MMMM YYYY")</f>
        <v>Ending Balance per Cashbox @ 31 enero YYYY</v>
      </c>
      <c r="C69" s="43"/>
      <c r="D69" s="15"/>
    </row>
    <row r="70" spans="1:4" x14ac:dyDescent="0.25">
      <c r="A70" s="15"/>
      <c r="B70" s="35" t="s">
        <v>219</v>
      </c>
      <c r="C70" s="45"/>
      <c r="D70" s="15"/>
    </row>
    <row r="71" spans="1:4" x14ac:dyDescent="0.25">
      <c r="A71" s="15"/>
      <c r="B71" s="37" t="str">
        <f>"Ending Balance per Cashbox, as adjusted @ "&amp;TEXT((DATE(LEFT(GJ!$D$7,4),MID(GJ!$D$7,5,2)+1,)),"DD MMMM YYYY")</f>
        <v>Ending Balance per Cashbox, as adjusted @ 31 enero YYYY</v>
      </c>
      <c r="C71" s="40">
        <f>C69-C70</f>
        <v>0</v>
      </c>
      <c r="D71" s="15"/>
    </row>
    <row r="72" spans="1:4" x14ac:dyDescent="0.25">
      <c r="A72" s="15"/>
      <c r="B72" s="35"/>
      <c r="C72" s="22"/>
      <c r="D72" s="15"/>
    </row>
    <row r="73" spans="1:4" x14ac:dyDescent="0.25">
      <c r="A73" s="15"/>
      <c r="B73" s="35" t="str">
        <f>"Beginning Balance per Books @ "&amp;TEXT((DATE(LEFT(GJ!$D$7,4),MID(GJ!$D$7,5,2),1)),"DD MMMM YYYY")</f>
        <v>Beginning Balance per Books @ 01 enero YYYY</v>
      </c>
      <c r="C73" s="44"/>
      <c r="D73" s="15"/>
    </row>
    <row r="74" spans="1:4" x14ac:dyDescent="0.25">
      <c r="A74" s="15"/>
      <c r="B74" s="35" t="s">
        <v>217</v>
      </c>
      <c r="C74" s="39">
        <f>SUMIF(Table1[Account],Reconciliation!$B$67,Table1[Cur_Amount Debit])-SUMIF(Table1[Account],Reconciliation!$B$67,Table1[Cur_Amount Credit])</f>
        <v>0</v>
      </c>
      <c r="D74" s="15"/>
    </row>
    <row r="75" spans="1:4" x14ac:dyDescent="0.25">
      <c r="A75" s="15"/>
      <c r="B75" s="37" t="str">
        <f>"Ending Balance per Books, as adjusted @ "&amp;TEXT((DATE(LEFT(GJ!$D$7,4),MID(GJ!$D$7,5,2)+1,)),"DD MMMM YYYY")</f>
        <v>Ending Balance per Books, as adjusted @ 31 enero YYYY</v>
      </c>
      <c r="C75" s="40">
        <f>C73+C74</f>
        <v>0</v>
      </c>
      <c r="D75" s="15"/>
    </row>
    <row r="76" spans="1:4" x14ac:dyDescent="0.25">
      <c r="A76" s="15"/>
      <c r="B76" s="38" t="s">
        <v>218</v>
      </c>
      <c r="C76" s="41">
        <f>C71-C75</f>
        <v>0</v>
      </c>
      <c r="D76" s="15"/>
    </row>
    <row r="77" spans="1:4" x14ac:dyDescent="0.25">
      <c r="A77" s="15"/>
      <c r="B77" s="15"/>
      <c r="C77" s="15"/>
      <c r="D77" s="15"/>
    </row>
    <row r="78" spans="1:4" x14ac:dyDescent="0.25">
      <c r="A78" s="15"/>
      <c r="B78" s="25" t="s">
        <v>188</v>
      </c>
      <c r="C78" s="26"/>
      <c r="D78" s="15"/>
    </row>
    <row r="79" spans="1:4" x14ac:dyDescent="0.25">
      <c r="A79" s="15"/>
      <c r="B79" s="27" t="s">
        <v>220</v>
      </c>
      <c r="C79" s="28" t="s">
        <v>221</v>
      </c>
      <c r="D79" s="15"/>
    </row>
    <row r="80" spans="1:4" x14ac:dyDescent="0.25">
      <c r="A80" s="15"/>
      <c r="B80" s="23"/>
      <c r="C80" s="24"/>
      <c r="D80" s="15"/>
    </row>
    <row r="81" spans="1:4" x14ac:dyDescent="0.25">
      <c r="A81" s="15"/>
      <c r="B81" s="29" t="s">
        <v>222</v>
      </c>
      <c r="C81" s="30"/>
      <c r="D81" s="15"/>
    </row>
    <row r="82" spans="1:4" x14ac:dyDescent="0.25">
      <c r="A82" s="15"/>
      <c r="B82" s="31" t="s">
        <v>220</v>
      </c>
      <c r="C82" s="32" t="s">
        <v>221</v>
      </c>
      <c r="D82" s="15"/>
    </row>
    <row r="83" spans="1:4" x14ac:dyDescent="0.2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baseColWidth="10" defaultColWidth="8.7109375" defaultRowHeight="15" x14ac:dyDescent="0.25"/>
  <cols>
    <col min="2" max="2" width="17" bestFit="1" customWidth="1"/>
    <col min="3" max="3" width="87.42578125" bestFit="1" customWidth="1"/>
    <col min="4" max="4" width="12.42578125" customWidth="1"/>
  </cols>
  <sheetData>
    <row r="2" spans="2:4" x14ac:dyDescent="0.25">
      <c r="B2" t="s">
        <v>223</v>
      </c>
      <c r="C2" t="s">
        <v>224</v>
      </c>
      <c r="D2" t="s">
        <v>225</v>
      </c>
    </row>
    <row r="3" spans="2:4" x14ac:dyDescent="0.25">
      <c r="B3" t="s">
        <v>226</v>
      </c>
      <c r="C3" t="s">
        <v>227</v>
      </c>
    </row>
    <row r="4" spans="2:4" x14ac:dyDescent="0.25">
      <c r="B4">
        <v>99999</v>
      </c>
      <c r="C4" t="s">
        <v>228</v>
      </c>
    </row>
    <row r="5" spans="2:4" x14ac:dyDescent="0.25">
      <c r="B5" t="s">
        <v>229</v>
      </c>
      <c r="C5" t="s">
        <v>230</v>
      </c>
    </row>
    <row r="6" spans="2:4" x14ac:dyDescent="0.25">
      <c r="B6" t="s">
        <v>231</v>
      </c>
      <c r="C6" t="s">
        <v>232</v>
      </c>
    </row>
    <row r="7" spans="2:4" x14ac:dyDescent="0.25">
      <c r="B7" t="s">
        <v>233</v>
      </c>
      <c r="C7" t="s">
        <v>234</v>
      </c>
    </row>
    <row r="8" spans="2:4" x14ac:dyDescent="0.25">
      <c r="B8" t="s">
        <v>235</v>
      </c>
      <c r="C8" t="s">
        <v>236</v>
      </c>
    </row>
    <row r="9" spans="2:4" x14ac:dyDescent="0.25">
      <c r="B9" t="s">
        <v>237</v>
      </c>
      <c r="C9" t="s">
        <v>238</v>
      </c>
    </row>
    <row r="10" spans="2:4" x14ac:dyDescent="0.25">
      <c r="B10" t="s">
        <v>239</v>
      </c>
      <c r="C10" t="s">
        <v>240</v>
      </c>
    </row>
    <row r="11" spans="2:4" x14ac:dyDescent="0.25">
      <c r="B11" t="s">
        <v>241</v>
      </c>
      <c r="C11" t="s">
        <v>242</v>
      </c>
    </row>
    <row r="12" spans="2:4" x14ac:dyDescent="0.25">
      <c r="B12" t="s">
        <v>243</v>
      </c>
      <c r="C12" t="s">
        <v>244</v>
      </c>
    </row>
    <row r="13" spans="2:4" x14ac:dyDescent="0.25">
      <c r="B13" t="s">
        <v>245</v>
      </c>
      <c r="C13" t="s">
        <v>246</v>
      </c>
    </row>
    <row r="14" spans="2:4" x14ac:dyDescent="0.25">
      <c r="B14" t="s">
        <v>247</v>
      </c>
      <c r="C14" t="s">
        <v>248</v>
      </c>
    </row>
    <row r="15" spans="2:4" x14ac:dyDescent="0.25">
      <c r="B15" t="s">
        <v>249</v>
      </c>
      <c r="C15" t="s">
        <v>250</v>
      </c>
    </row>
    <row r="16" spans="2:4" x14ac:dyDescent="0.25">
      <c r="B16" t="s">
        <v>251</v>
      </c>
      <c r="C16" t="s">
        <v>252</v>
      </c>
    </row>
    <row r="17" spans="2:3" x14ac:dyDescent="0.25">
      <c r="B17" t="s">
        <v>253</v>
      </c>
      <c r="C17" t="s">
        <v>254</v>
      </c>
    </row>
    <row r="18" spans="2:3" x14ac:dyDescent="0.25">
      <c r="B18" t="s">
        <v>255</v>
      </c>
      <c r="C18" t="s">
        <v>256</v>
      </c>
    </row>
    <row r="19" spans="2:3" x14ac:dyDescent="0.25">
      <c r="B19" t="s">
        <v>257</v>
      </c>
      <c r="C19" t="s">
        <v>258</v>
      </c>
    </row>
    <row r="20" spans="2:3" x14ac:dyDescent="0.25">
      <c r="B20" t="s">
        <v>259</v>
      </c>
      <c r="C20" t="s">
        <v>260</v>
      </c>
    </row>
    <row r="21" spans="2:3" x14ac:dyDescent="0.25">
      <c r="B21" t="s">
        <v>261</v>
      </c>
      <c r="C21" t="s">
        <v>262</v>
      </c>
    </row>
    <row r="22" spans="2:3" x14ac:dyDescent="0.25">
      <c r="B22" t="s">
        <v>263</v>
      </c>
      <c r="C22" t="s">
        <v>264</v>
      </c>
    </row>
    <row r="23" spans="2:3" x14ac:dyDescent="0.25">
      <c r="B23" t="s">
        <v>265</v>
      </c>
      <c r="C23" t="s">
        <v>266</v>
      </c>
    </row>
    <row r="24" spans="2:3" x14ac:dyDescent="0.25">
      <c r="B24" t="s">
        <v>267</v>
      </c>
      <c r="C24" t="s">
        <v>268</v>
      </c>
    </row>
    <row r="25" spans="2:3" x14ac:dyDescent="0.25">
      <c r="B25" t="s">
        <v>269</v>
      </c>
      <c r="C25" t="s">
        <v>270</v>
      </c>
    </row>
    <row r="26" spans="2:3" x14ac:dyDescent="0.25">
      <c r="B26" t="s">
        <v>271</v>
      </c>
      <c r="C26" t="s">
        <v>272</v>
      </c>
    </row>
    <row r="27" spans="2:3" x14ac:dyDescent="0.25">
      <c r="B27" t="s">
        <v>273</v>
      </c>
      <c r="C27" t="s">
        <v>274</v>
      </c>
    </row>
    <row r="28" spans="2:3" x14ac:dyDescent="0.25">
      <c r="B28" t="s">
        <v>275</v>
      </c>
      <c r="C28" t="s">
        <v>276</v>
      </c>
    </row>
    <row r="29" spans="2:3" x14ac:dyDescent="0.25">
      <c r="B29" t="s">
        <v>277</v>
      </c>
      <c r="C29" t="s">
        <v>278</v>
      </c>
    </row>
    <row r="30" spans="2:3" x14ac:dyDescent="0.25">
      <c r="B30" t="s">
        <v>279</v>
      </c>
      <c r="C30" t="s">
        <v>280</v>
      </c>
    </row>
    <row r="31" spans="2:3" x14ac:dyDescent="0.25">
      <c r="B31" t="s">
        <v>281</v>
      </c>
      <c r="C31" t="s">
        <v>282</v>
      </c>
    </row>
    <row r="32" spans="2:3" x14ac:dyDescent="0.25">
      <c r="B32" t="s">
        <v>283</v>
      </c>
      <c r="C32" t="s">
        <v>284</v>
      </c>
    </row>
    <row r="33" spans="2:3" x14ac:dyDescent="0.25">
      <c r="B33" t="s">
        <v>285</v>
      </c>
      <c r="C33" t="s">
        <v>286</v>
      </c>
    </row>
    <row r="34" spans="2:3" x14ac:dyDescent="0.25">
      <c r="B34" t="s">
        <v>287</v>
      </c>
      <c r="C34" t="s">
        <v>288</v>
      </c>
    </row>
    <row r="35" spans="2:3" x14ac:dyDescent="0.25">
      <c r="B35" t="s">
        <v>289</v>
      </c>
      <c r="C35" t="s">
        <v>290</v>
      </c>
    </row>
    <row r="36" spans="2:3" x14ac:dyDescent="0.25">
      <c r="B36" t="s">
        <v>291</v>
      </c>
      <c r="C36" t="s">
        <v>292</v>
      </c>
    </row>
    <row r="37" spans="2:3" x14ac:dyDescent="0.25">
      <c r="B37" t="s">
        <v>293</v>
      </c>
      <c r="C37" t="s">
        <v>294</v>
      </c>
    </row>
    <row r="38" spans="2:3" x14ac:dyDescent="0.25">
      <c r="B38" t="s">
        <v>295</v>
      </c>
      <c r="C38" t="s">
        <v>296</v>
      </c>
    </row>
    <row r="39" spans="2:3" x14ac:dyDescent="0.25">
      <c r="B39" t="s">
        <v>297</v>
      </c>
      <c r="C39" t="s">
        <v>298</v>
      </c>
    </row>
    <row r="40" spans="2:3" x14ac:dyDescent="0.25">
      <c r="B40" t="s">
        <v>299</v>
      </c>
      <c r="C40" t="s">
        <v>300</v>
      </c>
    </row>
    <row r="41" spans="2:3" x14ac:dyDescent="0.25">
      <c r="B41" t="s">
        <v>301</v>
      </c>
      <c r="C41" t="s">
        <v>302</v>
      </c>
    </row>
    <row r="42" spans="2:3" x14ac:dyDescent="0.25">
      <c r="B42" t="s">
        <v>303</v>
      </c>
      <c r="C42" t="s">
        <v>304</v>
      </c>
    </row>
    <row r="43" spans="2:3" x14ac:dyDescent="0.25">
      <c r="B43" t="s">
        <v>305</v>
      </c>
      <c r="C43" t="s">
        <v>306</v>
      </c>
    </row>
    <row r="44" spans="2:3" x14ac:dyDescent="0.25">
      <c r="B44" t="s">
        <v>307</v>
      </c>
      <c r="C44" t="s">
        <v>308</v>
      </c>
    </row>
    <row r="45" spans="2:3" x14ac:dyDescent="0.25">
      <c r="B45" t="s">
        <v>309</v>
      </c>
      <c r="C45" t="s">
        <v>310</v>
      </c>
    </row>
    <row r="46" spans="2:3" x14ac:dyDescent="0.25">
      <c r="B46" t="s">
        <v>311</v>
      </c>
      <c r="C46" t="s">
        <v>312</v>
      </c>
    </row>
    <row r="47" spans="2:3" x14ac:dyDescent="0.25">
      <c r="B47" t="s">
        <v>313</v>
      </c>
      <c r="C47" t="s">
        <v>314</v>
      </c>
    </row>
    <row r="48" spans="2:3" x14ac:dyDescent="0.25">
      <c r="B48" t="s">
        <v>315</v>
      </c>
      <c r="C48" t="s">
        <v>316</v>
      </c>
    </row>
    <row r="49" spans="2:3" x14ac:dyDescent="0.25">
      <c r="B49" t="s">
        <v>317</v>
      </c>
      <c r="C49" t="s">
        <v>318</v>
      </c>
    </row>
    <row r="50" spans="2:3" x14ac:dyDescent="0.25">
      <c r="B50" t="s">
        <v>319</v>
      </c>
      <c r="C50" t="s">
        <v>320</v>
      </c>
    </row>
    <row r="51" spans="2:3" x14ac:dyDescent="0.25">
      <c r="B51" t="s">
        <v>321</v>
      </c>
      <c r="C51" t="s">
        <v>322</v>
      </c>
    </row>
    <row r="52" spans="2:3" x14ac:dyDescent="0.25">
      <c r="B52" t="s">
        <v>323</v>
      </c>
      <c r="C52" t="s">
        <v>324</v>
      </c>
    </row>
    <row r="53" spans="2:3" x14ac:dyDescent="0.25">
      <c r="B53" t="s">
        <v>325</v>
      </c>
      <c r="C53" t="s">
        <v>326</v>
      </c>
    </row>
    <row r="54" spans="2:3" x14ac:dyDescent="0.25">
      <c r="B54" t="s">
        <v>327</v>
      </c>
      <c r="C54" t="s">
        <v>328</v>
      </c>
    </row>
    <row r="55" spans="2:3" x14ac:dyDescent="0.25">
      <c r="B55" t="s">
        <v>329</v>
      </c>
      <c r="C55" t="s">
        <v>330</v>
      </c>
    </row>
    <row r="56" spans="2:3" x14ac:dyDescent="0.25">
      <c r="B56" t="s">
        <v>331</v>
      </c>
      <c r="C56" t="s">
        <v>332</v>
      </c>
    </row>
    <row r="57" spans="2:3" x14ac:dyDescent="0.25">
      <c r="B57" t="s">
        <v>333</v>
      </c>
      <c r="C57" t="s">
        <v>334</v>
      </c>
    </row>
    <row r="58" spans="2:3" x14ac:dyDescent="0.25">
      <c r="B58" t="s">
        <v>335</v>
      </c>
      <c r="C58" t="s">
        <v>336</v>
      </c>
    </row>
    <row r="59" spans="2:3" x14ac:dyDescent="0.25">
      <c r="B59" t="s">
        <v>337</v>
      </c>
      <c r="C59" t="s">
        <v>338</v>
      </c>
    </row>
    <row r="60" spans="2:3" x14ac:dyDescent="0.25">
      <c r="B60" t="s">
        <v>339</v>
      </c>
      <c r="C60" t="s">
        <v>340</v>
      </c>
    </row>
    <row r="61" spans="2:3" x14ac:dyDescent="0.25">
      <c r="B61" t="s">
        <v>341</v>
      </c>
      <c r="C61" t="s">
        <v>342</v>
      </c>
    </row>
    <row r="62" spans="2:3" x14ac:dyDescent="0.25">
      <c r="B62" t="s">
        <v>343</v>
      </c>
      <c r="C62" t="s">
        <v>344</v>
      </c>
    </row>
    <row r="63" spans="2:3" x14ac:dyDescent="0.25">
      <c r="B63" t="s">
        <v>345</v>
      </c>
      <c r="C63" t="s">
        <v>346</v>
      </c>
    </row>
    <row r="64" spans="2:3" x14ac:dyDescent="0.25">
      <c r="B64" t="s">
        <v>347</v>
      </c>
      <c r="C64" t="s">
        <v>348</v>
      </c>
    </row>
    <row r="65" spans="2:3" x14ac:dyDescent="0.25">
      <c r="B65" t="s">
        <v>349</v>
      </c>
      <c r="C65" t="s">
        <v>350</v>
      </c>
    </row>
    <row r="66" spans="2:3" x14ac:dyDescent="0.25">
      <c r="B66" t="s">
        <v>351</v>
      </c>
      <c r="C66" t="s">
        <v>352</v>
      </c>
    </row>
    <row r="67" spans="2:3" x14ac:dyDescent="0.25">
      <c r="B67" t="s">
        <v>353</v>
      </c>
      <c r="C67" t="s">
        <v>336</v>
      </c>
    </row>
    <row r="68" spans="2:3" x14ac:dyDescent="0.25">
      <c r="B68" t="s">
        <v>354</v>
      </c>
      <c r="C68" t="s">
        <v>338</v>
      </c>
    </row>
    <row r="69" spans="2:3" x14ac:dyDescent="0.25">
      <c r="B69" t="s">
        <v>355</v>
      </c>
      <c r="C69" t="s">
        <v>356</v>
      </c>
    </row>
    <row r="70" spans="2:3" x14ac:dyDescent="0.25">
      <c r="B70" t="s">
        <v>357</v>
      </c>
      <c r="C70" t="s">
        <v>358</v>
      </c>
    </row>
    <row r="71" spans="2:3" x14ac:dyDescent="0.25">
      <c r="B71" t="s">
        <v>359</v>
      </c>
      <c r="C71" t="s">
        <v>360</v>
      </c>
    </row>
    <row r="72" spans="2:3" x14ac:dyDescent="0.25">
      <c r="B72" t="s">
        <v>361</v>
      </c>
      <c r="C72" t="s">
        <v>336</v>
      </c>
    </row>
    <row r="73" spans="2:3" x14ac:dyDescent="0.25">
      <c r="B73" t="s">
        <v>362</v>
      </c>
      <c r="C73" t="s">
        <v>338</v>
      </c>
    </row>
    <row r="74" spans="2:3" x14ac:dyDescent="0.25">
      <c r="B74" t="s">
        <v>363</v>
      </c>
      <c r="C74" t="s">
        <v>364</v>
      </c>
    </row>
    <row r="75" spans="2:3" x14ac:dyDescent="0.25">
      <c r="B75" t="s">
        <v>365</v>
      </c>
      <c r="C75" t="s">
        <v>358</v>
      </c>
    </row>
    <row r="76" spans="2:3" x14ac:dyDescent="0.25">
      <c r="B76" t="s">
        <v>366</v>
      </c>
      <c r="C76" t="s">
        <v>360</v>
      </c>
    </row>
    <row r="77" spans="2:3" x14ac:dyDescent="0.25">
      <c r="B77" t="s">
        <v>367</v>
      </c>
      <c r="C77" t="s">
        <v>336</v>
      </c>
    </row>
    <row r="78" spans="2:3" x14ac:dyDescent="0.25">
      <c r="B78" t="s">
        <v>368</v>
      </c>
      <c r="C78" t="s">
        <v>338</v>
      </c>
    </row>
    <row r="79" spans="2:3" x14ac:dyDescent="0.25">
      <c r="B79" t="s">
        <v>369</v>
      </c>
      <c r="C79" t="s">
        <v>370</v>
      </c>
    </row>
    <row r="80" spans="2:3" x14ac:dyDescent="0.25">
      <c r="B80" t="s">
        <v>371</v>
      </c>
      <c r="C80" t="s">
        <v>372</v>
      </c>
    </row>
    <row r="81" spans="2:3" x14ac:dyDescent="0.25">
      <c r="B81" t="s">
        <v>373</v>
      </c>
      <c r="C81" t="s">
        <v>374</v>
      </c>
    </row>
    <row r="82" spans="2:3" x14ac:dyDescent="0.25">
      <c r="B82" t="s">
        <v>375</v>
      </c>
      <c r="C82" t="s">
        <v>376</v>
      </c>
    </row>
    <row r="83" spans="2:3" x14ac:dyDescent="0.25">
      <c r="B83" t="s">
        <v>377</v>
      </c>
      <c r="C83" t="s">
        <v>378</v>
      </c>
    </row>
    <row r="84" spans="2:3" x14ac:dyDescent="0.25">
      <c r="B84" t="s">
        <v>379</v>
      </c>
      <c r="C84" t="s">
        <v>380</v>
      </c>
    </row>
    <row r="85" spans="2:3" x14ac:dyDescent="0.25">
      <c r="B85" t="s">
        <v>381</v>
      </c>
      <c r="C85" t="s">
        <v>382</v>
      </c>
    </row>
    <row r="86" spans="2:3" x14ac:dyDescent="0.25">
      <c r="B86" t="s">
        <v>383</v>
      </c>
      <c r="C86" t="s">
        <v>384</v>
      </c>
    </row>
    <row r="87" spans="2:3" x14ac:dyDescent="0.25">
      <c r="B87" t="s">
        <v>385</v>
      </c>
      <c r="C87" t="s">
        <v>336</v>
      </c>
    </row>
    <row r="88" spans="2:3" x14ac:dyDescent="0.25">
      <c r="B88" t="s">
        <v>386</v>
      </c>
      <c r="C88" t="s">
        <v>338</v>
      </c>
    </row>
    <row r="89" spans="2:3" x14ac:dyDescent="0.25">
      <c r="B89" t="s">
        <v>387</v>
      </c>
      <c r="C89" t="s">
        <v>388</v>
      </c>
    </row>
    <row r="90" spans="2:3" x14ac:dyDescent="0.25">
      <c r="B90" t="s">
        <v>389</v>
      </c>
      <c r="C90" t="s">
        <v>358</v>
      </c>
    </row>
    <row r="91" spans="2:3" x14ac:dyDescent="0.25">
      <c r="B91" t="s">
        <v>390</v>
      </c>
      <c r="C91" t="s">
        <v>391</v>
      </c>
    </row>
    <row r="92" spans="2:3" x14ac:dyDescent="0.25">
      <c r="B92" t="s">
        <v>392</v>
      </c>
      <c r="C92" t="s">
        <v>393</v>
      </c>
    </row>
    <row r="93" spans="2:3" x14ac:dyDescent="0.25">
      <c r="B93" t="s">
        <v>394</v>
      </c>
      <c r="C93" t="s">
        <v>336</v>
      </c>
    </row>
    <row r="94" spans="2:3" x14ac:dyDescent="0.25">
      <c r="B94" t="s">
        <v>395</v>
      </c>
      <c r="C94" t="s">
        <v>338</v>
      </c>
    </row>
    <row r="95" spans="2:3" x14ac:dyDescent="0.25">
      <c r="B95" t="s">
        <v>396</v>
      </c>
      <c r="C95" t="s">
        <v>397</v>
      </c>
    </row>
    <row r="96" spans="2:3" x14ac:dyDescent="0.25">
      <c r="B96" t="s">
        <v>398</v>
      </c>
      <c r="C96" t="s">
        <v>399</v>
      </c>
    </row>
    <row r="97" spans="2:3" x14ac:dyDescent="0.25">
      <c r="B97" t="s">
        <v>400</v>
      </c>
      <c r="C97" t="s">
        <v>401</v>
      </c>
    </row>
    <row r="98" spans="2:3" x14ac:dyDescent="0.25">
      <c r="B98" t="s">
        <v>402</v>
      </c>
      <c r="C98" t="s">
        <v>403</v>
      </c>
    </row>
    <row r="99" spans="2:3" x14ac:dyDescent="0.25">
      <c r="B99" t="s">
        <v>404</v>
      </c>
      <c r="C99" t="s">
        <v>336</v>
      </c>
    </row>
    <row r="100" spans="2:3" x14ac:dyDescent="0.25">
      <c r="B100" t="s">
        <v>405</v>
      </c>
      <c r="C100" t="s">
        <v>338</v>
      </c>
    </row>
    <row r="101" spans="2:3" x14ac:dyDescent="0.25">
      <c r="B101" t="s">
        <v>406</v>
      </c>
      <c r="C101" t="s">
        <v>407</v>
      </c>
    </row>
    <row r="102" spans="2:3" x14ac:dyDescent="0.25">
      <c r="B102" t="s">
        <v>408</v>
      </c>
      <c r="C102" t="s">
        <v>409</v>
      </c>
    </row>
    <row r="103" spans="2:3" x14ac:dyDescent="0.25">
      <c r="B103" t="s">
        <v>410</v>
      </c>
      <c r="C103" t="s">
        <v>336</v>
      </c>
    </row>
    <row r="104" spans="2:3" x14ac:dyDescent="0.25">
      <c r="B104" t="s">
        <v>411</v>
      </c>
      <c r="C104" t="s">
        <v>338</v>
      </c>
    </row>
    <row r="105" spans="2:3" x14ac:dyDescent="0.25">
      <c r="B105" t="s">
        <v>412</v>
      </c>
      <c r="C105" t="s">
        <v>413</v>
      </c>
    </row>
    <row r="106" spans="2:3" x14ac:dyDescent="0.25">
      <c r="B106" t="s">
        <v>414</v>
      </c>
      <c r="C106" t="s">
        <v>407</v>
      </c>
    </row>
    <row r="107" spans="2:3" x14ac:dyDescent="0.25">
      <c r="B107" t="s">
        <v>415</v>
      </c>
      <c r="C107" t="s">
        <v>416</v>
      </c>
    </row>
    <row r="108" spans="2:3" x14ac:dyDescent="0.25">
      <c r="B108" t="s">
        <v>417</v>
      </c>
      <c r="C108" t="s">
        <v>418</v>
      </c>
    </row>
    <row r="109" spans="2:3" x14ac:dyDescent="0.25">
      <c r="B109" t="s">
        <v>419</v>
      </c>
      <c r="C109" t="s">
        <v>420</v>
      </c>
    </row>
    <row r="110" spans="2:3" x14ac:dyDescent="0.25">
      <c r="B110" t="s">
        <v>421</v>
      </c>
      <c r="C110" t="s">
        <v>336</v>
      </c>
    </row>
    <row r="111" spans="2:3" x14ac:dyDescent="0.25">
      <c r="B111" t="s">
        <v>422</v>
      </c>
      <c r="C111" t="s">
        <v>338</v>
      </c>
    </row>
    <row r="112" spans="2:3" x14ac:dyDescent="0.25">
      <c r="B112" t="s">
        <v>423</v>
      </c>
      <c r="C112" t="s">
        <v>424</v>
      </c>
    </row>
    <row r="113" spans="2:3" x14ac:dyDescent="0.25">
      <c r="B113" t="s">
        <v>425</v>
      </c>
      <c r="C113" t="s">
        <v>426</v>
      </c>
    </row>
    <row r="114" spans="2:3" x14ac:dyDescent="0.25">
      <c r="B114" t="s">
        <v>427</v>
      </c>
      <c r="C114" t="s">
        <v>336</v>
      </c>
    </row>
    <row r="115" spans="2:3" x14ac:dyDescent="0.25">
      <c r="B115" t="s">
        <v>428</v>
      </c>
      <c r="C115" t="s">
        <v>338</v>
      </c>
    </row>
    <row r="116" spans="2:3" x14ac:dyDescent="0.25">
      <c r="B116" t="s">
        <v>429</v>
      </c>
      <c r="C116" t="s">
        <v>430</v>
      </c>
    </row>
    <row r="117" spans="2:3" x14ac:dyDescent="0.25">
      <c r="B117" t="s">
        <v>431</v>
      </c>
      <c r="C117" t="s">
        <v>432</v>
      </c>
    </row>
    <row r="118" spans="2:3" x14ac:dyDescent="0.25">
      <c r="B118" t="s">
        <v>433</v>
      </c>
      <c r="C118" t="s">
        <v>434</v>
      </c>
    </row>
    <row r="119" spans="2:3" x14ac:dyDescent="0.25">
      <c r="B119" t="s">
        <v>435</v>
      </c>
      <c r="C119" t="s">
        <v>336</v>
      </c>
    </row>
    <row r="120" spans="2:3" x14ac:dyDescent="0.25">
      <c r="B120" t="s">
        <v>436</v>
      </c>
      <c r="C120" t="s">
        <v>338</v>
      </c>
    </row>
    <row r="121" spans="2:3" x14ac:dyDescent="0.25">
      <c r="B121" t="s">
        <v>437</v>
      </c>
      <c r="C121" t="s">
        <v>438</v>
      </c>
    </row>
    <row r="122" spans="2:3" x14ac:dyDescent="0.25">
      <c r="B122" t="s">
        <v>439</v>
      </c>
      <c r="C122" t="s">
        <v>440</v>
      </c>
    </row>
    <row r="123" spans="2:3" x14ac:dyDescent="0.25">
      <c r="B123" t="s">
        <v>441</v>
      </c>
      <c r="C123" t="s">
        <v>442</v>
      </c>
    </row>
    <row r="124" spans="2:3" x14ac:dyDescent="0.25">
      <c r="B124" t="s">
        <v>443</v>
      </c>
      <c r="C124" t="s">
        <v>444</v>
      </c>
    </row>
    <row r="125" spans="2:3" x14ac:dyDescent="0.25">
      <c r="B125" t="s">
        <v>445</v>
      </c>
      <c r="C125" t="s">
        <v>446</v>
      </c>
    </row>
    <row r="126" spans="2:3" x14ac:dyDescent="0.25">
      <c r="B126" t="s">
        <v>447</v>
      </c>
      <c r="C126" t="s">
        <v>448</v>
      </c>
    </row>
    <row r="127" spans="2:3" x14ac:dyDescent="0.25">
      <c r="B127" t="s">
        <v>449</v>
      </c>
      <c r="C127" t="s">
        <v>336</v>
      </c>
    </row>
    <row r="128" spans="2:3" x14ac:dyDescent="0.25">
      <c r="B128" t="s">
        <v>450</v>
      </c>
      <c r="C128" t="s">
        <v>338</v>
      </c>
    </row>
    <row r="129" spans="2:3" x14ac:dyDescent="0.25">
      <c r="B129" t="s">
        <v>451</v>
      </c>
      <c r="C129" t="s">
        <v>452</v>
      </c>
    </row>
    <row r="130" spans="2:3" x14ac:dyDescent="0.25">
      <c r="B130" t="s">
        <v>453</v>
      </c>
      <c r="C130" t="s">
        <v>454</v>
      </c>
    </row>
    <row r="131" spans="2:3" x14ac:dyDescent="0.25">
      <c r="B131" t="s">
        <v>455</v>
      </c>
      <c r="C131" t="s">
        <v>456</v>
      </c>
    </row>
    <row r="132" spans="2:3" x14ac:dyDescent="0.25">
      <c r="B132" t="s">
        <v>457</v>
      </c>
      <c r="C132" t="s">
        <v>458</v>
      </c>
    </row>
    <row r="133" spans="2:3" x14ac:dyDescent="0.25">
      <c r="B133" t="s">
        <v>459</v>
      </c>
      <c r="C133" t="s">
        <v>460</v>
      </c>
    </row>
    <row r="134" spans="2:3" x14ac:dyDescent="0.25">
      <c r="B134" t="s">
        <v>461</v>
      </c>
      <c r="C134" t="s">
        <v>462</v>
      </c>
    </row>
    <row r="135" spans="2:3" x14ac:dyDescent="0.25">
      <c r="B135" t="s">
        <v>463</v>
      </c>
      <c r="C135" t="s">
        <v>464</v>
      </c>
    </row>
    <row r="136" spans="2:3" x14ac:dyDescent="0.25">
      <c r="B136" t="s">
        <v>465</v>
      </c>
      <c r="C136" t="s">
        <v>466</v>
      </c>
    </row>
    <row r="137" spans="2:3" x14ac:dyDescent="0.25">
      <c r="B137" t="s">
        <v>467</v>
      </c>
      <c r="C137" t="s">
        <v>468</v>
      </c>
    </row>
    <row r="138" spans="2:3" x14ac:dyDescent="0.25">
      <c r="B138" t="s">
        <v>469</v>
      </c>
      <c r="C138" t="s">
        <v>470</v>
      </c>
    </row>
    <row r="139" spans="2:3" x14ac:dyDescent="0.25">
      <c r="B139" t="s">
        <v>471</v>
      </c>
      <c r="C139" t="s">
        <v>336</v>
      </c>
    </row>
    <row r="140" spans="2:3" x14ac:dyDescent="0.25">
      <c r="B140" t="s">
        <v>472</v>
      </c>
      <c r="C140" t="s">
        <v>338</v>
      </c>
    </row>
    <row r="141" spans="2:3" x14ac:dyDescent="0.25">
      <c r="B141" t="s">
        <v>473</v>
      </c>
      <c r="C141" t="s">
        <v>474</v>
      </c>
    </row>
    <row r="142" spans="2:3" x14ac:dyDescent="0.25">
      <c r="B142" t="s">
        <v>475</v>
      </c>
      <c r="C142" t="s">
        <v>476</v>
      </c>
    </row>
    <row r="143" spans="2:3" x14ac:dyDescent="0.25">
      <c r="B143" t="s">
        <v>477</v>
      </c>
      <c r="C143" t="s">
        <v>478</v>
      </c>
    </row>
    <row r="144" spans="2:3" x14ac:dyDescent="0.25">
      <c r="B144" t="s">
        <v>479</v>
      </c>
      <c r="C144" t="s">
        <v>407</v>
      </c>
    </row>
    <row r="145" spans="2:3" x14ac:dyDescent="0.25">
      <c r="B145" t="s">
        <v>480</v>
      </c>
      <c r="C145" t="s">
        <v>481</v>
      </c>
    </row>
    <row r="146" spans="2:3" x14ac:dyDescent="0.25">
      <c r="B146" t="s">
        <v>482</v>
      </c>
      <c r="C146" t="s">
        <v>483</v>
      </c>
    </row>
    <row r="147" spans="2:3" x14ac:dyDescent="0.25">
      <c r="B147" t="s">
        <v>484</v>
      </c>
      <c r="C147" t="s">
        <v>485</v>
      </c>
    </row>
    <row r="148" spans="2:3" x14ac:dyDescent="0.25">
      <c r="B148" t="s">
        <v>486</v>
      </c>
      <c r="C148" t="s">
        <v>336</v>
      </c>
    </row>
    <row r="149" spans="2:3" x14ac:dyDescent="0.25">
      <c r="B149" t="s">
        <v>487</v>
      </c>
      <c r="C149" t="s">
        <v>338</v>
      </c>
    </row>
    <row r="150" spans="2:3" x14ac:dyDescent="0.25">
      <c r="B150" t="s">
        <v>488</v>
      </c>
      <c r="C150" t="s">
        <v>432</v>
      </c>
    </row>
    <row r="151" spans="2:3" x14ac:dyDescent="0.25">
      <c r="B151" t="s">
        <v>489</v>
      </c>
      <c r="C151" t="s">
        <v>434</v>
      </c>
    </row>
    <row r="152" spans="2:3" x14ac:dyDescent="0.25">
      <c r="B152" t="s">
        <v>490</v>
      </c>
      <c r="C152" t="s">
        <v>336</v>
      </c>
    </row>
    <row r="153" spans="2:3" x14ac:dyDescent="0.25">
      <c r="B153" t="s">
        <v>491</v>
      </c>
      <c r="C153" t="s">
        <v>338</v>
      </c>
    </row>
    <row r="154" spans="2:3" x14ac:dyDescent="0.25">
      <c r="B154" t="s">
        <v>492</v>
      </c>
      <c r="C154" t="s">
        <v>358</v>
      </c>
    </row>
    <row r="155" spans="2:3" x14ac:dyDescent="0.25">
      <c r="B155" t="s">
        <v>493</v>
      </c>
      <c r="C155" t="s">
        <v>360</v>
      </c>
    </row>
    <row r="156" spans="2:3" x14ac:dyDescent="0.25">
      <c r="B156" t="s">
        <v>494</v>
      </c>
      <c r="C156" t="s">
        <v>336</v>
      </c>
    </row>
    <row r="157" spans="2:3" x14ac:dyDescent="0.25">
      <c r="B157" t="s">
        <v>495</v>
      </c>
      <c r="C157" t="s">
        <v>338</v>
      </c>
    </row>
    <row r="158" spans="2:3" x14ac:dyDescent="0.25">
      <c r="B158" t="s">
        <v>496</v>
      </c>
      <c r="C158" t="s">
        <v>364</v>
      </c>
    </row>
    <row r="159" spans="2:3" x14ac:dyDescent="0.25">
      <c r="B159" t="s">
        <v>497</v>
      </c>
      <c r="C159" t="s">
        <v>498</v>
      </c>
    </row>
    <row r="160" spans="2:3" x14ac:dyDescent="0.25">
      <c r="B160" t="s">
        <v>499</v>
      </c>
      <c r="C160" t="s">
        <v>500</v>
      </c>
    </row>
    <row r="161" spans="2:3" x14ac:dyDescent="0.25">
      <c r="B161" t="s">
        <v>501</v>
      </c>
      <c r="C161" t="s">
        <v>502</v>
      </c>
    </row>
    <row r="162" spans="2:3" x14ac:dyDescent="0.25">
      <c r="B162" t="s">
        <v>503</v>
      </c>
      <c r="C162" t="s">
        <v>504</v>
      </c>
    </row>
    <row r="163" spans="2:3" x14ac:dyDescent="0.25">
      <c r="B163" t="s">
        <v>505</v>
      </c>
      <c r="C163" t="s">
        <v>336</v>
      </c>
    </row>
    <row r="164" spans="2:3" x14ac:dyDescent="0.25">
      <c r="B164" t="s">
        <v>506</v>
      </c>
      <c r="C164" t="s">
        <v>338</v>
      </c>
    </row>
    <row r="165" spans="2:3" x14ac:dyDescent="0.25">
      <c r="B165" t="s">
        <v>507</v>
      </c>
      <c r="C165" t="s">
        <v>358</v>
      </c>
    </row>
    <row r="166" spans="2:3" x14ac:dyDescent="0.25">
      <c r="B166" t="s">
        <v>508</v>
      </c>
      <c r="C166" t="s">
        <v>336</v>
      </c>
    </row>
    <row r="167" spans="2:3" x14ac:dyDescent="0.25">
      <c r="B167" t="s">
        <v>509</v>
      </c>
      <c r="C167" t="s">
        <v>338</v>
      </c>
    </row>
    <row r="168" spans="2:3" x14ac:dyDescent="0.25">
      <c r="B168" t="s">
        <v>510</v>
      </c>
      <c r="C168" t="s">
        <v>358</v>
      </c>
    </row>
    <row r="169" spans="2:3" x14ac:dyDescent="0.25">
      <c r="B169" t="s">
        <v>511</v>
      </c>
      <c r="C169" t="s">
        <v>336</v>
      </c>
    </row>
    <row r="170" spans="2:3" x14ac:dyDescent="0.25">
      <c r="B170" t="s">
        <v>512</v>
      </c>
      <c r="C170" t="s">
        <v>338</v>
      </c>
    </row>
    <row r="171" spans="2:3" x14ac:dyDescent="0.25">
      <c r="B171" t="s">
        <v>513</v>
      </c>
      <c r="C171" t="s">
        <v>514</v>
      </c>
    </row>
    <row r="172" spans="2:3" x14ac:dyDescent="0.25">
      <c r="B172" t="s">
        <v>515</v>
      </c>
      <c r="C172" t="s">
        <v>516</v>
      </c>
    </row>
    <row r="173" spans="2:3" x14ac:dyDescent="0.25">
      <c r="B173" t="s">
        <v>517</v>
      </c>
      <c r="C173" t="s">
        <v>518</v>
      </c>
    </row>
    <row r="174" spans="2:3" x14ac:dyDescent="0.25">
      <c r="B174" t="s">
        <v>519</v>
      </c>
      <c r="C174" t="s">
        <v>520</v>
      </c>
    </row>
    <row r="175" spans="2:3" x14ac:dyDescent="0.25">
      <c r="B175" t="s">
        <v>521</v>
      </c>
      <c r="C175" t="s">
        <v>350</v>
      </c>
    </row>
    <row r="176" spans="2:3" x14ac:dyDescent="0.25">
      <c r="B176" t="s">
        <v>522</v>
      </c>
      <c r="C176" t="s">
        <v>523</v>
      </c>
    </row>
    <row r="177" spans="2:3" x14ac:dyDescent="0.25">
      <c r="B177" t="s">
        <v>524</v>
      </c>
      <c r="C177" t="s">
        <v>525</v>
      </c>
    </row>
    <row r="178" spans="2:3" x14ac:dyDescent="0.25">
      <c r="B178" t="s">
        <v>526</v>
      </c>
      <c r="C178" t="s">
        <v>527</v>
      </c>
    </row>
    <row r="179" spans="2:3" x14ac:dyDescent="0.25">
      <c r="B179" t="s">
        <v>528</v>
      </c>
      <c r="C179" t="s">
        <v>336</v>
      </c>
    </row>
    <row r="180" spans="2:3" x14ac:dyDescent="0.25">
      <c r="B180" t="s">
        <v>529</v>
      </c>
      <c r="C180" t="s">
        <v>338</v>
      </c>
    </row>
    <row r="181" spans="2:3" x14ac:dyDescent="0.25">
      <c r="B181" t="s">
        <v>530</v>
      </c>
      <c r="C181" t="s">
        <v>350</v>
      </c>
    </row>
    <row r="182" spans="2:3" x14ac:dyDescent="0.25">
      <c r="B182" t="s">
        <v>531</v>
      </c>
      <c r="C182" t="s">
        <v>532</v>
      </c>
    </row>
    <row r="183" spans="2:3" x14ac:dyDescent="0.25">
      <c r="B183" t="s">
        <v>533</v>
      </c>
      <c r="C183" t="s">
        <v>338</v>
      </c>
    </row>
    <row r="184" spans="2:3" x14ac:dyDescent="0.25">
      <c r="B184" t="s">
        <v>534</v>
      </c>
      <c r="C184" t="s">
        <v>535</v>
      </c>
    </row>
    <row r="185" spans="2:3" x14ac:dyDescent="0.25">
      <c r="B185" t="s">
        <v>536</v>
      </c>
      <c r="C185" t="s">
        <v>537</v>
      </c>
    </row>
    <row r="186" spans="2:3" x14ac:dyDescent="0.25">
      <c r="B186" t="s">
        <v>538</v>
      </c>
      <c r="C186" t="s">
        <v>350</v>
      </c>
    </row>
    <row r="187" spans="2:3" x14ac:dyDescent="0.25">
      <c r="B187" t="s">
        <v>539</v>
      </c>
      <c r="C187" t="s">
        <v>540</v>
      </c>
    </row>
    <row r="188" spans="2:3" x14ac:dyDescent="0.25">
      <c r="B188" t="s">
        <v>541</v>
      </c>
      <c r="C188" t="s">
        <v>542</v>
      </c>
    </row>
    <row r="189" spans="2:3" x14ac:dyDescent="0.25">
      <c r="B189" t="s">
        <v>543</v>
      </c>
      <c r="C189" t="s">
        <v>544</v>
      </c>
    </row>
    <row r="190" spans="2:3" x14ac:dyDescent="0.25">
      <c r="B190" t="s">
        <v>545</v>
      </c>
      <c r="C190" t="s">
        <v>336</v>
      </c>
    </row>
    <row r="191" spans="2:3" x14ac:dyDescent="0.25">
      <c r="B191" t="s">
        <v>546</v>
      </c>
      <c r="C191" t="s">
        <v>338</v>
      </c>
    </row>
    <row r="192" spans="2:3" x14ac:dyDescent="0.25">
      <c r="B192" t="s">
        <v>547</v>
      </c>
      <c r="C192" t="s">
        <v>264</v>
      </c>
    </row>
    <row r="193" spans="2:3" x14ac:dyDescent="0.25">
      <c r="B193" t="s">
        <v>548</v>
      </c>
      <c r="C193" t="s">
        <v>336</v>
      </c>
    </row>
    <row r="194" spans="2:3" x14ac:dyDescent="0.25">
      <c r="B194" t="s">
        <v>549</v>
      </c>
      <c r="C194" t="s">
        <v>338</v>
      </c>
    </row>
    <row r="195" spans="2:3" x14ac:dyDescent="0.25">
      <c r="B195" t="s">
        <v>550</v>
      </c>
      <c r="C195" t="s">
        <v>551</v>
      </c>
    </row>
    <row r="196" spans="2:3" x14ac:dyDescent="0.25">
      <c r="B196" t="s">
        <v>552</v>
      </c>
      <c r="C196" t="s">
        <v>540</v>
      </c>
    </row>
    <row r="197" spans="2:3" x14ac:dyDescent="0.25">
      <c r="B197" t="s">
        <v>553</v>
      </c>
      <c r="C197" t="s">
        <v>336</v>
      </c>
    </row>
    <row r="198" spans="2:3" x14ac:dyDescent="0.25">
      <c r="B198" t="s">
        <v>554</v>
      </c>
      <c r="C198" t="s">
        <v>338</v>
      </c>
    </row>
    <row r="199" spans="2:3" x14ac:dyDescent="0.25">
      <c r="B199" t="s">
        <v>555</v>
      </c>
      <c r="C199" t="s">
        <v>551</v>
      </c>
    </row>
    <row r="200" spans="2:3" x14ac:dyDescent="0.25">
      <c r="B200" t="s">
        <v>556</v>
      </c>
      <c r="C200" t="s">
        <v>557</v>
      </c>
    </row>
    <row r="201" spans="2:3" x14ac:dyDescent="0.25">
      <c r="B201" t="s">
        <v>558</v>
      </c>
      <c r="C201" t="s">
        <v>559</v>
      </c>
    </row>
    <row r="202" spans="2:3" x14ac:dyDescent="0.25">
      <c r="B202" t="s">
        <v>560</v>
      </c>
      <c r="C202" t="s">
        <v>561</v>
      </c>
    </row>
    <row r="203" spans="2:3" x14ac:dyDescent="0.25">
      <c r="B203" t="s">
        <v>562</v>
      </c>
      <c r="C203" t="s">
        <v>563</v>
      </c>
    </row>
    <row r="204" spans="2:3" x14ac:dyDescent="0.25">
      <c r="B204" t="s">
        <v>564</v>
      </c>
      <c r="C204" t="s">
        <v>565</v>
      </c>
    </row>
    <row r="205" spans="2:3" x14ac:dyDescent="0.25">
      <c r="B205" t="s">
        <v>566</v>
      </c>
      <c r="C205" t="s">
        <v>567</v>
      </c>
    </row>
    <row r="206" spans="2:3" x14ac:dyDescent="0.25">
      <c r="B206" t="s">
        <v>568</v>
      </c>
      <c r="C206" t="s">
        <v>569</v>
      </c>
    </row>
    <row r="207" spans="2:3" x14ac:dyDescent="0.25">
      <c r="B207" t="s">
        <v>570</v>
      </c>
      <c r="C207" t="s">
        <v>336</v>
      </c>
    </row>
    <row r="208" spans="2:3" x14ac:dyDescent="0.25">
      <c r="B208" t="s">
        <v>571</v>
      </c>
      <c r="C208" t="s">
        <v>338</v>
      </c>
    </row>
    <row r="209" spans="2:3" x14ac:dyDescent="0.25">
      <c r="B209" t="s">
        <v>572</v>
      </c>
      <c r="C209" t="s">
        <v>573</v>
      </c>
    </row>
    <row r="210" spans="2:3" x14ac:dyDescent="0.25">
      <c r="B210" t="s">
        <v>574</v>
      </c>
      <c r="C210" t="s">
        <v>575</v>
      </c>
    </row>
    <row r="211" spans="2:3" x14ac:dyDescent="0.25">
      <c r="B211" t="s">
        <v>576</v>
      </c>
      <c r="C211" t="s">
        <v>577</v>
      </c>
    </row>
    <row r="212" spans="2:3" x14ac:dyDescent="0.25">
      <c r="B212" t="s">
        <v>578</v>
      </c>
      <c r="C212" t="s">
        <v>579</v>
      </c>
    </row>
    <row r="213" spans="2:3" x14ac:dyDescent="0.25">
      <c r="B213" t="s">
        <v>580</v>
      </c>
      <c r="C213" t="s">
        <v>581</v>
      </c>
    </row>
    <row r="214" spans="2:3" x14ac:dyDescent="0.25">
      <c r="B214" t="s">
        <v>582</v>
      </c>
      <c r="C214" t="s">
        <v>583</v>
      </c>
    </row>
    <row r="215" spans="2:3" x14ac:dyDescent="0.25">
      <c r="B215" t="s">
        <v>584</v>
      </c>
      <c r="C215" t="s">
        <v>585</v>
      </c>
    </row>
    <row r="216" spans="2:3" x14ac:dyDescent="0.25">
      <c r="B216" t="s">
        <v>586</v>
      </c>
      <c r="C216" t="s">
        <v>587</v>
      </c>
    </row>
    <row r="217" spans="2:3" x14ac:dyDescent="0.25">
      <c r="B217" t="s">
        <v>588</v>
      </c>
      <c r="C217" t="s">
        <v>589</v>
      </c>
    </row>
    <row r="218" spans="2:3" x14ac:dyDescent="0.25">
      <c r="B218" t="s">
        <v>590</v>
      </c>
      <c r="C218" t="s">
        <v>591</v>
      </c>
    </row>
    <row r="219" spans="2:3" x14ac:dyDescent="0.25">
      <c r="B219" t="s">
        <v>592</v>
      </c>
      <c r="C219" t="s">
        <v>593</v>
      </c>
    </row>
    <row r="220" spans="2:3" x14ac:dyDescent="0.25">
      <c r="B220" t="s">
        <v>594</v>
      </c>
      <c r="C220" t="s">
        <v>595</v>
      </c>
    </row>
    <row r="221" spans="2:3" x14ac:dyDescent="0.25">
      <c r="B221" t="s">
        <v>596</v>
      </c>
      <c r="C221" t="s">
        <v>597</v>
      </c>
    </row>
    <row r="222" spans="2:3" x14ac:dyDescent="0.25">
      <c r="B222" t="s">
        <v>598</v>
      </c>
      <c r="C222" t="s">
        <v>599</v>
      </c>
    </row>
    <row r="223" spans="2:3" x14ac:dyDescent="0.25">
      <c r="B223" t="s">
        <v>600</v>
      </c>
      <c r="C223" t="s">
        <v>601</v>
      </c>
    </row>
    <row r="224" spans="2:3" x14ac:dyDescent="0.25">
      <c r="B224" t="s">
        <v>602</v>
      </c>
      <c r="C224" t="s">
        <v>603</v>
      </c>
    </row>
    <row r="225" spans="2:3" x14ac:dyDescent="0.25">
      <c r="B225" t="s">
        <v>604</v>
      </c>
      <c r="C225" t="s">
        <v>605</v>
      </c>
    </row>
    <row r="226" spans="2:3" x14ac:dyDescent="0.25">
      <c r="B226" t="s">
        <v>606</v>
      </c>
      <c r="C226" t="s">
        <v>607</v>
      </c>
    </row>
    <row r="227" spans="2:3" x14ac:dyDescent="0.25">
      <c r="B227" t="s">
        <v>608</v>
      </c>
      <c r="C227" t="s">
        <v>609</v>
      </c>
    </row>
    <row r="228" spans="2:3" x14ac:dyDescent="0.25">
      <c r="B228" t="s">
        <v>610</v>
      </c>
      <c r="C228" t="s">
        <v>611</v>
      </c>
    </row>
    <row r="229" spans="2:3" x14ac:dyDescent="0.25">
      <c r="B229" t="s">
        <v>612</v>
      </c>
      <c r="C229" t="s">
        <v>613</v>
      </c>
    </row>
    <row r="230" spans="2:3" x14ac:dyDescent="0.25">
      <c r="B230" t="s">
        <v>614</v>
      </c>
      <c r="C230" t="s">
        <v>615</v>
      </c>
    </row>
    <row r="231" spans="2:3" x14ac:dyDescent="0.25">
      <c r="B231" t="s">
        <v>616</v>
      </c>
      <c r="C231" t="s">
        <v>617</v>
      </c>
    </row>
    <row r="232" spans="2:3" x14ac:dyDescent="0.25">
      <c r="B232" t="s">
        <v>618</v>
      </c>
      <c r="C232" t="s">
        <v>619</v>
      </c>
    </row>
    <row r="233" spans="2:3" x14ac:dyDescent="0.25">
      <c r="B233" t="s">
        <v>620</v>
      </c>
      <c r="C233" t="s">
        <v>621</v>
      </c>
    </row>
    <row r="234" spans="2:3" x14ac:dyDescent="0.25">
      <c r="B234" t="s">
        <v>622</v>
      </c>
      <c r="C234" t="s">
        <v>623</v>
      </c>
    </row>
    <row r="235" spans="2:3" x14ac:dyDescent="0.25">
      <c r="B235" t="s">
        <v>624</v>
      </c>
      <c r="C235" t="s">
        <v>625</v>
      </c>
    </row>
    <row r="236" spans="2:3" x14ac:dyDescent="0.25">
      <c r="B236" t="s">
        <v>626</v>
      </c>
      <c r="C236" t="s">
        <v>627</v>
      </c>
    </row>
    <row r="237" spans="2:3" x14ac:dyDescent="0.25">
      <c r="B237" t="s">
        <v>628</v>
      </c>
      <c r="C237" t="s">
        <v>629</v>
      </c>
    </row>
    <row r="238" spans="2:3" x14ac:dyDescent="0.25">
      <c r="B238" t="s">
        <v>630</v>
      </c>
      <c r="C238" t="s">
        <v>631</v>
      </c>
    </row>
    <row r="239" spans="2:3" x14ac:dyDescent="0.25">
      <c r="B239" t="s">
        <v>632</v>
      </c>
      <c r="C239" t="s">
        <v>633</v>
      </c>
    </row>
    <row r="240" spans="2:3" x14ac:dyDescent="0.25">
      <c r="B240" t="s">
        <v>634</v>
      </c>
      <c r="C240" t="s">
        <v>635</v>
      </c>
    </row>
    <row r="241" spans="2:3" x14ac:dyDescent="0.25">
      <c r="B241" t="s">
        <v>636</v>
      </c>
      <c r="C241" t="s">
        <v>637</v>
      </c>
    </row>
    <row r="242" spans="2:3" x14ac:dyDescent="0.25">
      <c r="B242" t="s">
        <v>638</v>
      </c>
      <c r="C242" t="s">
        <v>639</v>
      </c>
    </row>
    <row r="243" spans="2:3" x14ac:dyDescent="0.25">
      <c r="B243" t="s">
        <v>640</v>
      </c>
      <c r="C243" t="s">
        <v>641</v>
      </c>
    </row>
    <row r="244" spans="2:3" x14ac:dyDescent="0.25">
      <c r="B244" t="s">
        <v>642</v>
      </c>
      <c r="C244" t="s">
        <v>643</v>
      </c>
    </row>
    <row r="245" spans="2:3" x14ac:dyDescent="0.25">
      <c r="B245" t="s">
        <v>644</v>
      </c>
      <c r="C245" t="s">
        <v>645</v>
      </c>
    </row>
    <row r="246" spans="2:3" x14ac:dyDescent="0.25">
      <c r="B246" t="s">
        <v>646</v>
      </c>
      <c r="C246" t="s">
        <v>647</v>
      </c>
    </row>
    <row r="247" spans="2:3" x14ac:dyDescent="0.25">
      <c r="B247" t="s">
        <v>648</v>
      </c>
      <c r="C247" t="s">
        <v>649</v>
      </c>
    </row>
    <row r="248" spans="2:3" x14ac:dyDescent="0.25">
      <c r="B248" t="s">
        <v>650</v>
      </c>
      <c r="C248" t="s">
        <v>651</v>
      </c>
    </row>
    <row r="249" spans="2:3" x14ac:dyDescent="0.25">
      <c r="B249" t="s">
        <v>652</v>
      </c>
      <c r="C249" t="s">
        <v>653</v>
      </c>
    </row>
    <row r="250" spans="2:3" x14ac:dyDescent="0.25">
      <c r="B250" t="s">
        <v>654</v>
      </c>
      <c r="C250" t="s">
        <v>655</v>
      </c>
    </row>
    <row r="251" spans="2:3" x14ac:dyDescent="0.25">
      <c r="B251" t="s">
        <v>656</v>
      </c>
      <c r="C251" t="s">
        <v>657</v>
      </c>
    </row>
    <row r="252" spans="2:3" x14ac:dyDescent="0.25">
      <c r="B252" t="s">
        <v>658</v>
      </c>
      <c r="C252" t="s">
        <v>659</v>
      </c>
    </row>
    <row r="253" spans="2:3" x14ac:dyDescent="0.25">
      <c r="B253" t="s">
        <v>660</v>
      </c>
      <c r="C253" t="s">
        <v>661</v>
      </c>
    </row>
    <row r="254" spans="2:3" x14ac:dyDescent="0.25">
      <c r="B254" t="s">
        <v>662</v>
      </c>
      <c r="C254" t="s">
        <v>663</v>
      </c>
    </row>
    <row r="255" spans="2:3" x14ac:dyDescent="0.25">
      <c r="B255" t="s">
        <v>664</v>
      </c>
      <c r="C255" t="s">
        <v>665</v>
      </c>
    </row>
    <row r="256" spans="2:3" x14ac:dyDescent="0.25">
      <c r="B256" t="s">
        <v>666</v>
      </c>
      <c r="C256" t="s">
        <v>667</v>
      </c>
    </row>
    <row r="257" spans="2:3" x14ac:dyDescent="0.25">
      <c r="B257" t="s">
        <v>668</v>
      </c>
      <c r="C257" t="s">
        <v>669</v>
      </c>
    </row>
    <row r="258" spans="2:3" x14ac:dyDescent="0.25">
      <c r="B258" t="s">
        <v>670</v>
      </c>
      <c r="C258" t="s">
        <v>671</v>
      </c>
    </row>
    <row r="259" spans="2:3" x14ac:dyDescent="0.25">
      <c r="B259" t="s">
        <v>672</v>
      </c>
      <c r="C259" t="s">
        <v>673</v>
      </c>
    </row>
    <row r="260" spans="2:3" x14ac:dyDescent="0.25">
      <c r="B260" t="s">
        <v>674</v>
      </c>
      <c r="C260" t="s">
        <v>675</v>
      </c>
    </row>
    <row r="261" spans="2:3" x14ac:dyDescent="0.25">
      <c r="B261" t="s">
        <v>676</v>
      </c>
      <c r="C261" t="s">
        <v>677</v>
      </c>
    </row>
    <row r="262" spans="2:3" x14ac:dyDescent="0.25">
      <c r="B262" t="s">
        <v>678</v>
      </c>
      <c r="C262" t="s">
        <v>679</v>
      </c>
    </row>
    <row r="263" spans="2:3" x14ac:dyDescent="0.25">
      <c r="B263" t="s">
        <v>680</v>
      </c>
      <c r="C263" t="s">
        <v>681</v>
      </c>
    </row>
    <row r="264" spans="2:3" x14ac:dyDescent="0.25">
      <c r="B264" t="s">
        <v>682</v>
      </c>
      <c r="C264" t="s">
        <v>683</v>
      </c>
    </row>
    <row r="265" spans="2:3" x14ac:dyDescent="0.25">
      <c r="B265" t="s">
        <v>684</v>
      </c>
      <c r="C265" t="s">
        <v>685</v>
      </c>
    </row>
    <row r="266" spans="2:3" x14ac:dyDescent="0.25">
      <c r="B266" t="s">
        <v>686</v>
      </c>
      <c r="C266" t="s">
        <v>687</v>
      </c>
    </row>
    <row r="267" spans="2:3" x14ac:dyDescent="0.25">
      <c r="B267" t="s">
        <v>688</v>
      </c>
      <c r="C267" t="s">
        <v>689</v>
      </c>
    </row>
    <row r="268" spans="2:3" x14ac:dyDescent="0.25">
      <c r="B268" t="s">
        <v>690</v>
      </c>
      <c r="C268" t="s">
        <v>691</v>
      </c>
    </row>
    <row r="269" spans="2:3" x14ac:dyDescent="0.25">
      <c r="B269" t="s">
        <v>692</v>
      </c>
      <c r="C269" t="s">
        <v>693</v>
      </c>
    </row>
    <row r="270" spans="2:3" x14ac:dyDescent="0.25">
      <c r="B270" t="s">
        <v>694</v>
      </c>
      <c r="C270" t="s">
        <v>695</v>
      </c>
    </row>
    <row r="271" spans="2:3" x14ac:dyDescent="0.25">
      <c r="B271" t="s">
        <v>696</v>
      </c>
      <c r="C271" t="s">
        <v>697</v>
      </c>
    </row>
    <row r="272" spans="2:3" x14ac:dyDescent="0.25">
      <c r="B272" t="s">
        <v>698</v>
      </c>
      <c r="C272" t="s">
        <v>699</v>
      </c>
    </row>
    <row r="273" spans="2:3" x14ac:dyDescent="0.25">
      <c r="B273" t="s">
        <v>700</v>
      </c>
      <c r="C273" t="s">
        <v>701</v>
      </c>
    </row>
    <row r="274" spans="2:3" x14ac:dyDescent="0.25">
      <c r="B274" t="s">
        <v>702</v>
      </c>
      <c r="C274" t="s">
        <v>703</v>
      </c>
    </row>
    <row r="275" spans="2:3" x14ac:dyDescent="0.25">
      <c r="B275" t="s">
        <v>704</v>
      </c>
      <c r="C275" t="s">
        <v>705</v>
      </c>
    </row>
    <row r="276" spans="2:3" x14ac:dyDescent="0.25">
      <c r="B276" t="s">
        <v>706</v>
      </c>
      <c r="C276" t="s">
        <v>707</v>
      </c>
    </row>
    <row r="277" spans="2:3" x14ac:dyDescent="0.25">
      <c r="B277" t="s">
        <v>708</v>
      </c>
      <c r="C277" t="s">
        <v>709</v>
      </c>
    </row>
    <row r="278" spans="2:3" x14ac:dyDescent="0.25">
      <c r="B278" t="s">
        <v>710</v>
      </c>
      <c r="C278" t="s">
        <v>711</v>
      </c>
    </row>
    <row r="279" spans="2:3" x14ac:dyDescent="0.25">
      <c r="B279" t="s">
        <v>712</v>
      </c>
      <c r="C279" t="s">
        <v>713</v>
      </c>
    </row>
    <row r="280" spans="2:3" x14ac:dyDescent="0.25">
      <c r="B280" t="s">
        <v>714</v>
      </c>
      <c r="C280" t="s">
        <v>715</v>
      </c>
    </row>
    <row r="281" spans="2:3" x14ac:dyDescent="0.25">
      <c r="B281" t="s">
        <v>716</v>
      </c>
      <c r="C281" t="s">
        <v>717</v>
      </c>
    </row>
    <row r="282" spans="2:3" x14ac:dyDescent="0.25">
      <c r="B282" t="s">
        <v>718</v>
      </c>
      <c r="C282" t="s">
        <v>719</v>
      </c>
    </row>
    <row r="283" spans="2:3" x14ac:dyDescent="0.25">
      <c r="B283" t="s">
        <v>720</v>
      </c>
      <c r="C283" t="s">
        <v>721</v>
      </c>
    </row>
    <row r="284" spans="2:3" x14ac:dyDescent="0.25">
      <c r="B284" t="s">
        <v>722</v>
      </c>
      <c r="C284" t="s">
        <v>723</v>
      </c>
    </row>
    <row r="285" spans="2:3" x14ac:dyDescent="0.25">
      <c r="B285" t="s">
        <v>724</v>
      </c>
      <c r="C285" t="s">
        <v>725</v>
      </c>
    </row>
    <row r="286" spans="2:3" x14ac:dyDescent="0.25">
      <c r="B286" t="s">
        <v>726</v>
      </c>
      <c r="C286" t="s">
        <v>727</v>
      </c>
    </row>
    <row r="287" spans="2:3" x14ac:dyDescent="0.25">
      <c r="B287" t="s">
        <v>728</v>
      </c>
      <c r="C287" t="s">
        <v>729</v>
      </c>
    </row>
    <row r="288" spans="2:3" x14ac:dyDescent="0.25">
      <c r="B288" t="s">
        <v>730</v>
      </c>
      <c r="C288" t="s">
        <v>731</v>
      </c>
    </row>
    <row r="289" spans="2:3" x14ac:dyDescent="0.25">
      <c r="B289" t="s">
        <v>732</v>
      </c>
      <c r="C289" t="s">
        <v>733</v>
      </c>
    </row>
    <row r="290" spans="2:3" x14ac:dyDescent="0.25">
      <c r="B290" t="s">
        <v>734</v>
      </c>
      <c r="C290" t="s">
        <v>735</v>
      </c>
    </row>
    <row r="291" spans="2:3" x14ac:dyDescent="0.25">
      <c r="B291" t="s">
        <v>736</v>
      </c>
      <c r="C291" t="s">
        <v>737</v>
      </c>
    </row>
    <row r="292" spans="2:3" x14ac:dyDescent="0.25">
      <c r="B292" t="s">
        <v>738</v>
      </c>
      <c r="C292" t="s">
        <v>739</v>
      </c>
    </row>
    <row r="293" spans="2:3" x14ac:dyDescent="0.25">
      <c r="B293" t="s">
        <v>740</v>
      </c>
      <c r="C293" t="s">
        <v>741</v>
      </c>
    </row>
    <row r="294" spans="2:3" x14ac:dyDescent="0.25">
      <c r="B294" t="s">
        <v>742</v>
      </c>
      <c r="C294" t="s">
        <v>743</v>
      </c>
    </row>
    <row r="295" spans="2:3" x14ac:dyDescent="0.25">
      <c r="B295" t="s">
        <v>744</v>
      </c>
      <c r="C295" t="s">
        <v>745</v>
      </c>
    </row>
    <row r="296" spans="2:3" x14ac:dyDescent="0.25">
      <c r="B296" t="s">
        <v>746</v>
      </c>
      <c r="C296" t="s">
        <v>747</v>
      </c>
    </row>
    <row r="297" spans="2:3" x14ac:dyDescent="0.25">
      <c r="B297" t="s">
        <v>748</v>
      </c>
      <c r="C297" t="s">
        <v>749</v>
      </c>
    </row>
    <row r="298" spans="2:3" x14ac:dyDescent="0.25">
      <c r="B298" t="s">
        <v>750</v>
      </c>
      <c r="C298" t="s">
        <v>751</v>
      </c>
    </row>
    <row r="299" spans="2:3" x14ac:dyDescent="0.25">
      <c r="B299" t="s">
        <v>752</v>
      </c>
      <c r="C299" t="s">
        <v>753</v>
      </c>
    </row>
    <row r="300" spans="2:3" x14ac:dyDescent="0.25">
      <c r="B300" t="s">
        <v>754</v>
      </c>
      <c r="C300" t="s">
        <v>755</v>
      </c>
    </row>
    <row r="301" spans="2:3" x14ac:dyDescent="0.25">
      <c r="B301" t="s">
        <v>756</v>
      </c>
      <c r="C301" t="s">
        <v>757</v>
      </c>
    </row>
    <row r="302" spans="2:3" x14ac:dyDescent="0.25">
      <c r="B302" t="s">
        <v>758</v>
      </c>
      <c r="C302" t="s">
        <v>759</v>
      </c>
    </row>
    <row r="303" spans="2:3" x14ac:dyDescent="0.25">
      <c r="B303" t="s">
        <v>760</v>
      </c>
      <c r="C303" t="s">
        <v>761</v>
      </c>
    </row>
    <row r="304" spans="2:3" x14ac:dyDescent="0.25">
      <c r="B304" t="s">
        <v>762</v>
      </c>
      <c r="C304" t="s">
        <v>763</v>
      </c>
    </row>
    <row r="305" spans="2:3" x14ac:dyDescent="0.25">
      <c r="B305" t="s">
        <v>764</v>
      </c>
      <c r="C305" t="s">
        <v>765</v>
      </c>
    </row>
    <row r="306" spans="2:3" x14ac:dyDescent="0.25">
      <c r="B306" t="s">
        <v>766</v>
      </c>
      <c r="C306" t="s">
        <v>767</v>
      </c>
    </row>
    <row r="307" spans="2:3" x14ac:dyDescent="0.25">
      <c r="B307" t="s">
        <v>768</v>
      </c>
      <c r="C307" t="s">
        <v>769</v>
      </c>
    </row>
    <row r="308" spans="2:3" x14ac:dyDescent="0.25">
      <c r="B308" t="s">
        <v>770</v>
      </c>
      <c r="C308" t="s">
        <v>771</v>
      </c>
    </row>
    <row r="309" spans="2:3" x14ac:dyDescent="0.25">
      <c r="B309" t="s">
        <v>772</v>
      </c>
      <c r="C309" t="s">
        <v>773</v>
      </c>
    </row>
    <row r="310" spans="2:3" x14ac:dyDescent="0.25">
      <c r="B310" t="s">
        <v>774</v>
      </c>
      <c r="C310" t="s">
        <v>775</v>
      </c>
    </row>
    <row r="311" spans="2:3" x14ac:dyDescent="0.25">
      <c r="B311" t="s">
        <v>776</v>
      </c>
      <c r="C311" t="s">
        <v>777</v>
      </c>
    </row>
    <row r="312" spans="2:3" x14ac:dyDescent="0.25">
      <c r="B312" t="s">
        <v>778</v>
      </c>
      <c r="C312" t="s">
        <v>779</v>
      </c>
    </row>
    <row r="313" spans="2:3" x14ac:dyDescent="0.25">
      <c r="B313" t="s">
        <v>780</v>
      </c>
      <c r="C313" t="s">
        <v>781</v>
      </c>
    </row>
    <row r="314" spans="2:3" x14ac:dyDescent="0.25">
      <c r="B314" t="s">
        <v>782</v>
      </c>
      <c r="C314" t="s">
        <v>783</v>
      </c>
    </row>
    <row r="315" spans="2:3" x14ac:dyDescent="0.25">
      <c r="B315" t="s">
        <v>784</v>
      </c>
      <c r="C315" t="s">
        <v>785</v>
      </c>
    </row>
    <row r="316" spans="2:3" x14ac:dyDescent="0.25">
      <c r="B316" t="s">
        <v>786</v>
      </c>
      <c r="C316" t="s">
        <v>787</v>
      </c>
    </row>
    <row r="317" spans="2:3" x14ac:dyDescent="0.25">
      <c r="B317" t="s">
        <v>788</v>
      </c>
      <c r="C317" t="s">
        <v>789</v>
      </c>
    </row>
    <row r="318" spans="2:3" x14ac:dyDescent="0.25">
      <c r="B318" t="s">
        <v>790</v>
      </c>
      <c r="C318" t="s">
        <v>791</v>
      </c>
    </row>
    <row r="319" spans="2:3" x14ac:dyDescent="0.25">
      <c r="B319" t="s">
        <v>792</v>
      </c>
      <c r="C319" t="s">
        <v>793</v>
      </c>
    </row>
    <row r="320" spans="2:3" x14ac:dyDescent="0.25">
      <c r="B320" t="s">
        <v>794</v>
      </c>
      <c r="C320" t="s">
        <v>795</v>
      </c>
    </row>
    <row r="321" spans="2:3" x14ac:dyDescent="0.25">
      <c r="B321" t="s">
        <v>796</v>
      </c>
      <c r="C321" t="s">
        <v>797</v>
      </c>
    </row>
    <row r="322" spans="2:3" x14ac:dyDescent="0.25">
      <c r="B322" t="s">
        <v>798</v>
      </c>
      <c r="C322" t="s">
        <v>799</v>
      </c>
    </row>
    <row r="323" spans="2:3" x14ac:dyDescent="0.25">
      <c r="B323" t="s">
        <v>800</v>
      </c>
      <c r="C323" t="s">
        <v>801</v>
      </c>
    </row>
    <row r="324" spans="2:3" x14ac:dyDescent="0.25">
      <c r="B324" t="s">
        <v>802</v>
      </c>
      <c r="C324" t="s">
        <v>803</v>
      </c>
    </row>
    <row r="325" spans="2:3" x14ac:dyDescent="0.25">
      <c r="B325" t="s">
        <v>804</v>
      </c>
      <c r="C325" t="s">
        <v>805</v>
      </c>
    </row>
    <row r="326" spans="2:3" x14ac:dyDescent="0.25">
      <c r="B326" t="s">
        <v>806</v>
      </c>
      <c r="C326" t="s">
        <v>807</v>
      </c>
    </row>
    <row r="327" spans="2:3" x14ac:dyDescent="0.25">
      <c r="B327" t="s">
        <v>808</v>
      </c>
      <c r="C327" t="s">
        <v>809</v>
      </c>
    </row>
    <row r="328" spans="2:3" x14ac:dyDescent="0.25">
      <c r="B328" t="s">
        <v>810</v>
      </c>
      <c r="C328" t="s">
        <v>811</v>
      </c>
    </row>
    <row r="329" spans="2:3" x14ac:dyDescent="0.25">
      <c r="B329" t="s">
        <v>812</v>
      </c>
      <c r="C329" t="s">
        <v>813</v>
      </c>
    </row>
    <row r="330" spans="2:3" x14ac:dyDescent="0.25">
      <c r="B330" t="s">
        <v>814</v>
      </c>
      <c r="C330" t="s">
        <v>815</v>
      </c>
    </row>
    <row r="331" spans="2:3" x14ac:dyDescent="0.25">
      <c r="B331" t="s">
        <v>816</v>
      </c>
      <c r="C331" t="s">
        <v>817</v>
      </c>
    </row>
    <row r="332" spans="2:3" x14ac:dyDescent="0.25">
      <c r="B332" t="s">
        <v>818</v>
      </c>
      <c r="C332" t="s">
        <v>819</v>
      </c>
    </row>
    <row r="333" spans="2:3" x14ac:dyDescent="0.25">
      <c r="B333" t="s">
        <v>820</v>
      </c>
      <c r="C333" t="s">
        <v>821</v>
      </c>
    </row>
    <row r="334" spans="2:3" x14ac:dyDescent="0.25">
      <c r="B334" t="s">
        <v>822</v>
      </c>
      <c r="C334" t="s">
        <v>823</v>
      </c>
    </row>
    <row r="335" spans="2:3" x14ac:dyDescent="0.25">
      <c r="B335" t="s">
        <v>824</v>
      </c>
      <c r="C335" t="s">
        <v>825</v>
      </c>
    </row>
    <row r="336" spans="2:3" x14ac:dyDescent="0.25">
      <c r="B336" t="s">
        <v>826</v>
      </c>
      <c r="C336" t="s">
        <v>827</v>
      </c>
    </row>
    <row r="337" spans="2:3" x14ac:dyDescent="0.25">
      <c r="B337" t="s">
        <v>828</v>
      </c>
      <c r="C337" t="s">
        <v>829</v>
      </c>
    </row>
    <row r="338" spans="2:3" x14ac:dyDescent="0.25">
      <c r="B338" t="s">
        <v>830</v>
      </c>
      <c r="C338" t="s">
        <v>831</v>
      </c>
    </row>
    <row r="339" spans="2:3" x14ac:dyDescent="0.25">
      <c r="B339" t="s">
        <v>832</v>
      </c>
      <c r="C339" t="s">
        <v>833</v>
      </c>
    </row>
    <row r="340" spans="2:3" x14ac:dyDescent="0.25">
      <c r="B340" t="s">
        <v>834</v>
      </c>
      <c r="C340" t="s">
        <v>835</v>
      </c>
    </row>
    <row r="341" spans="2:3" x14ac:dyDescent="0.25">
      <c r="B341" t="s">
        <v>836</v>
      </c>
      <c r="C341" t="s">
        <v>837</v>
      </c>
    </row>
    <row r="342" spans="2:3" x14ac:dyDescent="0.25">
      <c r="B342" t="s">
        <v>838</v>
      </c>
      <c r="C342" t="s">
        <v>839</v>
      </c>
    </row>
    <row r="343" spans="2:3" x14ac:dyDescent="0.25">
      <c r="B343" t="s">
        <v>840</v>
      </c>
      <c r="C343" t="s">
        <v>841</v>
      </c>
    </row>
    <row r="344" spans="2:3" x14ac:dyDescent="0.25">
      <c r="B344" t="s">
        <v>842</v>
      </c>
      <c r="C344" t="s">
        <v>843</v>
      </c>
    </row>
    <row r="345" spans="2:3" x14ac:dyDescent="0.25">
      <c r="B345" t="s">
        <v>844</v>
      </c>
      <c r="C345" t="s">
        <v>845</v>
      </c>
    </row>
    <row r="346" spans="2:3" x14ac:dyDescent="0.25">
      <c r="B346" t="s">
        <v>846</v>
      </c>
      <c r="C346" t="s">
        <v>847</v>
      </c>
    </row>
    <row r="347" spans="2:3" x14ac:dyDescent="0.25">
      <c r="B347" t="s">
        <v>848</v>
      </c>
      <c r="C347" t="s">
        <v>849</v>
      </c>
    </row>
    <row r="348" spans="2:3" x14ac:dyDescent="0.25">
      <c r="B348" t="s">
        <v>850</v>
      </c>
      <c r="C348" t="s">
        <v>851</v>
      </c>
    </row>
    <row r="349" spans="2:3" x14ac:dyDescent="0.25">
      <c r="B349" t="s">
        <v>852</v>
      </c>
      <c r="C349" t="s">
        <v>853</v>
      </c>
    </row>
    <row r="350" spans="2:3" x14ac:dyDescent="0.25">
      <c r="B350" t="s">
        <v>854</v>
      </c>
      <c r="C350" t="s">
        <v>855</v>
      </c>
    </row>
    <row r="351" spans="2:3" x14ac:dyDescent="0.25">
      <c r="B351" t="s">
        <v>856</v>
      </c>
      <c r="C351" t="s">
        <v>857</v>
      </c>
    </row>
    <row r="352" spans="2:3" x14ac:dyDescent="0.25">
      <c r="B352" t="s">
        <v>858</v>
      </c>
      <c r="C352" t="s">
        <v>859</v>
      </c>
    </row>
    <row r="353" spans="2:3" x14ac:dyDescent="0.25">
      <c r="B353" t="s">
        <v>860</v>
      </c>
      <c r="C353" t="s">
        <v>861</v>
      </c>
    </row>
    <row r="354" spans="2:3" x14ac:dyDescent="0.25">
      <c r="B354" t="s">
        <v>862</v>
      </c>
      <c r="C354" t="s">
        <v>863</v>
      </c>
    </row>
    <row r="355" spans="2:3" x14ac:dyDescent="0.25">
      <c r="B355" t="s">
        <v>864</v>
      </c>
      <c r="C355" t="s">
        <v>865</v>
      </c>
    </row>
    <row r="356" spans="2:3" x14ac:dyDescent="0.25">
      <c r="B356" t="s">
        <v>866</v>
      </c>
      <c r="C356" t="s">
        <v>867</v>
      </c>
    </row>
    <row r="357" spans="2:3" x14ac:dyDescent="0.25">
      <c r="B357" t="s">
        <v>868</v>
      </c>
      <c r="C357" t="s">
        <v>869</v>
      </c>
    </row>
    <row r="358" spans="2:3" x14ac:dyDescent="0.25">
      <c r="B358" t="s">
        <v>870</v>
      </c>
      <c r="C358" t="s">
        <v>871</v>
      </c>
    </row>
    <row r="359" spans="2:3" x14ac:dyDescent="0.25">
      <c r="B359" t="s">
        <v>872</v>
      </c>
      <c r="C359" t="s">
        <v>873</v>
      </c>
    </row>
    <row r="360" spans="2:3" x14ac:dyDescent="0.25">
      <c r="B360" t="s">
        <v>874</v>
      </c>
      <c r="C360" t="s">
        <v>875</v>
      </c>
    </row>
    <row r="361" spans="2:3" x14ac:dyDescent="0.25">
      <c r="B361" t="s">
        <v>876</v>
      </c>
      <c r="C361" t="s">
        <v>877</v>
      </c>
    </row>
    <row r="362" spans="2:3" x14ac:dyDescent="0.25">
      <c r="B362" t="s">
        <v>878</v>
      </c>
      <c r="C362" t="s">
        <v>879</v>
      </c>
    </row>
    <row r="363" spans="2:3" x14ac:dyDescent="0.25">
      <c r="B363" t="s">
        <v>880</v>
      </c>
      <c r="C363" t="s">
        <v>881</v>
      </c>
    </row>
    <row r="364" spans="2:3" x14ac:dyDescent="0.25">
      <c r="B364" t="s">
        <v>882</v>
      </c>
      <c r="C364" t="s">
        <v>883</v>
      </c>
    </row>
    <row r="365" spans="2:3" x14ac:dyDescent="0.25">
      <c r="B365" t="s">
        <v>884</v>
      </c>
      <c r="C365" t="s">
        <v>885</v>
      </c>
    </row>
    <row r="366" spans="2:3" x14ac:dyDescent="0.25">
      <c r="B366" t="s">
        <v>886</v>
      </c>
      <c r="C366" t="s">
        <v>887</v>
      </c>
    </row>
    <row r="367" spans="2:3" x14ac:dyDescent="0.25">
      <c r="B367" t="s">
        <v>888</v>
      </c>
      <c r="C367" t="s">
        <v>889</v>
      </c>
    </row>
    <row r="368" spans="2:3" x14ac:dyDescent="0.25">
      <c r="B368" t="s">
        <v>890</v>
      </c>
      <c r="C368" t="s">
        <v>891</v>
      </c>
    </row>
    <row r="369" spans="2:3" x14ac:dyDescent="0.25">
      <c r="B369" t="s">
        <v>892</v>
      </c>
      <c r="C369" t="s">
        <v>893</v>
      </c>
    </row>
    <row r="370" spans="2:3" x14ac:dyDescent="0.25">
      <c r="B370" t="s">
        <v>894</v>
      </c>
      <c r="C370" t="s">
        <v>895</v>
      </c>
    </row>
    <row r="371" spans="2:3" x14ac:dyDescent="0.25">
      <c r="B371" t="s">
        <v>896</v>
      </c>
      <c r="C371" t="s">
        <v>897</v>
      </c>
    </row>
    <row r="372" spans="2:3" x14ac:dyDescent="0.25">
      <c r="B372" t="s">
        <v>898</v>
      </c>
      <c r="C372" t="s">
        <v>899</v>
      </c>
    </row>
    <row r="373" spans="2:3" x14ac:dyDescent="0.25">
      <c r="B373" t="s">
        <v>900</v>
      </c>
      <c r="C373" t="s">
        <v>901</v>
      </c>
    </row>
    <row r="374" spans="2:3" x14ac:dyDescent="0.25">
      <c r="B374" t="s">
        <v>902</v>
      </c>
      <c r="C374" t="s">
        <v>903</v>
      </c>
    </row>
    <row r="375" spans="2:3" x14ac:dyDescent="0.25">
      <c r="B375" t="s">
        <v>904</v>
      </c>
      <c r="C375" t="s">
        <v>905</v>
      </c>
    </row>
    <row r="376" spans="2:3" x14ac:dyDescent="0.25">
      <c r="B376" t="s">
        <v>906</v>
      </c>
      <c r="C376" t="s">
        <v>907</v>
      </c>
    </row>
    <row r="377" spans="2:3" x14ac:dyDescent="0.25">
      <c r="B377" t="s">
        <v>908</v>
      </c>
      <c r="C377" t="s">
        <v>909</v>
      </c>
    </row>
    <row r="378" spans="2:3" x14ac:dyDescent="0.25">
      <c r="B378" t="s">
        <v>910</v>
      </c>
      <c r="C378" t="s">
        <v>911</v>
      </c>
    </row>
    <row r="379" spans="2:3" x14ac:dyDescent="0.25">
      <c r="B379" t="s">
        <v>912</v>
      </c>
      <c r="C379" t="s">
        <v>913</v>
      </c>
    </row>
    <row r="380" spans="2:3" x14ac:dyDescent="0.25">
      <c r="B380" t="s">
        <v>914</v>
      </c>
      <c r="C380" t="s">
        <v>915</v>
      </c>
    </row>
    <row r="381" spans="2:3" x14ac:dyDescent="0.25">
      <c r="B381" t="s">
        <v>916</v>
      </c>
      <c r="C381" t="s">
        <v>917</v>
      </c>
    </row>
    <row r="382" spans="2:3" x14ac:dyDescent="0.25">
      <c r="B382" t="s">
        <v>918</v>
      </c>
      <c r="C382" t="s">
        <v>919</v>
      </c>
    </row>
    <row r="383" spans="2:3" x14ac:dyDescent="0.25">
      <c r="B383" t="s">
        <v>195</v>
      </c>
      <c r="C383" t="s">
        <v>920</v>
      </c>
    </row>
    <row r="384" spans="2:3" x14ac:dyDescent="0.25">
      <c r="B384" t="s">
        <v>921</v>
      </c>
      <c r="C384" t="s">
        <v>922</v>
      </c>
    </row>
    <row r="385" spans="2:3" x14ac:dyDescent="0.25">
      <c r="B385" t="s">
        <v>923</v>
      </c>
      <c r="C385" t="s">
        <v>924</v>
      </c>
    </row>
    <row r="386" spans="2:3" x14ac:dyDescent="0.25">
      <c r="B386" t="s">
        <v>925</v>
      </c>
      <c r="C386" t="s">
        <v>926</v>
      </c>
    </row>
    <row r="387" spans="2:3" x14ac:dyDescent="0.25">
      <c r="B387" t="s">
        <v>927</v>
      </c>
      <c r="C387" t="s">
        <v>928</v>
      </c>
    </row>
    <row r="388" spans="2:3" x14ac:dyDescent="0.25">
      <c r="B388" t="s">
        <v>929</v>
      </c>
      <c r="C388" t="s">
        <v>930</v>
      </c>
    </row>
    <row r="389" spans="2:3" x14ac:dyDescent="0.25">
      <c r="B389" t="s">
        <v>931</v>
      </c>
      <c r="C389" t="s">
        <v>932</v>
      </c>
    </row>
    <row r="390" spans="2:3" x14ac:dyDescent="0.25">
      <c r="B390" t="s">
        <v>933</v>
      </c>
      <c r="C390" t="s">
        <v>934</v>
      </c>
    </row>
    <row r="391" spans="2:3" x14ac:dyDescent="0.25">
      <c r="B391" t="s">
        <v>935</v>
      </c>
      <c r="C391" t="s">
        <v>312</v>
      </c>
    </row>
    <row r="392" spans="2:3" x14ac:dyDescent="0.25">
      <c r="B392" t="s">
        <v>936</v>
      </c>
      <c r="C392" t="s">
        <v>937</v>
      </c>
    </row>
    <row r="393" spans="2:3" x14ac:dyDescent="0.25">
      <c r="B393" t="s">
        <v>938</v>
      </c>
      <c r="C393" t="s">
        <v>939</v>
      </c>
    </row>
    <row r="394" spans="2:3" x14ac:dyDescent="0.25">
      <c r="B394" t="s">
        <v>940</v>
      </c>
      <c r="C394" t="s">
        <v>941</v>
      </c>
    </row>
    <row r="395" spans="2:3" x14ac:dyDescent="0.25">
      <c r="B395" t="s">
        <v>942</v>
      </c>
      <c r="C395" t="s">
        <v>943</v>
      </c>
    </row>
    <row r="396" spans="2:3" x14ac:dyDescent="0.25">
      <c r="B396" t="s">
        <v>944</v>
      </c>
      <c r="C396" t="s">
        <v>945</v>
      </c>
    </row>
    <row r="397" spans="2:3" x14ac:dyDescent="0.25">
      <c r="B397" t="s">
        <v>946</v>
      </c>
      <c r="C397" t="s">
        <v>947</v>
      </c>
    </row>
    <row r="398" spans="2:3" x14ac:dyDescent="0.25">
      <c r="B398" t="s">
        <v>948</v>
      </c>
      <c r="C398" t="s">
        <v>949</v>
      </c>
    </row>
    <row r="399" spans="2:3" x14ac:dyDescent="0.25">
      <c r="B399" t="s">
        <v>950</v>
      </c>
      <c r="C399" t="s">
        <v>951</v>
      </c>
    </row>
    <row r="400" spans="2:3" x14ac:dyDescent="0.25">
      <c r="B400" t="s">
        <v>952</v>
      </c>
      <c r="C400" t="s">
        <v>953</v>
      </c>
    </row>
    <row r="401" spans="2:3" x14ac:dyDescent="0.25">
      <c r="B401" t="s">
        <v>954</v>
      </c>
      <c r="C401" t="s">
        <v>955</v>
      </c>
    </row>
    <row r="402" spans="2:3" x14ac:dyDescent="0.25">
      <c r="B402" t="s">
        <v>956</v>
      </c>
      <c r="C402" t="s">
        <v>957</v>
      </c>
    </row>
    <row r="403" spans="2:3" x14ac:dyDescent="0.25">
      <c r="B403" t="s">
        <v>958</v>
      </c>
      <c r="C403" t="s">
        <v>959</v>
      </c>
    </row>
    <row r="404" spans="2:3" x14ac:dyDescent="0.25">
      <c r="B404" t="s">
        <v>960</v>
      </c>
      <c r="C404" t="s">
        <v>961</v>
      </c>
    </row>
    <row r="405" spans="2:3" x14ac:dyDescent="0.25">
      <c r="B405" t="s">
        <v>962</v>
      </c>
      <c r="C405" t="s">
        <v>963</v>
      </c>
    </row>
    <row r="406" spans="2:3" x14ac:dyDescent="0.25">
      <c r="B406" t="s">
        <v>964</v>
      </c>
      <c r="C406" t="s">
        <v>965</v>
      </c>
    </row>
    <row r="407" spans="2:3" x14ac:dyDescent="0.25">
      <c r="B407" t="s">
        <v>966</v>
      </c>
      <c r="C407" t="s">
        <v>967</v>
      </c>
    </row>
    <row r="408" spans="2:3" x14ac:dyDescent="0.25">
      <c r="B408" t="s">
        <v>968</v>
      </c>
      <c r="C408" t="s">
        <v>969</v>
      </c>
    </row>
    <row r="409" spans="2:3" x14ac:dyDescent="0.25">
      <c r="B409" t="s">
        <v>970</v>
      </c>
      <c r="C409" t="s">
        <v>971</v>
      </c>
    </row>
    <row r="410" spans="2:3" x14ac:dyDescent="0.25">
      <c r="B410" t="s">
        <v>972</v>
      </c>
      <c r="C410" t="s">
        <v>973</v>
      </c>
    </row>
    <row r="411" spans="2:3" x14ac:dyDescent="0.25">
      <c r="B411" t="s">
        <v>974</v>
      </c>
      <c r="C411" t="s">
        <v>975</v>
      </c>
    </row>
    <row r="412" spans="2:3" x14ac:dyDescent="0.25">
      <c r="B412" t="s">
        <v>976</v>
      </c>
      <c r="C412" t="s">
        <v>977</v>
      </c>
    </row>
    <row r="413" spans="2:3" x14ac:dyDescent="0.25">
      <c r="B413" t="s">
        <v>978</v>
      </c>
      <c r="C413" t="s">
        <v>979</v>
      </c>
    </row>
    <row r="414" spans="2:3" x14ac:dyDescent="0.25">
      <c r="B414" t="s">
        <v>980</v>
      </c>
      <c r="C414" t="s">
        <v>981</v>
      </c>
    </row>
    <row r="415" spans="2:3" x14ac:dyDescent="0.25">
      <c r="B415" t="s">
        <v>982</v>
      </c>
      <c r="C415" t="s">
        <v>983</v>
      </c>
    </row>
    <row r="416" spans="2:3" x14ac:dyDescent="0.25">
      <c r="B416" t="s">
        <v>984</v>
      </c>
      <c r="C416" t="s">
        <v>985</v>
      </c>
    </row>
    <row r="417" spans="2:3" x14ac:dyDescent="0.25">
      <c r="B417" t="s">
        <v>986</v>
      </c>
      <c r="C417" t="s">
        <v>987</v>
      </c>
    </row>
    <row r="418" spans="2:3" x14ac:dyDescent="0.25">
      <c r="B418" t="s">
        <v>988</v>
      </c>
      <c r="C418" t="s">
        <v>989</v>
      </c>
    </row>
    <row r="419" spans="2:3" x14ac:dyDescent="0.25">
      <c r="B419" t="s">
        <v>990</v>
      </c>
      <c r="C419" t="s">
        <v>991</v>
      </c>
    </row>
    <row r="420" spans="2:3" x14ac:dyDescent="0.25">
      <c r="B420" t="s">
        <v>992</v>
      </c>
      <c r="C420" t="s">
        <v>993</v>
      </c>
    </row>
    <row r="421" spans="2:3" x14ac:dyDescent="0.25">
      <c r="B421" t="s">
        <v>994</v>
      </c>
      <c r="C421" t="s">
        <v>995</v>
      </c>
    </row>
    <row r="422" spans="2:3" x14ac:dyDescent="0.25">
      <c r="B422" t="s">
        <v>996</v>
      </c>
      <c r="C422" t="s">
        <v>997</v>
      </c>
    </row>
    <row r="423" spans="2:3" x14ac:dyDescent="0.25">
      <c r="B423" t="s">
        <v>998</v>
      </c>
      <c r="C423" t="s">
        <v>999</v>
      </c>
    </row>
    <row r="424" spans="2:3" x14ac:dyDescent="0.25">
      <c r="B424" t="s">
        <v>1000</v>
      </c>
      <c r="C424" t="s">
        <v>1001</v>
      </c>
    </row>
    <row r="425" spans="2:3" x14ac:dyDescent="0.25">
      <c r="B425" t="s">
        <v>1002</v>
      </c>
      <c r="C425" t="s">
        <v>1003</v>
      </c>
    </row>
    <row r="426" spans="2:3" x14ac:dyDescent="0.25">
      <c r="B426" t="s">
        <v>1004</v>
      </c>
      <c r="C426" t="s">
        <v>1005</v>
      </c>
    </row>
    <row r="427" spans="2:3" x14ac:dyDescent="0.25">
      <c r="B427" t="s">
        <v>1006</v>
      </c>
      <c r="C427" t="s">
        <v>1007</v>
      </c>
    </row>
    <row r="428" spans="2:3" x14ac:dyDescent="0.25">
      <c r="B428" t="s">
        <v>1008</v>
      </c>
      <c r="C428" t="s">
        <v>1009</v>
      </c>
    </row>
    <row r="429" spans="2:3" x14ac:dyDescent="0.25">
      <c r="B429" t="s">
        <v>1010</v>
      </c>
      <c r="C429" t="s">
        <v>1011</v>
      </c>
    </row>
    <row r="430" spans="2:3" x14ac:dyDescent="0.25">
      <c r="B430" t="s">
        <v>1012</v>
      </c>
      <c r="C430" t="s">
        <v>1013</v>
      </c>
    </row>
    <row r="431" spans="2:3" x14ac:dyDescent="0.25">
      <c r="B431" t="s">
        <v>1014</v>
      </c>
      <c r="C431" t="s">
        <v>1015</v>
      </c>
    </row>
    <row r="432" spans="2:3" x14ac:dyDescent="0.25">
      <c r="B432" t="s">
        <v>1016</v>
      </c>
      <c r="C432" t="s">
        <v>1017</v>
      </c>
    </row>
    <row r="433" spans="2:3" x14ac:dyDescent="0.25">
      <c r="B433" t="s">
        <v>1018</v>
      </c>
      <c r="C433" t="s">
        <v>1019</v>
      </c>
    </row>
    <row r="434" spans="2:3" x14ac:dyDescent="0.25">
      <c r="B434" t="s">
        <v>1020</v>
      </c>
      <c r="C434" t="s">
        <v>1021</v>
      </c>
    </row>
    <row r="435" spans="2:3" x14ac:dyDescent="0.25">
      <c r="B435" t="s">
        <v>1022</v>
      </c>
      <c r="C435" t="s">
        <v>1023</v>
      </c>
    </row>
    <row r="436" spans="2:3" x14ac:dyDescent="0.25">
      <c r="B436" t="s">
        <v>1024</v>
      </c>
      <c r="C436" t="s">
        <v>1025</v>
      </c>
    </row>
    <row r="437" spans="2:3" x14ac:dyDescent="0.25">
      <c r="B437" t="s">
        <v>1026</v>
      </c>
      <c r="C437" t="s">
        <v>1027</v>
      </c>
    </row>
    <row r="438" spans="2:3" x14ac:dyDescent="0.25">
      <c r="B438" t="s">
        <v>1028</v>
      </c>
      <c r="C438" t="s">
        <v>1029</v>
      </c>
    </row>
    <row r="439" spans="2:3" x14ac:dyDescent="0.25">
      <c r="B439" t="s">
        <v>1030</v>
      </c>
      <c r="C439" t="s">
        <v>1031</v>
      </c>
    </row>
    <row r="440" spans="2:3" x14ac:dyDescent="0.25">
      <c r="B440" t="s">
        <v>1032</v>
      </c>
      <c r="C440" t="s">
        <v>1033</v>
      </c>
    </row>
    <row r="441" spans="2:3" x14ac:dyDescent="0.25">
      <c r="B441" t="s">
        <v>1034</v>
      </c>
      <c r="C441" t="s">
        <v>1035</v>
      </c>
    </row>
    <row r="442" spans="2:3" x14ac:dyDescent="0.25">
      <c r="B442" t="s">
        <v>1036</v>
      </c>
      <c r="C442" t="s">
        <v>1037</v>
      </c>
    </row>
    <row r="443" spans="2:3" x14ac:dyDescent="0.25">
      <c r="B443" t="s">
        <v>1038</v>
      </c>
      <c r="C443" t="s">
        <v>1039</v>
      </c>
    </row>
    <row r="444" spans="2:3" x14ac:dyDescent="0.25">
      <c r="B444" t="s">
        <v>1040</v>
      </c>
      <c r="C444" t="s">
        <v>1041</v>
      </c>
    </row>
    <row r="445" spans="2:3" x14ac:dyDescent="0.25">
      <c r="B445" t="s">
        <v>1042</v>
      </c>
      <c r="C445" t="s">
        <v>1043</v>
      </c>
    </row>
    <row r="446" spans="2:3" x14ac:dyDescent="0.25">
      <c r="B446" t="s">
        <v>1044</v>
      </c>
      <c r="C446" t="s">
        <v>1045</v>
      </c>
    </row>
    <row r="447" spans="2:3" x14ac:dyDescent="0.25">
      <c r="B447" t="s">
        <v>1046</v>
      </c>
      <c r="C447" t="s">
        <v>1047</v>
      </c>
    </row>
    <row r="448" spans="2:3" x14ac:dyDescent="0.25">
      <c r="B448" t="s">
        <v>1048</v>
      </c>
      <c r="C448" t="s">
        <v>1049</v>
      </c>
    </row>
    <row r="449" spans="2:3" x14ac:dyDescent="0.25">
      <c r="B449" t="s">
        <v>1050</v>
      </c>
      <c r="C449" t="s">
        <v>1051</v>
      </c>
    </row>
    <row r="450" spans="2:3" x14ac:dyDescent="0.25">
      <c r="B450" t="s">
        <v>1052</v>
      </c>
      <c r="C450" t="s">
        <v>1053</v>
      </c>
    </row>
    <row r="451" spans="2:3" x14ac:dyDescent="0.25">
      <c r="B451" t="s">
        <v>1054</v>
      </c>
      <c r="C451" t="s">
        <v>1055</v>
      </c>
    </row>
    <row r="452" spans="2:3" x14ac:dyDescent="0.25">
      <c r="B452" t="s">
        <v>1056</v>
      </c>
      <c r="C452" t="s">
        <v>1057</v>
      </c>
    </row>
    <row r="453" spans="2:3" x14ac:dyDescent="0.25">
      <c r="B453" t="s">
        <v>1058</v>
      </c>
      <c r="C453" t="s">
        <v>1059</v>
      </c>
    </row>
    <row r="454" spans="2:3" x14ac:dyDescent="0.25">
      <c r="B454" t="s">
        <v>1060</v>
      </c>
      <c r="C454" t="s">
        <v>1061</v>
      </c>
    </row>
    <row r="455" spans="2:3" x14ac:dyDescent="0.25">
      <c r="B455" t="s">
        <v>1062</v>
      </c>
      <c r="C455" t="s">
        <v>1063</v>
      </c>
    </row>
    <row r="456" spans="2:3" x14ac:dyDescent="0.25">
      <c r="B456" t="s">
        <v>1064</v>
      </c>
      <c r="C456" t="s">
        <v>1065</v>
      </c>
    </row>
    <row r="457" spans="2:3" x14ac:dyDescent="0.25">
      <c r="B457" t="s">
        <v>1066</v>
      </c>
      <c r="C457" t="s">
        <v>1067</v>
      </c>
    </row>
    <row r="458" spans="2:3" x14ac:dyDescent="0.25">
      <c r="B458" t="s">
        <v>1068</v>
      </c>
      <c r="C458" t="s">
        <v>1069</v>
      </c>
    </row>
    <row r="459" spans="2:3" x14ac:dyDescent="0.25">
      <c r="B459" t="s">
        <v>1070</v>
      </c>
      <c r="C459" t="s">
        <v>1071</v>
      </c>
    </row>
    <row r="460" spans="2:3" x14ac:dyDescent="0.25">
      <c r="B460" t="s">
        <v>1072</v>
      </c>
      <c r="C460" t="s">
        <v>1073</v>
      </c>
    </row>
    <row r="461" spans="2:3" x14ac:dyDescent="0.25">
      <c r="B461" t="s">
        <v>1074</v>
      </c>
      <c r="C461" t="s">
        <v>1075</v>
      </c>
    </row>
    <row r="462" spans="2:3" x14ac:dyDescent="0.25">
      <c r="B462" t="s">
        <v>1076</v>
      </c>
      <c r="C462" t="s">
        <v>1077</v>
      </c>
    </row>
    <row r="463" spans="2:3" x14ac:dyDescent="0.25">
      <c r="B463" t="s">
        <v>1078</v>
      </c>
      <c r="C463" t="s">
        <v>1079</v>
      </c>
    </row>
    <row r="464" spans="2:3" x14ac:dyDescent="0.25">
      <c r="B464" t="s">
        <v>1080</v>
      </c>
      <c r="C464" t="s">
        <v>1081</v>
      </c>
    </row>
    <row r="465" spans="2:3" x14ac:dyDescent="0.25">
      <c r="B465" t="s">
        <v>1082</v>
      </c>
      <c r="C465" t="s">
        <v>1083</v>
      </c>
    </row>
    <row r="466" spans="2:3" x14ac:dyDescent="0.25">
      <c r="B466" t="s">
        <v>1084</v>
      </c>
      <c r="C466" t="s">
        <v>1085</v>
      </c>
    </row>
    <row r="467" spans="2:3" x14ac:dyDescent="0.25">
      <c r="B467" t="s">
        <v>1086</v>
      </c>
      <c r="C467" t="s">
        <v>1087</v>
      </c>
    </row>
    <row r="468" spans="2:3" x14ac:dyDescent="0.25">
      <c r="B468" t="s">
        <v>1088</v>
      </c>
      <c r="C468" t="s">
        <v>1089</v>
      </c>
    </row>
    <row r="469" spans="2:3" x14ac:dyDescent="0.25">
      <c r="B469" t="s">
        <v>1090</v>
      </c>
      <c r="C469" t="s">
        <v>1091</v>
      </c>
    </row>
    <row r="470" spans="2:3" x14ac:dyDescent="0.25">
      <c r="B470" t="s">
        <v>1092</v>
      </c>
      <c r="C470" t="s">
        <v>1093</v>
      </c>
    </row>
    <row r="471" spans="2:3" x14ac:dyDescent="0.25">
      <c r="B471" t="s">
        <v>1094</v>
      </c>
      <c r="C471" t="s">
        <v>1095</v>
      </c>
    </row>
    <row r="472" spans="2:3" x14ac:dyDescent="0.25">
      <c r="B472" t="s">
        <v>1096</v>
      </c>
      <c r="C472" t="s">
        <v>1097</v>
      </c>
    </row>
    <row r="473" spans="2:3" x14ac:dyDescent="0.25">
      <c r="B473" t="s">
        <v>1098</v>
      </c>
      <c r="C473" t="s">
        <v>1099</v>
      </c>
    </row>
    <row r="474" spans="2:3" x14ac:dyDescent="0.25">
      <c r="B474" t="s">
        <v>1100</v>
      </c>
      <c r="C474" t="s">
        <v>1101</v>
      </c>
    </row>
    <row r="475" spans="2:3" x14ac:dyDescent="0.25">
      <c r="B475" t="s">
        <v>1102</v>
      </c>
      <c r="C475" t="s">
        <v>1103</v>
      </c>
    </row>
    <row r="476" spans="2:3" x14ac:dyDescent="0.25">
      <c r="B476" t="s">
        <v>1104</v>
      </c>
      <c r="C476" t="s">
        <v>1105</v>
      </c>
    </row>
    <row r="477" spans="2:3" x14ac:dyDescent="0.25">
      <c r="B477" t="s">
        <v>1106</v>
      </c>
      <c r="C477" t="s">
        <v>1107</v>
      </c>
    </row>
    <row r="478" spans="2:3" x14ac:dyDescent="0.25">
      <c r="B478" t="s">
        <v>1108</v>
      </c>
      <c r="C478" t="s">
        <v>1109</v>
      </c>
    </row>
    <row r="479" spans="2:3" x14ac:dyDescent="0.25">
      <c r="B479" t="s">
        <v>1110</v>
      </c>
      <c r="C479" t="s">
        <v>1111</v>
      </c>
    </row>
    <row r="480" spans="2:3" x14ac:dyDescent="0.25">
      <c r="B480" t="s">
        <v>1112</v>
      </c>
      <c r="C480" t="s">
        <v>1113</v>
      </c>
    </row>
    <row r="481" spans="2:3" x14ac:dyDescent="0.25">
      <c r="B481" t="s">
        <v>1114</v>
      </c>
      <c r="C481" t="s">
        <v>1115</v>
      </c>
    </row>
    <row r="482" spans="2:3" x14ac:dyDescent="0.25">
      <c r="B482" t="s">
        <v>1116</v>
      </c>
      <c r="C482" t="s">
        <v>1117</v>
      </c>
    </row>
    <row r="483" spans="2:3" x14ac:dyDescent="0.25">
      <c r="B483" t="s">
        <v>1118</v>
      </c>
      <c r="C483" t="s">
        <v>1119</v>
      </c>
    </row>
    <row r="484" spans="2:3" x14ac:dyDescent="0.25">
      <c r="B484" t="s">
        <v>1120</v>
      </c>
      <c r="C484" t="s">
        <v>1121</v>
      </c>
    </row>
    <row r="485" spans="2:3" x14ac:dyDescent="0.25">
      <c r="B485" t="s">
        <v>1122</v>
      </c>
      <c r="C485" t="s">
        <v>1123</v>
      </c>
    </row>
    <row r="486" spans="2:3" x14ac:dyDescent="0.25">
      <c r="B486" t="s">
        <v>1124</v>
      </c>
      <c r="C486" t="s">
        <v>1125</v>
      </c>
    </row>
    <row r="487" spans="2:3" x14ac:dyDescent="0.25">
      <c r="B487" t="s">
        <v>1126</v>
      </c>
      <c r="C487" t="s">
        <v>1127</v>
      </c>
    </row>
    <row r="488" spans="2:3" x14ac:dyDescent="0.25">
      <c r="B488" t="s">
        <v>1128</v>
      </c>
      <c r="C488" t="s">
        <v>1129</v>
      </c>
    </row>
    <row r="489" spans="2:3" x14ac:dyDescent="0.25">
      <c r="B489" t="s">
        <v>1130</v>
      </c>
      <c r="C489" t="s">
        <v>1131</v>
      </c>
    </row>
    <row r="490" spans="2:3" x14ac:dyDescent="0.25">
      <c r="B490" t="s">
        <v>1132</v>
      </c>
      <c r="C490" t="s">
        <v>1133</v>
      </c>
    </row>
    <row r="491" spans="2:3" x14ac:dyDescent="0.25">
      <c r="B491" t="s">
        <v>1134</v>
      </c>
      <c r="C491" t="s">
        <v>1135</v>
      </c>
    </row>
    <row r="492" spans="2:3" x14ac:dyDescent="0.25">
      <c r="B492" t="s">
        <v>1136</v>
      </c>
      <c r="C492" t="s">
        <v>1137</v>
      </c>
    </row>
    <row r="493" spans="2:3" x14ac:dyDescent="0.25">
      <c r="B493" t="s">
        <v>1138</v>
      </c>
      <c r="C493" t="s">
        <v>1139</v>
      </c>
    </row>
    <row r="494" spans="2:3" x14ac:dyDescent="0.25">
      <c r="B494" t="s">
        <v>1140</v>
      </c>
      <c r="C494" t="s">
        <v>1141</v>
      </c>
    </row>
    <row r="495" spans="2:3" x14ac:dyDescent="0.25">
      <c r="B495" t="s">
        <v>1142</v>
      </c>
      <c r="C495" t="s">
        <v>1143</v>
      </c>
    </row>
    <row r="496" spans="2:3" x14ac:dyDescent="0.25">
      <c r="B496" t="s">
        <v>1144</v>
      </c>
      <c r="C496" t="s">
        <v>1145</v>
      </c>
    </row>
    <row r="497" spans="2:3" x14ac:dyDescent="0.25">
      <c r="B497" t="s">
        <v>1146</v>
      </c>
      <c r="C497" t="s">
        <v>1147</v>
      </c>
    </row>
    <row r="498" spans="2:3" x14ac:dyDescent="0.25">
      <c r="B498" t="s">
        <v>1148</v>
      </c>
      <c r="C498" t="s">
        <v>1149</v>
      </c>
    </row>
    <row r="499" spans="2:3" x14ac:dyDescent="0.25">
      <c r="B499" t="s">
        <v>1150</v>
      </c>
      <c r="C499" t="s">
        <v>1151</v>
      </c>
    </row>
    <row r="500" spans="2:3" x14ac:dyDescent="0.25">
      <c r="B500" t="s">
        <v>1152</v>
      </c>
      <c r="C500" t="s">
        <v>1153</v>
      </c>
    </row>
    <row r="501" spans="2:3" x14ac:dyDescent="0.25">
      <c r="B501" t="s">
        <v>1154</v>
      </c>
      <c r="C501" t="s">
        <v>1155</v>
      </c>
    </row>
    <row r="502" spans="2:3" x14ac:dyDescent="0.25">
      <c r="B502" t="s">
        <v>1156</v>
      </c>
      <c r="C502" t="s">
        <v>1157</v>
      </c>
    </row>
    <row r="503" spans="2:3" x14ac:dyDescent="0.25">
      <c r="B503" t="s">
        <v>1158</v>
      </c>
      <c r="C503" t="s">
        <v>1159</v>
      </c>
    </row>
    <row r="504" spans="2:3" x14ac:dyDescent="0.25">
      <c r="B504" t="s">
        <v>1160</v>
      </c>
      <c r="C504" t="s">
        <v>1161</v>
      </c>
    </row>
    <row r="505" spans="2:3" x14ac:dyDescent="0.25">
      <c r="B505" t="s">
        <v>1162</v>
      </c>
      <c r="C505" t="s">
        <v>1163</v>
      </c>
    </row>
    <row r="506" spans="2:3" x14ac:dyDescent="0.25">
      <c r="B506" t="s">
        <v>1164</v>
      </c>
      <c r="C506" t="s">
        <v>1165</v>
      </c>
    </row>
    <row r="507" spans="2:3" x14ac:dyDescent="0.25">
      <c r="B507" t="s">
        <v>1166</v>
      </c>
      <c r="C507" t="s">
        <v>1167</v>
      </c>
    </row>
    <row r="508" spans="2:3" x14ac:dyDescent="0.25">
      <c r="B508" t="s">
        <v>1168</v>
      </c>
      <c r="C508" t="s">
        <v>1169</v>
      </c>
    </row>
    <row r="509" spans="2:3" x14ac:dyDescent="0.25">
      <c r="B509" t="s">
        <v>1170</v>
      </c>
      <c r="C509" t="s">
        <v>1171</v>
      </c>
    </row>
    <row r="510" spans="2:3" x14ac:dyDescent="0.25">
      <c r="B510" t="s">
        <v>1172</v>
      </c>
      <c r="C510" t="s">
        <v>1173</v>
      </c>
    </row>
    <row r="511" spans="2:3" x14ac:dyDescent="0.25">
      <c r="B511" t="s">
        <v>1174</v>
      </c>
      <c r="C511" t="s">
        <v>1175</v>
      </c>
    </row>
    <row r="512" spans="2:3" x14ac:dyDescent="0.25">
      <c r="B512" t="s">
        <v>1176</v>
      </c>
      <c r="C512" t="s">
        <v>1177</v>
      </c>
    </row>
    <row r="513" spans="2:3" x14ac:dyDescent="0.25">
      <c r="B513" t="s">
        <v>1178</v>
      </c>
      <c r="C513" t="s">
        <v>1179</v>
      </c>
    </row>
    <row r="514" spans="2:3" x14ac:dyDescent="0.25">
      <c r="B514" t="s">
        <v>1180</v>
      </c>
      <c r="C514" t="s">
        <v>1181</v>
      </c>
    </row>
    <row r="515" spans="2:3" x14ac:dyDescent="0.25">
      <c r="B515" t="s">
        <v>1182</v>
      </c>
      <c r="C515" t="s">
        <v>1183</v>
      </c>
    </row>
    <row r="516" spans="2:3" x14ac:dyDescent="0.25">
      <c r="B516" t="s">
        <v>1184</v>
      </c>
      <c r="C516" t="s">
        <v>1185</v>
      </c>
    </row>
    <row r="517" spans="2:3" x14ac:dyDescent="0.25">
      <c r="B517" t="s">
        <v>1186</v>
      </c>
      <c r="C517" t="s">
        <v>1187</v>
      </c>
    </row>
    <row r="518" spans="2:3" x14ac:dyDescent="0.25">
      <c r="B518" t="s">
        <v>1188</v>
      </c>
      <c r="C518" t="s">
        <v>1189</v>
      </c>
    </row>
    <row r="519" spans="2:3" x14ac:dyDescent="0.25">
      <c r="B519" t="s">
        <v>1190</v>
      </c>
      <c r="C519" t="s">
        <v>1191</v>
      </c>
    </row>
    <row r="520" spans="2:3" x14ac:dyDescent="0.25">
      <c r="B520" t="s">
        <v>1192</v>
      </c>
      <c r="C520" t="s">
        <v>1193</v>
      </c>
    </row>
    <row r="521" spans="2:3" x14ac:dyDescent="0.25">
      <c r="B521" t="s">
        <v>1194</v>
      </c>
      <c r="C521" t="s">
        <v>1195</v>
      </c>
    </row>
    <row r="522" spans="2:3" x14ac:dyDescent="0.25">
      <c r="B522" t="s">
        <v>1196</v>
      </c>
      <c r="C522" t="s">
        <v>1197</v>
      </c>
    </row>
    <row r="523" spans="2:3" x14ac:dyDescent="0.25">
      <c r="B523" t="s">
        <v>1198</v>
      </c>
      <c r="C523" t="s">
        <v>1199</v>
      </c>
    </row>
    <row r="524" spans="2:3" x14ac:dyDescent="0.25">
      <c r="B524" t="s">
        <v>1200</v>
      </c>
      <c r="C524" t="s">
        <v>1201</v>
      </c>
    </row>
    <row r="525" spans="2:3" x14ac:dyDescent="0.25">
      <c r="B525" t="s">
        <v>1202</v>
      </c>
      <c r="C525" t="s">
        <v>1203</v>
      </c>
    </row>
    <row r="526" spans="2:3" x14ac:dyDescent="0.25">
      <c r="B526" t="s">
        <v>1204</v>
      </c>
      <c r="C526" t="s">
        <v>1205</v>
      </c>
    </row>
    <row r="527" spans="2:3" x14ac:dyDescent="0.25">
      <c r="B527" t="s">
        <v>1206</v>
      </c>
      <c r="C527" t="s">
        <v>1207</v>
      </c>
    </row>
    <row r="528" spans="2:3" x14ac:dyDescent="0.25">
      <c r="B528" t="s">
        <v>1208</v>
      </c>
      <c r="C528" t="s">
        <v>1209</v>
      </c>
    </row>
    <row r="529" spans="2:3" x14ac:dyDescent="0.25">
      <c r="B529" t="s">
        <v>1210</v>
      </c>
      <c r="C529" t="s">
        <v>1211</v>
      </c>
    </row>
    <row r="530" spans="2:3" x14ac:dyDescent="0.25">
      <c r="B530" t="s">
        <v>1212</v>
      </c>
      <c r="C530" t="s">
        <v>1213</v>
      </c>
    </row>
    <row r="531" spans="2:3" x14ac:dyDescent="0.25">
      <c r="B531" t="s">
        <v>1214</v>
      </c>
      <c r="C531" t="s">
        <v>1215</v>
      </c>
    </row>
    <row r="532" spans="2:3" x14ac:dyDescent="0.25">
      <c r="B532" t="s">
        <v>1216</v>
      </c>
      <c r="C532" t="s">
        <v>1217</v>
      </c>
    </row>
    <row r="533" spans="2:3" x14ac:dyDescent="0.25">
      <c r="B533" t="s">
        <v>1218</v>
      </c>
      <c r="C533" t="s">
        <v>1219</v>
      </c>
    </row>
    <row r="534" spans="2:3" x14ac:dyDescent="0.25">
      <c r="B534" t="s">
        <v>1220</v>
      </c>
      <c r="C534" t="s">
        <v>1221</v>
      </c>
    </row>
    <row r="535" spans="2:3" x14ac:dyDescent="0.25">
      <c r="B535" t="s">
        <v>1222</v>
      </c>
      <c r="C535" t="s">
        <v>1223</v>
      </c>
    </row>
    <row r="536" spans="2:3" x14ac:dyDescent="0.25">
      <c r="B536" t="s">
        <v>1224</v>
      </c>
      <c r="C536" t="s">
        <v>1225</v>
      </c>
    </row>
    <row r="537" spans="2:3" x14ac:dyDescent="0.25">
      <c r="B537" t="s">
        <v>1226</v>
      </c>
      <c r="C537" t="s">
        <v>1227</v>
      </c>
    </row>
    <row r="538" spans="2:3" x14ac:dyDescent="0.25">
      <c r="B538" t="s">
        <v>1228</v>
      </c>
      <c r="C538" t="s">
        <v>1229</v>
      </c>
    </row>
    <row r="539" spans="2:3" x14ac:dyDescent="0.25">
      <c r="B539" t="s">
        <v>1230</v>
      </c>
      <c r="C539" t="s">
        <v>1231</v>
      </c>
    </row>
    <row r="540" spans="2:3" x14ac:dyDescent="0.25">
      <c r="B540" t="s">
        <v>1232</v>
      </c>
      <c r="C540" t="s">
        <v>1233</v>
      </c>
    </row>
    <row r="541" spans="2:3" x14ac:dyDescent="0.25">
      <c r="B541" t="s">
        <v>1234</v>
      </c>
      <c r="C541" t="s">
        <v>1235</v>
      </c>
    </row>
    <row r="542" spans="2:3" x14ac:dyDescent="0.25">
      <c r="B542" t="s">
        <v>1236</v>
      </c>
      <c r="C542" t="s">
        <v>1237</v>
      </c>
    </row>
    <row r="543" spans="2:3" x14ac:dyDescent="0.25">
      <c r="B543" t="s">
        <v>1238</v>
      </c>
      <c r="C543" t="s">
        <v>1239</v>
      </c>
    </row>
    <row r="544" spans="2:3" x14ac:dyDescent="0.25">
      <c r="B544" t="s">
        <v>1240</v>
      </c>
      <c r="C544" t="s">
        <v>1241</v>
      </c>
    </row>
    <row r="545" spans="2:3" x14ac:dyDescent="0.25">
      <c r="B545" t="s">
        <v>1242</v>
      </c>
      <c r="C545" t="s">
        <v>1243</v>
      </c>
    </row>
    <row r="546" spans="2:3" x14ac:dyDescent="0.25">
      <c r="B546" t="s">
        <v>1244</v>
      </c>
      <c r="C546" t="s">
        <v>1245</v>
      </c>
    </row>
    <row r="547" spans="2:3" x14ac:dyDescent="0.25">
      <c r="B547" t="s">
        <v>1246</v>
      </c>
      <c r="C547" t="s">
        <v>1247</v>
      </c>
    </row>
    <row r="548" spans="2:3" x14ac:dyDescent="0.25">
      <c r="B548" t="s">
        <v>1248</v>
      </c>
      <c r="C548" t="s">
        <v>1249</v>
      </c>
    </row>
    <row r="549" spans="2:3" x14ac:dyDescent="0.25">
      <c r="B549" t="s">
        <v>1250</v>
      </c>
      <c r="C549" t="s">
        <v>1251</v>
      </c>
    </row>
    <row r="550" spans="2:3" x14ac:dyDescent="0.25">
      <c r="B550" t="s">
        <v>1252</v>
      </c>
      <c r="C550" t="s">
        <v>1253</v>
      </c>
    </row>
    <row r="551" spans="2:3" x14ac:dyDescent="0.25">
      <c r="B551" t="s">
        <v>1254</v>
      </c>
      <c r="C551" t="s">
        <v>1255</v>
      </c>
    </row>
    <row r="552" spans="2:3" x14ac:dyDescent="0.25">
      <c r="B552" t="s">
        <v>1256</v>
      </c>
      <c r="C552" t="s">
        <v>1257</v>
      </c>
    </row>
    <row r="553" spans="2:3" x14ac:dyDescent="0.25">
      <c r="B553" t="s">
        <v>1258</v>
      </c>
      <c r="C553" t="s">
        <v>1259</v>
      </c>
    </row>
    <row r="554" spans="2:3" x14ac:dyDescent="0.25">
      <c r="B554" t="s">
        <v>1260</v>
      </c>
      <c r="C554" t="s">
        <v>1261</v>
      </c>
    </row>
    <row r="555" spans="2:3" x14ac:dyDescent="0.25">
      <c r="B555" t="s">
        <v>1262</v>
      </c>
      <c r="C555" t="s">
        <v>1263</v>
      </c>
    </row>
    <row r="556" spans="2:3" x14ac:dyDescent="0.25">
      <c r="B556" t="s">
        <v>1264</v>
      </c>
      <c r="C556" t="s">
        <v>1265</v>
      </c>
    </row>
    <row r="557" spans="2:3" x14ac:dyDescent="0.25">
      <c r="B557" t="s">
        <v>1266</v>
      </c>
      <c r="C557" t="s">
        <v>1267</v>
      </c>
    </row>
    <row r="558" spans="2:3" x14ac:dyDescent="0.25">
      <c r="B558" t="s">
        <v>1268</v>
      </c>
      <c r="C558" t="s">
        <v>1269</v>
      </c>
    </row>
    <row r="559" spans="2:3" x14ac:dyDescent="0.25">
      <c r="B559" t="s">
        <v>1270</v>
      </c>
      <c r="C559" t="s">
        <v>1271</v>
      </c>
    </row>
    <row r="560" spans="2:3" x14ac:dyDescent="0.25">
      <c r="B560" t="s">
        <v>1272</v>
      </c>
      <c r="C560" t="s">
        <v>1273</v>
      </c>
    </row>
    <row r="561" spans="2:3" x14ac:dyDescent="0.25">
      <c r="B561" t="s">
        <v>1274</v>
      </c>
      <c r="C561" t="s">
        <v>1275</v>
      </c>
    </row>
    <row r="562" spans="2:3" x14ac:dyDescent="0.25">
      <c r="B562" t="s">
        <v>1276</v>
      </c>
      <c r="C562" t="s">
        <v>1277</v>
      </c>
    </row>
    <row r="563" spans="2:3" x14ac:dyDescent="0.25">
      <c r="B563" t="s">
        <v>1278</v>
      </c>
      <c r="C563" t="s">
        <v>1279</v>
      </c>
    </row>
    <row r="564" spans="2:3" x14ac:dyDescent="0.25">
      <c r="B564" t="s">
        <v>1280</v>
      </c>
      <c r="C564" t="s">
        <v>1281</v>
      </c>
    </row>
    <row r="565" spans="2:3" x14ac:dyDescent="0.25">
      <c r="B565" t="s">
        <v>1282</v>
      </c>
      <c r="C565" t="s">
        <v>1283</v>
      </c>
    </row>
    <row r="566" spans="2:3" x14ac:dyDescent="0.25">
      <c r="B566" t="s">
        <v>1284</v>
      </c>
      <c r="C566" t="s">
        <v>1285</v>
      </c>
    </row>
    <row r="567" spans="2:3" x14ac:dyDescent="0.25">
      <c r="B567" t="s">
        <v>1286</v>
      </c>
      <c r="C567" t="s">
        <v>1287</v>
      </c>
    </row>
    <row r="568" spans="2:3" x14ac:dyDescent="0.25">
      <c r="B568" t="s">
        <v>1288</v>
      </c>
      <c r="C568" t="s">
        <v>1289</v>
      </c>
    </row>
    <row r="569" spans="2:3" x14ac:dyDescent="0.25">
      <c r="B569" t="s">
        <v>1290</v>
      </c>
      <c r="C569" t="s">
        <v>1291</v>
      </c>
    </row>
    <row r="570" spans="2:3" x14ac:dyDescent="0.25">
      <c r="B570" t="s">
        <v>1292</v>
      </c>
      <c r="C570" t="s">
        <v>286</v>
      </c>
    </row>
    <row r="571" spans="2:3" x14ac:dyDescent="0.25">
      <c r="B571" t="s">
        <v>1293</v>
      </c>
      <c r="C571" t="s">
        <v>1294</v>
      </c>
    </row>
    <row r="572" spans="2:3" x14ac:dyDescent="0.25">
      <c r="B572" t="s">
        <v>1295</v>
      </c>
      <c r="C572" t="s">
        <v>1296</v>
      </c>
    </row>
    <row r="573" spans="2:3" x14ac:dyDescent="0.25">
      <c r="B573" t="s">
        <v>1297</v>
      </c>
      <c r="C573" t="s">
        <v>1298</v>
      </c>
    </row>
    <row r="574" spans="2:3" x14ac:dyDescent="0.25">
      <c r="B574" t="s">
        <v>1299</v>
      </c>
      <c r="C574" t="s">
        <v>1300</v>
      </c>
    </row>
    <row r="575" spans="2:3" x14ac:dyDescent="0.25">
      <c r="B575" t="s">
        <v>1301</v>
      </c>
      <c r="C575" t="s">
        <v>1302</v>
      </c>
    </row>
    <row r="576" spans="2:3" x14ac:dyDescent="0.25">
      <c r="B576" t="s">
        <v>1303</v>
      </c>
      <c r="C576" t="s">
        <v>1304</v>
      </c>
    </row>
    <row r="577" spans="2:3" x14ac:dyDescent="0.25">
      <c r="B577" t="s">
        <v>1305</v>
      </c>
      <c r="C577" t="s">
        <v>1306</v>
      </c>
    </row>
    <row r="578" spans="2:3" x14ac:dyDescent="0.25">
      <c r="B578" t="s">
        <v>1307</v>
      </c>
      <c r="C578" t="s">
        <v>1308</v>
      </c>
    </row>
    <row r="579" spans="2:3" x14ac:dyDescent="0.25">
      <c r="B579" t="s">
        <v>1309</v>
      </c>
      <c r="C579" t="s">
        <v>1310</v>
      </c>
    </row>
    <row r="580" spans="2:3" x14ac:dyDescent="0.25">
      <c r="B580" t="s">
        <v>1311</v>
      </c>
      <c r="C580" t="s">
        <v>1312</v>
      </c>
    </row>
    <row r="581" spans="2:3" x14ac:dyDescent="0.25">
      <c r="B581" t="s">
        <v>1313</v>
      </c>
      <c r="C581" t="s">
        <v>1314</v>
      </c>
    </row>
    <row r="582" spans="2:3" x14ac:dyDescent="0.25">
      <c r="B582" t="s">
        <v>1315</v>
      </c>
      <c r="C582" t="s">
        <v>1316</v>
      </c>
    </row>
    <row r="583" spans="2:3" x14ac:dyDescent="0.25">
      <c r="B583" t="s">
        <v>1317</v>
      </c>
      <c r="C583" t="s">
        <v>1318</v>
      </c>
    </row>
    <row r="584" spans="2:3" x14ac:dyDescent="0.25">
      <c r="B584" t="s">
        <v>1319</v>
      </c>
      <c r="C584" t="s">
        <v>1320</v>
      </c>
    </row>
    <row r="585" spans="2:3" x14ac:dyDescent="0.25">
      <c r="B585" t="s">
        <v>1321</v>
      </c>
      <c r="C585" t="s">
        <v>1322</v>
      </c>
    </row>
    <row r="586" spans="2:3" x14ac:dyDescent="0.25">
      <c r="B586" t="s">
        <v>1323</v>
      </c>
      <c r="C586" t="s">
        <v>1324</v>
      </c>
    </row>
    <row r="587" spans="2:3" x14ac:dyDescent="0.25">
      <c r="B587" t="s">
        <v>1325</v>
      </c>
      <c r="C587" t="s">
        <v>1326</v>
      </c>
    </row>
    <row r="588" spans="2:3" x14ac:dyDescent="0.25">
      <c r="B588" t="s">
        <v>1327</v>
      </c>
      <c r="C588" t="s">
        <v>1328</v>
      </c>
    </row>
    <row r="589" spans="2:3" x14ac:dyDescent="0.25">
      <c r="B589" t="s">
        <v>1329</v>
      </c>
      <c r="C589" t="s">
        <v>1330</v>
      </c>
    </row>
    <row r="590" spans="2:3" x14ac:dyDescent="0.25">
      <c r="B590" t="s">
        <v>1331</v>
      </c>
      <c r="C590" t="s">
        <v>1332</v>
      </c>
    </row>
    <row r="591" spans="2:3" x14ac:dyDescent="0.25">
      <c r="B591" t="s">
        <v>1333</v>
      </c>
      <c r="C591" t="s">
        <v>1334</v>
      </c>
    </row>
    <row r="592" spans="2:3" x14ac:dyDescent="0.25">
      <c r="B592" t="s">
        <v>1335</v>
      </c>
      <c r="C592" t="s">
        <v>1336</v>
      </c>
    </row>
    <row r="593" spans="2:3" x14ac:dyDescent="0.25">
      <c r="B593" t="s">
        <v>1337</v>
      </c>
      <c r="C593" t="s">
        <v>1338</v>
      </c>
    </row>
    <row r="594" spans="2:3" x14ac:dyDescent="0.25">
      <c r="B594" t="s">
        <v>1339</v>
      </c>
      <c r="C594" t="s">
        <v>1340</v>
      </c>
    </row>
    <row r="595" spans="2:3" x14ac:dyDescent="0.25">
      <c r="B595" t="s">
        <v>1341</v>
      </c>
      <c r="C595" t="s">
        <v>1342</v>
      </c>
    </row>
    <row r="596" spans="2:3" x14ac:dyDescent="0.25">
      <c r="B596" t="s">
        <v>1343</v>
      </c>
      <c r="C596" t="s">
        <v>1344</v>
      </c>
    </row>
    <row r="597" spans="2:3" x14ac:dyDescent="0.25">
      <c r="B597" t="s">
        <v>1345</v>
      </c>
      <c r="C597" t="s">
        <v>1346</v>
      </c>
    </row>
    <row r="598" spans="2:3" x14ac:dyDescent="0.25">
      <c r="B598" t="s">
        <v>1347</v>
      </c>
      <c r="C598" t="s">
        <v>1348</v>
      </c>
    </row>
    <row r="599" spans="2:3" x14ac:dyDescent="0.25">
      <c r="B599" t="s">
        <v>1349</v>
      </c>
      <c r="C599" t="s">
        <v>1350</v>
      </c>
    </row>
    <row r="600" spans="2:3" x14ac:dyDescent="0.25">
      <c r="B600" t="s">
        <v>1351</v>
      </c>
      <c r="C600" t="s">
        <v>1352</v>
      </c>
    </row>
    <row r="601" spans="2:3" x14ac:dyDescent="0.25">
      <c r="B601" t="s">
        <v>1353</v>
      </c>
      <c r="C601" t="s">
        <v>1354</v>
      </c>
    </row>
    <row r="602" spans="2:3" x14ac:dyDescent="0.25">
      <c r="B602" t="s">
        <v>1355</v>
      </c>
      <c r="C602" t="s">
        <v>1356</v>
      </c>
    </row>
    <row r="603" spans="2:3" x14ac:dyDescent="0.25">
      <c r="B603" t="s">
        <v>1357</v>
      </c>
      <c r="C603" t="s">
        <v>1358</v>
      </c>
    </row>
    <row r="604" spans="2:3" x14ac:dyDescent="0.25">
      <c r="B604" t="s">
        <v>1359</v>
      </c>
      <c r="C604" t="s">
        <v>1360</v>
      </c>
    </row>
    <row r="605" spans="2:3" x14ac:dyDescent="0.25">
      <c r="B605" t="s">
        <v>1361</v>
      </c>
      <c r="C605" t="s">
        <v>1362</v>
      </c>
    </row>
    <row r="606" spans="2:3" x14ac:dyDescent="0.25">
      <c r="B606" t="s">
        <v>1363</v>
      </c>
      <c r="C606" t="s">
        <v>1364</v>
      </c>
    </row>
    <row r="607" spans="2:3" x14ac:dyDescent="0.25">
      <c r="B607" t="s">
        <v>1365</v>
      </c>
      <c r="C607" t="s">
        <v>1366</v>
      </c>
    </row>
    <row r="608" spans="2:3" x14ac:dyDescent="0.25">
      <c r="B608" t="s">
        <v>1367</v>
      </c>
      <c r="C608" t="s">
        <v>1368</v>
      </c>
    </row>
    <row r="609" spans="2:3" x14ac:dyDescent="0.25">
      <c r="B609" t="s">
        <v>1369</v>
      </c>
      <c r="C609" t="s">
        <v>1370</v>
      </c>
    </row>
    <row r="610" spans="2:3" x14ac:dyDescent="0.25">
      <c r="B610" t="s">
        <v>1371</v>
      </c>
      <c r="C610" t="s">
        <v>1372</v>
      </c>
    </row>
    <row r="611" spans="2:3" x14ac:dyDescent="0.25">
      <c r="B611" t="s">
        <v>1373</v>
      </c>
      <c r="C611" t="s">
        <v>1374</v>
      </c>
    </row>
    <row r="612" spans="2:3" x14ac:dyDescent="0.25">
      <c r="B612" t="s">
        <v>1375</v>
      </c>
      <c r="C612" t="s">
        <v>1376</v>
      </c>
    </row>
    <row r="613" spans="2:3" x14ac:dyDescent="0.25">
      <c r="B613" t="s">
        <v>1377</v>
      </c>
      <c r="C613" t="s">
        <v>1378</v>
      </c>
    </row>
    <row r="614" spans="2:3" x14ac:dyDescent="0.25">
      <c r="B614" t="s">
        <v>1379</v>
      </c>
      <c r="C614" t="s">
        <v>1380</v>
      </c>
    </row>
    <row r="615" spans="2:3" x14ac:dyDescent="0.25">
      <c r="B615" t="s">
        <v>1381</v>
      </c>
      <c r="C615" t="s">
        <v>1382</v>
      </c>
    </row>
    <row r="616" spans="2:3" x14ac:dyDescent="0.25">
      <c r="B616" t="s">
        <v>1383</v>
      </c>
      <c r="C616" t="s">
        <v>1384</v>
      </c>
    </row>
    <row r="617" spans="2:3" x14ac:dyDescent="0.25">
      <c r="B617" t="s">
        <v>1385</v>
      </c>
      <c r="C617" t="s">
        <v>1386</v>
      </c>
    </row>
    <row r="618" spans="2:3" x14ac:dyDescent="0.25">
      <c r="B618" t="s">
        <v>1387</v>
      </c>
      <c r="C618" t="s">
        <v>1388</v>
      </c>
    </row>
    <row r="619" spans="2:3" x14ac:dyDescent="0.25">
      <c r="B619" t="s">
        <v>1389</v>
      </c>
      <c r="C619" t="s">
        <v>1390</v>
      </c>
    </row>
    <row r="620" spans="2:3" x14ac:dyDescent="0.25">
      <c r="B620" t="s">
        <v>1391</v>
      </c>
      <c r="C620" t="s">
        <v>1392</v>
      </c>
    </row>
    <row r="621" spans="2:3" x14ac:dyDescent="0.25">
      <c r="B621" t="s">
        <v>1393</v>
      </c>
      <c r="C621" t="s">
        <v>1394</v>
      </c>
    </row>
    <row r="622" spans="2:3" x14ac:dyDescent="0.25">
      <c r="B622" t="s">
        <v>1395</v>
      </c>
      <c r="C622" t="s">
        <v>1396</v>
      </c>
    </row>
    <row r="623" spans="2:3" x14ac:dyDescent="0.25">
      <c r="B623" t="s">
        <v>1397</v>
      </c>
      <c r="C623" t="s">
        <v>1398</v>
      </c>
    </row>
    <row r="624" spans="2:3" x14ac:dyDescent="0.25">
      <c r="B624" t="s">
        <v>1399</v>
      </c>
      <c r="C624" t="s">
        <v>1400</v>
      </c>
    </row>
    <row r="625" spans="2:3" x14ac:dyDescent="0.25">
      <c r="B625" t="s">
        <v>1401</v>
      </c>
      <c r="C625" t="s">
        <v>1402</v>
      </c>
    </row>
    <row r="626" spans="2:3" x14ac:dyDescent="0.25">
      <c r="B626" t="s">
        <v>1403</v>
      </c>
      <c r="C626" t="s">
        <v>1404</v>
      </c>
    </row>
    <row r="627" spans="2:3" x14ac:dyDescent="0.25">
      <c r="B627" t="s">
        <v>1405</v>
      </c>
      <c r="C627" t="s">
        <v>1406</v>
      </c>
    </row>
    <row r="628" spans="2:3" x14ac:dyDescent="0.25">
      <c r="B628" t="s">
        <v>1407</v>
      </c>
      <c r="C628" t="s">
        <v>1408</v>
      </c>
    </row>
    <row r="629" spans="2:3" x14ac:dyDescent="0.25">
      <c r="B629" t="s">
        <v>1409</v>
      </c>
      <c r="C629" t="s">
        <v>1410</v>
      </c>
    </row>
    <row r="630" spans="2:3" x14ac:dyDescent="0.25">
      <c r="B630" t="s">
        <v>1411</v>
      </c>
      <c r="C630" t="s">
        <v>1412</v>
      </c>
    </row>
    <row r="631" spans="2:3" x14ac:dyDescent="0.25">
      <c r="B631" t="s">
        <v>1413</v>
      </c>
      <c r="C631" t="s">
        <v>1414</v>
      </c>
    </row>
    <row r="632" spans="2:3" x14ac:dyDescent="0.25">
      <c r="B632" t="s">
        <v>1415</v>
      </c>
      <c r="C632" t="s">
        <v>1416</v>
      </c>
    </row>
    <row r="633" spans="2:3" x14ac:dyDescent="0.25">
      <c r="B633" t="s">
        <v>1417</v>
      </c>
      <c r="C633" t="s">
        <v>1418</v>
      </c>
    </row>
    <row r="634" spans="2:3" x14ac:dyDescent="0.25">
      <c r="B634" t="s">
        <v>1419</v>
      </c>
      <c r="C634" t="s">
        <v>1420</v>
      </c>
    </row>
    <row r="635" spans="2:3" x14ac:dyDescent="0.25">
      <c r="B635" t="s">
        <v>1421</v>
      </c>
      <c r="C635" t="s">
        <v>1422</v>
      </c>
    </row>
    <row r="636" spans="2:3" x14ac:dyDescent="0.25">
      <c r="B636" t="s">
        <v>1423</v>
      </c>
      <c r="C636" t="s">
        <v>1424</v>
      </c>
    </row>
    <row r="637" spans="2:3" x14ac:dyDescent="0.25">
      <c r="B637" t="s">
        <v>1425</v>
      </c>
      <c r="C637" t="s">
        <v>1426</v>
      </c>
    </row>
    <row r="638" spans="2:3" x14ac:dyDescent="0.25">
      <c r="B638" t="s">
        <v>1427</v>
      </c>
      <c r="C638" t="s">
        <v>1428</v>
      </c>
    </row>
    <row r="639" spans="2:3" x14ac:dyDescent="0.25">
      <c r="B639" t="s">
        <v>1429</v>
      </c>
      <c r="C639" t="s">
        <v>1430</v>
      </c>
    </row>
    <row r="640" spans="2:3" x14ac:dyDescent="0.25">
      <c r="B640" t="s">
        <v>1431</v>
      </c>
      <c r="C640" t="s">
        <v>1432</v>
      </c>
    </row>
    <row r="641" spans="2:3" x14ac:dyDescent="0.25">
      <c r="B641" t="s">
        <v>1433</v>
      </c>
      <c r="C641" t="s">
        <v>1434</v>
      </c>
    </row>
    <row r="642" spans="2:3" x14ac:dyDescent="0.25">
      <c r="B642" t="s">
        <v>1435</v>
      </c>
      <c r="C642" t="s">
        <v>1436</v>
      </c>
    </row>
    <row r="643" spans="2:3" x14ac:dyDescent="0.25">
      <c r="B643" t="s">
        <v>1437</v>
      </c>
      <c r="C643" t="s">
        <v>1438</v>
      </c>
    </row>
    <row r="644" spans="2:3" x14ac:dyDescent="0.25">
      <c r="B644" t="s">
        <v>1439</v>
      </c>
      <c r="C644" t="s">
        <v>1440</v>
      </c>
    </row>
    <row r="645" spans="2:3" x14ac:dyDescent="0.25">
      <c r="B645" t="s">
        <v>1441</v>
      </c>
      <c r="C645" t="s">
        <v>1442</v>
      </c>
    </row>
    <row r="646" spans="2:3" x14ac:dyDescent="0.25">
      <c r="B646" t="s">
        <v>1443</v>
      </c>
      <c r="C646" t="s">
        <v>1444</v>
      </c>
    </row>
    <row r="647" spans="2:3" x14ac:dyDescent="0.25">
      <c r="B647" t="s">
        <v>1445</v>
      </c>
      <c r="C647" t="s">
        <v>1446</v>
      </c>
    </row>
    <row r="648" spans="2:3" x14ac:dyDescent="0.25">
      <c r="B648" t="s">
        <v>1447</v>
      </c>
      <c r="C648" t="s">
        <v>1448</v>
      </c>
    </row>
    <row r="649" spans="2:3" x14ac:dyDescent="0.25">
      <c r="B649" t="s">
        <v>1449</v>
      </c>
      <c r="C649" t="s">
        <v>1450</v>
      </c>
    </row>
    <row r="650" spans="2:3" x14ac:dyDescent="0.25">
      <c r="B650" t="s">
        <v>1451</v>
      </c>
      <c r="C650" t="s">
        <v>1452</v>
      </c>
    </row>
    <row r="651" spans="2:3" x14ac:dyDescent="0.25">
      <c r="B651" t="s">
        <v>1453</v>
      </c>
      <c r="C651" t="s">
        <v>1454</v>
      </c>
    </row>
    <row r="652" spans="2:3" x14ac:dyDescent="0.25">
      <c r="B652" t="s">
        <v>1455</v>
      </c>
      <c r="C652" t="s">
        <v>1456</v>
      </c>
    </row>
    <row r="653" spans="2:3" x14ac:dyDescent="0.25">
      <c r="B653" t="s">
        <v>1457</v>
      </c>
      <c r="C653" t="s">
        <v>1458</v>
      </c>
    </row>
    <row r="654" spans="2:3" x14ac:dyDescent="0.25">
      <c r="B654" t="s">
        <v>1459</v>
      </c>
      <c r="C654" t="s">
        <v>1460</v>
      </c>
    </row>
    <row r="655" spans="2:3" x14ac:dyDescent="0.25">
      <c r="B655" t="s">
        <v>1461</v>
      </c>
      <c r="C655" t="s">
        <v>1462</v>
      </c>
    </row>
    <row r="656" spans="2:3" x14ac:dyDescent="0.25">
      <c r="B656" t="s">
        <v>1463</v>
      </c>
      <c r="C656" t="s">
        <v>1464</v>
      </c>
    </row>
    <row r="657" spans="2:3" x14ac:dyDescent="0.25">
      <c r="B657" t="s">
        <v>1465</v>
      </c>
      <c r="C657" t="s">
        <v>1466</v>
      </c>
    </row>
    <row r="658" spans="2:3" x14ac:dyDescent="0.25">
      <c r="B658" t="s">
        <v>1467</v>
      </c>
      <c r="C658" t="s">
        <v>1468</v>
      </c>
    </row>
    <row r="659" spans="2:3" x14ac:dyDescent="0.25">
      <c r="B659" t="s">
        <v>1469</v>
      </c>
      <c r="C659" t="s">
        <v>1470</v>
      </c>
    </row>
    <row r="660" spans="2:3" x14ac:dyDescent="0.25">
      <c r="B660" t="s">
        <v>1471</v>
      </c>
      <c r="C660" t="s">
        <v>1472</v>
      </c>
    </row>
    <row r="661" spans="2:3" x14ac:dyDescent="0.25">
      <c r="B661" t="s">
        <v>1473</v>
      </c>
      <c r="C661" t="s">
        <v>1474</v>
      </c>
    </row>
    <row r="662" spans="2:3" x14ac:dyDescent="0.25">
      <c r="B662" t="s">
        <v>1475</v>
      </c>
      <c r="C662" t="s">
        <v>1476</v>
      </c>
    </row>
    <row r="663" spans="2:3" x14ac:dyDescent="0.25">
      <c r="B663" t="s">
        <v>1477</v>
      </c>
      <c r="C663" t="s">
        <v>1478</v>
      </c>
    </row>
    <row r="664" spans="2:3" x14ac:dyDescent="0.25">
      <c r="B664" t="s">
        <v>1479</v>
      </c>
      <c r="C664" t="s">
        <v>1480</v>
      </c>
    </row>
    <row r="665" spans="2:3" x14ac:dyDescent="0.25">
      <c r="B665" t="s">
        <v>1481</v>
      </c>
      <c r="C665" t="s">
        <v>1482</v>
      </c>
    </row>
    <row r="666" spans="2:3" x14ac:dyDescent="0.25">
      <c r="B666" t="s">
        <v>1483</v>
      </c>
      <c r="C666" t="s">
        <v>1484</v>
      </c>
    </row>
    <row r="667" spans="2:3" x14ac:dyDescent="0.25">
      <c r="B667" t="s">
        <v>1485</v>
      </c>
      <c r="C667" t="s">
        <v>1486</v>
      </c>
    </row>
    <row r="668" spans="2:3" x14ac:dyDescent="0.25">
      <c r="B668" t="s">
        <v>1487</v>
      </c>
      <c r="C668" t="s">
        <v>1488</v>
      </c>
    </row>
    <row r="669" spans="2:3" x14ac:dyDescent="0.25">
      <c r="B669" t="s">
        <v>1489</v>
      </c>
      <c r="C669" t="s">
        <v>1490</v>
      </c>
    </row>
    <row r="670" spans="2:3" x14ac:dyDescent="0.25">
      <c r="B670" t="s">
        <v>1491</v>
      </c>
      <c r="C670" t="s">
        <v>1492</v>
      </c>
    </row>
    <row r="671" spans="2:3" x14ac:dyDescent="0.25">
      <c r="B671" t="s">
        <v>1493</v>
      </c>
      <c r="C671" t="s">
        <v>1494</v>
      </c>
    </row>
    <row r="672" spans="2:3" x14ac:dyDescent="0.25">
      <c r="B672" t="s">
        <v>1495</v>
      </c>
      <c r="C672" t="s">
        <v>1496</v>
      </c>
    </row>
    <row r="673" spans="2:3" x14ac:dyDescent="0.25">
      <c r="B673" t="s">
        <v>1497</v>
      </c>
      <c r="C673" t="s">
        <v>1498</v>
      </c>
    </row>
    <row r="674" spans="2:3" x14ac:dyDescent="0.25">
      <c r="B674" t="s">
        <v>1499</v>
      </c>
      <c r="C674" t="s">
        <v>1500</v>
      </c>
    </row>
    <row r="675" spans="2:3" x14ac:dyDescent="0.25">
      <c r="B675" t="s">
        <v>1501</v>
      </c>
      <c r="C675" t="s">
        <v>1502</v>
      </c>
    </row>
    <row r="676" spans="2:3" x14ac:dyDescent="0.25">
      <c r="B676" t="s">
        <v>1503</v>
      </c>
      <c r="C676" t="s">
        <v>1504</v>
      </c>
    </row>
    <row r="677" spans="2:3" x14ac:dyDescent="0.25">
      <c r="B677" t="s">
        <v>1505</v>
      </c>
      <c r="C677" t="s">
        <v>1506</v>
      </c>
    </row>
    <row r="678" spans="2:3" x14ac:dyDescent="0.25">
      <c r="B678" t="s">
        <v>1507</v>
      </c>
      <c r="C678" t="s">
        <v>1508</v>
      </c>
    </row>
    <row r="679" spans="2:3" x14ac:dyDescent="0.25">
      <c r="B679" t="s">
        <v>1509</v>
      </c>
      <c r="C679" t="s">
        <v>1510</v>
      </c>
    </row>
    <row r="680" spans="2:3" x14ac:dyDescent="0.25">
      <c r="B680" t="s">
        <v>1511</v>
      </c>
      <c r="C680" t="s">
        <v>1512</v>
      </c>
    </row>
    <row r="681" spans="2:3" x14ac:dyDescent="0.25">
      <c r="B681" t="s">
        <v>1513</v>
      </c>
      <c r="C681" t="s">
        <v>1514</v>
      </c>
    </row>
    <row r="682" spans="2:3" x14ac:dyDescent="0.25">
      <c r="B682" t="s">
        <v>1515</v>
      </c>
      <c r="C682" t="s">
        <v>1516</v>
      </c>
    </row>
    <row r="683" spans="2:3" x14ac:dyDescent="0.25">
      <c r="B683" t="s">
        <v>1517</v>
      </c>
      <c r="C683" t="s">
        <v>1518</v>
      </c>
    </row>
    <row r="684" spans="2:3" x14ac:dyDescent="0.25">
      <c r="B684" t="s">
        <v>1519</v>
      </c>
      <c r="C684" t="s">
        <v>1520</v>
      </c>
    </row>
    <row r="685" spans="2:3" x14ac:dyDescent="0.25">
      <c r="B685" t="s">
        <v>1521</v>
      </c>
      <c r="C685" t="s">
        <v>1522</v>
      </c>
    </row>
    <row r="686" spans="2:3" x14ac:dyDescent="0.25">
      <c r="B686" t="s">
        <v>1523</v>
      </c>
      <c r="C686" t="s">
        <v>1524</v>
      </c>
    </row>
    <row r="687" spans="2:3" x14ac:dyDescent="0.25">
      <c r="B687" t="s">
        <v>1525</v>
      </c>
      <c r="C687" t="s">
        <v>1526</v>
      </c>
    </row>
    <row r="688" spans="2:3" x14ac:dyDescent="0.25">
      <c r="B688" t="s">
        <v>1527</v>
      </c>
      <c r="C688" t="s">
        <v>1528</v>
      </c>
    </row>
    <row r="689" spans="2:3" x14ac:dyDescent="0.25">
      <c r="B689" t="s">
        <v>1529</v>
      </c>
      <c r="C689" t="s">
        <v>1530</v>
      </c>
    </row>
    <row r="690" spans="2:3" x14ac:dyDescent="0.25">
      <c r="B690" t="s">
        <v>1531</v>
      </c>
      <c r="C690" t="s">
        <v>1532</v>
      </c>
    </row>
    <row r="691" spans="2:3" x14ac:dyDescent="0.25">
      <c r="B691" t="s">
        <v>1533</v>
      </c>
      <c r="C691" t="s">
        <v>1534</v>
      </c>
    </row>
    <row r="692" spans="2:3" x14ac:dyDescent="0.25">
      <c r="B692" t="s">
        <v>1535</v>
      </c>
      <c r="C692" t="s">
        <v>1536</v>
      </c>
    </row>
    <row r="693" spans="2:3" x14ac:dyDescent="0.25">
      <c r="B693" t="s">
        <v>1537</v>
      </c>
      <c r="C693" t="s">
        <v>1538</v>
      </c>
    </row>
    <row r="694" spans="2:3" x14ac:dyDescent="0.25">
      <c r="B694" t="s">
        <v>1539</v>
      </c>
      <c r="C694" t="s">
        <v>1540</v>
      </c>
    </row>
    <row r="695" spans="2:3" x14ac:dyDescent="0.25">
      <c r="B695" t="s">
        <v>1541</v>
      </c>
      <c r="C695" t="s">
        <v>1542</v>
      </c>
    </row>
    <row r="696" spans="2:3" x14ac:dyDescent="0.25">
      <c r="B696" t="s">
        <v>1543</v>
      </c>
      <c r="C696" t="s">
        <v>1544</v>
      </c>
    </row>
    <row r="697" spans="2:3" x14ac:dyDescent="0.25">
      <c r="B697" t="s">
        <v>1545</v>
      </c>
      <c r="C697" t="s">
        <v>1546</v>
      </c>
    </row>
    <row r="698" spans="2:3" x14ac:dyDescent="0.25">
      <c r="B698" t="s">
        <v>1547</v>
      </c>
      <c r="C698" t="s">
        <v>1548</v>
      </c>
    </row>
    <row r="699" spans="2:3" x14ac:dyDescent="0.25">
      <c r="B699" t="s">
        <v>1549</v>
      </c>
      <c r="C699" t="s">
        <v>1550</v>
      </c>
    </row>
    <row r="700" spans="2:3" x14ac:dyDescent="0.25">
      <c r="B700" t="s">
        <v>1551</v>
      </c>
      <c r="C700" t="s">
        <v>1552</v>
      </c>
    </row>
    <row r="701" spans="2:3" x14ac:dyDescent="0.25">
      <c r="B701" t="s">
        <v>1553</v>
      </c>
      <c r="C701" t="s">
        <v>1554</v>
      </c>
    </row>
    <row r="702" spans="2:3" x14ac:dyDescent="0.25">
      <c r="B702" t="s">
        <v>1555</v>
      </c>
      <c r="C702" t="s">
        <v>1556</v>
      </c>
    </row>
    <row r="703" spans="2:3" x14ac:dyDescent="0.25">
      <c r="B703" t="s">
        <v>1557</v>
      </c>
      <c r="C703" t="s">
        <v>1558</v>
      </c>
    </row>
    <row r="704" spans="2:3" x14ac:dyDescent="0.25">
      <c r="B704" t="s">
        <v>1559</v>
      </c>
      <c r="C704" t="s">
        <v>1560</v>
      </c>
    </row>
    <row r="705" spans="2:3" x14ac:dyDescent="0.25">
      <c r="B705" t="s">
        <v>1561</v>
      </c>
      <c r="C705" t="s">
        <v>1562</v>
      </c>
    </row>
    <row r="706" spans="2:3" x14ac:dyDescent="0.25">
      <c r="B706" t="s">
        <v>1563</v>
      </c>
      <c r="C706" t="s">
        <v>1564</v>
      </c>
    </row>
    <row r="707" spans="2:3" x14ac:dyDescent="0.25">
      <c r="B707" t="s">
        <v>1565</v>
      </c>
      <c r="C707" t="s">
        <v>1566</v>
      </c>
    </row>
    <row r="708" spans="2:3" x14ac:dyDescent="0.25">
      <c r="B708" t="s">
        <v>1567</v>
      </c>
      <c r="C708" t="s">
        <v>1568</v>
      </c>
    </row>
    <row r="709" spans="2:3" x14ac:dyDescent="0.25">
      <c r="B709" t="s">
        <v>1569</v>
      </c>
      <c r="C709" t="s">
        <v>1570</v>
      </c>
    </row>
    <row r="710" spans="2:3" x14ac:dyDescent="0.25">
      <c r="B710" t="s">
        <v>1571</v>
      </c>
      <c r="C710" t="s">
        <v>1572</v>
      </c>
    </row>
    <row r="711" spans="2:3" x14ac:dyDescent="0.25">
      <c r="B711" t="s">
        <v>1573</v>
      </c>
      <c r="C711" t="s">
        <v>1574</v>
      </c>
    </row>
    <row r="712" spans="2:3" x14ac:dyDescent="0.25">
      <c r="B712" t="s">
        <v>1575</v>
      </c>
      <c r="C712" t="s">
        <v>1576</v>
      </c>
    </row>
    <row r="713" spans="2:3" x14ac:dyDescent="0.25">
      <c r="B713" t="s">
        <v>1577</v>
      </c>
      <c r="C713" t="s">
        <v>1578</v>
      </c>
    </row>
    <row r="714" spans="2:3" x14ac:dyDescent="0.25">
      <c r="B714" t="s">
        <v>1579</v>
      </c>
      <c r="C714" t="s">
        <v>1580</v>
      </c>
    </row>
    <row r="715" spans="2:3" x14ac:dyDescent="0.25">
      <c r="B715" t="s">
        <v>1581</v>
      </c>
      <c r="C715" t="s">
        <v>1582</v>
      </c>
    </row>
    <row r="716" spans="2:3" x14ac:dyDescent="0.25">
      <c r="B716" t="s">
        <v>1583</v>
      </c>
      <c r="C716" t="s">
        <v>1584</v>
      </c>
    </row>
    <row r="717" spans="2:3" x14ac:dyDescent="0.25">
      <c r="B717" t="s">
        <v>1585</v>
      </c>
      <c r="C717" t="s">
        <v>1586</v>
      </c>
    </row>
    <row r="718" spans="2:3" x14ac:dyDescent="0.25">
      <c r="B718" t="s">
        <v>1587</v>
      </c>
      <c r="C718" t="s">
        <v>1588</v>
      </c>
    </row>
    <row r="719" spans="2:3" x14ac:dyDescent="0.25">
      <c r="B719" t="s">
        <v>1589</v>
      </c>
      <c r="C719" t="s">
        <v>1590</v>
      </c>
    </row>
    <row r="720" spans="2:3" x14ac:dyDescent="0.25">
      <c r="B720" t="s">
        <v>1591</v>
      </c>
      <c r="C720" t="s">
        <v>1592</v>
      </c>
    </row>
    <row r="721" spans="2:3" x14ac:dyDescent="0.25">
      <c r="B721" t="s">
        <v>1593</v>
      </c>
      <c r="C721" t="s">
        <v>1594</v>
      </c>
    </row>
    <row r="722" spans="2:3" x14ac:dyDescent="0.25">
      <c r="B722" t="s">
        <v>1595</v>
      </c>
      <c r="C722" t="s">
        <v>1596</v>
      </c>
    </row>
    <row r="723" spans="2:3" x14ac:dyDescent="0.25">
      <c r="B723" t="s">
        <v>1597</v>
      </c>
      <c r="C723" t="s">
        <v>1598</v>
      </c>
    </row>
    <row r="724" spans="2:3" x14ac:dyDescent="0.25">
      <c r="B724" t="s">
        <v>1599</v>
      </c>
      <c r="C724" t="s">
        <v>1600</v>
      </c>
    </row>
    <row r="725" spans="2:3" x14ac:dyDescent="0.25">
      <c r="B725" t="s">
        <v>1601</v>
      </c>
      <c r="C725" t="s">
        <v>1602</v>
      </c>
    </row>
    <row r="726" spans="2:3" x14ac:dyDescent="0.25">
      <c r="B726" t="s">
        <v>1603</v>
      </c>
      <c r="C726" t="s">
        <v>1604</v>
      </c>
    </row>
    <row r="727" spans="2:3" x14ac:dyDescent="0.25">
      <c r="B727" t="s">
        <v>1605</v>
      </c>
      <c r="C727" t="s">
        <v>1606</v>
      </c>
    </row>
    <row r="728" spans="2:3" x14ac:dyDescent="0.25">
      <c r="B728" t="s">
        <v>1607</v>
      </c>
      <c r="C728" t="s">
        <v>1608</v>
      </c>
    </row>
    <row r="729" spans="2:3" x14ac:dyDescent="0.25">
      <c r="B729" t="s">
        <v>1609</v>
      </c>
      <c r="C729" t="s">
        <v>1610</v>
      </c>
    </row>
    <row r="730" spans="2:3" x14ac:dyDescent="0.25">
      <c r="B730" t="s">
        <v>1611</v>
      </c>
      <c r="C730" t="s">
        <v>1612</v>
      </c>
    </row>
    <row r="731" spans="2:3" x14ac:dyDescent="0.25">
      <c r="B731" t="s">
        <v>1613</v>
      </c>
      <c r="C731" t="s">
        <v>1614</v>
      </c>
    </row>
    <row r="732" spans="2:3" x14ac:dyDescent="0.25">
      <c r="B732" t="s">
        <v>1615</v>
      </c>
      <c r="C732" t="s">
        <v>1616</v>
      </c>
    </row>
    <row r="733" spans="2:3" x14ac:dyDescent="0.25">
      <c r="B733" t="s">
        <v>1617</v>
      </c>
      <c r="C733" t="s">
        <v>1618</v>
      </c>
    </row>
    <row r="734" spans="2:3" x14ac:dyDescent="0.25">
      <c r="B734" t="s">
        <v>1619</v>
      </c>
      <c r="C734" t="s">
        <v>1620</v>
      </c>
    </row>
    <row r="735" spans="2:3" x14ac:dyDescent="0.25">
      <c r="B735" t="s">
        <v>1621</v>
      </c>
      <c r="C735" t="s">
        <v>1622</v>
      </c>
    </row>
    <row r="736" spans="2:3" x14ac:dyDescent="0.25">
      <c r="B736" t="s">
        <v>1623</v>
      </c>
      <c r="C736" t="s">
        <v>1624</v>
      </c>
    </row>
    <row r="737" spans="2:3" x14ac:dyDescent="0.25">
      <c r="B737" t="s">
        <v>1625</v>
      </c>
      <c r="C737" t="s">
        <v>1626</v>
      </c>
    </row>
    <row r="738" spans="2:3" x14ac:dyDescent="0.25">
      <c r="B738" t="s">
        <v>1627</v>
      </c>
      <c r="C738" t="s">
        <v>1628</v>
      </c>
    </row>
    <row r="739" spans="2:3" x14ac:dyDescent="0.25">
      <c r="B739" t="s">
        <v>1629</v>
      </c>
      <c r="C739" t="s">
        <v>1630</v>
      </c>
    </row>
    <row r="740" spans="2:3" x14ac:dyDescent="0.25">
      <c r="B740" t="s">
        <v>1631</v>
      </c>
      <c r="C740" t="s">
        <v>1632</v>
      </c>
    </row>
    <row r="741" spans="2:3" x14ac:dyDescent="0.25">
      <c r="B741" t="s">
        <v>1633</v>
      </c>
      <c r="C741" t="s">
        <v>1634</v>
      </c>
    </row>
    <row r="742" spans="2:3" x14ac:dyDescent="0.25">
      <c r="B742" t="s">
        <v>1635</v>
      </c>
      <c r="C742" t="s">
        <v>1636</v>
      </c>
    </row>
    <row r="743" spans="2:3" x14ac:dyDescent="0.25">
      <c r="B743" t="s">
        <v>1637</v>
      </c>
      <c r="C743" t="s">
        <v>1638</v>
      </c>
    </row>
    <row r="744" spans="2:3" x14ac:dyDescent="0.25">
      <c r="B744" t="s">
        <v>1639</v>
      </c>
      <c r="C744" t="s">
        <v>1640</v>
      </c>
    </row>
    <row r="745" spans="2:3" x14ac:dyDescent="0.25">
      <c r="B745" t="s">
        <v>1641</v>
      </c>
      <c r="C745" t="s">
        <v>1642</v>
      </c>
    </row>
    <row r="746" spans="2:3" x14ac:dyDescent="0.25">
      <c r="B746" t="s">
        <v>1643</v>
      </c>
      <c r="C746" t="s">
        <v>1644</v>
      </c>
    </row>
    <row r="747" spans="2:3" x14ac:dyDescent="0.25">
      <c r="B747" t="s">
        <v>1645</v>
      </c>
      <c r="C747" t="s">
        <v>1646</v>
      </c>
    </row>
    <row r="748" spans="2:3" x14ac:dyDescent="0.25">
      <c r="B748" t="s">
        <v>1647</v>
      </c>
      <c r="C748" t="s">
        <v>1648</v>
      </c>
    </row>
    <row r="749" spans="2:3" x14ac:dyDescent="0.25">
      <c r="B749" t="s">
        <v>1649</v>
      </c>
      <c r="C749" t="s">
        <v>1650</v>
      </c>
    </row>
    <row r="750" spans="2:3" x14ac:dyDescent="0.25">
      <c r="B750" t="s">
        <v>1651</v>
      </c>
      <c r="C750" t="s">
        <v>1652</v>
      </c>
    </row>
    <row r="751" spans="2:3" x14ac:dyDescent="0.25">
      <c r="B751" t="s">
        <v>1653</v>
      </c>
      <c r="C751" t="s">
        <v>1654</v>
      </c>
    </row>
    <row r="752" spans="2:3" x14ac:dyDescent="0.25">
      <c r="B752" t="s">
        <v>1655</v>
      </c>
      <c r="C752" t="s">
        <v>1656</v>
      </c>
    </row>
    <row r="753" spans="2:3" x14ac:dyDescent="0.25">
      <c r="B753" t="s">
        <v>1657</v>
      </c>
      <c r="C753" t="s">
        <v>1658</v>
      </c>
    </row>
    <row r="754" spans="2:3" x14ac:dyDescent="0.25">
      <c r="B754" t="s">
        <v>1659</v>
      </c>
      <c r="C754" t="s">
        <v>1660</v>
      </c>
    </row>
    <row r="755" spans="2:3" x14ac:dyDescent="0.25">
      <c r="B755" t="s">
        <v>1661</v>
      </c>
      <c r="C755" t="s">
        <v>1662</v>
      </c>
    </row>
    <row r="756" spans="2:3" x14ac:dyDescent="0.25">
      <c r="B756" t="s">
        <v>1663</v>
      </c>
      <c r="C756" t="s">
        <v>1664</v>
      </c>
    </row>
    <row r="757" spans="2:3" x14ac:dyDescent="0.25">
      <c r="B757" t="s">
        <v>1665</v>
      </c>
      <c r="C757" t="s">
        <v>1666</v>
      </c>
    </row>
    <row r="758" spans="2:3" x14ac:dyDescent="0.25">
      <c r="B758" t="s">
        <v>1667</v>
      </c>
      <c r="C758" t="s">
        <v>1668</v>
      </c>
    </row>
    <row r="759" spans="2:3" x14ac:dyDescent="0.25">
      <c r="B759" t="s">
        <v>1669</v>
      </c>
      <c r="C759" t="s">
        <v>1670</v>
      </c>
    </row>
    <row r="760" spans="2:3" x14ac:dyDescent="0.25">
      <c r="B760" t="s">
        <v>1671</v>
      </c>
      <c r="C760" t="s">
        <v>1672</v>
      </c>
    </row>
    <row r="761" spans="2:3" x14ac:dyDescent="0.25">
      <c r="B761" t="s">
        <v>1673</v>
      </c>
      <c r="C761" t="s">
        <v>1674</v>
      </c>
    </row>
    <row r="762" spans="2:3" x14ac:dyDescent="0.25">
      <c r="B762" t="s">
        <v>1675</v>
      </c>
      <c r="C762" t="s">
        <v>1676</v>
      </c>
    </row>
    <row r="763" spans="2:3" x14ac:dyDescent="0.25">
      <c r="B763" t="s">
        <v>1677</v>
      </c>
      <c r="C763" t="s">
        <v>1678</v>
      </c>
    </row>
    <row r="764" spans="2:3" x14ac:dyDescent="0.25">
      <c r="B764" t="s">
        <v>1679</v>
      </c>
      <c r="C764" t="s">
        <v>1680</v>
      </c>
    </row>
    <row r="765" spans="2:3" x14ac:dyDescent="0.25">
      <c r="B765" t="s">
        <v>1681</v>
      </c>
      <c r="C765" t="s">
        <v>1682</v>
      </c>
    </row>
    <row r="766" spans="2:3" x14ac:dyDescent="0.25">
      <c r="B766" t="s">
        <v>1683</v>
      </c>
      <c r="C766" t="s">
        <v>1684</v>
      </c>
    </row>
    <row r="767" spans="2:3" x14ac:dyDescent="0.25">
      <c r="B767" t="s">
        <v>1685</v>
      </c>
      <c r="C767" t="s">
        <v>1686</v>
      </c>
    </row>
    <row r="768" spans="2:3" x14ac:dyDescent="0.25">
      <c r="B768" t="s">
        <v>1687</v>
      </c>
      <c r="C768" t="s">
        <v>1688</v>
      </c>
    </row>
    <row r="769" spans="2:3" x14ac:dyDescent="0.25">
      <c r="B769" t="s">
        <v>1689</v>
      </c>
      <c r="C769" t="s">
        <v>1690</v>
      </c>
    </row>
    <row r="770" spans="2:3" x14ac:dyDescent="0.25">
      <c r="B770" t="s">
        <v>1691</v>
      </c>
      <c r="C770" t="s">
        <v>1692</v>
      </c>
    </row>
    <row r="771" spans="2:3" x14ac:dyDescent="0.25">
      <c r="B771" t="s">
        <v>1693</v>
      </c>
      <c r="C771" t="s">
        <v>1694</v>
      </c>
    </row>
    <row r="772" spans="2:3" x14ac:dyDescent="0.25">
      <c r="B772" t="s">
        <v>1695</v>
      </c>
      <c r="C772" t="s">
        <v>1696</v>
      </c>
    </row>
    <row r="773" spans="2:3" x14ac:dyDescent="0.25">
      <c r="B773" t="s">
        <v>1697</v>
      </c>
      <c r="C773" t="s">
        <v>1698</v>
      </c>
    </row>
    <row r="774" spans="2:3" x14ac:dyDescent="0.25">
      <c r="B774" t="s">
        <v>1699</v>
      </c>
      <c r="C774" t="s">
        <v>1700</v>
      </c>
    </row>
    <row r="775" spans="2:3" x14ac:dyDescent="0.25">
      <c r="B775" t="s">
        <v>1701</v>
      </c>
      <c r="C775" t="s">
        <v>1702</v>
      </c>
    </row>
    <row r="776" spans="2:3" x14ac:dyDescent="0.25">
      <c r="B776" t="s">
        <v>1703</v>
      </c>
      <c r="C776" t="s">
        <v>1704</v>
      </c>
    </row>
    <row r="777" spans="2:3" x14ac:dyDescent="0.25">
      <c r="B777" t="s">
        <v>1705</v>
      </c>
      <c r="C777" t="s">
        <v>1706</v>
      </c>
    </row>
    <row r="778" spans="2:3" x14ac:dyDescent="0.25">
      <c r="B778" t="s">
        <v>1707</v>
      </c>
      <c r="C778" t="s">
        <v>1708</v>
      </c>
    </row>
    <row r="779" spans="2:3" x14ac:dyDescent="0.25">
      <c r="B779" t="s">
        <v>1709</v>
      </c>
      <c r="C779" t="s">
        <v>1710</v>
      </c>
    </row>
    <row r="780" spans="2:3" x14ac:dyDescent="0.25">
      <c r="B780" t="s">
        <v>1711</v>
      </c>
      <c r="C780" t="s">
        <v>1712</v>
      </c>
    </row>
    <row r="781" spans="2:3" x14ac:dyDescent="0.25">
      <c r="B781" t="s">
        <v>1713</v>
      </c>
      <c r="C781" t="s">
        <v>1714</v>
      </c>
    </row>
    <row r="782" spans="2:3" x14ac:dyDescent="0.25">
      <c r="B782" t="s">
        <v>1715</v>
      </c>
      <c r="C782" t="s">
        <v>1716</v>
      </c>
    </row>
    <row r="783" spans="2:3" x14ac:dyDescent="0.25">
      <c r="B783" t="s">
        <v>1717</v>
      </c>
      <c r="C783" t="s">
        <v>1718</v>
      </c>
    </row>
    <row r="784" spans="2:3" x14ac:dyDescent="0.25">
      <c r="B784" t="s">
        <v>1719</v>
      </c>
      <c r="C784" t="s">
        <v>1720</v>
      </c>
    </row>
    <row r="785" spans="2:3" x14ac:dyDescent="0.25">
      <c r="B785" t="s">
        <v>1721</v>
      </c>
      <c r="C785" t="s">
        <v>1722</v>
      </c>
    </row>
    <row r="786" spans="2:3" x14ac:dyDescent="0.25">
      <c r="B786" t="s">
        <v>1723</v>
      </c>
      <c r="C786" t="s">
        <v>1724</v>
      </c>
    </row>
    <row r="787" spans="2:3" x14ac:dyDescent="0.25">
      <c r="B787" t="s">
        <v>1725</v>
      </c>
      <c r="C787" t="s">
        <v>1726</v>
      </c>
    </row>
    <row r="788" spans="2:3" x14ac:dyDescent="0.25">
      <c r="B788" t="s">
        <v>1727</v>
      </c>
      <c r="C788" t="s">
        <v>1728</v>
      </c>
    </row>
    <row r="789" spans="2:3" x14ac:dyDescent="0.25">
      <c r="B789" t="s">
        <v>1729</v>
      </c>
      <c r="C789" t="s">
        <v>1730</v>
      </c>
    </row>
    <row r="790" spans="2:3" x14ac:dyDescent="0.25">
      <c r="B790" t="s">
        <v>1731</v>
      </c>
      <c r="C790" t="s">
        <v>1732</v>
      </c>
    </row>
    <row r="791" spans="2:3" x14ac:dyDescent="0.25">
      <c r="B791" t="s">
        <v>1733</v>
      </c>
      <c r="C791" t="s">
        <v>1734</v>
      </c>
    </row>
    <row r="792" spans="2:3" x14ac:dyDescent="0.25">
      <c r="B792" t="s">
        <v>1735</v>
      </c>
      <c r="C792" t="s">
        <v>1736</v>
      </c>
    </row>
    <row r="793" spans="2:3" x14ac:dyDescent="0.25">
      <c r="B793" t="s">
        <v>1737</v>
      </c>
      <c r="C793" t="s">
        <v>1738</v>
      </c>
    </row>
    <row r="794" spans="2:3" x14ac:dyDescent="0.25">
      <c r="B794" t="s">
        <v>1739</v>
      </c>
      <c r="C794" t="s">
        <v>1740</v>
      </c>
    </row>
    <row r="795" spans="2:3" x14ac:dyDescent="0.25">
      <c r="B795" t="s">
        <v>1741</v>
      </c>
      <c r="C795" t="s">
        <v>1742</v>
      </c>
    </row>
    <row r="796" spans="2:3" x14ac:dyDescent="0.25">
      <c r="B796" t="s">
        <v>1743</v>
      </c>
      <c r="C796" t="s">
        <v>1744</v>
      </c>
    </row>
    <row r="797" spans="2:3" x14ac:dyDescent="0.25">
      <c r="B797" t="s">
        <v>1745</v>
      </c>
      <c r="C797" t="s">
        <v>1746</v>
      </c>
    </row>
    <row r="798" spans="2:3" x14ac:dyDescent="0.25">
      <c r="B798" t="s">
        <v>1747</v>
      </c>
      <c r="C798" t="s">
        <v>1748</v>
      </c>
    </row>
    <row r="799" spans="2:3" x14ac:dyDescent="0.25">
      <c r="B799" t="s">
        <v>1749</v>
      </c>
      <c r="C799" t="s">
        <v>1750</v>
      </c>
    </row>
    <row r="800" spans="2:3" x14ac:dyDescent="0.25">
      <c r="B800" t="s">
        <v>1751</v>
      </c>
      <c r="C800" t="s">
        <v>1752</v>
      </c>
    </row>
    <row r="801" spans="2:3" x14ac:dyDescent="0.25">
      <c r="B801" t="s">
        <v>1753</v>
      </c>
      <c r="C801" t="s">
        <v>1754</v>
      </c>
    </row>
    <row r="802" spans="2:3" x14ac:dyDescent="0.25">
      <c r="B802" t="s">
        <v>1755</v>
      </c>
      <c r="C802" t="s">
        <v>1756</v>
      </c>
    </row>
    <row r="803" spans="2:3" x14ac:dyDescent="0.25">
      <c r="B803" t="s">
        <v>1757</v>
      </c>
      <c r="C803" t="s">
        <v>1758</v>
      </c>
    </row>
    <row r="804" spans="2:3" x14ac:dyDescent="0.25">
      <c r="B804" t="s">
        <v>1759</v>
      </c>
      <c r="C804" t="s">
        <v>1760</v>
      </c>
    </row>
    <row r="805" spans="2:3" x14ac:dyDescent="0.25">
      <c r="B805" t="s">
        <v>1761</v>
      </c>
      <c r="C805" t="s">
        <v>1710</v>
      </c>
    </row>
    <row r="806" spans="2:3" x14ac:dyDescent="0.25">
      <c r="B806" t="s">
        <v>1762</v>
      </c>
      <c r="C806" t="s">
        <v>1763</v>
      </c>
    </row>
    <row r="807" spans="2:3" x14ac:dyDescent="0.25">
      <c r="B807" t="s">
        <v>1764</v>
      </c>
      <c r="C807" t="s">
        <v>1765</v>
      </c>
    </row>
    <row r="808" spans="2:3" x14ac:dyDescent="0.25">
      <c r="B808" t="s">
        <v>1766</v>
      </c>
      <c r="C808" t="s">
        <v>1767</v>
      </c>
    </row>
    <row r="809" spans="2:3" x14ac:dyDescent="0.25">
      <c r="B809" t="s">
        <v>1768</v>
      </c>
      <c r="C809" t="s">
        <v>1769</v>
      </c>
    </row>
    <row r="810" spans="2:3" x14ac:dyDescent="0.25">
      <c r="B810" t="s">
        <v>1770</v>
      </c>
      <c r="C810" t="s">
        <v>1710</v>
      </c>
    </row>
    <row r="811" spans="2:3" x14ac:dyDescent="0.25">
      <c r="B811" t="s">
        <v>1771</v>
      </c>
      <c r="C811" t="s">
        <v>1772</v>
      </c>
    </row>
    <row r="812" spans="2:3" x14ac:dyDescent="0.25">
      <c r="B812" t="s">
        <v>1773</v>
      </c>
      <c r="C812" t="s">
        <v>1774</v>
      </c>
    </row>
    <row r="813" spans="2:3" x14ac:dyDescent="0.25">
      <c r="B813" t="s">
        <v>1775</v>
      </c>
      <c r="C813" t="s">
        <v>1776</v>
      </c>
    </row>
    <row r="814" spans="2:3" x14ac:dyDescent="0.25">
      <c r="B814" t="s">
        <v>1777</v>
      </c>
      <c r="C814" t="s">
        <v>1778</v>
      </c>
    </row>
    <row r="815" spans="2:3" x14ac:dyDescent="0.25">
      <c r="B815" t="s">
        <v>1779</v>
      </c>
      <c r="C815" t="s">
        <v>1780</v>
      </c>
    </row>
    <row r="816" spans="2:3" x14ac:dyDescent="0.25">
      <c r="B816" t="s">
        <v>1781</v>
      </c>
      <c r="C816" t="s">
        <v>1782</v>
      </c>
    </row>
    <row r="817" spans="2:3" x14ac:dyDescent="0.25">
      <c r="B817" t="s">
        <v>1783</v>
      </c>
      <c r="C817" t="s">
        <v>1710</v>
      </c>
    </row>
    <row r="818" spans="2:3" x14ac:dyDescent="0.25">
      <c r="B818" t="s">
        <v>1784</v>
      </c>
      <c r="C818" t="s">
        <v>1785</v>
      </c>
    </row>
    <row r="819" spans="2:3" x14ac:dyDescent="0.25">
      <c r="B819" t="s">
        <v>1786</v>
      </c>
      <c r="C819" t="s">
        <v>1787</v>
      </c>
    </row>
    <row r="820" spans="2:3" x14ac:dyDescent="0.25">
      <c r="B820" t="s">
        <v>1788</v>
      </c>
      <c r="C820" t="s">
        <v>1789</v>
      </c>
    </row>
    <row r="821" spans="2:3" x14ac:dyDescent="0.25">
      <c r="B821" t="s">
        <v>1790</v>
      </c>
      <c r="C821" t="s">
        <v>1791</v>
      </c>
    </row>
    <row r="822" spans="2:3" x14ac:dyDescent="0.25">
      <c r="B822" t="s">
        <v>1792</v>
      </c>
      <c r="C822" t="s">
        <v>1793</v>
      </c>
    </row>
    <row r="823" spans="2:3" x14ac:dyDescent="0.25">
      <c r="B823" t="s">
        <v>1794</v>
      </c>
      <c r="C823" t="s">
        <v>1795</v>
      </c>
    </row>
    <row r="824" spans="2:3" x14ac:dyDescent="0.25">
      <c r="B824" t="s">
        <v>1796</v>
      </c>
      <c r="C824" t="s">
        <v>1797</v>
      </c>
    </row>
    <row r="825" spans="2:3" x14ac:dyDescent="0.25">
      <c r="B825" t="s">
        <v>1798</v>
      </c>
      <c r="C825" t="s">
        <v>1799</v>
      </c>
    </row>
    <row r="826" spans="2:3" x14ac:dyDescent="0.25">
      <c r="B826" t="s">
        <v>1800</v>
      </c>
      <c r="C826" t="s">
        <v>1801</v>
      </c>
    </row>
    <row r="827" spans="2:3" x14ac:dyDescent="0.25">
      <c r="B827" t="s">
        <v>1802</v>
      </c>
      <c r="C827" t="s">
        <v>1803</v>
      </c>
    </row>
    <row r="828" spans="2:3" x14ac:dyDescent="0.25">
      <c r="B828" t="s">
        <v>1804</v>
      </c>
      <c r="C828" t="s">
        <v>1805</v>
      </c>
    </row>
    <row r="829" spans="2:3" x14ac:dyDescent="0.25">
      <c r="B829" t="s">
        <v>1806</v>
      </c>
      <c r="C829" t="s">
        <v>1807</v>
      </c>
    </row>
    <row r="830" spans="2:3" x14ac:dyDescent="0.25">
      <c r="B830" t="s">
        <v>1808</v>
      </c>
      <c r="C830" t="s">
        <v>1809</v>
      </c>
    </row>
    <row r="831" spans="2:3" x14ac:dyDescent="0.25">
      <c r="B831" t="s">
        <v>1810</v>
      </c>
      <c r="C831" t="s">
        <v>1811</v>
      </c>
    </row>
    <row r="832" spans="2:3" x14ac:dyDescent="0.25">
      <c r="B832" t="s">
        <v>1812</v>
      </c>
      <c r="C832" t="s">
        <v>1813</v>
      </c>
    </row>
    <row r="833" spans="2:3" x14ac:dyDescent="0.25">
      <c r="B833" t="s">
        <v>1814</v>
      </c>
      <c r="C833" t="s">
        <v>1772</v>
      </c>
    </row>
    <row r="834" spans="2:3" x14ac:dyDescent="0.25">
      <c r="B834" t="s">
        <v>1815</v>
      </c>
      <c r="C834" t="s">
        <v>1710</v>
      </c>
    </row>
    <row r="835" spans="2:3" x14ac:dyDescent="0.25">
      <c r="B835" t="s">
        <v>1816</v>
      </c>
      <c r="C835" t="s">
        <v>1817</v>
      </c>
    </row>
    <row r="836" spans="2:3" x14ac:dyDescent="0.25">
      <c r="B836" t="s">
        <v>1818</v>
      </c>
      <c r="C836" t="s">
        <v>1819</v>
      </c>
    </row>
    <row r="837" spans="2:3" x14ac:dyDescent="0.25">
      <c r="B837" t="s">
        <v>1820</v>
      </c>
      <c r="C837" t="s">
        <v>1821</v>
      </c>
    </row>
    <row r="838" spans="2:3" x14ac:dyDescent="0.25">
      <c r="B838" t="s">
        <v>1822</v>
      </c>
      <c r="C838" t="s">
        <v>1823</v>
      </c>
    </row>
    <row r="839" spans="2:3" x14ac:dyDescent="0.25">
      <c r="B839" t="s">
        <v>1824</v>
      </c>
      <c r="C839" t="s">
        <v>1825</v>
      </c>
    </row>
    <row r="840" spans="2:3" x14ac:dyDescent="0.25">
      <c r="B840" t="s">
        <v>1826</v>
      </c>
      <c r="C840" t="s">
        <v>1827</v>
      </c>
    </row>
    <row r="841" spans="2:3" x14ac:dyDescent="0.25">
      <c r="B841" t="s">
        <v>1828</v>
      </c>
      <c r="C841" t="s">
        <v>1829</v>
      </c>
    </row>
    <row r="842" spans="2:3" x14ac:dyDescent="0.25">
      <c r="B842" t="s">
        <v>1830</v>
      </c>
      <c r="C842" t="s">
        <v>1831</v>
      </c>
    </row>
    <row r="843" spans="2:3" x14ac:dyDescent="0.25">
      <c r="B843" t="s">
        <v>1832</v>
      </c>
      <c r="C843" t="s">
        <v>1833</v>
      </c>
    </row>
    <row r="844" spans="2:3" x14ac:dyDescent="0.25">
      <c r="B844" t="s">
        <v>1834</v>
      </c>
      <c r="C844" t="s">
        <v>1835</v>
      </c>
    </row>
    <row r="845" spans="2:3" x14ac:dyDescent="0.25">
      <c r="B845" t="s">
        <v>1836</v>
      </c>
      <c r="C845" t="s">
        <v>1837</v>
      </c>
    </row>
    <row r="846" spans="2:3" x14ac:dyDescent="0.25">
      <c r="B846" t="s">
        <v>1838</v>
      </c>
      <c r="C846" t="s">
        <v>1839</v>
      </c>
    </row>
    <row r="847" spans="2:3" x14ac:dyDescent="0.25">
      <c r="B847" t="s">
        <v>1840</v>
      </c>
      <c r="C847" t="s">
        <v>1841</v>
      </c>
    </row>
    <row r="848" spans="2:3" x14ac:dyDescent="0.25">
      <c r="B848" t="s">
        <v>1842</v>
      </c>
      <c r="C848" t="s">
        <v>1843</v>
      </c>
    </row>
    <row r="849" spans="2:3" x14ac:dyDescent="0.25">
      <c r="B849" t="s">
        <v>1844</v>
      </c>
      <c r="C849" t="s">
        <v>1845</v>
      </c>
    </row>
    <row r="850" spans="2:3" x14ac:dyDescent="0.25">
      <c r="B850" t="s">
        <v>1846</v>
      </c>
      <c r="C850" t="s">
        <v>1847</v>
      </c>
    </row>
    <row r="851" spans="2:3" x14ac:dyDescent="0.25">
      <c r="B851" t="s">
        <v>1848</v>
      </c>
      <c r="C851" t="s">
        <v>1849</v>
      </c>
    </row>
    <row r="852" spans="2:3" x14ac:dyDescent="0.25">
      <c r="B852" t="s">
        <v>1850</v>
      </c>
      <c r="C852" t="s">
        <v>1851</v>
      </c>
    </row>
    <row r="853" spans="2:3" x14ac:dyDescent="0.25">
      <c r="B853" t="s">
        <v>1852</v>
      </c>
      <c r="C853" t="s">
        <v>1853</v>
      </c>
    </row>
    <row r="854" spans="2:3" x14ac:dyDescent="0.25">
      <c r="B854" t="s">
        <v>1854</v>
      </c>
      <c r="C854" t="s">
        <v>1855</v>
      </c>
    </row>
    <row r="855" spans="2:3" x14ac:dyDescent="0.25">
      <c r="B855" t="s">
        <v>1856</v>
      </c>
      <c r="C855" t="s">
        <v>1857</v>
      </c>
    </row>
    <row r="856" spans="2:3" x14ac:dyDescent="0.25">
      <c r="B856" t="s">
        <v>1858</v>
      </c>
      <c r="C856" t="s">
        <v>1859</v>
      </c>
    </row>
    <row r="857" spans="2:3" x14ac:dyDescent="0.25">
      <c r="B857" t="s">
        <v>1860</v>
      </c>
      <c r="C857" t="s">
        <v>1861</v>
      </c>
    </row>
    <row r="858" spans="2:3" x14ac:dyDescent="0.25">
      <c r="B858" t="s">
        <v>1862</v>
      </c>
      <c r="C858" t="s">
        <v>1863</v>
      </c>
    </row>
    <row r="859" spans="2:3" x14ac:dyDescent="0.25">
      <c r="B859" t="s">
        <v>1864</v>
      </c>
      <c r="C859" t="s">
        <v>1865</v>
      </c>
    </row>
    <row r="860" spans="2:3" x14ac:dyDescent="0.25">
      <c r="B860" t="s">
        <v>1866</v>
      </c>
      <c r="C860" t="s">
        <v>1867</v>
      </c>
    </row>
    <row r="861" spans="2:3" x14ac:dyDescent="0.25">
      <c r="B861" t="s">
        <v>1868</v>
      </c>
      <c r="C861" t="s">
        <v>1869</v>
      </c>
    </row>
    <row r="862" spans="2:3" x14ac:dyDescent="0.25">
      <c r="B862" t="s">
        <v>1870</v>
      </c>
      <c r="C862" t="s">
        <v>1871</v>
      </c>
    </row>
    <row r="863" spans="2:3" x14ac:dyDescent="0.25">
      <c r="B863" t="s">
        <v>1872</v>
      </c>
      <c r="C863" t="s">
        <v>1873</v>
      </c>
    </row>
    <row r="864" spans="2:3" x14ac:dyDescent="0.25">
      <c r="B864" t="s">
        <v>1874</v>
      </c>
      <c r="C864" t="s">
        <v>1875</v>
      </c>
    </row>
    <row r="865" spans="2:3" x14ac:dyDescent="0.25">
      <c r="B865" t="s">
        <v>1876</v>
      </c>
      <c r="C865" t="s">
        <v>1877</v>
      </c>
    </row>
    <row r="866" spans="2:3" x14ac:dyDescent="0.25">
      <c r="B866" t="s">
        <v>1878</v>
      </c>
      <c r="C866" t="s">
        <v>1879</v>
      </c>
    </row>
    <row r="867" spans="2:3" x14ac:dyDescent="0.25">
      <c r="B867" t="s">
        <v>1880</v>
      </c>
      <c r="C867" t="s">
        <v>336</v>
      </c>
    </row>
    <row r="868" spans="2:3" x14ac:dyDescent="0.25">
      <c r="B868" t="s">
        <v>1881</v>
      </c>
      <c r="C868" t="s">
        <v>1882</v>
      </c>
    </row>
    <row r="869" spans="2:3" x14ac:dyDescent="0.25">
      <c r="B869" t="s">
        <v>1883</v>
      </c>
      <c r="C869" t="s">
        <v>1884</v>
      </c>
    </row>
    <row r="870" spans="2:3" x14ac:dyDescent="0.25">
      <c r="B870" t="s">
        <v>1885</v>
      </c>
      <c r="C870" t="s">
        <v>1886</v>
      </c>
    </row>
    <row r="871" spans="2:3" x14ac:dyDescent="0.25">
      <c r="B871" t="s">
        <v>1887</v>
      </c>
      <c r="C871" t="s">
        <v>1888</v>
      </c>
    </row>
    <row r="872" spans="2:3" x14ac:dyDescent="0.25">
      <c r="B872" t="s">
        <v>1889</v>
      </c>
      <c r="C872" t="s">
        <v>1890</v>
      </c>
    </row>
    <row r="873" spans="2:3" x14ac:dyDescent="0.25">
      <c r="B873" t="s">
        <v>1891</v>
      </c>
      <c r="C873" t="s">
        <v>1892</v>
      </c>
    </row>
    <row r="874" spans="2:3" x14ac:dyDescent="0.25">
      <c r="B874" t="s">
        <v>1893</v>
      </c>
      <c r="C874" t="s">
        <v>1894</v>
      </c>
    </row>
    <row r="875" spans="2:3" x14ac:dyDescent="0.25">
      <c r="B875" t="s">
        <v>1895</v>
      </c>
      <c r="C875" t="s">
        <v>1896</v>
      </c>
    </row>
    <row r="876" spans="2:3" x14ac:dyDescent="0.25">
      <c r="B876" t="s">
        <v>1897</v>
      </c>
      <c r="C876" t="s">
        <v>1898</v>
      </c>
    </row>
    <row r="877" spans="2:3" x14ac:dyDescent="0.25">
      <c r="B877" t="s">
        <v>1899</v>
      </c>
      <c r="C877" t="s">
        <v>1900</v>
      </c>
    </row>
    <row r="878" spans="2:3" x14ac:dyDescent="0.25">
      <c r="B878" t="s">
        <v>1901</v>
      </c>
      <c r="C878" t="s">
        <v>1902</v>
      </c>
    </row>
    <row r="879" spans="2:3" x14ac:dyDescent="0.25">
      <c r="B879" t="s">
        <v>1903</v>
      </c>
      <c r="C879" t="s">
        <v>1904</v>
      </c>
    </row>
    <row r="880" spans="2:3" x14ac:dyDescent="0.25">
      <c r="B880" t="s">
        <v>1905</v>
      </c>
      <c r="C880" t="s">
        <v>1906</v>
      </c>
    </row>
    <row r="881" spans="2:3" x14ac:dyDescent="0.25">
      <c r="B881" t="s">
        <v>1907</v>
      </c>
      <c r="C881" t="s">
        <v>1908</v>
      </c>
    </row>
    <row r="882" spans="2:3" x14ac:dyDescent="0.25">
      <c r="B882" t="s">
        <v>1909</v>
      </c>
      <c r="C882" t="s">
        <v>1910</v>
      </c>
    </row>
    <row r="883" spans="2:3" x14ac:dyDescent="0.25">
      <c r="B883" t="s">
        <v>1911</v>
      </c>
      <c r="C883" t="s">
        <v>1912</v>
      </c>
    </row>
    <row r="884" spans="2:3" x14ac:dyDescent="0.25">
      <c r="B884" t="s">
        <v>1913</v>
      </c>
      <c r="C884" t="s">
        <v>1914</v>
      </c>
    </row>
    <row r="885" spans="2:3" x14ac:dyDescent="0.25">
      <c r="B885" t="s">
        <v>1915</v>
      </c>
      <c r="C885" t="s">
        <v>1916</v>
      </c>
    </row>
    <row r="886" spans="2:3" x14ac:dyDescent="0.25">
      <c r="B886" t="s">
        <v>1917</v>
      </c>
      <c r="C886" t="s">
        <v>1918</v>
      </c>
    </row>
    <row r="887" spans="2:3" x14ac:dyDescent="0.25">
      <c r="B887" t="s">
        <v>1919</v>
      </c>
      <c r="C887" t="s">
        <v>1920</v>
      </c>
    </row>
    <row r="888" spans="2:3" x14ac:dyDescent="0.25">
      <c r="B888" t="s">
        <v>1921</v>
      </c>
      <c r="C888" t="s">
        <v>1922</v>
      </c>
    </row>
    <row r="889" spans="2:3" x14ac:dyDescent="0.25">
      <c r="B889" t="s">
        <v>1923</v>
      </c>
      <c r="C889" t="s">
        <v>1924</v>
      </c>
    </row>
    <row r="890" spans="2:3" x14ac:dyDescent="0.25">
      <c r="B890" t="s">
        <v>1925</v>
      </c>
      <c r="C890" t="s">
        <v>1926</v>
      </c>
    </row>
    <row r="891" spans="2:3" x14ac:dyDescent="0.25">
      <c r="B891" t="s">
        <v>1927</v>
      </c>
      <c r="C891" t="s">
        <v>1928</v>
      </c>
    </row>
    <row r="892" spans="2:3" x14ac:dyDescent="0.25">
      <c r="B892" t="s">
        <v>1929</v>
      </c>
      <c r="C892" t="s">
        <v>1930</v>
      </c>
    </row>
    <row r="893" spans="2:3" x14ac:dyDescent="0.25">
      <c r="B893" t="s">
        <v>1931</v>
      </c>
      <c r="C893" t="s">
        <v>1932</v>
      </c>
    </row>
    <row r="894" spans="2:3" x14ac:dyDescent="0.25">
      <c r="B894" t="s">
        <v>1933</v>
      </c>
      <c r="C894" t="s">
        <v>1934</v>
      </c>
    </row>
    <row r="895" spans="2:3" x14ac:dyDescent="0.25">
      <c r="B895" t="s">
        <v>1935</v>
      </c>
      <c r="C895" t="s">
        <v>1936</v>
      </c>
    </row>
    <row r="896" spans="2:3" x14ac:dyDescent="0.25">
      <c r="B896" t="s">
        <v>1937</v>
      </c>
      <c r="C896" t="s">
        <v>1938</v>
      </c>
    </row>
    <row r="897" spans="2:3" x14ac:dyDescent="0.25">
      <c r="B897" t="s">
        <v>1939</v>
      </c>
      <c r="C897" t="s">
        <v>1940</v>
      </c>
    </row>
    <row r="898" spans="2:3" x14ac:dyDescent="0.25">
      <c r="B898" t="s">
        <v>1941</v>
      </c>
      <c r="C898" t="s">
        <v>338</v>
      </c>
    </row>
    <row r="899" spans="2:3" x14ac:dyDescent="0.25">
      <c r="B899" t="s">
        <v>1942</v>
      </c>
      <c r="C899" t="s">
        <v>1943</v>
      </c>
    </row>
    <row r="900" spans="2:3" x14ac:dyDescent="0.25">
      <c r="B900" t="s">
        <v>1944</v>
      </c>
      <c r="C900" t="s">
        <v>1945</v>
      </c>
    </row>
    <row r="901" spans="2:3" x14ac:dyDescent="0.25">
      <c r="B901" t="s">
        <v>1946</v>
      </c>
      <c r="C901" t="s">
        <v>1947</v>
      </c>
    </row>
    <row r="902" spans="2:3" x14ac:dyDescent="0.25">
      <c r="B902" t="s">
        <v>1948</v>
      </c>
      <c r="C902" t="s">
        <v>1949</v>
      </c>
    </row>
    <row r="903" spans="2:3" x14ac:dyDescent="0.25">
      <c r="B903" t="s">
        <v>1950</v>
      </c>
      <c r="C903" t="s">
        <v>1951</v>
      </c>
    </row>
    <row r="904" spans="2:3" x14ac:dyDescent="0.25">
      <c r="B904" t="s">
        <v>1952</v>
      </c>
      <c r="C904" t="s">
        <v>1953</v>
      </c>
    </row>
    <row r="905" spans="2:3" x14ac:dyDescent="0.25">
      <c r="B905" t="s">
        <v>1954</v>
      </c>
      <c r="C905" t="s">
        <v>1955</v>
      </c>
    </row>
    <row r="906" spans="2:3" x14ac:dyDescent="0.25">
      <c r="B906" t="s">
        <v>1956</v>
      </c>
      <c r="C906" t="s">
        <v>1957</v>
      </c>
    </row>
    <row r="907" spans="2:3" x14ac:dyDescent="0.25">
      <c r="B907" t="s">
        <v>1958</v>
      </c>
      <c r="C907" t="s">
        <v>1959</v>
      </c>
    </row>
    <row r="908" spans="2:3" x14ac:dyDescent="0.25">
      <c r="B908" t="s">
        <v>1960</v>
      </c>
      <c r="C908" t="s">
        <v>1961</v>
      </c>
    </row>
    <row r="909" spans="2:3" x14ac:dyDescent="0.25">
      <c r="B909" t="s">
        <v>1962</v>
      </c>
      <c r="C909" t="s">
        <v>1963</v>
      </c>
    </row>
    <row r="910" spans="2:3" x14ac:dyDescent="0.25">
      <c r="B910" t="s">
        <v>1964</v>
      </c>
      <c r="C910" t="s">
        <v>1943</v>
      </c>
    </row>
    <row r="911" spans="2:3" x14ac:dyDescent="0.25">
      <c r="B911" t="s">
        <v>1965</v>
      </c>
      <c r="C911" t="s">
        <v>1966</v>
      </c>
    </row>
    <row r="912" spans="2:3" x14ac:dyDescent="0.25">
      <c r="B912" t="s">
        <v>1967</v>
      </c>
      <c r="C912" t="s">
        <v>1968</v>
      </c>
    </row>
    <row r="913" spans="2:3" x14ac:dyDescent="0.25">
      <c r="B913" t="s">
        <v>1969</v>
      </c>
      <c r="C913" t="s">
        <v>1970</v>
      </c>
    </row>
    <row r="914" spans="2:3" x14ac:dyDescent="0.25">
      <c r="B914" t="s">
        <v>1971</v>
      </c>
      <c r="C914" t="s">
        <v>1972</v>
      </c>
    </row>
    <row r="915" spans="2:3" x14ac:dyDescent="0.25">
      <c r="B915" t="s">
        <v>1973</v>
      </c>
      <c r="C915" t="s">
        <v>1974</v>
      </c>
    </row>
    <row r="916" spans="2:3" x14ac:dyDescent="0.25">
      <c r="B916" t="s">
        <v>1975</v>
      </c>
      <c r="C916" t="s">
        <v>1932</v>
      </c>
    </row>
    <row r="917" spans="2:3" x14ac:dyDescent="0.25">
      <c r="B917" t="s">
        <v>1976</v>
      </c>
      <c r="C917" t="s">
        <v>1977</v>
      </c>
    </row>
    <row r="918" spans="2:3" x14ac:dyDescent="0.25">
      <c r="B918" t="s">
        <v>1978</v>
      </c>
      <c r="C918" t="s">
        <v>1961</v>
      </c>
    </row>
    <row r="919" spans="2:3" x14ac:dyDescent="0.25">
      <c r="B919" t="s">
        <v>1979</v>
      </c>
      <c r="C919" t="s">
        <v>1980</v>
      </c>
    </row>
    <row r="920" spans="2:3" x14ac:dyDescent="0.25">
      <c r="B920" t="s">
        <v>1981</v>
      </c>
      <c r="C920" t="s">
        <v>1928</v>
      </c>
    </row>
    <row r="921" spans="2:3" x14ac:dyDescent="0.25">
      <c r="B921" t="s">
        <v>1982</v>
      </c>
      <c r="C921" t="s">
        <v>1928</v>
      </c>
    </row>
    <row r="922" spans="2:3" x14ac:dyDescent="0.25">
      <c r="B922" t="s">
        <v>1983</v>
      </c>
      <c r="C922" t="s">
        <v>1984</v>
      </c>
    </row>
    <row r="923" spans="2:3" x14ac:dyDescent="0.25">
      <c r="B923" t="s">
        <v>1985</v>
      </c>
      <c r="C923" t="s">
        <v>1986</v>
      </c>
    </row>
    <row r="924" spans="2:3" x14ac:dyDescent="0.25">
      <c r="B924" t="s">
        <v>1987</v>
      </c>
      <c r="C924" t="s">
        <v>1988</v>
      </c>
    </row>
    <row r="925" spans="2:3" x14ac:dyDescent="0.25">
      <c r="B925" t="s">
        <v>1989</v>
      </c>
      <c r="C925" t="s">
        <v>1990</v>
      </c>
    </row>
    <row r="926" spans="2:3" x14ac:dyDescent="0.25">
      <c r="B926" t="s">
        <v>1991</v>
      </c>
      <c r="C926" t="s">
        <v>1992</v>
      </c>
    </row>
    <row r="927" spans="2:3" x14ac:dyDescent="0.25">
      <c r="B927" t="s">
        <v>1993</v>
      </c>
      <c r="C927" t="s">
        <v>1994</v>
      </c>
    </row>
    <row r="928" spans="2:3" x14ac:dyDescent="0.25">
      <c r="B928" t="s">
        <v>1995</v>
      </c>
      <c r="C928" t="s">
        <v>1996</v>
      </c>
    </row>
    <row r="929" spans="2:3" x14ac:dyDescent="0.25">
      <c r="B929" t="s">
        <v>1997</v>
      </c>
      <c r="C929" t="s">
        <v>1998</v>
      </c>
    </row>
    <row r="930" spans="2:3" x14ac:dyDescent="0.25">
      <c r="B930" t="s">
        <v>1999</v>
      </c>
      <c r="C930" t="s">
        <v>2000</v>
      </c>
    </row>
    <row r="931" spans="2:3" x14ac:dyDescent="0.25">
      <c r="B931" t="s">
        <v>2001</v>
      </c>
      <c r="C931" t="s">
        <v>1984</v>
      </c>
    </row>
    <row r="932" spans="2:3" x14ac:dyDescent="0.25">
      <c r="B932" t="s">
        <v>2002</v>
      </c>
      <c r="C932" t="s">
        <v>2003</v>
      </c>
    </row>
    <row r="933" spans="2:3" x14ac:dyDescent="0.25">
      <c r="B933" t="s">
        <v>2004</v>
      </c>
      <c r="C933" t="s">
        <v>1986</v>
      </c>
    </row>
    <row r="934" spans="2:3" x14ac:dyDescent="0.25">
      <c r="B934" t="s">
        <v>2005</v>
      </c>
      <c r="C934" t="s">
        <v>2006</v>
      </c>
    </row>
    <row r="935" spans="2:3" x14ac:dyDescent="0.25">
      <c r="B935" t="s">
        <v>2007</v>
      </c>
      <c r="C935" t="s">
        <v>2008</v>
      </c>
    </row>
    <row r="936" spans="2:3" x14ac:dyDescent="0.25">
      <c r="B936" t="s">
        <v>2009</v>
      </c>
      <c r="C936" t="s">
        <v>2010</v>
      </c>
    </row>
    <row r="937" spans="2:3" x14ac:dyDescent="0.25">
      <c r="B937" t="s">
        <v>2011</v>
      </c>
      <c r="C937" t="s">
        <v>1986</v>
      </c>
    </row>
    <row r="938" spans="2:3" x14ac:dyDescent="0.25">
      <c r="B938" t="s">
        <v>2012</v>
      </c>
      <c r="C938" t="s">
        <v>2013</v>
      </c>
    </row>
    <row r="939" spans="2:3" x14ac:dyDescent="0.25">
      <c r="B939" t="s">
        <v>2014</v>
      </c>
      <c r="C939" t="s">
        <v>2015</v>
      </c>
    </row>
    <row r="940" spans="2:3" x14ac:dyDescent="0.25">
      <c r="B940" t="s">
        <v>2016</v>
      </c>
      <c r="C940" t="s">
        <v>2017</v>
      </c>
    </row>
    <row r="941" spans="2:3" x14ac:dyDescent="0.25">
      <c r="B941" t="s">
        <v>2018</v>
      </c>
      <c r="C941" t="s">
        <v>2019</v>
      </c>
    </row>
    <row r="942" spans="2:3" x14ac:dyDescent="0.25">
      <c r="B942" t="s">
        <v>2020</v>
      </c>
      <c r="C942" t="s">
        <v>2021</v>
      </c>
    </row>
    <row r="943" spans="2:3" x14ac:dyDescent="0.25">
      <c r="B943" t="s">
        <v>2022</v>
      </c>
      <c r="C943" t="s">
        <v>2023</v>
      </c>
    </row>
    <row r="944" spans="2:3" x14ac:dyDescent="0.25">
      <c r="B944" t="s">
        <v>2024</v>
      </c>
      <c r="C944" t="s">
        <v>1984</v>
      </c>
    </row>
    <row r="945" spans="2:3" x14ac:dyDescent="0.25">
      <c r="B945" t="s">
        <v>2025</v>
      </c>
      <c r="C945" t="s">
        <v>1986</v>
      </c>
    </row>
    <row r="946" spans="2:3" x14ac:dyDescent="0.25">
      <c r="B946" t="s">
        <v>2026</v>
      </c>
      <c r="C946" t="s">
        <v>2027</v>
      </c>
    </row>
    <row r="947" spans="2:3" x14ac:dyDescent="0.25">
      <c r="B947" t="s">
        <v>2028</v>
      </c>
      <c r="C947" t="s">
        <v>2029</v>
      </c>
    </row>
    <row r="948" spans="2:3" x14ac:dyDescent="0.25">
      <c r="B948" t="s">
        <v>2030</v>
      </c>
      <c r="C948" t="s">
        <v>2031</v>
      </c>
    </row>
    <row r="949" spans="2:3" x14ac:dyDescent="0.25">
      <c r="B949" t="s">
        <v>2032</v>
      </c>
      <c r="C949" t="s">
        <v>1972</v>
      </c>
    </row>
    <row r="950" spans="2:3" x14ac:dyDescent="0.25">
      <c r="B950" t="s">
        <v>2033</v>
      </c>
      <c r="C950" t="s">
        <v>2034</v>
      </c>
    </row>
    <row r="951" spans="2:3" x14ac:dyDescent="0.25">
      <c r="B951" t="s">
        <v>2035</v>
      </c>
      <c r="C951" t="s">
        <v>1928</v>
      </c>
    </row>
    <row r="952" spans="2:3" x14ac:dyDescent="0.25">
      <c r="B952" t="s">
        <v>2036</v>
      </c>
      <c r="C952" t="s">
        <v>2037</v>
      </c>
    </row>
    <row r="953" spans="2:3" x14ac:dyDescent="0.25">
      <c r="B953" t="s">
        <v>2038</v>
      </c>
      <c r="C953" t="s">
        <v>2039</v>
      </c>
    </row>
    <row r="954" spans="2:3" x14ac:dyDescent="0.25">
      <c r="B954" t="s">
        <v>2040</v>
      </c>
      <c r="C954" t="s">
        <v>2041</v>
      </c>
    </row>
    <row r="955" spans="2:3" x14ac:dyDescent="0.25">
      <c r="B955" t="s">
        <v>2042</v>
      </c>
      <c r="C955" t="s">
        <v>2043</v>
      </c>
    </row>
    <row r="956" spans="2:3" x14ac:dyDescent="0.25">
      <c r="B956" t="s">
        <v>2044</v>
      </c>
      <c r="C956" t="s">
        <v>1977</v>
      </c>
    </row>
    <row r="957" spans="2:3" x14ac:dyDescent="0.25">
      <c r="B957" t="s">
        <v>2045</v>
      </c>
      <c r="C957" t="s">
        <v>2046</v>
      </c>
    </row>
    <row r="958" spans="2:3" x14ac:dyDescent="0.25">
      <c r="B958" t="s">
        <v>2047</v>
      </c>
      <c r="C958" t="s">
        <v>1963</v>
      </c>
    </row>
    <row r="959" spans="2:3" x14ac:dyDescent="0.25">
      <c r="B959" t="s">
        <v>2048</v>
      </c>
      <c r="C959" t="s">
        <v>1928</v>
      </c>
    </row>
    <row r="960" spans="2:3" x14ac:dyDescent="0.25">
      <c r="B960" t="s">
        <v>2049</v>
      </c>
      <c r="C960" t="s">
        <v>2050</v>
      </c>
    </row>
    <row r="961" spans="2:3" x14ac:dyDescent="0.25">
      <c r="B961" t="s">
        <v>2051</v>
      </c>
      <c r="C961" t="s">
        <v>2052</v>
      </c>
    </row>
    <row r="962" spans="2:3" x14ac:dyDescent="0.25">
      <c r="B962" t="s">
        <v>2053</v>
      </c>
      <c r="C962" t="s">
        <v>2054</v>
      </c>
    </row>
    <row r="963" spans="2:3" x14ac:dyDescent="0.25">
      <c r="B963" t="s">
        <v>2055</v>
      </c>
      <c r="C963" t="s">
        <v>2056</v>
      </c>
    </row>
    <row r="964" spans="2:3" x14ac:dyDescent="0.25">
      <c r="B964" t="s">
        <v>2057</v>
      </c>
      <c r="C964" t="s">
        <v>2058</v>
      </c>
    </row>
    <row r="965" spans="2:3" x14ac:dyDescent="0.25">
      <c r="B965" t="s">
        <v>2059</v>
      </c>
      <c r="C965" t="s">
        <v>2060</v>
      </c>
    </row>
    <row r="966" spans="2:3" x14ac:dyDescent="0.25">
      <c r="B966" t="s">
        <v>2061</v>
      </c>
      <c r="C966" t="s">
        <v>2062</v>
      </c>
    </row>
    <row r="967" spans="2:3" x14ac:dyDescent="0.25">
      <c r="B967" t="s">
        <v>2063</v>
      </c>
      <c r="C967" t="s">
        <v>2064</v>
      </c>
    </row>
    <row r="968" spans="2:3" x14ac:dyDescent="0.25">
      <c r="B968" t="s">
        <v>2065</v>
      </c>
      <c r="C968" t="s">
        <v>2066</v>
      </c>
    </row>
    <row r="969" spans="2:3" x14ac:dyDescent="0.25">
      <c r="B969" t="s">
        <v>2067</v>
      </c>
      <c r="C969" t="s">
        <v>2068</v>
      </c>
    </row>
    <row r="970" spans="2:3" x14ac:dyDescent="0.25">
      <c r="B970" t="s">
        <v>2069</v>
      </c>
      <c r="C970" t="s">
        <v>2070</v>
      </c>
    </row>
    <row r="971" spans="2:3" x14ac:dyDescent="0.25">
      <c r="B971" t="s">
        <v>2071</v>
      </c>
      <c r="C971" t="s">
        <v>2072</v>
      </c>
    </row>
    <row r="972" spans="2:3" x14ac:dyDescent="0.25">
      <c r="B972" t="s">
        <v>2073</v>
      </c>
      <c r="C972" t="s">
        <v>2074</v>
      </c>
    </row>
    <row r="973" spans="2:3" x14ac:dyDescent="0.25">
      <c r="B973" t="s">
        <v>2075</v>
      </c>
      <c r="C973" t="s">
        <v>2076</v>
      </c>
    </row>
    <row r="974" spans="2:3" x14ac:dyDescent="0.25">
      <c r="B974" t="s">
        <v>2077</v>
      </c>
      <c r="C974" t="s">
        <v>2078</v>
      </c>
    </row>
    <row r="975" spans="2:3" x14ac:dyDescent="0.25">
      <c r="B975" t="s">
        <v>2079</v>
      </c>
      <c r="C975" t="s">
        <v>2080</v>
      </c>
    </row>
    <row r="976" spans="2:3" x14ac:dyDescent="0.25">
      <c r="B976" t="s">
        <v>2081</v>
      </c>
      <c r="C976" t="s">
        <v>1930</v>
      </c>
    </row>
    <row r="977" spans="2:3" x14ac:dyDescent="0.25">
      <c r="B977" t="s">
        <v>2082</v>
      </c>
      <c r="C977" t="s">
        <v>2083</v>
      </c>
    </row>
    <row r="978" spans="2:3" x14ac:dyDescent="0.25">
      <c r="B978" t="s">
        <v>2084</v>
      </c>
      <c r="C978" t="s">
        <v>1930</v>
      </c>
    </row>
    <row r="979" spans="2:3" x14ac:dyDescent="0.25">
      <c r="B979" t="s">
        <v>2085</v>
      </c>
      <c r="C979" t="s">
        <v>1928</v>
      </c>
    </row>
    <row r="980" spans="2:3" x14ac:dyDescent="0.25">
      <c r="B980" t="s">
        <v>2086</v>
      </c>
      <c r="C980" t="s">
        <v>2087</v>
      </c>
    </row>
    <row r="981" spans="2:3" x14ac:dyDescent="0.25">
      <c r="B981" t="s">
        <v>2088</v>
      </c>
      <c r="C981" t="s">
        <v>2089</v>
      </c>
    </row>
    <row r="982" spans="2:3" x14ac:dyDescent="0.25">
      <c r="B982" t="s">
        <v>2090</v>
      </c>
      <c r="C982" t="s">
        <v>2091</v>
      </c>
    </row>
    <row r="983" spans="2:3" x14ac:dyDescent="0.25">
      <c r="B983" t="s">
        <v>2092</v>
      </c>
      <c r="C983" t="s">
        <v>2093</v>
      </c>
    </row>
    <row r="984" spans="2:3" x14ac:dyDescent="0.25">
      <c r="B984" t="s">
        <v>2094</v>
      </c>
      <c r="C984" t="s">
        <v>2095</v>
      </c>
    </row>
    <row r="985" spans="2:3" x14ac:dyDescent="0.25">
      <c r="B985" t="s">
        <v>2096</v>
      </c>
      <c r="C985" t="s">
        <v>2097</v>
      </c>
    </row>
    <row r="986" spans="2:3" x14ac:dyDescent="0.25">
      <c r="B986" t="s">
        <v>2098</v>
      </c>
      <c r="C986" t="s">
        <v>1932</v>
      </c>
    </row>
    <row r="987" spans="2:3" x14ac:dyDescent="0.25">
      <c r="B987" t="s">
        <v>2099</v>
      </c>
      <c r="C987" t="s">
        <v>2100</v>
      </c>
    </row>
    <row r="988" spans="2:3" x14ac:dyDescent="0.25">
      <c r="B988" t="s">
        <v>2101</v>
      </c>
      <c r="C988" t="s">
        <v>1930</v>
      </c>
    </row>
    <row r="989" spans="2:3" x14ac:dyDescent="0.25">
      <c r="B989" t="s">
        <v>2102</v>
      </c>
      <c r="C989" t="s">
        <v>1943</v>
      </c>
    </row>
    <row r="990" spans="2:3" x14ac:dyDescent="0.25">
      <c r="B990" t="s">
        <v>2103</v>
      </c>
      <c r="C990" t="s">
        <v>1930</v>
      </c>
    </row>
    <row r="991" spans="2:3" x14ac:dyDescent="0.25">
      <c r="B991" t="s">
        <v>2104</v>
      </c>
      <c r="C991" t="s">
        <v>1928</v>
      </c>
    </row>
    <row r="992" spans="2:3" x14ac:dyDescent="0.25">
      <c r="B992" t="s">
        <v>2105</v>
      </c>
      <c r="C992" t="s">
        <v>2106</v>
      </c>
    </row>
    <row r="993" spans="2:3" x14ac:dyDescent="0.25">
      <c r="B993" t="s">
        <v>2107</v>
      </c>
      <c r="C993" t="s">
        <v>2108</v>
      </c>
    </row>
    <row r="994" spans="2:3" x14ac:dyDescent="0.25">
      <c r="B994" t="s">
        <v>2109</v>
      </c>
      <c r="C994" t="s">
        <v>1963</v>
      </c>
    </row>
    <row r="995" spans="2:3" x14ac:dyDescent="0.25">
      <c r="B995" t="s">
        <v>2110</v>
      </c>
      <c r="C995" t="s">
        <v>2111</v>
      </c>
    </row>
    <row r="996" spans="2:3" x14ac:dyDescent="0.25">
      <c r="B996" t="s">
        <v>2112</v>
      </c>
      <c r="C996" t="s">
        <v>1966</v>
      </c>
    </row>
    <row r="997" spans="2:3" x14ac:dyDescent="0.25">
      <c r="B997" t="s">
        <v>2113</v>
      </c>
      <c r="C997" t="s">
        <v>1968</v>
      </c>
    </row>
    <row r="998" spans="2:3" x14ac:dyDescent="0.25">
      <c r="B998" t="s">
        <v>2114</v>
      </c>
      <c r="C998" t="s">
        <v>1970</v>
      </c>
    </row>
    <row r="999" spans="2:3" x14ac:dyDescent="0.25">
      <c r="B999" t="s">
        <v>2115</v>
      </c>
      <c r="C999" t="s">
        <v>1930</v>
      </c>
    </row>
    <row r="1000" spans="2:3" x14ac:dyDescent="0.25">
      <c r="B1000" t="s">
        <v>2116</v>
      </c>
      <c r="C1000" t="s">
        <v>1943</v>
      </c>
    </row>
    <row r="1001" spans="2:3" x14ac:dyDescent="0.25">
      <c r="B1001" t="s">
        <v>2117</v>
      </c>
      <c r="C1001" t="s">
        <v>2118</v>
      </c>
    </row>
    <row r="1002" spans="2:3" x14ac:dyDescent="0.25">
      <c r="B1002" t="s">
        <v>2119</v>
      </c>
      <c r="C1002" t="s">
        <v>1930</v>
      </c>
    </row>
    <row r="1003" spans="2:3" x14ac:dyDescent="0.25">
      <c r="B1003" t="s">
        <v>2120</v>
      </c>
      <c r="C1003" t="s">
        <v>1928</v>
      </c>
    </row>
    <row r="1004" spans="2:3" x14ac:dyDescent="0.25">
      <c r="B1004" t="s">
        <v>2121</v>
      </c>
      <c r="C1004" t="s">
        <v>2122</v>
      </c>
    </row>
    <row r="1005" spans="2:3" x14ac:dyDescent="0.25">
      <c r="B1005" t="s">
        <v>2123</v>
      </c>
      <c r="C1005" t="s">
        <v>2124</v>
      </c>
    </row>
    <row r="1006" spans="2:3" x14ac:dyDescent="0.25">
      <c r="B1006" t="s">
        <v>2125</v>
      </c>
      <c r="C1006" t="s">
        <v>1963</v>
      </c>
    </row>
    <row r="1007" spans="2:3" x14ac:dyDescent="0.25">
      <c r="B1007" t="s">
        <v>2126</v>
      </c>
      <c r="C1007" t="s">
        <v>1966</v>
      </c>
    </row>
    <row r="1008" spans="2:3" x14ac:dyDescent="0.25">
      <c r="B1008" t="s">
        <v>2127</v>
      </c>
      <c r="C1008" t="s">
        <v>1968</v>
      </c>
    </row>
    <row r="1009" spans="2:3" x14ac:dyDescent="0.25">
      <c r="B1009" t="s">
        <v>2128</v>
      </c>
      <c r="C1009" t="s">
        <v>1970</v>
      </c>
    </row>
    <row r="1010" spans="2:3" x14ac:dyDescent="0.25">
      <c r="B1010" t="s">
        <v>2129</v>
      </c>
      <c r="C1010" t="s">
        <v>1930</v>
      </c>
    </row>
    <row r="1011" spans="2:3" x14ac:dyDescent="0.25">
      <c r="B1011" t="s">
        <v>2130</v>
      </c>
      <c r="C1011" t="s">
        <v>1928</v>
      </c>
    </row>
    <row r="1012" spans="2:3" x14ac:dyDescent="0.25">
      <c r="B1012" t="s">
        <v>2131</v>
      </c>
      <c r="C1012" t="s">
        <v>1932</v>
      </c>
    </row>
    <row r="1013" spans="2:3" x14ac:dyDescent="0.25">
      <c r="B1013" t="s">
        <v>2132</v>
      </c>
      <c r="C1013" t="s">
        <v>1930</v>
      </c>
    </row>
    <row r="1014" spans="2:3" x14ac:dyDescent="0.25">
      <c r="B1014" t="s">
        <v>2133</v>
      </c>
      <c r="C1014" t="s">
        <v>1943</v>
      </c>
    </row>
    <row r="1015" spans="2:3" x14ac:dyDescent="0.25">
      <c r="B1015" t="s">
        <v>2134</v>
      </c>
      <c r="C1015" t="s">
        <v>1930</v>
      </c>
    </row>
    <row r="1016" spans="2:3" x14ac:dyDescent="0.25">
      <c r="B1016" t="s">
        <v>2135</v>
      </c>
      <c r="C1016" t="s">
        <v>1928</v>
      </c>
    </row>
    <row r="1017" spans="2:3" x14ac:dyDescent="0.25">
      <c r="B1017" t="s">
        <v>2136</v>
      </c>
      <c r="C1017" t="s">
        <v>1966</v>
      </c>
    </row>
    <row r="1018" spans="2:3" x14ac:dyDescent="0.25">
      <c r="B1018" t="s">
        <v>2137</v>
      </c>
      <c r="C1018" t="s">
        <v>1968</v>
      </c>
    </row>
    <row r="1019" spans="2:3" x14ac:dyDescent="0.25">
      <c r="B1019" t="s">
        <v>2138</v>
      </c>
      <c r="C1019" t="s">
        <v>1970</v>
      </c>
    </row>
    <row r="1020" spans="2:3" x14ac:dyDescent="0.25">
      <c r="B1020" t="s">
        <v>2139</v>
      </c>
      <c r="C1020" t="s">
        <v>2118</v>
      </c>
    </row>
    <row r="1021" spans="2:3" x14ac:dyDescent="0.25">
      <c r="B1021" t="s">
        <v>2140</v>
      </c>
      <c r="C1021" t="s">
        <v>2141</v>
      </c>
    </row>
    <row r="1022" spans="2:3" x14ac:dyDescent="0.25">
      <c r="B1022" t="s">
        <v>2142</v>
      </c>
      <c r="C1022" t="s">
        <v>2143</v>
      </c>
    </row>
    <row r="1023" spans="2:3" x14ac:dyDescent="0.25">
      <c r="B1023" t="s">
        <v>2144</v>
      </c>
      <c r="C1023" t="s">
        <v>1930</v>
      </c>
    </row>
    <row r="1024" spans="2:3" x14ac:dyDescent="0.25">
      <c r="B1024" t="s">
        <v>2145</v>
      </c>
      <c r="C1024" t="s">
        <v>2146</v>
      </c>
    </row>
    <row r="1025" spans="2:3" x14ac:dyDescent="0.25">
      <c r="B1025" t="s">
        <v>2147</v>
      </c>
      <c r="C1025" t="s">
        <v>1928</v>
      </c>
    </row>
    <row r="1026" spans="2:3" x14ac:dyDescent="0.25">
      <c r="B1026" t="s">
        <v>2148</v>
      </c>
      <c r="C1026" t="s">
        <v>2149</v>
      </c>
    </row>
    <row r="1027" spans="2:3" x14ac:dyDescent="0.25">
      <c r="B1027" t="s">
        <v>2150</v>
      </c>
      <c r="C1027" t="s">
        <v>1963</v>
      </c>
    </row>
    <row r="1028" spans="2:3" x14ac:dyDescent="0.25">
      <c r="B1028" t="s">
        <v>2151</v>
      </c>
      <c r="C1028" t="s">
        <v>1930</v>
      </c>
    </row>
    <row r="1029" spans="2:3" x14ac:dyDescent="0.25">
      <c r="B1029" t="s">
        <v>2152</v>
      </c>
      <c r="C1029" t="s">
        <v>2146</v>
      </c>
    </row>
    <row r="1030" spans="2:3" x14ac:dyDescent="0.25">
      <c r="B1030" t="s">
        <v>2153</v>
      </c>
      <c r="C1030" t="s">
        <v>1930</v>
      </c>
    </row>
    <row r="1031" spans="2:3" x14ac:dyDescent="0.25">
      <c r="B1031" t="s">
        <v>2154</v>
      </c>
      <c r="C1031" t="s">
        <v>1928</v>
      </c>
    </row>
    <row r="1032" spans="2:3" x14ac:dyDescent="0.25">
      <c r="B1032" t="s">
        <v>2155</v>
      </c>
      <c r="C1032" t="s">
        <v>2156</v>
      </c>
    </row>
    <row r="1033" spans="2:3" x14ac:dyDescent="0.25">
      <c r="B1033" t="s">
        <v>2157</v>
      </c>
      <c r="C1033" t="s">
        <v>2158</v>
      </c>
    </row>
    <row r="1034" spans="2:3" x14ac:dyDescent="0.25">
      <c r="B1034" t="s">
        <v>2159</v>
      </c>
      <c r="C1034" t="s">
        <v>2160</v>
      </c>
    </row>
    <row r="1035" spans="2:3" x14ac:dyDescent="0.25">
      <c r="B1035" t="s">
        <v>2161</v>
      </c>
      <c r="C1035" t="s">
        <v>2162</v>
      </c>
    </row>
    <row r="1036" spans="2:3" x14ac:dyDescent="0.25">
      <c r="B1036" t="s">
        <v>2163</v>
      </c>
      <c r="C1036" t="s">
        <v>2164</v>
      </c>
    </row>
    <row r="1037" spans="2:3" x14ac:dyDescent="0.25">
      <c r="B1037" t="s">
        <v>2165</v>
      </c>
      <c r="C1037" t="s">
        <v>2166</v>
      </c>
    </row>
    <row r="1038" spans="2:3" x14ac:dyDescent="0.25">
      <c r="B1038" t="s">
        <v>2167</v>
      </c>
      <c r="C1038" t="s">
        <v>2168</v>
      </c>
    </row>
    <row r="1039" spans="2:3" x14ac:dyDescent="0.25">
      <c r="B1039" t="s">
        <v>2169</v>
      </c>
      <c r="C1039" t="s">
        <v>2170</v>
      </c>
    </row>
    <row r="1040" spans="2:3" x14ac:dyDescent="0.25">
      <c r="B1040" t="s">
        <v>2171</v>
      </c>
      <c r="C1040" t="s">
        <v>2172</v>
      </c>
    </row>
    <row r="1041" spans="2:3" x14ac:dyDescent="0.25">
      <c r="B1041" t="s">
        <v>2173</v>
      </c>
      <c r="C1041" t="s">
        <v>2174</v>
      </c>
    </row>
    <row r="1042" spans="2:3" x14ac:dyDescent="0.25">
      <c r="B1042" t="s">
        <v>2175</v>
      </c>
      <c r="C1042" t="s">
        <v>2176</v>
      </c>
    </row>
    <row r="1043" spans="2:3" x14ac:dyDescent="0.25">
      <c r="B1043" t="s">
        <v>2177</v>
      </c>
      <c r="C1043" t="s">
        <v>2178</v>
      </c>
    </row>
    <row r="1044" spans="2:3" x14ac:dyDescent="0.25">
      <c r="B1044" t="s">
        <v>2179</v>
      </c>
      <c r="C1044" t="s">
        <v>2180</v>
      </c>
    </row>
    <row r="1045" spans="2:3" x14ac:dyDescent="0.25">
      <c r="B1045" t="s">
        <v>2181</v>
      </c>
      <c r="C1045" t="s">
        <v>2182</v>
      </c>
    </row>
    <row r="1046" spans="2:3" x14ac:dyDescent="0.25">
      <c r="B1046" t="s">
        <v>2183</v>
      </c>
      <c r="C1046" t="s">
        <v>2184</v>
      </c>
    </row>
    <row r="1047" spans="2:3" x14ac:dyDescent="0.25">
      <c r="B1047" t="s">
        <v>2185</v>
      </c>
      <c r="C1047" t="s">
        <v>2186</v>
      </c>
    </row>
    <row r="1048" spans="2:3" x14ac:dyDescent="0.25">
      <c r="B1048" t="s">
        <v>2187</v>
      </c>
      <c r="C1048" t="s">
        <v>2188</v>
      </c>
    </row>
    <row r="1049" spans="2:3" x14ac:dyDescent="0.25">
      <c r="B1049" t="s">
        <v>2189</v>
      </c>
      <c r="C1049" t="s">
        <v>2190</v>
      </c>
    </row>
    <row r="1050" spans="2:3" x14ac:dyDescent="0.25">
      <c r="B1050" t="s">
        <v>2191</v>
      </c>
      <c r="C1050" t="s">
        <v>2192</v>
      </c>
    </row>
    <row r="1051" spans="2:3" x14ac:dyDescent="0.25">
      <c r="B1051" t="s">
        <v>2193</v>
      </c>
      <c r="C1051" t="s">
        <v>2194</v>
      </c>
    </row>
    <row r="1052" spans="2:3" x14ac:dyDescent="0.25">
      <c r="B1052" t="s">
        <v>2195</v>
      </c>
      <c r="C1052" t="s">
        <v>2196</v>
      </c>
    </row>
    <row r="1053" spans="2:3" x14ac:dyDescent="0.25">
      <c r="B1053" t="s">
        <v>2197</v>
      </c>
      <c r="C1053" t="s">
        <v>1943</v>
      </c>
    </row>
    <row r="1054" spans="2:3" x14ac:dyDescent="0.25">
      <c r="B1054" t="s">
        <v>2198</v>
      </c>
      <c r="C1054" t="s">
        <v>2199</v>
      </c>
    </row>
    <row r="1055" spans="2:3" x14ac:dyDescent="0.25">
      <c r="B1055" t="s">
        <v>2200</v>
      </c>
      <c r="C1055" t="s">
        <v>336</v>
      </c>
    </row>
    <row r="1056" spans="2:3" x14ac:dyDescent="0.25">
      <c r="B1056" t="s">
        <v>2201</v>
      </c>
      <c r="C1056" t="s">
        <v>2202</v>
      </c>
    </row>
    <row r="1057" spans="2:3" x14ac:dyDescent="0.25">
      <c r="B1057" t="s">
        <v>2203</v>
      </c>
      <c r="C1057" t="s">
        <v>1943</v>
      </c>
    </row>
    <row r="1058" spans="2:3" x14ac:dyDescent="0.25">
      <c r="B1058" t="s">
        <v>2204</v>
      </c>
      <c r="C1058" t="s">
        <v>336</v>
      </c>
    </row>
    <row r="1059" spans="2:3" x14ac:dyDescent="0.25">
      <c r="B1059" t="s">
        <v>2205</v>
      </c>
      <c r="C1059" t="s">
        <v>2202</v>
      </c>
    </row>
    <row r="1060" spans="2:3" x14ac:dyDescent="0.25">
      <c r="B1060" t="s">
        <v>2206</v>
      </c>
      <c r="C1060" t="s">
        <v>2207</v>
      </c>
    </row>
    <row r="1061" spans="2:3" x14ac:dyDescent="0.25">
      <c r="B1061" t="s">
        <v>2208</v>
      </c>
      <c r="C1061" t="s">
        <v>2209</v>
      </c>
    </row>
    <row r="1062" spans="2:3" x14ac:dyDescent="0.25">
      <c r="B1062" t="s">
        <v>2210</v>
      </c>
      <c r="C1062" t="s">
        <v>2211</v>
      </c>
    </row>
    <row r="1063" spans="2:3" x14ac:dyDescent="0.25">
      <c r="B1063" t="s">
        <v>2212</v>
      </c>
      <c r="C1063" t="s">
        <v>2213</v>
      </c>
    </row>
    <row r="1064" spans="2:3" x14ac:dyDescent="0.25">
      <c r="B1064" t="s">
        <v>2214</v>
      </c>
      <c r="C1064" t="s">
        <v>2215</v>
      </c>
    </row>
    <row r="1065" spans="2:3" x14ac:dyDescent="0.25">
      <c r="B1065" t="s">
        <v>2216</v>
      </c>
      <c r="C1065" t="s">
        <v>2217</v>
      </c>
    </row>
    <row r="1066" spans="2:3" x14ac:dyDescent="0.25">
      <c r="B1066" t="s">
        <v>2218</v>
      </c>
      <c r="C1066" t="s">
        <v>2219</v>
      </c>
    </row>
    <row r="1067" spans="2:3" x14ac:dyDescent="0.25">
      <c r="B1067" t="s">
        <v>2220</v>
      </c>
      <c r="C1067" t="s">
        <v>338</v>
      </c>
    </row>
    <row r="1068" spans="2:3" x14ac:dyDescent="0.25">
      <c r="B1068" t="s">
        <v>2221</v>
      </c>
      <c r="C1068" t="s">
        <v>2222</v>
      </c>
    </row>
    <row r="1069" spans="2:3" x14ac:dyDescent="0.25">
      <c r="B1069" t="s">
        <v>2223</v>
      </c>
      <c r="C1069" t="s">
        <v>2224</v>
      </c>
    </row>
    <row r="1070" spans="2:3" x14ac:dyDescent="0.25">
      <c r="B1070" t="s">
        <v>2225</v>
      </c>
      <c r="C1070" t="s">
        <v>2226</v>
      </c>
    </row>
    <row r="1071" spans="2:3" x14ac:dyDescent="0.25">
      <c r="B1071" t="s">
        <v>2227</v>
      </c>
      <c r="C1071" t="s">
        <v>2228</v>
      </c>
    </row>
    <row r="1072" spans="2:3" x14ac:dyDescent="0.25">
      <c r="B1072" t="s">
        <v>2229</v>
      </c>
      <c r="C1072" t="s">
        <v>2230</v>
      </c>
    </row>
    <row r="1073" spans="2:3" x14ac:dyDescent="0.25">
      <c r="B1073" t="s">
        <v>2231</v>
      </c>
      <c r="C1073" t="s">
        <v>2232</v>
      </c>
    </row>
    <row r="1074" spans="2:3" x14ac:dyDescent="0.25">
      <c r="B1074" t="s">
        <v>2233</v>
      </c>
      <c r="C1074" t="s">
        <v>2234</v>
      </c>
    </row>
    <row r="1075" spans="2:3" x14ac:dyDescent="0.25">
      <c r="B1075" t="s">
        <v>2235</v>
      </c>
      <c r="C1075" t="s">
        <v>2236</v>
      </c>
    </row>
    <row r="1076" spans="2:3" x14ac:dyDescent="0.25">
      <c r="B1076" t="s">
        <v>2237</v>
      </c>
      <c r="C1076" t="s">
        <v>2238</v>
      </c>
    </row>
    <row r="1077" spans="2:3" x14ac:dyDescent="0.25">
      <c r="B1077" t="s">
        <v>2239</v>
      </c>
      <c r="C1077" t="s">
        <v>2240</v>
      </c>
    </row>
    <row r="1078" spans="2:3" x14ac:dyDescent="0.25">
      <c r="B1078" t="s">
        <v>2241</v>
      </c>
      <c r="C1078" t="s">
        <v>2242</v>
      </c>
    </row>
    <row r="1079" spans="2:3" x14ac:dyDescent="0.25">
      <c r="B1079" t="s">
        <v>2243</v>
      </c>
      <c r="C1079" t="s">
        <v>2244</v>
      </c>
    </row>
    <row r="1080" spans="2:3" x14ac:dyDescent="0.25">
      <c r="B1080" t="s">
        <v>2245</v>
      </c>
      <c r="C1080" t="s">
        <v>2246</v>
      </c>
    </row>
    <row r="1081" spans="2:3" x14ac:dyDescent="0.25">
      <c r="B1081" t="s">
        <v>2247</v>
      </c>
      <c r="C1081" t="s">
        <v>2248</v>
      </c>
    </row>
    <row r="1082" spans="2:3" x14ac:dyDescent="0.25">
      <c r="B1082" t="s">
        <v>2249</v>
      </c>
      <c r="C1082" t="s">
        <v>2250</v>
      </c>
    </row>
    <row r="1083" spans="2:3" x14ac:dyDescent="0.25">
      <c r="B1083" t="s">
        <v>2251</v>
      </c>
      <c r="C1083" t="s">
        <v>2252</v>
      </c>
    </row>
    <row r="1084" spans="2:3" x14ac:dyDescent="0.25">
      <c r="B1084" t="s">
        <v>2253</v>
      </c>
      <c r="C1084" t="s">
        <v>2254</v>
      </c>
    </row>
    <row r="1085" spans="2:3" x14ac:dyDescent="0.25">
      <c r="B1085" t="s">
        <v>2255</v>
      </c>
      <c r="C1085" t="s">
        <v>2256</v>
      </c>
    </row>
    <row r="1086" spans="2:3" x14ac:dyDescent="0.25">
      <c r="B1086" t="s">
        <v>2257</v>
      </c>
      <c r="C1086" t="s">
        <v>2258</v>
      </c>
    </row>
    <row r="1087" spans="2:3" x14ac:dyDescent="0.25">
      <c r="B1087" t="s">
        <v>2259</v>
      </c>
      <c r="C1087" t="s">
        <v>2260</v>
      </c>
    </row>
    <row r="1088" spans="2:3" x14ac:dyDescent="0.25">
      <c r="B1088" t="s">
        <v>2261</v>
      </c>
      <c r="C1088" t="s">
        <v>2262</v>
      </c>
    </row>
    <row r="1089" spans="2:3" x14ac:dyDescent="0.25">
      <c r="B1089" t="s">
        <v>2263</v>
      </c>
      <c r="C1089" t="s">
        <v>2264</v>
      </c>
    </row>
    <row r="1090" spans="2:3" x14ac:dyDescent="0.25">
      <c r="B1090" t="s">
        <v>2265</v>
      </c>
      <c r="C1090" t="s">
        <v>2266</v>
      </c>
    </row>
    <row r="1091" spans="2:3" x14ac:dyDescent="0.25">
      <c r="B1091" t="s">
        <v>2267</v>
      </c>
      <c r="C1091" t="s">
        <v>2268</v>
      </c>
    </row>
    <row r="1092" spans="2:3" x14ac:dyDescent="0.25">
      <c r="B1092" t="s">
        <v>2269</v>
      </c>
      <c r="C1092" t="s">
        <v>2270</v>
      </c>
    </row>
    <row r="1093" spans="2:3" x14ac:dyDescent="0.25">
      <c r="B1093" t="s">
        <v>2271</v>
      </c>
      <c r="C1093" t="s">
        <v>2272</v>
      </c>
    </row>
    <row r="1094" spans="2:3" x14ac:dyDescent="0.25">
      <c r="B1094" t="s">
        <v>2273</v>
      </c>
      <c r="C1094" t="s">
        <v>2274</v>
      </c>
    </row>
    <row r="1095" spans="2:3" x14ac:dyDescent="0.25">
      <c r="B1095" t="s">
        <v>2275</v>
      </c>
      <c r="C1095" t="s">
        <v>2276</v>
      </c>
    </row>
    <row r="1096" spans="2:3" x14ac:dyDescent="0.25">
      <c r="B1096" t="s">
        <v>2277</v>
      </c>
      <c r="C1096" t="s">
        <v>2278</v>
      </c>
    </row>
    <row r="1097" spans="2:3" x14ac:dyDescent="0.25">
      <c r="B1097" t="s">
        <v>2279</v>
      </c>
      <c r="C1097" t="s">
        <v>2280</v>
      </c>
    </row>
    <row r="1098" spans="2:3" x14ac:dyDescent="0.25">
      <c r="B1098" t="s">
        <v>2281</v>
      </c>
      <c r="C1098" t="s">
        <v>2282</v>
      </c>
    </row>
    <row r="1099" spans="2:3" x14ac:dyDescent="0.25">
      <c r="B1099" t="s">
        <v>2283</v>
      </c>
      <c r="C1099" t="s">
        <v>2284</v>
      </c>
    </row>
    <row r="1100" spans="2:3" x14ac:dyDescent="0.25">
      <c r="B1100" t="s">
        <v>2285</v>
      </c>
      <c r="C1100" t="s">
        <v>2286</v>
      </c>
    </row>
    <row r="1101" spans="2:3" x14ac:dyDescent="0.25">
      <c r="B1101" t="s">
        <v>2287</v>
      </c>
      <c r="C1101" t="s">
        <v>2288</v>
      </c>
    </row>
    <row r="1102" spans="2:3" x14ac:dyDescent="0.25">
      <c r="B1102" t="s">
        <v>2289</v>
      </c>
      <c r="C1102" t="s">
        <v>2290</v>
      </c>
    </row>
    <row r="1103" spans="2:3" x14ac:dyDescent="0.25">
      <c r="B1103" t="s">
        <v>2291</v>
      </c>
      <c r="C1103" t="s">
        <v>2292</v>
      </c>
    </row>
    <row r="1104" spans="2:3" x14ac:dyDescent="0.25">
      <c r="B1104" t="s">
        <v>2293</v>
      </c>
      <c r="C1104" t="s">
        <v>119</v>
      </c>
    </row>
    <row r="1105" spans="2:3" x14ac:dyDescent="0.25">
      <c r="B1105" t="s">
        <v>2294</v>
      </c>
      <c r="C1105" t="s">
        <v>2295</v>
      </c>
    </row>
    <row r="1106" spans="2:3" x14ac:dyDescent="0.25">
      <c r="B1106" t="s">
        <v>2296</v>
      </c>
      <c r="C1106" t="s">
        <v>2297</v>
      </c>
    </row>
    <row r="1107" spans="2:3" x14ac:dyDescent="0.25">
      <c r="B1107" t="s">
        <v>2298</v>
      </c>
      <c r="C1107" t="s">
        <v>2299</v>
      </c>
    </row>
    <row r="1108" spans="2:3" x14ac:dyDescent="0.25">
      <c r="B1108" t="s">
        <v>2300</v>
      </c>
      <c r="C1108" t="s">
        <v>2301</v>
      </c>
    </row>
    <row r="1109" spans="2:3" x14ac:dyDescent="0.25">
      <c r="B1109" t="s">
        <v>2302</v>
      </c>
      <c r="C1109" t="s">
        <v>2303</v>
      </c>
    </row>
    <row r="1110" spans="2:3" x14ac:dyDescent="0.25">
      <c r="B1110" t="s">
        <v>2304</v>
      </c>
      <c r="C1110" t="s">
        <v>2305</v>
      </c>
    </row>
    <row r="1111" spans="2:3" x14ac:dyDescent="0.25">
      <c r="B1111" t="s">
        <v>2306</v>
      </c>
      <c r="C1111" t="s">
        <v>2307</v>
      </c>
    </row>
    <row r="1112" spans="2:3" x14ac:dyDescent="0.25">
      <c r="B1112" t="s">
        <v>2308</v>
      </c>
      <c r="C1112" t="s">
        <v>2309</v>
      </c>
    </row>
    <row r="1113" spans="2:3" x14ac:dyDescent="0.25">
      <c r="B1113" t="s">
        <v>2310</v>
      </c>
      <c r="C1113" t="s">
        <v>2311</v>
      </c>
    </row>
    <row r="1114" spans="2:3" x14ac:dyDescent="0.25">
      <c r="B1114" t="s">
        <v>2312</v>
      </c>
      <c r="C1114" t="s">
        <v>2313</v>
      </c>
    </row>
    <row r="1115" spans="2:3" x14ac:dyDescent="0.25">
      <c r="B1115" t="s">
        <v>2314</v>
      </c>
      <c r="C1115" t="s">
        <v>2315</v>
      </c>
    </row>
    <row r="1116" spans="2:3" x14ac:dyDescent="0.25">
      <c r="B1116" t="s">
        <v>2316</v>
      </c>
      <c r="C1116" t="s">
        <v>2317</v>
      </c>
    </row>
    <row r="1117" spans="2:3" x14ac:dyDescent="0.25">
      <c r="B1117" t="s">
        <v>2318</v>
      </c>
      <c r="C1117" t="s">
        <v>2319</v>
      </c>
    </row>
    <row r="1118" spans="2:3" x14ac:dyDescent="0.25">
      <c r="B1118" t="s">
        <v>2320</v>
      </c>
      <c r="C1118" t="s">
        <v>2321</v>
      </c>
    </row>
    <row r="1119" spans="2:3" x14ac:dyDescent="0.25">
      <c r="B1119" t="s">
        <v>2322</v>
      </c>
      <c r="C1119" t="s">
        <v>2323</v>
      </c>
    </row>
    <row r="1120" spans="2:3" x14ac:dyDescent="0.25">
      <c r="B1120" t="s">
        <v>2324</v>
      </c>
      <c r="C1120" t="s">
        <v>2325</v>
      </c>
    </row>
    <row r="1121" spans="2:3" x14ac:dyDescent="0.25">
      <c r="B1121" t="s">
        <v>2326</v>
      </c>
      <c r="C1121" t="s">
        <v>2327</v>
      </c>
    </row>
    <row r="1122" spans="2:3" x14ac:dyDescent="0.25">
      <c r="B1122" t="s">
        <v>2328</v>
      </c>
      <c r="C1122" t="s">
        <v>2329</v>
      </c>
    </row>
    <row r="1123" spans="2:3" x14ac:dyDescent="0.25">
      <c r="B1123" t="s">
        <v>2330</v>
      </c>
      <c r="C1123" t="s">
        <v>2331</v>
      </c>
    </row>
    <row r="1124" spans="2:3" x14ac:dyDescent="0.25">
      <c r="B1124" t="s">
        <v>2332</v>
      </c>
      <c r="C1124" t="s">
        <v>2333</v>
      </c>
    </row>
    <row r="1125" spans="2:3" x14ac:dyDescent="0.25">
      <c r="B1125" t="s">
        <v>2334</v>
      </c>
      <c r="C1125" t="s">
        <v>2335</v>
      </c>
    </row>
    <row r="1126" spans="2:3" x14ac:dyDescent="0.25">
      <c r="B1126" t="s">
        <v>2336</v>
      </c>
      <c r="C1126" t="s">
        <v>2337</v>
      </c>
    </row>
    <row r="1127" spans="2:3" x14ac:dyDescent="0.25">
      <c r="B1127" t="s">
        <v>2338</v>
      </c>
      <c r="C1127" t="s">
        <v>2339</v>
      </c>
    </row>
    <row r="1128" spans="2:3" x14ac:dyDescent="0.25">
      <c r="B1128" t="s">
        <v>2340</v>
      </c>
      <c r="C1128" t="s">
        <v>2341</v>
      </c>
    </row>
    <row r="1129" spans="2:3" x14ac:dyDescent="0.25">
      <c r="B1129" t="s">
        <v>2342</v>
      </c>
      <c r="C1129" t="s">
        <v>2343</v>
      </c>
    </row>
    <row r="1130" spans="2:3" x14ac:dyDescent="0.25">
      <c r="B1130" t="s">
        <v>2344</v>
      </c>
      <c r="C1130" t="s">
        <v>2345</v>
      </c>
    </row>
    <row r="1131" spans="2:3" x14ac:dyDescent="0.25">
      <c r="B1131" t="s">
        <v>2346</v>
      </c>
      <c r="C1131" t="s">
        <v>2347</v>
      </c>
    </row>
    <row r="1132" spans="2:3" x14ac:dyDescent="0.25">
      <c r="B1132" t="s">
        <v>2348</v>
      </c>
      <c r="C1132" t="s">
        <v>2349</v>
      </c>
    </row>
    <row r="1133" spans="2:3" x14ac:dyDescent="0.25">
      <c r="B1133" t="s">
        <v>2350</v>
      </c>
      <c r="C1133" t="s">
        <v>2351</v>
      </c>
    </row>
    <row r="1134" spans="2:3" x14ac:dyDescent="0.25">
      <c r="B1134" t="s">
        <v>2352</v>
      </c>
      <c r="C1134" t="s">
        <v>2353</v>
      </c>
    </row>
    <row r="1135" spans="2:3" x14ac:dyDescent="0.25">
      <c r="B1135" t="s">
        <v>2354</v>
      </c>
      <c r="C1135" t="s">
        <v>2355</v>
      </c>
    </row>
    <row r="1136" spans="2:3" x14ac:dyDescent="0.25">
      <c r="B1136" t="s">
        <v>2356</v>
      </c>
      <c r="C1136" t="s">
        <v>2357</v>
      </c>
    </row>
    <row r="1137" spans="2:3" x14ac:dyDescent="0.25">
      <c r="B1137" t="s">
        <v>2358</v>
      </c>
      <c r="C1137" t="s">
        <v>2359</v>
      </c>
    </row>
    <row r="1138" spans="2:3" x14ac:dyDescent="0.25">
      <c r="B1138" t="s">
        <v>2360</v>
      </c>
      <c r="C1138" t="s">
        <v>2361</v>
      </c>
    </row>
    <row r="1139" spans="2:3" x14ac:dyDescent="0.25">
      <c r="B1139" t="s">
        <v>2362</v>
      </c>
      <c r="C1139" t="s">
        <v>2363</v>
      </c>
    </row>
    <row r="1140" spans="2:3" x14ac:dyDescent="0.25">
      <c r="B1140" t="s">
        <v>2364</v>
      </c>
      <c r="C1140" t="s">
        <v>2365</v>
      </c>
    </row>
    <row r="1141" spans="2:3" x14ac:dyDescent="0.25">
      <c r="B1141" t="s">
        <v>2366</v>
      </c>
      <c r="C1141" t="s">
        <v>2367</v>
      </c>
    </row>
    <row r="1142" spans="2:3" x14ac:dyDescent="0.25">
      <c r="B1142" t="s">
        <v>2368</v>
      </c>
      <c r="C1142" t="s">
        <v>2369</v>
      </c>
    </row>
    <row r="1143" spans="2:3" x14ac:dyDescent="0.25">
      <c r="B1143" t="s">
        <v>2370</v>
      </c>
      <c r="C1143" t="s">
        <v>2371</v>
      </c>
    </row>
    <row r="1144" spans="2:3" x14ac:dyDescent="0.25">
      <c r="B1144" t="s">
        <v>2372</v>
      </c>
      <c r="C1144" t="s">
        <v>2373</v>
      </c>
    </row>
    <row r="1145" spans="2:3" x14ac:dyDescent="0.25">
      <c r="B1145" t="s">
        <v>2374</v>
      </c>
      <c r="C1145" t="s">
        <v>2375</v>
      </c>
    </row>
    <row r="1146" spans="2:3" x14ac:dyDescent="0.25">
      <c r="B1146" t="s">
        <v>2376</v>
      </c>
      <c r="C1146" t="s">
        <v>2377</v>
      </c>
    </row>
    <row r="1147" spans="2:3" x14ac:dyDescent="0.25">
      <c r="B1147" t="s">
        <v>2378</v>
      </c>
      <c r="C1147" t="s">
        <v>2379</v>
      </c>
    </row>
    <row r="1148" spans="2:3" x14ac:dyDescent="0.25">
      <c r="B1148" t="s">
        <v>2380</v>
      </c>
      <c r="C1148" t="s">
        <v>2381</v>
      </c>
    </row>
    <row r="1149" spans="2:3" x14ac:dyDescent="0.25">
      <c r="B1149" t="s">
        <v>2382</v>
      </c>
      <c r="C1149" t="s">
        <v>2383</v>
      </c>
    </row>
    <row r="1150" spans="2:3" x14ac:dyDescent="0.25">
      <c r="B1150" t="s">
        <v>2384</v>
      </c>
      <c r="C1150" t="s">
        <v>2385</v>
      </c>
    </row>
    <row r="1151" spans="2:3" x14ac:dyDescent="0.25">
      <c r="B1151" t="s">
        <v>2386</v>
      </c>
      <c r="C1151" t="s">
        <v>2387</v>
      </c>
    </row>
    <row r="1152" spans="2:3" x14ac:dyDescent="0.25">
      <c r="B1152" t="s">
        <v>2388</v>
      </c>
      <c r="C1152" t="s">
        <v>2389</v>
      </c>
    </row>
    <row r="1153" spans="2:3" x14ac:dyDescent="0.25">
      <c r="B1153" t="s">
        <v>2390</v>
      </c>
      <c r="C1153" t="s">
        <v>2391</v>
      </c>
    </row>
    <row r="1154" spans="2:3" x14ac:dyDescent="0.25">
      <c r="B1154" t="s">
        <v>2392</v>
      </c>
      <c r="C1154" t="s">
        <v>2393</v>
      </c>
    </row>
    <row r="1155" spans="2:3" x14ac:dyDescent="0.25">
      <c r="B1155" t="s">
        <v>2394</v>
      </c>
      <c r="C1155" t="s">
        <v>2395</v>
      </c>
    </row>
    <row r="1156" spans="2:3" x14ac:dyDescent="0.25">
      <c r="B1156" t="s">
        <v>2396</v>
      </c>
      <c r="C1156" t="s">
        <v>2397</v>
      </c>
    </row>
    <row r="1157" spans="2:3" x14ac:dyDescent="0.25">
      <c r="B1157" t="s">
        <v>2398</v>
      </c>
      <c r="C1157" t="s">
        <v>2399</v>
      </c>
    </row>
    <row r="1158" spans="2:3" x14ac:dyDescent="0.25">
      <c r="B1158" t="s">
        <v>2400</v>
      </c>
      <c r="C1158" t="s">
        <v>2401</v>
      </c>
    </row>
    <row r="1159" spans="2:3" x14ac:dyDescent="0.25">
      <c r="B1159" t="s">
        <v>2402</v>
      </c>
      <c r="C1159" t="s">
        <v>2403</v>
      </c>
    </row>
    <row r="1160" spans="2:3" x14ac:dyDescent="0.25">
      <c r="B1160" t="s">
        <v>2404</v>
      </c>
      <c r="C1160" t="s">
        <v>2405</v>
      </c>
    </row>
    <row r="1161" spans="2:3" x14ac:dyDescent="0.25">
      <c r="B1161" t="s">
        <v>2406</v>
      </c>
      <c r="C1161" t="s">
        <v>2407</v>
      </c>
    </row>
    <row r="1162" spans="2:3" x14ac:dyDescent="0.25">
      <c r="B1162" t="s">
        <v>2408</v>
      </c>
      <c r="C1162" t="s">
        <v>2409</v>
      </c>
    </row>
    <row r="1163" spans="2:3" x14ac:dyDescent="0.25">
      <c r="B1163" t="s">
        <v>2410</v>
      </c>
      <c r="C1163" t="s">
        <v>2411</v>
      </c>
    </row>
    <row r="1164" spans="2:3" x14ac:dyDescent="0.25">
      <c r="B1164" t="s">
        <v>2412</v>
      </c>
      <c r="C1164" t="s">
        <v>2413</v>
      </c>
    </row>
    <row r="1165" spans="2:3" x14ac:dyDescent="0.25">
      <c r="B1165" t="s">
        <v>2414</v>
      </c>
      <c r="C1165" t="s">
        <v>2415</v>
      </c>
    </row>
    <row r="1166" spans="2:3" x14ac:dyDescent="0.25">
      <c r="B1166" t="s">
        <v>2416</v>
      </c>
      <c r="C1166" t="s">
        <v>2417</v>
      </c>
    </row>
    <row r="1167" spans="2:3" x14ac:dyDescent="0.25">
      <c r="B1167" t="s">
        <v>2418</v>
      </c>
      <c r="C1167" t="s">
        <v>2419</v>
      </c>
    </row>
    <row r="1168" spans="2:3" x14ac:dyDescent="0.25">
      <c r="B1168" t="s">
        <v>2420</v>
      </c>
      <c r="C1168" t="s">
        <v>2421</v>
      </c>
    </row>
    <row r="1169" spans="2:3" x14ac:dyDescent="0.25">
      <c r="B1169" t="s">
        <v>2422</v>
      </c>
      <c r="C1169" t="s">
        <v>2423</v>
      </c>
    </row>
    <row r="1170" spans="2:3" x14ac:dyDescent="0.25">
      <c r="B1170" t="s">
        <v>2424</v>
      </c>
      <c r="C1170" t="s">
        <v>2425</v>
      </c>
    </row>
    <row r="1171" spans="2:3" x14ac:dyDescent="0.25">
      <c r="B1171" t="s">
        <v>2426</v>
      </c>
      <c r="C1171" t="s">
        <v>2427</v>
      </c>
    </row>
    <row r="1172" spans="2:3" x14ac:dyDescent="0.25">
      <c r="B1172" t="s">
        <v>2428</v>
      </c>
      <c r="C1172" t="s">
        <v>2429</v>
      </c>
    </row>
    <row r="1173" spans="2:3" x14ac:dyDescent="0.25">
      <c r="B1173" t="s">
        <v>2430</v>
      </c>
      <c r="C1173" t="s">
        <v>2431</v>
      </c>
    </row>
    <row r="1174" spans="2:3" x14ac:dyDescent="0.25">
      <c r="B1174" t="s">
        <v>2432</v>
      </c>
      <c r="C1174" t="s">
        <v>2433</v>
      </c>
    </row>
    <row r="1175" spans="2:3" x14ac:dyDescent="0.25">
      <c r="B1175" t="s">
        <v>2434</v>
      </c>
      <c r="C1175" t="s">
        <v>2435</v>
      </c>
    </row>
    <row r="1176" spans="2:3" x14ac:dyDescent="0.25">
      <c r="B1176" t="s">
        <v>2436</v>
      </c>
      <c r="C1176" t="s">
        <v>2437</v>
      </c>
    </row>
    <row r="1177" spans="2:3" x14ac:dyDescent="0.25">
      <c r="B1177" t="s">
        <v>2438</v>
      </c>
      <c r="C1177" t="s">
        <v>2439</v>
      </c>
    </row>
    <row r="1178" spans="2:3" x14ac:dyDescent="0.25">
      <c r="B1178" t="s">
        <v>2440</v>
      </c>
      <c r="C1178" t="s">
        <v>2441</v>
      </c>
    </row>
    <row r="1179" spans="2:3" x14ac:dyDescent="0.25">
      <c r="B1179" t="s">
        <v>2442</v>
      </c>
      <c r="C1179" t="s">
        <v>2443</v>
      </c>
    </row>
    <row r="1180" spans="2:3" x14ac:dyDescent="0.25">
      <c r="B1180" t="s">
        <v>2444</v>
      </c>
      <c r="C1180" t="s">
        <v>2445</v>
      </c>
    </row>
    <row r="1181" spans="2:3" x14ac:dyDescent="0.25">
      <c r="B1181" t="s">
        <v>2446</v>
      </c>
      <c r="C1181" t="s">
        <v>2447</v>
      </c>
    </row>
    <row r="1182" spans="2:3" x14ac:dyDescent="0.25">
      <c r="B1182" t="s">
        <v>2448</v>
      </c>
      <c r="C1182" t="s">
        <v>2449</v>
      </c>
    </row>
    <row r="1183" spans="2:3" x14ac:dyDescent="0.25">
      <c r="B1183" t="s">
        <v>2450</v>
      </c>
      <c r="C1183" t="s">
        <v>2451</v>
      </c>
    </row>
    <row r="1184" spans="2:3" x14ac:dyDescent="0.25">
      <c r="B1184" t="s">
        <v>2452</v>
      </c>
      <c r="C1184" t="s">
        <v>2453</v>
      </c>
    </row>
    <row r="1185" spans="2:3" x14ac:dyDescent="0.25">
      <c r="B1185" t="s">
        <v>2454</v>
      </c>
      <c r="C1185" t="s">
        <v>2455</v>
      </c>
    </row>
    <row r="1186" spans="2:3" x14ac:dyDescent="0.25">
      <c r="B1186" t="s">
        <v>2456</v>
      </c>
      <c r="C1186" t="s">
        <v>2457</v>
      </c>
    </row>
    <row r="1187" spans="2:3" x14ac:dyDescent="0.25">
      <c r="B1187" t="s">
        <v>2458</v>
      </c>
      <c r="C1187" t="s">
        <v>2459</v>
      </c>
    </row>
    <row r="1188" spans="2:3" x14ac:dyDescent="0.25">
      <c r="B1188" t="s">
        <v>2460</v>
      </c>
      <c r="C1188" t="s">
        <v>2461</v>
      </c>
    </row>
    <row r="1189" spans="2:3" x14ac:dyDescent="0.25">
      <c r="B1189" t="s">
        <v>2462</v>
      </c>
      <c r="C1189" t="s">
        <v>2463</v>
      </c>
    </row>
    <row r="1190" spans="2:3" x14ac:dyDescent="0.25">
      <c r="B1190" t="s">
        <v>2464</v>
      </c>
      <c r="C1190" t="s">
        <v>2465</v>
      </c>
    </row>
    <row r="1191" spans="2:3" x14ac:dyDescent="0.25">
      <c r="B1191" t="s">
        <v>2466</v>
      </c>
      <c r="C1191" t="s">
        <v>2467</v>
      </c>
    </row>
    <row r="1192" spans="2:3" x14ac:dyDescent="0.25">
      <c r="B1192" t="s">
        <v>2468</v>
      </c>
      <c r="C1192" t="s">
        <v>274</v>
      </c>
    </row>
    <row r="1193" spans="2:3" x14ac:dyDescent="0.25">
      <c r="B1193" t="s">
        <v>2469</v>
      </c>
      <c r="C1193" t="s">
        <v>2470</v>
      </c>
    </row>
    <row r="1194" spans="2:3" x14ac:dyDescent="0.25">
      <c r="B1194" t="s">
        <v>2471</v>
      </c>
      <c r="C1194" t="s">
        <v>2472</v>
      </c>
    </row>
    <row r="1195" spans="2:3" x14ac:dyDescent="0.25">
      <c r="B1195" t="s">
        <v>2473</v>
      </c>
      <c r="C1195" t="s">
        <v>2474</v>
      </c>
    </row>
    <row r="1196" spans="2:3" x14ac:dyDescent="0.25">
      <c r="B1196" t="s">
        <v>2475</v>
      </c>
      <c r="C1196" t="s">
        <v>2476</v>
      </c>
    </row>
    <row r="1197" spans="2:3" x14ac:dyDescent="0.25">
      <c r="B1197" t="s">
        <v>2477</v>
      </c>
      <c r="C1197" t="s">
        <v>2478</v>
      </c>
    </row>
    <row r="1198" spans="2:3" x14ac:dyDescent="0.25">
      <c r="B1198" t="s">
        <v>2479</v>
      </c>
      <c r="C1198" t="s">
        <v>2480</v>
      </c>
    </row>
    <row r="1199" spans="2:3" x14ac:dyDescent="0.25">
      <c r="B1199" t="s">
        <v>2481</v>
      </c>
      <c r="C1199" t="s">
        <v>2482</v>
      </c>
    </row>
    <row r="1200" spans="2:3" x14ac:dyDescent="0.25">
      <c r="B1200" t="s">
        <v>2483</v>
      </c>
      <c r="C1200" t="s">
        <v>2484</v>
      </c>
    </row>
    <row r="1201" spans="2:3" x14ac:dyDescent="0.25">
      <c r="B1201" t="s">
        <v>2485</v>
      </c>
      <c r="C1201" t="s">
        <v>2486</v>
      </c>
    </row>
    <row r="1202" spans="2:3" x14ac:dyDescent="0.25">
      <c r="B1202" t="s">
        <v>2487</v>
      </c>
      <c r="C1202" t="s">
        <v>2488</v>
      </c>
    </row>
    <row r="1203" spans="2:3" x14ac:dyDescent="0.25">
      <c r="B1203" t="s">
        <v>2489</v>
      </c>
      <c r="C1203" t="s">
        <v>2490</v>
      </c>
    </row>
    <row r="1204" spans="2:3" x14ac:dyDescent="0.25">
      <c r="B1204" t="s">
        <v>2491</v>
      </c>
      <c r="C1204" t="s">
        <v>2492</v>
      </c>
    </row>
    <row r="1205" spans="2:3" x14ac:dyDescent="0.25">
      <c r="B1205" t="s">
        <v>2493</v>
      </c>
      <c r="C1205" t="s">
        <v>2494</v>
      </c>
    </row>
    <row r="1206" spans="2:3" x14ac:dyDescent="0.25">
      <c r="B1206" t="s">
        <v>2495</v>
      </c>
      <c r="C1206" t="s">
        <v>2496</v>
      </c>
    </row>
    <row r="1207" spans="2:3" x14ac:dyDescent="0.25">
      <c r="B1207" t="s">
        <v>2497</v>
      </c>
      <c r="C1207" t="s">
        <v>2498</v>
      </c>
    </row>
    <row r="1208" spans="2:3" x14ac:dyDescent="0.25">
      <c r="B1208" t="s">
        <v>2499</v>
      </c>
      <c r="C1208" t="s">
        <v>2500</v>
      </c>
    </row>
    <row r="1209" spans="2:3" x14ac:dyDescent="0.25">
      <c r="B1209" t="s">
        <v>2501</v>
      </c>
      <c r="C1209" t="s">
        <v>2502</v>
      </c>
    </row>
    <row r="1210" spans="2:3" x14ac:dyDescent="0.25">
      <c r="B1210" t="s">
        <v>2503</v>
      </c>
      <c r="C1210" t="s">
        <v>2504</v>
      </c>
    </row>
    <row r="1211" spans="2:3" x14ac:dyDescent="0.25">
      <c r="B1211" t="s">
        <v>2505</v>
      </c>
      <c r="C1211" t="s">
        <v>2506</v>
      </c>
    </row>
    <row r="1212" spans="2:3" x14ac:dyDescent="0.25">
      <c r="B1212" t="s">
        <v>2507</v>
      </c>
      <c r="C1212" t="s">
        <v>2508</v>
      </c>
    </row>
    <row r="1213" spans="2:3" x14ac:dyDescent="0.25">
      <c r="B1213" t="s">
        <v>2509</v>
      </c>
      <c r="C1213" t="s">
        <v>2510</v>
      </c>
    </row>
    <row r="1214" spans="2:3" x14ac:dyDescent="0.25">
      <c r="B1214" t="s">
        <v>2511</v>
      </c>
      <c r="C1214" t="s">
        <v>2512</v>
      </c>
    </row>
    <row r="1215" spans="2:3" x14ac:dyDescent="0.25">
      <c r="B1215" t="s">
        <v>2513</v>
      </c>
      <c r="C1215" t="s">
        <v>2514</v>
      </c>
    </row>
    <row r="1216" spans="2:3" x14ac:dyDescent="0.25">
      <c r="B1216" t="s">
        <v>2515</v>
      </c>
      <c r="C1216" t="s">
        <v>2516</v>
      </c>
    </row>
    <row r="1217" spans="2:3" x14ac:dyDescent="0.25">
      <c r="B1217" t="s">
        <v>2517</v>
      </c>
      <c r="C1217" t="s">
        <v>2518</v>
      </c>
    </row>
    <row r="1218" spans="2:3" x14ac:dyDescent="0.25">
      <c r="B1218" t="s">
        <v>2519</v>
      </c>
      <c r="C1218" t="s">
        <v>2520</v>
      </c>
    </row>
    <row r="1219" spans="2:3" x14ac:dyDescent="0.25">
      <c r="B1219" t="s">
        <v>2521</v>
      </c>
      <c r="C1219" t="s">
        <v>2522</v>
      </c>
    </row>
    <row r="1220" spans="2:3" x14ac:dyDescent="0.25">
      <c r="B1220" t="s">
        <v>2523</v>
      </c>
      <c r="C1220" t="s">
        <v>2524</v>
      </c>
    </row>
    <row r="1221" spans="2:3" x14ac:dyDescent="0.25">
      <c r="B1221" t="s">
        <v>2525</v>
      </c>
      <c r="C1221" t="s">
        <v>2526</v>
      </c>
    </row>
    <row r="1222" spans="2:3" x14ac:dyDescent="0.25">
      <c r="B1222" t="s">
        <v>2527</v>
      </c>
      <c r="C1222" t="s">
        <v>2528</v>
      </c>
    </row>
    <row r="1223" spans="2:3" x14ac:dyDescent="0.25">
      <c r="B1223" t="s">
        <v>2529</v>
      </c>
      <c r="C1223" t="s">
        <v>2530</v>
      </c>
    </row>
    <row r="1224" spans="2:3" x14ac:dyDescent="0.25">
      <c r="B1224" t="s">
        <v>2531</v>
      </c>
      <c r="C1224" t="s">
        <v>2532</v>
      </c>
    </row>
    <row r="1225" spans="2:3" x14ac:dyDescent="0.25">
      <c r="B1225" t="s">
        <v>2533</v>
      </c>
      <c r="C1225" t="s">
        <v>2534</v>
      </c>
    </row>
    <row r="1226" spans="2:3" x14ac:dyDescent="0.25">
      <c r="B1226" t="s">
        <v>2535</v>
      </c>
      <c r="C1226" t="s">
        <v>2536</v>
      </c>
    </row>
    <row r="1227" spans="2:3" x14ac:dyDescent="0.25">
      <c r="B1227" t="s">
        <v>2537</v>
      </c>
      <c r="C1227" t="s">
        <v>2538</v>
      </c>
    </row>
    <row r="1228" spans="2:3" x14ac:dyDescent="0.25">
      <c r="B1228" t="s">
        <v>2539</v>
      </c>
      <c r="C1228" t="s">
        <v>2540</v>
      </c>
    </row>
    <row r="1229" spans="2:3" x14ac:dyDescent="0.25">
      <c r="B1229" t="s">
        <v>2541</v>
      </c>
      <c r="C1229" t="s">
        <v>2542</v>
      </c>
    </row>
    <row r="1230" spans="2:3" x14ac:dyDescent="0.25">
      <c r="B1230" t="s">
        <v>2543</v>
      </c>
      <c r="C1230" t="s">
        <v>2544</v>
      </c>
    </row>
    <row r="1231" spans="2:3" x14ac:dyDescent="0.25">
      <c r="B1231" t="s">
        <v>2545</v>
      </c>
      <c r="C1231" t="s">
        <v>2546</v>
      </c>
    </row>
    <row r="1232" spans="2:3" x14ac:dyDescent="0.25">
      <c r="B1232" t="s">
        <v>2547</v>
      </c>
      <c r="C1232" t="s">
        <v>2548</v>
      </c>
    </row>
    <row r="1233" spans="2:3" x14ac:dyDescent="0.25">
      <c r="B1233" t="s">
        <v>2549</v>
      </c>
      <c r="C1233" t="s">
        <v>2550</v>
      </c>
    </row>
    <row r="1234" spans="2:3" x14ac:dyDescent="0.25">
      <c r="B1234" t="s">
        <v>2551</v>
      </c>
      <c r="C1234" t="s">
        <v>2552</v>
      </c>
    </row>
    <row r="1235" spans="2:3" x14ac:dyDescent="0.25">
      <c r="B1235" t="s">
        <v>2553</v>
      </c>
      <c r="C1235" t="s">
        <v>2554</v>
      </c>
    </row>
    <row r="1236" spans="2:3" x14ac:dyDescent="0.25">
      <c r="B1236" t="s">
        <v>2555</v>
      </c>
      <c r="C1236" t="s">
        <v>2556</v>
      </c>
    </row>
    <row r="1237" spans="2:3" x14ac:dyDescent="0.25">
      <c r="B1237" t="s">
        <v>2557</v>
      </c>
      <c r="C1237" t="s">
        <v>2558</v>
      </c>
    </row>
    <row r="1238" spans="2:3" x14ac:dyDescent="0.25">
      <c r="B1238" t="s">
        <v>2559</v>
      </c>
      <c r="C1238" t="s">
        <v>2560</v>
      </c>
    </row>
    <row r="1239" spans="2:3" x14ac:dyDescent="0.25">
      <c r="B1239" t="s">
        <v>2561</v>
      </c>
      <c r="C1239" t="s">
        <v>2562</v>
      </c>
    </row>
    <row r="1240" spans="2:3" x14ac:dyDescent="0.25">
      <c r="B1240" t="s">
        <v>2563</v>
      </c>
      <c r="C1240" t="s">
        <v>2564</v>
      </c>
    </row>
    <row r="1241" spans="2:3" x14ac:dyDescent="0.25">
      <c r="B1241" t="s">
        <v>2565</v>
      </c>
      <c r="C1241" t="s">
        <v>2566</v>
      </c>
    </row>
    <row r="1242" spans="2:3" x14ac:dyDescent="0.25">
      <c r="B1242" t="s">
        <v>2567</v>
      </c>
      <c r="C1242" t="s">
        <v>2568</v>
      </c>
    </row>
    <row r="1243" spans="2:3" x14ac:dyDescent="0.25">
      <c r="B1243" t="s">
        <v>2569</v>
      </c>
      <c r="C1243" t="s">
        <v>2570</v>
      </c>
    </row>
    <row r="1244" spans="2:3" x14ac:dyDescent="0.25">
      <c r="B1244" t="s">
        <v>2571</v>
      </c>
      <c r="C1244" t="s">
        <v>2572</v>
      </c>
    </row>
    <row r="1245" spans="2:3" x14ac:dyDescent="0.25">
      <c r="B1245" t="s">
        <v>2573</v>
      </c>
      <c r="C1245" t="s">
        <v>2574</v>
      </c>
    </row>
    <row r="1246" spans="2:3" x14ac:dyDescent="0.25">
      <c r="B1246" t="s">
        <v>2575</v>
      </c>
      <c r="C1246" t="s">
        <v>2576</v>
      </c>
    </row>
    <row r="1247" spans="2:3" x14ac:dyDescent="0.25">
      <c r="B1247" t="s">
        <v>2577</v>
      </c>
      <c r="C1247" t="s">
        <v>2578</v>
      </c>
    </row>
    <row r="1248" spans="2:3" x14ac:dyDescent="0.25">
      <c r="B1248" t="s">
        <v>2579</v>
      </c>
      <c r="C1248" t="s">
        <v>2580</v>
      </c>
    </row>
    <row r="1249" spans="2:3" x14ac:dyDescent="0.25">
      <c r="B1249" t="s">
        <v>2581</v>
      </c>
      <c r="C1249" t="s">
        <v>2582</v>
      </c>
    </row>
    <row r="1250" spans="2:3" x14ac:dyDescent="0.25">
      <c r="B1250" t="s">
        <v>2583</v>
      </c>
      <c r="C1250" t="s">
        <v>2584</v>
      </c>
    </row>
    <row r="1251" spans="2:3" x14ac:dyDescent="0.25">
      <c r="B1251" t="s">
        <v>2585</v>
      </c>
      <c r="C1251" t="s">
        <v>2586</v>
      </c>
    </row>
    <row r="1252" spans="2:3" x14ac:dyDescent="0.25">
      <c r="B1252" t="s">
        <v>2587</v>
      </c>
      <c r="C1252" t="s">
        <v>2588</v>
      </c>
    </row>
    <row r="1253" spans="2:3" x14ac:dyDescent="0.25">
      <c r="B1253" t="s">
        <v>2589</v>
      </c>
      <c r="C1253" t="s">
        <v>2590</v>
      </c>
    </row>
    <row r="1254" spans="2:3" x14ac:dyDescent="0.25">
      <c r="B1254" t="s">
        <v>2591</v>
      </c>
      <c r="C1254" t="s">
        <v>2592</v>
      </c>
    </row>
    <row r="1255" spans="2:3" x14ac:dyDescent="0.25">
      <c r="B1255" t="s">
        <v>2593</v>
      </c>
      <c r="C1255" t="s">
        <v>272</v>
      </c>
    </row>
    <row r="1256" spans="2:3" x14ac:dyDescent="0.25">
      <c r="B1256" t="s">
        <v>2594</v>
      </c>
      <c r="C1256" t="s">
        <v>2595</v>
      </c>
    </row>
    <row r="1257" spans="2:3" x14ac:dyDescent="0.25">
      <c r="B1257" t="s">
        <v>2596</v>
      </c>
      <c r="C1257" t="s">
        <v>2597</v>
      </c>
    </row>
    <row r="1258" spans="2:3" x14ac:dyDescent="0.25">
      <c r="B1258" t="s">
        <v>2598</v>
      </c>
      <c r="C1258" t="s">
        <v>2599</v>
      </c>
    </row>
    <row r="1259" spans="2:3" x14ac:dyDescent="0.25">
      <c r="B1259" t="s">
        <v>2600</v>
      </c>
      <c r="C1259" t="s">
        <v>2601</v>
      </c>
    </row>
    <row r="1260" spans="2:3" x14ac:dyDescent="0.25">
      <c r="B1260" t="s">
        <v>2602</v>
      </c>
      <c r="C1260" t="s">
        <v>2603</v>
      </c>
    </row>
    <row r="1261" spans="2:3" x14ac:dyDescent="0.25">
      <c r="B1261" t="s">
        <v>2604</v>
      </c>
      <c r="C1261" t="s">
        <v>2605</v>
      </c>
    </row>
    <row r="1262" spans="2:3" x14ac:dyDescent="0.25">
      <c r="B1262" t="s">
        <v>2606</v>
      </c>
      <c r="C1262" t="s">
        <v>2607</v>
      </c>
    </row>
    <row r="1263" spans="2:3" x14ac:dyDescent="0.25">
      <c r="B1263" t="s">
        <v>2608</v>
      </c>
      <c r="C1263" t="s">
        <v>2609</v>
      </c>
    </row>
    <row r="1264" spans="2:3" x14ac:dyDescent="0.25">
      <c r="B1264" t="s">
        <v>2610</v>
      </c>
      <c r="C1264" t="s">
        <v>2611</v>
      </c>
    </row>
    <row r="1265" spans="2:3" x14ac:dyDescent="0.25">
      <c r="B1265" t="s">
        <v>2612</v>
      </c>
      <c r="C1265" t="s">
        <v>2613</v>
      </c>
    </row>
    <row r="1266" spans="2:3" x14ac:dyDescent="0.25">
      <c r="B1266" t="s">
        <v>2614</v>
      </c>
      <c r="C1266" t="s">
        <v>2615</v>
      </c>
    </row>
    <row r="1267" spans="2:3" x14ac:dyDescent="0.25">
      <c r="B1267" t="s">
        <v>2616</v>
      </c>
      <c r="C1267" t="s">
        <v>2617</v>
      </c>
    </row>
    <row r="1268" spans="2:3" x14ac:dyDescent="0.25">
      <c r="B1268" t="s">
        <v>2618</v>
      </c>
      <c r="C1268" t="s">
        <v>2619</v>
      </c>
    </row>
    <row r="1269" spans="2:3" x14ac:dyDescent="0.25">
      <c r="B1269" t="s">
        <v>2620</v>
      </c>
      <c r="C1269" t="s">
        <v>2621</v>
      </c>
    </row>
    <row r="1270" spans="2:3" x14ac:dyDescent="0.25">
      <c r="B1270" t="s">
        <v>2622</v>
      </c>
      <c r="C1270" t="s">
        <v>2623</v>
      </c>
    </row>
    <row r="1271" spans="2:3" x14ac:dyDescent="0.25">
      <c r="B1271" t="s">
        <v>2624</v>
      </c>
      <c r="C1271" t="s">
        <v>2625</v>
      </c>
    </row>
    <row r="1272" spans="2:3" x14ac:dyDescent="0.25">
      <c r="B1272" t="s">
        <v>2626</v>
      </c>
      <c r="C1272" t="s">
        <v>2627</v>
      </c>
    </row>
    <row r="1273" spans="2:3" x14ac:dyDescent="0.25">
      <c r="B1273" t="s">
        <v>2628</v>
      </c>
      <c r="C1273" t="s">
        <v>2629</v>
      </c>
    </row>
    <row r="1274" spans="2:3" x14ac:dyDescent="0.25">
      <c r="B1274" t="s">
        <v>2630</v>
      </c>
      <c r="C1274" t="s">
        <v>2631</v>
      </c>
    </row>
    <row r="1275" spans="2:3" x14ac:dyDescent="0.25">
      <c r="B1275" t="s">
        <v>2632</v>
      </c>
      <c r="C1275" t="s">
        <v>2633</v>
      </c>
    </row>
    <row r="1276" spans="2:3" x14ac:dyDescent="0.25">
      <c r="B1276" t="s">
        <v>2634</v>
      </c>
      <c r="C1276" t="s">
        <v>2635</v>
      </c>
    </row>
    <row r="1277" spans="2:3" x14ac:dyDescent="0.25">
      <c r="B1277" t="s">
        <v>2636</v>
      </c>
      <c r="C1277" t="s">
        <v>2637</v>
      </c>
    </row>
    <row r="1278" spans="2:3" x14ac:dyDescent="0.25">
      <c r="B1278" t="s">
        <v>2638</v>
      </c>
      <c r="C1278" t="s">
        <v>2639</v>
      </c>
    </row>
    <row r="1279" spans="2:3" x14ac:dyDescent="0.25">
      <c r="B1279" t="s">
        <v>2640</v>
      </c>
      <c r="C1279" t="s">
        <v>2641</v>
      </c>
    </row>
    <row r="1280" spans="2:3" x14ac:dyDescent="0.25">
      <c r="B1280" t="s">
        <v>2642</v>
      </c>
      <c r="C1280" t="s">
        <v>2643</v>
      </c>
    </row>
    <row r="1281" spans="2:3" x14ac:dyDescent="0.25">
      <c r="B1281" t="s">
        <v>2644</v>
      </c>
      <c r="C1281" t="s">
        <v>2645</v>
      </c>
    </row>
    <row r="1282" spans="2:3" x14ac:dyDescent="0.25">
      <c r="B1282" t="s">
        <v>2646</v>
      </c>
      <c r="C1282" t="s">
        <v>2647</v>
      </c>
    </row>
    <row r="1283" spans="2:3" x14ac:dyDescent="0.25">
      <c r="B1283" t="s">
        <v>2648</v>
      </c>
      <c r="C1283" t="s">
        <v>2649</v>
      </c>
    </row>
    <row r="1284" spans="2:3" x14ac:dyDescent="0.25">
      <c r="B1284" t="s">
        <v>2650</v>
      </c>
      <c r="C1284" t="s">
        <v>2651</v>
      </c>
    </row>
    <row r="1285" spans="2:3" x14ac:dyDescent="0.25">
      <c r="B1285" t="s">
        <v>2652</v>
      </c>
      <c r="C1285" t="s">
        <v>2653</v>
      </c>
    </row>
    <row r="1286" spans="2:3" x14ac:dyDescent="0.25">
      <c r="B1286" t="s">
        <v>2654</v>
      </c>
      <c r="C1286" t="s">
        <v>2655</v>
      </c>
    </row>
    <row r="1287" spans="2:3" x14ac:dyDescent="0.25">
      <c r="B1287" t="s">
        <v>2656</v>
      </c>
      <c r="C1287" t="s">
        <v>2657</v>
      </c>
    </row>
    <row r="1288" spans="2:3" x14ac:dyDescent="0.25">
      <c r="B1288" t="s">
        <v>2658</v>
      </c>
      <c r="C1288" t="s">
        <v>2659</v>
      </c>
    </row>
    <row r="1289" spans="2:3" x14ac:dyDescent="0.25">
      <c r="B1289" t="s">
        <v>2660</v>
      </c>
      <c r="C1289" t="s">
        <v>2661</v>
      </c>
    </row>
    <row r="1290" spans="2:3" x14ac:dyDescent="0.25">
      <c r="B1290" t="s">
        <v>2662</v>
      </c>
      <c r="C1290" t="s">
        <v>2663</v>
      </c>
    </row>
    <row r="1291" spans="2:3" x14ac:dyDescent="0.25">
      <c r="B1291" t="s">
        <v>2664</v>
      </c>
      <c r="C1291" t="s">
        <v>2665</v>
      </c>
    </row>
    <row r="1292" spans="2:3" x14ac:dyDescent="0.25">
      <c r="B1292" t="s">
        <v>2666</v>
      </c>
      <c r="C1292" t="s">
        <v>2667</v>
      </c>
    </row>
    <row r="1293" spans="2:3" x14ac:dyDescent="0.25">
      <c r="B1293" t="s">
        <v>2668</v>
      </c>
      <c r="C1293" t="s">
        <v>2669</v>
      </c>
    </row>
    <row r="1294" spans="2:3" x14ac:dyDescent="0.25">
      <c r="B1294" t="s">
        <v>2670</v>
      </c>
      <c r="C1294" t="s">
        <v>2671</v>
      </c>
    </row>
    <row r="1295" spans="2:3" x14ac:dyDescent="0.25">
      <c r="B1295" t="s">
        <v>2672</v>
      </c>
      <c r="C1295" t="s">
        <v>2673</v>
      </c>
    </row>
    <row r="1296" spans="2:3" x14ac:dyDescent="0.25">
      <c r="B1296" t="s">
        <v>2674</v>
      </c>
      <c r="C1296" t="s">
        <v>2675</v>
      </c>
    </row>
    <row r="1297" spans="2:3" x14ac:dyDescent="0.25">
      <c r="B1297" t="s">
        <v>2676</v>
      </c>
      <c r="C1297" t="s">
        <v>2677</v>
      </c>
    </row>
    <row r="1298" spans="2:3" x14ac:dyDescent="0.25">
      <c r="B1298" t="s">
        <v>2678</v>
      </c>
      <c r="C1298" t="s">
        <v>2679</v>
      </c>
    </row>
    <row r="1299" spans="2:3" x14ac:dyDescent="0.25">
      <c r="B1299" t="s">
        <v>2680</v>
      </c>
      <c r="C1299" t="s">
        <v>2681</v>
      </c>
    </row>
    <row r="1300" spans="2:3" x14ac:dyDescent="0.25">
      <c r="B1300" t="s">
        <v>2682</v>
      </c>
      <c r="C1300" t="s">
        <v>2683</v>
      </c>
    </row>
    <row r="1301" spans="2:3" x14ac:dyDescent="0.25">
      <c r="B1301" t="s">
        <v>2684</v>
      </c>
      <c r="C1301" t="s">
        <v>2685</v>
      </c>
    </row>
    <row r="1302" spans="2:3" x14ac:dyDescent="0.25">
      <c r="B1302" t="s">
        <v>2686</v>
      </c>
      <c r="C1302" t="s">
        <v>2687</v>
      </c>
    </row>
    <row r="1303" spans="2:3" x14ac:dyDescent="0.25">
      <c r="B1303" t="s">
        <v>2688</v>
      </c>
      <c r="C1303" t="s">
        <v>2689</v>
      </c>
    </row>
    <row r="1304" spans="2:3" x14ac:dyDescent="0.25">
      <c r="B1304" t="s">
        <v>2690</v>
      </c>
      <c r="C1304" t="s">
        <v>2691</v>
      </c>
    </row>
    <row r="1305" spans="2:3" x14ac:dyDescent="0.25">
      <c r="B1305" t="s">
        <v>2692</v>
      </c>
      <c r="C1305" t="s">
        <v>2693</v>
      </c>
    </row>
    <row r="1306" spans="2:3" x14ac:dyDescent="0.25">
      <c r="B1306" t="s">
        <v>2694</v>
      </c>
      <c r="C1306" t="s">
        <v>2695</v>
      </c>
    </row>
    <row r="1307" spans="2:3" x14ac:dyDescent="0.25">
      <c r="B1307" t="s">
        <v>2696</v>
      </c>
      <c r="C1307" t="s">
        <v>2697</v>
      </c>
    </row>
    <row r="1308" spans="2:3" x14ac:dyDescent="0.25">
      <c r="B1308" t="s">
        <v>2698</v>
      </c>
      <c r="C1308" t="s">
        <v>2699</v>
      </c>
    </row>
    <row r="1309" spans="2:3" x14ac:dyDescent="0.25">
      <c r="B1309" t="s">
        <v>2700</v>
      </c>
      <c r="C1309" t="s">
        <v>2701</v>
      </c>
    </row>
    <row r="1310" spans="2:3" x14ac:dyDescent="0.25">
      <c r="B1310" t="s">
        <v>2702</v>
      </c>
      <c r="C1310" t="s">
        <v>2703</v>
      </c>
    </row>
    <row r="1311" spans="2:3" x14ac:dyDescent="0.25">
      <c r="B1311" t="s">
        <v>2704</v>
      </c>
      <c r="C1311" t="s">
        <v>2705</v>
      </c>
    </row>
    <row r="1312" spans="2:3" x14ac:dyDescent="0.25">
      <c r="B1312" t="s">
        <v>2706</v>
      </c>
      <c r="C1312" t="s">
        <v>2707</v>
      </c>
    </row>
    <row r="1313" spans="2:3" x14ac:dyDescent="0.25">
      <c r="B1313" t="s">
        <v>2708</v>
      </c>
      <c r="C1313" t="s">
        <v>2709</v>
      </c>
    </row>
    <row r="1314" spans="2:3" x14ac:dyDescent="0.25">
      <c r="B1314" t="s">
        <v>2710</v>
      </c>
      <c r="C1314" t="s">
        <v>2711</v>
      </c>
    </row>
    <row r="1315" spans="2:3" x14ac:dyDescent="0.25">
      <c r="B1315" t="s">
        <v>2712</v>
      </c>
      <c r="C1315" t="s">
        <v>2713</v>
      </c>
    </row>
    <row r="1316" spans="2:3" x14ac:dyDescent="0.25">
      <c r="B1316" t="s">
        <v>2714</v>
      </c>
      <c r="C1316" t="s">
        <v>2715</v>
      </c>
    </row>
    <row r="1317" spans="2:3" x14ac:dyDescent="0.25">
      <c r="B1317" t="s">
        <v>2716</v>
      </c>
      <c r="C1317" t="s">
        <v>2717</v>
      </c>
    </row>
    <row r="1318" spans="2:3" x14ac:dyDescent="0.25">
      <c r="B1318" t="s">
        <v>2718</v>
      </c>
      <c r="C1318" t="s">
        <v>2719</v>
      </c>
    </row>
    <row r="1319" spans="2:3" x14ac:dyDescent="0.25">
      <c r="B1319" t="s">
        <v>2720</v>
      </c>
      <c r="C1319" t="s">
        <v>2721</v>
      </c>
    </row>
    <row r="1320" spans="2:3" x14ac:dyDescent="0.25">
      <c r="B1320" t="s">
        <v>2722</v>
      </c>
      <c r="C1320" t="s">
        <v>2723</v>
      </c>
    </row>
    <row r="1321" spans="2:3" x14ac:dyDescent="0.25">
      <c r="B1321" t="s">
        <v>2724</v>
      </c>
      <c r="C1321" t="s">
        <v>2725</v>
      </c>
    </row>
    <row r="1322" spans="2:3" x14ac:dyDescent="0.25">
      <c r="B1322" t="s">
        <v>2726</v>
      </c>
      <c r="C1322" t="s">
        <v>2727</v>
      </c>
    </row>
    <row r="1323" spans="2:3" x14ac:dyDescent="0.25">
      <c r="B1323" t="s">
        <v>2728</v>
      </c>
      <c r="C1323" t="s">
        <v>2729</v>
      </c>
    </row>
    <row r="1324" spans="2:3" x14ac:dyDescent="0.25">
      <c r="B1324" t="s">
        <v>2730</v>
      </c>
      <c r="C1324" t="s">
        <v>2731</v>
      </c>
    </row>
    <row r="1325" spans="2:3" x14ac:dyDescent="0.25">
      <c r="B1325" t="s">
        <v>2732</v>
      </c>
      <c r="C1325" t="s">
        <v>2733</v>
      </c>
    </row>
    <row r="1326" spans="2:3" x14ac:dyDescent="0.25">
      <c r="B1326" t="s">
        <v>2734</v>
      </c>
      <c r="C1326" t="s">
        <v>2735</v>
      </c>
    </row>
    <row r="1327" spans="2:3" x14ac:dyDescent="0.25">
      <c r="B1327" t="s">
        <v>2736</v>
      </c>
      <c r="C1327" t="s">
        <v>2737</v>
      </c>
    </row>
    <row r="1328" spans="2:3" x14ac:dyDescent="0.25">
      <c r="B1328" t="s">
        <v>2738</v>
      </c>
      <c r="C1328" t="s">
        <v>2739</v>
      </c>
    </row>
    <row r="1329" spans="2:3" x14ac:dyDescent="0.25">
      <c r="B1329" t="s">
        <v>2740</v>
      </c>
      <c r="C1329" t="s">
        <v>2740</v>
      </c>
    </row>
    <row r="1330" spans="2:3" x14ac:dyDescent="0.25">
      <c r="B1330" t="s">
        <v>2741</v>
      </c>
      <c r="C1330" t="s">
        <v>2741</v>
      </c>
    </row>
    <row r="1331" spans="2:3" x14ac:dyDescent="0.25">
      <c r="B1331" t="s">
        <v>2742</v>
      </c>
      <c r="C1331" t="s">
        <v>2743</v>
      </c>
    </row>
    <row r="1332" spans="2:3" x14ac:dyDescent="0.25">
      <c r="B1332" t="s">
        <v>2744</v>
      </c>
      <c r="C1332" t="s">
        <v>2745</v>
      </c>
    </row>
    <row r="1333" spans="2:3" x14ac:dyDescent="0.25">
      <c r="B1333" t="s">
        <v>2746</v>
      </c>
      <c r="C1333" t="s">
        <v>2747</v>
      </c>
    </row>
    <row r="1334" spans="2:3" x14ac:dyDescent="0.25">
      <c r="B1334" t="s">
        <v>2748</v>
      </c>
      <c r="C1334" t="s">
        <v>2749</v>
      </c>
    </row>
    <row r="1335" spans="2:3" x14ac:dyDescent="0.25">
      <c r="B1335" t="s">
        <v>2750</v>
      </c>
      <c r="C1335" t="s">
        <v>2751</v>
      </c>
    </row>
    <row r="1336" spans="2:3" x14ac:dyDescent="0.25">
      <c r="B1336" t="s">
        <v>2752</v>
      </c>
      <c r="C1336" t="s">
        <v>2753</v>
      </c>
    </row>
    <row r="1337" spans="2:3" x14ac:dyDescent="0.25">
      <c r="B1337" t="s">
        <v>2754</v>
      </c>
      <c r="C1337" t="s">
        <v>2755</v>
      </c>
    </row>
    <row r="1338" spans="2:3" x14ac:dyDescent="0.25">
      <c r="B1338" t="s">
        <v>2756</v>
      </c>
      <c r="C1338" t="s">
        <v>2757</v>
      </c>
    </row>
    <row r="1339" spans="2:3" x14ac:dyDescent="0.25">
      <c r="B1339" t="s">
        <v>2758</v>
      </c>
      <c r="C1339" t="s">
        <v>2759</v>
      </c>
    </row>
    <row r="1340" spans="2:3" x14ac:dyDescent="0.25">
      <c r="B1340" t="s">
        <v>2760</v>
      </c>
      <c r="C1340" t="s">
        <v>2761</v>
      </c>
    </row>
    <row r="1341" spans="2:3" x14ac:dyDescent="0.25">
      <c r="B1341" t="s">
        <v>2762</v>
      </c>
      <c r="C1341" t="s">
        <v>2763</v>
      </c>
    </row>
    <row r="1342" spans="2:3" x14ac:dyDescent="0.25">
      <c r="B1342" t="s">
        <v>2764</v>
      </c>
      <c r="C1342" t="s">
        <v>2765</v>
      </c>
    </row>
    <row r="1343" spans="2:3" x14ac:dyDescent="0.25">
      <c r="B1343" t="s">
        <v>2766</v>
      </c>
      <c r="C1343" t="s">
        <v>2767</v>
      </c>
    </row>
    <row r="1344" spans="2:3" x14ac:dyDescent="0.25">
      <c r="B1344" t="s">
        <v>2768</v>
      </c>
      <c r="C1344" t="s">
        <v>2769</v>
      </c>
    </row>
    <row r="1345" spans="2:3" x14ac:dyDescent="0.25">
      <c r="B1345" t="s">
        <v>2770</v>
      </c>
      <c r="C1345" t="s">
        <v>2771</v>
      </c>
    </row>
    <row r="1346" spans="2:3" x14ac:dyDescent="0.25">
      <c r="B1346" t="s">
        <v>2772</v>
      </c>
      <c r="C1346" t="s">
        <v>2773</v>
      </c>
    </row>
    <row r="1347" spans="2:3" x14ac:dyDescent="0.25">
      <c r="B1347" t="s">
        <v>2774</v>
      </c>
      <c r="C1347" t="s">
        <v>2775</v>
      </c>
    </row>
    <row r="1348" spans="2:3" x14ac:dyDescent="0.25">
      <c r="B1348" t="s">
        <v>2776</v>
      </c>
      <c r="C1348" t="s">
        <v>2777</v>
      </c>
    </row>
    <row r="1349" spans="2:3" x14ac:dyDescent="0.25">
      <c r="B1349" t="s">
        <v>2778</v>
      </c>
      <c r="C1349" t="s">
        <v>2779</v>
      </c>
    </row>
    <row r="1350" spans="2:3" x14ac:dyDescent="0.25">
      <c r="B1350" t="s">
        <v>2780</v>
      </c>
      <c r="C1350" t="s">
        <v>2781</v>
      </c>
    </row>
    <row r="1351" spans="2:3" x14ac:dyDescent="0.25">
      <c r="B1351" t="s">
        <v>2782</v>
      </c>
      <c r="C1351" t="s">
        <v>2783</v>
      </c>
    </row>
    <row r="1352" spans="2:3" x14ac:dyDescent="0.25">
      <c r="B1352" t="s">
        <v>2784</v>
      </c>
      <c r="C1352" t="s">
        <v>2785</v>
      </c>
    </row>
    <row r="1353" spans="2:3" x14ac:dyDescent="0.25">
      <c r="B1353" t="s">
        <v>2786</v>
      </c>
      <c r="C1353" t="s">
        <v>2787</v>
      </c>
    </row>
    <row r="1354" spans="2:3" x14ac:dyDescent="0.25">
      <c r="B1354" t="s">
        <v>2788</v>
      </c>
      <c r="C1354" t="s">
        <v>2789</v>
      </c>
    </row>
    <row r="1355" spans="2:3" x14ac:dyDescent="0.25">
      <c r="B1355" t="s">
        <v>2790</v>
      </c>
      <c r="C1355" t="s">
        <v>2791</v>
      </c>
    </row>
    <row r="1356" spans="2:3" x14ac:dyDescent="0.25">
      <c r="B1356" t="s">
        <v>2792</v>
      </c>
      <c r="C1356" t="s">
        <v>2793</v>
      </c>
    </row>
    <row r="1357" spans="2:3" x14ac:dyDescent="0.25">
      <c r="B1357" t="s">
        <v>2794</v>
      </c>
      <c r="C1357" t="s">
        <v>2795</v>
      </c>
    </row>
    <row r="1358" spans="2:3" x14ac:dyDescent="0.25">
      <c r="B1358" t="s">
        <v>2796</v>
      </c>
      <c r="C1358" t="s">
        <v>2797</v>
      </c>
    </row>
    <row r="1359" spans="2:3" x14ac:dyDescent="0.25">
      <c r="B1359" t="s">
        <v>2798</v>
      </c>
      <c r="C1359" t="s">
        <v>2799</v>
      </c>
    </row>
    <row r="1360" spans="2:3" x14ac:dyDescent="0.25">
      <c r="B1360" t="s">
        <v>2800</v>
      </c>
      <c r="C1360" t="s">
        <v>2801</v>
      </c>
    </row>
    <row r="1361" spans="2:3" x14ac:dyDescent="0.25">
      <c r="B1361" t="s">
        <v>2802</v>
      </c>
      <c r="C1361" t="s">
        <v>2803</v>
      </c>
    </row>
    <row r="1362" spans="2:3" x14ac:dyDescent="0.25">
      <c r="B1362" t="s">
        <v>2804</v>
      </c>
      <c r="C1362" t="s">
        <v>2805</v>
      </c>
    </row>
    <row r="1363" spans="2:3" x14ac:dyDescent="0.25">
      <c r="B1363" t="s">
        <v>2806</v>
      </c>
      <c r="C1363" t="s">
        <v>2807</v>
      </c>
    </row>
    <row r="1364" spans="2:3" x14ac:dyDescent="0.25">
      <c r="B1364" t="s">
        <v>2808</v>
      </c>
      <c r="C1364" t="s">
        <v>2809</v>
      </c>
    </row>
    <row r="1365" spans="2:3" x14ac:dyDescent="0.25">
      <c r="B1365" t="s">
        <v>2810</v>
      </c>
      <c r="C1365" t="s">
        <v>2811</v>
      </c>
    </row>
    <row r="1366" spans="2:3" x14ac:dyDescent="0.25">
      <c r="B1366" t="s">
        <v>2812</v>
      </c>
      <c r="C1366" t="s">
        <v>2813</v>
      </c>
    </row>
    <row r="1367" spans="2:3" x14ac:dyDescent="0.25">
      <c r="B1367" t="s">
        <v>2814</v>
      </c>
      <c r="C1367" t="s">
        <v>2815</v>
      </c>
    </row>
    <row r="1368" spans="2:3" x14ac:dyDescent="0.25">
      <c r="B1368" t="s">
        <v>2816</v>
      </c>
      <c r="C1368" t="s">
        <v>2817</v>
      </c>
    </row>
    <row r="1369" spans="2:3" x14ac:dyDescent="0.25">
      <c r="B1369" t="s">
        <v>2818</v>
      </c>
      <c r="C1369" t="s">
        <v>2819</v>
      </c>
    </row>
    <row r="1370" spans="2:3" x14ac:dyDescent="0.25">
      <c r="B1370" t="s">
        <v>2820</v>
      </c>
      <c r="C1370" t="s">
        <v>2821</v>
      </c>
    </row>
    <row r="1371" spans="2:3" x14ac:dyDescent="0.25">
      <c r="B1371" t="s">
        <v>2822</v>
      </c>
      <c r="C1371" t="s">
        <v>2823</v>
      </c>
    </row>
    <row r="1372" spans="2:3" x14ac:dyDescent="0.25">
      <c r="B1372" t="s">
        <v>2824</v>
      </c>
      <c r="C1372" t="s">
        <v>2825</v>
      </c>
    </row>
    <row r="1373" spans="2:3" x14ac:dyDescent="0.25">
      <c r="B1373" t="s">
        <v>2826</v>
      </c>
      <c r="C1373" t="s">
        <v>2827</v>
      </c>
    </row>
    <row r="1374" spans="2:3" x14ac:dyDescent="0.25">
      <c r="B1374" t="s">
        <v>2828</v>
      </c>
      <c r="C1374" t="s">
        <v>2829</v>
      </c>
    </row>
    <row r="1375" spans="2:3" x14ac:dyDescent="0.25">
      <c r="B1375" t="s">
        <v>2830</v>
      </c>
      <c r="C1375" t="s">
        <v>2831</v>
      </c>
    </row>
    <row r="1376" spans="2:3" x14ac:dyDescent="0.25">
      <c r="B1376" t="s">
        <v>2832</v>
      </c>
      <c r="C1376" t="s">
        <v>2833</v>
      </c>
    </row>
    <row r="1377" spans="2:3" x14ac:dyDescent="0.25">
      <c r="B1377" t="s">
        <v>2834</v>
      </c>
      <c r="C1377" t="s">
        <v>2835</v>
      </c>
    </row>
    <row r="1378" spans="2:3" x14ac:dyDescent="0.25">
      <c r="B1378" t="s">
        <v>2836</v>
      </c>
      <c r="C1378" t="s">
        <v>2837</v>
      </c>
    </row>
    <row r="1379" spans="2:3" x14ac:dyDescent="0.25">
      <c r="B1379" t="s">
        <v>2838</v>
      </c>
      <c r="C1379" t="s">
        <v>2839</v>
      </c>
    </row>
    <row r="1380" spans="2:3" x14ac:dyDescent="0.25">
      <c r="B1380" t="s">
        <v>2840</v>
      </c>
      <c r="C1380" t="s">
        <v>2841</v>
      </c>
    </row>
    <row r="1381" spans="2:3" x14ac:dyDescent="0.25">
      <c r="B1381" t="s">
        <v>2842</v>
      </c>
      <c r="C1381" t="s">
        <v>2843</v>
      </c>
    </row>
    <row r="1382" spans="2:3" x14ac:dyDescent="0.25">
      <c r="B1382" t="s">
        <v>2844</v>
      </c>
      <c r="C1382" t="s">
        <v>2845</v>
      </c>
    </row>
    <row r="1383" spans="2:3" x14ac:dyDescent="0.25">
      <c r="B1383" t="s">
        <v>2846</v>
      </c>
      <c r="C1383" t="s">
        <v>2847</v>
      </c>
    </row>
    <row r="1384" spans="2:3" x14ac:dyDescent="0.25">
      <c r="B1384" t="s">
        <v>2848</v>
      </c>
      <c r="C1384" t="s">
        <v>2849</v>
      </c>
    </row>
    <row r="1385" spans="2:3" x14ac:dyDescent="0.25">
      <c r="B1385" t="s">
        <v>2850</v>
      </c>
      <c r="C1385" t="s">
        <v>2851</v>
      </c>
    </row>
    <row r="1386" spans="2:3" x14ac:dyDescent="0.25">
      <c r="B1386" t="s">
        <v>2852</v>
      </c>
      <c r="C1386" t="s">
        <v>2853</v>
      </c>
    </row>
    <row r="1387" spans="2:3" x14ac:dyDescent="0.25">
      <c r="B1387" t="s">
        <v>2854</v>
      </c>
      <c r="C1387" t="s">
        <v>2855</v>
      </c>
    </row>
    <row r="1388" spans="2:3" x14ac:dyDescent="0.25">
      <c r="B1388" t="s">
        <v>2856</v>
      </c>
      <c r="C1388" t="s">
        <v>2857</v>
      </c>
    </row>
    <row r="1389" spans="2:3" x14ac:dyDescent="0.25">
      <c r="B1389" t="s">
        <v>2858</v>
      </c>
      <c r="C1389" t="s">
        <v>2859</v>
      </c>
    </row>
    <row r="1390" spans="2:3" x14ac:dyDescent="0.25">
      <c r="B1390" t="s">
        <v>2860</v>
      </c>
      <c r="C1390" t="s">
        <v>2861</v>
      </c>
    </row>
    <row r="1391" spans="2:3" x14ac:dyDescent="0.25">
      <c r="B1391" t="s">
        <v>2862</v>
      </c>
      <c r="C1391" t="s">
        <v>2863</v>
      </c>
    </row>
    <row r="1392" spans="2:3" x14ac:dyDescent="0.25">
      <c r="B1392" t="s">
        <v>2864</v>
      </c>
      <c r="C1392" t="s">
        <v>2865</v>
      </c>
    </row>
    <row r="1393" spans="2:3" x14ac:dyDescent="0.25">
      <c r="B1393" t="s">
        <v>2866</v>
      </c>
      <c r="C1393" t="s">
        <v>2867</v>
      </c>
    </row>
    <row r="1394" spans="2:3" x14ac:dyDescent="0.25">
      <c r="B1394" t="s">
        <v>2868</v>
      </c>
      <c r="C1394" t="s">
        <v>2869</v>
      </c>
    </row>
    <row r="1395" spans="2:3" x14ac:dyDescent="0.25">
      <c r="B1395" t="s">
        <v>2870</v>
      </c>
      <c r="C1395" t="s">
        <v>2871</v>
      </c>
    </row>
    <row r="1396" spans="2:3" x14ac:dyDescent="0.25">
      <c r="B1396" t="s">
        <v>2872</v>
      </c>
      <c r="C1396" t="s">
        <v>2873</v>
      </c>
    </row>
    <row r="1397" spans="2:3" x14ac:dyDescent="0.25">
      <c r="B1397" t="s">
        <v>2874</v>
      </c>
      <c r="C1397" t="s">
        <v>2875</v>
      </c>
    </row>
    <row r="1398" spans="2:3" x14ac:dyDescent="0.25">
      <c r="B1398" t="s">
        <v>2876</v>
      </c>
      <c r="C1398" t="s">
        <v>2877</v>
      </c>
    </row>
    <row r="1399" spans="2:3" x14ac:dyDescent="0.25">
      <c r="B1399" t="s">
        <v>2878</v>
      </c>
      <c r="C1399" t="s">
        <v>2879</v>
      </c>
    </row>
    <row r="1400" spans="2:3" x14ac:dyDescent="0.25">
      <c r="B1400" t="s">
        <v>2880</v>
      </c>
      <c r="C1400" t="s">
        <v>2881</v>
      </c>
    </row>
    <row r="1401" spans="2:3" x14ac:dyDescent="0.25">
      <c r="B1401" t="s">
        <v>2882</v>
      </c>
      <c r="C1401" t="s">
        <v>2883</v>
      </c>
    </row>
    <row r="1402" spans="2:3" x14ac:dyDescent="0.25">
      <c r="B1402" t="s">
        <v>2884</v>
      </c>
      <c r="C1402" t="s">
        <v>2885</v>
      </c>
    </row>
    <row r="1403" spans="2:3" x14ac:dyDescent="0.25">
      <c r="B1403" t="s">
        <v>2886</v>
      </c>
      <c r="C1403" t="s">
        <v>2887</v>
      </c>
    </row>
    <row r="1404" spans="2:3" x14ac:dyDescent="0.25">
      <c r="B1404" t="s">
        <v>2888</v>
      </c>
      <c r="C1404" t="s">
        <v>2889</v>
      </c>
    </row>
    <row r="1405" spans="2:3" x14ac:dyDescent="0.25">
      <c r="B1405" t="s">
        <v>2890</v>
      </c>
      <c r="C1405" t="s">
        <v>2891</v>
      </c>
    </row>
    <row r="1406" spans="2:3" x14ac:dyDescent="0.25">
      <c r="B1406" t="s">
        <v>2892</v>
      </c>
      <c r="C1406" t="s">
        <v>2893</v>
      </c>
    </row>
    <row r="1407" spans="2:3" x14ac:dyDescent="0.25">
      <c r="B1407" t="s">
        <v>2894</v>
      </c>
      <c r="C1407" t="s">
        <v>2895</v>
      </c>
    </row>
    <row r="1408" spans="2:3" x14ac:dyDescent="0.25">
      <c r="B1408" t="s">
        <v>2896</v>
      </c>
      <c r="C1408" t="s">
        <v>2897</v>
      </c>
    </row>
    <row r="1409" spans="2:3" x14ac:dyDescent="0.25">
      <c r="B1409" t="s">
        <v>2898</v>
      </c>
      <c r="C1409" t="s">
        <v>2899</v>
      </c>
    </row>
    <row r="1410" spans="2:3" x14ac:dyDescent="0.25">
      <c r="B1410" t="s">
        <v>2900</v>
      </c>
      <c r="C1410" t="s">
        <v>2901</v>
      </c>
    </row>
    <row r="1411" spans="2:3" x14ac:dyDescent="0.25">
      <c r="B1411" t="s">
        <v>2902</v>
      </c>
      <c r="C1411" t="s">
        <v>2903</v>
      </c>
    </row>
    <row r="1412" spans="2:3" x14ac:dyDescent="0.25">
      <c r="B1412" t="s">
        <v>2904</v>
      </c>
      <c r="C1412" t="s">
        <v>2905</v>
      </c>
    </row>
    <row r="1413" spans="2:3" x14ac:dyDescent="0.25">
      <c r="B1413" t="s">
        <v>2906</v>
      </c>
      <c r="C1413" t="s">
        <v>2907</v>
      </c>
    </row>
    <row r="1414" spans="2:3" x14ac:dyDescent="0.25">
      <c r="B1414" t="s">
        <v>2908</v>
      </c>
      <c r="C1414" t="s">
        <v>2909</v>
      </c>
    </row>
    <row r="1415" spans="2:3" x14ac:dyDescent="0.25">
      <c r="B1415" t="s">
        <v>2910</v>
      </c>
      <c r="C1415" t="s">
        <v>2911</v>
      </c>
    </row>
    <row r="1416" spans="2:3" x14ac:dyDescent="0.25">
      <c r="B1416" t="s">
        <v>2912</v>
      </c>
      <c r="C1416" t="s">
        <v>2913</v>
      </c>
    </row>
    <row r="1417" spans="2:3" x14ac:dyDescent="0.25">
      <c r="B1417" t="s">
        <v>2914</v>
      </c>
      <c r="C1417" t="s">
        <v>2915</v>
      </c>
    </row>
    <row r="1418" spans="2:3" x14ac:dyDescent="0.25">
      <c r="B1418" t="s">
        <v>2916</v>
      </c>
      <c r="C1418" t="s">
        <v>2917</v>
      </c>
    </row>
    <row r="1419" spans="2:3" x14ac:dyDescent="0.25">
      <c r="B1419" t="s">
        <v>2918</v>
      </c>
      <c r="C1419" t="s">
        <v>2919</v>
      </c>
    </row>
    <row r="1420" spans="2:3" x14ac:dyDescent="0.25">
      <c r="B1420" t="s">
        <v>2920</v>
      </c>
      <c r="C1420" t="s">
        <v>2921</v>
      </c>
    </row>
    <row r="1421" spans="2:3" x14ac:dyDescent="0.25">
      <c r="B1421" t="s">
        <v>2922</v>
      </c>
      <c r="C1421" t="s">
        <v>2923</v>
      </c>
    </row>
    <row r="1422" spans="2:3" x14ac:dyDescent="0.25">
      <c r="B1422" t="s">
        <v>2924</v>
      </c>
      <c r="C1422" t="s">
        <v>2925</v>
      </c>
    </row>
    <row r="1423" spans="2:3" x14ac:dyDescent="0.25">
      <c r="B1423" t="s">
        <v>2926</v>
      </c>
      <c r="C1423" t="s">
        <v>2927</v>
      </c>
    </row>
    <row r="1424" spans="2:3" x14ac:dyDescent="0.25">
      <c r="B1424" t="s">
        <v>2928</v>
      </c>
      <c r="C1424" t="s">
        <v>2929</v>
      </c>
    </row>
    <row r="1425" spans="2:3" x14ac:dyDescent="0.25">
      <c r="B1425" t="s">
        <v>2930</v>
      </c>
      <c r="C1425" t="s">
        <v>2931</v>
      </c>
    </row>
    <row r="1426" spans="2:3" x14ac:dyDescent="0.25">
      <c r="B1426" t="s">
        <v>2932</v>
      </c>
      <c r="C1426" t="s">
        <v>2933</v>
      </c>
    </row>
    <row r="1427" spans="2:3" x14ac:dyDescent="0.25">
      <c r="B1427" t="s">
        <v>2934</v>
      </c>
      <c r="C1427" t="s">
        <v>2935</v>
      </c>
    </row>
    <row r="1428" spans="2:3" x14ac:dyDescent="0.25">
      <c r="B1428" t="s">
        <v>2936</v>
      </c>
      <c r="C1428" t="s">
        <v>2937</v>
      </c>
    </row>
    <row r="1429" spans="2:3" x14ac:dyDescent="0.25">
      <c r="B1429" t="s">
        <v>2938</v>
      </c>
      <c r="C1429" t="s">
        <v>2939</v>
      </c>
    </row>
    <row r="1430" spans="2:3" x14ac:dyDescent="0.25">
      <c r="B1430" t="s">
        <v>2940</v>
      </c>
      <c r="C1430" t="s">
        <v>2941</v>
      </c>
    </row>
    <row r="1431" spans="2:3" x14ac:dyDescent="0.25">
      <c r="B1431" t="s">
        <v>2942</v>
      </c>
      <c r="C1431" t="s">
        <v>2943</v>
      </c>
    </row>
    <row r="1432" spans="2:3" x14ac:dyDescent="0.25">
      <c r="B1432" t="s">
        <v>2944</v>
      </c>
      <c r="C1432" t="s">
        <v>2945</v>
      </c>
    </row>
    <row r="1433" spans="2:3" x14ac:dyDescent="0.25">
      <c r="B1433" t="s">
        <v>2946</v>
      </c>
      <c r="C1433" t="s">
        <v>2947</v>
      </c>
    </row>
    <row r="1434" spans="2:3" x14ac:dyDescent="0.25">
      <c r="B1434" t="s">
        <v>2948</v>
      </c>
      <c r="C1434" t="s">
        <v>2949</v>
      </c>
    </row>
    <row r="1435" spans="2:3" x14ac:dyDescent="0.25">
      <c r="B1435" t="s">
        <v>2950</v>
      </c>
      <c r="C1435" t="s">
        <v>2951</v>
      </c>
    </row>
    <row r="1436" spans="2:3" x14ac:dyDescent="0.25">
      <c r="B1436" t="s">
        <v>2952</v>
      </c>
      <c r="C1436" t="s">
        <v>2953</v>
      </c>
    </row>
    <row r="1437" spans="2:3" x14ac:dyDescent="0.25">
      <c r="B1437" t="s">
        <v>2954</v>
      </c>
      <c r="C1437" t="s">
        <v>2955</v>
      </c>
    </row>
    <row r="1438" spans="2:3" x14ac:dyDescent="0.25">
      <c r="B1438" t="s">
        <v>2956</v>
      </c>
      <c r="C1438" t="s">
        <v>2957</v>
      </c>
    </row>
    <row r="1439" spans="2:3" x14ac:dyDescent="0.25">
      <c r="B1439" t="s">
        <v>2958</v>
      </c>
      <c r="C1439" t="s">
        <v>2959</v>
      </c>
    </row>
    <row r="1440" spans="2:3" x14ac:dyDescent="0.25">
      <c r="B1440" t="s">
        <v>2960</v>
      </c>
      <c r="C1440" t="s">
        <v>2961</v>
      </c>
    </row>
    <row r="1441" spans="2:3" x14ac:dyDescent="0.25">
      <c r="B1441" t="s">
        <v>2962</v>
      </c>
      <c r="C1441" t="s">
        <v>2963</v>
      </c>
    </row>
    <row r="1442" spans="2:3" x14ac:dyDescent="0.25">
      <c r="B1442" t="s">
        <v>2964</v>
      </c>
      <c r="C1442" t="s">
        <v>2965</v>
      </c>
    </row>
    <row r="1443" spans="2:3" x14ac:dyDescent="0.25">
      <c r="B1443" t="s">
        <v>2966</v>
      </c>
      <c r="C1443" t="s">
        <v>2967</v>
      </c>
    </row>
    <row r="1444" spans="2:3" x14ac:dyDescent="0.25">
      <c r="B1444" t="s">
        <v>2968</v>
      </c>
      <c r="C1444" t="s">
        <v>2969</v>
      </c>
    </row>
    <row r="1445" spans="2:3" x14ac:dyDescent="0.25">
      <c r="B1445" t="s">
        <v>2970</v>
      </c>
      <c r="C1445" t="s">
        <v>2971</v>
      </c>
    </row>
    <row r="1446" spans="2:3" x14ac:dyDescent="0.25">
      <c r="B1446" t="s">
        <v>2972</v>
      </c>
      <c r="C1446" t="s">
        <v>2973</v>
      </c>
    </row>
    <row r="1447" spans="2:3" x14ac:dyDescent="0.25">
      <c r="B1447" t="s">
        <v>2974</v>
      </c>
      <c r="C1447" t="s">
        <v>2975</v>
      </c>
    </row>
    <row r="1448" spans="2:3" x14ac:dyDescent="0.25">
      <c r="B1448" t="s">
        <v>2976</v>
      </c>
      <c r="C1448" t="s">
        <v>2977</v>
      </c>
    </row>
    <row r="1449" spans="2:3" x14ac:dyDescent="0.25">
      <c r="B1449" t="s">
        <v>2978</v>
      </c>
      <c r="C1449" t="s">
        <v>2979</v>
      </c>
    </row>
    <row r="1450" spans="2:3" x14ac:dyDescent="0.25">
      <c r="B1450" t="s">
        <v>2980</v>
      </c>
      <c r="C1450" t="s">
        <v>2981</v>
      </c>
    </row>
    <row r="1451" spans="2:3" x14ac:dyDescent="0.25">
      <c r="B1451" t="s">
        <v>2982</v>
      </c>
      <c r="C1451" t="s">
        <v>2983</v>
      </c>
    </row>
    <row r="1452" spans="2:3" x14ac:dyDescent="0.25">
      <c r="B1452" t="s">
        <v>2984</v>
      </c>
      <c r="C1452" t="s">
        <v>2985</v>
      </c>
    </row>
    <row r="1453" spans="2:3" x14ac:dyDescent="0.25">
      <c r="B1453" t="s">
        <v>2986</v>
      </c>
      <c r="C1453" t="s">
        <v>2987</v>
      </c>
    </row>
    <row r="1454" spans="2:3" x14ac:dyDescent="0.25">
      <c r="B1454" t="s">
        <v>2988</v>
      </c>
      <c r="C1454" t="s">
        <v>2989</v>
      </c>
    </row>
    <row r="1455" spans="2:3" x14ac:dyDescent="0.25">
      <c r="B1455" t="s">
        <v>2990</v>
      </c>
      <c r="C1455" t="s">
        <v>2991</v>
      </c>
    </row>
    <row r="1456" spans="2:3" x14ac:dyDescent="0.25">
      <c r="B1456" t="s">
        <v>2992</v>
      </c>
      <c r="C1456" t="s">
        <v>2993</v>
      </c>
    </row>
    <row r="1457" spans="2:3" x14ac:dyDescent="0.25">
      <c r="B1457" t="s">
        <v>2994</v>
      </c>
      <c r="C1457" t="s">
        <v>2995</v>
      </c>
    </row>
    <row r="1458" spans="2:3" x14ac:dyDescent="0.25">
      <c r="B1458" t="s">
        <v>2996</v>
      </c>
      <c r="C1458" t="s">
        <v>2997</v>
      </c>
    </row>
    <row r="1459" spans="2:3" x14ac:dyDescent="0.25">
      <c r="B1459" t="s">
        <v>2998</v>
      </c>
      <c r="C1459" t="s">
        <v>2999</v>
      </c>
    </row>
    <row r="1460" spans="2:3" x14ac:dyDescent="0.25">
      <c r="B1460" t="s">
        <v>3000</v>
      </c>
      <c r="C1460" t="s">
        <v>3001</v>
      </c>
    </row>
    <row r="1461" spans="2:3" x14ac:dyDescent="0.25">
      <c r="B1461" t="s">
        <v>3002</v>
      </c>
      <c r="C1461" t="s">
        <v>3003</v>
      </c>
    </row>
    <row r="1462" spans="2:3" x14ac:dyDescent="0.25">
      <c r="B1462" t="s">
        <v>3004</v>
      </c>
      <c r="C1462" t="s">
        <v>3005</v>
      </c>
    </row>
    <row r="1463" spans="2:3" x14ac:dyDescent="0.25">
      <c r="B1463" t="s">
        <v>3006</v>
      </c>
      <c r="C1463" t="s">
        <v>3007</v>
      </c>
    </row>
    <row r="1464" spans="2:3" x14ac:dyDescent="0.25">
      <c r="B1464" t="s">
        <v>3008</v>
      </c>
      <c r="C1464" t="s">
        <v>3009</v>
      </c>
    </row>
    <row r="1465" spans="2:3" x14ac:dyDescent="0.25">
      <c r="B1465" t="s">
        <v>3010</v>
      </c>
      <c r="C1465" t="s">
        <v>3011</v>
      </c>
    </row>
    <row r="1466" spans="2:3" x14ac:dyDescent="0.25">
      <c r="B1466" t="s">
        <v>3012</v>
      </c>
      <c r="C1466" t="s">
        <v>3013</v>
      </c>
    </row>
    <row r="1467" spans="2:3" x14ac:dyDescent="0.25">
      <c r="B1467" t="s">
        <v>3014</v>
      </c>
      <c r="C1467" t="s">
        <v>3015</v>
      </c>
    </row>
    <row r="1468" spans="2:3" x14ac:dyDescent="0.25">
      <c r="B1468" t="s">
        <v>3016</v>
      </c>
      <c r="C1468" t="s">
        <v>3017</v>
      </c>
    </row>
    <row r="1469" spans="2:3" x14ac:dyDescent="0.25">
      <c r="B1469" t="s">
        <v>3018</v>
      </c>
      <c r="C1469" t="s">
        <v>3019</v>
      </c>
    </row>
    <row r="1470" spans="2:3" x14ac:dyDescent="0.25">
      <c r="B1470" t="s">
        <v>3020</v>
      </c>
      <c r="C1470" t="s">
        <v>3021</v>
      </c>
    </row>
    <row r="1471" spans="2:3" x14ac:dyDescent="0.25">
      <c r="B1471" t="s">
        <v>3022</v>
      </c>
      <c r="C1471" t="s">
        <v>3023</v>
      </c>
    </row>
    <row r="1472" spans="2:3" x14ac:dyDescent="0.25">
      <c r="B1472" t="s">
        <v>3024</v>
      </c>
      <c r="C1472" t="s">
        <v>3025</v>
      </c>
    </row>
    <row r="1473" spans="2:3" x14ac:dyDescent="0.25">
      <c r="B1473" t="s">
        <v>3026</v>
      </c>
      <c r="C1473" t="s">
        <v>3027</v>
      </c>
    </row>
    <row r="1474" spans="2:3" x14ac:dyDescent="0.25">
      <c r="B1474" t="s">
        <v>3028</v>
      </c>
      <c r="C1474" t="s">
        <v>3029</v>
      </c>
    </row>
    <row r="1475" spans="2:3" x14ac:dyDescent="0.25">
      <c r="B1475" t="s">
        <v>3030</v>
      </c>
      <c r="C1475" t="s">
        <v>3031</v>
      </c>
    </row>
    <row r="1476" spans="2:3" x14ac:dyDescent="0.25">
      <c r="B1476" t="s">
        <v>3032</v>
      </c>
      <c r="C1476" t="s">
        <v>3033</v>
      </c>
    </row>
    <row r="1477" spans="2:3" x14ac:dyDescent="0.25">
      <c r="B1477" t="s">
        <v>3034</v>
      </c>
      <c r="C1477" t="s">
        <v>3035</v>
      </c>
    </row>
    <row r="1478" spans="2:3" x14ac:dyDescent="0.25">
      <c r="B1478" t="s">
        <v>3036</v>
      </c>
      <c r="C1478" t="s">
        <v>3037</v>
      </c>
    </row>
    <row r="1479" spans="2:3" x14ac:dyDescent="0.25">
      <c r="B1479" t="s">
        <v>3038</v>
      </c>
      <c r="C1479" t="s">
        <v>3039</v>
      </c>
    </row>
    <row r="1480" spans="2:3" x14ac:dyDescent="0.25">
      <c r="B1480" t="s">
        <v>3040</v>
      </c>
      <c r="C1480" t="s">
        <v>3041</v>
      </c>
    </row>
    <row r="1481" spans="2:3" x14ac:dyDescent="0.25">
      <c r="B1481" t="s">
        <v>3042</v>
      </c>
      <c r="C1481" t="s">
        <v>3043</v>
      </c>
    </row>
    <row r="1482" spans="2:3" x14ac:dyDescent="0.25">
      <c r="B1482" t="s">
        <v>3044</v>
      </c>
      <c r="C1482" t="s">
        <v>3045</v>
      </c>
    </row>
    <row r="1483" spans="2:3" x14ac:dyDescent="0.25">
      <c r="B1483" t="s">
        <v>3046</v>
      </c>
      <c r="C1483" t="s">
        <v>3047</v>
      </c>
    </row>
    <row r="1484" spans="2:3" x14ac:dyDescent="0.25">
      <c r="B1484" t="s">
        <v>3048</v>
      </c>
      <c r="C1484" t="s">
        <v>3049</v>
      </c>
    </row>
    <row r="1485" spans="2:3" x14ac:dyDescent="0.25">
      <c r="B1485" t="s">
        <v>3050</v>
      </c>
      <c r="C1485" t="s">
        <v>3051</v>
      </c>
    </row>
    <row r="1486" spans="2:3" x14ac:dyDescent="0.25">
      <c r="B1486" t="s">
        <v>3052</v>
      </c>
      <c r="C1486" t="s">
        <v>3053</v>
      </c>
    </row>
    <row r="1487" spans="2:3" x14ac:dyDescent="0.25">
      <c r="B1487" t="s">
        <v>3054</v>
      </c>
      <c r="C1487" t="s">
        <v>3055</v>
      </c>
    </row>
    <row r="1488" spans="2:3" x14ac:dyDescent="0.25">
      <c r="B1488" t="s">
        <v>3056</v>
      </c>
      <c r="C1488" t="s">
        <v>3057</v>
      </c>
    </row>
    <row r="1489" spans="2:3" x14ac:dyDescent="0.25">
      <c r="B1489" t="s">
        <v>3058</v>
      </c>
      <c r="C1489" t="s">
        <v>3059</v>
      </c>
    </row>
    <row r="1490" spans="2:3" x14ac:dyDescent="0.25">
      <c r="B1490" t="s">
        <v>3060</v>
      </c>
      <c r="C1490" t="s">
        <v>3061</v>
      </c>
    </row>
    <row r="1491" spans="2:3" x14ac:dyDescent="0.25">
      <c r="B1491" t="s">
        <v>3062</v>
      </c>
      <c r="C1491" t="s">
        <v>3063</v>
      </c>
    </row>
    <row r="1492" spans="2:3" x14ac:dyDescent="0.25">
      <c r="B1492" t="s">
        <v>3064</v>
      </c>
      <c r="C1492" t="s">
        <v>3065</v>
      </c>
    </row>
    <row r="1493" spans="2:3" x14ac:dyDescent="0.25">
      <c r="B1493" t="s">
        <v>3066</v>
      </c>
      <c r="C1493" t="s">
        <v>3067</v>
      </c>
    </row>
    <row r="1494" spans="2:3" x14ac:dyDescent="0.25">
      <c r="B1494" t="s">
        <v>3068</v>
      </c>
      <c r="C1494" t="s">
        <v>3069</v>
      </c>
    </row>
    <row r="1495" spans="2:3" x14ac:dyDescent="0.25">
      <c r="B1495" t="s">
        <v>3070</v>
      </c>
      <c r="C1495" t="s">
        <v>3071</v>
      </c>
    </row>
    <row r="1496" spans="2:3" x14ac:dyDescent="0.25">
      <c r="B1496" t="s">
        <v>3072</v>
      </c>
      <c r="C1496" t="s">
        <v>3073</v>
      </c>
    </row>
    <row r="1497" spans="2:3" x14ac:dyDescent="0.25">
      <c r="B1497" t="s">
        <v>3074</v>
      </c>
      <c r="C1497" t="s">
        <v>3075</v>
      </c>
    </row>
    <row r="1498" spans="2:3" x14ac:dyDescent="0.25">
      <c r="B1498" t="s">
        <v>3076</v>
      </c>
      <c r="C1498" t="s">
        <v>3077</v>
      </c>
    </row>
    <row r="1499" spans="2:3" x14ac:dyDescent="0.25">
      <c r="B1499" t="s">
        <v>3078</v>
      </c>
      <c r="C1499" t="s">
        <v>3079</v>
      </c>
    </row>
    <row r="1500" spans="2:3" x14ac:dyDescent="0.25">
      <c r="B1500" t="s">
        <v>3080</v>
      </c>
      <c r="C1500" t="s">
        <v>3081</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baseColWidth="10" defaultColWidth="9.28515625" defaultRowHeight="15" x14ac:dyDescent="0.25"/>
  <cols>
    <col min="1" max="1" width="5" customWidth="1"/>
    <col min="2" max="2" width="10.42578125" bestFit="1" customWidth="1"/>
    <col min="3" max="3" width="29.7109375" bestFit="1" customWidth="1"/>
    <col min="4" max="5" width="9.28515625" customWidth="1"/>
    <col min="6" max="6" width="9.28515625" hidden="1" customWidth="1"/>
    <col min="7" max="7" width="9.28515625" customWidth="1"/>
    <col min="8" max="8" width="4.5703125" customWidth="1"/>
    <col min="9" max="33" width="0" hidden="1" customWidth="1"/>
  </cols>
  <sheetData>
    <row r="1" spans="2:33" x14ac:dyDescent="0.25">
      <c r="I1" s="124" t="s">
        <v>3082</v>
      </c>
      <c r="J1" s="125" t="s">
        <v>3083</v>
      </c>
      <c r="K1" s="124" t="s">
        <v>3084</v>
      </c>
      <c r="L1" s="125" t="s">
        <v>3085</v>
      </c>
      <c r="M1" s="124" t="s">
        <v>3086</v>
      </c>
      <c r="N1" s="125" t="s">
        <v>3087</v>
      </c>
      <c r="O1" s="124" t="s">
        <v>3088</v>
      </c>
      <c r="P1" s="125" t="s">
        <v>3089</v>
      </c>
      <c r="Q1" s="124" t="s">
        <v>3090</v>
      </c>
      <c r="R1" s="125" t="s">
        <v>3091</v>
      </c>
      <c r="S1" s="124" t="s">
        <v>3092</v>
      </c>
      <c r="T1" s="125" t="s">
        <v>3093</v>
      </c>
      <c r="U1" s="124" t="s">
        <v>3094</v>
      </c>
      <c r="V1" s="125" t="s">
        <v>3095</v>
      </c>
      <c r="W1" s="124" t="s">
        <v>3096</v>
      </c>
      <c r="X1" s="125" t="s">
        <v>41</v>
      </c>
      <c r="Y1" s="124" t="s">
        <v>3097</v>
      </c>
      <c r="Z1" s="125" t="s">
        <v>3098</v>
      </c>
      <c r="AA1" s="124" t="s">
        <v>3099</v>
      </c>
      <c r="AB1" s="125" t="s">
        <v>3100</v>
      </c>
      <c r="AC1" s="124" t="s">
        <v>3101</v>
      </c>
      <c r="AD1" s="125" t="s">
        <v>3102</v>
      </c>
      <c r="AE1" s="124" t="s">
        <v>3103</v>
      </c>
      <c r="AF1" s="125" t="s">
        <v>3104</v>
      </c>
      <c r="AG1" s="126" t="s">
        <v>3105</v>
      </c>
    </row>
    <row r="2" spans="2:33" ht="15.75" thickBot="1" x14ac:dyDescent="0.3">
      <c r="B2" s="4" t="s">
        <v>57</v>
      </c>
      <c r="C2" s="3" t="s">
        <v>67</v>
      </c>
      <c r="D2" s="3" t="s">
        <v>3106</v>
      </c>
      <c r="E2" s="3" t="s">
        <v>3107</v>
      </c>
      <c r="F2" s="3" t="s">
        <v>3108</v>
      </c>
      <c r="G2" s="3" t="s">
        <v>3109</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75" thickTop="1" x14ac:dyDescent="0.25">
      <c r="B3" s="3">
        <v>10101</v>
      </c>
      <c r="C3" s="3" t="s">
        <v>3110</v>
      </c>
      <c r="D3" s="3" t="s">
        <v>3111</v>
      </c>
      <c r="E3" s="3" t="s">
        <v>3112</v>
      </c>
      <c r="F3" s="3"/>
      <c r="G3" s="123" t="s">
        <v>3104</v>
      </c>
      <c r="I3" s="8"/>
      <c r="J3" s="7"/>
      <c r="K3" s="8"/>
      <c r="L3" s="8"/>
      <c r="M3" s="7"/>
      <c r="N3" s="8"/>
      <c r="O3" s="7"/>
      <c r="P3" s="7"/>
      <c r="Q3" s="7"/>
      <c r="R3" s="8"/>
      <c r="S3" s="7"/>
      <c r="T3" s="7"/>
      <c r="U3" s="7"/>
      <c r="V3" s="8"/>
      <c r="W3" s="7"/>
      <c r="X3" s="8"/>
      <c r="Y3" s="8"/>
      <c r="Z3" s="8"/>
      <c r="AA3" s="8"/>
      <c r="AB3" s="7"/>
      <c r="AC3" s="8"/>
      <c r="AD3" s="7"/>
      <c r="AE3" s="7"/>
      <c r="AF3" s="7"/>
      <c r="AG3" s="7"/>
    </row>
    <row r="4" spans="2:33" x14ac:dyDescent="0.25">
      <c r="B4" s="3">
        <v>10102</v>
      </c>
      <c r="C4" s="3" t="s">
        <v>3113</v>
      </c>
      <c r="D4" s="3" t="s">
        <v>3111</v>
      </c>
      <c r="E4" s="3" t="s">
        <v>3112</v>
      </c>
      <c r="F4" s="3"/>
      <c r="G4" s="123" t="s">
        <v>3104</v>
      </c>
      <c r="I4" s="7"/>
      <c r="J4" s="7"/>
      <c r="K4" s="7"/>
      <c r="L4" s="8"/>
      <c r="M4" s="8"/>
      <c r="N4" s="7"/>
      <c r="O4" s="8"/>
      <c r="P4" s="8"/>
      <c r="Q4" s="7"/>
      <c r="R4" s="7"/>
      <c r="S4" s="7"/>
      <c r="T4" s="7"/>
      <c r="U4" s="8"/>
      <c r="V4" s="7"/>
      <c r="W4" s="8"/>
      <c r="X4" s="7"/>
      <c r="Y4" s="8"/>
      <c r="Z4" s="8"/>
      <c r="AA4" s="7"/>
      <c r="AB4" s="8"/>
      <c r="AC4" s="7"/>
      <c r="AD4" s="7"/>
      <c r="AE4" s="8"/>
      <c r="AF4" s="7"/>
      <c r="AG4" s="8"/>
    </row>
    <row r="5" spans="2:33" x14ac:dyDescent="0.25">
      <c r="B5" s="3">
        <v>10103</v>
      </c>
      <c r="C5" s="3" t="s">
        <v>3114</v>
      </c>
      <c r="D5" s="3" t="s">
        <v>3111</v>
      </c>
      <c r="E5" s="3" t="s">
        <v>3112</v>
      </c>
      <c r="F5" s="3"/>
      <c r="G5" s="123" t="s">
        <v>3104</v>
      </c>
      <c r="I5" s="7"/>
      <c r="J5" s="8"/>
      <c r="K5" s="7"/>
      <c r="L5" s="7"/>
      <c r="M5" s="7"/>
      <c r="N5" s="8"/>
      <c r="O5" s="8"/>
      <c r="P5" s="7"/>
      <c r="Q5" s="8"/>
      <c r="R5" s="8"/>
      <c r="S5" s="8"/>
      <c r="T5" s="7"/>
      <c r="U5" s="7"/>
      <c r="V5" s="7"/>
      <c r="W5" s="7"/>
      <c r="X5" s="8"/>
      <c r="Y5" s="7"/>
      <c r="Z5" s="7"/>
      <c r="AA5" s="7"/>
      <c r="AB5" s="8"/>
      <c r="AC5" s="8"/>
      <c r="AD5" s="8"/>
      <c r="AE5" s="7"/>
      <c r="AF5" s="8"/>
      <c r="AG5" s="7"/>
    </row>
    <row r="6" spans="2:33" x14ac:dyDescent="0.25">
      <c r="B6" s="3">
        <v>10104</v>
      </c>
      <c r="C6" s="3" t="s">
        <v>3115</v>
      </c>
      <c r="D6" s="3" t="s">
        <v>3111</v>
      </c>
      <c r="E6" s="3" t="s">
        <v>3112</v>
      </c>
      <c r="F6" s="3"/>
      <c r="G6" s="123" t="s">
        <v>3104</v>
      </c>
      <c r="I6" s="7"/>
      <c r="J6" s="7"/>
      <c r="K6" s="7"/>
      <c r="L6" s="8"/>
      <c r="M6" s="8"/>
      <c r="N6" s="7"/>
      <c r="O6" s="7"/>
      <c r="P6" s="7"/>
      <c r="Q6" s="8"/>
      <c r="R6" s="7"/>
      <c r="S6" s="7"/>
      <c r="T6" s="8"/>
      <c r="U6" s="8"/>
      <c r="V6" s="8"/>
      <c r="W6" s="7"/>
      <c r="X6" s="7"/>
      <c r="Y6" s="7"/>
      <c r="Z6" s="8"/>
      <c r="AA6" s="8"/>
      <c r="AB6" s="7"/>
      <c r="AC6" s="7"/>
      <c r="AD6" s="7"/>
      <c r="AE6" s="8"/>
      <c r="AF6" s="8"/>
      <c r="AG6" s="8"/>
    </row>
    <row r="7" spans="2:33" x14ac:dyDescent="0.25">
      <c r="B7" s="3">
        <v>10106</v>
      </c>
      <c r="C7" s="3" t="s">
        <v>3116</v>
      </c>
      <c r="D7" s="3" t="s">
        <v>3111</v>
      </c>
      <c r="E7" s="3" t="s">
        <v>3112</v>
      </c>
      <c r="F7" s="3"/>
      <c r="G7" s="123" t="s">
        <v>3104</v>
      </c>
      <c r="I7" s="8"/>
      <c r="J7" s="8"/>
      <c r="K7" s="7"/>
      <c r="L7" s="7"/>
      <c r="M7" s="7"/>
      <c r="N7" s="8"/>
      <c r="O7" s="8"/>
      <c r="P7" s="8"/>
      <c r="Q7" s="7"/>
      <c r="R7" s="8"/>
      <c r="S7" s="7"/>
      <c r="T7" s="7"/>
      <c r="U7" s="8"/>
      <c r="V7" s="7"/>
      <c r="W7" s="8"/>
      <c r="X7" s="8"/>
      <c r="Y7" s="8"/>
      <c r="Z7" s="7"/>
      <c r="AA7" s="7"/>
      <c r="AB7" s="7"/>
      <c r="AC7" s="8"/>
      <c r="AD7" s="8"/>
      <c r="AE7" s="7"/>
      <c r="AF7" s="7"/>
      <c r="AG7" s="7"/>
    </row>
    <row r="8" spans="2:33" x14ac:dyDescent="0.25">
      <c r="B8" s="3">
        <v>10110</v>
      </c>
      <c r="C8" s="3" t="s">
        <v>3117</v>
      </c>
      <c r="D8" s="3" t="s">
        <v>3111</v>
      </c>
      <c r="E8" s="3" t="s">
        <v>3112</v>
      </c>
      <c r="F8" s="3"/>
      <c r="G8" s="123" t="s">
        <v>3104</v>
      </c>
      <c r="I8" s="7"/>
      <c r="J8" s="7"/>
      <c r="K8" s="8"/>
      <c r="L8" s="8"/>
      <c r="M8" s="8"/>
      <c r="N8" s="7"/>
      <c r="O8" s="7"/>
      <c r="P8" s="7"/>
      <c r="Q8" s="8"/>
      <c r="R8" s="7"/>
      <c r="S8" s="7"/>
      <c r="T8" s="8"/>
      <c r="U8" s="7"/>
      <c r="V8" s="8"/>
      <c r="W8" s="7"/>
      <c r="X8" s="7"/>
      <c r="Y8" s="7"/>
      <c r="Z8" s="8"/>
      <c r="AA8" s="8"/>
      <c r="AB8" s="7"/>
      <c r="AC8" s="7"/>
      <c r="AD8" s="7"/>
      <c r="AE8" s="7"/>
      <c r="AF8" s="8"/>
      <c r="AG8" s="8"/>
    </row>
    <row r="9" spans="2:33" x14ac:dyDescent="0.25">
      <c r="B9" s="3">
        <v>10401</v>
      </c>
      <c r="C9" s="3" t="s">
        <v>206</v>
      </c>
      <c r="D9" s="3" t="s">
        <v>3111</v>
      </c>
      <c r="E9" s="3" t="s">
        <v>3112</v>
      </c>
      <c r="F9" s="3"/>
      <c r="G9" s="123" t="s">
        <v>3104</v>
      </c>
      <c r="I9" s="8"/>
      <c r="J9" s="7"/>
      <c r="K9" s="7"/>
      <c r="L9" s="7"/>
      <c r="M9" s="7"/>
      <c r="N9" s="8"/>
      <c r="O9" s="8"/>
      <c r="P9" s="8"/>
      <c r="Q9" s="7"/>
      <c r="R9" s="8"/>
      <c r="S9" s="8"/>
      <c r="T9" s="7"/>
      <c r="U9" s="8"/>
      <c r="V9" s="7"/>
      <c r="W9" s="8"/>
      <c r="X9" s="8"/>
      <c r="Y9" s="8"/>
      <c r="Z9" s="7"/>
      <c r="AA9" s="7"/>
      <c r="AB9" s="8"/>
      <c r="AC9" s="8"/>
      <c r="AD9" s="8"/>
      <c r="AE9" s="8"/>
      <c r="AF9" s="7"/>
      <c r="AG9" s="7"/>
    </row>
    <row r="10" spans="2:33" x14ac:dyDescent="0.25">
      <c r="B10" s="3">
        <v>10402</v>
      </c>
      <c r="C10" s="3" t="s">
        <v>3118</v>
      </c>
      <c r="D10" s="3" t="s">
        <v>3111</v>
      </c>
      <c r="E10" s="3" t="s">
        <v>3112</v>
      </c>
      <c r="F10" s="3"/>
      <c r="G10" s="123" t="s">
        <v>3104</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25">
      <c r="B11" s="3">
        <v>10701</v>
      </c>
      <c r="C11" s="3" t="s">
        <v>3119</v>
      </c>
      <c r="D11" s="3" t="s">
        <v>3111</v>
      </c>
      <c r="E11" s="3" t="s">
        <v>3112</v>
      </c>
      <c r="F11" s="3"/>
      <c r="G11" s="123" t="s">
        <v>3104</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25">
      <c r="B12" s="3">
        <v>10800</v>
      </c>
      <c r="C12" s="3" t="s">
        <v>3120</v>
      </c>
      <c r="D12" s="3" t="s">
        <v>3111</v>
      </c>
      <c r="E12" s="3" t="s">
        <v>3121</v>
      </c>
      <c r="F12" s="3"/>
      <c r="G12" s="123" t="s">
        <v>3104</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25">
      <c r="B13" s="3">
        <v>11100</v>
      </c>
      <c r="C13" s="3" t="s">
        <v>3122</v>
      </c>
      <c r="D13" s="3" t="s">
        <v>3111</v>
      </c>
      <c r="E13" s="3" t="s">
        <v>3112</v>
      </c>
      <c r="F13" s="3"/>
      <c r="G13" s="123" t="s">
        <v>3104</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25">
      <c r="B14" s="3">
        <v>11103</v>
      </c>
      <c r="C14" s="3" t="s">
        <v>3123</v>
      </c>
      <c r="D14" s="3" t="s">
        <v>3111</v>
      </c>
      <c r="E14" s="3" t="s">
        <v>3112</v>
      </c>
      <c r="F14" s="3"/>
      <c r="G14" s="123" t="s">
        <v>3104</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25">
      <c r="B15" s="3">
        <v>11104</v>
      </c>
      <c r="C15" s="3" t="s">
        <v>3124</v>
      </c>
      <c r="D15" s="3" t="s">
        <v>3125</v>
      </c>
      <c r="E15" s="3" t="s">
        <v>3112</v>
      </c>
      <c r="F15" s="3"/>
      <c r="G15" s="123" t="s">
        <v>3104</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25">
      <c r="B16" s="3">
        <v>11105</v>
      </c>
      <c r="C16" s="3" t="s">
        <v>3126</v>
      </c>
      <c r="D16" s="3" t="s">
        <v>3125</v>
      </c>
      <c r="E16" s="3" t="s">
        <v>3112</v>
      </c>
      <c r="F16" s="3"/>
      <c r="G16" s="123" t="s">
        <v>3104</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25">
      <c r="B17" s="3">
        <v>12100</v>
      </c>
      <c r="C17" s="3" t="s">
        <v>3127</v>
      </c>
      <c r="D17" s="3" t="s">
        <v>3111</v>
      </c>
      <c r="E17" s="3" t="s">
        <v>3112</v>
      </c>
      <c r="F17" s="3"/>
      <c r="G17" s="123" t="s">
        <v>3104</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25">
      <c r="B18" s="3">
        <v>12110</v>
      </c>
      <c r="C18" s="3" t="s">
        <v>3128</v>
      </c>
      <c r="D18" s="3" t="s">
        <v>3111</v>
      </c>
      <c r="E18" s="3" t="s">
        <v>3112</v>
      </c>
      <c r="F18" s="3"/>
      <c r="G18" s="123" t="s">
        <v>3104</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25">
      <c r="B19" s="3">
        <v>12111</v>
      </c>
      <c r="C19" s="3" t="s">
        <v>3129</v>
      </c>
      <c r="D19" s="3" t="s">
        <v>3111</v>
      </c>
      <c r="E19" s="3" t="s">
        <v>3112</v>
      </c>
      <c r="F19" s="3"/>
      <c r="G19" s="123" t="s">
        <v>3104</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25">
      <c r="B20" s="3">
        <v>12112</v>
      </c>
      <c r="C20" s="3" t="s">
        <v>3126</v>
      </c>
      <c r="D20" s="3" t="s">
        <v>3111</v>
      </c>
      <c r="E20" s="3" t="s">
        <v>3112</v>
      </c>
      <c r="F20" s="3"/>
      <c r="G20" s="123" t="s">
        <v>3104</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25">
      <c r="B21" s="3">
        <v>12150</v>
      </c>
      <c r="C21" s="3" t="s">
        <v>3130</v>
      </c>
      <c r="D21" s="3" t="s">
        <v>3111</v>
      </c>
      <c r="E21" s="3" t="s">
        <v>3112</v>
      </c>
      <c r="F21" s="3"/>
      <c r="G21" s="123" t="s">
        <v>3104</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25">
      <c r="B22" s="3">
        <v>12160</v>
      </c>
      <c r="C22" s="3" t="s">
        <v>3131</v>
      </c>
      <c r="D22" s="3" t="s">
        <v>3111</v>
      </c>
      <c r="E22" s="3" t="s">
        <v>3112</v>
      </c>
      <c r="F22" s="3"/>
      <c r="G22" s="123"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25">
      <c r="B23" s="3">
        <v>12200</v>
      </c>
      <c r="C23" s="3" t="s">
        <v>173</v>
      </c>
      <c r="D23" s="3" t="s">
        <v>3111</v>
      </c>
      <c r="E23" s="3" t="s">
        <v>3112</v>
      </c>
      <c r="F23" s="3"/>
      <c r="G23" s="123"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25">
      <c r="B24" s="3">
        <v>12700</v>
      </c>
      <c r="C24" s="3" t="s">
        <v>3132</v>
      </c>
      <c r="D24" s="3" t="s">
        <v>3111</v>
      </c>
      <c r="E24" s="3" t="s">
        <v>3112</v>
      </c>
      <c r="F24" s="3"/>
      <c r="G24" s="123"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25">
      <c r="B25" s="3">
        <v>13000</v>
      </c>
      <c r="C25" s="3" t="s">
        <v>3133</v>
      </c>
      <c r="D25" s="3" t="s">
        <v>3111</v>
      </c>
      <c r="E25" s="3" t="s">
        <v>3112</v>
      </c>
      <c r="F25" s="3"/>
      <c r="G25" s="123"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25">
      <c r="B26" s="3">
        <v>13900</v>
      </c>
      <c r="C26" s="3" t="s">
        <v>3134</v>
      </c>
      <c r="D26" s="3" t="s">
        <v>3111</v>
      </c>
      <c r="E26" s="3" t="s">
        <v>3112</v>
      </c>
      <c r="F26" s="3"/>
      <c r="G26" s="123"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25">
      <c r="B27" s="3">
        <v>14000</v>
      </c>
      <c r="C27" s="3" t="s">
        <v>3135</v>
      </c>
      <c r="D27" s="3" t="s">
        <v>3111</v>
      </c>
      <c r="E27" s="3" t="s">
        <v>3112</v>
      </c>
      <c r="F27" s="3"/>
      <c r="G27" s="123"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25">
      <c r="B28" s="3">
        <v>14500</v>
      </c>
      <c r="C28" s="3" t="s">
        <v>3136</v>
      </c>
      <c r="D28" s="3" t="s">
        <v>3111</v>
      </c>
      <c r="E28" s="3" t="s">
        <v>3112</v>
      </c>
      <c r="F28" s="3"/>
      <c r="G28" s="123"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25">
      <c r="B29" s="3">
        <v>14600</v>
      </c>
      <c r="C29" s="3" t="s">
        <v>3137</v>
      </c>
      <c r="D29" s="3" t="s">
        <v>3111</v>
      </c>
      <c r="E29" s="3" t="s">
        <v>3112</v>
      </c>
      <c r="F29" s="3"/>
      <c r="G29" s="123"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25">
      <c r="B30" s="3">
        <v>14700</v>
      </c>
      <c r="C30" s="3" t="s">
        <v>3138</v>
      </c>
      <c r="D30" s="3" t="s">
        <v>3111</v>
      </c>
      <c r="E30" s="3" t="s">
        <v>3112</v>
      </c>
      <c r="F30" s="3"/>
      <c r="G30" s="123"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25">
      <c r="B31" s="3">
        <v>14800</v>
      </c>
      <c r="C31" s="3" t="s">
        <v>3139</v>
      </c>
      <c r="D31" s="3" t="s">
        <v>3111</v>
      </c>
      <c r="E31" s="3" t="s">
        <v>3112</v>
      </c>
      <c r="F31" s="3"/>
      <c r="G31" s="123"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25">
      <c r="B32" s="3">
        <v>15001</v>
      </c>
      <c r="C32" s="3" t="s">
        <v>3140</v>
      </c>
      <c r="D32" s="3" t="s">
        <v>3111</v>
      </c>
      <c r="E32" s="3" t="s">
        <v>3112</v>
      </c>
      <c r="F32" s="3"/>
      <c r="G32" s="123"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25">
      <c r="B33" s="3">
        <v>15002</v>
      </c>
      <c r="C33" s="3" t="s">
        <v>3141</v>
      </c>
      <c r="D33" s="3" t="s">
        <v>3111</v>
      </c>
      <c r="E33" s="3" t="s">
        <v>3112</v>
      </c>
      <c r="F33" s="3"/>
      <c r="G33" s="123"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25">
      <c r="B34" s="3">
        <v>15010</v>
      </c>
      <c r="C34" s="3" t="s">
        <v>3142</v>
      </c>
      <c r="D34" s="3" t="s">
        <v>3111</v>
      </c>
      <c r="E34" s="3" t="s">
        <v>3112</v>
      </c>
      <c r="F34" s="3"/>
      <c r="G34" s="123"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25">
      <c r="B35" s="3">
        <v>15015</v>
      </c>
      <c r="C35" s="3" t="s">
        <v>3143</v>
      </c>
      <c r="D35" s="3" t="s">
        <v>3111</v>
      </c>
      <c r="E35" s="3" t="s">
        <v>3112</v>
      </c>
      <c r="F35" s="3"/>
      <c r="G35" s="123"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25">
      <c r="B36" s="3">
        <v>15020</v>
      </c>
      <c r="C36" s="3" t="s">
        <v>3144</v>
      </c>
      <c r="D36" s="3" t="s">
        <v>3111</v>
      </c>
      <c r="E36" s="3" t="s">
        <v>3112</v>
      </c>
      <c r="F36" s="3"/>
      <c r="G36" s="123"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25">
      <c r="B37" s="3">
        <v>15030</v>
      </c>
      <c r="C37" s="3" t="s">
        <v>3145</v>
      </c>
      <c r="D37" s="3" t="s">
        <v>3111</v>
      </c>
      <c r="E37" s="3" t="s">
        <v>3112</v>
      </c>
      <c r="F37" s="3"/>
      <c r="G37" s="123"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25">
      <c r="B38" s="3">
        <v>15500</v>
      </c>
      <c r="C38" s="3" t="s">
        <v>3146</v>
      </c>
      <c r="D38" s="3" t="s">
        <v>3111</v>
      </c>
      <c r="E38" s="3" t="s">
        <v>3112</v>
      </c>
      <c r="F38" s="3"/>
      <c r="G38" s="123"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25">
      <c r="B39" s="3">
        <v>16010</v>
      </c>
      <c r="C39" s="3" t="s">
        <v>3147</v>
      </c>
      <c r="D39" s="3" t="s">
        <v>3111</v>
      </c>
      <c r="E39" s="3" t="s">
        <v>3112</v>
      </c>
      <c r="F39" s="3"/>
      <c r="G39" s="123"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25">
      <c r="B40" s="3">
        <v>16011</v>
      </c>
      <c r="C40" s="3" t="s">
        <v>3148</v>
      </c>
      <c r="D40" s="3" t="s">
        <v>3125</v>
      </c>
      <c r="E40" s="3" t="s">
        <v>3112</v>
      </c>
      <c r="F40" s="3"/>
      <c r="G40" s="123"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25">
      <c r="B41" s="3">
        <v>16020</v>
      </c>
      <c r="C41" s="3" t="s">
        <v>3149</v>
      </c>
      <c r="D41" s="3" t="s">
        <v>3111</v>
      </c>
      <c r="E41" s="3" t="s">
        <v>3112</v>
      </c>
      <c r="F41" s="3"/>
      <c r="G41" s="123"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25">
      <c r="B42" s="3">
        <v>16021</v>
      </c>
      <c r="C42" s="3" t="s">
        <v>3150</v>
      </c>
      <c r="D42" s="3" t="s">
        <v>3125</v>
      </c>
      <c r="E42" s="3" t="s">
        <v>3112</v>
      </c>
      <c r="F42" s="3"/>
      <c r="G42" s="123"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25">
      <c r="B43" s="3">
        <v>16030</v>
      </c>
      <c r="C43" s="3" t="s">
        <v>3151</v>
      </c>
      <c r="D43" s="3" t="s">
        <v>3111</v>
      </c>
      <c r="E43" s="3" t="s">
        <v>3112</v>
      </c>
      <c r="F43" s="3"/>
      <c r="G43" s="123"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25">
      <c r="B44" s="3">
        <v>16031</v>
      </c>
      <c r="C44" s="3" t="s">
        <v>3152</v>
      </c>
      <c r="D44" s="3" t="s">
        <v>3125</v>
      </c>
      <c r="E44" s="3" t="s">
        <v>3112</v>
      </c>
      <c r="F44" s="3"/>
      <c r="G44" s="123"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25">
      <c r="B45" s="3">
        <v>17000</v>
      </c>
      <c r="C45" s="3" t="s">
        <v>3153</v>
      </c>
      <c r="D45" s="3" t="s">
        <v>3111</v>
      </c>
      <c r="E45" s="3" t="s">
        <v>3112</v>
      </c>
      <c r="F45" s="3"/>
      <c r="G45" s="123"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25">
      <c r="B46" s="3">
        <v>20000</v>
      </c>
      <c r="C46" s="3" t="s">
        <v>3154</v>
      </c>
      <c r="D46" s="3" t="s">
        <v>3125</v>
      </c>
      <c r="E46" s="3" t="s">
        <v>3112</v>
      </c>
      <c r="F46" s="3"/>
      <c r="G46" s="123"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25">
      <c r="B47" s="3">
        <v>20001</v>
      </c>
      <c r="C47" s="3" t="s">
        <v>3155</v>
      </c>
      <c r="D47" s="3" t="s">
        <v>3125</v>
      </c>
      <c r="E47" s="3" t="s">
        <v>3112</v>
      </c>
      <c r="F47" s="3"/>
      <c r="G47" s="123"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25">
      <c r="B48" s="3">
        <v>20010</v>
      </c>
      <c r="C48" s="3" t="s">
        <v>3156</v>
      </c>
      <c r="D48" s="3" t="s">
        <v>3125</v>
      </c>
      <c r="E48" s="3" t="s">
        <v>3112</v>
      </c>
      <c r="F48" s="3"/>
      <c r="G48" s="123"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25">
      <c r="B49" s="3">
        <v>20150</v>
      </c>
      <c r="C49" s="3" t="s">
        <v>3157</v>
      </c>
      <c r="D49" s="3" t="s">
        <v>3125</v>
      </c>
      <c r="E49" s="3" t="s">
        <v>3112</v>
      </c>
      <c r="F49" s="3"/>
      <c r="G49" s="123"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25">
      <c r="B50" s="3">
        <v>20151</v>
      </c>
      <c r="C50" s="3" t="s">
        <v>3158</v>
      </c>
      <c r="D50" s="3" t="s">
        <v>3125</v>
      </c>
      <c r="E50" s="3" t="s">
        <v>3112</v>
      </c>
      <c r="F50" s="3"/>
      <c r="G50" s="123"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25">
      <c r="B51" s="3">
        <v>20152</v>
      </c>
      <c r="C51" s="3" t="s">
        <v>3159</v>
      </c>
      <c r="D51" s="3" t="s">
        <v>3125</v>
      </c>
      <c r="E51" s="3" t="s">
        <v>3112</v>
      </c>
      <c r="F51" s="3"/>
      <c r="G51" s="123"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25">
      <c r="B52" s="3">
        <v>20153</v>
      </c>
      <c r="C52" s="3" t="s">
        <v>3160</v>
      </c>
      <c r="D52" s="3" t="s">
        <v>3125</v>
      </c>
      <c r="E52" s="3" t="s">
        <v>3112</v>
      </c>
      <c r="F52" s="3"/>
      <c r="G52" s="123"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25">
      <c r="B53" s="3">
        <v>20154</v>
      </c>
      <c r="C53" s="3" t="s">
        <v>3161</v>
      </c>
      <c r="D53" s="3" t="s">
        <v>3125</v>
      </c>
      <c r="E53" s="3" t="s">
        <v>3112</v>
      </c>
      <c r="F53" s="3"/>
      <c r="G53" s="123"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25">
      <c r="B54" s="3">
        <v>20155</v>
      </c>
      <c r="C54" s="3" t="s">
        <v>3162</v>
      </c>
      <c r="D54" s="3" t="s">
        <v>3125</v>
      </c>
      <c r="E54" s="3" t="s">
        <v>3112</v>
      </c>
      <c r="F54" s="3"/>
      <c r="G54" s="123"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25">
      <c r="B55" s="3">
        <v>20156</v>
      </c>
      <c r="C55" s="3" t="s">
        <v>3163</v>
      </c>
      <c r="D55" s="3" t="s">
        <v>3125</v>
      </c>
      <c r="E55" s="3" t="s">
        <v>3112</v>
      </c>
      <c r="F55" s="3"/>
      <c r="G55" s="123"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25">
      <c r="B56" s="3">
        <v>20157</v>
      </c>
      <c r="C56" s="3" t="s">
        <v>3164</v>
      </c>
      <c r="D56" s="3" t="s">
        <v>3125</v>
      </c>
      <c r="E56" s="3" t="s">
        <v>3112</v>
      </c>
      <c r="F56" s="3"/>
      <c r="G56" s="123"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25">
      <c r="B57" s="3">
        <v>20158</v>
      </c>
      <c r="C57" s="3" t="s">
        <v>3165</v>
      </c>
      <c r="D57" s="3" t="s">
        <v>3125</v>
      </c>
      <c r="E57" s="3" t="s">
        <v>3112</v>
      </c>
      <c r="F57" s="3"/>
      <c r="G57" s="123"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25">
      <c r="B58" s="3">
        <v>20200</v>
      </c>
      <c r="C58" s="3" t="s">
        <v>3166</v>
      </c>
      <c r="D58" s="3" t="s">
        <v>3125</v>
      </c>
      <c r="E58" s="3" t="s">
        <v>3112</v>
      </c>
      <c r="F58" s="3"/>
      <c r="G58" s="123"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25">
      <c r="B59" s="3">
        <v>20300</v>
      </c>
      <c r="C59" s="3" t="s">
        <v>3167</v>
      </c>
      <c r="D59" s="3" t="s">
        <v>3125</v>
      </c>
      <c r="E59" s="3" t="s">
        <v>3112</v>
      </c>
      <c r="F59" s="3"/>
      <c r="G59" s="123"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25">
      <c r="B60" s="3">
        <v>20310</v>
      </c>
      <c r="C60" s="3" t="s">
        <v>3168</v>
      </c>
      <c r="D60" s="3" t="s">
        <v>3125</v>
      </c>
      <c r="E60" s="3" t="s">
        <v>3112</v>
      </c>
      <c r="F60" s="3"/>
      <c r="G60" s="123"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25">
      <c r="B61" s="3">
        <v>20320</v>
      </c>
      <c r="C61" s="3" t="s">
        <v>3169</v>
      </c>
      <c r="D61" s="3" t="s">
        <v>3125</v>
      </c>
      <c r="E61" s="3" t="s">
        <v>3112</v>
      </c>
      <c r="F61" s="3"/>
      <c r="G61" s="123"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25">
      <c r="B62" s="3">
        <v>20330</v>
      </c>
      <c r="C62" s="3" t="s">
        <v>3170</v>
      </c>
      <c r="D62" s="3" t="s">
        <v>3125</v>
      </c>
      <c r="E62" s="3" t="s">
        <v>3112</v>
      </c>
      <c r="F62" s="3"/>
      <c r="G62" s="123"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25">
      <c r="B63" s="3">
        <v>20600</v>
      </c>
      <c r="C63" s="3" t="s">
        <v>3171</v>
      </c>
      <c r="D63" s="3" t="s">
        <v>3125</v>
      </c>
      <c r="E63" s="3" t="s">
        <v>3112</v>
      </c>
      <c r="F63" s="3"/>
      <c r="G63" s="123"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25">
      <c r="B64" s="3">
        <v>21000</v>
      </c>
      <c r="C64" s="3" t="s">
        <v>3172</v>
      </c>
      <c r="D64" s="3" t="s">
        <v>3125</v>
      </c>
      <c r="E64" s="3" t="s">
        <v>3112</v>
      </c>
      <c r="F64" s="3"/>
      <c r="G64" s="123"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25">
      <c r="B65" s="3">
        <v>21050</v>
      </c>
      <c r="C65" s="3" t="s">
        <v>3173</v>
      </c>
      <c r="D65" s="3" t="s">
        <v>3125</v>
      </c>
      <c r="E65" s="3" t="s">
        <v>3112</v>
      </c>
      <c r="F65" s="3"/>
      <c r="G65" s="123"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25">
      <c r="B66" s="3">
        <v>21051</v>
      </c>
      <c r="C66" s="3" t="s">
        <v>3174</v>
      </c>
      <c r="D66" s="3" t="s">
        <v>3125</v>
      </c>
      <c r="E66" s="3" t="s">
        <v>3112</v>
      </c>
      <c r="F66" s="3"/>
      <c r="G66" s="123"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25">
      <c r="B67" s="3">
        <v>21052</v>
      </c>
      <c r="C67" s="3" t="s">
        <v>3175</v>
      </c>
      <c r="D67" s="3" t="s">
        <v>3125</v>
      </c>
      <c r="E67" s="3" t="s">
        <v>3112</v>
      </c>
      <c r="F67" s="3"/>
      <c r="G67" s="123"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25">
      <c r="B68" s="3">
        <v>21053</v>
      </c>
      <c r="C68" s="3" t="s">
        <v>3176</v>
      </c>
      <c r="D68" s="3" t="s">
        <v>3125</v>
      </c>
      <c r="E68" s="3" t="s">
        <v>3112</v>
      </c>
      <c r="F68" s="3"/>
      <c r="G68" s="123"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25">
      <c r="B69" s="3">
        <v>21054</v>
      </c>
      <c r="C69" s="3" t="s">
        <v>3177</v>
      </c>
      <c r="D69" s="3" t="s">
        <v>3125</v>
      </c>
      <c r="E69" s="3" t="s">
        <v>3112</v>
      </c>
      <c r="F69" s="3"/>
      <c r="G69" s="123"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25">
      <c r="B70" s="3">
        <v>21060</v>
      </c>
      <c r="C70" s="3" t="s">
        <v>3178</v>
      </c>
      <c r="D70" s="3" t="s">
        <v>3125</v>
      </c>
      <c r="E70" s="3" t="s">
        <v>3112</v>
      </c>
      <c r="F70" s="3"/>
      <c r="G70" s="123"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25">
      <c r="B71" s="3">
        <v>21061</v>
      </c>
      <c r="C71" s="3" t="s">
        <v>3179</v>
      </c>
      <c r="D71" s="3" t="s">
        <v>3125</v>
      </c>
      <c r="E71" s="3" t="s">
        <v>3112</v>
      </c>
      <c r="F71" s="3"/>
      <c r="G71" s="123"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25">
      <c r="B72" s="3">
        <v>21062</v>
      </c>
      <c r="C72" s="3" t="s">
        <v>3180</v>
      </c>
      <c r="D72" s="3" t="s">
        <v>3125</v>
      </c>
      <c r="E72" s="3" t="s">
        <v>3112</v>
      </c>
      <c r="F72" s="3"/>
      <c r="G72" s="123"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25">
      <c r="B73" s="3">
        <v>21063</v>
      </c>
      <c r="C73" s="3" t="s">
        <v>3181</v>
      </c>
      <c r="D73" s="3" t="s">
        <v>3125</v>
      </c>
      <c r="E73" s="3" t="s">
        <v>3112</v>
      </c>
      <c r="F73" s="3"/>
      <c r="G73" s="123"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25">
      <c r="B74" s="3">
        <v>21064</v>
      </c>
      <c r="C74" s="3" t="s">
        <v>3182</v>
      </c>
      <c r="D74" s="3" t="s">
        <v>3125</v>
      </c>
      <c r="E74" s="3" t="s">
        <v>3112</v>
      </c>
      <c r="F74" s="3"/>
      <c r="G74" s="123"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25">
      <c r="B75" s="3">
        <v>21065</v>
      </c>
      <c r="C75" s="3" t="s">
        <v>3183</v>
      </c>
      <c r="D75" s="3" t="s">
        <v>3125</v>
      </c>
      <c r="E75" s="3" t="s">
        <v>3112</v>
      </c>
      <c r="F75" s="3"/>
      <c r="G75" s="123"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25">
      <c r="B76" s="3">
        <v>21066</v>
      </c>
      <c r="C76" s="3" t="s">
        <v>3184</v>
      </c>
      <c r="D76" s="3" t="s">
        <v>3125</v>
      </c>
      <c r="E76" s="3" t="s">
        <v>3112</v>
      </c>
      <c r="F76" s="3"/>
      <c r="G76" s="123"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25">
      <c r="B77" s="3">
        <v>21067</v>
      </c>
      <c r="C77" s="3" t="s">
        <v>3185</v>
      </c>
      <c r="D77" s="3" t="s">
        <v>3125</v>
      </c>
      <c r="E77" s="3" t="s">
        <v>3112</v>
      </c>
      <c r="F77" s="3"/>
      <c r="G77" s="123"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25">
      <c r="B78" s="3">
        <v>21100</v>
      </c>
      <c r="C78" s="3" t="s">
        <v>3186</v>
      </c>
      <c r="D78" s="3" t="s">
        <v>3125</v>
      </c>
      <c r="E78" s="3" t="s">
        <v>3112</v>
      </c>
      <c r="F78" s="3"/>
      <c r="G78" s="123"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25">
      <c r="B79" s="3">
        <v>21102</v>
      </c>
      <c r="C79" s="3" t="s">
        <v>3187</v>
      </c>
      <c r="D79" s="3" t="s">
        <v>3125</v>
      </c>
      <c r="E79" s="3" t="s">
        <v>3112</v>
      </c>
      <c r="F79" s="3"/>
      <c r="G79" s="123"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25">
      <c r="B80" s="3">
        <v>21150</v>
      </c>
      <c r="C80" s="3" t="s">
        <v>3188</v>
      </c>
      <c r="D80" s="3" t="s">
        <v>3125</v>
      </c>
      <c r="E80" s="3" t="s">
        <v>3112</v>
      </c>
      <c r="F80" s="3"/>
      <c r="G80" s="123"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25">
      <c r="B81" s="3">
        <v>21300</v>
      </c>
      <c r="C81" s="3" t="s">
        <v>3189</v>
      </c>
      <c r="D81" s="3" t="s">
        <v>3125</v>
      </c>
      <c r="E81" s="3" t="s">
        <v>3112</v>
      </c>
      <c r="F81" s="3"/>
      <c r="G81" s="123"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25">
      <c r="B82" s="3">
        <v>25000</v>
      </c>
      <c r="C82" s="3" t="s">
        <v>3190</v>
      </c>
      <c r="D82" s="3" t="s">
        <v>3125</v>
      </c>
      <c r="E82" s="3" t="s">
        <v>3112</v>
      </c>
      <c r="F82" s="3"/>
      <c r="G82" s="123"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25">
      <c r="B83" s="3">
        <v>25010</v>
      </c>
      <c r="C83" s="3" t="s">
        <v>3191</v>
      </c>
      <c r="D83" s="3" t="s">
        <v>3125</v>
      </c>
      <c r="E83" s="3" t="s">
        <v>3112</v>
      </c>
      <c r="F83" s="3"/>
      <c r="G83" s="123"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25">
      <c r="B84" s="3">
        <v>27000</v>
      </c>
      <c r="C84" s="3" t="s">
        <v>3192</v>
      </c>
      <c r="D84" s="3" t="s">
        <v>3125</v>
      </c>
      <c r="E84" s="3" t="s">
        <v>3112</v>
      </c>
      <c r="F84" s="3"/>
      <c r="G84" s="123"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25">
      <c r="B85" s="3">
        <v>27005</v>
      </c>
      <c r="C85" s="3" t="s">
        <v>3193</v>
      </c>
      <c r="D85" s="3" t="s">
        <v>3125</v>
      </c>
      <c r="E85" s="3" t="s">
        <v>3112</v>
      </c>
      <c r="F85" s="3"/>
      <c r="G85" s="123"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25">
      <c r="B86" s="3">
        <v>27010</v>
      </c>
      <c r="C86" s="3" t="s">
        <v>3194</v>
      </c>
      <c r="D86" s="3" t="s">
        <v>3125</v>
      </c>
      <c r="E86" s="3" t="s">
        <v>3112</v>
      </c>
      <c r="F86" s="3"/>
      <c r="G86" s="123"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25">
      <c r="B87" s="3">
        <v>27012</v>
      </c>
      <c r="C87" s="3" t="s">
        <v>3195</v>
      </c>
      <c r="D87" s="3" t="s">
        <v>3125</v>
      </c>
      <c r="E87" s="3" t="s">
        <v>3112</v>
      </c>
      <c r="F87" s="3"/>
      <c r="G87" s="123"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25">
      <c r="B88" s="3">
        <v>27020</v>
      </c>
      <c r="C88" s="3" t="s">
        <v>3196</v>
      </c>
      <c r="D88" s="3" t="s">
        <v>3125</v>
      </c>
      <c r="E88" s="3" t="s">
        <v>3112</v>
      </c>
      <c r="F88" s="3"/>
      <c r="G88" s="123"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25">
      <c r="B89" s="3">
        <v>30000</v>
      </c>
      <c r="C89" s="3" t="s">
        <v>3197</v>
      </c>
      <c r="D89" s="3" t="s">
        <v>3125</v>
      </c>
      <c r="E89" s="3" t="s">
        <v>3198</v>
      </c>
      <c r="F89" s="3"/>
      <c r="G89" s="123"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25">
      <c r="B90" s="3">
        <v>31000</v>
      </c>
      <c r="C90" s="3" t="s">
        <v>3199</v>
      </c>
      <c r="D90" s="3" t="s">
        <v>3125</v>
      </c>
      <c r="E90" s="3" t="s">
        <v>3112</v>
      </c>
      <c r="F90" s="3"/>
      <c r="G90" s="123"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25">
      <c r="B91" s="3">
        <v>32000</v>
      </c>
      <c r="C91" s="3" t="s">
        <v>3200</v>
      </c>
      <c r="D91" s="3" t="s">
        <v>3125</v>
      </c>
      <c r="E91" s="3" t="s">
        <v>3198</v>
      </c>
      <c r="F91" s="3"/>
      <c r="G91" s="123"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25">
      <c r="B92" s="3">
        <v>40001</v>
      </c>
      <c r="C92" s="3" t="s">
        <v>3201</v>
      </c>
      <c r="D92" s="3" t="s">
        <v>3125</v>
      </c>
      <c r="E92" s="3" t="s">
        <v>3121</v>
      </c>
      <c r="F92" s="3"/>
      <c r="G92" s="123"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25">
      <c r="B93" s="3">
        <v>40002</v>
      </c>
      <c r="C93" s="3" t="s">
        <v>3202</v>
      </c>
      <c r="D93" s="3" t="s">
        <v>3125</v>
      </c>
      <c r="E93" s="3" t="s">
        <v>3121</v>
      </c>
      <c r="F93" s="3"/>
      <c r="G93" s="123"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25">
      <c r="B94" s="3">
        <v>40010</v>
      </c>
      <c r="C94" s="3" t="s">
        <v>3203</v>
      </c>
      <c r="D94" s="3" t="s">
        <v>3125</v>
      </c>
      <c r="E94" s="3" t="s">
        <v>3121</v>
      </c>
      <c r="F94" s="3"/>
      <c r="G94" s="123"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25">
      <c r="B95" s="3">
        <v>40015</v>
      </c>
      <c r="C95" s="3" t="s">
        <v>3204</v>
      </c>
      <c r="D95" s="3" t="s">
        <v>3125</v>
      </c>
      <c r="E95" s="3" t="s">
        <v>3121</v>
      </c>
      <c r="F95" s="3"/>
      <c r="G95" s="123"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25">
      <c r="B96" s="3">
        <v>40070</v>
      </c>
      <c r="C96" s="3" t="s">
        <v>3205</v>
      </c>
      <c r="D96" s="3" t="s">
        <v>3125</v>
      </c>
      <c r="E96" s="3" t="s">
        <v>3121</v>
      </c>
      <c r="F96" s="3"/>
      <c r="G96" s="123"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25">
      <c r="B97" s="3">
        <v>40080</v>
      </c>
      <c r="C97" s="3" t="s">
        <v>3206</v>
      </c>
      <c r="D97" s="3" t="s">
        <v>3125</v>
      </c>
      <c r="E97" s="3" t="s">
        <v>3121</v>
      </c>
      <c r="F97" s="3"/>
      <c r="G97" s="123"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25">
      <c r="B98" s="3">
        <v>40500</v>
      </c>
      <c r="C98" s="3" t="s">
        <v>3207</v>
      </c>
      <c r="D98" s="3" t="s">
        <v>3125</v>
      </c>
      <c r="E98" s="3" t="s">
        <v>3121</v>
      </c>
      <c r="F98" s="3"/>
      <c r="G98" s="123"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25">
      <c r="B99" s="3">
        <v>40900</v>
      </c>
      <c r="C99" s="3" t="s">
        <v>3208</v>
      </c>
      <c r="D99" s="3" t="s">
        <v>3125</v>
      </c>
      <c r="E99" s="3" t="s">
        <v>3121</v>
      </c>
      <c r="F99" s="3"/>
      <c r="G99" s="123"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25">
      <c r="B100" s="3">
        <v>40910</v>
      </c>
      <c r="C100" s="3" t="s">
        <v>3209</v>
      </c>
      <c r="D100" s="3" t="s">
        <v>3111</v>
      </c>
      <c r="E100" s="3" t="s">
        <v>3121</v>
      </c>
      <c r="F100" s="3"/>
      <c r="G100" s="123"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25">
      <c r="B101" s="3">
        <v>41000</v>
      </c>
      <c r="C101" s="3" t="s">
        <v>3210</v>
      </c>
      <c r="D101" s="3" t="s">
        <v>3125</v>
      </c>
      <c r="E101" s="3" t="s">
        <v>3121</v>
      </c>
      <c r="F101" s="3"/>
      <c r="G101" s="123"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25">
      <c r="B102" s="3">
        <v>41500</v>
      </c>
      <c r="C102" s="3" t="s">
        <v>3211</v>
      </c>
      <c r="D102" s="3" t="s">
        <v>3125</v>
      </c>
      <c r="E102" s="3" t="s">
        <v>3121</v>
      </c>
      <c r="F102" s="3"/>
      <c r="G102" s="123"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25">
      <c r="B103" s="3">
        <v>41600</v>
      </c>
      <c r="C103" s="3" t="s">
        <v>3212</v>
      </c>
      <c r="D103" s="3" t="s">
        <v>3125</v>
      </c>
      <c r="E103" s="3" t="s">
        <v>3121</v>
      </c>
      <c r="F103" s="3"/>
      <c r="G103" s="123"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25">
      <c r="B104" s="3">
        <v>42001</v>
      </c>
      <c r="C104" s="3" t="s">
        <v>3213</v>
      </c>
      <c r="D104" s="3" t="s">
        <v>3125</v>
      </c>
      <c r="E104" s="3" t="s">
        <v>3121</v>
      </c>
      <c r="F104" s="3"/>
      <c r="G104" s="123"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25">
      <c r="B105" s="3">
        <v>42002</v>
      </c>
      <c r="C105" s="3" t="s">
        <v>3214</v>
      </c>
      <c r="D105" s="3" t="s">
        <v>3125</v>
      </c>
      <c r="E105" s="3" t="s">
        <v>3121</v>
      </c>
      <c r="F105" s="3"/>
      <c r="G105" s="123"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25">
      <c r="B106" s="3">
        <v>42003</v>
      </c>
      <c r="C106" s="3" t="s">
        <v>3215</v>
      </c>
      <c r="D106" s="3" t="s">
        <v>3125</v>
      </c>
      <c r="E106" s="3" t="s">
        <v>3121</v>
      </c>
      <c r="F106" s="3"/>
      <c r="G106" s="123"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25">
      <c r="B107" s="3">
        <v>42004</v>
      </c>
      <c r="C107" s="3" t="s">
        <v>3216</v>
      </c>
      <c r="D107" s="3" t="s">
        <v>3125</v>
      </c>
      <c r="E107" s="3" t="s">
        <v>3121</v>
      </c>
      <c r="F107" s="3"/>
      <c r="G107" s="123"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25">
      <c r="B108" s="3">
        <v>42005</v>
      </c>
      <c r="C108" s="3" t="s">
        <v>3217</v>
      </c>
      <c r="D108" s="3" t="s">
        <v>3125</v>
      </c>
      <c r="E108" s="3" t="s">
        <v>3121</v>
      </c>
      <c r="F108" s="3"/>
      <c r="G108" s="123"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25">
      <c r="B109" s="3">
        <v>42006</v>
      </c>
      <c r="C109" s="3" t="s">
        <v>3218</v>
      </c>
      <c r="D109" s="3" t="s">
        <v>3125</v>
      </c>
      <c r="E109" s="3" t="s">
        <v>3121</v>
      </c>
      <c r="F109" s="3"/>
      <c r="G109" s="123"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25">
      <c r="B110" s="3">
        <v>42007</v>
      </c>
      <c r="C110" s="3" t="s">
        <v>3219</v>
      </c>
      <c r="D110" s="3" t="s">
        <v>3125</v>
      </c>
      <c r="E110" s="3" t="s">
        <v>3121</v>
      </c>
      <c r="F110" s="3"/>
      <c r="G110" s="123"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25">
      <c r="B111" s="3">
        <v>42008</v>
      </c>
      <c r="C111" s="3" t="s">
        <v>3220</v>
      </c>
      <c r="D111" s="3" t="s">
        <v>3125</v>
      </c>
      <c r="E111" s="3" t="s">
        <v>3121</v>
      </c>
      <c r="F111" s="3"/>
      <c r="G111" s="123"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25">
      <c r="B112" s="3">
        <v>42200</v>
      </c>
      <c r="C112" s="3" t="s">
        <v>3221</v>
      </c>
      <c r="D112" s="3" t="s">
        <v>3125</v>
      </c>
      <c r="E112" s="3" t="s">
        <v>3121</v>
      </c>
      <c r="F112" s="3"/>
      <c r="G112" s="123"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25">
      <c r="B113" s="3">
        <v>45000</v>
      </c>
      <c r="C113" s="3" t="s">
        <v>3222</v>
      </c>
      <c r="D113" s="3" t="s">
        <v>3125</v>
      </c>
      <c r="E113" s="3" t="s">
        <v>3121</v>
      </c>
      <c r="F113" s="3"/>
      <c r="G113" s="123"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25">
      <c r="B114" s="3">
        <v>45100</v>
      </c>
      <c r="C114" s="3" t="s">
        <v>3223</v>
      </c>
      <c r="D114" s="3" t="s">
        <v>3125</v>
      </c>
      <c r="E114" s="3" t="s">
        <v>3121</v>
      </c>
      <c r="F114" s="3"/>
      <c r="G114" s="123"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25">
      <c r="B115" s="3">
        <v>48010</v>
      </c>
      <c r="C115" s="3" t="s">
        <v>3224</v>
      </c>
      <c r="D115" s="3" t="s">
        <v>3125</v>
      </c>
      <c r="E115" s="3" t="s">
        <v>3121</v>
      </c>
      <c r="F115" s="3"/>
      <c r="G115" s="123"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25">
      <c r="B116" s="3">
        <v>48100</v>
      </c>
      <c r="C116" s="3" t="s">
        <v>3225</v>
      </c>
      <c r="D116" s="3" t="s">
        <v>3125</v>
      </c>
      <c r="E116" s="3" t="s">
        <v>3121</v>
      </c>
      <c r="F116" s="3"/>
      <c r="G116" s="123" t="str">
        <f>IFERROR(GJ!$D$5,"")</f>
        <v>MEX</v>
      </c>
      <c r="I116" s="9"/>
      <c r="J116" s="8"/>
      <c r="K116" s="7"/>
      <c r="N116" s="7"/>
      <c r="O116" s="7"/>
      <c r="P116" s="8"/>
      <c r="Q116" s="7"/>
      <c r="S116" s="8"/>
      <c r="U116" s="7"/>
      <c r="V116" s="8"/>
      <c r="W116" s="9"/>
      <c r="Y116" s="9"/>
      <c r="Z116" s="7"/>
      <c r="AB116" s="8"/>
      <c r="AC116" s="8"/>
      <c r="AD116" s="8"/>
      <c r="AE116" s="8"/>
      <c r="AF116" s="7"/>
    </row>
    <row r="117" spans="2:33" x14ac:dyDescent="0.25">
      <c r="B117" s="3">
        <v>48200</v>
      </c>
      <c r="C117" s="3" t="s">
        <v>3226</v>
      </c>
      <c r="D117" s="3" t="s">
        <v>3125</v>
      </c>
      <c r="E117" s="3" t="s">
        <v>3121</v>
      </c>
      <c r="F117" s="3"/>
      <c r="G117" s="123" t="str">
        <f>IFERROR(GJ!$D$5,"")</f>
        <v>MEX</v>
      </c>
      <c r="J117" s="7"/>
      <c r="K117" s="9"/>
      <c r="N117" s="8"/>
      <c r="O117" s="8"/>
      <c r="P117" s="7"/>
      <c r="Q117" s="9"/>
      <c r="S117" s="7"/>
      <c r="U117" s="8"/>
      <c r="V117" s="7"/>
      <c r="Z117" s="9"/>
      <c r="AB117" s="7"/>
      <c r="AC117" s="7"/>
      <c r="AD117" s="7"/>
      <c r="AE117" s="7"/>
      <c r="AF117" s="9"/>
    </row>
    <row r="118" spans="2:33" x14ac:dyDescent="0.25">
      <c r="B118" s="3">
        <v>48300</v>
      </c>
      <c r="C118" s="3" t="s">
        <v>3227</v>
      </c>
      <c r="D118" s="3" t="s">
        <v>3125</v>
      </c>
      <c r="E118" s="3" t="s">
        <v>3121</v>
      </c>
      <c r="F118" s="3"/>
      <c r="G118" s="123" t="str">
        <f>IFERROR(GJ!$D$5,"")</f>
        <v>MEX</v>
      </c>
      <c r="J118" s="8"/>
      <c r="N118" s="7"/>
      <c r="O118" s="7"/>
      <c r="P118" s="8"/>
      <c r="S118" s="9"/>
      <c r="U118" s="7"/>
      <c r="V118" s="8"/>
      <c r="AB118" s="9"/>
      <c r="AC118" s="9"/>
      <c r="AD118" s="8"/>
      <c r="AE118" s="9"/>
    </row>
    <row r="119" spans="2:33" x14ac:dyDescent="0.25">
      <c r="B119" s="3">
        <v>48400</v>
      </c>
      <c r="C119" s="3" t="s">
        <v>3228</v>
      </c>
      <c r="D119" s="3" t="s">
        <v>3111</v>
      </c>
      <c r="E119" s="3" t="s">
        <v>3121</v>
      </c>
      <c r="F119" s="3"/>
      <c r="G119" s="123" t="str">
        <f>IFERROR(GJ!$D$5,"")</f>
        <v>MEX</v>
      </c>
      <c r="J119" s="7"/>
      <c r="N119" s="8"/>
      <c r="O119" s="8"/>
      <c r="P119" s="7"/>
      <c r="U119" s="8"/>
      <c r="V119" s="7"/>
      <c r="AD119" s="7"/>
    </row>
    <row r="120" spans="2:33" x14ac:dyDescent="0.25">
      <c r="B120" s="3">
        <v>49000</v>
      </c>
      <c r="C120" s="3" t="s">
        <v>3229</v>
      </c>
      <c r="D120" s="3" t="s">
        <v>3125</v>
      </c>
      <c r="E120" s="3" t="s">
        <v>3121</v>
      </c>
      <c r="F120" s="3"/>
      <c r="G120" s="123" t="str">
        <f>IFERROR(GJ!$D$5,"")</f>
        <v>MEX</v>
      </c>
      <c r="J120" s="9"/>
      <c r="N120" s="7"/>
      <c r="O120" s="7"/>
      <c r="P120" s="9"/>
      <c r="U120" s="7"/>
      <c r="V120" s="9"/>
      <c r="AD120" s="8"/>
    </row>
    <row r="121" spans="2:33" x14ac:dyDescent="0.25">
      <c r="B121" s="3">
        <v>50000</v>
      </c>
      <c r="C121" s="3" t="s">
        <v>3230</v>
      </c>
      <c r="D121" s="3" t="s">
        <v>3111</v>
      </c>
      <c r="E121" s="3" t="s">
        <v>3121</v>
      </c>
      <c r="F121" s="3"/>
      <c r="G121" s="123" t="str">
        <f>IFERROR(GJ!$D$5,"")</f>
        <v>MEX</v>
      </c>
      <c r="N121" s="8"/>
      <c r="O121" s="9"/>
      <c r="U121" s="9"/>
      <c r="AD121" s="7"/>
    </row>
    <row r="122" spans="2:33" x14ac:dyDescent="0.25">
      <c r="B122" s="3">
        <v>50020</v>
      </c>
      <c r="C122" s="3" t="s">
        <v>3231</v>
      </c>
      <c r="D122" s="3" t="s">
        <v>3111</v>
      </c>
      <c r="E122" s="3" t="s">
        <v>3121</v>
      </c>
      <c r="F122" s="3"/>
      <c r="G122" s="123" t="str">
        <f>IFERROR(GJ!$D$5,"")</f>
        <v>MEX</v>
      </c>
      <c r="N122" s="7"/>
      <c r="AD122" s="8"/>
    </row>
    <row r="123" spans="2:33" x14ac:dyDescent="0.25">
      <c r="B123" s="3">
        <v>50021</v>
      </c>
      <c r="C123" s="3" t="s">
        <v>3232</v>
      </c>
      <c r="D123" s="3" t="s">
        <v>3111</v>
      </c>
      <c r="E123" s="3" t="s">
        <v>3121</v>
      </c>
      <c r="F123" s="3"/>
      <c r="G123" s="123" t="str">
        <f>IFERROR(GJ!$D$5,"")</f>
        <v>MEX</v>
      </c>
      <c r="N123" s="8"/>
      <c r="AD123" s="7"/>
    </row>
    <row r="124" spans="2:33" x14ac:dyDescent="0.25">
      <c r="B124" s="3">
        <v>50022</v>
      </c>
      <c r="C124" s="3" t="s">
        <v>3233</v>
      </c>
      <c r="D124" s="3" t="s">
        <v>3111</v>
      </c>
      <c r="E124" s="3" t="s">
        <v>3121</v>
      </c>
      <c r="F124" s="3"/>
      <c r="G124" s="123" t="str">
        <f>IFERROR(GJ!$D$5,"")</f>
        <v>MEX</v>
      </c>
      <c r="N124" s="7"/>
      <c r="AD124" s="8"/>
    </row>
    <row r="125" spans="2:33" x14ac:dyDescent="0.25">
      <c r="B125" s="3">
        <v>50023</v>
      </c>
      <c r="C125" s="3" t="s">
        <v>3234</v>
      </c>
      <c r="D125" s="3" t="s">
        <v>3111</v>
      </c>
      <c r="E125" s="3" t="s">
        <v>3121</v>
      </c>
      <c r="F125" s="3"/>
      <c r="G125" s="123" t="str">
        <f>IFERROR(GJ!$D$5,"")</f>
        <v>MEX</v>
      </c>
      <c r="N125" s="8"/>
      <c r="AD125" s="7"/>
    </row>
    <row r="126" spans="2:33" x14ac:dyDescent="0.25">
      <c r="B126" s="3">
        <v>50024</v>
      </c>
      <c r="C126" s="3" t="s">
        <v>3235</v>
      </c>
      <c r="D126" s="3" t="s">
        <v>3111</v>
      </c>
      <c r="E126" s="3" t="s">
        <v>3121</v>
      </c>
      <c r="F126" s="3"/>
      <c r="G126" s="123" t="str">
        <f>IFERROR(GJ!$D$5,"")</f>
        <v>MEX</v>
      </c>
      <c r="N126" s="7"/>
      <c r="AD126" s="9"/>
    </row>
    <row r="127" spans="2:33" x14ac:dyDescent="0.25">
      <c r="B127" s="3">
        <v>50025</v>
      </c>
      <c r="C127" s="3" t="s">
        <v>3236</v>
      </c>
      <c r="D127" s="3" t="s">
        <v>3111</v>
      </c>
      <c r="E127" s="3" t="s">
        <v>3121</v>
      </c>
      <c r="F127" s="3"/>
      <c r="G127" s="123" t="str">
        <f>IFERROR(GJ!$D$5,"")</f>
        <v>MEX</v>
      </c>
      <c r="N127" s="8"/>
    </row>
    <row r="128" spans="2:33" x14ac:dyDescent="0.25">
      <c r="B128" s="3">
        <v>50100</v>
      </c>
      <c r="C128" s="3" t="s">
        <v>3237</v>
      </c>
      <c r="D128" s="3" t="s">
        <v>3111</v>
      </c>
      <c r="E128" s="3" t="s">
        <v>3121</v>
      </c>
      <c r="F128" s="3"/>
      <c r="G128" s="123" t="str">
        <f>IFERROR(GJ!$D$5,"")</f>
        <v>MEX</v>
      </c>
      <c r="N128" s="7"/>
    </row>
    <row r="129" spans="2:14" x14ac:dyDescent="0.25">
      <c r="B129" s="3">
        <v>50200</v>
      </c>
      <c r="C129" s="3" t="s">
        <v>3238</v>
      </c>
      <c r="D129" s="3" t="s">
        <v>3111</v>
      </c>
      <c r="E129" s="3" t="s">
        <v>3121</v>
      </c>
      <c r="F129" s="3"/>
      <c r="G129" s="123" t="str">
        <f>IFERROR(GJ!$D$5,"")</f>
        <v>MEX</v>
      </c>
      <c r="N129" s="8"/>
    </row>
    <row r="130" spans="2:14" x14ac:dyDescent="0.25">
      <c r="B130" s="3">
        <v>50201</v>
      </c>
      <c r="C130" s="3" t="s">
        <v>3239</v>
      </c>
      <c r="D130" s="3" t="s">
        <v>3111</v>
      </c>
      <c r="E130" s="3" t="s">
        <v>3121</v>
      </c>
      <c r="F130" s="3"/>
      <c r="G130" s="123" t="str">
        <f>IFERROR(GJ!$D$5,"")</f>
        <v>MEX</v>
      </c>
      <c r="N130" s="7"/>
    </row>
    <row r="131" spans="2:14" x14ac:dyDescent="0.25">
      <c r="B131" s="3">
        <v>50202</v>
      </c>
      <c r="C131" s="3" t="s">
        <v>3240</v>
      </c>
      <c r="D131" s="3" t="s">
        <v>3111</v>
      </c>
      <c r="E131" s="3" t="s">
        <v>3121</v>
      </c>
      <c r="F131" s="3"/>
      <c r="G131" s="123" t="str">
        <f>IFERROR(GJ!$D$5,"")</f>
        <v>MEX</v>
      </c>
      <c r="N131" s="9"/>
    </row>
    <row r="132" spans="2:14" x14ac:dyDescent="0.25">
      <c r="B132" s="3">
        <v>50203</v>
      </c>
      <c r="C132" s="3" t="s">
        <v>3241</v>
      </c>
      <c r="D132" s="3" t="s">
        <v>3111</v>
      </c>
      <c r="E132" s="3" t="s">
        <v>3121</v>
      </c>
      <c r="F132" s="3"/>
      <c r="G132" s="123" t="str">
        <f>IFERROR(GJ!$D$5,"")</f>
        <v>MEX</v>
      </c>
    </row>
    <row r="133" spans="2:14" x14ac:dyDescent="0.25">
      <c r="B133" s="3">
        <v>50204</v>
      </c>
      <c r="C133" s="3" t="s">
        <v>3242</v>
      </c>
      <c r="D133" s="3" t="s">
        <v>3111</v>
      </c>
      <c r="E133" s="3" t="s">
        <v>3121</v>
      </c>
      <c r="F133" s="3"/>
      <c r="G133" s="123" t="str">
        <f>IFERROR(GJ!$D$5,"")</f>
        <v>MEX</v>
      </c>
    </row>
    <row r="134" spans="2:14" x14ac:dyDescent="0.25">
      <c r="B134" s="3">
        <v>50205</v>
      </c>
      <c r="C134" s="3" t="s">
        <v>3243</v>
      </c>
      <c r="D134" s="3" t="s">
        <v>3111</v>
      </c>
      <c r="E134" s="3" t="s">
        <v>3121</v>
      </c>
      <c r="F134" s="3"/>
      <c r="G134" s="123" t="str">
        <f>IFERROR(GJ!$D$5,"")</f>
        <v>MEX</v>
      </c>
    </row>
    <row r="135" spans="2:14" x14ac:dyDescent="0.25">
      <c r="B135" s="3">
        <v>50206</v>
      </c>
      <c r="C135" s="3" t="s">
        <v>3244</v>
      </c>
      <c r="D135" s="3" t="s">
        <v>3111</v>
      </c>
      <c r="E135" s="3" t="s">
        <v>3121</v>
      </c>
      <c r="F135" s="3"/>
      <c r="G135" s="123" t="str">
        <f>IFERROR(GJ!$D$5,"")</f>
        <v>MEX</v>
      </c>
    </row>
    <row r="136" spans="2:14" x14ac:dyDescent="0.25">
      <c r="B136" s="3">
        <v>50300</v>
      </c>
      <c r="C136" s="3" t="s">
        <v>3245</v>
      </c>
      <c r="D136" s="3" t="s">
        <v>3111</v>
      </c>
      <c r="E136" s="3" t="s">
        <v>3121</v>
      </c>
      <c r="F136" s="3"/>
      <c r="G136" s="123" t="str">
        <f>IFERROR(GJ!$D$5,"")</f>
        <v>MEX</v>
      </c>
    </row>
    <row r="137" spans="2:14" x14ac:dyDescent="0.25">
      <c r="B137" s="3">
        <v>50302</v>
      </c>
      <c r="C137" s="3" t="s">
        <v>3246</v>
      </c>
      <c r="D137" s="3" t="s">
        <v>3111</v>
      </c>
      <c r="E137" s="3" t="s">
        <v>3121</v>
      </c>
      <c r="F137" s="3"/>
      <c r="G137" s="123" t="str">
        <f>IFERROR(GJ!$D$5,"")</f>
        <v>MEX</v>
      </c>
    </row>
    <row r="138" spans="2:14" x14ac:dyDescent="0.25">
      <c r="B138" s="3">
        <v>50303</v>
      </c>
      <c r="C138" s="3" t="s">
        <v>3247</v>
      </c>
      <c r="D138" s="3" t="s">
        <v>3111</v>
      </c>
      <c r="E138" s="3" t="s">
        <v>3121</v>
      </c>
      <c r="F138" s="3"/>
      <c r="G138" s="123" t="str">
        <f>IFERROR(GJ!$D$5,"")</f>
        <v>MEX</v>
      </c>
    </row>
    <row r="139" spans="2:14" x14ac:dyDescent="0.25">
      <c r="B139" s="3">
        <v>50304</v>
      </c>
      <c r="C139" s="3" t="s">
        <v>3248</v>
      </c>
      <c r="D139" s="3" t="s">
        <v>3111</v>
      </c>
      <c r="E139" s="3" t="s">
        <v>3121</v>
      </c>
      <c r="F139" s="3"/>
      <c r="G139" s="123" t="str">
        <f>IFERROR(GJ!$D$5,"")</f>
        <v>MEX</v>
      </c>
    </row>
    <row r="140" spans="2:14" x14ac:dyDescent="0.25">
      <c r="B140" s="3">
        <v>50305</v>
      </c>
      <c r="C140" s="3" t="s">
        <v>3249</v>
      </c>
      <c r="D140" s="3" t="s">
        <v>3111</v>
      </c>
      <c r="E140" s="3" t="s">
        <v>3121</v>
      </c>
      <c r="F140" s="3"/>
      <c r="G140" s="123" t="str">
        <f>IFERROR(GJ!$D$5,"")</f>
        <v>MEX</v>
      </c>
    </row>
    <row r="141" spans="2:14" x14ac:dyDescent="0.25">
      <c r="B141" s="3">
        <v>50401</v>
      </c>
      <c r="C141" s="3" t="s">
        <v>3250</v>
      </c>
      <c r="D141" s="3" t="s">
        <v>3111</v>
      </c>
      <c r="E141" s="3" t="s">
        <v>3121</v>
      </c>
      <c r="F141" s="3"/>
      <c r="G141" s="123" t="str">
        <f>IFERROR(GJ!$D$5,"")</f>
        <v>MEX</v>
      </c>
    </row>
    <row r="142" spans="2:14" x14ac:dyDescent="0.25">
      <c r="B142" s="3">
        <v>50402</v>
      </c>
      <c r="C142" s="3" t="s">
        <v>3251</v>
      </c>
      <c r="D142" s="3" t="s">
        <v>3111</v>
      </c>
      <c r="E142" s="3" t="s">
        <v>3121</v>
      </c>
      <c r="F142" s="3"/>
      <c r="G142" s="123" t="str">
        <f>IFERROR(GJ!$D$5,"")</f>
        <v>MEX</v>
      </c>
    </row>
    <row r="143" spans="2:14" x14ac:dyDescent="0.25">
      <c r="B143" s="3">
        <v>50403</v>
      </c>
      <c r="C143" s="3" t="s">
        <v>3252</v>
      </c>
      <c r="D143" s="3" t="s">
        <v>3111</v>
      </c>
      <c r="E143" s="3" t="s">
        <v>3121</v>
      </c>
      <c r="F143" s="3"/>
      <c r="G143" s="123" t="str">
        <f>IFERROR(GJ!$D$5,"")</f>
        <v>MEX</v>
      </c>
    </row>
    <row r="144" spans="2:14" x14ac:dyDescent="0.25">
      <c r="B144" s="3">
        <v>50404</v>
      </c>
      <c r="C144" s="3" t="s">
        <v>3253</v>
      </c>
      <c r="D144" s="3" t="s">
        <v>3111</v>
      </c>
      <c r="E144" s="3" t="s">
        <v>3121</v>
      </c>
      <c r="F144" s="3"/>
      <c r="G144" s="123" t="str">
        <f>IFERROR(GJ!$D$5,"")</f>
        <v>MEX</v>
      </c>
    </row>
    <row r="145" spans="2:7" x14ac:dyDescent="0.25">
      <c r="B145" s="3">
        <v>50405</v>
      </c>
      <c r="C145" s="3" t="s">
        <v>3254</v>
      </c>
      <c r="D145" s="3" t="s">
        <v>3111</v>
      </c>
      <c r="E145" s="3" t="s">
        <v>3121</v>
      </c>
      <c r="F145" s="3"/>
      <c r="G145" s="123" t="str">
        <f>IFERROR(GJ!$D$5,"")</f>
        <v>MEX</v>
      </c>
    </row>
    <row r="146" spans="2:7" x14ac:dyDescent="0.25">
      <c r="B146" s="3">
        <v>50406</v>
      </c>
      <c r="C146" s="3" t="s">
        <v>3255</v>
      </c>
      <c r="D146" s="3" t="s">
        <v>3111</v>
      </c>
      <c r="E146" s="3" t="s">
        <v>3121</v>
      </c>
      <c r="F146" s="3"/>
      <c r="G146" s="123" t="str">
        <f>IFERROR(GJ!$D$5,"")</f>
        <v>MEX</v>
      </c>
    </row>
    <row r="147" spans="2:7" x14ac:dyDescent="0.25">
      <c r="B147" s="3">
        <v>50407</v>
      </c>
      <c r="C147" s="3" t="s">
        <v>3256</v>
      </c>
      <c r="D147" s="3" t="s">
        <v>3111</v>
      </c>
      <c r="E147" s="3" t="s">
        <v>3121</v>
      </c>
      <c r="F147" s="3"/>
      <c r="G147" s="123" t="str">
        <f>IFERROR(GJ!$D$5,"")</f>
        <v>MEX</v>
      </c>
    </row>
    <row r="148" spans="2:7" x14ac:dyDescent="0.25">
      <c r="B148" s="3">
        <v>50408</v>
      </c>
      <c r="C148" s="3" t="s">
        <v>3257</v>
      </c>
      <c r="D148" s="3" t="s">
        <v>3111</v>
      </c>
      <c r="E148" s="3" t="s">
        <v>3121</v>
      </c>
      <c r="F148" s="3"/>
      <c r="G148" s="123" t="str">
        <f>IFERROR(GJ!$D$5,"")</f>
        <v>MEX</v>
      </c>
    </row>
    <row r="149" spans="2:7" x14ac:dyDescent="0.25">
      <c r="B149" s="3">
        <v>50409</v>
      </c>
      <c r="C149" s="3" t="s">
        <v>3258</v>
      </c>
      <c r="D149" s="3" t="s">
        <v>3111</v>
      </c>
      <c r="E149" s="3" t="s">
        <v>3121</v>
      </c>
      <c r="F149" s="3"/>
      <c r="G149" s="123" t="str">
        <f>IFERROR(GJ!$D$5,"")</f>
        <v>MEX</v>
      </c>
    </row>
    <row r="150" spans="2:7" x14ac:dyDescent="0.25">
      <c r="B150" s="3">
        <v>50410</v>
      </c>
      <c r="C150" s="3" t="s">
        <v>3259</v>
      </c>
      <c r="D150" s="3" t="s">
        <v>3111</v>
      </c>
      <c r="E150" s="3" t="s">
        <v>3121</v>
      </c>
      <c r="F150" s="3"/>
      <c r="G150" s="123" t="str">
        <f>IFERROR(GJ!$D$5,"")</f>
        <v>MEX</v>
      </c>
    </row>
    <row r="151" spans="2:7" x14ac:dyDescent="0.25">
      <c r="B151" s="3">
        <v>50411</v>
      </c>
      <c r="C151" s="3" t="s">
        <v>3260</v>
      </c>
      <c r="D151" s="3" t="s">
        <v>3111</v>
      </c>
      <c r="E151" s="3" t="s">
        <v>3121</v>
      </c>
      <c r="F151" s="3"/>
      <c r="G151" s="123" t="str">
        <f>IFERROR(GJ!$D$5,"")</f>
        <v>MEX</v>
      </c>
    </row>
    <row r="152" spans="2:7" x14ac:dyDescent="0.25">
      <c r="B152" s="3">
        <v>50900</v>
      </c>
      <c r="C152" s="3" t="s">
        <v>3261</v>
      </c>
      <c r="D152" s="3" t="s">
        <v>3111</v>
      </c>
      <c r="E152" s="3" t="s">
        <v>3121</v>
      </c>
      <c r="F152" s="3"/>
      <c r="G152" s="123" t="str">
        <f>IFERROR(GJ!$D$5,"")</f>
        <v>MEX</v>
      </c>
    </row>
    <row r="153" spans="2:7" x14ac:dyDescent="0.25">
      <c r="B153" s="3">
        <v>65000</v>
      </c>
      <c r="C153" s="3" t="s">
        <v>3262</v>
      </c>
      <c r="D153" s="3" t="s">
        <v>3111</v>
      </c>
      <c r="E153" s="3" t="s">
        <v>3121</v>
      </c>
      <c r="F153" s="3"/>
      <c r="G153" s="123" t="str">
        <f>IFERROR(GJ!$D$5,"")</f>
        <v>MEX</v>
      </c>
    </row>
    <row r="154" spans="2:7" x14ac:dyDescent="0.25">
      <c r="B154" s="3">
        <v>65500</v>
      </c>
      <c r="C154" s="3" t="s">
        <v>3263</v>
      </c>
      <c r="D154" s="3" t="s">
        <v>3111</v>
      </c>
      <c r="E154" s="3" t="s">
        <v>3121</v>
      </c>
      <c r="F154" s="3"/>
      <c r="G154" s="123" t="str">
        <f>IFERROR(GJ!$D$5,"")</f>
        <v>MEX</v>
      </c>
    </row>
    <row r="155" spans="2:7" x14ac:dyDescent="0.25">
      <c r="B155" s="3">
        <v>70000</v>
      </c>
      <c r="C155" s="3" t="s">
        <v>3264</v>
      </c>
      <c r="D155" s="3" t="s">
        <v>3111</v>
      </c>
      <c r="E155" s="3" t="s">
        <v>3121</v>
      </c>
      <c r="F155" s="3"/>
      <c r="G155" s="123" t="str">
        <f>IFERROR(GJ!$D$5,"")</f>
        <v>MEX</v>
      </c>
    </row>
    <row r="156" spans="2:7" x14ac:dyDescent="0.25">
      <c r="B156" s="3">
        <v>70010</v>
      </c>
      <c r="C156" s="3" t="s">
        <v>3265</v>
      </c>
      <c r="D156" s="3" t="s">
        <v>3111</v>
      </c>
      <c r="E156" s="3" t="s">
        <v>3121</v>
      </c>
      <c r="F156" s="3"/>
      <c r="G156" s="123" t="str">
        <f>IFERROR(GJ!$D$5,"")</f>
        <v>MEX</v>
      </c>
    </row>
    <row r="157" spans="2:7" x14ac:dyDescent="0.25">
      <c r="B157" s="3">
        <v>70015</v>
      </c>
      <c r="C157" s="3" t="s">
        <v>3266</v>
      </c>
      <c r="D157" s="3" t="s">
        <v>3111</v>
      </c>
      <c r="E157" s="3" t="s">
        <v>3121</v>
      </c>
      <c r="F157" s="3"/>
      <c r="G157" s="123" t="str">
        <f>IFERROR(GJ!$D$5,"")</f>
        <v>MEX</v>
      </c>
    </row>
    <row r="158" spans="2:7" x14ac:dyDescent="0.25">
      <c r="B158" s="3">
        <v>70020</v>
      </c>
      <c r="C158" s="3" t="s">
        <v>3267</v>
      </c>
      <c r="D158" s="3" t="s">
        <v>3111</v>
      </c>
      <c r="E158" s="3" t="s">
        <v>3121</v>
      </c>
      <c r="F158" s="3"/>
      <c r="G158" s="123" t="str">
        <f>IFERROR(GJ!$D$5,"")</f>
        <v>MEX</v>
      </c>
    </row>
    <row r="159" spans="2:7" x14ac:dyDescent="0.25">
      <c r="B159" s="3">
        <v>70025</v>
      </c>
      <c r="C159" s="3" t="s">
        <v>3268</v>
      </c>
      <c r="D159" s="3" t="s">
        <v>3111</v>
      </c>
      <c r="E159" s="3" t="s">
        <v>3121</v>
      </c>
      <c r="F159" s="3"/>
      <c r="G159" s="123" t="str">
        <f>IFERROR(GJ!$D$5,"")</f>
        <v>MEX</v>
      </c>
    </row>
    <row r="160" spans="2:7" x14ac:dyDescent="0.25">
      <c r="B160" s="3">
        <v>80000</v>
      </c>
      <c r="C160" s="3" t="s">
        <v>3269</v>
      </c>
      <c r="D160" s="3" t="s">
        <v>3111</v>
      </c>
      <c r="E160" s="3" t="s">
        <v>3121</v>
      </c>
      <c r="F160" s="3"/>
      <c r="G160" s="123" t="str">
        <f>IFERROR(GJ!$D$5,"")</f>
        <v>MEX</v>
      </c>
    </row>
    <row r="161" spans="2:7" x14ac:dyDescent="0.25">
      <c r="B161" s="3">
        <v>80402</v>
      </c>
      <c r="C161" s="3" t="s">
        <v>3270</v>
      </c>
      <c r="D161" s="3" t="s">
        <v>3111</v>
      </c>
      <c r="E161" s="3" t="s">
        <v>3121</v>
      </c>
      <c r="F161" s="3"/>
      <c r="G161" s="123" t="str">
        <f>IFERROR(GJ!$D$5,"")</f>
        <v>MEX</v>
      </c>
    </row>
    <row r="162" spans="2:7" x14ac:dyDescent="0.25">
      <c r="B162" s="3">
        <v>80403</v>
      </c>
      <c r="C162" s="3" t="s">
        <v>3271</v>
      </c>
      <c r="D162" s="3" t="s">
        <v>3111</v>
      </c>
      <c r="E162" s="3" t="s">
        <v>3121</v>
      </c>
      <c r="F162" s="3"/>
      <c r="G162" s="123" t="str">
        <f>IFERROR(GJ!$D$5,"")</f>
        <v>MEX</v>
      </c>
    </row>
    <row r="163" spans="2:7" x14ac:dyDescent="0.25">
      <c r="B163" s="3">
        <v>81000</v>
      </c>
      <c r="C163" s="3" t="s">
        <v>196</v>
      </c>
      <c r="D163" s="3" t="s">
        <v>3111</v>
      </c>
      <c r="E163" s="3" t="s">
        <v>3121</v>
      </c>
      <c r="F163" s="3"/>
      <c r="G163" s="123" t="str">
        <f>IFERROR(GJ!$D$5,"")</f>
        <v>MEX</v>
      </c>
    </row>
    <row r="164" spans="2:7" x14ac:dyDescent="0.25">
      <c r="B164" s="3">
        <v>81001</v>
      </c>
      <c r="C164" s="3" t="s">
        <v>3272</v>
      </c>
      <c r="D164" s="3" t="s">
        <v>3111</v>
      </c>
      <c r="E164" s="3" t="s">
        <v>3121</v>
      </c>
      <c r="F164" s="3"/>
      <c r="G164" s="123" t="str">
        <f>IFERROR(GJ!$D$5,"")</f>
        <v>MEX</v>
      </c>
    </row>
    <row r="165" spans="2:7" x14ac:dyDescent="0.25">
      <c r="B165" s="3">
        <v>81010</v>
      </c>
      <c r="C165" s="3" t="s">
        <v>2457</v>
      </c>
      <c r="D165" s="3" t="s">
        <v>3111</v>
      </c>
      <c r="E165" s="3" t="s">
        <v>3121</v>
      </c>
      <c r="F165" s="3"/>
      <c r="G165" s="123" t="str">
        <f>IFERROR(GJ!$D$5,"")</f>
        <v>MEX</v>
      </c>
    </row>
    <row r="166" spans="2:7" x14ac:dyDescent="0.25">
      <c r="B166" s="3">
        <v>81015</v>
      </c>
      <c r="C166" s="3" t="s">
        <v>3273</v>
      </c>
      <c r="D166" s="3" t="s">
        <v>3111</v>
      </c>
      <c r="E166" s="3" t="s">
        <v>3121</v>
      </c>
      <c r="F166" s="3"/>
      <c r="G166" s="123" t="str">
        <f>IFERROR(GJ!$D$5,"")</f>
        <v>MEX</v>
      </c>
    </row>
    <row r="167" spans="2:7" x14ac:dyDescent="0.25">
      <c r="B167" s="3">
        <v>81020</v>
      </c>
      <c r="C167" s="3" t="s">
        <v>3274</v>
      </c>
      <c r="D167" s="3" t="s">
        <v>3111</v>
      </c>
      <c r="E167" s="3" t="s">
        <v>3121</v>
      </c>
      <c r="F167" s="3"/>
      <c r="G167" s="123" t="str">
        <f>IFERROR(GJ!$D$5,"")</f>
        <v>MEX</v>
      </c>
    </row>
    <row r="168" spans="2:7" x14ac:dyDescent="0.25">
      <c r="B168" s="3">
        <v>81021</v>
      </c>
      <c r="C168" s="3" t="s">
        <v>3275</v>
      </c>
      <c r="D168" s="3" t="s">
        <v>3111</v>
      </c>
      <c r="E168" s="3" t="s">
        <v>3121</v>
      </c>
      <c r="F168" s="3"/>
      <c r="G168" s="123" t="str">
        <f>IFERROR(GJ!$D$5,"")</f>
        <v>MEX</v>
      </c>
    </row>
    <row r="169" spans="2:7" x14ac:dyDescent="0.25">
      <c r="B169" s="3">
        <v>81025</v>
      </c>
      <c r="C169" s="3" t="s">
        <v>3276</v>
      </c>
      <c r="D169" s="3" t="s">
        <v>3111</v>
      </c>
      <c r="E169" s="3" t="s">
        <v>3121</v>
      </c>
      <c r="F169" s="3"/>
      <c r="G169" s="123" t="str">
        <f>IFERROR(GJ!$D$5,"")</f>
        <v>MEX</v>
      </c>
    </row>
    <row r="170" spans="2:7" x14ac:dyDescent="0.25">
      <c r="B170" s="3">
        <v>81030</v>
      </c>
      <c r="C170" s="3" t="s">
        <v>3277</v>
      </c>
      <c r="D170" s="3" t="s">
        <v>3111</v>
      </c>
      <c r="E170" s="3" t="s">
        <v>3121</v>
      </c>
      <c r="F170" s="3"/>
      <c r="G170" s="123" t="str">
        <f>IFERROR(GJ!$D$5,"")</f>
        <v>MEX</v>
      </c>
    </row>
    <row r="171" spans="2:7" x14ac:dyDescent="0.25">
      <c r="B171" s="3">
        <v>81031</v>
      </c>
      <c r="C171" s="3" t="s">
        <v>3278</v>
      </c>
      <c r="D171" s="3" t="s">
        <v>3111</v>
      </c>
      <c r="E171" s="3" t="s">
        <v>3121</v>
      </c>
      <c r="F171" s="3"/>
      <c r="G171" s="123" t="str">
        <f>IFERROR(GJ!$D$5,"")</f>
        <v>MEX</v>
      </c>
    </row>
    <row r="172" spans="2:7" x14ac:dyDescent="0.25">
      <c r="B172" s="3">
        <v>81035</v>
      </c>
      <c r="C172" s="3" t="s">
        <v>3279</v>
      </c>
      <c r="D172" s="3" t="s">
        <v>3111</v>
      </c>
      <c r="E172" s="3" t="s">
        <v>3121</v>
      </c>
      <c r="F172" s="3"/>
      <c r="G172" s="123" t="str">
        <f>IFERROR(GJ!$D$5,"")</f>
        <v>MEX</v>
      </c>
    </row>
    <row r="173" spans="2:7" x14ac:dyDescent="0.25">
      <c r="B173" s="3">
        <v>82030</v>
      </c>
      <c r="C173" s="3" t="s">
        <v>3280</v>
      </c>
      <c r="D173" s="3" t="s">
        <v>3111</v>
      </c>
      <c r="E173" s="3" t="s">
        <v>3121</v>
      </c>
      <c r="F173" s="3"/>
      <c r="G173" s="123" t="str">
        <f>IFERROR(GJ!$D$5,"")</f>
        <v>MEX</v>
      </c>
    </row>
    <row r="174" spans="2:7" x14ac:dyDescent="0.25">
      <c r="B174" s="3">
        <v>82100</v>
      </c>
      <c r="C174" s="3" t="s">
        <v>3281</v>
      </c>
      <c r="D174" s="3" t="s">
        <v>3111</v>
      </c>
      <c r="E174" s="3" t="s">
        <v>3121</v>
      </c>
      <c r="F174" s="3"/>
      <c r="G174" s="123" t="str">
        <f>IFERROR(GJ!$D$5,"")</f>
        <v>MEX</v>
      </c>
    </row>
    <row r="175" spans="2:7" x14ac:dyDescent="0.25">
      <c r="B175" s="3">
        <v>82105</v>
      </c>
      <c r="C175" s="3" t="s">
        <v>3282</v>
      </c>
      <c r="D175" s="3" t="s">
        <v>3111</v>
      </c>
      <c r="E175" s="3" t="s">
        <v>3121</v>
      </c>
      <c r="F175" s="3"/>
      <c r="G175" s="123" t="str">
        <f>IFERROR(GJ!$D$5,"")</f>
        <v>MEX</v>
      </c>
    </row>
    <row r="176" spans="2:7" x14ac:dyDescent="0.25">
      <c r="B176" s="3">
        <v>82200</v>
      </c>
      <c r="C176" s="3" t="s">
        <v>3283</v>
      </c>
      <c r="D176" s="3" t="s">
        <v>3111</v>
      </c>
      <c r="E176" s="3" t="s">
        <v>3121</v>
      </c>
      <c r="F176" s="3"/>
      <c r="G176" s="123" t="str">
        <f>IFERROR(GJ!$D$5,"")</f>
        <v>MEX</v>
      </c>
    </row>
    <row r="177" spans="2:7" x14ac:dyDescent="0.25">
      <c r="B177" s="3">
        <v>82350</v>
      </c>
      <c r="C177" s="3" t="s">
        <v>3284</v>
      </c>
      <c r="D177" s="3" t="s">
        <v>3111</v>
      </c>
      <c r="E177" s="3" t="s">
        <v>3121</v>
      </c>
      <c r="F177" s="3"/>
      <c r="G177" s="123" t="str">
        <f>IFERROR(GJ!$D$5,"")</f>
        <v>MEX</v>
      </c>
    </row>
    <row r="178" spans="2:7" x14ac:dyDescent="0.25">
      <c r="B178" s="3">
        <v>82401</v>
      </c>
      <c r="C178" s="3" t="s">
        <v>3285</v>
      </c>
      <c r="D178" s="3" t="s">
        <v>3111</v>
      </c>
      <c r="E178" s="3" t="s">
        <v>3121</v>
      </c>
      <c r="F178" s="3"/>
      <c r="G178" s="123" t="str">
        <f>IFERROR(GJ!$D$5,"")</f>
        <v>MEX</v>
      </c>
    </row>
    <row r="179" spans="2:7" x14ac:dyDescent="0.25">
      <c r="B179" s="3">
        <v>82410</v>
      </c>
      <c r="C179" s="3" t="s">
        <v>3286</v>
      </c>
      <c r="D179" s="3" t="s">
        <v>3111</v>
      </c>
      <c r="E179" s="3" t="s">
        <v>3121</v>
      </c>
      <c r="F179" s="3"/>
      <c r="G179" s="123" t="str">
        <f>IFERROR(GJ!$D$5,"")</f>
        <v>MEX</v>
      </c>
    </row>
    <row r="180" spans="2:7" x14ac:dyDescent="0.25">
      <c r="B180" s="3">
        <v>82420</v>
      </c>
      <c r="C180" s="3" t="s">
        <v>3287</v>
      </c>
      <c r="D180" s="3" t="s">
        <v>3111</v>
      </c>
      <c r="E180" s="3" t="s">
        <v>3121</v>
      </c>
      <c r="F180" s="3"/>
      <c r="G180" s="123" t="str">
        <f>IFERROR(GJ!$D$5,"")</f>
        <v>MEX</v>
      </c>
    </row>
    <row r="181" spans="2:7" x14ac:dyDescent="0.25">
      <c r="B181" s="3">
        <v>85105</v>
      </c>
      <c r="C181" s="3" t="s">
        <v>3288</v>
      </c>
      <c r="D181" s="3" t="s">
        <v>3111</v>
      </c>
      <c r="E181" s="3" t="s">
        <v>3121</v>
      </c>
      <c r="F181" s="3"/>
      <c r="G181" s="123" t="str">
        <f>IFERROR(GJ!$D$5,"")</f>
        <v>MEX</v>
      </c>
    </row>
    <row r="182" spans="2:7" x14ac:dyDescent="0.25">
      <c r="B182" s="3">
        <v>85180</v>
      </c>
      <c r="C182" s="3" t="s">
        <v>3289</v>
      </c>
      <c r="D182" s="3" t="s">
        <v>3111</v>
      </c>
      <c r="E182" s="3" t="s">
        <v>3121</v>
      </c>
      <c r="F182" s="3"/>
      <c r="G182" s="123" t="str">
        <f>IFERROR(GJ!$D$5,"")</f>
        <v>MEX</v>
      </c>
    </row>
    <row r="183" spans="2:7" x14ac:dyDescent="0.25">
      <c r="B183" s="3">
        <v>85200</v>
      </c>
      <c r="C183" s="3" t="s">
        <v>3290</v>
      </c>
      <c r="D183" s="3" t="s">
        <v>3111</v>
      </c>
      <c r="E183" s="3" t="s">
        <v>3121</v>
      </c>
      <c r="F183" s="3" t="s">
        <v>3291</v>
      </c>
      <c r="G183" s="123" t="str">
        <f>IFERROR(GJ!$D$5,"")</f>
        <v>MEX</v>
      </c>
    </row>
    <row r="184" spans="2:7" x14ac:dyDescent="0.25">
      <c r="B184" s="3">
        <v>85201</v>
      </c>
      <c r="C184" s="3" t="s">
        <v>3292</v>
      </c>
      <c r="D184" s="3" t="s">
        <v>3111</v>
      </c>
      <c r="E184" s="3" t="s">
        <v>3121</v>
      </c>
      <c r="F184" s="3" t="s">
        <v>3291</v>
      </c>
      <c r="G184" s="123" t="str">
        <f>IFERROR(GJ!$D$5,"")</f>
        <v>MEX</v>
      </c>
    </row>
    <row r="185" spans="2:7" x14ac:dyDescent="0.25">
      <c r="B185" s="3">
        <v>85202</v>
      </c>
      <c r="C185" s="3" t="s">
        <v>3293</v>
      </c>
      <c r="D185" s="3" t="s">
        <v>3111</v>
      </c>
      <c r="E185" s="3" t="s">
        <v>3121</v>
      </c>
      <c r="F185" s="3"/>
      <c r="G185" s="123" t="str">
        <f>IFERROR(GJ!$D$5,"")</f>
        <v>MEX</v>
      </c>
    </row>
    <row r="186" spans="2:7" x14ac:dyDescent="0.25">
      <c r="B186" s="3">
        <v>85300</v>
      </c>
      <c r="C186" s="3" t="s">
        <v>3294</v>
      </c>
      <c r="D186" s="3" t="s">
        <v>3111</v>
      </c>
      <c r="E186" s="3" t="s">
        <v>3121</v>
      </c>
      <c r="F186" s="3" t="s">
        <v>3291</v>
      </c>
      <c r="G186" s="123" t="str">
        <f>IFERROR(GJ!$D$5,"")</f>
        <v>MEX</v>
      </c>
    </row>
    <row r="187" spans="2:7" x14ac:dyDescent="0.25">
      <c r="B187" s="3">
        <v>85305</v>
      </c>
      <c r="C187" s="3" t="s">
        <v>3295</v>
      </c>
      <c r="D187" s="3" t="s">
        <v>3111</v>
      </c>
      <c r="E187" s="3" t="s">
        <v>3121</v>
      </c>
      <c r="F187" s="3"/>
      <c r="G187" s="123" t="str">
        <f>IFERROR(GJ!$D$5,"")</f>
        <v>MEX</v>
      </c>
    </row>
    <row r="188" spans="2:7" x14ac:dyDescent="0.25">
      <c r="B188" s="3">
        <v>86000</v>
      </c>
      <c r="C188" s="3" t="s">
        <v>3296</v>
      </c>
      <c r="D188" s="3" t="s">
        <v>3111</v>
      </c>
      <c r="E188" s="3" t="s">
        <v>3121</v>
      </c>
      <c r="F188" s="3"/>
      <c r="G188" s="123" t="str">
        <f>IFERROR(GJ!$D$5,"")</f>
        <v>MEX</v>
      </c>
    </row>
    <row r="189" spans="2:7" x14ac:dyDescent="0.25">
      <c r="B189" s="3">
        <v>86010</v>
      </c>
      <c r="C189" s="3" t="s">
        <v>3297</v>
      </c>
      <c r="D189" s="3" t="s">
        <v>3111</v>
      </c>
      <c r="E189" s="3" t="s">
        <v>3121</v>
      </c>
      <c r="F189" s="3"/>
      <c r="G189" s="123" t="str">
        <f>IFERROR(GJ!$D$5,"")</f>
        <v>MEX</v>
      </c>
    </row>
    <row r="190" spans="2:7" x14ac:dyDescent="0.25">
      <c r="B190" s="3">
        <v>86020</v>
      </c>
      <c r="C190" s="3" t="s">
        <v>3298</v>
      </c>
      <c r="D190" s="3" t="s">
        <v>3111</v>
      </c>
      <c r="E190" s="3" t="s">
        <v>3121</v>
      </c>
      <c r="F190" s="3"/>
      <c r="G190" s="123" t="str">
        <f>IFERROR(GJ!$D$5,"")</f>
        <v>MEX</v>
      </c>
    </row>
    <row r="191" spans="2:7" x14ac:dyDescent="0.25">
      <c r="B191" s="3">
        <v>86030</v>
      </c>
      <c r="C191" s="3" t="s">
        <v>3299</v>
      </c>
      <c r="D191" s="3" t="s">
        <v>3111</v>
      </c>
      <c r="E191" s="3" t="s">
        <v>3121</v>
      </c>
      <c r="F191" s="3"/>
      <c r="G191" s="123" t="str">
        <f>IFERROR(GJ!$D$5,"")</f>
        <v>MEX</v>
      </c>
    </row>
    <row r="192" spans="2:7" x14ac:dyDescent="0.25">
      <c r="B192" s="3">
        <v>86040</v>
      </c>
      <c r="C192" s="3" t="s">
        <v>3300</v>
      </c>
      <c r="D192" s="3" t="s">
        <v>3111</v>
      </c>
      <c r="E192" s="3" t="s">
        <v>3121</v>
      </c>
      <c r="F192" s="3"/>
      <c r="G192" s="123" t="str">
        <f>IFERROR(GJ!$D$5,"")</f>
        <v>MEX</v>
      </c>
    </row>
    <row r="193" spans="2:7" x14ac:dyDescent="0.25">
      <c r="B193" s="3">
        <v>86050</v>
      </c>
      <c r="C193" s="3" t="s">
        <v>3301</v>
      </c>
      <c r="D193" s="3" t="s">
        <v>3111</v>
      </c>
      <c r="E193" s="3" t="s">
        <v>3121</v>
      </c>
      <c r="F193" s="3"/>
      <c r="G193" s="123" t="str">
        <f>IFERROR(GJ!$D$5,"")</f>
        <v>MEX</v>
      </c>
    </row>
    <row r="194" spans="2:7" x14ac:dyDescent="0.25">
      <c r="B194" s="3">
        <v>86080</v>
      </c>
      <c r="C194" s="3" t="s">
        <v>3302</v>
      </c>
      <c r="D194" s="3" t="s">
        <v>3111</v>
      </c>
      <c r="E194" s="3" t="s">
        <v>3121</v>
      </c>
      <c r="F194" s="3"/>
      <c r="G194" s="123" t="str">
        <f>IFERROR(GJ!$D$5,"")</f>
        <v>MEX</v>
      </c>
    </row>
    <row r="195" spans="2:7" x14ac:dyDescent="0.25">
      <c r="B195" s="3">
        <v>86110</v>
      </c>
      <c r="C195" s="3" t="s">
        <v>3303</v>
      </c>
      <c r="D195" s="3" t="s">
        <v>3111</v>
      </c>
      <c r="E195" s="3" t="s">
        <v>3121</v>
      </c>
      <c r="F195" s="3"/>
      <c r="G195" s="123" t="str">
        <f>IFERROR(GJ!$D$5,"")</f>
        <v>MEX</v>
      </c>
    </row>
    <row r="196" spans="2:7" x14ac:dyDescent="0.25">
      <c r="B196" s="3">
        <v>87000</v>
      </c>
      <c r="C196" s="3" t="s">
        <v>3304</v>
      </c>
      <c r="D196" s="3" t="s">
        <v>3111</v>
      </c>
      <c r="E196" s="3" t="s">
        <v>3121</v>
      </c>
      <c r="F196" s="3"/>
      <c r="G196" s="123" t="str">
        <f>IFERROR(GJ!$D$5,"")</f>
        <v>MEX</v>
      </c>
    </row>
    <row r="197" spans="2:7" x14ac:dyDescent="0.25">
      <c r="B197" s="3">
        <v>87010</v>
      </c>
      <c r="C197" s="3" t="s">
        <v>1928</v>
      </c>
      <c r="D197" s="3" t="s">
        <v>3111</v>
      </c>
      <c r="E197" s="3" t="s">
        <v>3121</v>
      </c>
      <c r="F197" s="3"/>
      <c r="G197" s="123" t="str">
        <f>IFERROR(GJ!$D$5,"")</f>
        <v>MEX</v>
      </c>
    </row>
    <row r="198" spans="2:7" x14ac:dyDescent="0.25">
      <c r="B198" s="3">
        <v>87020</v>
      </c>
      <c r="C198" s="3" t="s">
        <v>3305</v>
      </c>
      <c r="D198" s="3" t="s">
        <v>3111</v>
      </c>
      <c r="E198" s="3" t="s">
        <v>3121</v>
      </c>
      <c r="F198" s="3"/>
      <c r="G198" s="123" t="str">
        <f>IFERROR(GJ!$D$5,"")</f>
        <v>MEX</v>
      </c>
    </row>
    <row r="199" spans="2:7" x14ac:dyDescent="0.25">
      <c r="B199" s="3">
        <v>87115</v>
      </c>
      <c r="C199" s="3" t="s">
        <v>3306</v>
      </c>
      <c r="D199" s="3" t="s">
        <v>3111</v>
      </c>
      <c r="E199" s="3" t="s">
        <v>3121</v>
      </c>
      <c r="F199" s="3"/>
      <c r="G199" s="123" t="str">
        <f>IFERROR(GJ!$D$5,"")</f>
        <v>MEX</v>
      </c>
    </row>
    <row r="200" spans="2:7" x14ac:dyDescent="0.25">
      <c r="B200" s="3">
        <v>87116</v>
      </c>
      <c r="C200" s="3" t="s">
        <v>3307</v>
      </c>
      <c r="D200" s="3" t="s">
        <v>3111</v>
      </c>
      <c r="E200" s="3" t="s">
        <v>3121</v>
      </c>
      <c r="F200" s="3"/>
      <c r="G200" s="123" t="str">
        <f>IFERROR(GJ!$D$5,"")</f>
        <v>MEX</v>
      </c>
    </row>
    <row r="201" spans="2:7" x14ac:dyDescent="0.25">
      <c r="B201" s="3">
        <v>87120</v>
      </c>
      <c r="C201" s="3" t="s">
        <v>3308</v>
      </c>
      <c r="D201" s="3" t="s">
        <v>3111</v>
      </c>
      <c r="E201" s="3" t="s">
        <v>3121</v>
      </c>
      <c r="F201" s="3"/>
      <c r="G201" s="123" t="str">
        <f>IFERROR(GJ!$D$5,"")</f>
        <v>MEX</v>
      </c>
    </row>
    <row r="202" spans="2:7" x14ac:dyDescent="0.25">
      <c r="B202" s="3">
        <v>87125</v>
      </c>
      <c r="C202" s="3" t="s">
        <v>3309</v>
      </c>
      <c r="D202" s="3" t="s">
        <v>3111</v>
      </c>
      <c r="E202" s="3" t="s">
        <v>3121</v>
      </c>
      <c r="F202" s="3"/>
      <c r="G202" s="123" t="str">
        <f>IFERROR(GJ!$D$5,"")</f>
        <v>MEX</v>
      </c>
    </row>
    <row r="203" spans="2:7" x14ac:dyDescent="0.25">
      <c r="B203" s="3">
        <v>87126</v>
      </c>
      <c r="C203" s="3" t="s">
        <v>3310</v>
      </c>
      <c r="D203" s="3" t="s">
        <v>3111</v>
      </c>
      <c r="E203" s="3" t="s">
        <v>3121</v>
      </c>
      <c r="F203" s="3"/>
      <c r="G203" s="123" t="str">
        <f>IFERROR(GJ!$D$5,"")</f>
        <v>MEX</v>
      </c>
    </row>
    <row r="204" spans="2:7" x14ac:dyDescent="0.25">
      <c r="B204" s="3">
        <v>87130</v>
      </c>
      <c r="C204" s="3" t="s">
        <v>3311</v>
      </c>
      <c r="D204" s="3" t="s">
        <v>3111</v>
      </c>
      <c r="E204" s="3" t="s">
        <v>3121</v>
      </c>
      <c r="F204" s="3"/>
      <c r="G204" s="123" t="str">
        <f>IFERROR(GJ!$D$5,"")</f>
        <v>MEX</v>
      </c>
    </row>
    <row r="205" spans="2:7" x14ac:dyDescent="0.25">
      <c r="B205" s="3">
        <v>87140</v>
      </c>
      <c r="C205" s="3" t="s">
        <v>3312</v>
      </c>
      <c r="D205" s="3" t="s">
        <v>3111</v>
      </c>
      <c r="E205" s="3" t="s">
        <v>3121</v>
      </c>
      <c r="F205" s="3"/>
      <c r="G205" s="123" t="str">
        <f>IFERROR(GJ!$D$5,"")</f>
        <v>MEX</v>
      </c>
    </row>
    <row r="206" spans="2:7" x14ac:dyDescent="0.25">
      <c r="B206" s="3">
        <v>87150</v>
      </c>
      <c r="C206" s="3" t="s">
        <v>3313</v>
      </c>
      <c r="D206" s="3" t="s">
        <v>3111</v>
      </c>
      <c r="E206" s="3" t="s">
        <v>3121</v>
      </c>
      <c r="F206" s="3"/>
      <c r="G206" s="123" t="str">
        <f>IFERROR(GJ!$D$5,"")</f>
        <v>MEX</v>
      </c>
    </row>
    <row r="207" spans="2:7" x14ac:dyDescent="0.25">
      <c r="B207" s="3">
        <v>87160</v>
      </c>
      <c r="C207" s="3" t="s">
        <v>3314</v>
      </c>
      <c r="D207" s="3" t="s">
        <v>3111</v>
      </c>
      <c r="E207" s="3" t="s">
        <v>3121</v>
      </c>
      <c r="F207" s="3"/>
      <c r="G207" s="123" t="str">
        <f>IFERROR(GJ!$D$5,"")</f>
        <v>MEX</v>
      </c>
    </row>
    <row r="208" spans="2:7" x14ac:dyDescent="0.25">
      <c r="B208" s="3">
        <v>87187</v>
      </c>
      <c r="C208" s="3" t="s">
        <v>3315</v>
      </c>
      <c r="D208" s="3" t="s">
        <v>3111</v>
      </c>
      <c r="E208" s="3" t="s">
        <v>3121</v>
      </c>
      <c r="F208" s="3"/>
      <c r="G208" s="123" t="str">
        <f>IFERROR(GJ!$D$5,"")</f>
        <v>MEX</v>
      </c>
    </row>
    <row r="209" spans="2:7" x14ac:dyDescent="0.25">
      <c r="B209" s="3">
        <v>87200</v>
      </c>
      <c r="C209" s="3" t="s">
        <v>3316</v>
      </c>
      <c r="D209" s="3" t="s">
        <v>3111</v>
      </c>
      <c r="E209" s="3" t="s">
        <v>3121</v>
      </c>
      <c r="F209" s="3"/>
      <c r="G209" s="123" t="str">
        <f>IFERROR(GJ!$D$5,"")</f>
        <v>MEX</v>
      </c>
    </row>
    <row r="210" spans="2:7" x14ac:dyDescent="0.25">
      <c r="B210" s="3">
        <v>88060</v>
      </c>
      <c r="C210" s="3" t="s">
        <v>3317</v>
      </c>
      <c r="D210" s="3" t="s">
        <v>3111</v>
      </c>
      <c r="E210" s="3" t="s">
        <v>3121</v>
      </c>
      <c r="F210" s="3"/>
      <c r="G210" s="123" t="str">
        <f>IFERROR(GJ!$D$5,"")</f>
        <v>MEX</v>
      </c>
    </row>
    <row r="211" spans="2:7" x14ac:dyDescent="0.25">
      <c r="B211" s="3">
        <v>89000</v>
      </c>
      <c r="C211" s="3" t="s">
        <v>3318</v>
      </c>
      <c r="D211" s="3" t="s">
        <v>3111</v>
      </c>
      <c r="E211" s="3" t="s">
        <v>3121</v>
      </c>
      <c r="F211" s="3"/>
      <c r="G211" s="123" t="str">
        <f>IFERROR(GJ!$D$5,"")</f>
        <v>MEX</v>
      </c>
    </row>
    <row r="212" spans="2:7" x14ac:dyDescent="0.25">
      <c r="B212" s="3">
        <v>89050</v>
      </c>
      <c r="C212" s="3" t="s">
        <v>3319</v>
      </c>
      <c r="D212" s="3" t="s">
        <v>3111</v>
      </c>
      <c r="E212" s="3" t="s">
        <v>3121</v>
      </c>
      <c r="F212" s="3"/>
      <c r="G212" s="123" t="str">
        <f>IFERROR(GJ!$D$5,"")</f>
        <v>MEX</v>
      </c>
    </row>
    <row r="213" spans="2:7" x14ac:dyDescent="0.25">
      <c r="B213" s="3">
        <v>89060</v>
      </c>
      <c r="C213" s="3" t="s">
        <v>3320</v>
      </c>
      <c r="D213" s="3" t="s">
        <v>3111</v>
      </c>
      <c r="E213" s="3" t="s">
        <v>3121</v>
      </c>
      <c r="F213" s="3"/>
      <c r="G213" s="123" t="str">
        <f>IFERROR(GJ!$D$5,"")</f>
        <v>MEX</v>
      </c>
    </row>
    <row r="214" spans="2:7" x14ac:dyDescent="0.25">
      <c r="B214" s="3">
        <v>89100</v>
      </c>
      <c r="C214" s="3" t="s">
        <v>3321</v>
      </c>
      <c r="D214" s="3" t="s">
        <v>3111</v>
      </c>
      <c r="E214" s="3" t="s">
        <v>3121</v>
      </c>
      <c r="F214" s="3"/>
      <c r="G214" s="123" t="str">
        <f>IFERROR(GJ!$D$5,"")</f>
        <v>MEX</v>
      </c>
    </row>
    <row r="215" spans="2:7" x14ac:dyDescent="0.25">
      <c r="B215" s="3">
        <v>89400</v>
      </c>
      <c r="C215" s="3" t="s">
        <v>3322</v>
      </c>
      <c r="D215" s="3" t="s">
        <v>3111</v>
      </c>
      <c r="E215" s="3" t="s">
        <v>3121</v>
      </c>
      <c r="F215" s="3"/>
      <c r="G215" s="123" t="str">
        <f>IFERROR(GJ!$D$5,"")</f>
        <v>MEX</v>
      </c>
    </row>
    <row r="216" spans="2:7" x14ac:dyDescent="0.25">
      <c r="B216" s="3">
        <v>89500</v>
      </c>
      <c r="C216" s="3" t="s">
        <v>292</v>
      </c>
      <c r="D216" s="3" t="s">
        <v>3111</v>
      </c>
      <c r="E216" s="3" t="s">
        <v>3121</v>
      </c>
      <c r="F216" s="3"/>
      <c r="G216" s="123" t="str">
        <f>IFERROR(GJ!$D$5,"")</f>
        <v>MEX</v>
      </c>
    </row>
    <row r="217" spans="2:7" x14ac:dyDescent="0.25">
      <c r="B217" s="3">
        <v>90100</v>
      </c>
      <c r="C217" s="3" t="s">
        <v>3323</v>
      </c>
      <c r="D217" s="3" t="s">
        <v>3111</v>
      </c>
      <c r="E217" s="3" t="s">
        <v>3121</v>
      </c>
      <c r="F217" s="3"/>
      <c r="G217" s="123" t="str">
        <f>IFERROR(GJ!$D$5,"")</f>
        <v>MEX</v>
      </c>
    </row>
    <row r="218" spans="2:7" x14ac:dyDescent="0.25">
      <c r="B218" s="3">
        <v>90200</v>
      </c>
      <c r="C218" s="3" t="s">
        <v>3324</v>
      </c>
      <c r="D218" s="3" t="s">
        <v>3111</v>
      </c>
      <c r="E218" s="3" t="s">
        <v>3121</v>
      </c>
      <c r="F218" s="3"/>
      <c r="G218" s="123" t="str">
        <f>IFERROR(GJ!$D$5,"")</f>
        <v>MEX</v>
      </c>
    </row>
    <row r="219" spans="2:7" x14ac:dyDescent="0.25">
      <c r="B219" s="3">
        <v>90300</v>
      </c>
      <c r="C219" s="3" t="s">
        <v>3325</v>
      </c>
      <c r="D219" s="3" t="s">
        <v>3111</v>
      </c>
      <c r="E219" s="3" t="s">
        <v>3121</v>
      </c>
      <c r="F219" s="3"/>
      <c r="G219" s="123" t="str">
        <f>IFERROR(GJ!$D$5,"")</f>
        <v>MEX</v>
      </c>
    </row>
    <row r="220" spans="2:7" x14ac:dyDescent="0.25">
      <c r="B220" s="3">
        <v>90400</v>
      </c>
      <c r="C220" s="3" t="s">
        <v>3326</v>
      </c>
      <c r="D220" s="3" t="s">
        <v>3111</v>
      </c>
      <c r="E220" s="3" t="s">
        <v>3121</v>
      </c>
      <c r="F220" s="3"/>
      <c r="G220" s="123" t="str">
        <f>IFERROR(GJ!$D$5,"")</f>
        <v>MEX</v>
      </c>
    </row>
    <row r="221" spans="2:7" x14ac:dyDescent="0.25">
      <c r="B221" s="3">
        <v>90450</v>
      </c>
      <c r="C221" s="3" t="s">
        <v>3327</v>
      </c>
      <c r="D221" s="3" t="s">
        <v>3111</v>
      </c>
      <c r="E221" s="3" t="s">
        <v>3121</v>
      </c>
      <c r="F221" s="3"/>
      <c r="G221" s="123" t="str">
        <f>IFERROR(GJ!$D$5,"")</f>
        <v>MEX</v>
      </c>
    </row>
    <row r="222" spans="2:7" x14ac:dyDescent="0.25">
      <c r="B222" s="3">
        <v>90460</v>
      </c>
      <c r="C222" s="3" t="s">
        <v>3328</v>
      </c>
      <c r="D222" s="3" t="s">
        <v>3111</v>
      </c>
      <c r="E222" s="3" t="s">
        <v>3121</v>
      </c>
      <c r="F222" s="3"/>
      <c r="G222" s="123" t="str">
        <f>IFERROR(GJ!$D$5,"")</f>
        <v>MEX</v>
      </c>
    </row>
    <row r="223" spans="2:7" x14ac:dyDescent="0.25">
      <c r="B223" s="3">
        <v>90500</v>
      </c>
      <c r="C223" s="3" t="s">
        <v>3329</v>
      </c>
      <c r="D223" s="3" t="s">
        <v>3111</v>
      </c>
      <c r="E223" s="3" t="s">
        <v>3121</v>
      </c>
      <c r="F223" s="3"/>
      <c r="G223" s="123" t="str">
        <f>IFERROR(GJ!$D$5,"")</f>
        <v>MEX</v>
      </c>
    </row>
    <row r="224" spans="2:7" x14ac:dyDescent="0.25">
      <c r="B224" s="3">
        <v>90700</v>
      </c>
      <c r="C224" s="3" t="s">
        <v>3330</v>
      </c>
      <c r="D224" s="3" t="s">
        <v>3111</v>
      </c>
      <c r="E224" s="3" t="s">
        <v>3121</v>
      </c>
      <c r="F224" s="3"/>
      <c r="G224" s="123" t="str">
        <f>IFERROR(GJ!$D$5,"")</f>
        <v>MEX</v>
      </c>
    </row>
    <row r="225" spans="2:7" x14ac:dyDescent="0.25">
      <c r="B225" s="3">
        <v>90900</v>
      </c>
      <c r="C225" s="3" t="s">
        <v>3331</v>
      </c>
      <c r="D225" s="3" t="s">
        <v>3111</v>
      </c>
      <c r="E225" s="3" t="s">
        <v>3121</v>
      </c>
      <c r="F225" s="3"/>
      <c r="G225" s="123" t="str">
        <f>IFERROR(GJ!$D$5,"")</f>
        <v>MEX</v>
      </c>
    </row>
    <row r="226" spans="2:7" x14ac:dyDescent="0.25">
      <c r="B226" s="3">
        <v>94000</v>
      </c>
      <c r="C226" s="3" t="s">
        <v>3332</v>
      </c>
      <c r="D226" s="3" t="s">
        <v>3111</v>
      </c>
      <c r="E226" s="3" t="s">
        <v>3121</v>
      </c>
      <c r="F226" s="3"/>
      <c r="G226" s="123" t="str">
        <f>IFERROR(GJ!$D$5,"")</f>
        <v>MEX</v>
      </c>
    </row>
    <row r="227" spans="2:7" x14ac:dyDescent="0.25">
      <c r="B227" s="3">
        <v>94050</v>
      </c>
      <c r="C227" s="3" t="s">
        <v>3333</v>
      </c>
      <c r="D227" s="3" t="s">
        <v>3111</v>
      </c>
      <c r="E227" s="3" t="s">
        <v>3121</v>
      </c>
      <c r="F227" s="3"/>
      <c r="G227" s="123" t="str">
        <f>IFERROR(GJ!$D$5,"")</f>
        <v>MEX</v>
      </c>
    </row>
    <row r="228" spans="2:7" x14ac:dyDescent="0.25">
      <c r="B228" s="3">
        <v>94150</v>
      </c>
      <c r="C228" s="3" t="s">
        <v>3334</v>
      </c>
      <c r="D228" s="3" t="s">
        <v>3111</v>
      </c>
      <c r="E228" s="3" t="s">
        <v>3121</v>
      </c>
      <c r="F228" s="3"/>
      <c r="G228" s="123" t="str">
        <f>IFERROR(GJ!$D$5,"")</f>
        <v>MEX</v>
      </c>
    </row>
    <row r="229" spans="2:7" x14ac:dyDescent="0.25">
      <c r="B229" s="3">
        <v>96000</v>
      </c>
      <c r="C229" s="3" t="s">
        <v>3335</v>
      </c>
      <c r="D229" s="3" t="s">
        <v>3111</v>
      </c>
      <c r="E229" s="3" t="s">
        <v>3121</v>
      </c>
      <c r="F229" s="3"/>
      <c r="G229" s="123" t="str">
        <f>IFERROR(GJ!$D$5,"")</f>
        <v>MEX</v>
      </c>
    </row>
    <row r="230" spans="2:7" x14ac:dyDescent="0.25">
      <c r="B230" s="3">
        <v>99000</v>
      </c>
      <c r="C230" s="3" t="s">
        <v>3336</v>
      </c>
      <c r="D230" s="3" t="s">
        <v>3111</v>
      </c>
      <c r="E230" s="3" t="s">
        <v>3121</v>
      </c>
      <c r="F230" s="3"/>
      <c r="G230" s="123" t="str">
        <f>IFERROR(GJ!$D$5,"")</f>
        <v>MEX</v>
      </c>
    </row>
    <row r="231" spans="2:7" x14ac:dyDescent="0.25">
      <c r="B231" s="3"/>
      <c r="C231" s="3"/>
      <c r="D231" s="3"/>
      <c r="E231" s="3"/>
      <c r="F231" s="3"/>
      <c r="G231" s="123"/>
    </row>
    <row r="232" spans="2:7" x14ac:dyDescent="0.25">
      <c r="B232" s="3"/>
      <c r="C232" s="3"/>
      <c r="D232" s="3"/>
      <c r="E232" s="3"/>
      <c r="F232" s="3"/>
      <c r="G232" s="123"/>
    </row>
    <row r="233" spans="2:7" x14ac:dyDescent="0.25">
      <c r="B233" s="3"/>
      <c r="C233" s="3"/>
      <c r="D233" s="3"/>
      <c r="E233" s="3"/>
      <c r="F233" s="3"/>
      <c r="G233" s="123"/>
    </row>
    <row r="234" spans="2:7" x14ac:dyDescent="0.25">
      <c r="B234" s="3"/>
      <c r="C234" s="3"/>
      <c r="D234" s="3"/>
      <c r="E234" s="3"/>
      <c r="F234" s="3"/>
      <c r="G234" s="123"/>
    </row>
    <row r="235" spans="2:7" x14ac:dyDescent="0.25">
      <c r="B235" s="3"/>
      <c r="C235" s="3"/>
      <c r="D235" s="3"/>
      <c r="E235" s="3"/>
      <c r="F235" s="3"/>
      <c r="G235" s="123"/>
    </row>
    <row r="236" spans="2:7" x14ac:dyDescent="0.25">
      <c r="B236" s="3"/>
      <c r="C236" s="3"/>
      <c r="D236" s="3"/>
      <c r="E236" s="3"/>
      <c r="F236" s="3"/>
      <c r="G236" s="123"/>
    </row>
    <row r="237" spans="2:7" x14ac:dyDescent="0.25">
      <c r="B237" s="3"/>
      <c r="C237" s="3"/>
      <c r="D237" s="3"/>
      <c r="E237" s="3"/>
      <c r="F237" s="3"/>
      <c r="G237" s="123"/>
    </row>
    <row r="238" spans="2:7" x14ac:dyDescent="0.25">
      <c r="B238" s="3"/>
      <c r="C238" s="3"/>
      <c r="D238" s="3"/>
      <c r="E238" s="3"/>
      <c r="F238" s="3"/>
      <c r="G238" s="123"/>
    </row>
    <row r="239" spans="2:7" x14ac:dyDescent="0.25">
      <c r="B239" s="3"/>
      <c r="C239" s="3"/>
      <c r="D239" s="3"/>
      <c r="E239" s="3"/>
      <c r="F239" s="3"/>
      <c r="G239" s="123"/>
    </row>
    <row r="240" spans="2:7" x14ac:dyDescent="0.25">
      <c r="B240" s="3"/>
      <c r="C240" s="3"/>
      <c r="D240" s="3"/>
      <c r="E240" s="3"/>
      <c r="F240" s="3"/>
      <c r="G240" s="123"/>
    </row>
    <row r="241" spans="2:7" x14ac:dyDescent="0.25">
      <c r="B241" s="3"/>
      <c r="C241" s="3"/>
      <c r="D241" s="3"/>
      <c r="E241" s="3"/>
      <c r="F241" s="3"/>
      <c r="G241" s="123"/>
    </row>
    <row r="242" spans="2:7" x14ac:dyDescent="0.25">
      <c r="B242" s="3"/>
      <c r="C242" s="3"/>
      <c r="D242" s="3"/>
      <c r="E242" s="3"/>
      <c r="F242" s="3"/>
      <c r="G242" s="123"/>
    </row>
    <row r="243" spans="2:7" x14ac:dyDescent="0.25">
      <c r="B243" s="3"/>
      <c r="C243" s="3"/>
      <c r="D243" s="3"/>
      <c r="E243" s="3"/>
      <c r="F243" s="3"/>
      <c r="G243" s="123"/>
    </row>
    <row r="244" spans="2:7" x14ac:dyDescent="0.25">
      <c r="B244" s="3"/>
      <c r="C244" s="3"/>
      <c r="D244" s="3"/>
      <c r="E244" s="3"/>
      <c r="F244" s="3"/>
      <c r="G244" s="123"/>
    </row>
    <row r="245" spans="2:7" x14ac:dyDescent="0.25">
      <c r="B245" s="3"/>
      <c r="C245" s="3"/>
      <c r="D245" s="3"/>
      <c r="E245" s="3"/>
      <c r="F245" s="3"/>
      <c r="G245" s="123"/>
    </row>
    <row r="246" spans="2:7" x14ac:dyDescent="0.25">
      <c r="B246" s="3"/>
      <c r="C246" s="3"/>
      <c r="D246" s="3"/>
      <c r="E246" s="3"/>
      <c r="F246" s="3"/>
      <c r="G246" s="123"/>
    </row>
    <row r="247" spans="2:7" x14ac:dyDescent="0.25">
      <c r="B247" s="3"/>
      <c r="C247" s="3"/>
      <c r="D247" s="3"/>
      <c r="E247" s="3"/>
      <c r="F247" s="3"/>
      <c r="G247" s="123"/>
    </row>
    <row r="248" spans="2:7" x14ac:dyDescent="0.25">
      <c r="B248" s="3"/>
      <c r="C248" s="3"/>
      <c r="D248" s="3"/>
      <c r="E248" s="3"/>
      <c r="F248" s="3"/>
      <c r="G248" s="123"/>
    </row>
    <row r="249" spans="2:7" x14ac:dyDescent="0.25">
      <c r="B249" s="3"/>
      <c r="C249" s="3"/>
      <c r="D249" s="3"/>
      <c r="E249" s="3"/>
      <c r="F249" s="3"/>
      <c r="G249" s="123"/>
    </row>
    <row r="250" spans="2:7" x14ac:dyDescent="0.25">
      <c r="B250" s="3"/>
      <c r="C250" s="3"/>
      <c r="D250" s="3"/>
      <c r="E250" s="3"/>
      <c r="F250" s="3"/>
      <c r="G250" s="123"/>
    </row>
    <row r="251" spans="2:7" x14ac:dyDescent="0.25">
      <c r="B251" s="3"/>
      <c r="C251" s="3"/>
      <c r="D251" s="3"/>
      <c r="E251" s="3"/>
      <c r="F251" s="3"/>
      <c r="G251" s="123"/>
    </row>
    <row r="252" spans="2:7" x14ac:dyDescent="0.25">
      <c r="B252" s="3"/>
      <c r="C252" s="3"/>
      <c r="D252" s="3"/>
      <c r="E252" s="3"/>
      <c r="F252" s="3"/>
      <c r="G252" s="123"/>
    </row>
    <row r="253" spans="2:7" x14ac:dyDescent="0.25">
      <c r="B253" s="3"/>
      <c r="C253" s="3"/>
      <c r="D253" s="3"/>
      <c r="E253" s="3"/>
      <c r="F253" s="3"/>
      <c r="G253" s="123"/>
    </row>
    <row r="254" spans="2:7" x14ac:dyDescent="0.25">
      <c r="B254" s="3"/>
      <c r="C254" s="3"/>
      <c r="D254" s="3"/>
      <c r="E254" s="3"/>
      <c r="F254" s="3"/>
      <c r="G254" s="123"/>
    </row>
    <row r="255" spans="2:7" x14ac:dyDescent="0.25">
      <c r="B255" s="3"/>
      <c r="C255" s="3"/>
      <c r="D255" s="3"/>
      <c r="E255" s="3"/>
      <c r="F255" s="3"/>
      <c r="G255" s="123"/>
    </row>
    <row r="256" spans="2:7" x14ac:dyDescent="0.25">
      <c r="B256" s="3"/>
      <c r="C256" s="3"/>
      <c r="D256" s="3"/>
      <c r="E256" s="3"/>
      <c r="F256" s="3"/>
      <c r="G256" s="123"/>
    </row>
    <row r="257" spans="2:7" x14ac:dyDescent="0.25">
      <c r="B257" s="3"/>
      <c r="C257" s="3"/>
      <c r="D257" s="3"/>
      <c r="E257" s="3"/>
      <c r="F257" s="3"/>
      <c r="G257" s="123"/>
    </row>
    <row r="258" spans="2:7" x14ac:dyDescent="0.25">
      <c r="B258" s="3"/>
      <c r="C258" s="3"/>
      <c r="D258" s="3"/>
      <c r="E258" s="3"/>
      <c r="F258" s="3"/>
      <c r="G258" s="123"/>
    </row>
    <row r="259" spans="2:7" x14ac:dyDescent="0.25">
      <c r="B259" s="3"/>
      <c r="C259" s="3"/>
      <c r="D259" s="3"/>
      <c r="E259" s="3"/>
      <c r="F259" s="3"/>
      <c r="G259" s="123"/>
    </row>
    <row r="260" spans="2:7" x14ac:dyDescent="0.25">
      <c r="B260" s="3"/>
      <c r="C260" s="3"/>
      <c r="D260" s="3"/>
      <c r="E260" s="3"/>
      <c r="F260" s="3"/>
      <c r="G260" s="123"/>
    </row>
    <row r="261" spans="2:7" x14ac:dyDescent="0.25">
      <c r="B261" s="3"/>
      <c r="C261" s="3"/>
      <c r="D261" s="3"/>
      <c r="E261" s="3"/>
      <c r="F261" s="3"/>
      <c r="G261" s="123"/>
    </row>
    <row r="262" spans="2:7" x14ac:dyDescent="0.25">
      <c r="B262" s="3"/>
      <c r="C262" s="3"/>
      <c r="D262" s="3"/>
      <c r="E262" s="3"/>
      <c r="F262" s="3"/>
      <c r="G262" s="123"/>
    </row>
    <row r="263" spans="2:7" x14ac:dyDescent="0.25">
      <c r="B263" s="3"/>
      <c r="C263" s="3"/>
      <c r="D263" s="3"/>
      <c r="E263" s="3"/>
      <c r="F263" s="3"/>
      <c r="G263" s="123"/>
    </row>
    <row r="264" spans="2:7" x14ac:dyDescent="0.25">
      <c r="B264" s="3"/>
      <c r="C264" s="3"/>
      <c r="D264" s="3"/>
      <c r="E264" s="3"/>
      <c r="F264" s="3"/>
      <c r="G264" s="123"/>
    </row>
    <row r="265" spans="2:7" x14ac:dyDescent="0.25">
      <c r="B265" s="3"/>
      <c r="C265" s="3"/>
      <c r="D265" s="3"/>
      <c r="E265" s="3"/>
      <c r="F265" s="3"/>
      <c r="G265" s="123"/>
    </row>
    <row r="266" spans="2:7" x14ac:dyDescent="0.25">
      <c r="B266" s="3"/>
      <c r="C266" s="3"/>
      <c r="D266" s="3"/>
      <c r="E266" s="3"/>
      <c r="F266" s="3"/>
      <c r="G266" s="123"/>
    </row>
    <row r="267" spans="2:7" x14ac:dyDescent="0.25">
      <c r="B267" s="3"/>
      <c r="C267" s="3"/>
      <c r="D267" s="3"/>
      <c r="E267" s="3"/>
      <c r="F267" s="3"/>
      <c r="G267" s="123"/>
    </row>
    <row r="268" spans="2:7" x14ac:dyDescent="0.25">
      <c r="B268" s="3"/>
      <c r="C268" s="3"/>
      <c r="D268" s="3"/>
      <c r="E268" s="3"/>
      <c r="F268" s="3"/>
      <c r="G268" s="123"/>
    </row>
    <row r="269" spans="2:7" x14ac:dyDescent="0.25">
      <c r="B269" s="3"/>
      <c r="C269" s="3"/>
      <c r="D269" s="3"/>
      <c r="E269" s="3"/>
      <c r="F269" s="3"/>
      <c r="G269" s="123"/>
    </row>
    <row r="270" spans="2:7" x14ac:dyDescent="0.25">
      <c r="B270" s="3"/>
      <c r="C270" s="3"/>
      <c r="D270" s="3"/>
      <c r="E270" s="3"/>
      <c r="F270" s="3"/>
      <c r="G270" s="123"/>
    </row>
    <row r="271" spans="2:7" x14ac:dyDescent="0.25">
      <c r="B271" s="3"/>
      <c r="C271" s="3"/>
      <c r="D271" s="3"/>
      <c r="E271" s="3"/>
      <c r="F271" s="3"/>
      <c r="G271" s="123"/>
    </row>
    <row r="272" spans="2:7" x14ac:dyDescent="0.25">
      <c r="B272" s="3"/>
      <c r="C272" s="3"/>
      <c r="D272" s="3"/>
      <c r="E272" s="3"/>
      <c r="F272" s="3"/>
      <c r="G272" s="123"/>
    </row>
    <row r="273" spans="2:7" x14ac:dyDescent="0.25">
      <c r="B273" s="3"/>
      <c r="C273" s="3"/>
      <c r="D273" s="3"/>
      <c r="E273" s="3"/>
      <c r="F273" s="3"/>
      <c r="G273" s="123"/>
    </row>
    <row r="274" spans="2:7" x14ac:dyDescent="0.25">
      <c r="B274" s="3"/>
      <c r="C274" s="3"/>
      <c r="D274" s="3"/>
      <c r="E274" s="3"/>
      <c r="F274" s="3"/>
      <c r="G274" s="123"/>
    </row>
    <row r="275" spans="2:7" x14ac:dyDescent="0.25">
      <c r="B275" s="3"/>
      <c r="C275" s="3"/>
      <c r="D275" s="3"/>
      <c r="E275" s="3"/>
      <c r="F275" s="3"/>
      <c r="G275" s="123"/>
    </row>
    <row r="276" spans="2:7" x14ac:dyDescent="0.25">
      <c r="B276" s="3"/>
      <c r="C276" s="3"/>
      <c r="D276" s="3"/>
      <c r="E276" s="3"/>
      <c r="F276" s="3"/>
      <c r="G276" s="123"/>
    </row>
    <row r="277" spans="2:7" x14ac:dyDescent="0.25">
      <c r="B277" s="3"/>
      <c r="C277" s="3"/>
      <c r="D277" s="3"/>
      <c r="E277" s="3"/>
      <c r="F277" s="3"/>
      <c r="G277" s="123"/>
    </row>
    <row r="278" spans="2:7" x14ac:dyDescent="0.25">
      <c r="B278" s="3"/>
      <c r="C278" s="3"/>
      <c r="D278" s="3"/>
      <c r="E278" s="3"/>
      <c r="F278" s="3"/>
      <c r="G278" s="123"/>
    </row>
    <row r="279" spans="2:7" x14ac:dyDescent="0.25">
      <c r="B279" s="3"/>
      <c r="C279" s="3"/>
      <c r="D279" s="3"/>
      <c r="E279" s="3"/>
      <c r="F279" s="3"/>
      <c r="G279" s="123"/>
    </row>
    <row r="280" spans="2:7" x14ac:dyDescent="0.25">
      <c r="B280" s="3"/>
      <c r="C280" s="3"/>
      <c r="D280" s="3"/>
      <c r="E280" s="3"/>
      <c r="F280" s="3"/>
      <c r="G280" s="123"/>
    </row>
    <row r="281" spans="2:7" x14ac:dyDescent="0.25">
      <c r="B281" s="3"/>
      <c r="C281" s="3"/>
      <c r="D281" s="3"/>
      <c r="E281" s="3"/>
      <c r="F281" s="3"/>
      <c r="G281" s="123"/>
    </row>
    <row r="282" spans="2:7" x14ac:dyDescent="0.25">
      <c r="B282" s="3"/>
      <c r="C282" s="3"/>
      <c r="D282" s="3"/>
      <c r="E282" s="3"/>
      <c r="F282" s="3"/>
      <c r="G282" s="123"/>
    </row>
    <row r="283" spans="2:7" x14ac:dyDescent="0.25">
      <c r="B283" s="3"/>
      <c r="C283" s="3"/>
      <c r="D283" s="3"/>
      <c r="E283" s="3"/>
      <c r="F283" s="3"/>
      <c r="G283" s="123"/>
    </row>
    <row r="284" spans="2:7" x14ac:dyDescent="0.25">
      <c r="B284" s="3"/>
      <c r="C284" s="3"/>
      <c r="D284" s="3"/>
      <c r="E284" s="3"/>
      <c r="F284" s="3"/>
      <c r="G284" s="123"/>
    </row>
    <row r="285" spans="2:7" x14ac:dyDescent="0.25">
      <c r="B285" s="3"/>
      <c r="C285" s="3"/>
      <c r="D285" s="3"/>
      <c r="E285" s="3"/>
      <c r="F285" s="3"/>
      <c r="G285" s="123"/>
    </row>
    <row r="286" spans="2:7" x14ac:dyDescent="0.25">
      <c r="B286" s="3"/>
      <c r="C286" s="3"/>
      <c r="D286" s="3"/>
      <c r="E286" s="3"/>
      <c r="F286" s="3"/>
      <c r="G286" s="123"/>
    </row>
    <row r="287" spans="2:7" x14ac:dyDescent="0.25">
      <c r="B287" s="3"/>
      <c r="C287" s="3"/>
      <c r="D287" s="3"/>
      <c r="E287" s="3"/>
      <c r="F287" s="3"/>
      <c r="G287" s="123"/>
    </row>
    <row r="288" spans="2:7" x14ac:dyDescent="0.25">
      <c r="B288" s="3"/>
      <c r="C288" s="3"/>
      <c r="D288" s="3"/>
      <c r="E288" s="3"/>
      <c r="F288" s="3"/>
      <c r="G288" s="123"/>
    </row>
    <row r="289" spans="2:7" x14ac:dyDescent="0.25">
      <c r="B289" s="3"/>
      <c r="C289" s="3"/>
      <c r="D289" s="3"/>
      <c r="E289" s="3"/>
      <c r="F289" s="3"/>
      <c r="G289" s="123"/>
    </row>
    <row r="290" spans="2:7" x14ac:dyDescent="0.25">
      <c r="B290" s="3"/>
      <c r="C290" s="3"/>
      <c r="D290" s="3"/>
      <c r="E290" s="3"/>
      <c r="F290" s="3"/>
      <c r="G290" s="123"/>
    </row>
    <row r="291" spans="2:7" x14ac:dyDescent="0.25">
      <c r="B291" s="3"/>
      <c r="C291" s="3"/>
      <c r="D291" s="3"/>
      <c r="E291" s="3"/>
      <c r="F291" s="3"/>
      <c r="G291" s="123"/>
    </row>
    <row r="292" spans="2:7" x14ac:dyDescent="0.25">
      <c r="B292" s="3"/>
      <c r="C292" s="3"/>
      <c r="D292" s="3"/>
      <c r="E292" s="3"/>
      <c r="F292" s="3"/>
      <c r="G292" s="123"/>
    </row>
    <row r="293" spans="2:7" x14ac:dyDescent="0.25">
      <c r="B293" s="3"/>
      <c r="C293" s="3"/>
      <c r="D293" s="3"/>
      <c r="E293" s="3"/>
      <c r="F293" s="3"/>
      <c r="G293" s="123"/>
    </row>
    <row r="294" spans="2:7" x14ac:dyDescent="0.25">
      <c r="B294" s="3"/>
      <c r="C294" s="3"/>
      <c r="D294" s="3"/>
      <c r="E294" s="3"/>
      <c r="F294" s="3"/>
      <c r="G294" s="123"/>
    </row>
    <row r="295" spans="2:7" x14ac:dyDescent="0.25">
      <c r="B295" s="3"/>
      <c r="C295" s="3"/>
      <c r="D295" s="3"/>
      <c r="E295" s="3"/>
      <c r="F295" s="3"/>
      <c r="G295" s="123"/>
    </row>
    <row r="296" spans="2:7" x14ac:dyDescent="0.25">
      <c r="B296" s="3"/>
      <c r="C296" s="3"/>
      <c r="D296" s="3"/>
      <c r="E296" s="3"/>
      <c r="F296" s="3"/>
      <c r="G296" s="123"/>
    </row>
    <row r="297" spans="2:7" x14ac:dyDescent="0.25">
      <c r="B297" s="3"/>
      <c r="C297" s="3"/>
      <c r="D297" s="3"/>
      <c r="E297" s="3"/>
      <c r="F297" s="3"/>
      <c r="G297" s="123"/>
    </row>
    <row r="298" spans="2:7" x14ac:dyDescent="0.25">
      <c r="B298" s="3"/>
      <c r="C298" s="3"/>
      <c r="D298" s="3"/>
      <c r="E298" s="3"/>
      <c r="F298" s="3"/>
      <c r="G298" s="123"/>
    </row>
    <row r="299" spans="2:7" x14ac:dyDescent="0.25">
      <c r="B299" s="3"/>
      <c r="C299" s="3"/>
      <c r="D299" s="3"/>
      <c r="E299" s="3"/>
      <c r="F299" s="3"/>
      <c r="G299" s="123"/>
    </row>
    <row r="300" spans="2:7" x14ac:dyDescent="0.25">
      <c r="B300" s="3"/>
      <c r="C300" s="3"/>
      <c r="D300" s="3"/>
      <c r="E300" s="3"/>
      <c r="F300" s="3"/>
      <c r="G300" s="123"/>
    </row>
    <row r="301" spans="2:7" x14ac:dyDescent="0.25">
      <c r="B301" s="3"/>
      <c r="C301" s="3"/>
      <c r="D301" s="3"/>
      <c r="E301" s="3"/>
      <c r="F301" s="3"/>
      <c r="G301" s="123"/>
    </row>
    <row r="302" spans="2:7" x14ac:dyDescent="0.25">
      <c r="B302" s="3"/>
      <c r="C302" s="3"/>
      <c r="D302" s="3"/>
      <c r="E302" s="3"/>
      <c r="F302" s="3"/>
      <c r="G302" s="123"/>
    </row>
    <row r="303" spans="2:7" x14ac:dyDescent="0.25">
      <c r="B303" s="3"/>
      <c r="C303" s="3"/>
      <c r="D303" s="3"/>
      <c r="E303" s="3"/>
      <c r="F303" s="3"/>
      <c r="G303" s="123"/>
    </row>
    <row r="304" spans="2:7" x14ac:dyDescent="0.25">
      <c r="B304" s="3"/>
      <c r="C304" s="3"/>
      <c r="D304" s="3"/>
      <c r="E304" s="3"/>
      <c r="F304" s="3"/>
      <c r="G304" s="123"/>
    </row>
    <row r="305" spans="2:7" x14ac:dyDescent="0.25">
      <c r="B305" s="3"/>
      <c r="C305" s="3"/>
      <c r="D305" s="3"/>
      <c r="E305" s="3"/>
      <c r="F305" s="3"/>
      <c r="G305" s="123"/>
    </row>
    <row r="306" spans="2:7" x14ac:dyDescent="0.25">
      <c r="B306" s="3"/>
      <c r="C306" s="3"/>
      <c r="D306" s="3"/>
      <c r="E306" s="3"/>
      <c r="F306" s="3"/>
      <c r="G306" s="123"/>
    </row>
    <row r="307" spans="2:7" x14ac:dyDescent="0.25">
      <c r="B307" s="3"/>
      <c r="C307" s="3"/>
      <c r="D307" s="3"/>
      <c r="E307" s="3"/>
      <c r="F307" s="3"/>
      <c r="G307" s="123"/>
    </row>
    <row r="308" spans="2:7" x14ac:dyDescent="0.25">
      <c r="B308" s="3"/>
      <c r="C308" s="3"/>
      <c r="D308" s="3"/>
      <c r="E308" s="3"/>
      <c r="F308" s="3"/>
      <c r="G308" s="123"/>
    </row>
    <row r="309" spans="2:7" x14ac:dyDescent="0.25">
      <c r="B309" s="3"/>
      <c r="C309" s="3"/>
      <c r="D309" s="3"/>
      <c r="E309" s="3"/>
      <c r="F309" s="3"/>
      <c r="G309" s="123"/>
    </row>
    <row r="310" spans="2:7" x14ac:dyDescent="0.25">
      <c r="B310" s="3"/>
      <c r="C310" s="3"/>
      <c r="D310" s="3"/>
      <c r="E310" s="3"/>
      <c r="F310" s="3"/>
      <c r="G310" s="123"/>
    </row>
    <row r="311" spans="2:7" x14ac:dyDescent="0.25">
      <c r="B311" s="3"/>
      <c r="C311" s="3"/>
      <c r="D311" s="3"/>
      <c r="E311" s="3"/>
      <c r="F311" s="3"/>
      <c r="G311" s="123"/>
    </row>
    <row r="312" spans="2:7" x14ac:dyDescent="0.25">
      <c r="B312" s="3"/>
      <c r="C312" s="3"/>
      <c r="D312" s="3"/>
      <c r="E312" s="3"/>
      <c r="F312" s="3"/>
      <c r="G312" s="123"/>
    </row>
    <row r="313" spans="2:7" x14ac:dyDescent="0.25">
      <c r="B313" s="3"/>
      <c r="C313" s="3"/>
      <c r="D313" s="3"/>
      <c r="E313" s="3"/>
      <c r="F313" s="3"/>
      <c r="G313" s="123"/>
    </row>
    <row r="314" spans="2:7" x14ac:dyDescent="0.25">
      <c r="B314" s="3"/>
      <c r="C314" s="3"/>
      <c r="D314" s="3"/>
      <c r="E314" s="3"/>
      <c r="F314" s="3"/>
      <c r="G314" s="123"/>
    </row>
    <row r="315" spans="2:7" x14ac:dyDescent="0.25">
      <c r="B315" s="3"/>
      <c r="C315" s="3"/>
      <c r="D315" s="3"/>
      <c r="E315" s="3"/>
      <c r="F315" s="3"/>
      <c r="G315" s="123"/>
    </row>
    <row r="316" spans="2:7" x14ac:dyDescent="0.25">
      <c r="B316" s="3"/>
      <c r="C316" s="3"/>
      <c r="D316" s="3"/>
      <c r="E316" s="3"/>
      <c r="F316" s="3"/>
      <c r="G316" s="123"/>
    </row>
    <row r="317" spans="2:7" x14ac:dyDescent="0.25">
      <c r="B317" s="3"/>
      <c r="C317" s="3"/>
      <c r="D317" s="3"/>
      <c r="E317" s="3"/>
      <c r="F317" s="3"/>
      <c r="G317" s="123"/>
    </row>
    <row r="318" spans="2:7" x14ac:dyDescent="0.25">
      <c r="B318" s="3"/>
      <c r="C318" s="3"/>
      <c r="D318" s="3"/>
      <c r="E318" s="3"/>
      <c r="F318" s="3"/>
      <c r="G318" s="123"/>
    </row>
    <row r="319" spans="2:7" x14ac:dyDescent="0.25">
      <c r="B319" s="3"/>
      <c r="C319" s="3"/>
      <c r="D319" s="3"/>
      <c r="E319" s="3"/>
      <c r="F319" s="3"/>
      <c r="G319" s="123"/>
    </row>
    <row r="320" spans="2:7" x14ac:dyDescent="0.25">
      <c r="B320" s="3"/>
      <c r="C320" s="3"/>
      <c r="D320" s="3"/>
      <c r="E320" s="3"/>
      <c r="F320" s="3"/>
      <c r="G320" s="123"/>
    </row>
    <row r="321" spans="2:7" x14ac:dyDescent="0.25">
      <c r="B321" s="3"/>
      <c r="C321" s="3"/>
      <c r="D321" s="3"/>
      <c r="E321" s="3"/>
      <c r="F321" s="3"/>
      <c r="G321" s="123"/>
    </row>
    <row r="322" spans="2:7" x14ac:dyDescent="0.25">
      <c r="B322" s="3"/>
      <c r="C322" s="3"/>
      <c r="D322" s="3"/>
      <c r="E322" s="3"/>
      <c r="F322" s="3"/>
      <c r="G322" s="123"/>
    </row>
    <row r="323" spans="2:7" x14ac:dyDescent="0.25">
      <c r="B323" s="3"/>
      <c r="C323" s="3"/>
      <c r="D323" s="3"/>
      <c r="E323" s="3"/>
      <c r="F323" s="3"/>
      <c r="G323" s="123"/>
    </row>
    <row r="324" spans="2:7" x14ac:dyDescent="0.25">
      <c r="B324" s="3"/>
      <c r="C324" s="3"/>
      <c r="D324" s="3"/>
      <c r="E324" s="3"/>
      <c r="F324" s="3"/>
      <c r="G324" s="123"/>
    </row>
    <row r="325" spans="2:7" x14ac:dyDescent="0.25">
      <c r="B325" s="3"/>
      <c r="C325" s="3"/>
      <c r="D325" s="3"/>
      <c r="E325" s="3"/>
      <c r="F325" s="3"/>
      <c r="G325" s="123"/>
    </row>
    <row r="326" spans="2:7" x14ac:dyDescent="0.25">
      <c r="B326" s="3"/>
      <c r="C326" s="3"/>
      <c r="D326" s="3"/>
      <c r="E326" s="3"/>
      <c r="F326" s="3"/>
      <c r="G326" s="123"/>
    </row>
    <row r="327" spans="2:7" x14ac:dyDescent="0.25">
      <c r="B327" s="3"/>
      <c r="C327" s="3"/>
      <c r="D327" s="3"/>
      <c r="E327" s="3"/>
      <c r="F327" s="3"/>
      <c r="G327" s="123"/>
    </row>
    <row r="328" spans="2:7" x14ac:dyDescent="0.25">
      <c r="B328" s="3"/>
      <c r="C328" s="3"/>
      <c r="D328" s="3"/>
      <c r="E328" s="3"/>
      <c r="F328" s="3"/>
      <c r="G328" s="123"/>
    </row>
    <row r="329" spans="2:7" x14ac:dyDescent="0.25">
      <c r="B329" s="3"/>
      <c r="C329" s="3"/>
      <c r="D329" s="3"/>
      <c r="E329" s="3"/>
      <c r="F329" s="3"/>
      <c r="G329" s="123"/>
    </row>
    <row r="330" spans="2:7" x14ac:dyDescent="0.25">
      <c r="B330" s="3"/>
      <c r="C330" s="3"/>
      <c r="D330" s="3"/>
      <c r="E330" s="3"/>
      <c r="F330" s="3"/>
      <c r="G330" s="123"/>
    </row>
    <row r="331" spans="2:7" x14ac:dyDescent="0.25">
      <c r="B331" s="3"/>
      <c r="C331" s="3"/>
      <c r="D331" s="3"/>
      <c r="E331" s="3"/>
      <c r="F331" s="3"/>
      <c r="G331" s="123"/>
    </row>
    <row r="332" spans="2:7" x14ac:dyDescent="0.25">
      <c r="B332" s="3"/>
      <c r="C332" s="3"/>
      <c r="D332" s="3"/>
      <c r="E332" s="3"/>
      <c r="F332" s="3"/>
      <c r="G332" s="123"/>
    </row>
    <row r="333" spans="2:7" x14ac:dyDescent="0.25">
      <c r="B333" s="3"/>
      <c r="C333" s="3"/>
      <c r="D333" s="3"/>
      <c r="E333" s="3"/>
      <c r="F333" s="3"/>
      <c r="G333" s="123"/>
    </row>
    <row r="334" spans="2:7" x14ac:dyDescent="0.25">
      <c r="B334" s="3"/>
      <c r="C334" s="3"/>
      <c r="D334" s="3"/>
      <c r="E334" s="3"/>
      <c r="F334" s="3"/>
      <c r="G334" s="123"/>
    </row>
    <row r="335" spans="2:7" x14ac:dyDescent="0.25">
      <c r="B335" s="3"/>
      <c r="C335" s="3"/>
      <c r="D335" s="3"/>
      <c r="E335" s="3"/>
      <c r="F335" s="3"/>
      <c r="G335" s="123"/>
    </row>
    <row r="336" spans="2:7" x14ac:dyDescent="0.25">
      <c r="B336" s="3"/>
      <c r="C336" s="3"/>
      <c r="D336" s="3"/>
      <c r="E336" s="3"/>
      <c r="F336" s="3"/>
      <c r="G336" s="123"/>
    </row>
    <row r="337" spans="2:7" x14ac:dyDescent="0.25">
      <c r="B337" s="3"/>
      <c r="C337" s="3"/>
      <c r="D337" s="3"/>
      <c r="E337" s="3"/>
      <c r="F337" s="3"/>
      <c r="G337" s="123"/>
    </row>
    <row r="338" spans="2:7" x14ac:dyDescent="0.25">
      <c r="B338" s="3"/>
      <c r="C338" s="3"/>
      <c r="D338" s="3"/>
      <c r="E338" s="3"/>
      <c r="F338" s="3"/>
      <c r="G338" s="123"/>
    </row>
    <row r="339" spans="2:7" x14ac:dyDescent="0.25">
      <c r="B339" s="3"/>
      <c r="C339" s="3"/>
      <c r="D339" s="3"/>
      <c r="E339" s="3"/>
      <c r="F339" s="3"/>
      <c r="G339" s="123"/>
    </row>
    <row r="340" spans="2:7" x14ac:dyDescent="0.25">
      <c r="B340" s="3"/>
      <c r="C340" s="3"/>
      <c r="D340" s="3"/>
      <c r="E340" s="3"/>
      <c r="F340" s="3"/>
      <c r="G340" s="123"/>
    </row>
    <row r="341" spans="2:7" x14ac:dyDescent="0.25">
      <c r="B341" s="3"/>
      <c r="C341" s="3"/>
      <c r="D341" s="3"/>
      <c r="E341" s="3"/>
      <c r="F341" s="3"/>
      <c r="G341" s="123"/>
    </row>
    <row r="342" spans="2:7" x14ac:dyDescent="0.25">
      <c r="B342" s="3"/>
      <c r="C342" s="3"/>
      <c r="D342" s="3"/>
      <c r="E342" s="3"/>
      <c r="F342" s="3"/>
      <c r="G342" s="123"/>
    </row>
    <row r="343" spans="2:7" x14ac:dyDescent="0.25">
      <c r="B343" s="3"/>
      <c r="C343" s="3"/>
      <c r="D343" s="3"/>
      <c r="E343" s="3"/>
      <c r="F343" s="3"/>
      <c r="G343" s="123"/>
    </row>
    <row r="344" spans="2:7" x14ac:dyDescent="0.25">
      <c r="B344" s="3"/>
      <c r="C344" s="3"/>
      <c r="D344" s="3"/>
      <c r="E344" s="3"/>
      <c r="F344" s="3"/>
      <c r="G344" s="123"/>
    </row>
    <row r="345" spans="2:7" x14ac:dyDescent="0.25">
      <c r="B345" s="3"/>
      <c r="C345" s="3"/>
      <c r="D345" s="3"/>
      <c r="E345" s="3"/>
      <c r="F345" s="3"/>
      <c r="G345" s="123"/>
    </row>
    <row r="346" spans="2:7" x14ac:dyDescent="0.25">
      <c r="B346" s="3"/>
      <c r="C346" s="3"/>
      <c r="D346" s="3"/>
      <c r="E346" s="3"/>
      <c r="F346" s="3"/>
      <c r="G346" s="123"/>
    </row>
    <row r="347" spans="2:7" x14ac:dyDescent="0.25">
      <c r="B347" s="3"/>
      <c r="C347" s="3"/>
      <c r="D347" s="3"/>
      <c r="E347" s="3"/>
      <c r="F347" s="3"/>
      <c r="G347" s="123"/>
    </row>
    <row r="348" spans="2:7" x14ac:dyDescent="0.25">
      <c r="B348" s="3"/>
      <c r="C348" s="3"/>
      <c r="D348" s="3"/>
      <c r="E348" s="3"/>
      <c r="F348" s="3"/>
      <c r="G348" s="123"/>
    </row>
    <row r="349" spans="2:7" x14ac:dyDescent="0.25">
      <c r="B349" s="3"/>
      <c r="C349" s="3"/>
      <c r="D349" s="3"/>
      <c r="E349" s="3"/>
      <c r="F349" s="3"/>
      <c r="G349" s="123"/>
    </row>
    <row r="350" spans="2:7" x14ac:dyDescent="0.25">
      <c r="B350" s="3"/>
      <c r="C350" s="3"/>
      <c r="D350" s="3"/>
      <c r="E350" s="3"/>
      <c r="F350" s="3"/>
      <c r="G350" s="123"/>
    </row>
    <row r="351" spans="2:7" x14ac:dyDescent="0.25">
      <c r="B351" s="3"/>
      <c r="C351" s="3"/>
      <c r="D351" s="3"/>
      <c r="E351" s="3"/>
      <c r="F351" s="3"/>
      <c r="G351" s="123"/>
    </row>
    <row r="352" spans="2:7" x14ac:dyDescent="0.25">
      <c r="B352" s="3"/>
      <c r="C352" s="3"/>
      <c r="D352" s="3"/>
      <c r="E352" s="3"/>
      <c r="F352" s="3"/>
      <c r="G352" s="123"/>
    </row>
    <row r="353" spans="2:7" x14ac:dyDescent="0.25">
      <c r="B353" s="3"/>
      <c r="C353" s="3"/>
      <c r="D353" s="3"/>
      <c r="E353" s="3"/>
      <c r="F353" s="3"/>
      <c r="G353" s="123"/>
    </row>
    <row r="354" spans="2:7" x14ac:dyDescent="0.25">
      <c r="B354" s="3"/>
      <c r="C354" s="3"/>
      <c r="D354" s="3"/>
      <c r="E354" s="3"/>
      <c r="F354" s="3"/>
      <c r="G354" s="123"/>
    </row>
    <row r="355" spans="2:7" x14ac:dyDescent="0.25">
      <c r="B355" s="3"/>
      <c r="C355" s="3"/>
      <c r="D355" s="3"/>
      <c r="E355" s="3"/>
      <c r="F355" s="3"/>
      <c r="G355" s="123"/>
    </row>
    <row r="356" spans="2:7" x14ac:dyDescent="0.25">
      <c r="B356" s="3"/>
      <c r="C356" s="3"/>
      <c r="D356" s="3"/>
      <c r="E356" s="3"/>
      <c r="F356" s="3"/>
      <c r="G356" s="123"/>
    </row>
    <row r="357" spans="2:7" x14ac:dyDescent="0.25">
      <c r="B357" s="3"/>
      <c r="C357" s="3"/>
      <c r="D357" s="3"/>
      <c r="E357" s="3"/>
      <c r="F357" s="3"/>
      <c r="G357" s="123"/>
    </row>
    <row r="358" spans="2:7" x14ac:dyDescent="0.25">
      <c r="B358" s="3"/>
      <c r="C358" s="3"/>
      <c r="D358" s="3"/>
      <c r="E358" s="3"/>
      <c r="F358" s="3"/>
      <c r="G358" s="123"/>
    </row>
    <row r="359" spans="2:7" x14ac:dyDescent="0.25">
      <c r="B359" s="3"/>
      <c r="C359" s="3"/>
      <c r="D359" s="3"/>
      <c r="E359" s="3"/>
      <c r="F359" s="3"/>
      <c r="G359" s="123"/>
    </row>
    <row r="360" spans="2:7" x14ac:dyDescent="0.25">
      <c r="B360" s="3"/>
      <c r="C360" s="3"/>
      <c r="D360" s="3"/>
      <c r="E360" s="3"/>
      <c r="F360" s="3"/>
      <c r="G360" s="123"/>
    </row>
    <row r="361" spans="2:7" x14ac:dyDescent="0.25">
      <c r="B361" s="3"/>
      <c r="C361" s="3"/>
      <c r="D361" s="3"/>
      <c r="E361" s="3"/>
      <c r="F361" s="3"/>
      <c r="G361" s="123"/>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 zoomScale="145" zoomScaleNormal="145" workbookViewId="0">
      <selection activeCell="X96" sqref="X96"/>
    </sheetView>
  </sheetViews>
  <sheetFormatPr baseColWidth="10" defaultColWidth="8.7109375" defaultRowHeight="15" x14ac:dyDescent="0.25"/>
  <cols>
    <col min="1" max="1" width="8.7109375" hidden="1" customWidth="1"/>
    <col min="2" max="2" width="6.42578125" hidden="1" customWidth="1"/>
    <col min="3" max="3" width="24.28515625" hidden="1" customWidth="1"/>
    <col min="4" max="4" width="5.28515625" hidden="1" customWidth="1"/>
    <col min="5" max="5" width="8.28515625" hidden="1" customWidth="1"/>
    <col min="6" max="6" width="44" hidden="1" customWidth="1"/>
    <col min="7" max="7" width="5.28515625" hidden="1" customWidth="1"/>
    <col min="8" max="8" width="10.7109375" hidden="1" customWidth="1"/>
    <col min="9" max="9" width="49.28515625" hidden="1" customWidth="1"/>
    <col min="10" max="10" width="5.28515625" hidden="1" customWidth="1"/>
    <col min="11" max="11" width="4.7109375" hidden="1" customWidth="1"/>
    <col min="12" max="12" width="15.5703125" hidden="1" customWidth="1"/>
    <col min="13" max="13" width="30.28515625" hidden="1" customWidth="1"/>
    <col min="14" max="14" width="5.28515625" hidden="1" customWidth="1"/>
    <col min="15" max="17" width="30.28515625" hidden="1" customWidth="1"/>
    <col min="18" max="18" width="11.28515625" hidden="1" customWidth="1"/>
    <col min="19" max="20" width="30.28515625" hidden="1" customWidth="1"/>
    <col min="21" max="22" width="8.5703125" hidden="1" customWidth="1"/>
    <col min="23" max="23" width="8.7109375" hidden="1" customWidth="1"/>
    <col min="24" max="24" width="63.7109375" style="136" customWidth="1"/>
    <col min="25" max="25" width="11" customWidth="1"/>
    <col min="26" max="26" width="11.42578125" style="136" customWidth="1"/>
    <col min="27" max="27" width="11.7109375" customWidth="1"/>
    <col min="30" max="31" width="10.5703125" customWidth="1"/>
    <col min="32" max="33" width="0" hidden="1" customWidth="1"/>
    <col min="34" max="34" width="9.42578125" hidden="1" customWidth="1"/>
    <col min="35" max="35" width="19.28515625" hidden="1" customWidth="1"/>
  </cols>
  <sheetData>
    <row r="2" spans="2:35" ht="26.25" x14ac:dyDescent="0.4">
      <c r="B2" s="461" t="s">
        <v>62</v>
      </c>
      <c r="C2" s="462"/>
      <c r="E2" s="461" t="s">
        <v>3337</v>
      </c>
      <c r="F2" s="462"/>
      <c r="H2" s="461" t="s">
        <v>3338</v>
      </c>
      <c r="I2" s="462"/>
      <c r="L2" s="461" t="s">
        <v>3339</v>
      </c>
      <c r="M2" s="462"/>
      <c r="O2" s="463" t="s">
        <v>3340</v>
      </c>
      <c r="P2" s="463"/>
      <c r="Q2" s="463"/>
      <c r="S2" s="463" t="s">
        <v>3341</v>
      </c>
      <c r="T2" s="463"/>
      <c r="U2" s="463"/>
      <c r="V2" s="463"/>
      <c r="X2" s="464" t="s">
        <v>3342</v>
      </c>
      <c r="Y2" s="463"/>
      <c r="Z2" s="463"/>
      <c r="AA2" s="463"/>
      <c r="AB2" s="463"/>
      <c r="AC2" s="463"/>
      <c r="AD2" s="463"/>
      <c r="AE2" s="463"/>
      <c r="AH2" s="461" t="s">
        <v>3343</v>
      </c>
      <c r="AI2" s="462"/>
    </row>
    <row r="3" spans="2:35" x14ac:dyDescent="0.25">
      <c r="B3" s="3"/>
      <c r="C3" s="3"/>
    </row>
    <row r="4" spans="2:35" ht="15" customHeight="1" x14ac:dyDescent="0.25">
      <c r="B4" s="3"/>
      <c r="C4" s="3"/>
    </row>
    <row r="5" spans="2:35" s="2" customFormat="1" ht="15.75" thickBot="1" x14ac:dyDescent="0.3">
      <c r="B5" s="5" t="s">
        <v>3344</v>
      </c>
      <c r="C5" s="5" t="s">
        <v>224</v>
      </c>
      <c r="E5" s="5" t="s">
        <v>3345</v>
      </c>
      <c r="F5" s="5" t="s">
        <v>224</v>
      </c>
      <c r="H5" s="5" t="s">
        <v>3345</v>
      </c>
      <c r="I5" s="5" t="s">
        <v>224</v>
      </c>
      <c r="J5" s="5"/>
      <c r="L5" s="5" t="s">
        <v>3345</v>
      </c>
      <c r="M5" s="5" t="s">
        <v>224</v>
      </c>
      <c r="N5"/>
      <c r="O5" s="55" t="s">
        <v>3346</v>
      </c>
      <c r="P5" s="56" t="s">
        <v>224</v>
      </c>
      <c r="Q5" s="55" t="s">
        <v>3338</v>
      </c>
      <c r="R5"/>
      <c r="S5" s="143" t="s">
        <v>57</v>
      </c>
      <c r="T5" s="144" t="s">
        <v>67</v>
      </c>
      <c r="U5" s="144" t="s">
        <v>3106</v>
      </c>
      <c r="V5" s="144" t="s">
        <v>3107</v>
      </c>
      <c r="X5" s="134" t="s">
        <v>3347</v>
      </c>
      <c r="Y5" s="56" t="s">
        <v>3348</v>
      </c>
      <c r="Z5" s="134" t="s">
        <v>3349</v>
      </c>
      <c r="AA5" s="56" t="s">
        <v>3350</v>
      </c>
      <c r="AB5" s="56" t="s">
        <v>3109</v>
      </c>
      <c r="AC5" s="56" t="s">
        <v>3351</v>
      </c>
      <c r="AD5" s="2" t="s">
        <v>60</v>
      </c>
      <c r="AE5" s="2" t="s">
        <v>3352</v>
      </c>
      <c r="AH5" s="2" t="s">
        <v>3345</v>
      </c>
      <c r="AI5" s="2" t="s">
        <v>224</v>
      </c>
    </row>
    <row r="6" spans="2:35" ht="15.75" hidden="1" thickTop="1" x14ac:dyDescent="0.25">
      <c r="B6" s="4"/>
      <c r="C6" s="3"/>
      <c r="E6" s="4" t="s">
        <v>3353</v>
      </c>
      <c r="F6" s="3" t="s">
        <v>3354</v>
      </c>
      <c r="H6" s="4" t="s">
        <v>3355</v>
      </c>
      <c r="I6" s="3" t="s">
        <v>3356</v>
      </c>
      <c r="J6" s="3"/>
      <c r="L6" s="4">
        <v>10192</v>
      </c>
      <c r="M6" s="3" t="s">
        <v>3357</v>
      </c>
      <c r="O6" s="57" t="s">
        <v>3358</v>
      </c>
      <c r="P6" s="54" t="s">
        <v>3359</v>
      </c>
      <c r="Q6" s="57" t="s">
        <v>3360</v>
      </c>
      <c r="S6" s="145">
        <v>10101</v>
      </c>
      <c r="T6" s="146" t="s">
        <v>3110</v>
      </c>
      <c r="U6" s="146" t="s">
        <v>3111</v>
      </c>
      <c r="V6" s="146" t="s">
        <v>3112</v>
      </c>
      <c r="X6" s="53" t="s">
        <v>135</v>
      </c>
      <c r="Y6" s="53" t="s">
        <v>2384</v>
      </c>
      <c r="Z6" s="135">
        <v>70000</v>
      </c>
      <c r="AA6" s="53"/>
      <c r="AB6" s="53" t="s">
        <v>41</v>
      </c>
      <c r="AC6" s="53" t="s">
        <v>41</v>
      </c>
      <c r="AD6" s="53" t="s">
        <v>15</v>
      </c>
      <c r="AE6" s="53">
        <v>20200</v>
      </c>
      <c r="AH6" t="s">
        <v>3082</v>
      </c>
      <c r="AI6" t="s">
        <v>3361</v>
      </c>
    </row>
    <row r="7" spans="2:35" ht="15.75" hidden="1" thickTop="1" x14ac:dyDescent="0.25">
      <c r="B7" s="4"/>
      <c r="C7" s="3"/>
      <c r="E7" s="4" t="s">
        <v>3362</v>
      </c>
      <c r="F7" s="3" t="s">
        <v>3363</v>
      </c>
      <c r="H7" s="4" t="s">
        <v>3364</v>
      </c>
      <c r="I7" s="3" t="s">
        <v>3365</v>
      </c>
      <c r="J7" s="3"/>
      <c r="L7" s="4">
        <v>10194</v>
      </c>
      <c r="M7" s="3" t="s">
        <v>3366</v>
      </c>
      <c r="O7" s="58" t="s">
        <v>3367</v>
      </c>
      <c r="P7" s="53" t="s">
        <v>3368</v>
      </c>
      <c r="Q7" s="58" t="s">
        <v>3360</v>
      </c>
      <c r="S7" s="147">
        <v>10102</v>
      </c>
      <c r="T7" s="148" t="s">
        <v>3113</v>
      </c>
      <c r="U7" s="148" t="s">
        <v>3111</v>
      </c>
      <c r="V7" s="148" t="s">
        <v>3112</v>
      </c>
      <c r="X7" s="53" t="s">
        <v>3369</v>
      </c>
      <c r="Y7" s="53" t="s">
        <v>2376</v>
      </c>
      <c r="Z7" s="135">
        <v>70000</v>
      </c>
      <c r="AA7" s="53"/>
      <c r="AB7" s="53" t="s">
        <v>41</v>
      </c>
      <c r="AC7" s="53" t="s">
        <v>41</v>
      </c>
      <c r="AD7" s="53" t="s">
        <v>15</v>
      </c>
      <c r="AE7" s="53">
        <v>20200</v>
      </c>
      <c r="AH7" t="s">
        <v>3083</v>
      </c>
      <c r="AI7" t="s">
        <v>3370</v>
      </c>
    </row>
    <row r="8" spans="2:35" ht="15.75" hidden="1" thickTop="1" x14ac:dyDescent="0.25">
      <c r="B8" s="4"/>
      <c r="C8" s="3"/>
      <c r="E8" s="4" t="s">
        <v>3371</v>
      </c>
      <c r="F8" s="3" t="s">
        <v>3372</v>
      </c>
      <c r="H8" s="4" t="s">
        <v>3373</v>
      </c>
      <c r="I8" s="3" t="s">
        <v>3374</v>
      </c>
      <c r="J8" s="3"/>
      <c r="L8" s="4">
        <v>10196</v>
      </c>
      <c r="M8" s="3" t="s">
        <v>3375</v>
      </c>
      <c r="O8" s="57" t="s">
        <v>3376</v>
      </c>
      <c r="P8" s="54" t="s">
        <v>3377</v>
      </c>
      <c r="Q8" s="57" t="s">
        <v>3360</v>
      </c>
      <c r="S8" s="145">
        <v>10103</v>
      </c>
      <c r="T8" s="146" t="s">
        <v>3114</v>
      </c>
      <c r="U8" s="146" t="s">
        <v>3111</v>
      </c>
      <c r="V8" s="146" t="s">
        <v>3112</v>
      </c>
      <c r="X8" s="53" t="s">
        <v>177</v>
      </c>
      <c r="Y8" s="53" t="s">
        <v>2364</v>
      </c>
      <c r="Z8" s="135">
        <v>70000</v>
      </c>
      <c r="AA8" s="53"/>
      <c r="AB8" s="53" t="s">
        <v>41</v>
      </c>
      <c r="AC8" s="53" t="s">
        <v>41</v>
      </c>
      <c r="AD8" s="53" t="s">
        <v>15</v>
      </c>
      <c r="AE8" s="53">
        <v>20200</v>
      </c>
      <c r="AH8" t="s">
        <v>3084</v>
      </c>
      <c r="AI8" t="s">
        <v>3378</v>
      </c>
    </row>
    <row r="9" spans="2:35" ht="15.75" hidden="1" thickTop="1" x14ac:dyDescent="0.25">
      <c r="B9" s="4"/>
      <c r="C9" s="3"/>
      <c r="E9" s="4" t="s">
        <v>3379</v>
      </c>
      <c r="F9" s="3" t="s">
        <v>3380</v>
      </c>
      <c r="H9" s="4" t="s">
        <v>3381</v>
      </c>
      <c r="I9" s="3" t="s">
        <v>3382</v>
      </c>
      <c r="J9" s="3"/>
      <c r="L9" s="4">
        <v>10197</v>
      </c>
      <c r="M9" s="3" t="s">
        <v>3383</v>
      </c>
      <c r="O9" s="58" t="s">
        <v>3384</v>
      </c>
      <c r="P9" s="53" t="s">
        <v>3385</v>
      </c>
      <c r="Q9" s="58" t="s">
        <v>3360</v>
      </c>
      <c r="S9" s="147">
        <v>10104</v>
      </c>
      <c r="T9" s="148" t="s">
        <v>3115</v>
      </c>
      <c r="U9" s="148" t="s">
        <v>3111</v>
      </c>
      <c r="V9" s="148" t="s">
        <v>3112</v>
      </c>
      <c r="X9" s="53" t="s">
        <v>143</v>
      </c>
      <c r="Y9" s="53" t="s">
        <v>3386</v>
      </c>
      <c r="Z9" s="135">
        <v>70000</v>
      </c>
      <c r="AA9" s="53"/>
      <c r="AB9" s="53" t="s">
        <v>41</v>
      </c>
      <c r="AC9" s="53" t="s">
        <v>41</v>
      </c>
      <c r="AD9" s="53" t="s">
        <v>15</v>
      </c>
      <c r="AE9" s="53">
        <v>20200</v>
      </c>
      <c r="AH9" t="s">
        <v>3085</v>
      </c>
      <c r="AI9" t="s">
        <v>3387</v>
      </c>
    </row>
    <row r="10" spans="2:35" ht="15.75" hidden="1" thickTop="1" x14ac:dyDescent="0.25">
      <c r="B10" s="4"/>
      <c r="C10" s="3"/>
      <c r="E10" s="4" t="s">
        <v>3388</v>
      </c>
      <c r="F10" s="3" t="s">
        <v>3389</v>
      </c>
      <c r="H10" s="4" t="s">
        <v>3390</v>
      </c>
      <c r="I10" s="3" t="s">
        <v>3391</v>
      </c>
      <c r="J10" s="3"/>
      <c r="L10" s="4">
        <v>10200</v>
      </c>
      <c r="M10" s="3" t="s">
        <v>3392</v>
      </c>
      <c r="O10" s="57" t="s">
        <v>3393</v>
      </c>
      <c r="P10" s="54" t="s">
        <v>3394</v>
      </c>
      <c r="Q10" s="57" t="s">
        <v>3360</v>
      </c>
      <c r="S10" s="145">
        <v>10106</v>
      </c>
      <c r="T10" s="146" t="s">
        <v>3116</v>
      </c>
      <c r="U10" s="146" t="s">
        <v>3111</v>
      </c>
      <c r="V10" s="146" t="s">
        <v>3112</v>
      </c>
      <c r="X10" s="53" t="s">
        <v>145</v>
      </c>
      <c r="Y10" s="53" t="s">
        <v>2336</v>
      </c>
      <c r="Z10" s="135">
        <v>70000</v>
      </c>
      <c r="AA10" s="53"/>
      <c r="AB10" s="53" t="s">
        <v>41</v>
      </c>
      <c r="AC10" s="53" t="s">
        <v>41</v>
      </c>
      <c r="AD10" s="53" t="s">
        <v>15</v>
      </c>
      <c r="AE10" s="53">
        <v>20200</v>
      </c>
      <c r="AH10" t="s">
        <v>3087</v>
      </c>
      <c r="AI10" t="s">
        <v>3395</v>
      </c>
    </row>
    <row r="11" spans="2:35" ht="15.75" hidden="1" thickTop="1" x14ac:dyDescent="0.25">
      <c r="B11" s="4"/>
      <c r="C11" s="3"/>
      <c r="E11" s="4" t="s">
        <v>3396</v>
      </c>
      <c r="F11" s="3" t="s">
        <v>3397</v>
      </c>
      <c r="H11" s="4" t="s">
        <v>3398</v>
      </c>
      <c r="I11" s="3" t="s">
        <v>3399</v>
      </c>
      <c r="J11" s="3"/>
      <c r="L11" s="4">
        <v>10210</v>
      </c>
      <c r="M11" s="3" t="s">
        <v>3400</v>
      </c>
      <c r="N11" s="3"/>
      <c r="O11" s="58" t="s">
        <v>3401</v>
      </c>
      <c r="P11" s="53" t="s">
        <v>3402</v>
      </c>
      <c r="Q11" s="58" t="s">
        <v>3360</v>
      </c>
      <c r="S11" s="147">
        <v>10110</v>
      </c>
      <c r="T11" s="148" t="s">
        <v>3117</v>
      </c>
      <c r="U11" s="148" t="s">
        <v>3111</v>
      </c>
      <c r="V11" s="148" t="s">
        <v>3112</v>
      </c>
      <c r="X11" s="53" t="s">
        <v>147</v>
      </c>
      <c r="Y11" s="53" t="s">
        <v>2400</v>
      </c>
      <c r="Z11" s="135">
        <v>70000</v>
      </c>
      <c r="AA11" s="53"/>
      <c r="AB11" s="53" t="s">
        <v>41</v>
      </c>
      <c r="AC11" s="53" t="s">
        <v>41</v>
      </c>
      <c r="AD11" s="53" t="s">
        <v>15</v>
      </c>
      <c r="AE11" s="53">
        <v>20200</v>
      </c>
      <c r="AH11" t="s">
        <v>3088</v>
      </c>
      <c r="AI11" t="s">
        <v>3403</v>
      </c>
    </row>
    <row r="12" spans="2:35" ht="15.75" hidden="1" thickTop="1" x14ac:dyDescent="0.25">
      <c r="B12" s="4"/>
      <c r="C12" s="3"/>
      <c r="E12" s="4" t="s">
        <v>3404</v>
      </c>
      <c r="F12" s="3" t="s">
        <v>3405</v>
      </c>
      <c r="H12" s="4" t="s">
        <v>3406</v>
      </c>
      <c r="I12" s="3" t="s">
        <v>3407</v>
      </c>
      <c r="J12" s="3"/>
      <c r="L12" s="4">
        <v>10220</v>
      </c>
      <c r="M12" s="3" t="s">
        <v>3408</v>
      </c>
      <c r="N12" s="3"/>
      <c r="O12" s="58" t="s">
        <v>3409</v>
      </c>
      <c r="P12" s="53" t="s">
        <v>3410</v>
      </c>
      <c r="Q12" s="58" t="s">
        <v>3360</v>
      </c>
      <c r="S12" s="145">
        <v>10401</v>
      </c>
      <c r="T12" s="146" t="s">
        <v>206</v>
      </c>
      <c r="U12" s="146" t="s">
        <v>3111</v>
      </c>
      <c r="V12" s="146" t="s">
        <v>3112</v>
      </c>
      <c r="X12" s="53" t="s">
        <v>149</v>
      </c>
      <c r="Y12" s="53" t="s">
        <v>2400</v>
      </c>
      <c r="Z12" s="135">
        <v>70000</v>
      </c>
      <c r="AA12" s="53"/>
      <c r="AB12" s="53" t="s">
        <v>41</v>
      </c>
      <c r="AC12" s="53" t="s">
        <v>41</v>
      </c>
      <c r="AD12" s="53" t="s">
        <v>15</v>
      </c>
      <c r="AE12" s="53">
        <v>20200</v>
      </c>
    </row>
    <row r="13" spans="2:35" ht="15.75" hidden="1" thickTop="1" x14ac:dyDescent="0.25">
      <c r="B13" s="4"/>
      <c r="C13" s="3"/>
      <c r="E13" s="4" t="s">
        <v>3411</v>
      </c>
      <c r="F13" s="3" t="s">
        <v>3412</v>
      </c>
      <c r="H13" s="4" t="s">
        <v>3413</v>
      </c>
      <c r="I13" s="3" t="s">
        <v>3414</v>
      </c>
      <c r="L13" s="4">
        <v>10300</v>
      </c>
      <c r="M13" s="3" t="s">
        <v>3415</v>
      </c>
      <c r="N13" s="3"/>
      <c r="O13" s="57" t="s">
        <v>3416</v>
      </c>
      <c r="P13" s="54" t="s">
        <v>3417</v>
      </c>
      <c r="Q13" s="57" t="s">
        <v>3360</v>
      </c>
      <c r="S13" s="147">
        <v>10402</v>
      </c>
      <c r="T13" s="148" t="s">
        <v>3118</v>
      </c>
      <c r="U13" s="148" t="s">
        <v>3111</v>
      </c>
      <c r="V13" s="148" t="s">
        <v>3112</v>
      </c>
      <c r="X13" s="53" t="s">
        <v>151</v>
      </c>
      <c r="Y13" s="53" t="s">
        <v>2398</v>
      </c>
      <c r="Z13" s="135">
        <v>70000</v>
      </c>
      <c r="AA13" s="53"/>
      <c r="AB13" s="53" t="s">
        <v>41</v>
      </c>
      <c r="AC13" s="53" t="s">
        <v>41</v>
      </c>
      <c r="AD13" s="53" t="s">
        <v>15</v>
      </c>
      <c r="AE13" s="53">
        <v>20200</v>
      </c>
      <c r="AH13" t="s">
        <v>3089</v>
      </c>
      <c r="AI13" t="s">
        <v>3418</v>
      </c>
    </row>
    <row r="14" spans="2:35" ht="15.75" hidden="1" thickTop="1" x14ac:dyDescent="0.25">
      <c r="B14" s="4"/>
      <c r="C14" s="3"/>
      <c r="E14" s="4" t="s">
        <v>3419</v>
      </c>
      <c r="F14" s="3" t="s">
        <v>3420</v>
      </c>
      <c r="H14" s="4" t="s">
        <v>3421</v>
      </c>
      <c r="I14" s="3" t="s">
        <v>3422</v>
      </c>
      <c r="L14" s="4">
        <v>10400</v>
      </c>
      <c r="M14" s="3" t="s">
        <v>3423</v>
      </c>
      <c r="N14" s="3"/>
      <c r="O14" s="57" t="s">
        <v>3424</v>
      </c>
      <c r="P14" s="54" t="s">
        <v>3425</v>
      </c>
      <c r="Q14" s="57" t="s">
        <v>3360</v>
      </c>
      <c r="S14" s="145">
        <v>10701</v>
      </c>
      <c r="T14" s="146" t="s">
        <v>3119</v>
      </c>
      <c r="U14" s="146" t="s">
        <v>3111</v>
      </c>
      <c r="V14" s="146" t="s">
        <v>3112</v>
      </c>
      <c r="X14" s="53" t="s">
        <v>140</v>
      </c>
      <c r="Y14" s="53" t="s">
        <v>2376</v>
      </c>
      <c r="Z14" s="135">
        <v>70000</v>
      </c>
      <c r="AA14" s="53"/>
      <c r="AB14" s="53" t="s">
        <v>41</v>
      </c>
      <c r="AC14" s="53" t="s">
        <v>41</v>
      </c>
      <c r="AD14" s="53" t="s">
        <v>15</v>
      </c>
      <c r="AE14" s="53">
        <v>20200</v>
      </c>
      <c r="AH14" t="s">
        <v>3090</v>
      </c>
      <c r="AI14" t="s">
        <v>3426</v>
      </c>
    </row>
    <row r="15" spans="2:35" ht="15.75" hidden="1" thickTop="1" x14ac:dyDescent="0.25">
      <c r="B15" s="4"/>
      <c r="C15" s="3"/>
      <c r="E15" s="4" t="s">
        <v>3427</v>
      </c>
      <c r="F15" s="3" t="s">
        <v>3428</v>
      </c>
      <c r="H15" s="4" t="s">
        <v>3429</v>
      </c>
      <c r="I15" s="3" t="s">
        <v>3430</v>
      </c>
      <c r="L15" s="4">
        <v>10600</v>
      </c>
      <c r="M15" s="3" t="s">
        <v>3431</v>
      </c>
      <c r="N15" s="3"/>
      <c r="O15" s="57" t="s">
        <v>3432</v>
      </c>
      <c r="P15" s="54" t="s">
        <v>3433</v>
      </c>
      <c r="Q15" s="57" t="s">
        <v>3360</v>
      </c>
      <c r="S15" s="147">
        <v>10800</v>
      </c>
      <c r="T15" s="148" t="s">
        <v>3120</v>
      </c>
      <c r="U15" s="148" t="s">
        <v>3111</v>
      </c>
      <c r="V15" s="148" t="s">
        <v>3121</v>
      </c>
      <c r="X15" s="53" t="s">
        <v>3434</v>
      </c>
      <c r="Y15" s="53" t="s">
        <v>2382</v>
      </c>
      <c r="Z15" s="135">
        <v>70000</v>
      </c>
      <c r="AA15" s="53"/>
      <c r="AB15" s="53" t="s">
        <v>41</v>
      </c>
      <c r="AC15" s="53" t="s">
        <v>41</v>
      </c>
      <c r="AD15" s="53" t="s">
        <v>15</v>
      </c>
      <c r="AE15" s="53">
        <v>20200</v>
      </c>
      <c r="AH15" t="s">
        <v>3091</v>
      </c>
      <c r="AI15" t="s">
        <v>3435</v>
      </c>
    </row>
    <row r="16" spans="2:35" ht="15.75" hidden="1" thickTop="1" x14ac:dyDescent="0.25">
      <c r="B16" s="4"/>
      <c r="C16" s="3"/>
      <c r="E16" s="4" t="s">
        <v>3436</v>
      </c>
      <c r="F16" s="3" t="s">
        <v>3437</v>
      </c>
      <c r="H16" s="4" t="s">
        <v>3438</v>
      </c>
      <c r="I16" s="3" t="s">
        <v>3439</v>
      </c>
      <c r="L16" s="4">
        <v>10700</v>
      </c>
      <c r="M16" s="3" t="s">
        <v>3440</v>
      </c>
      <c r="N16" s="3"/>
      <c r="O16" s="58" t="s">
        <v>3441</v>
      </c>
      <c r="P16" s="53" t="s">
        <v>3442</v>
      </c>
      <c r="Q16" s="58" t="s">
        <v>3360</v>
      </c>
      <c r="S16" s="145">
        <v>11100</v>
      </c>
      <c r="T16" s="146" t="s">
        <v>3122</v>
      </c>
      <c r="U16" s="146" t="s">
        <v>3111</v>
      </c>
      <c r="V16" s="146" t="s">
        <v>3112</v>
      </c>
      <c r="X16" s="53" t="s">
        <v>124</v>
      </c>
      <c r="Y16" s="53" t="s">
        <v>2354</v>
      </c>
      <c r="Z16" s="135">
        <v>70000</v>
      </c>
      <c r="AA16" s="53"/>
      <c r="AB16" s="53" t="s">
        <v>41</v>
      </c>
      <c r="AC16" s="53" t="s">
        <v>41</v>
      </c>
      <c r="AD16" s="53" t="s">
        <v>15</v>
      </c>
      <c r="AE16" s="53">
        <v>20200</v>
      </c>
      <c r="AH16" t="s">
        <v>3092</v>
      </c>
      <c r="AI16" t="s">
        <v>3443</v>
      </c>
    </row>
    <row r="17" spans="2:35" ht="15.75" hidden="1" thickTop="1" x14ac:dyDescent="0.25">
      <c r="B17" s="4"/>
      <c r="C17" s="3"/>
      <c r="E17" s="4" t="s">
        <v>3444</v>
      </c>
      <c r="F17" s="3" t="s">
        <v>3445</v>
      </c>
      <c r="H17" s="4" t="s">
        <v>3446</v>
      </c>
      <c r="I17" s="3" t="s">
        <v>3447</v>
      </c>
      <c r="L17" s="4">
        <v>12100</v>
      </c>
      <c r="M17" s="3" t="s">
        <v>3448</v>
      </c>
      <c r="N17" s="3"/>
      <c r="O17" s="57" t="s">
        <v>3449</v>
      </c>
      <c r="P17" s="54" t="s">
        <v>3450</v>
      </c>
      <c r="Q17" s="57" t="s">
        <v>3360</v>
      </c>
      <c r="S17" s="147">
        <v>11103</v>
      </c>
      <c r="T17" s="148" t="s">
        <v>3123</v>
      </c>
      <c r="U17" s="148" t="s">
        <v>3111</v>
      </c>
      <c r="V17" s="148" t="s">
        <v>3112</v>
      </c>
      <c r="X17" s="53" t="s">
        <v>129</v>
      </c>
      <c r="Y17" s="53" t="s">
        <v>2320</v>
      </c>
      <c r="Z17" s="135">
        <v>70000</v>
      </c>
      <c r="AA17" s="53"/>
      <c r="AB17" s="53" t="s">
        <v>41</v>
      </c>
      <c r="AC17" s="53" t="s">
        <v>41</v>
      </c>
      <c r="AD17" s="53" t="s">
        <v>15</v>
      </c>
      <c r="AE17" s="53">
        <v>20200</v>
      </c>
      <c r="AH17" t="s">
        <v>3093</v>
      </c>
      <c r="AI17" t="s">
        <v>3451</v>
      </c>
    </row>
    <row r="18" spans="2:35" ht="15.75" hidden="1" thickTop="1" x14ac:dyDescent="0.25">
      <c r="B18" s="4"/>
      <c r="C18" s="3"/>
      <c r="E18" s="4" t="s">
        <v>3452</v>
      </c>
      <c r="F18" s="3" t="s">
        <v>3453</v>
      </c>
      <c r="H18" s="4" t="s">
        <v>3454</v>
      </c>
      <c r="I18" s="3" t="s">
        <v>3455</v>
      </c>
      <c r="L18" s="4">
        <v>15100</v>
      </c>
      <c r="M18" s="3" t="s">
        <v>1549</v>
      </c>
      <c r="N18" s="3"/>
      <c r="O18" s="57" t="s">
        <v>3456</v>
      </c>
      <c r="P18" s="54" t="s">
        <v>3457</v>
      </c>
      <c r="Q18" s="57" t="s">
        <v>3360</v>
      </c>
      <c r="S18" s="145">
        <v>11104</v>
      </c>
      <c r="T18" s="146" t="s">
        <v>3124</v>
      </c>
      <c r="U18" s="146" t="s">
        <v>3125</v>
      </c>
      <c r="V18" s="146" t="s">
        <v>3112</v>
      </c>
      <c r="X18" s="53" t="s">
        <v>3458</v>
      </c>
      <c r="Y18" s="53" t="s">
        <v>2312</v>
      </c>
      <c r="Z18" s="135">
        <v>70000</v>
      </c>
      <c r="AA18" s="53"/>
      <c r="AB18" s="53" t="s">
        <v>41</v>
      </c>
      <c r="AC18" s="53" t="s">
        <v>41</v>
      </c>
      <c r="AD18" s="53" t="s">
        <v>15</v>
      </c>
      <c r="AE18" s="53">
        <v>20200</v>
      </c>
      <c r="AH18" t="s">
        <v>3094</v>
      </c>
      <c r="AI18" t="s">
        <v>3459</v>
      </c>
    </row>
    <row r="19" spans="2:35" ht="15.75" hidden="1" thickTop="1" x14ac:dyDescent="0.25">
      <c r="B19" s="4"/>
      <c r="C19" s="3"/>
      <c r="E19" s="4" t="s">
        <v>3460</v>
      </c>
      <c r="F19" s="3" t="s">
        <v>3461</v>
      </c>
      <c r="H19" s="4" t="s">
        <v>3462</v>
      </c>
      <c r="I19" s="3" t="s">
        <v>3463</v>
      </c>
      <c r="L19" s="4">
        <v>15200</v>
      </c>
      <c r="M19" s="3" t="s">
        <v>3464</v>
      </c>
      <c r="N19" s="3"/>
      <c r="O19" s="58" t="s">
        <v>3465</v>
      </c>
      <c r="P19" s="53" t="s">
        <v>3466</v>
      </c>
      <c r="Q19" s="58" t="s">
        <v>3360</v>
      </c>
      <c r="S19" s="147">
        <v>11105</v>
      </c>
      <c r="T19" s="148" t="s">
        <v>3126</v>
      </c>
      <c r="U19" s="148" t="s">
        <v>3125</v>
      </c>
      <c r="V19" s="148" t="s">
        <v>3112</v>
      </c>
      <c r="X19" s="53" t="s">
        <v>154</v>
      </c>
      <c r="Y19" s="53" t="s">
        <v>1321</v>
      </c>
      <c r="Z19" s="135">
        <v>70015</v>
      </c>
      <c r="AA19" s="53"/>
      <c r="AB19" s="53" t="s">
        <v>41</v>
      </c>
      <c r="AC19" s="53" t="s">
        <v>41</v>
      </c>
      <c r="AD19" s="53" t="s">
        <v>15</v>
      </c>
      <c r="AE19" s="53">
        <v>20200</v>
      </c>
      <c r="AH19" t="s">
        <v>3095</v>
      </c>
      <c r="AI19" t="s">
        <v>3467</v>
      </c>
    </row>
    <row r="20" spans="2:35" ht="15.75" hidden="1" thickTop="1" x14ac:dyDescent="0.25">
      <c r="B20" s="4"/>
      <c r="C20" s="3"/>
      <c r="E20" s="4" t="s">
        <v>3468</v>
      </c>
      <c r="F20" s="3" t="s">
        <v>34</v>
      </c>
      <c r="H20" s="4" t="s">
        <v>3469</v>
      </c>
      <c r="I20" s="3" t="s">
        <v>3470</v>
      </c>
      <c r="L20" s="4">
        <v>15300</v>
      </c>
      <c r="M20" s="3" t="s">
        <v>3471</v>
      </c>
      <c r="N20" s="3"/>
      <c r="O20" s="58" t="s">
        <v>3472</v>
      </c>
      <c r="P20" s="53" t="s">
        <v>3473</v>
      </c>
      <c r="Q20" s="58" t="s">
        <v>3360</v>
      </c>
      <c r="S20" s="145">
        <v>12100</v>
      </c>
      <c r="T20" s="146" t="s">
        <v>3127</v>
      </c>
      <c r="U20" s="146" t="s">
        <v>3111</v>
      </c>
      <c r="V20" s="146" t="s">
        <v>3112</v>
      </c>
      <c r="X20" s="53" t="s">
        <v>3474</v>
      </c>
      <c r="Y20" s="53" t="s">
        <v>1501</v>
      </c>
      <c r="Z20" s="135">
        <v>86040</v>
      </c>
      <c r="AA20" s="53"/>
      <c r="AB20" s="53" t="s">
        <v>41</v>
      </c>
      <c r="AC20" s="53" t="s">
        <v>41</v>
      </c>
      <c r="AD20" s="53" t="s">
        <v>15</v>
      </c>
      <c r="AE20" s="53">
        <v>20200</v>
      </c>
      <c r="AH20" t="s">
        <v>3096</v>
      </c>
      <c r="AI20" t="s">
        <v>3475</v>
      </c>
    </row>
    <row r="21" spans="2:35" ht="15.75" hidden="1" thickTop="1" x14ac:dyDescent="0.25">
      <c r="B21" s="4"/>
      <c r="C21" s="3"/>
      <c r="E21" s="4" t="s">
        <v>3476</v>
      </c>
      <c r="F21" s="3" t="s">
        <v>3477</v>
      </c>
      <c r="H21" s="4" t="s">
        <v>3478</v>
      </c>
      <c r="I21" s="3" t="s">
        <v>3479</v>
      </c>
      <c r="L21" s="4">
        <v>16100</v>
      </c>
      <c r="M21" s="3" t="s">
        <v>3212</v>
      </c>
      <c r="N21" s="3"/>
      <c r="O21" s="57" t="s">
        <v>3480</v>
      </c>
      <c r="P21" s="54" t="s">
        <v>3481</v>
      </c>
      <c r="Q21" s="57" t="s">
        <v>3360</v>
      </c>
      <c r="S21" s="147">
        <v>12110</v>
      </c>
      <c r="T21" s="148" t="s">
        <v>3128</v>
      </c>
      <c r="U21" s="148" t="s">
        <v>3111</v>
      </c>
      <c r="V21" s="148" t="s">
        <v>3112</v>
      </c>
      <c r="X21" s="53" t="s">
        <v>3482</v>
      </c>
      <c r="Y21" s="212" t="s">
        <v>1503</v>
      </c>
      <c r="Z21" s="211" t="s">
        <v>3483</v>
      </c>
      <c r="AA21" s="53"/>
      <c r="AB21" s="53" t="s">
        <v>41</v>
      </c>
      <c r="AC21" s="53" t="s">
        <v>41</v>
      </c>
      <c r="AD21" s="53" t="s">
        <v>15</v>
      </c>
      <c r="AE21" s="53">
        <v>20200</v>
      </c>
      <c r="AH21" t="s">
        <v>41</v>
      </c>
      <c r="AI21" t="s">
        <v>3484</v>
      </c>
    </row>
    <row r="22" spans="2:35" ht="15.75" hidden="1" thickTop="1" x14ac:dyDescent="0.25">
      <c r="B22" s="4"/>
      <c r="C22" s="3"/>
      <c r="E22" s="4" t="s">
        <v>3485</v>
      </c>
      <c r="F22" s="3" t="s">
        <v>3486</v>
      </c>
      <c r="H22" s="4" t="s">
        <v>3487</v>
      </c>
      <c r="I22" s="3" t="s">
        <v>3488</v>
      </c>
      <c r="L22" s="4">
        <v>16200</v>
      </c>
      <c r="M22" s="3" t="s">
        <v>3224</v>
      </c>
      <c r="N22" s="3"/>
      <c r="O22" s="58" t="s">
        <v>3489</v>
      </c>
      <c r="P22" s="53" t="s">
        <v>3490</v>
      </c>
      <c r="Q22" s="58" t="s">
        <v>3360</v>
      </c>
      <c r="S22" s="145">
        <v>12111</v>
      </c>
      <c r="T22" s="146" t="s">
        <v>3129</v>
      </c>
      <c r="U22" s="146" t="s">
        <v>3111</v>
      </c>
      <c r="V22" s="146" t="s">
        <v>3112</v>
      </c>
      <c r="X22" s="53" t="s">
        <v>3491</v>
      </c>
      <c r="Y22" s="212" t="s">
        <v>1505</v>
      </c>
      <c r="Z22" s="135">
        <v>86000</v>
      </c>
      <c r="AA22" s="53"/>
      <c r="AB22" s="53" t="s">
        <v>41</v>
      </c>
      <c r="AC22" s="53" t="s">
        <v>41</v>
      </c>
      <c r="AD22" s="53" t="s">
        <v>15</v>
      </c>
      <c r="AE22" s="53">
        <v>20200</v>
      </c>
    </row>
    <row r="23" spans="2:35" ht="15.75" hidden="1" thickTop="1" x14ac:dyDescent="0.25">
      <c r="B23" s="4"/>
      <c r="C23" s="3"/>
      <c r="E23" s="4" t="s">
        <v>3492</v>
      </c>
      <c r="F23" s="3" t="s">
        <v>3493</v>
      </c>
      <c r="H23" s="4" t="s">
        <v>3494</v>
      </c>
      <c r="I23" s="3" t="s">
        <v>3495</v>
      </c>
      <c r="L23" s="4">
        <v>16300</v>
      </c>
      <c r="M23" s="3" t="s">
        <v>3496</v>
      </c>
      <c r="N23" s="3"/>
      <c r="O23" s="58" t="s">
        <v>3497</v>
      </c>
      <c r="P23" s="53" t="s">
        <v>3498</v>
      </c>
      <c r="Q23" s="58" t="s">
        <v>3360</v>
      </c>
      <c r="S23" s="147">
        <v>12112</v>
      </c>
      <c r="T23" s="148" t="s">
        <v>3126</v>
      </c>
      <c r="U23" s="148" t="s">
        <v>3111</v>
      </c>
      <c r="V23" s="148" t="s">
        <v>3112</v>
      </c>
      <c r="X23" s="53" t="s">
        <v>3499</v>
      </c>
      <c r="Y23" s="212" t="s">
        <v>1507</v>
      </c>
      <c r="Z23" s="211">
        <v>86040</v>
      </c>
      <c r="AA23" s="53"/>
      <c r="AB23" s="53" t="s">
        <v>41</v>
      </c>
      <c r="AC23" s="53" t="s">
        <v>41</v>
      </c>
      <c r="AD23" s="53" t="s">
        <v>15</v>
      </c>
      <c r="AE23" s="53">
        <v>20200</v>
      </c>
    </row>
    <row r="24" spans="2:35" ht="15.75" hidden="1" thickTop="1" x14ac:dyDescent="0.25">
      <c r="B24" s="4"/>
      <c r="C24" s="3"/>
      <c r="E24" s="4" t="s">
        <v>3500</v>
      </c>
      <c r="F24" s="3" t="s">
        <v>3501</v>
      </c>
      <c r="H24" s="4" t="s">
        <v>3502</v>
      </c>
      <c r="I24" s="3" t="s">
        <v>3503</v>
      </c>
      <c r="L24" s="4">
        <v>16400</v>
      </c>
      <c r="M24" s="3" t="s">
        <v>3504</v>
      </c>
      <c r="N24" s="3"/>
      <c r="O24" s="57" t="s">
        <v>3505</v>
      </c>
      <c r="P24" s="54" t="s">
        <v>3506</v>
      </c>
      <c r="Q24" s="57" t="s">
        <v>3360</v>
      </c>
      <c r="S24" s="145">
        <v>12150</v>
      </c>
      <c r="T24" s="146" t="s">
        <v>3130</v>
      </c>
      <c r="U24" s="146" t="s">
        <v>3111</v>
      </c>
      <c r="V24" s="146" t="s">
        <v>3112</v>
      </c>
      <c r="X24" s="53" t="s">
        <v>3507</v>
      </c>
      <c r="Y24" s="212" t="s">
        <v>1509</v>
      </c>
      <c r="Z24" s="211" t="s">
        <v>3483</v>
      </c>
      <c r="AA24" s="212"/>
      <c r="AB24" s="53" t="s">
        <v>41</v>
      </c>
      <c r="AC24" s="53" t="s">
        <v>41</v>
      </c>
      <c r="AD24" s="53" t="s">
        <v>15</v>
      </c>
      <c r="AE24" s="53">
        <v>20200</v>
      </c>
    </row>
    <row r="25" spans="2:35" ht="15.75" hidden="1" thickTop="1" x14ac:dyDescent="0.25">
      <c r="B25" s="4"/>
      <c r="C25" s="3"/>
      <c r="E25" s="4" t="s">
        <v>3508</v>
      </c>
      <c r="F25" s="3" t="s">
        <v>3509</v>
      </c>
      <c r="H25" s="4" t="s">
        <v>3510</v>
      </c>
      <c r="I25" s="3" t="s">
        <v>3511</v>
      </c>
      <c r="L25" s="4">
        <v>18100</v>
      </c>
      <c r="M25" s="3" t="s">
        <v>3512</v>
      </c>
      <c r="N25" s="3"/>
      <c r="O25" s="57" t="s">
        <v>3513</v>
      </c>
      <c r="P25" s="54" t="s">
        <v>3514</v>
      </c>
      <c r="Q25" s="57" t="s">
        <v>3360</v>
      </c>
      <c r="S25" s="147">
        <v>12160</v>
      </c>
      <c r="T25" s="148" t="s">
        <v>3131</v>
      </c>
      <c r="U25" s="148" t="s">
        <v>3111</v>
      </c>
      <c r="V25" s="148" t="s">
        <v>3112</v>
      </c>
      <c r="X25" s="53" t="s">
        <v>3515</v>
      </c>
      <c r="Y25" s="212" t="s">
        <v>1511</v>
      </c>
      <c r="Z25" s="211">
        <v>86000</v>
      </c>
      <c r="AA25" s="212"/>
      <c r="AB25" s="53" t="s">
        <v>41</v>
      </c>
      <c r="AC25" s="53" t="s">
        <v>41</v>
      </c>
      <c r="AD25" s="53" t="s">
        <v>15</v>
      </c>
      <c r="AE25" s="53">
        <v>20200</v>
      </c>
    </row>
    <row r="26" spans="2:35" ht="15.75" hidden="1" thickTop="1" x14ac:dyDescent="0.25">
      <c r="B26" s="4"/>
      <c r="C26" s="3"/>
      <c r="E26" s="4" t="s">
        <v>3516</v>
      </c>
      <c r="F26" s="3" t="s">
        <v>3517</v>
      </c>
      <c r="H26" s="4" t="s">
        <v>3518</v>
      </c>
      <c r="I26" s="3" t="s">
        <v>3519</v>
      </c>
      <c r="L26" s="4">
        <v>18200</v>
      </c>
      <c r="M26" s="3" t="s">
        <v>3520</v>
      </c>
      <c r="N26" s="3"/>
      <c r="O26" s="58" t="s">
        <v>3521</v>
      </c>
      <c r="P26" s="53" t="s">
        <v>3522</v>
      </c>
      <c r="Q26" s="58" t="s">
        <v>3360</v>
      </c>
      <c r="S26" s="145">
        <v>12200</v>
      </c>
      <c r="T26" s="146" t="s">
        <v>173</v>
      </c>
      <c r="U26" s="146" t="s">
        <v>3111</v>
      </c>
      <c r="V26" s="146" t="s">
        <v>3112</v>
      </c>
      <c r="X26" s="53" t="s">
        <v>3523</v>
      </c>
      <c r="Y26" s="212" t="s">
        <v>1513</v>
      </c>
      <c r="Z26" s="211" t="s">
        <v>3483</v>
      </c>
      <c r="AA26" s="212"/>
      <c r="AB26" s="53" t="s">
        <v>41</v>
      </c>
      <c r="AC26" s="53" t="s">
        <v>41</v>
      </c>
      <c r="AD26" s="53" t="s">
        <v>15</v>
      </c>
      <c r="AE26" s="53">
        <v>20200</v>
      </c>
    </row>
    <row r="27" spans="2:35" ht="15.75" hidden="1" thickTop="1" x14ac:dyDescent="0.25">
      <c r="B27" s="4"/>
      <c r="C27" s="3"/>
      <c r="E27" s="4" t="s">
        <v>3524</v>
      </c>
      <c r="F27" s="3" t="s">
        <v>3525</v>
      </c>
      <c r="H27" s="4" t="s">
        <v>3526</v>
      </c>
      <c r="I27" s="3" t="s">
        <v>3527</v>
      </c>
      <c r="L27" s="4">
        <v>19200</v>
      </c>
      <c r="M27" s="3" t="s">
        <v>3528</v>
      </c>
      <c r="N27" s="3"/>
      <c r="O27" s="57" t="s">
        <v>3529</v>
      </c>
      <c r="P27" s="54" t="s">
        <v>3530</v>
      </c>
      <c r="Q27" s="57" t="s">
        <v>3531</v>
      </c>
      <c r="S27" s="147">
        <v>12700</v>
      </c>
      <c r="T27" s="148" t="s">
        <v>3132</v>
      </c>
      <c r="U27" s="148" t="s">
        <v>3111</v>
      </c>
      <c r="V27" s="148" t="s">
        <v>3112</v>
      </c>
      <c r="X27" s="53" t="s">
        <v>3532</v>
      </c>
      <c r="Y27" s="53" t="s">
        <v>1515</v>
      </c>
      <c r="Z27" s="135">
        <v>86000</v>
      </c>
      <c r="AA27" s="53"/>
      <c r="AB27" s="53" t="s">
        <v>41</v>
      </c>
      <c r="AC27" s="53" t="s">
        <v>41</v>
      </c>
      <c r="AD27" s="53" t="s">
        <v>15</v>
      </c>
      <c r="AE27" s="53">
        <v>20200</v>
      </c>
    </row>
    <row r="28" spans="2:35" ht="15.75" hidden="1" thickTop="1" x14ac:dyDescent="0.25">
      <c r="B28" s="4"/>
      <c r="C28" s="3"/>
      <c r="E28" s="4" t="s">
        <v>3533</v>
      </c>
      <c r="F28" s="3" t="s">
        <v>3534</v>
      </c>
      <c r="H28" s="4" t="s">
        <v>3535</v>
      </c>
      <c r="I28" s="3" t="s">
        <v>3536</v>
      </c>
      <c r="L28" s="4">
        <v>19300</v>
      </c>
      <c r="M28" s="3" t="s">
        <v>3537</v>
      </c>
      <c r="N28" s="3"/>
      <c r="O28" s="58" t="s">
        <v>3538</v>
      </c>
      <c r="P28" s="53" t="s">
        <v>3539</v>
      </c>
      <c r="Q28" s="58" t="s">
        <v>3531</v>
      </c>
      <c r="S28" s="145">
        <v>13000</v>
      </c>
      <c r="T28" s="146" t="s">
        <v>3133</v>
      </c>
      <c r="U28" s="146" t="s">
        <v>3111</v>
      </c>
      <c r="V28" s="146" t="s">
        <v>3112</v>
      </c>
      <c r="X28" s="53" t="s">
        <v>3540</v>
      </c>
      <c r="Y28" s="53" t="s">
        <v>1517</v>
      </c>
      <c r="Z28" s="135">
        <v>86040</v>
      </c>
      <c r="AA28" s="53"/>
      <c r="AB28" s="53" t="s">
        <v>41</v>
      </c>
      <c r="AC28" s="53" t="s">
        <v>41</v>
      </c>
      <c r="AD28" s="53" t="s">
        <v>15</v>
      </c>
      <c r="AE28" s="53">
        <v>20200</v>
      </c>
    </row>
    <row r="29" spans="2:35" ht="15.75" hidden="1" thickTop="1" x14ac:dyDescent="0.25">
      <c r="B29" s="4"/>
      <c r="C29" s="3"/>
      <c r="E29" s="4" t="s">
        <v>3541</v>
      </c>
      <c r="F29" s="3" t="s">
        <v>3542</v>
      </c>
      <c r="H29" s="4" t="s">
        <v>3543</v>
      </c>
      <c r="I29" s="3" t="s">
        <v>3544</v>
      </c>
      <c r="L29" s="4">
        <v>20100</v>
      </c>
      <c r="M29" s="3" t="s">
        <v>3545</v>
      </c>
      <c r="N29" s="3"/>
      <c r="O29" s="57" t="s">
        <v>3546</v>
      </c>
      <c r="P29" s="54" t="s">
        <v>3547</v>
      </c>
      <c r="Q29" s="57" t="s">
        <v>3531</v>
      </c>
      <c r="S29" s="147">
        <v>13900</v>
      </c>
      <c r="T29" s="148" t="s">
        <v>3134</v>
      </c>
      <c r="U29" s="148" t="s">
        <v>3111</v>
      </c>
      <c r="V29" s="148" t="s">
        <v>3112</v>
      </c>
      <c r="X29" s="53" t="s">
        <v>3548</v>
      </c>
      <c r="Y29" s="53" t="s">
        <v>1561</v>
      </c>
      <c r="Z29" s="135">
        <v>82401</v>
      </c>
      <c r="AA29" s="53"/>
      <c r="AB29" s="53" t="s">
        <v>41</v>
      </c>
      <c r="AC29" s="53" t="s">
        <v>41</v>
      </c>
      <c r="AD29" s="53" t="s">
        <v>15</v>
      </c>
      <c r="AE29" s="53">
        <v>20200</v>
      </c>
    </row>
    <row r="30" spans="2:35" ht="15.75" hidden="1" thickTop="1" x14ac:dyDescent="0.25">
      <c r="B30" s="4"/>
      <c r="C30" s="3"/>
      <c r="E30" s="4" t="s">
        <v>3549</v>
      </c>
      <c r="F30" s="3" t="s">
        <v>3550</v>
      </c>
      <c r="H30" s="4" t="s">
        <v>3551</v>
      </c>
      <c r="I30" s="3" t="s">
        <v>3552</v>
      </c>
      <c r="L30" s="4">
        <v>20200</v>
      </c>
      <c r="M30" s="3" t="s">
        <v>3553</v>
      </c>
      <c r="N30" s="3"/>
      <c r="O30" s="57" t="s">
        <v>3554</v>
      </c>
      <c r="P30" s="54" t="s">
        <v>3555</v>
      </c>
      <c r="Q30" s="57" t="s">
        <v>3531</v>
      </c>
      <c r="S30" s="145">
        <v>14000</v>
      </c>
      <c r="T30" s="146" t="s">
        <v>3135</v>
      </c>
      <c r="U30" s="146" t="s">
        <v>3111</v>
      </c>
      <c r="V30" s="146" t="s">
        <v>3112</v>
      </c>
      <c r="X30" s="53" t="s">
        <v>99</v>
      </c>
      <c r="Y30" s="53" t="s">
        <v>315</v>
      </c>
      <c r="Z30" s="135">
        <v>90900</v>
      </c>
      <c r="AA30" s="53"/>
      <c r="AB30" s="53" t="s">
        <v>41</v>
      </c>
      <c r="AC30" s="53" t="s">
        <v>41</v>
      </c>
      <c r="AD30" s="53" t="s">
        <v>15</v>
      </c>
      <c r="AE30" s="53">
        <v>20200</v>
      </c>
    </row>
    <row r="31" spans="2:35" ht="15.75" hidden="1" thickTop="1" x14ac:dyDescent="0.25">
      <c r="B31" s="4"/>
      <c r="C31" s="3"/>
      <c r="E31" s="4" t="s">
        <v>3556</v>
      </c>
      <c r="F31" s="3" t="s">
        <v>3557</v>
      </c>
      <c r="H31" s="4" t="s">
        <v>3558</v>
      </c>
      <c r="I31" s="3" t="s">
        <v>3559</v>
      </c>
      <c r="L31" s="4">
        <v>20300</v>
      </c>
      <c r="M31" s="3" t="s">
        <v>3560</v>
      </c>
      <c r="N31" s="3"/>
      <c r="O31" s="58" t="s">
        <v>3561</v>
      </c>
      <c r="P31" s="53" t="s">
        <v>3562</v>
      </c>
      <c r="Q31" s="58" t="s">
        <v>3531</v>
      </c>
      <c r="S31" s="147">
        <v>14500</v>
      </c>
      <c r="T31" s="148" t="s">
        <v>3136</v>
      </c>
      <c r="U31" s="148" t="s">
        <v>3111</v>
      </c>
      <c r="V31" s="148" t="s">
        <v>3112</v>
      </c>
      <c r="X31" s="53" t="s">
        <v>3563</v>
      </c>
      <c r="Y31" s="53" t="s">
        <v>946</v>
      </c>
      <c r="Z31" s="135">
        <v>82350</v>
      </c>
      <c r="AA31" s="53"/>
      <c r="AB31" s="53" t="s">
        <v>41</v>
      </c>
      <c r="AC31" s="53" t="s">
        <v>41</v>
      </c>
      <c r="AD31" s="53" t="s">
        <v>15</v>
      </c>
      <c r="AE31" s="53">
        <v>20200</v>
      </c>
    </row>
    <row r="32" spans="2:35" ht="15.75" hidden="1" thickTop="1" x14ac:dyDescent="0.25">
      <c r="B32" s="4"/>
      <c r="C32" s="3"/>
      <c r="E32" s="4" t="s">
        <v>3564</v>
      </c>
      <c r="F32" s="3" t="s">
        <v>3565</v>
      </c>
      <c r="H32" s="4" t="s">
        <v>3566</v>
      </c>
      <c r="I32" s="3" t="s">
        <v>3567</v>
      </c>
      <c r="L32" s="4">
        <v>30100</v>
      </c>
      <c r="M32" s="3" t="s">
        <v>3568</v>
      </c>
      <c r="N32" s="3"/>
      <c r="O32" s="57" t="s">
        <v>3569</v>
      </c>
      <c r="P32" s="54" t="s">
        <v>3570</v>
      </c>
      <c r="Q32" s="57" t="s">
        <v>3531</v>
      </c>
      <c r="S32" s="145">
        <v>14600</v>
      </c>
      <c r="T32" s="146" t="s">
        <v>3137</v>
      </c>
      <c r="U32" s="146" t="s">
        <v>3111</v>
      </c>
      <c r="V32" s="146" t="s">
        <v>3112</v>
      </c>
      <c r="X32" s="53" t="s">
        <v>3571</v>
      </c>
      <c r="Y32" s="53" t="s">
        <v>2513</v>
      </c>
      <c r="Z32" s="135">
        <v>90450</v>
      </c>
      <c r="AA32" s="53"/>
      <c r="AB32" s="53" t="s">
        <v>41</v>
      </c>
      <c r="AC32" s="53" t="s">
        <v>41</v>
      </c>
      <c r="AD32" s="53" t="s">
        <v>15</v>
      </c>
      <c r="AE32" s="53">
        <v>20200</v>
      </c>
    </row>
    <row r="33" spans="2:31" ht="15.75" hidden="1" thickTop="1" x14ac:dyDescent="0.25">
      <c r="B33" s="4"/>
      <c r="C33" s="3"/>
      <c r="E33" s="4" t="s">
        <v>3572</v>
      </c>
      <c r="F33" s="3" t="s">
        <v>3573</v>
      </c>
      <c r="H33" s="4" t="s">
        <v>3574</v>
      </c>
      <c r="I33" s="3" t="s">
        <v>3575</v>
      </c>
      <c r="L33" s="4">
        <v>30200</v>
      </c>
      <c r="M33" s="3" t="s">
        <v>3576</v>
      </c>
      <c r="N33" s="3"/>
      <c r="O33" s="58" t="s">
        <v>3577</v>
      </c>
      <c r="P33" s="53" t="s">
        <v>3578</v>
      </c>
      <c r="Q33" s="58" t="s">
        <v>3531</v>
      </c>
      <c r="S33" s="147">
        <v>14700</v>
      </c>
      <c r="T33" s="148" t="s">
        <v>3138</v>
      </c>
      <c r="U33" s="148" t="s">
        <v>3111</v>
      </c>
      <c r="V33" s="148" t="s">
        <v>3112</v>
      </c>
      <c r="X33" s="53" t="s">
        <v>3579</v>
      </c>
      <c r="Y33" s="53" t="s">
        <v>2670</v>
      </c>
      <c r="Z33" s="135">
        <v>82401</v>
      </c>
      <c r="AA33" s="53"/>
      <c r="AB33" s="53" t="s">
        <v>41</v>
      </c>
      <c r="AC33" s="53" t="s">
        <v>41</v>
      </c>
      <c r="AD33" s="53" t="s">
        <v>15</v>
      </c>
      <c r="AE33" s="53">
        <v>20200</v>
      </c>
    </row>
    <row r="34" spans="2:31" ht="15.75" hidden="1" thickTop="1" x14ac:dyDescent="0.25">
      <c r="B34" s="4"/>
      <c r="C34" s="3"/>
      <c r="E34" s="4" t="s">
        <v>3580</v>
      </c>
      <c r="F34" s="3" t="s">
        <v>3581</v>
      </c>
      <c r="H34" s="4" t="s">
        <v>3582</v>
      </c>
      <c r="I34" s="3" t="s">
        <v>3583</v>
      </c>
      <c r="L34" s="4">
        <v>40100</v>
      </c>
      <c r="M34" s="3" t="s">
        <v>3584</v>
      </c>
      <c r="N34" s="3"/>
      <c r="O34" s="57" t="s">
        <v>3585</v>
      </c>
      <c r="P34" s="54" t="s">
        <v>3586</v>
      </c>
      <c r="Q34" s="57" t="s">
        <v>3531</v>
      </c>
      <c r="S34" s="145">
        <v>14800</v>
      </c>
      <c r="T34" s="146" t="s">
        <v>3139</v>
      </c>
      <c r="U34" s="146" t="s">
        <v>3111</v>
      </c>
      <c r="V34" s="146" t="s">
        <v>3112</v>
      </c>
      <c r="X34" s="53" t="s">
        <v>3587</v>
      </c>
      <c r="Y34" s="53" t="s">
        <v>904</v>
      </c>
      <c r="Z34" s="135">
        <v>82030</v>
      </c>
      <c r="AA34" s="53"/>
      <c r="AB34" s="53" t="s">
        <v>41</v>
      </c>
      <c r="AC34" s="53" t="s">
        <v>41</v>
      </c>
      <c r="AD34" s="53" t="s">
        <v>15</v>
      </c>
      <c r="AE34" s="53">
        <v>20200</v>
      </c>
    </row>
    <row r="35" spans="2:31" ht="15.75" hidden="1" thickTop="1" x14ac:dyDescent="0.25">
      <c r="B35" s="4"/>
      <c r="C35" s="3"/>
      <c r="E35" s="4" t="s">
        <v>3588</v>
      </c>
      <c r="F35" s="3" t="s">
        <v>3589</v>
      </c>
      <c r="H35" s="4" t="s">
        <v>3590</v>
      </c>
      <c r="I35" s="3" t="s">
        <v>3591</v>
      </c>
      <c r="L35" s="4">
        <v>40200</v>
      </c>
      <c r="M35" s="3" t="s">
        <v>3592</v>
      </c>
      <c r="N35" s="3"/>
      <c r="O35" s="57" t="s">
        <v>3593</v>
      </c>
      <c r="P35" s="54" t="s">
        <v>3594</v>
      </c>
      <c r="Q35" s="57" t="s">
        <v>3531</v>
      </c>
      <c r="S35" s="147">
        <v>15001</v>
      </c>
      <c r="T35" s="148" t="s">
        <v>3140</v>
      </c>
      <c r="U35" s="148" t="s">
        <v>3111</v>
      </c>
      <c r="V35" s="148" t="s">
        <v>3112</v>
      </c>
      <c r="X35" s="53" t="s">
        <v>102</v>
      </c>
      <c r="Y35" s="53" t="s">
        <v>2555</v>
      </c>
      <c r="Z35" s="135">
        <v>85180</v>
      </c>
      <c r="AA35" s="53"/>
      <c r="AB35" s="53" t="s">
        <v>41</v>
      </c>
      <c r="AC35" s="53" t="s">
        <v>41</v>
      </c>
      <c r="AD35" s="53" t="s">
        <v>15</v>
      </c>
      <c r="AE35" s="53">
        <v>20200</v>
      </c>
    </row>
    <row r="36" spans="2:31" ht="15.75" hidden="1" thickTop="1" x14ac:dyDescent="0.25">
      <c r="B36" s="4"/>
      <c r="C36" s="3"/>
      <c r="E36" s="4" t="s">
        <v>3595</v>
      </c>
      <c r="F36" s="3" t="s">
        <v>3596</v>
      </c>
      <c r="H36" s="4" t="s">
        <v>3597</v>
      </c>
      <c r="I36" s="3" t="s">
        <v>3598</v>
      </c>
      <c r="L36" s="4">
        <v>40300</v>
      </c>
      <c r="M36" s="3" t="s">
        <v>198</v>
      </c>
      <c r="N36" s="3"/>
      <c r="O36" s="57" t="s">
        <v>3599</v>
      </c>
      <c r="P36" s="54" t="s">
        <v>3600</v>
      </c>
      <c r="Q36" s="57" t="s">
        <v>3531</v>
      </c>
      <c r="S36" s="145">
        <v>15002</v>
      </c>
      <c r="T36" s="146" t="s">
        <v>3141</v>
      </c>
      <c r="U36" s="146" t="s">
        <v>3111</v>
      </c>
      <c r="V36" s="146" t="s">
        <v>3112</v>
      </c>
      <c r="X36" s="53" t="s">
        <v>3601</v>
      </c>
      <c r="Y36" s="53" t="s">
        <v>2555</v>
      </c>
      <c r="Z36" s="135">
        <v>85180</v>
      </c>
      <c r="AA36" s="53"/>
      <c r="AB36" s="53" t="s">
        <v>41</v>
      </c>
      <c r="AC36" s="53" t="s">
        <v>41</v>
      </c>
      <c r="AD36" s="53" t="s">
        <v>15</v>
      </c>
      <c r="AE36" s="53">
        <v>20200</v>
      </c>
    </row>
    <row r="37" spans="2:31" ht="15.75" hidden="1" thickTop="1" x14ac:dyDescent="0.25">
      <c r="B37" s="4"/>
      <c r="C37" s="3"/>
      <c r="E37" s="4" t="s">
        <v>3602</v>
      </c>
      <c r="F37" s="3" t="s">
        <v>3603</v>
      </c>
      <c r="H37" s="4" t="s">
        <v>3604</v>
      </c>
      <c r="I37" s="3" t="s">
        <v>3605</v>
      </c>
      <c r="L37" s="4">
        <v>40400</v>
      </c>
      <c r="M37" s="3" t="s">
        <v>3606</v>
      </c>
      <c r="N37" s="3"/>
      <c r="O37" s="57" t="s">
        <v>3607</v>
      </c>
      <c r="P37" s="54" t="s">
        <v>3608</v>
      </c>
      <c r="Q37" s="57" t="s">
        <v>3531</v>
      </c>
      <c r="S37" s="147">
        <v>15010</v>
      </c>
      <c r="T37" s="148" t="s">
        <v>3142</v>
      </c>
      <c r="U37" s="148" t="s">
        <v>3111</v>
      </c>
      <c r="V37" s="148" t="s">
        <v>3112</v>
      </c>
      <c r="X37" s="53" t="s">
        <v>3609</v>
      </c>
      <c r="Y37" s="53" t="s">
        <v>2555</v>
      </c>
      <c r="Z37" s="135">
        <v>85180</v>
      </c>
      <c r="AA37" s="53"/>
      <c r="AB37" s="53" t="s">
        <v>41</v>
      </c>
      <c r="AC37" s="53" t="s">
        <v>41</v>
      </c>
      <c r="AD37" s="53" t="s">
        <v>15</v>
      </c>
      <c r="AE37" s="53">
        <v>20200</v>
      </c>
    </row>
    <row r="38" spans="2:31" ht="15.75" hidden="1" thickTop="1" x14ac:dyDescent="0.25">
      <c r="B38" s="4"/>
      <c r="C38" s="3"/>
      <c r="E38" s="4" t="s">
        <v>3610</v>
      </c>
      <c r="F38" s="3" t="s">
        <v>3611</v>
      </c>
      <c r="H38" s="4" t="s">
        <v>3612</v>
      </c>
      <c r="I38" s="3" t="s">
        <v>3613</v>
      </c>
      <c r="L38" s="4">
        <v>40500</v>
      </c>
      <c r="M38" s="3" t="s">
        <v>3614</v>
      </c>
      <c r="N38" s="3"/>
      <c r="O38" s="58" t="s">
        <v>3615</v>
      </c>
      <c r="P38" s="53" t="s">
        <v>3616</v>
      </c>
      <c r="Q38" s="58" t="s">
        <v>3531</v>
      </c>
      <c r="S38" s="145">
        <v>15015</v>
      </c>
      <c r="T38" s="146" t="s">
        <v>3143</v>
      </c>
      <c r="U38" s="146" t="s">
        <v>3111</v>
      </c>
      <c r="V38" s="146" t="s">
        <v>3112</v>
      </c>
      <c r="X38" s="53" t="s">
        <v>3617</v>
      </c>
      <c r="Y38" s="53" t="s">
        <v>2469</v>
      </c>
      <c r="Z38" s="135">
        <v>89500</v>
      </c>
      <c r="AA38" s="53"/>
      <c r="AB38" s="53" t="s">
        <v>41</v>
      </c>
      <c r="AC38" s="53" t="s">
        <v>41</v>
      </c>
      <c r="AD38" s="53" t="s">
        <v>15</v>
      </c>
      <c r="AE38" s="53">
        <v>20200</v>
      </c>
    </row>
    <row r="39" spans="2:31" ht="15.75" hidden="1" thickTop="1" x14ac:dyDescent="0.25">
      <c r="B39" s="4"/>
      <c r="C39" s="3"/>
      <c r="E39" s="4" t="s">
        <v>3618</v>
      </c>
      <c r="F39" s="3" t="s">
        <v>3619</v>
      </c>
      <c r="H39" s="4" t="s">
        <v>3620</v>
      </c>
      <c r="I39" s="3" t="s">
        <v>3621</v>
      </c>
      <c r="L39" s="4">
        <v>40600</v>
      </c>
      <c r="M39" s="3" t="s">
        <v>3622</v>
      </c>
      <c r="N39" s="3"/>
      <c r="O39" s="58" t="s">
        <v>3623</v>
      </c>
      <c r="P39" s="53" t="s">
        <v>3624</v>
      </c>
      <c r="Q39" s="58" t="s">
        <v>3531</v>
      </c>
      <c r="S39" s="147">
        <v>15020</v>
      </c>
      <c r="T39" s="148" t="s">
        <v>3144</v>
      </c>
      <c r="U39" s="148" t="s">
        <v>3111</v>
      </c>
      <c r="V39" s="148" t="s">
        <v>3112</v>
      </c>
      <c r="X39" s="53" t="s">
        <v>3625</v>
      </c>
      <c r="Y39" s="53" t="s">
        <v>1569</v>
      </c>
      <c r="Z39" s="135">
        <v>90100</v>
      </c>
      <c r="AA39" s="53"/>
      <c r="AB39" s="53" t="s">
        <v>41</v>
      </c>
      <c r="AC39" s="53" t="s">
        <v>41</v>
      </c>
      <c r="AD39" s="53" t="s">
        <v>15</v>
      </c>
      <c r="AE39" s="53">
        <v>20200</v>
      </c>
    </row>
    <row r="40" spans="2:31" ht="15.75" hidden="1" thickTop="1" x14ac:dyDescent="0.25">
      <c r="B40" s="4"/>
      <c r="C40" s="3"/>
      <c r="E40" s="4" t="s">
        <v>3626</v>
      </c>
      <c r="F40" s="3" t="s">
        <v>3627</v>
      </c>
      <c r="H40" s="4" t="s">
        <v>3628</v>
      </c>
      <c r="I40" s="3" t="s">
        <v>3629</v>
      </c>
      <c r="L40" s="4">
        <v>90110</v>
      </c>
      <c r="M40" s="3" t="s">
        <v>3630</v>
      </c>
      <c r="N40" s="3"/>
      <c r="O40" s="58" t="s">
        <v>3631</v>
      </c>
      <c r="P40" s="53" t="s">
        <v>3632</v>
      </c>
      <c r="Q40" s="58" t="s">
        <v>3531</v>
      </c>
      <c r="S40" s="145">
        <v>15030</v>
      </c>
      <c r="T40" s="146" t="s">
        <v>3145</v>
      </c>
      <c r="U40" s="146" t="s">
        <v>3111</v>
      </c>
      <c r="V40" s="146" t="s">
        <v>3112</v>
      </c>
      <c r="X40" s="53" t="s">
        <v>119</v>
      </c>
      <c r="Y40" s="53" t="s">
        <v>2293</v>
      </c>
      <c r="Z40" s="135">
        <v>81030</v>
      </c>
      <c r="AA40" s="53"/>
      <c r="AB40" s="53" t="s">
        <v>41</v>
      </c>
      <c r="AC40" s="53" t="s">
        <v>41</v>
      </c>
      <c r="AD40" s="53" t="s">
        <v>15</v>
      </c>
      <c r="AE40" s="53">
        <v>20200</v>
      </c>
    </row>
    <row r="41" spans="2:31" ht="15.75" hidden="1" thickTop="1" x14ac:dyDescent="0.25">
      <c r="B41" s="4"/>
      <c r="C41" s="3"/>
      <c r="E41" s="4" t="s">
        <v>3633</v>
      </c>
      <c r="F41" s="3" t="s">
        <v>3634</v>
      </c>
      <c r="H41" s="4" t="s">
        <v>3635</v>
      </c>
      <c r="I41" s="3" t="s">
        <v>3636</v>
      </c>
      <c r="O41" s="58" t="s">
        <v>15</v>
      </c>
      <c r="P41" s="53" t="s">
        <v>3637</v>
      </c>
      <c r="Q41" s="58" t="s">
        <v>3531</v>
      </c>
      <c r="S41" s="147">
        <v>15500</v>
      </c>
      <c r="T41" s="148" t="s">
        <v>3146</v>
      </c>
      <c r="U41" s="148" t="s">
        <v>3111</v>
      </c>
      <c r="V41" s="148" t="s">
        <v>3112</v>
      </c>
      <c r="X41" s="53" t="s">
        <v>3638</v>
      </c>
      <c r="Y41" s="53" t="s">
        <v>253</v>
      </c>
      <c r="Z41" s="135">
        <v>82100</v>
      </c>
      <c r="AA41" s="53"/>
      <c r="AB41" s="53" t="s">
        <v>41</v>
      </c>
      <c r="AC41" s="53" t="s">
        <v>41</v>
      </c>
      <c r="AD41" s="53" t="s">
        <v>15</v>
      </c>
      <c r="AE41" s="53">
        <v>20200</v>
      </c>
    </row>
    <row r="42" spans="2:31" ht="15.75" hidden="1" thickTop="1" x14ac:dyDescent="0.25">
      <c r="B42" s="4"/>
      <c r="C42" s="3"/>
      <c r="E42" s="4" t="s">
        <v>3639</v>
      </c>
      <c r="F42" s="3" t="s">
        <v>3640</v>
      </c>
      <c r="H42" s="4" t="s">
        <v>3641</v>
      </c>
      <c r="I42" s="3" t="s">
        <v>3642</v>
      </c>
      <c r="O42" s="57" t="s">
        <v>3643</v>
      </c>
      <c r="P42" s="54" t="s">
        <v>3644</v>
      </c>
      <c r="Q42" s="57" t="s">
        <v>3531</v>
      </c>
      <c r="S42" s="145">
        <v>16010</v>
      </c>
      <c r="T42" s="146" t="s">
        <v>3147</v>
      </c>
      <c r="U42" s="146" t="s">
        <v>3111</v>
      </c>
      <c r="V42" s="146" t="s">
        <v>3112</v>
      </c>
      <c r="X42" s="53" t="s">
        <v>3645</v>
      </c>
      <c r="Y42" s="53" t="s">
        <v>251</v>
      </c>
      <c r="Z42" s="135">
        <v>81010</v>
      </c>
      <c r="AA42" s="53"/>
      <c r="AB42" s="53" t="s">
        <v>41</v>
      </c>
      <c r="AC42" s="53" t="s">
        <v>41</v>
      </c>
      <c r="AD42" s="53" t="s">
        <v>15</v>
      </c>
      <c r="AE42" s="53">
        <v>20200</v>
      </c>
    </row>
    <row r="43" spans="2:31" ht="15.75" hidden="1" thickTop="1" x14ac:dyDescent="0.25">
      <c r="B43" s="4"/>
      <c r="C43" s="3"/>
      <c r="E43" s="4" t="s">
        <v>3646</v>
      </c>
      <c r="F43" s="3" t="s">
        <v>3647</v>
      </c>
      <c r="H43" s="4" t="s">
        <v>3648</v>
      </c>
      <c r="I43" s="3" t="s">
        <v>3649</v>
      </c>
      <c r="O43" s="58" t="s">
        <v>3650</v>
      </c>
      <c r="P43" s="53" t="s">
        <v>3651</v>
      </c>
      <c r="Q43" s="58" t="s">
        <v>3531</v>
      </c>
      <c r="S43" s="147">
        <v>16011</v>
      </c>
      <c r="T43" s="148" t="s">
        <v>3148</v>
      </c>
      <c r="U43" s="148" t="s">
        <v>3125</v>
      </c>
      <c r="V43" s="148" t="s">
        <v>3112</v>
      </c>
      <c r="X43" s="53" t="s">
        <v>3652</v>
      </c>
      <c r="Y43" s="53" t="s">
        <v>2664</v>
      </c>
      <c r="Z43" s="135">
        <v>89400</v>
      </c>
      <c r="AA43" s="53"/>
      <c r="AB43" s="53" t="s">
        <v>41</v>
      </c>
      <c r="AC43" s="53" t="s">
        <v>41</v>
      </c>
      <c r="AD43" s="53" t="s">
        <v>15</v>
      </c>
      <c r="AE43" s="53">
        <v>20200</v>
      </c>
    </row>
    <row r="44" spans="2:31" ht="15.75" hidden="1" thickTop="1" x14ac:dyDescent="0.25">
      <c r="B44" s="4"/>
      <c r="C44" s="3"/>
      <c r="E44" s="4" t="s">
        <v>3653</v>
      </c>
      <c r="F44" s="3" t="s">
        <v>3654</v>
      </c>
      <c r="H44" s="4" t="s">
        <v>3655</v>
      </c>
      <c r="I44" s="3" t="s">
        <v>3656</v>
      </c>
      <c r="O44" s="58" t="s">
        <v>3657</v>
      </c>
      <c r="P44" s="53" t="s">
        <v>3658</v>
      </c>
      <c r="Q44" s="58" t="s">
        <v>3531</v>
      </c>
      <c r="S44" s="145">
        <v>16020</v>
      </c>
      <c r="T44" s="146" t="s">
        <v>3149</v>
      </c>
      <c r="U44" s="146" t="s">
        <v>3111</v>
      </c>
      <c r="V44" s="146" t="s">
        <v>3112</v>
      </c>
      <c r="X44" s="53" t="s">
        <v>3659</v>
      </c>
      <c r="Y44" s="53" t="s">
        <v>2575</v>
      </c>
      <c r="Z44" s="135">
        <v>89000</v>
      </c>
      <c r="AA44" s="53"/>
      <c r="AB44" s="53" t="s">
        <v>41</v>
      </c>
      <c r="AC44" s="53" t="s">
        <v>41</v>
      </c>
      <c r="AD44" s="53" t="s">
        <v>15</v>
      </c>
      <c r="AE44" s="53">
        <v>20200</v>
      </c>
    </row>
    <row r="45" spans="2:31" ht="15.75" hidden="1" thickTop="1" x14ac:dyDescent="0.25">
      <c r="B45" s="4"/>
      <c r="C45" s="3"/>
      <c r="E45" s="4" t="s">
        <v>3660</v>
      </c>
      <c r="F45" s="3" t="s">
        <v>3661</v>
      </c>
      <c r="H45" s="4" t="s">
        <v>3662</v>
      </c>
      <c r="I45" s="3" t="s">
        <v>3663</v>
      </c>
      <c r="O45" s="58" t="s">
        <v>3664</v>
      </c>
      <c r="P45" s="53" t="s">
        <v>3665</v>
      </c>
      <c r="Q45" s="58" t="s">
        <v>3531</v>
      </c>
      <c r="S45" s="147">
        <v>16021</v>
      </c>
      <c r="T45" s="148" t="s">
        <v>3150</v>
      </c>
      <c r="U45" s="148" t="s">
        <v>3125</v>
      </c>
      <c r="V45" s="148" t="s">
        <v>3112</v>
      </c>
      <c r="X45" s="53" t="s">
        <v>3666</v>
      </c>
      <c r="Y45" s="53" t="s">
        <v>2577</v>
      </c>
      <c r="Z45" s="135">
        <v>89000</v>
      </c>
      <c r="AA45" s="53"/>
      <c r="AB45" s="53" t="s">
        <v>41</v>
      </c>
      <c r="AC45" s="53" t="s">
        <v>41</v>
      </c>
      <c r="AD45" s="53" t="s">
        <v>15</v>
      </c>
      <c r="AE45" s="53">
        <v>20200</v>
      </c>
    </row>
    <row r="46" spans="2:31" ht="15.75" hidden="1" thickTop="1" x14ac:dyDescent="0.25">
      <c r="B46" s="4"/>
      <c r="C46" s="3"/>
      <c r="E46" s="4" t="s">
        <v>3667</v>
      </c>
      <c r="F46" s="3" t="s">
        <v>3668</v>
      </c>
      <c r="H46" s="4" t="s">
        <v>3669</v>
      </c>
      <c r="I46" s="3" t="s">
        <v>3670</v>
      </c>
      <c r="O46" s="58" t="s">
        <v>3671</v>
      </c>
      <c r="P46" s="53" t="s">
        <v>3672</v>
      </c>
      <c r="Q46" s="58" t="s">
        <v>3531</v>
      </c>
      <c r="S46" s="145">
        <v>16030</v>
      </c>
      <c r="T46" s="146" t="s">
        <v>3151</v>
      </c>
      <c r="U46" s="146" t="s">
        <v>3111</v>
      </c>
      <c r="V46" s="146" t="s">
        <v>3112</v>
      </c>
      <c r="X46" s="53" t="s">
        <v>3673</v>
      </c>
      <c r="Y46" s="53" t="s">
        <v>2569</v>
      </c>
      <c r="Z46" s="135">
        <v>89000</v>
      </c>
      <c r="AA46" s="53"/>
      <c r="AB46" s="53" t="s">
        <v>41</v>
      </c>
      <c r="AC46" s="53" t="s">
        <v>41</v>
      </c>
      <c r="AD46" s="53" t="s">
        <v>15</v>
      </c>
      <c r="AE46" s="53">
        <v>20200</v>
      </c>
    </row>
    <row r="47" spans="2:31" ht="15.75" hidden="1" thickTop="1" x14ac:dyDescent="0.25">
      <c r="B47" s="4"/>
      <c r="C47" s="3"/>
      <c r="E47" s="4" t="s">
        <v>3674</v>
      </c>
      <c r="F47" s="3" t="s">
        <v>3675</v>
      </c>
      <c r="H47" s="4" t="s">
        <v>3676</v>
      </c>
      <c r="I47" s="3" t="s">
        <v>3677</v>
      </c>
      <c r="O47" s="57" t="s">
        <v>3678</v>
      </c>
      <c r="P47" s="54" t="s">
        <v>3679</v>
      </c>
      <c r="Q47" s="57" t="s">
        <v>3531</v>
      </c>
      <c r="S47" s="147">
        <v>16031</v>
      </c>
      <c r="T47" s="148" t="s">
        <v>3152</v>
      </c>
      <c r="U47" s="148" t="s">
        <v>3125</v>
      </c>
      <c r="V47" s="148" t="s">
        <v>3112</v>
      </c>
      <c r="X47" s="53" t="s">
        <v>3680</v>
      </c>
      <c r="Y47" s="53" t="s">
        <v>2573</v>
      </c>
      <c r="Z47" s="135">
        <v>89000</v>
      </c>
      <c r="AA47" s="53"/>
      <c r="AB47" s="53" t="s">
        <v>41</v>
      </c>
      <c r="AC47" s="53" t="s">
        <v>41</v>
      </c>
      <c r="AD47" s="53" t="s">
        <v>15</v>
      </c>
      <c r="AE47" s="53">
        <v>20200</v>
      </c>
    </row>
    <row r="48" spans="2:31" ht="15.75" hidden="1" thickTop="1" x14ac:dyDescent="0.25">
      <c r="B48" s="4"/>
      <c r="C48" s="3"/>
      <c r="E48" s="4" t="s">
        <v>3681</v>
      </c>
      <c r="F48" s="3" t="s">
        <v>3682</v>
      </c>
      <c r="H48" s="4" t="s">
        <v>3683</v>
      </c>
      <c r="I48" s="3" t="s">
        <v>3684</v>
      </c>
      <c r="O48" s="58" t="s">
        <v>3685</v>
      </c>
      <c r="P48" s="53" t="s">
        <v>3686</v>
      </c>
      <c r="Q48" s="58" t="s">
        <v>3531</v>
      </c>
      <c r="S48" s="145">
        <v>17000</v>
      </c>
      <c r="T48" s="146" t="s">
        <v>3153</v>
      </c>
      <c r="U48" s="146" t="s">
        <v>3111</v>
      </c>
      <c r="V48" s="146" t="s">
        <v>3112</v>
      </c>
      <c r="X48" s="53" t="s">
        <v>3687</v>
      </c>
      <c r="Y48" s="53" t="s">
        <v>3688</v>
      </c>
      <c r="Z48" s="135">
        <v>89000</v>
      </c>
      <c r="AA48" s="53"/>
      <c r="AB48" s="53" t="s">
        <v>41</v>
      </c>
      <c r="AC48" s="53" t="s">
        <v>41</v>
      </c>
      <c r="AD48" s="53" t="s">
        <v>15</v>
      </c>
      <c r="AE48" s="53">
        <v>20200</v>
      </c>
    </row>
    <row r="49" spans="2:31" ht="15.75" hidden="1" thickTop="1" x14ac:dyDescent="0.25">
      <c r="B49" s="4"/>
      <c r="C49" s="3"/>
      <c r="E49" s="4" t="s">
        <v>3689</v>
      </c>
      <c r="F49" s="3" t="s">
        <v>3690</v>
      </c>
      <c r="H49" s="4" t="s">
        <v>3691</v>
      </c>
      <c r="I49" s="3" t="s">
        <v>3692</v>
      </c>
      <c r="O49" s="57" t="s">
        <v>3693</v>
      </c>
      <c r="P49" s="54" t="s">
        <v>3694</v>
      </c>
      <c r="Q49" s="57" t="s">
        <v>3531</v>
      </c>
      <c r="S49" s="147">
        <v>20000</v>
      </c>
      <c r="T49" s="148" t="s">
        <v>3154</v>
      </c>
      <c r="U49" s="148" t="s">
        <v>3125</v>
      </c>
      <c r="V49" s="148" t="s">
        <v>3112</v>
      </c>
      <c r="X49" s="53" t="s">
        <v>3695</v>
      </c>
      <c r="Y49" s="53" t="s">
        <v>2579</v>
      </c>
      <c r="Z49" s="135">
        <v>89000</v>
      </c>
      <c r="AA49" s="53"/>
      <c r="AB49" s="53" t="s">
        <v>41</v>
      </c>
      <c r="AC49" s="53" t="s">
        <v>41</v>
      </c>
      <c r="AD49" s="53" t="s">
        <v>15</v>
      </c>
      <c r="AE49" s="53">
        <v>20200</v>
      </c>
    </row>
    <row r="50" spans="2:31" ht="15.75" hidden="1" thickTop="1" x14ac:dyDescent="0.25">
      <c r="B50" s="4"/>
      <c r="C50" s="3"/>
      <c r="E50" s="4" t="s">
        <v>3696</v>
      </c>
      <c r="F50" s="3" t="s">
        <v>3697</v>
      </c>
      <c r="H50" s="4" t="s">
        <v>3698</v>
      </c>
      <c r="I50" s="3" t="s">
        <v>3699</v>
      </c>
      <c r="O50" s="58" t="s">
        <v>3700</v>
      </c>
      <c r="P50" s="53" t="s">
        <v>3701</v>
      </c>
      <c r="Q50" s="58" t="s">
        <v>3531</v>
      </c>
      <c r="S50" s="145">
        <v>20001</v>
      </c>
      <c r="T50" s="146" t="s">
        <v>3155</v>
      </c>
      <c r="U50" s="146" t="s">
        <v>3125</v>
      </c>
      <c r="V50" s="146" t="s">
        <v>3112</v>
      </c>
      <c r="X50" s="53" t="s">
        <v>3702</v>
      </c>
      <c r="Y50" s="53" t="s">
        <v>2571</v>
      </c>
      <c r="Z50" s="135">
        <v>89000</v>
      </c>
      <c r="AA50" s="53"/>
      <c r="AB50" s="53" t="s">
        <v>41</v>
      </c>
      <c r="AC50" s="53" t="s">
        <v>41</v>
      </c>
      <c r="AD50" s="53" t="s">
        <v>15</v>
      </c>
      <c r="AE50" s="53">
        <v>20200</v>
      </c>
    </row>
    <row r="51" spans="2:31" ht="15.75" hidden="1" thickTop="1" x14ac:dyDescent="0.25">
      <c r="B51" s="4"/>
      <c r="C51" s="3"/>
      <c r="E51" s="4" t="s">
        <v>3703</v>
      </c>
      <c r="F51" s="3" t="s">
        <v>3704</v>
      </c>
      <c r="H51" s="4" t="s">
        <v>3705</v>
      </c>
      <c r="I51" s="3" t="s">
        <v>3706</v>
      </c>
      <c r="O51" s="58" t="s">
        <v>3707</v>
      </c>
      <c r="P51" s="53" t="s">
        <v>3708</v>
      </c>
      <c r="Q51" s="58" t="s">
        <v>3531</v>
      </c>
      <c r="S51" s="147">
        <v>20010</v>
      </c>
      <c r="T51" s="148" t="s">
        <v>3156</v>
      </c>
      <c r="U51" s="148" t="s">
        <v>3125</v>
      </c>
      <c r="V51" s="148" t="s">
        <v>3112</v>
      </c>
      <c r="X51" s="53" t="s">
        <v>3709</v>
      </c>
      <c r="Y51" s="53" t="s">
        <v>1331</v>
      </c>
      <c r="Z51" s="135">
        <v>87010</v>
      </c>
      <c r="AA51" s="53"/>
      <c r="AB51" s="53" t="s">
        <v>41</v>
      </c>
      <c r="AC51" s="53" t="s">
        <v>41</v>
      </c>
      <c r="AD51" s="53" t="s">
        <v>15</v>
      </c>
      <c r="AE51" s="53">
        <v>20200</v>
      </c>
    </row>
    <row r="52" spans="2:31" ht="15.75" hidden="1" thickTop="1" x14ac:dyDescent="0.25">
      <c r="B52" s="4"/>
      <c r="C52" s="3"/>
      <c r="E52" s="4" t="s">
        <v>3710</v>
      </c>
      <c r="F52" s="3" t="s">
        <v>3711</v>
      </c>
      <c r="H52" s="4" t="s">
        <v>3712</v>
      </c>
      <c r="I52" s="3" t="s">
        <v>3713</v>
      </c>
      <c r="O52" s="57" t="s">
        <v>3714</v>
      </c>
      <c r="P52" s="54" t="s">
        <v>3715</v>
      </c>
      <c r="Q52" s="57" t="s">
        <v>3531</v>
      </c>
      <c r="S52" s="145">
        <v>20150</v>
      </c>
      <c r="T52" s="146" t="s">
        <v>3157</v>
      </c>
      <c r="U52" s="146" t="s">
        <v>3125</v>
      </c>
      <c r="V52" s="146" t="s">
        <v>3112</v>
      </c>
      <c r="X52" s="53" t="s">
        <v>3716</v>
      </c>
      <c r="Y52" s="53" t="s">
        <v>1333</v>
      </c>
      <c r="Z52" s="135" t="s">
        <v>3483</v>
      </c>
      <c r="AA52" s="53"/>
      <c r="AB52" s="53" t="s">
        <v>41</v>
      </c>
      <c r="AC52" s="53" t="s">
        <v>41</v>
      </c>
      <c r="AD52" s="53" t="s">
        <v>15</v>
      </c>
      <c r="AE52" s="53">
        <v>20200</v>
      </c>
    </row>
    <row r="53" spans="2:31" ht="15.75" hidden="1" thickTop="1" x14ac:dyDescent="0.25">
      <c r="B53" s="4"/>
      <c r="C53" s="3"/>
      <c r="E53" s="4" t="s">
        <v>3717</v>
      </c>
      <c r="F53" s="3" t="s">
        <v>3718</v>
      </c>
      <c r="H53" s="4" t="s">
        <v>3719</v>
      </c>
      <c r="I53" s="3" t="s">
        <v>3720</v>
      </c>
      <c r="O53" s="58" t="s">
        <v>3721</v>
      </c>
      <c r="P53" s="53" t="s">
        <v>3722</v>
      </c>
      <c r="Q53" s="58" t="s">
        <v>3531</v>
      </c>
      <c r="S53" s="147">
        <v>20151</v>
      </c>
      <c r="T53" s="148" t="s">
        <v>3158</v>
      </c>
      <c r="U53" s="148" t="s">
        <v>3125</v>
      </c>
      <c r="V53" s="148" t="s">
        <v>3112</v>
      </c>
      <c r="X53" s="53" t="s">
        <v>3723</v>
      </c>
      <c r="Y53" s="53" t="s">
        <v>1335</v>
      </c>
      <c r="Z53" s="135">
        <v>86000</v>
      </c>
      <c r="AA53" s="53"/>
      <c r="AB53" s="53" t="s">
        <v>41</v>
      </c>
      <c r="AC53" s="53" t="s">
        <v>41</v>
      </c>
      <c r="AD53" s="53" t="s">
        <v>15</v>
      </c>
      <c r="AE53" s="53">
        <v>20200</v>
      </c>
    </row>
    <row r="54" spans="2:31" ht="15.75" hidden="1" thickTop="1" x14ac:dyDescent="0.25">
      <c r="B54" s="4"/>
      <c r="C54" s="3"/>
      <c r="E54" s="4" t="s">
        <v>3724</v>
      </c>
      <c r="F54" s="3" t="s">
        <v>3725</v>
      </c>
      <c r="H54" s="4" t="s">
        <v>3726</v>
      </c>
      <c r="I54" s="3" t="s">
        <v>3727</v>
      </c>
      <c r="O54" s="57" t="s">
        <v>3728</v>
      </c>
      <c r="P54" s="54" t="s">
        <v>3729</v>
      </c>
      <c r="Q54" s="57" t="s">
        <v>3531</v>
      </c>
      <c r="S54" s="145">
        <v>20152</v>
      </c>
      <c r="T54" s="146" t="s">
        <v>3159</v>
      </c>
      <c r="U54" s="146" t="s">
        <v>3125</v>
      </c>
      <c r="V54" s="146" t="s">
        <v>3112</v>
      </c>
      <c r="X54" s="53" t="s">
        <v>3730</v>
      </c>
      <c r="Y54" s="53" t="s">
        <v>1337</v>
      </c>
      <c r="Z54" s="135">
        <v>81000</v>
      </c>
      <c r="AA54" s="53"/>
      <c r="AB54" s="53" t="s">
        <v>41</v>
      </c>
      <c r="AC54" s="53" t="s">
        <v>41</v>
      </c>
      <c r="AD54" s="53" t="s">
        <v>15</v>
      </c>
      <c r="AE54" s="53">
        <v>20200</v>
      </c>
    </row>
    <row r="55" spans="2:31" ht="15.75" hidden="1" thickTop="1" x14ac:dyDescent="0.25">
      <c r="B55" s="4"/>
      <c r="C55" s="3"/>
      <c r="E55" s="4" t="s">
        <v>3731</v>
      </c>
      <c r="F55" s="3" t="s">
        <v>3732</v>
      </c>
      <c r="H55" s="4" t="s">
        <v>3733</v>
      </c>
      <c r="I55" s="3" t="s">
        <v>3734</v>
      </c>
      <c r="O55" s="58" t="s">
        <v>3735</v>
      </c>
      <c r="P55" s="53" t="s">
        <v>3736</v>
      </c>
      <c r="Q55" s="58" t="s">
        <v>3531</v>
      </c>
      <c r="S55" s="147">
        <v>20153</v>
      </c>
      <c r="T55" s="148" t="s">
        <v>3160</v>
      </c>
      <c r="U55" s="148" t="s">
        <v>3125</v>
      </c>
      <c r="V55" s="148" t="s">
        <v>3112</v>
      </c>
      <c r="X55" s="53" t="s">
        <v>3737</v>
      </c>
      <c r="Y55" s="53" t="s">
        <v>1339</v>
      </c>
      <c r="Z55" s="135">
        <v>87010</v>
      </c>
      <c r="AA55" s="53"/>
      <c r="AB55" s="53" t="s">
        <v>41</v>
      </c>
      <c r="AC55" s="53" t="s">
        <v>41</v>
      </c>
      <c r="AD55" s="53" t="s">
        <v>15</v>
      </c>
      <c r="AE55" s="53">
        <v>20200</v>
      </c>
    </row>
    <row r="56" spans="2:31" ht="15.75" thickTop="1" x14ac:dyDescent="0.25">
      <c r="B56" s="4"/>
      <c r="C56" s="3"/>
      <c r="E56" s="4" t="s">
        <v>3738</v>
      </c>
      <c r="F56" s="3" t="s">
        <v>3739</v>
      </c>
      <c r="H56" s="4" t="s">
        <v>3740</v>
      </c>
      <c r="I56" s="3" t="s">
        <v>3741</v>
      </c>
      <c r="O56" s="57" t="s">
        <v>3742</v>
      </c>
      <c r="P56" s="54" t="s">
        <v>3743</v>
      </c>
      <c r="Q56" s="57" t="s">
        <v>3531</v>
      </c>
      <c r="S56" s="145">
        <v>20154</v>
      </c>
      <c r="T56" s="146" t="s">
        <v>3161</v>
      </c>
      <c r="U56" s="146" t="s">
        <v>3125</v>
      </c>
      <c r="V56" s="146" t="s">
        <v>3112</v>
      </c>
      <c r="X56" s="53" t="s">
        <v>3744</v>
      </c>
      <c r="Y56" s="53" t="s">
        <v>1341</v>
      </c>
      <c r="Z56" s="135">
        <v>85300</v>
      </c>
      <c r="AA56" s="53"/>
      <c r="AB56" s="53" t="s">
        <v>41</v>
      </c>
      <c r="AC56" s="53" t="s">
        <v>41</v>
      </c>
      <c r="AD56" s="53" t="s">
        <v>15</v>
      </c>
      <c r="AE56" s="53">
        <v>20200</v>
      </c>
    </row>
    <row r="57" spans="2:31" hidden="1" x14ac:dyDescent="0.25">
      <c r="B57" s="4"/>
      <c r="C57" s="3"/>
      <c r="E57" s="4" t="s">
        <v>3745</v>
      </c>
      <c r="F57" s="3" t="s">
        <v>3746</v>
      </c>
      <c r="H57" s="4" t="s">
        <v>3747</v>
      </c>
      <c r="I57" s="3" t="s">
        <v>3748</v>
      </c>
      <c r="O57" s="57" t="s">
        <v>3749</v>
      </c>
      <c r="P57" s="54" t="s">
        <v>3750</v>
      </c>
      <c r="Q57" s="57" t="s">
        <v>3531</v>
      </c>
      <c r="S57" s="147">
        <v>20155</v>
      </c>
      <c r="T57" s="148" t="s">
        <v>3162</v>
      </c>
      <c r="U57" s="148" t="s">
        <v>3125</v>
      </c>
      <c r="V57" s="148" t="s">
        <v>3112</v>
      </c>
      <c r="X57" s="53" t="s">
        <v>3751</v>
      </c>
      <c r="Y57" s="53" t="s">
        <v>1343</v>
      </c>
      <c r="Z57" s="135">
        <v>87000</v>
      </c>
      <c r="AA57" s="53"/>
      <c r="AB57" s="53" t="s">
        <v>41</v>
      </c>
      <c r="AC57" s="53" t="s">
        <v>41</v>
      </c>
      <c r="AD57" s="53" t="s">
        <v>15</v>
      </c>
      <c r="AE57" s="53">
        <v>20200</v>
      </c>
    </row>
    <row r="58" spans="2:31" hidden="1" x14ac:dyDescent="0.25">
      <c r="B58" s="4"/>
      <c r="C58" s="3"/>
      <c r="E58" s="4" t="s">
        <v>3752</v>
      </c>
      <c r="F58" s="3" t="s">
        <v>3753</v>
      </c>
      <c r="H58" s="4" t="s">
        <v>3754</v>
      </c>
      <c r="I58" s="3" t="s">
        <v>3755</v>
      </c>
      <c r="O58" s="58" t="s">
        <v>3756</v>
      </c>
      <c r="P58" s="53" t="s">
        <v>3757</v>
      </c>
      <c r="Q58" s="58" t="s">
        <v>3758</v>
      </c>
      <c r="S58" s="145">
        <v>20156</v>
      </c>
      <c r="T58" s="146" t="s">
        <v>3163</v>
      </c>
      <c r="U58" s="146" t="s">
        <v>3125</v>
      </c>
      <c r="V58" s="146" t="s">
        <v>3112</v>
      </c>
      <c r="X58" s="53" t="s">
        <v>3759</v>
      </c>
      <c r="Y58" s="53" t="s">
        <v>1345</v>
      </c>
      <c r="Z58" s="135">
        <v>81015</v>
      </c>
      <c r="AA58" s="53"/>
      <c r="AB58" s="53" t="s">
        <v>41</v>
      </c>
      <c r="AC58" s="53" t="s">
        <v>41</v>
      </c>
      <c r="AD58" s="53" t="s">
        <v>15</v>
      </c>
      <c r="AE58" s="53">
        <v>20200</v>
      </c>
    </row>
    <row r="59" spans="2:31" x14ac:dyDescent="0.25">
      <c r="B59" s="4"/>
      <c r="C59" s="3"/>
      <c r="E59" s="4" t="s">
        <v>3760</v>
      </c>
      <c r="F59" s="3" t="s">
        <v>3761</v>
      </c>
      <c r="H59" s="4" t="s">
        <v>3762</v>
      </c>
      <c r="I59" s="3" t="s">
        <v>3763</v>
      </c>
      <c r="O59" s="58" t="s">
        <v>3764</v>
      </c>
      <c r="P59" s="53" t="s">
        <v>3765</v>
      </c>
      <c r="Q59" s="58" t="s">
        <v>3758</v>
      </c>
      <c r="S59" s="147">
        <v>20157</v>
      </c>
      <c r="T59" s="148" t="s">
        <v>3164</v>
      </c>
      <c r="U59" s="148" t="s">
        <v>3125</v>
      </c>
      <c r="V59" s="148" t="s">
        <v>3112</v>
      </c>
      <c r="X59" s="53" t="s">
        <v>3766</v>
      </c>
      <c r="Y59" s="53" t="s">
        <v>1347</v>
      </c>
      <c r="Z59" s="135">
        <v>85300</v>
      </c>
      <c r="AA59" s="53"/>
      <c r="AB59" s="53" t="s">
        <v>41</v>
      </c>
      <c r="AC59" s="53" t="s">
        <v>41</v>
      </c>
      <c r="AD59" s="53" t="s">
        <v>15</v>
      </c>
      <c r="AE59" s="53">
        <v>20200</v>
      </c>
    </row>
    <row r="60" spans="2:31" hidden="1" x14ac:dyDescent="0.25">
      <c r="B60" s="4"/>
      <c r="C60" s="3"/>
      <c r="E60" s="4" t="s">
        <v>3767</v>
      </c>
      <c r="F60" s="3" t="s">
        <v>3768</v>
      </c>
      <c r="H60" s="4" t="s">
        <v>3769</v>
      </c>
      <c r="I60" s="3" t="s">
        <v>3770</v>
      </c>
      <c r="O60" s="57" t="s">
        <v>3771</v>
      </c>
      <c r="P60" s="54" t="s">
        <v>3772</v>
      </c>
      <c r="Q60" s="57" t="s">
        <v>3758</v>
      </c>
      <c r="S60" s="145">
        <v>20158</v>
      </c>
      <c r="T60" s="146" t="s">
        <v>3165</v>
      </c>
      <c r="U60" s="146" t="s">
        <v>3125</v>
      </c>
      <c r="V60" s="146" t="s">
        <v>3112</v>
      </c>
      <c r="X60" s="53" t="s">
        <v>3773</v>
      </c>
      <c r="Y60" s="53" t="s">
        <v>1349</v>
      </c>
      <c r="Z60" s="135" t="s">
        <v>3483</v>
      </c>
      <c r="AA60" s="53"/>
      <c r="AB60" s="53" t="s">
        <v>41</v>
      </c>
      <c r="AC60" s="53" t="s">
        <v>41</v>
      </c>
      <c r="AD60" s="53" t="s">
        <v>15</v>
      </c>
      <c r="AE60" s="53">
        <v>20200</v>
      </c>
    </row>
    <row r="61" spans="2:31" hidden="1" x14ac:dyDescent="0.25">
      <c r="B61" s="4"/>
      <c r="C61" s="3"/>
      <c r="E61" s="4" t="s">
        <v>3774</v>
      </c>
      <c r="F61" s="3" t="s">
        <v>3775</v>
      </c>
      <c r="H61" s="4" t="s">
        <v>3776</v>
      </c>
      <c r="I61" s="3" t="s">
        <v>3777</v>
      </c>
      <c r="O61" s="57" t="s">
        <v>3778</v>
      </c>
      <c r="P61" s="54" t="s">
        <v>3779</v>
      </c>
      <c r="Q61" s="57" t="s">
        <v>3758</v>
      </c>
      <c r="S61" s="147">
        <v>20200</v>
      </c>
      <c r="T61" s="148" t="s">
        <v>3166</v>
      </c>
      <c r="U61" s="148" t="s">
        <v>3125</v>
      </c>
      <c r="V61" s="148" t="s">
        <v>3112</v>
      </c>
      <c r="X61" s="53" t="s">
        <v>3780</v>
      </c>
      <c r="Y61" s="53" t="s">
        <v>1351</v>
      </c>
      <c r="Z61" s="135">
        <v>86000</v>
      </c>
      <c r="AA61" s="53"/>
      <c r="AB61" s="53" t="s">
        <v>41</v>
      </c>
      <c r="AC61" s="53" t="s">
        <v>41</v>
      </c>
      <c r="AD61" s="53" t="s">
        <v>15</v>
      </c>
      <c r="AE61" s="53">
        <v>20200</v>
      </c>
    </row>
    <row r="62" spans="2:31" hidden="1" x14ac:dyDescent="0.25">
      <c r="B62" s="4"/>
      <c r="C62" s="3"/>
      <c r="E62" s="4" t="s">
        <v>3781</v>
      </c>
      <c r="F62" s="3" t="s">
        <v>3782</v>
      </c>
      <c r="H62" s="4" t="s">
        <v>3783</v>
      </c>
      <c r="I62" s="3" t="s">
        <v>3784</v>
      </c>
      <c r="O62" s="57" t="s">
        <v>3785</v>
      </c>
      <c r="P62" s="54" t="s">
        <v>3786</v>
      </c>
      <c r="Q62" s="57" t="s">
        <v>3758</v>
      </c>
      <c r="S62" s="145">
        <v>20300</v>
      </c>
      <c r="T62" s="146" t="s">
        <v>3167</v>
      </c>
      <c r="U62" s="146" t="s">
        <v>3125</v>
      </c>
      <c r="V62" s="146" t="s">
        <v>3112</v>
      </c>
      <c r="X62" s="53" t="s">
        <v>3787</v>
      </c>
      <c r="Y62" s="53" t="s">
        <v>1355</v>
      </c>
      <c r="Z62" s="135">
        <v>86000</v>
      </c>
      <c r="AA62" s="53"/>
      <c r="AB62" s="53" t="s">
        <v>41</v>
      </c>
      <c r="AC62" s="53" t="s">
        <v>41</v>
      </c>
      <c r="AD62" s="53" t="s">
        <v>15</v>
      </c>
      <c r="AE62" s="53">
        <v>20200</v>
      </c>
    </row>
    <row r="63" spans="2:31" hidden="1" x14ac:dyDescent="0.25">
      <c r="B63" s="4"/>
      <c r="C63" s="3"/>
      <c r="E63" s="4" t="s">
        <v>3788</v>
      </c>
      <c r="F63" s="3" t="s">
        <v>3789</v>
      </c>
      <c r="H63" s="4" t="s">
        <v>3790</v>
      </c>
      <c r="I63" s="3" t="s">
        <v>3791</v>
      </c>
      <c r="O63" s="57" t="s">
        <v>3792</v>
      </c>
      <c r="P63" s="54" t="s">
        <v>3793</v>
      </c>
      <c r="Q63" s="57" t="s">
        <v>3758</v>
      </c>
      <c r="S63" s="147">
        <v>20310</v>
      </c>
      <c r="T63" s="148" t="s">
        <v>3168</v>
      </c>
      <c r="U63" s="148" t="s">
        <v>3125</v>
      </c>
      <c r="V63" s="148" t="s">
        <v>3112</v>
      </c>
      <c r="X63" s="53" t="s">
        <v>3794</v>
      </c>
      <c r="Y63" s="53" t="s">
        <v>1357</v>
      </c>
      <c r="Z63" s="135">
        <v>87000</v>
      </c>
      <c r="AA63" s="53"/>
      <c r="AB63" s="53" t="s">
        <v>41</v>
      </c>
      <c r="AC63" s="53" t="s">
        <v>41</v>
      </c>
      <c r="AD63" s="53" t="s">
        <v>15</v>
      </c>
      <c r="AE63" s="53">
        <v>20200</v>
      </c>
    </row>
    <row r="64" spans="2:31" hidden="1" x14ac:dyDescent="0.25">
      <c r="B64" s="4"/>
      <c r="C64" s="3"/>
      <c r="E64" s="4" t="s">
        <v>3795</v>
      </c>
      <c r="F64" s="3" t="s">
        <v>3796</v>
      </c>
      <c r="H64" s="4" t="s">
        <v>3797</v>
      </c>
      <c r="I64" s="3" t="s">
        <v>3798</v>
      </c>
      <c r="O64" s="57" t="s">
        <v>197</v>
      </c>
      <c r="P64" s="54" t="s">
        <v>3799</v>
      </c>
      <c r="Q64" s="57" t="s">
        <v>3758</v>
      </c>
      <c r="S64" s="145">
        <v>20320</v>
      </c>
      <c r="T64" s="146" t="s">
        <v>3169</v>
      </c>
      <c r="U64" s="146" t="s">
        <v>3125</v>
      </c>
      <c r="V64" s="146" t="s">
        <v>3112</v>
      </c>
      <c r="X64" s="53" t="s">
        <v>3800</v>
      </c>
      <c r="Y64" s="53" t="s">
        <v>1359</v>
      </c>
      <c r="Z64" s="135" t="s">
        <v>3483</v>
      </c>
      <c r="AA64" s="53"/>
      <c r="AB64" s="53" t="s">
        <v>41</v>
      </c>
      <c r="AC64" s="53" t="s">
        <v>41</v>
      </c>
      <c r="AD64" s="53" t="s">
        <v>15</v>
      </c>
      <c r="AE64" s="53">
        <v>20200</v>
      </c>
    </row>
    <row r="65" spans="2:31" hidden="1" x14ac:dyDescent="0.25">
      <c r="B65" s="4"/>
      <c r="C65" s="3"/>
      <c r="E65" s="4" t="s">
        <v>3801</v>
      </c>
      <c r="F65" s="3" t="s">
        <v>3802</v>
      </c>
      <c r="H65" s="4" t="s">
        <v>3803</v>
      </c>
      <c r="I65" s="3" t="s">
        <v>3804</v>
      </c>
      <c r="O65" s="58" t="s">
        <v>3805</v>
      </c>
      <c r="P65" s="53" t="s">
        <v>3806</v>
      </c>
      <c r="Q65" s="58" t="s">
        <v>3758</v>
      </c>
      <c r="S65" s="147">
        <v>20330</v>
      </c>
      <c r="T65" s="148" t="s">
        <v>3170</v>
      </c>
      <c r="U65" s="148" t="s">
        <v>3125</v>
      </c>
      <c r="V65" s="148" t="s">
        <v>3112</v>
      </c>
      <c r="X65" s="53" t="s">
        <v>3807</v>
      </c>
      <c r="Y65" s="53" t="s">
        <v>3808</v>
      </c>
      <c r="Z65" s="135">
        <v>86000</v>
      </c>
      <c r="AA65" s="53"/>
      <c r="AB65" s="53" t="s">
        <v>41</v>
      </c>
      <c r="AC65" s="53" t="s">
        <v>41</v>
      </c>
      <c r="AD65" s="53" t="s">
        <v>15</v>
      </c>
      <c r="AE65" s="53">
        <v>20200</v>
      </c>
    </row>
    <row r="66" spans="2:31" hidden="1" x14ac:dyDescent="0.25">
      <c r="B66" s="4"/>
      <c r="C66" s="3"/>
      <c r="E66" s="4" t="s">
        <v>3809</v>
      </c>
      <c r="F66" s="3" t="s">
        <v>3810</v>
      </c>
      <c r="H66" s="4" t="s">
        <v>3811</v>
      </c>
      <c r="I66" s="3" t="s">
        <v>3812</v>
      </c>
      <c r="O66" s="58" t="s">
        <v>3813</v>
      </c>
      <c r="P66" s="53" t="s">
        <v>3813</v>
      </c>
      <c r="Q66" s="58" t="s">
        <v>3814</v>
      </c>
      <c r="S66" s="145">
        <v>20600</v>
      </c>
      <c r="T66" s="146" t="s">
        <v>3171</v>
      </c>
      <c r="U66" s="146" t="s">
        <v>3125</v>
      </c>
      <c r="V66" s="146" t="s">
        <v>3112</v>
      </c>
      <c r="X66" s="53" t="s">
        <v>3815</v>
      </c>
      <c r="Y66" s="53" t="s">
        <v>3816</v>
      </c>
      <c r="Z66" s="135">
        <v>82420</v>
      </c>
      <c r="AA66" s="53"/>
      <c r="AB66" s="53" t="s">
        <v>41</v>
      </c>
      <c r="AC66" s="53" t="s">
        <v>41</v>
      </c>
      <c r="AD66" s="53" t="s">
        <v>15</v>
      </c>
      <c r="AE66" s="53">
        <v>20200</v>
      </c>
    </row>
    <row r="67" spans="2:31" hidden="1" x14ac:dyDescent="0.25">
      <c r="B67" s="4"/>
      <c r="C67" s="3"/>
      <c r="E67" s="4" t="s">
        <v>3817</v>
      </c>
      <c r="F67" s="3" t="s">
        <v>3818</v>
      </c>
      <c r="H67" s="4" t="s">
        <v>3819</v>
      </c>
      <c r="I67" s="3" t="s">
        <v>3820</v>
      </c>
      <c r="O67" s="57" t="s">
        <v>3821</v>
      </c>
      <c r="P67" s="54" t="s">
        <v>3822</v>
      </c>
      <c r="Q67" s="57" t="s">
        <v>3814</v>
      </c>
      <c r="S67" s="147">
        <v>21000</v>
      </c>
      <c r="T67" s="148" t="s">
        <v>3172</v>
      </c>
      <c r="U67" s="148" t="s">
        <v>3125</v>
      </c>
      <c r="V67" s="148" t="s">
        <v>3112</v>
      </c>
      <c r="X67" s="53" t="s">
        <v>3823</v>
      </c>
      <c r="Y67" s="53" t="s">
        <v>3824</v>
      </c>
      <c r="Z67" s="135" t="s">
        <v>3483</v>
      </c>
      <c r="AA67" s="53"/>
      <c r="AB67" s="53" t="s">
        <v>41</v>
      </c>
      <c r="AC67" s="53" t="s">
        <v>41</v>
      </c>
      <c r="AD67" s="53" t="s">
        <v>15</v>
      </c>
      <c r="AE67" s="53">
        <v>20200</v>
      </c>
    </row>
    <row r="68" spans="2:31" hidden="1" x14ac:dyDescent="0.25">
      <c r="B68" s="4"/>
      <c r="C68" s="3"/>
      <c r="E68" s="4" t="s">
        <v>3825</v>
      </c>
      <c r="F68" s="3" t="s">
        <v>3826</v>
      </c>
      <c r="H68" s="4" t="s">
        <v>3827</v>
      </c>
      <c r="I68" s="3" t="s">
        <v>3828</v>
      </c>
      <c r="O68" s="58" t="s">
        <v>3829</v>
      </c>
      <c r="P68" s="53" t="s">
        <v>3830</v>
      </c>
      <c r="Q68" s="58" t="s">
        <v>3814</v>
      </c>
      <c r="S68" s="145">
        <v>21050</v>
      </c>
      <c r="T68" s="146" t="s">
        <v>3173</v>
      </c>
      <c r="U68" s="146" t="s">
        <v>3125</v>
      </c>
      <c r="V68" s="146" t="s">
        <v>3112</v>
      </c>
      <c r="X68" s="53" t="s">
        <v>3831</v>
      </c>
      <c r="Y68" s="53" t="s">
        <v>3832</v>
      </c>
      <c r="Z68" s="135">
        <v>86000</v>
      </c>
      <c r="AA68" s="53"/>
      <c r="AB68" s="53" t="s">
        <v>41</v>
      </c>
      <c r="AC68" s="53" t="s">
        <v>41</v>
      </c>
      <c r="AD68" s="53" t="s">
        <v>15</v>
      </c>
      <c r="AE68" s="53">
        <v>20200</v>
      </c>
    </row>
    <row r="69" spans="2:31" hidden="1" x14ac:dyDescent="0.25">
      <c r="B69" s="4"/>
      <c r="C69" s="3"/>
      <c r="E69" s="4" t="s">
        <v>3833</v>
      </c>
      <c r="F69" s="3" t="s">
        <v>3834</v>
      </c>
      <c r="H69" s="4" t="s">
        <v>3835</v>
      </c>
      <c r="I69" s="3" t="s">
        <v>3836</v>
      </c>
      <c r="O69" s="58" t="s">
        <v>3837</v>
      </c>
      <c r="P69" s="53" t="s">
        <v>3838</v>
      </c>
      <c r="Q69" s="58" t="s">
        <v>3814</v>
      </c>
      <c r="S69" s="147">
        <v>21051</v>
      </c>
      <c r="T69" s="148" t="s">
        <v>3174</v>
      </c>
      <c r="U69" s="148" t="s">
        <v>3125</v>
      </c>
      <c r="V69" s="148" t="s">
        <v>3112</v>
      </c>
      <c r="X69" s="53" t="s">
        <v>3839</v>
      </c>
      <c r="Y69" s="53" t="s">
        <v>1361</v>
      </c>
      <c r="Z69" s="135">
        <v>87010</v>
      </c>
      <c r="AA69" s="53"/>
      <c r="AB69" s="53" t="s">
        <v>41</v>
      </c>
      <c r="AC69" s="53" t="s">
        <v>41</v>
      </c>
      <c r="AD69" s="53" t="s">
        <v>15</v>
      </c>
      <c r="AE69" s="53">
        <v>20200</v>
      </c>
    </row>
    <row r="70" spans="2:31" x14ac:dyDescent="0.25">
      <c r="B70" s="4"/>
      <c r="C70" s="3"/>
      <c r="E70" s="4" t="s">
        <v>3840</v>
      </c>
      <c r="F70" s="3" t="s">
        <v>3841</v>
      </c>
      <c r="H70" s="4" t="s">
        <v>3842</v>
      </c>
      <c r="I70" s="3" t="s">
        <v>3843</v>
      </c>
      <c r="O70" s="57" t="s">
        <v>3844</v>
      </c>
      <c r="P70" s="54" t="s">
        <v>3845</v>
      </c>
      <c r="Q70" s="57" t="s">
        <v>3814</v>
      </c>
      <c r="S70" s="145">
        <v>21052</v>
      </c>
      <c r="T70" s="146" t="s">
        <v>3175</v>
      </c>
      <c r="U70" s="146" t="s">
        <v>3125</v>
      </c>
      <c r="V70" s="146" t="s">
        <v>3112</v>
      </c>
      <c r="X70" s="53" t="s">
        <v>3846</v>
      </c>
      <c r="Y70" s="53" t="s">
        <v>1363</v>
      </c>
      <c r="Z70" s="135">
        <v>85300</v>
      </c>
      <c r="AA70" s="53"/>
      <c r="AB70" s="53" t="s">
        <v>41</v>
      </c>
      <c r="AC70" s="53" t="s">
        <v>41</v>
      </c>
      <c r="AD70" s="53" t="s">
        <v>15</v>
      </c>
      <c r="AE70" s="53">
        <v>20200</v>
      </c>
    </row>
    <row r="71" spans="2:31" hidden="1" x14ac:dyDescent="0.25">
      <c r="B71" s="4"/>
      <c r="C71" s="3"/>
      <c r="E71" s="4" t="s">
        <v>3847</v>
      </c>
      <c r="F71" s="3" t="s">
        <v>3848</v>
      </c>
      <c r="H71" s="4" t="s">
        <v>3849</v>
      </c>
      <c r="I71" s="3" t="s">
        <v>3850</v>
      </c>
      <c r="O71" s="57" t="s">
        <v>3851</v>
      </c>
      <c r="P71" s="54" t="s">
        <v>3852</v>
      </c>
      <c r="Q71" s="57" t="s">
        <v>3814</v>
      </c>
      <c r="S71" s="147">
        <v>21053</v>
      </c>
      <c r="T71" s="148" t="s">
        <v>3176</v>
      </c>
      <c r="U71" s="148" t="s">
        <v>3125</v>
      </c>
      <c r="V71" s="148" t="s">
        <v>3112</v>
      </c>
      <c r="X71" s="53" t="s">
        <v>3853</v>
      </c>
      <c r="Y71" s="53" t="s">
        <v>3854</v>
      </c>
      <c r="Z71" s="135">
        <v>81000</v>
      </c>
      <c r="AA71" s="53"/>
      <c r="AB71" s="53" t="s">
        <v>41</v>
      </c>
      <c r="AC71" s="53" t="s">
        <v>41</v>
      </c>
      <c r="AD71" s="53" t="s">
        <v>15</v>
      </c>
      <c r="AE71" s="53">
        <v>20200</v>
      </c>
    </row>
    <row r="72" spans="2:31" hidden="1" x14ac:dyDescent="0.25">
      <c r="B72" s="4"/>
      <c r="C72" s="3"/>
      <c r="E72" s="4" t="s">
        <v>3855</v>
      </c>
      <c r="F72" s="3" t="s">
        <v>3856</v>
      </c>
      <c r="H72" s="4" t="s">
        <v>3857</v>
      </c>
      <c r="I72" s="3" t="s">
        <v>3858</v>
      </c>
      <c r="O72" s="57" t="s">
        <v>3859</v>
      </c>
      <c r="P72" s="54" t="s">
        <v>3860</v>
      </c>
      <c r="Q72" s="57" t="s">
        <v>3814</v>
      </c>
      <c r="S72" s="145">
        <v>21054</v>
      </c>
      <c r="T72" s="146" t="s">
        <v>3177</v>
      </c>
      <c r="U72" s="146" t="s">
        <v>3125</v>
      </c>
      <c r="V72" s="146" t="s">
        <v>3112</v>
      </c>
      <c r="X72" s="53" t="s">
        <v>3861</v>
      </c>
      <c r="Y72" s="53" t="s">
        <v>3862</v>
      </c>
      <c r="Z72" s="135">
        <v>87000</v>
      </c>
      <c r="AA72" s="53"/>
      <c r="AB72" s="53" t="s">
        <v>41</v>
      </c>
      <c r="AC72" s="53" t="s">
        <v>41</v>
      </c>
      <c r="AD72" s="53" t="s">
        <v>15</v>
      </c>
      <c r="AE72" s="53">
        <v>20200</v>
      </c>
    </row>
    <row r="73" spans="2:31" hidden="1" x14ac:dyDescent="0.25">
      <c r="B73" s="4"/>
      <c r="C73" s="3"/>
      <c r="E73" s="4" t="s">
        <v>3863</v>
      </c>
      <c r="F73" s="3" t="s">
        <v>3864</v>
      </c>
      <c r="H73" s="4" t="s">
        <v>3865</v>
      </c>
      <c r="I73" s="3" t="s">
        <v>3866</v>
      </c>
      <c r="O73" s="58" t="s">
        <v>3867</v>
      </c>
      <c r="P73" s="53" t="s">
        <v>3868</v>
      </c>
      <c r="Q73" s="58" t="s">
        <v>3814</v>
      </c>
      <c r="S73" s="147">
        <v>21060</v>
      </c>
      <c r="T73" s="148" t="s">
        <v>3178</v>
      </c>
      <c r="U73" s="148" t="s">
        <v>3125</v>
      </c>
      <c r="V73" s="148" t="s">
        <v>3112</v>
      </c>
      <c r="X73" s="53" t="s">
        <v>3869</v>
      </c>
      <c r="Y73" s="53" t="s">
        <v>3870</v>
      </c>
      <c r="Z73" s="135" t="s">
        <v>3483</v>
      </c>
      <c r="AA73" s="53"/>
      <c r="AB73" s="53" t="s">
        <v>41</v>
      </c>
      <c r="AC73" s="53" t="s">
        <v>41</v>
      </c>
      <c r="AD73" s="53" t="s">
        <v>15</v>
      </c>
      <c r="AE73" s="53">
        <v>20200</v>
      </c>
    </row>
    <row r="74" spans="2:31" hidden="1" x14ac:dyDescent="0.25">
      <c r="B74" s="4"/>
      <c r="C74" s="3"/>
      <c r="E74" s="4" t="s">
        <v>3871</v>
      </c>
      <c r="F74" s="3" t="s">
        <v>3872</v>
      </c>
      <c r="H74" s="4" t="s">
        <v>3873</v>
      </c>
      <c r="I74" s="3" t="s">
        <v>3874</v>
      </c>
      <c r="O74" s="58" t="s">
        <v>3875</v>
      </c>
      <c r="P74" s="53" t="s">
        <v>3876</v>
      </c>
      <c r="Q74" s="58" t="s">
        <v>3814</v>
      </c>
      <c r="S74" s="145">
        <v>21061</v>
      </c>
      <c r="T74" s="146" t="s">
        <v>3179</v>
      </c>
      <c r="U74" s="146" t="s">
        <v>3125</v>
      </c>
      <c r="V74" s="146" t="s">
        <v>3112</v>
      </c>
      <c r="X74" s="53" t="s">
        <v>3877</v>
      </c>
      <c r="Y74" s="53" t="s">
        <v>3878</v>
      </c>
      <c r="Z74" s="135">
        <v>86000</v>
      </c>
      <c r="AA74" s="53"/>
      <c r="AB74" s="53" t="s">
        <v>41</v>
      </c>
      <c r="AC74" s="53" t="s">
        <v>41</v>
      </c>
      <c r="AD74" s="53" t="s">
        <v>15</v>
      </c>
      <c r="AE74" s="53">
        <v>20200</v>
      </c>
    </row>
    <row r="75" spans="2:31" hidden="1" x14ac:dyDescent="0.25">
      <c r="B75" s="4"/>
      <c r="C75" s="3"/>
      <c r="E75" s="4" t="s">
        <v>3879</v>
      </c>
      <c r="F75" s="3" t="s">
        <v>3880</v>
      </c>
      <c r="H75" s="4" t="s">
        <v>3881</v>
      </c>
      <c r="I75" s="3" t="s">
        <v>3882</v>
      </c>
      <c r="O75" s="57" t="s">
        <v>3883</v>
      </c>
      <c r="P75" s="54" t="s">
        <v>3884</v>
      </c>
      <c r="Q75" s="57" t="s">
        <v>3814</v>
      </c>
      <c r="S75" s="147">
        <v>21062</v>
      </c>
      <c r="T75" s="148" t="s">
        <v>3180</v>
      </c>
      <c r="U75" s="148" t="s">
        <v>3125</v>
      </c>
      <c r="V75" s="148" t="s">
        <v>3112</v>
      </c>
      <c r="X75" s="53" t="s">
        <v>3885</v>
      </c>
      <c r="Y75" s="53" t="s">
        <v>1371</v>
      </c>
      <c r="Z75" s="135">
        <v>87010</v>
      </c>
      <c r="AA75" s="53"/>
      <c r="AB75" s="53" t="s">
        <v>41</v>
      </c>
      <c r="AC75" s="53" t="s">
        <v>41</v>
      </c>
      <c r="AD75" s="53" t="s">
        <v>15</v>
      </c>
      <c r="AE75" s="53">
        <v>20200</v>
      </c>
    </row>
    <row r="76" spans="2:31" hidden="1" x14ac:dyDescent="0.25">
      <c r="B76" s="4"/>
      <c r="C76" s="3"/>
      <c r="E76" s="4" t="s">
        <v>3886</v>
      </c>
      <c r="F76" s="3" t="s">
        <v>3887</v>
      </c>
      <c r="H76" s="4" t="s">
        <v>3888</v>
      </c>
      <c r="I76" s="3" t="s">
        <v>3889</v>
      </c>
      <c r="O76" s="58" t="s">
        <v>3890</v>
      </c>
      <c r="P76" s="53" t="s">
        <v>3891</v>
      </c>
      <c r="Q76" s="58" t="s">
        <v>3814</v>
      </c>
      <c r="S76" s="145">
        <v>21063</v>
      </c>
      <c r="T76" s="146" t="s">
        <v>3181</v>
      </c>
      <c r="U76" s="146" t="s">
        <v>3125</v>
      </c>
      <c r="V76" s="146" t="s">
        <v>3112</v>
      </c>
      <c r="X76" s="53" t="s">
        <v>3892</v>
      </c>
      <c r="Y76" s="53" t="s">
        <v>1373</v>
      </c>
      <c r="Z76" s="135">
        <v>81000</v>
      </c>
      <c r="AA76" s="53"/>
      <c r="AB76" s="53" t="s">
        <v>41</v>
      </c>
      <c r="AC76" s="53" t="s">
        <v>41</v>
      </c>
      <c r="AD76" s="53" t="s">
        <v>15</v>
      </c>
      <c r="AE76" s="53">
        <v>20200</v>
      </c>
    </row>
    <row r="77" spans="2:31" hidden="1" x14ac:dyDescent="0.25">
      <c r="B77" s="4"/>
      <c r="C77" s="3"/>
      <c r="E77" s="4" t="s">
        <v>3893</v>
      </c>
      <c r="F77" s="3" t="s">
        <v>3894</v>
      </c>
      <c r="H77" s="4" t="s">
        <v>3895</v>
      </c>
      <c r="I77" s="3" t="s">
        <v>3896</v>
      </c>
      <c r="O77" s="58" t="s">
        <v>3897</v>
      </c>
      <c r="P77" s="53" t="s">
        <v>3898</v>
      </c>
      <c r="Q77" s="58" t="s">
        <v>3814</v>
      </c>
      <c r="S77" s="147">
        <v>21064</v>
      </c>
      <c r="T77" s="148" t="s">
        <v>3182</v>
      </c>
      <c r="U77" s="148" t="s">
        <v>3125</v>
      </c>
      <c r="V77" s="148" t="s">
        <v>3112</v>
      </c>
      <c r="X77" s="53" t="s">
        <v>3899</v>
      </c>
      <c r="Y77" s="53" t="s">
        <v>1375</v>
      </c>
      <c r="Z77" s="135">
        <v>81000</v>
      </c>
      <c r="AA77" s="53"/>
      <c r="AB77" s="53" t="s">
        <v>41</v>
      </c>
      <c r="AC77" s="53" t="s">
        <v>41</v>
      </c>
      <c r="AD77" s="53" t="s">
        <v>15</v>
      </c>
      <c r="AE77" s="53">
        <v>20200</v>
      </c>
    </row>
    <row r="78" spans="2:31" hidden="1" x14ac:dyDescent="0.25">
      <c r="B78" s="4"/>
      <c r="C78" s="3"/>
      <c r="E78" s="4" t="s">
        <v>3900</v>
      </c>
      <c r="F78" s="3" t="s">
        <v>3901</v>
      </c>
      <c r="H78" s="4" t="s">
        <v>3902</v>
      </c>
      <c r="I78" s="3" t="s">
        <v>3903</v>
      </c>
      <c r="O78" s="57" t="s">
        <v>3904</v>
      </c>
      <c r="P78" s="54" t="s">
        <v>3905</v>
      </c>
      <c r="Q78" s="57" t="s">
        <v>3814</v>
      </c>
      <c r="S78" s="145">
        <v>21065</v>
      </c>
      <c r="T78" s="146" t="s">
        <v>3183</v>
      </c>
      <c r="U78" s="146" t="s">
        <v>3125</v>
      </c>
      <c r="V78" s="146" t="s">
        <v>3112</v>
      </c>
      <c r="X78" s="53" t="s">
        <v>3906</v>
      </c>
      <c r="Y78" s="53" t="s">
        <v>3907</v>
      </c>
      <c r="Z78" s="135">
        <v>81000</v>
      </c>
      <c r="AA78" s="53"/>
      <c r="AB78" s="53" t="s">
        <v>41</v>
      </c>
      <c r="AC78" s="53" t="s">
        <v>41</v>
      </c>
      <c r="AD78" s="53" t="s">
        <v>15</v>
      </c>
      <c r="AE78" s="53">
        <v>20200</v>
      </c>
    </row>
    <row r="79" spans="2:31" x14ac:dyDescent="0.25">
      <c r="B79" s="4"/>
      <c r="C79" s="3"/>
      <c r="E79" s="4" t="s">
        <v>3908</v>
      </c>
      <c r="F79" s="3" t="s">
        <v>3909</v>
      </c>
      <c r="H79" s="4" t="s">
        <v>3910</v>
      </c>
      <c r="I79" s="3" t="s">
        <v>3911</v>
      </c>
      <c r="O79" s="57" t="s">
        <v>3912</v>
      </c>
      <c r="P79" s="54" t="s">
        <v>3913</v>
      </c>
      <c r="Q79" s="57" t="s">
        <v>3814</v>
      </c>
      <c r="S79" s="147">
        <v>21066</v>
      </c>
      <c r="T79" s="148" t="s">
        <v>3184</v>
      </c>
      <c r="U79" s="148" t="s">
        <v>3125</v>
      </c>
      <c r="V79" s="148" t="s">
        <v>3112</v>
      </c>
      <c r="X79" s="53" t="s">
        <v>3914</v>
      </c>
      <c r="Y79" s="53" t="s">
        <v>3915</v>
      </c>
      <c r="Z79" s="135">
        <v>85300</v>
      </c>
      <c r="AA79" s="53"/>
      <c r="AB79" s="53" t="s">
        <v>41</v>
      </c>
      <c r="AC79" s="53" t="s">
        <v>41</v>
      </c>
      <c r="AD79" s="53" t="s">
        <v>15</v>
      </c>
      <c r="AE79" s="53">
        <v>20200</v>
      </c>
    </row>
    <row r="80" spans="2:31" hidden="1" x14ac:dyDescent="0.25">
      <c r="B80" s="4"/>
      <c r="C80" s="3"/>
      <c r="E80" s="4" t="s">
        <v>3916</v>
      </c>
      <c r="F80" s="3" t="s">
        <v>3917</v>
      </c>
      <c r="H80" s="4" t="s">
        <v>3918</v>
      </c>
      <c r="I80" s="3" t="s">
        <v>3919</v>
      </c>
      <c r="O80" s="58" t="s">
        <v>3920</v>
      </c>
      <c r="P80" s="53" t="s">
        <v>3921</v>
      </c>
      <c r="Q80" s="58" t="s">
        <v>3814</v>
      </c>
      <c r="S80" s="145">
        <v>21067</v>
      </c>
      <c r="T80" s="146" t="s">
        <v>3185</v>
      </c>
      <c r="U80" s="146" t="s">
        <v>3125</v>
      </c>
      <c r="V80" s="146" t="s">
        <v>3112</v>
      </c>
      <c r="X80" s="53" t="s">
        <v>3922</v>
      </c>
      <c r="Y80" s="53" t="s">
        <v>1377</v>
      </c>
      <c r="Z80" s="135">
        <v>81000</v>
      </c>
      <c r="AA80" s="53"/>
      <c r="AB80" s="53" t="s">
        <v>41</v>
      </c>
      <c r="AC80" s="53" t="s">
        <v>41</v>
      </c>
      <c r="AD80" s="53" t="s">
        <v>15</v>
      </c>
      <c r="AE80" s="53">
        <v>20200</v>
      </c>
    </row>
    <row r="81" spans="2:31" hidden="1" x14ac:dyDescent="0.25">
      <c r="B81" s="4"/>
      <c r="C81" s="3"/>
      <c r="E81" s="4" t="s">
        <v>3923</v>
      </c>
      <c r="F81" s="3" t="s">
        <v>3924</v>
      </c>
      <c r="H81" s="4" t="s">
        <v>3925</v>
      </c>
      <c r="I81" s="3" t="s">
        <v>3926</v>
      </c>
      <c r="O81" s="57" t="s">
        <v>3927</v>
      </c>
      <c r="P81" s="54" t="s">
        <v>3928</v>
      </c>
      <c r="Q81" s="57" t="s">
        <v>3814</v>
      </c>
      <c r="S81" s="147">
        <v>21100</v>
      </c>
      <c r="T81" s="148" t="s">
        <v>3186</v>
      </c>
      <c r="U81" s="148" t="s">
        <v>3125</v>
      </c>
      <c r="V81" s="148" t="s">
        <v>3112</v>
      </c>
      <c r="X81" s="53" t="s">
        <v>3929</v>
      </c>
      <c r="Y81" s="53" t="s">
        <v>1451</v>
      </c>
      <c r="Z81" s="135">
        <v>81000</v>
      </c>
      <c r="AA81" s="53"/>
      <c r="AB81" s="53" t="s">
        <v>41</v>
      </c>
      <c r="AC81" s="53" t="s">
        <v>41</v>
      </c>
      <c r="AD81" s="53" t="s">
        <v>15</v>
      </c>
      <c r="AE81" s="53">
        <v>20200</v>
      </c>
    </row>
    <row r="82" spans="2:31" hidden="1" x14ac:dyDescent="0.25">
      <c r="B82" s="4"/>
      <c r="C82" s="3"/>
      <c r="E82" s="4" t="s">
        <v>3930</v>
      </c>
      <c r="F82" s="3" t="s">
        <v>3931</v>
      </c>
      <c r="H82" s="4" t="s">
        <v>3932</v>
      </c>
      <c r="I82" s="3" t="s">
        <v>3933</v>
      </c>
      <c r="O82" s="57" t="s">
        <v>3934</v>
      </c>
      <c r="P82" s="54" t="s">
        <v>3935</v>
      </c>
      <c r="Q82" s="57" t="s">
        <v>3814</v>
      </c>
      <c r="S82" s="145">
        <v>21102</v>
      </c>
      <c r="T82" s="146" t="s">
        <v>3187</v>
      </c>
      <c r="U82" s="146" t="s">
        <v>3125</v>
      </c>
      <c r="V82" s="146" t="s">
        <v>3112</v>
      </c>
      <c r="X82" s="53" t="s">
        <v>3936</v>
      </c>
      <c r="Y82" s="53" t="s">
        <v>3937</v>
      </c>
      <c r="Z82" s="135">
        <v>81000</v>
      </c>
      <c r="AA82" s="53"/>
      <c r="AB82" s="53" t="s">
        <v>41</v>
      </c>
      <c r="AC82" s="53" t="s">
        <v>41</v>
      </c>
      <c r="AD82" s="53" t="s">
        <v>15</v>
      </c>
      <c r="AE82" s="53">
        <v>20200</v>
      </c>
    </row>
    <row r="83" spans="2:31" hidden="1" x14ac:dyDescent="0.25">
      <c r="B83" s="4"/>
      <c r="C83" s="3"/>
      <c r="E83" s="4" t="s">
        <v>3938</v>
      </c>
      <c r="F83" s="3" t="s">
        <v>3939</v>
      </c>
      <c r="H83" s="4" t="s">
        <v>3940</v>
      </c>
      <c r="I83" s="3" t="s">
        <v>3941</v>
      </c>
      <c r="O83" s="57" t="s">
        <v>3942</v>
      </c>
      <c r="P83" s="54" t="s">
        <v>3943</v>
      </c>
      <c r="Q83" s="57" t="s">
        <v>3814</v>
      </c>
      <c r="S83" s="147">
        <v>21150</v>
      </c>
      <c r="T83" s="148" t="s">
        <v>3188</v>
      </c>
      <c r="U83" s="148" t="s">
        <v>3125</v>
      </c>
      <c r="V83" s="148" t="s">
        <v>3112</v>
      </c>
      <c r="X83" s="53" t="s">
        <v>3944</v>
      </c>
      <c r="Y83" s="53" t="s">
        <v>3945</v>
      </c>
      <c r="Z83" s="135" t="s">
        <v>3483</v>
      </c>
      <c r="AA83" s="53"/>
      <c r="AB83" s="53" t="s">
        <v>41</v>
      </c>
      <c r="AC83" s="53" t="s">
        <v>41</v>
      </c>
      <c r="AD83" s="53" t="s">
        <v>15</v>
      </c>
      <c r="AE83" s="53">
        <v>20200</v>
      </c>
    </row>
    <row r="84" spans="2:31" hidden="1" x14ac:dyDescent="0.25">
      <c r="B84" s="4"/>
      <c r="C84" s="3"/>
      <c r="E84" s="4" t="s">
        <v>3946</v>
      </c>
      <c r="F84" s="3" t="s">
        <v>3947</v>
      </c>
      <c r="H84" s="4" t="s">
        <v>3948</v>
      </c>
      <c r="I84" s="3" t="s">
        <v>3949</v>
      </c>
      <c r="O84" s="58" t="s">
        <v>3950</v>
      </c>
      <c r="P84" s="53" t="s">
        <v>3951</v>
      </c>
      <c r="Q84" s="58" t="s">
        <v>3814</v>
      </c>
      <c r="S84" s="145">
        <v>21300</v>
      </c>
      <c r="T84" s="146" t="s">
        <v>3189</v>
      </c>
      <c r="U84" s="146" t="s">
        <v>3125</v>
      </c>
      <c r="V84" s="146" t="s">
        <v>3112</v>
      </c>
      <c r="X84" s="53" t="s">
        <v>3952</v>
      </c>
      <c r="Y84" s="53" t="s">
        <v>3953</v>
      </c>
      <c r="Z84" s="135">
        <v>86000</v>
      </c>
      <c r="AA84" s="53"/>
      <c r="AB84" s="53" t="s">
        <v>41</v>
      </c>
      <c r="AC84" s="53" t="s">
        <v>41</v>
      </c>
      <c r="AD84" s="53" t="s">
        <v>15</v>
      </c>
      <c r="AE84" s="53">
        <v>20200</v>
      </c>
    </row>
    <row r="85" spans="2:31" hidden="1" x14ac:dyDescent="0.25">
      <c r="B85" s="4"/>
      <c r="C85" s="3"/>
      <c r="E85" s="4" t="s">
        <v>3954</v>
      </c>
      <c r="F85" s="3" t="s">
        <v>3955</v>
      </c>
      <c r="H85" s="4" t="s">
        <v>3956</v>
      </c>
      <c r="I85" s="3" t="s">
        <v>3957</v>
      </c>
      <c r="O85" s="57" t="s">
        <v>3958</v>
      </c>
      <c r="P85" s="54" t="s">
        <v>3838</v>
      </c>
      <c r="Q85" s="57" t="s">
        <v>3814</v>
      </c>
      <c r="S85" s="147">
        <v>25000</v>
      </c>
      <c r="T85" s="148" t="s">
        <v>3190</v>
      </c>
      <c r="U85" s="148" t="s">
        <v>3125</v>
      </c>
      <c r="V85" s="148" t="s">
        <v>3112</v>
      </c>
      <c r="X85" s="53" t="s">
        <v>3959</v>
      </c>
      <c r="Y85" s="53" t="s">
        <v>3960</v>
      </c>
      <c r="Z85" s="135">
        <v>81000</v>
      </c>
      <c r="AA85" s="53"/>
      <c r="AB85" s="53" t="s">
        <v>41</v>
      </c>
      <c r="AC85" s="53" t="s">
        <v>41</v>
      </c>
      <c r="AD85" s="53" t="s">
        <v>15</v>
      </c>
      <c r="AE85" s="53">
        <v>20200</v>
      </c>
    </row>
    <row r="86" spans="2:31" hidden="1" x14ac:dyDescent="0.25">
      <c r="B86" s="4"/>
      <c r="C86" s="3"/>
      <c r="E86" s="4" t="s">
        <v>3961</v>
      </c>
      <c r="F86" s="3" t="s">
        <v>3962</v>
      </c>
      <c r="H86" s="4" t="s">
        <v>3963</v>
      </c>
      <c r="I86" s="3" t="s">
        <v>3964</v>
      </c>
      <c r="O86" s="57" t="s">
        <v>3965</v>
      </c>
      <c r="P86" s="54" t="s">
        <v>3966</v>
      </c>
      <c r="Q86" s="57" t="s">
        <v>3814</v>
      </c>
      <c r="S86" s="145">
        <v>25010</v>
      </c>
      <c r="T86" s="146" t="s">
        <v>3191</v>
      </c>
      <c r="U86" s="146" t="s">
        <v>3125</v>
      </c>
      <c r="V86" s="146" t="s">
        <v>3112</v>
      </c>
      <c r="X86" s="53" t="s">
        <v>3967</v>
      </c>
      <c r="Y86" s="53" t="s">
        <v>3968</v>
      </c>
      <c r="Z86" s="135">
        <v>89400</v>
      </c>
      <c r="AA86" s="53"/>
      <c r="AB86" s="53" t="s">
        <v>41</v>
      </c>
      <c r="AC86" s="53" t="s">
        <v>41</v>
      </c>
      <c r="AD86" s="53" t="s">
        <v>15</v>
      </c>
      <c r="AE86" s="53">
        <v>20200</v>
      </c>
    </row>
    <row r="87" spans="2:31" hidden="1" x14ac:dyDescent="0.25">
      <c r="B87" s="4"/>
      <c r="C87" s="3"/>
      <c r="E87" s="4" t="s">
        <v>3969</v>
      </c>
      <c r="F87" s="3" t="s">
        <v>3970</v>
      </c>
      <c r="H87" s="4" t="s">
        <v>3971</v>
      </c>
      <c r="I87" s="3" t="s">
        <v>3972</v>
      </c>
      <c r="O87" s="57" t="s">
        <v>3973</v>
      </c>
      <c r="P87" s="54" t="s">
        <v>3974</v>
      </c>
      <c r="Q87" s="57" t="s">
        <v>3814</v>
      </c>
      <c r="S87" s="147">
        <v>27000</v>
      </c>
      <c r="T87" s="148" t="s">
        <v>3192</v>
      </c>
      <c r="U87" s="148" t="s">
        <v>3125</v>
      </c>
      <c r="V87" s="148" t="s">
        <v>3112</v>
      </c>
      <c r="X87" s="53" t="s">
        <v>3975</v>
      </c>
      <c r="Y87" s="53" t="s">
        <v>3976</v>
      </c>
      <c r="Z87" s="135">
        <v>87010</v>
      </c>
      <c r="AA87" s="53"/>
      <c r="AB87" s="53" t="s">
        <v>41</v>
      </c>
      <c r="AC87" s="53" t="s">
        <v>41</v>
      </c>
      <c r="AD87" s="53" t="s">
        <v>15</v>
      </c>
      <c r="AE87" s="53">
        <v>20200</v>
      </c>
    </row>
    <row r="88" spans="2:31" hidden="1" x14ac:dyDescent="0.25">
      <c r="B88" s="4"/>
      <c r="C88" s="3"/>
      <c r="E88" s="4" t="s">
        <v>3977</v>
      </c>
      <c r="F88" s="3" t="s">
        <v>3978</v>
      </c>
      <c r="H88" s="4" t="s">
        <v>3979</v>
      </c>
      <c r="I88" s="3" t="s">
        <v>3980</v>
      </c>
      <c r="O88" s="58" t="s">
        <v>3981</v>
      </c>
      <c r="P88" s="53" t="s">
        <v>3982</v>
      </c>
      <c r="Q88" s="58" t="s">
        <v>3814</v>
      </c>
      <c r="S88" s="145">
        <v>27005</v>
      </c>
      <c r="T88" s="146" t="s">
        <v>3193</v>
      </c>
      <c r="U88" s="146" t="s">
        <v>3125</v>
      </c>
      <c r="V88" s="146" t="s">
        <v>3112</v>
      </c>
      <c r="X88" s="53" t="s">
        <v>3983</v>
      </c>
      <c r="Y88" s="53" t="s">
        <v>3984</v>
      </c>
      <c r="Z88" s="135" t="s">
        <v>3483</v>
      </c>
      <c r="AA88" s="53"/>
      <c r="AB88" s="53" t="s">
        <v>41</v>
      </c>
      <c r="AC88" s="53" t="s">
        <v>41</v>
      </c>
      <c r="AD88" s="53" t="s">
        <v>15</v>
      </c>
      <c r="AE88" s="53">
        <v>20200</v>
      </c>
    </row>
    <row r="89" spans="2:31" hidden="1" x14ac:dyDescent="0.25">
      <c r="B89" s="4"/>
      <c r="C89" s="3"/>
      <c r="E89" s="4" t="s">
        <v>3985</v>
      </c>
      <c r="F89" s="3" t="s">
        <v>3986</v>
      </c>
      <c r="H89" s="4" t="s">
        <v>3987</v>
      </c>
      <c r="I89" s="3" t="s">
        <v>3988</v>
      </c>
      <c r="O89" s="58" t="s">
        <v>3989</v>
      </c>
      <c r="P89" s="53" t="s">
        <v>3990</v>
      </c>
      <c r="Q89" s="58" t="s">
        <v>3814</v>
      </c>
      <c r="S89" s="147">
        <v>27010</v>
      </c>
      <c r="T89" s="148" t="s">
        <v>3194</v>
      </c>
      <c r="U89" s="148" t="s">
        <v>3125</v>
      </c>
      <c r="V89" s="148" t="s">
        <v>3112</v>
      </c>
      <c r="X89" s="53" t="s">
        <v>3991</v>
      </c>
      <c r="Y89" s="53" t="s">
        <v>3992</v>
      </c>
      <c r="Z89" s="135">
        <v>86000</v>
      </c>
      <c r="AA89" s="53"/>
      <c r="AB89" s="53" t="s">
        <v>41</v>
      </c>
      <c r="AC89" s="53" t="s">
        <v>41</v>
      </c>
      <c r="AD89" s="53" t="s">
        <v>15</v>
      </c>
      <c r="AE89" s="53">
        <v>20200</v>
      </c>
    </row>
    <row r="90" spans="2:31" hidden="1" x14ac:dyDescent="0.25">
      <c r="B90" s="4"/>
      <c r="C90" s="3"/>
      <c r="E90" s="4" t="s">
        <v>3993</v>
      </c>
      <c r="F90" s="3" t="s">
        <v>3994</v>
      </c>
      <c r="H90" s="4" t="s">
        <v>3995</v>
      </c>
      <c r="I90" s="3" t="s">
        <v>3996</v>
      </c>
      <c r="O90" s="57" t="s">
        <v>3997</v>
      </c>
      <c r="P90" s="54" t="s">
        <v>3998</v>
      </c>
      <c r="Q90" s="57" t="s">
        <v>3814</v>
      </c>
      <c r="S90" s="145">
        <v>27012</v>
      </c>
      <c r="T90" s="146" t="s">
        <v>3195</v>
      </c>
      <c r="U90" s="146" t="s">
        <v>3125</v>
      </c>
      <c r="V90" s="146" t="s">
        <v>3112</v>
      </c>
      <c r="X90" s="53" t="s">
        <v>3999</v>
      </c>
      <c r="Y90" s="53" t="s">
        <v>4000</v>
      </c>
      <c r="Z90" s="135">
        <v>87010</v>
      </c>
      <c r="AA90" s="53"/>
      <c r="AB90" s="53" t="s">
        <v>41</v>
      </c>
      <c r="AC90" s="53" t="s">
        <v>41</v>
      </c>
      <c r="AD90" s="53" t="s">
        <v>15</v>
      </c>
      <c r="AE90" s="53">
        <v>20200</v>
      </c>
    </row>
    <row r="91" spans="2:31" hidden="1" x14ac:dyDescent="0.25">
      <c r="B91" s="4"/>
      <c r="C91" s="3"/>
      <c r="E91" s="4" t="s">
        <v>4001</v>
      </c>
      <c r="F91" s="3" t="s">
        <v>4002</v>
      </c>
      <c r="H91" s="4" t="s">
        <v>4003</v>
      </c>
      <c r="I91" s="3" t="s">
        <v>4004</v>
      </c>
      <c r="O91" s="58" t="s">
        <v>4005</v>
      </c>
      <c r="P91" s="53" t="s">
        <v>4006</v>
      </c>
      <c r="Q91" s="58" t="s">
        <v>3814</v>
      </c>
      <c r="S91" s="147">
        <v>27020</v>
      </c>
      <c r="T91" s="148" t="s">
        <v>3196</v>
      </c>
      <c r="U91" s="148" t="s">
        <v>3125</v>
      </c>
      <c r="V91" s="148" t="s">
        <v>3112</v>
      </c>
      <c r="X91" s="53" t="s">
        <v>4007</v>
      </c>
      <c r="Y91" s="53" t="s">
        <v>4008</v>
      </c>
      <c r="Z91" s="135" t="s">
        <v>3483</v>
      </c>
      <c r="AA91" s="53"/>
      <c r="AB91" s="53" t="s">
        <v>41</v>
      </c>
      <c r="AC91" s="53" t="s">
        <v>41</v>
      </c>
      <c r="AD91" s="53" t="s">
        <v>15</v>
      </c>
      <c r="AE91" s="53">
        <v>20200</v>
      </c>
    </row>
    <row r="92" spans="2:31" hidden="1" x14ac:dyDescent="0.25">
      <c r="B92" s="4"/>
      <c r="C92" s="3"/>
      <c r="E92" s="4" t="s">
        <v>4009</v>
      </c>
      <c r="F92" s="3" t="s">
        <v>4010</v>
      </c>
      <c r="H92" s="4" t="s">
        <v>4011</v>
      </c>
      <c r="I92" s="3" t="s">
        <v>4012</v>
      </c>
      <c r="O92" s="57" t="s">
        <v>4013</v>
      </c>
      <c r="P92" s="54" t="s">
        <v>4014</v>
      </c>
      <c r="Q92" s="57" t="s">
        <v>3814</v>
      </c>
      <c r="S92" s="145">
        <v>30000</v>
      </c>
      <c r="T92" s="146" t="s">
        <v>3197</v>
      </c>
      <c r="U92" s="146" t="s">
        <v>3125</v>
      </c>
      <c r="V92" s="146" t="s">
        <v>3198</v>
      </c>
      <c r="X92" s="53" t="s">
        <v>4015</v>
      </c>
      <c r="Y92" s="53" t="s">
        <v>4016</v>
      </c>
      <c r="Z92" s="135">
        <v>86000</v>
      </c>
      <c r="AA92" s="53"/>
      <c r="AB92" s="53" t="s">
        <v>41</v>
      </c>
      <c r="AC92" s="53" t="s">
        <v>41</v>
      </c>
      <c r="AD92" s="53" t="s">
        <v>15</v>
      </c>
      <c r="AE92" s="53">
        <v>20200</v>
      </c>
    </row>
    <row r="93" spans="2:31" hidden="1" x14ac:dyDescent="0.25">
      <c r="B93" s="4"/>
      <c r="C93" s="3"/>
      <c r="E93" s="4" t="s">
        <v>4017</v>
      </c>
      <c r="F93" s="3" t="s">
        <v>4018</v>
      </c>
      <c r="H93" s="4" t="s">
        <v>4019</v>
      </c>
      <c r="I93" s="3" t="s">
        <v>4020</v>
      </c>
      <c r="O93" s="58" t="s">
        <v>4021</v>
      </c>
      <c r="P93" s="53" t="s">
        <v>4022</v>
      </c>
      <c r="Q93" s="58" t="s">
        <v>3814</v>
      </c>
      <c r="S93" s="147">
        <v>31000</v>
      </c>
      <c r="T93" s="148" t="s">
        <v>3199</v>
      </c>
      <c r="U93" s="148" t="s">
        <v>3125</v>
      </c>
      <c r="V93" s="148" t="s">
        <v>3112</v>
      </c>
      <c r="X93" s="53" t="s">
        <v>4023</v>
      </c>
      <c r="Y93" s="53" t="s">
        <v>4024</v>
      </c>
      <c r="Z93" s="135">
        <v>87000</v>
      </c>
      <c r="AA93" s="53"/>
      <c r="AB93" s="53" t="s">
        <v>41</v>
      </c>
      <c r="AC93" s="53" t="s">
        <v>41</v>
      </c>
      <c r="AD93" s="53" t="s">
        <v>15</v>
      </c>
      <c r="AE93" s="53">
        <v>20200</v>
      </c>
    </row>
    <row r="94" spans="2:31" hidden="1" x14ac:dyDescent="0.25">
      <c r="B94" s="4"/>
      <c r="C94" s="3"/>
      <c r="E94" s="4" t="s">
        <v>4025</v>
      </c>
      <c r="F94" s="3" t="s">
        <v>4026</v>
      </c>
      <c r="H94" s="4" t="s">
        <v>4027</v>
      </c>
      <c r="I94" s="3" t="s">
        <v>4028</v>
      </c>
      <c r="O94" s="58" t="s">
        <v>4029</v>
      </c>
      <c r="P94" s="53" t="s">
        <v>4030</v>
      </c>
      <c r="Q94" s="58" t="s">
        <v>3814</v>
      </c>
      <c r="S94" s="145">
        <v>32000</v>
      </c>
      <c r="T94" s="146" t="s">
        <v>3200</v>
      </c>
      <c r="U94" s="146" t="s">
        <v>3125</v>
      </c>
      <c r="V94" s="146" t="s">
        <v>3198</v>
      </c>
      <c r="X94" s="53" t="s">
        <v>4031</v>
      </c>
      <c r="Y94" s="53" t="s">
        <v>4032</v>
      </c>
      <c r="Z94" s="135">
        <v>89400</v>
      </c>
      <c r="AA94" s="53"/>
      <c r="AB94" s="53" t="s">
        <v>41</v>
      </c>
      <c r="AC94" s="53" t="s">
        <v>41</v>
      </c>
      <c r="AD94" s="53" t="s">
        <v>15</v>
      </c>
      <c r="AE94" s="53">
        <v>20200</v>
      </c>
    </row>
    <row r="95" spans="2:31" hidden="1" x14ac:dyDescent="0.25">
      <c r="B95" s="4"/>
      <c r="C95" s="3"/>
      <c r="E95" s="4" t="s">
        <v>4033</v>
      </c>
      <c r="F95" s="3" t="s">
        <v>4034</v>
      </c>
      <c r="H95" s="4" t="s">
        <v>4035</v>
      </c>
      <c r="I95" s="3" t="s">
        <v>4036</v>
      </c>
      <c r="O95" s="58" t="s">
        <v>4037</v>
      </c>
      <c r="P95" s="53" t="s">
        <v>4038</v>
      </c>
      <c r="Q95" s="58" t="s">
        <v>3814</v>
      </c>
      <c r="S95" s="147">
        <v>40001</v>
      </c>
      <c r="T95" s="148" t="s">
        <v>3201</v>
      </c>
      <c r="U95" s="148" t="s">
        <v>3125</v>
      </c>
      <c r="V95" s="148" t="s">
        <v>3121</v>
      </c>
      <c r="X95" s="53" t="s">
        <v>4039</v>
      </c>
      <c r="Y95" s="53" t="s">
        <v>4040</v>
      </c>
      <c r="Z95" s="135">
        <v>82420</v>
      </c>
      <c r="AA95" s="53"/>
      <c r="AB95" s="53" t="s">
        <v>41</v>
      </c>
      <c r="AC95" s="53" t="s">
        <v>41</v>
      </c>
      <c r="AD95" s="53" t="s">
        <v>15</v>
      </c>
      <c r="AE95" s="53">
        <v>20200</v>
      </c>
    </row>
    <row r="96" spans="2:31" x14ac:dyDescent="0.25">
      <c r="B96" s="4"/>
      <c r="C96" s="3"/>
      <c r="E96" s="4" t="s">
        <v>4041</v>
      </c>
      <c r="F96" s="3" t="s">
        <v>4042</v>
      </c>
      <c r="H96" s="4" t="s">
        <v>4043</v>
      </c>
      <c r="I96" s="3" t="s">
        <v>4044</v>
      </c>
      <c r="O96" s="58" t="s">
        <v>4045</v>
      </c>
      <c r="P96" s="53" t="s">
        <v>4046</v>
      </c>
      <c r="Q96" s="58" t="s">
        <v>3814</v>
      </c>
      <c r="S96" s="145">
        <v>40002</v>
      </c>
      <c r="T96" s="146" t="s">
        <v>3202</v>
      </c>
      <c r="U96" s="146" t="s">
        <v>3125</v>
      </c>
      <c r="V96" s="146" t="s">
        <v>3121</v>
      </c>
      <c r="X96" s="53" t="s">
        <v>4047</v>
      </c>
      <c r="Y96" s="53" t="s">
        <v>4048</v>
      </c>
      <c r="Z96" s="135">
        <v>85300</v>
      </c>
      <c r="AA96" s="53"/>
      <c r="AB96" s="53" t="s">
        <v>41</v>
      </c>
      <c r="AC96" s="53" t="s">
        <v>41</v>
      </c>
      <c r="AD96" s="53" t="s">
        <v>15</v>
      </c>
      <c r="AE96" s="53">
        <v>20200</v>
      </c>
    </row>
    <row r="97" spans="2:31" hidden="1" x14ac:dyDescent="0.25">
      <c r="B97" s="4"/>
      <c r="C97" s="3"/>
      <c r="E97" s="4" t="s">
        <v>4049</v>
      </c>
      <c r="F97" s="3" t="s">
        <v>4050</v>
      </c>
      <c r="H97" s="4" t="s">
        <v>4051</v>
      </c>
      <c r="I97" s="3" t="s">
        <v>4052</v>
      </c>
      <c r="O97" s="57" t="s">
        <v>4053</v>
      </c>
      <c r="P97" s="54" t="s">
        <v>4054</v>
      </c>
      <c r="Q97" s="57" t="s">
        <v>3814</v>
      </c>
      <c r="S97" s="147">
        <v>40010</v>
      </c>
      <c r="T97" s="148" t="s">
        <v>3203</v>
      </c>
      <c r="U97" s="148" t="s">
        <v>3125</v>
      </c>
      <c r="V97" s="148" t="s">
        <v>3121</v>
      </c>
      <c r="X97" s="53" t="s">
        <v>4055</v>
      </c>
      <c r="Y97" s="212" t="s">
        <v>4056</v>
      </c>
      <c r="Z97" s="211" t="s">
        <v>3483</v>
      </c>
      <c r="AA97" s="212"/>
      <c r="AB97" s="53" t="s">
        <v>41</v>
      </c>
      <c r="AC97" s="53" t="s">
        <v>41</v>
      </c>
      <c r="AD97" s="53" t="s">
        <v>15</v>
      </c>
      <c r="AE97" s="53">
        <v>20200</v>
      </c>
    </row>
    <row r="98" spans="2:31" hidden="1" x14ac:dyDescent="0.25">
      <c r="B98" s="4"/>
      <c r="C98" s="3"/>
      <c r="E98" s="4" t="s">
        <v>4057</v>
      </c>
      <c r="F98" s="3" t="s">
        <v>4058</v>
      </c>
      <c r="H98" s="4" t="s">
        <v>4059</v>
      </c>
      <c r="I98" s="3" t="s">
        <v>4060</v>
      </c>
      <c r="O98" s="57" t="s">
        <v>4061</v>
      </c>
      <c r="P98" s="54" t="s">
        <v>4062</v>
      </c>
      <c r="Q98" s="57" t="s">
        <v>3814</v>
      </c>
      <c r="S98" s="145">
        <v>40015</v>
      </c>
      <c r="T98" s="146" t="s">
        <v>3204</v>
      </c>
      <c r="U98" s="146" t="s">
        <v>3125</v>
      </c>
      <c r="V98" s="146" t="s">
        <v>3121</v>
      </c>
      <c r="X98" s="53" t="s">
        <v>4063</v>
      </c>
      <c r="Y98" s="53" t="s">
        <v>4064</v>
      </c>
      <c r="Z98" s="135">
        <v>86000</v>
      </c>
      <c r="AA98" s="53"/>
      <c r="AB98" s="53" t="s">
        <v>41</v>
      </c>
      <c r="AC98" s="53" t="s">
        <v>41</v>
      </c>
      <c r="AD98" s="53" t="s">
        <v>15</v>
      </c>
      <c r="AE98" s="53">
        <v>20200</v>
      </c>
    </row>
    <row r="99" spans="2:31" x14ac:dyDescent="0.25">
      <c r="B99" s="4"/>
      <c r="C99" s="3"/>
      <c r="E99" s="4" t="s">
        <v>4065</v>
      </c>
      <c r="F99" s="3" t="s">
        <v>4066</v>
      </c>
      <c r="H99" s="4" t="s">
        <v>4067</v>
      </c>
      <c r="I99" s="3" t="s">
        <v>4068</v>
      </c>
      <c r="O99" s="58" t="s">
        <v>4069</v>
      </c>
      <c r="P99" s="53" t="s">
        <v>4070</v>
      </c>
      <c r="Q99" s="58" t="s">
        <v>3814</v>
      </c>
      <c r="S99" s="147">
        <v>40070</v>
      </c>
      <c r="T99" s="148" t="s">
        <v>3205</v>
      </c>
      <c r="U99" s="148" t="s">
        <v>3125</v>
      </c>
      <c r="V99" s="148" t="s">
        <v>3121</v>
      </c>
      <c r="X99" s="53" t="s">
        <v>4071</v>
      </c>
      <c r="Y99" s="53" t="s">
        <v>4072</v>
      </c>
      <c r="Z99" s="135">
        <v>85300</v>
      </c>
      <c r="AA99" s="53"/>
      <c r="AB99" s="53" t="s">
        <v>41</v>
      </c>
      <c r="AC99" s="53" t="s">
        <v>41</v>
      </c>
      <c r="AD99" s="53" t="s">
        <v>15</v>
      </c>
      <c r="AE99" s="53">
        <v>20200</v>
      </c>
    </row>
    <row r="100" spans="2:31" x14ac:dyDescent="0.25">
      <c r="B100" s="4"/>
      <c r="C100" s="3"/>
      <c r="E100" s="4" t="s">
        <v>4073</v>
      </c>
      <c r="F100" s="3" t="s">
        <v>4074</v>
      </c>
      <c r="H100" s="4" t="s">
        <v>4075</v>
      </c>
      <c r="I100" s="3" t="s">
        <v>4076</v>
      </c>
      <c r="O100" s="58" t="s">
        <v>4077</v>
      </c>
      <c r="P100" s="53" t="s">
        <v>4078</v>
      </c>
      <c r="Q100" s="58" t="s">
        <v>3814</v>
      </c>
      <c r="S100" s="145">
        <v>40080</v>
      </c>
      <c r="T100" s="146" t="s">
        <v>3206</v>
      </c>
      <c r="U100" s="146" t="s">
        <v>3125</v>
      </c>
      <c r="V100" s="146" t="s">
        <v>3121</v>
      </c>
      <c r="X100" s="53" t="s">
        <v>4079</v>
      </c>
      <c r="Y100" s="212" t="s">
        <v>4080</v>
      </c>
      <c r="Z100" s="211">
        <v>85300</v>
      </c>
      <c r="AA100" s="212"/>
      <c r="AB100" s="53" t="s">
        <v>41</v>
      </c>
      <c r="AC100" s="53" t="s">
        <v>41</v>
      </c>
      <c r="AD100" s="53" t="s">
        <v>15</v>
      </c>
      <c r="AE100" s="53">
        <v>20200</v>
      </c>
    </row>
    <row r="101" spans="2:31" hidden="1" x14ac:dyDescent="0.25">
      <c r="B101" s="4"/>
      <c r="C101" s="3"/>
      <c r="E101" s="4" t="s">
        <v>4081</v>
      </c>
      <c r="F101" s="3" t="s">
        <v>4082</v>
      </c>
      <c r="H101" s="4" t="s">
        <v>4083</v>
      </c>
      <c r="I101" s="3" t="s">
        <v>4084</v>
      </c>
      <c r="O101" s="57" t="s">
        <v>4085</v>
      </c>
      <c r="P101" s="54" t="s">
        <v>4086</v>
      </c>
      <c r="Q101" s="57" t="s">
        <v>3814</v>
      </c>
      <c r="S101" s="147">
        <v>40500</v>
      </c>
      <c r="T101" s="148" t="s">
        <v>3207</v>
      </c>
      <c r="U101" s="148" t="s">
        <v>3125</v>
      </c>
      <c r="V101" s="148" t="s">
        <v>3121</v>
      </c>
      <c r="X101" s="53" t="s">
        <v>4087</v>
      </c>
      <c r="Y101" s="53" t="s">
        <v>4088</v>
      </c>
      <c r="Z101" s="135">
        <v>87000</v>
      </c>
      <c r="AA101" s="53"/>
      <c r="AB101" s="53" t="s">
        <v>41</v>
      </c>
      <c r="AC101" s="53" t="s">
        <v>41</v>
      </c>
      <c r="AD101" s="53" t="s">
        <v>15</v>
      </c>
      <c r="AE101" s="53">
        <v>20200</v>
      </c>
    </row>
    <row r="102" spans="2:31" hidden="1" x14ac:dyDescent="0.25">
      <c r="B102" s="4"/>
      <c r="C102" s="3"/>
      <c r="E102" s="4" t="s">
        <v>4089</v>
      </c>
      <c r="F102" s="3" t="s">
        <v>4090</v>
      </c>
      <c r="H102" s="4" t="s">
        <v>4091</v>
      </c>
      <c r="I102" s="3" t="s">
        <v>4092</v>
      </c>
      <c r="O102" s="58" t="s">
        <v>4093</v>
      </c>
      <c r="P102" s="53" t="s">
        <v>4094</v>
      </c>
      <c r="Q102" s="58" t="s">
        <v>3814</v>
      </c>
      <c r="S102" s="145">
        <v>40900</v>
      </c>
      <c r="T102" s="146" t="s">
        <v>3208</v>
      </c>
      <c r="U102" s="146" t="s">
        <v>3125</v>
      </c>
      <c r="V102" s="146" t="s">
        <v>3121</v>
      </c>
      <c r="X102" s="53" t="s">
        <v>4095</v>
      </c>
      <c r="Y102" s="53" t="s">
        <v>4096</v>
      </c>
      <c r="Z102" s="135">
        <v>81010</v>
      </c>
      <c r="AA102" s="53"/>
      <c r="AB102" s="53" t="s">
        <v>41</v>
      </c>
      <c r="AC102" s="53" t="s">
        <v>41</v>
      </c>
      <c r="AD102" s="53" t="s">
        <v>15</v>
      </c>
      <c r="AE102" s="53">
        <v>20200</v>
      </c>
    </row>
    <row r="103" spans="2:31" x14ac:dyDescent="0.25">
      <c r="B103" s="4"/>
      <c r="C103" s="3"/>
      <c r="E103" s="4" t="s">
        <v>4097</v>
      </c>
      <c r="F103" s="3" t="s">
        <v>4098</v>
      </c>
      <c r="H103" s="4" t="s">
        <v>4099</v>
      </c>
      <c r="I103" s="3" t="s">
        <v>4100</v>
      </c>
      <c r="O103" s="58" t="s">
        <v>4101</v>
      </c>
      <c r="P103" s="53" t="s">
        <v>4102</v>
      </c>
      <c r="Q103" s="58" t="s">
        <v>3814</v>
      </c>
      <c r="S103" s="147">
        <v>40910</v>
      </c>
      <c r="T103" s="148" t="s">
        <v>3209</v>
      </c>
      <c r="U103" s="148" t="s">
        <v>3111</v>
      </c>
      <c r="V103" s="148" t="s">
        <v>3121</v>
      </c>
      <c r="X103" s="53" t="s">
        <v>4103</v>
      </c>
      <c r="Y103" s="53" t="s">
        <v>4104</v>
      </c>
      <c r="Z103" s="135">
        <v>85300</v>
      </c>
      <c r="AA103" s="53"/>
      <c r="AB103" s="53" t="s">
        <v>41</v>
      </c>
      <c r="AC103" s="53" t="s">
        <v>41</v>
      </c>
      <c r="AD103" s="53" t="s">
        <v>15</v>
      </c>
      <c r="AE103" s="53">
        <v>20200</v>
      </c>
    </row>
    <row r="104" spans="2:31" hidden="1" x14ac:dyDescent="0.25">
      <c r="B104" s="4"/>
      <c r="C104" s="3"/>
      <c r="E104" s="4" t="s">
        <v>4105</v>
      </c>
      <c r="F104" s="3" t="s">
        <v>4106</v>
      </c>
      <c r="H104" s="4" t="s">
        <v>4107</v>
      </c>
      <c r="I104" s="3" t="s">
        <v>4108</v>
      </c>
      <c r="O104" s="57" t="s">
        <v>4109</v>
      </c>
      <c r="P104" s="54" t="s">
        <v>4110</v>
      </c>
      <c r="Q104" s="57" t="s">
        <v>3814</v>
      </c>
      <c r="S104" s="145">
        <v>41000</v>
      </c>
      <c r="T104" s="146" t="s">
        <v>3210</v>
      </c>
      <c r="U104" s="146" t="s">
        <v>3125</v>
      </c>
      <c r="V104" s="146" t="s">
        <v>3121</v>
      </c>
      <c r="X104" s="53" t="s">
        <v>4111</v>
      </c>
      <c r="Y104" s="53" t="s">
        <v>4112</v>
      </c>
      <c r="Z104" s="135">
        <v>81000</v>
      </c>
      <c r="AA104" s="53"/>
      <c r="AB104" s="53" t="s">
        <v>41</v>
      </c>
      <c r="AC104" s="53" t="s">
        <v>41</v>
      </c>
      <c r="AD104" s="53" t="s">
        <v>15</v>
      </c>
      <c r="AE104" s="53">
        <v>20200</v>
      </c>
    </row>
    <row r="105" spans="2:31" hidden="1" x14ac:dyDescent="0.25">
      <c r="B105" s="4"/>
      <c r="C105" s="3"/>
      <c r="E105" s="4" t="s">
        <v>4113</v>
      </c>
      <c r="F105" s="3" t="s">
        <v>4114</v>
      </c>
      <c r="H105" s="4" t="s">
        <v>4115</v>
      </c>
      <c r="I105" s="3" t="s">
        <v>4116</v>
      </c>
      <c r="O105" s="58" t="s">
        <v>4117</v>
      </c>
      <c r="P105" s="53" t="s">
        <v>4118</v>
      </c>
      <c r="Q105" s="58" t="s">
        <v>3814</v>
      </c>
      <c r="S105" s="147">
        <v>41500</v>
      </c>
      <c r="T105" s="148" t="s">
        <v>3211</v>
      </c>
      <c r="U105" s="148" t="s">
        <v>3125</v>
      </c>
      <c r="V105" s="148" t="s">
        <v>3121</v>
      </c>
      <c r="X105" s="53" t="s">
        <v>4119</v>
      </c>
      <c r="Y105" s="212" t="s">
        <v>4120</v>
      </c>
      <c r="Z105" s="211">
        <v>81000</v>
      </c>
      <c r="AA105" s="212"/>
      <c r="AB105" s="53" t="s">
        <v>41</v>
      </c>
      <c r="AC105" s="53" t="s">
        <v>41</v>
      </c>
      <c r="AD105" s="53" t="s">
        <v>15</v>
      </c>
      <c r="AE105" s="53">
        <v>20200</v>
      </c>
    </row>
    <row r="106" spans="2:31" hidden="1" x14ac:dyDescent="0.25">
      <c r="B106" s="4"/>
      <c r="C106" s="3"/>
      <c r="E106" s="4" t="s">
        <v>4121</v>
      </c>
      <c r="F106" s="3" t="s">
        <v>4122</v>
      </c>
      <c r="H106" s="4" t="s">
        <v>4123</v>
      </c>
      <c r="I106" s="3" t="s">
        <v>4124</v>
      </c>
      <c r="O106" s="57" t="s">
        <v>4125</v>
      </c>
      <c r="P106" s="54" t="s">
        <v>4126</v>
      </c>
      <c r="Q106" s="57" t="s">
        <v>3814</v>
      </c>
      <c r="S106" s="145">
        <v>41600</v>
      </c>
      <c r="T106" s="146" t="s">
        <v>3212</v>
      </c>
      <c r="U106" s="146" t="s">
        <v>3125</v>
      </c>
      <c r="V106" s="146" t="s">
        <v>3121</v>
      </c>
      <c r="X106" s="53" t="s">
        <v>4127</v>
      </c>
      <c r="Y106" s="53" t="s">
        <v>4128</v>
      </c>
      <c r="Z106" s="135">
        <v>87010</v>
      </c>
      <c r="AA106" s="53"/>
      <c r="AB106" s="53" t="s">
        <v>41</v>
      </c>
      <c r="AC106" s="53" t="s">
        <v>41</v>
      </c>
      <c r="AD106" s="53" t="s">
        <v>15</v>
      </c>
      <c r="AE106" s="53">
        <v>20200</v>
      </c>
    </row>
    <row r="107" spans="2:31" hidden="1" x14ac:dyDescent="0.25">
      <c r="B107" s="4"/>
      <c r="C107" s="3"/>
      <c r="E107" s="4" t="s">
        <v>4129</v>
      </c>
      <c r="F107" s="3" t="s">
        <v>4130</v>
      </c>
      <c r="H107" s="4" t="s">
        <v>4131</v>
      </c>
      <c r="I107" s="3" t="s">
        <v>4132</v>
      </c>
      <c r="O107" s="57" t="s">
        <v>4133</v>
      </c>
      <c r="P107" s="54" t="s">
        <v>4134</v>
      </c>
      <c r="Q107" s="57" t="s">
        <v>3814</v>
      </c>
      <c r="S107" s="147">
        <v>42001</v>
      </c>
      <c r="T107" s="148" t="s">
        <v>3213</v>
      </c>
      <c r="U107" s="148" t="s">
        <v>3125</v>
      </c>
      <c r="V107" s="148" t="s">
        <v>3121</v>
      </c>
      <c r="X107" s="53" t="s">
        <v>4135</v>
      </c>
      <c r="Y107" s="53" t="s">
        <v>4136</v>
      </c>
      <c r="Z107" s="135">
        <v>81010</v>
      </c>
      <c r="AA107" s="53"/>
      <c r="AB107" s="53" t="s">
        <v>41</v>
      </c>
      <c r="AC107" s="53" t="s">
        <v>41</v>
      </c>
      <c r="AD107" s="53" t="s">
        <v>15</v>
      </c>
      <c r="AE107" s="53">
        <v>20200</v>
      </c>
    </row>
    <row r="108" spans="2:31" x14ac:dyDescent="0.25">
      <c r="B108" s="4"/>
      <c r="C108" s="3"/>
      <c r="E108" s="4" t="s">
        <v>4137</v>
      </c>
      <c r="F108" s="3" t="s">
        <v>4138</v>
      </c>
      <c r="H108" s="4" t="s">
        <v>4139</v>
      </c>
      <c r="I108" s="3" t="s">
        <v>4140</v>
      </c>
      <c r="O108" s="58" t="s">
        <v>4141</v>
      </c>
      <c r="P108" s="53" t="s">
        <v>4142</v>
      </c>
      <c r="Q108" s="58" t="s">
        <v>3814</v>
      </c>
      <c r="S108" s="145">
        <v>42002</v>
      </c>
      <c r="T108" s="146" t="s">
        <v>3214</v>
      </c>
      <c r="U108" s="146" t="s">
        <v>3125</v>
      </c>
      <c r="V108" s="146" t="s">
        <v>3121</v>
      </c>
      <c r="X108" s="53" t="s">
        <v>4143</v>
      </c>
      <c r="Y108" s="53" t="s">
        <v>4144</v>
      </c>
      <c r="Z108" s="135">
        <v>85300</v>
      </c>
      <c r="AA108" s="53"/>
      <c r="AB108" s="53" t="s">
        <v>41</v>
      </c>
      <c r="AC108" s="53" t="s">
        <v>41</v>
      </c>
      <c r="AD108" s="53" t="s">
        <v>15</v>
      </c>
      <c r="AE108" s="53">
        <v>20200</v>
      </c>
    </row>
    <row r="109" spans="2:31" hidden="1" x14ac:dyDescent="0.25">
      <c r="B109" s="4"/>
      <c r="C109" s="3"/>
      <c r="E109" s="4" t="s">
        <v>4145</v>
      </c>
      <c r="F109" s="3" t="s">
        <v>4146</v>
      </c>
      <c r="H109" s="4" t="s">
        <v>4147</v>
      </c>
      <c r="I109" s="3" t="s">
        <v>4148</v>
      </c>
      <c r="O109" s="58" t="s">
        <v>4149</v>
      </c>
      <c r="P109" s="53" t="s">
        <v>4150</v>
      </c>
      <c r="Q109" s="58" t="s">
        <v>3814</v>
      </c>
      <c r="S109" s="147">
        <v>42003</v>
      </c>
      <c r="T109" s="148" t="s">
        <v>3215</v>
      </c>
      <c r="U109" s="148" t="s">
        <v>3125</v>
      </c>
      <c r="V109" s="148" t="s">
        <v>3121</v>
      </c>
      <c r="X109" s="53" t="s">
        <v>4151</v>
      </c>
      <c r="Y109" s="53" t="s">
        <v>4152</v>
      </c>
      <c r="Z109" s="135" t="s">
        <v>3483</v>
      </c>
      <c r="AA109" s="53"/>
      <c r="AB109" s="53" t="s">
        <v>41</v>
      </c>
      <c r="AC109" s="53" t="s">
        <v>41</v>
      </c>
      <c r="AD109" s="53" t="s">
        <v>15</v>
      </c>
      <c r="AE109" s="53">
        <v>20200</v>
      </c>
    </row>
    <row r="110" spans="2:31" hidden="1" x14ac:dyDescent="0.25">
      <c r="B110" s="4"/>
      <c r="C110" s="3"/>
      <c r="E110" s="4" t="s">
        <v>4153</v>
      </c>
      <c r="F110" s="3" t="s">
        <v>4154</v>
      </c>
      <c r="H110" s="4" t="s">
        <v>4155</v>
      </c>
      <c r="I110" s="3" t="s">
        <v>4156</v>
      </c>
      <c r="O110" s="57" t="s">
        <v>4157</v>
      </c>
      <c r="P110" s="54" t="s">
        <v>4158</v>
      </c>
      <c r="Q110" s="57" t="s">
        <v>3814</v>
      </c>
      <c r="S110" s="145">
        <v>42004</v>
      </c>
      <c r="T110" s="146" t="s">
        <v>3216</v>
      </c>
      <c r="U110" s="146" t="s">
        <v>3125</v>
      </c>
      <c r="V110" s="146" t="s">
        <v>3121</v>
      </c>
      <c r="X110" s="53" t="s">
        <v>4159</v>
      </c>
      <c r="Y110" s="212" t="s">
        <v>4160</v>
      </c>
      <c r="Z110" s="211">
        <v>86000</v>
      </c>
      <c r="AA110" s="212"/>
      <c r="AB110" s="53" t="s">
        <v>41</v>
      </c>
      <c r="AC110" s="53" t="s">
        <v>41</v>
      </c>
      <c r="AD110" s="53" t="s">
        <v>15</v>
      </c>
      <c r="AE110" s="53">
        <v>20200</v>
      </c>
    </row>
    <row r="111" spans="2:31" hidden="1" x14ac:dyDescent="0.25">
      <c r="B111" s="4"/>
      <c r="C111" s="3"/>
      <c r="E111" s="4" t="s">
        <v>4161</v>
      </c>
      <c r="F111" s="3" t="s">
        <v>4162</v>
      </c>
      <c r="H111" s="4" t="s">
        <v>4163</v>
      </c>
      <c r="I111" s="3" t="s">
        <v>4164</v>
      </c>
      <c r="O111" s="57" t="s">
        <v>4165</v>
      </c>
      <c r="P111" s="54" t="s">
        <v>4166</v>
      </c>
      <c r="Q111" s="57" t="s">
        <v>3814</v>
      </c>
      <c r="S111" s="147">
        <v>42005</v>
      </c>
      <c r="T111" s="148" t="s">
        <v>3217</v>
      </c>
      <c r="U111" s="148" t="s">
        <v>3125</v>
      </c>
      <c r="V111" s="148" t="s">
        <v>3121</v>
      </c>
      <c r="X111" s="53" t="s">
        <v>4167</v>
      </c>
      <c r="Y111" s="212" t="s">
        <v>1459</v>
      </c>
      <c r="Z111" s="211">
        <v>81000</v>
      </c>
      <c r="AA111" s="212"/>
      <c r="AB111" s="53" t="s">
        <v>41</v>
      </c>
      <c r="AC111" s="53" t="s">
        <v>41</v>
      </c>
      <c r="AD111" s="53" t="s">
        <v>15</v>
      </c>
      <c r="AE111" s="53">
        <v>20200</v>
      </c>
    </row>
    <row r="112" spans="2:31" x14ac:dyDescent="0.25">
      <c r="B112" s="4"/>
      <c r="C112" s="3"/>
      <c r="E112" s="4" t="s">
        <v>4168</v>
      </c>
      <c r="F112" s="3" t="s">
        <v>4169</v>
      </c>
      <c r="H112" s="4" t="s">
        <v>4170</v>
      </c>
      <c r="I112" s="3" t="s">
        <v>4171</v>
      </c>
      <c r="O112" s="57" t="s">
        <v>4172</v>
      </c>
      <c r="P112" s="54" t="s">
        <v>4173</v>
      </c>
      <c r="Q112" s="57" t="s">
        <v>3814</v>
      </c>
      <c r="S112" s="145">
        <v>42006</v>
      </c>
      <c r="T112" s="146" t="s">
        <v>3218</v>
      </c>
      <c r="U112" s="146" t="s">
        <v>3125</v>
      </c>
      <c r="V112" s="146" t="s">
        <v>3121</v>
      </c>
      <c r="X112" s="53" t="s">
        <v>4174</v>
      </c>
      <c r="Y112" s="212" t="s">
        <v>1461</v>
      </c>
      <c r="Z112" s="211">
        <v>85300</v>
      </c>
      <c r="AA112" s="212"/>
      <c r="AB112" s="53" t="s">
        <v>41</v>
      </c>
      <c r="AC112" s="53" t="s">
        <v>41</v>
      </c>
      <c r="AD112" s="53" t="s">
        <v>15</v>
      </c>
      <c r="AE112" s="53">
        <v>20200</v>
      </c>
    </row>
    <row r="113" spans="2:31" hidden="1" x14ac:dyDescent="0.25">
      <c r="B113" s="4"/>
      <c r="C113" s="3"/>
      <c r="E113" s="4" t="s">
        <v>4175</v>
      </c>
      <c r="F113" s="3" t="s">
        <v>4176</v>
      </c>
      <c r="H113" s="4" t="s">
        <v>4177</v>
      </c>
      <c r="I113" s="3" t="s">
        <v>4178</v>
      </c>
      <c r="O113" s="58" t="s">
        <v>4179</v>
      </c>
      <c r="P113" s="53" t="s">
        <v>4180</v>
      </c>
      <c r="Q113" s="58" t="s">
        <v>3814</v>
      </c>
      <c r="S113" s="147">
        <v>42007</v>
      </c>
      <c r="T113" s="148" t="s">
        <v>3219</v>
      </c>
      <c r="U113" s="148" t="s">
        <v>3125</v>
      </c>
      <c r="V113" s="148" t="s">
        <v>3121</v>
      </c>
      <c r="X113" s="53" t="s">
        <v>4181</v>
      </c>
      <c r="Y113" s="53" t="s">
        <v>1463</v>
      </c>
      <c r="Z113" s="135">
        <v>81000</v>
      </c>
      <c r="AA113" s="53"/>
      <c r="AB113" s="53" t="s">
        <v>41</v>
      </c>
      <c r="AC113" s="53" t="s">
        <v>41</v>
      </c>
      <c r="AD113" s="53" t="s">
        <v>15</v>
      </c>
      <c r="AE113" s="53">
        <v>20200</v>
      </c>
    </row>
    <row r="114" spans="2:31" hidden="1" x14ac:dyDescent="0.25">
      <c r="B114" s="4"/>
      <c r="C114" s="3"/>
      <c r="E114" s="4" t="s">
        <v>4182</v>
      </c>
      <c r="F114" s="3" t="s">
        <v>4183</v>
      </c>
      <c r="H114" s="4" t="s">
        <v>4184</v>
      </c>
      <c r="I114" s="3" t="s">
        <v>4185</v>
      </c>
      <c r="O114" s="57" t="s">
        <v>4186</v>
      </c>
      <c r="P114" s="54" t="s">
        <v>4187</v>
      </c>
      <c r="Q114" s="57" t="s">
        <v>4188</v>
      </c>
      <c r="S114" s="145">
        <v>42008</v>
      </c>
      <c r="T114" s="146" t="s">
        <v>3220</v>
      </c>
      <c r="U114" s="146" t="s">
        <v>3125</v>
      </c>
      <c r="V114" s="146" t="s">
        <v>3121</v>
      </c>
      <c r="X114" s="53" t="s">
        <v>4189</v>
      </c>
      <c r="Y114" s="53" t="s">
        <v>1465</v>
      </c>
      <c r="Z114" s="135">
        <v>81000</v>
      </c>
      <c r="AA114" s="53"/>
      <c r="AB114" s="53" t="s">
        <v>41</v>
      </c>
      <c r="AC114" s="53" t="s">
        <v>41</v>
      </c>
      <c r="AD114" s="53" t="s">
        <v>15</v>
      </c>
      <c r="AE114" s="53">
        <v>20200</v>
      </c>
    </row>
    <row r="115" spans="2:31" hidden="1" x14ac:dyDescent="0.25">
      <c r="B115" s="4"/>
      <c r="C115" s="3"/>
      <c r="E115" s="4" t="s">
        <v>4190</v>
      </c>
      <c r="F115" s="3" t="s">
        <v>4191</v>
      </c>
      <c r="H115" s="4" t="s">
        <v>4192</v>
      </c>
      <c r="I115" s="3" t="s">
        <v>4193</v>
      </c>
      <c r="O115" s="57" t="s">
        <v>4194</v>
      </c>
      <c r="P115" s="54" t="s">
        <v>4195</v>
      </c>
      <c r="Q115" s="57" t="s">
        <v>4188</v>
      </c>
      <c r="S115" s="147">
        <v>42200</v>
      </c>
      <c r="T115" s="148" t="s">
        <v>3221</v>
      </c>
      <c r="U115" s="148" t="s">
        <v>3125</v>
      </c>
      <c r="V115" s="148" t="s">
        <v>3121</v>
      </c>
      <c r="X115" s="53" t="s">
        <v>4196</v>
      </c>
      <c r="Y115" s="53" t="s">
        <v>1467</v>
      </c>
      <c r="Z115" s="135">
        <v>87000</v>
      </c>
      <c r="AA115" s="53"/>
      <c r="AB115" s="53" t="s">
        <v>41</v>
      </c>
      <c r="AC115" s="53" t="s">
        <v>41</v>
      </c>
      <c r="AD115" s="53" t="s">
        <v>15</v>
      </c>
      <c r="AE115" s="53">
        <v>20200</v>
      </c>
    </row>
    <row r="116" spans="2:31" hidden="1" x14ac:dyDescent="0.25">
      <c r="B116" s="4"/>
      <c r="C116" s="3"/>
      <c r="E116" s="4" t="s">
        <v>4197</v>
      </c>
      <c r="F116" s="3" t="s">
        <v>4198</v>
      </c>
      <c r="H116" s="4" t="s">
        <v>4199</v>
      </c>
      <c r="I116" s="3" t="s">
        <v>4200</v>
      </c>
      <c r="O116" s="57" t="s">
        <v>4201</v>
      </c>
      <c r="P116" s="54" t="s">
        <v>4202</v>
      </c>
      <c r="Q116" s="57" t="s">
        <v>4188</v>
      </c>
      <c r="S116" s="145">
        <v>45000</v>
      </c>
      <c r="T116" s="146" t="s">
        <v>3222</v>
      </c>
      <c r="U116" s="146" t="s">
        <v>3125</v>
      </c>
      <c r="V116" s="146" t="s">
        <v>3121</v>
      </c>
      <c r="X116" s="53" t="s">
        <v>4203</v>
      </c>
      <c r="Y116" s="53" t="s">
        <v>1469</v>
      </c>
      <c r="Z116" s="135">
        <v>81021</v>
      </c>
      <c r="AA116" s="53"/>
      <c r="AB116" s="53" t="s">
        <v>41</v>
      </c>
      <c r="AC116" s="53" t="s">
        <v>41</v>
      </c>
      <c r="AD116" s="53" t="s">
        <v>15</v>
      </c>
      <c r="AE116" s="53">
        <v>20200</v>
      </c>
    </row>
    <row r="117" spans="2:31" hidden="1" x14ac:dyDescent="0.25">
      <c r="B117" s="4"/>
      <c r="C117" s="3"/>
      <c r="E117" s="4" t="s">
        <v>4204</v>
      </c>
      <c r="F117" s="3" t="s">
        <v>4205</v>
      </c>
      <c r="H117" s="4" t="s">
        <v>4206</v>
      </c>
      <c r="I117" s="3" t="s">
        <v>4207</v>
      </c>
      <c r="O117" s="58" t="s">
        <v>4208</v>
      </c>
      <c r="P117" s="53" t="s">
        <v>4209</v>
      </c>
      <c r="Q117" s="58" t="s">
        <v>4188</v>
      </c>
      <c r="S117" s="147">
        <v>45100</v>
      </c>
      <c r="T117" s="148" t="s">
        <v>3223</v>
      </c>
      <c r="U117" s="148" t="s">
        <v>3125</v>
      </c>
      <c r="V117" s="148" t="s">
        <v>3121</v>
      </c>
      <c r="X117" s="53" t="s">
        <v>4210</v>
      </c>
      <c r="Y117" s="212" t="s">
        <v>1471</v>
      </c>
      <c r="Z117" s="211">
        <v>81000</v>
      </c>
      <c r="AA117" s="212"/>
      <c r="AB117" s="53" t="s">
        <v>41</v>
      </c>
      <c r="AC117" s="53" t="s">
        <v>41</v>
      </c>
      <c r="AD117" s="53" t="s">
        <v>15</v>
      </c>
      <c r="AE117" s="53">
        <v>20200</v>
      </c>
    </row>
    <row r="118" spans="2:31" hidden="1" x14ac:dyDescent="0.25">
      <c r="B118" s="4"/>
      <c r="C118" s="3"/>
      <c r="E118" s="4" t="s">
        <v>4211</v>
      </c>
      <c r="F118" s="3" t="s">
        <v>4212</v>
      </c>
      <c r="H118" s="4" t="s">
        <v>4213</v>
      </c>
      <c r="I118" s="3" t="s">
        <v>4214</v>
      </c>
      <c r="O118" s="58" t="s">
        <v>4215</v>
      </c>
      <c r="P118" s="53" t="s">
        <v>4216</v>
      </c>
      <c r="Q118" s="58" t="s">
        <v>4188</v>
      </c>
      <c r="S118" s="145">
        <v>48010</v>
      </c>
      <c r="T118" s="146" t="s">
        <v>3224</v>
      </c>
      <c r="U118" s="146" t="s">
        <v>3125</v>
      </c>
      <c r="V118" s="146" t="s">
        <v>3121</v>
      </c>
      <c r="X118" s="53" t="s">
        <v>4217</v>
      </c>
      <c r="Y118" s="53" t="s">
        <v>1473</v>
      </c>
      <c r="Z118" s="135">
        <v>87000</v>
      </c>
      <c r="AA118" s="53"/>
      <c r="AB118" s="53" t="s">
        <v>41</v>
      </c>
      <c r="AC118" s="53" t="s">
        <v>41</v>
      </c>
      <c r="AD118" s="53" t="s">
        <v>15</v>
      </c>
      <c r="AE118" s="53">
        <v>20200</v>
      </c>
    </row>
    <row r="119" spans="2:31" hidden="1" x14ac:dyDescent="0.25">
      <c r="B119" s="4"/>
      <c r="C119" s="3"/>
      <c r="E119" s="4" t="s">
        <v>4218</v>
      </c>
      <c r="F119" s="3" t="s">
        <v>4219</v>
      </c>
      <c r="H119" s="4" t="s">
        <v>4220</v>
      </c>
      <c r="I119" s="3" t="s">
        <v>4221</v>
      </c>
      <c r="O119" s="58" t="s">
        <v>4222</v>
      </c>
      <c r="P119" s="53" t="s">
        <v>4223</v>
      </c>
      <c r="Q119" s="58" t="s">
        <v>4188</v>
      </c>
      <c r="S119" s="147">
        <v>48100</v>
      </c>
      <c r="T119" s="148" t="s">
        <v>3225</v>
      </c>
      <c r="U119" s="148" t="s">
        <v>3125</v>
      </c>
      <c r="V119" s="148" t="s">
        <v>3121</v>
      </c>
      <c r="X119" s="53" t="s">
        <v>4224</v>
      </c>
      <c r="Y119" s="53" t="s">
        <v>1475</v>
      </c>
      <c r="Z119" s="135" t="s">
        <v>3483</v>
      </c>
      <c r="AA119" s="53"/>
      <c r="AB119" s="53" t="s">
        <v>41</v>
      </c>
      <c r="AC119" s="53" t="s">
        <v>41</v>
      </c>
      <c r="AD119" s="53" t="s">
        <v>15</v>
      </c>
      <c r="AE119" s="53">
        <v>20200</v>
      </c>
    </row>
    <row r="120" spans="2:31" hidden="1" x14ac:dyDescent="0.25">
      <c r="B120" s="4"/>
      <c r="C120" s="3"/>
      <c r="E120" s="4" t="s">
        <v>4225</v>
      </c>
      <c r="F120" s="3" t="s">
        <v>4226</v>
      </c>
      <c r="H120" s="4" t="s">
        <v>4227</v>
      </c>
      <c r="I120" s="3" t="s">
        <v>4228</v>
      </c>
      <c r="O120" s="58" t="s">
        <v>4229</v>
      </c>
      <c r="P120" s="53" t="s">
        <v>4230</v>
      </c>
      <c r="Q120" s="58" t="s">
        <v>4188</v>
      </c>
      <c r="S120" s="145">
        <v>48200</v>
      </c>
      <c r="T120" s="146" t="s">
        <v>3226</v>
      </c>
      <c r="U120" s="146" t="s">
        <v>3125</v>
      </c>
      <c r="V120" s="146" t="s">
        <v>3121</v>
      </c>
      <c r="X120" s="53" t="s">
        <v>4231</v>
      </c>
      <c r="Y120" s="212" t="s">
        <v>1477</v>
      </c>
      <c r="Z120" s="211">
        <v>86000</v>
      </c>
      <c r="AA120" s="212"/>
      <c r="AB120" s="53" t="s">
        <v>41</v>
      </c>
      <c r="AC120" s="53" t="s">
        <v>41</v>
      </c>
      <c r="AD120" s="53" t="s">
        <v>15</v>
      </c>
      <c r="AE120" s="53">
        <v>20200</v>
      </c>
    </row>
    <row r="121" spans="2:31" hidden="1" x14ac:dyDescent="0.25">
      <c r="B121" s="4"/>
      <c r="C121" s="3"/>
      <c r="E121" s="4" t="s">
        <v>4232</v>
      </c>
      <c r="F121" s="3" t="s">
        <v>4233</v>
      </c>
      <c r="H121" s="4" t="s">
        <v>4234</v>
      </c>
      <c r="I121" s="3" t="s">
        <v>4235</v>
      </c>
      <c r="O121" s="57" t="s">
        <v>4236</v>
      </c>
      <c r="P121" s="54" t="s">
        <v>4237</v>
      </c>
      <c r="Q121" s="57" t="s">
        <v>4188</v>
      </c>
      <c r="S121" s="147">
        <v>48300</v>
      </c>
      <c r="T121" s="148" t="s">
        <v>3227</v>
      </c>
      <c r="U121" s="148" t="s">
        <v>3125</v>
      </c>
      <c r="V121" s="148" t="s">
        <v>3121</v>
      </c>
      <c r="X121" s="53" t="s">
        <v>4238</v>
      </c>
      <c r="Y121" s="53" t="s">
        <v>1479</v>
      </c>
      <c r="Z121" s="135">
        <v>81010</v>
      </c>
      <c r="AA121" s="53"/>
      <c r="AB121" s="53" t="s">
        <v>41</v>
      </c>
      <c r="AC121" s="53" t="s">
        <v>41</v>
      </c>
      <c r="AD121" s="53" t="s">
        <v>15</v>
      </c>
      <c r="AE121" s="53">
        <v>20200</v>
      </c>
    </row>
    <row r="122" spans="2:31" hidden="1" x14ac:dyDescent="0.25">
      <c r="B122" s="4"/>
      <c r="C122" s="3"/>
      <c r="E122" s="4" t="s">
        <v>4239</v>
      </c>
      <c r="F122" s="3" t="s">
        <v>4240</v>
      </c>
      <c r="H122" s="4" t="s">
        <v>4241</v>
      </c>
      <c r="I122" s="3" t="s">
        <v>4242</v>
      </c>
      <c r="O122" s="57" t="s">
        <v>4243</v>
      </c>
      <c r="P122" s="54" t="s">
        <v>4244</v>
      </c>
      <c r="Q122" s="57" t="s">
        <v>4188</v>
      </c>
      <c r="S122" s="145">
        <v>48400</v>
      </c>
      <c r="T122" s="146" t="s">
        <v>3228</v>
      </c>
      <c r="U122" s="146" t="s">
        <v>3111</v>
      </c>
      <c r="V122" s="146" t="s">
        <v>3121</v>
      </c>
      <c r="X122" s="53" t="s">
        <v>4245</v>
      </c>
      <c r="Y122" s="212" t="s">
        <v>1481</v>
      </c>
      <c r="Z122" s="211">
        <v>81010</v>
      </c>
      <c r="AA122" s="212"/>
      <c r="AB122" s="53" t="s">
        <v>41</v>
      </c>
      <c r="AC122" s="53" t="s">
        <v>41</v>
      </c>
      <c r="AD122" s="53" t="s">
        <v>15</v>
      </c>
      <c r="AE122" s="53">
        <v>20200</v>
      </c>
    </row>
    <row r="123" spans="2:31" hidden="1" x14ac:dyDescent="0.25">
      <c r="B123" s="4"/>
      <c r="C123" s="3"/>
      <c r="E123" s="4" t="s">
        <v>4246</v>
      </c>
      <c r="F123" s="3" t="s">
        <v>4247</v>
      </c>
      <c r="H123" s="4" t="s">
        <v>4248</v>
      </c>
      <c r="I123" s="3" t="s">
        <v>4249</v>
      </c>
      <c r="O123" s="58" t="s">
        <v>4250</v>
      </c>
      <c r="P123" s="53" t="s">
        <v>4251</v>
      </c>
      <c r="Q123" s="58" t="s">
        <v>4188</v>
      </c>
      <c r="S123" s="147">
        <v>49000</v>
      </c>
      <c r="T123" s="148" t="s">
        <v>3229</v>
      </c>
      <c r="U123" s="148" t="s">
        <v>3125</v>
      </c>
      <c r="V123" s="148" t="s">
        <v>3121</v>
      </c>
      <c r="X123" s="53" t="s">
        <v>4252</v>
      </c>
      <c r="Y123" s="53" t="s">
        <v>1483</v>
      </c>
      <c r="Z123" s="135">
        <v>87000</v>
      </c>
      <c r="AA123" s="53"/>
      <c r="AB123" s="53" t="s">
        <v>41</v>
      </c>
      <c r="AC123" s="53" t="s">
        <v>41</v>
      </c>
      <c r="AD123" s="53" t="s">
        <v>15</v>
      </c>
      <c r="AE123" s="53">
        <v>20200</v>
      </c>
    </row>
    <row r="124" spans="2:31" hidden="1" x14ac:dyDescent="0.25">
      <c r="B124" s="4"/>
      <c r="C124" s="3"/>
      <c r="E124" s="4" t="s">
        <v>4253</v>
      </c>
      <c r="F124" s="3" t="s">
        <v>4254</v>
      </c>
      <c r="H124" s="4" t="s">
        <v>4255</v>
      </c>
      <c r="I124" s="3" t="s">
        <v>4256</v>
      </c>
      <c r="O124" s="58" t="s">
        <v>4257</v>
      </c>
      <c r="P124" s="53" t="s">
        <v>4258</v>
      </c>
      <c r="Q124" s="58" t="s">
        <v>4188</v>
      </c>
      <c r="S124" s="145">
        <v>50000</v>
      </c>
      <c r="T124" s="146" t="s">
        <v>3230</v>
      </c>
      <c r="U124" s="146" t="s">
        <v>3111</v>
      </c>
      <c r="V124" s="146" t="s">
        <v>3121</v>
      </c>
      <c r="X124" s="53" t="s">
        <v>4259</v>
      </c>
      <c r="Y124" s="212" t="s">
        <v>1485</v>
      </c>
      <c r="Z124" s="211">
        <v>87000</v>
      </c>
      <c r="AA124" s="212"/>
      <c r="AB124" s="53" t="s">
        <v>41</v>
      </c>
      <c r="AC124" s="53" t="s">
        <v>41</v>
      </c>
      <c r="AD124" s="53" t="s">
        <v>15</v>
      </c>
      <c r="AE124" s="53">
        <v>20200</v>
      </c>
    </row>
    <row r="125" spans="2:31" hidden="1" x14ac:dyDescent="0.25">
      <c r="B125" s="4"/>
      <c r="C125" s="3"/>
      <c r="E125" s="4" t="s">
        <v>4260</v>
      </c>
      <c r="F125" s="3" t="s">
        <v>4261</v>
      </c>
      <c r="H125" s="4" t="s">
        <v>4262</v>
      </c>
      <c r="I125" s="3" t="s">
        <v>4263</v>
      </c>
      <c r="O125" s="57" t="s">
        <v>4264</v>
      </c>
      <c r="P125" s="54" t="s">
        <v>4265</v>
      </c>
      <c r="Q125" s="57" t="s">
        <v>4188</v>
      </c>
      <c r="S125" s="147">
        <v>50020</v>
      </c>
      <c r="T125" s="148" t="s">
        <v>3231</v>
      </c>
      <c r="U125" s="148" t="s">
        <v>3111</v>
      </c>
      <c r="V125" s="148" t="s">
        <v>3121</v>
      </c>
      <c r="X125" s="53" t="s">
        <v>4266</v>
      </c>
      <c r="Y125" s="53" t="s">
        <v>1487</v>
      </c>
      <c r="Z125" s="135" t="s">
        <v>3483</v>
      </c>
      <c r="AA125" s="53"/>
      <c r="AB125" s="53" t="s">
        <v>41</v>
      </c>
      <c r="AC125" s="53" t="s">
        <v>41</v>
      </c>
      <c r="AD125" s="53" t="s">
        <v>15</v>
      </c>
      <c r="AE125" s="53">
        <v>20200</v>
      </c>
    </row>
    <row r="126" spans="2:31" hidden="1" x14ac:dyDescent="0.25">
      <c r="B126" s="4"/>
      <c r="C126" s="3"/>
      <c r="E126" s="4" t="s">
        <v>4267</v>
      </c>
      <c r="F126" s="3" t="s">
        <v>4268</v>
      </c>
      <c r="H126" s="4" t="s">
        <v>4269</v>
      </c>
      <c r="I126" s="3" t="s">
        <v>4270</v>
      </c>
      <c r="O126" s="57" t="s">
        <v>4271</v>
      </c>
      <c r="P126" s="54" t="s">
        <v>4272</v>
      </c>
      <c r="Q126" s="57" t="s">
        <v>4188</v>
      </c>
      <c r="S126" s="145">
        <v>50021</v>
      </c>
      <c r="T126" s="146" t="s">
        <v>3232</v>
      </c>
      <c r="U126" s="146" t="s">
        <v>3111</v>
      </c>
      <c r="V126" s="146" t="s">
        <v>3121</v>
      </c>
      <c r="X126" s="53" t="s">
        <v>4273</v>
      </c>
      <c r="Y126" s="53" t="s">
        <v>1489</v>
      </c>
      <c r="Z126" s="135">
        <v>86000</v>
      </c>
      <c r="AA126" s="53"/>
      <c r="AB126" s="53" t="s">
        <v>41</v>
      </c>
      <c r="AC126" s="53" t="s">
        <v>41</v>
      </c>
      <c r="AD126" s="53" t="s">
        <v>15</v>
      </c>
      <c r="AE126" s="53">
        <v>20200</v>
      </c>
    </row>
    <row r="127" spans="2:31" hidden="1" x14ac:dyDescent="0.25">
      <c r="B127" s="4"/>
      <c r="C127" s="3"/>
      <c r="E127" s="4" t="s">
        <v>4274</v>
      </c>
      <c r="F127" s="3" t="s">
        <v>4275</v>
      </c>
      <c r="H127" s="4" t="s">
        <v>4276</v>
      </c>
      <c r="I127" s="3" t="s">
        <v>4277</v>
      </c>
      <c r="O127" s="57" t="s">
        <v>4278</v>
      </c>
      <c r="P127" s="54" t="s">
        <v>4279</v>
      </c>
      <c r="Q127" s="57" t="s">
        <v>4188</v>
      </c>
      <c r="S127" s="147">
        <v>50022</v>
      </c>
      <c r="T127" s="148" t="s">
        <v>3233</v>
      </c>
      <c r="U127" s="148" t="s">
        <v>3111</v>
      </c>
      <c r="V127" s="148" t="s">
        <v>3121</v>
      </c>
      <c r="X127" s="53" t="s">
        <v>4280</v>
      </c>
      <c r="Y127" s="212" t="s">
        <v>1491</v>
      </c>
      <c r="Z127" s="211">
        <v>7710</v>
      </c>
      <c r="AA127" s="212"/>
      <c r="AB127" s="53" t="s">
        <v>41</v>
      </c>
      <c r="AC127" s="53" t="s">
        <v>41</v>
      </c>
      <c r="AD127" s="53" t="s">
        <v>15</v>
      </c>
      <c r="AE127" s="53">
        <v>20200</v>
      </c>
    </row>
    <row r="128" spans="2:31" hidden="1" x14ac:dyDescent="0.25">
      <c r="B128" s="4"/>
      <c r="C128" s="3"/>
      <c r="E128" s="4" t="s">
        <v>4281</v>
      </c>
      <c r="F128" s="3" t="s">
        <v>4282</v>
      </c>
      <c r="H128" s="4" t="s">
        <v>4283</v>
      </c>
      <c r="I128" s="3" t="s">
        <v>4284</v>
      </c>
      <c r="O128" s="58" t="s">
        <v>4285</v>
      </c>
      <c r="P128" s="53" t="s">
        <v>4286</v>
      </c>
      <c r="Q128" s="58" t="s">
        <v>4188</v>
      </c>
      <c r="S128" s="145">
        <v>50023</v>
      </c>
      <c r="T128" s="146" t="s">
        <v>3234</v>
      </c>
      <c r="U128" s="146" t="s">
        <v>3111</v>
      </c>
      <c r="V128" s="146" t="s">
        <v>3121</v>
      </c>
      <c r="X128" s="53" t="s">
        <v>4287</v>
      </c>
      <c r="Y128" s="53" t="s">
        <v>4288</v>
      </c>
      <c r="Z128" s="135">
        <v>81000</v>
      </c>
      <c r="AA128" s="53"/>
      <c r="AB128" s="53" t="s">
        <v>41</v>
      </c>
      <c r="AC128" s="53" t="s">
        <v>41</v>
      </c>
      <c r="AD128" s="53" t="s">
        <v>15</v>
      </c>
      <c r="AE128" s="53">
        <v>20200</v>
      </c>
    </row>
    <row r="129" spans="2:31" hidden="1" x14ac:dyDescent="0.25">
      <c r="B129" s="4"/>
      <c r="C129" s="3"/>
      <c r="E129" s="4" t="s">
        <v>4289</v>
      </c>
      <c r="F129" s="3" t="s">
        <v>4290</v>
      </c>
      <c r="H129" s="4" t="s">
        <v>4291</v>
      </c>
      <c r="I129" s="3" t="s">
        <v>4292</v>
      </c>
      <c r="O129" s="58" t="s">
        <v>4293</v>
      </c>
      <c r="P129" s="53" t="s">
        <v>4294</v>
      </c>
      <c r="Q129" s="58" t="s">
        <v>4188</v>
      </c>
      <c r="S129" s="147">
        <v>50024</v>
      </c>
      <c r="T129" s="148" t="s">
        <v>3235</v>
      </c>
      <c r="U129" s="148" t="s">
        <v>3111</v>
      </c>
      <c r="V129" s="148" t="s">
        <v>3121</v>
      </c>
      <c r="X129" s="53" t="s">
        <v>4295</v>
      </c>
      <c r="Y129" s="53" t="s">
        <v>4296</v>
      </c>
      <c r="Z129" s="135">
        <v>81000</v>
      </c>
      <c r="AA129" s="53"/>
      <c r="AB129" s="53" t="s">
        <v>41</v>
      </c>
      <c r="AC129" s="53" t="s">
        <v>41</v>
      </c>
      <c r="AD129" s="53" t="s">
        <v>15</v>
      </c>
      <c r="AE129" s="215">
        <v>20200</v>
      </c>
    </row>
    <row r="130" spans="2:31" hidden="1" x14ac:dyDescent="0.25">
      <c r="B130" s="4"/>
      <c r="C130" s="3"/>
      <c r="E130" s="4" t="s">
        <v>4297</v>
      </c>
      <c r="F130" s="3" t="s">
        <v>4298</v>
      </c>
      <c r="H130" s="4" t="s">
        <v>4299</v>
      </c>
      <c r="I130" s="3" t="s">
        <v>4300</v>
      </c>
      <c r="O130" s="58" t="s">
        <v>4301</v>
      </c>
      <c r="P130" s="53" t="s">
        <v>4302</v>
      </c>
      <c r="Q130" s="58" t="s">
        <v>4188</v>
      </c>
      <c r="S130" s="145">
        <v>50025</v>
      </c>
      <c r="T130" s="146" t="s">
        <v>3236</v>
      </c>
      <c r="U130" s="146" t="s">
        <v>3111</v>
      </c>
      <c r="V130" s="146" t="s">
        <v>3121</v>
      </c>
      <c r="X130" s="53" t="s">
        <v>4303</v>
      </c>
      <c r="Y130" s="53" t="s">
        <v>4304</v>
      </c>
      <c r="Z130" s="135" t="s">
        <v>4305</v>
      </c>
      <c r="AA130" s="53"/>
      <c r="AB130" s="53" t="s">
        <v>41</v>
      </c>
      <c r="AC130" s="53" t="s">
        <v>41</v>
      </c>
      <c r="AD130" s="53" t="s">
        <v>15</v>
      </c>
      <c r="AE130" s="215">
        <v>20200</v>
      </c>
    </row>
    <row r="131" spans="2:31" hidden="1" x14ac:dyDescent="0.25">
      <c r="B131" s="4"/>
      <c r="C131" s="3"/>
      <c r="E131" s="4" t="s">
        <v>4306</v>
      </c>
      <c r="F131" s="3" t="s">
        <v>4307</v>
      </c>
      <c r="H131" s="4" t="s">
        <v>4308</v>
      </c>
      <c r="I131" s="3" t="s">
        <v>4309</v>
      </c>
      <c r="S131" s="147">
        <v>50100</v>
      </c>
      <c r="T131" s="148" t="s">
        <v>3237</v>
      </c>
      <c r="U131" s="148" t="s">
        <v>3111</v>
      </c>
      <c r="V131" s="148" t="s">
        <v>3121</v>
      </c>
      <c r="X131" s="53" t="s">
        <v>4310</v>
      </c>
      <c r="Y131" s="216" t="s">
        <v>4311</v>
      </c>
      <c r="Z131" s="217">
        <v>87010</v>
      </c>
      <c r="AA131" s="216"/>
      <c r="AB131" s="53" t="s">
        <v>41</v>
      </c>
      <c r="AC131" s="53" t="s">
        <v>41</v>
      </c>
      <c r="AD131" s="53" t="s">
        <v>15</v>
      </c>
      <c r="AE131" s="215">
        <v>20200</v>
      </c>
    </row>
    <row r="132" spans="2:31" hidden="1" x14ac:dyDescent="0.25">
      <c r="B132" s="4"/>
      <c r="C132" s="3"/>
      <c r="E132" s="4" t="s">
        <v>4312</v>
      </c>
      <c r="F132" s="3" t="s">
        <v>4313</v>
      </c>
      <c r="H132" s="4" t="s">
        <v>4314</v>
      </c>
      <c r="I132" s="3" t="s">
        <v>4315</v>
      </c>
      <c r="S132" s="145">
        <v>50200</v>
      </c>
      <c r="T132" s="146" t="s">
        <v>3238</v>
      </c>
      <c r="U132" s="146" t="s">
        <v>3111</v>
      </c>
      <c r="V132" s="146" t="s">
        <v>3121</v>
      </c>
      <c r="X132" s="53" t="s">
        <v>111</v>
      </c>
      <c r="Y132" s="53">
        <v>99999</v>
      </c>
      <c r="Z132" s="135">
        <v>20200</v>
      </c>
      <c r="AA132" s="53"/>
      <c r="AB132" s="53" t="s">
        <v>41</v>
      </c>
      <c r="AC132" s="53" t="s">
        <v>41</v>
      </c>
      <c r="AD132" s="53" t="s">
        <v>15</v>
      </c>
      <c r="AE132" s="215">
        <v>20200</v>
      </c>
    </row>
    <row r="133" spans="2:31" hidden="1" x14ac:dyDescent="0.25">
      <c r="B133" s="4"/>
      <c r="C133" s="3"/>
      <c r="E133" s="4" t="s">
        <v>4316</v>
      </c>
      <c r="F133" s="3" t="s">
        <v>4317</v>
      </c>
      <c r="H133" s="4" t="s">
        <v>4318</v>
      </c>
      <c r="I133" s="3" t="s">
        <v>4319</v>
      </c>
      <c r="S133" s="147">
        <v>50201</v>
      </c>
      <c r="T133" s="148" t="s">
        <v>3239</v>
      </c>
      <c r="U133" s="148" t="s">
        <v>3111</v>
      </c>
      <c r="V133" s="148" t="s">
        <v>3121</v>
      </c>
      <c r="X133" s="53" t="s">
        <v>4320</v>
      </c>
      <c r="Y133" s="53">
        <v>99999</v>
      </c>
      <c r="Z133" s="135">
        <v>12200</v>
      </c>
      <c r="AA133" s="53"/>
      <c r="AB133" s="53" t="s">
        <v>41</v>
      </c>
      <c r="AC133" s="53" t="s">
        <v>41</v>
      </c>
      <c r="AD133" s="53" t="s">
        <v>15</v>
      </c>
      <c r="AE133" s="215">
        <v>20200</v>
      </c>
    </row>
    <row r="134" spans="2:31" hidden="1" x14ac:dyDescent="0.25">
      <c r="B134" s="4"/>
      <c r="C134" s="3"/>
      <c r="E134" s="4" t="s">
        <v>4321</v>
      </c>
      <c r="F134" s="3" t="s">
        <v>4322</v>
      </c>
      <c r="H134" s="4" t="s">
        <v>4323</v>
      </c>
      <c r="I134" s="3" t="s">
        <v>4324</v>
      </c>
      <c r="S134" s="145">
        <v>50202</v>
      </c>
      <c r="T134" s="146" t="s">
        <v>3240</v>
      </c>
      <c r="U134" s="146" t="s">
        <v>3111</v>
      </c>
      <c r="V134" s="146" t="s">
        <v>3121</v>
      </c>
      <c r="X134" s="53" t="s">
        <v>183</v>
      </c>
      <c r="Y134" s="216">
        <v>99999</v>
      </c>
      <c r="Z134" s="217">
        <v>12200</v>
      </c>
      <c r="AA134" s="216"/>
      <c r="AB134" s="53" t="s">
        <v>41</v>
      </c>
      <c r="AC134" s="53" t="s">
        <v>41</v>
      </c>
      <c r="AD134" s="53" t="s">
        <v>15</v>
      </c>
      <c r="AE134" s="215">
        <v>20200</v>
      </c>
    </row>
    <row r="135" spans="2:31" x14ac:dyDescent="0.25">
      <c r="B135" s="4"/>
      <c r="C135" s="3"/>
      <c r="E135" s="4" t="s">
        <v>4325</v>
      </c>
      <c r="F135" s="3" t="s">
        <v>4326</v>
      </c>
      <c r="H135" s="4" t="s">
        <v>4327</v>
      </c>
      <c r="I135" s="3" t="s">
        <v>4328</v>
      </c>
      <c r="S135" s="147">
        <v>50203</v>
      </c>
      <c r="T135" s="148" t="s">
        <v>3241</v>
      </c>
      <c r="U135" s="148" t="s">
        <v>3111</v>
      </c>
      <c r="V135" s="148" t="s">
        <v>3121</v>
      </c>
      <c r="X135" s="135"/>
      <c r="Y135" s="53"/>
      <c r="Z135" s="135"/>
      <c r="AA135" s="53"/>
      <c r="AB135" s="58"/>
      <c r="AC135" s="53"/>
      <c r="AD135" s="53"/>
      <c r="AE135" s="53"/>
    </row>
    <row r="136" spans="2:31" x14ac:dyDescent="0.25">
      <c r="B136" s="4"/>
      <c r="C136" s="3"/>
      <c r="E136" s="4" t="s">
        <v>4329</v>
      </c>
      <c r="F136" s="3" t="s">
        <v>4330</v>
      </c>
      <c r="H136" s="4" t="s">
        <v>4331</v>
      </c>
      <c r="I136" s="3" t="s">
        <v>4332</v>
      </c>
      <c r="S136" s="145">
        <v>50204</v>
      </c>
      <c r="T136" s="146" t="s">
        <v>3242</v>
      </c>
      <c r="U136" s="146" t="s">
        <v>3111</v>
      </c>
      <c r="V136" s="146" t="s">
        <v>3121</v>
      </c>
      <c r="X136" s="53"/>
      <c r="Y136" s="53"/>
      <c r="Z136" s="135"/>
      <c r="AA136" s="53"/>
      <c r="AB136" s="53"/>
      <c r="AC136" s="53"/>
      <c r="AD136" s="53"/>
      <c r="AE136" s="215"/>
    </row>
    <row r="137" spans="2:31" x14ac:dyDescent="0.25">
      <c r="B137" s="4"/>
      <c r="C137" s="3"/>
      <c r="E137" s="4" t="s">
        <v>4333</v>
      </c>
      <c r="F137" s="3" t="s">
        <v>4334</v>
      </c>
      <c r="H137" s="4" t="s">
        <v>4335</v>
      </c>
      <c r="I137" s="3" t="s">
        <v>4336</v>
      </c>
      <c r="S137" s="147">
        <v>50205</v>
      </c>
      <c r="T137" s="148" t="s">
        <v>3243</v>
      </c>
      <c r="U137" s="148" t="s">
        <v>3111</v>
      </c>
      <c r="V137" s="148" t="s">
        <v>3121</v>
      </c>
      <c r="X137" s="53"/>
      <c r="Y137" s="53"/>
      <c r="Z137" s="135"/>
      <c r="AA137" s="53"/>
      <c r="AB137" s="53"/>
      <c r="AC137" s="53"/>
      <c r="AD137" s="53"/>
      <c r="AE137" s="215"/>
    </row>
    <row r="138" spans="2:31" x14ac:dyDescent="0.25">
      <c r="B138" s="4"/>
      <c r="C138" s="3"/>
      <c r="E138" s="4" t="s">
        <v>4337</v>
      </c>
      <c r="F138" s="3" t="s">
        <v>4338</v>
      </c>
      <c r="H138" s="4" t="s">
        <v>4339</v>
      </c>
      <c r="I138" s="3" t="s">
        <v>4340</v>
      </c>
      <c r="S138" s="145">
        <v>50206</v>
      </c>
      <c r="T138" s="146" t="s">
        <v>3244</v>
      </c>
      <c r="U138" s="146" t="s">
        <v>3111</v>
      </c>
      <c r="V138" s="146" t="s">
        <v>3121</v>
      </c>
      <c r="X138" s="53"/>
      <c r="Y138" s="216"/>
      <c r="Z138" s="217"/>
      <c r="AA138" s="216"/>
      <c r="AB138" s="53"/>
      <c r="AC138" s="53"/>
      <c r="AD138" s="53"/>
      <c r="AE138" s="215"/>
    </row>
    <row r="139" spans="2:31" x14ac:dyDescent="0.25">
      <c r="B139" s="4"/>
      <c r="C139" s="3"/>
      <c r="E139" s="4" t="s">
        <v>4341</v>
      </c>
      <c r="F139" s="3" t="s">
        <v>4342</v>
      </c>
      <c r="H139" s="4" t="s">
        <v>4343</v>
      </c>
      <c r="I139" s="3" t="s">
        <v>4344</v>
      </c>
      <c r="S139" s="147">
        <v>50300</v>
      </c>
      <c r="T139" s="148" t="s">
        <v>3245</v>
      </c>
      <c r="U139" s="148" t="s">
        <v>3111</v>
      </c>
      <c r="V139" s="148" t="s">
        <v>3121</v>
      </c>
      <c r="X139" s="53"/>
      <c r="Y139" s="53"/>
      <c r="Z139" s="135"/>
      <c r="AA139" s="53"/>
      <c r="AB139" s="53"/>
      <c r="AC139" s="53"/>
      <c r="AD139" s="53"/>
      <c r="AE139" s="215"/>
    </row>
    <row r="140" spans="2:31" x14ac:dyDescent="0.25">
      <c r="B140" s="4"/>
      <c r="C140" s="3"/>
      <c r="E140" s="4" t="s">
        <v>4345</v>
      </c>
      <c r="F140" s="3" t="s">
        <v>4346</v>
      </c>
      <c r="H140" s="4" t="s">
        <v>4347</v>
      </c>
      <c r="I140" s="3" t="s">
        <v>4348</v>
      </c>
      <c r="S140" s="145">
        <v>50302</v>
      </c>
      <c r="T140" s="146" t="s">
        <v>3246</v>
      </c>
      <c r="U140" s="146" t="s">
        <v>3111</v>
      </c>
      <c r="V140" s="146" t="s">
        <v>3121</v>
      </c>
      <c r="X140" s="53"/>
      <c r="Y140" s="53"/>
      <c r="Z140" s="135"/>
      <c r="AA140" s="53"/>
      <c r="AB140" s="53"/>
      <c r="AC140" s="53"/>
      <c r="AD140" s="53"/>
      <c r="AE140" s="215"/>
    </row>
    <row r="141" spans="2:31" x14ac:dyDescent="0.25">
      <c r="B141" s="4"/>
      <c r="C141" s="3"/>
      <c r="E141" s="4" t="s">
        <v>4349</v>
      </c>
      <c r="F141" s="3" t="s">
        <v>4350</v>
      </c>
      <c r="H141" s="4" t="s">
        <v>4351</v>
      </c>
      <c r="I141" s="3" t="s">
        <v>4352</v>
      </c>
      <c r="S141" s="147">
        <v>50303</v>
      </c>
      <c r="T141" s="148" t="s">
        <v>3247</v>
      </c>
      <c r="U141" s="148" t="s">
        <v>3111</v>
      </c>
      <c r="V141" s="148" t="s">
        <v>3121</v>
      </c>
      <c r="X141" s="53"/>
      <c r="Y141" s="216"/>
      <c r="Z141" s="217"/>
      <c r="AA141" s="216"/>
      <c r="AB141" s="53"/>
      <c r="AC141" s="53"/>
      <c r="AD141" s="53"/>
      <c r="AE141" s="215"/>
    </row>
    <row r="142" spans="2:31" x14ac:dyDescent="0.25">
      <c r="B142" s="4"/>
      <c r="C142" s="3"/>
      <c r="E142" s="4" t="s">
        <v>4353</v>
      </c>
      <c r="F142" s="3" t="s">
        <v>4354</v>
      </c>
      <c r="H142" s="4" t="s">
        <v>4355</v>
      </c>
      <c r="I142" s="3" t="s">
        <v>4356</v>
      </c>
      <c r="S142" s="145">
        <v>50304</v>
      </c>
      <c r="T142" s="146" t="s">
        <v>3248</v>
      </c>
      <c r="U142" s="146" t="s">
        <v>3111</v>
      </c>
      <c r="V142" s="146" t="s">
        <v>3121</v>
      </c>
      <c r="X142" s="135"/>
      <c r="Y142" s="53"/>
      <c r="Z142" s="135"/>
      <c r="AA142" s="53"/>
      <c r="AB142" s="58"/>
      <c r="AC142" s="53"/>
      <c r="AD142" s="53"/>
      <c r="AE142" s="53"/>
    </row>
    <row r="143" spans="2:31" x14ac:dyDescent="0.25">
      <c r="B143" s="4"/>
      <c r="C143" s="3"/>
      <c r="E143" s="4" t="s">
        <v>4357</v>
      </c>
      <c r="F143" s="3" t="s">
        <v>4358</v>
      </c>
      <c r="H143" s="4" t="s">
        <v>4359</v>
      </c>
      <c r="I143" s="3" t="s">
        <v>4360</v>
      </c>
      <c r="S143" s="147">
        <v>50305</v>
      </c>
      <c r="T143" s="148" t="s">
        <v>3249</v>
      </c>
      <c r="U143" s="148" t="s">
        <v>3111</v>
      </c>
      <c r="V143" s="148" t="s">
        <v>3121</v>
      </c>
      <c r="X143" s="135"/>
      <c r="Y143" s="53"/>
      <c r="Z143" s="135"/>
      <c r="AA143" s="53"/>
      <c r="AB143" s="58"/>
      <c r="AC143" s="53"/>
      <c r="AD143" s="53"/>
      <c r="AE143" s="53"/>
    </row>
    <row r="144" spans="2:31" x14ac:dyDescent="0.25">
      <c r="B144" s="4"/>
      <c r="C144" s="3"/>
      <c r="E144" s="4" t="s">
        <v>4361</v>
      </c>
      <c r="F144" s="3" t="s">
        <v>4362</v>
      </c>
      <c r="H144" s="4" t="s">
        <v>4363</v>
      </c>
      <c r="I144" s="3" t="s">
        <v>4364</v>
      </c>
      <c r="S144" s="145">
        <v>50401</v>
      </c>
      <c r="T144" s="146" t="s">
        <v>3250</v>
      </c>
      <c r="U144" s="146" t="s">
        <v>3111</v>
      </c>
      <c r="V144" s="146" t="s">
        <v>3121</v>
      </c>
      <c r="X144" s="135"/>
      <c r="Y144" s="53"/>
      <c r="Z144" s="135"/>
      <c r="AA144" s="53"/>
      <c r="AB144" s="58"/>
      <c r="AC144" s="53"/>
      <c r="AD144" s="53"/>
      <c r="AE144" s="53"/>
    </row>
    <row r="145" spans="2:31" x14ac:dyDescent="0.25">
      <c r="B145" s="4"/>
      <c r="C145" s="3"/>
      <c r="E145" s="4" t="s">
        <v>4365</v>
      </c>
      <c r="F145" s="3" t="s">
        <v>4366</v>
      </c>
      <c r="H145" s="4" t="s">
        <v>4367</v>
      </c>
      <c r="I145" s="3" t="s">
        <v>4368</v>
      </c>
      <c r="S145" s="147">
        <v>50402</v>
      </c>
      <c r="T145" s="148" t="s">
        <v>3251</v>
      </c>
      <c r="U145" s="148" t="s">
        <v>3111</v>
      </c>
      <c r="V145" s="148" t="s">
        <v>3121</v>
      </c>
      <c r="X145" s="135"/>
      <c r="Y145" s="53"/>
      <c r="Z145" s="135"/>
      <c r="AA145" s="53"/>
      <c r="AB145" s="58"/>
      <c r="AC145" s="53"/>
      <c r="AD145" s="53"/>
      <c r="AE145" s="53"/>
    </row>
    <row r="146" spans="2:31" x14ac:dyDescent="0.25">
      <c r="B146" s="4"/>
      <c r="C146" s="3"/>
      <c r="E146" s="4" t="s">
        <v>4369</v>
      </c>
      <c r="F146" s="3" t="s">
        <v>4370</v>
      </c>
      <c r="H146" s="4" t="s">
        <v>4371</v>
      </c>
      <c r="I146" s="3" t="s">
        <v>4372</v>
      </c>
      <c r="S146" s="145">
        <v>50403</v>
      </c>
      <c r="T146" s="146" t="s">
        <v>3252</v>
      </c>
      <c r="U146" s="146" t="s">
        <v>3111</v>
      </c>
      <c r="V146" s="146" t="s">
        <v>3121</v>
      </c>
      <c r="X146" s="135"/>
      <c r="Y146" s="53"/>
      <c r="Z146" s="135"/>
      <c r="AA146" s="53"/>
      <c r="AB146" s="58"/>
      <c r="AC146" s="53"/>
      <c r="AD146" s="53"/>
      <c r="AE146" s="53"/>
    </row>
    <row r="147" spans="2:31" x14ac:dyDescent="0.25">
      <c r="B147" s="4"/>
      <c r="C147" s="3"/>
      <c r="E147" s="4" t="s">
        <v>4373</v>
      </c>
      <c r="F147" s="3" t="s">
        <v>4374</v>
      </c>
      <c r="H147" s="4" t="s">
        <v>4375</v>
      </c>
      <c r="I147" s="3" t="s">
        <v>4376</v>
      </c>
      <c r="S147" s="147">
        <v>50404</v>
      </c>
      <c r="T147" s="148" t="s">
        <v>3253</v>
      </c>
      <c r="U147" s="148" t="s">
        <v>3111</v>
      </c>
      <c r="V147" s="148" t="s">
        <v>3121</v>
      </c>
      <c r="X147" s="135"/>
      <c r="Y147" s="53"/>
      <c r="Z147" s="135"/>
      <c r="AA147" s="53"/>
      <c r="AB147" s="58"/>
      <c r="AC147" s="53"/>
      <c r="AD147" s="53"/>
      <c r="AE147" s="53"/>
    </row>
    <row r="148" spans="2:31" x14ac:dyDescent="0.25">
      <c r="B148" s="4"/>
      <c r="C148" s="3"/>
      <c r="E148" s="4" t="s">
        <v>4377</v>
      </c>
      <c r="F148" s="3" t="s">
        <v>4378</v>
      </c>
      <c r="H148" s="4" t="s">
        <v>4379</v>
      </c>
      <c r="I148" s="3" t="s">
        <v>4380</v>
      </c>
      <c r="S148" s="145">
        <v>50405</v>
      </c>
      <c r="T148" s="146" t="s">
        <v>3254</v>
      </c>
      <c r="U148" s="146" t="s">
        <v>3111</v>
      </c>
      <c r="V148" s="146" t="s">
        <v>3121</v>
      </c>
      <c r="X148" s="135"/>
      <c r="Y148" s="53"/>
      <c r="Z148" s="135"/>
      <c r="AA148" s="53"/>
      <c r="AB148" s="58"/>
      <c r="AC148" s="53"/>
      <c r="AD148" s="53"/>
      <c r="AE148" s="53"/>
    </row>
    <row r="149" spans="2:31" x14ac:dyDescent="0.25">
      <c r="B149" s="4"/>
      <c r="C149" s="3"/>
      <c r="E149" s="4" t="s">
        <v>4381</v>
      </c>
      <c r="F149" s="3" t="s">
        <v>4382</v>
      </c>
      <c r="H149" s="4" t="s">
        <v>4383</v>
      </c>
      <c r="I149" s="3" t="s">
        <v>4384</v>
      </c>
      <c r="S149" s="147">
        <v>50406</v>
      </c>
      <c r="T149" s="148" t="s">
        <v>3255</v>
      </c>
      <c r="U149" s="148" t="s">
        <v>3111</v>
      </c>
      <c r="V149" s="148" t="s">
        <v>3121</v>
      </c>
      <c r="X149" s="135"/>
      <c r="Y149" s="53"/>
      <c r="Z149" s="135"/>
      <c r="AA149" s="53"/>
      <c r="AB149" s="58"/>
      <c r="AC149" s="53"/>
      <c r="AD149" s="53"/>
      <c r="AE149" s="53"/>
    </row>
    <row r="150" spans="2:31" x14ac:dyDescent="0.25">
      <c r="B150" s="4"/>
      <c r="C150" s="3"/>
      <c r="E150" s="4" t="s">
        <v>4385</v>
      </c>
      <c r="F150" s="3" t="s">
        <v>4386</v>
      </c>
      <c r="H150" s="4" t="s">
        <v>4387</v>
      </c>
      <c r="I150" s="3" t="s">
        <v>4388</v>
      </c>
      <c r="S150" s="145">
        <v>50407</v>
      </c>
      <c r="T150" s="146" t="s">
        <v>3256</v>
      </c>
      <c r="U150" s="146" t="s">
        <v>3111</v>
      </c>
      <c r="V150" s="146" t="s">
        <v>3121</v>
      </c>
      <c r="X150" s="135"/>
      <c r="Y150" s="53"/>
      <c r="Z150" s="135"/>
      <c r="AA150" s="53"/>
      <c r="AB150" s="58"/>
      <c r="AC150" s="53"/>
      <c r="AD150" s="53"/>
      <c r="AE150" s="53"/>
    </row>
    <row r="151" spans="2:31" x14ac:dyDescent="0.25">
      <c r="B151" s="4"/>
      <c r="C151" s="3"/>
      <c r="E151" s="4" t="s">
        <v>4389</v>
      </c>
      <c r="F151" s="3" t="s">
        <v>4390</v>
      </c>
      <c r="H151" s="4" t="s">
        <v>4391</v>
      </c>
      <c r="I151" s="3" t="s">
        <v>4392</v>
      </c>
      <c r="S151" s="147">
        <v>50408</v>
      </c>
      <c r="T151" s="148" t="s">
        <v>3257</v>
      </c>
      <c r="U151" s="148" t="s">
        <v>3111</v>
      </c>
      <c r="V151" s="148" t="s">
        <v>3121</v>
      </c>
      <c r="X151" s="135"/>
      <c r="Y151" s="53"/>
      <c r="Z151" s="135"/>
      <c r="AA151" s="53"/>
      <c r="AB151" s="58"/>
      <c r="AC151" s="53"/>
      <c r="AD151" s="53"/>
      <c r="AE151" s="53"/>
    </row>
    <row r="152" spans="2:31" x14ac:dyDescent="0.25">
      <c r="B152" s="4"/>
      <c r="C152" s="3"/>
      <c r="E152" s="4" t="s">
        <v>4393</v>
      </c>
      <c r="F152" s="3" t="s">
        <v>4394</v>
      </c>
      <c r="H152" s="4" t="s">
        <v>4395</v>
      </c>
      <c r="I152" s="3" t="s">
        <v>4396</v>
      </c>
      <c r="S152" s="145">
        <v>50409</v>
      </c>
      <c r="T152" s="146" t="s">
        <v>3258</v>
      </c>
      <c r="U152" s="146" t="s">
        <v>3111</v>
      </c>
      <c r="V152" s="146" t="s">
        <v>3121</v>
      </c>
      <c r="X152" s="135"/>
      <c r="Y152" s="53"/>
      <c r="Z152" s="135"/>
      <c r="AA152" s="53"/>
      <c r="AB152" s="58"/>
      <c r="AC152" s="53"/>
      <c r="AD152" s="53"/>
      <c r="AE152" s="53"/>
    </row>
    <row r="153" spans="2:31" x14ac:dyDescent="0.25">
      <c r="B153" s="4"/>
      <c r="C153" s="3"/>
      <c r="E153" s="4" t="s">
        <v>4397</v>
      </c>
      <c r="F153" s="3" t="s">
        <v>4398</v>
      </c>
      <c r="H153" s="4" t="s">
        <v>4399</v>
      </c>
      <c r="I153" s="3" t="s">
        <v>4400</v>
      </c>
      <c r="S153" s="147">
        <v>50410</v>
      </c>
      <c r="T153" s="148" t="s">
        <v>3259</v>
      </c>
      <c r="U153" s="148" t="s">
        <v>3111</v>
      </c>
      <c r="V153" s="148" t="s">
        <v>3121</v>
      </c>
      <c r="X153" s="53"/>
      <c r="Y153" s="53"/>
      <c r="Z153" s="135"/>
      <c r="AA153" s="53"/>
      <c r="AB153" s="53"/>
      <c r="AC153" s="53"/>
      <c r="AD153" s="53"/>
      <c r="AE153" s="215"/>
    </row>
    <row r="154" spans="2:31" x14ac:dyDescent="0.25">
      <c r="B154" s="4"/>
      <c r="C154" s="3"/>
      <c r="E154" s="4" t="s">
        <v>4401</v>
      </c>
      <c r="F154" s="3" t="s">
        <v>4402</v>
      </c>
      <c r="H154" s="4" t="s">
        <v>4403</v>
      </c>
      <c r="I154" s="3" t="s">
        <v>4404</v>
      </c>
      <c r="S154" s="145">
        <v>50411</v>
      </c>
      <c r="T154" s="146" t="s">
        <v>3260</v>
      </c>
      <c r="U154" s="146" t="s">
        <v>3111</v>
      </c>
      <c r="V154" s="146" t="s">
        <v>3121</v>
      </c>
      <c r="X154" s="53"/>
      <c r="Y154" s="53"/>
      <c r="Z154" s="135"/>
      <c r="AA154" s="53"/>
      <c r="AB154" s="53"/>
      <c r="AC154" s="53"/>
      <c r="AD154" s="53"/>
      <c r="AE154" s="215"/>
    </row>
    <row r="155" spans="2:31" x14ac:dyDescent="0.25">
      <c r="B155" s="4"/>
      <c r="C155" s="3"/>
      <c r="E155" s="4" t="s">
        <v>4405</v>
      </c>
      <c r="F155" s="3" t="s">
        <v>4406</v>
      </c>
      <c r="H155" s="4" t="s">
        <v>4407</v>
      </c>
      <c r="I155" s="3" t="s">
        <v>4408</v>
      </c>
      <c r="S155" s="147">
        <v>50900</v>
      </c>
      <c r="T155" s="148" t="s">
        <v>3261</v>
      </c>
      <c r="U155" s="148" t="s">
        <v>3111</v>
      </c>
      <c r="V155" s="148" t="s">
        <v>3121</v>
      </c>
      <c r="X155" s="53"/>
      <c r="Y155" s="216"/>
      <c r="Z155" s="217"/>
      <c r="AA155" s="216"/>
      <c r="AB155" s="53"/>
      <c r="AC155" s="53"/>
      <c r="AD155" s="53"/>
      <c r="AE155" s="215"/>
    </row>
    <row r="156" spans="2:31" x14ac:dyDescent="0.25">
      <c r="B156" s="4"/>
      <c r="C156" s="3"/>
      <c r="E156" s="4" t="s">
        <v>4409</v>
      </c>
      <c r="F156" s="3" t="s">
        <v>4410</v>
      </c>
      <c r="H156" s="4" t="s">
        <v>4411</v>
      </c>
      <c r="I156" s="3" t="s">
        <v>4408</v>
      </c>
      <c r="S156" s="145">
        <v>65000</v>
      </c>
      <c r="T156" s="146" t="s">
        <v>3262</v>
      </c>
      <c r="U156" s="146" t="s">
        <v>3111</v>
      </c>
      <c r="V156" s="146" t="s">
        <v>3121</v>
      </c>
      <c r="X156" s="135"/>
      <c r="Y156" s="53"/>
      <c r="Z156" s="135"/>
      <c r="AA156" s="53"/>
      <c r="AB156" s="58"/>
      <c r="AC156" s="53"/>
      <c r="AD156" s="53"/>
      <c r="AE156" s="53"/>
    </row>
    <row r="157" spans="2:31" x14ac:dyDescent="0.25">
      <c r="B157" s="4"/>
      <c r="C157" s="3"/>
      <c r="E157" s="4" t="s">
        <v>4412</v>
      </c>
      <c r="F157" s="3" t="s">
        <v>4413</v>
      </c>
      <c r="H157" s="4" t="s">
        <v>4414</v>
      </c>
      <c r="I157" s="3" t="s">
        <v>4415</v>
      </c>
      <c r="S157" s="147">
        <v>65500</v>
      </c>
      <c r="T157" s="148" t="s">
        <v>3263</v>
      </c>
      <c r="U157" s="148" t="s">
        <v>3111</v>
      </c>
      <c r="V157" s="148" t="s">
        <v>3121</v>
      </c>
      <c r="X157" s="135"/>
      <c r="Y157" s="53"/>
      <c r="Z157" s="135"/>
      <c r="AA157" s="53"/>
      <c r="AB157" s="58"/>
      <c r="AC157" s="53"/>
      <c r="AD157" s="53"/>
      <c r="AE157" s="53"/>
    </row>
    <row r="158" spans="2:31" x14ac:dyDescent="0.25">
      <c r="B158" s="4"/>
      <c r="C158" s="3"/>
      <c r="E158" s="4" t="s">
        <v>4416</v>
      </c>
      <c r="F158" s="3" t="s">
        <v>4417</v>
      </c>
      <c r="H158" s="4" t="s">
        <v>4418</v>
      </c>
      <c r="I158" s="3" t="s">
        <v>4419</v>
      </c>
      <c r="S158" s="145">
        <v>70000</v>
      </c>
      <c r="T158" s="146" t="s">
        <v>3264</v>
      </c>
      <c r="U158" s="146" t="s">
        <v>3111</v>
      </c>
      <c r="V158" s="146" t="s">
        <v>3121</v>
      </c>
      <c r="X158" s="135"/>
      <c r="Y158" s="53"/>
      <c r="Z158" s="135"/>
      <c r="AA158" s="53"/>
      <c r="AB158" s="58"/>
      <c r="AC158" s="53"/>
      <c r="AD158" s="53"/>
      <c r="AE158" s="53"/>
    </row>
    <row r="159" spans="2:31" x14ac:dyDescent="0.25">
      <c r="B159" s="4"/>
      <c r="C159" s="3"/>
      <c r="E159" s="4" t="s">
        <v>4420</v>
      </c>
      <c r="F159" s="3" t="s">
        <v>4421</v>
      </c>
      <c r="H159" s="4" t="s">
        <v>4422</v>
      </c>
      <c r="I159" s="3" t="s">
        <v>3882</v>
      </c>
      <c r="S159" s="147">
        <v>70010</v>
      </c>
      <c r="T159" s="148" t="s">
        <v>3265</v>
      </c>
      <c r="U159" s="148" t="s">
        <v>3111</v>
      </c>
      <c r="V159" s="148" t="s">
        <v>3121</v>
      </c>
      <c r="X159" s="135"/>
      <c r="Y159" s="53"/>
      <c r="Z159" s="135"/>
      <c r="AA159" s="53"/>
      <c r="AB159" s="58"/>
      <c r="AC159" s="53"/>
      <c r="AD159" s="53"/>
      <c r="AE159" s="53"/>
    </row>
    <row r="160" spans="2:31" x14ac:dyDescent="0.25">
      <c r="B160" s="4"/>
      <c r="C160" s="3"/>
      <c r="E160" s="4" t="s">
        <v>4423</v>
      </c>
      <c r="F160" s="3" t="s">
        <v>4424</v>
      </c>
      <c r="H160" s="4" t="s">
        <v>4425</v>
      </c>
      <c r="I160" s="3" t="s">
        <v>4426</v>
      </c>
      <c r="S160" s="145">
        <v>70015</v>
      </c>
      <c r="T160" s="146" t="s">
        <v>3266</v>
      </c>
      <c r="U160" s="146" t="s">
        <v>3111</v>
      </c>
      <c r="V160" s="146" t="s">
        <v>3121</v>
      </c>
      <c r="X160" s="135"/>
      <c r="Y160" s="53"/>
      <c r="Z160" s="135"/>
      <c r="AA160" s="53"/>
      <c r="AB160" s="58"/>
      <c r="AC160" s="53"/>
      <c r="AD160" s="53"/>
      <c r="AE160" s="53"/>
    </row>
    <row r="161" spans="2:31" x14ac:dyDescent="0.25">
      <c r="B161" s="4"/>
      <c r="C161" s="3"/>
      <c r="E161" s="4" t="s">
        <v>4427</v>
      </c>
      <c r="F161" s="3" t="s">
        <v>4428</v>
      </c>
      <c r="H161" s="4" t="s">
        <v>4429</v>
      </c>
      <c r="I161" s="3" t="s">
        <v>4430</v>
      </c>
      <c r="S161" s="147">
        <v>70020</v>
      </c>
      <c r="T161" s="148" t="s">
        <v>3267</v>
      </c>
      <c r="U161" s="148" t="s">
        <v>3111</v>
      </c>
      <c r="V161" s="148" t="s">
        <v>3121</v>
      </c>
      <c r="X161" s="135"/>
      <c r="Y161" s="53"/>
      <c r="Z161" s="135"/>
      <c r="AA161" s="53"/>
      <c r="AB161" s="58"/>
      <c r="AC161" s="53"/>
      <c r="AD161" s="53"/>
      <c r="AE161" s="53"/>
    </row>
    <row r="162" spans="2:31" x14ac:dyDescent="0.25">
      <c r="B162" s="4"/>
      <c r="C162" s="3"/>
      <c r="E162" s="4" t="s">
        <v>4431</v>
      </c>
      <c r="F162" s="3" t="s">
        <v>4432</v>
      </c>
      <c r="H162" s="4" t="s">
        <v>4433</v>
      </c>
      <c r="I162" s="3" t="s">
        <v>4434</v>
      </c>
      <c r="S162" s="145">
        <v>70025</v>
      </c>
      <c r="T162" s="146" t="s">
        <v>3268</v>
      </c>
      <c r="U162" s="146" t="s">
        <v>3111</v>
      </c>
      <c r="V162" s="146" t="s">
        <v>3121</v>
      </c>
      <c r="X162" s="135"/>
      <c r="Y162" s="53"/>
      <c r="Z162" s="135"/>
      <c r="AA162" s="53"/>
      <c r="AB162" s="58"/>
      <c r="AC162" s="53"/>
      <c r="AD162" s="53"/>
      <c r="AE162" s="53"/>
    </row>
    <row r="163" spans="2:31" x14ac:dyDescent="0.25">
      <c r="B163" s="4"/>
      <c r="C163" s="3"/>
      <c r="E163" s="4" t="s">
        <v>4435</v>
      </c>
      <c r="F163" s="3" t="s">
        <v>4436</v>
      </c>
      <c r="H163" s="4" t="s">
        <v>4437</v>
      </c>
      <c r="I163" s="3" t="s">
        <v>4438</v>
      </c>
      <c r="S163" s="147">
        <v>80000</v>
      </c>
      <c r="T163" s="148" t="s">
        <v>3269</v>
      </c>
      <c r="U163" s="148" t="s">
        <v>3111</v>
      </c>
      <c r="V163" s="148" t="s">
        <v>3121</v>
      </c>
      <c r="X163" s="135"/>
      <c r="Y163" s="53"/>
      <c r="Z163" s="135"/>
      <c r="AA163" s="53"/>
      <c r="AB163" s="58"/>
      <c r="AC163" s="53"/>
      <c r="AD163" s="53"/>
      <c r="AE163" s="53"/>
    </row>
    <row r="164" spans="2:31" x14ac:dyDescent="0.25">
      <c r="B164" s="4"/>
      <c r="C164" s="3"/>
      <c r="E164" s="4" t="s">
        <v>4439</v>
      </c>
      <c r="F164" s="3" t="s">
        <v>4440</v>
      </c>
      <c r="S164" s="145">
        <v>80402</v>
      </c>
      <c r="T164" s="146" t="s">
        <v>3270</v>
      </c>
      <c r="U164" s="146" t="s">
        <v>3111</v>
      </c>
      <c r="V164" s="146" t="s">
        <v>3121</v>
      </c>
      <c r="X164" s="135"/>
      <c r="Y164" s="53"/>
      <c r="Z164" s="135"/>
      <c r="AA164" s="53"/>
      <c r="AB164" s="58"/>
      <c r="AC164" s="53"/>
      <c r="AD164" s="53"/>
      <c r="AE164" s="53"/>
    </row>
    <row r="165" spans="2:31" x14ac:dyDescent="0.25">
      <c r="B165" s="4"/>
      <c r="C165" s="3"/>
      <c r="E165" s="4" t="s">
        <v>4441</v>
      </c>
      <c r="F165" s="3" t="s">
        <v>4442</v>
      </c>
      <c r="S165" s="147">
        <v>80403</v>
      </c>
      <c r="T165" s="148" t="s">
        <v>3271</v>
      </c>
      <c r="U165" s="148" t="s">
        <v>3111</v>
      </c>
      <c r="V165" s="148" t="s">
        <v>3121</v>
      </c>
      <c r="X165" s="135"/>
      <c r="Y165" s="53"/>
      <c r="Z165" s="135"/>
      <c r="AA165" s="53"/>
      <c r="AB165" s="58"/>
      <c r="AC165" s="53"/>
      <c r="AD165" s="53"/>
      <c r="AE165" s="53"/>
    </row>
    <row r="166" spans="2:31" x14ac:dyDescent="0.25">
      <c r="B166" s="4"/>
      <c r="C166" s="3"/>
      <c r="E166" s="4" t="s">
        <v>4443</v>
      </c>
      <c r="F166" s="3" t="s">
        <v>4444</v>
      </c>
      <c r="S166" s="145">
        <v>81000</v>
      </c>
      <c r="T166" s="146" t="s">
        <v>196</v>
      </c>
      <c r="U166" s="146" t="s">
        <v>3111</v>
      </c>
      <c r="V166" s="146" t="s">
        <v>3121</v>
      </c>
      <c r="X166" s="135"/>
      <c r="Y166" s="53"/>
      <c r="Z166" s="135"/>
      <c r="AA166" s="53"/>
      <c r="AB166" s="58"/>
      <c r="AC166" s="53"/>
      <c r="AD166" s="53"/>
      <c r="AE166" s="53"/>
    </row>
    <row r="167" spans="2:31" x14ac:dyDescent="0.25">
      <c r="B167" s="4"/>
      <c r="C167" s="3"/>
      <c r="E167" s="4" t="s">
        <v>4445</v>
      </c>
      <c r="F167" s="3" t="s">
        <v>4446</v>
      </c>
      <c r="S167" s="147">
        <v>81001</v>
      </c>
      <c r="T167" s="148" t="s">
        <v>3272</v>
      </c>
      <c r="U167" s="148" t="s">
        <v>3111</v>
      </c>
      <c r="V167" s="148" t="s">
        <v>3121</v>
      </c>
      <c r="X167" s="135"/>
      <c r="Y167" s="53"/>
      <c r="Z167" s="135"/>
      <c r="AA167" s="53"/>
      <c r="AB167" s="58"/>
      <c r="AC167" s="53"/>
      <c r="AD167" s="53"/>
      <c r="AE167" s="53"/>
    </row>
    <row r="168" spans="2:31" x14ac:dyDescent="0.25">
      <c r="B168" s="4"/>
      <c r="C168" s="3"/>
      <c r="E168" s="4" t="s">
        <v>4447</v>
      </c>
      <c r="F168" s="3" t="s">
        <v>4448</v>
      </c>
      <c r="S168" s="145">
        <v>81010</v>
      </c>
      <c r="T168" s="146" t="s">
        <v>2457</v>
      </c>
      <c r="U168" s="146" t="s">
        <v>3111</v>
      </c>
      <c r="V168" s="146" t="s">
        <v>3121</v>
      </c>
      <c r="X168" s="135"/>
      <c r="Y168" s="53"/>
      <c r="Z168" s="135"/>
      <c r="AA168" s="53"/>
      <c r="AB168" s="58"/>
      <c r="AC168" s="53"/>
      <c r="AD168" s="53"/>
      <c r="AE168" s="53"/>
    </row>
    <row r="169" spans="2:31" x14ac:dyDescent="0.25">
      <c r="B169" s="4"/>
      <c r="C169" s="3"/>
      <c r="E169" s="4" t="s">
        <v>4449</v>
      </c>
      <c r="F169" s="3" t="s">
        <v>4450</v>
      </c>
      <c r="S169" s="147">
        <v>81015</v>
      </c>
      <c r="T169" s="148" t="s">
        <v>3273</v>
      </c>
      <c r="U169" s="148" t="s">
        <v>3111</v>
      </c>
      <c r="V169" s="148" t="s">
        <v>3121</v>
      </c>
      <c r="X169" s="135"/>
      <c r="Y169" s="53"/>
      <c r="Z169" s="135"/>
      <c r="AA169" s="53"/>
      <c r="AB169" s="58"/>
      <c r="AC169" s="53"/>
      <c r="AD169" s="53"/>
      <c r="AE169" s="53"/>
    </row>
    <row r="170" spans="2:31" x14ac:dyDescent="0.25">
      <c r="B170" s="4"/>
      <c r="C170" s="3"/>
      <c r="E170" s="4" t="s">
        <v>4451</v>
      </c>
      <c r="F170" s="3" t="s">
        <v>4452</v>
      </c>
      <c r="S170" s="145">
        <v>81020</v>
      </c>
      <c r="T170" s="146" t="s">
        <v>3274</v>
      </c>
      <c r="U170" s="146" t="s">
        <v>3111</v>
      </c>
      <c r="V170" s="146" t="s">
        <v>3121</v>
      </c>
      <c r="X170" s="135"/>
      <c r="Y170" s="53"/>
      <c r="Z170" s="135"/>
      <c r="AA170" s="53"/>
      <c r="AB170" s="58"/>
      <c r="AC170" s="53"/>
      <c r="AD170" s="53"/>
      <c r="AE170" s="53"/>
    </row>
    <row r="171" spans="2:31" x14ac:dyDescent="0.25">
      <c r="B171" s="4"/>
      <c r="C171" s="3"/>
      <c r="E171" s="4" t="s">
        <v>4453</v>
      </c>
      <c r="F171" s="3" t="s">
        <v>4454</v>
      </c>
      <c r="S171" s="147">
        <v>81021</v>
      </c>
      <c r="T171" s="148" t="s">
        <v>3275</v>
      </c>
      <c r="U171" s="148" t="s">
        <v>3111</v>
      </c>
      <c r="V171" s="148" t="s">
        <v>3121</v>
      </c>
      <c r="X171" s="135"/>
      <c r="Y171" s="53"/>
      <c r="Z171" s="135"/>
      <c r="AA171" s="53"/>
      <c r="AB171" s="58"/>
      <c r="AC171" s="53"/>
      <c r="AD171" s="53"/>
      <c r="AE171" s="53"/>
    </row>
    <row r="172" spans="2:31" x14ac:dyDescent="0.25">
      <c r="B172" s="4"/>
      <c r="C172" s="3"/>
      <c r="E172" s="4" t="s">
        <v>4455</v>
      </c>
      <c r="F172" s="3" t="s">
        <v>4456</v>
      </c>
      <c r="S172" s="145">
        <v>81025</v>
      </c>
      <c r="T172" s="146" t="s">
        <v>3276</v>
      </c>
      <c r="U172" s="146" t="s">
        <v>3111</v>
      </c>
      <c r="V172" s="146" t="s">
        <v>3121</v>
      </c>
      <c r="X172" s="135"/>
      <c r="Y172" s="53"/>
      <c r="Z172" s="135"/>
      <c r="AA172" s="53"/>
      <c r="AB172" s="58"/>
      <c r="AC172" s="53"/>
      <c r="AD172" s="53"/>
      <c r="AE172" s="53"/>
    </row>
    <row r="173" spans="2:31" x14ac:dyDescent="0.25">
      <c r="B173" s="4"/>
      <c r="C173" s="3"/>
      <c r="E173" s="4" t="s">
        <v>4457</v>
      </c>
      <c r="F173" s="3" t="s">
        <v>4458</v>
      </c>
      <c r="S173" s="147">
        <v>81030</v>
      </c>
      <c r="T173" s="148" t="s">
        <v>3277</v>
      </c>
      <c r="U173" s="148" t="s">
        <v>3111</v>
      </c>
      <c r="V173" s="148" t="s">
        <v>3121</v>
      </c>
      <c r="X173" s="135"/>
      <c r="Y173" s="53"/>
      <c r="Z173" s="135"/>
      <c r="AA173" s="53"/>
      <c r="AB173" s="58"/>
      <c r="AC173" s="53"/>
      <c r="AD173" s="53"/>
      <c r="AE173" s="53"/>
    </row>
    <row r="174" spans="2:31" x14ac:dyDescent="0.25">
      <c r="B174" s="4"/>
      <c r="C174" s="3"/>
      <c r="E174" s="4" t="s">
        <v>4459</v>
      </c>
      <c r="F174" s="3" t="s">
        <v>4460</v>
      </c>
      <c r="S174" s="145">
        <v>81031</v>
      </c>
      <c r="T174" s="146" t="s">
        <v>3278</v>
      </c>
      <c r="U174" s="146" t="s">
        <v>3111</v>
      </c>
      <c r="V174" s="146" t="s">
        <v>3121</v>
      </c>
      <c r="X174" s="135"/>
      <c r="Y174" s="53"/>
      <c r="Z174" s="135"/>
      <c r="AA174" s="53"/>
      <c r="AB174" s="58"/>
      <c r="AC174" s="53"/>
      <c r="AD174" s="53"/>
      <c r="AE174" s="53"/>
    </row>
    <row r="175" spans="2:31" x14ac:dyDescent="0.25">
      <c r="B175" s="4"/>
      <c r="C175" s="3"/>
      <c r="E175" s="4" t="s">
        <v>4461</v>
      </c>
      <c r="F175" s="3" t="s">
        <v>4462</v>
      </c>
      <c r="S175" s="147">
        <v>81035</v>
      </c>
      <c r="T175" s="148" t="s">
        <v>3279</v>
      </c>
      <c r="U175" s="148" t="s">
        <v>3111</v>
      </c>
      <c r="V175" s="148" t="s">
        <v>3121</v>
      </c>
      <c r="X175" s="135"/>
      <c r="Y175" s="53"/>
      <c r="Z175" s="135"/>
      <c r="AA175" s="53"/>
      <c r="AB175" s="58"/>
      <c r="AC175" s="53"/>
      <c r="AD175" s="53"/>
      <c r="AE175" s="53"/>
    </row>
    <row r="176" spans="2:31" x14ac:dyDescent="0.25">
      <c r="B176" s="4"/>
      <c r="C176" s="3"/>
      <c r="E176" s="4" t="s">
        <v>4463</v>
      </c>
      <c r="F176" s="3" t="s">
        <v>4464</v>
      </c>
      <c r="S176" s="145">
        <v>82030</v>
      </c>
      <c r="T176" s="146" t="s">
        <v>3280</v>
      </c>
      <c r="U176" s="146" t="s">
        <v>3111</v>
      </c>
      <c r="V176" s="146" t="s">
        <v>3121</v>
      </c>
      <c r="X176" s="135"/>
      <c r="Y176" s="53"/>
      <c r="Z176" s="135"/>
      <c r="AA176" s="53"/>
      <c r="AB176" s="58"/>
      <c r="AC176" s="53"/>
      <c r="AD176" s="53"/>
      <c r="AE176" s="53"/>
    </row>
    <row r="177" spans="2:31" x14ac:dyDescent="0.25">
      <c r="B177" s="4"/>
      <c r="C177" s="3"/>
      <c r="E177" s="4" t="s">
        <v>4465</v>
      </c>
      <c r="F177" s="3" t="s">
        <v>4466</v>
      </c>
      <c r="S177" s="147">
        <v>82100</v>
      </c>
      <c r="T177" s="148" t="s">
        <v>3281</v>
      </c>
      <c r="U177" s="148" t="s">
        <v>3111</v>
      </c>
      <c r="V177" s="148" t="s">
        <v>3121</v>
      </c>
      <c r="X177" s="135"/>
      <c r="Y177" s="53"/>
      <c r="Z177" s="135"/>
      <c r="AA177" s="53"/>
      <c r="AB177" s="58"/>
      <c r="AC177" s="53"/>
      <c r="AD177" s="53"/>
      <c r="AE177" s="53"/>
    </row>
    <row r="178" spans="2:31" x14ac:dyDescent="0.25">
      <c r="B178" s="4"/>
      <c r="C178" s="3"/>
      <c r="E178" s="4" t="s">
        <v>4467</v>
      </c>
      <c r="F178" s="3" t="s">
        <v>4468</v>
      </c>
      <c r="S178" s="145">
        <v>82105</v>
      </c>
      <c r="T178" s="146" t="s">
        <v>3282</v>
      </c>
      <c r="U178" s="146" t="s">
        <v>3111</v>
      </c>
      <c r="V178" s="146" t="s">
        <v>3121</v>
      </c>
      <c r="X178" s="135"/>
      <c r="Y178" s="53"/>
      <c r="Z178" s="135"/>
      <c r="AA178" s="53"/>
      <c r="AB178" s="58"/>
      <c r="AC178" s="53"/>
      <c r="AD178" s="53"/>
      <c r="AE178" s="53"/>
    </row>
    <row r="179" spans="2:31" x14ac:dyDescent="0.25">
      <c r="B179" s="4"/>
      <c r="C179" s="3"/>
      <c r="E179" s="4" t="s">
        <v>4469</v>
      </c>
      <c r="F179" s="3" t="s">
        <v>4470</v>
      </c>
      <c r="S179" s="147">
        <v>82200</v>
      </c>
      <c r="T179" s="148" t="s">
        <v>3283</v>
      </c>
      <c r="U179" s="148" t="s">
        <v>3111</v>
      </c>
      <c r="V179" s="148" t="s">
        <v>3121</v>
      </c>
      <c r="X179" s="135"/>
      <c r="Y179" s="53"/>
      <c r="Z179" s="135"/>
      <c r="AA179" s="53"/>
      <c r="AB179" s="58"/>
      <c r="AC179" s="53"/>
      <c r="AD179" s="53"/>
      <c r="AE179" s="53"/>
    </row>
    <row r="180" spans="2:31" x14ac:dyDescent="0.25">
      <c r="B180" s="4"/>
      <c r="C180" s="3"/>
      <c r="E180" s="4" t="s">
        <v>4471</v>
      </c>
      <c r="F180" s="3" t="s">
        <v>4472</v>
      </c>
      <c r="S180" s="145">
        <v>82350</v>
      </c>
      <c r="T180" s="146" t="s">
        <v>3284</v>
      </c>
      <c r="U180" s="146" t="s">
        <v>3111</v>
      </c>
      <c r="V180" s="146" t="s">
        <v>3121</v>
      </c>
      <c r="X180" s="135"/>
      <c r="Y180" s="53"/>
      <c r="Z180" s="135"/>
      <c r="AA180" s="53"/>
      <c r="AB180" s="58"/>
      <c r="AC180" s="53"/>
      <c r="AD180" s="53"/>
      <c r="AE180" s="53"/>
    </row>
    <row r="181" spans="2:31" x14ac:dyDescent="0.25">
      <c r="B181" s="4"/>
      <c r="C181" s="3"/>
      <c r="E181" s="4" t="s">
        <v>4473</v>
      </c>
      <c r="F181" s="3" t="s">
        <v>4474</v>
      </c>
      <c r="S181" s="147">
        <v>82401</v>
      </c>
      <c r="T181" s="148" t="s">
        <v>3285</v>
      </c>
      <c r="U181" s="148" t="s">
        <v>3111</v>
      </c>
      <c r="V181" s="148" t="s">
        <v>3121</v>
      </c>
      <c r="X181" s="135"/>
      <c r="Y181" s="53"/>
      <c r="Z181" s="135"/>
      <c r="AA181" s="53"/>
      <c r="AB181" s="58"/>
      <c r="AC181" s="53"/>
      <c r="AD181" s="53"/>
      <c r="AE181" s="53"/>
    </row>
    <row r="182" spans="2:31" x14ac:dyDescent="0.25">
      <c r="B182" s="4"/>
      <c r="C182" s="3"/>
      <c r="E182" s="4" t="s">
        <v>4475</v>
      </c>
      <c r="F182" s="3" t="s">
        <v>4476</v>
      </c>
      <c r="S182" s="145">
        <v>82410</v>
      </c>
      <c r="T182" s="146" t="s">
        <v>3286</v>
      </c>
      <c r="U182" s="146" t="s">
        <v>3111</v>
      </c>
      <c r="V182" s="146" t="s">
        <v>3121</v>
      </c>
      <c r="X182" s="135"/>
      <c r="Y182" s="53"/>
      <c r="Z182" s="135"/>
      <c r="AA182" s="53"/>
      <c r="AB182" s="58"/>
      <c r="AC182" s="53"/>
      <c r="AD182" s="53"/>
      <c r="AE182" s="53"/>
    </row>
    <row r="183" spans="2:31" x14ac:dyDescent="0.25">
      <c r="B183" s="4"/>
      <c r="C183" s="3"/>
      <c r="E183" s="4" t="s">
        <v>4477</v>
      </c>
      <c r="F183" s="3" t="s">
        <v>4478</v>
      </c>
      <c r="S183" s="147">
        <v>82420</v>
      </c>
      <c r="T183" s="148" t="s">
        <v>3287</v>
      </c>
      <c r="U183" s="148" t="s">
        <v>3111</v>
      </c>
      <c r="V183" s="148" t="s">
        <v>3121</v>
      </c>
      <c r="X183" s="135"/>
      <c r="Y183" s="53"/>
      <c r="Z183" s="135"/>
      <c r="AA183" s="53"/>
      <c r="AB183" s="58"/>
      <c r="AC183" s="53"/>
      <c r="AD183" s="53"/>
      <c r="AE183" s="53"/>
    </row>
    <row r="184" spans="2:31" x14ac:dyDescent="0.25">
      <c r="B184" s="4"/>
      <c r="C184" s="3"/>
      <c r="E184" s="4" t="s">
        <v>4479</v>
      </c>
      <c r="F184" s="3" t="s">
        <v>4480</v>
      </c>
      <c r="S184" s="145">
        <v>85105</v>
      </c>
      <c r="T184" s="146" t="s">
        <v>3288</v>
      </c>
      <c r="U184" s="146" t="s">
        <v>3111</v>
      </c>
      <c r="V184" s="146" t="s">
        <v>3121</v>
      </c>
      <c r="X184" s="135"/>
      <c r="Y184" s="53"/>
      <c r="Z184" s="135"/>
      <c r="AA184" s="53"/>
      <c r="AB184" s="58"/>
      <c r="AC184" s="53"/>
      <c r="AD184" s="53"/>
      <c r="AE184" s="53"/>
    </row>
    <row r="185" spans="2:31" x14ac:dyDescent="0.25">
      <c r="B185" s="4"/>
      <c r="C185" s="3"/>
      <c r="E185" s="4" t="s">
        <v>4481</v>
      </c>
      <c r="F185" s="3" t="s">
        <v>4482</v>
      </c>
      <c r="S185" s="147">
        <v>85180</v>
      </c>
      <c r="T185" s="148" t="s">
        <v>3289</v>
      </c>
      <c r="U185" s="148" t="s">
        <v>3111</v>
      </c>
      <c r="V185" s="148" t="s">
        <v>3121</v>
      </c>
      <c r="X185" s="135"/>
      <c r="Y185" s="53"/>
      <c r="Z185" s="135"/>
      <c r="AA185" s="53"/>
      <c r="AB185" s="58"/>
      <c r="AC185" s="53"/>
      <c r="AD185" s="53"/>
      <c r="AE185" s="53"/>
    </row>
    <row r="186" spans="2:31" x14ac:dyDescent="0.25">
      <c r="B186" s="4"/>
      <c r="C186" s="3"/>
      <c r="E186" s="4" t="s">
        <v>4483</v>
      </c>
      <c r="F186" s="3" t="s">
        <v>4484</v>
      </c>
      <c r="S186" s="145">
        <v>85200</v>
      </c>
      <c r="T186" s="146" t="s">
        <v>3290</v>
      </c>
      <c r="U186" s="146" t="s">
        <v>3111</v>
      </c>
      <c r="V186" s="146" t="s">
        <v>3121</v>
      </c>
      <c r="X186" s="135"/>
      <c r="Y186" s="53"/>
      <c r="Z186" s="135"/>
      <c r="AA186" s="53"/>
      <c r="AB186" s="58"/>
      <c r="AC186" s="53"/>
      <c r="AD186" s="53"/>
      <c r="AE186" s="53"/>
    </row>
    <row r="187" spans="2:31" x14ac:dyDescent="0.25">
      <c r="B187" s="4"/>
      <c r="C187" s="3"/>
      <c r="E187" s="4" t="s">
        <v>4485</v>
      </c>
      <c r="F187" s="3" t="s">
        <v>4486</v>
      </c>
      <c r="S187" s="147">
        <v>85201</v>
      </c>
      <c r="T187" s="148" t="s">
        <v>3292</v>
      </c>
      <c r="U187" s="148" t="s">
        <v>3111</v>
      </c>
      <c r="V187" s="148" t="s">
        <v>3121</v>
      </c>
      <c r="X187" s="135"/>
      <c r="Y187" s="53"/>
      <c r="Z187" s="135"/>
      <c r="AA187" s="53"/>
      <c r="AB187" s="58"/>
      <c r="AC187" s="53"/>
      <c r="AD187" s="53"/>
      <c r="AE187" s="53"/>
    </row>
    <row r="188" spans="2:31" x14ac:dyDescent="0.25">
      <c r="B188" s="4"/>
      <c r="C188" s="3"/>
      <c r="E188" s="4" t="s">
        <v>4487</v>
      </c>
      <c r="F188" s="3" t="s">
        <v>4488</v>
      </c>
      <c r="S188" s="145">
        <v>85202</v>
      </c>
      <c r="T188" s="146" t="s">
        <v>3293</v>
      </c>
      <c r="U188" s="146" t="s">
        <v>3111</v>
      </c>
      <c r="V188" s="146" t="s">
        <v>3121</v>
      </c>
      <c r="X188" s="135"/>
      <c r="Y188" s="53"/>
      <c r="Z188" s="135"/>
      <c r="AA188" s="53"/>
      <c r="AB188" s="58"/>
      <c r="AC188" s="53"/>
      <c r="AD188" s="53"/>
      <c r="AE188" s="53"/>
    </row>
    <row r="189" spans="2:31" x14ac:dyDescent="0.25">
      <c r="B189" s="4"/>
      <c r="C189" s="3"/>
      <c r="E189" s="4" t="s">
        <v>4489</v>
      </c>
      <c r="F189" s="3" t="s">
        <v>4490</v>
      </c>
      <c r="S189" s="147">
        <v>85300</v>
      </c>
      <c r="T189" s="148" t="s">
        <v>3294</v>
      </c>
      <c r="U189" s="148" t="s">
        <v>3111</v>
      </c>
      <c r="V189" s="148" t="s">
        <v>3121</v>
      </c>
      <c r="X189" s="135"/>
      <c r="Y189" s="53"/>
      <c r="Z189" s="135"/>
      <c r="AA189" s="53"/>
      <c r="AB189" s="58"/>
      <c r="AC189" s="53"/>
      <c r="AD189" s="53"/>
      <c r="AE189" s="53"/>
    </row>
    <row r="190" spans="2:31" x14ac:dyDescent="0.25">
      <c r="B190" s="4"/>
      <c r="C190" s="3"/>
      <c r="E190" s="4" t="s">
        <v>4491</v>
      </c>
      <c r="F190" s="3" t="s">
        <v>4492</v>
      </c>
      <c r="S190" s="145">
        <v>85305</v>
      </c>
      <c r="T190" s="146" t="s">
        <v>3295</v>
      </c>
      <c r="U190" s="146" t="s">
        <v>3111</v>
      </c>
      <c r="V190" s="146" t="s">
        <v>3121</v>
      </c>
      <c r="X190" s="135"/>
      <c r="Y190" s="53"/>
      <c r="Z190" s="135"/>
      <c r="AA190" s="53"/>
      <c r="AB190" s="58"/>
      <c r="AC190" s="53"/>
      <c r="AD190" s="53"/>
      <c r="AE190" s="53"/>
    </row>
    <row r="191" spans="2:31" x14ac:dyDescent="0.25">
      <c r="B191" s="4"/>
      <c r="C191" s="3"/>
      <c r="E191" s="4" t="s">
        <v>4493</v>
      </c>
      <c r="F191" s="3" t="s">
        <v>4494</v>
      </c>
      <c r="S191" s="147">
        <v>86000</v>
      </c>
      <c r="T191" s="148" t="s">
        <v>3296</v>
      </c>
      <c r="U191" s="148" t="s">
        <v>3111</v>
      </c>
      <c r="V191" s="148" t="s">
        <v>3121</v>
      </c>
      <c r="X191" s="135"/>
      <c r="Y191" s="53"/>
      <c r="Z191" s="135"/>
      <c r="AA191" s="53"/>
      <c r="AB191" s="58"/>
      <c r="AC191" s="53"/>
      <c r="AD191" s="53"/>
      <c r="AE191" s="53"/>
    </row>
    <row r="192" spans="2:31" x14ac:dyDescent="0.25">
      <c r="B192" s="4"/>
      <c r="C192" s="3"/>
      <c r="E192" s="4" t="s">
        <v>4495</v>
      </c>
      <c r="F192" s="3" t="s">
        <v>4496</v>
      </c>
      <c r="S192" s="145">
        <v>86010</v>
      </c>
      <c r="T192" s="146" t="s">
        <v>3297</v>
      </c>
      <c r="U192" s="146" t="s">
        <v>3111</v>
      </c>
      <c r="V192" s="146" t="s">
        <v>3121</v>
      </c>
      <c r="X192" s="135"/>
      <c r="Y192" s="53"/>
      <c r="Z192" s="135"/>
      <c r="AA192" s="53"/>
      <c r="AB192" s="58"/>
      <c r="AC192" s="53"/>
      <c r="AD192" s="53"/>
      <c r="AE192" s="53"/>
    </row>
    <row r="193" spans="2:31" x14ac:dyDescent="0.25">
      <c r="B193" s="4"/>
      <c r="C193" s="3"/>
      <c r="E193" s="4" t="s">
        <v>4497</v>
      </c>
      <c r="F193" s="3" t="s">
        <v>4498</v>
      </c>
      <c r="S193" s="147">
        <v>86020</v>
      </c>
      <c r="T193" s="148" t="s">
        <v>3298</v>
      </c>
      <c r="U193" s="148" t="s">
        <v>3111</v>
      </c>
      <c r="V193" s="148" t="s">
        <v>3121</v>
      </c>
      <c r="X193" s="135"/>
      <c r="Y193" s="53"/>
      <c r="Z193" s="135"/>
      <c r="AA193" s="53"/>
      <c r="AB193" s="58"/>
      <c r="AC193" s="53"/>
      <c r="AD193" s="53"/>
      <c r="AE193" s="53"/>
    </row>
    <row r="194" spans="2:31" x14ac:dyDescent="0.25">
      <c r="B194" s="4"/>
      <c r="C194" s="3"/>
      <c r="E194" s="4" t="s">
        <v>4499</v>
      </c>
      <c r="F194" s="3" t="s">
        <v>4500</v>
      </c>
      <c r="S194" s="145">
        <v>86030</v>
      </c>
      <c r="T194" s="146" t="s">
        <v>3299</v>
      </c>
      <c r="U194" s="146" t="s">
        <v>3111</v>
      </c>
      <c r="V194" s="146" t="s">
        <v>3121</v>
      </c>
      <c r="X194" s="135"/>
      <c r="Y194" s="53"/>
      <c r="Z194" s="135"/>
      <c r="AA194" s="53"/>
      <c r="AB194" s="58"/>
      <c r="AC194" s="53"/>
      <c r="AD194" s="53"/>
      <c r="AE194" s="53"/>
    </row>
    <row r="195" spans="2:31" x14ac:dyDescent="0.25">
      <c r="B195" s="4"/>
      <c r="C195" s="3"/>
      <c r="E195" s="4" t="s">
        <v>4501</v>
      </c>
      <c r="F195" s="3" t="s">
        <v>4502</v>
      </c>
      <c r="S195" s="147">
        <v>86040</v>
      </c>
      <c r="T195" s="148" t="s">
        <v>3300</v>
      </c>
      <c r="U195" s="148" t="s">
        <v>3111</v>
      </c>
      <c r="V195" s="148" t="s">
        <v>3121</v>
      </c>
      <c r="X195" s="135"/>
      <c r="Y195" s="53"/>
      <c r="Z195" s="135"/>
      <c r="AA195" s="53"/>
      <c r="AB195" s="58"/>
      <c r="AC195" s="53"/>
      <c r="AD195" s="53"/>
      <c r="AE195" s="53"/>
    </row>
    <row r="196" spans="2:31" x14ac:dyDescent="0.25">
      <c r="B196" s="4"/>
      <c r="C196" s="3"/>
      <c r="E196" s="4" t="s">
        <v>4503</v>
      </c>
      <c r="F196" s="3" t="s">
        <v>4504</v>
      </c>
      <c r="S196" s="145">
        <v>86050</v>
      </c>
      <c r="T196" s="146" t="s">
        <v>3301</v>
      </c>
      <c r="U196" s="146" t="s">
        <v>3111</v>
      </c>
      <c r="V196" s="146" t="s">
        <v>3121</v>
      </c>
      <c r="X196" s="135"/>
      <c r="Y196" s="53"/>
      <c r="Z196" s="135"/>
      <c r="AA196" s="53"/>
      <c r="AB196" s="58"/>
      <c r="AC196" s="53"/>
      <c r="AD196" s="53"/>
      <c r="AE196" s="53"/>
    </row>
    <row r="197" spans="2:31" x14ac:dyDescent="0.25">
      <c r="B197" s="4"/>
      <c r="C197" s="3"/>
      <c r="E197" s="4" t="s">
        <v>4505</v>
      </c>
      <c r="F197" s="3" t="s">
        <v>4506</v>
      </c>
      <c r="S197" s="147">
        <v>86080</v>
      </c>
      <c r="T197" s="148" t="s">
        <v>3302</v>
      </c>
      <c r="U197" s="148" t="s">
        <v>3111</v>
      </c>
      <c r="V197" s="148" t="s">
        <v>3121</v>
      </c>
      <c r="X197" s="135"/>
      <c r="Y197" s="53"/>
      <c r="Z197" s="135"/>
      <c r="AA197" s="53"/>
      <c r="AB197" s="58"/>
      <c r="AC197" s="53"/>
      <c r="AD197" s="53"/>
      <c r="AE197" s="53"/>
    </row>
    <row r="198" spans="2:31" x14ac:dyDescent="0.25">
      <c r="B198" s="4"/>
      <c r="C198" s="3"/>
      <c r="E198" s="4" t="s">
        <v>4507</v>
      </c>
      <c r="F198" s="3" t="s">
        <v>4508</v>
      </c>
      <c r="S198" s="145">
        <v>86110</v>
      </c>
      <c r="T198" s="146" t="s">
        <v>3303</v>
      </c>
      <c r="U198" s="146" t="s">
        <v>3111</v>
      </c>
      <c r="V198" s="146" t="s">
        <v>3121</v>
      </c>
      <c r="X198" s="135"/>
      <c r="Y198" s="53"/>
      <c r="Z198" s="135"/>
      <c r="AA198" s="53"/>
      <c r="AB198" s="58"/>
      <c r="AC198" s="53"/>
      <c r="AD198" s="53"/>
      <c r="AE198" s="53"/>
    </row>
    <row r="199" spans="2:31" x14ac:dyDescent="0.25">
      <c r="B199" s="4"/>
      <c r="C199" s="3"/>
      <c r="E199" s="4" t="s">
        <v>4509</v>
      </c>
      <c r="F199" s="3" t="s">
        <v>4510</v>
      </c>
      <c r="S199" s="147">
        <v>87000</v>
      </c>
      <c r="T199" s="148" t="s">
        <v>3304</v>
      </c>
      <c r="U199" s="148" t="s">
        <v>3111</v>
      </c>
      <c r="V199" s="148" t="s">
        <v>3121</v>
      </c>
      <c r="X199" s="135"/>
      <c r="Y199" s="53"/>
      <c r="Z199" s="135"/>
      <c r="AA199" s="53"/>
      <c r="AB199" s="58"/>
      <c r="AC199" s="53"/>
      <c r="AD199" s="53"/>
      <c r="AE199" s="53"/>
    </row>
    <row r="200" spans="2:31" x14ac:dyDescent="0.25">
      <c r="B200" s="4"/>
      <c r="C200" s="3"/>
      <c r="E200" s="4" t="s">
        <v>4511</v>
      </c>
      <c r="F200" s="3" t="s">
        <v>4512</v>
      </c>
      <c r="S200" s="145">
        <v>87010</v>
      </c>
      <c r="T200" s="146" t="s">
        <v>1928</v>
      </c>
      <c r="U200" s="146" t="s">
        <v>3111</v>
      </c>
      <c r="V200" s="146" t="s">
        <v>3121</v>
      </c>
      <c r="X200" s="135"/>
      <c r="Y200" s="53"/>
      <c r="Z200" s="135"/>
      <c r="AA200" s="53"/>
      <c r="AB200" s="58"/>
      <c r="AC200" s="53"/>
      <c r="AD200" s="53"/>
      <c r="AE200" s="53"/>
    </row>
    <row r="201" spans="2:31" x14ac:dyDescent="0.25">
      <c r="B201" s="4"/>
      <c r="C201" s="3"/>
      <c r="E201" s="4" t="s">
        <v>4513</v>
      </c>
      <c r="F201" s="3" t="s">
        <v>4514</v>
      </c>
      <c r="S201" s="147">
        <v>87020</v>
      </c>
      <c r="T201" s="148" t="s">
        <v>3305</v>
      </c>
      <c r="U201" s="148" t="s">
        <v>3111</v>
      </c>
      <c r="V201" s="148" t="s">
        <v>3121</v>
      </c>
      <c r="X201" s="135"/>
      <c r="Y201" s="53"/>
      <c r="Z201" s="135"/>
      <c r="AA201" s="53"/>
      <c r="AB201" s="58"/>
      <c r="AC201" s="53"/>
      <c r="AD201" s="53"/>
      <c r="AE201" s="53"/>
    </row>
    <row r="202" spans="2:31" x14ac:dyDescent="0.25">
      <c r="B202" s="4"/>
      <c r="C202" s="3"/>
      <c r="E202" s="4" t="s">
        <v>4515</v>
      </c>
      <c r="F202" s="3" t="s">
        <v>4516</v>
      </c>
      <c r="S202" s="145">
        <v>87115</v>
      </c>
      <c r="T202" s="146" t="s">
        <v>3306</v>
      </c>
      <c r="U202" s="146" t="s">
        <v>3111</v>
      </c>
      <c r="V202" s="146" t="s">
        <v>3121</v>
      </c>
      <c r="X202" s="135"/>
      <c r="Y202" s="53"/>
      <c r="Z202" s="135"/>
      <c r="AA202" s="53"/>
      <c r="AB202" s="58"/>
      <c r="AC202" s="53"/>
      <c r="AD202" s="53"/>
      <c r="AE202" s="53"/>
    </row>
    <row r="203" spans="2:31" x14ac:dyDescent="0.25">
      <c r="B203" s="4"/>
      <c r="C203" s="3"/>
      <c r="E203" s="4" t="s">
        <v>4517</v>
      </c>
      <c r="F203" s="3" t="s">
        <v>4518</v>
      </c>
      <c r="S203" s="147">
        <v>87116</v>
      </c>
      <c r="T203" s="148" t="s">
        <v>3307</v>
      </c>
      <c r="U203" s="148" t="s">
        <v>3111</v>
      </c>
      <c r="V203" s="148" t="s">
        <v>3121</v>
      </c>
      <c r="X203" s="135"/>
      <c r="Y203" s="53"/>
      <c r="Z203" s="135"/>
      <c r="AA203" s="53"/>
      <c r="AB203" s="58"/>
      <c r="AC203" s="53"/>
      <c r="AD203" s="53"/>
      <c r="AE203" s="53"/>
    </row>
    <row r="204" spans="2:31" x14ac:dyDescent="0.25">
      <c r="B204" s="4"/>
      <c r="C204" s="3"/>
      <c r="E204" s="4" t="s">
        <v>4519</v>
      </c>
      <c r="F204" s="3" t="s">
        <v>4520</v>
      </c>
      <c r="S204" s="145">
        <v>87120</v>
      </c>
      <c r="T204" s="146" t="s">
        <v>3308</v>
      </c>
      <c r="U204" s="146" t="s">
        <v>3111</v>
      </c>
      <c r="V204" s="146" t="s">
        <v>3121</v>
      </c>
      <c r="X204" s="135"/>
      <c r="Y204" s="53"/>
      <c r="Z204" s="135"/>
      <c r="AA204" s="53"/>
      <c r="AB204" s="58"/>
      <c r="AC204" s="53"/>
      <c r="AD204" s="53"/>
      <c r="AE204" s="53"/>
    </row>
    <row r="205" spans="2:31" x14ac:dyDescent="0.25">
      <c r="B205" s="4"/>
      <c r="C205" s="3"/>
      <c r="E205" s="4" t="s">
        <v>4521</v>
      </c>
      <c r="F205" s="3" t="s">
        <v>4522</v>
      </c>
      <c r="S205" s="147">
        <v>87125</v>
      </c>
      <c r="T205" s="148" t="s">
        <v>3309</v>
      </c>
      <c r="U205" s="148" t="s">
        <v>3111</v>
      </c>
      <c r="V205" s="148" t="s">
        <v>3121</v>
      </c>
      <c r="X205" s="135"/>
      <c r="Y205" s="53"/>
      <c r="Z205" s="135"/>
      <c r="AA205" s="53"/>
      <c r="AB205" s="58"/>
      <c r="AC205" s="53"/>
      <c r="AD205" s="53"/>
      <c r="AE205" s="53"/>
    </row>
    <row r="206" spans="2:31" x14ac:dyDescent="0.25">
      <c r="B206" s="4"/>
      <c r="C206" s="3"/>
      <c r="E206" s="4" t="s">
        <v>4523</v>
      </c>
      <c r="F206" s="3" t="s">
        <v>4524</v>
      </c>
      <c r="S206" s="145">
        <v>87126</v>
      </c>
      <c r="T206" s="146" t="s">
        <v>3310</v>
      </c>
      <c r="U206" s="146" t="s">
        <v>3111</v>
      </c>
      <c r="V206" s="146" t="s">
        <v>3121</v>
      </c>
      <c r="X206" s="135"/>
      <c r="Y206" s="53"/>
      <c r="Z206" s="135"/>
      <c r="AA206" s="53"/>
      <c r="AB206" s="58"/>
      <c r="AC206" s="53"/>
      <c r="AD206" s="53"/>
      <c r="AE206" s="53"/>
    </row>
    <row r="207" spans="2:31" x14ac:dyDescent="0.25">
      <c r="B207" s="4"/>
      <c r="C207" s="3"/>
      <c r="E207" s="4" t="s">
        <v>4525</v>
      </c>
      <c r="F207" s="3" t="s">
        <v>4526</v>
      </c>
      <c r="S207" s="147">
        <v>87130</v>
      </c>
      <c r="T207" s="148" t="s">
        <v>3311</v>
      </c>
      <c r="U207" s="148" t="s">
        <v>3111</v>
      </c>
      <c r="V207" s="148" t="s">
        <v>3121</v>
      </c>
      <c r="X207" s="135"/>
      <c r="Y207" s="53"/>
      <c r="Z207" s="135"/>
      <c r="AA207" s="53"/>
      <c r="AB207" s="58"/>
      <c r="AC207" s="53"/>
      <c r="AD207" s="53"/>
      <c r="AE207" s="53"/>
    </row>
    <row r="208" spans="2:31" x14ac:dyDescent="0.25">
      <c r="B208" s="4"/>
      <c r="C208" s="3"/>
      <c r="E208" s="4" t="s">
        <v>4527</v>
      </c>
      <c r="F208" s="3" t="s">
        <v>4528</v>
      </c>
      <c r="S208" s="145">
        <v>87140</v>
      </c>
      <c r="T208" s="146" t="s">
        <v>3312</v>
      </c>
      <c r="U208" s="146" t="s">
        <v>3111</v>
      </c>
      <c r="V208" s="146" t="s">
        <v>3121</v>
      </c>
      <c r="X208" s="135"/>
      <c r="Y208" s="53"/>
      <c r="Z208" s="135"/>
      <c r="AA208" s="53"/>
      <c r="AB208" s="58"/>
      <c r="AC208" s="53"/>
      <c r="AD208" s="53"/>
      <c r="AE208" s="53"/>
    </row>
    <row r="209" spans="2:31" x14ac:dyDescent="0.25">
      <c r="B209" s="4"/>
      <c r="C209" s="3"/>
      <c r="E209" s="4" t="s">
        <v>4529</v>
      </c>
      <c r="F209" s="3" t="s">
        <v>4530</v>
      </c>
      <c r="S209" s="147">
        <v>87150</v>
      </c>
      <c r="T209" s="148" t="s">
        <v>3313</v>
      </c>
      <c r="U209" s="148" t="s">
        <v>3111</v>
      </c>
      <c r="V209" s="148" t="s">
        <v>3121</v>
      </c>
      <c r="X209" s="135"/>
      <c r="Y209" s="53"/>
      <c r="Z209" s="135"/>
      <c r="AA209" s="53"/>
      <c r="AB209" s="58"/>
      <c r="AC209" s="53"/>
      <c r="AD209" s="53"/>
      <c r="AE209" s="53"/>
    </row>
    <row r="210" spans="2:31" x14ac:dyDescent="0.25">
      <c r="B210" s="4"/>
      <c r="C210" s="3"/>
      <c r="E210" s="4" t="s">
        <v>4531</v>
      </c>
      <c r="F210" s="3" t="s">
        <v>4532</v>
      </c>
      <c r="S210" s="145">
        <v>87160</v>
      </c>
      <c r="T210" s="146" t="s">
        <v>3314</v>
      </c>
      <c r="U210" s="146" t="s">
        <v>3111</v>
      </c>
      <c r="V210" s="146" t="s">
        <v>3121</v>
      </c>
      <c r="X210" s="135"/>
      <c r="Y210" s="53"/>
      <c r="Z210" s="135"/>
      <c r="AA210" s="53"/>
      <c r="AB210" s="58"/>
      <c r="AC210" s="53"/>
      <c r="AD210" s="53"/>
      <c r="AE210" s="53"/>
    </row>
    <row r="211" spans="2:31" x14ac:dyDescent="0.25">
      <c r="B211" s="4"/>
      <c r="C211" s="3"/>
      <c r="E211" s="4" t="s">
        <v>4533</v>
      </c>
      <c r="F211" s="3" t="s">
        <v>4534</v>
      </c>
      <c r="S211" s="147">
        <v>87187</v>
      </c>
      <c r="T211" s="148" t="s">
        <v>3315</v>
      </c>
      <c r="U211" s="148" t="s">
        <v>3111</v>
      </c>
      <c r="V211" s="148" t="s">
        <v>3121</v>
      </c>
      <c r="X211" s="135"/>
      <c r="Y211" s="53"/>
      <c r="Z211" s="135"/>
      <c r="AA211" s="53"/>
      <c r="AB211" s="58"/>
      <c r="AC211" s="53"/>
      <c r="AD211" s="53"/>
      <c r="AE211" s="53"/>
    </row>
    <row r="212" spans="2:31" x14ac:dyDescent="0.25">
      <c r="B212" s="4"/>
      <c r="C212" s="3"/>
      <c r="E212" s="4" t="s">
        <v>4535</v>
      </c>
      <c r="F212" s="3" t="s">
        <v>4536</v>
      </c>
      <c r="S212" s="145">
        <v>87200</v>
      </c>
      <c r="T212" s="146" t="s">
        <v>3316</v>
      </c>
      <c r="U212" s="146" t="s">
        <v>3111</v>
      </c>
      <c r="V212" s="146" t="s">
        <v>3121</v>
      </c>
      <c r="X212" s="135"/>
      <c r="Y212" s="53"/>
      <c r="Z212" s="135"/>
      <c r="AA212" s="53"/>
      <c r="AB212" s="58"/>
      <c r="AC212" s="53"/>
      <c r="AD212" s="53"/>
      <c r="AE212" s="53"/>
    </row>
    <row r="213" spans="2:31" x14ac:dyDescent="0.25">
      <c r="B213" s="4"/>
      <c r="C213" s="3"/>
      <c r="E213" s="4" t="s">
        <v>4537</v>
      </c>
      <c r="F213" s="3" t="s">
        <v>4538</v>
      </c>
      <c r="S213" s="147">
        <v>88060</v>
      </c>
      <c r="T213" s="148" t="s">
        <v>3317</v>
      </c>
      <c r="U213" s="148" t="s">
        <v>3111</v>
      </c>
      <c r="V213" s="148" t="s">
        <v>3121</v>
      </c>
      <c r="X213" s="135"/>
      <c r="Y213" s="53"/>
      <c r="Z213" s="135"/>
      <c r="AA213" s="53"/>
      <c r="AB213" s="58"/>
      <c r="AC213" s="53"/>
      <c r="AD213" s="53"/>
      <c r="AE213" s="53"/>
    </row>
    <row r="214" spans="2:31" x14ac:dyDescent="0.25">
      <c r="B214" s="4"/>
      <c r="C214" s="3"/>
      <c r="E214" s="4" t="s">
        <v>4539</v>
      </c>
      <c r="F214" s="3" t="s">
        <v>4540</v>
      </c>
      <c r="S214" s="145">
        <v>89000</v>
      </c>
      <c r="T214" s="146" t="s">
        <v>3318</v>
      </c>
      <c r="U214" s="146" t="s">
        <v>3111</v>
      </c>
      <c r="V214" s="146" t="s">
        <v>3121</v>
      </c>
      <c r="X214" s="135"/>
      <c r="Y214" s="53"/>
      <c r="Z214" s="135"/>
      <c r="AA214" s="53"/>
      <c r="AB214" s="58"/>
      <c r="AC214" s="53"/>
      <c r="AD214" s="53"/>
      <c r="AE214" s="53"/>
    </row>
    <row r="215" spans="2:31" x14ac:dyDescent="0.25">
      <c r="B215" s="4"/>
      <c r="C215" s="3"/>
      <c r="E215" s="4" t="s">
        <v>4541</v>
      </c>
      <c r="F215" s="3" t="s">
        <v>4542</v>
      </c>
      <c r="S215" s="147">
        <v>89050</v>
      </c>
      <c r="T215" s="148" t="s">
        <v>3319</v>
      </c>
      <c r="U215" s="148" t="s">
        <v>3111</v>
      </c>
      <c r="V215" s="148" t="s">
        <v>3121</v>
      </c>
      <c r="X215" s="135"/>
      <c r="Y215" s="53"/>
      <c r="Z215" s="135"/>
      <c r="AA215" s="53"/>
      <c r="AB215" s="58"/>
      <c r="AC215" s="53"/>
      <c r="AD215" s="53"/>
      <c r="AE215" s="53"/>
    </row>
    <row r="216" spans="2:31" x14ac:dyDescent="0.25">
      <c r="B216" s="4"/>
      <c r="C216" s="3"/>
      <c r="E216" s="4" t="s">
        <v>4543</v>
      </c>
      <c r="F216" s="3" t="s">
        <v>4544</v>
      </c>
      <c r="S216" s="145">
        <v>89060</v>
      </c>
      <c r="T216" s="146" t="s">
        <v>3320</v>
      </c>
      <c r="U216" s="146" t="s">
        <v>3111</v>
      </c>
      <c r="V216" s="146" t="s">
        <v>3121</v>
      </c>
      <c r="X216" s="135"/>
      <c r="Y216" s="53"/>
      <c r="Z216" s="135"/>
      <c r="AA216" s="53"/>
      <c r="AB216" s="58"/>
      <c r="AC216" s="53"/>
      <c r="AD216" s="53"/>
      <c r="AE216" s="53"/>
    </row>
    <row r="217" spans="2:31" x14ac:dyDescent="0.25">
      <c r="B217" s="4"/>
      <c r="C217" s="3"/>
      <c r="E217" s="4" t="s">
        <v>4545</v>
      </c>
      <c r="F217" s="3" t="s">
        <v>4546</v>
      </c>
      <c r="S217" s="147">
        <v>89100</v>
      </c>
      <c r="T217" s="148" t="s">
        <v>3321</v>
      </c>
      <c r="U217" s="148" t="s">
        <v>3111</v>
      </c>
      <c r="V217" s="148" t="s">
        <v>3121</v>
      </c>
      <c r="X217" s="135"/>
      <c r="Y217" s="53"/>
      <c r="Z217" s="135"/>
      <c r="AA217" s="53"/>
      <c r="AB217" s="58"/>
      <c r="AC217" s="53"/>
      <c r="AD217" s="53"/>
      <c r="AE217" s="53"/>
    </row>
    <row r="218" spans="2:31" x14ac:dyDescent="0.25">
      <c r="B218" s="4"/>
      <c r="C218" s="3"/>
      <c r="E218" s="4" t="s">
        <v>4547</v>
      </c>
      <c r="F218" s="3" t="s">
        <v>4548</v>
      </c>
      <c r="S218" s="145">
        <v>89400</v>
      </c>
      <c r="T218" s="146" t="s">
        <v>3322</v>
      </c>
      <c r="U218" s="146" t="s">
        <v>3111</v>
      </c>
      <c r="V218" s="146" t="s">
        <v>3121</v>
      </c>
      <c r="X218" s="135"/>
      <c r="Y218" s="53"/>
      <c r="Z218" s="135"/>
      <c r="AA218" s="53"/>
      <c r="AB218" s="58"/>
      <c r="AC218" s="53"/>
      <c r="AD218" s="53"/>
      <c r="AE218" s="53"/>
    </row>
    <row r="219" spans="2:31" x14ac:dyDescent="0.25">
      <c r="B219" s="4"/>
      <c r="C219" s="3"/>
      <c r="E219" s="4" t="s">
        <v>4549</v>
      </c>
      <c r="F219" s="3" t="s">
        <v>4550</v>
      </c>
      <c r="S219" s="147">
        <v>89500</v>
      </c>
      <c r="T219" s="148" t="s">
        <v>292</v>
      </c>
      <c r="U219" s="148" t="s">
        <v>3111</v>
      </c>
      <c r="V219" s="148" t="s">
        <v>3121</v>
      </c>
      <c r="X219" s="135"/>
      <c r="Y219" s="53"/>
      <c r="Z219" s="135"/>
      <c r="AA219" s="53"/>
      <c r="AB219" s="58"/>
      <c r="AC219" s="53"/>
      <c r="AD219" s="53"/>
      <c r="AE219" s="53"/>
    </row>
    <row r="220" spans="2:31" x14ac:dyDescent="0.25">
      <c r="B220" s="4"/>
      <c r="C220" s="3"/>
      <c r="E220" s="4" t="s">
        <v>4551</v>
      </c>
      <c r="F220" s="3" t="s">
        <v>4552</v>
      </c>
      <c r="S220" s="145">
        <v>90100</v>
      </c>
      <c r="T220" s="146" t="s">
        <v>3323</v>
      </c>
      <c r="U220" s="146" t="s">
        <v>3111</v>
      </c>
      <c r="V220" s="146" t="s">
        <v>3121</v>
      </c>
      <c r="X220" s="135"/>
      <c r="Y220" s="53"/>
      <c r="Z220" s="135"/>
      <c r="AA220" s="53"/>
      <c r="AB220" s="58"/>
      <c r="AC220" s="53"/>
      <c r="AD220" s="53"/>
      <c r="AE220" s="53"/>
    </row>
    <row r="221" spans="2:31" x14ac:dyDescent="0.25">
      <c r="B221" s="4"/>
      <c r="C221" s="3"/>
      <c r="E221" s="4" t="s">
        <v>4553</v>
      </c>
      <c r="F221" s="3" t="s">
        <v>4554</v>
      </c>
      <c r="S221" s="147">
        <v>90200</v>
      </c>
      <c r="T221" s="148" t="s">
        <v>3324</v>
      </c>
      <c r="U221" s="148" t="s">
        <v>3111</v>
      </c>
      <c r="V221" s="148" t="s">
        <v>3121</v>
      </c>
      <c r="X221" s="135"/>
      <c r="Y221" s="53"/>
      <c r="Z221" s="135"/>
      <c r="AA221" s="53"/>
      <c r="AB221" s="58"/>
      <c r="AC221" s="53"/>
      <c r="AD221" s="53"/>
      <c r="AE221" s="53"/>
    </row>
    <row r="222" spans="2:31" x14ac:dyDescent="0.25">
      <c r="B222" s="4"/>
      <c r="C222" s="3"/>
      <c r="E222" s="4" t="s">
        <v>4555</v>
      </c>
      <c r="F222" s="3" t="s">
        <v>4556</v>
      </c>
      <c r="S222" s="145">
        <v>90300</v>
      </c>
      <c r="T222" s="146" t="s">
        <v>3325</v>
      </c>
      <c r="U222" s="146" t="s">
        <v>3111</v>
      </c>
      <c r="V222" s="146" t="s">
        <v>3121</v>
      </c>
      <c r="X222" s="135"/>
      <c r="Y222" s="53"/>
      <c r="Z222" s="135"/>
      <c r="AA222" s="53"/>
      <c r="AB222" s="58"/>
      <c r="AC222" s="53"/>
      <c r="AD222" s="53"/>
      <c r="AE222" s="53"/>
    </row>
    <row r="223" spans="2:31" x14ac:dyDescent="0.25">
      <c r="B223" s="4"/>
      <c r="C223" s="3"/>
      <c r="E223" s="4" t="s">
        <v>4557</v>
      </c>
      <c r="F223" s="3" t="s">
        <v>4558</v>
      </c>
      <c r="S223" s="147">
        <v>90400</v>
      </c>
      <c r="T223" s="148" t="s">
        <v>3326</v>
      </c>
      <c r="U223" s="148" t="s">
        <v>3111</v>
      </c>
      <c r="V223" s="148" t="s">
        <v>3121</v>
      </c>
      <c r="X223" s="135"/>
      <c r="Y223" s="53"/>
      <c r="Z223" s="135"/>
      <c r="AA223" s="53"/>
      <c r="AB223" s="58"/>
      <c r="AC223" s="53"/>
      <c r="AD223" s="53"/>
      <c r="AE223" s="53"/>
    </row>
    <row r="224" spans="2:31" x14ac:dyDescent="0.25">
      <c r="B224" s="4"/>
      <c r="C224" s="3"/>
      <c r="E224" s="4" t="s">
        <v>4559</v>
      </c>
      <c r="F224" s="3" t="s">
        <v>4560</v>
      </c>
      <c r="S224" s="145">
        <v>90450</v>
      </c>
      <c r="T224" s="146" t="s">
        <v>3327</v>
      </c>
      <c r="U224" s="146" t="s">
        <v>3111</v>
      </c>
      <c r="V224" s="146" t="s">
        <v>3121</v>
      </c>
      <c r="X224" s="135"/>
      <c r="Y224" s="53"/>
      <c r="Z224" s="135"/>
      <c r="AA224" s="53"/>
      <c r="AB224" s="58"/>
      <c r="AC224" s="53"/>
      <c r="AD224" s="53"/>
      <c r="AE224" s="53"/>
    </row>
    <row r="225" spans="2:31" x14ac:dyDescent="0.25">
      <c r="B225" s="4"/>
      <c r="C225" s="3"/>
      <c r="E225" s="4" t="s">
        <v>4561</v>
      </c>
      <c r="F225" s="3" t="s">
        <v>4562</v>
      </c>
      <c r="S225" s="147">
        <v>90460</v>
      </c>
      <c r="T225" s="148" t="s">
        <v>3328</v>
      </c>
      <c r="U225" s="148" t="s">
        <v>3111</v>
      </c>
      <c r="V225" s="148" t="s">
        <v>3121</v>
      </c>
      <c r="X225" s="135"/>
      <c r="Y225" s="53"/>
      <c r="Z225" s="135"/>
      <c r="AA225" s="53"/>
      <c r="AB225" s="58"/>
      <c r="AC225" s="53"/>
      <c r="AD225" s="53"/>
      <c r="AE225" s="53"/>
    </row>
    <row r="226" spans="2:31" x14ac:dyDescent="0.25">
      <c r="B226" s="4"/>
      <c r="C226" s="3"/>
      <c r="E226" s="4" t="s">
        <v>4563</v>
      </c>
      <c r="F226" s="3" t="s">
        <v>4564</v>
      </c>
      <c r="S226" s="145">
        <v>90500</v>
      </c>
      <c r="T226" s="146" t="s">
        <v>3329</v>
      </c>
      <c r="U226" s="146" t="s">
        <v>3111</v>
      </c>
      <c r="V226" s="146" t="s">
        <v>3121</v>
      </c>
      <c r="X226" s="135"/>
      <c r="Y226" s="53"/>
      <c r="Z226" s="135"/>
      <c r="AA226" s="53"/>
      <c r="AB226" s="58"/>
      <c r="AC226" s="53"/>
      <c r="AD226" s="53"/>
      <c r="AE226" s="53"/>
    </row>
    <row r="227" spans="2:31" x14ac:dyDescent="0.25">
      <c r="B227" s="4"/>
      <c r="C227" s="3"/>
      <c r="E227" s="4" t="s">
        <v>4565</v>
      </c>
      <c r="F227" s="3" t="s">
        <v>4566</v>
      </c>
      <c r="S227" s="147">
        <v>90700</v>
      </c>
      <c r="T227" s="148" t="s">
        <v>3330</v>
      </c>
      <c r="U227" s="148" t="s">
        <v>3111</v>
      </c>
      <c r="V227" s="148" t="s">
        <v>3121</v>
      </c>
      <c r="X227" s="135"/>
      <c r="Y227" s="53"/>
      <c r="Z227" s="135"/>
      <c r="AA227" s="53"/>
      <c r="AB227" s="58"/>
      <c r="AC227" s="53"/>
      <c r="AD227" s="53"/>
      <c r="AE227" s="53"/>
    </row>
    <row r="228" spans="2:31" x14ac:dyDescent="0.25">
      <c r="B228" s="4"/>
      <c r="C228" s="3"/>
      <c r="E228" s="4" t="s">
        <v>4567</v>
      </c>
      <c r="F228" s="3" t="s">
        <v>4568</v>
      </c>
      <c r="S228" s="145">
        <v>90900</v>
      </c>
      <c r="T228" s="146" t="s">
        <v>3331</v>
      </c>
      <c r="U228" s="146" t="s">
        <v>3111</v>
      </c>
      <c r="V228" s="146" t="s">
        <v>3121</v>
      </c>
      <c r="X228" s="135"/>
      <c r="Y228" s="53"/>
      <c r="Z228" s="135"/>
      <c r="AA228" s="53"/>
      <c r="AB228" s="58"/>
      <c r="AC228" s="53"/>
      <c r="AD228" s="53"/>
      <c r="AE228" s="53"/>
    </row>
    <row r="229" spans="2:31" x14ac:dyDescent="0.25">
      <c r="B229" s="4"/>
      <c r="C229" s="3"/>
      <c r="E229" s="4" t="s">
        <v>4569</v>
      </c>
      <c r="F229" s="3" t="s">
        <v>4570</v>
      </c>
      <c r="S229" s="147">
        <v>94000</v>
      </c>
      <c r="T229" s="148" t="s">
        <v>3332</v>
      </c>
      <c r="U229" s="148" t="s">
        <v>3111</v>
      </c>
      <c r="V229" s="148" t="s">
        <v>3121</v>
      </c>
      <c r="X229" s="135"/>
      <c r="Y229" s="53"/>
      <c r="Z229" s="135"/>
      <c r="AA229" s="53"/>
      <c r="AB229" s="58"/>
      <c r="AC229" s="53"/>
      <c r="AD229" s="53"/>
      <c r="AE229" s="53"/>
    </row>
    <row r="230" spans="2:31" x14ac:dyDescent="0.25">
      <c r="B230" s="4"/>
      <c r="C230" s="3"/>
      <c r="E230" s="4" t="s">
        <v>4571</v>
      </c>
      <c r="F230" s="3" t="s">
        <v>4572</v>
      </c>
      <c r="S230" s="145">
        <v>94050</v>
      </c>
      <c r="T230" s="146" t="s">
        <v>3333</v>
      </c>
      <c r="U230" s="146" t="s">
        <v>3111</v>
      </c>
      <c r="V230" s="146" t="s">
        <v>3121</v>
      </c>
      <c r="X230" s="135"/>
      <c r="Y230" s="53"/>
      <c r="Z230" s="135"/>
      <c r="AA230" s="53"/>
      <c r="AB230" s="58"/>
      <c r="AC230" s="53"/>
      <c r="AD230" s="53"/>
      <c r="AE230" s="53"/>
    </row>
    <row r="231" spans="2:31" x14ac:dyDescent="0.25">
      <c r="B231" s="4"/>
      <c r="C231" s="3"/>
      <c r="E231" s="4" t="s">
        <v>4573</v>
      </c>
      <c r="F231" s="3" t="s">
        <v>4574</v>
      </c>
      <c r="S231" s="147">
        <v>94150</v>
      </c>
      <c r="T231" s="148" t="s">
        <v>3334</v>
      </c>
      <c r="U231" s="148" t="s">
        <v>3111</v>
      </c>
      <c r="V231" s="148" t="s">
        <v>3121</v>
      </c>
      <c r="X231" s="135"/>
      <c r="Y231" s="53"/>
      <c r="Z231" s="135"/>
      <c r="AA231" s="53"/>
      <c r="AB231" s="58"/>
      <c r="AC231" s="53"/>
      <c r="AD231" s="53"/>
      <c r="AE231" s="53"/>
    </row>
    <row r="232" spans="2:31" x14ac:dyDescent="0.25">
      <c r="B232" s="4"/>
      <c r="C232" s="3"/>
      <c r="E232" s="4" t="s">
        <v>4575</v>
      </c>
      <c r="F232" s="3" t="s">
        <v>4576</v>
      </c>
      <c r="S232" s="145">
        <v>96000</v>
      </c>
      <c r="T232" s="146" t="s">
        <v>3335</v>
      </c>
      <c r="U232" s="146" t="s">
        <v>3111</v>
      </c>
      <c r="V232" s="146" t="s">
        <v>3121</v>
      </c>
      <c r="X232" s="135"/>
      <c r="Y232" s="53"/>
      <c r="Z232" s="135"/>
      <c r="AA232" s="53"/>
      <c r="AB232" s="58"/>
      <c r="AC232" s="53"/>
      <c r="AD232" s="53"/>
      <c r="AE232" s="53"/>
    </row>
    <row r="233" spans="2:31" x14ac:dyDescent="0.25">
      <c r="B233" s="4"/>
      <c r="C233" s="3"/>
      <c r="E233" s="4" t="s">
        <v>4577</v>
      </c>
      <c r="F233" s="3" t="s">
        <v>4578</v>
      </c>
      <c r="S233" s="149">
        <v>99000</v>
      </c>
      <c r="T233" s="150" t="s">
        <v>3336</v>
      </c>
      <c r="U233" s="150" t="s">
        <v>3111</v>
      </c>
      <c r="V233" s="150" t="s">
        <v>3121</v>
      </c>
      <c r="X233" s="135"/>
      <c r="Y233" s="53"/>
      <c r="Z233" s="135"/>
      <c r="AA233" s="53"/>
      <c r="AB233" s="58"/>
      <c r="AC233" s="53"/>
      <c r="AD233" s="53"/>
      <c r="AE233" s="53"/>
    </row>
    <row r="234" spans="2:31" x14ac:dyDescent="0.25">
      <c r="B234" s="4"/>
      <c r="C234" s="3"/>
      <c r="E234" s="4" t="s">
        <v>4579</v>
      </c>
      <c r="F234" s="3" t="s">
        <v>4580</v>
      </c>
      <c r="X234" s="135"/>
      <c r="Y234" s="53"/>
      <c r="Z234" s="135"/>
      <c r="AA234" s="53"/>
      <c r="AB234" s="58"/>
      <c r="AC234" s="53"/>
      <c r="AD234" s="53"/>
      <c r="AE234" s="53"/>
    </row>
    <row r="235" spans="2:31" x14ac:dyDescent="0.25">
      <c r="B235" s="4"/>
      <c r="C235" s="3"/>
      <c r="E235" s="4" t="s">
        <v>4581</v>
      </c>
      <c r="F235" s="3" t="s">
        <v>4582</v>
      </c>
      <c r="X235" s="135"/>
      <c r="Y235" s="53"/>
      <c r="Z235" s="135"/>
      <c r="AA235" s="53"/>
      <c r="AB235" s="58"/>
      <c r="AC235" s="53"/>
      <c r="AD235" s="53"/>
      <c r="AE235" s="53"/>
    </row>
    <row r="236" spans="2:31" x14ac:dyDescent="0.25">
      <c r="B236" s="4"/>
      <c r="C236" s="3"/>
      <c r="E236" s="4" t="s">
        <v>4583</v>
      </c>
      <c r="F236" s="3" t="s">
        <v>4584</v>
      </c>
      <c r="X236" s="135"/>
      <c r="Y236" s="53"/>
      <c r="Z236" s="135"/>
      <c r="AA236" s="53"/>
      <c r="AB236" s="58"/>
      <c r="AC236" s="53"/>
      <c r="AD236" s="53"/>
      <c r="AE236" s="53"/>
    </row>
    <row r="237" spans="2:31" x14ac:dyDescent="0.25">
      <c r="B237" s="4"/>
      <c r="C237" s="3"/>
      <c r="E237" s="4" t="s">
        <v>4585</v>
      </c>
      <c r="F237" s="3" t="s">
        <v>4586</v>
      </c>
      <c r="X237" s="135"/>
      <c r="Y237" s="53"/>
      <c r="Z237" s="135"/>
      <c r="AA237" s="53"/>
      <c r="AB237" s="58"/>
      <c r="AC237" s="53"/>
      <c r="AD237" s="53"/>
      <c r="AE237" s="53"/>
    </row>
    <row r="238" spans="2:31" x14ac:dyDescent="0.25">
      <c r="B238" s="4"/>
      <c r="C238" s="3"/>
      <c r="E238" s="4" t="s">
        <v>4587</v>
      </c>
      <c r="F238" s="3" t="s">
        <v>4588</v>
      </c>
      <c r="X238" s="135"/>
      <c r="Y238" s="53"/>
      <c r="Z238" s="135"/>
      <c r="AA238" s="53"/>
      <c r="AB238" s="58"/>
      <c r="AC238" s="53"/>
      <c r="AD238" s="53"/>
      <c r="AE238" s="53"/>
    </row>
    <row r="239" spans="2:31" x14ac:dyDescent="0.25">
      <c r="B239" s="4"/>
      <c r="C239" s="3"/>
      <c r="E239" s="4" t="s">
        <v>4589</v>
      </c>
      <c r="F239" s="3" t="s">
        <v>4590</v>
      </c>
      <c r="X239" s="135"/>
      <c r="Y239" s="53"/>
      <c r="Z239" s="135"/>
      <c r="AA239" s="53"/>
      <c r="AB239" s="58"/>
      <c r="AC239" s="53"/>
      <c r="AD239" s="53"/>
      <c r="AE239" s="53"/>
    </row>
    <row r="240" spans="2:31" x14ac:dyDescent="0.25">
      <c r="B240" s="4"/>
      <c r="C240" s="3"/>
      <c r="E240" s="4" t="s">
        <v>4591</v>
      </c>
      <c r="F240" s="3" t="s">
        <v>4592</v>
      </c>
      <c r="X240" s="135"/>
      <c r="Y240" s="53"/>
      <c r="Z240" s="135"/>
      <c r="AA240" s="53"/>
      <c r="AB240" s="58"/>
      <c r="AC240" s="53"/>
      <c r="AD240" s="53"/>
      <c r="AE240" s="53"/>
    </row>
    <row r="241" spans="2:31" x14ac:dyDescent="0.25">
      <c r="B241" s="4"/>
      <c r="C241" s="3"/>
      <c r="E241" s="4" t="s">
        <v>4593</v>
      </c>
      <c r="F241" s="3" t="s">
        <v>4594</v>
      </c>
      <c r="X241" s="135"/>
      <c r="Y241" s="53"/>
      <c r="Z241" s="135"/>
      <c r="AA241" s="53"/>
      <c r="AB241" s="58"/>
      <c r="AC241" s="53"/>
      <c r="AD241" s="53"/>
      <c r="AE241" s="53"/>
    </row>
    <row r="242" spans="2:31" x14ac:dyDescent="0.25">
      <c r="B242" s="4"/>
      <c r="C242" s="3"/>
      <c r="E242" s="4" t="s">
        <v>4595</v>
      </c>
      <c r="F242" s="3" t="s">
        <v>4596</v>
      </c>
      <c r="X242" s="135"/>
      <c r="Y242" s="53"/>
      <c r="Z242" s="135"/>
      <c r="AA242" s="53"/>
      <c r="AB242" s="58"/>
      <c r="AC242" s="53"/>
      <c r="AD242" s="53"/>
      <c r="AE242" s="53"/>
    </row>
    <row r="243" spans="2:31" x14ac:dyDescent="0.25">
      <c r="B243" s="4"/>
      <c r="C243" s="3"/>
      <c r="E243" s="4" t="s">
        <v>4597</v>
      </c>
      <c r="F243" s="3" t="s">
        <v>4598</v>
      </c>
      <c r="X243" s="135"/>
      <c r="Y243" s="53"/>
      <c r="Z243" s="135"/>
      <c r="AA243" s="53"/>
      <c r="AB243" s="58"/>
      <c r="AC243" s="53"/>
      <c r="AD243" s="53"/>
      <c r="AE243" s="53"/>
    </row>
    <row r="244" spans="2:31" x14ac:dyDescent="0.25">
      <c r="B244" s="4"/>
      <c r="C244" s="3"/>
      <c r="E244" s="4" t="s">
        <v>4599</v>
      </c>
      <c r="F244" s="3" t="s">
        <v>4600</v>
      </c>
      <c r="X244" s="135"/>
      <c r="Y244" s="53"/>
      <c r="Z244" s="135"/>
      <c r="AA244" s="53"/>
      <c r="AB244" s="58"/>
      <c r="AC244" s="53"/>
      <c r="AD244" s="53"/>
      <c r="AE244" s="53"/>
    </row>
    <row r="245" spans="2:31" x14ac:dyDescent="0.25">
      <c r="B245" s="4"/>
      <c r="C245" s="3"/>
      <c r="E245" s="4" t="s">
        <v>4601</v>
      </c>
      <c r="F245" s="3" t="s">
        <v>4602</v>
      </c>
      <c r="X245" s="135"/>
      <c r="Y245" s="53"/>
      <c r="Z245" s="135"/>
      <c r="AA245" s="53"/>
      <c r="AB245" s="58"/>
      <c r="AC245" s="53"/>
      <c r="AD245" s="53"/>
      <c r="AE245" s="53"/>
    </row>
    <row r="246" spans="2:31" x14ac:dyDescent="0.25">
      <c r="B246" s="4"/>
      <c r="C246" s="3"/>
      <c r="E246" s="4" t="s">
        <v>4603</v>
      </c>
      <c r="F246" s="3" t="s">
        <v>4604</v>
      </c>
      <c r="X246" s="135"/>
      <c r="Y246" s="53"/>
      <c r="Z246" s="135"/>
      <c r="AA246" s="53"/>
      <c r="AB246" s="58"/>
      <c r="AC246" s="53"/>
      <c r="AD246" s="53"/>
      <c r="AE246" s="53"/>
    </row>
    <row r="247" spans="2:31" x14ac:dyDescent="0.25">
      <c r="B247" s="4"/>
      <c r="C247" s="3"/>
      <c r="E247" s="4" t="s">
        <v>4605</v>
      </c>
      <c r="F247" s="3" t="s">
        <v>4606</v>
      </c>
      <c r="X247" s="135"/>
      <c r="Y247" s="53"/>
      <c r="Z247" s="135"/>
      <c r="AA247" s="53"/>
      <c r="AB247" s="58"/>
      <c r="AC247" s="53"/>
      <c r="AD247" s="53"/>
      <c r="AE247" s="53"/>
    </row>
    <row r="248" spans="2:31" x14ac:dyDescent="0.25">
      <c r="B248" s="4"/>
      <c r="C248" s="3"/>
      <c r="E248" s="4" t="s">
        <v>4607</v>
      </c>
      <c r="F248" s="3" t="s">
        <v>4608</v>
      </c>
      <c r="X248" s="135"/>
      <c r="Y248" s="53"/>
      <c r="Z248" s="135"/>
      <c r="AA248" s="53"/>
      <c r="AB248" s="58"/>
      <c r="AC248" s="53"/>
      <c r="AD248" s="53"/>
      <c r="AE248" s="53"/>
    </row>
    <row r="249" spans="2:31" x14ac:dyDescent="0.25">
      <c r="B249" s="4"/>
      <c r="C249" s="3"/>
      <c r="E249" s="4" t="s">
        <v>4609</v>
      </c>
      <c r="F249" s="3" t="s">
        <v>4610</v>
      </c>
      <c r="X249" s="135"/>
      <c r="Y249" s="53"/>
      <c r="Z249" s="135"/>
      <c r="AA249" s="53"/>
      <c r="AB249" s="58"/>
      <c r="AC249" s="53"/>
      <c r="AD249" s="53"/>
      <c r="AE249" s="53"/>
    </row>
    <row r="250" spans="2:31" x14ac:dyDescent="0.25">
      <c r="B250" s="4"/>
      <c r="C250" s="3"/>
      <c r="E250" s="4" t="s">
        <v>4611</v>
      </c>
      <c r="F250" s="3" t="s">
        <v>4612</v>
      </c>
      <c r="X250" s="135"/>
      <c r="Y250" s="53"/>
      <c r="Z250" s="135"/>
      <c r="AA250" s="53"/>
      <c r="AB250" s="58"/>
      <c r="AC250" s="53"/>
      <c r="AD250" s="53"/>
      <c r="AE250" s="53"/>
    </row>
    <row r="251" spans="2:31" x14ac:dyDescent="0.25">
      <c r="B251" s="4"/>
      <c r="C251" s="3"/>
      <c r="E251" s="4" t="s">
        <v>4613</v>
      </c>
      <c r="F251" s="3" t="s">
        <v>4614</v>
      </c>
      <c r="X251" s="135"/>
      <c r="Y251" s="53"/>
      <c r="Z251" s="135"/>
      <c r="AA251" s="53"/>
      <c r="AB251" s="58"/>
      <c r="AC251" s="53"/>
      <c r="AD251" s="53"/>
      <c r="AE251" s="53"/>
    </row>
    <row r="252" spans="2:31" x14ac:dyDescent="0.25">
      <c r="B252" s="4"/>
      <c r="C252" s="3"/>
      <c r="E252" s="4" t="s">
        <v>4615</v>
      </c>
      <c r="F252" s="3" t="s">
        <v>4616</v>
      </c>
      <c r="X252" s="135"/>
      <c r="Y252" s="53"/>
      <c r="Z252" s="135"/>
      <c r="AA252" s="53"/>
      <c r="AB252" s="58"/>
      <c r="AC252" s="53"/>
      <c r="AD252" s="53"/>
      <c r="AE252" s="53"/>
    </row>
    <row r="253" spans="2:31" x14ac:dyDescent="0.25">
      <c r="B253" s="4"/>
      <c r="C253" s="3"/>
      <c r="E253" s="4" t="s">
        <v>4617</v>
      </c>
      <c r="F253" s="3" t="s">
        <v>4618</v>
      </c>
      <c r="X253" s="135"/>
      <c r="Y253" s="53"/>
      <c r="Z253" s="135"/>
      <c r="AA253" s="53"/>
      <c r="AB253" s="58"/>
      <c r="AC253" s="53"/>
      <c r="AD253" s="53"/>
      <c r="AE253" s="53"/>
    </row>
    <row r="254" spans="2:31" x14ac:dyDescent="0.25">
      <c r="B254" s="4"/>
      <c r="C254" s="3"/>
      <c r="E254" s="4" t="s">
        <v>4619</v>
      </c>
      <c r="F254" s="3" t="s">
        <v>4620</v>
      </c>
      <c r="X254" s="135"/>
      <c r="Y254" s="53"/>
      <c r="Z254" s="135"/>
      <c r="AA254" s="53"/>
      <c r="AB254" s="58"/>
      <c r="AC254" s="53"/>
      <c r="AD254" s="53"/>
      <c r="AE254" s="53"/>
    </row>
    <row r="255" spans="2:31" x14ac:dyDescent="0.25">
      <c r="B255" s="4"/>
      <c r="C255" s="3"/>
      <c r="E255" s="4" t="s">
        <v>4621</v>
      </c>
      <c r="F255" s="3" t="s">
        <v>4622</v>
      </c>
      <c r="X255" s="135"/>
      <c r="Y255" s="53"/>
      <c r="Z255" s="135"/>
      <c r="AA255" s="53"/>
      <c r="AB255" s="58"/>
      <c r="AC255" s="53"/>
      <c r="AD255" s="53"/>
      <c r="AE255" s="53"/>
    </row>
    <row r="256" spans="2:31" x14ac:dyDescent="0.25">
      <c r="B256" s="4"/>
      <c r="C256" s="3"/>
      <c r="E256" s="4" t="s">
        <v>4623</v>
      </c>
      <c r="F256" s="3" t="s">
        <v>4624</v>
      </c>
      <c r="X256" s="135"/>
      <c r="Y256" s="53"/>
      <c r="Z256" s="135"/>
      <c r="AA256" s="53"/>
      <c r="AB256" s="58"/>
      <c r="AC256" s="53"/>
      <c r="AD256" s="53"/>
      <c r="AE256" s="53"/>
    </row>
    <row r="257" spans="2:31" x14ac:dyDescent="0.25">
      <c r="B257" s="4"/>
      <c r="C257" s="3"/>
      <c r="E257" s="4" t="s">
        <v>4625</v>
      </c>
      <c r="F257" s="3" t="s">
        <v>4626</v>
      </c>
      <c r="X257" s="135"/>
      <c r="Y257" s="53"/>
      <c r="Z257" s="135"/>
      <c r="AA257" s="53"/>
      <c r="AB257" s="58"/>
      <c r="AC257" s="53"/>
      <c r="AD257" s="53"/>
      <c r="AE257" s="53"/>
    </row>
    <row r="258" spans="2:31" x14ac:dyDescent="0.25">
      <c r="B258" s="4"/>
      <c r="C258" s="3"/>
      <c r="E258" s="4" t="s">
        <v>4627</v>
      </c>
      <c r="F258" s="3" t="s">
        <v>4628</v>
      </c>
      <c r="X258" s="135"/>
      <c r="Y258" s="53"/>
      <c r="Z258" s="135"/>
      <c r="AA258" s="53"/>
      <c r="AB258" s="58"/>
      <c r="AC258" s="53"/>
      <c r="AD258" s="53"/>
      <c r="AE258" s="53"/>
    </row>
    <row r="259" spans="2:31" x14ac:dyDescent="0.25">
      <c r="B259" s="4"/>
      <c r="C259" s="3"/>
      <c r="E259" s="4" t="s">
        <v>4629</v>
      </c>
      <c r="F259" s="3" t="s">
        <v>4630</v>
      </c>
      <c r="X259" s="135"/>
      <c r="Y259" s="53"/>
      <c r="Z259" s="135"/>
      <c r="AA259" s="53"/>
      <c r="AB259" s="58"/>
      <c r="AC259" s="53"/>
      <c r="AD259" s="53"/>
      <c r="AE259" s="53"/>
    </row>
    <row r="260" spans="2:31" x14ac:dyDescent="0.25">
      <c r="B260" s="4"/>
      <c r="C260" s="3"/>
      <c r="E260" s="4" t="s">
        <v>4631</v>
      </c>
      <c r="F260" s="3" t="s">
        <v>4632</v>
      </c>
      <c r="X260" s="135"/>
      <c r="Y260" s="53"/>
      <c r="Z260" s="135"/>
      <c r="AA260" s="53"/>
      <c r="AB260" s="58"/>
      <c r="AC260" s="53"/>
      <c r="AD260" s="53"/>
      <c r="AE260" s="53"/>
    </row>
    <row r="261" spans="2:31" x14ac:dyDescent="0.25">
      <c r="B261" s="4"/>
      <c r="C261" s="3"/>
      <c r="E261" s="4" t="s">
        <v>4633</v>
      </c>
      <c r="F261" s="3" t="s">
        <v>4634</v>
      </c>
      <c r="X261" s="135"/>
      <c r="Y261" s="53"/>
      <c r="Z261" s="135"/>
      <c r="AA261" s="53"/>
      <c r="AB261" s="58"/>
      <c r="AC261" s="53"/>
      <c r="AD261" s="53"/>
      <c r="AE261" s="53"/>
    </row>
    <row r="262" spans="2:31" x14ac:dyDescent="0.25">
      <c r="B262" s="4"/>
      <c r="C262" s="3"/>
      <c r="E262" s="4" t="s">
        <v>4635</v>
      </c>
      <c r="F262" s="3" t="s">
        <v>4636</v>
      </c>
      <c r="X262" s="135"/>
      <c r="Y262" s="53"/>
      <c r="Z262" s="135"/>
      <c r="AA262" s="53"/>
      <c r="AB262" s="58"/>
      <c r="AC262" s="53"/>
      <c r="AD262" s="53"/>
      <c r="AE262" s="53"/>
    </row>
    <row r="263" spans="2:31" x14ac:dyDescent="0.25">
      <c r="B263" s="4"/>
      <c r="C263" s="3"/>
      <c r="E263" s="4" t="s">
        <v>4637</v>
      </c>
      <c r="F263" s="3" t="s">
        <v>4638</v>
      </c>
      <c r="X263" s="135"/>
      <c r="Y263" s="53"/>
      <c r="Z263" s="135"/>
      <c r="AA263" s="53"/>
      <c r="AB263" s="58"/>
      <c r="AC263" s="53"/>
      <c r="AD263" s="53"/>
      <c r="AE263" s="53"/>
    </row>
    <row r="264" spans="2:31" x14ac:dyDescent="0.25">
      <c r="B264" s="4"/>
      <c r="C264" s="3"/>
      <c r="E264" s="4" t="s">
        <v>4639</v>
      </c>
      <c r="F264" s="3" t="s">
        <v>4640</v>
      </c>
      <c r="X264" s="135"/>
      <c r="Y264" s="53"/>
      <c r="Z264" s="135"/>
      <c r="AA264" s="53"/>
      <c r="AB264" s="58"/>
      <c r="AC264" s="53"/>
      <c r="AD264" s="53"/>
      <c r="AE264" s="53"/>
    </row>
    <row r="265" spans="2:31" x14ac:dyDescent="0.25">
      <c r="B265" s="4"/>
      <c r="C265" s="3"/>
      <c r="E265" s="4" t="s">
        <v>4641</v>
      </c>
      <c r="F265" s="3" t="s">
        <v>4642</v>
      </c>
      <c r="X265" s="135"/>
      <c r="Y265" s="53"/>
      <c r="Z265" s="135"/>
      <c r="AA265" s="53"/>
      <c r="AB265" s="58"/>
      <c r="AC265" s="53"/>
      <c r="AD265" s="53"/>
      <c r="AE265" s="53"/>
    </row>
    <row r="266" spans="2:31" x14ac:dyDescent="0.25">
      <c r="B266" s="4"/>
      <c r="C266" s="3"/>
      <c r="E266" s="4" t="s">
        <v>4643</v>
      </c>
      <c r="F266" s="3" t="s">
        <v>4644</v>
      </c>
      <c r="X266" s="135"/>
      <c r="Y266" s="53"/>
      <c r="Z266" s="135"/>
      <c r="AA266" s="53"/>
      <c r="AB266" s="58"/>
      <c r="AC266" s="53"/>
      <c r="AD266" s="53"/>
      <c r="AE266" s="53"/>
    </row>
    <row r="267" spans="2:31" x14ac:dyDescent="0.25">
      <c r="B267" s="4"/>
      <c r="C267" s="3"/>
      <c r="E267" s="4" t="s">
        <v>4645</v>
      </c>
      <c r="F267" s="3" t="s">
        <v>4646</v>
      </c>
      <c r="X267" s="135"/>
      <c r="Y267" s="53"/>
      <c r="Z267" s="135"/>
      <c r="AA267" s="53"/>
      <c r="AB267" s="58"/>
      <c r="AC267" s="53"/>
      <c r="AD267" s="53"/>
      <c r="AE267" s="53"/>
    </row>
    <row r="268" spans="2:31" x14ac:dyDescent="0.25">
      <c r="B268" s="4"/>
      <c r="C268" s="3"/>
      <c r="E268" s="4" t="s">
        <v>4647</v>
      </c>
      <c r="F268" s="3" t="s">
        <v>4648</v>
      </c>
      <c r="X268" s="135"/>
      <c r="Y268" s="53"/>
      <c r="Z268" s="135"/>
      <c r="AA268" s="53"/>
      <c r="AB268" s="58"/>
      <c r="AC268" s="53"/>
      <c r="AD268" s="53"/>
      <c r="AE268" s="53"/>
    </row>
    <row r="269" spans="2:31" x14ac:dyDescent="0.25">
      <c r="B269" s="4"/>
      <c r="C269" s="3"/>
      <c r="E269" s="4" t="s">
        <v>4649</v>
      </c>
      <c r="F269" s="3" t="s">
        <v>4650</v>
      </c>
      <c r="X269" s="135"/>
      <c r="Y269" s="53"/>
      <c r="Z269" s="135"/>
      <c r="AA269" s="53"/>
      <c r="AB269" s="58"/>
      <c r="AC269" s="53"/>
      <c r="AD269" s="53"/>
      <c r="AE269" s="53"/>
    </row>
    <row r="270" spans="2:31" x14ac:dyDescent="0.25">
      <c r="B270" s="4"/>
      <c r="C270" s="3"/>
      <c r="E270" s="4" t="s">
        <v>4651</v>
      </c>
      <c r="F270" s="3" t="s">
        <v>4652</v>
      </c>
      <c r="X270" s="135"/>
      <c r="Y270" s="53"/>
      <c r="Z270" s="135"/>
      <c r="AA270" s="53"/>
      <c r="AB270" s="58"/>
      <c r="AC270" s="53"/>
      <c r="AD270" s="53"/>
      <c r="AE270" s="53"/>
    </row>
    <row r="271" spans="2:31" x14ac:dyDescent="0.25">
      <c r="B271" s="4"/>
      <c r="C271" s="3"/>
      <c r="E271" s="4" t="s">
        <v>4653</v>
      </c>
      <c r="F271" s="3" t="s">
        <v>4654</v>
      </c>
      <c r="X271" s="135"/>
      <c r="Y271" s="53"/>
      <c r="Z271" s="135"/>
      <c r="AA271" s="53"/>
      <c r="AB271" s="58"/>
      <c r="AC271" s="53"/>
      <c r="AD271" s="53"/>
      <c r="AE271" s="53"/>
    </row>
    <row r="272" spans="2:31" x14ac:dyDescent="0.25">
      <c r="B272" s="4"/>
      <c r="C272" s="3"/>
      <c r="E272" s="4" t="s">
        <v>4655</v>
      </c>
      <c r="F272" s="3" t="s">
        <v>4656</v>
      </c>
      <c r="X272" s="135"/>
      <c r="Y272" s="53"/>
      <c r="Z272" s="135"/>
      <c r="AA272" s="53"/>
      <c r="AB272" s="58"/>
      <c r="AC272" s="53"/>
      <c r="AD272" s="53"/>
      <c r="AE272" s="53"/>
    </row>
    <row r="273" spans="2:31" x14ac:dyDescent="0.25">
      <c r="B273" s="4"/>
      <c r="C273" s="3"/>
      <c r="E273" s="4" t="s">
        <v>4657</v>
      </c>
      <c r="F273" s="3" t="s">
        <v>4658</v>
      </c>
      <c r="X273" s="135"/>
      <c r="Y273" s="53"/>
      <c r="Z273" s="135"/>
      <c r="AA273" s="53"/>
      <c r="AB273" s="58"/>
      <c r="AC273" s="53"/>
      <c r="AD273" s="53"/>
      <c r="AE273" s="53"/>
    </row>
    <row r="274" spans="2:31" x14ac:dyDescent="0.25">
      <c r="B274" s="4"/>
      <c r="C274" s="3"/>
      <c r="E274" s="4" t="s">
        <v>4659</v>
      </c>
      <c r="F274" s="3" t="s">
        <v>4660</v>
      </c>
      <c r="X274" s="135"/>
      <c r="Y274" s="53"/>
      <c r="Z274" s="135"/>
      <c r="AA274" s="53"/>
      <c r="AB274" s="58"/>
      <c r="AC274" s="53"/>
      <c r="AD274" s="53"/>
      <c r="AE274" s="53"/>
    </row>
    <row r="275" spans="2:31" x14ac:dyDescent="0.25">
      <c r="B275" s="4"/>
      <c r="C275" s="3"/>
      <c r="E275" s="4" t="s">
        <v>4661</v>
      </c>
      <c r="F275" s="3" t="s">
        <v>4662</v>
      </c>
      <c r="X275" s="135"/>
      <c r="Y275" s="53"/>
      <c r="Z275" s="135"/>
      <c r="AA275" s="53"/>
      <c r="AB275" s="58"/>
      <c r="AC275" s="53"/>
      <c r="AD275" s="53"/>
      <c r="AE275" s="53"/>
    </row>
    <row r="276" spans="2:31" x14ac:dyDescent="0.25">
      <c r="B276" s="4"/>
      <c r="C276" s="3"/>
      <c r="E276" s="4" t="s">
        <v>4663</v>
      </c>
      <c r="F276" s="3" t="s">
        <v>4664</v>
      </c>
      <c r="X276" s="135"/>
      <c r="Y276" s="53"/>
      <c r="Z276" s="135"/>
      <c r="AA276" s="53"/>
      <c r="AB276" s="58"/>
      <c r="AC276" s="53"/>
      <c r="AD276" s="53"/>
      <c r="AE276" s="53"/>
    </row>
    <row r="277" spans="2:31" x14ac:dyDescent="0.25">
      <c r="B277" s="4"/>
      <c r="C277" s="3"/>
      <c r="E277" s="4" t="s">
        <v>4665</v>
      </c>
      <c r="F277" s="3" t="s">
        <v>4666</v>
      </c>
      <c r="X277" s="135"/>
      <c r="Y277" s="53"/>
      <c r="Z277" s="135"/>
      <c r="AA277" s="53"/>
      <c r="AB277" s="58"/>
      <c r="AC277" s="53"/>
      <c r="AD277" s="53"/>
      <c r="AE277" s="53"/>
    </row>
    <row r="278" spans="2:31" x14ac:dyDescent="0.25">
      <c r="B278" s="4"/>
      <c r="C278" s="3"/>
      <c r="E278" s="4" t="s">
        <v>4667</v>
      </c>
      <c r="F278" s="3" t="s">
        <v>4668</v>
      </c>
      <c r="X278" s="135"/>
      <c r="Y278" s="53"/>
      <c r="Z278" s="135"/>
      <c r="AA278" s="53"/>
      <c r="AB278" s="58"/>
      <c r="AC278" s="53"/>
      <c r="AD278" s="53"/>
      <c r="AE278" s="53"/>
    </row>
    <row r="279" spans="2:31" x14ac:dyDescent="0.25">
      <c r="B279" s="4"/>
      <c r="C279" s="3"/>
      <c r="E279" s="4" t="s">
        <v>4669</v>
      </c>
      <c r="F279" s="3" t="s">
        <v>4670</v>
      </c>
      <c r="X279" s="135"/>
      <c r="Y279" s="53"/>
      <c r="Z279" s="135"/>
      <c r="AA279" s="53"/>
      <c r="AB279" s="58"/>
      <c r="AC279" s="53"/>
      <c r="AD279" s="53"/>
      <c r="AE279" s="53"/>
    </row>
    <row r="280" spans="2:31" x14ac:dyDescent="0.25">
      <c r="B280" s="4"/>
      <c r="C280" s="3"/>
      <c r="E280" s="4" t="s">
        <v>4671</v>
      </c>
      <c r="F280" s="3" t="s">
        <v>4672</v>
      </c>
      <c r="X280" s="135"/>
      <c r="Y280" s="53"/>
      <c r="Z280" s="135"/>
      <c r="AA280" s="53"/>
      <c r="AB280" s="58"/>
      <c r="AC280" s="53"/>
      <c r="AD280" s="53"/>
      <c r="AE280" s="53"/>
    </row>
    <row r="281" spans="2:31" x14ac:dyDescent="0.25">
      <c r="B281" s="4"/>
      <c r="C281" s="3"/>
      <c r="E281" s="4" t="s">
        <v>4673</v>
      </c>
      <c r="F281" s="3" t="s">
        <v>4674</v>
      </c>
      <c r="X281" s="135"/>
      <c r="Y281" s="53"/>
      <c r="Z281" s="135"/>
      <c r="AA281" s="53"/>
      <c r="AB281" s="58"/>
      <c r="AC281" s="53"/>
      <c r="AD281" s="53"/>
      <c r="AE281" s="53"/>
    </row>
    <row r="282" spans="2:31" x14ac:dyDescent="0.25">
      <c r="B282" s="4"/>
      <c r="C282" s="3"/>
      <c r="E282" s="4" t="s">
        <v>4675</v>
      </c>
      <c r="F282" s="3" t="s">
        <v>4676</v>
      </c>
      <c r="X282" s="135"/>
      <c r="Y282" s="53"/>
      <c r="Z282" s="135"/>
      <c r="AA282" s="53"/>
      <c r="AB282" s="58"/>
      <c r="AC282" s="53"/>
      <c r="AD282" s="53"/>
      <c r="AE282" s="53"/>
    </row>
    <row r="283" spans="2:31" x14ac:dyDescent="0.25">
      <c r="B283" s="4"/>
      <c r="C283" s="3"/>
      <c r="E283" s="4" t="s">
        <v>4677</v>
      </c>
      <c r="F283" s="3" t="s">
        <v>4678</v>
      </c>
      <c r="X283" s="135"/>
      <c r="Y283" s="53"/>
      <c r="Z283" s="135"/>
      <c r="AA283" s="53"/>
      <c r="AB283" s="58"/>
      <c r="AC283" s="53"/>
      <c r="AD283" s="53"/>
      <c r="AE283" s="53"/>
    </row>
    <row r="284" spans="2:31" x14ac:dyDescent="0.25">
      <c r="B284" s="4"/>
      <c r="C284" s="3"/>
      <c r="E284" s="4" t="s">
        <v>4679</v>
      </c>
      <c r="F284" s="3" t="s">
        <v>4680</v>
      </c>
      <c r="X284" s="135"/>
      <c r="Y284" s="53"/>
      <c r="Z284" s="135"/>
      <c r="AA284" s="53"/>
      <c r="AB284" s="58"/>
      <c r="AC284" s="53"/>
      <c r="AD284" s="53"/>
      <c r="AE284" s="53"/>
    </row>
    <row r="285" spans="2:31" x14ac:dyDescent="0.25">
      <c r="B285" s="4"/>
      <c r="C285" s="3"/>
      <c r="E285" s="4" t="s">
        <v>4681</v>
      </c>
      <c r="F285" s="3" t="s">
        <v>4682</v>
      </c>
      <c r="X285" s="135"/>
      <c r="Y285" s="53"/>
      <c r="Z285" s="135"/>
      <c r="AA285" s="53"/>
      <c r="AB285" s="58"/>
      <c r="AC285" s="53"/>
      <c r="AD285" s="53"/>
      <c r="AE285" s="53"/>
    </row>
    <row r="286" spans="2:31" x14ac:dyDescent="0.25">
      <c r="B286" s="4"/>
      <c r="C286" s="3"/>
      <c r="E286" s="4" t="s">
        <v>4683</v>
      </c>
      <c r="F286" s="3" t="s">
        <v>4684</v>
      </c>
      <c r="X286" s="135"/>
      <c r="Y286" s="53"/>
      <c r="Z286" s="135"/>
      <c r="AA286" s="53"/>
      <c r="AB286" s="58"/>
      <c r="AC286" s="53"/>
      <c r="AD286" s="53"/>
      <c r="AE286" s="53"/>
    </row>
    <row r="287" spans="2:31" x14ac:dyDescent="0.25">
      <c r="B287" s="4"/>
      <c r="C287" s="3"/>
      <c r="E287" s="4" t="s">
        <v>4685</v>
      </c>
      <c r="F287" s="3" t="s">
        <v>4686</v>
      </c>
      <c r="X287" s="135"/>
      <c r="Y287" s="53"/>
      <c r="Z287" s="135"/>
      <c r="AA287" s="53"/>
      <c r="AB287" s="58"/>
      <c r="AC287" s="53"/>
      <c r="AD287" s="53"/>
      <c r="AE287" s="53"/>
    </row>
    <row r="288" spans="2:31" x14ac:dyDescent="0.25">
      <c r="B288" s="4"/>
      <c r="C288" s="3"/>
      <c r="E288" s="4" t="s">
        <v>4687</v>
      </c>
      <c r="F288" s="3" t="s">
        <v>4688</v>
      </c>
      <c r="X288" s="135"/>
      <c r="Y288" s="53"/>
      <c r="Z288" s="135"/>
      <c r="AA288" s="53"/>
      <c r="AB288" s="58"/>
      <c r="AC288" s="53"/>
      <c r="AD288" s="53"/>
      <c r="AE288" s="53"/>
    </row>
    <row r="289" spans="2:31" x14ac:dyDescent="0.25">
      <c r="B289" s="4"/>
      <c r="C289" s="3"/>
      <c r="E289" s="4" t="s">
        <v>4689</v>
      </c>
      <c r="F289" s="3" t="s">
        <v>4690</v>
      </c>
      <c r="X289" s="135"/>
      <c r="Y289" s="53"/>
      <c r="Z289" s="135"/>
      <c r="AA289" s="53"/>
      <c r="AB289" s="58"/>
      <c r="AC289" s="53"/>
      <c r="AD289" s="53"/>
      <c r="AE289" s="53"/>
    </row>
    <row r="290" spans="2:31" x14ac:dyDescent="0.25">
      <c r="B290" s="4"/>
      <c r="C290" s="3"/>
      <c r="E290" s="4" t="s">
        <v>4691</v>
      </c>
      <c r="F290" s="3" t="s">
        <v>4692</v>
      </c>
      <c r="X290" s="135"/>
      <c r="Y290" s="53"/>
      <c r="Z290" s="135"/>
      <c r="AA290" s="53"/>
      <c r="AB290" s="58"/>
      <c r="AC290" s="53"/>
      <c r="AD290" s="53"/>
      <c r="AE290" s="53"/>
    </row>
    <row r="291" spans="2:31" x14ac:dyDescent="0.25">
      <c r="B291" s="4"/>
      <c r="C291" s="3"/>
      <c r="E291" s="4" t="s">
        <v>4693</v>
      </c>
      <c r="F291" s="3" t="s">
        <v>4694</v>
      </c>
      <c r="X291" s="135"/>
      <c r="Y291" s="53"/>
      <c r="Z291" s="135"/>
      <c r="AA291" s="53"/>
      <c r="AB291" s="58"/>
      <c r="AC291" s="53"/>
      <c r="AD291" s="53"/>
      <c r="AE291" s="53"/>
    </row>
    <row r="292" spans="2:31" x14ac:dyDescent="0.25">
      <c r="B292" s="4"/>
      <c r="C292" s="3"/>
      <c r="E292" s="4" t="s">
        <v>4695</v>
      </c>
      <c r="F292" s="3" t="s">
        <v>4696</v>
      </c>
      <c r="X292" s="135"/>
      <c r="Y292" s="53"/>
      <c r="Z292" s="135"/>
      <c r="AA292" s="53"/>
      <c r="AB292" s="58"/>
      <c r="AC292" s="53"/>
      <c r="AD292" s="53"/>
      <c r="AE292" s="53"/>
    </row>
    <row r="293" spans="2:31" x14ac:dyDescent="0.25">
      <c r="B293" s="4"/>
      <c r="C293" s="3"/>
      <c r="E293" s="4" t="s">
        <v>4697</v>
      </c>
      <c r="F293" s="3" t="s">
        <v>4698</v>
      </c>
      <c r="X293" s="135"/>
      <c r="Y293" s="53"/>
      <c r="Z293" s="135"/>
      <c r="AA293" s="53"/>
      <c r="AB293" s="58"/>
      <c r="AC293" s="53"/>
      <c r="AD293" s="53"/>
      <c r="AE293" s="53"/>
    </row>
    <row r="294" spans="2:31" x14ac:dyDescent="0.25">
      <c r="B294" s="4"/>
      <c r="C294" s="3"/>
      <c r="E294" s="4" t="s">
        <v>4699</v>
      </c>
      <c r="F294" s="3" t="s">
        <v>4700</v>
      </c>
      <c r="X294" s="135"/>
      <c r="Y294" s="53"/>
      <c r="Z294" s="135"/>
      <c r="AA294" s="53"/>
      <c r="AB294" s="58"/>
      <c r="AC294" s="53"/>
      <c r="AD294" s="53"/>
      <c r="AE294" s="53"/>
    </row>
    <row r="295" spans="2:31" x14ac:dyDescent="0.25">
      <c r="B295" s="4"/>
      <c r="C295" s="3"/>
      <c r="E295" s="4" t="s">
        <v>4701</v>
      </c>
      <c r="F295" s="3" t="s">
        <v>4702</v>
      </c>
      <c r="X295" s="135"/>
      <c r="Y295" s="53"/>
      <c r="Z295" s="135"/>
      <c r="AA295" s="53"/>
      <c r="AB295" s="58"/>
      <c r="AC295" s="53"/>
      <c r="AD295" s="53"/>
      <c r="AE295" s="53"/>
    </row>
    <row r="296" spans="2:31" x14ac:dyDescent="0.25">
      <c r="B296" s="4"/>
      <c r="C296" s="3"/>
      <c r="E296" s="4" t="s">
        <v>4703</v>
      </c>
      <c r="F296" s="3" t="s">
        <v>4704</v>
      </c>
      <c r="X296" s="135"/>
      <c r="Y296" s="53"/>
      <c r="Z296" s="135"/>
      <c r="AA296" s="53"/>
      <c r="AB296" s="58"/>
      <c r="AC296" s="53"/>
      <c r="AD296" s="53"/>
      <c r="AE296" s="53"/>
    </row>
    <row r="297" spans="2:31" x14ac:dyDescent="0.25">
      <c r="B297" s="4"/>
      <c r="C297" s="3"/>
      <c r="E297" s="4" t="s">
        <v>4705</v>
      </c>
      <c r="F297" s="3" t="s">
        <v>4706</v>
      </c>
      <c r="X297" s="135"/>
      <c r="Y297" s="53"/>
      <c r="Z297" s="135"/>
      <c r="AA297" s="53"/>
      <c r="AB297" s="58"/>
      <c r="AC297" s="53"/>
      <c r="AD297" s="53"/>
      <c r="AE297" s="53"/>
    </row>
    <row r="298" spans="2:31" x14ac:dyDescent="0.25">
      <c r="B298" s="4"/>
      <c r="C298" s="3"/>
      <c r="E298" s="4" t="s">
        <v>4707</v>
      </c>
      <c r="F298" s="3" t="s">
        <v>4708</v>
      </c>
      <c r="X298" s="135"/>
      <c r="Y298" s="53"/>
      <c r="Z298" s="135"/>
      <c r="AA298" s="53"/>
      <c r="AB298" s="58"/>
      <c r="AC298" s="53"/>
      <c r="AD298" s="53"/>
      <c r="AE298" s="53"/>
    </row>
    <row r="299" spans="2:31" x14ac:dyDescent="0.25">
      <c r="B299" s="4"/>
      <c r="C299" s="3"/>
      <c r="E299" s="4" t="s">
        <v>4709</v>
      </c>
      <c r="F299" s="3" t="s">
        <v>4710</v>
      </c>
      <c r="X299" s="135"/>
      <c r="Y299" s="53"/>
      <c r="Z299" s="135"/>
      <c r="AA299" s="53"/>
      <c r="AB299" s="58"/>
      <c r="AC299" s="53"/>
      <c r="AD299" s="53"/>
      <c r="AE299" s="53"/>
    </row>
    <row r="300" spans="2:31" x14ac:dyDescent="0.25">
      <c r="B300" s="4"/>
      <c r="C300" s="3"/>
      <c r="E300" s="4" t="s">
        <v>4711</v>
      </c>
      <c r="F300" s="3" t="s">
        <v>4712</v>
      </c>
      <c r="X300" s="135"/>
      <c r="Y300" s="53"/>
      <c r="Z300" s="135"/>
      <c r="AA300" s="53"/>
      <c r="AB300" s="58"/>
      <c r="AC300" s="53"/>
      <c r="AD300" s="53"/>
      <c r="AE300" s="53"/>
    </row>
    <row r="301" spans="2:31" x14ac:dyDescent="0.25">
      <c r="B301" s="4"/>
      <c r="C301" s="3"/>
      <c r="E301" s="4" t="s">
        <v>4713</v>
      </c>
      <c r="F301" s="3" t="s">
        <v>4714</v>
      </c>
      <c r="X301" s="135"/>
      <c r="Y301" s="53"/>
      <c r="Z301" s="135"/>
      <c r="AA301" s="53"/>
      <c r="AB301" s="58"/>
      <c r="AC301" s="53"/>
      <c r="AD301" s="53"/>
      <c r="AE301" s="53"/>
    </row>
    <row r="302" spans="2:31" x14ac:dyDescent="0.25">
      <c r="B302" s="4"/>
      <c r="C302" s="3"/>
      <c r="E302" s="4" t="s">
        <v>4715</v>
      </c>
      <c r="F302" s="3" t="s">
        <v>4716</v>
      </c>
      <c r="X302" s="135"/>
      <c r="Y302" s="53"/>
      <c r="Z302" s="135"/>
      <c r="AA302" s="53"/>
      <c r="AB302" s="58"/>
      <c r="AC302" s="53"/>
      <c r="AD302" s="53"/>
      <c r="AE302" s="53"/>
    </row>
    <row r="303" spans="2:31" x14ac:dyDescent="0.25">
      <c r="B303" s="4"/>
      <c r="C303" s="3"/>
      <c r="E303" s="4" t="s">
        <v>4717</v>
      </c>
      <c r="F303" s="3" t="s">
        <v>4718</v>
      </c>
      <c r="X303" s="135"/>
      <c r="Y303" s="53"/>
      <c r="Z303" s="135"/>
      <c r="AA303" s="53"/>
      <c r="AB303" s="58"/>
      <c r="AC303" s="53"/>
      <c r="AD303" s="53"/>
      <c r="AE303" s="53"/>
    </row>
    <row r="304" spans="2:31" x14ac:dyDescent="0.25">
      <c r="B304" s="4"/>
      <c r="C304" s="3"/>
      <c r="E304" s="4" t="s">
        <v>4719</v>
      </c>
      <c r="F304" s="3" t="s">
        <v>4720</v>
      </c>
      <c r="X304" s="135"/>
      <c r="Y304" s="53"/>
      <c r="Z304" s="135"/>
      <c r="AA304" s="53"/>
      <c r="AB304" s="58"/>
      <c r="AC304" s="53"/>
      <c r="AD304" s="53"/>
      <c r="AE304" s="53"/>
    </row>
    <row r="305" spans="2:31" x14ac:dyDescent="0.25">
      <c r="B305" s="4"/>
      <c r="C305" s="3"/>
      <c r="E305" s="4" t="s">
        <v>4721</v>
      </c>
      <c r="F305" s="3" t="s">
        <v>4722</v>
      </c>
      <c r="X305" s="135"/>
      <c r="Y305" s="53"/>
      <c r="Z305" s="135"/>
      <c r="AA305" s="53"/>
      <c r="AB305" s="58"/>
      <c r="AC305" s="53"/>
      <c r="AD305" s="53"/>
      <c r="AE305" s="53"/>
    </row>
    <row r="306" spans="2:31" x14ac:dyDescent="0.25">
      <c r="B306" s="4"/>
      <c r="C306" s="3"/>
      <c r="E306" s="4" t="s">
        <v>4723</v>
      </c>
      <c r="F306" s="3" t="s">
        <v>4724</v>
      </c>
      <c r="X306" s="135"/>
      <c r="Y306" s="53"/>
      <c r="Z306" s="135"/>
      <c r="AA306" s="53"/>
      <c r="AB306" s="58"/>
      <c r="AC306" s="53"/>
      <c r="AD306" s="53"/>
      <c r="AE306" s="53"/>
    </row>
    <row r="307" spans="2:31" x14ac:dyDescent="0.25">
      <c r="B307" s="4"/>
      <c r="C307" s="3"/>
      <c r="E307" s="4" t="s">
        <v>4725</v>
      </c>
      <c r="F307" s="3" t="s">
        <v>4726</v>
      </c>
      <c r="X307" s="135"/>
      <c r="Y307" s="53"/>
      <c r="Z307" s="135"/>
      <c r="AA307" s="53"/>
      <c r="AB307" s="58"/>
      <c r="AC307" s="53"/>
      <c r="AD307" s="53"/>
      <c r="AE307" s="53"/>
    </row>
    <row r="308" spans="2:31" x14ac:dyDescent="0.25">
      <c r="B308" s="4"/>
      <c r="C308" s="3"/>
      <c r="E308" s="4" t="s">
        <v>4727</v>
      </c>
      <c r="F308" s="3" t="s">
        <v>4728</v>
      </c>
      <c r="X308" s="211"/>
      <c r="Y308" s="212"/>
      <c r="Z308" s="211"/>
      <c r="AA308" s="212"/>
      <c r="AB308" s="213"/>
      <c r="AC308" s="212"/>
      <c r="AD308" s="212"/>
      <c r="AE308" s="212"/>
    </row>
    <row r="309" spans="2:31" x14ac:dyDescent="0.25">
      <c r="B309" s="4"/>
      <c r="C309" s="3"/>
      <c r="E309" s="4" t="s">
        <v>4729</v>
      </c>
      <c r="F309" s="3" t="s">
        <v>4730</v>
      </c>
      <c r="X309" s="135"/>
      <c r="Y309" s="53"/>
      <c r="Z309" s="135"/>
      <c r="AA309" s="53"/>
      <c r="AB309" s="58"/>
      <c r="AC309" s="53"/>
      <c r="AD309" s="53"/>
      <c r="AE309" s="53"/>
    </row>
    <row r="310" spans="2:31" x14ac:dyDescent="0.25">
      <c r="B310" s="4"/>
      <c r="C310" s="3"/>
      <c r="E310" s="4" t="s">
        <v>4731</v>
      </c>
      <c r="F310" s="3" t="s">
        <v>4732</v>
      </c>
      <c r="X310" s="135"/>
      <c r="Y310" s="53"/>
      <c r="Z310" s="135"/>
      <c r="AA310" s="53"/>
      <c r="AB310" s="58"/>
      <c r="AC310" s="53"/>
      <c r="AD310" s="53"/>
      <c r="AE310" s="53"/>
    </row>
    <row r="311" spans="2:31" x14ac:dyDescent="0.25">
      <c r="B311" s="4"/>
      <c r="C311" s="3"/>
      <c r="E311" s="4" t="s">
        <v>4733</v>
      </c>
      <c r="F311" s="3" t="s">
        <v>4734</v>
      </c>
      <c r="X311" s="135"/>
      <c r="Y311" s="53"/>
      <c r="Z311" s="135"/>
      <c r="AA311" s="53"/>
      <c r="AB311" s="58"/>
      <c r="AC311" s="53"/>
      <c r="AD311" s="53"/>
      <c r="AE311" s="53"/>
    </row>
    <row r="312" spans="2:31" x14ac:dyDescent="0.25">
      <c r="B312" s="4"/>
      <c r="C312" s="3"/>
      <c r="E312" s="4" t="s">
        <v>4735</v>
      </c>
      <c r="F312" s="3" t="s">
        <v>4736</v>
      </c>
      <c r="X312" s="135"/>
      <c r="Y312" s="53"/>
      <c r="Z312" s="135"/>
      <c r="AA312" s="53"/>
      <c r="AB312" s="58"/>
      <c r="AC312" s="53"/>
      <c r="AD312" s="53"/>
      <c r="AE312" s="53"/>
    </row>
    <row r="313" spans="2:31" x14ac:dyDescent="0.25">
      <c r="B313" s="4"/>
      <c r="C313" s="3"/>
      <c r="E313" s="4" t="s">
        <v>4737</v>
      </c>
      <c r="F313" s="3" t="s">
        <v>4738</v>
      </c>
      <c r="X313" s="135"/>
      <c r="Y313" s="53"/>
      <c r="Z313" s="135"/>
      <c r="AA313" s="53"/>
      <c r="AB313" s="58"/>
      <c r="AC313" s="53"/>
      <c r="AD313" s="53"/>
      <c r="AE313" s="53"/>
    </row>
    <row r="314" spans="2:31" x14ac:dyDescent="0.25">
      <c r="B314" s="4"/>
      <c r="C314" s="3"/>
      <c r="E314" s="4" t="s">
        <v>4739</v>
      </c>
      <c r="F314" s="3" t="s">
        <v>4740</v>
      </c>
      <c r="X314" s="135"/>
      <c r="Y314" s="53"/>
      <c r="Z314" s="135"/>
      <c r="AA314" s="53"/>
      <c r="AB314" s="58"/>
      <c r="AC314" s="53"/>
      <c r="AD314" s="53"/>
      <c r="AE314" s="53"/>
    </row>
    <row r="315" spans="2:31" x14ac:dyDescent="0.25">
      <c r="B315" s="4"/>
      <c r="C315" s="3"/>
      <c r="E315" s="4" t="s">
        <v>4741</v>
      </c>
      <c r="F315" s="3" t="s">
        <v>4742</v>
      </c>
      <c r="X315" s="135"/>
      <c r="Y315" s="53"/>
      <c r="Z315" s="135"/>
      <c r="AA315" s="53"/>
      <c r="AB315" s="58"/>
      <c r="AC315" s="53"/>
      <c r="AD315" s="53"/>
      <c r="AE315" s="53"/>
    </row>
    <row r="316" spans="2:31" x14ac:dyDescent="0.25">
      <c r="B316" s="4"/>
      <c r="C316" s="3"/>
      <c r="E316" s="4" t="s">
        <v>4743</v>
      </c>
      <c r="F316" s="3" t="s">
        <v>4744</v>
      </c>
      <c r="X316" s="135"/>
      <c r="Y316" s="53"/>
      <c r="Z316" s="135"/>
      <c r="AA316" s="53"/>
      <c r="AB316" s="58"/>
      <c r="AC316" s="53"/>
      <c r="AD316" s="53"/>
      <c r="AE316" s="53"/>
    </row>
    <row r="317" spans="2:31" x14ac:dyDescent="0.25">
      <c r="B317" s="4"/>
      <c r="C317" s="3"/>
      <c r="E317" s="4" t="s">
        <v>4745</v>
      </c>
      <c r="F317" s="3" t="s">
        <v>4746</v>
      </c>
      <c r="X317" s="135"/>
      <c r="Y317" s="53"/>
      <c r="Z317" s="135"/>
      <c r="AA317" s="53"/>
      <c r="AB317" s="58"/>
      <c r="AC317" s="53"/>
      <c r="AD317" s="53"/>
      <c r="AE317" s="53"/>
    </row>
    <row r="318" spans="2:31" x14ac:dyDescent="0.25">
      <c r="B318" s="4"/>
      <c r="C318" s="3"/>
      <c r="E318" s="4" t="s">
        <v>4747</v>
      </c>
      <c r="F318" s="3" t="s">
        <v>4748</v>
      </c>
      <c r="X318" s="135"/>
      <c r="Y318" s="53"/>
      <c r="Z318" s="135"/>
      <c r="AA318" s="53"/>
      <c r="AB318" s="58"/>
      <c r="AC318" s="53"/>
      <c r="AD318" s="53"/>
      <c r="AE318" s="53"/>
    </row>
    <row r="319" spans="2:31" x14ac:dyDescent="0.25">
      <c r="B319" s="4"/>
      <c r="C319" s="3"/>
      <c r="E319" s="4" t="s">
        <v>4749</v>
      </c>
      <c r="F319" s="3" t="s">
        <v>4750</v>
      </c>
      <c r="X319" s="135"/>
      <c r="Y319" s="53"/>
      <c r="Z319" s="135"/>
      <c r="AA319" s="53"/>
      <c r="AB319" s="58"/>
      <c r="AC319" s="53"/>
      <c r="AD319" s="53"/>
      <c r="AE319" s="53"/>
    </row>
    <row r="320" spans="2:31" x14ac:dyDescent="0.25">
      <c r="B320" s="4"/>
      <c r="C320" s="3"/>
      <c r="E320" s="4" t="s">
        <v>4751</v>
      </c>
      <c r="F320" s="3" t="s">
        <v>4752</v>
      </c>
      <c r="X320" s="135"/>
      <c r="Y320" s="53"/>
      <c r="Z320" s="135"/>
      <c r="AA320" s="53"/>
      <c r="AB320" s="58"/>
      <c r="AC320" s="53"/>
      <c r="AD320" s="53"/>
      <c r="AE320" s="53"/>
    </row>
    <row r="321" spans="2:31" x14ac:dyDescent="0.25">
      <c r="B321" s="4"/>
      <c r="C321" s="3"/>
      <c r="E321" s="4" t="s">
        <v>4753</v>
      </c>
      <c r="F321" s="3" t="s">
        <v>4754</v>
      </c>
      <c r="X321" s="135"/>
      <c r="Y321" s="53"/>
      <c r="Z321" s="135"/>
      <c r="AA321" s="53"/>
      <c r="AB321" s="58"/>
      <c r="AC321" s="53"/>
      <c r="AD321" s="53"/>
      <c r="AE321" s="53"/>
    </row>
    <row r="322" spans="2:31" x14ac:dyDescent="0.25">
      <c r="B322" s="4"/>
      <c r="C322" s="3"/>
      <c r="E322" s="4" t="s">
        <v>4755</v>
      </c>
      <c r="F322" s="3" t="s">
        <v>4756</v>
      </c>
      <c r="X322" s="135"/>
      <c r="Y322" s="53"/>
      <c r="Z322" s="135"/>
      <c r="AA322" s="53"/>
      <c r="AB322" s="58"/>
      <c r="AC322" s="53"/>
      <c r="AD322" s="53"/>
      <c r="AE322" s="53"/>
    </row>
    <row r="323" spans="2:31" x14ac:dyDescent="0.25">
      <c r="B323" s="4"/>
      <c r="C323" s="3"/>
      <c r="E323" s="4" t="s">
        <v>4757</v>
      </c>
      <c r="F323" s="3" t="s">
        <v>4758</v>
      </c>
      <c r="X323" s="135"/>
      <c r="Y323" s="53"/>
      <c r="Z323" s="135"/>
      <c r="AA323" s="53"/>
      <c r="AB323" s="58"/>
      <c r="AC323" s="53"/>
      <c r="AD323" s="53"/>
      <c r="AE323" s="53"/>
    </row>
    <row r="324" spans="2:31" x14ac:dyDescent="0.25">
      <c r="B324" s="4"/>
      <c r="C324" s="3"/>
      <c r="E324" s="4" t="s">
        <v>4759</v>
      </c>
      <c r="F324" s="3" t="s">
        <v>4760</v>
      </c>
      <c r="X324" s="135"/>
      <c r="Y324" s="53"/>
      <c r="Z324" s="135"/>
      <c r="AA324" s="53"/>
      <c r="AB324" s="58"/>
      <c r="AC324" s="53"/>
      <c r="AD324" s="53"/>
      <c r="AE324" s="53"/>
    </row>
    <row r="325" spans="2:31" x14ac:dyDescent="0.25">
      <c r="B325" s="4"/>
      <c r="C325" s="3"/>
      <c r="E325" s="4" t="s">
        <v>4761</v>
      </c>
      <c r="F325" s="3" t="s">
        <v>4762</v>
      </c>
      <c r="X325" s="135"/>
      <c r="Y325" s="53"/>
      <c r="Z325" s="135"/>
      <c r="AA325" s="53"/>
      <c r="AB325" s="58"/>
      <c r="AC325" s="53"/>
      <c r="AD325" s="53"/>
      <c r="AE325" s="53"/>
    </row>
    <row r="326" spans="2:31" x14ac:dyDescent="0.25">
      <c r="B326" s="4"/>
      <c r="C326" s="3"/>
      <c r="E326" s="4" t="s">
        <v>4763</v>
      </c>
      <c r="F326" s="3" t="s">
        <v>4764</v>
      </c>
      <c r="X326" s="135"/>
      <c r="Y326" s="53"/>
      <c r="Z326" s="135"/>
      <c r="AA326" s="53"/>
      <c r="AB326" s="58"/>
      <c r="AC326" s="53"/>
      <c r="AD326" s="53"/>
      <c r="AE326" s="53"/>
    </row>
    <row r="327" spans="2:31" x14ac:dyDescent="0.25">
      <c r="B327" s="4"/>
      <c r="C327" s="3"/>
      <c r="E327" s="4" t="s">
        <v>4765</v>
      </c>
      <c r="F327" s="3" t="s">
        <v>4766</v>
      </c>
      <c r="X327" s="135"/>
      <c r="Y327" s="53"/>
      <c r="Z327" s="135"/>
      <c r="AA327" s="53"/>
      <c r="AB327" s="58"/>
      <c r="AC327" s="53"/>
      <c r="AD327" s="53"/>
      <c r="AE327" s="53"/>
    </row>
    <row r="328" spans="2:31" x14ac:dyDescent="0.25">
      <c r="B328" s="4"/>
      <c r="C328" s="3"/>
      <c r="E328" s="4" t="s">
        <v>4767</v>
      </c>
      <c r="F328" s="3" t="s">
        <v>4768</v>
      </c>
      <c r="X328" s="135"/>
      <c r="Y328" s="53"/>
      <c r="Z328" s="135"/>
      <c r="AA328" s="53"/>
      <c r="AB328" s="58"/>
      <c r="AC328" s="53"/>
      <c r="AD328" s="53"/>
      <c r="AE328" s="53"/>
    </row>
    <row r="329" spans="2:31" x14ac:dyDescent="0.25">
      <c r="B329" s="4"/>
      <c r="C329" s="3"/>
      <c r="E329" s="4" t="s">
        <v>4769</v>
      </c>
      <c r="F329" s="3" t="s">
        <v>4770</v>
      </c>
      <c r="X329" s="135"/>
      <c r="Y329" s="53"/>
      <c r="Z329" s="135"/>
      <c r="AA329" s="53"/>
      <c r="AB329" s="58"/>
      <c r="AC329" s="53"/>
      <c r="AD329" s="53"/>
      <c r="AE329" s="53"/>
    </row>
    <row r="330" spans="2:31" x14ac:dyDescent="0.25">
      <c r="B330" s="4"/>
      <c r="C330" s="3"/>
      <c r="E330" s="4" t="s">
        <v>4771</v>
      </c>
      <c r="F330" s="3" t="s">
        <v>4772</v>
      </c>
      <c r="X330" s="135"/>
      <c r="Y330" s="53"/>
      <c r="Z330" s="135"/>
      <c r="AA330" s="53"/>
      <c r="AB330" s="58"/>
      <c r="AC330" s="53"/>
      <c r="AD330" s="53"/>
      <c r="AE330" s="53"/>
    </row>
    <row r="331" spans="2:31" x14ac:dyDescent="0.25">
      <c r="B331" s="4"/>
      <c r="C331" s="3"/>
      <c r="E331" s="4" t="s">
        <v>4773</v>
      </c>
      <c r="F331" s="3" t="s">
        <v>4774</v>
      </c>
      <c r="X331" s="135"/>
      <c r="Y331" s="53"/>
      <c r="Z331" s="135"/>
      <c r="AA331" s="53"/>
      <c r="AB331" s="58"/>
      <c r="AC331" s="53"/>
      <c r="AD331" s="53"/>
      <c r="AE331" s="53"/>
    </row>
    <row r="332" spans="2:31" x14ac:dyDescent="0.25">
      <c r="B332" s="4"/>
      <c r="C332" s="3"/>
      <c r="E332" s="4" t="s">
        <v>4773</v>
      </c>
      <c r="F332" s="3" t="s">
        <v>4774</v>
      </c>
      <c r="X332" s="135"/>
      <c r="Y332" s="53"/>
      <c r="Z332" s="135"/>
      <c r="AA332" s="53"/>
      <c r="AB332" s="58"/>
      <c r="AC332" s="53"/>
      <c r="AD332" s="53"/>
      <c r="AE332" s="53"/>
    </row>
    <row r="333" spans="2:31" x14ac:dyDescent="0.25">
      <c r="B333" s="4"/>
      <c r="C333" s="3"/>
      <c r="E333" s="4" t="s">
        <v>4775</v>
      </c>
      <c r="F333" s="3" t="s">
        <v>4776</v>
      </c>
      <c r="X333" s="135"/>
      <c r="Y333" s="53"/>
      <c r="Z333" s="135"/>
      <c r="AA333" s="53"/>
      <c r="AB333" s="58"/>
      <c r="AC333" s="53"/>
      <c r="AD333" s="53"/>
      <c r="AE333" s="53"/>
    </row>
    <row r="334" spans="2:31" x14ac:dyDescent="0.25">
      <c r="B334" s="4"/>
      <c r="C334" s="3"/>
      <c r="E334" s="4" t="s">
        <v>4777</v>
      </c>
      <c r="F334" s="3" t="s">
        <v>4778</v>
      </c>
      <c r="X334" s="135"/>
      <c r="Y334" s="53"/>
      <c r="Z334" s="135"/>
      <c r="AA334" s="53"/>
      <c r="AB334" s="58"/>
      <c r="AC334" s="53"/>
      <c r="AD334" s="53"/>
      <c r="AE334" s="53"/>
    </row>
    <row r="335" spans="2:31" x14ac:dyDescent="0.25">
      <c r="B335" s="4"/>
      <c r="C335" s="3"/>
      <c r="E335" s="4" t="s">
        <v>4779</v>
      </c>
      <c r="F335" s="3" t="s">
        <v>4780</v>
      </c>
      <c r="X335" s="135"/>
      <c r="Y335" s="53"/>
      <c r="Z335" s="135"/>
      <c r="AA335" s="53"/>
      <c r="AB335" s="58"/>
      <c r="AC335" s="53"/>
      <c r="AD335" s="53"/>
      <c r="AE335" s="53"/>
    </row>
    <row r="336" spans="2:31" x14ac:dyDescent="0.25">
      <c r="B336" s="4"/>
      <c r="C336" s="3"/>
      <c r="E336" s="4" t="s">
        <v>4781</v>
      </c>
      <c r="F336" s="3" t="s">
        <v>4782</v>
      </c>
      <c r="X336" s="135"/>
      <c r="Y336" s="53"/>
      <c r="Z336" s="135"/>
      <c r="AA336" s="53"/>
      <c r="AB336" s="58"/>
      <c r="AC336" s="53"/>
      <c r="AD336" s="53"/>
      <c r="AE336" s="53"/>
    </row>
    <row r="337" spans="2:31" x14ac:dyDescent="0.25">
      <c r="B337" s="4"/>
      <c r="C337" s="3"/>
      <c r="E337" s="4" t="s">
        <v>4783</v>
      </c>
      <c r="F337" s="3" t="s">
        <v>4784</v>
      </c>
      <c r="X337" s="135"/>
      <c r="Y337" s="53"/>
      <c r="Z337" s="135"/>
      <c r="AA337" s="53"/>
      <c r="AB337" s="58"/>
      <c r="AC337" s="53"/>
      <c r="AD337" s="53"/>
      <c r="AE337" s="53"/>
    </row>
    <row r="338" spans="2:31" x14ac:dyDescent="0.25">
      <c r="B338" s="4"/>
      <c r="C338" s="3"/>
      <c r="E338" s="4" t="s">
        <v>4785</v>
      </c>
      <c r="F338" s="3" t="s">
        <v>4786</v>
      </c>
      <c r="X338" s="135"/>
      <c r="Y338" s="53"/>
      <c r="Z338" s="135"/>
      <c r="AA338" s="53"/>
      <c r="AB338" s="58"/>
      <c r="AC338" s="53"/>
      <c r="AD338" s="53"/>
      <c r="AE338" s="53"/>
    </row>
    <row r="339" spans="2:31" x14ac:dyDescent="0.25">
      <c r="B339" s="4"/>
      <c r="C339" s="3"/>
      <c r="E339" s="4" t="s">
        <v>4787</v>
      </c>
      <c r="F339" s="3" t="s">
        <v>4788</v>
      </c>
      <c r="X339" s="135"/>
      <c r="Y339" s="53"/>
      <c r="Z339" s="135"/>
      <c r="AA339" s="53"/>
      <c r="AB339" s="58"/>
      <c r="AC339" s="53"/>
      <c r="AD339" s="53"/>
      <c r="AE339" s="53"/>
    </row>
    <row r="340" spans="2:31" x14ac:dyDescent="0.25">
      <c r="B340" s="4"/>
      <c r="C340" s="3"/>
      <c r="E340" s="4" t="s">
        <v>4789</v>
      </c>
      <c r="F340" s="3" t="s">
        <v>4790</v>
      </c>
      <c r="X340" s="135"/>
      <c r="Y340" s="53"/>
      <c r="Z340" s="135"/>
      <c r="AA340" s="53"/>
      <c r="AB340" s="58"/>
      <c r="AC340" s="53"/>
      <c r="AD340" s="53"/>
      <c r="AE340" s="53"/>
    </row>
    <row r="341" spans="2:31" x14ac:dyDescent="0.25">
      <c r="B341" s="4"/>
      <c r="C341" s="3"/>
      <c r="E341" s="4" t="s">
        <v>4791</v>
      </c>
      <c r="F341" s="3" t="s">
        <v>4792</v>
      </c>
      <c r="X341" s="135"/>
      <c r="Y341" s="53"/>
      <c r="Z341" s="135"/>
      <c r="AA341" s="53"/>
      <c r="AB341" s="58"/>
      <c r="AC341" s="53"/>
      <c r="AD341" s="53"/>
      <c r="AE341" s="53"/>
    </row>
    <row r="342" spans="2:31" x14ac:dyDescent="0.25">
      <c r="B342" s="4"/>
      <c r="C342" s="3"/>
      <c r="E342" s="4" t="s">
        <v>4793</v>
      </c>
      <c r="F342" s="3" t="s">
        <v>4794</v>
      </c>
      <c r="X342" s="135"/>
      <c r="Y342" s="53"/>
      <c r="Z342" s="135"/>
      <c r="AA342" s="53"/>
      <c r="AB342" s="58"/>
      <c r="AC342" s="53"/>
      <c r="AD342" s="53"/>
      <c r="AE342" s="53"/>
    </row>
    <row r="343" spans="2:31" x14ac:dyDescent="0.25">
      <c r="B343" s="4"/>
      <c r="C343" s="3"/>
      <c r="E343" s="4" t="s">
        <v>4795</v>
      </c>
      <c r="F343" s="3" t="s">
        <v>4796</v>
      </c>
      <c r="X343" s="135"/>
      <c r="Y343" s="53"/>
      <c r="Z343" s="135"/>
      <c r="AA343" s="53"/>
      <c r="AB343" s="58"/>
      <c r="AC343" s="53"/>
      <c r="AD343" s="53"/>
      <c r="AE343" s="53"/>
    </row>
    <row r="344" spans="2:31" x14ac:dyDescent="0.25">
      <c r="B344" s="4"/>
      <c r="C344" s="3"/>
      <c r="E344" s="4" t="s">
        <v>4797</v>
      </c>
      <c r="F344" s="3" t="s">
        <v>4798</v>
      </c>
      <c r="X344" s="135"/>
      <c r="Y344" s="53"/>
      <c r="Z344" s="135"/>
      <c r="AA344" s="53"/>
      <c r="AB344" s="58"/>
      <c r="AC344" s="53"/>
      <c r="AD344" s="53"/>
      <c r="AE344" s="53"/>
    </row>
    <row r="345" spans="2:31" x14ac:dyDescent="0.25">
      <c r="B345" s="4"/>
      <c r="C345" s="3"/>
      <c r="E345" s="4" t="s">
        <v>4799</v>
      </c>
      <c r="F345" s="3" t="s">
        <v>4800</v>
      </c>
      <c r="X345" s="135"/>
      <c r="Y345" s="53"/>
      <c r="Z345" s="135"/>
      <c r="AA345" s="53"/>
      <c r="AB345" s="58"/>
      <c r="AC345" s="53"/>
      <c r="AD345" s="53"/>
      <c r="AE345" s="53"/>
    </row>
    <row r="346" spans="2:31" x14ac:dyDescent="0.25">
      <c r="B346" s="4"/>
      <c r="C346" s="3"/>
      <c r="E346" s="4" t="s">
        <v>4801</v>
      </c>
      <c r="F346" s="3" t="s">
        <v>4802</v>
      </c>
      <c r="X346" s="135"/>
      <c r="Y346" s="53"/>
      <c r="Z346" s="135"/>
      <c r="AA346" s="53"/>
      <c r="AB346" s="58"/>
      <c r="AC346" s="53"/>
      <c r="AD346" s="53"/>
      <c r="AE346" s="53"/>
    </row>
    <row r="347" spans="2:31" x14ac:dyDescent="0.25">
      <c r="B347" s="4"/>
      <c r="C347" s="3"/>
      <c r="E347" s="4" t="s">
        <v>4803</v>
      </c>
      <c r="F347" s="3" t="s">
        <v>4804</v>
      </c>
      <c r="X347" s="135"/>
      <c r="Y347" s="53"/>
      <c r="Z347" s="135"/>
      <c r="AA347" s="53"/>
      <c r="AB347" s="58"/>
      <c r="AC347" s="53"/>
      <c r="AD347" s="53"/>
      <c r="AE347" s="53"/>
    </row>
    <row r="348" spans="2:31" x14ac:dyDescent="0.25">
      <c r="B348" s="4"/>
      <c r="C348" s="3"/>
      <c r="E348" s="4" t="s">
        <v>4805</v>
      </c>
      <c r="F348" s="3" t="s">
        <v>4806</v>
      </c>
      <c r="X348" s="135"/>
      <c r="Y348" s="53"/>
      <c r="Z348" s="135"/>
      <c r="AA348" s="53"/>
      <c r="AB348" s="58"/>
      <c r="AC348" s="53"/>
      <c r="AD348" s="53"/>
      <c r="AE348" s="53"/>
    </row>
    <row r="349" spans="2:31" x14ac:dyDescent="0.25">
      <c r="B349" s="4"/>
      <c r="C349" s="3"/>
      <c r="E349" s="4" t="s">
        <v>4807</v>
      </c>
      <c r="F349" s="3" t="s">
        <v>4808</v>
      </c>
      <c r="X349" s="135"/>
      <c r="Y349" s="53"/>
      <c r="Z349" s="135"/>
      <c r="AA349" s="53"/>
      <c r="AB349" s="58"/>
      <c r="AC349" s="53"/>
      <c r="AD349" s="53"/>
      <c r="AE349" s="53"/>
    </row>
    <row r="350" spans="2:31" x14ac:dyDescent="0.25">
      <c r="B350" s="4"/>
      <c r="C350" s="3"/>
      <c r="E350" s="4" t="s">
        <v>4809</v>
      </c>
      <c r="F350" s="3" t="s">
        <v>4810</v>
      </c>
      <c r="X350" s="135"/>
      <c r="Y350" s="53"/>
      <c r="Z350" s="135"/>
      <c r="AA350" s="53"/>
      <c r="AB350" s="58"/>
      <c r="AC350" s="53"/>
      <c r="AD350" s="53"/>
      <c r="AE350" s="53"/>
    </row>
    <row r="351" spans="2:31" x14ac:dyDescent="0.25">
      <c r="B351" s="4"/>
      <c r="C351" s="3"/>
      <c r="E351" s="4" t="s">
        <v>4811</v>
      </c>
      <c r="F351" s="3" t="s">
        <v>4812</v>
      </c>
      <c r="X351" s="135"/>
      <c r="Y351" s="53"/>
      <c r="Z351" s="135"/>
      <c r="AA351" s="53"/>
      <c r="AB351" s="58"/>
      <c r="AC351" s="53"/>
      <c r="AD351" s="53"/>
      <c r="AE351" s="53"/>
    </row>
    <row r="352" spans="2:31" x14ac:dyDescent="0.25">
      <c r="B352" s="4"/>
      <c r="C352" s="3"/>
      <c r="E352" s="4" t="s">
        <v>4813</v>
      </c>
      <c r="F352" s="3" t="s">
        <v>4814</v>
      </c>
      <c r="X352" s="135"/>
      <c r="Y352" s="53"/>
      <c r="Z352" s="135"/>
      <c r="AA352" s="53"/>
      <c r="AB352" s="58"/>
      <c r="AC352" s="53"/>
      <c r="AD352" s="53"/>
      <c r="AE352" s="53"/>
    </row>
    <row r="353" spans="2:31" x14ac:dyDescent="0.25">
      <c r="B353" s="4"/>
      <c r="C353" s="3"/>
      <c r="E353" s="4" t="s">
        <v>4815</v>
      </c>
      <c r="F353" s="3" t="s">
        <v>4816</v>
      </c>
      <c r="X353" s="135"/>
      <c r="Y353" s="53"/>
      <c r="Z353" s="135"/>
      <c r="AA353" s="53"/>
      <c r="AB353" s="58"/>
      <c r="AC353" s="53"/>
      <c r="AD353" s="53"/>
      <c r="AE353" s="53"/>
    </row>
    <row r="354" spans="2:31" x14ac:dyDescent="0.25">
      <c r="B354" s="4"/>
      <c r="C354" s="3"/>
      <c r="E354" s="4" t="s">
        <v>4817</v>
      </c>
      <c r="F354" s="3" t="s">
        <v>4818</v>
      </c>
      <c r="X354" s="135"/>
      <c r="Y354" s="53"/>
      <c r="Z354" s="135"/>
      <c r="AA354" s="53"/>
      <c r="AB354" s="58"/>
      <c r="AC354" s="53"/>
      <c r="AD354" s="53"/>
      <c r="AE354" s="53"/>
    </row>
    <row r="355" spans="2:31" x14ac:dyDescent="0.25">
      <c r="B355" s="4"/>
      <c r="C355" s="3"/>
      <c r="E355" s="4" t="s">
        <v>4819</v>
      </c>
      <c r="F355" s="3" t="s">
        <v>4820</v>
      </c>
      <c r="X355" s="135"/>
      <c r="Y355" s="53"/>
      <c r="Z355" s="135"/>
      <c r="AA355" s="53"/>
      <c r="AB355" s="58"/>
      <c r="AC355" s="53"/>
      <c r="AD355" s="53"/>
      <c r="AE355" s="53"/>
    </row>
    <row r="356" spans="2:31" x14ac:dyDescent="0.25">
      <c r="B356" s="4"/>
      <c r="C356" s="3"/>
      <c r="E356" s="4" t="s">
        <v>4821</v>
      </c>
      <c r="F356" s="3" t="s">
        <v>4822</v>
      </c>
      <c r="X356" s="135"/>
      <c r="Y356" s="53"/>
      <c r="Z356" s="135"/>
      <c r="AA356" s="53"/>
      <c r="AB356" s="58"/>
      <c r="AC356" s="53"/>
      <c r="AD356" s="53"/>
      <c r="AE356" s="53"/>
    </row>
    <row r="357" spans="2:31" x14ac:dyDescent="0.25">
      <c r="B357" s="4"/>
      <c r="C357" s="3"/>
      <c r="E357" s="4" t="s">
        <v>4823</v>
      </c>
      <c r="F357" s="3" t="s">
        <v>4824</v>
      </c>
      <c r="X357" s="135"/>
      <c r="Y357" s="53"/>
      <c r="Z357" s="135"/>
      <c r="AA357" s="53"/>
      <c r="AB357" s="58"/>
      <c r="AC357" s="53"/>
      <c r="AD357" s="53"/>
      <c r="AE357" s="53"/>
    </row>
    <row r="358" spans="2:31" x14ac:dyDescent="0.25">
      <c r="B358" s="4"/>
      <c r="C358" s="3"/>
      <c r="E358" s="4" t="s">
        <v>4825</v>
      </c>
      <c r="F358" s="3" t="s">
        <v>4826</v>
      </c>
      <c r="X358" s="135"/>
      <c r="Y358" s="53"/>
      <c r="Z358" s="135"/>
      <c r="AA358" s="53"/>
      <c r="AB358" s="58"/>
      <c r="AC358" s="53"/>
      <c r="AD358" s="53"/>
      <c r="AE358" s="53"/>
    </row>
    <row r="359" spans="2:31" x14ac:dyDescent="0.25">
      <c r="B359" s="4"/>
      <c r="C359" s="3"/>
      <c r="E359" s="4" t="s">
        <v>4827</v>
      </c>
      <c r="F359" s="3" t="s">
        <v>4828</v>
      </c>
      <c r="X359" s="135"/>
      <c r="Y359" s="53"/>
      <c r="Z359" s="135"/>
      <c r="AA359" s="53"/>
      <c r="AB359" s="58"/>
      <c r="AC359" s="53"/>
      <c r="AD359" s="53"/>
      <c r="AE359" s="53"/>
    </row>
    <row r="360" spans="2:31" x14ac:dyDescent="0.25">
      <c r="B360" s="4"/>
      <c r="C360" s="3"/>
      <c r="E360" s="4" t="s">
        <v>4829</v>
      </c>
      <c r="F360" s="3" t="s">
        <v>4830</v>
      </c>
      <c r="X360" s="135"/>
      <c r="Y360" s="53"/>
      <c r="Z360" s="135"/>
      <c r="AA360" s="53"/>
      <c r="AB360" s="58"/>
      <c r="AC360" s="53"/>
      <c r="AD360" s="53"/>
      <c r="AE360" s="53"/>
    </row>
    <row r="361" spans="2:31" x14ac:dyDescent="0.25">
      <c r="B361" s="4"/>
      <c r="C361" s="3"/>
      <c r="E361" s="4" t="s">
        <v>4831</v>
      </c>
      <c r="F361" s="3" t="s">
        <v>4832</v>
      </c>
      <c r="X361" s="135"/>
      <c r="Y361" s="53"/>
      <c r="Z361" s="135"/>
      <c r="AA361" s="53"/>
      <c r="AB361" s="58"/>
      <c r="AC361" s="53"/>
      <c r="AD361" s="53"/>
      <c r="AE361" s="53"/>
    </row>
    <row r="362" spans="2:31" x14ac:dyDescent="0.25">
      <c r="B362" s="4"/>
      <c r="C362" s="3"/>
      <c r="E362" s="4" t="s">
        <v>4833</v>
      </c>
      <c r="F362" s="3" t="s">
        <v>4834</v>
      </c>
      <c r="X362" s="135"/>
      <c r="Y362" s="53"/>
      <c r="Z362" s="135"/>
      <c r="AA362" s="53"/>
      <c r="AB362" s="58"/>
      <c r="AC362" s="53"/>
      <c r="AD362" s="53"/>
      <c r="AE362" s="53"/>
    </row>
    <row r="363" spans="2:31" x14ac:dyDescent="0.25">
      <c r="B363" s="4"/>
      <c r="C363" s="3"/>
      <c r="E363" s="4" t="s">
        <v>4835</v>
      </c>
      <c r="F363" s="3" t="s">
        <v>4836</v>
      </c>
      <c r="X363" s="135"/>
      <c r="Y363" s="53"/>
      <c r="Z363" s="135"/>
      <c r="AA363" s="53"/>
      <c r="AB363" s="58"/>
      <c r="AC363" s="53"/>
      <c r="AD363" s="53"/>
      <c r="AE363" s="53"/>
    </row>
    <row r="364" spans="2:31" x14ac:dyDescent="0.25">
      <c r="B364" s="4"/>
      <c r="C364" s="3"/>
      <c r="E364" s="4" t="s">
        <v>4837</v>
      </c>
      <c r="F364" s="3" t="s">
        <v>4838</v>
      </c>
      <c r="X364" s="135"/>
      <c r="Y364" s="53"/>
      <c r="Z364" s="135"/>
      <c r="AA364" s="53"/>
      <c r="AB364" s="58"/>
      <c r="AC364" s="53"/>
      <c r="AD364" s="53"/>
      <c r="AE364" s="53"/>
    </row>
    <row r="365" spans="2:31" x14ac:dyDescent="0.25">
      <c r="B365" s="4"/>
      <c r="C365" s="3"/>
      <c r="E365" s="4" t="s">
        <v>4839</v>
      </c>
      <c r="F365" s="3" t="s">
        <v>4840</v>
      </c>
      <c r="X365" s="135"/>
      <c r="Y365" s="53"/>
      <c r="Z365" s="135"/>
      <c r="AA365" s="53"/>
      <c r="AB365" s="58"/>
      <c r="AC365" s="53"/>
      <c r="AD365" s="53"/>
      <c r="AE365" s="53"/>
    </row>
    <row r="366" spans="2:31" x14ac:dyDescent="0.25">
      <c r="B366" s="4"/>
      <c r="C366" s="3"/>
      <c r="E366" s="4" t="s">
        <v>4841</v>
      </c>
      <c r="F366" s="3" t="s">
        <v>4842</v>
      </c>
      <c r="X366" s="135"/>
      <c r="Y366" s="53"/>
      <c r="Z366" s="135"/>
      <c r="AA366" s="53"/>
      <c r="AB366" s="58"/>
      <c r="AC366" s="53"/>
      <c r="AD366" s="53"/>
      <c r="AE366" s="53"/>
    </row>
    <row r="367" spans="2:31" x14ac:dyDescent="0.25">
      <c r="B367" s="4"/>
      <c r="C367" s="3"/>
      <c r="E367" s="4" t="s">
        <v>4843</v>
      </c>
      <c r="F367" s="3" t="s">
        <v>4844</v>
      </c>
      <c r="X367" s="135"/>
      <c r="Y367" s="53"/>
      <c r="Z367" s="135"/>
      <c r="AA367" s="53"/>
      <c r="AB367" s="58"/>
      <c r="AC367" s="53"/>
      <c r="AD367" s="53"/>
      <c r="AE367" s="53"/>
    </row>
    <row r="368" spans="2:31" x14ac:dyDescent="0.25">
      <c r="B368" s="4"/>
      <c r="C368" s="3"/>
      <c r="E368" s="4" t="s">
        <v>4845</v>
      </c>
      <c r="F368" s="3" t="s">
        <v>4846</v>
      </c>
      <c r="X368" s="135"/>
      <c r="Y368" s="53"/>
      <c r="Z368" s="135"/>
      <c r="AA368" s="53"/>
      <c r="AB368" s="58"/>
      <c r="AC368" s="53"/>
      <c r="AD368" s="53"/>
      <c r="AE368" s="53"/>
    </row>
    <row r="369" spans="2:31" x14ac:dyDescent="0.25">
      <c r="B369" s="4"/>
      <c r="C369" s="3"/>
      <c r="E369" s="4" t="s">
        <v>4847</v>
      </c>
      <c r="F369" s="3" t="s">
        <v>4848</v>
      </c>
      <c r="X369" s="135"/>
      <c r="Y369" s="53"/>
      <c r="Z369" s="135"/>
      <c r="AA369" s="53"/>
      <c r="AB369" s="58"/>
      <c r="AC369" s="53"/>
      <c r="AD369" s="53"/>
      <c r="AE369" s="53"/>
    </row>
    <row r="370" spans="2:31" x14ac:dyDescent="0.25">
      <c r="B370" s="4"/>
      <c r="C370" s="3"/>
      <c r="E370" s="4" t="s">
        <v>4849</v>
      </c>
      <c r="F370" s="3" t="s">
        <v>4850</v>
      </c>
      <c r="X370" s="135"/>
      <c r="Y370" s="53"/>
      <c r="Z370" s="135"/>
      <c r="AA370" s="53"/>
      <c r="AB370" s="58"/>
      <c r="AC370" s="53"/>
      <c r="AD370" s="53"/>
      <c r="AE370" s="53"/>
    </row>
    <row r="371" spans="2:31" x14ac:dyDescent="0.25">
      <c r="B371" s="4"/>
      <c r="C371" s="3"/>
      <c r="E371" s="4" t="s">
        <v>4851</v>
      </c>
      <c r="F371" s="3" t="s">
        <v>4852</v>
      </c>
      <c r="X371" s="135"/>
      <c r="Y371" s="53"/>
      <c r="Z371" s="135"/>
      <c r="AA371" s="53"/>
      <c r="AB371" s="58"/>
      <c r="AC371" s="53"/>
      <c r="AD371" s="53"/>
      <c r="AE371" s="53"/>
    </row>
    <row r="372" spans="2:31" x14ac:dyDescent="0.25">
      <c r="B372" s="4"/>
      <c r="C372" s="3"/>
      <c r="E372" s="4" t="s">
        <v>4853</v>
      </c>
      <c r="F372" s="3" t="s">
        <v>4854</v>
      </c>
      <c r="X372" s="135"/>
      <c r="Y372" s="53"/>
      <c r="Z372" s="135"/>
      <c r="AA372" s="53"/>
      <c r="AB372" s="58"/>
      <c r="AC372" s="53"/>
      <c r="AD372" s="53"/>
      <c r="AE372" s="53"/>
    </row>
    <row r="373" spans="2:31" x14ac:dyDescent="0.25">
      <c r="B373" s="4"/>
      <c r="C373" s="3"/>
      <c r="E373" s="4" t="s">
        <v>4855</v>
      </c>
      <c r="F373" s="3" t="s">
        <v>4856</v>
      </c>
      <c r="X373" s="135"/>
      <c r="Y373" s="53"/>
      <c r="Z373" s="135"/>
      <c r="AA373" s="53"/>
      <c r="AB373" s="58"/>
      <c r="AC373" s="53"/>
      <c r="AD373" s="53"/>
      <c r="AE373" s="53"/>
    </row>
    <row r="374" spans="2:31" x14ac:dyDescent="0.25">
      <c r="B374" s="4"/>
      <c r="C374" s="3"/>
      <c r="E374" s="4" t="s">
        <v>4857</v>
      </c>
      <c r="F374" s="3" t="s">
        <v>4858</v>
      </c>
      <c r="X374" s="135"/>
      <c r="Y374" s="53"/>
      <c r="Z374" s="135"/>
      <c r="AA374" s="53"/>
      <c r="AB374" s="58"/>
      <c r="AC374" s="53"/>
      <c r="AD374" s="53"/>
      <c r="AE374" s="53"/>
    </row>
    <row r="375" spans="2:31" x14ac:dyDescent="0.25">
      <c r="B375" s="4"/>
      <c r="C375" s="3"/>
      <c r="E375" s="4" t="s">
        <v>4859</v>
      </c>
      <c r="F375" s="3" t="s">
        <v>4860</v>
      </c>
      <c r="X375" s="135"/>
      <c r="Y375" s="53"/>
      <c r="Z375" s="135"/>
      <c r="AA375" s="53"/>
      <c r="AB375" s="58"/>
      <c r="AC375" s="53"/>
      <c r="AD375" s="53"/>
      <c r="AE375" s="53"/>
    </row>
    <row r="376" spans="2:31" x14ac:dyDescent="0.25">
      <c r="B376" s="4"/>
      <c r="C376" s="3"/>
      <c r="E376" s="4" t="s">
        <v>4861</v>
      </c>
      <c r="F376" s="3" t="s">
        <v>4862</v>
      </c>
      <c r="X376" s="135"/>
      <c r="Y376" s="53"/>
      <c r="Z376" s="135"/>
      <c r="AA376" s="53"/>
      <c r="AB376" s="58"/>
      <c r="AC376" s="53"/>
      <c r="AD376" s="53"/>
      <c r="AE376" s="53"/>
    </row>
    <row r="377" spans="2:31" x14ac:dyDescent="0.25">
      <c r="B377" s="4"/>
      <c r="C377" s="3"/>
      <c r="E377" s="4" t="s">
        <v>4863</v>
      </c>
      <c r="F377" s="3" t="s">
        <v>4864</v>
      </c>
      <c r="X377" s="135"/>
      <c r="Y377" s="53"/>
      <c r="Z377" s="135"/>
      <c r="AA377" s="53"/>
      <c r="AB377" s="58"/>
      <c r="AC377" s="53"/>
      <c r="AD377" s="53"/>
      <c r="AE377" s="53"/>
    </row>
    <row r="378" spans="2:31" x14ac:dyDescent="0.25">
      <c r="B378" s="4"/>
      <c r="C378" s="3"/>
      <c r="E378" s="4" t="s">
        <v>4865</v>
      </c>
      <c r="F378" s="3" t="s">
        <v>4866</v>
      </c>
      <c r="X378" s="135"/>
      <c r="Y378" s="53"/>
      <c r="Z378" s="135"/>
      <c r="AA378" s="53"/>
      <c r="AB378" s="58"/>
      <c r="AC378" s="53"/>
      <c r="AD378" s="53"/>
      <c r="AE378" s="53"/>
    </row>
    <row r="379" spans="2:31" x14ac:dyDescent="0.25">
      <c r="B379" s="4"/>
      <c r="C379" s="3"/>
      <c r="E379" s="4" t="s">
        <v>4867</v>
      </c>
      <c r="F379" s="3" t="s">
        <v>4868</v>
      </c>
      <c r="X379" s="135"/>
      <c r="Y379" s="53"/>
      <c r="Z379" s="135"/>
      <c r="AA379" s="53"/>
      <c r="AB379" s="58"/>
      <c r="AC379" s="53"/>
      <c r="AD379" s="53"/>
      <c r="AE379" s="53"/>
    </row>
    <row r="380" spans="2:31" x14ac:dyDescent="0.25">
      <c r="B380" s="4"/>
      <c r="C380" s="3"/>
      <c r="E380" s="4" t="s">
        <v>4869</v>
      </c>
      <c r="F380" s="3" t="s">
        <v>4870</v>
      </c>
      <c r="X380" s="135"/>
      <c r="Y380" s="53"/>
      <c r="Z380" s="135"/>
      <c r="AA380" s="53"/>
      <c r="AB380" s="58"/>
      <c r="AC380" s="53"/>
      <c r="AD380" s="53"/>
      <c r="AE380" s="53"/>
    </row>
    <row r="381" spans="2:31" x14ac:dyDescent="0.25">
      <c r="B381" s="4"/>
      <c r="C381" s="3"/>
      <c r="E381" s="4" t="s">
        <v>4871</v>
      </c>
      <c r="F381" s="3" t="s">
        <v>4872</v>
      </c>
      <c r="X381" s="135"/>
      <c r="Y381" s="53"/>
      <c r="Z381" s="135"/>
      <c r="AA381" s="53"/>
      <c r="AB381" s="58"/>
      <c r="AC381" s="53"/>
      <c r="AD381" s="53"/>
      <c r="AE381" s="53"/>
    </row>
    <row r="382" spans="2:31" x14ac:dyDescent="0.25">
      <c r="B382" s="4"/>
      <c r="C382" s="3"/>
      <c r="E382" s="4" t="s">
        <v>4873</v>
      </c>
      <c r="F382" s="3" t="s">
        <v>4874</v>
      </c>
      <c r="X382" s="135"/>
      <c r="Y382" s="53"/>
      <c r="Z382" s="135"/>
      <c r="AA382" s="53"/>
      <c r="AB382" s="58"/>
      <c r="AC382" s="53"/>
      <c r="AD382" s="53"/>
      <c r="AE382" s="53"/>
    </row>
    <row r="383" spans="2:31" x14ac:dyDescent="0.25">
      <c r="B383" s="4"/>
      <c r="C383" s="3"/>
      <c r="E383" s="4" t="s">
        <v>4875</v>
      </c>
      <c r="F383" s="3" t="s">
        <v>4876</v>
      </c>
      <c r="X383" s="135"/>
      <c r="Y383" s="53"/>
      <c r="Z383" s="135"/>
      <c r="AA383" s="53"/>
      <c r="AB383" s="58"/>
      <c r="AC383" s="53"/>
      <c r="AD383" s="53"/>
      <c r="AE383" s="53"/>
    </row>
    <row r="384" spans="2:31" x14ac:dyDescent="0.25">
      <c r="B384" s="4"/>
      <c r="C384" s="3"/>
      <c r="E384" s="4" t="s">
        <v>4877</v>
      </c>
      <c r="F384" s="3" t="s">
        <v>4878</v>
      </c>
      <c r="X384" s="135"/>
      <c r="Y384" s="53"/>
      <c r="Z384" s="135"/>
      <c r="AA384" s="53"/>
      <c r="AB384" s="58"/>
      <c r="AC384" s="53"/>
      <c r="AD384" s="53"/>
      <c r="AE384" s="53"/>
    </row>
    <row r="385" spans="2:31" x14ac:dyDescent="0.25">
      <c r="B385" s="4"/>
      <c r="C385" s="3"/>
      <c r="E385" s="4" t="s">
        <v>4879</v>
      </c>
      <c r="F385" s="3" t="s">
        <v>4880</v>
      </c>
      <c r="X385" s="135"/>
      <c r="Y385" s="53"/>
      <c r="Z385" s="135"/>
      <c r="AA385" s="53"/>
      <c r="AB385" s="58"/>
      <c r="AC385" s="53"/>
      <c r="AD385" s="53"/>
      <c r="AE385" s="53"/>
    </row>
    <row r="386" spans="2:31" x14ac:dyDescent="0.25">
      <c r="B386" s="4"/>
      <c r="C386" s="3"/>
      <c r="E386" s="4" t="s">
        <v>4881</v>
      </c>
      <c r="F386" s="3" t="s">
        <v>4882</v>
      </c>
      <c r="X386" s="135"/>
      <c r="Y386" s="53"/>
      <c r="Z386" s="135"/>
      <c r="AA386" s="53"/>
      <c r="AB386" s="58"/>
      <c r="AC386" s="53"/>
      <c r="AD386" s="53"/>
      <c r="AE386" s="53"/>
    </row>
    <row r="387" spans="2:31" x14ac:dyDescent="0.25">
      <c r="B387" s="4"/>
      <c r="C387" s="3"/>
      <c r="E387" s="4" t="s">
        <v>4883</v>
      </c>
      <c r="F387" s="3" t="s">
        <v>4884</v>
      </c>
      <c r="X387" s="135"/>
      <c r="Y387" s="53"/>
      <c r="Z387" s="135"/>
      <c r="AA387" s="53"/>
      <c r="AB387" s="58"/>
      <c r="AC387" s="53"/>
      <c r="AD387" s="53"/>
      <c r="AE387" s="53"/>
    </row>
    <row r="388" spans="2:31" x14ac:dyDescent="0.25">
      <c r="B388" s="4"/>
      <c r="C388" s="3"/>
      <c r="E388" s="4" t="s">
        <v>4885</v>
      </c>
      <c r="F388" s="3" t="s">
        <v>4886</v>
      </c>
      <c r="X388" s="135"/>
      <c r="Y388" s="53"/>
      <c r="Z388" s="135"/>
      <c r="AA388" s="53"/>
      <c r="AB388" s="58"/>
      <c r="AC388" s="53"/>
      <c r="AD388" s="53"/>
      <c r="AE388" s="53"/>
    </row>
    <row r="389" spans="2:31" x14ac:dyDescent="0.25">
      <c r="B389" s="4"/>
      <c r="C389" s="3"/>
      <c r="E389" s="4" t="s">
        <v>4887</v>
      </c>
      <c r="F389" s="3" t="s">
        <v>4888</v>
      </c>
      <c r="X389" s="135"/>
      <c r="Y389" s="53"/>
      <c r="Z389" s="135"/>
      <c r="AA389" s="53"/>
      <c r="AB389" s="58"/>
      <c r="AC389" s="53"/>
      <c r="AD389" s="53"/>
      <c r="AE389" s="53"/>
    </row>
    <row r="390" spans="2:31" x14ac:dyDescent="0.25">
      <c r="B390" s="4"/>
      <c r="C390" s="3"/>
      <c r="E390" s="4" t="s">
        <v>4889</v>
      </c>
      <c r="F390" s="3" t="s">
        <v>4890</v>
      </c>
      <c r="X390" s="135"/>
      <c r="Y390" s="53"/>
      <c r="Z390" s="135"/>
      <c r="AA390" s="53"/>
      <c r="AB390" s="58"/>
      <c r="AC390" s="53"/>
      <c r="AD390" s="53"/>
      <c r="AE390" s="53"/>
    </row>
    <row r="391" spans="2:31" x14ac:dyDescent="0.25">
      <c r="B391" s="4"/>
      <c r="C391" s="3"/>
      <c r="E391" s="4" t="s">
        <v>4891</v>
      </c>
      <c r="F391" s="3" t="s">
        <v>4892</v>
      </c>
      <c r="X391" s="135"/>
      <c r="Y391" s="53"/>
      <c r="Z391" s="135"/>
      <c r="AA391" s="53"/>
      <c r="AB391" s="58"/>
      <c r="AC391" s="53"/>
      <c r="AD391" s="53"/>
      <c r="AE391" s="53"/>
    </row>
    <row r="392" spans="2:31" x14ac:dyDescent="0.25">
      <c r="B392" s="4"/>
      <c r="C392" s="3"/>
      <c r="E392" s="4" t="s">
        <v>4893</v>
      </c>
      <c r="F392" s="3" t="s">
        <v>4894</v>
      </c>
      <c r="X392" s="135"/>
      <c r="Y392" s="53"/>
      <c r="Z392" s="135"/>
      <c r="AA392" s="53"/>
      <c r="AB392" s="58"/>
      <c r="AC392" s="53"/>
      <c r="AD392" s="53"/>
      <c r="AE392" s="53"/>
    </row>
    <row r="393" spans="2:31" x14ac:dyDescent="0.25">
      <c r="B393" s="4"/>
      <c r="C393" s="3"/>
      <c r="E393" s="4" t="s">
        <v>4895</v>
      </c>
      <c r="F393" s="3" t="s">
        <v>4896</v>
      </c>
      <c r="X393" s="135"/>
      <c r="Y393" s="53"/>
      <c r="Z393" s="135"/>
      <c r="AA393" s="53"/>
      <c r="AB393" s="58"/>
      <c r="AC393" s="53"/>
      <c r="AD393" s="53"/>
      <c r="AE393" s="53"/>
    </row>
    <row r="394" spans="2:31" x14ac:dyDescent="0.25">
      <c r="B394" s="4"/>
      <c r="C394" s="3"/>
      <c r="E394" s="4" t="s">
        <v>4897</v>
      </c>
      <c r="F394" s="3" t="s">
        <v>4898</v>
      </c>
      <c r="X394" s="135"/>
      <c r="Y394" s="53"/>
      <c r="Z394" s="135"/>
      <c r="AA394" s="53"/>
      <c r="AB394" s="58"/>
      <c r="AC394" s="53"/>
      <c r="AD394" s="53"/>
      <c r="AE394" s="53"/>
    </row>
    <row r="395" spans="2:31" x14ac:dyDescent="0.25">
      <c r="B395" s="4"/>
      <c r="C395" s="3"/>
      <c r="E395" s="4" t="s">
        <v>4899</v>
      </c>
      <c r="F395" s="3" t="s">
        <v>4900</v>
      </c>
      <c r="X395" s="135"/>
      <c r="Y395" s="53"/>
      <c r="Z395" s="135"/>
      <c r="AA395" s="53"/>
      <c r="AB395" s="58"/>
      <c r="AC395" s="53"/>
      <c r="AD395" s="53"/>
      <c r="AE395" s="53"/>
    </row>
    <row r="396" spans="2:31" x14ac:dyDescent="0.25">
      <c r="B396" s="4"/>
      <c r="C396" s="3"/>
      <c r="E396" s="4" t="s">
        <v>4901</v>
      </c>
      <c r="F396" s="3" t="s">
        <v>4902</v>
      </c>
      <c r="X396" s="135"/>
      <c r="Y396" s="53"/>
      <c r="Z396" s="135"/>
      <c r="AA396" s="53"/>
      <c r="AB396" s="58"/>
      <c r="AC396" s="53"/>
      <c r="AD396" s="53"/>
      <c r="AE396" s="53"/>
    </row>
    <row r="397" spans="2:31" x14ac:dyDescent="0.25">
      <c r="B397" s="4"/>
      <c r="C397" s="3"/>
      <c r="E397" s="4" t="s">
        <v>4903</v>
      </c>
      <c r="F397" s="3" t="s">
        <v>4904</v>
      </c>
      <c r="X397" s="135"/>
      <c r="Y397" s="53"/>
      <c r="Z397" s="135"/>
      <c r="AA397" s="53"/>
      <c r="AB397" s="58"/>
      <c r="AC397" s="53"/>
      <c r="AD397" s="53"/>
      <c r="AE397" s="53"/>
    </row>
    <row r="398" spans="2:31" x14ac:dyDescent="0.25">
      <c r="B398" s="4"/>
      <c r="C398" s="3"/>
      <c r="E398" s="4" t="s">
        <v>4905</v>
      </c>
      <c r="F398" s="3" t="s">
        <v>4906</v>
      </c>
      <c r="X398" s="135"/>
      <c r="Y398" s="53"/>
      <c r="Z398" s="135"/>
      <c r="AA398" s="53"/>
      <c r="AB398" s="58"/>
      <c r="AC398" s="53"/>
      <c r="AD398" s="53"/>
      <c r="AE398" s="53"/>
    </row>
    <row r="399" spans="2:31" x14ac:dyDescent="0.25">
      <c r="B399" s="4"/>
      <c r="C399" s="3"/>
      <c r="E399" s="4" t="s">
        <v>4907</v>
      </c>
      <c r="F399" s="3" t="s">
        <v>4908</v>
      </c>
      <c r="X399" s="135"/>
      <c r="Y399" s="53"/>
      <c r="Z399" s="135"/>
      <c r="AA399" s="53"/>
      <c r="AB399" s="58"/>
      <c r="AC399" s="53"/>
      <c r="AD399" s="53"/>
      <c r="AE399" s="53"/>
    </row>
    <row r="400" spans="2:31" x14ac:dyDescent="0.25">
      <c r="B400" s="4"/>
      <c r="C400" s="3"/>
      <c r="E400" s="4" t="s">
        <v>4909</v>
      </c>
      <c r="F400" s="3" t="s">
        <v>4910</v>
      </c>
      <c r="X400" s="135"/>
      <c r="Y400" s="53"/>
      <c r="Z400" s="135"/>
      <c r="AA400" s="53"/>
      <c r="AB400" s="58"/>
      <c r="AC400" s="53"/>
      <c r="AD400" s="53"/>
      <c r="AE400" s="53"/>
    </row>
    <row r="401" spans="2:31" x14ac:dyDescent="0.25">
      <c r="B401" s="4"/>
      <c r="C401" s="3"/>
      <c r="E401" s="4" t="s">
        <v>4911</v>
      </c>
      <c r="F401" s="3" t="s">
        <v>4912</v>
      </c>
      <c r="X401" s="135"/>
      <c r="Y401" s="53"/>
      <c r="Z401" s="135"/>
      <c r="AA401" s="53"/>
      <c r="AB401" s="58"/>
      <c r="AC401" s="53"/>
      <c r="AD401" s="53"/>
      <c r="AE401" s="53"/>
    </row>
    <row r="402" spans="2:31" x14ac:dyDescent="0.25">
      <c r="B402" s="4"/>
      <c r="C402" s="3"/>
      <c r="E402" s="4" t="s">
        <v>4913</v>
      </c>
      <c r="F402" s="3" t="s">
        <v>4914</v>
      </c>
      <c r="X402" s="135"/>
      <c r="Y402" s="53"/>
      <c r="Z402" s="135"/>
      <c r="AA402" s="53"/>
      <c r="AB402" s="58"/>
      <c r="AC402" s="53"/>
      <c r="AD402" s="53"/>
      <c r="AE402" s="53"/>
    </row>
    <row r="403" spans="2:31" x14ac:dyDescent="0.25">
      <c r="B403" s="4"/>
      <c r="C403" s="3"/>
      <c r="E403" s="4" t="s">
        <v>4915</v>
      </c>
      <c r="F403" s="3" t="s">
        <v>4916</v>
      </c>
      <c r="X403" s="135"/>
      <c r="Y403" s="53"/>
      <c r="Z403" s="135"/>
      <c r="AA403" s="53"/>
      <c r="AB403" s="58"/>
      <c r="AC403" s="53"/>
      <c r="AD403" s="53"/>
      <c r="AE403" s="53"/>
    </row>
    <row r="404" spans="2:31" x14ac:dyDescent="0.25">
      <c r="B404" s="4"/>
      <c r="C404" s="3"/>
      <c r="E404" s="4" t="s">
        <v>4917</v>
      </c>
      <c r="F404" s="3" t="s">
        <v>4918</v>
      </c>
      <c r="X404" s="135"/>
      <c r="Y404" s="53"/>
      <c r="Z404" s="135"/>
      <c r="AA404" s="53"/>
      <c r="AB404" s="58"/>
      <c r="AC404" s="53"/>
      <c r="AD404" s="53"/>
      <c r="AE404" s="53"/>
    </row>
    <row r="405" spans="2:31" x14ac:dyDescent="0.25">
      <c r="B405" s="4"/>
      <c r="C405" s="3"/>
      <c r="E405" s="4" t="s">
        <v>4919</v>
      </c>
      <c r="F405" s="3" t="s">
        <v>4920</v>
      </c>
      <c r="X405" s="135"/>
      <c r="Y405" s="53"/>
      <c r="Z405" s="135"/>
      <c r="AA405" s="53"/>
      <c r="AB405" s="58"/>
      <c r="AC405" s="53"/>
      <c r="AD405" s="53"/>
      <c r="AE405" s="53"/>
    </row>
    <row r="406" spans="2:31" x14ac:dyDescent="0.25">
      <c r="B406" s="4"/>
      <c r="C406" s="3"/>
      <c r="E406" s="4" t="s">
        <v>4921</v>
      </c>
      <c r="F406" s="3" t="s">
        <v>4922</v>
      </c>
      <c r="X406" s="135"/>
      <c r="Y406" s="53"/>
      <c r="Z406" s="135"/>
      <c r="AA406" s="53"/>
      <c r="AB406" s="58"/>
      <c r="AC406" s="53"/>
      <c r="AD406" s="53"/>
      <c r="AE406" s="53"/>
    </row>
    <row r="407" spans="2:31" x14ac:dyDescent="0.25">
      <c r="B407" s="4"/>
      <c r="C407" s="3"/>
      <c r="E407" s="4" t="s">
        <v>4923</v>
      </c>
      <c r="F407" s="3" t="s">
        <v>4924</v>
      </c>
      <c r="X407" s="135"/>
      <c r="Y407" s="53"/>
      <c r="Z407" s="135"/>
      <c r="AA407" s="53"/>
      <c r="AB407" s="58"/>
      <c r="AC407" s="53"/>
      <c r="AD407" s="53"/>
      <c r="AE407" s="53"/>
    </row>
    <row r="408" spans="2:31" x14ac:dyDescent="0.25">
      <c r="B408" s="4"/>
      <c r="C408" s="3"/>
      <c r="E408" s="4" t="s">
        <v>4925</v>
      </c>
      <c r="F408" s="3" t="s">
        <v>4926</v>
      </c>
      <c r="X408" s="135"/>
      <c r="Y408" s="53"/>
      <c r="Z408" s="135"/>
      <c r="AA408" s="53"/>
      <c r="AB408" s="58"/>
      <c r="AC408" s="53"/>
      <c r="AD408" s="53"/>
      <c r="AE408" s="53"/>
    </row>
    <row r="409" spans="2:31" x14ac:dyDescent="0.25">
      <c r="B409" s="4"/>
      <c r="C409" s="3"/>
      <c r="E409" s="4" t="s">
        <v>4927</v>
      </c>
      <c r="F409" s="3" t="s">
        <v>4928</v>
      </c>
      <c r="X409" s="135"/>
      <c r="Y409" s="53"/>
      <c r="Z409" s="135"/>
      <c r="AA409" s="53"/>
      <c r="AB409" s="58"/>
      <c r="AC409" s="53"/>
      <c r="AD409" s="53"/>
      <c r="AE409" s="53"/>
    </row>
    <row r="410" spans="2:31" x14ac:dyDescent="0.25">
      <c r="B410" s="4"/>
      <c r="C410" s="3"/>
      <c r="E410" s="4" t="s">
        <v>4929</v>
      </c>
      <c r="F410" s="3" t="s">
        <v>4930</v>
      </c>
      <c r="X410" s="135"/>
      <c r="Y410" s="53"/>
      <c r="Z410" s="135"/>
      <c r="AA410" s="53"/>
      <c r="AB410" s="58"/>
      <c r="AC410" s="53"/>
      <c r="AD410" s="53"/>
      <c r="AE410" s="53"/>
    </row>
    <row r="411" spans="2:31" x14ac:dyDescent="0.25">
      <c r="B411" s="4"/>
      <c r="C411" s="3"/>
      <c r="E411" s="4" t="s">
        <v>4931</v>
      </c>
      <c r="F411" s="3" t="s">
        <v>4932</v>
      </c>
      <c r="X411" s="135"/>
      <c r="Y411" s="53"/>
      <c r="Z411" s="135"/>
      <c r="AA411" s="53"/>
      <c r="AB411" s="58"/>
      <c r="AC411" s="53"/>
      <c r="AD411" s="53"/>
      <c r="AE411" s="53"/>
    </row>
    <row r="412" spans="2:31" x14ac:dyDescent="0.25">
      <c r="B412" s="4"/>
      <c r="C412" s="3"/>
      <c r="E412" s="4" t="s">
        <v>4933</v>
      </c>
      <c r="F412" s="3" t="s">
        <v>4934</v>
      </c>
      <c r="X412" s="135"/>
      <c r="Y412" s="53"/>
      <c r="Z412" s="135"/>
      <c r="AA412" s="53"/>
      <c r="AB412" s="58"/>
      <c r="AC412" s="53"/>
      <c r="AD412" s="53"/>
      <c r="AE412" s="53"/>
    </row>
    <row r="413" spans="2:31" x14ac:dyDescent="0.25">
      <c r="B413" s="4"/>
      <c r="C413" s="3"/>
      <c r="E413" s="4" t="s">
        <v>4935</v>
      </c>
      <c r="F413" s="3" t="s">
        <v>4936</v>
      </c>
      <c r="X413" s="211"/>
      <c r="Y413" s="212"/>
      <c r="Z413" s="211"/>
      <c r="AA413" s="212"/>
      <c r="AB413" s="213"/>
      <c r="AC413" s="212"/>
      <c r="AD413" s="212"/>
      <c r="AE413" s="212"/>
    </row>
    <row r="414" spans="2:31" x14ac:dyDescent="0.25">
      <c r="B414" s="4"/>
      <c r="C414" s="3"/>
      <c r="E414" s="4" t="s">
        <v>4937</v>
      </c>
      <c r="F414" s="3" t="s">
        <v>4938</v>
      </c>
    </row>
    <row r="415" spans="2:31" x14ac:dyDescent="0.25">
      <c r="B415" s="4"/>
      <c r="C415" s="3"/>
      <c r="E415" s="4" t="s">
        <v>4939</v>
      </c>
      <c r="F415" s="3" t="s">
        <v>4940</v>
      </c>
    </row>
    <row r="416" spans="2:31" x14ac:dyDescent="0.25">
      <c r="B416" s="4"/>
      <c r="C416" s="3"/>
      <c r="E416" s="4" t="s">
        <v>4941</v>
      </c>
      <c r="F416" s="3" t="s">
        <v>4942</v>
      </c>
    </row>
    <row r="417" spans="2:6" x14ac:dyDescent="0.25">
      <c r="B417" s="4"/>
      <c r="C417" s="3"/>
      <c r="E417" s="4" t="s">
        <v>4943</v>
      </c>
      <c r="F417" s="3" t="s">
        <v>4944</v>
      </c>
    </row>
    <row r="418" spans="2:6" x14ac:dyDescent="0.25">
      <c r="B418" s="4"/>
      <c r="C418" s="3"/>
      <c r="E418" s="4" t="s">
        <v>4945</v>
      </c>
      <c r="F418" s="3" t="s">
        <v>4946</v>
      </c>
    </row>
    <row r="419" spans="2:6" x14ac:dyDescent="0.25">
      <c r="B419" s="4"/>
      <c r="C419" s="3"/>
      <c r="E419" s="4" t="s">
        <v>4947</v>
      </c>
      <c r="F419" s="3" t="s">
        <v>4948</v>
      </c>
    </row>
    <row r="420" spans="2:6" x14ac:dyDescent="0.25">
      <c r="B420" s="4"/>
      <c r="C420" s="3"/>
      <c r="E420" s="4" t="s">
        <v>4949</v>
      </c>
      <c r="F420" s="3" t="s">
        <v>4950</v>
      </c>
    </row>
    <row r="421" spans="2:6" x14ac:dyDescent="0.25">
      <c r="B421" s="4"/>
      <c r="C421" s="3"/>
      <c r="E421" s="4" t="s">
        <v>4951</v>
      </c>
      <c r="F421" s="3" t="s">
        <v>4952</v>
      </c>
    </row>
    <row r="422" spans="2:6" x14ac:dyDescent="0.25">
      <c r="B422" s="4"/>
      <c r="C422" s="3"/>
      <c r="E422" s="4" t="s">
        <v>4953</v>
      </c>
      <c r="F422" s="3" t="s">
        <v>4954</v>
      </c>
    </row>
    <row r="423" spans="2:6" x14ac:dyDescent="0.25">
      <c r="B423" s="4"/>
      <c r="C423" s="3"/>
      <c r="E423" s="4" t="s">
        <v>4955</v>
      </c>
      <c r="F423" s="3" t="s">
        <v>4956</v>
      </c>
    </row>
    <row r="424" spans="2:6" x14ac:dyDescent="0.25">
      <c r="B424" s="4"/>
      <c r="C424" s="3"/>
      <c r="E424" s="4" t="s">
        <v>4957</v>
      </c>
      <c r="F424" s="3" t="s">
        <v>4958</v>
      </c>
    </row>
    <row r="425" spans="2:6" x14ac:dyDescent="0.25">
      <c r="B425" s="4"/>
      <c r="C425" s="3"/>
      <c r="E425" s="4" t="s">
        <v>4959</v>
      </c>
      <c r="F425" s="3" t="s">
        <v>4960</v>
      </c>
    </row>
    <row r="426" spans="2:6" x14ac:dyDescent="0.25">
      <c r="B426" s="4"/>
      <c r="C426" s="3"/>
      <c r="E426" s="4" t="s">
        <v>4961</v>
      </c>
      <c r="F426" s="3" t="s">
        <v>4962</v>
      </c>
    </row>
    <row r="427" spans="2:6" x14ac:dyDescent="0.25">
      <c r="B427" s="4"/>
      <c r="C427" s="3"/>
      <c r="E427" s="4" t="s">
        <v>4963</v>
      </c>
      <c r="F427" s="3" t="s">
        <v>4964</v>
      </c>
    </row>
    <row r="428" spans="2:6" x14ac:dyDescent="0.25">
      <c r="B428" s="4"/>
      <c r="C428" s="3"/>
      <c r="E428" s="4" t="s">
        <v>4965</v>
      </c>
      <c r="F428" s="3" t="s">
        <v>4966</v>
      </c>
    </row>
    <row r="429" spans="2:6" x14ac:dyDescent="0.25">
      <c r="B429" s="4"/>
      <c r="C429" s="3"/>
      <c r="E429" s="4" t="s">
        <v>4967</v>
      </c>
      <c r="F429" s="3" t="s">
        <v>4968</v>
      </c>
    </row>
    <row r="430" spans="2:6" x14ac:dyDescent="0.25">
      <c r="B430" s="4"/>
      <c r="C430" s="3"/>
      <c r="E430" s="4" t="s">
        <v>4969</v>
      </c>
      <c r="F430" s="3" t="s">
        <v>4970</v>
      </c>
    </row>
    <row r="431" spans="2:6" x14ac:dyDescent="0.25">
      <c r="B431" s="4"/>
      <c r="C431" s="3"/>
      <c r="E431" s="4" t="s">
        <v>4971</v>
      </c>
      <c r="F431" s="3" t="s">
        <v>4972</v>
      </c>
    </row>
    <row r="432" spans="2:6" x14ac:dyDescent="0.25">
      <c r="B432" s="4"/>
      <c r="C432" s="3"/>
      <c r="E432" s="4" t="s">
        <v>4973</v>
      </c>
      <c r="F432" s="3" t="s">
        <v>4974</v>
      </c>
    </row>
    <row r="433" spans="2:6" x14ac:dyDescent="0.25">
      <c r="B433" s="4"/>
      <c r="C433" s="3"/>
      <c r="E433" s="4" t="s">
        <v>4975</v>
      </c>
      <c r="F433" s="3" t="s">
        <v>4976</v>
      </c>
    </row>
    <row r="434" spans="2:6" x14ac:dyDescent="0.25">
      <c r="B434" s="4"/>
      <c r="C434" s="3"/>
      <c r="E434" s="4" t="s">
        <v>4977</v>
      </c>
      <c r="F434" s="3" t="s">
        <v>4978</v>
      </c>
    </row>
    <row r="435" spans="2:6" x14ac:dyDescent="0.25">
      <c r="B435" s="4"/>
      <c r="C435" s="3"/>
      <c r="E435" s="4" t="s">
        <v>4979</v>
      </c>
      <c r="F435" s="3" t="s">
        <v>4980</v>
      </c>
    </row>
    <row r="436" spans="2:6" x14ac:dyDescent="0.25">
      <c r="B436" s="4"/>
      <c r="C436" s="3"/>
      <c r="E436" s="4" t="s">
        <v>4981</v>
      </c>
      <c r="F436" s="3" t="s">
        <v>4982</v>
      </c>
    </row>
    <row r="437" spans="2:6" x14ac:dyDescent="0.25">
      <c r="B437" s="4"/>
      <c r="C437" s="3"/>
      <c r="E437" s="4" t="s">
        <v>4983</v>
      </c>
      <c r="F437" s="3" t="s">
        <v>4984</v>
      </c>
    </row>
    <row r="438" spans="2:6" x14ac:dyDescent="0.25">
      <c r="B438" s="4"/>
      <c r="C438" s="3"/>
      <c r="E438" s="4" t="s">
        <v>4985</v>
      </c>
      <c r="F438" s="3" t="s">
        <v>4986</v>
      </c>
    </row>
    <row r="439" spans="2:6" x14ac:dyDescent="0.25">
      <c r="B439" s="4"/>
      <c r="C439" s="3"/>
      <c r="E439" s="4" t="s">
        <v>4987</v>
      </c>
      <c r="F439" s="3" t="s">
        <v>4988</v>
      </c>
    </row>
    <row r="440" spans="2:6" x14ac:dyDescent="0.25">
      <c r="B440" s="4"/>
      <c r="C440" s="3"/>
      <c r="E440" s="4" t="s">
        <v>4989</v>
      </c>
      <c r="F440" s="3" t="s">
        <v>4990</v>
      </c>
    </row>
    <row r="441" spans="2:6" x14ac:dyDescent="0.25">
      <c r="B441" s="4"/>
      <c r="C441" s="3"/>
      <c r="E441" s="4" t="s">
        <v>4991</v>
      </c>
      <c r="F441" s="3" t="s">
        <v>4992</v>
      </c>
    </row>
    <row r="442" spans="2:6" x14ac:dyDescent="0.25">
      <c r="B442" s="4"/>
      <c r="C442" s="3"/>
      <c r="E442" s="4" t="s">
        <v>4993</v>
      </c>
      <c r="F442" s="3" t="s">
        <v>4994</v>
      </c>
    </row>
    <row r="443" spans="2:6" x14ac:dyDescent="0.25">
      <c r="B443" s="4"/>
      <c r="C443" s="3"/>
      <c r="E443" s="4" t="s">
        <v>4995</v>
      </c>
      <c r="F443" s="3" t="s">
        <v>4996</v>
      </c>
    </row>
    <row r="444" spans="2:6" x14ac:dyDescent="0.25">
      <c r="B444" s="4"/>
      <c r="C444" s="3"/>
      <c r="E444" s="4" t="s">
        <v>4997</v>
      </c>
      <c r="F444" s="3" t="s">
        <v>4998</v>
      </c>
    </row>
    <row r="445" spans="2:6" x14ac:dyDescent="0.25">
      <c r="B445" s="4"/>
      <c r="C445" s="3"/>
      <c r="E445" s="4" t="s">
        <v>4999</v>
      </c>
      <c r="F445" s="3" t="s">
        <v>5000</v>
      </c>
    </row>
    <row r="446" spans="2:6" x14ac:dyDescent="0.25">
      <c r="B446" s="4"/>
      <c r="C446" s="3"/>
      <c r="E446" s="4" t="s">
        <v>5001</v>
      </c>
      <c r="F446" s="3" t="s">
        <v>5002</v>
      </c>
    </row>
    <row r="447" spans="2:6" x14ac:dyDescent="0.25">
      <c r="B447" s="4"/>
      <c r="C447" s="3"/>
      <c r="E447" s="4" t="s">
        <v>5003</v>
      </c>
      <c r="F447" s="3" t="s">
        <v>5004</v>
      </c>
    </row>
    <row r="448" spans="2:6" x14ac:dyDescent="0.25">
      <c r="B448" s="4"/>
      <c r="C448" s="3"/>
      <c r="E448" s="4" t="s">
        <v>5005</v>
      </c>
      <c r="F448" s="3" t="s">
        <v>5006</v>
      </c>
    </row>
    <row r="449" spans="2:6" x14ac:dyDescent="0.25">
      <c r="B449" s="4"/>
      <c r="C449" s="3"/>
      <c r="E449" s="4" t="s">
        <v>5007</v>
      </c>
      <c r="F449" s="3" t="s">
        <v>5008</v>
      </c>
    </row>
    <row r="450" spans="2:6" x14ac:dyDescent="0.25">
      <c r="B450" s="4"/>
      <c r="C450" s="3"/>
      <c r="E450" s="4" t="s">
        <v>5009</v>
      </c>
      <c r="F450" s="3" t="s">
        <v>5010</v>
      </c>
    </row>
    <row r="451" spans="2:6" x14ac:dyDescent="0.25">
      <c r="B451" s="4"/>
      <c r="C451" s="3"/>
      <c r="E451" s="4" t="s">
        <v>5011</v>
      </c>
      <c r="F451" s="3" t="s">
        <v>5012</v>
      </c>
    </row>
    <row r="452" spans="2:6" x14ac:dyDescent="0.25">
      <c r="B452" s="4"/>
      <c r="C452" s="3"/>
      <c r="E452" s="4" t="s">
        <v>5013</v>
      </c>
      <c r="F452" s="3" t="s">
        <v>5014</v>
      </c>
    </row>
    <row r="453" spans="2:6" x14ac:dyDescent="0.25">
      <c r="B453" s="4"/>
      <c r="C453" s="3"/>
      <c r="E453" s="4" t="s">
        <v>5015</v>
      </c>
      <c r="F453" s="3" t="s">
        <v>5016</v>
      </c>
    </row>
    <row r="454" spans="2:6" x14ac:dyDescent="0.25">
      <c r="B454" s="4"/>
      <c r="C454" s="3"/>
      <c r="E454" s="4" t="s">
        <v>5017</v>
      </c>
      <c r="F454" s="3" t="s">
        <v>5018</v>
      </c>
    </row>
    <row r="455" spans="2:6" x14ac:dyDescent="0.25">
      <c r="B455" s="4"/>
      <c r="C455" s="3"/>
      <c r="E455" s="4" t="s">
        <v>5019</v>
      </c>
      <c r="F455" s="3" t="s">
        <v>5020</v>
      </c>
    </row>
    <row r="456" spans="2:6" x14ac:dyDescent="0.25">
      <c r="B456" s="4"/>
      <c r="C456" s="3"/>
      <c r="E456" s="4" t="s">
        <v>5021</v>
      </c>
      <c r="F456" s="3" t="s">
        <v>5022</v>
      </c>
    </row>
    <row r="457" spans="2:6" x14ac:dyDescent="0.25">
      <c r="B457" s="4"/>
      <c r="C457" s="3"/>
      <c r="E457" s="4" t="s">
        <v>5023</v>
      </c>
      <c r="F457" s="3" t="s">
        <v>5024</v>
      </c>
    </row>
    <row r="458" spans="2:6" x14ac:dyDescent="0.25">
      <c r="B458" s="4"/>
      <c r="C458" s="3"/>
      <c r="E458" s="4" t="s">
        <v>5025</v>
      </c>
      <c r="F458" s="3" t="s">
        <v>5026</v>
      </c>
    </row>
    <row r="459" spans="2:6" x14ac:dyDescent="0.25">
      <c r="B459" s="4"/>
      <c r="C459" s="3"/>
      <c r="E459" s="4" t="s">
        <v>5027</v>
      </c>
      <c r="F459" s="3" t="s">
        <v>5028</v>
      </c>
    </row>
    <row r="460" spans="2:6" x14ac:dyDescent="0.25">
      <c r="B460" s="4"/>
      <c r="C460" s="3"/>
      <c r="E460" s="4" t="s">
        <v>5029</v>
      </c>
      <c r="F460" s="3" t="s">
        <v>5030</v>
      </c>
    </row>
    <row r="461" spans="2:6" x14ac:dyDescent="0.25">
      <c r="B461" s="4"/>
      <c r="C461" s="3"/>
      <c r="E461" s="4" t="s">
        <v>5031</v>
      </c>
      <c r="F461" s="3" t="s">
        <v>5032</v>
      </c>
    </row>
    <row r="462" spans="2:6" x14ac:dyDescent="0.25">
      <c r="B462" s="4"/>
      <c r="C462" s="3"/>
      <c r="E462" s="4" t="s">
        <v>5033</v>
      </c>
      <c r="F462" s="3" t="s">
        <v>5034</v>
      </c>
    </row>
    <row r="463" spans="2:6" x14ac:dyDescent="0.25">
      <c r="B463" s="4"/>
      <c r="C463" s="3"/>
      <c r="E463" s="4" t="s">
        <v>5035</v>
      </c>
      <c r="F463" s="3" t="s">
        <v>5036</v>
      </c>
    </row>
    <row r="464" spans="2:6" x14ac:dyDescent="0.25">
      <c r="B464" s="4"/>
      <c r="C464" s="3"/>
      <c r="E464" s="4" t="s">
        <v>5037</v>
      </c>
      <c r="F464" s="3" t="s">
        <v>5038</v>
      </c>
    </row>
    <row r="465" spans="2:6" x14ac:dyDescent="0.25">
      <c r="B465" s="4"/>
      <c r="C465" s="3"/>
      <c r="E465" s="4" t="s">
        <v>5039</v>
      </c>
      <c r="F465" s="3" t="s">
        <v>5040</v>
      </c>
    </row>
    <row r="466" spans="2:6" x14ac:dyDescent="0.25">
      <c r="B466" s="4"/>
      <c r="C466" s="3"/>
      <c r="E466" s="4" t="s">
        <v>5041</v>
      </c>
      <c r="F466" s="3" t="s">
        <v>5042</v>
      </c>
    </row>
    <row r="467" spans="2:6" x14ac:dyDescent="0.25">
      <c r="B467" s="4"/>
      <c r="C467" s="3"/>
      <c r="E467" s="4" t="s">
        <v>5043</v>
      </c>
      <c r="F467" s="3" t="s">
        <v>5044</v>
      </c>
    </row>
    <row r="468" spans="2:6" x14ac:dyDescent="0.25">
      <c r="B468" s="4"/>
      <c r="C468" s="3"/>
      <c r="E468" s="4" t="s">
        <v>5045</v>
      </c>
      <c r="F468" s="3" t="s">
        <v>5046</v>
      </c>
    </row>
    <row r="469" spans="2:6" x14ac:dyDescent="0.25">
      <c r="B469" s="4"/>
      <c r="C469" s="3"/>
      <c r="E469" s="4" t="s">
        <v>5047</v>
      </c>
      <c r="F469" s="3" t="s">
        <v>5048</v>
      </c>
    </row>
    <row r="470" spans="2:6" x14ac:dyDescent="0.25">
      <c r="B470" s="4"/>
      <c r="C470" s="3"/>
      <c r="E470" s="4" t="s">
        <v>5049</v>
      </c>
      <c r="F470" s="3" t="s">
        <v>5050</v>
      </c>
    </row>
    <row r="471" spans="2:6" x14ac:dyDescent="0.25">
      <c r="B471" s="4"/>
      <c r="C471" s="3"/>
      <c r="E471" s="4" t="s">
        <v>5051</v>
      </c>
      <c r="F471" s="3" t="s">
        <v>5052</v>
      </c>
    </row>
    <row r="472" spans="2:6" x14ac:dyDescent="0.25">
      <c r="B472" s="4"/>
      <c r="C472" s="3"/>
      <c r="E472" s="4" t="s">
        <v>5053</v>
      </c>
      <c r="F472" s="3" t="s">
        <v>5054</v>
      </c>
    </row>
    <row r="473" spans="2:6" x14ac:dyDescent="0.25">
      <c r="B473" s="4"/>
      <c r="C473" s="3"/>
      <c r="E473" s="4" t="s">
        <v>5055</v>
      </c>
      <c r="F473" s="3" t="s">
        <v>5056</v>
      </c>
    </row>
    <row r="474" spans="2:6" x14ac:dyDescent="0.25">
      <c r="B474" s="4"/>
      <c r="C474" s="3"/>
      <c r="E474" s="4" t="s">
        <v>5057</v>
      </c>
      <c r="F474" s="3" t="s">
        <v>5058</v>
      </c>
    </row>
    <row r="475" spans="2:6" x14ac:dyDescent="0.25">
      <c r="B475" s="4"/>
      <c r="C475" s="3"/>
      <c r="E475" s="4" t="s">
        <v>5059</v>
      </c>
      <c r="F475" s="3" t="s">
        <v>5060</v>
      </c>
    </row>
    <row r="476" spans="2:6" x14ac:dyDescent="0.25">
      <c r="B476" s="4"/>
      <c r="C476" s="3"/>
      <c r="E476" s="4" t="s">
        <v>5061</v>
      </c>
      <c r="F476" s="3" t="s">
        <v>5062</v>
      </c>
    </row>
    <row r="477" spans="2:6" x14ac:dyDescent="0.25">
      <c r="B477" s="4"/>
      <c r="C477" s="3"/>
      <c r="E477" s="4" t="s">
        <v>5063</v>
      </c>
      <c r="F477" s="3" t="s">
        <v>5064</v>
      </c>
    </row>
    <row r="478" spans="2:6" x14ac:dyDescent="0.25">
      <c r="B478" s="4"/>
      <c r="C478" s="3"/>
      <c r="E478" s="4" t="s">
        <v>5065</v>
      </c>
      <c r="F478" s="3" t="s">
        <v>5066</v>
      </c>
    </row>
    <row r="479" spans="2:6" x14ac:dyDescent="0.25">
      <c r="B479" s="4"/>
      <c r="C479" s="3"/>
      <c r="E479" s="4" t="s">
        <v>5067</v>
      </c>
      <c r="F479" s="3" t="s">
        <v>5068</v>
      </c>
    </row>
    <row r="480" spans="2:6" x14ac:dyDescent="0.25">
      <c r="B480" s="4"/>
      <c r="C480" s="3"/>
      <c r="E480" s="4" t="s">
        <v>5069</v>
      </c>
      <c r="F480" s="3" t="s">
        <v>5070</v>
      </c>
    </row>
    <row r="481" spans="2:6" x14ac:dyDescent="0.25">
      <c r="B481" s="4"/>
      <c r="C481" s="3"/>
      <c r="E481" s="4" t="s">
        <v>5071</v>
      </c>
      <c r="F481" s="3" t="s">
        <v>5072</v>
      </c>
    </row>
    <row r="482" spans="2:6" x14ac:dyDescent="0.25">
      <c r="B482" s="4"/>
      <c r="C482" s="3"/>
      <c r="E482" s="4" t="s">
        <v>5073</v>
      </c>
      <c r="F482" s="3" t="s">
        <v>5074</v>
      </c>
    </row>
    <row r="483" spans="2:6" x14ac:dyDescent="0.25">
      <c r="B483" s="4"/>
      <c r="C483" s="3"/>
      <c r="E483" s="4" t="s">
        <v>5075</v>
      </c>
      <c r="F483" s="3" t="s">
        <v>5076</v>
      </c>
    </row>
    <row r="484" spans="2:6" x14ac:dyDescent="0.25">
      <c r="B484" s="4"/>
      <c r="C484" s="3"/>
      <c r="E484" s="4" t="s">
        <v>5077</v>
      </c>
      <c r="F484" s="3" t="s">
        <v>5078</v>
      </c>
    </row>
    <row r="485" spans="2:6" x14ac:dyDescent="0.25">
      <c r="B485" s="4"/>
      <c r="C485" s="3"/>
      <c r="E485" s="4" t="s">
        <v>5079</v>
      </c>
      <c r="F485" s="3" t="s">
        <v>5080</v>
      </c>
    </row>
    <row r="486" spans="2:6" x14ac:dyDescent="0.25">
      <c r="B486" s="4"/>
      <c r="C486" s="3"/>
      <c r="E486" s="4" t="s">
        <v>5081</v>
      </c>
      <c r="F486" s="3" t="s">
        <v>5082</v>
      </c>
    </row>
    <row r="487" spans="2:6" x14ac:dyDescent="0.25">
      <c r="B487" s="4"/>
      <c r="C487" s="3"/>
      <c r="E487" s="4" t="s">
        <v>5083</v>
      </c>
      <c r="F487" s="3" t="s">
        <v>5084</v>
      </c>
    </row>
    <row r="488" spans="2:6" x14ac:dyDescent="0.25">
      <c r="B488" s="4"/>
      <c r="C488" s="3"/>
      <c r="E488" s="4" t="s">
        <v>5085</v>
      </c>
      <c r="F488" s="3" t="s">
        <v>5086</v>
      </c>
    </row>
    <row r="489" spans="2:6" x14ac:dyDescent="0.25">
      <c r="B489" s="4"/>
      <c r="C489" s="3"/>
      <c r="E489" s="4" t="s">
        <v>5087</v>
      </c>
      <c r="F489" s="3" t="s">
        <v>5088</v>
      </c>
    </row>
    <row r="490" spans="2:6" x14ac:dyDescent="0.25">
      <c r="B490" s="4"/>
      <c r="C490" s="3"/>
      <c r="E490" s="4" t="s">
        <v>5089</v>
      </c>
      <c r="F490" s="3" t="s">
        <v>5090</v>
      </c>
    </row>
    <row r="491" spans="2:6" x14ac:dyDescent="0.25">
      <c r="B491" s="4"/>
      <c r="C491" s="3"/>
      <c r="E491" s="4" t="s">
        <v>5091</v>
      </c>
      <c r="F491" s="3" t="s">
        <v>5092</v>
      </c>
    </row>
    <row r="492" spans="2:6" x14ac:dyDescent="0.25">
      <c r="B492" s="4"/>
      <c r="C492" s="3"/>
      <c r="E492" s="4" t="s">
        <v>5093</v>
      </c>
      <c r="F492" s="3" t="s">
        <v>5094</v>
      </c>
    </row>
    <row r="493" spans="2:6" x14ac:dyDescent="0.25">
      <c r="B493" s="4"/>
      <c r="C493" s="3"/>
      <c r="E493" s="4" t="s">
        <v>5095</v>
      </c>
      <c r="F493" s="3" t="s">
        <v>5096</v>
      </c>
    </row>
    <row r="494" spans="2:6" x14ac:dyDescent="0.25">
      <c r="B494" s="4"/>
      <c r="C494" s="3"/>
      <c r="E494" s="4" t="s">
        <v>5097</v>
      </c>
      <c r="F494" s="3" t="s">
        <v>5098</v>
      </c>
    </row>
    <row r="495" spans="2:6" x14ac:dyDescent="0.25">
      <c r="B495" s="4"/>
      <c r="C495" s="3"/>
      <c r="E495" s="4" t="s">
        <v>5099</v>
      </c>
      <c r="F495" s="3" t="s">
        <v>5100</v>
      </c>
    </row>
    <row r="496" spans="2:6" x14ac:dyDescent="0.25">
      <c r="B496" s="4"/>
      <c r="C496" s="3"/>
      <c r="E496" s="4" t="s">
        <v>5101</v>
      </c>
      <c r="F496" s="3" t="s">
        <v>5102</v>
      </c>
    </row>
    <row r="497" spans="2:6" x14ac:dyDescent="0.25">
      <c r="B497" s="4"/>
      <c r="C497" s="3"/>
      <c r="E497" s="4" t="s">
        <v>5103</v>
      </c>
      <c r="F497" s="3" t="s">
        <v>5104</v>
      </c>
    </row>
    <row r="498" spans="2:6" x14ac:dyDescent="0.25">
      <c r="B498" s="4"/>
      <c r="C498" s="3"/>
      <c r="E498" s="4" t="s">
        <v>5105</v>
      </c>
      <c r="F498" s="3" t="s">
        <v>5106</v>
      </c>
    </row>
    <row r="499" spans="2:6" x14ac:dyDescent="0.25">
      <c r="B499" s="4"/>
      <c r="C499" s="3"/>
      <c r="E499" s="4" t="s">
        <v>5107</v>
      </c>
      <c r="F499" s="3" t="s">
        <v>5108</v>
      </c>
    </row>
    <row r="500" spans="2:6" x14ac:dyDescent="0.25">
      <c r="B500" s="4"/>
      <c r="C500" s="3"/>
      <c r="E500" s="4" t="s">
        <v>5109</v>
      </c>
      <c r="F500" s="3" t="s">
        <v>5110</v>
      </c>
    </row>
    <row r="501" spans="2:6" x14ac:dyDescent="0.25">
      <c r="B501" s="4"/>
      <c r="C501" s="3"/>
      <c r="E501" s="4" t="s">
        <v>5111</v>
      </c>
      <c r="F501" s="3" t="s">
        <v>5112</v>
      </c>
    </row>
    <row r="502" spans="2:6" x14ac:dyDescent="0.25">
      <c r="B502" s="4"/>
      <c r="C502" s="3"/>
      <c r="E502" s="4" t="s">
        <v>5113</v>
      </c>
      <c r="F502" s="3" t="s">
        <v>5114</v>
      </c>
    </row>
    <row r="503" spans="2:6" x14ac:dyDescent="0.25">
      <c r="B503" s="4"/>
      <c r="C503" s="3"/>
      <c r="E503" s="4" t="s">
        <v>5115</v>
      </c>
      <c r="F503" s="3" t="s">
        <v>5116</v>
      </c>
    </row>
    <row r="504" spans="2:6" x14ac:dyDescent="0.25">
      <c r="B504" s="4"/>
      <c r="C504" s="3"/>
      <c r="E504" s="4" t="s">
        <v>5117</v>
      </c>
      <c r="F504" s="3" t="s">
        <v>5118</v>
      </c>
    </row>
    <row r="505" spans="2:6" x14ac:dyDescent="0.25">
      <c r="B505" s="4"/>
      <c r="C505" s="3"/>
      <c r="E505" s="4" t="s">
        <v>5119</v>
      </c>
      <c r="F505" s="3" t="s">
        <v>5120</v>
      </c>
    </row>
    <row r="506" spans="2:6" x14ac:dyDescent="0.25">
      <c r="B506" s="4"/>
      <c r="C506" s="3"/>
      <c r="E506" s="4" t="s">
        <v>5121</v>
      </c>
      <c r="F506" s="3" t="s">
        <v>5122</v>
      </c>
    </row>
    <row r="507" spans="2:6" x14ac:dyDescent="0.25">
      <c r="B507" s="4"/>
      <c r="C507" s="3"/>
      <c r="E507" s="4" t="s">
        <v>5123</v>
      </c>
      <c r="F507" s="3" t="s">
        <v>5124</v>
      </c>
    </row>
    <row r="508" spans="2:6" x14ac:dyDescent="0.25">
      <c r="B508" s="4"/>
      <c r="C508" s="3"/>
      <c r="E508" s="4" t="s">
        <v>5125</v>
      </c>
      <c r="F508" s="3" t="s">
        <v>5126</v>
      </c>
    </row>
    <row r="509" spans="2:6" x14ac:dyDescent="0.25">
      <c r="B509" s="4"/>
      <c r="C509" s="3"/>
      <c r="E509" s="4" t="s">
        <v>5127</v>
      </c>
      <c r="F509" s="3" t="s">
        <v>5128</v>
      </c>
    </row>
    <row r="510" spans="2:6" x14ac:dyDescent="0.25">
      <c r="B510" s="4"/>
      <c r="C510" s="3"/>
      <c r="E510" s="4" t="s">
        <v>5129</v>
      </c>
      <c r="F510" s="3" t="s">
        <v>5130</v>
      </c>
    </row>
    <row r="511" spans="2:6" x14ac:dyDescent="0.25">
      <c r="B511" s="4"/>
      <c r="C511" s="3"/>
      <c r="E511" s="4" t="s">
        <v>5131</v>
      </c>
      <c r="F511" s="3" t="s">
        <v>5132</v>
      </c>
    </row>
    <row r="512" spans="2:6" x14ac:dyDescent="0.25">
      <c r="B512" s="4"/>
      <c r="C512" s="3"/>
      <c r="E512" s="4" t="s">
        <v>5133</v>
      </c>
      <c r="F512" s="3" t="s">
        <v>5134</v>
      </c>
    </row>
    <row r="513" spans="2:6" x14ac:dyDescent="0.25">
      <c r="B513" s="4"/>
      <c r="C513" s="3"/>
      <c r="E513" s="4" t="s">
        <v>5135</v>
      </c>
      <c r="F513" s="3" t="s">
        <v>5136</v>
      </c>
    </row>
    <row r="514" spans="2:6" x14ac:dyDescent="0.25">
      <c r="B514" s="4"/>
      <c r="C514" s="3"/>
      <c r="E514" s="4" t="s">
        <v>5137</v>
      </c>
      <c r="F514" s="3" t="s">
        <v>5138</v>
      </c>
    </row>
    <row r="515" spans="2:6" x14ac:dyDescent="0.25">
      <c r="B515" s="4"/>
      <c r="C515" s="3"/>
      <c r="E515" s="4" t="s">
        <v>5139</v>
      </c>
      <c r="F515" s="3" t="s">
        <v>5140</v>
      </c>
    </row>
    <row r="516" spans="2:6" x14ac:dyDescent="0.25">
      <c r="B516" s="4"/>
      <c r="C516" s="3"/>
      <c r="E516" s="4" t="s">
        <v>5141</v>
      </c>
      <c r="F516" s="3" t="s">
        <v>5142</v>
      </c>
    </row>
    <row r="517" spans="2:6" x14ac:dyDescent="0.25">
      <c r="B517" s="4"/>
      <c r="C517" s="3"/>
      <c r="E517" s="4" t="s">
        <v>5143</v>
      </c>
      <c r="F517" s="3" t="s">
        <v>5144</v>
      </c>
    </row>
    <row r="518" spans="2:6" x14ac:dyDescent="0.25">
      <c r="B518" s="4"/>
      <c r="C518" s="3"/>
      <c r="E518" s="4" t="s">
        <v>5145</v>
      </c>
      <c r="F518" s="3" t="s">
        <v>5146</v>
      </c>
    </row>
    <row r="519" spans="2:6" x14ac:dyDescent="0.25">
      <c r="B519" s="4"/>
      <c r="C519" s="3"/>
      <c r="E519" s="4" t="s">
        <v>5147</v>
      </c>
      <c r="F519" s="3" t="s">
        <v>5148</v>
      </c>
    </row>
    <row r="520" spans="2:6" x14ac:dyDescent="0.25">
      <c r="B520" s="4"/>
      <c r="C520" s="3"/>
      <c r="E520" s="4" t="s">
        <v>5149</v>
      </c>
      <c r="F520" s="3" t="s">
        <v>5150</v>
      </c>
    </row>
    <row r="521" spans="2:6" x14ac:dyDescent="0.25">
      <c r="B521" s="4"/>
      <c r="C521" s="3"/>
      <c r="E521" s="4" t="s">
        <v>5151</v>
      </c>
      <c r="F521" s="3" t="s">
        <v>5152</v>
      </c>
    </row>
    <row r="522" spans="2:6" x14ac:dyDescent="0.25">
      <c r="B522" s="4"/>
      <c r="C522" s="3"/>
      <c r="E522" s="4" t="s">
        <v>5153</v>
      </c>
      <c r="F522" s="3" t="s">
        <v>5154</v>
      </c>
    </row>
    <row r="523" spans="2:6" x14ac:dyDescent="0.25">
      <c r="B523" s="4"/>
      <c r="C523" s="3"/>
      <c r="E523" s="4" t="s">
        <v>5155</v>
      </c>
      <c r="F523" s="3" t="s">
        <v>5156</v>
      </c>
    </row>
    <row r="524" spans="2:6" x14ac:dyDescent="0.25">
      <c r="B524" s="4"/>
      <c r="C524" s="3"/>
      <c r="E524" s="4" t="s">
        <v>5157</v>
      </c>
      <c r="F524" s="3" t="s">
        <v>5158</v>
      </c>
    </row>
    <row r="525" spans="2:6" x14ac:dyDescent="0.25">
      <c r="B525" s="4"/>
      <c r="C525" s="3"/>
      <c r="E525" s="4" t="s">
        <v>5159</v>
      </c>
      <c r="F525" s="3" t="s">
        <v>5160</v>
      </c>
    </row>
    <row r="526" spans="2:6" x14ac:dyDescent="0.25">
      <c r="B526" s="4"/>
      <c r="C526" s="3"/>
      <c r="E526" s="4" t="s">
        <v>5161</v>
      </c>
      <c r="F526" s="3" t="s">
        <v>5162</v>
      </c>
    </row>
    <row r="527" spans="2:6" x14ac:dyDescent="0.25">
      <c r="B527" s="4"/>
      <c r="C527" s="3"/>
      <c r="E527" s="4" t="s">
        <v>5163</v>
      </c>
      <c r="F527" s="3" t="s">
        <v>5164</v>
      </c>
    </row>
    <row r="528" spans="2:6" x14ac:dyDescent="0.25">
      <c r="B528" s="4"/>
      <c r="C528" s="3"/>
      <c r="E528" s="4" t="s">
        <v>5165</v>
      </c>
      <c r="F528" s="3" t="s">
        <v>5166</v>
      </c>
    </row>
    <row r="529" spans="2:6" x14ac:dyDescent="0.25">
      <c r="B529" s="4"/>
      <c r="C529" s="3"/>
      <c r="E529" s="4" t="s">
        <v>5167</v>
      </c>
      <c r="F529" s="3" t="s">
        <v>5168</v>
      </c>
    </row>
    <row r="530" spans="2:6" x14ac:dyDescent="0.25">
      <c r="B530" s="4"/>
      <c r="C530" s="3"/>
      <c r="E530" s="4" t="s">
        <v>5169</v>
      </c>
      <c r="F530" s="3" t="s">
        <v>5170</v>
      </c>
    </row>
    <row r="531" spans="2:6" x14ac:dyDescent="0.25">
      <c r="B531" s="4"/>
      <c r="C531" s="3"/>
      <c r="E531" s="4" t="s">
        <v>5171</v>
      </c>
      <c r="F531" s="3" t="s">
        <v>5172</v>
      </c>
    </row>
    <row r="532" spans="2:6" x14ac:dyDescent="0.25">
      <c r="B532" s="4"/>
      <c r="C532" s="3"/>
      <c r="E532" s="4" t="s">
        <v>5173</v>
      </c>
      <c r="F532" s="3" t="s">
        <v>5174</v>
      </c>
    </row>
    <row r="533" spans="2:6" x14ac:dyDescent="0.25">
      <c r="B533" s="4"/>
      <c r="C533" s="3"/>
      <c r="E533" s="4" t="s">
        <v>5175</v>
      </c>
      <c r="F533" s="3" t="s">
        <v>5176</v>
      </c>
    </row>
    <row r="534" spans="2:6" x14ac:dyDescent="0.25">
      <c r="B534" s="4"/>
      <c r="C534" s="3"/>
      <c r="E534" s="4" t="s">
        <v>5177</v>
      </c>
      <c r="F534" s="3" t="s">
        <v>5178</v>
      </c>
    </row>
    <row r="535" spans="2:6" x14ac:dyDescent="0.25">
      <c r="B535" s="4"/>
      <c r="C535" s="3"/>
      <c r="E535" s="4" t="s">
        <v>5179</v>
      </c>
      <c r="F535" s="3" t="s">
        <v>5180</v>
      </c>
    </row>
    <row r="536" spans="2:6" x14ac:dyDescent="0.25">
      <c r="B536" s="4"/>
      <c r="C536" s="3"/>
      <c r="E536" s="4" t="s">
        <v>5181</v>
      </c>
      <c r="F536" s="3" t="s">
        <v>5182</v>
      </c>
    </row>
    <row r="537" spans="2:6" x14ac:dyDescent="0.25">
      <c r="B537" s="4"/>
      <c r="C537" s="3"/>
      <c r="E537" s="4" t="s">
        <v>5183</v>
      </c>
      <c r="F537" s="3" t="s">
        <v>5184</v>
      </c>
    </row>
    <row r="538" spans="2:6" x14ac:dyDescent="0.25">
      <c r="B538" s="4"/>
      <c r="C538" s="3"/>
      <c r="E538" s="4" t="s">
        <v>5185</v>
      </c>
      <c r="F538" s="3" t="s">
        <v>5186</v>
      </c>
    </row>
    <row r="539" spans="2:6" x14ac:dyDescent="0.25">
      <c r="B539" s="4"/>
      <c r="C539" s="3"/>
      <c r="E539" s="4" t="s">
        <v>5187</v>
      </c>
      <c r="F539" s="3" t="s">
        <v>5188</v>
      </c>
    </row>
    <row r="540" spans="2:6" x14ac:dyDescent="0.25">
      <c r="B540" s="4"/>
      <c r="C540" s="3"/>
      <c r="E540" s="4" t="s">
        <v>5189</v>
      </c>
      <c r="F540" s="3" t="s">
        <v>5190</v>
      </c>
    </row>
    <row r="541" spans="2:6" x14ac:dyDescent="0.25">
      <c r="B541" s="4"/>
      <c r="C541" s="3"/>
      <c r="E541" s="4" t="s">
        <v>5191</v>
      </c>
      <c r="F541" s="3" t="s">
        <v>5192</v>
      </c>
    </row>
    <row r="542" spans="2:6" x14ac:dyDescent="0.25">
      <c r="B542" s="4"/>
      <c r="C542" s="3"/>
      <c r="E542" s="4" t="s">
        <v>5193</v>
      </c>
      <c r="F542" s="3" t="s">
        <v>5194</v>
      </c>
    </row>
    <row r="543" spans="2:6" x14ac:dyDescent="0.25">
      <c r="B543" s="4"/>
      <c r="C543" s="3"/>
      <c r="E543" s="4" t="s">
        <v>5195</v>
      </c>
      <c r="F543" s="3" t="s">
        <v>5196</v>
      </c>
    </row>
    <row r="544" spans="2:6" x14ac:dyDescent="0.25">
      <c r="B544" s="4"/>
      <c r="C544" s="3"/>
      <c r="E544" s="4" t="s">
        <v>5197</v>
      </c>
      <c r="F544" s="3" t="s">
        <v>5198</v>
      </c>
    </row>
    <row r="545" spans="2:6" x14ac:dyDescent="0.25">
      <c r="B545" s="4"/>
      <c r="C545" s="3"/>
      <c r="E545" s="4" t="s">
        <v>5199</v>
      </c>
      <c r="F545" s="3" t="s">
        <v>5200</v>
      </c>
    </row>
    <row r="546" spans="2:6" x14ac:dyDescent="0.25">
      <c r="B546" s="4"/>
      <c r="C546" s="3"/>
      <c r="E546" s="4" t="s">
        <v>5201</v>
      </c>
      <c r="F546" s="3" t="s">
        <v>5202</v>
      </c>
    </row>
    <row r="547" spans="2:6" x14ac:dyDescent="0.25">
      <c r="B547" s="4"/>
      <c r="C547" s="3"/>
      <c r="E547" s="4" t="s">
        <v>5203</v>
      </c>
      <c r="F547" s="3" t="s">
        <v>5204</v>
      </c>
    </row>
    <row r="548" spans="2:6" x14ac:dyDescent="0.25">
      <c r="B548" s="4"/>
      <c r="C548" s="3"/>
      <c r="E548" s="4" t="s">
        <v>5205</v>
      </c>
      <c r="F548" s="3" t="s">
        <v>5206</v>
      </c>
    </row>
    <row r="549" spans="2:6" x14ac:dyDescent="0.25">
      <c r="B549" s="4"/>
      <c r="C549" s="3"/>
      <c r="E549" s="4" t="s">
        <v>5207</v>
      </c>
      <c r="F549" s="3" t="s">
        <v>5208</v>
      </c>
    </row>
    <row r="550" spans="2:6" x14ac:dyDescent="0.25">
      <c r="B550" s="4"/>
      <c r="C550" s="3"/>
      <c r="E550" s="4" t="s">
        <v>5209</v>
      </c>
      <c r="F550" s="3" t="s">
        <v>5210</v>
      </c>
    </row>
    <row r="551" spans="2:6" x14ac:dyDescent="0.25">
      <c r="B551" s="4"/>
      <c r="C551" s="3"/>
      <c r="E551" s="4" t="s">
        <v>5211</v>
      </c>
      <c r="F551" s="3" t="s">
        <v>5212</v>
      </c>
    </row>
    <row r="552" spans="2:6" x14ac:dyDescent="0.25">
      <c r="B552" s="4"/>
      <c r="C552" s="3"/>
      <c r="E552" s="4" t="s">
        <v>5213</v>
      </c>
      <c r="F552" s="3" t="s">
        <v>5214</v>
      </c>
    </row>
    <row r="553" spans="2:6" x14ac:dyDescent="0.25">
      <c r="B553" s="4"/>
      <c r="C553" s="3"/>
      <c r="E553" s="4" t="s">
        <v>5215</v>
      </c>
      <c r="F553" s="3" t="s">
        <v>5216</v>
      </c>
    </row>
    <row r="554" spans="2:6" x14ac:dyDescent="0.25">
      <c r="B554" s="4"/>
      <c r="C554" s="3"/>
      <c r="E554" s="4" t="s">
        <v>5217</v>
      </c>
      <c r="F554" s="3" t="s">
        <v>5218</v>
      </c>
    </row>
    <row r="555" spans="2:6" x14ac:dyDescent="0.25">
      <c r="B555" s="4"/>
      <c r="C555" s="3"/>
      <c r="E555" s="4" t="s">
        <v>5219</v>
      </c>
      <c r="F555" s="3" t="s">
        <v>5220</v>
      </c>
    </row>
    <row r="556" spans="2:6" x14ac:dyDescent="0.25">
      <c r="B556" s="4"/>
      <c r="C556" s="3"/>
      <c r="E556" s="4" t="s">
        <v>5221</v>
      </c>
      <c r="F556" s="3" t="s">
        <v>5222</v>
      </c>
    </row>
    <row r="557" spans="2:6" x14ac:dyDescent="0.25">
      <c r="B557" s="4"/>
      <c r="C557" s="3"/>
      <c r="E557" s="4" t="s">
        <v>5223</v>
      </c>
      <c r="F557" s="3" t="s">
        <v>5224</v>
      </c>
    </row>
    <row r="558" spans="2:6" x14ac:dyDescent="0.25">
      <c r="B558" s="4"/>
      <c r="C558" s="3"/>
      <c r="E558" s="4" t="s">
        <v>5225</v>
      </c>
      <c r="F558" s="3" t="s">
        <v>5226</v>
      </c>
    </row>
    <row r="559" spans="2:6" x14ac:dyDescent="0.25">
      <c r="B559" s="4"/>
      <c r="C559" s="3"/>
      <c r="E559" s="4" t="s">
        <v>5227</v>
      </c>
      <c r="F559" s="3" t="s">
        <v>5228</v>
      </c>
    </row>
    <row r="560" spans="2:6" x14ac:dyDescent="0.25">
      <c r="B560" s="4"/>
      <c r="C560" s="3"/>
      <c r="E560" s="4" t="s">
        <v>5229</v>
      </c>
      <c r="F560" s="3" t="s">
        <v>5230</v>
      </c>
    </row>
    <row r="561" spans="2:6" x14ac:dyDescent="0.25">
      <c r="B561" s="4"/>
      <c r="C561" s="3"/>
      <c r="E561" s="4" t="s">
        <v>5231</v>
      </c>
      <c r="F561" s="3" t="s">
        <v>5232</v>
      </c>
    </row>
    <row r="562" spans="2:6" x14ac:dyDescent="0.25">
      <c r="B562" s="4"/>
      <c r="C562" s="3"/>
      <c r="E562" s="4" t="s">
        <v>5233</v>
      </c>
      <c r="F562" s="3" t="s">
        <v>5234</v>
      </c>
    </row>
    <row r="563" spans="2:6" x14ac:dyDescent="0.25">
      <c r="B563" s="4"/>
      <c r="C563" s="3"/>
      <c r="E563" s="4" t="s">
        <v>5235</v>
      </c>
      <c r="F563" s="3" t="s">
        <v>5236</v>
      </c>
    </row>
    <row r="564" spans="2:6" x14ac:dyDescent="0.25">
      <c r="B564" s="4"/>
      <c r="C564" s="3"/>
      <c r="E564" s="4" t="s">
        <v>5237</v>
      </c>
      <c r="F564" s="3" t="s">
        <v>5238</v>
      </c>
    </row>
    <row r="565" spans="2:6" x14ac:dyDescent="0.25">
      <c r="B565" s="4"/>
      <c r="C565" s="3"/>
      <c r="E565" s="4" t="s">
        <v>5239</v>
      </c>
      <c r="F565" s="3" t="s">
        <v>5240</v>
      </c>
    </row>
    <row r="566" spans="2:6" x14ac:dyDescent="0.25">
      <c r="B566" s="4"/>
      <c r="C566" s="3"/>
      <c r="E566" s="4" t="s">
        <v>5241</v>
      </c>
      <c r="F566" s="3" t="s">
        <v>5242</v>
      </c>
    </row>
    <row r="567" spans="2:6" x14ac:dyDescent="0.25">
      <c r="B567" s="4"/>
      <c r="C567" s="3"/>
      <c r="E567" s="4" t="s">
        <v>5243</v>
      </c>
      <c r="F567" s="3" t="s">
        <v>5244</v>
      </c>
    </row>
    <row r="568" spans="2:6" x14ac:dyDescent="0.25">
      <c r="B568" s="4"/>
      <c r="C568" s="3"/>
      <c r="E568" s="4" t="s">
        <v>5245</v>
      </c>
      <c r="F568" s="3" t="s">
        <v>5246</v>
      </c>
    </row>
    <row r="569" spans="2:6" x14ac:dyDescent="0.25">
      <c r="B569" s="4"/>
      <c r="C569" s="3"/>
      <c r="E569" s="4" t="s">
        <v>5247</v>
      </c>
      <c r="F569" s="3" t="s">
        <v>5248</v>
      </c>
    </row>
    <row r="570" spans="2:6" x14ac:dyDescent="0.25">
      <c r="B570" s="4"/>
      <c r="C570" s="3"/>
      <c r="E570" s="4" t="s">
        <v>5249</v>
      </c>
      <c r="F570" s="3" t="s">
        <v>5250</v>
      </c>
    </row>
    <row r="571" spans="2:6" x14ac:dyDescent="0.25">
      <c r="B571" s="4"/>
      <c r="C571" s="3"/>
      <c r="E571" s="4" t="s">
        <v>5251</v>
      </c>
      <c r="F571" s="3" t="s">
        <v>5252</v>
      </c>
    </row>
    <row r="572" spans="2:6" x14ac:dyDescent="0.25">
      <c r="B572" s="4"/>
      <c r="C572" s="3"/>
      <c r="E572" s="4" t="s">
        <v>5253</v>
      </c>
      <c r="F572" s="3" t="s">
        <v>5254</v>
      </c>
    </row>
    <row r="573" spans="2:6" x14ac:dyDescent="0.25">
      <c r="B573" s="4"/>
      <c r="C573" s="3"/>
      <c r="E573" s="4" t="s">
        <v>5255</v>
      </c>
      <c r="F573" s="3" t="s">
        <v>5256</v>
      </c>
    </row>
    <row r="574" spans="2:6" x14ac:dyDescent="0.25">
      <c r="B574" s="4"/>
      <c r="C574" s="3"/>
      <c r="E574" s="4" t="s">
        <v>5257</v>
      </c>
      <c r="F574" s="3" t="s">
        <v>5258</v>
      </c>
    </row>
    <row r="575" spans="2:6" x14ac:dyDescent="0.25">
      <c r="B575" s="4"/>
      <c r="C575" s="3"/>
      <c r="E575" s="4" t="s">
        <v>5259</v>
      </c>
      <c r="F575" s="3" t="s">
        <v>5260</v>
      </c>
    </row>
    <row r="576" spans="2:6" x14ac:dyDescent="0.25">
      <c r="B576" s="4"/>
      <c r="C576" s="3"/>
      <c r="E576" s="4" t="s">
        <v>5261</v>
      </c>
      <c r="F576" s="3" t="s">
        <v>5262</v>
      </c>
    </row>
    <row r="577" spans="2:6" x14ac:dyDescent="0.25">
      <c r="B577" s="4"/>
      <c r="C577" s="3"/>
      <c r="E577" s="4" t="s">
        <v>5263</v>
      </c>
      <c r="F577" s="3" t="s">
        <v>5264</v>
      </c>
    </row>
    <row r="578" spans="2:6" x14ac:dyDescent="0.25">
      <c r="B578" s="4"/>
      <c r="C578" s="3"/>
      <c r="E578" s="4" t="s">
        <v>5265</v>
      </c>
      <c r="F578" s="3" t="s">
        <v>5266</v>
      </c>
    </row>
    <row r="579" spans="2:6" x14ac:dyDescent="0.25">
      <c r="B579" s="4"/>
      <c r="C579" s="3"/>
      <c r="E579" s="4" t="s">
        <v>5267</v>
      </c>
      <c r="F579" s="3" t="s">
        <v>5268</v>
      </c>
    </row>
    <row r="580" spans="2:6" x14ac:dyDescent="0.25">
      <c r="B580" s="4"/>
      <c r="C580" s="3"/>
      <c r="E580" s="4" t="s">
        <v>5269</v>
      </c>
      <c r="F580" s="3" t="s">
        <v>5270</v>
      </c>
    </row>
    <row r="581" spans="2:6" x14ac:dyDescent="0.25">
      <c r="B581" s="4"/>
      <c r="C581" s="3"/>
      <c r="E581" s="4" t="s">
        <v>5271</v>
      </c>
      <c r="F581" s="3" t="s">
        <v>5272</v>
      </c>
    </row>
    <row r="582" spans="2:6" x14ac:dyDescent="0.25">
      <c r="B582" s="4"/>
      <c r="C582" s="3"/>
      <c r="E582" s="4" t="s">
        <v>5273</v>
      </c>
      <c r="F582" s="3" t="s">
        <v>5274</v>
      </c>
    </row>
    <row r="583" spans="2:6" x14ac:dyDescent="0.25">
      <c r="B583" s="4"/>
      <c r="C583" s="3"/>
      <c r="E583" s="4" t="s">
        <v>5275</v>
      </c>
      <c r="F583" s="3" t="s">
        <v>5276</v>
      </c>
    </row>
    <row r="584" spans="2:6" x14ac:dyDescent="0.25">
      <c r="B584" s="4"/>
      <c r="C584" s="3"/>
      <c r="E584" s="4" t="s">
        <v>5277</v>
      </c>
      <c r="F584" s="3" t="s">
        <v>5278</v>
      </c>
    </row>
    <row r="585" spans="2:6" x14ac:dyDescent="0.25">
      <c r="B585" s="4"/>
      <c r="C585" s="3"/>
      <c r="E585" s="4" t="s">
        <v>5279</v>
      </c>
      <c r="F585" s="3" t="s">
        <v>5280</v>
      </c>
    </row>
    <row r="586" spans="2:6" x14ac:dyDescent="0.25">
      <c r="B586" s="4"/>
      <c r="C586" s="3"/>
      <c r="E586" s="4" t="s">
        <v>5281</v>
      </c>
      <c r="F586" s="3" t="s">
        <v>5282</v>
      </c>
    </row>
    <row r="587" spans="2:6" x14ac:dyDescent="0.25">
      <c r="B587" s="4"/>
      <c r="C587" s="3"/>
      <c r="E587" s="4" t="s">
        <v>5283</v>
      </c>
      <c r="F587" s="3" t="s">
        <v>5284</v>
      </c>
    </row>
    <row r="588" spans="2:6" x14ac:dyDescent="0.25">
      <c r="B588" s="4"/>
      <c r="C588" s="3"/>
      <c r="E588" s="4" t="s">
        <v>5285</v>
      </c>
      <c r="F588" s="3" t="s">
        <v>5286</v>
      </c>
    </row>
    <row r="589" spans="2:6" x14ac:dyDescent="0.25">
      <c r="B589" s="4"/>
      <c r="C589" s="3"/>
      <c r="E589" s="4" t="s">
        <v>5287</v>
      </c>
      <c r="F589" s="3" t="s">
        <v>5288</v>
      </c>
    </row>
    <row r="590" spans="2:6" x14ac:dyDescent="0.25">
      <c r="B590" s="4"/>
      <c r="C590" s="3"/>
      <c r="E590" s="4" t="s">
        <v>5289</v>
      </c>
      <c r="F590" s="3" t="s">
        <v>5290</v>
      </c>
    </row>
    <row r="591" spans="2:6" x14ac:dyDescent="0.25">
      <c r="B591" s="4"/>
      <c r="C591" s="3"/>
      <c r="E591" s="4" t="s">
        <v>5291</v>
      </c>
      <c r="F591" s="3" t="s">
        <v>5292</v>
      </c>
    </row>
    <row r="592" spans="2:6" x14ac:dyDescent="0.25">
      <c r="B592" s="4"/>
      <c r="C592" s="3"/>
      <c r="E592" s="4" t="s">
        <v>5293</v>
      </c>
      <c r="F592" s="3" t="s">
        <v>5294</v>
      </c>
    </row>
    <row r="593" spans="2:6" x14ac:dyDescent="0.25">
      <c r="B593" s="4"/>
      <c r="C593" s="3"/>
      <c r="E593" s="4" t="s">
        <v>5295</v>
      </c>
      <c r="F593" s="3" t="s">
        <v>5296</v>
      </c>
    </row>
    <row r="594" spans="2:6" x14ac:dyDescent="0.25">
      <c r="B594" s="4"/>
      <c r="C594" s="3"/>
      <c r="E594" s="4" t="s">
        <v>5297</v>
      </c>
      <c r="F594" s="3" t="s">
        <v>5298</v>
      </c>
    </row>
    <row r="595" spans="2:6" x14ac:dyDescent="0.25">
      <c r="B595" s="4"/>
      <c r="C595" s="3"/>
      <c r="E595" s="4" t="s">
        <v>5299</v>
      </c>
      <c r="F595" s="3" t="s">
        <v>5300</v>
      </c>
    </row>
    <row r="596" spans="2:6" x14ac:dyDescent="0.25">
      <c r="B596" s="4"/>
      <c r="C596" s="3"/>
      <c r="E596" s="4" t="s">
        <v>5301</v>
      </c>
      <c r="F596" s="3" t="s">
        <v>5302</v>
      </c>
    </row>
    <row r="597" spans="2:6" x14ac:dyDescent="0.25">
      <c r="B597" s="4"/>
      <c r="C597" s="3"/>
      <c r="E597" s="4" t="s">
        <v>5303</v>
      </c>
      <c r="F597" s="3" t="s">
        <v>5304</v>
      </c>
    </row>
    <row r="598" spans="2:6" x14ac:dyDescent="0.25">
      <c r="B598" s="4"/>
      <c r="C598" s="3"/>
      <c r="E598" s="4" t="s">
        <v>5305</v>
      </c>
      <c r="F598" s="3" t="s">
        <v>5306</v>
      </c>
    </row>
    <row r="599" spans="2:6" x14ac:dyDescent="0.25">
      <c r="B599" s="4"/>
      <c r="C599" s="3"/>
      <c r="E599" s="4" t="s">
        <v>5307</v>
      </c>
      <c r="F599" s="3" t="s">
        <v>5308</v>
      </c>
    </row>
    <row r="600" spans="2:6" x14ac:dyDescent="0.25">
      <c r="B600" s="4"/>
      <c r="C600" s="3"/>
      <c r="E600" s="4" t="s">
        <v>5309</v>
      </c>
      <c r="F600" s="3" t="s">
        <v>5310</v>
      </c>
    </row>
    <row r="601" spans="2:6" x14ac:dyDescent="0.25">
      <c r="B601" s="4"/>
      <c r="C601" s="3"/>
      <c r="E601" s="4" t="s">
        <v>5311</v>
      </c>
      <c r="F601" s="3" t="s">
        <v>5312</v>
      </c>
    </row>
    <row r="602" spans="2:6" x14ac:dyDescent="0.25">
      <c r="B602" s="4"/>
      <c r="C602" s="3"/>
      <c r="E602" s="4" t="s">
        <v>5313</v>
      </c>
      <c r="F602" s="3" t="s">
        <v>5314</v>
      </c>
    </row>
    <row r="603" spans="2:6" x14ac:dyDescent="0.25">
      <c r="B603" s="4"/>
      <c r="C603" s="3"/>
      <c r="E603" s="4" t="s">
        <v>5315</v>
      </c>
      <c r="F603" s="3" t="s">
        <v>5316</v>
      </c>
    </row>
    <row r="604" spans="2:6" x14ac:dyDescent="0.25">
      <c r="B604" s="4"/>
      <c r="C604" s="3"/>
      <c r="E604" s="4" t="s">
        <v>5317</v>
      </c>
      <c r="F604" s="3" t="s">
        <v>5318</v>
      </c>
    </row>
    <row r="605" spans="2:6" x14ac:dyDescent="0.25">
      <c r="B605" s="4"/>
      <c r="C605" s="3"/>
      <c r="E605" s="4" t="s">
        <v>5319</v>
      </c>
      <c r="F605" s="3" t="s">
        <v>5320</v>
      </c>
    </row>
    <row r="606" spans="2:6" x14ac:dyDescent="0.25">
      <c r="B606" s="4"/>
      <c r="C606" s="3"/>
      <c r="E606" s="4" t="s">
        <v>5321</v>
      </c>
      <c r="F606" s="3" t="s">
        <v>5322</v>
      </c>
    </row>
    <row r="607" spans="2:6" x14ac:dyDescent="0.25">
      <c r="B607" s="4"/>
      <c r="C607" s="3"/>
      <c r="E607" s="4" t="s">
        <v>5323</v>
      </c>
      <c r="F607" s="3" t="s">
        <v>5324</v>
      </c>
    </row>
    <row r="608" spans="2:6" x14ac:dyDescent="0.25">
      <c r="B608" s="4"/>
      <c r="C608" s="3"/>
      <c r="E608" s="4" t="s">
        <v>5325</v>
      </c>
      <c r="F608" s="3" t="s">
        <v>5326</v>
      </c>
    </row>
    <row r="609" spans="2:6" x14ac:dyDescent="0.25">
      <c r="B609" s="4"/>
      <c r="C609" s="3"/>
      <c r="E609" s="4" t="s">
        <v>5327</v>
      </c>
      <c r="F609" s="3" t="s">
        <v>5328</v>
      </c>
    </row>
    <row r="610" spans="2:6" x14ac:dyDescent="0.25">
      <c r="B610" s="4"/>
      <c r="C610" s="3"/>
      <c r="E610" s="4" t="s">
        <v>5329</v>
      </c>
      <c r="F610" s="3" t="s">
        <v>5330</v>
      </c>
    </row>
    <row r="611" spans="2:6" x14ac:dyDescent="0.25">
      <c r="B611" s="4"/>
      <c r="C611" s="3"/>
      <c r="E611" s="4" t="s">
        <v>5331</v>
      </c>
      <c r="F611" s="3" t="s">
        <v>5332</v>
      </c>
    </row>
    <row r="612" spans="2:6" x14ac:dyDescent="0.25">
      <c r="B612" s="4"/>
      <c r="C612" s="3"/>
      <c r="E612" s="4" t="s">
        <v>5333</v>
      </c>
      <c r="F612" s="3" t="s">
        <v>5334</v>
      </c>
    </row>
    <row r="613" spans="2:6" x14ac:dyDescent="0.25">
      <c r="B613" s="4"/>
      <c r="C613" s="3"/>
      <c r="E613" s="4" t="s">
        <v>5335</v>
      </c>
      <c r="F613" s="3" t="s">
        <v>5336</v>
      </c>
    </row>
    <row r="614" spans="2:6" x14ac:dyDescent="0.25">
      <c r="B614" s="4"/>
      <c r="C614" s="3"/>
      <c r="E614" s="4" t="s">
        <v>5337</v>
      </c>
      <c r="F614" s="3" t="s">
        <v>5338</v>
      </c>
    </row>
    <row r="615" spans="2:6" x14ac:dyDescent="0.25">
      <c r="B615" s="4"/>
      <c r="C615" s="3"/>
      <c r="E615" s="4" t="s">
        <v>5339</v>
      </c>
      <c r="F615" s="3" t="s">
        <v>5340</v>
      </c>
    </row>
    <row r="616" spans="2:6" x14ac:dyDescent="0.25">
      <c r="B616" s="4"/>
      <c r="C616" s="3"/>
      <c r="E616" s="4" t="s">
        <v>5341</v>
      </c>
      <c r="F616" s="3" t="s">
        <v>5342</v>
      </c>
    </row>
    <row r="617" spans="2:6" x14ac:dyDescent="0.25">
      <c r="B617" s="4"/>
      <c r="C617" s="3"/>
      <c r="E617" s="4" t="s">
        <v>5343</v>
      </c>
      <c r="F617" s="3" t="s">
        <v>5344</v>
      </c>
    </row>
    <row r="618" spans="2:6" x14ac:dyDescent="0.25">
      <c r="B618" s="4"/>
      <c r="C618" s="3"/>
      <c r="E618" s="4" t="s">
        <v>5345</v>
      </c>
      <c r="F618" s="3" t="s">
        <v>5346</v>
      </c>
    </row>
    <row r="619" spans="2:6" x14ac:dyDescent="0.25">
      <c r="B619" s="4"/>
      <c r="C619" s="3"/>
      <c r="E619" s="4" t="s">
        <v>5347</v>
      </c>
      <c r="F619" s="3" t="s">
        <v>5348</v>
      </c>
    </row>
    <row r="620" spans="2:6" x14ac:dyDescent="0.25">
      <c r="B620" s="4"/>
      <c r="C620" s="3"/>
      <c r="E620" s="4" t="s">
        <v>5349</v>
      </c>
      <c r="F620" s="3" t="s">
        <v>5350</v>
      </c>
    </row>
    <row r="621" spans="2:6" x14ac:dyDescent="0.25">
      <c r="B621" s="4"/>
      <c r="C621" s="3"/>
      <c r="E621" s="4" t="s">
        <v>5351</v>
      </c>
      <c r="F621" s="3" t="s">
        <v>5352</v>
      </c>
    </row>
    <row r="622" spans="2:6" x14ac:dyDescent="0.25">
      <c r="B622" s="4"/>
      <c r="C622" s="3"/>
      <c r="E622" s="4" t="s">
        <v>5353</v>
      </c>
      <c r="F622" s="3" t="s">
        <v>5354</v>
      </c>
    </row>
    <row r="623" spans="2:6" x14ac:dyDescent="0.25">
      <c r="B623" s="4"/>
      <c r="C623" s="3"/>
      <c r="E623" s="4" t="s">
        <v>5355</v>
      </c>
      <c r="F623" s="3" t="s">
        <v>5356</v>
      </c>
    </row>
    <row r="624" spans="2:6" x14ac:dyDescent="0.25">
      <c r="B624" s="4"/>
      <c r="C624" s="3"/>
      <c r="E624" s="4" t="s">
        <v>5357</v>
      </c>
      <c r="F624" s="3" t="s">
        <v>5358</v>
      </c>
    </row>
    <row r="625" spans="2:6" x14ac:dyDescent="0.25">
      <c r="B625" s="4"/>
      <c r="C625" s="3"/>
      <c r="E625" s="4" t="s">
        <v>5359</v>
      </c>
      <c r="F625" s="3" t="s">
        <v>5360</v>
      </c>
    </row>
    <row r="626" spans="2:6" x14ac:dyDescent="0.25">
      <c r="B626" s="4"/>
      <c r="C626" s="3"/>
      <c r="E626" s="4" t="s">
        <v>5361</v>
      </c>
      <c r="F626" s="3" t="s">
        <v>5362</v>
      </c>
    </row>
    <row r="627" spans="2:6" x14ac:dyDescent="0.25">
      <c r="B627" s="4"/>
      <c r="C627" s="3"/>
      <c r="E627" s="4" t="s">
        <v>5363</v>
      </c>
      <c r="F627" s="3" t="s">
        <v>5364</v>
      </c>
    </row>
    <row r="628" spans="2:6" x14ac:dyDescent="0.25">
      <c r="B628" s="4"/>
      <c r="C628" s="3"/>
      <c r="E628" s="4" t="s">
        <v>5365</v>
      </c>
      <c r="F628" s="3" t="s">
        <v>5366</v>
      </c>
    </row>
    <row r="629" spans="2:6" x14ac:dyDescent="0.25">
      <c r="B629" s="4"/>
      <c r="C629" s="3"/>
      <c r="E629" s="4" t="s">
        <v>5367</v>
      </c>
      <c r="F629" s="3" t="s">
        <v>5368</v>
      </c>
    </row>
    <row r="630" spans="2:6" x14ac:dyDescent="0.25">
      <c r="B630" s="4"/>
      <c r="C630" s="3"/>
      <c r="E630" s="4" t="s">
        <v>5369</v>
      </c>
      <c r="F630" s="3" t="s">
        <v>5370</v>
      </c>
    </row>
    <row r="631" spans="2:6" x14ac:dyDescent="0.25">
      <c r="B631" s="4"/>
      <c r="C631" s="3"/>
      <c r="E631" s="4" t="s">
        <v>5371</v>
      </c>
      <c r="F631" s="3" t="s">
        <v>5372</v>
      </c>
    </row>
    <row r="632" spans="2:6" x14ac:dyDescent="0.25">
      <c r="B632" s="4"/>
      <c r="C632" s="3"/>
      <c r="E632" s="4" t="s">
        <v>5373</v>
      </c>
      <c r="F632" s="3" t="s">
        <v>5374</v>
      </c>
    </row>
    <row r="633" spans="2:6" x14ac:dyDescent="0.25">
      <c r="B633" s="4"/>
      <c r="C633" s="3"/>
      <c r="E633" s="4" t="s">
        <v>5375</v>
      </c>
      <c r="F633" s="3" t="s">
        <v>5376</v>
      </c>
    </row>
    <row r="634" spans="2:6" x14ac:dyDescent="0.25">
      <c r="B634" s="4"/>
      <c r="C634" s="3"/>
      <c r="E634" s="4" t="s">
        <v>5377</v>
      </c>
      <c r="F634" s="3" t="s">
        <v>5378</v>
      </c>
    </row>
    <row r="635" spans="2:6" x14ac:dyDescent="0.25">
      <c r="B635" s="4"/>
      <c r="C635" s="3"/>
      <c r="E635" s="4" t="s">
        <v>5379</v>
      </c>
      <c r="F635" s="3" t="s">
        <v>5380</v>
      </c>
    </row>
    <row r="636" spans="2:6" x14ac:dyDescent="0.25">
      <c r="B636" s="4"/>
      <c r="C636" s="3"/>
      <c r="E636" s="4" t="s">
        <v>5381</v>
      </c>
      <c r="F636" s="3" t="s">
        <v>5382</v>
      </c>
    </row>
    <row r="637" spans="2:6" x14ac:dyDescent="0.25">
      <c r="B637" s="4"/>
      <c r="C637" s="3"/>
      <c r="E637" s="4" t="s">
        <v>5383</v>
      </c>
      <c r="F637" s="3" t="s">
        <v>5384</v>
      </c>
    </row>
    <row r="638" spans="2:6" x14ac:dyDescent="0.25">
      <c r="B638" s="4"/>
      <c r="C638" s="3"/>
      <c r="E638" s="4" t="s">
        <v>5385</v>
      </c>
      <c r="F638" s="3" t="s">
        <v>5386</v>
      </c>
    </row>
    <row r="639" spans="2:6" x14ac:dyDescent="0.25">
      <c r="B639" s="4"/>
      <c r="C639" s="3"/>
      <c r="E639" s="4" t="s">
        <v>5387</v>
      </c>
      <c r="F639" s="3" t="s">
        <v>5388</v>
      </c>
    </row>
    <row r="640" spans="2:6" x14ac:dyDescent="0.25">
      <c r="B640" s="4"/>
      <c r="C640" s="3"/>
      <c r="E640" s="4" t="s">
        <v>5389</v>
      </c>
      <c r="F640" s="3" t="s">
        <v>5390</v>
      </c>
    </row>
    <row r="641" spans="2:6" x14ac:dyDescent="0.25">
      <c r="B641" s="4"/>
      <c r="C641" s="3"/>
      <c r="E641" s="4" t="s">
        <v>5391</v>
      </c>
      <c r="F641" s="3" t="s">
        <v>5392</v>
      </c>
    </row>
    <row r="642" spans="2:6" x14ac:dyDescent="0.25">
      <c r="B642" s="4"/>
      <c r="C642" s="3"/>
      <c r="E642" s="4" t="s">
        <v>5393</v>
      </c>
      <c r="F642" s="3" t="s">
        <v>5394</v>
      </c>
    </row>
    <row r="643" spans="2:6" x14ac:dyDescent="0.25">
      <c r="B643" s="4"/>
      <c r="C643" s="3"/>
      <c r="E643" s="4" t="s">
        <v>5395</v>
      </c>
      <c r="F643" s="3" t="s">
        <v>5396</v>
      </c>
    </row>
    <row r="644" spans="2:6" x14ac:dyDescent="0.25">
      <c r="B644" s="4"/>
      <c r="C644" s="3"/>
      <c r="E644" s="4" t="s">
        <v>5397</v>
      </c>
      <c r="F644" s="3" t="s">
        <v>5398</v>
      </c>
    </row>
    <row r="645" spans="2:6" x14ac:dyDescent="0.25">
      <c r="B645" s="4"/>
      <c r="C645" s="3"/>
      <c r="E645" s="4" t="s">
        <v>5399</v>
      </c>
      <c r="F645" s="3" t="s">
        <v>5400</v>
      </c>
    </row>
    <row r="646" spans="2:6" x14ac:dyDescent="0.25">
      <c r="B646" s="4"/>
      <c r="C646" s="3"/>
      <c r="E646" s="4" t="s">
        <v>5401</v>
      </c>
      <c r="F646" s="3" t="s">
        <v>5402</v>
      </c>
    </row>
    <row r="647" spans="2:6" x14ac:dyDescent="0.25">
      <c r="B647" s="4"/>
      <c r="C647" s="3"/>
      <c r="E647" s="4" t="s">
        <v>5403</v>
      </c>
      <c r="F647" s="3" t="s">
        <v>5404</v>
      </c>
    </row>
    <row r="648" spans="2:6" x14ac:dyDescent="0.25">
      <c r="B648" s="4"/>
      <c r="C648" s="3"/>
      <c r="E648" s="4" t="s">
        <v>5405</v>
      </c>
      <c r="F648" s="3" t="s">
        <v>5406</v>
      </c>
    </row>
    <row r="649" spans="2:6" x14ac:dyDescent="0.25">
      <c r="B649" s="4"/>
      <c r="C649" s="3"/>
      <c r="E649" s="4" t="s">
        <v>5407</v>
      </c>
      <c r="F649" s="3" t="s">
        <v>5408</v>
      </c>
    </row>
    <row r="650" spans="2:6" x14ac:dyDescent="0.25">
      <c r="B650" s="4"/>
      <c r="C650" s="3"/>
      <c r="E650" s="4" t="s">
        <v>5409</v>
      </c>
      <c r="F650" s="3" t="s">
        <v>5410</v>
      </c>
    </row>
    <row r="651" spans="2:6" x14ac:dyDescent="0.25">
      <c r="B651" s="4"/>
      <c r="C651" s="3"/>
      <c r="E651" s="4" t="s">
        <v>5411</v>
      </c>
      <c r="F651" s="3" t="s">
        <v>5412</v>
      </c>
    </row>
    <row r="652" spans="2:6" x14ac:dyDescent="0.25">
      <c r="B652" s="4"/>
      <c r="C652" s="3"/>
      <c r="E652" s="4" t="s">
        <v>5413</v>
      </c>
      <c r="F652" s="3" t="s">
        <v>5414</v>
      </c>
    </row>
    <row r="653" spans="2:6" x14ac:dyDescent="0.25">
      <c r="B653" s="4"/>
      <c r="C653" s="3"/>
      <c r="E653" s="4" t="s">
        <v>5415</v>
      </c>
      <c r="F653" s="3" t="s">
        <v>5416</v>
      </c>
    </row>
    <row r="654" spans="2:6" x14ac:dyDescent="0.25">
      <c r="B654" s="4"/>
      <c r="C654" s="3"/>
      <c r="E654" s="4" t="s">
        <v>5417</v>
      </c>
      <c r="F654" s="3" t="s">
        <v>5418</v>
      </c>
    </row>
    <row r="655" spans="2:6" x14ac:dyDescent="0.25">
      <c r="B655" s="4"/>
      <c r="C655" s="3"/>
      <c r="E655" s="4" t="s">
        <v>5419</v>
      </c>
      <c r="F655" s="3" t="s">
        <v>5420</v>
      </c>
    </row>
    <row r="656" spans="2:6" x14ac:dyDescent="0.25">
      <c r="B656" s="4"/>
      <c r="C656" s="3"/>
      <c r="E656" s="4" t="s">
        <v>5421</v>
      </c>
      <c r="F656" s="3" t="s">
        <v>5422</v>
      </c>
    </row>
    <row r="657" spans="2:6" x14ac:dyDescent="0.25">
      <c r="B657" s="4"/>
      <c r="C657" s="3"/>
      <c r="E657" s="4" t="s">
        <v>5423</v>
      </c>
      <c r="F657" s="3" t="s">
        <v>5424</v>
      </c>
    </row>
    <row r="658" spans="2:6" x14ac:dyDescent="0.25">
      <c r="B658" s="4"/>
      <c r="C658" s="3"/>
      <c r="E658" s="4" t="s">
        <v>5425</v>
      </c>
      <c r="F658" s="3" t="s">
        <v>5426</v>
      </c>
    </row>
    <row r="659" spans="2:6" x14ac:dyDescent="0.25">
      <c r="B659" s="4"/>
      <c r="C659" s="3"/>
      <c r="E659" s="4" t="s">
        <v>5427</v>
      </c>
      <c r="F659" s="3" t="s">
        <v>5428</v>
      </c>
    </row>
    <row r="660" spans="2:6" x14ac:dyDescent="0.25">
      <c r="B660" s="4"/>
      <c r="C660" s="3"/>
      <c r="E660" s="4" t="s">
        <v>5429</v>
      </c>
      <c r="F660" s="3" t="s">
        <v>5430</v>
      </c>
    </row>
    <row r="661" spans="2:6" x14ac:dyDescent="0.25">
      <c r="B661" s="4"/>
      <c r="C661" s="3"/>
      <c r="E661" s="4" t="s">
        <v>5431</v>
      </c>
      <c r="F661" s="3" t="s">
        <v>5432</v>
      </c>
    </row>
    <row r="662" spans="2:6" x14ac:dyDescent="0.25">
      <c r="B662" s="4"/>
      <c r="C662" s="3"/>
      <c r="E662" s="4" t="s">
        <v>5433</v>
      </c>
      <c r="F662" s="3" t="s">
        <v>5434</v>
      </c>
    </row>
    <row r="663" spans="2:6" x14ac:dyDescent="0.25">
      <c r="B663" s="4"/>
      <c r="C663" s="3"/>
      <c r="E663" s="4" t="s">
        <v>5435</v>
      </c>
      <c r="F663" s="3" t="s">
        <v>5436</v>
      </c>
    </row>
    <row r="664" spans="2:6" x14ac:dyDescent="0.25">
      <c r="B664" s="4"/>
      <c r="C664" s="3"/>
      <c r="E664" s="4" t="s">
        <v>5437</v>
      </c>
      <c r="F664" s="3" t="s">
        <v>5438</v>
      </c>
    </row>
    <row r="665" spans="2:6" x14ac:dyDescent="0.25">
      <c r="B665" s="4"/>
      <c r="C665" s="3"/>
      <c r="E665" s="4" t="s">
        <v>5439</v>
      </c>
      <c r="F665" s="3" t="s">
        <v>5440</v>
      </c>
    </row>
    <row r="666" spans="2:6" x14ac:dyDescent="0.25">
      <c r="B666" s="4"/>
      <c r="C666" s="3"/>
      <c r="E666" s="4" t="s">
        <v>5441</v>
      </c>
      <c r="F666" s="3" t="s">
        <v>5442</v>
      </c>
    </row>
    <row r="667" spans="2:6" x14ac:dyDescent="0.25">
      <c r="B667" s="4"/>
      <c r="C667" s="3"/>
      <c r="E667" s="4" t="s">
        <v>5443</v>
      </c>
      <c r="F667" s="3" t="s">
        <v>5444</v>
      </c>
    </row>
    <row r="668" spans="2:6" x14ac:dyDescent="0.25">
      <c r="B668" s="4"/>
      <c r="C668" s="3"/>
      <c r="E668" s="4" t="s">
        <v>5445</v>
      </c>
      <c r="F668" s="3" t="s">
        <v>5446</v>
      </c>
    </row>
    <row r="669" spans="2:6" x14ac:dyDescent="0.25">
      <c r="B669" s="4"/>
      <c r="C669" s="3"/>
      <c r="E669" s="4" t="s">
        <v>5447</v>
      </c>
      <c r="F669" s="3" t="s">
        <v>5448</v>
      </c>
    </row>
    <row r="670" spans="2:6" x14ac:dyDescent="0.25">
      <c r="B670" s="4"/>
      <c r="C670" s="3"/>
      <c r="E670" s="4" t="s">
        <v>5449</v>
      </c>
      <c r="F670" s="3" t="s">
        <v>5450</v>
      </c>
    </row>
    <row r="671" spans="2:6" x14ac:dyDescent="0.25">
      <c r="B671" s="4"/>
      <c r="C671" s="3"/>
      <c r="E671" s="4" t="s">
        <v>5451</v>
      </c>
      <c r="F671" s="3" t="s">
        <v>5452</v>
      </c>
    </row>
    <row r="672" spans="2:6" x14ac:dyDescent="0.25">
      <c r="B672" s="4"/>
      <c r="C672" s="3"/>
      <c r="E672" s="4" t="s">
        <v>5453</v>
      </c>
      <c r="F672" s="3" t="s">
        <v>5454</v>
      </c>
    </row>
    <row r="673" spans="2:6" x14ac:dyDescent="0.25">
      <c r="B673" s="4"/>
      <c r="C673" s="3"/>
      <c r="E673" s="4" t="s">
        <v>5455</v>
      </c>
      <c r="F673" s="3" t="s">
        <v>5456</v>
      </c>
    </row>
    <row r="674" spans="2:6" x14ac:dyDescent="0.25">
      <c r="B674" s="4"/>
      <c r="C674" s="3"/>
      <c r="E674" s="4" t="s">
        <v>5457</v>
      </c>
      <c r="F674" s="3" t="s">
        <v>5458</v>
      </c>
    </row>
    <row r="675" spans="2:6" x14ac:dyDescent="0.25">
      <c r="B675" s="4"/>
      <c r="C675" s="3"/>
      <c r="E675" s="4" t="s">
        <v>5459</v>
      </c>
      <c r="F675" s="3" t="s">
        <v>5460</v>
      </c>
    </row>
    <row r="676" spans="2:6" x14ac:dyDescent="0.25">
      <c r="B676" s="4"/>
      <c r="C676" s="3"/>
      <c r="E676" s="4" t="s">
        <v>5461</v>
      </c>
      <c r="F676" s="3" t="s">
        <v>5462</v>
      </c>
    </row>
    <row r="677" spans="2:6" x14ac:dyDescent="0.25">
      <c r="B677" s="4"/>
      <c r="C677" s="3"/>
      <c r="E677" s="4" t="s">
        <v>5463</v>
      </c>
      <c r="F677" s="3" t="s">
        <v>5464</v>
      </c>
    </row>
    <row r="678" spans="2:6" x14ac:dyDescent="0.25">
      <c r="B678" s="4"/>
      <c r="C678" s="3"/>
      <c r="E678" s="4" t="s">
        <v>5465</v>
      </c>
      <c r="F678" s="3" t="s">
        <v>5466</v>
      </c>
    </row>
    <row r="679" spans="2:6" x14ac:dyDescent="0.25">
      <c r="B679" s="4"/>
      <c r="C679" s="3"/>
      <c r="E679" s="4" t="s">
        <v>5467</v>
      </c>
      <c r="F679" s="3" t="s">
        <v>5468</v>
      </c>
    </row>
    <row r="680" spans="2:6" x14ac:dyDescent="0.25">
      <c r="B680" s="4"/>
      <c r="C680" s="3"/>
      <c r="E680" s="4" t="s">
        <v>5469</v>
      </c>
      <c r="F680" s="3" t="s">
        <v>5470</v>
      </c>
    </row>
    <row r="681" spans="2:6" x14ac:dyDescent="0.25">
      <c r="B681" s="4"/>
      <c r="C681" s="3"/>
      <c r="E681" s="4" t="s">
        <v>5471</v>
      </c>
      <c r="F681" s="3" t="s">
        <v>5472</v>
      </c>
    </row>
    <row r="682" spans="2:6" x14ac:dyDescent="0.25">
      <c r="B682" s="4"/>
      <c r="C682" s="3"/>
      <c r="E682" s="4" t="s">
        <v>5473</v>
      </c>
      <c r="F682" s="3" t="s">
        <v>5474</v>
      </c>
    </row>
    <row r="683" spans="2:6" x14ac:dyDescent="0.25">
      <c r="B683" s="4"/>
      <c r="C683" s="3"/>
      <c r="E683" s="4" t="s">
        <v>5475</v>
      </c>
      <c r="F683" s="3" t="s">
        <v>5476</v>
      </c>
    </row>
    <row r="684" spans="2:6" x14ac:dyDescent="0.25">
      <c r="B684" s="4"/>
      <c r="C684" s="3"/>
      <c r="E684" s="4" t="s">
        <v>5477</v>
      </c>
      <c r="F684" s="3" t="s">
        <v>5478</v>
      </c>
    </row>
    <row r="685" spans="2:6" x14ac:dyDescent="0.25">
      <c r="B685" s="4"/>
      <c r="C685" s="3"/>
      <c r="E685" s="4" t="s">
        <v>5479</v>
      </c>
      <c r="F685" s="3" t="s">
        <v>5480</v>
      </c>
    </row>
    <row r="686" spans="2:6" x14ac:dyDescent="0.25">
      <c r="B686" s="4"/>
      <c r="C686" s="3"/>
      <c r="E686" s="4" t="s">
        <v>5481</v>
      </c>
      <c r="F686" s="3" t="s">
        <v>5482</v>
      </c>
    </row>
    <row r="687" spans="2:6" x14ac:dyDescent="0.25">
      <c r="B687" s="4"/>
      <c r="C687" s="3"/>
      <c r="E687" s="4" t="s">
        <v>5483</v>
      </c>
      <c r="F687" s="3" t="s">
        <v>5484</v>
      </c>
    </row>
    <row r="688" spans="2:6" x14ac:dyDescent="0.25">
      <c r="B688" s="4"/>
      <c r="C688" s="3"/>
      <c r="E688" s="4" t="s">
        <v>5485</v>
      </c>
      <c r="F688" s="3" t="s">
        <v>5486</v>
      </c>
    </row>
    <row r="689" spans="2:6" x14ac:dyDescent="0.25">
      <c r="B689" s="4"/>
      <c r="C689" s="3"/>
      <c r="E689" s="4" t="s">
        <v>5487</v>
      </c>
      <c r="F689" s="3" t="s">
        <v>5488</v>
      </c>
    </row>
    <row r="690" spans="2:6" x14ac:dyDescent="0.25">
      <c r="B690" s="4"/>
      <c r="C690" s="3"/>
      <c r="E690" s="4" t="s">
        <v>5489</v>
      </c>
      <c r="F690" s="3" t="s">
        <v>5490</v>
      </c>
    </row>
    <row r="691" spans="2:6" x14ac:dyDescent="0.25">
      <c r="B691" s="4"/>
      <c r="C691" s="3"/>
      <c r="E691" s="4" t="s">
        <v>5491</v>
      </c>
      <c r="F691" s="3" t="s">
        <v>5492</v>
      </c>
    </row>
    <row r="692" spans="2:6" x14ac:dyDescent="0.25">
      <c r="B692" s="4"/>
      <c r="C692" s="3"/>
      <c r="E692" s="4" t="s">
        <v>5493</v>
      </c>
      <c r="F692" s="3" t="s">
        <v>5494</v>
      </c>
    </row>
    <row r="693" spans="2:6" x14ac:dyDescent="0.25">
      <c r="B693" s="4"/>
      <c r="C693" s="3"/>
      <c r="E693" s="4" t="s">
        <v>5495</v>
      </c>
      <c r="F693" s="3" t="s">
        <v>5496</v>
      </c>
    </row>
    <row r="694" spans="2:6" x14ac:dyDescent="0.25">
      <c r="B694" s="4"/>
      <c r="C694" s="3"/>
      <c r="E694" s="4" t="s">
        <v>5497</v>
      </c>
      <c r="F694" s="3" t="s">
        <v>5498</v>
      </c>
    </row>
    <row r="695" spans="2:6" x14ac:dyDescent="0.25">
      <c r="B695" s="4"/>
      <c r="C695" s="3"/>
      <c r="E695" s="4" t="s">
        <v>5499</v>
      </c>
      <c r="F695" s="3" t="s">
        <v>5500</v>
      </c>
    </row>
    <row r="696" spans="2:6" x14ac:dyDescent="0.25">
      <c r="B696" s="4"/>
      <c r="C696" s="3"/>
      <c r="E696" s="4" t="s">
        <v>5501</v>
      </c>
      <c r="F696" s="3" t="s">
        <v>5502</v>
      </c>
    </row>
    <row r="697" spans="2:6" x14ac:dyDescent="0.25">
      <c r="B697" s="4"/>
      <c r="C697" s="3"/>
      <c r="E697" s="4" t="s">
        <v>5503</v>
      </c>
      <c r="F697" s="3" t="s">
        <v>5504</v>
      </c>
    </row>
    <row r="698" spans="2:6" x14ac:dyDescent="0.25">
      <c r="B698" s="4"/>
      <c r="C698" s="3"/>
      <c r="E698" s="4" t="s">
        <v>5505</v>
      </c>
      <c r="F698" s="3" t="s">
        <v>5506</v>
      </c>
    </row>
    <row r="699" spans="2:6" x14ac:dyDescent="0.25">
      <c r="B699" s="4"/>
      <c r="C699" s="3"/>
      <c r="E699" s="4" t="s">
        <v>5507</v>
      </c>
      <c r="F699" s="3" t="s">
        <v>5508</v>
      </c>
    </row>
    <row r="700" spans="2:6" x14ac:dyDescent="0.25">
      <c r="B700" s="4"/>
      <c r="C700" s="3"/>
      <c r="E700" s="4" t="s">
        <v>5509</v>
      </c>
      <c r="F700" s="3" t="s">
        <v>5510</v>
      </c>
    </row>
    <row r="701" spans="2:6" x14ac:dyDescent="0.25">
      <c r="B701" s="4"/>
      <c r="C701" s="3"/>
      <c r="E701" s="4" t="s">
        <v>5511</v>
      </c>
      <c r="F701" s="3" t="s">
        <v>5512</v>
      </c>
    </row>
    <row r="702" spans="2:6" x14ac:dyDescent="0.25">
      <c r="B702" s="4"/>
      <c r="C702" s="3"/>
      <c r="E702" s="4" t="s">
        <v>5513</v>
      </c>
      <c r="F702" s="3" t="s">
        <v>5514</v>
      </c>
    </row>
    <row r="703" spans="2:6" x14ac:dyDescent="0.25">
      <c r="B703" s="4"/>
      <c r="C703" s="3"/>
      <c r="E703" s="4" t="s">
        <v>5515</v>
      </c>
      <c r="F703" s="3" t="s">
        <v>5516</v>
      </c>
    </row>
    <row r="704" spans="2:6" x14ac:dyDescent="0.25">
      <c r="B704" s="4"/>
      <c r="C704" s="3"/>
      <c r="E704" s="4" t="s">
        <v>5517</v>
      </c>
      <c r="F704" s="3" t="s">
        <v>5518</v>
      </c>
    </row>
    <row r="705" spans="2:6" x14ac:dyDescent="0.25">
      <c r="B705" s="4"/>
      <c r="C705" s="3"/>
      <c r="E705" s="4" t="s">
        <v>5519</v>
      </c>
      <c r="F705" s="3" t="s">
        <v>5520</v>
      </c>
    </row>
    <row r="706" spans="2:6" x14ac:dyDescent="0.25">
      <c r="B706" s="4"/>
      <c r="C706" s="3"/>
      <c r="E706" s="4" t="s">
        <v>5521</v>
      </c>
      <c r="F706" s="3" t="s">
        <v>5522</v>
      </c>
    </row>
    <row r="707" spans="2:6" x14ac:dyDescent="0.25">
      <c r="B707" s="4"/>
      <c r="C707" s="3"/>
      <c r="E707" s="4" t="s">
        <v>5523</v>
      </c>
      <c r="F707" s="3" t="s">
        <v>5524</v>
      </c>
    </row>
    <row r="708" spans="2:6" x14ac:dyDescent="0.25">
      <c r="B708" s="4"/>
      <c r="C708" s="3"/>
      <c r="E708" s="4" t="s">
        <v>5525</v>
      </c>
      <c r="F708" s="3" t="s">
        <v>5526</v>
      </c>
    </row>
    <row r="709" spans="2:6" x14ac:dyDescent="0.25">
      <c r="B709" s="4"/>
      <c r="C709" s="3"/>
      <c r="E709" s="4" t="s">
        <v>5527</v>
      </c>
      <c r="F709" s="3" t="s">
        <v>5528</v>
      </c>
    </row>
    <row r="710" spans="2:6" x14ac:dyDescent="0.25">
      <c r="B710" s="4"/>
      <c r="C710" s="3"/>
      <c r="E710" s="4" t="s">
        <v>5529</v>
      </c>
      <c r="F710" s="3" t="s">
        <v>5530</v>
      </c>
    </row>
    <row r="711" spans="2:6" x14ac:dyDescent="0.25">
      <c r="B711" s="4"/>
      <c r="C711" s="3"/>
      <c r="E711" s="4" t="s">
        <v>5531</v>
      </c>
      <c r="F711" s="3" t="s">
        <v>5532</v>
      </c>
    </row>
    <row r="712" spans="2:6" x14ac:dyDescent="0.25">
      <c r="B712" s="4"/>
      <c r="C712" s="3"/>
      <c r="E712" s="4" t="s">
        <v>5533</v>
      </c>
      <c r="F712" s="3" t="s">
        <v>5534</v>
      </c>
    </row>
    <row r="713" spans="2:6" x14ac:dyDescent="0.25">
      <c r="B713" s="4"/>
      <c r="C713" s="3"/>
      <c r="E713" s="4" t="s">
        <v>5535</v>
      </c>
      <c r="F713" s="3" t="s">
        <v>5536</v>
      </c>
    </row>
    <row r="714" spans="2:6" x14ac:dyDescent="0.25">
      <c r="B714" s="4"/>
      <c r="C714" s="3"/>
      <c r="E714" s="4" t="s">
        <v>5537</v>
      </c>
      <c r="F714" s="3" t="s">
        <v>5538</v>
      </c>
    </row>
    <row r="715" spans="2:6" x14ac:dyDescent="0.25">
      <c r="B715" s="4"/>
      <c r="C715" s="3"/>
      <c r="E715" s="4" t="s">
        <v>5539</v>
      </c>
      <c r="F715" s="3" t="s">
        <v>5540</v>
      </c>
    </row>
    <row r="716" spans="2:6" x14ac:dyDescent="0.25">
      <c r="B716" s="4"/>
      <c r="C716" s="3"/>
      <c r="E716" s="4" t="s">
        <v>5541</v>
      </c>
      <c r="F716" s="3" t="s">
        <v>5542</v>
      </c>
    </row>
    <row r="717" spans="2:6" x14ac:dyDescent="0.25">
      <c r="B717" s="4"/>
      <c r="C717" s="3"/>
      <c r="E717" s="4" t="s">
        <v>5543</v>
      </c>
      <c r="F717" s="3" t="s">
        <v>5544</v>
      </c>
    </row>
    <row r="718" spans="2:6" x14ac:dyDescent="0.25">
      <c r="B718" s="4"/>
      <c r="C718" s="3"/>
      <c r="E718" s="4" t="s">
        <v>5545</v>
      </c>
      <c r="F718" s="3" t="s">
        <v>5546</v>
      </c>
    </row>
    <row r="719" spans="2:6" x14ac:dyDescent="0.25">
      <c r="B719" s="4"/>
      <c r="C719" s="3"/>
      <c r="E719" s="4" t="s">
        <v>5547</v>
      </c>
      <c r="F719" s="3" t="s">
        <v>5548</v>
      </c>
    </row>
    <row r="720" spans="2:6" x14ac:dyDescent="0.25">
      <c r="B720" s="4"/>
      <c r="C720" s="3"/>
      <c r="E720" s="4" t="s">
        <v>5549</v>
      </c>
      <c r="F720" s="3" t="s">
        <v>5550</v>
      </c>
    </row>
    <row r="721" spans="2:6" x14ac:dyDescent="0.25">
      <c r="B721" s="4"/>
      <c r="C721" s="3"/>
      <c r="E721" s="4" t="s">
        <v>5551</v>
      </c>
      <c r="F721" s="3" t="s">
        <v>5552</v>
      </c>
    </row>
    <row r="722" spans="2:6" x14ac:dyDescent="0.25">
      <c r="B722" s="4"/>
      <c r="C722" s="3"/>
      <c r="E722" s="4" t="s">
        <v>5553</v>
      </c>
      <c r="F722" s="3" t="s">
        <v>5554</v>
      </c>
    </row>
    <row r="723" spans="2:6" x14ac:dyDescent="0.25">
      <c r="B723" s="4"/>
      <c r="C723" s="3"/>
      <c r="E723" s="4" t="s">
        <v>5555</v>
      </c>
      <c r="F723" s="3" t="s">
        <v>5556</v>
      </c>
    </row>
    <row r="724" spans="2:6" x14ac:dyDescent="0.25">
      <c r="B724" s="4"/>
      <c r="C724" s="3"/>
      <c r="E724" s="4" t="s">
        <v>5557</v>
      </c>
      <c r="F724" s="3" t="s">
        <v>5558</v>
      </c>
    </row>
    <row r="725" spans="2:6" x14ac:dyDescent="0.25">
      <c r="B725" s="4"/>
      <c r="C725" s="3"/>
      <c r="E725" s="4" t="s">
        <v>5559</v>
      </c>
      <c r="F725" s="3" t="s">
        <v>5560</v>
      </c>
    </row>
    <row r="726" spans="2:6" x14ac:dyDescent="0.25">
      <c r="B726" s="4"/>
      <c r="C726" s="3"/>
      <c r="E726" s="4" t="s">
        <v>5561</v>
      </c>
      <c r="F726" s="3" t="s">
        <v>5562</v>
      </c>
    </row>
    <row r="727" spans="2:6" x14ac:dyDescent="0.25">
      <c r="B727" s="4"/>
      <c r="C727" s="3"/>
      <c r="E727" s="5" t="s">
        <v>5563</v>
      </c>
      <c r="F727" s="5" t="s">
        <v>5564</v>
      </c>
    </row>
    <row r="728" spans="2:6" x14ac:dyDescent="0.25">
      <c r="B728" s="4"/>
      <c r="C728" s="3"/>
      <c r="E728" s="4" t="s">
        <v>5565</v>
      </c>
      <c r="F728" s="3" t="s">
        <v>5566</v>
      </c>
    </row>
    <row r="729" spans="2:6" x14ac:dyDescent="0.25">
      <c r="B729" s="4"/>
      <c r="C729" s="3"/>
      <c r="E729" s="4" t="s">
        <v>5567</v>
      </c>
      <c r="F729" s="3" t="s">
        <v>5568</v>
      </c>
    </row>
    <row r="730" spans="2:6" x14ac:dyDescent="0.25">
      <c r="B730" s="4"/>
      <c r="C730" s="3"/>
      <c r="E730" s="4" t="s">
        <v>5569</v>
      </c>
      <c r="F730" s="3" t="s">
        <v>5570</v>
      </c>
    </row>
    <row r="731" spans="2:6" x14ac:dyDescent="0.25">
      <c r="B731" s="4"/>
      <c r="C731" s="3"/>
      <c r="E731" s="4" t="s">
        <v>5571</v>
      </c>
      <c r="F731" s="3" t="s">
        <v>5572</v>
      </c>
    </row>
    <row r="732" spans="2:6" x14ac:dyDescent="0.25">
      <c r="B732" s="4"/>
      <c r="C732" s="3"/>
      <c r="E732" s="4" t="s">
        <v>5573</v>
      </c>
      <c r="F732" s="3" t="s">
        <v>5574</v>
      </c>
    </row>
    <row r="733" spans="2:6" x14ac:dyDescent="0.25">
      <c r="B733" s="4"/>
      <c r="C733" s="3"/>
      <c r="E733" s="4" t="s">
        <v>5575</v>
      </c>
      <c r="F733" s="3" t="s">
        <v>5576</v>
      </c>
    </row>
    <row r="734" spans="2:6" x14ac:dyDescent="0.25">
      <c r="B734" s="4"/>
      <c r="C734" s="3"/>
      <c r="E734" s="4" t="s">
        <v>5577</v>
      </c>
      <c r="F734" s="3" t="s">
        <v>5578</v>
      </c>
    </row>
    <row r="735" spans="2:6" x14ac:dyDescent="0.25">
      <c r="B735" s="4"/>
      <c r="C735" s="3"/>
      <c r="E735" s="4" t="s">
        <v>5579</v>
      </c>
      <c r="F735" s="3" t="s">
        <v>5580</v>
      </c>
    </row>
    <row r="736" spans="2:6" x14ac:dyDescent="0.25">
      <c r="B736" s="4"/>
      <c r="C736" s="3"/>
      <c r="E736" s="4" t="s">
        <v>5581</v>
      </c>
      <c r="F736" s="3" t="s">
        <v>5582</v>
      </c>
    </row>
    <row r="737" spans="2:6" x14ac:dyDescent="0.25">
      <c r="B737" s="4"/>
      <c r="C737" s="3"/>
      <c r="E737" s="4" t="s">
        <v>5583</v>
      </c>
      <c r="F737" s="3" t="s">
        <v>5584</v>
      </c>
    </row>
    <row r="738" spans="2:6" x14ac:dyDescent="0.25">
      <c r="B738" s="4"/>
      <c r="C738" s="3"/>
      <c r="E738" s="4" t="s">
        <v>5585</v>
      </c>
      <c r="F738" s="3" t="s">
        <v>5586</v>
      </c>
    </row>
    <row r="739" spans="2:6" x14ac:dyDescent="0.25">
      <c r="B739" s="4"/>
      <c r="C739" s="3"/>
      <c r="E739" s="4" t="s">
        <v>5587</v>
      </c>
      <c r="F739" s="3" t="s">
        <v>5588</v>
      </c>
    </row>
    <row r="740" spans="2:6" x14ac:dyDescent="0.25">
      <c r="B740" s="4"/>
      <c r="C740" s="3"/>
      <c r="E740" s="4" t="s">
        <v>5589</v>
      </c>
      <c r="F740" s="3" t="s">
        <v>5590</v>
      </c>
    </row>
    <row r="741" spans="2:6" x14ac:dyDescent="0.25">
      <c r="B741" s="4"/>
      <c r="C741" s="3"/>
      <c r="E741" s="4" t="s">
        <v>5591</v>
      </c>
      <c r="F741" s="3" t="s">
        <v>5592</v>
      </c>
    </row>
    <row r="742" spans="2:6" x14ac:dyDescent="0.25">
      <c r="B742" s="4"/>
      <c r="C742" s="3"/>
      <c r="E742" s="4" t="s">
        <v>5593</v>
      </c>
      <c r="F742" s="3" t="s">
        <v>5594</v>
      </c>
    </row>
    <row r="743" spans="2:6" x14ac:dyDescent="0.25">
      <c r="B743" s="4"/>
      <c r="C743" s="3"/>
      <c r="E743" s="4" t="s">
        <v>5595</v>
      </c>
      <c r="F743" s="3" t="s">
        <v>5596</v>
      </c>
    </row>
    <row r="744" spans="2:6" x14ac:dyDescent="0.25">
      <c r="B744" s="4"/>
      <c r="C744" s="3"/>
      <c r="E744" s="4" t="s">
        <v>5597</v>
      </c>
      <c r="F744" s="3" t="s">
        <v>5598</v>
      </c>
    </row>
    <row r="745" spans="2:6" x14ac:dyDescent="0.25">
      <c r="B745" s="4"/>
      <c r="C745" s="3"/>
      <c r="E745" s="4" t="s">
        <v>5599</v>
      </c>
      <c r="F745" s="3" t="s">
        <v>5600</v>
      </c>
    </row>
    <row r="746" spans="2:6" x14ac:dyDescent="0.25">
      <c r="B746" s="4"/>
      <c r="C746" s="3"/>
      <c r="E746" s="4" t="s">
        <v>5601</v>
      </c>
      <c r="F746" s="3" t="s">
        <v>5602</v>
      </c>
    </row>
    <row r="747" spans="2:6" x14ac:dyDescent="0.25">
      <c r="B747" s="4"/>
      <c r="C747" s="3"/>
      <c r="E747" s="4" t="s">
        <v>5603</v>
      </c>
      <c r="F747" s="3" t="s">
        <v>5604</v>
      </c>
    </row>
    <row r="748" spans="2:6" x14ac:dyDescent="0.25">
      <c r="B748" s="4"/>
      <c r="C748" s="3"/>
      <c r="E748" s="4" t="s">
        <v>5605</v>
      </c>
      <c r="F748" s="3" t="s">
        <v>5606</v>
      </c>
    </row>
    <row r="749" spans="2:6" x14ac:dyDescent="0.25">
      <c r="B749" s="4"/>
      <c r="C749" s="3"/>
      <c r="E749" s="4" t="s">
        <v>5607</v>
      </c>
      <c r="F749" s="3" t="s">
        <v>5608</v>
      </c>
    </row>
    <row r="750" spans="2:6" x14ac:dyDescent="0.25">
      <c r="B750" s="4"/>
      <c r="C750" s="3"/>
      <c r="E750" s="4" t="s">
        <v>5609</v>
      </c>
      <c r="F750" s="3" t="s">
        <v>5610</v>
      </c>
    </row>
    <row r="751" spans="2:6" x14ac:dyDescent="0.25">
      <c r="B751" s="4"/>
      <c r="C751" s="3"/>
      <c r="E751" s="4" t="s">
        <v>5611</v>
      </c>
      <c r="F751" s="3" t="s">
        <v>5612</v>
      </c>
    </row>
    <row r="752" spans="2:6" x14ac:dyDescent="0.25">
      <c r="B752" s="4"/>
      <c r="C752" s="3"/>
      <c r="E752" s="4" t="s">
        <v>5613</v>
      </c>
      <c r="F752" s="3" t="s">
        <v>5614</v>
      </c>
    </row>
    <row r="753" spans="2:6" x14ac:dyDescent="0.25">
      <c r="B753" s="4"/>
      <c r="C753" s="3"/>
      <c r="E753" s="4" t="s">
        <v>5615</v>
      </c>
      <c r="F753" s="3" t="s">
        <v>5616</v>
      </c>
    </row>
    <row r="754" spans="2:6" x14ac:dyDescent="0.25">
      <c r="B754" s="4"/>
      <c r="C754" s="3"/>
      <c r="E754" s="4" t="s">
        <v>5617</v>
      </c>
      <c r="F754" s="3" t="s">
        <v>5618</v>
      </c>
    </row>
    <row r="755" spans="2:6" x14ac:dyDescent="0.25">
      <c r="B755" s="4"/>
      <c r="C755" s="3"/>
      <c r="E755" s="4" t="s">
        <v>5619</v>
      </c>
      <c r="F755" s="3" t="s">
        <v>5620</v>
      </c>
    </row>
    <row r="756" spans="2:6" x14ac:dyDescent="0.25">
      <c r="B756" s="4"/>
      <c r="C756" s="3"/>
      <c r="E756" s="4" t="s">
        <v>5621</v>
      </c>
      <c r="F756" s="3" t="s">
        <v>5622</v>
      </c>
    </row>
    <row r="757" spans="2:6" x14ac:dyDescent="0.25">
      <c r="B757" s="4"/>
      <c r="C757" s="3"/>
      <c r="E757" s="4" t="s">
        <v>5623</v>
      </c>
      <c r="F757" s="3" t="s">
        <v>5624</v>
      </c>
    </row>
    <row r="758" spans="2:6" x14ac:dyDescent="0.25">
      <c r="B758" s="4"/>
      <c r="C758" s="3"/>
      <c r="E758" s="4" t="s">
        <v>5625</v>
      </c>
      <c r="F758" s="3" t="s">
        <v>5626</v>
      </c>
    </row>
    <row r="759" spans="2:6" x14ac:dyDescent="0.25">
      <c r="B759" s="4"/>
      <c r="C759" s="3"/>
      <c r="E759" s="4" t="s">
        <v>5627</v>
      </c>
      <c r="F759" s="3" t="s">
        <v>5628</v>
      </c>
    </row>
    <row r="760" spans="2:6" x14ac:dyDescent="0.25">
      <c r="B760" s="4"/>
      <c r="C760" s="3"/>
      <c r="E760" s="4" t="s">
        <v>5629</v>
      </c>
      <c r="F760" s="3" t="s">
        <v>5630</v>
      </c>
    </row>
    <row r="761" spans="2:6" x14ac:dyDescent="0.25">
      <c r="B761" s="4"/>
      <c r="C761" s="3"/>
      <c r="E761" s="4" t="s">
        <v>5631</v>
      </c>
      <c r="F761" s="3" t="s">
        <v>5632</v>
      </c>
    </row>
    <row r="762" spans="2:6" x14ac:dyDescent="0.25">
      <c r="B762" s="4"/>
      <c r="C762" s="3"/>
      <c r="E762" s="4" t="s">
        <v>5633</v>
      </c>
      <c r="F762" s="3" t="s">
        <v>5634</v>
      </c>
    </row>
    <row r="763" spans="2:6" x14ac:dyDescent="0.25">
      <c r="B763" s="4"/>
      <c r="C763" s="3"/>
      <c r="E763" s="4" t="s">
        <v>5635</v>
      </c>
      <c r="F763" s="3" t="s">
        <v>5636</v>
      </c>
    </row>
    <row r="764" spans="2:6" x14ac:dyDescent="0.25">
      <c r="B764" s="4"/>
      <c r="C764" s="3"/>
      <c r="E764" s="4" t="s">
        <v>5637</v>
      </c>
      <c r="F764" s="3" t="s">
        <v>5638</v>
      </c>
    </row>
    <row r="765" spans="2:6" x14ac:dyDescent="0.25">
      <c r="B765" s="4"/>
      <c r="C765" s="3"/>
      <c r="E765" s="4" t="s">
        <v>5639</v>
      </c>
      <c r="F765" s="3" t="s">
        <v>5640</v>
      </c>
    </row>
    <row r="766" spans="2:6" x14ac:dyDescent="0.25">
      <c r="B766" s="4"/>
      <c r="C766" s="3"/>
      <c r="E766" s="4" t="s">
        <v>5641</v>
      </c>
      <c r="F766" s="3" t="s">
        <v>5642</v>
      </c>
    </row>
    <row r="767" spans="2:6" x14ac:dyDescent="0.25">
      <c r="B767" s="4"/>
      <c r="C767" s="3"/>
      <c r="E767" s="4" t="s">
        <v>5643</v>
      </c>
      <c r="F767" s="3" t="s">
        <v>5644</v>
      </c>
    </row>
    <row r="768" spans="2:6" x14ac:dyDescent="0.25">
      <c r="B768" s="4"/>
      <c r="C768" s="3"/>
      <c r="E768" s="4" t="s">
        <v>5645</v>
      </c>
      <c r="F768" s="3" t="s">
        <v>5646</v>
      </c>
    </row>
    <row r="769" spans="2:6" x14ac:dyDescent="0.25">
      <c r="B769" s="4"/>
      <c r="C769" s="3"/>
      <c r="E769" s="4" t="s">
        <v>5647</v>
      </c>
      <c r="F769" s="3" t="s">
        <v>5648</v>
      </c>
    </row>
    <row r="770" spans="2:6" x14ac:dyDescent="0.25">
      <c r="B770" s="4"/>
      <c r="C770" s="3"/>
      <c r="E770" s="4" t="s">
        <v>5649</v>
      </c>
      <c r="F770" s="3" t="s">
        <v>5650</v>
      </c>
    </row>
    <row r="771" spans="2:6" x14ac:dyDescent="0.25">
      <c r="B771" s="4"/>
      <c r="C771" s="3"/>
      <c r="E771" s="4" t="s">
        <v>5651</v>
      </c>
      <c r="F771" s="3" t="s">
        <v>5652</v>
      </c>
    </row>
    <row r="772" spans="2:6" x14ac:dyDescent="0.25">
      <c r="B772" s="4"/>
      <c r="C772" s="3"/>
      <c r="E772" s="4" t="s">
        <v>5653</v>
      </c>
      <c r="F772" s="3" t="s">
        <v>5654</v>
      </c>
    </row>
    <row r="773" spans="2:6" x14ac:dyDescent="0.25">
      <c r="B773" s="4"/>
      <c r="C773" s="3"/>
      <c r="E773" s="4" t="s">
        <v>5655</v>
      </c>
      <c r="F773" s="3" t="s">
        <v>5656</v>
      </c>
    </row>
    <row r="774" spans="2:6" x14ac:dyDescent="0.25">
      <c r="B774" s="4"/>
      <c r="C774" s="3"/>
      <c r="E774" s="4" t="s">
        <v>5657</v>
      </c>
      <c r="F774" s="3" t="s">
        <v>5658</v>
      </c>
    </row>
    <row r="775" spans="2:6" x14ac:dyDescent="0.25">
      <c r="B775" s="4"/>
      <c r="C775" s="3"/>
      <c r="E775" s="4" t="s">
        <v>5659</v>
      </c>
      <c r="F775" s="3" t="s">
        <v>5660</v>
      </c>
    </row>
    <row r="776" spans="2:6" x14ac:dyDescent="0.25">
      <c r="B776" s="4"/>
      <c r="C776" s="3"/>
      <c r="E776" s="4" t="s">
        <v>5661</v>
      </c>
      <c r="F776" s="3" t="s">
        <v>5662</v>
      </c>
    </row>
    <row r="777" spans="2:6" x14ac:dyDescent="0.25">
      <c r="B777" s="4"/>
      <c r="C777" s="3"/>
      <c r="E777" s="4" t="s">
        <v>5663</v>
      </c>
      <c r="F777" s="3" t="s">
        <v>5664</v>
      </c>
    </row>
    <row r="778" spans="2:6" x14ac:dyDescent="0.25">
      <c r="B778" s="4"/>
      <c r="C778" s="3"/>
      <c r="E778" s="4" t="s">
        <v>5665</v>
      </c>
      <c r="F778" s="3" t="s">
        <v>5666</v>
      </c>
    </row>
    <row r="779" spans="2:6" x14ac:dyDescent="0.25">
      <c r="B779" s="4"/>
      <c r="C779" s="3"/>
      <c r="E779" s="4" t="s">
        <v>5667</v>
      </c>
      <c r="F779" s="3" t="s">
        <v>5668</v>
      </c>
    </row>
    <row r="780" spans="2:6" x14ac:dyDescent="0.25">
      <c r="B780" s="4"/>
      <c r="C780" s="3"/>
      <c r="E780" s="4" t="s">
        <v>5669</v>
      </c>
      <c r="F780" s="3" t="s">
        <v>5670</v>
      </c>
    </row>
    <row r="781" spans="2:6" x14ac:dyDescent="0.25">
      <c r="B781" s="4"/>
      <c r="C781" s="3"/>
      <c r="E781" s="4" t="s">
        <v>5671</v>
      </c>
      <c r="F781" s="3" t="s">
        <v>5672</v>
      </c>
    </row>
    <row r="782" spans="2:6" x14ac:dyDescent="0.25">
      <c r="B782" s="4"/>
      <c r="C782" s="3"/>
      <c r="E782" s="4" t="s">
        <v>5673</v>
      </c>
      <c r="F782" s="3" t="s">
        <v>5674</v>
      </c>
    </row>
    <row r="783" spans="2:6" x14ac:dyDescent="0.25">
      <c r="B783" s="4"/>
      <c r="C783" s="3"/>
      <c r="E783" s="4" t="s">
        <v>5675</v>
      </c>
      <c r="F783" s="3" t="s">
        <v>5676</v>
      </c>
    </row>
    <row r="784" spans="2:6" x14ac:dyDescent="0.25">
      <c r="B784" s="4"/>
      <c r="C784" s="3"/>
      <c r="E784" s="4" t="s">
        <v>5677</v>
      </c>
      <c r="F784" s="3" t="s">
        <v>5678</v>
      </c>
    </row>
    <row r="785" spans="2:6" x14ac:dyDescent="0.25">
      <c r="B785" s="4"/>
      <c r="C785" s="3"/>
      <c r="E785" s="4" t="s">
        <v>5679</v>
      </c>
      <c r="F785" s="3" t="s">
        <v>5680</v>
      </c>
    </row>
    <row r="786" spans="2:6" x14ac:dyDescent="0.25">
      <c r="B786" s="4"/>
      <c r="C786" s="3"/>
      <c r="E786" s="4" t="s">
        <v>5681</v>
      </c>
      <c r="F786" s="3" t="s">
        <v>5682</v>
      </c>
    </row>
    <row r="787" spans="2:6" x14ac:dyDescent="0.25">
      <c r="B787" s="4"/>
      <c r="C787" s="3"/>
      <c r="E787" s="4" t="s">
        <v>5683</v>
      </c>
      <c r="F787" s="3" t="s">
        <v>5684</v>
      </c>
    </row>
    <row r="788" spans="2:6" x14ac:dyDescent="0.25">
      <c r="B788" s="4"/>
      <c r="C788" s="3"/>
      <c r="E788" s="4" t="s">
        <v>5685</v>
      </c>
      <c r="F788" s="3" t="s">
        <v>5686</v>
      </c>
    </row>
    <row r="789" spans="2:6" x14ac:dyDescent="0.25">
      <c r="B789" s="4"/>
      <c r="C789" s="3"/>
      <c r="E789" s="4" t="s">
        <v>5687</v>
      </c>
      <c r="F789" s="3" t="s">
        <v>5688</v>
      </c>
    </row>
    <row r="790" spans="2:6" x14ac:dyDescent="0.25">
      <c r="B790" s="4"/>
      <c r="C790" s="3"/>
      <c r="E790" s="4" t="s">
        <v>5689</v>
      </c>
      <c r="F790" s="3" t="s">
        <v>5690</v>
      </c>
    </row>
    <row r="791" spans="2:6" x14ac:dyDescent="0.25">
      <c r="B791" s="4"/>
      <c r="C791" s="3"/>
      <c r="E791" s="4" t="s">
        <v>5691</v>
      </c>
      <c r="F791" s="3" t="s">
        <v>5692</v>
      </c>
    </row>
    <row r="792" spans="2:6" x14ac:dyDescent="0.25">
      <c r="B792" s="4"/>
      <c r="C792" s="3"/>
      <c r="E792" s="4" t="s">
        <v>5693</v>
      </c>
      <c r="F792" s="3" t="s">
        <v>5694</v>
      </c>
    </row>
    <row r="793" spans="2:6" x14ac:dyDescent="0.25">
      <c r="B793" s="4"/>
      <c r="C793" s="3"/>
      <c r="E793" s="4" t="s">
        <v>5695</v>
      </c>
      <c r="F793" s="3" t="s">
        <v>5696</v>
      </c>
    </row>
    <row r="794" spans="2:6" x14ac:dyDescent="0.25">
      <c r="B794" s="4"/>
      <c r="C794" s="3"/>
      <c r="E794" s="4" t="s">
        <v>5697</v>
      </c>
      <c r="F794" s="3" t="s">
        <v>5698</v>
      </c>
    </row>
    <row r="795" spans="2:6" x14ac:dyDescent="0.25">
      <c r="B795" s="4"/>
      <c r="C795" s="3"/>
      <c r="E795" s="4" t="s">
        <v>5699</v>
      </c>
      <c r="F795" s="3" t="s">
        <v>5700</v>
      </c>
    </row>
    <row r="796" spans="2:6" x14ac:dyDescent="0.25">
      <c r="B796" s="4"/>
      <c r="C796" s="3"/>
      <c r="E796" s="4" t="s">
        <v>5701</v>
      </c>
      <c r="F796" s="3" t="s">
        <v>5702</v>
      </c>
    </row>
    <row r="797" spans="2:6" x14ac:dyDescent="0.25">
      <c r="B797" s="4"/>
      <c r="C797" s="3"/>
      <c r="E797" s="4" t="s">
        <v>5703</v>
      </c>
      <c r="F797" s="3" t="s">
        <v>5704</v>
      </c>
    </row>
    <row r="798" spans="2:6" x14ac:dyDescent="0.25">
      <c r="B798" s="4"/>
      <c r="C798" s="3"/>
      <c r="E798" s="4" t="s">
        <v>5705</v>
      </c>
      <c r="F798" s="3" t="s">
        <v>5706</v>
      </c>
    </row>
    <row r="799" spans="2:6" x14ac:dyDescent="0.25">
      <c r="B799" s="4"/>
      <c r="C799" s="3"/>
      <c r="E799" s="4" t="s">
        <v>5707</v>
      </c>
      <c r="F799" s="3" t="s">
        <v>5708</v>
      </c>
    </row>
    <row r="800" spans="2:6" x14ac:dyDescent="0.25">
      <c r="B800" s="4"/>
      <c r="C800" s="3"/>
      <c r="E800" s="4" t="s">
        <v>5709</v>
      </c>
      <c r="F800" s="3" t="s">
        <v>5710</v>
      </c>
    </row>
    <row r="801" spans="2:6" x14ac:dyDescent="0.25">
      <c r="B801" s="4"/>
      <c r="C801" s="3"/>
      <c r="E801" s="4" t="s">
        <v>5711</v>
      </c>
      <c r="F801" s="3" t="s">
        <v>5712</v>
      </c>
    </row>
    <row r="802" spans="2:6" x14ac:dyDescent="0.25">
      <c r="B802" s="4"/>
      <c r="C802" s="3"/>
      <c r="E802" s="4" t="s">
        <v>5713</v>
      </c>
      <c r="F802" s="3" t="s">
        <v>5714</v>
      </c>
    </row>
    <row r="803" spans="2:6" x14ac:dyDescent="0.25">
      <c r="B803" s="4"/>
      <c r="C803" s="3"/>
      <c r="E803" s="4" t="s">
        <v>5715</v>
      </c>
      <c r="F803" s="3" t="s">
        <v>5716</v>
      </c>
    </row>
    <row r="804" spans="2:6" x14ac:dyDescent="0.25">
      <c r="B804" s="4"/>
      <c r="C804" s="3"/>
      <c r="E804" s="4" t="s">
        <v>5717</v>
      </c>
      <c r="F804" s="3" t="s">
        <v>5718</v>
      </c>
    </row>
    <row r="805" spans="2:6" x14ac:dyDescent="0.25">
      <c r="B805" s="4"/>
      <c r="C805" s="3"/>
      <c r="E805" s="4" t="s">
        <v>5719</v>
      </c>
      <c r="F805" s="3" t="s">
        <v>5720</v>
      </c>
    </row>
    <row r="806" spans="2:6" x14ac:dyDescent="0.25">
      <c r="B806" s="4"/>
      <c r="C806" s="3"/>
      <c r="E806" s="4" t="s">
        <v>5721</v>
      </c>
      <c r="F806" s="3" t="s">
        <v>5722</v>
      </c>
    </row>
    <row r="807" spans="2:6" x14ac:dyDescent="0.25">
      <c r="B807" s="4"/>
      <c r="C807" s="3"/>
      <c r="E807" s="4" t="s">
        <v>5723</v>
      </c>
      <c r="F807" s="3" t="s">
        <v>5724</v>
      </c>
    </row>
    <row r="808" spans="2:6" x14ac:dyDescent="0.25">
      <c r="B808" s="4"/>
      <c r="C808" s="3"/>
      <c r="E808" s="4" t="s">
        <v>5725</v>
      </c>
      <c r="F808" s="3" t="s">
        <v>5726</v>
      </c>
    </row>
    <row r="809" spans="2:6" x14ac:dyDescent="0.25">
      <c r="B809" s="4"/>
      <c r="C809" s="3"/>
      <c r="E809" s="4" t="s">
        <v>5727</v>
      </c>
      <c r="F809" s="3" t="s">
        <v>5728</v>
      </c>
    </row>
    <row r="810" spans="2:6" x14ac:dyDescent="0.25">
      <c r="B810" s="4"/>
      <c r="C810" s="3"/>
      <c r="E810" s="4" t="s">
        <v>5729</v>
      </c>
      <c r="F810" s="3" t="s">
        <v>5730</v>
      </c>
    </row>
    <row r="811" spans="2:6" x14ac:dyDescent="0.25">
      <c r="B811" s="4"/>
      <c r="C811" s="3"/>
      <c r="E811" s="4" t="s">
        <v>5731</v>
      </c>
      <c r="F811" s="3" t="s">
        <v>5732</v>
      </c>
    </row>
    <row r="812" spans="2:6" x14ac:dyDescent="0.25">
      <c r="B812" s="4"/>
      <c r="C812" s="3"/>
      <c r="E812" s="4" t="s">
        <v>5733</v>
      </c>
      <c r="F812" s="3" t="s">
        <v>5734</v>
      </c>
    </row>
    <row r="813" spans="2:6" x14ac:dyDescent="0.25">
      <c r="B813" s="4"/>
      <c r="C813" s="3"/>
      <c r="E813" s="4" t="s">
        <v>5735</v>
      </c>
      <c r="F813" s="3" t="s">
        <v>5736</v>
      </c>
    </row>
    <row r="814" spans="2:6" x14ac:dyDescent="0.25">
      <c r="B814" s="4"/>
      <c r="C814" s="3"/>
      <c r="E814" s="4" t="s">
        <v>5737</v>
      </c>
      <c r="F814" s="3" t="s">
        <v>5738</v>
      </c>
    </row>
    <row r="815" spans="2:6" x14ac:dyDescent="0.25">
      <c r="B815" s="4"/>
      <c r="C815" s="3"/>
      <c r="E815" s="4" t="s">
        <v>5739</v>
      </c>
      <c r="F815" s="3" t="s">
        <v>5740</v>
      </c>
    </row>
    <row r="816" spans="2:6" x14ac:dyDescent="0.25">
      <c r="B816" s="4"/>
      <c r="C816" s="3"/>
      <c r="E816" s="4" t="s">
        <v>5741</v>
      </c>
      <c r="F816" s="3" t="s">
        <v>5742</v>
      </c>
    </row>
    <row r="817" spans="2:6" x14ac:dyDescent="0.25">
      <c r="B817" s="4"/>
      <c r="C817" s="3"/>
      <c r="E817" s="4" t="s">
        <v>5743</v>
      </c>
      <c r="F817" s="3" t="s">
        <v>5744</v>
      </c>
    </row>
    <row r="818" spans="2:6" x14ac:dyDescent="0.25">
      <c r="B818" s="4"/>
      <c r="C818" s="3"/>
      <c r="E818" s="4" t="s">
        <v>5745</v>
      </c>
      <c r="F818" s="3" t="s">
        <v>5746</v>
      </c>
    </row>
    <row r="819" spans="2:6" x14ac:dyDescent="0.25">
      <c r="B819" s="4"/>
      <c r="C819" s="3"/>
      <c r="E819" s="4" t="s">
        <v>5747</v>
      </c>
      <c r="F819" s="3" t="s">
        <v>5748</v>
      </c>
    </row>
    <row r="820" spans="2:6" x14ac:dyDescent="0.25">
      <c r="B820" s="4"/>
      <c r="C820" s="3"/>
      <c r="E820" s="4" t="s">
        <v>5749</v>
      </c>
      <c r="F820" s="3" t="s">
        <v>5750</v>
      </c>
    </row>
    <row r="821" spans="2:6" x14ac:dyDescent="0.25">
      <c r="B821" s="4"/>
      <c r="C821" s="3"/>
      <c r="E821" s="4" t="s">
        <v>5751</v>
      </c>
      <c r="F821" s="3" t="s">
        <v>5752</v>
      </c>
    </row>
    <row r="822" spans="2:6" x14ac:dyDescent="0.25">
      <c r="B822" s="4"/>
      <c r="C822" s="3"/>
      <c r="E822" s="4" t="s">
        <v>5753</v>
      </c>
      <c r="F822" s="3" t="s">
        <v>5754</v>
      </c>
    </row>
    <row r="823" spans="2:6" x14ac:dyDescent="0.25">
      <c r="B823" s="4"/>
      <c r="C823" s="3"/>
      <c r="E823" s="4" t="s">
        <v>5755</v>
      </c>
      <c r="F823" s="3" t="s">
        <v>5756</v>
      </c>
    </row>
    <row r="824" spans="2:6" x14ac:dyDescent="0.25">
      <c r="B824" s="4"/>
      <c r="C824" s="3"/>
      <c r="E824" s="4" t="s">
        <v>5757</v>
      </c>
      <c r="F824" s="3" t="s">
        <v>5758</v>
      </c>
    </row>
    <row r="825" spans="2:6" x14ac:dyDescent="0.25">
      <c r="B825" s="4"/>
      <c r="C825" s="3"/>
      <c r="E825" s="4" t="s">
        <v>5759</v>
      </c>
      <c r="F825" s="3" t="s">
        <v>5760</v>
      </c>
    </row>
    <row r="826" spans="2:6" x14ac:dyDescent="0.25">
      <c r="B826" s="4"/>
      <c r="C826" s="3"/>
      <c r="E826" s="4" t="s">
        <v>5761</v>
      </c>
      <c r="F826" s="3" t="s">
        <v>5762</v>
      </c>
    </row>
    <row r="827" spans="2:6" x14ac:dyDescent="0.25">
      <c r="B827" s="4"/>
      <c r="C827" s="3"/>
      <c r="E827" s="4" t="s">
        <v>5763</v>
      </c>
      <c r="F827" s="3" t="s">
        <v>5764</v>
      </c>
    </row>
    <row r="828" spans="2:6" x14ac:dyDescent="0.25">
      <c r="B828" s="4"/>
      <c r="C828" s="3"/>
      <c r="E828" s="4" t="s">
        <v>5765</v>
      </c>
      <c r="F828" s="3" t="s">
        <v>5766</v>
      </c>
    </row>
    <row r="829" spans="2:6" x14ac:dyDescent="0.25">
      <c r="B829" s="4"/>
      <c r="C829" s="3"/>
      <c r="E829" s="4" t="s">
        <v>5767</v>
      </c>
      <c r="F829" s="3" t="s">
        <v>5768</v>
      </c>
    </row>
    <row r="830" spans="2:6" x14ac:dyDescent="0.25">
      <c r="B830" s="4"/>
      <c r="C830" s="3"/>
      <c r="E830" s="4" t="s">
        <v>5769</v>
      </c>
      <c r="F830" s="3" t="s">
        <v>5770</v>
      </c>
    </row>
    <row r="831" spans="2:6" x14ac:dyDescent="0.25">
      <c r="B831" s="4"/>
      <c r="C831" s="3"/>
      <c r="E831" s="4" t="s">
        <v>5771</v>
      </c>
      <c r="F831" s="3" t="s">
        <v>5772</v>
      </c>
    </row>
    <row r="832" spans="2:6" x14ac:dyDescent="0.25">
      <c r="B832" s="4"/>
      <c r="C832" s="3"/>
      <c r="E832" s="4" t="s">
        <v>5773</v>
      </c>
      <c r="F832" s="3" t="s">
        <v>5774</v>
      </c>
    </row>
    <row r="833" spans="2:6" x14ac:dyDescent="0.25">
      <c r="B833" s="4"/>
      <c r="C833" s="3"/>
      <c r="E833" s="4" t="s">
        <v>5775</v>
      </c>
      <c r="F833" s="3" t="s">
        <v>5776</v>
      </c>
    </row>
    <row r="834" spans="2:6" x14ac:dyDescent="0.25">
      <c r="B834" s="4"/>
      <c r="C834" s="3"/>
      <c r="E834" s="4" t="s">
        <v>5777</v>
      </c>
      <c r="F834" s="3" t="s">
        <v>5778</v>
      </c>
    </row>
    <row r="835" spans="2:6" x14ac:dyDescent="0.25">
      <c r="B835" s="4"/>
      <c r="C835" s="3"/>
      <c r="E835" s="4" t="s">
        <v>5779</v>
      </c>
      <c r="F835" s="3" t="s">
        <v>5780</v>
      </c>
    </row>
    <row r="836" spans="2:6" x14ac:dyDescent="0.25">
      <c r="B836" s="4"/>
      <c r="C836" s="3"/>
      <c r="E836" s="4" t="s">
        <v>5781</v>
      </c>
      <c r="F836" s="3" t="s">
        <v>5782</v>
      </c>
    </row>
    <row r="837" spans="2:6" x14ac:dyDescent="0.25">
      <c r="B837" s="4"/>
      <c r="C837" s="3"/>
      <c r="E837" s="4" t="s">
        <v>5783</v>
      </c>
      <c r="F837" s="3" t="s">
        <v>5784</v>
      </c>
    </row>
    <row r="838" spans="2:6" x14ac:dyDescent="0.25">
      <c r="B838" s="4"/>
      <c r="C838" s="3"/>
      <c r="E838" s="4" t="s">
        <v>5785</v>
      </c>
      <c r="F838" s="3" t="s">
        <v>5786</v>
      </c>
    </row>
    <row r="839" spans="2:6" x14ac:dyDescent="0.25">
      <c r="B839" s="4"/>
      <c r="C839" s="3"/>
      <c r="E839" s="4" t="s">
        <v>5787</v>
      </c>
      <c r="F839" s="3" t="s">
        <v>5788</v>
      </c>
    </row>
    <row r="840" spans="2:6" x14ac:dyDescent="0.25">
      <c r="B840" s="4"/>
      <c r="C840" s="3"/>
      <c r="E840" s="4" t="s">
        <v>5789</v>
      </c>
      <c r="F840" s="3" t="s">
        <v>5790</v>
      </c>
    </row>
    <row r="841" spans="2:6" x14ac:dyDescent="0.25">
      <c r="B841" s="4"/>
      <c r="C841" s="3"/>
      <c r="E841" s="4" t="s">
        <v>5791</v>
      </c>
      <c r="F841" s="3" t="s">
        <v>5792</v>
      </c>
    </row>
    <row r="842" spans="2:6" x14ac:dyDescent="0.25">
      <c r="B842" s="4"/>
      <c r="C842" s="3"/>
      <c r="E842" s="4" t="s">
        <v>5793</v>
      </c>
      <c r="F842" s="3" t="s">
        <v>5794</v>
      </c>
    </row>
    <row r="843" spans="2:6" x14ac:dyDescent="0.25">
      <c r="B843" s="4"/>
      <c r="C843" s="3"/>
      <c r="E843" s="4" t="s">
        <v>5795</v>
      </c>
      <c r="F843" s="3" t="s">
        <v>5796</v>
      </c>
    </row>
    <row r="844" spans="2:6" x14ac:dyDescent="0.25">
      <c r="B844" s="4"/>
      <c r="C844" s="3"/>
      <c r="E844" s="4" t="s">
        <v>5797</v>
      </c>
      <c r="F844" s="3" t="s">
        <v>5798</v>
      </c>
    </row>
    <row r="845" spans="2:6" x14ac:dyDescent="0.25">
      <c r="B845" s="4"/>
      <c r="C845" s="3"/>
      <c r="E845" s="4" t="s">
        <v>5799</v>
      </c>
      <c r="F845" s="3" t="s">
        <v>5800</v>
      </c>
    </row>
    <row r="846" spans="2:6" x14ac:dyDescent="0.25">
      <c r="B846" s="4"/>
      <c r="C846" s="3"/>
      <c r="E846" s="4" t="s">
        <v>5801</v>
      </c>
      <c r="F846" s="3" t="s">
        <v>5802</v>
      </c>
    </row>
    <row r="847" spans="2:6" x14ac:dyDescent="0.25">
      <c r="B847" s="4"/>
      <c r="C847" s="3"/>
      <c r="E847" s="4" t="s">
        <v>5803</v>
      </c>
      <c r="F847" s="3" t="s">
        <v>5804</v>
      </c>
    </row>
    <row r="848" spans="2:6" x14ac:dyDescent="0.25">
      <c r="B848" s="4"/>
      <c r="C848" s="3"/>
      <c r="E848" s="4" t="s">
        <v>5805</v>
      </c>
      <c r="F848" s="3" t="s">
        <v>5806</v>
      </c>
    </row>
    <row r="849" spans="2:6" x14ac:dyDescent="0.25">
      <c r="B849" s="4"/>
      <c r="C849" s="3"/>
      <c r="E849" s="4" t="s">
        <v>5807</v>
      </c>
      <c r="F849" s="3" t="s">
        <v>5808</v>
      </c>
    </row>
    <row r="850" spans="2:6" x14ac:dyDescent="0.25">
      <c r="B850" s="4"/>
      <c r="C850" s="3"/>
      <c r="E850" s="4" t="s">
        <v>5809</v>
      </c>
      <c r="F850" s="3" t="s">
        <v>5810</v>
      </c>
    </row>
    <row r="851" spans="2:6" x14ac:dyDescent="0.25">
      <c r="B851" s="4"/>
      <c r="C851" s="3"/>
      <c r="E851" s="4" t="s">
        <v>5811</v>
      </c>
      <c r="F851" s="3" t="s">
        <v>5812</v>
      </c>
    </row>
    <row r="852" spans="2:6" x14ac:dyDescent="0.25">
      <c r="B852" s="4"/>
      <c r="C852" s="3"/>
      <c r="E852" s="4" t="s">
        <v>5813</v>
      </c>
      <c r="F852" s="3" t="s">
        <v>5814</v>
      </c>
    </row>
    <row r="853" spans="2:6" x14ac:dyDescent="0.25">
      <c r="B853" s="4"/>
      <c r="C853" s="3"/>
      <c r="E853" s="4" t="s">
        <v>5815</v>
      </c>
      <c r="F853" s="3" t="s">
        <v>5816</v>
      </c>
    </row>
    <row r="854" spans="2:6" x14ac:dyDescent="0.25">
      <c r="B854" s="4"/>
      <c r="C854" s="3"/>
      <c r="E854" s="4" t="s">
        <v>5817</v>
      </c>
      <c r="F854" s="3" t="s">
        <v>5818</v>
      </c>
    </row>
    <row r="855" spans="2:6" x14ac:dyDescent="0.25">
      <c r="B855" s="4"/>
      <c r="C855" s="3"/>
      <c r="E855" s="4" t="s">
        <v>5819</v>
      </c>
      <c r="F855" s="3" t="s">
        <v>5820</v>
      </c>
    </row>
    <row r="856" spans="2:6" x14ac:dyDescent="0.25">
      <c r="B856" s="4"/>
      <c r="C856" s="3"/>
      <c r="E856" s="4" t="s">
        <v>5821</v>
      </c>
      <c r="F856" s="3" t="s">
        <v>5822</v>
      </c>
    </row>
    <row r="857" spans="2:6" x14ac:dyDescent="0.25">
      <c r="B857" s="4"/>
      <c r="C857" s="3"/>
      <c r="E857" s="4" t="s">
        <v>5823</v>
      </c>
      <c r="F857" s="3" t="s">
        <v>5824</v>
      </c>
    </row>
    <row r="858" spans="2:6" x14ac:dyDescent="0.25">
      <c r="B858" s="4"/>
      <c r="C858" s="3"/>
      <c r="E858" s="4" t="s">
        <v>5825</v>
      </c>
      <c r="F858" s="3" t="s">
        <v>5826</v>
      </c>
    </row>
    <row r="859" spans="2:6" x14ac:dyDescent="0.25">
      <c r="B859" s="4"/>
      <c r="C859" s="3"/>
      <c r="E859" s="4" t="s">
        <v>5827</v>
      </c>
      <c r="F859" s="3" t="s">
        <v>5828</v>
      </c>
    </row>
    <row r="860" spans="2:6" x14ac:dyDescent="0.25">
      <c r="B860" s="4"/>
      <c r="C860" s="3"/>
      <c r="E860" s="4" t="s">
        <v>5829</v>
      </c>
      <c r="F860" s="3" t="s">
        <v>5830</v>
      </c>
    </row>
    <row r="861" spans="2:6" x14ac:dyDescent="0.25">
      <c r="B861" s="4"/>
      <c r="C861" s="3"/>
      <c r="E861" s="4" t="s">
        <v>5831</v>
      </c>
      <c r="F861" s="3" t="s">
        <v>5832</v>
      </c>
    </row>
    <row r="862" spans="2:6" x14ac:dyDescent="0.25">
      <c r="B862" s="4"/>
      <c r="C862" s="3"/>
      <c r="E862" s="4" t="s">
        <v>5833</v>
      </c>
      <c r="F862" s="3" t="s">
        <v>5834</v>
      </c>
    </row>
    <row r="863" spans="2:6" x14ac:dyDescent="0.25">
      <c r="B863" s="4"/>
      <c r="C863" s="3"/>
      <c r="E863" s="4" t="s">
        <v>5835</v>
      </c>
      <c r="F863" s="3" t="s">
        <v>5836</v>
      </c>
    </row>
    <row r="864" spans="2:6" x14ac:dyDescent="0.25">
      <c r="B864" s="4"/>
      <c r="C864" s="3"/>
      <c r="E864" s="4" t="s">
        <v>5837</v>
      </c>
      <c r="F864" s="3" t="s">
        <v>5838</v>
      </c>
    </row>
    <row r="865" spans="2:6" x14ac:dyDescent="0.25">
      <c r="B865" s="4"/>
      <c r="C865" s="3"/>
      <c r="E865" s="4" t="s">
        <v>5839</v>
      </c>
      <c r="F865" s="3" t="s">
        <v>5840</v>
      </c>
    </row>
    <row r="866" spans="2:6" x14ac:dyDescent="0.25">
      <c r="B866" s="4"/>
      <c r="C866" s="3"/>
      <c r="E866" s="4" t="s">
        <v>5841</v>
      </c>
      <c r="F866" s="3" t="s">
        <v>5842</v>
      </c>
    </row>
    <row r="867" spans="2:6" x14ac:dyDescent="0.25">
      <c r="B867" s="4"/>
      <c r="C867" s="3"/>
      <c r="E867" s="4" t="s">
        <v>5843</v>
      </c>
      <c r="F867" s="3" t="s">
        <v>5844</v>
      </c>
    </row>
    <row r="868" spans="2:6" x14ac:dyDescent="0.25">
      <c r="B868" s="4"/>
      <c r="C868" s="3"/>
      <c r="E868" s="4" t="s">
        <v>5845</v>
      </c>
      <c r="F868" s="3" t="s">
        <v>5846</v>
      </c>
    </row>
    <row r="869" spans="2:6" x14ac:dyDescent="0.25">
      <c r="B869" s="4"/>
      <c r="C869" s="3"/>
      <c r="E869" s="4" t="s">
        <v>5847</v>
      </c>
      <c r="F869" s="3" t="s">
        <v>5848</v>
      </c>
    </row>
    <row r="870" spans="2:6" x14ac:dyDescent="0.25">
      <c r="B870" s="4"/>
      <c r="C870" s="3"/>
      <c r="E870" s="4" t="s">
        <v>5849</v>
      </c>
      <c r="F870" s="3" t="s">
        <v>5850</v>
      </c>
    </row>
    <row r="871" spans="2:6" x14ac:dyDescent="0.25">
      <c r="B871" s="4"/>
      <c r="C871" s="3"/>
      <c r="E871" s="4" t="s">
        <v>5851</v>
      </c>
      <c r="F871" s="3" t="s">
        <v>5852</v>
      </c>
    </row>
    <row r="872" spans="2:6" x14ac:dyDescent="0.25">
      <c r="B872" s="4"/>
      <c r="C872" s="3"/>
      <c r="E872" s="4" t="s">
        <v>5853</v>
      </c>
      <c r="F872" s="3" t="s">
        <v>5854</v>
      </c>
    </row>
    <row r="873" spans="2:6" x14ac:dyDescent="0.25">
      <c r="B873" s="4"/>
      <c r="C873" s="3"/>
      <c r="E873" s="4" t="s">
        <v>5855</v>
      </c>
      <c r="F873" s="3" t="s">
        <v>5856</v>
      </c>
    </row>
    <row r="874" spans="2:6" x14ac:dyDescent="0.25">
      <c r="B874" s="4"/>
      <c r="C874" s="3"/>
      <c r="E874" s="4" t="s">
        <v>5857</v>
      </c>
      <c r="F874" s="3" t="s">
        <v>5858</v>
      </c>
    </row>
    <row r="875" spans="2:6" x14ac:dyDescent="0.25">
      <c r="B875" s="4"/>
      <c r="C875" s="3"/>
      <c r="E875" s="4" t="s">
        <v>5859</v>
      </c>
      <c r="F875" s="3" t="s">
        <v>5860</v>
      </c>
    </row>
    <row r="876" spans="2:6" x14ac:dyDescent="0.25">
      <c r="B876" s="4"/>
      <c r="C876" s="3"/>
      <c r="E876" s="4" t="s">
        <v>5861</v>
      </c>
      <c r="F876" s="3" t="s">
        <v>5862</v>
      </c>
    </row>
    <row r="877" spans="2:6" x14ac:dyDescent="0.25">
      <c r="B877" s="4"/>
      <c r="C877" s="3"/>
      <c r="E877" s="4" t="s">
        <v>5863</v>
      </c>
      <c r="F877" s="3" t="s">
        <v>5864</v>
      </c>
    </row>
    <row r="878" spans="2:6" x14ac:dyDescent="0.25">
      <c r="B878" s="4"/>
      <c r="C878" s="3"/>
      <c r="E878" s="4" t="s">
        <v>5865</v>
      </c>
      <c r="F878" s="3" t="s">
        <v>5866</v>
      </c>
    </row>
    <row r="879" spans="2:6" x14ac:dyDescent="0.25">
      <c r="B879" s="4"/>
      <c r="C879" s="3"/>
      <c r="E879" s="4" t="s">
        <v>5867</v>
      </c>
      <c r="F879" s="3" t="s">
        <v>5868</v>
      </c>
    </row>
    <row r="880" spans="2:6" x14ac:dyDescent="0.25">
      <c r="B880" s="4"/>
      <c r="C880" s="3"/>
      <c r="E880" s="4" t="s">
        <v>5869</v>
      </c>
      <c r="F880" s="3" t="s">
        <v>5870</v>
      </c>
    </row>
    <row r="881" spans="2:6" x14ac:dyDescent="0.25">
      <c r="B881" s="4"/>
      <c r="C881" s="3"/>
      <c r="E881" s="4" t="s">
        <v>5871</v>
      </c>
      <c r="F881" s="3" t="s">
        <v>5872</v>
      </c>
    </row>
    <row r="882" spans="2:6" x14ac:dyDescent="0.25">
      <c r="B882" s="4"/>
      <c r="C882" s="3"/>
      <c r="E882" s="4" t="s">
        <v>5873</v>
      </c>
      <c r="F882" s="3" t="s">
        <v>5874</v>
      </c>
    </row>
    <row r="883" spans="2:6" x14ac:dyDescent="0.25">
      <c r="B883" s="4"/>
      <c r="C883" s="3"/>
      <c r="E883" s="4" t="s">
        <v>5875</v>
      </c>
      <c r="F883" s="3" t="s">
        <v>5876</v>
      </c>
    </row>
    <row r="884" spans="2:6" x14ac:dyDescent="0.25">
      <c r="B884" s="4"/>
      <c r="C884" s="3"/>
      <c r="E884" s="4" t="s">
        <v>5877</v>
      </c>
      <c r="F884" s="3" t="s">
        <v>5878</v>
      </c>
    </row>
    <row r="885" spans="2:6" x14ac:dyDescent="0.25">
      <c r="B885" s="4"/>
      <c r="C885" s="3"/>
      <c r="E885" s="4" t="s">
        <v>5879</v>
      </c>
      <c r="F885" s="3" t="s">
        <v>5880</v>
      </c>
    </row>
    <row r="886" spans="2:6" x14ac:dyDescent="0.25">
      <c r="B886" s="4"/>
      <c r="C886" s="3"/>
      <c r="E886" s="4" t="s">
        <v>5881</v>
      </c>
      <c r="F886" s="3" t="s">
        <v>5882</v>
      </c>
    </row>
    <row r="887" spans="2:6" x14ac:dyDescent="0.25">
      <c r="B887" s="4"/>
      <c r="C887" s="3"/>
      <c r="E887" s="4" t="s">
        <v>5883</v>
      </c>
      <c r="F887" s="3" t="s">
        <v>5884</v>
      </c>
    </row>
    <row r="888" spans="2:6" x14ac:dyDescent="0.25">
      <c r="B888" s="4"/>
      <c r="C888" s="3"/>
      <c r="E888" s="4" t="s">
        <v>5885</v>
      </c>
      <c r="F888" s="3" t="s">
        <v>5886</v>
      </c>
    </row>
    <row r="889" spans="2:6" x14ac:dyDescent="0.25">
      <c r="B889" s="4"/>
      <c r="C889" s="3"/>
      <c r="E889" s="4" t="s">
        <v>5887</v>
      </c>
      <c r="F889" s="3" t="s">
        <v>5888</v>
      </c>
    </row>
    <row r="890" spans="2:6" x14ac:dyDescent="0.25">
      <c r="B890" s="4"/>
      <c r="C890" s="3"/>
      <c r="E890" s="4" t="s">
        <v>5889</v>
      </c>
      <c r="F890" s="3" t="s">
        <v>5890</v>
      </c>
    </row>
    <row r="891" spans="2:6" x14ac:dyDescent="0.25">
      <c r="B891" s="4"/>
      <c r="C891" s="3"/>
      <c r="E891" s="4" t="s">
        <v>5891</v>
      </c>
      <c r="F891" s="3" t="s">
        <v>5892</v>
      </c>
    </row>
    <row r="892" spans="2:6" x14ac:dyDescent="0.25">
      <c r="B892" s="4"/>
      <c r="C892" s="3"/>
      <c r="E892" s="4" t="s">
        <v>5893</v>
      </c>
      <c r="F892" s="3" t="s">
        <v>5894</v>
      </c>
    </row>
    <row r="893" spans="2:6" x14ac:dyDescent="0.25">
      <c r="B893" s="4"/>
      <c r="C893" s="3"/>
      <c r="E893" s="4" t="s">
        <v>5895</v>
      </c>
      <c r="F893" s="3" t="s">
        <v>5896</v>
      </c>
    </row>
    <row r="894" spans="2:6" x14ac:dyDescent="0.25">
      <c r="B894" s="4"/>
      <c r="C894" s="3"/>
      <c r="E894" s="4" t="s">
        <v>5897</v>
      </c>
      <c r="F894" s="3" t="s">
        <v>5898</v>
      </c>
    </row>
    <row r="895" spans="2:6" x14ac:dyDescent="0.25">
      <c r="B895" s="4"/>
      <c r="C895" s="3"/>
      <c r="E895" s="4" t="s">
        <v>5899</v>
      </c>
      <c r="F895" s="3" t="s">
        <v>5900</v>
      </c>
    </row>
    <row r="896" spans="2:6" x14ac:dyDescent="0.25">
      <c r="B896" s="4"/>
      <c r="C896" s="3"/>
      <c r="E896" s="4" t="s">
        <v>5901</v>
      </c>
      <c r="F896" s="3" t="s">
        <v>5902</v>
      </c>
    </row>
    <row r="897" spans="2:6" x14ac:dyDescent="0.25">
      <c r="B897" s="4"/>
      <c r="C897" s="3"/>
      <c r="E897" s="4" t="s">
        <v>5903</v>
      </c>
      <c r="F897" s="3" t="s">
        <v>5904</v>
      </c>
    </row>
    <row r="898" spans="2:6" x14ac:dyDescent="0.25">
      <c r="B898" s="4"/>
      <c r="C898" s="3"/>
      <c r="E898" s="4" t="s">
        <v>5905</v>
      </c>
      <c r="F898" s="3" t="s">
        <v>5906</v>
      </c>
    </row>
    <row r="899" spans="2:6" x14ac:dyDescent="0.25">
      <c r="B899" s="4"/>
      <c r="C899" s="3"/>
      <c r="E899" s="4" t="s">
        <v>5907</v>
      </c>
      <c r="F899" s="3" t="s">
        <v>5908</v>
      </c>
    </row>
    <row r="900" spans="2:6" x14ac:dyDescent="0.25">
      <c r="B900" s="4"/>
      <c r="C900" s="3"/>
      <c r="E900" s="4" t="s">
        <v>5909</v>
      </c>
      <c r="F900" s="3" t="s">
        <v>5910</v>
      </c>
    </row>
    <row r="901" spans="2:6" x14ac:dyDescent="0.25">
      <c r="B901" s="4"/>
      <c r="C901" s="3"/>
      <c r="E901" s="4" t="s">
        <v>5911</v>
      </c>
      <c r="F901" s="3" t="s">
        <v>5912</v>
      </c>
    </row>
    <row r="902" spans="2:6" x14ac:dyDescent="0.25">
      <c r="B902" s="4"/>
      <c r="C902" s="3"/>
      <c r="E902" s="4" t="s">
        <v>5913</v>
      </c>
      <c r="F902" s="3" t="s">
        <v>5914</v>
      </c>
    </row>
    <row r="903" spans="2:6" x14ac:dyDescent="0.25">
      <c r="B903" s="4"/>
      <c r="C903" s="3"/>
      <c r="E903" s="4" t="s">
        <v>5915</v>
      </c>
      <c r="F903" s="3" t="s">
        <v>5916</v>
      </c>
    </row>
    <row r="904" spans="2:6" x14ac:dyDescent="0.25">
      <c r="B904" s="4"/>
      <c r="C904" s="3"/>
      <c r="E904" s="4" t="s">
        <v>5917</v>
      </c>
      <c r="F904" s="3" t="s">
        <v>5918</v>
      </c>
    </row>
    <row r="905" spans="2:6" x14ac:dyDescent="0.25">
      <c r="B905" s="4"/>
      <c r="C905" s="3"/>
      <c r="E905" s="4" t="s">
        <v>5919</v>
      </c>
      <c r="F905" s="3" t="s">
        <v>5920</v>
      </c>
    </row>
    <row r="906" spans="2:6" x14ac:dyDescent="0.25">
      <c r="B906" s="4"/>
      <c r="C906" s="3"/>
      <c r="E906" s="4" t="s">
        <v>5921</v>
      </c>
      <c r="F906" s="3" t="s">
        <v>5922</v>
      </c>
    </row>
    <row r="907" spans="2:6" x14ac:dyDescent="0.25">
      <c r="B907" s="4"/>
      <c r="C907" s="3"/>
      <c r="E907" s="4" t="s">
        <v>5923</v>
      </c>
      <c r="F907" s="3" t="s">
        <v>5924</v>
      </c>
    </row>
    <row r="908" spans="2:6" x14ac:dyDescent="0.25">
      <c r="B908" s="4"/>
      <c r="C908" s="3"/>
      <c r="E908" s="4" t="s">
        <v>5925</v>
      </c>
      <c r="F908" s="3" t="s">
        <v>5926</v>
      </c>
    </row>
    <row r="909" spans="2:6" x14ac:dyDescent="0.25">
      <c r="B909" s="4"/>
      <c r="C909" s="3"/>
      <c r="E909" s="4" t="s">
        <v>5927</v>
      </c>
      <c r="F909" s="3" t="s">
        <v>5928</v>
      </c>
    </row>
    <row r="910" spans="2:6" x14ac:dyDescent="0.25">
      <c r="B910" s="4"/>
      <c r="C910" s="3"/>
      <c r="E910" s="4" t="s">
        <v>5929</v>
      </c>
      <c r="F910" s="3" t="s">
        <v>5930</v>
      </c>
    </row>
    <row r="911" spans="2:6" x14ac:dyDescent="0.25">
      <c r="B911" s="4"/>
      <c r="C911" s="3"/>
      <c r="E911" s="4" t="s">
        <v>5931</v>
      </c>
      <c r="F911" s="3" t="s">
        <v>5932</v>
      </c>
    </row>
    <row r="912" spans="2:6" x14ac:dyDescent="0.25">
      <c r="B912" s="4"/>
      <c r="C912" s="3"/>
      <c r="E912" s="4" t="s">
        <v>5933</v>
      </c>
      <c r="F912" s="3" t="s">
        <v>5934</v>
      </c>
    </row>
    <row r="913" spans="2:6" x14ac:dyDescent="0.25">
      <c r="B913" s="4"/>
      <c r="C913" s="3"/>
      <c r="E913" s="4" t="s">
        <v>5935</v>
      </c>
      <c r="F913" s="3" t="s">
        <v>5936</v>
      </c>
    </row>
    <row r="914" spans="2:6" x14ac:dyDescent="0.25">
      <c r="B914" s="4"/>
      <c r="C914" s="3"/>
      <c r="E914" s="4" t="s">
        <v>5937</v>
      </c>
      <c r="F914" s="3" t="s">
        <v>5938</v>
      </c>
    </row>
    <row r="915" spans="2:6" x14ac:dyDescent="0.25">
      <c r="B915" s="4"/>
      <c r="C915" s="3"/>
      <c r="E915" s="4" t="s">
        <v>5939</v>
      </c>
      <c r="F915" s="3" t="s">
        <v>5940</v>
      </c>
    </row>
    <row r="916" spans="2:6" x14ac:dyDescent="0.25">
      <c r="B916" s="4"/>
      <c r="C916" s="3"/>
      <c r="E916" s="4" t="s">
        <v>5941</v>
      </c>
      <c r="F916" s="3" t="s">
        <v>5942</v>
      </c>
    </row>
    <row r="917" spans="2:6" x14ac:dyDescent="0.25">
      <c r="B917" s="4"/>
      <c r="C917" s="3"/>
      <c r="E917" s="4" t="s">
        <v>5943</v>
      </c>
      <c r="F917" s="3" t="s">
        <v>5944</v>
      </c>
    </row>
    <row r="918" spans="2:6" x14ac:dyDescent="0.25">
      <c r="B918" s="4"/>
      <c r="C918" s="3"/>
      <c r="E918" s="4" t="s">
        <v>5945</v>
      </c>
      <c r="F918" s="3" t="s">
        <v>5946</v>
      </c>
    </row>
    <row r="919" spans="2:6" x14ac:dyDescent="0.25">
      <c r="B919" s="4"/>
      <c r="C919" s="3"/>
      <c r="E919" s="4" t="s">
        <v>5947</v>
      </c>
      <c r="F919" s="3" t="s">
        <v>5948</v>
      </c>
    </row>
    <row r="920" spans="2:6" x14ac:dyDescent="0.25">
      <c r="B920" s="4"/>
      <c r="C920" s="3"/>
      <c r="E920" s="4" t="s">
        <v>5949</v>
      </c>
      <c r="F920" s="3" t="s">
        <v>5950</v>
      </c>
    </row>
    <row r="921" spans="2:6" x14ac:dyDescent="0.25">
      <c r="B921" s="4"/>
      <c r="C921" s="3"/>
      <c r="E921" s="4" t="s">
        <v>5951</v>
      </c>
      <c r="F921" s="3" t="s">
        <v>5952</v>
      </c>
    </row>
    <row r="922" spans="2:6" x14ac:dyDescent="0.25">
      <c r="B922" s="4"/>
      <c r="C922" s="3"/>
      <c r="E922" s="4" t="s">
        <v>5953</v>
      </c>
      <c r="F922" s="3" t="s">
        <v>5954</v>
      </c>
    </row>
    <row r="923" spans="2:6" x14ac:dyDescent="0.25">
      <c r="B923" s="4"/>
      <c r="C923" s="3"/>
      <c r="E923" s="4" t="s">
        <v>5955</v>
      </c>
      <c r="F923" s="3" t="s">
        <v>5956</v>
      </c>
    </row>
    <row r="924" spans="2:6" x14ac:dyDescent="0.25">
      <c r="B924" s="4"/>
      <c r="C924" s="3"/>
      <c r="E924" s="4" t="s">
        <v>5957</v>
      </c>
      <c r="F924" s="3" t="s">
        <v>5958</v>
      </c>
    </row>
    <row r="925" spans="2:6" x14ac:dyDescent="0.25">
      <c r="B925" s="4"/>
      <c r="C925" s="3"/>
      <c r="E925" s="4" t="s">
        <v>5959</v>
      </c>
      <c r="F925" s="3" t="s">
        <v>5960</v>
      </c>
    </row>
    <row r="926" spans="2:6" x14ac:dyDescent="0.25">
      <c r="B926" s="4"/>
      <c r="C926" s="3"/>
      <c r="E926" s="4" t="s">
        <v>5961</v>
      </c>
      <c r="F926" s="3" t="s">
        <v>5962</v>
      </c>
    </row>
    <row r="927" spans="2:6" x14ac:dyDescent="0.25">
      <c r="B927" s="4"/>
      <c r="C927" s="3"/>
      <c r="E927" s="4" t="s">
        <v>5963</v>
      </c>
      <c r="F927" s="3" t="s">
        <v>5964</v>
      </c>
    </row>
    <row r="928" spans="2:6" x14ac:dyDescent="0.25">
      <c r="B928" s="4"/>
      <c r="C928" s="3"/>
      <c r="E928" s="4" t="s">
        <v>5965</v>
      </c>
      <c r="F928" s="3" t="s">
        <v>5966</v>
      </c>
    </row>
    <row r="929" spans="2:6" x14ac:dyDescent="0.25">
      <c r="B929" s="4"/>
      <c r="C929" s="3"/>
      <c r="E929" s="4" t="s">
        <v>5967</v>
      </c>
      <c r="F929" s="3" t="s">
        <v>5968</v>
      </c>
    </row>
    <row r="930" spans="2:6" x14ac:dyDescent="0.25">
      <c r="B930" s="4"/>
      <c r="C930" s="3"/>
      <c r="E930" s="4" t="s">
        <v>5969</v>
      </c>
      <c r="F930" s="3" t="s">
        <v>5970</v>
      </c>
    </row>
    <row r="931" spans="2:6" x14ac:dyDescent="0.25">
      <c r="B931" s="4"/>
      <c r="C931" s="3"/>
      <c r="E931" s="4" t="s">
        <v>5971</v>
      </c>
      <c r="F931" s="3" t="s">
        <v>5972</v>
      </c>
    </row>
    <row r="932" spans="2:6" x14ac:dyDescent="0.25">
      <c r="B932" s="4"/>
      <c r="C932" s="3"/>
      <c r="E932" s="4" t="s">
        <v>5973</v>
      </c>
      <c r="F932" s="3" t="s">
        <v>5974</v>
      </c>
    </row>
    <row r="933" spans="2:6" x14ac:dyDescent="0.25">
      <c r="B933" s="4"/>
      <c r="C933" s="3"/>
      <c r="E933" s="4" t="s">
        <v>5975</v>
      </c>
      <c r="F933" s="3" t="s">
        <v>5976</v>
      </c>
    </row>
    <row r="934" spans="2:6" x14ac:dyDescent="0.25">
      <c r="B934" s="4"/>
      <c r="C934" s="3"/>
      <c r="E934" s="4" t="s">
        <v>5977</v>
      </c>
      <c r="F934" s="3" t="s">
        <v>5978</v>
      </c>
    </row>
    <row r="935" spans="2:6" x14ac:dyDescent="0.25">
      <c r="B935" s="4"/>
      <c r="C935" s="3"/>
      <c r="E935" s="4" t="s">
        <v>5979</v>
      </c>
      <c r="F935" s="3" t="s">
        <v>5980</v>
      </c>
    </row>
    <row r="936" spans="2:6" x14ac:dyDescent="0.25">
      <c r="B936" s="4"/>
      <c r="C936" s="3"/>
      <c r="E936" s="4" t="s">
        <v>5981</v>
      </c>
      <c r="F936" s="3" t="s">
        <v>5982</v>
      </c>
    </row>
    <row r="937" spans="2:6" x14ac:dyDescent="0.25">
      <c r="B937" s="4"/>
      <c r="C937" s="3"/>
      <c r="E937" s="4" t="s">
        <v>5983</v>
      </c>
      <c r="F937" s="3" t="s">
        <v>5984</v>
      </c>
    </row>
    <row r="938" spans="2:6" x14ac:dyDescent="0.25">
      <c r="B938" s="4"/>
      <c r="C938" s="3"/>
      <c r="E938" s="4" t="s">
        <v>5985</v>
      </c>
      <c r="F938" s="3" t="s">
        <v>5986</v>
      </c>
    </row>
    <row r="939" spans="2:6" x14ac:dyDescent="0.25">
      <c r="B939" s="4"/>
      <c r="C939" s="3"/>
      <c r="E939" s="4" t="s">
        <v>5987</v>
      </c>
      <c r="F939" s="3" t="s">
        <v>5988</v>
      </c>
    </row>
    <row r="940" spans="2:6" x14ac:dyDescent="0.25">
      <c r="B940" s="4"/>
      <c r="C940" s="3"/>
      <c r="E940" s="4" t="s">
        <v>5989</v>
      </c>
      <c r="F940" s="3" t="s">
        <v>5990</v>
      </c>
    </row>
    <row r="941" spans="2:6" x14ac:dyDescent="0.25">
      <c r="B941" s="4"/>
      <c r="C941" s="3"/>
      <c r="E941" s="4" t="s">
        <v>5991</v>
      </c>
      <c r="F941" s="3" t="s">
        <v>5992</v>
      </c>
    </row>
    <row r="942" spans="2:6" x14ac:dyDescent="0.25">
      <c r="B942" s="4"/>
      <c r="C942" s="3"/>
      <c r="E942" s="4" t="s">
        <v>5993</v>
      </c>
      <c r="F942" s="3" t="s">
        <v>5994</v>
      </c>
    </row>
    <row r="943" spans="2:6" x14ac:dyDescent="0.25">
      <c r="B943" s="4"/>
      <c r="C943" s="3"/>
      <c r="E943" s="4" t="s">
        <v>5995</v>
      </c>
      <c r="F943" s="3" t="s">
        <v>5996</v>
      </c>
    </row>
    <row r="944" spans="2:6" x14ac:dyDescent="0.25">
      <c r="B944" s="4"/>
      <c r="C944" s="3"/>
      <c r="E944" s="4" t="s">
        <v>5997</v>
      </c>
      <c r="F944" s="3" t="s">
        <v>5998</v>
      </c>
    </row>
    <row r="945" spans="2:6" x14ac:dyDescent="0.25">
      <c r="B945" s="4"/>
      <c r="C945" s="3"/>
      <c r="E945" s="4" t="s">
        <v>5999</v>
      </c>
      <c r="F945" s="3" t="s">
        <v>6000</v>
      </c>
    </row>
    <row r="946" spans="2:6" x14ac:dyDescent="0.25">
      <c r="B946" s="4"/>
      <c r="C946" s="3"/>
      <c r="E946" s="4" t="s">
        <v>6001</v>
      </c>
      <c r="F946" s="3" t="s">
        <v>6002</v>
      </c>
    </row>
    <row r="947" spans="2:6" x14ac:dyDescent="0.25">
      <c r="B947" s="4"/>
      <c r="C947" s="3"/>
      <c r="E947" s="4" t="s">
        <v>6003</v>
      </c>
      <c r="F947" s="3" t="s">
        <v>6004</v>
      </c>
    </row>
    <row r="948" spans="2:6" x14ac:dyDescent="0.25">
      <c r="B948" s="4"/>
      <c r="C948" s="3"/>
      <c r="E948" s="4" t="s">
        <v>6005</v>
      </c>
      <c r="F948" s="3" t="s">
        <v>6006</v>
      </c>
    </row>
    <row r="949" spans="2:6" x14ac:dyDescent="0.25">
      <c r="B949" s="4"/>
      <c r="C949" s="3"/>
      <c r="E949" s="4" t="s">
        <v>6007</v>
      </c>
      <c r="F949" s="3" t="s">
        <v>6008</v>
      </c>
    </row>
    <row r="950" spans="2:6" x14ac:dyDescent="0.25">
      <c r="B950" s="4"/>
      <c r="C950" s="3"/>
      <c r="E950" s="4" t="s">
        <v>6009</v>
      </c>
      <c r="F950" s="3" t="s">
        <v>6010</v>
      </c>
    </row>
    <row r="951" spans="2:6" x14ac:dyDescent="0.25">
      <c r="B951" s="4"/>
      <c r="C951" s="3"/>
      <c r="E951" s="4" t="s">
        <v>6011</v>
      </c>
      <c r="F951" s="3" t="s">
        <v>6012</v>
      </c>
    </row>
    <row r="952" spans="2:6" x14ac:dyDescent="0.25">
      <c r="B952" s="4"/>
      <c r="C952" s="3"/>
      <c r="E952" s="4" t="s">
        <v>6013</v>
      </c>
      <c r="F952" s="3" t="s">
        <v>6014</v>
      </c>
    </row>
    <row r="953" spans="2:6" x14ac:dyDescent="0.25">
      <c r="B953" s="4"/>
      <c r="C953" s="3"/>
      <c r="E953" s="4" t="s">
        <v>6015</v>
      </c>
      <c r="F953" s="3" t="s">
        <v>6016</v>
      </c>
    </row>
    <row r="954" spans="2:6" x14ac:dyDescent="0.25">
      <c r="B954" s="4"/>
      <c r="C954" s="3"/>
      <c r="E954" s="4" t="s">
        <v>6017</v>
      </c>
      <c r="F954" s="3" t="s">
        <v>6018</v>
      </c>
    </row>
    <row r="955" spans="2:6" x14ac:dyDescent="0.25">
      <c r="B955" s="4"/>
      <c r="C955" s="3"/>
      <c r="E955" s="4" t="s">
        <v>6019</v>
      </c>
      <c r="F955" s="3" t="s">
        <v>6020</v>
      </c>
    </row>
    <row r="956" spans="2:6" x14ac:dyDescent="0.25">
      <c r="B956" s="4"/>
      <c r="C956" s="3"/>
      <c r="E956" s="4" t="s">
        <v>6021</v>
      </c>
      <c r="F956" s="3" t="s">
        <v>6022</v>
      </c>
    </row>
    <row r="957" spans="2:6" x14ac:dyDescent="0.25">
      <c r="B957" s="4"/>
      <c r="C957" s="3"/>
      <c r="E957" s="4" t="s">
        <v>6023</v>
      </c>
      <c r="F957" s="3" t="s">
        <v>6024</v>
      </c>
    </row>
    <row r="958" spans="2:6" x14ac:dyDescent="0.25">
      <c r="B958" s="4"/>
      <c r="C958" s="3"/>
      <c r="E958" s="4" t="s">
        <v>6025</v>
      </c>
      <c r="F958" s="3" t="s">
        <v>6026</v>
      </c>
    </row>
    <row r="959" spans="2:6" x14ac:dyDescent="0.25">
      <c r="B959" s="4"/>
      <c r="C959" s="3"/>
      <c r="E959" s="4" t="s">
        <v>6027</v>
      </c>
      <c r="F959" s="3" t="s">
        <v>6028</v>
      </c>
    </row>
    <row r="960" spans="2:6" x14ac:dyDescent="0.25">
      <c r="B960" s="4"/>
      <c r="C960" s="3"/>
      <c r="E960" s="4" t="s">
        <v>6029</v>
      </c>
      <c r="F960" s="3" t="s">
        <v>6030</v>
      </c>
    </row>
    <row r="961" spans="2:6" x14ac:dyDescent="0.25">
      <c r="B961" s="4"/>
      <c r="C961" s="3"/>
      <c r="E961" s="4" t="s">
        <v>6031</v>
      </c>
      <c r="F961" s="3" t="s">
        <v>6032</v>
      </c>
    </row>
    <row r="962" spans="2:6" x14ac:dyDescent="0.25">
      <c r="B962" s="4"/>
      <c r="C962" s="3"/>
      <c r="E962" s="4" t="s">
        <v>6033</v>
      </c>
      <c r="F962" s="3" t="s">
        <v>6034</v>
      </c>
    </row>
    <row r="963" spans="2:6" x14ac:dyDescent="0.25">
      <c r="B963" s="4"/>
      <c r="C963" s="3"/>
      <c r="E963" s="4" t="s">
        <v>6035</v>
      </c>
      <c r="F963" s="3" t="s">
        <v>6036</v>
      </c>
    </row>
    <row r="964" spans="2:6" x14ac:dyDescent="0.25">
      <c r="B964" s="4"/>
      <c r="C964" s="3"/>
      <c r="E964" s="4" t="s">
        <v>6037</v>
      </c>
      <c r="F964" s="3" t="s">
        <v>6038</v>
      </c>
    </row>
    <row r="965" spans="2:6" x14ac:dyDescent="0.25">
      <c r="B965" s="4"/>
      <c r="C965" s="3"/>
      <c r="E965" s="4" t="s">
        <v>6039</v>
      </c>
      <c r="F965" s="3" t="s">
        <v>6040</v>
      </c>
    </row>
    <row r="966" spans="2:6" x14ac:dyDescent="0.25">
      <c r="B966" s="4"/>
      <c r="C966" s="3"/>
      <c r="E966" s="4" t="s">
        <v>6041</v>
      </c>
      <c r="F966" s="3" t="s">
        <v>6042</v>
      </c>
    </row>
    <row r="967" spans="2:6" x14ac:dyDescent="0.25">
      <c r="B967" s="4"/>
      <c r="C967" s="3"/>
      <c r="E967" s="4" t="s">
        <v>6043</v>
      </c>
      <c r="F967" s="3" t="s">
        <v>6044</v>
      </c>
    </row>
    <row r="968" spans="2:6" x14ac:dyDescent="0.25">
      <c r="B968" s="4"/>
      <c r="C968" s="3"/>
      <c r="E968" s="4" t="s">
        <v>6045</v>
      </c>
      <c r="F968" s="3" t="s">
        <v>6046</v>
      </c>
    </row>
    <row r="969" spans="2:6" x14ac:dyDescent="0.25">
      <c r="B969" s="4"/>
      <c r="C969" s="3"/>
      <c r="E969" s="4" t="s">
        <v>6047</v>
      </c>
      <c r="F969" s="3" t="s">
        <v>6048</v>
      </c>
    </row>
    <row r="970" spans="2:6" x14ac:dyDescent="0.25">
      <c r="B970" s="4"/>
      <c r="C970" s="3"/>
      <c r="E970" s="4" t="s">
        <v>6049</v>
      </c>
      <c r="F970" s="3" t="s">
        <v>6050</v>
      </c>
    </row>
    <row r="971" spans="2:6" x14ac:dyDescent="0.25">
      <c r="B971" s="4"/>
      <c r="C971" s="3"/>
      <c r="E971" s="4" t="s">
        <v>6051</v>
      </c>
      <c r="F971" s="3" t="s">
        <v>6052</v>
      </c>
    </row>
    <row r="972" spans="2:6" x14ac:dyDescent="0.25">
      <c r="B972" s="4"/>
      <c r="C972" s="3"/>
      <c r="E972" s="4" t="s">
        <v>6053</v>
      </c>
      <c r="F972" s="3" t="s">
        <v>6054</v>
      </c>
    </row>
    <row r="973" spans="2:6" x14ac:dyDescent="0.25">
      <c r="B973" s="4"/>
      <c r="C973" s="3"/>
      <c r="E973" s="4" t="s">
        <v>6055</v>
      </c>
      <c r="F973" s="3" t="s">
        <v>6056</v>
      </c>
    </row>
    <row r="974" spans="2:6" x14ac:dyDescent="0.25">
      <c r="B974" s="4"/>
      <c r="C974" s="3"/>
      <c r="E974" s="4" t="s">
        <v>6057</v>
      </c>
      <c r="F974" s="3" t="s">
        <v>6058</v>
      </c>
    </row>
    <row r="975" spans="2:6" x14ac:dyDescent="0.25">
      <c r="B975" s="4"/>
      <c r="C975" s="3"/>
      <c r="E975" s="4" t="s">
        <v>6059</v>
      </c>
      <c r="F975" s="3" t="s">
        <v>6060</v>
      </c>
    </row>
    <row r="976" spans="2:6" x14ac:dyDescent="0.25">
      <c r="B976" s="4"/>
      <c r="C976" s="3"/>
      <c r="E976" s="4" t="s">
        <v>6061</v>
      </c>
      <c r="F976" s="3" t="s">
        <v>6062</v>
      </c>
    </row>
    <row r="977" spans="2:6" x14ac:dyDescent="0.25">
      <c r="B977" s="4"/>
      <c r="C977" s="3"/>
      <c r="E977" s="4" t="s">
        <v>6063</v>
      </c>
      <c r="F977" s="3" t="s">
        <v>6064</v>
      </c>
    </row>
    <row r="978" spans="2:6" x14ac:dyDescent="0.25">
      <c r="B978" s="4"/>
      <c r="C978" s="3"/>
      <c r="E978" s="4" t="s">
        <v>6065</v>
      </c>
      <c r="F978" s="3" t="s">
        <v>6066</v>
      </c>
    </row>
    <row r="979" spans="2:6" x14ac:dyDescent="0.25">
      <c r="B979" s="4"/>
      <c r="C979" s="3"/>
      <c r="E979" s="4" t="s">
        <v>6067</v>
      </c>
      <c r="F979" s="3" t="s">
        <v>6068</v>
      </c>
    </row>
    <row r="980" spans="2:6" x14ac:dyDescent="0.25">
      <c r="B980" s="4"/>
      <c r="C980" s="3"/>
      <c r="E980" s="4" t="s">
        <v>6069</v>
      </c>
      <c r="F980" s="3" t="s">
        <v>6070</v>
      </c>
    </row>
    <row r="981" spans="2:6" x14ac:dyDescent="0.25">
      <c r="B981" s="4"/>
      <c r="C981" s="3"/>
      <c r="E981" s="4" t="s">
        <v>6071</v>
      </c>
      <c r="F981" s="3" t="s">
        <v>6072</v>
      </c>
    </row>
    <row r="982" spans="2:6" x14ac:dyDescent="0.25">
      <c r="B982" s="4"/>
      <c r="C982" s="3"/>
      <c r="E982" s="4" t="s">
        <v>6073</v>
      </c>
      <c r="F982" s="3" t="s">
        <v>6074</v>
      </c>
    </row>
    <row r="983" spans="2:6" x14ac:dyDescent="0.25">
      <c r="B983" s="4"/>
      <c r="C983" s="3"/>
      <c r="E983" s="4" t="s">
        <v>6075</v>
      </c>
      <c r="F983" s="3" t="s">
        <v>6076</v>
      </c>
    </row>
    <row r="984" spans="2:6" x14ac:dyDescent="0.25">
      <c r="B984" s="4"/>
      <c r="C984" s="3"/>
      <c r="E984" s="4" t="s">
        <v>6077</v>
      </c>
      <c r="F984" s="3" t="s">
        <v>6078</v>
      </c>
    </row>
    <row r="985" spans="2:6" x14ac:dyDescent="0.25">
      <c r="B985" s="4"/>
      <c r="C985" s="3"/>
      <c r="E985" s="4" t="s">
        <v>6079</v>
      </c>
      <c r="F985" s="3" t="s">
        <v>6080</v>
      </c>
    </row>
    <row r="986" spans="2:6" x14ac:dyDescent="0.25">
      <c r="B986" s="4"/>
      <c r="C986" s="3"/>
      <c r="E986" s="4" t="s">
        <v>6081</v>
      </c>
      <c r="F986" s="3" t="s">
        <v>6082</v>
      </c>
    </row>
    <row r="987" spans="2:6" x14ac:dyDescent="0.25">
      <c r="B987" s="4"/>
      <c r="C987" s="3"/>
      <c r="E987" s="4" t="s">
        <v>6083</v>
      </c>
      <c r="F987" s="3" t="s">
        <v>6084</v>
      </c>
    </row>
    <row r="988" spans="2:6" x14ac:dyDescent="0.25">
      <c r="B988" s="4"/>
      <c r="C988" s="3"/>
      <c r="E988" s="4" t="s">
        <v>6085</v>
      </c>
      <c r="F988" s="3" t="s">
        <v>6086</v>
      </c>
    </row>
    <row r="989" spans="2:6" x14ac:dyDescent="0.25">
      <c r="B989" s="4"/>
      <c r="C989" s="3"/>
      <c r="E989" s="4" t="s">
        <v>6087</v>
      </c>
      <c r="F989" s="3" t="s">
        <v>6088</v>
      </c>
    </row>
    <row r="990" spans="2:6" x14ac:dyDescent="0.25">
      <c r="B990" s="4"/>
      <c r="C990" s="3"/>
      <c r="E990" s="4" t="s">
        <v>6089</v>
      </c>
      <c r="F990" s="3" t="s">
        <v>6090</v>
      </c>
    </row>
    <row r="991" spans="2:6" x14ac:dyDescent="0.25">
      <c r="B991" s="4"/>
      <c r="C991" s="3"/>
      <c r="E991" s="4" t="s">
        <v>6091</v>
      </c>
      <c r="F991" s="3" t="s">
        <v>6092</v>
      </c>
    </row>
    <row r="992" spans="2:6" x14ac:dyDescent="0.25">
      <c r="B992" s="4"/>
      <c r="C992" s="3"/>
      <c r="E992" s="4" t="s">
        <v>6093</v>
      </c>
      <c r="F992" s="3" t="s">
        <v>6094</v>
      </c>
    </row>
    <row r="993" spans="2:6" x14ac:dyDescent="0.25">
      <c r="B993" s="4"/>
      <c r="C993" s="3"/>
      <c r="E993" s="4" t="s">
        <v>6095</v>
      </c>
      <c r="F993" s="3" t="s">
        <v>6096</v>
      </c>
    </row>
    <row r="994" spans="2:6" x14ac:dyDescent="0.25">
      <c r="B994" s="4"/>
      <c r="C994" s="3"/>
      <c r="E994" s="4" t="s">
        <v>6097</v>
      </c>
      <c r="F994" s="3" t="s">
        <v>6098</v>
      </c>
    </row>
    <row r="995" spans="2:6" x14ac:dyDescent="0.25">
      <c r="B995" s="4"/>
      <c r="C995" s="3"/>
      <c r="E995" s="4" t="s">
        <v>6099</v>
      </c>
      <c r="F995" s="3" t="s">
        <v>6100</v>
      </c>
    </row>
    <row r="996" spans="2:6" x14ac:dyDescent="0.25">
      <c r="B996" s="4"/>
      <c r="C996" s="3"/>
      <c r="E996" s="4" t="s">
        <v>6101</v>
      </c>
      <c r="F996" s="3" t="s">
        <v>6102</v>
      </c>
    </row>
    <row r="997" spans="2:6" x14ac:dyDescent="0.25">
      <c r="B997" s="4"/>
      <c r="C997" s="3"/>
      <c r="E997" s="4" t="s">
        <v>6103</v>
      </c>
      <c r="F997" s="3" t="s">
        <v>6104</v>
      </c>
    </row>
    <row r="998" spans="2:6" x14ac:dyDescent="0.25">
      <c r="B998" s="4"/>
      <c r="C998" s="3"/>
      <c r="E998" s="4" t="s">
        <v>6105</v>
      </c>
      <c r="F998" s="3" t="s">
        <v>6106</v>
      </c>
    </row>
    <row r="999" spans="2:6" x14ac:dyDescent="0.25">
      <c r="B999" s="4"/>
      <c r="C999" s="3"/>
      <c r="E999" s="4"/>
      <c r="F999" s="3"/>
    </row>
    <row r="1000" spans="2:6" x14ac:dyDescent="0.25">
      <c r="B1000" s="4"/>
      <c r="C1000" s="3"/>
      <c r="E1000" s="4"/>
      <c r="F1000" s="3"/>
    </row>
    <row r="1001" spans="2:6" x14ac:dyDescent="0.25">
      <c r="B1001" s="4"/>
      <c r="C1001" s="3"/>
      <c r="E1001" s="4"/>
      <c r="F1001" s="3"/>
    </row>
    <row r="1002" spans="2:6" x14ac:dyDescent="0.25">
      <c r="B1002" s="4"/>
      <c r="C1002" s="3"/>
      <c r="E1002" s="4"/>
      <c r="F1002" s="3"/>
    </row>
    <row r="1003" spans="2:6" x14ac:dyDescent="0.25">
      <c r="B1003" s="4"/>
      <c r="C1003" s="3"/>
      <c r="E1003" s="4"/>
      <c r="F1003" s="3"/>
    </row>
    <row r="1004" spans="2:6" x14ac:dyDescent="0.25">
      <c r="B1004" s="4"/>
      <c r="C1004" s="3"/>
      <c r="E1004" s="4"/>
      <c r="F1004" s="3"/>
    </row>
    <row r="1005" spans="2:6" x14ac:dyDescent="0.25">
      <c r="B1005" s="4"/>
      <c r="C1005" s="3"/>
      <c r="E1005" s="4"/>
      <c r="F1005" s="3"/>
    </row>
    <row r="1006" spans="2:6" x14ac:dyDescent="0.25">
      <c r="B1006" s="4"/>
      <c r="C1006" s="3"/>
      <c r="E1006" s="4"/>
      <c r="F1006" s="3"/>
    </row>
    <row r="1007" spans="2:6" x14ac:dyDescent="0.25">
      <c r="B1007" s="4"/>
      <c r="C1007" s="3"/>
      <c r="E1007" s="4"/>
      <c r="F1007" s="3"/>
    </row>
    <row r="1008" spans="2:6" x14ac:dyDescent="0.25">
      <c r="B1008" s="4"/>
      <c r="C1008" s="3"/>
      <c r="E1008" s="4"/>
      <c r="F1008" s="3"/>
    </row>
    <row r="1009" spans="2:6" x14ac:dyDescent="0.25">
      <c r="B1009" s="4"/>
      <c r="C1009" s="3"/>
      <c r="E1009" s="4"/>
      <c r="F1009" s="3"/>
    </row>
    <row r="1010" spans="2:6" x14ac:dyDescent="0.25">
      <c r="B1010" s="4"/>
      <c r="C1010" s="3"/>
      <c r="E1010" s="4"/>
      <c r="F1010" s="3"/>
    </row>
    <row r="1011" spans="2:6" x14ac:dyDescent="0.25">
      <c r="B1011" s="4"/>
      <c r="C1011" s="3"/>
      <c r="E1011" s="4"/>
      <c r="F1011" s="3"/>
    </row>
    <row r="1012" spans="2:6" x14ac:dyDescent="0.25">
      <c r="B1012" s="4"/>
      <c r="C1012" s="3"/>
      <c r="E1012" s="4"/>
      <c r="F1012" s="3"/>
    </row>
    <row r="1013" spans="2:6" x14ac:dyDescent="0.25">
      <c r="B1013" s="4"/>
      <c r="C1013" s="3"/>
      <c r="E1013" s="4"/>
      <c r="F1013" s="3"/>
    </row>
    <row r="1014" spans="2:6" x14ac:dyDescent="0.25">
      <c r="B1014" s="4"/>
      <c r="C1014" s="3"/>
      <c r="E1014" s="4"/>
      <c r="F1014" s="3"/>
    </row>
    <row r="1015" spans="2:6" x14ac:dyDescent="0.25">
      <c r="B1015" s="4"/>
      <c r="C1015" s="3"/>
      <c r="E1015" s="4"/>
      <c r="F1015" s="3"/>
    </row>
    <row r="1016" spans="2:6" x14ac:dyDescent="0.25">
      <c r="B1016" s="4"/>
      <c r="C1016" s="3"/>
      <c r="E1016" s="4"/>
      <c r="F1016" s="3"/>
    </row>
    <row r="1017" spans="2:6" x14ac:dyDescent="0.25">
      <c r="B1017" s="4"/>
      <c r="C1017" s="3"/>
      <c r="E1017" s="4"/>
      <c r="F1017" s="3"/>
    </row>
    <row r="1018" spans="2:6" x14ac:dyDescent="0.25">
      <c r="B1018" s="4"/>
      <c r="C1018" s="3"/>
      <c r="E1018" s="4"/>
      <c r="F1018" s="3"/>
    </row>
    <row r="1019" spans="2:6" x14ac:dyDescent="0.25">
      <c r="B1019" s="4"/>
      <c r="C1019" s="3"/>
      <c r="E1019" s="4"/>
      <c r="F1019" s="3"/>
    </row>
    <row r="1020" spans="2:6" x14ac:dyDescent="0.25">
      <c r="E1020" s="4"/>
      <c r="F1020" s="3"/>
    </row>
    <row r="1021" spans="2:6" x14ac:dyDescent="0.25">
      <c r="E1021" s="4"/>
      <c r="F1021" s="3"/>
    </row>
    <row r="1022" spans="2:6" x14ac:dyDescent="0.25">
      <c r="E1022" s="4"/>
      <c r="F1022" s="3"/>
    </row>
    <row r="1023" spans="2:6" x14ac:dyDescent="0.25">
      <c r="E1023" s="4"/>
      <c r="F1023" s="3"/>
    </row>
    <row r="1024" spans="2:6" x14ac:dyDescent="0.25">
      <c r="E1024" s="4"/>
      <c r="F1024" s="3"/>
    </row>
    <row r="1025" spans="5:6" x14ac:dyDescent="0.25">
      <c r="E1025" s="4"/>
      <c r="F1025" s="3"/>
    </row>
    <row r="1026" spans="5:6" x14ac:dyDescent="0.25">
      <c r="E1026" s="4"/>
      <c r="F1026" s="3"/>
    </row>
    <row r="1027" spans="5:6" x14ac:dyDescent="0.25">
      <c r="E1027" s="4"/>
      <c r="F1027" s="3"/>
    </row>
    <row r="1028" spans="5:6" x14ac:dyDescent="0.25">
      <c r="E1028" s="4"/>
      <c r="F1028" s="3"/>
    </row>
    <row r="1029" spans="5:6" x14ac:dyDescent="0.25">
      <c r="E1029" s="4"/>
      <c r="F1029" s="3"/>
    </row>
    <row r="1030" spans="5:6" x14ac:dyDescent="0.25">
      <c r="E1030" s="4"/>
      <c r="F1030" s="3"/>
    </row>
    <row r="1031" spans="5:6" x14ac:dyDescent="0.25">
      <c r="E1031" s="4"/>
      <c r="F1031" s="3"/>
    </row>
    <row r="1032" spans="5:6" x14ac:dyDescent="0.25">
      <c r="E1032" s="4"/>
      <c r="F1032" s="3"/>
    </row>
    <row r="1033" spans="5:6" x14ac:dyDescent="0.25">
      <c r="E1033" s="4"/>
      <c r="F1033" s="3"/>
    </row>
    <row r="1034" spans="5:6" x14ac:dyDescent="0.25">
      <c r="E1034" s="4"/>
      <c r="F1034" s="3"/>
    </row>
    <row r="1035" spans="5:6" x14ac:dyDescent="0.25">
      <c r="E1035" s="4"/>
      <c r="F1035" s="3"/>
    </row>
    <row r="1036" spans="5:6" x14ac:dyDescent="0.25">
      <c r="E1036" s="4"/>
      <c r="F1036" s="3"/>
    </row>
    <row r="1037" spans="5:6" x14ac:dyDescent="0.25">
      <c r="E1037" s="4"/>
      <c r="F1037" s="3"/>
    </row>
    <row r="1038" spans="5:6" x14ac:dyDescent="0.25">
      <c r="E1038" s="4"/>
      <c r="F1038" s="3"/>
    </row>
    <row r="1039" spans="5:6" x14ac:dyDescent="0.25">
      <c r="E1039" s="4"/>
      <c r="F1039" s="3"/>
    </row>
    <row r="1040" spans="5:6" x14ac:dyDescent="0.25">
      <c r="E1040" s="4"/>
      <c r="F1040" s="3"/>
    </row>
    <row r="1041" spans="5:6" x14ac:dyDescent="0.25">
      <c r="E1041" s="4"/>
      <c r="F1041" s="3"/>
    </row>
    <row r="1042" spans="5:6" x14ac:dyDescent="0.25">
      <c r="E1042" s="4"/>
      <c r="F1042" s="3"/>
    </row>
    <row r="1043" spans="5:6" x14ac:dyDescent="0.25">
      <c r="E1043" s="4"/>
      <c r="F1043" s="3"/>
    </row>
    <row r="1044" spans="5:6" x14ac:dyDescent="0.25">
      <c r="E1044" s="4"/>
      <c r="F1044" s="3"/>
    </row>
    <row r="1045" spans="5:6" x14ac:dyDescent="0.25">
      <c r="E1045" s="4"/>
      <c r="F1045" s="3"/>
    </row>
    <row r="1046" spans="5:6" x14ac:dyDescent="0.25">
      <c r="E1046" s="4"/>
      <c r="F1046" s="3"/>
    </row>
    <row r="1047" spans="5:6" x14ac:dyDescent="0.25">
      <c r="E1047" s="4"/>
      <c r="F1047" s="3"/>
    </row>
    <row r="1048" spans="5:6" x14ac:dyDescent="0.25">
      <c r="E1048" s="4"/>
      <c r="F1048" s="3"/>
    </row>
    <row r="1049" spans="5:6" x14ac:dyDescent="0.25">
      <c r="E1049" s="4"/>
      <c r="F1049" s="3"/>
    </row>
    <row r="1050" spans="5:6" x14ac:dyDescent="0.25">
      <c r="E1050" s="4"/>
      <c r="F1050" s="3"/>
    </row>
    <row r="1051" spans="5:6" x14ac:dyDescent="0.25">
      <c r="E1051" s="4"/>
      <c r="F1051" s="3"/>
    </row>
    <row r="1052" spans="5:6" x14ac:dyDescent="0.25">
      <c r="E1052" s="4"/>
      <c r="F1052" s="3"/>
    </row>
    <row r="1053" spans="5:6" x14ac:dyDescent="0.25">
      <c r="E1053" s="4"/>
      <c r="F1053" s="3"/>
    </row>
    <row r="1054" spans="5:6" x14ac:dyDescent="0.25">
      <c r="E1054" s="4"/>
      <c r="F1054" s="3"/>
    </row>
    <row r="1055" spans="5:6" x14ac:dyDescent="0.25">
      <c r="E1055" s="4"/>
      <c r="F1055" s="3"/>
    </row>
    <row r="1056" spans="5:6" x14ac:dyDescent="0.25">
      <c r="E1056" s="4"/>
      <c r="F1056" s="3"/>
    </row>
    <row r="1057" spans="5:6" x14ac:dyDescent="0.25">
      <c r="E1057" s="4"/>
      <c r="F1057" s="3"/>
    </row>
    <row r="1058" spans="5:6" x14ac:dyDescent="0.25">
      <c r="E1058" s="4"/>
      <c r="F1058" s="3"/>
    </row>
    <row r="1059" spans="5:6" x14ac:dyDescent="0.25">
      <c r="E1059" s="4"/>
      <c r="F1059" s="3"/>
    </row>
    <row r="1060" spans="5:6" x14ac:dyDescent="0.25">
      <c r="E1060" s="4"/>
      <c r="F1060" s="3"/>
    </row>
    <row r="1061" spans="5:6" x14ac:dyDescent="0.25">
      <c r="E1061" s="4"/>
      <c r="F1061" s="3"/>
    </row>
    <row r="1062" spans="5:6" x14ac:dyDescent="0.25">
      <c r="E1062" s="4"/>
      <c r="F1062" s="3"/>
    </row>
    <row r="1063" spans="5:6" x14ac:dyDescent="0.25">
      <c r="E1063" s="4"/>
      <c r="F1063" s="3"/>
    </row>
    <row r="1064" spans="5:6" x14ac:dyDescent="0.25">
      <c r="E1064" s="4"/>
      <c r="F1064" s="3"/>
    </row>
    <row r="1065" spans="5:6" x14ac:dyDescent="0.25">
      <c r="E1065" s="4"/>
      <c r="F1065" s="3"/>
    </row>
    <row r="1066" spans="5:6" x14ac:dyDescent="0.25">
      <c r="E1066" s="4"/>
      <c r="F1066" s="3"/>
    </row>
    <row r="1067" spans="5:6" x14ac:dyDescent="0.25">
      <c r="E1067" s="4"/>
      <c r="F1067" s="3"/>
    </row>
    <row r="1068" spans="5:6" x14ac:dyDescent="0.25">
      <c r="E1068" s="4"/>
      <c r="F1068" s="3"/>
    </row>
    <row r="1069" spans="5:6" x14ac:dyDescent="0.25">
      <c r="E1069" s="4"/>
      <c r="F1069" s="3"/>
    </row>
    <row r="1070" spans="5:6" x14ac:dyDescent="0.25">
      <c r="E1070" s="4"/>
      <c r="F1070" s="3"/>
    </row>
    <row r="1071" spans="5:6" x14ac:dyDescent="0.25">
      <c r="E1071" s="4"/>
      <c r="F1071" s="3"/>
    </row>
    <row r="1072" spans="5:6" x14ac:dyDescent="0.25">
      <c r="E1072" s="4"/>
      <c r="F1072" s="3"/>
    </row>
    <row r="1073" spans="5:6" x14ac:dyDescent="0.25">
      <c r="E1073" s="4"/>
      <c r="F1073" s="3"/>
    </row>
    <row r="1074" spans="5:6" x14ac:dyDescent="0.25">
      <c r="E1074" s="4"/>
      <c r="F1074" s="3"/>
    </row>
    <row r="1075" spans="5:6" x14ac:dyDescent="0.25">
      <c r="E1075" s="4"/>
      <c r="F1075" s="3"/>
    </row>
    <row r="1076" spans="5:6" x14ac:dyDescent="0.25">
      <c r="E1076" s="4"/>
      <c r="F1076" s="3"/>
    </row>
    <row r="1077" spans="5:6" x14ac:dyDescent="0.25">
      <c r="E1077" s="4"/>
      <c r="F1077" s="3"/>
    </row>
    <row r="1078" spans="5:6" x14ac:dyDescent="0.25">
      <c r="E1078" s="4"/>
      <c r="F1078" s="3"/>
    </row>
    <row r="1079" spans="5:6" x14ac:dyDescent="0.25">
      <c r="E1079" s="4"/>
      <c r="F1079" s="3"/>
    </row>
    <row r="1080" spans="5:6" x14ac:dyDescent="0.25">
      <c r="E1080" s="4"/>
      <c r="F1080" s="3"/>
    </row>
    <row r="1081" spans="5:6" x14ac:dyDescent="0.25">
      <c r="E1081" s="4"/>
      <c r="F1081" s="3"/>
    </row>
    <row r="1082" spans="5:6" x14ac:dyDescent="0.25">
      <c r="E1082" s="4"/>
      <c r="F1082" s="3"/>
    </row>
    <row r="1083" spans="5:6" x14ac:dyDescent="0.25">
      <c r="E1083" s="4"/>
      <c r="F1083" s="3"/>
    </row>
    <row r="1084" spans="5:6" x14ac:dyDescent="0.25">
      <c r="E1084" s="4"/>
      <c r="F1084" s="3"/>
    </row>
    <row r="1085" spans="5:6" x14ac:dyDescent="0.25">
      <c r="E1085" s="4"/>
      <c r="F1085" s="3"/>
    </row>
    <row r="1086" spans="5:6" x14ac:dyDescent="0.25">
      <c r="E1086" s="4"/>
      <c r="F1086" s="3"/>
    </row>
    <row r="1087" spans="5:6" x14ac:dyDescent="0.25">
      <c r="E1087" s="4"/>
      <c r="F1087" s="3"/>
    </row>
    <row r="1088" spans="5:6" x14ac:dyDescent="0.25">
      <c r="E1088" s="4"/>
      <c r="F1088" s="3"/>
    </row>
    <row r="1089" spans="5:6" x14ac:dyDescent="0.25">
      <c r="E1089" s="4"/>
      <c r="F1089" s="3"/>
    </row>
    <row r="1090" spans="5:6" x14ac:dyDescent="0.25">
      <c r="E1090" s="4"/>
      <c r="F1090" s="3"/>
    </row>
    <row r="1091" spans="5:6" x14ac:dyDescent="0.25">
      <c r="E1091" s="4"/>
      <c r="F1091" s="3"/>
    </row>
    <row r="1092" spans="5:6" x14ac:dyDescent="0.25">
      <c r="E1092" s="4"/>
      <c r="F1092" s="3"/>
    </row>
    <row r="1093" spans="5:6" x14ac:dyDescent="0.25">
      <c r="E1093" s="4"/>
      <c r="F1093" s="3"/>
    </row>
    <row r="1094" spans="5:6" x14ac:dyDescent="0.25">
      <c r="E1094" s="4"/>
      <c r="F1094" s="3"/>
    </row>
    <row r="1095" spans="5:6" x14ac:dyDescent="0.25">
      <c r="E1095" s="4"/>
      <c r="F1095" s="3"/>
    </row>
    <row r="1096" spans="5:6" x14ac:dyDescent="0.25">
      <c r="E1096" s="4"/>
      <c r="F1096" s="3"/>
    </row>
    <row r="1097" spans="5:6" x14ac:dyDescent="0.25">
      <c r="E1097" s="4"/>
      <c r="F1097" s="3"/>
    </row>
    <row r="1098" spans="5:6" x14ac:dyDescent="0.25">
      <c r="E1098" s="4"/>
      <c r="F1098" s="3"/>
    </row>
    <row r="1099" spans="5:6" x14ac:dyDescent="0.25">
      <c r="E1099" s="4"/>
      <c r="F1099" s="3"/>
    </row>
    <row r="1100" spans="5:6" x14ac:dyDescent="0.25">
      <c r="E1100" s="4"/>
      <c r="F1100" s="3"/>
    </row>
    <row r="1101" spans="5:6" x14ac:dyDescent="0.25">
      <c r="E1101" s="4"/>
      <c r="F1101" s="3"/>
    </row>
    <row r="1102" spans="5:6" x14ac:dyDescent="0.25">
      <c r="E1102" s="4"/>
      <c r="F1102" s="3"/>
    </row>
    <row r="1103" spans="5:6" x14ac:dyDescent="0.25">
      <c r="E1103" s="4"/>
      <c r="F1103" s="3"/>
    </row>
    <row r="1104" spans="5:6" x14ac:dyDescent="0.25">
      <c r="E1104" s="4"/>
      <c r="F1104" s="3"/>
    </row>
    <row r="1105" spans="5:6" x14ac:dyDescent="0.25">
      <c r="E1105" s="4"/>
      <c r="F1105" s="3"/>
    </row>
    <row r="1106" spans="5:6" x14ac:dyDescent="0.25">
      <c r="E1106" s="4"/>
      <c r="F1106" s="3"/>
    </row>
    <row r="1107" spans="5:6" x14ac:dyDescent="0.25">
      <c r="E1107" s="4"/>
      <c r="F1107" s="3"/>
    </row>
    <row r="1108" spans="5:6" x14ac:dyDescent="0.25">
      <c r="E1108" s="4"/>
      <c r="F1108" s="3"/>
    </row>
    <row r="1109" spans="5:6" x14ac:dyDescent="0.25">
      <c r="E1109" s="4"/>
      <c r="F1109" s="3"/>
    </row>
    <row r="1110" spans="5:6" x14ac:dyDescent="0.25">
      <c r="E1110" s="4"/>
      <c r="F1110" s="3"/>
    </row>
    <row r="1111" spans="5:6" x14ac:dyDescent="0.25">
      <c r="E1111" s="4"/>
      <c r="F1111" s="3"/>
    </row>
    <row r="1112" spans="5:6" x14ac:dyDescent="0.25">
      <c r="E1112" s="4"/>
      <c r="F1112" s="3"/>
    </row>
    <row r="1113" spans="5:6" x14ac:dyDescent="0.25">
      <c r="E1113" s="4"/>
      <c r="F1113" s="3"/>
    </row>
    <row r="1114" spans="5:6" x14ac:dyDescent="0.25">
      <c r="E1114" s="4"/>
      <c r="F1114" s="3"/>
    </row>
    <row r="1115" spans="5:6" x14ac:dyDescent="0.25">
      <c r="E1115" s="4"/>
      <c r="F1115" s="3"/>
    </row>
    <row r="1116" spans="5:6" x14ac:dyDescent="0.25">
      <c r="E1116" s="4"/>
      <c r="F1116" s="3"/>
    </row>
    <row r="1117" spans="5:6" x14ac:dyDescent="0.25">
      <c r="E1117" s="4"/>
      <c r="F1117" s="3"/>
    </row>
    <row r="1118" spans="5:6" x14ac:dyDescent="0.25">
      <c r="E1118" s="4"/>
      <c r="F1118" s="3"/>
    </row>
    <row r="1119" spans="5:6" x14ac:dyDescent="0.25">
      <c r="E1119" s="4"/>
      <c r="F1119" s="3"/>
    </row>
    <row r="1120" spans="5:6" x14ac:dyDescent="0.25">
      <c r="E1120" s="4"/>
      <c r="F1120" s="3"/>
    </row>
    <row r="1121" spans="5:6" x14ac:dyDescent="0.25">
      <c r="E1121" s="4"/>
      <c r="F1121" s="3"/>
    </row>
    <row r="1122" spans="5:6" x14ac:dyDescent="0.25">
      <c r="E1122" s="4"/>
      <c r="F1122" s="3"/>
    </row>
    <row r="1123" spans="5:6" x14ac:dyDescent="0.25">
      <c r="E1123" s="4"/>
      <c r="F1123" s="3"/>
    </row>
    <row r="1124" spans="5:6" x14ac:dyDescent="0.25">
      <c r="E1124" s="4"/>
      <c r="F1124" s="3"/>
    </row>
    <row r="1125" spans="5:6" x14ac:dyDescent="0.25">
      <c r="E1125" s="4"/>
      <c r="F1125" s="3"/>
    </row>
    <row r="1126" spans="5:6" x14ac:dyDescent="0.25">
      <c r="E1126" s="4"/>
      <c r="F1126" s="3"/>
    </row>
    <row r="1127" spans="5:6" x14ac:dyDescent="0.25">
      <c r="E1127" s="4"/>
      <c r="F1127" s="3"/>
    </row>
    <row r="1128" spans="5:6" x14ac:dyDescent="0.25">
      <c r="E1128" s="4"/>
      <c r="F1128" s="3"/>
    </row>
    <row r="1129" spans="5:6" x14ac:dyDescent="0.25">
      <c r="E1129" s="4"/>
      <c r="F1129" s="3"/>
    </row>
    <row r="1130" spans="5:6" x14ac:dyDescent="0.25">
      <c r="E1130" s="4"/>
      <c r="F1130" s="3"/>
    </row>
    <row r="1131" spans="5:6" x14ac:dyDescent="0.25">
      <c r="E1131" s="4"/>
      <c r="F1131" s="3"/>
    </row>
    <row r="1132" spans="5:6" x14ac:dyDescent="0.25">
      <c r="E1132" s="4"/>
      <c r="F1132" s="3"/>
    </row>
    <row r="1133" spans="5:6" x14ac:dyDescent="0.25">
      <c r="E1133" s="4"/>
      <c r="F1133" s="3"/>
    </row>
    <row r="1134" spans="5:6" x14ac:dyDescent="0.25">
      <c r="E1134" s="4"/>
      <c r="F1134" s="3"/>
    </row>
    <row r="1135" spans="5:6" x14ac:dyDescent="0.25">
      <c r="E1135" s="4"/>
      <c r="F1135" s="3"/>
    </row>
    <row r="1136" spans="5:6" x14ac:dyDescent="0.25">
      <c r="E1136" s="4"/>
      <c r="F1136" s="3"/>
    </row>
    <row r="1137" spans="5:6" x14ac:dyDescent="0.25">
      <c r="E1137" s="4"/>
      <c r="F1137" s="3"/>
    </row>
    <row r="1138" spans="5:6" x14ac:dyDescent="0.25">
      <c r="E1138" s="4"/>
      <c r="F1138" s="3"/>
    </row>
    <row r="1139" spans="5:6" x14ac:dyDescent="0.25">
      <c r="E1139" s="4"/>
      <c r="F1139" s="3"/>
    </row>
    <row r="1140" spans="5:6" x14ac:dyDescent="0.25">
      <c r="E1140" s="4"/>
      <c r="F1140" s="3"/>
    </row>
    <row r="1141" spans="5:6" x14ac:dyDescent="0.25">
      <c r="E1141" s="4"/>
      <c r="F1141" s="3"/>
    </row>
    <row r="1142" spans="5:6" x14ac:dyDescent="0.25">
      <c r="E1142" s="4"/>
      <c r="F1142" s="3"/>
    </row>
    <row r="1143" spans="5:6" x14ac:dyDescent="0.25">
      <c r="E1143" s="4"/>
      <c r="F1143" s="3"/>
    </row>
    <row r="1144" spans="5:6" x14ac:dyDescent="0.25">
      <c r="E1144" s="4"/>
      <c r="F1144" s="3"/>
    </row>
    <row r="1145" spans="5:6" x14ac:dyDescent="0.25">
      <c r="E1145" s="4"/>
      <c r="F1145" s="3"/>
    </row>
    <row r="1146" spans="5:6" x14ac:dyDescent="0.25">
      <c r="E1146" s="4"/>
      <c r="F1146" s="3"/>
    </row>
    <row r="1147" spans="5:6" x14ac:dyDescent="0.25">
      <c r="E1147" s="4"/>
      <c r="F1147" s="3"/>
    </row>
    <row r="1148" spans="5:6" x14ac:dyDescent="0.25">
      <c r="E1148" s="4"/>
      <c r="F1148" s="3"/>
    </row>
    <row r="1149" spans="5:6" x14ac:dyDescent="0.25">
      <c r="E1149" s="4"/>
      <c r="F1149" s="3"/>
    </row>
    <row r="1150" spans="5:6" x14ac:dyDescent="0.25">
      <c r="E1150" s="4"/>
      <c r="F1150" s="3"/>
    </row>
    <row r="1151" spans="5:6" x14ac:dyDescent="0.25">
      <c r="E1151" s="4"/>
      <c r="F1151" s="3"/>
    </row>
    <row r="1152" spans="5:6" x14ac:dyDescent="0.25">
      <c r="E1152" s="4"/>
      <c r="F1152" s="3"/>
    </row>
    <row r="1153" spans="5:6" x14ac:dyDescent="0.25">
      <c r="E1153" s="4"/>
      <c r="F1153" s="3"/>
    </row>
    <row r="1154" spans="5:6" x14ac:dyDescent="0.25">
      <c r="E1154" s="4"/>
      <c r="F1154" s="3"/>
    </row>
    <row r="1155" spans="5:6" x14ac:dyDescent="0.25">
      <c r="E1155" s="4"/>
      <c r="F1155" s="3"/>
    </row>
    <row r="1156" spans="5:6" x14ac:dyDescent="0.25">
      <c r="E1156" s="4"/>
      <c r="F1156" s="3"/>
    </row>
    <row r="1157" spans="5:6" x14ac:dyDescent="0.25">
      <c r="E1157" s="4"/>
      <c r="F1157" s="3"/>
    </row>
    <row r="1158" spans="5:6" x14ac:dyDescent="0.25">
      <c r="E1158" s="4"/>
      <c r="F1158" s="3"/>
    </row>
    <row r="1159" spans="5:6" x14ac:dyDescent="0.25">
      <c r="E1159" s="4"/>
      <c r="F1159" s="3"/>
    </row>
    <row r="1160" spans="5:6" x14ac:dyDescent="0.25">
      <c r="E1160" s="4"/>
      <c r="F1160" s="3"/>
    </row>
    <row r="1161" spans="5:6" x14ac:dyDescent="0.25">
      <c r="E1161" s="4"/>
      <c r="F1161" s="3"/>
    </row>
    <row r="1162" spans="5:6" x14ac:dyDescent="0.25">
      <c r="E1162" s="4"/>
      <c r="F1162" s="3"/>
    </row>
    <row r="1163" spans="5:6" x14ac:dyDescent="0.25">
      <c r="E1163" s="4"/>
      <c r="F1163" s="3"/>
    </row>
    <row r="1164" spans="5:6" x14ac:dyDescent="0.25">
      <c r="E1164" s="4"/>
      <c r="F1164" s="3"/>
    </row>
    <row r="1165" spans="5:6" x14ac:dyDescent="0.25">
      <c r="E1165" s="4"/>
      <c r="F1165" s="3"/>
    </row>
    <row r="1166" spans="5:6" x14ac:dyDescent="0.25">
      <c r="E1166" s="4"/>
      <c r="F1166" s="3"/>
    </row>
    <row r="1167" spans="5:6" x14ac:dyDescent="0.25">
      <c r="E1167" s="4"/>
      <c r="F1167" s="3"/>
    </row>
    <row r="1168" spans="5:6" x14ac:dyDescent="0.25">
      <c r="E1168" s="4"/>
      <c r="F1168" s="3"/>
    </row>
    <row r="1169" spans="5:6" x14ac:dyDescent="0.25">
      <c r="E1169" s="4"/>
      <c r="F1169" s="3"/>
    </row>
    <row r="1170" spans="5:6" x14ac:dyDescent="0.25">
      <c r="E1170" s="4"/>
      <c r="F1170" s="3"/>
    </row>
    <row r="1171" spans="5:6" x14ac:dyDescent="0.25">
      <c r="E1171" s="4"/>
      <c r="F1171" s="3"/>
    </row>
    <row r="1172" spans="5:6" x14ac:dyDescent="0.25">
      <c r="E1172" s="4"/>
      <c r="F1172" s="3"/>
    </row>
    <row r="1173" spans="5:6" x14ac:dyDescent="0.25">
      <c r="E1173" s="4"/>
      <c r="F1173" s="3"/>
    </row>
    <row r="1174" spans="5:6" x14ac:dyDescent="0.25">
      <c r="E1174" s="4"/>
      <c r="F1174" s="3"/>
    </row>
    <row r="1175" spans="5:6" x14ac:dyDescent="0.25">
      <c r="E1175" s="4"/>
      <c r="F1175" s="3"/>
    </row>
    <row r="1176" spans="5:6" x14ac:dyDescent="0.25">
      <c r="E1176" s="4"/>
      <c r="F1176" s="3"/>
    </row>
    <row r="1177" spans="5:6" x14ac:dyDescent="0.25">
      <c r="E1177" s="4"/>
      <c r="F1177" s="3"/>
    </row>
    <row r="1178" spans="5:6" x14ac:dyDescent="0.25">
      <c r="E1178" s="4"/>
      <c r="F1178" s="3"/>
    </row>
    <row r="1179" spans="5:6" x14ac:dyDescent="0.25">
      <c r="E1179" s="4"/>
      <c r="F1179" s="3"/>
    </row>
    <row r="1180" spans="5:6" x14ac:dyDescent="0.25">
      <c r="E1180" s="4"/>
      <c r="F1180" s="3"/>
    </row>
    <row r="1181" spans="5:6" x14ac:dyDescent="0.25">
      <c r="E1181" s="4"/>
      <c r="F1181" s="3"/>
    </row>
    <row r="1182" spans="5:6" x14ac:dyDescent="0.25">
      <c r="E1182" s="4"/>
      <c r="F1182" s="3"/>
    </row>
    <row r="1183" spans="5:6" x14ac:dyDescent="0.25">
      <c r="E1183" s="4"/>
      <c r="F1183" s="3"/>
    </row>
    <row r="1184" spans="5:6" x14ac:dyDescent="0.25">
      <c r="E1184" s="4"/>
      <c r="F1184" s="3"/>
    </row>
    <row r="1185" spans="5:6" x14ac:dyDescent="0.25">
      <c r="E1185" s="4"/>
      <c r="F1185" s="3"/>
    </row>
    <row r="1186" spans="5:6" x14ac:dyDescent="0.25">
      <c r="E1186" s="4"/>
      <c r="F1186" s="3"/>
    </row>
    <row r="1187" spans="5:6" x14ac:dyDescent="0.25">
      <c r="E1187" s="4"/>
      <c r="F1187" s="3"/>
    </row>
    <row r="1188" spans="5:6" x14ac:dyDescent="0.25">
      <c r="E1188" s="4"/>
      <c r="F1188" s="3"/>
    </row>
    <row r="1189" spans="5:6" x14ac:dyDescent="0.25">
      <c r="E1189" s="4"/>
      <c r="F1189" s="3"/>
    </row>
    <row r="1190" spans="5:6" x14ac:dyDescent="0.25">
      <c r="E1190" s="4"/>
      <c r="F1190" s="3"/>
    </row>
    <row r="1191" spans="5:6" x14ac:dyDescent="0.25">
      <c r="E1191" s="4"/>
      <c r="F1191" s="3"/>
    </row>
    <row r="1192" spans="5:6" x14ac:dyDescent="0.25">
      <c r="E1192" s="4"/>
      <c r="F1192" s="3"/>
    </row>
    <row r="1193" spans="5:6" x14ac:dyDescent="0.25">
      <c r="E1193" s="4"/>
      <c r="F1193" s="3"/>
    </row>
    <row r="1194" spans="5:6" x14ac:dyDescent="0.25">
      <c r="E1194" s="4"/>
      <c r="F1194" s="3"/>
    </row>
    <row r="1195" spans="5:6" x14ac:dyDescent="0.25">
      <c r="E1195" s="4"/>
      <c r="F1195" s="3"/>
    </row>
    <row r="1196" spans="5:6" x14ac:dyDescent="0.25">
      <c r="E1196" s="4"/>
      <c r="F1196" s="3"/>
    </row>
    <row r="1197" spans="5:6" x14ac:dyDescent="0.25">
      <c r="E1197" s="4"/>
      <c r="F1197" s="3"/>
    </row>
    <row r="1198" spans="5:6" x14ac:dyDescent="0.25">
      <c r="E1198" s="4"/>
      <c r="F1198" s="3"/>
    </row>
    <row r="1199" spans="5:6" x14ac:dyDescent="0.25">
      <c r="E1199" s="4"/>
      <c r="F1199" s="3"/>
    </row>
    <row r="1200" spans="5:6" x14ac:dyDescent="0.25">
      <c r="E1200" s="4"/>
      <c r="F1200" s="3"/>
    </row>
    <row r="1201" spans="5:6" x14ac:dyDescent="0.25">
      <c r="E1201" s="4"/>
      <c r="F1201" s="3"/>
    </row>
    <row r="1202" spans="5:6" x14ac:dyDescent="0.25">
      <c r="E1202" s="4"/>
      <c r="F1202" s="3"/>
    </row>
    <row r="1203" spans="5:6" x14ac:dyDescent="0.25">
      <c r="E1203" s="4"/>
      <c r="F1203" s="3"/>
    </row>
    <row r="1204" spans="5:6" x14ac:dyDescent="0.25">
      <c r="E1204" s="4"/>
      <c r="F1204" s="3"/>
    </row>
    <row r="1205" spans="5:6" x14ac:dyDescent="0.25">
      <c r="E1205" s="4"/>
      <c r="F1205" s="3"/>
    </row>
    <row r="1206" spans="5:6" x14ac:dyDescent="0.25">
      <c r="E1206" s="4"/>
      <c r="F1206" s="3"/>
    </row>
    <row r="1207" spans="5:6" x14ac:dyDescent="0.25">
      <c r="E1207" s="4"/>
      <c r="F1207" s="3"/>
    </row>
    <row r="1208" spans="5:6" x14ac:dyDescent="0.25">
      <c r="E1208" s="4"/>
      <c r="F1208" s="3"/>
    </row>
    <row r="1209" spans="5:6" x14ac:dyDescent="0.25">
      <c r="E1209" s="4"/>
      <c r="F1209" s="3"/>
    </row>
    <row r="1210" spans="5:6" x14ac:dyDescent="0.25">
      <c r="E1210" s="4"/>
      <c r="F1210" s="3"/>
    </row>
    <row r="1211" spans="5:6" x14ac:dyDescent="0.25">
      <c r="E1211" s="4"/>
      <c r="F1211" s="3"/>
    </row>
    <row r="1212" spans="5:6" x14ac:dyDescent="0.25">
      <c r="E1212" s="4"/>
      <c r="F1212" s="3"/>
    </row>
    <row r="1213" spans="5:6" x14ac:dyDescent="0.25">
      <c r="E1213" s="4"/>
      <c r="F1213" s="3"/>
    </row>
    <row r="1214" spans="5:6" x14ac:dyDescent="0.25">
      <c r="E1214" s="4"/>
      <c r="F1214" s="3"/>
    </row>
    <row r="1215" spans="5:6" x14ac:dyDescent="0.25">
      <c r="E1215" s="4"/>
      <c r="F1215" s="3"/>
    </row>
    <row r="1216" spans="5:6" x14ac:dyDescent="0.25">
      <c r="E1216" s="4"/>
      <c r="F1216" s="3"/>
    </row>
    <row r="1217" spans="5:6" x14ac:dyDescent="0.25">
      <c r="E1217" s="4"/>
      <c r="F1217" s="3"/>
    </row>
    <row r="1218" spans="5:6" x14ac:dyDescent="0.25">
      <c r="E1218" s="4"/>
      <c r="F1218" s="3"/>
    </row>
    <row r="1219" spans="5:6" x14ac:dyDescent="0.25">
      <c r="E1219" s="4"/>
      <c r="F1219" s="3"/>
    </row>
    <row r="1220" spans="5:6" x14ac:dyDescent="0.25">
      <c r="E1220" s="4"/>
      <c r="F1220" s="3"/>
    </row>
    <row r="1221" spans="5:6" x14ac:dyDescent="0.25">
      <c r="E1221" s="4"/>
      <c r="F1221" s="3"/>
    </row>
    <row r="1222" spans="5:6" x14ac:dyDescent="0.25">
      <c r="E1222" s="4"/>
      <c r="F1222" s="3"/>
    </row>
    <row r="1223" spans="5:6" x14ac:dyDescent="0.25">
      <c r="E1223" s="4"/>
      <c r="F1223" s="3"/>
    </row>
    <row r="1224" spans="5:6" x14ac:dyDescent="0.25">
      <c r="E1224" s="4"/>
      <c r="F1224" s="3"/>
    </row>
    <row r="1225" spans="5:6" x14ac:dyDescent="0.25">
      <c r="E1225" s="4"/>
      <c r="F1225" s="3"/>
    </row>
    <row r="1226" spans="5:6" x14ac:dyDescent="0.25">
      <c r="E1226" s="4"/>
      <c r="F1226" s="3"/>
    </row>
    <row r="1227" spans="5:6" x14ac:dyDescent="0.25">
      <c r="E1227" s="4"/>
      <c r="F1227" s="3"/>
    </row>
    <row r="1228" spans="5:6" x14ac:dyDescent="0.25">
      <c r="E1228" s="4"/>
      <c r="F1228" s="3"/>
    </row>
    <row r="1229" spans="5:6" x14ac:dyDescent="0.25">
      <c r="E1229" s="4"/>
      <c r="F1229" s="3"/>
    </row>
    <row r="1230" spans="5:6" x14ac:dyDescent="0.25">
      <c r="E1230" s="4"/>
      <c r="F1230" s="3"/>
    </row>
    <row r="1231" spans="5:6" x14ac:dyDescent="0.25">
      <c r="E1231" s="4"/>
      <c r="F1231" s="3"/>
    </row>
    <row r="1232" spans="5:6" x14ac:dyDescent="0.25">
      <c r="E1232" s="4"/>
      <c r="F1232" s="3"/>
    </row>
    <row r="1233" spans="5:6" x14ac:dyDescent="0.25">
      <c r="E1233" s="4"/>
      <c r="F1233" s="3"/>
    </row>
    <row r="1234" spans="5:6" x14ac:dyDescent="0.25">
      <c r="E1234" s="4"/>
      <c r="F1234" s="3"/>
    </row>
    <row r="1235" spans="5:6" x14ac:dyDescent="0.25">
      <c r="E1235" s="4"/>
      <c r="F1235" s="3"/>
    </row>
    <row r="1236" spans="5:6" x14ac:dyDescent="0.25">
      <c r="E1236" s="4"/>
      <c r="F1236" s="3"/>
    </row>
    <row r="1237" spans="5:6" x14ac:dyDescent="0.25">
      <c r="E1237" s="4"/>
      <c r="F1237" s="3"/>
    </row>
    <row r="1238" spans="5:6" x14ac:dyDescent="0.25">
      <c r="E1238" s="4"/>
      <c r="F1238" s="3"/>
    </row>
    <row r="1239" spans="5:6" x14ac:dyDescent="0.25">
      <c r="E1239" s="4"/>
      <c r="F1239" s="3"/>
    </row>
    <row r="1240" spans="5:6" x14ac:dyDescent="0.25">
      <c r="E1240" s="4"/>
      <c r="F1240" s="3"/>
    </row>
    <row r="1241" spans="5:6" x14ac:dyDescent="0.25">
      <c r="E1241" s="4"/>
      <c r="F1241" s="3"/>
    </row>
    <row r="1242" spans="5:6" x14ac:dyDescent="0.25">
      <c r="E1242" s="4"/>
      <c r="F1242" s="3"/>
    </row>
    <row r="1243" spans="5:6" x14ac:dyDescent="0.25">
      <c r="E1243" s="4"/>
      <c r="F1243" s="3"/>
    </row>
    <row r="1244" spans="5:6" x14ac:dyDescent="0.25">
      <c r="E1244" s="4"/>
      <c r="F1244" s="3"/>
    </row>
    <row r="1245" spans="5:6" x14ac:dyDescent="0.25">
      <c r="E1245" s="4"/>
      <c r="F1245" s="3"/>
    </row>
    <row r="1246" spans="5:6" x14ac:dyDescent="0.25">
      <c r="E1246" s="4"/>
      <c r="F1246" s="3"/>
    </row>
    <row r="1247" spans="5:6" x14ac:dyDescent="0.25">
      <c r="E1247" s="4"/>
      <c r="F1247" s="3"/>
    </row>
    <row r="1248" spans="5:6" x14ac:dyDescent="0.25">
      <c r="E1248" s="4"/>
      <c r="F1248" s="3"/>
    </row>
    <row r="1249" spans="5:6" x14ac:dyDescent="0.25">
      <c r="E1249" s="4"/>
      <c r="F1249" s="3"/>
    </row>
    <row r="1250" spans="5:6" x14ac:dyDescent="0.25">
      <c r="E1250" s="4"/>
      <c r="F1250" s="3"/>
    </row>
    <row r="1251" spans="5:6" x14ac:dyDescent="0.25">
      <c r="E1251" s="4"/>
      <c r="F1251" s="3"/>
    </row>
    <row r="1252" spans="5:6" x14ac:dyDescent="0.25">
      <c r="E1252" s="4"/>
      <c r="F1252" s="3"/>
    </row>
    <row r="1253" spans="5:6" x14ac:dyDescent="0.25">
      <c r="E1253" s="4"/>
      <c r="F1253" s="3"/>
    </row>
    <row r="1254" spans="5:6" x14ac:dyDescent="0.25">
      <c r="E1254" s="4"/>
      <c r="F1254" s="3"/>
    </row>
    <row r="1255" spans="5:6" x14ac:dyDescent="0.25">
      <c r="E1255" s="4"/>
      <c r="F1255" s="3"/>
    </row>
    <row r="1256" spans="5:6" x14ac:dyDescent="0.25">
      <c r="E1256" s="4"/>
      <c r="F1256" s="3"/>
    </row>
    <row r="1257" spans="5:6" x14ac:dyDescent="0.25">
      <c r="E1257" s="4"/>
      <c r="F1257" s="3"/>
    </row>
    <row r="1258" spans="5:6" x14ac:dyDescent="0.25">
      <c r="E1258" s="4"/>
      <c r="F1258" s="3"/>
    </row>
    <row r="1259" spans="5:6" x14ac:dyDescent="0.25">
      <c r="E1259" s="4"/>
      <c r="F1259" s="3"/>
    </row>
    <row r="1260" spans="5:6" x14ac:dyDescent="0.25">
      <c r="E1260" s="4"/>
      <c r="F1260" s="3"/>
    </row>
    <row r="1261" spans="5:6" x14ac:dyDescent="0.25">
      <c r="E1261" s="4"/>
      <c r="F1261" s="3"/>
    </row>
    <row r="1262" spans="5:6" x14ac:dyDescent="0.25">
      <c r="E1262" s="4"/>
      <c r="F1262" s="3"/>
    </row>
    <row r="1263" spans="5:6" x14ac:dyDescent="0.25">
      <c r="E1263" s="4"/>
      <c r="F1263" s="3"/>
    </row>
    <row r="1264" spans="5:6" x14ac:dyDescent="0.25">
      <c r="E1264" s="4"/>
      <c r="F1264" s="3"/>
    </row>
    <row r="1265" spans="5:6" x14ac:dyDescent="0.25">
      <c r="E1265" s="4"/>
      <c r="F1265" s="3"/>
    </row>
    <row r="1266" spans="5:6" x14ac:dyDescent="0.25">
      <c r="E1266" s="4"/>
      <c r="F1266" s="3"/>
    </row>
    <row r="1267" spans="5:6" x14ac:dyDescent="0.25">
      <c r="E1267" s="4"/>
      <c r="F1267" s="3"/>
    </row>
    <row r="1268" spans="5:6" x14ac:dyDescent="0.25">
      <c r="E1268" s="4"/>
      <c r="F1268" s="3"/>
    </row>
    <row r="1269" spans="5:6" x14ac:dyDescent="0.25">
      <c r="E1269" s="4"/>
      <c r="F1269" s="3"/>
    </row>
    <row r="1270" spans="5:6" x14ac:dyDescent="0.25">
      <c r="E1270" s="4"/>
      <c r="F1270" s="3"/>
    </row>
    <row r="1271" spans="5:6" x14ac:dyDescent="0.25">
      <c r="E1271" s="4"/>
      <c r="F1271" s="3"/>
    </row>
    <row r="1272" spans="5:6" x14ac:dyDescent="0.25">
      <c r="E1272" s="4"/>
      <c r="F1272" s="3"/>
    </row>
    <row r="1273" spans="5:6" x14ac:dyDescent="0.25">
      <c r="E1273" s="4"/>
      <c r="F1273" s="3"/>
    </row>
    <row r="1274" spans="5:6" x14ac:dyDescent="0.25">
      <c r="E1274" s="4"/>
      <c r="F1274" s="3"/>
    </row>
    <row r="1275" spans="5:6" x14ac:dyDescent="0.25">
      <c r="E1275" s="4"/>
      <c r="F1275" s="3"/>
    </row>
    <row r="1276" spans="5:6" x14ac:dyDescent="0.25">
      <c r="E1276" s="4"/>
      <c r="F1276" s="3"/>
    </row>
    <row r="1277" spans="5:6" x14ac:dyDescent="0.25">
      <c r="E1277" s="4"/>
      <c r="F1277" s="3"/>
    </row>
    <row r="1278" spans="5:6" x14ac:dyDescent="0.25">
      <c r="E1278" s="4"/>
      <c r="F1278" s="3"/>
    </row>
    <row r="1279" spans="5:6" x14ac:dyDescent="0.25">
      <c r="E1279" s="4"/>
      <c r="F1279" s="3"/>
    </row>
    <row r="1280" spans="5:6" x14ac:dyDescent="0.25">
      <c r="E1280" s="4"/>
      <c r="F1280" s="3"/>
    </row>
    <row r="1281" spans="5:6" x14ac:dyDescent="0.25">
      <c r="E1281" s="4"/>
      <c r="F1281" s="3"/>
    </row>
    <row r="1282" spans="5:6" x14ac:dyDescent="0.25">
      <c r="E1282" s="4"/>
      <c r="F1282" s="3"/>
    </row>
    <row r="1283" spans="5:6" x14ac:dyDescent="0.25">
      <c r="E1283" s="4"/>
      <c r="F1283" s="3"/>
    </row>
    <row r="1284" spans="5:6" x14ac:dyDescent="0.25">
      <c r="E1284" s="4"/>
      <c r="F1284" s="3"/>
    </row>
    <row r="1285" spans="5:6" x14ac:dyDescent="0.25">
      <c r="E1285" s="4"/>
      <c r="F1285" s="3"/>
    </row>
    <row r="1286" spans="5:6" x14ac:dyDescent="0.25">
      <c r="E1286" s="4"/>
      <c r="F1286" s="3"/>
    </row>
    <row r="1287" spans="5:6" x14ac:dyDescent="0.25">
      <c r="E1287" s="4"/>
      <c r="F1287" s="3"/>
    </row>
    <row r="1288" spans="5:6" x14ac:dyDescent="0.25">
      <c r="E1288" s="4"/>
      <c r="F1288" s="3"/>
    </row>
    <row r="1289" spans="5:6" x14ac:dyDescent="0.25">
      <c r="E1289" s="4"/>
      <c r="F1289" s="3"/>
    </row>
    <row r="1290" spans="5:6" x14ac:dyDescent="0.25">
      <c r="E1290" s="4"/>
      <c r="F1290" s="3"/>
    </row>
    <row r="1291" spans="5:6" x14ac:dyDescent="0.25">
      <c r="E1291" s="4"/>
      <c r="F1291" s="3"/>
    </row>
    <row r="1292" spans="5:6" x14ac:dyDescent="0.25">
      <c r="E1292" s="4"/>
      <c r="F1292" s="3"/>
    </row>
    <row r="1293" spans="5:6" x14ac:dyDescent="0.25">
      <c r="E1293" s="4"/>
      <c r="F1293" s="3"/>
    </row>
    <row r="1294" spans="5:6" x14ac:dyDescent="0.25">
      <c r="E1294" s="4"/>
      <c r="F1294" s="3"/>
    </row>
    <row r="1295" spans="5:6" x14ac:dyDescent="0.25">
      <c r="E1295" s="4"/>
      <c r="F1295" s="3"/>
    </row>
    <row r="1296" spans="5:6" x14ac:dyDescent="0.25">
      <c r="E1296" s="4"/>
      <c r="F1296" s="3"/>
    </row>
    <row r="1297" spans="5:6" x14ac:dyDescent="0.25">
      <c r="E1297" s="4"/>
      <c r="F1297" s="3"/>
    </row>
    <row r="1298" spans="5:6" x14ac:dyDescent="0.25">
      <c r="E1298" s="4"/>
      <c r="F1298" s="3"/>
    </row>
    <row r="1299" spans="5:6" x14ac:dyDescent="0.25">
      <c r="E1299" s="4"/>
      <c r="F1299" s="3"/>
    </row>
    <row r="1300" spans="5:6" x14ac:dyDescent="0.25">
      <c r="E1300" s="4"/>
      <c r="F1300" s="3"/>
    </row>
    <row r="1301" spans="5:6" x14ac:dyDescent="0.25">
      <c r="E1301" s="4"/>
      <c r="F1301" s="3"/>
    </row>
    <row r="1302" spans="5:6" x14ac:dyDescent="0.25">
      <c r="E1302" s="4"/>
      <c r="F1302" s="3"/>
    </row>
    <row r="1303" spans="5:6" x14ac:dyDescent="0.25">
      <c r="E1303" s="4"/>
      <c r="F1303" s="3"/>
    </row>
    <row r="1304" spans="5:6" x14ac:dyDescent="0.25">
      <c r="E1304" s="4"/>
      <c r="F1304" s="3"/>
    </row>
    <row r="1305" spans="5:6" x14ac:dyDescent="0.25">
      <c r="E1305" s="4"/>
      <c r="F1305" s="3"/>
    </row>
    <row r="1306" spans="5:6" x14ac:dyDescent="0.25">
      <c r="E1306" s="4"/>
      <c r="F1306" s="3"/>
    </row>
    <row r="1307" spans="5:6" x14ac:dyDescent="0.25">
      <c r="E1307" s="4"/>
      <c r="F1307" s="3"/>
    </row>
    <row r="1308" spans="5:6" x14ac:dyDescent="0.25">
      <c r="E1308" s="4"/>
      <c r="F1308" s="3"/>
    </row>
    <row r="1309" spans="5:6" x14ac:dyDescent="0.25">
      <c r="E1309" s="4"/>
      <c r="F1309" s="3"/>
    </row>
    <row r="1310" spans="5:6" x14ac:dyDescent="0.25">
      <c r="E1310" s="4"/>
      <c r="F1310" s="3"/>
    </row>
    <row r="1311" spans="5:6" x14ac:dyDescent="0.25">
      <c r="E1311" s="4"/>
      <c r="F1311" s="3"/>
    </row>
    <row r="1312" spans="5:6" x14ac:dyDescent="0.25">
      <c r="E1312" s="4"/>
      <c r="F1312" s="3"/>
    </row>
    <row r="1313" spans="5:6" x14ac:dyDescent="0.25">
      <c r="E1313" s="4"/>
      <c r="F1313" s="3"/>
    </row>
    <row r="1314" spans="5:6" x14ac:dyDescent="0.25">
      <c r="E1314" s="4"/>
      <c r="F1314" s="3"/>
    </row>
    <row r="1315" spans="5:6" x14ac:dyDescent="0.25">
      <c r="E1315" s="4"/>
      <c r="F1315" s="3"/>
    </row>
    <row r="1316" spans="5:6" x14ac:dyDescent="0.25">
      <c r="E1316" s="4"/>
      <c r="F1316" s="3"/>
    </row>
    <row r="1317" spans="5:6" x14ac:dyDescent="0.25">
      <c r="E1317" s="4"/>
      <c r="F1317" s="3"/>
    </row>
    <row r="1318" spans="5:6" x14ac:dyDescent="0.25">
      <c r="E1318" s="4"/>
      <c r="F1318" s="3"/>
    </row>
    <row r="1319" spans="5:6" x14ac:dyDescent="0.25">
      <c r="E1319" s="4"/>
      <c r="F1319" s="3"/>
    </row>
    <row r="1320" spans="5:6" x14ac:dyDescent="0.25">
      <c r="E1320" s="4"/>
      <c r="F1320" s="3"/>
    </row>
    <row r="1321" spans="5:6" x14ac:dyDescent="0.25">
      <c r="E1321" s="4"/>
      <c r="F1321" s="3"/>
    </row>
    <row r="1322" spans="5:6" x14ac:dyDescent="0.25">
      <c r="E1322" s="4"/>
      <c r="F1322" s="3"/>
    </row>
    <row r="1323" spans="5:6" x14ac:dyDescent="0.25">
      <c r="E1323" s="4"/>
      <c r="F1323" s="3"/>
    </row>
    <row r="1324" spans="5:6" x14ac:dyDescent="0.25">
      <c r="E1324" s="4"/>
      <c r="F1324" s="3"/>
    </row>
    <row r="1325" spans="5:6" x14ac:dyDescent="0.25">
      <c r="E1325" s="4"/>
      <c r="F1325" s="3"/>
    </row>
    <row r="1326" spans="5:6" x14ac:dyDescent="0.25">
      <c r="E1326" s="4"/>
      <c r="F1326" s="3"/>
    </row>
    <row r="1327" spans="5:6" x14ac:dyDescent="0.25">
      <c r="E1327" s="4"/>
      <c r="F1327" s="3"/>
    </row>
    <row r="1328" spans="5:6" x14ac:dyDescent="0.25">
      <c r="E1328" s="4"/>
      <c r="F1328" s="3"/>
    </row>
    <row r="1329" spans="5:6" x14ac:dyDescent="0.25">
      <c r="E1329" s="4"/>
      <c r="F1329" s="3"/>
    </row>
    <row r="1330" spans="5:6" x14ac:dyDescent="0.25">
      <c r="E1330" s="4"/>
      <c r="F1330" s="3"/>
    </row>
    <row r="1331" spans="5:6" x14ac:dyDescent="0.25">
      <c r="E1331" s="4"/>
      <c r="F1331" s="3"/>
    </row>
    <row r="1332" spans="5:6" x14ac:dyDescent="0.25">
      <c r="E1332" s="4"/>
      <c r="F1332" s="3"/>
    </row>
    <row r="1333" spans="5:6" x14ac:dyDescent="0.25">
      <c r="E1333" s="4"/>
      <c r="F1333" s="3"/>
    </row>
    <row r="1334" spans="5:6" x14ac:dyDescent="0.25">
      <c r="E1334" s="4"/>
      <c r="F1334" s="3"/>
    </row>
    <row r="1335" spans="5:6" x14ac:dyDescent="0.25">
      <c r="E1335" s="4"/>
      <c r="F1335" s="3"/>
    </row>
    <row r="1336" spans="5:6" x14ac:dyDescent="0.25">
      <c r="E1336" s="4"/>
      <c r="F1336" s="3"/>
    </row>
    <row r="1337" spans="5:6" x14ac:dyDescent="0.25">
      <c r="E1337" s="4"/>
      <c r="F1337" s="3"/>
    </row>
    <row r="1338" spans="5:6" x14ac:dyDescent="0.25">
      <c r="E1338" s="4"/>
      <c r="F1338" s="3"/>
    </row>
    <row r="1339" spans="5:6" x14ac:dyDescent="0.25">
      <c r="E1339" s="4"/>
      <c r="F1339" s="3"/>
    </row>
    <row r="1340" spans="5:6" x14ac:dyDescent="0.25">
      <c r="E1340" s="4"/>
      <c r="F1340" s="3"/>
    </row>
    <row r="1341" spans="5:6" x14ac:dyDescent="0.25">
      <c r="E1341" s="4"/>
      <c r="F1341" s="3"/>
    </row>
    <row r="1342" spans="5:6" x14ac:dyDescent="0.25">
      <c r="E1342" s="4"/>
      <c r="F1342" s="3"/>
    </row>
    <row r="1343" spans="5:6" x14ac:dyDescent="0.25">
      <c r="E1343" s="4"/>
      <c r="F1343" s="3"/>
    </row>
    <row r="1344" spans="5:6" x14ac:dyDescent="0.25">
      <c r="E1344" s="4"/>
      <c r="F1344" s="3"/>
    </row>
    <row r="1345" spans="5:6" x14ac:dyDescent="0.25">
      <c r="E1345" s="4"/>
      <c r="F1345" s="3"/>
    </row>
    <row r="1346" spans="5:6" x14ac:dyDescent="0.25">
      <c r="E1346" s="4"/>
      <c r="F1346" s="3"/>
    </row>
    <row r="1347" spans="5:6" x14ac:dyDescent="0.25">
      <c r="E1347" s="4"/>
      <c r="F1347" s="3"/>
    </row>
    <row r="1348" spans="5:6" x14ac:dyDescent="0.25">
      <c r="E1348" s="4"/>
      <c r="F1348" s="3"/>
    </row>
    <row r="1349" spans="5:6" x14ac:dyDescent="0.25">
      <c r="E1349" s="4"/>
      <c r="F1349" s="3"/>
    </row>
    <row r="1350" spans="5:6" x14ac:dyDescent="0.25">
      <c r="E1350" s="4"/>
      <c r="F1350" s="3"/>
    </row>
    <row r="1351" spans="5:6" x14ac:dyDescent="0.25">
      <c r="E1351" s="4"/>
      <c r="F1351" s="3"/>
    </row>
    <row r="1352" spans="5:6" x14ac:dyDescent="0.25">
      <c r="E1352" s="4"/>
      <c r="F1352" s="3"/>
    </row>
    <row r="1353" spans="5:6" x14ac:dyDescent="0.25">
      <c r="E1353" s="4"/>
      <c r="F1353" s="3"/>
    </row>
    <row r="1354" spans="5:6" x14ac:dyDescent="0.25">
      <c r="E1354" s="4"/>
      <c r="F1354" s="3"/>
    </row>
    <row r="1355" spans="5:6" x14ac:dyDescent="0.25">
      <c r="E1355" s="4"/>
      <c r="F1355" s="3"/>
    </row>
    <row r="1356" spans="5:6" x14ac:dyDescent="0.25">
      <c r="E1356" s="4"/>
      <c r="F1356" s="3"/>
    </row>
    <row r="1357" spans="5:6" x14ac:dyDescent="0.25">
      <c r="E1357" s="4"/>
      <c r="F1357" s="3"/>
    </row>
    <row r="1358" spans="5:6" x14ac:dyDescent="0.25">
      <c r="E1358" s="4"/>
      <c r="F1358" s="3"/>
    </row>
    <row r="1359" spans="5:6" x14ac:dyDescent="0.25">
      <c r="E1359" s="4"/>
      <c r="F1359" s="3"/>
    </row>
    <row r="1360" spans="5:6" x14ac:dyDescent="0.25">
      <c r="E1360" s="4"/>
      <c r="F1360" s="3"/>
    </row>
    <row r="1361" spans="5:6" x14ac:dyDescent="0.25">
      <c r="E1361" s="4"/>
      <c r="F1361" s="3"/>
    </row>
    <row r="1362" spans="5:6" x14ac:dyDescent="0.25">
      <c r="E1362" s="4"/>
      <c r="F1362" s="3"/>
    </row>
    <row r="1363" spans="5:6" x14ac:dyDescent="0.25">
      <c r="E1363" s="4"/>
      <c r="F1363" s="3"/>
    </row>
    <row r="1364" spans="5:6" x14ac:dyDescent="0.25">
      <c r="E1364" s="4"/>
      <c r="F1364" s="3"/>
    </row>
    <row r="1365" spans="5:6" x14ac:dyDescent="0.25">
      <c r="E1365" s="4"/>
      <c r="F1365" s="3"/>
    </row>
    <row r="1366" spans="5:6" x14ac:dyDescent="0.25">
      <c r="E1366" s="4"/>
      <c r="F1366" s="3"/>
    </row>
    <row r="1367" spans="5:6" x14ac:dyDescent="0.25">
      <c r="E1367" s="4"/>
      <c r="F1367" s="3"/>
    </row>
    <row r="1368" spans="5:6" x14ac:dyDescent="0.25">
      <c r="E1368" s="4"/>
      <c r="F1368" s="3"/>
    </row>
    <row r="1369" spans="5:6" x14ac:dyDescent="0.25">
      <c r="E1369" s="4"/>
      <c r="F1369" s="3"/>
    </row>
    <row r="1370" spans="5:6" x14ac:dyDescent="0.25">
      <c r="E1370" s="4"/>
      <c r="F1370" s="3"/>
    </row>
    <row r="1371" spans="5:6" x14ac:dyDescent="0.25">
      <c r="E1371" s="4"/>
      <c r="F1371" s="3"/>
    </row>
    <row r="1372" spans="5:6" x14ac:dyDescent="0.25">
      <c r="E1372" s="4"/>
      <c r="F1372" s="3"/>
    </row>
    <row r="1373" spans="5:6" x14ac:dyDescent="0.25">
      <c r="E1373" s="4"/>
      <c r="F1373" s="3"/>
    </row>
    <row r="1374" spans="5:6" x14ac:dyDescent="0.25">
      <c r="E1374" s="4"/>
      <c r="F1374" s="3"/>
    </row>
    <row r="1375" spans="5:6" x14ac:dyDescent="0.25">
      <c r="E1375" s="4"/>
      <c r="F1375" s="3"/>
    </row>
    <row r="1376" spans="5:6" x14ac:dyDescent="0.25">
      <c r="E1376" s="4"/>
      <c r="F1376" s="3"/>
    </row>
    <row r="1377" spans="5:6" x14ac:dyDescent="0.25">
      <c r="E1377" s="4"/>
      <c r="F1377" s="3"/>
    </row>
    <row r="1378" spans="5:6" x14ac:dyDescent="0.25">
      <c r="E1378" s="4"/>
      <c r="F1378" s="3"/>
    </row>
    <row r="1379" spans="5:6" x14ac:dyDescent="0.25">
      <c r="E1379" s="4"/>
      <c r="F1379" s="3"/>
    </row>
    <row r="1380" spans="5:6" x14ac:dyDescent="0.25">
      <c r="E1380" s="4"/>
      <c r="F1380" s="3"/>
    </row>
    <row r="1381" spans="5:6" x14ac:dyDescent="0.25">
      <c r="E1381" s="4"/>
      <c r="F1381" s="3"/>
    </row>
    <row r="1382" spans="5:6" x14ac:dyDescent="0.25">
      <c r="E1382" s="4"/>
      <c r="F1382" s="3"/>
    </row>
    <row r="1383" spans="5:6" x14ac:dyDescent="0.25">
      <c r="E1383" s="4"/>
      <c r="F1383" s="3"/>
    </row>
    <row r="1384" spans="5:6" x14ac:dyDescent="0.25">
      <c r="E1384" s="4"/>
      <c r="F1384" s="3"/>
    </row>
    <row r="1385" spans="5:6" x14ac:dyDescent="0.25">
      <c r="E1385" s="4"/>
      <c r="F1385" s="3"/>
    </row>
    <row r="1386" spans="5:6" x14ac:dyDescent="0.25">
      <c r="E1386" s="4"/>
      <c r="F1386" s="3"/>
    </row>
    <row r="1387" spans="5:6" x14ac:dyDescent="0.25">
      <c r="E1387" s="4"/>
      <c r="F1387" s="3"/>
    </row>
    <row r="1388" spans="5:6" x14ac:dyDescent="0.25">
      <c r="E1388" s="4"/>
      <c r="F1388" s="3"/>
    </row>
    <row r="1389" spans="5:6" x14ac:dyDescent="0.25">
      <c r="E1389" s="4"/>
      <c r="F1389" s="3"/>
    </row>
    <row r="1390" spans="5:6" x14ac:dyDescent="0.25">
      <c r="E1390" s="4"/>
      <c r="F1390" s="3"/>
    </row>
    <row r="1391" spans="5:6" x14ac:dyDescent="0.25">
      <c r="E1391" s="4"/>
      <c r="F1391" s="3"/>
    </row>
    <row r="1392" spans="5:6" x14ac:dyDescent="0.25">
      <c r="E1392" s="4"/>
      <c r="F1392" s="3"/>
    </row>
    <row r="1393" spans="5:6" x14ac:dyDescent="0.25">
      <c r="E1393" s="4"/>
      <c r="F1393" s="3"/>
    </row>
    <row r="1394" spans="5:6" x14ac:dyDescent="0.25">
      <c r="E1394" s="4"/>
      <c r="F1394" s="3"/>
    </row>
    <row r="1395" spans="5:6" x14ac:dyDescent="0.25">
      <c r="E1395" s="4"/>
      <c r="F1395" s="3"/>
    </row>
    <row r="1396" spans="5:6" x14ac:dyDescent="0.25">
      <c r="E1396" s="4"/>
      <c r="F1396" s="3"/>
    </row>
    <row r="1397" spans="5:6" x14ac:dyDescent="0.25">
      <c r="E1397" s="4"/>
      <c r="F1397" s="3"/>
    </row>
    <row r="1398" spans="5:6" x14ac:dyDescent="0.25">
      <c r="E1398" s="4"/>
      <c r="F1398" s="3"/>
    </row>
    <row r="1399" spans="5:6" x14ac:dyDescent="0.25">
      <c r="E1399" s="4"/>
      <c r="F1399" s="3"/>
    </row>
    <row r="1400" spans="5:6" x14ac:dyDescent="0.25">
      <c r="E1400" s="4"/>
      <c r="F1400" s="3"/>
    </row>
    <row r="1401" spans="5:6" x14ac:dyDescent="0.25">
      <c r="E1401" s="4"/>
      <c r="F1401" s="3"/>
    </row>
    <row r="1402" spans="5:6" x14ac:dyDescent="0.25">
      <c r="E1402" s="4"/>
      <c r="F1402" s="3"/>
    </row>
    <row r="1403" spans="5:6" x14ac:dyDescent="0.25">
      <c r="E1403" s="4"/>
      <c r="F1403" s="3"/>
    </row>
    <row r="1404" spans="5:6" x14ac:dyDescent="0.25">
      <c r="E1404" s="4"/>
      <c r="F1404" s="3"/>
    </row>
    <row r="1405" spans="5:6" x14ac:dyDescent="0.25">
      <c r="E1405" s="4"/>
      <c r="F1405" s="3"/>
    </row>
    <row r="1406" spans="5:6" x14ac:dyDescent="0.25">
      <c r="E1406" s="4"/>
      <c r="F1406" s="3"/>
    </row>
    <row r="1407" spans="5:6" x14ac:dyDescent="0.25">
      <c r="E1407" s="4"/>
      <c r="F1407" s="3"/>
    </row>
    <row r="1408" spans="5:6" x14ac:dyDescent="0.25">
      <c r="E1408" s="4"/>
      <c r="F1408" s="3"/>
    </row>
    <row r="1409" spans="5:6" x14ac:dyDescent="0.25">
      <c r="E1409" s="4"/>
      <c r="F1409" s="3"/>
    </row>
    <row r="1410" spans="5:6" x14ac:dyDescent="0.25">
      <c r="E1410" s="4"/>
      <c r="F1410" s="3"/>
    </row>
    <row r="1411" spans="5:6" x14ac:dyDescent="0.25">
      <c r="E1411" s="4"/>
      <c r="F1411" s="3"/>
    </row>
    <row r="1412" spans="5:6" x14ac:dyDescent="0.25">
      <c r="E1412" s="4"/>
      <c r="F1412" s="3"/>
    </row>
    <row r="1413" spans="5:6" x14ac:dyDescent="0.25">
      <c r="E1413" s="4"/>
      <c r="F1413" s="3"/>
    </row>
    <row r="1414" spans="5:6" x14ac:dyDescent="0.25">
      <c r="E1414" s="4"/>
      <c r="F1414" s="3"/>
    </row>
    <row r="1415" spans="5:6" x14ac:dyDescent="0.25">
      <c r="E1415" s="4"/>
      <c r="F1415" s="3"/>
    </row>
    <row r="1416" spans="5:6" x14ac:dyDescent="0.25">
      <c r="E1416" s="4"/>
      <c r="F1416" s="3"/>
    </row>
    <row r="1417" spans="5:6" x14ac:dyDescent="0.25">
      <c r="E1417" s="4"/>
      <c r="F1417" s="3"/>
    </row>
    <row r="1418" spans="5:6" x14ac:dyDescent="0.25">
      <c r="E1418" s="4"/>
      <c r="F1418" s="3"/>
    </row>
    <row r="1419" spans="5:6" x14ac:dyDescent="0.25">
      <c r="E1419" s="4"/>
      <c r="F1419" s="3"/>
    </row>
    <row r="1420" spans="5:6" x14ac:dyDescent="0.25">
      <c r="E1420" s="4"/>
      <c r="F1420" s="3"/>
    </row>
    <row r="1421" spans="5:6" x14ac:dyDescent="0.25">
      <c r="E1421" s="4"/>
      <c r="F1421" s="3"/>
    </row>
    <row r="1422" spans="5:6" x14ac:dyDescent="0.25">
      <c r="E1422" s="4"/>
      <c r="F1422" s="3"/>
    </row>
    <row r="1423" spans="5:6" x14ac:dyDescent="0.25">
      <c r="E1423" s="4"/>
      <c r="F1423" s="3"/>
    </row>
    <row r="1424" spans="5:6" x14ac:dyDescent="0.25">
      <c r="E1424" s="4"/>
      <c r="F1424" s="3"/>
    </row>
    <row r="1425" spans="5:6" x14ac:dyDescent="0.25">
      <c r="E1425" s="4"/>
      <c r="F1425" s="3"/>
    </row>
    <row r="1426" spans="5:6" x14ac:dyDescent="0.25">
      <c r="E1426" s="4"/>
      <c r="F1426" s="3"/>
    </row>
    <row r="1427" spans="5:6" x14ac:dyDescent="0.25">
      <c r="E1427" s="4"/>
      <c r="F1427" s="3"/>
    </row>
    <row r="1428" spans="5:6" x14ac:dyDescent="0.25">
      <c r="E1428" s="4"/>
      <c r="F1428" s="3"/>
    </row>
    <row r="1429" spans="5:6" x14ac:dyDescent="0.25">
      <c r="E1429" s="4"/>
      <c r="F1429" s="3"/>
    </row>
    <row r="1430" spans="5:6" x14ac:dyDescent="0.25">
      <c r="E1430" s="4"/>
      <c r="F1430" s="3"/>
    </row>
    <row r="1431" spans="5:6" x14ac:dyDescent="0.25">
      <c r="E1431" s="4"/>
      <c r="F1431" s="3"/>
    </row>
    <row r="1432" spans="5:6" x14ac:dyDescent="0.25">
      <c r="E1432" s="4"/>
      <c r="F1432" s="3"/>
    </row>
    <row r="1433" spans="5:6" x14ac:dyDescent="0.25">
      <c r="E1433" s="4"/>
      <c r="F1433" s="3"/>
    </row>
    <row r="1434" spans="5:6" x14ac:dyDescent="0.25">
      <c r="E1434" s="4"/>
      <c r="F1434" s="3"/>
    </row>
    <row r="1435" spans="5:6" x14ac:dyDescent="0.25">
      <c r="E1435" s="4"/>
      <c r="F1435" s="3"/>
    </row>
    <row r="1436" spans="5:6" x14ac:dyDescent="0.25">
      <c r="E1436" s="4"/>
      <c r="F1436" s="3"/>
    </row>
    <row r="1437" spans="5:6" x14ac:dyDescent="0.25">
      <c r="E1437" s="4"/>
      <c r="F1437" s="3"/>
    </row>
    <row r="1438" spans="5:6" x14ac:dyDescent="0.25">
      <c r="E1438" s="4"/>
      <c r="F1438" s="3"/>
    </row>
    <row r="1439" spans="5:6" x14ac:dyDescent="0.25">
      <c r="E1439" s="4"/>
      <c r="F1439" s="3"/>
    </row>
    <row r="1440" spans="5:6" x14ac:dyDescent="0.25">
      <c r="E1440" s="4"/>
      <c r="F1440" s="3"/>
    </row>
    <row r="1441" spans="5:6" x14ac:dyDescent="0.25">
      <c r="E1441" s="4"/>
      <c r="F1441" s="3"/>
    </row>
    <row r="1442" spans="5:6" x14ac:dyDescent="0.25">
      <c r="E1442" s="4"/>
      <c r="F1442" s="3"/>
    </row>
    <row r="1443" spans="5:6" x14ac:dyDescent="0.25">
      <c r="E1443" s="4"/>
      <c r="F1443" s="3"/>
    </row>
    <row r="1444" spans="5:6" x14ac:dyDescent="0.25">
      <c r="E1444" s="4"/>
      <c r="F1444" s="3"/>
    </row>
    <row r="1445" spans="5:6" x14ac:dyDescent="0.25">
      <c r="E1445" s="4"/>
      <c r="F1445" s="3"/>
    </row>
    <row r="1446" spans="5:6" x14ac:dyDescent="0.25">
      <c r="E1446" s="4"/>
      <c r="F1446" s="3"/>
    </row>
    <row r="1447" spans="5:6" x14ac:dyDescent="0.25">
      <c r="E1447" s="4"/>
      <c r="F1447" s="3"/>
    </row>
    <row r="1448" spans="5:6" x14ac:dyDescent="0.25">
      <c r="E1448" s="4"/>
      <c r="F1448" s="3"/>
    </row>
    <row r="1449" spans="5:6" x14ac:dyDescent="0.25">
      <c r="E1449" s="4"/>
      <c r="F1449" s="3"/>
    </row>
    <row r="1450" spans="5:6" x14ac:dyDescent="0.25">
      <c r="E1450" s="4"/>
      <c r="F1450" s="3"/>
    </row>
    <row r="1451" spans="5:6" x14ac:dyDescent="0.25">
      <c r="E1451" s="4"/>
      <c r="F1451" s="3"/>
    </row>
    <row r="1452" spans="5:6" x14ac:dyDescent="0.25">
      <c r="E1452" s="4"/>
      <c r="F1452" s="3"/>
    </row>
    <row r="1453" spans="5:6" x14ac:dyDescent="0.25">
      <c r="E1453" s="4"/>
      <c r="F1453" s="3"/>
    </row>
    <row r="1454" spans="5:6" x14ac:dyDescent="0.25">
      <c r="E1454" s="4"/>
      <c r="F1454" s="3"/>
    </row>
    <row r="1455" spans="5:6" x14ac:dyDescent="0.25">
      <c r="E1455" s="4"/>
      <c r="F1455" s="3"/>
    </row>
    <row r="1456" spans="5:6" x14ac:dyDescent="0.25">
      <c r="E1456" s="4"/>
      <c r="F1456" s="3"/>
    </row>
    <row r="1457" spans="5:6" x14ac:dyDescent="0.25">
      <c r="E1457" s="4"/>
      <c r="F1457" s="3"/>
    </row>
    <row r="1458" spans="5:6" x14ac:dyDescent="0.25">
      <c r="E1458" s="4"/>
      <c r="F1458" s="3"/>
    </row>
    <row r="1459" spans="5:6" x14ac:dyDescent="0.25">
      <c r="E1459" s="4"/>
      <c r="F1459" s="3"/>
    </row>
    <row r="1460" spans="5:6" x14ac:dyDescent="0.25">
      <c r="E1460" s="4"/>
      <c r="F1460" s="3"/>
    </row>
    <row r="1461" spans="5:6" x14ac:dyDescent="0.25">
      <c r="E1461" s="4"/>
      <c r="F1461" s="3"/>
    </row>
    <row r="1462" spans="5:6" x14ac:dyDescent="0.25">
      <c r="E1462" s="4"/>
      <c r="F1462" s="3"/>
    </row>
    <row r="1463" spans="5:6" x14ac:dyDescent="0.25">
      <c r="E1463" s="4"/>
      <c r="F1463" s="3"/>
    </row>
    <row r="1464" spans="5:6" x14ac:dyDescent="0.25">
      <c r="E1464" s="4"/>
      <c r="F1464" s="3"/>
    </row>
    <row r="1465" spans="5:6" x14ac:dyDescent="0.25">
      <c r="E1465" s="4"/>
      <c r="F1465" s="3"/>
    </row>
    <row r="1466" spans="5:6" x14ac:dyDescent="0.25">
      <c r="E1466" s="4"/>
      <c r="F1466" s="3"/>
    </row>
    <row r="1467" spans="5:6" x14ac:dyDescent="0.25">
      <c r="E1467" s="4"/>
      <c r="F1467" s="3"/>
    </row>
    <row r="1468" spans="5:6" x14ac:dyDescent="0.25">
      <c r="E1468" s="4"/>
      <c r="F1468" s="3"/>
    </row>
    <row r="1469" spans="5:6" x14ac:dyDescent="0.25">
      <c r="E1469" s="4"/>
      <c r="F1469" s="3"/>
    </row>
    <row r="1470" spans="5:6" x14ac:dyDescent="0.25">
      <c r="E1470" s="4"/>
      <c r="F1470" s="3"/>
    </row>
    <row r="1471" spans="5:6" x14ac:dyDescent="0.25">
      <c r="E1471" s="4"/>
      <c r="F1471" s="3"/>
    </row>
    <row r="1472" spans="5:6" x14ac:dyDescent="0.25">
      <c r="E1472" s="4"/>
      <c r="F1472" s="3"/>
    </row>
    <row r="1473" spans="5:6" x14ac:dyDescent="0.25">
      <c r="E1473" s="4"/>
      <c r="F1473" s="3"/>
    </row>
    <row r="1474" spans="5:6" x14ac:dyDescent="0.25">
      <c r="E1474" s="4"/>
      <c r="F1474" s="3"/>
    </row>
    <row r="1475" spans="5:6" x14ac:dyDescent="0.25">
      <c r="E1475" s="4"/>
      <c r="F1475" s="3"/>
    </row>
    <row r="1476" spans="5:6" x14ac:dyDescent="0.25">
      <c r="E1476" s="4"/>
      <c r="F1476" s="3"/>
    </row>
    <row r="1477" spans="5:6" x14ac:dyDescent="0.25">
      <c r="E1477" s="4"/>
      <c r="F1477" s="3"/>
    </row>
    <row r="1478" spans="5:6" x14ac:dyDescent="0.25">
      <c r="E1478" s="4"/>
      <c r="F1478" s="3"/>
    </row>
    <row r="1479" spans="5:6" x14ac:dyDescent="0.25">
      <c r="E1479" s="4"/>
      <c r="F1479" s="3"/>
    </row>
    <row r="1480" spans="5:6" x14ac:dyDescent="0.25">
      <c r="E1480" s="4"/>
      <c r="F1480" s="3"/>
    </row>
    <row r="1481" spans="5:6" x14ac:dyDescent="0.25">
      <c r="E1481" s="4"/>
      <c r="F1481" s="3"/>
    </row>
    <row r="1482" spans="5:6" x14ac:dyDescent="0.25">
      <c r="E1482" s="4"/>
      <c r="F1482" s="3"/>
    </row>
    <row r="1483" spans="5:6" x14ac:dyDescent="0.25">
      <c r="E1483" s="4"/>
      <c r="F1483" s="3"/>
    </row>
    <row r="1484" spans="5:6" x14ac:dyDescent="0.25">
      <c r="E1484" s="4"/>
      <c r="F1484" s="3"/>
    </row>
    <row r="1485" spans="5:6" x14ac:dyDescent="0.25">
      <c r="E1485" s="4"/>
      <c r="F1485" s="3"/>
    </row>
    <row r="1486" spans="5:6" x14ac:dyDescent="0.25">
      <c r="E1486" s="4"/>
      <c r="F1486" s="3"/>
    </row>
    <row r="1487" spans="5:6" x14ac:dyDescent="0.25">
      <c r="E1487" s="4"/>
      <c r="F1487" s="3"/>
    </row>
    <row r="1488" spans="5:6" x14ac:dyDescent="0.25">
      <c r="E1488" s="4"/>
      <c r="F1488" s="3"/>
    </row>
    <row r="1489" spans="5:6" x14ac:dyDescent="0.25">
      <c r="E1489" s="4"/>
      <c r="F1489" s="3"/>
    </row>
    <row r="1490" spans="5:6" x14ac:dyDescent="0.25">
      <c r="E1490" s="4"/>
      <c r="F1490" s="3"/>
    </row>
    <row r="1491" spans="5:6" x14ac:dyDescent="0.25">
      <c r="E1491" s="4"/>
      <c r="F1491" s="3"/>
    </row>
    <row r="1492" spans="5:6" x14ac:dyDescent="0.25">
      <c r="E1492" s="4"/>
      <c r="F1492" s="3"/>
    </row>
    <row r="1493" spans="5:6" x14ac:dyDescent="0.25">
      <c r="E1493" s="4"/>
      <c r="F1493" s="3"/>
    </row>
    <row r="1494" spans="5:6" x14ac:dyDescent="0.25">
      <c r="E1494" s="4"/>
      <c r="F1494" s="3"/>
    </row>
    <row r="1495" spans="5:6" x14ac:dyDescent="0.25">
      <c r="E1495" s="4"/>
      <c r="F1495" s="3"/>
    </row>
    <row r="1496" spans="5:6" x14ac:dyDescent="0.25">
      <c r="E1496" s="4"/>
      <c r="F1496" s="3"/>
    </row>
    <row r="1497" spans="5:6" x14ac:dyDescent="0.25">
      <c r="E1497" s="4"/>
      <c r="F1497" s="3"/>
    </row>
    <row r="1498" spans="5:6" x14ac:dyDescent="0.25">
      <c r="E1498" s="4"/>
      <c r="F1498" s="3"/>
    </row>
    <row r="1499" spans="5:6" x14ac:dyDescent="0.25">
      <c r="E1499" s="4"/>
      <c r="F1499" s="3"/>
    </row>
    <row r="1500" spans="5:6" x14ac:dyDescent="0.25">
      <c r="E1500" s="4"/>
      <c r="F1500" s="3"/>
    </row>
    <row r="1501" spans="5:6" x14ac:dyDescent="0.25">
      <c r="E1501" s="4"/>
      <c r="F1501" s="3"/>
    </row>
    <row r="1502" spans="5:6" x14ac:dyDescent="0.25">
      <c r="E1502" s="4"/>
      <c r="F1502" s="3"/>
    </row>
    <row r="1503" spans="5:6" x14ac:dyDescent="0.25">
      <c r="E1503" s="4"/>
      <c r="F1503" s="3"/>
    </row>
    <row r="1504" spans="5:6" x14ac:dyDescent="0.25">
      <c r="E1504" s="4"/>
      <c r="F1504" s="3"/>
    </row>
    <row r="1505" spans="5:6" x14ac:dyDescent="0.25">
      <c r="E1505" s="4"/>
      <c r="F1505" s="3"/>
    </row>
    <row r="1506" spans="5:6" x14ac:dyDescent="0.25">
      <c r="E1506" s="4"/>
      <c r="F1506" s="3"/>
    </row>
    <row r="1507" spans="5:6" x14ac:dyDescent="0.25">
      <c r="E1507" s="4"/>
      <c r="F1507" s="3"/>
    </row>
    <row r="1508" spans="5:6" x14ac:dyDescent="0.25">
      <c r="E1508" s="4"/>
      <c r="F1508" s="3"/>
    </row>
    <row r="1509" spans="5:6" x14ac:dyDescent="0.25">
      <c r="E1509" s="4"/>
      <c r="F1509" s="3"/>
    </row>
    <row r="1510" spans="5:6" x14ac:dyDescent="0.25">
      <c r="E1510" s="4"/>
      <c r="F1510" s="3"/>
    </row>
    <row r="1511" spans="5:6" x14ac:dyDescent="0.25">
      <c r="E1511" s="4"/>
      <c r="F1511" s="3"/>
    </row>
    <row r="1512" spans="5:6" x14ac:dyDescent="0.25">
      <c r="E1512" s="4"/>
      <c r="F1512" s="3"/>
    </row>
    <row r="1513" spans="5:6" x14ac:dyDescent="0.25">
      <c r="E1513" s="4"/>
      <c r="F1513" s="3"/>
    </row>
    <row r="1514" spans="5:6" x14ac:dyDescent="0.25">
      <c r="E1514" s="4"/>
      <c r="F1514" s="3"/>
    </row>
    <row r="1515" spans="5:6" x14ac:dyDescent="0.25">
      <c r="E1515" s="4"/>
      <c r="F1515" s="3"/>
    </row>
    <row r="1516" spans="5:6" x14ac:dyDescent="0.25">
      <c r="E1516" s="4"/>
      <c r="F1516" s="3"/>
    </row>
    <row r="1517" spans="5:6" x14ac:dyDescent="0.25">
      <c r="E1517" s="4"/>
      <c r="F1517" s="3"/>
    </row>
    <row r="1518" spans="5:6" x14ac:dyDescent="0.25">
      <c r="E1518" s="4"/>
      <c r="F1518" s="3"/>
    </row>
    <row r="1519" spans="5:6" x14ac:dyDescent="0.25">
      <c r="E1519" s="4"/>
      <c r="F1519" s="3"/>
    </row>
    <row r="1520" spans="5:6" x14ac:dyDescent="0.25">
      <c r="E1520" s="4"/>
      <c r="F1520" s="3"/>
    </row>
    <row r="1521" spans="5:6" x14ac:dyDescent="0.25">
      <c r="E1521" s="4"/>
      <c r="F1521" s="3"/>
    </row>
    <row r="1522" spans="5:6" x14ac:dyDescent="0.25">
      <c r="E1522" s="4"/>
      <c r="F1522" s="3"/>
    </row>
    <row r="1523" spans="5:6" x14ac:dyDescent="0.25">
      <c r="E1523" s="4"/>
      <c r="F1523" s="3"/>
    </row>
    <row r="1524" spans="5:6" x14ac:dyDescent="0.25">
      <c r="E1524" s="4"/>
      <c r="F1524" s="3"/>
    </row>
    <row r="1525" spans="5:6" x14ac:dyDescent="0.25">
      <c r="E1525" s="4"/>
      <c r="F1525" s="3"/>
    </row>
    <row r="1526" spans="5:6" x14ac:dyDescent="0.25">
      <c r="E1526" s="4"/>
      <c r="F1526" s="3"/>
    </row>
    <row r="1527" spans="5:6" x14ac:dyDescent="0.25">
      <c r="E1527" s="4"/>
      <c r="F1527" s="3"/>
    </row>
    <row r="1528" spans="5:6" x14ac:dyDescent="0.25">
      <c r="E1528" s="4"/>
      <c r="F1528" s="3"/>
    </row>
    <row r="1529" spans="5:6" x14ac:dyDescent="0.25">
      <c r="E1529" s="4"/>
      <c r="F1529" s="3"/>
    </row>
    <row r="1530" spans="5:6" x14ac:dyDescent="0.25">
      <c r="E1530" s="4"/>
      <c r="F1530" s="3"/>
    </row>
    <row r="1531" spans="5:6" x14ac:dyDescent="0.25">
      <c r="E1531" s="4"/>
      <c r="F1531" s="3"/>
    </row>
    <row r="1532" spans="5:6" x14ac:dyDescent="0.25">
      <c r="E1532" s="4"/>
      <c r="F1532" s="3"/>
    </row>
    <row r="1533" spans="5:6" x14ac:dyDescent="0.25">
      <c r="E1533" s="4"/>
      <c r="F1533" s="3"/>
    </row>
    <row r="1534" spans="5:6" x14ac:dyDescent="0.25">
      <c r="E1534" s="4"/>
      <c r="F1534" s="3"/>
    </row>
    <row r="1535" spans="5:6" x14ac:dyDescent="0.25">
      <c r="E1535" s="4"/>
      <c r="F1535" s="3"/>
    </row>
    <row r="1536" spans="5:6" x14ac:dyDescent="0.25">
      <c r="E1536" s="4"/>
      <c r="F1536" s="3"/>
    </row>
    <row r="1537" spans="5:6" x14ac:dyDescent="0.25">
      <c r="E1537" s="4"/>
      <c r="F1537" s="3"/>
    </row>
    <row r="1538" spans="5:6" x14ac:dyDescent="0.25">
      <c r="E1538" s="4"/>
      <c r="F1538" s="3"/>
    </row>
    <row r="1539" spans="5:6" x14ac:dyDescent="0.25">
      <c r="E1539" s="4"/>
      <c r="F1539" s="3"/>
    </row>
    <row r="1540" spans="5:6" x14ac:dyDescent="0.25">
      <c r="E1540" s="4"/>
      <c r="F1540" s="3"/>
    </row>
    <row r="1541" spans="5:6" x14ac:dyDescent="0.25">
      <c r="E1541" s="4"/>
      <c r="F1541" s="3"/>
    </row>
    <row r="1542" spans="5:6" x14ac:dyDescent="0.25">
      <c r="E1542" s="4"/>
      <c r="F1542" s="3"/>
    </row>
    <row r="1543" spans="5:6" x14ac:dyDescent="0.25">
      <c r="E1543" s="4"/>
      <c r="F1543" s="3"/>
    </row>
    <row r="1544" spans="5:6" x14ac:dyDescent="0.25">
      <c r="E1544" s="4"/>
      <c r="F1544" s="3"/>
    </row>
    <row r="1545" spans="5:6" x14ac:dyDescent="0.25">
      <c r="E1545" s="4"/>
      <c r="F1545" s="3"/>
    </row>
    <row r="1546" spans="5:6" x14ac:dyDescent="0.25">
      <c r="E1546" s="4"/>
      <c r="F1546" s="3"/>
    </row>
    <row r="1547" spans="5:6" x14ac:dyDescent="0.25">
      <c r="E1547" s="4"/>
      <c r="F1547" s="3"/>
    </row>
    <row r="1548" spans="5:6" x14ac:dyDescent="0.25">
      <c r="E1548" s="4"/>
      <c r="F1548" s="3"/>
    </row>
    <row r="1549" spans="5:6" x14ac:dyDescent="0.25">
      <c r="E1549" s="4"/>
      <c r="F1549" s="3"/>
    </row>
    <row r="1550" spans="5:6" x14ac:dyDescent="0.25">
      <c r="E1550" s="4"/>
      <c r="F1550" s="3"/>
    </row>
    <row r="1551" spans="5:6" x14ac:dyDescent="0.25">
      <c r="E1551" s="4"/>
      <c r="F1551" s="3"/>
    </row>
    <row r="1552" spans="5:6" x14ac:dyDescent="0.25">
      <c r="E1552" s="4"/>
      <c r="F1552" s="3"/>
    </row>
    <row r="1553" spans="5:6" x14ac:dyDescent="0.25">
      <c r="E1553" s="4"/>
      <c r="F1553" s="3"/>
    </row>
    <row r="1554" spans="5:6" x14ac:dyDescent="0.25">
      <c r="E1554" s="4"/>
      <c r="F1554" s="3"/>
    </row>
    <row r="1555" spans="5:6" x14ac:dyDescent="0.25">
      <c r="E1555" s="4"/>
      <c r="F1555" s="3"/>
    </row>
    <row r="1556" spans="5:6" x14ac:dyDescent="0.25">
      <c r="E1556" s="4"/>
      <c r="F1556" s="3"/>
    </row>
    <row r="1557" spans="5:6" x14ac:dyDescent="0.25">
      <c r="E1557" s="4"/>
      <c r="F1557" s="3"/>
    </row>
    <row r="1558" spans="5:6" x14ac:dyDescent="0.25">
      <c r="E1558" s="4"/>
      <c r="F1558" s="3"/>
    </row>
    <row r="1559" spans="5:6" x14ac:dyDescent="0.25">
      <c r="E1559" s="4"/>
      <c r="F1559" s="3"/>
    </row>
    <row r="1560" spans="5:6" x14ac:dyDescent="0.25">
      <c r="E1560" s="4"/>
      <c r="F1560" s="3"/>
    </row>
    <row r="1561" spans="5:6" x14ac:dyDescent="0.25">
      <c r="E1561" s="4"/>
      <c r="F1561" s="3"/>
    </row>
    <row r="1562" spans="5:6" x14ac:dyDescent="0.25">
      <c r="E1562" s="4"/>
      <c r="F1562" s="3"/>
    </row>
    <row r="1563" spans="5:6" x14ac:dyDescent="0.25">
      <c r="E1563" s="4"/>
      <c r="F1563" s="3"/>
    </row>
    <row r="1564" spans="5:6" x14ac:dyDescent="0.25">
      <c r="E1564" s="4"/>
      <c r="F1564" s="3"/>
    </row>
    <row r="1565" spans="5:6" x14ac:dyDescent="0.25">
      <c r="E1565" s="4"/>
      <c r="F1565" s="3"/>
    </row>
    <row r="1566" spans="5:6" x14ac:dyDescent="0.25">
      <c r="E1566" s="4"/>
      <c r="F1566" s="3"/>
    </row>
    <row r="1567" spans="5:6" x14ac:dyDescent="0.25">
      <c r="E1567" s="4"/>
      <c r="F1567" s="3"/>
    </row>
    <row r="1568" spans="5:6" x14ac:dyDescent="0.25">
      <c r="E1568" s="4"/>
      <c r="F1568" s="3"/>
    </row>
    <row r="1569" spans="5:6" x14ac:dyDescent="0.25">
      <c r="E1569" s="4"/>
      <c r="F1569" s="3"/>
    </row>
    <row r="1570" spans="5:6" x14ac:dyDescent="0.25">
      <c r="E1570" s="4"/>
      <c r="F1570" s="3"/>
    </row>
    <row r="1571" spans="5:6" x14ac:dyDescent="0.25">
      <c r="E1571" s="4"/>
      <c r="F1571" s="3"/>
    </row>
    <row r="1572" spans="5:6" x14ac:dyDescent="0.25">
      <c r="E1572" s="4"/>
      <c r="F1572" s="3"/>
    </row>
    <row r="1573" spans="5:6" x14ac:dyDescent="0.25">
      <c r="E1573" s="4"/>
      <c r="F1573" s="3"/>
    </row>
    <row r="1574" spans="5:6" x14ac:dyDescent="0.25">
      <c r="E1574" s="4"/>
      <c r="F1574" s="3"/>
    </row>
    <row r="1575" spans="5:6" x14ac:dyDescent="0.25">
      <c r="E1575" s="4"/>
      <c r="F1575" s="3"/>
    </row>
    <row r="1576" spans="5:6" x14ac:dyDescent="0.25">
      <c r="E1576" s="4"/>
      <c r="F1576" s="3"/>
    </row>
    <row r="1577" spans="5:6" x14ac:dyDescent="0.25">
      <c r="E1577" s="4"/>
      <c r="F1577" s="3"/>
    </row>
    <row r="1578" spans="5:6" x14ac:dyDescent="0.25">
      <c r="E1578" s="4"/>
      <c r="F1578" s="3"/>
    </row>
    <row r="1579" spans="5:6" x14ac:dyDescent="0.25">
      <c r="E1579" s="4"/>
      <c r="F1579" s="3"/>
    </row>
    <row r="1580" spans="5:6" x14ac:dyDescent="0.25">
      <c r="E1580" s="4"/>
      <c r="F1580" s="3"/>
    </row>
    <row r="1581" spans="5:6" x14ac:dyDescent="0.25">
      <c r="E1581" s="4"/>
      <c r="F1581" s="3"/>
    </row>
    <row r="1582" spans="5:6" x14ac:dyDescent="0.25">
      <c r="E1582" s="4"/>
      <c r="F1582" s="3"/>
    </row>
    <row r="1583" spans="5:6" x14ac:dyDescent="0.25">
      <c r="E1583" s="4"/>
      <c r="F1583" s="3"/>
    </row>
    <row r="1584" spans="5:6" x14ac:dyDescent="0.25">
      <c r="E1584" s="4"/>
      <c r="F1584" s="3"/>
    </row>
    <row r="1585" spans="5:6" x14ac:dyDescent="0.25">
      <c r="E1585" s="4"/>
      <c r="F1585" s="3"/>
    </row>
    <row r="1586" spans="5:6" x14ac:dyDescent="0.25">
      <c r="E1586" s="4"/>
      <c r="F1586" s="3"/>
    </row>
    <row r="1587" spans="5:6" x14ac:dyDescent="0.25">
      <c r="E1587" s="4"/>
      <c r="F1587" s="3"/>
    </row>
    <row r="1588" spans="5:6" x14ac:dyDescent="0.25">
      <c r="E1588" s="4"/>
      <c r="F1588" s="3"/>
    </row>
    <row r="1589" spans="5:6" x14ac:dyDescent="0.25">
      <c r="E1589" s="4"/>
      <c r="F1589" s="3"/>
    </row>
    <row r="1590" spans="5:6" x14ac:dyDescent="0.25">
      <c r="E1590" s="4"/>
      <c r="F1590" s="3"/>
    </row>
    <row r="1591" spans="5:6" x14ac:dyDescent="0.25">
      <c r="E1591" s="4"/>
      <c r="F1591" s="3"/>
    </row>
    <row r="1592" spans="5:6" x14ac:dyDescent="0.25">
      <c r="E1592" s="4"/>
      <c r="F1592" s="3"/>
    </row>
    <row r="1593" spans="5:6" x14ac:dyDescent="0.25">
      <c r="E1593" s="4"/>
      <c r="F1593" s="3"/>
    </row>
    <row r="1594" spans="5:6" x14ac:dyDescent="0.25">
      <c r="E1594" s="4"/>
      <c r="F1594" s="3"/>
    </row>
    <row r="1595" spans="5:6" x14ac:dyDescent="0.25">
      <c r="E1595" s="4"/>
      <c r="F1595" s="3"/>
    </row>
    <row r="1596" spans="5:6" x14ac:dyDescent="0.25">
      <c r="E1596" s="4"/>
      <c r="F1596" s="3"/>
    </row>
    <row r="1597" spans="5:6" x14ac:dyDescent="0.25">
      <c r="E1597" s="4"/>
      <c r="F1597" s="3"/>
    </row>
    <row r="1598" spans="5:6" x14ac:dyDescent="0.25">
      <c r="E1598" s="4"/>
      <c r="F1598" s="3"/>
    </row>
    <row r="1599" spans="5:6" x14ac:dyDescent="0.25">
      <c r="E1599" s="4"/>
      <c r="F1599" s="3"/>
    </row>
    <row r="1600" spans="5:6" x14ac:dyDescent="0.25">
      <c r="E1600" s="4"/>
      <c r="F1600" s="3"/>
    </row>
    <row r="1601" spans="5:6" x14ac:dyDescent="0.25">
      <c r="E1601" s="4"/>
      <c r="F1601" s="3"/>
    </row>
    <row r="1602" spans="5:6" x14ac:dyDescent="0.25">
      <c r="E1602" s="4"/>
      <c r="F1602" s="3"/>
    </row>
    <row r="1603" spans="5:6" x14ac:dyDescent="0.25">
      <c r="E1603" s="4"/>
      <c r="F1603" s="3"/>
    </row>
    <row r="1604" spans="5:6" x14ac:dyDescent="0.25">
      <c r="E1604" s="4"/>
      <c r="F1604" s="3"/>
    </row>
    <row r="1605" spans="5:6" x14ac:dyDescent="0.25">
      <c r="E1605" s="4"/>
      <c r="F1605" s="3"/>
    </row>
    <row r="1606" spans="5:6" x14ac:dyDescent="0.25">
      <c r="E1606" s="4"/>
      <c r="F1606" s="3"/>
    </row>
    <row r="1607" spans="5:6" x14ac:dyDescent="0.25">
      <c r="E1607" s="4"/>
      <c r="F1607" s="3"/>
    </row>
    <row r="1608" spans="5:6" x14ac:dyDescent="0.25">
      <c r="E1608" s="4"/>
      <c r="F1608" s="3"/>
    </row>
    <row r="1609" spans="5:6" x14ac:dyDescent="0.25">
      <c r="E1609" s="4"/>
      <c r="F1609" s="3"/>
    </row>
    <row r="1610" spans="5:6" x14ac:dyDescent="0.25">
      <c r="E1610" s="4"/>
      <c r="F1610" s="3"/>
    </row>
    <row r="1611" spans="5:6" x14ac:dyDescent="0.25">
      <c r="E1611" s="4"/>
      <c r="F1611" s="3"/>
    </row>
    <row r="1612" spans="5:6" x14ac:dyDescent="0.25">
      <c r="E1612" s="4"/>
      <c r="F1612" s="3"/>
    </row>
    <row r="1613" spans="5:6" x14ac:dyDescent="0.25">
      <c r="E1613" s="4"/>
      <c r="F1613" s="3"/>
    </row>
    <row r="1614" spans="5:6" x14ac:dyDescent="0.25">
      <c r="E1614" s="4"/>
      <c r="F1614" s="3"/>
    </row>
    <row r="1615" spans="5:6" x14ac:dyDescent="0.25">
      <c r="E1615" s="4"/>
      <c r="F1615" s="3"/>
    </row>
    <row r="1616" spans="5:6" x14ac:dyDescent="0.25">
      <c r="E1616" s="4"/>
      <c r="F1616" s="3"/>
    </row>
    <row r="1617" spans="5:6" x14ac:dyDescent="0.25">
      <c r="E1617" s="4"/>
      <c r="F1617" s="3"/>
    </row>
    <row r="1618" spans="5:6" x14ac:dyDescent="0.25">
      <c r="E1618" s="4"/>
      <c r="F1618" s="3"/>
    </row>
    <row r="1619" spans="5:6" x14ac:dyDescent="0.25">
      <c r="E1619" s="4"/>
      <c r="F1619" s="3"/>
    </row>
    <row r="1620" spans="5:6" x14ac:dyDescent="0.25">
      <c r="E1620" s="4"/>
      <c r="F1620" s="3"/>
    </row>
    <row r="1621" spans="5:6" x14ac:dyDescent="0.25">
      <c r="E1621" s="4"/>
      <c r="F1621" s="3"/>
    </row>
    <row r="1622" spans="5:6" x14ac:dyDescent="0.25">
      <c r="E1622" s="4"/>
      <c r="F1622" s="3"/>
    </row>
    <row r="1623" spans="5:6" x14ac:dyDescent="0.25">
      <c r="E1623" s="4"/>
      <c r="F1623" s="3"/>
    </row>
    <row r="1624" spans="5:6" x14ac:dyDescent="0.25">
      <c r="E1624" s="4"/>
      <c r="F1624" s="3"/>
    </row>
    <row r="1625" spans="5:6" x14ac:dyDescent="0.25">
      <c r="E1625" s="4"/>
      <c r="F1625" s="3"/>
    </row>
    <row r="1626" spans="5:6" x14ac:dyDescent="0.25">
      <c r="E1626" s="4"/>
      <c r="F1626" s="3"/>
    </row>
    <row r="1627" spans="5:6" x14ac:dyDescent="0.25">
      <c r="E1627" s="4"/>
      <c r="F1627" s="3"/>
    </row>
    <row r="1628" spans="5:6" x14ac:dyDescent="0.25">
      <c r="E1628" s="4"/>
      <c r="F1628" s="3"/>
    </row>
    <row r="1629" spans="5:6" x14ac:dyDescent="0.25">
      <c r="E1629" s="4"/>
      <c r="F1629" s="3"/>
    </row>
    <row r="1630" spans="5:6" x14ac:dyDescent="0.25">
      <c r="E1630" s="4"/>
      <c r="F1630" s="3"/>
    </row>
    <row r="1631" spans="5:6" x14ac:dyDescent="0.25">
      <c r="E1631" s="4"/>
      <c r="F1631" s="3"/>
    </row>
    <row r="1632" spans="5:6" x14ac:dyDescent="0.25">
      <c r="E1632" s="4"/>
      <c r="F1632" s="3"/>
    </row>
    <row r="1633" spans="5:6" x14ac:dyDescent="0.25">
      <c r="E1633" s="4"/>
      <c r="F1633" s="3"/>
    </row>
    <row r="1634" spans="5:6" x14ac:dyDescent="0.25">
      <c r="E1634" s="4"/>
      <c r="F1634" s="3"/>
    </row>
    <row r="1635" spans="5:6" x14ac:dyDescent="0.25">
      <c r="E1635" s="4"/>
      <c r="F1635" s="3"/>
    </row>
    <row r="1636" spans="5:6" x14ac:dyDescent="0.25">
      <c r="E1636" s="4"/>
      <c r="F1636" s="3"/>
    </row>
    <row r="1637" spans="5:6" x14ac:dyDescent="0.25">
      <c r="E1637" s="4"/>
      <c r="F1637" s="3"/>
    </row>
    <row r="1638" spans="5:6" x14ac:dyDescent="0.25">
      <c r="E1638" s="4"/>
      <c r="F1638" s="3"/>
    </row>
    <row r="1639" spans="5:6" x14ac:dyDescent="0.25">
      <c r="E1639" s="4"/>
      <c r="F1639" s="3"/>
    </row>
    <row r="1640" spans="5:6" x14ac:dyDescent="0.25">
      <c r="E1640" s="4"/>
      <c r="F1640" s="3"/>
    </row>
    <row r="1641" spans="5:6" x14ac:dyDescent="0.25">
      <c r="E1641" s="4"/>
      <c r="F1641" s="3"/>
    </row>
    <row r="1642" spans="5:6" x14ac:dyDescent="0.25">
      <c r="E1642" s="4"/>
      <c r="F1642" s="3"/>
    </row>
    <row r="1643" spans="5:6" x14ac:dyDescent="0.25">
      <c r="E1643" s="4"/>
      <c r="F1643" s="3"/>
    </row>
    <row r="1644" spans="5:6" x14ac:dyDescent="0.25">
      <c r="E1644" s="4"/>
      <c r="F1644" s="3"/>
    </row>
    <row r="1645" spans="5:6" x14ac:dyDescent="0.25">
      <c r="E1645" s="4"/>
      <c r="F1645" s="3"/>
    </row>
    <row r="1646" spans="5:6" x14ac:dyDescent="0.25">
      <c r="E1646" s="4"/>
      <c r="F1646" s="3"/>
    </row>
    <row r="1647" spans="5:6" x14ac:dyDescent="0.25">
      <c r="E1647" s="4"/>
      <c r="F1647" s="3"/>
    </row>
    <row r="1648" spans="5:6" x14ac:dyDescent="0.25">
      <c r="E1648" s="4"/>
      <c r="F1648" s="3"/>
    </row>
    <row r="1649" spans="5:6" x14ac:dyDescent="0.25">
      <c r="E1649" s="4"/>
      <c r="F1649" s="3"/>
    </row>
    <row r="1650" spans="5:6" x14ac:dyDescent="0.25">
      <c r="E1650" s="4"/>
      <c r="F1650" s="3"/>
    </row>
    <row r="1651" spans="5:6" x14ac:dyDescent="0.25">
      <c r="E1651" s="4"/>
      <c r="F1651" s="3"/>
    </row>
    <row r="1652" spans="5:6" x14ac:dyDescent="0.25">
      <c r="E1652" s="4"/>
      <c r="F1652" s="3"/>
    </row>
    <row r="1653" spans="5:6" x14ac:dyDescent="0.25">
      <c r="E1653" s="4"/>
      <c r="F1653" s="3"/>
    </row>
    <row r="1654" spans="5:6" x14ac:dyDescent="0.25">
      <c r="E1654" s="4"/>
      <c r="F1654" s="3"/>
    </row>
    <row r="1655" spans="5:6" x14ac:dyDescent="0.25">
      <c r="E1655" s="4"/>
      <c r="F1655" s="3"/>
    </row>
    <row r="1656" spans="5:6" x14ac:dyDescent="0.25">
      <c r="E1656" s="4"/>
      <c r="F1656" s="3"/>
    </row>
    <row r="1657" spans="5:6" x14ac:dyDescent="0.25">
      <c r="E1657" s="4"/>
      <c r="F1657" s="3"/>
    </row>
    <row r="1658" spans="5:6" x14ac:dyDescent="0.25">
      <c r="E1658" s="4"/>
      <c r="F1658" s="3"/>
    </row>
    <row r="1659" spans="5:6" x14ac:dyDescent="0.25">
      <c r="E1659" s="4"/>
      <c r="F1659" s="3"/>
    </row>
    <row r="1660" spans="5:6" x14ac:dyDescent="0.25">
      <c r="E1660" s="4"/>
      <c r="F1660" s="3"/>
    </row>
    <row r="1661" spans="5:6" x14ac:dyDescent="0.25">
      <c r="E1661" s="4"/>
      <c r="F1661" s="3"/>
    </row>
    <row r="1662" spans="5:6" x14ac:dyDescent="0.25">
      <c r="E1662" s="4"/>
      <c r="F1662" s="3"/>
    </row>
    <row r="1663" spans="5:6" x14ac:dyDescent="0.25">
      <c r="E1663" s="4"/>
      <c r="F1663" s="3"/>
    </row>
    <row r="1664" spans="5:6" x14ac:dyDescent="0.25">
      <c r="E1664" s="4"/>
      <c r="F1664" s="3"/>
    </row>
    <row r="1665" spans="5:6" x14ac:dyDescent="0.25">
      <c r="E1665" s="4"/>
      <c r="F1665" s="3"/>
    </row>
    <row r="1666" spans="5:6" x14ac:dyDescent="0.25">
      <c r="E1666" s="4"/>
      <c r="F1666" s="3"/>
    </row>
    <row r="1667" spans="5:6" x14ac:dyDescent="0.25">
      <c r="E1667" s="4"/>
      <c r="F1667" s="3"/>
    </row>
    <row r="1668" spans="5:6" x14ac:dyDescent="0.25">
      <c r="E1668" s="4"/>
      <c r="F1668" s="3"/>
    </row>
    <row r="1669" spans="5:6" x14ac:dyDescent="0.25">
      <c r="E1669" s="4"/>
      <c r="F1669" s="3"/>
    </row>
    <row r="1670" spans="5:6" x14ac:dyDescent="0.25">
      <c r="E1670" s="4"/>
      <c r="F1670" s="3"/>
    </row>
    <row r="1671" spans="5:6" x14ac:dyDescent="0.25">
      <c r="E1671" s="4"/>
      <c r="F1671" s="3"/>
    </row>
    <row r="1672" spans="5:6" x14ac:dyDescent="0.25">
      <c r="E1672" s="4"/>
      <c r="F1672" s="3"/>
    </row>
    <row r="1673" spans="5:6" x14ac:dyDescent="0.25">
      <c r="E1673" s="4"/>
      <c r="F1673" s="3"/>
    </row>
    <row r="1674" spans="5:6" x14ac:dyDescent="0.25">
      <c r="E1674" s="4"/>
      <c r="F1674" s="3"/>
    </row>
    <row r="1675" spans="5:6" x14ac:dyDescent="0.25">
      <c r="E1675" s="4"/>
      <c r="F1675" s="3"/>
    </row>
    <row r="1676" spans="5:6" x14ac:dyDescent="0.25">
      <c r="E1676" s="4"/>
      <c r="F1676" s="3"/>
    </row>
    <row r="1677" spans="5:6" x14ac:dyDescent="0.25">
      <c r="E1677" s="4"/>
      <c r="F1677" s="3"/>
    </row>
    <row r="1678" spans="5:6" x14ac:dyDescent="0.25">
      <c r="E1678" s="4"/>
      <c r="F1678" s="3"/>
    </row>
    <row r="1679" spans="5:6" x14ac:dyDescent="0.25">
      <c r="E1679" s="4"/>
      <c r="F1679" s="3"/>
    </row>
    <row r="1680" spans="5:6" x14ac:dyDescent="0.25">
      <c r="E1680" s="4"/>
      <c r="F1680" s="3"/>
    </row>
    <row r="1681" spans="5:6" x14ac:dyDescent="0.25">
      <c r="E1681" s="4"/>
      <c r="F1681" s="3"/>
    </row>
    <row r="1682" spans="5:6" x14ac:dyDescent="0.25">
      <c r="E1682" s="4"/>
      <c r="F1682" s="3"/>
    </row>
    <row r="1683" spans="5:6" x14ac:dyDescent="0.25">
      <c r="E1683" s="4"/>
      <c r="F1683" s="3"/>
    </row>
    <row r="1684" spans="5:6" x14ac:dyDescent="0.25">
      <c r="E1684" s="4"/>
      <c r="F1684" s="3"/>
    </row>
    <row r="1685" spans="5:6" x14ac:dyDescent="0.25">
      <c r="E1685" s="4"/>
      <c r="F1685" s="3"/>
    </row>
    <row r="1686" spans="5:6" x14ac:dyDescent="0.25">
      <c r="E1686" s="4"/>
      <c r="F1686" s="3"/>
    </row>
    <row r="1687" spans="5:6" x14ac:dyDescent="0.25">
      <c r="E1687" s="4"/>
      <c r="F1687" s="3"/>
    </row>
    <row r="1688" spans="5:6" x14ac:dyDescent="0.25">
      <c r="E1688" s="4"/>
      <c r="F1688" s="3"/>
    </row>
    <row r="1689" spans="5:6" x14ac:dyDescent="0.25">
      <c r="E1689" s="4"/>
      <c r="F1689" s="3"/>
    </row>
    <row r="1690" spans="5:6" x14ac:dyDescent="0.25">
      <c r="E1690" s="4"/>
      <c r="F1690" s="3"/>
    </row>
    <row r="1691" spans="5:6" x14ac:dyDescent="0.25">
      <c r="E1691" s="4"/>
      <c r="F1691" s="3"/>
    </row>
    <row r="1692" spans="5:6" x14ac:dyDescent="0.25">
      <c r="E1692" s="4"/>
      <c r="F1692" s="3"/>
    </row>
    <row r="1693" spans="5:6" x14ac:dyDescent="0.25">
      <c r="E1693" s="4"/>
      <c r="F1693" s="3"/>
    </row>
    <row r="1694" spans="5:6" x14ac:dyDescent="0.25">
      <c r="E1694" s="4"/>
      <c r="F1694" s="3"/>
    </row>
    <row r="1695" spans="5:6" x14ac:dyDescent="0.25">
      <c r="E1695" s="4"/>
      <c r="F1695" s="3"/>
    </row>
    <row r="1696" spans="5:6" x14ac:dyDescent="0.25">
      <c r="E1696" s="4"/>
      <c r="F1696" s="3"/>
    </row>
    <row r="1697" spans="5:6" x14ac:dyDescent="0.25">
      <c r="E1697" s="4"/>
      <c r="F1697" s="3"/>
    </row>
    <row r="1698" spans="5:6" x14ac:dyDescent="0.25">
      <c r="E1698" s="4"/>
      <c r="F1698" s="3"/>
    </row>
    <row r="1699" spans="5:6" x14ac:dyDescent="0.25">
      <c r="E1699" s="4"/>
      <c r="F1699" s="3"/>
    </row>
    <row r="1700" spans="5:6" x14ac:dyDescent="0.25">
      <c r="E1700" s="4"/>
      <c r="F1700" s="3"/>
    </row>
    <row r="1701" spans="5:6" x14ac:dyDescent="0.25">
      <c r="E1701" s="4"/>
      <c r="F1701" s="3"/>
    </row>
    <row r="1702" spans="5:6" x14ac:dyDescent="0.25">
      <c r="E1702" s="4"/>
      <c r="F1702" s="3"/>
    </row>
    <row r="1703" spans="5:6" x14ac:dyDescent="0.25">
      <c r="E1703" s="4"/>
      <c r="F1703" s="3"/>
    </row>
    <row r="1704" spans="5:6" x14ac:dyDescent="0.25">
      <c r="E1704" s="4"/>
      <c r="F1704" s="3"/>
    </row>
    <row r="1705" spans="5:6" x14ac:dyDescent="0.25">
      <c r="E1705" s="4"/>
      <c r="F1705" s="3"/>
    </row>
    <row r="1706" spans="5:6" x14ac:dyDescent="0.25">
      <c r="E1706" s="4"/>
      <c r="F1706" s="3"/>
    </row>
    <row r="1707" spans="5:6" x14ac:dyDescent="0.25">
      <c r="E1707" s="4"/>
      <c r="F1707" s="3"/>
    </row>
    <row r="1708" spans="5:6" x14ac:dyDescent="0.25">
      <c r="E1708" s="4"/>
      <c r="F1708" s="3"/>
    </row>
    <row r="1709" spans="5:6" x14ac:dyDescent="0.25">
      <c r="E1709" s="4"/>
      <c r="F1709" s="3"/>
    </row>
    <row r="1710" spans="5:6" x14ac:dyDescent="0.25">
      <c r="E1710" s="4"/>
      <c r="F1710" s="3"/>
    </row>
    <row r="1711" spans="5:6" x14ac:dyDescent="0.25">
      <c r="E1711" s="4"/>
      <c r="F1711" s="3"/>
    </row>
    <row r="1712" spans="5:6" x14ac:dyDescent="0.25">
      <c r="E1712" s="4"/>
      <c r="F1712" s="3"/>
    </row>
    <row r="1713" spans="5:6" x14ac:dyDescent="0.25">
      <c r="E1713" s="4"/>
      <c r="F1713" s="3"/>
    </row>
    <row r="1714" spans="5:6" x14ac:dyDescent="0.25">
      <c r="E1714" s="4"/>
      <c r="F1714" s="3"/>
    </row>
    <row r="1715" spans="5:6" x14ac:dyDescent="0.25">
      <c r="E1715" s="4"/>
      <c r="F1715" s="3"/>
    </row>
    <row r="1716" spans="5:6" x14ac:dyDescent="0.25">
      <c r="E1716" s="4"/>
      <c r="F1716" s="3"/>
    </row>
    <row r="1717" spans="5:6" x14ac:dyDescent="0.25">
      <c r="E1717" s="4"/>
      <c r="F1717" s="3"/>
    </row>
    <row r="1718" spans="5:6" x14ac:dyDescent="0.25">
      <c r="E1718" s="4"/>
      <c r="F1718" s="3"/>
    </row>
    <row r="1719" spans="5:6" x14ac:dyDescent="0.25">
      <c r="E1719" s="4"/>
      <c r="F1719" s="3"/>
    </row>
    <row r="1720" spans="5:6" x14ac:dyDescent="0.25">
      <c r="E1720" s="4"/>
      <c r="F1720" s="3"/>
    </row>
    <row r="1721" spans="5:6" x14ac:dyDescent="0.25">
      <c r="E1721" s="4"/>
      <c r="F1721" s="3"/>
    </row>
    <row r="1722" spans="5:6" x14ac:dyDescent="0.25">
      <c r="E1722" s="4"/>
      <c r="F1722" s="3"/>
    </row>
    <row r="1723" spans="5:6" x14ac:dyDescent="0.25">
      <c r="E1723" s="4"/>
      <c r="F1723" s="3"/>
    </row>
    <row r="1724" spans="5:6" x14ac:dyDescent="0.25">
      <c r="E1724" s="4"/>
      <c r="F1724" s="3"/>
    </row>
    <row r="1725" spans="5:6" x14ac:dyDescent="0.25">
      <c r="E1725" s="4"/>
      <c r="F1725" s="3"/>
    </row>
    <row r="1726" spans="5:6" x14ac:dyDescent="0.25">
      <c r="E1726" s="4"/>
      <c r="F1726" s="3"/>
    </row>
    <row r="1727" spans="5:6" x14ac:dyDescent="0.25">
      <c r="E1727" s="4"/>
      <c r="F1727" s="3"/>
    </row>
    <row r="1728" spans="5:6" x14ac:dyDescent="0.25">
      <c r="E1728" s="4"/>
      <c r="F1728" s="3"/>
    </row>
    <row r="1729" spans="5:6" x14ac:dyDescent="0.25">
      <c r="E1729" s="4"/>
      <c r="F1729" s="3"/>
    </row>
    <row r="1730" spans="5:6" x14ac:dyDescent="0.25">
      <c r="E1730" s="4"/>
      <c r="F1730" s="3"/>
    </row>
    <row r="1731" spans="5:6" x14ac:dyDescent="0.25">
      <c r="E1731" s="4"/>
      <c r="F1731" s="3"/>
    </row>
    <row r="1732" spans="5:6" x14ac:dyDescent="0.25">
      <c r="E1732" s="4"/>
      <c r="F1732" s="3"/>
    </row>
    <row r="1733" spans="5:6" x14ac:dyDescent="0.25">
      <c r="E1733" s="4"/>
      <c r="F1733" s="3"/>
    </row>
    <row r="1734" spans="5:6" x14ac:dyDescent="0.25">
      <c r="E1734" s="4"/>
      <c r="F1734" s="3"/>
    </row>
    <row r="1735" spans="5:6" x14ac:dyDescent="0.2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baseColWidth="10" defaultColWidth="8.7109375" defaultRowHeight="15" x14ac:dyDescent="0.25"/>
  <cols>
    <col min="2" max="2" width="11.5703125" customWidth="1"/>
    <col min="3" max="3" width="40.28515625" bestFit="1" customWidth="1"/>
    <col min="4" max="4" width="10.42578125" customWidth="1"/>
  </cols>
  <sheetData>
    <row r="2" spans="2:4" ht="15.75" thickBot="1" x14ac:dyDescent="0.3">
      <c r="B2" s="55" t="s">
        <v>3346</v>
      </c>
      <c r="C2" s="56" t="s">
        <v>224</v>
      </c>
      <c r="D2" s="55" t="s">
        <v>3338</v>
      </c>
    </row>
    <row r="3" spans="2:4" ht="15.75" thickTop="1" x14ac:dyDescent="0.25">
      <c r="B3" s="57" t="s">
        <v>3358</v>
      </c>
      <c r="C3" s="54" t="s">
        <v>3359</v>
      </c>
      <c r="D3" s="57" t="s">
        <v>3360</v>
      </c>
    </row>
    <row r="4" spans="2:4" x14ac:dyDescent="0.25">
      <c r="B4" s="58" t="s">
        <v>3367</v>
      </c>
      <c r="C4" s="53" t="s">
        <v>3368</v>
      </c>
      <c r="D4" s="58" t="s">
        <v>3360</v>
      </c>
    </row>
    <row r="5" spans="2:4" x14ac:dyDescent="0.25">
      <c r="B5" s="57" t="s">
        <v>3376</v>
      </c>
      <c r="C5" s="54" t="s">
        <v>3377</v>
      </c>
      <c r="D5" s="57" t="s">
        <v>3360</v>
      </c>
    </row>
    <row r="6" spans="2:4" x14ac:dyDescent="0.25">
      <c r="B6" s="58" t="s">
        <v>3384</v>
      </c>
      <c r="C6" s="53" t="s">
        <v>3385</v>
      </c>
      <c r="D6" s="58" t="s">
        <v>3360</v>
      </c>
    </row>
    <row r="7" spans="2:4" x14ac:dyDescent="0.25">
      <c r="B7" s="57" t="s">
        <v>3393</v>
      </c>
      <c r="C7" s="54" t="s">
        <v>3394</v>
      </c>
      <c r="D7" s="57" t="s">
        <v>3360</v>
      </c>
    </row>
    <row r="8" spans="2:4" x14ac:dyDescent="0.25">
      <c r="B8" s="58" t="s">
        <v>3401</v>
      </c>
      <c r="C8" s="53" t="s">
        <v>3402</v>
      </c>
      <c r="D8" s="58" t="s">
        <v>3360</v>
      </c>
    </row>
    <row r="9" spans="2:4" x14ac:dyDescent="0.25">
      <c r="B9" s="58" t="s">
        <v>3409</v>
      </c>
      <c r="C9" s="53" t="s">
        <v>3410</v>
      </c>
      <c r="D9" s="58" t="s">
        <v>3360</v>
      </c>
    </row>
    <row r="10" spans="2:4" x14ac:dyDescent="0.25">
      <c r="B10" s="57" t="s">
        <v>3416</v>
      </c>
      <c r="C10" s="54" t="s">
        <v>3417</v>
      </c>
      <c r="D10" s="57" t="s">
        <v>3360</v>
      </c>
    </row>
    <row r="11" spans="2:4" x14ac:dyDescent="0.25">
      <c r="B11" s="57" t="s">
        <v>3424</v>
      </c>
      <c r="C11" s="54" t="s">
        <v>3425</v>
      </c>
      <c r="D11" s="57" t="s">
        <v>3360</v>
      </c>
    </row>
    <row r="12" spans="2:4" x14ac:dyDescent="0.25">
      <c r="B12" s="57" t="s">
        <v>3432</v>
      </c>
      <c r="C12" s="54" t="s">
        <v>3433</v>
      </c>
      <c r="D12" s="57" t="s">
        <v>3360</v>
      </c>
    </row>
    <row r="13" spans="2:4" x14ac:dyDescent="0.25">
      <c r="B13" s="58" t="s">
        <v>3441</v>
      </c>
      <c r="C13" s="53" t="s">
        <v>3442</v>
      </c>
      <c r="D13" s="58" t="s">
        <v>3360</v>
      </c>
    </row>
    <row r="14" spans="2:4" x14ac:dyDescent="0.25">
      <c r="B14" s="57" t="s">
        <v>3449</v>
      </c>
      <c r="C14" s="54" t="s">
        <v>3450</v>
      </c>
      <c r="D14" s="57" t="s">
        <v>3360</v>
      </c>
    </row>
    <row r="15" spans="2:4" x14ac:dyDescent="0.25">
      <c r="B15" s="57" t="s">
        <v>3456</v>
      </c>
      <c r="C15" s="54" t="s">
        <v>3457</v>
      </c>
      <c r="D15" s="57" t="s">
        <v>3360</v>
      </c>
    </row>
    <row r="16" spans="2:4" x14ac:dyDescent="0.25">
      <c r="B16" s="58" t="s">
        <v>3465</v>
      </c>
      <c r="C16" s="53" t="s">
        <v>3466</v>
      </c>
      <c r="D16" s="58" t="s">
        <v>3360</v>
      </c>
    </row>
    <row r="17" spans="2:4" x14ac:dyDescent="0.25">
      <c r="B17" s="58" t="s">
        <v>3472</v>
      </c>
      <c r="C17" s="53" t="s">
        <v>3473</v>
      </c>
      <c r="D17" s="58" t="s">
        <v>3360</v>
      </c>
    </row>
    <row r="18" spans="2:4" x14ac:dyDescent="0.25">
      <c r="B18" s="57" t="s">
        <v>3480</v>
      </c>
      <c r="C18" s="54" t="s">
        <v>3481</v>
      </c>
      <c r="D18" s="57" t="s">
        <v>3360</v>
      </c>
    </row>
    <row r="19" spans="2:4" x14ac:dyDescent="0.25">
      <c r="B19" s="58" t="s">
        <v>3489</v>
      </c>
      <c r="C19" s="53" t="s">
        <v>3490</v>
      </c>
      <c r="D19" s="58" t="s">
        <v>3360</v>
      </c>
    </row>
    <row r="20" spans="2:4" x14ac:dyDescent="0.25">
      <c r="B20" s="58" t="s">
        <v>3497</v>
      </c>
      <c r="C20" s="53" t="s">
        <v>3498</v>
      </c>
      <c r="D20" s="58" t="s">
        <v>3360</v>
      </c>
    </row>
    <row r="21" spans="2:4" x14ac:dyDescent="0.25">
      <c r="B21" s="57" t="s">
        <v>3505</v>
      </c>
      <c r="C21" s="54" t="s">
        <v>3506</v>
      </c>
      <c r="D21" s="57" t="s">
        <v>3360</v>
      </c>
    </row>
    <row r="22" spans="2:4" x14ac:dyDescent="0.25">
      <c r="B22" s="57" t="s">
        <v>3513</v>
      </c>
      <c r="C22" s="54" t="s">
        <v>3514</v>
      </c>
      <c r="D22" s="57" t="s">
        <v>3360</v>
      </c>
    </row>
    <row r="23" spans="2:4" x14ac:dyDescent="0.25">
      <c r="B23" s="58" t="s">
        <v>3521</v>
      </c>
      <c r="C23" s="53" t="s">
        <v>3522</v>
      </c>
      <c r="D23" s="58" t="s">
        <v>3360</v>
      </c>
    </row>
    <row r="24" spans="2:4" x14ac:dyDescent="0.25">
      <c r="B24" s="57" t="s">
        <v>3529</v>
      </c>
      <c r="C24" s="54" t="s">
        <v>3530</v>
      </c>
      <c r="D24" s="57" t="s">
        <v>3531</v>
      </c>
    </row>
    <row r="25" spans="2:4" x14ac:dyDescent="0.25">
      <c r="B25" s="58" t="s">
        <v>3538</v>
      </c>
      <c r="C25" s="53" t="s">
        <v>3539</v>
      </c>
      <c r="D25" s="58" t="s">
        <v>3531</v>
      </c>
    </row>
    <row r="26" spans="2:4" x14ac:dyDescent="0.25">
      <c r="B26" s="57" t="s">
        <v>3546</v>
      </c>
      <c r="C26" s="54" t="s">
        <v>3547</v>
      </c>
      <c r="D26" s="57" t="s">
        <v>3531</v>
      </c>
    </row>
    <row r="27" spans="2:4" x14ac:dyDescent="0.25">
      <c r="B27" s="57" t="s">
        <v>3554</v>
      </c>
      <c r="C27" s="54" t="s">
        <v>3555</v>
      </c>
      <c r="D27" s="57" t="s">
        <v>3531</v>
      </c>
    </row>
    <row r="28" spans="2:4" x14ac:dyDescent="0.25">
      <c r="B28" s="58" t="s">
        <v>3561</v>
      </c>
      <c r="C28" s="53" t="s">
        <v>3562</v>
      </c>
      <c r="D28" s="58" t="s">
        <v>3531</v>
      </c>
    </row>
    <row r="29" spans="2:4" x14ac:dyDescent="0.25">
      <c r="B29" s="57" t="s">
        <v>3569</v>
      </c>
      <c r="C29" s="54" t="s">
        <v>3570</v>
      </c>
      <c r="D29" s="57" t="s">
        <v>3531</v>
      </c>
    </row>
    <row r="30" spans="2:4" x14ac:dyDescent="0.25">
      <c r="B30" s="58" t="s">
        <v>3577</v>
      </c>
      <c r="C30" s="53" t="s">
        <v>3578</v>
      </c>
      <c r="D30" s="58" t="s">
        <v>3531</v>
      </c>
    </row>
    <row r="31" spans="2:4" x14ac:dyDescent="0.25">
      <c r="B31" s="57" t="s">
        <v>3585</v>
      </c>
      <c r="C31" s="54" t="s">
        <v>3586</v>
      </c>
      <c r="D31" s="57" t="s">
        <v>3531</v>
      </c>
    </row>
    <row r="32" spans="2:4" x14ac:dyDescent="0.25">
      <c r="B32" s="57" t="s">
        <v>3593</v>
      </c>
      <c r="C32" s="54" t="s">
        <v>3594</v>
      </c>
      <c r="D32" s="57" t="s">
        <v>3531</v>
      </c>
    </row>
    <row r="33" spans="2:4" x14ac:dyDescent="0.25">
      <c r="B33" s="57" t="s">
        <v>3599</v>
      </c>
      <c r="C33" s="54" t="s">
        <v>3600</v>
      </c>
      <c r="D33" s="57" t="s">
        <v>3531</v>
      </c>
    </row>
    <row r="34" spans="2:4" x14ac:dyDescent="0.25">
      <c r="B34" s="57" t="s">
        <v>3607</v>
      </c>
      <c r="C34" s="54" t="s">
        <v>3608</v>
      </c>
      <c r="D34" s="57" t="s">
        <v>3531</v>
      </c>
    </row>
    <row r="35" spans="2:4" x14ac:dyDescent="0.25">
      <c r="B35" s="58" t="s">
        <v>3615</v>
      </c>
      <c r="C35" s="53" t="s">
        <v>3616</v>
      </c>
      <c r="D35" s="58" t="s">
        <v>3531</v>
      </c>
    </row>
    <row r="36" spans="2:4" x14ac:dyDescent="0.25">
      <c r="B36" s="58" t="s">
        <v>3623</v>
      </c>
      <c r="C36" s="53" t="s">
        <v>3624</v>
      </c>
      <c r="D36" s="58" t="s">
        <v>3531</v>
      </c>
    </row>
    <row r="37" spans="2:4" x14ac:dyDescent="0.25">
      <c r="B37" s="58" t="s">
        <v>3631</v>
      </c>
      <c r="C37" s="53" t="s">
        <v>3632</v>
      </c>
      <c r="D37" s="58" t="s">
        <v>3531</v>
      </c>
    </row>
    <row r="38" spans="2:4" x14ac:dyDescent="0.25">
      <c r="B38" s="58" t="s">
        <v>15</v>
      </c>
      <c r="C38" s="53" t="s">
        <v>3637</v>
      </c>
      <c r="D38" s="58" t="s">
        <v>3531</v>
      </c>
    </row>
    <row r="39" spans="2:4" x14ac:dyDescent="0.25">
      <c r="B39" s="57" t="s">
        <v>3643</v>
      </c>
      <c r="C39" s="54" t="s">
        <v>3644</v>
      </c>
      <c r="D39" s="57" t="s">
        <v>3531</v>
      </c>
    </row>
    <row r="40" spans="2:4" x14ac:dyDescent="0.25">
      <c r="B40" s="58" t="s">
        <v>3650</v>
      </c>
      <c r="C40" s="53" t="s">
        <v>3651</v>
      </c>
      <c r="D40" s="58" t="s">
        <v>3531</v>
      </c>
    </row>
    <row r="41" spans="2:4" x14ac:dyDescent="0.25">
      <c r="B41" s="58" t="s">
        <v>3657</v>
      </c>
      <c r="C41" s="53" t="s">
        <v>3658</v>
      </c>
      <c r="D41" s="58" t="s">
        <v>3531</v>
      </c>
    </row>
    <row r="42" spans="2:4" x14ac:dyDescent="0.25">
      <c r="B42" s="58" t="s">
        <v>3664</v>
      </c>
      <c r="C42" s="53" t="s">
        <v>3665</v>
      </c>
      <c r="D42" s="58" t="s">
        <v>3531</v>
      </c>
    </row>
    <row r="43" spans="2:4" x14ac:dyDescent="0.25">
      <c r="B43" s="58" t="s">
        <v>3671</v>
      </c>
      <c r="C43" s="53" t="s">
        <v>3672</v>
      </c>
      <c r="D43" s="58" t="s">
        <v>3531</v>
      </c>
    </row>
    <row r="44" spans="2:4" x14ac:dyDescent="0.25">
      <c r="B44" s="57" t="s">
        <v>3678</v>
      </c>
      <c r="C44" s="54" t="s">
        <v>3679</v>
      </c>
      <c r="D44" s="57" t="s">
        <v>3531</v>
      </c>
    </row>
    <row r="45" spans="2:4" x14ac:dyDescent="0.25">
      <c r="B45" s="58" t="s">
        <v>3685</v>
      </c>
      <c r="C45" s="53" t="s">
        <v>3686</v>
      </c>
      <c r="D45" s="58" t="s">
        <v>3531</v>
      </c>
    </row>
    <row r="46" spans="2:4" x14ac:dyDescent="0.25">
      <c r="B46" s="57" t="s">
        <v>3693</v>
      </c>
      <c r="C46" s="54" t="s">
        <v>3694</v>
      </c>
      <c r="D46" s="57" t="s">
        <v>3531</v>
      </c>
    </row>
    <row r="47" spans="2:4" x14ac:dyDescent="0.25">
      <c r="B47" s="58" t="s">
        <v>3700</v>
      </c>
      <c r="C47" s="53" t="s">
        <v>3701</v>
      </c>
      <c r="D47" s="58" t="s">
        <v>3531</v>
      </c>
    </row>
    <row r="48" spans="2:4" x14ac:dyDescent="0.25">
      <c r="B48" s="58" t="s">
        <v>3707</v>
      </c>
      <c r="C48" s="53" t="s">
        <v>3708</v>
      </c>
      <c r="D48" s="58" t="s">
        <v>3531</v>
      </c>
    </row>
    <row r="49" spans="2:4" x14ac:dyDescent="0.25">
      <c r="B49" s="57" t="s">
        <v>3714</v>
      </c>
      <c r="C49" s="54" t="s">
        <v>3715</v>
      </c>
      <c r="D49" s="57" t="s">
        <v>3531</v>
      </c>
    </row>
    <row r="50" spans="2:4" x14ac:dyDescent="0.25">
      <c r="B50" s="58" t="s">
        <v>3721</v>
      </c>
      <c r="C50" s="53" t="s">
        <v>3722</v>
      </c>
      <c r="D50" s="58" t="s">
        <v>3531</v>
      </c>
    </row>
    <row r="51" spans="2:4" x14ac:dyDescent="0.25">
      <c r="B51" s="57" t="s">
        <v>3728</v>
      </c>
      <c r="C51" s="54" t="s">
        <v>3729</v>
      </c>
      <c r="D51" s="57" t="s">
        <v>3531</v>
      </c>
    </row>
    <row r="52" spans="2:4" x14ac:dyDescent="0.25">
      <c r="B52" s="58" t="s">
        <v>3735</v>
      </c>
      <c r="C52" s="53" t="s">
        <v>3736</v>
      </c>
      <c r="D52" s="58" t="s">
        <v>3531</v>
      </c>
    </row>
    <row r="53" spans="2:4" x14ac:dyDescent="0.25">
      <c r="B53" s="57" t="s">
        <v>3742</v>
      </c>
      <c r="C53" s="54" t="s">
        <v>3743</v>
      </c>
      <c r="D53" s="57" t="s">
        <v>3531</v>
      </c>
    </row>
    <row r="54" spans="2:4" x14ac:dyDescent="0.25">
      <c r="B54" s="57" t="s">
        <v>3749</v>
      </c>
      <c r="C54" s="54" t="s">
        <v>3750</v>
      </c>
      <c r="D54" s="57" t="s">
        <v>3531</v>
      </c>
    </row>
    <row r="55" spans="2:4" x14ac:dyDescent="0.25">
      <c r="B55" s="58" t="s">
        <v>3756</v>
      </c>
      <c r="C55" s="53" t="s">
        <v>3757</v>
      </c>
      <c r="D55" s="58" t="s">
        <v>3758</v>
      </c>
    </row>
    <row r="56" spans="2:4" x14ac:dyDescent="0.25">
      <c r="B56" s="58" t="s">
        <v>3764</v>
      </c>
      <c r="C56" s="53" t="s">
        <v>3765</v>
      </c>
      <c r="D56" s="58" t="s">
        <v>3758</v>
      </c>
    </row>
    <row r="57" spans="2:4" x14ac:dyDescent="0.25">
      <c r="B57" s="57" t="s">
        <v>3771</v>
      </c>
      <c r="C57" s="54" t="s">
        <v>3772</v>
      </c>
      <c r="D57" s="57" t="s">
        <v>3758</v>
      </c>
    </row>
    <row r="58" spans="2:4" x14ac:dyDescent="0.25">
      <c r="B58" s="57" t="s">
        <v>3778</v>
      </c>
      <c r="C58" s="54" t="s">
        <v>3779</v>
      </c>
      <c r="D58" s="57" t="s">
        <v>3758</v>
      </c>
    </row>
    <row r="59" spans="2:4" x14ac:dyDescent="0.25">
      <c r="B59" s="57" t="s">
        <v>3785</v>
      </c>
      <c r="C59" s="54" t="s">
        <v>3786</v>
      </c>
      <c r="D59" s="57" t="s">
        <v>3758</v>
      </c>
    </row>
    <row r="60" spans="2:4" x14ac:dyDescent="0.25">
      <c r="B60" s="57" t="s">
        <v>3792</v>
      </c>
      <c r="C60" s="54" t="s">
        <v>3793</v>
      </c>
      <c r="D60" s="57" t="s">
        <v>3758</v>
      </c>
    </row>
    <row r="61" spans="2:4" x14ac:dyDescent="0.25">
      <c r="B61" s="57" t="s">
        <v>197</v>
      </c>
      <c r="C61" s="54" t="s">
        <v>3799</v>
      </c>
      <c r="D61" s="57" t="s">
        <v>3758</v>
      </c>
    </row>
    <row r="62" spans="2:4" x14ac:dyDescent="0.25">
      <c r="B62" s="58" t="s">
        <v>3805</v>
      </c>
      <c r="C62" s="53" t="s">
        <v>3806</v>
      </c>
      <c r="D62" s="58" t="s">
        <v>3758</v>
      </c>
    </row>
    <row r="63" spans="2:4" x14ac:dyDescent="0.25">
      <c r="B63" s="58" t="s">
        <v>3813</v>
      </c>
      <c r="C63" s="53" t="s">
        <v>3813</v>
      </c>
      <c r="D63" s="58" t="s">
        <v>3814</v>
      </c>
    </row>
    <row r="64" spans="2:4" x14ac:dyDescent="0.25">
      <c r="B64" s="57" t="s">
        <v>3821</v>
      </c>
      <c r="C64" s="54" t="s">
        <v>3822</v>
      </c>
      <c r="D64" s="57" t="s">
        <v>3814</v>
      </c>
    </row>
    <row r="65" spans="2:4" x14ac:dyDescent="0.25">
      <c r="B65" s="58" t="s">
        <v>3829</v>
      </c>
      <c r="C65" s="53" t="s">
        <v>3830</v>
      </c>
      <c r="D65" s="58" t="s">
        <v>3814</v>
      </c>
    </row>
    <row r="66" spans="2:4" x14ac:dyDescent="0.25">
      <c r="B66" s="58" t="s">
        <v>3837</v>
      </c>
      <c r="C66" s="53" t="s">
        <v>3838</v>
      </c>
      <c r="D66" s="58" t="s">
        <v>3814</v>
      </c>
    </row>
    <row r="67" spans="2:4" x14ac:dyDescent="0.25">
      <c r="B67" s="57" t="s">
        <v>3844</v>
      </c>
      <c r="C67" s="54" t="s">
        <v>3845</v>
      </c>
      <c r="D67" s="57" t="s">
        <v>3814</v>
      </c>
    </row>
    <row r="68" spans="2:4" x14ac:dyDescent="0.25">
      <c r="B68" s="57" t="s">
        <v>3851</v>
      </c>
      <c r="C68" s="54" t="s">
        <v>3852</v>
      </c>
      <c r="D68" s="57" t="s">
        <v>3814</v>
      </c>
    </row>
    <row r="69" spans="2:4" x14ac:dyDescent="0.25">
      <c r="B69" s="57" t="s">
        <v>3859</v>
      </c>
      <c r="C69" s="54" t="s">
        <v>3860</v>
      </c>
      <c r="D69" s="57" t="s">
        <v>3814</v>
      </c>
    </row>
    <row r="70" spans="2:4" x14ac:dyDescent="0.25">
      <c r="B70" s="58" t="s">
        <v>3867</v>
      </c>
      <c r="C70" s="53" t="s">
        <v>3868</v>
      </c>
      <c r="D70" s="58" t="s">
        <v>3814</v>
      </c>
    </row>
    <row r="71" spans="2:4" x14ac:dyDescent="0.25">
      <c r="B71" s="58" t="s">
        <v>3875</v>
      </c>
      <c r="C71" s="53" t="s">
        <v>3876</v>
      </c>
      <c r="D71" s="58" t="s">
        <v>3814</v>
      </c>
    </row>
    <row r="72" spans="2:4" x14ac:dyDescent="0.25">
      <c r="B72" s="57" t="s">
        <v>3883</v>
      </c>
      <c r="C72" s="54" t="s">
        <v>3884</v>
      </c>
      <c r="D72" s="57" t="s">
        <v>3814</v>
      </c>
    </row>
    <row r="73" spans="2:4" x14ac:dyDescent="0.25">
      <c r="B73" s="58" t="s">
        <v>3890</v>
      </c>
      <c r="C73" s="53" t="s">
        <v>3891</v>
      </c>
      <c r="D73" s="58" t="s">
        <v>3814</v>
      </c>
    </row>
    <row r="74" spans="2:4" x14ac:dyDescent="0.25">
      <c r="B74" s="58" t="s">
        <v>3897</v>
      </c>
      <c r="C74" s="53" t="s">
        <v>3898</v>
      </c>
      <c r="D74" s="58" t="s">
        <v>3814</v>
      </c>
    </row>
    <row r="75" spans="2:4" x14ac:dyDescent="0.25">
      <c r="B75" s="57" t="s">
        <v>3904</v>
      </c>
      <c r="C75" s="54" t="s">
        <v>3905</v>
      </c>
      <c r="D75" s="57" t="s">
        <v>3814</v>
      </c>
    </row>
    <row r="76" spans="2:4" x14ac:dyDescent="0.25">
      <c r="B76" s="57" t="s">
        <v>3912</v>
      </c>
      <c r="C76" s="54" t="s">
        <v>3913</v>
      </c>
      <c r="D76" s="57" t="s">
        <v>3814</v>
      </c>
    </row>
    <row r="77" spans="2:4" x14ac:dyDescent="0.25">
      <c r="B77" s="58" t="s">
        <v>3920</v>
      </c>
      <c r="C77" s="53" t="s">
        <v>3921</v>
      </c>
      <c r="D77" s="58" t="s">
        <v>3814</v>
      </c>
    </row>
    <row r="78" spans="2:4" x14ac:dyDescent="0.25">
      <c r="B78" s="57" t="s">
        <v>3927</v>
      </c>
      <c r="C78" s="54" t="s">
        <v>3928</v>
      </c>
      <c r="D78" s="57" t="s">
        <v>3814</v>
      </c>
    </row>
    <row r="79" spans="2:4" x14ac:dyDescent="0.25">
      <c r="B79" s="57" t="s">
        <v>3934</v>
      </c>
      <c r="C79" s="54" t="s">
        <v>3935</v>
      </c>
      <c r="D79" s="57" t="s">
        <v>3814</v>
      </c>
    </row>
    <row r="80" spans="2:4" x14ac:dyDescent="0.25">
      <c r="B80" s="57" t="s">
        <v>3942</v>
      </c>
      <c r="C80" s="54" t="s">
        <v>3943</v>
      </c>
      <c r="D80" s="57" t="s">
        <v>3814</v>
      </c>
    </row>
    <row r="81" spans="2:4" x14ac:dyDescent="0.25">
      <c r="B81" s="58" t="s">
        <v>3950</v>
      </c>
      <c r="C81" s="53" t="s">
        <v>3951</v>
      </c>
      <c r="D81" s="58" t="s">
        <v>3814</v>
      </c>
    </row>
    <row r="82" spans="2:4" x14ac:dyDescent="0.25">
      <c r="B82" s="57" t="s">
        <v>3958</v>
      </c>
      <c r="C82" s="54" t="s">
        <v>3838</v>
      </c>
      <c r="D82" s="57" t="s">
        <v>3814</v>
      </c>
    </row>
    <row r="83" spans="2:4" x14ac:dyDescent="0.25">
      <c r="B83" s="57" t="s">
        <v>3965</v>
      </c>
      <c r="C83" s="54" t="s">
        <v>3966</v>
      </c>
      <c r="D83" s="57" t="s">
        <v>3814</v>
      </c>
    </row>
    <row r="84" spans="2:4" x14ac:dyDescent="0.25">
      <c r="B84" s="57" t="s">
        <v>3973</v>
      </c>
      <c r="C84" s="54" t="s">
        <v>3974</v>
      </c>
      <c r="D84" s="57" t="s">
        <v>3814</v>
      </c>
    </row>
    <row r="85" spans="2:4" x14ac:dyDescent="0.25">
      <c r="B85" s="58" t="s">
        <v>3981</v>
      </c>
      <c r="C85" s="53" t="s">
        <v>3982</v>
      </c>
      <c r="D85" s="58" t="s">
        <v>3814</v>
      </c>
    </row>
    <row r="86" spans="2:4" x14ac:dyDescent="0.25">
      <c r="B86" s="58" t="s">
        <v>3989</v>
      </c>
      <c r="C86" s="53" t="s">
        <v>3990</v>
      </c>
      <c r="D86" s="58" t="s">
        <v>3814</v>
      </c>
    </row>
    <row r="87" spans="2:4" x14ac:dyDescent="0.25">
      <c r="B87" s="57" t="s">
        <v>3997</v>
      </c>
      <c r="C87" s="54" t="s">
        <v>3998</v>
      </c>
      <c r="D87" s="57" t="s">
        <v>3814</v>
      </c>
    </row>
    <row r="88" spans="2:4" x14ac:dyDescent="0.25">
      <c r="B88" s="58" t="s">
        <v>4005</v>
      </c>
      <c r="C88" s="53" t="s">
        <v>4006</v>
      </c>
      <c r="D88" s="58" t="s">
        <v>3814</v>
      </c>
    </row>
    <row r="89" spans="2:4" x14ac:dyDescent="0.25">
      <c r="B89" s="57" t="s">
        <v>4013</v>
      </c>
      <c r="C89" s="54" t="s">
        <v>4014</v>
      </c>
      <c r="D89" s="57" t="s">
        <v>3814</v>
      </c>
    </row>
    <row r="90" spans="2:4" x14ac:dyDescent="0.25">
      <c r="B90" s="58" t="s">
        <v>4021</v>
      </c>
      <c r="C90" s="53" t="s">
        <v>4022</v>
      </c>
      <c r="D90" s="58" t="s">
        <v>3814</v>
      </c>
    </row>
    <row r="91" spans="2:4" x14ac:dyDescent="0.25">
      <c r="B91" s="58" t="s">
        <v>4029</v>
      </c>
      <c r="C91" s="53" t="s">
        <v>4030</v>
      </c>
      <c r="D91" s="58" t="s">
        <v>3814</v>
      </c>
    </row>
    <row r="92" spans="2:4" x14ac:dyDescent="0.25">
      <c r="B92" s="58" t="s">
        <v>4037</v>
      </c>
      <c r="C92" s="53" t="s">
        <v>4038</v>
      </c>
      <c r="D92" s="58" t="s">
        <v>3814</v>
      </c>
    </row>
    <row r="93" spans="2:4" x14ac:dyDescent="0.25">
      <c r="B93" s="58" t="s">
        <v>4045</v>
      </c>
      <c r="C93" s="53" t="s">
        <v>4046</v>
      </c>
      <c r="D93" s="58" t="s">
        <v>3814</v>
      </c>
    </row>
    <row r="94" spans="2:4" x14ac:dyDescent="0.25">
      <c r="B94" s="57" t="s">
        <v>4053</v>
      </c>
      <c r="C94" s="54" t="s">
        <v>4054</v>
      </c>
      <c r="D94" s="57" t="s">
        <v>3814</v>
      </c>
    </row>
    <row r="95" spans="2:4" x14ac:dyDescent="0.25">
      <c r="B95" s="57" t="s">
        <v>4061</v>
      </c>
      <c r="C95" s="54" t="s">
        <v>4062</v>
      </c>
      <c r="D95" s="57" t="s">
        <v>3814</v>
      </c>
    </row>
    <row r="96" spans="2:4" x14ac:dyDescent="0.25">
      <c r="B96" s="58" t="s">
        <v>4069</v>
      </c>
      <c r="C96" s="53" t="s">
        <v>4070</v>
      </c>
      <c r="D96" s="58" t="s">
        <v>3814</v>
      </c>
    </row>
    <row r="97" spans="2:4" x14ac:dyDescent="0.25">
      <c r="B97" s="58" t="s">
        <v>4077</v>
      </c>
      <c r="C97" s="53" t="s">
        <v>4078</v>
      </c>
      <c r="D97" s="58" t="s">
        <v>3814</v>
      </c>
    </row>
    <row r="98" spans="2:4" x14ac:dyDescent="0.25">
      <c r="B98" s="57" t="s">
        <v>4085</v>
      </c>
      <c r="C98" s="54" t="s">
        <v>4086</v>
      </c>
      <c r="D98" s="57" t="s">
        <v>3814</v>
      </c>
    </row>
    <row r="99" spans="2:4" x14ac:dyDescent="0.25">
      <c r="B99" s="58" t="s">
        <v>4093</v>
      </c>
      <c r="C99" s="53" t="s">
        <v>4094</v>
      </c>
      <c r="D99" s="58" t="s">
        <v>3814</v>
      </c>
    </row>
    <row r="100" spans="2:4" x14ac:dyDescent="0.25">
      <c r="B100" s="58" t="s">
        <v>4101</v>
      </c>
      <c r="C100" s="53" t="s">
        <v>4102</v>
      </c>
      <c r="D100" s="58" t="s">
        <v>3814</v>
      </c>
    </row>
    <row r="101" spans="2:4" x14ac:dyDescent="0.25">
      <c r="B101" s="57" t="s">
        <v>4109</v>
      </c>
      <c r="C101" s="54" t="s">
        <v>4110</v>
      </c>
      <c r="D101" s="57" t="s">
        <v>3814</v>
      </c>
    </row>
    <row r="102" spans="2:4" x14ac:dyDescent="0.25">
      <c r="B102" s="58" t="s">
        <v>4117</v>
      </c>
      <c r="C102" s="53" t="s">
        <v>4118</v>
      </c>
      <c r="D102" s="58" t="s">
        <v>3814</v>
      </c>
    </row>
    <row r="103" spans="2:4" x14ac:dyDescent="0.25">
      <c r="B103" s="57" t="s">
        <v>4125</v>
      </c>
      <c r="C103" s="54" t="s">
        <v>4126</v>
      </c>
      <c r="D103" s="57" t="s">
        <v>3814</v>
      </c>
    </row>
    <row r="104" spans="2:4" x14ac:dyDescent="0.25">
      <c r="B104" s="57" t="s">
        <v>4133</v>
      </c>
      <c r="C104" s="54" t="s">
        <v>4134</v>
      </c>
      <c r="D104" s="57" t="s">
        <v>3814</v>
      </c>
    </row>
    <row r="105" spans="2:4" x14ac:dyDescent="0.25">
      <c r="B105" s="58" t="s">
        <v>4141</v>
      </c>
      <c r="C105" s="53" t="s">
        <v>4142</v>
      </c>
      <c r="D105" s="58" t="s">
        <v>3814</v>
      </c>
    </row>
    <row r="106" spans="2:4" x14ac:dyDescent="0.25">
      <c r="B106" s="58" t="s">
        <v>4149</v>
      </c>
      <c r="C106" s="53" t="s">
        <v>4150</v>
      </c>
      <c r="D106" s="58" t="s">
        <v>3814</v>
      </c>
    </row>
    <row r="107" spans="2:4" x14ac:dyDescent="0.25">
      <c r="B107" s="57" t="s">
        <v>4157</v>
      </c>
      <c r="C107" s="54" t="s">
        <v>4158</v>
      </c>
      <c r="D107" s="57" t="s">
        <v>3814</v>
      </c>
    </row>
    <row r="108" spans="2:4" x14ac:dyDescent="0.25">
      <c r="B108" s="57" t="s">
        <v>4165</v>
      </c>
      <c r="C108" s="54" t="s">
        <v>4166</v>
      </c>
      <c r="D108" s="57" t="s">
        <v>3814</v>
      </c>
    </row>
    <row r="109" spans="2:4" x14ac:dyDescent="0.25">
      <c r="B109" s="57" t="s">
        <v>4172</v>
      </c>
      <c r="C109" s="54" t="s">
        <v>4173</v>
      </c>
      <c r="D109" s="57" t="s">
        <v>3814</v>
      </c>
    </row>
    <row r="110" spans="2:4" x14ac:dyDescent="0.25">
      <c r="B110" s="58" t="s">
        <v>4179</v>
      </c>
      <c r="C110" s="53" t="s">
        <v>4180</v>
      </c>
      <c r="D110" s="58" t="s">
        <v>3814</v>
      </c>
    </row>
    <row r="111" spans="2:4" x14ac:dyDescent="0.25">
      <c r="B111" s="57" t="s">
        <v>4186</v>
      </c>
      <c r="C111" s="54" t="s">
        <v>4187</v>
      </c>
      <c r="D111" s="57" t="s">
        <v>4188</v>
      </c>
    </row>
    <row r="112" spans="2:4" x14ac:dyDescent="0.25">
      <c r="B112" s="57" t="s">
        <v>4194</v>
      </c>
      <c r="C112" s="54" t="s">
        <v>4195</v>
      </c>
      <c r="D112" s="57" t="s">
        <v>4188</v>
      </c>
    </row>
    <row r="113" spans="2:4" x14ac:dyDescent="0.25">
      <c r="B113" s="57" t="s">
        <v>4201</v>
      </c>
      <c r="C113" s="54" t="s">
        <v>4202</v>
      </c>
      <c r="D113" s="57" t="s">
        <v>4188</v>
      </c>
    </row>
    <row r="114" spans="2:4" x14ac:dyDescent="0.25">
      <c r="B114" s="58" t="s">
        <v>4208</v>
      </c>
      <c r="C114" s="53" t="s">
        <v>4209</v>
      </c>
      <c r="D114" s="58" t="s">
        <v>4188</v>
      </c>
    </row>
    <row r="115" spans="2:4" x14ac:dyDescent="0.25">
      <c r="B115" s="58" t="s">
        <v>4215</v>
      </c>
      <c r="C115" s="53" t="s">
        <v>4216</v>
      </c>
      <c r="D115" s="58" t="s">
        <v>4188</v>
      </c>
    </row>
    <row r="116" spans="2:4" x14ac:dyDescent="0.25">
      <c r="B116" s="58" t="s">
        <v>4222</v>
      </c>
      <c r="C116" s="53" t="s">
        <v>4223</v>
      </c>
      <c r="D116" s="58" t="s">
        <v>4188</v>
      </c>
    </row>
    <row r="117" spans="2:4" x14ac:dyDescent="0.25">
      <c r="B117" s="58" t="s">
        <v>4229</v>
      </c>
      <c r="C117" s="53" t="s">
        <v>4230</v>
      </c>
      <c r="D117" s="58" t="s">
        <v>4188</v>
      </c>
    </row>
    <row r="118" spans="2:4" x14ac:dyDescent="0.25">
      <c r="B118" s="57" t="s">
        <v>4236</v>
      </c>
      <c r="C118" s="54" t="s">
        <v>4237</v>
      </c>
      <c r="D118" s="57" t="s">
        <v>4188</v>
      </c>
    </row>
    <row r="119" spans="2:4" x14ac:dyDescent="0.25">
      <c r="B119" s="57" t="s">
        <v>4243</v>
      </c>
      <c r="C119" s="54" t="s">
        <v>4244</v>
      </c>
      <c r="D119" s="57" t="s">
        <v>4188</v>
      </c>
    </row>
    <row r="120" spans="2:4" x14ac:dyDescent="0.25">
      <c r="B120" s="58" t="s">
        <v>4250</v>
      </c>
      <c r="C120" s="53" t="s">
        <v>4251</v>
      </c>
      <c r="D120" s="58" t="s">
        <v>4188</v>
      </c>
    </row>
    <row r="121" spans="2:4" x14ac:dyDescent="0.25">
      <c r="B121" s="58" t="s">
        <v>4257</v>
      </c>
      <c r="C121" s="53" t="s">
        <v>4258</v>
      </c>
      <c r="D121" s="58" t="s">
        <v>4188</v>
      </c>
    </row>
    <row r="122" spans="2:4" x14ac:dyDescent="0.25">
      <c r="B122" s="57" t="s">
        <v>4264</v>
      </c>
      <c r="C122" s="54" t="s">
        <v>4265</v>
      </c>
      <c r="D122" s="57" t="s">
        <v>4188</v>
      </c>
    </row>
    <row r="123" spans="2:4" x14ac:dyDescent="0.25">
      <c r="B123" s="57" t="s">
        <v>4271</v>
      </c>
      <c r="C123" s="54" t="s">
        <v>4272</v>
      </c>
      <c r="D123" s="57" t="s">
        <v>4188</v>
      </c>
    </row>
    <row r="124" spans="2:4" x14ac:dyDescent="0.25">
      <c r="B124" s="57" t="s">
        <v>4278</v>
      </c>
      <c r="C124" s="54" t="s">
        <v>4279</v>
      </c>
      <c r="D124" s="57" t="s">
        <v>4188</v>
      </c>
    </row>
    <row r="125" spans="2:4" x14ac:dyDescent="0.25">
      <c r="B125" s="58" t="s">
        <v>4285</v>
      </c>
      <c r="C125" s="53" t="s">
        <v>4286</v>
      </c>
      <c r="D125" s="58" t="s">
        <v>4188</v>
      </c>
    </row>
    <row r="126" spans="2:4" x14ac:dyDescent="0.25">
      <c r="B126" s="58" t="s">
        <v>4293</v>
      </c>
      <c r="C126" s="53" t="s">
        <v>4294</v>
      </c>
      <c r="D126" s="58" t="s">
        <v>4188</v>
      </c>
    </row>
    <row r="127" spans="2:4" x14ac:dyDescent="0.25">
      <c r="B127" s="58" t="s">
        <v>4301</v>
      </c>
      <c r="C127" s="53" t="s">
        <v>4302</v>
      </c>
      <c r="D127" s="58" t="s">
        <v>4188</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baseColWidth="10" defaultColWidth="8.7109375" defaultRowHeight="15" x14ac:dyDescent="0.25"/>
  <cols>
    <col min="1" max="1" width="14.5703125" bestFit="1" customWidth="1"/>
    <col min="2" max="2" width="11.42578125" bestFit="1" customWidth="1"/>
    <col min="3" max="3" width="14.71093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28515625" bestFit="1" customWidth="1"/>
    <col min="13" max="13" width="21" bestFit="1" customWidth="1"/>
    <col min="14" max="14" width="40.42578125" customWidth="1"/>
    <col min="15" max="15" width="16" bestFit="1" customWidth="1"/>
    <col min="16" max="16" width="6.71093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28515625" bestFit="1" customWidth="1"/>
    <col min="23" max="23" width="21.5703125" bestFit="1" customWidth="1"/>
    <col min="24" max="24" width="19.42578125" bestFit="1" customWidth="1"/>
    <col min="25" max="25" width="10.7109375" bestFit="1" customWidth="1"/>
    <col min="26" max="26" width="5.28515625" bestFit="1" customWidth="1"/>
  </cols>
  <sheetData>
    <row r="1" spans="1:22" x14ac:dyDescent="0.25">
      <c r="A1" t="s">
        <v>6107</v>
      </c>
      <c r="B1" t="s">
        <v>80</v>
      </c>
      <c r="C1" t="s">
        <v>81</v>
      </c>
      <c r="D1" t="s">
        <v>82</v>
      </c>
      <c r="E1" t="s">
        <v>83</v>
      </c>
      <c r="F1" t="s">
        <v>84</v>
      </c>
      <c r="G1" t="s">
        <v>85</v>
      </c>
      <c r="H1" t="s">
        <v>86</v>
      </c>
      <c r="I1" t="s">
        <v>87</v>
      </c>
      <c r="J1" t="s">
        <v>88</v>
      </c>
      <c r="K1" t="s">
        <v>89</v>
      </c>
      <c r="L1" t="s">
        <v>90</v>
      </c>
      <c r="M1" t="s">
        <v>91</v>
      </c>
      <c r="N1" t="s">
        <v>92</v>
      </c>
      <c r="O1" t="s">
        <v>70</v>
      </c>
      <c r="P1" t="s">
        <v>71</v>
      </c>
      <c r="Q1" t="s">
        <v>93</v>
      </c>
      <c r="R1" t="s">
        <v>94</v>
      </c>
      <c r="S1" t="s">
        <v>95</v>
      </c>
      <c r="T1" t="s">
        <v>96</v>
      </c>
      <c r="U1" t="s">
        <v>97</v>
      </c>
      <c r="V1" t="s">
        <v>98</v>
      </c>
    </row>
    <row r="2" spans="1:22" x14ac:dyDescent="0.25">
      <c r="B2" t="s">
        <v>6108</v>
      </c>
      <c r="C2" s="79">
        <v>44742</v>
      </c>
      <c r="E2" t="s">
        <v>6109</v>
      </c>
      <c r="F2" t="s">
        <v>6109</v>
      </c>
      <c r="G2" t="s">
        <v>6110</v>
      </c>
      <c r="H2" t="s">
        <v>6111</v>
      </c>
      <c r="I2" t="s">
        <v>3086</v>
      </c>
      <c r="J2" t="s">
        <v>6112</v>
      </c>
      <c r="K2" t="s">
        <v>6113</v>
      </c>
      <c r="L2" t="s">
        <v>199</v>
      </c>
      <c r="M2" t="s">
        <v>6114</v>
      </c>
      <c r="N2" t="s">
        <v>6115</v>
      </c>
      <c r="O2">
        <v>10000000</v>
      </c>
      <c r="P2" t="s">
        <v>199</v>
      </c>
      <c r="Q2" s="80" t="s">
        <v>6116</v>
      </c>
      <c r="R2" s="79"/>
      <c r="T2">
        <v>3933.42</v>
      </c>
      <c r="U2" t="e">
        <v>#N/A</v>
      </c>
      <c r="V2" t="s">
        <v>199</v>
      </c>
    </row>
    <row r="3" spans="1:22" x14ac:dyDescent="0.25">
      <c r="B3" t="s">
        <v>6108</v>
      </c>
      <c r="C3" s="79">
        <v>44742</v>
      </c>
      <c r="E3" t="s">
        <v>6109</v>
      </c>
      <c r="F3" t="s">
        <v>6109</v>
      </c>
      <c r="G3" t="s">
        <v>6117</v>
      </c>
      <c r="H3" t="s">
        <v>6118</v>
      </c>
      <c r="I3" t="s">
        <v>3086</v>
      </c>
      <c r="J3" t="s">
        <v>6112</v>
      </c>
      <c r="K3" t="s">
        <v>6113</v>
      </c>
      <c r="L3" t="s">
        <v>199</v>
      </c>
      <c r="M3" t="s">
        <v>6114</v>
      </c>
      <c r="N3" t="s">
        <v>6119</v>
      </c>
      <c r="O3" t="s">
        <v>199</v>
      </c>
      <c r="P3">
        <v>1000000</v>
      </c>
      <c r="Q3" s="80" t="s">
        <v>6116</v>
      </c>
      <c r="R3" s="79"/>
      <c r="T3">
        <v>3933.42</v>
      </c>
      <c r="U3" t="e">
        <v>#N/A</v>
      </c>
      <c r="V3" t="s">
        <v>199</v>
      </c>
    </row>
    <row r="4" spans="1:22" x14ac:dyDescent="0.25">
      <c r="B4" t="s">
        <v>6108</v>
      </c>
      <c r="C4" s="79">
        <v>44742</v>
      </c>
      <c r="E4" t="s">
        <v>6109</v>
      </c>
      <c r="F4" t="s">
        <v>6109</v>
      </c>
      <c r="G4" t="s">
        <v>6120</v>
      </c>
      <c r="H4" t="s">
        <v>6121</v>
      </c>
      <c r="I4" t="s">
        <v>3086</v>
      </c>
      <c r="J4" t="s">
        <v>6112</v>
      </c>
      <c r="K4" t="s">
        <v>6113</v>
      </c>
      <c r="L4" t="s">
        <v>199</v>
      </c>
      <c r="M4" t="s">
        <v>6114</v>
      </c>
      <c r="N4" t="s">
        <v>6122</v>
      </c>
      <c r="O4">
        <v>2000000</v>
      </c>
      <c r="P4" t="s">
        <v>199</v>
      </c>
      <c r="Q4" s="80" t="s">
        <v>6116</v>
      </c>
      <c r="R4" s="79"/>
      <c r="T4">
        <v>3933.42</v>
      </c>
      <c r="U4" t="e">
        <v>#N/A</v>
      </c>
      <c r="V4" t="s">
        <v>199</v>
      </c>
    </row>
    <row r="5" spans="1:22" x14ac:dyDescent="0.25">
      <c r="B5" t="s">
        <v>6108</v>
      </c>
      <c r="C5" s="79">
        <v>44742</v>
      </c>
      <c r="E5" t="s">
        <v>6109</v>
      </c>
      <c r="F5" t="s">
        <v>6109</v>
      </c>
      <c r="G5" t="s">
        <v>6123</v>
      </c>
      <c r="H5" t="s">
        <v>6124</v>
      </c>
      <c r="I5" t="s">
        <v>3086</v>
      </c>
      <c r="J5" t="s">
        <v>6114</v>
      </c>
      <c r="K5" t="s">
        <v>6114</v>
      </c>
      <c r="L5" t="s">
        <v>199</v>
      </c>
      <c r="M5" t="s">
        <v>6114</v>
      </c>
      <c r="N5" t="s">
        <v>6125</v>
      </c>
      <c r="O5" t="s">
        <v>199</v>
      </c>
      <c r="P5">
        <v>11000000</v>
      </c>
      <c r="Q5" s="80" t="s">
        <v>6116</v>
      </c>
      <c r="R5" s="79"/>
      <c r="T5">
        <v>3933.42</v>
      </c>
      <c r="U5" t="e">
        <v>#N/A</v>
      </c>
      <c r="V5" t="s">
        <v>199</v>
      </c>
    </row>
    <row r="6" spans="1:22" x14ac:dyDescent="0.25">
      <c r="B6" t="s">
        <v>199</v>
      </c>
      <c r="C6" s="79" t="s">
        <v>199</v>
      </c>
      <c r="E6" t="s">
        <v>199</v>
      </c>
      <c r="F6" t="s">
        <v>199</v>
      </c>
      <c r="G6" t="s">
        <v>199</v>
      </c>
      <c r="H6" t="s">
        <v>199</v>
      </c>
      <c r="I6" t="s">
        <v>199</v>
      </c>
      <c r="J6" t="s">
        <v>199</v>
      </c>
      <c r="K6" t="s">
        <v>199</v>
      </c>
      <c r="L6" t="s">
        <v>199</v>
      </c>
      <c r="M6" t="s">
        <v>199</v>
      </c>
      <c r="N6" t="s">
        <v>199</v>
      </c>
      <c r="O6" t="s">
        <v>199</v>
      </c>
      <c r="P6" t="s">
        <v>199</v>
      </c>
      <c r="Q6" s="80" t="s">
        <v>199</v>
      </c>
      <c r="R6" s="79"/>
      <c r="T6" t="s">
        <v>199</v>
      </c>
      <c r="U6" t="s">
        <v>199</v>
      </c>
      <c r="V6" t="s">
        <v>199</v>
      </c>
    </row>
    <row r="7" spans="1:22" x14ac:dyDescent="0.25">
      <c r="B7" t="s">
        <v>199</v>
      </c>
      <c r="C7" s="79" t="s">
        <v>199</v>
      </c>
      <c r="E7" t="s">
        <v>199</v>
      </c>
      <c r="F7" t="s">
        <v>199</v>
      </c>
      <c r="G7" t="s">
        <v>199</v>
      </c>
      <c r="H7" t="s">
        <v>199</v>
      </c>
      <c r="I7" t="s">
        <v>199</v>
      </c>
      <c r="J7" t="s">
        <v>199</v>
      </c>
      <c r="K7" t="s">
        <v>199</v>
      </c>
      <c r="L7" t="s">
        <v>199</v>
      </c>
      <c r="M7" t="s">
        <v>199</v>
      </c>
      <c r="N7" t="s">
        <v>199</v>
      </c>
      <c r="O7" t="s">
        <v>199</v>
      </c>
      <c r="P7" t="s">
        <v>199</v>
      </c>
      <c r="Q7" s="80" t="s">
        <v>199</v>
      </c>
      <c r="R7" s="79"/>
      <c r="T7" t="s">
        <v>199</v>
      </c>
      <c r="U7" t="s">
        <v>199</v>
      </c>
      <c r="V7" t="s">
        <v>199</v>
      </c>
    </row>
    <row r="8" spans="1:22" x14ac:dyDescent="0.25">
      <c r="B8" t="s">
        <v>199</v>
      </c>
      <c r="C8" s="79" t="s">
        <v>199</v>
      </c>
      <c r="E8" t="s">
        <v>199</v>
      </c>
      <c r="F8" t="s">
        <v>199</v>
      </c>
      <c r="G8" t="s">
        <v>199</v>
      </c>
      <c r="H8" t="s">
        <v>199</v>
      </c>
      <c r="I8" t="s">
        <v>199</v>
      </c>
      <c r="J8" t="s">
        <v>199</v>
      </c>
      <c r="K8" t="s">
        <v>199</v>
      </c>
      <c r="L8" t="s">
        <v>199</v>
      </c>
      <c r="M8" t="s">
        <v>199</v>
      </c>
      <c r="N8" t="s">
        <v>199</v>
      </c>
      <c r="O8" t="s">
        <v>199</v>
      </c>
      <c r="P8" t="s">
        <v>199</v>
      </c>
      <c r="Q8" s="80" t="s">
        <v>199</v>
      </c>
      <c r="R8" s="79"/>
      <c r="T8" t="s">
        <v>199</v>
      </c>
      <c r="U8" t="s">
        <v>199</v>
      </c>
      <c r="V8" t="s">
        <v>199</v>
      </c>
    </row>
    <row r="9" spans="1:22" x14ac:dyDescent="0.25">
      <c r="B9" t="s">
        <v>199</v>
      </c>
      <c r="C9" s="79" t="s">
        <v>199</v>
      </c>
      <c r="E9" t="s">
        <v>199</v>
      </c>
      <c r="F9" t="s">
        <v>199</v>
      </c>
      <c r="G9" t="s">
        <v>199</v>
      </c>
      <c r="H9" t="s">
        <v>199</v>
      </c>
      <c r="I9" t="s">
        <v>199</v>
      </c>
      <c r="J9" t="s">
        <v>199</v>
      </c>
      <c r="K9" t="s">
        <v>199</v>
      </c>
      <c r="L9" t="s">
        <v>199</v>
      </c>
      <c r="M9" t="s">
        <v>199</v>
      </c>
      <c r="N9" t="s">
        <v>199</v>
      </c>
      <c r="O9" t="s">
        <v>199</v>
      </c>
      <c r="P9" t="s">
        <v>199</v>
      </c>
      <c r="Q9" s="80" t="s">
        <v>199</v>
      </c>
      <c r="R9" s="79"/>
      <c r="T9" t="s">
        <v>199</v>
      </c>
      <c r="U9" t="s">
        <v>199</v>
      </c>
      <c r="V9" t="s">
        <v>199</v>
      </c>
    </row>
    <row r="10" spans="1:22" x14ac:dyDescent="0.25">
      <c r="B10" t="s">
        <v>199</v>
      </c>
      <c r="C10" s="79" t="s">
        <v>199</v>
      </c>
      <c r="E10" t="s">
        <v>199</v>
      </c>
      <c r="F10" t="s">
        <v>199</v>
      </c>
      <c r="G10" t="s">
        <v>199</v>
      </c>
      <c r="H10" t="s">
        <v>199</v>
      </c>
      <c r="I10" t="s">
        <v>199</v>
      </c>
      <c r="J10" t="s">
        <v>199</v>
      </c>
      <c r="K10" t="s">
        <v>199</v>
      </c>
      <c r="L10" t="s">
        <v>199</v>
      </c>
      <c r="M10" t="s">
        <v>199</v>
      </c>
      <c r="N10" t="s">
        <v>199</v>
      </c>
      <c r="O10" t="s">
        <v>199</v>
      </c>
      <c r="P10" t="s">
        <v>199</v>
      </c>
      <c r="Q10" s="80" t="s">
        <v>199</v>
      </c>
      <c r="R10" s="79"/>
      <c r="T10" t="s">
        <v>199</v>
      </c>
      <c r="U10" t="s">
        <v>199</v>
      </c>
      <c r="V10" t="s">
        <v>199</v>
      </c>
    </row>
    <row r="11" spans="1:22" x14ac:dyDescent="0.25">
      <c r="B11" t="s">
        <v>199</v>
      </c>
      <c r="C11" s="79" t="s">
        <v>199</v>
      </c>
      <c r="E11" t="s">
        <v>199</v>
      </c>
      <c r="F11" t="s">
        <v>199</v>
      </c>
      <c r="G11" t="s">
        <v>199</v>
      </c>
      <c r="H11" t="s">
        <v>199</v>
      </c>
      <c r="I11" t="s">
        <v>199</v>
      </c>
      <c r="J11" t="s">
        <v>199</v>
      </c>
      <c r="K11" t="s">
        <v>199</v>
      </c>
      <c r="L11" t="s">
        <v>199</v>
      </c>
      <c r="M11" t="s">
        <v>199</v>
      </c>
      <c r="N11" t="s">
        <v>199</v>
      </c>
      <c r="O11" t="s">
        <v>199</v>
      </c>
      <c r="P11" t="s">
        <v>199</v>
      </c>
      <c r="Q11" s="80" t="s">
        <v>199</v>
      </c>
      <c r="R11" s="79"/>
      <c r="T11" t="s">
        <v>199</v>
      </c>
      <c r="U11" t="s">
        <v>199</v>
      </c>
      <c r="V11" t="s">
        <v>199</v>
      </c>
    </row>
    <row r="12" spans="1:22" x14ac:dyDescent="0.25">
      <c r="B12" t="s">
        <v>199</v>
      </c>
      <c r="C12" s="79" t="s">
        <v>199</v>
      </c>
      <c r="E12" t="s">
        <v>199</v>
      </c>
      <c r="F12" t="s">
        <v>199</v>
      </c>
      <c r="G12" t="s">
        <v>199</v>
      </c>
      <c r="H12" t="s">
        <v>199</v>
      </c>
      <c r="I12" t="s">
        <v>199</v>
      </c>
      <c r="J12" t="s">
        <v>199</v>
      </c>
      <c r="K12" t="s">
        <v>199</v>
      </c>
      <c r="L12" t="s">
        <v>199</v>
      </c>
      <c r="M12" t="s">
        <v>199</v>
      </c>
      <c r="N12" t="s">
        <v>199</v>
      </c>
      <c r="O12" t="s">
        <v>199</v>
      </c>
      <c r="P12" t="s">
        <v>199</v>
      </c>
      <c r="Q12" s="80" t="s">
        <v>199</v>
      </c>
      <c r="R12" s="79"/>
      <c r="T12" t="s">
        <v>199</v>
      </c>
      <c r="U12" t="s">
        <v>199</v>
      </c>
      <c r="V12" t="s">
        <v>199</v>
      </c>
    </row>
    <row r="13" spans="1:22" x14ac:dyDescent="0.25">
      <c r="B13" t="s">
        <v>199</v>
      </c>
      <c r="C13" s="79" t="s">
        <v>199</v>
      </c>
      <c r="E13" t="s">
        <v>199</v>
      </c>
      <c r="F13" t="s">
        <v>199</v>
      </c>
      <c r="G13" t="s">
        <v>199</v>
      </c>
      <c r="H13" t="s">
        <v>199</v>
      </c>
      <c r="I13" t="s">
        <v>199</v>
      </c>
      <c r="J13" t="s">
        <v>199</v>
      </c>
      <c r="K13" t="s">
        <v>199</v>
      </c>
      <c r="L13" t="s">
        <v>199</v>
      </c>
      <c r="M13" t="s">
        <v>199</v>
      </c>
      <c r="N13" t="s">
        <v>199</v>
      </c>
      <c r="O13" t="s">
        <v>199</v>
      </c>
      <c r="P13" t="s">
        <v>199</v>
      </c>
      <c r="Q13" s="80" t="s">
        <v>199</v>
      </c>
      <c r="R13" s="79"/>
      <c r="T13" t="s">
        <v>199</v>
      </c>
      <c r="U13" t="s">
        <v>199</v>
      </c>
      <c r="V13" t="s">
        <v>199</v>
      </c>
    </row>
    <row r="14" spans="1:22" x14ac:dyDescent="0.25">
      <c r="B14" t="s">
        <v>199</v>
      </c>
      <c r="C14" s="79" t="s">
        <v>199</v>
      </c>
      <c r="E14" t="s">
        <v>199</v>
      </c>
      <c r="F14" t="s">
        <v>199</v>
      </c>
      <c r="G14" t="s">
        <v>199</v>
      </c>
      <c r="H14" t="s">
        <v>199</v>
      </c>
      <c r="I14" t="s">
        <v>199</v>
      </c>
      <c r="J14" t="s">
        <v>199</v>
      </c>
      <c r="K14" t="s">
        <v>199</v>
      </c>
      <c r="L14" t="s">
        <v>199</v>
      </c>
      <c r="M14" t="s">
        <v>199</v>
      </c>
      <c r="N14" t="s">
        <v>199</v>
      </c>
      <c r="O14" t="s">
        <v>199</v>
      </c>
      <c r="P14" t="s">
        <v>199</v>
      </c>
      <c r="Q14" s="80" t="s">
        <v>199</v>
      </c>
      <c r="R14" s="79"/>
      <c r="T14" t="s">
        <v>199</v>
      </c>
      <c r="U14" t="s">
        <v>199</v>
      </c>
      <c r="V14" t="s">
        <v>199</v>
      </c>
    </row>
    <row r="15" spans="1:22" x14ac:dyDescent="0.25">
      <c r="B15" t="s">
        <v>199</v>
      </c>
      <c r="C15" s="79" t="s">
        <v>199</v>
      </c>
      <c r="E15" t="s">
        <v>199</v>
      </c>
      <c r="F15" t="s">
        <v>199</v>
      </c>
      <c r="G15" t="s">
        <v>199</v>
      </c>
      <c r="H15" t="s">
        <v>199</v>
      </c>
      <c r="I15" t="s">
        <v>199</v>
      </c>
      <c r="J15" t="s">
        <v>199</v>
      </c>
      <c r="K15" t="s">
        <v>199</v>
      </c>
      <c r="L15" t="s">
        <v>199</v>
      </c>
      <c r="M15" t="s">
        <v>199</v>
      </c>
      <c r="N15" t="s">
        <v>199</v>
      </c>
      <c r="O15" t="s">
        <v>199</v>
      </c>
      <c r="P15" t="s">
        <v>199</v>
      </c>
      <c r="Q15" s="80" t="s">
        <v>199</v>
      </c>
      <c r="R15" s="79"/>
      <c r="T15" t="s">
        <v>199</v>
      </c>
      <c r="U15" t="s">
        <v>199</v>
      </c>
      <c r="V15" t="s">
        <v>199</v>
      </c>
    </row>
    <row r="16" spans="1:22" x14ac:dyDescent="0.25">
      <c r="B16" t="s">
        <v>199</v>
      </c>
      <c r="C16" s="79" t="s">
        <v>199</v>
      </c>
      <c r="E16" t="s">
        <v>199</v>
      </c>
      <c r="F16" t="s">
        <v>199</v>
      </c>
      <c r="G16" t="s">
        <v>199</v>
      </c>
      <c r="H16" t="s">
        <v>199</v>
      </c>
      <c r="I16" t="s">
        <v>199</v>
      </c>
      <c r="J16" t="s">
        <v>199</v>
      </c>
      <c r="K16" t="s">
        <v>199</v>
      </c>
      <c r="L16" t="s">
        <v>199</v>
      </c>
      <c r="M16" t="s">
        <v>199</v>
      </c>
      <c r="N16" t="s">
        <v>199</v>
      </c>
      <c r="O16" t="s">
        <v>199</v>
      </c>
      <c r="P16" t="s">
        <v>199</v>
      </c>
      <c r="Q16" s="80" t="s">
        <v>199</v>
      </c>
      <c r="R16" s="79"/>
      <c r="T16" t="s">
        <v>199</v>
      </c>
      <c r="U16" t="s">
        <v>199</v>
      </c>
      <c r="V16" t="s">
        <v>199</v>
      </c>
    </row>
    <row r="17" spans="2:22" x14ac:dyDescent="0.25">
      <c r="B17" t="s">
        <v>199</v>
      </c>
      <c r="C17" s="79" t="s">
        <v>199</v>
      </c>
      <c r="E17" t="s">
        <v>199</v>
      </c>
      <c r="F17" t="s">
        <v>199</v>
      </c>
      <c r="G17" t="s">
        <v>199</v>
      </c>
      <c r="H17" t="s">
        <v>199</v>
      </c>
      <c r="I17" t="s">
        <v>199</v>
      </c>
      <c r="J17" t="s">
        <v>199</v>
      </c>
      <c r="K17" t="s">
        <v>199</v>
      </c>
      <c r="L17" t="s">
        <v>199</v>
      </c>
      <c r="M17" t="s">
        <v>199</v>
      </c>
      <c r="N17" t="s">
        <v>199</v>
      </c>
      <c r="O17" t="s">
        <v>199</v>
      </c>
      <c r="P17" t="s">
        <v>199</v>
      </c>
      <c r="Q17" s="80" t="s">
        <v>199</v>
      </c>
      <c r="R17" s="79"/>
      <c r="T17" t="s">
        <v>199</v>
      </c>
      <c r="U17" t="s">
        <v>199</v>
      </c>
      <c r="V17" t="s">
        <v>199</v>
      </c>
    </row>
    <row r="18" spans="2:22" x14ac:dyDescent="0.25">
      <c r="B18" t="s">
        <v>199</v>
      </c>
      <c r="C18" s="79" t="s">
        <v>199</v>
      </c>
      <c r="E18" t="s">
        <v>199</v>
      </c>
      <c r="F18" t="s">
        <v>199</v>
      </c>
      <c r="G18" t="s">
        <v>199</v>
      </c>
      <c r="H18" t="s">
        <v>199</v>
      </c>
      <c r="I18" t="s">
        <v>199</v>
      </c>
      <c r="J18" t="s">
        <v>199</v>
      </c>
      <c r="K18" t="s">
        <v>199</v>
      </c>
      <c r="L18" t="s">
        <v>199</v>
      </c>
      <c r="M18" t="s">
        <v>199</v>
      </c>
      <c r="N18" t="s">
        <v>199</v>
      </c>
      <c r="O18" t="s">
        <v>199</v>
      </c>
      <c r="P18" t="s">
        <v>199</v>
      </c>
      <c r="Q18" s="80" t="s">
        <v>199</v>
      </c>
      <c r="R18" s="79"/>
      <c r="T18" t="s">
        <v>199</v>
      </c>
      <c r="U18" t="s">
        <v>199</v>
      </c>
      <c r="V18" t="s">
        <v>199</v>
      </c>
    </row>
    <row r="19" spans="2:22" x14ac:dyDescent="0.25">
      <c r="B19" t="s">
        <v>199</v>
      </c>
      <c r="C19" s="79" t="s">
        <v>199</v>
      </c>
      <c r="E19" t="s">
        <v>199</v>
      </c>
      <c r="F19" t="s">
        <v>199</v>
      </c>
      <c r="G19" t="s">
        <v>199</v>
      </c>
      <c r="H19" t="s">
        <v>199</v>
      </c>
      <c r="I19" t="s">
        <v>199</v>
      </c>
      <c r="J19" t="s">
        <v>199</v>
      </c>
      <c r="K19" t="s">
        <v>199</v>
      </c>
      <c r="L19" t="s">
        <v>199</v>
      </c>
      <c r="M19" t="s">
        <v>199</v>
      </c>
      <c r="N19" t="s">
        <v>199</v>
      </c>
      <c r="O19" t="s">
        <v>199</v>
      </c>
      <c r="P19" t="s">
        <v>199</v>
      </c>
      <c r="Q19" s="80" t="s">
        <v>199</v>
      </c>
      <c r="R19" s="79"/>
      <c r="T19" t="s">
        <v>199</v>
      </c>
      <c r="U19" t="s">
        <v>199</v>
      </c>
      <c r="V19" t="s">
        <v>199</v>
      </c>
    </row>
    <row r="20" spans="2:22" x14ac:dyDescent="0.25">
      <c r="B20" t="s">
        <v>199</v>
      </c>
      <c r="C20" s="79" t="s">
        <v>199</v>
      </c>
      <c r="E20" t="s">
        <v>199</v>
      </c>
      <c r="F20" t="s">
        <v>199</v>
      </c>
      <c r="G20" t="s">
        <v>199</v>
      </c>
      <c r="H20" t="s">
        <v>199</v>
      </c>
      <c r="I20" t="s">
        <v>199</v>
      </c>
      <c r="J20" t="s">
        <v>199</v>
      </c>
      <c r="K20" t="s">
        <v>199</v>
      </c>
      <c r="L20" t="s">
        <v>199</v>
      </c>
      <c r="M20" t="s">
        <v>199</v>
      </c>
      <c r="N20" t="s">
        <v>199</v>
      </c>
      <c r="O20" t="s">
        <v>199</v>
      </c>
      <c r="P20" t="s">
        <v>199</v>
      </c>
      <c r="Q20" s="80" t="s">
        <v>199</v>
      </c>
      <c r="R20" s="79"/>
      <c r="T20" t="s">
        <v>199</v>
      </c>
      <c r="U20" t="s">
        <v>199</v>
      </c>
      <c r="V20" t="s">
        <v>199</v>
      </c>
    </row>
    <row r="21" spans="2:22" x14ac:dyDescent="0.25">
      <c r="B21" t="s">
        <v>199</v>
      </c>
      <c r="C21" s="79" t="s">
        <v>199</v>
      </c>
      <c r="E21" t="s">
        <v>199</v>
      </c>
      <c r="F21" t="s">
        <v>199</v>
      </c>
      <c r="G21" t="s">
        <v>199</v>
      </c>
      <c r="H21" t="s">
        <v>199</v>
      </c>
      <c r="I21" t="s">
        <v>199</v>
      </c>
      <c r="J21" t="s">
        <v>199</v>
      </c>
      <c r="K21" t="s">
        <v>199</v>
      </c>
      <c r="L21" t="s">
        <v>199</v>
      </c>
      <c r="M21" t="s">
        <v>199</v>
      </c>
      <c r="N21" t="s">
        <v>199</v>
      </c>
      <c r="O21" t="s">
        <v>199</v>
      </c>
      <c r="P21" t="s">
        <v>199</v>
      </c>
      <c r="Q21" s="80" t="s">
        <v>199</v>
      </c>
      <c r="R21" s="79"/>
      <c r="T21" t="s">
        <v>199</v>
      </c>
      <c r="U21" t="s">
        <v>199</v>
      </c>
      <c r="V21" t="s">
        <v>199</v>
      </c>
    </row>
    <row r="22" spans="2:22" x14ac:dyDescent="0.25">
      <c r="B22" t="s">
        <v>199</v>
      </c>
      <c r="C22" s="79" t="s">
        <v>199</v>
      </c>
      <c r="E22" t="s">
        <v>199</v>
      </c>
      <c r="F22" t="s">
        <v>199</v>
      </c>
      <c r="G22" t="s">
        <v>199</v>
      </c>
      <c r="H22" t="s">
        <v>199</v>
      </c>
      <c r="I22" t="s">
        <v>199</v>
      </c>
      <c r="J22" t="s">
        <v>199</v>
      </c>
      <c r="K22" t="s">
        <v>199</v>
      </c>
      <c r="L22" t="s">
        <v>199</v>
      </c>
      <c r="M22" t="s">
        <v>199</v>
      </c>
      <c r="N22" t="s">
        <v>199</v>
      </c>
      <c r="O22" t="s">
        <v>199</v>
      </c>
      <c r="P22" t="s">
        <v>199</v>
      </c>
      <c r="Q22" s="80" t="s">
        <v>199</v>
      </c>
      <c r="R22" s="79"/>
      <c r="T22" t="s">
        <v>199</v>
      </c>
      <c r="U22" t="s">
        <v>199</v>
      </c>
      <c r="V22" t="s">
        <v>199</v>
      </c>
    </row>
    <row r="23" spans="2:22" x14ac:dyDescent="0.25">
      <c r="B23" t="s">
        <v>199</v>
      </c>
      <c r="C23" s="79" t="s">
        <v>199</v>
      </c>
      <c r="E23" t="s">
        <v>199</v>
      </c>
      <c r="F23" t="s">
        <v>199</v>
      </c>
      <c r="G23" t="s">
        <v>199</v>
      </c>
      <c r="H23" t="s">
        <v>199</v>
      </c>
      <c r="I23" t="s">
        <v>199</v>
      </c>
      <c r="J23" t="s">
        <v>199</v>
      </c>
      <c r="K23" t="s">
        <v>199</v>
      </c>
      <c r="L23" t="s">
        <v>199</v>
      </c>
      <c r="M23" t="s">
        <v>199</v>
      </c>
      <c r="N23" t="s">
        <v>199</v>
      </c>
      <c r="O23" t="s">
        <v>199</v>
      </c>
      <c r="P23" t="s">
        <v>199</v>
      </c>
      <c r="Q23" s="80" t="s">
        <v>199</v>
      </c>
      <c r="R23" s="79"/>
      <c r="T23" t="s">
        <v>199</v>
      </c>
      <c r="U23" t="s">
        <v>199</v>
      </c>
      <c r="V23" t="s">
        <v>199</v>
      </c>
    </row>
    <row r="24" spans="2:22" x14ac:dyDescent="0.25">
      <c r="B24" t="s">
        <v>199</v>
      </c>
      <c r="C24" s="79" t="s">
        <v>199</v>
      </c>
      <c r="E24" t="s">
        <v>199</v>
      </c>
      <c r="F24" t="s">
        <v>199</v>
      </c>
      <c r="G24" t="s">
        <v>199</v>
      </c>
      <c r="H24" t="s">
        <v>199</v>
      </c>
      <c r="I24" t="s">
        <v>199</v>
      </c>
      <c r="J24" t="s">
        <v>199</v>
      </c>
      <c r="K24" t="s">
        <v>199</v>
      </c>
      <c r="L24" t="s">
        <v>199</v>
      </c>
      <c r="M24" t="s">
        <v>199</v>
      </c>
      <c r="N24" t="s">
        <v>199</v>
      </c>
      <c r="O24" t="s">
        <v>199</v>
      </c>
      <c r="P24" t="s">
        <v>199</v>
      </c>
      <c r="Q24" s="80" t="s">
        <v>199</v>
      </c>
      <c r="R24" s="79"/>
      <c r="T24" t="s">
        <v>199</v>
      </c>
      <c r="U24" t="s">
        <v>199</v>
      </c>
      <c r="V24" t="s">
        <v>199</v>
      </c>
    </row>
    <row r="25" spans="2:22" x14ac:dyDescent="0.25">
      <c r="B25" t="s">
        <v>199</v>
      </c>
      <c r="C25" s="79" t="s">
        <v>199</v>
      </c>
      <c r="E25" t="s">
        <v>199</v>
      </c>
      <c r="F25" t="s">
        <v>199</v>
      </c>
      <c r="G25" t="s">
        <v>199</v>
      </c>
      <c r="H25" t="s">
        <v>199</v>
      </c>
      <c r="I25" t="s">
        <v>199</v>
      </c>
      <c r="J25" t="s">
        <v>199</v>
      </c>
      <c r="K25" t="s">
        <v>199</v>
      </c>
      <c r="L25" t="s">
        <v>199</v>
      </c>
      <c r="M25" t="s">
        <v>199</v>
      </c>
      <c r="N25" t="s">
        <v>199</v>
      </c>
      <c r="O25" t="s">
        <v>199</v>
      </c>
      <c r="P25" t="s">
        <v>199</v>
      </c>
      <c r="Q25" s="80" t="s">
        <v>199</v>
      </c>
      <c r="R25" s="79"/>
      <c r="T25" t="s">
        <v>199</v>
      </c>
      <c r="U25" t="s">
        <v>199</v>
      </c>
      <c r="V25" t="s">
        <v>199</v>
      </c>
    </row>
    <row r="26" spans="2:22" x14ac:dyDescent="0.25">
      <c r="B26" t="s">
        <v>199</v>
      </c>
      <c r="C26" s="79" t="s">
        <v>199</v>
      </c>
      <c r="E26" t="s">
        <v>199</v>
      </c>
      <c r="F26" t="s">
        <v>199</v>
      </c>
      <c r="G26" t="s">
        <v>199</v>
      </c>
      <c r="H26" t="s">
        <v>199</v>
      </c>
      <c r="I26" t="s">
        <v>199</v>
      </c>
      <c r="J26" t="s">
        <v>199</v>
      </c>
      <c r="K26" t="s">
        <v>199</v>
      </c>
      <c r="L26" t="s">
        <v>199</v>
      </c>
      <c r="M26" t="s">
        <v>199</v>
      </c>
      <c r="N26" t="s">
        <v>199</v>
      </c>
      <c r="O26" t="s">
        <v>199</v>
      </c>
      <c r="P26" t="s">
        <v>199</v>
      </c>
      <c r="Q26" s="80" t="s">
        <v>199</v>
      </c>
      <c r="R26" s="79"/>
      <c r="T26" t="s">
        <v>199</v>
      </c>
      <c r="U26" t="s">
        <v>199</v>
      </c>
      <c r="V26" t="s">
        <v>199</v>
      </c>
    </row>
    <row r="27" spans="2:22" x14ac:dyDescent="0.25">
      <c r="B27" t="s">
        <v>199</v>
      </c>
      <c r="C27" s="79" t="s">
        <v>199</v>
      </c>
      <c r="E27" t="s">
        <v>199</v>
      </c>
      <c r="F27" t="s">
        <v>199</v>
      </c>
      <c r="G27" t="s">
        <v>199</v>
      </c>
      <c r="H27" t="s">
        <v>199</v>
      </c>
      <c r="I27" t="s">
        <v>199</v>
      </c>
      <c r="J27" t="s">
        <v>199</v>
      </c>
      <c r="K27" t="s">
        <v>199</v>
      </c>
      <c r="L27" t="s">
        <v>199</v>
      </c>
      <c r="M27" t="s">
        <v>199</v>
      </c>
      <c r="N27" t="s">
        <v>199</v>
      </c>
      <c r="O27" t="s">
        <v>199</v>
      </c>
      <c r="P27" t="s">
        <v>199</v>
      </c>
      <c r="Q27" s="80" t="s">
        <v>199</v>
      </c>
      <c r="R27" s="79"/>
      <c r="T27" t="s">
        <v>199</v>
      </c>
      <c r="U27" t="s">
        <v>199</v>
      </c>
      <c r="V27" t="s">
        <v>199</v>
      </c>
    </row>
    <row r="28" spans="2:22" x14ac:dyDescent="0.25">
      <c r="B28" t="s">
        <v>199</v>
      </c>
      <c r="C28" s="79" t="s">
        <v>199</v>
      </c>
      <c r="E28" t="s">
        <v>199</v>
      </c>
      <c r="F28" t="s">
        <v>199</v>
      </c>
      <c r="G28" t="s">
        <v>199</v>
      </c>
      <c r="H28" t="s">
        <v>199</v>
      </c>
      <c r="I28" t="s">
        <v>199</v>
      </c>
      <c r="J28" t="s">
        <v>199</v>
      </c>
      <c r="K28" t="s">
        <v>199</v>
      </c>
      <c r="L28" t="s">
        <v>199</v>
      </c>
      <c r="M28" t="s">
        <v>199</v>
      </c>
      <c r="N28" t="s">
        <v>199</v>
      </c>
      <c r="O28" t="s">
        <v>199</v>
      </c>
      <c r="P28" t="s">
        <v>199</v>
      </c>
      <c r="Q28" s="80" t="s">
        <v>199</v>
      </c>
      <c r="R28" s="79"/>
      <c r="T28" t="s">
        <v>199</v>
      </c>
      <c r="U28" t="s">
        <v>199</v>
      </c>
      <c r="V28" t="s">
        <v>199</v>
      </c>
    </row>
    <row r="29" spans="2:22" x14ac:dyDescent="0.25">
      <c r="B29" t="s">
        <v>199</v>
      </c>
      <c r="C29" s="79" t="s">
        <v>199</v>
      </c>
      <c r="E29" t="s">
        <v>199</v>
      </c>
      <c r="F29" t="s">
        <v>199</v>
      </c>
      <c r="G29" t="s">
        <v>199</v>
      </c>
      <c r="H29" t="s">
        <v>199</v>
      </c>
      <c r="I29" t="s">
        <v>199</v>
      </c>
      <c r="J29" t="s">
        <v>199</v>
      </c>
      <c r="K29" t="s">
        <v>199</v>
      </c>
      <c r="L29" t="s">
        <v>199</v>
      </c>
      <c r="M29" t="s">
        <v>199</v>
      </c>
      <c r="N29" t="s">
        <v>199</v>
      </c>
      <c r="O29" t="s">
        <v>199</v>
      </c>
      <c r="P29" t="s">
        <v>199</v>
      </c>
      <c r="Q29" s="80" t="s">
        <v>199</v>
      </c>
      <c r="R29" s="79"/>
      <c r="T29" t="s">
        <v>199</v>
      </c>
      <c r="U29" t="s">
        <v>199</v>
      </c>
      <c r="V29" t="s">
        <v>199</v>
      </c>
    </row>
    <row r="30" spans="2:22" x14ac:dyDescent="0.25">
      <c r="B30" t="s">
        <v>199</v>
      </c>
      <c r="C30" s="79" t="s">
        <v>199</v>
      </c>
      <c r="E30" t="s">
        <v>199</v>
      </c>
      <c r="F30" t="s">
        <v>199</v>
      </c>
      <c r="G30" t="s">
        <v>199</v>
      </c>
      <c r="H30" t="s">
        <v>199</v>
      </c>
      <c r="I30" t="s">
        <v>199</v>
      </c>
      <c r="J30" t="s">
        <v>199</v>
      </c>
      <c r="K30" t="s">
        <v>199</v>
      </c>
      <c r="L30" t="s">
        <v>199</v>
      </c>
      <c r="M30" t="s">
        <v>199</v>
      </c>
      <c r="N30" t="s">
        <v>199</v>
      </c>
      <c r="O30" t="s">
        <v>199</v>
      </c>
      <c r="P30" t="s">
        <v>199</v>
      </c>
      <c r="Q30" s="80" t="s">
        <v>199</v>
      </c>
      <c r="R30" s="79"/>
      <c r="T30" t="s">
        <v>199</v>
      </c>
      <c r="U30" t="s">
        <v>199</v>
      </c>
      <c r="V30" t="s">
        <v>199</v>
      </c>
    </row>
    <row r="31" spans="2:22" x14ac:dyDescent="0.25">
      <c r="B31" t="s">
        <v>199</v>
      </c>
      <c r="C31" s="79" t="s">
        <v>199</v>
      </c>
      <c r="E31" t="s">
        <v>199</v>
      </c>
      <c r="F31" t="s">
        <v>199</v>
      </c>
      <c r="G31" t="s">
        <v>199</v>
      </c>
      <c r="H31" t="s">
        <v>199</v>
      </c>
      <c r="I31" t="s">
        <v>199</v>
      </c>
      <c r="J31" t="s">
        <v>199</v>
      </c>
      <c r="K31" t="s">
        <v>199</v>
      </c>
      <c r="L31" t="s">
        <v>199</v>
      </c>
      <c r="M31" t="s">
        <v>199</v>
      </c>
      <c r="N31" t="s">
        <v>199</v>
      </c>
      <c r="O31" t="s">
        <v>199</v>
      </c>
      <c r="P31" t="s">
        <v>199</v>
      </c>
      <c r="Q31" s="80" t="s">
        <v>199</v>
      </c>
      <c r="R31" s="79"/>
      <c r="T31" t="s">
        <v>199</v>
      </c>
      <c r="U31" t="s">
        <v>199</v>
      </c>
      <c r="V31" t="s">
        <v>199</v>
      </c>
    </row>
    <row r="32" spans="2:22" x14ac:dyDescent="0.25">
      <c r="B32" t="s">
        <v>199</v>
      </c>
      <c r="C32" s="79" t="s">
        <v>199</v>
      </c>
      <c r="E32" t="s">
        <v>199</v>
      </c>
      <c r="F32" t="s">
        <v>199</v>
      </c>
      <c r="G32" t="s">
        <v>199</v>
      </c>
      <c r="H32" t="s">
        <v>199</v>
      </c>
      <c r="I32" t="s">
        <v>199</v>
      </c>
      <c r="J32" t="s">
        <v>199</v>
      </c>
      <c r="K32" t="s">
        <v>199</v>
      </c>
      <c r="L32" t="s">
        <v>199</v>
      </c>
      <c r="M32" t="s">
        <v>199</v>
      </c>
      <c r="N32" t="s">
        <v>199</v>
      </c>
      <c r="O32" t="s">
        <v>199</v>
      </c>
      <c r="P32" t="s">
        <v>199</v>
      </c>
      <c r="Q32" s="80" t="s">
        <v>199</v>
      </c>
      <c r="R32" s="79"/>
      <c r="T32" t="s">
        <v>199</v>
      </c>
      <c r="U32" t="s">
        <v>199</v>
      </c>
      <c r="V32" t="s">
        <v>199</v>
      </c>
    </row>
    <row r="33" spans="2:22" x14ac:dyDescent="0.25">
      <c r="B33" t="s">
        <v>199</v>
      </c>
      <c r="C33" s="79" t="s">
        <v>199</v>
      </c>
      <c r="E33" t="s">
        <v>199</v>
      </c>
      <c r="F33" t="s">
        <v>199</v>
      </c>
      <c r="G33" t="s">
        <v>199</v>
      </c>
      <c r="H33" t="s">
        <v>199</v>
      </c>
      <c r="I33" t="s">
        <v>199</v>
      </c>
      <c r="J33" t="s">
        <v>199</v>
      </c>
      <c r="K33" t="s">
        <v>199</v>
      </c>
      <c r="L33" t="s">
        <v>199</v>
      </c>
      <c r="M33" t="s">
        <v>199</v>
      </c>
      <c r="N33" t="s">
        <v>199</v>
      </c>
      <c r="O33" t="s">
        <v>199</v>
      </c>
      <c r="P33" t="s">
        <v>199</v>
      </c>
      <c r="Q33" s="80" t="s">
        <v>199</v>
      </c>
      <c r="R33" s="79"/>
      <c r="T33" t="s">
        <v>199</v>
      </c>
      <c r="U33" t="s">
        <v>199</v>
      </c>
      <c r="V33" t="s">
        <v>199</v>
      </c>
    </row>
    <row r="34" spans="2:22" x14ac:dyDescent="0.25">
      <c r="B34" t="s">
        <v>199</v>
      </c>
      <c r="C34" s="79" t="s">
        <v>199</v>
      </c>
      <c r="E34" t="s">
        <v>199</v>
      </c>
      <c r="F34" t="s">
        <v>199</v>
      </c>
      <c r="G34" t="s">
        <v>199</v>
      </c>
      <c r="H34" t="s">
        <v>199</v>
      </c>
      <c r="I34" t="s">
        <v>199</v>
      </c>
      <c r="J34" t="s">
        <v>199</v>
      </c>
      <c r="K34" t="s">
        <v>199</v>
      </c>
      <c r="L34" t="s">
        <v>199</v>
      </c>
      <c r="M34" t="s">
        <v>199</v>
      </c>
      <c r="N34" t="s">
        <v>199</v>
      </c>
      <c r="O34" t="s">
        <v>199</v>
      </c>
      <c r="P34" t="s">
        <v>199</v>
      </c>
      <c r="Q34" s="80" t="s">
        <v>199</v>
      </c>
      <c r="R34" s="79"/>
      <c r="T34" t="s">
        <v>199</v>
      </c>
      <c r="U34" t="s">
        <v>199</v>
      </c>
      <c r="V34" t="s">
        <v>199</v>
      </c>
    </row>
    <row r="35" spans="2:22" x14ac:dyDescent="0.25">
      <c r="B35" t="s">
        <v>199</v>
      </c>
      <c r="C35" s="79" t="s">
        <v>199</v>
      </c>
      <c r="E35" t="s">
        <v>199</v>
      </c>
      <c r="F35" t="s">
        <v>199</v>
      </c>
      <c r="G35" t="s">
        <v>199</v>
      </c>
      <c r="H35" t="s">
        <v>199</v>
      </c>
      <c r="I35" t="s">
        <v>199</v>
      </c>
      <c r="J35" t="s">
        <v>199</v>
      </c>
      <c r="K35" t="s">
        <v>199</v>
      </c>
      <c r="L35" t="s">
        <v>199</v>
      </c>
      <c r="M35" t="s">
        <v>199</v>
      </c>
      <c r="N35" t="s">
        <v>199</v>
      </c>
      <c r="O35" t="s">
        <v>199</v>
      </c>
      <c r="P35" t="s">
        <v>199</v>
      </c>
      <c r="Q35" s="80" t="s">
        <v>199</v>
      </c>
      <c r="R35" s="79"/>
      <c r="T35" t="s">
        <v>199</v>
      </c>
      <c r="U35" t="s">
        <v>199</v>
      </c>
      <c r="V35" t="s">
        <v>199</v>
      </c>
    </row>
    <row r="36" spans="2:22" x14ac:dyDescent="0.25">
      <c r="B36" t="s">
        <v>199</v>
      </c>
      <c r="C36" s="79" t="s">
        <v>199</v>
      </c>
      <c r="E36" t="s">
        <v>199</v>
      </c>
      <c r="F36" t="s">
        <v>199</v>
      </c>
      <c r="G36" t="s">
        <v>199</v>
      </c>
      <c r="H36" t="s">
        <v>199</v>
      </c>
      <c r="I36" t="s">
        <v>199</v>
      </c>
      <c r="J36" t="s">
        <v>199</v>
      </c>
      <c r="K36" t="s">
        <v>199</v>
      </c>
      <c r="L36" t="s">
        <v>199</v>
      </c>
      <c r="M36" t="s">
        <v>199</v>
      </c>
      <c r="N36" t="s">
        <v>199</v>
      </c>
      <c r="O36" t="s">
        <v>199</v>
      </c>
      <c r="P36" t="s">
        <v>199</v>
      </c>
      <c r="Q36" s="80" t="s">
        <v>199</v>
      </c>
      <c r="R36" s="79"/>
      <c r="T36" t="s">
        <v>199</v>
      </c>
      <c r="U36" t="s">
        <v>199</v>
      </c>
      <c r="V36" t="s">
        <v>199</v>
      </c>
    </row>
    <row r="37" spans="2:22" x14ac:dyDescent="0.25">
      <c r="B37" t="s">
        <v>199</v>
      </c>
      <c r="C37" s="79" t="s">
        <v>199</v>
      </c>
      <c r="E37" t="s">
        <v>199</v>
      </c>
      <c r="F37" t="s">
        <v>199</v>
      </c>
      <c r="G37" t="s">
        <v>199</v>
      </c>
      <c r="H37" t="s">
        <v>199</v>
      </c>
      <c r="I37" t="s">
        <v>199</v>
      </c>
      <c r="J37" t="s">
        <v>199</v>
      </c>
      <c r="K37" t="s">
        <v>199</v>
      </c>
      <c r="L37" t="s">
        <v>199</v>
      </c>
      <c r="M37" t="s">
        <v>199</v>
      </c>
      <c r="N37" t="s">
        <v>199</v>
      </c>
      <c r="O37" t="s">
        <v>199</v>
      </c>
      <c r="P37" t="s">
        <v>199</v>
      </c>
      <c r="Q37" s="80" t="s">
        <v>199</v>
      </c>
      <c r="R37" s="79"/>
      <c r="T37" t="s">
        <v>199</v>
      </c>
      <c r="U37" t="s">
        <v>199</v>
      </c>
      <c r="V37" t="s">
        <v>199</v>
      </c>
    </row>
    <row r="38" spans="2:22" x14ac:dyDescent="0.25">
      <c r="B38" t="s">
        <v>199</v>
      </c>
      <c r="C38" s="79" t="s">
        <v>199</v>
      </c>
      <c r="E38" t="s">
        <v>199</v>
      </c>
      <c r="F38" t="s">
        <v>199</v>
      </c>
      <c r="G38" t="s">
        <v>199</v>
      </c>
      <c r="H38" t="s">
        <v>199</v>
      </c>
      <c r="I38" t="s">
        <v>199</v>
      </c>
      <c r="J38" t="s">
        <v>199</v>
      </c>
      <c r="K38" t="s">
        <v>199</v>
      </c>
      <c r="L38" t="s">
        <v>199</v>
      </c>
      <c r="M38" t="s">
        <v>199</v>
      </c>
      <c r="N38" t="s">
        <v>199</v>
      </c>
      <c r="O38" t="s">
        <v>199</v>
      </c>
      <c r="P38" t="s">
        <v>199</v>
      </c>
      <c r="Q38" s="80" t="s">
        <v>199</v>
      </c>
      <c r="R38" s="79"/>
      <c r="T38" t="s">
        <v>199</v>
      </c>
      <c r="U38" t="s">
        <v>199</v>
      </c>
      <c r="V38" t="s">
        <v>199</v>
      </c>
    </row>
    <row r="39" spans="2:22" x14ac:dyDescent="0.25">
      <c r="B39" t="s">
        <v>199</v>
      </c>
      <c r="C39" s="79" t="s">
        <v>199</v>
      </c>
      <c r="E39" t="s">
        <v>199</v>
      </c>
      <c r="F39" t="s">
        <v>199</v>
      </c>
      <c r="G39" t="s">
        <v>199</v>
      </c>
      <c r="H39" t="s">
        <v>199</v>
      </c>
      <c r="I39" t="s">
        <v>199</v>
      </c>
      <c r="J39" t="s">
        <v>199</v>
      </c>
      <c r="K39" t="s">
        <v>199</v>
      </c>
      <c r="L39" t="s">
        <v>199</v>
      </c>
      <c r="M39" t="s">
        <v>199</v>
      </c>
      <c r="N39" t="s">
        <v>199</v>
      </c>
      <c r="O39" t="s">
        <v>199</v>
      </c>
      <c r="P39" t="s">
        <v>199</v>
      </c>
      <c r="Q39" s="80" t="s">
        <v>199</v>
      </c>
      <c r="R39" s="79"/>
      <c r="T39" t="s">
        <v>199</v>
      </c>
      <c r="U39" t="s">
        <v>199</v>
      </c>
      <c r="V39" t="s">
        <v>199</v>
      </c>
    </row>
    <row r="40" spans="2:22" x14ac:dyDescent="0.25">
      <c r="B40" t="s">
        <v>199</v>
      </c>
      <c r="C40" s="79" t="s">
        <v>199</v>
      </c>
      <c r="E40" t="s">
        <v>199</v>
      </c>
      <c r="F40" t="s">
        <v>199</v>
      </c>
      <c r="G40" t="s">
        <v>199</v>
      </c>
      <c r="H40" t="s">
        <v>199</v>
      </c>
      <c r="I40" t="s">
        <v>199</v>
      </c>
      <c r="J40" t="s">
        <v>199</v>
      </c>
      <c r="K40" t="s">
        <v>199</v>
      </c>
      <c r="L40" t="s">
        <v>199</v>
      </c>
      <c r="M40" t="s">
        <v>199</v>
      </c>
      <c r="N40" t="s">
        <v>199</v>
      </c>
      <c r="O40" t="s">
        <v>199</v>
      </c>
      <c r="P40" t="s">
        <v>199</v>
      </c>
      <c r="Q40" s="80" t="s">
        <v>199</v>
      </c>
      <c r="R40" s="79"/>
      <c r="T40" t="s">
        <v>199</v>
      </c>
      <c r="U40" t="s">
        <v>199</v>
      </c>
      <c r="V40" t="s">
        <v>199</v>
      </c>
    </row>
    <row r="41" spans="2:22" x14ac:dyDescent="0.25">
      <c r="B41" t="s">
        <v>199</v>
      </c>
      <c r="C41" s="79" t="s">
        <v>199</v>
      </c>
      <c r="E41" t="s">
        <v>199</v>
      </c>
      <c r="F41" t="s">
        <v>199</v>
      </c>
      <c r="G41" t="s">
        <v>199</v>
      </c>
      <c r="H41" t="s">
        <v>199</v>
      </c>
      <c r="I41" t="s">
        <v>199</v>
      </c>
      <c r="J41" t="s">
        <v>199</v>
      </c>
      <c r="K41" t="s">
        <v>199</v>
      </c>
      <c r="L41" t="s">
        <v>199</v>
      </c>
      <c r="M41" t="s">
        <v>199</v>
      </c>
      <c r="N41" t="s">
        <v>199</v>
      </c>
      <c r="O41" t="s">
        <v>199</v>
      </c>
      <c r="P41" t="s">
        <v>199</v>
      </c>
      <c r="Q41" s="80" t="s">
        <v>199</v>
      </c>
      <c r="R41" s="79"/>
      <c r="T41" t="s">
        <v>199</v>
      </c>
      <c r="U41" t="s">
        <v>199</v>
      </c>
      <c r="V41" t="s">
        <v>199</v>
      </c>
    </row>
    <row r="42" spans="2:22" x14ac:dyDescent="0.25">
      <c r="B42" t="s">
        <v>199</v>
      </c>
      <c r="C42" s="79" t="s">
        <v>199</v>
      </c>
      <c r="E42" t="s">
        <v>199</v>
      </c>
      <c r="F42" t="s">
        <v>199</v>
      </c>
      <c r="G42" t="s">
        <v>199</v>
      </c>
      <c r="H42" t="s">
        <v>199</v>
      </c>
      <c r="I42" t="s">
        <v>199</v>
      </c>
      <c r="J42" t="s">
        <v>199</v>
      </c>
      <c r="K42" t="s">
        <v>199</v>
      </c>
      <c r="L42" t="s">
        <v>199</v>
      </c>
      <c r="M42" t="s">
        <v>199</v>
      </c>
      <c r="N42" t="s">
        <v>199</v>
      </c>
      <c r="O42" t="s">
        <v>199</v>
      </c>
      <c r="P42" t="s">
        <v>199</v>
      </c>
      <c r="Q42" s="80" t="s">
        <v>199</v>
      </c>
      <c r="R42" s="79"/>
      <c r="T42" t="s">
        <v>199</v>
      </c>
      <c r="U42" t="s">
        <v>199</v>
      </c>
      <c r="V42" t="s">
        <v>199</v>
      </c>
    </row>
    <row r="43" spans="2:22" x14ac:dyDescent="0.25">
      <c r="B43" t="s">
        <v>199</v>
      </c>
      <c r="C43" s="79" t="s">
        <v>199</v>
      </c>
      <c r="E43" t="s">
        <v>199</v>
      </c>
      <c r="F43" t="s">
        <v>199</v>
      </c>
      <c r="G43" t="s">
        <v>199</v>
      </c>
      <c r="H43" t="s">
        <v>199</v>
      </c>
      <c r="I43" t="s">
        <v>199</v>
      </c>
      <c r="J43" t="s">
        <v>199</v>
      </c>
      <c r="K43" t="s">
        <v>199</v>
      </c>
      <c r="L43" t="s">
        <v>199</v>
      </c>
      <c r="M43" t="s">
        <v>199</v>
      </c>
      <c r="N43" t="s">
        <v>199</v>
      </c>
      <c r="O43" t="s">
        <v>199</v>
      </c>
      <c r="P43" t="s">
        <v>199</v>
      </c>
      <c r="Q43" s="80" t="s">
        <v>199</v>
      </c>
      <c r="R43" s="79"/>
      <c r="T43" t="s">
        <v>199</v>
      </c>
      <c r="U43" t="s">
        <v>199</v>
      </c>
      <c r="V43" t="s">
        <v>199</v>
      </c>
    </row>
    <row r="44" spans="2:22" x14ac:dyDescent="0.25">
      <c r="B44" t="s">
        <v>199</v>
      </c>
      <c r="C44" s="79" t="s">
        <v>199</v>
      </c>
      <c r="E44" t="s">
        <v>199</v>
      </c>
      <c r="F44" t="s">
        <v>199</v>
      </c>
      <c r="G44" t="s">
        <v>199</v>
      </c>
      <c r="H44" t="s">
        <v>199</v>
      </c>
      <c r="I44" t="s">
        <v>199</v>
      </c>
      <c r="J44" t="s">
        <v>199</v>
      </c>
      <c r="K44" t="s">
        <v>199</v>
      </c>
      <c r="L44" t="s">
        <v>199</v>
      </c>
      <c r="M44" t="s">
        <v>199</v>
      </c>
      <c r="N44" t="s">
        <v>199</v>
      </c>
      <c r="O44" t="s">
        <v>199</v>
      </c>
      <c r="P44" t="s">
        <v>199</v>
      </c>
      <c r="Q44" s="80" t="s">
        <v>199</v>
      </c>
      <c r="R44" s="79"/>
      <c r="T44" t="s">
        <v>199</v>
      </c>
      <c r="U44" t="s">
        <v>199</v>
      </c>
      <c r="V44" t="s">
        <v>199</v>
      </c>
    </row>
    <row r="45" spans="2:22" x14ac:dyDescent="0.25">
      <c r="B45" t="s">
        <v>199</v>
      </c>
      <c r="C45" s="79" t="s">
        <v>199</v>
      </c>
      <c r="E45" t="s">
        <v>199</v>
      </c>
      <c r="F45" t="s">
        <v>199</v>
      </c>
      <c r="G45" t="s">
        <v>199</v>
      </c>
      <c r="H45" t="s">
        <v>199</v>
      </c>
      <c r="I45" t="s">
        <v>199</v>
      </c>
      <c r="J45" t="s">
        <v>199</v>
      </c>
      <c r="K45" t="s">
        <v>199</v>
      </c>
      <c r="L45" t="s">
        <v>199</v>
      </c>
      <c r="M45" t="s">
        <v>199</v>
      </c>
      <c r="N45" t="s">
        <v>199</v>
      </c>
      <c r="O45" t="s">
        <v>199</v>
      </c>
      <c r="P45" t="s">
        <v>199</v>
      </c>
      <c r="Q45" s="80" t="s">
        <v>199</v>
      </c>
      <c r="R45" s="79"/>
      <c r="T45" t="s">
        <v>199</v>
      </c>
      <c r="U45" t="s">
        <v>199</v>
      </c>
      <c r="V45" t="s">
        <v>199</v>
      </c>
    </row>
    <row r="46" spans="2:22" x14ac:dyDescent="0.25">
      <c r="B46" t="s">
        <v>199</v>
      </c>
      <c r="C46" s="79" t="s">
        <v>199</v>
      </c>
      <c r="E46" t="s">
        <v>199</v>
      </c>
      <c r="F46" t="s">
        <v>199</v>
      </c>
      <c r="G46" t="s">
        <v>199</v>
      </c>
      <c r="H46" t="s">
        <v>199</v>
      </c>
      <c r="I46" t="s">
        <v>199</v>
      </c>
      <c r="J46" t="s">
        <v>199</v>
      </c>
      <c r="K46" t="s">
        <v>199</v>
      </c>
      <c r="L46" t="s">
        <v>199</v>
      </c>
      <c r="M46" t="s">
        <v>199</v>
      </c>
      <c r="N46" t="s">
        <v>199</v>
      </c>
      <c r="O46" t="s">
        <v>199</v>
      </c>
      <c r="P46" t="s">
        <v>199</v>
      </c>
      <c r="Q46" s="80" t="s">
        <v>199</v>
      </c>
      <c r="R46" s="79"/>
      <c r="T46" t="s">
        <v>199</v>
      </c>
      <c r="U46" t="s">
        <v>199</v>
      </c>
      <c r="V46" t="s">
        <v>199</v>
      </c>
    </row>
    <row r="47" spans="2:22" x14ac:dyDescent="0.25">
      <c r="B47" t="s">
        <v>199</v>
      </c>
      <c r="C47" s="79" t="s">
        <v>199</v>
      </c>
      <c r="E47" t="s">
        <v>199</v>
      </c>
      <c r="F47" t="s">
        <v>199</v>
      </c>
      <c r="G47" t="s">
        <v>199</v>
      </c>
      <c r="H47" t="s">
        <v>199</v>
      </c>
      <c r="I47" t="s">
        <v>199</v>
      </c>
      <c r="J47" t="s">
        <v>199</v>
      </c>
      <c r="K47" t="s">
        <v>199</v>
      </c>
      <c r="L47" t="s">
        <v>199</v>
      </c>
      <c r="M47" t="s">
        <v>199</v>
      </c>
      <c r="N47" t="s">
        <v>199</v>
      </c>
      <c r="O47" t="s">
        <v>199</v>
      </c>
      <c r="P47" t="s">
        <v>199</v>
      </c>
      <c r="Q47" s="80" t="s">
        <v>199</v>
      </c>
      <c r="R47" s="79"/>
      <c r="T47" t="s">
        <v>199</v>
      </c>
      <c r="U47" t="s">
        <v>199</v>
      </c>
      <c r="V47" t="s">
        <v>199</v>
      </c>
    </row>
    <row r="48" spans="2:22" x14ac:dyDescent="0.25">
      <c r="B48" t="s">
        <v>199</v>
      </c>
      <c r="C48" s="79" t="s">
        <v>199</v>
      </c>
      <c r="E48" t="s">
        <v>199</v>
      </c>
      <c r="F48" t="s">
        <v>199</v>
      </c>
      <c r="G48" t="s">
        <v>199</v>
      </c>
      <c r="H48" t="s">
        <v>199</v>
      </c>
      <c r="I48" t="s">
        <v>199</v>
      </c>
      <c r="J48" t="s">
        <v>199</v>
      </c>
      <c r="K48" t="s">
        <v>199</v>
      </c>
      <c r="L48" t="s">
        <v>199</v>
      </c>
      <c r="M48" t="s">
        <v>199</v>
      </c>
      <c r="N48" t="s">
        <v>199</v>
      </c>
      <c r="O48" t="s">
        <v>199</v>
      </c>
      <c r="P48" t="s">
        <v>199</v>
      </c>
      <c r="Q48" s="80" t="s">
        <v>199</v>
      </c>
      <c r="R48" s="79"/>
      <c r="T48" t="s">
        <v>199</v>
      </c>
      <c r="U48" t="s">
        <v>199</v>
      </c>
      <c r="V48" t="s">
        <v>199</v>
      </c>
    </row>
    <row r="49" spans="2:22" x14ac:dyDescent="0.25">
      <c r="B49" t="s">
        <v>199</v>
      </c>
      <c r="C49" s="79" t="s">
        <v>199</v>
      </c>
      <c r="E49" t="s">
        <v>199</v>
      </c>
      <c r="F49" t="s">
        <v>199</v>
      </c>
      <c r="G49" t="s">
        <v>199</v>
      </c>
      <c r="H49" t="s">
        <v>199</v>
      </c>
      <c r="I49" t="s">
        <v>199</v>
      </c>
      <c r="J49" t="s">
        <v>199</v>
      </c>
      <c r="K49" t="s">
        <v>199</v>
      </c>
      <c r="L49" t="s">
        <v>199</v>
      </c>
      <c r="M49" t="s">
        <v>199</v>
      </c>
      <c r="N49" t="s">
        <v>199</v>
      </c>
      <c r="O49" t="s">
        <v>199</v>
      </c>
      <c r="P49" t="s">
        <v>199</v>
      </c>
      <c r="Q49" s="80" t="s">
        <v>199</v>
      </c>
      <c r="R49" s="79"/>
      <c r="T49" t="s">
        <v>199</v>
      </c>
      <c r="U49" t="s">
        <v>199</v>
      </c>
      <c r="V49" t="s">
        <v>199</v>
      </c>
    </row>
    <row r="50" spans="2:22" x14ac:dyDescent="0.25">
      <c r="B50" t="s">
        <v>199</v>
      </c>
      <c r="C50" s="79" t="s">
        <v>199</v>
      </c>
      <c r="E50" t="s">
        <v>199</v>
      </c>
      <c r="F50" t="s">
        <v>199</v>
      </c>
      <c r="G50" t="s">
        <v>199</v>
      </c>
      <c r="H50" t="s">
        <v>199</v>
      </c>
      <c r="I50" t="s">
        <v>199</v>
      </c>
      <c r="J50" t="s">
        <v>199</v>
      </c>
      <c r="K50" t="s">
        <v>199</v>
      </c>
      <c r="L50" t="s">
        <v>199</v>
      </c>
      <c r="M50" t="s">
        <v>199</v>
      </c>
      <c r="N50" t="s">
        <v>199</v>
      </c>
      <c r="O50" t="s">
        <v>199</v>
      </c>
      <c r="P50" t="s">
        <v>199</v>
      </c>
      <c r="Q50" s="80" t="s">
        <v>199</v>
      </c>
      <c r="R50" s="79"/>
      <c r="T50" t="s">
        <v>199</v>
      </c>
      <c r="U50" t="s">
        <v>199</v>
      </c>
      <c r="V50" t="s">
        <v>199</v>
      </c>
    </row>
    <row r="51" spans="2:22" x14ac:dyDescent="0.25">
      <c r="B51" t="s">
        <v>199</v>
      </c>
      <c r="C51" s="79" t="s">
        <v>199</v>
      </c>
      <c r="E51" t="s">
        <v>199</v>
      </c>
      <c r="F51" t="s">
        <v>199</v>
      </c>
      <c r="G51" t="s">
        <v>199</v>
      </c>
      <c r="H51" t="s">
        <v>199</v>
      </c>
      <c r="I51" t="s">
        <v>199</v>
      </c>
      <c r="J51" t="s">
        <v>199</v>
      </c>
      <c r="K51" t="s">
        <v>199</v>
      </c>
      <c r="L51" t="s">
        <v>199</v>
      </c>
      <c r="M51" t="s">
        <v>199</v>
      </c>
      <c r="N51" t="s">
        <v>199</v>
      </c>
      <c r="O51" t="s">
        <v>199</v>
      </c>
      <c r="P51" t="s">
        <v>199</v>
      </c>
      <c r="Q51" s="80" t="s">
        <v>199</v>
      </c>
      <c r="R51" s="79"/>
      <c r="T51" t="s">
        <v>199</v>
      </c>
      <c r="U51" t="s">
        <v>199</v>
      </c>
      <c r="V51" t="s">
        <v>199</v>
      </c>
    </row>
    <row r="52" spans="2:22" x14ac:dyDescent="0.25">
      <c r="B52" t="s">
        <v>199</v>
      </c>
      <c r="C52" s="79" t="s">
        <v>199</v>
      </c>
      <c r="E52" t="s">
        <v>199</v>
      </c>
      <c r="F52" t="s">
        <v>199</v>
      </c>
      <c r="G52" t="s">
        <v>199</v>
      </c>
      <c r="H52" t="s">
        <v>199</v>
      </c>
      <c r="I52" t="s">
        <v>199</v>
      </c>
      <c r="J52" t="s">
        <v>199</v>
      </c>
      <c r="K52" t="s">
        <v>199</v>
      </c>
      <c r="L52" t="s">
        <v>199</v>
      </c>
      <c r="M52" t="s">
        <v>199</v>
      </c>
      <c r="N52" t="s">
        <v>199</v>
      </c>
      <c r="O52" t="s">
        <v>199</v>
      </c>
      <c r="P52" t="s">
        <v>199</v>
      </c>
      <c r="Q52" s="80" t="s">
        <v>199</v>
      </c>
      <c r="R52" s="79"/>
      <c r="T52" t="s">
        <v>199</v>
      </c>
      <c r="U52" t="s">
        <v>199</v>
      </c>
      <c r="V52" t="s">
        <v>199</v>
      </c>
    </row>
    <row r="53" spans="2:22" x14ac:dyDescent="0.25">
      <c r="B53" t="s">
        <v>199</v>
      </c>
      <c r="C53" s="79" t="s">
        <v>199</v>
      </c>
      <c r="E53" t="s">
        <v>199</v>
      </c>
      <c r="F53" t="s">
        <v>199</v>
      </c>
      <c r="G53" t="s">
        <v>199</v>
      </c>
      <c r="H53" t="s">
        <v>199</v>
      </c>
      <c r="I53" t="s">
        <v>199</v>
      </c>
      <c r="J53" t="s">
        <v>199</v>
      </c>
      <c r="K53" t="s">
        <v>199</v>
      </c>
      <c r="L53" t="s">
        <v>199</v>
      </c>
      <c r="M53" t="s">
        <v>199</v>
      </c>
      <c r="N53" t="s">
        <v>199</v>
      </c>
      <c r="O53" t="s">
        <v>199</v>
      </c>
      <c r="P53" t="s">
        <v>199</v>
      </c>
      <c r="Q53" s="80" t="s">
        <v>199</v>
      </c>
      <c r="R53" s="79"/>
      <c r="T53" t="s">
        <v>199</v>
      </c>
      <c r="U53" t="s">
        <v>199</v>
      </c>
      <c r="V53" t="s">
        <v>199</v>
      </c>
    </row>
    <row r="54" spans="2:22" x14ac:dyDescent="0.25">
      <c r="B54" t="s">
        <v>199</v>
      </c>
      <c r="C54" s="79" t="s">
        <v>199</v>
      </c>
      <c r="E54" t="s">
        <v>199</v>
      </c>
      <c r="F54" t="s">
        <v>199</v>
      </c>
      <c r="G54" t="s">
        <v>199</v>
      </c>
      <c r="H54" t="s">
        <v>199</v>
      </c>
      <c r="I54" t="s">
        <v>199</v>
      </c>
      <c r="J54" t="s">
        <v>199</v>
      </c>
      <c r="K54" t="s">
        <v>199</v>
      </c>
      <c r="L54" t="s">
        <v>199</v>
      </c>
      <c r="M54" t="s">
        <v>199</v>
      </c>
      <c r="N54" t="s">
        <v>199</v>
      </c>
      <c r="O54" t="s">
        <v>199</v>
      </c>
      <c r="P54" t="s">
        <v>199</v>
      </c>
      <c r="Q54" s="80" t="s">
        <v>199</v>
      </c>
      <c r="R54" s="79"/>
      <c r="T54" t="s">
        <v>199</v>
      </c>
      <c r="U54" t="s">
        <v>199</v>
      </c>
      <c r="V54" t="s">
        <v>199</v>
      </c>
    </row>
    <row r="55" spans="2:22" x14ac:dyDescent="0.25">
      <c r="B55" t="s">
        <v>199</v>
      </c>
      <c r="C55" s="79" t="s">
        <v>199</v>
      </c>
      <c r="E55" t="s">
        <v>199</v>
      </c>
      <c r="F55" t="s">
        <v>199</v>
      </c>
      <c r="G55" t="s">
        <v>199</v>
      </c>
      <c r="H55" t="s">
        <v>199</v>
      </c>
      <c r="I55" t="s">
        <v>199</v>
      </c>
      <c r="J55" t="s">
        <v>199</v>
      </c>
      <c r="K55" t="s">
        <v>199</v>
      </c>
      <c r="L55" t="s">
        <v>199</v>
      </c>
      <c r="M55" t="s">
        <v>199</v>
      </c>
      <c r="N55" t="s">
        <v>199</v>
      </c>
      <c r="O55" t="s">
        <v>199</v>
      </c>
      <c r="P55" t="s">
        <v>199</v>
      </c>
      <c r="Q55" s="80" t="s">
        <v>199</v>
      </c>
      <c r="R55" s="79"/>
      <c r="T55" t="s">
        <v>199</v>
      </c>
      <c r="U55" t="s">
        <v>199</v>
      </c>
      <c r="V55" t="s">
        <v>199</v>
      </c>
    </row>
    <row r="56" spans="2:22" x14ac:dyDescent="0.25">
      <c r="B56" t="s">
        <v>199</v>
      </c>
      <c r="C56" s="79" t="s">
        <v>199</v>
      </c>
      <c r="E56" t="s">
        <v>199</v>
      </c>
      <c r="F56" t="s">
        <v>199</v>
      </c>
      <c r="G56" t="s">
        <v>199</v>
      </c>
      <c r="H56" t="s">
        <v>199</v>
      </c>
      <c r="I56" t="s">
        <v>199</v>
      </c>
      <c r="J56" t="s">
        <v>199</v>
      </c>
      <c r="K56" t="s">
        <v>199</v>
      </c>
      <c r="L56" t="s">
        <v>199</v>
      </c>
      <c r="M56" t="s">
        <v>199</v>
      </c>
      <c r="N56" t="s">
        <v>199</v>
      </c>
      <c r="O56" t="s">
        <v>199</v>
      </c>
      <c r="P56" t="s">
        <v>199</v>
      </c>
      <c r="Q56" s="80" t="s">
        <v>199</v>
      </c>
      <c r="R56" s="79"/>
      <c r="T56" t="s">
        <v>199</v>
      </c>
      <c r="U56" t="s">
        <v>199</v>
      </c>
      <c r="V56" t="s">
        <v>199</v>
      </c>
    </row>
    <row r="57" spans="2:22" x14ac:dyDescent="0.25">
      <c r="B57" t="s">
        <v>199</v>
      </c>
      <c r="C57" s="79" t="s">
        <v>199</v>
      </c>
      <c r="E57" t="s">
        <v>199</v>
      </c>
      <c r="F57" t="s">
        <v>199</v>
      </c>
      <c r="G57" t="s">
        <v>199</v>
      </c>
      <c r="H57" t="s">
        <v>199</v>
      </c>
      <c r="I57" t="s">
        <v>199</v>
      </c>
      <c r="J57" t="s">
        <v>199</v>
      </c>
      <c r="K57" t="s">
        <v>199</v>
      </c>
      <c r="L57" t="s">
        <v>199</v>
      </c>
      <c r="M57" t="s">
        <v>199</v>
      </c>
      <c r="N57" t="s">
        <v>199</v>
      </c>
      <c r="O57" t="s">
        <v>199</v>
      </c>
      <c r="P57" t="s">
        <v>199</v>
      </c>
      <c r="Q57" s="80" t="s">
        <v>199</v>
      </c>
      <c r="R57" s="79"/>
      <c r="T57" t="s">
        <v>199</v>
      </c>
      <c r="U57" t="s">
        <v>199</v>
      </c>
      <c r="V57" t="s">
        <v>199</v>
      </c>
    </row>
    <row r="58" spans="2:22" x14ac:dyDescent="0.25">
      <c r="B58" t="s">
        <v>199</v>
      </c>
      <c r="C58" s="79" t="s">
        <v>199</v>
      </c>
      <c r="E58" t="s">
        <v>199</v>
      </c>
      <c r="F58" t="s">
        <v>199</v>
      </c>
      <c r="G58" t="s">
        <v>199</v>
      </c>
      <c r="H58" t="s">
        <v>199</v>
      </c>
      <c r="I58" t="s">
        <v>199</v>
      </c>
      <c r="J58" t="s">
        <v>199</v>
      </c>
      <c r="K58" t="s">
        <v>199</v>
      </c>
      <c r="L58" t="s">
        <v>199</v>
      </c>
      <c r="M58" t="s">
        <v>199</v>
      </c>
      <c r="N58" t="s">
        <v>199</v>
      </c>
      <c r="O58" t="s">
        <v>199</v>
      </c>
      <c r="P58" t="s">
        <v>199</v>
      </c>
      <c r="Q58" s="80" t="s">
        <v>199</v>
      </c>
      <c r="R58" s="79"/>
      <c r="T58" t="s">
        <v>199</v>
      </c>
      <c r="U58" t="s">
        <v>199</v>
      </c>
      <c r="V58" t="s">
        <v>199</v>
      </c>
    </row>
    <row r="59" spans="2:22" x14ac:dyDescent="0.25">
      <c r="B59" t="s">
        <v>199</v>
      </c>
      <c r="C59" s="79" t="s">
        <v>199</v>
      </c>
      <c r="E59" t="s">
        <v>199</v>
      </c>
      <c r="F59" t="s">
        <v>199</v>
      </c>
      <c r="G59" t="s">
        <v>199</v>
      </c>
      <c r="H59" t="s">
        <v>199</v>
      </c>
      <c r="I59" t="s">
        <v>199</v>
      </c>
      <c r="J59" t="s">
        <v>199</v>
      </c>
      <c r="K59" t="s">
        <v>199</v>
      </c>
      <c r="L59" t="s">
        <v>199</v>
      </c>
      <c r="M59" t="s">
        <v>199</v>
      </c>
      <c r="N59" t="s">
        <v>199</v>
      </c>
      <c r="O59" t="s">
        <v>199</v>
      </c>
      <c r="P59" t="s">
        <v>199</v>
      </c>
      <c r="Q59" s="80" t="s">
        <v>199</v>
      </c>
      <c r="R59" s="79"/>
      <c r="T59" t="s">
        <v>199</v>
      </c>
      <c r="U59" t="s">
        <v>199</v>
      </c>
      <c r="V59" t="s">
        <v>199</v>
      </c>
    </row>
    <row r="60" spans="2:22" x14ac:dyDescent="0.25">
      <c r="B60" t="s">
        <v>199</v>
      </c>
      <c r="C60" s="79" t="s">
        <v>199</v>
      </c>
      <c r="E60" t="s">
        <v>199</v>
      </c>
      <c r="F60" t="s">
        <v>199</v>
      </c>
      <c r="G60" t="s">
        <v>199</v>
      </c>
      <c r="H60" t="s">
        <v>199</v>
      </c>
      <c r="I60" t="s">
        <v>199</v>
      </c>
      <c r="J60" t="s">
        <v>199</v>
      </c>
      <c r="K60" t="s">
        <v>199</v>
      </c>
      <c r="L60" t="s">
        <v>199</v>
      </c>
      <c r="M60" t="s">
        <v>199</v>
      </c>
      <c r="N60" t="s">
        <v>199</v>
      </c>
      <c r="O60" t="s">
        <v>199</v>
      </c>
      <c r="P60" t="s">
        <v>199</v>
      </c>
      <c r="Q60" s="80" t="s">
        <v>199</v>
      </c>
      <c r="R60" s="79"/>
      <c r="T60" t="s">
        <v>199</v>
      </c>
      <c r="U60" t="s">
        <v>199</v>
      </c>
      <c r="V60" t="s">
        <v>199</v>
      </c>
    </row>
    <row r="61" spans="2:22" x14ac:dyDescent="0.25">
      <c r="B61" t="s">
        <v>199</v>
      </c>
      <c r="C61" s="79" t="s">
        <v>199</v>
      </c>
      <c r="E61" t="s">
        <v>199</v>
      </c>
      <c r="F61" t="s">
        <v>199</v>
      </c>
      <c r="G61" t="s">
        <v>199</v>
      </c>
      <c r="H61" t="s">
        <v>199</v>
      </c>
      <c r="I61" t="s">
        <v>199</v>
      </c>
      <c r="J61" t="s">
        <v>199</v>
      </c>
      <c r="K61" t="s">
        <v>199</v>
      </c>
      <c r="L61" t="s">
        <v>199</v>
      </c>
      <c r="M61" t="s">
        <v>199</v>
      </c>
      <c r="N61" t="s">
        <v>199</v>
      </c>
      <c r="O61" t="s">
        <v>199</v>
      </c>
      <c r="P61" t="s">
        <v>199</v>
      </c>
      <c r="Q61" s="80" t="s">
        <v>199</v>
      </c>
      <c r="R61" s="79"/>
      <c r="T61" t="s">
        <v>199</v>
      </c>
      <c r="U61" t="s">
        <v>199</v>
      </c>
      <c r="V61" t="s">
        <v>199</v>
      </c>
    </row>
    <row r="62" spans="2:22" x14ac:dyDescent="0.25">
      <c r="B62" t="s">
        <v>199</v>
      </c>
      <c r="C62" s="79" t="s">
        <v>199</v>
      </c>
      <c r="E62" t="s">
        <v>199</v>
      </c>
      <c r="F62" t="s">
        <v>199</v>
      </c>
      <c r="G62" t="s">
        <v>199</v>
      </c>
      <c r="H62" t="s">
        <v>199</v>
      </c>
      <c r="I62" t="s">
        <v>199</v>
      </c>
      <c r="J62" t="s">
        <v>199</v>
      </c>
      <c r="K62" t="s">
        <v>199</v>
      </c>
      <c r="L62" t="s">
        <v>199</v>
      </c>
      <c r="M62" t="s">
        <v>199</v>
      </c>
      <c r="N62" t="s">
        <v>199</v>
      </c>
      <c r="O62" t="s">
        <v>199</v>
      </c>
      <c r="P62" t="s">
        <v>199</v>
      </c>
      <c r="Q62" s="80" t="s">
        <v>199</v>
      </c>
      <c r="R62" s="79"/>
      <c r="T62" t="s">
        <v>199</v>
      </c>
      <c r="U62" t="s">
        <v>199</v>
      </c>
      <c r="V62" t="s">
        <v>199</v>
      </c>
    </row>
    <row r="63" spans="2:22" x14ac:dyDescent="0.25">
      <c r="B63" t="s">
        <v>199</v>
      </c>
      <c r="C63" s="79" t="s">
        <v>199</v>
      </c>
      <c r="E63" t="s">
        <v>199</v>
      </c>
      <c r="F63" t="s">
        <v>199</v>
      </c>
      <c r="G63" t="s">
        <v>199</v>
      </c>
      <c r="H63" t="s">
        <v>199</v>
      </c>
      <c r="I63" t="s">
        <v>199</v>
      </c>
      <c r="J63" t="s">
        <v>199</v>
      </c>
      <c r="K63" t="s">
        <v>199</v>
      </c>
      <c r="L63" t="s">
        <v>199</v>
      </c>
      <c r="M63" t="s">
        <v>199</v>
      </c>
      <c r="N63" t="s">
        <v>199</v>
      </c>
      <c r="O63" t="s">
        <v>199</v>
      </c>
      <c r="P63" t="s">
        <v>199</v>
      </c>
      <c r="Q63" s="80" t="s">
        <v>199</v>
      </c>
      <c r="R63" s="79"/>
      <c r="T63" t="s">
        <v>199</v>
      </c>
      <c r="U63" t="s">
        <v>199</v>
      </c>
      <c r="V63" t="s">
        <v>199</v>
      </c>
    </row>
    <row r="64" spans="2:22" x14ac:dyDescent="0.25">
      <c r="B64" t="s">
        <v>199</v>
      </c>
      <c r="C64" s="79" t="s">
        <v>199</v>
      </c>
      <c r="E64" t="s">
        <v>199</v>
      </c>
      <c r="F64" t="s">
        <v>199</v>
      </c>
      <c r="G64" t="s">
        <v>199</v>
      </c>
      <c r="H64" t="s">
        <v>199</v>
      </c>
      <c r="I64" t="s">
        <v>199</v>
      </c>
      <c r="J64" t="s">
        <v>199</v>
      </c>
      <c r="K64" t="s">
        <v>199</v>
      </c>
      <c r="L64" t="s">
        <v>199</v>
      </c>
      <c r="M64" t="s">
        <v>199</v>
      </c>
      <c r="N64" t="s">
        <v>199</v>
      </c>
      <c r="O64" t="s">
        <v>199</v>
      </c>
      <c r="P64" t="s">
        <v>199</v>
      </c>
      <c r="Q64" s="80" t="s">
        <v>199</v>
      </c>
      <c r="R64" s="79"/>
      <c r="T64" t="s">
        <v>199</v>
      </c>
      <c r="U64" t="s">
        <v>199</v>
      </c>
      <c r="V64" t="s">
        <v>199</v>
      </c>
    </row>
    <row r="65" spans="2:22" x14ac:dyDescent="0.25">
      <c r="B65" t="s">
        <v>199</v>
      </c>
      <c r="C65" s="79" t="s">
        <v>199</v>
      </c>
      <c r="E65" t="s">
        <v>199</v>
      </c>
      <c r="F65" t="s">
        <v>199</v>
      </c>
      <c r="G65" t="s">
        <v>199</v>
      </c>
      <c r="H65" t="s">
        <v>199</v>
      </c>
      <c r="I65" t="s">
        <v>199</v>
      </c>
      <c r="J65" t="s">
        <v>199</v>
      </c>
      <c r="K65" t="s">
        <v>199</v>
      </c>
      <c r="L65" t="s">
        <v>199</v>
      </c>
      <c r="M65" t="s">
        <v>199</v>
      </c>
      <c r="N65" t="s">
        <v>199</v>
      </c>
      <c r="O65" t="s">
        <v>199</v>
      </c>
      <c r="P65" t="s">
        <v>199</v>
      </c>
      <c r="Q65" s="80" t="s">
        <v>199</v>
      </c>
      <c r="R65" s="79"/>
      <c r="T65" t="s">
        <v>199</v>
      </c>
      <c r="U65" t="s">
        <v>199</v>
      </c>
      <c r="V65" t="s">
        <v>199</v>
      </c>
    </row>
    <row r="66" spans="2:22" x14ac:dyDescent="0.25">
      <c r="B66" t="s">
        <v>199</v>
      </c>
      <c r="C66" s="79" t="s">
        <v>199</v>
      </c>
      <c r="E66" t="s">
        <v>199</v>
      </c>
      <c r="F66" t="s">
        <v>199</v>
      </c>
      <c r="G66" t="s">
        <v>199</v>
      </c>
      <c r="H66" t="s">
        <v>199</v>
      </c>
      <c r="I66" t="s">
        <v>199</v>
      </c>
      <c r="J66" t="s">
        <v>199</v>
      </c>
      <c r="K66" t="s">
        <v>199</v>
      </c>
      <c r="L66" t="s">
        <v>199</v>
      </c>
      <c r="M66" t="s">
        <v>199</v>
      </c>
      <c r="N66" t="s">
        <v>199</v>
      </c>
      <c r="O66" t="s">
        <v>199</v>
      </c>
      <c r="P66" t="s">
        <v>199</v>
      </c>
      <c r="Q66" s="80" t="s">
        <v>199</v>
      </c>
      <c r="R66" s="79"/>
      <c r="T66" t="s">
        <v>199</v>
      </c>
      <c r="U66" t="s">
        <v>199</v>
      </c>
      <c r="V66" t="s">
        <v>199</v>
      </c>
    </row>
    <row r="67" spans="2:22" x14ac:dyDescent="0.25">
      <c r="B67" t="s">
        <v>199</v>
      </c>
      <c r="C67" s="79" t="s">
        <v>199</v>
      </c>
      <c r="E67" t="s">
        <v>199</v>
      </c>
      <c r="F67" t="s">
        <v>199</v>
      </c>
      <c r="G67" t="s">
        <v>199</v>
      </c>
      <c r="H67" t="s">
        <v>199</v>
      </c>
      <c r="I67" t="s">
        <v>199</v>
      </c>
      <c r="J67" t="s">
        <v>199</v>
      </c>
      <c r="K67" t="s">
        <v>199</v>
      </c>
      <c r="L67" t="s">
        <v>199</v>
      </c>
      <c r="M67" t="s">
        <v>199</v>
      </c>
      <c r="N67" t="s">
        <v>199</v>
      </c>
      <c r="O67" t="s">
        <v>199</v>
      </c>
      <c r="P67" t="s">
        <v>199</v>
      </c>
      <c r="Q67" s="80" t="s">
        <v>199</v>
      </c>
      <c r="R67" s="79"/>
      <c r="T67" t="s">
        <v>199</v>
      </c>
      <c r="U67" t="s">
        <v>199</v>
      </c>
      <c r="V67" t="s">
        <v>199</v>
      </c>
    </row>
    <row r="68" spans="2:22" x14ac:dyDescent="0.25">
      <c r="B68" t="s">
        <v>199</v>
      </c>
      <c r="C68" s="79" t="s">
        <v>199</v>
      </c>
      <c r="E68" t="s">
        <v>199</v>
      </c>
      <c r="F68" t="s">
        <v>199</v>
      </c>
      <c r="G68" t="s">
        <v>199</v>
      </c>
      <c r="H68" t="s">
        <v>199</v>
      </c>
      <c r="I68" t="s">
        <v>199</v>
      </c>
      <c r="J68" t="s">
        <v>199</v>
      </c>
      <c r="K68" t="s">
        <v>199</v>
      </c>
      <c r="L68" t="s">
        <v>199</v>
      </c>
      <c r="M68" t="s">
        <v>199</v>
      </c>
      <c r="N68" t="s">
        <v>199</v>
      </c>
      <c r="O68" t="s">
        <v>199</v>
      </c>
      <c r="P68" t="s">
        <v>199</v>
      </c>
      <c r="Q68" s="80" t="s">
        <v>199</v>
      </c>
      <c r="R68" s="79"/>
      <c r="T68" t="s">
        <v>199</v>
      </c>
      <c r="U68" t="s">
        <v>199</v>
      </c>
      <c r="V68" t="s">
        <v>199</v>
      </c>
    </row>
    <row r="69" spans="2:22" x14ac:dyDescent="0.25">
      <c r="B69" t="s">
        <v>199</v>
      </c>
      <c r="C69" s="79" t="s">
        <v>199</v>
      </c>
      <c r="E69" t="s">
        <v>199</v>
      </c>
      <c r="F69" t="s">
        <v>199</v>
      </c>
      <c r="G69" t="s">
        <v>199</v>
      </c>
      <c r="H69" t="s">
        <v>199</v>
      </c>
      <c r="I69" t="s">
        <v>199</v>
      </c>
      <c r="J69" t="s">
        <v>199</v>
      </c>
      <c r="K69" t="s">
        <v>199</v>
      </c>
      <c r="L69" t="s">
        <v>199</v>
      </c>
      <c r="M69" t="s">
        <v>199</v>
      </c>
      <c r="N69" t="s">
        <v>199</v>
      </c>
      <c r="O69" t="s">
        <v>199</v>
      </c>
      <c r="P69" t="s">
        <v>199</v>
      </c>
      <c r="Q69" s="80" t="s">
        <v>199</v>
      </c>
      <c r="R69" s="79"/>
      <c r="T69" t="s">
        <v>199</v>
      </c>
      <c r="U69" t="s">
        <v>199</v>
      </c>
      <c r="V69" t="s">
        <v>199</v>
      </c>
    </row>
    <row r="70" spans="2:22" x14ac:dyDescent="0.25">
      <c r="B70" t="s">
        <v>199</v>
      </c>
      <c r="C70" s="79" t="s">
        <v>199</v>
      </c>
      <c r="E70" t="s">
        <v>199</v>
      </c>
      <c r="F70" t="s">
        <v>199</v>
      </c>
      <c r="G70" t="s">
        <v>199</v>
      </c>
      <c r="H70" t="s">
        <v>199</v>
      </c>
      <c r="I70" t="s">
        <v>199</v>
      </c>
      <c r="J70" t="s">
        <v>199</v>
      </c>
      <c r="K70" t="s">
        <v>199</v>
      </c>
      <c r="L70" t="s">
        <v>199</v>
      </c>
      <c r="M70" t="s">
        <v>199</v>
      </c>
      <c r="N70" t="s">
        <v>199</v>
      </c>
      <c r="O70" t="s">
        <v>199</v>
      </c>
      <c r="P70" t="s">
        <v>199</v>
      </c>
      <c r="Q70" s="80" t="s">
        <v>199</v>
      </c>
      <c r="R70" s="79"/>
      <c r="T70" t="s">
        <v>199</v>
      </c>
      <c r="U70" t="s">
        <v>199</v>
      </c>
      <c r="V70" t="s">
        <v>199</v>
      </c>
    </row>
    <row r="71" spans="2:22" x14ac:dyDescent="0.25">
      <c r="B71" t="s">
        <v>199</v>
      </c>
      <c r="C71" s="79" t="s">
        <v>199</v>
      </c>
      <c r="E71" t="s">
        <v>199</v>
      </c>
      <c r="F71" t="s">
        <v>199</v>
      </c>
      <c r="G71" t="s">
        <v>199</v>
      </c>
      <c r="H71" t="s">
        <v>199</v>
      </c>
      <c r="I71" t="s">
        <v>199</v>
      </c>
      <c r="J71" t="s">
        <v>199</v>
      </c>
      <c r="K71" t="s">
        <v>199</v>
      </c>
      <c r="L71" t="s">
        <v>199</v>
      </c>
      <c r="M71" t="s">
        <v>199</v>
      </c>
      <c r="N71" t="s">
        <v>199</v>
      </c>
      <c r="O71" t="s">
        <v>199</v>
      </c>
      <c r="P71" t="s">
        <v>199</v>
      </c>
      <c r="Q71" s="80" t="s">
        <v>199</v>
      </c>
      <c r="R71" s="79"/>
      <c r="T71" t="s">
        <v>199</v>
      </c>
      <c r="U71" t="s">
        <v>199</v>
      </c>
      <c r="V71" t="s">
        <v>199</v>
      </c>
    </row>
    <row r="72" spans="2:22" x14ac:dyDescent="0.25">
      <c r="B72" t="s">
        <v>199</v>
      </c>
      <c r="C72" s="79" t="s">
        <v>199</v>
      </c>
      <c r="E72" t="s">
        <v>199</v>
      </c>
      <c r="F72" t="s">
        <v>199</v>
      </c>
      <c r="G72" t="s">
        <v>199</v>
      </c>
      <c r="H72" t="s">
        <v>199</v>
      </c>
      <c r="I72" t="s">
        <v>199</v>
      </c>
      <c r="J72" t="s">
        <v>199</v>
      </c>
      <c r="K72" t="s">
        <v>199</v>
      </c>
      <c r="L72" t="s">
        <v>199</v>
      </c>
      <c r="M72" t="s">
        <v>199</v>
      </c>
      <c r="N72" t="s">
        <v>199</v>
      </c>
      <c r="O72" t="s">
        <v>199</v>
      </c>
      <c r="P72" t="s">
        <v>199</v>
      </c>
      <c r="Q72" s="80" t="s">
        <v>199</v>
      </c>
      <c r="R72" s="79"/>
      <c r="T72" t="s">
        <v>199</v>
      </c>
      <c r="U72" t="s">
        <v>199</v>
      </c>
      <c r="V72" t="s">
        <v>199</v>
      </c>
    </row>
    <row r="73" spans="2:22" x14ac:dyDescent="0.25">
      <c r="B73" t="s">
        <v>199</v>
      </c>
      <c r="C73" s="79" t="s">
        <v>199</v>
      </c>
      <c r="E73" t="s">
        <v>199</v>
      </c>
      <c r="F73" t="s">
        <v>199</v>
      </c>
      <c r="G73" t="s">
        <v>199</v>
      </c>
      <c r="H73" t="s">
        <v>199</v>
      </c>
      <c r="I73" t="s">
        <v>199</v>
      </c>
      <c r="J73" t="s">
        <v>199</v>
      </c>
      <c r="K73" t="s">
        <v>199</v>
      </c>
      <c r="L73" t="s">
        <v>199</v>
      </c>
      <c r="M73" t="s">
        <v>199</v>
      </c>
      <c r="N73" t="s">
        <v>199</v>
      </c>
      <c r="O73" t="s">
        <v>199</v>
      </c>
      <c r="P73" t="s">
        <v>199</v>
      </c>
      <c r="Q73" s="80" t="s">
        <v>199</v>
      </c>
      <c r="R73" s="79"/>
      <c r="T73" t="s">
        <v>199</v>
      </c>
      <c r="U73" t="s">
        <v>199</v>
      </c>
      <c r="V73" t="s">
        <v>199</v>
      </c>
    </row>
    <row r="74" spans="2:22" x14ac:dyDescent="0.25">
      <c r="B74" t="s">
        <v>199</v>
      </c>
      <c r="C74" s="79" t="s">
        <v>199</v>
      </c>
      <c r="E74" t="s">
        <v>199</v>
      </c>
      <c r="F74" t="s">
        <v>199</v>
      </c>
      <c r="G74" t="s">
        <v>199</v>
      </c>
      <c r="H74" t="s">
        <v>199</v>
      </c>
      <c r="I74" t="s">
        <v>199</v>
      </c>
      <c r="J74" t="s">
        <v>199</v>
      </c>
      <c r="K74" t="s">
        <v>199</v>
      </c>
      <c r="L74" t="s">
        <v>199</v>
      </c>
      <c r="M74" t="s">
        <v>199</v>
      </c>
      <c r="N74" t="s">
        <v>199</v>
      </c>
      <c r="O74" t="s">
        <v>199</v>
      </c>
      <c r="P74" t="s">
        <v>199</v>
      </c>
      <c r="Q74" s="80" t="s">
        <v>199</v>
      </c>
      <c r="R74" s="79"/>
      <c r="T74" t="s">
        <v>199</v>
      </c>
      <c r="U74" t="s">
        <v>199</v>
      </c>
      <c r="V74" t="s">
        <v>199</v>
      </c>
    </row>
    <row r="75" spans="2:22" x14ac:dyDescent="0.25">
      <c r="B75" t="s">
        <v>199</v>
      </c>
      <c r="C75" s="79" t="s">
        <v>199</v>
      </c>
      <c r="E75" t="s">
        <v>199</v>
      </c>
      <c r="F75" t="s">
        <v>199</v>
      </c>
      <c r="G75" t="s">
        <v>199</v>
      </c>
      <c r="H75" t="s">
        <v>199</v>
      </c>
      <c r="I75" t="s">
        <v>199</v>
      </c>
      <c r="J75" t="s">
        <v>199</v>
      </c>
      <c r="K75" t="s">
        <v>199</v>
      </c>
      <c r="L75" t="s">
        <v>199</v>
      </c>
      <c r="M75" t="s">
        <v>199</v>
      </c>
      <c r="N75" t="s">
        <v>199</v>
      </c>
      <c r="O75" t="s">
        <v>199</v>
      </c>
      <c r="P75" t="s">
        <v>199</v>
      </c>
      <c r="Q75" s="80" t="s">
        <v>199</v>
      </c>
      <c r="R75" s="79"/>
      <c r="T75" t="s">
        <v>199</v>
      </c>
      <c r="U75" t="s">
        <v>199</v>
      </c>
      <c r="V75" t="s">
        <v>199</v>
      </c>
    </row>
    <row r="76" spans="2:22" x14ac:dyDescent="0.25">
      <c r="B76" t="s">
        <v>199</v>
      </c>
      <c r="C76" s="79" t="s">
        <v>199</v>
      </c>
      <c r="E76" t="s">
        <v>199</v>
      </c>
      <c r="F76" t="s">
        <v>199</v>
      </c>
      <c r="G76" t="s">
        <v>199</v>
      </c>
      <c r="H76" t="s">
        <v>199</v>
      </c>
      <c r="I76" t="s">
        <v>199</v>
      </c>
      <c r="J76" t="s">
        <v>199</v>
      </c>
      <c r="K76" t="s">
        <v>199</v>
      </c>
      <c r="L76" t="s">
        <v>199</v>
      </c>
      <c r="M76" t="s">
        <v>199</v>
      </c>
      <c r="N76" t="s">
        <v>199</v>
      </c>
      <c r="O76" t="s">
        <v>199</v>
      </c>
      <c r="P76" t="s">
        <v>199</v>
      </c>
      <c r="Q76" s="80" t="s">
        <v>199</v>
      </c>
      <c r="R76" s="79"/>
      <c r="T76" t="s">
        <v>199</v>
      </c>
      <c r="U76" t="s">
        <v>199</v>
      </c>
      <c r="V76" t="s">
        <v>199</v>
      </c>
    </row>
    <row r="77" spans="2:22" x14ac:dyDescent="0.25">
      <c r="B77" t="s">
        <v>199</v>
      </c>
      <c r="C77" s="79" t="s">
        <v>199</v>
      </c>
      <c r="E77" t="s">
        <v>199</v>
      </c>
      <c r="F77" t="s">
        <v>199</v>
      </c>
      <c r="G77" t="s">
        <v>199</v>
      </c>
      <c r="H77" t="s">
        <v>199</v>
      </c>
      <c r="I77" t="s">
        <v>199</v>
      </c>
      <c r="J77" t="s">
        <v>199</v>
      </c>
      <c r="K77" t="s">
        <v>199</v>
      </c>
      <c r="L77" t="s">
        <v>199</v>
      </c>
      <c r="M77" t="s">
        <v>199</v>
      </c>
      <c r="N77" t="s">
        <v>199</v>
      </c>
      <c r="O77" t="s">
        <v>199</v>
      </c>
      <c r="P77" t="s">
        <v>199</v>
      </c>
      <c r="Q77" s="80" t="s">
        <v>199</v>
      </c>
      <c r="R77" s="79"/>
      <c r="T77" t="s">
        <v>199</v>
      </c>
      <c r="U77" t="s">
        <v>199</v>
      </c>
      <c r="V77" t="s">
        <v>199</v>
      </c>
    </row>
    <row r="78" spans="2:22" x14ac:dyDescent="0.25">
      <c r="B78" t="s">
        <v>199</v>
      </c>
      <c r="C78" s="79" t="s">
        <v>199</v>
      </c>
      <c r="E78" t="s">
        <v>199</v>
      </c>
      <c r="F78" t="s">
        <v>199</v>
      </c>
      <c r="G78" t="s">
        <v>199</v>
      </c>
      <c r="H78" t="s">
        <v>199</v>
      </c>
      <c r="I78" t="s">
        <v>199</v>
      </c>
      <c r="J78" t="s">
        <v>199</v>
      </c>
      <c r="K78" t="s">
        <v>199</v>
      </c>
      <c r="L78" t="s">
        <v>199</v>
      </c>
      <c r="M78" t="s">
        <v>199</v>
      </c>
      <c r="N78" t="s">
        <v>199</v>
      </c>
      <c r="O78" t="s">
        <v>199</v>
      </c>
      <c r="P78" t="s">
        <v>199</v>
      </c>
      <c r="Q78" s="80" t="s">
        <v>199</v>
      </c>
      <c r="R78" s="79"/>
      <c r="T78" t="s">
        <v>199</v>
      </c>
      <c r="U78" t="s">
        <v>199</v>
      </c>
      <c r="V78" t="s">
        <v>199</v>
      </c>
    </row>
    <row r="79" spans="2:22" x14ac:dyDescent="0.25">
      <c r="B79" t="s">
        <v>199</v>
      </c>
      <c r="C79" s="79" t="s">
        <v>199</v>
      </c>
      <c r="E79" t="s">
        <v>199</v>
      </c>
      <c r="F79" t="s">
        <v>199</v>
      </c>
      <c r="G79" t="s">
        <v>199</v>
      </c>
      <c r="H79" t="s">
        <v>199</v>
      </c>
      <c r="I79" t="s">
        <v>199</v>
      </c>
      <c r="J79" t="s">
        <v>199</v>
      </c>
      <c r="K79" t="s">
        <v>199</v>
      </c>
      <c r="L79" t="s">
        <v>199</v>
      </c>
      <c r="M79" t="s">
        <v>199</v>
      </c>
      <c r="N79" t="s">
        <v>199</v>
      </c>
      <c r="O79" t="s">
        <v>199</v>
      </c>
      <c r="P79" t="s">
        <v>199</v>
      </c>
      <c r="Q79" s="80" t="s">
        <v>199</v>
      </c>
      <c r="R79" s="79"/>
      <c r="T79" t="s">
        <v>199</v>
      </c>
      <c r="U79" t="s">
        <v>199</v>
      </c>
      <c r="V79" t="s">
        <v>199</v>
      </c>
    </row>
    <row r="80" spans="2:22" x14ac:dyDescent="0.25">
      <c r="B80" t="s">
        <v>199</v>
      </c>
      <c r="C80" s="79" t="s">
        <v>199</v>
      </c>
      <c r="E80" t="s">
        <v>199</v>
      </c>
      <c r="F80" t="s">
        <v>199</v>
      </c>
      <c r="G80" t="s">
        <v>199</v>
      </c>
      <c r="H80" t="s">
        <v>199</v>
      </c>
      <c r="I80" t="s">
        <v>199</v>
      </c>
      <c r="J80" t="s">
        <v>199</v>
      </c>
      <c r="K80" t="s">
        <v>199</v>
      </c>
      <c r="L80" t="s">
        <v>199</v>
      </c>
      <c r="M80" t="s">
        <v>199</v>
      </c>
      <c r="N80" t="s">
        <v>199</v>
      </c>
      <c r="O80" t="s">
        <v>199</v>
      </c>
      <c r="P80" t="s">
        <v>199</v>
      </c>
      <c r="Q80" s="80" t="s">
        <v>199</v>
      </c>
      <c r="R80" s="79"/>
      <c r="T80" t="s">
        <v>199</v>
      </c>
      <c r="U80" t="s">
        <v>199</v>
      </c>
      <c r="V80" t="s">
        <v>199</v>
      </c>
    </row>
    <row r="81" spans="2:22" x14ac:dyDescent="0.25">
      <c r="B81" t="s">
        <v>199</v>
      </c>
      <c r="C81" s="79" t="s">
        <v>199</v>
      </c>
      <c r="E81" t="s">
        <v>199</v>
      </c>
      <c r="F81" t="s">
        <v>199</v>
      </c>
      <c r="G81" t="s">
        <v>199</v>
      </c>
      <c r="H81" t="s">
        <v>199</v>
      </c>
      <c r="I81" t="s">
        <v>199</v>
      </c>
      <c r="J81" t="s">
        <v>199</v>
      </c>
      <c r="K81" t="s">
        <v>199</v>
      </c>
      <c r="L81" t="s">
        <v>199</v>
      </c>
      <c r="M81" t="s">
        <v>199</v>
      </c>
      <c r="N81" t="s">
        <v>199</v>
      </c>
      <c r="O81" t="s">
        <v>199</v>
      </c>
      <c r="P81" t="s">
        <v>199</v>
      </c>
      <c r="Q81" s="80" t="s">
        <v>199</v>
      </c>
      <c r="R81" s="79"/>
      <c r="T81" t="s">
        <v>199</v>
      </c>
      <c r="U81" t="s">
        <v>199</v>
      </c>
      <c r="V81" t="s">
        <v>199</v>
      </c>
    </row>
    <row r="82" spans="2:22" x14ac:dyDescent="0.25">
      <c r="B82" t="s">
        <v>199</v>
      </c>
      <c r="C82" s="79" t="s">
        <v>199</v>
      </c>
      <c r="E82" t="s">
        <v>199</v>
      </c>
      <c r="F82" t="s">
        <v>199</v>
      </c>
      <c r="G82" t="s">
        <v>199</v>
      </c>
      <c r="H82" t="s">
        <v>199</v>
      </c>
      <c r="I82" t="s">
        <v>199</v>
      </c>
      <c r="J82" t="s">
        <v>199</v>
      </c>
      <c r="K82" t="s">
        <v>199</v>
      </c>
      <c r="L82" t="s">
        <v>199</v>
      </c>
      <c r="M82" t="s">
        <v>199</v>
      </c>
      <c r="N82" t="s">
        <v>199</v>
      </c>
      <c r="O82" t="s">
        <v>199</v>
      </c>
      <c r="P82" t="s">
        <v>199</v>
      </c>
      <c r="Q82" s="80" t="s">
        <v>199</v>
      </c>
      <c r="R82" s="79"/>
      <c r="T82" t="s">
        <v>199</v>
      </c>
      <c r="U82" t="s">
        <v>199</v>
      </c>
      <c r="V82" t="s">
        <v>199</v>
      </c>
    </row>
    <row r="83" spans="2:22" x14ac:dyDescent="0.25">
      <c r="B83" t="s">
        <v>199</v>
      </c>
      <c r="C83" s="79" t="s">
        <v>199</v>
      </c>
      <c r="E83" t="s">
        <v>199</v>
      </c>
      <c r="F83" t="s">
        <v>199</v>
      </c>
      <c r="G83" t="s">
        <v>199</v>
      </c>
      <c r="H83" t="s">
        <v>199</v>
      </c>
      <c r="I83" t="s">
        <v>199</v>
      </c>
      <c r="J83" t="s">
        <v>199</v>
      </c>
      <c r="K83" t="s">
        <v>199</v>
      </c>
      <c r="L83" t="s">
        <v>199</v>
      </c>
      <c r="M83" t="s">
        <v>199</v>
      </c>
      <c r="N83" t="s">
        <v>199</v>
      </c>
      <c r="O83" t="s">
        <v>199</v>
      </c>
      <c r="P83" t="s">
        <v>199</v>
      </c>
      <c r="Q83" s="80" t="s">
        <v>199</v>
      </c>
      <c r="R83" s="79"/>
      <c r="T83" t="s">
        <v>199</v>
      </c>
      <c r="U83" t="s">
        <v>199</v>
      </c>
      <c r="V83" t="s">
        <v>199</v>
      </c>
    </row>
    <row r="84" spans="2:22" x14ac:dyDescent="0.25">
      <c r="B84" t="s">
        <v>199</v>
      </c>
      <c r="C84" s="79" t="s">
        <v>199</v>
      </c>
      <c r="E84" t="s">
        <v>199</v>
      </c>
      <c r="F84" t="s">
        <v>199</v>
      </c>
      <c r="G84" t="s">
        <v>199</v>
      </c>
      <c r="H84" t="s">
        <v>199</v>
      </c>
      <c r="I84" t="s">
        <v>199</v>
      </c>
      <c r="J84" t="s">
        <v>199</v>
      </c>
      <c r="K84" t="s">
        <v>199</v>
      </c>
      <c r="L84" t="s">
        <v>199</v>
      </c>
      <c r="M84" t="s">
        <v>199</v>
      </c>
      <c r="N84" t="s">
        <v>199</v>
      </c>
      <c r="O84" t="s">
        <v>199</v>
      </c>
      <c r="P84" t="s">
        <v>199</v>
      </c>
      <c r="Q84" s="80" t="s">
        <v>199</v>
      </c>
      <c r="R84" s="79"/>
      <c r="T84" t="s">
        <v>199</v>
      </c>
      <c r="U84" t="s">
        <v>199</v>
      </c>
      <c r="V84" t="s">
        <v>199</v>
      </c>
    </row>
    <row r="85" spans="2:22" x14ac:dyDescent="0.25">
      <c r="B85" t="s">
        <v>199</v>
      </c>
      <c r="C85" s="79" t="s">
        <v>199</v>
      </c>
      <c r="E85" t="s">
        <v>199</v>
      </c>
      <c r="F85" t="s">
        <v>199</v>
      </c>
      <c r="G85" t="s">
        <v>199</v>
      </c>
      <c r="H85" t="s">
        <v>199</v>
      </c>
      <c r="I85" t="s">
        <v>199</v>
      </c>
      <c r="J85" t="s">
        <v>199</v>
      </c>
      <c r="K85" t="s">
        <v>199</v>
      </c>
      <c r="L85" t="s">
        <v>199</v>
      </c>
      <c r="M85" t="s">
        <v>199</v>
      </c>
      <c r="N85" t="s">
        <v>199</v>
      </c>
      <c r="O85" t="s">
        <v>199</v>
      </c>
      <c r="P85" t="s">
        <v>199</v>
      </c>
      <c r="Q85" s="80" t="s">
        <v>199</v>
      </c>
      <c r="R85" s="79"/>
      <c r="T85" t="s">
        <v>199</v>
      </c>
      <c r="U85" t="s">
        <v>199</v>
      </c>
      <c r="V85" t="s">
        <v>199</v>
      </c>
    </row>
    <row r="86" spans="2:22" x14ac:dyDescent="0.25">
      <c r="B86" t="s">
        <v>199</v>
      </c>
      <c r="C86" s="79" t="s">
        <v>199</v>
      </c>
      <c r="E86" t="s">
        <v>199</v>
      </c>
      <c r="F86" t="s">
        <v>199</v>
      </c>
      <c r="G86" t="s">
        <v>199</v>
      </c>
      <c r="H86" t="s">
        <v>199</v>
      </c>
      <c r="I86" t="s">
        <v>199</v>
      </c>
      <c r="J86" t="s">
        <v>199</v>
      </c>
      <c r="K86" t="s">
        <v>199</v>
      </c>
      <c r="L86" t="s">
        <v>199</v>
      </c>
      <c r="M86" t="s">
        <v>199</v>
      </c>
      <c r="N86" t="s">
        <v>199</v>
      </c>
      <c r="O86" t="s">
        <v>199</v>
      </c>
      <c r="P86" t="s">
        <v>199</v>
      </c>
      <c r="Q86" s="80" t="s">
        <v>199</v>
      </c>
      <c r="R86" s="79"/>
      <c r="T86" t="s">
        <v>199</v>
      </c>
      <c r="U86" t="s">
        <v>199</v>
      </c>
      <c r="V86" t="s">
        <v>199</v>
      </c>
    </row>
    <row r="87" spans="2:22" x14ac:dyDescent="0.25">
      <c r="B87" t="s">
        <v>199</v>
      </c>
      <c r="C87" s="79" t="s">
        <v>199</v>
      </c>
      <c r="E87" t="s">
        <v>199</v>
      </c>
      <c r="F87" t="s">
        <v>199</v>
      </c>
      <c r="G87" t="s">
        <v>199</v>
      </c>
      <c r="H87" t="s">
        <v>199</v>
      </c>
      <c r="I87" t="s">
        <v>199</v>
      </c>
      <c r="J87" t="s">
        <v>199</v>
      </c>
      <c r="K87" t="s">
        <v>199</v>
      </c>
      <c r="L87" t="s">
        <v>199</v>
      </c>
      <c r="M87" t="s">
        <v>199</v>
      </c>
      <c r="N87" t="s">
        <v>199</v>
      </c>
      <c r="O87" t="s">
        <v>199</v>
      </c>
      <c r="P87" t="s">
        <v>199</v>
      </c>
      <c r="Q87" s="80" t="s">
        <v>199</v>
      </c>
      <c r="R87" s="79"/>
      <c r="T87" t="s">
        <v>199</v>
      </c>
      <c r="U87" t="s">
        <v>199</v>
      </c>
      <c r="V87" t="s">
        <v>199</v>
      </c>
    </row>
    <row r="88" spans="2:22" x14ac:dyDescent="0.25">
      <c r="B88" t="s">
        <v>199</v>
      </c>
      <c r="C88" s="79" t="s">
        <v>199</v>
      </c>
      <c r="E88" t="s">
        <v>199</v>
      </c>
      <c r="F88" t="s">
        <v>199</v>
      </c>
      <c r="G88" t="s">
        <v>199</v>
      </c>
      <c r="H88" t="s">
        <v>199</v>
      </c>
      <c r="I88" t="s">
        <v>199</v>
      </c>
      <c r="J88" t="s">
        <v>199</v>
      </c>
      <c r="K88" t="s">
        <v>199</v>
      </c>
      <c r="L88" t="s">
        <v>199</v>
      </c>
      <c r="M88" t="s">
        <v>199</v>
      </c>
      <c r="N88" t="s">
        <v>199</v>
      </c>
      <c r="O88" t="s">
        <v>199</v>
      </c>
      <c r="P88" t="s">
        <v>199</v>
      </c>
      <c r="Q88" s="80" t="s">
        <v>199</v>
      </c>
      <c r="R88" s="79"/>
      <c r="T88" t="s">
        <v>199</v>
      </c>
      <c r="U88" t="s">
        <v>199</v>
      </c>
      <c r="V88" t="s">
        <v>199</v>
      </c>
    </row>
    <row r="89" spans="2:22" x14ac:dyDescent="0.25">
      <c r="B89" t="s">
        <v>199</v>
      </c>
      <c r="C89" s="79" t="s">
        <v>199</v>
      </c>
      <c r="E89" t="s">
        <v>199</v>
      </c>
      <c r="F89" t="s">
        <v>199</v>
      </c>
      <c r="G89" t="s">
        <v>199</v>
      </c>
      <c r="H89" t="s">
        <v>199</v>
      </c>
      <c r="I89" t="s">
        <v>199</v>
      </c>
      <c r="J89" t="s">
        <v>199</v>
      </c>
      <c r="K89" t="s">
        <v>199</v>
      </c>
      <c r="L89" t="s">
        <v>199</v>
      </c>
      <c r="M89" t="s">
        <v>199</v>
      </c>
      <c r="N89" t="s">
        <v>199</v>
      </c>
      <c r="O89" t="s">
        <v>199</v>
      </c>
      <c r="P89" t="s">
        <v>199</v>
      </c>
      <c r="Q89" s="80" t="s">
        <v>199</v>
      </c>
      <c r="R89" s="79"/>
      <c r="T89" t="s">
        <v>199</v>
      </c>
      <c r="U89" t="s">
        <v>199</v>
      </c>
      <c r="V89" t="s">
        <v>199</v>
      </c>
    </row>
    <row r="90" spans="2:22" x14ac:dyDescent="0.25">
      <c r="B90" t="s">
        <v>199</v>
      </c>
      <c r="C90" s="79" t="s">
        <v>199</v>
      </c>
      <c r="E90" t="s">
        <v>199</v>
      </c>
      <c r="F90" t="s">
        <v>199</v>
      </c>
      <c r="G90" t="s">
        <v>199</v>
      </c>
      <c r="H90" t="s">
        <v>199</v>
      </c>
      <c r="I90" t="s">
        <v>199</v>
      </c>
      <c r="J90" t="s">
        <v>199</v>
      </c>
      <c r="K90" t="s">
        <v>199</v>
      </c>
      <c r="L90" t="s">
        <v>199</v>
      </c>
      <c r="M90" t="s">
        <v>199</v>
      </c>
      <c r="N90" t="s">
        <v>199</v>
      </c>
      <c r="O90" t="s">
        <v>199</v>
      </c>
      <c r="P90" t="s">
        <v>199</v>
      </c>
      <c r="Q90" s="80" t="s">
        <v>199</v>
      </c>
      <c r="R90" s="79"/>
      <c r="T90" t="s">
        <v>199</v>
      </c>
      <c r="U90" t="s">
        <v>199</v>
      </c>
      <c r="V90" t="s">
        <v>199</v>
      </c>
    </row>
    <row r="91" spans="2:22" x14ac:dyDescent="0.25">
      <c r="B91" t="s">
        <v>199</v>
      </c>
      <c r="C91" s="79" t="s">
        <v>199</v>
      </c>
      <c r="E91" t="s">
        <v>199</v>
      </c>
      <c r="F91" t="s">
        <v>199</v>
      </c>
      <c r="G91" t="s">
        <v>199</v>
      </c>
      <c r="H91" t="s">
        <v>199</v>
      </c>
      <c r="I91" t="s">
        <v>199</v>
      </c>
      <c r="J91" t="s">
        <v>199</v>
      </c>
      <c r="K91" t="s">
        <v>199</v>
      </c>
      <c r="L91" t="s">
        <v>199</v>
      </c>
      <c r="M91" t="s">
        <v>199</v>
      </c>
      <c r="N91" t="s">
        <v>199</v>
      </c>
      <c r="O91" t="s">
        <v>199</v>
      </c>
      <c r="P91" t="s">
        <v>199</v>
      </c>
      <c r="Q91" s="80" t="s">
        <v>199</v>
      </c>
      <c r="R91" s="79"/>
      <c r="T91" t="s">
        <v>199</v>
      </c>
      <c r="U91" t="s">
        <v>199</v>
      </c>
      <c r="V91" t="s">
        <v>199</v>
      </c>
    </row>
    <row r="92" spans="2:22" x14ac:dyDescent="0.25">
      <c r="B92" t="s">
        <v>199</v>
      </c>
      <c r="C92" s="79" t="s">
        <v>199</v>
      </c>
      <c r="E92" t="s">
        <v>199</v>
      </c>
      <c r="F92" t="s">
        <v>199</v>
      </c>
      <c r="G92" t="s">
        <v>199</v>
      </c>
      <c r="H92" t="s">
        <v>199</v>
      </c>
      <c r="I92" t="s">
        <v>199</v>
      </c>
      <c r="J92" t="s">
        <v>199</v>
      </c>
      <c r="K92" t="s">
        <v>199</v>
      </c>
      <c r="L92" t="s">
        <v>199</v>
      </c>
      <c r="M92" t="s">
        <v>199</v>
      </c>
      <c r="N92" t="s">
        <v>199</v>
      </c>
      <c r="O92" t="s">
        <v>199</v>
      </c>
      <c r="P92" t="s">
        <v>199</v>
      </c>
      <c r="Q92" s="80" t="s">
        <v>199</v>
      </c>
      <c r="R92" s="79"/>
      <c r="T92" t="s">
        <v>199</v>
      </c>
      <c r="U92" t="s">
        <v>199</v>
      </c>
      <c r="V92" t="s">
        <v>199</v>
      </c>
    </row>
    <row r="93" spans="2:22" x14ac:dyDescent="0.25">
      <c r="B93" t="s">
        <v>199</v>
      </c>
      <c r="C93" s="79" t="s">
        <v>199</v>
      </c>
      <c r="E93" t="s">
        <v>199</v>
      </c>
      <c r="F93" t="s">
        <v>199</v>
      </c>
      <c r="G93" t="s">
        <v>199</v>
      </c>
      <c r="H93" t="s">
        <v>199</v>
      </c>
      <c r="I93" t="s">
        <v>199</v>
      </c>
      <c r="J93" t="s">
        <v>199</v>
      </c>
      <c r="K93" t="s">
        <v>199</v>
      </c>
      <c r="L93" t="s">
        <v>199</v>
      </c>
      <c r="M93" t="s">
        <v>199</v>
      </c>
      <c r="N93" t="s">
        <v>199</v>
      </c>
      <c r="O93" t="s">
        <v>199</v>
      </c>
      <c r="P93" t="s">
        <v>199</v>
      </c>
      <c r="Q93" s="80" t="s">
        <v>199</v>
      </c>
      <c r="R93" s="79"/>
      <c r="T93" t="s">
        <v>199</v>
      </c>
      <c r="U93" t="s">
        <v>199</v>
      </c>
      <c r="V93" t="s">
        <v>199</v>
      </c>
    </row>
    <row r="94" spans="2:22" x14ac:dyDescent="0.25">
      <c r="B94" t="s">
        <v>199</v>
      </c>
      <c r="C94" s="79" t="s">
        <v>199</v>
      </c>
      <c r="E94" t="s">
        <v>199</v>
      </c>
      <c r="F94" t="s">
        <v>199</v>
      </c>
      <c r="G94" t="s">
        <v>199</v>
      </c>
      <c r="H94" t="s">
        <v>199</v>
      </c>
      <c r="I94" t="s">
        <v>199</v>
      </c>
      <c r="J94" t="s">
        <v>199</v>
      </c>
      <c r="K94" t="s">
        <v>199</v>
      </c>
      <c r="L94" t="s">
        <v>199</v>
      </c>
      <c r="M94" t="s">
        <v>199</v>
      </c>
      <c r="N94" t="s">
        <v>199</v>
      </c>
      <c r="O94" t="s">
        <v>199</v>
      </c>
      <c r="P94" t="s">
        <v>199</v>
      </c>
      <c r="Q94" s="80" t="s">
        <v>199</v>
      </c>
      <c r="R94" s="79"/>
      <c r="T94" t="s">
        <v>199</v>
      </c>
      <c r="U94" t="s">
        <v>199</v>
      </c>
      <c r="V94" t="s">
        <v>199</v>
      </c>
    </row>
    <row r="95" spans="2:22" x14ac:dyDescent="0.25">
      <c r="B95" t="s">
        <v>199</v>
      </c>
      <c r="C95" s="79" t="s">
        <v>199</v>
      </c>
      <c r="E95" t="s">
        <v>199</v>
      </c>
      <c r="F95" t="s">
        <v>199</v>
      </c>
      <c r="G95" t="s">
        <v>199</v>
      </c>
      <c r="H95" t="s">
        <v>199</v>
      </c>
      <c r="I95" t="s">
        <v>199</v>
      </c>
      <c r="J95" t="s">
        <v>199</v>
      </c>
      <c r="K95" t="s">
        <v>199</v>
      </c>
      <c r="L95" t="s">
        <v>199</v>
      </c>
      <c r="M95" t="s">
        <v>199</v>
      </c>
      <c r="N95" t="s">
        <v>199</v>
      </c>
      <c r="O95" t="s">
        <v>199</v>
      </c>
      <c r="P95" t="s">
        <v>199</v>
      </c>
      <c r="Q95" s="80" t="s">
        <v>199</v>
      </c>
      <c r="R95" s="79"/>
      <c r="T95" t="s">
        <v>199</v>
      </c>
      <c r="U95" t="s">
        <v>199</v>
      </c>
      <c r="V95" t="s">
        <v>199</v>
      </c>
    </row>
    <row r="96" spans="2:22" x14ac:dyDescent="0.25">
      <c r="B96" t="s">
        <v>199</v>
      </c>
      <c r="C96" s="79" t="s">
        <v>199</v>
      </c>
      <c r="E96" t="s">
        <v>199</v>
      </c>
      <c r="F96" t="s">
        <v>199</v>
      </c>
      <c r="G96" t="s">
        <v>199</v>
      </c>
      <c r="H96" t="s">
        <v>199</v>
      </c>
      <c r="I96" t="s">
        <v>199</v>
      </c>
      <c r="J96" t="s">
        <v>199</v>
      </c>
      <c r="K96" t="s">
        <v>199</v>
      </c>
      <c r="L96" t="s">
        <v>199</v>
      </c>
      <c r="M96" t="s">
        <v>199</v>
      </c>
      <c r="N96" t="s">
        <v>199</v>
      </c>
      <c r="O96" t="s">
        <v>199</v>
      </c>
      <c r="P96" t="s">
        <v>199</v>
      </c>
      <c r="Q96" s="80" t="s">
        <v>199</v>
      </c>
      <c r="R96" s="79"/>
      <c r="T96" t="s">
        <v>199</v>
      </c>
      <c r="U96" t="s">
        <v>199</v>
      </c>
      <c r="V96" t="s">
        <v>199</v>
      </c>
    </row>
    <row r="97" spans="2:22" x14ac:dyDescent="0.25">
      <c r="B97" t="s">
        <v>199</v>
      </c>
      <c r="C97" s="79" t="s">
        <v>199</v>
      </c>
      <c r="E97" t="s">
        <v>199</v>
      </c>
      <c r="F97" t="s">
        <v>199</v>
      </c>
      <c r="G97" t="s">
        <v>199</v>
      </c>
      <c r="H97" t="s">
        <v>199</v>
      </c>
      <c r="I97" t="s">
        <v>199</v>
      </c>
      <c r="J97" t="s">
        <v>199</v>
      </c>
      <c r="K97" t="s">
        <v>199</v>
      </c>
      <c r="L97" t="s">
        <v>199</v>
      </c>
      <c r="M97" t="s">
        <v>199</v>
      </c>
      <c r="N97" t="s">
        <v>199</v>
      </c>
      <c r="O97" t="s">
        <v>199</v>
      </c>
      <c r="P97" t="s">
        <v>199</v>
      </c>
      <c r="Q97" s="80" t="s">
        <v>199</v>
      </c>
      <c r="R97" s="79"/>
      <c r="T97" t="s">
        <v>199</v>
      </c>
      <c r="U97" t="s">
        <v>199</v>
      </c>
      <c r="V97" t="s">
        <v>199</v>
      </c>
    </row>
    <row r="98" spans="2:22" x14ac:dyDescent="0.25">
      <c r="B98" t="s">
        <v>199</v>
      </c>
      <c r="C98" s="79" t="s">
        <v>199</v>
      </c>
      <c r="E98" t="s">
        <v>199</v>
      </c>
      <c r="F98" t="s">
        <v>199</v>
      </c>
      <c r="G98" t="s">
        <v>199</v>
      </c>
      <c r="H98" t="s">
        <v>199</v>
      </c>
      <c r="I98" t="s">
        <v>199</v>
      </c>
      <c r="J98" t="s">
        <v>199</v>
      </c>
      <c r="K98" t="s">
        <v>199</v>
      </c>
      <c r="L98" t="s">
        <v>199</v>
      </c>
      <c r="M98" t="s">
        <v>199</v>
      </c>
      <c r="N98" t="s">
        <v>199</v>
      </c>
      <c r="O98" t="s">
        <v>199</v>
      </c>
      <c r="P98" t="s">
        <v>199</v>
      </c>
      <c r="Q98" s="80" t="s">
        <v>199</v>
      </c>
      <c r="R98" s="79"/>
      <c r="T98" t="s">
        <v>199</v>
      </c>
      <c r="U98" t="s">
        <v>199</v>
      </c>
      <c r="V98" t="s">
        <v>199</v>
      </c>
    </row>
    <row r="99" spans="2:22" x14ac:dyDescent="0.25">
      <c r="B99" t="s">
        <v>199</v>
      </c>
      <c r="C99" s="79" t="s">
        <v>199</v>
      </c>
      <c r="E99" t="s">
        <v>199</v>
      </c>
      <c r="F99" t="s">
        <v>199</v>
      </c>
      <c r="G99" t="s">
        <v>199</v>
      </c>
      <c r="H99" t="s">
        <v>199</v>
      </c>
      <c r="I99" t="s">
        <v>199</v>
      </c>
      <c r="J99" t="s">
        <v>199</v>
      </c>
      <c r="K99" t="s">
        <v>199</v>
      </c>
      <c r="L99" t="s">
        <v>199</v>
      </c>
      <c r="M99" t="s">
        <v>199</v>
      </c>
      <c r="N99" t="s">
        <v>199</v>
      </c>
      <c r="O99" t="s">
        <v>199</v>
      </c>
      <c r="P99" t="s">
        <v>199</v>
      </c>
      <c r="Q99" s="80" t="s">
        <v>199</v>
      </c>
      <c r="R99" s="79"/>
      <c r="T99" t="s">
        <v>199</v>
      </c>
      <c r="U99" t="s">
        <v>199</v>
      </c>
      <c r="V99" t="s">
        <v>199</v>
      </c>
    </row>
    <row r="100" spans="2:22" x14ac:dyDescent="0.25">
      <c r="B100" t="s">
        <v>199</v>
      </c>
      <c r="C100" s="79" t="s">
        <v>199</v>
      </c>
      <c r="E100" t="s">
        <v>199</v>
      </c>
      <c r="F100" t="s">
        <v>199</v>
      </c>
      <c r="G100" t="s">
        <v>199</v>
      </c>
      <c r="H100" t="s">
        <v>199</v>
      </c>
      <c r="I100" t="s">
        <v>199</v>
      </c>
      <c r="J100" t="s">
        <v>199</v>
      </c>
      <c r="K100" t="s">
        <v>199</v>
      </c>
      <c r="L100" t="s">
        <v>199</v>
      </c>
      <c r="M100" t="s">
        <v>199</v>
      </c>
      <c r="N100" t="s">
        <v>199</v>
      </c>
      <c r="O100" t="s">
        <v>199</v>
      </c>
      <c r="P100" t="s">
        <v>199</v>
      </c>
      <c r="Q100" s="80" t="s">
        <v>199</v>
      </c>
      <c r="R100" s="79"/>
      <c r="T100" t="s">
        <v>199</v>
      </c>
      <c r="U100" t="s">
        <v>199</v>
      </c>
      <c r="V100" t="s">
        <v>199</v>
      </c>
    </row>
    <row r="101" spans="2:22" x14ac:dyDescent="0.25">
      <c r="B101" t="s">
        <v>199</v>
      </c>
      <c r="C101" s="79" t="s">
        <v>199</v>
      </c>
      <c r="E101" t="s">
        <v>199</v>
      </c>
      <c r="F101" t="s">
        <v>199</v>
      </c>
      <c r="G101" t="s">
        <v>199</v>
      </c>
      <c r="H101" t="s">
        <v>199</v>
      </c>
      <c r="I101" t="s">
        <v>199</v>
      </c>
      <c r="J101" t="s">
        <v>199</v>
      </c>
      <c r="K101" t="s">
        <v>199</v>
      </c>
      <c r="L101" t="s">
        <v>199</v>
      </c>
      <c r="M101" t="s">
        <v>199</v>
      </c>
      <c r="N101" t="s">
        <v>199</v>
      </c>
      <c r="O101" t="s">
        <v>199</v>
      </c>
      <c r="P101" t="s">
        <v>199</v>
      </c>
      <c r="Q101" s="80" t="s">
        <v>199</v>
      </c>
      <c r="R101" s="79"/>
      <c r="T101" t="s">
        <v>199</v>
      </c>
      <c r="U101" t="s">
        <v>199</v>
      </c>
      <c r="V101" t="s">
        <v>199</v>
      </c>
    </row>
    <row r="102" spans="2:22" x14ac:dyDescent="0.25">
      <c r="B102" t="s">
        <v>199</v>
      </c>
      <c r="C102" s="79" t="s">
        <v>199</v>
      </c>
      <c r="E102" t="s">
        <v>199</v>
      </c>
      <c r="F102" t="s">
        <v>199</v>
      </c>
      <c r="G102" t="s">
        <v>199</v>
      </c>
      <c r="H102" t="s">
        <v>199</v>
      </c>
      <c r="I102" t="s">
        <v>199</v>
      </c>
      <c r="J102" t="s">
        <v>199</v>
      </c>
      <c r="K102" t="s">
        <v>199</v>
      </c>
      <c r="L102" t="s">
        <v>199</v>
      </c>
      <c r="M102" t="s">
        <v>199</v>
      </c>
      <c r="N102" t="s">
        <v>199</v>
      </c>
      <c r="O102" t="s">
        <v>199</v>
      </c>
      <c r="P102" t="s">
        <v>199</v>
      </c>
      <c r="Q102" s="80" t="s">
        <v>199</v>
      </c>
      <c r="R102" s="79"/>
      <c r="T102" t="s">
        <v>199</v>
      </c>
      <c r="U102" t="s">
        <v>199</v>
      </c>
      <c r="V102" t="s">
        <v>199</v>
      </c>
    </row>
    <row r="103" spans="2:22" x14ac:dyDescent="0.25">
      <c r="B103" t="s">
        <v>199</v>
      </c>
      <c r="C103" s="79" t="s">
        <v>199</v>
      </c>
      <c r="E103" t="s">
        <v>199</v>
      </c>
      <c r="F103" t="s">
        <v>199</v>
      </c>
      <c r="G103" t="s">
        <v>199</v>
      </c>
      <c r="H103" t="s">
        <v>199</v>
      </c>
      <c r="I103" t="s">
        <v>199</v>
      </c>
      <c r="J103" t="s">
        <v>199</v>
      </c>
      <c r="K103" t="s">
        <v>199</v>
      </c>
      <c r="L103" t="s">
        <v>199</v>
      </c>
      <c r="M103" t="s">
        <v>199</v>
      </c>
      <c r="N103" t="s">
        <v>199</v>
      </c>
      <c r="O103" t="s">
        <v>199</v>
      </c>
      <c r="P103" t="s">
        <v>199</v>
      </c>
      <c r="Q103" s="80" t="s">
        <v>199</v>
      </c>
      <c r="R103" s="79"/>
      <c r="T103" t="s">
        <v>199</v>
      </c>
      <c r="U103" t="s">
        <v>199</v>
      </c>
      <c r="V103" t="s">
        <v>199</v>
      </c>
    </row>
    <row r="104" spans="2:22" x14ac:dyDescent="0.25">
      <c r="B104" t="s">
        <v>199</v>
      </c>
      <c r="C104" s="79" t="s">
        <v>199</v>
      </c>
      <c r="E104" t="s">
        <v>199</v>
      </c>
      <c r="F104" t="s">
        <v>199</v>
      </c>
      <c r="G104" t="s">
        <v>199</v>
      </c>
      <c r="H104" t="s">
        <v>199</v>
      </c>
      <c r="I104" t="s">
        <v>199</v>
      </c>
      <c r="J104" t="s">
        <v>199</v>
      </c>
      <c r="K104" t="s">
        <v>199</v>
      </c>
      <c r="L104" t="s">
        <v>199</v>
      </c>
      <c r="M104" t="s">
        <v>199</v>
      </c>
      <c r="N104" t="s">
        <v>199</v>
      </c>
      <c r="O104" t="s">
        <v>199</v>
      </c>
      <c r="P104" t="s">
        <v>199</v>
      </c>
      <c r="Q104" s="80" t="s">
        <v>199</v>
      </c>
      <c r="R104" s="79"/>
      <c r="T104" t="s">
        <v>199</v>
      </c>
      <c r="U104" t="s">
        <v>199</v>
      </c>
      <c r="V104" t="s">
        <v>199</v>
      </c>
    </row>
    <row r="105" spans="2:22" x14ac:dyDescent="0.25">
      <c r="B105" t="s">
        <v>199</v>
      </c>
      <c r="C105" s="79" t="s">
        <v>199</v>
      </c>
      <c r="E105" t="s">
        <v>199</v>
      </c>
      <c r="F105" t="s">
        <v>199</v>
      </c>
      <c r="G105" t="s">
        <v>199</v>
      </c>
      <c r="H105" t="s">
        <v>199</v>
      </c>
      <c r="I105" t="s">
        <v>199</v>
      </c>
      <c r="J105" t="s">
        <v>199</v>
      </c>
      <c r="K105" t="s">
        <v>199</v>
      </c>
      <c r="L105" t="s">
        <v>199</v>
      </c>
      <c r="M105" t="s">
        <v>199</v>
      </c>
      <c r="N105" t="s">
        <v>199</v>
      </c>
      <c r="O105" t="s">
        <v>199</v>
      </c>
      <c r="P105" t="s">
        <v>199</v>
      </c>
      <c r="Q105" s="80" t="s">
        <v>199</v>
      </c>
      <c r="R105" s="79"/>
      <c r="T105" t="s">
        <v>199</v>
      </c>
      <c r="U105" t="s">
        <v>199</v>
      </c>
      <c r="V105" t="s">
        <v>199</v>
      </c>
    </row>
    <row r="106" spans="2:22" x14ac:dyDescent="0.25">
      <c r="B106" t="s">
        <v>199</v>
      </c>
      <c r="C106" s="79" t="s">
        <v>199</v>
      </c>
      <c r="E106" t="s">
        <v>199</v>
      </c>
      <c r="F106" t="s">
        <v>199</v>
      </c>
      <c r="G106" t="s">
        <v>199</v>
      </c>
      <c r="H106" t="s">
        <v>199</v>
      </c>
      <c r="I106" t="s">
        <v>199</v>
      </c>
      <c r="J106" t="s">
        <v>199</v>
      </c>
      <c r="K106" t="s">
        <v>199</v>
      </c>
      <c r="L106" t="s">
        <v>199</v>
      </c>
      <c r="M106" t="s">
        <v>199</v>
      </c>
      <c r="N106" t="s">
        <v>199</v>
      </c>
      <c r="O106" t="s">
        <v>199</v>
      </c>
      <c r="P106" t="s">
        <v>199</v>
      </c>
      <c r="Q106" s="80" t="s">
        <v>199</v>
      </c>
      <c r="R106" s="79"/>
      <c r="T106" t="s">
        <v>199</v>
      </c>
      <c r="U106" t="s">
        <v>199</v>
      </c>
      <c r="V106" t="s">
        <v>199</v>
      </c>
    </row>
    <row r="107" spans="2:22" x14ac:dyDescent="0.25">
      <c r="B107" t="s">
        <v>199</v>
      </c>
      <c r="C107" s="79" t="s">
        <v>199</v>
      </c>
      <c r="E107" t="s">
        <v>199</v>
      </c>
      <c r="F107" t="s">
        <v>199</v>
      </c>
      <c r="G107" t="s">
        <v>199</v>
      </c>
      <c r="H107" t="s">
        <v>199</v>
      </c>
      <c r="I107" t="s">
        <v>199</v>
      </c>
      <c r="J107" t="s">
        <v>199</v>
      </c>
      <c r="K107" t="s">
        <v>199</v>
      </c>
      <c r="L107" t="s">
        <v>199</v>
      </c>
      <c r="M107" t="s">
        <v>199</v>
      </c>
      <c r="N107" t="s">
        <v>199</v>
      </c>
      <c r="O107" t="s">
        <v>199</v>
      </c>
      <c r="P107" t="s">
        <v>199</v>
      </c>
      <c r="Q107" s="80" t="s">
        <v>199</v>
      </c>
      <c r="R107" s="79"/>
      <c r="T107" t="s">
        <v>199</v>
      </c>
      <c r="U107" t="s">
        <v>199</v>
      </c>
      <c r="V107" t="s">
        <v>199</v>
      </c>
    </row>
    <row r="108" spans="2:22" x14ac:dyDescent="0.25">
      <c r="B108" t="s">
        <v>199</v>
      </c>
      <c r="C108" s="79" t="s">
        <v>199</v>
      </c>
      <c r="E108" t="s">
        <v>199</v>
      </c>
      <c r="F108" t="s">
        <v>199</v>
      </c>
      <c r="G108" t="s">
        <v>199</v>
      </c>
      <c r="H108" t="s">
        <v>199</v>
      </c>
      <c r="I108" t="s">
        <v>199</v>
      </c>
      <c r="J108" t="s">
        <v>199</v>
      </c>
      <c r="K108" t="s">
        <v>199</v>
      </c>
      <c r="L108" t="s">
        <v>199</v>
      </c>
      <c r="M108" t="s">
        <v>199</v>
      </c>
      <c r="N108" t="s">
        <v>199</v>
      </c>
      <c r="O108" t="s">
        <v>199</v>
      </c>
      <c r="P108" t="s">
        <v>199</v>
      </c>
      <c r="Q108" s="80" t="s">
        <v>199</v>
      </c>
      <c r="R108" s="79"/>
      <c r="T108" t="s">
        <v>199</v>
      </c>
      <c r="U108" t="s">
        <v>199</v>
      </c>
      <c r="V108" t="s">
        <v>199</v>
      </c>
    </row>
    <row r="109" spans="2:22" x14ac:dyDescent="0.25">
      <c r="B109" t="s">
        <v>199</v>
      </c>
      <c r="C109" s="79" t="s">
        <v>199</v>
      </c>
      <c r="E109" t="s">
        <v>199</v>
      </c>
      <c r="F109" t="s">
        <v>199</v>
      </c>
      <c r="G109" t="s">
        <v>199</v>
      </c>
      <c r="H109" t="s">
        <v>199</v>
      </c>
      <c r="I109" t="s">
        <v>199</v>
      </c>
      <c r="J109" t="s">
        <v>199</v>
      </c>
      <c r="K109" t="s">
        <v>199</v>
      </c>
      <c r="L109" t="s">
        <v>199</v>
      </c>
      <c r="M109" t="s">
        <v>199</v>
      </c>
      <c r="N109" t="s">
        <v>199</v>
      </c>
      <c r="O109" t="s">
        <v>199</v>
      </c>
      <c r="P109" t="s">
        <v>199</v>
      </c>
      <c r="Q109" s="80" t="s">
        <v>199</v>
      </c>
      <c r="R109" s="79"/>
      <c r="T109" t="s">
        <v>199</v>
      </c>
      <c r="U109" t="s">
        <v>199</v>
      </c>
      <c r="V109" t="s">
        <v>199</v>
      </c>
    </row>
    <row r="110" spans="2:22" x14ac:dyDescent="0.25">
      <c r="B110" t="s">
        <v>199</v>
      </c>
      <c r="C110" s="79" t="s">
        <v>199</v>
      </c>
      <c r="E110" t="s">
        <v>199</v>
      </c>
      <c r="F110" t="s">
        <v>199</v>
      </c>
      <c r="G110" t="s">
        <v>199</v>
      </c>
      <c r="H110" t="s">
        <v>199</v>
      </c>
      <c r="I110" t="s">
        <v>199</v>
      </c>
      <c r="J110" t="s">
        <v>199</v>
      </c>
      <c r="K110" t="s">
        <v>199</v>
      </c>
      <c r="L110" t="s">
        <v>199</v>
      </c>
      <c r="M110" t="s">
        <v>199</v>
      </c>
      <c r="N110" t="s">
        <v>199</v>
      </c>
      <c r="O110" t="s">
        <v>199</v>
      </c>
      <c r="P110" t="s">
        <v>199</v>
      </c>
      <c r="Q110" s="80" t="s">
        <v>199</v>
      </c>
      <c r="R110" s="79"/>
      <c r="T110" t="s">
        <v>199</v>
      </c>
      <c r="U110" t="s">
        <v>199</v>
      </c>
      <c r="V110" t="s">
        <v>199</v>
      </c>
    </row>
    <row r="111" spans="2:22" x14ac:dyDescent="0.25">
      <c r="B111" t="s">
        <v>199</v>
      </c>
      <c r="C111" s="79" t="s">
        <v>199</v>
      </c>
      <c r="E111" t="s">
        <v>199</v>
      </c>
      <c r="F111" t="s">
        <v>199</v>
      </c>
      <c r="G111" t="s">
        <v>199</v>
      </c>
      <c r="H111" t="s">
        <v>199</v>
      </c>
      <c r="I111" t="s">
        <v>199</v>
      </c>
      <c r="J111" t="s">
        <v>199</v>
      </c>
      <c r="K111" t="s">
        <v>199</v>
      </c>
      <c r="L111" t="s">
        <v>199</v>
      </c>
      <c r="M111" t="s">
        <v>199</v>
      </c>
      <c r="N111" t="s">
        <v>199</v>
      </c>
      <c r="O111" t="s">
        <v>199</v>
      </c>
      <c r="P111" t="s">
        <v>199</v>
      </c>
      <c r="Q111" s="80" t="s">
        <v>199</v>
      </c>
      <c r="R111" s="79"/>
      <c r="T111" t="s">
        <v>199</v>
      </c>
      <c r="U111" t="s">
        <v>199</v>
      </c>
      <c r="V111" t="s">
        <v>199</v>
      </c>
    </row>
    <row r="112" spans="2:22" x14ac:dyDescent="0.25">
      <c r="B112" t="s">
        <v>199</v>
      </c>
      <c r="C112" s="79" t="s">
        <v>199</v>
      </c>
      <c r="E112" t="s">
        <v>199</v>
      </c>
      <c r="F112" t="s">
        <v>199</v>
      </c>
      <c r="G112" t="s">
        <v>199</v>
      </c>
      <c r="H112" t="s">
        <v>199</v>
      </c>
      <c r="I112" t="s">
        <v>199</v>
      </c>
      <c r="J112" t="s">
        <v>199</v>
      </c>
      <c r="K112" t="s">
        <v>199</v>
      </c>
      <c r="L112" t="s">
        <v>199</v>
      </c>
      <c r="M112" t="s">
        <v>199</v>
      </c>
      <c r="N112" t="s">
        <v>199</v>
      </c>
      <c r="O112" t="s">
        <v>199</v>
      </c>
      <c r="P112" t="s">
        <v>199</v>
      </c>
      <c r="Q112" s="80" t="s">
        <v>199</v>
      </c>
      <c r="R112" s="79"/>
      <c r="T112" t="s">
        <v>199</v>
      </c>
      <c r="U112" t="s">
        <v>199</v>
      </c>
      <c r="V112" t="s">
        <v>199</v>
      </c>
    </row>
    <row r="113" spans="2:22" x14ac:dyDescent="0.25">
      <c r="B113" t="s">
        <v>199</v>
      </c>
      <c r="C113" s="79" t="s">
        <v>199</v>
      </c>
      <c r="E113" t="s">
        <v>199</v>
      </c>
      <c r="F113" t="s">
        <v>199</v>
      </c>
      <c r="G113" t="s">
        <v>199</v>
      </c>
      <c r="H113" t="s">
        <v>199</v>
      </c>
      <c r="I113" t="s">
        <v>199</v>
      </c>
      <c r="J113" t="s">
        <v>199</v>
      </c>
      <c r="K113" t="s">
        <v>199</v>
      </c>
      <c r="L113" t="s">
        <v>199</v>
      </c>
      <c r="M113" t="s">
        <v>199</v>
      </c>
      <c r="N113" t="s">
        <v>199</v>
      </c>
      <c r="O113" t="s">
        <v>199</v>
      </c>
      <c r="P113" t="s">
        <v>199</v>
      </c>
      <c r="Q113" s="80" t="s">
        <v>199</v>
      </c>
      <c r="R113" s="79"/>
      <c r="T113" t="s">
        <v>199</v>
      </c>
      <c r="U113" t="s">
        <v>199</v>
      </c>
      <c r="V113" t="s">
        <v>199</v>
      </c>
    </row>
    <row r="114" spans="2:22" x14ac:dyDescent="0.25">
      <c r="B114" t="s">
        <v>199</v>
      </c>
      <c r="C114" s="79" t="s">
        <v>199</v>
      </c>
      <c r="E114" t="s">
        <v>199</v>
      </c>
      <c r="F114" t="s">
        <v>199</v>
      </c>
      <c r="G114" t="s">
        <v>199</v>
      </c>
      <c r="H114" t="s">
        <v>199</v>
      </c>
      <c r="I114" t="s">
        <v>199</v>
      </c>
      <c r="J114" t="s">
        <v>199</v>
      </c>
      <c r="K114" t="s">
        <v>199</v>
      </c>
      <c r="L114" t="s">
        <v>199</v>
      </c>
      <c r="M114" t="s">
        <v>199</v>
      </c>
      <c r="N114" t="s">
        <v>199</v>
      </c>
      <c r="O114" t="s">
        <v>199</v>
      </c>
      <c r="P114" t="s">
        <v>199</v>
      </c>
      <c r="Q114" s="80" t="s">
        <v>199</v>
      </c>
      <c r="R114" s="79"/>
      <c r="T114" t="s">
        <v>199</v>
      </c>
      <c r="U114" t="s">
        <v>199</v>
      </c>
      <c r="V114" t="s">
        <v>199</v>
      </c>
    </row>
    <row r="115" spans="2:22" x14ac:dyDescent="0.25">
      <c r="B115" t="s">
        <v>199</v>
      </c>
      <c r="C115" s="79" t="s">
        <v>199</v>
      </c>
      <c r="E115" t="s">
        <v>199</v>
      </c>
      <c r="F115" t="s">
        <v>199</v>
      </c>
      <c r="G115" t="s">
        <v>199</v>
      </c>
      <c r="H115" t="s">
        <v>199</v>
      </c>
      <c r="I115" t="s">
        <v>199</v>
      </c>
      <c r="J115" t="s">
        <v>199</v>
      </c>
      <c r="K115" t="s">
        <v>199</v>
      </c>
      <c r="L115" t="s">
        <v>199</v>
      </c>
      <c r="M115" t="s">
        <v>199</v>
      </c>
      <c r="N115" t="s">
        <v>199</v>
      </c>
      <c r="O115" t="s">
        <v>199</v>
      </c>
      <c r="P115" t="s">
        <v>199</v>
      </c>
      <c r="Q115" s="80" t="s">
        <v>199</v>
      </c>
      <c r="R115" s="79"/>
      <c r="T115" t="s">
        <v>199</v>
      </c>
      <c r="U115" t="s">
        <v>199</v>
      </c>
      <c r="V115" t="s">
        <v>199</v>
      </c>
    </row>
    <row r="116" spans="2:22" x14ac:dyDescent="0.25">
      <c r="B116" t="s">
        <v>199</v>
      </c>
      <c r="C116" s="79" t="s">
        <v>199</v>
      </c>
      <c r="E116" t="s">
        <v>199</v>
      </c>
      <c r="F116" t="s">
        <v>199</v>
      </c>
      <c r="G116" t="s">
        <v>199</v>
      </c>
      <c r="H116" t="s">
        <v>199</v>
      </c>
      <c r="I116" t="s">
        <v>199</v>
      </c>
      <c r="J116" t="s">
        <v>199</v>
      </c>
      <c r="K116" t="s">
        <v>199</v>
      </c>
      <c r="L116" t="s">
        <v>199</v>
      </c>
      <c r="M116" t="s">
        <v>199</v>
      </c>
      <c r="N116" t="s">
        <v>199</v>
      </c>
      <c r="O116" t="s">
        <v>199</v>
      </c>
      <c r="P116" t="s">
        <v>199</v>
      </c>
      <c r="Q116" s="80" t="s">
        <v>199</v>
      </c>
      <c r="R116" s="79"/>
      <c r="T116" t="s">
        <v>199</v>
      </c>
      <c r="U116" t="s">
        <v>199</v>
      </c>
      <c r="V116" t="s">
        <v>199</v>
      </c>
    </row>
    <row r="117" spans="2:22" x14ac:dyDescent="0.25">
      <c r="B117" t="s">
        <v>199</v>
      </c>
      <c r="C117" s="79" t="s">
        <v>199</v>
      </c>
      <c r="E117" t="s">
        <v>199</v>
      </c>
      <c r="F117" t="s">
        <v>199</v>
      </c>
      <c r="G117" t="s">
        <v>199</v>
      </c>
      <c r="H117" t="s">
        <v>199</v>
      </c>
      <c r="I117" t="s">
        <v>199</v>
      </c>
      <c r="J117" t="s">
        <v>199</v>
      </c>
      <c r="K117" t="s">
        <v>199</v>
      </c>
      <c r="L117" t="s">
        <v>199</v>
      </c>
      <c r="M117" t="s">
        <v>199</v>
      </c>
      <c r="N117" t="s">
        <v>199</v>
      </c>
      <c r="O117" t="s">
        <v>199</v>
      </c>
      <c r="P117" t="s">
        <v>199</v>
      </c>
      <c r="Q117" s="80" t="s">
        <v>199</v>
      </c>
      <c r="R117" s="79"/>
      <c r="T117" t="s">
        <v>199</v>
      </c>
      <c r="U117" t="s">
        <v>199</v>
      </c>
      <c r="V117" t="s">
        <v>199</v>
      </c>
    </row>
    <row r="118" spans="2:22" x14ac:dyDescent="0.25">
      <c r="B118" t="s">
        <v>199</v>
      </c>
      <c r="C118" s="79" t="s">
        <v>199</v>
      </c>
      <c r="E118" t="s">
        <v>199</v>
      </c>
      <c r="F118" t="s">
        <v>199</v>
      </c>
      <c r="G118" t="s">
        <v>199</v>
      </c>
      <c r="H118" t="s">
        <v>199</v>
      </c>
      <c r="I118" t="s">
        <v>199</v>
      </c>
      <c r="J118" t="s">
        <v>199</v>
      </c>
      <c r="K118" t="s">
        <v>199</v>
      </c>
      <c r="L118" t="s">
        <v>199</v>
      </c>
      <c r="M118" t="s">
        <v>199</v>
      </c>
      <c r="N118" t="s">
        <v>199</v>
      </c>
      <c r="O118" t="s">
        <v>199</v>
      </c>
      <c r="P118" t="s">
        <v>199</v>
      </c>
      <c r="Q118" s="80" t="s">
        <v>199</v>
      </c>
      <c r="R118" s="79"/>
      <c r="T118" t="s">
        <v>199</v>
      </c>
      <c r="U118" t="s">
        <v>199</v>
      </c>
      <c r="V118" t="s">
        <v>199</v>
      </c>
    </row>
    <row r="119" spans="2:22" x14ac:dyDescent="0.25">
      <c r="B119" t="s">
        <v>199</v>
      </c>
      <c r="C119" s="79" t="s">
        <v>199</v>
      </c>
      <c r="E119" t="s">
        <v>199</v>
      </c>
      <c r="F119" t="s">
        <v>199</v>
      </c>
      <c r="G119" t="s">
        <v>199</v>
      </c>
      <c r="H119" t="s">
        <v>199</v>
      </c>
      <c r="I119" t="s">
        <v>199</v>
      </c>
      <c r="J119" t="s">
        <v>199</v>
      </c>
      <c r="K119" t="s">
        <v>199</v>
      </c>
      <c r="L119" t="s">
        <v>199</v>
      </c>
      <c r="M119" t="s">
        <v>199</v>
      </c>
      <c r="N119" t="s">
        <v>199</v>
      </c>
      <c r="O119" t="s">
        <v>199</v>
      </c>
      <c r="P119" t="s">
        <v>199</v>
      </c>
      <c r="Q119" s="80" t="s">
        <v>199</v>
      </c>
      <c r="R119" s="79"/>
      <c r="T119" t="s">
        <v>199</v>
      </c>
      <c r="U119" t="s">
        <v>199</v>
      </c>
      <c r="V119" t="s">
        <v>199</v>
      </c>
    </row>
    <row r="120" spans="2:22" x14ac:dyDescent="0.25">
      <c r="B120" t="s">
        <v>199</v>
      </c>
      <c r="C120" s="79" t="s">
        <v>199</v>
      </c>
      <c r="E120" t="s">
        <v>199</v>
      </c>
      <c r="F120" t="s">
        <v>199</v>
      </c>
      <c r="G120" t="s">
        <v>199</v>
      </c>
      <c r="H120" t="s">
        <v>199</v>
      </c>
      <c r="I120" t="s">
        <v>199</v>
      </c>
      <c r="J120" t="s">
        <v>199</v>
      </c>
      <c r="K120" t="s">
        <v>199</v>
      </c>
      <c r="L120" t="s">
        <v>199</v>
      </c>
      <c r="M120" t="s">
        <v>199</v>
      </c>
      <c r="N120" t="s">
        <v>199</v>
      </c>
      <c r="O120" t="s">
        <v>199</v>
      </c>
      <c r="P120" t="s">
        <v>199</v>
      </c>
      <c r="Q120" s="80" t="s">
        <v>199</v>
      </c>
      <c r="R120" s="79"/>
      <c r="T120" t="s">
        <v>199</v>
      </c>
      <c r="U120" t="s">
        <v>199</v>
      </c>
      <c r="V120" t="s">
        <v>199</v>
      </c>
    </row>
    <row r="121" spans="2:22" x14ac:dyDescent="0.25">
      <c r="B121" t="s">
        <v>199</v>
      </c>
      <c r="C121" s="79" t="s">
        <v>199</v>
      </c>
      <c r="E121" t="s">
        <v>199</v>
      </c>
      <c r="F121" t="s">
        <v>199</v>
      </c>
      <c r="G121" t="s">
        <v>199</v>
      </c>
      <c r="H121" t="s">
        <v>199</v>
      </c>
      <c r="I121" t="s">
        <v>199</v>
      </c>
      <c r="J121" t="s">
        <v>199</v>
      </c>
      <c r="K121" t="s">
        <v>199</v>
      </c>
      <c r="L121" t="s">
        <v>199</v>
      </c>
      <c r="M121" t="s">
        <v>199</v>
      </c>
      <c r="N121" t="s">
        <v>199</v>
      </c>
      <c r="O121" t="s">
        <v>199</v>
      </c>
      <c r="P121" t="s">
        <v>199</v>
      </c>
      <c r="Q121" s="80" t="s">
        <v>199</v>
      </c>
      <c r="R121" s="79"/>
      <c r="T121" t="s">
        <v>199</v>
      </c>
      <c r="U121" t="s">
        <v>199</v>
      </c>
      <c r="V121" t="s">
        <v>199</v>
      </c>
    </row>
    <row r="122" spans="2:22" x14ac:dyDescent="0.25">
      <c r="B122" t="s">
        <v>199</v>
      </c>
      <c r="C122" s="79" t="s">
        <v>199</v>
      </c>
      <c r="E122" t="s">
        <v>199</v>
      </c>
      <c r="F122" t="s">
        <v>199</v>
      </c>
      <c r="G122" t="s">
        <v>199</v>
      </c>
      <c r="H122" t="s">
        <v>199</v>
      </c>
      <c r="I122" t="s">
        <v>199</v>
      </c>
      <c r="J122" t="s">
        <v>199</v>
      </c>
      <c r="K122" t="s">
        <v>199</v>
      </c>
      <c r="L122" t="s">
        <v>199</v>
      </c>
      <c r="M122" t="s">
        <v>199</v>
      </c>
      <c r="N122" t="s">
        <v>199</v>
      </c>
      <c r="O122" t="s">
        <v>199</v>
      </c>
      <c r="P122" t="s">
        <v>199</v>
      </c>
      <c r="Q122" s="80" t="s">
        <v>199</v>
      </c>
      <c r="R122" s="79"/>
      <c r="T122" t="s">
        <v>199</v>
      </c>
      <c r="U122" t="s">
        <v>199</v>
      </c>
      <c r="V122" t="s">
        <v>199</v>
      </c>
    </row>
    <row r="123" spans="2:22" x14ac:dyDescent="0.25">
      <c r="B123" t="s">
        <v>199</v>
      </c>
      <c r="C123" s="79" t="s">
        <v>199</v>
      </c>
      <c r="E123" t="s">
        <v>199</v>
      </c>
      <c r="F123" t="s">
        <v>199</v>
      </c>
      <c r="G123" t="s">
        <v>199</v>
      </c>
      <c r="H123" t="s">
        <v>199</v>
      </c>
      <c r="I123" t="s">
        <v>199</v>
      </c>
      <c r="J123" t="s">
        <v>199</v>
      </c>
      <c r="K123" t="s">
        <v>199</v>
      </c>
      <c r="L123" t="s">
        <v>199</v>
      </c>
      <c r="M123" t="s">
        <v>199</v>
      </c>
      <c r="N123" t="s">
        <v>199</v>
      </c>
      <c r="O123" t="s">
        <v>199</v>
      </c>
      <c r="P123" t="s">
        <v>199</v>
      </c>
      <c r="Q123" s="80" t="s">
        <v>199</v>
      </c>
      <c r="R123" s="79"/>
      <c r="T123" t="s">
        <v>199</v>
      </c>
      <c r="U123" t="s">
        <v>199</v>
      </c>
      <c r="V123" t="s">
        <v>199</v>
      </c>
    </row>
    <row r="124" spans="2:22" x14ac:dyDescent="0.25">
      <c r="B124" t="s">
        <v>199</v>
      </c>
      <c r="C124" s="79" t="s">
        <v>199</v>
      </c>
      <c r="E124" t="s">
        <v>199</v>
      </c>
      <c r="F124" t="s">
        <v>199</v>
      </c>
      <c r="G124" t="s">
        <v>199</v>
      </c>
      <c r="H124" t="s">
        <v>199</v>
      </c>
      <c r="I124" t="s">
        <v>199</v>
      </c>
      <c r="J124" t="s">
        <v>199</v>
      </c>
      <c r="K124" t="s">
        <v>199</v>
      </c>
      <c r="L124" t="s">
        <v>199</v>
      </c>
      <c r="M124" t="s">
        <v>199</v>
      </c>
      <c r="N124" t="s">
        <v>199</v>
      </c>
      <c r="O124" t="s">
        <v>199</v>
      </c>
      <c r="P124" t="s">
        <v>199</v>
      </c>
      <c r="Q124" s="80" t="s">
        <v>199</v>
      </c>
      <c r="R124" s="79"/>
      <c r="T124" t="s">
        <v>199</v>
      </c>
      <c r="U124" t="s">
        <v>199</v>
      </c>
      <c r="V124" t="s">
        <v>199</v>
      </c>
    </row>
    <row r="125" spans="2:22" x14ac:dyDescent="0.25">
      <c r="B125" t="s">
        <v>199</v>
      </c>
      <c r="C125" s="79" t="s">
        <v>199</v>
      </c>
      <c r="E125" t="s">
        <v>199</v>
      </c>
      <c r="F125" t="s">
        <v>199</v>
      </c>
      <c r="G125" t="s">
        <v>199</v>
      </c>
      <c r="H125" t="s">
        <v>199</v>
      </c>
      <c r="I125" t="s">
        <v>199</v>
      </c>
      <c r="J125" t="s">
        <v>199</v>
      </c>
      <c r="K125" t="s">
        <v>199</v>
      </c>
      <c r="L125" t="s">
        <v>199</v>
      </c>
      <c r="M125" t="s">
        <v>199</v>
      </c>
      <c r="N125" t="s">
        <v>199</v>
      </c>
      <c r="O125" t="s">
        <v>199</v>
      </c>
      <c r="P125" t="s">
        <v>199</v>
      </c>
      <c r="Q125" s="80" t="s">
        <v>199</v>
      </c>
      <c r="R125" s="79"/>
      <c r="T125" t="s">
        <v>199</v>
      </c>
      <c r="U125" t="s">
        <v>199</v>
      </c>
      <c r="V125" t="s">
        <v>199</v>
      </c>
    </row>
    <row r="126" spans="2:22" x14ac:dyDescent="0.25">
      <c r="B126" t="s">
        <v>199</v>
      </c>
      <c r="C126" s="79" t="s">
        <v>199</v>
      </c>
      <c r="E126" t="s">
        <v>199</v>
      </c>
      <c r="F126" t="s">
        <v>199</v>
      </c>
      <c r="G126" t="s">
        <v>199</v>
      </c>
      <c r="H126" t="s">
        <v>199</v>
      </c>
      <c r="I126" t="s">
        <v>199</v>
      </c>
      <c r="J126" t="s">
        <v>199</v>
      </c>
      <c r="K126" t="s">
        <v>199</v>
      </c>
      <c r="L126" t="s">
        <v>199</v>
      </c>
      <c r="M126" t="s">
        <v>199</v>
      </c>
      <c r="N126" t="s">
        <v>199</v>
      </c>
      <c r="O126" t="s">
        <v>199</v>
      </c>
      <c r="P126" t="s">
        <v>199</v>
      </c>
      <c r="Q126" s="80" t="s">
        <v>199</v>
      </c>
      <c r="R126" s="79"/>
      <c r="T126" t="s">
        <v>199</v>
      </c>
      <c r="U126" t="s">
        <v>199</v>
      </c>
      <c r="V126" t="s">
        <v>199</v>
      </c>
    </row>
    <row r="127" spans="2:22" x14ac:dyDescent="0.25">
      <c r="B127" t="s">
        <v>199</v>
      </c>
      <c r="C127" s="79" t="s">
        <v>199</v>
      </c>
      <c r="E127" t="s">
        <v>199</v>
      </c>
      <c r="F127" t="s">
        <v>199</v>
      </c>
      <c r="G127" t="s">
        <v>199</v>
      </c>
      <c r="H127" t="s">
        <v>199</v>
      </c>
      <c r="I127" t="s">
        <v>199</v>
      </c>
      <c r="J127" t="s">
        <v>199</v>
      </c>
      <c r="K127" t="s">
        <v>199</v>
      </c>
      <c r="L127" t="s">
        <v>199</v>
      </c>
      <c r="M127" t="s">
        <v>199</v>
      </c>
      <c r="N127" t="s">
        <v>199</v>
      </c>
      <c r="O127" t="s">
        <v>199</v>
      </c>
      <c r="P127" t="s">
        <v>199</v>
      </c>
      <c r="Q127" s="80" t="s">
        <v>199</v>
      </c>
      <c r="R127" s="79"/>
      <c r="T127" t="s">
        <v>199</v>
      </c>
      <c r="U127" t="s">
        <v>199</v>
      </c>
      <c r="V127" t="s">
        <v>199</v>
      </c>
    </row>
    <row r="128" spans="2:22" x14ac:dyDescent="0.25">
      <c r="B128" t="s">
        <v>199</v>
      </c>
      <c r="C128" s="79" t="s">
        <v>199</v>
      </c>
      <c r="E128" t="s">
        <v>199</v>
      </c>
      <c r="F128" t="s">
        <v>199</v>
      </c>
      <c r="G128" t="s">
        <v>199</v>
      </c>
      <c r="H128" t="s">
        <v>199</v>
      </c>
      <c r="I128" t="s">
        <v>199</v>
      </c>
      <c r="J128" t="s">
        <v>199</v>
      </c>
      <c r="K128" t="s">
        <v>199</v>
      </c>
      <c r="L128" t="s">
        <v>199</v>
      </c>
      <c r="M128" t="s">
        <v>199</v>
      </c>
      <c r="N128" t="s">
        <v>199</v>
      </c>
      <c r="O128" t="s">
        <v>199</v>
      </c>
      <c r="P128" t="s">
        <v>199</v>
      </c>
      <c r="Q128" s="80" t="s">
        <v>199</v>
      </c>
      <c r="R128" s="79"/>
      <c r="T128" t="s">
        <v>199</v>
      </c>
      <c r="U128" t="s">
        <v>199</v>
      </c>
      <c r="V128" t="s">
        <v>199</v>
      </c>
    </row>
    <row r="129" spans="2:22" x14ac:dyDescent="0.25">
      <c r="B129" t="s">
        <v>199</v>
      </c>
      <c r="C129" s="79" t="s">
        <v>199</v>
      </c>
      <c r="E129" t="s">
        <v>199</v>
      </c>
      <c r="F129" t="s">
        <v>199</v>
      </c>
      <c r="G129" t="s">
        <v>199</v>
      </c>
      <c r="H129" t="s">
        <v>199</v>
      </c>
      <c r="I129" t="s">
        <v>199</v>
      </c>
      <c r="J129" t="s">
        <v>199</v>
      </c>
      <c r="K129" t="s">
        <v>199</v>
      </c>
      <c r="L129" t="s">
        <v>199</v>
      </c>
      <c r="M129" t="s">
        <v>199</v>
      </c>
      <c r="N129" t="s">
        <v>199</v>
      </c>
      <c r="O129" t="s">
        <v>199</v>
      </c>
      <c r="P129" t="s">
        <v>199</v>
      </c>
      <c r="Q129" s="80" t="s">
        <v>199</v>
      </c>
      <c r="R129" s="79"/>
      <c r="T129" t="s">
        <v>199</v>
      </c>
      <c r="U129" t="s">
        <v>199</v>
      </c>
      <c r="V129" t="s">
        <v>199</v>
      </c>
    </row>
    <row r="130" spans="2:22" x14ac:dyDescent="0.25">
      <c r="B130" t="s">
        <v>199</v>
      </c>
      <c r="C130" s="79" t="s">
        <v>199</v>
      </c>
      <c r="E130" t="s">
        <v>199</v>
      </c>
      <c r="F130" t="s">
        <v>199</v>
      </c>
      <c r="G130" t="s">
        <v>199</v>
      </c>
      <c r="H130" t="s">
        <v>199</v>
      </c>
      <c r="I130" t="s">
        <v>199</v>
      </c>
      <c r="J130" t="s">
        <v>199</v>
      </c>
      <c r="K130" t="s">
        <v>199</v>
      </c>
      <c r="L130" t="s">
        <v>199</v>
      </c>
      <c r="M130" t="s">
        <v>199</v>
      </c>
      <c r="N130" t="s">
        <v>199</v>
      </c>
      <c r="O130" t="s">
        <v>199</v>
      </c>
      <c r="P130" t="s">
        <v>199</v>
      </c>
      <c r="Q130" s="80" t="s">
        <v>199</v>
      </c>
      <c r="R130" s="79"/>
      <c r="T130" t="s">
        <v>199</v>
      </c>
      <c r="U130" t="s">
        <v>199</v>
      </c>
      <c r="V130" t="s">
        <v>199</v>
      </c>
    </row>
    <row r="131" spans="2:22" x14ac:dyDescent="0.25">
      <c r="B131" t="s">
        <v>199</v>
      </c>
      <c r="C131" s="79" t="s">
        <v>199</v>
      </c>
      <c r="E131" t="s">
        <v>199</v>
      </c>
      <c r="F131" t="s">
        <v>199</v>
      </c>
      <c r="G131" t="s">
        <v>199</v>
      </c>
      <c r="H131" t="s">
        <v>199</v>
      </c>
      <c r="I131" t="s">
        <v>199</v>
      </c>
      <c r="J131" t="s">
        <v>199</v>
      </c>
      <c r="K131" t="s">
        <v>199</v>
      </c>
      <c r="L131" t="s">
        <v>199</v>
      </c>
      <c r="M131" t="s">
        <v>199</v>
      </c>
      <c r="N131" t="s">
        <v>199</v>
      </c>
      <c r="O131" t="s">
        <v>199</v>
      </c>
      <c r="P131" t="s">
        <v>199</v>
      </c>
      <c r="Q131" s="80" t="s">
        <v>199</v>
      </c>
      <c r="R131" s="79"/>
      <c r="T131" t="s">
        <v>199</v>
      </c>
      <c r="U131" t="s">
        <v>199</v>
      </c>
      <c r="V131" t="s">
        <v>199</v>
      </c>
    </row>
    <row r="132" spans="2:22" x14ac:dyDescent="0.25">
      <c r="B132" t="s">
        <v>199</v>
      </c>
      <c r="C132" s="79" t="s">
        <v>199</v>
      </c>
      <c r="E132" t="s">
        <v>199</v>
      </c>
      <c r="F132" t="s">
        <v>199</v>
      </c>
      <c r="G132" t="s">
        <v>199</v>
      </c>
      <c r="H132" t="s">
        <v>199</v>
      </c>
      <c r="I132" t="s">
        <v>199</v>
      </c>
      <c r="J132" t="s">
        <v>199</v>
      </c>
      <c r="K132" t="s">
        <v>199</v>
      </c>
      <c r="L132" t="s">
        <v>199</v>
      </c>
      <c r="M132" t="s">
        <v>199</v>
      </c>
      <c r="N132" t="s">
        <v>199</v>
      </c>
      <c r="O132" t="s">
        <v>199</v>
      </c>
      <c r="P132" t="s">
        <v>199</v>
      </c>
      <c r="Q132" s="80" t="s">
        <v>199</v>
      </c>
      <c r="R132" s="79"/>
      <c r="T132" t="s">
        <v>199</v>
      </c>
      <c r="U132" t="s">
        <v>199</v>
      </c>
      <c r="V132" t="s">
        <v>199</v>
      </c>
    </row>
    <row r="133" spans="2:22" x14ac:dyDescent="0.25">
      <c r="B133" t="s">
        <v>199</v>
      </c>
      <c r="C133" s="79" t="s">
        <v>199</v>
      </c>
      <c r="E133" t="s">
        <v>199</v>
      </c>
      <c r="F133" t="s">
        <v>199</v>
      </c>
      <c r="G133" t="s">
        <v>199</v>
      </c>
      <c r="H133" t="s">
        <v>199</v>
      </c>
      <c r="I133" t="s">
        <v>199</v>
      </c>
      <c r="J133" t="s">
        <v>199</v>
      </c>
      <c r="K133" t="s">
        <v>199</v>
      </c>
      <c r="L133" t="s">
        <v>199</v>
      </c>
      <c r="M133" t="s">
        <v>199</v>
      </c>
      <c r="N133" t="s">
        <v>199</v>
      </c>
      <c r="O133" t="s">
        <v>199</v>
      </c>
      <c r="P133" t="s">
        <v>199</v>
      </c>
      <c r="Q133" s="80" t="s">
        <v>199</v>
      </c>
      <c r="R133" s="79"/>
      <c r="T133" t="s">
        <v>199</v>
      </c>
      <c r="U133" t="s">
        <v>199</v>
      </c>
      <c r="V133" t="s">
        <v>199</v>
      </c>
    </row>
    <row r="134" spans="2:22" x14ac:dyDescent="0.25">
      <c r="B134" t="s">
        <v>199</v>
      </c>
      <c r="C134" s="79" t="s">
        <v>199</v>
      </c>
      <c r="E134" t="s">
        <v>199</v>
      </c>
      <c r="F134" t="s">
        <v>199</v>
      </c>
      <c r="G134" t="s">
        <v>199</v>
      </c>
      <c r="H134" t="s">
        <v>199</v>
      </c>
      <c r="I134" t="s">
        <v>199</v>
      </c>
      <c r="J134" t="s">
        <v>199</v>
      </c>
      <c r="K134" t="s">
        <v>199</v>
      </c>
      <c r="L134" t="s">
        <v>199</v>
      </c>
      <c r="M134" t="s">
        <v>199</v>
      </c>
      <c r="N134" t="s">
        <v>199</v>
      </c>
      <c r="O134" t="s">
        <v>199</v>
      </c>
      <c r="P134" t="s">
        <v>199</v>
      </c>
      <c r="Q134" s="80" t="s">
        <v>199</v>
      </c>
      <c r="R134" s="79"/>
      <c r="T134" t="s">
        <v>199</v>
      </c>
      <c r="U134" t="s">
        <v>199</v>
      </c>
      <c r="V134" t="s">
        <v>199</v>
      </c>
    </row>
    <row r="135" spans="2:22" x14ac:dyDescent="0.25">
      <c r="B135" t="s">
        <v>199</v>
      </c>
      <c r="C135" s="79" t="s">
        <v>199</v>
      </c>
      <c r="E135" t="s">
        <v>199</v>
      </c>
      <c r="F135" t="s">
        <v>199</v>
      </c>
      <c r="G135" t="s">
        <v>199</v>
      </c>
      <c r="H135" t="s">
        <v>199</v>
      </c>
      <c r="I135" t="s">
        <v>199</v>
      </c>
      <c r="J135" t="s">
        <v>199</v>
      </c>
      <c r="K135" t="s">
        <v>199</v>
      </c>
      <c r="L135" t="s">
        <v>199</v>
      </c>
      <c r="M135" t="s">
        <v>199</v>
      </c>
      <c r="N135" t="s">
        <v>199</v>
      </c>
      <c r="O135" t="s">
        <v>199</v>
      </c>
      <c r="P135" t="s">
        <v>199</v>
      </c>
      <c r="Q135" s="80" t="s">
        <v>199</v>
      </c>
      <c r="R135" s="79"/>
      <c r="T135" t="s">
        <v>199</v>
      </c>
      <c r="U135" t="s">
        <v>199</v>
      </c>
      <c r="V135" t="s">
        <v>199</v>
      </c>
    </row>
    <row r="136" spans="2:22" x14ac:dyDescent="0.25">
      <c r="B136" t="s">
        <v>199</v>
      </c>
      <c r="C136" s="79" t="s">
        <v>199</v>
      </c>
      <c r="E136" t="s">
        <v>199</v>
      </c>
      <c r="F136" t="s">
        <v>199</v>
      </c>
      <c r="G136" t="s">
        <v>199</v>
      </c>
      <c r="H136" t="s">
        <v>199</v>
      </c>
      <c r="I136" t="s">
        <v>199</v>
      </c>
      <c r="J136" t="s">
        <v>199</v>
      </c>
      <c r="K136" t="s">
        <v>199</v>
      </c>
      <c r="L136" t="s">
        <v>199</v>
      </c>
      <c r="M136" t="s">
        <v>199</v>
      </c>
      <c r="N136" t="s">
        <v>199</v>
      </c>
      <c r="O136" t="s">
        <v>199</v>
      </c>
      <c r="P136" t="s">
        <v>199</v>
      </c>
      <c r="Q136" s="80" t="s">
        <v>199</v>
      </c>
      <c r="R136" s="79"/>
      <c r="T136" t="s">
        <v>199</v>
      </c>
      <c r="U136" t="s">
        <v>199</v>
      </c>
      <c r="V136" t="s">
        <v>199</v>
      </c>
    </row>
    <row r="137" spans="2:22" x14ac:dyDescent="0.25">
      <c r="B137" t="s">
        <v>199</v>
      </c>
      <c r="C137" s="79" t="s">
        <v>199</v>
      </c>
      <c r="E137" t="s">
        <v>199</v>
      </c>
      <c r="F137" t="s">
        <v>199</v>
      </c>
      <c r="G137" t="s">
        <v>199</v>
      </c>
      <c r="H137" t="s">
        <v>199</v>
      </c>
      <c r="I137" t="s">
        <v>199</v>
      </c>
      <c r="J137" t="s">
        <v>199</v>
      </c>
      <c r="K137" t="s">
        <v>199</v>
      </c>
      <c r="L137" t="s">
        <v>199</v>
      </c>
      <c r="M137" t="s">
        <v>199</v>
      </c>
      <c r="N137" t="s">
        <v>199</v>
      </c>
      <c r="O137" t="s">
        <v>199</v>
      </c>
      <c r="P137" t="s">
        <v>199</v>
      </c>
      <c r="Q137" s="80" t="s">
        <v>199</v>
      </c>
      <c r="R137" s="79"/>
      <c r="T137" t="s">
        <v>199</v>
      </c>
      <c r="U137" t="s">
        <v>199</v>
      </c>
      <c r="V137" t="s">
        <v>199</v>
      </c>
    </row>
    <row r="138" spans="2:22" x14ac:dyDescent="0.25">
      <c r="B138" t="s">
        <v>199</v>
      </c>
      <c r="C138" s="79" t="s">
        <v>199</v>
      </c>
      <c r="E138" t="s">
        <v>199</v>
      </c>
      <c r="F138" t="s">
        <v>199</v>
      </c>
      <c r="G138" t="s">
        <v>199</v>
      </c>
      <c r="H138" t="s">
        <v>199</v>
      </c>
      <c r="I138" t="s">
        <v>199</v>
      </c>
      <c r="J138" t="s">
        <v>199</v>
      </c>
      <c r="K138" t="s">
        <v>199</v>
      </c>
      <c r="L138" t="s">
        <v>199</v>
      </c>
      <c r="M138" t="s">
        <v>199</v>
      </c>
      <c r="N138" t="s">
        <v>199</v>
      </c>
      <c r="O138" t="s">
        <v>199</v>
      </c>
      <c r="P138" t="s">
        <v>199</v>
      </c>
      <c r="Q138" s="80" t="s">
        <v>199</v>
      </c>
      <c r="R138" s="79"/>
      <c r="T138" t="s">
        <v>199</v>
      </c>
      <c r="U138" t="s">
        <v>199</v>
      </c>
      <c r="V138" t="s">
        <v>199</v>
      </c>
    </row>
    <row r="139" spans="2:22" x14ac:dyDescent="0.25">
      <c r="B139" t="s">
        <v>199</v>
      </c>
      <c r="C139" s="79" t="s">
        <v>199</v>
      </c>
      <c r="E139" t="s">
        <v>199</v>
      </c>
      <c r="F139" t="s">
        <v>199</v>
      </c>
      <c r="G139" t="s">
        <v>199</v>
      </c>
      <c r="H139" t="s">
        <v>199</v>
      </c>
      <c r="I139" t="s">
        <v>199</v>
      </c>
      <c r="J139" t="s">
        <v>199</v>
      </c>
      <c r="K139" t="s">
        <v>199</v>
      </c>
      <c r="L139" t="s">
        <v>199</v>
      </c>
      <c r="M139" t="s">
        <v>199</v>
      </c>
      <c r="N139" t="s">
        <v>199</v>
      </c>
      <c r="O139" t="s">
        <v>199</v>
      </c>
      <c r="P139" t="s">
        <v>199</v>
      </c>
      <c r="Q139" s="80" t="s">
        <v>199</v>
      </c>
      <c r="R139" s="79"/>
      <c r="T139" t="s">
        <v>199</v>
      </c>
      <c r="U139" t="s">
        <v>199</v>
      </c>
      <c r="V139" t="s">
        <v>199</v>
      </c>
    </row>
    <row r="140" spans="2:22" x14ac:dyDescent="0.25">
      <c r="B140" t="s">
        <v>199</v>
      </c>
      <c r="C140" s="79" t="s">
        <v>199</v>
      </c>
      <c r="E140" t="s">
        <v>199</v>
      </c>
      <c r="F140" t="s">
        <v>199</v>
      </c>
      <c r="G140" t="s">
        <v>199</v>
      </c>
      <c r="H140" t="s">
        <v>199</v>
      </c>
      <c r="I140" t="s">
        <v>199</v>
      </c>
      <c r="J140" t="s">
        <v>199</v>
      </c>
      <c r="K140" t="s">
        <v>199</v>
      </c>
      <c r="L140" t="s">
        <v>199</v>
      </c>
      <c r="M140" t="s">
        <v>199</v>
      </c>
      <c r="N140" t="s">
        <v>199</v>
      </c>
      <c r="O140" t="s">
        <v>199</v>
      </c>
      <c r="P140" t="s">
        <v>199</v>
      </c>
      <c r="Q140" s="80" t="s">
        <v>199</v>
      </c>
      <c r="R140" s="79"/>
      <c r="T140" t="s">
        <v>199</v>
      </c>
      <c r="U140" t="s">
        <v>199</v>
      </c>
      <c r="V140" t="s">
        <v>199</v>
      </c>
    </row>
    <row r="141" spans="2:22" x14ac:dyDescent="0.25">
      <c r="B141" t="s">
        <v>199</v>
      </c>
      <c r="C141" s="79" t="s">
        <v>199</v>
      </c>
      <c r="E141" t="s">
        <v>199</v>
      </c>
      <c r="F141" t="s">
        <v>199</v>
      </c>
      <c r="G141" t="s">
        <v>199</v>
      </c>
      <c r="H141" t="s">
        <v>199</v>
      </c>
      <c r="I141" t="s">
        <v>199</v>
      </c>
      <c r="J141" t="s">
        <v>199</v>
      </c>
      <c r="K141" t="s">
        <v>199</v>
      </c>
      <c r="L141" t="s">
        <v>199</v>
      </c>
      <c r="M141" t="s">
        <v>199</v>
      </c>
      <c r="N141" t="s">
        <v>199</v>
      </c>
      <c r="O141" t="s">
        <v>199</v>
      </c>
      <c r="P141" t="s">
        <v>199</v>
      </c>
      <c r="Q141" s="80" t="s">
        <v>199</v>
      </c>
      <c r="R141" s="79"/>
      <c r="T141" t="s">
        <v>199</v>
      </c>
      <c r="U141" t="s">
        <v>199</v>
      </c>
      <c r="V141" t="s">
        <v>199</v>
      </c>
    </row>
    <row r="142" spans="2:22" x14ac:dyDescent="0.25">
      <c r="B142" t="s">
        <v>199</v>
      </c>
      <c r="C142" s="79" t="s">
        <v>199</v>
      </c>
      <c r="E142" t="s">
        <v>199</v>
      </c>
      <c r="F142" t="s">
        <v>199</v>
      </c>
      <c r="G142" t="s">
        <v>199</v>
      </c>
      <c r="H142" t="s">
        <v>199</v>
      </c>
      <c r="I142" t="s">
        <v>199</v>
      </c>
      <c r="J142" t="s">
        <v>199</v>
      </c>
      <c r="K142" t="s">
        <v>199</v>
      </c>
      <c r="L142" t="s">
        <v>199</v>
      </c>
      <c r="M142" t="s">
        <v>199</v>
      </c>
      <c r="N142" t="s">
        <v>199</v>
      </c>
      <c r="O142" t="s">
        <v>199</v>
      </c>
      <c r="P142" t="s">
        <v>199</v>
      </c>
      <c r="Q142" s="80" t="s">
        <v>199</v>
      </c>
      <c r="R142" s="79"/>
      <c r="T142" t="s">
        <v>199</v>
      </c>
      <c r="U142" t="s">
        <v>199</v>
      </c>
      <c r="V142" t="s">
        <v>199</v>
      </c>
    </row>
    <row r="143" spans="2:22" x14ac:dyDescent="0.25">
      <c r="B143" t="s">
        <v>199</v>
      </c>
      <c r="C143" s="79" t="s">
        <v>199</v>
      </c>
      <c r="E143" t="s">
        <v>199</v>
      </c>
      <c r="F143" t="s">
        <v>199</v>
      </c>
      <c r="G143" t="s">
        <v>199</v>
      </c>
      <c r="H143" t="s">
        <v>199</v>
      </c>
      <c r="I143" t="s">
        <v>199</v>
      </c>
      <c r="J143" t="s">
        <v>199</v>
      </c>
      <c r="K143" t="s">
        <v>199</v>
      </c>
      <c r="L143" t="s">
        <v>199</v>
      </c>
      <c r="M143" t="s">
        <v>199</v>
      </c>
      <c r="N143" t="s">
        <v>199</v>
      </c>
      <c r="O143" t="s">
        <v>199</v>
      </c>
      <c r="P143" t="s">
        <v>199</v>
      </c>
      <c r="Q143" s="80" t="s">
        <v>199</v>
      </c>
      <c r="R143" s="79"/>
      <c r="T143" t="s">
        <v>199</v>
      </c>
      <c r="U143" t="s">
        <v>199</v>
      </c>
      <c r="V143" t="s">
        <v>199</v>
      </c>
    </row>
    <row r="144" spans="2:22" x14ac:dyDescent="0.25">
      <c r="B144" t="s">
        <v>199</v>
      </c>
      <c r="C144" s="79" t="s">
        <v>199</v>
      </c>
      <c r="E144" t="s">
        <v>199</v>
      </c>
      <c r="F144" t="s">
        <v>199</v>
      </c>
      <c r="G144" t="s">
        <v>199</v>
      </c>
      <c r="H144" t="s">
        <v>199</v>
      </c>
      <c r="I144" t="s">
        <v>199</v>
      </c>
      <c r="J144" t="s">
        <v>199</v>
      </c>
      <c r="K144" t="s">
        <v>199</v>
      </c>
      <c r="L144" t="s">
        <v>199</v>
      </c>
      <c r="M144" t="s">
        <v>199</v>
      </c>
      <c r="N144" t="s">
        <v>199</v>
      </c>
      <c r="O144" t="s">
        <v>199</v>
      </c>
      <c r="P144" t="s">
        <v>199</v>
      </c>
      <c r="Q144" s="80" t="s">
        <v>199</v>
      </c>
      <c r="R144" s="79"/>
      <c r="T144" t="s">
        <v>199</v>
      </c>
      <c r="U144" t="s">
        <v>199</v>
      </c>
      <c r="V144" t="s">
        <v>199</v>
      </c>
    </row>
    <row r="145" spans="2:22" x14ac:dyDescent="0.25">
      <c r="B145" t="s">
        <v>199</v>
      </c>
      <c r="C145" s="79" t="s">
        <v>199</v>
      </c>
      <c r="E145" t="s">
        <v>199</v>
      </c>
      <c r="F145" t="s">
        <v>199</v>
      </c>
      <c r="G145" t="s">
        <v>199</v>
      </c>
      <c r="H145" t="s">
        <v>199</v>
      </c>
      <c r="I145" t="s">
        <v>199</v>
      </c>
      <c r="J145" t="s">
        <v>199</v>
      </c>
      <c r="K145" t="s">
        <v>199</v>
      </c>
      <c r="L145" t="s">
        <v>199</v>
      </c>
      <c r="M145" t="s">
        <v>199</v>
      </c>
      <c r="N145" t="s">
        <v>199</v>
      </c>
      <c r="O145" t="s">
        <v>199</v>
      </c>
      <c r="P145" t="s">
        <v>199</v>
      </c>
      <c r="Q145" s="80" t="s">
        <v>199</v>
      </c>
      <c r="R145" s="79"/>
      <c r="T145" t="s">
        <v>199</v>
      </c>
      <c r="U145" t="s">
        <v>199</v>
      </c>
      <c r="V145" t="s">
        <v>199</v>
      </c>
    </row>
    <row r="146" spans="2:22" x14ac:dyDescent="0.25">
      <c r="B146" t="s">
        <v>199</v>
      </c>
      <c r="C146" s="79" t="s">
        <v>199</v>
      </c>
      <c r="E146" t="s">
        <v>199</v>
      </c>
      <c r="F146" t="s">
        <v>199</v>
      </c>
      <c r="G146" t="s">
        <v>199</v>
      </c>
      <c r="H146" t="s">
        <v>199</v>
      </c>
      <c r="I146" t="s">
        <v>199</v>
      </c>
      <c r="J146" t="s">
        <v>199</v>
      </c>
      <c r="K146" t="s">
        <v>199</v>
      </c>
      <c r="L146" t="s">
        <v>199</v>
      </c>
      <c r="M146" t="s">
        <v>199</v>
      </c>
      <c r="N146" t="s">
        <v>199</v>
      </c>
      <c r="O146" t="s">
        <v>199</v>
      </c>
      <c r="P146" t="s">
        <v>199</v>
      </c>
      <c r="Q146" s="80" t="s">
        <v>199</v>
      </c>
      <c r="R146" s="79"/>
      <c r="T146" t="s">
        <v>199</v>
      </c>
      <c r="U146" t="s">
        <v>199</v>
      </c>
      <c r="V146" t="s">
        <v>199</v>
      </c>
    </row>
    <row r="147" spans="2:22" x14ac:dyDescent="0.25">
      <c r="B147" t="s">
        <v>199</v>
      </c>
      <c r="C147" s="79" t="s">
        <v>199</v>
      </c>
      <c r="E147" t="s">
        <v>199</v>
      </c>
      <c r="F147" t="s">
        <v>199</v>
      </c>
      <c r="G147" t="s">
        <v>199</v>
      </c>
      <c r="H147" t="s">
        <v>199</v>
      </c>
      <c r="I147" t="s">
        <v>199</v>
      </c>
      <c r="J147" t="s">
        <v>199</v>
      </c>
      <c r="K147" t="s">
        <v>199</v>
      </c>
      <c r="L147" t="s">
        <v>199</v>
      </c>
      <c r="M147" t="s">
        <v>199</v>
      </c>
      <c r="N147" t="s">
        <v>199</v>
      </c>
      <c r="O147" t="s">
        <v>199</v>
      </c>
      <c r="P147" t="s">
        <v>199</v>
      </c>
      <c r="Q147" s="80" t="s">
        <v>199</v>
      </c>
      <c r="R147" s="79"/>
      <c r="T147" t="s">
        <v>199</v>
      </c>
      <c r="U147" t="s">
        <v>199</v>
      </c>
      <c r="V147" t="s">
        <v>199</v>
      </c>
    </row>
    <row r="148" spans="2:22" x14ac:dyDescent="0.25">
      <c r="B148" t="s">
        <v>199</v>
      </c>
      <c r="C148" s="79" t="s">
        <v>199</v>
      </c>
      <c r="E148" t="s">
        <v>199</v>
      </c>
      <c r="F148" t="s">
        <v>199</v>
      </c>
      <c r="G148" t="s">
        <v>199</v>
      </c>
      <c r="H148" t="s">
        <v>199</v>
      </c>
      <c r="I148" t="s">
        <v>199</v>
      </c>
      <c r="J148" t="s">
        <v>199</v>
      </c>
      <c r="K148" t="s">
        <v>199</v>
      </c>
      <c r="L148" t="s">
        <v>199</v>
      </c>
      <c r="M148" t="s">
        <v>199</v>
      </c>
      <c r="N148" t="s">
        <v>199</v>
      </c>
      <c r="O148" t="s">
        <v>199</v>
      </c>
      <c r="P148" t="s">
        <v>199</v>
      </c>
      <c r="Q148" s="80" t="s">
        <v>199</v>
      </c>
      <c r="R148" s="79"/>
      <c r="T148" t="s">
        <v>199</v>
      </c>
      <c r="U148" t="s">
        <v>199</v>
      </c>
      <c r="V148" t="s">
        <v>199</v>
      </c>
    </row>
    <row r="149" spans="2:22" x14ac:dyDescent="0.25">
      <c r="B149" t="s">
        <v>199</v>
      </c>
      <c r="C149" s="79" t="s">
        <v>199</v>
      </c>
      <c r="E149" t="s">
        <v>199</v>
      </c>
      <c r="F149" t="s">
        <v>199</v>
      </c>
      <c r="G149" t="s">
        <v>199</v>
      </c>
      <c r="H149" t="s">
        <v>199</v>
      </c>
      <c r="I149" t="s">
        <v>199</v>
      </c>
      <c r="J149" t="s">
        <v>199</v>
      </c>
      <c r="K149" t="s">
        <v>199</v>
      </c>
      <c r="L149" t="s">
        <v>199</v>
      </c>
      <c r="M149" t="s">
        <v>199</v>
      </c>
      <c r="N149" t="s">
        <v>199</v>
      </c>
      <c r="O149" t="s">
        <v>199</v>
      </c>
      <c r="P149" t="s">
        <v>199</v>
      </c>
      <c r="Q149" s="80" t="s">
        <v>199</v>
      </c>
      <c r="R149" s="79"/>
      <c r="T149" t="s">
        <v>199</v>
      </c>
      <c r="U149" t="s">
        <v>199</v>
      </c>
      <c r="V149" t="s">
        <v>199</v>
      </c>
    </row>
    <row r="150" spans="2:22" x14ac:dyDescent="0.25">
      <c r="B150" t="s">
        <v>199</v>
      </c>
      <c r="C150" s="79" t="s">
        <v>199</v>
      </c>
      <c r="E150" t="s">
        <v>199</v>
      </c>
      <c r="F150" t="s">
        <v>199</v>
      </c>
      <c r="G150" t="s">
        <v>199</v>
      </c>
      <c r="H150" t="s">
        <v>199</v>
      </c>
      <c r="I150" t="s">
        <v>199</v>
      </c>
      <c r="J150" t="s">
        <v>199</v>
      </c>
      <c r="K150" t="s">
        <v>199</v>
      </c>
      <c r="L150" t="s">
        <v>199</v>
      </c>
      <c r="M150" t="s">
        <v>199</v>
      </c>
      <c r="N150" t="s">
        <v>199</v>
      </c>
      <c r="O150" t="s">
        <v>199</v>
      </c>
      <c r="P150" t="s">
        <v>199</v>
      </c>
      <c r="Q150" s="80" t="s">
        <v>199</v>
      </c>
      <c r="R150" s="79"/>
      <c r="T150" t="s">
        <v>199</v>
      </c>
      <c r="U150" t="s">
        <v>199</v>
      </c>
      <c r="V150" t="s">
        <v>199</v>
      </c>
    </row>
    <row r="151" spans="2:22" x14ac:dyDescent="0.25">
      <c r="B151" t="s">
        <v>199</v>
      </c>
      <c r="C151" s="79" t="s">
        <v>199</v>
      </c>
      <c r="E151" t="s">
        <v>199</v>
      </c>
      <c r="F151" t="s">
        <v>199</v>
      </c>
      <c r="G151" t="s">
        <v>199</v>
      </c>
      <c r="H151" t="s">
        <v>199</v>
      </c>
      <c r="I151" t="s">
        <v>199</v>
      </c>
      <c r="J151" t="s">
        <v>199</v>
      </c>
      <c r="K151" t="s">
        <v>199</v>
      </c>
      <c r="L151" t="s">
        <v>199</v>
      </c>
      <c r="M151" t="s">
        <v>199</v>
      </c>
      <c r="N151" t="s">
        <v>199</v>
      </c>
      <c r="O151" t="s">
        <v>199</v>
      </c>
      <c r="P151" t="s">
        <v>199</v>
      </c>
      <c r="Q151" s="80" t="s">
        <v>199</v>
      </c>
      <c r="R151" s="79"/>
      <c r="T151" t="s">
        <v>199</v>
      </c>
      <c r="U151" t="s">
        <v>199</v>
      </c>
      <c r="V151" t="s">
        <v>199</v>
      </c>
    </row>
    <row r="152" spans="2:22" x14ac:dyDescent="0.25">
      <c r="B152" t="s">
        <v>199</v>
      </c>
      <c r="C152" s="79" t="s">
        <v>199</v>
      </c>
      <c r="E152" t="s">
        <v>199</v>
      </c>
      <c r="F152" t="s">
        <v>199</v>
      </c>
      <c r="G152" t="s">
        <v>199</v>
      </c>
      <c r="H152" t="s">
        <v>199</v>
      </c>
      <c r="I152" t="s">
        <v>199</v>
      </c>
      <c r="J152" t="s">
        <v>199</v>
      </c>
      <c r="K152" t="s">
        <v>199</v>
      </c>
      <c r="L152" t="s">
        <v>199</v>
      </c>
      <c r="M152" t="s">
        <v>199</v>
      </c>
      <c r="N152" t="s">
        <v>199</v>
      </c>
      <c r="O152" t="s">
        <v>199</v>
      </c>
      <c r="P152" t="s">
        <v>199</v>
      </c>
      <c r="Q152" s="80" t="s">
        <v>199</v>
      </c>
      <c r="R152" s="79"/>
      <c r="T152" t="s">
        <v>199</v>
      </c>
      <c r="U152" t="s">
        <v>199</v>
      </c>
      <c r="V152" t="s">
        <v>199</v>
      </c>
    </row>
    <row r="153" spans="2:22" x14ac:dyDescent="0.25">
      <c r="B153" t="s">
        <v>199</v>
      </c>
      <c r="C153" s="79" t="s">
        <v>199</v>
      </c>
      <c r="E153" t="s">
        <v>199</v>
      </c>
      <c r="F153" t="s">
        <v>199</v>
      </c>
      <c r="G153" t="s">
        <v>199</v>
      </c>
      <c r="H153" t="s">
        <v>199</v>
      </c>
      <c r="I153" t="s">
        <v>199</v>
      </c>
      <c r="J153" t="s">
        <v>199</v>
      </c>
      <c r="K153" t="s">
        <v>199</v>
      </c>
      <c r="L153" t="s">
        <v>199</v>
      </c>
      <c r="M153" t="s">
        <v>199</v>
      </c>
      <c r="N153" t="s">
        <v>199</v>
      </c>
      <c r="O153" t="s">
        <v>199</v>
      </c>
      <c r="P153" t="s">
        <v>199</v>
      </c>
      <c r="Q153" s="80" t="s">
        <v>199</v>
      </c>
      <c r="R153" s="79"/>
      <c r="T153" t="s">
        <v>199</v>
      </c>
      <c r="U153" t="s">
        <v>199</v>
      </c>
      <c r="V153" t="s">
        <v>199</v>
      </c>
    </row>
    <row r="154" spans="2:22" x14ac:dyDescent="0.25">
      <c r="B154" t="s">
        <v>199</v>
      </c>
      <c r="C154" s="79" t="s">
        <v>199</v>
      </c>
      <c r="E154" t="s">
        <v>199</v>
      </c>
      <c r="F154" t="s">
        <v>199</v>
      </c>
      <c r="G154" t="s">
        <v>199</v>
      </c>
      <c r="H154" t="s">
        <v>199</v>
      </c>
      <c r="I154" t="s">
        <v>199</v>
      </c>
      <c r="J154" t="s">
        <v>199</v>
      </c>
      <c r="K154" t="s">
        <v>199</v>
      </c>
      <c r="L154" t="s">
        <v>199</v>
      </c>
      <c r="M154" t="s">
        <v>199</v>
      </c>
      <c r="N154" t="s">
        <v>199</v>
      </c>
      <c r="O154" t="s">
        <v>199</v>
      </c>
      <c r="P154" t="s">
        <v>199</v>
      </c>
      <c r="Q154" s="80" t="s">
        <v>199</v>
      </c>
      <c r="R154" s="79"/>
      <c r="T154" t="s">
        <v>199</v>
      </c>
      <c r="U154" t="s">
        <v>199</v>
      </c>
      <c r="V154" t="s">
        <v>199</v>
      </c>
    </row>
    <row r="155" spans="2:22" x14ac:dyDescent="0.25">
      <c r="B155" t="s">
        <v>199</v>
      </c>
      <c r="C155" s="79" t="s">
        <v>199</v>
      </c>
      <c r="E155" t="s">
        <v>199</v>
      </c>
      <c r="F155" t="s">
        <v>199</v>
      </c>
      <c r="G155" t="s">
        <v>199</v>
      </c>
      <c r="H155" t="s">
        <v>199</v>
      </c>
      <c r="I155" t="s">
        <v>199</v>
      </c>
      <c r="J155" t="s">
        <v>199</v>
      </c>
      <c r="K155" t="s">
        <v>199</v>
      </c>
      <c r="L155" t="s">
        <v>199</v>
      </c>
      <c r="M155" t="s">
        <v>199</v>
      </c>
      <c r="N155" t="s">
        <v>199</v>
      </c>
      <c r="O155" t="s">
        <v>199</v>
      </c>
      <c r="P155" t="s">
        <v>199</v>
      </c>
      <c r="Q155" s="80" t="s">
        <v>199</v>
      </c>
      <c r="R155" s="79"/>
      <c r="T155" t="s">
        <v>199</v>
      </c>
      <c r="U155" t="s">
        <v>199</v>
      </c>
      <c r="V155" t="s">
        <v>199</v>
      </c>
    </row>
    <row r="156" spans="2:22" x14ac:dyDescent="0.25">
      <c r="B156" t="s">
        <v>199</v>
      </c>
      <c r="C156" s="79" t="s">
        <v>199</v>
      </c>
      <c r="E156" t="s">
        <v>199</v>
      </c>
      <c r="F156" t="s">
        <v>199</v>
      </c>
      <c r="G156" t="s">
        <v>199</v>
      </c>
      <c r="H156" t="s">
        <v>199</v>
      </c>
      <c r="I156" t="s">
        <v>199</v>
      </c>
      <c r="J156" t="s">
        <v>199</v>
      </c>
      <c r="K156" t="s">
        <v>199</v>
      </c>
      <c r="L156" t="s">
        <v>199</v>
      </c>
      <c r="M156" t="s">
        <v>199</v>
      </c>
      <c r="N156" t="s">
        <v>199</v>
      </c>
      <c r="O156" t="s">
        <v>199</v>
      </c>
      <c r="P156" t="s">
        <v>199</v>
      </c>
      <c r="Q156" s="80" t="s">
        <v>199</v>
      </c>
      <c r="R156" s="79"/>
      <c r="T156" t="s">
        <v>199</v>
      </c>
      <c r="U156" t="s">
        <v>199</v>
      </c>
      <c r="V156" t="s">
        <v>199</v>
      </c>
    </row>
    <row r="157" spans="2:22" x14ac:dyDescent="0.25">
      <c r="B157" t="s">
        <v>199</v>
      </c>
      <c r="C157" s="79" t="s">
        <v>199</v>
      </c>
      <c r="E157" t="s">
        <v>199</v>
      </c>
      <c r="F157" t="s">
        <v>199</v>
      </c>
      <c r="G157" t="s">
        <v>199</v>
      </c>
      <c r="H157" t="s">
        <v>199</v>
      </c>
      <c r="I157" t="s">
        <v>199</v>
      </c>
      <c r="J157" t="s">
        <v>199</v>
      </c>
      <c r="K157" t="s">
        <v>199</v>
      </c>
      <c r="L157" t="s">
        <v>199</v>
      </c>
      <c r="M157" t="s">
        <v>199</v>
      </c>
      <c r="N157" t="s">
        <v>199</v>
      </c>
      <c r="O157" t="s">
        <v>199</v>
      </c>
      <c r="P157" t="s">
        <v>199</v>
      </c>
      <c r="Q157" s="80" t="s">
        <v>199</v>
      </c>
      <c r="R157" s="79"/>
      <c r="T157" t="s">
        <v>199</v>
      </c>
      <c r="U157" t="s">
        <v>199</v>
      </c>
      <c r="V157" t="s">
        <v>199</v>
      </c>
    </row>
    <row r="158" spans="2:22" x14ac:dyDescent="0.25">
      <c r="B158" t="s">
        <v>199</v>
      </c>
      <c r="C158" s="79" t="s">
        <v>199</v>
      </c>
      <c r="E158" t="s">
        <v>199</v>
      </c>
      <c r="F158" t="s">
        <v>199</v>
      </c>
      <c r="G158" t="s">
        <v>199</v>
      </c>
      <c r="H158" t="s">
        <v>199</v>
      </c>
      <c r="I158" t="s">
        <v>199</v>
      </c>
      <c r="J158" t="s">
        <v>199</v>
      </c>
      <c r="K158" t="s">
        <v>199</v>
      </c>
      <c r="L158" t="s">
        <v>199</v>
      </c>
      <c r="M158" t="s">
        <v>199</v>
      </c>
      <c r="N158" t="s">
        <v>199</v>
      </c>
      <c r="O158" t="s">
        <v>199</v>
      </c>
      <c r="P158" t="s">
        <v>199</v>
      </c>
      <c r="Q158" s="80" t="s">
        <v>199</v>
      </c>
      <c r="R158" s="79"/>
      <c r="T158" t="s">
        <v>199</v>
      </c>
      <c r="U158" t="s">
        <v>199</v>
      </c>
      <c r="V158" t="s">
        <v>199</v>
      </c>
    </row>
    <row r="159" spans="2:22" x14ac:dyDescent="0.25">
      <c r="B159" t="s">
        <v>199</v>
      </c>
      <c r="C159" s="79" t="s">
        <v>199</v>
      </c>
      <c r="E159" t="s">
        <v>199</v>
      </c>
      <c r="F159" t="s">
        <v>199</v>
      </c>
      <c r="G159" t="s">
        <v>199</v>
      </c>
      <c r="H159" t="s">
        <v>199</v>
      </c>
      <c r="I159" t="s">
        <v>199</v>
      </c>
      <c r="J159" t="s">
        <v>199</v>
      </c>
      <c r="K159" t="s">
        <v>199</v>
      </c>
      <c r="L159" t="s">
        <v>199</v>
      </c>
      <c r="M159" t="s">
        <v>199</v>
      </c>
      <c r="N159" t="s">
        <v>199</v>
      </c>
      <c r="O159" t="s">
        <v>199</v>
      </c>
      <c r="P159" t="s">
        <v>199</v>
      </c>
      <c r="Q159" s="80" t="s">
        <v>199</v>
      </c>
      <c r="R159" s="79"/>
      <c r="T159" t="s">
        <v>199</v>
      </c>
      <c r="U159" t="s">
        <v>199</v>
      </c>
      <c r="V159" t="s">
        <v>199</v>
      </c>
    </row>
    <row r="160" spans="2:22" x14ac:dyDescent="0.25">
      <c r="B160" t="s">
        <v>199</v>
      </c>
      <c r="C160" s="79" t="s">
        <v>199</v>
      </c>
      <c r="E160" t="s">
        <v>199</v>
      </c>
      <c r="F160" t="s">
        <v>199</v>
      </c>
      <c r="G160" t="s">
        <v>199</v>
      </c>
      <c r="H160" t="s">
        <v>199</v>
      </c>
      <c r="I160" t="s">
        <v>199</v>
      </c>
      <c r="J160" t="s">
        <v>199</v>
      </c>
      <c r="K160" t="s">
        <v>199</v>
      </c>
      <c r="L160" t="s">
        <v>199</v>
      </c>
      <c r="M160" t="s">
        <v>199</v>
      </c>
      <c r="N160" t="s">
        <v>199</v>
      </c>
      <c r="O160" t="s">
        <v>199</v>
      </c>
      <c r="P160" t="s">
        <v>199</v>
      </c>
      <c r="Q160" s="80" t="s">
        <v>199</v>
      </c>
      <c r="R160" s="79"/>
      <c r="T160" t="s">
        <v>199</v>
      </c>
      <c r="U160" t="s">
        <v>199</v>
      </c>
      <c r="V160" t="s">
        <v>199</v>
      </c>
    </row>
    <row r="161" spans="2:22" x14ac:dyDescent="0.25">
      <c r="B161" t="s">
        <v>199</v>
      </c>
      <c r="C161" s="79" t="s">
        <v>199</v>
      </c>
      <c r="E161" t="s">
        <v>199</v>
      </c>
      <c r="F161" t="s">
        <v>199</v>
      </c>
      <c r="G161" t="s">
        <v>199</v>
      </c>
      <c r="H161" t="s">
        <v>199</v>
      </c>
      <c r="I161" t="s">
        <v>199</v>
      </c>
      <c r="J161" t="s">
        <v>199</v>
      </c>
      <c r="K161" t="s">
        <v>199</v>
      </c>
      <c r="L161" t="s">
        <v>199</v>
      </c>
      <c r="M161" t="s">
        <v>199</v>
      </c>
      <c r="N161" t="s">
        <v>199</v>
      </c>
      <c r="O161" t="s">
        <v>199</v>
      </c>
      <c r="P161" t="s">
        <v>199</v>
      </c>
      <c r="Q161" s="80" t="s">
        <v>199</v>
      </c>
      <c r="R161" s="79"/>
      <c r="T161" t="s">
        <v>199</v>
      </c>
      <c r="U161" t="s">
        <v>199</v>
      </c>
      <c r="V161" t="s">
        <v>199</v>
      </c>
    </row>
    <row r="162" spans="2:22" x14ac:dyDescent="0.25">
      <c r="B162" t="s">
        <v>199</v>
      </c>
      <c r="C162" s="79" t="s">
        <v>199</v>
      </c>
      <c r="E162" t="s">
        <v>199</v>
      </c>
      <c r="F162" t="s">
        <v>199</v>
      </c>
      <c r="G162" t="s">
        <v>199</v>
      </c>
      <c r="H162" t="s">
        <v>199</v>
      </c>
      <c r="I162" t="s">
        <v>199</v>
      </c>
      <c r="J162" t="s">
        <v>199</v>
      </c>
      <c r="K162" t="s">
        <v>199</v>
      </c>
      <c r="L162" t="s">
        <v>199</v>
      </c>
      <c r="M162" t="s">
        <v>199</v>
      </c>
      <c r="N162" t="s">
        <v>199</v>
      </c>
      <c r="O162" t="s">
        <v>199</v>
      </c>
      <c r="P162" t="s">
        <v>199</v>
      </c>
      <c r="Q162" s="80" t="s">
        <v>199</v>
      </c>
      <c r="R162" s="79"/>
      <c r="T162" t="s">
        <v>199</v>
      </c>
      <c r="U162" t="s">
        <v>199</v>
      </c>
      <c r="V162" t="s">
        <v>199</v>
      </c>
    </row>
    <row r="163" spans="2:22" x14ac:dyDescent="0.25">
      <c r="B163" t="s">
        <v>199</v>
      </c>
      <c r="C163" s="79" t="s">
        <v>199</v>
      </c>
      <c r="E163" t="s">
        <v>199</v>
      </c>
      <c r="F163" t="s">
        <v>199</v>
      </c>
      <c r="G163" t="s">
        <v>199</v>
      </c>
      <c r="H163" t="s">
        <v>199</v>
      </c>
      <c r="I163" t="s">
        <v>199</v>
      </c>
      <c r="J163" t="s">
        <v>199</v>
      </c>
      <c r="K163" t="s">
        <v>199</v>
      </c>
      <c r="L163" t="s">
        <v>199</v>
      </c>
      <c r="M163" t="s">
        <v>199</v>
      </c>
      <c r="N163" t="s">
        <v>199</v>
      </c>
      <c r="O163" t="s">
        <v>199</v>
      </c>
      <c r="P163" t="s">
        <v>199</v>
      </c>
      <c r="Q163" s="80" t="s">
        <v>199</v>
      </c>
      <c r="R163" s="79"/>
      <c r="T163" t="s">
        <v>199</v>
      </c>
      <c r="U163" t="s">
        <v>199</v>
      </c>
      <c r="V163" t="s">
        <v>199</v>
      </c>
    </row>
    <row r="164" spans="2:22" x14ac:dyDescent="0.25">
      <c r="B164" t="s">
        <v>199</v>
      </c>
      <c r="C164" s="79" t="s">
        <v>199</v>
      </c>
      <c r="E164" t="s">
        <v>199</v>
      </c>
      <c r="F164" t="s">
        <v>199</v>
      </c>
      <c r="G164" t="s">
        <v>199</v>
      </c>
      <c r="H164" t="s">
        <v>199</v>
      </c>
      <c r="I164" t="s">
        <v>199</v>
      </c>
      <c r="J164" t="s">
        <v>199</v>
      </c>
      <c r="K164" t="s">
        <v>199</v>
      </c>
      <c r="L164" t="s">
        <v>199</v>
      </c>
      <c r="M164" t="s">
        <v>199</v>
      </c>
      <c r="N164" t="s">
        <v>199</v>
      </c>
      <c r="O164" t="s">
        <v>199</v>
      </c>
      <c r="P164" t="s">
        <v>199</v>
      </c>
      <c r="Q164" s="80" t="s">
        <v>199</v>
      </c>
      <c r="R164" s="79"/>
      <c r="T164" t="s">
        <v>199</v>
      </c>
      <c r="U164" t="s">
        <v>199</v>
      </c>
      <c r="V164" t="s">
        <v>199</v>
      </c>
    </row>
    <row r="165" spans="2:22" x14ac:dyDescent="0.25">
      <c r="B165" t="s">
        <v>199</v>
      </c>
      <c r="C165" s="79" t="s">
        <v>199</v>
      </c>
      <c r="E165" t="s">
        <v>199</v>
      </c>
      <c r="F165" t="s">
        <v>199</v>
      </c>
      <c r="G165" t="s">
        <v>199</v>
      </c>
      <c r="H165" t="s">
        <v>199</v>
      </c>
      <c r="I165" t="s">
        <v>199</v>
      </c>
      <c r="J165" t="s">
        <v>199</v>
      </c>
      <c r="K165" t="s">
        <v>199</v>
      </c>
      <c r="L165" t="s">
        <v>199</v>
      </c>
      <c r="M165" t="s">
        <v>199</v>
      </c>
      <c r="N165" t="s">
        <v>199</v>
      </c>
      <c r="O165" t="s">
        <v>199</v>
      </c>
      <c r="P165" t="s">
        <v>199</v>
      </c>
      <c r="Q165" s="80" t="s">
        <v>199</v>
      </c>
      <c r="R165" s="79"/>
      <c r="T165" t="s">
        <v>199</v>
      </c>
      <c r="U165" t="s">
        <v>199</v>
      </c>
      <c r="V165" t="s">
        <v>199</v>
      </c>
    </row>
    <row r="166" spans="2:22" x14ac:dyDescent="0.25">
      <c r="B166" t="s">
        <v>199</v>
      </c>
      <c r="C166" s="79" t="s">
        <v>199</v>
      </c>
      <c r="E166" t="s">
        <v>199</v>
      </c>
      <c r="F166" t="s">
        <v>199</v>
      </c>
      <c r="G166" t="s">
        <v>199</v>
      </c>
      <c r="H166" t="s">
        <v>199</v>
      </c>
      <c r="I166" t="s">
        <v>199</v>
      </c>
      <c r="J166" t="s">
        <v>199</v>
      </c>
      <c r="K166" t="s">
        <v>199</v>
      </c>
      <c r="L166" t="s">
        <v>199</v>
      </c>
      <c r="M166" t="s">
        <v>199</v>
      </c>
      <c r="N166" t="s">
        <v>199</v>
      </c>
      <c r="O166" t="s">
        <v>199</v>
      </c>
      <c r="P166" t="s">
        <v>199</v>
      </c>
      <c r="Q166" s="80" t="s">
        <v>199</v>
      </c>
      <c r="R166" s="79"/>
      <c r="T166" t="s">
        <v>199</v>
      </c>
      <c r="U166" t="s">
        <v>199</v>
      </c>
      <c r="V166" t="s">
        <v>199</v>
      </c>
    </row>
    <row r="167" spans="2:22" x14ac:dyDescent="0.25">
      <c r="B167" t="s">
        <v>199</v>
      </c>
      <c r="C167" s="79" t="s">
        <v>199</v>
      </c>
      <c r="E167" t="s">
        <v>199</v>
      </c>
      <c r="F167" t="s">
        <v>199</v>
      </c>
      <c r="G167" t="s">
        <v>199</v>
      </c>
      <c r="H167" t="s">
        <v>199</v>
      </c>
      <c r="I167" t="s">
        <v>199</v>
      </c>
      <c r="J167" t="s">
        <v>199</v>
      </c>
      <c r="K167" t="s">
        <v>199</v>
      </c>
      <c r="L167" t="s">
        <v>199</v>
      </c>
      <c r="M167" t="s">
        <v>199</v>
      </c>
      <c r="N167" t="s">
        <v>199</v>
      </c>
      <c r="O167" t="s">
        <v>199</v>
      </c>
      <c r="P167" t="s">
        <v>199</v>
      </c>
      <c r="Q167" s="80" t="s">
        <v>199</v>
      </c>
      <c r="R167" s="79"/>
      <c r="T167" t="s">
        <v>199</v>
      </c>
      <c r="U167" t="s">
        <v>199</v>
      </c>
      <c r="V167" t="s">
        <v>199</v>
      </c>
    </row>
    <row r="168" spans="2:22" x14ac:dyDescent="0.25">
      <c r="B168" t="s">
        <v>199</v>
      </c>
      <c r="C168" s="79" t="s">
        <v>199</v>
      </c>
      <c r="E168" t="s">
        <v>199</v>
      </c>
      <c r="F168" t="s">
        <v>199</v>
      </c>
      <c r="G168" t="s">
        <v>199</v>
      </c>
      <c r="H168" t="s">
        <v>199</v>
      </c>
      <c r="I168" t="s">
        <v>199</v>
      </c>
      <c r="J168" t="s">
        <v>199</v>
      </c>
      <c r="K168" t="s">
        <v>199</v>
      </c>
      <c r="L168" t="s">
        <v>199</v>
      </c>
      <c r="M168" t="s">
        <v>199</v>
      </c>
      <c r="N168" t="s">
        <v>199</v>
      </c>
      <c r="O168" t="s">
        <v>199</v>
      </c>
      <c r="P168" t="s">
        <v>199</v>
      </c>
      <c r="Q168" s="80" t="s">
        <v>199</v>
      </c>
      <c r="R168" s="79"/>
      <c r="T168" t="s">
        <v>199</v>
      </c>
      <c r="U168" t="s">
        <v>199</v>
      </c>
      <c r="V168" t="s">
        <v>199</v>
      </c>
    </row>
    <row r="169" spans="2:22" x14ac:dyDescent="0.25">
      <c r="B169" t="s">
        <v>199</v>
      </c>
      <c r="C169" s="79" t="s">
        <v>199</v>
      </c>
      <c r="E169" t="s">
        <v>199</v>
      </c>
      <c r="F169" t="s">
        <v>199</v>
      </c>
      <c r="G169" t="s">
        <v>199</v>
      </c>
      <c r="H169" t="s">
        <v>199</v>
      </c>
      <c r="I169" t="s">
        <v>199</v>
      </c>
      <c r="J169" t="s">
        <v>199</v>
      </c>
      <c r="K169" t="s">
        <v>199</v>
      </c>
      <c r="L169" t="s">
        <v>199</v>
      </c>
      <c r="M169" t="s">
        <v>199</v>
      </c>
      <c r="N169" t="s">
        <v>199</v>
      </c>
      <c r="O169" t="s">
        <v>199</v>
      </c>
      <c r="P169" t="s">
        <v>199</v>
      </c>
      <c r="Q169" s="80" t="s">
        <v>199</v>
      </c>
      <c r="R169" s="79"/>
      <c r="T169" t="s">
        <v>199</v>
      </c>
      <c r="U169" t="s">
        <v>199</v>
      </c>
      <c r="V169" t="s">
        <v>199</v>
      </c>
    </row>
    <row r="170" spans="2:22" x14ac:dyDescent="0.25">
      <c r="B170" t="s">
        <v>199</v>
      </c>
      <c r="C170" s="79" t="s">
        <v>199</v>
      </c>
      <c r="E170" t="s">
        <v>199</v>
      </c>
      <c r="F170" t="s">
        <v>199</v>
      </c>
      <c r="G170" t="s">
        <v>199</v>
      </c>
      <c r="H170" t="s">
        <v>199</v>
      </c>
      <c r="I170" t="s">
        <v>199</v>
      </c>
      <c r="J170" t="s">
        <v>199</v>
      </c>
      <c r="K170" t="s">
        <v>199</v>
      </c>
      <c r="L170" t="s">
        <v>199</v>
      </c>
      <c r="M170" t="s">
        <v>199</v>
      </c>
      <c r="N170" t="s">
        <v>199</v>
      </c>
      <c r="O170" t="s">
        <v>199</v>
      </c>
      <c r="P170" t="s">
        <v>199</v>
      </c>
      <c r="Q170" s="80" t="s">
        <v>199</v>
      </c>
      <c r="R170" s="79"/>
      <c r="T170" t="s">
        <v>199</v>
      </c>
      <c r="U170" t="s">
        <v>199</v>
      </c>
      <c r="V170" t="s">
        <v>199</v>
      </c>
    </row>
    <row r="171" spans="2:22" x14ac:dyDescent="0.25">
      <c r="B171" t="s">
        <v>199</v>
      </c>
      <c r="C171" s="79" t="s">
        <v>199</v>
      </c>
      <c r="E171" t="s">
        <v>199</v>
      </c>
      <c r="F171" t="s">
        <v>199</v>
      </c>
      <c r="G171" t="s">
        <v>199</v>
      </c>
      <c r="H171" t="s">
        <v>199</v>
      </c>
      <c r="I171" t="s">
        <v>199</v>
      </c>
      <c r="J171" t="s">
        <v>199</v>
      </c>
      <c r="K171" t="s">
        <v>199</v>
      </c>
      <c r="L171" t="s">
        <v>199</v>
      </c>
      <c r="M171" t="s">
        <v>199</v>
      </c>
      <c r="N171" t="s">
        <v>199</v>
      </c>
      <c r="O171" t="s">
        <v>199</v>
      </c>
      <c r="P171" t="s">
        <v>199</v>
      </c>
      <c r="Q171" s="80" t="s">
        <v>199</v>
      </c>
      <c r="R171" s="79"/>
      <c r="T171" t="s">
        <v>199</v>
      </c>
      <c r="U171" t="s">
        <v>199</v>
      </c>
      <c r="V171" t="s">
        <v>199</v>
      </c>
    </row>
    <row r="172" spans="2:22" x14ac:dyDescent="0.25">
      <c r="B172" t="s">
        <v>199</v>
      </c>
      <c r="C172" s="79" t="s">
        <v>199</v>
      </c>
      <c r="E172" t="s">
        <v>199</v>
      </c>
      <c r="F172" t="s">
        <v>199</v>
      </c>
      <c r="G172" t="s">
        <v>199</v>
      </c>
      <c r="H172" t="s">
        <v>199</v>
      </c>
      <c r="I172" t="s">
        <v>199</v>
      </c>
      <c r="J172" t="s">
        <v>199</v>
      </c>
      <c r="K172" t="s">
        <v>199</v>
      </c>
      <c r="L172" t="s">
        <v>199</v>
      </c>
      <c r="M172" t="s">
        <v>199</v>
      </c>
      <c r="N172" t="s">
        <v>199</v>
      </c>
      <c r="O172" t="s">
        <v>199</v>
      </c>
      <c r="P172" t="s">
        <v>199</v>
      </c>
      <c r="Q172" s="80" t="s">
        <v>199</v>
      </c>
      <c r="R172" s="79"/>
      <c r="T172" t="s">
        <v>199</v>
      </c>
      <c r="U172" t="s">
        <v>199</v>
      </c>
      <c r="V172" t="s">
        <v>199</v>
      </c>
    </row>
    <row r="173" spans="2:22" x14ac:dyDescent="0.25">
      <c r="B173" t="s">
        <v>199</v>
      </c>
      <c r="C173" s="79" t="s">
        <v>199</v>
      </c>
      <c r="E173" t="s">
        <v>199</v>
      </c>
      <c r="F173" t="s">
        <v>199</v>
      </c>
      <c r="G173" t="s">
        <v>199</v>
      </c>
      <c r="H173" t="s">
        <v>199</v>
      </c>
      <c r="I173" t="s">
        <v>199</v>
      </c>
      <c r="J173" t="s">
        <v>199</v>
      </c>
      <c r="K173" t="s">
        <v>199</v>
      </c>
      <c r="L173" t="s">
        <v>199</v>
      </c>
      <c r="M173" t="s">
        <v>199</v>
      </c>
      <c r="N173" t="s">
        <v>199</v>
      </c>
      <c r="O173" t="s">
        <v>199</v>
      </c>
      <c r="P173" t="s">
        <v>199</v>
      </c>
      <c r="Q173" s="80" t="s">
        <v>199</v>
      </c>
      <c r="R173" s="79"/>
      <c r="T173" t="s">
        <v>199</v>
      </c>
      <c r="U173" t="s">
        <v>199</v>
      </c>
      <c r="V173" t="s">
        <v>199</v>
      </c>
    </row>
    <row r="174" spans="2:22" x14ac:dyDescent="0.25">
      <c r="B174" t="s">
        <v>199</v>
      </c>
      <c r="C174" s="79" t="s">
        <v>199</v>
      </c>
      <c r="E174" t="s">
        <v>199</v>
      </c>
      <c r="F174" t="s">
        <v>199</v>
      </c>
      <c r="G174" t="s">
        <v>199</v>
      </c>
      <c r="H174" t="s">
        <v>199</v>
      </c>
      <c r="I174" t="s">
        <v>199</v>
      </c>
      <c r="J174" t="s">
        <v>199</v>
      </c>
      <c r="K174" t="s">
        <v>199</v>
      </c>
      <c r="L174" t="s">
        <v>199</v>
      </c>
      <c r="M174" t="s">
        <v>199</v>
      </c>
      <c r="N174" t="s">
        <v>199</v>
      </c>
      <c r="O174" t="s">
        <v>199</v>
      </c>
      <c r="P174" t="s">
        <v>199</v>
      </c>
      <c r="Q174" s="80" t="s">
        <v>199</v>
      </c>
      <c r="R174" s="79"/>
      <c r="T174" t="s">
        <v>199</v>
      </c>
      <c r="U174" t="s">
        <v>199</v>
      </c>
      <c r="V174" t="s">
        <v>199</v>
      </c>
    </row>
    <row r="175" spans="2:22" x14ac:dyDescent="0.25">
      <c r="B175" t="s">
        <v>199</v>
      </c>
      <c r="C175" s="79" t="s">
        <v>199</v>
      </c>
      <c r="E175" t="s">
        <v>199</v>
      </c>
      <c r="F175" t="s">
        <v>199</v>
      </c>
      <c r="G175" t="s">
        <v>199</v>
      </c>
      <c r="H175" t="s">
        <v>199</v>
      </c>
      <c r="I175" t="s">
        <v>199</v>
      </c>
      <c r="J175" t="s">
        <v>199</v>
      </c>
      <c r="K175" t="s">
        <v>199</v>
      </c>
      <c r="L175" t="s">
        <v>199</v>
      </c>
      <c r="M175" t="s">
        <v>199</v>
      </c>
      <c r="N175" t="s">
        <v>199</v>
      </c>
      <c r="O175" t="s">
        <v>199</v>
      </c>
      <c r="P175" t="s">
        <v>199</v>
      </c>
      <c r="Q175" s="80" t="s">
        <v>199</v>
      </c>
      <c r="R175" s="79"/>
      <c r="T175" t="s">
        <v>199</v>
      </c>
      <c r="U175" t="s">
        <v>199</v>
      </c>
      <c r="V175" t="s">
        <v>199</v>
      </c>
    </row>
    <row r="176" spans="2:22" x14ac:dyDescent="0.25">
      <c r="B176" t="s">
        <v>199</v>
      </c>
      <c r="C176" s="79" t="s">
        <v>199</v>
      </c>
      <c r="E176" t="s">
        <v>199</v>
      </c>
      <c r="F176" t="s">
        <v>199</v>
      </c>
      <c r="G176" t="s">
        <v>199</v>
      </c>
      <c r="H176" t="s">
        <v>199</v>
      </c>
      <c r="I176" t="s">
        <v>199</v>
      </c>
      <c r="J176" t="s">
        <v>199</v>
      </c>
      <c r="K176" t="s">
        <v>199</v>
      </c>
      <c r="L176" t="s">
        <v>199</v>
      </c>
      <c r="M176" t="s">
        <v>199</v>
      </c>
      <c r="N176" t="s">
        <v>199</v>
      </c>
      <c r="O176" t="s">
        <v>199</v>
      </c>
      <c r="P176" t="s">
        <v>199</v>
      </c>
      <c r="Q176" s="80" t="s">
        <v>199</v>
      </c>
      <c r="R176" s="79"/>
      <c r="T176" t="s">
        <v>199</v>
      </c>
      <c r="U176" t="s">
        <v>199</v>
      </c>
      <c r="V176" t="s">
        <v>199</v>
      </c>
    </row>
    <row r="177" spans="2:22" x14ac:dyDescent="0.25">
      <c r="B177" t="s">
        <v>199</v>
      </c>
      <c r="C177" s="79" t="s">
        <v>199</v>
      </c>
      <c r="E177" t="s">
        <v>199</v>
      </c>
      <c r="F177" t="s">
        <v>199</v>
      </c>
      <c r="G177" t="s">
        <v>199</v>
      </c>
      <c r="H177" t="s">
        <v>199</v>
      </c>
      <c r="I177" t="s">
        <v>199</v>
      </c>
      <c r="J177" t="s">
        <v>199</v>
      </c>
      <c r="K177" t="s">
        <v>199</v>
      </c>
      <c r="L177" t="s">
        <v>199</v>
      </c>
      <c r="M177" t="s">
        <v>199</v>
      </c>
      <c r="N177" t="s">
        <v>199</v>
      </c>
      <c r="O177" t="s">
        <v>199</v>
      </c>
      <c r="P177" t="s">
        <v>199</v>
      </c>
      <c r="Q177" s="80" t="s">
        <v>199</v>
      </c>
      <c r="R177" s="79"/>
      <c r="T177" t="s">
        <v>199</v>
      </c>
      <c r="U177" t="s">
        <v>199</v>
      </c>
      <c r="V177" t="s">
        <v>199</v>
      </c>
    </row>
    <row r="178" spans="2:22" x14ac:dyDescent="0.25">
      <c r="B178" t="s">
        <v>199</v>
      </c>
      <c r="C178" s="79" t="s">
        <v>199</v>
      </c>
      <c r="E178" t="s">
        <v>199</v>
      </c>
      <c r="F178" t="s">
        <v>199</v>
      </c>
      <c r="G178" t="s">
        <v>199</v>
      </c>
      <c r="H178" t="s">
        <v>199</v>
      </c>
      <c r="I178" t="s">
        <v>199</v>
      </c>
      <c r="J178" t="s">
        <v>199</v>
      </c>
      <c r="K178" t="s">
        <v>199</v>
      </c>
      <c r="L178" t="s">
        <v>199</v>
      </c>
      <c r="M178" t="s">
        <v>199</v>
      </c>
      <c r="N178" t="s">
        <v>199</v>
      </c>
      <c r="O178" t="s">
        <v>199</v>
      </c>
      <c r="P178" t="s">
        <v>199</v>
      </c>
      <c r="Q178" s="80" t="s">
        <v>199</v>
      </c>
      <c r="R178" s="79"/>
      <c r="T178" t="s">
        <v>199</v>
      </c>
      <c r="U178" t="s">
        <v>199</v>
      </c>
      <c r="V178" t="s">
        <v>199</v>
      </c>
    </row>
    <row r="179" spans="2:22" x14ac:dyDescent="0.25">
      <c r="B179" t="s">
        <v>199</v>
      </c>
      <c r="C179" s="79" t="s">
        <v>199</v>
      </c>
      <c r="E179" t="s">
        <v>199</v>
      </c>
      <c r="F179" t="s">
        <v>199</v>
      </c>
      <c r="G179" t="s">
        <v>199</v>
      </c>
      <c r="H179" t="s">
        <v>199</v>
      </c>
      <c r="I179" t="s">
        <v>199</v>
      </c>
      <c r="J179" t="s">
        <v>199</v>
      </c>
      <c r="K179" t="s">
        <v>199</v>
      </c>
      <c r="L179" t="s">
        <v>199</v>
      </c>
      <c r="M179" t="s">
        <v>199</v>
      </c>
      <c r="N179" t="s">
        <v>199</v>
      </c>
      <c r="O179" t="s">
        <v>199</v>
      </c>
      <c r="P179" t="s">
        <v>199</v>
      </c>
      <c r="Q179" s="80" t="s">
        <v>199</v>
      </c>
      <c r="R179" s="79"/>
      <c r="T179" t="s">
        <v>199</v>
      </c>
      <c r="U179" t="s">
        <v>199</v>
      </c>
      <c r="V179" t="s">
        <v>199</v>
      </c>
    </row>
    <row r="180" spans="2:22" x14ac:dyDescent="0.25">
      <c r="B180" t="s">
        <v>199</v>
      </c>
      <c r="C180" s="79" t="s">
        <v>199</v>
      </c>
      <c r="E180" t="s">
        <v>199</v>
      </c>
      <c r="F180" t="s">
        <v>199</v>
      </c>
      <c r="G180" t="s">
        <v>199</v>
      </c>
      <c r="H180" t="s">
        <v>199</v>
      </c>
      <c r="I180" t="s">
        <v>199</v>
      </c>
      <c r="J180" t="s">
        <v>199</v>
      </c>
      <c r="K180" t="s">
        <v>199</v>
      </c>
      <c r="L180" t="s">
        <v>199</v>
      </c>
      <c r="M180" t="s">
        <v>199</v>
      </c>
      <c r="N180" t="s">
        <v>199</v>
      </c>
      <c r="O180" t="s">
        <v>199</v>
      </c>
      <c r="P180" t="s">
        <v>199</v>
      </c>
      <c r="Q180" s="80" t="s">
        <v>199</v>
      </c>
      <c r="R180" s="79"/>
      <c r="T180" t="s">
        <v>199</v>
      </c>
      <c r="U180" t="s">
        <v>199</v>
      </c>
      <c r="V180" t="s">
        <v>199</v>
      </c>
    </row>
    <row r="181" spans="2:22" x14ac:dyDescent="0.25">
      <c r="B181" t="s">
        <v>199</v>
      </c>
      <c r="C181" s="79" t="s">
        <v>199</v>
      </c>
      <c r="E181" t="s">
        <v>199</v>
      </c>
      <c r="F181" t="s">
        <v>199</v>
      </c>
      <c r="G181" t="s">
        <v>199</v>
      </c>
      <c r="H181" t="s">
        <v>199</v>
      </c>
      <c r="I181" t="s">
        <v>199</v>
      </c>
      <c r="J181" t="s">
        <v>199</v>
      </c>
      <c r="K181" t="s">
        <v>199</v>
      </c>
      <c r="L181" t="s">
        <v>199</v>
      </c>
      <c r="M181" t="s">
        <v>199</v>
      </c>
      <c r="N181" t="s">
        <v>199</v>
      </c>
      <c r="O181" t="s">
        <v>199</v>
      </c>
      <c r="P181" t="s">
        <v>199</v>
      </c>
      <c r="Q181" s="80" t="s">
        <v>199</v>
      </c>
      <c r="R181" s="79"/>
      <c r="T181" t="s">
        <v>199</v>
      </c>
      <c r="U181" t="s">
        <v>199</v>
      </c>
      <c r="V181" t="s">
        <v>199</v>
      </c>
    </row>
    <row r="182" spans="2:22" x14ac:dyDescent="0.25">
      <c r="B182" t="s">
        <v>199</v>
      </c>
      <c r="C182" s="79" t="s">
        <v>199</v>
      </c>
      <c r="E182" t="s">
        <v>199</v>
      </c>
      <c r="F182" t="s">
        <v>199</v>
      </c>
      <c r="G182" t="s">
        <v>199</v>
      </c>
      <c r="H182" t="s">
        <v>199</v>
      </c>
      <c r="I182" t="s">
        <v>199</v>
      </c>
      <c r="J182" t="s">
        <v>199</v>
      </c>
      <c r="K182" t="s">
        <v>199</v>
      </c>
      <c r="L182" t="s">
        <v>199</v>
      </c>
      <c r="M182" t="s">
        <v>199</v>
      </c>
      <c r="N182" t="s">
        <v>199</v>
      </c>
      <c r="O182" t="s">
        <v>199</v>
      </c>
      <c r="P182" t="s">
        <v>199</v>
      </c>
      <c r="Q182" s="80" t="s">
        <v>199</v>
      </c>
      <c r="R182" s="79"/>
      <c r="T182" t="s">
        <v>199</v>
      </c>
      <c r="U182" t="s">
        <v>199</v>
      </c>
      <c r="V182" t="s">
        <v>199</v>
      </c>
    </row>
    <row r="183" spans="2:22" x14ac:dyDescent="0.25">
      <c r="B183" t="s">
        <v>199</v>
      </c>
      <c r="C183" s="79" t="s">
        <v>199</v>
      </c>
      <c r="E183" t="s">
        <v>199</v>
      </c>
      <c r="F183" t="s">
        <v>199</v>
      </c>
      <c r="G183" t="s">
        <v>199</v>
      </c>
      <c r="H183" t="s">
        <v>199</v>
      </c>
      <c r="I183" t="s">
        <v>199</v>
      </c>
      <c r="J183" t="s">
        <v>199</v>
      </c>
      <c r="K183" t="s">
        <v>199</v>
      </c>
      <c r="L183" t="s">
        <v>199</v>
      </c>
      <c r="M183" t="s">
        <v>199</v>
      </c>
      <c r="N183" t="s">
        <v>199</v>
      </c>
      <c r="O183" t="s">
        <v>199</v>
      </c>
      <c r="P183" t="s">
        <v>199</v>
      </c>
      <c r="Q183" s="80" t="s">
        <v>199</v>
      </c>
      <c r="R183" s="79"/>
      <c r="T183" t="s">
        <v>199</v>
      </c>
      <c r="U183" t="s">
        <v>199</v>
      </c>
      <c r="V183" t="s">
        <v>199</v>
      </c>
    </row>
    <row r="184" spans="2:22" x14ac:dyDescent="0.25">
      <c r="B184" t="s">
        <v>199</v>
      </c>
      <c r="C184" s="79" t="s">
        <v>199</v>
      </c>
      <c r="E184" t="s">
        <v>199</v>
      </c>
      <c r="F184" t="s">
        <v>199</v>
      </c>
      <c r="G184" t="s">
        <v>199</v>
      </c>
      <c r="H184" t="s">
        <v>199</v>
      </c>
      <c r="I184" t="s">
        <v>199</v>
      </c>
      <c r="J184" t="s">
        <v>199</v>
      </c>
      <c r="K184" t="s">
        <v>199</v>
      </c>
      <c r="L184" t="s">
        <v>199</v>
      </c>
      <c r="M184" t="s">
        <v>199</v>
      </c>
      <c r="N184" t="s">
        <v>199</v>
      </c>
      <c r="O184" t="s">
        <v>199</v>
      </c>
      <c r="P184" t="s">
        <v>199</v>
      </c>
      <c r="Q184" s="80" t="s">
        <v>199</v>
      </c>
      <c r="R184" s="79"/>
      <c r="T184" t="s">
        <v>199</v>
      </c>
      <c r="U184" t="s">
        <v>199</v>
      </c>
      <c r="V184" t="s">
        <v>199</v>
      </c>
    </row>
    <row r="185" spans="2:22" x14ac:dyDescent="0.25">
      <c r="B185" t="s">
        <v>199</v>
      </c>
      <c r="C185" s="79" t="s">
        <v>199</v>
      </c>
      <c r="E185" t="s">
        <v>199</v>
      </c>
      <c r="F185" t="s">
        <v>199</v>
      </c>
      <c r="G185" t="s">
        <v>199</v>
      </c>
      <c r="H185" t="s">
        <v>199</v>
      </c>
      <c r="I185" t="s">
        <v>199</v>
      </c>
      <c r="J185" t="s">
        <v>199</v>
      </c>
      <c r="K185" t="s">
        <v>199</v>
      </c>
      <c r="L185" t="s">
        <v>199</v>
      </c>
      <c r="M185" t="s">
        <v>199</v>
      </c>
      <c r="N185" t="s">
        <v>199</v>
      </c>
      <c r="O185" t="s">
        <v>199</v>
      </c>
      <c r="P185" t="s">
        <v>199</v>
      </c>
      <c r="Q185" s="80" t="s">
        <v>199</v>
      </c>
      <c r="R185" s="79"/>
      <c r="T185" t="s">
        <v>199</v>
      </c>
      <c r="U185" t="s">
        <v>199</v>
      </c>
      <c r="V185" t="s">
        <v>199</v>
      </c>
    </row>
    <row r="186" spans="2:22" x14ac:dyDescent="0.25">
      <c r="B186" t="s">
        <v>199</v>
      </c>
      <c r="C186" s="79" t="s">
        <v>199</v>
      </c>
      <c r="E186" t="s">
        <v>199</v>
      </c>
      <c r="F186" t="s">
        <v>199</v>
      </c>
      <c r="G186" t="s">
        <v>199</v>
      </c>
      <c r="H186" t="s">
        <v>199</v>
      </c>
      <c r="I186" t="s">
        <v>199</v>
      </c>
      <c r="J186" t="s">
        <v>199</v>
      </c>
      <c r="K186" t="s">
        <v>199</v>
      </c>
      <c r="L186" t="s">
        <v>199</v>
      </c>
      <c r="M186" t="s">
        <v>199</v>
      </c>
      <c r="N186" t="s">
        <v>199</v>
      </c>
      <c r="O186" t="s">
        <v>199</v>
      </c>
      <c r="P186" t="s">
        <v>199</v>
      </c>
      <c r="Q186" s="80" t="s">
        <v>199</v>
      </c>
      <c r="R186" s="79"/>
      <c r="T186" t="s">
        <v>199</v>
      </c>
      <c r="U186" t="s">
        <v>199</v>
      </c>
      <c r="V186" t="s">
        <v>199</v>
      </c>
    </row>
    <row r="187" spans="2:22" x14ac:dyDescent="0.25">
      <c r="B187" t="s">
        <v>199</v>
      </c>
      <c r="C187" s="79" t="s">
        <v>199</v>
      </c>
      <c r="E187" t="s">
        <v>199</v>
      </c>
      <c r="F187" t="s">
        <v>199</v>
      </c>
      <c r="G187" t="s">
        <v>199</v>
      </c>
      <c r="H187" t="s">
        <v>199</v>
      </c>
      <c r="I187" t="s">
        <v>199</v>
      </c>
      <c r="J187" t="s">
        <v>199</v>
      </c>
      <c r="K187" t="s">
        <v>199</v>
      </c>
      <c r="L187" t="s">
        <v>199</v>
      </c>
      <c r="M187" t="s">
        <v>199</v>
      </c>
      <c r="N187" t="s">
        <v>199</v>
      </c>
      <c r="O187" t="s">
        <v>199</v>
      </c>
      <c r="P187" t="s">
        <v>199</v>
      </c>
      <c r="Q187" s="80" t="s">
        <v>199</v>
      </c>
      <c r="R187" s="79"/>
      <c r="T187" t="s">
        <v>199</v>
      </c>
      <c r="U187" t="s">
        <v>199</v>
      </c>
      <c r="V187" t="s">
        <v>199</v>
      </c>
    </row>
    <row r="188" spans="2:22" x14ac:dyDescent="0.25">
      <c r="B188" t="s">
        <v>199</v>
      </c>
      <c r="C188" s="79" t="s">
        <v>199</v>
      </c>
      <c r="E188" t="s">
        <v>199</v>
      </c>
      <c r="F188" t="s">
        <v>199</v>
      </c>
      <c r="G188" t="s">
        <v>199</v>
      </c>
      <c r="H188" t="s">
        <v>199</v>
      </c>
      <c r="I188" t="s">
        <v>199</v>
      </c>
      <c r="J188" t="s">
        <v>199</v>
      </c>
      <c r="K188" t="s">
        <v>199</v>
      </c>
      <c r="L188" t="s">
        <v>199</v>
      </c>
      <c r="M188" t="s">
        <v>199</v>
      </c>
      <c r="N188" t="s">
        <v>199</v>
      </c>
      <c r="O188" t="s">
        <v>199</v>
      </c>
      <c r="P188" t="s">
        <v>199</v>
      </c>
      <c r="Q188" s="80" t="s">
        <v>199</v>
      </c>
      <c r="R188" s="79"/>
      <c r="T188" t="s">
        <v>199</v>
      </c>
      <c r="U188" t="s">
        <v>199</v>
      </c>
      <c r="V188" t="s">
        <v>199</v>
      </c>
    </row>
    <row r="189" spans="2:22" x14ac:dyDescent="0.25">
      <c r="B189" t="s">
        <v>199</v>
      </c>
      <c r="C189" s="79" t="s">
        <v>199</v>
      </c>
      <c r="E189" t="s">
        <v>199</v>
      </c>
      <c r="F189" t="s">
        <v>199</v>
      </c>
      <c r="G189" t="s">
        <v>199</v>
      </c>
      <c r="H189" t="s">
        <v>199</v>
      </c>
      <c r="I189" t="s">
        <v>199</v>
      </c>
      <c r="J189" t="s">
        <v>199</v>
      </c>
      <c r="K189" t="s">
        <v>199</v>
      </c>
      <c r="L189" t="s">
        <v>199</v>
      </c>
      <c r="M189" t="s">
        <v>199</v>
      </c>
      <c r="N189" t="s">
        <v>199</v>
      </c>
      <c r="O189" t="s">
        <v>199</v>
      </c>
      <c r="P189" t="s">
        <v>199</v>
      </c>
      <c r="Q189" s="80" t="s">
        <v>199</v>
      </c>
      <c r="R189" s="79"/>
      <c r="T189" t="s">
        <v>199</v>
      </c>
      <c r="U189" t="s">
        <v>199</v>
      </c>
      <c r="V189" t="s">
        <v>199</v>
      </c>
    </row>
    <row r="190" spans="2:22" x14ac:dyDescent="0.25">
      <c r="B190" t="s">
        <v>199</v>
      </c>
      <c r="C190" s="79" t="s">
        <v>199</v>
      </c>
      <c r="E190" t="s">
        <v>199</v>
      </c>
      <c r="F190" t="s">
        <v>199</v>
      </c>
      <c r="G190" t="s">
        <v>199</v>
      </c>
      <c r="H190" t="s">
        <v>199</v>
      </c>
      <c r="I190" t="s">
        <v>199</v>
      </c>
      <c r="J190" t="s">
        <v>199</v>
      </c>
      <c r="K190" t="s">
        <v>199</v>
      </c>
      <c r="L190" t="s">
        <v>199</v>
      </c>
      <c r="M190" t="s">
        <v>199</v>
      </c>
      <c r="N190" t="s">
        <v>199</v>
      </c>
      <c r="O190" t="s">
        <v>199</v>
      </c>
      <c r="P190" t="s">
        <v>199</v>
      </c>
      <c r="Q190" s="80" t="s">
        <v>199</v>
      </c>
      <c r="R190" s="79"/>
      <c r="T190" t="s">
        <v>199</v>
      </c>
      <c r="U190" t="s">
        <v>199</v>
      </c>
      <c r="V190" t="s">
        <v>199</v>
      </c>
    </row>
    <row r="191" spans="2:22" x14ac:dyDescent="0.25">
      <c r="B191" t="s">
        <v>199</v>
      </c>
      <c r="C191" s="79" t="s">
        <v>199</v>
      </c>
      <c r="E191" t="s">
        <v>199</v>
      </c>
      <c r="F191" t="s">
        <v>199</v>
      </c>
      <c r="G191" t="s">
        <v>199</v>
      </c>
      <c r="H191" t="s">
        <v>199</v>
      </c>
      <c r="I191" t="s">
        <v>199</v>
      </c>
      <c r="J191" t="s">
        <v>199</v>
      </c>
      <c r="K191" t="s">
        <v>199</v>
      </c>
      <c r="L191" t="s">
        <v>199</v>
      </c>
      <c r="M191" t="s">
        <v>199</v>
      </c>
      <c r="N191" t="s">
        <v>199</v>
      </c>
      <c r="O191" t="s">
        <v>199</v>
      </c>
      <c r="P191" t="s">
        <v>199</v>
      </c>
      <c r="Q191" s="80" t="s">
        <v>199</v>
      </c>
      <c r="R191" s="79"/>
      <c r="T191" t="s">
        <v>199</v>
      </c>
      <c r="U191" t="s">
        <v>199</v>
      </c>
      <c r="V191" t="s">
        <v>199</v>
      </c>
    </row>
    <row r="192" spans="2:22" x14ac:dyDescent="0.25">
      <c r="B192" t="s">
        <v>199</v>
      </c>
      <c r="C192" s="79" t="s">
        <v>199</v>
      </c>
      <c r="E192" t="s">
        <v>199</v>
      </c>
      <c r="F192" t="s">
        <v>199</v>
      </c>
      <c r="G192" t="s">
        <v>199</v>
      </c>
      <c r="H192" t="s">
        <v>199</v>
      </c>
      <c r="I192" t="s">
        <v>199</v>
      </c>
      <c r="J192" t="s">
        <v>199</v>
      </c>
      <c r="K192" t="s">
        <v>199</v>
      </c>
      <c r="L192" t="s">
        <v>199</v>
      </c>
      <c r="M192" t="s">
        <v>199</v>
      </c>
      <c r="N192" t="s">
        <v>199</v>
      </c>
      <c r="O192" t="s">
        <v>199</v>
      </c>
      <c r="P192" t="s">
        <v>199</v>
      </c>
      <c r="Q192" s="80" t="s">
        <v>199</v>
      </c>
      <c r="R192" s="79"/>
      <c r="T192" t="s">
        <v>199</v>
      </c>
      <c r="U192" t="s">
        <v>199</v>
      </c>
      <c r="V192" t="s">
        <v>199</v>
      </c>
    </row>
    <row r="193" spans="2:22" x14ac:dyDescent="0.25">
      <c r="B193" t="s">
        <v>199</v>
      </c>
      <c r="C193" s="79" t="s">
        <v>199</v>
      </c>
      <c r="E193" t="s">
        <v>199</v>
      </c>
      <c r="F193" t="s">
        <v>199</v>
      </c>
      <c r="G193" t="s">
        <v>199</v>
      </c>
      <c r="H193" t="s">
        <v>199</v>
      </c>
      <c r="I193" t="s">
        <v>199</v>
      </c>
      <c r="J193" t="s">
        <v>199</v>
      </c>
      <c r="K193" t="s">
        <v>199</v>
      </c>
      <c r="L193" t="s">
        <v>199</v>
      </c>
      <c r="M193" t="s">
        <v>199</v>
      </c>
      <c r="N193" t="s">
        <v>199</v>
      </c>
      <c r="O193" t="s">
        <v>199</v>
      </c>
      <c r="P193" t="s">
        <v>199</v>
      </c>
      <c r="Q193" s="80" t="s">
        <v>199</v>
      </c>
      <c r="R193" s="79"/>
      <c r="T193" t="s">
        <v>199</v>
      </c>
      <c r="U193" t="s">
        <v>199</v>
      </c>
      <c r="V193" t="s">
        <v>199</v>
      </c>
    </row>
    <row r="194" spans="2:22" x14ac:dyDescent="0.25">
      <c r="B194" t="s">
        <v>199</v>
      </c>
      <c r="C194" s="79" t="s">
        <v>199</v>
      </c>
      <c r="E194" t="s">
        <v>199</v>
      </c>
      <c r="F194" t="s">
        <v>199</v>
      </c>
      <c r="G194" t="s">
        <v>199</v>
      </c>
      <c r="H194" t="s">
        <v>199</v>
      </c>
      <c r="I194" t="s">
        <v>199</v>
      </c>
      <c r="J194" t="s">
        <v>199</v>
      </c>
      <c r="K194" t="s">
        <v>199</v>
      </c>
      <c r="L194" t="s">
        <v>199</v>
      </c>
      <c r="M194" t="s">
        <v>199</v>
      </c>
      <c r="N194" t="s">
        <v>199</v>
      </c>
      <c r="O194" t="s">
        <v>199</v>
      </c>
      <c r="P194" t="s">
        <v>199</v>
      </c>
      <c r="Q194" s="80" t="s">
        <v>199</v>
      </c>
      <c r="R194" s="79"/>
      <c r="T194" t="s">
        <v>199</v>
      </c>
      <c r="U194" t="s">
        <v>199</v>
      </c>
      <c r="V194" t="s">
        <v>199</v>
      </c>
    </row>
    <row r="195" spans="2:22" x14ac:dyDescent="0.25">
      <c r="B195" t="s">
        <v>199</v>
      </c>
      <c r="C195" s="79" t="s">
        <v>199</v>
      </c>
      <c r="E195" t="s">
        <v>199</v>
      </c>
      <c r="F195" t="s">
        <v>199</v>
      </c>
      <c r="G195" t="s">
        <v>199</v>
      </c>
      <c r="H195" t="s">
        <v>199</v>
      </c>
      <c r="I195" t="s">
        <v>199</v>
      </c>
      <c r="J195" t="s">
        <v>199</v>
      </c>
      <c r="K195" t="s">
        <v>199</v>
      </c>
      <c r="L195" t="s">
        <v>199</v>
      </c>
      <c r="M195" t="s">
        <v>199</v>
      </c>
      <c r="N195" t="s">
        <v>199</v>
      </c>
      <c r="O195" t="s">
        <v>199</v>
      </c>
      <c r="P195" t="s">
        <v>199</v>
      </c>
      <c r="Q195" s="80" t="s">
        <v>199</v>
      </c>
      <c r="R195" s="79"/>
      <c r="T195" t="s">
        <v>199</v>
      </c>
      <c r="U195" t="s">
        <v>199</v>
      </c>
      <c r="V195" t="s">
        <v>199</v>
      </c>
    </row>
    <row r="196" spans="2:22" x14ac:dyDescent="0.25">
      <c r="B196" t="s">
        <v>199</v>
      </c>
      <c r="C196" s="79" t="s">
        <v>199</v>
      </c>
      <c r="E196" t="s">
        <v>199</v>
      </c>
      <c r="F196" t="s">
        <v>199</v>
      </c>
      <c r="G196" t="s">
        <v>199</v>
      </c>
      <c r="H196" t="s">
        <v>199</v>
      </c>
      <c r="I196" t="s">
        <v>199</v>
      </c>
      <c r="J196" t="s">
        <v>199</v>
      </c>
      <c r="K196" t="s">
        <v>199</v>
      </c>
      <c r="L196" t="s">
        <v>199</v>
      </c>
      <c r="M196" t="s">
        <v>199</v>
      </c>
      <c r="N196" t="s">
        <v>199</v>
      </c>
      <c r="O196" t="s">
        <v>199</v>
      </c>
      <c r="P196" t="s">
        <v>199</v>
      </c>
      <c r="Q196" s="80" t="s">
        <v>199</v>
      </c>
      <c r="R196" s="79"/>
      <c r="T196" t="s">
        <v>199</v>
      </c>
      <c r="U196" t="s">
        <v>199</v>
      </c>
      <c r="V196" t="s">
        <v>199</v>
      </c>
    </row>
    <row r="197" spans="2:22" x14ac:dyDescent="0.25">
      <c r="B197" t="s">
        <v>199</v>
      </c>
      <c r="C197" s="79" t="s">
        <v>199</v>
      </c>
      <c r="E197" t="s">
        <v>199</v>
      </c>
      <c r="F197" t="s">
        <v>199</v>
      </c>
      <c r="G197" t="s">
        <v>199</v>
      </c>
      <c r="H197" t="s">
        <v>199</v>
      </c>
      <c r="I197" t="s">
        <v>199</v>
      </c>
      <c r="J197" t="s">
        <v>199</v>
      </c>
      <c r="K197" t="s">
        <v>199</v>
      </c>
      <c r="L197" t="s">
        <v>199</v>
      </c>
      <c r="M197" t="s">
        <v>199</v>
      </c>
      <c r="N197" t="s">
        <v>199</v>
      </c>
      <c r="O197" t="s">
        <v>199</v>
      </c>
      <c r="P197" t="s">
        <v>199</v>
      </c>
      <c r="Q197" s="80" t="s">
        <v>199</v>
      </c>
      <c r="R197" s="79"/>
      <c r="T197" t="s">
        <v>199</v>
      </c>
      <c r="U197" t="s">
        <v>199</v>
      </c>
      <c r="V197" t="s">
        <v>199</v>
      </c>
    </row>
    <row r="198" spans="2:22" x14ac:dyDescent="0.25">
      <c r="B198" t="s">
        <v>199</v>
      </c>
      <c r="C198" s="79" t="s">
        <v>199</v>
      </c>
      <c r="E198" t="s">
        <v>199</v>
      </c>
      <c r="F198" t="s">
        <v>199</v>
      </c>
      <c r="G198" t="s">
        <v>199</v>
      </c>
      <c r="H198" t="s">
        <v>199</v>
      </c>
      <c r="I198" t="s">
        <v>199</v>
      </c>
      <c r="J198" t="s">
        <v>199</v>
      </c>
      <c r="K198" t="s">
        <v>199</v>
      </c>
      <c r="L198" t="s">
        <v>199</v>
      </c>
      <c r="M198" t="s">
        <v>199</v>
      </c>
      <c r="N198" t="s">
        <v>199</v>
      </c>
      <c r="O198" t="s">
        <v>199</v>
      </c>
      <c r="P198" t="s">
        <v>199</v>
      </c>
      <c r="Q198" s="80" t="s">
        <v>199</v>
      </c>
      <c r="R198" s="79"/>
      <c r="T198" t="s">
        <v>199</v>
      </c>
      <c r="U198" t="s">
        <v>199</v>
      </c>
      <c r="V198" t="s">
        <v>199</v>
      </c>
    </row>
    <row r="199" spans="2:22" x14ac:dyDescent="0.25">
      <c r="B199" t="s">
        <v>199</v>
      </c>
      <c r="C199" s="79" t="s">
        <v>199</v>
      </c>
      <c r="E199" t="s">
        <v>199</v>
      </c>
      <c r="F199" t="s">
        <v>199</v>
      </c>
      <c r="G199" t="s">
        <v>199</v>
      </c>
      <c r="H199" t="s">
        <v>199</v>
      </c>
      <c r="I199" t="s">
        <v>199</v>
      </c>
      <c r="J199" t="s">
        <v>199</v>
      </c>
      <c r="K199" t="s">
        <v>199</v>
      </c>
      <c r="L199" t="s">
        <v>199</v>
      </c>
      <c r="M199" t="s">
        <v>199</v>
      </c>
      <c r="N199" t="s">
        <v>199</v>
      </c>
      <c r="O199" t="s">
        <v>199</v>
      </c>
      <c r="P199" t="s">
        <v>199</v>
      </c>
      <c r="Q199" s="80" t="s">
        <v>199</v>
      </c>
      <c r="R199" s="79"/>
      <c r="T199" t="s">
        <v>199</v>
      </c>
      <c r="U199" t="s">
        <v>199</v>
      </c>
      <c r="V199" t="s">
        <v>199</v>
      </c>
    </row>
    <row r="200" spans="2:22" x14ac:dyDescent="0.25">
      <c r="B200" t="s">
        <v>199</v>
      </c>
      <c r="C200" s="79" t="s">
        <v>199</v>
      </c>
      <c r="E200" t="s">
        <v>199</v>
      </c>
      <c r="F200" t="s">
        <v>199</v>
      </c>
      <c r="G200" t="s">
        <v>199</v>
      </c>
      <c r="H200" t="s">
        <v>199</v>
      </c>
      <c r="I200" t="s">
        <v>199</v>
      </c>
      <c r="J200" t="s">
        <v>199</v>
      </c>
      <c r="K200" t="s">
        <v>199</v>
      </c>
      <c r="L200" t="s">
        <v>199</v>
      </c>
      <c r="M200" t="s">
        <v>199</v>
      </c>
      <c r="N200" t="s">
        <v>199</v>
      </c>
      <c r="O200" t="s">
        <v>199</v>
      </c>
      <c r="P200" t="s">
        <v>199</v>
      </c>
      <c r="Q200" s="80" t="s">
        <v>199</v>
      </c>
      <c r="R200" s="79"/>
      <c r="T200" t="s">
        <v>199</v>
      </c>
      <c r="U200" t="s">
        <v>199</v>
      </c>
      <c r="V200" t="s">
        <v>199</v>
      </c>
    </row>
    <row r="201" spans="2:22" x14ac:dyDescent="0.25">
      <c r="B201" t="s">
        <v>199</v>
      </c>
      <c r="C201" s="79" t="s">
        <v>199</v>
      </c>
      <c r="E201" t="s">
        <v>199</v>
      </c>
      <c r="F201" t="s">
        <v>199</v>
      </c>
      <c r="G201" t="s">
        <v>199</v>
      </c>
      <c r="H201" t="s">
        <v>199</v>
      </c>
      <c r="I201" t="s">
        <v>199</v>
      </c>
      <c r="J201" t="s">
        <v>199</v>
      </c>
      <c r="K201" t="s">
        <v>199</v>
      </c>
      <c r="L201" t="s">
        <v>199</v>
      </c>
      <c r="M201" t="s">
        <v>199</v>
      </c>
      <c r="N201" t="s">
        <v>199</v>
      </c>
      <c r="O201" t="s">
        <v>199</v>
      </c>
      <c r="P201" t="s">
        <v>199</v>
      </c>
      <c r="Q201" s="80" t="s">
        <v>199</v>
      </c>
      <c r="R201" s="79"/>
      <c r="T201" t="s">
        <v>199</v>
      </c>
      <c r="U201" t="s">
        <v>199</v>
      </c>
      <c r="V201" t="s">
        <v>199</v>
      </c>
    </row>
    <row r="202" spans="2:22" x14ac:dyDescent="0.25">
      <c r="B202" t="s">
        <v>199</v>
      </c>
      <c r="C202" s="79" t="s">
        <v>199</v>
      </c>
      <c r="E202" t="s">
        <v>199</v>
      </c>
      <c r="F202" t="s">
        <v>199</v>
      </c>
      <c r="G202" t="s">
        <v>199</v>
      </c>
      <c r="H202" t="s">
        <v>199</v>
      </c>
      <c r="I202" t="s">
        <v>199</v>
      </c>
      <c r="J202" t="s">
        <v>199</v>
      </c>
      <c r="K202" t="s">
        <v>199</v>
      </c>
      <c r="L202" t="s">
        <v>199</v>
      </c>
      <c r="M202" t="s">
        <v>199</v>
      </c>
      <c r="N202" t="s">
        <v>199</v>
      </c>
      <c r="O202" t="s">
        <v>199</v>
      </c>
      <c r="P202" t="s">
        <v>199</v>
      </c>
      <c r="Q202" s="80" t="s">
        <v>199</v>
      </c>
      <c r="R202" s="79"/>
      <c r="T202" t="s">
        <v>199</v>
      </c>
      <c r="U202" t="s">
        <v>199</v>
      </c>
      <c r="V202" t="s">
        <v>199</v>
      </c>
    </row>
    <row r="203" spans="2:22" x14ac:dyDescent="0.25">
      <c r="B203" t="s">
        <v>199</v>
      </c>
      <c r="C203" s="79" t="s">
        <v>199</v>
      </c>
      <c r="E203" t="s">
        <v>199</v>
      </c>
      <c r="F203" t="s">
        <v>199</v>
      </c>
      <c r="G203" t="s">
        <v>199</v>
      </c>
      <c r="H203" t="s">
        <v>199</v>
      </c>
      <c r="I203" t="s">
        <v>199</v>
      </c>
      <c r="J203" t="s">
        <v>199</v>
      </c>
      <c r="K203" t="s">
        <v>199</v>
      </c>
      <c r="L203" t="s">
        <v>199</v>
      </c>
      <c r="M203" t="s">
        <v>199</v>
      </c>
      <c r="N203" t="s">
        <v>199</v>
      </c>
      <c r="O203" t="s">
        <v>199</v>
      </c>
      <c r="P203" t="s">
        <v>199</v>
      </c>
      <c r="Q203" s="80" t="s">
        <v>199</v>
      </c>
      <c r="R203" s="79"/>
      <c r="T203" t="s">
        <v>199</v>
      </c>
      <c r="U203" t="s">
        <v>199</v>
      </c>
      <c r="V203" t="s">
        <v>199</v>
      </c>
    </row>
    <row r="204" spans="2:22" x14ac:dyDescent="0.25">
      <c r="B204" t="s">
        <v>199</v>
      </c>
      <c r="C204" s="79" t="s">
        <v>199</v>
      </c>
      <c r="E204" t="s">
        <v>199</v>
      </c>
      <c r="F204" t="s">
        <v>199</v>
      </c>
      <c r="G204" t="s">
        <v>199</v>
      </c>
      <c r="H204" t="s">
        <v>199</v>
      </c>
      <c r="I204" t="s">
        <v>199</v>
      </c>
      <c r="J204" t="s">
        <v>199</v>
      </c>
      <c r="K204" t="s">
        <v>199</v>
      </c>
      <c r="L204" t="s">
        <v>199</v>
      </c>
      <c r="M204" t="s">
        <v>199</v>
      </c>
      <c r="N204" t="s">
        <v>199</v>
      </c>
      <c r="O204" t="s">
        <v>199</v>
      </c>
      <c r="P204" t="s">
        <v>199</v>
      </c>
      <c r="Q204" s="80" t="s">
        <v>199</v>
      </c>
      <c r="R204" s="79"/>
      <c r="T204" t="s">
        <v>199</v>
      </c>
      <c r="U204" t="s">
        <v>199</v>
      </c>
      <c r="V204" t="s">
        <v>199</v>
      </c>
    </row>
    <row r="205" spans="2:22" x14ac:dyDescent="0.25">
      <c r="B205" t="s">
        <v>199</v>
      </c>
      <c r="C205" s="79" t="s">
        <v>199</v>
      </c>
      <c r="E205" t="s">
        <v>199</v>
      </c>
      <c r="F205" t="s">
        <v>199</v>
      </c>
      <c r="G205" t="s">
        <v>199</v>
      </c>
      <c r="H205" t="s">
        <v>199</v>
      </c>
      <c r="I205" t="s">
        <v>199</v>
      </c>
      <c r="J205" t="s">
        <v>199</v>
      </c>
      <c r="K205" t="s">
        <v>199</v>
      </c>
      <c r="L205" t="s">
        <v>199</v>
      </c>
      <c r="M205" t="s">
        <v>199</v>
      </c>
      <c r="N205" t="s">
        <v>199</v>
      </c>
      <c r="O205" t="s">
        <v>199</v>
      </c>
      <c r="P205" t="s">
        <v>199</v>
      </c>
      <c r="Q205" s="80" t="s">
        <v>199</v>
      </c>
      <c r="R205" s="79"/>
      <c r="T205" t="s">
        <v>199</v>
      </c>
      <c r="U205" t="s">
        <v>199</v>
      </c>
      <c r="V205" t="s">
        <v>199</v>
      </c>
    </row>
    <row r="206" spans="2:22" x14ac:dyDescent="0.25">
      <c r="B206" t="s">
        <v>199</v>
      </c>
      <c r="C206" s="79" t="s">
        <v>199</v>
      </c>
      <c r="E206" t="s">
        <v>199</v>
      </c>
      <c r="F206" t="s">
        <v>199</v>
      </c>
      <c r="G206" t="s">
        <v>199</v>
      </c>
      <c r="H206" t="s">
        <v>199</v>
      </c>
      <c r="I206" t="s">
        <v>199</v>
      </c>
      <c r="J206" t="s">
        <v>199</v>
      </c>
      <c r="K206" t="s">
        <v>199</v>
      </c>
      <c r="L206" t="s">
        <v>199</v>
      </c>
      <c r="M206" t="s">
        <v>199</v>
      </c>
      <c r="N206" t="s">
        <v>199</v>
      </c>
      <c r="O206" t="s">
        <v>199</v>
      </c>
      <c r="P206" t="s">
        <v>199</v>
      </c>
      <c r="Q206" s="80" t="s">
        <v>199</v>
      </c>
      <c r="R206" s="79"/>
      <c r="T206" t="s">
        <v>199</v>
      </c>
      <c r="U206" t="s">
        <v>199</v>
      </c>
      <c r="V206" t="s">
        <v>199</v>
      </c>
    </row>
    <row r="207" spans="2:22" x14ac:dyDescent="0.25">
      <c r="B207" t="s">
        <v>199</v>
      </c>
      <c r="C207" s="79" t="s">
        <v>199</v>
      </c>
      <c r="E207" t="s">
        <v>199</v>
      </c>
      <c r="F207" t="s">
        <v>199</v>
      </c>
      <c r="G207" t="s">
        <v>199</v>
      </c>
      <c r="H207" t="s">
        <v>199</v>
      </c>
      <c r="I207" t="s">
        <v>199</v>
      </c>
      <c r="J207" t="s">
        <v>199</v>
      </c>
      <c r="K207" t="s">
        <v>199</v>
      </c>
      <c r="L207" t="s">
        <v>199</v>
      </c>
      <c r="M207" t="s">
        <v>199</v>
      </c>
      <c r="N207" t="s">
        <v>199</v>
      </c>
      <c r="O207" t="s">
        <v>199</v>
      </c>
      <c r="P207" t="s">
        <v>199</v>
      </c>
      <c r="Q207" s="80" t="s">
        <v>199</v>
      </c>
      <c r="R207" s="79"/>
      <c r="T207" t="s">
        <v>199</v>
      </c>
      <c r="U207" t="s">
        <v>199</v>
      </c>
      <c r="V207" t="s">
        <v>199</v>
      </c>
    </row>
    <row r="208" spans="2:22" x14ac:dyDescent="0.25">
      <c r="B208" t="s">
        <v>199</v>
      </c>
      <c r="C208" s="79" t="s">
        <v>199</v>
      </c>
      <c r="E208" t="s">
        <v>199</v>
      </c>
      <c r="F208" t="s">
        <v>199</v>
      </c>
      <c r="G208" t="s">
        <v>199</v>
      </c>
      <c r="H208" t="s">
        <v>199</v>
      </c>
      <c r="I208" t="s">
        <v>199</v>
      </c>
      <c r="J208" t="s">
        <v>199</v>
      </c>
      <c r="K208" t="s">
        <v>199</v>
      </c>
      <c r="L208" t="s">
        <v>199</v>
      </c>
      <c r="M208" t="s">
        <v>199</v>
      </c>
      <c r="N208" t="s">
        <v>199</v>
      </c>
      <c r="O208" t="s">
        <v>199</v>
      </c>
      <c r="P208" t="s">
        <v>199</v>
      </c>
      <c r="Q208" s="80" t="s">
        <v>199</v>
      </c>
      <c r="R208" s="79"/>
      <c r="T208" t="s">
        <v>199</v>
      </c>
      <c r="U208" t="s">
        <v>199</v>
      </c>
      <c r="V208" t="s">
        <v>199</v>
      </c>
    </row>
    <row r="209" spans="2:22" x14ac:dyDescent="0.25">
      <c r="B209" t="s">
        <v>199</v>
      </c>
      <c r="C209" s="79" t="s">
        <v>199</v>
      </c>
      <c r="E209" t="s">
        <v>199</v>
      </c>
      <c r="F209" t="s">
        <v>199</v>
      </c>
      <c r="G209" t="s">
        <v>199</v>
      </c>
      <c r="H209" t="s">
        <v>199</v>
      </c>
      <c r="I209" t="s">
        <v>199</v>
      </c>
      <c r="J209" t="s">
        <v>199</v>
      </c>
      <c r="K209" t="s">
        <v>199</v>
      </c>
      <c r="L209" t="s">
        <v>199</v>
      </c>
      <c r="M209" t="s">
        <v>199</v>
      </c>
      <c r="N209" t="s">
        <v>199</v>
      </c>
      <c r="O209" t="s">
        <v>199</v>
      </c>
      <c r="P209" t="s">
        <v>199</v>
      </c>
      <c r="Q209" s="80" t="s">
        <v>199</v>
      </c>
      <c r="R209" s="79"/>
      <c r="T209" t="s">
        <v>199</v>
      </c>
      <c r="U209" t="s">
        <v>199</v>
      </c>
      <c r="V209" t="s">
        <v>199</v>
      </c>
    </row>
    <row r="210" spans="2:22" x14ac:dyDescent="0.25">
      <c r="B210" t="s">
        <v>199</v>
      </c>
      <c r="C210" s="79" t="s">
        <v>199</v>
      </c>
      <c r="E210" t="s">
        <v>199</v>
      </c>
      <c r="F210" t="s">
        <v>199</v>
      </c>
      <c r="G210" t="s">
        <v>199</v>
      </c>
      <c r="H210" t="s">
        <v>199</v>
      </c>
      <c r="I210" t="s">
        <v>199</v>
      </c>
      <c r="J210" t="s">
        <v>199</v>
      </c>
      <c r="K210" t="s">
        <v>199</v>
      </c>
      <c r="L210" t="s">
        <v>199</v>
      </c>
      <c r="M210" t="s">
        <v>199</v>
      </c>
      <c r="N210" t="s">
        <v>199</v>
      </c>
      <c r="O210" t="s">
        <v>199</v>
      </c>
      <c r="P210" t="s">
        <v>199</v>
      </c>
      <c r="Q210" s="80" t="s">
        <v>199</v>
      </c>
      <c r="R210" s="79"/>
      <c r="T210" t="s">
        <v>199</v>
      </c>
      <c r="U210" t="s">
        <v>199</v>
      </c>
      <c r="V210" t="s">
        <v>199</v>
      </c>
    </row>
    <row r="211" spans="2:22" x14ac:dyDescent="0.25">
      <c r="B211" t="s">
        <v>199</v>
      </c>
      <c r="C211" s="79" t="s">
        <v>199</v>
      </c>
      <c r="E211" t="s">
        <v>199</v>
      </c>
      <c r="F211" t="s">
        <v>199</v>
      </c>
      <c r="G211" t="s">
        <v>199</v>
      </c>
      <c r="H211" t="s">
        <v>199</v>
      </c>
      <c r="I211" t="s">
        <v>199</v>
      </c>
      <c r="J211" t="s">
        <v>199</v>
      </c>
      <c r="K211" t="s">
        <v>199</v>
      </c>
      <c r="L211" t="s">
        <v>199</v>
      </c>
      <c r="M211" t="s">
        <v>199</v>
      </c>
      <c r="N211" t="s">
        <v>199</v>
      </c>
      <c r="O211" t="s">
        <v>199</v>
      </c>
      <c r="P211" t="s">
        <v>199</v>
      </c>
      <c r="Q211" s="80" t="s">
        <v>199</v>
      </c>
      <c r="R211" s="79"/>
      <c r="T211" t="s">
        <v>199</v>
      </c>
      <c r="U211" t="s">
        <v>199</v>
      </c>
      <c r="V211" t="s">
        <v>199</v>
      </c>
    </row>
    <row r="212" spans="2:22" x14ac:dyDescent="0.25">
      <c r="B212" t="s">
        <v>199</v>
      </c>
      <c r="C212" s="79" t="s">
        <v>199</v>
      </c>
      <c r="E212" t="s">
        <v>199</v>
      </c>
      <c r="F212" t="s">
        <v>199</v>
      </c>
      <c r="G212" t="s">
        <v>199</v>
      </c>
      <c r="H212" t="s">
        <v>199</v>
      </c>
      <c r="I212" t="s">
        <v>199</v>
      </c>
      <c r="J212" t="s">
        <v>199</v>
      </c>
      <c r="K212" t="s">
        <v>199</v>
      </c>
      <c r="L212" t="s">
        <v>199</v>
      </c>
      <c r="M212" t="s">
        <v>199</v>
      </c>
      <c r="N212" t="s">
        <v>199</v>
      </c>
      <c r="O212" t="s">
        <v>199</v>
      </c>
      <c r="P212" t="s">
        <v>199</v>
      </c>
      <c r="Q212" s="80" t="s">
        <v>199</v>
      </c>
      <c r="R212" s="79"/>
      <c r="T212" t="s">
        <v>199</v>
      </c>
      <c r="U212" t="s">
        <v>199</v>
      </c>
      <c r="V212" t="s">
        <v>199</v>
      </c>
    </row>
    <row r="213" spans="2:22" x14ac:dyDescent="0.25">
      <c r="B213" t="s">
        <v>199</v>
      </c>
      <c r="C213" s="79" t="s">
        <v>199</v>
      </c>
      <c r="E213" t="s">
        <v>199</v>
      </c>
      <c r="F213" t="s">
        <v>199</v>
      </c>
      <c r="G213" t="s">
        <v>199</v>
      </c>
      <c r="H213" t="s">
        <v>199</v>
      </c>
      <c r="I213" t="s">
        <v>199</v>
      </c>
      <c r="J213" t="s">
        <v>199</v>
      </c>
      <c r="K213" t="s">
        <v>199</v>
      </c>
      <c r="L213" t="s">
        <v>199</v>
      </c>
      <c r="M213" t="s">
        <v>199</v>
      </c>
      <c r="N213" t="s">
        <v>199</v>
      </c>
      <c r="O213" t="s">
        <v>199</v>
      </c>
      <c r="P213" t="s">
        <v>199</v>
      </c>
      <c r="Q213" s="80" t="s">
        <v>199</v>
      </c>
      <c r="R213" s="79"/>
      <c r="T213" t="s">
        <v>199</v>
      </c>
      <c r="U213" t="s">
        <v>199</v>
      </c>
      <c r="V213" t="s">
        <v>199</v>
      </c>
    </row>
    <row r="214" spans="2:22" x14ac:dyDescent="0.25">
      <c r="B214" t="s">
        <v>199</v>
      </c>
      <c r="C214" s="79" t="s">
        <v>199</v>
      </c>
      <c r="E214" t="s">
        <v>199</v>
      </c>
      <c r="F214" t="s">
        <v>199</v>
      </c>
      <c r="G214" t="s">
        <v>199</v>
      </c>
      <c r="H214" t="s">
        <v>199</v>
      </c>
      <c r="I214" t="s">
        <v>199</v>
      </c>
      <c r="J214" t="s">
        <v>199</v>
      </c>
      <c r="K214" t="s">
        <v>199</v>
      </c>
      <c r="L214" t="s">
        <v>199</v>
      </c>
      <c r="M214" t="s">
        <v>199</v>
      </c>
      <c r="N214" t="s">
        <v>199</v>
      </c>
      <c r="O214" t="s">
        <v>199</v>
      </c>
      <c r="P214" t="s">
        <v>199</v>
      </c>
      <c r="Q214" s="80" t="s">
        <v>199</v>
      </c>
      <c r="R214" s="79"/>
      <c r="T214" t="s">
        <v>199</v>
      </c>
      <c r="U214" t="s">
        <v>199</v>
      </c>
      <c r="V214" t="s">
        <v>199</v>
      </c>
    </row>
    <row r="215" spans="2:22" x14ac:dyDescent="0.25">
      <c r="B215" t="s">
        <v>199</v>
      </c>
      <c r="C215" s="79" t="s">
        <v>199</v>
      </c>
      <c r="E215" t="s">
        <v>199</v>
      </c>
      <c r="F215" t="s">
        <v>199</v>
      </c>
      <c r="G215" t="s">
        <v>199</v>
      </c>
      <c r="H215" t="s">
        <v>199</v>
      </c>
      <c r="I215" t="s">
        <v>199</v>
      </c>
      <c r="J215" t="s">
        <v>199</v>
      </c>
      <c r="K215" t="s">
        <v>199</v>
      </c>
      <c r="L215" t="s">
        <v>199</v>
      </c>
      <c r="M215" t="s">
        <v>199</v>
      </c>
      <c r="N215" t="s">
        <v>199</v>
      </c>
      <c r="O215" t="s">
        <v>199</v>
      </c>
      <c r="P215" t="s">
        <v>199</v>
      </c>
      <c r="Q215" s="80" t="s">
        <v>199</v>
      </c>
      <c r="R215" s="79"/>
      <c r="T215" t="s">
        <v>199</v>
      </c>
      <c r="U215" t="s">
        <v>199</v>
      </c>
      <c r="V215" t="s">
        <v>199</v>
      </c>
    </row>
    <row r="216" spans="2:22" x14ac:dyDescent="0.25">
      <c r="B216" t="s">
        <v>199</v>
      </c>
      <c r="C216" s="79" t="s">
        <v>199</v>
      </c>
      <c r="E216" t="s">
        <v>199</v>
      </c>
      <c r="F216" t="s">
        <v>199</v>
      </c>
      <c r="G216" t="s">
        <v>199</v>
      </c>
      <c r="H216" t="s">
        <v>199</v>
      </c>
      <c r="I216" t="s">
        <v>199</v>
      </c>
      <c r="J216" t="s">
        <v>199</v>
      </c>
      <c r="K216" t="s">
        <v>199</v>
      </c>
      <c r="L216" t="s">
        <v>199</v>
      </c>
      <c r="M216" t="s">
        <v>199</v>
      </c>
      <c r="N216" t="s">
        <v>199</v>
      </c>
      <c r="O216" t="s">
        <v>199</v>
      </c>
      <c r="P216" t="s">
        <v>199</v>
      </c>
      <c r="Q216" s="80" t="s">
        <v>199</v>
      </c>
      <c r="R216" s="79"/>
      <c r="T216" t="s">
        <v>199</v>
      </c>
      <c r="U216" t="s">
        <v>199</v>
      </c>
      <c r="V216" t="s">
        <v>199</v>
      </c>
    </row>
    <row r="217" spans="2:22" x14ac:dyDescent="0.25">
      <c r="B217" t="s">
        <v>199</v>
      </c>
      <c r="C217" s="79" t="s">
        <v>199</v>
      </c>
      <c r="E217" t="s">
        <v>199</v>
      </c>
      <c r="F217" t="s">
        <v>199</v>
      </c>
      <c r="G217" t="s">
        <v>199</v>
      </c>
      <c r="H217" t="s">
        <v>199</v>
      </c>
      <c r="I217" t="s">
        <v>199</v>
      </c>
      <c r="J217" t="s">
        <v>199</v>
      </c>
      <c r="K217" t="s">
        <v>199</v>
      </c>
      <c r="L217" t="s">
        <v>199</v>
      </c>
      <c r="M217" t="s">
        <v>199</v>
      </c>
      <c r="N217" t="s">
        <v>199</v>
      </c>
      <c r="O217" t="s">
        <v>199</v>
      </c>
      <c r="P217" t="s">
        <v>199</v>
      </c>
      <c r="Q217" s="80" t="s">
        <v>199</v>
      </c>
      <c r="R217" s="79"/>
      <c r="T217" t="s">
        <v>199</v>
      </c>
      <c r="U217" t="s">
        <v>199</v>
      </c>
      <c r="V217" t="s">
        <v>199</v>
      </c>
    </row>
    <row r="218" spans="2:22" x14ac:dyDescent="0.25">
      <c r="B218" t="s">
        <v>199</v>
      </c>
      <c r="C218" s="79" t="s">
        <v>199</v>
      </c>
      <c r="E218" t="s">
        <v>199</v>
      </c>
      <c r="F218" t="s">
        <v>199</v>
      </c>
      <c r="G218" t="s">
        <v>199</v>
      </c>
      <c r="H218" t="s">
        <v>199</v>
      </c>
      <c r="I218" t="s">
        <v>199</v>
      </c>
      <c r="J218" t="s">
        <v>199</v>
      </c>
      <c r="K218" t="s">
        <v>199</v>
      </c>
      <c r="L218" t="s">
        <v>199</v>
      </c>
      <c r="M218" t="s">
        <v>199</v>
      </c>
      <c r="N218" t="s">
        <v>199</v>
      </c>
      <c r="O218" t="s">
        <v>199</v>
      </c>
      <c r="P218" t="s">
        <v>199</v>
      </c>
      <c r="Q218" s="80" t="s">
        <v>199</v>
      </c>
      <c r="R218" s="79"/>
      <c r="T218" t="s">
        <v>199</v>
      </c>
      <c r="U218" t="s">
        <v>199</v>
      </c>
      <c r="V218" t="s">
        <v>199</v>
      </c>
    </row>
    <row r="219" spans="2:22" x14ac:dyDescent="0.25">
      <c r="B219" t="s">
        <v>199</v>
      </c>
      <c r="C219" s="79" t="s">
        <v>199</v>
      </c>
      <c r="E219" t="s">
        <v>199</v>
      </c>
      <c r="F219" t="s">
        <v>199</v>
      </c>
      <c r="G219" t="s">
        <v>199</v>
      </c>
      <c r="H219" t="s">
        <v>199</v>
      </c>
      <c r="I219" t="s">
        <v>199</v>
      </c>
      <c r="J219" t="s">
        <v>199</v>
      </c>
      <c r="K219" t="s">
        <v>199</v>
      </c>
      <c r="L219" t="s">
        <v>199</v>
      </c>
      <c r="M219" t="s">
        <v>199</v>
      </c>
      <c r="N219" t="s">
        <v>199</v>
      </c>
      <c r="O219" t="s">
        <v>199</v>
      </c>
      <c r="P219" t="s">
        <v>199</v>
      </c>
      <c r="Q219" s="80" t="s">
        <v>199</v>
      </c>
      <c r="R219" s="79"/>
      <c r="T219" t="s">
        <v>199</v>
      </c>
      <c r="U219" t="s">
        <v>199</v>
      </c>
      <c r="V219" t="s">
        <v>199</v>
      </c>
    </row>
    <row r="220" spans="2:22" x14ac:dyDescent="0.25">
      <c r="B220" t="s">
        <v>199</v>
      </c>
      <c r="C220" s="79" t="s">
        <v>199</v>
      </c>
      <c r="E220" t="s">
        <v>199</v>
      </c>
      <c r="F220" t="s">
        <v>199</v>
      </c>
      <c r="G220" t="s">
        <v>199</v>
      </c>
      <c r="H220" t="s">
        <v>199</v>
      </c>
      <c r="I220" t="s">
        <v>199</v>
      </c>
      <c r="J220" t="s">
        <v>199</v>
      </c>
      <c r="K220" t="s">
        <v>199</v>
      </c>
      <c r="L220" t="s">
        <v>199</v>
      </c>
      <c r="M220" t="s">
        <v>199</v>
      </c>
      <c r="N220" t="s">
        <v>199</v>
      </c>
      <c r="O220" t="s">
        <v>199</v>
      </c>
      <c r="P220" t="s">
        <v>199</v>
      </c>
      <c r="Q220" s="80" t="s">
        <v>199</v>
      </c>
      <c r="R220" s="79"/>
      <c r="T220" t="s">
        <v>199</v>
      </c>
      <c r="U220" t="s">
        <v>199</v>
      </c>
      <c r="V220" t="s">
        <v>199</v>
      </c>
    </row>
    <row r="221" spans="2:22" x14ac:dyDescent="0.25">
      <c r="B221" t="s">
        <v>199</v>
      </c>
      <c r="C221" s="79" t="s">
        <v>199</v>
      </c>
      <c r="E221" t="s">
        <v>199</v>
      </c>
      <c r="F221" t="s">
        <v>199</v>
      </c>
      <c r="G221" t="s">
        <v>199</v>
      </c>
      <c r="H221" t="s">
        <v>199</v>
      </c>
      <c r="I221" t="s">
        <v>199</v>
      </c>
      <c r="J221" t="s">
        <v>199</v>
      </c>
      <c r="K221" t="s">
        <v>199</v>
      </c>
      <c r="L221" t="s">
        <v>199</v>
      </c>
      <c r="M221" t="s">
        <v>199</v>
      </c>
      <c r="N221" t="s">
        <v>199</v>
      </c>
      <c r="O221" t="s">
        <v>199</v>
      </c>
      <c r="P221" t="s">
        <v>199</v>
      </c>
      <c r="Q221" s="80" t="s">
        <v>199</v>
      </c>
      <c r="R221" s="79"/>
      <c r="T221" t="s">
        <v>199</v>
      </c>
      <c r="U221" t="s">
        <v>199</v>
      </c>
      <c r="V221" t="s">
        <v>199</v>
      </c>
    </row>
    <row r="222" spans="2:22" x14ac:dyDescent="0.25">
      <c r="B222" t="s">
        <v>199</v>
      </c>
      <c r="C222" s="79" t="s">
        <v>199</v>
      </c>
      <c r="E222" t="s">
        <v>199</v>
      </c>
      <c r="F222" t="s">
        <v>199</v>
      </c>
      <c r="G222" t="s">
        <v>199</v>
      </c>
      <c r="H222" t="s">
        <v>199</v>
      </c>
      <c r="I222" t="s">
        <v>199</v>
      </c>
      <c r="J222" t="s">
        <v>199</v>
      </c>
      <c r="K222" t="s">
        <v>199</v>
      </c>
      <c r="L222" t="s">
        <v>199</v>
      </c>
      <c r="M222" t="s">
        <v>199</v>
      </c>
      <c r="N222" t="s">
        <v>199</v>
      </c>
      <c r="O222" t="s">
        <v>199</v>
      </c>
      <c r="P222" t="s">
        <v>199</v>
      </c>
      <c r="Q222" s="80" t="s">
        <v>199</v>
      </c>
      <c r="R222" s="79"/>
      <c r="T222" t="s">
        <v>199</v>
      </c>
      <c r="U222" t="s">
        <v>199</v>
      </c>
      <c r="V222" t="s">
        <v>199</v>
      </c>
    </row>
    <row r="223" spans="2:22" x14ac:dyDescent="0.25">
      <c r="B223" t="s">
        <v>199</v>
      </c>
      <c r="C223" s="79" t="s">
        <v>199</v>
      </c>
      <c r="E223" t="s">
        <v>199</v>
      </c>
      <c r="F223" t="s">
        <v>199</v>
      </c>
      <c r="G223" t="s">
        <v>199</v>
      </c>
      <c r="H223" t="s">
        <v>199</v>
      </c>
      <c r="I223" t="s">
        <v>199</v>
      </c>
      <c r="J223" t="s">
        <v>199</v>
      </c>
      <c r="K223" t="s">
        <v>199</v>
      </c>
      <c r="L223" t="s">
        <v>199</v>
      </c>
      <c r="M223" t="s">
        <v>199</v>
      </c>
      <c r="N223" t="s">
        <v>199</v>
      </c>
      <c r="O223" t="s">
        <v>199</v>
      </c>
      <c r="P223" t="s">
        <v>199</v>
      </c>
      <c r="Q223" s="80" t="s">
        <v>199</v>
      </c>
      <c r="R223" s="79"/>
      <c r="T223" t="s">
        <v>199</v>
      </c>
      <c r="U223" t="s">
        <v>199</v>
      </c>
      <c r="V223" t="s">
        <v>199</v>
      </c>
    </row>
    <row r="224" spans="2:22" x14ac:dyDescent="0.25">
      <c r="B224" t="s">
        <v>199</v>
      </c>
      <c r="C224" s="79" t="s">
        <v>199</v>
      </c>
      <c r="E224" t="s">
        <v>199</v>
      </c>
      <c r="F224" t="s">
        <v>199</v>
      </c>
      <c r="G224" t="s">
        <v>199</v>
      </c>
      <c r="H224" t="s">
        <v>199</v>
      </c>
      <c r="I224" t="s">
        <v>199</v>
      </c>
      <c r="J224" t="s">
        <v>199</v>
      </c>
      <c r="K224" t="s">
        <v>199</v>
      </c>
      <c r="L224" t="s">
        <v>199</v>
      </c>
      <c r="M224" t="s">
        <v>199</v>
      </c>
      <c r="N224" t="s">
        <v>199</v>
      </c>
      <c r="O224" t="s">
        <v>199</v>
      </c>
      <c r="P224" t="s">
        <v>199</v>
      </c>
      <c r="Q224" s="80" t="s">
        <v>199</v>
      </c>
      <c r="R224" s="79"/>
      <c r="T224" t="s">
        <v>199</v>
      </c>
      <c r="U224" t="s">
        <v>199</v>
      </c>
      <c r="V224" t="s">
        <v>199</v>
      </c>
    </row>
    <row r="225" spans="2:22" x14ac:dyDescent="0.25">
      <c r="B225" t="s">
        <v>199</v>
      </c>
      <c r="C225" s="79" t="s">
        <v>199</v>
      </c>
      <c r="E225" t="s">
        <v>199</v>
      </c>
      <c r="F225" t="s">
        <v>199</v>
      </c>
      <c r="G225" t="s">
        <v>199</v>
      </c>
      <c r="H225" t="s">
        <v>199</v>
      </c>
      <c r="I225" t="s">
        <v>199</v>
      </c>
      <c r="J225" t="s">
        <v>199</v>
      </c>
      <c r="K225" t="s">
        <v>199</v>
      </c>
      <c r="L225" t="s">
        <v>199</v>
      </c>
      <c r="M225" t="s">
        <v>199</v>
      </c>
      <c r="N225" t="s">
        <v>199</v>
      </c>
      <c r="O225" t="s">
        <v>199</v>
      </c>
      <c r="P225" t="s">
        <v>199</v>
      </c>
      <c r="Q225" s="80" t="s">
        <v>199</v>
      </c>
      <c r="R225" s="79"/>
      <c r="T225" t="s">
        <v>199</v>
      </c>
      <c r="U225" t="s">
        <v>199</v>
      </c>
      <c r="V225" t="s">
        <v>199</v>
      </c>
    </row>
    <row r="226" spans="2:22" x14ac:dyDescent="0.25">
      <c r="B226" t="s">
        <v>199</v>
      </c>
      <c r="C226" s="79" t="s">
        <v>199</v>
      </c>
      <c r="E226" t="s">
        <v>199</v>
      </c>
      <c r="F226" t="s">
        <v>199</v>
      </c>
      <c r="G226" t="s">
        <v>199</v>
      </c>
      <c r="H226" t="s">
        <v>199</v>
      </c>
      <c r="I226" t="s">
        <v>199</v>
      </c>
      <c r="J226" t="s">
        <v>199</v>
      </c>
      <c r="K226" t="s">
        <v>199</v>
      </c>
      <c r="L226" t="s">
        <v>199</v>
      </c>
      <c r="M226" t="s">
        <v>199</v>
      </c>
      <c r="N226" t="s">
        <v>199</v>
      </c>
      <c r="O226" t="s">
        <v>199</v>
      </c>
      <c r="P226" t="s">
        <v>199</v>
      </c>
      <c r="Q226" s="80" t="s">
        <v>199</v>
      </c>
      <c r="R226" s="79"/>
      <c r="T226" t="s">
        <v>199</v>
      </c>
      <c r="U226" t="s">
        <v>199</v>
      </c>
      <c r="V226" t="s">
        <v>199</v>
      </c>
    </row>
    <row r="227" spans="2:22" x14ac:dyDescent="0.25">
      <c r="B227" t="s">
        <v>199</v>
      </c>
      <c r="C227" s="79" t="s">
        <v>199</v>
      </c>
      <c r="E227" t="s">
        <v>199</v>
      </c>
      <c r="F227" t="s">
        <v>199</v>
      </c>
      <c r="G227" t="s">
        <v>199</v>
      </c>
      <c r="H227" t="s">
        <v>199</v>
      </c>
      <c r="I227" t="s">
        <v>199</v>
      </c>
      <c r="J227" t="s">
        <v>199</v>
      </c>
      <c r="K227" t="s">
        <v>199</v>
      </c>
      <c r="L227" t="s">
        <v>199</v>
      </c>
      <c r="M227" t="s">
        <v>199</v>
      </c>
      <c r="N227" t="s">
        <v>199</v>
      </c>
      <c r="O227" t="s">
        <v>199</v>
      </c>
      <c r="P227" t="s">
        <v>199</v>
      </c>
      <c r="Q227" s="80" t="s">
        <v>199</v>
      </c>
      <c r="R227" s="79"/>
      <c r="T227" t="s">
        <v>199</v>
      </c>
      <c r="U227" t="s">
        <v>199</v>
      </c>
      <c r="V227" t="s">
        <v>199</v>
      </c>
    </row>
    <row r="228" spans="2:22" x14ac:dyDescent="0.25">
      <c r="B228" t="s">
        <v>199</v>
      </c>
      <c r="C228" s="79" t="s">
        <v>199</v>
      </c>
      <c r="E228" t="s">
        <v>199</v>
      </c>
      <c r="F228" t="s">
        <v>199</v>
      </c>
      <c r="G228" t="s">
        <v>199</v>
      </c>
      <c r="H228" t="s">
        <v>199</v>
      </c>
      <c r="I228" t="s">
        <v>199</v>
      </c>
      <c r="J228" t="s">
        <v>199</v>
      </c>
      <c r="K228" t="s">
        <v>199</v>
      </c>
      <c r="L228" t="s">
        <v>199</v>
      </c>
      <c r="M228" t="s">
        <v>199</v>
      </c>
      <c r="N228" t="s">
        <v>199</v>
      </c>
      <c r="O228" t="s">
        <v>199</v>
      </c>
      <c r="P228" t="s">
        <v>199</v>
      </c>
      <c r="Q228" s="80" t="s">
        <v>199</v>
      </c>
      <c r="R228" s="79"/>
      <c r="T228" t="s">
        <v>199</v>
      </c>
      <c r="U228" t="s">
        <v>199</v>
      </c>
      <c r="V228" t="s">
        <v>199</v>
      </c>
    </row>
    <row r="229" spans="2:22" x14ac:dyDescent="0.25">
      <c r="B229" t="s">
        <v>199</v>
      </c>
      <c r="C229" s="79" t="s">
        <v>199</v>
      </c>
      <c r="E229" t="s">
        <v>199</v>
      </c>
      <c r="F229" t="s">
        <v>199</v>
      </c>
      <c r="G229" t="s">
        <v>199</v>
      </c>
      <c r="H229" t="s">
        <v>199</v>
      </c>
      <c r="I229" t="s">
        <v>199</v>
      </c>
      <c r="J229" t="s">
        <v>199</v>
      </c>
      <c r="K229" t="s">
        <v>199</v>
      </c>
      <c r="L229" t="s">
        <v>199</v>
      </c>
      <c r="M229" t="s">
        <v>199</v>
      </c>
      <c r="N229" t="s">
        <v>199</v>
      </c>
      <c r="O229" t="s">
        <v>199</v>
      </c>
      <c r="P229" t="s">
        <v>199</v>
      </c>
      <c r="Q229" s="80" t="s">
        <v>199</v>
      </c>
      <c r="R229" s="79"/>
      <c r="T229" t="s">
        <v>199</v>
      </c>
      <c r="U229" t="s">
        <v>199</v>
      </c>
      <c r="V229" t="s">
        <v>199</v>
      </c>
    </row>
    <row r="230" spans="2:22" x14ac:dyDescent="0.25">
      <c r="B230" t="s">
        <v>199</v>
      </c>
      <c r="C230" s="79" t="s">
        <v>199</v>
      </c>
      <c r="E230" t="s">
        <v>199</v>
      </c>
      <c r="F230" t="s">
        <v>199</v>
      </c>
      <c r="G230" t="s">
        <v>199</v>
      </c>
      <c r="H230" t="s">
        <v>199</v>
      </c>
      <c r="I230" t="s">
        <v>199</v>
      </c>
      <c r="J230" t="s">
        <v>199</v>
      </c>
      <c r="K230" t="s">
        <v>199</v>
      </c>
      <c r="L230" t="s">
        <v>199</v>
      </c>
      <c r="M230" t="s">
        <v>199</v>
      </c>
      <c r="N230" t="s">
        <v>199</v>
      </c>
      <c r="O230" t="s">
        <v>199</v>
      </c>
      <c r="P230" t="s">
        <v>199</v>
      </c>
      <c r="Q230" s="80" t="s">
        <v>199</v>
      </c>
      <c r="R230" s="79"/>
      <c r="T230" t="s">
        <v>199</v>
      </c>
      <c r="U230" t="s">
        <v>199</v>
      </c>
      <c r="V230" t="s">
        <v>199</v>
      </c>
    </row>
    <row r="231" spans="2:22" x14ac:dyDescent="0.25">
      <c r="B231" t="s">
        <v>199</v>
      </c>
      <c r="C231" s="79" t="s">
        <v>199</v>
      </c>
      <c r="E231" t="s">
        <v>199</v>
      </c>
      <c r="F231" t="s">
        <v>199</v>
      </c>
      <c r="G231" t="s">
        <v>199</v>
      </c>
      <c r="H231" t="s">
        <v>199</v>
      </c>
      <c r="I231" t="s">
        <v>199</v>
      </c>
      <c r="J231" t="s">
        <v>199</v>
      </c>
      <c r="K231" t="s">
        <v>199</v>
      </c>
      <c r="L231" t="s">
        <v>199</v>
      </c>
      <c r="M231" t="s">
        <v>199</v>
      </c>
      <c r="N231" t="s">
        <v>199</v>
      </c>
      <c r="O231" t="s">
        <v>199</v>
      </c>
      <c r="P231" t="s">
        <v>199</v>
      </c>
      <c r="Q231" s="80" t="s">
        <v>199</v>
      </c>
      <c r="R231" s="79"/>
      <c r="T231" t="s">
        <v>199</v>
      </c>
      <c r="U231" t="s">
        <v>199</v>
      </c>
      <c r="V231" t="s">
        <v>199</v>
      </c>
    </row>
    <row r="232" spans="2:22" x14ac:dyDescent="0.25">
      <c r="B232" t="s">
        <v>199</v>
      </c>
      <c r="C232" s="79" t="s">
        <v>199</v>
      </c>
      <c r="E232" t="s">
        <v>199</v>
      </c>
      <c r="F232" t="s">
        <v>199</v>
      </c>
      <c r="G232" t="s">
        <v>199</v>
      </c>
      <c r="H232" t="s">
        <v>199</v>
      </c>
      <c r="I232" t="s">
        <v>199</v>
      </c>
      <c r="J232" t="s">
        <v>199</v>
      </c>
      <c r="K232" t="s">
        <v>199</v>
      </c>
      <c r="L232" t="s">
        <v>199</v>
      </c>
      <c r="M232" t="s">
        <v>199</v>
      </c>
      <c r="N232" t="s">
        <v>199</v>
      </c>
      <c r="O232" t="s">
        <v>199</v>
      </c>
      <c r="P232" t="s">
        <v>199</v>
      </c>
      <c r="Q232" s="80" t="s">
        <v>199</v>
      </c>
      <c r="R232" s="79"/>
      <c r="T232" t="s">
        <v>199</v>
      </c>
      <c r="U232" t="s">
        <v>199</v>
      </c>
      <c r="V232" t="s">
        <v>199</v>
      </c>
    </row>
    <row r="233" spans="2:22" x14ac:dyDescent="0.25">
      <c r="B233" t="s">
        <v>199</v>
      </c>
      <c r="C233" s="79" t="s">
        <v>199</v>
      </c>
      <c r="E233" t="s">
        <v>199</v>
      </c>
      <c r="F233" t="s">
        <v>199</v>
      </c>
      <c r="G233" t="s">
        <v>199</v>
      </c>
      <c r="H233" t="s">
        <v>199</v>
      </c>
      <c r="I233" t="s">
        <v>199</v>
      </c>
      <c r="J233" t="s">
        <v>199</v>
      </c>
      <c r="K233" t="s">
        <v>199</v>
      </c>
      <c r="L233" t="s">
        <v>199</v>
      </c>
      <c r="M233" t="s">
        <v>199</v>
      </c>
      <c r="N233" t="s">
        <v>199</v>
      </c>
      <c r="O233" t="s">
        <v>199</v>
      </c>
      <c r="P233" t="s">
        <v>199</v>
      </c>
      <c r="Q233" s="80" t="s">
        <v>199</v>
      </c>
      <c r="R233" s="79"/>
      <c r="T233" t="s">
        <v>199</v>
      </c>
      <c r="U233" t="s">
        <v>199</v>
      </c>
      <c r="V233" t="s">
        <v>199</v>
      </c>
    </row>
    <row r="234" spans="2:22" x14ac:dyDescent="0.25">
      <c r="B234" t="s">
        <v>199</v>
      </c>
      <c r="C234" s="79" t="s">
        <v>199</v>
      </c>
      <c r="E234" t="s">
        <v>199</v>
      </c>
      <c r="F234" t="s">
        <v>199</v>
      </c>
      <c r="G234" t="s">
        <v>199</v>
      </c>
      <c r="H234" t="s">
        <v>199</v>
      </c>
      <c r="I234" t="s">
        <v>199</v>
      </c>
      <c r="J234" t="s">
        <v>199</v>
      </c>
      <c r="K234" t="s">
        <v>199</v>
      </c>
      <c r="L234" t="s">
        <v>199</v>
      </c>
      <c r="M234" t="s">
        <v>199</v>
      </c>
      <c r="N234" t="s">
        <v>199</v>
      </c>
      <c r="O234" t="s">
        <v>199</v>
      </c>
      <c r="P234" t="s">
        <v>199</v>
      </c>
      <c r="Q234" s="80" t="s">
        <v>199</v>
      </c>
      <c r="R234" s="79"/>
      <c r="T234" t="s">
        <v>199</v>
      </c>
      <c r="U234" t="s">
        <v>199</v>
      </c>
      <c r="V234" t="s">
        <v>199</v>
      </c>
    </row>
    <row r="235" spans="2:22" x14ac:dyDescent="0.25">
      <c r="B235" t="s">
        <v>199</v>
      </c>
      <c r="C235" s="79" t="s">
        <v>199</v>
      </c>
      <c r="E235" t="s">
        <v>199</v>
      </c>
      <c r="F235" t="s">
        <v>199</v>
      </c>
      <c r="G235" t="s">
        <v>199</v>
      </c>
      <c r="H235" t="s">
        <v>199</v>
      </c>
      <c r="I235" t="s">
        <v>199</v>
      </c>
      <c r="J235" t="s">
        <v>199</v>
      </c>
      <c r="K235" t="s">
        <v>199</v>
      </c>
      <c r="L235" t="s">
        <v>199</v>
      </c>
      <c r="M235" t="s">
        <v>199</v>
      </c>
      <c r="N235" t="s">
        <v>199</v>
      </c>
      <c r="O235" t="s">
        <v>199</v>
      </c>
      <c r="P235" t="s">
        <v>199</v>
      </c>
      <c r="Q235" s="80" t="s">
        <v>199</v>
      </c>
      <c r="R235" s="79"/>
      <c r="T235" t="s">
        <v>199</v>
      </c>
      <c r="U235" t="s">
        <v>199</v>
      </c>
      <c r="V235" t="s">
        <v>199</v>
      </c>
    </row>
    <row r="236" spans="2:22" x14ac:dyDescent="0.25">
      <c r="B236" t="s">
        <v>199</v>
      </c>
      <c r="C236" s="79" t="s">
        <v>199</v>
      </c>
      <c r="E236" t="s">
        <v>199</v>
      </c>
      <c r="F236" t="s">
        <v>199</v>
      </c>
      <c r="G236" t="s">
        <v>199</v>
      </c>
      <c r="H236" t="s">
        <v>199</v>
      </c>
      <c r="I236" t="s">
        <v>199</v>
      </c>
      <c r="J236" t="s">
        <v>199</v>
      </c>
      <c r="K236" t="s">
        <v>199</v>
      </c>
      <c r="L236" t="s">
        <v>199</v>
      </c>
      <c r="M236" t="s">
        <v>199</v>
      </c>
      <c r="N236" t="s">
        <v>199</v>
      </c>
      <c r="O236" t="s">
        <v>199</v>
      </c>
      <c r="P236" t="s">
        <v>199</v>
      </c>
      <c r="Q236" s="80" t="s">
        <v>199</v>
      </c>
      <c r="R236" s="79"/>
      <c r="T236" t="s">
        <v>199</v>
      </c>
      <c r="U236" t="s">
        <v>199</v>
      </c>
      <c r="V236" t="s">
        <v>199</v>
      </c>
    </row>
    <row r="237" spans="2:22" x14ac:dyDescent="0.25">
      <c r="B237" t="s">
        <v>199</v>
      </c>
      <c r="C237" s="79" t="s">
        <v>199</v>
      </c>
      <c r="E237" t="s">
        <v>199</v>
      </c>
      <c r="F237" t="s">
        <v>199</v>
      </c>
      <c r="G237" t="s">
        <v>199</v>
      </c>
      <c r="H237" t="s">
        <v>199</v>
      </c>
      <c r="I237" t="s">
        <v>199</v>
      </c>
      <c r="J237" t="s">
        <v>199</v>
      </c>
      <c r="K237" t="s">
        <v>199</v>
      </c>
      <c r="L237" t="s">
        <v>199</v>
      </c>
      <c r="M237" t="s">
        <v>199</v>
      </c>
      <c r="N237" t="s">
        <v>199</v>
      </c>
      <c r="O237" t="s">
        <v>199</v>
      </c>
      <c r="P237" t="s">
        <v>199</v>
      </c>
      <c r="Q237" s="80" t="s">
        <v>199</v>
      </c>
      <c r="R237" s="79"/>
      <c r="T237" t="s">
        <v>199</v>
      </c>
      <c r="U237" t="s">
        <v>199</v>
      </c>
      <c r="V237" t="s">
        <v>199</v>
      </c>
    </row>
    <row r="238" spans="2:22" x14ac:dyDescent="0.25">
      <c r="B238" t="s">
        <v>199</v>
      </c>
      <c r="C238" s="79" t="s">
        <v>199</v>
      </c>
      <c r="E238" t="s">
        <v>199</v>
      </c>
      <c r="F238" t="s">
        <v>199</v>
      </c>
      <c r="G238" t="s">
        <v>199</v>
      </c>
      <c r="H238" t="s">
        <v>199</v>
      </c>
      <c r="I238" t="s">
        <v>199</v>
      </c>
      <c r="J238" t="s">
        <v>199</v>
      </c>
      <c r="K238" t="s">
        <v>199</v>
      </c>
      <c r="L238" t="s">
        <v>199</v>
      </c>
      <c r="M238" t="s">
        <v>199</v>
      </c>
      <c r="N238" t="s">
        <v>199</v>
      </c>
      <c r="O238" t="s">
        <v>199</v>
      </c>
      <c r="P238" t="s">
        <v>199</v>
      </c>
      <c r="Q238" s="80" t="s">
        <v>199</v>
      </c>
      <c r="R238" s="79"/>
      <c r="T238" t="s">
        <v>199</v>
      </c>
      <c r="U238" t="s">
        <v>199</v>
      </c>
      <c r="V238" t="s">
        <v>199</v>
      </c>
    </row>
    <row r="239" spans="2:22" x14ac:dyDescent="0.25">
      <c r="B239" t="s">
        <v>199</v>
      </c>
      <c r="C239" s="79" t="s">
        <v>199</v>
      </c>
      <c r="E239" t="s">
        <v>199</v>
      </c>
      <c r="F239" t="s">
        <v>199</v>
      </c>
      <c r="G239" t="s">
        <v>199</v>
      </c>
      <c r="H239" t="s">
        <v>199</v>
      </c>
      <c r="I239" t="s">
        <v>199</v>
      </c>
      <c r="J239" t="s">
        <v>199</v>
      </c>
      <c r="K239" t="s">
        <v>199</v>
      </c>
      <c r="L239" t="s">
        <v>199</v>
      </c>
      <c r="M239" t="s">
        <v>199</v>
      </c>
      <c r="N239" t="s">
        <v>199</v>
      </c>
      <c r="O239" t="s">
        <v>199</v>
      </c>
      <c r="P239" t="s">
        <v>199</v>
      </c>
      <c r="Q239" s="80" t="s">
        <v>199</v>
      </c>
      <c r="R239" s="79"/>
      <c r="T239" t="s">
        <v>199</v>
      </c>
      <c r="U239" t="s">
        <v>199</v>
      </c>
      <c r="V239" t="s">
        <v>199</v>
      </c>
    </row>
    <row r="240" spans="2:22" x14ac:dyDescent="0.25">
      <c r="B240" t="s">
        <v>199</v>
      </c>
      <c r="C240" s="79" t="s">
        <v>199</v>
      </c>
      <c r="E240" t="s">
        <v>199</v>
      </c>
      <c r="F240" t="s">
        <v>199</v>
      </c>
      <c r="G240" t="s">
        <v>199</v>
      </c>
      <c r="H240" t="s">
        <v>199</v>
      </c>
      <c r="I240" t="s">
        <v>199</v>
      </c>
      <c r="J240" t="s">
        <v>199</v>
      </c>
      <c r="K240" t="s">
        <v>199</v>
      </c>
      <c r="L240" t="s">
        <v>199</v>
      </c>
      <c r="M240" t="s">
        <v>199</v>
      </c>
      <c r="N240" t="s">
        <v>199</v>
      </c>
      <c r="O240" t="s">
        <v>199</v>
      </c>
      <c r="P240" t="s">
        <v>199</v>
      </c>
      <c r="Q240" s="80" t="s">
        <v>199</v>
      </c>
      <c r="R240" s="79"/>
      <c r="T240" t="s">
        <v>199</v>
      </c>
      <c r="U240" t="s">
        <v>199</v>
      </c>
      <c r="V240" t="s">
        <v>199</v>
      </c>
    </row>
    <row r="241" spans="2:22" x14ac:dyDescent="0.25">
      <c r="B241" t="s">
        <v>199</v>
      </c>
      <c r="C241" s="79" t="s">
        <v>199</v>
      </c>
      <c r="E241" t="s">
        <v>199</v>
      </c>
      <c r="F241" t="s">
        <v>199</v>
      </c>
      <c r="G241" t="s">
        <v>199</v>
      </c>
      <c r="H241" t="s">
        <v>199</v>
      </c>
      <c r="I241" t="s">
        <v>199</v>
      </c>
      <c r="J241" t="s">
        <v>199</v>
      </c>
      <c r="K241" t="s">
        <v>199</v>
      </c>
      <c r="L241" t="s">
        <v>199</v>
      </c>
      <c r="M241" t="s">
        <v>199</v>
      </c>
      <c r="N241" t="s">
        <v>199</v>
      </c>
      <c r="O241" t="s">
        <v>199</v>
      </c>
      <c r="P241" t="s">
        <v>199</v>
      </c>
      <c r="Q241" s="80" t="s">
        <v>199</v>
      </c>
      <c r="R241" s="79"/>
      <c r="T241" t="s">
        <v>199</v>
      </c>
      <c r="U241" t="s">
        <v>199</v>
      </c>
      <c r="V241" t="s">
        <v>199</v>
      </c>
    </row>
    <row r="242" spans="2:22" x14ac:dyDescent="0.25">
      <c r="B242" t="s">
        <v>199</v>
      </c>
      <c r="C242" s="79" t="s">
        <v>199</v>
      </c>
      <c r="E242" t="s">
        <v>199</v>
      </c>
      <c r="F242" t="s">
        <v>199</v>
      </c>
      <c r="G242" t="s">
        <v>199</v>
      </c>
      <c r="H242" t="s">
        <v>199</v>
      </c>
      <c r="I242" t="s">
        <v>199</v>
      </c>
      <c r="J242" t="s">
        <v>199</v>
      </c>
      <c r="K242" t="s">
        <v>199</v>
      </c>
      <c r="L242" t="s">
        <v>199</v>
      </c>
      <c r="M242" t="s">
        <v>199</v>
      </c>
      <c r="N242" t="s">
        <v>199</v>
      </c>
      <c r="O242" t="s">
        <v>199</v>
      </c>
      <c r="P242" t="s">
        <v>199</v>
      </c>
      <c r="Q242" s="80" t="s">
        <v>199</v>
      </c>
      <c r="R242" s="79"/>
      <c r="T242" t="s">
        <v>199</v>
      </c>
      <c r="U242" t="s">
        <v>199</v>
      </c>
      <c r="V242" t="s">
        <v>199</v>
      </c>
    </row>
    <row r="243" spans="2:22" x14ac:dyDescent="0.25">
      <c r="B243" t="s">
        <v>199</v>
      </c>
      <c r="C243" s="79" t="s">
        <v>199</v>
      </c>
      <c r="E243" t="s">
        <v>199</v>
      </c>
      <c r="F243" t="s">
        <v>199</v>
      </c>
      <c r="G243" t="s">
        <v>199</v>
      </c>
      <c r="H243" t="s">
        <v>199</v>
      </c>
      <c r="I243" t="s">
        <v>199</v>
      </c>
      <c r="J243" t="s">
        <v>199</v>
      </c>
      <c r="K243" t="s">
        <v>199</v>
      </c>
      <c r="L243" t="s">
        <v>199</v>
      </c>
      <c r="M243" t="s">
        <v>199</v>
      </c>
      <c r="N243" t="s">
        <v>199</v>
      </c>
      <c r="O243" t="s">
        <v>199</v>
      </c>
      <c r="P243" t="s">
        <v>199</v>
      </c>
      <c r="Q243" s="80" t="s">
        <v>199</v>
      </c>
      <c r="R243" s="79"/>
      <c r="T243" t="s">
        <v>199</v>
      </c>
      <c r="U243" t="s">
        <v>199</v>
      </c>
      <c r="V243" t="s">
        <v>199</v>
      </c>
    </row>
    <row r="244" spans="2:22" x14ac:dyDescent="0.25">
      <c r="B244" t="s">
        <v>199</v>
      </c>
      <c r="C244" s="79" t="s">
        <v>199</v>
      </c>
      <c r="E244" t="s">
        <v>199</v>
      </c>
      <c r="F244" t="s">
        <v>199</v>
      </c>
      <c r="G244" t="s">
        <v>199</v>
      </c>
      <c r="H244" t="s">
        <v>199</v>
      </c>
      <c r="I244" t="s">
        <v>199</v>
      </c>
      <c r="J244" t="s">
        <v>199</v>
      </c>
      <c r="K244" t="s">
        <v>199</v>
      </c>
      <c r="L244" t="s">
        <v>199</v>
      </c>
      <c r="M244" t="s">
        <v>199</v>
      </c>
      <c r="N244" t="s">
        <v>199</v>
      </c>
      <c r="O244" t="s">
        <v>199</v>
      </c>
      <c r="P244" t="s">
        <v>199</v>
      </c>
      <c r="Q244" s="80" t="s">
        <v>199</v>
      </c>
      <c r="R244" s="79"/>
      <c r="T244" t="s">
        <v>199</v>
      </c>
      <c r="U244" t="s">
        <v>199</v>
      </c>
      <c r="V244" t="s">
        <v>199</v>
      </c>
    </row>
    <row r="245" spans="2:22" x14ac:dyDescent="0.25">
      <c r="B245" t="s">
        <v>199</v>
      </c>
      <c r="C245" s="79" t="s">
        <v>199</v>
      </c>
      <c r="E245" t="s">
        <v>199</v>
      </c>
      <c r="F245" t="s">
        <v>199</v>
      </c>
      <c r="G245" t="s">
        <v>199</v>
      </c>
      <c r="H245" t="s">
        <v>199</v>
      </c>
      <c r="I245" t="s">
        <v>199</v>
      </c>
      <c r="J245" t="s">
        <v>199</v>
      </c>
      <c r="K245" t="s">
        <v>199</v>
      </c>
      <c r="L245" t="s">
        <v>199</v>
      </c>
      <c r="M245" t="s">
        <v>199</v>
      </c>
      <c r="N245" t="s">
        <v>199</v>
      </c>
      <c r="O245" t="s">
        <v>199</v>
      </c>
      <c r="P245" t="s">
        <v>199</v>
      </c>
      <c r="Q245" s="80" t="s">
        <v>199</v>
      </c>
      <c r="R245" s="79"/>
      <c r="T245" t="s">
        <v>199</v>
      </c>
      <c r="U245" t="s">
        <v>199</v>
      </c>
      <c r="V245" t="s">
        <v>199</v>
      </c>
    </row>
    <row r="246" spans="2:22" x14ac:dyDescent="0.25">
      <c r="B246" t="s">
        <v>199</v>
      </c>
      <c r="C246" s="79" t="s">
        <v>199</v>
      </c>
      <c r="E246" t="s">
        <v>199</v>
      </c>
      <c r="F246" t="s">
        <v>199</v>
      </c>
      <c r="G246" t="s">
        <v>199</v>
      </c>
      <c r="H246" t="s">
        <v>199</v>
      </c>
      <c r="I246" t="s">
        <v>199</v>
      </c>
      <c r="J246" t="s">
        <v>199</v>
      </c>
      <c r="K246" t="s">
        <v>199</v>
      </c>
      <c r="L246" t="s">
        <v>199</v>
      </c>
      <c r="M246" t="s">
        <v>199</v>
      </c>
      <c r="N246" t="s">
        <v>199</v>
      </c>
      <c r="O246" t="s">
        <v>199</v>
      </c>
      <c r="P246" t="s">
        <v>199</v>
      </c>
      <c r="Q246" s="80" t="s">
        <v>199</v>
      </c>
      <c r="R246" s="79"/>
      <c r="T246" t="s">
        <v>199</v>
      </c>
      <c r="U246" t="s">
        <v>199</v>
      </c>
      <c r="V246" t="s">
        <v>199</v>
      </c>
    </row>
    <row r="247" spans="2:22" x14ac:dyDescent="0.25">
      <c r="B247" t="s">
        <v>199</v>
      </c>
      <c r="C247" s="79" t="s">
        <v>199</v>
      </c>
      <c r="E247" t="s">
        <v>199</v>
      </c>
      <c r="F247" t="s">
        <v>199</v>
      </c>
      <c r="G247" t="s">
        <v>199</v>
      </c>
      <c r="H247" t="s">
        <v>199</v>
      </c>
      <c r="I247" t="s">
        <v>199</v>
      </c>
      <c r="J247" t="s">
        <v>199</v>
      </c>
      <c r="K247" t="s">
        <v>199</v>
      </c>
      <c r="L247" t="s">
        <v>199</v>
      </c>
      <c r="M247" t="s">
        <v>199</v>
      </c>
      <c r="N247" t="s">
        <v>199</v>
      </c>
      <c r="O247" t="s">
        <v>199</v>
      </c>
      <c r="P247" t="s">
        <v>199</v>
      </c>
      <c r="Q247" s="80" t="s">
        <v>199</v>
      </c>
      <c r="R247" s="79"/>
      <c r="T247" t="s">
        <v>199</v>
      </c>
      <c r="U247" t="s">
        <v>199</v>
      </c>
      <c r="V247" t="s">
        <v>199</v>
      </c>
    </row>
    <row r="248" spans="2:22" x14ac:dyDescent="0.25">
      <c r="B248" t="s">
        <v>199</v>
      </c>
      <c r="C248" s="79" t="s">
        <v>199</v>
      </c>
      <c r="E248" t="s">
        <v>199</v>
      </c>
      <c r="F248" t="s">
        <v>199</v>
      </c>
      <c r="G248" t="s">
        <v>199</v>
      </c>
      <c r="H248" t="s">
        <v>199</v>
      </c>
      <c r="I248" t="s">
        <v>199</v>
      </c>
      <c r="J248" t="s">
        <v>199</v>
      </c>
      <c r="K248" t="s">
        <v>199</v>
      </c>
      <c r="L248" t="s">
        <v>199</v>
      </c>
      <c r="M248" t="s">
        <v>199</v>
      </c>
      <c r="N248" t="s">
        <v>199</v>
      </c>
      <c r="O248" t="s">
        <v>199</v>
      </c>
      <c r="P248" t="s">
        <v>199</v>
      </c>
      <c r="Q248" s="80" t="s">
        <v>199</v>
      </c>
      <c r="R248" s="79"/>
      <c r="T248" t="s">
        <v>199</v>
      </c>
      <c r="U248" t="s">
        <v>199</v>
      </c>
      <c r="V248" t="s">
        <v>199</v>
      </c>
    </row>
    <row r="249" spans="2:22" x14ac:dyDescent="0.25">
      <c r="B249" t="s">
        <v>199</v>
      </c>
      <c r="C249" s="79" t="s">
        <v>199</v>
      </c>
      <c r="E249" t="s">
        <v>199</v>
      </c>
      <c r="F249" t="s">
        <v>199</v>
      </c>
      <c r="G249" t="s">
        <v>199</v>
      </c>
      <c r="H249" t="s">
        <v>199</v>
      </c>
      <c r="I249" t="s">
        <v>199</v>
      </c>
      <c r="J249" t="s">
        <v>199</v>
      </c>
      <c r="K249" t="s">
        <v>199</v>
      </c>
      <c r="L249" t="s">
        <v>199</v>
      </c>
      <c r="M249" t="s">
        <v>199</v>
      </c>
      <c r="N249" t="s">
        <v>199</v>
      </c>
      <c r="O249" t="s">
        <v>199</v>
      </c>
      <c r="P249" t="s">
        <v>199</v>
      </c>
      <c r="Q249" s="80" t="s">
        <v>199</v>
      </c>
      <c r="R249" s="79"/>
      <c r="T249" t="s">
        <v>199</v>
      </c>
      <c r="U249" t="s">
        <v>199</v>
      </c>
      <c r="V249" t="s">
        <v>199</v>
      </c>
    </row>
    <row r="250" spans="2:22" x14ac:dyDescent="0.25">
      <c r="B250" t="s">
        <v>199</v>
      </c>
      <c r="C250" s="79" t="s">
        <v>199</v>
      </c>
      <c r="E250" t="s">
        <v>199</v>
      </c>
      <c r="F250" t="s">
        <v>199</v>
      </c>
      <c r="G250" t="s">
        <v>199</v>
      </c>
      <c r="H250" t="s">
        <v>199</v>
      </c>
      <c r="I250" t="s">
        <v>199</v>
      </c>
      <c r="J250" t="s">
        <v>199</v>
      </c>
      <c r="K250" t="s">
        <v>199</v>
      </c>
      <c r="L250" t="s">
        <v>199</v>
      </c>
      <c r="M250" t="s">
        <v>199</v>
      </c>
      <c r="N250" t="s">
        <v>199</v>
      </c>
      <c r="O250" t="s">
        <v>199</v>
      </c>
      <c r="P250" t="s">
        <v>199</v>
      </c>
      <c r="Q250" s="80" t="s">
        <v>199</v>
      </c>
      <c r="R250" s="79"/>
      <c r="T250" t="s">
        <v>199</v>
      </c>
      <c r="U250" t="s">
        <v>199</v>
      </c>
      <c r="V250" t="s">
        <v>199</v>
      </c>
    </row>
    <row r="251" spans="2:22" x14ac:dyDescent="0.25">
      <c r="B251" t="s">
        <v>199</v>
      </c>
      <c r="C251" s="79" t="s">
        <v>199</v>
      </c>
      <c r="E251" t="s">
        <v>199</v>
      </c>
      <c r="F251" t="s">
        <v>199</v>
      </c>
      <c r="G251" t="s">
        <v>199</v>
      </c>
      <c r="H251" t="s">
        <v>199</v>
      </c>
      <c r="I251" t="s">
        <v>199</v>
      </c>
      <c r="J251" t="s">
        <v>199</v>
      </c>
      <c r="K251" t="s">
        <v>199</v>
      </c>
      <c r="L251" t="s">
        <v>199</v>
      </c>
      <c r="M251" t="s">
        <v>199</v>
      </c>
      <c r="N251" t="s">
        <v>199</v>
      </c>
      <c r="O251" t="s">
        <v>199</v>
      </c>
      <c r="P251" t="s">
        <v>199</v>
      </c>
      <c r="Q251" s="80" t="s">
        <v>199</v>
      </c>
      <c r="R251" s="79"/>
      <c r="T251" t="s">
        <v>199</v>
      </c>
      <c r="U251" t="s">
        <v>199</v>
      </c>
      <c r="V251" t="s">
        <v>199</v>
      </c>
    </row>
    <row r="252" spans="2:22" x14ac:dyDescent="0.25">
      <c r="B252" t="s">
        <v>199</v>
      </c>
      <c r="C252" s="79" t="s">
        <v>199</v>
      </c>
      <c r="E252" t="s">
        <v>199</v>
      </c>
      <c r="F252" t="s">
        <v>199</v>
      </c>
      <c r="G252" t="s">
        <v>199</v>
      </c>
      <c r="H252" t="s">
        <v>199</v>
      </c>
      <c r="I252" t="s">
        <v>199</v>
      </c>
      <c r="J252" t="s">
        <v>199</v>
      </c>
      <c r="K252" t="s">
        <v>199</v>
      </c>
      <c r="L252" t="s">
        <v>199</v>
      </c>
      <c r="M252" t="s">
        <v>199</v>
      </c>
      <c r="N252" t="s">
        <v>199</v>
      </c>
      <c r="O252" t="s">
        <v>199</v>
      </c>
      <c r="P252" t="s">
        <v>199</v>
      </c>
      <c r="Q252" s="80" t="s">
        <v>199</v>
      </c>
      <c r="R252" s="79"/>
      <c r="T252" t="s">
        <v>199</v>
      </c>
      <c r="U252" t="s">
        <v>199</v>
      </c>
      <c r="V252" t="s">
        <v>199</v>
      </c>
    </row>
    <row r="253" spans="2:22" x14ac:dyDescent="0.25">
      <c r="B253" t="s">
        <v>199</v>
      </c>
      <c r="C253" s="79" t="s">
        <v>199</v>
      </c>
      <c r="E253" t="s">
        <v>199</v>
      </c>
      <c r="F253" t="s">
        <v>199</v>
      </c>
      <c r="G253" t="s">
        <v>199</v>
      </c>
      <c r="H253" t="s">
        <v>199</v>
      </c>
      <c r="I253" t="s">
        <v>199</v>
      </c>
      <c r="J253" t="s">
        <v>199</v>
      </c>
      <c r="K253" t="s">
        <v>199</v>
      </c>
      <c r="L253" t="s">
        <v>199</v>
      </c>
      <c r="M253" t="s">
        <v>199</v>
      </c>
      <c r="N253" t="s">
        <v>199</v>
      </c>
      <c r="O253" t="s">
        <v>199</v>
      </c>
      <c r="P253" t="s">
        <v>199</v>
      </c>
      <c r="Q253" s="80" t="s">
        <v>199</v>
      </c>
      <c r="R253" s="79"/>
      <c r="T253" t="s">
        <v>199</v>
      </c>
      <c r="U253" t="s">
        <v>199</v>
      </c>
      <c r="V253" t="s">
        <v>199</v>
      </c>
    </row>
    <row r="254" spans="2:22" x14ac:dyDescent="0.25">
      <c r="B254" t="s">
        <v>199</v>
      </c>
      <c r="C254" s="79" t="s">
        <v>199</v>
      </c>
      <c r="E254" t="s">
        <v>199</v>
      </c>
      <c r="F254" t="s">
        <v>199</v>
      </c>
      <c r="G254" t="s">
        <v>199</v>
      </c>
      <c r="H254" t="s">
        <v>199</v>
      </c>
      <c r="I254" t="s">
        <v>199</v>
      </c>
      <c r="J254" t="s">
        <v>199</v>
      </c>
      <c r="K254" t="s">
        <v>199</v>
      </c>
      <c r="L254" t="s">
        <v>199</v>
      </c>
      <c r="M254" t="s">
        <v>199</v>
      </c>
      <c r="N254" t="s">
        <v>199</v>
      </c>
      <c r="O254" t="s">
        <v>199</v>
      </c>
      <c r="P254" t="s">
        <v>199</v>
      </c>
      <c r="Q254" s="80" t="s">
        <v>199</v>
      </c>
      <c r="R254" s="79"/>
      <c r="T254" t="s">
        <v>199</v>
      </c>
      <c r="U254" t="s">
        <v>199</v>
      </c>
      <c r="V254" t="s">
        <v>199</v>
      </c>
    </row>
    <row r="255" spans="2:22" x14ac:dyDescent="0.25">
      <c r="B255" t="s">
        <v>199</v>
      </c>
      <c r="C255" s="79" t="s">
        <v>199</v>
      </c>
      <c r="E255" t="s">
        <v>199</v>
      </c>
      <c r="F255" t="s">
        <v>199</v>
      </c>
      <c r="G255" t="s">
        <v>199</v>
      </c>
      <c r="H255" t="s">
        <v>199</v>
      </c>
      <c r="I255" t="s">
        <v>199</v>
      </c>
      <c r="J255" t="s">
        <v>199</v>
      </c>
      <c r="K255" t="s">
        <v>199</v>
      </c>
      <c r="L255" t="s">
        <v>199</v>
      </c>
      <c r="M255" t="s">
        <v>199</v>
      </c>
      <c r="N255" t="s">
        <v>199</v>
      </c>
      <c r="O255" t="s">
        <v>199</v>
      </c>
      <c r="P255" t="s">
        <v>199</v>
      </c>
      <c r="Q255" s="80" t="s">
        <v>199</v>
      </c>
      <c r="R255" s="79"/>
      <c r="T255" t="s">
        <v>199</v>
      </c>
      <c r="U255" t="s">
        <v>199</v>
      </c>
      <c r="V255" t="s">
        <v>199</v>
      </c>
    </row>
    <row r="256" spans="2:22" x14ac:dyDescent="0.25">
      <c r="B256" t="s">
        <v>199</v>
      </c>
      <c r="C256" s="79" t="s">
        <v>199</v>
      </c>
      <c r="E256" t="s">
        <v>199</v>
      </c>
      <c r="F256" t="s">
        <v>199</v>
      </c>
      <c r="G256" t="s">
        <v>199</v>
      </c>
      <c r="H256" t="s">
        <v>199</v>
      </c>
      <c r="I256" t="s">
        <v>199</v>
      </c>
      <c r="J256" t="s">
        <v>199</v>
      </c>
      <c r="K256" t="s">
        <v>199</v>
      </c>
      <c r="L256" t="s">
        <v>199</v>
      </c>
      <c r="M256" t="s">
        <v>199</v>
      </c>
      <c r="N256" t="s">
        <v>199</v>
      </c>
      <c r="O256" t="s">
        <v>199</v>
      </c>
      <c r="P256" t="s">
        <v>199</v>
      </c>
      <c r="Q256" s="80" t="s">
        <v>199</v>
      </c>
      <c r="R256" s="79"/>
      <c r="T256" t="s">
        <v>199</v>
      </c>
      <c r="U256" t="s">
        <v>199</v>
      </c>
      <c r="V256" t="s">
        <v>199</v>
      </c>
    </row>
    <row r="257" spans="2:22" x14ac:dyDescent="0.25">
      <c r="B257" t="s">
        <v>199</v>
      </c>
      <c r="C257" s="79" t="s">
        <v>199</v>
      </c>
      <c r="E257" t="s">
        <v>199</v>
      </c>
      <c r="F257" t="s">
        <v>199</v>
      </c>
      <c r="G257" t="s">
        <v>199</v>
      </c>
      <c r="H257" t="s">
        <v>199</v>
      </c>
      <c r="I257" t="s">
        <v>199</v>
      </c>
      <c r="J257" t="s">
        <v>199</v>
      </c>
      <c r="K257" t="s">
        <v>199</v>
      </c>
      <c r="L257" t="s">
        <v>199</v>
      </c>
      <c r="M257" t="s">
        <v>199</v>
      </c>
      <c r="N257" t="s">
        <v>199</v>
      </c>
      <c r="O257" t="s">
        <v>199</v>
      </c>
      <c r="P257" t="s">
        <v>199</v>
      </c>
      <c r="Q257" s="80" t="s">
        <v>199</v>
      </c>
      <c r="R257" s="79"/>
      <c r="T257" t="s">
        <v>199</v>
      </c>
      <c r="U257" t="s">
        <v>199</v>
      </c>
      <c r="V257" t="s">
        <v>199</v>
      </c>
    </row>
    <row r="258" spans="2:22" x14ac:dyDescent="0.25">
      <c r="B258" t="s">
        <v>199</v>
      </c>
      <c r="C258" s="79" t="s">
        <v>199</v>
      </c>
      <c r="E258" t="s">
        <v>199</v>
      </c>
      <c r="F258" t="s">
        <v>199</v>
      </c>
      <c r="G258" t="s">
        <v>199</v>
      </c>
      <c r="H258" t="s">
        <v>199</v>
      </c>
      <c r="I258" t="s">
        <v>199</v>
      </c>
      <c r="J258" t="s">
        <v>199</v>
      </c>
      <c r="K258" t="s">
        <v>199</v>
      </c>
      <c r="L258" t="s">
        <v>199</v>
      </c>
      <c r="M258" t="s">
        <v>199</v>
      </c>
      <c r="N258" t="s">
        <v>199</v>
      </c>
      <c r="O258" t="s">
        <v>199</v>
      </c>
      <c r="P258" t="s">
        <v>199</v>
      </c>
      <c r="Q258" s="80" t="s">
        <v>199</v>
      </c>
      <c r="R258" s="79"/>
      <c r="T258" t="s">
        <v>199</v>
      </c>
      <c r="U258" t="s">
        <v>199</v>
      </c>
      <c r="V258" t="s">
        <v>199</v>
      </c>
    </row>
    <row r="259" spans="2:22" x14ac:dyDescent="0.25">
      <c r="B259" t="s">
        <v>199</v>
      </c>
      <c r="C259" s="79" t="s">
        <v>199</v>
      </c>
      <c r="E259" t="s">
        <v>199</v>
      </c>
      <c r="F259" t="s">
        <v>199</v>
      </c>
      <c r="G259" t="s">
        <v>199</v>
      </c>
      <c r="H259" t="s">
        <v>199</v>
      </c>
      <c r="I259" t="s">
        <v>199</v>
      </c>
      <c r="J259" t="s">
        <v>199</v>
      </c>
      <c r="K259" t="s">
        <v>199</v>
      </c>
      <c r="L259" t="s">
        <v>199</v>
      </c>
      <c r="M259" t="s">
        <v>199</v>
      </c>
      <c r="N259" t="s">
        <v>199</v>
      </c>
      <c r="O259" t="s">
        <v>199</v>
      </c>
      <c r="P259" t="s">
        <v>199</v>
      </c>
      <c r="Q259" s="80" t="s">
        <v>199</v>
      </c>
      <c r="R259" s="79"/>
      <c r="T259" t="s">
        <v>199</v>
      </c>
      <c r="U259" t="s">
        <v>199</v>
      </c>
      <c r="V259" t="s">
        <v>199</v>
      </c>
    </row>
    <row r="260" spans="2:22" x14ac:dyDescent="0.25">
      <c r="B260" t="s">
        <v>199</v>
      </c>
      <c r="C260" s="79" t="s">
        <v>199</v>
      </c>
      <c r="E260" t="s">
        <v>199</v>
      </c>
      <c r="F260" t="s">
        <v>199</v>
      </c>
      <c r="G260" t="s">
        <v>199</v>
      </c>
      <c r="H260" t="s">
        <v>199</v>
      </c>
      <c r="I260" t="s">
        <v>199</v>
      </c>
      <c r="J260" t="s">
        <v>199</v>
      </c>
      <c r="K260" t="s">
        <v>199</v>
      </c>
      <c r="L260" t="s">
        <v>199</v>
      </c>
      <c r="M260" t="s">
        <v>199</v>
      </c>
      <c r="N260" t="s">
        <v>199</v>
      </c>
      <c r="O260" t="s">
        <v>199</v>
      </c>
      <c r="P260" t="s">
        <v>199</v>
      </c>
      <c r="Q260" s="80" t="s">
        <v>199</v>
      </c>
      <c r="R260" s="79"/>
      <c r="T260" t="s">
        <v>199</v>
      </c>
      <c r="U260" t="s">
        <v>199</v>
      </c>
      <c r="V260" t="s">
        <v>199</v>
      </c>
    </row>
    <row r="261" spans="2:22" x14ac:dyDescent="0.25">
      <c r="B261" t="s">
        <v>199</v>
      </c>
      <c r="C261" s="79" t="s">
        <v>199</v>
      </c>
      <c r="E261" t="s">
        <v>199</v>
      </c>
      <c r="F261" t="s">
        <v>199</v>
      </c>
      <c r="G261" t="s">
        <v>199</v>
      </c>
      <c r="H261" t="s">
        <v>199</v>
      </c>
      <c r="I261" t="s">
        <v>199</v>
      </c>
      <c r="J261" t="s">
        <v>199</v>
      </c>
      <c r="K261" t="s">
        <v>199</v>
      </c>
      <c r="L261" t="s">
        <v>199</v>
      </c>
      <c r="M261" t="s">
        <v>199</v>
      </c>
      <c r="N261" t="s">
        <v>199</v>
      </c>
      <c r="O261" t="s">
        <v>199</v>
      </c>
      <c r="P261" t="s">
        <v>199</v>
      </c>
      <c r="Q261" s="80" t="s">
        <v>199</v>
      </c>
      <c r="R261" s="79"/>
      <c r="T261" t="s">
        <v>199</v>
      </c>
      <c r="U261" t="s">
        <v>199</v>
      </c>
      <c r="V261" t="s">
        <v>199</v>
      </c>
    </row>
    <row r="262" spans="2:22" x14ac:dyDescent="0.25">
      <c r="B262" t="s">
        <v>199</v>
      </c>
      <c r="C262" s="79" t="s">
        <v>199</v>
      </c>
      <c r="E262" t="s">
        <v>199</v>
      </c>
      <c r="F262" t="s">
        <v>199</v>
      </c>
      <c r="G262" t="s">
        <v>199</v>
      </c>
      <c r="H262" t="s">
        <v>199</v>
      </c>
      <c r="I262" t="s">
        <v>199</v>
      </c>
      <c r="J262" t="s">
        <v>199</v>
      </c>
      <c r="K262" t="s">
        <v>199</v>
      </c>
      <c r="L262" t="s">
        <v>199</v>
      </c>
      <c r="M262" t="s">
        <v>199</v>
      </c>
      <c r="N262" t="s">
        <v>199</v>
      </c>
      <c r="O262" t="s">
        <v>199</v>
      </c>
      <c r="P262" t="s">
        <v>199</v>
      </c>
      <c r="Q262" s="80" t="s">
        <v>199</v>
      </c>
      <c r="R262" s="79"/>
      <c r="T262" t="s">
        <v>199</v>
      </c>
      <c r="U262" t="s">
        <v>199</v>
      </c>
      <c r="V262" t="s">
        <v>199</v>
      </c>
    </row>
    <row r="263" spans="2:22" x14ac:dyDescent="0.25">
      <c r="B263" t="s">
        <v>199</v>
      </c>
      <c r="C263" s="79" t="s">
        <v>199</v>
      </c>
      <c r="E263" t="s">
        <v>199</v>
      </c>
      <c r="F263" t="s">
        <v>199</v>
      </c>
      <c r="G263" t="s">
        <v>199</v>
      </c>
      <c r="H263" t="s">
        <v>199</v>
      </c>
      <c r="I263" t="s">
        <v>199</v>
      </c>
      <c r="J263" t="s">
        <v>199</v>
      </c>
      <c r="K263" t="s">
        <v>199</v>
      </c>
      <c r="L263" t="s">
        <v>199</v>
      </c>
      <c r="M263" t="s">
        <v>199</v>
      </c>
      <c r="N263" t="s">
        <v>199</v>
      </c>
      <c r="O263" t="s">
        <v>199</v>
      </c>
      <c r="P263" t="s">
        <v>199</v>
      </c>
      <c r="Q263" s="80" t="s">
        <v>199</v>
      </c>
      <c r="R263" s="79"/>
      <c r="T263" t="s">
        <v>199</v>
      </c>
      <c r="U263" t="s">
        <v>199</v>
      </c>
      <c r="V263" t="s">
        <v>199</v>
      </c>
    </row>
    <row r="264" spans="2:22" x14ac:dyDescent="0.25">
      <c r="B264" t="s">
        <v>199</v>
      </c>
      <c r="C264" s="79" t="s">
        <v>199</v>
      </c>
      <c r="E264" t="s">
        <v>199</v>
      </c>
      <c r="F264" t="s">
        <v>199</v>
      </c>
      <c r="G264" t="s">
        <v>199</v>
      </c>
      <c r="H264" t="s">
        <v>199</v>
      </c>
      <c r="I264" t="s">
        <v>199</v>
      </c>
      <c r="J264" t="s">
        <v>199</v>
      </c>
      <c r="K264" t="s">
        <v>199</v>
      </c>
      <c r="L264" t="s">
        <v>199</v>
      </c>
      <c r="M264" t="s">
        <v>199</v>
      </c>
      <c r="N264" t="s">
        <v>199</v>
      </c>
      <c r="O264" t="s">
        <v>199</v>
      </c>
      <c r="P264" t="s">
        <v>199</v>
      </c>
      <c r="Q264" s="80" t="s">
        <v>199</v>
      </c>
      <c r="R264" s="79"/>
      <c r="T264" t="s">
        <v>199</v>
      </c>
      <c r="U264" t="s">
        <v>199</v>
      </c>
      <c r="V264" t="s">
        <v>199</v>
      </c>
    </row>
    <row r="265" spans="2:22" x14ac:dyDescent="0.25">
      <c r="B265" t="s">
        <v>199</v>
      </c>
      <c r="C265" s="79" t="s">
        <v>199</v>
      </c>
      <c r="E265" t="s">
        <v>199</v>
      </c>
      <c r="F265" t="s">
        <v>199</v>
      </c>
      <c r="G265" t="s">
        <v>199</v>
      </c>
      <c r="H265" t="s">
        <v>199</v>
      </c>
      <c r="I265" t="s">
        <v>199</v>
      </c>
      <c r="J265" t="s">
        <v>199</v>
      </c>
      <c r="K265" t="s">
        <v>199</v>
      </c>
      <c r="L265" t="s">
        <v>199</v>
      </c>
      <c r="M265" t="s">
        <v>199</v>
      </c>
      <c r="N265" t="s">
        <v>199</v>
      </c>
      <c r="O265" t="s">
        <v>199</v>
      </c>
      <c r="P265" t="s">
        <v>199</v>
      </c>
      <c r="Q265" s="80" t="s">
        <v>199</v>
      </c>
      <c r="R265" s="79"/>
      <c r="T265" t="s">
        <v>199</v>
      </c>
      <c r="U265" t="s">
        <v>199</v>
      </c>
      <c r="V265" t="s">
        <v>199</v>
      </c>
    </row>
    <row r="266" spans="2:22" x14ac:dyDescent="0.25">
      <c r="B266" t="s">
        <v>199</v>
      </c>
      <c r="C266" s="79" t="s">
        <v>199</v>
      </c>
      <c r="E266" t="s">
        <v>199</v>
      </c>
      <c r="F266" t="s">
        <v>199</v>
      </c>
      <c r="G266" t="s">
        <v>199</v>
      </c>
      <c r="H266" t="s">
        <v>199</v>
      </c>
      <c r="I266" t="s">
        <v>199</v>
      </c>
      <c r="J266" t="s">
        <v>199</v>
      </c>
      <c r="K266" t="s">
        <v>199</v>
      </c>
      <c r="L266" t="s">
        <v>199</v>
      </c>
      <c r="M266" t="s">
        <v>199</v>
      </c>
      <c r="N266" t="s">
        <v>199</v>
      </c>
      <c r="O266" t="s">
        <v>199</v>
      </c>
      <c r="P266" t="s">
        <v>199</v>
      </c>
      <c r="Q266" s="80" t="s">
        <v>199</v>
      </c>
      <c r="R266" s="79"/>
      <c r="T266" t="s">
        <v>199</v>
      </c>
      <c r="U266" t="s">
        <v>199</v>
      </c>
      <c r="V266" t="s">
        <v>199</v>
      </c>
    </row>
    <row r="267" spans="2:22" x14ac:dyDescent="0.25">
      <c r="B267" t="s">
        <v>199</v>
      </c>
      <c r="C267" s="79" t="s">
        <v>199</v>
      </c>
      <c r="E267" t="s">
        <v>199</v>
      </c>
      <c r="F267" t="s">
        <v>199</v>
      </c>
      <c r="G267" t="s">
        <v>199</v>
      </c>
      <c r="H267" t="s">
        <v>199</v>
      </c>
      <c r="I267" t="s">
        <v>199</v>
      </c>
      <c r="J267" t="s">
        <v>199</v>
      </c>
      <c r="K267" t="s">
        <v>199</v>
      </c>
      <c r="L267" t="s">
        <v>199</v>
      </c>
      <c r="M267" t="s">
        <v>199</v>
      </c>
      <c r="N267" t="s">
        <v>199</v>
      </c>
      <c r="O267" t="s">
        <v>199</v>
      </c>
      <c r="P267" t="s">
        <v>199</v>
      </c>
      <c r="Q267" s="80" t="s">
        <v>199</v>
      </c>
      <c r="R267" s="79"/>
      <c r="T267" t="s">
        <v>199</v>
      </c>
      <c r="U267" t="s">
        <v>199</v>
      </c>
      <c r="V267" t="s">
        <v>199</v>
      </c>
    </row>
    <row r="268" spans="2:22" x14ac:dyDescent="0.25">
      <c r="B268" t="s">
        <v>199</v>
      </c>
      <c r="C268" s="79" t="s">
        <v>199</v>
      </c>
      <c r="E268" t="s">
        <v>199</v>
      </c>
      <c r="F268" t="s">
        <v>199</v>
      </c>
      <c r="G268" t="s">
        <v>199</v>
      </c>
      <c r="H268" t="s">
        <v>199</v>
      </c>
      <c r="I268" t="s">
        <v>199</v>
      </c>
      <c r="J268" t="s">
        <v>199</v>
      </c>
      <c r="K268" t="s">
        <v>199</v>
      </c>
      <c r="L268" t="s">
        <v>199</v>
      </c>
      <c r="M268" t="s">
        <v>199</v>
      </c>
      <c r="N268" t="s">
        <v>199</v>
      </c>
      <c r="O268" t="s">
        <v>199</v>
      </c>
      <c r="P268" t="s">
        <v>199</v>
      </c>
      <c r="Q268" s="80" t="s">
        <v>199</v>
      </c>
      <c r="R268" s="79"/>
      <c r="T268" t="s">
        <v>199</v>
      </c>
      <c r="U268" t="s">
        <v>199</v>
      </c>
      <c r="V268" t="s">
        <v>199</v>
      </c>
    </row>
    <row r="269" spans="2:22" x14ac:dyDescent="0.25">
      <c r="B269" t="s">
        <v>199</v>
      </c>
      <c r="C269" s="79" t="s">
        <v>199</v>
      </c>
      <c r="E269" t="s">
        <v>199</v>
      </c>
      <c r="F269" t="s">
        <v>199</v>
      </c>
      <c r="G269" t="s">
        <v>199</v>
      </c>
      <c r="H269" t="s">
        <v>199</v>
      </c>
      <c r="I269" t="s">
        <v>199</v>
      </c>
      <c r="J269" t="s">
        <v>199</v>
      </c>
      <c r="K269" t="s">
        <v>199</v>
      </c>
      <c r="L269" t="s">
        <v>199</v>
      </c>
      <c r="M269" t="s">
        <v>199</v>
      </c>
      <c r="N269" t="s">
        <v>199</v>
      </c>
      <c r="O269" t="s">
        <v>199</v>
      </c>
      <c r="P269" t="s">
        <v>199</v>
      </c>
      <c r="Q269" s="80" t="s">
        <v>199</v>
      </c>
      <c r="R269" s="79"/>
      <c r="T269" t="s">
        <v>199</v>
      </c>
      <c r="U269" t="s">
        <v>199</v>
      </c>
      <c r="V269" t="s">
        <v>199</v>
      </c>
    </row>
    <row r="270" spans="2:22" x14ac:dyDescent="0.25">
      <c r="B270" t="s">
        <v>199</v>
      </c>
      <c r="C270" s="79" t="s">
        <v>199</v>
      </c>
      <c r="E270" t="s">
        <v>199</v>
      </c>
      <c r="F270" t="s">
        <v>199</v>
      </c>
      <c r="G270" t="s">
        <v>199</v>
      </c>
      <c r="H270" t="s">
        <v>199</v>
      </c>
      <c r="I270" t="s">
        <v>199</v>
      </c>
      <c r="J270" t="s">
        <v>199</v>
      </c>
      <c r="K270" t="s">
        <v>199</v>
      </c>
      <c r="L270" t="s">
        <v>199</v>
      </c>
      <c r="M270" t="s">
        <v>199</v>
      </c>
      <c r="N270" t="s">
        <v>199</v>
      </c>
      <c r="O270" t="s">
        <v>199</v>
      </c>
      <c r="P270" t="s">
        <v>199</v>
      </c>
      <c r="Q270" s="80" t="s">
        <v>199</v>
      </c>
      <c r="R270" s="79"/>
      <c r="T270" t="s">
        <v>199</v>
      </c>
      <c r="U270" t="s">
        <v>199</v>
      </c>
      <c r="V270" t="s">
        <v>199</v>
      </c>
    </row>
    <row r="271" spans="2:22" x14ac:dyDescent="0.25">
      <c r="B271" t="s">
        <v>199</v>
      </c>
      <c r="C271" s="79" t="s">
        <v>199</v>
      </c>
      <c r="E271" t="s">
        <v>199</v>
      </c>
      <c r="F271" t="s">
        <v>199</v>
      </c>
      <c r="G271" t="s">
        <v>199</v>
      </c>
      <c r="H271" t="s">
        <v>199</v>
      </c>
      <c r="I271" t="s">
        <v>199</v>
      </c>
      <c r="J271" t="s">
        <v>199</v>
      </c>
      <c r="K271" t="s">
        <v>199</v>
      </c>
      <c r="L271" t="s">
        <v>199</v>
      </c>
      <c r="M271" t="s">
        <v>199</v>
      </c>
      <c r="N271" t="s">
        <v>199</v>
      </c>
      <c r="O271" t="s">
        <v>199</v>
      </c>
      <c r="P271" t="s">
        <v>199</v>
      </c>
      <c r="Q271" s="80" t="s">
        <v>199</v>
      </c>
      <c r="R271" s="79"/>
      <c r="T271" t="s">
        <v>199</v>
      </c>
      <c r="U271" t="s">
        <v>199</v>
      </c>
      <c r="V271" t="s">
        <v>199</v>
      </c>
    </row>
    <row r="272" spans="2:22" x14ac:dyDescent="0.25">
      <c r="B272" t="s">
        <v>199</v>
      </c>
      <c r="C272" s="79" t="s">
        <v>199</v>
      </c>
      <c r="E272" t="s">
        <v>199</v>
      </c>
      <c r="F272" t="s">
        <v>199</v>
      </c>
      <c r="G272" t="s">
        <v>199</v>
      </c>
      <c r="H272" t="s">
        <v>199</v>
      </c>
      <c r="I272" t="s">
        <v>199</v>
      </c>
      <c r="J272" t="s">
        <v>199</v>
      </c>
      <c r="K272" t="s">
        <v>199</v>
      </c>
      <c r="L272" t="s">
        <v>199</v>
      </c>
      <c r="M272" t="s">
        <v>199</v>
      </c>
      <c r="N272" t="s">
        <v>199</v>
      </c>
      <c r="O272" t="s">
        <v>199</v>
      </c>
      <c r="P272" t="s">
        <v>199</v>
      </c>
      <c r="Q272" s="80" t="s">
        <v>199</v>
      </c>
      <c r="R272" s="79"/>
      <c r="T272" t="s">
        <v>199</v>
      </c>
      <c r="U272" t="s">
        <v>199</v>
      </c>
      <c r="V272" t="s">
        <v>199</v>
      </c>
    </row>
    <row r="273" spans="2:22" x14ac:dyDescent="0.25">
      <c r="B273" t="s">
        <v>199</v>
      </c>
      <c r="C273" s="79" t="s">
        <v>199</v>
      </c>
      <c r="E273" t="s">
        <v>199</v>
      </c>
      <c r="F273" t="s">
        <v>199</v>
      </c>
      <c r="G273" t="s">
        <v>199</v>
      </c>
      <c r="H273" t="s">
        <v>199</v>
      </c>
      <c r="I273" t="s">
        <v>199</v>
      </c>
      <c r="J273" t="s">
        <v>199</v>
      </c>
      <c r="K273" t="s">
        <v>199</v>
      </c>
      <c r="L273" t="s">
        <v>199</v>
      </c>
      <c r="M273" t="s">
        <v>199</v>
      </c>
      <c r="N273" t="s">
        <v>199</v>
      </c>
      <c r="O273" t="s">
        <v>199</v>
      </c>
      <c r="P273" t="s">
        <v>199</v>
      </c>
      <c r="Q273" s="80" t="s">
        <v>199</v>
      </c>
      <c r="R273" s="79"/>
      <c r="T273" t="s">
        <v>199</v>
      </c>
      <c r="U273" t="s">
        <v>199</v>
      </c>
      <c r="V273" t="s">
        <v>199</v>
      </c>
    </row>
    <row r="274" spans="2:22" x14ac:dyDescent="0.25">
      <c r="B274" t="s">
        <v>199</v>
      </c>
      <c r="C274" s="79" t="s">
        <v>199</v>
      </c>
      <c r="E274" t="s">
        <v>199</v>
      </c>
      <c r="F274" t="s">
        <v>199</v>
      </c>
      <c r="G274" t="s">
        <v>199</v>
      </c>
      <c r="H274" t="s">
        <v>199</v>
      </c>
      <c r="I274" t="s">
        <v>199</v>
      </c>
      <c r="J274" t="s">
        <v>199</v>
      </c>
      <c r="K274" t="s">
        <v>199</v>
      </c>
      <c r="L274" t="s">
        <v>199</v>
      </c>
      <c r="M274" t="s">
        <v>199</v>
      </c>
      <c r="N274" t="s">
        <v>199</v>
      </c>
      <c r="O274" t="s">
        <v>199</v>
      </c>
      <c r="P274" t="s">
        <v>199</v>
      </c>
      <c r="Q274" s="80" t="s">
        <v>199</v>
      </c>
      <c r="R274" s="79"/>
      <c r="T274" t="s">
        <v>199</v>
      </c>
      <c r="U274" t="s">
        <v>199</v>
      </c>
      <c r="V274" t="s">
        <v>199</v>
      </c>
    </row>
    <row r="275" spans="2:22" x14ac:dyDescent="0.25">
      <c r="B275" t="s">
        <v>199</v>
      </c>
      <c r="C275" s="79" t="s">
        <v>199</v>
      </c>
      <c r="E275" t="s">
        <v>199</v>
      </c>
      <c r="F275" t="s">
        <v>199</v>
      </c>
      <c r="G275" t="s">
        <v>199</v>
      </c>
      <c r="H275" t="s">
        <v>199</v>
      </c>
      <c r="I275" t="s">
        <v>199</v>
      </c>
      <c r="J275" t="s">
        <v>199</v>
      </c>
      <c r="K275" t="s">
        <v>199</v>
      </c>
      <c r="L275" t="s">
        <v>199</v>
      </c>
      <c r="M275" t="s">
        <v>199</v>
      </c>
      <c r="N275" t="s">
        <v>199</v>
      </c>
      <c r="O275" t="s">
        <v>199</v>
      </c>
      <c r="P275" t="s">
        <v>199</v>
      </c>
      <c r="Q275" s="80" t="s">
        <v>199</v>
      </c>
      <c r="R275" s="79"/>
      <c r="T275" t="s">
        <v>199</v>
      </c>
      <c r="U275" t="s">
        <v>199</v>
      </c>
      <c r="V275" t="s">
        <v>199</v>
      </c>
    </row>
    <row r="276" spans="2:22" x14ac:dyDescent="0.25">
      <c r="B276" t="s">
        <v>199</v>
      </c>
      <c r="C276" s="79" t="s">
        <v>199</v>
      </c>
      <c r="E276" t="s">
        <v>199</v>
      </c>
      <c r="F276" t="s">
        <v>199</v>
      </c>
      <c r="G276" t="s">
        <v>199</v>
      </c>
      <c r="H276" t="s">
        <v>199</v>
      </c>
      <c r="I276" t="s">
        <v>199</v>
      </c>
      <c r="J276" t="s">
        <v>199</v>
      </c>
      <c r="K276" t="s">
        <v>199</v>
      </c>
      <c r="L276" t="s">
        <v>199</v>
      </c>
      <c r="M276" t="s">
        <v>199</v>
      </c>
      <c r="N276" t="s">
        <v>199</v>
      </c>
      <c r="O276" t="s">
        <v>199</v>
      </c>
      <c r="P276" t="s">
        <v>199</v>
      </c>
      <c r="Q276" s="80" t="s">
        <v>199</v>
      </c>
      <c r="R276" s="79"/>
      <c r="T276" t="s">
        <v>199</v>
      </c>
      <c r="U276" t="s">
        <v>199</v>
      </c>
      <c r="V276" t="s">
        <v>199</v>
      </c>
    </row>
    <row r="277" spans="2:22" x14ac:dyDescent="0.25">
      <c r="B277" t="s">
        <v>199</v>
      </c>
      <c r="C277" s="79" t="s">
        <v>199</v>
      </c>
      <c r="E277" t="s">
        <v>199</v>
      </c>
      <c r="F277" t="s">
        <v>199</v>
      </c>
      <c r="G277" t="s">
        <v>199</v>
      </c>
      <c r="H277" t="s">
        <v>199</v>
      </c>
      <c r="I277" t="s">
        <v>199</v>
      </c>
      <c r="J277" t="s">
        <v>199</v>
      </c>
      <c r="K277" t="s">
        <v>199</v>
      </c>
      <c r="L277" t="s">
        <v>199</v>
      </c>
      <c r="M277" t="s">
        <v>199</v>
      </c>
      <c r="N277" t="s">
        <v>199</v>
      </c>
      <c r="O277" t="s">
        <v>199</v>
      </c>
      <c r="P277" t="s">
        <v>199</v>
      </c>
      <c r="Q277" s="80" t="s">
        <v>199</v>
      </c>
      <c r="R277" s="79"/>
      <c r="T277" t="s">
        <v>199</v>
      </c>
      <c r="U277" t="s">
        <v>199</v>
      </c>
      <c r="V277" t="s">
        <v>199</v>
      </c>
    </row>
    <row r="278" spans="2:22" x14ac:dyDescent="0.25">
      <c r="B278" t="s">
        <v>199</v>
      </c>
      <c r="C278" s="79" t="s">
        <v>199</v>
      </c>
      <c r="E278" t="s">
        <v>199</v>
      </c>
      <c r="F278" t="s">
        <v>199</v>
      </c>
      <c r="G278" t="s">
        <v>199</v>
      </c>
      <c r="H278" t="s">
        <v>199</v>
      </c>
      <c r="I278" t="s">
        <v>199</v>
      </c>
      <c r="J278" t="s">
        <v>199</v>
      </c>
      <c r="K278" t="s">
        <v>199</v>
      </c>
      <c r="L278" t="s">
        <v>199</v>
      </c>
      <c r="M278" t="s">
        <v>199</v>
      </c>
      <c r="N278" t="s">
        <v>199</v>
      </c>
      <c r="O278" t="s">
        <v>199</v>
      </c>
      <c r="P278" t="s">
        <v>199</v>
      </c>
      <c r="Q278" s="80" t="s">
        <v>199</v>
      </c>
      <c r="R278" s="79"/>
      <c r="T278" t="s">
        <v>199</v>
      </c>
      <c r="U278" t="s">
        <v>199</v>
      </c>
      <c r="V278" t="s">
        <v>199</v>
      </c>
    </row>
    <row r="279" spans="2:22" x14ac:dyDescent="0.25">
      <c r="B279" t="s">
        <v>199</v>
      </c>
      <c r="C279" s="79" t="s">
        <v>199</v>
      </c>
      <c r="E279" t="s">
        <v>199</v>
      </c>
      <c r="F279" t="s">
        <v>199</v>
      </c>
      <c r="G279" t="s">
        <v>199</v>
      </c>
      <c r="H279" t="s">
        <v>199</v>
      </c>
      <c r="I279" t="s">
        <v>199</v>
      </c>
      <c r="J279" t="s">
        <v>199</v>
      </c>
      <c r="K279" t="s">
        <v>199</v>
      </c>
      <c r="L279" t="s">
        <v>199</v>
      </c>
      <c r="M279" t="s">
        <v>199</v>
      </c>
      <c r="N279" t="s">
        <v>199</v>
      </c>
      <c r="O279" t="s">
        <v>199</v>
      </c>
      <c r="P279" t="s">
        <v>199</v>
      </c>
      <c r="Q279" s="80" t="s">
        <v>199</v>
      </c>
      <c r="R279" s="79"/>
      <c r="T279" t="s">
        <v>199</v>
      </c>
      <c r="U279" t="s">
        <v>199</v>
      </c>
      <c r="V279" t="s">
        <v>199</v>
      </c>
    </row>
    <row r="280" spans="2:22" x14ac:dyDescent="0.25">
      <c r="B280" t="s">
        <v>199</v>
      </c>
      <c r="C280" s="79" t="s">
        <v>199</v>
      </c>
      <c r="E280" t="s">
        <v>199</v>
      </c>
      <c r="F280" t="s">
        <v>199</v>
      </c>
      <c r="G280" t="s">
        <v>199</v>
      </c>
      <c r="H280" t="s">
        <v>199</v>
      </c>
      <c r="I280" t="s">
        <v>199</v>
      </c>
      <c r="J280" t="s">
        <v>199</v>
      </c>
      <c r="K280" t="s">
        <v>199</v>
      </c>
      <c r="L280" t="s">
        <v>199</v>
      </c>
      <c r="M280" t="s">
        <v>199</v>
      </c>
      <c r="N280" t="s">
        <v>199</v>
      </c>
      <c r="O280" t="s">
        <v>199</v>
      </c>
      <c r="P280" t="s">
        <v>199</v>
      </c>
      <c r="Q280" s="80" t="s">
        <v>199</v>
      </c>
      <c r="R280" s="79"/>
      <c r="T280" t="s">
        <v>199</v>
      </c>
      <c r="U280" t="s">
        <v>199</v>
      </c>
      <c r="V280" t="s">
        <v>199</v>
      </c>
    </row>
    <row r="281" spans="2:22" x14ac:dyDescent="0.25">
      <c r="B281" t="s">
        <v>199</v>
      </c>
      <c r="C281" s="79" t="s">
        <v>199</v>
      </c>
      <c r="E281" t="s">
        <v>199</v>
      </c>
      <c r="F281" t="s">
        <v>199</v>
      </c>
      <c r="G281" t="s">
        <v>199</v>
      </c>
      <c r="H281" t="s">
        <v>199</v>
      </c>
      <c r="I281" t="s">
        <v>199</v>
      </c>
      <c r="J281" t="s">
        <v>199</v>
      </c>
      <c r="K281" t="s">
        <v>199</v>
      </c>
      <c r="L281" t="s">
        <v>199</v>
      </c>
      <c r="M281" t="s">
        <v>199</v>
      </c>
      <c r="N281" t="s">
        <v>199</v>
      </c>
      <c r="O281" t="s">
        <v>199</v>
      </c>
      <c r="P281" t="s">
        <v>199</v>
      </c>
      <c r="Q281" s="80" t="s">
        <v>199</v>
      </c>
      <c r="R281" s="79"/>
      <c r="T281" t="s">
        <v>199</v>
      </c>
      <c r="U281" t="s">
        <v>199</v>
      </c>
      <c r="V281" t="s">
        <v>199</v>
      </c>
    </row>
    <row r="282" spans="2:22" x14ac:dyDescent="0.25">
      <c r="B282" t="s">
        <v>199</v>
      </c>
      <c r="C282" s="79" t="s">
        <v>199</v>
      </c>
      <c r="E282" t="s">
        <v>199</v>
      </c>
      <c r="F282" t="s">
        <v>199</v>
      </c>
      <c r="G282" t="s">
        <v>199</v>
      </c>
      <c r="H282" t="s">
        <v>199</v>
      </c>
      <c r="I282" t="s">
        <v>199</v>
      </c>
      <c r="J282" t="s">
        <v>199</v>
      </c>
      <c r="K282" t="s">
        <v>199</v>
      </c>
      <c r="L282" t="s">
        <v>199</v>
      </c>
      <c r="M282" t="s">
        <v>199</v>
      </c>
      <c r="N282" t="s">
        <v>199</v>
      </c>
      <c r="O282" t="s">
        <v>199</v>
      </c>
      <c r="P282" t="s">
        <v>199</v>
      </c>
      <c r="Q282" s="80" t="s">
        <v>199</v>
      </c>
      <c r="R282" s="79"/>
      <c r="T282" t="s">
        <v>199</v>
      </c>
      <c r="U282" t="s">
        <v>199</v>
      </c>
      <c r="V282" t="s">
        <v>199</v>
      </c>
    </row>
    <row r="283" spans="2:22" x14ac:dyDescent="0.25">
      <c r="B283" t="s">
        <v>199</v>
      </c>
      <c r="C283" s="79" t="s">
        <v>199</v>
      </c>
      <c r="E283" t="s">
        <v>199</v>
      </c>
      <c r="F283" t="s">
        <v>199</v>
      </c>
      <c r="G283" t="s">
        <v>199</v>
      </c>
      <c r="H283" t="s">
        <v>199</v>
      </c>
      <c r="I283" t="s">
        <v>199</v>
      </c>
      <c r="J283" t="s">
        <v>199</v>
      </c>
      <c r="K283" t="s">
        <v>199</v>
      </c>
      <c r="L283" t="s">
        <v>199</v>
      </c>
      <c r="M283" t="s">
        <v>199</v>
      </c>
      <c r="N283" t="s">
        <v>199</v>
      </c>
      <c r="O283" t="s">
        <v>199</v>
      </c>
      <c r="P283" t="s">
        <v>199</v>
      </c>
      <c r="Q283" s="80" t="s">
        <v>199</v>
      </c>
      <c r="R283" s="79"/>
      <c r="T283" t="s">
        <v>199</v>
      </c>
      <c r="U283" t="s">
        <v>199</v>
      </c>
      <c r="V283" t="s">
        <v>199</v>
      </c>
    </row>
    <row r="284" spans="2:22" x14ac:dyDescent="0.25">
      <c r="B284" t="s">
        <v>199</v>
      </c>
      <c r="C284" s="79" t="s">
        <v>199</v>
      </c>
      <c r="E284" t="s">
        <v>199</v>
      </c>
      <c r="F284" t="s">
        <v>199</v>
      </c>
      <c r="G284" t="s">
        <v>199</v>
      </c>
      <c r="H284" t="s">
        <v>199</v>
      </c>
      <c r="I284" t="s">
        <v>199</v>
      </c>
      <c r="J284" t="s">
        <v>199</v>
      </c>
      <c r="K284" t="s">
        <v>199</v>
      </c>
      <c r="L284" t="s">
        <v>199</v>
      </c>
      <c r="M284" t="s">
        <v>199</v>
      </c>
      <c r="N284" t="s">
        <v>199</v>
      </c>
      <c r="O284" t="s">
        <v>199</v>
      </c>
      <c r="P284" t="s">
        <v>199</v>
      </c>
      <c r="Q284" s="80" t="s">
        <v>199</v>
      </c>
      <c r="R284" s="79"/>
      <c r="T284" t="s">
        <v>199</v>
      </c>
      <c r="U284" t="s">
        <v>199</v>
      </c>
      <c r="V284" t="s">
        <v>199</v>
      </c>
    </row>
    <row r="285" spans="2:22" x14ac:dyDescent="0.25">
      <c r="B285" t="s">
        <v>199</v>
      </c>
      <c r="C285" s="79" t="s">
        <v>199</v>
      </c>
      <c r="E285" t="s">
        <v>199</v>
      </c>
      <c r="F285" t="s">
        <v>199</v>
      </c>
      <c r="G285" t="s">
        <v>199</v>
      </c>
      <c r="H285" t="s">
        <v>199</v>
      </c>
      <c r="I285" t="s">
        <v>199</v>
      </c>
      <c r="J285" t="s">
        <v>199</v>
      </c>
      <c r="K285" t="s">
        <v>199</v>
      </c>
      <c r="L285" t="s">
        <v>199</v>
      </c>
      <c r="M285" t="s">
        <v>199</v>
      </c>
      <c r="N285" t="s">
        <v>199</v>
      </c>
      <c r="O285" t="s">
        <v>199</v>
      </c>
      <c r="P285" t="s">
        <v>199</v>
      </c>
      <c r="Q285" s="80" t="s">
        <v>199</v>
      </c>
      <c r="R285" s="79"/>
      <c r="T285" t="s">
        <v>199</v>
      </c>
      <c r="U285" t="s">
        <v>199</v>
      </c>
      <c r="V285" t="s">
        <v>199</v>
      </c>
    </row>
    <row r="286" spans="2:22" x14ac:dyDescent="0.25">
      <c r="B286" t="s">
        <v>199</v>
      </c>
      <c r="C286" s="79" t="s">
        <v>199</v>
      </c>
      <c r="E286" t="s">
        <v>199</v>
      </c>
      <c r="F286" t="s">
        <v>199</v>
      </c>
      <c r="G286" t="s">
        <v>199</v>
      </c>
      <c r="H286" t="s">
        <v>199</v>
      </c>
      <c r="I286" t="s">
        <v>199</v>
      </c>
      <c r="J286" t="s">
        <v>199</v>
      </c>
      <c r="K286" t="s">
        <v>199</v>
      </c>
      <c r="L286" t="s">
        <v>199</v>
      </c>
      <c r="M286" t="s">
        <v>199</v>
      </c>
      <c r="N286" t="s">
        <v>199</v>
      </c>
      <c r="O286" t="s">
        <v>199</v>
      </c>
      <c r="P286" t="s">
        <v>199</v>
      </c>
      <c r="Q286" s="80" t="s">
        <v>199</v>
      </c>
      <c r="R286" s="79"/>
      <c r="T286" t="s">
        <v>199</v>
      </c>
      <c r="U286" t="s">
        <v>199</v>
      </c>
      <c r="V286" t="s">
        <v>199</v>
      </c>
    </row>
    <row r="287" spans="2:22" x14ac:dyDescent="0.25">
      <c r="B287" t="s">
        <v>199</v>
      </c>
      <c r="C287" s="79" t="s">
        <v>199</v>
      </c>
      <c r="E287" t="s">
        <v>199</v>
      </c>
      <c r="F287" t="s">
        <v>199</v>
      </c>
      <c r="G287" t="s">
        <v>199</v>
      </c>
      <c r="H287" t="s">
        <v>199</v>
      </c>
      <c r="I287" t="s">
        <v>199</v>
      </c>
      <c r="J287" t="s">
        <v>199</v>
      </c>
      <c r="K287" t="s">
        <v>199</v>
      </c>
      <c r="L287" t="s">
        <v>199</v>
      </c>
      <c r="M287" t="s">
        <v>199</v>
      </c>
      <c r="N287" t="s">
        <v>199</v>
      </c>
      <c r="O287" t="s">
        <v>199</v>
      </c>
      <c r="P287" t="s">
        <v>199</v>
      </c>
      <c r="Q287" s="80" t="s">
        <v>199</v>
      </c>
      <c r="R287" s="79"/>
      <c r="T287" t="s">
        <v>199</v>
      </c>
      <c r="U287" t="s">
        <v>199</v>
      </c>
      <c r="V287" t="s">
        <v>199</v>
      </c>
    </row>
    <row r="288" spans="2:22" x14ac:dyDescent="0.25">
      <c r="B288" t="s">
        <v>199</v>
      </c>
      <c r="C288" s="79" t="s">
        <v>199</v>
      </c>
      <c r="E288" t="s">
        <v>199</v>
      </c>
      <c r="F288" t="s">
        <v>199</v>
      </c>
      <c r="G288" t="s">
        <v>199</v>
      </c>
      <c r="H288" t="s">
        <v>199</v>
      </c>
      <c r="I288" t="s">
        <v>199</v>
      </c>
      <c r="J288" t="s">
        <v>199</v>
      </c>
      <c r="K288" t="s">
        <v>199</v>
      </c>
      <c r="L288" t="s">
        <v>199</v>
      </c>
      <c r="M288" t="s">
        <v>199</v>
      </c>
      <c r="N288" t="s">
        <v>199</v>
      </c>
      <c r="O288" t="s">
        <v>199</v>
      </c>
      <c r="P288" t="s">
        <v>199</v>
      </c>
      <c r="Q288" s="80" t="s">
        <v>199</v>
      </c>
      <c r="R288" s="79"/>
      <c r="T288" t="s">
        <v>199</v>
      </c>
      <c r="U288" t="s">
        <v>199</v>
      </c>
      <c r="V288" t="s">
        <v>199</v>
      </c>
    </row>
    <row r="289" spans="2:22" x14ac:dyDescent="0.25">
      <c r="B289" t="s">
        <v>199</v>
      </c>
      <c r="C289" s="79" t="s">
        <v>199</v>
      </c>
      <c r="E289" t="s">
        <v>199</v>
      </c>
      <c r="F289" t="s">
        <v>199</v>
      </c>
      <c r="G289" t="s">
        <v>199</v>
      </c>
      <c r="H289" t="s">
        <v>199</v>
      </c>
      <c r="I289" t="s">
        <v>199</v>
      </c>
      <c r="J289" t="s">
        <v>199</v>
      </c>
      <c r="K289" t="s">
        <v>199</v>
      </c>
      <c r="L289" t="s">
        <v>199</v>
      </c>
      <c r="M289" t="s">
        <v>199</v>
      </c>
      <c r="N289" t="s">
        <v>199</v>
      </c>
      <c r="O289" t="s">
        <v>199</v>
      </c>
      <c r="P289" t="s">
        <v>199</v>
      </c>
      <c r="Q289" s="80" t="s">
        <v>199</v>
      </c>
      <c r="R289" s="79"/>
      <c r="T289" t="s">
        <v>199</v>
      </c>
      <c r="U289" t="s">
        <v>199</v>
      </c>
      <c r="V289" t="s">
        <v>199</v>
      </c>
    </row>
    <row r="290" spans="2:22" x14ac:dyDescent="0.25">
      <c r="B290" t="s">
        <v>199</v>
      </c>
      <c r="C290" s="79" t="s">
        <v>199</v>
      </c>
      <c r="E290" t="s">
        <v>199</v>
      </c>
      <c r="F290" t="s">
        <v>199</v>
      </c>
      <c r="G290" t="s">
        <v>199</v>
      </c>
      <c r="H290" t="s">
        <v>199</v>
      </c>
      <c r="I290" t="s">
        <v>199</v>
      </c>
      <c r="J290" t="s">
        <v>199</v>
      </c>
      <c r="K290" t="s">
        <v>199</v>
      </c>
      <c r="L290" t="s">
        <v>199</v>
      </c>
      <c r="M290" t="s">
        <v>199</v>
      </c>
      <c r="N290" t="s">
        <v>199</v>
      </c>
      <c r="O290" t="s">
        <v>199</v>
      </c>
      <c r="P290" t="s">
        <v>199</v>
      </c>
      <c r="Q290" s="80" t="s">
        <v>199</v>
      </c>
      <c r="R290" s="79"/>
      <c r="T290" t="s">
        <v>199</v>
      </c>
      <c r="U290" t="s">
        <v>199</v>
      </c>
      <c r="V290" t="s">
        <v>199</v>
      </c>
    </row>
    <row r="291" spans="2:22" x14ac:dyDescent="0.25">
      <c r="B291" t="s">
        <v>199</v>
      </c>
      <c r="C291" s="79" t="s">
        <v>199</v>
      </c>
      <c r="E291" t="s">
        <v>199</v>
      </c>
      <c r="F291" t="s">
        <v>199</v>
      </c>
      <c r="G291" t="s">
        <v>199</v>
      </c>
      <c r="H291" t="s">
        <v>199</v>
      </c>
      <c r="I291" t="s">
        <v>199</v>
      </c>
      <c r="J291" t="s">
        <v>199</v>
      </c>
      <c r="K291" t="s">
        <v>199</v>
      </c>
      <c r="L291" t="s">
        <v>199</v>
      </c>
      <c r="M291" t="s">
        <v>199</v>
      </c>
      <c r="N291" t="s">
        <v>199</v>
      </c>
      <c r="O291" t="s">
        <v>199</v>
      </c>
      <c r="P291" t="s">
        <v>199</v>
      </c>
      <c r="Q291" s="80" t="s">
        <v>199</v>
      </c>
      <c r="R291" s="79"/>
      <c r="T291" t="s">
        <v>199</v>
      </c>
      <c r="U291" t="s">
        <v>199</v>
      </c>
      <c r="V291" t="s">
        <v>199</v>
      </c>
    </row>
    <row r="292" spans="2:22" x14ac:dyDescent="0.25">
      <c r="B292" t="s">
        <v>199</v>
      </c>
      <c r="C292" s="79" t="s">
        <v>199</v>
      </c>
      <c r="E292" t="s">
        <v>199</v>
      </c>
      <c r="F292" t="s">
        <v>199</v>
      </c>
      <c r="G292" t="s">
        <v>199</v>
      </c>
      <c r="H292" t="s">
        <v>199</v>
      </c>
      <c r="I292" t="s">
        <v>199</v>
      </c>
      <c r="J292" t="s">
        <v>199</v>
      </c>
      <c r="K292" t="s">
        <v>199</v>
      </c>
      <c r="L292" t="s">
        <v>199</v>
      </c>
      <c r="M292" t="s">
        <v>199</v>
      </c>
      <c r="N292" t="s">
        <v>199</v>
      </c>
      <c r="O292" t="s">
        <v>199</v>
      </c>
      <c r="P292" t="s">
        <v>199</v>
      </c>
      <c r="Q292" s="80" t="s">
        <v>199</v>
      </c>
      <c r="R292" s="79"/>
      <c r="T292" t="s">
        <v>199</v>
      </c>
      <c r="U292" t="s">
        <v>199</v>
      </c>
      <c r="V292" t="s">
        <v>199</v>
      </c>
    </row>
    <row r="293" spans="2:22" x14ac:dyDescent="0.25">
      <c r="B293" t="s">
        <v>199</v>
      </c>
      <c r="C293" s="79" t="s">
        <v>199</v>
      </c>
      <c r="E293" t="s">
        <v>199</v>
      </c>
      <c r="F293" t="s">
        <v>199</v>
      </c>
      <c r="G293" t="s">
        <v>199</v>
      </c>
      <c r="H293" t="s">
        <v>199</v>
      </c>
      <c r="I293" t="s">
        <v>199</v>
      </c>
      <c r="J293" t="s">
        <v>199</v>
      </c>
      <c r="K293" t="s">
        <v>199</v>
      </c>
      <c r="L293" t="s">
        <v>199</v>
      </c>
      <c r="M293" t="s">
        <v>199</v>
      </c>
      <c r="N293" t="s">
        <v>199</v>
      </c>
      <c r="O293" t="s">
        <v>199</v>
      </c>
      <c r="P293" t="s">
        <v>199</v>
      </c>
      <c r="Q293" s="80" t="s">
        <v>199</v>
      </c>
      <c r="R293" s="79"/>
      <c r="T293" t="s">
        <v>199</v>
      </c>
      <c r="U293" t="s">
        <v>199</v>
      </c>
      <c r="V293" t="s">
        <v>199</v>
      </c>
    </row>
    <row r="294" spans="2:22" x14ac:dyDescent="0.25">
      <c r="B294" t="s">
        <v>199</v>
      </c>
      <c r="C294" s="79" t="s">
        <v>199</v>
      </c>
      <c r="E294" t="s">
        <v>199</v>
      </c>
      <c r="F294" t="s">
        <v>199</v>
      </c>
      <c r="G294" t="s">
        <v>199</v>
      </c>
      <c r="H294" t="s">
        <v>199</v>
      </c>
      <c r="I294" t="s">
        <v>199</v>
      </c>
      <c r="J294" t="s">
        <v>199</v>
      </c>
      <c r="K294" t="s">
        <v>199</v>
      </c>
      <c r="L294" t="s">
        <v>199</v>
      </c>
      <c r="M294" t="s">
        <v>199</v>
      </c>
      <c r="N294" t="s">
        <v>199</v>
      </c>
      <c r="O294" t="s">
        <v>199</v>
      </c>
      <c r="P294" t="s">
        <v>199</v>
      </c>
      <c r="Q294" s="80" t="s">
        <v>199</v>
      </c>
      <c r="R294" s="79"/>
      <c r="T294" t="s">
        <v>199</v>
      </c>
      <c r="U294" t="s">
        <v>199</v>
      </c>
      <c r="V294" t="s">
        <v>199</v>
      </c>
    </row>
    <row r="295" spans="2:22" x14ac:dyDescent="0.25">
      <c r="B295" t="s">
        <v>199</v>
      </c>
      <c r="C295" s="79" t="s">
        <v>199</v>
      </c>
      <c r="E295" t="s">
        <v>199</v>
      </c>
      <c r="F295" t="s">
        <v>199</v>
      </c>
      <c r="G295" t="s">
        <v>199</v>
      </c>
      <c r="H295" t="s">
        <v>199</v>
      </c>
      <c r="I295" t="s">
        <v>199</v>
      </c>
      <c r="J295" t="s">
        <v>199</v>
      </c>
      <c r="K295" t="s">
        <v>199</v>
      </c>
      <c r="L295" t="s">
        <v>199</v>
      </c>
      <c r="M295" t="s">
        <v>199</v>
      </c>
      <c r="N295" t="s">
        <v>199</v>
      </c>
      <c r="O295" t="s">
        <v>199</v>
      </c>
      <c r="P295" t="s">
        <v>199</v>
      </c>
      <c r="Q295" s="80" t="s">
        <v>199</v>
      </c>
      <c r="R295" s="79"/>
      <c r="T295" t="s">
        <v>199</v>
      </c>
      <c r="U295" t="s">
        <v>199</v>
      </c>
      <c r="V295" t="s">
        <v>199</v>
      </c>
    </row>
    <row r="296" spans="2:22" x14ac:dyDescent="0.25">
      <c r="B296" t="s">
        <v>199</v>
      </c>
      <c r="C296" s="79" t="s">
        <v>199</v>
      </c>
      <c r="E296" t="s">
        <v>199</v>
      </c>
      <c r="F296" t="s">
        <v>199</v>
      </c>
      <c r="G296" t="s">
        <v>199</v>
      </c>
      <c r="H296" t="s">
        <v>199</v>
      </c>
      <c r="I296" t="s">
        <v>199</v>
      </c>
      <c r="J296" t="s">
        <v>199</v>
      </c>
      <c r="K296" t="s">
        <v>199</v>
      </c>
      <c r="L296" t="s">
        <v>199</v>
      </c>
      <c r="M296" t="s">
        <v>199</v>
      </c>
      <c r="N296" t="s">
        <v>199</v>
      </c>
      <c r="O296" t="s">
        <v>199</v>
      </c>
      <c r="P296" t="s">
        <v>199</v>
      </c>
      <c r="Q296" s="80" t="s">
        <v>199</v>
      </c>
      <c r="R296" s="79"/>
      <c r="T296" t="s">
        <v>199</v>
      </c>
      <c r="U296" t="s">
        <v>199</v>
      </c>
      <c r="V296" t="s">
        <v>199</v>
      </c>
    </row>
    <row r="297" spans="2:22" x14ac:dyDescent="0.25">
      <c r="B297" t="s">
        <v>199</v>
      </c>
      <c r="C297" s="79" t="s">
        <v>199</v>
      </c>
      <c r="E297" t="s">
        <v>199</v>
      </c>
      <c r="F297" t="s">
        <v>199</v>
      </c>
      <c r="G297" t="s">
        <v>199</v>
      </c>
      <c r="H297" t="s">
        <v>199</v>
      </c>
      <c r="I297" t="s">
        <v>199</v>
      </c>
      <c r="J297" t="s">
        <v>199</v>
      </c>
      <c r="K297" t="s">
        <v>199</v>
      </c>
      <c r="L297" t="s">
        <v>199</v>
      </c>
      <c r="M297" t="s">
        <v>199</v>
      </c>
      <c r="N297" t="s">
        <v>199</v>
      </c>
      <c r="O297" t="s">
        <v>199</v>
      </c>
      <c r="P297" t="s">
        <v>199</v>
      </c>
      <c r="Q297" s="80" t="s">
        <v>199</v>
      </c>
      <c r="R297" s="79"/>
      <c r="T297" t="s">
        <v>199</v>
      </c>
      <c r="U297" t="s">
        <v>199</v>
      </c>
      <c r="V297" t="s">
        <v>199</v>
      </c>
    </row>
    <row r="298" spans="2:22" x14ac:dyDescent="0.25">
      <c r="B298" t="s">
        <v>199</v>
      </c>
      <c r="C298" s="79" t="s">
        <v>199</v>
      </c>
      <c r="E298" t="s">
        <v>199</v>
      </c>
      <c r="F298" t="s">
        <v>199</v>
      </c>
      <c r="G298" t="s">
        <v>199</v>
      </c>
      <c r="H298" t="s">
        <v>199</v>
      </c>
      <c r="I298" t="s">
        <v>199</v>
      </c>
      <c r="J298" t="s">
        <v>199</v>
      </c>
      <c r="K298" t="s">
        <v>199</v>
      </c>
      <c r="L298" t="s">
        <v>199</v>
      </c>
      <c r="M298" t="s">
        <v>199</v>
      </c>
      <c r="N298" t="s">
        <v>199</v>
      </c>
      <c r="O298" t="s">
        <v>199</v>
      </c>
      <c r="P298" t="s">
        <v>199</v>
      </c>
      <c r="Q298" s="80" t="s">
        <v>199</v>
      </c>
      <c r="R298" s="79"/>
      <c r="T298" t="s">
        <v>199</v>
      </c>
      <c r="U298" t="s">
        <v>199</v>
      </c>
      <c r="V298" t="s">
        <v>199</v>
      </c>
    </row>
    <row r="299" spans="2:22" x14ac:dyDescent="0.25">
      <c r="B299" t="s">
        <v>199</v>
      </c>
      <c r="C299" s="79" t="s">
        <v>199</v>
      </c>
      <c r="E299" t="s">
        <v>199</v>
      </c>
      <c r="F299" t="s">
        <v>199</v>
      </c>
      <c r="G299" t="s">
        <v>199</v>
      </c>
      <c r="H299" t="s">
        <v>199</v>
      </c>
      <c r="I299" t="s">
        <v>199</v>
      </c>
      <c r="J299" t="s">
        <v>199</v>
      </c>
      <c r="K299" t="s">
        <v>199</v>
      </c>
      <c r="L299" t="s">
        <v>199</v>
      </c>
      <c r="M299" t="s">
        <v>199</v>
      </c>
      <c r="N299" t="s">
        <v>199</v>
      </c>
      <c r="O299" t="s">
        <v>199</v>
      </c>
      <c r="P299" t="s">
        <v>199</v>
      </c>
      <c r="Q299" s="80" t="s">
        <v>199</v>
      </c>
      <c r="R299" s="79"/>
      <c r="T299" t="s">
        <v>199</v>
      </c>
      <c r="U299" t="s">
        <v>199</v>
      </c>
      <c r="V299" t="s">
        <v>199</v>
      </c>
    </row>
    <row r="300" spans="2:22" x14ac:dyDescent="0.25">
      <c r="B300" t="s">
        <v>199</v>
      </c>
      <c r="C300" s="79" t="s">
        <v>199</v>
      </c>
      <c r="E300" t="s">
        <v>199</v>
      </c>
      <c r="F300" t="s">
        <v>199</v>
      </c>
      <c r="G300" t="s">
        <v>199</v>
      </c>
      <c r="H300" t="s">
        <v>199</v>
      </c>
      <c r="I300" t="s">
        <v>199</v>
      </c>
      <c r="J300" t="s">
        <v>199</v>
      </c>
      <c r="K300" t="s">
        <v>199</v>
      </c>
      <c r="L300" t="s">
        <v>199</v>
      </c>
      <c r="M300" t="s">
        <v>199</v>
      </c>
      <c r="N300" t="s">
        <v>199</v>
      </c>
      <c r="O300" t="s">
        <v>199</v>
      </c>
      <c r="P300" t="s">
        <v>199</v>
      </c>
      <c r="Q300" s="80" t="s">
        <v>199</v>
      </c>
      <c r="R300" s="79"/>
      <c r="T300" t="s">
        <v>199</v>
      </c>
      <c r="U300" t="s">
        <v>199</v>
      </c>
      <c r="V300" t="s">
        <v>199</v>
      </c>
    </row>
    <row r="301" spans="2:22" x14ac:dyDescent="0.25">
      <c r="B301" t="s">
        <v>199</v>
      </c>
      <c r="C301" s="79" t="s">
        <v>199</v>
      </c>
      <c r="E301" t="s">
        <v>199</v>
      </c>
      <c r="F301" t="s">
        <v>199</v>
      </c>
      <c r="G301" t="s">
        <v>199</v>
      </c>
      <c r="H301" t="s">
        <v>199</v>
      </c>
      <c r="I301" t="s">
        <v>199</v>
      </c>
      <c r="J301" t="s">
        <v>199</v>
      </c>
      <c r="K301" t="s">
        <v>199</v>
      </c>
      <c r="L301" t="s">
        <v>199</v>
      </c>
      <c r="M301" t="s">
        <v>199</v>
      </c>
      <c r="N301" t="s">
        <v>199</v>
      </c>
      <c r="O301" t="s">
        <v>199</v>
      </c>
      <c r="P301" t="s">
        <v>199</v>
      </c>
      <c r="Q301" s="80" t="s">
        <v>199</v>
      </c>
      <c r="R301" s="79"/>
      <c r="T301" t="s">
        <v>199</v>
      </c>
      <c r="U301" t="s">
        <v>199</v>
      </c>
      <c r="V301" t="s">
        <v>199</v>
      </c>
    </row>
    <row r="302" spans="2:22" x14ac:dyDescent="0.25">
      <c r="B302" t="s">
        <v>199</v>
      </c>
      <c r="C302" s="79" t="s">
        <v>199</v>
      </c>
      <c r="E302" t="s">
        <v>199</v>
      </c>
      <c r="F302" t="s">
        <v>199</v>
      </c>
      <c r="G302" t="s">
        <v>199</v>
      </c>
      <c r="H302" t="s">
        <v>199</v>
      </c>
      <c r="I302" t="s">
        <v>199</v>
      </c>
      <c r="J302" t="s">
        <v>199</v>
      </c>
      <c r="K302" t="s">
        <v>199</v>
      </c>
      <c r="L302" t="s">
        <v>199</v>
      </c>
      <c r="M302" t="s">
        <v>199</v>
      </c>
      <c r="N302" t="s">
        <v>199</v>
      </c>
      <c r="O302" t="s">
        <v>199</v>
      </c>
      <c r="P302" t="s">
        <v>199</v>
      </c>
      <c r="Q302" s="80" t="s">
        <v>199</v>
      </c>
      <c r="R302" s="79"/>
      <c r="T302" t="s">
        <v>199</v>
      </c>
      <c r="U302" t="s">
        <v>199</v>
      </c>
      <c r="V302" t="s">
        <v>199</v>
      </c>
    </row>
    <row r="303" spans="2:22" x14ac:dyDescent="0.25">
      <c r="B303" t="s">
        <v>199</v>
      </c>
      <c r="C303" s="79" t="s">
        <v>199</v>
      </c>
      <c r="E303" t="s">
        <v>199</v>
      </c>
      <c r="F303" t="s">
        <v>199</v>
      </c>
      <c r="G303" t="s">
        <v>199</v>
      </c>
      <c r="H303" t="s">
        <v>199</v>
      </c>
      <c r="I303" t="s">
        <v>199</v>
      </c>
      <c r="J303" t="s">
        <v>199</v>
      </c>
      <c r="K303" t="s">
        <v>199</v>
      </c>
      <c r="L303" t="s">
        <v>199</v>
      </c>
      <c r="M303" t="s">
        <v>199</v>
      </c>
      <c r="N303" t="s">
        <v>199</v>
      </c>
      <c r="O303" t="s">
        <v>199</v>
      </c>
      <c r="P303" t="s">
        <v>199</v>
      </c>
      <c r="Q303" s="80" t="s">
        <v>199</v>
      </c>
      <c r="R303" s="79"/>
      <c r="T303" t="s">
        <v>199</v>
      </c>
      <c r="U303" t="s">
        <v>199</v>
      </c>
      <c r="V303" t="s">
        <v>199</v>
      </c>
    </row>
    <row r="304" spans="2:22" x14ac:dyDescent="0.25">
      <c r="B304" t="s">
        <v>199</v>
      </c>
      <c r="C304" s="79" t="s">
        <v>199</v>
      </c>
      <c r="E304" t="s">
        <v>199</v>
      </c>
      <c r="F304" t="s">
        <v>199</v>
      </c>
      <c r="G304" t="s">
        <v>199</v>
      </c>
      <c r="H304" t="s">
        <v>199</v>
      </c>
      <c r="I304" t="s">
        <v>199</v>
      </c>
      <c r="J304" t="s">
        <v>199</v>
      </c>
      <c r="K304" t="s">
        <v>199</v>
      </c>
      <c r="L304" t="s">
        <v>199</v>
      </c>
      <c r="M304" t="s">
        <v>199</v>
      </c>
      <c r="N304" t="s">
        <v>199</v>
      </c>
      <c r="O304" t="s">
        <v>199</v>
      </c>
      <c r="P304" t="s">
        <v>199</v>
      </c>
      <c r="Q304" s="80" t="s">
        <v>199</v>
      </c>
      <c r="R304" s="79"/>
      <c r="T304" t="s">
        <v>199</v>
      </c>
      <c r="U304" t="s">
        <v>199</v>
      </c>
      <c r="V304" t="s">
        <v>199</v>
      </c>
    </row>
    <row r="305" spans="2:22" x14ac:dyDescent="0.25">
      <c r="B305" t="s">
        <v>199</v>
      </c>
      <c r="C305" s="79" t="s">
        <v>199</v>
      </c>
      <c r="E305" t="s">
        <v>199</v>
      </c>
      <c r="F305" t="s">
        <v>199</v>
      </c>
      <c r="G305" t="s">
        <v>199</v>
      </c>
      <c r="H305" t="s">
        <v>199</v>
      </c>
      <c r="I305" t="s">
        <v>199</v>
      </c>
      <c r="J305" t="s">
        <v>199</v>
      </c>
      <c r="K305" t="s">
        <v>199</v>
      </c>
      <c r="L305" t="s">
        <v>199</v>
      </c>
      <c r="M305" t="s">
        <v>199</v>
      </c>
      <c r="N305" t="s">
        <v>199</v>
      </c>
      <c r="O305" t="s">
        <v>199</v>
      </c>
      <c r="P305" t="s">
        <v>199</v>
      </c>
      <c r="Q305" s="80" t="s">
        <v>199</v>
      </c>
      <c r="R305" s="79"/>
      <c r="T305" t="s">
        <v>199</v>
      </c>
      <c r="U305" t="s">
        <v>199</v>
      </c>
      <c r="V305" t="s">
        <v>199</v>
      </c>
    </row>
    <row r="306" spans="2:22" x14ac:dyDescent="0.25">
      <c r="B306" t="s">
        <v>199</v>
      </c>
      <c r="C306" s="79" t="s">
        <v>199</v>
      </c>
      <c r="E306" t="s">
        <v>199</v>
      </c>
      <c r="F306" t="s">
        <v>199</v>
      </c>
      <c r="G306" t="s">
        <v>199</v>
      </c>
      <c r="H306" t="s">
        <v>199</v>
      </c>
      <c r="I306" t="s">
        <v>199</v>
      </c>
      <c r="J306" t="s">
        <v>199</v>
      </c>
      <c r="K306" t="s">
        <v>199</v>
      </c>
      <c r="L306" t="s">
        <v>199</v>
      </c>
      <c r="M306" t="s">
        <v>199</v>
      </c>
      <c r="N306" t="s">
        <v>199</v>
      </c>
      <c r="O306" t="s">
        <v>199</v>
      </c>
      <c r="P306" t="s">
        <v>199</v>
      </c>
      <c r="Q306" s="80" t="s">
        <v>199</v>
      </c>
      <c r="R306" s="79"/>
      <c r="T306" t="s">
        <v>199</v>
      </c>
      <c r="U306" t="s">
        <v>199</v>
      </c>
      <c r="V306" t="s">
        <v>199</v>
      </c>
    </row>
    <row r="307" spans="2:22" x14ac:dyDescent="0.25">
      <c r="B307" t="s">
        <v>199</v>
      </c>
      <c r="C307" s="79" t="s">
        <v>199</v>
      </c>
      <c r="E307" t="s">
        <v>199</v>
      </c>
      <c r="F307" t="s">
        <v>199</v>
      </c>
      <c r="G307" t="s">
        <v>199</v>
      </c>
      <c r="H307" t="s">
        <v>199</v>
      </c>
      <c r="I307" t="s">
        <v>199</v>
      </c>
      <c r="J307" t="s">
        <v>199</v>
      </c>
      <c r="K307" t="s">
        <v>199</v>
      </c>
      <c r="L307" t="s">
        <v>199</v>
      </c>
      <c r="M307" t="s">
        <v>199</v>
      </c>
      <c r="N307" t="s">
        <v>199</v>
      </c>
      <c r="O307" t="s">
        <v>199</v>
      </c>
      <c r="P307" t="s">
        <v>199</v>
      </c>
      <c r="Q307" s="80" t="s">
        <v>199</v>
      </c>
      <c r="R307" s="79"/>
      <c r="T307" t="s">
        <v>199</v>
      </c>
      <c r="U307" t="s">
        <v>199</v>
      </c>
      <c r="V307" t="s">
        <v>199</v>
      </c>
    </row>
    <row r="308" spans="2:22" x14ac:dyDescent="0.25">
      <c r="B308" t="s">
        <v>199</v>
      </c>
      <c r="C308" s="79" t="s">
        <v>199</v>
      </c>
      <c r="E308" t="s">
        <v>199</v>
      </c>
      <c r="F308" t="s">
        <v>199</v>
      </c>
      <c r="G308" t="s">
        <v>199</v>
      </c>
      <c r="H308" t="s">
        <v>199</v>
      </c>
      <c r="I308" t="s">
        <v>199</v>
      </c>
      <c r="J308" t="s">
        <v>199</v>
      </c>
      <c r="K308" t="s">
        <v>199</v>
      </c>
      <c r="L308" t="s">
        <v>199</v>
      </c>
      <c r="M308" t="s">
        <v>199</v>
      </c>
      <c r="N308" t="s">
        <v>199</v>
      </c>
      <c r="O308" t="s">
        <v>199</v>
      </c>
      <c r="P308" t="s">
        <v>199</v>
      </c>
      <c r="Q308" s="80" t="s">
        <v>199</v>
      </c>
      <c r="R308" s="79"/>
      <c r="T308" t="s">
        <v>199</v>
      </c>
      <c r="U308" t="s">
        <v>199</v>
      </c>
      <c r="V308" t="s">
        <v>199</v>
      </c>
    </row>
    <row r="309" spans="2:22" x14ac:dyDescent="0.25">
      <c r="B309" t="s">
        <v>199</v>
      </c>
      <c r="C309" s="79" t="s">
        <v>199</v>
      </c>
      <c r="E309" t="s">
        <v>199</v>
      </c>
      <c r="F309" t="s">
        <v>199</v>
      </c>
      <c r="G309" t="s">
        <v>199</v>
      </c>
      <c r="H309" t="s">
        <v>199</v>
      </c>
      <c r="I309" t="s">
        <v>199</v>
      </c>
      <c r="J309" t="s">
        <v>199</v>
      </c>
      <c r="K309" t="s">
        <v>199</v>
      </c>
      <c r="L309" t="s">
        <v>199</v>
      </c>
      <c r="M309" t="s">
        <v>199</v>
      </c>
      <c r="N309" t="s">
        <v>199</v>
      </c>
      <c r="O309" t="s">
        <v>199</v>
      </c>
      <c r="P309" t="s">
        <v>199</v>
      </c>
      <c r="Q309" s="80" t="s">
        <v>199</v>
      </c>
      <c r="R309" s="79"/>
      <c r="T309" t="s">
        <v>199</v>
      </c>
      <c r="U309" t="s">
        <v>199</v>
      </c>
      <c r="V309" t="s">
        <v>199</v>
      </c>
    </row>
    <row r="310" spans="2:22" x14ac:dyDescent="0.25">
      <c r="B310" t="s">
        <v>199</v>
      </c>
      <c r="C310" s="79" t="s">
        <v>199</v>
      </c>
      <c r="E310" t="s">
        <v>199</v>
      </c>
      <c r="F310" t="s">
        <v>199</v>
      </c>
      <c r="G310" t="s">
        <v>199</v>
      </c>
      <c r="H310" t="s">
        <v>199</v>
      </c>
      <c r="I310" t="s">
        <v>199</v>
      </c>
      <c r="J310" t="s">
        <v>199</v>
      </c>
      <c r="K310" t="s">
        <v>199</v>
      </c>
      <c r="L310" t="s">
        <v>199</v>
      </c>
      <c r="M310" t="s">
        <v>199</v>
      </c>
      <c r="N310" t="s">
        <v>199</v>
      </c>
      <c r="O310" t="s">
        <v>199</v>
      </c>
      <c r="P310" t="s">
        <v>199</v>
      </c>
      <c r="Q310" s="80" t="s">
        <v>199</v>
      </c>
      <c r="R310" s="79"/>
      <c r="T310" t="s">
        <v>199</v>
      </c>
      <c r="U310" t="s">
        <v>199</v>
      </c>
      <c r="V310" t="s">
        <v>199</v>
      </c>
    </row>
    <row r="311" spans="2:22" x14ac:dyDescent="0.25">
      <c r="B311" t="s">
        <v>199</v>
      </c>
      <c r="C311" s="79" t="s">
        <v>199</v>
      </c>
      <c r="E311" t="s">
        <v>199</v>
      </c>
      <c r="F311" t="s">
        <v>199</v>
      </c>
      <c r="G311" t="s">
        <v>199</v>
      </c>
      <c r="H311" t="s">
        <v>199</v>
      </c>
      <c r="I311" t="s">
        <v>199</v>
      </c>
      <c r="J311" t="s">
        <v>199</v>
      </c>
      <c r="K311" t="s">
        <v>199</v>
      </c>
      <c r="L311" t="s">
        <v>199</v>
      </c>
      <c r="M311" t="s">
        <v>199</v>
      </c>
      <c r="N311" t="s">
        <v>199</v>
      </c>
      <c r="O311" t="s">
        <v>199</v>
      </c>
      <c r="P311" t="s">
        <v>199</v>
      </c>
      <c r="Q311" s="80" t="s">
        <v>199</v>
      </c>
      <c r="R311" s="79"/>
      <c r="T311" t="s">
        <v>199</v>
      </c>
      <c r="U311" t="s">
        <v>199</v>
      </c>
      <c r="V311" t="s">
        <v>199</v>
      </c>
    </row>
    <row r="312" spans="2:22" x14ac:dyDescent="0.25">
      <c r="B312" t="s">
        <v>199</v>
      </c>
      <c r="C312" s="79" t="s">
        <v>199</v>
      </c>
      <c r="E312" t="s">
        <v>199</v>
      </c>
      <c r="F312" t="s">
        <v>199</v>
      </c>
      <c r="G312" t="s">
        <v>199</v>
      </c>
      <c r="H312" t="s">
        <v>199</v>
      </c>
      <c r="I312" t="s">
        <v>199</v>
      </c>
      <c r="J312" t="s">
        <v>199</v>
      </c>
      <c r="K312" t="s">
        <v>199</v>
      </c>
      <c r="L312" t="s">
        <v>199</v>
      </c>
      <c r="M312" t="s">
        <v>199</v>
      </c>
      <c r="N312" t="s">
        <v>199</v>
      </c>
      <c r="O312" t="s">
        <v>199</v>
      </c>
      <c r="P312" t="s">
        <v>199</v>
      </c>
      <c r="Q312" s="80" t="s">
        <v>199</v>
      </c>
      <c r="R312" s="79"/>
      <c r="T312" t="s">
        <v>199</v>
      </c>
      <c r="U312" t="s">
        <v>199</v>
      </c>
      <c r="V312" t="s">
        <v>199</v>
      </c>
    </row>
    <row r="313" spans="2:22" x14ac:dyDescent="0.25">
      <c r="B313" t="s">
        <v>199</v>
      </c>
      <c r="C313" s="79" t="s">
        <v>199</v>
      </c>
      <c r="E313" t="s">
        <v>199</v>
      </c>
      <c r="F313" t="s">
        <v>199</v>
      </c>
      <c r="G313" t="s">
        <v>199</v>
      </c>
      <c r="H313" t="s">
        <v>199</v>
      </c>
      <c r="I313" t="s">
        <v>199</v>
      </c>
      <c r="J313" t="s">
        <v>199</v>
      </c>
      <c r="K313" t="s">
        <v>199</v>
      </c>
      <c r="L313" t="s">
        <v>199</v>
      </c>
      <c r="M313" t="s">
        <v>199</v>
      </c>
      <c r="N313" t="s">
        <v>199</v>
      </c>
      <c r="O313" t="s">
        <v>199</v>
      </c>
      <c r="P313" t="s">
        <v>199</v>
      </c>
      <c r="Q313" s="80" t="s">
        <v>199</v>
      </c>
      <c r="R313" s="79"/>
      <c r="T313" t="s">
        <v>199</v>
      </c>
      <c r="U313" t="s">
        <v>199</v>
      </c>
      <c r="V313" t="s">
        <v>199</v>
      </c>
    </row>
    <row r="314" spans="2:22" x14ac:dyDescent="0.25">
      <c r="B314" t="s">
        <v>199</v>
      </c>
      <c r="C314" s="79" t="s">
        <v>199</v>
      </c>
      <c r="E314" t="s">
        <v>199</v>
      </c>
      <c r="F314" t="s">
        <v>199</v>
      </c>
      <c r="G314" t="s">
        <v>199</v>
      </c>
      <c r="H314" t="s">
        <v>199</v>
      </c>
      <c r="I314" t="s">
        <v>199</v>
      </c>
      <c r="J314" t="s">
        <v>199</v>
      </c>
      <c r="K314" t="s">
        <v>199</v>
      </c>
      <c r="L314" t="s">
        <v>199</v>
      </c>
      <c r="M314" t="s">
        <v>199</v>
      </c>
      <c r="N314" t="s">
        <v>199</v>
      </c>
      <c r="O314" t="s">
        <v>199</v>
      </c>
      <c r="P314" t="s">
        <v>199</v>
      </c>
      <c r="Q314" s="80" t="s">
        <v>199</v>
      </c>
      <c r="R314" s="79"/>
      <c r="T314" t="s">
        <v>199</v>
      </c>
      <c r="U314" t="s">
        <v>199</v>
      </c>
      <c r="V314" t="s">
        <v>199</v>
      </c>
    </row>
    <row r="315" spans="2:22" x14ac:dyDescent="0.25">
      <c r="B315" t="s">
        <v>199</v>
      </c>
      <c r="C315" s="79" t="s">
        <v>199</v>
      </c>
      <c r="E315" t="s">
        <v>199</v>
      </c>
      <c r="F315" t="s">
        <v>199</v>
      </c>
      <c r="G315" t="s">
        <v>199</v>
      </c>
      <c r="H315" t="s">
        <v>199</v>
      </c>
      <c r="I315" t="s">
        <v>199</v>
      </c>
      <c r="J315" t="s">
        <v>199</v>
      </c>
      <c r="K315" t="s">
        <v>199</v>
      </c>
      <c r="L315" t="s">
        <v>199</v>
      </c>
      <c r="M315" t="s">
        <v>199</v>
      </c>
      <c r="N315" t="s">
        <v>199</v>
      </c>
      <c r="O315" t="s">
        <v>199</v>
      </c>
      <c r="P315" t="s">
        <v>199</v>
      </c>
      <c r="Q315" s="80" t="s">
        <v>199</v>
      </c>
      <c r="R315" s="79"/>
      <c r="T315" t="s">
        <v>199</v>
      </c>
      <c r="U315" t="s">
        <v>199</v>
      </c>
      <c r="V315" t="s">
        <v>199</v>
      </c>
    </row>
    <row r="316" spans="2:22" x14ac:dyDescent="0.25">
      <c r="B316" t="s">
        <v>199</v>
      </c>
      <c r="C316" s="79" t="s">
        <v>199</v>
      </c>
      <c r="E316" t="s">
        <v>199</v>
      </c>
      <c r="F316" t="s">
        <v>199</v>
      </c>
      <c r="G316" t="s">
        <v>199</v>
      </c>
      <c r="H316" t="s">
        <v>199</v>
      </c>
      <c r="I316" t="s">
        <v>199</v>
      </c>
      <c r="J316" t="s">
        <v>199</v>
      </c>
      <c r="K316" t="s">
        <v>199</v>
      </c>
      <c r="L316" t="s">
        <v>199</v>
      </c>
      <c r="M316" t="s">
        <v>199</v>
      </c>
      <c r="N316" t="s">
        <v>199</v>
      </c>
      <c r="O316" t="s">
        <v>199</v>
      </c>
      <c r="P316" t="s">
        <v>199</v>
      </c>
      <c r="Q316" s="80" t="s">
        <v>199</v>
      </c>
      <c r="R316" s="79"/>
      <c r="T316" t="s">
        <v>199</v>
      </c>
      <c r="U316" t="s">
        <v>199</v>
      </c>
      <c r="V316" t="s">
        <v>199</v>
      </c>
    </row>
    <row r="317" spans="2:22" x14ac:dyDescent="0.25">
      <c r="B317" t="s">
        <v>199</v>
      </c>
      <c r="C317" s="79" t="s">
        <v>199</v>
      </c>
      <c r="E317" t="s">
        <v>199</v>
      </c>
      <c r="F317" t="s">
        <v>199</v>
      </c>
      <c r="G317" t="s">
        <v>199</v>
      </c>
      <c r="H317" t="s">
        <v>199</v>
      </c>
      <c r="I317" t="s">
        <v>199</v>
      </c>
      <c r="J317" t="s">
        <v>199</v>
      </c>
      <c r="K317" t="s">
        <v>199</v>
      </c>
      <c r="L317" t="s">
        <v>199</v>
      </c>
      <c r="M317" t="s">
        <v>199</v>
      </c>
      <c r="N317" t="s">
        <v>199</v>
      </c>
      <c r="O317" t="s">
        <v>199</v>
      </c>
      <c r="P317" t="s">
        <v>199</v>
      </c>
      <c r="Q317" s="80" t="s">
        <v>199</v>
      </c>
      <c r="R317" s="79"/>
      <c r="T317" t="s">
        <v>199</v>
      </c>
      <c r="U317" t="s">
        <v>199</v>
      </c>
      <c r="V317" t="s">
        <v>199</v>
      </c>
    </row>
    <row r="318" spans="2:22" x14ac:dyDescent="0.25">
      <c r="B318" t="s">
        <v>199</v>
      </c>
      <c r="C318" s="79" t="s">
        <v>199</v>
      </c>
      <c r="E318" t="s">
        <v>199</v>
      </c>
      <c r="F318" t="s">
        <v>199</v>
      </c>
      <c r="G318" t="s">
        <v>199</v>
      </c>
      <c r="H318" t="s">
        <v>199</v>
      </c>
      <c r="I318" t="s">
        <v>199</v>
      </c>
      <c r="J318" t="s">
        <v>199</v>
      </c>
      <c r="K318" t="s">
        <v>199</v>
      </c>
      <c r="L318" t="s">
        <v>199</v>
      </c>
      <c r="M318" t="s">
        <v>199</v>
      </c>
      <c r="N318" t="s">
        <v>199</v>
      </c>
      <c r="O318" t="s">
        <v>199</v>
      </c>
      <c r="P318" t="s">
        <v>199</v>
      </c>
      <c r="Q318" s="80" t="s">
        <v>199</v>
      </c>
      <c r="R318" s="79"/>
      <c r="T318" t="s">
        <v>199</v>
      </c>
      <c r="U318" t="s">
        <v>199</v>
      </c>
      <c r="V318" t="s">
        <v>199</v>
      </c>
    </row>
    <row r="319" spans="2:22" x14ac:dyDescent="0.25">
      <c r="B319" t="s">
        <v>199</v>
      </c>
      <c r="C319" s="79" t="s">
        <v>199</v>
      </c>
      <c r="E319" t="s">
        <v>199</v>
      </c>
      <c r="F319" t="s">
        <v>199</v>
      </c>
      <c r="G319" t="s">
        <v>199</v>
      </c>
      <c r="H319" t="s">
        <v>199</v>
      </c>
      <c r="I319" t="s">
        <v>199</v>
      </c>
      <c r="J319" t="s">
        <v>199</v>
      </c>
      <c r="K319" t="s">
        <v>199</v>
      </c>
      <c r="L319" t="s">
        <v>199</v>
      </c>
      <c r="M319" t="s">
        <v>199</v>
      </c>
      <c r="N319" t="s">
        <v>199</v>
      </c>
      <c r="O319" t="s">
        <v>199</v>
      </c>
      <c r="P319" t="s">
        <v>199</v>
      </c>
      <c r="Q319" s="80" t="s">
        <v>199</v>
      </c>
      <c r="R319" s="79"/>
      <c r="T319" t="s">
        <v>199</v>
      </c>
      <c r="U319" t="s">
        <v>199</v>
      </c>
      <c r="V319" t="s">
        <v>199</v>
      </c>
    </row>
    <row r="320" spans="2:22" x14ac:dyDescent="0.25">
      <c r="B320" t="s">
        <v>199</v>
      </c>
      <c r="C320" s="79" t="s">
        <v>199</v>
      </c>
      <c r="E320" t="s">
        <v>199</v>
      </c>
      <c r="F320" t="s">
        <v>199</v>
      </c>
      <c r="G320" t="s">
        <v>199</v>
      </c>
      <c r="H320" t="s">
        <v>199</v>
      </c>
      <c r="I320" t="s">
        <v>199</v>
      </c>
      <c r="J320" t="s">
        <v>199</v>
      </c>
      <c r="K320" t="s">
        <v>199</v>
      </c>
      <c r="L320" t="s">
        <v>199</v>
      </c>
      <c r="M320" t="s">
        <v>199</v>
      </c>
      <c r="N320" t="s">
        <v>199</v>
      </c>
      <c r="O320" t="s">
        <v>199</v>
      </c>
      <c r="P320" t="s">
        <v>199</v>
      </c>
      <c r="Q320" s="80" t="s">
        <v>199</v>
      </c>
      <c r="R320" s="79"/>
      <c r="T320" t="s">
        <v>199</v>
      </c>
      <c r="U320" t="s">
        <v>199</v>
      </c>
      <c r="V320" t="s">
        <v>199</v>
      </c>
    </row>
    <row r="321" spans="2:22" x14ac:dyDescent="0.25">
      <c r="B321" t="s">
        <v>199</v>
      </c>
      <c r="C321" s="79" t="s">
        <v>199</v>
      </c>
      <c r="E321" t="s">
        <v>199</v>
      </c>
      <c r="F321" t="s">
        <v>199</v>
      </c>
      <c r="G321" t="s">
        <v>199</v>
      </c>
      <c r="H321" t="s">
        <v>199</v>
      </c>
      <c r="I321" t="s">
        <v>199</v>
      </c>
      <c r="J321" t="s">
        <v>199</v>
      </c>
      <c r="K321" t="s">
        <v>199</v>
      </c>
      <c r="L321" t="s">
        <v>199</v>
      </c>
      <c r="M321" t="s">
        <v>199</v>
      </c>
      <c r="N321" t="s">
        <v>199</v>
      </c>
      <c r="O321" t="s">
        <v>199</v>
      </c>
      <c r="P321" t="s">
        <v>199</v>
      </c>
      <c r="Q321" s="80" t="s">
        <v>199</v>
      </c>
      <c r="R321" s="79"/>
      <c r="T321" t="s">
        <v>199</v>
      </c>
      <c r="U321" t="s">
        <v>199</v>
      </c>
      <c r="V321" t="s">
        <v>199</v>
      </c>
    </row>
    <row r="322" spans="2:22" x14ac:dyDescent="0.25">
      <c r="B322" t="s">
        <v>199</v>
      </c>
      <c r="C322" s="79" t="s">
        <v>199</v>
      </c>
      <c r="E322" t="s">
        <v>199</v>
      </c>
      <c r="F322" t="s">
        <v>199</v>
      </c>
      <c r="G322" t="s">
        <v>199</v>
      </c>
      <c r="H322" t="s">
        <v>199</v>
      </c>
      <c r="I322" t="s">
        <v>199</v>
      </c>
      <c r="J322" t="s">
        <v>199</v>
      </c>
      <c r="K322" t="s">
        <v>199</v>
      </c>
      <c r="L322" t="s">
        <v>199</v>
      </c>
      <c r="M322" t="s">
        <v>199</v>
      </c>
      <c r="N322" t="s">
        <v>199</v>
      </c>
      <c r="O322" t="s">
        <v>199</v>
      </c>
      <c r="P322" t="s">
        <v>199</v>
      </c>
      <c r="Q322" s="80" t="s">
        <v>199</v>
      </c>
      <c r="R322" s="79"/>
      <c r="T322" t="s">
        <v>199</v>
      </c>
      <c r="U322" t="s">
        <v>199</v>
      </c>
      <c r="V322" t="s">
        <v>199</v>
      </c>
    </row>
    <row r="323" spans="2:22" x14ac:dyDescent="0.25">
      <c r="B323" t="s">
        <v>199</v>
      </c>
      <c r="C323" s="79" t="s">
        <v>199</v>
      </c>
      <c r="E323" t="s">
        <v>199</v>
      </c>
      <c r="F323" t="s">
        <v>199</v>
      </c>
      <c r="G323" t="s">
        <v>199</v>
      </c>
      <c r="H323" t="s">
        <v>199</v>
      </c>
      <c r="I323" t="s">
        <v>199</v>
      </c>
      <c r="J323" t="s">
        <v>199</v>
      </c>
      <c r="K323" t="s">
        <v>199</v>
      </c>
      <c r="L323" t="s">
        <v>199</v>
      </c>
      <c r="M323" t="s">
        <v>199</v>
      </c>
      <c r="N323" t="s">
        <v>199</v>
      </c>
      <c r="O323" t="s">
        <v>199</v>
      </c>
      <c r="P323" t="s">
        <v>199</v>
      </c>
      <c r="Q323" s="80" t="s">
        <v>199</v>
      </c>
      <c r="R323" s="79"/>
      <c r="T323" t="s">
        <v>199</v>
      </c>
      <c r="U323" t="s">
        <v>199</v>
      </c>
      <c r="V323" t="s">
        <v>199</v>
      </c>
    </row>
    <row r="324" spans="2:22" x14ac:dyDescent="0.25">
      <c r="B324" t="s">
        <v>199</v>
      </c>
      <c r="C324" s="79" t="s">
        <v>199</v>
      </c>
      <c r="E324" t="s">
        <v>199</v>
      </c>
      <c r="F324" t="s">
        <v>199</v>
      </c>
      <c r="G324" t="s">
        <v>199</v>
      </c>
      <c r="H324" t="s">
        <v>199</v>
      </c>
      <c r="I324" t="s">
        <v>199</v>
      </c>
      <c r="J324" t="s">
        <v>199</v>
      </c>
      <c r="K324" t="s">
        <v>199</v>
      </c>
      <c r="L324" t="s">
        <v>199</v>
      </c>
      <c r="M324" t="s">
        <v>199</v>
      </c>
      <c r="N324" t="s">
        <v>199</v>
      </c>
      <c r="O324" t="s">
        <v>199</v>
      </c>
      <c r="P324" t="s">
        <v>199</v>
      </c>
      <c r="Q324" s="80" t="s">
        <v>199</v>
      </c>
      <c r="R324" s="79"/>
      <c r="T324" t="s">
        <v>199</v>
      </c>
      <c r="U324" t="s">
        <v>199</v>
      </c>
      <c r="V324" t="s">
        <v>199</v>
      </c>
    </row>
    <row r="325" spans="2:22" x14ac:dyDescent="0.25">
      <c r="B325" t="s">
        <v>199</v>
      </c>
      <c r="C325" s="79" t="s">
        <v>199</v>
      </c>
      <c r="E325" t="s">
        <v>199</v>
      </c>
      <c r="F325" t="s">
        <v>199</v>
      </c>
      <c r="G325" t="s">
        <v>199</v>
      </c>
      <c r="H325" t="s">
        <v>199</v>
      </c>
      <c r="I325" t="s">
        <v>199</v>
      </c>
      <c r="J325" t="s">
        <v>199</v>
      </c>
      <c r="K325" t="s">
        <v>199</v>
      </c>
      <c r="L325" t="s">
        <v>199</v>
      </c>
      <c r="M325" t="s">
        <v>199</v>
      </c>
      <c r="N325" t="s">
        <v>199</v>
      </c>
      <c r="O325" t="s">
        <v>199</v>
      </c>
      <c r="P325" t="s">
        <v>199</v>
      </c>
      <c r="Q325" s="80" t="s">
        <v>199</v>
      </c>
      <c r="R325" s="79"/>
      <c r="T325" t="s">
        <v>199</v>
      </c>
      <c r="U325" t="s">
        <v>199</v>
      </c>
      <c r="V325" t="s">
        <v>199</v>
      </c>
    </row>
    <row r="326" spans="2:22" x14ac:dyDescent="0.25">
      <c r="B326" t="s">
        <v>199</v>
      </c>
      <c r="C326" s="79" t="s">
        <v>199</v>
      </c>
      <c r="E326" t="s">
        <v>199</v>
      </c>
      <c r="F326" t="s">
        <v>199</v>
      </c>
      <c r="G326" t="s">
        <v>199</v>
      </c>
      <c r="H326" t="s">
        <v>199</v>
      </c>
      <c r="I326" t="s">
        <v>199</v>
      </c>
      <c r="J326" t="s">
        <v>199</v>
      </c>
      <c r="K326" t="s">
        <v>199</v>
      </c>
      <c r="L326" t="s">
        <v>199</v>
      </c>
      <c r="M326" t="s">
        <v>199</v>
      </c>
      <c r="N326" t="s">
        <v>199</v>
      </c>
      <c r="O326" t="s">
        <v>199</v>
      </c>
      <c r="P326" t="s">
        <v>199</v>
      </c>
      <c r="Q326" s="80" t="s">
        <v>199</v>
      </c>
      <c r="R326" s="79"/>
      <c r="T326" t="s">
        <v>199</v>
      </c>
      <c r="U326" t="s">
        <v>199</v>
      </c>
      <c r="V326" t="s">
        <v>199</v>
      </c>
    </row>
    <row r="327" spans="2:22" x14ac:dyDescent="0.25">
      <c r="B327" t="s">
        <v>199</v>
      </c>
      <c r="C327" s="79" t="s">
        <v>199</v>
      </c>
      <c r="E327" t="s">
        <v>199</v>
      </c>
      <c r="F327" t="s">
        <v>199</v>
      </c>
      <c r="G327" t="s">
        <v>199</v>
      </c>
      <c r="H327" t="s">
        <v>199</v>
      </c>
      <c r="I327" t="s">
        <v>199</v>
      </c>
      <c r="J327" t="s">
        <v>199</v>
      </c>
      <c r="K327" t="s">
        <v>199</v>
      </c>
      <c r="L327" t="s">
        <v>199</v>
      </c>
      <c r="M327" t="s">
        <v>199</v>
      </c>
      <c r="N327" t="s">
        <v>199</v>
      </c>
      <c r="O327" t="s">
        <v>199</v>
      </c>
      <c r="P327" t="s">
        <v>199</v>
      </c>
      <c r="Q327" s="80" t="s">
        <v>199</v>
      </c>
      <c r="R327" s="79"/>
      <c r="T327" t="s">
        <v>199</v>
      </c>
      <c r="U327" t="s">
        <v>199</v>
      </c>
      <c r="V327" t="s">
        <v>199</v>
      </c>
    </row>
    <row r="328" spans="2:22" x14ac:dyDescent="0.25">
      <c r="B328" t="s">
        <v>199</v>
      </c>
      <c r="C328" s="79" t="s">
        <v>199</v>
      </c>
      <c r="E328" t="s">
        <v>199</v>
      </c>
      <c r="F328" t="s">
        <v>199</v>
      </c>
      <c r="G328" t="s">
        <v>199</v>
      </c>
      <c r="H328" t="s">
        <v>199</v>
      </c>
      <c r="I328" t="s">
        <v>199</v>
      </c>
      <c r="J328" t="s">
        <v>199</v>
      </c>
      <c r="K328" t="s">
        <v>199</v>
      </c>
      <c r="L328" t="s">
        <v>199</v>
      </c>
      <c r="M328" t="s">
        <v>199</v>
      </c>
      <c r="N328" t="s">
        <v>199</v>
      </c>
      <c r="O328" t="s">
        <v>199</v>
      </c>
      <c r="P328" t="s">
        <v>199</v>
      </c>
      <c r="Q328" s="80" t="s">
        <v>199</v>
      </c>
      <c r="R328" s="79"/>
      <c r="T328" t="s">
        <v>199</v>
      </c>
      <c r="U328" t="s">
        <v>199</v>
      </c>
      <c r="V328" t="s">
        <v>199</v>
      </c>
    </row>
    <row r="329" spans="2:22" x14ac:dyDescent="0.25">
      <c r="B329" t="s">
        <v>199</v>
      </c>
      <c r="C329" s="79" t="s">
        <v>199</v>
      </c>
      <c r="E329" t="s">
        <v>199</v>
      </c>
      <c r="F329" t="s">
        <v>199</v>
      </c>
      <c r="G329" t="s">
        <v>199</v>
      </c>
      <c r="H329" t="s">
        <v>199</v>
      </c>
      <c r="I329" t="s">
        <v>199</v>
      </c>
      <c r="J329" t="s">
        <v>199</v>
      </c>
      <c r="K329" t="s">
        <v>199</v>
      </c>
      <c r="L329" t="s">
        <v>199</v>
      </c>
      <c r="M329" t="s">
        <v>199</v>
      </c>
      <c r="N329" t="s">
        <v>199</v>
      </c>
      <c r="O329" t="s">
        <v>199</v>
      </c>
      <c r="P329" t="s">
        <v>199</v>
      </c>
      <c r="Q329" s="80" t="s">
        <v>199</v>
      </c>
      <c r="R329" s="79"/>
      <c r="T329" t="s">
        <v>199</v>
      </c>
      <c r="U329" t="s">
        <v>199</v>
      </c>
      <c r="V329" t="s">
        <v>199</v>
      </c>
    </row>
    <row r="330" spans="2:22" x14ac:dyDescent="0.25">
      <c r="B330" t="s">
        <v>199</v>
      </c>
      <c r="C330" s="79" t="s">
        <v>199</v>
      </c>
      <c r="E330" t="s">
        <v>199</v>
      </c>
      <c r="F330" t="s">
        <v>199</v>
      </c>
      <c r="G330" t="s">
        <v>199</v>
      </c>
      <c r="H330" t="s">
        <v>199</v>
      </c>
      <c r="I330" t="s">
        <v>199</v>
      </c>
      <c r="J330" t="s">
        <v>199</v>
      </c>
      <c r="K330" t="s">
        <v>199</v>
      </c>
      <c r="L330" t="s">
        <v>199</v>
      </c>
      <c r="M330" t="s">
        <v>199</v>
      </c>
      <c r="N330" t="s">
        <v>199</v>
      </c>
      <c r="O330" t="s">
        <v>199</v>
      </c>
      <c r="P330" t="s">
        <v>199</v>
      </c>
      <c r="Q330" s="80" t="s">
        <v>199</v>
      </c>
      <c r="R330" s="79"/>
      <c r="T330" t="s">
        <v>199</v>
      </c>
      <c r="U330" t="s">
        <v>199</v>
      </c>
      <c r="V330" t="s">
        <v>199</v>
      </c>
    </row>
    <row r="331" spans="2:22" x14ac:dyDescent="0.25">
      <c r="B331" t="s">
        <v>199</v>
      </c>
      <c r="C331" s="79" t="s">
        <v>199</v>
      </c>
      <c r="E331" t="s">
        <v>199</v>
      </c>
      <c r="F331" t="s">
        <v>199</v>
      </c>
      <c r="G331" t="s">
        <v>199</v>
      </c>
      <c r="H331" t="s">
        <v>199</v>
      </c>
      <c r="I331" t="s">
        <v>199</v>
      </c>
      <c r="J331" t="s">
        <v>199</v>
      </c>
      <c r="K331" t="s">
        <v>199</v>
      </c>
      <c r="L331" t="s">
        <v>199</v>
      </c>
      <c r="M331" t="s">
        <v>199</v>
      </c>
      <c r="N331" t="s">
        <v>199</v>
      </c>
      <c r="O331" t="s">
        <v>199</v>
      </c>
      <c r="P331" t="s">
        <v>199</v>
      </c>
      <c r="Q331" s="80" t="s">
        <v>199</v>
      </c>
      <c r="R331" s="79"/>
      <c r="T331" t="s">
        <v>199</v>
      </c>
      <c r="U331" t="s">
        <v>199</v>
      </c>
      <c r="V331" t="s">
        <v>199</v>
      </c>
    </row>
    <row r="332" spans="2:22" x14ac:dyDescent="0.25">
      <c r="B332" t="s">
        <v>199</v>
      </c>
      <c r="C332" s="79" t="s">
        <v>199</v>
      </c>
      <c r="E332" t="s">
        <v>199</v>
      </c>
      <c r="F332" t="s">
        <v>199</v>
      </c>
      <c r="G332" t="s">
        <v>199</v>
      </c>
      <c r="H332" t="s">
        <v>199</v>
      </c>
      <c r="I332" t="s">
        <v>199</v>
      </c>
      <c r="J332" t="s">
        <v>199</v>
      </c>
      <c r="K332" t="s">
        <v>199</v>
      </c>
      <c r="L332" t="s">
        <v>199</v>
      </c>
      <c r="M332" t="s">
        <v>199</v>
      </c>
      <c r="N332" t="s">
        <v>199</v>
      </c>
      <c r="O332" t="s">
        <v>199</v>
      </c>
      <c r="P332" t="s">
        <v>199</v>
      </c>
      <c r="Q332" s="80" t="s">
        <v>199</v>
      </c>
      <c r="R332" s="79"/>
      <c r="T332" t="s">
        <v>199</v>
      </c>
      <c r="U332" t="s">
        <v>199</v>
      </c>
      <c r="V332" t="s">
        <v>199</v>
      </c>
    </row>
    <row r="333" spans="2:22" x14ac:dyDescent="0.25">
      <c r="B333" t="s">
        <v>199</v>
      </c>
      <c r="C333" s="79" t="s">
        <v>199</v>
      </c>
      <c r="E333" t="s">
        <v>199</v>
      </c>
      <c r="F333" t="s">
        <v>199</v>
      </c>
      <c r="G333" t="s">
        <v>199</v>
      </c>
      <c r="H333" t="s">
        <v>199</v>
      </c>
      <c r="I333" t="s">
        <v>199</v>
      </c>
      <c r="J333" t="s">
        <v>199</v>
      </c>
      <c r="K333" t="s">
        <v>199</v>
      </c>
      <c r="L333" t="s">
        <v>199</v>
      </c>
      <c r="M333" t="s">
        <v>199</v>
      </c>
      <c r="N333" t="s">
        <v>199</v>
      </c>
      <c r="O333" t="s">
        <v>199</v>
      </c>
      <c r="P333" t="s">
        <v>199</v>
      </c>
      <c r="Q333" s="80" t="s">
        <v>199</v>
      </c>
      <c r="R333" s="79"/>
      <c r="T333" t="s">
        <v>199</v>
      </c>
      <c r="U333" t="s">
        <v>199</v>
      </c>
      <c r="V333" t="s">
        <v>199</v>
      </c>
    </row>
    <row r="334" spans="2:22" x14ac:dyDescent="0.25">
      <c r="B334" t="s">
        <v>199</v>
      </c>
      <c r="C334" s="79" t="s">
        <v>199</v>
      </c>
      <c r="E334" t="s">
        <v>199</v>
      </c>
      <c r="F334" t="s">
        <v>199</v>
      </c>
      <c r="G334" t="s">
        <v>199</v>
      </c>
      <c r="H334" t="s">
        <v>199</v>
      </c>
      <c r="I334" t="s">
        <v>199</v>
      </c>
      <c r="J334" t="s">
        <v>199</v>
      </c>
      <c r="K334" t="s">
        <v>199</v>
      </c>
      <c r="L334" t="s">
        <v>199</v>
      </c>
      <c r="M334" t="s">
        <v>199</v>
      </c>
      <c r="N334" t="s">
        <v>199</v>
      </c>
      <c r="O334" t="s">
        <v>199</v>
      </c>
      <c r="P334" t="s">
        <v>199</v>
      </c>
      <c r="Q334" s="80" t="s">
        <v>199</v>
      </c>
      <c r="R334" s="79"/>
      <c r="T334" t="s">
        <v>199</v>
      </c>
      <c r="U334" t="s">
        <v>199</v>
      </c>
      <c r="V334" t="s">
        <v>199</v>
      </c>
    </row>
    <row r="335" spans="2:22" x14ac:dyDescent="0.25">
      <c r="B335" t="s">
        <v>199</v>
      </c>
      <c r="C335" s="79" t="s">
        <v>199</v>
      </c>
      <c r="E335" t="s">
        <v>199</v>
      </c>
      <c r="F335" t="s">
        <v>199</v>
      </c>
      <c r="G335" t="s">
        <v>199</v>
      </c>
      <c r="H335" t="s">
        <v>199</v>
      </c>
      <c r="I335" t="s">
        <v>199</v>
      </c>
      <c r="J335" t="s">
        <v>199</v>
      </c>
      <c r="K335" t="s">
        <v>199</v>
      </c>
      <c r="L335" t="s">
        <v>199</v>
      </c>
      <c r="M335" t="s">
        <v>199</v>
      </c>
      <c r="N335" t="s">
        <v>199</v>
      </c>
      <c r="O335" t="s">
        <v>199</v>
      </c>
      <c r="P335" t="s">
        <v>199</v>
      </c>
      <c r="Q335" s="80" t="s">
        <v>199</v>
      </c>
      <c r="R335" s="79"/>
      <c r="T335" t="s">
        <v>199</v>
      </c>
      <c r="U335" t="s">
        <v>199</v>
      </c>
      <c r="V335" t="s">
        <v>199</v>
      </c>
    </row>
    <row r="336" spans="2:22" x14ac:dyDescent="0.25">
      <c r="B336" t="s">
        <v>199</v>
      </c>
      <c r="C336" s="79" t="s">
        <v>199</v>
      </c>
      <c r="E336" t="s">
        <v>199</v>
      </c>
      <c r="F336" t="s">
        <v>199</v>
      </c>
      <c r="G336" t="s">
        <v>199</v>
      </c>
      <c r="H336" t="s">
        <v>199</v>
      </c>
      <c r="I336" t="s">
        <v>199</v>
      </c>
      <c r="J336" t="s">
        <v>199</v>
      </c>
      <c r="K336" t="s">
        <v>199</v>
      </c>
      <c r="L336" t="s">
        <v>199</v>
      </c>
      <c r="M336" t="s">
        <v>199</v>
      </c>
      <c r="N336" t="s">
        <v>199</v>
      </c>
      <c r="O336" t="s">
        <v>199</v>
      </c>
      <c r="P336" t="s">
        <v>199</v>
      </c>
      <c r="Q336" s="80" t="s">
        <v>199</v>
      </c>
      <c r="R336" s="79"/>
      <c r="T336" t="s">
        <v>199</v>
      </c>
      <c r="U336" t="s">
        <v>199</v>
      </c>
      <c r="V336" t="s">
        <v>199</v>
      </c>
    </row>
    <row r="337" spans="2:22" x14ac:dyDescent="0.25">
      <c r="B337" t="s">
        <v>199</v>
      </c>
      <c r="C337" s="79" t="s">
        <v>199</v>
      </c>
      <c r="E337" t="s">
        <v>199</v>
      </c>
      <c r="F337" t="s">
        <v>199</v>
      </c>
      <c r="G337" t="s">
        <v>199</v>
      </c>
      <c r="H337" t="s">
        <v>199</v>
      </c>
      <c r="I337" t="s">
        <v>199</v>
      </c>
      <c r="J337" t="s">
        <v>199</v>
      </c>
      <c r="K337" t="s">
        <v>199</v>
      </c>
      <c r="L337" t="s">
        <v>199</v>
      </c>
      <c r="M337" t="s">
        <v>199</v>
      </c>
      <c r="N337" t="s">
        <v>199</v>
      </c>
      <c r="O337" t="s">
        <v>199</v>
      </c>
      <c r="P337" t="s">
        <v>199</v>
      </c>
      <c r="Q337" s="80" t="s">
        <v>199</v>
      </c>
      <c r="R337" s="79"/>
      <c r="T337" t="s">
        <v>199</v>
      </c>
      <c r="U337" t="s">
        <v>199</v>
      </c>
      <c r="V337" t="s">
        <v>199</v>
      </c>
    </row>
    <row r="338" spans="2:22" x14ac:dyDescent="0.25">
      <c r="B338" t="s">
        <v>199</v>
      </c>
      <c r="C338" s="79" t="s">
        <v>199</v>
      </c>
      <c r="E338" t="s">
        <v>199</v>
      </c>
      <c r="F338" t="s">
        <v>199</v>
      </c>
      <c r="G338" t="s">
        <v>199</v>
      </c>
      <c r="H338" t="s">
        <v>199</v>
      </c>
      <c r="I338" t="s">
        <v>199</v>
      </c>
      <c r="J338" t="s">
        <v>199</v>
      </c>
      <c r="K338" t="s">
        <v>199</v>
      </c>
      <c r="L338" t="s">
        <v>199</v>
      </c>
      <c r="M338" t="s">
        <v>199</v>
      </c>
      <c r="N338" t="s">
        <v>199</v>
      </c>
      <c r="O338" t="s">
        <v>199</v>
      </c>
      <c r="P338" t="s">
        <v>199</v>
      </c>
      <c r="Q338" s="80" t="s">
        <v>199</v>
      </c>
      <c r="R338" s="79"/>
      <c r="T338" t="s">
        <v>199</v>
      </c>
      <c r="U338" t="s">
        <v>199</v>
      </c>
      <c r="V338" t="s">
        <v>199</v>
      </c>
    </row>
    <row r="339" spans="2:22" x14ac:dyDescent="0.25">
      <c r="B339" t="s">
        <v>199</v>
      </c>
      <c r="C339" s="79" t="s">
        <v>199</v>
      </c>
      <c r="E339" t="s">
        <v>199</v>
      </c>
      <c r="F339" t="s">
        <v>199</v>
      </c>
      <c r="G339" t="s">
        <v>199</v>
      </c>
      <c r="H339" t="s">
        <v>199</v>
      </c>
      <c r="I339" t="s">
        <v>199</v>
      </c>
      <c r="J339" t="s">
        <v>199</v>
      </c>
      <c r="K339" t="s">
        <v>199</v>
      </c>
      <c r="L339" t="s">
        <v>199</v>
      </c>
      <c r="M339" t="s">
        <v>199</v>
      </c>
      <c r="N339" t="s">
        <v>199</v>
      </c>
      <c r="O339" t="s">
        <v>199</v>
      </c>
      <c r="P339" t="s">
        <v>199</v>
      </c>
      <c r="Q339" s="80" t="s">
        <v>199</v>
      </c>
      <c r="R339" s="79"/>
      <c r="T339" t="s">
        <v>199</v>
      </c>
      <c r="U339" t="s">
        <v>199</v>
      </c>
      <c r="V339" t="s">
        <v>199</v>
      </c>
    </row>
    <row r="340" spans="2:22" x14ac:dyDescent="0.25">
      <c r="B340" t="s">
        <v>199</v>
      </c>
      <c r="C340" s="79" t="s">
        <v>199</v>
      </c>
      <c r="E340" t="s">
        <v>199</v>
      </c>
      <c r="F340" t="s">
        <v>199</v>
      </c>
      <c r="G340" t="s">
        <v>199</v>
      </c>
      <c r="H340" t="s">
        <v>199</v>
      </c>
      <c r="I340" t="s">
        <v>199</v>
      </c>
      <c r="J340" t="s">
        <v>199</v>
      </c>
      <c r="K340" t="s">
        <v>199</v>
      </c>
      <c r="L340" t="s">
        <v>199</v>
      </c>
      <c r="M340" t="s">
        <v>199</v>
      </c>
      <c r="N340" t="s">
        <v>199</v>
      </c>
      <c r="O340" t="s">
        <v>199</v>
      </c>
      <c r="P340" t="s">
        <v>199</v>
      </c>
      <c r="Q340" s="80" t="s">
        <v>199</v>
      </c>
      <c r="R340" s="79"/>
      <c r="T340" t="s">
        <v>199</v>
      </c>
      <c r="U340" t="s">
        <v>199</v>
      </c>
      <c r="V340" t="s">
        <v>199</v>
      </c>
    </row>
    <row r="341" spans="2:22" x14ac:dyDescent="0.25">
      <c r="B341" t="s">
        <v>199</v>
      </c>
      <c r="C341" s="79" t="s">
        <v>199</v>
      </c>
      <c r="E341" t="s">
        <v>199</v>
      </c>
      <c r="F341" t="s">
        <v>199</v>
      </c>
      <c r="G341" t="s">
        <v>199</v>
      </c>
      <c r="H341" t="s">
        <v>199</v>
      </c>
      <c r="I341" t="s">
        <v>199</v>
      </c>
      <c r="J341" t="s">
        <v>199</v>
      </c>
      <c r="K341" t="s">
        <v>199</v>
      </c>
      <c r="L341" t="s">
        <v>199</v>
      </c>
      <c r="M341" t="s">
        <v>199</v>
      </c>
      <c r="N341" t="s">
        <v>199</v>
      </c>
      <c r="O341" t="s">
        <v>199</v>
      </c>
      <c r="P341" t="s">
        <v>199</v>
      </c>
      <c r="Q341" s="80" t="s">
        <v>199</v>
      </c>
      <c r="R341" s="79"/>
      <c r="T341" t="s">
        <v>199</v>
      </c>
      <c r="U341" t="s">
        <v>199</v>
      </c>
      <c r="V341" t="s">
        <v>199</v>
      </c>
    </row>
    <row r="342" spans="2:22" x14ac:dyDescent="0.25">
      <c r="B342" t="s">
        <v>199</v>
      </c>
      <c r="C342" s="79" t="s">
        <v>199</v>
      </c>
      <c r="E342" t="s">
        <v>199</v>
      </c>
      <c r="F342" t="s">
        <v>199</v>
      </c>
      <c r="G342" t="s">
        <v>199</v>
      </c>
      <c r="H342" t="s">
        <v>199</v>
      </c>
      <c r="I342" t="s">
        <v>199</v>
      </c>
      <c r="J342" t="s">
        <v>199</v>
      </c>
      <c r="K342" t="s">
        <v>199</v>
      </c>
      <c r="L342" t="s">
        <v>199</v>
      </c>
      <c r="M342" t="s">
        <v>199</v>
      </c>
      <c r="N342" t="s">
        <v>199</v>
      </c>
      <c r="O342" t="s">
        <v>199</v>
      </c>
      <c r="P342" t="s">
        <v>199</v>
      </c>
      <c r="Q342" s="80" t="s">
        <v>199</v>
      </c>
      <c r="R342" s="79"/>
      <c r="T342" t="s">
        <v>199</v>
      </c>
      <c r="U342" t="s">
        <v>199</v>
      </c>
      <c r="V342" t="s">
        <v>199</v>
      </c>
    </row>
    <row r="343" spans="2:22" x14ac:dyDescent="0.25">
      <c r="B343" t="s">
        <v>199</v>
      </c>
      <c r="C343" s="79" t="s">
        <v>199</v>
      </c>
      <c r="E343" t="s">
        <v>199</v>
      </c>
      <c r="F343" t="s">
        <v>199</v>
      </c>
      <c r="G343" t="s">
        <v>199</v>
      </c>
      <c r="H343" t="s">
        <v>199</v>
      </c>
      <c r="I343" t="s">
        <v>199</v>
      </c>
      <c r="J343" t="s">
        <v>199</v>
      </c>
      <c r="K343" t="s">
        <v>199</v>
      </c>
      <c r="L343" t="s">
        <v>199</v>
      </c>
      <c r="M343" t="s">
        <v>199</v>
      </c>
      <c r="N343" t="s">
        <v>199</v>
      </c>
      <c r="O343" t="s">
        <v>199</v>
      </c>
      <c r="P343" t="s">
        <v>199</v>
      </c>
      <c r="Q343" s="80" t="s">
        <v>199</v>
      </c>
      <c r="R343" s="79"/>
      <c r="T343" t="s">
        <v>199</v>
      </c>
      <c r="U343" t="s">
        <v>199</v>
      </c>
      <c r="V343" t="s">
        <v>199</v>
      </c>
    </row>
    <row r="344" spans="2:22" x14ac:dyDescent="0.25">
      <c r="B344" t="s">
        <v>199</v>
      </c>
      <c r="C344" s="79" t="s">
        <v>199</v>
      </c>
      <c r="E344" t="s">
        <v>199</v>
      </c>
      <c r="F344" t="s">
        <v>199</v>
      </c>
      <c r="G344" t="s">
        <v>199</v>
      </c>
      <c r="H344" t="s">
        <v>199</v>
      </c>
      <c r="I344" t="s">
        <v>199</v>
      </c>
      <c r="J344" t="s">
        <v>199</v>
      </c>
      <c r="K344" t="s">
        <v>199</v>
      </c>
      <c r="L344" t="s">
        <v>199</v>
      </c>
      <c r="M344" t="s">
        <v>199</v>
      </c>
      <c r="N344" t="s">
        <v>199</v>
      </c>
      <c r="O344" t="s">
        <v>199</v>
      </c>
      <c r="P344" t="s">
        <v>199</v>
      </c>
      <c r="Q344" s="80" t="s">
        <v>199</v>
      </c>
      <c r="R344" s="79"/>
      <c r="T344" t="s">
        <v>199</v>
      </c>
      <c r="U344" t="s">
        <v>199</v>
      </c>
      <c r="V344" t="s">
        <v>199</v>
      </c>
    </row>
    <row r="345" spans="2:22" x14ac:dyDescent="0.25">
      <c r="B345" t="s">
        <v>199</v>
      </c>
      <c r="C345" s="79" t="s">
        <v>199</v>
      </c>
      <c r="E345" t="s">
        <v>199</v>
      </c>
      <c r="F345" t="s">
        <v>199</v>
      </c>
      <c r="G345" t="s">
        <v>199</v>
      </c>
      <c r="H345" t="s">
        <v>199</v>
      </c>
      <c r="I345" t="s">
        <v>199</v>
      </c>
      <c r="J345" t="s">
        <v>199</v>
      </c>
      <c r="K345" t="s">
        <v>199</v>
      </c>
      <c r="L345" t="s">
        <v>199</v>
      </c>
      <c r="M345" t="s">
        <v>199</v>
      </c>
      <c r="N345" t="s">
        <v>199</v>
      </c>
      <c r="O345" t="s">
        <v>199</v>
      </c>
      <c r="P345" t="s">
        <v>199</v>
      </c>
      <c r="Q345" s="80" t="s">
        <v>199</v>
      </c>
      <c r="R345" s="79"/>
      <c r="T345" t="s">
        <v>199</v>
      </c>
      <c r="U345" t="s">
        <v>199</v>
      </c>
      <c r="V345" t="s">
        <v>199</v>
      </c>
    </row>
    <row r="346" spans="2:22" x14ac:dyDescent="0.25">
      <c r="B346" t="s">
        <v>199</v>
      </c>
      <c r="C346" s="79" t="s">
        <v>199</v>
      </c>
      <c r="E346" t="s">
        <v>199</v>
      </c>
      <c r="F346" t="s">
        <v>199</v>
      </c>
      <c r="G346" t="s">
        <v>199</v>
      </c>
      <c r="H346" t="s">
        <v>199</v>
      </c>
      <c r="I346" t="s">
        <v>199</v>
      </c>
      <c r="J346" t="s">
        <v>199</v>
      </c>
      <c r="K346" t="s">
        <v>199</v>
      </c>
      <c r="L346" t="s">
        <v>199</v>
      </c>
      <c r="M346" t="s">
        <v>199</v>
      </c>
      <c r="N346" t="s">
        <v>199</v>
      </c>
      <c r="O346" t="s">
        <v>199</v>
      </c>
      <c r="P346" t="s">
        <v>199</v>
      </c>
      <c r="Q346" s="80" t="s">
        <v>199</v>
      </c>
      <c r="R346" s="79"/>
      <c r="T346" t="s">
        <v>199</v>
      </c>
      <c r="U346" t="s">
        <v>199</v>
      </c>
      <c r="V346" t="s">
        <v>199</v>
      </c>
    </row>
    <row r="347" spans="2:22" x14ac:dyDescent="0.25">
      <c r="B347" t="s">
        <v>199</v>
      </c>
      <c r="C347" s="79" t="s">
        <v>199</v>
      </c>
      <c r="E347" t="s">
        <v>199</v>
      </c>
      <c r="F347" t="s">
        <v>199</v>
      </c>
      <c r="G347" t="s">
        <v>199</v>
      </c>
      <c r="H347" t="s">
        <v>199</v>
      </c>
      <c r="I347" t="s">
        <v>199</v>
      </c>
      <c r="J347" t="s">
        <v>199</v>
      </c>
      <c r="K347" t="s">
        <v>199</v>
      </c>
      <c r="L347" t="s">
        <v>199</v>
      </c>
      <c r="M347" t="s">
        <v>199</v>
      </c>
      <c r="N347" t="s">
        <v>199</v>
      </c>
      <c r="O347" t="s">
        <v>199</v>
      </c>
      <c r="P347" t="s">
        <v>199</v>
      </c>
      <c r="Q347" s="80" t="s">
        <v>199</v>
      </c>
      <c r="R347" s="79"/>
      <c r="T347" t="s">
        <v>199</v>
      </c>
      <c r="U347" t="s">
        <v>199</v>
      </c>
      <c r="V347" t="s">
        <v>199</v>
      </c>
    </row>
    <row r="348" spans="2:22" x14ac:dyDescent="0.25">
      <c r="B348" t="s">
        <v>199</v>
      </c>
      <c r="C348" s="79" t="s">
        <v>199</v>
      </c>
      <c r="E348" t="s">
        <v>199</v>
      </c>
      <c r="F348" t="s">
        <v>199</v>
      </c>
      <c r="G348" t="s">
        <v>199</v>
      </c>
      <c r="H348" t="s">
        <v>199</v>
      </c>
      <c r="I348" t="s">
        <v>199</v>
      </c>
      <c r="J348" t="s">
        <v>199</v>
      </c>
      <c r="K348" t="s">
        <v>199</v>
      </c>
      <c r="L348" t="s">
        <v>199</v>
      </c>
      <c r="M348" t="s">
        <v>199</v>
      </c>
      <c r="N348" t="s">
        <v>199</v>
      </c>
      <c r="O348" t="s">
        <v>199</v>
      </c>
      <c r="P348" t="s">
        <v>199</v>
      </c>
      <c r="Q348" s="80" t="s">
        <v>199</v>
      </c>
      <c r="R348" s="79"/>
      <c r="T348" t="s">
        <v>199</v>
      </c>
      <c r="U348" t="s">
        <v>199</v>
      </c>
      <c r="V348" t="s">
        <v>199</v>
      </c>
    </row>
    <row r="349" spans="2:22" x14ac:dyDescent="0.25">
      <c r="B349" t="s">
        <v>199</v>
      </c>
      <c r="C349" s="79" t="s">
        <v>199</v>
      </c>
      <c r="E349" t="s">
        <v>199</v>
      </c>
      <c r="F349" t="s">
        <v>199</v>
      </c>
      <c r="G349" t="s">
        <v>199</v>
      </c>
      <c r="H349" t="s">
        <v>199</v>
      </c>
      <c r="I349" t="s">
        <v>199</v>
      </c>
      <c r="J349" t="s">
        <v>199</v>
      </c>
      <c r="K349" t="s">
        <v>199</v>
      </c>
      <c r="L349" t="s">
        <v>199</v>
      </c>
      <c r="M349" t="s">
        <v>199</v>
      </c>
      <c r="N349" t="s">
        <v>199</v>
      </c>
      <c r="O349" t="s">
        <v>199</v>
      </c>
      <c r="P349" t="s">
        <v>199</v>
      </c>
      <c r="Q349" s="80" t="s">
        <v>199</v>
      </c>
      <c r="R349" s="79"/>
      <c r="T349" t="s">
        <v>199</v>
      </c>
      <c r="U349" t="s">
        <v>199</v>
      </c>
      <c r="V349" t="s">
        <v>199</v>
      </c>
    </row>
    <row r="350" spans="2:22" x14ac:dyDescent="0.25">
      <c r="B350" t="s">
        <v>199</v>
      </c>
      <c r="C350" s="79" t="s">
        <v>199</v>
      </c>
      <c r="E350" t="s">
        <v>199</v>
      </c>
      <c r="F350" t="s">
        <v>199</v>
      </c>
      <c r="G350" t="s">
        <v>199</v>
      </c>
      <c r="H350" t="s">
        <v>199</v>
      </c>
      <c r="I350" t="s">
        <v>199</v>
      </c>
      <c r="J350" t="s">
        <v>199</v>
      </c>
      <c r="K350" t="s">
        <v>199</v>
      </c>
      <c r="L350" t="s">
        <v>199</v>
      </c>
      <c r="M350" t="s">
        <v>199</v>
      </c>
      <c r="N350" t="s">
        <v>199</v>
      </c>
      <c r="O350" t="s">
        <v>199</v>
      </c>
      <c r="P350" t="s">
        <v>199</v>
      </c>
      <c r="Q350" s="80" t="s">
        <v>199</v>
      </c>
      <c r="R350" s="79"/>
      <c r="T350" t="s">
        <v>199</v>
      </c>
      <c r="U350" t="s">
        <v>199</v>
      </c>
      <c r="V350" t="s">
        <v>199</v>
      </c>
    </row>
    <row r="351" spans="2:22" x14ac:dyDescent="0.25">
      <c r="B351" t="s">
        <v>199</v>
      </c>
      <c r="C351" s="79" t="s">
        <v>199</v>
      </c>
      <c r="E351" t="s">
        <v>199</v>
      </c>
      <c r="F351" t="s">
        <v>199</v>
      </c>
      <c r="G351" t="s">
        <v>199</v>
      </c>
      <c r="H351" t="s">
        <v>199</v>
      </c>
      <c r="I351" t="s">
        <v>199</v>
      </c>
      <c r="J351" t="s">
        <v>199</v>
      </c>
      <c r="K351" t="s">
        <v>199</v>
      </c>
      <c r="L351" t="s">
        <v>199</v>
      </c>
      <c r="M351" t="s">
        <v>199</v>
      </c>
      <c r="N351" t="s">
        <v>199</v>
      </c>
      <c r="O351" t="s">
        <v>199</v>
      </c>
      <c r="P351" t="s">
        <v>199</v>
      </c>
      <c r="Q351" s="80" t="s">
        <v>199</v>
      </c>
      <c r="R351" s="79"/>
      <c r="T351" t="s">
        <v>199</v>
      </c>
      <c r="U351" t="s">
        <v>199</v>
      </c>
      <c r="V351" t="s">
        <v>199</v>
      </c>
    </row>
    <row r="352" spans="2:22" x14ac:dyDescent="0.25">
      <c r="B352" t="s">
        <v>199</v>
      </c>
      <c r="C352" s="79" t="s">
        <v>199</v>
      </c>
      <c r="E352" t="s">
        <v>199</v>
      </c>
      <c r="F352" t="s">
        <v>199</v>
      </c>
      <c r="G352" t="s">
        <v>199</v>
      </c>
      <c r="H352" t="s">
        <v>199</v>
      </c>
      <c r="I352" t="s">
        <v>199</v>
      </c>
      <c r="J352" t="s">
        <v>199</v>
      </c>
      <c r="K352" t="s">
        <v>199</v>
      </c>
      <c r="L352" t="s">
        <v>199</v>
      </c>
      <c r="M352" t="s">
        <v>199</v>
      </c>
      <c r="N352" t="s">
        <v>199</v>
      </c>
      <c r="O352" t="s">
        <v>199</v>
      </c>
      <c r="P352" t="s">
        <v>199</v>
      </c>
      <c r="Q352" s="80" t="s">
        <v>199</v>
      </c>
      <c r="R352" s="79"/>
      <c r="T352" t="s">
        <v>199</v>
      </c>
      <c r="U352" t="s">
        <v>199</v>
      </c>
      <c r="V352" t="s">
        <v>199</v>
      </c>
    </row>
    <row r="353" spans="2:22" x14ac:dyDescent="0.25">
      <c r="B353" t="s">
        <v>199</v>
      </c>
      <c r="C353" s="79" t="s">
        <v>199</v>
      </c>
      <c r="E353" t="s">
        <v>199</v>
      </c>
      <c r="F353" t="s">
        <v>199</v>
      </c>
      <c r="G353" t="s">
        <v>199</v>
      </c>
      <c r="H353" t="s">
        <v>199</v>
      </c>
      <c r="I353" t="s">
        <v>199</v>
      </c>
      <c r="J353" t="s">
        <v>199</v>
      </c>
      <c r="K353" t="s">
        <v>199</v>
      </c>
      <c r="L353" t="s">
        <v>199</v>
      </c>
      <c r="M353" t="s">
        <v>199</v>
      </c>
      <c r="N353" t="s">
        <v>199</v>
      </c>
      <c r="O353" t="s">
        <v>199</v>
      </c>
      <c r="P353" t="s">
        <v>199</v>
      </c>
      <c r="Q353" s="80" t="s">
        <v>199</v>
      </c>
      <c r="R353" s="79"/>
      <c r="T353" t="s">
        <v>199</v>
      </c>
      <c r="U353" t="s">
        <v>199</v>
      </c>
      <c r="V353" t="s">
        <v>199</v>
      </c>
    </row>
    <row r="354" spans="2:22" x14ac:dyDescent="0.25">
      <c r="B354" t="s">
        <v>199</v>
      </c>
      <c r="C354" s="79" t="s">
        <v>199</v>
      </c>
      <c r="E354" t="s">
        <v>199</v>
      </c>
      <c r="F354" t="s">
        <v>199</v>
      </c>
      <c r="G354" t="s">
        <v>199</v>
      </c>
      <c r="H354" t="s">
        <v>199</v>
      </c>
      <c r="I354" t="s">
        <v>199</v>
      </c>
      <c r="J354" t="s">
        <v>199</v>
      </c>
      <c r="K354" t="s">
        <v>199</v>
      </c>
      <c r="L354" t="s">
        <v>199</v>
      </c>
      <c r="M354" t="s">
        <v>199</v>
      </c>
      <c r="N354" t="s">
        <v>199</v>
      </c>
      <c r="O354" t="s">
        <v>199</v>
      </c>
      <c r="P354" t="s">
        <v>199</v>
      </c>
      <c r="Q354" s="80" t="s">
        <v>199</v>
      </c>
      <c r="R354" s="79"/>
      <c r="T354" t="s">
        <v>199</v>
      </c>
      <c r="U354" t="s">
        <v>199</v>
      </c>
      <c r="V354" t="s">
        <v>199</v>
      </c>
    </row>
    <row r="355" spans="2:22" x14ac:dyDescent="0.25">
      <c r="B355" t="s">
        <v>199</v>
      </c>
      <c r="C355" s="79" t="s">
        <v>199</v>
      </c>
      <c r="E355" t="s">
        <v>199</v>
      </c>
      <c r="F355" t="s">
        <v>199</v>
      </c>
      <c r="G355" t="s">
        <v>199</v>
      </c>
      <c r="H355" t="s">
        <v>199</v>
      </c>
      <c r="I355" t="s">
        <v>199</v>
      </c>
      <c r="J355" t="s">
        <v>199</v>
      </c>
      <c r="K355" t="s">
        <v>199</v>
      </c>
      <c r="L355" t="s">
        <v>199</v>
      </c>
      <c r="M355" t="s">
        <v>199</v>
      </c>
      <c r="N355" t="s">
        <v>199</v>
      </c>
      <c r="O355" t="s">
        <v>199</v>
      </c>
      <c r="P355" t="s">
        <v>199</v>
      </c>
      <c r="Q355" s="80" t="s">
        <v>199</v>
      </c>
      <c r="R355" s="79"/>
      <c r="T355" t="s">
        <v>199</v>
      </c>
      <c r="U355" t="s">
        <v>199</v>
      </c>
      <c r="V355" t="s">
        <v>199</v>
      </c>
    </row>
    <row r="356" spans="2:22" x14ac:dyDescent="0.25">
      <c r="B356" t="s">
        <v>199</v>
      </c>
      <c r="C356" s="79" t="s">
        <v>199</v>
      </c>
      <c r="E356" t="s">
        <v>199</v>
      </c>
      <c r="F356" t="s">
        <v>199</v>
      </c>
      <c r="G356" t="s">
        <v>199</v>
      </c>
      <c r="H356" t="s">
        <v>199</v>
      </c>
      <c r="I356" t="s">
        <v>199</v>
      </c>
      <c r="J356" t="s">
        <v>199</v>
      </c>
      <c r="K356" t="s">
        <v>199</v>
      </c>
      <c r="L356" t="s">
        <v>199</v>
      </c>
      <c r="M356" t="s">
        <v>199</v>
      </c>
      <c r="N356" t="s">
        <v>199</v>
      </c>
      <c r="O356" t="s">
        <v>199</v>
      </c>
      <c r="P356" t="s">
        <v>199</v>
      </c>
      <c r="Q356" s="80" t="s">
        <v>199</v>
      </c>
      <c r="R356" s="79"/>
      <c r="T356" t="s">
        <v>199</v>
      </c>
      <c r="U356" t="s">
        <v>199</v>
      </c>
      <c r="V356" t="s">
        <v>199</v>
      </c>
    </row>
    <row r="357" spans="2:22" x14ac:dyDescent="0.25">
      <c r="B357" t="s">
        <v>199</v>
      </c>
      <c r="C357" s="79" t="s">
        <v>199</v>
      </c>
      <c r="E357" t="s">
        <v>199</v>
      </c>
      <c r="F357" t="s">
        <v>199</v>
      </c>
      <c r="G357" t="s">
        <v>199</v>
      </c>
      <c r="H357" t="s">
        <v>199</v>
      </c>
      <c r="I357" t="s">
        <v>199</v>
      </c>
      <c r="J357" t="s">
        <v>199</v>
      </c>
      <c r="K357" t="s">
        <v>199</v>
      </c>
      <c r="L357" t="s">
        <v>199</v>
      </c>
      <c r="M357" t="s">
        <v>199</v>
      </c>
      <c r="N357" t="s">
        <v>199</v>
      </c>
      <c r="O357" t="s">
        <v>199</v>
      </c>
      <c r="P357" t="s">
        <v>199</v>
      </c>
      <c r="Q357" s="80" t="s">
        <v>199</v>
      </c>
      <c r="R357" s="79"/>
      <c r="T357" t="s">
        <v>199</v>
      </c>
      <c r="U357" t="s">
        <v>199</v>
      </c>
      <c r="V357" t="s">
        <v>199</v>
      </c>
    </row>
    <row r="358" spans="2:22" x14ac:dyDescent="0.25">
      <c r="B358" t="s">
        <v>199</v>
      </c>
      <c r="C358" s="79" t="s">
        <v>199</v>
      </c>
      <c r="E358" t="s">
        <v>199</v>
      </c>
      <c r="F358" t="s">
        <v>199</v>
      </c>
      <c r="G358" t="s">
        <v>199</v>
      </c>
      <c r="H358" t="s">
        <v>199</v>
      </c>
      <c r="I358" t="s">
        <v>199</v>
      </c>
      <c r="J358" t="s">
        <v>199</v>
      </c>
      <c r="K358" t="s">
        <v>199</v>
      </c>
      <c r="L358" t="s">
        <v>199</v>
      </c>
      <c r="M358" t="s">
        <v>199</v>
      </c>
      <c r="N358" t="s">
        <v>199</v>
      </c>
      <c r="O358" t="s">
        <v>199</v>
      </c>
      <c r="P358" t="s">
        <v>199</v>
      </c>
      <c r="Q358" s="80" t="s">
        <v>199</v>
      </c>
      <c r="R358" s="79"/>
      <c r="T358" t="s">
        <v>199</v>
      </c>
      <c r="U358" t="s">
        <v>199</v>
      </c>
      <c r="V358" t="s">
        <v>199</v>
      </c>
    </row>
    <row r="359" spans="2:22" x14ac:dyDescent="0.25">
      <c r="B359" t="s">
        <v>199</v>
      </c>
      <c r="C359" s="79" t="s">
        <v>199</v>
      </c>
      <c r="E359" t="s">
        <v>199</v>
      </c>
      <c r="F359" t="s">
        <v>199</v>
      </c>
      <c r="G359" t="s">
        <v>199</v>
      </c>
      <c r="H359" t="s">
        <v>199</v>
      </c>
      <c r="I359" t="s">
        <v>199</v>
      </c>
      <c r="J359" t="s">
        <v>199</v>
      </c>
      <c r="K359" t="s">
        <v>199</v>
      </c>
      <c r="L359" t="s">
        <v>199</v>
      </c>
      <c r="M359" t="s">
        <v>199</v>
      </c>
      <c r="N359" t="s">
        <v>199</v>
      </c>
      <c r="O359" t="s">
        <v>199</v>
      </c>
      <c r="P359" t="s">
        <v>199</v>
      </c>
      <c r="Q359" s="80" t="s">
        <v>199</v>
      </c>
      <c r="R359" s="79"/>
      <c r="T359" t="s">
        <v>199</v>
      </c>
      <c r="U359" t="s">
        <v>199</v>
      </c>
      <c r="V359" t="s">
        <v>199</v>
      </c>
    </row>
    <row r="360" spans="2:22" x14ac:dyDescent="0.25">
      <c r="B360" t="s">
        <v>199</v>
      </c>
      <c r="C360" s="79" t="s">
        <v>199</v>
      </c>
      <c r="E360" t="s">
        <v>199</v>
      </c>
      <c r="F360" t="s">
        <v>199</v>
      </c>
      <c r="G360" t="s">
        <v>199</v>
      </c>
      <c r="H360" t="s">
        <v>199</v>
      </c>
      <c r="I360" t="s">
        <v>199</v>
      </c>
      <c r="J360" t="s">
        <v>199</v>
      </c>
      <c r="K360" t="s">
        <v>199</v>
      </c>
      <c r="L360" t="s">
        <v>199</v>
      </c>
      <c r="M360" t="s">
        <v>199</v>
      </c>
      <c r="N360" t="s">
        <v>199</v>
      </c>
      <c r="O360" t="s">
        <v>199</v>
      </c>
      <c r="P360" t="s">
        <v>199</v>
      </c>
      <c r="Q360" s="80" t="s">
        <v>199</v>
      </c>
      <c r="R360" s="79"/>
      <c r="T360" t="s">
        <v>199</v>
      </c>
      <c r="U360" t="s">
        <v>199</v>
      </c>
      <c r="V360" t="s">
        <v>199</v>
      </c>
    </row>
    <row r="361" spans="2:22" x14ac:dyDescent="0.25">
      <c r="B361" t="s">
        <v>199</v>
      </c>
      <c r="C361" s="79" t="s">
        <v>199</v>
      </c>
      <c r="E361" t="s">
        <v>199</v>
      </c>
      <c r="F361" t="s">
        <v>199</v>
      </c>
      <c r="G361" t="s">
        <v>199</v>
      </c>
      <c r="H361" t="s">
        <v>199</v>
      </c>
      <c r="I361" t="s">
        <v>199</v>
      </c>
      <c r="J361" t="s">
        <v>199</v>
      </c>
      <c r="K361" t="s">
        <v>199</v>
      </c>
      <c r="L361" t="s">
        <v>199</v>
      </c>
      <c r="M361" t="s">
        <v>199</v>
      </c>
      <c r="N361" t="s">
        <v>199</v>
      </c>
      <c r="O361" t="s">
        <v>199</v>
      </c>
      <c r="P361" t="s">
        <v>199</v>
      </c>
      <c r="Q361" s="80" t="s">
        <v>199</v>
      </c>
      <c r="R361" s="79"/>
      <c r="T361" t="s">
        <v>199</v>
      </c>
      <c r="U361" t="s">
        <v>199</v>
      </c>
      <c r="V361" t="s">
        <v>199</v>
      </c>
    </row>
    <row r="362" spans="2:22" x14ac:dyDescent="0.25">
      <c r="B362" t="s">
        <v>199</v>
      </c>
      <c r="C362" s="79" t="s">
        <v>199</v>
      </c>
      <c r="E362" t="s">
        <v>199</v>
      </c>
      <c r="F362" t="s">
        <v>199</v>
      </c>
      <c r="G362" t="s">
        <v>199</v>
      </c>
      <c r="H362" t="s">
        <v>199</v>
      </c>
      <c r="I362" t="s">
        <v>199</v>
      </c>
      <c r="J362" t="s">
        <v>199</v>
      </c>
      <c r="K362" t="s">
        <v>199</v>
      </c>
      <c r="L362" t="s">
        <v>199</v>
      </c>
      <c r="M362" t="s">
        <v>199</v>
      </c>
      <c r="N362" t="s">
        <v>199</v>
      </c>
      <c r="O362" t="s">
        <v>199</v>
      </c>
      <c r="P362" t="s">
        <v>199</v>
      </c>
      <c r="Q362" s="80" t="s">
        <v>199</v>
      </c>
      <c r="R362" s="79"/>
      <c r="T362" t="s">
        <v>199</v>
      </c>
      <c r="U362" t="s">
        <v>199</v>
      </c>
      <c r="V362" t="s">
        <v>199</v>
      </c>
    </row>
    <row r="363" spans="2:22" x14ac:dyDescent="0.25">
      <c r="B363" t="s">
        <v>199</v>
      </c>
      <c r="C363" s="79" t="s">
        <v>199</v>
      </c>
      <c r="E363" t="s">
        <v>199</v>
      </c>
      <c r="F363" t="s">
        <v>199</v>
      </c>
      <c r="G363" t="s">
        <v>199</v>
      </c>
      <c r="H363" t="s">
        <v>199</v>
      </c>
      <c r="I363" t="s">
        <v>199</v>
      </c>
      <c r="J363" t="s">
        <v>199</v>
      </c>
      <c r="K363" t="s">
        <v>199</v>
      </c>
      <c r="L363" t="s">
        <v>199</v>
      </c>
      <c r="M363" t="s">
        <v>199</v>
      </c>
      <c r="N363" t="s">
        <v>199</v>
      </c>
      <c r="O363" t="s">
        <v>199</v>
      </c>
      <c r="P363" t="s">
        <v>199</v>
      </c>
      <c r="Q363" s="80" t="s">
        <v>199</v>
      </c>
      <c r="R363" s="79"/>
      <c r="T363" t="s">
        <v>199</v>
      </c>
      <c r="U363" t="s">
        <v>199</v>
      </c>
      <c r="V363" t="s">
        <v>199</v>
      </c>
    </row>
    <row r="364" spans="2:22" x14ac:dyDescent="0.25">
      <c r="B364" t="s">
        <v>199</v>
      </c>
      <c r="C364" s="79" t="s">
        <v>199</v>
      </c>
      <c r="E364" t="s">
        <v>199</v>
      </c>
      <c r="F364" t="s">
        <v>199</v>
      </c>
      <c r="G364" t="s">
        <v>199</v>
      </c>
      <c r="H364" t="s">
        <v>199</v>
      </c>
      <c r="I364" t="s">
        <v>199</v>
      </c>
      <c r="J364" t="s">
        <v>199</v>
      </c>
      <c r="K364" t="s">
        <v>199</v>
      </c>
      <c r="L364" t="s">
        <v>199</v>
      </c>
      <c r="M364" t="s">
        <v>199</v>
      </c>
      <c r="N364" t="s">
        <v>199</v>
      </c>
      <c r="O364" t="s">
        <v>199</v>
      </c>
      <c r="P364" t="s">
        <v>199</v>
      </c>
      <c r="Q364" s="80" t="s">
        <v>199</v>
      </c>
      <c r="R364" s="79"/>
      <c r="T364" t="s">
        <v>199</v>
      </c>
      <c r="U364" t="s">
        <v>199</v>
      </c>
      <c r="V364" t="s">
        <v>199</v>
      </c>
    </row>
    <row r="365" spans="2:22" x14ac:dyDescent="0.25">
      <c r="B365" t="s">
        <v>199</v>
      </c>
      <c r="C365" s="79" t="s">
        <v>199</v>
      </c>
      <c r="E365" t="s">
        <v>199</v>
      </c>
      <c r="F365" t="s">
        <v>199</v>
      </c>
      <c r="G365" t="s">
        <v>199</v>
      </c>
      <c r="H365" t="s">
        <v>199</v>
      </c>
      <c r="I365" t="s">
        <v>199</v>
      </c>
      <c r="J365" t="s">
        <v>199</v>
      </c>
      <c r="K365" t="s">
        <v>199</v>
      </c>
      <c r="L365" t="s">
        <v>199</v>
      </c>
      <c r="M365" t="s">
        <v>199</v>
      </c>
      <c r="N365" t="s">
        <v>199</v>
      </c>
      <c r="O365" t="s">
        <v>199</v>
      </c>
      <c r="P365" t="s">
        <v>199</v>
      </c>
      <c r="Q365" s="80" t="s">
        <v>199</v>
      </c>
      <c r="R365" s="79"/>
      <c r="T365" t="s">
        <v>199</v>
      </c>
      <c r="U365" t="s">
        <v>199</v>
      </c>
      <c r="V365" t="s">
        <v>199</v>
      </c>
    </row>
    <row r="366" spans="2:22" x14ac:dyDescent="0.25">
      <c r="B366" t="s">
        <v>199</v>
      </c>
      <c r="C366" s="79" t="s">
        <v>199</v>
      </c>
      <c r="E366" t="s">
        <v>199</v>
      </c>
      <c r="F366" t="s">
        <v>199</v>
      </c>
      <c r="G366" t="s">
        <v>199</v>
      </c>
      <c r="H366" t="s">
        <v>199</v>
      </c>
      <c r="I366" t="s">
        <v>199</v>
      </c>
      <c r="J366" t="s">
        <v>199</v>
      </c>
      <c r="K366" t="s">
        <v>199</v>
      </c>
      <c r="L366" t="s">
        <v>199</v>
      </c>
      <c r="M366" t="s">
        <v>199</v>
      </c>
      <c r="N366" t="s">
        <v>199</v>
      </c>
      <c r="O366" t="s">
        <v>199</v>
      </c>
      <c r="P366" t="s">
        <v>199</v>
      </c>
      <c r="Q366" s="80" t="s">
        <v>199</v>
      </c>
      <c r="R366" s="79"/>
      <c r="T366" t="s">
        <v>199</v>
      </c>
      <c r="U366" t="s">
        <v>199</v>
      </c>
      <c r="V366" t="s">
        <v>199</v>
      </c>
    </row>
    <row r="367" spans="2:22" x14ac:dyDescent="0.25">
      <c r="B367" t="s">
        <v>199</v>
      </c>
      <c r="C367" s="79" t="s">
        <v>199</v>
      </c>
      <c r="E367" t="s">
        <v>199</v>
      </c>
      <c r="F367" t="s">
        <v>199</v>
      </c>
      <c r="G367" t="s">
        <v>199</v>
      </c>
      <c r="H367" t="s">
        <v>199</v>
      </c>
      <c r="I367" t="s">
        <v>199</v>
      </c>
      <c r="J367" t="s">
        <v>199</v>
      </c>
      <c r="K367" t="s">
        <v>199</v>
      </c>
      <c r="L367" t="s">
        <v>199</v>
      </c>
      <c r="M367" t="s">
        <v>199</v>
      </c>
      <c r="N367" t="s">
        <v>199</v>
      </c>
      <c r="O367" t="s">
        <v>199</v>
      </c>
      <c r="P367" t="s">
        <v>199</v>
      </c>
      <c r="Q367" s="80" t="s">
        <v>199</v>
      </c>
      <c r="R367" s="79"/>
      <c r="T367" t="s">
        <v>199</v>
      </c>
      <c r="U367" t="s">
        <v>199</v>
      </c>
      <c r="V367" t="s">
        <v>199</v>
      </c>
    </row>
    <row r="368" spans="2:22" x14ac:dyDescent="0.25">
      <c r="B368" t="s">
        <v>199</v>
      </c>
      <c r="C368" s="79" t="s">
        <v>199</v>
      </c>
      <c r="E368" t="s">
        <v>199</v>
      </c>
      <c r="F368" t="s">
        <v>199</v>
      </c>
      <c r="G368" t="s">
        <v>199</v>
      </c>
      <c r="H368" t="s">
        <v>199</v>
      </c>
      <c r="I368" t="s">
        <v>199</v>
      </c>
      <c r="J368" t="s">
        <v>199</v>
      </c>
      <c r="K368" t="s">
        <v>199</v>
      </c>
      <c r="L368" t="s">
        <v>199</v>
      </c>
      <c r="M368" t="s">
        <v>199</v>
      </c>
      <c r="N368" t="s">
        <v>199</v>
      </c>
      <c r="O368" t="s">
        <v>199</v>
      </c>
      <c r="P368" t="s">
        <v>199</v>
      </c>
      <c r="Q368" s="80" t="s">
        <v>199</v>
      </c>
      <c r="R368" s="79"/>
      <c r="T368" t="s">
        <v>199</v>
      </c>
      <c r="U368" t="s">
        <v>199</v>
      </c>
      <c r="V368" t="s">
        <v>199</v>
      </c>
    </row>
    <row r="369" spans="2:22" x14ac:dyDescent="0.25">
      <c r="B369" t="s">
        <v>199</v>
      </c>
      <c r="C369" s="79" t="s">
        <v>199</v>
      </c>
      <c r="E369" t="s">
        <v>199</v>
      </c>
      <c r="F369" t="s">
        <v>199</v>
      </c>
      <c r="G369" t="s">
        <v>199</v>
      </c>
      <c r="H369" t="s">
        <v>199</v>
      </c>
      <c r="I369" t="s">
        <v>199</v>
      </c>
      <c r="J369" t="s">
        <v>199</v>
      </c>
      <c r="K369" t="s">
        <v>199</v>
      </c>
      <c r="L369" t="s">
        <v>199</v>
      </c>
      <c r="M369" t="s">
        <v>199</v>
      </c>
      <c r="N369" t="s">
        <v>199</v>
      </c>
      <c r="O369" t="s">
        <v>199</v>
      </c>
      <c r="P369" t="s">
        <v>199</v>
      </c>
      <c r="Q369" s="80" t="s">
        <v>199</v>
      </c>
      <c r="R369" s="79"/>
      <c r="T369" t="s">
        <v>199</v>
      </c>
      <c r="U369" t="s">
        <v>199</v>
      </c>
      <c r="V369" t="s">
        <v>199</v>
      </c>
    </row>
    <row r="370" spans="2:22" x14ac:dyDescent="0.25">
      <c r="B370" t="s">
        <v>199</v>
      </c>
      <c r="C370" s="79" t="s">
        <v>199</v>
      </c>
      <c r="E370" t="s">
        <v>199</v>
      </c>
      <c r="F370" t="s">
        <v>199</v>
      </c>
      <c r="G370" t="s">
        <v>199</v>
      </c>
      <c r="H370" t="s">
        <v>199</v>
      </c>
      <c r="I370" t="s">
        <v>199</v>
      </c>
      <c r="J370" t="s">
        <v>199</v>
      </c>
      <c r="K370" t="s">
        <v>199</v>
      </c>
      <c r="L370" t="s">
        <v>199</v>
      </c>
      <c r="M370" t="s">
        <v>199</v>
      </c>
      <c r="N370" t="s">
        <v>199</v>
      </c>
      <c r="O370" t="s">
        <v>199</v>
      </c>
      <c r="P370" t="s">
        <v>199</v>
      </c>
      <c r="Q370" s="80" t="s">
        <v>199</v>
      </c>
      <c r="R370" s="79"/>
      <c r="T370" t="s">
        <v>199</v>
      </c>
      <c r="U370" t="s">
        <v>199</v>
      </c>
      <c r="V370" t="s">
        <v>199</v>
      </c>
    </row>
    <row r="371" spans="2:22" x14ac:dyDescent="0.25">
      <c r="B371" t="s">
        <v>199</v>
      </c>
      <c r="C371" s="79" t="s">
        <v>199</v>
      </c>
      <c r="E371" t="s">
        <v>199</v>
      </c>
      <c r="F371" t="s">
        <v>199</v>
      </c>
      <c r="G371" t="s">
        <v>199</v>
      </c>
      <c r="H371" t="s">
        <v>199</v>
      </c>
      <c r="I371" t="s">
        <v>199</v>
      </c>
      <c r="J371" t="s">
        <v>199</v>
      </c>
      <c r="K371" t="s">
        <v>199</v>
      </c>
      <c r="L371" t="s">
        <v>199</v>
      </c>
      <c r="M371" t="s">
        <v>199</v>
      </c>
      <c r="N371" t="s">
        <v>199</v>
      </c>
      <c r="O371" t="s">
        <v>199</v>
      </c>
      <c r="P371" t="s">
        <v>199</v>
      </c>
      <c r="Q371" s="80" t="s">
        <v>199</v>
      </c>
      <c r="R371" s="79"/>
      <c r="T371" t="s">
        <v>199</v>
      </c>
      <c r="U371" t="s">
        <v>199</v>
      </c>
      <c r="V371" t="s">
        <v>199</v>
      </c>
    </row>
    <row r="372" spans="2:22" x14ac:dyDescent="0.25">
      <c r="B372" t="s">
        <v>199</v>
      </c>
      <c r="C372" s="79" t="s">
        <v>199</v>
      </c>
      <c r="E372" t="s">
        <v>199</v>
      </c>
      <c r="F372" t="s">
        <v>199</v>
      </c>
      <c r="G372" t="s">
        <v>199</v>
      </c>
      <c r="H372" t="s">
        <v>199</v>
      </c>
      <c r="I372" t="s">
        <v>199</v>
      </c>
      <c r="J372" t="s">
        <v>199</v>
      </c>
      <c r="K372" t="s">
        <v>199</v>
      </c>
      <c r="L372" t="s">
        <v>199</v>
      </c>
      <c r="M372" t="s">
        <v>199</v>
      </c>
      <c r="N372" t="s">
        <v>199</v>
      </c>
      <c r="O372" t="s">
        <v>199</v>
      </c>
      <c r="P372" t="s">
        <v>199</v>
      </c>
      <c r="Q372" s="80" t="s">
        <v>199</v>
      </c>
      <c r="R372" s="79"/>
      <c r="T372" t="s">
        <v>199</v>
      </c>
      <c r="U372" t="s">
        <v>199</v>
      </c>
      <c r="V372" t="s">
        <v>199</v>
      </c>
    </row>
    <row r="373" spans="2:22" x14ac:dyDescent="0.25">
      <c r="B373" t="s">
        <v>199</v>
      </c>
      <c r="C373" s="79" t="s">
        <v>199</v>
      </c>
      <c r="E373" t="s">
        <v>199</v>
      </c>
      <c r="F373" t="s">
        <v>199</v>
      </c>
      <c r="G373" t="s">
        <v>199</v>
      </c>
      <c r="H373" t="s">
        <v>199</v>
      </c>
      <c r="I373" t="s">
        <v>199</v>
      </c>
      <c r="J373" t="s">
        <v>199</v>
      </c>
      <c r="K373" t="s">
        <v>199</v>
      </c>
      <c r="L373" t="s">
        <v>199</v>
      </c>
      <c r="M373" t="s">
        <v>199</v>
      </c>
      <c r="N373" t="s">
        <v>199</v>
      </c>
      <c r="O373" t="s">
        <v>199</v>
      </c>
      <c r="P373" t="s">
        <v>199</v>
      </c>
      <c r="Q373" s="80" t="s">
        <v>199</v>
      </c>
      <c r="R373" s="79"/>
      <c r="T373" t="s">
        <v>199</v>
      </c>
      <c r="U373" t="s">
        <v>199</v>
      </c>
      <c r="V373" t="s">
        <v>199</v>
      </c>
    </row>
    <row r="374" spans="2:22" x14ac:dyDescent="0.25">
      <c r="B374" t="s">
        <v>199</v>
      </c>
      <c r="C374" s="79" t="s">
        <v>199</v>
      </c>
      <c r="E374" t="s">
        <v>199</v>
      </c>
      <c r="F374" t="s">
        <v>199</v>
      </c>
      <c r="G374" t="s">
        <v>199</v>
      </c>
      <c r="H374" t="s">
        <v>199</v>
      </c>
      <c r="I374" t="s">
        <v>199</v>
      </c>
      <c r="J374" t="s">
        <v>199</v>
      </c>
      <c r="K374" t="s">
        <v>199</v>
      </c>
      <c r="L374" t="s">
        <v>199</v>
      </c>
      <c r="M374" t="s">
        <v>199</v>
      </c>
      <c r="N374" t="s">
        <v>199</v>
      </c>
      <c r="O374" t="s">
        <v>199</v>
      </c>
      <c r="P374" t="s">
        <v>199</v>
      </c>
      <c r="Q374" s="80" t="s">
        <v>199</v>
      </c>
      <c r="R374" s="79"/>
      <c r="T374" t="s">
        <v>199</v>
      </c>
      <c r="U374" t="s">
        <v>199</v>
      </c>
      <c r="V374" t="s">
        <v>199</v>
      </c>
    </row>
    <row r="375" spans="2:22" x14ac:dyDescent="0.25">
      <c r="B375" t="s">
        <v>199</v>
      </c>
      <c r="C375" s="79" t="s">
        <v>199</v>
      </c>
      <c r="E375" t="s">
        <v>199</v>
      </c>
      <c r="F375" t="s">
        <v>199</v>
      </c>
      <c r="G375" t="s">
        <v>199</v>
      </c>
      <c r="H375" t="s">
        <v>199</v>
      </c>
      <c r="I375" t="s">
        <v>199</v>
      </c>
      <c r="J375" t="s">
        <v>199</v>
      </c>
      <c r="K375" t="s">
        <v>199</v>
      </c>
      <c r="L375" t="s">
        <v>199</v>
      </c>
      <c r="M375" t="s">
        <v>199</v>
      </c>
      <c r="N375" t="s">
        <v>199</v>
      </c>
      <c r="O375" t="s">
        <v>199</v>
      </c>
      <c r="P375" t="s">
        <v>199</v>
      </c>
      <c r="Q375" s="80" t="s">
        <v>199</v>
      </c>
      <c r="R375" s="79"/>
      <c r="T375" t="s">
        <v>199</v>
      </c>
      <c r="U375" t="s">
        <v>199</v>
      </c>
      <c r="V375" t="s">
        <v>199</v>
      </c>
    </row>
    <row r="376" spans="2:22" x14ac:dyDescent="0.25">
      <c r="B376" t="s">
        <v>199</v>
      </c>
      <c r="C376" s="79" t="s">
        <v>199</v>
      </c>
      <c r="E376" t="s">
        <v>199</v>
      </c>
      <c r="F376" t="s">
        <v>199</v>
      </c>
      <c r="G376" t="s">
        <v>199</v>
      </c>
      <c r="H376" t="s">
        <v>199</v>
      </c>
      <c r="I376" t="s">
        <v>199</v>
      </c>
      <c r="J376" t="s">
        <v>199</v>
      </c>
      <c r="K376" t="s">
        <v>199</v>
      </c>
      <c r="L376" t="s">
        <v>199</v>
      </c>
      <c r="M376" t="s">
        <v>199</v>
      </c>
      <c r="N376" t="s">
        <v>199</v>
      </c>
      <c r="O376" t="s">
        <v>199</v>
      </c>
      <c r="P376" t="s">
        <v>199</v>
      </c>
      <c r="Q376" s="80" t="s">
        <v>199</v>
      </c>
      <c r="R376" s="79"/>
      <c r="T376" t="s">
        <v>199</v>
      </c>
      <c r="U376" t="s">
        <v>199</v>
      </c>
      <c r="V376" t="s">
        <v>199</v>
      </c>
    </row>
    <row r="377" spans="2:22" x14ac:dyDescent="0.25">
      <c r="B377" t="s">
        <v>199</v>
      </c>
      <c r="C377" s="79" t="s">
        <v>199</v>
      </c>
      <c r="E377" t="s">
        <v>199</v>
      </c>
      <c r="F377" t="s">
        <v>199</v>
      </c>
      <c r="G377" t="s">
        <v>199</v>
      </c>
      <c r="H377" t="s">
        <v>199</v>
      </c>
      <c r="I377" t="s">
        <v>199</v>
      </c>
      <c r="J377" t="s">
        <v>199</v>
      </c>
      <c r="K377" t="s">
        <v>199</v>
      </c>
      <c r="L377" t="s">
        <v>199</v>
      </c>
      <c r="M377" t="s">
        <v>199</v>
      </c>
      <c r="N377" t="s">
        <v>199</v>
      </c>
      <c r="O377" t="s">
        <v>199</v>
      </c>
      <c r="P377" t="s">
        <v>199</v>
      </c>
      <c r="Q377" s="80" t="s">
        <v>199</v>
      </c>
      <c r="R377" s="79"/>
      <c r="T377" t="s">
        <v>199</v>
      </c>
      <c r="U377" t="s">
        <v>199</v>
      </c>
      <c r="V377" t="s">
        <v>199</v>
      </c>
    </row>
    <row r="378" spans="2:22" x14ac:dyDescent="0.25">
      <c r="B378" t="s">
        <v>199</v>
      </c>
      <c r="C378" s="79" t="s">
        <v>199</v>
      </c>
      <c r="E378" t="s">
        <v>199</v>
      </c>
      <c r="F378" t="s">
        <v>199</v>
      </c>
      <c r="G378" t="s">
        <v>199</v>
      </c>
      <c r="H378" t="s">
        <v>199</v>
      </c>
      <c r="I378" t="s">
        <v>199</v>
      </c>
      <c r="J378" t="s">
        <v>199</v>
      </c>
      <c r="K378" t="s">
        <v>199</v>
      </c>
      <c r="L378" t="s">
        <v>199</v>
      </c>
      <c r="M378" t="s">
        <v>199</v>
      </c>
      <c r="N378" t="s">
        <v>199</v>
      </c>
      <c r="O378" t="s">
        <v>199</v>
      </c>
      <c r="P378" t="s">
        <v>199</v>
      </c>
      <c r="Q378" s="80" t="s">
        <v>199</v>
      </c>
      <c r="R378" s="79"/>
      <c r="T378" t="s">
        <v>199</v>
      </c>
      <c r="U378" t="s">
        <v>199</v>
      </c>
      <c r="V378" t="s">
        <v>199</v>
      </c>
    </row>
    <row r="379" spans="2:22" x14ac:dyDescent="0.25">
      <c r="B379" t="s">
        <v>199</v>
      </c>
      <c r="C379" s="79" t="s">
        <v>199</v>
      </c>
      <c r="E379" t="s">
        <v>199</v>
      </c>
      <c r="F379" t="s">
        <v>199</v>
      </c>
      <c r="G379" t="s">
        <v>199</v>
      </c>
      <c r="H379" t="s">
        <v>199</v>
      </c>
      <c r="I379" t="s">
        <v>199</v>
      </c>
      <c r="J379" t="s">
        <v>199</v>
      </c>
      <c r="K379" t="s">
        <v>199</v>
      </c>
      <c r="L379" t="s">
        <v>199</v>
      </c>
      <c r="M379" t="s">
        <v>199</v>
      </c>
      <c r="N379" t="s">
        <v>199</v>
      </c>
      <c r="O379" t="s">
        <v>199</v>
      </c>
      <c r="P379" t="s">
        <v>199</v>
      </c>
      <c r="Q379" s="80" t="s">
        <v>199</v>
      </c>
      <c r="R379" s="79"/>
      <c r="T379" t="s">
        <v>199</v>
      </c>
      <c r="U379" t="s">
        <v>199</v>
      </c>
      <c r="V379" t="s">
        <v>199</v>
      </c>
    </row>
    <row r="380" spans="2:22" x14ac:dyDescent="0.25">
      <c r="B380" t="s">
        <v>199</v>
      </c>
      <c r="C380" s="79" t="s">
        <v>199</v>
      </c>
      <c r="E380" t="s">
        <v>199</v>
      </c>
      <c r="F380" t="s">
        <v>199</v>
      </c>
      <c r="G380" t="s">
        <v>199</v>
      </c>
      <c r="H380" t="s">
        <v>199</v>
      </c>
      <c r="I380" t="s">
        <v>199</v>
      </c>
      <c r="J380" t="s">
        <v>199</v>
      </c>
      <c r="K380" t="s">
        <v>199</v>
      </c>
      <c r="L380" t="s">
        <v>199</v>
      </c>
      <c r="M380" t="s">
        <v>199</v>
      </c>
      <c r="N380" t="s">
        <v>199</v>
      </c>
      <c r="O380" t="s">
        <v>199</v>
      </c>
      <c r="P380" t="s">
        <v>199</v>
      </c>
      <c r="Q380" s="80" t="s">
        <v>199</v>
      </c>
      <c r="R380" s="79"/>
      <c r="T380" t="s">
        <v>199</v>
      </c>
      <c r="U380" t="s">
        <v>199</v>
      </c>
      <c r="V380" t="s">
        <v>199</v>
      </c>
    </row>
    <row r="381" spans="2:22" x14ac:dyDescent="0.25">
      <c r="B381" t="s">
        <v>199</v>
      </c>
      <c r="C381" s="79" t="s">
        <v>199</v>
      </c>
      <c r="E381" t="s">
        <v>199</v>
      </c>
      <c r="F381" t="s">
        <v>199</v>
      </c>
      <c r="G381" t="s">
        <v>199</v>
      </c>
      <c r="H381" t="s">
        <v>199</v>
      </c>
      <c r="I381" t="s">
        <v>199</v>
      </c>
      <c r="J381" t="s">
        <v>199</v>
      </c>
      <c r="K381" t="s">
        <v>199</v>
      </c>
      <c r="L381" t="s">
        <v>199</v>
      </c>
      <c r="M381" t="s">
        <v>199</v>
      </c>
      <c r="N381" t="s">
        <v>199</v>
      </c>
      <c r="O381" t="s">
        <v>199</v>
      </c>
      <c r="P381" t="s">
        <v>199</v>
      </c>
      <c r="Q381" s="80" t="s">
        <v>199</v>
      </c>
      <c r="R381" s="79"/>
      <c r="T381" t="s">
        <v>199</v>
      </c>
      <c r="U381" t="s">
        <v>199</v>
      </c>
      <c r="V381" t="s">
        <v>199</v>
      </c>
    </row>
    <row r="382" spans="2:22" x14ac:dyDescent="0.25">
      <c r="B382" t="s">
        <v>199</v>
      </c>
      <c r="C382" s="79" t="s">
        <v>199</v>
      </c>
      <c r="E382" t="s">
        <v>199</v>
      </c>
      <c r="F382" t="s">
        <v>199</v>
      </c>
      <c r="G382" t="s">
        <v>199</v>
      </c>
      <c r="H382" t="s">
        <v>199</v>
      </c>
      <c r="I382" t="s">
        <v>199</v>
      </c>
      <c r="J382" t="s">
        <v>199</v>
      </c>
      <c r="K382" t="s">
        <v>199</v>
      </c>
      <c r="L382" t="s">
        <v>199</v>
      </c>
      <c r="M382" t="s">
        <v>199</v>
      </c>
      <c r="N382" t="s">
        <v>199</v>
      </c>
      <c r="O382" t="s">
        <v>199</v>
      </c>
      <c r="P382" t="s">
        <v>199</v>
      </c>
      <c r="Q382" s="80" t="s">
        <v>199</v>
      </c>
      <c r="R382" s="79"/>
      <c r="T382" t="s">
        <v>199</v>
      </c>
      <c r="U382" t="s">
        <v>199</v>
      </c>
      <c r="V382" t="s">
        <v>199</v>
      </c>
    </row>
    <row r="383" spans="2:22" x14ac:dyDescent="0.25">
      <c r="B383" t="s">
        <v>199</v>
      </c>
      <c r="C383" s="79" t="s">
        <v>199</v>
      </c>
      <c r="E383" t="s">
        <v>199</v>
      </c>
      <c r="F383" t="s">
        <v>199</v>
      </c>
      <c r="G383" t="s">
        <v>199</v>
      </c>
      <c r="H383" t="s">
        <v>199</v>
      </c>
      <c r="I383" t="s">
        <v>199</v>
      </c>
      <c r="J383" t="s">
        <v>199</v>
      </c>
      <c r="K383" t="s">
        <v>199</v>
      </c>
      <c r="L383" t="s">
        <v>199</v>
      </c>
      <c r="M383" t="s">
        <v>199</v>
      </c>
      <c r="N383" t="s">
        <v>199</v>
      </c>
      <c r="O383" t="s">
        <v>199</v>
      </c>
      <c r="P383" t="s">
        <v>199</v>
      </c>
      <c r="Q383" s="80" t="s">
        <v>199</v>
      </c>
      <c r="R383" s="79"/>
      <c r="T383" t="s">
        <v>199</v>
      </c>
      <c r="U383" t="s">
        <v>199</v>
      </c>
      <c r="V383" t="s">
        <v>199</v>
      </c>
    </row>
    <row r="384" spans="2:22" x14ac:dyDescent="0.25">
      <c r="B384" t="s">
        <v>199</v>
      </c>
      <c r="C384" s="79" t="s">
        <v>199</v>
      </c>
      <c r="E384" t="s">
        <v>199</v>
      </c>
      <c r="F384" t="s">
        <v>199</v>
      </c>
      <c r="G384" t="s">
        <v>199</v>
      </c>
      <c r="H384" t="s">
        <v>199</v>
      </c>
      <c r="I384" t="s">
        <v>199</v>
      </c>
      <c r="J384" t="s">
        <v>199</v>
      </c>
      <c r="K384" t="s">
        <v>199</v>
      </c>
      <c r="L384" t="s">
        <v>199</v>
      </c>
      <c r="M384" t="s">
        <v>199</v>
      </c>
      <c r="N384" t="s">
        <v>199</v>
      </c>
      <c r="O384" t="s">
        <v>199</v>
      </c>
      <c r="P384" t="s">
        <v>199</v>
      </c>
      <c r="Q384" s="80" t="s">
        <v>199</v>
      </c>
      <c r="R384" s="79"/>
      <c r="T384" t="s">
        <v>199</v>
      </c>
      <c r="U384" t="s">
        <v>199</v>
      </c>
      <c r="V384" t="s">
        <v>199</v>
      </c>
    </row>
    <row r="385" spans="2:22" x14ac:dyDescent="0.25">
      <c r="B385" t="s">
        <v>199</v>
      </c>
      <c r="C385" s="79" t="s">
        <v>199</v>
      </c>
      <c r="E385" t="s">
        <v>199</v>
      </c>
      <c r="F385" t="s">
        <v>199</v>
      </c>
      <c r="G385" t="s">
        <v>199</v>
      </c>
      <c r="H385" t="s">
        <v>199</v>
      </c>
      <c r="I385" t="s">
        <v>199</v>
      </c>
      <c r="J385" t="s">
        <v>199</v>
      </c>
      <c r="K385" t="s">
        <v>199</v>
      </c>
      <c r="L385" t="s">
        <v>199</v>
      </c>
      <c r="M385" t="s">
        <v>199</v>
      </c>
      <c r="N385" t="s">
        <v>199</v>
      </c>
      <c r="O385" t="s">
        <v>199</v>
      </c>
      <c r="P385" t="s">
        <v>199</v>
      </c>
      <c r="Q385" s="80" t="s">
        <v>199</v>
      </c>
      <c r="R385" s="79"/>
      <c r="T385" t="s">
        <v>199</v>
      </c>
      <c r="U385" t="s">
        <v>199</v>
      </c>
      <c r="V385" t="s">
        <v>199</v>
      </c>
    </row>
    <row r="386" spans="2:22" x14ac:dyDescent="0.25">
      <c r="B386" t="s">
        <v>199</v>
      </c>
      <c r="C386" s="79" t="s">
        <v>199</v>
      </c>
      <c r="E386" t="s">
        <v>199</v>
      </c>
      <c r="F386" t="s">
        <v>199</v>
      </c>
      <c r="G386" t="s">
        <v>199</v>
      </c>
      <c r="H386" t="s">
        <v>199</v>
      </c>
      <c r="I386" t="s">
        <v>199</v>
      </c>
      <c r="J386" t="s">
        <v>199</v>
      </c>
      <c r="K386" t="s">
        <v>199</v>
      </c>
      <c r="L386" t="s">
        <v>199</v>
      </c>
      <c r="M386" t="s">
        <v>199</v>
      </c>
      <c r="N386" t="s">
        <v>199</v>
      </c>
      <c r="O386" t="s">
        <v>199</v>
      </c>
      <c r="P386" t="s">
        <v>199</v>
      </c>
      <c r="Q386" s="80" t="s">
        <v>199</v>
      </c>
      <c r="R386" s="79"/>
      <c r="T386" t="s">
        <v>199</v>
      </c>
      <c r="U386" t="s">
        <v>199</v>
      </c>
      <c r="V386" t="s">
        <v>199</v>
      </c>
    </row>
    <row r="387" spans="2:22" x14ac:dyDescent="0.25">
      <c r="B387" t="s">
        <v>199</v>
      </c>
      <c r="C387" s="79" t="s">
        <v>199</v>
      </c>
      <c r="E387" t="s">
        <v>199</v>
      </c>
      <c r="F387" t="s">
        <v>199</v>
      </c>
      <c r="G387" t="s">
        <v>199</v>
      </c>
      <c r="H387" t="s">
        <v>199</v>
      </c>
      <c r="I387" t="s">
        <v>199</v>
      </c>
      <c r="J387" t="s">
        <v>199</v>
      </c>
      <c r="K387" t="s">
        <v>199</v>
      </c>
      <c r="L387" t="s">
        <v>199</v>
      </c>
      <c r="M387" t="s">
        <v>199</v>
      </c>
      <c r="N387" t="s">
        <v>199</v>
      </c>
      <c r="O387" t="s">
        <v>199</v>
      </c>
      <c r="P387" t="s">
        <v>199</v>
      </c>
      <c r="Q387" s="80" t="s">
        <v>199</v>
      </c>
      <c r="R387" s="79"/>
      <c r="T387" t="s">
        <v>199</v>
      </c>
      <c r="U387" t="s">
        <v>199</v>
      </c>
      <c r="V387" t="s">
        <v>199</v>
      </c>
    </row>
    <row r="388" spans="2:22" x14ac:dyDescent="0.25">
      <c r="B388" t="s">
        <v>199</v>
      </c>
      <c r="C388" s="79" t="s">
        <v>199</v>
      </c>
      <c r="E388" t="s">
        <v>199</v>
      </c>
      <c r="F388" t="s">
        <v>199</v>
      </c>
      <c r="G388" t="s">
        <v>199</v>
      </c>
      <c r="H388" t="s">
        <v>199</v>
      </c>
      <c r="I388" t="s">
        <v>199</v>
      </c>
      <c r="J388" t="s">
        <v>199</v>
      </c>
      <c r="K388" t="s">
        <v>199</v>
      </c>
      <c r="L388" t="s">
        <v>199</v>
      </c>
      <c r="M388" t="s">
        <v>199</v>
      </c>
      <c r="N388" t="s">
        <v>199</v>
      </c>
      <c r="O388" t="s">
        <v>199</v>
      </c>
      <c r="P388" t="s">
        <v>199</v>
      </c>
      <c r="Q388" s="80" t="s">
        <v>199</v>
      </c>
      <c r="R388" s="79"/>
      <c r="T388" t="s">
        <v>199</v>
      </c>
      <c r="U388" t="s">
        <v>199</v>
      </c>
      <c r="V388" t="s">
        <v>199</v>
      </c>
    </row>
    <row r="389" spans="2:22" x14ac:dyDescent="0.25">
      <c r="B389" t="s">
        <v>199</v>
      </c>
      <c r="C389" s="79" t="s">
        <v>199</v>
      </c>
      <c r="E389" t="s">
        <v>199</v>
      </c>
      <c r="F389" t="s">
        <v>199</v>
      </c>
      <c r="G389" t="s">
        <v>199</v>
      </c>
      <c r="H389" t="s">
        <v>199</v>
      </c>
      <c r="I389" t="s">
        <v>199</v>
      </c>
      <c r="J389" t="s">
        <v>199</v>
      </c>
      <c r="K389" t="s">
        <v>199</v>
      </c>
      <c r="L389" t="s">
        <v>199</v>
      </c>
      <c r="M389" t="s">
        <v>199</v>
      </c>
      <c r="N389" t="s">
        <v>199</v>
      </c>
      <c r="O389" t="s">
        <v>199</v>
      </c>
      <c r="P389" t="s">
        <v>199</v>
      </c>
      <c r="Q389" s="80" t="s">
        <v>199</v>
      </c>
      <c r="R389" s="79"/>
      <c r="T389" t="s">
        <v>199</v>
      </c>
      <c r="U389" t="s">
        <v>199</v>
      </c>
      <c r="V389" t="s">
        <v>199</v>
      </c>
    </row>
    <row r="390" spans="2:22" x14ac:dyDescent="0.25">
      <c r="B390" t="s">
        <v>199</v>
      </c>
      <c r="C390" s="79" t="s">
        <v>199</v>
      </c>
      <c r="E390" t="s">
        <v>199</v>
      </c>
      <c r="F390" t="s">
        <v>199</v>
      </c>
      <c r="G390" t="s">
        <v>199</v>
      </c>
      <c r="H390" t="s">
        <v>199</v>
      </c>
      <c r="I390" t="s">
        <v>199</v>
      </c>
      <c r="J390" t="s">
        <v>199</v>
      </c>
      <c r="K390" t="s">
        <v>199</v>
      </c>
      <c r="L390" t="s">
        <v>199</v>
      </c>
      <c r="M390" t="s">
        <v>199</v>
      </c>
      <c r="N390" t="s">
        <v>199</v>
      </c>
      <c r="O390" t="s">
        <v>199</v>
      </c>
      <c r="P390" t="s">
        <v>199</v>
      </c>
      <c r="Q390" s="80" t="s">
        <v>199</v>
      </c>
      <c r="R390" s="79"/>
      <c r="T390" t="s">
        <v>199</v>
      </c>
      <c r="U390" t="s">
        <v>199</v>
      </c>
      <c r="V390" t="s">
        <v>199</v>
      </c>
    </row>
    <row r="391" spans="2:22" x14ac:dyDescent="0.25">
      <c r="B391" t="s">
        <v>199</v>
      </c>
      <c r="C391" s="79" t="s">
        <v>199</v>
      </c>
      <c r="E391" t="s">
        <v>199</v>
      </c>
      <c r="F391" t="s">
        <v>199</v>
      </c>
      <c r="G391" t="s">
        <v>199</v>
      </c>
      <c r="H391" t="s">
        <v>199</v>
      </c>
      <c r="I391" t="s">
        <v>199</v>
      </c>
      <c r="J391" t="s">
        <v>199</v>
      </c>
      <c r="K391" t="s">
        <v>199</v>
      </c>
      <c r="L391" t="s">
        <v>199</v>
      </c>
      <c r="M391" t="s">
        <v>199</v>
      </c>
      <c r="N391" t="s">
        <v>199</v>
      </c>
      <c r="O391" t="s">
        <v>199</v>
      </c>
      <c r="P391" t="s">
        <v>199</v>
      </c>
      <c r="Q391" s="80" t="s">
        <v>199</v>
      </c>
      <c r="R391" s="79"/>
      <c r="T391" t="s">
        <v>199</v>
      </c>
      <c r="U391" t="s">
        <v>199</v>
      </c>
      <c r="V391" t="s">
        <v>199</v>
      </c>
    </row>
    <row r="392" spans="2:22" x14ac:dyDescent="0.25">
      <c r="B392" t="s">
        <v>199</v>
      </c>
      <c r="C392" s="79" t="s">
        <v>199</v>
      </c>
      <c r="E392" t="s">
        <v>199</v>
      </c>
      <c r="F392" t="s">
        <v>199</v>
      </c>
      <c r="G392" t="s">
        <v>199</v>
      </c>
      <c r="H392" t="s">
        <v>199</v>
      </c>
      <c r="I392" t="s">
        <v>199</v>
      </c>
      <c r="J392" t="s">
        <v>199</v>
      </c>
      <c r="K392" t="s">
        <v>199</v>
      </c>
      <c r="L392" t="s">
        <v>199</v>
      </c>
      <c r="M392" t="s">
        <v>199</v>
      </c>
      <c r="N392" t="s">
        <v>199</v>
      </c>
      <c r="O392" t="s">
        <v>199</v>
      </c>
      <c r="P392" t="s">
        <v>199</v>
      </c>
      <c r="Q392" s="80" t="s">
        <v>199</v>
      </c>
      <c r="R392" s="79"/>
      <c r="T392" t="s">
        <v>199</v>
      </c>
      <c r="U392" t="s">
        <v>199</v>
      </c>
      <c r="V392" t="s">
        <v>199</v>
      </c>
    </row>
    <row r="393" spans="2:22" x14ac:dyDescent="0.25">
      <c r="B393" t="s">
        <v>199</v>
      </c>
      <c r="C393" s="79" t="s">
        <v>199</v>
      </c>
      <c r="E393" t="s">
        <v>199</v>
      </c>
      <c r="F393" t="s">
        <v>199</v>
      </c>
      <c r="G393" t="s">
        <v>199</v>
      </c>
      <c r="H393" t="s">
        <v>199</v>
      </c>
      <c r="I393" t="s">
        <v>199</v>
      </c>
      <c r="J393" t="s">
        <v>199</v>
      </c>
      <c r="K393" t="s">
        <v>199</v>
      </c>
      <c r="L393" t="s">
        <v>199</v>
      </c>
      <c r="M393" t="s">
        <v>199</v>
      </c>
      <c r="N393" t="s">
        <v>199</v>
      </c>
      <c r="O393" t="s">
        <v>199</v>
      </c>
      <c r="P393" t="s">
        <v>199</v>
      </c>
      <c r="Q393" s="80" t="s">
        <v>199</v>
      </c>
      <c r="R393" s="79"/>
      <c r="T393" t="s">
        <v>199</v>
      </c>
      <c r="U393" t="s">
        <v>199</v>
      </c>
      <c r="V393" t="s">
        <v>199</v>
      </c>
    </row>
    <row r="394" spans="2:22" x14ac:dyDescent="0.25">
      <c r="B394" t="s">
        <v>199</v>
      </c>
      <c r="C394" s="79" t="s">
        <v>199</v>
      </c>
      <c r="E394" t="s">
        <v>199</v>
      </c>
      <c r="F394" t="s">
        <v>199</v>
      </c>
      <c r="G394" t="s">
        <v>199</v>
      </c>
      <c r="H394" t="s">
        <v>199</v>
      </c>
      <c r="I394" t="s">
        <v>199</v>
      </c>
      <c r="J394" t="s">
        <v>199</v>
      </c>
      <c r="K394" t="s">
        <v>199</v>
      </c>
      <c r="L394" t="s">
        <v>199</v>
      </c>
      <c r="M394" t="s">
        <v>199</v>
      </c>
      <c r="N394" t="s">
        <v>199</v>
      </c>
      <c r="O394" t="s">
        <v>199</v>
      </c>
      <c r="P394" t="s">
        <v>199</v>
      </c>
      <c r="Q394" s="80" t="s">
        <v>199</v>
      </c>
      <c r="R394" s="79"/>
      <c r="T394" t="s">
        <v>199</v>
      </c>
      <c r="U394" t="s">
        <v>199</v>
      </c>
      <c r="V394" t="s">
        <v>199</v>
      </c>
    </row>
    <row r="395" spans="2:22" x14ac:dyDescent="0.25">
      <c r="B395" t="s">
        <v>199</v>
      </c>
      <c r="C395" s="79" t="s">
        <v>199</v>
      </c>
      <c r="E395" t="s">
        <v>199</v>
      </c>
      <c r="F395" t="s">
        <v>199</v>
      </c>
      <c r="G395" t="s">
        <v>199</v>
      </c>
      <c r="H395" t="s">
        <v>199</v>
      </c>
      <c r="I395" t="s">
        <v>199</v>
      </c>
      <c r="J395" t="s">
        <v>199</v>
      </c>
      <c r="K395" t="s">
        <v>199</v>
      </c>
      <c r="L395" t="s">
        <v>199</v>
      </c>
      <c r="M395" t="s">
        <v>199</v>
      </c>
      <c r="N395" t="s">
        <v>199</v>
      </c>
      <c r="O395" t="s">
        <v>199</v>
      </c>
      <c r="P395" t="s">
        <v>199</v>
      </c>
      <c r="Q395" s="80" t="s">
        <v>199</v>
      </c>
      <c r="R395" s="79"/>
      <c r="T395" t="s">
        <v>199</v>
      </c>
      <c r="U395" t="s">
        <v>199</v>
      </c>
      <c r="V395" t="s">
        <v>199</v>
      </c>
    </row>
    <row r="396" spans="2:22" x14ac:dyDescent="0.25">
      <c r="B396" t="s">
        <v>199</v>
      </c>
      <c r="C396" s="79" t="s">
        <v>199</v>
      </c>
      <c r="E396" t="s">
        <v>199</v>
      </c>
      <c r="F396" t="s">
        <v>199</v>
      </c>
      <c r="G396" t="s">
        <v>199</v>
      </c>
      <c r="H396" t="s">
        <v>199</v>
      </c>
      <c r="I396" t="s">
        <v>199</v>
      </c>
      <c r="J396" t="s">
        <v>199</v>
      </c>
      <c r="K396" t="s">
        <v>199</v>
      </c>
      <c r="L396" t="s">
        <v>199</v>
      </c>
      <c r="M396" t="s">
        <v>199</v>
      </c>
      <c r="N396" t="s">
        <v>199</v>
      </c>
      <c r="O396" t="s">
        <v>199</v>
      </c>
      <c r="P396" t="s">
        <v>199</v>
      </c>
      <c r="Q396" s="80" t="s">
        <v>199</v>
      </c>
      <c r="R396" s="79"/>
      <c r="T396" t="s">
        <v>199</v>
      </c>
      <c r="U396" t="s">
        <v>199</v>
      </c>
      <c r="V396" t="s">
        <v>199</v>
      </c>
    </row>
    <row r="397" spans="2:22" x14ac:dyDescent="0.25">
      <c r="B397" t="s">
        <v>199</v>
      </c>
      <c r="C397" s="79" t="s">
        <v>199</v>
      </c>
      <c r="E397" t="s">
        <v>199</v>
      </c>
      <c r="F397" t="s">
        <v>199</v>
      </c>
      <c r="G397" t="s">
        <v>199</v>
      </c>
      <c r="H397" t="s">
        <v>199</v>
      </c>
      <c r="I397" t="s">
        <v>199</v>
      </c>
      <c r="J397" t="s">
        <v>199</v>
      </c>
      <c r="K397" t="s">
        <v>199</v>
      </c>
      <c r="L397" t="s">
        <v>199</v>
      </c>
      <c r="M397" t="s">
        <v>199</v>
      </c>
      <c r="N397" t="s">
        <v>199</v>
      </c>
      <c r="O397" t="s">
        <v>199</v>
      </c>
      <c r="P397" t="s">
        <v>199</v>
      </c>
      <c r="Q397" s="80" t="s">
        <v>199</v>
      </c>
      <c r="R397" s="79"/>
      <c r="T397" t="s">
        <v>199</v>
      </c>
      <c r="U397" t="s">
        <v>199</v>
      </c>
      <c r="V397" t="s">
        <v>199</v>
      </c>
    </row>
    <row r="398" spans="2:22" x14ac:dyDescent="0.25">
      <c r="B398" t="s">
        <v>199</v>
      </c>
      <c r="C398" s="79" t="s">
        <v>199</v>
      </c>
      <c r="E398" t="s">
        <v>199</v>
      </c>
      <c r="F398" t="s">
        <v>199</v>
      </c>
      <c r="G398" t="s">
        <v>199</v>
      </c>
      <c r="H398" t="s">
        <v>199</v>
      </c>
      <c r="I398" t="s">
        <v>199</v>
      </c>
      <c r="J398" t="s">
        <v>199</v>
      </c>
      <c r="K398" t="s">
        <v>199</v>
      </c>
      <c r="L398" t="s">
        <v>199</v>
      </c>
      <c r="M398" t="s">
        <v>199</v>
      </c>
      <c r="N398" t="s">
        <v>199</v>
      </c>
      <c r="O398" t="s">
        <v>199</v>
      </c>
      <c r="P398" t="s">
        <v>199</v>
      </c>
      <c r="Q398" s="80" t="s">
        <v>199</v>
      </c>
      <c r="R398" s="79"/>
      <c r="T398" t="s">
        <v>199</v>
      </c>
      <c r="U398" t="s">
        <v>199</v>
      </c>
      <c r="V398" t="s">
        <v>199</v>
      </c>
    </row>
    <row r="399" spans="2:22" x14ac:dyDescent="0.25">
      <c r="B399" t="s">
        <v>199</v>
      </c>
      <c r="C399" s="79" t="s">
        <v>199</v>
      </c>
      <c r="E399" t="s">
        <v>199</v>
      </c>
      <c r="F399" t="s">
        <v>199</v>
      </c>
      <c r="G399" t="s">
        <v>199</v>
      </c>
      <c r="H399" t="s">
        <v>199</v>
      </c>
      <c r="I399" t="s">
        <v>199</v>
      </c>
      <c r="J399" t="s">
        <v>199</v>
      </c>
      <c r="K399" t="s">
        <v>199</v>
      </c>
      <c r="L399" t="s">
        <v>199</v>
      </c>
      <c r="M399" t="s">
        <v>199</v>
      </c>
      <c r="N399" t="s">
        <v>199</v>
      </c>
      <c r="O399" t="s">
        <v>199</v>
      </c>
      <c r="P399" t="s">
        <v>199</v>
      </c>
      <c r="Q399" s="80" t="s">
        <v>199</v>
      </c>
      <c r="R399" s="79"/>
      <c r="T399" t="s">
        <v>199</v>
      </c>
      <c r="U399" t="s">
        <v>199</v>
      </c>
      <c r="V399" t="s">
        <v>199</v>
      </c>
    </row>
    <row r="400" spans="2:22" x14ac:dyDescent="0.25">
      <c r="B400" t="s">
        <v>199</v>
      </c>
      <c r="C400" s="79" t="s">
        <v>199</v>
      </c>
      <c r="E400" t="s">
        <v>199</v>
      </c>
      <c r="F400" t="s">
        <v>199</v>
      </c>
      <c r="G400" t="s">
        <v>199</v>
      </c>
      <c r="H400" t="s">
        <v>199</v>
      </c>
      <c r="I400" t="s">
        <v>199</v>
      </c>
      <c r="J400" t="s">
        <v>199</v>
      </c>
      <c r="K400" t="s">
        <v>199</v>
      </c>
      <c r="L400" t="s">
        <v>199</v>
      </c>
      <c r="M400" t="s">
        <v>199</v>
      </c>
      <c r="N400" t="s">
        <v>199</v>
      </c>
      <c r="O400" t="s">
        <v>199</v>
      </c>
      <c r="P400" t="s">
        <v>199</v>
      </c>
      <c r="Q400" s="80" t="s">
        <v>199</v>
      </c>
      <c r="R400" s="79"/>
      <c r="T400" t="s">
        <v>199</v>
      </c>
      <c r="U400" t="s">
        <v>199</v>
      </c>
      <c r="V400" t="s">
        <v>199</v>
      </c>
    </row>
    <row r="401" spans="2:22" x14ac:dyDescent="0.25">
      <c r="B401" t="s">
        <v>199</v>
      </c>
      <c r="C401" s="79" t="s">
        <v>199</v>
      </c>
      <c r="E401" t="s">
        <v>199</v>
      </c>
      <c r="F401" t="s">
        <v>199</v>
      </c>
      <c r="G401" t="s">
        <v>199</v>
      </c>
      <c r="H401" t="s">
        <v>199</v>
      </c>
      <c r="I401" t="s">
        <v>199</v>
      </c>
      <c r="J401" t="s">
        <v>199</v>
      </c>
      <c r="K401" t="s">
        <v>199</v>
      </c>
      <c r="L401" t="s">
        <v>199</v>
      </c>
      <c r="M401" t="s">
        <v>199</v>
      </c>
      <c r="N401" t="s">
        <v>199</v>
      </c>
      <c r="O401" t="s">
        <v>199</v>
      </c>
      <c r="P401" t="s">
        <v>199</v>
      </c>
      <c r="Q401" s="80" t="s">
        <v>199</v>
      </c>
      <c r="R401" s="79"/>
      <c r="T401" t="s">
        <v>199</v>
      </c>
      <c r="U401" t="s">
        <v>199</v>
      </c>
      <c r="V401" t="s">
        <v>199</v>
      </c>
    </row>
    <row r="402" spans="2:22" x14ac:dyDescent="0.25">
      <c r="B402" t="s">
        <v>199</v>
      </c>
      <c r="C402" s="79" t="s">
        <v>199</v>
      </c>
      <c r="E402" t="s">
        <v>199</v>
      </c>
      <c r="F402" t="s">
        <v>199</v>
      </c>
      <c r="G402" t="s">
        <v>199</v>
      </c>
      <c r="H402" t="s">
        <v>199</v>
      </c>
      <c r="I402" t="s">
        <v>199</v>
      </c>
      <c r="J402" t="s">
        <v>199</v>
      </c>
      <c r="K402" t="s">
        <v>199</v>
      </c>
      <c r="L402" t="s">
        <v>199</v>
      </c>
      <c r="M402" t="s">
        <v>199</v>
      </c>
      <c r="N402" t="s">
        <v>199</v>
      </c>
      <c r="O402" t="s">
        <v>199</v>
      </c>
      <c r="P402" t="s">
        <v>199</v>
      </c>
      <c r="Q402" s="80" t="s">
        <v>199</v>
      </c>
      <c r="R402" s="79"/>
      <c r="T402" t="s">
        <v>199</v>
      </c>
      <c r="U402" t="s">
        <v>199</v>
      </c>
      <c r="V402" t="s">
        <v>199</v>
      </c>
    </row>
    <row r="403" spans="2:22" x14ac:dyDescent="0.25">
      <c r="B403" t="s">
        <v>199</v>
      </c>
      <c r="C403" s="79" t="s">
        <v>199</v>
      </c>
      <c r="E403" t="s">
        <v>199</v>
      </c>
      <c r="F403" t="s">
        <v>199</v>
      </c>
      <c r="G403" t="s">
        <v>199</v>
      </c>
      <c r="H403" t="s">
        <v>199</v>
      </c>
      <c r="I403" t="s">
        <v>199</v>
      </c>
      <c r="J403" t="s">
        <v>199</v>
      </c>
      <c r="K403" t="s">
        <v>199</v>
      </c>
      <c r="L403" t="s">
        <v>199</v>
      </c>
      <c r="M403" t="s">
        <v>199</v>
      </c>
      <c r="N403" t="s">
        <v>199</v>
      </c>
      <c r="O403" t="s">
        <v>199</v>
      </c>
      <c r="P403" t="s">
        <v>199</v>
      </c>
      <c r="Q403" s="80" t="s">
        <v>199</v>
      </c>
      <c r="R403" s="79"/>
      <c r="T403" t="s">
        <v>199</v>
      </c>
      <c r="U403" t="s">
        <v>199</v>
      </c>
      <c r="V403" t="s">
        <v>199</v>
      </c>
    </row>
    <row r="404" spans="2:22" x14ac:dyDescent="0.25">
      <c r="B404" t="s">
        <v>199</v>
      </c>
      <c r="C404" s="79" t="s">
        <v>199</v>
      </c>
      <c r="E404" t="s">
        <v>199</v>
      </c>
      <c r="F404" t="s">
        <v>199</v>
      </c>
      <c r="G404" t="s">
        <v>199</v>
      </c>
      <c r="H404" t="s">
        <v>199</v>
      </c>
      <c r="I404" t="s">
        <v>199</v>
      </c>
      <c r="J404" t="s">
        <v>199</v>
      </c>
      <c r="K404" t="s">
        <v>199</v>
      </c>
      <c r="L404" t="s">
        <v>199</v>
      </c>
      <c r="M404" t="s">
        <v>199</v>
      </c>
      <c r="N404" t="s">
        <v>199</v>
      </c>
      <c r="O404" t="s">
        <v>199</v>
      </c>
      <c r="P404" t="s">
        <v>199</v>
      </c>
      <c r="Q404" s="80" t="s">
        <v>199</v>
      </c>
      <c r="R404" s="79"/>
      <c r="T404" t="s">
        <v>199</v>
      </c>
      <c r="U404" t="s">
        <v>199</v>
      </c>
      <c r="V404" t="s">
        <v>199</v>
      </c>
    </row>
    <row r="405" spans="2:22" x14ac:dyDescent="0.25">
      <c r="B405" t="s">
        <v>199</v>
      </c>
      <c r="C405" s="79" t="s">
        <v>199</v>
      </c>
      <c r="E405" t="s">
        <v>199</v>
      </c>
      <c r="F405" t="s">
        <v>199</v>
      </c>
      <c r="G405" t="s">
        <v>199</v>
      </c>
      <c r="H405" t="s">
        <v>199</v>
      </c>
      <c r="I405" t="s">
        <v>199</v>
      </c>
      <c r="J405" t="s">
        <v>199</v>
      </c>
      <c r="K405" t="s">
        <v>199</v>
      </c>
      <c r="L405" t="s">
        <v>199</v>
      </c>
      <c r="M405" t="s">
        <v>199</v>
      </c>
      <c r="N405" t="s">
        <v>199</v>
      </c>
      <c r="O405" t="s">
        <v>199</v>
      </c>
      <c r="P405" t="s">
        <v>199</v>
      </c>
      <c r="Q405" s="80" t="s">
        <v>199</v>
      </c>
      <c r="R405" s="79"/>
      <c r="T405" t="s">
        <v>199</v>
      </c>
      <c r="U405" t="s">
        <v>199</v>
      </c>
      <c r="V405" t="s">
        <v>199</v>
      </c>
    </row>
    <row r="406" spans="2:22" x14ac:dyDescent="0.25">
      <c r="B406" t="s">
        <v>199</v>
      </c>
      <c r="C406" s="79" t="s">
        <v>199</v>
      </c>
      <c r="E406" t="s">
        <v>199</v>
      </c>
      <c r="F406" t="s">
        <v>199</v>
      </c>
      <c r="G406" t="s">
        <v>199</v>
      </c>
      <c r="H406" t="s">
        <v>199</v>
      </c>
      <c r="I406" t="s">
        <v>199</v>
      </c>
      <c r="J406" t="s">
        <v>199</v>
      </c>
      <c r="K406" t="s">
        <v>199</v>
      </c>
      <c r="L406" t="s">
        <v>199</v>
      </c>
      <c r="M406" t="s">
        <v>199</v>
      </c>
      <c r="N406" t="s">
        <v>199</v>
      </c>
      <c r="O406" t="s">
        <v>199</v>
      </c>
      <c r="P406" t="s">
        <v>199</v>
      </c>
      <c r="Q406" s="80" t="s">
        <v>199</v>
      </c>
      <c r="R406" s="79"/>
      <c r="T406" t="s">
        <v>199</v>
      </c>
      <c r="U406" t="s">
        <v>199</v>
      </c>
      <c r="V406" t="s">
        <v>199</v>
      </c>
    </row>
    <row r="407" spans="2:22" x14ac:dyDescent="0.25">
      <c r="B407" t="s">
        <v>199</v>
      </c>
      <c r="C407" s="79" t="s">
        <v>199</v>
      </c>
      <c r="E407" t="s">
        <v>199</v>
      </c>
      <c r="F407" t="s">
        <v>199</v>
      </c>
      <c r="G407" t="s">
        <v>199</v>
      </c>
      <c r="H407" t="s">
        <v>199</v>
      </c>
      <c r="I407" t="s">
        <v>199</v>
      </c>
      <c r="J407" t="s">
        <v>199</v>
      </c>
      <c r="K407" t="s">
        <v>199</v>
      </c>
      <c r="L407" t="s">
        <v>199</v>
      </c>
      <c r="M407" t="s">
        <v>199</v>
      </c>
      <c r="N407" t="s">
        <v>199</v>
      </c>
      <c r="O407" t="s">
        <v>199</v>
      </c>
      <c r="P407" t="s">
        <v>199</v>
      </c>
      <c r="Q407" s="80" t="s">
        <v>199</v>
      </c>
      <c r="R407" s="79"/>
      <c r="T407" t="s">
        <v>199</v>
      </c>
      <c r="U407" t="s">
        <v>199</v>
      </c>
      <c r="V407" t="s">
        <v>199</v>
      </c>
    </row>
    <row r="408" spans="2:22" x14ac:dyDescent="0.25">
      <c r="B408" t="s">
        <v>199</v>
      </c>
      <c r="C408" s="79" t="s">
        <v>199</v>
      </c>
      <c r="E408" t="s">
        <v>199</v>
      </c>
      <c r="F408" t="s">
        <v>199</v>
      </c>
      <c r="G408" t="s">
        <v>199</v>
      </c>
      <c r="H408" t="s">
        <v>199</v>
      </c>
      <c r="I408" t="s">
        <v>199</v>
      </c>
      <c r="J408" t="s">
        <v>199</v>
      </c>
      <c r="K408" t="s">
        <v>199</v>
      </c>
      <c r="L408" t="s">
        <v>199</v>
      </c>
      <c r="M408" t="s">
        <v>199</v>
      </c>
      <c r="N408" t="s">
        <v>199</v>
      </c>
      <c r="O408" t="s">
        <v>199</v>
      </c>
      <c r="P408" t="s">
        <v>199</v>
      </c>
      <c r="Q408" s="80" t="s">
        <v>199</v>
      </c>
      <c r="R408" s="79"/>
      <c r="T408" t="s">
        <v>199</v>
      </c>
      <c r="U408" t="s">
        <v>199</v>
      </c>
      <c r="V408" t="s">
        <v>199</v>
      </c>
    </row>
    <row r="409" spans="2:22" x14ac:dyDescent="0.25">
      <c r="B409" t="s">
        <v>199</v>
      </c>
      <c r="C409" s="79" t="s">
        <v>199</v>
      </c>
      <c r="E409" t="s">
        <v>199</v>
      </c>
      <c r="F409" t="s">
        <v>199</v>
      </c>
      <c r="G409" t="s">
        <v>199</v>
      </c>
      <c r="H409" t="s">
        <v>199</v>
      </c>
      <c r="I409" t="s">
        <v>199</v>
      </c>
      <c r="J409" t="s">
        <v>199</v>
      </c>
      <c r="K409" t="s">
        <v>199</v>
      </c>
      <c r="L409" t="s">
        <v>199</v>
      </c>
      <c r="M409" t="s">
        <v>199</v>
      </c>
      <c r="N409" t="s">
        <v>199</v>
      </c>
      <c r="O409" t="s">
        <v>199</v>
      </c>
      <c r="P409" t="s">
        <v>199</v>
      </c>
      <c r="Q409" s="80" t="s">
        <v>199</v>
      </c>
      <c r="R409" s="79"/>
      <c r="T409" t="s">
        <v>199</v>
      </c>
      <c r="U409" t="s">
        <v>199</v>
      </c>
      <c r="V409" t="s">
        <v>199</v>
      </c>
    </row>
    <row r="410" spans="2:22" x14ac:dyDescent="0.25">
      <c r="B410" t="s">
        <v>199</v>
      </c>
      <c r="C410" s="79" t="s">
        <v>199</v>
      </c>
      <c r="E410" t="s">
        <v>199</v>
      </c>
      <c r="F410" t="s">
        <v>199</v>
      </c>
      <c r="G410" t="s">
        <v>199</v>
      </c>
      <c r="H410" t="s">
        <v>199</v>
      </c>
      <c r="I410" t="s">
        <v>199</v>
      </c>
      <c r="J410" t="s">
        <v>199</v>
      </c>
      <c r="K410" t="s">
        <v>199</v>
      </c>
      <c r="L410" t="s">
        <v>199</v>
      </c>
      <c r="M410" t="s">
        <v>199</v>
      </c>
      <c r="N410" t="s">
        <v>199</v>
      </c>
      <c r="O410" t="s">
        <v>199</v>
      </c>
      <c r="P410" t="s">
        <v>199</v>
      </c>
      <c r="Q410" s="80" t="s">
        <v>199</v>
      </c>
      <c r="R410" s="79"/>
      <c r="T410" t="s">
        <v>199</v>
      </c>
      <c r="U410" t="s">
        <v>199</v>
      </c>
      <c r="V410" t="s">
        <v>199</v>
      </c>
    </row>
    <row r="411" spans="2:22" x14ac:dyDescent="0.25">
      <c r="B411" t="s">
        <v>199</v>
      </c>
      <c r="C411" s="79" t="s">
        <v>199</v>
      </c>
      <c r="E411" t="s">
        <v>199</v>
      </c>
      <c r="F411" t="s">
        <v>199</v>
      </c>
      <c r="G411" t="s">
        <v>199</v>
      </c>
      <c r="H411" t="s">
        <v>199</v>
      </c>
      <c r="I411" t="s">
        <v>199</v>
      </c>
      <c r="J411" t="s">
        <v>199</v>
      </c>
      <c r="K411" t="s">
        <v>199</v>
      </c>
      <c r="L411" t="s">
        <v>199</v>
      </c>
      <c r="M411" t="s">
        <v>199</v>
      </c>
      <c r="N411" t="s">
        <v>199</v>
      </c>
      <c r="O411" t="s">
        <v>199</v>
      </c>
      <c r="P411" t="s">
        <v>199</v>
      </c>
      <c r="Q411" s="80" t="s">
        <v>199</v>
      </c>
      <c r="R411" s="79"/>
      <c r="T411" t="s">
        <v>199</v>
      </c>
      <c r="U411" t="s">
        <v>199</v>
      </c>
      <c r="V411" t="s">
        <v>199</v>
      </c>
    </row>
    <row r="412" spans="2:22" x14ac:dyDescent="0.25">
      <c r="B412" t="s">
        <v>199</v>
      </c>
      <c r="C412" s="79" t="s">
        <v>199</v>
      </c>
      <c r="E412" t="s">
        <v>199</v>
      </c>
      <c r="F412" t="s">
        <v>199</v>
      </c>
      <c r="G412" t="s">
        <v>199</v>
      </c>
      <c r="H412" t="s">
        <v>199</v>
      </c>
      <c r="I412" t="s">
        <v>199</v>
      </c>
      <c r="J412" t="s">
        <v>199</v>
      </c>
      <c r="K412" t="s">
        <v>199</v>
      </c>
      <c r="L412" t="s">
        <v>199</v>
      </c>
      <c r="M412" t="s">
        <v>199</v>
      </c>
      <c r="N412" t="s">
        <v>199</v>
      </c>
      <c r="O412" t="s">
        <v>199</v>
      </c>
      <c r="P412" t="s">
        <v>199</v>
      </c>
      <c r="Q412" s="80" t="s">
        <v>199</v>
      </c>
      <c r="R412" s="79"/>
      <c r="T412" t="s">
        <v>199</v>
      </c>
      <c r="U412" t="s">
        <v>199</v>
      </c>
      <c r="V412" t="s">
        <v>199</v>
      </c>
    </row>
    <row r="413" spans="2:22" x14ac:dyDescent="0.25">
      <c r="B413" t="s">
        <v>199</v>
      </c>
      <c r="C413" s="79" t="s">
        <v>199</v>
      </c>
      <c r="E413" t="s">
        <v>199</v>
      </c>
      <c r="F413" t="s">
        <v>199</v>
      </c>
      <c r="G413" t="s">
        <v>199</v>
      </c>
      <c r="H413" t="s">
        <v>199</v>
      </c>
      <c r="I413" t="s">
        <v>199</v>
      </c>
      <c r="J413" t="s">
        <v>199</v>
      </c>
      <c r="K413" t="s">
        <v>199</v>
      </c>
      <c r="L413" t="s">
        <v>199</v>
      </c>
      <c r="M413" t="s">
        <v>199</v>
      </c>
      <c r="N413" t="s">
        <v>199</v>
      </c>
      <c r="O413" t="s">
        <v>199</v>
      </c>
      <c r="P413" t="s">
        <v>199</v>
      </c>
      <c r="Q413" s="80" t="s">
        <v>199</v>
      </c>
      <c r="R413" s="79"/>
      <c r="T413" t="s">
        <v>199</v>
      </c>
      <c r="U413" t="s">
        <v>199</v>
      </c>
      <c r="V413" t="s">
        <v>199</v>
      </c>
    </row>
    <row r="414" spans="2:22" x14ac:dyDescent="0.25">
      <c r="B414" t="s">
        <v>199</v>
      </c>
      <c r="C414" s="79" t="s">
        <v>199</v>
      </c>
      <c r="E414" t="s">
        <v>199</v>
      </c>
      <c r="F414" t="s">
        <v>199</v>
      </c>
      <c r="G414" t="s">
        <v>199</v>
      </c>
      <c r="H414" t="s">
        <v>199</v>
      </c>
      <c r="I414" t="s">
        <v>199</v>
      </c>
      <c r="J414" t="s">
        <v>199</v>
      </c>
      <c r="K414" t="s">
        <v>199</v>
      </c>
      <c r="L414" t="s">
        <v>199</v>
      </c>
      <c r="M414" t="s">
        <v>199</v>
      </c>
      <c r="N414" t="s">
        <v>199</v>
      </c>
      <c r="O414" t="s">
        <v>199</v>
      </c>
      <c r="P414" t="s">
        <v>199</v>
      </c>
      <c r="Q414" s="80" t="s">
        <v>199</v>
      </c>
      <c r="R414" s="79"/>
      <c r="T414" t="s">
        <v>199</v>
      </c>
      <c r="U414" t="s">
        <v>199</v>
      </c>
      <c r="V414" t="s">
        <v>199</v>
      </c>
    </row>
    <row r="415" spans="2:22" x14ac:dyDescent="0.25">
      <c r="B415" t="s">
        <v>199</v>
      </c>
      <c r="C415" s="79" t="s">
        <v>199</v>
      </c>
      <c r="E415" t="s">
        <v>199</v>
      </c>
      <c r="F415" t="s">
        <v>199</v>
      </c>
      <c r="G415" t="s">
        <v>199</v>
      </c>
      <c r="H415" t="s">
        <v>199</v>
      </c>
      <c r="I415" t="s">
        <v>199</v>
      </c>
      <c r="J415" t="s">
        <v>199</v>
      </c>
      <c r="K415" t="s">
        <v>199</v>
      </c>
      <c r="L415" t="s">
        <v>199</v>
      </c>
      <c r="M415" t="s">
        <v>199</v>
      </c>
      <c r="N415" t="s">
        <v>199</v>
      </c>
      <c r="O415" t="s">
        <v>199</v>
      </c>
      <c r="P415" t="s">
        <v>199</v>
      </c>
      <c r="Q415" s="80" t="s">
        <v>199</v>
      </c>
      <c r="R415" s="79"/>
      <c r="T415" t="s">
        <v>199</v>
      </c>
      <c r="U415" t="s">
        <v>199</v>
      </c>
      <c r="V415" t="s">
        <v>199</v>
      </c>
    </row>
    <row r="416" spans="2:22" x14ac:dyDescent="0.25">
      <c r="B416" t="s">
        <v>199</v>
      </c>
      <c r="C416" s="79" t="s">
        <v>199</v>
      </c>
      <c r="E416" t="s">
        <v>199</v>
      </c>
      <c r="F416" t="s">
        <v>199</v>
      </c>
      <c r="G416" t="s">
        <v>199</v>
      </c>
      <c r="H416" t="s">
        <v>199</v>
      </c>
      <c r="I416" t="s">
        <v>199</v>
      </c>
      <c r="J416" t="s">
        <v>199</v>
      </c>
      <c r="K416" t="s">
        <v>199</v>
      </c>
      <c r="L416" t="s">
        <v>199</v>
      </c>
      <c r="M416" t="s">
        <v>199</v>
      </c>
      <c r="N416" t="s">
        <v>199</v>
      </c>
      <c r="O416" t="s">
        <v>199</v>
      </c>
      <c r="P416" t="s">
        <v>199</v>
      </c>
      <c r="Q416" s="80" t="s">
        <v>199</v>
      </c>
      <c r="R416" s="79"/>
      <c r="T416" t="s">
        <v>199</v>
      </c>
      <c r="U416" t="s">
        <v>199</v>
      </c>
      <c r="V416" t="s">
        <v>199</v>
      </c>
    </row>
    <row r="417" spans="2:22" x14ac:dyDescent="0.25">
      <c r="B417" t="s">
        <v>199</v>
      </c>
      <c r="C417" s="79" t="s">
        <v>199</v>
      </c>
      <c r="E417" t="s">
        <v>199</v>
      </c>
      <c r="F417" t="s">
        <v>199</v>
      </c>
      <c r="G417" t="s">
        <v>199</v>
      </c>
      <c r="H417" t="s">
        <v>199</v>
      </c>
      <c r="I417" t="s">
        <v>199</v>
      </c>
      <c r="J417" t="s">
        <v>199</v>
      </c>
      <c r="K417" t="s">
        <v>199</v>
      </c>
      <c r="L417" t="s">
        <v>199</v>
      </c>
      <c r="M417" t="s">
        <v>199</v>
      </c>
      <c r="N417" t="s">
        <v>199</v>
      </c>
      <c r="O417" t="s">
        <v>199</v>
      </c>
      <c r="P417" t="s">
        <v>199</v>
      </c>
      <c r="Q417" s="80" t="s">
        <v>199</v>
      </c>
      <c r="R417" s="79"/>
      <c r="T417" t="s">
        <v>199</v>
      </c>
      <c r="U417" t="s">
        <v>199</v>
      </c>
      <c r="V417" t="s">
        <v>199</v>
      </c>
    </row>
    <row r="418" spans="2:22" x14ac:dyDescent="0.25">
      <c r="B418" t="s">
        <v>199</v>
      </c>
      <c r="C418" s="79" t="s">
        <v>199</v>
      </c>
      <c r="E418" t="s">
        <v>199</v>
      </c>
      <c r="F418" t="s">
        <v>199</v>
      </c>
      <c r="G418" t="s">
        <v>199</v>
      </c>
      <c r="H418" t="s">
        <v>199</v>
      </c>
      <c r="I418" t="s">
        <v>199</v>
      </c>
      <c r="J418" t="s">
        <v>199</v>
      </c>
      <c r="K418" t="s">
        <v>199</v>
      </c>
      <c r="L418" t="s">
        <v>199</v>
      </c>
      <c r="M418" t="s">
        <v>199</v>
      </c>
      <c r="N418" t="s">
        <v>199</v>
      </c>
      <c r="O418" t="s">
        <v>199</v>
      </c>
      <c r="P418" t="s">
        <v>199</v>
      </c>
      <c r="Q418" s="80" t="s">
        <v>199</v>
      </c>
      <c r="R418" s="79"/>
      <c r="T418" t="s">
        <v>199</v>
      </c>
      <c r="U418" t="s">
        <v>199</v>
      </c>
      <c r="V418" t="s">
        <v>199</v>
      </c>
    </row>
    <row r="419" spans="2:22" x14ac:dyDescent="0.25">
      <c r="B419" t="s">
        <v>199</v>
      </c>
      <c r="C419" s="79" t="s">
        <v>199</v>
      </c>
      <c r="E419" t="s">
        <v>199</v>
      </c>
      <c r="F419" t="s">
        <v>199</v>
      </c>
      <c r="G419" t="s">
        <v>199</v>
      </c>
      <c r="H419" t="s">
        <v>199</v>
      </c>
      <c r="I419" t="s">
        <v>199</v>
      </c>
      <c r="J419" t="s">
        <v>199</v>
      </c>
      <c r="K419" t="s">
        <v>199</v>
      </c>
      <c r="L419" t="s">
        <v>199</v>
      </c>
      <c r="M419" t="s">
        <v>199</v>
      </c>
      <c r="N419" t="s">
        <v>199</v>
      </c>
      <c r="O419" t="s">
        <v>199</v>
      </c>
      <c r="P419" t="s">
        <v>199</v>
      </c>
      <c r="Q419" s="80" t="s">
        <v>199</v>
      </c>
      <c r="R419" s="79"/>
      <c r="T419" t="s">
        <v>199</v>
      </c>
      <c r="U419" t="s">
        <v>199</v>
      </c>
      <c r="V419" t="s">
        <v>199</v>
      </c>
    </row>
    <row r="420" spans="2:22" x14ac:dyDescent="0.25">
      <c r="B420" t="s">
        <v>199</v>
      </c>
      <c r="C420" s="79" t="s">
        <v>199</v>
      </c>
      <c r="E420" t="s">
        <v>199</v>
      </c>
      <c r="F420" t="s">
        <v>199</v>
      </c>
      <c r="G420" t="s">
        <v>199</v>
      </c>
      <c r="H420" t="s">
        <v>199</v>
      </c>
      <c r="I420" t="s">
        <v>199</v>
      </c>
      <c r="J420" t="s">
        <v>199</v>
      </c>
      <c r="K420" t="s">
        <v>199</v>
      </c>
      <c r="L420" t="s">
        <v>199</v>
      </c>
      <c r="M420" t="s">
        <v>199</v>
      </c>
      <c r="N420" t="s">
        <v>199</v>
      </c>
      <c r="O420" t="s">
        <v>199</v>
      </c>
      <c r="P420" t="s">
        <v>199</v>
      </c>
      <c r="Q420" s="80" t="s">
        <v>199</v>
      </c>
      <c r="R420" s="79"/>
      <c r="T420" t="s">
        <v>199</v>
      </c>
      <c r="U420" t="s">
        <v>199</v>
      </c>
      <c r="V420" t="s">
        <v>199</v>
      </c>
    </row>
    <row r="421" spans="2:22" x14ac:dyDescent="0.25">
      <c r="B421" t="s">
        <v>199</v>
      </c>
      <c r="C421" s="79" t="s">
        <v>199</v>
      </c>
      <c r="E421" t="s">
        <v>199</v>
      </c>
      <c r="F421" t="s">
        <v>199</v>
      </c>
      <c r="G421" t="s">
        <v>199</v>
      </c>
      <c r="H421" t="s">
        <v>199</v>
      </c>
      <c r="I421" t="s">
        <v>199</v>
      </c>
      <c r="J421" t="s">
        <v>199</v>
      </c>
      <c r="K421" t="s">
        <v>199</v>
      </c>
      <c r="L421" t="s">
        <v>199</v>
      </c>
      <c r="M421" t="s">
        <v>199</v>
      </c>
      <c r="N421" t="s">
        <v>199</v>
      </c>
      <c r="O421" t="s">
        <v>199</v>
      </c>
      <c r="P421" t="s">
        <v>199</v>
      </c>
      <c r="Q421" s="80" t="s">
        <v>199</v>
      </c>
      <c r="R421" s="79"/>
      <c r="T421" t="s">
        <v>199</v>
      </c>
      <c r="U421" t="s">
        <v>199</v>
      </c>
      <c r="V421" t="s">
        <v>199</v>
      </c>
    </row>
    <row r="422" spans="2:22" x14ac:dyDescent="0.25">
      <c r="B422" t="s">
        <v>199</v>
      </c>
      <c r="C422" s="79" t="s">
        <v>199</v>
      </c>
      <c r="E422" t="s">
        <v>199</v>
      </c>
      <c r="F422" t="s">
        <v>199</v>
      </c>
      <c r="G422" t="s">
        <v>199</v>
      </c>
      <c r="H422" t="s">
        <v>199</v>
      </c>
      <c r="I422" t="s">
        <v>199</v>
      </c>
      <c r="J422" t="s">
        <v>199</v>
      </c>
      <c r="K422" t="s">
        <v>199</v>
      </c>
      <c r="L422" t="s">
        <v>199</v>
      </c>
      <c r="M422" t="s">
        <v>199</v>
      </c>
      <c r="N422" t="s">
        <v>199</v>
      </c>
      <c r="O422" t="s">
        <v>199</v>
      </c>
      <c r="P422" t="s">
        <v>199</v>
      </c>
      <c r="Q422" s="80" t="s">
        <v>199</v>
      </c>
      <c r="R422" s="79"/>
      <c r="T422" t="s">
        <v>199</v>
      </c>
      <c r="U422" t="s">
        <v>199</v>
      </c>
      <c r="V422" t="s">
        <v>199</v>
      </c>
    </row>
    <row r="423" spans="2:22" x14ac:dyDescent="0.25">
      <c r="B423" t="s">
        <v>199</v>
      </c>
      <c r="C423" s="79" t="s">
        <v>199</v>
      </c>
      <c r="E423" t="s">
        <v>199</v>
      </c>
      <c r="F423" t="s">
        <v>199</v>
      </c>
      <c r="G423" t="s">
        <v>199</v>
      </c>
      <c r="H423" t="s">
        <v>199</v>
      </c>
      <c r="I423" t="s">
        <v>199</v>
      </c>
      <c r="J423" t="s">
        <v>199</v>
      </c>
      <c r="K423" t="s">
        <v>199</v>
      </c>
      <c r="L423" t="s">
        <v>199</v>
      </c>
      <c r="M423" t="s">
        <v>199</v>
      </c>
      <c r="N423" t="s">
        <v>199</v>
      </c>
      <c r="O423" t="s">
        <v>199</v>
      </c>
      <c r="P423" t="s">
        <v>199</v>
      </c>
      <c r="Q423" s="80" t="s">
        <v>199</v>
      </c>
      <c r="R423" s="79"/>
      <c r="T423" t="s">
        <v>199</v>
      </c>
      <c r="U423" t="s">
        <v>199</v>
      </c>
      <c r="V423" t="s">
        <v>199</v>
      </c>
    </row>
    <row r="424" spans="2:22" x14ac:dyDescent="0.25">
      <c r="B424" t="s">
        <v>199</v>
      </c>
      <c r="C424" s="79" t="s">
        <v>199</v>
      </c>
      <c r="E424" t="s">
        <v>199</v>
      </c>
      <c r="F424" t="s">
        <v>199</v>
      </c>
      <c r="G424" t="s">
        <v>199</v>
      </c>
      <c r="H424" t="s">
        <v>199</v>
      </c>
      <c r="I424" t="s">
        <v>199</v>
      </c>
      <c r="J424" t="s">
        <v>199</v>
      </c>
      <c r="K424" t="s">
        <v>199</v>
      </c>
      <c r="L424" t="s">
        <v>199</v>
      </c>
      <c r="M424" t="s">
        <v>199</v>
      </c>
      <c r="N424" t="s">
        <v>199</v>
      </c>
      <c r="O424" t="s">
        <v>199</v>
      </c>
      <c r="P424" t="s">
        <v>199</v>
      </c>
      <c r="Q424" s="80" t="s">
        <v>199</v>
      </c>
      <c r="R424" s="79"/>
      <c r="T424" t="s">
        <v>199</v>
      </c>
      <c r="U424" t="s">
        <v>199</v>
      </c>
      <c r="V424" t="s">
        <v>199</v>
      </c>
    </row>
    <row r="425" spans="2:22" x14ac:dyDescent="0.25">
      <c r="B425" t="s">
        <v>199</v>
      </c>
      <c r="C425" s="79" t="s">
        <v>199</v>
      </c>
      <c r="E425" t="s">
        <v>199</v>
      </c>
      <c r="F425" t="s">
        <v>199</v>
      </c>
      <c r="G425" t="s">
        <v>199</v>
      </c>
      <c r="H425" t="s">
        <v>199</v>
      </c>
      <c r="I425" t="s">
        <v>199</v>
      </c>
      <c r="J425" t="s">
        <v>199</v>
      </c>
      <c r="K425" t="s">
        <v>199</v>
      </c>
      <c r="L425" t="s">
        <v>199</v>
      </c>
      <c r="M425" t="s">
        <v>199</v>
      </c>
      <c r="N425" t="s">
        <v>199</v>
      </c>
      <c r="O425" t="s">
        <v>199</v>
      </c>
      <c r="P425" t="s">
        <v>199</v>
      </c>
      <c r="Q425" s="80" t="s">
        <v>199</v>
      </c>
      <c r="R425" s="79"/>
      <c r="T425" t="s">
        <v>199</v>
      </c>
      <c r="U425" t="s">
        <v>199</v>
      </c>
      <c r="V425" t="s">
        <v>199</v>
      </c>
    </row>
    <row r="426" spans="2:22" x14ac:dyDescent="0.25">
      <c r="B426" t="s">
        <v>199</v>
      </c>
      <c r="C426" s="79" t="s">
        <v>199</v>
      </c>
      <c r="E426" t="s">
        <v>199</v>
      </c>
      <c r="F426" t="s">
        <v>199</v>
      </c>
      <c r="G426" t="s">
        <v>199</v>
      </c>
      <c r="H426" t="s">
        <v>199</v>
      </c>
      <c r="I426" t="s">
        <v>199</v>
      </c>
      <c r="J426" t="s">
        <v>199</v>
      </c>
      <c r="K426" t="s">
        <v>199</v>
      </c>
      <c r="L426" t="s">
        <v>199</v>
      </c>
      <c r="M426" t="s">
        <v>199</v>
      </c>
      <c r="N426" t="s">
        <v>199</v>
      </c>
      <c r="O426" t="s">
        <v>199</v>
      </c>
      <c r="P426" t="s">
        <v>199</v>
      </c>
      <c r="Q426" s="80" t="s">
        <v>199</v>
      </c>
      <c r="R426" s="79"/>
      <c r="T426" t="s">
        <v>199</v>
      </c>
      <c r="U426" t="s">
        <v>199</v>
      </c>
      <c r="V426" t="s">
        <v>199</v>
      </c>
    </row>
    <row r="427" spans="2:22" x14ac:dyDescent="0.25">
      <c r="B427" t="s">
        <v>199</v>
      </c>
      <c r="C427" s="79" t="s">
        <v>199</v>
      </c>
      <c r="E427" t="s">
        <v>199</v>
      </c>
      <c r="F427" t="s">
        <v>199</v>
      </c>
      <c r="G427" t="s">
        <v>199</v>
      </c>
      <c r="H427" t="s">
        <v>199</v>
      </c>
      <c r="I427" t="s">
        <v>199</v>
      </c>
      <c r="J427" t="s">
        <v>199</v>
      </c>
      <c r="K427" t="s">
        <v>199</v>
      </c>
      <c r="L427" t="s">
        <v>199</v>
      </c>
      <c r="M427" t="s">
        <v>199</v>
      </c>
      <c r="N427" t="s">
        <v>199</v>
      </c>
      <c r="O427" t="s">
        <v>199</v>
      </c>
      <c r="P427" t="s">
        <v>199</v>
      </c>
      <c r="Q427" s="80" t="s">
        <v>199</v>
      </c>
      <c r="R427" s="79"/>
      <c r="T427" t="s">
        <v>199</v>
      </c>
      <c r="U427" t="s">
        <v>199</v>
      </c>
      <c r="V427" t="s">
        <v>199</v>
      </c>
    </row>
    <row r="428" spans="2:22" x14ac:dyDescent="0.25">
      <c r="B428" t="s">
        <v>199</v>
      </c>
      <c r="C428" s="79" t="s">
        <v>199</v>
      </c>
      <c r="E428" t="s">
        <v>199</v>
      </c>
      <c r="F428" t="s">
        <v>199</v>
      </c>
      <c r="G428" t="s">
        <v>199</v>
      </c>
      <c r="H428" t="s">
        <v>199</v>
      </c>
      <c r="I428" t="s">
        <v>199</v>
      </c>
      <c r="J428" t="s">
        <v>199</v>
      </c>
      <c r="K428" t="s">
        <v>199</v>
      </c>
      <c r="L428" t="s">
        <v>199</v>
      </c>
      <c r="M428" t="s">
        <v>199</v>
      </c>
      <c r="N428" t="s">
        <v>199</v>
      </c>
      <c r="O428" t="s">
        <v>199</v>
      </c>
      <c r="P428" t="s">
        <v>199</v>
      </c>
      <c r="Q428" s="80" t="s">
        <v>199</v>
      </c>
      <c r="R428" s="79"/>
      <c r="T428" t="s">
        <v>199</v>
      </c>
      <c r="U428" t="s">
        <v>199</v>
      </c>
      <c r="V428" t="s">
        <v>199</v>
      </c>
    </row>
    <row r="429" spans="2:22" x14ac:dyDescent="0.25">
      <c r="B429" t="s">
        <v>199</v>
      </c>
      <c r="C429" s="79" t="s">
        <v>199</v>
      </c>
      <c r="E429" t="s">
        <v>199</v>
      </c>
      <c r="F429" t="s">
        <v>199</v>
      </c>
      <c r="G429" t="s">
        <v>199</v>
      </c>
      <c r="H429" t="s">
        <v>199</v>
      </c>
      <c r="I429" t="s">
        <v>199</v>
      </c>
      <c r="J429" t="s">
        <v>199</v>
      </c>
      <c r="K429" t="s">
        <v>199</v>
      </c>
      <c r="L429" t="s">
        <v>199</v>
      </c>
      <c r="M429" t="s">
        <v>199</v>
      </c>
      <c r="N429" t="s">
        <v>199</v>
      </c>
      <c r="O429" t="s">
        <v>199</v>
      </c>
      <c r="P429" t="s">
        <v>199</v>
      </c>
      <c r="Q429" s="80" t="s">
        <v>199</v>
      </c>
      <c r="R429" s="79"/>
      <c r="T429" t="s">
        <v>199</v>
      </c>
      <c r="U429" t="s">
        <v>199</v>
      </c>
      <c r="V429" t="s">
        <v>199</v>
      </c>
    </row>
    <row r="430" spans="2:22" x14ac:dyDescent="0.25">
      <c r="B430" t="s">
        <v>199</v>
      </c>
      <c r="C430" s="79" t="s">
        <v>199</v>
      </c>
      <c r="E430" t="s">
        <v>199</v>
      </c>
      <c r="F430" t="s">
        <v>199</v>
      </c>
      <c r="G430" t="s">
        <v>199</v>
      </c>
      <c r="H430" t="s">
        <v>199</v>
      </c>
      <c r="I430" t="s">
        <v>199</v>
      </c>
      <c r="J430" t="s">
        <v>199</v>
      </c>
      <c r="K430" t="s">
        <v>199</v>
      </c>
      <c r="L430" t="s">
        <v>199</v>
      </c>
      <c r="M430" t="s">
        <v>199</v>
      </c>
      <c r="N430" t="s">
        <v>199</v>
      </c>
      <c r="O430" t="s">
        <v>199</v>
      </c>
      <c r="P430" t="s">
        <v>199</v>
      </c>
      <c r="Q430" s="80" t="s">
        <v>199</v>
      </c>
      <c r="R430" s="79"/>
      <c r="T430" t="s">
        <v>199</v>
      </c>
      <c r="U430" t="s">
        <v>199</v>
      </c>
      <c r="V430" t="s">
        <v>199</v>
      </c>
    </row>
    <row r="431" spans="2:22" x14ac:dyDescent="0.25">
      <c r="B431" t="s">
        <v>199</v>
      </c>
      <c r="C431" s="79" t="s">
        <v>199</v>
      </c>
      <c r="E431" t="s">
        <v>199</v>
      </c>
      <c r="F431" t="s">
        <v>199</v>
      </c>
      <c r="G431" t="s">
        <v>199</v>
      </c>
      <c r="H431" t="s">
        <v>199</v>
      </c>
      <c r="I431" t="s">
        <v>199</v>
      </c>
      <c r="J431" t="s">
        <v>199</v>
      </c>
      <c r="K431" t="s">
        <v>199</v>
      </c>
      <c r="L431" t="s">
        <v>199</v>
      </c>
      <c r="M431" t="s">
        <v>199</v>
      </c>
      <c r="N431" t="s">
        <v>199</v>
      </c>
      <c r="O431" t="s">
        <v>199</v>
      </c>
      <c r="P431" t="s">
        <v>199</v>
      </c>
      <c r="Q431" s="80" t="s">
        <v>199</v>
      </c>
      <c r="R431" s="79"/>
      <c r="T431" t="s">
        <v>199</v>
      </c>
      <c r="U431" t="s">
        <v>199</v>
      </c>
      <c r="V431" t="s">
        <v>199</v>
      </c>
    </row>
    <row r="432" spans="2:22" x14ac:dyDescent="0.25">
      <c r="B432" t="s">
        <v>199</v>
      </c>
      <c r="C432" s="79" t="s">
        <v>199</v>
      </c>
      <c r="E432" t="s">
        <v>199</v>
      </c>
      <c r="F432" t="s">
        <v>199</v>
      </c>
      <c r="G432" t="s">
        <v>199</v>
      </c>
      <c r="H432" t="s">
        <v>199</v>
      </c>
      <c r="I432" t="s">
        <v>199</v>
      </c>
      <c r="J432" t="s">
        <v>199</v>
      </c>
      <c r="K432" t="s">
        <v>199</v>
      </c>
      <c r="L432" t="s">
        <v>199</v>
      </c>
      <c r="M432" t="s">
        <v>199</v>
      </c>
      <c r="N432" t="s">
        <v>199</v>
      </c>
      <c r="O432" t="s">
        <v>199</v>
      </c>
      <c r="P432" t="s">
        <v>199</v>
      </c>
      <c r="Q432" s="80" t="s">
        <v>199</v>
      </c>
      <c r="R432" s="79"/>
      <c r="T432" t="s">
        <v>199</v>
      </c>
      <c r="U432" t="s">
        <v>199</v>
      </c>
      <c r="V432" t="s">
        <v>199</v>
      </c>
    </row>
    <row r="433" spans="2:22" x14ac:dyDescent="0.25">
      <c r="B433" t="s">
        <v>199</v>
      </c>
      <c r="C433" s="79" t="s">
        <v>199</v>
      </c>
      <c r="E433" t="s">
        <v>199</v>
      </c>
      <c r="F433" t="s">
        <v>199</v>
      </c>
      <c r="G433" t="s">
        <v>199</v>
      </c>
      <c r="H433" t="s">
        <v>199</v>
      </c>
      <c r="I433" t="s">
        <v>199</v>
      </c>
      <c r="J433" t="s">
        <v>199</v>
      </c>
      <c r="K433" t="s">
        <v>199</v>
      </c>
      <c r="L433" t="s">
        <v>199</v>
      </c>
      <c r="M433" t="s">
        <v>199</v>
      </c>
      <c r="N433" t="s">
        <v>199</v>
      </c>
      <c r="O433" t="s">
        <v>199</v>
      </c>
      <c r="P433" t="s">
        <v>199</v>
      </c>
      <c r="Q433" s="80" t="s">
        <v>199</v>
      </c>
      <c r="R433" s="79"/>
      <c r="T433" t="s">
        <v>199</v>
      </c>
      <c r="U433" t="s">
        <v>199</v>
      </c>
      <c r="V433" t="s">
        <v>199</v>
      </c>
    </row>
    <row r="434" spans="2:22" x14ac:dyDescent="0.25">
      <c r="B434" t="s">
        <v>199</v>
      </c>
      <c r="C434" s="79" t="s">
        <v>199</v>
      </c>
      <c r="E434" t="s">
        <v>199</v>
      </c>
      <c r="F434" t="s">
        <v>199</v>
      </c>
      <c r="G434" t="s">
        <v>199</v>
      </c>
      <c r="H434" t="s">
        <v>199</v>
      </c>
      <c r="I434" t="s">
        <v>199</v>
      </c>
      <c r="J434" t="s">
        <v>199</v>
      </c>
      <c r="K434" t="s">
        <v>199</v>
      </c>
      <c r="L434" t="s">
        <v>199</v>
      </c>
      <c r="M434" t="s">
        <v>199</v>
      </c>
      <c r="N434" t="s">
        <v>199</v>
      </c>
      <c r="O434" t="s">
        <v>199</v>
      </c>
      <c r="P434" t="s">
        <v>199</v>
      </c>
      <c r="Q434" s="80" t="s">
        <v>199</v>
      </c>
      <c r="R434" s="79"/>
      <c r="T434" t="s">
        <v>199</v>
      </c>
      <c r="U434" t="s">
        <v>199</v>
      </c>
      <c r="V434" t="s">
        <v>199</v>
      </c>
    </row>
    <row r="435" spans="2:22" x14ac:dyDescent="0.25">
      <c r="B435" t="s">
        <v>199</v>
      </c>
      <c r="C435" s="79" t="s">
        <v>199</v>
      </c>
      <c r="E435" t="s">
        <v>199</v>
      </c>
      <c r="F435" t="s">
        <v>199</v>
      </c>
      <c r="G435" t="s">
        <v>199</v>
      </c>
      <c r="H435" t="s">
        <v>199</v>
      </c>
      <c r="I435" t="s">
        <v>199</v>
      </c>
      <c r="J435" t="s">
        <v>199</v>
      </c>
      <c r="K435" t="s">
        <v>199</v>
      </c>
      <c r="L435" t="s">
        <v>199</v>
      </c>
      <c r="M435" t="s">
        <v>199</v>
      </c>
      <c r="N435" t="s">
        <v>199</v>
      </c>
      <c r="O435" t="s">
        <v>199</v>
      </c>
      <c r="P435" t="s">
        <v>199</v>
      </c>
      <c r="Q435" s="80" t="s">
        <v>199</v>
      </c>
      <c r="R435" s="79"/>
      <c r="T435" t="s">
        <v>199</v>
      </c>
      <c r="U435" t="s">
        <v>199</v>
      </c>
      <c r="V435" t="s">
        <v>199</v>
      </c>
    </row>
    <row r="436" spans="2:22" x14ac:dyDescent="0.25">
      <c r="B436" t="s">
        <v>199</v>
      </c>
      <c r="C436" s="79" t="s">
        <v>199</v>
      </c>
      <c r="E436" t="s">
        <v>199</v>
      </c>
      <c r="F436" t="s">
        <v>199</v>
      </c>
      <c r="G436" t="s">
        <v>199</v>
      </c>
      <c r="H436" t="s">
        <v>199</v>
      </c>
      <c r="I436" t="s">
        <v>199</v>
      </c>
      <c r="J436" t="s">
        <v>199</v>
      </c>
      <c r="K436" t="s">
        <v>199</v>
      </c>
      <c r="L436" t="s">
        <v>199</v>
      </c>
      <c r="M436" t="s">
        <v>199</v>
      </c>
      <c r="N436" t="s">
        <v>199</v>
      </c>
      <c r="O436" t="s">
        <v>199</v>
      </c>
      <c r="P436" t="s">
        <v>199</v>
      </c>
      <c r="Q436" s="80" t="s">
        <v>199</v>
      </c>
      <c r="R436" s="79"/>
      <c r="T436" t="s">
        <v>199</v>
      </c>
      <c r="U436" t="s">
        <v>199</v>
      </c>
      <c r="V436" t="s">
        <v>199</v>
      </c>
    </row>
    <row r="437" spans="2:22" x14ac:dyDescent="0.25">
      <c r="B437" t="s">
        <v>199</v>
      </c>
      <c r="C437" s="79" t="s">
        <v>199</v>
      </c>
      <c r="E437" t="s">
        <v>199</v>
      </c>
      <c r="F437" t="s">
        <v>199</v>
      </c>
      <c r="G437" t="s">
        <v>199</v>
      </c>
      <c r="H437" t="s">
        <v>199</v>
      </c>
      <c r="I437" t="s">
        <v>199</v>
      </c>
      <c r="J437" t="s">
        <v>199</v>
      </c>
      <c r="K437" t="s">
        <v>199</v>
      </c>
      <c r="L437" t="s">
        <v>199</v>
      </c>
      <c r="M437" t="s">
        <v>199</v>
      </c>
      <c r="N437" t="s">
        <v>199</v>
      </c>
      <c r="O437" t="s">
        <v>199</v>
      </c>
      <c r="P437" t="s">
        <v>199</v>
      </c>
      <c r="Q437" s="80" t="s">
        <v>199</v>
      </c>
      <c r="R437" s="79"/>
      <c r="T437" t="s">
        <v>199</v>
      </c>
      <c r="U437" t="s">
        <v>199</v>
      </c>
      <c r="V437" t="s">
        <v>199</v>
      </c>
    </row>
    <row r="438" spans="2:22" x14ac:dyDescent="0.25">
      <c r="B438" t="s">
        <v>199</v>
      </c>
      <c r="C438" s="79" t="s">
        <v>199</v>
      </c>
      <c r="E438" t="s">
        <v>199</v>
      </c>
      <c r="F438" t="s">
        <v>199</v>
      </c>
      <c r="G438" t="s">
        <v>199</v>
      </c>
      <c r="H438" t="s">
        <v>199</v>
      </c>
      <c r="I438" t="s">
        <v>199</v>
      </c>
      <c r="J438" t="s">
        <v>199</v>
      </c>
      <c r="K438" t="s">
        <v>199</v>
      </c>
      <c r="L438" t="s">
        <v>199</v>
      </c>
      <c r="M438" t="s">
        <v>199</v>
      </c>
      <c r="N438" t="s">
        <v>199</v>
      </c>
      <c r="O438" t="s">
        <v>199</v>
      </c>
      <c r="P438" t="s">
        <v>199</v>
      </c>
      <c r="Q438" s="80" t="s">
        <v>199</v>
      </c>
      <c r="R438" s="79"/>
      <c r="T438" t="s">
        <v>199</v>
      </c>
      <c r="U438" t="s">
        <v>199</v>
      </c>
      <c r="V438" t="s">
        <v>199</v>
      </c>
    </row>
    <row r="439" spans="2:22" x14ac:dyDescent="0.25">
      <c r="B439" t="s">
        <v>199</v>
      </c>
      <c r="C439" s="79" t="s">
        <v>199</v>
      </c>
      <c r="E439" t="s">
        <v>199</v>
      </c>
      <c r="F439" t="s">
        <v>199</v>
      </c>
      <c r="G439" t="s">
        <v>199</v>
      </c>
      <c r="H439" t="s">
        <v>199</v>
      </c>
      <c r="I439" t="s">
        <v>199</v>
      </c>
      <c r="J439" t="s">
        <v>199</v>
      </c>
      <c r="K439" t="s">
        <v>199</v>
      </c>
      <c r="L439" t="s">
        <v>199</v>
      </c>
      <c r="M439" t="s">
        <v>199</v>
      </c>
      <c r="N439" t="s">
        <v>199</v>
      </c>
      <c r="O439" t="s">
        <v>199</v>
      </c>
      <c r="P439" t="s">
        <v>199</v>
      </c>
      <c r="Q439" s="80" t="s">
        <v>199</v>
      </c>
      <c r="R439" s="79"/>
      <c r="T439" t="s">
        <v>199</v>
      </c>
      <c r="U439" t="s">
        <v>199</v>
      </c>
      <c r="V439" t="s">
        <v>199</v>
      </c>
    </row>
    <row r="440" spans="2:22" x14ac:dyDescent="0.25">
      <c r="B440" t="s">
        <v>199</v>
      </c>
      <c r="C440" s="79" t="s">
        <v>199</v>
      </c>
      <c r="E440" t="s">
        <v>199</v>
      </c>
      <c r="F440" t="s">
        <v>199</v>
      </c>
      <c r="G440" t="s">
        <v>199</v>
      </c>
      <c r="H440" t="s">
        <v>199</v>
      </c>
      <c r="I440" t="s">
        <v>199</v>
      </c>
      <c r="J440" t="s">
        <v>199</v>
      </c>
      <c r="K440" t="s">
        <v>199</v>
      </c>
      <c r="L440" t="s">
        <v>199</v>
      </c>
      <c r="M440" t="s">
        <v>199</v>
      </c>
      <c r="N440" t="s">
        <v>199</v>
      </c>
      <c r="O440" t="s">
        <v>199</v>
      </c>
      <c r="P440" t="s">
        <v>199</v>
      </c>
      <c r="Q440" s="80" t="s">
        <v>199</v>
      </c>
      <c r="R440" s="79"/>
      <c r="T440" t="s">
        <v>199</v>
      </c>
      <c r="U440" t="s">
        <v>199</v>
      </c>
      <c r="V440" t="s">
        <v>199</v>
      </c>
    </row>
    <row r="441" spans="2:22" x14ac:dyDescent="0.25">
      <c r="B441" t="s">
        <v>199</v>
      </c>
      <c r="C441" s="79" t="s">
        <v>199</v>
      </c>
      <c r="E441" t="s">
        <v>199</v>
      </c>
      <c r="F441" t="s">
        <v>199</v>
      </c>
      <c r="G441" t="s">
        <v>199</v>
      </c>
      <c r="H441" t="s">
        <v>199</v>
      </c>
      <c r="I441" t="s">
        <v>199</v>
      </c>
      <c r="J441" t="s">
        <v>199</v>
      </c>
      <c r="K441" t="s">
        <v>199</v>
      </c>
      <c r="L441" t="s">
        <v>199</v>
      </c>
      <c r="M441" t="s">
        <v>199</v>
      </c>
      <c r="N441" t="s">
        <v>199</v>
      </c>
      <c r="O441" t="s">
        <v>199</v>
      </c>
      <c r="P441" t="s">
        <v>199</v>
      </c>
      <c r="Q441" s="80" t="s">
        <v>199</v>
      </c>
      <c r="R441" s="79"/>
      <c r="T441" t="s">
        <v>199</v>
      </c>
      <c r="U441" t="s">
        <v>199</v>
      </c>
      <c r="V441" t="s">
        <v>199</v>
      </c>
    </row>
    <row r="442" spans="2:22" x14ac:dyDescent="0.25">
      <c r="B442" t="s">
        <v>199</v>
      </c>
      <c r="C442" s="79" t="s">
        <v>199</v>
      </c>
      <c r="E442" t="s">
        <v>199</v>
      </c>
      <c r="F442" t="s">
        <v>199</v>
      </c>
      <c r="G442" t="s">
        <v>199</v>
      </c>
      <c r="H442" t="s">
        <v>199</v>
      </c>
      <c r="I442" t="s">
        <v>199</v>
      </c>
      <c r="J442" t="s">
        <v>199</v>
      </c>
      <c r="K442" t="s">
        <v>199</v>
      </c>
      <c r="L442" t="s">
        <v>199</v>
      </c>
      <c r="M442" t="s">
        <v>199</v>
      </c>
      <c r="N442" t="s">
        <v>199</v>
      </c>
      <c r="O442" t="s">
        <v>199</v>
      </c>
      <c r="P442" t="s">
        <v>199</v>
      </c>
      <c r="Q442" s="80" t="s">
        <v>199</v>
      </c>
      <c r="R442" s="79"/>
      <c r="T442" t="s">
        <v>199</v>
      </c>
      <c r="U442" t="s">
        <v>199</v>
      </c>
      <c r="V442" t="s">
        <v>199</v>
      </c>
    </row>
    <row r="443" spans="2:22" x14ac:dyDescent="0.25">
      <c r="B443" t="s">
        <v>199</v>
      </c>
      <c r="C443" s="79" t="s">
        <v>199</v>
      </c>
      <c r="E443" t="s">
        <v>199</v>
      </c>
      <c r="F443" t="s">
        <v>199</v>
      </c>
      <c r="G443" t="s">
        <v>199</v>
      </c>
      <c r="H443" t="s">
        <v>199</v>
      </c>
      <c r="I443" t="s">
        <v>199</v>
      </c>
      <c r="J443" t="s">
        <v>199</v>
      </c>
      <c r="K443" t="s">
        <v>199</v>
      </c>
      <c r="L443" t="s">
        <v>199</v>
      </c>
      <c r="M443" t="s">
        <v>199</v>
      </c>
      <c r="N443" t="s">
        <v>199</v>
      </c>
      <c r="O443" t="s">
        <v>199</v>
      </c>
      <c r="P443" t="s">
        <v>199</v>
      </c>
      <c r="Q443" s="80" t="s">
        <v>199</v>
      </c>
      <c r="R443" s="79"/>
      <c r="T443" t="s">
        <v>199</v>
      </c>
      <c r="U443" t="s">
        <v>199</v>
      </c>
      <c r="V443" t="s">
        <v>199</v>
      </c>
    </row>
    <row r="444" spans="2:22" x14ac:dyDescent="0.25">
      <c r="B444" t="s">
        <v>199</v>
      </c>
      <c r="C444" s="79" t="s">
        <v>199</v>
      </c>
      <c r="E444" t="s">
        <v>199</v>
      </c>
      <c r="F444" t="s">
        <v>199</v>
      </c>
      <c r="G444" t="s">
        <v>199</v>
      </c>
      <c r="H444" t="s">
        <v>199</v>
      </c>
      <c r="I444" t="s">
        <v>199</v>
      </c>
      <c r="J444" t="s">
        <v>199</v>
      </c>
      <c r="K444" t="s">
        <v>199</v>
      </c>
      <c r="L444" t="s">
        <v>199</v>
      </c>
      <c r="M444" t="s">
        <v>199</v>
      </c>
      <c r="N444" t="s">
        <v>199</v>
      </c>
      <c r="O444" t="s">
        <v>199</v>
      </c>
      <c r="P444" t="s">
        <v>199</v>
      </c>
      <c r="Q444" s="80" t="s">
        <v>199</v>
      </c>
      <c r="R444" s="79"/>
      <c r="T444" t="s">
        <v>199</v>
      </c>
      <c r="U444" t="s">
        <v>199</v>
      </c>
      <c r="V444" t="s">
        <v>199</v>
      </c>
    </row>
    <row r="445" spans="2:22" x14ac:dyDescent="0.25">
      <c r="B445" t="s">
        <v>199</v>
      </c>
      <c r="C445" s="79" t="s">
        <v>199</v>
      </c>
      <c r="E445" t="s">
        <v>199</v>
      </c>
      <c r="F445" t="s">
        <v>199</v>
      </c>
      <c r="G445" t="s">
        <v>199</v>
      </c>
      <c r="H445" t="s">
        <v>199</v>
      </c>
      <c r="I445" t="s">
        <v>199</v>
      </c>
      <c r="J445" t="s">
        <v>199</v>
      </c>
      <c r="K445" t="s">
        <v>199</v>
      </c>
      <c r="L445" t="s">
        <v>199</v>
      </c>
      <c r="M445" t="s">
        <v>199</v>
      </c>
      <c r="N445" t="s">
        <v>199</v>
      </c>
      <c r="O445" t="s">
        <v>199</v>
      </c>
      <c r="P445" t="s">
        <v>199</v>
      </c>
      <c r="Q445" s="80" t="s">
        <v>199</v>
      </c>
      <c r="R445" s="79"/>
      <c r="T445" t="s">
        <v>199</v>
      </c>
      <c r="U445" t="s">
        <v>199</v>
      </c>
      <c r="V445" t="s">
        <v>199</v>
      </c>
    </row>
    <row r="446" spans="2:22" x14ac:dyDescent="0.25">
      <c r="B446" t="s">
        <v>199</v>
      </c>
      <c r="C446" s="79" t="s">
        <v>199</v>
      </c>
      <c r="E446" t="s">
        <v>199</v>
      </c>
      <c r="F446" t="s">
        <v>199</v>
      </c>
      <c r="G446" t="s">
        <v>199</v>
      </c>
      <c r="H446" t="s">
        <v>199</v>
      </c>
      <c r="I446" t="s">
        <v>199</v>
      </c>
      <c r="J446" t="s">
        <v>199</v>
      </c>
      <c r="K446" t="s">
        <v>199</v>
      </c>
      <c r="L446" t="s">
        <v>199</v>
      </c>
      <c r="M446" t="s">
        <v>199</v>
      </c>
      <c r="N446" t="s">
        <v>199</v>
      </c>
      <c r="O446" t="s">
        <v>199</v>
      </c>
      <c r="P446" t="s">
        <v>199</v>
      </c>
      <c r="Q446" s="80" t="s">
        <v>199</v>
      </c>
      <c r="R446" s="79"/>
      <c r="T446" t="s">
        <v>199</v>
      </c>
      <c r="U446" t="s">
        <v>199</v>
      </c>
      <c r="V446" t="s">
        <v>199</v>
      </c>
    </row>
    <row r="447" spans="2:22" x14ac:dyDescent="0.25">
      <c r="B447" t="s">
        <v>199</v>
      </c>
      <c r="C447" s="79" t="s">
        <v>199</v>
      </c>
      <c r="E447" t="s">
        <v>199</v>
      </c>
      <c r="F447" t="s">
        <v>199</v>
      </c>
      <c r="G447" t="s">
        <v>199</v>
      </c>
      <c r="H447" t="s">
        <v>199</v>
      </c>
      <c r="I447" t="s">
        <v>199</v>
      </c>
      <c r="J447" t="s">
        <v>199</v>
      </c>
      <c r="K447" t="s">
        <v>199</v>
      </c>
      <c r="L447" t="s">
        <v>199</v>
      </c>
      <c r="M447" t="s">
        <v>199</v>
      </c>
      <c r="N447" t="s">
        <v>199</v>
      </c>
      <c r="O447" t="s">
        <v>199</v>
      </c>
      <c r="P447" t="s">
        <v>199</v>
      </c>
      <c r="Q447" s="80" t="s">
        <v>199</v>
      </c>
      <c r="R447" s="79"/>
      <c r="T447" t="s">
        <v>199</v>
      </c>
      <c r="U447" t="s">
        <v>199</v>
      </c>
      <c r="V447" t="s">
        <v>199</v>
      </c>
    </row>
    <row r="448" spans="2:22" x14ac:dyDescent="0.25">
      <c r="B448" t="s">
        <v>199</v>
      </c>
      <c r="C448" s="79" t="s">
        <v>199</v>
      </c>
      <c r="E448" t="s">
        <v>199</v>
      </c>
      <c r="F448" t="s">
        <v>199</v>
      </c>
      <c r="G448" t="s">
        <v>199</v>
      </c>
      <c r="H448" t="s">
        <v>199</v>
      </c>
      <c r="I448" t="s">
        <v>199</v>
      </c>
      <c r="J448" t="s">
        <v>199</v>
      </c>
      <c r="K448" t="s">
        <v>199</v>
      </c>
      <c r="L448" t="s">
        <v>199</v>
      </c>
      <c r="M448" t="s">
        <v>199</v>
      </c>
      <c r="N448" t="s">
        <v>199</v>
      </c>
      <c r="O448" t="s">
        <v>199</v>
      </c>
      <c r="P448" t="s">
        <v>199</v>
      </c>
      <c r="Q448" s="80" t="s">
        <v>199</v>
      </c>
      <c r="R448" s="79"/>
      <c r="T448" t="s">
        <v>199</v>
      </c>
      <c r="U448" t="s">
        <v>199</v>
      </c>
      <c r="V448" t="s">
        <v>199</v>
      </c>
    </row>
    <row r="449" spans="2:22" x14ac:dyDescent="0.25">
      <c r="B449" t="s">
        <v>199</v>
      </c>
      <c r="C449" s="79" t="s">
        <v>199</v>
      </c>
      <c r="E449" t="s">
        <v>199</v>
      </c>
      <c r="F449" t="s">
        <v>199</v>
      </c>
      <c r="G449" t="s">
        <v>199</v>
      </c>
      <c r="H449" t="s">
        <v>199</v>
      </c>
      <c r="I449" t="s">
        <v>199</v>
      </c>
      <c r="J449" t="s">
        <v>199</v>
      </c>
      <c r="K449" t="s">
        <v>199</v>
      </c>
      <c r="L449" t="s">
        <v>199</v>
      </c>
      <c r="M449" t="s">
        <v>199</v>
      </c>
      <c r="N449" t="s">
        <v>199</v>
      </c>
      <c r="O449" t="s">
        <v>199</v>
      </c>
      <c r="P449" t="s">
        <v>199</v>
      </c>
      <c r="Q449" s="80" t="s">
        <v>199</v>
      </c>
      <c r="R449" s="79"/>
      <c r="T449" t="s">
        <v>199</v>
      </c>
      <c r="U449" t="s">
        <v>199</v>
      </c>
      <c r="V449" t="s">
        <v>199</v>
      </c>
    </row>
    <row r="450" spans="2:22" x14ac:dyDescent="0.25">
      <c r="B450" t="s">
        <v>199</v>
      </c>
      <c r="C450" s="79" t="s">
        <v>199</v>
      </c>
      <c r="E450" t="s">
        <v>199</v>
      </c>
      <c r="F450" t="s">
        <v>199</v>
      </c>
      <c r="G450" t="s">
        <v>199</v>
      </c>
      <c r="H450" t="s">
        <v>199</v>
      </c>
      <c r="I450" t="s">
        <v>199</v>
      </c>
      <c r="J450" t="s">
        <v>199</v>
      </c>
      <c r="K450" t="s">
        <v>199</v>
      </c>
      <c r="L450" t="s">
        <v>199</v>
      </c>
      <c r="M450" t="s">
        <v>199</v>
      </c>
      <c r="N450" t="s">
        <v>199</v>
      </c>
      <c r="O450" t="s">
        <v>199</v>
      </c>
      <c r="P450" t="s">
        <v>199</v>
      </c>
      <c r="Q450" s="80" t="s">
        <v>199</v>
      </c>
      <c r="R450" s="79"/>
      <c r="T450" t="s">
        <v>199</v>
      </c>
      <c r="U450" t="s">
        <v>199</v>
      </c>
      <c r="V450" t="s">
        <v>199</v>
      </c>
    </row>
    <row r="451" spans="2:22" x14ac:dyDescent="0.25">
      <c r="B451" t="s">
        <v>199</v>
      </c>
      <c r="C451" s="79" t="s">
        <v>199</v>
      </c>
      <c r="E451" t="s">
        <v>199</v>
      </c>
      <c r="F451" t="s">
        <v>199</v>
      </c>
      <c r="G451" t="s">
        <v>199</v>
      </c>
      <c r="H451" t="s">
        <v>199</v>
      </c>
      <c r="I451" t="s">
        <v>199</v>
      </c>
      <c r="J451" t="s">
        <v>199</v>
      </c>
      <c r="K451" t="s">
        <v>199</v>
      </c>
      <c r="L451" t="s">
        <v>199</v>
      </c>
      <c r="M451" t="s">
        <v>199</v>
      </c>
      <c r="N451" t="s">
        <v>199</v>
      </c>
      <c r="O451" t="s">
        <v>199</v>
      </c>
      <c r="P451" t="s">
        <v>199</v>
      </c>
      <c r="Q451" s="80" t="s">
        <v>199</v>
      </c>
      <c r="R451" s="79"/>
      <c r="T451" t="s">
        <v>199</v>
      </c>
      <c r="U451" t="s">
        <v>199</v>
      </c>
      <c r="V451" t="s">
        <v>199</v>
      </c>
    </row>
    <row r="452" spans="2:22" x14ac:dyDescent="0.25">
      <c r="B452" t="s">
        <v>199</v>
      </c>
      <c r="C452" s="79" t="s">
        <v>199</v>
      </c>
      <c r="E452" t="s">
        <v>199</v>
      </c>
      <c r="F452" t="s">
        <v>199</v>
      </c>
      <c r="G452" t="s">
        <v>199</v>
      </c>
      <c r="H452" t="s">
        <v>199</v>
      </c>
      <c r="I452" t="s">
        <v>199</v>
      </c>
      <c r="J452" t="s">
        <v>199</v>
      </c>
      <c r="K452" t="s">
        <v>199</v>
      </c>
      <c r="L452" t="s">
        <v>199</v>
      </c>
      <c r="M452" t="s">
        <v>199</v>
      </c>
      <c r="N452" t="s">
        <v>199</v>
      </c>
      <c r="O452" t="s">
        <v>199</v>
      </c>
      <c r="P452" t="s">
        <v>199</v>
      </c>
      <c r="Q452" s="80" t="s">
        <v>199</v>
      </c>
      <c r="R452" s="79"/>
      <c r="T452" t="s">
        <v>199</v>
      </c>
      <c r="U452" t="s">
        <v>199</v>
      </c>
      <c r="V452" t="s">
        <v>199</v>
      </c>
    </row>
    <row r="453" spans="2:22" x14ac:dyDescent="0.25">
      <c r="B453" t="s">
        <v>199</v>
      </c>
      <c r="C453" s="79" t="s">
        <v>199</v>
      </c>
      <c r="E453" t="s">
        <v>199</v>
      </c>
      <c r="F453" t="s">
        <v>199</v>
      </c>
      <c r="G453" t="s">
        <v>199</v>
      </c>
      <c r="H453" t="s">
        <v>199</v>
      </c>
      <c r="I453" t="s">
        <v>199</v>
      </c>
      <c r="J453" t="s">
        <v>199</v>
      </c>
      <c r="K453" t="s">
        <v>199</v>
      </c>
      <c r="L453" t="s">
        <v>199</v>
      </c>
      <c r="M453" t="s">
        <v>199</v>
      </c>
      <c r="N453" t="s">
        <v>199</v>
      </c>
      <c r="O453" t="s">
        <v>199</v>
      </c>
      <c r="P453" t="s">
        <v>199</v>
      </c>
      <c r="Q453" s="80" t="s">
        <v>199</v>
      </c>
      <c r="R453" s="79"/>
      <c r="T453" t="s">
        <v>199</v>
      </c>
      <c r="U453" t="s">
        <v>199</v>
      </c>
      <c r="V453" t="s">
        <v>199</v>
      </c>
    </row>
    <row r="454" spans="2:22" x14ac:dyDescent="0.25">
      <c r="B454" t="s">
        <v>199</v>
      </c>
      <c r="C454" s="79" t="s">
        <v>199</v>
      </c>
      <c r="E454" t="s">
        <v>199</v>
      </c>
      <c r="F454" t="s">
        <v>199</v>
      </c>
      <c r="G454" t="s">
        <v>199</v>
      </c>
      <c r="H454" t="s">
        <v>199</v>
      </c>
      <c r="I454" t="s">
        <v>199</v>
      </c>
      <c r="J454" t="s">
        <v>199</v>
      </c>
      <c r="K454" t="s">
        <v>199</v>
      </c>
      <c r="L454" t="s">
        <v>199</v>
      </c>
      <c r="M454" t="s">
        <v>199</v>
      </c>
      <c r="N454" t="s">
        <v>199</v>
      </c>
      <c r="O454" t="s">
        <v>199</v>
      </c>
      <c r="P454" t="s">
        <v>199</v>
      </c>
      <c r="Q454" s="80" t="s">
        <v>199</v>
      </c>
      <c r="R454" s="79"/>
      <c r="T454" t="s">
        <v>199</v>
      </c>
      <c r="U454" t="s">
        <v>199</v>
      </c>
      <c r="V454" t="s">
        <v>199</v>
      </c>
    </row>
    <row r="455" spans="2:22" x14ac:dyDescent="0.25">
      <c r="B455" t="s">
        <v>199</v>
      </c>
      <c r="C455" s="79" t="s">
        <v>199</v>
      </c>
      <c r="E455" t="s">
        <v>199</v>
      </c>
      <c r="F455" t="s">
        <v>199</v>
      </c>
      <c r="G455" t="s">
        <v>199</v>
      </c>
      <c r="H455" t="s">
        <v>199</v>
      </c>
      <c r="I455" t="s">
        <v>199</v>
      </c>
      <c r="J455" t="s">
        <v>199</v>
      </c>
      <c r="K455" t="s">
        <v>199</v>
      </c>
      <c r="L455" t="s">
        <v>199</v>
      </c>
      <c r="M455" t="s">
        <v>199</v>
      </c>
      <c r="N455" t="s">
        <v>199</v>
      </c>
      <c r="O455" t="s">
        <v>199</v>
      </c>
      <c r="P455" t="s">
        <v>199</v>
      </c>
      <c r="Q455" s="80" t="s">
        <v>199</v>
      </c>
      <c r="R455" s="79"/>
      <c r="T455" t="s">
        <v>199</v>
      </c>
      <c r="U455" t="s">
        <v>199</v>
      </c>
      <c r="V455" t="s">
        <v>199</v>
      </c>
    </row>
    <row r="456" spans="2:22" x14ac:dyDescent="0.25">
      <c r="B456" t="s">
        <v>199</v>
      </c>
      <c r="C456" s="79" t="s">
        <v>199</v>
      </c>
      <c r="E456" t="s">
        <v>199</v>
      </c>
      <c r="F456" t="s">
        <v>199</v>
      </c>
      <c r="G456" t="s">
        <v>199</v>
      </c>
      <c r="H456" t="s">
        <v>199</v>
      </c>
      <c r="I456" t="s">
        <v>199</v>
      </c>
      <c r="J456" t="s">
        <v>199</v>
      </c>
      <c r="K456" t="s">
        <v>199</v>
      </c>
      <c r="L456" t="s">
        <v>199</v>
      </c>
      <c r="M456" t="s">
        <v>199</v>
      </c>
      <c r="N456" t="s">
        <v>199</v>
      </c>
      <c r="O456" t="s">
        <v>199</v>
      </c>
      <c r="P456" t="s">
        <v>199</v>
      </c>
      <c r="Q456" s="80" t="s">
        <v>199</v>
      </c>
      <c r="R456" s="79"/>
      <c r="T456" t="s">
        <v>199</v>
      </c>
      <c r="U456" t="s">
        <v>199</v>
      </c>
      <c r="V456" t="s">
        <v>199</v>
      </c>
    </row>
    <row r="457" spans="2:22" x14ac:dyDescent="0.25">
      <c r="B457" t="s">
        <v>199</v>
      </c>
      <c r="C457" s="79" t="s">
        <v>199</v>
      </c>
      <c r="E457" t="s">
        <v>199</v>
      </c>
      <c r="F457" t="s">
        <v>199</v>
      </c>
      <c r="G457" t="s">
        <v>199</v>
      </c>
      <c r="H457" t="s">
        <v>199</v>
      </c>
      <c r="I457" t="s">
        <v>199</v>
      </c>
      <c r="J457" t="s">
        <v>199</v>
      </c>
      <c r="K457" t="s">
        <v>199</v>
      </c>
      <c r="L457" t="s">
        <v>199</v>
      </c>
      <c r="M457" t="s">
        <v>199</v>
      </c>
      <c r="N457" t="s">
        <v>199</v>
      </c>
      <c r="O457" t="s">
        <v>199</v>
      </c>
      <c r="P457" t="s">
        <v>199</v>
      </c>
      <c r="Q457" s="80" t="s">
        <v>199</v>
      </c>
      <c r="R457" s="79"/>
      <c r="T457" t="s">
        <v>199</v>
      </c>
      <c r="U457" t="s">
        <v>199</v>
      </c>
      <c r="V457" t="s">
        <v>199</v>
      </c>
    </row>
    <row r="458" spans="2:22" x14ac:dyDescent="0.25">
      <c r="B458" t="s">
        <v>199</v>
      </c>
      <c r="C458" s="79" t="s">
        <v>199</v>
      </c>
      <c r="E458" t="s">
        <v>199</v>
      </c>
      <c r="F458" t="s">
        <v>199</v>
      </c>
      <c r="G458" t="s">
        <v>199</v>
      </c>
      <c r="H458" t="s">
        <v>199</v>
      </c>
      <c r="I458" t="s">
        <v>199</v>
      </c>
      <c r="J458" t="s">
        <v>199</v>
      </c>
      <c r="K458" t="s">
        <v>199</v>
      </c>
      <c r="L458" t="s">
        <v>199</v>
      </c>
      <c r="M458" t="s">
        <v>199</v>
      </c>
      <c r="N458" t="s">
        <v>199</v>
      </c>
      <c r="O458" t="s">
        <v>199</v>
      </c>
      <c r="P458" t="s">
        <v>199</v>
      </c>
      <c r="Q458" s="80" t="s">
        <v>199</v>
      </c>
      <c r="R458" s="79"/>
      <c r="T458" t="s">
        <v>199</v>
      </c>
      <c r="U458" t="s">
        <v>199</v>
      </c>
      <c r="V458" t="s">
        <v>199</v>
      </c>
    </row>
    <row r="459" spans="2:22" x14ac:dyDescent="0.25">
      <c r="B459" t="s">
        <v>199</v>
      </c>
      <c r="C459" s="79" t="s">
        <v>199</v>
      </c>
      <c r="E459" t="s">
        <v>199</v>
      </c>
      <c r="F459" t="s">
        <v>199</v>
      </c>
      <c r="G459" t="s">
        <v>199</v>
      </c>
      <c r="H459" t="s">
        <v>199</v>
      </c>
      <c r="I459" t="s">
        <v>199</v>
      </c>
      <c r="J459" t="s">
        <v>199</v>
      </c>
      <c r="K459" t="s">
        <v>199</v>
      </c>
      <c r="L459" t="s">
        <v>199</v>
      </c>
      <c r="M459" t="s">
        <v>199</v>
      </c>
      <c r="N459" t="s">
        <v>199</v>
      </c>
      <c r="O459" t="s">
        <v>199</v>
      </c>
      <c r="P459" t="s">
        <v>199</v>
      </c>
      <c r="Q459" s="80" t="s">
        <v>199</v>
      </c>
      <c r="R459" s="79"/>
      <c r="T459" t="s">
        <v>199</v>
      </c>
      <c r="U459" t="s">
        <v>199</v>
      </c>
      <c r="V459" t="s">
        <v>199</v>
      </c>
    </row>
    <row r="460" spans="2:22" x14ac:dyDescent="0.25">
      <c r="B460" t="s">
        <v>199</v>
      </c>
      <c r="C460" s="79" t="s">
        <v>199</v>
      </c>
      <c r="E460" t="s">
        <v>199</v>
      </c>
      <c r="F460" t="s">
        <v>199</v>
      </c>
      <c r="G460" t="s">
        <v>199</v>
      </c>
      <c r="H460" t="s">
        <v>199</v>
      </c>
      <c r="I460" t="s">
        <v>199</v>
      </c>
      <c r="J460" t="s">
        <v>199</v>
      </c>
      <c r="K460" t="s">
        <v>199</v>
      </c>
      <c r="L460" t="s">
        <v>199</v>
      </c>
      <c r="M460" t="s">
        <v>199</v>
      </c>
      <c r="N460" t="s">
        <v>199</v>
      </c>
      <c r="O460" t="s">
        <v>199</v>
      </c>
      <c r="P460" t="s">
        <v>199</v>
      </c>
      <c r="Q460" s="80" t="s">
        <v>199</v>
      </c>
      <c r="R460" s="79"/>
      <c r="T460" t="s">
        <v>199</v>
      </c>
      <c r="U460" t="s">
        <v>199</v>
      </c>
      <c r="V460" t="s">
        <v>199</v>
      </c>
    </row>
    <row r="461" spans="2:22" x14ac:dyDescent="0.25">
      <c r="B461" t="s">
        <v>199</v>
      </c>
      <c r="C461" s="79" t="s">
        <v>199</v>
      </c>
      <c r="E461" t="s">
        <v>199</v>
      </c>
      <c r="F461" t="s">
        <v>199</v>
      </c>
      <c r="G461" t="s">
        <v>199</v>
      </c>
      <c r="H461" t="s">
        <v>199</v>
      </c>
      <c r="I461" t="s">
        <v>199</v>
      </c>
      <c r="J461" t="s">
        <v>199</v>
      </c>
      <c r="K461" t="s">
        <v>199</v>
      </c>
      <c r="L461" t="s">
        <v>199</v>
      </c>
      <c r="M461" t="s">
        <v>199</v>
      </c>
      <c r="N461" t="s">
        <v>199</v>
      </c>
      <c r="O461" t="s">
        <v>199</v>
      </c>
      <c r="P461" t="s">
        <v>199</v>
      </c>
      <c r="Q461" s="80" t="s">
        <v>199</v>
      </c>
      <c r="R461" s="79"/>
      <c r="T461" t="s">
        <v>199</v>
      </c>
      <c r="U461" t="s">
        <v>199</v>
      </c>
      <c r="V461" t="s">
        <v>199</v>
      </c>
    </row>
    <row r="462" spans="2:22" x14ac:dyDescent="0.25">
      <c r="B462" t="s">
        <v>199</v>
      </c>
      <c r="C462" s="79" t="s">
        <v>199</v>
      </c>
      <c r="E462" t="s">
        <v>199</v>
      </c>
      <c r="F462" t="s">
        <v>199</v>
      </c>
      <c r="G462" t="s">
        <v>199</v>
      </c>
      <c r="H462" t="s">
        <v>199</v>
      </c>
      <c r="I462" t="s">
        <v>199</v>
      </c>
      <c r="J462" t="s">
        <v>199</v>
      </c>
      <c r="K462" t="s">
        <v>199</v>
      </c>
      <c r="L462" t="s">
        <v>199</v>
      </c>
      <c r="M462" t="s">
        <v>199</v>
      </c>
      <c r="N462" t="s">
        <v>199</v>
      </c>
      <c r="O462" t="s">
        <v>199</v>
      </c>
      <c r="P462" t="s">
        <v>199</v>
      </c>
      <c r="Q462" s="80" t="s">
        <v>199</v>
      </c>
      <c r="R462" s="79"/>
      <c r="T462" t="s">
        <v>199</v>
      </c>
      <c r="U462" t="s">
        <v>199</v>
      </c>
      <c r="V462" t="s">
        <v>199</v>
      </c>
    </row>
    <row r="463" spans="2:22" x14ac:dyDescent="0.25">
      <c r="B463" t="s">
        <v>199</v>
      </c>
      <c r="C463" s="79" t="s">
        <v>199</v>
      </c>
      <c r="E463" t="s">
        <v>199</v>
      </c>
      <c r="F463" t="s">
        <v>199</v>
      </c>
      <c r="G463" t="s">
        <v>199</v>
      </c>
      <c r="H463" t="s">
        <v>199</v>
      </c>
      <c r="I463" t="s">
        <v>199</v>
      </c>
      <c r="J463" t="s">
        <v>199</v>
      </c>
      <c r="K463" t="s">
        <v>199</v>
      </c>
      <c r="L463" t="s">
        <v>199</v>
      </c>
      <c r="M463" t="s">
        <v>199</v>
      </c>
      <c r="N463" t="s">
        <v>199</v>
      </c>
      <c r="O463" t="s">
        <v>199</v>
      </c>
      <c r="P463" t="s">
        <v>199</v>
      </c>
      <c r="Q463" s="80" t="s">
        <v>199</v>
      </c>
      <c r="R463" s="79"/>
      <c r="T463" t="s">
        <v>199</v>
      </c>
      <c r="U463" t="s">
        <v>199</v>
      </c>
      <c r="V463" t="s">
        <v>199</v>
      </c>
    </row>
    <row r="464" spans="2:22" x14ac:dyDescent="0.25">
      <c r="B464" t="s">
        <v>199</v>
      </c>
      <c r="C464" s="79" t="s">
        <v>199</v>
      </c>
      <c r="E464" t="s">
        <v>199</v>
      </c>
      <c r="F464" t="s">
        <v>199</v>
      </c>
      <c r="G464" t="s">
        <v>199</v>
      </c>
      <c r="H464" t="s">
        <v>199</v>
      </c>
      <c r="I464" t="s">
        <v>199</v>
      </c>
      <c r="J464" t="s">
        <v>199</v>
      </c>
      <c r="K464" t="s">
        <v>199</v>
      </c>
      <c r="L464" t="s">
        <v>199</v>
      </c>
      <c r="M464" t="s">
        <v>199</v>
      </c>
      <c r="N464" t="s">
        <v>199</v>
      </c>
      <c r="O464" t="s">
        <v>199</v>
      </c>
      <c r="P464" t="s">
        <v>199</v>
      </c>
      <c r="Q464" s="80" t="s">
        <v>199</v>
      </c>
      <c r="R464" s="79"/>
      <c r="T464" t="s">
        <v>199</v>
      </c>
      <c r="U464" t="s">
        <v>199</v>
      </c>
      <c r="V464" t="s">
        <v>199</v>
      </c>
    </row>
    <row r="465" spans="2:22" x14ac:dyDescent="0.25">
      <c r="B465" t="s">
        <v>199</v>
      </c>
      <c r="C465" s="79" t="s">
        <v>199</v>
      </c>
      <c r="E465" t="s">
        <v>199</v>
      </c>
      <c r="F465" t="s">
        <v>199</v>
      </c>
      <c r="G465" t="s">
        <v>199</v>
      </c>
      <c r="H465" t="s">
        <v>199</v>
      </c>
      <c r="I465" t="s">
        <v>199</v>
      </c>
      <c r="J465" t="s">
        <v>199</v>
      </c>
      <c r="K465" t="s">
        <v>199</v>
      </c>
      <c r="L465" t="s">
        <v>199</v>
      </c>
      <c r="M465" t="s">
        <v>199</v>
      </c>
      <c r="N465" t="s">
        <v>199</v>
      </c>
      <c r="O465" t="s">
        <v>199</v>
      </c>
      <c r="P465" t="s">
        <v>199</v>
      </c>
      <c r="Q465" s="80" t="s">
        <v>199</v>
      </c>
      <c r="R465" s="79"/>
      <c r="T465" t="s">
        <v>199</v>
      </c>
      <c r="U465" t="s">
        <v>199</v>
      </c>
      <c r="V465" t="s">
        <v>199</v>
      </c>
    </row>
    <row r="466" spans="2:22" x14ac:dyDescent="0.25">
      <c r="B466" t="s">
        <v>199</v>
      </c>
      <c r="C466" s="79" t="s">
        <v>199</v>
      </c>
      <c r="E466" t="s">
        <v>199</v>
      </c>
      <c r="F466" t="s">
        <v>199</v>
      </c>
      <c r="G466" t="s">
        <v>199</v>
      </c>
      <c r="H466" t="s">
        <v>199</v>
      </c>
      <c r="I466" t="s">
        <v>199</v>
      </c>
      <c r="J466" t="s">
        <v>199</v>
      </c>
      <c r="K466" t="s">
        <v>199</v>
      </c>
      <c r="L466" t="s">
        <v>199</v>
      </c>
      <c r="M466" t="s">
        <v>199</v>
      </c>
      <c r="N466" t="s">
        <v>199</v>
      </c>
      <c r="O466" t="s">
        <v>199</v>
      </c>
      <c r="P466" t="s">
        <v>199</v>
      </c>
      <c r="Q466" s="80" t="s">
        <v>199</v>
      </c>
      <c r="R466" s="79"/>
      <c r="T466" t="s">
        <v>199</v>
      </c>
      <c r="U466" t="s">
        <v>199</v>
      </c>
      <c r="V466" t="s">
        <v>199</v>
      </c>
    </row>
    <row r="467" spans="2:22" x14ac:dyDescent="0.25">
      <c r="B467" t="s">
        <v>199</v>
      </c>
      <c r="C467" s="79" t="s">
        <v>199</v>
      </c>
      <c r="E467" t="s">
        <v>199</v>
      </c>
      <c r="F467" t="s">
        <v>199</v>
      </c>
      <c r="G467" t="s">
        <v>199</v>
      </c>
      <c r="H467" t="s">
        <v>199</v>
      </c>
      <c r="I467" t="s">
        <v>199</v>
      </c>
      <c r="J467" t="s">
        <v>199</v>
      </c>
      <c r="K467" t="s">
        <v>199</v>
      </c>
      <c r="L467" t="s">
        <v>199</v>
      </c>
      <c r="M467" t="s">
        <v>199</v>
      </c>
      <c r="N467" t="s">
        <v>199</v>
      </c>
      <c r="O467" t="s">
        <v>199</v>
      </c>
      <c r="P467" t="s">
        <v>199</v>
      </c>
      <c r="Q467" s="80" t="s">
        <v>199</v>
      </c>
      <c r="R467" s="79"/>
      <c r="T467" t="s">
        <v>199</v>
      </c>
      <c r="U467" t="s">
        <v>199</v>
      </c>
      <c r="V467" t="s">
        <v>199</v>
      </c>
    </row>
    <row r="468" spans="2:22" x14ac:dyDescent="0.25">
      <c r="B468" t="s">
        <v>199</v>
      </c>
      <c r="C468" s="79" t="s">
        <v>199</v>
      </c>
      <c r="E468" t="s">
        <v>199</v>
      </c>
      <c r="F468" t="s">
        <v>199</v>
      </c>
      <c r="G468" t="s">
        <v>199</v>
      </c>
      <c r="H468" t="s">
        <v>199</v>
      </c>
      <c r="I468" t="s">
        <v>199</v>
      </c>
      <c r="J468" t="s">
        <v>199</v>
      </c>
      <c r="K468" t="s">
        <v>199</v>
      </c>
      <c r="L468" t="s">
        <v>199</v>
      </c>
      <c r="M468" t="s">
        <v>199</v>
      </c>
      <c r="N468" t="s">
        <v>199</v>
      </c>
      <c r="O468" t="s">
        <v>199</v>
      </c>
      <c r="P468" t="s">
        <v>199</v>
      </c>
      <c r="Q468" s="80" t="s">
        <v>199</v>
      </c>
      <c r="R468" s="79"/>
      <c r="T468" t="s">
        <v>199</v>
      </c>
      <c r="U468" t="s">
        <v>199</v>
      </c>
      <c r="V468" t="s">
        <v>199</v>
      </c>
    </row>
    <row r="469" spans="2:22" x14ac:dyDescent="0.25">
      <c r="B469" t="s">
        <v>199</v>
      </c>
      <c r="C469" s="79" t="s">
        <v>199</v>
      </c>
      <c r="E469" t="s">
        <v>199</v>
      </c>
      <c r="F469" t="s">
        <v>199</v>
      </c>
      <c r="G469" t="s">
        <v>199</v>
      </c>
      <c r="H469" t="s">
        <v>199</v>
      </c>
      <c r="I469" t="s">
        <v>199</v>
      </c>
      <c r="J469" t="s">
        <v>199</v>
      </c>
      <c r="K469" t="s">
        <v>199</v>
      </c>
      <c r="L469" t="s">
        <v>199</v>
      </c>
      <c r="M469" t="s">
        <v>199</v>
      </c>
      <c r="N469" t="s">
        <v>199</v>
      </c>
      <c r="O469" t="s">
        <v>199</v>
      </c>
      <c r="P469" t="s">
        <v>199</v>
      </c>
      <c r="Q469" s="80" t="s">
        <v>199</v>
      </c>
      <c r="R469" s="79"/>
      <c r="T469" t="s">
        <v>199</v>
      </c>
      <c r="U469" t="s">
        <v>199</v>
      </c>
      <c r="V469" t="s">
        <v>199</v>
      </c>
    </row>
    <row r="470" spans="2:22" x14ac:dyDescent="0.25">
      <c r="B470" t="s">
        <v>199</v>
      </c>
      <c r="C470" s="79" t="s">
        <v>199</v>
      </c>
      <c r="E470" t="s">
        <v>199</v>
      </c>
      <c r="F470" t="s">
        <v>199</v>
      </c>
      <c r="G470" t="s">
        <v>199</v>
      </c>
      <c r="H470" t="s">
        <v>199</v>
      </c>
      <c r="I470" t="s">
        <v>199</v>
      </c>
      <c r="J470" t="s">
        <v>199</v>
      </c>
      <c r="K470" t="s">
        <v>199</v>
      </c>
      <c r="L470" t="s">
        <v>199</v>
      </c>
      <c r="M470" t="s">
        <v>199</v>
      </c>
      <c r="N470" t="s">
        <v>199</v>
      </c>
      <c r="O470" t="s">
        <v>199</v>
      </c>
      <c r="P470" t="s">
        <v>199</v>
      </c>
      <c r="Q470" s="80" t="s">
        <v>199</v>
      </c>
      <c r="R470" s="79"/>
      <c r="T470" t="s">
        <v>199</v>
      </c>
      <c r="U470" t="s">
        <v>199</v>
      </c>
      <c r="V470" t="s">
        <v>199</v>
      </c>
    </row>
    <row r="471" spans="2:22" x14ac:dyDescent="0.25">
      <c r="B471" t="s">
        <v>199</v>
      </c>
      <c r="C471" s="79" t="s">
        <v>199</v>
      </c>
      <c r="E471" t="s">
        <v>199</v>
      </c>
      <c r="F471" t="s">
        <v>199</v>
      </c>
      <c r="G471" t="s">
        <v>199</v>
      </c>
      <c r="H471" t="s">
        <v>199</v>
      </c>
      <c r="I471" t="s">
        <v>199</v>
      </c>
      <c r="J471" t="s">
        <v>199</v>
      </c>
      <c r="K471" t="s">
        <v>199</v>
      </c>
      <c r="L471" t="s">
        <v>199</v>
      </c>
      <c r="M471" t="s">
        <v>199</v>
      </c>
      <c r="N471" t="s">
        <v>199</v>
      </c>
      <c r="O471" t="s">
        <v>199</v>
      </c>
      <c r="P471" t="s">
        <v>199</v>
      </c>
      <c r="Q471" s="80" t="s">
        <v>199</v>
      </c>
      <c r="R471" s="79"/>
      <c r="T471" t="s">
        <v>199</v>
      </c>
      <c r="U471" t="s">
        <v>199</v>
      </c>
      <c r="V471" t="s">
        <v>199</v>
      </c>
    </row>
    <row r="472" spans="2:22" x14ac:dyDescent="0.25">
      <c r="B472" t="s">
        <v>199</v>
      </c>
      <c r="C472" s="79" t="s">
        <v>199</v>
      </c>
      <c r="E472" t="s">
        <v>199</v>
      </c>
      <c r="F472" t="s">
        <v>199</v>
      </c>
      <c r="G472" t="s">
        <v>199</v>
      </c>
      <c r="H472" t="s">
        <v>199</v>
      </c>
      <c r="I472" t="s">
        <v>199</v>
      </c>
      <c r="J472" t="s">
        <v>199</v>
      </c>
      <c r="K472" t="s">
        <v>199</v>
      </c>
      <c r="L472" t="s">
        <v>199</v>
      </c>
      <c r="M472" t="s">
        <v>199</v>
      </c>
      <c r="N472" t="s">
        <v>199</v>
      </c>
      <c r="O472" t="s">
        <v>199</v>
      </c>
      <c r="P472" t="s">
        <v>199</v>
      </c>
      <c r="Q472" s="80" t="s">
        <v>199</v>
      </c>
      <c r="R472" s="79"/>
      <c r="T472" t="s">
        <v>199</v>
      </c>
      <c r="U472" t="s">
        <v>199</v>
      </c>
      <c r="V472" t="s">
        <v>199</v>
      </c>
    </row>
    <row r="473" spans="2:22" x14ac:dyDescent="0.25">
      <c r="B473" t="s">
        <v>199</v>
      </c>
      <c r="C473" s="79" t="s">
        <v>199</v>
      </c>
      <c r="E473" t="s">
        <v>199</v>
      </c>
      <c r="F473" t="s">
        <v>199</v>
      </c>
      <c r="G473" t="s">
        <v>199</v>
      </c>
      <c r="H473" t="s">
        <v>199</v>
      </c>
      <c r="I473" t="s">
        <v>199</v>
      </c>
      <c r="J473" t="s">
        <v>199</v>
      </c>
      <c r="K473" t="s">
        <v>199</v>
      </c>
      <c r="L473" t="s">
        <v>199</v>
      </c>
      <c r="M473" t="s">
        <v>199</v>
      </c>
      <c r="N473" t="s">
        <v>199</v>
      </c>
      <c r="O473" t="s">
        <v>199</v>
      </c>
      <c r="P473" t="s">
        <v>199</v>
      </c>
      <c r="Q473" s="80" t="s">
        <v>199</v>
      </c>
      <c r="R473" s="79"/>
      <c r="T473" t="s">
        <v>199</v>
      </c>
      <c r="U473" t="s">
        <v>199</v>
      </c>
      <c r="V473" t="s">
        <v>199</v>
      </c>
    </row>
    <row r="474" spans="2:22" x14ac:dyDescent="0.25">
      <c r="B474" t="s">
        <v>199</v>
      </c>
      <c r="C474" s="79" t="s">
        <v>199</v>
      </c>
      <c r="E474" t="s">
        <v>199</v>
      </c>
      <c r="F474" t="s">
        <v>199</v>
      </c>
      <c r="G474" t="s">
        <v>199</v>
      </c>
      <c r="H474" t="s">
        <v>199</v>
      </c>
      <c r="I474" t="s">
        <v>199</v>
      </c>
      <c r="J474" t="s">
        <v>199</v>
      </c>
      <c r="K474" t="s">
        <v>199</v>
      </c>
      <c r="L474" t="s">
        <v>199</v>
      </c>
      <c r="M474" t="s">
        <v>199</v>
      </c>
      <c r="N474" t="s">
        <v>199</v>
      </c>
      <c r="O474" t="s">
        <v>199</v>
      </c>
      <c r="P474" t="s">
        <v>199</v>
      </c>
      <c r="Q474" s="80" t="s">
        <v>199</v>
      </c>
      <c r="R474" s="79"/>
      <c r="T474" t="s">
        <v>199</v>
      </c>
      <c r="U474" t="s">
        <v>199</v>
      </c>
      <c r="V474" t="s">
        <v>199</v>
      </c>
    </row>
    <row r="475" spans="2:22" x14ac:dyDescent="0.25">
      <c r="B475" t="s">
        <v>199</v>
      </c>
      <c r="C475" s="79" t="s">
        <v>199</v>
      </c>
      <c r="E475" t="s">
        <v>199</v>
      </c>
      <c r="F475" t="s">
        <v>199</v>
      </c>
      <c r="G475" t="s">
        <v>199</v>
      </c>
      <c r="H475" t="s">
        <v>199</v>
      </c>
      <c r="I475" t="s">
        <v>199</v>
      </c>
      <c r="J475" t="s">
        <v>199</v>
      </c>
      <c r="K475" t="s">
        <v>199</v>
      </c>
      <c r="L475" t="s">
        <v>199</v>
      </c>
      <c r="M475" t="s">
        <v>199</v>
      </c>
      <c r="N475" t="s">
        <v>199</v>
      </c>
      <c r="O475" t="s">
        <v>199</v>
      </c>
      <c r="P475" t="s">
        <v>199</v>
      </c>
      <c r="Q475" s="80" t="s">
        <v>199</v>
      </c>
      <c r="R475" s="79"/>
      <c r="T475" t="s">
        <v>199</v>
      </c>
      <c r="U475" t="s">
        <v>199</v>
      </c>
      <c r="V475" t="s">
        <v>199</v>
      </c>
    </row>
    <row r="476" spans="2:22" x14ac:dyDescent="0.25">
      <c r="B476" t="s">
        <v>199</v>
      </c>
      <c r="C476" s="79" t="s">
        <v>199</v>
      </c>
      <c r="E476" t="s">
        <v>199</v>
      </c>
      <c r="F476" t="s">
        <v>199</v>
      </c>
      <c r="G476" t="s">
        <v>199</v>
      </c>
      <c r="H476" t="s">
        <v>199</v>
      </c>
      <c r="I476" t="s">
        <v>199</v>
      </c>
      <c r="J476" t="s">
        <v>199</v>
      </c>
      <c r="K476" t="s">
        <v>199</v>
      </c>
      <c r="L476" t="s">
        <v>199</v>
      </c>
      <c r="M476" t="s">
        <v>199</v>
      </c>
      <c r="N476" t="s">
        <v>199</v>
      </c>
      <c r="O476" t="s">
        <v>199</v>
      </c>
      <c r="P476" t="s">
        <v>199</v>
      </c>
      <c r="Q476" s="80" t="s">
        <v>199</v>
      </c>
      <c r="R476" s="79"/>
      <c r="T476" t="s">
        <v>199</v>
      </c>
      <c r="U476" t="s">
        <v>199</v>
      </c>
      <c r="V476" t="s">
        <v>199</v>
      </c>
    </row>
    <row r="477" spans="2:22" x14ac:dyDescent="0.25">
      <c r="B477" t="s">
        <v>199</v>
      </c>
      <c r="C477" s="79" t="s">
        <v>199</v>
      </c>
      <c r="E477" t="s">
        <v>199</v>
      </c>
      <c r="F477" t="s">
        <v>199</v>
      </c>
      <c r="G477" t="s">
        <v>199</v>
      </c>
      <c r="H477" t="s">
        <v>199</v>
      </c>
      <c r="I477" t="s">
        <v>199</v>
      </c>
      <c r="J477" t="s">
        <v>199</v>
      </c>
      <c r="K477" t="s">
        <v>199</v>
      </c>
      <c r="L477" t="s">
        <v>199</v>
      </c>
      <c r="M477" t="s">
        <v>199</v>
      </c>
      <c r="N477" t="s">
        <v>199</v>
      </c>
      <c r="O477" t="s">
        <v>199</v>
      </c>
      <c r="P477" t="s">
        <v>199</v>
      </c>
      <c r="Q477" s="80" t="s">
        <v>199</v>
      </c>
      <c r="R477" s="79"/>
      <c r="T477" t="s">
        <v>199</v>
      </c>
      <c r="U477" t="s">
        <v>199</v>
      </c>
      <c r="V477" t="s">
        <v>199</v>
      </c>
    </row>
    <row r="478" spans="2:22" x14ac:dyDescent="0.25">
      <c r="B478" t="s">
        <v>199</v>
      </c>
      <c r="C478" s="79" t="s">
        <v>199</v>
      </c>
      <c r="E478" t="s">
        <v>199</v>
      </c>
      <c r="F478" t="s">
        <v>199</v>
      </c>
      <c r="G478" t="s">
        <v>199</v>
      </c>
      <c r="H478" t="s">
        <v>199</v>
      </c>
      <c r="I478" t="s">
        <v>199</v>
      </c>
      <c r="J478" t="s">
        <v>199</v>
      </c>
      <c r="K478" t="s">
        <v>199</v>
      </c>
      <c r="L478" t="s">
        <v>199</v>
      </c>
      <c r="M478" t="s">
        <v>199</v>
      </c>
      <c r="N478" t="s">
        <v>199</v>
      </c>
      <c r="O478" t="s">
        <v>199</v>
      </c>
      <c r="P478" t="s">
        <v>199</v>
      </c>
      <c r="Q478" s="80" t="s">
        <v>199</v>
      </c>
      <c r="R478" s="79"/>
      <c r="T478" t="s">
        <v>199</v>
      </c>
      <c r="U478" t="s">
        <v>199</v>
      </c>
      <c r="V478" t="s">
        <v>199</v>
      </c>
    </row>
    <row r="479" spans="2:22" x14ac:dyDescent="0.25">
      <c r="B479" t="s">
        <v>199</v>
      </c>
      <c r="C479" s="79" t="s">
        <v>199</v>
      </c>
      <c r="E479" t="s">
        <v>199</v>
      </c>
      <c r="F479" t="s">
        <v>199</v>
      </c>
      <c r="G479" t="s">
        <v>199</v>
      </c>
      <c r="H479" t="s">
        <v>199</v>
      </c>
      <c r="I479" t="s">
        <v>199</v>
      </c>
      <c r="J479" t="s">
        <v>199</v>
      </c>
      <c r="K479" t="s">
        <v>199</v>
      </c>
      <c r="L479" t="s">
        <v>199</v>
      </c>
      <c r="M479" t="s">
        <v>199</v>
      </c>
      <c r="N479" t="s">
        <v>199</v>
      </c>
      <c r="O479" t="s">
        <v>199</v>
      </c>
      <c r="P479" t="s">
        <v>199</v>
      </c>
      <c r="Q479" s="80" t="s">
        <v>199</v>
      </c>
      <c r="R479" s="79"/>
      <c r="T479" t="s">
        <v>199</v>
      </c>
      <c r="U479" t="s">
        <v>199</v>
      </c>
      <c r="V479" t="s">
        <v>199</v>
      </c>
    </row>
    <row r="480" spans="2:22" x14ac:dyDescent="0.25">
      <c r="B480" t="s">
        <v>199</v>
      </c>
      <c r="C480" s="79" t="s">
        <v>199</v>
      </c>
      <c r="E480" t="s">
        <v>199</v>
      </c>
      <c r="F480" t="s">
        <v>199</v>
      </c>
      <c r="G480" t="s">
        <v>199</v>
      </c>
      <c r="H480" t="s">
        <v>199</v>
      </c>
      <c r="I480" t="s">
        <v>199</v>
      </c>
      <c r="J480" t="s">
        <v>199</v>
      </c>
      <c r="K480" t="s">
        <v>199</v>
      </c>
      <c r="L480" t="s">
        <v>199</v>
      </c>
      <c r="M480" t="s">
        <v>199</v>
      </c>
      <c r="N480" t="s">
        <v>199</v>
      </c>
      <c r="O480" t="s">
        <v>199</v>
      </c>
      <c r="P480" t="s">
        <v>199</v>
      </c>
      <c r="Q480" s="80" t="s">
        <v>199</v>
      </c>
      <c r="R480" s="79"/>
      <c r="T480" t="s">
        <v>199</v>
      </c>
      <c r="U480" t="s">
        <v>199</v>
      </c>
      <c r="V480" t="s">
        <v>199</v>
      </c>
    </row>
    <row r="481" spans="2:22" x14ac:dyDescent="0.25">
      <c r="B481" t="s">
        <v>199</v>
      </c>
      <c r="C481" s="79" t="s">
        <v>199</v>
      </c>
      <c r="E481" t="s">
        <v>199</v>
      </c>
      <c r="F481" t="s">
        <v>199</v>
      </c>
      <c r="G481" t="s">
        <v>199</v>
      </c>
      <c r="H481" t="s">
        <v>199</v>
      </c>
      <c r="I481" t="s">
        <v>199</v>
      </c>
      <c r="J481" t="s">
        <v>199</v>
      </c>
      <c r="K481" t="s">
        <v>199</v>
      </c>
      <c r="L481" t="s">
        <v>199</v>
      </c>
      <c r="M481" t="s">
        <v>199</v>
      </c>
      <c r="N481" t="s">
        <v>199</v>
      </c>
      <c r="O481" t="s">
        <v>199</v>
      </c>
      <c r="P481" t="s">
        <v>199</v>
      </c>
      <c r="Q481" s="80" t="s">
        <v>199</v>
      </c>
      <c r="R481" s="79"/>
      <c r="T481" t="s">
        <v>199</v>
      </c>
      <c r="U481" t="s">
        <v>199</v>
      </c>
      <c r="V481" t="s">
        <v>199</v>
      </c>
    </row>
    <row r="482" spans="2:22" x14ac:dyDescent="0.25">
      <c r="B482" t="s">
        <v>199</v>
      </c>
      <c r="C482" s="79" t="s">
        <v>199</v>
      </c>
      <c r="E482" t="s">
        <v>199</v>
      </c>
      <c r="F482" t="s">
        <v>199</v>
      </c>
      <c r="G482" t="s">
        <v>199</v>
      </c>
      <c r="H482" t="s">
        <v>199</v>
      </c>
      <c r="I482" t="s">
        <v>199</v>
      </c>
      <c r="J482" t="s">
        <v>199</v>
      </c>
      <c r="K482" t="s">
        <v>199</v>
      </c>
      <c r="L482" t="s">
        <v>199</v>
      </c>
      <c r="M482" t="s">
        <v>199</v>
      </c>
      <c r="N482" t="s">
        <v>199</v>
      </c>
      <c r="O482" t="s">
        <v>199</v>
      </c>
      <c r="P482" t="s">
        <v>199</v>
      </c>
      <c r="Q482" s="80" t="s">
        <v>199</v>
      </c>
      <c r="R482" s="79"/>
      <c r="T482" t="s">
        <v>199</v>
      </c>
      <c r="U482" t="s">
        <v>199</v>
      </c>
      <c r="V482" t="s">
        <v>199</v>
      </c>
    </row>
    <row r="483" spans="2:22" x14ac:dyDescent="0.25">
      <c r="B483" t="s">
        <v>199</v>
      </c>
      <c r="C483" s="79" t="s">
        <v>199</v>
      </c>
      <c r="E483" t="s">
        <v>199</v>
      </c>
      <c r="F483" t="s">
        <v>199</v>
      </c>
      <c r="G483" t="s">
        <v>199</v>
      </c>
      <c r="H483" t="s">
        <v>199</v>
      </c>
      <c r="I483" t="s">
        <v>199</v>
      </c>
      <c r="J483" t="s">
        <v>199</v>
      </c>
      <c r="K483" t="s">
        <v>199</v>
      </c>
      <c r="L483" t="s">
        <v>199</v>
      </c>
      <c r="M483" t="s">
        <v>199</v>
      </c>
      <c r="N483" t="s">
        <v>199</v>
      </c>
      <c r="O483" t="s">
        <v>199</v>
      </c>
      <c r="P483" t="s">
        <v>199</v>
      </c>
      <c r="Q483" s="80" t="s">
        <v>199</v>
      </c>
      <c r="R483" s="79"/>
      <c r="T483" t="s">
        <v>199</v>
      </c>
      <c r="U483" t="s">
        <v>199</v>
      </c>
      <c r="V483" t="s">
        <v>199</v>
      </c>
    </row>
    <row r="484" spans="2:22" x14ac:dyDescent="0.25">
      <c r="B484" t="s">
        <v>199</v>
      </c>
      <c r="C484" s="79" t="s">
        <v>199</v>
      </c>
      <c r="E484" t="s">
        <v>199</v>
      </c>
      <c r="F484" t="s">
        <v>199</v>
      </c>
      <c r="G484" t="s">
        <v>199</v>
      </c>
      <c r="H484" t="s">
        <v>199</v>
      </c>
      <c r="I484" t="s">
        <v>199</v>
      </c>
      <c r="J484" t="s">
        <v>199</v>
      </c>
      <c r="K484" t="s">
        <v>199</v>
      </c>
      <c r="L484" t="s">
        <v>199</v>
      </c>
      <c r="M484" t="s">
        <v>199</v>
      </c>
      <c r="N484" t="s">
        <v>199</v>
      </c>
      <c r="O484" t="s">
        <v>199</v>
      </c>
      <c r="P484" t="s">
        <v>199</v>
      </c>
      <c r="Q484" s="80" t="s">
        <v>199</v>
      </c>
      <c r="R484" s="79"/>
      <c r="T484" t="s">
        <v>199</v>
      </c>
      <c r="U484" t="s">
        <v>199</v>
      </c>
      <c r="V484" t="s">
        <v>199</v>
      </c>
    </row>
    <row r="485" spans="2:22" x14ac:dyDescent="0.25">
      <c r="B485" t="s">
        <v>199</v>
      </c>
      <c r="C485" s="79" t="s">
        <v>199</v>
      </c>
      <c r="E485" t="s">
        <v>199</v>
      </c>
      <c r="F485" t="s">
        <v>199</v>
      </c>
      <c r="G485" t="s">
        <v>199</v>
      </c>
      <c r="H485" t="s">
        <v>199</v>
      </c>
      <c r="I485" t="s">
        <v>199</v>
      </c>
      <c r="J485" t="s">
        <v>199</v>
      </c>
      <c r="K485" t="s">
        <v>199</v>
      </c>
      <c r="L485" t="s">
        <v>199</v>
      </c>
      <c r="M485" t="s">
        <v>199</v>
      </c>
      <c r="N485" t="s">
        <v>199</v>
      </c>
      <c r="O485" t="s">
        <v>199</v>
      </c>
      <c r="P485" t="s">
        <v>199</v>
      </c>
      <c r="Q485" s="80" t="s">
        <v>199</v>
      </c>
      <c r="R485" s="79"/>
      <c r="T485" t="s">
        <v>199</v>
      </c>
      <c r="U485" t="s">
        <v>199</v>
      </c>
      <c r="V485" t="s">
        <v>199</v>
      </c>
    </row>
    <row r="486" spans="2:22" x14ac:dyDescent="0.25">
      <c r="B486" t="s">
        <v>199</v>
      </c>
      <c r="C486" s="79" t="s">
        <v>199</v>
      </c>
      <c r="E486" t="s">
        <v>199</v>
      </c>
      <c r="F486" t="s">
        <v>199</v>
      </c>
      <c r="G486" t="s">
        <v>199</v>
      </c>
      <c r="H486" t="s">
        <v>199</v>
      </c>
      <c r="I486" t="s">
        <v>199</v>
      </c>
      <c r="J486" t="s">
        <v>199</v>
      </c>
      <c r="K486" t="s">
        <v>199</v>
      </c>
      <c r="L486" t="s">
        <v>199</v>
      </c>
      <c r="M486" t="s">
        <v>199</v>
      </c>
      <c r="N486" t="s">
        <v>199</v>
      </c>
      <c r="O486" t="s">
        <v>199</v>
      </c>
      <c r="P486" t="s">
        <v>199</v>
      </c>
      <c r="Q486" s="80" t="s">
        <v>199</v>
      </c>
      <c r="R486" s="79"/>
      <c r="T486" t="s">
        <v>199</v>
      </c>
      <c r="U486" t="s">
        <v>199</v>
      </c>
      <c r="V486" t="s">
        <v>199</v>
      </c>
    </row>
    <row r="487" spans="2:22" x14ac:dyDescent="0.25">
      <c r="B487" t="s">
        <v>199</v>
      </c>
      <c r="C487" s="79" t="s">
        <v>199</v>
      </c>
      <c r="E487" t="s">
        <v>199</v>
      </c>
      <c r="F487" t="s">
        <v>199</v>
      </c>
      <c r="G487" t="s">
        <v>199</v>
      </c>
      <c r="H487" t="s">
        <v>199</v>
      </c>
      <c r="I487" t="s">
        <v>199</v>
      </c>
      <c r="J487" t="s">
        <v>199</v>
      </c>
      <c r="K487" t="s">
        <v>199</v>
      </c>
      <c r="L487" t="s">
        <v>199</v>
      </c>
      <c r="M487" t="s">
        <v>199</v>
      </c>
      <c r="N487" t="s">
        <v>199</v>
      </c>
      <c r="O487" t="s">
        <v>199</v>
      </c>
      <c r="P487" t="s">
        <v>199</v>
      </c>
      <c r="Q487" s="80" t="s">
        <v>199</v>
      </c>
      <c r="R487" s="79"/>
      <c r="T487" t="s">
        <v>199</v>
      </c>
      <c r="U487" t="s">
        <v>199</v>
      </c>
      <c r="V487" t="s">
        <v>199</v>
      </c>
    </row>
    <row r="488" spans="2:22" x14ac:dyDescent="0.25">
      <c r="B488" t="s">
        <v>199</v>
      </c>
      <c r="C488" s="79" t="s">
        <v>199</v>
      </c>
      <c r="E488" t="s">
        <v>199</v>
      </c>
      <c r="F488" t="s">
        <v>199</v>
      </c>
      <c r="G488" t="s">
        <v>199</v>
      </c>
      <c r="H488" t="s">
        <v>199</v>
      </c>
      <c r="I488" t="s">
        <v>199</v>
      </c>
      <c r="J488" t="s">
        <v>199</v>
      </c>
      <c r="K488" t="s">
        <v>199</v>
      </c>
      <c r="L488" t="s">
        <v>199</v>
      </c>
      <c r="M488" t="s">
        <v>199</v>
      </c>
      <c r="N488" t="s">
        <v>199</v>
      </c>
      <c r="O488" t="s">
        <v>199</v>
      </c>
      <c r="P488" t="s">
        <v>199</v>
      </c>
      <c r="Q488" s="80" t="s">
        <v>199</v>
      </c>
      <c r="R488" s="79"/>
      <c r="T488" t="s">
        <v>199</v>
      </c>
      <c r="U488" t="s">
        <v>199</v>
      </c>
      <c r="V488" t="s">
        <v>199</v>
      </c>
    </row>
    <row r="489" spans="2:22" x14ac:dyDescent="0.25">
      <c r="B489" t="s">
        <v>199</v>
      </c>
      <c r="C489" s="79" t="s">
        <v>199</v>
      </c>
      <c r="E489" t="s">
        <v>199</v>
      </c>
      <c r="F489" t="s">
        <v>199</v>
      </c>
      <c r="G489" t="s">
        <v>199</v>
      </c>
      <c r="H489" t="s">
        <v>199</v>
      </c>
      <c r="I489" t="s">
        <v>199</v>
      </c>
      <c r="J489" t="s">
        <v>199</v>
      </c>
      <c r="K489" t="s">
        <v>199</v>
      </c>
      <c r="L489" t="s">
        <v>199</v>
      </c>
      <c r="M489" t="s">
        <v>199</v>
      </c>
      <c r="N489" t="s">
        <v>199</v>
      </c>
      <c r="O489" t="s">
        <v>199</v>
      </c>
      <c r="P489" t="s">
        <v>199</v>
      </c>
      <c r="Q489" s="80" t="s">
        <v>199</v>
      </c>
      <c r="R489" s="79"/>
      <c r="T489" t="s">
        <v>199</v>
      </c>
      <c r="U489" t="s">
        <v>199</v>
      </c>
      <c r="V489" t="s">
        <v>199</v>
      </c>
    </row>
    <row r="490" spans="2:22" x14ac:dyDescent="0.25">
      <c r="B490" t="s">
        <v>199</v>
      </c>
      <c r="C490" s="79" t="s">
        <v>199</v>
      </c>
      <c r="E490" t="s">
        <v>199</v>
      </c>
      <c r="F490" t="s">
        <v>199</v>
      </c>
      <c r="G490" t="s">
        <v>199</v>
      </c>
      <c r="H490" t="s">
        <v>199</v>
      </c>
      <c r="I490" t="s">
        <v>199</v>
      </c>
      <c r="J490" t="s">
        <v>199</v>
      </c>
      <c r="K490" t="s">
        <v>199</v>
      </c>
      <c r="L490" t="s">
        <v>199</v>
      </c>
      <c r="M490" t="s">
        <v>199</v>
      </c>
      <c r="N490" t="s">
        <v>199</v>
      </c>
      <c r="O490" t="s">
        <v>199</v>
      </c>
      <c r="P490" t="s">
        <v>199</v>
      </c>
      <c r="Q490" s="80" t="s">
        <v>199</v>
      </c>
      <c r="R490" s="79"/>
      <c r="T490" t="s">
        <v>199</v>
      </c>
      <c r="U490" t="s">
        <v>199</v>
      </c>
      <c r="V490" t="s">
        <v>199</v>
      </c>
    </row>
    <row r="491" spans="2:22" x14ac:dyDescent="0.25">
      <c r="B491" t="s">
        <v>199</v>
      </c>
      <c r="C491" s="79" t="s">
        <v>199</v>
      </c>
      <c r="E491" t="s">
        <v>199</v>
      </c>
      <c r="F491" t="s">
        <v>199</v>
      </c>
      <c r="G491" t="s">
        <v>199</v>
      </c>
      <c r="H491" t="s">
        <v>199</v>
      </c>
      <c r="I491" t="s">
        <v>199</v>
      </c>
      <c r="J491" t="s">
        <v>199</v>
      </c>
      <c r="K491" t="s">
        <v>199</v>
      </c>
      <c r="L491" t="s">
        <v>199</v>
      </c>
      <c r="M491" t="s">
        <v>199</v>
      </c>
      <c r="N491" t="s">
        <v>199</v>
      </c>
      <c r="O491" t="s">
        <v>199</v>
      </c>
      <c r="P491" t="s">
        <v>199</v>
      </c>
      <c r="Q491" s="80" t="s">
        <v>199</v>
      </c>
      <c r="R491" s="79"/>
      <c r="T491" t="s">
        <v>199</v>
      </c>
      <c r="U491" t="s">
        <v>199</v>
      </c>
      <c r="V491" t="s">
        <v>199</v>
      </c>
    </row>
    <row r="492" spans="2:22" x14ac:dyDescent="0.25">
      <c r="B492" t="s">
        <v>199</v>
      </c>
      <c r="C492" s="79" t="s">
        <v>199</v>
      </c>
      <c r="E492" t="s">
        <v>199</v>
      </c>
      <c r="F492" t="s">
        <v>199</v>
      </c>
      <c r="G492" t="s">
        <v>199</v>
      </c>
      <c r="H492" t="s">
        <v>199</v>
      </c>
      <c r="I492" t="s">
        <v>199</v>
      </c>
      <c r="J492" t="s">
        <v>199</v>
      </c>
      <c r="K492" t="s">
        <v>199</v>
      </c>
      <c r="L492" t="s">
        <v>199</v>
      </c>
      <c r="M492" t="s">
        <v>199</v>
      </c>
      <c r="N492" t="s">
        <v>199</v>
      </c>
      <c r="O492" t="s">
        <v>199</v>
      </c>
      <c r="P492" t="s">
        <v>199</v>
      </c>
      <c r="Q492" s="80" t="s">
        <v>199</v>
      </c>
      <c r="R492" s="79"/>
      <c r="T492" t="s">
        <v>199</v>
      </c>
      <c r="U492" t="s">
        <v>199</v>
      </c>
      <c r="V492" t="s">
        <v>199</v>
      </c>
    </row>
    <row r="493" spans="2:22" x14ac:dyDescent="0.25">
      <c r="B493" t="s">
        <v>199</v>
      </c>
      <c r="C493" s="79" t="s">
        <v>199</v>
      </c>
      <c r="E493" t="s">
        <v>199</v>
      </c>
      <c r="F493" t="s">
        <v>199</v>
      </c>
      <c r="G493" t="s">
        <v>199</v>
      </c>
      <c r="H493" t="s">
        <v>199</v>
      </c>
      <c r="I493" t="s">
        <v>199</v>
      </c>
      <c r="J493" t="s">
        <v>199</v>
      </c>
      <c r="K493" t="s">
        <v>199</v>
      </c>
      <c r="L493" t="s">
        <v>199</v>
      </c>
      <c r="M493" t="s">
        <v>199</v>
      </c>
      <c r="N493" t="s">
        <v>199</v>
      </c>
      <c r="O493" t="s">
        <v>199</v>
      </c>
      <c r="P493" t="s">
        <v>199</v>
      </c>
      <c r="Q493" s="80" t="s">
        <v>199</v>
      </c>
      <c r="R493" s="79"/>
      <c r="T493" t="s">
        <v>199</v>
      </c>
      <c r="U493" t="s">
        <v>199</v>
      </c>
      <c r="V493" t="s">
        <v>199</v>
      </c>
    </row>
    <row r="494" spans="2:22" x14ac:dyDescent="0.25">
      <c r="B494" t="s">
        <v>199</v>
      </c>
      <c r="C494" s="79" t="s">
        <v>199</v>
      </c>
      <c r="E494" t="s">
        <v>199</v>
      </c>
      <c r="F494" t="s">
        <v>199</v>
      </c>
      <c r="G494" t="s">
        <v>199</v>
      </c>
      <c r="H494" t="s">
        <v>199</v>
      </c>
      <c r="I494" t="s">
        <v>199</v>
      </c>
      <c r="J494" t="s">
        <v>199</v>
      </c>
      <c r="K494" t="s">
        <v>199</v>
      </c>
      <c r="L494" t="s">
        <v>199</v>
      </c>
      <c r="M494" t="s">
        <v>199</v>
      </c>
      <c r="N494" t="s">
        <v>199</v>
      </c>
      <c r="O494" t="s">
        <v>199</v>
      </c>
      <c r="P494" t="s">
        <v>199</v>
      </c>
      <c r="Q494" s="80" t="s">
        <v>199</v>
      </c>
      <c r="R494" s="79"/>
      <c r="T494" t="s">
        <v>199</v>
      </c>
      <c r="U494" t="s">
        <v>199</v>
      </c>
      <c r="V494" t="s">
        <v>199</v>
      </c>
    </row>
    <row r="495" spans="2:22" x14ac:dyDescent="0.25">
      <c r="B495" t="s">
        <v>199</v>
      </c>
      <c r="C495" s="79" t="s">
        <v>199</v>
      </c>
      <c r="E495" t="s">
        <v>199</v>
      </c>
      <c r="F495" t="s">
        <v>199</v>
      </c>
      <c r="G495" t="s">
        <v>199</v>
      </c>
      <c r="H495" t="s">
        <v>199</v>
      </c>
      <c r="I495" t="s">
        <v>199</v>
      </c>
      <c r="J495" t="s">
        <v>199</v>
      </c>
      <c r="K495" t="s">
        <v>199</v>
      </c>
      <c r="L495" t="s">
        <v>199</v>
      </c>
      <c r="M495" t="s">
        <v>199</v>
      </c>
      <c r="N495" t="s">
        <v>199</v>
      </c>
      <c r="O495" t="s">
        <v>199</v>
      </c>
      <c r="P495" t="s">
        <v>199</v>
      </c>
      <c r="Q495" s="80" t="s">
        <v>199</v>
      </c>
      <c r="R495" s="79"/>
      <c r="T495" t="s">
        <v>199</v>
      </c>
      <c r="U495" t="s">
        <v>199</v>
      </c>
      <c r="V495" t="s">
        <v>199</v>
      </c>
    </row>
    <row r="496" spans="2:22" x14ac:dyDescent="0.25">
      <c r="B496" t="s">
        <v>199</v>
      </c>
      <c r="C496" s="79" t="s">
        <v>199</v>
      </c>
      <c r="E496" t="s">
        <v>199</v>
      </c>
      <c r="F496" t="s">
        <v>199</v>
      </c>
      <c r="G496" t="s">
        <v>199</v>
      </c>
      <c r="H496" t="s">
        <v>199</v>
      </c>
      <c r="I496" t="s">
        <v>199</v>
      </c>
      <c r="J496" t="s">
        <v>199</v>
      </c>
      <c r="K496" t="s">
        <v>199</v>
      </c>
      <c r="L496" t="s">
        <v>199</v>
      </c>
      <c r="M496" t="s">
        <v>199</v>
      </c>
      <c r="N496" t="s">
        <v>199</v>
      </c>
      <c r="O496" t="s">
        <v>199</v>
      </c>
      <c r="P496" t="s">
        <v>199</v>
      </c>
      <c r="Q496" s="80" t="s">
        <v>199</v>
      </c>
      <c r="R496" s="79"/>
      <c r="T496" t="s">
        <v>199</v>
      </c>
      <c r="U496" t="s">
        <v>199</v>
      </c>
      <c r="V496" t="s">
        <v>199</v>
      </c>
    </row>
    <row r="497" spans="2:22" x14ac:dyDescent="0.25">
      <c r="B497" t="s">
        <v>199</v>
      </c>
      <c r="C497" s="79" t="s">
        <v>199</v>
      </c>
      <c r="E497" t="s">
        <v>199</v>
      </c>
      <c r="F497" t="s">
        <v>199</v>
      </c>
      <c r="G497" t="s">
        <v>199</v>
      </c>
      <c r="H497" t="s">
        <v>199</v>
      </c>
      <c r="I497" t="s">
        <v>199</v>
      </c>
      <c r="J497" t="s">
        <v>199</v>
      </c>
      <c r="K497" t="s">
        <v>199</v>
      </c>
      <c r="L497" t="s">
        <v>199</v>
      </c>
      <c r="M497" t="s">
        <v>199</v>
      </c>
      <c r="N497" t="s">
        <v>199</v>
      </c>
      <c r="O497" t="s">
        <v>199</v>
      </c>
      <c r="P497" t="s">
        <v>199</v>
      </c>
      <c r="Q497" s="80" t="s">
        <v>199</v>
      </c>
      <c r="R497" s="79"/>
      <c r="T497" t="s">
        <v>199</v>
      </c>
      <c r="U497" t="s">
        <v>199</v>
      </c>
      <c r="V497" t="s">
        <v>199</v>
      </c>
    </row>
    <row r="498" spans="2:22" x14ac:dyDescent="0.25">
      <c r="B498" t="s">
        <v>199</v>
      </c>
      <c r="C498" s="79" t="s">
        <v>199</v>
      </c>
      <c r="E498" t="s">
        <v>199</v>
      </c>
      <c r="F498" t="s">
        <v>199</v>
      </c>
      <c r="G498" t="s">
        <v>199</v>
      </c>
      <c r="H498" t="s">
        <v>199</v>
      </c>
      <c r="I498" t="s">
        <v>199</v>
      </c>
      <c r="J498" t="s">
        <v>199</v>
      </c>
      <c r="K498" t="s">
        <v>199</v>
      </c>
      <c r="L498" t="s">
        <v>199</v>
      </c>
      <c r="M498" t="s">
        <v>199</v>
      </c>
      <c r="N498" t="s">
        <v>199</v>
      </c>
      <c r="O498" t="s">
        <v>199</v>
      </c>
      <c r="P498" t="s">
        <v>199</v>
      </c>
      <c r="Q498" s="80" t="s">
        <v>199</v>
      </c>
      <c r="R498" s="79"/>
      <c r="T498" t="s">
        <v>199</v>
      </c>
      <c r="U498" t="s">
        <v>199</v>
      </c>
      <c r="V498" t="s">
        <v>199</v>
      </c>
    </row>
    <row r="499" spans="2:22" x14ac:dyDescent="0.25">
      <c r="B499" t="s">
        <v>199</v>
      </c>
      <c r="C499" s="79" t="s">
        <v>199</v>
      </c>
      <c r="E499" t="s">
        <v>199</v>
      </c>
      <c r="F499" t="s">
        <v>199</v>
      </c>
      <c r="G499" t="s">
        <v>199</v>
      </c>
      <c r="H499" t="s">
        <v>199</v>
      </c>
      <c r="I499" t="s">
        <v>199</v>
      </c>
      <c r="J499" t="s">
        <v>199</v>
      </c>
      <c r="K499" t="s">
        <v>199</v>
      </c>
      <c r="L499" t="s">
        <v>199</v>
      </c>
      <c r="M499" t="s">
        <v>199</v>
      </c>
      <c r="N499" t="s">
        <v>199</v>
      </c>
      <c r="O499" t="s">
        <v>199</v>
      </c>
      <c r="P499" t="s">
        <v>199</v>
      </c>
      <c r="Q499" s="80" t="s">
        <v>199</v>
      </c>
      <c r="R499" s="79"/>
      <c r="T499" t="s">
        <v>199</v>
      </c>
      <c r="U499" t="s">
        <v>199</v>
      </c>
      <c r="V499" t="s">
        <v>199</v>
      </c>
    </row>
    <row r="500" spans="2:22" x14ac:dyDescent="0.25">
      <c r="B500" t="s">
        <v>199</v>
      </c>
      <c r="C500" s="79" t="s">
        <v>199</v>
      </c>
      <c r="E500" t="s">
        <v>199</v>
      </c>
      <c r="F500" t="s">
        <v>199</v>
      </c>
      <c r="G500" t="s">
        <v>199</v>
      </c>
      <c r="H500" t="s">
        <v>199</v>
      </c>
      <c r="I500" t="s">
        <v>199</v>
      </c>
      <c r="J500" t="s">
        <v>199</v>
      </c>
      <c r="K500" t="s">
        <v>199</v>
      </c>
      <c r="L500" t="s">
        <v>199</v>
      </c>
      <c r="M500" t="s">
        <v>199</v>
      </c>
      <c r="N500" t="s">
        <v>199</v>
      </c>
      <c r="O500" t="s">
        <v>199</v>
      </c>
      <c r="P500" t="s">
        <v>199</v>
      </c>
      <c r="Q500" s="80" t="s">
        <v>199</v>
      </c>
      <c r="R500" s="79"/>
      <c r="T500" t="s">
        <v>199</v>
      </c>
      <c r="U500" t="s">
        <v>199</v>
      </c>
      <c r="V500" t="s">
        <v>199</v>
      </c>
    </row>
    <row r="501" spans="2:22" x14ac:dyDescent="0.25">
      <c r="B501" t="s">
        <v>199</v>
      </c>
      <c r="C501" s="79" t="s">
        <v>199</v>
      </c>
      <c r="E501" t="s">
        <v>199</v>
      </c>
      <c r="F501" t="s">
        <v>199</v>
      </c>
      <c r="G501" t="s">
        <v>199</v>
      </c>
      <c r="H501" t="s">
        <v>199</v>
      </c>
      <c r="I501" t="s">
        <v>199</v>
      </c>
      <c r="J501" t="s">
        <v>199</v>
      </c>
      <c r="K501" t="s">
        <v>199</v>
      </c>
      <c r="L501" t="s">
        <v>199</v>
      </c>
      <c r="M501" t="s">
        <v>199</v>
      </c>
      <c r="N501" t="s">
        <v>199</v>
      </c>
      <c r="O501" t="s">
        <v>199</v>
      </c>
      <c r="P501" t="s">
        <v>199</v>
      </c>
      <c r="Q501" s="80" t="s">
        <v>199</v>
      </c>
      <c r="R501" s="79"/>
      <c r="T501" t="s">
        <v>199</v>
      </c>
      <c r="U501" t="s">
        <v>199</v>
      </c>
      <c r="V501" t="s">
        <v>199</v>
      </c>
    </row>
    <row r="502" spans="2:22" x14ac:dyDescent="0.25">
      <c r="B502" t="s">
        <v>199</v>
      </c>
      <c r="C502" s="79" t="s">
        <v>199</v>
      </c>
      <c r="E502" t="s">
        <v>199</v>
      </c>
      <c r="F502" t="s">
        <v>199</v>
      </c>
      <c r="G502" t="s">
        <v>199</v>
      </c>
      <c r="H502" t="s">
        <v>199</v>
      </c>
      <c r="I502" t="s">
        <v>199</v>
      </c>
      <c r="J502" t="s">
        <v>199</v>
      </c>
      <c r="K502" t="s">
        <v>199</v>
      </c>
      <c r="L502" t="s">
        <v>199</v>
      </c>
      <c r="M502" t="s">
        <v>199</v>
      </c>
      <c r="N502" t="s">
        <v>199</v>
      </c>
      <c r="O502" t="s">
        <v>199</v>
      </c>
      <c r="P502" t="s">
        <v>199</v>
      </c>
      <c r="Q502" s="80" t="s">
        <v>199</v>
      </c>
      <c r="R502" s="79"/>
      <c r="T502" t="s">
        <v>199</v>
      </c>
      <c r="U502" t="s">
        <v>199</v>
      </c>
      <c r="V502" t="s">
        <v>199</v>
      </c>
    </row>
    <row r="503" spans="2:22" x14ac:dyDescent="0.25">
      <c r="B503" t="s">
        <v>199</v>
      </c>
      <c r="C503" s="79" t="s">
        <v>199</v>
      </c>
      <c r="E503" t="s">
        <v>199</v>
      </c>
      <c r="F503" t="s">
        <v>199</v>
      </c>
      <c r="G503" t="s">
        <v>199</v>
      </c>
      <c r="H503" t="s">
        <v>199</v>
      </c>
      <c r="I503" t="s">
        <v>199</v>
      </c>
      <c r="J503" t="s">
        <v>199</v>
      </c>
      <c r="K503" t="s">
        <v>199</v>
      </c>
      <c r="L503" t="s">
        <v>199</v>
      </c>
      <c r="M503" t="s">
        <v>199</v>
      </c>
      <c r="N503" t="s">
        <v>199</v>
      </c>
      <c r="O503" t="s">
        <v>199</v>
      </c>
      <c r="P503" t="s">
        <v>199</v>
      </c>
      <c r="Q503" s="80" t="s">
        <v>199</v>
      </c>
      <c r="R503" s="79"/>
      <c r="T503" t="s">
        <v>199</v>
      </c>
      <c r="U503" t="s">
        <v>199</v>
      </c>
      <c r="V503" t="s">
        <v>199</v>
      </c>
    </row>
    <row r="504" spans="2:22" x14ac:dyDescent="0.25">
      <c r="B504" t="s">
        <v>199</v>
      </c>
      <c r="C504" s="79" t="s">
        <v>199</v>
      </c>
      <c r="E504" t="s">
        <v>199</v>
      </c>
      <c r="F504" t="s">
        <v>199</v>
      </c>
      <c r="G504" t="s">
        <v>199</v>
      </c>
      <c r="H504" t="s">
        <v>199</v>
      </c>
      <c r="I504" t="s">
        <v>199</v>
      </c>
      <c r="J504" t="s">
        <v>199</v>
      </c>
      <c r="K504" t="s">
        <v>199</v>
      </c>
      <c r="L504" t="s">
        <v>199</v>
      </c>
      <c r="M504" t="s">
        <v>199</v>
      </c>
      <c r="N504" t="s">
        <v>199</v>
      </c>
      <c r="O504" t="s">
        <v>199</v>
      </c>
      <c r="P504" t="s">
        <v>199</v>
      </c>
      <c r="Q504" s="80" t="s">
        <v>199</v>
      </c>
      <c r="R504" s="79"/>
      <c r="T504" t="s">
        <v>199</v>
      </c>
      <c r="U504" t="s">
        <v>199</v>
      </c>
      <c r="V504" t="s">
        <v>199</v>
      </c>
    </row>
    <row r="505" spans="2:22" x14ac:dyDescent="0.25">
      <c r="B505" t="s">
        <v>199</v>
      </c>
      <c r="C505" s="79" t="s">
        <v>199</v>
      </c>
      <c r="E505" t="s">
        <v>199</v>
      </c>
      <c r="F505" t="s">
        <v>199</v>
      </c>
      <c r="G505" t="s">
        <v>199</v>
      </c>
      <c r="H505" t="s">
        <v>199</v>
      </c>
      <c r="I505" t="s">
        <v>199</v>
      </c>
      <c r="J505" t="s">
        <v>199</v>
      </c>
      <c r="K505" t="s">
        <v>199</v>
      </c>
      <c r="L505" t="s">
        <v>199</v>
      </c>
      <c r="M505" t="s">
        <v>199</v>
      </c>
      <c r="N505" t="s">
        <v>199</v>
      </c>
      <c r="O505" t="s">
        <v>199</v>
      </c>
      <c r="P505" t="s">
        <v>199</v>
      </c>
      <c r="Q505" s="80" t="s">
        <v>199</v>
      </c>
      <c r="R505" s="79"/>
      <c r="T505" t="s">
        <v>199</v>
      </c>
      <c r="U505" t="s">
        <v>199</v>
      </c>
      <c r="V505" t="s">
        <v>199</v>
      </c>
    </row>
    <row r="506" spans="2:22" x14ac:dyDescent="0.25">
      <c r="B506" t="s">
        <v>199</v>
      </c>
      <c r="C506" s="79" t="s">
        <v>199</v>
      </c>
      <c r="E506" t="s">
        <v>199</v>
      </c>
      <c r="F506" t="s">
        <v>199</v>
      </c>
      <c r="G506" t="s">
        <v>199</v>
      </c>
      <c r="H506" t="s">
        <v>199</v>
      </c>
      <c r="I506" t="s">
        <v>199</v>
      </c>
      <c r="J506" t="s">
        <v>199</v>
      </c>
      <c r="K506" t="s">
        <v>199</v>
      </c>
      <c r="L506" t="s">
        <v>199</v>
      </c>
      <c r="M506" t="s">
        <v>199</v>
      </c>
      <c r="N506" t="s">
        <v>199</v>
      </c>
      <c r="O506" t="s">
        <v>199</v>
      </c>
      <c r="P506" t="s">
        <v>199</v>
      </c>
      <c r="Q506" s="80" t="s">
        <v>199</v>
      </c>
      <c r="R506" s="79"/>
      <c r="T506" t="s">
        <v>199</v>
      </c>
      <c r="U506" t="s">
        <v>199</v>
      </c>
      <c r="V506" t="s">
        <v>199</v>
      </c>
    </row>
    <row r="507" spans="2:22" x14ac:dyDescent="0.25">
      <c r="B507" t="s">
        <v>199</v>
      </c>
      <c r="C507" s="79" t="s">
        <v>199</v>
      </c>
      <c r="E507" t="s">
        <v>199</v>
      </c>
      <c r="F507" t="s">
        <v>199</v>
      </c>
      <c r="G507" t="s">
        <v>199</v>
      </c>
      <c r="H507" t="s">
        <v>199</v>
      </c>
      <c r="I507" t="s">
        <v>199</v>
      </c>
      <c r="J507" t="s">
        <v>199</v>
      </c>
      <c r="K507" t="s">
        <v>199</v>
      </c>
      <c r="L507" t="s">
        <v>199</v>
      </c>
      <c r="M507" t="s">
        <v>199</v>
      </c>
      <c r="N507" t="s">
        <v>199</v>
      </c>
      <c r="O507" t="s">
        <v>199</v>
      </c>
      <c r="P507" t="s">
        <v>199</v>
      </c>
      <c r="Q507" s="80" t="s">
        <v>199</v>
      </c>
      <c r="R507" s="79"/>
      <c r="T507" t="s">
        <v>199</v>
      </c>
      <c r="U507" t="s">
        <v>199</v>
      </c>
      <c r="V507" t="s">
        <v>199</v>
      </c>
    </row>
    <row r="508" spans="2:22" x14ac:dyDescent="0.25">
      <c r="B508" t="s">
        <v>199</v>
      </c>
      <c r="C508" s="79" t="s">
        <v>199</v>
      </c>
      <c r="E508" t="s">
        <v>199</v>
      </c>
      <c r="F508" t="s">
        <v>199</v>
      </c>
      <c r="G508" t="s">
        <v>199</v>
      </c>
      <c r="H508" t="s">
        <v>199</v>
      </c>
      <c r="I508" t="s">
        <v>199</v>
      </c>
      <c r="J508" t="s">
        <v>199</v>
      </c>
      <c r="K508" t="s">
        <v>199</v>
      </c>
      <c r="L508" t="s">
        <v>199</v>
      </c>
      <c r="M508" t="s">
        <v>199</v>
      </c>
      <c r="N508" t="s">
        <v>199</v>
      </c>
      <c r="O508" t="s">
        <v>199</v>
      </c>
      <c r="P508" t="s">
        <v>199</v>
      </c>
      <c r="Q508" s="80" t="s">
        <v>199</v>
      </c>
      <c r="R508" s="79"/>
      <c r="T508" t="s">
        <v>199</v>
      </c>
      <c r="U508" t="s">
        <v>199</v>
      </c>
      <c r="V508" t="s">
        <v>199</v>
      </c>
    </row>
    <row r="509" spans="2:22" x14ac:dyDescent="0.25">
      <c r="B509" t="s">
        <v>199</v>
      </c>
      <c r="C509" s="79" t="s">
        <v>199</v>
      </c>
      <c r="E509" t="s">
        <v>199</v>
      </c>
      <c r="F509" t="s">
        <v>199</v>
      </c>
      <c r="G509" t="s">
        <v>199</v>
      </c>
      <c r="H509" t="s">
        <v>199</v>
      </c>
      <c r="I509" t="s">
        <v>199</v>
      </c>
      <c r="J509" t="s">
        <v>199</v>
      </c>
      <c r="K509" t="s">
        <v>199</v>
      </c>
      <c r="L509" t="s">
        <v>199</v>
      </c>
      <c r="M509" t="s">
        <v>199</v>
      </c>
      <c r="N509" t="s">
        <v>199</v>
      </c>
      <c r="O509" t="s">
        <v>199</v>
      </c>
      <c r="P509" t="s">
        <v>199</v>
      </c>
      <c r="Q509" s="80" t="s">
        <v>199</v>
      </c>
      <c r="R509" s="79"/>
      <c r="T509" t="s">
        <v>199</v>
      </c>
      <c r="U509" t="s">
        <v>199</v>
      </c>
      <c r="V509" t="s">
        <v>199</v>
      </c>
    </row>
    <row r="510" spans="2:22" x14ac:dyDescent="0.25">
      <c r="B510" t="s">
        <v>199</v>
      </c>
      <c r="C510" s="79" t="s">
        <v>199</v>
      </c>
      <c r="E510" t="s">
        <v>199</v>
      </c>
      <c r="F510" t="s">
        <v>199</v>
      </c>
      <c r="G510" t="s">
        <v>199</v>
      </c>
      <c r="H510" t="s">
        <v>199</v>
      </c>
      <c r="I510" t="s">
        <v>199</v>
      </c>
      <c r="J510" t="s">
        <v>199</v>
      </c>
      <c r="K510" t="s">
        <v>199</v>
      </c>
      <c r="L510" t="s">
        <v>199</v>
      </c>
      <c r="M510" t="s">
        <v>199</v>
      </c>
      <c r="N510" t="s">
        <v>199</v>
      </c>
      <c r="O510" t="s">
        <v>199</v>
      </c>
      <c r="P510" t="s">
        <v>199</v>
      </c>
      <c r="Q510" s="80" t="s">
        <v>199</v>
      </c>
      <c r="R510" s="79"/>
      <c r="T510" t="s">
        <v>199</v>
      </c>
      <c r="U510" t="s">
        <v>199</v>
      </c>
      <c r="V510" t="s">
        <v>199</v>
      </c>
    </row>
    <row r="511" spans="2:22" x14ac:dyDescent="0.25">
      <c r="B511" t="s">
        <v>199</v>
      </c>
      <c r="C511" s="79" t="s">
        <v>199</v>
      </c>
      <c r="E511" t="s">
        <v>199</v>
      </c>
      <c r="F511" t="s">
        <v>199</v>
      </c>
      <c r="G511" t="s">
        <v>199</v>
      </c>
      <c r="H511" t="s">
        <v>199</v>
      </c>
      <c r="I511" t="s">
        <v>199</v>
      </c>
      <c r="J511" t="s">
        <v>199</v>
      </c>
      <c r="K511" t="s">
        <v>199</v>
      </c>
      <c r="L511" t="s">
        <v>199</v>
      </c>
      <c r="M511" t="s">
        <v>199</v>
      </c>
      <c r="N511" t="s">
        <v>199</v>
      </c>
      <c r="O511" t="s">
        <v>199</v>
      </c>
      <c r="P511" t="s">
        <v>199</v>
      </c>
      <c r="Q511" s="80" t="s">
        <v>199</v>
      </c>
      <c r="R511" s="79"/>
      <c r="T511" t="s">
        <v>199</v>
      </c>
      <c r="U511" t="s">
        <v>199</v>
      </c>
      <c r="V511" t="s">
        <v>199</v>
      </c>
    </row>
    <row r="512" spans="2:22" x14ac:dyDescent="0.25">
      <c r="B512" t="s">
        <v>199</v>
      </c>
      <c r="C512" s="79" t="s">
        <v>199</v>
      </c>
      <c r="E512" t="s">
        <v>199</v>
      </c>
      <c r="F512" t="s">
        <v>199</v>
      </c>
      <c r="G512" t="s">
        <v>199</v>
      </c>
      <c r="H512" t="s">
        <v>199</v>
      </c>
      <c r="I512" t="s">
        <v>199</v>
      </c>
      <c r="J512" t="s">
        <v>199</v>
      </c>
      <c r="K512" t="s">
        <v>199</v>
      </c>
      <c r="L512" t="s">
        <v>199</v>
      </c>
      <c r="M512" t="s">
        <v>199</v>
      </c>
      <c r="N512" t="s">
        <v>199</v>
      </c>
      <c r="O512" t="s">
        <v>199</v>
      </c>
      <c r="P512" t="s">
        <v>199</v>
      </c>
      <c r="Q512" s="80" t="s">
        <v>199</v>
      </c>
      <c r="R512" s="79"/>
      <c r="T512" t="s">
        <v>199</v>
      </c>
      <c r="U512" t="s">
        <v>199</v>
      </c>
      <c r="V512" t="s">
        <v>199</v>
      </c>
    </row>
    <row r="513" spans="2:22" x14ac:dyDescent="0.25">
      <c r="B513" t="s">
        <v>199</v>
      </c>
      <c r="C513" s="79" t="s">
        <v>199</v>
      </c>
      <c r="E513" t="s">
        <v>199</v>
      </c>
      <c r="F513" t="s">
        <v>199</v>
      </c>
      <c r="G513" t="s">
        <v>199</v>
      </c>
      <c r="H513" t="s">
        <v>199</v>
      </c>
      <c r="I513" t="s">
        <v>199</v>
      </c>
      <c r="J513" t="s">
        <v>199</v>
      </c>
      <c r="K513" t="s">
        <v>199</v>
      </c>
      <c r="L513" t="s">
        <v>199</v>
      </c>
      <c r="M513" t="s">
        <v>199</v>
      </c>
      <c r="N513" t="s">
        <v>199</v>
      </c>
      <c r="O513" t="s">
        <v>199</v>
      </c>
      <c r="P513" t="s">
        <v>199</v>
      </c>
      <c r="Q513" s="80" t="s">
        <v>199</v>
      </c>
      <c r="R513" s="79"/>
      <c r="T513" t="s">
        <v>199</v>
      </c>
      <c r="U513" t="s">
        <v>199</v>
      </c>
      <c r="V513" t="s">
        <v>199</v>
      </c>
    </row>
    <row r="514" spans="2:22" x14ac:dyDescent="0.25">
      <c r="B514" t="s">
        <v>199</v>
      </c>
      <c r="C514" s="79" t="s">
        <v>199</v>
      </c>
      <c r="E514" t="s">
        <v>199</v>
      </c>
      <c r="F514" t="s">
        <v>199</v>
      </c>
      <c r="G514" t="s">
        <v>199</v>
      </c>
      <c r="H514" t="s">
        <v>199</v>
      </c>
      <c r="I514" t="s">
        <v>199</v>
      </c>
      <c r="J514" t="s">
        <v>199</v>
      </c>
      <c r="K514" t="s">
        <v>199</v>
      </c>
      <c r="L514" t="s">
        <v>199</v>
      </c>
      <c r="M514" t="s">
        <v>199</v>
      </c>
      <c r="N514" t="s">
        <v>199</v>
      </c>
      <c r="O514" t="s">
        <v>199</v>
      </c>
      <c r="P514" t="s">
        <v>199</v>
      </c>
      <c r="Q514" s="80" t="s">
        <v>199</v>
      </c>
      <c r="R514" s="79"/>
      <c r="T514" t="s">
        <v>199</v>
      </c>
      <c r="U514" t="s">
        <v>199</v>
      </c>
      <c r="V514" t="s">
        <v>199</v>
      </c>
    </row>
    <row r="515" spans="2:22" x14ac:dyDescent="0.25">
      <c r="B515" t="s">
        <v>199</v>
      </c>
      <c r="C515" s="79" t="s">
        <v>199</v>
      </c>
      <c r="E515" t="s">
        <v>199</v>
      </c>
      <c r="F515" t="s">
        <v>199</v>
      </c>
      <c r="G515" t="s">
        <v>199</v>
      </c>
      <c r="H515" t="s">
        <v>199</v>
      </c>
      <c r="I515" t="s">
        <v>199</v>
      </c>
      <c r="J515" t="s">
        <v>199</v>
      </c>
      <c r="K515" t="s">
        <v>199</v>
      </c>
      <c r="L515" t="s">
        <v>199</v>
      </c>
      <c r="M515" t="s">
        <v>199</v>
      </c>
      <c r="N515" t="s">
        <v>199</v>
      </c>
      <c r="O515" t="s">
        <v>199</v>
      </c>
      <c r="P515" t="s">
        <v>199</v>
      </c>
      <c r="Q515" s="80" t="s">
        <v>199</v>
      </c>
      <c r="R515" s="79"/>
      <c r="T515" t="s">
        <v>199</v>
      </c>
      <c r="U515" t="s">
        <v>199</v>
      </c>
      <c r="V515" t="s">
        <v>199</v>
      </c>
    </row>
    <row r="516" spans="2:22" x14ac:dyDescent="0.25">
      <c r="B516" t="s">
        <v>199</v>
      </c>
      <c r="C516" s="79" t="s">
        <v>199</v>
      </c>
      <c r="E516" t="s">
        <v>199</v>
      </c>
      <c r="F516" t="s">
        <v>199</v>
      </c>
      <c r="G516" t="s">
        <v>199</v>
      </c>
      <c r="H516" t="s">
        <v>199</v>
      </c>
      <c r="I516" t="s">
        <v>199</v>
      </c>
      <c r="J516" t="s">
        <v>199</v>
      </c>
      <c r="K516" t="s">
        <v>199</v>
      </c>
      <c r="L516" t="s">
        <v>199</v>
      </c>
      <c r="M516" t="s">
        <v>199</v>
      </c>
      <c r="N516" t="s">
        <v>199</v>
      </c>
      <c r="O516" t="s">
        <v>199</v>
      </c>
      <c r="P516" t="s">
        <v>199</v>
      </c>
      <c r="Q516" s="80" t="s">
        <v>199</v>
      </c>
      <c r="R516" s="79"/>
      <c r="T516" t="s">
        <v>199</v>
      </c>
      <c r="U516" t="s">
        <v>199</v>
      </c>
      <c r="V516" t="s">
        <v>199</v>
      </c>
    </row>
    <row r="517" spans="2:22" x14ac:dyDescent="0.25">
      <c r="B517" t="s">
        <v>199</v>
      </c>
      <c r="C517" s="79" t="s">
        <v>199</v>
      </c>
      <c r="E517" t="s">
        <v>199</v>
      </c>
      <c r="F517" t="s">
        <v>199</v>
      </c>
      <c r="G517" t="s">
        <v>199</v>
      </c>
      <c r="H517" t="s">
        <v>199</v>
      </c>
      <c r="I517" t="s">
        <v>199</v>
      </c>
      <c r="J517" t="s">
        <v>199</v>
      </c>
      <c r="K517" t="s">
        <v>199</v>
      </c>
      <c r="L517" t="s">
        <v>199</v>
      </c>
      <c r="M517" t="s">
        <v>199</v>
      </c>
      <c r="N517" t="s">
        <v>199</v>
      </c>
      <c r="O517" t="s">
        <v>199</v>
      </c>
      <c r="P517" t="s">
        <v>199</v>
      </c>
      <c r="Q517" s="80" t="s">
        <v>199</v>
      </c>
      <c r="R517" s="79"/>
      <c r="T517" t="s">
        <v>199</v>
      </c>
      <c r="U517" t="s">
        <v>199</v>
      </c>
      <c r="V517" t="s">
        <v>199</v>
      </c>
    </row>
    <row r="518" spans="2:22" x14ac:dyDescent="0.25">
      <c r="B518" t="s">
        <v>199</v>
      </c>
      <c r="C518" s="79" t="s">
        <v>199</v>
      </c>
      <c r="E518" t="s">
        <v>199</v>
      </c>
      <c r="F518" t="s">
        <v>199</v>
      </c>
      <c r="G518" t="s">
        <v>199</v>
      </c>
      <c r="H518" t="s">
        <v>199</v>
      </c>
      <c r="I518" t="s">
        <v>199</v>
      </c>
      <c r="J518" t="s">
        <v>199</v>
      </c>
      <c r="K518" t="s">
        <v>199</v>
      </c>
      <c r="L518" t="s">
        <v>199</v>
      </c>
      <c r="M518" t="s">
        <v>199</v>
      </c>
      <c r="N518" t="s">
        <v>199</v>
      </c>
      <c r="O518" t="s">
        <v>199</v>
      </c>
      <c r="P518" t="s">
        <v>199</v>
      </c>
      <c r="Q518" s="80" t="s">
        <v>199</v>
      </c>
      <c r="R518" s="79"/>
      <c r="T518" t="s">
        <v>199</v>
      </c>
      <c r="U518" t="s">
        <v>199</v>
      </c>
      <c r="V518" t="s">
        <v>199</v>
      </c>
    </row>
    <row r="519" spans="2:22" x14ac:dyDescent="0.25">
      <c r="B519" t="s">
        <v>199</v>
      </c>
      <c r="C519" s="79" t="s">
        <v>199</v>
      </c>
      <c r="E519" t="s">
        <v>199</v>
      </c>
      <c r="F519" t="s">
        <v>199</v>
      </c>
      <c r="G519" t="s">
        <v>199</v>
      </c>
      <c r="H519" t="s">
        <v>199</v>
      </c>
      <c r="I519" t="s">
        <v>199</v>
      </c>
      <c r="J519" t="s">
        <v>199</v>
      </c>
      <c r="K519" t="s">
        <v>199</v>
      </c>
      <c r="L519" t="s">
        <v>199</v>
      </c>
      <c r="M519" t="s">
        <v>199</v>
      </c>
      <c r="N519" t="s">
        <v>199</v>
      </c>
      <c r="O519" t="s">
        <v>199</v>
      </c>
      <c r="P519" t="s">
        <v>199</v>
      </c>
      <c r="Q519" s="80" t="s">
        <v>199</v>
      </c>
      <c r="R519" s="79"/>
      <c r="T519" t="s">
        <v>199</v>
      </c>
      <c r="U519" t="s">
        <v>199</v>
      </c>
      <c r="V519" t="s">
        <v>199</v>
      </c>
    </row>
    <row r="520" spans="2:22" x14ac:dyDescent="0.25">
      <c r="B520" t="s">
        <v>199</v>
      </c>
      <c r="C520" s="79" t="s">
        <v>199</v>
      </c>
      <c r="E520" t="s">
        <v>199</v>
      </c>
      <c r="F520" t="s">
        <v>199</v>
      </c>
      <c r="G520" t="s">
        <v>199</v>
      </c>
      <c r="H520" t="s">
        <v>199</v>
      </c>
      <c r="I520" t="s">
        <v>199</v>
      </c>
      <c r="J520" t="s">
        <v>199</v>
      </c>
      <c r="K520" t="s">
        <v>199</v>
      </c>
      <c r="L520" t="s">
        <v>199</v>
      </c>
      <c r="M520" t="s">
        <v>199</v>
      </c>
      <c r="N520" t="s">
        <v>199</v>
      </c>
      <c r="O520" t="s">
        <v>199</v>
      </c>
      <c r="P520" t="s">
        <v>199</v>
      </c>
      <c r="Q520" s="80" t="s">
        <v>199</v>
      </c>
      <c r="R520" s="79"/>
      <c r="T520" t="s">
        <v>199</v>
      </c>
      <c r="U520" t="s">
        <v>199</v>
      </c>
      <c r="V520" t="s">
        <v>199</v>
      </c>
    </row>
    <row r="521" spans="2:22" x14ac:dyDescent="0.25">
      <c r="B521" t="s">
        <v>199</v>
      </c>
      <c r="C521" s="79" t="s">
        <v>199</v>
      </c>
      <c r="E521" t="s">
        <v>199</v>
      </c>
      <c r="F521" t="s">
        <v>199</v>
      </c>
      <c r="G521" t="s">
        <v>199</v>
      </c>
      <c r="H521" t="s">
        <v>199</v>
      </c>
      <c r="I521" t="s">
        <v>199</v>
      </c>
      <c r="J521" t="s">
        <v>199</v>
      </c>
      <c r="K521" t="s">
        <v>199</v>
      </c>
      <c r="L521" t="s">
        <v>199</v>
      </c>
      <c r="M521" t="s">
        <v>199</v>
      </c>
      <c r="N521" t="s">
        <v>199</v>
      </c>
      <c r="O521" t="s">
        <v>199</v>
      </c>
      <c r="P521" t="s">
        <v>199</v>
      </c>
      <c r="Q521" s="80" t="s">
        <v>199</v>
      </c>
      <c r="R521" s="79"/>
      <c r="T521" t="s">
        <v>199</v>
      </c>
      <c r="U521" t="s">
        <v>199</v>
      </c>
      <c r="V521" t="s">
        <v>199</v>
      </c>
    </row>
    <row r="522" spans="2:22" x14ac:dyDescent="0.25">
      <c r="B522" t="s">
        <v>199</v>
      </c>
      <c r="C522" s="79" t="s">
        <v>199</v>
      </c>
      <c r="E522" t="s">
        <v>199</v>
      </c>
      <c r="F522" t="s">
        <v>199</v>
      </c>
      <c r="G522" t="s">
        <v>199</v>
      </c>
      <c r="H522" t="s">
        <v>199</v>
      </c>
      <c r="I522" t="s">
        <v>199</v>
      </c>
      <c r="J522" t="s">
        <v>199</v>
      </c>
      <c r="K522" t="s">
        <v>199</v>
      </c>
      <c r="L522" t="s">
        <v>199</v>
      </c>
      <c r="M522" t="s">
        <v>199</v>
      </c>
      <c r="N522" t="s">
        <v>199</v>
      </c>
      <c r="O522" t="s">
        <v>199</v>
      </c>
      <c r="P522" t="s">
        <v>199</v>
      </c>
      <c r="Q522" s="80" t="s">
        <v>199</v>
      </c>
      <c r="R522" s="79"/>
      <c r="T522" t="s">
        <v>199</v>
      </c>
      <c r="U522" t="s">
        <v>199</v>
      </c>
      <c r="V522" t="s">
        <v>199</v>
      </c>
    </row>
    <row r="523" spans="2:22" x14ac:dyDescent="0.25">
      <c r="B523" t="s">
        <v>199</v>
      </c>
      <c r="C523" s="79" t="s">
        <v>199</v>
      </c>
      <c r="E523" t="s">
        <v>199</v>
      </c>
      <c r="F523" t="s">
        <v>199</v>
      </c>
      <c r="G523" t="s">
        <v>199</v>
      </c>
      <c r="H523" t="s">
        <v>199</v>
      </c>
      <c r="I523" t="s">
        <v>199</v>
      </c>
      <c r="J523" t="s">
        <v>199</v>
      </c>
      <c r="K523" t="s">
        <v>199</v>
      </c>
      <c r="L523" t="s">
        <v>199</v>
      </c>
      <c r="M523" t="s">
        <v>199</v>
      </c>
      <c r="N523" t="s">
        <v>199</v>
      </c>
      <c r="O523" t="s">
        <v>199</v>
      </c>
      <c r="P523" t="s">
        <v>199</v>
      </c>
      <c r="Q523" s="80" t="s">
        <v>199</v>
      </c>
      <c r="R523" s="79"/>
      <c r="T523" t="s">
        <v>199</v>
      </c>
      <c r="U523" t="s">
        <v>199</v>
      </c>
      <c r="V523" t="s">
        <v>199</v>
      </c>
    </row>
    <row r="524" spans="2:22" x14ac:dyDescent="0.25">
      <c r="B524" t="s">
        <v>199</v>
      </c>
      <c r="C524" s="79" t="s">
        <v>199</v>
      </c>
      <c r="E524" t="s">
        <v>199</v>
      </c>
      <c r="F524" t="s">
        <v>199</v>
      </c>
      <c r="G524" t="s">
        <v>199</v>
      </c>
      <c r="H524" t="s">
        <v>199</v>
      </c>
      <c r="I524" t="s">
        <v>199</v>
      </c>
      <c r="J524" t="s">
        <v>199</v>
      </c>
      <c r="K524" t="s">
        <v>199</v>
      </c>
      <c r="L524" t="s">
        <v>199</v>
      </c>
      <c r="M524" t="s">
        <v>199</v>
      </c>
      <c r="N524" t="s">
        <v>199</v>
      </c>
      <c r="O524" t="s">
        <v>199</v>
      </c>
      <c r="P524" t="s">
        <v>199</v>
      </c>
      <c r="Q524" s="80" t="s">
        <v>199</v>
      </c>
      <c r="R524" s="79"/>
      <c r="T524" t="s">
        <v>199</v>
      </c>
      <c r="U524" t="s">
        <v>199</v>
      </c>
      <c r="V524" t="s">
        <v>199</v>
      </c>
    </row>
    <row r="525" spans="2:22" x14ac:dyDescent="0.25">
      <c r="B525" t="s">
        <v>199</v>
      </c>
      <c r="C525" s="79" t="s">
        <v>199</v>
      </c>
      <c r="E525" t="s">
        <v>199</v>
      </c>
      <c r="F525" t="s">
        <v>199</v>
      </c>
      <c r="G525" t="s">
        <v>199</v>
      </c>
      <c r="H525" t="s">
        <v>199</v>
      </c>
      <c r="I525" t="s">
        <v>199</v>
      </c>
      <c r="J525" t="s">
        <v>199</v>
      </c>
      <c r="K525" t="s">
        <v>199</v>
      </c>
      <c r="L525" t="s">
        <v>199</v>
      </c>
      <c r="M525" t="s">
        <v>199</v>
      </c>
      <c r="N525" t="s">
        <v>199</v>
      </c>
      <c r="O525" t="s">
        <v>199</v>
      </c>
      <c r="P525" t="s">
        <v>199</v>
      </c>
      <c r="Q525" s="80" t="s">
        <v>199</v>
      </c>
      <c r="R525" s="79"/>
      <c r="T525" t="s">
        <v>199</v>
      </c>
      <c r="U525" t="s">
        <v>199</v>
      </c>
      <c r="V525" t="s">
        <v>199</v>
      </c>
    </row>
    <row r="526" spans="2:22" x14ac:dyDescent="0.25">
      <c r="B526" t="s">
        <v>199</v>
      </c>
      <c r="C526" s="79" t="s">
        <v>199</v>
      </c>
      <c r="E526" t="s">
        <v>199</v>
      </c>
      <c r="F526" t="s">
        <v>199</v>
      </c>
      <c r="G526" t="s">
        <v>199</v>
      </c>
      <c r="H526" t="s">
        <v>199</v>
      </c>
      <c r="I526" t="s">
        <v>199</v>
      </c>
      <c r="J526" t="s">
        <v>199</v>
      </c>
      <c r="K526" t="s">
        <v>199</v>
      </c>
      <c r="L526" t="s">
        <v>199</v>
      </c>
      <c r="M526" t="s">
        <v>199</v>
      </c>
      <c r="N526" t="s">
        <v>199</v>
      </c>
      <c r="O526" t="s">
        <v>199</v>
      </c>
      <c r="P526" t="s">
        <v>199</v>
      </c>
      <c r="Q526" s="80" t="s">
        <v>199</v>
      </c>
      <c r="R526" s="79"/>
      <c r="T526" t="s">
        <v>199</v>
      </c>
      <c r="U526" t="s">
        <v>199</v>
      </c>
      <c r="V526" t="s">
        <v>199</v>
      </c>
    </row>
    <row r="527" spans="2:22" x14ac:dyDescent="0.25">
      <c r="B527" t="s">
        <v>199</v>
      </c>
      <c r="C527" s="79" t="s">
        <v>199</v>
      </c>
      <c r="E527" t="s">
        <v>199</v>
      </c>
      <c r="F527" t="s">
        <v>199</v>
      </c>
      <c r="G527" t="s">
        <v>199</v>
      </c>
      <c r="H527" t="s">
        <v>199</v>
      </c>
      <c r="I527" t="s">
        <v>199</v>
      </c>
      <c r="J527" t="s">
        <v>199</v>
      </c>
      <c r="K527" t="s">
        <v>199</v>
      </c>
      <c r="L527" t="s">
        <v>199</v>
      </c>
      <c r="M527" t="s">
        <v>199</v>
      </c>
      <c r="N527" t="s">
        <v>199</v>
      </c>
      <c r="O527" t="s">
        <v>199</v>
      </c>
      <c r="P527" t="s">
        <v>199</v>
      </c>
      <c r="Q527" s="80" t="s">
        <v>199</v>
      </c>
      <c r="R527" s="79"/>
      <c r="T527" t="s">
        <v>199</v>
      </c>
      <c r="U527" t="s">
        <v>199</v>
      </c>
      <c r="V527" t="s">
        <v>199</v>
      </c>
    </row>
    <row r="528" spans="2:22" x14ac:dyDescent="0.25">
      <c r="B528" t="s">
        <v>199</v>
      </c>
      <c r="C528" s="79" t="s">
        <v>199</v>
      </c>
      <c r="E528" t="s">
        <v>199</v>
      </c>
      <c r="F528" t="s">
        <v>199</v>
      </c>
      <c r="G528" t="s">
        <v>199</v>
      </c>
      <c r="H528" t="s">
        <v>199</v>
      </c>
      <c r="I528" t="s">
        <v>199</v>
      </c>
      <c r="J528" t="s">
        <v>199</v>
      </c>
      <c r="K528" t="s">
        <v>199</v>
      </c>
      <c r="L528" t="s">
        <v>199</v>
      </c>
      <c r="M528" t="s">
        <v>199</v>
      </c>
      <c r="N528" t="s">
        <v>199</v>
      </c>
      <c r="O528" t="s">
        <v>199</v>
      </c>
      <c r="P528" t="s">
        <v>199</v>
      </c>
      <c r="Q528" s="80" t="s">
        <v>199</v>
      </c>
      <c r="R528" s="79"/>
      <c r="T528" t="s">
        <v>199</v>
      </c>
      <c r="U528" t="s">
        <v>199</v>
      </c>
      <c r="V528" t="s">
        <v>199</v>
      </c>
    </row>
    <row r="529" spans="2:22" x14ac:dyDescent="0.25">
      <c r="B529" t="s">
        <v>199</v>
      </c>
      <c r="C529" s="79" t="s">
        <v>199</v>
      </c>
      <c r="E529" t="s">
        <v>199</v>
      </c>
      <c r="F529" t="s">
        <v>199</v>
      </c>
      <c r="G529" t="s">
        <v>199</v>
      </c>
      <c r="H529" t="s">
        <v>199</v>
      </c>
      <c r="I529" t="s">
        <v>199</v>
      </c>
      <c r="J529" t="s">
        <v>199</v>
      </c>
      <c r="K529" t="s">
        <v>199</v>
      </c>
      <c r="L529" t="s">
        <v>199</v>
      </c>
      <c r="M529" t="s">
        <v>199</v>
      </c>
      <c r="N529" t="s">
        <v>199</v>
      </c>
      <c r="O529" t="s">
        <v>199</v>
      </c>
      <c r="P529" t="s">
        <v>199</v>
      </c>
      <c r="Q529" s="80" t="s">
        <v>199</v>
      </c>
      <c r="R529" s="79"/>
      <c r="T529" t="s">
        <v>199</v>
      </c>
      <c r="U529" t="s">
        <v>199</v>
      </c>
      <c r="V529" t="s">
        <v>199</v>
      </c>
    </row>
    <row r="530" spans="2:22" x14ac:dyDescent="0.25">
      <c r="B530" t="s">
        <v>199</v>
      </c>
      <c r="C530" s="79" t="s">
        <v>199</v>
      </c>
      <c r="E530" t="s">
        <v>199</v>
      </c>
      <c r="F530" t="s">
        <v>199</v>
      </c>
      <c r="G530" t="s">
        <v>199</v>
      </c>
      <c r="H530" t="s">
        <v>199</v>
      </c>
      <c r="I530" t="s">
        <v>199</v>
      </c>
      <c r="J530" t="s">
        <v>199</v>
      </c>
      <c r="K530" t="s">
        <v>199</v>
      </c>
      <c r="L530" t="s">
        <v>199</v>
      </c>
      <c r="M530" t="s">
        <v>199</v>
      </c>
      <c r="N530" t="s">
        <v>199</v>
      </c>
      <c r="O530" t="s">
        <v>199</v>
      </c>
      <c r="P530" t="s">
        <v>199</v>
      </c>
      <c r="Q530" s="80" t="s">
        <v>199</v>
      </c>
      <c r="R530" s="79"/>
      <c r="T530" t="s">
        <v>199</v>
      </c>
      <c r="U530" t="s">
        <v>199</v>
      </c>
      <c r="V530" t="s">
        <v>199</v>
      </c>
    </row>
    <row r="531" spans="2:22" x14ac:dyDescent="0.25">
      <c r="B531" t="s">
        <v>199</v>
      </c>
      <c r="C531" s="79" t="s">
        <v>199</v>
      </c>
      <c r="E531" t="s">
        <v>199</v>
      </c>
      <c r="F531" t="s">
        <v>199</v>
      </c>
      <c r="G531" t="s">
        <v>199</v>
      </c>
      <c r="H531" t="s">
        <v>199</v>
      </c>
      <c r="I531" t="s">
        <v>199</v>
      </c>
      <c r="J531" t="s">
        <v>199</v>
      </c>
      <c r="K531" t="s">
        <v>199</v>
      </c>
      <c r="L531" t="s">
        <v>199</v>
      </c>
      <c r="M531" t="s">
        <v>199</v>
      </c>
      <c r="N531" t="s">
        <v>199</v>
      </c>
      <c r="O531" t="s">
        <v>199</v>
      </c>
      <c r="P531" t="s">
        <v>199</v>
      </c>
      <c r="Q531" s="80" t="s">
        <v>199</v>
      </c>
      <c r="R531" s="79"/>
      <c r="T531" t="s">
        <v>199</v>
      </c>
      <c r="U531" t="s">
        <v>199</v>
      </c>
      <c r="V531" t="s">
        <v>199</v>
      </c>
    </row>
    <row r="532" spans="2:22" x14ac:dyDescent="0.25">
      <c r="B532" t="s">
        <v>199</v>
      </c>
      <c r="C532" s="79" t="s">
        <v>199</v>
      </c>
      <c r="E532" t="s">
        <v>199</v>
      </c>
      <c r="F532" t="s">
        <v>199</v>
      </c>
      <c r="G532" t="s">
        <v>199</v>
      </c>
      <c r="H532" t="s">
        <v>199</v>
      </c>
      <c r="I532" t="s">
        <v>199</v>
      </c>
      <c r="J532" t="s">
        <v>199</v>
      </c>
      <c r="K532" t="s">
        <v>199</v>
      </c>
      <c r="L532" t="s">
        <v>199</v>
      </c>
      <c r="M532" t="s">
        <v>199</v>
      </c>
      <c r="N532" t="s">
        <v>199</v>
      </c>
      <c r="O532" t="s">
        <v>199</v>
      </c>
      <c r="P532" t="s">
        <v>199</v>
      </c>
      <c r="Q532" s="80" t="s">
        <v>199</v>
      </c>
      <c r="R532" s="79"/>
      <c r="T532" t="s">
        <v>199</v>
      </c>
      <c r="U532" t="s">
        <v>199</v>
      </c>
      <c r="V532" t="s">
        <v>199</v>
      </c>
    </row>
    <row r="533" spans="2:22" x14ac:dyDescent="0.25">
      <c r="B533" t="s">
        <v>199</v>
      </c>
      <c r="C533" s="79" t="s">
        <v>199</v>
      </c>
      <c r="E533" t="s">
        <v>199</v>
      </c>
      <c r="F533" t="s">
        <v>199</v>
      </c>
      <c r="G533" t="s">
        <v>199</v>
      </c>
      <c r="H533" t="s">
        <v>199</v>
      </c>
      <c r="I533" t="s">
        <v>199</v>
      </c>
      <c r="J533" t="s">
        <v>199</v>
      </c>
      <c r="K533" t="s">
        <v>199</v>
      </c>
      <c r="L533" t="s">
        <v>199</v>
      </c>
      <c r="M533" t="s">
        <v>199</v>
      </c>
      <c r="N533" t="s">
        <v>199</v>
      </c>
      <c r="O533" t="s">
        <v>199</v>
      </c>
      <c r="P533" t="s">
        <v>199</v>
      </c>
      <c r="Q533" s="80" t="s">
        <v>199</v>
      </c>
      <c r="R533" s="79"/>
      <c r="T533" t="s">
        <v>199</v>
      </c>
      <c r="U533" t="s">
        <v>199</v>
      </c>
      <c r="V533" t="s">
        <v>199</v>
      </c>
    </row>
    <row r="534" spans="2:22" x14ac:dyDescent="0.25">
      <c r="B534" t="s">
        <v>199</v>
      </c>
      <c r="C534" s="79" t="s">
        <v>199</v>
      </c>
      <c r="E534" t="s">
        <v>199</v>
      </c>
      <c r="F534" t="s">
        <v>199</v>
      </c>
      <c r="G534" t="s">
        <v>199</v>
      </c>
      <c r="H534" t="s">
        <v>199</v>
      </c>
      <c r="I534" t="s">
        <v>199</v>
      </c>
      <c r="J534" t="s">
        <v>199</v>
      </c>
      <c r="K534" t="s">
        <v>199</v>
      </c>
      <c r="L534" t="s">
        <v>199</v>
      </c>
      <c r="M534" t="s">
        <v>199</v>
      </c>
      <c r="N534" t="s">
        <v>199</v>
      </c>
      <c r="O534" t="s">
        <v>199</v>
      </c>
      <c r="P534" t="s">
        <v>199</v>
      </c>
      <c r="Q534" s="80" t="s">
        <v>199</v>
      </c>
      <c r="R534" s="79"/>
      <c r="T534" t="s">
        <v>199</v>
      </c>
      <c r="U534" t="s">
        <v>199</v>
      </c>
      <c r="V534" t="s">
        <v>199</v>
      </c>
    </row>
    <row r="535" spans="2:22" x14ac:dyDescent="0.25">
      <c r="B535" t="s">
        <v>199</v>
      </c>
      <c r="C535" s="79" t="s">
        <v>199</v>
      </c>
      <c r="E535" t="s">
        <v>199</v>
      </c>
      <c r="F535" t="s">
        <v>199</v>
      </c>
      <c r="G535" t="s">
        <v>199</v>
      </c>
      <c r="H535" t="s">
        <v>199</v>
      </c>
      <c r="I535" t="s">
        <v>199</v>
      </c>
      <c r="J535" t="s">
        <v>199</v>
      </c>
      <c r="K535" t="s">
        <v>199</v>
      </c>
      <c r="L535" t="s">
        <v>199</v>
      </c>
      <c r="M535" t="s">
        <v>199</v>
      </c>
      <c r="N535" t="s">
        <v>199</v>
      </c>
      <c r="O535" t="s">
        <v>199</v>
      </c>
      <c r="P535" t="s">
        <v>199</v>
      </c>
      <c r="Q535" s="80" t="s">
        <v>199</v>
      </c>
      <c r="R535" s="79"/>
      <c r="T535" t="s">
        <v>199</v>
      </c>
      <c r="U535" t="s">
        <v>199</v>
      </c>
      <c r="V535" t="s">
        <v>199</v>
      </c>
    </row>
    <row r="536" spans="2:22" x14ac:dyDescent="0.25">
      <c r="B536" t="s">
        <v>199</v>
      </c>
      <c r="C536" s="79" t="s">
        <v>199</v>
      </c>
      <c r="E536" t="s">
        <v>199</v>
      </c>
      <c r="F536" t="s">
        <v>199</v>
      </c>
      <c r="G536" t="s">
        <v>199</v>
      </c>
      <c r="H536" t="s">
        <v>199</v>
      </c>
      <c r="I536" t="s">
        <v>199</v>
      </c>
      <c r="J536" t="s">
        <v>199</v>
      </c>
      <c r="K536" t="s">
        <v>199</v>
      </c>
      <c r="L536" t="s">
        <v>199</v>
      </c>
      <c r="M536" t="s">
        <v>199</v>
      </c>
      <c r="N536" t="s">
        <v>199</v>
      </c>
      <c r="O536" t="s">
        <v>199</v>
      </c>
      <c r="P536" t="s">
        <v>199</v>
      </c>
      <c r="Q536" s="80" t="s">
        <v>199</v>
      </c>
      <c r="R536" s="79"/>
      <c r="T536" t="s">
        <v>199</v>
      </c>
      <c r="U536" t="s">
        <v>199</v>
      </c>
      <c r="V536" t="s">
        <v>199</v>
      </c>
    </row>
    <row r="537" spans="2:22" x14ac:dyDescent="0.25">
      <c r="B537" t="s">
        <v>199</v>
      </c>
      <c r="C537" s="79" t="s">
        <v>199</v>
      </c>
      <c r="E537" t="s">
        <v>199</v>
      </c>
      <c r="F537" t="s">
        <v>199</v>
      </c>
      <c r="G537" t="s">
        <v>199</v>
      </c>
      <c r="H537" t="s">
        <v>199</v>
      </c>
      <c r="I537" t="s">
        <v>199</v>
      </c>
      <c r="J537" t="s">
        <v>199</v>
      </c>
      <c r="K537" t="s">
        <v>199</v>
      </c>
      <c r="L537" t="s">
        <v>199</v>
      </c>
      <c r="M537" t="s">
        <v>199</v>
      </c>
      <c r="N537" t="s">
        <v>199</v>
      </c>
      <c r="O537" t="s">
        <v>199</v>
      </c>
      <c r="P537" t="s">
        <v>199</v>
      </c>
      <c r="Q537" s="80" t="s">
        <v>199</v>
      </c>
      <c r="R537" s="79"/>
      <c r="T537" t="s">
        <v>199</v>
      </c>
      <c r="U537" t="s">
        <v>199</v>
      </c>
      <c r="V537" t="s">
        <v>199</v>
      </c>
    </row>
    <row r="538" spans="2:22" x14ac:dyDescent="0.25">
      <c r="B538" t="s">
        <v>199</v>
      </c>
      <c r="C538" s="79" t="s">
        <v>199</v>
      </c>
      <c r="E538" t="s">
        <v>199</v>
      </c>
      <c r="F538" t="s">
        <v>199</v>
      </c>
      <c r="G538" t="s">
        <v>199</v>
      </c>
      <c r="H538" t="s">
        <v>199</v>
      </c>
      <c r="I538" t="s">
        <v>199</v>
      </c>
      <c r="J538" t="s">
        <v>199</v>
      </c>
      <c r="K538" t="s">
        <v>199</v>
      </c>
      <c r="L538" t="s">
        <v>199</v>
      </c>
      <c r="M538" t="s">
        <v>199</v>
      </c>
      <c r="N538" t="s">
        <v>199</v>
      </c>
      <c r="O538" t="s">
        <v>199</v>
      </c>
      <c r="P538" t="s">
        <v>199</v>
      </c>
      <c r="Q538" s="80" t="s">
        <v>199</v>
      </c>
      <c r="R538" s="79"/>
      <c r="T538" t="s">
        <v>199</v>
      </c>
      <c r="U538" t="s">
        <v>199</v>
      </c>
      <c r="V538" t="s">
        <v>199</v>
      </c>
    </row>
    <row r="539" spans="2:22" x14ac:dyDescent="0.25">
      <c r="B539" t="s">
        <v>199</v>
      </c>
      <c r="C539" s="79" t="s">
        <v>199</v>
      </c>
      <c r="E539" t="s">
        <v>199</v>
      </c>
      <c r="F539" t="s">
        <v>199</v>
      </c>
      <c r="G539" t="s">
        <v>199</v>
      </c>
      <c r="H539" t="s">
        <v>199</v>
      </c>
      <c r="I539" t="s">
        <v>199</v>
      </c>
      <c r="J539" t="s">
        <v>199</v>
      </c>
      <c r="K539" t="s">
        <v>199</v>
      </c>
      <c r="L539" t="s">
        <v>199</v>
      </c>
      <c r="M539" t="s">
        <v>199</v>
      </c>
      <c r="N539" t="s">
        <v>199</v>
      </c>
      <c r="O539" t="s">
        <v>199</v>
      </c>
      <c r="P539" t="s">
        <v>199</v>
      </c>
      <c r="Q539" s="80" t="s">
        <v>199</v>
      </c>
      <c r="R539" s="79"/>
      <c r="T539" t="s">
        <v>199</v>
      </c>
      <c r="U539" t="s">
        <v>199</v>
      </c>
      <c r="V539" t="s">
        <v>199</v>
      </c>
    </row>
    <row r="540" spans="2:22" x14ac:dyDescent="0.25">
      <c r="B540" t="s">
        <v>199</v>
      </c>
      <c r="C540" s="79" t="s">
        <v>199</v>
      </c>
      <c r="E540" t="s">
        <v>199</v>
      </c>
      <c r="F540" t="s">
        <v>199</v>
      </c>
      <c r="G540" t="s">
        <v>199</v>
      </c>
      <c r="H540" t="s">
        <v>199</v>
      </c>
      <c r="I540" t="s">
        <v>199</v>
      </c>
      <c r="J540" t="s">
        <v>199</v>
      </c>
      <c r="K540" t="s">
        <v>199</v>
      </c>
      <c r="L540" t="s">
        <v>199</v>
      </c>
      <c r="M540" t="s">
        <v>199</v>
      </c>
      <c r="N540" t="s">
        <v>199</v>
      </c>
      <c r="O540" t="s">
        <v>199</v>
      </c>
      <c r="P540" t="s">
        <v>199</v>
      </c>
      <c r="Q540" s="80" t="s">
        <v>199</v>
      </c>
      <c r="R540" s="79"/>
      <c r="T540" t="s">
        <v>199</v>
      </c>
      <c r="U540" t="s">
        <v>199</v>
      </c>
      <c r="V540" t="s">
        <v>199</v>
      </c>
    </row>
    <row r="541" spans="2:22" x14ac:dyDescent="0.25">
      <c r="B541" t="s">
        <v>199</v>
      </c>
      <c r="C541" s="79" t="s">
        <v>199</v>
      </c>
      <c r="E541" t="s">
        <v>199</v>
      </c>
      <c r="F541" t="s">
        <v>199</v>
      </c>
      <c r="G541" t="s">
        <v>199</v>
      </c>
      <c r="H541" t="s">
        <v>199</v>
      </c>
      <c r="I541" t="s">
        <v>199</v>
      </c>
      <c r="J541" t="s">
        <v>199</v>
      </c>
      <c r="K541" t="s">
        <v>199</v>
      </c>
      <c r="L541" t="s">
        <v>199</v>
      </c>
      <c r="M541" t="s">
        <v>199</v>
      </c>
      <c r="N541" t="s">
        <v>199</v>
      </c>
      <c r="O541" t="s">
        <v>199</v>
      </c>
      <c r="P541" t="s">
        <v>199</v>
      </c>
      <c r="Q541" s="80" t="s">
        <v>199</v>
      </c>
      <c r="R541" s="79"/>
      <c r="T541" t="s">
        <v>199</v>
      </c>
      <c r="U541" t="s">
        <v>199</v>
      </c>
      <c r="V541" t="s">
        <v>199</v>
      </c>
    </row>
    <row r="542" spans="2:22" x14ac:dyDescent="0.25">
      <c r="B542" t="s">
        <v>199</v>
      </c>
      <c r="C542" s="79" t="s">
        <v>199</v>
      </c>
      <c r="E542" t="s">
        <v>199</v>
      </c>
      <c r="F542" t="s">
        <v>199</v>
      </c>
      <c r="G542" t="s">
        <v>199</v>
      </c>
      <c r="H542" t="s">
        <v>199</v>
      </c>
      <c r="I542" t="s">
        <v>199</v>
      </c>
      <c r="J542" t="s">
        <v>199</v>
      </c>
      <c r="K542" t="s">
        <v>199</v>
      </c>
      <c r="L542" t="s">
        <v>199</v>
      </c>
      <c r="M542" t="s">
        <v>199</v>
      </c>
      <c r="N542" t="s">
        <v>199</v>
      </c>
      <c r="O542" t="s">
        <v>199</v>
      </c>
      <c r="P542" t="s">
        <v>199</v>
      </c>
      <c r="Q542" s="80" t="s">
        <v>199</v>
      </c>
      <c r="R542" s="79"/>
      <c r="T542" t="s">
        <v>199</v>
      </c>
      <c r="U542" t="s">
        <v>199</v>
      </c>
      <c r="V542" t="s">
        <v>199</v>
      </c>
    </row>
    <row r="543" spans="2:22" x14ac:dyDescent="0.25">
      <c r="B543" t="s">
        <v>199</v>
      </c>
      <c r="C543" s="79" t="s">
        <v>199</v>
      </c>
      <c r="E543" t="s">
        <v>199</v>
      </c>
      <c r="F543" t="s">
        <v>199</v>
      </c>
      <c r="G543" t="s">
        <v>199</v>
      </c>
      <c r="H543" t="s">
        <v>199</v>
      </c>
      <c r="I543" t="s">
        <v>199</v>
      </c>
      <c r="J543" t="s">
        <v>199</v>
      </c>
      <c r="K543" t="s">
        <v>199</v>
      </c>
      <c r="L543" t="s">
        <v>199</v>
      </c>
      <c r="M543" t="s">
        <v>199</v>
      </c>
      <c r="N543" t="s">
        <v>199</v>
      </c>
      <c r="O543" t="s">
        <v>199</v>
      </c>
      <c r="P543" t="s">
        <v>199</v>
      </c>
      <c r="Q543" s="80" t="s">
        <v>199</v>
      </c>
      <c r="R543" s="79"/>
      <c r="T543" t="s">
        <v>199</v>
      </c>
      <c r="U543" t="s">
        <v>199</v>
      </c>
      <c r="V543" t="s">
        <v>199</v>
      </c>
    </row>
    <row r="544" spans="2:22" x14ac:dyDescent="0.25">
      <c r="B544" t="s">
        <v>199</v>
      </c>
      <c r="C544" s="79" t="s">
        <v>199</v>
      </c>
      <c r="E544" t="s">
        <v>199</v>
      </c>
      <c r="F544" t="s">
        <v>199</v>
      </c>
      <c r="G544" t="s">
        <v>199</v>
      </c>
      <c r="H544" t="s">
        <v>199</v>
      </c>
      <c r="I544" t="s">
        <v>199</v>
      </c>
      <c r="J544" t="s">
        <v>199</v>
      </c>
      <c r="K544" t="s">
        <v>199</v>
      </c>
      <c r="L544" t="s">
        <v>199</v>
      </c>
      <c r="M544" t="s">
        <v>199</v>
      </c>
      <c r="N544" t="s">
        <v>199</v>
      </c>
      <c r="O544" t="s">
        <v>199</v>
      </c>
      <c r="P544" t="s">
        <v>199</v>
      </c>
      <c r="Q544" s="80" t="s">
        <v>199</v>
      </c>
      <c r="R544" s="79"/>
      <c r="T544" t="s">
        <v>199</v>
      </c>
      <c r="U544" t="s">
        <v>199</v>
      </c>
      <c r="V544" t="s">
        <v>199</v>
      </c>
    </row>
    <row r="545" spans="2:22" x14ac:dyDescent="0.25">
      <c r="B545" t="s">
        <v>199</v>
      </c>
      <c r="C545" s="79" t="s">
        <v>199</v>
      </c>
      <c r="E545" t="s">
        <v>199</v>
      </c>
      <c r="F545" t="s">
        <v>199</v>
      </c>
      <c r="G545" t="s">
        <v>199</v>
      </c>
      <c r="H545" t="s">
        <v>199</v>
      </c>
      <c r="I545" t="s">
        <v>199</v>
      </c>
      <c r="J545" t="s">
        <v>199</v>
      </c>
      <c r="K545" t="s">
        <v>199</v>
      </c>
      <c r="L545" t="s">
        <v>199</v>
      </c>
      <c r="M545" t="s">
        <v>199</v>
      </c>
      <c r="N545" t="s">
        <v>199</v>
      </c>
      <c r="O545" t="s">
        <v>199</v>
      </c>
      <c r="P545" t="s">
        <v>199</v>
      </c>
      <c r="Q545" s="80" t="s">
        <v>199</v>
      </c>
      <c r="R545" s="79"/>
      <c r="T545" t="s">
        <v>199</v>
      </c>
      <c r="U545" t="s">
        <v>199</v>
      </c>
      <c r="V545" t="s">
        <v>199</v>
      </c>
    </row>
    <row r="546" spans="2:22" x14ac:dyDescent="0.25">
      <c r="B546" t="s">
        <v>199</v>
      </c>
      <c r="C546" s="79" t="s">
        <v>199</v>
      </c>
      <c r="E546" t="s">
        <v>199</v>
      </c>
      <c r="F546" t="s">
        <v>199</v>
      </c>
      <c r="G546" t="s">
        <v>199</v>
      </c>
      <c r="H546" t="s">
        <v>199</v>
      </c>
      <c r="I546" t="s">
        <v>199</v>
      </c>
      <c r="J546" t="s">
        <v>199</v>
      </c>
      <c r="K546" t="s">
        <v>199</v>
      </c>
      <c r="L546" t="s">
        <v>199</v>
      </c>
      <c r="M546" t="s">
        <v>199</v>
      </c>
      <c r="N546" t="s">
        <v>199</v>
      </c>
      <c r="O546" t="s">
        <v>199</v>
      </c>
      <c r="P546" t="s">
        <v>199</v>
      </c>
      <c r="Q546" s="80" t="s">
        <v>199</v>
      </c>
      <c r="R546" s="79"/>
      <c r="T546" t="s">
        <v>199</v>
      </c>
      <c r="U546" t="s">
        <v>199</v>
      </c>
      <c r="V546" t="s">
        <v>199</v>
      </c>
    </row>
    <row r="547" spans="2:22" x14ac:dyDescent="0.25">
      <c r="B547" t="s">
        <v>199</v>
      </c>
      <c r="C547" s="79" t="s">
        <v>199</v>
      </c>
      <c r="E547" t="s">
        <v>199</v>
      </c>
      <c r="F547" t="s">
        <v>199</v>
      </c>
      <c r="G547" t="s">
        <v>199</v>
      </c>
      <c r="H547" t="s">
        <v>199</v>
      </c>
      <c r="I547" t="s">
        <v>199</v>
      </c>
      <c r="J547" t="s">
        <v>199</v>
      </c>
      <c r="K547" t="s">
        <v>199</v>
      </c>
      <c r="L547" t="s">
        <v>199</v>
      </c>
      <c r="M547" t="s">
        <v>199</v>
      </c>
      <c r="N547" t="s">
        <v>199</v>
      </c>
      <c r="O547" t="s">
        <v>199</v>
      </c>
      <c r="P547" t="s">
        <v>199</v>
      </c>
      <c r="Q547" s="80" t="s">
        <v>199</v>
      </c>
      <c r="R547" s="79"/>
      <c r="T547" t="s">
        <v>199</v>
      </c>
      <c r="U547" t="s">
        <v>199</v>
      </c>
      <c r="V547" t="s">
        <v>199</v>
      </c>
    </row>
    <row r="548" spans="2:22" x14ac:dyDescent="0.25">
      <c r="B548" t="s">
        <v>199</v>
      </c>
      <c r="C548" s="79" t="s">
        <v>199</v>
      </c>
      <c r="E548" t="s">
        <v>199</v>
      </c>
      <c r="F548" t="s">
        <v>199</v>
      </c>
      <c r="G548" t="s">
        <v>199</v>
      </c>
      <c r="H548" t="s">
        <v>199</v>
      </c>
      <c r="I548" t="s">
        <v>199</v>
      </c>
      <c r="J548" t="s">
        <v>199</v>
      </c>
      <c r="K548" t="s">
        <v>199</v>
      </c>
      <c r="L548" t="s">
        <v>199</v>
      </c>
      <c r="M548" t="s">
        <v>199</v>
      </c>
      <c r="N548" t="s">
        <v>199</v>
      </c>
      <c r="O548" t="s">
        <v>199</v>
      </c>
      <c r="P548" t="s">
        <v>199</v>
      </c>
      <c r="Q548" s="80" t="s">
        <v>199</v>
      </c>
      <c r="R548" s="79"/>
      <c r="T548" t="s">
        <v>199</v>
      </c>
      <c r="U548" t="s">
        <v>199</v>
      </c>
      <c r="V548" t="s">
        <v>199</v>
      </c>
    </row>
    <row r="549" spans="2:22" x14ac:dyDescent="0.25">
      <c r="B549" t="s">
        <v>199</v>
      </c>
      <c r="C549" s="79" t="s">
        <v>199</v>
      </c>
      <c r="E549" t="s">
        <v>199</v>
      </c>
      <c r="F549" t="s">
        <v>199</v>
      </c>
      <c r="G549" t="s">
        <v>199</v>
      </c>
      <c r="H549" t="s">
        <v>199</v>
      </c>
      <c r="I549" t="s">
        <v>199</v>
      </c>
      <c r="J549" t="s">
        <v>199</v>
      </c>
      <c r="K549" t="s">
        <v>199</v>
      </c>
      <c r="L549" t="s">
        <v>199</v>
      </c>
      <c r="M549" t="s">
        <v>199</v>
      </c>
      <c r="N549" t="s">
        <v>199</v>
      </c>
      <c r="O549" t="s">
        <v>199</v>
      </c>
      <c r="P549" t="s">
        <v>199</v>
      </c>
      <c r="Q549" s="80" t="s">
        <v>199</v>
      </c>
      <c r="R549" s="79"/>
      <c r="T549" t="s">
        <v>199</v>
      </c>
      <c r="U549" t="s">
        <v>199</v>
      </c>
      <c r="V549" t="s">
        <v>199</v>
      </c>
    </row>
    <row r="550" spans="2:22" x14ac:dyDescent="0.25">
      <c r="B550" t="s">
        <v>199</v>
      </c>
      <c r="C550" s="79" t="s">
        <v>199</v>
      </c>
      <c r="E550" t="s">
        <v>199</v>
      </c>
      <c r="F550" t="s">
        <v>199</v>
      </c>
      <c r="G550" t="s">
        <v>199</v>
      </c>
      <c r="H550" t="s">
        <v>199</v>
      </c>
      <c r="I550" t="s">
        <v>199</v>
      </c>
      <c r="J550" t="s">
        <v>199</v>
      </c>
      <c r="K550" t="s">
        <v>199</v>
      </c>
      <c r="L550" t="s">
        <v>199</v>
      </c>
      <c r="M550" t="s">
        <v>199</v>
      </c>
      <c r="N550" t="s">
        <v>199</v>
      </c>
      <c r="O550" t="s">
        <v>199</v>
      </c>
      <c r="P550" t="s">
        <v>199</v>
      </c>
      <c r="Q550" s="80" t="s">
        <v>199</v>
      </c>
      <c r="R550" s="79"/>
      <c r="T550" t="s">
        <v>199</v>
      </c>
      <c r="U550" t="s">
        <v>199</v>
      </c>
      <c r="V550" t="s">
        <v>199</v>
      </c>
    </row>
    <row r="551" spans="2:22" x14ac:dyDescent="0.25">
      <c r="B551" t="s">
        <v>199</v>
      </c>
      <c r="C551" s="79" t="s">
        <v>199</v>
      </c>
      <c r="E551" t="s">
        <v>199</v>
      </c>
      <c r="F551" t="s">
        <v>199</v>
      </c>
      <c r="G551" t="s">
        <v>199</v>
      </c>
      <c r="H551" t="s">
        <v>199</v>
      </c>
      <c r="I551" t="s">
        <v>199</v>
      </c>
      <c r="J551" t="s">
        <v>199</v>
      </c>
      <c r="K551" t="s">
        <v>199</v>
      </c>
      <c r="L551" t="s">
        <v>199</v>
      </c>
      <c r="M551" t="s">
        <v>199</v>
      </c>
      <c r="N551" t="s">
        <v>199</v>
      </c>
      <c r="O551" t="s">
        <v>199</v>
      </c>
      <c r="P551" t="s">
        <v>199</v>
      </c>
      <c r="Q551" s="80" t="s">
        <v>199</v>
      </c>
      <c r="R551" s="79"/>
      <c r="T551" t="s">
        <v>199</v>
      </c>
      <c r="U551" t="s">
        <v>199</v>
      </c>
      <c r="V551" t="s">
        <v>199</v>
      </c>
    </row>
    <row r="552" spans="2:22" x14ac:dyDescent="0.25">
      <c r="B552" t="s">
        <v>199</v>
      </c>
      <c r="C552" s="79" t="s">
        <v>199</v>
      </c>
      <c r="E552" t="s">
        <v>199</v>
      </c>
      <c r="F552" t="s">
        <v>199</v>
      </c>
      <c r="G552" t="s">
        <v>199</v>
      </c>
      <c r="H552" t="s">
        <v>199</v>
      </c>
      <c r="I552" t="s">
        <v>199</v>
      </c>
      <c r="J552" t="s">
        <v>199</v>
      </c>
      <c r="K552" t="s">
        <v>199</v>
      </c>
      <c r="L552" t="s">
        <v>199</v>
      </c>
      <c r="M552" t="s">
        <v>199</v>
      </c>
      <c r="N552" t="s">
        <v>199</v>
      </c>
      <c r="O552" t="s">
        <v>199</v>
      </c>
      <c r="P552" t="s">
        <v>199</v>
      </c>
      <c r="Q552" s="80" t="s">
        <v>199</v>
      </c>
      <c r="R552" s="79"/>
      <c r="T552" t="s">
        <v>199</v>
      </c>
      <c r="U552" t="s">
        <v>199</v>
      </c>
      <c r="V552" t="s">
        <v>199</v>
      </c>
    </row>
    <row r="553" spans="2:22" x14ac:dyDescent="0.25">
      <c r="B553" t="s">
        <v>199</v>
      </c>
      <c r="C553" s="79" t="s">
        <v>199</v>
      </c>
      <c r="E553" t="s">
        <v>199</v>
      </c>
      <c r="F553" t="s">
        <v>199</v>
      </c>
      <c r="G553" t="s">
        <v>199</v>
      </c>
      <c r="H553" t="s">
        <v>199</v>
      </c>
      <c r="I553" t="s">
        <v>199</v>
      </c>
      <c r="J553" t="s">
        <v>199</v>
      </c>
      <c r="K553" t="s">
        <v>199</v>
      </c>
      <c r="L553" t="s">
        <v>199</v>
      </c>
      <c r="M553" t="s">
        <v>199</v>
      </c>
      <c r="N553" t="s">
        <v>199</v>
      </c>
      <c r="O553" t="s">
        <v>199</v>
      </c>
      <c r="P553" t="s">
        <v>199</v>
      </c>
      <c r="Q553" s="80" t="s">
        <v>199</v>
      </c>
      <c r="R553" s="79"/>
      <c r="T553" t="s">
        <v>199</v>
      </c>
      <c r="U553" t="s">
        <v>199</v>
      </c>
      <c r="V553" t="s">
        <v>199</v>
      </c>
    </row>
    <row r="554" spans="2:22" x14ac:dyDescent="0.25">
      <c r="B554" t="s">
        <v>199</v>
      </c>
      <c r="C554" s="79" t="s">
        <v>199</v>
      </c>
      <c r="E554" t="s">
        <v>199</v>
      </c>
      <c r="F554" t="s">
        <v>199</v>
      </c>
      <c r="G554" t="s">
        <v>199</v>
      </c>
      <c r="H554" t="s">
        <v>199</v>
      </c>
      <c r="I554" t="s">
        <v>199</v>
      </c>
      <c r="J554" t="s">
        <v>199</v>
      </c>
      <c r="K554" t="s">
        <v>199</v>
      </c>
      <c r="L554" t="s">
        <v>199</v>
      </c>
      <c r="M554" t="s">
        <v>199</v>
      </c>
      <c r="N554" t="s">
        <v>199</v>
      </c>
      <c r="O554" t="s">
        <v>199</v>
      </c>
      <c r="P554" t="s">
        <v>199</v>
      </c>
      <c r="Q554" s="80" t="s">
        <v>199</v>
      </c>
      <c r="R554" s="79"/>
      <c r="T554" t="s">
        <v>199</v>
      </c>
      <c r="U554" t="s">
        <v>199</v>
      </c>
      <c r="V554" t="s">
        <v>199</v>
      </c>
    </row>
    <row r="555" spans="2:22" x14ac:dyDescent="0.25">
      <c r="B555" t="s">
        <v>199</v>
      </c>
      <c r="C555" s="79" t="s">
        <v>199</v>
      </c>
      <c r="E555" t="s">
        <v>199</v>
      </c>
      <c r="F555" t="s">
        <v>199</v>
      </c>
      <c r="G555" t="s">
        <v>199</v>
      </c>
      <c r="H555" t="s">
        <v>199</v>
      </c>
      <c r="I555" t="s">
        <v>199</v>
      </c>
      <c r="J555" t="s">
        <v>199</v>
      </c>
      <c r="K555" t="s">
        <v>199</v>
      </c>
      <c r="L555" t="s">
        <v>199</v>
      </c>
      <c r="M555" t="s">
        <v>199</v>
      </c>
      <c r="N555" t="s">
        <v>199</v>
      </c>
      <c r="O555" t="s">
        <v>199</v>
      </c>
      <c r="P555" t="s">
        <v>199</v>
      </c>
      <c r="Q555" s="80" t="s">
        <v>199</v>
      </c>
      <c r="R555" s="79"/>
      <c r="T555" t="s">
        <v>199</v>
      </c>
      <c r="U555" t="s">
        <v>199</v>
      </c>
      <c r="V555" t="s">
        <v>199</v>
      </c>
    </row>
    <row r="556" spans="2:22" x14ac:dyDescent="0.25">
      <c r="B556" t="s">
        <v>199</v>
      </c>
      <c r="C556" s="79" t="s">
        <v>199</v>
      </c>
      <c r="E556" t="s">
        <v>199</v>
      </c>
      <c r="F556" t="s">
        <v>199</v>
      </c>
      <c r="G556" t="s">
        <v>199</v>
      </c>
      <c r="H556" t="s">
        <v>199</v>
      </c>
      <c r="I556" t="s">
        <v>199</v>
      </c>
      <c r="J556" t="s">
        <v>199</v>
      </c>
      <c r="K556" t="s">
        <v>199</v>
      </c>
      <c r="L556" t="s">
        <v>199</v>
      </c>
      <c r="M556" t="s">
        <v>199</v>
      </c>
      <c r="N556" t="s">
        <v>199</v>
      </c>
      <c r="O556" t="s">
        <v>199</v>
      </c>
      <c r="P556" t="s">
        <v>199</v>
      </c>
      <c r="Q556" s="80" t="s">
        <v>199</v>
      </c>
      <c r="R556" s="79"/>
      <c r="T556" t="s">
        <v>199</v>
      </c>
      <c r="U556" t="s">
        <v>199</v>
      </c>
      <c r="V556" t="s">
        <v>199</v>
      </c>
    </row>
    <row r="557" spans="2:22" x14ac:dyDescent="0.25">
      <c r="B557" t="s">
        <v>199</v>
      </c>
      <c r="C557" s="79" t="s">
        <v>199</v>
      </c>
      <c r="E557" t="s">
        <v>199</v>
      </c>
      <c r="F557" t="s">
        <v>199</v>
      </c>
      <c r="G557" t="s">
        <v>199</v>
      </c>
      <c r="H557" t="s">
        <v>199</v>
      </c>
      <c r="I557" t="s">
        <v>199</v>
      </c>
      <c r="J557" t="s">
        <v>199</v>
      </c>
      <c r="K557" t="s">
        <v>199</v>
      </c>
      <c r="L557" t="s">
        <v>199</v>
      </c>
      <c r="M557" t="s">
        <v>199</v>
      </c>
      <c r="N557" t="s">
        <v>199</v>
      </c>
      <c r="O557" t="s">
        <v>199</v>
      </c>
      <c r="P557" t="s">
        <v>199</v>
      </c>
      <c r="Q557" s="80" t="s">
        <v>199</v>
      </c>
      <c r="R557" s="79"/>
      <c r="T557" t="s">
        <v>199</v>
      </c>
      <c r="U557" t="s">
        <v>199</v>
      </c>
      <c r="V557" t="s">
        <v>199</v>
      </c>
    </row>
    <row r="558" spans="2:22" x14ac:dyDescent="0.25">
      <c r="B558" t="s">
        <v>199</v>
      </c>
      <c r="C558" s="79" t="s">
        <v>199</v>
      </c>
      <c r="E558" t="s">
        <v>199</v>
      </c>
      <c r="F558" t="s">
        <v>199</v>
      </c>
      <c r="G558" t="s">
        <v>199</v>
      </c>
      <c r="H558" t="s">
        <v>199</v>
      </c>
      <c r="I558" t="s">
        <v>199</v>
      </c>
      <c r="J558" t="s">
        <v>199</v>
      </c>
      <c r="K558" t="s">
        <v>199</v>
      </c>
      <c r="L558" t="s">
        <v>199</v>
      </c>
      <c r="M558" t="s">
        <v>199</v>
      </c>
      <c r="N558" t="s">
        <v>199</v>
      </c>
      <c r="O558" t="s">
        <v>199</v>
      </c>
      <c r="P558" t="s">
        <v>199</v>
      </c>
      <c r="Q558" s="80" t="s">
        <v>199</v>
      </c>
      <c r="R558" s="79"/>
      <c r="T558" t="s">
        <v>199</v>
      </c>
      <c r="U558" t="s">
        <v>199</v>
      </c>
      <c r="V558" t="s">
        <v>199</v>
      </c>
    </row>
    <row r="559" spans="2:22" x14ac:dyDescent="0.25">
      <c r="B559" t="s">
        <v>199</v>
      </c>
      <c r="C559" s="79" t="s">
        <v>199</v>
      </c>
      <c r="E559" t="s">
        <v>199</v>
      </c>
      <c r="F559" t="s">
        <v>199</v>
      </c>
      <c r="G559" t="s">
        <v>199</v>
      </c>
      <c r="H559" t="s">
        <v>199</v>
      </c>
      <c r="I559" t="s">
        <v>199</v>
      </c>
      <c r="J559" t="s">
        <v>199</v>
      </c>
      <c r="K559" t="s">
        <v>199</v>
      </c>
      <c r="L559" t="s">
        <v>199</v>
      </c>
      <c r="M559" t="s">
        <v>199</v>
      </c>
      <c r="N559" t="s">
        <v>199</v>
      </c>
      <c r="O559" t="s">
        <v>199</v>
      </c>
      <c r="P559" t="s">
        <v>199</v>
      </c>
      <c r="Q559" s="80" t="s">
        <v>199</v>
      </c>
      <c r="R559" s="79"/>
      <c r="T559" t="s">
        <v>199</v>
      </c>
      <c r="U559" t="s">
        <v>199</v>
      </c>
      <c r="V559" t="s">
        <v>199</v>
      </c>
    </row>
    <row r="560" spans="2:22" x14ac:dyDescent="0.25">
      <c r="B560" t="s">
        <v>199</v>
      </c>
      <c r="C560" s="79" t="s">
        <v>199</v>
      </c>
      <c r="E560" t="s">
        <v>199</v>
      </c>
      <c r="F560" t="s">
        <v>199</v>
      </c>
      <c r="G560" t="s">
        <v>199</v>
      </c>
      <c r="H560" t="s">
        <v>199</v>
      </c>
      <c r="I560" t="s">
        <v>199</v>
      </c>
      <c r="J560" t="s">
        <v>199</v>
      </c>
      <c r="K560" t="s">
        <v>199</v>
      </c>
      <c r="L560" t="s">
        <v>199</v>
      </c>
      <c r="M560" t="s">
        <v>199</v>
      </c>
      <c r="N560" t="s">
        <v>199</v>
      </c>
      <c r="O560" t="s">
        <v>199</v>
      </c>
      <c r="P560" t="s">
        <v>199</v>
      </c>
      <c r="Q560" s="80" t="s">
        <v>199</v>
      </c>
      <c r="R560" s="79"/>
      <c r="T560" t="s">
        <v>199</v>
      </c>
      <c r="U560" t="s">
        <v>199</v>
      </c>
      <c r="V560" t="s">
        <v>199</v>
      </c>
    </row>
    <row r="561" spans="2:22" x14ac:dyDescent="0.25">
      <c r="B561" t="s">
        <v>199</v>
      </c>
      <c r="C561" s="79" t="s">
        <v>199</v>
      </c>
      <c r="E561" t="s">
        <v>199</v>
      </c>
      <c r="F561" t="s">
        <v>199</v>
      </c>
      <c r="G561" t="s">
        <v>199</v>
      </c>
      <c r="H561" t="s">
        <v>199</v>
      </c>
      <c r="I561" t="s">
        <v>199</v>
      </c>
      <c r="J561" t="s">
        <v>199</v>
      </c>
      <c r="K561" t="s">
        <v>199</v>
      </c>
      <c r="L561" t="s">
        <v>199</v>
      </c>
      <c r="M561" t="s">
        <v>199</v>
      </c>
      <c r="N561" t="s">
        <v>199</v>
      </c>
      <c r="O561" t="s">
        <v>199</v>
      </c>
      <c r="P561" t="s">
        <v>199</v>
      </c>
      <c r="Q561" s="80" t="s">
        <v>199</v>
      </c>
      <c r="R561" s="79"/>
      <c r="T561" t="s">
        <v>199</v>
      </c>
      <c r="U561" t="s">
        <v>199</v>
      </c>
      <c r="V561" t="s">
        <v>199</v>
      </c>
    </row>
    <row r="562" spans="2:22" x14ac:dyDescent="0.25">
      <c r="B562" t="s">
        <v>199</v>
      </c>
      <c r="C562" s="79" t="s">
        <v>199</v>
      </c>
      <c r="E562" t="s">
        <v>199</v>
      </c>
      <c r="F562" t="s">
        <v>199</v>
      </c>
      <c r="G562" t="s">
        <v>199</v>
      </c>
      <c r="H562" t="s">
        <v>199</v>
      </c>
      <c r="I562" t="s">
        <v>199</v>
      </c>
      <c r="J562" t="s">
        <v>199</v>
      </c>
      <c r="K562" t="s">
        <v>199</v>
      </c>
      <c r="L562" t="s">
        <v>199</v>
      </c>
      <c r="M562" t="s">
        <v>199</v>
      </c>
      <c r="N562" t="s">
        <v>199</v>
      </c>
      <c r="O562" t="s">
        <v>199</v>
      </c>
      <c r="P562" t="s">
        <v>199</v>
      </c>
      <c r="Q562" s="80" t="s">
        <v>199</v>
      </c>
      <c r="R562" s="79"/>
      <c r="T562" t="s">
        <v>199</v>
      </c>
      <c r="U562" t="s">
        <v>199</v>
      </c>
      <c r="V562" t="s">
        <v>199</v>
      </c>
    </row>
    <row r="563" spans="2:22" x14ac:dyDescent="0.25">
      <c r="B563" t="s">
        <v>199</v>
      </c>
      <c r="C563" s="79" t="s">
        <v>199</v>
      </c>
      <c r="E563" t="s">
        <v>199</v>
      </c>
      <c r="F563" t="s">
        <v>199</v>
      </c>
      <c r="G563" t="s">
        <v>199</v>
      </c>
      <c r="H563" t="s">
        <v>199</v>
      </c>
      <c r="I563" t="s">
        <v>199</v>
      </c>
      <c r="J563" t="s">
        <v>199</v>
      </c>
      <c r="K563" t="s">
        <v>199</v>
      </c>
      <c r="L563" t="s">
        <v>199</v>
      </c>
      <c r="M563" t="s">
        <v>199</v>
      </c>
      <c r="N563" t="s">
        <v>199</v>
      </c>
      <c r="O563" t="s">
        <v>199</v>
      </c>
      <c r="P563" t="s">
        <v>199</v>
      </c>
      <c r="Q563" s="80" t="s">
        <v>199</v>
      </c>
      <c r="R563" s="79"/>
      <c r="T563" t="s">
        <v>199</v>
      </c>
      <c r="U563" t="s">
        <v>199</v>
      </c>
      <c r="V563" t="s">
        <v>199</v>
      </c>
    </row>
    <row r="564" spans="2:22" x14ac:dyDescent="0.25">
      <c r="B564" t="s">
        <v>199</v>
      </c>
      <c r="C564" s="79" t="s">
        <v>199</v>
      </c>
      <c r="E564" t="s">
        <v>199</v>
      </c>
      <c r="F564" t="s">
        <v>199</v>
      </c>
      <c r="G564" t="s">
        <v>199</v>
      </c>
      <c r="H564" t="s">
        <v>199</v>
      </c>
      <c r="I564" t="s">
        <v>199</v>
      </c>
      <c r="J564" t="s">
        <v>199</v>
      </c>
      <c r="K564" t="s">
        <v>199</v>
      </c>
      <c r="L564" t="s">
        <v>199</v>
      </c>
      <c r="M564" t="s">
        <v>199</v>
      </c>
      <c r="N564" t="s">
        <v>199</v>
      </c>
      <c r="O564" t="s">
        <v>199</v>
      </c>
      <c r="P564" t="s">
        <v>199</v>
      </c>
      <c r="Q564" s="80" t="s">
        <v>199</v>
      </c>
      <c r="R564" s="79"/>
      <c r="T564" t="s">
        <v>199</v>
      </c>
      <c r="U564" t="s">
        <v>199</v>
      </c>
      <c r="V564" t="s">
        <v>199</v>
      </c>
    </row>
    <row r="565" spans="2:22" x14ac:dyDescent="0.25">
      <c r="B565" t="s">
        <v>199</v>
      </c>
      <c r="C565" s="79" t="s">
        <v>199</v>
      </c>
      <c r="E565" t="s">
        <v>199</v>
      </c>
      <c r="F565" t="s">
        <v>199</v>
      </c>
      <c r="G565" t="s">
        <v>199</v>
      </c>
      <c r="H565" t="s">
        <v>199</v>
      </c>
      <c r="I565" t="s">
        <v>199</v>
      </c>
      <c r="J565" t="s">
        <v>199</v>
      </c>
      <c r="K565" t="s">
        <v>199</v>
      </c>
      <c r="L565" t="s">
        <v>199</v>
      </c>
      <c r="M565" t="s">
        <v>199</v>
      </c>
      <c r="N565" t="s">
        <v>199</v>
      </c>
      <c r="O565" t="s">
        <v>199</v>
      </c>
      <c r="P565" t="s">
        <v>199</v>
      </c>
      <c r="Q565" s="80" t="s">
        <v>199</v>
      </c>
      <c r="R565" s="79"/>
      <c r="T565" t="s">
        <v>199</v>
      </c>
      <c r="U565" t="s">
        <v>199</v>
      </c>
      <c r="V565" t="s">
        <v>199</v>
      </c>
    </row>
    <row r="566" spans="2:22" x14ac:dyDescent="0.25">
      <c r="B566" t="s">
        <v>199</v>
      </c>
      <c r="C566" s="79" t="s">
        <v>199</v>
      </c>
      <c r="E566" t="s">
        <v>199</v>
      </c>
      <c r="F566" t="s">
        <v>199</v>
      </c>
      <c r="G566" t="s">
        <v>199</v>
      </c>
      <c r="H566" t="s">
        <v>199</v>
      </c>
      <c r="I566" t="s">
        <v>199</v>
      </c>
      <c r="J566" t="s">
        <v>199</v>
      </c>
      <c r="K566" t="s">
        <v>199</v>
      </c>
      <c r="L566" t="s">
        <v>199</v>
      </c>
      <c r="M566" t="s">
        <v>199</v>
      </c>
      <c r="N566" t="s">
        <v>199</v>
      </c>
      <c r="O566" t="s">
        <v>199</v>
      </c>
      <c r="P566" t="s">
        <v>199</v>
      </c>
      <c r="Q566" s="80" t="s">
        <v>199</v>
      </c>
      <c r="R566" s="79"/>
      <c r="T566" t="s">
        <v>199</v>
      </c>
      <c r="U566" t="s">
        <v>199</v>
      </c>
      <c r="V566" t="s">
        <v>199</v>
      </c>
    </row>
    <row r="567" spans="2:22" x14ac:dyDescent="0.25">
      <c r="B567" t="s">
        <v>199</v>
      </c>
      <c r="C567" s="79" t="s">
        <v>199</v>
      </c>
      <c r="E567" t="s">
        <v>199</v>
      </c>
      <c r="F567" t="s">
        <v>199</v>
      </c>
      <c r="G567" t="s">
        <v>199</v>
      </c>
      <c r="H567" t="s">
        <v>199</v>
      </c>
      <c r="I567" t="s">
        <v>199</v>
      </c>
      <c r="J567" t="s">
        <v>199</v>
      </c>
      <c r="K567" t="s">
        <v>199</v>
      </c>
      <c r="L567" t="s">
        <v>199</v>
      </c>
      <c r="M567" t="s">
        <v>199</v>
      </c>
      <c r="N567" t="s">
        <v>199</v>
      </c>
      <c r="O567" t="s">
        <v>199</v>
      </c>
      <c r="P567" t="s">
        <v>199</v>
      </c>
      <c r="Q567" s="80" t="s">
        <v>199</v>
      </c>
      <c r="R567" s="79"/>
      <c r="T567" t="s">
        <v>199</v>
      </c>
      <c r="U567" t="s">
        <v>199</v>
      </c>
      <c r="V567" t="s">
        <v>199</v>
      </c>
    </row>
    <row r="568" spans="2:22" x14ac:dyDescent="0.25">
      <c r="B568" t="s">
        <v>199</v>
      </c>
      <c r="C568" s="79" t="s">
        <v>199</v>
      </c>
      <c r="E568" t="s">
        <v>199</v>
      </c>
      <c r="F568" t="s">
        <v>199</v>
      </c>
      <c r="G568" t="s">
        <v>199</v>
      </c>
      <c r="H568" t="s">
        <v>199</v>
      </c>
      <c r="I568" t="s">
        <v>199</v>
      </c>
      <c r="J568" t="s">
        <v>199</v>
      </c>
      <c r="K568" t="s">
        <v>199</v>
      </c>
      <c r="L568" t="s">
        <v>199</v>
      </c>
      <c r="M568" t="s">
        <v>199</v>
      </c>
      <c r="N568" t="s">
        <v>199</v>
      </c>
      <c r="O568" t="s">
        <v>199</v>
      </c>
      <c r="P568" t="s">
        <v>199</v>
      </c>
      <c r="Q568" s="80" t="s">
        <v>199</v>
      </c>
      <c r="R568" s="79"/>
      <c r="T568" t="s">
        <v>199</v>
      </c>
      <c r="U568" t="s">
        <v>199</v>
      </c>
      <c r="V568" t="s">
        <v>199</v>
      </c>
    </row>
    <row r="569" spans="2:22" x14ac:dyDescent="0.25">
      <c r="B569" t="s">
        <v>199</v>
      </c>
      <c r="C569" s="79" t="s">
        <v>199</v>
      </c>
      <c r="E569" t="s">
        <v>199</v>
      </c>
      <c r="F569" t="s">
        <v>199</v>
      </c>
      <c r="G569" t="s">
        <v>199</v>
      </c>
      <c r="H569" t="s">
        <v>199</v>
      </c>
      <c r="I569" t="s">
        <v>199</v>
      </c>
      <c r="J569" t="s">
        <v>199</v>
      </c>
      <c r="K569" t="s">
        <v>199</v>
      </c>
      <c r="L569" t="s">
        <v>199</v>
      </c>
      <c r="M569" t="s">
        <v>199</v>
      </c>
      <c r="N569" t="s">
        <v>199</v>
      </c>
      <c r="O569" t="s">
        <v>199</v>
      </c>
      <c r="P569" t="s">
        <v>199</v>
      </c>
      <c r="Q569" s="80" t="s">
        <v>199</v>
      </c>
      <c r="R569" s="79"/>
      <c r="T569" t="s">
        <v>199</v>
      </c>
      <c r="U569" t="s">
        <v>199</v>
      </c>
      <c r="V569" t="s">
        <v>199</v>
      </c>
    </row>
    <row r="570" spans="2:22" x14ac:dyDescent="0.25">
      <c r="B570" t="s">
        <v>199</v>
      </c>
      <c r="C570" s="79" t="s">
        <v>199</v>
      </c>
      <c r="E570" t="s">
        <v>199</v>
      </c>
      <c r="F570" t="s">
        <v>199</v>
      </c>
      <c r="G570" t="s">
        <v>199</v>
      </c>
      <c r="H570" t="s">
        <v>199</v>
      </c>
      <c r="I570" t="s">
        <v>199</v>
      </c>
      <c r="J570" t="s">
        <v>199</v>
      </c>
      <c r="K570" t="s">
        <v>199</v>
      </c>
      <c r="L570" t="s">
        <v>199</v>
      </c>
      <c r="M570" t="s">
        <v>199</v>
      </c>
      <c r="N570" t="s">
        <v>199</v>
      </c>
      <c r="O570" t="s">
        <v>199</v>
      </c>
      <c r="P570" t="s">
        <v>199</v>
      </c>
      <c r="Q570" s="80" t="s">
        <v>199</v>
      </c>
      <c r="R570" s="79"/>
      <c r="T570" t="s">
        <v>199</v>
      </c>
      <c r="U570" t="s">
        <v>199</v>
      </c>
      <c r="V570" t="s">
        <v>199</v>
      </c>
    </row>
    <row r="571" spans="2:22" x14ac:dyDescent="0.25">
      <c r="B571" t="s">
        <v>199</v>
      </c>
      <c r="C571" s="79" t="s">
        <v>199</v>
      </c>
      <c r="E571" t="s">
        <v>199</v>
      </c>
      <c r="F571" t="s">
        <v>199</v>
      </c>
      <c r="G571" t="s">
        <v>199</v>
      </c>
      <c r="H571" t="s">
        <v>199</v>
      </c>
      <c r="I571" t="s">
        <v>199</v>
      </c>
      <c r="J571" t="s">
        <v>199</v>
      </c>
      <c r="K571" t="s">
        <v>199</v>
      </c>
      <c r="L571" t="s">
        <v>199</v>
      </c>
      <c r="M571" t="s">
        <v>199</v>
      </c>
      <c r="N571" t="s">
        <v>199</v>
      </c>
      <c r="O571" t="s">
        <v>199</v>
      </c>
      <c r="P571" t="s">
        <v>199</v>
      </c>
      <c r="Q571" s="80" t="s">
        <v>199</v>
      </c>
      <c r="R571" s="79"/>
      <c r="T571" t="s">
        <v>199</v>
      </c>
      <c r="U571" t="s">
        <v>199</v>
      </c>
      <c r="V571" t="s">
        <v>199</v>
      </c>
    </row>
    <row r="572" spans="2:22" x14ac:dyDescent="0.25">
      <c r="B572" t="s">
        <v>199</v>
      </c>
      <c r="C572" s="79" t="s">
        <v>199</v>
      </c>
      <c r="E572" t="s">
        <v>199</v>
      </c>
      <c r="F572" t="s">
        <v>199</v>
      </c>
      <c r="G572" t="s">
        <v>199</v>
      </c>
      <c r="H572" t="s">
        <v>199</v>
      </c>
      <c r="I572" t="s">
        <v>199</v>
      </c>
      <c r="J572" t="s">
        <v>199</v>
      </c>
      <c r="K572" t="s">
        <v>199</v>
      </c>
      <c r="L572" t="s">
        <v>199</v>
      </c>
      <c r="M572" t="s">
        <v>199</v>
      </c>
      <c r="N572" t="s">
        <v>199</v>
      </c>
      <c r="O572" t="s">
        <v>199</v>
      </c>
      <c r="P572" t="s">
        <v>199</v>
      </c>
      <c r="Q572" s="80" t="s">
        <v>199</v>
      </c>
      <c r="R572" s="79"/>
      <c r="T572" t="s">
        <v>199</v>
      </c>
      <c r="U572" t="s">
        <v>199</v>
      </c>
      <c r="V572" t="s">
        <v>199</v>
      </c>
    </row>
    <row r="573" spans="2:22" x14ac:dyDescent="0.25">
      <c r="B573" t="s">
        <v>199</v>
      </c>
      <c r="C573" s="79" t="s">
        <v>199</v>
      </c>
      <c r="E573" t="s">
        <v>199</v>
      </c>
      <c r="F573" t="s">
        <v>199</v>
      </c>
      <c r="G573" t="s">
        <v>199</v>
      </c>
      <c r="H573" t="s">
        <v>199</v>
      </c>
      <c r="I573" t="s">
        <v>199</v>
      </c>
      <c r="J573" t="s">
        <v>199</v>
      </c>
      <c r="K573" t="s">
        <v>199</v>
      </c>
      <c r="L573" t="s">
        <v>199</v>
      </c>
      <c r="M573" t="s">
        <v>199</v>
      </c>
      <c r="N573" t="s">
        <v>199</v>
      </c>
      <c r="O573" t="s">
        <v>199</v>
      </c>
      <c r="P573" t="s">
        <v>199</v>
      </c>
      <c r="Q573" s="80" t="s">
        <v>199</v>
      </c>
      <c r="R573" s="79"/>
      <c r="T573" t="s">
        <v>199</v>
      </c>
      <c r="U573" t="s">
        <v>199</v>
      </c>
      <c r="V573" t="s">
        <v>199</v>
      </c>
    </row>
    <row r="574" spans="2:22" x14ac:dyDescent="0.25">
      <c r="B574" t="s">
        <v>199</v>
      </c>
      <c r="C574" s="79" t="s">
        <v>199</v>
      </c>
      <c r="E574" t="s">
        <v>199</v>
      </c>
      <c r="F574" t="s">
        <v>199</v>
      </c>
      <c r="G574" t="s">
        <v>199</v>
      </c>
      <c r="H574" t="s">
        <v>199</v>
      </c>
      <c r="I574" t="s">
        <v>199</v>
      </c>
      <c r="J574" t="s">
        <v>199</v>
      </c>
      <c r="K574" t="s">
        <v>199</v>
      </c>
      <c r="L574" t="s">
        <v>199</v>
      </c>
      <c r="M574" t="s">
        <v>199</v>
      </c>
      <c r="N574" t="s">
        <v>199</v>
      </c>
      <c r="O574" t="s">
        <v>199</v>
      </c>
      <c r="P574" t="s">
        <v>199</v>
      </c>
      <c r="Q574" s="80" t="s">
        <v>199</v>
      </c>
      <c r="R574" s="79"/>
      <c r="T574" t="s">
        <v>199</v>
      </c>
      <c r="U574" t="s">
        <v>199</v>
      </c>
      <c r="V574" t="s">
        <v>199</v>
      </c>
    </row>
    <row r="575" spans="2:22" x14ac:dyDescent="0.25">
      <c r="B575" t="s">
        <v>199</v>
      </c>
      <c r="C575" s="79" t="s">
        <v>199</v>
      </c>
      <c r="E575" t="s">
        <v>199</v>
      </c>
      <c r="F575" t="s">
        <v>199</v>
      </c>
      <c r="G575" t="s">
        <v>199</v>
      </c>
      <c r="H575" t="s">
        <v>199</v>
      </c>
      <c r="I575" t="s">
        <v>199</v>
      </c>
      <c r="J575" t="s">
        <v>199</v>
      </c>
      <c r="K575" t="s">
        <v>199</v>
      </c>
      <c r="L575" t="s">
        <v>199</v>
      </c>
      <c r="M575" t="s">
        <v>199</v>
      </c>
      <c r="N575" t="s">
        <v>199</v>
      </c>
      <c r="O575" t="s">
        <v>199</v>
      </c>
      <c r="P575" t="s">
        <v>199</v>
      </c>
      <c r="Q575" s="80" t="s">
        <v>199</v>
      </c>
      <c r="R575" s="79"/>
      <c r="T575" t="s">
        <v>199</v>
      </c>
      <c r="U575" t="s">
        <v>199</v>
      </c>
      <c r="V575" t="s">
        <v>199</v>
      </c>
    </row>
    <row r="576" spans="2:22" x14ac:dyDescent="0.25">
      <c r="B576" t="s">
        <v>199</v>
      </c>
      <c r="C576" s="79" t="s">
        <v>199</v>
      </c>
      <c r="E576" t="s">
        <v>199</v>
      </c>
      <c r="F576" t="s">
        <v>199</v>
      </c>
      <c r="G576" t="s">
        <v>199</v>
      </c>
      <c r="H576" t="s">
        <v>199</v>
      </c>
      <c r="I576" t="s">
        <v>199</v>
      </c>
      <c r="J576" t="s">
        <v>199</v>
      </c>
      <c r="K576" t="s">
        <v>199</v>
      </c>
      <c r="L576" t="s">
        <v>199</v>
      </c>
      <c r="M576" t="s">
        <v>199</v>
      </c>
      <c r="N576" t="s">
        <v>199</v>
      </c>
      <c r="O576" t="s">
        <v>199</v>
      </c>
      <c r="P576" t="s">
        <v>199</v>
      </c>
      <c r="Q576" s="80" t="s">
        <v>199</v>
      </c>
      <c r="R576" s="79"/>
      <c r="T576" t="s">
        <v>199</v>
      </c>
      <c r="U576" t="s">
        <v>199</v>
      </c>
      <c r="V576" t="s">
        <v>199</v>
      </c>
    </row>
    <row r="577" spans="2:22" x14ac:dyDescent="0.25">
      <c r="B577" t="s">
        <v>199</v>
      </c>
      <c r="C577" s="79" t="s">
        <v>199</v>
      </c>
      <c r="E577" t="s">
        <v>199</v>
      </c>
      <c r="F577" t="s">
        <v>199</v>
      </c>
      <c r="G577" t="s">
        <v>199</v>
      </c>
      <c r="H577" t="s">
        <v>199</v>
      </c>
      <c r="I577" t="s">
        <v>199</v>
      </c>
      <c r="J577" t="s">
        <v>199</v>
      </c>
      <c r="K577" t="s">
        <v>199</v>
      </c>
      <c r="L577" t="s">
        <v>199</v>
      </c>
      <c r="M577" t="s">
        <v>199</v>
      </c>
      <c r="N577" t="s">
        <v>199</v>
      </c>
      <c r="O577" t="s">
        <v>199</v>
      </c>
      <c r="P577" t="s">
        <v>199</v>
      </c>
      <c r="Q577" s="80" t="s">
        <v>199</v>
      </c>
      <c r="R577" s="79"/>
      <c r="T577" t="s">
        <v>199</v>
      </c>
      <c r="U577" t="s">
        <v>199</v>
      </c>
      <c r="V577" t="s">
        <v>199</v>
      </c>
    </row>
    <row r="578" spans="2:22" x14ac:dyDescent="0.25">
      <c r="B578" t="s">
        <v>199</v>
      </c>
      <c r="C578" s="79" t="s">
        <v>199</v>
      </c>
      <c r="E578" t="s">
        <v>199</v>
      </c>
      <c r="F578" t="s">
        <v>199</v>
      </c>
      <c r="G578" t="s">
        <v>199</v>
      </c>
      <c r="H578" t="s">
        <v>199</v>
      </c>
      <c r="I578" t="s">
        <v>199</v>
      </c>
      <c r="J578" t="s">
        <v>199</v>
      </c>
      <c r="K578" t="s">
        <v>199</v>
      </c>
      <c r="L578" t="s">
        <v>199</v>
      </c>
      <c r="M578" t="s">
        <v>199</v>
      </c>
      <c r="N578" t="s">
        <v>199</v>
      </c>
      <c r="O578" t="s">
        <v>199</v>
      </c>
      <c r="P578" t="s">
        <v>199</v>
      </c>
      <c r="Q578" s="80" t="s">
        <v>199</v>
      </c>
      <c r="R578" s="79"/>
      <c r="T578" t="s">
        <v>199</v>
      </c>
      <c r="U578" t="s">
        <v>199</v>
      </c>
      <c r="V578" t="s">
        <v>199</v>
      </c>
    </row>
    <row r="579" spans="2:22" x14ac:dyDescent="0.25">
      <c r="B579" t="s">
        <v>199</v>
      </c>
      <c r="C579" s="79" t="s">
        <v>199</v>
      </c>
      <c r="E579" t="s">
        <v>199</v>
      </c>
      <c r="F579" t="s">
        <v>199</v>
      </c>
      <c r="G579" t="s">
        <v>199</v>
      </c>
      <c r="H579" t="s">
        <v>199</v>
      </c>
      <c r="I579" t="s">
        <v>199</v>
      </c>
      <c r="J579" t="s">
        <v>199</v>
      </c>
      <c r="K579" t="s">
        <v>199</v>
      </c>
      <c r="L579" t="s">
        <v>199</v>
      </c>
      <c r="M579" t="s">
        <v>199</v>
      </c>
      <c r="N579" t="s">
        <v>199</v>
      </c>
      <c r="O579" t="s">
        <v>199</v>
      </c>
      <c r="P579" t="s">
        <v>199</v>
      </c>
      <c r="Q579" s="80" t="s">
        <v>199</v>
      </c>
      <c r="R579" s="79"/>
      <c r="T579" t="s">
        <v>199</v>
      </c>
      <c r="U579" t="s">
        <v>199</v>
      </c>
      <c r="V579" t="s">
        <v>199</v>
      </c>
    </row>
    <row r="580" spans="2:22" x14ac:dyDescent="0.25">
      <c r="B580" t="s">
        <v>199</v>
      </c>
      <c r="C580" s="79" t="s">
        <v>199</v>
      </c>
      <c r="E580" t="s">
        <v>199</v>
      </c>
      <c r="F580" t="s">
        <v>199</v>
      </c>
      <c r="G580" t="s">
        <v>199</v>
      </c>
      <c r="H580" t="s">
        <v>199</v>
      </c>
      <c r="I580" t="s">
        <v>199</v>
      </c>
      <c r="J580" t="s">
        <v>199</v>
      </c>
      <c r="K580" t="s">
        <v>199</v>
      </c>
      <c r="L580" t="s">
        <v>199</v>
      </c>
      <c r="M580" t="s">
        <v>199</v>
      </c>
      <c r="N580" t="s">
        <v>199</v>
      </c>
      <c r="O580" t="s">
        <v>199</v>
      </c>
      <c r="P580" t="s">
        <v>199</v>
      </c>
      <c r="Q580" s="80" t="s">
        <v>199</v>
      </c>
      <c r="R580" s="79"/>
      <c r="T580" t="s">
        <v>199</v>
      </c>
      <c r="U580" t="s">
        <v>199</v>
      </c>
      <c r="V580" t="s">
        <v>199</v>
      </c>
    </row>
    <row r="581" spans="2:22" x14ac:dyDescent="0.25">
      <c r="B581" t="s">
        <v>199</v>
      </c>
      <c r="C581" s="79" t="s">
        <v>199</v>
      </c>
      <c r="E581" t="s">
        <v>199</v>
      </c>
      <c r="F581" t="s">
        <v>199</v>
      </c>
      <c r="G581" t="s">
        <v>199</v>
      </c>
      <c r="H581" t="s">
        <v>199</v>
      </c>
      <c r="I581" t="s">
        <v>199</v>
      </c>
      <c r="J581" t="s">
        <v>199</v>
      </c>
      <c r="K581" t="s">
        <v>199</v>
      </c>
      <c r="L581" t="s">
        <v>199</v>
      </c>
      <c r="M581" t="s">
        <v>199</v>
      </c>
      <c r="N581" t="s">
        <v>199</v>
      </c>
      <c r="O581" t="s">
        <v>199</v>
      </c>
      <c r="P581" t="s">
        <v>199</v>
      </c>
      <c r="Q581" s="80" t="s">
        <v>199</v>
      </c>
      <c r="R581" s="79"/>
      <c r="T581" t="s">
        <v>199</v>
      </c>
      <c r="U581" t="s">
        <v>199</v>
      </c>
      <c r="V581" t="s">
        <v>199</v>
      </c>
    </row>
    <row r="582" spans="2:22" x14ac:dyDescent="0.25">
      <c r="B582" t="s">
        <v>199</v>
      </c>
      <c r="C582" s="79" t="s">
        <v>199</v>
      </c>
      <c r="E582" t="s">
        <v>199</v>
      </c>
      <c r="F582" t="s">
        <v>199</v>
      </c>
      <c r="G582" t="s">
        <v>199</v>
      </c>
      <c r="H582" t="s">
        <v>199</v>
      </c>
      <c r="I582" t="s">
        <v>199</v>
      </c>
      <c r="J582" t="s">
        <v>199</v>
      </c>
      <c r="K582" t="s">
        <v>199</v>
      </c>
      <c r="L582" t="s">
        <v>199</v>
      </c>
      <c r="M582" t="s">
        <v>199</v>
      </c>
      <c r="N582" t="s">
        <v>199</v>
      </c>
      <c r="O582" t="s">
        <v>199</v>
      </c>
      <c r="P582" t="s">
        <v>199</v>
      </c>
      <c r="Q582" s="80" t="s">
        <v>199</v>
      </c>
      <c r="R582" s="79"/>
      <c r="T582" t="s">
        <v>199</v>
      </c>
      <c r="U582" t="s">
        <v>199</v>
      </c>
      <c r="V582" t="s">
        <v>199</v>
      </c>
    </row>
    <row r="583" spans="2:22" x14ac:dyDescent="0.25">
      <c r="B583" t="s">
        <v>199</v>
      </c>
      <c r="C583" s="79" t="s">
        <v>199</v>
      </c>
      <c r="E583" t="s">
        <v>199</v>
      </c>
      <c r="F583" t="s">
        <v>199</v>
      </c>
      <c r="G583" t="s">
        <v>199</v>
      </c>
      <c r="H583" t="s">
        <v>199</v>
      </c>
      <c r="I583" t="s">
        <v>199</v>
      </c>
      <c r="J583" t="s">
        <v>199</v>
      </c>
      <c r="K583" t="s">
        <v>199</v>
      </c>
      <c r="L583" t="s">
        <v>199</v>
      </c>
      <c r="M583" t="s">
        <v>199</v>
      </c>
      <c r="N583" t="s">
        <v>199</v>
      </c>
      <c r="O583" t="s">
        <v>199</v>
      </c>
      <c r="P583" t="s">
        <v>199</v>
      </c>
      <c r="Q583" s="80" t="s">
        <v>199</v>
      </c>
      <c r="R583" s="79"/>
      <c r="T583" t="s">
        <v>199</v>
      </c>
      <c r="U583" t="s">
        <v>199</v>
      </c>
      <c r="V583" t="s">
        <v>199</v>
      </c>
    </row>
    <row r="584" spans="2:22" x14ac:dyDescent="0.25">
      <c r="B584" t="s">
        <v>199</v>
      </c>
      <c r="C584" s="79" t="s">
        <v>199</v>
      </c>
      <c r="E584" t="s">
        <v>199</v>
      </c>
      <c r="F584" t="s">
        <v>199</v>
      </c>
      <c r="G584" t="s">
        <v>199</v>
      </c>
      <c r="H584" t="s">
        <v>199</v>
      </c>
      <c r="I584" t="s">
        <v>199</v>
      </c>
      <c r="J584" t="s">
        <v>199</v>
      </c>
      <c r="K584" t="s">
        <v>199</v>
      </c>
      <c r="L584" t="s">
        <v>199</v>
      </c>
      <c r="M584" t="s">
        <v>199</v>
      </c>
      <c r="N584" t="s">
        <v>199</v>
      </c>
      <c r="O584" t="s">
        <v>199</v>
      </c>
      <c r="P584" t="s">
        <v>199</v>
      </c>
      <c r="Q584" s="80" t="s">
        <v>199</v>
      </c>
      <c r="R584" s="79"/>
      <c r="T584" t="s">
        <v>199</v>
      </c>
      <c r="U584" t="s">
        <v>199</v>
      </c>
      <c r="V584" t="s">
        <v>199</v>
      </c>
    </row>
    <row r="585" spans="2:22" x14ac:dyDescent="0.25">
      <c r="B585" t="s">
        <v>199</v>
      </c>
      <c r="C585" s="79" t="s">
        <v>199</v>
      </c>
      <c r="E585" t="s">
        <v>199</v>
      </c>
      <c r="F585" t="s">
        <v>199</v>
      </c>
      <c r="G585" t="s">
        <v>199</v>
      </c>
      <c r="H585" t="s">
        <v>199</v>
      </c>
      <c r="I585" t="s">
        <v>199</v>
      </c>
      <c r="J585" t="s">
        <v>199</v>
      </c>
      <c r="K585" t="s">
        <v>199</v>
      </c>
      <c r="L585" t="s">
        <v>199</v>
      </c>
      <c r="M585" t="s">
        <v>199</v>
      </c>
      <c r="N585" t="s">
        <v>199</v>
      </c>
      <c r="O585" t="s">
        <v>199</v>
      </c>
      <c r="P585" t="s">
        <v>199</v>
      </c>
      <c r="Q585" s="80" t="s">
        <v>199</v>
      </c>
      <c r="R585" s="79"/>
      <c r="T585" t="s">
        <v>199</v>
      </c>
      <c r="U585" t="s">
        <v>199</v>
      </c>
      <c r="V585" t="s">
        <v>199</v>
      </c>
    </row>
    <row r="586" spans="2:22" x14ac:dyDescent="0.25">
      <c r="B586" t="s">
        <v>199</v>
      </c>
      <c r="C586" s="79" t="s">
        <v>199</v>
      </c>
      <c r="E586" t="s">
        <v>199</v>
      </c>
      <c r="F586" t="s">
        <v>199</v>
      </c>
      <c r="G586" t="s">
        <v>199</v>
      </c>
      <c r="H586" t="s">
        <v>199</v>
      </c>
      <c r="I586" t="s">
        <v>199</v>
      </c>
      <c r="J586" t="s">
        <v>199</v>
      </c>
      <c r="K586" t="s">
        <v>199</v>
      </c>
      <c r="L586" t="s">
        <v>199</v>
      </c>
      <c r="M586" t="s">
        <v>199</v>
      </c>
      <c r="N586" t="s">
        <v>199</v>
      </c>
      <c r="O586" t="s">
        <v>199</v>
      </c>
      <c r="P586" t="s">
        <v>199</v>
      </c>
      <c r="Q586" s="80" t="s">
        <v>199</v>
      </c>
      <c r="R586" s="79"/>
      <c r="T586" t="s">
        <v>199</v>
      </c>
      <c r="U586" t="s">
        <v>199</v>
      </c>
      <c r="V586" t="s">
        <v>199</v>
      </c>
    </row>
    <row r="587" spans="2:22" x14ac:dyDescent="0.25">
      <c r="B587" t="s">
        <v>199</v>
      </c>
      <c r="C587" s="79" t="s">
        <v>199</v>
      </c>
      <c r="E587" t="s">
        <v>199</v>
      </c>
      <c r="F587" t="s">
        <v>199</v>
      </c>
      <c r="G587" t="s">
        <v>199</v>
      </c>
      <c r="H587" t="s">
        <v>199</v>
      </c>
      <c r="I587" t="s">
        <v>199</v>
      </c>
      <c r="J587" t="s">
        <v>199</v>
      </c>
      <c r="K587" t="s">
        <v>199</v>
      </c>
      <c r="L587" t="s">
        <v>199</v>
      </c>
      <c r="M587" t="s">
        <v>199</v>
      </c>
      <c r="N587" t="s">
        <v>199</v>
      </c>
      <c r="O587" t="s">
        <v>199</v>
      </c>
      <c r="P587" t="s">
        <v>199</v>
      </c>
      <c r="Q587" s="80" t="s">
        <v>199</v>
      </c>
      <c r="R587" s="79"/>
      <c r="T587" t="s">
        <v>199</v>
      </c>
      <c r="U587" t="s">
        <v>199</v>
      </c>
      <c r="V587" t="s">
        <v>199</v>
      </c>
    </row>
    <row r="588" spans="2:22" x14ac:dyDescent="0.25">
      <c r="B588" t="s">
        <v>199</v>
      </c>
      <c r="C588" s="79" t="s">
        <v>199</v>
      </c>
      <c r="E588" t="s">
        <v>199</v>
      </c>
      <c r="F588" t="s">
        <v>199</v>
      </c>
      <c r="G588" t="s">
        <v>199</v>
      </c>
      <c r="H588" t="s">
        <v>199</v>
      </c>
      <c r="I588" t="s">
        <v>199</v>
      </c>
      <c r="J588" t="s">
        <v>199</v>
      </c>
      <c r="K588" t="s">
        <v>199</v>
      </c>
      <c r="L588" t="s">
        <v>199</v>
      </c>
      <c r="M588" t="s">
        <v>199</v>
      </c>
      <c r="N588" t="s">
        <v>199</v>
      </c>
      <c r="O588" t="s">
        <v>199</v>
      </c>
      <c r="P588" t="s">
        <v>199</v>
      </c>
      <c r="Q588" s="80" t="s">
        <v>199</v>
      </c>
      <c r="R588" s="79"/>
      <c r="T588" t="s">
        <v>199</v>
      </c>
      <c r="U588" t="s">
        <v>199</v>
      </c>
      <c r="V588" t="s">
        <v>199</v>
      </c>
    </row>
    <row r="589" spans="2:22" x14ac:dyDescent="0.25">
      <c r="B589" t="s">
        <v>199</v>
      </c>
      <c r="C589" s="79" t="s">
        <v>199</v>
      </c>
      <c r="E589" t="s">
        <v>199</v>
      </c>
      <c r="F589" t="s">
        <v>199</v>
      </c>
      <c r="G589" t="s">
        <v>199</v>
      </c>
      <c r="H589" t="s">
        <v>199</v>
      </c>
      <c r="I589" t="s">
        <v>199</v>
      </c>
      <c r="J589" t="s">
        <v>199</v>
      </c>
      <c r="K589" t="s">
        <v>199</v>
      </c>
      <c r="L589" t="s">
        <v>199</v>
      </c>
      <c r="M589" t="s">
        <v>199</v>
      </c>
      <c r="N589" t="s">
        <v>199</v>
      </c>
      <c r="O589" t="s">
        <v>199</v>
      </c>
      <c r="P589" t="s">
        <v>199</v>
      </c>
      <c r="Q589" s="80" t="s">
        <v>199</v>
      </c>
      <c r="R589" s="79"/>
      <c r="T589" t="s">
        <v>199</v>
      </c>
      <c r="U589" t="s">
        <v>199</v>
      </c>
      <c r="V589" t="s">
        <v>199</v>
      </c>
    </row>
    <row r="590" spans="2:22" x14ac:dyDescent="0.25">
      <c r="B590" t="s">
        <v>199</v>
      </c>
      <c r="C590" s="79" t="s">
        <v>199</v>
      </c>
      <c r="E590" t="s">
        <v>199</v>
      </c>
      <c r="F590" t="s">
        <v>199</v>
      </c>
      <c r="G590" t="s">
        <v>199</v>
      </c>
      <c r="H590" t="s">
        <v>199</v>
      </c>
      <c r="I590" t="s">
        <v>199</v>
      </c>
      <c r="J590" t="s">
        <v>199</v>
      </c>
      <c r="K590" t="s">
        <v>199</v>
      </c>
      <c r="L590" t="s">
        <v>199</v>
      </c>
      <c r="M590" t="s">
        <v>199</v>
      </c>
      <c r="N590" t="s">
        <v>199</v>
      </c>
      <c r="O590" t="s">
        <v>199</v>
      </c>
      <c r="P590" t="s">
        <v>199</v>
      </c>
      <c r="Q590" s="80" t="s">
        <v>199</v>
      </c>
      <c r="R590" s="79"/>
      <c r="T590" t="s">
        <v>199</v>
      </c>
      <c r="U590" t="s">
        <v>199</v>
      </c>
      <c r="V590" t="s">
        <v>199</v>
      </c>
    </row>
    <row r="591" spans="2:22" x14ac:dyDescent="0.25">
      <c r="B591" t="s">
        <v>199</v>
      </c>
      <c r="C591" s="79" t="s">
        <v>199</v>
      </c>
      <c r="E591" t="s">
        <v>199</v>
      </c>
      <c r="F591" t="s">
        <v>199</v>
      </c>
      <c r="G591" t="s">
        <v>199</v>
      </c>
      <c r="H591" t="s">
        <v>199</v>
      </c>
      <c r="I591" t="s">
        <v>199</v>
      </c>
      <c r="J591" t="s">
        <v>199</v>
      </c>
      <c r="K591" t="s">
        <v>199</v>
      </c>
      <c r="L591" t="s">
        <v>199</v>
      </c>
      <c r="M591" t="s">
        <v>199</v>
      </c>
      <c r="N591" t="s">
        <v>199</v>
      </c>
      <c r="O591" t="s">
        <v>199</v>
      </c>
      <c r="P591" t="s">
        <v>199</v>
      </c>
      <c r="Q591" s="80" t="s">
        <v>199</v>
      </c>
      <c r="R591" s="79"/>
      <c r="T591" t="s">
        <v>199</v>
      </c>
      <c r="U591" t="s">
        <v>199</v>
      </c>
      <c r="V591" t="s">
        <v>199</v>
      </c>
    </row>
    <row r="592" spans="2:22" x14ac:dyDescent="0.25">
      <c r="B592" t="s">
        <v>199</v>
      </c>
      <c r="C592" s="79" t="s">
        <v>199</v>
      </c>
      <c r="E592" t="s">
        <v>199</v>
      </c>
      <c r="F592" t="s">
        <v>199</v>
      </c>
      <c r="G592" t="s">
        <v>199</v>
      </c>
      <c r="H592" t="s">
        <v>199</v>
      </c>
      <c r="I592" t="s">
        <v>199</v>
      </c>
      <c r="J592" t="s">
        <v>199</v>
      </c>
      <c r="K592" t="s">
        <v>199</v>
      </c>
      <c r="L592" t="s">
        <v>199</v>
      </c>
      <c r="M592" t="s">
        <v>199</v>
      </c>
      <c r="N592" t="s">
        <v>199</v>
      </c>
      <c r="O592" t="s">
        <v>199</v>
      </c>
      <c r="P592" t="s">
        <v>199</v>
      </c>
      <c r="Q592" s="80" t="s">
        <v>199</v>
      </c>
      <c r="R592" s="79"/>
      <c r="T592" t="s">
        <v>199</v>
      </c>
      <c r="U592" t="s">
        <v>199</v>
      </c>
      <c r="V592" t="s">
        <v>199</v>
      </c>
    </row>
    <row r="593" spans="2:22" x14ac:dyDescent="0.25">
      <c r="B593" t="s">
        <v>199</v>
      </c>
      <c r="C593" s="79" t="s">
        <v>199</v>
      </c>
      <c r="E593" t="s">
        <v>199</v>
      </c>
      <c r="F593" t="s">
        <v>199</v>
      </c>
      <c r="G593" t="s">
        <v>199</v>
      </c>
      <c r="H593" t="s">
        <v>199</v>
      </c>
      <c r="I593" t="s">
        <v>199</v>
      </c>
      <c r="J593" t="s">
        <v>199</v>
      </c>
      <c r="K593" t="s">
        <v>199</v>
      </c>
      <c r="L593" t="s">
        <v>199</v>
      </c>
      <c r="M593" t="s">
        <v>199</v>
      </c>
      <c r="N593" t="s">
        <v>199</v>
      </c>
      <c r="O593" t="s">
        <v>199</v>
      </c>
      <c r="P593" t="s">
        <v>199</v>
      </c>
      <c r="Q593" s="80" t="s">
        <v>199</v>
      </c>
      <c r="R593" s="79"/>
      <c r="T593" t="s">
        <v>199</v>
      </c>
      <c r="U593" t="s">
        <v>199</v>
      </c>
      <c r="V593" t="s">
        <v>199</v>
      </c>
    </row>
    <row r="594" spans="2:22" x14ac:dyDescent="0.25">
      <c r="B594" t="s">
        <v>199</v>
      </c>
      <c r="C594" s="79" t="s">
        <v>199</v>
      </c>
      <c r="E594" t="s">
        <v>199</v>
      </c>
      <c r="F594" t="s">
        <v>199</v>
      </c>
      <c r="G594" t="s">
        <v>199</v>
      </c>
      <c r="H594" t="s">
        <v>199</v>
      </c>
      <c r="I594" t="s">
        <v>199</v>
      </c>
      <c r="J594" t="s">
        <v>199</v>
      </c>
      <c r="K594" t="s">
        <v>199</v>
      </c>
      <c r="L594" t="s">
        <v>199</v>
      </c>
      <c r="M594" t="s">
        <v>199</v>
      </c>
      <c r="N594" t="s">
        <v>199</v>
      </c>
      <c r="O594" t="s">
        <v>199</v>
      </c>
      <c r="P594" t="s">
        <v>199</v>
      </c>
      <c r="Q594" s="80" t="s">
        <v>199</v>
      </c>
      <c r="R594" s="79"/>
      <c r="T594" t="s">
        <v>199</v>
      </c>
      <c r="U594" t="s">
        <v>199</v>
      </c>
      <c r="V594" t="s">
        <v>199</v>
      </c>
    </row>
    <row r="595" spans="2:22" x14ac:dyDescent="0.25">
      <c r="B595" t="s">
        <v>199</v>
      </c>
      <c r="C595" s="79" t="s">
        <v>199</v>
      </c>
      <c r="E595" t="s">
        <v>199</v>
      </c>
      <c r="F595" t="s">
        <v>199</v>
      </c>
      <c r="G595" t="s">
        <v>199</v>
      </c>
      <c r="H595" t="s">
        <v>199</v>
      </c>
      <c r="I595" t="s">
        <v>199</v>
      </c>
      <c r="J595" t="s">
        <v>199</v>
      </c>
      <c r="K595" t="s">
        <v>199</v>
      </c>
      <c r="L595" t="s">
        <v>199</v>
      </c>
      <c r="M595" t="s">
        <v>199</v>
      </c>
      <c r="N595" t="s">
        <v>199</v>
      </c>
      <c r="O595" t="s">
        <v>199</v>
      </c>
      <c r="P595" t="s">
        <v>199</v>
      </c>
      <c r="Q595" s="80" t="s">
        <v>199</v>
      </c>
      <c r="R595" s="79"/>
      <c r="T595" t="s">
        <v>199</v>
      </c>
      <c r="U595" t="s">
        <v>199</v>
      </c>
      <c r="V595" t="s">
        <v>199</v>
      </c>
    </row>
    <row r="596" spans="2:22" x14ac:dyDescent="0.25">
      <c r="B596" t="s">
        <v>199</v>
      </c>
      <c r="C596" s="79" t="s">
        <v>199</v>
      </c>
      <c r="E596" t="s">
        <v>199</v>
      </c>
      <c r="F596" t="s">
        <v>199</v>
      </c>
      <c r="G596" t="s">
        <v>199</v>
      </c>
      <c r="H596" t="s">
        <v>199</v>
      </c>
      <c r="I596" t="s">
        <v>199</v>
      </c>
      <c r="J596" t="s">
        <v>199</v>
      </c>
      <c r="K596" t="s">
        <v>199</v>
      </c>
      <c r="L596" t="s">
        <v>199</v>
      </c>
      <c r="M596" t="s">
        <v>199</v>
      </c>
      <c r="N596" t="s">
        <v>199</v>
      </c>
      <c r="O596" t="s">
        <v>199</v>
      </c>
      <c r="P596" t="s">
        <v>199</v>
      </c>
      <c r="Q596" s="80" t="s">
        <v>199</v>
      </c>
      <c r="R596" s="79"/>
      <c r="T596" t="s">
        <v>199</v>
      </c>
      <c r="U596" t="s">
        <v>199</v>
      </c>
      <c r="V596" t="s">
        <v>199</v>
      </c>
    </row>
    <row r="597" spans="2:22" x14ac:dyDescent="0.25">
      <c r="B597" t="s">
        <v>199</v>
      </c>
      <c r="C597" s="79" t="s">
        <v>199</v>
      </c>
      <c r="E597" t="s">
        <v>199</v>
      </c>
      <c r="F597" t="s">
        <v>199</v>
      </c>
      <c r="G597" t="s">
        <v>199</v>
      </c>
      <c r="H597" t="s">
        <v>199</v>
      </c>
      <c r="I597" t="s">
        <v>199</v>
      </c>
      <c r="J597" t="s">
        <v>199</v>
      </c>
      <c r="K597" t="s">
        <v>199</v>
      </c>
      <c r="L597" t="s">
        <v>199</v>
      </c>
      <c r="M597" t="s">
        <v>199</v>
      </c>
      <c r="N597" t="s">
        <v>199</v>
      </c>
      <c r="O597" t="s">
        <v>199</v>
      </c>
      <c r="P597" t="s">
        <v>199</v>
      </c>
      <c r="Q597" s="80" t="s">
        <v>199</v>
      </c>
      <c r="R597" s="79"/>
      <c r="T597" t="s">
        <v>199</v>
      </c>
      <c r="U597" t="s">
        <v>199</v>
      </c>
      <c r="V597" t="s">
        <v>199</v>
      </c>
    </row>
    <row r="598" spans="2:22" x14ac:dyDescent="0.25">
      <c r="B598" t="s">
        <v>199</v>
      </c>
      <c r="C598" s="79" t="s">
        <v>199</v>
      </c>
      <c r="E598" t="s">
        <v>199</v>
      </c>
      <c r="F598" t="s">
        <v>199</v>
      </c>
      <c r="G598" t="s">
        <v>199</v>
      </c>
      <c r="H598" t="s">
        <v>199</v>
      </c>
      <c r="I598" t="s">
        <v>199</v>
      </c>
      <c r="J598" t="s">
        <v>199</v>
      </c>
      <c r="K598" t="s">
        <v>199</v>
      </c>
      <c r="L598" t="s">
        <v>199</v>
      </c>
      <c r="M598" t="s">
        <v>199</v>
      </c>
      <c r="N598" t="s">
        <v>199</v>
      </c>
      <c r="O598" t="s">
        <v>199</v>
      </c>
      <c r="P598" t="s">
        <v>199</v>
      </c>
      <c r="Q598" s="80" t="s">
        <v>199</v>
      </c>
      <c r="R598" s="79"/>
      <c r="T598" t="s">
        <v>199</v>
      </c>
      <c r="U598" t="s">
        <v>199</v>
      </c>
      <c r="V598" t="s">
        <v>199</v>
      </c>
    </row>
    <row r="599" spans="2:22" x14ac:dyDescent="0.25">
      <c r="B599" t="s">
        <v>199</v>
      </c>
      <c r="C599" s="79" t="s">
        <v>199</v>
      </c>
      <c r="E599" t="s">
        <v>199</v>
      </c>
      <c r="F599" t="s">
        <v>199</v>
      </c>
      <c r="G599" t="s">
        <v>199</v>
      </c>
      <c r="H599" t="s">
        <v>199</v>
      </c>
      <c r="I599" t="s">
        <v>199</v>
      </c>
      <c r="J599" t="s">
        <v>199</v>
      </c>
      <c r="K599" t="s">
        <v>199</v>
      </c>
      <c r="L599" t="s">
        <v>199</v>
      </c>
      <c r="M599" t="s">
        <v>199</v>
      </c>
      <c r="N599" t="s">
        <v>199</v>
      </c>
      <c r="O599" t="s">
        <v>199</v>
      </c>
      <c r="P599" t="s">
        <v>199</v>
      </c>
      <c r="Q599" s="80" t="s">
        <v>199</v>
      </c>
      <c r="R599" s="79"/>
      <c r="T599" t="s">
        <v>199</v>
      </c>
      <c r="U599" t="s">
        <v>199</v>
      </c>
      <c r="V599" t="s">
        <v>199</v>
      </c>
    </row>
    <row r="600" spans="2:22" x14ac:dyDescent="0.25">
      <c r="B600" t="s">
        <v>199</v>
      </c>
      <c r="C600" s="79" t="s">
        <v>199</v>
      </c>
      <c r="E600" t="s">
        <v>199</v>
      </c>
      <c r="F600" t="s">
        <v>199</v>
      </c>
      <c r="G600" t="s">
        <v>199</v>
      </c>
      <c r="H600" t="s">
        <v>199</v>
      </c>
      <c r="I600" t="s">
        <v>199</v>
      </c>
      <c r="J600" t="s">
        <v>199</v>
      </c>
      <c r="K600" t="s">
        <v>199</v>
      </c>
      <c r="L600" t="s">
        <v>199</v>
      </c>
      <c r="M600" t="s">
        <v>199</v>
      </c>
      <c r="N600" t="s">
        <v>199</v>
      </c>
      <c r="O600" t="s">
        <v>199</v>
      </c>
      <c r="P600" t="s">
        <v>199</v>
      </c>
      <c r="Q600" s="80" t="s">
        <v>199</v>
      </c>
      <c r="R600" s="79"/>
      <c r="T600" t="s">
        <v>199</v>
      </c>
      <c r="U600" t="s">
        <v>199</v>
      </c>
      <c r="V600" t="s">
        <v>199</v>
      </c>
    </row>
    <row r="601" spans="2:22" x14ac:dyDescent="0.25">
      <c r="B601" t="s">
        <v>199</v>
      </c>
      <c r="C601" s="79" t="s">
        <v>199</v>
      </c>
      <c r="E601" t="s">
        <v>199</v>
      </c>
      <c r="F601" t="s">
        <v>199</v>
      </c>
      <c r="G601" t="s">
        <v>199</v>
      </c>
      <c r="H601" t="s">
        <v>199</v>
      </c>
      <c r="I601" t="s">
        <v>199</v>
      </c>
      <c r="J601" t="s">
        <v>199</v>
      </c>
      <c r="K601" t="s">
        <v>199</v>
      </c>
      <c r="L601" t="s">
        <v>199</v>
      </c>
      <c r="M601" t="s">
        <v>199</v>
      </c>
      <c r="N601" t="s">
        <v>199</v>
      </c>
      <c r="O601" t="s">
        <v>199</v>
      </c>
      <c r="P601" t="s">
        <v>199</v>
      </c>
      <c r="Q601" s="80" t="s">
        <v>199</v>
      </c>
      <c r="R601" s="79"/>
      <c r="T601" t="s">
        <v>199</v>
      </c>
      <c r="U601" t="s">
        <v>199</v>
      </c>
      <c r="V601" t="s">
        <v>199</v>
      </c>
    </row>
    <row r="602" spans="2:22" x14ac:dyDescent="0.25">
      <c r="B602" t="s">
        <v>199</v>
      </c>
      <c r="C602" s="79" t="s">
        <v>199</v>
      </c>
      <c r="E602" t="s">
        <v>199</v>
      </c>
      <c r="F602" t="s">
        <v>199</v>
      </c>
      <c r="G602" t="s">
        <v>199</v>
      </c>
      <c r="H602" t="s">
        <v>199</v>
      </c>
      <c r="I602" t="s">
        <v>199</v>
      </c>
      <c r="J602" t="s">
        <v>199</v>
      </c>
      <c r="K602" t="s">
        <v>199</v>
      </c>
      <c r="L602" t="s">
        <v>199</v>
      </c>
      <c r="M602" t="s">
        <v>199</v>
      </c>
      <c r="N602" t="s">
        <v>199</v>
      </c>
      <c r="O602" t="s">
        <v>199</v>
      </c>
      <c r="P602" t="s">
        <v>199</v>
      </c>
      <c r="Q602" s="80" t="s">
        <v>199</v>
      </c>
      <c r="R602" s="79"/>
      <c r="T602" t="s">
        <v>199</v>
      </c>
      <c r="U602" t="s">
        <v>199</v>
      </c>
      <c r="V602" t="s">
        <v>199</v>
      </c>
    </row>
    <row r="603" spans="2:22" x14ac:dyDescent="0.25">
      <c r="B603" t="s">
        <v>199</v>
      </c>
      <c r="C603" s="79" t="s">
        <v>199</v>
      </c>
      <c r="E603" t="s">
        <v>199</v>
      </c>
      <c r="F603" t="s">
        <v>199</v>
      </c>
      <c r="G603" t="s">
        <v>199</v>
      </c>
      <c r="H603" t="s">
        <v>199</v>
      </c>
      <c r="I603" t="s">
        <v>199</v>
      </c>
      <c r="J603" t="s">
        <v>199</v>
      </c>
      <c r="K603" t="s">
        <v>199</v>
      </c>
      <c r="L603" t="s">
        <v>199</v>
      </c>
      <c r="M603" t="s">
        <v>199</v>
      </c>
      <c r="N603" t="s">
        <v>199</v>
      </c>
      <c r="O603" t="s">
        <v>199</v>
      </c>
      <c r="P603" t="s">
        <v>199</v>
      </c>
      <c r="Q603" s="80" t="s">
        <v>199</v>
      </c>
      <c r="R603" s="79"/>
      <c r="T603" t="s">
        <v>199</v>
      </c>
      <c r="U603" t="s">
        <v>199</v>
      </c>
      <c r="V603" t="s">
        <v>199</v>
      </c>
    </row>
    <row r="604" spans="2:22" x14ac:dyDescent="0.25">
      <c r="B604" t="s">
        <v>199</v>
      </c>
      <c r="C604" s="79" t="s">
        <v>199</v>
      </c>
      <c r="E604" t="s">
        <v>199</v>
      </c>
      <c r="F604" t="s">
        <v>199</v>
      </c>
      <c r="G604" t="s">
        <v>199</v>
      </c>
      <c r="H604" t="s">
        <v>199</v>
      </c>
      <c r="I604" t="s">
        <v>199</v>
      </c>
      <c r="J604" t="s">
        <v>199</v>
      </c>
      <c r="K604" t="s">
        <v>199</v>
      </c>
      <c r="L604" t="s">
        <v>199</v>
      </c>
      <c r="M604" t="s">
        <v>199</v>
      </c>
      <c r="N604" t="s">
        <v>199</v>
      </c>
      <c r="O604" t="s">
        <v>199</v>
      </c>
      <c r="P604" t="s">
        <v>199</v>
      </c>
      <c r="Q604" s="80" t="s">
        <v>199</v>
      </c>
      <c r="R604" s="79"/>
      <c r="T604" t="s">
        <v>199</v>
      </c>
      <c r="U604" t="s">
        <v>199</v>
      </c>
      <c r="V604" t="s">
        <v>199</v>
      </c>
    </row>
    <row r="605" spans="2:22" x14ac:dyDescent="0.25">
      <c r="B605" t="s">
        <v>199</v>
      </c>
      <c r="C605" s="79" t="s">
        <v>199</v>
      </c>
      <c r="E605" t="s">
        <v>199</v>
      </c>
      <c r="F605" t="s">
        <v>199</v>
      </c>
      <c r="G605" t="s">
        <v>199</v>
      </c>
      <c r="H605" t="s">
        <v>199</v>
      </c>
      <c r="I605" t="s">
        <v>199</v>
      </c>
      <c r="J605" t="s">
        <v>199</v>
      </c>
      <c r="K605" t="s">
        <v>199</v>
      </c>
      <c r="L605" t="s">
        <v>199</v>
      </c>
      <c r="M605" t="s">
        <v>199</v>
      </c>
      <c r="N605" t="s">
        <v>199</v>
      </c>
      <c r="O605" t="s">
        <v>199</v>
      </c>
      <c r="P605" t="s">
        <v>199</v>
      </c>
      <c r="Q605" s="80" t="s">
        <v>199</v>
      </c>
      <c r="R605" s="79"/>
      <c r="T605" t="s">
        <v>199</v>
      </c>
      <c r="U605" t="s">
        <v>199</v>
      </c>
      <c r="V605" t="s">
        <v>199</v>
      </c>
    </row>
    <row r="606" spans="2:22" x14ac:dyDescent="0.25">
      <c r="B606" t="s">
        <v>199</v>
      </c>
      <c r="C606" s="79" t="s">
        <v>199</v>
      </c>
      <c r="E606" t="s">
        <v>199</v>
      </c>
      <c r="F606" t="s">
        <v>199</v>
      </c>
      <c r="G606" t="s">
        <v>199</v>
      </c>
      <c r="H606" t="s">
        <v>199</v>
      </c>
      <c r="I606" t="s">
        <v>199</v>
      </c>
      <c r="J606" t="s">
        <v>199</v>
      </c>
      <c r="K606" t="s">
        <v>199</v>
      </c>
      <c r="L606" t="s">
        <v>199</v>
      </c>
      <c r="M606" t="s">
        <v>199</v>
      </c>
      <c r="N606" t="s">
        <v>199</v>
      </c>
      <c r="O606" t="s">
        <v>199</v>
      </c>
      <c r="P606" t="s">
        <v>199</v>
      </c>
      <c r="Q606" s="80" t="s">
        <v>199</v>
      </c>
      <c r="R606" s="79"/>
      <c r="T606" t="s">
        <v>199</v>
      </c>
      <c r="U606" t="s">
        <v>199</v>
      </c>
      <c r="V606" t="s">
        <v>199</v>
      </c>
    </row>
    <row r="607" spans="2:22" x14ac:dyDescent="0.25">
      <c r="B607" t="s">
        <v>199</v>
      </c>
      <c r="C607" s="79" t="s">
        <v>199</v>
      </c>
      <c r="E607" t="s">
        <v>199</v>
      </c>
      <c r="F607" t="s">
        <v>199</v>
      </c>
      <c r="G607" t="s">
        <v>199</v>
      </c>
      <c r="H607" t="s">
        <v>199</v>
      </c>
      <c r="I607" t="s">
        <v>199</v>
      </c>
      <c r="J607" t="s">
        <v>199</v>
      </c>
      <c r="K607" t="s">
        <v>199</v>
      </c>
      <c r="L607" t="s">
        <v>199</v>
      </c>
      <c r="M607" t="s">
        <v>199</v>
      </c>
      <c r="N607" t="s">
        <v>199</v>
      </c>
      <c r="O607" t="s">
        <v>199</v>
      </c>
      <c r="P607" t="s">
        <v>199</v>
      </c>
      <c r="Q607" s="80" t="s">
        <v>199</v>
      </c>
      <c r="R607" s="79"/>
      <c r="T607" t="s">
        <v>199</v>
      </c>
      <c r="U607" t="s">
        <v>199</v>
      </c>
      <c r="V607" t="s">
        <v>199</v>
      </c>
    </row>
    <row r="608" spans="2:22" x14ac:dyDescent="0.25">
      <c r="B608" t="s">
        <v>199</v>
      </c>
      <c r="C608" s="79" t="s">
        <v>199</v>
      </c>
      <c r="E608" t="s">
        <v>199</v>
      </c>
      <c r="F608" t="s">
        <v>199</v>
      </c>
      <c r="G608" t="s">
        <v>199</v>
      </c>
      <c r="H608" t="s">
        <v>199</v>
      </c>
      <c r="I608" t="s">
        <v>199</v>
      </c>
      <c r="J608" t="s">
        <v>199</v>
      </c>
      <c r="K608" t="s">
        <v>199</v>
      </c>
      <c r="L608" t="s">
        <v>199</v>
      </c>
      <c r="M608" t="s">
        <v>199</v>
      </c>
      <c r="N608" t="s">
        <v>199</v>
      </c>
      <c r="O608" t="s">
        <v>199</v>
      </c>
      <c r="P608" t="s">
        <v>199</v>
      </c>
      <c r="Q608" s="80" t="s">
        <v>199</v>
      </c>
      <c r="R608" s="79"/>
      <c r="T608" t="s">
        <v>199</v>
      </c>
      <c r="U608" t="s">
        <v>199</v>
      </c>
      <c r="V608" t="s">
        <v>199</v>
      </c>
    </row>
    <row r="609" spans="2:22" x14ac:dyDescent="0.25">
      <c r="B609" t="s">
        <v>199</v>
      </c>
      <c r="C609" s="79" t="s">
        <v>199</v>
      </c>
      <c r="E609" t="s">
        <v>199</v>
      </c>
      <c r="F609" t="s">
        <v>199</v>
      </c>
      <c r="G609" t="s">
        <v>199</v>
      </c>
      <c r="H609" t="s">
        <v>199</v>
      </c>
      <c r="I609" t="s">
        <v>199</v>
      </c>
      <c r="J609" t="s">
        <v>199</v>
      </c>
      <c r="K609" t="s">
        <v>199</v>
      </c>
      <c r="L609" t="s">
        <v>199</v>
      </c>
      <c r="M609" t="s">
        <v>199</v>
      </c>
      <c r="N609" t="s">
        <v>199</v>
      </c>
      <c r="O609" t="s">
        <v>199</v>
      </c>
      <c r="P609" t="s">
        <v>199</v>
      </c>
      <c r="Q609" s="80" t="s">
        <v>199</v>
      </c>
      <c r="R609" s="79"/>
      <c r="T609" t="s">
        <v>199</v>
      </c>
      <c r="U609" t="s">
        <v>199</v>
      </c>
      <c r="V609" t="s">
        <v>199</v>
      </c>
    </row>
    <row r="610" spans="2:22" x14ac:dyDescent="0.25">
      <c r="B610" t="s">
        <v>199</v>
      </c>
      <c r="C610" s="79" t="s">
        <v>199</v>
      </c>
      <c r="E610" t="s">
        <v>199</v>
      </c>
      <c r="F610" t="s">
        <v>199</v>
      </c>
      <c r="G610" t="s">
        <v>199</v>
      </c>
      <c r="H610" t="s">
        <v>199</v>
      </c>
      <c r="I610" t="s">
        <v>199</v>
      </c>
      <c r="J610" t="s">
        <v>199</v>
      </c>
      <c r="K610" t="s">
        <v>199</v>
      </c>
      <c r="L610" t="s">
        <v>199</v>
      </c>
      <c r="M610" t="s">
        <v>199</v>
      </c>
      <c r="N610" t="s">
        <v>199</v>
      </c>
      <c r="O610" t="s">
        <v>199</v>
      </c>
      <c r="P610" t="s">
        <v>199</v>
      </c>
      <c r="Q610" s="80" t="s">
        <v>199</v>
      </c>
      <c r="R610" s="79"/>
      <c r="T610" t="s">
        <v>199</v>
      </c>
      <c r="U610" t="s">
        <v>199</v>
      </c>
      <c r="V610" t="s">
        <v>199</v>
      </c>
    </row>
    <row r="611" spans="2:22" x14ac:dyDescent="0.25">
      <c r="B611" t="s">
        <v>199</v>
      </c>
      <c r="C611" s="79" t="s">
        <v>199</v>
      </c>
      <c r="E611" t="s">
        <v>199</v>
      </c>
      <c r="F611" t="s">
        <v>199</v>
      </c>
      <c r="G611" t="s">
        <v>199</v>
      </c>
      <c r="H611" t="s">
        <v>199</v>
      </c>
      <c r="I611" t="s">
        <v>199</v>
      </c>
      <c r="J611" t="s">
        <v>199</v>
      </c>
      <c r="K611" t="s">
        <v>199</v>
      </c>
      <c r="L611" t="s">
        <v>199</v>
      </c>
      <c r="M611" t="s">
        <v>199</v>
      </c>
      <c r="N611" t="s">
        <v>199</v>
      </c>
      <c r="O611" t="s">
        <v>199</v>
      </c>
      <c r="P611" t="s">
        <v>199</v>
      </c>
      <c r="Q611" s="80" t="s">
        <v>199</v>
      </c>
      <c r="R611" s="79"/>
      <c r="T611" t="s">
        <v>199</v>
      </c>
      <c r="U611" t="s">
        <v>199</v>
      </c>
      <c r="V611" t="s">
        <v>199</v>
      </c>
    </row>
    <row r="612" spans="2:22" x14ac:dyDescent="0.25">
      <c r="B612" t="s">
        <v>199</v>
      </c>
      <c r="C612" s="79" t="s">
        <v>199</v>
      </c>
      <c r="E612" t="s">
        <v>199</v>
      </c>
      <c r="F612" t="s">
        <v>199</v>
      </c>
      <c r="G612" t="s">
        <v>199</v>
      </c>
      <c r="H612" t="s">
        <v>199</v>
      </c>
      <c r="I612" t="s">
        <v>199</v>
      </c>
      <c r="J612" t="s">
        <v>199</v>
      </c>
      <c r="K612" t="s">
        <v>199</v>
      </c>
      <c r="L612" t="s">
        <v>199</v>
      </c>
      <c r="M612" t="s">
        <v>199</v>
      </c>
      <c r="N612" t="s">
        <v>199</v>
      </c>
      <c r="O612" t="s">
        <v>199</v>
      </c>
      <c r="P612" t="s">
        <v>199</v>
      </c>
      <c r="Q612" s="80" t="s">
        <v>199</v>
      </c>
      <c r="R612" s="79"/>
      <c r="T612" t="s">
        <v>199</v>
      </c>
      <c r="U612" t="s">
        <v>199</v>
      </c>
      <c r="V612" t="s">
        <v>199</v>
      </c>
    </row>
    <row r="613" spans="2:22" x14ac:dyDescent="0.25">
      <c r="B613" t="s">
        <v>199</v>
      </c>
      <c r="C613" s="79" t="s">
        <v>199</v>
      </c>
      <c r="E613" t="s">
        <v>199</v>
      </c>
      <c r="F613" t="s">
        <v>199</v>
      </c>
      <c r="G613" t="s">
        <v>199</v>
      </c>
      <c r="H613" t="s">
        <v>199</v>
      </c>
      <c r="I613" t="s">
        <v>199</v>
      </c>
      <c r="J613" t="s">
        <v>199</v>
      </c>
      <c r="K613" t="s">
        <v>199</v>
      </c>
      <c r="L613" t="s">
        <v>199</v>
      </c>
      <c r="M613" t="s">
        <v>199</v>
      </c>
      <c r="N613" t="s">
        <v>199</v>
      </c>
      <c r="O613" t="s">
        <v>199</v>
      </c>
      <c r="P613" t="s">
        <v>199</v>
      </c>
      <c r="Q613" s="80" t="s">
        <v>199</v>
      </c>
      <c r="R613" s="79"/>
      <c r="T613" t="s">
        <v>199</v>
      </c>
      <c r="U613" t="s">
        <v>199</v>
      </c>
      <c r="V613" t="s">
        <v>199</v>
      </c>
    </row>
    <row r="614" spans="2:22" x14ac:dyDescent="0.25">
      <c r="B614" t="s">
        <v>199</v>
      </c>
      <c r="C614" s="79" t="s">
        <v>199</v>
      </c>
      <c r="E614" t="s">
        <v>199</v>
      </c>
      <c r="F614" t="s">
        <v>199</v>
      </c>
      <c r="G614" t="s">
        <v>199</v>
      </c>
      <c r="H614" t="s">
        <v>199</v>
      </c>
      <c r="I614" t="s">
        <v>199</v>
      </c>
      <c r="J614" t="s">
        <v>199</v>
      </c>
      <c r="K614" t="s">
        <v>199</v>
      </c>
      <c r="L614" t="s">
        <v>199</v>
      </c>
      <c r="M614" t="s">
        <v>199</v>
      </c>
      <c r="N614" t="s">
        <v>199</v>
      </c>
      <c r="O614" t="s">
        <v>199</v>
      </c>
      <c r="P614" t="s">
        <v>199</v>
      </c>
      <c r="Q614" s="80" t="s">
        <v>199</v>
      </c>
      <c r="R614" s="79"/>
      <c r="T614" t="s">
        <v>199</v>
      </c>
      <c r="U614" t="s">
        <v>199</v>
      </c>
      <c r="V614" t="s">
        <v>199</v>
      </c>
    </row>
    <row r="615" spans="2:22" x14ac:dyDescent="0.25">
      <c r="B615" t="s">
        <v>199</v>
      </c>
      <c r="C615" s="79" t="s">
        <v>199</v>
      </c>
      <c r="E615" t="s">
        <v>199</v>
      </c>
      <c r="F615" t="s">
        <v>199</v>
      </c>
      <c r="G615" t="s">
        <v>199</v>
      </c>
      <c r="H615" t="s">
        <v>199</v>
      </c>
      <c r="I615" t="s">
        <v>199</v>
      </c>
      <c r="J615" t="s">
        <v>199</v>
      </c>
      <c r="K615" t="s">
        <v>199</v>
      </c>
      <c r="L615" t="s">
        <v>199</v>
      </c>
      <c r="M615" t="s">
        <v>199</v>
      </c>
      <c r="N615" t="s">
        <v>199</v>
      </c>
      <c r="O615" t="s">
        <v>199</v>
      </c>
      <c r="P615" t="s">
        <v>199</v>
      </c>
      <c r="Q615" s="80" t="s">
        <v>199</v>
      </c>
      <c r="R615" s="79"/>
      <c r="T615" t="s">
        <v>199</v>
      </c>
      <c r="U615" t="s">
        <v>199</v>
      </c>
      <c r="V615" t="s">
        <v>199</v>
      </c>
    </row>
    <row r="616" spans="2:22" x14ac:dyDescent="0.25">
      <c r="B616" t="s">
        <v>199</v>
      </c>
      <c r="C616" s="79" t="s">
        <v>199</v>
      </c>
      <c r="E616" t="s">
        <v>199</v>
      </c>
      <c r="F616" t="s">
        <v>199</v>
      </c>
      <c r="G616" t="s">
        <v>199</v>
      </c>
      <c r="H616" t="s">
        <v>199</v>
      </c>
      <c r="I616" t="s">
        <v>199</v>
      </c>
      <c r="J616" t="s">
        <v>199</v>
      </c>
      <c r="K616" t="s">
        <v>199</v>
      </c>
      <c r="L616" t="s">
        <v>199</v>
      </c>
      <c r="M616" t="s">
        <v>199</v>
      </c>
      <c r="N616" t="s">
        <v>199</v>
      </c>
      <c r="O616" t="s">
        <v>199</v>
      </c>
      <c r="P616" t="s">
        <v>199</v>
      </c>
      <c r="Q616" s="80" t="s">
        <v>199</v>
      </c>
      <c r="R616" s="79"/>
      <c r="T616" t="s">
        <v>199</v>
      </c>
      <c r="U616" t="s">
        <v>199</v>
      </c>
      <c r="V616" t="s">
        <v>199</v>
      </c>
    </row>
    <row r="617" spans="2:22" x14ac:dyDescent="0.25">
      <c r="B617" t="s">
        <v>199</v>
      </c>
      <c r="C617" s="79" t="s">
        <v>199</v>
      </c>
      <c r="E617" t="s">
        <v>199</v>
      </c>
      <c r="F617" t="s">
        <v>199</v>
      </c>
      <c r="G617" t="s">
        <v>199</v>
      </c>
      <c r="H617" t="s">
        <v>199</v>
      </c>
      <c r="I617" t="s">
        <v>199</v>
      </c>
      <c r="J617" t="s">
        <v>199</v>
      </c>
      <c r="K617" t="s">
        <v>199</v>
      </c>
      <c r="L617" t="s">
        <v>199</v>
      </c>
      <c r="M617" t="s">
        <v>199</v>
      </c>
      <c r="N617" t="s">
        <v>199</v>
      </c>
      <c r="O617" t="s">
        <v>199</v>
      </c>
      <c r="P617" t="s">
        <v>199</v>
      </c>
      <c r="Q617" s="80" t="s">
        <v>199</v>
      </c>
      <c r="R617" s="79"/>
      <c r="T617" t="s">
        <v>199</v>
      </c>
      <c r="U617" t="s">
        <v>199</v>
      </c>
      <c r="V617" t="s">
        <v>199</v>
      </c>
    </row>
    <row r="618" spans="2:22" x14ac:dyDescent="0.25">
      <c r="B618" t="s">
        <v>199</v>
      </c>
      <c r="C618" s="79" t="s">
        <v>199</v>
      </c>
      <c r="E618" t="s">
        <v>199</v>
      </c>
      <c r="F618" t="s">
        <v>199</v>
      </c>
      <c r="G618" t="s">
        <v>199</v>
      </c>
      <c r="H618" t="s">
        <v>199</v>
      </c>
      <c r="I618" t="s">
        <v>199</v>
      </c>
      <c r="J618" t="s">
        <v>199</v>
      </c>
      <c r="K618" t="s">
        <v>199</v>
      </c>
      <c r="L618" t="s">
        <v>199</v>
      </c>
      <c r="M618" t="s">
        <v>199</v>
      </c>
      <c r="N618" t="s">
        <v>199</v>
      </c>
      <c r="O618" t="s">
        <v>199</v>
      </c>
      <c r="P618" t="s">
        <v>199</v>
      </c>
      <c r="Q618" s="80" t="s">
        <v>199</v>
      </c>
      <c r="R618" s="79"/>
      <c r="T618" t="s">
        <v>199</v>
      </c>
      <c r="U618" t="s">
        <v>199</v>
      </c>
      <c r="V618" t="s">
        <v>199</v>
      </c>
    </row>
    <row r="619" spans="2:22" x14ac:dyDescent="0.25">
      <c r="B619" t="s">
        <v>199</v>
      </c>
      <c r="C619" s="79" t="s">
        <v>199</v>
      </c>
      <c r="E619" t="s">
        <v>199</v>
      </c>
      <c r="F619" t="s">
        <v>199</v>
      </c>
      <c r="G619" t="s">
        <v>199</v>
      </c>
      <c r="H619" t="s">
        <v>199</v>
      </c>
      <c r="I619" t="s">
        <v>199</v>
      </c>
      <c r="J619" t="s">
        <v>199</v>
      </c>
      <c r="K619" t="s">
        <v>199</v>
      </c>
      <c r="L619" t="s">
        <v>199</v>
      </c>
      <c r="M619" t="s">
        <v>199</v>
      </c>
      <c r="N619" t="s">
        <v>199</v>
      </c>
      <c r="O619" t="s">
        <v>199</v>
      </c>
      <c r="P619" t="s">
        <v>199</v>
      </c>
      <c r="Q619" s="80" t="s">
        <v>199</v>
      </c>
      <c r="R619" s="79"/>
      <c r="T619" t="s">
        <v>199</v>
      </c>
      <c r="U619" t="s">
        <v>199</v>
      </c>
      <c r="V619" t="s">
        <v>199</v>
      </c>
    </row>
    <row r="620" spans="2:22" x14ac:dyDescent="0.25">
      <c r="B620" t="s">
        <v>199</v>
      </c>
      <c r="C620" s="79" t="s">
        <v>199</v>
      </c>
      <c r="E620" t="s">
        <v>199</v>
      </c>
      <c r="F620" t="s">
        <v>199</v>
      </c>
      <c r="G620" t="s">
        <v>199</v>
      </c>
      <c r="H620" t="s">
        <v>199</v>
      </c>
      <c r="I620" t="s">
        <v>199</v>
      </c>
      <c r="J620" t="s">
        <v>199</v>
      </c>
      <c r="K620" t="s">
        <v>199</v>
      </c>
      <c r="L620" t="s">
        <v>199</v>
      </c>
      <c r="M620" t="s">
        <v>199</v>
      </c>
      <c r="N620" t="s">
        <v>199</v>
      </c>
      <c r="O620" t="s">
        <v>199</v>
      </c>
      <c r="P620" t="s">
        <v>199</v>
      </c>
      <c r="Q620" s="80" t="s">
        <v>199</v>
      </c>
      <c r="R620" s="79"/>
      <c r="T620" t="s">
        <v>199</v>
      </c>
      <c r="U620" t="s">
        <v>199</v>
      </c>
      <c r="V620" t="s">
        <v>199</v>
      </c>
    </row>
    <row r="621" spans="2:22" x14ac:dyDescent="0.25">
      <c r="B621" t="s">
        <v>199</v>
      </c>
      <c r="C621" s="79" t="s">
        <v>199</v>
      </c>
      <c r="E621" t="s">
        <v>199</v>
      </c>
      <c r="F621" t="s">
        <v>199</v>
      </c>
      <c r="G621" t="s">
        <v>199</v>
      </c>
      <c r="H621" t="s">
        <v>199</v>
      </c>
      <c r="I621" t="s">
        <v>199</v>
      </c>
      <c r="J621" t="s">
        <v>199</v>
      </c>
      <c r="K621" t="s">
        <v>199</v>
      </c>
      <c r="L621" t="s">
        <v>199</v>
      </c>
      <c r="M621" t="s">
        <v>199</v>
      </c>
      <c r="N621" t="s">
        <v>199</v>
      </c>
      <c r="O621" t="s">
        <v>199</v>
      </c>
      <c r="P621" t="s">
        <v>199</v>
      </c>
      <c r="Q621" s="80" t="s">
        <v>199</v>
      </c>
      <c r="R621" s="79"/>
      <c r="T621" t="s">
        <v>199</v>
      </c>
      <c r="U621" t="s">
        <v>199</v>
      </c>
      <c r="V621" t="s">
        <v>199</v>
      </c>
    </row>
    <row r="622" spans="2:22" x14ac:dyDescent="0.25">
      <c r="B622" t="s">
        <v>199</v>
      </c>
      <c r="C622" s="79" t="s">
        <v>199</v>
      </c>
      <c r="E622" t="s">
        <v>199</v>
      </c>
      <c r="F622" t="s">
        <v>199</v>
      </c>
      <c r="G622" t="s">
        <v>199</v>
      </c>
      <c r="H622" t="s">
        <v>199</v>
      </c>
      <c r="I622" t="s">
        <v>199</v>
      </c>
      <c r="J622" t="s">
        <v>199</v>
      </c>
      <c r="K622" t="s">
        <v>199</v>
      </c>
      <c r="L622" t="s">
        <v>199</v>
      </c>
      <c r="M622" t="s">
        <v>199</v>
      </c>
      <c r="N622" t="s">
        <v>199</v>
      </c>
      <c r="O622" t="s">
        <v>199</v>
      </c>
      <c r="P622" t="s">
        <v>199</v>
      </c>
      <c r="Q622" s="80" t="s">
        <v>199</v>
      </c>
      <c r="R622" s="79"/>
      <c r="T622" t="s">
        <v>199</v>
      </c>
      <c r="U622" t="s">
        <v>199</v>
      </c>
      <c r="V622" t="s">
        <v>199</v>
      </c>
    </row>
    <row r="623" spans="2:22" x14ac:dyDescent="0.25">
      <c r="B623" t="s">
        <v>199</v>
      </c>
      <c r="C623" s="79" t="s">
        <v>199</v>
      </c>
      <c r="E623" t="s">
        <v>199</v>
      </c>
      <c r="F623" t="s">
        <v>199</v>
      </c>
      <c r="G623" t="s">
        <v>199</v>
      </c>
      <c r="H623" t="s">
        <v>199</v>
      </c>
      <c r="I623" t="s">
        <v>199</v>
      </c>
      <c r="J623" t="s">
        <v>199</v>
      </c>
      <c r="K623" t="s">
        <v>199</v>
      </c>
      <c r="L623" t="s">
        <v>199</v>
      </c>
      <c r="M623" t="s">
        <v>199</v>
      </c>
      <c r="N623" t="s">
        <v>199</v>
      </c>
      <c r="O623" t="s">
        <v>199</v>
      </c>
      <c r="P623" t="s">
        <v>199</v>
      </c>
      <c r="Q623" s="80" t="s">
        <v>199</v>
      </c>
      <c r="R623" s="79"/>
      <c r="T623" t="s">
        <v>199</v>
      </c>
      <c r="U623" t="s">
        <v>199</v>
      </c>
      <c r="V623" t="s">
        <v>199</v>
      </c>
    </row>
    <row r="624" spans="2:22" x14ac:dyDescent="0.25">
      <c r="B624" t="s">
        <v>199</v>
      </c>
      <c r="C624" s="79" t="s">
        <v>199</v>
      </c>
      <c r="E624" t="s">
        <v>199</v>
      </c>
      <c r="F624" t="s">
        <v>199</v>
      </c>
      <c r="G624" t="s">
        <v>199</v>
      </c>
      <c r="H624" t="s">
        <v>199</v>
      </c>
      <c r="I624" t="s">
        <v>199</v>
      </c>
      <c r="J624" t="s">
        <v>199</v>
      </c>
      <c r="K624" t="s">
        <v>199</v>
      </c>
      <c r="L624" t="s">
        <v>199</v>
      </c>
      <c r="M624" t="s">
        <v>199</v>
      </c>
      <c r="N624" t="s">
        <v>199</v>
      </c>
      <c r="O624" t="s">
        <v>199</v>
      </c>
      <c r="P624" t="s">
        <v>199</v>
      </c>
      <c r="Q624" s="80" t="s">
        <v>199</v>
      </c>
      <c r="R624" s="79"/>
      <c r="T624" t="s">
        <v>199</v>
      </c>
      <c r="U624" t="s">
        <v>199</v>
      </c>
      <c r="V624" t="s">
        <v>199</v>
      </c>
    </row>
    <row r="625" spans="2:22" x14ac:dyDescent="0.25">
      <c r="B625" t="s">
        <v>199</v>
      </c>
      <c r="C625" s="79" t="s">
        <v>199</v>
      </c>
      <c r="E625" t="s">
        <v>199</v>
      </c>
      <c r="F625" t="s">
        <v>199</v>
      </c>
      <c r="G625" t="s">
        <v>199</v>
      </c>
      <c r="H625" t="s">
        <v>199</v>
      </c>
      <c r="I625" t="s">
        <v>199</v>
      </c>
      <c r="J625" t="s">
        <v>199</v>
      </c>
      <c r="K625" t="s">
        <v>199</v>
      </c>
      <c r="L625" t="s">
        <v>199</v>
      </c>
      <c r="M625" t="s">
        <v>199</v>
      </c>
      <c r="N625" t="s">
        <v>199</v>
      </c>
      <c r="O625" t="s">
        <v>199</v>
      </c>
      <c r="P625" t="s">
        <v>199</v>
      </c>
      <c r="Q625" s="80" t="s">
        <v>199</v>
      </c>
      <c r="R625" s="79"/>
      <c r="T625" t="s">
        <v>199</v>
      </c>
      <c r="U625" t="s">
        <v>199</v>
      </c>
      <c r="V625" t="s">
        <v>199</v>
      </c>
    </row>
    <row r="626" spans="2:22" x14ac:dyDescent="0.25">
      <c r="B626" t="s">
        <v>199</v>
      </c>
      <c r="C626" s="79" t="s">
        <v>199</v>
      </c>
      <c r="E626" t="s">
        <v>199</v>
      </c>
      <c r="F626" t="s">
        <v>199</v>
      </c>
      <c r="G626" t="s">
        <v>199</v>
      </c>
      <c r="H626" t="s">
        <v>199</v>
      </c>
      <c r="I626" t="s">
        <v>199</v>
      </c>
      <c r="J626" t="s">
        <v>199</v>
      </c>
      <c r="K626" t="s">
        <v>199</v>
      </c>
      <c r="L626" t="s">
        <v>199</v>
      </c>
      <c r="M626" t="s">
        <v>199</v>
      </c>
      <c r="N626" t="s">
        <v>199</v>
      </c>
      <c r="O626" t="s">
        <v>199</v>
      </c>
      <c r="P626" t="s">
        <v>199</v>
      </c>
      <c r="Q626" s="80" t="s">
        <v>199</v>
      </c>
      <c r="R626" s="79"/>
      <c r="T626" t="s">
        <v>199</v>
      </c>
      <c r="U626" t="s">
        <v>199</v>
      </c>
      <c r="V626" t="s">
        <v>199</v>
      </c>
    </row>
    <row r="627" spans="2:22" x14ac:dyDescent="0.25">
      <c r="B627" t="s">
        <v>199</v>
      </c>
      <c r="C627" s="79" t="s">
        <v>199</v>
      </c>
      <c r="E627" t="s">
        <v>199</v>
      </c>
      <c r="F627" t="s">
        <v>199</v>
      </c>
      <c r="G627" t="s">
        <v>199</v>
      </c>
      <c r="H627" t="s">
        <v>199</v>
      </c>
      <c r="I627" t="s">
        <v>199</v>
      </c>
      <c r="J627" t="s">
        <v>199</v>
      </c>
      <c r="K627" t="s">
        <v>199</v>
      </c>
      <c r="L627" t="s">
        <v>199</v>
      </c>
      <c r="M627" t="s">
        <v>199</v>
      </c>
      <c r="N627" t="s">
        <v>199</v>
      </c>
      <c r="O627" t="s">
        <v>199</v>
      </c>
      <c r="P627" t="s">
        <v>199</v>
      </c>
      <c r="Q627" s="80" t="s">
        <v>199</v>
      </c>
      <c r="R627" s="79"/>
      <c r="T627" t="s">
        <v>199</v>
      </c>
      <c r="U627" t="s">
        <v>199</v>
      </c>
      <c r="V627" t="s">
        <v>199</v>
      </c>
    </row>
    <row r="628" spans="2:22" x14ac:dyDescent="0.25">
      <c r="B628" t="s">
        <v>199</v>
      </c>
      <c r="C628" s="79" t="s">
        <v>199</v>
      </c>
      <c r="E628" t="s">
        <v>199</v>
      </c>
      <c r="F628" t="s">
        <v>199</v>
      </c>
      <c r="G628" t="s">
        <v>199</v>
      </c>
      <c r="H628" t="s">
        <v>199</v>
      </c>
      <c r="I628" t="s">
        <v>199</v>
      </c>
      <c r="J628" t="s">
        <v>199</v>
      </c>
      <c r="K628" t="s">
        <v>199</v>
      </c>
      <c r="L628" t="s">
        <v>199</v>
      </c>
      <c r="M628" t="s">
        <v>199</v>
      </c>
      <c r="N628" t="s">
        <v>199</v>
      </c>
      <c r="O628" t="s">
        <v>199</v>
      </c>
      <c r="P628" t="s">
        <v>199</v>
      </c>
      <c r="Q628" s="80" t="s">
        <v>199</v>
      </c>
      <c r="R628" s="79"/>
      <c r="T628" t="s">
        <v>199</v>
      </c>
      <c r="U628" t="s">
        <v>199</v>
      </c>
      <c r="V628" t="s">
        <v>199</v>
      </c>
    </row>
    <row r="629" spans="2:22" x14ac:dyDescent="0.25">
      <c r="B629" t="s">
        <v>199</v>
      </c>
      <c r="C629" s="79" t="s">
        <v>199</v>
      </c>
      <c r="E629" t="s">
        <v>199</v>
      </c>
      <c r="F629" t="s">
        <v>199</v>
      </c>
      <c r="G629" t="s">
        <v>199</v>
      </c>
      <c r="H629" t="s">
        <v>199</v>
      </c>
      <c r="I629" t="s">
        <v>199</v>
      </c>
      <c r="J629" t="s">
        <v>199</v>
      </c>
      <c r="K629" t="s">
        <v>199</v>
      </c>
      <c r="L629" t="s">
        <v>199</v>
      </c>
      <c r="M629" t="s">
        <v>199</v>
      </c>
      <c r="N629" t="s">
        <v>199</v>
      </c>
      <c r="O629" t="s">
        <v>199</v>
      </c>
      <c r="P629" t="s">
        <v>199</v>
      </c>
      <c r="Q629" s="80" t="s">
        <v>199</v>
      </c>
      <c r="R629" s="79"/>
      <c r="T629" t="s">
        <v>199</v>
      </c>
      <c r="U629" t="s">
        <v>199</v>
      </c>
      <c r="V629" t="s">
        <v>199</v>
      </c>
    </row>
    <row r="630" spans="2:22" x14ac:dyDescent="0.25">
      <c r="B630" t="s">
        <v>199</v>
      </c>
      <c r="C630" s="79" t="s">
        <v>199</v>
      </c>
      <c r="E630" t="s">
        <v>199</v>
      </c>
      <c r="F630" t="s">
        <v>199</v>
      </c>
      <c r="G630" t="s">
        <v>199</v>
      </c>
      <c r="H630" t="s">
        <v>199</v>
      </c>
      <c r="I630" t="s">
        <v>199</v>
      </c>
      <c r="J630" t="s">
        <v>199</v>
      </c>
      <c r="K630" t="s">
        <v>199</v>
      </c>
      <c r="L630" t="s">
        <v>199</v>
      </c>
      <c r="M630" t="s">
        <v>199</v>
      </c>
      <c r="N630" t="s">
        <v>199</v>
      </c>
      <c r="O630" t="s">
        <v>199</v>
      </c>
      <c r="P630" t="s">
        <v>199</v>
      </c>
      <c r="Q630" s="80" t="s">
        <v>199</v>
      </c>
      <c r="R630" s="79"/>
      <c r="T630" t="s">
        <v>199</v>
      </c>
      <c r="U630" t="s">
        <v>199</v>
      </c>
      <c r="V630" t="s">
        <v>199</v>
      </c>
    </row>
    <row r="631" spans="2:22" x14ac:dyDescent="0.25">
      <c r="B631" t="s">
        <v>199</v>
      </c>
      <c r="C631" s="79" t="s">
        <v>199</v>
      </c>
      <c r="E631" t="s">
        <v>199</v>
      </c>
      <c r="F631" t="s">
        <v>199</v>
      </c>
      <c r="G631" t="s">
        <v>199</v>
      </c>
      <c r="H631" t="s">
        <v>199</v>
      </c>
      <c r="I631" t="s">
        <v>199</v>
      </c>
      <c r="J631" t="s">
        <v>199</v>
      </c>
      <c r="K631" t="s">
        <v>199</v>
      </c>
      <c r="L631" t="s">
        <v>199</v>
      </c>
      <c r="M631" t="s">
        <v>199</v>
      </c>
      <c r="N631" t="s">
        <v>199</v>
      </c>
      <c r="O631" t="s">
        <v>199</v>
      </c>
      <c r="P631" t="s">
        <v>199</v>
      </c>
      <c r="Q631" s="80" t="s">
        <v>199</v>
      </c>
      <c r="R631" s="79"/>
      <c r="T631" t="s">
        <v>199</v>
      </c>
      <c r="U631" t="s">
        <v>199</v>
      </c>
      <c r="V631" t="s">
        <v>199</v>
      </c>
    </row>
    <row r="632" spans="2:22" x14ac:dyDescent="0.25">
      <c r="B632" t="s">
        <v>199</v>
      </c>
      <c r="C632" s="79" t="s">
        <v>199</v>
      </c>
      <c r="E632" t="s">
        <v>199</v>
      </c>
      <c r="F632" t="s">
        <v>199</v>
      </c>
      <c r="G632" t="s">
        <v>199</v>
      </c>
      <c r="H632" t="s">
        <v>199</v>
      </c>
      <c r="I632" t="s">
        <v>199</v>
      </c>
      <c r="J632" t="s">
        <v>199</v>
      </c>
      <c r="K632" t="s">
        <v>199</v>
      </c>
      <c r="L632" t="s">
        <v>199</v>
      </c>
      <c r="M632" t="s">
        <v>199</v>
      </c>
      <c r="N632" t="s">
        <v>199</v>
      </c>
      <c r="O632" t="s">
        <v>199</v>
      </c>
      <c r="P632" t="s">
        <v>199</v>
      </c>
      <c r="Q632" s="80" t="s">
        <v>199</v>
      </c>
      <c r="R632" s="79"/>
      <c r="T632" t="s">
        <v>199</v>
      </c>
      <c r="U632" t="s">
        <v>199</v>
      </c>
      <c r="V632" t="s">
        <v>199</v>
      </c>
    </row>
    <row r="633" spans="2:22" x14ac:dyDescent="0.25">
      <c r="B633" t="s">
        <v>199</v>
      </c>
      <c r="C633" s="79" t="s">
        <v>199</v>
      </c>
      <c r="E633" t="s">
        <v>199</v>
      </c>
      <c r="F633" t="s">
        <v>199</v>
      </c>
      <c r="G633" t="s">
        <v>199</v>
      </c>
      <c r="H633" t="s">
        <v>199</v>
      </c>
      <c r="I633" t="s">
        <v>199</v>
      </c>
      <c r="J633" t="s">
        <v>199</v>
      </c>
      <c r="K633" t="s">
        <v>199</v>
      </c>
      <c r="L633" t="s">
        <v>199</v>
      </c>
      <c r="M633" t="s">
        <v>199</v>
      </c>
      <c r="N633" t="s">
        <v>199</v>
      </c>
      <c r="O633" t="s">
        <v>199</v>
      </c>
      <c r="P633" t="s">
        <v>199</v>
      </c>
      <c r="Q633" s="80" t="s">
        <v>199</v>
      </c>
      <c r="R633" s="79"/>
      <c r="T633" t="s">
        <v>199</v>
      </c>
      <c r="U633" t="s">
        <v>199</v>
      </c>
      <c r="V633" t="s">
        <v>199</v>
      </c>
    </row>
    <row r="634" spans="2:22" x14ac:dyDescent="0.25">
      <c r="B634" t="s">
        <v>199</v>
      </c>
      <c r="C634" s="79" t="s">
        <v>199</v>
      </c>
      <c r="E634" t="s">
        <v>199</v>
      </c>
      <c r="F634" t="s">
        <v>199</v>
      </c>
      <c r="G634" t="s">
        <v>199</v>
      </c>
      <c r="H634" t="s">
        <v>199</v>
      </c>
      <c r="I634" t="s">
        <v>199</v>
      </c>
      <c r="J634" t="s">
        <v>199</v>
      </c>
      <c r="K634" t="s">
        <v>199</v>
      </c>
      <c r="L634" t="s">
        <v>199</v>
      </c>
      <c r="M634" t="s">
        <v>199</v>
      </c>
      <c r="N634" t="s">
        <v>199</v>
      </c>
      <c r="O634" t="s">
        <v>199</v>
      </c>
      <c r="P634" t="s">
        <v>199</v>
      </c>
      <c r="Q634" s="80" t="s">
        <v>199</v>
      </c>
      <c r="R634" s="79"/>
      <c r="T634" t="s">
        <v>199</v>
      </c>
      <c r="U634" t="s">
        <v>199</v>
      </c>
      <c r="V634" t="s">
        <v>199</v>
      </c>
    </row>
    <row r="635" spans="2:22" x14ac:dyDescent="0.25">
      <c r="B635" t="s">
        <v>199</v>
      </c>
      <c r="C635" s="79" t="s">
        <v>199</v>
      </c>
      <c r="E635" t="s">
        <v>199</v>
      </c>
      <c r="F635" t="s">
        <v>199</v>
      </c>
      <c r="G635" t="s">
        <v>199</v>
      </c>
      <c r="H635" t="s">
        <v>199</v>
      </c>
      <c r="I635" t="s">
        <v>199</v>
      </c>
      <c r="J635" t="s">
        <v>199</v>
      </c>
      <c r="K635" t="s">
        <v>199</v>
      </c>
      <c r="L635" t="s">
        <v>199</v>
      </c>
      <c r="M635" t="s">
        <v>199</v>
      </c>
      <c r="N635" t="s">
        <v>199</v>
      </c>
      <c r="O635" t="s">
        <v>199</v>
      </c>
      <c r="P635" t="s">
        <v>199</v>
      </c>
      <c r="Q635" s="80" t="s">
        <v>199</v>
      </c>
      <c r="R635" s="79"/>
      <c r="T635" t="s">
        <v>199</v>
      </c>
      <c r="U635" t="s">
        <v>199</v>
      </c>
      <c r="V635" t="s">
        <v>199</v>
      </c>
    </row>
    <row r="636" spans="2:22" x14ac:dyDescent="0.25">
      <c r="B636" t="s">
        <v>199</v>
      </c>
      <c r="C636" s="79" t="s">
        <v>199</v>
      </c>
      <c r="E636" t="s">
        <v>199</v>
      </c>
      <c r="F636" t="s">
        <v>199</v>
      </c>
      <c r="G636" t="s">
        <v>199</v>
      </c>
      <c r="H636" t="s">
        <v>199</v>
      </c>
      <c r="I636" t="s">
        <v>199</v>
      </c>
      <c r="J636" t="s">
        <v>199</v>
      </c>
      <c r="K636" t="s">
        <v>199</v>
      </c>
      <c r="L636" t="s">
        <v>199</v>
      </c>
      <c r="M636" t="s">
        <v>199</v>
      </c>
      <c r="N636" t="s">
        <v>199</v>
      </c>
      <c r="O636" t="s">
        <v>199</v>
      </c>
      <c r="P636" t="s">
        <v>199</v>
      </c>
      <c r="Q636" s="80" t="s">
        <v>199</v>
      </c>
      <c r="R636" s="79"/>
      <c r="T636" t="s">
        <v>199</v>
      </c>
      <c r="U636" t="s">
        <v>199</v>
      </c>
      <c r="V636" t="s">
        <v>199</v>
      </c>
    </row>
    <row r="637" spans="2:22" x14ac:dyDescent="0.25">
      <c r="B637" t="s">
        <v>199</v>
      </c>
      <c r="C637" s="79" t="s">
        <v>199</v>
      </c>
      <c r="E637" t="s">
        <v>199</v>
      </c>
      <c r="F637" t="s">
        <v>199</v>
      </c>
      <c r="G637" t="s">
        <v>199</v>
      </c>
      <c r="H637" t="s">
        <v>199</v>
      </c>
      <c r="I637" t="s">
        <v>199</v>
      </c>
      <c r="J637" t="s">
        <v>199</v>
      </c>
      <c r="K637" t="s">
        <v>199</v>
      </c>
      <c r="L637" t="s">
        <v>199</v>
      </c>
      <c r="M637" t="s">
        <v>199</v>
      </c>
      <c r="N637" t="s">
        <v>199</v>
      </c>
      <c r="O637" t="s">
        <v>199</v>
      </c>
      <c r="P637" t="s">
        <v>199</v>
      </c>
      <c r="Q637" s="80" t="s">
        <v>199</v>
      </c>
      <c r="R637" s="79"/>
      <c r="T637" t="s">
        <v>199</v>
      </c>
      <c r="U637" t="s">
        <v>199</v>
      </c>
      <c r="V637" t="s">
        <v>199</v>
      </c>
    </row>
    <row r="638" spans="2:22" x14ac:dyDescent="0.25">
      <c r="B638" t="s">
        <v>199</v>
      </c>
      <c r="C638" s="79" t="s">
        <v>199</v>
      </c>
      <c r="E638" t="s">
        <v>199</v>
      </c>
      <c r="F638" t="s">
        <v>199</v>
      </c>
      <c r="G638" t="s">
        <v>199</v>
      </c>
      <c r="H638" t="s">
        <v>199</v>
      </c>
      <c r="I638" t="s">
        <v>199</v>
      </c>
      <c r="J638" t="s">
        <v>199</v>
      </c>
      <c r="K638" t="s">
        <v>199</v>
      </c>
      <c r="L638" t="s">
        <v>199</v>
      </c>
      <c r="M638" t="s">
        <v>199</v>
      </c>
      <c r="N638" t="s">
        <v>199</v>
      </c>
      <c r="O638" t="s">
        <v>199</v>
      </c>
      <c r="P638" t="s">
        <v>199</v>
      </c>
      <c r="Q638" s="80" t="s">
        <v>199</v>
      </c>
      <c r="R638" s="79"/>
      <c r="T638" t="s">
        <v>199</v>
      </c>
      <c r="U638" t="s">
        <v>199</v>
      </c>
      <c r="V638" t="s">
        <v>199</v>
      </c>
    </row>
    <row r="639" spans="2:22" x14ac:dyDescent="0.25">
      <c r="B639" t="s">
        <v>199</v>
      </c>
      <c r="C639" s="79" t="s">
        <v>199</v>
      </c>
      <c r="E639" t="s">
        <v>199</v>
      </c>
      <c r="F639" t="s">
        <v>199</v>
      </c>
      <c r="G639" t="s">
        <v>199</v>
      </c>
      <c r="H639" t="s">
        <v>199</v>
      </c>
      <c r="I639" t="s">
        <v>199</v>
      </c>
      <c r="J639" t="s">
        <v>199</v>
      </c>
      <c r="K639" t="s">
        <v>199</v>
      </c>
      <c r="L639" t="s">
        <v>199</v>
      </c>
      <c r="M639" t="s">
        <v>199</v>
      </c>
      <c r="N639" t="s">
        <v>199</v>
      </c>
      <c r="O639" t="s">
        <v>199</v>
      </c>
      <c r="P639" t="s">
        <v>199</v>
      </c>
      <c r="Q639" s="80" t="s">
        <v>199</v>
      </c>
      <c r="R639" s="79"/>
      <c r="T639" t="s">
        <v>199</v>
      </c>
      <c r="U639" t="s">
        <v>199</v>
      </c>
      <c r="V639" t="s">
        <v>199</v>
      </c>
    </row>
    <row r="640" spans="2:22" x14ac:dyDescent="0.25">
      <c r="B640" t="s">
        <v>199</v>
      </c>
      <c r="C640" s="79" t="s">
        <v>199</v>
      </c>
      <c r="E640" t="s">
        <v>199</v>
      </c>
      <c r="F640" t="s">
        <v>199</v>
      </c>
      <c r="G640" t="s">
        <v>199</v>
      </c>
      <c r="H640" t="s">
        <v>199</v>
      </c>
      <c r="I640" t="s">
        <v>199</v>
      </c>
      <c r="J640" t="s">
        <v>199</v>
      </c>
      <c r="K640" t="s">
        <v>199</v>
      </c>
      <c r="L640" t="s">
        <v>199</v>
      </c>
      <c r="M640" t="s">
        <v>199</v>
      </c>
      <c r="N640" t="s">
        <v>199</v>
      </c>
      <c r="O640" t="s">
        <v>199</v>
      </c>
      <c r="P640" t="s">
        <v>199</v>
      </c>
      <c r="Q640" s="80" t="s">
        <v>199</v>
      </c>
      <c r="R640" s="79"/>
      <c r="T640" t="s">
        <v>199</v>
      </c>
      <c r="U640" t="s">
        <v>199</v>
      </c>
      <c r="V640" t="s">
        <v>199</v>
      </c>
    </row>
    <row r="641" spans="2:22" x14ac:dyDescent="0.25">
      <c r="B641" t="s">
        <v>199</v>
      </c>
      <c r="C641" s="79" t="s">
        <v>199</v>
      </c>
      <c r="E641" t="s">
        <v>199</v>
      </c>
      <c r="F641" t="s">
        <v>199</v>
      </c>
      <c r="G641" t="s">
        <v>199</v>
      </c>
      <c r="H641" t="s">
        <v>199</v>
      </c>
      <c r="I641" t="s">
        <v>199</v>
      </c>
      <c r="J641" t="s">
        <v>199</v>
      </c>
      <c r="K641" t="s">
        <v>199</v>
      </c>
      <c r="L641" t="s">
        <v>199</v>
      </c>
      <c r="M641" t="s">
        <v>199</v>
      </c>
      <c r="N641" t="s">
        <v>199</v>
      </c>
      <c r="O641" t="s">
        <v>199</v>
      </c>
      <c r="P641" t="s">
        <v>199</v>
      </c>
      <c r="Q641" s="80" t="s">
        <v>199</v>
      </c>
      <c r="R641" s="79"/>
      <c r="T641" t="s">
        <v>199</v>
      </c>
      <c r="U641" t="s">
        <v>199</v>
      </c>
      <c r="V641" t="s">
        <v>199</v>
      </c>
    </row>
    <row r="642" spans="2:22" x14ac:dyDescent="0.25">
      <c r="B642" t="s">
        <v>199</v>
      </c>
      <c r="C642" s="79" t="s">
        <v>199</v>
      </c>
      <c r="E642" t="s">
        <v>199</v>
      </c>
      <c r="F642" t="s">
        <v>199</v>
      </c>
      <c r="G642" t="s">
        <v>199</v>
      </c>
      <c r="H642" t="s">
        <v>199</v>
      </c>
      <c r="I642" t="s">
        <v>199</v>
      </c>
      <c r="J642" t="s">
        <v>199</v>
      </c>
      <c r="K642" t="s">
        <v>199</v>
      </c>
      <c r="L642" t="s">
        <v>199</v>
      </c>
      <c r="M642" t="s">
        <v>199</v>
      </c>
      <c r="N642" t="s">
        <v>199</v>
      </c>
      <c r="O642" t="s">
        <v>199</v>
      </c>
      <c r="P642" t="s">
        <v>199</v>
      </c>
      <c r="Q642" s="80" t="s">
        <v>199</v>
      </c>
      <c r="R642" s="79"/>
      <c r="T642" t="s">
        <v>199</v>
      </c>
      <c r="U642" t="s">
        <v>199</v>
      </c>
      <c r="V642" t="s">
        <v>199</v>
      </c>
    </row>
    <row r="643" spans="2:22" x14ac:dyDescent="0.25">
      <c r="B643" t="s">
        <v>199</v>
      </c>
      <c r="C643" s="79" t="s">
        <v>199</v>
      </c>
      <c r="E643" t="s">
        <v>199</v>
      </c>
      <c r="F643" t="s">
        <v>199</v>
      </c>
      <c r="G643" t="s">
        <v>199</v>
      </c>
      <c r="H643" t="s">
        <v>199</v>
      </c>
      <c r="I643" t="s">
        <v>199</v>
      </c>
      <c r="J643" t="s">
        <v>199</v>
      </c>
      <c r="K643" t="s">
        <v>199</v>
      </c>
      <c r="L643" t="s">
        <v>199</v>
      </c>
      <c r="M643" t="s">
        <v>199</v>
      </c>
      <c r="N643" t="s">
        <v>199</v>
      </c>
      <c r="O643" t="s">
        <v>199</v>
      </c>
      <c r="P643" t="s">
        <v>199</v>
      </c>
      <c r="Q643" s="80" t="s">
        <v>199</v>
      </c>
      <c r="R643" s="79"/>
      <c r="T643" t="s">
        <v>199</v>
      </c>
      <c r="U643" t="s">
        <v>199</v>
      </c>
      <c r="V643" t="s">
        <v>199</v>
      </c>
    </row>
    <row r="644" spans="2:22" x14ac:dyDescent="0.25">
      <c r="B644" t="s">
        <v>199</v>
      </c>
      <c r="C644" s="79" t="s">
        <v>199</v>
      </c>
      <c r="E644" t="s">
        <v>199</v>
      </c>
      <c r="F644" t="s">
        <v>199</v>
      </c>
      <c r="G644" t="s">
        <v>199</v>
      </c>
      <c r="H644" t="s">
        <v>199</v>
      </c>
      <c r="I644" t="s">
        <v>199</v>
      </c>
      <c r="J644" t="s">
        <v>199</v>
      </c>
      <c r="K644" t="s">
        <v>199</v>
      </c>
      <c r="L644" t="s">
        <v>199</v>
      </c>
      <c r="M644" t="s">
        <v>199</v>
      </c>
      <c r="N644" t="s">
        <v>199</v>
      </c>
      <c r="O644" t="s">
        <v>199</v>
      </c>
      <c r="P644" t="s">
        <v>199</v>
      </c>
      <c r="Q644" s="80" t="s">
        <v>199</v>
      </c>
      <c r="R644" s="79"/>
      <c r="T644" t="s">
        <v>199</v>
      </c>
      <c r="U644" t="s">
        <v>199</v>
      </c>
      <c r="V644" t="s">
        <v>199</v>
      </c>
    </row>
    <row r="645" spans="2:22" x14ac:dyDescent="0.25">
      <c r="B645" t="s">
        <v>199</v>
      </c>
      <c r="C645" s="79" t="s">
        <v>199</v>
      </c>
      <c r="E645" t="s">
        <v>199</v>
      </c>
      <c r="F645" t="s">
        <v>199</v>
      </c>
      <c r="G645" t="s">
        <v>199</v>
      </c>
      <c r="H645" t="s">
        <v>199</v>
      </c>
      <c r="I645" t="s">
        <v>199</v>
      </c>
      <c r="J645" t="s">
        <v>199</v>
      </c>
      <c r="K645" t="s">
        <v>199</v>
      </c>
      <c r="L645" t="s">
        <v>199</v>
      </c>
      <c r="M645" t="s">
        <v>199</v>
      </c>
      <c r="N645" t="s">
        <v>199</v>
      </c>
      <c r="O645" t="s">
        <v>199</v>
      </c>
      <c r="P645" t="s">
        <v>199</v>
      </c>
      <c r="Q645" s="80" t="s">
        <v>199</v>
      </c>
      <c r="R645" s="79"/>
      <c r="T645" t="s">
        <v>199</v>
      </c>
      <c r="U645" t="s">
        <v>199</v>
      </c>
      <c r="V645" t="s">
        <v>199</v>
      </c>
    </row>
    <row r="646" spans="2:22" x14ac:dyDescent="0.25">
      <c r="B646" t="s">
        <v>199</v>
      </c>
      <c r="C646" s="79" t="s">
        <v>199</v>
      </c>
      <c r="E646" t="s">
        <v>199</v>
      </c>
      <c r="F646" t="s">
        <v>199</v>
      </c>
      <c r="G646" t="s">
        <v>199</v>
      </c>
      <c r="H646" t="s">
        <v>199</v>
      </c>
      <c r="I646" t="s">
        <v>199</v>
      </c>
      <c r="J646" t="s">
        <v>199</v>
      </c>
      <c r="K646" t="s">
        <v>199</v>
      </c>
      <c r="L646" t="s">
        <v>199</v>
      </c>
      <c r="M646" t="s">
        <v>199</v>
      </c>
      <c r="N646" t="s">
        <v>199</v>
      </c>
      <c r="O646" t="s">
        <v>199</v>
      </c>
      <c r="P646" t="s">
        <v>199</v>
      </c>
      <c r="Q646" s="80" t="s">
        <v>199</v>
      </c>
      <c r="R646" s="79"/>
      <c r="T646" t="s">
        <v>199</v>
      </c>
      <c r="U646" t="s">
        <v>199</v>
      </c>
      <c r="V646" t="s">
        <v>199</v>
      </c>
    </row>
    <row r="647" spans="2:22" x14ac:dyDescent="0.25">
      <c r="B647" t="s">
        <v>199</v>
      </c>
      <c r="C647" s="79" t="s">
        <v>199</v>
      </c>
      <c r="E647" t="s">
        <v>199</v>
      </c>
      <c r="F647" t="s">
        <v>199</v>
      </c>
      <c r="G647" t="s">
        <v>199</v>
      </c>
      <c r="H647" t="s">
        <v>199</v>
      </c>
      <c r="I647" t="s">
        <v>199</v>
      </c>
      <c r="J647" t="s">
        <v>199</v>
      </c>
      <c r="K647" t="s">
        <v>199</v>
      </c>
      <c r="L647" t="s">
        <v>199</v>
      </c>
      <c r="M647" t="s">
        <v>199</v>
      </c>
      <c r="N647" t="s">
        <v>199</v>
      </c>
      <c r="O647" t="s">
        <v>199</v>
      </c>
      <c r="P647" t="s">
        <v>199</v>
      </c>
      <c r="Q647" s="80" t="s">
        <v>199</v>
      </c>
      <c r="R647" s="79"/>
      <c r="T647" t="s">
        <v>199</v>
      </c>
      <c r="U647" t="s">
        <v>199</v>
      </c>
      <c r="V647" t="s">
        <v>199</v>
      </c>
    </row>
    <row r="648" spans="2:22" x14ac:dyDescent="0.25">
      <c r="B648" t="s">
        <v>199</v>
      </c>
      <c r="C648" s="79" t="s">
        <v>199</v>
      </c>
      <c r="E648" t="s">
        <v>199</v>
      </c>
      <c r="F648" t="s">
        <v>199</v>
      </c>
      <c r="G648" t="s">
        <v>199</v>
      </c>
      <c r="H648" t="s">
        <v>199</v>
      </c>
      <c r="I648" t="s">
        <v>199</v>
      </c>
      <c r="J648" t="s">
        <v>199</v>
      </c>
      <c r="K648" t="s">
        <v>199</v>
      </c>
      <c r="L648" t="s">
        <v>199</v>
      </c>
      <c r="M648" t="s">
        <v>199</v>
      </c>
      <c r="N648" t="s">
        <v>199</v>
      </c>
      <c r="O648" t="s">
        <v>199</v>
      </c>
      <c r="P648" t="s">
        <v>199</v>
      </c>
      <c r="Q648" s="80" t="s">
        <v>199</v>
      </c>
      <c r="R648" s="79"/>
      <c r="T648" t="s">
        <v>199</v>
      </c>
      <c r="U648" t="s">
        <v>199</v>
      </c>
      <c r="V648" t="s">
        <v>199</v>
      </c>
    </row>
    <row r="649" spans="2:22" x14ac:dyDescent="0.25">
      <c r="B649" t="s">
        <v>199</v>
      </c>
      <c r="C649" s="79" t="s">
        <v>199</v>
      </c>
      <c r="E649" t="s">
        <v>199</v>
      </c>
      <c r="F649" t="s">
        <v>199</v>
      </c>
      <c r="G649" t="s">
        <v>199</v>
      </c>
      <c r="H649" t="s">
        <v>199</v>
      </c>
      <c r="I649" t="s">
        <v>199</v>
      </c>
      <c r="J649" t="s">
        <v>199</v>
      </c>
      <c r="K649" t="s">
        <v>199</v>
      </c>
      <c r="L649" t="s">
        <v>199</v>
      </c>
      <c r="M649" t="s">
        <v>199</v>
      </c>
      <c r="N649" t="s">
        <v>199</v>
      </c>
      <c r="O649" t="s">
        <v>199</v>
      </c>
      <c r="P649" t="s">
        <v>199</v>
      </c>
      <c r="Q649" s="80" t="s">
        <v>199</v>
      </c>
      <c r="R649" s="79"/>
      <c r="T649" t="s">
        <v>199</v>
      </c>
      <c r="U649" t="s">
        <v>199</v>
      </c>
      <c r="V649" t="s">
        <v>199</v>
      </c>
    </row>
    <row r="650" spans="2:22" x14ac:dyDescent="0.25">
      <c r="B650" t="s">
        <v>199</v>
      </c>
      <c r="C650" s="79" t="s">
        <v>199</v>
      </c>
      <c r="E650" t="s">
        <v>199</v>
      </c>
      <c r="F650" t="s">
        <v>199</v>
      </c>
      <c r="G650" t="s">
        <v>199</v>
      </c>
      <c r="H650" t="s">
        <v>199</v>
      </c>
      <c r="I650" t="s">
        <v>199</v>
      </c>
      <c r="J650" t="s">
        <v>199</v>
      </c>
      <c r="K650" t="s">
        <v>199</v>
      </c>
      <c r="L650" t="s">
        <v>199</v>
      </c>
      <c r="M650" t="s">
        <v>199</v>
      </c>
      <c r="N650" t="s">
        <v>199</v>
      </c>
      <c r="O650" t="s">
        <v>199</v>
      </c>
      <c r="P650" t="s">
        <v>199</v>
      </c>
      <c r="Q650" s="80" t="s">
        <v>199</v>
      </c>
      <c r="R650" s="79"/>
      <c r="T650" t="s">
        <v>199</v>
      </c>
      <c r="U650" t="s">
        <v>199</v>
      </c>
      <c r="V650" t="s">
        <v>199</v>
      </c>
    </row>
    <row r="651" spans="2:22" x14ac:dyDescent="0.25">
      <c r="B651" t="s">
        <v>199</v>
      </c>
      <c r="C651" s="79" t="s">
        <v>199</v>
      </c>
      <c r="E651" t="s">
        <v>199</v>
      </c>
      <c r="F651" t="s">
        <v>199</v>
      </c>
      <c r="G651" t="s">
        <v>199</v>
      </c>
      <c r="H651" t="s">
        <v>199</v>
      </c>
      <c r="I651" t="s">
        <v>199</v>
      </c>
      <c r="J651" t="s">
        <v>199</v>
      </c>
      <c r="K651" t="s">
        <v>199</v>
      </c>
      <c r="L651" t="s">
        <v>199</v>
      </c>
      <c r="M651" t="s">
        <v>199</v>
      </c>
      <c r="N651" t="s">
        <v>199</v>
      </c>
      <c r="O651" t="s">
        <v>199</v>
      </c>
      <c r="P651" t="s">
        <v>199</v>
      </c>
      <c r="Q651" s="80" t="s">
        <v>199</v>
      </c>
      <c r="R651" s="79"/>
      <c r="T651" t="s">
        <v>199</v>
      </c>
      <c r="U651" t="s">
        <v>199</v>
      </c>
      <c r="V651" t="s">
        <v>199</v>
      </c>
    </row>
    <row r="652" spans="2:22" x14ac:dyDescent="0.25">
      <c r="B652" t="s">
        <v>199</v>
      </c>
      <c r="C652" s="79" t="s">
        <v>199</v>
      </c>
      <c r="E652" t="s">
        <v>199</v>
      </c>
      <c r="F652" t="s">
        <v>199</v>
      </c>
      <c r="G652" t="s">
        <v>199</v>
      </c>
      <c r="H652" t="s">
        <v>199</v>
      </c>
      <c r="I652" t="s">
        <v>199</v>
      </c>
      <c r="J652" t="s">
        <v>199</v>
      </c>
      <c r="K652" t="s">
        <v>199</v>
      </c>
      <c r="L652" t="s">
        <v>199</v>
      </c>
      <c r="M652" t="s">
        <v>199</v>
      </c>
      <c r="N652" t="s">
        <v>199</v>
      </c>
      <c r="O652" t="s">
        <v>199</v>
      </c>
      <c r="P652" t="s">
        <v>199</v>
      </c>
      <c r="Q652" s="80" t="s">
        <v>199</v>
      </c>
      <c r="R652" s="79"/>
      <c r="T652" t="s">
        <v>199</v>
      </c>
      <c r="U652" t="s">
        <v>199</v>
      </c>
      <c r="V652" t="s">
        <v>199</v>
      </c>
    </row>
    <row r="653" spans="2:22" x14ac:dyDescent="0.25">
      <c r="B653" t="s">
        <v>199</v>
      </c>
      <c r="C653" s="79" t="s">
        <v>199</v>
      </c>
      <c r="E653" t="s">
        <v>199</v>
      </c>
      <c r="F653" t="s">
        <v>199</v>
      </c>
      <c r="G653" t="s">
        <v>199</v>
      </c>
      <c r="H653" t="s">
        <v>199</v>
      </c>
      <c r="I653" t="s">
        <v>199</v>
      </c>
      <c r="J653" t="s">
        <v>199</v>
      </c>
      <c r="K653" t="s">
        <v>199</v>
      </c>
      <c r="L653" t="s">
        <v>199</v>
      </c>
      <c r="M653" t="s">
        <v>199</v>
      </c>
      <c r="N653" t="s">
        <v>199</v>
      </c>
      <c r="O653" t="s">
        <v>199</v>
      </c>
      <c r="P653" t="s">
        <v>199</v>
      </c>
      <c r="Q653" s="80" t="s">
        <v>199</v>
      </c>
      <c r="R653" s="79"/>
      <c r="T653" t="s">
        <v>199</v>
      </c>
      <c r="U653" t="s">
        <v>199</v>
      </c>
      <c r="V653" t="s">
        <v>199</v>
      </c>
    </row>
    <row r="654" spans="2:22" x14ac:dyDescent="0.25">
      <c r="B654" t="s">
        <v>199</v>
      </c>
      <c r="C654" s="79" t="s">
        <v>199</v>
      </c>
      <c r="E654" t="s">
        <v>199</v>
      </c>
      <c r="F654" t="s">
        <v>199</v>
      </c>
      <c r="G654" t="s">
        <v>199</v>
      </c>
      <c r="H654" t="s">
        <v>199</v>
      </c>
      <c r="I654" t="s">
        <v>199</v>
      </c>
      <c r="J654" t="s">
        <v>199</v>
      </c>
      <c r="K654" t="s">
        <v>199</v>
      </c>
      <c r="L654" t="s">
        <v>199</v>
      </c>
      <c r="M654" t="s">
        <v>199</v>
      </c>
      <c r="N654" t="s">
        <v>199</v>
      </c>
      <c r="O654" t="s">
        <v>199</v>
      </c>
      <c r="P654" t="s">
        <v>199</v>
      </c>
      <c r="Q654" s="80" t="s">
        <v>199</v>
      </c>
      <c r="R654" s="79"/>
      <c r="T654" t="s">
        <v>199</v>
      </c>
      <c r="U654" t="s">
        <v>199</v>
      </c>
      <c r="V654" t="s">
        <v>199</v>
      </c>
    </row>
    <row r="655" spans="2:22" x14ac:dyDescent="0.25">
      <c r="B655" t="s">
        <v>199</v>
      </c>
      <c r="C655" s="79" t="s">
        <v>199</v>
      </c>
      <c r="E655" t="s">
        <v>199</v>
      </c>
      <c r="F655" t="s">
        <v>199</v>
      </c>
      <c r="G655" t="s">
        <v>199</v>
      </c>
      <c r="H655" t="s">
        <v>199</v>
      </c>
      <c r="I655" t="s">
        <v>199</v>
      </c>
      <c r="J655" t="s">
        <v>199</v>
      </c>
      <c r="K655" t="s">
        <v>199</v>
      </c>
      <c r="L655" t="s">
        <v>199</v>
      </c>
      <c r="M655" t="s">
        <v>199</v>
      </c>
      <c r="N655" t="s">
        <v>199</v>
      </c>
      <c r="O655" t="s">
        <v>199</v>
      </c>
      <c r="P655" t="s">
        <v>199</v>
      </c>
      <c r="Q655" s="80" t="s">
        <v>199</v>
      </c>
      <c r="R655" s="79"/>
      <c r="T655" t="s">
        <v>199</v>
      </c>
      <c r="U655" t="s">
        <v>199</v>
      </c>
      <c r="V655" t="s">
        <v>199</v>
      </c>
    </row>
    <row r="656" spans="2:22" x14ac:dyDescent="0.25">
      <c r="B656" t="s">
        <v>199</v>
      </c>
      <c r="C656" s="79" t="s">
        <v>199</v>
      </c>
      <c r="E656" t="s">
        <v>199</v>
      </c>
      <c r="F656" t="s">
        <v>199</v>
      </c>
      <c r="G656" t="s">
        <v>199</v>
      </c>
      <c r="H656" t="s">
        <v>199</v>
      </c>
      <c r="I656" t="s">
        <v>199</v>
      </c>
      <c r="J656" t="s">
        <v>199</v>
      </c>
      <c r="K656" t="s">
        <v>199</v>
      </c>
      <c r="L656" t="s">
        <v>199</v>
      </c>
      <c r="M656" t="s">
        <v>199</v>
      </c>
      <c r="N656" t="s">
        <v>199</v>
      </c>
      <c r="O656" t="s">
        <v>199</v>
      </c>
      <c r="P656" t="s">
        <v>199</v>
      </c>
      <c r="Q656" s="80" t="s">
        <v>199</v>
      </c>
      <c r="R656" s="79"/>
      <c r="T656" t="s">
        <v>199</v>
      </c>
      <c r="U656" t="s">
        <v>199</v>
      </c>
      <c r="V656" t="s">
        <v>199</v>
      </c>
    </row>
    <row r="657" spans="2:22" x14ac:dyDescent="0.25">
      <c r="B657" t="s">
        <v>199</v>
      </c>
      <c r="C657" s="79" t="s">
        <v>199</v>
      </c>
      <c r="E657" t="s">
        <v>199</v>
      </c>
      <c r="F657" t="s">
        <v>199</v>
      </c>
      <c r="G657" t="s">
        <v>199</v>
      </c>
      <c r="H657" t="s">
        <v>199</v>
      </c>
      <c r="I657" t="s">
        <v>199</v>
      </c>
      <c r="J657" t="s">
        <v>199</v>
      </c>
      <c r="K657" t="s">
        <v>199</v>
      </c>
      <c r="L657" t="s">
        <v>199</v>
      </c>
      <c r="M657" t="s">
        <v>199</v>
      </c>
      <c r="N657" t="s">
        <v>199</v>
      </c>
      <c r="O657" t="s">
        <v>199</v>
      </c>
      <c r="P657" t="s">
        <v>199</v>
      </c>
      <c r="Q657" s="80" t="s">
        <v>199</v>
      </c>
      <c r="R657" s="79"/>
      <c r="T657" t="s">
        <v>199</v>
      </c>
      <c r="U657" t="s">
        <v>199</v>
      </c>
      <c r="V657" t="s">
        <v>199</v>
      </c>
    </row>
    <row r="658" spans="2:22" x14ac:dyDescent="0.25">
      <c r="B658" t="s">
        <v>199</v>
      </c>
      <c r="C658" s="79" t="s">
        <v>199</v>
      </c>
      <c r="E658" t="s">
        <v>199</v>
      </c>
      <c r="F658" t="s">
        <v>199</v>
      </c>
      <c r="G658" t="s">
        <v>199</v>
      </c>
      <c r="H658" t="s">
        <v>199</v>
      </c>
      <c r="I658" t="s">
        <v>199</v>
      </c>
      <c r="J658" t="s">
        <v>199</v>
      </c>
      <c r="K658" t="s">
        <v>199</v>
      </c>
      <c r="L658" t="s">
        <v>199</v>
      </c>
      <c r="M658" t="s">
        <v>199</v>
      </c>
      <c r="N658" t="s">
        <v>199</v>
      </c>
      <c r="O658" t="s">
        <v>199</v>
      </c>
      <c r="P658" t="s">
        <v>199</v>
      </c>
      <c r="Q658" s="80" t="s">
        <v>199</v>
      </c>
      <c r="R658" s="79"/>
      <c r="T658" t="s">
        <v>199</v>
      </c>
      <c r="U658" t="s">
        <v>199</v>
      </c>
      <c r="V658" t="s">
        <v>199</v>
      </c>
    </row>
    <row r="659" spans="2:22" x14ac:dyDescent="0.25">
      <c r="B659" t="s">
        <v>199</v>
      </c>
      <c r="C659" s="79" t="s">
        <v>199</v>
      </c>
      <c r="E659" t="s">
        <v>199</v>
      </c>
      <c r="F659" t="s">
        <v>199</v>
      </c>
      <c r="G659" t="s">
        <v>199</v>
      </c>
      <c r="H659" t="s">
        <v>199</v>
      </c>
      <c r="I659" t="s">
        <v>199</v>
      </c>
      <c r="J659" t="s">
        <v>199</v>
      </c>
      <c r="K659" t="s">
        <v>199</v>
      </c>
      <c r="L659" t="s">
        <v>199</v>
      </c>
      <c r="M659" t="s">
        <v>199</v>
      </c>
      <c r="N659" t="s">
        <v>199</v>
      </c>
      <c r="O659" t="s">
        <v>199</v>
      </c>
      <c r="P659" t="s">
        <v>199</v>
      </c>
      <c r="Q659" s="80" t="s">
        <v>199</v>
      </c>
      <c r="R659" s="79"/>
      <c r="T659" t="s">
        <v>199</v>
      </c>
      <c r="U659" t="s">
        <v>199</v>
      </c>
      <c r="V659" t="s">
        <v>199</v>
      </c>
    </row>
    <row r="660" spans="2:22" x14ac:dyDescent="0.25">
      <c r="B660" t="s">
        <v>199</v>
      </c>
      <c r="C660" s="79" t="s">
        <v>199</v>
      </c>
      <c r="E660" t="s">
        <v>199</v>
      </c>
      <c r="F660" t="s">
        <v>199</v>
      </c>
      <c r="G660" t="s">
        <v>199</v>
      </c>
      <c r="H660" t="s">
        <v>199</v>
      </c>
      <c r="I660" t="s">
        <v>199</v>
      </c>
      <c r="J660" t="s">
        <v>199</v>
      </c>
      <c r="K660" t="s">
        <v>199</v>
      </c>
      <c r="L660" t="s">
        <v>199</v>
      </c>
      <c r="M660" t="s">
        <v>199</v>
      </c>
      <c r="N660" t="s">
        <v>199</v>
      </c>
      <c r="O660" t="s">
        <v>199</v>
      </c>
      <c r="P660" t="s">
        <v>199</v>
      </c>
      <c r="Q660" s="80" t="s">
        <v>199</v>
      </c>
      <c r="R660" s="79"/>
      <c r="T660" t="s">
        <v>199</v>
      </c>
      <c r="U660" t="s">
        <v>199</v>
      </c>
      <c r="V660" t="s">
        <v>199</v>
      </c>
    </row>
    <row r="661" spans="2:22" x14ac:dyDescent="0.25">
      <c r="B661" t="s">
        <v>199</v>
      </c>
      <c r="C661" s="79" t="s">
        <v>199</v>
      </c>
      <c r="E661" t="s">
        <v>199</v>
      </c>
      <c r="F661" t="s">
        <v>199</v>
      </c>
      <c r="G661" t="s">
        <v>199</v>
      </c>
      <c r="H661" t="s">
        <v>199</v>
      </c>
      <c r="I661" t="s">
        <v>199</v>
      </c>
      <c r="J661" t="s">
        <v>199</v>
      </c>
      <c r="K661" t="s">
        <v>199</v>
      </c>
      <c r="L661" t="s">
        <v>199</v>
      </c>
      <c r="M661" t="s">
        <v>199</v>
      </c>
      <c r="N661" t="s">
        <v>199</v>
      </c>
      <c r="O661" t="s">
        <v>199</v>
      </c>
      <c r="P661" t="s">
        <v>199</v>
      </c>
      <c r="Q661" s="80" t="s">
        <v>199</v>
      </c>
      <c r="R661" s="79"/>
      <c r="T661" t="s">
        <v>199</v>
      </c>
      <c r="U661" t="s">
        <v>199</v>
      </c>
      <c r="V661" t="s">
        <v>199</v>
      </c>
    </row>
    <row r="662" spans="2:22" x14ac:dyDescent="0.25">
      <c r="B662" t="s">
        <v>199</v>
      </c>
      <c r="C662" s="79" t="s">
        <v>199</v>
      </c>
      <c r="E662" t="s">
        <v>199</v>
      </c>
      <c r="F662" t="s">
        <v>199</v>
      </c>
      <c r="G662" t="s">
        <v>199</v>
      </c>
      <c r="H662" t="s">
        <v>199</v>
      </c>
      <c r="I662" t="s">
        <v>199</v>
      </c>
      <c r="J662" t="s">
        <v>199</v>
      </c>
      <c r="K662" t="s">
        <v>199</v>
      </c>
      <c r="L662" t="s">
        <v>199</v>
      </c>
      <c r="M662" t="s">
        <v>199</v>
      </c>
      <c r="N662" t="s">
        <v>199</v>
      </c>
      <c r="O662" t="s">
        <v>199</v>
      </c>
      <c r="P662" t="s">
        <v>199</v>
      </c>
      <c r="Q662" s="80" t="s">
        <v>199</v>
      </c>
      <c r="R662" s="79"/>
      <c r="T662" t="s">
        <v>199</v>
      </c>
      <c r="U662" t="s">
        <v>199</v>
      </c>
      <c r="V662" t="s">
        <v>199</v>
      </c>
    </row>
    <row r="663" spans="2:22" x14ac:dyDescent="0.25">
      <c r="B663" t="s">
        <v>199</v>
      </c>
      <c r="C663" s="79" t="s">
        <v>199</v>
      </c>
      <c r="E663" t="s">
        <v>199</v>
      </c>
      <c r="F663" t="s">
        <v>199</v>
      </c>
      <c r="G663" t="s">
        <v>199</v>
      </c>
      <c r="H663" t="s">
        <v>199</v>
      </c>
      <c r="I663" t="s">
        <v>199</v>
      </c>
      <c r="J663" t="s">
        <v>199</v>
      </c>
      <c r="K663" t="s">
        <v>199</v>
      </c>
      <c r="L663" t="s">
        <v>199</v>
      </c>
      <c r="M663" t="s">
        <v>199</v>
      </c>
      <c r="N663" t="s">
        <v>199</v>
      </c>
      <c r="O663" t="s">
        <v>199</v>
      </c>
      <c r="P663" t="s">
        <v>199</v>
      </c>
      <c r="Q663" s="80" t="s">
        <v>199</v>
      </c>
      <c r="R663" s="79"/>
      <c r="T663" t="s">
        <v>199</v>
      </c>
      <c r="U663" t="s">
        <v>199</v>
      </c>
      <c r="V663" t="s">
        <v>199</v>
      </c>
    </row>
    <row r="664" spans="2:22" x14ac:dyDescent="0.25">
      <c r="B664" t="s">
        <v>199</v>
      </c>
      <c r="C664" s="79" t="s">
        <v>199</v>
      </c>
      <c r="E664" t="s">
        <v>199</v>
      </c>
      <c r="F664" t="s">
        <v>199</v>
      </c>
      <c r="G664" t="s">
        <v>199</v>
      </c>
      <c r="H664" t="s">
        <v>199</v>
      </c>
      <c r="I664" t="s">
        <v>199</v>
      </c>
      <c r="J664" t="s">
        <v>199</v>
      </c>
      <c r="K664" t="s">
        <v>199</v>
      </c>
      <c r="L664" t="s">
        <v>199</v>
      </c>
      <c r="M664" t="s">
        <v>199</v>
      </c>
      <c r="N664" t="s">
        <v>199</v>
      </c>
      <c r="O664" t="s">
        <v>199</v>
      </c>
      <c r="P664" t="s">
        <v>199</v>
      </c>
      <c r="Q664" s="80" t="s">
        <v>199</v>
      </c>
      <c r="R664" s="79"/>
      <c r="T664" t="s">
        <v>199</v>
      </c>
      <c r="U664" t="s">
        <v>199</v>
      </c>
      <c r="V664" t="s">
        <v>199</v>
      </c>
    </row>
    <row r="665" spans="2:22" x14ac:dyDescent="0.25">
      <c r="B665" t="s">
        <v>199</v>
      </c>
      <c r="C665" s="79" t="s">
        <v>199</v>
      </c>
      <c r="E665" t="s">
        <v>199</v>
      </c>
      <c r="F665" t="s">
        <v>199</v>
      </c>
      <c r="G665" t="s">
        <v>199</v>
      </c>
      <c r="H665" t="s">
        <v>199</v>
      </c>
      <c r="I665" t="s">
        <v>199</v>
      </c>
      <c r="J665" t="s">
        <v>199</v>
      </c>
      <c r="K665" t="s">
        <v>199</v>
      </c>
      <c r="L665" t="s">
        <v>199</v>
      </c>
      <c r="M665" t="s">
        <v>199</v>
      </c>
      <c r="N665" t="s">
        <v>199</v>
      </c>
      <c r="O665" t="s">
        <v>199</v>
      </c>
      <c r="P665" t="s">
        <v>199</v>
      </c>
      <c r="Q665" s="80" t="s">
        <v>199</v>
      </c>
      <c r="R665" s="79"/>
      <c r="T665" t="s">
        <v>199</v>
      </c>
      <c r="U665" t="s">
        <v>199</v>
      </c>
      <c r="V665" t="s">
        <v>199</v>
      </c>
    </row>
    <row r="666" spans="2:22" x14ac:dyDescent="0.25">
      <c r="B666" t="s">
        <v>199</v>
      </c>
      <c r="C666" s="79" t="s">
        <v>199</v>
      </c>
      <c r="E666" t="s">
        <v>199</v>
      </c>
      <c r="F666" t="s">
        <v>199</v>
      </c>
      <c r="G666" t="s">
        <v>199</v>
      </c>
      <c r="H666" t="s">
        <v>199</v>
      </c>
      <c r="I666" t="s">
        <v>199</v>
      </c>
      <c r="J666" t="s">
        <v>199</v>
      </c>
      <c r="K666" t="s">
        <v>199</v>
      </c>
      <c r="L666" t="s">
        <v>199</v>
      </c>
      <c r="M666" t="s">
        <v>199</v>
      </c>
      <c r="N666" t="s">
        <v>199</v>
      </c>
      <c r="O666" t="s">
        <v>199</v>
      </c>
      <c r="P666" t="s">
        <v>199</v>
      </c>
      <c r="Q666" s="80" t="s">
        <v>199</v>
      </c>
      <c r="R666" s="79"/>
      <c r="T666" t="s">
        <v>199</v>
      </c>
      <c r="U666" t="s">
        <v>199</v>
      </c>
      <c r="V666" t="s">
        <v>199</v>
      </c>
    </row>
    <row r="667" spans="2:22" x14ac:dyDescent="0.25">
      <c r="B667" t="s">
        <v>199</v>
      </c>
      <c r="C667" s="79" t="s">
        <v>199</v>
      </c>
      <c r="E667" t="s">
        <v>199</v>
      </c>
      <c r="F667" t="s">
        <v>199</v>
      </c>
      <c r="G667" t="s">
        <v>199</v>
      </c>
      <c r="H667" t="s">
        <v>199</v>
      </c>
      <c r="I667" t="s">
        <v>199</v>
      </c>
      <c r="J667" t="s">
        <v>199</v>
      </c>
      <c r="K667" t="s">
        <v>199</v>
      </c>
      <c r="L667" t="s">
        <v>199</v>
      </c>
      <c r="M667" t="s">
        <v>199</v>
      </c>
      <c r="N667" t="s">
        <v>199</v>
      </c>
      <c r="O667" t="s">
        <v>199</v>
      </c>
      <c r="P667" t="s">
        <v>199</v>
      </c>
      <c r="Q667" s="80" t="s">
        <v>199</v>
      </c>
      <c r="R667" s="79"/>
      <c r="T667" t="s">
        <v>199</v>
      </c>
      <c r="U667" t="s">
        <v>199</v>
      </c>
      <c r="V667" t="s">
        <v>199</v>
      </c>
    </row>
    <row r="668" spans="2:22" x14ac:dyDescent="0.25">
      <c r="B668" t="s">
        <v>199</v>
      </c>
      <c r="C668" s="79" t="s">
        <v>199</v>
      </c>
      <c r="E668" t="s">
        <v>199</v>
      </c>
      <c r="F668" t="s">
        <v>199</v>
      </c>
      <c r="G668" t="s">
        <v>199</v>
      </c>
      <c r="H668" t="s">
        <v>199</v>
      </c>
      <c r="I668" t="s">
        <v>199</v>
      </c>
      <c r="J668" t="s">
        <v>199</v>
      </c>
      <c r="K668" t="s">
        <v>199</v>
      </c>
      <c r="L668" t="s">
        <v>199</v>
      </c>
      <c r="M668" t="s">
        <v>199</v>
      </c>
      <c r="N668" t="s">
        <v>199</v>
      </c>
      <c r="O668" t="s">
        <v>199</v>
      </c>
      <c r="P668" t="s">
        <v>199</v>
      </c>
      <c r="Q668" s="80" t="s">
        <v>199</v>
      </c>
      <c r="R668" s="79"/>
      <c r="T668" t="s">
        <v>199</v>
      </c>
      <c r="U668" t="s">
        <v>199</v>
      </c>
      <c r="V668" t="s">
        <v>199</v>
      </c>
    </row>
    <row r="669" spans="2:22" x14ac:dyDescent="0.25">
      <c r="B669" t="s">
        <v>199</v>
      </c>
      <c r="C669" s="79" t="s">
        <v>199</v>
      </c>
      <c r="E669" t="s">
        <v>199</v>
      </c>
      <c r="F669" t="s">
        <v>199</v>
      </c>
      <c r="G669" t="s">
        <v>199</v>
      </c>
      <c r="H669" t="s">
        <v>199</v>
      </c>
      <c r="I669" t="s">
        <v>199</v>
      </c>
      <c r="J669" t="s">
        <v>199</v>
      </c>
      <c r="K669" t="s">
        <v>199</v>
      </c>
      <c r="L669" t="s">
        <v>199</v>
      </c>
      <c r="M669" t="s">
        <v>199</v>
      </c>
      <c r="N669" t="s">
        <v>199</v>
      </c>
      <c r="O669" t="s">
        <v>199</v>
      </c>
      <c r="P669" t="s">
        <v>199</v>
      </c>
      <c r="Q669" s="80" t="s">
        <v>199</v>
      </c>
      <c r="R669" s="79"/>
      <c r="T669" t="s">
        <v>199</v>
      </c>
      <c r="U669" t="s">
        <v>199</v>
      </c>
      <c r="V669" t="s">
        <v>199</v>
      </c>
    </row>
    <row r="670" spans="2:22" x14ac:dyDescent="0.25">
      <c r="B670" t="s">
        <v>199</v>
      </c>
      <c r="C670" s="79" t="s">
        <v>199</v>
      </c>
      <c r="E670" t="s">
        <v>199</v>
      </c>
      <c r="F670" t="s">
        <v>199</v>
      </c>
      <c r="G670" t="s">
        <v>199</v>
      </c>
      <c r="H670" t="s">
        <v>199</v>
      </c>
      <c r="I670" t="s">
        <v>199</v>
      </c>
      <c r="J670" t="s">
        <v>199</v>
      </c>
      <c r="K670" t="s">
        <v>199</v>
      </c>
      <c r="L670" t="s">
        <v>199</v>
      </c>
      <c r="M670" t="s">
        <v>199</v>
      </c>
      <c r="N670" t="s">
        <v>199</v>
      </c>
      <c r="O670" t="s">
        <v>199</v>
      </c>
      <c r="P670" t="s">
        <v>199</v>
      </c>
      <c r="Q670" s="80" t="s">
        <v>199</v>
      </c>
      <c r="R670" s="79"/>
      <c r="T670" t="s">
        <v>199</v>
      </c>
      <c r="U670" t="s">
        <v>199</v>
      </c>
      <c r="V670" t="s">
        <v>199</v>
      </c>
    </row>
    <row r="671" spans="2:22" x14ac:dyDescent="0.25">
      <c r="B671" t="s">
        <v>199</v>
      </c>
      <c r="C671" s="79" t="s">
        <v>199</v>
      </c>
      <c r="E671" t="s">
        <v>199</v>
      </c>
      <c r="F671" t="s">
        <v>199</v>
      </c>
      <c r="G671" t="s">
        <v>199</v>
      </c>
      <c r="H671" t="s">
        <v>199</v>
      </c>
      <c r="I671" t="s">
        <v>199</v>
      </c>
      <c r="J671" t="s">
        <v>199</v>
      </c>
      <c r="K671" t="s">
        <v>199</v>
      </c>
      <c r="L671" t="s">
        <v>199</v>
      </c>
      <c r="M671" t="s">
        <v>199</v>
      </c>
      <c r="N671" t="s">
        <v>199</v>
      </c>
      <c r="O671" t="s">
        <v>199</v>
      </c>
      <c r="P671" t="s">
        <v>199</v>
      </c>
      <c r="Q671" s="80" t="s">
        <v>199</v>
      </c>
      <c r="R671" s="79"/>
      <c r="T671" t="s">
        <v>199</v>
      </c>
      <c r="U671" t="s">
        <v>199</v>
      </c>
      <c r="V671" t="s">
        <v>199</v>
      </c>
    </row>
    <row r="672" spans="2:22" x14ac:dyDescent="0.25">
      <c r="B672" t="s">
        <v>199</v>
      </c>
      <c r="C672" s="79" t="s">
        <v>199</v>
      </c>
      <c r="E672" t="s">
        <v>199</v>
      </c>
      <c r="F672" t="s">
        <v>199</v>
      </c>
      <c r="G672" t="s">
        <v>199</v>
      </c>
      <c r="H672" t="s">
        <v>199</v>
      </c>
      <c r="I672" t="s">
        <v>199</v>
      </c>
      <c r="J672" t="s">
        <v>199</v>
      </c>
      <c r="K672" t="s">
        <v>199</v>
      </c>
      <c r="L672" t="s">
        <v>199</v>
      </c>
      <c r="M672" t="s">
        <v>199</v>
      </c>
      <c r="N672" t="s">
        <v>199</v>
      </c>
      <c r="O672" t="s">
        <v>199</v>
      </c>
      <c r="P672" t="s">
        <v>199</v>
      </c>
      <c r="Q672" s="80" t="s">
        <v>199</v>
      </c>
      <c r="R672" s="79"/>
      <c r="T672" t="s">
        <v>199</v>
      </c>
      <c r="U672" t="s">
        <v>199</v>
      </c>
      <c r="V672" t="s">
        <v>199</v>
      </c>
    </row>
    <row r="673" spans="2:22" x14ac:dyDescent="0.25">
      <c r="B673" t="s">
        <v>199</v>
      </c>
      <c r="C673" s="79" t="s">
        <v>199</v>
      </c>
      <c r="E673" t="s">
        <v>199</v>
      </c>
      <c r="F673" t="s">
        <v>199</v>
      </c>
      <c r="G673" t="s">
        <v>199</v>
      </c>
      <c r="H673" t="s">
        <v>199</v>
      </c>
      <c r="I673" t="s">
        <v>199</v>
      </c>
      <c r="J673" t="s">
        <v>199</v>
      </c>
      <c r="K673" t="s">
        <v>199</v>
      </c>
      <c r="L673" t="s">
        <v>199</v>
      </c>
      <c r="M673" t="s">
        <v>199</v>
      </c>
      <c r="N673" t="s">
        <v>199</v>
      </c>
      <c r="O673" t="s">
        <v>199</v>
      </c>
      <c r="P673" t="s">
        <v>199</v>
      </c>
      <c r="Q673" s="80" t="s">
        <v>199</v>
      </c>
      <c r="R673" s="79"/>
      <c r="T673" t="s">
        <v>199</v>
      </c>
      <c r="U673" t="s">
        <v>199</v>
      </c>
      <c r="V673" t="s">
        <v>199</v>
      </c>
    </row>
    <row r="674" spans="2:22" x14ac:dyDescent="0.25">
      <c r="B674" t="s">
        <v>199</v>
      </c>
      <c r="C674" s="79" t="s">
        <v>199</v>
      </c>
      <c r="E674" t="s">
        <v>199</v>
      </c>
      <c r="F674" t="s">
        <v>199</v>
      </c>
      <c r="G674" t="s">
        <v>199</v>
      </c>
      <c r="H674" t="s">
        <v>199</v>
      </c>
      <c r="I674" t="s">
        <v>199</v>
      </c>
      <c r="J674" t="s">
        <v>199</v>
      </c>
      <c r="K674" t="s">
        <v>199</v>
      </c>
      <c r="L674" t="s">
        <v>199</v>
      </c>
      <c r="M674" t="s">
        <v>199</v>
      </c>
      <c r="N674" t="s">
        <v>199</v>
      </c>
      <c r="O674" t="s">
        <v>199</v>
      </c>
      <c r="P674" t="s">
        <v>199</v>
      </c>
      <c r="Q674" s="80" t="s">
        <v>199</v>
      </c>
      <c r="R674" s="79"/>
      <c r="T674" t="s">
        <v>199</v>
      </c>
      <c r="U674" t="s">
        <v>199</v>
      </c>
      <c r="V674" t="s">
        <v>199</v>
      </c>
    </row>
    <row r="675" spans="2:22" x14ac:dyDescent="0.25">
      <c r="B675" t="s">
        <v>199</v>
      </c>
      <c r="C675" s="79" t="s">
        <v>199</v>
      </c>
      <c r="E675" t="s">
        <v>199</v>
      </c>
      <c r="F675" t="s">
        <v>199</v>
      </c>
      <c r="G675" t="s">
        <v>199</v>
      </c>
      <c r="H675" t="s">
        <v>199</v>
      </c>
      <c r="I675" t="s">
        <v>199</v>
      </c>
      <c r="J675" t="s">
        <v>199</v>
      </c>
      <c r="K675" t="s">
        <v>199</v>
      </c>
      <c r="L675" t="s">
        <v>199</v>
      </c>
      <c r="M675" t="s">
        <v>199</v>
      </c>
      <c r="N675" t="s">
        <v>199</v>
      </c>
      <c r="O675" t="s">
        <v>199</v>
      </c>
      <c r="P675" t="s">
        <v>199</v>
      </c>
      <c r="Q675" s="80" t="s">
        <v>199</v>
      </c>
      <c r="R675" s="79"/>
      <c r="T675" t="s">
        <v>199</v>
      </c>
      <c r="U675" t="s">
        <v>199</v>
      </c>
      <c r="V675" t="s">
        <v>199</v>
      </c>
    </row>
    <row r="676" spans="2:22" x14ac:dyDescent="0.25">
      <c r="B676" t="s">
        <v>199</v>
      </c>
      <c r="C676" s="79" t="s">
        <v>199</v>
      </c>
      <c r="E676" t="s">
        <v>199</v>
      </c>
      <c r="F676" t="s">
        <v>199</v>
      </c>
      <c r="G676" t="s">
        <v>199</v>
      </c>
      <c r="H676" t="s">
        <v>199</v>
      </c>
      <c r="I676" t="s">
        <v>199</v>
      </c>
      <c r="J676" t="s">
        <v>199</v>
      </c>
      <c r="K676" t="s">
        <v>199</v>
      </c>
      <c r="L676" t="s">
        <v>199</v>
      </c>
      <c r="M676" t="s">
        <v>199</v>
      </c>
      <c r="N676" t="s">
        <v>199</v>
      </c>
      <c r="O676" t="s">
        <v>199</v>
      </c>
      <c r="P676" t="s">
        <v>199</v>
      </c>
      <c r="Q676" s="80" t="s">
        <v>199</v>
      </c>
      <c r="R676" s="79"/>
      <c r="T676" t="s">
        <v>199</v>
      </c>
      <c r="U676" t="s">
        <v>199</v>
      </c>
      <c r="V676" t="s">
        <v>199</v>
      </c>
    </row>
    <row r="677" spans="2:22" x14ac:dyDescent="0.25">
      <c r="B677" t="s">
        <v>199</v>
      </c>
      <c r="C677" s="79" t="s">
        <v>199</v>
      </c>
      <c r="E677" t="s">
        <v>199</v>
      </c>
      <c r="F677" t="s">
        <v>199</v>
      </c>
      <c r="G677" t="s">
        <v>199</v>
      </c>
      <c r="H677" t="s">
        <v>199</v>
      </c>
      <c r="I677" t="s">
        <v>199</v>
      </c>
      <c r="J677" t="s">
        <v>199</v>
      </c>
      <c r="K677" t="s">
        <v>199</v>
      </c>
      <c r="L677" t="s">
        <v>199</v>
      </c>
      <c r="M677" t="s">
        <v>199</v>
      </c>
      <c r="N677" t="s">
        <v>199</v>
      </c>
      <c r="O677" t="s">
        <v>199</v>
      </c>
      <c r="P677" t="s">
        <v>199</v>
      </c>
      <c r="Q677" s="80" t="s">
        <v>199</v>
      </c>
      <c r="R677" s="79"/>
      <c r="T677" t="s">
        <v>199</v>
      </c>
      <c r="U677" t="s">
        <v>199</v>
      </c>
      <c r="V677" t="s">
        <v>199</v>
      </c>
    </row>
    <row r="678" spans="2:22" x14ac:dyDescent="0.25">
      <c r="B678" t="s">
        <v>199</v>
      </c>
      <c r="C678" s="79" t="s">
        <v>199</v>
      </c>
      <c r="E678" t="s">
        <v>199</v>
      </c>
      <c r="F678" t="s">
        <v>199</v>
      </c>
      <c r="G678" t="s">
        <v>199</v>
      </c>
      <c r="H678" t="s">
        <v>199</v>
      </c>
      <c r="I678" t="s">
        <v>199</v>
      </c>
      <c r="J678" t="s">
        <v>199</v>
      </c>
      <c r="K678" t="s">
        <v>199</v>
      </c>
      <c r="L678" t="s">
        <v>199</v>
      </c>
      <c r="M678" t="s">
        <v>199</v>
      </c>
      <c r="N678" t="s">
        <v>199</v>
      </c>
      <c r="O678" t="s">
        <v>199</v>
      </c>
      <c r="P678" t="s">
        <v>199</v>
      </c>
      <c r="Q678" s="80" t="s">
        <v>199</v>
      </c>
      <c r="R678" s="79"/>
      <c r="T678" t="s">
        <v>199</v>
      </c>
      <c r="U678" t="s">
        <v>199</v>
      </c>
      <c r="V678" t="s">
        <v>199</v>
      </c>
    </row>
    <row r="679" spans="2:22" x14ac:dyDescent="0.25">
      <c r="B679" t="s">
        <v>199</v>
      </c>
      <c r="C679" s="79" t="s">
        <v>199</v>
      </c>
      <c r="E679" t="s">
        <v>199</v>
      </c>
      <c r="F679" t="s">
        <v>199</v>
      </c>
      <c r="G679" t="s">
        <v>199</v>
      </c>
      <c r="H679" t="s">
        <v>199</v>
      </c>
      <c r="I679" t="s">
        <v>199</v>
      </c>
      <c r="J679" t="s">
        <v>199</v>
      </c>
      <c r="K679" t="s">
        <v>199</v>
      </c>
      <c r="L679" t="s">
        <v>199</v>
      </c>
      <c r="M679" t="s">
        <v>199</v>
      </c>
      <c r="N679" t="s">
        <v>199</v>
      </c>
      <c r="O679" t="s">
        <v>199</v>
      </c>
      <c r="P679" t="s">
        <v>199</v>
      </c>
      <c r="Q679" s="80" t="s">
        <v>199</v>
      </c>
      <c r="R679" s="79"/>
      <c r="T679" t="s">
        <v>199</v>
      </c>
      <c r="U679" t="s">
        <v>199</v>
      </c>
      <c r="V679" t="s">
        <v>199</v>
      </c>
    </row>
    <row r="680" spans="2:22" x14ac:dyDescent="0.25">
      <c r="B680" t="s">
        <v>199</v>
      </c>
      <c r="C680" s="79" t="s">
        <v>199</v>
      </c>
      <c r="E680" t="s">
        <v>199</v>
      </c>
      <c r="F680" t="s">
        <v>199</v>
      </c>
      <c r="G680" t="s">
        <v>199</v>
      </c>
      <c r="H680" t="s">
        <v>199</v>
      </c>
      <c r="I680" t="s">
        <v>199</v>
      </c>
      <c r="J680" t="s">
        <v>199</v>
      </c>
      <c r="K680" t="s">
        <v>199</v>
      </c>
      <c r="L680" t="s">
        <v>199</v>
      </c>
      <c r="M680" t="s">
        <v>199</v>
      </c>
      <c r="N680" t="s">
        <v>199</v>
      </c>
      <c r="O680" t="s">
        <v>199</v>
      </c>
      <c r="P680" t="s">
        <v>199</v>
      </c>
      <c r="Q680" s="80" t="s">
        <v>199</v>
      </c>
      <c r="R680" s="79"/>
      <c r="T680" t="s">
        <v>199</v>
      </c>
      <c r="U680" t="s">
        <v>199</v>
      </c>
      <c r="V680" t="s">
        <v>199</v>
      </c>
    </row>
    <row r="681" spans="2:22" x14ac:dyDescent="0.25">
      <c r="B681" t="s">
        <v>199</v>
      </c>
      <c r="C681" s="79" t="s">
        <v>199</v>
      </c>
      <c r="E681" t="s">
        <v>199</v>
      </c>
      <c r="F681" t="s">
        <v>199</v>
      </c>
      <c r="G681" t="s">
        <v>199</v>
      </c>
      <c r="H681" t="s">
        <v>199</v>
      </c>
      <c r="I681" t="s">
        <v>199</v>
      </c>
      <c r="J681" t="s">
        <v>199</v>
      </c>
      <c r="K681" t="s">
        <v>199</v>
      </c>
      <c r="L681" t="s">
        <v>199</v>
      </c>
      <c r="M681" t="s">
        <v>199</v>
      </c>
      <c r="N681" t="s">
        <v>199</v>
      </c>
      <c r="O681" t="s">
        <v>199</v>
      </c>
      <c r="P681" t="s">
        <v>199</v>
      </c>
      <c r="Q681" s="80" t="s">
        <v>199</v>
      </c>
      <c r="R681" s="79"/>
      <c r="T681" t="s">
        <v>199</v>
      </c>
      <c r="U681" t="s">
        <v>199</v>
      </c>
      <c r="V681" t="s">
        <v>199</v>
      </c>
    </row>
    <row r="682" spans="2:22" x14ac:dyDescent="0.25">
      <c r="B682" t="s">
        <v>199</v>
      </c>
      <c r="C682" s="79" t="s">
        <v>199</v>
      </c>
      <c r="E682" t="s">
        <v>199</v>
      </c>
      <c r="F682" t="s">
        <v>199</v>
      </c>
      <c r="G682" t="s">
        <v>199</v>
      </c>
      <c r="H682" t="s">
        <v>199</v>
      </c>
      <c r="I682" t="s">
        <v>199</v>
      </c>
      <c r="J682" t="s">
        <v>199</v>
      </c>
      <c r="K682" t="s">
        <v>199</v>
      </c>
      <c r="L682" t="s">
        <v>199</v>
      </c>
      <c r="M682" t="s">
        <v>199</v>
      </c>
      <c r="N682" t="s">
        <v>199</v>
      </c>
      <c r="O682" t="s">
        <v>199</v>
      </c>
      <c r="P682" t="s">
        <v>199</v>
      </c>
      <c r="Q682" s="80" t="s">
        <v>199</v>
      </c>
      <c r="R682" s="79"/>
      <c r="T682" t="s">
        <v>199</v>
      </c>
      <c r="U682" t="s">
        <v>199</v>
      </c>
      <c r="V682" t="s">
        <v>199</v>
      </c>
    </row>
    <row r="683" spans="2:22" x14ac:dyDescent="0.25">
      <c r="B683" t="s">
        <v>199</v>
      </c>
      <c r="C683" s="79" t="s">
        <v>199</v>
      </c>
      <c r="E683" t="s">
        <v>199</v>
      </c>
      <c r="F683" t="s">
        <v>199</v>
      </c>
      <c r="G683" t="s">
        <v>199</v>
      </c>
      <c r="H683" t="s">
        <v>199</v>
      </c>
      <c r="I683" t="s">
        <v>199</v>
      </c>
      <c r="J683" t="s">
        <v>199</v>
      </c>
      <c r="K683" t="s">
        <v>199</v>
      </c>
      <c r="L683" t="s">
        <v>199</v>
      </c>
      <c r="M683" t="s">
        <v>199</v>
      </c>
      <c r="N683" t="s">
        <v>199</v>
      </c>
      <c r="O683" t="s">
        <v>199</v>
      </c>
      <c r="P683" t="s">
        <v>199</v>
      </c>
      <c r="Q683" s="80" t="s">
        <v>199</v>
      </c>
      <c r="R683" s="79"/>
      <c r="T683" t="s">
        <v>199</v>
      </c>
      <c r="U683" t="s">
        <v>199</v>
      </c>
      <c r="V683" t="s">
        <v>199</v>
      </c>
    </row>
    <row r="684" spans="2:22" x14ac:dyDescent="0.25">
      <c r="B684" t="s">
        <v>199</v>
      </c>
      <c r="C684" s="79" t="s">
        <v>199</v>
      </c>
      <c r="E684" t="s">
        <v>199</v>
      </c>
      <c r="F684" t="s">
        <v>199</v>
      </c>
      <c r="G684" t="s">
        <v>199</v>
      </c>
      <c r="H684" t="s">
        <v>199</v>
      </c>
      <c r="I684" t="s">
        <v>199</v>
      </c>
      <c r="J684" t="s">
        <v>199</v>
      </c>
      <c r="K684" t="s">
        <v>199</v>
      </c>
      <c r="L684" t="s">
        <v>199</v>
      </c>
      <c r="M684" t="s">
        <v>199</v>
      </c>
      <c r="N684" t="s">
        <v>199</v>
      </c>
      <c r="O684" t="s">
        <v>199</v>
      </c>
      <c r="P684" t="s">
        <v>199</v>
      </c>
      <c r="Q684" s="80" t="s">
        <v>199</v>
      </c>
      <c r="R684" s="79"/>
      <c r="T684" t="s">
        <v>199</v>
      </c>
      <c r="U684" t="s">
        <v>199</v>
      </c>
      <c r="V684" t="s">
        <v>199</v>
      </c>
    </row>
    <row r="685" spans="2:22" x14ac:dyDescent="0.25">
      <c r="B685" t="s">
        <v>199</v>
      </c>
      <c r="C685" s="79" t="s">
        <v>199</v>
      </c>
      <c r="E685" t="s">
        <v>199</v>
      </c>
      <c r="F685" t="s">
        <v>199</v>
      </c>
      <c r="G685" t="s">
        <v>199</v>
      </c>
      <c r="H685" t="s">
        <v>199</v>
      </c>
      <c r="I685" t="s">
        <v>199</v>
      </c>
      <c r="J685" t="s">
        <v>199</v>
      </c>
      <c r="K685" t="s">
        <v>199</v>
      </c>
      <c r="L685" t="s">
        <v>199</v>
      </c>
      <c r="M685" t="s">
        <v>199</v>
      </c>
      <c r="N685" t="s">
        <v>199</v>
      </c>
      <c r="O685" t="s">
        <v>199</v>
      </c>
      <c r="P685" t="s">
        <v>199</v>
      </c>
      <c r="Q685" s="80" t="s">
        <v>199</v>
      </c>
      <c r="R685" s="79"/>
      <c r="T685" t="s">
        <v>199</v>
      </c>
      <c r="U685" t="s">
        <v>199</v>
      </c>
      <c r="V685" t="s">
        <v>199</v>
      </c>
    </row>
    <row r="686" spans="2:22" x14ac:dyDescent="0.25">
      <c r="B686" t="s">
        <v>199</v>
      </c>
      <c r="C686" s="79" t="s">
        <v>199</v>
      </c>
      <c r="E686" t="s">
        <v>199</v>
      </c>
      <c r="F686" t="s">
        <v>199</v>
      </c>
      <c r="G686" t="s">
        <v>199</v>
      </c>
      <c r="H686" t="s">
        <v>199</v>
      </c>
      <c r="I686" t="s">
        <v>199</v>
      </c>
      <c r="J686" t="s">
        <v>199</v>
      </c>
      <c r="K686" t="s">
        <v>199</v>
      </c>
      <c r="L686" t="s">
        <v>199</v>
      </c>
      <c r="M686" t="s">
        <v>199</v>
      </c>
      <c r="N686" t="s">
        <v>199</v>
      </c>
      <c r="O686" t="s">
        <v>199</v>
      </c>
      <c r="P686" t="s">
        <v>199</v>
      </c>
      <c r="Q686" s="80" t="s">
        <v>199</v>
      </c>
      <c r="R686" s="79"/>
      <c r="T686" t="s">
        <v>199</v>
      </c>
      <c r="U686" t="s">
        <v>199</v>
      </c>
      <c r="V686" t="s">
        <v>199</v>
      </c>
    </row>
    <row r="687" spans="2:22" x14ac:dyDescent="0.25">
      <c r="B687" t="s">
        <v>199</v>
      </c>
      <c r="C687" s="79" t="s">
        <v>199</v>
      </c>
      <c r="E687" t="s">
        <v>199</v>
      </c>
      <c r="F687" t="s">
        <v>199</v>
      </c>
      <c r="G687" t="s">
        <v>199</v>
      </c>
      <c r="H687" t="s">
        <v>199</v>
      </c>
      <c r="I687" t="s">
        <v>199</v>
      </c>
      <c r="J687" t="s">
        <v>199</v>
      </c>
      <c r="K687" t="s">
        <v>199</v>
      </c>
      <c r="L687" t="s">
        <v>199</v>
      </c>
      <c r="M687" t="s">
        <v>199</v>
      </c>
      <c r="N687" t="s">
        <v>199</v>
      </c>
      <c r="O687" t="s">
        <v>199</v>
      </c>
      <c r="P687" t="s">
        <v>199</v>
      </c>
      <c r="Q687" s="80" t="s">
        <v>199</v>
      </c>
      <c r="R687" s="79"/>
      <c r="T687" t="s">
        <v>199</v>
      </c>
      <c r="U687" t="s">
        <v>199</v>
      </c>
      <c r="V687" t="s">
        <v>199</v>
      </c>
    </row>
    <row r="688" spans="2:22" x14ac:dyDescent="0.25">
      <c r="B688" t="s">
        <v>199</v>
      </c>
      <c r="C688" s="79" t="s">
        <v>199</v>
      </c>
      <c r="E688" t="s">
        <v>199</v>
      </c>
      <c r="F688" t="s">
        <v>199</v>
      </c>
      <c r="G688" t="s">
        <v>199</v>
      </c>
      <c r="H688" t="s">
        <v>199</v>
      </c>
      <c r="I688" t="s">
        <v>199</v>
      </c>
      <c r="J688" t="s">
        <v>199</v>
      </c>
      <c r="K688" t="s">
        <v>199</v>
      </c>
      <c r="L688" t="s">
        <v>199</v>
      </c>
      <c r="M688" t="s">
        <v>199</v>
      </c>
      <c r="N688" t="s">
        <v>199</v>
      </c>
      <c r="O688" t="s">
        <v>199</v>
      </c>
      <c r="P688" t="s">
        <v>199</v>
      </c>
      <c r="Q688" s="80" t="s">
        <v>199</v>
      </c>
      <c r="R688" s="79"/>
      <c r="T688" t="s">
        <v>199</v>
      </c>
      <c r="U688" t="s">
        <v>199</v>
      </c>
      <c r="V688" t="s">
        <v>199</v>
      </c>
    </row>
    <row r="689" spans="2:22" x14ac:dyDescent="0.25">
      <c r="B689" t="s">
        <v>199</v>
      </c>
      <c r="C689" s="79" t="s">
        <v>199</v>
      </c>
      <c r="E689" t="s">
        <v>199</v>
      </c>
      <c r="F689" t="s">
        <v>199</v>
      </c>
      <c r="G689" t="s">
        <v>199</v>
      </c>
      <c r="H689" t="s">
        <v>199</v>
      </c>
      <c r="I689" t="s">
        <v>199</v>
      </c>
      <c r="J689" t="s">
        <v>199</v>
      </c>
      <c r="K689" t="s">
        <v>199</v>
      </c>
      <c r="L689" t="s">
        <v>199</v>
      </c>
      <c r="M689" t="s">
        <v>199</v>
      </c>
      <c r="N689" t="s">
        <v>199</v>
      </c>
      <c r="O689" t="s">
        <v>199</v>
      </c>
      <c r="P689" t="s">
        <v>199</v>
      </c>
      <c r="Q689" s="80" t="s">
        <v>199</v>
      </c>
      <c r="R689" s="79"/>
      <c r="T689" t="s">
        <v>199</v>
      </c>
      <c r="U689" t="s">
        <v>199</v>
      </c>
      <c r="V689" t="s">
        <v>199</v>
      </c>
    </row>
    <row r="690" spans="2:22" x14ac:dyDescent="0.25">
      <c r="B690" t="s">
        <v>199</v>
      </c>
      <c r="C690" s="79" t="s">
        <v>199</v>
      </c>
      <c r="E690" t="s">
        <v>199</v>
      </c>
      <c r="F690" t="s">
        <v>199</v>
      </c>
      <c r="G690" t="s">
        <v>199</v>
      </c>
      <c r="H690" t="s">
        <v>199</v>
      </c>
      <c r="I690" t="s">
        <v>199</v>
      </c>
      <c r="J690" t="s">
        <v>199</v>
      </c>
      <c r="K690" t="s">
        <v>199</v>
      </c>
      <c r="L690" t="s">
        <v>199</v>
      </c>
      <c r="M690" t="s">
        <v>199</v>
      </c>
      <c r="N690" t="s">
        <v>199</v>
      </c>
      <c r="O690" t="s">
        <v>199</v>
      </c>
      <c r="P690" t="s">
        <v>199</v>
      </c>
      <c r="Q690" s="80" t="s">
        <v>199</v>
      </c>
      <c r="R690" s="79"/>
      <c r="T690" t="s">
        <v>199</v>
      </c>
      <c r="U690" t="s">
        <v>199</v>
      </c>
      <c r="V690" t="s">
        <v>199</v>
      </c>
    </row>
    <row r="691" spans="2:22" x14ac:dyDescent="0.25">
      <c r="B691" t="s">
        <v>199</v>
      </c>
      <c r="C691" s="79" t="s">
        <v>199</v>
      </c>
      <c r="E691" t="s">
        <v>199</v>
      </c>
      <c r="F691" t="s">
        <v>199</v>
      </c>
      <c r="G691" t="s">
        <v>199</v>
      </c>
      <c r="H691" t="s">
        <v>199</v>
      </c>
      <c r="I691" t="s">
        <v>199</v>
      </c>
      <c r="J691" t="s">
        <v>199</v>
      </c>
      <c r="K691" t="s">
        <v>199</v>
      </c>
      <c r="L691" t="s">
        <v>199</v>
      </c>
      <c r="M691" t="s">
        <v>199</v>
      </c>
      <c r="N691" t="s">
        <v>199</v>
      </c>
      <c r="O691" t="s">
        <v>199</v>
      </c>
      <c r="P691" t="s">
        <v>199</v>
      </c>
      <c r="Q691" s="80" t="s">
        <v>199</v>
      </c>
      <c r="R691" s="79"/>
      <c r="T691" t="s">
        <v>199</v>
      </c>
      <c r="U691" t="s">
        <v>199</v>
      </c>
      <c r="V691" t="s">
        <v>199</v>
      </c>
    </row>
    <row r="692" spans="2:22" x14ac:dyDescent="0.25">
      <c r="B692" t="s">
        <v>199</v>
      </c>
      <c r="C692" s="79" t="s">
        <v>199</v>
      </c>
      <c r="E692" t="s">
        <v>199</v>
      </c>
      <c r="F692" t="s">
        <v>199</v>
      </c>
      <c r="G692" t="s">
        <v>199</v>
      </c>
      <c r="H692" t="s">
        <v>199</v>
      </c>
      <c r="I692" t="s">
        <v>199</v>
      </c>
      <c r="J692" t="s">
        <v>199</v>
      </c>
      <c r="K692" t="s">
        <v>199</v>
      </c>
      <c r="L692" t="s">
        <v>199</v>
      </c>
      <c r="M692" t="s">
        <v>199</v>
      </c>
      <c r="N692" t="s">
        <v>199</v>
      </c>
      <c r="O692" t="s">
        <v>199</v>
      </c>
      <c r="P692" t="s">
        <v>199</v>
      </c>
      <c r="Q692" s="80" t="s">
        <v>199</v>
      </c>
      <c r="R692" s="79"/>
      <c r="T692" t="s">
        <v>199</v>
      </c>
      <c r="U692" t="s">
        <v>199</v>
      </c>
      <c r="V692" t="s">
        <v>199</v>
      </c>
    </row>
    <row r="693" spans="2:22" x14ac:dyDescent="0.25">
      <c r="B693" t="s">
        <v>199</v>
      </c>
      <c r="C693" s="79" t="s">
        <v>199</v>
      </c>
      <c r="E693" t="s">
        <v>199</v>
      </c>
      <c r="F693" t="s">
        <v>199</v>
      </c>
      <c r="G693" t="s">
        <v>199</v>
      </c>
      <c r="H693" t="s">
        <v>199</v>
      </c>
      <c r="I693" t="s">
        <v>199</v>
      </c>
      <c r="J693" t="s">
        <v>199</v>
      </c>
      <c r="K693" t="s">
        <v>199</v>
      </c>
      <c r="L693" t="s">
        <v>199</v>
      </c>
      <c r="M693" t="s">
        <v>199</v>
      </c>
      <c r="N693" t="s">
        <v>199</v>
      </c>
      <c r="O693" t="s">
        <v>199</v>
      </c>
      <c r="P693" t="s">
        <v>199</v>
      </c>
      <c r="Q693" s="80" t="s">
        <v>199</v>
      </c>
      <c r="R693" s="79"/>
      <c r="T693" t="s">
        <v>199</v>
      </c>
      <c r="U693" t="s">
        <v>199</v>
      </c>
      <c r="V693" t="s">
        <v>199</v>
      </c>
    </row>
    <row r="694" spans="2:22" x14ac:dyDescent="0.25">
      <c r="B694" t="s">
        <v>199</v>
      </c>
      <c r="C694" s="79" t="s">
        <v>199</v>
      </c>
      <c r="E694" t="s">
        <v>199</v>
      </c>
      <c r="F694" t="s">
        <v>199</v>
      </c>
      <c r="G694" t="s">
        <v>199</v>
      </c>
      <c r="H694" t="s">
        <v>199</v>
      </c>
      <c r="I694" t="s">
        <v>199</v>
      </c>
      <c r="J694" t="s">
        <v>199</v>
      </c>
      <c r="K694" t="s">
        <v>199</v>
      </c>
      <c r="L694" t="s">
        <v>199</v>
      </c>
      <c r="M694" t="s">
        <v>199</v>
      </c>
      <c r="N694" t="s">
        <v>199</v>
      </c>
      <c r="O694" t="s">
        <v>199</v>
      </c>
      <c r="P694" t="s">
        <v>199</v>
      </c>
      <c r="Q694" s="80" t="s">
        <v>199</v>
      </c>
      <c r="R694" s="79"/>
      <c r="T694" t="s">
        <v>199</v>
      </c>
      <c r="U694" t="s">
        <v>199</v>
      </c>
      <c r="V694" t="s">
        <v>199</v>
      </c>
    </row>
    <row r="695" spans="2:22" x14ac:dyDescent="0.25">
      <c r="B695" t="s">
        <v>199</v>
      </c>
      <c r="C695" s="79" t="s">
        <v>199</v>
      </c>
      <c r="E695" t="s">
        <v>199</v>
      </c>
      <c r="F695" t="s">
        <v>199</v>
      </c>
      <c r="G695" t="s">
        <v>199</v>
      </c>
      <c r="H695" t="s">
        <v>199</v>
      </c>
      <c r="I695" t="s">
        <v>199</v>
      </c>
      <c r="J695" t="s">
        <v>199</v>
      </c>
      <c r="K695" t="s">
        <v>199</v>
      </c>
      <c r="L695" t="s">
        <v>199</v>
      </c>
      <c r="M695" t="s">
        <v>199</v>
      </c>
      <c r="N695" t="s">
        <v>199</v>
      </c>
      <c r="O695" t="s">
        <v>199</v>
      </c>
      <c r="P695" t="s">
        <v>199</v>
      </c>
      <c r="Q695" s="80" t="s">
        <v>199</v>
      </c>
      <c r="R695" s="79"/>
      <c r="T695" t="s">
        <v>199</v>
      </c>
      <c r="U695" t="s">
        <v>199</v>
      </c>
      <c r="V695" t="s">
        <v>199</v>
      </c>
    </row>
    <row r="696" spans="2:22" x14ac:dyDescent="0.25">
      <c r="B696" t="s">
        <v>199</v>
      </c>
      <c r="C696" s="79" t="s">
        <v>199</v>
      </c>
      <c r="E696" t="s">
        <v>199</v>
      </c>
      <c r="F696" t="s">
        <v>199</v>
      </c>
      <c r="G696" t="s">
        <v>199</v>
      </c>
      <c r="H696" t="s">
        <v>199</v>
      </c>
      <c r="I696" t="s">
        <v>199</v>
      </c>
      <c r="J696" t="s">
        <v>199</v>
      </c>
      <c r="K696" t="s">
        <v>199</v>
      </c>
      <c r="L696" t="s">
        <v>199</v>
      </c>
      <c r="M696" t="s">
        <v>199</v>
      </c>
      <c r="N696" t="s">
        <v>199</v>
      </c>
      <c r="O696" t="s">
        <v>199</v>
      </c>
      <c r="P696" t="s">
        <v>199</v>
      </c>
      <c r="Q696" s="80" t="s">
        <v>199</v>
      </c>
      <c r="R696" s="79"/>
      <c r="T696" t="s">
        <v>199</v>
      </c>
      <c r="U696" t="s">
        <v>199</v>
      </c>
      <c r="V696" t="s">
        <v>199</v>
      </c>
    </row>
    <row r="697" spans="2:22" x14ac:dyDescent="0.25">
      <c r="B697" t="s">
        <v>199</v>
      </c>
      <c r="C697" s="79" t="s">
        <v>199</v>
      </c>
      <c r="E697" t="s">
        <v>199</v>
      </c>
      <c r="F697" t="s">
        <v>199</v>
      </c>
      <c r="G697" t="s">
        <v>199</v>
      </c>
      <c r="H697" t="s">
        <v>199</v>
      </c>
      <c r="I697" t="s">
        <v>199</v>
      </c>
      <c r="J697" t="s">
        <v>199</v>
      </c>
      <c r="K697" t="s">
        <v>199</v>
      </c>
      <c r="L697" t="s">
        <v>199</v>
      </c>
      <c r="M697" t="s">
        <v>199</v>
      </c>
      <c r="N697" t="s">
        <v>199</v>
      </c>
      <c r="O697" t="s">
        <v>199</v>
      </c>
      <c r="P697" t="s">
        <v>199</v>
      </c>
      <c r="Q697" s="80" t="s">
        <v>199</v>
      </c>
      <c r="R697" s="79"/>
      <c r="T697" t="s">
        <v>199</v>
      </c>
      <c r="U697" t="s">
        <v>199</v>
      </c>
      <c r="V697" t="s">
        <v>199</v>
      </c>
    </row>
    <row r="698" spans="2:22" x14ac:dyDescent="0.25">
      <c r="B698" t="s">
        <v>199</v>
      </c>
      <c r="C698" s="79" t="s">
        <v>199</v>
      </c>
      <c r="E698" t="s">
        <v>199</v>
      </c>
      <c r="F698" t="s">
        <v>199</v>
      </c>
      <c r="G698" t="s">
        <v>199</v>
      </c>
      <c r="H698" t="s">
        <v>199</v>
      </c>
      <c r="I698" t="s">
        <v>199</v>
      </c>
      <c r="J698" t="s">
        <v>199</v>
      </c>
      <c r="K698" t="s">
        <v>199</v>
      </c>
      <c r="L698" t="s">
        <v>199</v>
      </c>
      <c r="M698" t="s">
        <v>199</v>
      </c>
      <c r="N698" t="s">
        <v>199</v>
      </c>
      <c r="O698" t="s">
        <v>199</v>
      </c>
      <c r="P698" t="s">
        <v>199</v>
      </c>
      <c r="Q698" s="80" t="s">
        <v>199</v>
      </c>
      <c r="R698" s="79"/>
      <c r="T698" t="s">
        <v>199</v>
      </c>
      <c r="U698" t="s">
        <v>199</v>
      </c>
      <c r="V698" t="s">
        <v>199</v>
      </c>
    </row>
    <row r="699" spans="2:22" x14ac:dyDescent="0.25">
      <c r="B699" t="s">
        <v>199</v>
      </c>
      <c r="C699" s="79" t="s">
        <v>199</v>
      </c>
      <c r="E699" t="s">
        <v>199</v>
      </c>
      <c r="F699" t="s">
        <v>199</v>
      </c>
      <c r="G699" t="s">
        <v>199</v>
      </c>
      <c r="H699" t="s">
        <v>199</v>
      </c>
      <c r="I699" t="s">
        <v>199</v>
      </c>
      <c r="J699" t="s">
        <v>199</v>
      </c>
      <c r="K699" t="s">
        <v>199</v>
      </c>
      <c r="L699" t="s">
        <v>199</v>
      </c>
      <c r="M699" t="s">
        <v>199</v>
      </c>
      <c r="N699" t="s">
        <v>199</v>
      </c>
      <c r="O699" t="s">
        <v>199</v>
      </c>
      <c r="P699" t="s">
        <v>199</v>
      </c>
      <c r="Q699" s="80" t="s">
        <v>199</v>
      </c>
      <c r="R699" s="79"/>
      <c r="T699" t="s">
        <v>199</v>
      </c>
      <c r="U699" t="s">
        <v>199</v>
      </c>
      <c r="V699" t="s">
        <v>199</v>
      </c>
    </row>
    <row r="700" spans="2:22" x14ac:dyDescent="0.25">
      <c r="B700" t="s">
        <v>199</v>
      </c>
      <c r="C700" s="79" t="s">
        <v>199</v>
      </c>
      <c r="E700" t="s">
        <v>199</v>
      </c>
      <c r="F700" t="s">
        <v>199</v>
      </c>
      <c r="G700" t="s">
        <v>199</v>
      </c>
      <c r="H700" t="s">
        <v>199</v>
      </c>
      <c r="I700" t="s">
        <v>199</v>
      </c>
      <c r="J700" t="s">
        <v>199</v>
      </c>
      <c r="K700" t="s">
        <v>199</v>
      </c>
      <c r="L700" t="s">
        <v>199</v>
      </c>
      <c r="M700" t="s">
        <v>199</v>
      </c>
      <c r="N700" t="s">
        <v>199</v>
      </c>
      <c r="O700" t="s">
        <v>199</v>
      </c>
      <c r="P700" t="s">
        <v>199</v>
      </c>
      <c r="Q700" s="80" t="s">
        <v>199</v>
      </c>
      <c r="R700" s="79"/>
      <c r="T700" t="s">
        <v>199</v>
      </c>
      <c r="U700" t="s">
        <v>199</v>
      </c>
      <c r="V700" t="s">
        <v>199</v>
      </c>
    </row>
    <row r="701" spans="2:22" x14ac:dyDescent="0.25">
      <c r="B701" t="s">
        <v>199</v>
      </c>
      <c r="C701" s="79" t="s">
        <v>199</v>
      </c>
      <c r="E701" t="s">
        <v>199</v>
      </c>
      <c r="F701" t="s">
        <v>199</v>
      </c>
      <c r="G701" t="s">
        <v>199</v>
      </c>
      <c r="H701" t="s">
        <v>199</v>
      </c>
      <c r="I701" t="s">
        <v>199</v>
      </c>
      <c r="J701" t="s">
        <v>199</v>
      </c>
      <c r="K701" t="s">
        <v>199</v>
      </c>
      <c r="L701" t="s">
        <v>199</v>
      </c>
      <c r="M701" t="s">
        <v>199</v>
      </c>
      <c r="N701" t="s">
        <v>199</v>
      </c>
      <c r="O701" t="s">
        <v>199</v>
      </c>
      <c r="P701" t="s">
        <v>199</v>
      </c>
      <c r="Q701" s="80" t="s">
        <v>199</v>
      </c>
      <c r="R701" s="79"/>
      <c r="T701" t="s">
        <v>199</v>
      </c>
      <c r="U701" t="s">
        <v>199</v>
      </c>
      <c r="V701" t="s">
        <v>199</v>
      </c>
    </row>
    <row r="702" spans="2:22" x14ac:dyDescent="0.25">
      <c r="B702" t="s">
        <v>199</v>
      </c>
      <c r="C702" s="79" t="s">
        <v>199</v>
      </c>
      <c r="E702" t="s">
        <v>199</v>
      </c>
      <c r="F702" t="s">
        <v>199</v>
      </c>
      <c r="G702" t="s">
        <v>199</v>
      </c>
      <c r="H702" t="s">
        <v>199</v>
      </c>
      <c r="I702" t="s">
        <v>199</v>
      </c>
      <c r="J702" t="s">
        <v>199</v>
      </c>
      <c r="K702" t="s">
        <v>199</v>
      </c>
      <c r="L702" t="s">
        <v>199</v>
      </c>
      <c r="M702" t="s">
        <v>199</v>
      </c>
      <c r="N702" t="s">
        <v>199</v>
      </c>
      <c r="O702" t="s">
        <v>199</v>
      </c>
      <c r="P702" t="s">
        <v>199</v>
      </c>
      <c r="Q702" s="80" t="s">
        <v>199</v>
      </c>
      <c r="R702" s="79"/>
      <c r="T702" t="s">
        <v>199</v>
      </c>
      <c r="U702" t="s">
        <v>199</v>
      </c>
      <c r="V702" t="s">
        <v>199</v>
      </c>
    </row>
    <row r="703" spans="2:22" x14ac:dyDescent="0.25">
      <c r="B703" t="s">
        <v>199</v>
      </c>
      <c r="C703" s="79" t="s">
        <v>199</v>
      </c>
      <c r="E703" t="s">
        <v>199</v>
      </c>
      <c r="F703" t="s">
        <v>199</v>
      </c>
      <c r="G703" t="s">
        <v>199</v>
      </c>
      <c r="H703" t="s">
        <v>199</v>
      </c>
      <c r="I703" t="s">
        <v>199</v>
      </c>
      <c r="J703" t="s">
        <v>199</v>
      </c>
      <c r="K703" t="s">
        <v>199</v>
      </c>
      <c r="L703" t="s">
        <v>199</v>
      </c>
      <c r="M703" t="s">
        <v>199</v>
      </c>
      <c r="N703" t="s">
        <v>199</v>
      </c>
      <c r="O703" t="s">
        <v>199</v>
      </c>
      <c r="P703" t="s">
        <v>199</v>
      </c>
      <c r="Q703" s="80" t="s">
        <v>199</v>
      </c>
      <c r="R703" s="79"/>
      <c r="T703" t="s">
        <v>199</v>
      </c>
      <c r="U703" t="s">
        <v>199</v>
      </c>
      <c r="V703" t="s">
        <v>199</v>
      </c>
    </row>
    <row r="704" spans="2:22" x14ac:dyDescent="0.25">
      <c r="B704" t="s">
        <v>199</v>
      </c>
      <c r="C704" s="79" t="s">
        <v>199</v>
      </c>
      <c r="E704" t="s">
        <v>199</v>
      </c>
      <c r="F704" t="s">
        <v>199</v>
      </c>
      <c r="G704" t="s">
        <v>199</v>
      </c>
      <c r="H704" t="s">
        <v>199</v>
      </c>
      <c r="I704" t="s">
        <v>199</v>
      </c>
      <c r="J704" t="s">
        <v>199</v>
      </c>
      <c r="K704" t="s">
        <v>199</v>
      </c>
      <c r="L704" t="s">
        <v>199</v>
      </c>
      <c r="M704" t="s">
        <v>199</v>
      </c>
      <c r="N704" t="s">
        <v>199</v>
      </c>
      <c r="O704" t="s">
        <v>199</v>
      </c>
      <c r="P704" t="s">
        <v>199</v>
      </c>
      <c r="Q704" s="80" t="s">
        <v>199</v>
      </c>
      <c r="R704" s="79"/>
      <c r="T704" t="s">
        <v>199</v>
      </c>
      <c r="U704" t="s">
        <v>199</v>
      </c>
      <c r="V704" t="s">
        <v>199</v>
      </c>
    </row>
    <row r="705" spans="2:22" x14ac:dyDescent="0.25">
      <c r="B705" t="s">
        <v>199</v>
      </c>
      <c r="C705" s="79" t="s">
        <v>199</v>
      </c>
      <c r="E705" t="s">
        <v>199</v>
      </c>
      <c r="F705" t="s">
        <v>199</v>
      </c>
      <c r="G705" t="s">
        <v>199</v>
      </c>
      <c r="H705" t="s">
        <v>199</v>
      </c>
      <c r="I705" t="s">
        <v>199</v>
      </c>
      <c r="J705" t="s">
        <v>199</v>
      </c>
      <c r="K705" t="s">
        <v>199</v>
      </c>
      <c r="L705" t="s">
        <v>199</v>
      </c>
      <c r="M705" t="s">
        <v>199</v>
      </c>
      <c r="N705" t="s">
        <v>199</v>
      </c>
      <c r="O705" t="s">
        <v>199</v>
      </c>
      <c r="P705" t="s">
        <v>199</v>
      </c>
      <c r="Q705" s="80" t="s">
        <v>199</v>
      </c>
      <c r="R705" s="79"/>
      <c r="T705" t="s">
        <v>199</v>
      </c>
      <c r="U705" t="s">
        <v>199</v>
      </c>
      <c r="V705" t="s">
        <v>199</v>
      </c>
    </row>
    <row r="706" spans="2:22" x14ac:dyDescent="0.25">
      <c r="B706" t="s">
        <v>199</v>
      </c>
      <c r="C706" s="79" t="s">
        <v>199</v>
      </c>
      <c r="E706" t="s">
        <v>199</v>
      </c>
      <c r="F706" t="s">
        <v>199</v>
      </c>
      <c r="G706" t="s">
        <v>199</v>
      </c>
      <c r="H706" t="s">
        <v>199</v>
      </c>
      <c r="I706" t="s">
        <v>199</v>
      </c>
      <c r="J706" t="s">
        <v>199</v>
      </c>
      <c r="K706" t="s">
        <v>199</v>
      </c>
      <c r="L706" t="s">
        <v>199</v>
      </c>
      <c r="M706" t="s">
        <v>199</v>
      </c>
      <c r="N706" t="s">
        <v>199</v>
      </c>
      <c r="O706" t="s">
        <v>199</v>
      </c>
      <c r="P706" t="s">
        <v>199</v>
      </c>
      <c r="Q706" s="80" t="s">
        <v>199</v>
      </c>
      <c r="R706" s="79"/>
      <c r="T706" t="s">
        <v>199</v>
      </c>
      <c r="U706" t="s">
        <v>199</v>
      </c>
      <c r="V706" t="s">
        <v>199</v>
      </c>
    </row>
    <row r="707" spans="2:22" x14ac:dyDescent="0.25">
      <c r="B707" t="s">
        <v>199</v>
      </c>
      <c r="C707" s="79" t="s">
        <v>199</v>
      </c>
      <c r="E707" t="s">
        <v>199</v>
      </c>
      <c r="F707" t="s">
        <v>199</v>
      </c>
      <c r="G707" t="s">
        <v>199</v>
      </c>
      <c r="H707" t="s">
        <v>199</v>
      </c>
      <c r="I707" t="s">
        <v>199</v>
      </c>
      <c r="J707" t="s">
        <v>199</v>
      </c>
      <c r="K707" t="s">
        <v>199</v>
      </c>
      <c r="L707" t="s">
        <v>199</v>
      </c>
      <c r="M707" t="s">
        <v>199</v>
      </c>
      <c r="N707" t="s">
        <v>199</v>
      </c>
      <c r="O707" t="s">
        <v>199</v>
      </c>
      <c r="P707" t="s">
        <v>199</v>
      </c>
      <c r="Q707" s="80" t="s">
        <v>199</v>
      </c>
      <c r="R707" s="79"/>
      <c r="T707" t="s">
        <v>199</v>
      </c>
      <c r="U707" t="s">
        <v>199</v>
      </c>
      <c r="V707" t="s">
        <v>199</v>
      </c>
    </row>
    <row r="708" spans="2:22" x14ac:dyDescent="0.25">
      <c r="B708" t="s">
        <v>199</v>
      </c>
      <c r="C708" s="79" t="s">
        <v>199</v>
      </c>
      <c r="E708" t="s">
        <v>199</v>
      </c>
      <c r="F708" t="s">
        <v>199</v>
      </c>
      <c r="G708" t="s">
        <v>199</v>
      </c>
      <c r="H708" t="s">
        <v>199</v>
      </c>
      <c r="I708" t="s">
        <v>199</v>
      </c>
      <c r="J708" t="s">
        <v>199</v>
      </c>
      <c r="K708" t="s">
        <v>199</v>
      </c>
      <c r="L708" t="s">
        <v>199</v>
      </c>
      <c r="M708" t="s">
        <v>199</v>
      </c>
      <c r="N708" t="s">
        <v>199</v>
      </c>
      <c r="O708" t="s">
        <v>199</v>
      </c>
      <c r="P708" t="s">
        <v>199</v>
      </c>
      <c r="Q708" s="80" t="s">
        <v>199</v>
      </c>
      <c r="R708" s="79"/>
      <c r="T708" t="s">
        <v>199</v>
      </c>
      <c r="U708" t="s">
        <v>199</v>
      </c>
      <c r="V708" t="s">
        <v>199</v>
      </c>
    </row>
    <row r="709" spans="2:22" x14ac:dyDescent="0.25">
      <c r="B709" t="s">
        <v>199</v>
      </c>
      <c r="C709" s="79" t="s">
        <v>199</v>
      </c>
      <c r="E709" t="s">
        <v>199</v>
      </c>
      <c r="F709" t="s">
        <v>199</v>
      </c>
      <c r="G709" t="s">
        <v>199</v>
      </c>
      <c r="H709" t="s">
        <v>199</v>
      </c>
      <c r="I709" t="s">
        <v>199</v>
      </c>
      <c r="J709" t="s">
        <v>199</v>
      </c>
      <c r="K709" t="s">
        <v>199</v>
      </c>
      <c r="L709" t="s">
        <v>199</v>
      </c>
      <c r="M709" t="s">
        <v>199</v>
      </c>
      <c r="N709" t="s">
        <v>199</v>
      </c>
      <c r="O709" t="s">
        <v>199</v>
      </c>
      <c r="P709" t="s">
        <v>199</v>
      </c>
      <c r="Q709" s="80" t="s">
        <v>199</v>
      </c>
      <c r="R709" s="79"/>
      <c r="T709" t="s">
        <v>199</v>
      </c>
      <c r="U709" t="s">
        <v>199</v>
      </c>
      <c r="V709" t="s">
        <v>199</v>
      </c>
    </row>
    <row r="710" spans="2:22" x14ac:dyDescent="0.25">
      <c r="B710" t="s">
        <v>199</v>
      </c>
      <c r="C710" s="79" t="s">
        <v>199</v>
      </c>
      <c r="E710" t="s">
        <v>199</v>
      </c>
      <c r="F710" t="s">
        <v>199</v>
      </c>
      <c r="G710" t="s">
        <v>199</v>
      </c>
      <c r="H710" t="s">
        <v>199</v>
      </c>
      <c r="I710" t="s">
        <v>199</v>
      </c>
      <c r="J710" t="s">
        <v>199</v>
      </c>
      <c r="K710" t="s">
        <v>199</v>
      </c>
      <c r="L710" t="s">
        <v>199</v>
      </c>
      <c r="M710" t="s">
        <v>199</v>
      </c>
      <c r="N710" t="s">
        <v>199</v>
      </c>
      <c r="O710" t="s">
        <v>199</v>
      </c>
      <c r="P710" t="s">
        <v>199</v>
      </c>
      <c r="Q710" s="80" t="s">
        <v>199</v>
      </c>
      <c r="R710" s="79"/>
      <c r="T710" t="s">
        <v>199</v>
      </c>
      <c r="U710" t="s">
        <v>199</v>
      </c>
      <c r="V710" t="s">
        <v>199</v>
      </c>
    </row>
    <row r="711" spans="2:22" x14ac:dyDescent="0.25">
      <c r="B711" t="s">
        <v>199</v>
      </c>
      <c r="C711" s="79" t="s">
        <v>199</v>
      </c>
      <c r="E711" t="s">
        <v>199</v>
      </c>
      <c r="F711" t="s">
        <v>199</v>
      </c>
      <c r="G711" t="s">
        <v>199</v>
      </c>
      <c r="H711" t="s">
        <v>199</v>
      </c>
      <c r="I711" t="s">
        <v>199</v>
      </c>
      <c r="J711" t="s">
        <v>199</v>
      </c>
      <c r="K711" t="s">
        <v>199</v>
      </c>
      <c r="L711" t="s">
        <v>199</v>
      </c>
      <c r="M711" t="s">
        <v>199</v>
      </c>
      <c r="N711" t="s">
        <v>199</v>
      </c>
      <c r="O711" t="s">
        <v>199</v>
      </c>
      <c r="P711" t="s">
        <v>199</v>
      </c>
      <c r="Q711" s="80" t="s">
        <v>199</v>
      </c>
      <c r="R711" s="79"/>
      <c r="T711" t="s">
        <v>199</v>
      </c>
      <c r="U711" t="s">
        <v>199</v>
      </c>
      <c r="V711" t="s">
        <v>199</v>
      </c>
    </row>
    <row r="712" spans="2:22" x14ac:dyDescent="0.25">
      <c r="B712" t="s">
        <v>199</v>
      </c>
      <c r="C712" s="79" t="s">
        <v>199</v>
      </c>
      <c r="E712" t="s">
        <v>199</v>
      </c>
      <c r="F712" t="s">
        <v>199</v>
      </c>
      <c r="G712" t="s">
        <v>199</v>
      </c>
      <c r="H712" t="s">
        <v>199</v>
      </c>
      <c r="I712" t="s">
        <v>199</v>
      </c>
      <c r="J712" t="s">
        <v>199</v>
      </c>
      <c r="K712" t="s">
        <v>199</v>
      </c>
      <c r="L712" t="s">
        <v>199</v>
      </c>
      <c r="M712" t="s">
        <v>199</v>
      </c>
      <c r="N712" t="s">
        <v>199</v>
      </c>
      <c r="O712" t="s">
        <v>199</v>
      </c>
      <c r="P712" t="s">
        <v>199</v>
      </c>
      <c r="Q712" s="80" t="s">
        <v>199</v>
      </c>
      <c r="R712" s="79"/>
      <c r="T712" t="s">
        <v>199</v>
      </c>
      <c r="U712" t="s">
        <v>199</v>
      </c>
      <c r="V712" t="s">
        <v>199</v>
      </c>
    </row>
    <row r="713" spans="2:22" x14ac:dyDescent="0.25">
      <c r="B713" t="s">
        <v>199</v>
      </c>
      <c r="C713" s="79" t="s">
        <v>199</v>
      </c>
      <c r="E713" t="s">
        <v>199</v>
      </c>
      <c r="F713" t="s">
        <v>199</v>
      </c>
      <c r="G713" t="s">
        <v>199</v>
      </c>
      <c r="H713" t="s">
        <v>199</v>
      </c>
      <c r="I713" t="s">
        <v>199</v>
      </c>
      <c r="J713" t="s">
        <v>199</v>
      </c>
      <c r="K713" t="s">
        <v>199</v>
      </c>
      <c r="L713" t="s">
        <v>199</v>
      </c>
      <c r="M713" t="s">
        <v>199</v>
      </c>
      <c r="N713" t="s">
        <v>199</v>
      </c>
      <c r="O713" t="s">
        <v>199</v>
      </c>
      <c r="P713" t="s">
        <v>199</v>
      </c>
      <c r="Q713" s="80" t="s">
        <v>199</v>
      </c>
      <c r="R713" s="79"/>
      <c r="T713" t="s">
        <v>199</v>
      </c>
      <c r="U713" t="s">
        <v>199</v>
      </c>
      <c r="V713" t="s">
        <v>199</v>
      </c>
    </row>
    <row r="714" spans="2:22" x14ac:dyDescent="0.25">
      <c r="B714" t="s">
        <v>199</v>
      </c>
      <c r="C714" s="79" t="s">
        <v>199</v>
      </c>
      <c r="E714" t="s">
        <v>199</v>
      </c>
      <c r="F714" t="s">
        <v>199</v>
      </c>
      <c r="G714" t="s">
        <v>199</v>
      </c>
      <c r="H714" t="s">
        <v>199</v>
      </c>
      <c r="I714" t="s">
        <v>199</v>
      </c>
      <c r="J714" t="s">
        <v>199</v>
      </c>
      <c r="K714" t="s">
        <v>199</v>
      </c>
      <c r="L714" t="s">
        <v>199</v>
      </c>
      <c r="M714" t="s">
        <v>199</v>
      </c>
      <c r="N714" t="s">
        <v>199</v>
      </c>
      <c r="O714" t="s">
        <v>199</v>
      </c>
      <c r="P714" t="s">
        <v>199</v>
      </c>
      <c r="Q714" s="80" t="s">
        <v>199</v>
      </c>
      <c r="R714" s="79"/>
      <c r="T714" t="s">
        <v>199</v>
      </c>
      <c r="U714" t="s">
        <v>199</v>
      </c>
      <c r="V714" t="s">
        <v>199</v>
      </c>
    </row>
    <row r="715" spans="2:22" x14ac:dyDescent="0.25">
      <c r="B715" t="s">
        <v>199</v>
      </c>
      <c r="C715" s="79" t="s">
        <v>199</v>
      </c>
      <c r="E715" t="s">
        <v>199</v>
      </c>
      <c r="F715" t="s">
        <v>199</v>
      </c>
      <c r="G715" t="s">
        <v>199</v>
      </c>
      <c r="H715" t="s">
        <v>199</v>
      </c>
      <c r="I715" t="s">
        <v>199</v>
      </c>
      <c r="J715" t="s">
        <v>199</v>
      </c>
      <c r="K715" t="s">
        <v>199</v>
      </c>
      <c r="L715" t="s">
        <v>199</v>
      </c>
      <c r="M715" t="s">
        <v>199</v>
      </c>
      <c r="N715" t="s">
        <v>199</v>
      </c>
      <c r="O715" t="s">
        <v>199</v>
      </c>
      <c r="P715" t="s">
        <v>199</v>
      </c>
      <c r="Q715" s="80" t="s">
        <v>199</v>
      </c>
      <c r="R715" s="79"/>
      <c r="T715" t="s">
        <v>199</v>
      </c>
      <c r="U715" t="s">
        <v>199</v>
      </c>
      <c r="V715" t="s">
        <v>199</v>
      </c>
    </row>
    <row r="716" spans="2:22" x14ac:dyDescent="0.25">
      <c r="B716" t="s">
        <v>199</v>
      </c>
      <c r="C716" s="79" t="s">
        <v>199</v>
      </c>
      <c r="E716" t="s">
        <v>199</v>
      </c>
      <c r="F716" t="s">
        <v>199</v>
      </c>
      <c r="G716" t="s">
        <v>199</v>
      </c>
      <c r="H716" t="s">
        <v>199</v>
      </c>
      <c r="I716" t="s">
        <v>199</v>
      </c>
      <c r="J716" t="s">
        <v>199</v>
      </c>
      <c r="K716" t="s">
        <v>199</v>
      </c>
      <c r="L716" t="s">
        <v>199</v>
      </c>
      <c r="M716" t="s">
        <v>199</v>
      </c>
      <c r="N716" t="s">
        <v>199</v>
      </c>
      <c r="O716" t="s">
        <v>199</v>
      </c>
      <c r="P716" t="s">
        <v>199</v>
      </c>
      <c r="Q716" s="80" t="s">
        <v>199</v>
      </c>
      <c r="R716" s="79"/>
      <c r="T716" t="s">
        <v>199</v>
      </c>
      <c r="U716" t="s">
        <v>199</v>
      </c>
      <c r="V716" t="s">
        <v>199</v>
      </c>
    </row>
    <row r="717" spans="2:22" x14ac:dyDescent="0.25">
      <c r="B717" t="s">
        <v>199</v>
      </c>
      <c r="C717" s="79" t="s">
        <v>199</v>
      </c>
      <c r="E717" t="s">
        <v>199</v>
      </c>
      <c r="F717" t="s">
        <v>199</v>
      </c>
      <c r="G717" t="s">
        <v>199</v>
      </c>
      <c r="H717" t="s">
        <v>199</v>
      </c>
      <c r="I717" t="s">
        <v>199</v>
      </c>
      <c r="J717" t="s">
        <v>199</v>
      </c>
      <c r="K717" t="s">
        <v>199</v>
      </c>
      <c r="L717" t="s">
        <v>199</v>
      </c>
      <c r="M717" t="s">
        <v>199</v>
      </c>
      <c r="N717" t="s">
        <v>199</v>
      </c>
      <c r="O717" t="s">
        <v>199</v>
      </c>
      <c r="P717" t="s">
        <v>199</v>
      </c>
      <c r="Q717" s="80" t="s">
        <v>199</v>
      </c>
      <c r="R717" s="79"/>
      <c r="T717" t="s">
        <v>199</v>
      </c>
      <c r="U717" t="s">
        <v>199</v>
      </c>
      <c r="V717" t="s">
        <v>199</v>
      </c>
    </row>
    <row r="718" spans="2:22" x14ac:dyDescent="0.25">
      <c r="B718" t="s">
        <v>199</v>
      </c>
      <c r="C718" s="79" t="s">
        <v>199</v>
      </c>
      <c r="E718" t="s">
        <v>199</v>
      </c>
      <c r="F718" t="s">
        <v>199</v>
      </c>
      <c r="G718" t="s">
        <v>199</v>
      </c>
      <c r="H718" t="s">
        <v>199</v>
      </c>
      <c r="I718" t="s">
        <v>199</v>
      </c>
      <c r="J718" t="s">
        <v>199</v>
      </c>
      <c r="K718" t="s">
        <v>199</v>
      </c>
      <c r="L718" t="s">
        <v>199</v>
      </c>
      <c r="M718" t="s">
        <v>199</v>
      </c>
      <c r="N718" t="s">
        <v>199</v>
      </c>
      <c r="O718" t="s">
        <v>199</v>
      </c>
      <c r="P718" t="s">
        <v>199</v>
      </c>
      <c r="Q718" s="80" t="s">
        <v>199</v>
      </c>
      <c r="R718" s="79"/>
      <c r="T718" t="s">
        <v>199</v>
      </c>
      <c r="U718" t="s">
        <v>199</v>
      </c>
      <c r="V718" t="s">
        <v>199</v>
      </c>
    </row>
    <row r="719" spans="2:22" x14ac:dyDescent="0.25">
      <c r="B719" t="s">
        <v>199</v>
      </c>
      <c r="C719" s="79" t="s">
        <v>199</v>
      </c>
      <c r="E719" t="s">
        <v>199</v>
      </c>
      <c r="F719" t="s">
        <v>199</v>
      </c>
      <c r="G719" t="s">
        <v>199</v>
      </c>
      <c r="H719" t="s">
        <v>199</v>
      </c>
      <c r="I719" t="s">
        <v>199</v>
      </c>
      <c r="J719" t="s">
        <v>199</v>
      </c>
      <c r="K719" t="s">
        <v>199</v>
      </c>
      <c r="L719" t="s">
        <v>199</v>
      </c>
      <c r="M719" t="s">
        <v>199</v>
      </c>
      <c r="N719" t="s">
        <v>199</v>
      </c>
      <c r="O719" t="s">
        <v>199</v>
      </c>
      <c r="P719" t="s">
        <v>199</v>
      </c>
      <c r="Q719" s="80" t="s">
        <v>199</v>
      </c>
      <c r="R719" s="79"/>
      <c r="T719" t="s">
        <v>199</v>
      </c>
      <c r="U719" t="s">
        <v>199</v>
      </c>
      <c r="V719" t="s">
        <v>199</v>
      </c>
    </row>
    <row r="720" spans="2:22" x14ac:dyDescent="0.25">
      <c r="B720" t="s">
        <v>199</v>
      </c>
      <c r="C720" s="79" t="s">
        <v>199</v>
      </c>
      <c r="E720" t="s">
        <v>199</v>
      </c>
      <c r="F720" t="s">
        <v>199</v>
      </c>
      <c r="G720" t="s">
        <v>199</v>
      </c>
      <c r="H720" t="s">
        <v>199</v>
      </c>
      <c r="I720" t="s">
        <v>199</v>
      </c>
      <c r="J720" t="s">
        <v>199</v>
      </c>
      <c r="K720" t="s">
        <v>199</v>
      </c>
      <c r="L720" t="s">
        <v>199</v>
      </c>
      <c r="M720" t="s">
        <v>199</v>
      </c>
      <c r="N720" t="s">
        <v>199</v>
      </c>
      <c r="O720" t="s">
        <v>199</v>
      </c>
      <c r="P720" t="s">
        <v>199</v>
      </c>
      <c r="Q720" s="80" t="s">
        <v>199</v>
      </c>
      <c r="R720" s="79"/>
      <c r="T720" t="s">
        <v>199</v>
      </c>
      <c r="U720" t="s">
        <v>199</v>
      </c>
      <c r="V720" t="s">
        <v>199</v>
      </c>
    </row>
    <row r="721" spans="2:22" x14ac:dyDescent="0.25">
      <c r="B721" t="s">
        <v>199</v>
      </c>
      <c r="C721" s="79" t="s">
        <v>199</v>
      </c>
      <c r="E721" t="s">
        <v>199</v>
      </c>
      <c r="F721" t="s">
        <v>199</v>
      </c>
      <c r="G721" t="s">
        <v>199</v>
      </c>
      <c r="H721" t="s">
        <v>199</v>
      </c>
      <c r="I721" t="s">
        <v>199</v>
      </c>
      <c r="J721" t="s">
        <v>199</v>
      </c>
      <c r="K721" t="s">
        <v>199</v>
      </c>
      <c r="L721" t="s">
        <v>199</v>
      </c>
      <c r="M721" t="s">
        <v>199</v>
      </c>
      <c r="N721" t="s">
        <v>199</v>
      </c>
      <c r="O721" t="s">
        <v>199</v>
      </c>
      <c r="P721" t="s">
        <v>199</v>
      </c>
      <c r="Q721" s="80" t="s">
        <v>199</v>
      </c>
      <c r="R721" s="79"/>
      <c r="T721" t="s">
        <v>199</v>
      </c>
      <c r="U721" t="s">
        <v>199</v>
      </c>
      <c r="V721" t="s">
        <v>199</v>
      </c>
    </row>
    <row r="722" spans="2:22" x14ac:dyDescent="0.25">
      <c r="B722" t="s">
        <v>199</v>
      </c>
      <c r="C722" s="79" t="s">
        <v>199</v>
      </c>
      <c r="E722" t="s">
        <v>199</v>
      </c>
      <c r="F722" t="s">
        <v>199</v>
      </c>
      <c r="G722" t="s">
        <v>199</v>
      </c>
      <c r="H722" t="s">
        <v>199</v>
      </c>
      <c r="I722" t="s">
        <v>199</v>
      </c>
      <c r="J722" t="s">
        <v>199</v>
      </c>
      <c r="K722" t="s">
        <v>199</v>
      </c>
      <c r="L722" t="s">
        <v>199</v>
      </c>
      <c r="M722" t="s">
        <v>199</v>
      </c>
      <c r="N722" t="s">
        <v>199</v>
      </c>
      <c r="O722" t="s">
        <v>199</v>
      </c>
      <c r="P722" t="s">
        <v>199</v>
      </c>
      <c r="Q722" s="80" t="s">
        <v>199</v>
      </c>
      <c r="R722" s="79"/>
      <c r="T722" t="s">
        <v>199</v>
      </c>
      <c r="U722" t="s">
        <v>199</v>
      </c>
      <c r="V722" t="s">
        <v>199</v>
      </c>
    </row>
    <row r="723" spans="2:22" x14ac:dyDescent="0.25">
      <c r="B723" t="s">
        <v>199</v>
      </c>
      <c r="C723" s="79" t="s">
        <v>199</v>
      </c>
      <c r="E723" t="s">
        <v>199</v>
      </c>
      <c r="F723" t="s">
        <v>199</v>
      </c>
      <c r="G723" t="s">
        <v>199</v>
      </c>
      <c r="H723" t="s">
        <v>199</v>
      </c>
      <c r="I723" t="s">
        <v>199</v>
      </c>
      <c r="J723" t="s">
        <v>199</v>
      </c>
      <c r="K723" t="s">
        <v>199</v>
      </c>
      <c r="L723" t="s">
        <v>199</v>
      </c>
      <c r="M723" t="s">
        <v>199</v>
      </c>
      <c r="N723" t="s">
        <v>199</v>
      </c>
      <c r="O723" t="s">
        <v>199</v>
      </c>
      <c r="P723" t="s">
        <v>199</v>
      </c>
      <c r="Q723" s="80" t="s">
        <v>199</v>
      </c>
      <c r="R723" s="79"/>
      <c r="T723" t="s">
        <v>199</v>
      </c>
      <c r="U723" t="s">
        <v>199</v>
      </c>
      <c r="V723" t="s">
        <v>199</v>
      </c>
    </row>
    <row r="724" spans="2:22" x14ac:dyDescent="0.25">
      <c r="B724" t="s">
        <v>199</v>
      </c>
      <c r="C724" s="79" t="s">
        <v>199</v>
      </c>
      <c r="E724" t="s">
        <v>199</v>
      </c>
      <c r="F724" t="s">
        <v>199</v>
      </c>
      <c r="G724" t="s">
        <v>199</v>
      </c>
      <c r="H724" t="s">
        <v>199</v>
      </c>
      <c r="I724" t="s">
        <v>199</v>
      </c>
      <c r="J724" t="s">
        <v>199</v>
      </c>
      <c r="K724" t="s">
        <v>199</v>
      </c>
      <c r="L724" t="s">
        <v>199</v>
      </c>
      <c r="M724" t="s">
        <v>199</v>
      </c>
      <c r="N724" t="s">
        <v>199</v>
      </c>
      <c r="O724" t="s">
        <v>199</v>
      </c>
      <c r="P724" t="s">
        <v>199</v>
      </c>
      <c r="Q724" s="80" t="s">
        <v>199</v>
      </c>
      <c r="R724" s="79"/>
      <c r="T724" t="s">
        <v>199</v>
      </c>
      <c r="U724" t="s">
        <v>199</v>
      </c>
      <c r="V724" t="s">
        <v>199</v>
      </c>
    </row>
    <row r="725" spans="2:22" x14ac:dyDescent="0.25">
      <c r="B725" t="s">
        <v>199</v>
      </c>
      <c r="C725" s="79" t="s">
        <v>199</v>
      </c>
      <c r="E725" t="s">
        <v>199</v>
      </c>
      <c r="F725" t="s">
        <v>199</v>
      </c>
      <c r="G725" t="s">
        <v>199</v>
      </c>
      <c r="H725" t="s">
        <v>199</v>
      </c>
      <c r="I725" t="s">
        <v>199</v>
      </c>
      <c r="J725" t="s">
        <v>199</v>
      </c>
      <c r="K725" t="s">
        <v>199</v>
      </c>
      <c r="L725" t="s">
        <v>199</v>
      </c>
      <c r="M725" t="s">
        <v>199</v>
      </c>
      <c r="N725" t="s">
        <v>199</v>
      </c>
      <c r="O725" t="s">
        <v>199</v>
      </c>
      <c r="P725" t="s">
        <v>199</v>
      </c>
      <c r="Q725" s="80" t="s">
        <v>199</v>
      </c>
      <c r="R725" s="79"/>
      <c r="T725" t="s">
        <v>199</v>
      </c>
      <c r="U725" t="s">
        <v>199</v>
      </c>
      <c r="V725" t="s">
        <v>199</v>
      </c>
    </row>
    <row r="726" spans="2:22" x14ac:dyDescent="0.25">
      <c r="B726" t="s">
        <v>199</v>
      </c>
      <c r="C726" s="79" t="s">
        <v>199</v>
      </c>
      <c r="E726" t="s">
        <v>199</v>
      </c>
      <c r="F726" t="s">
        <v>199</v>
      </c>
      <c r="G726" t="s">
        <v>199</v>
      </c>
      <c r="H726" t="s">
        <v>199</v>
      </c>
      <c r="I726" t="s">
        <v>199</v>
      </c>
      <c r="J726" t="s">
        <v>199</v>
      </c>
      <c r="K726" t="s">
        <v>199</v>
      </c>
      <c r="L726" t="s">
        <v>199</v>
      </c>
      <c r="M726" t="s">
        <v>199</v>
      </c>
      <c r="N726" t="s">
        <v>199</v>
      </c>
      <c r="O726" t="s">
        <v>199</v>
      </c>
      <c r="P726" t="s">
        <v>199</v>
      </c>
      <c r="Q726" s="80" t="s">
        <v>199</v>
      </c>
      <c r="R726" s="79"/>
      <c r="T726" t="s">
        <v>199</v>
      </c>
      <c r="U726" t="s">
        <v>199</v>
      </c>
      <c r="V726" t="s">
        <v>199</v>
      </c>
    </row>
    <row r="727" spans="2:22" x14ac:dyDescent="0.25">
      <c r="B727" t="s">
        <v>199</v>
      </c>
      <c r="C727" s="79" t="s">
        <v>199</v>
      </c>
      <c r="E727" t="s">
        <v>199</v>
      </c>
      <c r="F727" t="s">
        <v>199</v>
      </c>
      <c r="G727" t="s">
        <v>199</v>
      </c>
      <c r="H727" t="s">
        <v>199</v>
      </c>
      <c r="I727" t="s">
        <v>199</v>
      </c>
      <c r="J727" t="s">
        <v>199</v>
      </c>
      <c r="K727" t="s">
        <v>199</v>
      </c>
      <c r="L727" t="s">
        <v>199</v>
      </c>
      <c r="M727" t="s">
        <v>199</v>
      </c>
      <c r="N727" t="s">
        <v>199</v>
      </c>
      <c r="O727" t="s">
        <v>199</v>
      </c>
      <c r="P727" t="s">
        <v>199</v>
      </c>
      <c r="Q727" s="80" t="s">
        <v>199</v>
      </c>
      <c r="R727" s="79"/>
      <c r="T727" t="s">
        <v>199</v>
      </c>
      <c r="U727" t="s">
        <v>199</v>
      </c>
      <c r="V727" t="s">
        <v>199</v>
      </c>
    </row>
    <row r="728" spans="2:22" x14ac:dyDescent="0.25">
      <c r="B728" t="s">
        <v>199</v>
      </c>
      <c r="C728" s="79" t="s">
        <v>199</v>
      </c>
      <c r="E728" t="s">
        <v>199</v>
      </c>
      <c r="F728" t="s">
        <v>199</v>
      </c>
      <c r="G728" t="s">
        <v>199</v>
      </c>
      <c r="H728" t="s">
        <v>199</v>
      </c>
      <c r="I728" t="s">
        <v>199</v>
      </c>
      <c r="J728" t="s">
        <v>199</v>
      </c>
      <c r="K728" t="s">
        <v>199</v>
      </c>
      <c r="L728" t="s">
        <v>199</v>
      </c>
      <c r="M728" t="s">
        <v>199</v>
      </c>
      <c r="N728" t="s">
        <v>199</v>
      </c>
      <c r="O728" t="s">
        <v>199</v>
      </c>
      <c r="P728" t="s">
        <v>199</v>
      </c>
      <c r="Q728" s="80" t="s">
        <v>199</v>
      </c>
      <c r="R728" s="79"/>
      <c r="T728" t="s">
        <v>199</v>
      </c>
      <c r="U728" t="s">
        <v>199</v>
      </c>
      <c r="V728" t="s">
        <v>199</v>
      </c>
    </row>
    <row r="729" spans="2:22" x14ac:dyDescent="0.25">
      <c r="B729" t="s">
        <v>199</v>
      </c>
      <c r="C729" s="79" t="s">
        <v>199</v>
      </c>
      <c r="E729" t="s">
        <v>199</v>
      </c>
      <c r="F729" t="s">
        <v>199</v>
      </c>
      <c r="G729" t="s">
        <v>199</v>
      </c>
      <c r="H729" t="s">
        <v>199</v>
      </c>
      <c r="I729" t="s">
        <v>199</v>
      </c>
      <c r="J729" t="s">
        <v>199</v>
      </c>
      <c r="K729" t="s">
        <v>199</v>
      </c>
      <c r="L729" t="s">
        <v>199</v>
      </c>
      <c r="M729" t="s">
        <v>199</v>
      </c>
      <c r="N729" t="s">
        <v>199</v>
      </c>
      <c r="O729" t="s">
        <v>199</v>
      </c>
      <c r="P729" t="s">
        <v>199</v>
      </c>
      <c r="Q729" s="80" t="s">
        <v>199</v>
      </c>
      <c r="R729" s="79"/>
      <c r="T729" t="s">
        <v>199</v>
      </c>
      <c r="U729" t="s">
        <v>199</v>
      </c>
      <c r="V729" t="s">
        <v>199</v>
      </c>
    </row>
    <row r="730" spans="2:22" x14ac:dyDescent="0.25">
      <c r="B730" t="s">
        <v>199</v>
      </c>
      <c r="C730" s="79" t="s">
        <v>199</v>
      </c>
      <c r="E730" t="s">
        <v>199</v>
      </c>
      <c r="F730" t="s">
        <v>199</v>
      </c>
      <c r="G730" t="s">
        <v>199</v>
      </c>
      <c r="H730" t="s">
        <v>199</v>
      </c>
      <c r="I730" t="s">
        <v>199</v>
      </c>
      <c r="J730" t="s">
        <v>199</v>
      </c>
      <c r="K730" t="s">
        <v>199</v>
      </c>
      <c r="L730" t="s">
        <v>199</v>
      </c>
      <c r="M730" t="s">
        <v>199</v>
      </c>
      <c r="N730" t="s">
        <v>199</v>
      </c>
      <c r="O730" t="s">
        <v>199</v>
      </c>
      <c r="P730" t="s">
        <v>199</v>
      </c>
      <c r="Q730" s="80" t="s">
        <v>199</v>
      </c>
      <c r="R730" s="79"/>
      <c r="T730" t="s">
        <v>199</v>
      </c>
      <c r="U730" t="s">
        <v>199</v>
      </c>
      <c r="V730" t="s">
        <v>199</v>
      </c>
    </row>
    <row r="731" spans="2:22" x14ac:dyDescent="0.25">
      <c r="B731" t="s">
        <v>199</v>
      </c>
      <c r="C731" s="79" t="s">
        <v>199</v>
      </c>
      <c r="E731" t="s">
        <v>199</v>
      </c>
      <c r="F731" t="s">
        <v>199</v>
      </c>
      <c r="G731" t="s">
        <v>199</v>
      </c>
      <c r="H731" t="s">
        <v>199</v>
      </c>
      <c r="I731" t="s">
        <v>199</v>
      </c>
      <c r="J731" t="s">
        <v>199</v>
      </c>
      <c r="K731" t="s">
        <v>199</v>
      </c>
      <c r="L731" t="s">
        <v>199</v>
      </c>
      <c r="M731" t="s">
        <v>199</v>
      </c>
      <c r="N731" t="s">
        <v>199</v>
      </c>
      <c r="O731" t="s">
        <v>199</v>
      </c>
      <c r="P731" t="s">
        <v>199</v>
      </c>
      <c r="Q731" s="80" t="s">
        <v>199</v>
      </c>
      <c r="R731" s="79"/>
      <c r="T731" t="s">
        <v>199</v>
      </c>
      <c r="U731" t="s">
        <v>199</v>
      </c>
      <c r="V731" t="s">
        <v>199</v>
      </c>
    </row>
    <row r="732" spans="2:22" x14ac:dyDescent="0.25">
      <c r="B732" t="s">
        <v>199</v>
      </c>
      <c r="C732" s="79" t="s">
        <v>199</v>
      </c>
      <c r="E732" t="s">
        <v>199</v>
      </c>
      <c r="F732" t="s">
        <v>199</v>
      </c>
      <c r="G732" t="s">
        <v>199</v>
      </c>
      <c r="H732" t="s">
        <v>199</v>
      </c>
      <c r="I732" t="s">
        <v>199</v>
      </c>
      <c r="J732" t="s">
        <v>199</v>
      </c>
      <c r="K732" t="s">
        <v>199</v>
      </c>
      <c r="L732" t="s">
        <v>199</v>
      </c>
      <c r="M732" t="s">
        <v>199</v>
      </c>
      <c r="N732" t="s">
        <v>199</v>
      </c>
      <c r="O732" t="s">
        <v>199</v>
      </c>
      <c r="P732" t="s">
        <v>199</v>
      </c>
      <c r="Q732" s="80" t="s">
        <v>199</v>
      </c>
      <c r="R732" s="79"/>
      <c r="T732" t="s">
        <v>199</v>
      </c>
      <c r="U732" t="s">
        <v>199</v>
      </c>
      <c r="V732" t="s">
        <v>199</v>
      </c>
    </row>
    <row r="733" spans="2:22" x14ac:dyDescent="0.25">
      <c r="B733" t="s">
        <v>199</v>
      </c>
      <c r="C733" s="79" t="s">
        <v>199</v>
      </c>
      <c r="E733" t="s">
        <v>199</v>
      </c>
      <c r="F733" t="s">
        <v>199</v>
      </c>
      <c r="G733" t="s">
        <v>199</v>
      </c>
      <c r="H733" t="s">
        <v>199</v>
      </c>
      <c r="I733" t="s">
        <v>199</v>
      </c>
      <c r="J733" t="s">
        <v>199</v>
      </c>
      <c r="K733" t="s">
        <v>199</v>
      </c>
      <c r="L733" t="s">
        <v>199</v>
      </c>
      <c r="M733" t="s">
        <v>199</v>
      </c>
      <c r="N733" t="s">
        <v>199</v>
      </c>
      <c r="O733" t="s">
        <v>199</v>
      </c>
      <c r="P733" t="s">
        <v>199</v>
      </c>
      <c r="Q733" s="80" t="s">
        <v>199</v>
      </c>
      <c r="R733" s="79"/>
      <c r="T733" t="s">
        <v>199</v>
      </c>
      <c r="U733" t="s">
        <v>199</v>
      </c>
      <c r="V733" t="s">
        <v>199</v>
      </c>
    </row>
    <row r="734" spans="2:22" x14ac:dyDescent="0.25">
      <c r="B734" t="s">
        <v>199</v>
      </c>
      <c r="C734" s="79" t="s">
        <v>199</v>
      </c>
      <c r="E734" t="s">
        <v>199</v>
      </c>
      <c r="F734" t="s">
        <v>199</v>
      </c>
      <c r="G734" t="s">
        <v>199</v>
      </c>
      <c r="H734" t="s">
        <v>199</v>
      </c>
      <c r="I734" t="s">
        <v>199</v>
      </c>
      <c r="J734" t="s">
        <v>199</v>
      </c>
      <c r="K734" t="s">
        <v>199</v>
      </c>
      <c r="L734" t="s">
        <v>199</v>
      </c>
      <c r="M734" t="s">
        <v>199</v>
      </c>
      <c r="N734" t="s">
        <v>199</v>
      </c>
      <c r="O734" t="s">
        <v>199</v>
      </c>
      <c r="P734" t="s">
        <v>199</v>
      </c>
      <c r="Q734" s="80" t="s">
        <v>199</v>
      </c>
      <c r="R734" s="79"/>
      <c r="T734" t="s">
        <v>199</v>
      </c>
      <c r="U734" t="s">
        <v>199</v>
      </c>
      <c r="V734" t="s">
        <v>199</v>
      </c>
    </row>
    <row r="735" spans="2:22" x14ac:dyDescent="0.25">
      <c r="B735" t="s">
        <v>199</v>
      </c>
      <c r="C735" s="79" t="s">
        <v>199</v>
      </c>
      <c r="E735" t="s">
        <v>199</v>
      </c>
      <c r="F735" t="s">
        <v>199</v>
      </c>
      <c r="G735" t="s">
        <v>199</v>
      </c>
      <c r="H735" t="s">
        <v>199</v>
      </c>
      <c r="I735" t="s">
        <v>199</v>
      </c>
      <c r="J735" t="s">
        <v>199</v>
      </c>
      <c r="K735" t="s">
        <v>199</v>
      </c>
      <c r="L735" t="s">
        <v>199</v>
      </c>
      <c r="M735" t="s">
        <v>199</v>
      </c>
      <c r="N735" t="s">
        <v>199</v>
      </c>
      <c r="O735" t="s">
        <v>199</v>
      </c>
      <c r="P735" t="s">
        <v>199</v>
      </c>
      <c r="Q735" s="80" t="s">
        <v>199</v>
      </c>
      <c r="R735" s="79"/>
      <c r="T735" t="s">
        <v>199</v>
      </c>
      <c r="U735" t="s">
        <v>199</v>
      </c>
      <c r="V735" t="s">
        <v>199</v>
      </c>
    </row>
    <row r="736" spans="2:22" x14ac:dyDescent="0.25">
      <c r="B736" t="s">
        <v>199</v>
      </c>
      <c r="C736" s="79" t="s">
        <v>199</v>
      </c>
      <c r="E736" t="s">
        <v>199</v>
      </c>
      <c r="F736" t="s">
        <v>199</v>
      </c>
      <c r="G736" t="s">
        <v>199</v>
      </c>
      <c r="H736" t="s">
        <v>199</v>
      </c>
      <c r="I736" t="s">
        <v>199</v>
      </c>
      <c r="J736" t="s">
        <v>199</v>
      </c>
      <c r="K736" t="s">
        <v>199</v>
      </c>
      <c r="L736" t="s">
        <v>199</v>
      </c>
      <c r="M736" t="s">
        <v>199</v>
      </c>
      <c r="N736" t="s">
        <v>199</v>
      </c>
      <c r="O736" t="s">
        <v>199</v>
      </c>
      <c r="P736" t="s">
        <v>199</v>
      </c>
      <c r="Q736" s="80" t="s">
        <v>199</v>
      </c>
      <c r="R736" s="79"/>
      <c r="T736" t="s">
        <v>199</v>
      </c>
      <c r="U736" t="s">
        <v>199</v>
      </c>
      <c r="V736" t="s">
        <v>199</v>
      </c>
    </row>
    <row r="737" spans="2:22" x14ac:dyDescent="0.25">
      <c r="B737" t="s">
        <v>199</v>
      </c>
      <c r="C737" s="79" t="s">
        <v>199</v>
      </c>
      <c r="E737" t="s">
        <v>199</v>
      </c>
      <c r="F737" t="s">
        <v>199</v>
      </c>
      <c r="G737" t="s">
        <v>199</v>
      </c>
      <c r="H737" t="s">
        <v>199</v>
      </c>
      <c r="I737" t="s">
        <v>199</v>
      </c>
      <c r="J737" t="s">
        <v>199</v>
      </c>
      <c r="K737" t="s">
        <v>199</v>
      </c>
      <c r="L737" t="s">
        <v>199</v>
      </c>
      <c r="M737" t="s">
        <v>199</v>
      </c>
      <c r="N737" t="s">
        <v>199</v>
      </c>
      <c r="O737" t="s">
        <v>199</v>
      </c>
      <c r="P737" t="s">
        <v>199</v>
      </c>
      <c r="Q737" s="80" t="s">
        <v>199</v>
      </c>
      <c r="R737" s="79"/>
      <c r="T737" t="s">
        <v>199</v>
      </c>
      <c r="U737" t="s">
        <v>199</v>
      </c>
      <c r="V737" t="s">
        <v>199</v>
      </c>
    </row>
    <row r="738" spans="2:22" x14ac:dyDescent="0.25">
      <c r="B738" t="s">
        <v>199</v>
      </c>
      <c r="C738" s="79" t="s">
        <v>199</v>
      </c>
      <c r="E738" t="s">
        <v>199</v>
      </c>
      <c r="F738" t="s">
        <v>199</v>
      </c>
      <c r="G738" t="s">
        <v>199</v>
      </c>
      <c r="H738" t="s">
        <v>199</v>
      </c>
      <c r="I738" t="s">
        <v>199</v>
      </c>
      <c r="J738" t="s">
        <v>199</v>
      </c>
      <c r="K738" t="s">
        <v>199</v>
      </c>
      <c r="L738" t="s">
        <v>199</v>
      </c>
      <c r="M738" t="s">
        <v>199</v>
      </c>
      <c r="N738" t="s">
        <v>199</v>
      </c>
      <c r="O738" t="s">
        <v>199</v>
      </c>
      <c r="P738" t="s">
        <v>199</v>
      </c>
      <c r="Q738" s="80" t="s">
        <v>199</v>
      </c>
      <c r="R738" s="79"/>
      <c r="T738" t="s">
        <v>199</v>
      </c>
      <c r="U738" t="s">
        <v>199</v>
      </c>
      <c r="V738" t="s">
        <v>199</v>
      </c>
    </row>
    <row r="739" spans="2:22" x14ac:dyDescent="0.25">
      <c r="B739" t="s">
        <v>199</v>
      </c>
      <c r="C739" s="79" t="s">
        <v>199</v>
      </c>
      <c r="E739" t="s">
        <v>199</v>
      </c>
      <c r="F739" t="s">
        <v>199</v>
      </c>
      <c r="G739" t="s">
        <v>199</v>
      </c>
      <c r="H739" t="s">
        <v>199</v>
      </c>
      <c r="I739" t="s">
        <v>199</v>
      </c>
      <c r="J739" t="s">
        <v>199</v>
      </c>
      <c r="K739" t="s">
        <v>199</v>
      </c>
      <c r="L739" t="s">
        <v>199</v>
      </c>
      <c r="M739" t="s">
        <v>199</v>
      </c>
      <c r="N739" t="s">
        <v>199</v>
      </c>
      <c r="O739" t="s">
        <v>199</v>
      </c>
      <c r="P739" t="s">
        <v>199</v>
      </c>
      <c r="Q739" s="80" t="s">
        <v>199</v>
      </c>
      <c r="R739" s="79"/>
      <c r="T739" t="s">
        <v>199</v>
      </c>
      <c r="U739" t="s">
        <v>199</v>
      </c>
      <c r="V739" t="s">
        <v>199</v>
      </c>
    </row>
    <row r="740" spans="2:22" x14ac:dyDescent="0.25">
      <c r="B740" t="s">
        <v>199</v>
      </c>
      <c r="C740" s="79" t="s">
        <v>199</v>
      </c>
      <c r="E740" t="s">
        <v>199</v>
      </c>
      <c r="F740" t="s">
        <v>199</v>
      </c>
      <c r="G740" t="s">
        <v>199</v>
      </c>
      <c r="H740" t="s">
        <v>199</v>
      </c>
      <c r="I740" t="s">
        <v>199</v>
      </c>
      <c r="J740" t="s">
        <v>199</v>
      </c>
      <c r="K740" t="s">
        <v>199</v>
      </c>
      <c r="L740" t="s">
        <v>199</v>
      </c>
      <c r="M740" t="s">
        <v>199</v>
      </c>
      <c r="N740" t="s">
        <v>199</v>
      </c>
      <c r="O740" t="s">
        <v>199</v>
      </c>
      <c r="P740" t="s">
        <v>199</v>
      </c>
      <c r="Q740" s="80" t="s">
        <v>199</v>
      </c>
      <c r="R740" s="79"/>
      <c r="T740" t="s">
        <v>199</v>
      </c>
      <c r="U740" t="s">
        <v>199</v>
      </c>
      <c r="V740" t="s">
        <v>199</v>
      </c>
    </row>
    <row r="741" spans="2:22" x14ac:dyDescent="0.25">
      <c r="B741" t="s">
        <v>199</v>
      </c>
      <c r="C741" s="79" t="s">
        <v>199</v>
      </c>
      <c r="E741" t="s">
        <v>199</v>
      </c>
      <c r="F741" t="s">
        <v>199</v>
      </c>
      <c r="G741" t="s">
        <v>199</v>
      </c>
      <c r="H741" t="s">
        <v>199</v>
      </c>
      <c r="I741" t="s">
        <v>199</v>
      </c>
      <c r="J741" t="s">
        <v>199</v>
      </c>
      <c r="K741" t="s">
        <v>199</v>
      </c>
      <c r="L741" t="s">
        <v>199</v>
      </c>
      <c r="M741" t="s">
        <v>199</v>
      </c>
      <c r="N741" t="s">
        <v>199</v>
      </c>
      <c r="O741" t="s">
        <v>199</v>
      </c>
      <c r="P741" t="s">
        <v>199</v>
      </c>
      <c r="Q741" s="80" t="s">
        <v>199</v>
      </c>
      <c r="R741" s="79"/>
      <c r="T741" t="s">
        <v>199</v>
      </c>
      <c r="U741" t="s">
        <v>199</v>
      </c>
      <c r="V741" t="s">
        <v>199</v>
      </c>
    </row>
    <row r="742" spans="2:22" x14ac:dyDescent="0.25">
      <c r="B742" t="s">
        <v>199</v>
      </c>
      <c r="C742" s="79" t="s">
        <v>199</v>
      </c>
      <c r="E742" t="s">
        <v>199</v>
      </c>
      <c r="F742" t="s">
        <v>199</v>
      </c>
      <c r="G742" t="s">
        <v>199</v>
      </c>
      <c r="H742" t="s">
        <v>199</v>
      </c>
      <c r="I742" t="s">
        <v>199</v>
      </c>
      <c r="J742" t="s">
        <v>199</v>
      </c>
      <c r="K742" t="s">
        <v>199</v>
      </c>
      <c r="L742" t="s">
        <v>199</v>
      </c>
      <c r="M742" t="s">
        <v>199</v>
      </c>
      <c r="N742" t="s">
        <v>199</v>
      </c>
      <c r="O742" t="s">
        <v>199</v>
      </c>
      <c r="P742" t="s">
        <v>199</v>
      </c>
      <c r="Q742" s="80" t="s">
        <v>199</v>
      </c>
      <c r="R742" s="79"/>
      <c r="T742" t="s">
        <v>199</v>
      </c>
      <c r="U742" t="s">
        <v>199</v>
      </c>
      <c r="V742" t="s">
        <v>199</v>
      </c>
    </row>
    <row r="743" spans="2:22" x14ac:dyDescent="0.25">
      <c r="B743" t="s">
        <v>199</v>
      </c>
      <c r="C743" s="79" t="s">
        <v>199</v>
      </c>
      <c r="E743" t="s">
        <v>199</v>
      </c>
      <c r="F743" t="s">
        <v>199</v>
      </c>
      <c r="G743" t="s">
        <v>199</v>
      </c>
      <c r="H743" t="s">
        <v>199</v>
      </c>
      <c r="I743" t="s">
        <v>199</v>
      </c>
      <c r="J743" t="s">
        <v>199</v>
      </c>
      <c r="K743" t="s">
        <v>199</v>
      </c>
      <c r="L743" t="s">
        <v>199</v>
      </c>
      <c r="M743" t="s">
        <v>199</v>
      </c>
      <c r="N743" t="s">
        <v>199</v>
      </c>
      <c r="O743" t="s">
        <v>199</v>
      </c>
      <c r="P743" t="s">
        <v>199</v>
      </c>
      <c r="Q743" s="80" t="s">
        <v>199</v>
      </c>
      <c r="R743" s="79"/>
      <c r="T743" t="s">
        <v>199</v>
      </c>
      <c r="U743" t="s">
        <v>199</v>
      </c>
      <c r="V743" t="s">
        <v>199</v>
      </c>
    </row>
    <row r="744" spans="2:22" x14ac:dyDescent="0.25">
      <c r="B744" t="s">
        <v>199</v>
      </c>
      <c r="C744" s="79" t="s">
        <v>199</v>
      </c>
      <c r="E744" t="s">
        <v>199</v>
      </c>
      <c r="F744" t="s">
        <v>199</v>
      </c>
      <c r="G744" t="s">
        <v>199</v>
      </c>
      <c r="H744" t="s">
        <v>199</v>
      </c>
      <c r="I744" t="s">
        <v>199</v>
      </c>
      <c r="J744" t="s">
        <v>199</v>
      </c>
      <c r="K744" t="s">
        <v>199</v>
      </c>
      <c r="L744" t="s">
        <v>199</v>
      </c>
      <c r="M744" t="s">
        <v>199</v>
      </c>
      <c r="N744" t="s">
        <v>199</v>
      </c>
      <c r="O744" t="s">
        <v>199</v>
      </c>
      <c r="P744" t="s">
        <v>199</v>
      </c>
      <c r="Q744" s="80" t="s">
        <v>199</v>
      </c>
      <c r="R744" s="79"/>
      <c r="T744" t="s">
        <v>199</v>
      </c>
      <c r="U744" t="s">
        <v>199</v>
      </c>
      <c r="V744" t="s">
        <v>199</v>
      </c>
    </row>
    <row r="745" spans="2:22" x14ac:dyDescent="0.25">
      <c r="B745" t="s">
        <v>199</v>
      </c>
      <c r="C745" s="79" t="s">
        <v>199</v>
      </c>
      <c r="E745" t="s">
        <v>199</v>
      </c>
      <c r="F745" t="s">
        <v>199</v>
      </c>
      <c r="G745" t="s">
        <v>199</v>
      </c>
      <c r="H745" t="s">
        <v>199</v>
      </c>
      <c r="I745" t="s">
        <v>199</v>
      </c>
      <c r="J745" t="s">
        <v>199</v>
      </c>
      <c r="K745" t="s">
        <v>199</v>
      </c>
      <c r="L745" t="s">
        <v>199</v>
      </c>
      <c r="M745" t="s">
        <v>199</v>
      </c>
      <c r="N745" t="s">
        <v>199</v>
      </c>
      <c r="O745" t="s">
        <v>199</v>
      </c>
      <c r="P745" t="s">
        <v>199</v>
      </c>
      <c r="Q745" s="80" t="s">
        <v>199</v>
      </c>
      <c r="R745" s="79"/>
      <c r="T745" t="s">
        <v>199</v>
      </c>
      <c r="U745" t="s">
        <v>199</v>
      </c>
      <c r="V745" t="s">
        <v>199</v>
      </c>
    </row>
    <row r="746" spans="2:22" x14ac:dyDescent="0.25">
      <c r="B746" t="s">
        <v>199</v>
      </c>
      <c r="C746" s="79" t="s">
        <v>199</v>
      </c>
      <c r="E746" t="s">
        <v>199</v>
      </c>
      <c r="F746" t="s">
        <v>199</v>
      </c>
      <c r="G746" t="s">
        <v>199</v>
      </c>
      <c r="H746" t="s">
        <v>199</v>
      </c>
      <c r="I746" t="s">
        <v>199</v>
      </c>
      <c r="J746" t="s">
        <v>199</v>
      </c>
      <c r="K746" t="s">
        <v>199</v>
      </c>
      <c r="L746" t="s">
        <v>199</v>
      </c>
      <c r="M746" t="s">
        <v>199</v>
      </c>
      <c r="N746" t="s">
        <v>199</v>
      </c>
      <c r="O746" t="s">
        <v>199</v>
      </c>
      <c r="P746" t="s">
        <v>199</v>
      </c>
      <c r="Q746" s="80" t="s">
        <v>199</v>
      </c>
      <c r="R746" s="79"/>
      <c r="T746" t="s">
        <v>199</v>
      </c>
      <c r="U746" t="s">
        <v>199</v>
      </c>
      <c r="V746" t="s">
        <v>199</v>
      </c>
    </row>
    <row r="747" spans="2:22" x14ac:dyDescent="0.25">
      <c r="B747" t="s">
        <v>199</v>
      </c>
      <c r="C747" s="79" t="s">
        <v>199</v>
      </c>
      <c r="E747" t="s">
        <v>199</v>
      </c>
      <c r="F747" t="s">
        <v>199</v>
      </c>
      <c r="G747" t="s">
        <v>199</v>
      </c>
      <c r="H747" t="s">
        <v>199</v>
      </c>
      <c r="I747" t="s">
        <v>199</v>
      </c>
      <c r="J747" t="s">
        <v>199</v>
      </c>
      <c r="K747" t="s">
        <v>199</v>
      </c>
      <c r="L747" t="s">
        <v>199</v>
      </c>
      <c r="M747" t="s">
        <v>199</v>
      </c>
      <c r="N747" t="s">
        <v>199</v>
      </c>
      <c r="O747" t="s">
        <v>199</v>
      </c>
      <c r="P747" t="s">
        <v>199</v>
      </c>
      <c r="Q747" s="80" t="s">
        <v>199</v>
      </c>
      <c r="R747" s="79"/>
      <c r="T747" t="s">
        <v>199</v>
      </c>
      <c r="U747" t="s">
        <v>199</v>
      </c>
      <c r="V747" t="s">
        <v>199</v>
      </c>
    </row>
    <row r="748" spans="2:22" x14ac:dyDescent="0.25">
      <c r="B748" t="s">
        <v>199</v>
      </c>
      <c r="C748" s="79" t="s">
        <v>199</v>
      </c>
      <c r="E748" t="s">
        <v>199</v>
      </c>
      <c r="F748" t="s">
        <v>199</v>
      </c>
      <c r="G748" t="s">
        <v>199</v>
      </c>
      <c r="H748" t="s">
        <v>199</v>
      </c>
      <c r="I748" t="s">
        <v>199</v>
      </c>
      <c r="J748" t="s">
        <v>199</v>
      </c>
      <c r="K748" t="s">
        <v>199</v>
      </c>
      <c r="L748" t="s">
        <v>199</v>
      </c>
      <c r="M748" t="s">
        <v>199</v>
      </c>
      <c r="N748" t="s">
        <v>199</v>
      </c>
      <c r="O748" t="s">
        <v>199</v>
      </c>
      <c r="P748" t="s">
        <v>199</v>
      </c>
      <c r="Q748" s="80" t="s">
        <v>199</v>
      </c>
      <c r="R748" s="79"/>
      <c r="T748" t="s">
        <v>199</v>
      </c>
      <c r="U748" t="s">
        <v>199</v>
      </c>
      <c r="V748" t="s">
        <v>199</v>
      </c>
    </row>
    <row r="749" spans="2:22" x14ac:dyDescent="0.25">
      <c r="B749" t="s">
        <v>199</v>
      </c>
      <c r="C749" s="79" t="s">
        <v>199</v>
      </c>
      <c r="E749" t="s">
        <v>199</v>
      </c>
      <c r="F749" t="s">
        <v>199</v>
      </c>
      <c r="G749" t="s">
        <v>199</v>
      </c>
      <c r="H749" t="s">
        <v>199</v>
      </c>
      <c r="I749" t="s">
        <v>199</v>
      </c>
      <c r="J749" t="s">
        <v>199</v>
      </c>
      <c r="K749" t="s">
        <v>199</v>
      </c>
      <c r="L749" t="s">
        <v>199</v>
      </c>
      <c r="M749" t="s">
        <v>199</v>
      </c>
      <c r="N749" t="s">
        <v>199</v>
      </c>
      <c r="O749" t="s">
        <v>199</v>
      </c>
      <c r="P749" t="s">
        <v>199</v>
      </c>
      <c r="Q749" s="80" t="s">
        <v>199</v>
      </c>
      <c r="R749" s="79"/>
      <c r="T749" t="s">
        <v>199</v>
      </c>
      <c r="U749" t="s">
        <v>199</v>
      </c>
      <c r="V749" t="s">
        <v>199</v>
      </c>
    </row>
    <row r="750" spans="2:22" x14ac:dyDescent="0.25">
      <c r="B750" t="s">
        <v>199</v>
      </c>
      <c r="C750" s="79" t="s">
        <v>199</v>
      </c>
      <c r="E750" t="s">
        <v>199</v>
      </c>
      <c r="F750" t="s">
        <v>199</v>
      </c>
      <c r="G750" t="s">
        <v>199</v>
      </c>
      <c r="H750" t="s">
        <v>199</v>
      </c>
      <c r="I750" t="s">
        <v>199</v>
      </c>
      <c r="J750" t="s">
        <v>199</v>
      </c>
      <c r="K750" t="s">
        <v>199</v>
      </c>
      <c r="L750" t="s">
        <v>199</v>
      </c>
      <c r="M750" t="s">
        <v>199</v>
      </c>
      <c r="N750" t="s">
        <v>199</v>
      </c>
      <c r="O750" t="s">
        <v>199</v>
      </c>
      <c r="P750" t="s">
        <v>199</v>
      </c>
      <c r="Q750" s="80" t="s">
        <v>199</v>
      </c>
      <c r="R750" s="79"/>
      <c r="T750" t="s">
        <v>199</v>
      </c>
      <c r="U750" t="s">
        <v>199</v>
      </c>
      <c r="V750" t="s">
        <v>199</v>
      </c>
    </row>
    <row r="751" spans="2:22" x14ac:dyDescent="0.25">
      <c r="B751" t="s">
        <v>199</v>
      </c>
      <c r="C751" s="79" t="s">
        <v>199</v>
      </c>
      <c r="E751" t="s">
        <v>199</v>
      </c>
      <c r="F751" t="s">
        <v>199</v>
      </c>
      <c r="G751" t="s">
        <v>199</v>
      </c>
      <c r="H751" t="s">
        <v>199</v>
      </c>
      <c r="I751" t="s">
        <v>199</v>
      </c>
      <c r="J751" t="s">
        <v>199</v>
      </c>
      <c r="K751" t="s">
        <v>199</v>
      </c>
      <c r="L751" t="s">
        <v>199</v>
      </c>
      <c r="M751" t="s">
        <v>199</v>
      </c>
      <c r="N751" t="s">
        <v>199</v>
      </c>
      <c r="O751" t="s">
        <v>199</v>
      </c>
      <c r="P751" t="s">
        <v>199</v>
      </c>
      <c r="Q751" s="80" t="s">
        <v>199</v>
      </c>
      <c r="R751" s="79"/>
      <c r="T751" t="s">
        <v>199</v>
      </c>
      <c r="U751" t="s">
        <v>199</v>
      </c>
      <c r="V751" t="s">
        <v>199</v>
      </c>
    </row>
    <row r="752" spans="2:22" x14ac:dyDescent="0.25">
      <c r="B752" t="s">
        <v>199</v>
      </c>
      <c r="C752" s="79" t="s">
        <v>199</v>
      </c>
      <c r="E752" t="s">
        <v>199</v>
      </c>
      <c r="F752" t="s">
        <v>199</v>
      </c>
      <c r="G752" t="s">
        <v>199</v>
      </c>
      <c r="H752" t="s">
        <v>199</v>
      </c>
      <c r="I752" t="s">
        <v>199</v>
      </c>
      <c r="J752" t="s">
        <v>199</v>
      </c>
      <c r="K752" t="s">
        <v>199</v>
      </c>
      <c r="L752" t="s">
        <v>199</v>
      </c>
      <c r="M752" t="s">
        <v>199</v>
      </c>
      <c r="N752" t="s">
        <v>199</v>
      </c>
      <c r="O752" t="s">
        <v>199</v>
      </c>
      <c r="P752" t="s">
        <v>199</v>
      </c>
      <c r="Q752" s="80" t="s">
        <v>199</v>
      </c>
      <c r="R752" s="79"/>
      <c r="T752" t="s">
        <v>199</v>
      </c>
      <c r="U752" t="s">
        <v>199</v>
      </c>
      <c r="V752" t="s">
        <v>199</v>
      </c>
    </row>
    <row r="753" spans="2:22" x14ac:dyDescent="0.25">
      <c r="B753" t="s">
        <v>199</v>
      </c>
      <c r="C753" s="79" t="s">
        <v>199</v>
      </c>
      <c r="E753" t="s">
        <v>199</v>
      </c>
      <c r="F753" t="s">
        <v>199</v>
      </c>
      <c r="G753" t="s">
        <v>199</v>
      </c>
      <c r="H753" t="s">
        <v>199</v>
      </c>
      <c r="I753" t="s">
        <v>199</v>
      </c>
      <c r="J753" t="s">
        <v>199</v>
      </c>
      <c r="K753" t="s">
        <v>199</v>
      </c>
      <c r="L753" t="s">
        <v>199</v>
      </c>
      <c r="M753" t="s">
        <v>199</v>
      </c>
      <c r="N753" t="s">
        <v>199</v>
      </c>
      <c r="O753" t="s">
        <v>199</v>
      </c>
      <c r="P753" t="s">
        <v>199</v>
      </c>
      <c r="Q753" s="80" t="s">
        <v>199</v>
      </c>
      <c r="R753" s="79"/>
      <c r="T753" t="s">
        <v>199</v>
      </c>
      <c r="U753" t="s">
        <v>199</v>
      </c>
      <c r="V753" t="s">
        <v>199</v>
      </c>
    </row>
    <row r="754" spans="2:22" x14ac:dyDescent="0.25">
      <c r="B754" t="s">
        <v>199</v>
      </c>
      <c r="C754" s="79" t="s">
        <v>199</v>
      </c>
      <c r="E754" t="s">
        <v>199</v>
      </c>
      <c r="F754" t="s">
        <v>199</v>
      </c>
      <c r="G754" t="s">
        <v>199</v>
      </c>
      <c r="H754" t="s">
        <v>199</v>
      </c>
      <c r="I754" t="s">
        <v>199</v>
      </c>
      <c r="J754" t="s">
        <v>199</v>
      </c>
      <c r="K754" t="s">
        <v>199</v>
      </c>
      <c r="L754" t="s">
        <v>199</v>
      </c>
      <c r="M754" t="s">
        <v>199</v>
      </c>
      <c r="N754" t="s">
        <v>199</v>
      </c>
      <c r="O754" t="s">
        <v>199</v>
      </c>
      <c r="P754" t="s">
        <v>199</v>
      </c>
      <c r="Q754" s="80" t="s">
        <v>199</v>
      </c>
      <c r="R754" s="79"/>
      <c r="T754" t="s">
        <v>199</v>
      </c>
      <c r="U754" t="s">
        <v>199</v>
      </c>
      <c r="V754" t="s">
        <v>199</v>
      </c>
    </row>
    <row r="755" spans="2:22" x14ac:dyDescent="0.25">
      <c r="B755" t="s">
        <v>199</v>
      </c>
      <c r="C755" s="79" t="s">
        <v>199</v>
      </c>
      <c r="E755" t="s">
        <v>199</v>
      </c>
      <c r="F755" t="s">
        <v>199</v>
      </c>
      <c r="G755" t="s">
        <v>199</v>
      </c>
      <c r="H755" t="s">
        <v>199</v>
      </c>
      <c r="I755" t="s">
        <v>199</v>
      </c>
      <c r="J755" t="s">
        <v>199</v>
      </c>
      <c r="K755" t="s">
        <v>199</v>
      </c>
      <c r="L755" t="s">
        <v>199</v>
      </c>
      <c r="M755" t="s">
        <v>199</v>
      </c>
      <c r="N755" t="s">
        <v>199</v>
      </c>
      <c r="O755" t="s">
        <v>199</v>
      </c>
      <c r="P755" t="s">
        <v>199</v>
      </c>
      <c r="Q755" s="80" t="s">
        <v>199</v>
      </c>
      <c r="R755" s="79"/>
      <c r="T755" t="s">
        <v>199</v>
      </c>
      <c r="U755" t="s">
        <v>199</v>
      </c>
      <c r="V755" t="s">
        <v>199</v>
      </c>
    </row>
    <row r="756" spans="2:22" x14ac:dyDescent="0.25">
      <c r="B756" t="s">
        <v>199</v>
      </c>
      <c r="C756" s="79" t="s">
        <v>199</v>
      </c>
      <c r="E756" t="s">
        <v>199</v>
      </c>
      <c r="F756" t="s">
        <v>199</v>
      </c>
      <c r="G756" t="s">
        <v>199</v>
      </c>
      <c r="H756" t="s">
        <v>199</v>
      </c>
      <c r="I756" t="s">
        <v>199</v>
      </c>
      <c r="J756" t="s">
        <v>199</v>
      </c>
      <c r="K756" t="s">
        <v>199</v>
      </c>
      <c r="L756" t="s">
        <v>199</v>
      </c>
      <c r="M756" t="s">
        <v>199</v>
      </c>
      <c r="N756" t="s">
        <v>199</v>
      </c>
      <c r="O756" t="s">
        <v>199</v>
      </c>
      <c r="P756" t="s">
        <v>199</v>
      </c>
      <c r="Q756" s="80" t="s">
        <v>199</v>
      </c>
      <c r="R756" s="79"/>
      <c r="T756" t="s">
        <v>199</v>
      </c>
      <c r="U756" t="s">
        <v>199</v>
      </c>
      <c r="V756" t="s">
        <v>199</v>
      </c>
    </row>
    <row r="757" spans="2:22" x14ac:dyDescent="0.25">
      <c r="B757" t="s">
        <v>199</v>
      </c>
      <c r="C757" s="79" t="s">
        <v>199</v>
      </c>
      <c r="E757" t="s">
        <v>199</v>
      </c>
      <c r="F757" t="s">
        <v>199</v>
      </c>
      <c r="G757" t="s">
        <v>199</v>
      </c>
      <c r="H757" t="s">
        <v>199</v>
      </c>
      <c r="I757" t="s">
        <v>199</v>
      </c>
      <c r="J757" t="s">
        <v>199</v>
      </c>
      <c r="K757" t="s">
        <v>199</v>
      </c>
      <c r="L757" t="s">
        <v>199</v>
      </c>
      <c r="M757" t="s">
        <v>199</v>
      </c>
      <c r="N757" t="s">
        <v>199</v>
      </c>
      <c r="O757" t="s">
        <v>199</v>
      </c>
      <c r="P757" t="s">
        <v>199</v>
      </c>
      <c r="Q757" s="80" t="s">
        <v>199</v>
      </c>
      <c r="R757" s="79"/>
      <c r="T757" t="s">
        <v>199</v>
      </c>
      <c r="U757" t="s">
        <v>199</v>
      </c>
      <c r="V757" t="s">
        <v>199</v>
      </c>
    </row>
    <row r="758" spans="2:22" x14ac:dyDescent="0.25">
      <c r="B758" t="s">
        <v>199</v>
      </c>
      <c r="C758" s="79" t="s">
        <v>199</v>
      </c>
      <c r="E758" t="s">
        <v>199</v>
      </c>
      <c r="F758" t="s">
        <v>199</v>
      </c>
      <c r="G758" t="s">
        <v>199</v>
      </c>
      <c r="H758" t="s">
        <v>199</v>
      </c>
      <c r="I758" t="s">
        <v>199</v>
      </c>
      <c r="J758" t="s">
        <v>199</v>
      </c>
      <c r="K758" t="s">
        <v>199</v>
      </c>
      <c r="L758" t="s">
        <v>199</v>
      </c>
      <c r="M758" t="s">
        <v>199</v>
      </c>
      <c r="N758" t="s">
        <v>199</v>
      </c>
      <c r="O758" t="s">
        <v>199</v>
      </c>
      <c r="P758" t="s">
        <v>199</v>
      </c>
      <c r="Q758" s="80" t="s">
        <v>199</v>
      </c>
      <c r="R758" s="79"/>
      <c r="T758" t="s">
        <v>199</v>
      </c>
      <c r="U758" t="s">
        <v>199</v>
      </c>
      <c r="V758" t="s">
        <v>199</v>
      </c>
    </row>
    <row r="759" spans="2:22" x14ac:dyDescent="0.25">
      <c r="B759" t="s">
        <v>199</v>
      </c>
      <c r="C759" s="79" t="s">
        <v>199</v>
      </c>
      <c r="E759" t="s">
        <v>199</v>
      </c>
      <c r="F759" t="s">
        <v>199</v>
      </c>
      <c r="G759" t="s">
        <v>199</v>
      </c>
      <c r="H759" t="s">
        <v>199</v>
      </c>
      <c r="I759" t="s">
        <v>199</v>
      </c>
      <c r="J759" t="s">
        <v>199</v>
      </c>
      <c r="K759" t="s">
        <v>199</v>
      </c>
      <c r="L759" t="s">
        <v>199</v>
      </c>
      <c r="M759" t="s">
        <v>199</v>
      </c>
      <c r="N759" t="s">
        <v>199</v>
      </c>
      <c r="O759" t="s">
        <v>199</v>
      </c>
      <c r="P759" t="s">
        <v>199</v>
      </c>
      <c r="Q759" s="80" t="s">
        <v>199</v>
      </c>
      <c r="R759" s="79"/>
      <c r="T759" t="s">
        <v>199</v>
      </c>
      <c r="U759" t="s">
        <v>199</v>
      </c>
      <c r="V759" t="s">
        <v>199</v>
      </c>
    </row>
    <row r="760" spans="2:22" x14ac:dyDescent="0.25">
      <c r="B760" t="s">
        <v>199</v>
      </c>
      <c r="C760" s="79" t="s">
        <v>199</v>
      </c>
      <c r="E760" t="s">
        <v>199</v>
      </c>
      <c r="F760" t="s">
        <v>199</v>
      </c>
      <c r="G760" t="s">
        <v>199</v>
      </c>
      <c r="H760" t="s">
        <v>199</v>
      </c>
      <c r="I760" t="s">
        <v>199</v>
      </c>
      <c r="J760" t="s">
        <v>199</v>
      </c>
      <c r="K760" t="s">
        <v>199</v>
      </c>
      <c r="L760" t="s">
        <v>199</v>
      </c>
      <c r="M760" t="s">
        <v>199</v>
      </c>
      <c r="N760" t="s">
        <v>199</v>
      </c>
      <c r="O760" t="s">
        <v>199</v>
      </c>
      <c r="P760" t="s">
        <v>199</v>
      </c>
      <c r="Q760" s="80" t="s">
        <v>199</v>
      </c>
      <c r="R760" s="79"/>
      <c r="T760" t="s">
        <v>199</v>
      </c>
      <c r="U760" t="s">
        <v>199</v>
      </c>
      <c r="V760" t="s">
        <v>199</v>
      </c>
    </row>
    <row r="761" spans="2:22" x14ac:dyDescent="0.25">
      <c r="B761" t="s">
        <v>199</v>
      </c>
      <c r="C761" s="79" t="s">
        <v>199</v>
      </c>
      <c r="E761" t="s">
        <v>199</v>
      </c>
      <c r="F761" t="s">
        <v>199</v>
      </c>
      <c r="G761" t="s">
        <v>199</v>
      </c>
      <c r="H761" t="s">
        <v>199</v>
      </c>
      <c r="I761" t="s">
        <v>199</v>
      </c>
      <c r="J761" t="s">
        <v>199</v>
      </c>
      <c r="K761" t="s">
        <v>199</v>
      </c>
      <c r="L761" t="s">
        <v>199</v>
      </c>
      <c r="M761" t="s">
        <v>199</v>
      </c>
      <c r="N761" t="s">
        <v>199</v>
      </c>
      <c r="O761" t="s">
        <v>199</v>
      </c>
      <c r="P761" t="s">
        <v>199</v>
      </c>
      <c r="Q761" s="80" t="s">
        <v>199</v>
      </c>
      <c r="R761" s="79"/>
      <c r="T761" t="s">
        <v>199</v>
      </c>
      <c r="U761" t="s">
        <v>199</v>
      </c>
      <c r="V761" t="s">
        <v>199</v>
      </c>
    </row>
    <row r="762" spans="2:22" x14ac:dyDescent="0.25">
      <c r="B762" t="s">
        <v>199</v>
      </c>
      <c r="C762" s="79" t="s">
        <v>199</v>
      </c>
      <c r="E762" t="s">
        <v>199</v>
      </c>
      <c r="F762" t="s">
        <v>199</v>
      </c>
      <c r="G762" t="s">
        <v>199</v>
      </c>
      <c r="H762" t="s">
        <v>199</v>
      </c>
      <c r="I762" t="s">
        <v>199</v>
      </c>
      <c r="J762" t="s">
        <v>199</v>
      </c>
      <c r="K762" t="s">
        <v>199</v>
      </c>
      <c r="L762" t="s">
        <v>199</v>
      </c>
      <c r="M762" t="s">
        <v>199</v>
      </c>
      <c r="N762" t="s">
        <v>199</v>
      </c>
      <c r="O762" t="s">
        <v>199</v>
      </c>
      <c r="P762" t="s">
        <v>199</v>
      </c>
      <c r="Q762" s="80" t="s">
        <v>199</v>
      </c>
      <c r="R762" s="79"/>
      <c r="T762" t="s">
        <v>199</v>
      </c>
      <c r="U762" t="s">
        <v>199</v>
      </c>
      <c r="V762" t="s">
        <v>199</v>
      </c>
    </row>
    <row r="763" spans="2:22" x14ac:dyDescent="0.25">
      <c r="B763" t="s">
        <v>199</v>
      </c>
      <c r="C763" s="79" t="s">
        <v>199</v>
      </c>
      <c r="E763" t="s">
        <v>199</v>
      </c>
      <c r="F763" t="s">
        <v>199</v>
      </c>
      <c r="G763" t="s">
        <v>199</v>
      </c>
      <c r="H763" t="s">
        <v>199</v>
      </c>
      <c r="I763" t="s">
        <v>199</v>
      </c>
      <c r="J763" t="s">
        <v>199</v>
      </c>
      <c r="K763" t="s">
        <v>199</v>
      </c>
      <c r="L763" t="s">
        <v>199</v>
      </c>
      <c r="M763" t="s">
        <v>199</v>
      </c>
      <c r="N763" t="s">
        <v>199</v>
      </c>
      <c r="O763" t="s">
        <v>199</v>
      </c>
      <c r="P763" t="s">
        <v>199</v>
      </c>
      <c r="Q763" s="80" t="s">
        <v>199</v>
      </c>
      <c r="R763" s="79"/>
      <c r="T763" t="s">
        <v>199</v>
      </c>
      <c r="U763" t="s">
        <v>199</v>
      </c>
      <c r="V763" t="s">
        <v>199</v>
      </c>
    </row>
    <row r="764" spans="2:22" x14ac:dyDescent="0.25">
      <c r="B764" t="s">
        <v>199</v>
      </c>
      <c r="C764" s="79" t="s">
        <v>199</v>
      </c>
      <c r="E764" t="s">
        <v>199</v>
      </c>
      <c r="F764" t="s">
        <v>199</v>
      </c>
      <c r="G764" t="s">
        <v>199</v>
      </c>
      <c r="H764" t="s">
        <v>199</v>
      </c>
      <c r="I764" t="s">
        <v>199</v>
      </c>
      <c r="J764" t="s">
        <v>199</v>
      </c>
      <c r="K764" t="s">
        <v>199</v>
      </c>
      <c r="L764" t="s">
        <v>199</v>
      </c>
      <c r="M764" t="s">
        <v>199</v>
      </c>
      <c r="N764" t="s">
        <v>199</v>
      </c>
      <c r="O764" t="s">
        <v>199</v>
      </c>
      <c r="P764" t="s">
        <v>199</v>
      </c>
      <c r="Q764" s="80" t="s">
        <v>199</v>
      </c>
      <c r="R764" s="79"/>
      <c r="T764" t="s">
        <v>199</v>
      </c>
      <c r="U764" t="s">
        <v>199</v>
      </c>
      <c r="V764" t="s">
        <v>199</v>
      </c>
    </row>
    <row r="765" spans="2:22" x14ac:dyDescent="0.25">
      <c r="B765" t="s">
        <v>199</v>
      </c>
      <c r="C765" s="79" t="s">
        <v>199</v>
      </c>
      <c r="E765" t="s">
        <v>199</v>
      </c>
      <c r="F765" t="s">
        <v>199</v>
      </c>
      <c r="G765" t="s">
        <v>199</v>
      </c>
      <c r="H765" t="s">
        <v>199</v>
      </c>
      <c r="I765" t="s">
        <v>199</v>
      </c>
      <c r="J765" t="s">
        <v>199</v>
      </c>
      <c r="K765" t="s">
        <v>199</v>
      </c>
      <c r="L765" t="s">
        <v>199</v>
      </c>
      <c r="M765" t="s">
        <v>199</v>
      </c>
      <c r="N765" t="s">
        <v>199</v>
      </c>
      <c r="O765" t="s">
        <v>199</v>
      </c>
      <c r="P765" t="s">
        <v>199</v>
      </c>
      <c r="Q765" s="80" t="s">
        <v>199</v>
      </c>
      <c r="R765" s="79"/>
      <c r="T765" t="s">
        <v>199</v>
      </c>
      <c r="U765" t="s">
        <v>199</v>
      </c>
      <c r="V765" t="s">
        <v>199</v>
      </c>
    </row>
    <row r="766" spans="2:22" x14ac:dyDescent="0.25">
      <c r="B766" t="s">
        <v>199</v>
      </c>
      <c r="C766" s="79" t="s">
        <v>199</v>
      </c>
      <c r="E766" t="s">
        <v>199</v>
      </c>
      <c r="F766" t="s">
        <v>199</v>
      </c>
      <c r="G766" t="s">
        <v>199</v>
      </c>
      <c r="H766" t="s">
        <v>199</v>
      </c>
      <c r="I766" t="s">
        <v>199</v>
      </c>
      <c r="J766" t="s">
        <v>199</v>
      </c>
      <c r="K766" t="s">
        <v>199</v>
      </c>
      <c r="L766" t="s">
        <v>199</v>
      </c>
      <c r="M766" t="s">
        <v>199</v>
      </c>
      <c r="N766" t="s">
        <v>199</v>
      </c>
      <c r="O766" t="s">
        <v>199</v>
      </c>
      <c r="P766" t="s">
        <v>199</v>
      </c>
      <c r="Q766" s="80" t="s">
        <v>199</v>
      </c>
      <c r="R766" s="79"/>
      <c r="T766" t="s">
        <v>199</v>
      </c>
      <c r="U766" t="s">
        <v>199</v>
      </c>
      <c r="V766" t="s">
        <v>199</v>
      </c>
    </row>
    <row r="767" spans="2:22" x14ac:dyDescent="0.25">
      <c r="B767" t="s">
        <v>199</v>
      </c>
      <c r="C767" s="79" t="s">
        <v>199</v>
      </c>
      <c r="E767" t="s">
        <v>199</v>
      </c>
      <c r="F767" t="s">
        <v>199</v>
      </c>
      <c r="G767" t="s">
        <v>199</v>
      </c>
      <c r="H767" t="s">
        <v>199</v>
      </c>
      <c r="I767" t="s">
        <v>199</v>
      </c>
      <c r="J767" t="s">
        <v>199</v>
      </c>
      <c r="K767" t="s">
        <v>199</v>
      </c>
      <c r="L767" t="s">
        <v>199</v>
      </c>
      <c r="M767" t="s">
        <v>199</v>
      </c>
      <c r="N767" t="s">
        <v>199</v>
      </c>
      <c r="O767" t="s">
        <v>199</v>
      </c>
      <c r="P767" t="s">
        <v>199</v>
      </c>
      <c r="Q767" s="80" t="s">
        <v>199</v>
      </c>
      <c r="R767" s="79"/>
      <c r="T767" t="s">
        <v>199</v>
      </c>
      <c r="U767" t="s">
        <v>199</v>
      </c>
      <c r="V767" t="s">
        <v>199</v>
      </c>
    </row>
    <row r="768" spans="2:22" x14ac:dyDescent="0.25">
      <c r="B768" t="s">
        <v>199</v>
      </c>
      <c r="C768" s="79" t="s">
        <v>199</v>
      </c>
      <c r="E768" t="s">
        <v>199</v>
      </c>
      <c r="F768" t="s">
        <v>199</v>
      </c>
      <c r="G768" t="s">
        <v>199</v>
      </c>
      <c r="H768" t="s">
        <v>199</v>
      </c>
      <c r="I768" t="s">
        <v>199</v>
      </c>
      <c r="J768" t="s">
        <v>199</v>
      </c>
      <c r="K768" t="s">
        <v>199</v>
      </c>
      <c r="L768" t="s">
        <v>199</v>
      </c>
      <c r="M768" t="s">
        <v>199</v>
      </c>
      <c r="N768" t="s">
        <v>199</v>
      </c>
      <c r="O768" t="s">
        <v>199</v>
      </c>
      <c r="P768" t="s">
        <v>199</v>
      </c>
      <c r="Q768" s="80" t="s">
        <v>199</v>
      </c>
      <c r="R768" s="79"/>
      <c r="T768" t="s">
        <v>199</v>
      </c>
      <c r="U768" t="s">
        <v>199</v>
      </c>
      <c r="V768" t="s">
        <v>199</v>
      </c>
    </row>
    <row r="769" spans="2:22" x14ac:dyDescent="0.25">
      <c r="B769" t="s">
        <v>199</v>
      </c>
      <c r="C769" s="79" t="s">
        <v>199</v>
      </c>
      <c r="E769" t="s">
        <v>199</v>
      </c>
      <c r="F769" t="s">
        <v>199</v>
      </c>
      <c r="G769" t="s">
        <v>199</v>
      </c>
      <c r="H769" t="s">
        <v>199</v>
      </c>
      <c r="I769" t="s">
        <v>199</v>
      </c>
      <c r="J769" t="s">
        <v>199</v>
      </c>
      <c r="K769" t="s">
        <v>199</v>
      </c>
      <c r="L769" t="s">
        <v>199</v>
      </c>
      <c r="M769" t="s">
        <v>199</v>
      </c>
      <c r="N769" t="s">
        <v>199</v>
      </c>
      <c r="O769" t="s">
        <v>199</v>
      </c>
      <c r="P769" t="s">
        <v>199</v>
      </c>
      <c r="Q769" s="80" t="s">
        <v>199</v>
      </c>
      <c r="R769" s="79"/>
      <c r="T769" t="s">
        <v>199</v>
      </c>
      <c r="U769" t="s">
        <v>199</v>
      </c>
      <c r="V769" t="s">
        <v>199</v>
      </c>
    </row>
    <row r="770" spans="2:22" x14ac:dyDescent="0.25">
      <c r="B770" t="s">
        <v>199</v>
      </c>
      <c r="C770" s="79" t="s">
        <v>199</v>
      </c>
      <c r="E770" t="s">
        <v>199</v>
      </c>
      <c r="F770" t="s">
        <v>199</v>
      </c>
      <c r="G770" t="s">
        <v>199</v>
      </c>
      <c r="H770" t="s">
        <v>199</v>
      </c>
      <c r="I770" t="s">
        <v>199</v>
      </c>
      <c r="J770" t="s">
        <v>199</v>
      </c>
      <c r="K770" t="s">
        <v>199</v>
      </c>
      <c r="L770" t="s">
        <v>199</v>
      </c>
      <c r="M770" t="s">
        <v>199</v>
      </c>
      <c r="N770" t="s">
        <v>199</v>
      </c>
      <c r="O770" t="s">
        <v>199</v>
      </c>
      <c r="P770" t="s">
        <v>199</v>
      </c>
      <c r="Q770" s="80" t="s">
        <v>199</v>
      </c>
      <c r="R770" s="79"/>
      <c r="T770" t="s">
        <v>199</v>
      </c>
      <c r="U770" t="s">
        <v>199</v>
      </c>
      <c r="V770" t="s">
        <v>199</v>
      </c>
    </row>
    <row r="771" spans="2:22" x14ac:dyDescent="0.25">
      <c r="B771" t="s">
        <v>199</v>
      </c>
      <c r="C771" s="79" t="s">
        <v>199</v>
      </c>
      <c r="E771" t="s">
        <v>199</v>
      </c>
      <c r="F771" t="s">
        <v>199</v>
      </c>
      <c r="G771" t="s">
        <v>199</v>
      </c>
      <c r="H771" t="s">
        <v>199</v>
      </c>
      <c r="I771" t="s">
        <v>199</v>
      </c>
      <c r="J771" t="s">
        <v>199</v>
      </c>
      <c r="K771" t="s">
        <v>199</v>
      </c>
      <c r="L771" t="s">
        <v>199</v>
      </c>
      <c r="M771" t="s">
        <v>199</v>
      </c>
      <c r="N771" t="s">
        <v>199</v>
      </c>
      <c r="O771" t="s">
        <v>199</v>
      </c>
      <c r="P771" t="s">
        <v>199</v>
      </c>
      <c r="Q771" s="80" t="s">
        <v>199</v>
      </c>
      <c r="R771" s="79"/>
      <c r="T771" t="s">
        <v>199</v>
      </c>
      <c r="U771" t="s">
        <v>199</v>
      </c>
      <c r="V771" t="s">
        <v>199</v>
      </c>
    </row>
    <row r="772" spans="2:22" x14ac:dyDescent="0.25">
      <c r="B772" t="s">
        <v>199</v>
      </c>
      <c r="C772" s="79" t="s">
        <v>199</v>
      </c>
      <c r="E772" t="s">
        <v>199</v>
      </c>
      <c r="F772" t="s">
        <v>199</v>
      </c>
      <c r="G772" t="s">
        <v>199</v>
      </c>
      <c r="H772" t="s">
        <v>199</v>
      </c>
      <c r="I772" t="s">
        <v>199</v>
      </c>
      <c r="J772" t="s">
        <v>199</v>
      </c>
      <c r="K772" t="s">
        <v>199</v>
      </c>
      <c r="L772" t="s">
        <v>199</v>
      </c>
      <c r="M772" t="s">
        <v>199</v>
      </c>
      <c r="N772" t="s">
        <v>199</v>
      </c>
      <c r="O772" t="s">
        <v>199</v>
      </c>
      <c r="P772" t="s">
        <v>199</v>
      </c>
      <c r="Q772" s="80" t="s">
        <v>199</v>
      </c>
      <c r="R772" s="79"/>
      <c r="T772" t="s">
        <v>199</v>
      </c>
      <c r="U772" t="s">
        <v>199</v>
      </c>
      <c r="V772" t="s">
        <v>199</v>
      </c>
    </row>
    <row r="773" spans="2:22" x14ac:dyDescent="0.25">
      <c r="B773" t="s">
        <v>199</v>
      </c>
      <c r="C773" s="79" t="s">
        <v>199</v>
      </c>
      <c r="E773" t="s">
        <v>199</v>
      </c>
      <c r="F773" t="s">
        <v>199</v>
      </c>
      <c r="G773" t="s">
        <v>199</v>
      </c>
      <c r="H773" t="s">
        <v>199</v>
      </c>
      <c r="I773" t="s">
        <v>199</v>
      </c>
      <c r="J773" t="s">
        <v>199</v>
      </c>
      <c r="K773" t="s">
        <v>199</v>
      </c>
      <c r="L773" t="s">
        <v>199</v>
      </c>
      <c r="M773" t="s">
        <v>199</v>
      </c>
      <c r="N773" t="s">
        <v>199</v>
      </c>
      <c r="O773" t="s">
        <v>199</v>
      </c>
      <c r="P773" t="s">
        <v>199</v>
      </c>
      <c r="Q773" s="80" t="s">
        <v>199</v>
      </c>
      <c r="R773" s="79"/>
      <c r="T773" t="s">
        <v>199</v>
      </c>
      <c r="U773" t="s">
        <v>199</v>
      </c>
      <c r="V773" t="s">
        <v>199</v>
      </c>
    </row>
    <row r="774" spans="2:22" x14ac:dyDescent="0.25">
      <c r="B774" t="s">
        <v>199</v>
      </c>
      <c r="C774" s="79" t="s">
        <v>199</v>
      </c>
      <c r="E774" t="s">
        <v>199</v>
      </c>
      <c r="F774" t="s">
        <v>199</v>
      </c>
      <c r="G774" t="s">
        <v>199</v>
      </c>
      <c r="H774" t="s">
        <v>199</v>
      </c>
      <c r="I774" t="s">
        <v>199</v>
      </c>
      <c r="J774" t="s">
        <v>199</v>
      </c>
      <c r="K774" t="s">
        <v>199</v>
      </c>
      <c r="L774" t="s">
        <v>199</v>
      </c>
      <c r="M774" t="s">
        <v>199</v>
      </c>
      <c r="N774" t="s">
        <v>199</v>
      </c>
      <c r="O774" t="s">
        <v>199</v>
      </c>
      <c r="P774" t="s">
        <v>199</v>
      </c>
      <c r="Q774" s="80" t="s">
        <v>199</v>
      </c>
      <c r="R774" s="79"/>
      <c r="T774" t="s">
        <v>199</v>
      </c>
      <c r="U774" t="s">
        <v>199</v>
      </c>
      <c r="V774" t="s">
        <v>199</v>
      </c>
    </row>
    <row r="775" spans="2:22" x14ac:dyDescent="0.25">
      <c r="B775" t="s">
        <v>199</v>
      </c>
      <c r="C775" s="79" t="s">
        <v>199</v>
      </c>
      <c r="E775" t="s">
        <v>199</v>
      </c>
      <c r="F775" t="s">
        <v>199</v>
      </c>
      <c r="G775" t="s">
        <v>199</v>
      </c>
      <c r="H775" t="s">
        <v>199</v>
      </c>
      <c r="I775" t="s">
        <v>199</v>
      </c>
      <c r="J775" t="s">
        <v>199</v>
      </c>
      <c r="K775" t="s">
        <v>199</v>
      </c>
      <c r="L775" t="s">
        <v>199</v>
      </c>
      <c r="M775" t="s">
        <v>199</v>
      </c>
      <c r="N775" t="s">
        <v>199</v>
      </c>
      <c r="O775" t="s">
        <v>199</v>
      </c>
      <c r="P775" t="s">
        <v>199</v>
      </c>
      <c r="Q775" s="80" t="s">
        <v>199</v>
      </c>
      <c r="R775" s="79"/>
      <c r="T775" t="s">
        <v>199</v>
      </c>
      <c r="U775" t="s">
        <v>199</v>
      </c>
      <c r="V775" t="s">
        <v>199</v>
      </c>
    </row>
    <row r="776" spans="2:22" x14ac:dyDescent="0.25">
      <c r="B776" t="s">
        <v>199</v>
      </c>
      <c r="C776" s="79" t="s">
        <v>199</v>
      </c>
      <c r="E776" t="s">
        <v>199</v>
      </c>
      <c r="F776" t="s">
        <v>199</v>
      </c>
      <c r="G776" t="s">
        <v>199</v>
      </c>
      <c r="H776" t="s">
        <v>199</v>
      </c>
      <c r="I776" t="s">
        <v>199</v>
      </c>
      <c r="J776" t="s">
        <v>199</v>
      </c>
      <c r="K776" t="s">
        <v>199</v>
      </c>
      <c r="L776" t="s">
        <v>199</v>
      </c>
      <c r="M776" t="s">
        <v>199</v>
      </c>
      <c r="N776" t="s">
        <v>199</v>
      </c>
      <c r="O776" t="s">
        <v>199</v>
      </c>
      <c r="P776" t="s">
        <v>199</v>
      </c>
      <c r="Q776" s="80" t="s">
        <v>199</v>
      </c>
      <c r="R776" s="79"/>
      <c r="T776" t="s">
        <v>199</v>
      </c>
      <c r="U776" t="s">
        <v>199</v>
      </c>
      <c r="V776" t="s">
        <v>199</v>
      </c>
    </row>
    <row r="777" spans="2:22" x14ac:dyDescent="0.25">
      <c r="B777" t="s">
        <v>199</v>
      </c>
      <c r="C777" s="79" t="s">
        <v>199</v>
      </c>
      <c r="E777" t="s">
        <v>199</v>
      </c>
      <c r="F777" t="s">
        <v>199</v>
      </c>
      <c r="G777" t="s">
        <v>199</v>
      </c>
      <c r="H777" t="s">
        <v>199</v>
      </c>
      <c r="I777" t="s">
        <v>199</v>
      </c>
      <c r="J777" t="s">
        <v>199</v>
      </c>
      <c r="K777" t="s">
        <v>199</v>
      </c>
      <c r="L777" t="s">
        <v>199</v>
      </c>
      <c r="M777" t="s">
        <v>199</v>
      </c>
      <c r="N777" t="s">
        <v>199</v>
      </c>
      <c r="O777" t="s">
        <v>199</v>
      </c>
      <c r="P777" t="s">
        <v>199</v>
      </c>
      <c r="Q777" s="80" t="s">
        <v>199</v>
      </c>
      <c r="R777" s="79"/>
      <c r="T777" t="s">
        <v>199</v>
      </c>
      <c r="U777" t="s">
        <v>199</v>
      </c>
      <c r="V777" t="s">
        <v>199</v>
      </c>
    </row>
    <row r="778" spans="2:22" x14ac:dyDescent="0.25">
      <c r="B778" t="s">
        <v>199</v>
      </c>
      <c r="C778" s="79" t="s">
        <v>199</v>
      </c>
      <c r="E778" t="s">
        <v>199</v>
      </c>
      <c r="F778" t="s">
        <v>199</v>
      </c>
      <c r="G778" t="s">
        <v>199</v>
      </c>
      <c r="H778" t="s">
        <v>199</v>
      </c>
      <c r="I778" t="s">
        <v>199</v>
      </c>
      <c r="J778" t="s">
        <v>199</v>
      </c>
      <c r="K778" t="s">
        <v>199</v>
      </c>
      <c r="L778" t="s">
        <v>199</v>
      </c>
      <c r="M778" t="s">
        <v>199</v>
      </c>
      <c r="N778" t="s">
        <v>199</v>
      </c>
      <c r="O778" t="s">
        <v>199</v>
      </c>
      <c r="P778" t="s">
        <v>199</v>
      </c>
      <c r="Q778" s="80" t="s">
        <v>199</v>
      </c>
      <c r="R778" s="79"/>
      <c r="T778" t="s">
        <v>199</v>
      </c>
      <c r="U778" t="s">
        <v>199</v>
      </c>
      <c r="V778" t="s">
        <v>199</v>
      </c>
    </row>
    <row r="779" spans="2:22" x14ac:dyDescent="0.25">
      <c r="B779" t="s">
        <v>199</v>
      </c>
      <c r="C779" s="79" t="s">
        <v>199</v>
      </c>
      <c r="E779" t="s">
        <v>199</v>
      </c>
      <c r="F779" t="s">
        <v>199</v>
      </c>
      <c r="G779" t="s">
        <v>199</v>
      </c>
      <c r="H779" t="s">
        <v>199</v>
      </c>
      <c r="I779" t="s">
        <v>199</v>
      </c>
      <c r="J779" t="s">
        <v>199</v>
      </c>
      <c r="K779" t="s">
        <v>199</v>
      </c>
      <c r="L779" t="s">
        <v>199</v>
      </c>
      <c r="M779" t="s">
        <v>199</v>
      </c>
      <c r="N779" t="s">
        <v>199</v>
      </c>
      <c r="O779" t="s">
        <v>199</v>
      </c>
      <c r="P779" t="s">
        <v>199</v>
      </c>
      <c r="Q779" s="80" t="s">
        <v>199</v>
      </c>
      <c r="R779" s="79"/>
      <c r="T779" t="s">
        <v>199</v>
      </c>
      <c r="U779" t="s">
        <v>199</v>
      </c>
      <c r="V779" t="s">
        <v>199</v>
      </c>
    </row>
    <row r="780" spans="2:22" x14ac:dyDescent="0.25">
      <c r="B780" t="s">
        <v>199</v>
      </c>
      <c r="C780" s="79" t="s">
        <v>199</v>
      </c>
      <c r="E780" t="s">
        <v>199</v>
      </c>
      <c r="F780" t="s">
        <v>199</v>
      </c>
      <c r="G780" t="s">
        <v>199</v>
      </c>
      <c r="H780" t="s">
        <v>199</v>
      </c>
      <c r="I780" t="s">
        <v>199</v>
      </c>
      <c r="J780" t="s">
        <v>199</v>
      </c>
      <c r="K780" t="s">
        <v>199</v>
      </c>
      <c r="L780" t="s">
        <v>199</v>
      </c>
      <c r="M780" t="s">
        <v>199</v>
      </c>
      <c r="N780" t="s">
        <v>199</v>
      </c>
      <c r="O780" t="s">
        <v>199</v>
      </c>
      <c r="P780" t="s">
        <v>199</v>
      </c>
      <c r="Q780" s="80" t="s">
        <v>199</v>
      </c>
      <c r="R780" s="79"/>
      <c r="T780" t="s">
        <v>199</v>
      </c>
      <c r="U780" t="s">
        <v>199</v>
      </c>
      <c r="V780" t="s">
        <v>199</v>
      </c>
    </row>
    <row r="781" spans="2:22" x14ac:dyDescent="0.25">
      <c r="B781" t="s">
        <v>199</v>
      </c>
      <c r="C781" s="79" t="s">
        <v>199</v>
      </c>
      <c r="E781" t="s">
        <v>199</v>
      </c>
      <c r="F781" t="s">
        <v>199</v>
      </c>
      <c r="G781" t="s">
        <v>199</v>
      </c>
      <c r="H781" t="s">
        <v>199</v>
      </c>
      <c r="I781" t="s">
        <v>199</v>
      </c>
      <c r="J781" t="s">
        <v>199</v>
      </c>
      <c r="K781" t="s">
        <v>199</v>
      </c>
      <c r="L781" t="s">
        <v>199</v>
      </c>
      <c r="M781" t="s">
        <v>199</v>
      </c>
      <c r="N781" t="s">
        <v>199</v>
      </c>
      <c r="O781" t="s">
        <v>199</v>
      </c>
      <c r="P781" t="s">
        <v>199</v>
      </c>
      <c r="Q781" s="80" t="s">
        <v>199</v>
      </c>
      <c r="R781" s="79"/>
      <c r="T781" t="s">
        <v>199</v>
      </c>
      <c r="U781" t="s">
        <v>199</v>
      </c>
      <c r="V781" t="s">
        <v>199</v>
      </c>
    </row>
    <row r="782" spans="2:22" x14ac:dyDescent="0.25">
      <c r="B782" t="s">
        <v>199</v>
      </c>
      <c r="C782" s="79" t="s">
        <v>199</v>
      </c>
      <c r="E782" t="s">
        <v>199</v>
      </c>
      <c r="F782" t="s">
        <v>199</v>
      </c>
      <c r="G782" t="s">
        <v>199</v>
      </c>
      <c r="H782" t="s">
        <v>199</v>
      </c>
      <c r="I782" t="s">
        <v>199</v>
      </c>
      <c r="J782" t="s">
        <v>199</v>
      </c>
      <c r="K782" t="s">
        <v>199</v>
      </c>
      <c r="L782" t="s">
        <v>199</v>
      </c>
      <c r="M782" t="s">
        <v>199</v>
      </c>
      <c r="N782" t="s">
        <v>199</v>
      </c>
      <c r="O782" t="s">
        <v>199</v>
      </c>
      <c r="P782" t="s">
        <v>199</v>
      </c>
      <c r="Q782" s="80" t="s">
        <v>199</v>
      </c>
      <c r="R782" s="79"/>
      <c r="T782" t="s">
        <v>199</v>
      </c>
      <c r="U782" t="s">
        <v>199</v>
      </c>
      <c r="V782" t="s">
        <v>199</v>
      </c>
    </row>
    <row r="783" spans="2:22" x14ac:dyDescent="0.25">
      <c r="B783" t="s">
        <v>199</v>
      </c>
      <c r="C783" s="79" t="s">
        <v>199</v>
      </c>
      <c r="E783" t="s">
        <v>199</v>
      </c>
      <c r="F783" t="s">
        <v>199</v>
      </c>
      <c r="G783" t="s">
        <v>199</v>
      </c>
      <c r="H783" t="s">
        <v>199</v>
      </c>
      <c r="I783" t="s">
        <v>199</v>
      </c>
      <c r="J783" t="s">
        <v>199</v>
      </c>
      <c r="K783" t="s">
        <v>199</v>
      </c>
      <c r="L783" t="s">
        <v>199</v>
      </c>
      <c r="M783" t="s">
        <v>199</v>
      </c>
      <c r="N783" t="s">
        <v>199</v>
      </c>
      <c r="O783" t="s">
        <v>199</v>
      </c>
      <c r="P783" t="s">
        <v>199</v>
      </c>
      <c r="Q783" s="80" t="s">
        <v>199</v>
      </c>
      <c r="R783" s="79"/>
      <c r="T783" t="s">
        <v>199</v>
      </c>
      <c r="U783" t="s">
        <v>199</v>
      </c>
      <c r="V783" t="s">
        <v>199</v>
      </c>
    </row>
    <row r="784" spans="2:22" x14ac:dyDescent="0.25">
      <c r="B784" t="s">
        <v>199</v>
      </c>
      <c r="C784" s="79" t="s">
        <v>199</v>
      </c>
      <c r="E784" t="s">
        <v>199</v>
      </c>
      <c r="F784" t="s">
        <v>199</v>
      </c>
      <c r="G784" t="s">
        <v>199</v>
      </c>
      <c r="H784" t="s">
        <v>199</v>
      </c>
      <c r="I784" t="s">
        <v>199</v>
      </c>
      <c r="J784" t="s">
        <v>199</v>
      </c>
      <c r="K784" t="s">
        <v>199</v>
      </c>
      <c r="L784" t="s">
        <v>199</v>
      </c>
      <c r="M784" t="s">
        <v>199</v>
      </c>
      <c r="N784" t="s">
        <v>199</v>
      </c>
      <c r="O784" t="s">
        <v>199</v>
      </c>
      <c r="P784" t="s">
        <v>199</v>
      </c>
      <c r="Q784" s="80" t="s">
        <v>199</v>
      </c>
      <c r="R784" s="79"/>
      <c r="T784" t="s">
        <v>199</v>
      </c>
      <c r="U784" t="s">
        <v>199</v>
      </c>
      <c r="V784" t="s">
        <v>199</v>
      </c>
    </row>
    <row r="785" spans="2:22" x14ac:dyDescent="0.25">
      <c r="B785" t="s">
        <v>199</v>
      </c>
      <c r="C785" s="79" t="s">
        <v>199</v>
      </c>
      <c r="E785" t="s">
        <v>199</v>
      </c>
      <c r="F785" t="s">
        <v>199</v>
      </c>
      <c r="G785" t="s">
        <v>199</v>
      </c>
      <c r="H785" t="s">
        <v>199</v>
      </c>
      <c r="I785" t="s">
        <v>199</v>
      </c>
      <c r="J785" t="s">
        <v>199</v>
      </c>
      <c r="K785" t="s">
        <v>199</v>
      </c>
      <c r="L785" t="s">
        <v>199</v>
      </c>
      <c r="M785" t="s">
        <v>199</v>
      </c>
      <c r="N785" t="s">
        <v>199</v>
      </c>
      <c r="O785" t="s">
        <v>199</v>
      </c>
      <c r="P785" t="s">
        <v>199</v>
      </c>
      <c r="Q785" s="80" t="s">
        <v>199</v>
      </c>
      <c r="R785" s="79"/>
      <c r="T785" t="s">
        <v>199</v>
      </c>
      <c r="U785" t="s">
        <v>199</v>
      </c>
      <c r="V785" t="s">
        <v>199</v>
      </c>
    </row>
    <row r="786" spans="2:22" x14ac:dyDescent="0.25">
      <c r="B786" t="s">
        <v>199</v>
      </c>
      <c r="C786" s="79" t="s">
        <v>199</v>
      </c>
      <c r="E786" t="s">
        <v>199</v>
      </c>
      <c r="F786" t="s">
        <v>199</v>
      </c>
      <c r="G786" t="s">
        <v>199</v>
      </c>
      <c r="H786" t="s">
        <v>199</v>
      </c>
      <c r="I786" t="s">
        <v>199</v>
      </c>
      <c r="J786" t="s">
        <v>199</v>
      </c>
      <c r="K786" t="s">
        <v>199</v>
      </c>
      <c r="L786" t="s">
        <v>199</v>
      </c>
      <c r="M786" t="s">
        <v>199</v>
      </c>
      <c r="N786" t="s">
        <v>199</v>
      </c>
      <c r="O786" t="s">
        <v>199</v>
      </c>
      <c r="P786" t="s">
        <v>199</v>
      </c>
      <c r="Q786" s="80" t="s">
        <v>199</v>
      </c>
      <c r="R786" s="79"/>
      <c r="T786" t="s">
        <v>199</v>
      </c>
      <c r="U786" t="s">
        <v>199</v>
      </c>
      <c r="V786" t="s">
        <v>199</v>
      </c>
    </row>
    <row r="787" spans="2:22" x14ac:dyDescent="0.25">
      <c r="B787" t="s">
        <v>199</v>
      </c>
      <c r="C787" s="79" t="s">
        <v>199</v>
      </c>
      <c r="E787" t="s">
        <v>199</v>
      </c>
      <c r="F787" t="s">
        <v>199</v>
      </c>
      <c r="G787" t="s">
        <v>199</v>
      </c>
      <c r="H787" t="s">
        <v>199</v>
      </c>
      <c r="I787" t="s">
        <v>199</v>
      </c>
      <c r="J787" t="s">
        <v>199</v>
      </c>
      <c r="K787" t="s">
        <v>199</v>
      </c>
      <c r="L787" t="s">
        <v>199</v>
      </c>
      <c r="M787" t="s">
        <v>199</v>
      </c>
      <c r="N787" t="s">
        <v>199</v>
      </c>
      <c r="O787" t="s">
        <v>199</v>
      </c>
      <c r="P787" t="s">
        <v>199</v>
      </c>
      <c r="Q787" s="80" t="s">
        <v>199</v>
      </c>
      <c r="R787" s="79"/>
      <c r="T787" t="s">
        <v>199</v>
      </c>
      <c r="U787" t="s">
        <v>199</v>
      </c>
      <c r="V787" t="s">
        <v>199</v>
      </c>
    </row>
    <row r="788" spans="2:22" x14ac:dyDescent="0.25">
      <c r="B788" t="s">
        <v>199</v>
      </c>
      <c r="C788" s="79" t="s">
        <v>199</v>
      </c>
      <c r="E788" t="s">
        <v>199</v>
      </c>
      <c r="F788" t="s">
        <v>199</v>
      </c>
      <c r="G788" t="s">
        <v>199</v>
      </c>
      <c r="H788" t="s">
        <v>199</v>
      </c>
      <c r="I788" t="s">
        <v>199</v>
      </c>
      <c r="J788" t="s">
        <v>199</v>
      </c>
      <c r="K788" t="s">
        <v>199</v>
      </c>
      <c r="L788" t="s">
        <v>199</v>
      </c>
      <c r="M788" t="s">
        <v>199</v>
      </c>
      <c r="N788" t="s">
        <v>199</v>
      </c>
      <c r="O788" t="s">
        <v>199</v>
      </c>
      <c r="P788" t="s">
        <v>199</v>
      </c>
      <c r="Q788" s="80" t="s">
        <v>199</v>
      </c>
      <c r="R788" s="79"/>
      <c r="T788" t="s">
        <v>199</v>
      </c>
      <c r="U788" t="s">
        <v>199</v>
      </c>
      <c r="V788" t="s">
        <v>199</v>
      </c>
    </row>
    <row r="789" spans="2:22" x14ac:dyDescent="0.25">
      <c r="B789" t="s">
        <v>199</v>
      </c>
      <c r="C789" s="79" t="s">
        <v>199</v>
      </c>
      <c r="E789" t="s">
        <v>199</v>
      </c>
      <c r="F789" t="s">
        <v>199</v>
      </c>
      <c r="G789" t="s">
        <v>199</v>
      </c>
      <c r="H789" t="s">
        <v>199</v>
      </c>
      <c r="I789" t="s">
        <v>199</v>
      </c>
      <c r="J789" t="s">
        <v>199</v>
      </c>
      <c r="K789" t="s">
        <v>199</v>
      </c>
      <c r="L789" t="s">
        <v>199</v>
      </c>
      <c r="M789" t="s">
        <v>199</v>
      </c>
      <c r="N789" t="s">
        <v>199</v>
      </c>
      <c r="O789" t="s">
        <v>199</v>
      </c>
      <c r="P789" t="s">
        <v>199</v>
      </c>
      <c r="Q789" s="80" t="s">
        <v>199</v>
      </c>
      <c r="R789" s="79"/>
      <c r="T789" t="s">
        <v>199</v>
      </c>
      <c r="U789" t="s">
        <v>199</v>
      </c>
      <c r="V789" t="s">
        <v>199</v>
      </c>
    </row>
    <row r="790" spans="2:22" x14ac:dyDescent="0.25">
      <c r="B790" t="s">
        <v>199</v>
      </c>
      <c r="C790" s="79" t="s">
        <v>199</v>
      </c>
      <c r="E790" t="s">
        <v>199</v>
      </c>
      <c r="F790" t="s">
        <v>199</v>
      </c>
      <c r="G790" t="s">
        <v>199</v>
      </c>
      <c r="H790" t="s">
        <v>199</v>
      </c>
      <c r="I790" t="s">
        <v>199</v>
      </c>
      <c r="J790" t="s">
        <v>199</v>
      </c>
      <c r="K790" t="s">
        <v>199</v>
      </c>
      <c r="L790" t="s">
        <v>199</v>
      </c>
      <c r="M790" t="s">
        <v>199</v>
      </c>
      <c r="N790" t="s">
        <v>199</v>
      </c>
      <c r="O790" t="s">
        <v>199</v>
      </c>
      <c r="P790" t="s">
        <v>199</v>
      </c>
      <c r="Q790" s="80" t="s">
        <v>199</v>
      </c>
      <c r="R790" s="79"/>
      <c r="T790" t="s">
        <v>199</v>
      </c>
      <c r="U790" t="s">
        <v>199</v>
      </c>
      <c r="V790" t="s">
        <v>199</v>
      </c>
    </row>
    <row r="791" spans="2:22" x14ac:dyDescent="0.25">
      <c r="B791" t="s">
        <v>199</v>
      </c>
      <c r="C791" s="79" t="s">
        <v>199</v>
      </c>
      <c r="E791" t="s">
        <v>199</v>
      </c>
      <c r="F791" t="s">
        <v>199</v>
      </c>
      <c r="G791" t="s">
        <v>199</v>
      </c>
      <c r="H791" t="s">
        <v>199</v>
      </c>
      <c r="I791" t="s">
        <v>199</v>
      </c>
      <c r="J791" t="s">
        <v>199</v>
      </c>
      <c r="K791" t="s">
        <v>199</v>
      </c>
      <c r="L791" t="s">
        <v>199</v>
      </c>
      <c r="M791" t="s">
        <v>199</v>
      </c>
      <c r="N791" t="s">
        <v>199</v>
      </c>
      <c r="O791" t="s">
        <v>199</v>
      </c>
      <c r="P791" t="s">
        <v>199</v>
      </c>
      <c r="Q791" s="80" t="s">
        <v>199</v>
      </c>
      <c r="R791" s="79"/>
      <c r="T791" t="s">
        <v>199</v>
      </c>
      <c r="U791" t="s">
        <v>199</v>
      </c>
      <c r="V791" t="s">
        <v>199</v>
      </c>
    </row>
    <row r="792" spans="2:22" x14ac:dyDescent="0.25">
      <c r="B792" t="s">
        <v>199</v>
      </c>
      <c r="C792" s="79" t="s">
        <v>199</v>
      </c>
      <c r="E792" t="s">
        <v>199</v>
      </c>
      <c r="F792" t="s">
        <v>199</v>
      </c>
      <c r="G792" t="s">
        <v>199</v>
      </c>
      <c r="H792" t="s">
        <v>199</v>
      </c>
      <c r="I792" t="s">
        <v>199</v>
      </c>
      <c r="J792" t="s">
        <v>199</v>
      </c>
      <c r="K792" t="s">
        <v>199</v>
      </c>
      <c r="L792" t="s">
        <v>199</v>
      </c>
      <c r="M792" t="s">
        <v>199</v>
      </c>
      <c r="N792" t="s">
        <v>199</v>
      </c>
      <c r="O792" t="s">
        <v>199</v>
      </c>
      <c r="P792" t="s">
        <v>199</v>
      </c>
      <c r="Q792" s="80" t="s">
        <v>199</v>
      </c>
      <c r="R792" s="79"/>
      <c r="T792" t="s">
        <v>199</v>
      </c>
      <c r="U792" t="s">
        <v>199</v>
      </c>
      <c r="V792" t="s">
        <v>199</v>
      </c>
    </row>
    <row r="793" spans="2:22" x14ac:dyDescent="0.25">
      <c r="B793" t="s">
        <v>199</v>
      </c>
      <c r="C793" s="79" t="s">
        <v>199</v>
      </c>
      <c r="E793" t="s">
        <v>199</v>
      </c>
      <c r="F793" t="s">
        <v>199</v>
      </c>
      <c r="G793" t="s">
        <v>199</v>
      </c>
      <c r="H793" t="s">
        <v>199</v>
      </c>
      <c r="I793" t="s">
        <v>199</v>
      </c>
      <c r="J793" t="s">
        <v>199</v>
      </c>
      <c r="K793" t="s">
        <v>199</v>
      </c>
      <c r="L793" t="s">
        <v>199</v>
      </c>
      <c r="M793" t="s">
        <v>199</v>
      </c>
      <c r="N793" t="s">
        <v>199</v>
      </c>
      <c r="O793" t="s">
        <v>199</v>
      </c>
      <c r="P793" t="s">
        <v>199</v>
      </c>
      <c r="Q793" s="80" t="s">
        <v>199</v>
      </c>
      <c r="R793" s="79"/>
      <c r="T793" t="s">
        <v>199</v>
      </c>
      <c r="U793" t="s">
        <v>199</v>
      </c>
      <c r="V793" t="s">
        <v>199</v>
      </c>
    </row>
    <row r="794" spans="2:22" x14ac:dyDescent="0.25">
      <c r="B794" t="s">
        <v>199</v>
      </c>
      <c r="C794" s="79" t="s">
        <v>199</v>
      </c>
      <c r="E794" t="s">
        <v>199</v>
      </c>
      <c r="F794" t="s">
        <v>199</v>
      </c>
      <c r="G794" t="s">
        <v>199</v>
      </c>
      <c r="H794" t="s">
        <v>199</v>
      </c>
      <c r="I794" t="s">
        <v>199</v>
      </c>
      <c r="J794" t="s">
        <v>199</v>
      </c>
      <c r="K794" t="s">
        <v>199</v>
      </c>
      <c r="L794" t="s">
        <v>199</v>
      </c>
      <c r="M794" t="s">
        <v>199</v>
      </c>
      <c r="N794" t="s">
        <v>199</v>
      </c>
      <c r="O794" t="s">
        <v>199</v>
      </c>
      <c r="P794" t="s">
        <v>199</v>
      </c>
      <c r="Q794" s="80" t="s">
        <v>199</v>
      </c>
      <c r="R794" s="79"/>
      <c r="T794" t="s">
        <v>199</v>
      </c>
      <c r="U794" t="s">
        <v>199</v>
      </c>
      <c r="V794" t="s">
        <v>199</v>
      </c>
    </row>
    <row r="795" spans="2:22" x14ac:dyDescent="0.25">
      <c r="B795" t="s">
        <v>199</v>
      </c>
      <c r="C795" s="79" t="s">
        <v>199</v>
      </c>
      <c r="E795" t="s">
        <v>199</v>
      </c>
      <c r="F795" t="s">
        <v>199</v>
      </c>
      <c r="G795" t="s">
        <v>199</v>
      </c>
      <c r="H795" t="s">
        <v>199</v>
      </c>
      <c r="I795" t="s">
        <v>199</v>
      </c>
      <c r="J795" t="s">
        <v>199</v>
      </c>
      <c r="K795" t="s">
        <v>199</v>
      </c>
      <c r="L795" t="s">
        <v>199</v>
      </c>
      <c r="M795" t="s">
        <v>199</v>
      </c>
      <c r="N795" t="s">
        <v>199</v>
      </c>
      <c r="O795" t="s">
        <v>199</v>
      </c>
      <c r="P795" t="s">
        <v>199</v>
      </c>
      <c r="Q795" s="80" t="s">
        <v>199</v>
      </c>
      <c r="R795" s="79"/>
      <c r="T795" t="s">
        <v>199</v>
      </c>
      <c r="U795" t="s">
        <v>199</v>
      </c>
      <c r="V795" t="s">
        <v>199</v>
      </c>
    </row>
    <row r="796" spans="2:22" x14ac:dyDescent="0.25">
      <c r="B796" t="s">
        <v>199</v>
      </c>
      <c r="C796" s="79" t="s">
        <v>199</v>
      </c>
      <c r="E796" t="s">
        <v>199</v>
      </c>
      <c r="F796" t="s">
        <v>199</v>
      </c>
      <c r="G796" t="s">
        <v>199</v>
      </c>
      <c r="H796" t="s">
        <v>199</v>
      </c>
      <c r="I796" t="s">
        <v>199</v>
      </c>
      <c r="J796" t="s">
        <v>199</v>
      </c>
      <c r="K796" t="s">
        <v>199</v>
      </c>
      <c r="L796" t="s">
        <v>199</v>
      </c>
      <c r="M796" t="s">
        <v>199</v>
      </c>
      <c r="N796" t="s">
        <v>199</v>
      </c>
      <c r="O796" t="s">
        <v>199</v>
      </c>
      <c r="P796" t="s">
        <v>199</v>
      </c>
      <c r="Q796" s="80" t="s">
        <v>199</v>
      </c>
      <c r="R796" s="79"/>
      <c r="T796" t="s">
        <v>199</v>
      </c>
      <c r="U796" t="s">
        <v>199</v>
      </c>
      <c r="V796" t="s">
        <v>199</v>
      </c>
    </row>
    <row r="797" spans="2:22" x14ac:dyDescent="0.25">
      <c r="B797" t="s">
        <v>199</v>
      </c>
      <c r="C797" s="79" t="s">
        <v>199</v>
      </c>
      <c r="E797" t="s">
        <v>199</v>
      </c>
      <c r="F797" t="s">
        <v>199</v>
      </c>
      <c r="G797" t="s">
        <v>199</v>
      </c>
      <c r="H797" t="s">
        <v>199</v>
      </c>
      <c r="I797" t="s">
        <v>199</v>
      </c>
      <c r="J797" t="s">
        <v>199</v>
      </c>
      <c r="K797" t="s">
        <v>199</v>
      </c>
      <c r="L797" t="s">
        <v>199</v>
      </c>
      <c r="M797" t="s">
        <v>199</v>
      </c>
      <c r="N797" t="s">
        <v>199</v>
      </c>
      <c r="O797" t="s">
        <v>199</v>
      </c>
      <c r="P797" t="s">
        <v>199</v>
      </c>
      <c r="Q797" s="80" t="s">
        <v>199</v>
      </c>
      <c r="R797" s="79"/>
      <c r="T797" t="s">
        <v>199</v>
      </c>
      <c r="U797" t="s">
        <v>199</v>
      </c>
      <c r="V797" t="s">
        <v>199</v>
      </c>
    </row>
    <row r="798" spans="2:22" x14ac:dyDescent="0.25">
      <c r="B798" t="s">
        <v>199</v>
      </c>
      <c r="C798" s="79" t="s">
        <v>199</v>
      </c>
      <c r="E798" t="s">
        <v>199</v>
      </c>
      <c r="F798" t="s">
        <v>199</v>
      </c>
      <c r="G798" t="s">
        <v>199</v>
      </c>
      <c r="H798" t="s">
        <v>199</v>
      </c>
      <c r="I798" t="s">
        <v>199</v>
      </c>
      <c r="J798" t="s">
        <v>199</v>
      </c>
      <c r="K798" t="s">
        <v>199</v>
      </c>
      <c r="L798" t="s">
        <v>199</v>
      </c>
      <c r="M798" t="s">
        <v>199</v>
      </c>
      <c r="N798" t="s">
        <v>199</v>
      </c>
      <c r="O798" t="s">
        <v>199</v>
      </c>
      <c r="P798" t="s">
        <v>199</v>
      </c>
      <c r="Q798" s="80" t="s">
        <v>199</v>
      </c>
      <c r="R798" s="79"/>
      <c r="T798" t="s">
        <v>199</v>
      </c>
      <c r="U798" t="s">
        <v>199</v>
      </c>
      <c r="V798" t="s">
        <v>199</v>
      </c>
    </row>
    <row r="799" spans="2:22" x14ac:dyDescent="0.25">
      <c r="B799" t="s">
        <v>199</v>
      </c>
      <c r="C799" s="79" t="s">
        <v>199</v>
      </c>
      <c r="E799" t="s">
        <v>199</v>
      </c>
      <c r="F799" t="s">
        <v>199</v>
      </c>
      <c r="G799" t="s">
        <v>199</v>
      </c>
      <c r="H799" t="s">
        <v>199</v>
      </c>
      <c r="I799" t="s">
        <v>199</v>
      </c>
      <c r="J799" t="s">
        <v>199</v>
      </c>
      <c r="K799" t="s">
        <v>199</v>
      </c>
      <c r="L799" t="s">
        <v>199</v>
      </c>
      <c r="M799" t="s">
        <v>199</v>
      </c>
      <c r="N799" t="s">
        <v>199</v>
      </c>
      <c r="O799" t="s">
        <v>199</v>
      </c>
      <c r="P799" t="s">
        <v>199</v>
      </c>
      <c r="Q799" s="80" t="s">
        <v>199</v>
      </c>
      <c r="R799" s="79"/>
      <c r="T799" t="s">
        <v>199</v>
      </c>
      <c r="U799" t="s">
        <v>199</v>
      </c>
      <c r="V799" t="s">
        <v>199</v>
      </c>
    </row>
    <row r="800" spans="2:22" x14ac:dyDescent="0.25">
      <c r="B800" t="s">
        <v>199</v>
      </c>
      <c r="C800" s="79" t="s">
        <v>199</v>
      </c>
      <c r="E800" t="s">
        <v>199</v>
      </c>
      <c r="F800" t="s">
        <v>199</v>
      </c>
      <c r="G800" t="s">
        <v>199</v>
      </c>
      <c r="H800" t="s">
        <v>199</v>
      </c>
      <c r="I800" t="s">
        <v>199</v>
      </c>
      <c r="J800" t="s">
        <v>199</v>
      </c>
      <c r="K800" t="s">
        <v>199</v>
      </c>
      <c r="L800" t="s">
        <v>199</v>
      </c>
      <c r="M800" t="s">
        <v>199</v>
      </c>
      <c r="N800" t="s">
        <v>199</v>
      </c>
      <c r="O800" t="s">
        <v>199</v>
      </c>
      <c r="P800" t="s">
        <v>199</v>
      </c>
      <c r="Q800" s="80" t="s">
        <v>199</v>
      </c>
      <c r="R800" s="79"/>
      <c r="T800" t="s">
        <v>199</v>
      </c>
      <c r="U800" t="s">
        <v>199</v>
      </c>
      <c r="V800" t="s">
        <v>199</v>
      </c>
    </row>
    <row r="801" spans="2:22" x14ac:dyDescent="0.25">
      <c r="B801" t="s">
        <v>199</v>
      </c>
      <c r="C801" s="79" t="s">
        <v>199</v>
      </c>
      <c r="E801" t="s">
        <v>199</v>
      </c>
      <c r="F801" t="s">
        <v>199</v>
      </c>
      <c r="G801" t="s">
        <v>199</v>
      </c>
      <c r="H801" t="s">
        <v>199</v>
      </c>
      <c r="I801" t="s">
        <v>199</v>
      </c>
      <c r="J801" t="s">
        <v>199</v>
      </c>
      <c r="K801" t="s">
        <v>199</v>
      </c>
      <c r="L801" t="s">
        <v>199</v>
      </c>
      <c r="M801" t="s">
        <v>199</v>
      </c>
      <c r="N801" t="s">
        <v>199</v>
      </c>
      <c r="O801" t="s">
        <v>199</v>
      </c>
      <c r="P801" t="s">
        <v>199</v>
      </c>
      <c r="Q801" s="80" t="s">
        <v>199</v>
      </c>
      <c r="R801" s="79"/>
      <c r="T801" t="s">
        <v>199</v>
      </c>
      <c r="U801" t="s">
        <v>199</v>
      </c>
      <c r="V801" t="s">
        <v>199</v>
      </c>
    </row>
    <row r="802" spans="2:22" x14ac:dyDescent="0.25">
      <c r="B802" t="s">
        <v>199</v>
      </c>
      <c r="C802" s="79" t="s">
        <v>199</v>
      </c>
      <c r="E802" t="s">
        <v>199</v>
      </c>
      <c r="F802" t="s">
        <v>199</v>
      </c>
      <c r="G802" t="s">
        <v>199</v>
      </c>
      <c r="H802" t="s">
        <v>199</v>
      </c>
      <c r="I802" t="s">
        <v>199</v>
      </c>
      <c r="J802" t="s">
        <v>199</v>
      </c>
      <c r="K802" t="s">
        <v>199</v>
      </c>
      <c r="L802" t="s">
        <v>199</v>
      </c>
      <c r="M802" t="s">
        <v>199</v>
      </c>
      <c r="N802" t="s">
        <v>199</v>
      </c>
      <c r="O802" t="s">
        <v>199</v>
      </c>
      <c r="P802" t="s">
        <v>199</v>
      </c>
      <c r="Q802" s="80" t="s">
        <v>199</v>
      </c>
      <c r="R802" s="79"/>
      <c r="T802" t="s">
        <v>199</v>
      </c>
      <c r="U802" t="s">
        <v>199</v>
      </c>
      <c r="V802" t="s">
        <v>199</v>
      </c>
    </row>
    <row r="803" spans="2:22" x14ac:dyDescent="0.25">
      <c r="B803" t="s">
        <v>199</v>
      </c>
      <c r="C803" s="79" t="s">
        <v>199</v>
      </c>
      <c r="E803" t="s">
        <v>199</v>
      </c>
      <c r="F803" t="s">
        <v>199</v>
      </c>
      <c r="G803" t="s">
        <v>199</v>
      </c>
      <c r="H803" t="s">
        <v>199</v>
      </c>
      <c r="I803" t="s">
        <v>199</v>
      </c>
      <c r="J803" t="s">
        <v>199</v>
      </c>
      <c r="K803" t="s">
        <v>199</v>
      </c>
      <c r="L803" t="s">
        <v>199</v>
      </c>
      <c r="M803" t="s">
        <v>199</v>
      </c>
      <c r="N803" t="s">
        <v>199</v>
      </c>
      <c r="O803" t="s">
        <v>199</v>
      </c>
      <c r="P803" t="s">
        <v>199</v>
      </c>
      <c r="Q803" s="80" t="s">
        <v>199</v>
      </c>
      <c r="R803" s="79"/>
      <c r="T803" t="s">
        <v>199</v>
      </c>
      <c r="U803" t="s">
        <v>199</v>
      </c>
      <c r="V803" t="s">
        <v>199</v>
      </c>
    </row>
    <row r="804" spans="2:22" x14ac:dyDescent="0.25">
      <c r="B804" t="s">
        <v>199</v>
      </c>
      <c r="C804" s="79" t="s">
        <v>199</v>
      </c>
      <c r="E804" t="s">
        <v>199</v>
      </c>
      <c r="F804" t="s">
        <v>199</v>
      </c>
      <c r="G804" t="s">
        <v>199</v>
      </c>
      <c r="H804" t="s">
        <v>199</v>
      </c>
      <c r="I804" t="s">
        <v>199</v>
      </c>
      <c r="J804" t="s">
        <v>199</v>
      </c>
      <c r="K804" t="s">
        <v>199</v>
      </c>
      <c r="L804" t="s">
        <v>199</v>
      </c>
      <c r="M804" t="s">
        <v>199</v>
      </c>
      <c r="N804" t="s">
        <v>199</v>
      </c>
      <c r="O804" t="s">
        <v>199</v>
      </c>
      <c r="P804" t="s">
        <v>199</v>
      </c>
      <c r="Q804" s="80" t="s">
        <v>199</v>
      </c>
      <c r="R804" s="79"/>
      <c r="T804" t="s">
        <v>199</v>
      </c>
      <c r="U804" t="s">
        <v>199</v>
      </c>
      <c r="V804" t="s">
        <v>199</v>
      </c>
    </row>
    <row r="805" spans="2:22" x14ac:dyDescent="0.25">
      <c r="B805" t="s">
        <v>199</v>
      </c>
      <c r="C805" s="79" t="s">
        <v>199</v>
      </c>
      <c r="E805" t="s">
        <v>199</v>
      </c>
      <c r="F805" t="s">
        <v>199</v>
      </c>
      <c r="G805" t="s">
        <v>199</v>
      </c>
      <c r="H805" t="s">
        <v>199</v>
      </c>
      <c r="I805" t="s">
        <v>199</v>
      </c>
      <c r="J805" t="s">
        <v>199</v>
      </c>
      <c r="K805" t="s">
        <v>199</v>
      </c>
      <c r="L805" t="s">
        <v>199</v>
      </c>
      <c r="M805" t="s">
        <v>199</v>
      </c>
      <c r="N805" t="s">
        <v>199</v>
      </c>
      <c r="O805" t="s">
        <v>199</v>
      </c>
      <c r="P805" t="s">
        <v>199</v>
      </c>
      <c r="Q805" s="80" t="s">
        <v>199</v>
      </c>
      <c r="R805" s="79"/>
      <c r="T805" t="s">
        <v>199</v>
      </c>
      <c r="U805" t="s">
        <v>199</v>
      </c>
      <c r="V805" t="s">
        <v>199</v>
      </c>
    </row>
    <row r="806" spans="2:22" x14ac:dyDescent="0.25">
      <c r="B806" t="s">
        <v>199</v>
      </c>
      <c r="C806" s="79" t="s">
        <v>199</v>
      </c>
      <c r="E806" t="s">
        <v>199</v>
      </c>
      <c r="F806" t="s">
        <v>199</v>
      </c>
      <c r="G806" t="s">
        <v>199</v>
      </c>
      <c r="H806" t="s">
        <v>199</v>
      </c>
      <c r="I806" t="s">
        <v>199</v>
      </c>
      <c r="J806" t="s">
        <v>199</v>
      </c>
      <c r="K806" t="s">
        <v>199</v>
      </c>
      <c r="L806" t="s">
        <v>199</v>
      </c>
      <c r="M806" t="s">
        <v>199</v>
      </c>
      <c r="N806" t="s">
        <v>199</v>
      </c>
      <c r="O806" t="s">
        <v>199</v>
      </c>
      <c r="P806" t="s">
        <v>199</v>
      </c>
      <c r="Q806" s="80" t="s">
        <v>199</v>
      </c>
      <c r="R806" s="79"/>
      <c r="T806" t="s">
        <v>199</v>
      </c>
      <c r="U806" t="s">
        <v>199</v>
      </c>
      <c r="V806" t="s">
        <v>199</v>
      </c>
    </row>
    <row r="807" spans="2:22" x14ac:dyDescent="0.25">
      <c r="B807" t="s">
        <v>199</v>
      </c>
      <c r="C807" s="79" t="s">
        <v>199</v>
      </c>
      <c r="E807" t="s">
        <v>199</v>
      </c>
      <c r="F807" t="s">
        <v>199</v>
      </c>
      <c r="G807" t="s">
        <v>199</v>
      </c>
      <c r="H807" t="s">
        <v>199</v>
      </c>
      <c r="I807" t="s">
        <v>199</v>
      </c>
      <c r="J807" t="s">
        <v>199</v>
      </c>
      <c r="K807" t="s">
        <v>199</v>
      </c>
      <c r="L807" t="s">
        <v>199</v>
      </c>
      <c r="M807" t="s">
        <v>199</v>
      </c>
      <c r="N807" t="s">
        <v>199</v>
      </c>
      <c r="O807" t="s">
        <v>199</v>
      </c>
      <c r="P807" t="s">
        <v>199</v>
      </c>
      <c r="Q807" s="80" t="s">
        <v>199</v>
      </c>
      <c r="R807" s="79"/>
      <c r="T807" t="s">
        <v>199</v>
      </c>
      <c r="U807" t="s">
        <v>199</v>
      </c>
      <c r="V807" t="s">
        <v>199</v>
      </c>
    </row>
    <row r="808" spans="2:22" x14ac:dyDescent="0.25">
      <c r="B808" t="s">
        <v>199</v>
      </c>
      <c r="C808" s="79" t="s">
        <v>199</v>
      </c>
      <c r="E808" t="s">
        <v>199</v>
      </c>
      <c r="F808" t="s">
        <v>199</v>
      </c>
      <c r="G808" t="s">
        <v>199</v>
      </c>
      <c r="H808" t="s">
        <v>199</v>
      </c>
      <c r="I808" t="s">
        <v>199</v>
      </c>
      <c r="J808" t="s">
        <v>199</v>
      </c>
      <c r="K808" t="s">
        <v>199</v>
      </c>
      <c r="L808" t="s">
        <v>199</v>
      </c>
      <c r="M808" t="s">
        <v>199</v>
      </c>
      <c r="N808" t="s">
        <v>199</v>
      </c>
      <c r="O808" t="s">
        <v>199</v>
      </c>
      <c r="P808" t="s">
        <v>199</v>
      </c>
      <c r="Q808" s="80" t="s">
        <v>199</v>
      </c>
      <c r="R808" s="79"/>
      <c r="T808" t="s">
        <v>199</v>
      </c>
      <c r="U808" t="s">
        <v>199</v>
      </c>
      <c r="V808" t="s">
        <v>199</v>
      </c>
    </row>
    <row r="809" spans="2:22" x14ac:dyDescent="0.25">
      <c r="B809" t="s">
        <v>199</v>
      </c>
      <c r="C809" s="79" t="s">
        <v>199</v>
      </c>
      <c r="E809" t="s">
        <v>199</v>
      </c>
      <c r="F809" t="s">
        <v>199</v>
      </c>
      <c r="G809" t="s">
        <v>199</v>
      </c>
      <c r="H809" t="s">
        <v>199</v>
      </c>
      <c r="I809" t="s">
        <v>199</v>
      </c>
      <c r="J809" t="s">
        <v>199</v>
      </c>
      <c r="K809" t="s">
        <v>199</v>
      </c>
      <c r="L809" t="s">
        <v>199</v>
      </c>
      <c r="M809" t="s">
        <v>199</v>
      </c>
      <c r="N809" t="s">
        <v>199</v>
      </c>
      <c r="O809" t="s">
        <v>199</v>
      </c>
      <c r="P809" t="s">
        <v>199</v>
      </c>
      <c r="Q809" s="80" t="s">
        <v>199</v>
      </c>
      <c r="R809" s="79"/>
      <c r="T809" t="s">
        <v>199</v>
      </c>
      <c r="U809" t="s">
        <v>199</v>
      </c>
      <c r="V809" t="s">
        <v>199</v>
      </c>
    </row>
    <row r="810" spans="2:22" x14ac:dyDescent="0.25">
      <c r="B810" t="s">
        <v>199</v>
      </c>
      <c r="C810" s="79" t="s">
        <v>199</v>
      </c>
      <c r="E810" t="s">
        <v>199</v>
      </c>
      <c r="F810" t="s">
        <v>199</v>
      </c>
      <c r="G810" t="s">
        <v>199</v>
      </c>
      <c r="H810" t="s">
        <v>199</v>
      </c>
      <c r="I810" t="s">
        <v>199</v>
      </c>
      <c r="J810" t="s">
        <v>199</v>
      </c>
      <c r="K810" t="s">
        <v>199</v>
      </c>
      <c r="L810" t="s">
        <v>199</v>
      </c>
      <c r="M810" t="s">
        <v>199</v>
      </c>
      <c r="N810" t="s">
        <v>199</v>
      </c>
      <c r="O810" t="s">
        <v>199</v>
      </c>
      <c r="P810" t="s">
        <v>199</v>
      </c>
      <c r="Q810" s="80" t="s">
        <v>199</v>
      </c>
      <c r="R810" s="79"/>
      <c r="T810" t="s">
        <v>199</v>
      </c>
      <c r="U810" t="s">
        <v>199</v>
      </c>
      <c r="V810" t="s">
        <v>199</v>
      </c>
    </row>
    <row r="811" spans="2:22" x14ac:dyDescent="0.25">
      <c r="B811" t="s">
        <v>199</v>
      </c>
      <c r="C811" s="79" t="s">
        <v>199</v>
      </c>
      <c r="E811" t="s">
        <v>199</v>
      </c>
      <c r="F811" t="s">
        <v>199</v>
      </c>
      <c r="G811" t="s">
        <v>199</v>
      </c>
      <c r="H811" t="s">
        <v>199</v>
      </c>
      <c r="I811" t="s">
        <v>199</v>
      </c>
      <c r="J811" t="s">
        <v>199</v>
      </c>
      <c r="K811" t="s">
        <v>199</v>
      </c>
      <c r="L811" t="s">
        <v>199</v>
      </c>
      <c r="M811" t="s">
        <v>199</v>
      </c>
      <c r="N811" t="s">
        <v>199</v>
      </c>
      <c r="O811" t="s">
        <v>199</v>
      </c>
      <c r="P811" t="s">
        <v>199</v>
      </c>
      <c r="Q811" s="80" t="s">
        <v>199</v>
      </c>
      <c r="R811" s="79"/>
      <c r="T811" t="s">
        <v>199</v>
      </c>
      <c r="U811" t="s">
        <v>199</v>
      </c>
      <c r="V811" t="s">
        <v>199</v>
      </c>
    </row>
    <row r="812" spans="2:22" x14ac:dyDescent="0.25">
      <c r="B812" t="s">
        <v>199</v>
      </c>
      <c r="C812" s="79" t="s">
        <v>199</v>
      </c>
      <c r="E812" t="s">
        <v>199</v>
      </c>
      <c r="F812" t="s">
        <v>199</v>
      </c>
      <c r="G812" t="s">
        <v>199</v>
      </c>
      <c r="H812" t="s">
        <v>199</v>
      </c>
      <c r="I812" t="s">
        <v>199</v>
      </c>
      <c r="J812" t="s">
        <v>199</v>
      </c>
      <c r="K812" t="s">
        <v>199</v>
      </c>
      <c r="L812" t="s">
        <v>199</v>
      </c>
      <c r="M812" t="s">
        <v>199</v>
      </c>
      <c r="N812" t="s">
        <v>199</v>
      </c>
      <c r="O812" t="s">
        <v>199</v>
      </c>
      <c r="P812" t="s">
        <v>199</v>
      </c>
      <c r="Q812" s="80" t="s">
        <v>199</v>
      </c>
      <c r="R812" s="79"/>
      <c r="T812" t="s">
        <v>199</v>
      </c>
      <c r="U812" t="s">
        <v>199</v>
      </c>
      <c r="V812" t="s">
        <v>199</v>
      </c>
    </row>
    <row r="813" spans="2:22" x14ac:dyDescent="0.25">
      <c r="B813" t="s">
        <v>199</v>
      </c>
      <c r="C813" s="79" t="s">
        <v>199</v>
      </c>
      <c r="E813" t="s">
        <v>199</v>
      </c>
      <c r="F813" t="s">
        <v>199</v>
      </c>
      <c r="G813" t="s">
        <v>199</v>
      </c>
      <c r="H813" t="s">
        <v>199</v>
      </c>
      <c r="I813" t="s">
        <v>199</v>
      </c>
      <c r="J813" t="s">
        <v>199</v>
      </c>
      <c r="K813" t="s">
        <v>199</v>
      </c>
      <c r="L813" t="s">
        <v>199</v>
      </c>
      <c r="M813" t="s">
        <v>199</v>
      </c>
      <c r="N813" t="s">
        <v>199</v>
      </c>
      <c r="O813" t="s">
        <v>199</v>
      </c>
      <c r="P813" t="s">
        <v>199</v>
      </c>
      <c r="Q813" s="80" t="s">
        <v>199</v>
      </c>
      <c r="R813" s="79"/>
      <c r="T813" t="s">
        <v>199</v>
      </c>
      <c r="U813" t="s">
        <v>199</v>
      </c>
      <c r="V813" t="s">
        <v>199</v>
      </c>
    </row>
    <row r="814" spans="2:22" x14ac:dyDescent="0.25">
      <c r="B814" t="s">
        <v>199</v>
      </c>
      <c r="C814" s="79" t="s">
        <v>199</v>
      </c>
      <c r="E814" t="s">
        <v>199</v>
      </c>
      <c r="F814" t="s">
        <v>199</v>
      </c>
      <c r="G814" t="s">
        <v>199</v>
      </c>
      <c r="H814" t="s">
        <v>199</v>
      </c>
      <c r="I814" t="s">
        <v>199</v>
      </c>
      <c r="J814" t="s">
        <v>199</v>
      </c>
      <c r="K814" t="s">
        <v>199</v>
      </c>
      <c r="L814" t="s">
        <v>199</v>
      </c>
      <c r="M814" t="s">
        <v>199</v>
      </c>
      <c r="N814" t="s">
        <v>199</v>
      </c>
      <c r="O814" t="s">
        <v>199</v>
      </c>
      <c r="P814" t="s">
        <v>199</v>
      </c>
      <c r="Q814" s="80" t="s">
        <v>199</v>
      </c>
      <c r="R814" s="79"/>
      <c r="T814" t="s">
        <v>199</v>
      </c>
      <c r="U814" t="s">
        <v>199</v>
      </c>
      <c r="V814" t="s">
        <v>199</v>
      </c>
    </row>
    <row r="815" spans="2:22" x14ac:dyDescent="0.25">
      <c r="B815" t="s">
        <v>199</v>
      </c>
      <c r="C815" s="79" t="s">
        <v>199</v>
      </c>
      <c r="E815" t="s">
        <v>199</v>
      </c>
      <c r="F815" t="s">
        <v>199</v>
      </c>
      <c r="G815" t="s">
        <v>199</v>
      </c>
      <c r="H815" t="s">
        <v>199</v>
      </c>
      <c r="I815" t="s">
        <v>199</v>
      </c>
      <c r="J815" t="s">
        <v>199</v>
      </c>
      <c r="K815" t="s">
        <v>199</v>
      </c>
      <c r="L815" t="s">
        <v>199</v>
      </c>
      <c r="M815" t="s">
        <v>199</v>
      </c>
      <c r="N815" t="s">
        <v>199</v>
      </c>
      <c r="O815" t="s">
        <v>199</v>
      </c>
      <c r="P815" t="s">
        <v>199</v>
      </c>
      <c r="Q815" s="80" t="s">
        <v>199</v>
      </c>
      <c r="R815" s="79"/>
      <c r="T815" t="s">
        <v>199</v>
      </c>
      <c r="U815" t="s">
        <v>199</v>
      </c>
      <c r="V815" t="s">
        <v>199</v>
      </c>
    </row>
    <row r="816" spans="2:22" x14ac:dyDescent="0.25">
      <c r="B816" t="s">
        <v>199</v>
      </c>
      <c r="C816" s="79" t="s">
        <v>199</v>
      </c>
      <c r="E816" t="s">
        <v>199</v>
      </c>
      <c r="F816" t="s">
        <v>199</v>
      </c>
      <c r="G816" t="s">
        <v>199</v>
      </c>
      <c r="H816" t="s">
        <v>199</v>
      </c>
      <c r="I816" t="s">
        <v>199</v>
      </c>
      <c r="J816" t="s">
        <v>199</v>
      </c>
      <c r="K816" t="s">
        <v>199</v>
      </c>
      <c r="L816" t="s">
        <v>199</v>
      </c>
      <c r="M816" t="s">
        <v>199</v>
      </c>
      <c r="N816" t="s">
        <v>199</v>
      </c>
      <c r="O816" t="s">
        <v>199</v>
      </c>
      <c r="P816" t="s">
        <v>199</v>
      </c>
      <c r="Q816" s="80" t="s">
        <v>199</v>
      </c>
      <c r="R816" s="79"/>
      <c r="T816" t="s">
        <v>199</v>
      </c>
      <c r="U816" t="s">
        <v>199</v>
      </c>
      <c r="V816" t="s">
        <v>199</v>
      </c>
    </row>
    <row r="817" spans="2:22" x14ac:dyDescent="0.25">
      <c r="B817" t="s">
        <v>199</v>
      </c>
      <c r="C817" s="79" t="s">
        <v>199</v>
      </c>
      <c r="E817" t="s">
        <v>199</v>
      </c>
      <c r="F817" t="s">
        <v>199</v>
      </c>
      <c r="G817" t="s">
        <v>199</v>
      </c>
      <c r="H817" t="s">
        <v>199</v>
      </c>
      <c r="I817" t="s">
        <v>199</v>
      </c>
      <c r="J817" t="s">
        <v>199</v>
      </c>
      <c r="K817" t="s">
        <v>199</v>
      </c>
      <c r="L817" t="s">
        <v>199</v>
      </c>
      <c r="M817" t="s">
        <v>199</v>
      </c>
      <c r="N817" t="s">
        <v>199</v>
      </c>
      <c r="O817" t="s">
        <v>199</v>
      </c>
      <c r="P817" t="s">
        <v>199</v>
      </c>
      <c r="Q817" s="80" t="s">
        <v>199</v>
      </c>
      <c r="R817" s="79"/>
      <c r="T817" t="s">
        <v>199</v>
      </c>
      <c r="U817" t="s">
        <v>199</v>
      </c>
      <c r="V817" t="s">
        <v>199</v>
      </c>
    </row>
    <row r="818" spans="2:22" x14ac:dyDescent="0.25">
      <c r="B818" t="s">
        <v>199</v>
      </c>
      <c r="C818" s="79" t="s">
        <v>199</v>
      </c>
      <c r="E818" t="s">
        <v>199</v>
      </c>
      <c r="F818" t="s">
        <v>199</v>
      </c>
      <c r="G818" t="s">
        <v>199</v>
      </c>
      <c r="H818" t="s">
        <v>199</v>
      </c>
      <c r="I818" t="s">
        <v>199</v>
      </c>
      <c r="J818" t="s">
        <v>199</v>
      </c>
      <c r="K818" t="s">
        <v>199</v>
      </c>
      <c r="L818" t="s">
        <v>199</v>
      </c>
      <c r="M818" t="s">
        <v>199</v>
      </c>
      <c r="N818" t="s">
        <v>199</v>
      </c>
      <c r="O818" t="s">
        <v>199</v>
      </c>
      <c r="P818" t="s">
        <v>199</v>
      </c>
      <c r="Q818" s="80" t="s">
        <v>199</v>
      </c>
      <c r="R818" s="79"/>
      <c r="T818" t="s">
        <v>199</v>
      </c>
      <c r="U818" t="s">
        <v>199</v>
      </c>
      <c r="V818" t="s">
        <v>199</v>
      </c>
    </row>
    <row r="819" spans="2:22" x14ac:dyDescent="0.25">
      <c r="B819" t="s">
        <v>199</v>
      </c>
      <c r="C819" s="79" t="s">
        <v>199</v>
      </c>
      <c r="E819" t="s">
        <v>199</v>
      </c>
      <c r="F819" t="s">
        <v>199</v>
      </c>
      <c r="G819" t="s">
        <v>199</v>
      </c>
      <c r="H819" t="s">
        <v>199</v>
      </c>
      <c r="I819" t="s">
        <v>199</v>
      </c>
      <c r="J819" t="s">
        <v>199</v>
      </c>
      <c r="K819" t="s">
        <v>199</v>
      </c>
      <c r="L819" t="s">
        <v>199</v>
      </c>
      <c r="M819" t="s">
        <v>199</v>
      </c>
      <c r="N819" t="s">
        <v>199</v>
      </c>
      <c r="O819" t="s">
        <v>199</v>
      </c>
      <c r="P819" t="s">
        <v>199</v>
      </c>
      <c r="Q819" s="80" t="s">
        <v>199</v>
      </c>
      <c r="R819" s="79"/>
      <c r="T819" t="s">
        <v>199</v>
      </c>
      <c r="U819" t="s">
        <v>199</v>
      </c>
      <c r="V819" t="s">
        <v>199</v>
      </c>
    </row>
    <row r="820" spans="2:22" x14ac:dyDescent="0.25">
      <c r="B820" t="s">
        <v>199</v>
      </c>
      <c r="C820" s="79" t="s">
        <v>199</v>
      </c>
      <c r="E820" t="s">
        <v>199</v>
      </c>
      <c r="F820" t="s">
        <v>199</v>
      </c>
      <c r="G820" t="s">
        <v>199</v>
      </c>
      <c r="H820" t="s">
        <v>199</v>
      </c>
      <c r="I820" t="s">
        <v>199</v>
      </c>
      <c r="J820" t="s">
        <v>199</v>
      </c>
      <c r="K820" t="s">
        <v>199</v>
      </c>
      <c r="L820" t="s">
        <v>199</v>
      </c>
      <c r="M820" t="s">
        <v>199</v>
      </c>
      <c r="N820" t="s">
        <v>199</v>
      </c>
      <c r="O820" t="s">
        <v>199</v>
      </c>
      <c r="P820" t="s">
        <v>199</v>
      </c>
      <c r="Q820" s="80" t="s">
        <v>199</v>
      </c>
      <c r="R820" s="79"/>
      <c r="T820" t="s">
        <v>199</v>
      </c>
      <c r="U820" t="s">
        <v>199</v>
      </c>
      <c r="V820" t="s">
        <v>199</v>
      </c>
    </row>
    <row r="821" spans="2:22" x14ac:dyDescent="0.25">
      <c r="B821" t="s">
        <v>199</v>
      </c>
      <c r="C821" s="79" t="s">
        <v>199</v>
      </c>
      <c r="E821" t="s">
        <v>199</v>
      </c>
      <c r="F821" t="s">
        <v>199</v>
      </c>
      <c r="G821" t="s">
        <v>199</v>
      </c>
      <c r="H821" t="s">
        <v>199</v>
      </c>
      <c r="I821" t="s">
        <v>199</v>
      </c>
      <c r="J821" t="s">
        <v>199</v>
      </c>
      <c r="K821" t="s">
        <v>199</v>
      </c>
      <c r="L821" t="s">
        <v>199</v>
      </c>
      <c r="M821" t="s">
        <v>199</v>
      </c>
      <c r="N821" t="s">
        <v>199</v>
      </c>
      <c r="O821" t="s">
        <v>199</v>
      </c>
      <c r="P821" t="s">
        <v>199</v>
      </c>
      <c r="Q821" s="80" t="s">
        <v>199</v>
      </c>
      <c r="R821" s="79"/>
      <c r="T821" t="s">
        <v>199</v>
      </c>
      <c r="U821" t="s">
        <v>199</v>
      </c>
      <c r="V821" t="s">
        <v>199</v>
      </c>
    </row>
    <row r="822" spans="2:22" x14ac:dyDescent="0.25">
      <c r="B822" t="s">
        <v>199</v>
      </c>
      <c r="C822" s="79" t="s">
        <v>199</v>
      </c>
      <c r="E822" t="s">
        <v>199</v>
      </c>
      <c r="F822" t="s">
        <v>199</v>
      </c>
      <c r="G822" t="s">
        <v>199</v>
      </c>
      <c r="H822" t="s">
        <v>199</v>
      </c>
      <c r="I822" t="s">
        <v>199</v>
      </c>
      <c r="J822" t="s">
        <v>199</v>
      </c>
      <c r="K822" t="s">
        <v>199</v>
      </c>
      <c r="L822" t="s">
        <v>199</v>
      </c>
      <c r="M822" t="s">
        <v>199</v>
      </c>
      <c r="N822" t="s">
        <v>199</v>
      </c>
      <c r="O822" t="s">
        <v>199</v>
      </c>
      <c r="P822" t="s">
        <v>199</v>
      </c>
      <c r="Q822" s="80" t="s">
        <v>199</v>
      </c>
      <c r="R822" s="79"/>
      <c r="T822" t="s">
        <v>199</v>
      </c>
      <c r="U822" t="s">
        <v>199</v>
      </c>
      <c r="V822" t="s">
        <v>199</v>
      </c>
    </row>
    <row r="823" spans="2:22" x14ac:dyDescent="0.25">
      <c r="B823" t="s">
        <v>199</v>
      </c>
      <c r="C823" s="79" t="s">
        <v>199</v>
      </c>
      <c r="E823" t="s">
        <v>199</v>
      </c>
      <c r="F823" t="s">
        <v>199</v>
      </c>
      <c r="G823" t="s">
        <v>199</v>
      </c>
      <c r="H823" t="s">
        <v>199</v>
      </c>
      <c r="I823" t="s">
        <v>199</v>
      </c>
      <c r="J823" t="s">
        <v>199</v>
      </c>
      <c r="K823" t="s">
        <v>199</v>
      </c>
      <c r="L823" t="s">
        <v>199</v>
      </c>
      <c r="M823" t="s">
        <v>199</v>
      </c>
      <c r="N823" t="s">
        <v>199</v>
      </c>
      <c r="O823" t="s">
        <v>199</v>
      </c>
      <c r="P823" t="s">
        <v>199</v>
      </c>
      <c r="Q823" s="80" t="s">
        <v>199</v>
      </c>
      <c r="R823" s="79"/>
      <c r="T823" t="s">
        <v>199</v>
      </c>
      <c r="U823" t="s">
        <v>199</v>
      </c>
      <c r="V823" t="s">
        <v>199</v>
      </c>
    </row>
    <row r="824" spans="2:22" x14ac:dyDescent="0.25">
      <c r="B824" t="s">
        <v>199</v>
      </c>
      <c r="C824" s="79" t="s">
        <v>199</v>
      </c>
      <c r="E824" t="s">
        <v>199</v>
      </c>
      <c r="F824" t="s">
        <v>199</v>
      </c>
      <c r="G824" t="s">
        <v>199</v>
      </c>
      <c r="H824" t="s">
        <v>199</v>
      </c>
      <c r="I824" t="s">
        <v>199</v>
      </c>
      <c r="J824" t="s">
        <v>199</v>
      </c>
      <c r="K824" t="s">
        <v>199</v>
      </c>
      <c r="L824" t="s">
        <v>199</v>
      </c>
      <c r="M824" t="s">
        <v>199</v>
      </c>
      <c r="N824" t="s">
        <v>199</v>
      </c>
      <c r="O824" t="s">
        <v>199</v>
      </c>
      <c r="P824" t="s">
        <v>199</v>
      </c>
      <c r="Q824" s="80" t="s">
        <v>199</v>
      </c>
      <c r="R824" s="79"/>
      <c r="T824" t="s">
        <v>199</v>
      </c>
      <c r="U824" t="s">
        <v>199</v>
      </c>
      <c r="V824" t="s">
        <v>199</v>
      </c>
    </row>
    <row r="825" spans="2:22" x14ac:dyDescent="0.25">
      <c r="B825" t="s">
        <v>199</v>
      </c>
      <c r="C825" s="79" t="s">
        <v>199</v>
      </c>
      <c r="E825" t="s">
        <v>199</v>
      </c>
      <c r="F825" t="s">
        <v>199</v>
      </c>
      <c r="G825" t="s">
        <v>199</v>
      </c>
      <c r="H825" t="s">
        <v>199</v>
      </c>
      <c r="I825" t="s">
        <v>199</v>
      </c>
      <c r="J825" t="s">
        <v>199</v>
      </c>
      <c r="K825" t="s">
        <v>199</v>
      </c>
      <c r="L825" t="s">
        <v>199</v>
      </c>
      <c r="M825" t="s">
        <v>199</v>
      </c>
      <c r="N825" t="s">
        <v>199</v>
      </c>
      <c r="O825" t="s">
        <v>199</v>
      </c>
      <c r="P825" t="s">
        <v>199</v>
      </c>
      <c r="Q825" s="80" t="s">
        <v>199</v>
      </c>
      <c r="R825" s="79"/>
      <c r="T825" t="s">
        <v>199</v>
      </c>
      <c r="U825" t="s">
        <v>199</v>
      </c>
      <c r="V825" t="s">
        <v>199</v>
      </c>
    </row>
    <row r="826" spans="2:22" x14ac:dyDescent="0.25">
      <c r="B826" t="s">
        <v>199</v>
      </c>
      <c r="C826" s="79" t="s">
        <v>199</v>
      </c>
      <c r="E826" t="s">
        <v>199</v>
      </c>
      <c r="F826" t="s">
        <v>199</v>
      </c>
      <c r="G826" t="s">
        <v>199</v>
      </c>
      <c r="H826" t="s">
        <v>199</v>
      </c>
      <c r="I826" t="s">
        <v>199</v>
      </c>
      <c r="J826" t="s">
        <v>199</v>
      </c>
      <c r="K826" t="s">
        <v>199</v>
      </c>
      <c r="L826" t="s">
        <v>199</v>
      </c>
      <c r="M826" t="s">
        <v>199</v>
      </c>
      <c r="N826" t="s">
        <v>199</v>
      </c>
      <c r="O826" t="s">
        <v>199</v>
      </c>
      <c r="P826" t="s">
        <v>199</v>
      </c>
      <c r="Q826" s="80" t="s">
        <v>199</v>
      </c>
      <c r="R826" s="79"/>
      <c r="T826" t="s">
        <v>199</v>
      </c>
      <c r="U826" t="s">
        <v>199</v>
      </c>
      <c r="V826" t="s">
        <v>199</v>
      </c>
    </row>
    <row r="827" spans="2:22" x14ac:dyDescent="0.25">
      <c r="B827" t="s">
        <v>199</v>
      </c>
      <c r="C827" s="79" t="s">
        <v>199</v>
      </c>
      <c r="E827" t="s">
        <v>199</v>
      </c>
      <c r="F827" t="s">
        <v>199</v>
      </c>
      <c r="G827" t="s">
        <v>199</v>
      </c>
      <c r="H827" t="s">
        <v>199</v>
      </c>
      <c r="I827" t="s">
        <v>199</v>
      </c>
      <c r="J827" t="s">
        <v>199</v>
      </c>
      <c r="K827" t="s">
        <v>199</v>
      </c>
      <c r="L827" t="s">
        <v>199</v>
      </c>
      <c r="M827" t="s">
        <v>199</v>
      </c>
      <c r="N827" t="s">
        <v>199</v>
      </c>
      <c r="O827" t="s">
        <v>199</v>
      </c>
      <c r="P827" t="s">
        <v>199</v>
      </c>
      <c r="Q827" s="80" t="s">
        <v>199</v>
      </c>
      <c r="R827" s="79"/>
      <c r="T827" t="s">
        <v>199</v>
      </c>
      <c r="U827" t="s">
        <v>199</v>
      </c>
      <c r="V827" t="s">
        <v>199</v>
      </c>
    </row>
    <row r="828" spans="2:22" x14ac:dyDescent="0.25">
      <c r="B828" t="s">
        <v>199</v>
      </c>
      <c r="C828" s="79" t="s">
        <v>199</v>
      </c>
      <c r="E828" t="s">
        <v>199</v>
      </c>
      <c r="F828" t="s">
        <v>199</v>
      </c>
      <c r="G828" t="s">
        <v>199</v>
      </c>
      <c r="H828" t="s">
        <v>199</v>
      </c>
      <c r="I828" t="s">
        <v>199</v>
      </c>
      <c r="J828" t="s">
        <v>199</v>
      </c>
      <c r="K828" t="s">
        <v>199</v>
      </c>
      <c r="L828" t="s">
        <v>199</v>
      </c>
      <c r="M828" t="s">
        <v>199</v>
      </c>
      <c r="N828" t="s">
        <v>199</v>
      </c>
      <c r="O828" t="s">
        <v>199</v>
      </c>
      <c r="P828" t="s">
        <v>199</v>
      </c>
      <c r="Q828" s="80" t="s">
        <v>199</v>
      </c>
      <c r="R828" s="79"/>
      <c r="T828" t="s">
        <v>199</v>
      </c>
      <c r="U828" t="s">
        <v>199</v>
      </c>
      <c r="V828" t="s">
        <v>199</v>
      </c>
    </row>
    <row r="829" spans="2:22" x14ac:dyDescent="0.25">
      <c r="B829" t="s">
        <v>199</v>
      </c>
      <c r="C829" s="79" t="s">
        <v>199</v>
      </c>
      <c r="E829" t="s">
        <v>199</v>
      </c>
      <c r="F829" t="s">
        <v>199</v>
      </c>
      <c r="G829" t="s">
        <v>199</v>
      </c>
      <c r="H829" t="s">
        <v>199</v>
      </c>
      <c r="I829" t="s">
        <v>199</v>
      </c>
      <c r="J829" t="s">
        <v>199</v>
      </c>
      <c r="K829" t="s">
        <v>199</v>
      </c>
      <c r="L829" t="s">
        <v>199</v>
      </c>
      <c r="M829" t="s">
        <v>199</v>
      </c>
      <c r="N829" t="s">
        <v>199</v>
      </c>
      <c r="O829" t="s">
        <v>199</v>
      </c>
      <c r="P829" t="s">
        <v>199</v>
      </c>
      <c r="Q829" s="80" t="s">
        <v>199</v>
      </c>
      <c r="R829" s="79"/>
      <c r="T829" t="s">
        <v>199</v>
      </c>
      <c r="U829" t="s">
        <v>199</v>
      </c>
      <c r="V829" t="s">
        <v>199</v>
      </c>
    </row>
    <row r="830" spans="2:22" x14ac:dyDescent="0.25">
      <c r="B830" t="s">
        <v>199</v>
      </c>
      <c r="C830" s="79" t="s">
        <v>199</v>
      </c>
      <c r="E830" t="s">
        <v>199</v>
      </c>
      <c r="F830" t="s">
        <v>199</v>
      </c>
      <c r="G830" t="s">
        <v>199</v>
      </c>
      <c r="H830" t="s">
        <v>199</v>
      </c>
      <c r="I830" t="s">
        <v>199</v>
      </c>
      <c r="J830" t="s">
        <v>199</v>
      </c>
      <c r="K830" t="s">
        <v>199</v>
      </c>
      <c r="L830" t="s">
        <v>199</v>
      </c>
      <c r="M830" t="s">
        <v>199</v>
      </c>
      <c r="N830" t="s">
        <v>199</v>
      </c>
      <c r="O830" t="s">
        <v>199</v>
      </c>
      <c r="P830" t="s">
        <v>199</v>
      </c>
      <c r="Q830" s="80" t="s">
        <v>199</v>
      </c>
      <c r="R830" s="79"/>
      <c r="T830" t="s">
        <v>199</v>
      </c>
      <c r="U830" t="s">
        <v>199</v>
      </c>
      <c r="V830" t="s">
        <v>199</v>
      </c>
    </row>
    <row r="831" spans="2:22" x14ac:dyDescent="0.25">
      <c r="B831" t="s">
        <v>199</v>
      </c>
      <c r="C831" s="79" t="s">
        <v>199</v>
      </c>
      <c r="E831" t="s">
        <v>199</v>
      </c>
      <c r="F831" t="s">
        <v>199</v>
      </c>
      <c r="G831" t="s">
        <v>199</v>
      </c>
      <c r="H831" t="s">
        <v>199</v>
      </c>
      <c r="I831" t="s">
        <v>199</v>
      </c>
      <c r="J831" t="s">
        <v>199</v>
      </c>
      <c r="K831" t="s">
        <v>199</v>
      </c>
      <c r="L831" t="s">
        <v>199</v>
      </c>
      <c r="M831" t="s">
        <v>199</v>
      </c>
      <c r="N831" t="s">
        <v>199</v>
      </c>
      <c r="O831" t="s">
        <v>199</v>
      </c>
      <c r="P831" t="s">
        <v>199</v>
      </c>
      <c r="Q831" s="80" t="s">
        <v>199</v>
      </c>
      <c r="R831" s="79"/>
      <c r="T831" t="s">
        <v>199</v>
      </c>
      <c r="U831" t="s">
        <v>199</v>
      </c>
      <c r="V831" t="s">
        <v>199</v>
      </c>
    </row>
    <row r="832" spans="2:22" x14ac:dyDescent="0.25">
      <c r="B832" t="s">
        <v>199</v>
      </c>
      <c r="C832" s="79" t="s">
        <v>199</v>
      </c>
      <c r="E832" t="s">
        <v>199</v>
      </c>
      <c r="F832" t="s">
        <v>199</v>
      </c>
      <c r="G832" t="s">
        <v>199</v>
      </c>
      <c r="H832" t="s">
        <v>199</v>
      </c>
      <c r="I832" t="s">
        <v>199</v>
      </c>
      <c r="J832" t="s">
        <v>199</v>
      </c>
      <c r="K832" t="s">
        <v>199</v>
      </c>
      <c r="L832" t="s">
        <v>199</v>
      </c>
      <c r="M832" t="s">
        <v>199</v>
      </c>
      <c r="N832" t="s">
        <v>199</v>
      </c>
      <c r="O832" t="s">
        <v>199</v>
      </c>
      <c r="P832" t="s">
        <v>199</v>
      </c>
      <c r="Q832" s="80" t="s">
        <v>199</v>
      </c>
      <c r="R832" s="79"/>
      <c r="T832" t="s">
        <v>199</v>
      </c>
      <c r="U832" t="s">
        <v>199</v>
      </c>
      <c r="V832" t="s">
        <v>199</v>
      </c>
    </row>
    <row r="833" spans="2:22" x14ac:dyDescent="0.25">
      <c r="B833" t="s">
        <v>199</v>
      </c>
      <c r="C833" s="79" t="s">
        <v>199</v>
      </c>
      <c r="E833" t="s">
        <v>199</v>
      </c>
      <c r="F833" t="s">
        <v>199</v>
      </c>
      <c r="G833" t="s">
        <v>199</v>
      </c>
      <c r="H833" t="s">
        <v>199</v>
      </c>
      <c r="I833" t="s">
        <v>199</v>
      </c>
      <c r="J833" t="s">
        <v>199</v>
      </c>
      <c r="K833" t="s">
        <v>199</v>
      </c>
      <c r="L833" t="s">
        <v>199</v>
      </c>
      <c r="M833" t="s">
        <v>199</v>
      </c>
      <c r="N833" t="s">
        <v>199</v>
      </c>
      <c r="O833" t="s">
        <v>199</v>
      </c>
      <c r="P833" t="s">
        <v>199</v>
      </c>
      <c r="Q833" s="80" t="s">
        <v>199</v>
      </c>
      <c r="R833" s="79"/>
      <c r="T833" t="s">
        <v>199</v>
      </c>
      <c r="U833" t="s">
        <v>199</v>
      </c>
      <c r="V833" t="s">
        <v>199</v>
      </c>
    </row>
    <row r="834" spans="2:22" x14ac:dyDescent="0.25">
      <c r="B834" t="s">
        <v>199</v>
      </c>
      <c r="C834" s="79" t="s">
        <v>199</v>
      </c>
      <c r="E834" t="s">
        <v>199</v>
      </c>
      <c r="F834" t="s">
        <v>199</v>
      </c>
      <c r="G834" t="s">
        <v>199</v>
      </c>
      <c r="H834" t="s">
        <v>199</v>
      </c>
      <c r="I834" t="s">
        <v>199</v>
      </c>
      <c r="J834" t="s">
        <v>199</v>
      </c>
      <c r="K834" t="s">
        <v>199</v>
      </c>
      <c r="L834" t="s">
        <v>199</v>
      </c>
      <c r="M834" t="s">
        <v>199</v>
      </c>
      <c r="N834" t="s">
        <v>199</v>
      </c>
      <c r="O834" t="s">
        <v>199</v>
      </c>
      <c r="P834" t="s">
        <v>199</v>
      </c>
      <c r="Q834" s="80" t="s">
        <v>199</v>
      </c>
      <c r="R834" s="79"/>
      <c r="T834" t="s">
        <v>199</v>
      </c>
      <c r="U834" t="s">
        <v>199</v>
      </c>
      <c r="V834" t="s">
        <v>199</v>
      </c>
    </row>
    <row r="835" spans="2:22" x14ac:dyDescent="0.25">
      <c r="B835" t="s">
        <v>199</v>
      </c>
      <c r="C835" s="79" t="s">
        <v>199</v>
      </c>
      <c r="E835" t="s">
        <v>199</v>
      </c>
      <c r="F835" t="s">
        <v>199</v>
      </c>
      <c r="G835" t="s">
        <v>199</v>
      </c>
      <c r="H835" t="s">
        <v>199</v>
      </c>
      <c r="I835" t="s">
        <v>199</v>
      </c>
      <c r="J835" t="s">
        <v>199</v>
      </c>
      <c r="K835" t="s">
        <v>199</v>
      </c>
      <c r="L835" t="s">
        <v>199</v>
      </c>
      <c r="M835" t="s">
        <v>199</v>
      </c>
      <c r="N835" t="s">
        <v>199</v>
      </c>
      <c r="O835" t="s">
        <v>199</v>
      </c>
      <c r="P835" t="s">
        <v>199</v>
      </c>
      <c r="Q835" s="80" t="s">
        <v>199</v>
      </c>
      <c r="R835" s="79"/>
      <c r="T835" t="s">
        <v>199</v>
      </c>
      <c r="U835" t="s">
        <v>199</v>
      </c>
      <c r="V835" t="s">
        <v>199</v>
      </c>
    </row>
    <row r="836" spans="2:22" x14ac:dyDescent="0.25">
      <c r="B836" t="s">
        <v>199</v>
      </c>
      <c r="C836" s="79" t="s">
        <v>199</v>
      </c>
      <c r="E836" t="s">
        <v>199</v>
      </c>
      <c r="F836" t="s">
        <v>199</v>
      </c>
      <c r="G836" t="s">
        <v>199</v>
      </c>
      <c r="H836" t="s">
        <v>199</v>
      </c>
      <c r="I836" t="s">
        <v>199</v>
      </c>
      <c r="J836" t="s">
        <v>199</v>
      </c>
      <c r="K836" t="s">
        <v>199</v>
      </c>
      <c r="L836" t="s">
        <v>199</v>
      </c>
      <c r="M836" t="s">
        <v>199</v>
      </c>
      <c r="N836" t="s">
        <v>199</v>
      </c>
      <c r="O836" t="s">
        <v>199</v>
      </c>
      <c r="P836" t="s">
        <v>199</v>
      </c>
      <c r="Q836" s="80" t="s">
        <v>199</v>
      </c>
      <c r="R836" s="79"/>
      <c r="T836" t="s">
        <v>199</v>
      </c>
      <c r="U836" t="s">
        <v>199</v>
      </c>
      <c r="V836" t="s">
        <v>199</v>
      </c>
    </row>
    <row r="837" spans="2:22" x14ac:dyDescent="0.25">
      <c r="B837" t="s">
        <v>199</v>
      </c>
      <c r="C837" s="79" t="s">
        <v>199</v>
      </c>
      <c r="E837" t="s">
        <v>199</v>
      </c>
      <c r="F837" t="s">
        <v>199</v>
      </c>
      <c r="G837" t="s">
        <v>199</v>
      </c>
      <c r="H837" t="s">
        <v>199</v>
      </c>
      <c r="I837" t="s">
        <v>199</v>
      </c>
      <c r="J837" t="s">
        <v>199</v>
      </c>
      <c r="K837" t="s">
        <v>199</v>
      </c>
      <c r="L837" t="s">
        <v>199</v>
      </c>
      <c r="M837" t="s">
        <v>199</v>
      </c>
      <c r="N837" t="s">
        <v>199</v>
      </c>
      <c r="O837" t="s">
        <v>199</v>
      </c>
      <c r="P837" t="s">
        <v>199</v>
      </c>
      <c r="Q837" s="80" t="s">
        <v>199</v>
      </c>
      <c r="R837" s="79"/>
      <c r="T837" t="s">
        <v>199</v>
      </c>
      <c r="U837" t="s">
        <v>199</v>
      </c>
      <c r="V837" t="s">
        <v>199</v>
      </c>
    </row>
    <row r="838" spans="2:22" x14ac:dyDescent="0.25">
      <c r="B838" t="s">
        <v>199</v>
      </c>
      <c r="C838" s="79" t="s">
        <v>199</v>
      </c>
      <c r="E838" t="s">
        <v>199</v>
      </c>
      <c r="F838" t="s">
        <v>199</v>
      </c>
      <c r="G838" t="s">
        <v>199</v>
      </c>
      <c r="H838" t="s">
        <v>199</v>
      </c>
      <c r="I838" t="s">
        <v>199</v>
      </c>
      <c r="J838" t="s">
        <v>199</v>
      </c>
      <c r="K838" t="s">
        <v>199</v>
      </c>
      <c r="L838" t="s">
        <v>199</v>
      </c>
      <c r="M838" t="s">
        <v>199</v>
      </c>
      <c r="N838" t="s">
        <v>199</v>
      </c>
      <c r="O838" t="s">
        <v>199</v>
      </c>
      <c r="P838" t="s">
        <v>199</v>
      </c>
      <c r="Q838" s="80" t="s">
        <v>199</v>
      </c>
      <c r="R838" s="79"/>
      <c r="T838" t="s">
        <v>199</v>
      </c>
      <c r="U838" t="s">
        <v>199</v>
      </c>
      <c r="V838" t="s">
        <v>199</v>
      </c>
    </row>
    <row r="839" spans="2:22" x14ac:dyDescent="0.25">
      <c r="B839" t="s">
        <v>199</v>
      </c>
      <c r="C839" s="79" t="s">
        <v>199</v>
      </c>
      <c r="E839" t="s">
        <v>199</v>
      </c>
      <c r="F839" t="s">
        <v>199</v>
      </c>
      <c r="G839" t="s">
        <v>199</v>
      </c>
      <c r="H839" t="s">
        <v>199</v>
      </c>
      <c r="I839" t="s">
        <v>199</v>
      </c>
      <c r="J839" t="s">
        <v>199</v>
      </c>
      <c r="K839" t="s">
        <v>199</v>
      </c>
      <c r="L839" t="s">
        <v>199</v>
      </c>
      <c r="M839" t="s">
        <v>199</v>
      </c>
      <c r="N839" t="s">
        <v>199</v>
      </c>
      <c r="O839" t="s">
        <v>199</v>
      </c>
      <c r="P839" t="s">
        <v>199</v>
      </c>
      <c r="Q839" s="80" t="s">
        <v>199</v>
      </c>
      <c r="R839" s="79"/>
      <c r="T839" t="s">
        <v>199</v>
      </c>
      <c r="U839" t="s">
        <v>199</v>
      </c>
      <c r="V839" t="s">
        <v>199</v>
      </c>
    </row>
    <row r="840" spans="2:22" x14ac:dyDescent="0.25">
      <c r="B840" t="s">
        <v>199</v>
      </c>
      <c r="C840" s="79" t="s">
        <v>199</v>
      </c>
      <c r="E840" t="s">
        <v>199</v>
      </c>
      <c r="F840" t="s">
        <v>199</v>
      </c>
      <c r="G840" t="s">
        <v>199</v>
      </c>
      <c r="H840" t="s">
        <v>199</v>
      </c>
      <c r="I840" t="s">
        <v>199</v>
      </c>
      <c r="J840" t="s">
        <v>199</v>
      </c>
      <c r="K840" t="s">
        <v>199</v>
      </c>
      <c r="L840" t="s">
        <v>199</v>
      </c>
      <c r="M840" t="s">
        <v>199</v>
      </c>
      <c r="N840" t="s">
        <v>199</v>
      </c>
      <c r="O840" t="s">
        <v>199</v>
      </c>
      <c r="P840" t="s">
        <v>199</v>
      </c>
      <c r="Q840" s="80" t="s">
        <v>199</v>
      </c>
      <c r="R840" s="79"/>
      <c r="T840" t="s">
        <v>199</v>
      </c>
      <c r="U840" t="s">
        <v>199</v>
      </c>
      <c r="V840" t="s">
        <v>199</v>
      </c>
    </row>
    <row r="841" spans="2:22" x14ac:dyDescent="0.25">
      <c r="B841" t="s">
        <v>199</v>
      </c>
      <c r="C841" s="79" t="s">
        <v>199</v>
      </c>
      <c r="E841" t="s">
        <v>199</v>
      </c>
      <c r="F841" t="s">
        <v>199</v>
      </c>
      <c r="G841" t="s">
        <v>199</v>
      </c>
      <c r="H841" t="s">
        <v>199</v>
      </c>
      <c r="I841" t="s">
        <v>199</v>
      </c>
      <c r="J841" t="s">
        <v>199</v>
      </c>
      <c r="K841" t="s">
        <v>199</v>
      </c>
      <c r="L841" t="s">
        <v>199</v>
      </c>
      <c r="M841" t="s">
        <v>199</v>
      </c>
      <c r="N841" t="s">
        <v>199</v>
      </c>
      <c r="O841" t="s">
        <v>199</v>
      </c>
      <c r="P841" t="s">
        <v>199</v>
      </c>
      <c r="Q841" s="80" t="s">
        <v>199</v>
      </c>
      <c r="R841" s="79"/>
      <c r="T841" t="s">
        <v>199</v>
      </c>
      <c r="U841" t="s">
        <v>199</v>
      </c>
      <c r="V841" t="s">
        <v>199</v>
      </c>
    </row>
    <row r="842" spans="2:22" x14ac:dyDescent="0.25">
      <c r="B842" t="s">
        <v>199</v>
      </c>
      <c r="C842" s="79" t="s">
        <v>199</v>
      </c>
      <c r="E842" t="s">
        <v>199</v>
      </c>
      <c r="F842" t="s">
        <v>199</v>
      </c>
      <c r="G842" t="s">
        <v>199</v>
      </c>
      <c r="H842" t="s">
        <v>199</v>
      </c>
      <c r="I842" t="s">
        <v>199</v>
      </c>
      <c r="J842" t="s">
        <v>199</v>
      </c>
      <c r="K842" t="s">
        <v>199</v>
      </c>
      <c r="L842" t="s">
        <v>199</v>
      </c>
      <c r="M842" t="s">
        <v>199</v>
      </c>
      <c r="N842" t="s">
        <v>199</v>
      </c>
      <c r="O842" t="s">
        <v>199</v>
      </c>
      <c r="P842" t="s">
        <v>199</v>
      </c>
      <c r="Q842" s="80" t="s">
        <v>199</v>
      </c>
      <c r="R842" s="79"/>
      <c r="T842" t="s">
        <v>199</v>
      </c>
      <c r="U842" t="s">
        <v>199</v>
      </c>
      <c r="V842" t="s">
        <v>199</v>
      </c>
    </row>
    <row r="843" spans="2:22" x14ac:dyDescent="0.25">
      <c r="B843" t="s">
        <v>199</v>
      </c>
      <c r="C843" s="79" t="s">
        <v>199</v>
      </c>
      <c r="E843" t="s">
        <v>199</v>
      </c>
      <c r="F843" t="s">
        <v>199</v>
      </c>
      <c r="G843" t="s">
        <v>199</v>
      </c>
      <c r="H843" t="s">
        <v>199</v>
      </c>
      <c r="I843" t="s">
        <v>199</v>
      </c>
      <c r="J843" t="s">
        <v>199</v>
      </c>
      <c r="K843" t="s">
        <v>199</v>
      </c>
      <c r="L843" t="s">
        <v>199</v>
      </c>
      <c r="M843" t="s">
        <v>199</v>
      </c>
      <c r="N843" t="s">
        <v>199</v>
      </c>
      <c r="O843" t="s">
        <v>199</v>
      </c>
      <c r="P843" t="s">
        <v>199</v>
      </c>
      <c r="Q843" s="80" t="s">
        <v>199</v>
      </c>
      <c r="R843" s="79"/>
      <c r="T843" t="s">
        <v>199</v>
      </c>
      <c r="U843" t="s">
        <v>199</v>
      </c>
      <c r="V843" t="s">
        <v>199</v>
      </c>
    </row>
    <row r="844" spans="2:22" x14ac:dyDescent="0.25">
      <c r="B844" t="s">
        <v>199</v>
      </c>
      <c r="C844" s="79" t="s">
        <v>199</v>
      </c>
      <c r="E844" t="s">
        <v>199</v>
      </c>
      <c r="F844" t="s">
        <v>199</v>
      </c>
      <c r="G844" t="s">
        <v>199</v>
      </c>
      <c r="H844" t="s">
        <v>199</v>
      </c>
      <c r="I844" t="s">
        <v>199</v>
      </c>
      <c r="J844" t="s">
        <v>199</v>
      </c>
      <c r="K844" t="s">
        <v>199</v>
      </c>
      <c r="L844" t="s">
        <v>199</v>
      </c>
      <c r="M844" t="s">
        <v>199</v>
      </c>
      <c r="N844" t="s">
        <v>199</v>
      </c>
      <c r="O844" t="s">
        <v>199</v>
      </c>
      <c r="P844" t="s">
        <v>199</v>
      </c>
      <c r="Q844" s="80" t="s">
        <v>199</v>
      </c>
      <c r="R844" s="79"/>
      <c r="T844" t="s">
        <v>199</v>
      </c>
      <c r="U844" t="s">
        <v>199</v>
      </c>
      <c r="V844" t="s">
        <v>199</v>
      </c>
    </row>
    <row r="845" spans="2:22" x14ac:dyDescent="0.25">
      <c r="B845" t="s">
        <v>199</v>
      </c>
      <c r="C845" s="79" t="s">
        <v>199</v>
      </c>
      <c r="E845" t="s">
        <v>199</v>
      </c>
      <c r="F845" t="s">
        <v>199</v>
      </c>
      <c r="G845" t="s">
        <v>199</v>
      </c>
      <c r="H845" t="s">
        <v>199</v>
      </c>
      <c r="I845" t="s">
        <v>199</v>
      </c>
      <c r="J845" t="s">
        <v>199</v>
      </c>
      <c r="K845" t="s">
        <v>199</v>
      </c>
      <c r="L845" t="s">
        <v>199</v>
      </c>
      <c r="M845" t="s">
        <v>199</v>
      </c>
      <c r="N845" t="s">
        <v>199</v>
      </c>
      <c r="O845" t="s">
        <v>199</v>
      </c>
      <c r="P845" t="s">
        <v>199</v>
      </c>
      <c r="Q845" s="80" t="s">
        <v>199</v>
      </c>
      <c r="R845" s="79"/>
      <c r="T845" t="s">
        <v>199</v>
      </c>
      <c r="U845" t="s">
        <v>199</v>
      </c>
      <c r="V845" t="s">
        <v>199</v>
      </c>
    </row>
    <row r="846" spans="2:22" x14ac:dyDescent="0.25">
      <c r="B846" t="s">
        <v>199</v>
      </c>
      <c r="C846" s="79" t="s">
        <v>199</v>
      </c>
      <c r="E846" t="s">
        <v>199</v>
      </c>
      <c r="F846" t="s">
        <v>199</v>
      </c>
      <c r="G846" t="s">
        <v>199</v>
      </c>
      <c r="H846" t="s">
        <v>199</v>
      </c>
      <c r="I846" t="s">
        <v>199</v>
      </c>
      <c r="J846" t="s">
        <v>199</v>
      </c>
      <c r="K846" t="s">
        <v>199</v>
      </c>
      <c r="L846" t="s">
        <v>199</v>
      </c>
      <c r="M846" t="s">
        <v>199</v>
      </c>
      <c r="N846" t="s">
        <v>199</v>
      </c>
      <c r="O846" t="s">
        <v>199</v>
      </c>
      <c r="P846" t="s">
        <v>199</v>
      </c>
      <c r="Q846" s="80" t="s">
        <v>199</v>
      </c>
      <c r="R846" s="79"/>
      <c r="T846" t="s">
        <v>199</v>
      </c>
      <c r="U846" t="s">
        <v>199</v>
      </c>
      <c r="V846" t="s">
        <v>199</v>
      </c>
    </row>
    <row r="847" spans="2:22" x14ac:dyDescent="0.25">
      <c r="B847" t="s">
        <v>199</v>
      </c>
      <c r="C847" s="79" t="s">
        <v>199</v>
      </c>
      <c r="E847" t="s">
        <v>199</v>
      </c>
      <c r="F847" t="s">
        <v>199</v>
      </c>
      <c r="G847" t="s">
        <v>199</v>
      </c>
      <c r="H847" t="s">
        <v>199</v>
      </c>
      <c r="I847" t="s">
        <v>199</v>
      </c>
      <c r="J847" t="s">
        <v>199</v>
      </c>
      <c r="K847" t="s">
        <v>199</v>
      </c>
      <c r="L847" t="s">
        <v>199</v>
      </c>
      <c r="M847" t="s">
        <v>199</v>
      </c>
      <c r="N847" t="s">
        <v>199</v>
      </c>
      <c r="O847" t="s">
        <v>199</v>
      </c>
      <c r="P847" t="s">
        <v>199</v>
      </c>
      <c r="Q847" s="80" t="s">
        <v>199</v>
      </c>
      <c r="R847" s="79"/>
      <c r="T847" t="s">
        <v>199</v>
      </c>
      <c r="U847" t="s">
        <v>199</v>
      </c>
      <c r="V847" t="s">
        <v>199</v>
      </c>
    </row>
    <row r="848" spans="2:22" x14ac:dyDescent="0.25">
      <c r="B848" t="s">
        <v>199</v>
      </c>
      <c r="C848" s="79" t="s">
        <v>199</v>
      </c>
      <c r="E848" t="s">
        <v>199</v>
      </c>
      <c r="F848" t="s">
        <v>199</v>
      </c>
      <c r="G848" t="s">
        <v>199</v>
      </c>
      <c r="H848" t="s">
        <v>199</v>
      </c>
      <c r="I848" t="s">
        <v>199</v>
      </c>
      <c r="J848" t="s">
        <v>199</v>
      </c>
      <c r="K848" t="s">
        <v>199</v>
      </c>
      <c r="L848" t="s">
        <v>199</v>
      </c>
      <c r="M848" t="s">
        <v>199</v>
      </c>
      <c r="N848" t="s">
        <v>199</v>
      </c>
      <c r="O848" t="s">
        <v>199</v>
      </c>
      <c r="P848" t="s">
        <v>199</v>
      </c>
      <c r="Q848" s="80" t="s">
        <v>199</v>
      </c>
      <c r="R848" s="79"/>
      <c r="T848" t="s">
        <v>199</v>
      </c>
      <c r="U848" t="s">
        <v>199</v>
      </c>
      <c r="V848" t="s">
        <v>199</v>
      </c>
    </row>
    <row r="849" spans="2:22" x14ac:dyDescent="0.25">
      <c r="B849" t="s">
        <v>199</v>
      </c>
      <c r="C849" s="79" t="s">
        <v>199</v>
      </c>
      <c r="E849" t="s">
        <v>199</v>
      </c>
      <c r="F849" t="s">
        <v>199</v>
      </c>
      <c r="G849" t="s">
        <v>199</v>
      </c>
      <c r="H849" t="s">
        <v>199</v>
      </c>
      <c r="I849" t="s">
        <v>199</v>
      </c>
      <c r="J849" t="s">
        <v>199</v>
      </c>
      <c r="K849" t="s">
        <v>199</v>
      </c>
      <c r="L849" t="s">
        <v>199</v>
      </c>
      <c r="M849" t="s">
        <v>199</v>
      </c>
      <c r="N849" t="s">
        <v>199</v>
      </c>
      <c r="O849" t="s">
        <v>199</v>
      </c>
      <c r="P849" t="s">
        <v>199</v>
      </c>
      <c r="Q849" s="80" t="s">
        <v>199</v>
      </c>
      <c r="R849" s="79"/>
      <c r="T849" t="s">
        <v>199</v>
      </c>
      <c r="U849" t="s">
        <v>199</v>
      </c>
      <c r="V849" t="s">
        <v>199</v>
      </c>
    </row>
    <row r="850" spans="2:22" x14ac:dyDescent="0.25">
      <c r="B850" t="s">
        <v>199</v>
      </c>
      <c r="C850" s="79" t="s">
        <v>199</v>
      </c>
      <c r="E850" t="s">
        <v>199</v>
      </c>
      <c r="F850" t="s">
        <v>199</v>
      </c>
      <c r="G850" t="s">
        <v>199</v>
      </c>
      <c r="H850" t="s">
        <v>199</v>
      </c>
      <c r="I850" t="s">
        <v>199</v>
      </c>
      <c r="J850" t="s">
        <v>199</v>
      </c>
      <c r="K850" t="s">
        <v>199</v>
      </c>
      <c r="L850" t="s">
        <v>199</v>
      </c>
      <c r="M850" t="s">
        <v>199</v>
      </c>
      <c r="N850" t="s">
        <v>199</v>
      </c>
      <c r="O850" t="s">
        <v>199</v>
      </c>
      <c r="P850" t="s">
        <v>199</v>
      </c>
      <c r="Q850" s="80" t="s">
        <v>199</v>
      </c>
      <c r="R850" s="79"/>
      <c r="T850" t="s">
        <v>199</v>
      </c>
      <c r="U850" t="s">
        <v>199</v>
      </c>
      <c r="V850" t="s">
        <v>199</v>
      </c>
    </row>
    <row r="851" spans="2:22" x14ac:dyDescent="0.25">
      <c r="B851" t="s">
        <v>199</v>
      </c>
      <c r="C851" s="79" t="s">
        <v>199</v>
      </c>
      <c r="E851" t="s">
        <v>199</v>
      </c>
      <c r="F851" t="s">
        <v>199</v>
      </c>
      <c r="G851" t="s">
        <v>199</v>
      </c>
      <c r="H851" t="s">
        <v>199</v>
      </c>
      <c r="I851" t="s">
        <v>199</v>
      </c>
      <c r="J851" t="s">
        <v>199</v>
      </c>
      <c r="K851" t="s">
        <v>199</v>
      </c>
      <c r="L851" t="s">
        <v>199</v>
      </c>
      <c r="M851" t="s">
        <v>199</v>
      </c>
      <c r="N851" t="s">
        <v>199</v>
      </c>
      <c r="O851" t="s">
        <v>199</v>
      </c>
      <c r="P851" t="s">
        <v>199</v>
      </c>
      <c r="Q851" s="80" t="s">
        <v>199</v>
      </c>
      <c r="R851" s="79"/>
      <c r="T851" t="s">
        <v>199</v>
      </c>
      <c r="U851" t="s">
        <v>199</v>
      </c>
      <c r="V851" t="s">
        <v>199</v>
      </c>
    </row>
    <row r="852" spans="2:22" x14ac:dyDescent="0.25">
      <c r="B852" t="s">
        <v>199</v>
      </c>
      <c r="C852" s="79" t="s">
        <v>199</v>
      </c>
      <c r="E852" t="s">
        <v>199</v>
      </c>
      <c r="F852" t="s">
        <v>199</v>
      </c>
      <c r="G852" t="s">
        <v>199</v>
      </c>
      <c r="H852" t="s">
        <v>199</v>
      </c>
      <c r="I852" t="s">
        <v>199</v>
      </c>
      <c r="J852" t="s">
        <v>199</v>
      </c>
      <c r="K852" t="s">
        <v>199</v>
      </c>
      <c r="L852" t="s">
        <v>199</v>
      </c>
      <c r="M852" t="s">
        <v>199</v>
      </c>
      <c r="N852" t="s">
        <v>199</v>
      </c>
      <c r="O852" t="s">
        <v>199</v>
      </c>
      <c r="P852" t="s">
        <v>199</v>
      </c>
      <c r="Q852" s="80" t="s">
        <v>199</v>
      </c>
      <c r="R852" s="79"/>
      <c r="T852" t="s">
        <v>199</v>
      </c>
      <c r="U852" t="s">
        <v>199</v>
      </c>
      <c r="V852" t="s">
        <v>199</v>
      </c>
    </row>
    <row r="853" spans="2:22" x14ac:dyDescent="0.25">
      <c r="B853" t="s">
        <v>199</v>
      </c>
      <c r="C853" s="79" t="s">
        <v>199</v>
      </c>
      <c r="E853" t="s">
        <v>199</v>
      </c>
      <c r="F853" t="s">
        <v>199</v>
      </c>
      <c r="G853" t="s">
        <v>199</v>
      </c>
      <c r="H853" t="s">
        <v>199</v>
      </c>
      <c r="I853" t="s">
        <v>199</v>
      </c>
      <c r="J853" t="s">
        <v>199</v>
      </c>
      <c r="K853" t="s">
        <v>199</v>
      </c>
      <c r="L853" t="s">
        <v>199</v>
      </c>
      <c r="M853" t="s">
        <v>199</v>
      </c>
      <c r="N853" t="s">
        <v>199</v>
      </c>
      <c r="O853" t="s">
        <v>199</v>
      </c>
      <c r="P853" t="s">
        <v>199</v>
      </c>
      <c r="Q853" s="80" t="s">
        <v>199</v>
      </c>
      <c r="R853" s="79"/>
      <c r="T853" t="s">
        <v>199</v>
      </c>
      <c r="U853" t="s">
        <v>199</v>
      </c>
      <c r="V853" t="s">
        <v>199</v>
      </c>
    </row>
    <row r="854" spans="2:22" x14ac:dyDescent="0.25">
      <c r="B854" t="s">
        <v>199</v>
      </c>
      <c r="C854" s="79" t="s">
        <v>199</v>
      </c>
      <c r="E854" t="s">
        <v>199</v>
      </c>
      <c r="F854" t="s">
        <v>199</v>
      </c>
      <c r="G854" t="s">
        <v>199</v>
      </c>
      <c r="H854" t="s">
        <v>199</v>
      </c>
      <c r="I854" t="s">
        <v>199</v>
      </c>
      <c r="J854" t="s">
        <v>199</v>
      </c>
      <c r="K854" t="s">
        <v>199</v>
      </c>
      <c r="L854" t="s">
        <v>199</v>
      </c>
      <c r="M854" t="s">
        <v>199</v>
      </c>
      <c r="N854" t="s">
        <v>199</v>
      </c>
      <c r="O854" t="s">
        <v>199</v>
      </c>
      <c r="P854" t="s">
        <v>199</v>
      </c>
      <c r="Q854" s="80" t="s">
        <v>199</v>
      </c>
      <c r="R854" s="79"/>
      <c r="T854" t="s">
        <v>199</v>
      </c>
      <c r="U854" t="s">
        <v>199</v>
      </c>
      <c r="V854" t="s">
        <v>199</v>
      </c>
    </row>
    <row r="855" spans="2:22" x14ac:dyDescent="0.25">
      <c r="B855" t="s">
        <v>199</v>
      </c>
      <c r="C855" s="79" t="s">
        <v>199</v>
      </c>
      <c r="E855" t="s">
        <v>199</v>
      </c>
      <c r="F855" t="s">
        <v>199</v>
      </c>
      <c r="G855" t="s">
        <v>199</v>
      </c>
      <c r="H855" t="s">
        <v>199</v>
      </c>
      <c r="I855" t="s">
        <v>199</v>
      </c>
      <c r="J855" t="s">
        <v>199</v>
      </c>
      <c r="K855" t="s">
        <v>199</v>
      </c>
      <c r="L855" t="s">
        <v>199</v>
      </c>
      <c r="M855" t="s">
        <v>199</v>
      </c>
      <c r="N855" t="s">
        <v>199</v>
      </c>
      <c r="O855" t="s">
        <v>199</v>
      </c>
      <c r="P855" t="s">
        <v>199</v>
      </c>
      <c r="Q855" s="80" t="s">
        <v>199</v>
      </c>
      <c r="R855" s="79"/>
      <c r="T855" t="s">
        <v>199</v>
      </c>
      <c r="U855" t="s">
        <v>199</v>
      </c>
      <c r="V855" t="s">
        <v>199</v>
      </c>
    </row>
    <row r="856" spans="2:22" x14ac:dyDescent="0.25">
      <c r="B856" t="s">
        <v>199</v>
      </c>
      <c r="C856" s="79" t="s">
        <v>199</v>
      </c>
      <c r="E856" t="s">
        <v>199</v>
      </c>
      <c r="F856" t="s">
        <v>199</v>
      </c>
      <c r="G856" t="s">
        <v>199</v>
      </c>
      <c r="H856" t="s">
        <v>199</v>
      </c>
      <c r="I856" t="s">
        <v>199</v>
      </c>
      <c r="J856" t="s">
        <v>199</v>
      </c>
      <c r="K856" t="s">
        <v>199</v>
      </c>
      <c r="L856" t="s">
        <v>199</v>
      </c>
      <c r="M856" t="s">
        <v>199</v>
      </c>
      <c r="N856" t="s">
        <v>199</v>
      </c>
      <c r="O856" t="s">
        <v>199</v>
      </c>
      <c r="P856" t="s">
        <v>199</v>
      </c>
      <c r="Q856" s="80" t="s">
        <v>199</v>
      </c>
      <c r="R856" s="79"/>
      <c r="T856" t="s">
        <v>199</v>
      </c>
      <c r="U856" t="s">
        <v>199</v>
      </c>
      <c r="V856" t="s">
        <v>199</v>
      </c>
    </row>
    <row r="857" spans="2:22" x14ac:dyDescent="0.25">
      <c r="B857" t="s">
        <v>199</v>
      </c>
      <c r="C857" s="79" t="s">
        <v>199</v>
      </c>
      <c r="E857" t="s">
        <v>199</v>
      </c>
      <c r="F857" t="s">
        <v>199</v>
      </c>
      <c r="G857" t="s">
        <v>199</v>
      </c>
      <c r="H857" t="s">
        <v>199</v>
      </c>
      <c r="I857" t="s">
        <v>199</v>
      </c>
      <c r="J857" t="s">
        <v>199</v>
      </c>
      <c r="K857" t="s">
        <v>199</v>
      </c>
      <c r="L857" t="s">
        <v>199</v>
      </c>
      <c r="M857" t="s">
        <v>199</v>
      </c>
      <c r="N857" t="s">
        <v>199</v>
      </c>
      <c r="O857" t="s">
        <v>199</v>
      </c>
      <c r="P857" t="s">
        <v>199</v>
      </c>
      <c r="Q857" s="80" t="s">
        <v>199</v>
      </c>
      <c r="R857" s="79"/>
      <c r="T857" t="s">
        <v>199</v>
      </c>
      <c r="U857" t="s">
        <v>199</v>
      </c>
      <c r="V857" t="s">
        <v>199</v>
      </c>
    </row>
    <row r="858" spans="2:22" x14ac:dyDescent="0.25">
      <c r="B858" t="s">
        <v>199</v>
      </c>
      <c r="C858" s="79" t="s">
        <v>199</v>
      </c>
      <c r="E858" t="s">
        <v>199</v>
      </c>
      <c r="F858" t="s">
        <v>199</v>
      </c>
      <c r="G858" t="s">
        <v>199</v>
      </c>
      <c r="H858" t="s">
        <v>199</v>
      </c>
      <c r="I858" t="s">
        <v>199</v>
      </c>
      <c r="J858" t="s">
        <v>199</v>
      </c>
      <c r="K858" t="s">
        <v>199</v>
      </c>
      <c r="L858" t="s">
        <v>199</v>
      </c>
      <c r="M858" t="s">
        <v>199</v>
      </c>
      <c r="N858" t="s">
        <v>199</v>
      </c>
      <c r="O858" t="s">
        <v>199</v>
      </c>
      <c r="P858" t="s">
        <v>199</v>
      </c>
      <c r="Q858" s="80" t="s">
        <v>199</v>
      </c>
      <c r="R858" s="79"/>
      <c r="T858" t="s">
        <v>199</v>
      </c>
      <c r="U858" t="s">
        <v>199</v>
      </c>
      <c r="V858" t="s">
        <v>199</v>
      </c>
    </row>
    <row r="859" spans="2:22" x14ac:dyDescent="0.25">
      <c r="B859" t="s">
        <v>199</v>
      </c>
      <c r="C859" s="79" t="s">
        <v>199</v>
      </c>
      <c r="E859" t="s">
        <v>199</v>
      </c>
      <c r="F859" t="s">
        <v>199</v>
      </c>
      <c r="G859" t="s">
        <v>199</v>
      </c>
      <c r="H859" t="s">
        <v>199</v>
      </c>
      <c r="I859" t="s">
        <v>199</v>
      </c>
      <c r="J859" t="s">
        <v>199</v>
      </c>
      <c r="K859" t="s">
        <v>199</v>
      </c>
      <c r="L859" t="s">
        <v>199</v>
      </c>
      <c r="M859" t="s">
        <v>199</v>
      </c>
      <c r="N859" t="s">
        <v>199</v>
      </c>
      <c r="O859" t="s">
        <v>199</v>
      </c>
      <c r="P859" t="s">
        <v>199</v>
      </c>
      <c r="Q859" s="80" t="s">
        <v>199</v>
      </c>
      <c r="R859" s="79"/>
      <c r="T859" t="s">
        <v>199</v>
      </c>
      <c r="U859" t="s">
        <v>199</v>
      </c>
      <c r="V859" t="s">
        <v>199</v>
      </c>
    </row>
    <row r="860" spans="2:22" x14ac:dyDescent="0.25">
      <c r="B860" t="s">
        <v>199</v>
      </c>
      <c r="C860" s="79" t="s">
        <v>199</v>
      </c>
      <c r="E860" t="s">
        <v>199</v>
      </c>
      <c r="F860" t="s">
        <v>199</v>
      </c>
      <c r="G860" t="s">
        <v>199</v>
      </c>
      <c r="H860" t="s">
        <v>199</v>
      </c>
      <c r="I860" t="s">
        <v>199</v>
      </c>
      <c r="J860" t="s">
        <v>199</v>
      </c>
      <c r="K860" t="s">
        <v>199</v>
      </c>
      <c r="L860" t="s">
        <v>199</v>
      </c>
      <c r="M860" t="s">
        <v>199</v>
      </c>
      <c r="N860" t="s">
        <v>199</v>
      </c>
      <c r="O860" t="s">
        <v>199</v>
      </c>
      <c r="P860" t="s">
        <v>199</v>
      </c>
      <c r="Q860" s="80" t="s">
        <v>199</v>
      </c>
      <c r="R860" s="79"/>
      <c r="T860" t="s">
        <v>199</v>
      </c>
      <c r="U860" t="s">
        <v>199</v>
      </c>
      <c r="V860" t="s">
        <v>199</v>
      </c>
    </row>
    <row r="861" spans="2:22" x14ac:dyDescent="0.25">
      <c r="B861" t="s">
        <v>199</v>
      </c>
      <c r="C861" s="79" t="s">
        <v>199</v>
      </c>
      <c r="E861" t="s">
        <v>199</v>
      </c>
      <c r="F861" t="s">
        <v>199</v>
      </c>
      <c r="G861" t="s">
        <v>199</v>
      </c>
      <c r="H861" t="s">
        <v>199</v>
      </c>
      <c r="I861" t="s">
        <v>199</v>
      </c>
      <c r="J861" t="s">
        <v>199</v>
      </c>
      <c r="K861" t="s">
        <v>199</v>
      </c>
      <c r="L861" t="s">
        <v>199</v>
      </c>
      <c r="M861" t="s">
        <v>199</v>
      </c>
      <c r="N861" t="s">
        <v>199</v>
      </c>
      <c r="O861" t="s">
        <v>199</v>
      </c>
      <c r="P861" t="s">
        <v>199</v>
      </c>
      <c r="Q861" s="80" t="s">
        <v>199</v>
      </c>
      <c r="R861" s="79"/>
      <c r="T861" t="s">
        <v>199</v>
      </c>
      <c r="U861" t="s">
        <v>199</v>
      </c>
      <c r="V861" t="s">
        <v>199</v>
      </c>
    </row>
    <row r="862" spans="2:22" x14ac:dyDescent="0.25">
      <c r="B862" t="s">
        <v>199</v>
      </c>
      <c r="C862" s="79" t="s">
        <v>199</v>
      </c>
      <c r="E862" t="s">
        <v>199</v>
      </c>
      <c r="F862" t="s">
        <v>199</v>
      </c>
      <c r="G862" t="s">
        <v>199</v>
      </c>
      <c r="H862" t="s">
        <v>199</v>
      </c>
      <c r="I862" t="s">
        <v>199</v>
      </c>
      <c r="J862" t="s">
        <v>199</v>
      </c>
      <c r="K862" t="s">
        <v>199</v>
      </c>
      <c r="L862" t="s">
        <v>199</v>
      </c>
      <c r="M862" t="s">
        <v>199</v>
      </c>
      <c r="N862" t="s">
        <v>199</v>
      </c>
      <c r="O862" t="s">
        <v>199</v>
      </c>
      <c r="P862" t="s">
        <v>199</v>
      </c>
      <c r="Q862" s="80" t="s">
        <v>199</v>
      </c>
      <c r="R862" s="79"/>
      <c r="T862" t="s">
        <v>199</v>
      </c>
      <c r="U862" t="s">
        <v>199</v>
      </c>
      <c r="V862" t="s">
        <v>199</v>
      </c>
    </row>
    <row r="863" spans="2:22" x14ac:dyDescent="0.25">
      <c r="B863" t="s">
        <v>199</v>
      </c>
      <c r="C863" s="79" t="s">
        <v>199</v>
      </c>
      <c r="E863" t="s">
        <v>199</v>
      </c>
      <c r="F863" t="s">
        <v>199</v>
      </c>
      <c r="G863" t="s">
        <v>199</v>
      </c>
      <c r="H863" t="s">
        <v>199</v>
      </c>
      <c r="I863" t="s">
        <v>199</v>
      </c>
      <c r="J863" t="s">
        <v>199</v>
      </c>
      <c r="K863" t="s">
        <v>199</v>
      </c>
      <c r="L863" t="s">
        <v>199</v>
      </c>
      <c r="M863" t="s">
        <v>199</v>
      </c>
      <c r="N863" t="s">
        <v>199</v>
      </c>
      <c r="O863" t="s">
        <v>199</v>
      </c>
      <c r="P863" t="s">
        <v>199</v>
      </c>
      <c r="Q863" s="80" t="s">
        <v>199</v>
      </c>
      <c r="R863" s="79"/>
      <c r="T863" t="s">
        <v>199</v>
      </c>
      <c r="U863" t="s">
        <v>199</v>
      </c>
      <c r="V863" t="s">
        <v>199</v>
      </c>
    </row>
    <row r="864" spans="2:22" x14ac:dyDescent="0.25">
      <c r="B864" t="s">
        <v>199</v>
      </c>
      <c r="C864" s="79" t="s">
        <v>199</v>
      </c>
      <c r="E864" t="s">
        <v>199</v>
      </c>
      <c r="F864" t="s">
        <v>199</v>
      </c>
      <c r="G864" t="s">
        <v>199</v>
      </c>
      <c r="H864" t="s">
        <v>199</v>
      </c>
      <c r="I864" t="s">
        <v>199</v>
      </c>
      <c r="J864" t="s">
        <v>199</v>
      </c>
      <c r="K864" t="s">
        <v>199</v>
      </c>
      <c r="L864" t="s">
        <v>199</v>
      </c>
      <c r="M864" t="s">
        <v>199</v>
      </c>
      <c r="N864" t="s">
        <v>199</v>
      </c>
      <c r="O864" t="s">
        <v>199</v>
      </c>
      <c r="P864" t="s">
        <v>199</v>
      </c>
      <c r="Q864" s="80" t="s">
        <v>199</v>
      </c>
      <c r="R864" s="79"/>
      <c r="T864" t="s">
        <v>199</v>
      </c>
      <c r="U864" t="s">
        <v>199</v>
      </c>
      <c r="V864" t="s">
        <v>199</v>
      </c>
    </row>
    <row r="865" spans="2:22" x14ac:dyDescent="0.25">
      <c r="B865" t="s">
        <v>199</v>
      </c>
      <c r="C865" s="79" t="s">
        <v>199</v>
      </c>
      <c r="E865" t="s">
        <v>199</v>
      </c>
      <c r="F865" t="s">
        <v>199</v>
      </c>
      <c r="G865" t="s">
        <v>199</v>
      </c>
      <c r="H865" t="s">
        <v>199</v>
      </c>
      <c r="I865" t="s">
        <v>199</v>
      </c>
      <c r="J865" t="s">
        <v>199</v>
      </c>
      <c r="K865" t="s">
        <v>199</v>
      </c>
      <c r="L865" t="s">
        <v>199</v>
      </c>
      <c r="M865" t="s">
        <v>199</v>
      </c>
      <c r="N865" t="s">
        <v>199</v>
      </c>
      <c r="O865" t="s">
        <v>199</v>
      </c>
      <c r="P865" t="s">
        <v>199</v>
      </c>
      <c r="Q865" s="80" t="s">
        <v>199</v>
      </c>
      <c r="R865" s="79"/>
      <c r="T865" t="s">
        <v>199</v>
      </c>
      <c r="U865" t="s">
        <v>199</v>
      </c>
      <c r="V865" t="s">
        <v>199</v>
      </c>
    </row>
    <row r="866" spans="2:22" x14ac:dyDescent="0.25">
      <c r="B866" t="s">
        <v>199</v>
      </c>
      <c r="C866" s="79" t="s">
        <v>199</v>
      </c>
      <c r="E866" t="s">
        <v>199</v>
      </c>
      <c r="F866" t="s">
        <v>199</v>
      </c>
      <c r="G866" t="s">
        <v>199</v>
      </c>
      <c r="H866" t="s">
        <v>199</v>
      </c>
      <c r="I866" t="s">
        <v>199</v>
      </c>
      <c r="J866" t="s">
        <v>199</v>
      </c>
      <c r="K866" t="s">
        <v>199</v>
      </c>
      <c r="L866" t="s">
        <v>199</v>
      </c>
      <c r="M866" t="s">
        <v>199</v>
      </c>
      <c r="N866" t="s">
        <v>199</v>
      </c>
      <c r="O866" t="s">
        <v>199</v>
      </c>
      <c r="P866" t="s">
        <v>199</v>
      </c>
      <c r="Q866" s="80" t="s">
        <v>199</v>
      </c>
      <c r="R866" s="79"/>
      <c r="T866" t="s">
        <v>199</v>
      </c>
      <c r="U866" t="s">
        <v>199</v>
      </c>
      <c r="V866" t="s">
        <v>199</v>
      </c>
    </row>
    <row r="867" spans="2:22" x14ac:dyDescent="0.25">
      <c r="B867" t="s">
        <v>199</v>
      </c>
      <c r="C867" s="79" t="s">
        <v>199</v>
      </c>
      <c r="E867" t="s">
        <v>199</v>
      </c>
      <c r="F867" t="s">
        <v>199</v>
      </c>
      <c r="G867" t="s">
        <v>199</v>
      </c>
      <c r="H867" t="s">
        <v>199</v>
      </c>
      <c r="I867" t="s">
        <v>199</v>
      </c>
      <c r="J867" t="s">
        <v>199</v>
      </c>
      <c r="K867" t="s">
        <v>199</v>
      </c>
      <c r="L867" t="s">
        <v>199</v>
      </c>
      <c r="M867" t="s">
        <v>199</v>
      </c>
      <c r="N867" t="s">
        <v>199</v>
      </c>
      <c r="O867" t="s">
        <v>199</v>
      </c>
      <c r="P867" t="s">
        <v>199</v>
      </c>
      <c r="Q867" s="80" t="s">
        <v>199</v>
      </c>
      <c r="R867" s="79"/>
      <c r="T867" t="s">
        <v>199</v>
      </c>
      <c r="U867" t="s">
        <v>199</v>
      </c>
      <c r="V867" t="s">
        <v>199</v>
      </c>
    </row>
    <row r="868" spans="2:22" x14ac:dyDescent="0.25">
      <c r="B868" t="s">
        <v>199</v>
      </c>
      <c r="C868" s="79" t="s">
        <v>199</v>
      </c>
      <c r="E868" t="s">
        <v>199</v>
      </c>
      <c r="F868" t="s">
        <v>199</v>
      </c>
      <c r="G868" t="s">
        <v>199</v>
      </c>
      <c r="H868" t="s">
        <v>199</v>
      </c>
      <c r="I868" t="s">
        <v>199</v>
      </c>
      <c r="J868" t="s">
        <v>199</v>
      </c>
      <c r="K868" t="s">
        <v>199</v>
      </c>
      <c r="L868" t="s">
        <v>199</v>
      </c>
      <c r="M868" t="s">
        <v>199</v>
      </c>
      <c r="N868" t="s">
        <v>199</v>
      </c>
      <c r="O868" t="s">
        <v>199</v>
      </c>
      <c r="P868" t="s">
        <v>199</v>
      </c>
      <c r="Q868" s="80" t="s">
        <v>199</v>
      </c>
      <c r="R868" s="79"/>
      <c r="T868" t="s">
        <v>199</v>
      </c>
      <c r="U868" t="s">
        <v>199</v>
      </c>
      <c r="V868" t="s">
        <v>199</v>
      </c>
    </row>
    <row r="869" spans="2:22" x14ac:dyDescent="0.25">
      <c r="B869" t="s">
        <v>199</v>
      </c>
      <c r="C869" s="79" t="s">
        <v>199</v>
      </c>
      <c r="E869" t="s">
        <v>199</v>
      </c>
      <c r="F869" t="s">
        <v>199</v>
      </c>
      <c r="G869" t="s">
        <v>199</v>
      </c>
      <c r="H869" t="s">
        <v>199</v>
      </c>
      <c r="I869" t="s">
        <v>199</v>
      </c>
      <c r="J869" t="s">
        <v>199</v>
      </c>
      <c r="K869" t="s">
        <v>199</v>
      </c>
      <c r="L869" t="s">
        <v>199</v>
      </c>
      <c r="M869" t="s">
        <v>199</v>
      </c>
      <c r="N869" t="s">
        <v>199</v>
      </c>
      <c r="O869" t="s">
        <v>199</v>
      </c>
      <c r="P869" t="s">
        <v>199</v>
      </c>
      <c r="Q869" s="80" t="s">
        <v>199</v>
      </c>
      <c r="R869" s="79"/>
      <c r="T869" t="s">
        <v>199</v>
      </c>
      <c r="U869" t="s">
        <v>199</v>
      </c>
      <c r="V869" t="s">
        <v>199</v>
      </c>
    </row>
    <row r="870" spans="2:22" x14ac:dyDescent="0.25">
      <c r="B870" t="s">
        <v>199</v>
      </c>
      <c r="C870" s="79" t="s">
        <v>199</v>
      </c>
      <c r="E870" t="s">
        <v>199</v>
      </c>
      <c r="F870" t="s">
        <v>199</v>
      </c>
      <c r="G870" t="s">
        <v>199</v>
      </c>
      <c r="H870" t="s">
        <v>199</v>
      </c>
      <c r="I870" t="s">
        <v>199</v>
      </c>
      <c r="J870" t="s">
        <v>199</v>
      </c>
      <c r="K870" t="s">
        <v>199</v>
      </c>
      <c r="L870" t="s">
        <v>199</v>
      </c>
      <c r="M870" t="s">
        <v>199</v>
      </c>
      <c r="N870" t="s">
        <v>199</v>
      </c>
      <c r="O870" t="s">
        <v>199</v>
      </c>
      <c r="P870" t="s">
        <v>199</v>
      </c>
      <c r="Q870" s="80" t="s">
        <v>199</v>
      </c>
      <c r="R870" s="79"/>
      <c r="T870" t="s">
        <v>199</v>
      </c>
      <c r="U870" t="s">
        <v>199</v>
      </c>
      <c r="V870" t="s">
        <v>199</v>
      </c>
    </row>
    <row r="871" spans="2:22" x14ac:dyDescent="0.25">
      <c r="B871" t="s">
        <v>199</v>
      </c>
      <c r="C871" s="79" t="s">
        <v>199</v>
      </c>
      <c r="E871" t="s">
        <v>199</v>
      </c>
      <c r="F871" t="s">
        <v>199</v>
      </c>
      <c r="G871" t="s">
        <v>199</v>
      </c>
      <c r="H871" t="s">
        <v>199</v>
      </c>
      <c r="I871" t="s">
        <v>199</v>
      </c>
      <c r="J871" t="s">
        <v>199</v>
      </c>
      <c r="K871" t="s">
        <v>199</v>
      </c>
      <c r="L871" t="s">
        <v>199</v>
      </c>
      <c r="M871" t="s">
        <v>199</v>
      </c>
      <c r="N871" t="s">
        <v>199</v>
      </c>
      <c r="O871" t="s">
        <v>199</v>
      </c>
      <c r="P871" t="s">
        <v>199</v>
      </c>
      <c r="Q871" s="80" t="s">
        <v>199</v>
      </c>
      <c r="R871" s="79"/>
      <c r="T871" t="s">
        <v>199</v>
      </c>
      <c r="U871" t="s">
        <v>199</v>
      </c>
      <c r="V871" t="s">
        <v>199</v>
      </c>
    </row>
    <row r="872" spans="2:22" x14ac:dyDescent="0.25">
      <c r="B872" t="s">
        <v>199</v>
      </c>
      <c r="C872" s="79" t="s">
        <v>199</v>
      </c>
      <c r="E872" t="s">
        <v>199</v>
      </c>
      <c r="F872" t="s">
        <v>199</v>
      </c>
      <c r="G872" t="s">
        <v>199</v>
      </c>
      <c r="H872" t="s">
        <v>199</v>
      </c>
      <c r="I872" t="s">
        <v>199</v>
      </c>
      <c r="J872" t="s">
        <v>199</v>
      </c>
      <c r="K872" t="s">
        <v>199</v>
      </c>
      <c r="L872" t="s">
        <v>199</v>
      </c>
      <c r="M872" t="s">
        <v>199</v>
      </c>
      <c r="N872" t="s">
        <v>199</v>
      </c>
      <c r="O872" t="s">
        <v>199</v>
      </c>
      <c r="P872" t="s">
        <v>199</v>
      </c>
      <c r="Q872" s="80" t="s">
        <v>199</v>
      </c>
      <c r="R872" s="79"/>
      <c r="T872" t="s">
        <v>199</v>
      </c>
      <c r="U872" t="s">
        <v>199</v>
      </c>
      <c r="V872" t="s">
        <v>199</v>
      </c>
    </row>
    <row r="873" spans="2:22" x14ac:dyDescent="0.25">
      <c r="B873" t="s">
        <v>199</v>
      </c>
      <c r="C873" s="79" t="s">
        <v>199</v>
      </c>
      <c r="E873" t="s">
        <v>199</v>
      </c>
      <c r="F873" t="s">
        <v>199</v>
      </c>
      <c r="G873" t="s">
        <v>199</v>
      </c>
      <c r="H873" t="s">
        <v>199</v>
      </c>
      <c r="I873" t="s">
        <v>199</v>
      </c>
      <c r="J873" t="s">
        <v>199</v>
      </c>
      <c r="K873" t="s">
        <v>199</v>
      </c>
      <c r="L873" t="s">
        <v>199</v>
      </c>
      <c r="M873" t="s">
        <v>199</v>
      </c>
      <c r="N873" t="s">
        <v>199</v>
      </c>
      <c r="O873" t="s">
        <v>199</v>
      </c>
      <c r="P873" t="s">
        <v>199</v>
      </c>
      <c r="Q873" s="80" t="s">
        <v>199</v>
      </c>
      <c r="R873" s="79"/>
      <c r="T873" t="s">
        <v>199</v>
      </c>
      <c r="U873" t="s">
        <v>199</v>
      </c>
      <c r="V873" t="s">
        <v>199</v>
      </c>
    </row>
    <row r="874" spans="2:22" x14ac:dyDescent="0.25">
      <c r="B874" t="s">
        <v>199</v>
      </c>
      <c r="C874" s="79" t="s">
        <v>199</v>
      </c>
      <c r="E874" t="s">
        <v>199</v>
      </c>
      <c r="F874" t="s">
        <v>199</v>
      </c>
      <c r="G874" t="s">
        <v>199</v>
      </c>
      <c r="H874" t="s">
        <v>199</v>
      </c>
      <c r="I874" t="s">
        <v>199</v>
      </c>
      <c r="J874" t="s">
        <v>199</v>
      </c>
      <c r="K874" t="s">
        <v>199</v>
      </c>
      <c r="L874" t="s">
        <v>199</v>
      </c>
      <c r="M874" t="s">
        <v>199</v>
      </c>
      <c r="N874" t="s">
        <v>199</v>
      </c>
      <c r="O874" t="s">
        <v>199</v>
      </c>
      <c r="P874" t="s">
        <v>199</v>
      </c>
      <c r="Q874" s="80" t="s">
        <v>199</v>
      </c>
      <c r="R874" s="79"/>
      <c r="T874" t="s">
        <v>199</v>
      </c>
      <c r="U874" t="s">
        <v>199</v>
      </c>
      <c r="V874" t="s">
        <v>199</v>
      </c>
    </row>
    <row r="875" spans="2:22" x14ac:dyDescent="0.25">
      <c r="B875" t="s">
        <v>199</v>
      </c>
      <c r="C875" s="79" t="s">
        <v>199</v>
      </c>
      <c r="E875" t="s">
        <v>199</v>
      </c>
      <c r="F875" t="s">
        <v>199</v>
      </c>
      <c r="G875" t="s">
        <v>199</v>
      </c>
      <c r="H875" t="s">
        <v>199</v>
      </c>
      <c r="I875" t="s">
        <v>199</v>
      </c>
      <c r="J875" t="s">
        <v>199</v>
      </c>
      <c r="K875" t="s">
        <v>199</v>
      </c>
      <c r="L875" t="s">
        <v>199</v>
      </c>
      <c r="M875" t="s">
        <v>199</v>
      </c>
      <c r="N875" t="s">
        <v>199</v>
      </c>
      <c r="O875" t="s">
        <v>199</v>
      </c>
      <c r="P875" t="s">
        <v>199</v>
      </c>
      <c r="Q875" s="80" t="s">
        <v>199</v>
      </c>
      <c r="R875" s="79"/>
      <c r="T875" t="s">
        <v>199</v>
      </c>
      <c r="U875" t="s">
        <v>199</v>
      </c>
      <c r="V875" t="s">
        <v>199</v>
      </c>
    </row>
    <row r="876" spans="2:22" x14ac:dyDescent="0.25">
      <c r="B876" t="s">
        <v>199</v>
      </c>
      <c r="C876" s="79" t="s">
        <v>199</v>
      </c>
      <c r="E876" t="s">
        <v>199</v>
      </c>
      <c r="F876" t="s">
        <v>199</v>
      </c>
      <c r="G876" t="s">
        <v>199</v>
      </c>
      <c r="H876" t="s">
        <v>199</v>
      </c>
      <c r="I876" t="s">
        <v>199</v>
      </c>
      <c r="J876" t="s">
        <v>199</v>
      </c>
      <c r="K876" t="s">
        <v>199</v>
      </c>
      <c r="L876" t="s">
        <v>199</v>
      </c>
      <c r="M876" t="s">
        <v>199</v>
      </c>
      <c r="N876" t="s">
        <v>199</v>
      </c>
      <c r="O876" t="s">
        <v>199</v>
      </c>
      <c r="P876" t="s">
        <v>199</v>
      </c>
      <c r="Q876" s="80" t="s">
        <v>199</v>
      </c>
      <c r="R876" s="79"/>
      <c r="T876" t="s">
        <v>199</v>
      </c>
      <c r="U876" t="s">
        <v>199</v>
      </c>
      <c r="V876" t="s">
        <v>199</v>
      </c>
    </row>
    <row r="877" spans="2:22" x14ac:dyDescent="0.25">
      <c r="B877" t="s">
        <v>199</v>
      </c>
      <c r="C877" s="79" t="s">
        <v>199</v>
      </c>
      <c r="E877" t="s">
        <v>199</v>
      </c>
      <c r="F877" t="s">
        <v>199</v>
      </c>
      <c r="G877" t="s">
        <v>199</v>
      </c>
      <c r="H877" t="s">
        <v>199</v>
      </c>
      <c r="I877" t="s">
        <v>199</v>
      </c>
      <c r="J877" t="s">
        <v>199</v>
      </c>
      <c r="K877" t="s">
        <v>199</v>
      </c>
      <c r="L877" t="s">
        <v>199</v>
      </c>
      <c r="M877" t="s">
        <v>199</v>
      </c>
      <c r="N877" t="s">
        <v>199</v>
      </c>
      <c r="O877" t="s">
        <v>199</v>
      </c>
      <c r="P877" t="s">
        <v>199</v>
      </c>
      <c r="Q877" s="80" t="s">
        <v>199</v>
      </c>
      <c r="R877" s="79"/>
      <c r="T877" t="s">
        <v>199</v>
      </c>
      <c r="U877" t="s">
        <v>199</v>
      </c>
      <c r="V877" t="s">
        <v>199</v>
      </c>
    </row>
    <row r="878" spans="2:22" x14ac:dyDescent="0.25">
      <c r="B878" t="s">
        <v>199</v>
      </c>
      <c r="C878" s="79" t="s">
        <v>199</v>
      </c>
      <c r="E878" t="s">
        <v>199</v>
      </c>
      <c r="F878" t="s">
        <v>199</v>
      </c>
      <c r="G878" t="s">
        <v>199</v>
      </c>
      <c r="H878" t="s">
        <v>199</v>
      </c>
      <c r="I878" t="s">
        <v>199</v>
      </c>
      <c r="J878" t="s">
        <v>199</v>
      </c>
      <c r="K878" t="s">
        <v>199</v>
      </c>
      <c r="L878" t="s">
        <v>199</v>
      </c>
      <c r="M878" t="s">
        <v>199</v>
      </c>
      <c r="N878" t="s">
        <v>199</v>
      </c>
      <c r="O878" t="s">
        <v>199</v>
      </c>
      <c r="P878" t="s">
        <v>199</v>
      </c>
      <c r="Q878" s="80" t="s">
        <v>199</v>
      </c>
      <c r="R878" s="79"/>
      <c r="T878" t="s">
        <v>199</v>
      </c>
      <c r="U878" t="s">
        <v>199</v>
      </c>
      <c r="V878" t="s">
        <v>199</v>
      </c>
    </row>
    <row r="879" spans="2:22" x14ac:dyDescent="0.25">
      <c r="B879" t="s">
        <v>199</v>
      </c>
      <c r="C879" s="79" t="s">
        <v>199</v>
      </c>
      <c r="E879" t="s">
        <v>199</v>
      </c>
      <c r="F879" t="s">
        <v>199</v>
      </c>
      <c r="G879" t="s">
        <v>199</v>
      </c>
      <c r="H879" t="s">
        <v>199</v>
      </c>
      <c r="I879" t="s">
        <v>199</v>
      </c>
      <c r="J879" t="s">
        <v>199</v>
      </c>
      <c r="K879" t="s">
        <v>199</v>
      </c>
      <c r="L879" t="s">
        <v>199</v>
      </c>
      <c r="M879" t="s">
        <v>199</v>
      </c>
      <c r="N879" t="s">
        <v>199</v>
      </c>
      <c r="O879" t="s">
        <v>199</v>
      </c>
      <c r="P879" t="s">
        <v>199</v>
      </c>
      <c r="Q879" s="80" t="s">
        <v>199</v>
      </c>
      <c r="R879" s="79"/>
      <c r="T879" t="s">
        <v>199</v>
      </c>
      <c r="U879" t="s">
        <v>199</v>
      </c>
      <c r="V879" t="s">
        <v>199</v>
      </c>
    </row>
    <row r="880" spans="2:22" x14ac:dyDescent="0.25">
      <c r="B880" t="s">
        <v>199</v>
      </c>
      <c r="C880" s="79" t="s">
        <v>199</v>
      </c>
      <c r="E880" t="s">
        <v>199</v>
      </c>
      <c r="F880" t="s">
        <v>199</v>
      </c>
      <c r="G880" t="s">
        <v>199</v>
      </c>
      <c r="H880" t="s">
        <v>199</v>
      </c>
      <c r="I880" t="s">
        <v>199</v>
      </c>
      <c r="J880" t="s">
        <v>199</v>
      </c>
      <c r="K880" t="s">
        <v>199</v>
      </c>
      <c r="L880" t="s">
        <v>199</v>
      </c>
      <c r="M880" t="s">
        <v>199</v>
      </c>
      <c r="N880" t="s">
        <v>199</v>
      </c>
      <c r="O880" t="s">
        <v>199</v>
      </c>
      <c r="P880" t="s">
        <v>199</v>
      </c>
      <c r="Q880" s="80" t="s">
        <v>199</v>
      </c>
      <c r="R880" s="79"/>
      <c r="T880" t="s">
        <v>199</v>
      </c>
      <c r="U880" t="s">
        <v>199</v>
      </c>
      <c r="V880" t="s">
        <v>199</v>
      </c>
    </row>
    <row r="881" spans="2:22" x14ac:dyDescent="0.25">
      <c r="B881" t="s">
        <v>199</v>
      </c>
      <c r="C881" s="79" t="s">
        <v>199</v>
      </c>
      <c r="E881" t="s">
        <v>199</v>
      </c>
      <c r="F881" t="s">
        <v>199</v>
      </c>
      <c r="G881" t="s">
        <v>199</v>
      </c>
      <c r="H881" t="s">
        <v>199</v>
      </c>
      <c r="I881" t="s">
        <v>199</v>
      </c>
      <c r="J881" t="s">
        <v>199</v>
      </c>
      <c r="K881" t="s">
        <v>199</v>
      </c>
      <c r="L881" t="s">
        <v>199</v>
      </c>
      <c r="M881" t="s">
        <v>199</v>
      </c>
      <c r="N881" t="s">
        <v>199</v>
      </c>
      <c r="O881" t="s">
        <v>199</v>
      </c>
      <c r="P881" t="s">
        <v>199</v>
      </c>
      <c r="Q881" s="80" t="s">
        <v>199</v>
      </c>
      <c r="R881" s="79"/>
      <c r="T881" t="s">
        <v>199</v>
      </c>
      <c r="U881" t="s">
        <v>199</v>
      </c>
      <c r="V881" t="s">
        <v>199</v>
      </c>
    </row>
    <row r="882" spans="2:22" x14ac:dyDescent="0.25">
      <c r="B882" t="s">
        <v>199</v>
      </c>
      <c r="C882" s="79" t="s">
        <v>199</v>
      </c>
      <c r="E882" t="s">
        <v>199</v>
      </c>
      <c r="F882" t="s">
        <v>199</v>
      </c>
      <c r="G882" t="s">
        <v>199</v>
      </c>
      <c r="H882" t="s">
        <v>199</v>
      </c>
      <c r="I882" t="s">
        <v>199</v>
      </c>
      <c r="J882" t="s">
        <v>199</v>
      </c>
      <c r="K882" t="s">
        <v>199</v>
      </c>
      <c r="L882" t="s">
        <v>199</v>
      </c>
      <c r="M882" t="s">
        <v>199</v>
      </c>
      <c r="N882" t="s">
        <v>199</v>
      </c>
      <c r="O882" t="s">
        <v>199</v>
      </c>
      <c r="P882" t="s">
        <v>199</v>
      </c>
      <c r="Q882" s="80" t="s">
        <v>199</v>
      </c>
      <c r="R882" s="79"/>
      <c r="T882" t="s">
        <v>199</v>
      </c>
      <c r="U882" t="s">
        <v>199</v>
      </c>
      <c r="V882" t="s">
        <v>199</v>
      </c>
    </row>
    <row r="883" spans="2:22" x14ac:dyDescent="0.25">
      <c r="B883" t="s">
        <v>199</v>
      </c>
      <c r="C883" s="79" t="s">
        <v>199</v>
      </c>
      <c r="E883" t="s">
        <v>199</v>
      </c>
      <c r="F883" t="s">
        <v>199</v>
      </c>
      <c r="G883" t="s">
        <v>199</v>
      </c>
      <c r="H883" t="s">
        <v>199</v>
      </c>
      <c r="I883" t="s">
        <v>199</v>
      </c>
      <c r="J883" t="s">
        <v>199</v>
      </c>
      <c r="K883" t="s">
        <v>199</v>
      </c>
      <c r="L883" t="s">
        <v>199</v>
      </c>
      <c r="M883" t="s">
        <v>199</v>
      </c>
      <c r="N883" t="s">
        <v>199</v>
      </c>
      <c r="O883" t="s">
        <v>199</v>
      </c>
      <c r="P883" t="s">
        <v>199</v>
      </c>
      <c r="Q883" s="80" t="s">
        <v>199</v>
      </c>
      <c r="R883" s="79"/>
      <c r="T883" t="s">
        <v>199</v>
      </c>
      <c r="U883" t="s">
        <v>199</v>
      </c>
      <c r="V883" t="s">
        <v>199</v>
      </c>
    </row>
    <row r="884" spans="2:22" x14ac:dyDescent="0.25">
      <c r="B884" t="s">
        <v>199</v>
      </c>
      <c r="C884" s="79" t="s">
        <v>199</v>
      </c>
      <c r="E884" t="s">
        <v>199</v>
      </c>
      <c r="F884" t="s">
        <v>199</v>
      </c>
      <c r="G884" t="s">
        <v>199</v>
      </c>
      <c r="H884" t="s">
        <v>199</v>
      </c>
      <c r="I884" t="s">
        <v>199</v>
      </c>
      <c r="J884" t="s">
        <v>199</v>
      </c>
      <c r="K884" t="s">
        <v>199</v>
      </c>
      <c r="L884" t="s">
        <v>199</v>
      </c>
      <c r="M884" t="s">
        <v>199</v>
      </c>
      <c r="N884" t="s">
        <v>199</v>
      </c>
      <c r="O884" t="s">
        <v>199</v>
      </c>
      <c r="P884" t="s">
        <v>199</v>
      </c>
      <c r="Q884" s="80" t="s">
        <v>199</v>
      </c>
      <c r="R884" s="79"/>
      <c r="T884" t="s">
        <v>199</v>
      </c>
      <c r="U884" t="s">
        <v>199</v>
      </c>
      <c r="V884" t="s">
        <v>199</v>
      </c>
    </row>
    <row r="885" spans="2:22" x14ac:dyDescent="0.25">
      <c r="B885" t="s">
        <v>199</v>
      </c>
      <c r="C885" s="79" t="s">
        <v>199</v>
      </c>
      <c r="E885" t="s">
        <v>199</v>
      </c>
      <c r="F885" t="s">
        <v>199</v>
      </c>
      <c r="G885" t="s">
        <v>199</v>
      </c>
      <c r="H885" t="s">
        <v>199</v>
      </c>
      <c r="I885" t="s">
        <v>199</v>
      </c>
      <c r="J885" t="s">
        <v>199</v>
      </c>
      <c r="K885" t="s">
        <v>199</v>
      </c>
      <c r="L885" t="s">
        <v>199</v>
      </c>
      <c r="M885" t="s">
        <v>199</v>
      </c>
      <c r="N885" t="s">
        <v>199</v>
      </c>
      <c r="O885" t="s">
        <v>199</v>
      </c>
      <c r="P885" t="s">
        <v>199</v>
      </c>
      <c r="Q885" s="80" t="s">
        <v>199</v>
      </c>
      <c r="R885" s="79"/>
      <c r="T885" t="s">
        <v>199</v>
      </c>
      <c r="U885" t="s">
        <v>199</v>
      </c>
      <c r="V885" t="s">
        <v>199</v>
      </c>
    </row>
    <row r="886" spans="2:22" x14ac:dyDescent="0.25">
      <c r="B886" t="s">
        <v>199</v>
      </c>
      <c r="C886" s="79" t="s">
        <v>199</v>
      </c>
      <c r="E886" t="s">
        <v>199</v>
      </c>
      <c r="F886" t="s">
        <v>199</v>
      </c>
      <c r="G886" t="s">
        <v>199</v>
      </c>
      <c r="H886" t="s">
        <v>199</v>
      </c>
      <c r="I886" t="s">
        <v>199</v>
      </c>
      <c r="J886" t="s">
        <v>199</v>
      </c>
      <c r="K886" t="s">
        <v>199</v>
      </c>
      <c r="L886" t="s">
        <v>199</v>
      </c>
      <c r="M886" t="s">
        <v>199</v>
      </c>
      <c r="N886" t="s">
        <v>199</v>
      </c>
      <c r="O886" t="s">
        <v>199</v>
      </c>
      <c r="P886" t="s">
        <v>199</v>
      </c>
      <c r="Q886" s="80" t="s">
        <v>199</v>
      </c>
      <c r="R886" s="79"/>
      <c r="T886" t="s">
        <v>199</v>
      </c>
      <c r="U886" t="s">
        <v>199</v>
      </c>
      <c r="V886" t="s">
        <v>199</v>
      </c>
    </row>
    <row r="887" spans="2:22" x14ac:dyDescent="0.25">
      <c r="B887" t="s">
        <v>199</v>
      </c>
      <c r="C887" s="79" t="s">
        <v>199</v>
      </c>
      <c r="E887" t="s">
        <v>199</v>
      </c>
      <c r="F887" t="s">
        <v>199</v>
      </c>
      <c r="G887" t="s">
        <v>199</v>
      </c>
      <c r="H887" t="s">
        <v>199</v>
      </c>
      <c r="I887" t="s">
        <v>199</v>
      </c>
      <c r="J887" t="s">
        <v>199</v>
      </c>
      <c r="K887" t="s">
        <v>199</v>
      </c>
      <c r="L887" t="s">
        <v>199</v>
      </c>
      <c r="M887" t="s">
        <v>199</v>
      </c>
      <c r="N887" t="s">
        <v>199</v>
      </c>
      <c r="O887" t="s">
        <v>199</v>
      </c>
      <c r="P887" t="s">
        <v>199</v>
      </c>
      <c r="Q887" s="80" t="s">
        <v>199</v>
      </c>
      <c r="R887" s="79"/>
      <c r="T887" t="s">
        <v>199</v>
      </c>
      <c r="U887" t="s">
        <v>199</v>
      </c>
      <c r="V887" t="s">
        <v>199</v>
      </c>
    </row>
    <row r="888" spans="2:22" x14ac:dyDescent="0.25">
      <c r="B888" t="s">
        <v>199</v>
      </c>
      <c r="C888" s="79" t="s">
        <v>199</v>
      </c>
      <c r="E888" t="s">
        <v>199</v>
      </c>
      <c r="F888" t="s">
        <v>199</v>
      </c>
      <c r="G888" t="s">
        <v>199</v>
      </c>
      <c r="H888" t="s">
        <v>199</v>
      </c>
      <c r="I888" t="s">
        <v>199</v>
      </c>
      <c r="J888" t="s">
        <v>199</v>
      </c>
      <c r="K888" t="s">
        <v>199</v>
      </c>
      <c r="L888" t="s">
        <v>199</v>
      </c>
      <c r="M888" t="s">
        <v>199</v>
      </c>
      <c r="N888" t="s">
        <v>199</v>
      </c>
      <c r="O888" t="s">
        <v>199</v>
      </c>
      <c r="P888" t="s">
        <v>199</v>
      </c>
      <c r="Q888" s="80" t="s">
        <v>199</v>
      </c>
      <c r="R888" s="79"/>
      <c r="T888" t="s">
        <v>199</v>
      </c>
      <c r="U888" t="s">
        <v>199</v>
      </c>
      <c r="V888" t="s">
        <v>199</v>
      </c>
    </row>
    <row r="889" spans="2:22" x14ac:dyDescent="0.25">
      <c r="B889" t="s">
        <v>199</v>
      </c>
      <c r="C889" s="79" t="s">
        <v>199</v>
      </c>
      <c r="E889" t="s">
        <v>199</v>
      </c>
      <c r="F889" t="s">
        <v>199</v>
      </c>
      <c r="G889" t="s">
        <v>199</v>
      </c>
      <c r="H889" t="s">
        <v>199</v>
      </c>
      <c r="I889" t="s">
        <v>199</v>
      </c>
      <c r="J889" t="s">
        <v>199</v>
      </c>
      <c r="K889" t="s">
        <v>199</v>
      </c>
      <c r="L889" t="s">
        <v>199</v>
      </c>
      <c r="M889" t="s">
        <v>199</v>
      </c>
      <c r="N889" t="s">
        <v>199</v>
      </c>
      <c r="O889" t="s">
        <v>199</v>
      </c>
      <c r="P889" t="s">
        <v>199</v>
      </c>
      <c r="Q889" s="80" t="s">
        <v>199</v>
      </c>
      <c r="R889" s="79"/>
      <c r="T889" t="s">
        <v>199</v>
      </c>
      <c r="U889" t="s">
        <v>199</v>
      </c>
      <c r="V889" t="s">
        <v>199</v>
      </c>
    </row>
    <row r="890" spans="2:22" x14ac:dyDescent="0.25">
      <c r="B890" t="s">
        <v>199</v>
      </c>
      <c r="C890" s="79" t="s">
        <v>199</v>
      </c>
      <c r="E890" t="s">
        <v>199</v>
      </c>
      <c r="F890" t="s">
        <v>199</v>
      </c>
      <c r="G890" t="s">
        <v>199</v>
      </c>
      <c r="H890" t="s">
        <v>199</v>
      </c>
      <c r="I890" t="s">
        <v>199</v>
      </c>
      <c r="J890" t="s">
        <v>199</v>
      </c>
      <c r="K890" t="s">
        <v>199</v>
      </c>
      <c r="L890" t="s">
        <v>199</v>
      </c>
      <c r="M890" t="s">
        <v>199</v>
      </c>
      <c r="N890" t="s">
        <v>199</v>
      </c>
      <c r="O890" t="s">
        <v>199</v>
      </c>
      <c r="P890" t="s">
        <v>199</v>
      </c>
      <c r="Q890" s="80" t="s">
        <v>199</v>
      </c>
      <c r="R890" s="79"/>
      <c r="T890" t="s">
        <v>199</v>
      </c>
      <c r="U890" t="s">
        <v>199</v>
      </c>
      <c r="V890" t="s">
        <v>199</v>
      </c>
    </row>
    <row r="891" spans="2:22" x14ac:dyDescent="0.25">
      <c r="B891" t="s">
        <v>199</v>
      </c>
      <c r="C891" s="79" t="s">
        <v>199</v>
      </c>
      <c r="E891" t="s">
        <v>199</v>
      </c>
      <c r="F891" t="s">
        <v>199</v>
      </c>
      <c r="G891" t="s">
        <v>199</v>
      </c>
      <c r="H891" t="s">
        <v>199</v>
      </c>
      <c r="I891" t="s">
        <v>199</v>
      </c>
      <c r="J891" t="s">
        <v>199</v>
      </c>
      <c r="K891" t="s">
        <v>199</v>
      </c>
      <c r="L891" t="s">
        <v>199</v>
      </c>
      <c r="M891" t="s">
        <v>199</v>
      </c>
      <c r="N891" t="s">
        <v>199</v>
      </c>
      <c r="O891" t="s">
        <v>199</v>
      </c>
      <c r="P891" t="s">
        <v>199</v>
      </c>
      <c r="Q891" s="80" t="s">
        <v>199</v>
      </c>
      <c r="R891" s="79"/>
      <c r="T891" t="s">
        <v>199</v>
      </c>
      <c r="U891" t="s">
        <v>199</v>
      </c>
      <c r="V891" t="s">
        <v>199</v>
      </c>
    </row>
    <row r="892" spans="2:22" x14ac:dyDescent="0.25">
      <c r="B892" t="s">
        <v>199</v>
      </c>
      <c r="C892" s="79" t="s">
        <v>199</v>
      </c>
      <c r="E892" t="s">
        <v>199</v>
      </c>
      <c r="F892" t="s">
        <v>199</v>
      </c>
      <c r="G892" t="s">
        <v>199</v>
      </c>
      <c r="H892" t="s">
        <v>199</v>
      </c>
      <c r="I892" t="s">
        <v>199</v>
      </c>
      <c r="J892" t="s">
        <v>199</v>
      </c>
      <c r="K892" t="s">
        <v>199</v>
      </c>
      <c r="L892" t="s">
        <v>199</v>
      </c>
      <c r="M892" t="s">
        <v>199</v>
      </c>
      <c r="N892" t="s">
        <v>199</v>
      </c>
      <c r="O892" t="s">
        <v>199</v>
      </c>
      <c r="P892" t="s">
        <v>199</v>
      </c>
      <c r="Q892" s="80" t="s">
        <v>199</v>
      </c>
      <c r="R892" s="79"/>
      <c r="T892" t="s">
        <v>199</v>
      </c>
      <c r="U892" t="s">
        <v>199</v>
      </c>
      <c r="V892" t="s">
        <v>199</v>
      </c>
    </row>
    <row r="893" spans="2:22" x14ac:dyDescent="0.25">
      <c r="B893" t="s">
        <v>199</v>
      </c>
      <c r="C893" s="79" t="s">
        <v>199</v>
      </c>
      <c r="E893" t="s">
        <v>199</v>
      </c>
      <c r="F893" t="s">
        <v>199</v>
      </c>
      <c r="G893" t="s">
        <v>199</v>
      </c>
      <c r="H893" t="s">
        <v>199</v>
      </c>
      <c r="I893" t="s">
        <v>199</v>
      </c>
      <c r="J893" t="s">
        <v>199</v>
      </c>
      <c r="K893" t="s">
        <v>199</v>
      </c>
      <c r="L893" t="s">
        <v>199</v>
      </c>
      <c r="M893" t="s">
        <v>199</v>
      </c>
      <c r="N893" t="s">
        <v>199</v>
      </c>
      <c r="O893" t="s">
        <v>199</v>
      </c>
      <c r="P893" t="s">
        <v>199</v>
      </c>
      <c r="Q893" s="80" t="s">
        <v>199</v>
      </c>
      <c r="R893" s="79"/>
      <c r="T893" t="s">
        <v>199</v>
      </c>
      <c r="U893" t="s">
        <v>199</v>
      </c>
      <c r="V893" t="s">
        <v>199</v>
      </c>
    </row>
    <row r="894" spans="2:22" x14ac:dyDescent="0.25">
      <c r="B894" t="s">
        <v>199</v>
      </c>
      <c r="C894" s="79" t="s">
        <v>199</v>
      </c>
      <c r="E894" t="s">
        <v>199</v>
      </c>
      <c r="F894" t="s">
        <v>199</v>
      </c>
      <c r="G894" t="s">
        <v>199</v>
      </c>
      <c r="H894" t="s">
        <v>199</v>
      </c>
      <c r="I894" t="s">
        <v>199</v>
      </c>
      <c r="J894" t="s">
        <v>199</v>
      </c>
      <c r="K894" t="s">
        <v>199</v>
      </c>
      <c r="L894" t="s">
        <v>199</v>
      </c>
      <c r="M894" t="s">
        <v>199</v>
      </c>
      <c r="N894" t="s">
        <v>199</v>
      </c>
      <c r="O894" t="s">
        <v>199</v>
      </c>
      <c r="P894" t="s">
        <v>199</v>
      </c>
      <c r="Q894" s="80" t="s">
        <v>199</v>
      </c>
      <c r="R894" s="79"/>
      <c r="T894" t="s">
        <v>199</v>
      </c>
      <c r="U894" t="s">
        <v>199</v>
      </c>
      <c r="V894" t="s">
        <v>199</v>
      </c>
    </row>
    <row r="895" spans="2:22" x14ac:dyDescent="0.25">
      <c r="B895" t="s">
        <v>199</v>
      </c>
      <c r="C895" s="79" t="s">
        <v>199</v>
      </c>
      <c r="E895" t="s">
        <v>199</v>
      </c>
      <c r="F895" t="s">
        <v>199</v>
      </c>
      <c r="G895" t="s">
        <v>199</v>
      </c>
      <c r="H895" t="s">
        <v>199</v>
      </c>
      <c r="I895" t="s">
        <v>199</v>
      </c>
      <c r="J895" t="s">
        <v>199</v>
      </c>
      <c r="K895" t="s">
        <v>199</v>
      </c>
      <c r="L895" t="s">
        <v>199</v>
      </c>
      <c r="M895" t="s">
        <v>199</v>
      </c>
      <c r="N895" t="s">
        <v>199</v>
      </c>
      <c r="O895" t="s">
        <v>199</v>
      </c>
      <c r="P895" t="s">
        <v>199</v>
      </c>
      <c r="Q895" s="80" t="s">
        <v>199</v>
      </c>
      <c r="R895" s="79"/>
      <c r="T895" t="s">
        <v>199</v>
      </c>
      <c r="U895" t="s">
        <v>199</v>
      </c>
      <c r="V895" t="s">
        <v>199</v>
      </c>
    </row>
    <row r="896" spans="2:22" x14ac:dyDescent="0.25">
      <c r="B896" t="s">
        <v>199</v>
      </c>
      <c r="C896" s="79" t="s">
        <v>199</v>
      </c>
      <c r="E896" t="s">
        <v>199</v>
      </c>
      <c r="F896" t="s">
        <v>199</v>
      </c>
      <c r="G896" t="s">
        <v>199</v>
      </c>
      <c r="H896" t="s">
        <v>199</v>
      </c>
      <c r="I896" t="s">
        <v>199</v>
      </c>
      <c r="J896" t="s">
        <v>199</v>
      </c>
      <c r="K896" t="s">
        <v>199</v>
      </c>
      <c r="L896" t="s">
        <v>199</v>
      </c>
      <c r="M896" t="s">
        <v>199</v>
      </c>
      <c r="N896" t="s">
        <v>199</v>
      </c>
      <c r="O896" t="s">
        <v>199</v>
      </c>
      <c r="P896" t="s">
        <v>199</v>
      </c>
      <c r="Q896" s="80" t="s">
        <v>199</v>
      </c>
      <c r="R896" s="79"/>
      <c r="T896" t="s">
        <v>199</v>
      </c>
      <c r="U896" t="s">
        <v>199</v>
      </c>
      <c r="V896" t="s">
        <v>199</v>
      </c>
    </row>
    <row r="897" spans="2:22" x14ac:dyDescent="0.25">
      <c r="B897" t="s">
        <v>199</v>
      </c>
      <c r="C897" s="79" t="s">
        <v>199</v>
      </c>
      <c r="E897" t="s">
        <v>199</v>
      </c>
      <c r="F897" t="s">
        <v>199</v>
      </c>
      <c r="G897" t="s">
        <v>199</v>
      </c>
      <c r="H897" t="s">
        <v>199</v>
      </c>
      <c r="I897" t="s">
        <v>199</v>
      </c>
      <c r="J897" t="s">
        <v>199</v>
      </c>
      <c r="K897" t="s">
        <v>199</v>
      </c>
      <c r="L897" t="s">
        <v>199</v>
      </c>
      <c r="M897" t="s">
        <v>199</v>
      </c>
      <c r="N897" t="s">
        <v>199</v>
      </c>
      <c r="O897" t="s">
        <v>199</v>
      </c>
      <c r="P897" t="s">
        <v>199</v>
      </c>
      <c r="Q897" s="80" t="s">
        <v>199</v>
      </c>
      <c r="R897" s="79"/>
      <c r="T897" t="s">
        <v>199</v>
      </c>
      <c r="U897" t="s">
        <v>199</v>
      </c>
      <c r="V897" t="s">
        <v>199</v>
      </c>
    </row>
    <row r="898" spans="2:22" x14ac:dyDescent="0.25">
      <c r="B898" t="s">
        <v>199</v>
      </c>
      <c r="C898" s="79" t="s">
        <v>199</v>
      </c>
      <c r="E898" t="s">
        <v>199</v>
      </c>
      <c r="F898" t="s">
        <v>199</v>
      </c>
      <c r="G898" t="s">
        <v>199</v>
      </c>
      <c r="H898" t="s">
        <v>199</v>
      </c>
      <c r="I898" t="s">
        <v>199</v>
      </c>
      <c r="J898" t="s">
        <v>199</v>
      </c>
      <c r="K898" t="s">
        <v>199</v>
      </c>
      <c r="L898" t="s">
        <v>199</v>
      </c>
      <c r="M898" t="s">
        <v>199</v>
      </c>
      <c r="N898" t="s">
        <v>199</v>
      </c>
      <c r="O898" t="s">
        <v>199</v>
      </c>
      <c r="P898" t="s">
        <v>199</v>
      </c>
      <c r="Q898" s="80" t="s">
        <v>199</v>
      </c>
      <c r="R898" s="79"/>
      <c r="T898" t="s">
        <v>199</v>
      </c>
      <c r="U898" t="s">
        <v>199</v>
      </c>
      <c r="V898" t="s">
        <v>199</v>
      </c>
    </row>
    <row r="899" spans="2:22" x14ac:dyDescent="0.25">
      <c r="B899" t="s">
        <v>199</v>
      </c>
      <c r="C899" s="79" t="s">
        <v>199</v>
      </c>
      <c r="E899" t="s">
        <v>199</v>
      </c>
      <c r="F899" t="s">
        <v>199</v>
      </c>
      <c r="G899" t="s">
        <v>199</v>
      </c>
      <c r="H899" t="s">
        <v>199</v>
      </c>
      <c r="I899" t="s">
        <v>199</v>
      </c>
      <c r="J899" t="s">
        <v>199</v>
      </c>
      <c r="K899" t="s">
        <v>199</v>
      </c>
      <c r="L899" t="s">
        <v>199</v>
      </c>
      <c r="M899" t="s">
        <v>199</v>
      </c>
      <c r="N899" t="s">
        <v>199</v>
      </c>
      <c r="O899" t="s">
        <v>199</v>
      </c>
      <c r="P899" t="s">
        <v>199</v>
      </c>
      <c r="Q899" s="80" t="s">
        <v>199</v>
      </c>
      <c r="R899" s="79"/>
      <c r="T899" t="s">
        <v>199</v>
      </c>
      <c r="U899" t="s">
        <v>199</v>
      </c>
      <c r="V899" t="s">
        <v>199</v>
      </c>
    </row>
    <row r="900" spans="2:22" x14ac:dyDescent="0.25">
      <c r="B900" t="s">
        <v>199</v>
      </c>
      <c r="C900" s="79" t="s">
        <v>199</v>
      </c>
      <c r="E900" t="s">
        <v>199</v>
      </c>
      <c r="F900" t="s">
        <v>199</v>
      </c>
      <c r="G900" t="s">
        <v>199</v>
      </c>
      <c r="H900" t="s">
        <v>199</v>
      </c>
      <c r="I900" t="s">
        <v>199</v>
      </c>
      <c r="J900" t="s">
        <v>199</v>
      </c>
      <c r="K900" t="s">
        <v>199</v>
      </c>
      <c r="L900" t="s">
        <v>199</v>
      </c>
      <c r="M900" t="s">
        <v>199</v>
      </c>
      <c r="N900" t="s">
        <v>199</v>
      </c>
      <c r="O900" t="s">
        <v>199</v>
      </c>
      <c r="P900" t="s">
        <v>199</v>
      </c>
      <c r="Q900" s="80" t="s">
        <v>199</v>
      </c>
      <c r="R900" s="79"/>
      <c r="T900" t="s">
        <v>199</v>
      </c>
      <c r="U900" t="s">
        <v>199</v>
      </c>
      <c r="V900" t="s">
        <v>199</v>
      </c>
    </row>
    <row r="901" spans="2:22" x14ac:dyDescent="0.25">
      <c r="B901" t="s">
        <v>199</v>
      </c>
      <c r="C901" s="79" t="s">
        <v>199</v>
      </c>
      <c r="E901" t="s">
        <v>199</v>
      </c>
      <c r="F901" t="s">
        <v>199</v>
      </c>
      <c r="G901" t="s">
        <v>199</v>
      </c>
      <c r="H901" t="s">
        <v>199</v>
      </c>
      <c r="I901" t="s">
        <v>199</v>
      </c>
      <c r="J901" t="s">
        <v>199</v>
      </c>
      <c r="K901" t="s">
        <v>199</v>
      </c>
      <c r="L901" t="s">
        <v>199</v>
      </c>
      <c r="M901" t="s">
        <v>199</v>
      </c>
      <c r="N901" t="s">
        <v>199</v>
      </c>
      <c r="O901" t="s">
        <v>199</v>
      </c>
      <c r="P901" t="s">
        <v>199</v>
      </c>
      <c r="Q901" s="80" t="s">
        <v>199</v>
      </c>
      <c r="R901" s="79"/>
      <c r="T901" t="s">
        <v>199</v>
      </c>
      <c r="U901" t="s">
        <v>199</v>
      </c>
      <c r="V901" t="s">
        <v>199</v>
      </c>
    </row>
    <row r="902" spans="2:22" x14ac:dyDescent="0.25">
      <c r="B902" t="s">
        <v>199</v>
      </c>
      <c r="C902" s="79" t="s">
        <v>199</v>
      </c>
      <c r="E902" t="s">
        <v>199</v>
      </c>
      <c r="F902" t="s">
        <v>199</v>
      </c>
      <c r="G902" t="s">
        <v>199</v>
      </c>
      <c r="H902" t="s">
        <v>199</v>
      </c>
      <c r="I902" t="s">
        <v>199</v>
      </c>
      <c r="J902" t="s">
        <v>199</v>
      </c>
      <c r="K902" t="s">
        <v>199</v>
      </c>
      <c r="L902" t="s">
        <v>199</v>
      </c>
      <c r="M902" t="s">
        <v>199</v>
      </c>
      <c r="N902" t="s">
        <v>199</v>
      </c>
      <c r="O902" t="s">
        <v>199</v>
      </c>
      <c r="P902" t="s">
        <v>199</v>
      </c>
      <c r="Q902" s="80" t="s">
        <v>199</v>
      </c>
      <c r="R902" s="79"/>
      <c r="T902" t="s">
        <v>199</v>
      </c>
      <c r="U902" t="s">
        <v>199</v>
      </c>
      <c r="V902" t="s">
        <v>199</v>
      </c>
    </row>
    <row r="903" spans="2:22" x14ac:dyDescent="0.25">
      <c r="B903" t="s">
        <v>199</v>
      </c>
      <c r="C903" s="79" t="s">
        <v>199</v>
      </c>
      <c r="E903" t="s">
        <v>199</v>
      </c>
      <c r="F903" t="s">
        <v>199</v>
      </c>
      <c r="G903" t="s">
        <v>199</v>
      </c>
      <c r="H903" t="s">
        <v>199</v>
      </c>
      <c r="I903" t="s">
        <v>199</v>
      </c>
      <c r="J903" t="s">
        <v>199</v>
      </c>
      <c r="K903" t="s">
        <v>199</v>
      </c>
      <c r="L903" t="s">
        <v>199</v>
      </c>
      <c r="M903" t="s">
        <v>199</v>
      </c>
      <c r="N903" t="s">
        <v>199</v>
      </c>
      <c r="O903" t="s">
        <v>199</v>
      </c>
      <c r="P903" t="s">
        <v>199</v>
      </c>
      <c r="Q903" s="80" t="s">
        <v>199</v>
      </c>
      <c r="R903" s="79"/>
      <c r="T903" t="s">
        <v>199</v>
      </c>
      <c r="U903" t="s">
        <v>199</v>
      </c>
      <c r="V903" t="s">
        <v>199</v>
      </c>
    </row>
    <row r="904" spans="2:22" x14ac:dyDescent="0.25">
      <c r="B904" t="s">
        <v>199</v>
      </c>
      <c r="C904" s="79" t="s">
        <v>199</v>
      </c>
      <c r="E904" t="s">
        <v>199</v>
      </c>
      <c r="F904" t="s">
        <v>199</v>
      </c>
      <c r="G904" t="s">
        <v>199</v>
      </c>
      <c r="H904" t="s">
        <v>199</v>
      </c>
      <c r="I904" t="s">
        <v>199</v>
      </c>
      <c r="J904" t="s">
        <v>199</v>
      </c>
      <c r="K904" t="s">
        <v>199</v>
      </c>
      <c r="L904" t="s">
        <v>199</v>
      </c>
      <c r="M904" t="s">
        <v>199</v>
      </c>
      <c r="N904" t="s">
        <v>199</v>
      </c>
      <c r="O904" t="s">
        <v>199</v>
      </c>
      <c r="P904" t="s">
        <v>199</v>
      </c>
      <c r="Q904" s="80" t="s">
        <v>199</v>
      </c>
      <c r="R904" s="79"/>
      <c r="T904" t="s">
        <v>199</v>
      </c>
      <c r="U904" t="s">
        <v>199</v>
      </c>
      <c r="V904" t="s">
        <v>199</v>
      </c>
    </row>
    <row r="905" spans="2:22" x14ac:dyDescent="0.25">
      <c r="B905" t="s">
        <v>199</v>
      </c>
      <c r="C905" s="79" t="s">
        <v>199</v>
      </c>
      <c r="E905" t="s">
        <v>199</v>
      </c>
      <c r="F905" t="s">
        <v>199</v>
      </c>
      <c r="G905" t="s">
        <v>199</v>
      </c>
      <c r="H905" t="s">
        <v>199</v>
      </c>
      <c r="I905" t="s">
        <v>199</v>
      </c>
      <c r="J905" t="s">
        <v>199</v>
      </c>
      <c r="K905" t="s">
        <v>199</v>
      </c>
      <c r="L905" t="s">
        <v>199</v>
      </c>
      <c r="M905" t="s">
        <v>199</v>
      </c>
      <c r="N905" t="s">
        <v>199</v>
      </c>
      <c r="O905" t="s">
        <v>199</v>
      </c>
      <c r="P905" t="s">
        <v>199</v>
      </c>
      <c r="Q905" s="80" t="s">
        <v>199</v>
      </c>
      <c r="R905" s="79"/>
      <c r="T905" t="s">
        <v>199</v>
      </c>
      <c r="U905" t="s">
        <v>199</v>
      </c>
      <c r="V905" t="s">
        <v>199</v>
      </c>
    </row>
    <row r="906" spans="2:22" x14ac:dyDescent="0.25">
      <c r="B906" t="s">
        <v>199</v>
      </c>
      <c r="C906" s="79" t="s">
        <v>199</v>
      </c>
      <c r="E906" t="s">
        <v>199</v>
      </c>
      <c r="F906" t="s">
        <v>199</v>
      </c>
      <c r="G906" t="s">
        <v>199</v>
      </c>
      <c r="H906" t="s">
        <v>199</v>
      </c>
      <c r="I906" t="s">
        <v>199</v>
      </c>
      <c r="J906" t="s">
        <v>199</v>
      </c>
      <c r="K906" t="s">
        <v>199</v>
      </c>
      <c r="L906" t="s">
        <v>199</v>
      </c>
      <c r="M906" t="s">
        <v>199</v>
      </c>
      <c r="N906" t="s">
        <v>199</v>
      </c>
      <c r="O906" t="s">
        <v>199</v>
      </c>
      <c r="P906" t="s">
        <v>199</v>
      </c>
      <c r="Q906" s="80" t="s">
        <v>199</v>
      </c>
      <c r="R906" s="79"/>
      <c r="T906" t="s">
        <v>199</v>
      </c>
      <c r="U906" t="s">
        <v>199</v>
      </c>
      <c r="V906" t="s">
        <v>199</v>
      </c>
    </row>
    <row r="907" spans="2:22" x14ac:dyDescent="0.25">
      <c r="B907" t="s">
        <v>199</v>
      </c>
      <c r="C907" s="79" t="s">
        <v>199</v>
      </c>
      <c r="E907" t="s">
        <v>199</v>
      </c>
      <c r="F907" t="s">
        <v>199</v>
      </c>
      <c r="G907" t="s">
        <v>199</v>
      </c>
      <c r="H907" t="s">
        <v>199</v>
      </c>
      <c r="I907" t="s">
        <v>199</v>
      </c>
      <c r="J907" t="s">
        <v>199</v>
      </c>
      <c r="K907" t="s">
        <v>199</v>
      </c>
      <c r="L907" t="s">
        <v>199</v>
      </c>
      <c r="M907" t="s">
        <v>199</v>
      </c>
      <c r="N907" t="s">
        <v>199</v>
      </c>
      <c r="O907" t="s">
        <v>199</v>
      </c>
      <c r="P907" t="s">
        <v>199</v>
      </c>
      <c r="Q907" s="80" t="s">
        <v>199</v>
      </c>
      <c r="R907" s="79"/>
      <c r="T907" t="s">
        <v>199</v>
      </c>
      <c r="U907" t="s">
        <v>199</v>
      </c>
      <c r="V907" t="s">
        <v>199</v>
      </c>
    </row>
    <row r="908" spans="2:22" x14ac:dyDescent="0.25">
      <c r="B908" t="s">
        <v>199</v>
      </c>
      <c r="C908" s="79" t="s">
        <v>199</v>
      </c>
      <c r="E908" t="s">
        <v>199</v>
      </c>
      <c r="F908" t="s">
        <v>199</v>
      </c>
      <c r="G908" t="s">
        <v>199</v>
      </c>
      <c r="H908" t="s">
        <v>199</v>
      </c>
      <c r="I908" t="s">
        <v>199</v>
      </c>
      <c r="J908" t="s">
        <v>199</v>
      </c>
      <c r="K908" t="s">
        <v>199</v>
      </c>
      <c r="L908" t="s">
        <v>199</v>
      </c>
      <c r="M908" t="s">
        <v>199</v>
      </c>
      <c r="N908" t="s">
        <v>199</v>
      </c>
      <c r="O908" t="s">
        <v>199</v>
      </c>
      <c r="P908" t="s">
        <v>199</v>
      </c>
      <c r="Q908" s="80" t="s">
        <v>199</v>
      </c>
      <c r="R908" s="79"/>
      <c r="T908" t="s">
        <v>199</v>
      </c>
      <c r="U908" t="s">
        <v>199</v>
      </c>
      <c r="V908" t="s">
        <v>199</v>
      </c>
    </row>
    <row r="909" spans="2:22" x14ac:dyDescent="0.25">
      <c r="B909" t="s">
        <v>199</v>
      </c>
      <c r="C909" s="79" t="s">
        <v>199</v>
      </c>
      <c r="E909" t="s">
        <v>199</v>
      </c>
      <c r="F909" t="s">
        <v>199</v>
      </c>
      <c r="G909" t="s">
        <v>199</v>
      </c>
      <c r="H909" t="s">
        <v>199</v>
      </c>
      <c r="I909" t="s">
        <v>199</v>
      </c>
      <c r="J909" t="s">
        <v>199</v>
      </c>
      <c r="K909" t="s">
        <v>199</v>
      </c>
      <c r="L909" t="s">
        <v>199</v>
      </c>
      <c r="M909" t="s">
        <v>199</v>
      </c>
      <c r="N909" t="s">
        <v>199</v>
      </c>
      <c r="O909" t="s">
        <v>199</v>
      </c>
      <c r="P909" t="s">
        <v>199</v>
      </c>
      <c r="Q909" s="80" t="s">
        <v>199</v>
      </c>
      <c r="R909" s="79"/>
      <c r="T909" t="s">
        <v>199</v>
      </c>
      <c r="U909" t="s">
        <v>199</v>
      </c>
      <c r="V909" t="s">
        <v>199</v>
      </c>
    </row>
    <row r="910" spans="2:22" x14ac:dyDescent="0.25">
      <c r="B910" t="s">
        <v>199</v>
      </c>
      <c r="C910" s="79" t="s">
        <v>199</v>
      </c>
      <c r="E910" t="s">
        <v>199</v>
      </c>
      <c r="F910" t="s">
        <v>199</v>
      </c>
      <c r="G910" t="s">
        <v>199</v>
      </c>
      <c r="H910" t="s">
        <v>199</v>
      </c>
      <c r="I910" t="s">
        <v>199</v>
      </c>
      <c r="J910" t="s">
        <v>199</v>
      </c>
      <c r="K910" t="s">
        <v>199</v>
      </c>
      <c r="L910" t="s">
        <v>199</v>
      </c>
      <c r="M910" t="s">
        <v>199</v>
      </c>
      <c r="N910" t="s">
        <v>199</v>
      </c>
      <c r="O910" t="s">
        <v>199</v>
      </c>
      <c r="P910" t="s">
        <v>199</v>
      </c>
      <c r="Q910" s="80" t="s">
        <v>199</v>
      </c>
      <c r="R910" s="79"/>
      <c r="T910" t="s">
        <v>199</v>
      </c>
      <c r="U910" t="s">
        <v>199</v>
      </c>
      <c r="V910" t="s">
        <v>199</v>
      </c>
    </row>
    <row r="911" spans="2:22" x14ac:dyDescent="0.25">
      <c r="B911" t="s">
        <v>199</v>
      </c>
      <c r="C911" s="79" t="s">
        <v>199</v>
      </c>
      <c r="E911" t="s">
        <v>199</v>
      </c>
      <c r="F911" t="s">
        <v>199</v>
      </c>
      <c r="G911" t="s">
        <v>199</v>
      </c>
      <c r="H911" t="s">
        <v>199</v>
      </c>
      <c r="I911" t="s">
        <v>199</v>
      </c>
      <c r="J911" t="s">
        <v>199</v>
      </c>
      <c r="K911" t="s">
        <v>199</v>
      </c>
      <c r="L911" t="s">
        <v>199</v>
      </c>
      <c r="M911" t="s">
        <v>199</v>
      </c>
      <c r="N911" t="s">
        <v>199</v>
      </c>
      <c r="O911" t="s">
        <v>199</v>
      </c>
      <c r="P911" t="s">
        <v>199</v>
      </c>
      <c r="Q911" s="80" t="s">
        <v>199</v>
      </c>
      <c r="R911" s="79"/>
      <c r="T911" t="s">
        <v>199</v>
      </c>
      <c r="U911" t="s">
        <v>199</v>
      </c>
      <c r="V911" t="s">
        <v>199</v>
      </c>
    </row>
    <row r="912" spans="2:22" x14ac:dyDescent="0.25">
      <c r="B912" t="s">
        <v>199</v>
      </c>
      <c r="C912" s="79" t="s">
        <v>199</v>
      </c>
      <c r="E912" t="s">
        <v>199</v>
      </c>
      <c r="F912" t="s">
        <v>199</v>
      </c>
      <c r="G912" t="s">
        <v>199</v>
      </c>
      <c r="H912" t="s">
        <v>199</v>
      </c>
      <c r="I912" t="s">
        <v>199</v>
      </c>
      <c r="J912" t="s">
        <v>199</v>
      </c>
      <c r="K912" t="s">
        <v>199</v>
      </c>
      <c r="L912" t="s">
        <v>199</v>
      </c>
      <c r="M912" t="s">
        <v>199</v>
      </c>
      <c r="N912" t="s">
        <v>199</v>
      </c>
      <c r="O912" t="s">
        <v>199</v>
      </c>
      <c r="P912" t="s">
        <v>199</v>
      </c>
      <c r="Q912" s="80" t="s">
        <v>199</v>
      </c>
      <c r="R912" s="79"/>
      <c r="T912" t="s">
        <v>199</v>
      </c>
      <c r="U912" t="s">
        <v>199</v>
      </c>
      <c r="V912" t="s">
        <v>199</v>
      </c>
    </row>
    <row r="913" spans="2:22" x14ac:dyDescent="0.25">
      <c r="B913" t="s">
        <v>199</v>
      </c>
      <c r="C913" s="79" t="s">
        <v>199</v>
      </c>
      <c r="E913" t="s">
        <v>199</v>
      </c>
      <c r="F913" t="s">
        <v>199</v>
      </c>
      <c r="G913" t="s">
        <v>199</v>
      </c>
      <c r="H913" t="s">
        <v>199</v>
      </c>
      <c r="I913" t="s">
        <v>199</v>
      </c>
      <c r="J913" t="s">
        <v>199</v>
      </c>
      <c r="K913" t="s">
        <v>199</v>
      </c>
      <c r="L913" t="s">
        <v>199</v>
      </c>
      <c r="M913" t="s">
        <v>199</v>
      </c>
      <c r="N913" t="s">
        <v>199</v>
      </c>
      <c r="O913" t="s">
        <v>199</v>
      </c>
      <c r="P913" t="s">
        <v>199</v>
      </c>
      <c r="Q913" s="80" t="s">
        <v>199</v>
      </c>
      <c r="R913" s="79"/>
      <c r="T913" t="s">
        <v>199</v>
      </c>
      <c r="U913" t="s">
        <v>199</v>
      </c>
      <c r="V913" t="s">
        <v>199</v>
      </c>
    </row>
    <row r="914" spans="2:22" x14ac:dyDescent="0.25">
      <c r="B914" t="s">
        <v>199</v>
      </c>
      <c r="C914" s="79" t="s">
        <v>199</v>
      </c>
      <c r="E914" t="s">
        <v>199</v>
      </c>
      <c r="F914" t="s">
        <v>199</v>
      </c>
      <c r="G914" t="s">
        <v>199</v>
      </c>
      <c r="H914" t="s">
        <v>199</v>
      </c>
      <c r="I914" t="s">
        <v>199</v>
      </c>
      <c r="J914" t="s">
        <v>199</v>
      </c>
      <c r="K914" t="s">
        <v>199</v>
      </c>
      <c r="L914" t="s">
        <v>199</v>
      </c>
      <c r="M914" t="s">
        <v>199</v>
      </c>
      <c r="N914" t="s">
        <v>199</v>
      </c>
      <c r="O914" t="s">
        <v>199</v>
      </c>
      <c r="P914" t="s">
        <v>199</v>
      </c>
      <c r="Q914" s="80" t="s">
        <v>199</v>
      </c>
      <c r="R914" s="79"/>
      <c r="T914" t="s">
        <v>199</v>
      </c>
      <c r="U914" t="s">
        <v>199</v>
      </c>
      <c r="V914" t="s">
        <v>199</v>
      </c>
    </row>
    <row r="915" spans="2:22" x14ac:dyDescent="0.25">
      <c r="B915" t="s">
        <v>199</v>
      </c>
      <c r="C915" s="79" t="s">
        <v>199</v>
      </c>
      <c r="E915" t="s">
        <v>199</v>
      </c>
      <c r="F915" t="s">
        <v>199</v>
      </c>
      <c r="G915" t="s">
        <v>199</v>
      </c>
      <c r="H915" t="s">
        <v>199</v>
      </c>
      <c r="I915" t="s">
        <v>199</v>
      </c>
      <c r="J915" t="s">
        <v>199</v>
      </c>
      <c r="K915" t="s">
        <v>199</v>
      </c>
      <c r="L915" t="s">
        <v>199</v>
      </c>
      <c r="M915" t="s">
        <v>199</v>
      </c>
      <c r="N915" t="s">
        <v>199</v>
      </c>
      <c r="O915" t="s">
        <v>199</v>
      </c>
      <c r="P915" t="s">
        <v>199</v>
      </c>
      <c r="Q915" s="80" t="s">
        <v>199</v>
      </c>
      <c r="R915" s="79"/>
      <c r="T915" t="s">
        <v>199</v>
      </c>
      <c r="U915" t="s">
        <v>199</v>
      </c>
      <c r="V915" t="s">
        <v>199</v>
      </c>
    </row>
    <row r="916" spans="2:22" x14ac:dyDescent="0.25">
      <c r="B916" t="s">
        <v>199</v>
      </c>
      <c r="C916" s="79" t="s">
        <v>199</v>
      </c>
      <c r="E916" t="s">
        <v>199</v>
      </c>
      <c r="F916" t="s">
        <v>199</v>
      </c>
      <c r="G916" t="s">
        <v>199</v>
      </c>
      <c r="H916" t="s">
        <v>199</v>
      </c>
      <c r="I916" t="s">
        <v>199</v>
      </c>
      <c r="J916" t="s">
        <v>199</v>
      </c>
      <c r="K916" t="s">
        <v>199</v>
      </c>
      <c r="L916" t="s">
        <v>199</v>
      </c>
      <c r="M916" t="s">
        <v>199</v>
      </c>
      <c r="N916" t="s">
        <v>199</v>
      </c>
      <c r="O916" t="s">
        <v>199</v>
      </c>
      <c r="P916" t="s">
        <v>199</v>
      </c>
      <c r="Q916" s="80" t="s">
        <v>199</v>
      </c>
      <c r="R916" s="79"/>
      <c r="T916" t="s">
        <v>199</v>
      </c>
      <c r="U916" t="s">
        <v>199</v>
      </c>
      <c r="V916" t="s">
        <v>199</v>
      </c>
    </row>
    <row r="917" spans="2:22" x14ac:dyDescent="0.25">
      <c r="B917" t="s">
        <v>199</v>
      </c>
      <c r="C917" s="79" t="s">
        <v>199</v>
      </c>
      <c r="E917" t="s">
        <v>199</v>
      </c>
      <c r="F917" t="s">
        <v>199</v>
      </c>
      <c r="G917" t="s">
        <v>199</v>
      </c>
      <c r="H917" t="s">
        <v>199</v>
      </c>
      <c r="I917" t="s">
        <v>199</v>
      </c>
      <c r="J917" t="s">
        <v>199</v>
      </c>
      <c r="K917" t="s">
        <v>199</v>
      </c>
      <c r="L917" t="s">
        <v>199</v>
      </c>
      <c r="M917" t="s">
        <v>199</v>
      </c>
      <c r="N917" t="s">
        <v>199</v>
      </c>
      <c r="O917" t="s">
        <v>199</v>
      </c>
      <c r="P917" t="s">
        <v>199</v>
      </c>
      <c r="Q917" s="80" t="s">
        <v>199</v>
      </c>
      <c r="R917" s="79"/>
      <c r="T917" t="s">
        <v>199</v>
      </c>
      <c r="U917" t="s">
        <v>199</v>
      </c>
      <c r="V917" t="s">
        <v>199</v>
      </c>
    </row>
    <row r="918" spans="2:22" x14ac:dyDescent="0.25">
      <c r="B918" t="s">
        <v>199</v>
      </c>
      <c r="C918" s="79" t="s">
        <v>199</v>
      </c>
      <c r="E918" t="s">
        <v>199</v>
      </c>
      <c r="F918" t="s">
        <v>199</v>
      </c>
      <c r="G918" t="s">
        <v>199</v>
      </c>
      <c r="H918" t="s">
        <v>199</v>
      </c>
      <c r="I918" t="s">
        <v>199</v>
      </c>
      <c r="J918" t="s">
        <v>199</v>
      </c>
      <c r="K918" t="s">
        <v>199</v>
      </c>
      <c r="L918" t="s">
        <v>199</v>
      </c>
      <c r="M918" t="s">
        <v>199</v>
      </c>
      <c r="N918" t="s">
        <v>199</v>
      </c>
      <c r="O918" t="s">
        <v>199</v>
      </c>
      <c r="P918" t="s">
        <v>199</v>
      </c>
      <c r="Q918" s="80" t="s">
        <v>199</v>
      </c>
      <c r="R918" s="79"/>
      <c r="T918" t="s">
        <v>199</v>
      </c>
      <c r="U918" t="s">
        <v>199</v>
      </c>
      <c r="V918" t="s">
        <v>199</v>
      </c>
    </row>
    <row r="919" spans="2:22" x14ac:dyDescent="0.25">
      <c r="B919" t="s">
        <v>199</v>
      </c>
      <c r="C919" s="79" t="s">
        <v>199</v>
      </c>
      <c r="E919" t="s">
        <v>199</v>
      </c>
      <c r="F919" t="s">
        <v>199</v>
      </c>
      <c r="G919" t="s">
        <v>199</v>
      </c>
      <c r="H919" t="s">
        <v>199</v>
      </c>
      <c r="I919" t="s">
        <v>199</v>
      </c>
      <c r="J919" t="s">
        <v>199</v>
      </c>
      <c r="K919" t="s">
        <v>199</v>
      </c>
      <c r="L919" t="s">
        <v>199</v>
      </c>
      <c r="M919" t="s">
        <v>199</v>
      </c>
      <c r="N919" t="s">
        <v>199</v>
      </c>
      <c r="O919" t="s">
        <v>199</v>
      </c>
      <c r="P919" t="s">
        <v>199</v>
      </c>
      <c r="Q919" s="80" t="s">
        <v>199</v>
      </c>
      <c r="R919" s="79"/>
      <c r="T919" t="s">
        <v>199</v>
      </c>
      <c r="U919" t="s">
        <v>199</v>
      </c>
      <c r="V919" t="s">
        <v>199</v>
      </c>
    </row>
    <row r="920" spans="2:22" x14ac:dyDescent="0.25">
      <c r="B920" t="s">
        <v>199</v>
      </c>
      <c r="C920" s="79" t="s">
        <v>199</v>
      </c>
      <c r="E920" t="s">
        <v>199</v>
      </c>
      <c r="F920" t="s">
        <v>199</v>
      </c>
      <c r="G920" t="s">
        <v>199</v>
      </c>
      <c r="H920" t="s">
        <v>199</v>
      </c>
      <c r="I920" t="s">
        <v>199</v>
      </c>
      <c r="J920" t="s">
        <v>199</v>
      </c>
      <c r="K920" t="s">
        <v>199</v>
      </c>
      <c r="L920" t="s">
        <v>199</v>
      </c>
      <c r="M920" t="s">
        <v>199</v>
      </c>
      <c r="N920" t="s">
        <v>199</v>
      </c>
      <c r="O920" t="s">
        <v>199</v>
      </c>
      <c r="P920" t="s">
        <v>199</v>
      </c>
      <c r="Q920" s="80" t="s">
        <v>199</v>
      </c>
      <c r="R920" s="79"/>
      <c r="T920" t="s">
        <v>199</v>
      </c>
      <c r="U920" t="s">
        <v>199</v>
      </c>
      <c r="V920" t="s">
        <v>199</v>
      </c>
    </row>
    <row r="921" spans="2:22" x14ac:dyDescent="0.25">
      <c r="B921" t="s">
        <v>199</v>
      </c>
      <c r="C921" s="79" t="s">
        <v>199</v>
      </c>
      <c r="E921" t="s">
        <v>199</v>
      </c>
      <c r="F921" t="s">
        <v>199</v>
      </c>
      <c r="G921" t="s">
        <v>199</v>
      </c>
      <c r="H921" t="s">
        <v>199</v>
      </c>
      <c r="I921" t="s">
        <v>199</v>
      </c>
      <c r="J921" t="s">
        <v>199</v>
      </c>
      <c r="K921" t="s">
        <v>199</v>
      </c>
      <c r="L921" t="s">
        <v>199</v>
      </c>
      <c r="M921" t="s">
        <v>199</v>
      </c>
      <c r="N921" t="s">
        <v>199</v>
      </c>
      <c r="O921" t="s">
        <v>199</v>
      </c>
      <c r="P921" t="s">
        <v>199</v>
      </c>
      <c r="Q921" s="80" t="s">
        <v>199</v>
      </c>
      <c r="R921" s="79"/>
      <c r="T921" t="s">
        <v>199</v>
      </c>
      <c r="U921" t="s">
        <v>199</v>
      </c>
      <c r="V921" t="s">
        <v>199</v>
      </c>
    </row>
    <row r="922" spans="2:22" x14ac:dyDescent="0.25">
      <c r="B922" t="s">
        <v>199</v>
      </c>
      <c r="C922" s="79" t="s">
        <v>199</v>
      </c>
      <c r="E922" t="s">
        <v>199</v>
      </c>
      <c r="F922" t="s">
        <v>199</v>
      </c>
      <c r="G922" t="s">
        <v>199</v>
      </c>
      <c r="H922" t="s">
        <v>199</v>
      </c>
      <c r="I922" t="s">
        <v>199</v>
      </c>
      <c r="J922" t="s">
        <v>199</v>
      </c>
      <c r="K922" t="s">
        <v>199</v>
      </c>
      <c r="L922" t="s">
        <v>199</v>
      </c>
      <c r="M922" t="s">
        <v>199</v>
      </c>
      <c r="N922" t="s">
        <v>199</v>
      </c>
      <c r="O922" t="s">
        <v>199</v>
      </c>
      <c r="P922" t="s">
        <v>199</v>
      </c>
      <c r="Q922" s="80" t="s">
        <v>199</v>
      </c>
      <c r="R922" s="79"/>
      <c r="T922" t="s">
        <v>199</v>
      </c>
      <c r="U922" t="s">
        <v>199</v>
      </c>
      <c r="V922" t="s">
        <v>199</v>
      </c>
    </row>
    <row r="923" spans="2:22" x14ac:dyDescent="0.25">
      <c r="B923" t="s">
        <v>199</v>
      </c>
      <c r="C923" s="79" t="s">
        <v>199</v>
      </c>
      <c r="E923" t="s">
        <v>199</v>
      </c>
      <c r="F923" t="s">
        <v>199</v>
      </c>
      <c r="G923" t="s">
        <v>199</v>
      </c>
      <c r="H923" t="s">
        <v>199</v>
      </c>
      <c r="I923" t="s">
        <v>199</v>
      </c>
      <c r="J923" t="s">
        <v>199</v>
      </c>
      <c r="K923" t="s">
        <v>199</v>
      </c>
      <c r="L923" t="s">
        <v>199</v>
      </c>
      <c r="M923" t="s">
        <v>199</v>
      </c>
      <c r="N923" t="s">
        <v>199</v>
      </c>
      <c r="O923" t="s">
        <v>199</v>
      </c>
      <c r="P923" t="s">
        <v>199</v>
      </c>
      <c r="Q923" s="80" t="s">
        <v>199</v>
      </c>
      <c r="R923" s="79"/>
      <c r="T923" t="s">
        <v>199</v>
      </c>
      <c r="U923" t="s">
        <v>199</v>
      </c>
      <c r="V923" t="s">
        <v>199</v>
      </c>
    </row>
    <row r="924" spans="2:22" x14ac:dyDescent="0.25">
      <c r="B924" t="s">
        <v>199</v>
      </c>
      <c r="C924" s="79" t="s">
        <v>199</v>
      </c>
      <c r="E924" t="s">
        <v>199</v>
      </c>
      <c r="F924" t="s">
        <v>199</v>
      </c>
      <c r="G924" t="s">
        <v>199</v>
      </c>
      <c r="H924" t="s">
        <v>199</v>
      </c>
      <c r="I924" t="s">
        <v>199</v>
      </c>
      <c r="J924" t="s">
        <v>199</v>
      </c>
      <c r="K924" t="s">
        <v>199</v>
      </c>
      <c r="L924" t="s">
        <v>199</v>
      </c>
      <c r="M924" t="s">
        <v>199</v>
      </c>
      <c r="N924" t="s">
        <v>199</v>
      </c>
      <c r="O924" t="s">
        <v>199</v>
      </c>
      <c r="P924" t="s">
        <v>199</v>
      </c>
      <c r="Q924" s="80" t="s">
        <v>199</v>
      </c>
      <c r="R924" s="79"/>
      <c r="T924" t="s">
        <v>199</v>
      </c>
      <c r="U924" t="s">
        <v>199</v>
      </c>
      <c r="V924" t="s">
        <v>199</v>
      </c>
    </row>
    <row r="925" spans="2:22" x14ac:dyDescent="0.25">
      <c r="B925" t="s">
        <v>199</v>
      </c>
      <c r="C925" s="79" t="s">
        <v>199</v>
      </c>
      <c r="E925" t="s">
        <v>199</v>
      </c>
      <c r="F925" t="s">
        <v>199</v>
      </c>
      <c r="G925" t="s">
        <v>199</v>
      </c>
      <c r="H925" t="s">
        <v>199</v>
      </c>
      <c r="I925" t="s">
        <v>199</v>
      </c>
      <c r="J925" t="s">
        <v>199</v>
      </c>
      <c r="K925" t="s">
        <v>199</v>
      </c>
      <c r="L925" t="s">
        <v>199</v>
      </c>
      <c r="M925" t="s">
        <v>199</v>
      </c>
      <c r="N925" t="s">
        <v>199</v>
      </c>
      <c r="O925" t="s">
        <v>199</v>
      </c>
      <c r="P925" t="s">
        <v>199</v>
      </c>
      <c r="Q925" s="80" t="s">
        <v>199</v>
      </c>
      <c r="R925" s="79"/>
      <c r="T925" t="s">
        <v>199</v>
      </c>
      <c r="U925" t="s">
        <v>199</v>
      </c>
      <c r="V925" t="s">
        <v>199</v>
      </c>
    </row>
    <row r="926" spans="2:22" x14ac:dyDescent="0.25">
      <c r="B926" t="s">
        <v>199</v>
      </c>
      <c r="C926" s="79" t="s">
        <v>199</v>
      </c>
      <c r="E926" t="s">
        <v>199</v>
      </c>
      <c r="F926" t="s">
        <v>199</v>
      </c>
      <c r="G926" t="s">
        <v>199</v>
      </c>
      <c r="H926" t="s">
        <v>199</v>
      </c>
      <c r="I926" t="s">
        <v>199</v>
      </c>
      <c r="J926" t="s">
        <v>199</v>
      </c>
      <c r="K926" t="s">
        <v>199</v>
      </c>
      <c r="L926" t="s">
        <v>199</v>
      </c>
      <c r="M926" t="s">
        <v>199</v>
      </c>
      <c r="N926" t="s">
        <v>199</v>
      </c>
      <c r="O926" t="s">
        <v>199</v>
      </c>
      <c r="P926" t="s">
        <v>199</v>
      </c>
      <c r="Q926" s="80" t="s">
        <v>199</v>
      </c>
      <c r="R926" s="79"/>
      <c r="T926" t="s">
        <v>199</v>
      </c>
      <c r="U926" t="s">
        <v>199</v>
      </c>
      <c r="V926" t="s">
        <v>199</v>
      </c>
    </row>
    <row r="927" spans="2:22" x14ac:dyDescent="0.25">
      <c r="B927" t="s">
        <v>199</v>
      </c>
      <c r="C927" s="79" t="s">
        <v>199</v>
      </c>
      <c r="E927" t="s">
        <v>199</v>
      </c>
      <c r="F927" t="s">
        <v>199</v>
      </c>
      <c r="G927" t="s">
        <v>199</v>
      </c>
      <c r="H927" t="s">
        <v>199</v>
      </c>
      <c r="I927" t="s">
        <v>199</v>
      </c>
      <c r="J927" t="s">
        <v>199</v>
      </c>
      <c r="K927" t="s">
        <v>199</v>
      </c>
      <c r="L927" t="s">
        <v>199</v>
      </c>
      <c r="M927" t="s">
        <v>199</v>
      </c>
      <c r="N927" t="s">
        <v>199</v>
      </c>
      <c r="O927" t="s">
        <v>199</v>
      </c>
      <c r="P927" t="s">
        <v>199</v>
      </c>
      <c r="Q927" s="80" t="s">
        <v>199</v>
      </c>
      <c r="R927" s="79"/>
      <c r="T927" t="s">
        <v>199</v>
      </c>
      <c r="U927" t="s">
        <v>199</v>
      </c>
      <c r="V927" t="s">
        <v>199</v>
      </c>
    </row>
    <row r="928" spans="2:22" x14ac:dyDescent="0.25">
      <c r="B928" t="s">
        <v>199</v>
      </c>
      <c r="C928" s="79" t="s">
        <v>199</v>
      </c>
      <c r="E928" t="s">
        <v>199</v>
      </c>
      <c r="F928" t="s">
        <v>199</v>
      </c>
      <c r="G928" t="s">
        <v>199</v>
      </c>
      <c r="H928" t="s">
        <v>199</v>
      </c>
      <c r="I928" t="s">
        <v>199</v>
      </c>
      <c r="J928" t="s">
        <v>199</v>
      </c>
      <c r="K928" t="s">
        <v>199</v>
      </c>
      <c r="L928" t="s">
        <v>199</v>
      </c>
      <c r="M928" t="s">
        <v>199</v>
      </c>
      <c r="N928" t="s">
        <v>199</v>
      </c>
      <c r="O928" t="s">
        <v>199</v>
      </c>
      <c r="P928" t="s">
        <v>199</v>
      </c>
      <c r="Q928" s="80" t="s">
        <v>199</v>
      </c>
      <c r="R928" s="79"/>
      <c r="T928" t="s">
        <v>199</v>
      </c>
      <c r="U928" t="s">
        <v>199</v>
      </c>
      <c r="V928" t="s">
        <v>199</v>
      </c>
    </row>
    <row r="929" spans="2:22" x14ac:dyDescent="0.25">
      <c r="B929" t="s">
        <v>199</v>
      </c>
      <c r="C929" s="79" t="s">
        <v>199</v>
      </c>
      <c r="E929" t="s">
        <v>199</v>
      </c>
      <c r="F929" t="s">
        <v>199</v>
      </c>
      <c r="G929" t="s">
        <v>199</v>
      </c>
      <c r="H929" t="s">
        <v>199</v>
      </c>
      <c r="I929" t="s">
        <v>199</v>
      </c>
      <c r="J929" t="s">
        <v>199</v>
      </c>
      <c r="K929" t="s">
        <v>199</v>
      </c>
      <c r="L929" t="s">
        <v>199</v>
      </c>
      <c r="M929" t="s">
        <v>199</v>
      </c>
      <c r="N929" t="s">
        <v>199</v>
      </c>
      <c r="O929" t="s">
        <v>199</v>
      </c>
      <c r="P929" t="s">
        <v>199</v>
      </c>
      <c r="Q929" s="80" t="s">
        <v>199</v>
      </c>
      <c r="R929" s="79"/>
      <c r="T929" t="s">
        <v>199</v>
      </c>
      <c r="U929" t="s">
        <v>199</v>
      </c>
      <c r="V929" t="s">
        <v>199</v>
      </c>
    </row>
    <row r="930" spans="2:22" x14ac:dyDescent="0.25">
      <c r="B930" t="s">
        <v>199</v>
      </c>
      <c r="C930" s="79" t="s">
        <v>199</v>
      </c>
      <c r="E930" t="s">
        <v>199</v>
      </c>
      <c r="F930" t="s">
        <v>199</v>
      </c>
      <c r="G930" t="s">
        <v>199</v>
      </c>
      <c r="H930" t="s">
        <v>199</v>
      </c>
      <c r="I930" t="s">
        <v>199</v>
      </c>
      <c r="J930" t="s">
        <v>199</v>
      </c>
      <c r="K930" t="s">
        <v>199</v>
      </c>
      <c r="L930" t="s">
        <v>199</v>
      </c>
      <c r="M930" t="s">
        <v>199</v>
      </c>
      <c r="N930" t="s">
        <v>199</v>
      </c>
      <c r="O930" t="s">
        <v>199</v>
      </c>
      <c r="P930" t="s">
        <v>199</v>
      </c>
      <c r="Q930" s="80" t="s">
        <v>199</v>
      </c>
      <c r="R930" s="79"/>
      <c r="T930" t="s">
        <v>199</v>
      </c>
      <c r="U930" t="s">
        <v>199</v>
      </c>
      <c r="V930" t="s">
        <v>199</v>
      </c>
    </row>
    <row r="931" spans="2:22" x14ac:dyDescent="0.25">
      <c r="B931" t="s">
        <v>199</v>
      </c>
      <c r="C931" s="79" t="s">
        <v>199</v>
      </c>
      <c r="E931" t="s">
        <v>199</v>
      </c>
      <c r="F931" t="s">
        <v>199</v>
      </c>
      <c r="G931" t="s">
        <v>199</v>
      </c>
      <c r="H931" t="s">
        <v>199</v>
      </c>
      <c r="I931" t="s">
        <v>199</v>
      </c>
      <c r="J931" t="s">
        <v>199</v>
      </c>
      <c r="K931" t="s">
        <v>199</v>
      </c>
      <c r="L931" t="s">
        <v>199</v>
      </c>
      <c r="M931" t="s">
        <v>199</v>
      </c>
      <c r="N931" t="s">
        <v>199</v>
      </c>
      <c r="O931" t="s">
        <v>199</v>
      </c>
      <c r="P931" t="s">
        <v>199</v>
      </c>
      <c r="Q931" s="80" t="s">
        <v>199</v>
      </c>
      <c r="R931" s="79"/>
      <c r="T931" t="s">
        <v>199</v>
      </c>
      <c r="U931" t="s">
        <v>199</v>
      </c>
      <c r="V931" t="s">
        <v>199</v>
      </c>
    </row>
    <row r="932" spans="2:22" x14ac:dyDescent="0.25">
      <c r="B932" t="s">
        <v>199</v>
      </c>
      <c r="C932" s="79" t="s">
        <v>199</v>
      </c>
      <c r="E932" t="s">
        <v>199</v>
      </c>
      <c r="F932" t="s">
        <v>199</v>
      </c>
      <c r="G932" t="s">
        <v>199</v>
      </c>
      <c r="H932" t="s">
        <v>199</v>
      </c>
      <c r="I932" t="s">
        <v>199</v>
      </c>
      <c r="J932" t="s">
        <v>199</v>
      </c>
      <c r="K932" t="s">
        <v>199</v>
      </c>
      <c r="L932" t="s">
        <v>199</v>
      </c>
      <c r="M932" t="s">
        <v>199</v>
      </c>
      <c r="N932" t="s">
        <v>199</v>
      </c>
      <c r="O932" t="s">
        <v>199</v>
      </c>
      <c r="P932" t="s">
        <v>199</v>
      </c>
      <c r="Q932" s="80" t="s">
        <v>199</v>
      </c>
      <c r="R932" s="79"/>
      <c r="T932" t="s">
        <v>199</v>
      </c>
      <c r="U932" t="s">
        <v>199</v>
      </c>
      <c r="V932" t="s">
        <v>199</v>
      </c>
    </row>
    <row r="933" spans="2:22" x14ac:dyDescent="0.25">
      <c r="B933" t="s">
        <v>199</v>
      </c>
      <c r="C933" s="79" t="s">
        <v>199</v>
      </c>
      <c r="E933" t="s">
        <v>199</v>
      </c>
      <c r="F933" t="s">
        <v>199</v>
      </c>
      <c r="G933" t="s">
        <v>199</v>
      </c>
      <c r="H933" t="s">
        <v>199</v>
      </c>
      <c r="I933" t="s">
        <v>199</v>
      </c>
      <c r="J933" t="s">
        <v>199</v>
      </c>
      <c r="K933" t="s">
        <v>199</v>
      </c>
      <c r="L933" t="s">
        <v>199</v>
      </c>
      <c r="M933" t="s">
        <v>199</v>
      </c>
      <c r="N933" t="s">
        <v>199</v>
      </c>
      <c r="O933" t="s">
        <v>199</v>
      </c>
      <c r="P933" t="s">
        <v>199</v>
      </c>
      <c r="Q933" s="80" t="s">
        <v>199</v>
      </c>
      <c r="R933" s="79"/>
      <c r="T933" t="s">
        <v>199</v>
      </c>
      <c r="U933" t="s">
        <v>199</v>
      </c>
      <c r="V933" t="s">
        <v>199</v>
      </c>
    </row>
    <row r="934" spans="2:22" x14ac:dyDescent="0.25">
      <c r="B934" t="s">
        <v>199</v>
      </c>
      <c r="C934" s="79" t="s">
        <v>199</v>
      </c>
      <c r="E934" t="s">
        <v>199</v>
      </c>
      <c r="F934" t="s">
        <v>199</v>
      </c>
      <c r="G934" t="s">
        <v>199</v>
      </c>
      <c r="H934" t="s">
        <v>199</v>
      </c>
      <c r="I934" t="s">
        <v>199</v>
      </c>
      <c r="J934" t="s">
        <v>199</v>
      </c>
      <c r="K934" t="s">
        <v>199</v>
      </c>
      <c r="L934" t="s">
        <v>199</v>
      </c>
      <c r="M934" t="s">
        <v>199</v>
      </c>
      <c r="N934" t="s">
        <v>199</v>
      </c>
      <c r="O934" t="s">
        <v>199</v>
      </c>
      <c r="P934" t="s">
        <v>199</v>
      </c>
      <c r="Q934" s="80" t="s">
        <v>199</v>
      </c>
      <c r="R934" s="79"/>
      <c r="T934" t="s">
        <v>199</v>
      </c>
      <c r="U934" t="s">
        <v>199</v>
      </c>
      <c r="V934" t="s">
        <v>199</v>
      </c>
    </row>
    <row r="935" spans="2:22" x14ac:dyDescent="0.25">
      <c r="B935" t="s">
        <v>199</v>
      </c>
      <c r="C935" s="79" t="s">
        <v>199</v>
      </c>
      <c r="E935" t="s">
        <v>199</v>
      </c>
      <c r="F935" t="s">
        <v>199</v>
      </c>
      <c r="G935" t="s">
        <v>199</v>
      </c>
      <c r="H935" t="s">
        <v>199</v>
      </c>
      <c r="I935" t="s">
        <v>199</v>
      </c>
      <c r="J935" t="s">
        <v>199</v>
      </c>
      <c r="K935" t="s">
        <v>199</v>
      </c>
      <c r="L935" t="s">
        <v>199</v>
      </c>
      <c r="M935" t="s">
        <v>199</v>
      </c>
      <c r="N935" t="s">
        <v>199</v>
      </c>
      <c r="O935" t="s">
        <v>199</v>
      </c>
      <c r="P935" t="s">
        <v>199</v>
      </c>
      <c r="Q935" s="80" t="s">
        <v>199</v>
      </c>
      <c r="R935" s="79"/>
      <c r="T935" t="s">
        <v>199</v>
      </c>
      <c r="U935" t="s">
        <v>199</v>
      </c>
      <c r="V935" t="s">
        <v>199</v>
      </c>
    </row>
    <row r="936" spans="2:22" x14ac:dyDescent="0.25">
      <c r="B936" t="s">
        <v>199</v>
      </c>
      <c r="C936" s="79" t="s">
        <v>199</v>
      </c>
      <c r="E936" t="s">
        <v>199</v>
      </c>
      <c r="F936" t="s">
        <v>199</v>
      </c>
      <c r="G936" t="s">
        <v>199</v>
      </c>
      <c r="H936" t="s">
        <v>199</v>
      </c>
      <c r="I936" t="s">
        <v>199</v>
      </c>
      <c r="J936" t="s">
        <v>199</v>
      </c>
      <c r="K936" t="s">
        <v>199</v>
      </c>
      <c r="L936" t="s">
        <v>199</v>
      </c>
      <c r="M936" t="s">
        <v>199</v>
      </c>
      <c r="N936" t="s">
        <v>199</v>
      </c>
      <c r="O936" t="s">
        <v>199</v>
      </c>
      <c r="P936" t="s">
        <v>199</v>
      </c>
      <c r="Q936" s="80" t="s">
        <v>199</v>
      </c>
      <c r="R936" s="79"/>
      <c r="T936" t="s">
        <v>199</v>
      </c>
      <c r="U936" t="s">
        <v>199</v>
      </c>
      <c r="V936" t="s">
        <v>199</v>
      </c>
    </row>
    <row r="937" spans="2:22" x14ac:dyDescent="0.25">
      <c r="B937" t="s">
        <v>199</v>
      </c>
      <c r="C937" s="79" t="s">
        <v>199</v>
      </c>
      <c r="E937" t="s">
        <v>199</v>
      </c>
      <c r="F937" t="s">
        <v>199</v>
      </c>
      <c r="G937" t="s">
        <v>199</v>
      </c>
      <c r="H937" t="s">
        <v>199</v>
      </c>
      <c r="I937" t="s">
        <v>199</v>
      </c>
      <c r="J937" t="s">
        <v>199</v>
      </c>
      <c r="K937" t="s">
        <v>199</v>
      </c>
      <c r="L937" t="s">
        <v>199</v>
      </c>
      <c r="M937" t="s">
        <v>199</v>
      </c>
      <c r="N937" t="s">
        <v>199</v>
      </c>
      <c r="O937" t="s">
        <v>199</v>
      </c>
      <c r="P937" t="s">
        <v>199</v>
      </c>
      <c r="Q937" s="80" t="s">
        <v>199</v>
      </c>
      <c r="R937" s="79"/>
      <c r="T937" t="s">
        <v>199</v>
      </c>
      <c r="U937" t="s">
        <v>199</v>
      </c>
      <c r="V937" t="s">
        <v>199</v>
      </c>
    </row>
    <row r="938" spans="2:22" x14ac:dyDescent="0.25">
      <c r="B938" t="s">
        <v>199</v>
      </c>
      <c r="C938" s="79" t="s">
        <v>199</v>
      </c>
      <c r="E938" t="s">
        <v>199</v>
      </c>
      <c r="F938" t="s">
        <v>199</v>
      </c>
      <c r="G938" t="s">
        <v>199</v>
      </c>
      <c r="H938" t="s">
        <v>199</v>
      </c>
      <c r="I938" t="s">
        <v>199</v>
      </c>
      <c r="J938" t="s">
        <v>199</v>
      </c>
      <c r="K938" t="s">
        <v>199</v>
      </c>
      <c r="L938" t="s">
        <v>199</v>
      </c>
      <c r="M938" t="s">
        <v>199</v>
      </c>
      <c r="N938" t="s">
        <v>199</v>
      </c>
      <c r="O938" t="s">
        <v>199</v>
      </c>
      <c r="P938" t="s">
        <v>199</v>
      </c>
      <c r="Q938" s="80" t="s">
        <v>199</v>
      </c>
      <c r="R938" s="79"/>
      <c r="T938" t="s">
        <v>199</v>
      </c>
      <c r="U938" t="s">
        <v>199</v>
      </c>
      <c r="V938" t="s">
        <v>199</v>
      </c>
    </row>
    <row r="939" spans="2:22" x14ac:dyDescent="0.25">
      <c r="B939" t="s">
        <v>199</v>
      </c>
      <c r="C939" s="79" t="s">
        <v>199</v>
      </c>
      <c r="E939" t="s">
        <v>199</v>
      </c>
      <c r="F939" t="s">
        <v>199</v>
      </c>
      <c r="G939" t="s">
        <v>199</v>
      </c>
      <c r="H939" t="s">
        <v>199</v>
      </c>
      <c r="I939" t="s">
        <v>199</v>
      </c>
      <c r="J939" t="s">
        <v>199</v>
      </c>
      <c r="K939" t="s">
        <v>199</v>
      </c>
      <c r="L939" t="s">
        <v>199</v>
      </c>
      <c r="M939" t="s">
        <v>199</v>
      </c>
      <c r="N939" t="s">
        <v>199</v>
      </c>
      <c r="O939" t="s">
        <v>199</v>
      </c>
      <c r="P939" t="s">
        <v>199</v>
      </c>
      <c r="Q939" s="80" t="s">
        <v>199</v>
      </c>
      <c r="R939" s="79"/>
      <c r="T939" t="s">
        <v>199</v>
      </c>
      <c r="U939" t="s">
        <v>199</v>
      </c>
      <c r="V939" t="s">
        <v>199</v>
      </c>
    </row>
    <row r="940" spans="2:22" x14ac:dyDescent="0.25">
      <c r="B940" t="s">
        <v>199</v>
      </c>
      <c r="C940" s="79" t="s">
        <v>199</v>
      </c>
      <c r="E940" t="s">
        <v>199</v>
      </c>
      <c r="F940" t="s">
        <v>199</v>
      </c>
      <c r="G940" t="s">
        <v>199</v>
      </c>
      <c r="H940" t="s">
        <v>199</v>
      </c>
      <c r="I940" t="s">
        <v>199</v>
      </c>
      <c r="J940" t="s">
        <v>199</v>
      </c>
      <c r="K940" t="s">
        <v>199</v>
      </c>
      <c r="L940" t="s">
        <v>199</v>
      </c>
      <c r="M940" t="s">
        <v>199</v>
      </c>
      <c r="N940" t="s">
        <v>199</v>
      </c>
      <c r="O940" t="s">
        <v>199</v>
      </c>
      <c r="P940" t="s">
        <v>199</v>
      </c>
      <c r="Q940" s="80" t="s">
        <v>199</v>
      </c>
      <c r="R940" s="79"/>
      <c r="T940" t="s">
        <v>199</v>
      </c>
      <c r="U940" t="s">
        <v>199</v>
      </c>
      <c r="V940" t="s">
        <v>199</v>
      </c>
    </row>
    <row r="941" spans="2:22" x14ac:dyDescent="0.25">
      <c r="B941" t="s">
        <v>199</v>
      </c>
      <c r="C941" s="79" t="s">
        <v>199</v>
      </c>
      <c r="E941" t="s">
        <v>199</v>
      </c>
      <c r="F941" t="s">
        <v>199</v>
      </c>
      <c r="G941" t="s">
        <v>199</v>
      </c>
      <c r="H941" t="s">
        <v>199</v>
      </c>
      <c r="I941" t="s">
        <v>199</v>
      </c>
      <c r="J941" t="s">
        <v>199</v>
      </c>
      <c r="K941" t="s">
        <v>199</v>
      </c>
      <c r="L941" t="s">
        <v>199</v>
      </c>
      <c r="M941" t="s">
        <v>199</v>
      </c>
      <c r="N941" t="s">
        <v>199</v>
      </c>
      <c r="O941" t="s">
        <v>199</v>
      </c>
      <c r="P941" t="s">
        <v>199</v>
      </c>
      <c r="Q941" s="80" t="s">
        <v>199</v>
      </c>
      <c r="R941" s="79"/>
      <c r="T941" t="s">
        <v>199</v>
      </c>
      <c r="U941" t="s">
        <v>199</v>
      </c>
      <c r="V941" t="s">
        <v>199</v>
      </c>
    </row>
    <row r="942" spans="2:22" x14ac:dyDescent="0.25">
      <c r="B942" t="s">
        <v>199</v>
      </c>
      <c r="C942" s="79" t="s">
        <v>199</v>
      </c>
      <c r="E942" t="s">
        <v>199</v>
      </c>
      <c r="F942" t="s">
        <v>199</v>
      </c>
      <c r="G942" t="s">
        <v>199</v>
      </c>
      <c r="H942" t="s">
        <v>199</v>
      </c>
      <c r="I942" t="s">
        <v>199</v>
      </c>
      <c r="J942" t="s">
        <v>199</v>
      </c>
      <c r="K942" t="s">
        <v>199</v>
      </c>
      <c r="L942" t="s">
        <v>199</v>
      </c>
      <c r="M942" t="s">
        <v>199</v>
      </c>
      <c r="N942" t="s">
        <v>199</v>
      </c>
      <c r="O942" t="s">
        <v>199</v>
      </c>
      <c r="P942" t="s">
        <v>199</v>
      </c>
      <c r="Q942" s="80" t="s">
        <v>199</v>
      </c>
      <c r="R942" s="79"/>
      <c r="T942" t="s">
        <v>199</v>
      </c>
      <c r="U942" t="s">
        <v>199</v>
      </c>
      <c r="V942" t="s">
        <v>199</v>
      </c>
    </row>
    <row r="943" spans="2:22" x14ac:dyDescent="0.25">
      <c r="B943" t="s">
        <v>199</v>
      </c>
      <c r="C943" s="79" t="s">
        <v>199</v>
      </c>
      <c r="E943" t="s">
        <v>199</v>
      </c>
      <c r="F943" t="s">
        <v>199</v>
      </c>
      <c r="G943" t="s">
        <v>199</v>
      </c>
      <c r="H943" t="s">
        <v>199</v>
      </c>
      <c r="I943" t="s">
        <v>199</v>
      </c>
      <c r="J943" t="s">
        <v>199</v>
      </c>
      <c r="K943" t="s">
        <v>199</v>
      </c>
      <c r="L943" t="s">
        <v>199</v>
      </c>
      <c r="M943" t="s">
        <v>199</v>
      </c>
      <c r="N943" t="s">
        <v>199</v>
      </c>
      <c r="O943" t="s">
        <v>199</v>
      </c>
      <c r="P943" t="s">
        <v>199</v>
      </c>
      <c r="Q943" s="80" t="s">
        <v>199</v>
      </c>
      <c r="R943" s="79"/>
      <c r="T943" t="s">
        <v>199</v>
      </c>
      <c r="U943" t="s">
        <v>199</v>
      </c>
      <c r="V943" t="s">
        <v>199</v>
      </c>
    </row>
    <row r="944" spans="2:22" x14ac:dyDescent="0.25">
      <c r="B944" t="s">
        <v>199</v>
      </c>
      <c r="C944" s="79" t="s">
        <v>199</v>
      </c>
      <c r="E944" t="s">
        <v>199</v>
      </c>
      <c r="F944" t="s">
        <v>199</v>
      </c>
      <c r="G944" t="s">
        <v>199</v>
      </c>
      <c r="H944" t="s">
        <v>199</v>
      </c>
      <c r="I944" t="s">
        <v>199</v>
      </c>
      <c r="J944" t="s">
        <v>199</v>
      </c>
      <c r="K944" t="s">
        <v>199</v>
      </c>
      <c r="L944" t="s">
        <v>199</v>
      </c>
      <c r="M944" t="s">
        <v>199</v>
      </c>
      <c r="N944" t="s">
        <v>199</v>
      </c>
      <c r="O944" t="s">
        <v>199</v>
      </c>
      <c r="P944" t="s">
        <v>199</v>
      </c>
      <c r="Q944" s="80" t="s">
        <v>199</v>
      </c>
      <c r="R944" s="79"/>
      <c r="T944" t="s">
        <v>199</v>
      </c>
      <c r="U944" t="s">
        <v>199</v>
      </c>
      <c r="V944" t="s">
        <v>199</v>
      </c>
    </row>
    <row r="945" spans="2:22" x14ac:dyDescent="0.25">
      <c r="B945" t="s">
        <v>199</v>
      </c>
      <c r="C945" s="79" t="s">
        <v>199</v>
      </c>
      <c r="E945" t="s">
        <v>199</v>
      </c>
      <c r="F945" t="s">
        <v>199</v>
      </c>
      <c r="G945" t="s">
        <v>199</v>
      </c>
      <c r="H945" t="s">
        <v>199</v>
      </c>
      <c r="I945" t="s">
        <v>199</v>
      </c>
      <c r="J945" t="s">
        <v>199</v>
      </c>
      <c r="K945" t="s">
        <v>199</v>
      </c>
      <c r="L945" t="s">
        <v>199</v>
      </c>
      <c r="M945" t="s">
        <v>199</v>
      </c>
      <c r="N945" t="s">
        <v>199</v>
      </c>
      <c r="O945" t="s">
        <v>199</v>
      </c>
      <c r="P945" t="s">
        <v>199</v>
      </c>
      <c r="Q945" s="80" t="s">
        <v>199</v>
      </c>
      <c r="R945" s="79"/>
      <c r="T945" t="s">
        <v>199</v>
      </c>
      <c r="U945" t="s">
        <v>199</v>
      </c>
      <c r="V945" t="s">
        <v>199</v>
      </c>
    </row>
    <row r="946" spans="2:22" x14ac:dyDescent="0.25">
      <c r="B946" t="s">
        <v>199</v>
      </c>
      <c r="C946" s="79" t="s">
        <v>199</v>
      </c>
      <c r="E946" t="s">
        <v>199</v>
      </c>
      <c r="F946" t="s">
        <v>199</v>
      </c>
      <c r="G946" t="s">
        <v>199</v>
      </c>
      <c r="H946" t="s">
        <v>199</v>
      </c>
      <c r="I946" t="s">
        <v>199</v>
      </c>
      <c r="J946" t="s">
        <v>199</v>
      </c>
      <c r="K946" t="s">
        <v>199</v>
      </c>
      <c r="L946" t="s">
        <v>199</v>
      </c>
      <c r="M946" t="s">
        <v>199</v>
      </c>
      <c r="N946" t="s">
        <v>199</v>
      </c>
      <c r="O946" t="s">
        <v>199</v>
      </c>
      <c r="P946" t="s">
        <v>199</v>
      </c>
      <c r="Q946" s="80" t="s">
        <v>199</v>
      </c>
      <c r="R946" s="79"/>
      <c r="T946" t="s">
        <v>199</v>
      </c>
      <c r="U946" t="s">
        <v>199</v>
      </c>
      <c r="V946" t="s">
        <v>199</v>
      </c>
    </row>
    <row r="947" spans="2:22" x14ac:dyDescent="0.25">
      <c r="B947" t="s">
        <v>199</v>
      </c>
      <c r="C947" s="79" t="s">
        <v>199</v>
      </c>
      <c r="E947" t="s">
        <v>199</v>
      </c>
      <c r="F947" t="s">
        <v>199</v>
      </c>
      <c r="G947" t="s">
        <v>199</v>
      </c>
      <c r="H947" t="s">
        <v>199</v>
      </c>
      <c r="I947" t="s">
        <v>199</v>
      </c>
      <c r="J947" t="s">
        <v>199</v>
      </c>
      <c r="K947" t="s">
        <v>199</v>
      </c>
      <c r="L947" t="s">
        <v>199</v>
      </c>
      <c r="M947" t="s">
        <v>199</v>
      </c>
      <c r="N947" t="s">
        <v>199</v>
      </c>
      <c r="O947" t="s">
        <v>199</v>
      </c>
      <c r="P947" t="s">
        <v>199</v>
      </c>
      <c r="Q947" s="80" t="s">
        <v>199</v>
      </c>
      <c r="R947" s="79"/>
      <c r="T947" t="s">
        <v>199</v>
      </c>
      <c r="U947" t="s">
        <v>199</v>
      </c>
      <c r="V947" t="s">
        <v>199</v>
      </c>
    </row>
    <row r="948" spans="2:22" x14ac:dyDescent="0.25">
      <c r="B948" t="s">
        <v>199</v>
      </c>
      <c r="C948" s="79" t="s">
        <v>199</v>
      </c>
      <c r="E948" t="s">
        <v>199</v>
      </c>
      <c r="F948" t="s">
        <v>199</v>
      </c>
      <c r="G948" t="s">
        <v>199</v>
      </c>
      <c r="H948" t="s">
        <v>199</v>
      </c>
      <c r="I948" t="s">
        <v>199</v>
      </c>
      <c r="J948" t="s">
        <v>199</v>
      </c>
      <c r="K948" t="s">
        <v>199</v>
      </c>
      <c r="L948" t="s">
        <v>199</v>
      </c>
      <c r="M948" t="s">
        <v>199</v>
      </c>
      <c r="N948" t="s">
        <v>199</v>
      </c>
      <c r="O948" t="s">
        <v>199</v>
      </c>
      <c r="P948" t="s">
        <v>199</v>
      </c>
      <c r="Q948" s="80" t="s">
        <v>199</v>
      </c>
      <c r="R948" s="79"/>
      <c r="T948" t="s">
        <v>199</v>
      </c>
      <c r="U948" t="s">
        <v>199</v>
      </c>
      <c r="V948" t="s">
        <v>199</v>
      </c>
    </row>
    <row r="949" spans="2:22" x14ac:dyDescent="0.25">
      <c r="B949" t="s">
        <v>199</v>
      </c>
      <c r="C949" s="79" t="s">
        <v>199</v>
      </c>
      <c r="E949" t="s">
        <v>199</v>
      </c>
      <c r="F949" t="s">
        <v>199</v>
      </c>
      <c r="G949" t="s">
        <v>199</v>
      </c>
      <c r="H949" t="s">
        <v>199</v>
      </c>
      <c r="I949" t="s">
        <v>199</v>
      </c>
      <c r="J949" t="s">
        <v>199</v>
      </c>
      <c r="K949" t="s">
        <v>199</v>
      </c>
      <c r="L949" t="s">
        <v>199</v>
      </c>
      <c r="M949" t="s">
        <v>199</v>
      </c>
      <c r="N949" t="s">
        <v>199</v>
      </c>
      <c r="O949" t="s">
        <v>199</v>
      </c>
      <c r="P949" t="s">
        <v>199</v>
      </c>
      <c r="Q949" s="80" t="s">
        <v>199</v>
      </c>
      <c r="R949" s="79"/>
      <c r="T949" t="s">
        <v>199</v>
      </c>
      <c r="U949" t="s">
        <v>199</v>
      </c>
      <c r="V949" t="s">
        <v>199</v>
      </c>
    </row>
    <row r="950" spans="2:22" x14ac:dyDescent="0.25">
      <c r="B950" t="s">
        <v>199</v>
      </c>
      <c r="C950" s="79" t="s">
        <v>199</v>
      </c>
      <c r="E950" t="s">
        <v>199</v>
      </c>
      <c r="F950" t="s">
        <v>199</v>
      </c>
      <c r="G950" t="s">
        <v>199</v>
      </c>
      <c r="H950" t="s">
        <v>199</v>
      </c>
      <c r="I950" t="s">
        <v>199</v>
      </c>
      <c r="J950" t="s">
        <v>199</v>
      </c>
      <c r="K950" t="s">
        <v>199</v>
      </c>
      <c r="L950" t="s">
        <v>199</v>
      </c>
      <c r="M950" t="s">
        <v>199</v>
      </c>
      <c r="N950" t="s">
        <v>199</v>
      </c>
      <c r="O950" t="s">
        <v>199</v>
      </c>
      <c r="P950" t="s">
        <v>199</v>
      </c>
      <c r="Q950" s="80" t="s">
        <v>199</v>
      </c>
      <c r="R950" s="79"/>
      <c r="T950" t="s">
        <v>199</v>
      </c>
      <c r="U950" t="s">
        <v>199</v>
      </c>
      <c r="V950" t="s">
        <v>199</v>
      </c>
    </row>
    <row r="951" spans="2:22" x14ac:dyDescent="0.25">
      <c r="B951" t="s">
        <v>199</v>
      </c>
      <c r="C951" s="79" t="s">
        <v>199</v>
      </c>
      <c r="E951" t="s">
        <v>199</v>
      </c>
      <c r="F951" t="s">
        <v>199</v>
      </c>
      <c r="G951" t="s">
        <v>199</v>
      </c>
      <c r="H951" t="s">
        <v>199</v>
      </c>
      <c r="I951" t="s">
        <v>199</v>
      </c>
      <c r="J951" t="s">
        <v>199</v>
      </c>
      <c r="K951" t="s">
        <v>199</v>
      </c>
      <c r="L951" t="s">
        <v>199</v>
      </c>
      <c r="M951" t="s">
        <v>199</v>
      </c>
      <c r="N951" t="s">
        <v>199</v>
      </c>
      <c r="O951" t="s">
        <v>199</v>
      </c>
      <c r="P951" t="s">
        <v>199</v>
      </c>
      <c r="Q951" s="80" t="s">
        <v>199</v>
      </c>
      <c r="R951" s="79"/>
      <c r="T951" t="s">
        <v>199</v>
      </c>
      <c r="U951" t="s">
        <v>199</v>
      </c>
      <c r="V951" t="s">
        <v>199</v>
      </c>
    </row>
    <row r="952" spans="2:22" x14ac:dyDescent="0.25">
      <c r="B952" t="s">
        <v>199</v>
      </c>
      <c r="C952" s="79" t="s">
        <v>199</v>
      </c>
      <c r="E952" t="s">
        <v>199</v>
      </c>
      <c r="F952" t="s">
        <v>199</v>
      </c>
      <c r="G952" t="s">
        <v>199</v>
      </c>
      <c r="H952" t="s">
        <v>199</v>
      </c>
      <c r="I952" t="s">
        <v>199</v>
      </c>
      <c r="J952" t="s">
        <v>199</v>
      </c>
      <c r="K952" t="s">
        <v>199</v>
      </c>
      <c r="L952" t="s">
        <v>199</v>
      </c>
      <c r="M952" t="s">
        <v>199</v>
      </c>
      <c r="N952" t="s">
        <v>199</v>
      </c>
      <c r="O952" t="s">
        <v>199</v>
      </c>
      <c r="P952" t="s">
        <v>199</v>
      </c>
      <c r="Q952" s="80" t="s">
        <v>199</v>
      </c>
      <c r="R952" s="79"/>
      <c r="T952" t="s">
        <v>199</v>
      </c>
      <c r="U952" t="s">
        <v>199</v>
      </c>
      <c r="V952" t="s">
        <v>199</v>
      </c>
    </row>
    <row r="953" spans="2:22" x14ac:dyDescent="0.25">
      <c r="B953" t="s">
        <v>199</v>
      </c>
      <c r="C953" s="79" t="s">
        <v>199</v>
      </c>
      <c r="E953" t="s">
        <v>199</v>
      </c>
      <c r="F953" t="s">
        <v>199</v>
      </c>
      <c r="G953" t="s">
        <v>199</v>
      </c>
      <c r="H953" t="s">
        <v>199</v>
      </c>
      <c r="I953" t="s">
        <v>199</v>
      </c>
      <c r="J953" t="s">
        <v>199</v>
      </c>
      <c r="K953" t="s">
        <v>199</v>
      </c>
      <c r="L953" t="s">
        <v>199</v>
      </c>
      <c r="M953" t="s">
        <v>199</v>
      </c>
      <c r="N953" t="s">
        <v>199</v>
      </c>
      <c r="O953" t="s">
        <v>199</v>
      </c>
      <c r="P953" t="s">
        <v>199</v>
      </c>
      <c r="Q953" s="80" t="s">
        <v>199</v>
      </c>
      <c r="R953" s="79"/>
      <c r="T953" t="s">
        <v>199</v>
      </c>
      <c r="U953" t="s">
        <v>199</v>
      </c>
      <c r="V953" t="s">
        <v>199</v>
      </c>
    </row>
    <row r="954" spans="2:22" x14ac:dyDescent="0.25">
      <c r="B954" t="s">
        <v>199</v>
      </c>
      <c r="C954" s="79" t="s">
        <v>199</v>
      </c>
      <c r="E954" t="s">
        <v>199</v>
      </c>
      <c r="F954" t="s">
        <v>199</v>
      </c>
      <c r="G954" t="s">
        <v>199</v>
      </c>
      <c r="H954" t="s">
        <v>199</v>
      </c>
      <c r="I954" t="s">
        <v>199</v>
      </c>
      <c r="J954" t="s">
        <v>199</v>
      </c>
      <c r="K954" t="s">
        <v>199</v>
      </c>
      <c r="L954" t="s">
        <v>199</v>
      </c>
      <c r="M954" t="s">
        <v>199</v>
      </c>
      <c r="N954" t="s">
        <v>199</v>
      </c>
      <c r="O954" t="s">
        <v>199</v>
      </c>
      <c r="P954" t="s">
        <v>199</v>
      </c>
      <c r="Q954" s="80" t="s">
        <v>199</v>
      </c>
      <c r="R954" s="79"/>
      <c r="T954" t="s">
        <v>199</v>
      </c>
      <c r="U954" t="s">
        <v>199</v>
      </c>
      <c r="V954" t="s">
        <v>199</v>
      </c>
    </row>
    <row r="955" spans="2:22" x14ac:dyDescent="0.25">
      <c r="B955" t="s">
        <v>199</v>
      </c>
      <c r="C955" s="79" t="s">
        <v>199</v>
      </c>
      <c r="E955" t="s">
        <v>199</v>
      </c>
      <c r="F955" t="s">
        <v>199</v>
      </c>
      <c r="G955" t="s">
        <v>199</v>
      </c>
      <c r="H955" t="s">
        <v>199</v>
      </c>
      <c r="I955" t="s">
        <v>199</v>
      </c>
      <c r="J955" t="s">
        <v>199</v>
      </c>
      <c r="K955" t="s">
        <v>199</v>
      </c>
      <c r="L955" t="s">
        <v>199</v>
      </c>
      <c r="M955" t="s">
        <v>199</v>
      </c>
      <c r="N955" t="s">
        <v>199</v>
      </c>
      <c r="O955" t="s">
        <v>199</v>
      </c>
      <c r="P955" t="s">
        <v>199</v>
      </c>
      <c r="Q955" s="80" t="s">
        <v>199</v>
      </c>
      <c r="R955" s="79"/>
      <c r="T955" t="s">
        <v>199</v>
      </c>
      <c r="U955" t="s">
        <v>199</v>
      </c>
      <c r="V955" t="s">
        <v>199</v>
      </c>
    </row>
    <row r="956" spans="2:22" x14ac:dyDescent="0.25">
      <c r="B956" t="s">
        <v>199</v>
      </c>
      <c r="C956" s="79" t="s">
        <v>199</v>
      </c>
      <c r="E956" t="s">
        <v>199</v>
      </c>
      <c r="F956" t="s">
        <v>199</v>
      </c>
      <c r="G956" t="s">
        <v>199</v>
      </c>
      <c r="H956" t="s">
        <v>199</v>
      </c>
      <c r="I956" t="s">
        <v>199</v>
      </c>
      <c r="J956" t="s">
        <v>199</v>
      </c>
      <c r="K956" t="s">
        <v>199</v>
      </c>
      <c r="L956" t="s">
        <v>199</v>
      </c>
      <c r="M956" t="s">
        <v>199</v>
      </c>
      <c r="N956" t="s">
        <v>199</v>
      </c>
      <c r="O956" t="s">
        <v>199</v>
      </c>
      <c r="P956" t="s">
        <v>199</v>
      </c>
      <c r="Q956" s="80" t="s">
        <v>199</v>
      </c>
      <c r="R956" s="79"/>
      <c r="T956" t="s">
        <v>199</v>
      </c>
      <c r="U956" t="s">
        <v>199</v>
      </c>
      <c r="V956" t="s">
        <v>199</v>
      </c>
    </row>
    <row r="957" spans="2:22" x14ac:dyDescent="0.25">
      <c r="B957" t="s">
        <v>199</v>
      </c>
      <c r="C957" s="79" t="s">
        <v>199</v>
      </c>
      <c r="E957" t="s">
        <v>199</v>
      </c>
      <c r="F957" t="s">
        <v>199</v>
      </c>
      <c r="G957" t="s">
        <v>199</v>
      </c>
      <c r="H957" t="s">
        <v>199</v>
      </c>
      <c r="I957" t="s">
        <v>199</v>
      </c>
      <c r="J957" t="s">
        <v>199</v>
      </c>
      <c r="K957" t="s">
        <v>199</v>
      </c>
      <c r="L957" t="s">
        <v>199</v>
      </c>
      <c r="M957" t="s">
        <v>199</v>
      </c>
      <c r="N957" t="s">
        <v>199</v>
      </c>
      <c r="O957" t="s">
        <v>199</v>
      </c>
      <c r="P957" t="s">
        <v>199</v>
      </c>
      <c r="Q957" s="80" t="s">
        <v>199</v>
      </c>
      <c r="R957" s="79"/>
      <c r="T957" t="s">
        <v>199</v>
      </c>
      <c r="U957" t="s">
        <v>199</v>
      </c>
      <c r="V957" t="s">
        <v>199</v>
      </c>
    </row>
    <row r="958" spans="2:22" x14ac:dyDescent="0.25">
      <c r="B958" t="s">
        <v>199</v>
      </c>
      <c r="C958" s="79" t="s">
        <v>199</v>
      </c>
      <c r="E958" t="s">
        <v>199</v>
      </c>
      <c r="F958" t="s">
        <v>199</v>
      </c>
      <c r="G958" t="s">
        <v>199</v>
      </c>
      <c r="H958" t="s">
        <v>199</v>
      </c>
      <c r="I958" t="s">
        <v>199</v>
      </c>
      <c r="J958" t="s">
        <v>199</v>
      </c>
      <c r="K958" t="s">
        <v>199</v>
      </c>
      <c r="L958" t="s">
        <v>199</v>
      </c>
      <c r="M958" t="s">
        <v>199</v>
      </c>
      <c r="N958" t="s">
        <v>199</v>
      </c>
      <c r="O958" t="s">
        <v>199</v>
      </c>
      <c r="P958" t="s">
        <v>199</v>
      </c>
      <c r="Q958" s="80" t="s">
        <v>199</v>
      </c>
      <c r="R958" s="79"/>
      <c r="T958" t="s">
        <v>199</v>
      </c>
      <c r="U958" t="s">
        <v>199</v>
      </c>
      <c r="V958" t="s">
        <v>199</v>
      </c>
    </row>
    <row r="959" spans="2:22" x14ac:dyDescent="0.25">
      <c r="B959" t="s">
        <v>199</v>
      </c>
      <c r="C959" s="79" t="s">
        <v>199</v>
      </c>
      <c r="E959" t="s">
        <v>199</v>
      </c>
      <c r="F959" t="s">
        <v>199</v>
      </c>
      <c r="G959" t="s">
        <v>199</v>
      </c>
      <c r="H959" t="s">
        <v>199</v>
      </c>
      <c r="I959" t="s">
        <v>199</v>
      </c>
      <c r="J959" t="s">
        <v>199</v>
      </c>
      <c r="K959" t="s">
        <v>199</v>
      </c>
      <c r="L959" t="s">
        <v>199</v>
      </c>
      <c r="M959" t="s">
        <v>199</v>
      </c>
      <c r="N959" t="s">
        <v>199</v>
      </c>
      <c r="O959" t="s">
        <v>199</v>
      </c>
      <c r="P959" t="s">
        <v>199</v>
      </c>
      <c r="Q959" s="80" t="s">
        <v>199</v>
      </c>
      <c r="R959" s="79"/>
      <c r="T959" t="s">
        <v>199</v>
      </c>
      <c r="U959" t="s">
        <v>199</v>
      </c>
      <c r="V959" t="s">
        <v>199</v>
      </c>
    </row>
    <row r="960" spans="2:22" x14ac:dyDescent="0.25">
      <c r="B960" t="s">
        <v>199</v>
      </c>
      <c r="C960" s="79" t="s">
        <v>199</v>
      </c>
      <c r="E960" t="s">
        <v>199</v>
      </c>
      <c r="F960" t="s">
        <v>199</v>
      </c>
      <c r="G960" t="s">
        <v>199</v>
      </c>
      <c r="H960" t="s">
        <v>199</v>
      </c>
      <c r="I960" t="s">
        <v>199</v>
      </c>
      <c r="J960" t="s">
        <v>199</v>
      </c>
      <c r="K960" t="s">
        <v>199</v>
      </c>
      <c r="L960" t="s">
        <v>199</v>
      </c>
      <c r="M960" t="s">
        <v>199</v>
      </c>
      <c r="N960" t="s">
        <v>199</v>
      </c>
      <c r="O960" t="s">
        <v>199</v>
      </c>
      <c r="P960" t="s">
        <v>199</v>
      </c>
      <c r="Q960" s="80" t="s">
        <v>199</v>
      </c>
      <c r="R960" s="79"/>
      <c r="T960" t="s">
        <v>199</v>
      </c>
      <c r="U960" t="s">
        <v>199</v>
      </c>
      <c r="V960" t="s">
        <v>199</v>
      </c>
    </row>
    <row r="961" spans="2:22" x14ac:dyDescent="0.25">
      <c r="B961" t="s">
        <v>199</v>
      </c>
      <c r="C961" s="79" t="s">
        <v>199</v>
      </c>
      <c r="E961" t="s">
        <v>199</v>
      </c>
      <c r="F961" t="s">
        <v>199</v>
      </c>
      <c r="G961" t="s">
        <v>199</v>
      </c>
      <c r="H961" t="s">
        <v>199</v>
      </c>
      <c r="I961" t="s">
        <v>199</v>
      </c>
      <c r="J961" t="s">
        <v>199</v>
      </c>
      <c r="K961" t="s">
        <v>199</v>
      </c>
      <c r="L961" t="s">
        <v>199</v>
      </c>
      <c r="M961" t="s">
        <v>199</v>
      </c>
      <c r="N961" t="s">
        <v>199</v>
      </c>
      <c r="O961" t="s">
        <v>199</v>
      </c>
      <c r="P961" t="s">
        <v>199</v>
      </c>
      <c r="Q961" s="80" t="s">
        <v>199</v>
      </c>
      <c r="R961" s="79"/>
      <c r="T961" t="s">
        <v>199</v>
      </c>
      <c r="U961" t="s">
        <v>199</v>
      </c>
      <c r="V961" t="s">
        <v>199</v>
      </c>
    </row>
    <row r="962" spans="2:22" x14ac:dyDescent="0.25">
      <c r="B962" t="s">
        <v>199</v>
      </c>
      <c r="C962" s="79" t="s">
        <v>199</v>
      </c>
      <c r="E962" t="s">
        <v>199</v>
      </c>
      <c r="F962" t="s">
        <v>199</v>
      </c>
      <c r="G962" t="s">
        <v>199</v>
      </c>
      <c r="H962" t="s">
        <v>199</v>
      </c>
      <c r="I962" t="s">
        <v>199</v>
      </c>
      <c r="J962" t="s">
        <v>199</v>
      </c>
      <c r="K962" t="s">
        <v>199</v>
      </c>
      <c r="L962" t="s">
        <v>199</v>
      </c>
      <c r="M962" t="s">
        <v>199</v>
      </c>
      <c r="N962" t="s">
        <v>199</v>
      </c>
      <c r="O962" t="s">
        <v>199</v>
      </c>
      <c r="P962" t="s">
        <v>199</v>
      </c>
      <c r="Q962" s="80" t="s">
        <v>199</v>
      </c>
      <c r="R962" s="79"/>
      <c r="T962" t="s">
        <v>199</v>
      </c>
      <c r="U962" t="s">
        <v>199</v>
      </c>
      <c r="V962" t="s">
        <v>199</v>
      </c>
    </row>
    <row r="963" spans="2:22" x14ac:dyDescent="0.25">
      <c r="B963" t="s">
        <v>199</v>
      </c>
      <c r="C963" s="79" t="s">
        <v>199</v>
      </c>
      <c r="E963" t="s">
        <v>199</v>
      </c>
      <c r="F963" t="s">
        <v>199</v>
      </c>
      <c r="G963" t="s">
        <v>199</v>
      </c>
      <c r="H963" t="s">
        <v>199</v>
      </c>
      <c r="I963" t="s">
        <v>199</v>
      </c>
      <c r="J963" t="s">
        <v>199</v>
      </c>
      <c r="K963" t="s">
        <v>199</v>
      </c>
      <c r="L963" t="s">
        <v>199</v>
      </c>
      <c r="M963" t="s">
        <v>199</v>
      </c>
      <c r="N963" t="s">
        <v>199</v>
      </c>
      <c r="O963" t="s">
        <v>199</v>
      </c>
      <c r="P963" t="s">
        <v>199</v>
      </c>
      <c r="Q963" s="80" t="s">
        <v>199</v>
      </c>
      <c r="R963" s="79"/>
      <c r="T963" t="s">
        <v>199</v>
      </c>
      <c r="U963" t="s">
        <v>199</v>
      </c>
      <c r="V963" t="s">
        <v>199</v>
      </c>
    </row>
    <row r="964" spans="2:22" x14ac:dyDescent="0.25">
      <c r="B964" t="s">
        <v>199</v>
      </c>
      <c r="C964" s="79" t="s">
        <v>199</v>
      </c>
      <c r="E964" t="s">
        <v>199</v>
      </c>
      <c r="F964" t="s">
        <v>199</v>
      </c>
      <c r="G964" t="s">
        <v>199</v>
      </c>
      <c r="H964" t="s">
        <v>199</v>
      </c>
      <c r="I964" t="s">
        <v>199</v>
      </c>
      <c r="J964" t="s">
        <v>199</v>
      </c>
      <c r="K964" t="s">
        <v>199</v>
      </c>
      <c r="L964" t="s">
        <v>199</v>
      </c>
      <c r="M964" t="s">
        <v>199</v>
      </c>
      <c r="N964" t="s">
        <v>199</v>
      </c>
      <c r="O964" t="s">
        <v>199</v>
      </c>
      <c r="P964" t="s">
        <v>199</v>
      </c>
      <c r="Q964" s="80" t="s">
        <v>199</v>
      </c>
      <c r="R964" s="79"/>
      <c r="T964" t="s">
        <v>199</v>
      </c>
      <c r="U964" t="s">
        <v>199</v>
      </c>
      <c r="V964" t="s">
        <v>199</v>
      </c>
    </row>
    <row r="965" spans="2:22" x14ac:dyDescent="0.25">
      <c r="B965" t="s">
        <v>199</v>
      </c>
      <c r="C965" s="79" t="s">
        <v>199</v>
      </c>
      <c r="E965" t="s">
        <v>199</v>
      </c>
      <c r="F965" t="s">
        <v>199</v>
      </c>
      <c r="G965" t="s">
        <v>199</v>
      </c>
      <c r="H965" t="s">
        <v>199</v>
      </c>
      <c r="I965" t="s">
        <v>199</v>
      </c>
      <c r="J965" t="s">
        <v>199</v>
      </c>
      <c r="K965" t="s">
        <v>199</v>
      </c>
      <c r="L965" t="s">
        <v>199</v>
      </c>
      <c r="M965" t="s">
        <v>199</v>
      </c>
      <c r="N965" t="s">
        <v>199</v>
      </c>
      <c r="O965" t="s">
        <v>199</v>
      </c>
      <c r="P965" t="s">
        <v>199</v>
      </c>
      <c r="Q965" s="80" t="s">
        <v>199</v>
      </c>
      <c r="R965" s="79"/>
      <c r="T965" t="s">
        <v>199</v>
      </c>
      <c r="U965" t="s">
        <v>199</v>
      </c>
      <c r="V965" t="s">
        <v>199</v>
      </c>
    </row>
    <row r="966" spans="2:22" x14ac:dyDescent="0.25">
      <c r="B966" t="s">
        <v>199</v>
      </c>
      <c r="C966" s="79" t="s">
        <v>199</v>
      </c>
      <c r="E966" t="s">
        <v>199</v>
      </c>
      <c r="F966" t="s">
        <v>199</v>
      </c>
      <c r="G966" t="s">
        <v>199</v>
      </c>
      <c r="H966" t="s">
        <v>199</v>
      </c>
      <c r="I966" t="s">
        <v>199</v>
      </c>
      <c r="J966" t="s">
        <v>199</v>
      </c>
      <c r="K966" t="s">
        <v>199</v>
      </c>
      <c r="L966" t="s">
        <v>199</v>
      </c>
      <c r="M966" t="s">
        <v>199</v>
      </c>
      <c r="N966" t="s">
        <v>199</v>
      </c>
      <c r="O966" t="s">
        <v>199</v>
      </c>
      <c r="P966" t="s">
        <v>199</v>
      </c>
      <c r="Q966" s="80" t="s">
        <v>199</v>
      </c>
      <c r="R966" s="79"/>
      <c r="T966" t="s">
        <v>199</v>
      </c>
      <c r="U966" t="s">
        <v>199</v>
      </c>
      <c r="V966" t="s">
        <v>199</v>
      </c>
    </row>
    <row r="967" spans="2:22" x14ac:dyDescent="0.25">
      <c r="B967" t="s">
        <v>199</v>
      </c>
      <c r="C967" s="79" t="s">
        <v>199</v>
      </c>
      <c r="E967" t="s">
        <v>199</v>
      </c>
      <c r="F967" t="s">
        <v>199</v>
      </c>
      <c r="G967" t="s">
        <v>199</v>
      </c>
      <c r="H967" t="s">
        <v>199</v>
      </c>
      <c r="I967" t="s">
        <v>199</v>
      </c>
      <c r="J967" t="s">
        <v>199</v>
      </c>
      <c r="K967" t="s">
        <v>199</v>
      </c>
      <c r="L967" t="s">
        <v>199</v>
      </c>
      <c r="M967" t="s">
        <v>199</v>
      </c>
      <c r="N967" t="s">
        <v>199</v>
      </c>
      <c r="O967" t="s">
        <v>199</v>
      </c>
      <c r="P967" t="s">
        <v>199</v>
      </c>
      <c r="Q967" s="80" t="s">
        <v>199</v>
      </c>
      <c r="R967" s="79"/>
      <c r="T967" t="s">
        <v>199</v>
      </c>
      <c r="U967" t="s">
        <v>199</v>
      </c>
      <c r="V967" t="s">
        <v>199</v>
      </c>
    </row>
    <row r="968" spans="2:22" x14ac:dyDescent="0.25">
      <c r="B968" t="s">
        <v>199</v>
      </c>
      <c r="C968" s="79" t="s">
        <v>199</v>
      </c>
      <c r="E968" t="s">
        <v>199</v>
      </c>
      <c r="F968" t="s">
        <v>199</v>
      </c>
      <c r="G968" t="s">
        <v>199</v>
      </c>
      <c r="H968" t="s">
        <v>199</v>
      </c>
      <c r="I968" t="s">
        <v>199</v>
      </c>
      <c r="J968" t="s">
        <v>199</v>
      </c>
      <c r="K968" t="s">
        <v>199</v>
      </c>
      <c r="L968" t="s">
        <v>199</v>
      </c>
      <c r="M968" t="s">
        <v>199</v>
      </c>
      <c r="N968" t="s">
        <v>199</v>
      </c>
      <c r="O968" t="s">
        <v>199</v>
      </c>
      <c r="P968" t="s">
        <v>199</v>
      </c>
      <c r="Q968" s="80" t="s">
        <v>199</v>
      </c>
      <c r="R968" s="79"/>
      <c r="T968" t="s">
        <v>199</v>
      </c>
      <c r="U968" t="s">
        <v>199</v>
      </c>
      <c r="V968" t="s">
        <v>199</v>
      </c>
    </row>
    <row r="969" spans="2:22" x14ac:dyDescent="0.25">
      <c r="B969" t="s">
        <v>199</v>
      </c>
      <c r="C969" s="79" t="s">
        <v>199</v>
      </c>
      <c r="E969" t="s">
        <v>199</v>
      </c>
      <c r="F969" t="s">
        <v>199</v>
      </c>
      <c r="G969" t="s">
        <v>199</v>
      </c>
      <c r="H969" t="s">
        <v>199</v>
      </c>
      <c r="I969" t="s">
        <v>199</v>
      </c>
      <c r="J969" t="s">
        <v>199</v>
      </c>
      <c r="K969" t="s">
        <v>199</v>
      </c>
      <c r="L969" t="s">
        <v>199</v>
      </c>
      <c r="M969" t="s">
        <v>199</v>
      </c>
      <c r="N969" t="s">
        <v>199</v>
      </c>
      <c r="O969" t="s">
        <v>199</v>
      </c>
      <c r="P969" t="s">
        <v>199</v>
      </c>
      <c r="Q969" s="80" t="s">
        <v>199</v>
      </c>
      <c r="R969" s="79"/>
      <c r="T969" t="s">
        <v>199</v>
      </c>
      <c r="U969" t="s">
        <v>199</v>
      </c>
      <c r="V969" t="s">
        <v>199</v>
      </c>
    </row>
    <row r="970" spans="2:22" x14ac:dyDescent="0.25">
      <c r="B970" t="s">
        <v>199</v>
      </c>
      <c r="C970" s="79" t="s">
        <v>199</v>
      </c>
      <c r="E970" t="s">
        <v>199</v>
      </c>
      <c r="F970" t="s">
        <v>199</v>
      </c>
      <c r="G970" t="s">
        <v>199</v>
      </c>
      <c r="H970" t="s">
        <v>199</v>
      </c>
      <c r="I970" t="s">
        <v>199</v>
      </c>
      <c r="J970" t="s">
        <v>199</v>
      </c>
      <c r="K970" t="s">
        <v>199</v>
      </c>
      <c r="L970" t="s">
        <v>199</v>
      </c>
      <c r="M970" t="s">
        <v>199</v>
      </c>
      <c r="N970" t="s">
        <v>199</v>
      </c>
      <c r="O970" t="s">
        <v>199</v>
      </c>
      <c r="P970" t="s">
        <v>199</v>
      </c>
      <c r="Q970" s="80" t="s">
        <v>199</v>
      </c>
      <c r="R970" s="79"/>
      <c r="T970" t="s">
        <v>199</v>
      </c>
      <c r="U970" t="s">
        <v>199</v>
      </c>
      <c r="V970" t="s">
        <v>199</v>
      </c>
    </row>
    <row r="971" spans="2:22" x14ac:dyDescent="0.25">
      <c r="B971" t="s">
        <v>199</v>
      </c>
      <c r="C971" s="79" t="s">
        <v>199</v>
      </c>
      <c r="E971" t="s">
        <v>199</v>
      </c>
      <c r="F971" t="s">
        <v>199</v>
      </c>
      <c r="G971" t="s">
        <v>199</v>
      </c>
      <c r="H971" t="s">
        <v>199</v>
      </c>
      <c r="I971" t="s">
        <v>199</v>
      </c>
      <c r="J971" t="s">
        <v>199</v>
      </c>
      <c r="K971" t="s">
        <v>199</v>
      </c>
      <c r="L971" t="s">
        <v>199</v>
      </c>
      <c r="M971" t="s">
        <v>199</v>
      </c>
      <c r="N971" t="s">
        <v>199</v>
      </c>
      <c r="O971" t="s">
        <v>199</v>
      </c>
      <c r="P971" t="s">
        <v>199</v>
      </c>
      <c r="Q971" s="80" t="s">
        <v>199</v>
      </c>
      <c r="R971" s="79"/>
      <c r="T971" t="s">
        <v>199</v>
      </c>
      <c r="U971" t="s">
        <v>199</v>
      </c>
      <c r="V971" t="s">
        <v>199</v>
      </c>
    </row>
    <row r="972" spans="2:22" x14ac:dyDescent="0.25">
      <c r="B972" t="s">
        <v>199</v>
      </c>
      <c r="C972" s="79" t="s">
        <v>199</v>
      </c>
      <c r="E972" t="s">
        <v>199</v>
      </c>
      <c r="F972" t="s">
        <v>199</v>
      </c>
      <c r="G972" t="s">
        <v>199</v>
      </c>
      <c r="H972" t="s">
        <v>199</v>
      </c>
      <c r="I972" t="s">
        <v>199</v>
      </c>
      <c r="J972" t="s">
        <v>199</v>
      </c>
      <c r="K972" t="s">
        <v>199</v>
      </c>
      <c r="L972" t="s">
        <v>199</v>
      </c>
      <c r="M972" t="s">
        <v>199</v>
      </c>
      <c r="N972" t="s">
        <v>199</v>
      </c>
      <c r="O972" t="s">
        <v>199</v>
      </c>
      <c r="P972" t="s">
        <v>199</v>
      </c>
      <c r="Q972" s="80" t="s">
        <v>199</v>
      </c>
      <c r="R972" s="79"/>
      <c r="T972" t="s">
        <v>199</v>
      </c>
      <c r="U972" t="s">
        <v>199</v>
      </c>
      <c r="V972" t="s">
        <v>199</v>
      </c>
    </row>
    <row r="973" spans="2:22" x14ac:dyDescent="0.25">
      <c r="B973" t="s">
        <v>199</v>
      </c>
      <c r="C973" s="79" t="s">
        <v>199</v>
      </c>
      <c r="E973" t="s">
        <v>199</v>
      </c>
      <c r="F973" t="s">
        <v>199</v>
      </c>
      <c r="G973" t="s">
        <v>199</v>
      </c>
      <c r="H973" t="s">
        <v>199</v>
      </c>
      <c r="I973" t="s">
        <v>199</v>
      </c>
      <c r="J973" t="s">
        <v>199</v>
      </c>
      <c r="K973" t="s">
        <v>199</v>
      </c>
      <c r="L973" t="s">
        <v>199</v>
      </c>
      <c r="M973" t="s">
        <v>199</v>
      </c>
      <c r="N973" t="s">
        <v>199</v>
      </c>
      <c r="O973" t="s">
        <v>199</v>
      </c>
      <c r="P973" t="s">
        <v>199</v>
      </c>
      <c r="Q973" s="80" t="s">
        <v>199</v>
      </c>
      <c r="R973" s="79"/>
      <c r="T973" t="s">
        <v>199</v>
      </c>
      <c r="U973" t="s">
        <v>199</v>
      </c>
      <c r="V973" t="s">
        <v>199</v>
      </c>
    </row>
    <row r="974" spans="2:22" x14ac:dyDescent="0.25">
      <c r="B974" t="s">
        <v>199</v>
      </c>
      <c r="C974" s="79" t="s">
        <v>199</v>
      </c>
      <c r="E974" t="s">
        <v>199</v>
      </c>
      <c r="F974" t="s">
        <v>199</v>
      </c>
      <c r="G974" t="s">
        <v>199</v>
      </c>
      <c r="H974" t="s">
        <v>199</v>
      </c>
      <c r="I974" t="s">
        <v>199</v>
      </c>
      <c r="J974" t="s">
        <v>199</v>
      </c>
      <c r="K974" t="s">
        <v>199</v>
      </c>
      <c r="L974" t="s">
        <v>199</v>
      </c>
      <c r="M974" t="s">
        <v>199</v>
      </c>
      <c r="N974" t="s">
        <v>199</v>
      </c>
      <c r="O974" t="s">
        <v>199</v>
      </c>
      <c r="P974" t="s">
        <v>199</v>
      </c>
      <c r="Q974" s="80" t="s">
        <v>199</v>
      </c>
      <c r="R974" s="79"/>
      <c r="T974" t="s">
        <v>199</v>
      </c>
      <c r="U974" t="s">
        <v>199</v>
      </c>
      <c r="V974" t="s">
        <v>199</v>
      </c>
    </row>
    <row r="975" spans="2:22" x14ac:dyDescent="0.25">
      <c r="B975" t="s">
        <v>199</v>
      </c>
      <c r="C975" s="79" t="s">
        <v>199</v>
      </c>
      <c r="E975" t="s">
        <v>199</v>
      </c>
      <c r="F975" t="s">
        <v>199</v>
      </c>
      <c r="G975" t="s">
        <v>199</v>
      </c>
      <c r="H975" t="s">
        <v>199</v>
      </c>
      <c r="I975" t="s">
        <v>199</v>
      </c>
      <c r="J975" t="s">
        <v>199</v>
      </c>
      <c r="K975" t="s">
        <v>199</v>
      </c>
      <c r="L975" t="s">
        <v>199</v>
      </c>
      <c r="M975" t="s">
        <v>199</v>
      </c>
      <c r="N975" t="s">
        <v>199</v>
      </c>
      <c r="O975" t="s">
        <v>199</v>
      </c>
      <c r="P975" t="s">
        <v>199</v>
      </c>
      <c r="Q975" s="80" t="s">
        <v>199</v>
      </c>
      <c r="R975" s="79"/>
      <c r="T975" t="s">
        <v>199</v>
      </c>
      <c r="U975" t="s">
        <v>199</v>
      </c>
      <c r="V975" t="s">
        <v>199</v>
      </c>
    </row>
    <row r="976" spans="2:22" x14ac:dyDescent="0.25">
      <c r="B976" t="s">
        <v>199</v>
      </c>
      <c r="C976" s="79" t="s">
        <v>199</v>
      </c>
      <c r="E976" t="s">
        <v>199</v>
      </c>
      <c r="F976" t="s">
        <v>199</v>
      </c>
      <c r="G976" t="s">
        <v>199</v>
      </c>
      <c r="H976" t="s">
        <v>199</v>
      </c>
      <c r="I976" t="s">
        <v>199</v>
      </c>
      <c r="J976" t="s">
        <v>199</v>
      </c>
      <c r="K976" t="s">
        <v>199</v>
      </c>
      <c r="L976" t="s">
        <v>199</v>
      </c>
      <c r="M976" t="s">
        <v>199</v>
      </c>
      <c r="N976" t="s">
        <v>199</v>
      </c>
      <c r="O976" t="s">
        <v>199</v>
      </c>
      <c r="P976" t="s">
        <v>199</v>
      </c>
      <c r="Q976" s="80" t="s">
        <v>199</v>
      </c>
      <c r="R976" s="79"/>
      <c r="T976" t="s">
        <v>199</v>
      </c>
      <c r="U976" t="s">
        <v>199</v>
      </c>
      <c r="V976" t="s">
        <v>199</v>
      </c>
    </row>
    <row r="977" spans="2:22" x14ac:dyDescent="0.25">
      <c r="B977" t="s">
        <v>199</v>
      </c>
      <c r="C977" s="79" t="s">
        <v>199</v>
      </c>
      <c r="E977" t="s">
        <v>199</v>
      </c>
      <c r="F977" t="s">
        <v>199</v>
      </c>
      <c r="G977" t="s">
        <v>199</v>
      </c>
      <c r="H977" t="s">
        <v>199</v>
      </c>
      <c r="I977" t="s">
        <v>199</v>
      </c>
      <c r="J977" t="s">
        <v>199</v>
      </c>
      <c r="K977" t="s">
        <v>199</v>
      </c>
      <c r="L977" t="s">
        <v>199</v>
      </c>
      <c r="M977" t="s">
        <v>199</v>
      </c>
      <c r="N977" t="s">
        <v>199</v>
      </c>
      <c r="O977" t="s">
        <v>199</v>
      </c>
      <c r="P977" t="s">
        <v>199</v>
      </c>
      <c r="Q977" s="80" t="s">
        <v>199</v>
      </c>
      <c r="R977" s="79"/>
      <c r="T977" t="s">
        <v>199</v>
      </c>
      <c r="U977" t="s">
        <v>199</v>
      </c>
      <c r="V977" t="s">
        <v>199</v>
      </c>
    </row>
    <row r="978" spans="2:22" x14ac:dyDescent="0.25">
      <c r="B978" t="s">
        <v>199</v>
      </c>
      <c r="C978" s="79" t="s">
        <v>199</v>
      </c>
      <c r="E978" t="s">
        <v>199</v>
      </c>
      <c r="F978" t="s">
        <v>199</v>
      </c>
      <c r="G978" t="s">
        <v>199</v>
      </c>
      <c r="H978" t="s">
        <v>199</v>
      </c>
      <c r="I978" t="s">
        <v>199</v>
      </c>
      <c r="J978" t="s">
        <v>199</v>
      </c>
      <c r="K978" t="s">
        <v>199</v>
      </c>
      <c r="L978" t="s">
        <v>199</v>
      </c>
      <c r="M978" t="s">
        <v>199</v>
      </c>
      <c r="N978" t="s">
        <v>199</v>
      </c>
      <c r="O978" t="s">
        <v>199</v>
      </c>
      <c r="P978" t="s">
        <v>199</v>
      </c>
      <c r="Q978" s="80" t="s">
        <v>199</v>
      </c>
      <c r="R978" s="79"/>
      <c r="T978" t="s">
        <v>199</v>
      </c>
      <c r="U978" t="s">
        <v>199</v>
      </c>
      <c r="V978" t="s">
        <v>199</v>
      </c>
    </row>
    <row r="979" spans="2:22" x14ac:dyDescent="0.25">
      <c r="B979" t="s">
        <v>199</v>
      </c>
      <c r="C979" s="79" t="s">
        <v>199</v>
      </c>
      <c r="E979" t="s">
        <v>199</v>
      </c>
      <c r="F979" t="s">
        <v>199</v>
      </c>
      <c r="G979" t="s">
        <v>199</v>
      </c>
      <c r="H979" t="s">
        <v>199</v>
      </c>
      <c r="I979" t="s">
        <v>199</v>
      </c>
      <c r="J979" t="s">
        <v>199</v>
      </c>
      <c r="K979" t="s">
        <v>199</v>
      </c>
      <c r="L979" t="s">
        <v>199</v>
      </c>
      <c r="M979" t="s">
        <v>199</v>
      </c>
      <c r="N979" t="s">
        <v>199</v>
      </c>
      <c r="O979" t="s">
        <v>199</v>
      </c>
      <c r="P979" t="s">
        <v>199</v>
      </c>
      <c r="Q979" s="80" t="s">
        <v>199</v>
      </c>
      <c r="R979" s="79"/>
      <c r="T979" t="s">
        <v>199</v>
      </c>
      <c r="U979" t="s">
        <v>199</v>
      </c>
      <c r="V979" t="s">
        <v>199</v>
      </c>
    </row>
    <row r="980" spans="2:22" x14ac:dyDescent="0.25">
      <c r="B980" t="s">
        <v>199</v>
      </c>
      <c r="C980" s="79" t="s">
        <v>199</v>
      </c>
      <c r="E980" t="s">
        <v>199</v>
      </c>
      <c r="F980" t="s">
        <v>199</v>
      </c>
      <c r="G980" t="s">
        <v>199</v>
      </c>
      <c r="H980" t="s">
        <v>199</v>
      </c>
      <c r="I980" t="s">
        <v>199</v>
      </c>
      <c r="J980" t="s">
        <v>199</v>
      </c>
      <c r="K980" t="s">
        <v>199</v>
      </c>
      <c r="L980" t="s">
        <v>199</v>
      </c>
      <c r="M980" t="s">
        <v>199</v>
      </c>
      <c r="N980" t="s">
        <v>199</v>
      </c>
      <c r="O980" t="s">
        <v>199</v>
      </c>
      <c r="P980" t="s">
        <v>199</v>
      </c>
      <c r="Q980" s="80" t="s">
        <v>199</v>
      </c>
      <c r="R980" s="79"/>
      <c r="T980" t="s">
        <v>199</v>
      </c>
      <c r="U980" t="s">
        <v>199</v>
      </c>
      <c r="V980" t="s">
        <v>199</v>
      </c>
    </row>
    <row r="981" spans="2:22" x14ac:dyDescent="0.25">
      <c r="B981" t="s">
        <v>199</v>
      </c>
      <c r="C981" s="79" t="s">
        <v>199</v>
      </c>
      <c r="E981" t="s">
        <v>199</v>
      </c>
      <c r="F981" t="s">
        <v>199</v>
      </c>
      <c r="G981" t="s">
        <v>199</v>
      </c>
      <c r="H981" t="s">
        <v>199</v>
      </c>
      <c r="I981" t="s">
        <v>199</v>
      </c>
      <c r="J981" t="s">
        <v>199</v>
      </c>
      <c r="K981" t="s">
        <v>199</v>
      </c>
      <c r="L981" t="s">
        <v>199</v>
      </c>
      <c r="M981" t="s">
        <v>199</v>
      </c>
      <c r="N981" t="s">
        <v>199</v>
      </c>
      <c r="O981" t="s">
        <v>199</v>
      </c>
      <c r="P981" t="s">
        <v>199</v>
      </c>
      <c r="Q981" s="80" t="s">
        <v>199</v>
      </c>
      <c r="R981" s="79"/>
      <c r="T981" t="s">
        <v>199</v>
      </c>
      <c r="U981" t="s">
        <v>199</v>
      </c>
      <c r="V981" t="s">
        <v>199</v>
      </c>
    </row>
    <row r="982" spans="2:22" x14ac:dyDescent="0.25">
      <c r="B982" t="s">
        <v>199</v>
      </c>
      <c r="C982" s="79" t="s">
        <v>199</v>
      </c>
      <c r="E982" t="s">
        <v>199</v>
      </c>
      <c r="F982" t="s">
        <v>199</v>
      </c>
      <c r="G982" t="s">
        <v>199</v>
      </c>
      <c r="H982" t="s">
        <v>199</v>
      </c>
      <c r="I982" t="s">
        <v>199</v>
      </c>
      <c r="J982" t="s">
        <v>199</v>
      </c>
      <c r="K982" t="s">
        <v>199</v>
      </c>
      <c r="L982" t="s">
        <v>199</v>
      </c>
      <c r="M982" t="s">
        <v>199</v>
      </c>
      <c r="N982" t="s">
        <v>199</v>
      </c>
      <c r="O982" t="s">
        <v>199</v>
      </c>
      <c r="P982" t="s">
        <v>199</v>
      </c>
      <c r="Q982" s="80" t="s">
        <v>199</v>
      </c>
      <c r="R982" s="79"/>
      <c r="T982" t="s">
        <v>199</v>
      </c>
      <c r="U982" t="s">
        <v>199</v>
      </c>
      <c r="V982" t="s">
        <v>199</v>
      </c>
    </row>
    <row r="983" spans="2:22" x14ac:dyDescent="0.25">
      <c r="B983" t="s">
        <v>199</v>
      </c>
      <c r="C983" s="79" t="s">
        <v>199</v>
      </c>
      <c r="E983" t="s">
        <v>199</v>
      </c>
      <c r="F983" t="s">
        <v>199</v>
      </c>
      <c r="G983" t="s">
        <v>199</v>
      </c>
      <c r="H983" t="s">
        <v>199</v>
      </c>
      <c r="I983" t="s">
        <v>199</v>
      </c>
      <c r="J983" t="s">
        <v>199</v>
      </c>
      <c r="K983" t="s">
        <v>199</v>
      </c>
      <c r="L983" t="s">
        <v>199</v>
      </c>
      <c r="M983" t="s">
        <v>199</v>
      </c>
      <c r="N983" t="s">
        <v>199</v>
      </c>
      <c r="O983" t="s">
        <v>199</v>
      </c>
      <c r="P983" t="s">
        <v>199</v>
      </c>
      <c r="Q983" s="80" t="s">
        <v>199</v>
      </c>
      <c r="R983" s="79"/>
      <c r="T983" t="s">
        <v>199</v>
      </c>
      <c r="U983" t="s">
        <v>199</v>
      </c>
      <c r="V983" t="s">
        <v>199</v>
      </c>
    </row>
    <row r="984" spans="2:22" x14ac:dyDescent="0.25">
      <c r="B984" t="s">
        <v>199</v>
      </c>
      <c r="C984" s="79" t="s">
        <v>199</v>
      </c>
      <c r="E984" t="s">
        <v>199</v>
      </c>
      <c r="F984" t="s">
        <v>199</v>
      </c>
      <c r="G984" t="s">
        <v>199</v>
      </c>
      <c r="H984" t="s">
        <v>199</v>
      </c>
      <c r="I984" t="s">
        <v>199</v>
      </c>
      <c r="J984" t="s">
        <v>199</v>
      </c>
      <c r="K984" t="s">
        <v>199</v>
      </c>
      <c r="L984" t="s">
        <v>199</v>
      </c>
      <c r="M984" t="s">
        <v>199</v>
      </c>
      <c r="N984" t="s">
        <v>199</v>
      </c>
      <c r="O984" t="s">
        <v>199</v>
      </c>
      <c r="P984" t="s">
        <v>199</v>
      </c>
      <c r="Q984" s="80" t="s">
        <v>199</v>
      </c>
      <c r="R984" s="79"/>
      <c r="T984" t="s">
        <v>199</v>
      </c>
      <c r="U984" t="s">
        <v>199</v>
      </c>
      <c r="V984" t="s">
        <v>199</v>
      </c>
    </row>
    <row r="985" spans="2:22" x14ac:dyDescent="0.25">
      <c r="B985" t="s">
        <v>199</v>
      </c>
      <c r="C985" s="79" t="s">
        <v>199</v>
      </c>
      <c r="E985" t="s">
        <v>199</v>
      </c>
      <c r="F985" t="s">
        <v>199</v>
      </c>
      <c r="G985" t="s">
        <v>199</v>
      </c>
      <c r="H985" t="s">
        <v>199</v>
      </c>
      <c r="I985" t="s">
        <v>199</v>
      </c>
      <c r="J985" t="s">
        <v>199</v>
      </c>
      <c r="K985" t="s">
        <v>199</v>
      </c>
      <c r="L985" t="s">
        <v>199</v>
      </c>
      <c r="M985" t="s">
        <v>199</v>
      </c>
      <c r="N985" t="s">
        <v>199</v>
      </c>
      <c r="O985" t="s">
        <v>199</v>
      </c>
      <c r="P985" t="s">
        <v>199</v>
      </c>
      <c r="Q985" s="80" t="s">
        <v>199</v>
      </c>
      <c r="R985" s="79"/>
      <c r="T985" t="s">
        <v>199</v>
      </c>
      <c r="U985" t="s">
        <v>199</v>
      </c>
      <c r="V985" t="s">
        <v>199</v>
      </c>
    </row>
    <row r="986" spans="2:22" x14ac:dyDescent="0.25">
      <c r="B986" t="s">
        <v>199</v>
      </c>
      <c r="C986" s="79" t="s">
        <v>199</v>
      </c>
      <c r="E986" t="s">
        <v>199</v>
      </c>
      <c r="F986" t="s">
        <v>199</v>
      </c>
      <c r="G986" t="s">
        <v>199</v>
      </c>
      <c r="H986" t="s">
        <v>199</v>
      </c>
      <c r="I986" t="s">
        <v>199</v>
      </c>
      <c r="J986" t="s">
        <v>199</v>
      </c>
      <c r="K986" t="s">
        <v>199</v>
      </c>
      <c r="L986" t="s">
        <v>199</v>
      </c>
      <c r="M986" t="s">
        <v>199</v>
      </c>
      <c r="N986" t="s">
        <v>199</v>
      </c>
      <c r="O986" t="s">
        <v>199</v>
      </c>
      <c r="P986" t="s">
        <v>199</v>
      </c>
      <c r="Q986" s="80" t="s">
        <v>199</v>
      </c>
      <c r="R986" s="79"/>
      <c r="T986" t="s">
        <v>199</v>
      </c>
      <c r="U986" t="s">
        <v>199</v>
      </c>
      <c r="V986" t="s">
        <v>199</v>
      </c>
    </row>
    <row r="987" spans="2:22" x14ac:dyDescent="0.25">
      <c r="B987" t="s">
        <v>199</v>
      </c>
      <c r="C987" s="79" t="s">
        <v>199</v>
      </c>
      <c r="E987" t="s">
        <v>199</v>
      </c>
      <c r="F987" t="s">
        <v>199</v>
      </c>
      <c r="G987" t="s">
        <v>199</v>
      </c>
      <c r="H987" t="s">
        <v>199</v>
      </c>
      <c r="I987" t="s">
        <v>199</v>
      </c>
      <c r="J987" t="s">
        <v>199</v>
      </c>
      <c r="K987" t="s">
        <v>199</v>
      </c>
      <c r="L987" t="s">
        <v>199</v>
      </c>
      <c r="M987" t="s">
        <v>199</v>
      </c>
      <c r="N987" t="s">
        <v>199</v>
      </c>
      <c r="O987" t="s">
        <v>199</v>
      </c>
      <c r="P987" t="s">
        <v>199</v>
      </c>
      <c r="Q987" s="80" t="s">
        <v>199</v>
      </c>
      <c r="R987" s="79"/>
      <c r="T987" t="s">
        <v>199</v>
      </c>
      <c r="U987" t="s">
        <v>199</v>
      </c>
      <c r="V987" t="s">
        <v>199</v>
      </c>
    </row>
    <row r="988" spans="2:22" x14ac:dyDescent="0.25">
      <c r="B988" t="s">
        <v>199</v>
      </c>
      <c r="C988" s="79" t="s">
        <v>199</v>
      </c>
      <c r="E988" t="s">
        <v>199</v>
      </c>
      <c r="F988" t="s">
        <v>199</v>
      </c>
      <c r="G988" t="s">
        <v>199</v>
      </c>
      <c r="H988" t="s">
        <v>199</v>
      </c>
      <c r="I988" t="s">
        <v>199</v>
      </c>
      <c r="J988" t="s">
        <v>199</v>
      </c>
      <c r="K988" t="s">
        <v>199</v>
      </c>
      <c r="L988" t="s">
        <v>199</v>
      </c>
      <c r="M988" t="s">
        <v>199</v>
      </c>
      <c r="N988" t="s">
        <v>199</v>
      </c>
      <c r="O988" t="s">
        <v>199</v>
      </c>
      <c r="P988" t="s">
        <v>199</v>
      </c>
      <c r="Q988" s="80" t="s">
        <v>199</v>
      </c>
      <c r="R988" s="79"/>
      <c r="T988" t="s">
        <v>199</v>
      </c>
      <c r="U988" t="s">
        <v>199</v>
      </c>
      <c r="V988" t="s">
        <v>199</v>
      </c>
    </row>
    <row r="989" spans="2:22" x14ac:dyDescent="0.25">
      <c r="B989" t="s">
        <v>199</v>
      </c>
      <c r="C989" s="79" t="s">
        <v>199</v>
      </c>
      <c r="E989" t="s">
        <v>199</v>
      </c>
      <c r="F989" t="s">
        <v>199</v>
      </c>
      <c r="G989" t="s">
        <v>199</v>
      </c>
      <c r="H989" t="s">
        <v>199</v>
      </c>
      <c r="I989" t="s">
        <v>199</v>
      </c>
      <c r="J989" t="s">
        <v>199</v>
      </c>
      <c r="K989" t="s">
        <v>199</v>
      </c>
      <c r="L989" t="s">
        <v>199</v>
      </c>
      <c r="M989" t="s">
        <v>199</v>
      </c>
      <c r="N989" t="s">
        <v>199</v>
      </c>
      <c r="O989" t="s">
        <v>199</v>
      </c>
      <c r="P989" t="s">
        <v>199</v>
      </c>
      <c r="Q989" s="80" t="s">
        <v>199</v>
      </c>
      <c r="R989" s="79"/>
      <c r="T989" t="s">
        <v>199</v>
      </c>
      <c r="U989" t="s">
        <v>199</v>
      </c>
      <c r="V989" t="s">
        <v>199</v>
      </c>
    </row>
    <row r="990" spans="2:22" x14ac:dyDescent="0.25">
      <c r="B990" t="s">
        <v>199</v>
      </c>
      <c r="C990" s="79" t="s">
        <v>199</v>
      </c>
      <c r="E990" t="s">
        <v>199</v>
      </c>
      <c r="F990" t="s">
        <v>199</v>
      </c>
      <c r="G990" t="s">
        <v>199</v>
      </c>
      <c r="H990" t="s">
        <v>199</v>
      </c>
      <c r="I990" t="s">
        <v>199</v>
      </c>
      <c r="J990" t="s">
        <v>199</v>
      </c>
      <c r="K990" t="s">
        <v>199</v>
      </c>
      <c r="L990" t="s">
        <v>199</v>
      </c>
      <c r="M990" t="s">
        <v>199</v>
      </c>
      <c r="N990" t="s">
        <v>199</v>
      </c>
      <c r="O990" t="s">
        <v>199</v>
      </c>
      <c r="P990" t="s">
        <v>199</v>
      </c>
      <c r="Q990" s="80" t="s">
        <v>199</v>
      </c>
      <c r="R990" s="79"/>
      <c r="T990" t="s">
        <v>199</v>
      </c>
      <c r="U990" t="s">
        <v>199</v>
      </c>
      <c r="V990" t="s">
        <v>199</v>
      </c>
    </row>
    <row r="991" spans="2:22" x14ac:dyDescent="0.25">
      <c r="B991" t="s">
        <v>199</v>
      </c>
      <c r="C991" s="79" t="s">
        <v>199</v>
      </c>
      <c r="E991" t="s">
        <v>199</v>
      </c>
      <c r="F991" t="s">
        <v>199</v>
      </c>
      <c r="G991" t="s">
        <v>199</v>
      </c>
      <c r="H991" t="s">
        <v>199</v>
      </c>
      <c r="I991" t="s">
        <v>199</v>
      </c>
      <c r="J991" t="s">
        <v>199</v>
      </c>
      <c r="K991" t="s">
        <v>199</v>
      </c>
      <c r="L991" t="s">
        <v>199</v>
      </c>
      <c r="M991" t="s">
        <v>199</v>
      </c>
      <c r="N991" t="s">
        <v>199</v>
      </c>
      <c r="O991" t="s">
        <v>199</v>
      </c>
      <c r="P991" t="s">
        <v>199</v>
      </c>
      <c r="Q991" s="80" t="s">
        <v>199</v>
      </c>
      <c r="R991" s="79"/>
      <c r="T991" t="s">
        <v>199</v>
      </c>
      <c r="U991" t="s">
        <v>199</v>
      </c>
      <c r="V991" t="s">
        <v>199</v>
      </c>
    </row>
    <row r="992" spans="2:22" x14ac:dyDescent="0.25">
      <c r="B992" t="s">
        <v>199</v>
      </c>
      <c r="C992" s="79" t="s">
        <v>199</v>
      </c>
      <c r="E992" t="s">
        <v>199</v>
      </c>
      <c r="F992" t="s">
        <v>199</v>
      </c>
      <c r="G992" t="s">
        <v>199</v>
      </c>
      <c r="H992" t="s">
        <v>199</v>
      </c>
      <c r="I992" t="s">
        <v>199</v>
      </c>
      <c r="J992" t="s">
        <v>199</v>
      </c>
      <c r="K992" t="s">
        <v>199</v>
      </c>
      <c r="L992" t="s">
        <v>199</v>
      </c>
      <c r="M992" t="s">
        <v>199</v>
      </c>
      <c r="N992" t="s">
        <v>199</v>
      </c>
      <c r="O992" t="s">
        <v>199</v>
      </c>
      <c r="P992" t="s">
        <v>199</v>
      </c>
      <c r="Q992" s="80" t="s">
        <v>199</v>
      </c>
      <c r="R992" s="79"/>
      <c r="T992" t="s">
        <v>199</v>
      </c>
      <c r="U992" t="s">
        <v>199</v>
      </c>
      <c r="V992" t="s">
        <v>199</v>
      </c>
    </row>
    <row r="993" spans="2:22" x14ac:dyDescent="0.25">
      <c r="B993" t="s">
        <v>199</v>
      </c>
      <c r="C993" s="79" t="s">
        <v>199</v>
      </c>
      <c r="E993" t="s">
        <v>199</v>
      </c>
      <c r="F993" t="s">
        <v>199</v>
      </c>
      <c r="G993" t="s">
        <v>199</v>
      </c>
      <c r="H993" t="s">
        <v>199</v>
      </c>
      <c r="I993" t="s">
        <v>199</v>
      </c>
      <c r="J993" t="s">
        <v>199</v>
      </c>
      <c r="K993" t="s">
        <v>199</v>
      </c>
      <c r="L993" t="s">
        <v>199</v>
      </c>
      <c r="M993" t="s">
        <v>199</v>
      </c>
      <c r="N993" t="s">
        <v>199</v>
      </c>
      <c r="O993" t="s">
        <v>199</v>
      </c>
      <c r="P993" t="s">
        <v>199</v>
      </c>
      <c r="Q993" s="80" t="s">
        <v>199</v>
      </c>
      <c r="R993" s="79"/>
      <c r="T993" t="s">
        <v>199</v>
      </c>
      <c r="U993" t="s">
        <v>199</v>
      </c>
      <c r="V993" t="s">
        <v>199</v>
      </c>
    </row>
    <row r="994" spans="2:22" x14ac:dyDescent="0.25">
      <c r="B994" t="s">
        <v>199</v>
      </c>
      <c r="C994" s="79" t="s">
        <v>199</v>
      </c>
      <c r="E994" t="s">
        <v>199</v>
      </c>
      <c r="F994" t="s">
        <v>199</v>
      </c>
      <c r="G994" t="s">
        <v>199</v>
      </c>
      <c r="H994" t="s">
        <v>199</v>
      </c>
      <c r="I994" t="s">
        <v>199</v>
      </c>
      <c r="J994" t="s">
        <v>199</v>
      </c>
      <c r="K994" t="s">
        <v>199</v>
      </c>
      <c r="L994" t="s">
        <v>199</v>
      </c>
      <c r="M994" t="s">
        <v>199</v>
      </c>
      <c r="N994" t="s">
        <v>199</v>
      </c>
      <c r="O994" t="s">
        <v>199</v>
      </c>
      <c r="P994" t="s">
        <v>199</v>
      </c>
      <c r="Q994" s="80" t="s">
        <v>199</v>
      </c>
      <c r="R994" s="79"/>
      <c r="T994" t="s">
        <v>199</v>
      </c>
      <c r="U994" t="s">
        <v>199</v>
      </c>
      <c r="V994" t="s">
        <v>199</v>
      </c>
    </row>
    <row r="995" spans="2:22" x14ac:dyDescent="0.25">
      <c r="B995" t="s">
        <v>199</v>
      </c>
      <c r="C995" s="79" t="s">
        <v>199</v>
      </c>
      <c r="E995" t="s">
        <v>199</v>
      </c>
      <c r="F995" t="s">
        <v>199</v>
      </c>
      <c r="G995" t="s">
        <v>199</v>
      </c>
      <c r="H995" t="s">
        <v>199</v>
      </c>
      <c r="I995" t="s">
        <v>199</v>
      </c>
      <c r="J995" t="s">
        <v>199</v>
      </c>
      <c r="K995" t="s">
        <v>199</v>
      </c>
      <c r="L995" t="s">
        <v>199</v>
      </c>
      <c r="M995" t="s">
        <v>199</v>
      </c>
      <c r="N995" t="s">
        <v>199</v>
      </c>
      <c r="O995" t="s">
        <v>199</v>
      </c>
      <c r="P995" t="s">
        <v>199</v>
      </c>
      <c r="Q995" s="80" t="s">
        <v>199</v>
      </c>
      <c r="R995" s="79"/>
      <c r="T995" t="s">
        <v>199</v>
      </c>
      <c r="U995" t="s">
        <v>199</v>
      </c>
      <c r="V995" t="s">
        <v>199</v>
      </c>
    </row>
    <row r="996" spans="2:22" x14ac:dyDescent="0.25">
      <c r="B996" t="s">
        <v>199</v>
      </c>
      <c r="C996" s="79" t="s">
        <v>199</v>
      </c>
      <c r="E996" t="s">
        <v>199</v>
      </c>
      <c r="F996" t="s">
        <v>199</v>
      </c>
      <c r="G996" t="s">
        <v>199</v>
      </c>
      <c r="H996" t="s">
        <v>199</v>
      </c>
      <c r="I996" t="s">
        <v>199</v>
      </c>
      <c r="J996" t="s">
        <v>199</v>
      </c>
      <c r="K996" t="s">
        <v>199</v>
      </c>
      <c r="L996" t="s">
        <v>199</v>
      </c>
      <c r="M996" t="s">
        <v>199</v>
      </c>
      <c r="N996" t="s">
        <v>199</v>
      </c>
      <c r="O996" t="s">
        <v>199</v>
      </c>
      <c r="P996" t="s">
        <v>199</v>
      </c>
      <c r="Q996" s="80" t="s">
        <v>199</v>
      </c>
      <c r="R996" s="79"/>
      <c r="T996" t="s">
        <v>199</v>
      </c>
      <c r="U996" t="s">
        <v>199</v>
      </c>
      <c r="V996" t="s">
        <v>199</v>
      </c>
    </row>
    <row r="997" spans="2:22" x14ac:dyDescent="0.25">
      <c r="B997" t="s">
        <v>199</v>
      </c>
      <c r="C997" s="79" t="s">
        <v>199</v>
      </c>
      <c r="E997" t="s">
        <v>199</v>
      </c>
      <c r="F997" t="s">
        <v>199</v>
      </c>
      <c r="G997" t="s">
        <v>199</v>
      </c>
      <c r="H997" t="s">
        <v>199</v>
      </c>
      <c r="I997" t="s">
        <v>199</v>
      </c>
      <c r="J997" t="s">
        <v>199</v>
      </c>
      <c r="K997" t="s">
        <v>199</v>
      </c>
      <c r="L997" t="s">
        <v>199</v>
      </c>
      <c r="M997" t="s">
        <v>199</v>
      </c>
      <c r="N997" t="s">
        <v>199</v>
      </c>
      <c r="O997" t="s">
        <v>199</v>
      </c>
      <c r="P997" t="s">
        <v>199</v>
      </c>
      <c r="Q997" s="80" t="s">
        <v>199</v>
      </c>
      <c r="R997" s="79"/>
      <c r="T997" t="s">
        <v>199</v>
      </c>
      <c r="U997" t="s">
        <v>199</v>
      </c>
      <c r="V997" t="s">
        <v>199</v>
      </c>
    </row>
    <row r="998" spans="2:22" x14ac:dyDescent="0.25">
      <c r="B998" t="s">
        <v>199</v>
      </c>
      <c r="C998" s="79" t="s">
        <v>199</v>
      </c>
      <c r="E998" t="s">
        <v>199</v>
      </c>
      <c r="F998" t="s">
        <v>199</v>
      </c>
      <c r="G998" t="s">
        <v>199</v>
      </c>
      <c r="H998" t="s">
        <v>199</v>
      </c>
      <c r="I998" t="s">
        <v>199</v>
      </c>
      <c r="J998" t="s">
        <v>199</v>
      </c>
      <c r="K998" t="s">
        <v>199</v>
      </c>
      <c r="L998" t="s">
        <v>199</v>
      </c>
      <c r="M998" t="s">
        <v>199</v>
      </c>
      <c r="N998" t="s">
        <v>199</v>
      </c>
      <c r="O998" t="s">
        <v>199</v>
      </c>
      <c r="P998" t="s">
        <v>199</v>
      </c>
      <c r="Q998" s="80" t="s">
        <v>199</v>
      </c>
      <c r="R998" s="79"/>
      <c r="T998" t="s">
        <v>199</v>
      </c>
      <c r="U998" t="s">
        <v>199</v>
      </c>
      <c r="V998" t="s">
        <v>199</v>
      </c>
    </row>
    <row r="999" spans="2:22" x14ac:dyDescent="0.25">
      <c r="B999" t="s">
        <v>199</v>
      </c>
      <c r="C999" s="79" t="s">
        <v>199</v>
      </c>
      <c r="E999" t="s">
        <v>199</v>
      </c>
      <c r="F999" t="s">
        <v>199</v>
      </c>
      <c r="G999" t="s">
        <v>199</v>
      </c>
      <c r="H999" t="s">
        <v>199</v>
      </c>
      <c r="I999" t="s">
        <v>199</v>
      </c>
      <c r="J999" t="s">
        <v>199</v>
      </c>
      <c r="K999" t="s">
        <v>199</v>
      </c>
      <c r="L999" t="s">
        <v>199</v>
      </c>
      <c r="M999" t="s">
        <v>199</v>
      </c>
      <c r="N999" t="s">
        <v>199</v>
      </c>
      <c r="O999" t="s">
        <v>199</v>
      </c>
      <c r="P999" t="s">
        <v>199</v>
      </c>
      <c r="Q999" s="80" t="s">
        <v>199</v>
      </c>
      <c r="R999" s="79"/>
      <c r="T999" t="s">
        <v>199</v>
      </c>
      <c r="U999" t="s">
        <v>199</v>
      </c>
      <c r="V999" t="s">
        <v>199</v>
      </c>
    </row>
    <row r="1000" spans="2:22" x14ac:dyDescent="0.25">
      <c r="B1000" t="s">
        <v>199</v>
      </c>
      <c r="C1000" s="79" t="s">
        <v>199</v>
      </c>
      <c r="E1000" t="s">
        <v>199</v>
      </c>
      <c r="F1000" t="s">
        <v>199</v>
      </c>
      <c r="G1000" t="s">
        <v>199</v>
      </c>
      <c r="H1000" t="s">
        <v>199</v>
      </c>
      <c r="I1000" t="s">
        <v>199</v>
      </c>
      <c r="J1000" t="s">
        <v>199</v>
      </c>
      <c r="K1000" t="s">
        <v>199</v>
      </c>
      <c r="L1000" t="s">
        <v>199</v>
      </c>
      <c r="M1000" t="s">
        <v>199</v>
      </c>
      <c r="N1000" t="s">
        <v>199</v>
      </c>
      <c r="O1000" t="s">
        <v>199</v>
      </c>
      <c r="P1000" t="s">
        <v>199</v>
      </c>
      <c r="Q1000" s="80" t="s">
        <v>199</v>
      </c>
      <c r="R1000" s="79"/>
      <c r="T1000" t="s">
        <v>199</v>
      </c>
      <c r="U1000" t="s">
        <v>199</v>
      </c>
      <c r="V1000" t="s">
        <v>199</v>
      </c>
    </row>
    <row r="1001" spans="2:22" x14ac:dyDescent="0.25">
      <c r="B1001" t="s">
        <v>199</v>
      </c>
      <c r="C1001" s="79" t="s">
        <v>199</v>
      </c>
      <c r="E1001" t="s">
        <v>199</v>
      </c>
      <c r="F1001" t="s">
        <v>199</v>
      </c>
      <c r="G1001" t="s">
        <v>199</v>
      </c>
      <c r="H1001" t="s">
        <v>199</v>
      </c>
      <c r="I1001" t="s">
        <v>199</v>
      </c>
      <c r="J1001" t="s">
        <v>199</v>
      </c>
      <c r="K1001" t="s">
        <v>199</v>
      </c>
      <c r="L1001" t="s">
        <v>199</v>
      </c>
      <c r="M1001" t="s">
        <v>199</v>
      </c>
      <c r="N1001" t="s">
        <v>199</v>
      </c>
      <c r="O1001" t="s">
        <v>199</v>
      </c>
      <c r="P1001" t="s">
        <v>199</v>
      </c>
      <c r="Q1001" s="80" t="s">
        <v>199</v>
      </c>
      <c r="R1001" s="79"/>
      <c r="T1001" t="s">
        <v>199</v>
      </c>
      <c r="U1001" t="s">
        <v>199</v>
      </c>
      <c r="V1001" t="s">
        <v>199</v>
      </c>
    </row>
    <row r="1002" spans="2:22" x14ac:dyDescent="0.25">
      <c r="B1002" t="s">
        <v>199</v>
      </c>
      <c r="C1002" s="79" t="s">
        <v>199</v>
      </c>
      <c r="E1002" t="s">
        <v>199</v>
      </c>
      <c r="F1002" t="s">
        <v>199</v>
      </c>
      <c r="G1002" t="s">
        <v>199</v>
      </c>
      <c r="H1002" t="s">
        <v>199</v>
      </c>
      <c r="I1002" t="s">
        <v>199</v>
      </c>
      <c r="J1002" t="s">
        <v>199</v>
      </c>
      <c r="K1002" t="s">
        <v>199</v>
      </c>
      <c r="L1002" t="s">
        <v>199</v>
      </c>
      <c r="M1002" t="s">
        <v>199</v>
      </c>
      <c r="N1002" t="s">
        <v>199</v>
      </c>
      <c r="O1002" t="s">
        <v>199</v>
      </c>
      <c r="P1002" t="s">
        <v>199</v>
      </c>
      <c r="Q1002" s="80" t="s">
        <v>199</v>
      </c>
      <c r="R1002" s="79"/>
      <c r="T1002" t="s">
        <v>199</v>
      </c>
      <c r="U1002" t="s">
        <v>199</v>
      </c>
      <c r="V1002" t="s">
        <v>199</v>
      </c>
    </row>
    <row r="1003" spans="2:22" x14ac:dyDescent="0.25">
      <c r="B1003" t="s">
        <v>199</v>
      </c>
      <c r="C1003" s="79" t="s">
        <v>199</v>
      </c>
      <c r="E1003" t="s">
        <v>199</v>
      </c>
      <c r="F1003" t="s">
        <v>199</v>
      </c>
      <c r="G1003" t="s">
        <v>199</v>
      </c>
      <c r="H1003" t="s">
        <v>199</v>
      </c>
      <c r="I1003" t="s">
        <v>199</v>
      </c>
      <c r="J1003" t="s">
        <v>199</v>
      </c>
      <c r="K1003" t="s">
        <v>199</v>
      </c>
      <c r="L1003" t="s">
        <v>199</v>
      </c>
      <c r="M1003" t="s">
        <v>199</v>
      </c>
      <c r="N1003" t="s">
        <v>199</v>
      </c>
      <c r="O1003" t="s">
        <v>199</v>
      </c>
      <c r="P1003" t="s">
        <v>199</v>
      </c>
      <c r="Q1003" s="80" t="s">
        <v>199</v>
      </c>
      <c r="R1003" s="79"/>
      <c r="T1003" t="s">
        <v>199</v>
      </c>
      <c r="U1003" t="s">
        <v>199</v>
      </c>
      <c r="V1003" t="s">
        <v>199</v>
      </c>
    </row>
    <row r="1004" spans="2:22" x14ac:dyDescent="0.25">
      <c r="B1004" t="s">
        <v>199</v>
      </c>
      <c r="C1004" s="79" t="s">
        <v>199</v>
      </c>
      <c r="E1004" t="s">
        <v>199</v>
      </c>
      <c r="F1004" t="s">
        <v>199</v>
      </c>
      <c r="G1004" t="s">
        <v>199</v>
      </c>
      <c r="H1004" t="s">
        <v>199</v>
      </c>
      <c r="I1004" t="s">
        <v>199</v>
      </c>
      <c r="J1004" t="s">
        <v>199</v>
      </c>
      <c r="K1004" t="s">
        <v>199</v>
      </c>
      <c r="L1004" t="s">
        <v>199</v>
      </c>
      <c r="M1004" t="s">
        <v>199</v>
      </c>
      <c r="N1004" t="s">
        <v>199</v>
      </c>
      <c r="O1004" t="s">
        <v>199</v>
      </c>
      <c r="P1004" t="s">
        <v>199</v>
      </c>
      <c r="Q1004" s="80" t="s">
        <v>199</v>
      </c>
      <c r="R1004" s="79"/>
      <c r="T1004" t="s">
        <v>199</v>
      </c>
      <c r="U1004" t="s">
        <v>199</v>
      </c>
      <c r="V1004" t="s">
        <v>199</v>
      </c>
    </row>
    <row r="1005" spans="2:22" x14ac:dyDescent="0.25">
      <c r="B1005" t="s">
        <v>199</v>
      </c>
      <c r="C1005" s="79" t="s">
        <v>199</v>
      </c>
      <c r="E1005" t="s">
        <v>199</v>
      </c>
      <c r="F1005" t="s">
        <v>199</v>
      </c>
      <c r="G1005" t="s">
        <v>199</v>
      </c>
      <c r="H1005" t="s">
        <v>199</v>
      </c>
      <c r="I1005" t="s">
        <v>199</v>
      </c>
      <c r="J1005" t="s">
        <v>199</v>
      </c>
      <c r="K1005" t="s">
        <v>199</v>
      </c>
      <c r="L1005" t="s">
        <v>199</v>
      </c>
      <c r="M1005" t="s">
        <v>199</v>
      </c>
      <c r="N1005" t="s">
        <v>199</v>
      </c>
      <c r="O1005" t="s">
        <v>199</v>
      </c>
      <c r="P1005" t="s">
        <v>199</v>
      </c>
      <c r="Q1005" s="80" t="s">
        <v>199</v>
      </c>
      <c r="R1005" s="79"/>
      <c r="T1005" t="s">
        <v>199</v>
      </c>
      <c r="U1005" t="s">
        <v>199</v>
      </c>
      <c r="V1005" t="s">
        <v>199</v>
      </c>
    </row>
    <row r="1006" spans="2:22" x14ac:dyDescent="0.25">
      <c r="B1006" t="s">
        <v>199</v>
      </c>
      <c r="C1006" s="79" t="s">
        <v>199</v>
      </c>
      <c r="E1006" t="s">
        <v>199</v>
      </c>
      <c r="F1006" t="s">
        <v>199</v>
      </c>
      <c r="G1006" t="s">
        <v>199</v>
      </c>
      <c r="H1006" t="s">
        <v>199</v>
      </c>
      <c r="I1006" t="s">
        <v>199</v>
      </c>
      <c r="J1006" t="s">
        <v>199</v>
      </c>
      <c r="K1006" t="s">
        <v>199</v>
      </c>
      <c r="L1006" t="s">
        <v>199</v>
      </c>
      <c r="M1006" t="s">
        <v>199</v>
      </c>
      <c r="N1006" t="s">
        <v>199</v>
      </c>
      <c r="O1006" t="s">
        <v>199</v>
      </c>
      <c r="P1006" t="s">
        <v>199</v>
      </c>
      <c r="Q1006" s="80" t="s">
        <v>199</v>
      </c>
      <c r="R1006" s="79"/>
      <c r="T1006" t="s">
        <v>199</v>
      </c>
      <c r="U1006" t="s">
        <v>199</v>
      </c>
      <c r="V1006" t="s">
        <v>199</v>
      </c>
    </row>
    <row r="1007" spans="2:22" x14ac:dyDescent="0.25">
      <c r="B1007" t="s">
        <v>199</v>
      </c>
      <c r="C1007" s="79" t="s">
        <v>199</v>
      </c>
      <c r="E1007" t="s">
        <v>199</v>
      </c>
      <c r="F1007" t="s">
        <v>199</v>
      </c>
      <c r="G1007" t="s">
        <v>199</v>
      </c>
      <c r="H1007" t="s">
        <v>199</v>
      </c>
      <c r="I1007" t="s">
        <v>199</v>
      </c>
      <c r="J1007" t="s">
        <v>199</v>
      </c>
      <c r="K1007" t="s">
        <v>199</v>
      </c>
      <c r="L1007" t="s">
        <v>199</v>
      </c>
      <c r="M1007" t="s">
        <v>199</v>
      </c>
      <c r="N1007" t="s">
        <v>199</v>
      </c>
      <c r="O1007" t="s">
        <v>199</v>
      </c>
      <c r="P1007" t="s">
        <v>199</v>
      </c>
      <c r="Q1007" s="80" t="s">
        <v>199</v>
      </c>
      <c r="R1007" s="79"/>
      <c r="T1007" t="s">
        <v>199</v>
      </c>
      <c r="U1007" t="s">
        <v>199</v>
      </c>
      <c r="V1007" t="s">
        <v>199</v>
      </c>
    </row>
    <row r="1008" spans="2:22" x14ac:dyDescent="0.25">
      <c r="B1008" t="s">
        <v>199</v>
      </c>
      <c r="C1008" s="79" t="s">
        <v>199</v>
      </c>
      <c r="E1008" t="s">
        <v>199</v>
      </c>
      <c r="F1008" t="s">
        <v>199</v>
      </c>
      <c r="G1008" t="s">
        <v>199</v>
      </c>
      <c r="H1008" t="s">
        <v>199</v>
      </c>
      <c r="I1008" t="s">
        <v>199</v>
      </c>
      <c r="J1008" t="s">
        <v>199</v>
      </c>
      <c r="K1008" t="s">
        <v>199</v>
      </c>
      <c r="L1008" t="s">
        <v>199</v>
      </c>
      <c r="M1008" t="s">
        <v>199</v>
      </c>
      <c r="N1008" t="s">
        <v>199</v>
      </c>
      <c r="O1008" t="s">
        <v>199</v>
      </c>
      <c r="P1008" t="s">
        <v>199</v>
      </c>
      <c r="Q1008" s="80" t="s">
        <v>199</v>
      </c>
      <c r="R1008" s="79"/>
      <c r="T1008" t="s">
        <v>199</v>
      </c>
      <c r="U1008" t="s">
        <v>199</v>
      </c>
      <c r="V1008" t="s">
        <v>199</v>
      </c>
    </row>
    <row r="1009" spans="2:22" x14ac:dyDescent="0.25">
      <c r="B1009" t="s">
        <v>199</v>
      </c>
      <c r="C1009" s="79" t="s">
        <v>199</v>
      </c>
      <c r="E1009" t="s">
        <v>199</v>
      </c>
      <c r="F1009" t="s">
        <v>199</v>
      </c>
      <c r="G1009" t="s">
        <v>199</v>
      </c>
      <c r="H1009" t="s">
        <v>199</v>
      </c>
      <c r="I1009" t="s">
        <v>199</v>
      </c>
      <c r="J1009" t="s">
        <v>199</v>
      </c>
      <c r="K1009" t="s">
        <v>199</v>
      </c>
      <c r="L1009" t="s">
        <v>199</v>
      </c>
      <c r="M1009" t="s">
        <v>199</v>
      </c>
      <c r="N1009" t="s">
        <v>199</v>
      </c>
      <c r="O1009" t="s">
        <v>199</v>
      </c>
      <c r="P1009" t="s">
        <v>199</v>
      </c>
      <c r="Q1009" s="80" t="s">
        <v>199</v>
      </c>
      <c r="R1009" s="79"/>
      <c r="T1009" t="s">
        <v>199</v>
      </c>
      <c r="U1009" t="s">
        <v>199</v>
      </c>
      <c r="V1009" t="s">
        <v>199</v>
      </c>
    </row>
    <row r="1010" spans="2:22" x14ac:dyDescent="0.25">
      <c r="B1010" t="s">
        <v>199</v>
      </c>
      <c r="C1010" s="79" t="s">
        <v>199</v>
      </c>
      <c r="E1010" t="s">
        <v>199</v>
      </c>
      <c r="F1010" t="s">
        <v>199</v>
      </c>
      <c r="G1010" t="s">
        <v>199</v>
      </c>
      <c r="H1010" t="s">
        <v>199</v>
      </c>
      <c r="I1010" t="s">
        <v>199</v>
      </c>
      <c r="J1010" t="s">
        <v>199</v>
      </c>
      <c r="K1010" t="s">
        <v>199</v>
      </c>
      <c r="L1010" t="s">
        <v>199</v>
      </c>
      <c r="M1010" t="s">
        <v>199</v>
      </c>
      <c r="N1010" t="s">
        <v>199</v>
      </c>
      <c r="O1010" t="s">
        <v>199</v>
      </c>
      <c r="P1010" t="s">
        <v>199</v>
      </c>
      <c r="Q1010" s="80" t="s">
        <v>199</v>
      </c>
      <c r="R1010" s="79"/>
      <c r="T1010" t="s">
        <v>199</v>
      </c>
      <c r="U1010" t="s">
        <v>199</v>
      </c>
      <c r="V1010" t="s">
        <v>199</v>
      </c>
    </row>
    <row r="1011" spans="2:22" x14ac:dyDescent="0.25">
      <c r="B1011" t="s">
        <v>199</v>
      </c>
      <c r="C1011" s="79" t="s">
        <v>199</v>
      </c>
      <c r="E1011" t="s">
        <v>199</v>
      </c>
      <c r="F1011" t="s">
        <v>199</v>
      </c>
      <c r="G1011" t="s">
        <v>199</v>
      </c>
      <c r="H1011" t="s">
        <v>199</v>
      </c>
      <c r="I1011" t="s">
        <v>199</v>
      </c>
      <c r="J1011" t="s">
        <v>199</v>
      </c>
      <c r="K1011" t="s">
        <v>199</v>
      </c>
      <c r="L1011" t="s">
        <v>199</v>
      </c>
      <c r="M1011" t="s">
        <v>199</v>
      </c>
      <c r="N1011" t="s">
        <v>199</v>
      </c>
      <c r="O1011" t="s">
        <v>199</v>
      </c>
      <c r="P1011" t="s">
        <v>199</v>
      </c>
      <c r="Q1011" s="80" t="s">
        <v>199</v>
      </c>
      <c r="R1011" s="79"/>
      <c r="T1011" t="s">
        <v>199</v>
      </c>
      <c r="U1011" t="s">
        <v>199</v>
      </c>
      <c r="V1011" t="s">
        <v>199</v>
      </c>
    </row>
    <row r="1012" spans="2:22" x14ac:dyDescent="0.25">
      <c r="B1012" t="s">
        <v>199</v>
      </c>
      <c r="C1012" s="79" t="s">
        <v>199</v>
      </c>
      <c r="E1012" t="s">
        <v>199</v>
      </c>
      <c r="F1012" t="s">
        <v>199</v>
      </c>
      <c r="G1012" t="s">
        <v>199</v>
      </c>
      <c r="H1012" t="s">
        <v>199</v>
      </c>
      <c r="I1012" t="s">
        <v>199</v>
      </c>
      <c r="J1012" t="s">
        <v>199</v>
      </c>
      <c r="K1012" t="s">
        <v>199</v>
      </c>
      <c r="L1012" t="s">
        <v>199</v>
      </c>
      <c r="M1012" t="s">
        <v>199</v>
      </c>
      <c r="N1012" t="s">
        <v>199</v>
      </c>
      <c r="O1012" t="s">
        <v>199</v>
      </c>
      <c r="P1012" t="s">
        <v>199</v>
      </c>
      <c r="Q1012" s="80" t="s">
        <v>199</v>
      </c>
      <c r="R1012" s="79"/>
      <c r="T1012" t="s">
        <v>199</v>
      </c>
      <c r="U1012" t="s">
        <v>199</v>
      </c>
      <c r="V1012" t="s">
        <v>199</v>
      </c>
    </row>
    <row r="1013" spans="2:22" x14ac:dyDescent="0.25">
      <c r="B1013" t="s">
        <v>199</v>
      </c>
      <c r="C1013" s="79" t="s">
        <v>199</v>
      </c>
      <c r="E1013" t="s">
        <v>199</v>
      </c>
      <c r="F1013" t="s">
        <v>199</v>
      </c>
      <c r="G1013" t="s">
        <v>199</v>
      </c>
      <c r="H1013" t="s">
        <v>199</v>
      </c>
      <c r="I1013" t="s">
        <v>199</v>
      </c>
      <c r="J1013" t="s">
        <v>199</v>
      </c>
      <c r="K1013" t="s">
        <v>199</v>
      </c>
      <c r="L1013" t="s">
        <v>199</v>
      </c>
      <c r="M1013" t="s">
        <v>199</v>
      </c>
      <c r="N1013" t="s">
        <v>199</v>
      </c>
      <c r="O1013" t="s">
        <v>199</v>
      </c>
      <c r="P1013" t="s">
        <v>199</v>
      </c>
      <c r="Q1013" s="80" t="s">
        <v>199</v>
      </c>
      <c r="R1013" s="79"/>
      <c r="T1013" t="s">
        <v>199</v>
      </c>
      <c r="U1013" t="s">
        <v>199</v>
      </c>
      <c r="V1013" t="s">
        <v>199</v>
      </c>
    </row>
    <row r="1014" spans="2:22" x14ac:dyDescent="0.25">
      <c r="B1014" t="s">
        <v>199</v>
      </c>
      <c r="C1014" s="79" t="s">
        <v>199</v>
      </c>
      <c r="E1014" t="s">
        <v>199</v>
      </c>
      <c r="F1014" t="s">
        <v>199</v>
      </c>
      <c r="G1014" t="s">
        <v>199</v>
      </c>
      <c r="H1014" t="s">
        <v>199</v>
      </c>
      <c r="I1014" t="s">
        <v>199</v>
      </c>
      <c r="J1014" t="s">
        <v>199</v>
      </c>
      <c r="K1014" t="s">
        <v>199</v>
      </c>
      <c r="L1014" t="s">
        <v>199</v>
      </c>
      <c r="M1014" t="s">
        <v>199</v>
      </c>
      <c r="N1014" t="s">
        <v>199</v>
      </c>
      <c r="O1014" t="s">
        <v>199</v>
      </c>
      <c r="P1014" t="s">
        <v>199</v>
      </c>
      <c r="Q1014" s="80" t="s">
        <v>199</v>
      </c>
      <c r="R1014" s="79"/>
      <c r="T1014" t="s">
        <v>199</v>
      </c>
      <c r="U1014" t="s">
        <v>199</v>
      </c>
      <c r="V1014" t="s">
        <v>199</v>
      </c>
    </row>
    <row r="1015" spans="2:22" x14ac:dyDescent="0.25">
      <c r="B1015" t="s">
        <v>199</v>
      </c>
      <c r="C1015" s="79" t="s">
        <v>199</v>
      </c>
      <c r="E1015" t="s">
        <v>199</v>
      </c>
      <c r="F1015" t="s">
        <v>199</v>
      </c>
      <c r="G1015" t="s">
        <v>199</v>
      </c>
      <c r="H1015" t="s">
        <v>199</v>
      </c>
      <c r="I1015" t="s">
        <v>199</v>
      </c>
      <c r="J1015" t="s">
        <v>199</v>
      </c>
      <c r="K1015" t="s">
        <v>199</v>
      </c>
      <c r="L1015" t="s">
        <v>199</v>
      </c>
      <c r="M1015" t="s">
        <v>199</v>
      </c>
      <c r="N1015" t="s">
        <v>199</v>
      </c>
      <c r="O1015" t="s">
        <v>199</v>
      </c>
      <c r="P1015" t="s">
        <v>199</v>
      </c>
      <c r="Q1015" s="80" t="s">
        <v>199</v>
      </c>
      <c r="R1015" s="79"/>
      <c r="T1015" t="s">
        <v>199</v>
      </c>
      <c r="U1015" t="s">
        <v>199</v>
      </c>
      <c r="V1015" t="s">
        <v>199</v>
      </c>
    </row>
    <row r="1016" spans="2:22" x14ac:dyDescent="0.25">
      <c r="B1016" t="s">
        <v>199</v>
      </c>
      <c r="C1016" s="79" t="s">
        <v>199</v>
      </c>
      <c r="E1016" t="s">
        <v>199</v>
      </c>
      <c r="F1016" t="s">
        <v>199</v>
      </c>
      <c r="G1016" t="s">
        <v>199</v>
      </c>
      <c r="H1016" t="s">
        <v>199</v>
      </c>
      <c r="I1016" t="s">
        <v>199</v>
      </c>
      <c r="J1016" t="s">
        <v>199</v>
      </c>
      <c r="K1016" t="s">
        <v>199</v>
      </c>
      <c r="L1016" t="s">
        <v>199</v>
      </c>
      <c r="M1016" t="s">
        <v>199</v>
      </c>
      <c r="N1016" t="s">
        <v>199</v>
      </c>
      <c r="O1016" t="s">
        <v>199</v>
      </c>
      <c r="P1016" t="s">
        <v>199</v>
      </c>
      <c r="Q1016" s="80" t="s">
        <v>199</v>
      </c>
      <c r="R1016" s="79"/>
      <c r="T1016" t="s">
        <v>199</v>
      </c>
      <c r="U1016" t="s">
        <v>199</v>
      </c>
      <c r="V1016" t="s">
        <v>199</v>
      </c>
    </row>
    <row r="1017" spans="2:22" x14ac:dyDescent="0.25">
      <c r="B1017" t="s">
        <v>199</v>
      </c>
      <c r="C1017" s="79" t="s">
        <v>199</v>
      </c>
      <c r="E1017" t="s">
        <v>199</v>
      </c>
      <c r="F1017" t="s">
        <v>199</v>
      </c>
      <c r="G1017" t="s">
        <v>199</v>
      </c>
      <c r="H1017" t="s">
        <v>199</v>
      </c>
      <c r="I1017" t="s">
        <v>199</v>
      </c>
      <c r="J1017" t="s">
        <v>199</v>
      </c>
      <c r="K1017" t="s">
        <v>199</v>
      </c>
      <c r="L1017" t="s">
        <v>199</v>
      </c>
      <c r="M1017" t="s">
        <v>199</v>
      </c>
      <c r="N1017" t="s">
        <v>199</v>
      </c>
      <c r="O1017" t="s">
        <v>199</v>
      </c>
      <c r="P1017" t="s">
        <v>199</v>
      </c>
      <c r="Q1017" s="80" t="s">
        <v>199</v>
      </c>
      <c r="R1017" s="79"/>
      <c r="T1017" t="s">
        <v>199</v>
      </c>
      <c r="U1017" t="s">
        <v>199</v>
      </c>
      <c r="V1017" t="s">
        <v>199</v>
      </c>
    </row>
    <row r="1018" spans="2:22" x14ac:dyDescent="0.25">
      <c r="B1018" t="s">
        <v>199</v>
      </c>
      <c r="C1018" s="79" t="s">
        <v>199</v>
      </c>
      <c r="E1018" t="s">
        <v>199</v>
      </c>
      <c r="F1018" t="s">
        <v>199</v>
      </c>
      <c r="G1018" t="s">
        <v>199</v>
      </c>
      <c r="H1018" t="s">
        <v>199</v>
      </c>
      <c r="I1018" t="s">
        <v>199</v>
      </c>
      <c r="J1018" t="s">
        <v>199</v>
      </c>
      <c r="K1018" t="s">
        <v>199</v>
      </c>
      <c r="L1018" t="s">
        <v>199</v>
      </c>
      <c r="M1018" t="s">
        <v>199</v>
      </c>
      <c r="N1018" t="s">
        <v>199</v>
      </c>
      <c r="O1018" t="s">
        <v>199</v>
      </c>
      <c r="P1018" t="s">
        <v>199</v>
      </c>
      <c r="Q1018" s="80" t="s">
        <v>199</v>
      </c>
      <c r="R1018" s="79"/>
      <c r="T1018" t="s">
        <v>199</v>
      </c>
      <c r="U1018" t="s">
        <v>199</v>
      </c>
      <c r="V1018" t="s">
        <v>199</v>
      </c>
    </row>
    <row r="1019" spans="2:22" x14ac:dyDescent="0.25">
      <c r="B1019" t="s">
        <v>199</v>
      </c>
      <c r="C1019" s="79" t="s">
        <v>199</v>
      </c>
      <c r="E1019" t="s">
        <v>199</v>
      </c>
      <c r="F1019" t="s">
        <v>199</v>
      </c>
      <c r="G1019" t="s">
        <v>199</v>
      </c>
      <c r="H1019" t="s">
        <v>199</v>
      </c>
      <c r="I1019" t="s">
        <v>199</v>
      </c>
      <c r="J1019" t="s">
        <v>199</v>
      </c>
      <c r="K1019" t="s">
        <v>199</v>
      </c>
      <c r="L1019" t="s">
        <v>199</v>
      </c>
      <c r="M1019" t="s">
        <v>199</v>
      </c>
      <c r="N1019" t="s">
        <v>199</v>
      </c>
      <c r="O1019" t="s">
        <v>199</v>
      </c>
      <c r="P1019" t="s">
        <v>199</v>
      </c>
      <c r="Q1019" s="80" t="s">
        <v>199</v>
      </c>
      <c r="R1019" s="79"/>
      <c r="T1019" t="s">
        <v>199</v>
      </c>
      <c r="U1019" t="s">
        <v>199</v>
      </c>
      <c r="V1019" t="s">
        <v>199</v>
      </c>
    </row>
    <row r="1020" spans="2:22" x14ac:dyDescent="0.25">
      <c r="B1020" t="s">
        <v>199</v>
      </c>
      <c r="C1020" s="79" t="s">
        <v>199</v>
      </c>
      <c r="E1020" t="s">
        <v>199</v>
      </c>
      <c r="F1020" t="s">
        <v>199</v>
      </c>
      <c r="G1020" t="s">
        <v>199</v>
      </c>
      <c r="H1020" t="s">
        <v>199</v>
      </c>
      <c r="I1020" t="s">
        <v>199</v>
      </c>
      <c r="J1020" t="s">
        <v>199</v>
      </c>
      <c r="K1020" t="s">
        <v>199</v>
      </c>
      <c r="L1020" t="s">
        <v>199</v>
      </c>
      <c r="M1020" t="s">
        <v>199</v>
      </c>
      <c r="N1020" t="s">
        <v>199</v>
      </c>
      <c r="O1020" t="s">
        <v>199</v>
      </c>
      <c r="P1020" t="s">
        <v>199</v>
      </c>
      <c r="Q1020" s="80" t="s">
        <v>199</v>
      </c>
      <c r="R1020" s="79"/>
      <c r="T1020" t="s">
        <v>199</v>
      </c>
      <c r="U1020" t="s">
        <v>199</v>
      </c>
      <c r="V1020" t="s">
        <v>199</v>
      </c>
    </row>
    <row r="1021" spans="2:22" x14ac:dyDescent="0.25">
      <c r="B1021" t="s">
        <v>199</v>
      </c>
      <c r="C1021" s="79" t="s">
        <v>199</v>
      </c>
      <c r="E1021" t="s">
        <v>199</v>
      </c>
      <c r="F1021" t="s">
        <v>199</v>
      </c>
      <c r="G1021" t="s">
        <v>199</v>
      </c>
      <c r="H1021" t="s">
        <v>199</v>
      </c>
      <c r="I1021" t="s">
        <v>199</v>
      </c>
      <c r="J1021" t="s">
        <v>199</v>
      </c>
      <c r="K1021" t="s">
        <v>199</v>
      </c>
      <c r="L1021" t="s">
        <v>199</v>
      </c>
      <c r="M1021" t="s">
        <v>199</v>
      </c>
      <c r="N1021" t="s">
        <v>199</v>
      </c>
      <c r="O1021" t="s">
        <v>199</v>
      </c>
      <c r="P1021" t="s">
        <v>199</v>
      </c>
      <c r="Q1021" s="80" t="s">
        <v>199</v>
      </c>
      <c r="R1021" s="79"/>
      <c r="T1021" t="s">
        <v>199</v>
      </c>
      <c r="U1021" t="s">
        <v>199</v>
      </c>
      <c r="V1021" t="s">
        <v>199</v>
      </c>
    </row>
    <row r="1022" spans="2:22" x14ac:dyDescent="0.25">
      <c r="B1022" t="s">
        <v>199</v>
      </c>
      <c r="C1022" s="79" t="s">
        <v>199</v>
      </c>
      <c r="E1022" t="s">
        <v>199</v>
      </c>
      <c r="F1022" t="s">
        <v>199</v>
      </c>
      <c r="G1022" t="s">
        <v>199</v>
      </c>
      <c r="H1022" t="s">
        <v>199</v>
      </c>
      <c r="I1022" t="s">
        <v>199</v>
      </c>
      <c r="J1022" t="s">
        <v>199</v>
      </c>
      <c r="K1022" t="s">
        <v>199</v>
      </c>
      <c r="L1022" t="s">
        <v>199</v>
      </c>
      <c r="M1022" t="s">
        <v>199</v>
      </c>
      <c r="N1022" t="s">
        <v>199</v>
      </c>
      <c r="O1022" t="s">
        <v>199</v>
      </c>
      <c r="P1022" t="s">
        <v>199</v>
      </c>
      <c r="Q1022" s="80" t="s">
        <v>199</v>
      </c>
      <c r="R1022" s="79"/>
      <c r="T1022" t="s">
        <v>199</v>
      </c>
      <c r="U1022" t="s">
        <v>199</v>
      </c>
      <c r="V1022" t="s">
        <v>199</v>
      </c>
    </row>
    <row r="1023" spans="2:22" x14ac:dyDescent="0.25">
      <c r="B1023" t="s">
        <v>199</v>
      </c>
      <c r="C1023" s="79" t="s">
        <v>199</v>
      </c>
      <c r="E1023" t="s">
        <v>199</v>
      </c>
      <c r="F1023" t="s">
        <v>199</v>
      </c>
      <c r="G1023" t="s">
        <v>199</v>
      </c>
      <c r="H1023" t="s">
        <v>199</v>
      </c>
      <c r="I1023" t="s">
        <v>199</v>
      </c>
      <c r="J1023" t="s">
        <v>199</v>
      </c>
      <c r="K1023" t="s">
        <v>199</v>
      </c>
      <c r="L1023" t="s">
        <v>199</v>
      </c>
      <c r="M1023" t="s">
        <v>199</v>
      </c>
      <c r="N1023" t="s">
        <v>199</v>
      </c>
      <c r="O1023" t="s">
        <v>199</v>
      </c>
      <c r="P1023" t="s">
        <v>199</v>
      </c>
      <c r="Q1023" s="80" t="s">
        <v>199</v>
      </c>
      <c r="R1023" s="79"/>
      <c r="T1023" t="s">
        <v>199</v>
      </c>
      <c r="U1023" t="s">
        <v>199</v>
      </c>
      <c r="V1023" t="s">
        <v>199</v>
      </c>
    </row>
    <row r="1024" spans="2:22" x14ac:dyDescent="0.25">
      <c r="B1024" t="s">
        <v>199</v>
      </c>
      <c r="C1024" s="79" t="s">
        <v>199</v>
      </c>
      <c r="E1024" t="s">
        <v>199</v>
      </c>
      <c r="F1024" t="s">
        <v>199</v>
      </c>
      <c r="G1024" t="s">
        <v>199</v>
      </c>
      <c r="H1024" t="s">
        <v>199</v>
      </c>
      <c r="I1024" t="s">
        <v>199</v>
      </c>
      <c r="J1024" t="s">
        <v>199</v>
      </c>
      <c r="K1024" t="s">
        <v>199</v>
      </c>
      <c r="L1024" t="s">
        <v>199</v>
      </c>
      <c r="M1024" t="s">
        <v>199</v>
      </c>
      <c r="N1024" t="s">
        <v>199</v>
      </c>
      <c r="O1024" t="s">
        <v>199</v>
      </c>
      <c r="P1024" t="s">
        <v>199</v>
      </c>
      <c r="Q1024" s="80" t="s">
        <v>199</v>
      </c>
      <c r="R1024" s="79"/>
      <c r="T1024" t="s">
        <v>199</v>
      </c>
      <c r="U1024" t="s">
        <v>199</v>
      </c>
      <c r="V1024" t="s">
        <v>199</v>
      </c>
    </row>
    <row r="1025" spans="2:22" x14ac:dyDescent="0.25">
      <c r="B1025" t="s">
        <v>199</v>
      </c>
      <c r="C1025" s="79" t="s">
        <v>199</v>
      </c>
      <c r="E1025" t="s">
        <v>199</v>
      </c>
      <c r="F1025" t="s">
        <v>199</v>
      </c>
      <c r="G1025" t="s">
        <v>199</v>
      </c>
      <c r="H1025" t="s">
        <v>199</v>
      </c>
      <c r="I1025" t="s">
        <v>199</v>
      </c>
      <c r="J1025" t="s">
        <v>199</v>
      </c>
      <c r="K1025" t="s">
        <v>199</v>
      </c>
      <c r="L1025" t="s">
        <v>199</v>
      </c>
      <c r="M1025" t="s">
        <v>199</v>
      </c>
      <c r="N1025" t="s">
        <v>199</v>
      </c>
      <c r="O1025" t="s">
        <v>199</v>
      </c>
      <c r="P1025" t="s">
        <v>199</v>
      </c>
      <c r="Q1025" s="80" t="s">
        <v>199</v>
      </c>
      <c r="R1025" s="79"/>
      <c r="T1025" t="s">
        <v>199</v>
      </c>
      <c r="U1025" t="s">
        <v>199</v>
      </c>
      <c r="V1025" t="s">
        <v>199</v>
      </c>
    </row>
    <row r="1026" spans="2:22" x14ac:dyDescent="0.25">
      <c r="B1026" t="s">
        <v>199</v>
      </c>
      <c r="C1026" s="79" t="s">
        <v>199</v>
      </c>
      <c r="E1026" t="s">
        <v>199</v>
      </c>
      <c r="F1026" t="s">
        <v>199</v>
      </c>
      <c r="G1026" t="s">
        <v>199</v>
      </c>
      <c r="H1026" t="s">
        <v>199</v>
      </c>
      <c r="I1026" t="s">
        <v>199</v>
      </c>
      <c r="J1026" t="s">
        <v>199</v>
      </c>
      <c r="K1026" t="s">
        <v>199</v>
      </c>
      <c r="L1026" t="s">
        <v>199</v>
      </c>
      <c r="M1026" t="s">
        <v>199</v>
      </c>
      <c r="N1026" t="s">
        <v>199</v>
      </c>
      <c r="O1026" t="s">
        <v>199</v>
      </c>
      <c r="P1026" t="s">
        <v>199</v>
      </c>
      <c r="Q1026" s="80" t="s">
        <v>199</v>
      </c>
      <c r="R1026" s="79"/>
      <c r="T1026" t="s">
        <v>199</v>
      </c>
      <c r="U1026" t="s">
        <v>199</v>
      </c>
      <c r="V1026" t="s">
        <v>199</v>
      </c>
    </row>
    <row r="1027" spans="2:22" x14ac:dyDescent="0.25">
      <c r="B1027" t="s">
        <v>199</v>
      </c>
      <c r="C1027" s="79" t="s">
        <v>199</v>
      </c>
      <c r="E1027" t="s">
        <v>199</v>
      </c>
      <c r="F1027" t="s">
        <v>199</v>
      </c>
      <c r="G1027" t="s">
        <v>199</v>
      </c>
      <c r="H1027" t="s">
        <v>199</v>
      </c>
      <c r="I1027" t="s">
        <v>199</v>
      </c>
      <c r="J1027" t="s">
        <v>199</v>
      </c>
      <c r="K1027" t="s">
        <v>199</v>
      </c>
      <c r="L1027" t="s">
        <v>199</v>
      </c>
      <c r="M1027" t="s">
        <v>199</v>
      </c>
      <c r="N1027" t="s">
        <v>199</v>
      </c>
      <c r="O1027" t="s">
        <v>199</v>
      </c>
      <c r="P1027" t="s">
        <v>199</v>
      </c>
      <c r="Q1027" s="80" t="s">
        <v>199</v>
      </c>
      <c r="R1027" s="79"/>
      <c r="T1027" t="s">
        <v>199</v>
      </c>
      <c r="U1027" t="s">
        <v>199</v>
      </c>
      <c r="V1027" t="s">
        <v>199</v>
      </c>
    </row>
    <row r="1028" spans="2:22" x14ac:dyDescent="0.25">
      <c r="B1028" t="s">
        <v>199</v>
      </c>
      <c r="C1028" s="79" t="s">
        <v>199</v>
      </c>
      <c r="E1028" t="s">
        <v>199</v>
      </c>
      <c r="F1028" t="s">
        <v>199</v>
      </c>
      <c r="G1028" t="s">
        <v>199</v>
      </c>
      <c r="H1028" t="s">
        <v>199</v>
      </c>
      <c r="I1028" t="s">
        <v>199</v>
      </c>
      <c r="J1028" t="s">
        <v>199</v>
      </c>
      <c r="K1028" t="s">
        <v>199</v>
      </c>
      <c r="L1028" t="s">
        <v>199</v>
      </c>
      <c r="M1028" t="s">
        <v>199</v>
      </c>
      <c r="N1028" t="s">
        <v>199</v>
      </c>
      <c r="O1028" t="s">
        <v>199</v>
      </c>
      <c r="P1028" t="s">
        <v>199</v>
      </c>
      <c r="Q1028" s="80" t="s">
        <v>199</v>
      </c>
      <c r="R1028" s="79"/>
      <c r="T1028" t="s">
        <v>199</v>
      </c>
      <c r="U1028" t="s">
        <v>199</v>
      </c>
      <c r="V1028" t="s">
        <v>199</v>
      </c>
    </row>
    <row r="1029" spans="2:22" x14ac:dyDescent="0.25">
      <c r="B1029" t="s">
        <v>199</v>
      </c>
      <c r="C1029" s="79" t="s">
        <v>199</v>
      </c>
      <c r="E1029" t="s">
        <v>199</v>
      </c>
      <c r="F1029" t="s">
        <v>199</v>
      </c>
      <c r="G1029" t="s">
        <v>199</v>
      </c>
      <c r="H1029" t="s">
        <v>199</v>
      </c>
      <c r="I1029" t="s">
        <v>199</v>
      </c>
      <c r="J1029" t="s">
        <v>199</v>
      </c>
      <c r="K1029" t="s">
        <v>199</v>
      </c>
      <c r="L1029" t="s">
        <v>199</v>
      </c>
      <c r="M1029" t="s">
        <v>199</v>
      </c>
      <c r="N1029" t="s">
        <v>199</v>
      </c>
      <c r="O1029" t="s">
        <v>199</v>
      </c>
      <c r="P1029" t="s">
        <v>199</v>
      </c>
      <c r="Q1029" s="80" t="s">
        <v>199</v>
      </c>
      <c r="R1029" s="79"/>
      <c r="T1029" t="s">
        <v>199</v>
      </c>
      <c r="U1029" t="s">
        <v>199</v>
      </c>
      <c r="V1029" t="s">
        <v>199</v>
      </c>
    </row>
    <row r="1030" spans="2:22" x14ac:dyDescent="0.25">
      <c r="B1030" t="s">
        <v>199</v>
      </c>
      <c r="C1030" s="79" t="s">
        <v>199</v>
      </c>
      <c r="E1030" t="s">
        <v>199</v>
      </c>
      <c r="F1030" t="s">
        <v>199</v>
      </c>
      <c r="G1030" t="s">
        <v>199</v>
      </c>
      <c r="H1030" t="s">
        <v>199</v>
      </c>
      <c r="I1030" t="s">
        <v>199</v>
      </c>
      <c r="J1030" t="s">
        <v>199</v>
      </c>
      <c r="K1030" t="s">
        <v>199</v>
      </c>
      <c r="L1030" t="s">
        <v>199</v>
      </c>
      <c r="M1030" t="s">
        <v>199</v>
      </c>
      <c r="N1030" t="s">
        <v>199</v>
      </c>
      <c r="O1030" t="s">
        <v>199</v>
      </c>
      <c r="P1030" t="s">
        <v>199</v>
      </c>
      <c r="Q1030" s="80" t="s">
        <v>199</v>
      </c>
      <c r="R1030" s="79"/>
      <c r="T1030" t="s">
        <v>199</v>
      </c>
      <c r="U1030" t="s">
        <v>199</v>
      </c>
      <c r="V1030" t="s">
        <v>199</v>
      </c>
    </row>
    <row r="1031" spans="2:22" x14ac:dyDescent="0.25">
      <c r="B1031" t="s">
        <v>199</v>
      </c>
      <c r="C1031" s="79" t="s">
        <v>199</v>
      </c>
      <c r="E1031" t="s">
        <v>199</v>
      </c>
      <c r="F1031" t="s">
        <v>199</v>
      </c>
      <c r="G1031" t="s">
        <v>199</v>
      </c>
      <c r="H1031" t="s">
        <v>199</v>
      </c>
      <c r="I1031" t="s">
        <v>199</v>
      </c>
      <c r="J1031" t="s">
        <v>199</v>
      </c>
      <c r="K1031" t="s">
        <v>199</v>
      </c>
      <c r="L1031" t="s">
        <v>199</v>
      </c>
      <c r="M1031" t="s">
        <v>199</v>
      </c>
      <c r="N1031" t="s">
        <v>199</v>
      </c>
      <c r="O1031" t="s">
        <v>199</v>
      </c>
      <c r="P1031" t="s">
        <v>199</v>
      </c>
      <c r="Q1031" s="80" t="s">
        <v>199</v>
      </c>
      <c r="R1031" s="79"/>
      <c r="T1031" t="s">
        <v>199</v>
      </c>
      <c r="U1031" t="s">
        <v>199</v>
      </c>
      <c r="V1031" t="s">
        <v>199</v>
      </c>
    </row>
    <row r="1032" spans="2:22" x14ac:dyDescent="0.25">
      <c r="B1032" t="s">
        <v>199</v>
      </c>
      <c r="C1032" s="79" t="s">
        <v>199</v>
      </c>
      <c r="E1032" t="s">
        <v>199</v>
      </c>
      <c r="F1032" t="s">
        <v>199</v>
      </c>
      <c r="G1032" t="s">
        <v>199</v>
      </c>
      <c r="H1032" t="s">
        <v>199</v>
      </c>
      <c r="I1032" t="s">
        <v>199</v>
      </c>
      <c r="J1032" t="s">
        <v>199</v>
      </c>
      <c r="K1032" t="s">
        <v>199</v>
      </c>
      <c r="L1032" t="s">
        <v>199</v>
      </c>
      <c r="M1032" t="s">
        <v>199</v>
      </c>
      <c r="N1032" t="s">
        <v>199</v>
      </c>
      <c r="O1032" t="s">
        <v>199</v>
      </c>
      <c r="P1032" t="s">
        <v>199</v>
      </c>
      <c r="Q1032" s="80" t="s">
        <v>199</v>
      </c>
      <c r="R1032" s="79"/>
      <c r="T1032" t="s">
        <v>199</v>
      </c>
      <c r="U1032" t="s">
        <v>199</v>
      </c>
      <c r="V1032" t="s">
        <v>199</v>
      </c>
    </row>
    <row r="1033" spans="2:22" x14ac:dyDescent="0.25">
      <c r="B1033" t="s">
        <v>199</v>
      </c>
      <c r="C1033" s="79" t="s">
        <v>199</v>
      </c>
      <c r="E1033" t="s">
        <v>199</v>
      </c>
      <c r="F1033" t="s">
        <v>199</v>
      </c>
      <c r="G1033" t="s">
        <v>199</v>
      </c>
      <c r="H1033" t="s">
        <v>199</v>
      </c>
      <c r="I1033" t="s">
        <v>199</v>
      </c>
      <c r="J1033" t="s">
        <v>199</v>
      </c>
      <c r="K1033" t="s">
        <v>199</v>
      </c>
      <c r="L1033" t="s">
        <v>199</v>
      </c>
      <c r="M1033" t="s">
        <v>199</v>
      </c>
      <c r="N1033" t="s">
        <v>199</v>
      </c>
      <c r="O1033" t="s">
        <v>199</v>
      </c>
      <c r="P1033" t="s">
        <v>199</v>
      </c>
      <c r="Q1033" s="80" t="s">
        <v>199</v>
      </c>
      <c r="R1033" s="79"/>
      <c r="T1033" t="s">
        <v>199</v>
      </c>
      <c r="U1033" t="s">
        <v>199</v>
      </c>
      <c r="V1033" t="s">
        <v>199</v>
      </c>
    </row>
    <row r="1034" spans="2:22" x14ac:dyDescent="0.25">
      <c r="B1034" t="s">
        <v>199</v>
      </c>
      <c r="C1034" s="79" t="s">
        <v>199</v>
      </c>
      <c r="E1034" t="s">
        <v>199</v>
      </c>
      <c r="F1034" t="s">
        <v>199</v>
      </c>
      <c r="G1034" t="s">
        <v>199</v>
      </c>
      <c r="H1034" t="s">
        <v>199</v>
      </c>
      <c r="I1034" t="s">
        <v>199</v>
      </c>
      <c r="J1034" t="s">
        <v>199</v>
      </c>
      <c r="K1034" t="s">
        <v>199</v>
      </c>
      <c r="L1034" t="s">
        <v>199</v>
      </c>
      <c r="M1034" t="s">
        <v>199</v>
      </c>
      <c r="N1034" t="s">
        <v>199</v>
      </c>
      <c r="O1034" t="s">
        <v>199</v>
      </c>
      <c r="P1034" t="s">
        <v>199</v>
      </c>
      <c r="Q1034" s="80" t="s">
        <v>199</v>
      </c>
      <c r="R1034" s="79"/>
      <c r="T1034" t="s">
        <v>199</v>
      </c>
      <c r="U1034" t="s">
        <v>199</v>
      </c>
      <c r="V1034" t="s">
        <v>199</v>
      </c>
    </row>
    <row r="1035" spans="2:22" x14ac:dyDescent="0.25">
      <c r="B1035" t="s">
        <v>199</v>
      </c>
      <c r="C1035" s="79" t="s">
        <v>199</v>
      </c>
      <c r="E1035" t="s">
        <v>199</v>
      </c>
      <c r="F1035" t="s">
        <v>199</v>
      </c>
      <c r="G1035" t="s">
        <v>199</v>
      </c>
      <c r="H1035" t="s">
        <v>199</v>
      </c>
      <c r="I1035" t="s">
        <v>199</v>
      </c>
      <c r="J1035" t="s">
        <v>199</v>
      </c>
      <c r="K1035" t="s">
        <v>199</v>
      </c>
      <c r="L1035" t="s">
        <v>199</v>
      </c>
      <c r="M1035" t="s">
        <v>199</v>
      </c>
      <c r="N1035" t="s">
        <v>199</v>
      </c>
      <c r="O1035" t="s">
        <v>199</v>
      </c>
      <c r="P1035" t="s">
        <v>199</v>
      </c>
      <c r="Q1035" s="80" t="s">
        <v>199</v>
      </c>
      <c r="R1035" s="79"/>
      <c r="T1035" t="s">
        <v>199</v>
      </c>
      <c r="U1035" t="s">
        <v>199</v>
      </c>
      <c r="V1035" t="s">
        <v>199</v>
      </c>
    </row>
    <row r="1036" spans="2:22" x14ac:dyDescent="0.25">
      <c r="B1036" t="s">
        <v>199</v>
      </c>
      <c r="C1036" s="79" t="s">
        <v>199</v>
      </c>
      <c r="E1036" t="s">
        <v>199</v>
      </c>
      <c r="F1036" t="s">
        <v>199</v>
      </c>
      <c r="G1036" t="s">
        <v>199</v>
      </c>
      <c r="H1036" t="s">
        <v>199</v>
      </c>
      <c r="I1036" t="s">
        <v>199</v>
      </c>
      <c r="J1036" t="s">
        <v>199</v>
      </c>
      <c r="K1036" t="s">
        <v>199</v>
      </c>
      <c r="L1036" t="s">
        <v>199</v>
      </c>
      <c r="M1036" t="s">
        <v>199</v>
      </c>
      <c r="N1036" t="s">
        <v>199</v>
      </c>
      <c r="O1036" t="s">
        <v>199</v>
      </c>
      <c r="P1036" t="s">
        <v>199</v>
      </c>
      <c r="Q1036" s="80" t="s">
        <v>199</v>
      </c>
      <c r="R1036" s="79"/>
      <c r="T1036" t="s">
        <v>199</v>
      </c>
      <c r="U1036" t="s">
        <v>199</v>
      </c>
      <c r="V1036" t="s">
        <v>199</v>
      </c>
    </row>
    <row r="1037" spans="2:22" x14ac:dyDescent="0.25">
      <c r="B1037" t="s">
        <v>199</v>
      </c>
      <c r="C1037" s="79" t="s">
        <v>199</v>
      </c>
      <c r="E1037" t="s">
        <v>199</v>
      </c>
      <c r="F1037" t="s">
        <v>199</v>
      </c>
      <c r="G1037" t="s">
        <v>199</v>
      </c>
      <c r="H1037" t="s">
        <v>199</v>
      </c>
      <c r="I1037" t="s">
        <v>199</v>
      </c>
      <c r="J1037" t="s">
        <v>199</v>
      </c>
      <c r="K1037" t="s">
        <v>199</v>
      </c>
      <c r="L1037" t="s">
        <v>199</v>
      </c>
      <c r="M1037" t="s">
        <v>199</v>
      </c>
      <c r="N1037" t="s">
        <v>199</v>
      </c>
      <c r="O1037" t="s">
        <v>199</v>
      </c>
      <c r="P1037" t="s">
        <v>199</v>
      </c>
      <c r="Q1037" s="80" t="s">
        <v>199</v>
      </c>
      <c r="R1037" s="79"/>
      <c r="T1037" t="s">
        <v>199</v>
      </c>
      <c r="U1037" t="s">
        <v>199</v>
      </c>
      <c r="V1037" t="s">
        <v>199</v>
      </c>
    </row>
    <row r="1038" spans="2:22" x14ac:dyDescent="0.25">
      <c r="B1038" t="s">
        <v>199</v>
      </c>
      <c r="C1038" s="79" t="s">
        <v>199</v>
      </c>
      <c r="E1038" t="s">
        <v>199</v>
      </c>
      <c r="F1038" t="s">
        <v>199</v>
      </c>
      <c r="G1038" t="s">
        <v>199</v>
      </c>
      <c r="H1038" t="s">
        <v>199</v>
      </c>
      <c r="I1038" t="s">
        <v>199</v>
      </c>
      <c r="J1038" t="s">
        <v>199</v>
      </c>
      <c r="K1038" t="s">
        <v>199</v>
      </c>
      <c r="L1038" t="s">
        <v>199</v>
      </c>
      <c r="M1038" t="s">
        <v>199</v>
      </c>
      <c r="N1038" t="s">
        <v>199</v>
      </c>
      <c r="O1038" t="s">
        <v>199</v>
      </c>
      <c r="P1038" t="s">
        <v>199</v>
      </c>
      <c r="Q1038" s="80" t="s">
        <v>199</v>
      </c>
      <c r="R1038" s="79"/>
      <c r="T1038" t="s">
        <v>199</v>
      </c>
      <c r="U1038" t="s">
        <v>199</v>
      </c>
      <c r="V1038" t="s">
        <v>199</v>
      </c>
    </row>
    <row r="1039" spans="2:22" x14ac:dyDescent="0.25">
      <c r="B1039" t="s">
        <v>199</v>
      </c>
      <c r="C1039" s="79" t="s">
        <v>199</v>
      </c>
      <c r="E1039" t="s">
        <v>199</v>
      </c>
      <c r="F1039" t="s">
        <v>199</v>
      </c>
      <c r="G1039" t="s">
        <v>199</v>
      </c>
      <c r="H1039" t="s">
        <v>199</v>
      </c>
      <c r="I1039" t="s">
        <v>199</v>
      </c>
      <c r="J1039" t="s">
        <v>199</v>
      </c>
      <c r="K1039" t="s">
        <v>199</v>
      </c>
      <c r="L1039" t="s">
        <v>199</v>
      </c>
      <c r="M1039" t="s">
        <v>199</v>
      </c>
      <c r="N1039" t="s">
        <v>199</v>
      </c>
      <c r="O1039" t="s">
        <v>199</v>
      </c>
      <c r="P1039" t="s">
        <v>199</v>
      </c>
      <c r="Q1039" s="80" t="s">
        <v>199</v>
      </c>
      <c r="R1039" s="79"/>
      <c r="T1039" t="s">
        <v>199</v>
      </c>
      <c r="U1039" t="s">
        <v>199</v>
      </c>
      <c r="V1039" t="s">
        <v>199</v>
      </c>
    </row>
    <row r="1040" spans="2:22" x14ac:dyDescent="0.25">
      <c r="B1040" t="s">
        <v>199</v>
      </c>
      <c r="C1040" s="79" t="s">
        <v>199</v>
      </c>
      <c r="E1040" t="s">
        <v>199</v>
      </c>
      <c r="F1040" t="s">
        <v>199</v>
      </c>
      <c r="G1040" t="s">
        <v>199</v>
      </c>
      <c r="H1040" t="s">
        <v>199</v>
      </c>
      <c r="I1040" t="s">
        <v>199</v>
      </c>
      <c r="J1040" t="s">
        <v>199</v>
      </c>
      <c r="K1040" t="s">
        <v>199</v>
      </c>
      <c r="L1040" t="s">
        <v>199</v>
      </c>
      <c r="M1040" t="s">
        <v>199</v>
      </c>
      <c r="N1040" t="s">
        <v>199</v>
      </c>
      <c r="O1040" t="s">
        <v>199</v>
      </c>
      <c r="P1040" t="s">
        <v>199</v>
      </c>
      <c r="Q1040" s="80" t="s">
        <v>199</v>
      </c>
      <c r="R1040" s="79"/>
      <c r="T1040" t="s">
        <v>199</v>
      </c>
      <c r="U1040" t="s">
        <v>199</v>
      </c>
      <c r="V1040" t="s">
        <v>199</v>
      </c>
    </row>
    <row r="1041" spans="2:22" x14ac:dyDescent="0.25">
      <c r="B1041" t="s">
        <v>199</v>
      </c>
      <c r="C1041" s="79" t="s">
        <v>199</v>
      </c>
      <c r="E1041" t="s">
        <v>199</v>
      </c>
      <c r="F1041" t="s">
        <v>199</v>
      </c>
      <c r="G1041" t="s">
        <v>199</v>
      </c>
      <c r="H1041" t="s">
        <v>199</v>
      </c>
      <c r="I1041" t="s">
        <v>199</v>
      </c>
      <c r="J1041" t="s">
        <v>199</v>
      </c>
      <c r="K1041" t="s">
        <v>199</v>
      </c>
      <c r="L1041" t="s">
        <v>199</v>
      </c>
      <c r="M1041" t="s">
        <v>199</v>
      </c>
      <c r="N1041" t="s">
        <v>199</v>
      </c>
      <c r="O1041" t="s">
        <v>199</v>
      </c>
      <c r="P1041" t="s">
        <v>199</v>
      </c>
      <c r="Q1041" s="80" t="s">
        <v>199</v>
      </c>
      <c r="R1041" s="79"/>
      <c r="T1041" t="s">
        <v>199</v>
      </c>
      <c r="U1041" t="s">
        <v>199</v>
      </c>
      <c r="V1041" t="s">
        <v>199</v>
      </c>
    </row>
    <row r="1042" spans="2:22" x14ac:dyDescent="0.25">
      <c r="B1042" t="s">
        <v>199</v>
      </c>
      <c r="C1042" s="79" t="s">
        <v>199</v>
      </c>
      <c r="E1042" t="s">
        <v>199</v>
      </c>
      <c r="F1042" t="s">
        <v>199</v>
      </c>
      <c r="G1042" t="s">
        <v>199</v>
      </c>
      <c r="H1042" t="s">
        <v>199</v>
      </c>
      <c r="I1042" t="s">
        <v>199</v>
      </c>
      <c r="J1042" t="s">
        <v>199</v>
      </c>
      <c r="K1042" t="s">
        <v>199</v>
      </c>
      <c r="L1042" t="s">
        <v>199</v>
      </c>
      <c r="M1042" t="s">
        <v>199</v>
      </c>
      <c r="N1042" t="s">
        <v>199</v>
      </c>
      <c r="O1042" t="s">
        <v>199</v>
      </c>
      <c r="P1042" t="s">
        <v>199</v>
      </c>
      <c r="Q1042" s="80" t="s">
        <v>199</v>
      </c>
      <c r="R1042" s="79"/>
      <c r="T1042" t="s">
        <v>199</v>
      </c>
      <c r="U1042" t="s">
        <v>199</v>
      </c>
      <c r="V1042" t="s">
        <v>199</v>
      </c>
    </row>
    <row r="1043" spans="2:22" x14ac:dyDescent="0.25">
      <c r="B1043" t="s">
        <v>199</v>
      </c>
      <c r="C1043" s="79" t="s">
        <v>199</v>
      </c>
      <c r="E1043" t="s">
        <v>199</v>
      </c>
      <c r="F1043" t="s">
        <v>199</v>
      </c>
      <c r="G1043" t="s">
        <v>199</v>
      </c>
      <c r="H1043" t="s">
        <v>199</v>
      </c>
      <c r="I1043" t="s">
        <v>199</v>
      </c>
      <c r="J1043" t="s">
        <v>199</v>
      </c>
      <c r="K1043" t="s">
        <v>199</v>
      </c>
      <c r="L1043" t="s">
        <v>199</v>
      </c>
      <c r="M1043" t="s">
        <v>199</v>
      </c>
      <c r="N1043" t="s">
        <v>199</v>
      </c>
      <c r="O1043" t="s">
        <v>199</v>
      </c>
      <c r="P1043" t="s">
        <v>199</v>
      </c>
      <c r="Q1043" s="80" t="s">
        <v>199</v>
      </c>
      <c r="R1043" s="79"/>
      <c r="T1043" t="s">
        <v>199</v>
      </c>
      <c r="U1043" t="s">
        <v>199</v>
      </c>
      <c r="V1043" t="s">
        <v>199</v>
      </c>
    </row>
    <row r="1044" spans="2:22" x14ac:dyDescent="0.25">
      <c r="B1044" t="s">
        <v>199</v>
      </c>
      <c r="C1044" s="79" t="s">
        <v>199</v>
      </c>
      <c r="E1044" t="s">
        <v>199</v>
      </c>
      <c r="F1044" t="s">
        <v>199</v>
      </c>
      <c r="G1044" t="s">
        <v>199</v>
      </c>
      <c r="H1044" t="s">
        <v>199</v>
      </c>
      <c r="I1044" t="s">
        <v>199</v>
      </c>
      <c r="J1044" t="s">
        <v>199</v>
      </c>
      <c r="K1044" t="s">
        <v>199</v>
      </c>
      <c r="L1044" t="s">
        <v>199</v>
      </c>
      <c r="M1044" t="s">
        <v>199</v>
      </c>
      <c r="N1044" t="s">
        <v>199</v>
      </c>
      <c r="O1044" t="s">
        <v>199</v>
      </c>
      <c r="P1044" t="s">
        <v>199</v>
      </c>
      <c r="Q1044" s="80" t="s">
        <v>199</v>
      </c>
      <c r="R1044" s="79"/>
      <c r="T1044" t="s">
        <v>199</v>
      </c>
      <c r="U1044" t="s">
        <v>199</v>
      </c>
      <c r="V1044" t="s">
        <v>199</v>
      </c>
    </row>
    <row r="1045" spans="2:22" x14ac:dyDescent="0.25">
      <c r="B1045" t="s">
        <v>199</v>
      </c>
      <c r="C1045" s="79" t="s">
        <v>199</v>
      </c>
      <c r="E1045" t="s">
        <v>199</v>
      </c>
      <c r="F1045" t="s">
        <v>199</v>
      </c>
      <c r="G1045" t="s">
        <v>199</v>
      </c>
      <c r="H1045" t="s">
        <v>199</v>
      </c>
      <c r="I1045" t="s">
        <v>199</v>
      </c>
      <c r="J1045" t="s">
        <v>199</v>
      </c>
      <c r="K1045" t="s">
        <v>199</v>
      </c>
      <c r="L1045" t="s">
        <v>199</v>
      </c>
      <c r="M1045" t="s">
        <v>199</v>
      </c>
      <c r="N1045" t="s">
        <v>199</v>
      </c>
      <c r="O1045" t="s">
        <v>199</v>
      </c>
      <c r="P1045" t="s">
        <v>199</v>
      </c>
      <c r="Q1045" s="80" t="s">
        <v>199</v>
      </c>
      <c r="R1045" s="79"/>
      <c r="T1045" t="s">
        <v>199</v>
      </c>
      <c r="U1045" t="s">
        <v>199</v>
      </c>
      <c r="V1045" t="s">
        <v>199</v>
      </c>
    </row>
    <row r="1046" spans="2:22" x14ac:dyDescent="0.25">
      <c r="B1046" t="s">
        <v>199</v>
      </c>
      <c r="C1046" s="79" t="s">
        <v>199</v>
      </c>
      <c r="E1046" t="s">
        <v>199</v>
      </c>
      <c r="F1046" t="s">
        <v>199</v>
      </c>
      <c r="G1046" t="s">
        <v>199</v>
      </c>
      <c r="H1046" t="s">
        <v>199</v>
      </c>
      <c r="I1046" t="s">
        <v>199</v>
      </c>
      <c r="J1046" t="s">
        <v>199</v>
      </c>
      <c r="K1046" t="s">
        <v>199</v>
      </c>
      <c r="L1046" t="s">
        <v>199</v>
      </c>
      <c r="M1046" t="s">
        <v>199</v>
      </c>
      <c r="N1046" t="s">
        <v>199</v>
      </c>
      <c r="O1046" t="s">
        <v>199</v>
      </c>
      <c r="P1046" t="s">
        <v>199</v>
      </c>
      <c r="Q1046" s="80" t="s">
        <v>199</v>
      </c>
      <c r="R1046" s="79"/>
      <c r="T1046" t="s">
        <v>199</v>
      </c>
      <c r="U1046" t="s">
        <v>199</v>
      </c>
      <c r="V1046" t="s">
        <v>199</v>
      </c>
    </row>
    <row r="1047" spans="2:22" x14ac:dyDescent="0.25">
      <c r="B1047" t="s">
        <v>199</v>
      </c>
      <c r="C1047" s="79" t="s">
        <v>199</v>
      </c>
      <c r="E1047" t="s">
        <v>199</v>
      </c>
      <c r="F1047" t="s">
        <v>199</v>
      </c>
      <c r="G1047" t="s">
        <v>199</v>
      </c>
      <c r="H1047" t="s">
        <v>199</v>
      </c>
      <c r="I1047" t="s">
        <v>199</v>
      </c>
      <c r="J1047" t="s">
        <v>199</v>
      </c>
      <c r="K1047" t="s">
        <v>199</v>
      </c>
      <c r="L1047" t="s">
        <v>199</v>
      </c>
      <c r="M1047" t="s">
        <v>199</v>
      </c>
      <c r="N1047" t="s">
        <v>199</v>
      </c>
      <c r="O1047" t="s">
        <v>199</v>
      </c>
      <c r="P1047" t="s">
        <v>199</v>
      </c>
      <c r="Q1047" s="80" t="s">
        <v>199</v>
      </c>
      <c r="R1047" s="79"/>
      <c r="T1047" t="s">
        <v>199</v>
      </c>
      <c r="U1047" t="s">
        <v>199</v>
      </c>
      <c r="V1047" t="s">
        <v>199</v>
      </c>
    </row>
    <row r="1048" spans="2:22" x14ac:dyDescent="0.25">
      <c r="B1048" t="s">
        <v>199</v>
      </c>
      <c r="C1048" s="79" t="s">
        <v>199</v>
      </c>
      <c r="E1048" t="s">
        <v>199</v>
      </c>
      <c r="F1048" t="s">
        <v>199</v>
      </c>
      <c r="G1048" t="s">
        <v>199</v>
      </c>
      <c r="H1048" t="s">
        <v>199</v>
      </c>
      <c r="I1048" t="s">
        <v>199</v>
      </c>
      <c r="J1048" t="s">
        <v>199</v>
      </c>
      <c r="K1048" t="s">
        <v>199</v>
      </c>
      <c r="L1048" t="s">
        <v>199</v>
      </c>
      <c r="M1048" t="s">
        <v>199</v>
      </c>
      <c r="N1048" t="s">
        <v>199</v>
      </c>
      <c r="O1048" t="s">
        <v>199</v>
      </c>
      <c r="P1048" t="s">
        <v>199</v>
      </c>
      <c r="Q1048" s="80" t="s">
        <v>199</v>
      </c>
      <c r="R1048" s="79"/>
      <c r="T1048" t="s">
        <v>199</v>
      </c>
      <c r="U1048" t="s">
        <v>199</v>
      </c>
      <c r="V1048" t="s">
        <v>199</v>
      </c>
    </row>
    <row r="1049" spans="2:22" x14ac:dyDescent="0.25">
      <c r="B1049" t="s">
        <v>199</v>
      </c>
      <c r="C1049" s="79" t="s">
        <v>199</v>
      </c>
      <c r="E1049" t="s">
        <v>199</v>
      </c>
      <c r="F1049" t="s">
        <v>199</v>
      </c>
      <c r="G1049" t="s">
        <v>199</v>
      </c>
      <c r="H1049" t="s">
        <v>199</v>
      </c>
      <c r="I1049" t="s">
        <v>199</v>
      </c>
      <c r="J1049" t="s">
        <v>199</v>
      </c>
      <c r="K1049" t="s">
        <v>199</v>
      </c>
      <c r="L1049" t="s">
        <v>199</v>
      </c>
      <c r="M1049" t="s">
        <v>199</v>
      </c>
      <c r="N1049" t="s">
        <v>199</v>
      </c>
      <c r="O1049" t="s">
        <v>199</v>
      </c>
      <c r="P1049" t="s">
        <v>199</v>
      </c>
      <c r="Q1049" s="80" t="s">
        <v>199</v>
      </c>
      <c r="R1049" s="79"/>
      <c r="T1049" t="s">
        <v>199</v>
      </c>
      <c r="U1049" t="s">
        <v>199</v>
      </c>
      <c r="V1049" t="s">
        <v>199</v>
      </c>
    </row>
    <row r="1050" spans="2:22" x14ac:dyDescent="0.25">
      <c r="B1050" t="s">
        <v>199</v>
      </c>
      <c r="C1050" s="79" t="s">
        <v>199</v>
      </c>
      <c r="E1050" t="s">
        <v>199</v>
      </c>
      <c r="F1050" t="s">
        <v>199</v>
      </c>
      <c r="G1050" t="s">
        <v>199</v>
      </c>
      <c r="H1050" t="s">
        <v>199</v>
      </c>
      <c r="I1050" t="s">
        <v>199</v>
      </c>
      <c r="J1050" t="s">
        <v>199</v>
      </c>
      <c r="K1050" t="s">
        <v>199</v>
      </c>
      <c r="L1050" t="s">
        <v>199</v>
      </c>
      <c r="M1050" t="s">
        <v>199</v>
      </c>
      <c r="N1050" t="s">
        <v>199</v>
      </c>
      <c r="O1050" t="s">
        <v>199</v>
      </c>
      <c r="P1050" t="s">
        <v>199</v>
      </c>
      <c r="Q1050" s="80" t="s">
        <v>199</v>
      </c>
      <c r="R1050" s="79"/>
      <c r="T1050" t="s">
        <v>199</v>
      </c>
      <c r="U1050" t="s">
        <v>199</v>
      </c>
      <c r="V1050" t="s">
        <v>199</v>
      </c>
    </row>
    <row r="1051" spans="2:22" x14ac:dyDescent="0.25">
      <c r="B1051" t="s">
        <v>199</v>
      </c>
      <c r="C1051" s="79" t="s">
        <v>199</v>
      </c>
      <c r="E1051" t="s">
        <v>199</v>
      </c>
      <c r="F1051" t="s">
        <v>199</v>
      </c>
      <c r="G1051" t="s">
        <v>199</v>
      </c>
      <c r="H1051" t="s">
        <v>199</v>
      </c>
      <c r="I1051" t="s">
        <v>199</v>
      </c>
      <c r="J1051" t="s">
        <v>199</v>
      </c>
      <c r="K1051" t="s">
        <v>199</v>
      </c>
      <c r="L1051" t="s">
        <v>199</v>
      </c>
      <c r="M1051" t="s">
        <v>199</v>
      </c>
      <c r="N1051" t="s">
        <v>199</v>
      </c>
      <c r="O1051" t="s">
        <v>199</v>
      </c>
      <c r="P1051" t="s">
        <v>199</v>
      </c>
      <c r="Q1051" s="80" t="s">
        <v>199</v>
      </c>
      <c r="R1051" s="79"/>
      <c r="T1051" t="s">
        <v>199</v>
      </c>
      <c r="U1051" t="s">
        <v>199</v>
      </c>
      <c r="V1051" t="s">
        <v>199</v>
      </c>
    </row>
    <row r="1052" spans="2:22" x14ac:dyDescent="0.25">
      <c r="B1052" t="s">
        <v>199</v>
      </c>
      <c r="C1052" s="79" t="s">
        <v>199</v>
      </c>
      <c r="E1052" t="s">
        <v>199</v>
      </c>
      <c r="F1052" t="s">
        <v>199</v>
      </c>
      <c r="G1052" t="s">
        <v>199</v>
      </c>
      <c r="H1052" t="s">
        <v>199</v>
      </c>
      <c r="I1052" t="s">
        <v>199</v>
      </c>
      <c r="J1052" t="s">
        <v>199</v>
      </c>
      <c r="K1052" t="s">
        <v>199</v>
      </c>
      <c r="L1052" t="s">
        <v>199</v>
      </c>
      <c r="M1052" t="s">
        <v>199</v>
      </c>
      <c r="N1052" t="s">
        <v>199</v>
      </c>
      <c r="O1052" t="s">
        <v>199</v>
      </c>
      <c r="P1052" t="s">
        <v>199</v>
      </c>
      <c r="Q1052" s="80" t="s">
        <v>199</v>
      </c>
      <c r="R1052" s="79"/>
      <c r="T1052" t="s">
        <v>199</v>
      </c>
      <c r="U1052" t="s">
        <v>199</v>
      </c>
      <c r="V1052" t="s">
        <v>199</v>
      </c>
    </row>
    <row r="1053" spans="2:22" x14ac:dyDescent="0.25">
      <c r="B1053" t="s">
        <v>199</v>
      </c>
      <c r="C1053" s="79" t="s">
        <v>199</v>
      </c>
      <c r="E1053" t="s">
        <v>199</v>
      </c>
      <c r="F1053" t="s">
        <v>199</v>
      </c>
      <c r="G1053" t="s">
        <v>199</v>
      </c>
      <c r="H1053" t="s">
        <v>199</v>
      </c>
      <c r="I1053" t="s">
        <v>199</v>
      </c>
      <c r="J1053" t="s">
        <v>199</v>
      </c>
      <c r="K1053" t="s">
        <v>199</v>
      </c>
      <c r="L1053" t="s">
        <v>199</v>
      </c>
      <c r="M1053" t="s">
        <v>199</v>
      </c>
      <c r="N1053" t="s">
        <v>199</v>
      </c>
      <c r="O1053" t="s">
        <v>199</v>
      </c>
      <c r="P1053" t="s">
        <v>199</v>
      </c>
      <c r="Q1053" s="80" t="s">
        <v>199</v>
      </c>
      <c r="R1053" s="79"/>
      <c r="T1053" t="s">
        <v>199</v>
      </c>
      <c r="U1053" t="s">
        <v>199</v>
      </c>
      <c r="V1053" t="s">
        <v>199</v>
      </c>
    </row>
    <row r="1054" spans="2:22" x14ac:dyDescent="0.25">
      <c r="B1054" t="s">
        <v>199</v>
      </c>
      <c r="C1054" s="79" t="s">
        <v>199</v>
      </c>
      <c r="E1054" t="s">
        <v>199</v>
      </c>
      <c r="F1054" t="s">
        <v>199</v>
      </c>
      <c r="G1054" t="s">
        <v>199</v>
      </c>
      <c r="H1054" t="s">
        <v>199</v>
      </c>
      <c r="I1054" t="s">
        <v>199</v>
      </c>
      <c r="J1054" t="s">
        <v>199</v>
      </c>
      <c r="K1054" t="s">
        <v>199</v>
      </c>
      <c r="L1054" t="s">
        <v>199</v>
      </c>
      <c r="M1054" t="s">
        <v>199</v>
      </c>
      <c r="N1054" t="s">
        <v>199</v>
      </c>
      <c r="O1054" t="s">
        <v>199</v>
      </c>
      <c r="P1054" t="s">
        <v>199</v>
      </c>
      <c r="Q1054" s="80" t="s">
        <v>199</v>
      </c>
      <c r="R1054" s="79"/>
      <c r="T1054" t="s">
        <v>199</v>
      </c>
      <c r="U1054" t="s">
        <v>199</v>
      </c>
      <c r="V1054" t="s">
        <v>199</v>
      </c>
    </row>
    <row r="1055" spans="2:22" x14ac:dyDescent="0.25">
      <c r="B1055" t="s">
        <v>199</v>
      </c>
      <c r="C1055" s="79" t="s">
        <v>199</v>
      </c>
      <c r="E1055" t="s">
        <v>199</v>
      </c>
      <c r="F1055" t="s">
        <v>199</v>
      </c>
      <c r="G1055" t="s">
        <v>199</v>
      </c>
      <c r="H1055" t="s">
        <v>199</v>
      </c>
      <c r="I1055" t="s">
        <v>199</v>
      </c>
      <c r="J1055" t="s">
        <v>199</v>
      </c>
      <c r="K1055" t="s">
        <v>199</v>
      </c>
      <c r="L1055" t="s">
        <v>199</v>
      </c>
      <c r="M1055" t="s">
        <v>199</v>
      </c>
      <c r="N1055" t="s">
        <v>199</v>
      </c>
      <c r="O1055" t="s">
        <v>199</v>
      </c>
      <c r="P1055" t="s">
        <v>199</v>
      </c>
      <c r="Q1055" s="80" t="s">
        <v>199</v>
      </c>
      <c r="R1055" s="79"/>
      <c r="T1055" t="s">
        <v>199</v>
      </c>
      <c r="U1055" t="s">
        <v>199</v>
      </c>
      <c r="V1055" t="s">
        <v>199</v>
      </c>
    </row>
    <row r="1056" spans="2:22" x14ac:dyDescent="0.25">
      <c r="B1056" t="s">
        <v>199</v>
      </c>
      <c r="C1056" s="79" t="s">
        <v>199</v>
      </c>
      <c r="E1056" t="s">
        <v>199</v>
      </c>
      <c r="F1056" t="s">
        <v>199</v>
      </c>
      <c r="G1056" t="s">
        <v>199</v>
      </c>
      <c r="H1056" t="s">
        <v>199</v>
      </c>
      <c r="I1056" t="s">
        <v>199</v>
      </c>
      <c r="J1056" t="s">
        <v>199</v>
      </c>
      <c r="K1056" t="s">
        <v>199</v>
      </c>
      <c r="L1056" t="s">
        <v>199</v>
      </c>
      <c r="M1056" t="s">
        <v>199</v>
      </c>
      <c r="N1056" t="s">
        <v>199</v>
      </c>
      <c r="O1056" t="s">
        <v>199</v>
      </c>
      <c r="P1056" t="s">
        <v>199</v>
      </c>
      <c r="Q1056" s="80" t="s">
        <v>199</v>
      </c>
      <c r="R1056" s="79"/>
      <c r="T1056" t="s">
        <v>199</v>
      </c>
      <c r="U1056" t="s">
        <v>199</v>
      </c>
      <c r="V1056" t="s">
        <v>199</v>
      </c>
    </row>
    <row r="1057" spans="2:22" x14ac:dyDescent="0.25">
      <c r="B1057" t="s">
        <v>199</v>
      </c>
      <c r="C1057" s="79" t="s">
        <v>199</v>
      </c>
      <c r="E1057" t="s">
        <v>199</v>
      </c>
      <c r="F1057" t="s">
        <v>199</v>
      </c>
      <c r="G1057" t="s">
        <v>199</v>
      </c>
      <c r="H1057" t="s">
        <v>199</v>
      </c>
      <c r="I1057" t="s">
        <v>199</v>
      </c>
      <c r="J1057" t="s">
        <v>199</v>
      </c>
      <c r="K1057" t="s">
        <v>199</v>
      </c>
      <c r="L1057" t="s">
        <v>199</v>
      </c>
      <c r="M1057" t="s">
        <v>199</v>
      </c>
      <c r="N1057" t="s">
        <v>199</v>
      </c>
      <c r="O1057" t="s">
        <v>199</v>
      </c>
      <c r="P1057" t="s">
        <v>199</v>
      </c>
      <c r="Q1057" s="80" t="s">
        <v>199</v>
      </c>
      <c r="R1057" s="79"/>
      <c r="T1057" t="s">
        <v>199</v>
      </c>
      <c r="U1057" t="s">
        <v>199</v>
      </c>
      <c r="V1057" t="s">
        <v>199</v>
      </c>
    </row>
    <row r="1058" spans="2:22" x14ac:dyDescent="0.25">
      <c r="B1058" t="s">
        <v>199</v>
      </c>
      <c r="C1058" s="79" t="s">
        <v>199</v>
      </c>
      <c r="E1058" t="s">
        <v>199</v>
      </c>
      <c r="F1058" t="s">
        <v>199</v>
      </c>
      <c r="G1058" t="s">
        <v>199</v>
      </c>
      <c r="H1058" t="s">
        <v>199</v>
      </c>
      <c r="I1058" t="s">
        <v>199</v>
      </c>
      <c r="J1058" t="s">
        <v>199</v>
      </c>
      <c r="K1058" t="s">
        <v>199</v>
      </c>
      <c r="L1058" t="s">
        <v>199</v>
      </c>
      <c r="M1058" t="s">
        <v>199</v>
      </c>
      <c r="N1058" t="s">
        <v>199</v>
      </c>
      <c r="O1058" t="s">
        <v>199</v>
      </c>
      <c r="P1058" t="s">
        <v>199</v>
      </c>
      <c r="Q1058" s="80" t="s">
        <v>199</v>
      </c>
      <c r="R1058" s="79"/>
      <c r="T1058" t="s">
        <v>199</v>
      </c>
      <c r="U1058" t="s">
        <v>199</v>
      </c>
      <c r="V1058" t="s">
        <v>199</v>
      </c>
    </row>
    <row r="1059" spans="2:22" x14ac:dyDescent="0.25">
      <c r="B1059" t="s">
        <v>199</v>
      </c>
      <c r="C1059" s="79" t="s">
        <v>199</v>
      </c>
      <c r="E1059" t="s">
        <v>199</v>
      </c>
      <c r="F1059" t="s">
        <v>199</v>
      </c>
      <c r="G1059" t="s">
        <v>199</v>
      </c>
      <c r="H1059" t="s">
        <v>199</v>
      </c>
      <c r="I1059" t="s">
        <v>199</v>
      </c>
      <c r="J1059" t="s">
        <v>199</v>
      </c>
      <c r="K1059" t="s">
        <v>199</v>
      </c>
      <c r="L1059" t="s">
        <v>199</v>
      </c>
      <c r="M1059" t="s">
        <v>199</v>
      </c>
      <c r="N1059" t="s">
        <v>199</v>
      </c>
      <c r="O1059" t="s">
        <v>199</v>
      </c>
      <c r="P1059" t="s">
        <v>199</v>
      </c>
      <c r="Q1059" s="80" t="s">
        <v>199</v>
      </c>
      <c r="R1059" s="79"/>
      <c r="T1059" t="s">
        <v>199</v>
      </c>
      <c r="U1059" t="s">
        <v>199</v>
      </c>
      <c r="V1059" t="s">
        <v>199</v>
      </c>
    </row>
    <row r="1060" spans="2:22" x14ac:dyDescent="0.25">
      <c r="B1060" t="s">
        <v>199</v>
      </c>
      <c r="C1060" s="79" t="s">
        <v>199</v>
      </c>
      <c r="E1060" t="s">
        <v>199</v>
      </c>
      <c r="F1060" t="s">
        <v>199</v>
      </c>
      <c r="G1060" t="s">
        <v>199</v>
      </c>
      <c r="H1060" t="s">
        <v>199</v>
      </c>
      <c r="I1060" t="s">
        <v>199</v>
      </c>
      <c r="J1060" t="s">
        <v>199</v>
      </c>
      <c r="K1060" t="s">
        <v>199</v>
      </c>
      <c r="L1060" t="s">
        <v>199</v>
      </c>
      <c r="M1060" t="s">
        <v>199</v>
      </c>
      <c r="N1060" t="s">
        <v>199</v>
      </c>
      <c r="O1060" t="s">
        <v>199</v>
      </c>
      <c r="P1060" t="s">
        <v>199</v>
      </c>
      <c r="Q1060" s="80" t="s">
        <v>199</v>
      </c>
      <c r="R1060" s="79"/>
      <c r="T1060" t="s">
        <v>199</v>
      </c>
      <c r="U1060" t="s">
        <v>199</v>
      </c>
      <c r="V1060" t="s">
        <v>199</v>
      </c>
    </row>
    <row r="1061" spans="2:22" x14ac:dyDescent="0.25">
      <c r="B1061" t="s">
        <v>199</v>
      </c>
      <c r="C1061" s="79" t="s">
        <v>199</v>
      </c>
      <c r="E1061" t="s">
        <v>199</v>
      </c>
      <c r="F1061" t="s">
        <v>199</v>
      </c>
      <c r="G1061" t="s">
        <v>199</v>
      </c>
      <c r="H1061" t="s">
        <v>199</v>
      </c>
      <c r="I1061" t="s">
        <v>199</v>
      </c>
      <c r="J1061" t="s">
        <v>199</v>
      </c>
      <c r="K1061" t="s">
        <v>199</v>
      </c>
      <c r="L1061" t="s">
        <v>199</v>
      </c>
      <c r="M1061" t="s">
        <v>199</v>
      </c>
      <c r="N1061" t="s">
        <v>199</v>
      </c>
      <c r="O1061" t="s">
        <v>199</v>
      </c>
      <c r="P1061" t="s">
        <v>199</v>
      </c>
      <c r="Q1061" s="80" t="s">
        <v>199</v>
      </c>
      <c r="R1061" s="79"/>
      <c r="T1061" t="s">
        <v>199</v>
      </c>
      <c r="U1061" t="s">
        <v>199</v>
      </c>
      <c r="V1061" t="s">
        <v>199</v>
      </c>
    </row>
    <row r="1062" spans="2:22" x14ac:dyDescent="0.25">
      <c r="B1062" t="s">
        <v>199</v>
      </c>
      <c r="C1062" s="79" t="s">
        <v>199</v>
      </c>
      <c r="E1062" t="s">
        <v>199</v>
      </c>
      <c r="F1062" t="s">
        <v>199</v>
      </c>
      <c r="G1062" t="s">
        <v>199</v>
      </c>
      <c r="H1062" t="s">
        <v>199</v>
      </c>
      <c r="I1062" t="s">
        <v>199</v>
      </c>
      <c r="J1062" t="s">
        <v>199</v>
      </c>
      <c r="K1062" t="s">
        <v>199</v>
      </c>
      <c r="L1062" t="s">
        <v>199</v>
      </c>
      <c r="M1062" t="s">
        <v>199</v>
      </c>
      <c r="N1062" t="s">
        <v>199</v>
      </c>
      <c r="O1062" t="s">
        <v>199</v>
      </c>
      <c r="P1062" t="s">
        <v>199</v>
      </c>
      <c r="Q1062" s="80" t="s">
        <v>199</v>
      </c>
      <c r="R1062" s="79"/>
      <c r="T1062" t="s">
        <v>199</v>
      </c>
      <c r="U1062" t="s">
        <v>199</v>
      </c>
      <c r="V1062" t="s">
        <v>199</v>
      </c>
    </row>
    <row r="1063" spans="2:22" x14ac:dyDescent="0.25">
      <c r="B1063" t="s">
        <v>199</v>
      </c>
      <c r="C1063" s="79" t="s">
        <v>199</v>
      </c>
      <c r="E1063" t="s">
        <v>199</v>
      </c>
      <c r="F1063" t="s">
        <v>199</v>
      </c>
      <c r="G1063" t="s">
        <v>199</v>
      </c>
      <c r="H1063" t="s">
        <v>199</v>
      </c>
      <c r="I1063" t="s">
        <v>199</v>
      </c>
      <c r="J1063" t="s">
        <v>199</v>
      </c>
      <c r="K1063" t="s">
        <v>199</v>
      </c>
      <c r="L1063" t="s">
        <v>199</v>
      </c>
      <c r="M1063" t="s">
        <v>199</v>
      </c>
      <c r="N1063" t="s">
        <v>199</v>
      </c>
      <c r="O1063" t="s">
        <v>199</v>
      </c>
      <c r="P1063" t="s">
        <v>199</v>
      </c>
      <c r="Q1063" s="80" t="s">
        <v>199</v>
      </c>
      <c r="R1063" s="79"/>
      <c r="T1063" t="s">
        <v>199</v>
      </c>
      <c r="U1063" t="s">
        <v>199</v>
      </c>
      <c r="V1063" t="s">
        <v>199</v>
      </c>
    </row>
    <row r="1064" spans="2:22" x14ac:dyDescent="0.25">
      <c r="B1064" t="s">
        <v>199</v>
      </c>
      <c r="C1064" s="79" t="s">
        <v>199</v>
      </c>
      <c r="E1064" t="s">
        <v>199</v>
      </c>
      <c r="F1064" t="s">
        <v>199</v>
      </c>
      <c r="G1064" t="s">
        <v>199</v>
      </c>
      <c r="H1064" t="s">
        <v>199</v>
      </c>
      <c r="I1064" t="s">
        <v>199</v>
      </c>
      <c r="J1064" t="s">
        <v>199</v>
      </c>
      <c r="K1064" t="s">
        <v>199</v>
      </c>
      <c r="L1064" t="s">
        <v>199</v>
      </c>
      <c r="M1064" t="s">
        <v>199</v>
      </c>
      <c r="N1064" t="s">
        <v>199</v>
      </c>
      <c r="O1064" t="s">
        <v>199</v>
      </c>
      <c r="P1064" t="s">
        <v>199</v>
      </c>
      <c r="Q1064" s="80" t="s">
        <v>199</v>
      </c>
      <c r="R1064" s="79"/>
      <c r="T1064" t="s">
        <v>199</v>
      </c>
      <c r="U1064" t="s">
        <v>199</v>
      </c>
      <c r="V1064" t="s">
        <v>199</v>
      </c>
    </row>
    <row r="1065" spans="2:22" x14ac:dyDescent="0.25">
      <c r="B1065" t="s">
        <v>199</v>
      </c>
      <c r="C1065" s="79" t="s">
        <v>199</v>
      </c>
      <c r="E1065" t="s">
        <v>199</v>
      </c>
      <c r="F1065" t="s">
        <v>199</v>
      </c>
      <c r="G1065" t="s">
        <v>199</v>
      </c>
      <c r="H1065" t="s">
        <v>199</v>
      </c>
      <c r="I1065" t="s">
        <v>199</v>
      </c>
      <c r="J1065" t="s">
        <v>199</v>
      </c>
      <c r="K1065" t="s">
        <v>199</v>
      </c>
      <c r="L1065" t="s">
        <v>199</v>
      </c>
      <c r="M1065" t="s">
        <v>199</v>
      </c>
      <c r="N1065" t="s">
        <v>199</v>
      </c>
      <c r="O1065" t="s">
        <v>199</v>
      </c>
      <c r="P1065" t="s">
        <v>199</v>
      </c>
      <c r="Q1065" s="80" t="s">
        <v>199</v>
      </c>
      <c r="R1065" s="79"/>
      <c r="T1065" t="s">
        <v>199</v>
      </c>
      <c r="U1065" t="s">
        <v>199</v>
      </c>
      <c r="V1065" t="s">
        <v>199</v>
      </c>
    </row>
    <row r="1066" spans="2:22" x14ac:dyDescent="0.25">
      <c r="B1066" t="s">
        <v>199</v>
      </c>
      <c r="C1066" s="79" t="s">
        <v>199</v>
      </c>
      <c r="E1066" t="s">
        <v>199</v>
      </c>
      <c r="F1066" t="s">
        <v>199</v>
      </c>
      <c r="G1066" t="s">
        <v>199</v>
      </c>
      <c r="H1066" t="s">
        <v>199</v>
      </c>
      <c r="I1066" t="s">
        <v>199</v>
      </c>
      <c r="J1066" t="s">
        <v>199</v>
      </c>
      <c r="K1066" t="s">
        <v>199</v>
      </c>
      <c r="L1066" t="s">
        <v>199</v>
      </c>
      <c r="M1066" t="s">
        <v>199</v>
      </c>
      <c r="N1066" t="s">
        <v>199</v>
      </c>
      <c r="O1066" t="s">
        <v>199</v>
      </c>
      <c r="P1066" t="s">
        <v>199</v>
      </c>
      <c r="Q1066" s="80" t="s">
        <v>199</v>
      </c>
      <c r="R1066" s="79"/>
      <c r="T1066" t="s">
        <v>199</v>
      </c>
      <c r="U1066" t="s">
        <v>199</v>
      </c>
      <c r="V1066" t="s">
        <v>199</v>
      </c>
    </row>
    <row r="1067" spans="2:22" x14ac:dyDescent="0.25">
      <c r="B1067" t="s">
        <v>199</v>
      </c>
      <c r="C1067" s="79" t="s">
        <v>199</v>
      </c>
      <c r="E1067" t="s">
        <v>199</v>
      </c>
      <c r="F1067" t="s">
        <v>199</v>
      </c>
      <c r="G1067" t="s">
        <v>199</v>
      </c>
      <c r="H1067" t="s">
        <v>199</v>
      </c>
      <c r="I1067" t="s">
        <v>199</v>
      </c>
      <c r="J1067" t="s">
        <v>199</v>
      </c>
      <c r="K1067" t="s">
        <v>199</v>
      </c>
      <c r="L1067" t="s">
        <v>199</v>
      </c>
      <c r="M1067" t="s">
        <v>199</v>
      </c>
      <c r="N1067" t="s">
        <v>199</v>
      </c>
      <c r="O1067" t="s">
        <v>199</v>
      </c>
      <c r="P1067" t="s">
        <v>199</v>
      </c>
      <c r="Q1067" s="80" t="s">
        <v>199</v>
      </c>
      <c r="R1067" s="79"/>
      <c r="T1067" t="s">
        <v>199</v>
      </c>
      <c r="U1067" t="s">
        <v>199</v>
      </c>
      <c r="V1067" t="s">
        <v>199</v>
      </c>
    </row>
    <row r="1068" spans="2:22" x14ac:dyDescent="0.25">
      <c r="B1068" t="s">
        <v>199</v>
      </c>
      <c r="C1068" s="79" t="s">
        <v>199</v>
      </c>
      <c r="E1068" t="s">
        <v>199</v>
      </c>
      <c r="F1068" t="s">
        <v>199</v>
      </c>
      <c r="G1068" t="s">
        <v>199</v>
      </c>
      <c r="H1068" t="s">
        <v>199</v>
      </c>
      <c r="I1068" t="s">
        <v>199</v>
      </c>
      <c r="J1068" t="s">
        <v>199</v>
      </c>
      <c r="K1068" t="s">
        <v>199</v>
      </c>
      <c r="L1068" t="s">
        <v>199</v>
      </c>
      <c r="M1068" t="s">
        <v>199</v>
      </c>
      <c r="N1068" t="s">
        <v>199</v>
      </c>
      <c r="O1068" t="s">
        <v>199</v>
      </c>
      <c r="P1068" t="s">
        <v>199</v>
      </c>
      <c r="Q1068" s="80" t="s">
        <v>199</v>
      </c>
      <c r="R1068" s="79"/>
      <c r="T1068" t="s">
        <v>199</v>
      </c>
      <c r="U1068" t="s">
        <v>199</v>
      </c>
      <c r="V1068" t="s">
        <v>199</v>
      </c>
    </row>
    <row r="1069" spans="2:22" x14ac:dyDescent="0.25">
      <c r="B1069" t="s">
        <v>199</v>
      </c>
      <c r="C1069" s="79" t="s">
        <v>199</v>
      </c>
      <c r="E1069" t="s">
        <v>199</v>
      </c>
      <c r="F1069" t="s">
        <v>199</v>
      </c>
      <c r="G1069" t="s">
        <v>199</v>
      </c>
      <c r="H1069" t="s">
        <v>199</v>
      </c>
      <c r="I1069" t="s">
        <v>199</v>
      </c>
      <c r="J1069" t="s">
        <v>199</v>
      </c>
      <c r="K1069" t="s">
        <v>199</v>
      </c>
      <c r="L1069" t="s">
        <v>199</v>
      </c>
      <c r="M1069" t="s">
        <v>199</v>
      </c>
      <c r="N1069" t="s">
        <v>199</v>
      </c>
      <c r="O1069" t="s">
        <v>199</v>
      </c>
      <c r="P1069" t="s">
        <v>199</v>
      </c>
      <c r="Q1069" s="80" t="s">
        <v>199</v>
      </c>
      <c r="R1069" s="79"/>
      <c r="T1069" t="s">
        <v>199</v>
      </c>
      <c r="U1069" t="s">
        <v>199</v>
      </c>
      <c r="V1069" t="s">
        <v>199</v>
      </c>
    </row>
    <row r="1070" spans="2:22" x14ac:dyDescent="0.25">
      <c r="B1070" t="s">
        <v>199</v>
      </c>
      <c r="C1070" s="79" t="s">
        <v>199</v>
      </c>
      <c r="E1070" t="s">
        <v>199</v>
      </c>
      <c r="F1070" t="s">
        <v>199</v>
      </c>
      <c r="G1070" t="s">
        <v>199</v>
      </c>
      <c r="H1070" t="s">
        <v>199</v>
      </c>
      <c r="I1070" t="s">
        <v>199</v>
      </c>
      <c r="J1070" t="s">
        <v>199</v>
      </c>
      <c r="K1070" t="s">
        <v>199</v>
      </c>
      <c r="L1070" t="s">
        <v>199</v>
      </c>
      <c r="M1070" t="s">
        <v>199</v>
      </c>
      <c r="N1070" t="s">
        <v>199</v>
      </c>
      <c r="O1070" t="s">
        <v>199</v>
      </c>
      <c r="P1070" t="s">
        <v>199</v>
      </c>
      <c r="Q1070" s="80" t="s">
        <v>199</v>
      </c>
      <c r="R1070" s="79"/>
      <c r="T1070" t="s">
        <v>199</v>
      </c>
      <c r="U1070" t="s">
        <v>199</v>
      </c>
      <c r="V1070" t="s">
        <v>199</v>
      </c>
    </row>
    <row r="1071" spans="2:22" x14ac:dyDescent="0.25">
      <c r="B1071" t="s">
        <v>199</v>
      </c>
      <c r="C1071" s="79" t="s">
        <v>199</v>
      </c>
      <c r="E1071" t="s">
        <v>199</v>
      </c>
      <c r="F1071" t="s">
        <v>199</v>
      </c>
      <c r="G1071" t="s">
        <v>199</v>
      </c>
      <c r="H1071" t="s">
        <v>199</v>
      </c>
      <c r="I1071" t="s">
        <v>199</v>
      </c>
      <c r="J1071" t="s">
        <v>199</v>
      </c>
      <c r="K1071" t="s">
        <v>199</v>
      </c>
      <c r="L1071" t="s">
        <v>199</v>
      </c>
      <c r="M1071" t="s">
        <v>199</v>
      </c>
      <c r="N1071" t="s">
        <v>199</v>
      </c>
      <c r="O1071" t="s">
        <v>199</v>
      </c>
      <c r="P1071" t="s">
        <v>199</v>
      </c>
      <c r="Q1071" s="80" t="s">
        <v>199</v>
      </c>
      <c r="R1071" s="79"/>
      <c r="T1071" t="s">
        <v>199</v>
      </c>
      <c r="U1071" t="s">
        <v>199</v>
      </c>
      <c r="V1071" t="s">
        <v>199</v>
      </c>
    </row>
    <row r="1072" spans="2:22" x14ac:dyDescent="0.25">
      <c r="B1072" t="s">
        <v>199</v>
      </c>
      <c r="C1072" s="79" t="s">
        <v>199</v>
      </c>
      <c r="E1072" t="s">
        <v>199</v>
      </c>
      <c r="F1072" t="s">
        <v>199</v>
      </c>
      <c r="G1072" t="s">
        <v>199</v>
      </c>
      <c r="H1072" t="s">
        <v>199</v>
      </c>
      <c r="I1072" t="s">
        <v>199</v>
      </c>
      <c r="J1072" t="s">
        <v>199</v>
      </c>
      <c r="K1072" t="s">
        <v>199</v>
      </c>
      <c r="L1072" t="s">
        <v>199</v>
      </c>
      <c r="M1072" t="s">
        <v>199</v>
      </c>
      <c r="N1072" t="s">
        <v>199</v>
      </c>
      <c r="O1072" t="s">
        <v>199</v>
      </c>
      <c r="P1072" t="s">
        <v>199</v>
      </c>
      <c r="Q1072" s="80" t="s">
        <v>199</v>
      </c>
      <c r="R1072" s="79"/>
      <c r="T1072" t="s">
        <v>199</v>
      </c>
      <c r="U1072" t="s">
        <v>199</v>
      </c>
      <c r="V1072" t="s">
        <v>199</v>
      </c>
    </row>
    <row r="1073" spans="2:22" x14ac:dyDescent="0.25">
      <c r="B1073" t="s">
        <v>199</v>
      </c>
      <c r="C1073" s="79" t="s">
        <v>199</v>
      </c>
      <c r="E1073" t="s">
        <v>199</v>
      </c>
      <c r="F1073" t="s">
        <v>199</v>
      </c>
      <c r="G1073" t="s">
        <v>199</v>
      </c>
      <c r="H1073" t="s">
        <v>199</v>
      </c>
      <c r="I1073" t="s">
        <v>199</v>
      </c>
      <c r="J1073" t="s">
        <v>199</v>
      </c>
      <c r="K1073" t="s">
        <v>199</v>
      </c>
      <c r="L1073" t="s">
        <v>199</v>
      </c>
      <c r="M1073" t="s">
        <v>199</v>
      </c>
      <c r="N1073" t="s">
        <v>199</v>
      </c>
      <c r="O1073" t="s">
        <v>199</v>
      </c>
      <c r="P1073" t="s">
        <v>199</v>
      </c>
      <c r="Q1073" s="80" t="s">
        <v>199</v>
      </c>
      <c r="R1073" s="79"/>
      <c r="T1073" t="s">
        <v>199</v>
      </c>
      <c r="U1073" t="s">
        <v>199</v>
      </c>
      <c r="V1073" t="s">
        <v>199</v>
      </c>
    </row>
    <row r="1074" spans="2:22" x14ac:dyDescent="0.25">
      <c r="B1074" t="s">
        <v>199</v>
      </c>
      <c r="C1074" s="79" t="s">
        <v>199</v>
      </c>
      <c r="E1074" t="s">
        <v>199</v>
      </c>
      <c r="F1074" t="s">
        <v>199</v>
      </c>
      <c r="G1074" t="s">
        <v>199</v>
      </c>
      <c r="H1074" t="s">
        <v>199</v>
      </c>
      <c r="I1074" t="s">
        <v>199</v>
      </c>
      <c r="J1074" t="s">
        <v>199</v>
      </c>
      <c r="K1074" t="s">
        <v>199</v>
      </c>
      <c r="L1074" t="s">
        <v>199</v>
      </c>
      <c r="M1074" t="s">
        <v>199</v>
      </c>
      <c r="N1074" t="s">
        <v>199</v>
      </c>
      <c r="O1074" t="s">
        <v>199</v>
      </c>
      <c r="P1074" t="s">
        <v>199</v>
      </c>
      <c r="Q1074" s="80" t="s">
        <v>199</v>
      </c>
      <c r="R1074" s="79"/>
      <c r="T1074" t="s">
        <v>199</v>
      </c>
      <c r="U1074" t="s">
        <v>199</v>
      </c>
      <c r="V1074" t="s">
        <v>199</v>
      </c>
    </row>
    <row r="1075" spans="2:22" x14ac:dyDescent="0.25">
      <c r="B1075" t="s">
        <v>199</v>
      </c>
      <c r="C1075" s="79" t="s">
        <v>199</v>
      </c>
      <c r="E1075" t="s">
        <v>199</v>
      </c>
      <c r="F1075" t="s">
        <v>199</v>
      </c>
      <c r="G1075" t="s">
        <v>199</v>
      </c>
      <c r="H1075" t="s">
        <v>199</v>
      </c>
      <c r="I1075" t="s">
        <v>199</v>
      </c>
      <c r="J1075" t="s">
        <v>199</v>
      </c>
      <c r="K1075" t="s">
        <v>199</v>
      </c>
      <c r="L1075" t="s">
        <v>199</v>
      </c>
      <c r="M1075" t="s">
        <v>199</v>
      </c>
      <c r="N1075" t="s">
        <v>199</v>
      </c>
      <c r="O1075" t="s">
        <v>199</v>
      </c>
      <c r="P1075" t="s">
        <v>199</v>
      </c>
      <c r="Q1075" s="80" t="s">
        <v>199</v>
      </c>
      <c r="R1075" s="79"/>
      <c r="T1075" t="s">
        <v>199</v>
      </c>
      <c r="U1075" t="s">
        <v>199</v>
      </c>
      <c r="V1075" t="s">
        <v>199</v>
      </c>
    </row>
    <row r="1076" spans="2:22" x14ac:dyDescent="0.25">
      <c r="B1076" t="s">
        <v>199</v>
      </c>
      <c r="C1076" s="79" t="s">
        <v>199</v>
      </c>
      <c r="E1076" t="s">
        <v>199</v>
      </c>
      <c r="F1076" t="s">
        <v>199</v>
      </c>
      <c r="G1076" t="s">
        <v>199</v>
      </c>
      <c r="H1076" t="s">
        <v>199</v>
      </c>
      <c r="I1076" t="s">
        <v>199</v>
      </c>
      <c r="J1076" t="s">
        <v>199</v>
      </c>
      <c r="K1076" t="s">
        <v>199</v>
      </c>
      <c r="L1076" t="s">
        <v>199</v>
      </c>
      <c r="M1076" t="s">
        <v>199</v>
      </c>
      <c r="N1076" t="s">
        <v>199</v>
      </c>
      <c r="O1076" t="s">
        <v>199</v>
      </c>
      <c r="P1076" t="s">
        <v>199</v>
      </c>
      <c r="Q1076" s="80" t="s">
        <v>199</v>
      </c>
      <c r="R1076" s="79"/>
      <c r="T1076" t="s">
        <v>199</v>
      </c>
      <c r="U1076" t="s">
        <v>199</v>
      </c>
      <c r="V1076" t="s">
        <v>199</v>
      </c>
    </row>
    <row r="1077" spans="2:22" x14ac:dyDescent="0.25">
      <c r="B1077" t="s">
        <v>199</v>
      </c>
      <c r="C1077" s="79" t="s">
        <v>199</v>
      </c>
      <c r="E1077" t="s">
        <v>199</v>
      </c>
      <c r="F1077" t="s">
        <v>199</v>
      </c>
      <c r="G1077" t="s">
        <v>199</v>
      </c>
      <c r="H1077" t="s">
        <v>199</v>
      </c>
      <c r="I1077" t="s">
        <v>199</v>
      </c>
      <c r="J1077" t="s">
        <v>199</v>
      </c>
      <c r="K1077" t="s">
        <v>199</v>
      </c>
      <c r="L1077" t="s">
        <v>199</v>
      </c>
      <c r="M1077" t="s">
        <v>199</v>
      </c>
      <c r="N1077" t="s">
        <v>199</v>
      </c>
      <c r="O1077" t="s">
        <v>199</v>
      </c>
      <c r="P1077" t="s">
        <v>199</v>
      </c>
      <c r="Q1077" s="80" t="s">
        <v>199</v>
      </c>
      <c r="R1077" s="79"/>
      <c r="T1077" t="s">
        <v>199</v>
      </c>
      <c r="U1077" t="s">
        <v>199</v>
      </c>
      <c r="V1077" t="s">
        <v>199</v>
      </c>
    </row>
    <row r="1078" spans="2:22" x14ac:dyDescent="0.25">
      <c r="B1078" t="s">
        <v>199</v>
      </c>
      <c r="C1078" s="79" t="s">
        <v>199</v>
      </c>
      <c r="E1078" t="s">
        <v>199</v>
      </c>
      <c r="F1078" t="s">
        <v>199</v>
      </c>
      <c r="G1078" t="s">
        <v>199</v>
      </c>
      <c r="H1078" t="s">
        <v>199</v>
      </c>
      <c r="I1078" t="s">
        <v>199</v>
      </c>
      <c r="J1078" t="s">
        <v>199</v>
      </c>
      <c r="K1078" t="s">
        <v>199</v>
      </c>
      <c r="L1078" t="s">
        <v>199</v>
      </c>
      <c r="M1078" t="s">
        <v>199</v>
      </c>
      <c r="N1078" t="s">
        <v>199</v>
      </c>
      <c r="O1078" t="s">
        <v>199</v>
      </c>
      <c r="P1078" t="s">
        <v>199</v>
      </c>
      <c r="Q1078" s="80" t="s">
        <v>199</v>
      </c>
      <c r="R1078" s="79"/>
      <c r="T1078" t="s">
        <v>199</v>
      </c>
      <c r="U1078" t="s">
        <v>199</v>
      </c>
      <c r="V1078" t="s">
        <v>199</v>
      </c>
    </row>
    <row r="1079" spans="2:22" x14ac:dyDescent="0.25">
      <c r="B1079" t="s">
        <v>199</v>
      </c>
      <c r="C1079" s="79" t="s">
        <v>199</v>
      </c>
      <c r="E1079" t="s">
        <v>199</v>
      </c>
      <c r="F1079" t="s">
        <v>199</v>
      </c>
      <c r="G1079" t="s">
        <v>199</v>
      </c>
      <c r="H1079" t="s">
        <v>199</v>
      </c>
      <c r="I1079" t="s">
        <v>199</v>
      </c>
      <c r="J1079" t="s">
        <v>199</v>
      </c>
      <c r="K1079" t="s">
        <v>199</v>
      </c>
      <c r="L1079" t="s">
        <v>199</v>
      </c>
      <c r="M1079" t="s">
        <v>199</v>
      </c>
      <c r="N1079" t="s">
        <v>199</v>
      </c>
      <c r="O1079" t="s">
        <v>199</v>
      </c>
      <c r="P1079" t="s">
        <v>199</v>
      </c>
      <c r="Q1079" s="80" t="s">
        <v>199</v>
      </c>
      <c r="R1079" s="79"/>
      <c r="T1079" t="s">
        <v>199</v>
      </c>
      <c r="U1079" t="s">
        <v>199</v>
      </c>
      <c r="V1079" t="s">
        <v>199</v>
      </c>
    </row>
    <row r="1080" spans="2:22" x14ac:dyDescent="0.25">
      <c r="B1080" t="s">
        <v>199</v>
      </c>
      <c r="C1080" s="79" t="s">
        <v>199</v>
      </c>
      <c r="E1080" t="s">
        <v>199</v>
      </c>
      <c r="F1080" t="s">
        <v>199</v>
      </c>
      <c r="G1080" t="s">
        <v>199</v>
      </c>
      <c r="H1080" t="s">
        <v>199</v>
      </c>
      <c r="I1080" t="s">
        <v>199</v>
      </c>
      <c r="J1080" t="s">
        <v>199</v>
      </c>
      <c r="K1080" t="s">
        <v>199</v>
      </c>
      <c r="L1080" t="s">
        <v>199</v>
      </c>
      <c r="M1080" t="s">
        <v>199</v>
      </c>
      <c r="N1080" t="s">
        <v>199</v>
      </c>
      <c r="O1080" t="s">
        <v>199</v>
      </c>
      <c r="P1080" t="s">
        <v>199</v>
      </c>
      <c r="Q1080" s="80" t="s">
        <v>199</v>
      </c>
      <c r="R1080" s="79"/>
      <c r="T1080" t="s">
        <v>199</v>
      </c>
      <c r="U1080" t="s">
        <v>199</v>
      </c>
      <c r="V1080" t="s">
        <v>199</v>
      </c>
    </row>
    <row r="1081" spans="2:22" x14ac:dyDescent="0.25">
      <c r="B1081" t="s">
        <v>199</v>
      </c>
      <c r="C1081" s="79" t="s">
        <v>199</v>
      </c>
      <c r="E1081" t="s">
        <v>199</v>
      </c>
      <c r="F1081" t="s">
        <v>199</v>
      </c>
      <c r="G1081" t="s">
        <v>199</v>
      </c>
      <c r="H1081" t="s">
        <v>199</v>
      </c>
      <c r="I1081" t="s">
        <v>199</v>
      </c>
      <c r="J1081" t="s">
        <v>199</v>
      </c>
      <c r="K1081" t="s">
        <v>199</v>
      </c>
      <c r="L1081" t="s">
        <v>199</v>
      </c>
      <c r="M1081" t="s">
        <v>199</v>
      </c>
      <c r="N1081" t="s">
        <v>199</v>
      </c>
      <c r="O1081" t="s">
        <v>199</v>
      </c>
      <c r="P1081" t="s">
        <v>199</v>
      </c>
      <c r="Q1081" s="80" t="s">
        <v>199</v>
      </c>
      <c r="R1081" s="79"/>
      <c r="T1081" t="s">
        <v>199</v>
      </c>
      <c r="U1081" t="s">
        <v>199</v>
      </c>
      <c r="V1081" t="s">
        <v>199</v>
      </c>
    </row>
    <row r="1082" spans="2:22" x14ac:dyDescent="0.25">
      <c r="B1082" t="s">
        <v>199</v>
      </c>
      <c r="C1082" s="79" t="s">
        <v>199</v>
      </c>
      <c r="E1082" t="s">
        <v>199</v>
      </c>
      <c r="F1082" t="s">
        <v>199</v>
      </c>
      <c r="G1082" t="s">
        <v>199</v>
      </c>
      <c r="H1082" t="s">
        <v>199</v>
      </c>
      <c r="I1082" t="s">
        <v>199</v>
      </c>
      <c r="J1082" t="s">
        <v>199</v>
      </c>
      <c r="K1082" t="s">
        <v>199</v>
      </c>
      <c r="L1082" t="s">
        <v>199</v>
      </c>
      <c r="M1082" t="s">
        <v>199</v>
      </c>
      <c r="N1082" t="s">
        <v>199</v>
      </c>
      <c r="O1082" t="s">
        <v>199</v>
      </c>
      <c r="P1082" t="s">
        <v>199</v>
      </c>
      <c r="Q1082" s="80" t="s">
        <v>199</v>
      </c>
      <c r="R1082" s="79"/>
      <c r="T1082" t="s">
        <v>199</v>
      </c>
      <c r="U1082" t="s">
        <v>199</v>
      </c>
      <c r="V1082" t="s">
        <v>199</v>
      </c>
    </row>
    <row r="1083" spans="2:22" x14ac:dyDescent="0.25">
      <c r="B1083" t="s">
        <v>199</v>
      </c>
      <c r="C1083" s="79" t="s">
        <v>199</v>
      </c>
      <c r="E1083" t="s">
        <v>199</v>
      </c>
      <c r="F1083" t="s">
        <v>199</v>
      </c>
      <c r="G1083" t="s">
        <v>199</v>
      </c>
      <c r="H1083" t="s">
        <v>199</v>
      </c>
      <c r="I1083" t="s">
        <v>199</v>
      </c>
      <c r="J1083" t="s">
        <v>199</v>
      </c>
      <c r="K1083" t="s">
        <v>199</v>
      </c>
      <c r="L1083" t="s">
        <v>199</v>
      </c>
      <c r="M1083" t="s">
        <v>199</v>
      </c>
      <c r="N1083" t="s">
        <v>199</v>
      </c>
      <c r="O1083" t="s">
        <v>199</v>
      </c>
      <c r="P1083" t="s">
        <v>199</v>
      </c>
      <c r="Q1083" s="80" t="s">
        <v>199</v>
      </c>
      <c r="R1083" s="79"/>
      <c r="T1083" t="s">
        <v>199</v>
      </c>
      <c r="U1083" t="s">
        <v>199</v>
      </c>
      <c r="V1083" t="s">
        <v>199</v>
      </c>
    </row>
    <row r="1084" spans="2:22" x14ac:dyDescent="0.25">
      <c r="B1084" t="s">
        <v>199</v>
      </c>
      <c r="C1084" s="79" t="s">
        <v>199</v>
      </c>
      <c r="E1084" t="s">
        <v>199</v>
      </c>
      <c r="F1084" t="s">
        <v>199</v>
      </c>
      <c r="G1084" t="s">
        <v>199</v>
      </c>
      <c r="H1084" t="s">
        <v>199</v>
      </c>
      <c r="I1084" t="s">
        <v>199</v>
      </c>
      <c r="J1084" t="s">
        <v>199</v>
      </c>
      <c r="K1084" t="s">
        <v>199</v>
      </c>
      <c r="L1084" t="s">
        <v>199</v>
      </c>
      <c r="M1084" t="s">
        <v>199</v>
      </c>
      <c r="N1084" t="s">
        <v>199</v>
      </c>
      <c r="O1084" t="s">
        <v>199</v>
      </c>
      <c r="P1084" t="s">
        <v>199</v>
      </c>
      <c r="Q1084" s="80" t="s">
        <v>199</v>
      </c>
      <c r="R1084" s="79"/>
      <c r="T1084" t="s">
        <v>199</v>
      </c>
      <c r="U1084" t="s">
        <v>199</v>
      </c>
      <c r="V1084" t="s">
        <v>199</v>
      </c>
    </row>
    <row r="1085" spans="2:22" x14ac:dyDescent="0.25">
      <c r="B1085" t="s">
        <v>199</v>
      </c>
      <c r="C1085" s="79" t="s">
        <v>199</v>
      </c>
      <c r="E1085" t="s">
        <v>199</v>
      </c>
      <c r="F1085" t="s">
        <v>199</v>
      </c>
      <c r="G1085" t="s">
        <v>199</v>
      </c>
      <c r="H1085" t="s">
        <v>199</v>
      </c>
      <c r="I1085" t="s">
        <v>199</v>
      </c>
      <c r="J1085" t="s">
        <v>199</v>
      </c>
      <c r="K1085" t="s">
        <v>199</v>
      </c>
      <c r="L1085" t="s">
        <v>199</v>
      </c>
      <c r="M1085" t="s">
        <v>199</v>
      </c>
      <c r="N1085" t="s">
        <v>199</v>
      </c>
      <c r="O1085" t="s">
        <v>199</v>
      </c>
      <c r="P1085" t="s">
        <v>199</v>
      </c>
      <c r="Q1085" s="80" t="s">
        <v>199</v>
      </c>
      <c r="R1085" s="79"/>
      <c r="T1085" t="s">
        <v>199</v>
      </c>
      <c r="U1085" t="s">
        <v>199</v>
      </c>
      <c r="V1085" t="s">
        <v>199</v>
      </c>
    </row>
    <row r="1086" spans="2:22" x14ac:dyDescent="0.25">
      <c r="B1086" t="s">
        <v>199</v>
      </c>
      <c r="C1086" s="79" t="s">
        <v>199</v>
      </c>
      <c r="E1086" t="s">
        <v>199</v>
      </c>
      <c r="F1086" t="s">
        <v>199</v>
      </c>
      <c r="G1086" t="s">
        <v>199</v>
      </c>
      <c r="H1086" t="s">
        <v>199</v>
      </c>
      <c r="I1086" t="s">
        <v>199</v>
      </c>
      <c r="J1086" t="s">
        <v>199</v>
      </c>
      <c r="K1086" t="s">
        <v>199</v>
      </c>
      <c r="L1086" t="s">
        <v>199</v>
      </c>
      <c r="M1086" t="s">
        <v>199</v>
      </c>
      <c r="N1086" t="s">
        <v>199</v>
      </c>
      <c r="O1086" t="s">
        <v>199</v>
      </c>
      <c r="P1086" t="s">
        <v>199</v>
      </c>
      <c r="Q1086" s="80" t="s">
        <v>199</v>
      </c>
      <c r="R1086" s="79"/>
      <c r="T1086" t="s">
        <v>199</v>
      </c>
      <c r="U1086" t="s">
        <v>199</v>
      </c>
      <c r="V1086" t="s">
        <v>199</v>
      </c>
    </row>
    <row r="1087" spans="2:22" x14ac:dyDescent="0.25">
      <c r="B1087" t="s">
        <v>199</v>
      </c>
      <c r="C1087" s="79" t="s">
        <v>199</v>
      </c>
      <c r="E1087" t="s">
        <v>199</v>
      </c>
      <c r="F1087" t="s">
        <v>199</v>
      </c>
      <c r="G1087" t="s">
        <v>199</v>
      </c>
      <c r="H1087" t="s">
        <v>199</v>
      </c>
      <c r="I1087" t="s">
        <v>199</v>
      </c>
      <c r="J1087" t="s">
        <v>199</v>
      </c>
      <c r="K1087" t="s">
        <v>199</v>
      </c>
      <c r="L1087" t="s">
        <v>199</v>
      </c>
      <c r="M1087" t="s">
        <v>199</v>
      </c>
      <c r="N1087" t="s">
        <v>199</v>
      </c>
      <c r="O1087" t="s">
        <v>199</v>
      </c>
      <c r="P1087" t="s">
        <v>199</v>
      </c>
      <c r="Q1087" s="80" t="s">
        <v>199</v>
      </c>
      <c r="R1087" s="79"/>
      <c r="T1087" t="s">
        <v>199</v>
      </c>
      <c r="U1087" t="s">
        <v>199</v>
      </c>
      <c r="V1087" t="s">
        <v>199</v>
      </c>
    </row>
    <row r="1088" spans="2:22" x14ac:dyDescent="0.25">
      <c r="B1088" t="s">
        <v>199</v>
      </c>
      <c r="C1088" s="79" t="s">
        <v>199</v>
      </c>
      <c r="E1088" t="s">
        <v>199</v>
      </c>
      <c r="F1088" t="s">
        <v>199</v>
      </c>
      <c r="G1088" t="s">
        <v>199</v>
      </c>
      <c r="H1088" t="s">
        <v>199</v>
      </c>
      <c r="I1088" t="s">
        <v>199</v>
      </c>
      <c r="J1088" t="s">
        <v>199</v>
      </c>
      <c r="K1088" t="s">
        <v>199</v>
      </c>
      <c r="L1088" t="s">
        <v>199</v>
      </c>
      <c r="M1088" t="s">
        <v>199</v>
      </c>
      <c r="N1088" t="s">
        <v>199</v>
      </c>
      <c r="O1088" t="s">
        <v>199</v>
      </c>
      <c r="P1088" t="s">
        <v>199</v>
      </c>
      <c r="Q1088" s="80" t="s">
        <v>199</v>
      </c>
      <c r="R1088" s="79"/>
      <c r="T1088" t="s">
        <v>199</v>
      </c>
      <c r="U1088" t="s">
        <v>199</v>
      </c>
      <c r="V1088" t="s">
        <v>199</v>
      </c>
    </row>
    <row r="1089" spans="2:22" x14ac:dyDescent="0.25">
      <c r="B1089" t="s">
        <v>199</v>
      </c>
      <c r="C1089" s="79" t="s">
        <v>199</v>
      </c>
      <c r="E1089" t="s">
        <v>199</v>
      </c>
      <c r="F1089" t="s">
        <v>199</v>
      </c>
      <c r="G1089" t="s">
        <v>199</v>
      </c>
      <c r="H1089" t="s">
        <v>199</v>
      </c>
      <c r="I1089" t="s">
        <v>199</v>
      </c>
      <c r="J1089" t="s">
        <v>199</v>
      </c>
      <c r="K1089" t="s">
        <v>199</v>
      </c>
      <c r="L1089" t="s">
        <v>199</v>
      </c>
      <c r="M1089" t="s">
        <v>199</v>
      </c>
      <c r="N1089" t="s">
        <v>199</v>
      </c>
      <c r="O1089" t="s">
        <v>199</v>
      </c>
      <c r="P1089" t="s">
        <v>199</v>
      </c>
      <c r="Q1089" s="80" t="s">
        <v>199</v>
      </c>
      <c r="R1089" s="79"/>
      <c r="T1089" t="s">
        <v>199</v>
      </c>
      <c r="U1089" t="s">
        <v>199</v>
      </c>
      <c r="V1089" t="s">
        <v>199</v>
      </c>
    </row>
    <row r="1090" spans="2:22" x14ac:dyDescent="0.25">
      <c r="B1090" t="s">
        <v>199</v>
      </c>
      <c r="C1090" s="79" t="s">
        <v>199</v>
      </c>
      <c r="E1090" t="s">
        <v>199</v>
      </c>
      <c r="F1090" t="s">
        <v>199</v>
      </c>
      <c r="G1090" t="s">
        <v>199</v>
      </c>
      <c r="H1090" t="s">
        <v>199</v>
      </c>
      <c r="I1090" t="s">
        <v>199</v>
      </c>
      <c r="J1090" t="s">
        <v>199</v>
      </c>
      <c r="K1090" t="s">
        <v>199</v>
      </c>
      <c r="L1090" t="s">
        <v>199</v>
      </c>
      <c r="M1090" t="s">
        <v>199</v>
      </c>
      <c r="N1090" t="s">
        <v>199</v>
      </c>
      <c r="O1090" t="s">
        <v>199</v>
      </c>
      <c r="P1090" t="s">
        <v>199</v>
      </c>
      <c r="Q1090" s="80" t="s">
        <v>199</v>
      </c>
      <c r="R1090" s="79"/>
      <c r="T1090" t="s">
        <v>199</v>
      </c>
      <c r="U1090" t="s">
        <v>199</v>
      </c>
      <c r="V1090" t="s">
        <v>199</v>
      </c>
    </row>
    <row r="1091" spans="2:22" x14ac:dyDescent="0.25">
      <c r="B1091" t="s">
        <v>199</v>
      </c>
      <c r="C1091" s="79" t="s">
        <v>199</v>
      </c>
      <c r="E1091" t="s">
        <v>199</v>
      </c>
      <c r="F1091" t="s">
        <v>199</v>
      </c>
      <c r="G1091" t="s">
        <v>199</v>
      </c>
      <c r="H1091" t="s">
        <v>199</v>
      </c>
      <c r="I1091" t="s">
        <v>199</v>
      </c>
      <c r="J1091" t="s">
        <v>199</v>
      </c>
      <c r="K1091" t="s">
        <v>199</v>
      </c>
      <c r="L1091" t="s">
        <v>199</v>
      </c>
      <c r="M1091" t="s">
        <v>199</v>
      </c>
      <c r="N1091" t="s">
        <v>199</v>
      </c>
      <c r="O1091" t="s">
        <v>199</v>
      </c>
      <c r="P1091" t="s">
        <v>199</v>
      </c>
      <c r="Q1091" s="80" t="s">
        <v>199</v>
      </c>
      <c r="R1091" s="79"/>
      <c r="T1091" t="s">
        <v>199</v>
      </c>
      <c r="U1091" t="s">
        <v>199</v>
      </c>
      <c r="V1091" t="s">
        <v>199</v>
      </c>
    </row>
    <row r="1092" spans="2:22" x14ac:dyDescent="0.25">
      <c r="B1092" t="s">
        <v>199</v>
      </c>
      <c r="C1092" s="79" t="s">
        <v>199</v>
      </c>
      <c r="E1092" t="s">
        <v>199</v>
      </c>
      <c r="F1092" t="s">
        <v>199</v>
      </c>
      <c r="G1092" t="s">
        <v>199</v>
      </c>
      <c r="H1092" t="s">
        <v>199</v>
      </c>
      <c r="I1092" t="s">
        <v>199</v>
      </c>
      <c r="J1092" t="s">
        <v>199</v>
      </c>
      <c r="K1092" t="s">
        <v>199</v>
      </c>
      <c r="L1092" t="s">
        <v>199</v>
      </c>
      <c r="M1092" t="s">
        <v>199</v>
      </c>
      <c r="N1092" t="s">
        <v>199</v>
      </c>
      <c r="O1092" t="s">
        <v>199</v>
      </c>
      <c r="P1092" t="s">
        <v>199</v>
      </c>
      <c r="Q1092" s="80" t="s">
        <v>199</v>
      </c>
      <c r="R1092" s="79"/>
      <c r="T1092" t="s">
        <v>199</v>
      </c>
      <c r="U1092" t="s">
        <v>199</v>
      </c>
      <c r="V1092" t="s">
        <v>199</v>
      </c>
    </row>
    <row r="1093" spans="2:22" x14ac:dyDescent="0.25">
      <c r="B1093" t="s">
        <v>199</v>
      </c>
      <c r="C1093" s="79" t="s">
        <v>199</v>
      </c>
      <c r="E1093" t="s">
        <v>199</v>
      </c>
      <c r="F1093" t="s">
        <v>199</v>
      </c>
      <c r="G1093" t="s">
        <v>199</v>
      </c>
      <c r="H1093" t="s">
        <v>199</v>
      </c>
      <c r="I1093" t="s">
        <v>199</v>
      </c>
      <c r="J1093" t="s">
        <v>199</v>
      </c>
      <c r="K1093" t="s">
        <v>199</v>
      </c>
      <c r="L1093" t="s">
        <v>199</v>
      </c>
      <c r="M1093" t="s">
        <v>199</v>
      </c>
      <c r="N1093" t="s">
        <v>199</v>
      </c>
      <c r="O1093" t="s">
        <v>199</v>
      </c>
      <c r="P1093" t="s">
        <v>199</v>
      </c>
      <c r="Q1093" s="80" t="s">
        <v>199</v>
      </c>
      <c r="R1093" s="79"/>
      <c r="T1093" t="s">
        <v>199</v>
      </c>
      <c r="U1093" t="s">
        <v>199</v>
      </c>
      <c r="V1093" t="s">
        <v>199</v>
      </c>
    </row>
    <row r="1094" spans="2:22" x14ac:dyDescent="0.25">
      <c r="B1094" t="s">
        <v>199</v>
      </c>
      <c r="C1094" s="79" t="s">
        <v>199</v>
      </c>
      <c r="E1094" t="s">
        <v>199</v>
      </c>
      <c r="F1094" t="s">
        <v>199</v>
      </c>
      <c r="G1094" t="s">
        <v>199</v>
      </c>
      <c r="H1094" t="s">
        <v>199</v>
      </c>
      <c r="I1094" t="s">
        <v>199</v>
      </c>
      <c r="J1094" t="s">
        <v>199</v>
      </c>
      <c r="K1094" t="s">
        <v>199</v>
      </c>
      <c r="L1094" t="s">
        <v>199</v>
      </c>
      <c r="M1094" t="s">
        <v>199</v>
      </c>
      <c r="N1094" t="s">
        <v>199</v>
      </c>
      <c r="O1094" t="s">
        <v>199</v>
      </c>
      <c r="P1094" t="s">
        <v>199</v>
      </c>
      <c r="Q1094" s="80" t="s">
        <v>199</v>
      </c>
      <c r="R1094" s="79"/>
      <c r="T1094" t="s">
        <v>199</v>
      </c>
      <c r="U1094" t="s">
        <v>199</v>
      </c>
      <c r="V1094" t="s">
        <v>199</v>
      </c>
    </row>
    <row r="1095" spans="2:22" x14ac:dyDescent="0.25">
      <c r="B1095" t="s">
        <v>199</v>
      </c>
      <c r="C1095" s="79" t="s">
        <v>199</v>
      </c>
      <c r="E1095" t="s">
        <v>199</v>
      </c>
      <c r="F1095" t="s">
        <v>199</v>
      </c>
      <c r="G1095" t="s">
        <v>199</v>
      </c>
      <c r="H1095" t="s">
        <v>199</v>
      </c>
      <c r="I1095" t="s">
        <v>199</v>
      </c>
      <c r="J1095" t="s">
        <v>199</v>
      </c>
      <c r="K1095" t="s">
        <v>199</v>
      </c>
      <c r="L1095" t="s">
        <v>199</v>
      </c>
      <c r="M1095" t="s">
        <v>199</v>
      </c>
      <c r="N1095" t="s">
        <v>199</v>
      </c>
      <c r="O1095" t="s">
        <v>199</v>
      </c>
      <c r="P1095" t="s">
        <v>199</v>
      </c>
      <c r="Q1095" s="80" t="s">
        <v>199</v>
      </c>
      <c r="R1095" s="79"/>
      <c r="T1095" t="s">
        <v>199</v>
      </c>
      <c r="U1095" t="s">
        <v>199</v>
      </c>
      <c r="V1095" t="s">
        <v>199</v>
      </c>
    </row>
    <row r="1096" spans="2:22" x14ac:dyDescent="0.25">
      <c r="B1096" t="s">
        <v>199</v>
      </c>
      <c r="C1096" s="79" t="s">
        <v>199</v>
      </c>
      <c r="E1096" t="s">
        <v>199</v>
      </c>
      <c r="F1096" t="s">
        <v>199</v>
      </c>
      <c r="G1096" t="s">
        <v>199</v>
      </c>
      <c r="H1096" t="s">
        <v>199</v>
      </c>
      <c r="I1096" t="s">
        <v>199</v>
      </c>
      <c r="J1096" t="s">
        <v>199</v>
      </c>
      <c r="K1096" t="s">
        <v>199</v>
      </c>
      <c r="L1096" t="s">
        <v>199</v>
      </c>
      <c r="M1096" t="s">
        <v>199</v>
      </c>
      <c r="N1096" t="s">
        <v>199</v>
      </c>
      <c r="O1096" t="s">
        <v>199</v>
      </c>
      <c r="P1096" t="s">
        <v>199</v>
      </c>
      <c r="Q1096" s="80" t="s">
        <v>199</v>
      </c>
      <c r="R1096" s="79"/>
      <c r="T1096" t="s">
        <v>199</v>
      </c>
      <c r="U1096" t="s">
        <v>199</v>
      </c>
      <c r="V1096" t="s">
        <v>199</v>
      </c>
    </row>
    <row r="1097" spans="2:22" x14ac:dyDescent="0.25">
      <c r="B1097" t="s">
        <v>199</v>
      </c>
      <c r="C1097" s="79" t="s">
        <v>199</v>
      </c>
      <c r="E1097" t="s">
        <v>199</v>
      </c>
      <c r="F1097" t="s">
        <v>199</v>
      </c>
      <c r="G1097" t="s">
        <v>199</v>
      </c>
      <c r="H1097" t="s">
        <v>199</v>
      </c>
      <c r="I1097" t="s">
        <v>199</v>
      </c>
      <c r="J1097" t="s">
        <v>199</v>
      </c>
      <c r="K1097" t="s">
        <v>199</v>
      </c>
      <c r="L1097" t="s">
        <v>199</v>
      </c>
      <c r="M1097" t="s">
        <v>199</v>
      </c>
      <c r="N1097" t="s">
        <v>199</v>
      </c>
      <c r="O1097" t="s">
        <v>199</v>
      </c>
      <c r="P1097" t="s">
        <v>199</v>
      </c>
      <c r="Q1097" s="80" t="s">
        <v>199</v>
      </c>
      <c r="R1097" s="79"/>
      <c r="T1097" t="s">
        <v>199</v>
      </c>
      <c r="U1097" t="s">
        <v>199</v>
      </c>
      <c r="V1097" t="s">
        <v>199</v>
      </c>
    </row>
    <row r="1098" spans="2:22" x14ac:dyDescent="0.25">
      <c r="B1098" t="s">
        <v>199</v>
      </c>
      <c r="C1098" s="79" t="s">
        <v>199</v>
      </c>
      <c r="E1098" t="s">
        <v>199</v>
      </c>
      <c r="F1098" t="s">
        <v>199</v>
      </c>
      <c r="G1098" t="s">
        <v>199</v>
      </c>
      <c r="H1098" t="s">
        <v>199</v>
      </c>
      <c r="I1098" t="s">
        <v>199</v>
      </c>
      <c r="J1098" t="s">
        <v>199</v>
      </c>
      <c r="K1098" t="s">
        <v>199</v>
      </c>
      <c r="L1098" t="s">
        <v>199</v>
      </c>
      <c r="M1098" t="s">
        <v>199</v>
      </c>
      <c r="N1098" t="s">
        <v>199</v>
      </c>
      <c r="O1098" t="s">
        <v>199</v>
      </c>
      <c r="P1098" t="s">
        <v>199</v>
      </c>
      <c r="Q1098" s="80" t="s">
        <v>199</v>
      </c>
      <c r="R1098" s="79"/>
      <c r="T1098" t="s">
        <v>199</v>
      </c>
      <c r="U1098" t="s">
        <v>199</v>
      </c>
      <c r="V1098" t="s">
        <v>199</v>
      </c>
    </row>
    <row r="1099" spans="2:22" x14ac:dyDescent="0.25">
      <c r="B1099" t="s">
        <v>199</v>
      </c>
      <c r="C1099" s="79" t="s">
        <v>199</v>
      </c>
      <c r="E1099" t="s">
        <v>199</v>
      </c>
      <c r="F1099" t="s">
        <v>199</v>
      </c>
      <c r="G1099" t="s">
        <v>199</v>
      </c>
      <c r="H1099" t="s">
        <v>199</v>
      </c>
      <c r="I1099" t="s">
        <v>199</v>
      </c>
      <c r="J1099" t="s">
        <v>199</v>
      </c>
      <c r="K1099" t="s">
        <v>199</v>
      </c>
      <c r="L1099" t="s">
        <v>199</v>
      </c>
      <c r="M1099" t="s">
        <v>199</v>
      </c>
      <c r="N1099" t="s">
        <v>199</v>
      </c>
      <c r="O1099" t="s">
        <v>199</v>
      </c>
      <c r="P1099" t="s">
        <v>199</v>
      </c>
      <c r="Q1099" s="80" t="s">
        <v>199</v>
      </c>
      <c r="R1099" s="79"/>
      <c r="T1099" t="s">
        <v>199</v>
      </c>
      <c r="U1099" t="s">
        <v>199</v>
      </c>
      <c r="V1099" t="s">
        <v>199</v>
      </c>
    </row>
    <row r="1100" spans="2:22" x14ac:dyDescent="0.25">
      <c r="B1100" t="s">
        <v>199</v>
      </c>
      <c r="C1100" s="79" t="s">
        <v>199</v>
      </c>
      <c r="E1100" t="s">
        <v>199</v>
      </c>
      <c r="F1100" t="s">
        <v>199</v>
      </c>
      <c r="G1100" t="s">
        <v>199</v>
      </c>
      <c r="H1100" t="s">
        <v>199</v>
      </c>
      <c r="I1100" t="s">
        <v>199</v>
      </c>
      <c r="J1100" t="s">
        <v>199</v>
      </c>
      <c r="K1100" t="s">
        <v>199</v>
      </c>
      <c r="L1100" t="s">
        <v>199</v>
      </c>
      <c r="M1100" t="s">
        <v>199</v>
      </c>
      <c r="N1100" t="s">
        <v>199</v>
      </c>
      <c r="O1100" t="s">
        <v>199</v>
      </c>
      <c r="P1100" t="s">
        <v>199</v>
      </c>
      <c r="Q1100" s="80" t="s">
        <v>199</v>
      </c>
      <c r="R1100" s="79"/>
      <c r="T1100" t="s">
        <v>199</v>
      </c>
      <c r="U1100" t="s">
        <v>199</v>
      </c>
      <c r="V1100" t="s">
        <v>199</v>
      </c>
    </row>
    <row r="1101" spans="2:22" x14ac:dyDescent="0.25">
      <c r="B1101" t="s">
        <v>199</v>
      </c>
      <c r="C1101" s="79" t="s">
        <v>199</v>
      </c>
      <c r="E1101" t="s">
        <v>199</v>
      </c>
      <c r="F1101" t="s">
        <v>199</v>
      </c>
      <c r="G1101" t="s">
        <v>199</v>
      </c>
      <c r="H1101" t="s">
        <v>199</v>
      </c>
      <c r="I1101" t="s">
        <v>199</v>
      </c>
      <c r="J1101" t="s">
        <v>199</v>
      </c>
      <c r="K1101" t="s">
        <v>199</v>
      </c>
      <c r="L1101" t="s">
        <v>199</v>
      </c>
      <c r="M1101" t="s">
        <v>199</v>
      </c>
      <c r="N1101" t="s">
        <v>199</v>
      </c>
      <c r="O1101" t="s">
        <v>199</v>
      </c>
      <c r="P1101" t="s">
        <v>199</v>
      </c>
      <c r="Q1101" s="80" t="s">
        <v>199</v>
      </c>
      <c r="R1101" s="79"/>
      <c r="T1101" t="s">
        <v>199</v>
      </c>
      <c r="U1101" t="s">
        <v>199</v>
      </c>
      <c r="V1101" t="s">
        <v>199</v>
      </c>
    </row>
    <row r="1102" spans="2:22" x14ac:dyDescent="0.25">
      <c r="B1102" t="s">
        <v>199</v>
      </c>
      <c r="C1102" s="79" t="s">
        <v>199</v>
      </c>
      <c r="E1102" t="s">
        <v>199</v>
      </c>
      <c r="F1102" t="s">
        <v>199</v>
      </c>
      <c r="G1102" t="s">
        <v>199</v>
      </c>
      <c r="H1102" t="s">
        <v>199</v>
      </c>
      <c r="I1102" t="s">
        <v>199</v>
      </c>
      <c r="J1102" t="s">
        <v>199</v>
      </c>
      <c r="K1102" t="s">
        <v>199</v>
      </c>
      <c r="L1102" t="s">
        <v>199</v>
      </c>
      <c r="M1102" t="s">
        <v>199</v>
      </c>
      <c r="N1102" t="s">
        <v>199</v>
      </c>
      <c r="O1102" t="s">
        <v>199</v>
      </c>
      <c r="P1102" t="s">
        <v>199</v>
      </c>
      <c r="Q1102" s="80" t="s">
        <v>199</v>
      </c>
      <c r="R1102" s="79"/>
      <c r="T1102" t="s">
        <v>199</v>
      </c>
      <c r="U1102" t="s">
        <v>199</v>
      </c>
      <c r="V1102" t="s">
        <v>199</v>
      </c>
    </row>
    <row r="1103" spans="2:22" x14ac:dyDescent="0.25">
      <c r="B1103" t="s">
        <v>199</v>
      </c>
      <c r="C1103" s="79" t="s">
        <v>199</v>
      </c>
      <c r="E1103" t="s">
        <v>199</v>
      </c>
      <c r="F1103" t="s">
        <v>199</v>
      </c>
      <c r="G1103" t="s">
        <v>199</v>
      </c>
      <c r="H1103" t="s">
        <v>199</v>
      </c>
      <c r="I1103" t="s">
        <v>199</v>
      </c>
      <c r="J1103" t="s">
        <v>199</v>
      </c>
      <c r="K1103" t="s">
        <v>199</v>
      </c>
      <c r="L1103" t="s">
        <v>199</v>
      </c>
      <c r="M1103" t="s">
        <v>199</v>
      </c>
      <c r="N1103" t="s">
        <v>199</v>
      </c>
      <c r="O1103" t="s">
        <v>199</v>
      </c>
      <c r="P1103" t="s">
        <v>199</v>
      </c>
      <c r="Q1103" s="80" t="s">
        <v>199</v>
      </c>
      <c r="R1103" s="79"/>
      <c r="T1103" t="s">
        <v>199</v>
      </c>
      <c r="U1103" t="s">
        <v>199</v>
      </c>
      <c r="V1103" t="s">
        <v>199</v>
      </c>
    </row>
    <row r="1104" spans="2:22" x14ac:dyDescent="0.25">
      <c r="B1104" t="s">
        <v>199</v>
      </c>
      <c r="C1104" s="79" t="s">
        <v>199</v>
      </c>
      <c r="E1104" t="s">
        <v>199</v>
      </c>
      <c r="F1104" t="s">
        <v>199</v>
      </c>
      <c r="G1104" t="s">
        <v>199</v>
      </c>
      <c r="H1104" t="s">
        <v>199</v>
      </c>
      <c r="I1104" t="s">
        <v>199</v>
      </c>
      <c r="J1104" t="s">
        <v>199</v>
      </c>
      <c r="K1104" t="s">
        <v>199</v>
      </c>
      <c r="L1104" t="s">
        <v>199</v>
      </c>
      <c r="M1104" t="s">
        <v>199</v>
      </c>
      <c r="N1104" t="s">
        <v>199</v>
      </c>
      <c r="O1104" t="s">
        <v>199</v>
      </c>
      <c r="P1104" t="s">
        <v>199</v>
      </c>
      <c r="Q1104" s="80" t="s">
        <v>199</v>
      </c>
      <c r="R1104" s="79"/>
      <c r="T1104" t="s">
        <v>199</v>
      </c>
      <c r="U1104" t="s">
        <v>199</v>
      </c>
      <c r="V1104" t="s">
        <v>199</v>
      </c>
    </row>
    <row r="1105" spans="2:22" x14ac:dyDescent="0.25">
      <c r="B1105" t="s">
        <v>199</v>
      </c>
      <c r="C1105" s="79" t="s">
        <v>199</v>
      </c>
      <c r="E1105" t="s">
        <v>199</v>
      </c>
      <c r="F1105" t="s">
        <v>199</v>
      </c>
      <c r="G1105" t="s">
        <v>199</v>
      </c>
      <c r="H1105" t="s">
        <v>199</v>
      </c>
      <c r="I1105" t="s">
        <v>199</v>
      </c>
      <c r="J1105" t="s">
        <v>199</v>
      </c>
      <c r="K1105" t="s">
        <v>199</v>
      </c>
      <c r="L1105" t="s">
        <v>199</v>
      </c>
      <c r="M1105" t="s">
        <v>199</v>
      </c>
      <c r="N1105" t="s">
        <v>199</v>
      </c>
      <c r="O1105" t="s">
        <v>199</v>
      </c>
      <c r="P1105" t="s">
        <v>199</v>
      </c>
      <c r="Q1105" s="80" t="s">
        <v>199</v>
      </c>
      <c r="R1105" s="79"/>
      <c r="T1105" t="s">
        <v>199</v>
      </c>
      <c r="U1105" t="s">
        <v>199</v>
      </c>
      <c r="V1105" t="s">
        <v>199</v>
      </c>
    </row>
    <row r="1106" spans="2:22" x14ac:dyDescent="0.25">
      <c r="B1106" t="s">
        <v>199</v>
      </c>
      <c r="C1106" s="79" t="s">
        <v>199</v>
      </c>
      <c r="E1106" t="s">
        <v>199</v>
      </c>
      <c r="F1106" t="s">
        <v>199</v>
      </c>
      <c r="G1106" t="s">
        <v>199</v>
      </c>
      <c r="H1106" t="s">
        <v>199</v>
      </c>
      <c r="I1106" t="s">
        <v>199</v>
      </c>
      <c r="J1106" t="s">
        <v>199</v>
      </c>
      <c r="K1106" t="s">
        <v>199</v>
      </c>
      <c r="L1106" t="s">
        <v>199</v>
      </c>
      <c r="M1106" t="s">
        <v>199</v>
      </c>
      <c r="N1106" t="s">
        <v>199</v>
      </c>
      <c r="O1106" t="s">
        <v>199</v>
      </c>
      <c r="P1106" t="s">
        <v>199</v>
      </c>
      <c r="Q1106" s="80" t="s">
        <v>199</v>
      </c>
      <c r="R1106" s="79"/>
      <c r="T1106" t="s">
        <v>199</v>
      </c>
      <c r="U1106" t="s">
        <v>199</v>
      </c>
      <c r="V1106" t="s">
        <v>199</v>
      </c>
    </row>
    <row r="1107" spans="2:22" x14ac:dyDescent="0.25">
      <c r="B1107" t="s">
        <v>199</v>
      </c>
      <c r="C1107" s="79" t="s">
        <v>199</v>
      </c>
      <c r="E1107" t="s">
        <v>199</v>
      </c>
      <c r="F1107" t="s">
        <v>199</v>
      </c>
      <c r="G1107" t="s">
        <v>199</v>
      </c>
      <c r="H1107" t="s">
        <v>199</v>
      </c>
      <c r="I1107" t="s">
        <v>199</v>
      </c>
      <c r="J1107" t="s">
        <v>199</v>
      </c>
      <c r="K1107" t="s">
        <v>199</v>
      </c>
      <c r="L1107" t="s">
        <v>199</v>
      </c>
      <c r="M1107" t="s">
        <v>199</v>
      </c>
      <c r="N1107" t="s">
        <v>199</v>
      </c>
      <c r="O1107" t="s">
        <v>199</v>
      </c>
      <c r="P1107" t="s">
        <v>199</v>
      </c>
      <c r="Q1107" s="80" t="s">
        <v>199</v>
      </c>
      <c r="R1107" s="79"/>
      <c r="T1107" t="s">
        <v>199</v>
      </c>
      <c r="U1107" t="s">
        <v>199</v>
      </c>
      <c r="V1107" t="s">
        <v>199</v>
      </c>
    </row>
    <row r="1108" spans="2:22" x14ac:dyDescent="0.25">
      <c r="B1108" t="s">
        <v>199</v>
      </c>
      <c r="C1108" s="79" t="s">
        <v>199</v>
      </c>
      <c r="E1108" t="s">
        <v>199</v>
      </c>
      <c r="F1108" t="s">
        <v>199</v>
      </c>
      <c r="G1108" t="s">
        <v>199</v>
      </c>
      <c r="H1108" t="s">
        <v>199</v>
      </c>
      <c r="I1108" t="s">
        <v>199</v>
      </c>
      <c r="J1108" t="s">
        <v>199</v>
      </c>
      <c r="K1108" t="s">
        <v>199</v>
      </c>
      <c r="L1108" t="s">
        <v>199</v>
      </c>
      <c r="M1108" t="s">
        <v>199</v>
      </c>
      <c r="N1108" t="s">
        <v>199</v>
      </c>
      <c r="O1108" t="s">
        <v>199</v>
      </c>
      <c r="P1108" t="s">
        <v>199</v>
      </c>
      <c r="Q1108" s="80" t="s">
        <v>199</v>
      </c>
      <c r="R1108" s="79"/>
      <c r="T1108" t="s">
        <v>199</v>
      </c>
      <c r="U1108" t="s">
        <v>199</v>
      </c>
      <c r="V1108" t="s">
        <v>199</v>
      </c>
    </row>
    <row r="1109" spans="2:22" x14ac:dyDescent="0.25">
      <c r="B1109" t="s">
        <v>199</v>
      </c>
      <c r="C1109" s="79" t="s">
        <v>199</v>
      </c>
      <c r="E1109" t="s">
        <v>199</v>
      </c>
      <c r="F1109" t="s">
        <v>199</v>
      </c>
      <c r="G1109" t="s">
        <v>199</v>
      </c>
      <c r="H1109" t="s">
        <v>199</v>
      </c>
      <c r="I1109" t="s">
        <v>199</v>
      </c>
      <c r="J1109" t="s">
        <v>199</v>
      </c>
      <c r="K1109" t="s">
        <v>199</v>
      </c>
      <c r="L1109" t="s">
        <v>199</v>
      </c>
      <c r="M1109" t="s">
        <v>199</v>
      </c>
      <c r="N1109" t="s">
        <v>199</v>
      </c>
      <c r="O1109" t="s">
        <v>199</v>
      </c>
      <c r="P1109" t="s">
        <v>199</v>
      </c>
      <c r="Q1109" s="80" t="s">
        <v>199</v>
      </c>
      <c r="R1109" s="79"/>
      <c r="T1109" t="s">
        <v>199</v>
      </c>
      <c r="U1109" t="s">
        <v>199</v>
      </c>
      <c r="V1109" t="s">
        <v>199</v>
      </c>
    </row>
    <row r="1110" spans="2:22" x14ac:dyDescent="0.25">
      <c r="B1110" t="s">
        <v>199</v>
      </c>
      <c r="C1110" s="79" t="s">
        <v>199</v>
      </c>
      <c r="E1110" t="s">
        <v>199</v>
      </c>
      <c r="F1110" t="s">
        <v>199</v>
      </c>
      <c r="G1110" t="s">
        <v>199</v>
      </c>
      <c r="H1110" t="s">
        <v>199</v>
      </c>
      <c r="I1110" t="s">
        <v>199</v>
      </c>
      <c r="J1110" t="s">
        <v>199</v>
      </c>
      <c r="K1110" t="s">
        <v>199</v>
      </c>
      <c r="L1110" t="s">
        <v>199</v>
      </c>
      <c r="M1110" t="s">
        <v>199</v>
      </c>
      <c r="N1110" t="s">
        <v>199</v>
      </c>
      <c r="O1110" t="s">
        <v>199</v>
      </c>
      <c r="P1110" t="s">
        <v>199</v>
      </c>
      <c r="Q1110" s="80" t="s">
        <v>199</v>
      </c>
      <c r="R1110" s="79"/>
      <c r="T1110" t="s">
        <v>199</v>
      </c>
      <c r="U1110" t="s">
        <v>199</v>
      </c>
      <c r="V1110" t="s">
        <v>199</v>
      </c>
    </row>
    <row r="1111" spans="2:22" x14ac:dyDescent="0.25">
      <c r="B1111" t="s">
        <v>199</v>
      </c>
      <c r="C1111" s="79" t="s">
        <v>199</v>
      </c>
      <c r="E1111" t="s">
        <v>199</v>
      </c>
      <c r="F1111" t="s">
        <v>199</v>
      </c>
      <c r="G1111" t="s">
        <v>199</v>
      </c>
      <c r="H1111" t="s">
        <v>199</v>
      </c>
      <c r="I1111" t="s">
        <v>199</v>
      </c>
      <c r="J1111" t="s">
        <v>199</v>
      </c>
      <c r="K1111" t="s">
        <v>199</v>
      </c>
      <c r="L1111" t="s">
        <v>199</v>
      </c>
      <c r="M1111" t="s">
        <v>199</v>
      </c>
      <c r="N1111" t="s">
        <v>199</v>
      </c>
      <c r="O1111" t="s">
        <v>199</v>
      </c>
      <c r="P1111" t="s">
        <v>199</v>
      </c>
      <c r="Q1111" s="80" t="s">
        <v>199</v>
      </c>
      <c r="R1111" s="79"/>
      <c r="T1111" t="s">
        <v>199</v>
      </c>
      <c r="U1111" t="s">
        <v>199</v>
      </c>
      <c r="V1111" t="s">
        <v>199</v>
      </c>
    </row>
    <row r="1112" spans="2:22" x14ac:dyDescent="0.25">
      <c r="B1112" t="s">
        <v>199</v>
      </c>
      <c r="C1112" s="79" t="s">
        <v>199</v>
      </c>
      <c r="E1112" t="s">
        <v>199</v>
      </c>
      <c r="F1112" t="s">
        <v>199</v>
      </c>
      <c r="G1112" t="s">
        <v>199</v>
      </c>
      <c r="H1112" t="s">
        <v>199</v>
      </c>
      <c r="I1112" t="s">
        <v>199</v>
      </c>
      <c r="J1112" t="s">
        <v>199</v>
      </c>
      <c r="K1112" t="s">
        <v>199</v>
      </c>
      <c r="L1112" t="s">
        <v>199</v>
      </c>
      <c r="M1112" t="s">
        <v>199</v>
      </c>
      <c r="N1112" t="s">
        <v>199</v>
      </c>
      <c r="O1112" t="s">
        <v>199</v>
      </c>
      <c r="P1112" t="s">
        <v>199</v>
      </c>
      <c r="Q1112" s="80" t="s">
        <v>199</v>
      </c>
      <c r="R1112" s="79"/>
      <c r="T1112" t="s">
        <v>199</v>
      </c>
      <c r="U1112" t="s">
        <v>199</v>
      </c>
      <c r="V1112" t="s">
        <v>199</v>
      </c>
    </row>
    <row r="1113" spans="2:22" x14ac:dyDescent="0.25">
      <c r="B1113" t="s">
        <v>199</v>
      </c>
      <c r="C1113" s="79" t="s">
        <v>199</v>
      </c>
      <c r="E1113" t="s">
        <v>199</v>
      </c>
      <c r="F1113" t="s">
        <v>199</v>
      </c>
      <c r="G1113" t="s">
        <v>199</v>
      </c>
      <c r="H1113" t="s">
        <v>199</v>
      </c>
      <c r="I1113" t="s">
        <v>199</v>
      </c>
      <c r="J1113" t="s">
        <v>199</v>
      </c>
      <c r="K1113" t="s">
        <v>199</v>
      </c>
      <c r="L1113" t="s">
        <v>199</v>
      </c>
      <c r="M1113" t="s">
        <v>199</v>
      </c>
      <c r="N1113" t="s">
        <v>199</v>
      </c>
      <c r="O1113" t="s">
        <v>199</v>
      </c>
      <c r="P1113" t="s">
        <v>199</v>
      </c>
      <c r="Q1113" s="80" t="s">
        <v>199</v>
      </c>
      <c r="R1113" s="79"/>
      <c r="T1113" t="s">
        <v>199</v>
      </c>
      <c r="U1113" t="s">
        <v>199</v>
      </c>
      <c r="V1113" t="s">
        <v>199</v>
      </c>
    </row>
    <row r="1114" spans="2:22" x14ac:dyDescent="0.25">
      <c r="B1114" t="s">
        <v>199</v>
      </c>
      <c r="C1114" s="79" t="s">
        <v>199</v>
      </c>
      <c r="E1114" t="s">
        <v>199</v>
      </c>
      <c r="F1114" t="s">
        <v>199</v>
      </c>
      <c r="G1114" t="s">
        <v>199</v>
      </c>
      <c r="H1114" t="s">
        <v>199</v>
      </c>
      <c r="I1114" t="s">
        <v>199</v>
      </c>
      <c r="J1114" t="s">
        <v>199</v>
      </c>
      <c r="K1114" t="s">
        <v>199</v>
      </c>
      <c r="L1114" t="s">
        <v>199</v>
      </c>
      <c r="M1114" t="s">
        <v>199</v>
      </c>
      <c r="N1114" t="s">
        <v>199</v>
      </c>
      <c r="O1114" t="s">
        <v>199</v>
      </c>
      <c r="P1114" t="s">
        <v>199</v>
      </c>
      <c r="Q1114" s="80" t="s">
        <v>199</v>
      </c>
      <c r="R1114" s="79"/>
      <c r="T1114" t="s">
        <v>199</v>
      </c>
      <c r="U1114" t="s">
        <v>199</v>
      </c>
      <c r="V1114" t="s">
        <v>199</v>
      </c>
    </row>
    <row r="1115" spans="2:22" x14ac:dyDescent="0.25">
      <c r="B1115" t="s">
        <v>199</v>
      </c>
      <c r="C1115" s="79" t="s">
        <v>199</v>
      </c>
      <c r="E1115" t="s">
        <v>199</v>
      </c>
      <c r="F1115" t="s">
        <v>199</v>
      </c>
      <c r="G1115" t="s">
        <v>199</v>
      </c>
      <c r="H1115" t="s">
        <v>199</v>
      </c>
      <c r="I1115" t="s">
        <v>199</v>
      </c>
      <c r="J1115" t="s">
        <v>199</v>
      </c>
      <c r="K1115" t="s">
        <v>199</v>
      </c>
      <c r="L1115" t="s">
        <v>199</v>
      </c>
      <c r="M1115" t="s">
        <v>199</v>
      </c>
      <c r="N1115" t="s">
        <v>199</v>
      </c>
      <c r="O1115" t="s">
        <v>199</v>
      </c>
      <c r="P1115" t="s">
        <v>199</v>
      </c>
      <c r="Q1115" s="80" t="s">
        <v>199</v>
      </c>
      <c r="R1115" s="79"/>
      <c r="T1115" t="s">
        <v>199</v>
      </c>
      <c r="U1115" t="s">
        <v>199</v>
      </c>
      <c r="V1115" t="s">
        <v>199</v>
      </c>
    </row>
    <row r="1116" spans="2:22" x14ac:dyDescent="0.25">
      <c r="B1116" t="s">
        <v>199</v>
      </c>
      <c r="C1116" s="79" t="s">
        <v>199</v>
      </c>
      <c r="E1116" t="s">
        <v>199</v>
      </c>
      <c r="F1116" t="s">
        <v>199</v>
      </c>
      <c r="G1116" t="s">
        <v>199</v>
      </c>
      <c r="H1116" t="s">
        <v>199</v>
      </c>
      <c r="I1116" t="s">
        <v>199</v>
      </c>
      <c r="J1116" t="s">
        <v>199</v>
      </c>
      <c r="K1116" t="s">
        <v>199</v>
      </c>
      <c r="L1116" t="s">
        <v>199</v>
      </c>
      <c r="M1116" t="s">
        <v>199</v>
      </c>
      <c r="N1116" t="s">
        <v>199</v>
      </c>
      <c r="O1116" t="s">
        <v>199</v>
      </c>
      <c r="P1116" t="s">
        <v>199</v>
      </c>
      <c r="Q1116" s="80" t="s">
        <v>199</v>
      </c>
      <c r="R1116" s="79"/>
      <c r="T1116" t="s">
        <v>199</v>
      </c>
      <c r="U1116" t="s">
        <v>199</v>
      </c>
      <c r="V1116" t="s">
        <v>199</v>
      </c>
    </row>
    <row r="1117" spans="2:22" x14ac:dyDescent="0.25">
      <c r="B1117" t="s">
        <v>199</v>
      </c>
      <c r="C1117" s="79" t="s">
        <v>199</v>
      </c>
      <c r="E1117" t="s">
        <v>199</v>
      </c>
      <c r="F1117" t="s">
        <v>199</v>
      </c>
      <c r="G1117" t="s">
        <v>199</v>
      </c>
      <c r="H1117" t="s">
        <v>199</v>
      </c>
      <c r="I1117" t="s">
        <v>199</v>
      </c>
      <c r="J1117" t="s">
        <v>199</v>
      </c>
      <c r="K1117" t="s">
        <v>199</v>
      </c>
      <c r="L1117" t="s">
        <v>199</v>
      </c>
      <c r="M1117" t="s">
        <v>199</v>
      </c>
      <c r="N1117" t="s">
        <v>199</v>
      </c>
      <c r="O1117" t="s">
        <v>199</v>
      </c>
      <c r="P1117" t="s">
        <v>199</v>
      </c>
      <c r="Q1117" s="80" t="s">
        <v>199</v>
      </c>
      <c r="R1117" s="79"/>
      <c r="T1117" t="s">
        <v>199</v>
      </c>
      <c r="U1117" t="s">
        <v>199</v>
      </c>
      <c r="V1117" t="s">
        <v>199</v>
      </c>
    </row>
    <row r="1118" spans="2:22" x14ac:dyDescent="0.25">
      <c r="B1118" t="s">
        <v>199</v>
      </c>
      <c r="C1118" s="79" t="s">
        <v>199</v>
      </c>
      <c r="E1118" t="s">
        <v>199</v>
      </c>
      <c r="F1118" t="s">
        <v>199</v>
      </c>
      <c r="G1118" t="s">
        <v>199</v>
      </c>
      <c r="H1118" t="s">
        <v>199</v>
      </c>
      <c r="I1118" t="s">
        <v>199</v>
      </c>
      <c r="J1118" t="s">
        <v>199</v>
      </c>
      <c r="K1118" t="s">
        <v>199</v>
      </c>
      <c r="L1118" t="s">
        <v>199</v>
      </c>
      <c r="M1118" t="s">
        <v>199</v>
      </c>
      <c r="N1118" t="s">
        <v>199</v>
      </c>
      <c r="O1118" t="s">
        <v>199</v>
      </c>
      <c r="P1118" t="s">
        <v>199</v>
      </c>
      <c r="Q1118" s="80" t="s">
        <v>199</v>
      </c>
      <c r="R1118" s="79"/>
      <c r="T1118" t="s">
        <v>199</v>
      </c>
      <c r="U1118" t="s">
        <v>199</v>
      </c>
      <c r="V1118" t="s">
        <v>199</v>
      </c>
    </row>
    <row r="1119" spans="2:22" x14ac:dyDescent="0.25">
      <c r="B1119" t="s">
        <v>199</v>
      </c>
      <c r="C1119" s="79" t="s">
        <v>199</v>
      </c>
      <c r="E1119" t="s">
        <v>199</v>
      </c>
      <c r="F1119" t="s">
        <v>199</v>
      </c>
      <c r="G1119" t="s">
        <v>199</v>
      </c>
      <c r="H1119" t="s">
        <v>199</v>
      </c>
      <c r="I1119" t="s">
        <v>199</v>
      </c>
      <c r="J1119" t="s">
        <v>199</v>
      </c>
      <c r="K1119" t="s">
        <v>199</v>
      </c>
      <c r="L1119" t="s">
        <v>199</v>
      </c>
      <c r="M1119" t="s">
        <v>199</v>
      </c>
      <c r="N1119" t="s">
        <v>199</v>
      </c>
      <c r="O1119" t="s">
        <v>199</v>
      </c>
      <c r="P1119" t="s">
        <v>199</v>
      </c>
      <c r="Q1119" s="80" t="s">
        <v>199</v>
      </c>
      <c r="R1119" s="79"/>
      <c r="T1119" t="s">
        <v>199</v>
      </c>
      <c r="U1119" t="s">
        <v>199</v>
      </c>
      <c r="V1119" t="s">
        <v>199</v>
      </c>
    </row>
    <row r="1120" spans="2:22" x14ac:dyDescent="0.25">
      <c r="B1120" t="s">
        <v>199</v>
      </c>
      <c r="C1120" s="79" t="s">
        <v>199</v>
      </c>
      <c r="E1120" t="s">
        <v>199</v>
      </c>
      <c r="F1120" t="s">
        <v>199</v>
      </c>
      <c r="G1120" t="s">
        <v>199</v>
      </c>
      <c r="H1120" t="s">
        <v>199</v>
      </c>
      <c r="I1120" t="s">
        <v>199</v>
      </c>
      <c r="J1120" t="s">
        <v>199</v>
      </c>
      <c r="K1120" t="s">
        <v>199</v>
      </c>
      <c r="L1120" t="s">
        <v>199</v>
      </c>
      <c r="M1120" t="s">
        <v>199</v>
      </c>
      <c r="N1120" t="s">
        <v>199</v>
      </c>
      <c r="O1120" t="s">
        <v>199</v>
      </c>
      <c r="P1120" t="s">
        <v>199</v>
      </c>
      <c r="Q1120" s="80" t="s">
        <v>199</v>
      </c>
      <c r="R1120" s="79"/>
      <c r="T1120" t="s">
        <v>199</v>
      </c>
      <c r="U1120" t="s">
        <v>199</v>
      </c>
      <c r="V1120" t="s">
        <v>199</v>
      </c>
    </row>
    <row r="1121" spans="2:22" x14ac:dyDescent="0.25">
      <c r="B1121" t="s">
        <v>199</v>
      </c>
      <c r="C1121" s="79" t="s">
        <v>199</v>
      </c>
      <c r="E1121" t="s">
        <v>199</v>
      </c>
      <c r="F1121" t="s">
        <v>199</v>
      </c>
      <c r="G1121" t="s">
        <v>199</v>
      </c>
      <c r="H1121" t="s">
        <v>199</v>
      </c>
      <c r="I1121" t="s">
        <v>199</v>
      </c>
      <c r="J1121" t="s">
        <v>199</v>
      </c>
      <c r="K1121" t="s">
        <v>199</v>
      </c>
      <c r="L1121" t="s">
        <v>199</v>
      </c>
      <c r="M1121" t="s">
        <v>199</v>
      </c>
      <c r="N1121" t="s">
        <v>199</v>
      </c>
      <c r="O1121" t="s">
        <v>199</v>
      </c>
      <c r="P1121" t="s">
        <v>199</v>
      </c>
      <c r="Q1121" s="80" t="s">
        <v>199</v>
      </c>
      <c r="R1121" s="79"/>
      <c r="T1121" t="s">
        <v>199</v>
      </c>
      <c r="U1121" t="s">
        <v>199</v>
      </c>
      <c r="V1121" t="s">
        <v>199</v>
      </c>
    </row>
    <row r="1122" spans="2:22" x14ac:dyDescent="0.25">
      <c r="B1122" t="s">
        <v>199</v>
      </c>
      <c r="C1122" s="79" t="s">
        <v>199</v>
      </c>
      <c r="E1122" t="s">
        <v>199</v>
      </c>
      <c r="F1122" t="s">
        <v>199</v>
      </c>
      <c r="G1122" t="s">
        <v>199</v>
      </c>
      <c r="H1122" t="s">
        <v>199</v>
      </c>
      <c r="I1122" t="s">
        <v>199</v>
      </c>
      <c r="J1122" t="s">
        <v>199</v>
      </c>
      <c r="K1122" t="s">
        <v>199</v>
      </c>
      <c r="L1122" t="s">
        <v>199</v>
      </c>
      <c r="M1122" t="s">
        <v>199</v>
      </c>
      <c r="N1122" t="s">
        <v>199</v>
      </c>
      <c r="O1122" t="s">
        <v>199</v>
      </c>
      <c r="P1122" t="s">
        <v>199</v>
      </c>
      <c r="Q1122" s="80" t="s">
        <v>199</v>
      </c>
      <c r="R1122" s="79"/>
      <c r="T1122" t="s">
        <v>199</v>
      </c>
      <c r="U1122" t="s">
        <v>199</v>
      </c>
      <c r="V1122" t="s">
        <v>199</v>
      </c>
    </row>
    <row r="1123" spans="2:22" x14ac:dyDescent="0.25">
      <c r="B1123" t="s">
        <v>199</v>
      </c>
      <c r="C1123" s="79" t="s">
        <v>199</v>
      </c>
      <c r="E1123" t="s">
        <v>199</v>
      </c>
      <c r="F1123" t="s">
        <v>199</v>
      </c>
      <c r="G1123" t="s">
        <v>199</v>
      </c>
      <c r="H1123" t="s">
        <v>199</v>
      </c>
      <c r="I1123" t="s">
        <v>199</v>
      </c>
      <c r="J1123" t="s">
        <v>199</v>
      </c>
      <c r="K1123" t="s">
        <v>199</v>
      </c>
      <c r="L1123" t="s">
        <v>199</v>
      </c>
      <c r="M1123" t="s">
        <v>199</v>
      </c>
      <c r="N1123" t="s">
        <v>199</v>
      </c>
      <c r="O1123" t="s">
        <v>199</v>
      </c>
      <c r="P1123" t="s">
        <v>199</v>
      </c>
      <c r="Q1123" s="80" t="s">
        <v>199</v>
      </c>
      <c r="R1123" s="79"/>
      <c r="T1123" t="s">
        <v>199</v>
      </c>
      <c r="U1123" t="s">
        <v>199</v>
      </c>
      <c r="V1123" t="s">
        <v>199</v>
      </c>
    </row>
    <row r="1124" spans="2:22" x14ac:dyDescent="0.25">
      <c r="B1124" t="s">
        <v>199</v>
      </c>
      <c r="C1124" s="79" t="s">
        <v>199</v>
      </c>
      <c r="E1124" t="s">
        <v>199</v>
      </c>
      <c r="F1124" t="s">
        <v>199</v>
      </c>
      <c r="G1124" t="s">
        <v>199</v>
      </c>
      <c r="H1124" t="s">
        <v>199</v>
      </c>
      <c r="I1124" t="s">
        <v>199</v>
      </c>
      <c r="J1124" t="s">
        <v>199</v>
      </c>
      <c r="K1124" t="s">
        <v>199</v>
      </c>
      <c r="L1124" t="s">
        <v>199</v>
      </c>
      <c r="M1124" t="s">
        <v>199</v>
      </c>
      <c r="N1124" t="s">
        <v>199</v>
      </c>
      <c r="O1124" t="s">
        <v>199</v>
      </c>
      <c r="P1124" t="s">
        <v>199</v>
      </c>
      <c r="Q1124" s="80" t="s">
        <v>199</v>
      </c>
      <c r="R1124" s="79"/>
      <c r="T1124" t="s">
        <v>199</v>
      </c>
      <c r="U1124" t="s">
        <v>199</v>
      </c>
      <c r="V1124" t="s">
        <v>199</v>
      </c>
    </row>
    <row r="1125" spans="2:22" x14ac:dyDescent="0.25">
      <c r="B1125" t="s">
        <v>199</v>
      </c>
      <c r="C1125" s="79" t="s">
        <v>199</v>
      </c>
      <c r="E1125" t="s">
        <v>199</v>
      </c>
      <c r="F1125" t="s">
        <v>199</v>
      </c>
      <c r="G1125" t="s">
        <v>199</v>
      </c>
      <c r="H1125" t="s">
        <v>199</v>
      </c>
      <c r="I1125" t="s">
        <v>199</v>
      </c>
      <c r="J1125" t="s">
        <v>199</v>
      </c>
      <c r="K1125" t="s">
        <v>199</v>
      </c>
      <c r="L1125" t="s">
        <v>199</v>
      </c>
      <c r="M1125" t="s">
        <v>199</v>
      </c>
      <c r="N1125" t="s">
        <v>199</v>
      </c>
      <c r="O1125" t="s">
        <v>199</v>
      </c>
      <c r="P1125" t="s">
        <v>199</v>
      </c>
      <c r="Q1125" s="80" t="s">
        <v>199</v>
      </c>
      <c r="R1125" s="79"/>
      <c r="T1125" t="s">
        <v>199</v>
      </c>
      <c r="U1125" t="s">
        <v>199</v>
      </c>
      <c r="V1125" t="s">
        <v>199</v>
      </c>
    </row>
    <row r="1126" spans="2:22" x14ac:dyDescent="0.25">
      <c r="B1126" t="s">
        <v>199</v>
      </c>
      <c r="C1126" s="79" t="s">
        <v>199</v>
      </c>
      <c r="E1126" t="s">
        <v>199</v>
      </c>
      <c r="F1126" t="s">
        <v>199</v>
      </c>
      <c r="G1126" t="s">
        <v>199</v>
      </c>
      <c r="H1126" t="s">
        <v>199</v>
      </c>
      <c r="I1126" t="s">
        <v>199</v>
      </c>
      <c r="J1126" t="s">
        <v>199</v>
      </c>
      <c r="K1126" t="s">
        <v>199</v>
      </c>
      <c r="L1126" t="s">
        <v>199</v>
      </c>
      <c r="M1126" t="s">
        <v>199</v>
      </c>
      <c r="N1126" t="s">
        <v>199</v>
      </c>
      <c r="O1126" t="s">
        <v>199</v>
      </c>
      <c r="P1126" t="s">
        <v>199</v>
      </c>
      <c r="Q1126" s="80" t="s">
        <v>199</v>
      </c>
      <c r="R1126" s="79"/>
      <c r="T1126" t="s">
        <v>199</v>
      </c>
      <c r="U1126" t="s">
        <v>199</v>
      </c>
      <c r="V1126" t="s">
        <v>199</v>
      </c>
    </row>
    <row r="1127" spans="2:22" x14ac:dyDescent="0.25">
      <c r="B1127" t="s">
        <v>199</v>
      </c>
      <c r="C1127" s="79" t="s">
        <v>199</v>
      </c>
      <c r="E1127" t="s">
        <v>199</v>
      </c>
      <c r="F1127" t="s">
        <v>199</v>
      </c>
      <c r="G1127" t="s">
        <v>199</v>
      </c>
      <c r="H1127" t="s">
        <v>199</v>
      </c>
      <c r="I1127" t="s">
        <v>199</v>
      </c>
      <c r="J1127" t="s">
        <v>199</v>
      </c>
      <c r="K1127" t="s">
        <v>199</v>
      </c>
      <c r="L1127" t="s">
        <v>199</v>
      </c>
      <c r="M1127" t="s">
        <v>199</v>
      </c>
      <c r="N1127" t="s">
        <v>199</v>
      </c>
      <c r="O1127" t="s">
        <v>199</v>
      </c>
      <c r="P1127" t="s">
        <v>199</v>
      </c>
      <c r="Q1127" s="80" t="s">
        <v>199</v>
      </c>
      <c r="R1127" s="79"/>
      <c r="T1127" t="s">
        <v>199</v>
      </c>
      <c r="U1127" t="s">
        <v>199</v>
      </c>
      <c r="V1127" t="s">
        <v>199</v>
      </c>
    </row>
    <row r="1128" spans="2:22" x14ac:dyDescent="0.25">
      <c r="B1128" t="s">
        <v>199</v>
      </c>
      <c r="C1128" s="79" t="s">
        <v>199</v>
      </c>
      <c r="E1128" t="s">
        <v>199</v>
      </c>
      <c r="F1128" t="s">
        <v>199</v>
      </c>
      <c r="G1128" t="s">
        <v>199</v>
      </c>
      <c r="H1128" t="s">
        <v>199</v>
      </c>
      <c r="I1128" t="s">
        <v>199</v>
      </c>
      <c r="J1128" t="s">
        <v>199</v>
      </c>
      <c r="K1128" t="s">
        <v>199</v>
      </c>
      <c r="L1128" t="s">
        <v>199</v>
      </c>
      <c r="M1128" t="s">
        <v>199</v>
      </c>
      <c r="N1128" t="s">
        <v>199</v>
      </c>
      <c r="O1128" t="s">
        <v>199</v>
      </c>
      <c r="P1128" t="s">
        <v>199</v>
      </c>
      <c r="Q1128" s="80" t="s">
        <v>199</v>
      </c>
      <c r="R1128" s="79"/>
      <c r="T1128" t="s">
        <v>199</v>
      </c>
      <c r="U1128" t="s">
        <v>199</v>
      </c>
      <c r="V1128" t="s">
        <v>199</v>
      </c>
    </row>
    <row r="1129" spans="2:22" x14ac:dyDescent="0.25">
      <c r="B1129" t="s">
        <v>199</v>
      </c>
      <c r="C1129" s="79" t="s">
        <v>199</v>
      </c>
      <c r="E1129" t="s">
        <v>199</v>
      </c>
      <c r="F1129" t="s">
        <v>199</v>
      </c>
      <c r="G1129" t="s">
        <v>199</v>
      </c>
      <c r="H1129" t="s">
        <v>199</v>
      </c>
      <c r="I1129" t="s">
        <v>199</v>
      </c>
      <c r="J1129" t="s">
        <v>199</v>
      </c>
      <c r="K1129" t="s">
        <v>199</v>
      </c>
      <c r="L1129" t="s">
        <v>199</v>
      </c>
      <c r="M1129" t="s">
        <v>199</v>
      </c>
      <c r="N1129" t="s">
        <v>199</v>
      </c>
      <c r="O1129" t="s">
        <v>199</v>
      </c>
      <c r="P1129" t="s">
        <v>199</v>
      </c>
      <c r="Q1129" s="80" t="s">
        <v>199</v>
      </c>
      <c r="R1129" s="79"/>
      <c r="T1129" t="s">
        <v>199</v>
      </c>
      <c r="U1129" t="s">
        <v>199</v>
      </c>
      <c r="V1129" t="s">
        <v>199</v>
      </c>
    </row>
    <row r="1130" spans="2:22" x14ac:dyDescent="0.25">
      <c r="B1130" t="s">
        <v>199</v>
      </c>
      <c r="C1130" s="79" t="s">
        <v>199</v>
      </c>
      <c r="E1130" t="s">
        <v>199</v>
      </c>
      <c r="F1130" t="s">
        <v>199</v>
      </c>
      <c r="G1130" t="s">
        <v>199</v>
      </c>
      <c r="H1130" t="s">
        <v>199</v>
      </c>
      <c r="I1130" t="s">
        <v>199</v>
      </c>
      <c r="J1130" t="s">
        <v>199</v>
      </c>
      <c r="K1130" t="s">
        <v>199</v>
      </c>
      <c r="L1130" t="s">
        <v>199</v>
      </c>
      <c r="M1130" t="s">
        <v>199</v>
      </c>
      <c r="N1130" t="s">
        <v>199</v>
      </c>
      <c r="O1130" t="s">
        <v>199</v>
      </c>
      <c r="P1130" t="s">
        <v>199</v>
      </c>
      <c r="Q1130" s="80" t="s">
        <v>199</v>
      </c>
      <c r="R1130" s="79"/>
      <c r="T1130" t="s">
        <v>199</v>
      </c>
      <c r="U1130" t="s">
        <v>199</v>
      </c>
      <c r="V1130" t="s">
        <v>199</v>
      </c>
    </row>
    <row r="1131" spans="2:22" x14ac:dyDescent="0.25">
      <c r="B1131" t="s">
        <v>199</v>
      </c>
      <c r="C1131" s="79" t="s">
        <v>199</v>
      </c>
      <c r="E1131" t="s">
        <v>199</v>
      </c>
      <c r="F1131" t="s">
        <v>199</v>
      </c>
      <c r="G1131" t="s">
        <v>199</v>
      </c>
      <c r="H1131" t="s">
        <v>199</v>
      </c>
      <c r="I1131" t="s">
        <v>199</v>
      </c>
      <c r="J1131" t="s">
        <v>199</v>
      </c>
      <c r="K1131" t="s">
        <v>199</v>
      </c>
      <c r="L1131" t="s">
        <v>199</v>
      </c>
      <c r="M1131" t="s">
        <v>199</v>
      </c>
      <c r="N1131" t="s">
        <v>199</v>
      </c>
      <c r="O1131" t="s">
        <v>199</v>
      </c>
      <c r="P1131" t="s">
        <v>199</v>
      </c>
      <c r="Q1131" s="80" t="s">
        <v>199</v>
      </c>
      <c r="R1131" s="79"/>
      <c r="T1131" t="s">
        <v>199</v>
      </c>
      <c r="U1131" t="s">
        <v>199</v>
      </c>
      <c r="V1131" t="s">
        <v>199</v>
      </c>
    </row>
    <row r="1132" spans="2:22" x14ac:dyDescent="0.25">
      <c r="B1132" t="s">
        <v>199</v>
      </c>
      <c r="C1132" s="79" t="s">
        <v>199</v>
      </c>
      <c r="E1132" t="s">
        <v>199</v>
      </c>
      <c r="F1132" t="s">
        <v>199</v>
      </c>
      <c r="G1132" t="s">
        <v>199</v>
      </c>
      <c r="H1132" t="s">
        <v>199</v>
      </c>
      <c r="I1132" t="s">
        <v>199</v>
      </c>
      <c r="J1132" t="s">
        <v>199</v>
      </c>
      <c r="K1132" t="s">
        <v>199</v>
      </c>
      <c r="L1132" t="s">
        <v>199</v>
      </c>
      <c r="M1132" t="s">
        <v>199</v>
      </c>
      <c r="N1132" t="s">
        <v>199</v>
      </c>
      <c r="O1132" t="s">
        <v>199</v>
      </c>
      <c r="P1132" t="s">
        <v>199</v>
      </c>
      <c r="Q1132" s="80" t="s">
        <v>199</v>
      </c>
      <c r="R1132" s="79"/>
      <c r="T1132" t="s">
        <v>199</v>
      </c>
      <c r="U1132" t="s">
        <v>199</v>
      </c>
      <c r="V1132" t="s">
        <v>199</v>
      </c>
    </row>
    <row r="1133" spans="2:22" x14ac:dyDescent="0.25">
      <c r="B1133" t="s">
        <v>199</v>
      </c>
      <c r="C1133" s="79" t="s">
        <v>199</v>
      </c>
      <c r="E1133" t="s">
        <v>199</v>
      </c>
      <c r="F1133" t="s">
        <v>199</v>
      </c>
      <c r="G1133" t="s">
        <v>199</v>
      </c>
      <c r="H1133" t="s">
        <v>199</v>
      </c>
      <c r="I1133" t="s">
        <v>199</v>
      </c>
      <c r="J1133" t="s">
        <v>199</v>
      </c>
      <c r="K1133" t="s">
        <v>199</v>
      </c>
      <c r="L1133" t="s">
        <v>199</v>
      </c>
      <c r="M1133" t="s">
        <v>199</v>
      </c>
      <c r="N1133" t="s">
        <v>199</v>
      </c>
      <c r="O1133" t="s">
        <v>199</v>
      </c>
      <c r="P1133" t="s">
        <v>199</v>
      </c>
      <c r="Q1133" s="80" t="s">
        <v>199</v>
      </c>
      <c r="R1133" s="79"/>
      <c r="T1133" t="s">
        <v>199</v>
      </c>
      <c r="U1133" t="s">
        <v>199</v>
      </c>
      <c r="V1133" t="s">
        <v>199</v>
      </c>
    </row>
    <row r="1134" spans="2:22" x14ac:dyDescent="0.25">
      <c r="B1134" t="s">
        <v>199</v>
      </c>
      <c r="C1134" s="79" t="s">
        <v>199</v>
      </c>
      <c r="E1134" t="s">
        <v>199</v>
      </c>
      <c r="F1134" t="s">
        <v>199</v>
      </c>
      <c r="G1134" t="s">
        <v>199</v>
      </c>
      <c r="H1134" t="s">
        <v>199</v>
      </c>
      <c r="I1134" t="s">
        <v>199</v>
      </c>
      <c r="J1134" t="s">
        <v>199</v>
      </c>
      <c r="K1134" t="s">
        <v>199</v>
      </c>
      <c r="L1134" t="s">
        <v>199</v>
      </c>
      <c r="M1134" t="s">
        <v>199</v>
      </c>
      <c r="N1134" t="s">
        <v>199</v>
      </c>
      <c r="O1134" t="s">
        <v>199</v>
      </c>
      <c r="P1134" t="s">
        <v>199</v>
      </c>
      <c r="Q1134" s="80" t="s">
        <v>199</v>
      </c>
      <c r="R1134" s="79"/>
      <c r="T1134" t="s">
        <v>199</v>
      </c>
      <c r="U1134" t="s">
        <v>199</v>
      </c>
      <c r="V1134" t="s">
        <v>199</v>
      </c>
    </row>
    <row r="1135" spans="2:22" x14ac:dyDescent="0.25">
      <c r="B1135" t="s">
        <v>199</v>
      </c>
      <c r="C1135" s="79" t="s">
        <v>199</v>
      </c>
      <c r="E1135" t="s">
        <v>199</v>
      </c>
      <c r="F1135" t="s">
        <v>199</v>
      </c>
      <c r="G1135" t="s">
        <v>199</v>
      </c>
      <c r="H1135" t="s">
        <v>199</v>
      </c>
      <c r="I1135" t="s">
        <v>199</v>
      </c>
      <c r="J1135" t="s">
        <v>199</v>
      </c>
      <c r="K1135" t="s">
        <v>199</v>
      </c>
      <c r="L1135" t="s">
        <v>199</v>
      </c>
      <c r="M1135" t="s">
        <v>199</v>
      </c>
      <c r="N1135" t="s">
        <v>199</v>
      </c>
      <c r="O1135" t="s">
        <v>199</v>
      </c>
      <c r="P1135" t="s">
        <v>199</v>
      </c>
      <c r="Q1135" s="80" t="s">
        <v>199</v>
      </c>
      <c r="R1135" s="79"/>
      <c r="T1135" t="s">
        <v>199</v>
      </c>
      <c r="U1135" t="s">
        <v>199</v>
      </c>
      <c r="V1135" t="s">
        <v>199</v>
      </c>
    </row>
    <row r="1136" spans="2:22" x14ac:dyDescent="0.25">
      <c r="B1136" t="s">
        <v>199</v>
      </c>
      <c r="C1136" s="79" t="s">
        <v>199</v>
      </c>
      <c r="E1136" t="s">
        <v>199</v>
      </c>
      <c r="F1136" t="s">
        <v>199</v>
      </c>
      <c r="G1136" t="s">
        <v>199</v>
      </c>
      <c r="H1136" t="s">
        <v>199</v>
      </c>
      <c r="I1136" t="s">
        <v>199</v>
      </c>
      <c r="J1136" t="s">
        <v>199</v>
      </c>
      <c r="K1136" t="s">
        <v>199</v>
      </c>
      <c r="L1136" t="s">
        <v>199</v>
      </c>
      <c r="M1136" t="s">
        <v>199</v>
      </c>
      <c r="N1136" t="s">
        <v>199</v>
      </c>
      <c r="O1136" t="s">
        <v>199</v>
      </c>
      <c r="P1136" t="s">
        <v>199</v>
      </c>
      <c r="Q1136" s="80" t="s">
        <v>199</v>
      </c>
      <c r="R1136" s="79"/>
      <c r="T1136" t="s">
        <v>199</v>
      </c>
      <c r="U1136" t="s">
        <v>199</v>
      </c>
      <c r="V1136" t="s">
        <v>199</v>
      </c>
    </row>
    <row r="1137" spans="2:22" x14ac:dyDescent="0.25">
      <c r="B1137" t="s">
        <v>199</v>
      </c>
      <c r="C1137" s="79" t="s">
        <v>199</v>
      </c>
      <c r="E1137" t="s">
        <v>199</v>
      </c>
      <c r="F1137" t="s">
        <v>199</v>
      </c>
      <c r="G1137" t="s">
        <v>199</v>
      </c>
      <c r="H1137" t="s">
        <v>199</v>
      </c>
      <c r="I1137" t="s">
        <v>199</v>
      </c>
      <c r="J1137" t="s">
        <v>199</v>
      </c>
      <c r="K1137" t="s">
        <v>199</v>
      </c>
      <c r="L1137" t="s">
        <v>199</v>
      </c>
      <c r="M1137" t="s">
        <v>199</v>
      </c>
      <c r="N1137" t="s">
        <v>199</v>
      </c>
      <c r="O1137" t="s">
        <v>199</v>
      </c>
      <c r="P1137" t="s">
        <v>199</v>
      </c>
      <c r="Q1137" s="80" t="s">
        <v>199</v>
      </c>
      <c r="R1137" s="79"/>
      <c r="T1137" t="s">
        <v>199</v>
      </c>
      <c r="U1137" t="s">
        <v>199</v>
      </c>
      <c r="V1137" t="s">
        <v>199</v>
      </c>
    </row>
    <row r="1138" spans="2:22" x14ac:dyDescent="0.25">
      <c r="B1138" t="s">
        <v>199</v>
      </c>
      <c r="C1138" s="79" t="s">
        <v>199</v>
      </c>
      <c r="E1138" t="s">
        <v>199</v>
      </c>
      <c r="F1138" t="s">
        <v>199</v>
      </c>
      <c r="G1138" t="s">
        <v>199</v>
      </c>
      <c r="H1138" t="s">
        <v>199</v>
      </c>
      <c r="I1138" t="s">
        <v>199</v>
      </c>
      <c r="J1138" t="s">
        <v>199</v>
      </c>
      <c r="K1138" t="s">
        <v>199</v>
      </c>
      <c r="L1138" t="s">
        <v>199</v>
      </c>
      <c r="M1138" t="s">
        <v>199</v>
      </c>
      <c r="N1138" t="s">
        <v>199</v>
      </c>
      <c r="O1138" t="s">
        <v>199</v>
      </c>
      <c r="P1138" t="s">
        <v>199</v>
      </c>
      <c r="Q1138" s="80" t="s">
        <v>199</v>
      </c>
      <c r="R1138" s="79"/>
      <c r="T1138" t="s">
        <v>199</v>
      </c>
      <c r="U1138" t="s">
        <v>199</v>
      </c>
      <c r="V1138" t="s">
        <v>199</v>
      </c>
    </row>
    <row r="1139" spans="2:22" x14ac:dyDescent="0.25">
      <c r="B1139" t="s">
        <v>199</v>
      </c>
      <c r="C1139" s="79" t="s">
        <v>199</v>
      </c>
      <c r="E1139" t="s">
        <v>199</v>
      </c>
      <c r="F1139" t="s">
        <v>199</v>
      </c>
      <c r="G1139" t="s">
        <v>199</v>
      </c>
      <c r="H1139" t="s">
        <v>199</v>
      </c>
      <c r="I1139" t="s">
        <v>199</v>
      </c>
      <c r="J1139" t="s">
        <v>199</v>
      </c>
      <c r="K1139" t="s">
        <v>199</v>
      </c>
      <c r="L1139" t="s">
        <v>199</v>
      </c>
      <c r="M1139" t="s">
        <v>199</v>
      </c>
      <c r="N1139" t="s">
        <v>199</v>
      </c>
      <c r="O1139" t="s">
        <v>199</v>
      </c>
      <c r="P1139" t="s">
        <v>199</v>
      </c>
      <c r="Q1139" s="80" t="s">
        <v>199</v>
      </c>
      <c r="R1139" s="79"/>
      <c r="T1139" t="s">
        <v>199</v>
      </c>
      <c r="U1139" t="s">
        <v>199</v>
      </c>
      <c r="V1139" t="s">
        <v>199</v>
      </c>
    </row>
    <row r="1140" spans="2:22" x14ac:dyDescent="0.25">
      <c r="B1140" t="s">
        <v>199</v>
      </c>
      <c r="C1140" s="79" t="s">
        <v>199</v>
      </c>
      <c r="E1140" t="s">
        <v>199</v>
      </c>
      <c r="F1140" t="s">
        <v>199</v>
      </c>
      <c r="G1140" t="s">
        <v>199</v>
      </c>
      <c r="H1140" t="s">
        <v>199</v>
      </c>
      <c r="I1140" t="s">
        <v>199</v>
      </c>
      <c r="J1140" t="s">
        <v>199</v>
      </c>
      <c r="K1140" t="s">
        <v>199</v>
      </c>
      <c r="L1140" t="s">
        <v>199</v>
      </c>
      <c r="M1140" t="s">
        <v>199</v>
      </c>
      <c r="N1140" t="s">
        <v>199</v>
      </c>
      <c r="O1140" t="s">
        <v>199</v>
      </c>
      <c r="P1140" t="s">
        <v>199</v>
      </c>
      <c r="Q1140" s="80" t="s">
        <v>199</v>
      </c>
      <c r="R1140" s="79"/>
      <c r="T1140" t="s">
        <v>199</v>
      </c>
      <c r="U1140" t="s">
        <v>199</v>
      </c>
      <c r="V1140" t="s">
        <v>199</v>
      </c>
    </row>
    <row r="1141" spans="2:22" x14ac:dyDescent="0.25">
      <c r="B1141" t="s">
        <v>199</v>
      </c>
      <c r="C1141" s="79" t="s">
        <v>199</v>
      </c>
      <c r="E1141" t="s">
        <v>199</v>
      </c>
      <c r="F1141" t="s">
        <v>199</v>
      </c>
      <c r="G1141" t="s">
        <v>199</v>
      </c>
      <c r="H1141" t="s">
        <v>199</v>
      </c>
      <c r="I1141" t="s">
        <v>199</v>
      </c>
      <c r="J1141" t="s">
        <v>199</v>
      </c>
      <c r="K1141" t="s">
        <v>199</v>
      </c>
      <c r="L1141" t="s">
        <v>199</v>
      </c>
      <c r="M1141" t="s">
        <v>199</v>
      </c>
      <c r="N1141" t="s">
        <v>199</v>
      </c>
      <c r="O1141" t="s">
        <v>199</v>
      </c>
      <c r="P1141" t="s">
        <v>199</v>
      </c>
      <c r="Q1141" s="80" t="s">
        <v>199</v>
      </c>
      <c r="R1141" s="79"/>
      <c r="T1141" t="s">
        <v>199</v>
      </c>
      <c r="U1141" t="s">
        <v>199</v>
      </c>
      <c r="V1141" t="s">
        <v>199</v>
      </c>
    </row>
    <row r="1142" spans="2:22" x14ac:dyDescent="0.25">
      <c r="B1142" t="s">
        <v>199</v>
      </c>
      <c r="C1142" s="79" t="s">
        <v>199</v>
      </c>
      <c r="E1142" t="s">
        <v>199</v>
      </c>
      <c r="F1142" t="s">
        <v>199</v>
      </c>
      <c r="G1142" t="s">
        <v>199</v>
      </c>
      <c r="H1142" t="s">
        <v>199</v>
      </c>
      <c r="I1142" t="s">
        <v>199</v>
      </c>
      <c r="J1142" t="s">
        <v>199</v>
      </c>
      <c r="K1142" t="s">
        <v>199</v>
      </c>
      <c r="L1142" t="s">
        <v>199</v>
      </c>
      <c r="M1142" t="s">
        <v>199</v>
      </c>
      <c r="N1142" t="s">
        <v>199</v>
      </c>
      <c r="O1142" t="s">
        <v>199</v>
      </c>
      <c r="P1142" t="s">
        <v>199</v>
      </c>
      <c r="Q1142" s="80" t="s">
        <v>199</v>
      </c>
      <c r="R1142" s="79"/>
      <c r="T1142" t="s">
        <v>199</v>
      </c>
      <c r="U1142" t="s">
        <v>199</v>
      </c>
      <c r="V1142" t="s">
        <v>199</v>
      </c>
    </row>
    <row r="1143" spans="2:22" x14ac:dyDescent="0.25">
      <c r="B1143" t="s">
        <v>199</v>
      </c>
      <c r="C1143" s="79" t="s">
        <v>199</v>
      </c>
      <c r="E1143" t="s">
        <v>199</v>
      </c>
      <c r="F1143" t="s">
        <v>199</v>
      </c>
      <c r="G1143" t="s">
        <v>199</v>
      </c>
      <c r="H1143" t="s">
        <v>199</v>
      </c>
      <c r="I1143" t="s">
        <v>199</v>
      </c>
      <c r="J1143" t="s">
        <v>199</v>
      </c>
      <c r="K1143" t="s">
        <v>199</v>
      </c>
      <c r="L1143" t="s">
        <v>199</v>
      </c>
      <c r="M1143" t="s">
        <v>199</v>
      </c>
      <c r="N1143" t="s">
        <v>199</v>
      </c>
      <c r="O1143" t="s">
        <v>199</v>
      </c>
      <c r="P1143" t="s">
        <v>199</v>
      </c>
      <c r="Q1143" s="80" t="s">
        <v>199</v>
      </c>
      <c r="R1143" s="79"/>
      <c r="T1143" t="s">
        <v>199</v>
      </c>
      <c r="U1143" t="s">
        <v>199</v>
      </c>
      <c r="V1143" t="s">
        <v>199</v>
      </c>
    </row>
    <row r="1144" spans="2:22" x14ac:dyDescent="0.25">
      <c r="B1144" t="s">
        <v>199</v>
      </c>
      <c r="C1144" s="79" t="s">
        <v>199</v>
      </c>
      <c r="E1144" t="s">
        <v>199</v>
      </c>
      <c r="F1144" t="s">
        <v>199</v>
      </c>
      <c r="G1144" t="s">
        <v>199</v>
      </c>
      <c r="H1144" t="s">
        <v>199</v>
      </c>
      <c r="I1144" t="s">
        <v>199</v>
      </c>
      <c r="J1144" t="s">
        <v>199</v>
      </c>
      <c r="K1144" t="s">
        <v>199</v>
      </c>
      <c r="L1144" t="s">
        <v>199</v>
      </c>
      <c r="M1144" t="s">
        <v>199</v>
      </c>
      <c r="N1144" t="s">
        <v>199</v>
      </c>
      <c r="O1144" t="s">
        <v>199</v>
      </c>
      <c r="P1144" t="s">
        <v>199</v>
      </c>
      <c r="Q1144" s="80" t="s">
        <v>199</v>
      </c>
      <c r="R1144" s="79"/>
      <c r="T1144" t="s">
        <v>199</v>
      </c>
      <c r="U1144" t="s">
        <v>199</v>
      </c>
      <c r="V1144" t="s">
        <v>199</v>
      </c>
    </row>
    <row r="1145" spans="2:22" x14ac:dyDescent="0.25">
      <c r="B1145" t="s">
        <v>199</v>
      </c>
      <c r="C1145" s="79" t="s">
        <v>199</v>
      </c>
      <c r="E1145" t="s">
        <v>199</v>
      </c>
      <c r="F1145" t="s">
        <v>199</v>
      </c>
      <c r="G1145" t="s">
        <v>199</v>
      </c>
      <c r="H1145" t="s">
        <v>199</v>
      </c>
      <c r="I1145" t="s">
        <v>199</v>
      </c>
      <c r="J1145" t="s">
        <v>199</v>
      </c>
      <c r="K1145" t="s">
        <v>199</v>
      </c>
      <c r="L1145" t="s">
        <v>199</v>
      </c>
      <c r="M1145" t="s">
        <v>199</v>
      </c>
      <c r="N1145" t="s">
        <v>199</v>
      </c>
      <c r="O1145" t="s">
        <v>199</v>
      </c>
      <c r="P1145" t="s">
        <v>199</v>
      </c>
      <c r="Q1145" s="80" t="s">
        <v>199</v>
      </c>
      <c r="R1145" s="79"/>
      <c r="T1145" t="s">
        <v>199</v>
      </c>
      <c r="U1145" t="s">
        <v>199</v>
      </c>
      <c r="V1145" t="s">
        <v>199</v>
      </c>
    </row>
    <row r="1146" spans="2:22" x14ac:dyDescent="0.25">
      <c r="B1146" t="s">
        <v>199</v>
      </c>
      <c r="C1146" s="79" t="s">
        <v>199</v>
      </c>
      <c r="E1146" t="s">
        <v>199</v>
      </c>
      <c r="F1146" t="s">
        <v>199</v>
      </c>
      <c r="G1146" t="s">
        <v>199</v>
      </c>
      <c r="H1146" t="s">
        <v>199</v>
      </c>
      <c r="I1146" t="s">
        <v>199</v>
      </c>
      <c r="J1146" t="s">
        <v>199</v>
      </c>
      <c r="K1146" t="s">
        <v>199</v>
      </c>
      <c r="L1146" t="s">
        <v>199</v>
      </c>
      <c r="M1146" t="s">
        <v>199</v>
      </c>
      <c r="N1146" t="s">
        <v>199</v>
      </c>
      <c r="O1146" t="s">
        <v>199</v>
      </c>
      <c r="P1146" t="s">
        <v>199</v>
      </c>
      <c r="Q1146" s="80" t="s">
        <v>199</v>
      </c>
      <c r="R1146" s="79"/>
      <c r="T1146" t="s">
        <v>199</v>
      </c>
      <c r="U1146" t="s">
        <v>199</v>
      </c>
      <c r="V1146" t="s">
        <v>199</v>
      </c>
    </row>
    <row r="1147" spans="2:22" x14ac:dyDescent="0.25">
      <c r="B1147" t="s">
        <v>199</v>
      </c>
      <c r="C1147" s="79" t="s">
        <v>199</v>
      </c>
      <c r="E1147" t="s">
        <v>199</v>
      </c>
      <c r="F1147" t="s">
        <v>199</v>
      </c>
      <c r="G1147" t="s">
        <v>199</v>
      </c>
      <c r="H1147" t="s">
        <v>199</v>
      </c>
      <c r="I1147" t="s">
        <v>199</v>
      </c>
      <c r="J1147" t="s">
        <v>199</v>
      </c>
      <c r="K1147" t="s">
        <v>199</v>
      </c>
      <c r="L1147" t="s">
        <v>199</v>
      </c>
      <c r="M1147" t="s">
        <v>199</v>
      </c>
      <c r="N1147" t="s">
        <v>199</v>
      </c>
      <c r="O1147" t="s">
        <v>199</v>
      </c>
      <c r="P1147" t="s">
        <v>199</v>
      </c>
      <c r="Q1147" s="80" t="s">
        <v>199</v>
      </c>
      <c r="R1147" s="79"/>
      <c r="T1147" t="s">
        <v>199</v>
      </c>
      <c r="U1147" t="s">
        <v>199</v>
      </c>
      <c r="V1147" t="s">
        <v>199</v>
      </c>
    </row>
    <row r="1148" spans="2:22" x14ac:dyDescent="0.25">
      <c r="B1148" t="s">
        <v>199</v>
      </c>
      <c r="C1148" s="79" t="s">
        <v>199</v>
      </c>
      <c r="E1148" t="s">
        <v>199</v>
      </c>
      <c r="F1148" t="s">
        <v>199</v>
      </c>
      <c r="G1148" t="s">
        <v>199</v>
      </c>
      <c r="H1148" t="s">
        <v>199</v>
      </c>
      <c r="I1148" t="s">
        <v>199</v>
      </c>
      <c r="J1148" t="s">
        <v>199</v>
      </c>
      <c r="K1148" t="s">
        <v>199</v>
      </c>
      <c r="L1148" t="s">
        <v>199</v>
      </c>
      <c r="M1148" t="s">
        <v>199</v>
      </c>
      <c r="N1148" t="s">
        <v>199</v>
      </c>
      <c r="O1148" t="s">
        <v>199</v>
      </c>
      <c r="P1148" t="s">
        <v>199</v>
      </c>
      <c r="Q1148" s="80" t="s">
        <v>199</v>
      </c>
      <c r="R1148" s="79"/>
      <c r="T1148" t="s">
        <v>199</v>
      </c>
      <c r="U1148" t="s">
        <v>199</v>
      </c>
      <c r="V1148" t="s">
        <v>199</v>
      </c>
    </row>
    <row r="1149" spans="2:22" x14ac:dyDescent="0.25">
      <c r="B1149" t="s">
        <v>199</v>
      </c>
      <c r="C1149" s="79" t="s">
        <v>199</v>
      </c>
      <c r="E1149" t="s">
        <v>199</v>
      </c>
      <c r="F1149" t="s">
        <v>199</v>
      </c>
      <c r="G1149" t="s">
        <v>199</v>
      </c>
      <c r="H1149" t="s">
        <v>199</v>
      </c>
      <c r="I1149" t="s">
        <v>199</v>
      </c>
      <c r="J1149" t="s">
        <v>199</v>
      </c>
      <c r="K1149" t="s">
        <v>199</v>
      </c>
      <c r="L1149" t="s">
        <v>199</v>
      </c>
      <c r="M1149" t="s">
        <v>199</v>
      </c>
      <c r="N1149" t="s">
        <v>199</v>
      </c>
      <c r="O1149" t="s">
        <v>199</v>
      </c>
      <c r="P1149" t="s">
        <v>199</v>
      </c>
      <c r="Q1149" s="80" t="s">
        <v>199</v>
      </c>
      <c r="R1149" s="79"/>
      <c r="T1149" t="s">
        <v>199</v>
      </c>
      <c r="U1149" t="s">
        <v>199</v>
      </c>
      <c r="V1149" t="s">
        <v>199</v>
      </c>
    </row>
    <row r="1150" spans="2:22" x14ac:dyDescent="0.25">
      <c r="B1150" t="s">
        <v>199</v>
      </c>
      <c r="C1150" s="79" t="s">
        <v>199</v>
      </c>
      <c r="E1150" t="s">
        <v>199</v>
      </c>
      <c r="F1150" t="s">
        <v>199</v>
      </c>
      <c r="G1150" t="s">
        <v>199</v>
      </c>
      <c r="H1150" t="s">
        <v>199</v>
      </c>
      <c r="I1150" t="s">
        <v>199</v>
      </c>
      <c r="J1150" t="s">
        <v>199</v>
      </c>
      <c r="K1150" t="s">
        <v>199</v>
      </c>
      <c r="L1150" t="s">
        <v>199</v>
      </c>
      <c r="M1150" t="s">
        <v>199</v>
      </c>
      <c r="N1150" t="s">
        <v>199</v>
      </c>
      <c r="O1150" t="s">
        <v>199</v>
      </c>
      <c r="P1150" t="s">
        <v>199</v>
      </c>
      <c r="Q1150" s="80" t="s">
        <v>199</v>
      </c>
      <c r="R1150" s="79"/>
      <c r="T1150" t="s">
        <v>199</v>
      </c>
      <c r="U1150" t="s">
        <v>199</v>
      </c>
      <c r="V1150" t="s">
        <v>199</v>
      </c>
    </row>
    <row r="1151" spans="2:22" x14ac:dyDescent="0.25">
      <c r="B1151" t="s">
        <v>199</v>
      </c>
      <c r="C1151" s="79" t="s">
        <v>199</v>
      </c>
      <c r="E1151" t="s">
        <v>199</v>
      </c>
      <c r="F1151" t="s">
        <v>199</v>
      </c>
      <c r="G1151" t="s">
        <v>199</v>
      </c>
      <c r="H1151" t="s">
        <v>199</v>
      </c>
      <c r="I1151" t="s">
        <v>199</v>
      </c>
      <c r="J1151" t="s">
        <v>199</v>
      </c>
      <c r="K1151" t="s">
        <v>199</v>
      </c>
      <c r="L1151" t="s">
        <v>199</v>
      </c>
      <c r="M1151" t="s">
        <v>199</v>
      </c>
      <c r="N1151" t="s">
        <v>199</v>
      </c>
      <c r="O1151" t="s">
        <v>199</v>
      </c>
      <c r="P1151" t="s">
        <v>199</v>
      </c>
      <c r="Q1151" s="80" t="s">
        <v>199</v>
      </c>
      <c r="R1151" s="79"/>
      <c r="T1151" t="s">
        <v>199</v>
      </c>
      <c r="U1151" t="s">
        <v>199</v>
      </c>
      <c r="V1151" t="s">
        <v>199</v>
      </c>
    </row>
    <row r="1152" spans="2:22" x14ac:dyDescent="0.25">
      <c r="B1152" t="s">
        <v>199</v>
      </c>
      <c r="C1152" s="79" t="s">
        <v>199</v>
      </c>
      <c r="E1152" t="s">
        <v>199</v>
      </c>
      <c r="F1152" t="s">
        <v>199</v>
      </c>
      <c r="G1152" t="s">
        <v>199</v>
      </c>
      <c r="H1152" t="s">
        <v>199</v>
      </c>
      <c r="I1152" t="s">
        <v>199</v>
      </c>
      <c r="J1152" t="s">
        <v>199</v>
      </c>
      <c r="K1152" t="s">
        <v>199</v>
      </c>
      <c r="L1152" t="s">
        <v>199</v>
      </c>
      <c r="M1152" t="s">
        <v>199</v>
      </c>
      <c r="N1152" t="s">
        <v>199</v>
      </c>
      <c r="O1152" t="s">
        <v>199</v>
      </c>
      <c r="P1152" t="s">
        <v>199</v>
      </c>
      <c r="Q1152" s="80" t="s">
        <v>199</v>
      </c>
      <c r="R1152" s="79"/>
      <c r="T1152" t="s">
        <v>199</v>
      </c>
      <c r="U1152" t="s">
        <v>199</v>
      </c>
      <c r="V1152" t="s">
        <v>199</v>
      </c>
    </row>
    <row r="1153" spans="2:22" x14ac:dyDescent="0.25">
      <c r="B1153" t="s">
        <v>199</v>
      </c>
      <c r="C1153" s="79" t="s">
        <v>199</v>
      </c>
      <c r="E1153" t="s">
        <v>199</v>
      </c>
      <c r="F1153" t="s">
        <v>199</v>
      </c>
      <c r="G1153" t="s">
        <v>199</v>
      </c>
      <c r="H1153" t="s">
        <v>199</v>
      </c>
      <c r="I1153" t="s">
        <v>199</v>
      </c>
      <c r="J1153" t="s">
        <v>199</v>
      </c>
      <c r="K1153" t="s">
        <v>199</v>
      </c>
      <c r="L1153" t="s">
        <v>199</v>
      </c>
      <c r="M1153" t="s">
        <v>199</v>
      </c>
      <c r="N1153" t="s">
        <v>199</v>
      </c>
      <c r="O1153" t="s">
        <v>199</v>
      </c>
      <c r="P1153" t="s">
        <v>199</v>
      </c>
      <c r="Q1153" s="80" t="s">
        <v>199</v>
      </c>
      <c r="R1153" s="79"/>
      <c r="T1153" t="s">
        <v>199</v>
      </c>
      <c r="U1153" t="s">
        <v>199</v>
      </c>
      <c r="V1153" t="s">
        <v>199</v>
      </c>
    </row>
    <row r="1154" spans="2:22" x14ac:dyDescent="0.25">
      <c r="B1154" t="s">
        <v>199</v>
      </c>
      <c r="C1154" s="79" t="s">
        <v>199</v>
      </c>
      <c r="E1154" t="s">
        <v>199</v>
      </c>
      <c r="F1154" t="s">
        <v>199</v>
      </c>
      <c r="G1154" t="s">
        <v>199</v>
      </c>
      <c r="H1154" t="s">
        <v>199</v>
      </c>
      <c r="I1154" t="s">
        <v>199</v>
      </c>
      <c r="J1154" t="s">
        <v>199</v>
      </c>
      <c r="K1154" t="s">
        <v>199</v>
      </c>
      <c r="L1154" t="s">
        <v>199</v>
      </c>
      <c r="M1154" t="s">
        <v>199</v>
      </c>
      <c r="N1154" t="s">
        <v>199</v>
      </c>
      <c r="O1154" t="s">
        <v>199</v>
      </c>
      <c r="P1154" t="s">
        <v>199</v>
      </c>
      <c r="Q1154" s="80" t="s">
        <v>199</v>
      </c>
      <c r="R1154" s="79"/>
      <c r="T1154" t="s">
        <v>199</v>
      </c>
      <c r="U1154" t="s">
        <v>199</v>
      </c>
      <c r="V1154" t="s">
        <v>199</v>
      </c>
    </row>
    <row r="1155" spans="2:22" x14ac:dyDescent="0.25">
      <c r="B1155" t="s">
        <v>199</v>
      </c>
      <c r="C1155" s="79" t="s">
        <v>199</v>
      </c>
      <c r="E1155" t="s">
        <v>199</v>
      </c>
      <c r="F1155" t="s">
        <v>199</v>
      </c>
      <c r="G1155" t="s">
        <v>199</v>
      </c>
      <c r="H1155" t="s">
        <v>199</v>
      </c>
      <c r="I1155" t="s">
        <v>199</v>
      </c>
      <c r="J1155" t="s">
        <v>199</v>
      </c>
      <c r="K1155" t="s">
        <v>199</v>
      </c>
      <c r="L1155" t="s">
        <v>199</v>
      </c>
      <c r="M1155" t="s">
        <v>199</v>
      </c>
      <c r="N1155" t="s">
        <v>199</v>
      </c>
      <c r="O1155" t="s">
        <v>199</v>
      </c>
      <c r="P1155" t="s">
        <v>199</v>
      </c>
      <c r="Q1155" s="80" t="s">
        <v>199</v>
      </c>
      <c r="R1155" s="79"/>
      <c r="T1155" t="s">
        <v>199</v>
      </c>
      <c r="U1155" t="s">
        <v>199</v>
      </c>
      <c r="V1155" t="s">
        <v>199</v>
      </c>
    </row>
    <row r="1156" spans="2:22" x14ac:dyDescent="0.25">
      <c r="B1156" t="s">
        <v>199</v>
      </c>
      <c r="C1156" s="79" t="s">
        <v>199</v>
      </c>
      <c r="E1156" t="s">
        <v>199</v>
      </c>
      <c r="F1156" t="s">
        <v>199</v>
      </c>
      <c r="G1156" t="s">
        <v>199</v>
      </c>
      <c r="H1156" t="s">
        <v>199</v>
      </c>
      <c r="I1156" t="s">
        <v>199</v>
      </c>
      <c r="J1156" t="s">
        <v>199</v>
      </c>
      <c r="K1156" t="s">
        <v>199</v>
      </c>
      <c r="L1156" t="s">
        <v>199</v>
      </c>
      <c r="M1156" t="s">
        <v>199</v>
      </c>
      <c r="N1156" t="s">
        <v>199</v>
      </c>
      <c r="O1156" t="s">
        <v>199</v>
      </c>
      <c r="P1156" t="s">
        <v>199</v>
      </c>
      <c r="Q1156" s="80" t="s">
        <v>199</v>
      </c>
      <c r="R1156" s="79"/>
      <c r="T1156" t="s">
        <v>199</v>
      </c>
      <c r="U1156" t="s">
        <v>199</v>
      </c>
      <c r="V1156" t="s">
        <v>199</v>
      </c>
    </row>
    <row r="1157" spans="2:22" x14ac:dyDescent="0.25">
      <c r="B1157" t="s">
        <v>199</v>
      </c>
      <c r="C1157" s="79" t="s">
        <v>199</v>
      </c>
      <c r="E1157" t="s">
        <v>199</v>
      </c>
      <c r="F1157" t="s">
        <v>199</v>
      </c>
      <c r="G1157" t="s">
        <v>199</v>
      </c>
      <c r="H1157" t="s">
        <v>199</v>
      </c>
      <c r="I1157" t="s">
        <v>199</v>
      </c>
      <c r="J1157" t="s">
        <v>199</v>
      </c>
      <c r="K1157" t="s">
        <v>199</v>
      </c>
      <c r="L1157" t="s">
        <v>199</v>
      </c>
      <c r="M1157" t="s">
        <v>199</v>
      </c>
      <c r="N1157" t="s">
        <v>199</v>
      </c>
      <c r="O1157" t="s">
        <v>199</v>
      </c>
      <c r="P1157" t="s">
        <v>199</v>
      </c>
      <c r="Q1157" s="80" t="s">
        <v>199</v>
      </c>
      <c r="R1157" s="79"/>
      <c r="T1157" t="s">
        <v>199</v>
      </c>
      <c r="U1157" t="s">
        <v>199</v>
      </c>
      <c r="V1157" t="s">
        <v>199</v>
      </c>
    </row>
    <row r="1158" spans="2:22" x14ac:dyDescent="0.25">
      <c r="B1158" t="s">
        <v>199</v>
      </c>
      <c r="C1158" s="79" t="s">
        <v>199</v>
      </c>
      <c r="E1158" t="s">
        <v>199</v>
      </c>
      <c r="F1158" t="s">
        <v>199</v>
      </c>
      <c r="G1158" t="s">
        <v>199</v>
      </c>
      <c r="H1158" t="s">
        <v>199</v>
      </c>
      <c r="I1158" t="s">
        <v>199</v>
      </c>
      <c r="J1158" t="s">
        <v>199</v>
      </c>
      <c r="K1158" t="s">
        <v>199</v>
      </c>
      <c r="L1158" t="s">
        <v>199</v>
      </c>
      <c r="M1158" t="s">
        <v>199</v>
      </c>
      <c r="N1158" t="s">
        <v>199</v>
      </c>
      <c r="O1158" t="s">
        <v>199</v>
      </c>
      <c r="P1158" t="s">
        <v>199</v>
      </c>
      <c r="Q1158" s="80" t="s">
        <v>199</v>
      </c>
      <c r="R1158" s="79"/>
      <c r="T1158" t="s">
        <v>199</v>
      </c>
      <c r="U1158" t="s">
        <v>199</v>
      </c>
      <c r="V1158" t="s">
        <v>199</v>
      </c>
    </row>
    <row r="1159" spans="2:22" x14ac:dyDescent="0.25">
      <c r="B1159" t="s">
        <v>199</v>
      </c>
      <c r="C1159" s="79" t="s">
        <v>199</v>
      </c>
      <c r="E1159" t="s">
        <v>199</v>
      </c>
      <c r="F1159" t="s">
        <v>199</v>
      </c>
      <c r="G1159" t="s">
        <v>199</v>
      </c>
      <c r="H1159" t="s">
        <v>199</v>
      </c>
      <c r="I1159" t="s">
        <v>199</v>
      </c>
      <c r="J1159" t="s">
        <v>199</v>
      </c>
      <c r="K1159" t="s">
        <v>199</v>
      </c>
      <c r="L1159" t="s">
        <v>199</v>
      </c>
      <c r="M1159" t="s">
        <v>199</v>
      </c>
      <c r="N1159" t="s">
        <v>199</v>
      </c>
      <c r="O1159" t="s">
        <v>199</v>
      </c>
      <c r="P1159" t="s">
        <v>199</v>
      </c>
      <c r="Q1159" s="80" t="s">
        <v>199</v>
      </c>
      <c r="R1159" s="79"/>
      <c r="T1159" t="s">
        <v>199</v>
      </c>
      <c r="U1159" t="s">
        <v>199</v>
      </c>
      <c r="V1159" t="s">
        <v>199</v>
      </c>
    </row>
    <row r="1160" spans="2:22" x14ac:dyDescent="0.25">
      <c r="B1160" t="s">
        <v>199</v>
      </c>
      <c r="C1160" s="79" t="s">
        <v>199</v>
      </c>
      <c r="E1160" t="s">
        <v>199</v>
      </c>
      <c r="F1160" t="s">
        <v>199</v>
      </c>
      <c r="G1160" t="s">
        <v>199</v>
      </c>
      <c r="H1160" t="s">
        <v>199</v>
      </c>
      <c r="I1160" t="s">
        <v>199</v>
      </c>
      <c r="J1160" t="s">
        <v>199</v>
      </c>
      <c r="K1160" t="s">
        <v>199</v>
      </c>
      <c r="L1160" t="s">
        <v>199</v>
      </c>
      <c r="M1160" t="s">
        <v>199</v>
      </c>
      <c r="N1160" t="s">
        <v>199</v>
      </c>
      <c r="O1160" t="s">
        <v>199</v>
      </c>
      <c r="P1160" t="s">
        <v>199</v>
      </c>
      <c r="Q1160" s="80" t="s">
        <v>199</v>
      </c>
      <c r="R1160" s="79"/>
      <c r="T1160" t="s">
        <v>199</v>
      </c>
      <c r="U1160" t="s">
        <v>199</v>
      </c>
      <c r="V1160" t="s">
        <v>199</v>
      </c>
    </row>
    <row r="1161" spans="2:22" x14ac:dyDescent="0.25">
      <c r="B1161" t="s">
        <v>199</v>
      </c>
      <c r="C1161" s="79" t="s">
        <v>199</v>
      </c>
      <c r="E1161" t="s">
        <v>199</v>
      </c>
      <c r="F1161" t="s">
        <v>199</v>
      </c>
      <c r="G1161" t="s">
        <v>199</v>
      </c>
      <c r="H1161" t="s">
        <v>199</v>
      </c>
      <c r="I1161" t="s">
        <v>199</v>
      </c>
      <c r="J1161" t="s">
        <v>199</v>
      </c>
      <c r="K1161" t="s">
        <v>199</v>
      </c>
      <c r="L1161" t="s">
        <v>199</v>
      </c>
      <c r="M1161" t="s">
        <v>199</v>
      </c>
      <c r="N1161" t="s">
        <v>199</v>
      </c>
      <c r="O1161" t="s">
        <v>199</v>
      </c>
      <c r="P1161" t="s">
        <v>199</v>
      </c>
      <c r="Q1161" s="80" t="s">
        <v>199</v>
      </c>
      <c r="R1161" s="79"/>
      <c r="T1161" t="s">
        <v>199</v>
      </c>
      <c r="U1161" t="s">
        <v>199</v>
      </c>
      <c r="V1161" t="s">
        <v>199</v>
      </c>
    </row>
    <row r="1162" spans="2:22" x14ac:dyDescent="0.25">
      <c r="B1162" t="s">
        <v>199</v>
      </c>
      <c r="C1162" s="79" t="s">
        <v>199</v>
      </c>
      <c r="E1162" t="s">
        <v>199</v>
      </c>
      <c r="F1162" t="s">
        <v>199</v>
      </c>
      <c r="G1162" t="s">
        <v>199</v>
      </c>
      <c r="H1162" t="s">
        <v>199</v>
      </c>
      <c r="I1162" t="s">
        <v>199</v>
      </c>
      <c r="J1162" t="s">
        <v>199</v>
      </c>
      <c r="K1162" t="s">
        <v>199</v>
      </c>
      <c r="L1162" t="s">
        <v>199</v>
      </c>
      <c r="M1162" t="s">
        <v>199</v>
      </c>
      <c r="N1162" t="s">
        <v>199</v>
      </c>
      <c r="O1162" t="s">
        <v>199</v>
      </c>
      <c r="P1162" t="s">
        <v>199</v>
      </c>
      <c r="Q1162" s="80" t="s">
        <v>199</v>
      </c>
      <c r="R1162" s="79"/>
      <c r="T1162" t="s">
        <v>199</v>
      </c>
      <c r="U1162" t="s">
        <v>199</v>
      </c>
      <c r="V1162" t="s">
        <v>199</v>
      </c>
    </row>
    <row r="1163" spans="2:22" x14ac:dyDescent="0.25">
      <c r="B1163" t="s">
        <v>199</v>
      </c>
      <c r="C1163" s="79" t="s">
        <v>199</v>
      </c>
      <c r="E1163" t="s">
        <v>199</v>
      </c>
      <c r="F1163" t="s">
        <v>199</v>
      </c>
      <c r="G1163" t="s">
        <v>199</v>
      </c>
      <c r="H1163" t="s">
        <v>199</v>
      </c>
      <c r="I1163" t="s">
        <v>199</v>
      </c>
      <c r="J1163" t="s">
        <v>199</v>
      </c>
      <c r="K1163" t="s">
        <v>199</v>
      </c>
      <c r="L1163" t="s">
        <v>199</v>
      </c>
      <c r="M1163" t="s">
        <v>199</v>
      </c>
      <c r="N1163" t="s">
        <v>199</v>
      </c>
      <c r="O1163" t="s">
        <v>199</v>
      </c>
      <c r="P1163" t="s">
        <v>199</v>
      </c>
      <c r="Q1163" s="80" t="s">
        <v>199</v>
      </c>
      <c r="R1163" s="79"/>
      <c r="T1163" t="s">
        <v>199</v>
      </c>
      <c r="U1163" t="s">
        <v>199</v>
      </c>
      <c r="V1163" t="s">
        <v>199</v>
      </c>
    </row>
    <row r="1164" spans="2:22" x14ac:dyDescent="0.25">
      <c r="B1164" t="s">
        <v>199</v>
      </c>
      <c r="C1164" s="79" t="s">
        <v>199</v>
      </c>
      <c r="E1164" t="s">
        <v>199</v>
      </c>
      <c r="F1164" t="s">
        <v>199</v>
      </c>
      <c r="G1164" t="s">
        <v>199</v>
      </c>
      <c r="H1164" t="s">
        <v>199</v>
      </c>
      <c r="I1164" t="s">
        <v>199</v>
      </c>
      <c r="J1164" t="s">
        <v>199</v>
      </c>
      <c r="K1164" t="s">
        <v>199</v>
      </c>
      <c r="L1164" t="s">
        <v>199</v>
      </c>
      <c r="M1164" t="s">
        <v>199</v>
      </c>
      <c r="N1164" t="s">
        <v>199</v>
      </c>
      <c r="O1164" t="s">
        <v>199</v>
      </c>
      <c r="P1164" t="s">
        <v>199</v>
      </c>
      <c r="Q1164" s="80" t="s">
        <v>199</v>
      </c>
      <c r="R1164" s="79"/>
      <c r="T1164" t="s">
        <v>199</v>
      </c>
      <c r="U1164" t="s">
        <v>199</v>
      </c>
      <c r="V1164" t="s">
        <v>199</v>
      </c>
    </row>
    <row r="1165" spans="2:22" x14ac:dyDescent="0.25">
      <c r="B1165" t="s">
        <v>199</v>
      </c>
      <c r="C1165" s="79" t="s">
        <v>199</v>
      </c>
      <c r="E1165" t="s">
        <v>199</v>
      </c>
      <c r="F1165" t="s">
        <v>199</v>
      </c>
      <c r="G1165" t="s">
        <v>199</v>
      </c>
      <c r="H1165" t="s">
        <v>199</v>
      </c>
      <c r="I1165" t="s">
        <v>199</v>
      </c>
      <c r="J1165" t="s">
        <v>199</v>
      </c>
      <c r="K1165" t="s">
        <v>199</v>
      </c>
      <c r="L1165" t="s">
        <v>199</v>
      </c>
      <c r="M1165" t="s">
        <v>199</v>
      </c>
      <c r="N1165" t="s">
        <v>199</v>
      </c>
      <c r="O1165" t="s">
        <v>199</v>
      </c>
      <c r="P1165" t="s">
        <v>199</v>
      </c>
      <c r="Q1165" s="80" t="s">
        <v>199</v>
      </c>
      <c r="R1165" s="79"/>
      <c r="T1165" t="s">
        <v>199</v>
      </c>
      <c r="U1165" t="s">
        <v>199</v>
      </c>
      <c r="V1165" t="s">
        <v>199</v>
      </c>
    </row>
    <row r="1166" spans="2:22" x14ac:dyDescent="0.25">
      <c r="B1166" t="s">
        <v>199</v>
      </c>
      <c r="C1166" s="79" t="s">
        <v>199</v>
      </c>
      <c r="E1166" t="s">
        <v>199</v>
      </c>
      <c r="F1166" t="s">
        <v>199</v>
      </c>
      <c r="G1166" t="s">
        <v>199</v>
      </c>
      <c r="H1166" t="s">
        <v>199</v>
      </c>
      <c r="I1166" t="s">
        <v>199</v>
      </c>
      <c r="J1166" t="s">
        <v>199</v>
      </c>
      <c r="K1166" t="s">
        <v>199</v>
      </c>
      <c r="L1166" t="s">
        <v>199</v>
      </c>
      <c r="M1166" t="s">
        <v>199</v>
      </c>
      <c r="N1166" t="s">
        <v>199</v>
      </c>
      <c r="O1166" t="s">
        <v>199</v>
      </c>
      <c r="P1166" t="s">
        <v>199</v>
      </c>
      <c r="Q1166" s="80" t="s">
        <v>199</v>
      </c>
      <c r="R1166" s="79"/>
      <c r="T1166" t="s">
        <v>199</v>
      </c>
      <c r="U1166" t="s">
        <v>199</v>
      </c>
      <c r="V1166" t="s">
        <v>199</v>
      </c>
    </row>
    <row r="1167" spans="2:22" x14ac:dyDescent="0.25">
      <c r="B1167" t="s">
        <v>199</v>
      </c>
      <c r="C1167" s="79" t="s">
        <v>199</v>
      </c>
      <c r="E1167" t="s">
        <v>199</v>
      </c>
      <c r="F1167" t="s">
        <v>199</v>
      </c>
      <c r="G1167" t="s">
        <v>199</v>
      </c>
      <c r="H1167" t="s">
        <v>199</v>
      </c>
      <c r="I1167" t="s">
        <v>199</v>
      </c>
      <c r="J1167" t="s">
        <v>199</v>
      </c>
      <c r="K1167" t="s">
        <v>199</v>
      </c>
      <c r="L1167" t="s">
        <v>199</v>
      </c>
      <c r="M1167" t="s">
        <v>199</v>
      </c>
      <c r="N1167" t="s">
        <v>199</v>
      </c>
      <c r="O1167" t="s">
        <v>199</v>
      </c>
      <c r="P1167" t="s">
        <v>199</v>
      </c>
      <c r="Q1167" s="80" t="s">
        <v>199</v>
      </c>
      <c r="R1167" s="79"/>
      <c r="T1167" t="s">
        <v>199</v>
      </c>
      <c r="U1167" t="s">
        <v>199</v>
      </c>
      <c r="V1167" t="s">
        <v>199</v>
      </c>
    </row>
    <row r="1168" spans="2:22" x14ac:dyDescent="0.25">
      <c r="B1168" t="s">
        <v>199</v>
      </c>
      <c r="C1168" s="79" t="s">
        <v>199</v>
      </c>
      <c r="E1168" t="s">
        <v>199</v>
      </c>
      <c r="F1168" t="s">
        <v>199</v>
      </c>
      <c r="G1168" t="s">
        <v>199</v>
      </c>
      <c r="H1168" t="s">
        <v>199</v>
      </c>
      <c r="I1168" t="s">
        <v>199</v>
      </c>
      <c r="J1168" t="s">
        <v>199</v>
      </c>
      <c r="K1168" t="s">
        <v>199</v>
      </c>
      <c r="L1168" t="s">
        <v>199</v>
      </c>
      <c r="M1168" t="s">
        <v>199</v>
      </c>
      <c r="N1168" t="s">
        <v>199</v>
      </c>
      <c r="O1168" t="s">
        <v>199</v>
      </c>
      <c r="P1168" t="s">
        <v>199</v>
      </c>
      <c r="Q1168" s="80" t="s">
        <v>199</v>
      </c>
      <c r="R1168" s="79"/>
      <c r="T1168" t="s">
        <v>199</v>
      </c>
      <c r="U1168" t="s">
        <v>199</v>
      </c>
      <c r="V1168" t="s">
        <v>199</v>
      </c>
    </row>
    <row r="1169" spans="2:22" x14ac:dyDescent="0.25">
      <c r="B1169" t="s">
        <v>199</v>
      </c>
      <c r="C1169" s="79" t="s">
        <v>199</v>
      </c>
      <c r="E1169" t="s">
        <v>199</v>
      </c>
      <c r="F1169" t="s">
        <v>199</v>
      </c>
      <c r="G1169" t="s">
        <v>199</v>
      </c>
      <c r="H1169" t="s">
        <v>199</v>
      </c>
      <c r="I1169" t="s">
        <v>199</v>
      </c>
      <c r="J1169" t="s">
        <v>199</v>
      </c>
      <c r="K1169" t="s">
        <v>199</v>
      </c>
      <c r="L1169" t="s">
        <v>199</v>
      </c>
      <c r="M1169" t="s">
        <v>199</v>
      </c>
      <c r="N1169" t="s">
        <v>199</v>
      </c>
      <c r="O1169" t="s">
        <v>199</v>
      </c>
      <c r="P1169" t="s">
        <v>199</v>
      </c>
      <c r="Q1169" s="80" t="s">
        <v>199</v>
      </c>
      <c r="R1169" s="79"/>
      <c r="T1169" t="s">
        <v>199</v>
      </c>
      <c r="U1169" t="s">
        <v>199</v>
      </c>
      <c r="V1169" t="s">
        <v>199</v>
      </c>
    </row>
    <row r="1170" spans="2:22" x14ac:dyDescent="0.25">
      <c r="B1170" t="s">
        <v>199</v>
      </c>
      <c r="C1170" s="79" t="s">
        <v>199</v>
      </c>
      <c r="E1170" t="s">
        <v>199</v>
      </c>
      <c r="F1170" t="s">
        <v>199</v>
      </c>
      <c r="G1170" t="s">
        <v>199</v>
      </c>
      <c r="H1170" t="s">
        <v>199</v>
      </c>
      <c r="I1170" t="s">
        <v>199</v>
      </c>
      <c r="J1170" t="s">
        <v>199</v>
      </c>
      <c r="K1170" t="s">
        <v>199</v>
      </c>
      <c r="L1170" t="s">
        <v>199</v>
      </c>
      <c r="M1170" t="s">
        <v>199</v>
      </c>
      <c r="N1170" t="s">
        <v>199</v>
      </c>
      <c r="O1170" t="s">
        <v>199</v>
      </c>
      <c r="P1170" t="s">
        <v>199</v>
      </c>
      <c r="Q1170" s="80" t="s">
        <v>199</v>
      </c>
      <c r="R1170" s="79"/>
      <c r="T1170" t="s">
        <v>199</v>
      </c>
      <c r="U1170" t="s">
        <v>199</v>
      </c>
      <c r="V1170" t="s">
        <v>199</v>
      </c>
    </row>
    <row r="1171" spans="2:22" x14ac:dyDescent="0.25">
      <c r="B1171" t="s">
        <v>199</v>
      </c>
      <c r="C1171" s="79" t="s">
        <v>199</v>
      </c>
      <c r="E1171" t="s">
        <v>199</v>
      </c>
      <c r="F1171" t="s">
        <v>199</v>
      </c>
      <c r="G1171" t="s">
        <v>199</v>
      </c>
      <c r="H1171" t="s">
        <v>199</v>
      </c>
      <c r="I1171" t="s">
        <v>199</v>
      </c>
      <c r="J1171" t="s">
        <v>199</v>
      </c>
      <c r="K1171" t="s">
        <v>199</v>
      </c>
      <c r="L1171" t="s">
        <v>199</v>
      </c>
      <c r="M1171" t="s">
        <v>199</v>
      </c>
      <c r="N1171" t="s">
        <v>199</v>
      </c>
      <c r="O1171" t="s">
        <v>199</v>
      </c>
      <c r="P1171" t="s">
        <v>199</v>
      </c>
      <c r="Q1171" s="80" t="s">
        <v>199</v>
      </c>
      <c r="R1171" s="79"/>
      <c r="T1171" t="s">
        <v>199</v>
      </c>
      <c r="U1171" t="s">
        <v>199</v>
      </c>
      <c r="V1171" t="s">
        <v>199</v>
      </c>
    </row>
    <row r="1172" spans="2:22" x14ac:dyDescent="0.25">
      <c r="B1172" t="s">
        <v>199</v>
      </c>
      <c r="C1172" s="79" t="s">
        <v>199</v>
      </c>
      <c r="E1172" t="s">
        <v>199</v>
      </c>
      <c r="F1172" t="s">
        <v>199</v>
      </c>
      <c r="G1172" t="s">
        <v>199</v>
      </c>
      <c r="H1172" t="s">
        <v>199</v>
      </c>
      <c r="I1172" t="s">
        <v>199</v>
      </c>
      <c r="J1172" t="s">
        <v>199</v>
      </c>
      <c r="K1172" t="s">
        <v>199</v>
      </c>
      <c r="L1172" t="s">
        <v>199</v>
      </c>
      <c r="M1172" t="s">
        <v>199</v>
      </c>
      <c r="N1172" t="s">
        <v>199</v>
      </c>
      <c r="O1172" t="s">
        <v>199</v>
      </c>
      <c r="P1172" t="s">
        <v>199</v>
      </c>
      <c r="Q1172" s="80" t="s">
        <v>199</v>
      </c>
      <c r="R1172" s="79"/>
      <c r="T1172" t="s">
        <v>199</v>
      </c>
      <c r="U1172" t="s">
        <v>199</v>
      </c>
      <c r="V1172" t="s">
        <v>199</v>
      </c>
    </row>
    <row r="1173" spans="2:22" x14ac:dyDescent="0.25">
      <c r="B1173" t="s">
        <v>199</v>
      </c>
      <c r="C1173" s="79" t="s">
        <v>199</v>
      </c>
      <c r="E1173" t="s">
        <v>199</v>
      </c>
      <c r="F1173" t="s">
        <v>199</v>
      </c>
      <c r="G1173" t="s">
        <v>199</v>
      </c>
      <c r="H1173" t="s">
        <v>199</v>
      </c>
      <c r="I1173" t="s">
        <v>199</v>
      </c>
      <c r="J1173" t="s">
        <v>199</v>
      </c>
      <c r="K1173" t="s">
        <v>199</v>
      </c>
      <c r="L1173" t="s">
        <v>199</v>
      </c>
      <c r="M1173" t="s">
        <v>199</v>
      </c>
      <c r="N1173" t="s">
        <v>199</v>
      </c>
      <c r="O1173" t="s">
        <v>199</v>
      </c>
      <c r="P1173" t="s">
        <v>199</v>
      </c>
      <c r="Q1173" s="80" t="s">
        <v>199</v>
      </c>
      <c r="R1173" s="79"/>
      <c r="T1173" t="s">
        <v>199</v>
      </c>
      <c r="U1173" t="s">
        <v>199</v>
      </c>
      <c r="V1173" t="s">
        <v>199</v>
      </c>
    </row>
    <row r="1174" spans="2:22" x14ac:dyDescent="0.25">
      <c r="B1174" t="s">
        <v>199</v>
      </c>
      <c r="C1174" s="79" t="s">
        <v>199</v>
      </c>
      <c r="E1174" t="s">
        <v>199</v>
      </c>
      <c r="F1174" t="s">
        <v>199</v>
      </c>
      <c r="G1174" t="s">
        <v>199</v>
      </c>
      <c r="H1174" t="s">
        <v>199</v>
      </c>
      <c r="I1174" t="s">
        <v>199</v>
      </c>
      <c r="J1174" t="s">
        <v>199</v>
      </c>
      <c r="K1174" t="s">
        <v>199</v>
      </c>
      <c r="L1174" t="s">
        <v>199</v>
      </c>
      <c r="M1174" t="s">
        <v>199</v>
      </c>
      <c r="N1174" t="s">
        <v>199</v>
      </c>
      <c r="O1174" t="s">
        <v>199</v>
      </c>
      <c r="P1174" t="s">
        <v>199</v>
      </c>
      <c r="Q1174" s="80" t="s">
        <v>199</v>
      </c>
      <c r="R1174" s="79"/>
      <c r="T1174" t="s">
        <v>199</v>
      </c>
      <c r="U1174" t="s">
        <v>199</v>
      </c>
      <c r="V1174" t="s">
        <v>199</v>
      </c>
    </row>
    <row r="1175" spans="2:22" x14ac:dyDescent="0.25">
      <c r="B1175" t="s">
        <v>199</v>
      </c>
      <c r="C1175" s="79" t="s">
        <v>199</v>
      </c>
      <c r="E1175" t="s">
        <v>199</v>
      </c>
      <c r="F1175" t="s">
        <v>199</v>
      </c>
      <c r="G1175" t="s">
        <v>199</v>
      </c>
      <c r="H1175" t="s">
        <v>199</v>
      </c>
      <c r="I1175" t="s">
        <v>199</v>
      </c>
      <c r="J1175" t="s">
        <v>199</v>
      </c>
      <c r="K1175" t="s">
        <v>199</v>
      </c>
      <c r="L1175" t="s">
        <v>199</v>
      </c>
      <c r="M1175" t="s">
        <v>199</v>
      </c>
      <c r="N1175" t="s">
        <v>199</v>
      </c>
      <c r="O1175" t="s">
        <v>199</v>
      </c>
      <c r="P1175" t="s">
        <v>199</v>
      </c>
      <c r="Q1175" s="80" t="s">
        <v>199</v>
      </c>
      <c r="R1175" s="79"/>
      <c r="T1175" t="s">
        <v>199</v>
      </c>
      <c r="U1175" t="s">
        <v>199</v>
      </c>
      <c r="V1175" t="s">
        <v>199</v>
      </c>
    </row>
    <row r="1176" spans="2:22" x14ac:dyDescent="0.25">
      <c r="B1176" t="s">
        <v>199</v>
      </c>
      <c r="C1176" s="79" t="s">
        <v>199</v>
      </c>
      <c r="E1176" t="s">
        <v>199</v>
      </c>
      <c r="F1176" t="s">
        <v>199</v>
      </c>
      <c r="G1176" t="s">
        <v>199</v>
      </c>
      <c r="H1176" t="s">
        <v>199</v>
      </c>
      <c r="I1176" t="s">
        <v>199</v>
      </c>
      <c r="J1176" t="s">
        <v>199</v>
      </c>
      <c r="K1176" t="s">
        <v>199</v>
      </c>
      <c r="L1176" t="s">
        <v>199</v>
      </c>
      <c r="M1176" t="s">
        <v>199</v>
      </c>
      <c r="N1176" t="s">
        <v>199</v>
      </c>
      <c r="O1176" t="s">
        <v>199</v>
      </c>
      <c r="P1176" t="s">
        <v>199</v>
      </c>
      <c r="Q1176" s="80" t="s">
        <v>199</v>
      </c>
      <c r="R1176" s="79"/>
      <c r="T1176" t="s">
        <v>199</v>
      </c>
      <c r="U1176" t="s">
        <v>199</v>
      </c>
      <c r="V1176" t="s">
        <v>199</v>
      </c>
    </row>
    <row r="1177" spans="2:22" x14ac:dyDescent="0.25">
      <c r="B1177" t="s">
        <v>199</v>
      </c>
      <c r="C1177" s="79" t="s">
        <v>199</v>
      </c>
      <c r="E1177" t="s">
        <v>199</v>
      </c>
      <c r="F1177" t="s">
        <v>199</v>
      </c>
      <c r="G1177" t="s">
        <v>199</v>
      </c>
      <c r="H1177" t="s">
        <v>199</v>
      </c>
      <c r="I1177" t="s">
        <v>199</v>
      </c>
      <c r="J1177" t="s">
        <v>199</v>
      </c>
      <c r="K1177" t="s">
        <v>199</v>
      </c>
      <c r="L1177" t="s">
        <v>199</v>
      </c>
      <c r="M1177" t="s">
        <v>199</v>
      </c>
      <c r="N1177" t="s">
        <v>199</v>
      </c>
      <c r="O1177" t="s">
        <v>199</v>
      </c>
      <c r="P1177" t="s">
        <v>199</v>
      </c>
      <c r="Q1177" s="80" t="s">
        <v>199</v>
      </c>
      <c r="R1177" s="79"/>
      <c r="T1177" t="s">
        <v>199</v>
      </c>
      <c r="U1177" t="s">
        <v>199</v>
      </c>
      <c r="V1177" t="s">
        <v>199</v>
      </c>
    </row>
    <row r="1178" spans="2:22" x14ac:dyDescent="0.25">
      <c r="B1178" t="s">
        <v>199</v>
      </c>
      <c r="C1178" s="79" t="s">
        <v>199</v>
      </c>
      <c r="E1178" t="s">
        <v>199</v>
      </c>
      <c r="F1178" t="s">
        <v>199</v>
      </c>
      <c r="G1178" t="s">
        <v>199</v>
      </c>
      <c r="H1178" t="s">
        <v>199</v>
      </c>
      <c r="I1178" t="s">
        <v>199</v>
      </c>
      <c r="J1178" t="s">
        <v>199</v>
      </c>
      <c r="K1178" t="s">
        <v>199</v>
      </c>
      <c r="L1178" t="s">
        <v>199</v>
      </c>
      <c r="M1178" t="s">
        <v>199</v>
      </c>
      <c r="N1178" t="s">
        <v>199</v>
      </c>
      <c r="O1178" t="s">
        <v>199</v>
      </c>
      <c r="P1178" t="s">
        <v>199</v>
      </c>
      <c r="Q1178" s="80" t="s">
        <v>199</v>
      </c>
      <c r="R1178" s="79"/>
      <c r="T1178" t="s">
        <v>199</v>
      </c>
      <c r="U1178" t="s">
        <v>199</v>
      </c>
      <c r="V1178" t="s">
        <v>199</v>
      </c>
    </row>
    <row r="1179" spans="2:22" x14ac:dyDescent="0.25">
      <c r="B1179" t="s">
        <v>199</v>
      </c>
      <c r="C1179" s="79" t="s">
        <v>199</v>
      </c>
      <c r="E1179" t="s">
        <v>199</v>
      </c>
      <c r="F1179" t="s">
        <v>199</v>
      </c>
      <c r="G1179" t="s">
        <v>199</v>
      </c>
      <c r="H1179" t="s">
        <v>199</v>
      </c>
      <c r="I1179" t="s">
        <v>199</v>
      </c>
      <c r="J1179" t="s">
        <v>199</v>
      </c>
      <c r="K1179" t="s">
        <v>199</v>
      </c>
      <c r="L1179" t="s">
        <v>199</v>
      </c>
      <c r="M1179" t="s">
        <v>199</v>
      </c>
      <c r="N1179" t="s">
        <v>199</v>
      </c>
      <c r="O1179" t="s">
        <v>199</v>
      </c>
      <c r="P1179" t="s">
        <v>199</v>
      </c>
      <c r="Q1179" s="80" t="s">
        <v>199</v>
      </c>
      <c r="R1179" s="79"/>
      <c r="T1179" t="s">
        <v>199</v>
      </c>
      <c r="U1179" t="s">
        <v>199</v>
      </c>
      <c r="V1179" t="s">
        <v>199</v>
      </c>
    </row>
    <row r="1180" spans="2:22" x14ac:dyDescent="0.25">
      <c r="B1180" t="s">
        <v>199</v>
      </c>
      <c r="C1180" s="79" t="s">
        <v>199</v>
      </c>
      <c r="E1180" t="s">
        <v>199</v>
      </c>
      <c r="F1180" t="s">
        <v>199</v>
      </c>
      <c r="G1180" t="s">
        <v>199</v>
      </c>
      <c r="H1180" t="s">
        <v>199</v>
      </c>
      <c r="I1180" t="s">
        <v>199</v>
      </c>
      <c r="J1180" t="s">
        <v>199</v>
      </c>
      <c r="K1180" t="s">
        <v>199</v>
      </c>
      <c r="L1180" t="s">
        <v>199</v>
      </c>
      <c r="M1180" t="s">
        <v>199</v>
      </c>
      <c r="N1180" t="s">
        <v>199</v>
      </c>
      <c r="O1180" t="s">
        <v>199</v>
      </c>
      <c r="P1180" t="s">
        <v>199</v>
      </c>
      <c r="Q1180" s="80" t="s">
        <v>199</v>
      </c>
      <c r="R1180" s="79"/>
      <c r="T1180" t="s">
        <v>199</v>
      </c>
      <c r="U1180" t="s">
        <v>199</v>
      </c>
      <c r="V1180" t="s">
        <v>199</v>
      </c>
    </row>
    <row r="1181" spans="2:22" x14ac:dyDescent="0.25">
      <c r="B1181" t="s">
        <v>199</v>
      </c>
      <c r="C1181" s="79" t="s">
        <v>199</v>
      </c>
      <c r="E1181" t="s">
        <v>199</v>
      </c>
      <c r="F1181" t="s">
        <v>199</v>
      </c>
      <c r="G1181" t="s">
        <v>199</v>
      </c>
      <c r="H1181" t="s">
        <v>199</v>
      </c>
      <c r="I1181" t="s">
        <v>199</v>
      </c>
      <c r="J1181" t="s">
        <v>199</v>
      </c>
      <c r="K1181" t="s">
        <v>199</v>
      </c>
      <c r="L1181" t="s">
        <v>199</v>
      </c>
      <c r="M1181" t="s">
        <v>199</v>
      </c>
      <c r="N1181" t="s">
        <v>199</v>
      </c>
      <c r="O1181" t="s">
        <v>199</v>
      </c>
      <c r="P1181" t="s">
        <v>199</v>
      </c>
      <c r="Q1181" s="80" t="s">
        <v>199</v>
      </c>
      <c r="R1181" s="79"/>
      <c r="T1181" t="s">
        <v>199</v>
      </c>
      <c r="U1181" t="s">
        <v>199</v>
      </c>
      <c r="V1181" t="s">
        <v>199</v>
      </c>
    </row>
    <row r="1182" spans="2:22" x14ac:dyDescent="0.25">
      <c r="B1182" t="s">
        <v>199</v>
      </c>
      <c r="C1182" s="79" t="s">
        <v>199</v>
      </c>
      <c r="E1182" t="s">
        <v>199</v>
      </c>
      <c r="F1182" t="s">
        <v>199</v>
      </c>
      <c r="G1182" t="s">
        <v>199</v>
      </c>
      <c r="H1182" t="s">
        <v>199</v>
      </c>
      <c r="I1182" t="s">
        <v>199</v>
      </c>
      <c r="J1182" t="s">
        <v>199</v>
      </c>
      <c r="K1182" t="s">
        <v>199</v>
      </c>
      <c r="L1182" t="s">
        <v>199</v>
      </c>
      <c r="M1182" t="s">
        <v>199</v>
      </c>
      <c r="N1182" t="s">
        <v>199</v>
      </c>
      <c r="O1182" t="s">
        <v>199</v>
      </c>
      <c r="P1182" t="s">
        <v>199</v>
      </c>
      <c r="Q1182" s="80" t="s">
        <v>199</v>
      </c>
      <c r="R1182" s="79"/>
      <c r="T1182" t="s">
        <v>199</v>
      </c>
      <c r="U1182" t="s">
        <v>199</v>
      </c>
      <c r="V1182" t="s">
        <v>199</v>
      </c>
    </row>
    <row r="1183" spans="2:22" x14ac:dyDescent="0.25">
      <c r="B1183" t="s">
        <v>199</v>
      </c>
      <c r="C1183" s="79" t="s">
        <v>199</v>
      </c>
      <c r="E1183" t="s">
        <v>199</v>
      </c>
      <c r="F1183" t="s">
        <v>199</v>
      </c>
      <c r="G1183" t="s">
        <v>199</v>
      </c>
      <c r="H1183" t="s">
        <v>199</v>
      </c>
      <c r="I1183" t="s">
        <v>199</v>
      </c>
      <c r="J1183" t="s">
        <v>199</v>
      </c>
      <c r="K1183" t="s">
        <v>199</v>
      </c>
      <c r="L1183" t="s">
        <v>199</v>
      </c>
      <c r="M1183" t="s">
        <v>199</v>
      </c>
      <c r="N1183" t="s">
        <v>199</v>
      </c>
      <c r="O1183" t="s">
        <v>199</v>
      </c>
      <c r="P1183" t="s">
        <v>199</v>
      </c>
      <c r="Q1183" s="80" t="s">
        <v>199</v>
      </c>
      <c r="R1183" s="79"/>
      <c r="T1183" t="s">
        <v>199</v>
      </c>
      <c r="U1183" t="s">
        <v>199</v>
      </c>
      <c r="V1183" t="s">
        <v>199</v>
      </c>
    </row>
    <row r="1184" spans="2:22" x14ac:dyDescent="0.25">
      <c r="B1184" t="s">
        <v>199</v>
      </c>
      <c r="C1184" s="79" t="s">
        <v>199</v>
      </c>
      <c r="E1184" t="s">
        <v>199</v>
      </c>
      <c r="F1184" t="s">
        <v>199</v>
      </c>
      <c r="G1184" t="s">
        <v>199</v>
      </c>
      <c r="H1184" t="s">
        <v>199</v>
      </c>
      <c r="I1184" t="s">
        <v>199</v>
      </c>
      <c r="J1184" t="s">
        <v>199</v>
      </c>
      <c r="K1184" t="s">
        <v>199</v>
      </c>
      <c r="L1184" t="s">
        <v>199</v>
      </c>
      <c r="M1184" t="s">
        <v>199</v>
      </c>
      <c r="N1184" t="s">
        <v>199</v>
      </c>
      <c r="O1184" t="s">
        <v>199</v>
      </c>
      <c r="P1184" t="s">
        <v>199</v>
      </c>
      <c r="Q1184" s="80" t="s">
        <v>199</v>
      </c>
      <c r="R1184" s="79"/>
      <c r="T1184" t="s">
        <v>199</v>
      </c>
      <c r="U1184" t="s">
        <v>199</v>
      </c>
      <c r="V1184" t="s">
        <v>199</v>
      </c>
    </row>
    <row r="1185" spans="2:22" x14ac:dyDescent="0.25">
      <c r="B1185" t="s">
        <v>199</v>
      </c>
      <c r="C1185" s="79" t="s">
        <v>199</v>
      </c>
      <c r="E1185" t="s">
        <v>199</v>
      </c>
      <c r="F1185" t="s">
        <v>199</v>
      </c>
      <c r="G1185" t="s">
        <v>199</v>
      </c>
      <c r="H1185" t="s">
        <v>199</v>
      </c>
      <c r="I1185" t="s">
        <v>199</v>
      </c>
      <c r="J1185" t="s">
        <v>199</v>
      </c>
      <c r="K1185" t="s">
        <v>199</v>
      </c>
      <c r="L1185" t="s">
        <v>199</v>
      </c>
      <c r="M1185" t="s">
        <v>199</v>
      </c>
      <c r="N1185" t="s">
        <v>199</v>
      </c>
      <c r="O1185" t="s">
        <v>199</v>
      </c>
      <c r="P1185" t="s">
        <v>199</v>
      </c>
      <c r="Q1185" s="80" t="s">
        <v>199</v>
      </c>
      <c r="R1185" s="79"/>
      <c r="T1185" t="s">
        <v>199</v>
      </c>
      <c r="U1185" t="s">
        <v>199</v>
      </c>
      <c r="V1185" t="s">
        <v>199</v>
      </c>
    </row>
    <row r="1186" spans="2:22" x14ac:dyDescent="0.25">
      <c r="B1186" t="s">
        <v>199</v>
      </c>
      <c r="C1186" s="79" t="s">
        <v>199</v>
      </c>
      <c r="E1186" t="s">
        <v>199</v>
      </c>
      <c r="F1186" t="s">
        <v>199</v>
      </c>
      <c r="G1186" t="s">
        <v>199</v>
      </c>
      <c r="H1186" t="s">
        <v>199</v>
      </c>
      <c r="I1186" t="s">
        <v>199</v>
      </c>
      <c r="J1186" t="s">
        <v>199</v>
      </c>
      <c r="K1186" t="s">
        <v>199</v>
      </c>
      <c r="L1186" t="s">
        <v>199</v>
      </c>
      <c r="M1186" t="s">
        <v>199</v>
      </c>
      <c r="N1186" t="s">
        <v>199</v>
      </c>
      <c r="O1186" t="s">
        <v>199</v>
      </c>
      <c r="P1186" t="s">
        <v>199</v>
      </c>
      <c r="Q1186" s="80" t="s">
        <v>199</v>
      </c>
      <c r="R1186" s="79"/>
      <c r="T1186" t="s">
        <v>199</v>
      </c>
      <c r="U1186" t="s">
        <v>199</v>
      </c>
      <c r="V1186" t="s">
        <v>199</v>
      </c>
    </row>
    <row r="1187" spans="2:22" x14ac:dyDescent="0.25">
      <c r="B1187" t="s">
        <v>199</v>
      </c>
      <c r="C1187" s="79" t="s">
        <v>199</v>
      </c>
      <c r="E1187" t="s">
        <v>199</v>
      </c>
      <c r="F1187" t="s">
        <v>199</v>
      </c>
      <c r="G1187" t="s">
        <v>199</v>
      </c>
      <c r="H1187" t="s">
        <v>199</v>
      </c>
      <c r="I1187" t="s">
        <v>199</v>
      </c>
      <c r="J1187" t="s">
        <v>199</v>
      </c>
      <c r="K1187" t="s">
        <v>199</v>
      </c>
      <c r="L1187" t="s">
        <v>199</v>
      </c>
      <c r="M1187" t="s">
        <v>199</v>
      </c>
      <c r="N1187" t="s">
        <v>199</v>
      </c>
      <c r="O1187" t="s">
        <v>199</v>
      </c>
      <c r="P1187" t="s">
        <v>199</v>
      </c>
      <c r="Q1187" s="80" t="s">
        <v>199</v>
      </c>
      <c r="R1187" s="79"/>
      <c r="T1187" t="s">
        <v>199</v>
      </c>
      <c r="U1187" t="s">
        <v>199</v>
      </c>
      <c r="V1187" t="s">
        <v>199</v>
      </c>
    </row>
    <row r="1188" spans="2:22" x14ac:dyDescent="0.25">
      <c r="B1188" t="s">
        <v>199</v>
      </c>
      <c r="C1188" s="79" t="s">
        <v>199</v>
      </c>
      <c r="E1188" t="s">
        <v>199</v>
      </c>
      <c r="F1188" t="s">
        <v>199</v>
      </c>
      <c r="G1188" t="s">
        <v>199</v>
      </c>
      <c r="H1188" t="s">
        <v>199</v>
      </c>
      <c r="I1188" t="s">
        <v>199</v>
      </c>
      <c r="J1188" t="s">
        <v>199</v>
      </c>
      <c r="K1188" t="s">
        <v>199</v>
      </c>
      <c r="L1188" t="s">
        <v>199</v>
      </c>
      <c r="M1188" t="s">
        <v>199</v>
      </c>
      <c r="N1188" t="s">
        <v>199</v>
      </c>
      <c r="O1188" t="s">
        <v>199</v>
      </c>
      <c r="P1188" t="s">
        <v>199</v>
      </c>
      <c r="Q1188" s="80" t="s">
        <v>199</v>
      </c>
      <c r="R1188" s="79"/>
      <c r="T1188" t="s">
        <v>199</v>
      </c>
      <c r="U1188" t="s">
        <v>199</v>
      </c>
      <c r="V1188" t="s">
        <v>199</v>
      </c>
    </row>
    <row r="1189" spans="2:22" x14ac:dyDescent="0.25">
      <c r="B1189" t="s">
        <v>199</v>
      </c>
      <c r="C1189" s="79" t="s">
        <v>199</v>
      </c>
      <c r="E1189" t="s">
        <v>199</v>
      </c>
      <c r="F1189" t="s">
        <v>199</v>
      </c>
      <c r="G1189" t="s">
        <v>199</v>
      </c>
      <c r="H1189" t="s">
        <v>199</v>
      </c>
      <c r="I1189" t="s">
        <v>199</v>
      </c>
      <c r="J1189" t="s">
        <v>199</v>
      </c>
      <c r="K1189" t="s">
        <v>199</v>
      </c>
      <c r="L1189" t="s">
        <v>199</v>
      </c>
      <c r="M1189" t="s">
        <v>199</v>
      </c>
      <c r="N1189" t="s">
        <v>199</v>
      </c>
      <c r="O1189" t="s">
        <v>199</v>
      </c>
      <c r="P1189" t="s">
        <v>199</v>
      </c>
      <c r="Q1189" s="80" t="s">
        <v>199</v>
      </c>
      <c r="R1189" s="79"/>
      <c r="T1189" t="s">
        <v>199</v>
      </c>
      <c r="U1189" t="s">
        <v>199</v>
      </c>
      <c r="V1189" t="s">
        <v>199</v>
      </c>
    </row>
    <row r="1190" spans="2:22" x14ac:dyDescent="0.25">
      <c r="B1190" t="s">
        <v>199</v>
      </c>
      <c r="C1190" s="79" t="s">
        <v>199</v>
      </c>
      <c r="E1190" t="s">
        <v>199</v>
      </c>
      <c r="F1190" t="s">
        <v>199</v>
      </c>
      <c r="G1190" t="s">
        <v>199</v>
      </c>
      <c r="H1190" t="s">
        <v>199</v>
      </c>
      <c r="I1190" t="s">
        <v>199</v>
      </c>
      <c r="J1190" t="s">
        <v>199</v>
      </c>
      <c r="K1190" t="s">
        <v>199</v>
      </c>
      <c r="L1190" t="s">
        <v>199</v>
      </c>
      <c r="M1190" t="s">
        <v>199</v>
      </c>
      <c r="N1190" t="s">
        <v>199</v>
      </c>
      <c r="O1190" t="s">
        <v>199</v>
      </c>
      <c r="P1190" t="s">
        <v>199</v>
      </c>
      <c r="Q1190" s="80" t="s">
        <v>199</v>
      </c>
      <c r="R1190" s="79"/>
      <c r="T1190" t="s">
        <v>199</v>
      </c>
      <c r="U1190" t="s">
        <v>199</v>
      </c>
      <c r="V1190" t="s">
        <v>199</v>
      </c>
    </row>
    <row r="1191" spans="2:22" x14ac:dyDescent="0.25">
      <c r="B1191" t="s">
        <v>199</v>
      </c>
      <c r="C1191" s="79" t="s">
        <v>199</v>
      </c>
      <c r="E1191" t="s">
        <v>199</v>
      </c>
      <c r="F1191" t="s">
        <v>199</v>
      </c>
      <c r="G1191" t="s">
        <v>199</v>
      </c>
      <c r="H1191" t="s">
        <v>199</v>
      </c>
      <c r="I1191" t="s">
        <v>199</v>
      </c>
      <c r="J1191" t="s">
        <v>199</v>
      </c>
      <c r="K1191" t="s">
        <v>199</v>
      </c>
      <c r="L1191" t="s">
        <v>199</v>
      </c>
      <c r="M1191" t="s">
        <v>199</v>
      </c>
      <c r="N1191" t="s">
        <v>199</v>
      </c>
      <c r="O1191" t="s">
        <v>199</v>
      </c>
      <c r="P1191" t="s">
        <v>199</v>
      </c>
      <c r="Q1191" s="80" t="s">
        <v>199</v>
      </c>
      <c r="R1191" s="79"/>
      <c r="T1191" t="s">
        <v>199</v>
      </c>
      <c r="U1191" t="s">
        <v>199</v>
      </c>
      <c r="V1191" t="s">
        <v>199</v>
      </c>
    </row>
    <row r="1192" spans="2:22" x14ac:dyDescent="0.25">
      <c r="B1192" t="s">
        <v>199</v>
      </c>
      <c r="C1192" s="79" t="s">
        <v>199</v>
      </c>
      <c r="E1192" t="s">
        <v>199</v>
      </c>
      <c r="F1192" t="s">
        <v>199</v>
      </c>
      <c r="G1192" t="s">
        <v>199</v>
      </c>
      <c r="H1192" t="s">
        <v>199</v>
      </c>
      <c r="I1192" t="s">
        <v>199</v>
      </c>
      <c r="J1192" t="s">
        <v>199</v>
      </c>
      <c r="K1192" t="s">
        <v>199</v>
      </c>
      <c r="L1192" t="s">
        <v>199</v>
      </c>
      <c r="M1192" t="s">
        <v>199</v>
      </c>
      <c r="N1192" t="s">
        <v>199</v>
      </c>
      <c r="O1192" t="s">
        <v>199</v>
      </c>
      <c r="P1192" t="s">
        <v>199</v>
      </c>
      <c r="Q1192" s="80" t="s">
        <v>199</v>
      </c>
      <c r="R1192" s="79"/>
      <c r="T1192" t="s">
        <v>199</v>
      </c>
      <c r="U1192" t="s">
        <v>199</v>
      </c>
      <c r="V1192" t="s">
        <v>199</v>
      </c>
    </row>
    <row r="1193" spans="2:22" x14ac:dyDescent="0.25">
      <c r="B1193" t="s">
        <v>199</v>
      </c>
      <c r="C1193" s="79" t="s">
        <v>199</v>
      </c>
      <c r="E1193" t="s">
        <v>199</v>
      </c>
      <c r="F1193" t="s">
        <v>199</v>
      </c>
      <c r="G1193" t="s">
        <v>199</v>
      </c>
      <c r="H1193" t="s">
        <v>199</v>
      </c>
      <c r="I1193" t="s">
        <v>199</v>
      </c>
      <c r="J1193" t="s">
        <v>199</v>
      </c>
      <c r="K1193" t="s">
        <v>199</v>
      </c>
      <c r="L1193" t="s">
        <v>199</v>
      </c>
      <c r="M1193" t="s">
        <v>199</v>
      </c>
      <c r="N1193" t="s">
        <v>199</v>
      </c>
      <c r="O1193" t="s">
        <v>199</v>
      </c>
      <c r="P1193" t="s">
        <v>199</v>
      </c>
      <c r="Q1193" s="80" t="s">
        <v>199</v>
      </c>
      <c r="R1193" s="79"/>
      <c r="T1193" t="s">
        <v>199</v>
      </c>
      <c r="U1193" t="s">
        <v>199</v>
      </c>
      <c r="V1193" t="s">
        <v>199</v>
      </c>
    </row>
    <row r="1194" spans="2:22" x14ac:dyDescent="0.25">
      <c r="B1194" t="s">
        <v>199</v>
      </c>
      <c r="C1194" s="79" t="s">
        <v>199</v>
      </c>
      <c r="E1194" t="s">
        <v>199</v>
      </c>
      <c r="F1194" t="s">
        <v>199</v>
      </c>
      <c r="G1194" t="s">
        <v>199</v>
      </c>
      <c r="H1194" t="s">
        <v>199</v>
      </c>
      <c r="I1194" t="s">
        <v>199</v>
      </c>
      <c r="J1194" t="s">
        <v>199</v>
      </c>
      <c r="K1194" t="s">
        <v>199</v>
      </c>
      <c r="L1194" t="s">
        <v>199</v>
      </c>
      <c r="M1194" t="s">
        <v>199</v>
      </c>
      <c r="N1194" t="s">
        <v>199</v>
      </c>
      <c r="O1194" t="s">
        <v>199</v>
      </c>
      <c r="P1194" t="s">
        <v>199</v>
      </c>
      <c r="Q1194" s="80" t="s">
        <v>199</v>
      </c>
      <c r="R1194" s="79"/>
      <c r="T1194" t="s">
        <v>199</v>
      </c>
      <c r="U1194" t="s">
        <v>199</v>
      </c>
      <c r="V1194" t="s">
        <v>199</v>
      </c>
    </row>
    <row r="1195" spans="2:22" x14ac:dyDescent="0.25">
      <c r="B1195" t="s">
        <v>199</v>
      </c>
      <c r="C1195" s="79" t="s">
        <v>199</v>
      </c>
      <c r="E1195" t="s">
        <v>199</v>
      </c>
      <c r="F1195" t="s">
        <v>199</v>
      </c>
      <c r="G1195" t="s">
        <v>199</v>
      </c>
      <c r="H1195" t="s">
        <v>199</v>
      </c>
      <c r="I1195" t="s">
        <v>199</v>
      </c>
      <c r="J1195" t="s">
        <v>199</v>
      </c>
      <c r="K1195" t="s">
        <v>199</v>
      </c>
      <c r="L1195" t="s">
        <v>199</v>
      </c>
      <c r="M1195" t="s">
        <v>199</v>
      </c>
      <c r="N1195" t="s">
        <v>199</v>
      </c>
      <c r="O1195" t="s">
        <v>199</v>
      </c>
      <c r="P1195" t="s">
        <v>199</v>
      </c>
      <c r="Q1195" s="80" t="s">
        <v>199</v>
      </c>
      <c r="R1195" s="79"/>
      <c r="T1195" t="s">
        <v>199</v>
      </c>
      <c r="U1195" t="s">
        <v>199</v>
      </c>
      <c r="V1195" t="s">
        <v>199</v>
      </c>
    </row>
    <row r="1196" spans="2:22" x14ac:dyDescent="0.25">
      <c r="B1196" t="s">
        <v>199</v>
      </c>
      <c r="C1196" s="79" t="s">
        <v>199</v>
      </c>
      <c r="E1196" t="s">
        <v>199</v>
      </c>
      <c r="F1196" t="s">
        <v>199</v>
      </c>
      <c r="G1196" t="s">
        <v>199</v>
      </c>
      <c r="H1196" t="s">
        <v>199</v>
      </c>
      <c r="I1196" t="s">
        <v>199</v>
      </c>
      <c r="J1196" t="s">
        <v>199</v>
      </c>
      <c r="K1196" t="s">
        <v>199</v>
      </c>
      <c r="L1196" t="s">
        <v>199</v>
      </c>
      <c r="M1196" t="s">
        <v>199</v>
      </c>
      <c r="N1196" t="s">
        <v>199</v>
      </c>
      <c r="O1196" t="s">
        <v>199</v>
      </c>
      <c r="P1196" t="s">
        <v>199</v>
      </c>
      <c r="Q1196" s="80" t="s">
        <v>199</v>
      </c>
      <c r="R1196" s="79"/>
      <c r="T1196" t="s">
        <v>199</v>
      </c>
      <c r="U1196" t="s">
        <v>199</v>
      </c>
      <c r="V1196" t="s">
        <v>199</v>
      </c>
    </row>
    <row r="1197" spans="2:22" x14ac:dyDescent="0.25">
      <c r="B1197" t="s">
        <v>199</v>
      </c>
      <c r="C1197" s="79" t="s">
        <v>199</v>
      </c>
      <c r="E1197" t="s">
        <v>199</v>
      </c>
      <c r="F1197" t="s">
        <v>199</v>
      </c>
      <c r="G1197" t="s">
        <v>199</v>
      </c>
      <c r="H1197" t="s">
        <v>199</v>
      </c>
      <c r="I1197" t="s">
        <v>199</v>
      </c>
      <c r="J1197" t="s">
        <v>199</v>
      </c>
      <c r="K1197" t="s">
        <v>199</v>
      </c>
      <c r="L1197" t="s">
        <v>199</v>
      </c>
      <c r="M1197" t="s">
        <v>199</v>
      </c>
      <c r="N1197" t="s">
        <v>199</v>
      </c>
      <c r="O1197" t="s">
        <v>199</v>
      </c>
      <c r="P1197" t="s">
        <v>199</v>
      </c>
      <c r="Q1197" s="80" t="s">
        <v>199</v>
      </c>
      <c r="R1197" s="79"/>
      <c r="T1197" t="s">
        <v>199</v>
      </c>
      <c r="U1197" t="s">
        <v>199</v>
      </c>
      <c r="V1197" t="s">
        <v>199</v>
      </c>
    </row>
    <row r="1198" spans="2:22" x14ac:dyDescent="0.25">
      <c r="B1198" t="s">
        <v>199</v>
      </c>
      <c r="C1198" s="79" t="s">
        <v>199</v>
      </c>
      <c r="E1198" t="s">
        <v>199</v>
      </c>
      <c r="F1198" t="s">
        <v>199</v>
      </c>
      <c r="G1198" t="s">
        <v>199</v>
      </c>
      <c r="H1198" t="s">
        <v>199</v>
      </c>
      <c r="I1198" t="s">
        <v>199</v>
      </c>
      <c r="J1198" t="s">
        <v>199</v>
      </c>
      <c r="K1198" t="s">
        <v>199</v>
      </c>
      <c r="L1198" t="s">
        <v>199</v>
      </c>
      <c r="M1198" t="s">
        <v>199</v>
      </c>
      <c r="N1198" t="s">
        <v>199</v>
      </c>
      <c r="O1198" t="s">
        <v>199</v>
      </c>
      <c r="P1198" t="s">
        <v>199</v>
      </c>
      <c r="Q1198" s="80" t="s">
        <v>199</v>
      </c>
      <c r="R1198" s="79"/>
      <c r="T1198" t="s">
        <v>199</v>
      </c>
      <c r="U1198" t="s">
        <v>199</v>
      </c>
      <c r="V1198" t="s">
        <v>199</v>
      </c>
    </row>
    <row r="1199" spans="2:22" x14ac:dyDescent="0.25">
      <c r="B1199" t="s">
        <v>199</v>
      </c>
      <c r="C1199" s="79" t="s">
        <v>199</v>
      </c>
      <c r="E1199" t="s">
        <v>199</v>
      </c>
      <c r="F1199" t="s">
        <v>199</v>
      </c>
      <c r="G1199" t="s">
        <v>199</v>
      </c>
      <c r="H1199" t="s">
        <v>199</v>
      </c>
      <c r="I1199" t="s">
        <v>199</v>
      </c>
      <c r="J1199" t="s">
        <v>199</v>
      </c>
      <c r="K1199" t="s">
        <v>199</v>
      </c>
      <c r="L1199" t="s">
        <v>199</v>
      </c>
      <c r="M1199" t="s">
        <v>199</v>
      </c>
      <c r="N1199" t="s">
        <v>199</v>
      </c>
      <c r="O1199" t="s">
        <v>199</v>
      </c>
      <c r="P1199" t="s">
        <v>199</v>
      </c>
      <c r="Q1199" s="80" t="s">
        <v>199</v>
      </c>
      <c r="R1199" s="79"/>
      <c r="T1199" t="s">
        <v>199</v>
      </c>
      <c r="U1199" t="s">
        <v>199</v>
      </c>
      <c r="V1199" t="s">
        <v>199</v>
      </c>
    </row>
    <row r="1200" spans="2:22" x14ac:dyDescent="0.25">
      <c r="B1200" t="s">
        <v>199</v>
      </c>
      <c r="C1200" s="79" t="s">
        <v>199</v>
      </c>
      <c r="E1200" t="s">
        <v>199</v>
      </c>
      <c r="F1200" t="s">
        <v>199</v>
      </c>
      <c r="G1200" t="s">
        <v>199</v>
      </c>
      <c r="H1200" t="s">
        <v>199</v>
      </c>
      <c r="I1200" t="s">
        <v>199</v>
      </c>
      <c r="J1200" t="s">
        <v>199</v>
      </c>
      <c r="K1200" t="s">
        <v>199</v>
      </c>
      <c r="L1200" t="s">
        <v>199</v>
      </c>
      <c r="M1200" t="s">
        <v>199</v>
      </c>
      <c r="N1200" t="s">
        <v>199</v>
      </c>
      <c r="O1200" t="s">
        <v>199</v>
      </c>
      <c r="P1200" t="s">
        <v>199</v>
      </c>
      <c r="Q1200" s="80" t="s">
        <v>199</v>
      </c>
      <c r="R1200" s="79"/>
      <c r="T1200" t="s">
        <v>199</v>
      </c>
      <c r="U1200" t="s">
        <v>199</v>
      </c>
      <c r="V1200" t="s">
        <v>199</v>
      </c>
    </row>
    <row r="1201" spans="2:22" x14ac:dyDescent="0.25">
      <c r="B1201" t="s">
        <v>199</v>
      </c>
      <c r="C1201" s="79" t="s">
        <v>199</v>
      </c>
      <c r="E1201" t="s">
        <v>199</v>
      </c>
      <c r="F1201" t="s">
        <v>199</v>
      </c>
      <c r="G1201" t="s">
        <v>199</v>
      </c>
      <c r="H1201" t="s">
        <v>199</v>
      </c>
      <c r="I1201" t="s">
        <v>199</v>
      </c>
      <c r="J1201" t="s">
        <v>199</v>
      </c>
      <c r="K1201" t="s">
        <v>199</v>
      </c>
      <c r="L1201" t="s">
        <v>199</v>
      </c>
      <c r="M1201" t="s">
        <v>199</v>
      </c>
      <c r="N1201" t="s">
        <v>199</v>
      </c>
      <c r="O1201" t="s">
        <v>199</v>
      </c>
      <c r="P1201" t="s">
        <v>199</v>
      </c>
      <c r="Q1201" s="80" t="s">
        <v>199</v>
      </c>
      <c r="R1201" s="79"/>
      <c r="T1201" t="s">
        <v>199</v>
      </c>
      <c r="U1201" t="s">
        <v>199</v>
      </c>
      <c r="V1201" t="s">
        <v>199</v>
      </c>
    </row>
    <row r="1202" spans="2:22" x14ac:dyDescent="0.25">
      <c r="B1202" t="s">
        <v>199</v>
      </c>
      <c r="C1202" s="79" t="s">
        <v>199</v>
      </c>
      <c r="E1202" t="s">
        <v>199</v>
      </c>
      <c r="F1202" t="s">
        <v>199</v>
      </c>
      <c r="G1202" t="s">
        <v>199</v>
      </c>
      <c r="H1202" t="s">
        <v>199</v>
      </c>
      <c r="I1202" t="s">
        <v>199</v>
      </c>
      <c r="J1202" t="s">
        <v>199</v>
      </c>
      <c r="K1202" t="s">
        <v>199</v>
      </c>
      <c r="L1202" t="s">
        <v>199</v>
      </c>
      <c r="M1202" t="s">
        <v>199</v>
      </c>
      <c r="N1202" t="s">
        <v>199</v>
      </c>
      <c r="O1202" t="s">
        <v>199</v>
      </c>
      <c r="P1202" t="s">
        <v>199</v>
      </c>
      <c r="Q1202" s="80" t="s">
        <v>199</v>
      </c>
      <c r="R1202" s="79"/>
      <c r="T1202" t="s">
        <v>199</v>
      </c>
      <c r="U1202" t="s">
        <v>199</v>
      </c>
      <c r="V1202" t="s">
        <v>199</v>
      </c>
    </row>
    <row r="1203" spans="2:22" x14ac:dyDescent="0.25">
      <c r="B1203" t="s">
        <v>199</v>
      </c>
      <c r="C1203" s="79" t="s">
        <v>199</v>
      </c>
      <c r="E1203" t="s">
        <v>199</v>
      </c>
      <c r="F1203" t="s">
        <v>199</v>
      </c>
      <c r="G1203" t="s">
        <v>199</v>
      </c>
      <c r="H1203" t="s">
        <v>199</v>
      </c>
      <c r="I1203" t="s">
        <v>199</v>
      </c>
      <c r="J1203" t="s">
        <v>199</v>
      </c>
      <c r="K1203" t="s">
        <v>199</v>
      </c>
      <c r="L1203" t="s">
        <v>199</v>
      </c>
      <c r="M1203" t="s">
        <v>199</v>
      </c>
      <c r="N1203" t="s">
        <v>199</v>
      </c>
      <c r="O1203" t="s">
        <v>199</v>
      </c>
      <c r="P1203" t="s">
        <v>199</v>
      </c>
      <c r="Q1203" s="80" t="s">
        <v>199</v>
      </c>
      <c r="R1203" s="79"/>
      <c r="T1203" t="s">
        <v>199</v>
      </c>
      <c r="U1203" t="s">
        <v>199</v>
      </c>
      <c r="V1203" t="s">
        <v>199</v>
      </c>
    </row>
    <row r="1204" spans="2:22" x14ac:dyDescent="0.25">
      <c r="B1204" t="s">
        <v>199</v>
      </c>
      <c r="C1204" s="79" t="s">
        <v>199</v>
      </c>
      <c r="E1204" t="s">
        <v>199</v>
      </c>
      <c r="F1204" t="s">
        <v>199</v>
      </c>
      <c r="G1204" t="s">
        <v>199</v>
      </c>
      <c r="H1204" t="s">
        <v>199</v>
      </c>
      <c r="I1204" t="s">
        <v>199</v>
      </c>
      <c r="J1204" t="s">
        <v>199</v>
      </c>
      <c r="K1204" t="s">
        <v>199</v>
      </c>
      <c r="L1204" t="s">
        <v>199</v>
      </c>
      <c r="M1204" t="s">
        <v>199</v>
      </c>
      <c r="N1204" t="s">
        <v>199</v>
      </c>
      <c r="O1204" t="s">
        <v>199</v>
      </c>
      <c r="P1204" t="s">
        <v>199</v>
      </c>
      <c r="Q1204" s="80" t="s">
        <v>199</v>
      </c>
      <c r="R1204" s="79"/>
      <c r="T1204" t="s">
        <v>199</v>
      </c>
      <c r="U1204" t="s">
        <v>199</v>
      </c>
      <c r="V1204" t="s">
        <v>199</v>
      </c>
    </row>
    <row r="1205" spans="2:22" x14ac:dyDescent="0.25">
      <c r="B1205" t="s">
        <v>199</v>
      </c>
      <c r="C1205" s="79" t="s">
        <v>199</v>
      </c>
      <c r="E1205" t="s">
        <v>199</v>
      </c>
      <c r="F1205" t="s">
        <v>199</v>
      </c>
      <c r="G1205" t="s">
        <v>199</v>
      </c>
      <c r="H1205" t="s">
        <v>199</v>
      </c>
      <c r="I1205" t="s">
        <v>199</v>
      </c>
      <c r="J1205" t="s">
        <v>199</v>
      </c>
      <c r="K1205" t="s">
        <v>199</v>
      </c>
      <c r="L1205" t="s">
        <v>199</v>
      </c>
      <c r="M1205" t="s">
        <v>199</v>
      </c>
      <c r="N1205" t="s">
        <v>199</v>
      </c>
      <c r="O1205" t="s">
        <v>199</v>
      </c>
      <c r="P1205" t="s">
        <v>199</v>
      </c>
      <c r="Q1205" s="80" t="s">
        <v>199</v>
      </c>
      <c r="R1205" s="79"/>
      <c r="T1205" t="s">
        <v>199</v>
      </c>
      <c r="U1205" t="s">
        <v>199</v>
      </c>
      <c r="V1205" t="s">
        <v>199</v>
      </c>
    </row>
    <row r="1206" spans="2:22" x14ac:dyDescent="0.25">
      <c r="B1206" t="s">
        <v>199</v>
      </c>
      <c r="C1206" s="79" t="s">
        <v>199</v>
      </c>
      <c r="E1206" t="s">
        <v>199</v>
      </c>
      <c r="F1206" t="s">
        <v>199</v>
      </c>
      <c r="G1206" t="s">
        <v>199</v>
      </c>
      <c r="H1206" t="s">
        <v>199</v>
      </c>
      <c r="I1206" t="s">
        <v>199</v>
      </c>
      <c r="J1206" t="s">
        <v>199</v>
      </c>
      <c r="K1206" t="s">
        <v>199</v>
      </c>
      <c r="L1206" t="s">
        <v>199</v>
      </c>
      <c r="M1206" t="s">
        <v>199</v>
      </c>
      <c r="N1206" t="s">
        <v>199</v>
      </c>
      <c r="O1206" t="s">
        <v>199</v>
      </c>
      <c r="P1206" t="s">
        <v>199</v>
      </c>
      <c r="Q1206" s="80" t="s">
        <v>199</v>
      </c>
      <c r="R1206" s="79"/>
      <c r="T1206" t="s">
        <v>199</v>
      </c>
      <c r="U1206" t="s">
        <v>199</v>
      </c>
      <c r="V1206" t="s">
        <v>199</v>
      </c>
    </row>
    <row r="1207" spans="2:22" x14ac:dyDescent="0.25">
      <c r="B1207" t="s">
        <v>199</v>
      </c>
      <c r="C1207" s="79" t="s">
        <v>199</v>
      </c>
      <c r="E1207" t="s">
        <v>199</v>
      </c>
      <c r="F1207" t="s">
        <v>199</v>
      </c>
      <c r="G1207" t="s">
        <v>199</v>
      </c>
      <c r="H1207" t="s">
        <v>199</v>
      </c>
      <c r="I1207" t="s">
        <v>199</v>
      </c>
      <c r="J1207" t="s">
        <v>199</v>
      </c>
      <c r="K1207" t="s">
        <v>199</v>
      </c>
      <c r="L1207" t="s">
        <v>199</v>
      </c>
      <c r="M1207" t="s">
        <v>199</v>
      </c>
      <c r="N1207" t="s">
        <v>199</v>
      </c>
      <c r="O1207" t="s">
        <v>199</v>
      </c>
      <c r="P1207" t="s">
        <v>199</v>
      </c>
      <c r="Q1207" s="80" t="s">
        <v>199</v>
      </c>
      <c r="R1207" s="79"/>
      <c r="T1207" t="s">
        <v>199</v>
      </c>
      <c r="U1207" t="s">
        <v>199</v>
      </c>
      <c r="V1207" t="s">
        <v>199</v>
      </c>
    </row>
    <row r="1208" spans="2:22" x14ac:dyDescent="0.25">
      <c r="B1208" t="s">
        <v>199</v>
      </c>
      <c r="C1208" s="79" t="s">
        <v>199</v>
      </c>
      <c r="E1208" t="s">
        <v>199</v>
      </c>
      <c r="F1208" t="s">
        <v>199</v>
      </c>
      <c r="G1208" t="s">
        <v>199</v>
      </c>
      <c r="H1208" t="s">
        <v>199</v>
      </c>
      <c r="I1208" t="s">
        <v>199</v>
      </c>
      <c r="J1208" t="s">
        <v>199</v>
      </c>
      <c r="K1208" t="s">
        <v>199</v>
      </c>
      <c r="L1208" t="s">
        <v>199</v>
      </c>
      <c r="M1208" t="s">
        <v>199</v>
      </c>
      <c r="N1208" t="s">
        <v>199</v>
      </c>
      <c r="O1208" t="s">
        <v>199</v>
      </c>
      <c r="P1208" t="s">
        <v>199</v>
      </c>
      <c r="Q1208" s="80" t="s">
        <v>199</v>
      </c>
      <c r="R1208" s="79"/>
      <c r="T1208" t="s">
        <v>199</v>
      </c>
      <c r="U1208" t="s">
        <v>199</v>
      </c>
      <c r="V1208" t="s">
        <v>199</v>
      </c>
    </row>
    <row r="1209" spans="2:22" x14ac:dyDescent="0.25">
      <c r="B1209" t="s">
        <v>199</v>
      </c>
      <c r="C1209" s="79" t="s">
        <v>199</v>
      </c>
      <c r="E1209" t="s">
        <v>199</v>
      </c>
      <c r="F1209" t="s">
        <v>199</v>
      </c>
      <c r="G1209" t="s">
        <v>199</v>
      </c>
      <c r="H1209" t="s">
        <v>199</v>
      </c>
      <c r="I1209" t="s">
        <v>199</v>
      </c>
      <c r="J1209" t="s">
        <v>199</v>
      </c>
      <c r="K1209" t="s">
        <v>199</v>
      </c>
      <c r="L1209" t="s">
        <v>199</v>
      </c>
      <c r="M1209" t="s">
        <v>199</v>
      </c>
      <c r="N1209" t="s">
        <v>199</v>
      </c>
      <c r="O1209" t="s">
        <v>199</v>
      </c>
      <c r="P1209" t="s">
        <v>199</v>
      </c>
      <c r="Q1209" s="80" t="s">
        <v>199</v>
      </c>
      <c r="R1209" s="79"/>
      <c r="T1209" t="s">
        <v>199</v>
      </c>
      <c r="U1209" t="s">
        <v>199</v>
      </c>
      <c r="V1209" t="s">
        <v>199</v>
      </c>
    </row>
    <row r="1210" spans="2:22" x14ac:dyDescent="0.25">
      <c r="B1210" t="s">
        <v>199</v>
      </c>
      <c r="C1210" s="79" t="s">
        <v>199</v>
      </c>
      <c r="E1210" t="s">
        <v>199</v>
      </c>
      <c r="F1210" t="s">
        <v>199</v>
      </c>
      <c r="G1210" t="s">
        <v>199</v>
      </c>
      <c r="H1210" t="s">
        <v>199</v>
      </c>
      <c r="I1210" t="s">
        <v>199</v>
      </c>
      <c r="J1210" t="s">
        <v>199</v>
      </c>
      <c r="K1210" t="s">
        <v>199</v>
      </c>
      <c r="L1210" t="s">
        <v>199</v>
      </c>
      <c r="M1210" t="s">
        <v>199</v>
      </c>
      <c r="N1210" t="s">
        <v>199</v>
      </c>
      <c r="O1210" t="s">
        <v>199</v>
      </c>
      <c r="P1210" t="s">
        <v>199</v>
      </c>
      <c r="Q1210" s="80" t="s">
        <v>199</v>
      </c>
      <c r="R1210" s="79"/>
      <c r="T1210" t="s">
        <v>199</v>
      </c>
      <c r="U1210" t="s">
        <v>199</v>
      </c>
      <c r="V1210" t="s">
        <v>199</v>
      </c>
    </row>
    <row r="1211" spans="2:22" x14ac:dyDescent="0.25">
      <c r="B1211" t="s">
        <v>199</v>
      </c>
      <c r="C1211" s="79" t="s">
        <v>199</v>
      </c>
      <c r="E1211" t="s">
        <v>199</v>
      </c>
      <c r="F1211" t="s">
        <v>199</v>
      </c>
      <c r="G1211" t="s">
        <v>199</v>
      </c>
      <c r="H1211" t="s">
        <v>199</v>
      </c>
      <c r="I1211" t="s">
        <v>199</v>
      </c>
      <c r="J1211" t="s">
        <v>199</v>
      </c>
      <c r="K1211" t="s">
        <v>199</v>
      </c>
      <c r="L1211" t="s">
        <v>199</v>
      </c>
      <c r="M1211" t="s">
        <v>199</v>
      </c>
      <c r="N1211" t="s">
        <v>199</v>
      </c>
      <c r="O1211" t="s">
        <v>199</v>
      </c>
      <c r="P1211" t="s">
        <v>199</v>
      </c>
      <c r="Q1211" s="80" t="s">
        <v>199</v>
      </c>
      <c r="R1211" s="79"/>
      <c r="T1211" t="s">
        <v>199</v>
      </c>
      <c r="U1211" t="s">
        <v>199</v>
      </c>
      <c r="V1211" t="s">
        <v>199</v>
      </c>
    </row>
    <row r="1212" spans="2:22" x14ac:dyDescent="0.25">
      <c r="B1212" t="s">
        <v>199</v>
      </c>
      <c r="C1212" s="79" t="s">
        <v>199</v>
      </c>
      <c r="E1212" t="s">
        <v>199</v>
      </c>
      <c r="F1212" t="s">
        <v>199</v>
      </c>
      <c r="G1212" t="s">
        <v>199</v>
      </c>
      <c r="H1212" t="s">
        <v>199</v>
      </c>
      <c r="I1212" t="s">
        <v>199</v>
      </c>
      <c r="J1212" t="s">
        <v>199</v>
      </c>
      <c r="K1212" t="s">
        <v>199</v>
      </c>
      <c r="L1212" t="s">
        <v>199</v>
      </c>
      <c r="M1212" t="s">
        <v>199</v>
      </c>
      <c r="N1212" t="s">
        <v>199</v>
      </c>
      <c r="O1212" t="s">
        <v>199</v>
      </c>
      <c r="P1212" t="s">
        <v>199</v>
      </c>
      <c r="Q1212" s="80" t="s">
        <v>199</v>
      </c>
      <c r="R1212" s="79"/>
      <c r="T1212" t="s">
        <v>199</v>
      </c>
      <c r="U1212" t="s">
        <v>199</v>
      </c>
      <c r="V1212" t="s">
        <v>199</v>
      </c>
    </row>
    <row r="1213" spans="2:22" x14ac:dyDescent="0.25">
      <c r="B1213" t="s">
        <v>199</v>
      </c>
      <c r="C1213" s="79" t="s">
        <v>199</v>
      </c>
      <c r="E1213" t="s">
        <v>199</v>
      </c>
      <c r="F1213" t="s">
        <v>199</v>
      </c>
      <c r="G1213" t="s">
        <v>199</v>
      </c>
      <c r="H1213" t="s">
        <v>199</v>
      </c>
      <c r="I1213" t="s">
        <v>199</v>
      </c>
      <c r="J1213" t="s">
        <v>199</v>
      </c>
      <c r="K1213" t="s">
        <v>199</v>
      </c>
      <c r="L1213" t="s">
        <v>199</v>
      </c>
      <c r="M1213" t="s">
        <v>199</v>
      </c>
      <c r="N1213" t="s">
        <v>199</v>
      </c>
      <c r="O1213" t="s">
        <v>199</v>
      </c>
      <c r="P1213" t="s">
        <v>199</v>
      </c>
      <c r="Q1213" s="80" t="s">
        <v>199</v>
      </c>
      <c r="R1213" s="79"/>
      <c r="T1213" t="s">
        <v>199</v>
      </c>
      <c r="U1213" t="s">
        <v>199</v>
      </c>
      <c r="V1213" t="s">
        <v>199</v>
      </c>
    </row>
    <row r="1214" spans="2:22" x14ac:dyDescent="0.25">
      <c r="B1214" t="s">
        <v>199</v>
      </c>
      <c r="C1214" s="79" t="s">
        <v>199</v>
      </c>
      <c r="E1214" t="s">
        <v>199</v>
      </c>
      <c r="F1214" t="s">
        <v>199</v>
      </c>
      <c r="G1214" t="s">
        <v>199</v>
      </c>
      <c r="H1214" t="s">
        <v>199</v>
      </c>
      <c r="I1214" t="s">
        <v>199</v>
      </c>
      <c r="J1214" t="s">
        <v>199</v>
      </c>
      <c r="K1214" t="s">
        <v>199</v>
      </c>
      <c r="L1214" t="s">
        <v>199</v>
      </c>
      <c r="M1214" t="s">
        <v>199</v>
      </c>
      <c r="N1214" t="s">
        <v>199</v>
      </c>
      <c r="O1214" t="s">
        <v>199</v>
      </c>
      <c r="P1214" t="s">
        <v>199</v>
      </c>
      <c r="Q1214" s="80" t="s">
        <v>199</v>
      </c>
      <c r="R1214" s="79"/>
      <c r="T1214" t="s">
        <v>199</v>
      </c>
      <c r="U1214" t="s">
        <v>199</v>
      </c>
      <c r="V1214" t="s">
        <v>199</v>
      </c>
    </row>
    <row r="1215" spans="2:22" x14ac:dyDescent="0.25">
      <c r="B1215" t="s">
        <v>199</v>
      </c>
      <c r="C1215" s="79" t="s">
        <v>199</v>
      </c>
      <c r="E1215" t="s">
        <v>199</v>
      </c>
      <c r="F1215" t="s">
        <v>199</v>
      </c>
      <c r="G1215" t="s">
        <v>199</v>
      </c>
      <c r="H1215" t="s">
        <v>199</v>
      </c>
      <c r="I1215" t="s">
        <v>199</v>
      </c>
      <c r="J1215" t="s">
        <v>199</v>
      </c>
      <c r="K1215" t="s">
        <v>199</v>
      </c>
      <c r="L1215" t="s">
        <v>199</v>
      </c>
      <c r="M1215" t="s">
        <v>199</v>
      </c>
      <c r="N1215" t="s">
        <v>199</v>
      </c>
      <c r="O1215" t="s">
        <v>199</v>
      </c>
      <c r="P1215" t="s">
        <v>199</v>
      </c>
      <c r="Q1215" s="80" t="s">
        <v>199</v>
      </c>
      <c r="R1215" s="79"/>
      <c r="T1215" t="s">
        <v>199</v>
      </c>
      <c r="U1215" t="s">
        <v>199</v>
      </c>
      <c r="V1215" t="s">
        <v>199</v>
      </c>
    </row>
    <row r="1216" spans="2:22" x14ac:dyDescent="0.25">
      <c r="B1216" t="s">
        <v>199</v>
      </c>
      <c r="C1216" s="79" t="s">
        <v>199</v>
      </c>
      <c r="E1216" t="s">
        <v>199</v>
      </c>
      <c r="F1216" t="s">
        <v>199</v>
      </c>
      <c r="G1216" t="s">
        <v>199</v>
      </c>
      <c r="H1216" t="s">
        <v>199</v>
      </c>
      <c r="I1216" t="s">
        <v>199</v>
      </c>
      <c r="J1216" t="s">
        <v>199</v>
      </c>
      <c r="K1216" t="s">
        <v>199</v>
      </c>
      <c r="L1216" t="s">
        <v>199</v>
      </c>
      <c r="M1216" t="s">
        <v>199</v>
      </c>
      <c r="N1216" t="s">
        <v>199</v>
      </c>
      <c r="O1216" t="s">
        <v>199</v>
      </c>
      <c r="P1216" t="s">
        <v>199</v>
      </c>
      <c r="Q1216" s="80" t="s">
        <v>199</v>
      </c>
      <c r="R1216" s="79"/>
      <c r="T1216" t="s">
        <v>199</v>
      </c>
      <c r="U1216" t="s">
        <v>199</v>
      </c>
      <c r="V1216" t="s">
        <v>199</v>
      </c>
    </row>
    <row r="1217" spans="2:22" x14ac:dyDescent="0.25">
      <c r="B1217" t="s">
        <v>199</v>
      </c>
      <c r="C1217" s="79" t="s">
        <v>199</v>
      </c>
      <c r="E1217" t="s">
        <v>199</v>
      </c>
      <c r="F1217" t="s">
        <v>199</v>
      </c>
      <c r="G1217" t="s">
        <v>199</v>
      </c>
      <c r="H1217" t="s">
        <v>199</v>
      </c>
      <c r="I1217" t="s">
        <v>199</v>
      </c>
      <c r="J1217" t="s">
        <v>199</v>
      </c>
      <c r="K1217" t="s">
        <v>199</v>
      </c>
      <c r="L1217" t="s">
        <v>199</v>
      </c>
      <c r="M1217" t="s">
        <v>199</v>
      </c>
      <c r="N1217" t="s">
        <v>199</v>
      </c>
      <c r="O1217" t="s">
        <v>199</v>
      </c>
      <c r="P1217" t="s">
        <v>199</v>
      </c>
      <c r="Q1217" s="80" t="s">
        <v>199</v>
      </c>
      <c r="R1217" s="79"/>
      <c r="T1217" t="s">
        <v>199</v>
      </c>
      <c r="U1217" t="s">
        <v>199</v>
      </c>
      <c r="V1217" t="s">
        <v>199</v>
      </c>
    </row>
    <row r="1218" spans="2:22" x14ac:dyDescent="0.25">
      <c r="B1218" t="s">
        <v>199</v>
      </c>
      <c r="C1218" s="79" t="s">
        <v>199</v>
      </c>
      <c r="E1218" t="s">
        <v>199</v>
      </c>
      <c r="F1218" t="s">
        <v>199</v>
      </c>
      <c r="G1218" t="s">
        <v>199</v>
      </c>
      <c r="H1218" t="s">
        <v>199</v>
      </c>
      <c r="I1218" t="s">
        <v>199</v>
      </c>
      <c r="J1218" t="s">
        <v>199</v>
      </c>
      <c r="K1218" t="s">
        <v>199</v>
      </c>
      <c r="L1218" t="s">
        <v>199</v>
      </c>
      <c r="M1218" t="s">
        <v>199</v>
      </c>
      <c r="N1218" t="s">
        <v>199</v>
      </c>
      <c r="O1218" t="s">
        <v>199</v>
      </c>
      <c r="P1218" t="s">
        <v>199</v>
      </c>
      <c r="Q1218" s="80" t="s">
        <v>199</v>
      </c>
      <c r="R1218" s="79"/>
      <c r="T1218" t="s">
        <v>199</v>
      </c>
      <c r="U1218" t="s">
        <v>199</v>
      </c>
      <c r="V1218" t="s">
        <v>199</v>
      </c>
    </row>
    <row r="1219" spans="2:22" x14ac:dyDescent="0.25">
      <c r="B1219" t="s">
        <v>199</v>
      </c>
      <c r="C1219" s="79" t="s">
        <v>199</v>
      </c>
      <c r="E1219" t="s">
        <v>199</v>
      </c>
      <c r="F1219" t="s">
        <v>199</v>
      </c>
      <c r="G1219" t="s">
        <v>199</v>
      </c>
      <c r="H1219" t="s">
        <v>199</v>
      </c>
      <c r="I1219" t="s">
        <v>199</v>
      </c>
      <c r="J1219" t="s">
        <v>199</v>
      </c>
      <c r="K1219" t="s">
        <v>199</v>
      </c>
      <c r="L1219" t="s">
        <v>199</v>
      </c>
      <c r="M1219" t="s">
        <v>199</v>
      </c>
      <c r="N1219" t="s">
        <v>199</v>
      </c>
      <c r="O1219" t="s">
        <v>199</v>
      </c>
      <c r="P1219" t="s">
        <v>199</v>
      </c>
      <c r="Q1219" s="80" t="s">
        <v>199</v>
      </c>
      <c r="R1219" s="79"/>
      <c r="T1219" t="s">
        <v>199</v>
      </c>
      <c r="U1219" t="s">
        <v>199</v>
      </c>
      <c r="V1219" t="s">
        <v>199</v>
      </c>
    </row>
    <row r="1220" spans="2:22" x14ac:dyDescent="0.25">
      <c r="B1220" t="s">
        <v>199</v>
      </c>
      <c r="C1220" s="79" t="s">
        <v>199</v>
      </c>
      <c r="E1220" t="s">
        <v>199</v>
      </c>
      <c r="F1220" t="s">
        <v>199</v>
      </c>
      <c r="G1220" t="s">
        <v>199</v>
      </c>
      <c r="H1220" t="s">
        <v>199</v>
      </c>
      <c r="I1220" t="s">
        <v>199</v>
      </c>
      <c r="J1220" t="s">
        <v>199</v>
      </c>
      <c r="K1220" t="s">
        <v>199</v>
      </c>
      <c r="L1220" t="s">
        <v>199</v>
      </c>
      <c r="M1220" t="s">
        <v>199</v>
      </c>
      <c r="N1220" t="s">
        <v>199</v>
      </c>
      <c r="O1220" t="s">
        <v>199</v>
      </c>
      <c r="P1220" t="s">
        <v>199</v>
      </c>
      <c r="Q1220" s="80" t="s">
        <v>199</v>
      </c>
      <c r="R1220" s="79"/>
      <c r="T1220" t="s">
        <v>199</v>
      </c>
      <c r="U1220" t="s">
        <v>199</v>
      </c>
      <c r="V1220" t="s">
        <v>199</v>
      </c>
    </row>
    <row r="1221" spans="2:22" x14ac:dyDescent="0.25">
      <c r="B1221" t="s">
        <v>199</v>
      </c>
      <c r="C1221" s="79" t="s">
        <v>199</v>
      </c>
      <c r="E1221" t="s">
        <v>199</v>
      </c>
      <c r="F1221" t="s">
        <v>199</v>
      </c>
      <c r="G1221" t="s">
        <v>199</v>
      </c>
      <c r="H1221" t="s">
        <v>199</v>
      </c>
      <c r="I1221" t="s">
        <v>199</v>
      </c>
      <c r="J1221" t="s">
        <v>199</v>
      </c>
      <c r="K1221" t="s">
        <v>199</v>
      </c>
      <c r="L1221" t="s">
        <v>199</v>
      </c>
      <c r="M1221" t="s">
        <v>199</v>
      </c>
      <c r="N1221" t="s">
        <v>199</v>
      </c>
      <c r="O1221" t="s">
        <v>199</v>
      </c>
      <c r="P1221" t="s">
        <v>199</v>
      </c>
      <c r="Q1221" s="80" t="s">
        <v>199</v>
      </c>
      <c r="R1221" s="79"/>
      <c r="T1221" t="s">
        <v>199</v>
      </c>
      <c r="U1221" t="s">
        <v>199</v>
      </c>
      <c r="V1221" t="s">
        <v>199</v>
      </c>
    </row>
    <row r="1222" spans="2:22" x14ac:dyDescent="0.25">
      <c r="B1222" t="s">
        <v>199</v>
      </c>
      <c r="C1222" s="79" t="s">
        <v>199</v>
      </c>
      <c r="E1222" t="s">
        <v>199</v>
      </c>
      <c r="F1222" t="s">
        <v>199</v>
      </c>
      <c r="G1222" t="s">
        <v>199</v>
      </c>
      <c r="H1222" t="s">
        <v>199</v>
      </c>
      <c r="I1222" t="s">
        <v>199</v>
      </c>
      <c r="J1222" t="s">
        <v>199</v>
      </c>
      <c r="K1222" t="s">
        <v>199</v>
      </c>
      <c r="L1222" t="s">
        <v>199</v>
      </c>
      <c r="M1222" t="s">
        <v>199</v>
      </c>
      <c r="N1222" t="s">
        <v>199</v>
      </c>
      <c r="O1222" t="s">
        <v>199</v>
      </c>
      <c r="P1222" t="s">
        <v>199</v>
      </c>
      <c r="Q1222" s="80" t="s">
        <v>199</v>
      </c>
      <c r="R1222" s="79"/>
      <c r="T1222" t="s">
        <v>199</v>
      </c>
      <c r="U1222" t="s">
        <v>199</v>
      </c>
      <c r="V1222" t="s">
        <v>199</v>
      </c>
    </row>
    <row r="1223" spans="2:22" x14ac:dyDescent="0.25">
      <c r="B1223" t="s">
        <v>199</v>
      </c>
      <c r="C1223" s="79" t="s">
        <v>199</v>
      </c>
      <c r="E1223" t="s">
        <v>199</v>
      </c>
      <c r="F1223" t="s">
        <v>199</v>
      </c>
      <c r="G1223" t="s">
        <v>199</v>
      </c>
      <c r="H1223" t="s">
        <v>199</v>
      </c>
      <c r="I1223" t="s">
        <v>199</v>
      </c>
      <c r="J1223" t="s">
        <v>199</v>
      </c>
      <c r="K1223" t="s">
        <v>199</v>
      </c>
      <c r="L1223" t="s">
        <v>199</v>
      </c>
      <c r="M1223" t="s">
        <v>199</v>
      </c>
      <c r="N1223" t="s">
        <v>199</v>
      </c>
      <c r="O1223" t="s">
        <v>199</v>
      </c>
      <c r="P1223" t="s">
        <v>199</v>
      </c>
      <c r="Q1223" s="80" t="s">
        <v>199</v>
      </c>
      <c r="R1223" s="79"/>
      <c r="T1223" t="s">
        <v>199</v>
      </c>
      <c r="U1223" t="s">
        <v>199</v>
      </c>
      <c r="V1223" t="s">
        <v>199</v>
      </c>
    </row>
    <row r="1224" spans="2:22" x14ac:dyDescent="0.25">
      <c r="B1224" t="s">
        <v>199</v>
      </c>
      <c r="C1224" s="79" t="s">
        <v>199</v>
      </c>
      <c r="E1224" t="s">
        <v>199</v>
      </c>
      <c r="F1224" t="s">
        <v>199</v>
      </c>
      <c r="G1224" t="s">
        <v>199</v>
      </c>
      <c r="H1224" t="s">
        <v>199</v>
      </c>
      <c r="I1224" t="s">
        <v>199</v>
      </c>
      <c r="J1224" t="s">
        <v>199</v>
      </c>
      <c r="K1224" t="s">
        <v>199</v>
      </c>
      <c r="L1224" t="s">
        <v>199</v>
      </c>
      <c r="M1224" t="s">
        <v>199</v>
      </c>
      <c r="N1224" t="s">
        <v>199</v>
      </c>
      <c r="O1224" t="s">
        <v>199</v>
      </c>
      <c r="P1224" t="s">
        <v>199</v>
      </c>
      <c r="Q1224" s="80" t="s">
        <v>199</v>
      </c>
      <c r="R1224" s="79"/>
      <c r="T1224" t="s">
        <v>199</v>
      </c>
      <c r="U1224" t="s">
        <v>199</v>
      </c>
      <c r="V1224" t="s">
        <v>199</v>
      </c>
    </row>
    <row r="1225" spans="2:22" x14ac:dyDescent="0.25">
      <c r="B1225" t="s">
        <v>199</v>
      </c>
      <c r="C1225" s="79" t="s">
        <v>199</v>
      </c>
      <c r="E1225" t="s">
        <v>199</v>
      </c>
      <c r="F1225" t="s">
        <v>199</v>
      </c>
      <c r="G1225" t="s">
        <v>199</v>
      </c>
      <c r="H1225" t="s">
        <v>199</v>
      </c>
      <c r="I1225" t="s">
        <v>199</v>
      </c>
      <c r="J1225" t="s">
        <v>199</v>
      </c>
      <c r="K1225" t="s">
        <v>199</v>
      </c>
      <c r="L1225" t="s">
        <v>199</v>
      </c>
      <c r="M1225" t="s">
        <v>199</v>
      </c>
      <c r="N1225" t="s">
        <v>199</v>
      </c>
      <c r="O1225" t="s">
        <v>199</v>
      </c>
      <c r="P1225" t="s">
        <v>199</v>
      </c>
      <c r="Q1225" s="80" t="s">
        <v>199</v>
      </c>
      <c r="R1225" s="79"/>
      <c r="T1225" t="s">
        <v>199</v>
      </c>
      <c r="U1225" t="s">
        <v>199</v>
      </c>
      <c r="V1225" t="s">
        <v>199</v>
      </c>
    </row>
    <row r="1226" spans="2:22" x14ac:dyDescent="0.25">
      <c r="B1226" t="s">
        <v>199</v>
      </c>
      <c r="C1226" s="79" t="s">
        <v>199</v>
      </c>
      <c r="E1226" t="s">
        <v>199</v>
      </c>
      <c r="F1226" t="s">
        <v>199</v>
      </c>
      <c r="G1226" t="s">
        <v>199</v>
      </c>
      <c r="H1226" t="s">
        <v>199</v>
      </c>
      <c r="I1226" t="s">
        <v>199</v>
      </c>
      <c r="J1226" t="s">
        <v>199</v>
      </c>
      <c r="K1226" t="s">
        <v>199</v>
      </c>
      <c r="L1226" t="s">
        <v>199</v>
      </c>
      <c r="M1226" t="s">
        <v>199</v>
      </c>
      <c r="N1226" t="s">
        <v>199</v>
      </c>
      <c r="O1226" t="s">
        <v>199</v>
      </c>
      <c r="P1226" t="s">
        <v>199</v>
      </c>
      <c r="Q1226" s="80" t="s">
        <v>199</v>
      </c>
      <c r="R1226" s="79"/>
      <c r="T1226" t="s">
        <v>199</v>
      </c>
      <c r="U1226" t="s">
        <v>199</v>
      </c>
      <c r="V1226" t="s">
        <v>199</v>
      </c>
    </row>
    <row r="1227" spans="2:22" x14ac:dyDescent="0.25">
      <c r="B1227" t="s">
        <v>199</v>
      </c>
      <c r="C1227" s="79" t="s">
        <v>199</v>
      </c>
      <c r="E1227" t="s">
        <v>199</v>
      </c>
      <c r="F1227" t="s">
        <v>199</v>
      </c>
      <c r="G1227" t="s">
        <v>199</v>
      </c>
      <c r="H1227" t="s">
        <v>199</v>
      </c>
      <c r="I1227" t="s">
        <v>199</v>
      </c>
      <c r="J1227" t="s">
        <v>199</v>
      </c>
      <c r="K1227" t="s">
        <v>199</v>
      </c>
      <c r="L1227" t="s">
        <v>199</v>
      </c>
      <c r="M1227" t="s">
        <v>199</v>
      </c>
      <c r="N1227" t="s">
        <v>199</v>
      </c>
      <c r="O1227" t="s">
        <v>199</v>
      </c>
      <c r="P1227" t="s">
        <v>199</v>
      </c>
      <c r="Q1227" s="80" t="s">
        <v>199</v>
      </c>
      <c r="R1227" s="79"/>
      <c r="T1227" t="s">
        <v>199</v>
      </c>
      <c r="U1227" t="s">
        <v>199</v>
      </c>
      <c r="V1227" t="s">
        <v>199</v>
      </c>
    </row>
    <row r="1228" spans="2:22" x14ac:dyDescent="0.25">
      <c r="B1228" t="s">
        <v>199</v>
      </c>
      <c r="C1228" s="79" t="s">
        <v>199</v>
      </c>
      <c r="E1228" t="s">
        <v>199</v>
      </c>
      <c r="F1228" t="s">
        <v>199</v>
      </c>
      <c r="G1228" t="s">
        <v>199</v>
      </c>
      <c r="H1228" t="s">
        <v>199</v>
      </c>
      <c r="I1228" t="s">
        <v>199</v>
      </c>
      <c r="J1228" t="s">
        <v>199</v>
      </c>
      <c r="K1228" t="s">
        <v>199</v>
      </c>
      <c r="L1228" t="s">
        <v>199</v>
      </c>
      <c r="M1228" t="s">
        <v>199</v>
      </c>
      <c r="N1228" t="s">
        <v>199</v>
      </c>
      <c r="O1228" t="s">
        <v>199</v>
      </c>
      <c r="P1228" t="s">
        <v>199</v>
      </c>
      <c r="Q1228" s="80" t="s">
        <v>199</v>
      </c>
      <c r="R1228" s="79"/>
      <c r="T1228" t="s">
        <v>199</v>
      </c>
      <c r="U1228" t="s">
        <v>199</v>
      </c>
      <c r="V1228" t="s">
        <v>199</v>
      </c>
    </row>
    <row r="1229" spans="2:22" x14ac:dyDescent="0.25">
      <c r="B1229" t="s">
        <v>199</v>
      </c>
      <c r="C1229" s="79" t="s">
        <v>199</v>
      </c>
      <c r="E1229" t="s">
        <v>199</v>
      </c>
      <c r="F1229" t="s">
        <v>199</v>
      </c>
      <c r="G1229" t="s">
        <v>199</v>
      </c>
      <c r="H1229" t="s">
        <v>199</v>
      </c>
      <c r="I1229" t="s">
        <v>199</v>
      </c>
      <c r="J1229" t="s">
        <v>199</v>
      </c>
      <c r="K1229" t="s">
        <v>199</v>
      </c>
      <c r="L1229" t="s">
        <v>199</v>
      </c>
      <c r="M1229" t="s">
        <v>199</v>
      </c>
      <c r="N1229" t="s">
        <v>199</v>
      </c>
      <c r="O1229" t="s">
        <v>199</v>
      </c>
      <c r="P1229" t="s">
        <v>199</v>
      </c>
      <c r="Q1229" s="80" t="s">
        <v>199</v>
      </c>
      <c r="R1229" s="79"/>
      <c r="T1229" t="s">
        <v>199</v>
      </c>
      <c r="U1229" t="s">
        <v>199</v>
      </c>
      <c r="V1229" t="s">
        <v>199</v>
      </c>
    </row>
    <row r="1230" spans="2:22" x14ac:dyDescent="0.25">
      <c r="B1230" t="s">
        <v>199</v>
      </c>
      <c r="C1230" s="79" t="s">
        <v>199</v>
      </c>
      <c r="E1230" t="s">
        <v>199</v>
      </c>
      <c r="F1230" t="s">
        <v>199</v>
      </c>
      <c r="G1230" t="s">
        <v>199</v>
      </c>
      <c r="H1230" t="s">
        <v>199</v>
      </c>
      <c r="I1230" t="s">
        <v>199</v>
      </c>
      <c r="J1230" t="s">
        <v>199</v>
      </c>
      <c r="K1230" t="s">
        <v>199</v>
      </c>
      <c r="L1230" t="s">
        <v>199</v>
      </c>
      <c r="M1230" t="s">
        <v>199</v>
      </c>
      <c r="N1230" t="s">
        <v>199</v>
      </c>
      <c r="O1230" t="s">
        <v>199</v>
      </c>
      <c r="P1230" t="s">
        <v>199</v>
      </c>
      <c r="Q1230" s="80" t="s">
        <v>199</v>
      </c>
      <c r="R1230" s="79"/>
      <c r="T1230" t="s">
        <v>199</v>
      </c>
      <c r="U1230" t="s">
        <v>199</v>
      </c>
      <c r="V1230" t="s">
        <v>199</v>
      </c>
    </row>
    <row r="1231" spans="2:22" x14ac:dyDescent="0.25">
      <c r="B1231" t="s">
        <v>199</v>
      </c>
      <c r="C1231" s="79" t="s">
        <v>199</v>
      </c>
      <c r="E1231" t="s">
        <v>199</v>
      </c>
      <c r="F1231" t="s">
        <v>199</v>
      </c>
      <c r="G1231" t="s">
        <v>199</v>
      </c>
      <c r="H1231" t="s">
        <v>199</v>
      </c>
      <c r="I1231" t="s">
        <v>199</v>
      </c>
      <c r="J1231" t="s">
        <v>199</v>
      </c>
      <c r="K1231" t="s">
        <v>199</v>
      </c>
      <c r="L1231" t="s">
        <v>199</v>
      </c>
      <c r="M1231" t="s">
        <v>199</v>
      </c>
      <c r="N1231" t="s">
        <v>199</v>
      </c>
      <c r="O1231" t="s">
        <v>199</v>
      </c>
      <c r="P1231" t="s">
        <v>199</v>
      </c>
      <c r="Q1231" s="80" t="s">
        <v>199</v>
      </c>
      <c r="R1231" s="79"/>
      <c r="T1231" t="s">
        <v>199</v>
      </c>
      <c r="U1231" t="s">
        <v>199</v>
      </c>
      <c r="V1231" t="s">
        <v>199</v>
      </c>
    </row>
    <row r="1232" spans="2:22" x14ac:dyDescent="0.25">
      <c r="B1232" t="s">
        <v>199</v>
      </c>
      <c r="C1232" s="79" t="s">
        <v>199</v>
      </c>
      <c r="E1232" t="s">
        <v>199</v>
      </c>
      <c r="F1232" t="s">
        <v>199</v>
      </c>
      <c r="G1232" t="s">
        <v>199</v>
      </c>
      <c r="H1232" t="s">
        <v>199</v>
      </c>
      <c r="I1232" t="s">
        <v>199</v>
      </c>
      <c r="J1232" t="s">
        <v>199</v>
      </c>
      <c r="K1232" t="s">
        <v>199</v>
      </c>
      <c r="L1232" t="s">
        <v>199</v>
      </c>
      <c r="M1232" t="s">
        <v>199</v>
      </c>
      <c r="N1232" t="s">
        <v>199</v>
      </c>
      <c r="O1232" t="s">
        <v>199</v>
      </c>
      <c r="P1232" t="s">
        <v>199</v>
      </c>
      <c r="Q1232" s="80" t="s">
        <v>199</v>
      </c>
      <c r="R1232" s="79"/>
      <c r="T1232" t="s">
        <v>199</v>
      </c>
      <c r="U1232" t="s">
        <v>199</v>
      </c>
      <c r="V1232" t="s">
        <v>199</v>
      </c>
    </row>
    <row r="1233" spans="2:22" x14ac:dyDescent="0.25">
      <c r="B1233" t="s">
        <v>199</v>
      </c>
      <c r="C1233" s="79" t="s">
        <v>199</v>
      </c>
      <c r="E1233" t="s">
        <v>199</v>
      </c>
      <c r="F1233" t="s">
        <v>199</v>
      </c>
      <c r="G1233" t="s">
        <v>199</v>
      </c>
      <c r="H1233" t="s">
        <v>199</v>
      </c>
      <c r="I1233" t="s">
        <v>199</v>
      </c>
      <c r="J1233" t="s">
        <v>199</v>
      </c>
      <c r="K1233" t="s">
        <v>199</v>
      </c>
      <c r="L1233" t="s">
        <v>199</v>
      </c>
      <c r="M1233" t="s">
        <v>199</v>
      </c>
      <c r="N1233" t="s">
        <v>199</v>
      </c>
      <c r="O1233" t="s">
        <v>199</v>
      </c>
      <c r="P1233" t="s">
        <v>199</v>
      </c>
      <c r="Q1233" s="80" t="s">
        <v>199</v>
      </c>
      <c r="R1233" s="79"/>
      <c r="T1233" t="s">
        <v>199</v>
      </c>
      <c r="U1233" t="s">
        <v>199</v>
      </c>
      <c r="V1233" t="s">
        <v>199</v>
      </c>
    </row>
    <row r="1234" spans="2:22" x14ac:dyDescent="0.25">
      <c r="B1234" t="s">
        <v>199</v>
      </c>
      <c r="C1234" s="79" t="s">
        <v>199</v>
      </c>
      <c r="E1234" t="s">
        <v>199</v>
      </c>
      <c r="F1234" t="s">
        <v>199</v>
      </c>
      <c r="G1234" t="s">
        <v>199</v>
      </c>
      <c r="H1234" t="s">
        <v>199</v>
      </c>
      <c r="I1234" t="s">
        <v>199</v>
      </c>
      <c r="J1234" t="s">
        <v>199</v>
      </c>
      <c r="K1234" t="s">
        <v>199</v>
      </c>
      <c r="L1234" t="s">
        <v>199</v>
      </c>
      <c r="M1234" t="s">
        <v>199</v>
      </c>
      <c r="N1234" t="s">
        <v>199</v>
      </c>
      <c r="O1234" t="s">
        <v>199</v>
      </c>
      <c r="P1234" t="s">
        <v>199</v>
      </c>
      <c r="Q1234" s="80" t="s">
        <v>199</v>
      </c>
      <c r="R1234" s="79"/>
      <c r="T1234" t="s">
        <v>199</v>
      </c>
      <c r="U1234" t="s">
        <v>199</v>
      </c>
      <c r="V1234" t="s">
        <v>199</v>
      </c>
    </row>
    <row r="1235" spans="2:22" x14ac:dyDescent="0.25">
      <c r="B1235" t="s">
        <v>199</v>
      </c>
      <c r="C1235" s="79" t="s">
        <v>199</v>
      </c>
      <c r="E1235" t="s">
        <v>199</v>
      </c>
      <c r="F1235" t="s">
        <v>199</v>
      </c>
      <c r="G1235" t="s">
        <v>199</v>
      </c>
      <c r="H1235" t="s">
        <v>199</v>
      </c>
      <c r="I1235" t="s">
        <v>199</v>
      </c>
      <c r="J1235" t="s">
        <v>199</v>
      </c>
      <c r="K1235" t="s">
        <v>199</v>
      </c>
      <c r="L1235" t="s">
        <v>199</v>
      </c>
      <c r="M1235" t="s">
        <v>199</v>
      </c>
      <c r="N1235" t="s">
        <v>199</v>
      </c>
      <c r="O1235" t="s">
        <v>199</v>
      </c>
      <c r="P1235" t="s">
        <v>199</v>
      </c>
      <c r="Q1235" s="80" t="s">
        <v>199</v>
      </c>
      <c r="R1235" s="79"/>
      <c r="T1235" t="s">
        <v>199</v>
      </c>
      <c r="U1235" t="s">
        <v>199</v>
      </c>
      <c r="V1235" t="s">
        <v>199</v>
      </c>
    </row>
    <row r="1236" spans="2:22" x14ac:dyDescent="0.25">
      <c r="B1236" t="s">
        <v>199</v>
      </c>
      <c r="C1236" s="79" t="s">
        <v>199</v>
      </c>
      <c r="E1236" t="s">
        <v>199</v>
      </c>
      <c r="F1236" t="s">
        <v>199</v>
      </c>
      <c r="G1236" t="s">
        <v>199</v>
      </c>
      <c r="H1236" t="s">
        <v>199</v>
      </c>
      <c r="I1236" t="s">
        <v>199</v>
      </c>
      <c r="J1236" t="s">
        <v>199</v>
      </c>
      <c r="K1236" t="s">
        <v>199</v>
      </c>
      <c r="L1236" t="s">
        <v>199</v>
      </c>
      <c r="M1236" t="s">
        <v>199</v>
      </c>
      <c r="N1236" t="s">
        <v>199</v>
      </c>
      <c r="O1236" t="s">
        <v>199</v>
      </c>
      <c r="P1236" t="s">
        <v>199</v>
      </c>
      <c r="Q1236" s="80" t="s">
        <v>199</v>
      </c>
      <c r="R1236" s="79"/>
      <c r="T1236" t="s">
        <v>199</v>
      </c>
      <c r="U1236" t="s">
        <v>199</v>
      </c>
      <c r="V1236" t="s">
        <v>199</v>
      </c>
    </row>
    <row r="1237" spans="2:22" x14ac:dyDescent="0.25">
      <c r="B1237" t="s">
        <v>199</v>
      </c>
      <c r="C1237" s="79" t="s">
        <v>199</v>
      </c>
      <c r="E1237" t="s">
        <v>199</v>
      </c>
      <c r="F1237" t="s">
        <v>199</v>
      </c>
      <c r="G1237" t="s">
        <v>199</v>
      </c>
      <c r="H1237" t="s">
        <v>199</v>
      </c>
      <c r="I1237" t="s">
        <v>199</v>
      </c>
      <c r="J1237" t="s">
        <v>199</v>
      </c>
      <c r="K1237" t="s">
        <v>199</v>
      </c>
      <c r="L1237" t="s">
        <v>199</v>
      </c>
      <c r="M1237" t="s">
        <v>199</v>
      </c>
      <c r="N1237" t="s">
        <v>199</v>
      </c>
      <c r="O1237" t="s">
        <v>199</v>
      </c>
      <c r="P1237" t="s">
        <v>199</v>
      </c>
      <c r="Q1237" s="80" t="s">
        <v>199</v>
      </c>
      <c r="R1237" s="79"/>
      <c r="T1237" t="s">
        <v>199</v>
      </c>
      <c r="U1237" t="s">
        <v>199</v>
      </c>
      <c r="V1237" t="s">
        <v>199</v>
      </c>
    </row>
    <row r="1238" spans="2:22" x14ac:dyDescent="0.25">
      <c r="B1238" t="s">
        <v>199</v>
      </c>
      <c r="C1238" s="79" t="s">
        <v>199</v>
      </c>
      <c r="E1238" t="s">
        <v>199</v>
      </c>
      <c r="F1238" t="s">
        <v>199</v>
      </c>
      <c r="G1238" t="s">
        <v>199</v>
      </c>
      <c r="H1238" t="s">
        <v>199</v>
      </c>
      <c r="I1238" t="s">
        <v>199</v>
      </c>
      <c r="J1238" t="s">
        <v>199</v>
      </c>
      <c r="K1238" t="s">
        <v>199</v>
      </c>
      <c r="L1238" t="s">
        <v>199</v>
      </c>
      <c r="M1238" t="s">
        <v>199</v>
      </c>
      <c r="N1238" t="s">
        <v>199</v>
      </c>
      <c r="O1238" t="s">
        <v>199</v>
      </c>
      <c r="P1238" t="s">
        <v>199</v>
      </c>
      <c r="Q1238" s="80" t="s">
        <v>199</v>
      </c>
      <c r="R1238" s="79"/>
      <c r="T1238" t="s">
        <v>199</v>
      </c>
      <c r="U1238" t="s">
        <v>199</v>
      </c>
      <c r="V1238" t="s">
        <v>199</v>
      </c>
    </row>
    <row r="1239" spans="2:22" x14ac:dyDescent="0.25">
      <c r="B1239" t="s">
        <v>199</v>
      </c>
      <c r="C1239" s="79" t="s">
        <v>199</v>
      </c>
      <c r="E1239" t="s">
        <v>199</v>
      </c>
      <c r="F1239" t="s">
        <v>199</v>
      </c>
      <c r="G1239" t="s">
        <v>199</v>
      </c>
      <c r="H1239" t="s">
        <v>199</v>
      </c>
      <c r="I1239" t="s">
        <v>199</v>
      </c>
      <c r="J1239" t="s">
        <v>199</v>
      </c>
      <c r="K1239" t="s">
        <v>199</v>
      </c>
      <c r="L1239" t="s">
        <v>199</v>
      </c>
      <c r="M1239" t="s">
        <v>199</v>
      </c>
      <c r="N1239" t="s">
        <v>199</v>
      </c>
      <c r="O1239" t="s">
        <v>199</v>
      </c>
      <c r="P1239" t="s">
        <v>199</v>
      </c>
      <c r="Q1239" s="80" t="s">
        <v>199</v>
      </c>
      <c r="R1239" s="79"/>
      <c r="T1239" t="s">
        <v>199</v>
      </c>
      <c r="U1239" t="s">
        <v>199</v>
      </c>
      <c r="V1239" t="s">
        <v>199</v>
      </c>
    </row>
    <row r="1240" spans="2:22" x14ac:dyDescent="0.25">
      <c r="B1240" t="s">
        <v>199</v>
      </c>
      <c r="C1240" s="79" t="s">
        <v>199</v>
      </c>
      <c r="E1240" t="s">
        <v>199</v>
      </c>
      <c r="F1240" t="s">
        <v>199</v>
      </c>
      <c r="G1240" t="s">
        <v>199</v>
      </c>
      <c r="H1240" t="s">
        <v>199</v>
      </c>
      <c r="I1240" t="s">
        <v>199</v>
      </c>
      <c r="J1240" t="s">
        <v>199</v>
      </c>
      <c r="K1240" t="s">
        <v>199</v>
      </c>
      <c r="L1240" t="s">
        <v>199</v>
      </c>
      <c r="M1240" t="s">
        <v>199</v>
      </c>
      <c r="N1240" t="s">
        <v>199</v>
      </c>
      <c r="O1240" t="s">
        <v>199</v>
      </c>
      <c r="P1240" t="s">
        <v>199</v>
      </c>
      <c r="Q1240" s="80" t="s">
        <v>199</v>
      </c>
      <c r="R1240" s="79"/>
      <c r="T1240" t="s">
        <v>199</v>
      </c>
      <c r="U1240" t="s">
        <v>199</v>
      </c>
      <c r="V1240" t="s">
        <v>199</v>
      </c>
    </row>
    <row r="1241" spans="2:22" x14ac:dyDescent="0.25">
      <c r="B1241" t="s">
        <v>199</v>
      </c>
      <c r="C1241" s="79" t="s">
        <v>199</v>
      </c>
      <c r="E1241" t="s">
        <v>199</v>
      </c>
      <c r="F1241" t="s">
        <v>199</v>
      </c>
      <c r="G1241" t="s">
        <v>199</v>
      </c>
      <c r="H1241" t="s">
        <v>199</v>
      </c>
      <c r="I1241" t="s">
        <v>199</v>
      </c>
      <c r="J1241" t="s">
        <v>199</v>
      </c>
      <c r="K1241" t="s">
        <v>199</v>
      </c>
      <c r="L1241" t="s">
        <v>199</v>
      </c>
      <c r="M1241" t="s">
        <v>199</v>
      </c>
      <c r="N1241" t="s">
        <v>199</v>
      </c>
      <c r="O1241" t="s">
        <v>199</v>
      </c>
      <c r="P1241" t="s">
        <v>199</v>
      </c>
      <c r="Q1241" s="80" t="s">
        <v>199</v>
      </c>
      <c r="R1241" s="79"/>
      <c r="T1241" t="s">
        <v>199</v>
      </c>
      <c r="U1241" t="s">
        <v>199</v>
      </c>
      <c r="V1241" t="s">
        <v>199</v>
      </c>
    </row>
    <row r="1242" spans="2:22" x14ac:dyDescent="0.25">
      <c r="B1242" t="s">
        <v>199</v>
      </c>
      <c r="C1242" s="79" t="s">
        <v>199</v>
      </c>
      <c r="E1242" t="s">
        <v>199</v>
      </c>
      <c r="F1242" t="s">
        <v>199</v>
      </c>
      <c r="G1242" t="s">
        <v>199</v>
      </c>
      <c r="H1242" t="s">
        <v>199</v>
      </c>
      <c r="I1242" t="s">
        <v>199</v>
      </c>
      <c r="J1242" t="s">
        <v>199</v>
      </c>
      <c r="K1242" t="s">
        <v>199</v>
      </c>
      <c r="L1242" t="s">
        <v>199</v>
      </c>
      <c r="M1242" t="s">
        <v>199</v>
      </c>
      <c r="N1242" t="s">
        <v>199</v>
      </c>
      <c r="O1242" t="s">
        <v>199</v>
      </c>
      <c r="P1242" t="s">
        <v>199</v>
      </c>
      <c r="Q1242" s="80" t="s">
        <v>199</v>
      </c>
      <c r="R1242" s="79"/>
      <c r="T1242" t="s">
        <v>199</v>
      </c>
      <c r="U1242" t="s">
        <v>199</v>
      </c>
      <c r="V1242" t="s">
        <v>199</v>
      </c>
    </row>
    <row r="1243" spans="2:22" x14ac:dyDescent="0.25">
      <c r="B1243" t="s">
        <v>199</v>
      </c>
      <c r="C1243" s="79" t="s">
        <v>199</v>
      </c>
      <c r="E1243" t="s">
        <v>199</v>
      </c>
      <c r="F1243" t="s">
        <v>199</v>
      </c>
      <c r="G1243" t="s">
        <v>199</v>
      </c>
      <c r="H1243" t="s">
        <v>199</v>
      </c>
      <c r="I1243" t="s">
        <v>199</v>
      </c>
      <c r="J1243" t="s">
        <v>199</v>
      </c>
      <c r="K1243" t="s">
        <v>199</v>
      </c>
      <c r="L1243" t="s">
        <v>199</v>
      </c>
      <c r="M1243" t="s">
        <v>199</v>
      </c>
      <c r="N1243" t="s">
        <v>199</v>
      </c>
      <c r="O1243" t="s">
        <v>199</v>
      </c>
      <c r="P1243" t="s">
        <v>199</v>
      </c>
      <c r="Q1243" s="80" t="s">
        <v>199</v>
      </c>
      <c r="R1243" s="79"/>
      <c r="T1243" t="s">
        <v>199</v>
      </c>
      <c r="U1243" t="s">
        <v>199</v>
      </c>
      <c r="V1243" t="s">
        <v>199</v>
      </c>
    </row>
    <row r="1244" spans="2:22" x14ac:dyDescent="0.25">
      <c r="B1244" t="s">
        <v>199</v>
      </c>
      <c r="C1244" s="79" t="s">
        <v>199</v>
      </c>
      <c r="E1244" t="s">
        <v>199</v>
      </c>
      <c r="F1244" t="s">
        <v>199</v>
      </c>
      <c r="G1244" t="s">
        <v>199</v>
      </c>
      <c r="H1244" t="s">
        <v>199</v>
      </c>
      <c r="I1244" t="s">
        <v>199</v>
      </c>
      <c r="J1244" t="s">
        <v>199</v>
      </c>
      <c r="K1244" t="s">
        <v>199</v>
      </c>
      <c r="L1244" t="s">
        <v>199</v>
      </c>
      <c r="M1244" t="s">
        <v>199</v>
      </c>
      <c r="N1244" t="s">
        <v>199</v>
      </c>
      <c r="O1244" t="s">
        <v>199</v>
      </c>
      <c r="P1244" t="s">
        <v>199</v>
      </c>
      <c r="Q1244" s="80" t="s">
        <v>199</v>
      </c>
      <c r="R1244" s="79"/>
      <c r="T1244" t="s">
        <v>199</v>
      </c>
      <c r="U1244" t="s">
        <v>199</v>
      </c>
      <c r="V1244" t="s">
        <v>199</v>
      </c>
    </row>
    <row r="1245" spans="2:22" x14ac:dyDescent="0.25">
      <c r="B1245" t="s">
        <v>199</v>
      </c>
      <c r="C1245" s="79" t="s">
        <v>199</v>
      </c>
      <c r="E1245" t="s">
        <v>199</v>
      </c>
      <c r="F1245" t="s">
        <v>199</v>
      </c>
      <c r="G1245" t="s">
        <v>199</v>
      </c>
      <c r="H1245" t="s">
        <v>199</v>
      </c>
      <c r="I1245" t="s">
        <v>199</v>
      </c>
      <c r="J1245" t="s">
        <v>199</v>
      </c>
      <c r="K1245" t="s">
        <v>199</v>
      </c>
      <c r="L1245" t="s">
        <v>199</v>
      </c>
      <c r="M1245" t="s">
        <v>199</v>
      </c>
      <c r="N1245" t="s">
        <v>199</v>
      </c>
      <c r="O1245" t="s">
        <v>199</v>
      </c>
      <c r="P1245" t="s">
        <v>199</v>
      </c>
      <c r="Q1245" s="80" t="s">
        <v>199</v>
      </c>
      <c r="R1245" s="79"/>
      <c r="T1245" t="s">
        <v>199</v>
      </c>
      <c r="U1245" t="s">
        <v>199</v>
      </c>
      <c r="V1245" t="s">
        <v>199</v>
      </c>
    </row>
    <row r="1246" spans="2:22" x14ac:dyDescent="0.25">
      <c r="B1246" t="s">
        <v>199</v>
      </c>
      <c r="C1246" s="79" t="s">
        <v>199</v>
      </c>
      <c r="E1246" t="s">
        <v>199</v>
      </c>
      <c r="F1246" t="s">
        <v>199</v>
      </c>
      <c r="G1246" t="s">
        <v>199</v>
      </c>
      <c r="H1246" t="s">
        <v>199</v>
      </c>
      <c r="I1246" t="s">
        <v>199</v>
      </c>
      <c r="J1246" t="s">
        <v>199</v>
      </c>
      <c r="K1246" t="s">
        <v>199</v>
      </c>
      <c r="L1246" t="s">
        <v>199</v>
      </c>
      <c r="M1246" t="s">
        <v>199</v>
      </c>
      <c r="N1246" t="s">
        <v>199</v>
      </c>
      <c r="O1246" t="s">
        <v>199</v>
      </c>
      <c r="P1246" t="s">
        <v>199</v>
      </c>
      <c r="Q1246" s="80" t="s">
        <v>199</v>
      </c>
      <c r="R1246" s="79"/>
      <c r="T1246" t="s">
        <v>199</v>
      </c>
      <c r="U1246" t="s">
        <v>199</v>
      </c>
      <c r="V1246" t="s">
        <v>199</v>
      </c>
    </row>
    <row r="1247" spans="2:22" x14ac:dyDescent="0.25">
      <c r="B1247" t="s">
        <v>199</v>
      </c>
      <c r="C1247" s="79" t="s">
        <v>199</v>
      </c>
      <c r="E1247" t="s">
        <v>199</v>
      </c>
      <c r="F1247" t="s">
        <v>199</v>
      </c>
      <c r="G1247" t="s">
        <v>199</v>
      </c>
      <c r="H1247" t="s">
        <v>199</v>
      </c>
      <c r="I1247" t="s">
        <v>199</v>
      </c>
      <c r="J1247" t="s">
        <v>199</v>
      </c>
      <c r="K1247" t="s">
        <v>199</v>
      </c>
      <c r="L1247" t="s">
        <v>199</v>
      </c>
      <c r="M1247" t="s">
        <v>199</v>
      </c>
      <c r="N1247" t="s">
        <v>199</v>
      </c>
      <c r="O1247" t="s">
        <v>199</v>
      </c>
      <c r="P1247" t="s">
        <v>199</v>
      </c>
      <c r="Q1247" s="80" t="s">
        <v>199</v>
      </c>
      <c r="R1247" s="79"/>
      <c r="T1247" t="s">
        <v>199</v>
      </c>
      <c r="U1247" t="s">
        <v>199</v>
      </c>
      <c r="V1247" t="s">
        <v>199</v>
      </c>
    </row>
    <row r="1248" spans="2:22" x14ac:dyDescent="0.25">
      <c r="B1248" t="s">
        <v>199</v>
      </c>
      <c r="C1248" s="79" t="s">
        <v>199</v>
      </c>
      <c r="E1248" t="s">
        <v>199</v>
      </c>
      <c r="F1248" t="s">
        <v>199</v>
      </c>
      <c r="G1248" t="s">
        <v>199</v>
      </c>
      <c r="H1248" t="s">
        <v>199</v>
      </c>
      <c r="I1248" t="s">
        <v>199</v>
      </c>
      <c r="J1248" t="s">
        <v>199</v>
      </c>
      <c r="K1248" t="s">
        <v>199</v>
      </c>
      <c r="L1248" t="s">
        <v>199</v>
      </c>
      <c r="M1248" t="s">
        <v>199</v>
      </c>
      <c r="N1248" t="s">
        <v>199</v>
      </c>
      <c r="O1248" t="s">
        <v>199</v>
      </c>
      <c r="P1248" t="s">
        <v>199</v>
      </c>
      <c r="Q1248" s="80" t="s">
        <v>199</v>
      </c>
      <c r="R1248" s="79"/>
      <c r="T1248" t="s">
        <v>199</v>
      </c>
      <c r="U1248" t="s">
        <v>199</v>
      </c>
      <c r="V1248" t="s">
        <v>199</v>
      </c>
    </row>
    <row r="1249" spans="2:22" x14ac:dyDescent="0.25">
      <c r="B1249" t="s">
        <v>199</v>
      </c>
      <c r="C1249" s="79" t="s">
        <v>199</v>
      </c>
      <c r="E1249" t="s">
        <v>199</v>
      </c>
      <c r="F1249" t="s">
        <v>199</v>
      </c>
      <c r="G1249" t="s">
        <v>199</v>
      </c>
      <c r="H1249" t="s">
        <v>199</v>
      </c>
      <c r="I1249" t="s">
        <v>199</v>
      </c>
      <c r="J1249" t="s">
        <v>199</v>
      </c>
      <c r="K1249" t="s">
        <v>199</v>
      </c>
      <c r="L1249" t="s">
        <v>199</v>
      </c>
      <c r="M1249" t="s">
        <v>199</v>
      </c>
      <c r="N1249" t="s">
        <v>199</v>
      </c>
      <c r="O1249" t="s">
        <v>199</v>
      </c>
      <c r="P1249" t="s">
        <v>199</v>
      </c>
      <c r="Q1249" s="80" t="s">
        <v>199</v>
      </c>
      <c r="R1249" s="79"/>
      <c r="T1249" t="s">
        <v>199</v>
      </c>
      <c r="U1249" t="s">
        <v>199</v>
      </c>
      <c r="V1249" t="s">
        <v>199</v>
      </c>
    </row>
    <row r="1250" spans="2:22" x14ac:dyDescent="0.25">
      <c r="B1250" t="s">
        <v>199</v>
      </c>
      <c r="C1250" s="79" t="s">
        <v>199</v>
      </c>
      <c r="E1250" t="s">
        <v>199</v>
      </c>
      <c r="F1250" t="s">
        <v>199</v>
      </c>
      <c r="G1250" t="s">
        <v>199</v>
      </c>
      <c r="H1250" t="s">
        <v>199</v>
      </c>
      <c r="I1250" t="s">
        <v>199</v>
      </c>
      <c r="J1250" t="s">
        <v>199</v>
      </c>
      <c r="K1250" t="s">
        <v>199</v>
      </c>
      <c r="L1250" t="s">
        <v>199</v>
      </c>
      <c r="M1250" t="s">
        <v>199</v>
      </c>
      <c r="N1250" t="s">
        <v>199</v>
      </c>
      <c r="O1250" t="s">
        <v>199</v>
      </c>
      <c r="P1250" t="s">
        <v>199</v>
      </c>
      <c r="Q1250" s="80" t="s">
        <v>199</v>
      </c>
      <c r="R1250" s="79"/>
      <c r="T1250" t="s">
        <v>199</v>
      </c>
      <c r="U1250" t="s">
        <v>199</v>
      </c>
      <c r="V1250" t="s">
        <v>199</v>
      </c>
    </row>
    <row r="1251" spans="2:22" x14ac:dyDescent="0.25">
      <c r="B1251" t="s">
        <v>199</v>
      </c>
      <c r="C1251" s="79" t="s">
        <v>199</v>
      </c>
      <c r="E1251" t="s">
        <v>199</v>
      </c>
      <c r="F1251" t="s">
        <v>199</v>
      </c>
      <c r="G1251" t="s">
        <v>199</v>
      </c>
      <c r="H1251" t="s">
        <v>199</v>
      </c>
      <c r="I1251" t="s">
        <v>199</v>
      </c>
      <c r="J1251" t="s">
        <v>199</v>
      </c>
      <c r="K1251" t="s">
        <v>199</v>
      </c>
      <c r="L1251" t="s">
        <v>199</v>
      </c>
      <c r="M1251" t="s">
        <v>199</v>
      </c>
      <c r="N1251" t="s">
        <v>199</v>
      </c>
      <c r="O1251" t="s">
        <v>199</v>
      </c>
      <c r="P1251" t="s">
        <v>199</v>
      </c>
      <c r="Q1251" s="80" t="s">
        <v>199</v>
      </c>
      <c r="R1251" s="79"/>
      <c r="T1251" t="s">
        <v>199</v>
      </c>
      <c r="U1251" t="s">
        <v>199</v>
      </c>
      <c r="V1251" t="s">
        <v>199</v>
      </c>
    </row>
    <row r="1252" spans="2:22" x14ac:dyDescent="0.25">
      <c r="B1252" t="s">
        <v>199</v>
      </c>
      <c r="C1252" s="79" t="s">
        <v>199</v>
      </c>
      <c r="E1252" t="s">
        <v>199</v>
      </c>
      <c r="F1252" t="s">
        <v>199</v>
      </c>
      <c r="G1252" t="s">
        <v>199</v>
      </c>
      <c r="H1252" t="s">
        <v>199</v>
      </c>
      <c r="I1252" t="s">
        <v>199</v>
      </c>
      <c r="J1252" t="s">
        <v>199</v>
      </c>
      <c r="K1252" t="s">
        <v>199</v>
      </c>
      <c r="L1252" t="s">
        <v>199</v>
      </c>
      <c r="M1252" t="s">
        <v>199</v>
      </c>
      <c r="N1252" t="s">
        <v>199</v>
      </c>
      <c r="O1252" t="s">
        <v>199</v>
      </c>
      <c r="P1252" t="s">
        <v>199</v>
      </c>
      <c r="Q1252" s="80" t="s">
        <v>199</v>
      </c>
      <c r="R1252" s="79"/>
      <c r="T1252" t="s">
        <v>199</v>
      </c>
      <c r="U1252" t="s">
        <v>199</v>
      </c>
      <c r="V1252" t="s">
        <v>199</v>
      </c>
    </row>
    <row r="1253" spans="2:22" x14ac:dyDescent="0.25">
      <c r="B1253" t="s">
        <v>199</v>
      </c>
      <c r="C1253" s="79" t="s">
        <v>199</v>
      </c>
      <c r="E1253" t="s">
        <v>199</v>
      </c>
      <c r="F1253" t="s">
        <v>199</v>
      </c>
      <c r="G1253" t="s">
        <v>199</v>
      </c>
      <c r="H1253" t="s">
        <v>199</v>
      </c>
      <c r="I1253" t="s">
        <v>199</v>
      </c>
      <c r="J1253" t="s">
        <v>199</v>
      </c>
      <c r="K1253" t="s">
        <v>199</v>
      </c>
      <c r="L1253" t="s">
        <v>199</v>
      </c>
      <c r="M1253" t="s">
        <v>199</v>
      </c>
      <c r="N1253" t="s">
        <v>199</v>
      </c>
      <c r="O1253" t="s">
        <v>199</v>
      </c>
      <c r="P1253" t="s">
        <v>199</v>
      </c>
      <c r="Q1253" s="80" t="s">
        <v>199</v>
      </c>
      <c r="R1253" s="79"/>
      <c r="T1253" t="s">
        <v>199</v>
      </c>
      <c r="U1253" t="s">
        <v>199</v>
      </c>
      <c r="V1253" t="s">
        <v>199</v>
      </c>
    </row>
    <row r="1254" spans="2:22" x14ac:dyDescent="0.25">
      <c r="B1254" t="s">
        <v>199</v>
      </c>
      <c r="C1254" s="79" t="s">
        <v>199</v>
      </c>
      <c r="E1254" t="s">
        <v>199</v>
      </c>
      <c r="F1254" t="s">
        <v>199</v>
      </c>
      <c r="G1254" t="s">
        <v>199</v>
      </c>
      <c r="H1254" t="s">
        <v>199</v>
      </c>
      <c r="I1254" t="s">
        <v>199</v>
      </c>
      <c r="J1254" t="s">
        <v>199</v>
      </c>
      <c r="K1254" t="s">
        <v>199</v>
      </c>
      <c r="L1254" t="s">
        <v>199</v>
      </c>
      <c r="M1254" t="s">
        <v>199</v>
      </c>
      <c r="N1254" t="s">
        <v>199</v>
      </c>
      <c r="O1254" t="s">
        <v>199</v>
      </c>
      <c r="P1254" t="s">
        <v>199</v>
      </c>
      <c r="Q1254" s="80" t="s">
        <v>199</v>
      </c>
      <c r="R1254" s="79"/>
      <c r="T1254" t="s">
        <v>199</v>
      </c>
      <c r="U1254" t="s">
        <v>199</v>
      </c>
      <c r="V1254" t="s">
        <v>199</v>
      </c>
    </row>
    <row r="1255" spans="2:22" x14ac:dyDescent="0.25">
      <c r="B1255" t="s">
        <v>199</v>
      </c>
      <c r="C1255" s="79" t="s">
        <v>199</v>
      </c>
      <c r="E1255" t="s">
        <v>199</v>
      </c>
      <c r="F1255" t="s">
        <v>199</v>
      </c>
      <c r="G1255" t="s">
        <v>199</v>
      </c>
      <c r="H1255" t="s">
        <v>199</v>
      </c>
      <c r="I1255" t="s">
        <v>199</v>
      </c>
      <c r="J1255" t="s">
        <v>199</v>
      </c>
      <c r="K1255" t="s">
        <v>199</v>
      </c>
      <c r="L1255" t="s">
        <v>199</v>
      </c>
      <c r="M1255" t="s">
        <v>199</v>
      </c>
      <c r="N1255" t="s">
        <v>199</v>
      </c>
      <c r="O1255" t="s">
        <v>199</v>
      </c>
      <c r="P1255" t="s">
        <v>199</v>
      </c>
      <c r="Q1255" s="80" t="s">
        <v>199</v>
      </c>
      <c r="R1255" s="79"/>
      <c r="T1255" t="s">
        <v>199</v>
      </c>
      <c r="U1255" t="s">
        <v>199</v>
      </c>
      <c r="V1255" t="s">
        <v>199</v>
      </c>
    </row>
    <row r="1256" spans="2:22" x14ac:dyDescent="0.25">
      <c r="B1256" t="s">
        <v>199</v>
      </c>
      <c r="C1256" s="79" t="s">
        <v>199</v>
      </c>
      <c r="E1256" t="s">
        <v>199</v>
      </c>
      <c r="F1256" t="s">
        <v>199</v>
      </c>
      <c r="G1256" t="s">
        <v>199</v>
      </c>
      <c r="H1256" t="s">
        <v>199</v>
      </c>
      <c r="I1256" t="s">
        <v>199</v>
      </c>
      <c r="J1256" t="s">
        <v>199</v>
      </c>
      <c r="K1256" t="s">
        <v>199</v>
      </c>
      <c r="L1256" t="s">
        <v>199</v>
      </c>
      <c r="M1256" t="s">
        <v>199</v>
      </c>
      <c r="N1256" t="s">
        <v>199</v>
      </c>
      <c r="O1256" t="s">
        <v>199</v>
      </c>
      <c r="P1256" t="s">
        <v>199</v>
      </c>
      <c r="Q1256" s="80" t="s">
        <v>199</v>
      </c>
      <c r="R1256" s="79"/>
      <c r="T1256" t="s">
        <v>199</v>
      </c>
      <c r="U1256" t="s">
        <v>199</v>
      </c>
      <c r="V1256" t="s">
        <v>199</v>
      </c>
    </row>
    <row r="1257" spans="2:22" x14ac:dyDescent="0.25">
      <c r="B1257" t="s">
        <v>199</v>
      </c>
      <c r="C1257" s="79" t="s">
        <v>199</v>
      </c>
      <c r="E1257" t="s">
        <v>199</v>
      </c>
      <c r="F1257" t="s">
        <v>199</v>
      </c>
      <c r="G1257" t="s">
        <v>199</v>
      </c>
      <c r="H1257" t="s">
        <v>199</v>
      </c>
      <c r="I1257" t="s">
        <v>199</v>
      </c>
      <c r="J1257" t="s">
        <v>199</v>
      </c>
      <c r="K1257" t="s">
        <v>199</v>
      </c>
      <c r="L1257" t="s">
        <v>199</v>
      </c>
      <c r="M1257" t="s">
        <v>199</v>
      </c>
      <c r="N1257" t="s">
        <v>199</v>
      </c>
      <c r="O1257" t="s">
        <v>199</v>
      </c>
      <c r="P1257" t="s">
        <v>199</v>
      </c>
      <c r="Q1257" s="80" t="s">
        <v>199</v>
      </c>
      <c r="R1257" s="79"/>
      <c r="T1257" t="s">
        <v>199</v>
      </c>
      <c r="U1257" t="s">
        <v>199</v>
      </c>
      <c r="V1257" t="s">
        <v>199</v>
      </c>
    </row>
    <row r="1258" spans="2:22" x14ac:dyDescent="0.25">
      <c r="B1258" t="s">
        <v>199</v>
      </c>
      <c r="C1258" s="79" t="s">
        <v>199</v>
      </c>
      <c r="E1258" t="s">
        <v>199</v>
      </c>
      <c r="F1258" t="s">
        <v>199</v>
      </c>
      <c r="G1258" t="s">
        <v>199</v>
      </c>
      <c r="H1258" t="s">
        <v>199</v>
      </c>
      <c r="I1258" t="s">
        <v>199</v>
      </c>
      <c r="J1258" t="s">
        <v>199</v>
      </c>
      <c r="K1258" t="s">
        <v>199</v>
      </c>
      <c r="L1258" t="s">
        <v>199</v>
      </c>
      <c r="M1258" t="s">
        <v>199</v>
      </c>
      <c r="N1258" t="s">
        <v>199</v>
      </c>
      <c r="O1258" t="s">
        <v>199</v>
      </c>
      <c r="P1258" t="s">
        <v>199</v>
      </c>
      <c r="Q1258" s="80" t="s">
        <v>199</v>
      </c>
      <c r="R1258" s="79"/>
      <c r="T1258" t="s">
        <v>199</v>
      </c>
      <c r="U1258" t="s">
        <v>199</v>
      </c>
      <c r="V1258" t="s">
        <v>199</v>
      </c>
    </row>
    <row r="1259" spans="2:22" x14ac:dyDescent="0.25">
      <c r="B1259" t="s">
        <v>199</v>
      </c>
      <c r="C1259" s="79" t="s">
        <v>199</v>
      </c>
      <c r="E1259" t="s">
        <v>199</v>
      </c>
      <c r="F1259" t="s">
        <v>199</v>
      </c>
      <c r="G1259" t="s">
        <v>199</v>
      </c>
      <c r="H1259" t="s">
        <v>199</v>
      </c>
      <c r="I1259" t="s">
        <v>199</v>
      </c>
      <c r="J1259" t="s">
        <v>199</v>
      </c>
      <c r="K1259" t="s">
        <v>199</v>
      </c>
      <c r="L1259" t="s">
        <v>199</v>
      </c>
      <c r="M1259" t="s">
        <v>199</v>
      </c>
      <c r="N1259" t="s">
        <v>199</v>
      </c>
      <c r="O1259" t="s">
        <v>199</v>
      </c>
      <c r="P1259" t="s">
        <v>199</v>
      </c>
      <c r="Q1259" s="80" t="s">
        <v>199</v>
      </c>
      <c r="R1259" s="79"/>
      <c r="T1259" t="s">
        <v>199</v>
      </c>
      <c r="U1259" t="s">
        <v>199</v>
      </c>
      <c r="V1259" t="s">
        <v>199</v>
      </c>
    </row>
    <row r="1260" spans="2:22" x14ac:dyDescent="0.25">
      <c r="B1260" t="s">
        <v>199</v>
      </c>
      <c r="C1260" s="79" t="s">
        <v>199</v>
      </c>
      <c r="E1260" t="s">
        <v>199</v>
      </c>
      <c r="F1260" t="s">
        <v>199</v>
      </c>
      <c r="G1260" t="s">
        <v>199</v>
      </c>
      <c r="H1260" t="s">
        <v>199</v>
      </c>
      <c r="I1260" t="s">
        <v>199</v>
      </c>
      <c r="J1260" t="s">
        <v>199</v>
      </c>
      <c r="K1260" t="s">
        <v>199</v>
      </c>
      <c r="L1260" t="s">
        <v>199</v>
      </c>
      <c r="M1260" t="s">
        <v>199</v>
      </c>
      <c r="N1260" t="s">
        <v>199</v>
      </c>
      <c r="O1260" t="s">
        <v>199</v>
      </c>
      <c r="P1260" t="s">
        <v>199</v>
      </c>
      <c r="Q1260" s="80" t="s">
        <v>199</v>
      </c>
      <c r="R1260" s="79"/>
      <c r="T1260" t="s">
        <v>199</v>
      </c>
      <c r="U1260" t="s">
        <v>199</v>
      </c>
      <c r="V1260" t="s">
        <v>199</v>
      </c>
    </row>
    <row r="1261" spans="2:22" x14ac:dyDescent="0.25">
      <c r="B1261" t="s">
        <v>199</v>
      </c>
      <c r="C1261" s="79" t="s">
        <v>199</v>
      </c>
      <c r="E1261" t="s">
        <v>199</v>
      </c>
      <c r="F1261" t="s">
        <v>199</v>
      </c>
      <c r="G1261" t="s">
        <v>199</v>
      </c>
      <c r="H1261" t="s">
        <v>199</v>
      </c>
      <c r="I1261" t="s">
        <v>199</v>
      </c>
      <c r="J1261" t="s">
        <v>199</v>
      </c>
      <c r="K1261" t="s">
        <v>199</v>
      </c>
      <c r="L1261" t="s">
        <v>199</v>
      </c>
      <c r="M1261" t="s">
        <v>199</v>
      </c>
      <c r="N1261" t="s">
        <v>199</v>
      </c>
      <c r="O1261" t="s">
        <v>199</v>
      </c>
      <c r="P1261" t="s">
        <v>199</v>
      </c>
      <c r="Q1261" s="80" t="s">
        <v>199</v>
      </c>
      <c r="R1261" s="79"/>
      <c r="T1261" t="s">
        <v>199</v>
      </c>
      <c r="U1261" t="s">
        <v>199</v>
      </c>
      <c r="V1261" t="s">
        <v>199</v>
      </c>
    </row>
    <row r="1262" spans="2:22" x14ac:dyDescent="0.25">
      <c r="B1262" t="s">
        <v>199</v>
      </c>
      <c r="C1262" s="79" t="s">
        <v>199</v>
      </c>
      <c r="E1262" t="s">
        <v>199</v>
      </c>
      <c r="F1262" t="s">
        <v>199</v>
      </c>
      <c r="G1262" t="s">
        <v>199</v>
      </c>
      <c r="H1262" t="s">
        <v>199</v>
      </c>
      <c r="I1262" t="s">
        <v>199</v>
      </c>
      <c r="J1262" t="s">
        <v>199</v>
      </c>
      <c r="K1262" t="s">
        <v>199</v>
      </c>
      <c r="L1262" t="s">
        <v>199</v>
      </c>
      <c r="M1262" t="s">
        <v>199</v>
      </c>
      <c r="N1262" t="s">
        <v>199</v>
      </c>
      <c r="O1262" t="s">
        <v>199</v>
      </c>
      <c r="P1262" t="s">
        <v>199</v>
      </c>
      <c r="Q1262" s="80" t="s">
        <v>199</v>
      </c>
      <c r="R1262" s="79"/>
      <c r="T1262" t="s">
        <v>199</v>
      </c>
      <c r="U1262" t="s">
        <v>199</v>
      </c>
      <c r="V1262" t="s">
        <v>199</v>
      </c>
    </row>
    <row r="1263" spans="2:22" x14ac:dyDescent="0.25">
      <c r="B1263" t="s">
        <v>199</v>
      </c>
      <c r="C1263" s="79" t="s">
        <v>199</v>
      </c>
      <c r="E1263" t="s">
        <v>199</v>
      </c>
      <c r="F1263" t="s">
        <v>199</v>
      </c>
      <c r="G1263" t="s">
        <v>199</v>
      </c>
      <c r="H1263" t="s">
        <v>199</v>
      </c>
      <c r="I1263" t="s">
        <v>199</v>
      </c>
      <c r="J1263" t="s">
        <v>199</v>
      </c>
      <c r="K1263" t="s">
        <v>199</v>
      </c>
      <c r="L1263" t="s">
        <v>199</v>
      </c>
      <c r="M1263" t="s">
        <v>199</v>
      </c>
      <c r="N1263" t="s">
        <v>199</v>
      </c>
      <c r="O1263" t="s">
        <v>199</v>
      </c>
      <c r="P1263" t="s">
        <v>199</v>
      </c>
      <c r="Q1263" s="80" t="s">
        <v>199</v>
      </c>
      <c r="R1263" s="79"/>
      <c r="T1263" t="s">
        <v>199</v>
      </c>
      <c r="U1263" t="s">
        <v>199</v>
      </c>
      <c r="V1263" t="s">
        <v>199</v>
      </c>
    </row>
    <row r="1264" spans="2:22" x14ac:dyDescent="0.25">
      <c r="B1264" t="s">
        <v>199</v>
      </c>
      <c r="C1264" s="79" t="s">
        <v>199</v>
      </c>
      <c r="E1264" t="s">
        <v>199</v>
      </c>
      <c r="F1264" t="s">
        <v>199</v>
      </c>
      <c r="G1264" t="s">
        <v>199</v>
      </c>
      <c r="H1264" t="s">
        <v>199</v>
      </c>
      <c r="I1264" t="s">
        <v>199</v>
      </c>
      <c r="J1264" t="s">
        <v>199</v>
      </c>
      <c r="K1264" t="s">
        <v>199</v>
      </c>
      <c r="L1264" t="s">
        <v>199</v>
      </c>
      <c r="M1264" t="s">
        <v>199</v>
      </c>
      <c r="N1264" t="s">
        <v>199</v>
      </c>
      <c r="O1264" t="s">
        <v>199</v>
      </c>
      <c r="P1264" t="s">
        <v>199</v>
      </c>
      <c r="Q1264" s="80" t="s">
        <v>199</v>
      </c>
      <c r="R1264" s="79"/>
      <c r="T1264" t="s">
        <v>199</v>
      </c>
      <c r="U1264" t="s">
        <v>199</v>
      </c>
      <c r="V1264" t="s">
        <v>199</v>
      </c>
    </row>
    <row r="1265" spans="2:22" x14ac:dyDescent="0.25">
      <c r="B1265" t="s">
        <v>199</v>
      </c>
      <c r="C1265" s="79" t="s">
        <v>199</v>
      </c>
      <c r="E1265" t="s">
        <v>199</v>
      </c>
      <c r="F1265" t="s">
        <v>199</v>
      </c>
      <c r="G1265" t="s">
        <v>199</v>
      </c>
      <c r="H1265" t="s">
        <v>199</v>
      </c>
      <c r="I1265" t="s">
        <v>199</v>
      </c>
      <c r="J1265" t="s">
        <v>199</v>
      </c>
      <c r="K1265" t="s">
        <v>199</v>
      </c>
      <c r="L1265" t="s">
        <v>199</v>
      </c>
      <c r="M1265" t="s">
        <v>199</v>
      </c>
      <c r="N1265" t="s">
        <v>199</v>
      </c>
      <c r="O1265" t="s">
        <v>199</v>
      </c>
      <c r="P1265" t="s">
        <v>199</v>
      </c>
      <c r="Q1265" s="80" t="s">
        <v>199</v>
      </c>
      <c r="R1265" s="79"/>
      <c r="T1265" t="s">
        <v>199</v>
      </c>
      <c r="U1265" t="s">
        <v>199</v>
      </c>
      <c r="V1265" t="s">
        <v>199</v>
      </c>
    </row>
    <row r="1266" spans="2:22" x14ac:dyDescent="0.25">
      <c r="B1266" t="s">
        <v>199</v>
      </c>
      <c r="C1266" s="79" t="s">
        <v>199</v>
      </c>
      <c r="E1266" t="s">
        <v>199</v>
      </c>
      <c r="F1266" t="s">
        <v>199</v>
      </c>
      <c r="G1266" t="s">
        <v>199</v>
      </c>
      <c r="H1266" t="s">
        <v>199</v>
      </c>
      <c r="I1266" t="s">
        <v>199</v>
      </c>
      <c r="J1266" t="s">
        <v>199</v>
      </c>
      <c r="K1266" t="s">
        <v>199</v>
      </c>
      <c r="L1266" t="s">
        <v>199</v>
      </c>
      <c r="M1266" t="s">
        <v>199</v>
      </c>
      <c r="N1266" t="s">
        <v>199</v>
      </c>
      <c r="O1266" t="s">
        <v>199</v>
      </c>
      <c r="P1266" t="s">
        <v>199</v>
      </c>
      <c r="Q1266" s="80" t="s">
        <v>199</v>
      </c>
      <c r="R1266" s="79"/>
      <c r="T1266" t="s">
        <v>199</v>
      </c>
      <c r="U1266" t="s">
        <v>199</v>
      </c>
      <c r="V1266" t="s">
        <v>199</v>
      </c>
    </row>
    <row r="1267" spans="2:22" x14ac:dyDescent="0.25">
      <c r="B1267" t="s">
        <v>199</v>
      </c>
      <c r="C1267" s="79" t="s">
        <v>199</v>
      </c>
      <c r="E1267" t="s">
        <v>199</v>
      </c>
      <c r="F1267" t="s">
        <v>199</v>
      </c>
      <c r="G1267" t="s">
        <v>199</v>
      </c>
      <c r="H1267" t="s">
        <v>199</v>
      </c>
      <c r="I1267" t="s">
        <v>199</v>
      </c>
      <c r="J1267" t="s">
        <v>199</v>
      </c>
      <c r="K1267" t="s">
        <v>199</v>
      </c>
      <c r="L1267" t="s">
        <v>199</v>
      </c>
      <c r="M1267" t="s">
        <v>199</v>
      </c>
      <c r="N1267" t="s">
        <v>199</v>
      </c>
      <c r="O1267" t="s">
        <v>199</v>
      </c>
      <c r="P1267" t="s">
        <v>199</v>
      </c>
      <c r="Q1267" s="80" t="s">
        <v>199</v>
      </c>
      <c r="R1267" s="79"/>
      <c r="T1267" t="s">
        <v>199</v>
      </c>
      <c r="U1267" t="s">
        <v>199</v>
      </c>
      <c r="V1267" t="s">
        <v>199</v>
      </c>
    </row>
    <row r="1268" spans="2:22" x14ac:dyDescent="0.25">
      <c r="B1268" t="s">
        <v>199</v>
      </c>
      <c r="C1268" s="79" t="s">
        <v>199</v>
      </c>
      <c r="E1268" t="s">
        <v>199</v>
      </c>
      <c r="F1268" t="s">
        <v>199</v>
      </c>
      <c r="G1268" t="s">
        <v>199</v>
      </c>
      <c r="H1268" t="s">
        <v>199</v>
      </c>
      <c r="I1268" t="s">
        <v>199</v>
      </c>
      <c r="J1268" t="s">
        <v>199</v>
      </c>
      <c r="K1268" t="s">
        <v>199</v>
      </c>
      <c r="L1268" t="s">
        <v>199</v>
      </c>
      <c r="M1268" t="s">
        <v>199</v>
      </c>
      <c r="N1268" t="s">
        <v>199</v>
      </c>
      <c r="O1268" t="s">
        <v>199</v>
      </c>
      <c r="P1268" t="s">
        <v>199</v>
      </c>
      <c r="Q1268" s="80" t="s">
        <v>199</v>
      </c>
      <c r="R1268" s="79"/>
      <c r="T1268" t="s">
        <v>199</v>
      </c>
      <c r="U1268" t="s">
        <v>199</v>
      </c>
      <c r="V1268" t="s">
        <v>199</v>
      </c>
    </row>
    <row r="1269" spans="2:22" x14ac:dyDescent="0.25">
      <c r="B1269" t="s">
        <v>199</v>
      </c>
      <c r="C1269" s="79" t="s">
        <v>199</v>
      </c>
      <c r="E1269" t="s">
        <v>199</v>
      </c>
      <c r="F1269" t="s">
        <v>199</v>
      </c>
      <c r="G1269" t="s">
        <v>199</v>
      </c>
      <c r="H1269" t="s">
        <v>199</v>
      </c>
      <c r="I1269" t="s">
        <v>199</v>
      </c>
      <c r="J1269" t="s">
        <v>199</v>
      </c>
      <c r="K1269" t="s">
        <v>199</v>
      </c>
      <c r="L1269" t="s">
        <v>199</v>
      </c>
      <c r="M1269" t="s">
        <v>199</v>
      </c>
      <c r="N1269" t="s">
        <v>199</v>
      </c>
      <c r="O1269" t="s">
        <v>199</v>
      </c>
      <c r="P1269" t="s">
        <v>199</v>
      </c>
      <c r="Q1269" s="80" t="s">
        <v>199</v>
      </c>
      <c r="R1269" s="79"/>
      <c r="T1269" t="s">
        <v>199</v>
      </c>
      <c r="U1269" t="s">
        <v>199</v>
      </c>
      <c r="V1269" t="s">
        <v>199</v>
      </c>
    </row>
    <row r="1270" spans="2:22" x14ac:dyDescent="0.25">
      <c r="B1270" t="s">
        <v>199</v>
      </c>
      <c r="C1270" s="79" t="s">
        <v>199</v>
      </c>
      <c r="E1270" t="s">
        <v>199</v>
      </c>
      <c r="F1270" t="s">
        <v>199</v>
      </c>
      <c r="G1270" t="s">
        <v>199</v>
      </c>
      <c r="H1270" t="s">
        <v>199</v>
      </c>
      <c r="I1270" t="s">
        <v>199</v>
      </c>
      <c r="J1270" t="s">
        <v>199</v>
      </c>
      <c r="K1270" t="s">
        <v>199</v>
      </c>
      <c r="L1270" t="s">
        <v>199</v>
      </c>
      <c r="M1270" t="s">
        <v>199</v>
      </c>
      <c r="N1270" t="s">
        <v>199</v>
      </c>
      <c r="O1270" t="s">
        <v>199</v>
      </c>
      <c r="P1270" t="s">
        <v>199</v>
      </c>
      <c r="Q1270" s="80" t="s">
        <v>199</v>
      </c>
      <c r="R1270" s="79"/>
      <c r="T1270" t="s">
        <v>199</v>
      </c>
      <c r="U1270" t="s">
        <v>199</v>
      </c>
      <c r="V1270" t="s">
        <v>199</v>
      </c>
    </row>
    <row r="1271" spans="2:22" x14ac:dyDescent="0.25">
      <c r="B1271" t="s">
        <v>199</v>
      </c>
      <c r="C1271" s="79" t="s">
        <v>199</v>
      </c>
      <c r="E1271" t="s">
        <v>199</v>
      </c>
      <c r="F1271" t="s">
        <v>199</v>
      </c>
      <c r="G1271" t="s">
        <v>199</v>
      </c>
      <c r="H1271" t="s">
        <v>199</v>
      </c>
      <c r="I1271" t="s">
        <v>199</v>
      </c>
      <c r="J1271" t="s">
        <v>199</v>
      </c>
      <c r="K1271" t="s">
        <v>199</v>
      </c>
      <c r="L1271" t="s">
        <v>199</v>
      </c>
      <c r="M1271" t="s">
        <v>199</v>
      </c>
      <c r="N1271" t="s">
        <v>199</v>
      </c>
      <c r="O1271" t="s">
        <v>199</v>
      </c>
      <c r="P1271" t="s">
        <v>199</v>
      </c>
      <c r="Q1271" s="80" t="s">
        <v>199</v>
      </c>
      <c r="R1271" s="79"/>
      <c r="T1271" t="s">
        <v>199</v>
      </c>
      <c r="U1271" t="s">
        <v>199</v>
      </c>
      <c r="V1271" t="s">
        <v>199</v>
      </c>
    </row>
    <row r="1272" spans="2:22" x14ac:dyDescent="0.25">
      <c r="B1272" t="s">
        <v>199</v>
      </c>
      <c r="C1272" s="79" t="s">
        <v>199</v>
      </c>
      <c r="E1272" t="s">
        <v>199</v>
      </c>
      <c r="F1272" t="s">
        <v>199</v>
      </c>
      <c r="G1272" t="s">
        <v>199</v>
      </c>
      <c r="H1272" t="s">
        <v>199</v>
      </c>
      <c r="I1272" t="s">
        <v>199</v>
      </c>
      <c r="J1272" t="s">
        <v>199</v>
      </c>
      <c r="K1272" t="s">
        <v>199</v>
      </c>
      <c r="L1272" t="s">
        <v>199</v>
      </c>
      <c r="M1272" t="s">
        <v>199</v>
      </c>
      <c r="N1272" t="s">
        <v>199</v>
      </c>
      <c r="O1272" t="s">
        <v>199</v>
      </c>
      <c r="P1272" t="s">
        <v>199</v>
      </c>
      <c r="Q1272" s="80" t="s">
        <v>199</v>
      </c>
      <c r="R1272" s="79"/>
      <c r="T1272" t="s">
        <v>199</v>
      </c>
      <c r="U1272" t="s">
        <v>199</v>
      </c>
      <c r="V1272" t="s">
        <v>199</v>
      </c>
    </row>
    <row r="1273" spans="2:22" x14ac:dyDescent="0.25">
      <c r="B1273" t="s">
        <v>199</v>
      </c>
      <c r="C1273" s="79" t="s">
        <v>199</v>
      </c>
      <c r="E1273" t="s">
        <v>199</v>
      </c>
      <c r="F1273" t="s">
        <v>199</v>
      </c>
      <c r="G1273" t="s">
        <v>199</v>
      </c>
      <c r="H1273" t="s">
        <v>199</v>
      </c>
      <c r="I1273" t="s">
        <v>199</v>
      </c>
      <c r="J1273" t="s">
        <v>199</v>
      </c>
      <c r="K1273" t="s">
        <v>199</v>
      </c>
      <c r="L1273" t="s">
        <v>199</v>
      </c>
      <c r="M1273" t="s">
        <v>199</v>
      </c>
      <c r="N1273" t="s">
        <v>199</v>
      </c>
      <c r="O1273" t="s">
        <v>199</v>
      </c>
      <c r="P1273" t="s">
        <v>199</v>
      </c>
      <c r="Q1273" s="80" t="s">
        <v>199</v>
      </c>
      <c r="R1273" s="79"/>
      <c r="T1273" t="s">
        <v>199</v>
      </c>
      <c r="U1273" t="s">
        <v>199</v>
      </c>
      <c r="V1273" t="s">
        <v>199</v>
      </c>
    </row>
    <row r="1274" spans="2:22" x14ac:dyDescent="0.25">
      <c r="B1274" t="s">
        <v>199</v>
      </c>
      <c r="C1274" s="79" t="s">
        <v>199</v>
      </c>
      <c r="E1274" t="s">
        <v>199</v>
      </c>
      <c r="F1274" t="s">
        <v>199</v>
      </c>
      <c r="G1274" t="s">
        <v>199</v>
      </c>
      <c r="H1274" t="s">
        <v>199</v>
      </c>
      <c r="I1274" t="s">
        <v>199</v>
      </c>
      <c r="J1274" t="s">
        <v>199</v>
      </c>
      <c r="K1274" t="s">
        <v>199</v>
      </c>
      <c r="L1274" t="s">
        <v>199</v>
      </c>
      <c r="M1274" t="s">
        <v>199</v>
      </c>
      <c r="N1274" t="s">
        <v>199</v>
      </c>
      <c r="O1274" t="s">
        <v>199</v>
      </c>
      <c r="P1274" t="s">
        <v>199</v>
      </c>
      <c r="Q1274" s="80" t="s">
        <v>199</v>
      </c>
      <c r="R1274" s="79"/>
      <c r="T1274" t="s">
        <v>199</v>
      </c>
      <c r="U1274" t="s">
        <v>199</v>
      </c>
      <c r="V1274" t="s">
        <v>199</v>
      </c>
    </row>
    <row r="1275" spans="2:22" x14ac:dyDescent="0.25">
      <c r="B1275" t="s">
        <v>199</v>
      </c>
      <c r="C1275" s="79" t="s">
        <v>199</v>
      </c>
      <c r="E1275" t="s">
        <v>199</v>
      </c>
      <c r="F1275" t="s">
        <v>199</v>
      </c>
      <c r="G1275" t="s">
        <v>199</v>
      </c>
      <c r="H1275" t="s">
        <v>199</v>
      </c>
      <c r="I1275" t="s">
        <v>199</v>
      </c>
      <c r="J1275" t="s">
        <v>199</v>
      </c>
      <c r="K1275" t="s">
        <v>199</v>
      </c>
      <c r="L1275" t="s">
        <v>199</v>
      </c>
      <c r="M1275" t="s">
        <v>199</v>
      </c>
      <c r="N1275" t="s">
        <v>199</v>
      </c>
      <c r="O1275" t="s">
        <v>199</v>
      </c>
      <c r="P1275" t="s">
        <v>199</v>
      </c>
      <c r="Q1275" s="80" t="s">
        <v>199</v>
      </c>
      <c r="R1275" s="79"/>
      <c r="T1275" t="s">
        <v>199</v>
      </c>
      <c r="U1275" t="s">
        <v>199</v>
      </c>
      <c r="V1275" t="s">
        <v>199</v>
      </c>
    </row>
    <row r="1276" spans="2:22" x14ac:dyDescent="0.25">
      <c r="B1276" t="s">
        <v>199</v>
      </c>
      <c r="C1276" s="79" t="s">
        <v>199</v>
      </c>
      <c r="E1276" t="s">
        <v>199</v>
      </c>
      <c r="F1276" t="s">
        <v>199</v>
      </c>
      <c r="G1276" t="s">
        <v>199</v>
      </c>
      <c r="H1276" t="s">
        <v>199</v>
      </c>
      <c r="I1276" t="s">
        <v>199</v>
      </c>
      <c r="J1276" t="s">
        <v>199</v>
      </c>
      <c r="K1276" t="s">
        <v>199</v>
      </c>
      <c r="L1276" t="s">
        <v>199</v>
      </c>
      <c r="M1276" t="s">
        <v>199</v>
      </c>
      <c r="N1276" t="s">
        <v>199</v>
      </c>
      <c r="O1276" t="s">
        <v>199</v>
      </c>
      <c r="P1276" t="s">
        <v>199</v>
      </c>
      <c r="Q1276" s="80" t="s">
        <v>199</v>
      </c>
      <c r="R1276" s="79"/>
      <c r="T1276" t="s">
        <v>199</v>
      </c>
      <c r="U1276" t="s">
        <v>199</v>
      </c>
      <c r="V1276" t="s">
        <v>199</v>
      </c>
    </row>
    <row r="1277" spans="2:22" x14ac:dyDescent="0.25">
      <c r="B1277" t="s">
        <v>199</v>
      </c>
      <c r="C1277" s="79" t="s">
        <v>199</v>
      </c>
      <c r="E1277" t="s">
        <v>199</v>
      </c>
      <c r="F1277" t="s">
        <v>199</v>
      </c>
      <c r="G1277" t="s">
        <v>199</v>
      </c>
      <c r="H1277" t="s">
        <v>199</v>
      </c>
      <c r="I1277" t="s">
        <v>199</v>
      </c>
      <c r="J1277" t="s">
        <v>199</v>
      </c>
      <c r="K1277" t="s">
        <v>199</v>
      </c>
      <c r="L1277" t="s">
        <v>199</v>
      </c>
      <c r="M1277" t="s">
        <v>199</v>
      </c>
      <c r="N1277" t="s">
        <v>199</v>
      </c>
      <c r="O1277" t="s">
        <v>199</v>
      </c>
      <c r="P1277" t="s">
        <v>199</v>
      </c>
      <c r="Q1277" s="80" t="s">
        <v>199</v>
      </c>
      <c r="R1277" s="79"/>
      <c r="T1277" t="s">
        <v>199</v>
      </c>
      <c r="U1277" t="s">
        <v>199</v>
      </c>
      <c r="V1277" t="s">
        <v>199</v>
      </c>
    </row>
    <row r="1278" spans="2:22" x14ac:dyDescent="0.25">
      <c r="B1278" t="s">
        <v>199</v>
      </c>
      <c r="C1278" s="79" t="s">
        <v>199</v>
      </c>
      <c r="E1278" t="s">
        <v>199</v>
      </c>
      <c r="F1278" t="s">
        <v>199</v>
      </c>
      <c r="G1278" t="s">
        <v>199</v>
      </c>
      <c r="H1278" t="s">
        <v>199</v>
      </c>
      <c r="I1278" t="s">
        <v>199</v>
      </c>
      <c r="J1278" t="s">
        <v>199</v>
      </c>
      <c r="K1278" t="s">
        <v>199</v>
      </c>
      <c r="L1278" t="s">
        <v>199</v>
      </c>
      <c r="M1278" t="s">
        <v>199</v>
      </c>
      <c r="N1278" t="s">
        <v>199</v>
      </c>
      <c r="O1278" t="s">
        <v>199</v>
      </c>
      <c r="P1278" t="s">
        <v>199</v>
      </c>
      <c r="Q1278" s="80" t="s">
        <v>199</v>
      </c>
      <c r="R1278" s="79"/>
      <c r="T1278" t="s">
        <v>199</v>
      </c>
      <c r="U1278" t="s">
        <v>199</v>
      </c>
      <c r="V1278" t="s">
        <v>199</v>
      </c>
    </row>
    <row r="1279" spans="2:22" x14ac:dyDescent="0.25">
      <c r="B1279" t="s">
        <v>199</v>
      </c>
      <c r="C1279" s="79" t="s">
        <v>199</v>
      </c>
      <c r="E1279" t="s">
        <v>199</v>
      </c>
      <c r="F1279" t="s">
        <v>199</v>
      </c>
      <c r="G1279" t="s">
        <v>199</v>
      </c>
      <c r="H1279" t="s">
        <v>199</v>
      </c>
      <c r="I1279" t="s">
        <v>199</v>
      </c>
      <c r="J1279" t="s">
        <v>199</v>
      </c>
      <c r="K1279" t="s">
        <v>199</v>
      </c>
      <c r="L1279" t="s">
        <v>199</v>
      </c>
      <c r="M1279" t="s">
        <v>199</v>
      </c>
      <c r="N1279" t="s">
        <v>199</v>
      </c>
      <c r="O1279" t="s">
        <v>199</v>
      </c>
      <c r="P1279" t="s">
        <v>199</v>
      </c>
      <c r="Q1279" s="80" t="s">
        <v>199</v>
      </c>
      <c r="R1279" s="79"/>
      <c r="T1279" t="s">
        <v>199</v>
      </c>
      <c r="U1279" t="s">
        <v>199</v>
      </c>
      <c r="V1279" t="s">
        <v>199</v>
      </c>
    </row>
    <row r="1280" spans="2:22" x14ac:dyDescent="0.25">
      <c r="B1280" t="s">
        <v>199</v>
      </c>
      <c r="C1280" s="79" t="s">
        <v>199</v>
      </c>
      <c r="E1280" t="s">
        <v>199</v>
      </c>
      <c r="F1280" t="s">
        <v>199</v>
      </c>
      <c r="G1280" t="s">
        <v>199</v>
      </c>
      <c r="H1280" t="s">
        <v>199</v>
      </c>
      <c r="I1280" t="s">
        <v>199</v>
      </c>
      <c r="J1280" t="s">
        <v>199</v>
      </c>
      <c r="K1280" t="s">
        <v>199</v>
      </c>
      <c r="L1280" t="s">
        <v>199</v>
      </c>
      <c r="M1280" t="s">
        <v>199</v>
      </c>
      <c r="N1280" t="s">
        <v>199</v>
      </c>
      <c r="O1280" t="s">
        <v>199</v>
      </c>
      <c r="P1280" t="s">
        <v>199</v>
      </c>
      <c r="Q1280" s="80" t="s">
        <v>199</v>
      </c>
      <c r="R1280" s="79"/>
      <c r="T1280" t="s">
        <v>199</v>
      </c>
      <c r="U1280" t="s">
        <v>199</v>
      </c>
      <c r="V1280" t="s">
        <v>199</v>
      </c>
    </row>
    <row r="1281" spans="2:22" x14ac:dyDescent="0.25">
      <c r="B1281" t="s">
        <v>199</v>
      </c>
      <c r="C1281" s="79" t="s">
        <v>199</v>
      </c>
      <c r="E1281" t="s">
        <v>199</v>
      </c>
      <c r="F1281" t="s">
        <v>199</v>
      </c>
      <c r="G1281" t="s">
        <v>199</v>
      </c>
      <c r="H1281" t="s">
        <v>199</v>
      </c>
      <c r="I1281" t="s">
        <v>199</v>
      </c>
      <c r="J1281" t="s">
        <v>199</v>
      </c>
      <c r="K1281" t="s">
        <v>199</v>
      </c>
      <c r="L1281" t="s">
        <v>199</v>
      </c>
      <c r="M1281" t="s">
        <v>199</v>
      </c>
      <c r="N1281" t="s">
        <v>199</v>
      </c>
      <c r="O1281" t="s">
        <v>199</v>
      </c>
      <c r="P1281" t="s">
        <v>199</v>
      </c>
      <c r="Q1281" s="80" t="s">
        <v>199</v>
      </c>
      <c r="R1281" s="79"/>
      <c r="T1281" t="s">
        <v>199</v>
      </c>
      <c r="U1281" t="s">
        <v>199</v>
      </c>
      <c r="V1281" t="s">
        <v>199</v>
      </c>
    </row>
    <row r="1282" spans="2:22" x14ac:dyDescent="0.25">
      <c r="B1282" t="s">
        <v>199</v>
      </c>
      <c r="C1282" s="79" t="s">
        <v>199</v>
      </c>
      <c r="E1282" t="s">
        <v>199</v>
      </c>
      <c r="F1282" t="s">
        <v>199</v>
      </c>
      <c r="G1282" t="s">
        <v>199</v>
      </c>
      <c r="H1282" t="s">
        <v>199</v>
      </c>
      <c r="I1282" t="s">
        <v>199</v>
      </c>
      <c r="J1282" t="s">
        <v>199</v>
      </c>
      <c r="K1282" t="s">
        <v>199</v>
      </c>
      <c r="L1282" t="s">
        <v>199</v>
      </c>
      <c r="M1282" t="s">
        <v>199</v>
      </c>
      <c r="N1282" t="s">
        <v>199</v>
      </c>
      <c r="O1282" t="s">
        <v>199</v>
      </c>
      <c r="P1282" t="s">
        <v>199</v>
      </c>
      <c r="Q1282" s="80" t="s">
        <v>199</v>
      </c>
      <c r="R1282" s="79"/>
      <c r="T1282" t="s">
        <v>199</v>
      </c>
      <c r="U1282" t="s">
        <v>199</v>
      </c>
      <c r="V1282" t="s">
        <v>199</v>
      </c>
    </row>
    <row r="1283" spans="2:22" x14ac:dyDescent="0.25">
      <c r="B1283" t="s">
        <v>199</v>
      </c>
      <c r="C1283" s="79" t="s">
        <v>199</v>
      </c>
      <c r="E1283" t="s">
        <v>199</v>
      </c>
      <c r="F1283" t="s">
        <v>199</v>
      </c>
      <c r="G1283" t="s">
        <v>199</v>
      </c>
      <c r="H1283" t="s">
        <v>199</v>
      </c>
      <c r="I1283" t="s">
        <v>199</v>
      </c>
      <c r="J1283" t="s">
        <v>199</v>
      </c>
      <c r="K1283" t="s">
        <v>199</v>
      </c>
      <c r="L1283" t="s">
        <v>199</v>
      </c>
      <c r="M1283" t="s">
        <v>199</v>
      </c>
      <c r="N1283" t="s">
        <v>199</v>
      </c>
      <c r="O1283" t="s">
        <v>199</v>
      </c>
      <c r="P1283" t="s">
        <v>199</v>
      </c>
      <c r="Q1283" s="80" t="s">
        <v>199</v>
      </c>
      <c r="R1283" s="79"/>
      <c r="T1283" t="s">
        <v>199</v>
      </c>
      <c r="U1283" t="s">
        <v>199</v>
      </c>
      <c r="V1283" t="s">
        <v>199</v>
      </c>
    </row>
    <row r="1284" spans="2:22" x14ac:dyDescent="0.25">
      <c r="B1284" t="s">
        <v>199</v>
      </c>
      <c r="C1284" s="79" t="s">
        <v>199</v>
      </c>
      <c r="E1284" t="s">
        <v>199</v>
      </c>
      <c r="F1284" t="s">
        <v>199</v>
      </c>
      <c r="G1284" t="s">
        <v>199</v>
      </c>
      <c r="H1284" t="s">
        <v>199</v>
      </c>
      <c r="I1284" t="s">
        <v>199</v>
      </c>
      <c r="J1284" t="s">
        <v>199</v>
      </c>
      <c r="K1284" t="s">
        <v>199</v>
      </c>
      <c r="L1284" t="s">
        <v>199</v>
      </c>
      <c r="M1284" t="s">
        <v>199</v>
      </c>
      <c r="N1284" t="s">
        <v>199</v>
      </c>
      <c r="O1284" t="s">
        <v>199</v>
      </c>
      <c r="P1284" t="s">
        <v>199</v>
      </c>
      <c r="Q1284" s="80" t="s">
        <v>199</v>
      </c>
      <c r="R1284" s="79"/>
      <c r="T1284" t="s">
        <v>199</v>
      </c>
      <c r="U1284" t="s">
        <v>199</v>
      </c>
      <c r="V1284" t="s">
        <v>199</v>
      </c>
    </row>
    <row r="1285" spans="2:22" x14ac:dyDescent="0.25">
      <c r="B1285" t="s">
        <v>199</v>
      </c>
      <c r="C1285" s="79" t="s">
        <v>199</v>
      </c>
      <c r="E1285" t="s">
        <v>199</v>
      </c>
      <c r="F1285" t="s">
        <v>199</v>
      </c>
      <c r="G1285" t="s">
        <v>199</v>
      </c>
      <c r="H1285" t="s">
        <v>199</v>
      </c>
      <c r="I1285" t="s">
        <v>199</v>
      </c>
      <c r="J1285" t="s">
        <v>199</v>
      </c>
      <c r="K1285" t="s">
        <v>199</v>
      </c>
      <c r="L1285" t="s">
        <v>199</v>
      </c>
      <c r="M1285" t="s">
        <v>199</v>
      </c>
      <c r="N1285" t="s">
        <v>199</v>
      </c>
      <c r="O1285" t="s">
        <v>199</v>
      </c>
      <c r="P1285" t="s">
        <v>199</v>
      </c>
      <c r="Q1285" s="80" t="s">
        <v>199</v>
      </c>
      <c r="R1285" s="79"/>
      <c r="T1285" t="s">
        <v>199</v>
      </c>
      <c r="U1285" t="s">
        <v>199</v>
      </c>
      <c r="V1285" t="s">
        <v>199</v>
      </c>
    </row>
    <row r="1286" spans="2:22" x14ac:dyDescent="0.25">
      <c r="B1286" t="s">
        <v>199</v>
      </c>
      <c r="C1286" s="79" t="s">
        <v>199</v>
      </c>
      <c r="E1286" t="s">
        <v>199</v>
      </c>
      <c r="F1286" t="s">
        <v>199</v>
      </c>
      <c r="G1286" t="s">
        <v>199</v>
      </c>
      <c r="H1286" t="s">
        <v>199</v>
      </c>
      <c r="I1286" t="s">
        <v>199</v>
      </c>
      <c r="J1286" t="s">
        <v>199</v>
      </c>
      <c r="K1286" t="s">
        <v>199</v>
      </c>
      <c r="L1286" t="s">
        <v>199</v>
      </c>
      <c r="M1286" t="s">
        <v>199</v>
      </c>
      <c r="N1286" t="s">
        <v>199</v>
      </c>
      <c r="O1286" t="s">
        <v>199</v>
      </c>
      <c r="P1286" t="s">
        <v>199</v>
      </c>
      <c r="Q1286" s="80" t="s">
        <v>199</v>
      </c>
      <c r="R1286" s="79"/>
      <c r="T1286" t="s">
        <v>199</v>
      </c>
      <c r="U1286" t="s">
        <v>199</v>
      </c>
      <c r="V1286" t="s">
        <v>199</v>
      </c>
    </row>
    <row r="1287" spans="2:22" x14ac:dyDescent="0.25">
      <c r="B1287" t="s">
        <v>199</v>
      </c>
      <c r="C1287" s="79" t="s">
        <v>199</v>
      </c>
      <c r="E1287" t="s">
        <v>199</v>
      </c>
      <c r="F1287" t="s">
        <v>199</v>
      </c>
      <c r="G1287" t="s">
        <v>199</v>
      </c>
      <c r="H1287" t="s">
        <v>199</v>
      </c>
      <c r="I1287" t="s">
        <v>199</v>
      </c>
      <c r="J1287" t="s">
        <v>199</v>
      </c>
      <c r="K1287" t="s">
        <v>199</v>
      </c>
      <c r="L1287" t="s">
        <v>199</v>
      </c>
      <c r="M1287" t="s">
        <v>199</v>
      </c>
      <c r="N1287" t="s">
        <v>199</v>
      </c>
      <c r="O1287" t="s">
        <v>199</v>
      </c>
      <c r="P1287" t="s">
        <v>199</v>
      </c>
      <c r="Q1287" s="80" t="s">
        <v>199</v>
      </c>
      <c r="R1287" s="79"/>
      <c r="T1287" t="s">
        <v>199</v>
      </c>
      <c r="U1287" t="s">
        <v>199</v>
      </c>
      <c r="V1287" t="s">
        <v>199</v>
      </c>
    </row>
    <row r="1288" spans="2:22" x14ac:dyDescent="0.25">
      <c r="B1288" t="s">
        <v>199</v>
      </c>
      <c r="C1288" s="79" t="s">
        <v>199</v>
      </c>
      <c r="E1288" t="s">
        <v>199</v>
      </c>
      <c r="F1288" t="s">
        <v>199</v>
      </c>
      <c r="G1288" t="s">
        <v>199</v>
      </c>
      <c r="H1288" t="s">
        <v>199</v>
      </c>
      <c r="I1288" t="s">
        <v>199</v>
      </c>
      <c r="J1288" t="s">
        <v>199</v>
      </c>
      <c r="K1288" t="s">
        <v>199</v>
      </c>
      <c r="L1288" t="s">
        <v>199</v>
      </c>
      <c r="M1288" t="s">
        <v>199</v>
      </c>
      <c r="N1288" t="s">
        <v>199</v>
      </c>
      <c r="O1288" t="s">
        <v>199</v>
      </c>
      <c r="P1288" t="s">
        <v>199</v>
      </c>
      <c r="Q1288" s="80" t="s">
        <v>199</v>
      </c>
      <c r="R1288" s="79"/>
      <c r="T1288" t="s">
        <v>199</v>
      </c>
      <c r="U1288" t="s">
        <v>199</v>
      </c>
      <c r="V1288" t="s">
        <v>199</v>
      </c>
    </row>
    <row r="1289" spans="2:22" x14ac:dyDescent="0.25">
      <c r="B1289" t="s">
        <v>199</v>
      </c>
      <c r="C1289" s="79" t="s">
        <v>199</v>
      </c>
      <c r="E1289" t="s">
        <v>199</v>
      </c>
      <c r="F1289" t="s">
        <v>199</v>
      </c>
      <c r="G1289" t="s">
        <v>199</v>
      </c>
      <c r="H1289" t="s">
        <v>199</v>
      </c>
      <c r="I1289" t="s">
        <v>199</v>
      </c>
      <c r="J1289" t="s">
        <v>199</v>
      </c>
      <c r="K1289" t="s">
        <v>199</v>
      </c>
      <c r="L1289" t="s">
        <v>199</v>
      </c>
      <c r="M1289" t="s">
        <v>199</v>
      </c>
      <c r="N1289" t="s">
        <v>199</v>
      </c>
      <c r="O1289" t="s">
        <v>199</v>
      </c>
      <c r="P1289" t="s">
        <v>199</v>
      </c>
      <c r="Q1289" s="80" t="s">
        <v>199</v>
      </c>
      <c r="R1289" s="79"/>
      <c r="T1289" t="s">
        <v>199</v>
      </c>
      <c r="U1289" t="s">
        <v>199</v>
      </c>
      <c r="V1289" t="s">
        <v>199</v>
      </c>
    </row>
    <row r="1290" spans="2:22" x14ac:dyDescent="0.25">
      <c r="B1290" t="s">
        <v>199</v>
      </c>
      <c r="C1290" s="79" t="s">
        <v>199</v>
      </c>
      <c r="E1290" t="s">
        <v>199</v>
      </c>
      <c r="F1290" t="s">
        <v>199</v>
      </c>
      <c r="G1290" t="s">
        <v>199</v>
      </c>
      <c r="H1290" t="s">
        <v>199</v>
      </c>
      <c r="I1290" t="s">
        <v>199</v>
      </c>
      <c r="J1290" t="s">
        <v>199</v>
      </c>
      <c r="K1290" t="s">
        <v>199</v>
      </c>
      <c r="L1290" t="s">
        <v>199</v>
      </c>
      <c r="M1290" t="s">
        <v>199</v>
      </c>
      <c r="N1290" t="s">
        <v>199</v>
      </c>
      <c r="O1290" t="s">
        <v>199</v>
      </c>
      <c r="P1290" t="s">
        <v>199</v>
      </c>
      <c r="Q1290" s="80" t="s">
        <v>199</v>
      </c>
      <c r="R1290" s="79"/>
      <c r="T1290" t="s">
        <v>199</v>
      </c>
      <c r="U1290" t="s">
        <v>199</v>
      </c>
      <c r="V1290" t="s">
        <v>199</v>
      </c>
    </row>
    <row r="1291" spans="2:22" x14ac:dyDescent="0.25">
      <c r="B1291" t="s">
        <v>199</v>
      </c>
      <c r="C1291" s="79" t="s">
        <v>199</v>
      </c>
      <c r="E1291" t="s">
        <v>199</v>
      </c>
      <c r="F1291" t="s">
        <v>199</v>
      </c>
      <c r="G1291" t="s">
        <v>199</v>
      </c>
      <c r="H1291" t="s">
        <v>199</v>
      </c>
      <c r="I1291" t="s">
        <v>199</v>
      </c>
      <c r="J1291" t="s">
        <v>199</v>
      </c>
      <c r="K1291" t="s">
        <v>199</v>
      </c>
      <c r="L1291" t="s">
        <v>199</v>
      </c>
      <c r="M1291" t="s">
        <v>199</v>
      </c>
      <c r="N1291" t="s">
        <v>199</v>
      </c>
      <c r="O1291" t="s">
        <v>199</v>
      </c>
      <c r="P1291" t="s">
        <v>199</v>
      </c>
      <c r="Q1291" s="80" t="s">
        <v>199</v>
      </c>
      <c r="R1291" s="79"/>
      <c r="T1291" t="s">
        <v>199</v>
      </c>
      <c r="U1291" t="s">
        <v>199</v>
      </c>
      <c r="V1291" t="s">
        <v>199</v>
      </c>
    </row>
    <row r="1292" spans="2:22" x14ac:dyDescent="0.25">
      <c r="B1292" t="s">
        <v>199</v>
      </c>
      <c r="C1292" s="79" t="s">
        <v>199</v>
      </c>
      <c r="E1292" t="s">
        <v>199</v>
      </c>
      <c r="F1292" t="s">
        <v>199</v>
      </c>
      <c r="G1292" t="s">
        <v>199</v>
      </c>
      <c r="H1292" t="s">
        <v>199</v>
      </c>
      <c r="I1292" t="s">
        <v>199</v>
      </c>
      <c r="J1292" t="s">
        <v>199</v>
      </c>
      <c r="K1292" t="s">
        <v>199</v>
      </c>
      <c r="L1292" t="s">
        <v>199</v>
      </c>
      <c r="M1292" t="s">
        <v>199</v>
      </c>
      <c r="N1292" t="s">
        <v>199</v>
      </c>
      <c r="O1292" t="s">
        <v>199</v>
      </c>
      <c r="P1292" t="s">
        <v>199</v>
      </c>
      <c r="Q1292" s="80" t="s">
        <v>199</v>
      </c>
      <c r="R1292" s="79"/>
      <c r="T1292" t="s">
        <v>199</v>
      </c>
      <c r="U1292" t="s">
        <v>199</v>
      </c>
      <c r="V1292" t="s">
        <v>199</v>
      </c>
    </row>
    <row r="1293" spans="2:22" x14ac:dyDescent="0.25">
      <c r="B1293" t="s">
        <v>199</v>
      </c>
      <c r="C1293" s="79" t="s">
        <v>199</v>
      </c>
      <c r="E1293" t="s">
        <v>199</v>
      </c>
      <c r="F1293" t="s">
        <v>199</v>
      </c>
      <c r="G1293" t="s">
        <v>199</v>
      </c>
      <c r="H1293" t="s">
        <v>199</v>
      </c>
      <c r="I1293" t="s">
        <v>199</v>
      </c>
      <c r="J1293" t="s">
        <v>199</v>
      </c>
      <c r="K1293" t="s">
        <v>199</v>
      </c>
      <c r="L1293" t="s">
        <v>199</v>
      </c>
      <c r="M1293" t="s">
        <v>199</v>
      </c>
      <c r="N1293" t="s">
        <v>199</v>
      </c>
      <c r="O1293" t="s">
        <v>199</v>
      </c>
      <c r="P1293" t="s">
        <v>199</v>
      </c>
      <c r="Q1293" s="80" t="s">
        <v>199</v>
      </c>
      <c r="R1293" s="79"/>
      <c r="T1293" t="s">
        <v>199</v>
      </c>
      <c r="U1293" t="s">
        <v>199</v>
      </c>
      <c r="V1293" t="s">
        <v>199</v>
      </c>
    </row>
    <row r="1294" spans="2:22" x14ac:dyDescent="0.25">
      <c r="B1294" t="s">
        <v>199</v>
      </c>
      <c r="C1294" s="79" t="s">
        <v>199</v>
      </c>
      <c r="E1294" t="s">
        <v>199</v>
      </c>
      <c r="F1294" t="s">
        <v>199</v>
      </c>
      <c r="G1294" t="s">
        <v>199</v>
      </c>
      <c r="H1294" t="s">
        <v>199</v>
      </c>
      <c r="I1294" t="s">
        <v>199</v>
      </c>
      <c r="J1294" t="s">
        <v>199</v>
      </c>
      <c r="K1294" t="s">
        <v>199</v>
      </c>
      <c r="L1294" t="s">
        <v>199</v>
      </c>
      <c r="M1294" t="s">
        <v>199</v>
      </c>
      <c r="N1294" t="s">
        <v>199</v>
      </c>
      <c r="O1294" t="s">
        <v>199</v>
      </c>
      <c r="P1294" t="s">
        <v>199</v>
      </c>
      <c r="Q1294" s="80" t="s">
        <v>199</v>
      </c>
      <c r="R1294" s="79"/>
      <c r="T1294" t="s">
        <v>199</v>
      </c>
      <c r="U1294" t="s">
        <v>199</v>
      </c>
      <c r="V1294" t="s">
        <v>199</v>
      </c>
    </row>
    <row r="1295" spans="2:22" x14ac:dyDescent="0.25">
      <c r="B1295" t="s">
        <v>199</v>
      </c>
      <c r="C1295" s="79" t="s">
        <v>199</v>
      </c>
      <c r="E1295" t="s">
        <v>199</v>
      </c>
      <c r="F1295" t="s">
        <v>199</v>
      </c>
      <c r="G1295" t="s">
        <v>199</v>
      </c>
      <c r="H1295" t="s">
        <v>199</v>
      </c>
      <c r="I1295" t="s">
        <v>199</v>
      </c>
      <c r="J1295" t="s">
        <v>199</v>
      </c>
      <c r="K1295" t="s">
        <v>199</v>
      </c>
      <c r="L1295" t="s">
        <v>199</v>
      </c>
      <c r="M1295" t="s">
        <v>199</v>
      </c>
      <c r="N1295" t="s">
        <v>199</v>
      </c>
      <c r="O1295" t="s">
        <v>199</v>
      </c>
      <c r="P1295" t="s">
        <v>199</v>
      </c>
      <c r="Q1295" s="80" t="s">
        <v>199</v>
      </c>
      <c r="R1295" s="79"/>
      <c r="T1295" t="s">
        <v>199</v>
      </c>
      <c r="U1295" t="s">
        <v>199</v>
      </c>
      <c r="V1295" t="s">
        <v>199</v>
      </c>
    </row>
    <row r="1296" spans="2:22" x14ac:dyDescent="0.25">
      <c r="B1296" t="s">
        <v>199</v>
      </c>
      <c r="C1296" s="79" t="s">
        <v>199</v>
      </c>
      <c r="E1296" t="s">
        <v>199</v>
      </c>
      <c r="F1296" t="s">
        <v>199</v>
      </c>
      <c r="G1296" t="s">
        <v>199</v>
      </c>
      <c r="H1296" t="s">
        <v>199</v>
      </c>
      <c r="I1296" t="s">
        <v>199</v>
      </c>
      <c r="J1296" t="s">
        <v>199</v>
      </c>
      <c r="K1296" t="s">
        <v>199</v>
      </c>
      <c r="L1296" t="s">
        <v>199</v>
      </c>
      <c r="M1296" t="s">
        <v>199</v>
      </c>
      <c r="N1296" t="s">
        <v>199</v>
      </c>
      <c r="O1296" t="s">
        <v>199</v>
      </c>
      <c r="P1296" t="s">
        <v>199</v>
      </c>
      <c r="Q1296" s="80" t="s">
        <v>199</v>
      </c>
      <c r="R1296" s="79"/>
      <c r="T1296" t="s">
        <v>199</v>
      </c>
      <c r="U1296" t="s">
        <v>199</v>
      </c>
      <c r="V1296" t="s">
        <v>199</v>
      </c>
    </row>
    <row r="1297" spans="2:22" x14ac:dyDescent="0.25">
      <c r="B1297" t="s">
        <v>199</v>
      </c>
      <c r="C1297" s="79" t="s">
        <v>199</v>
      </c>
      <c r="E1297" t="s">
        <v>199</v>
      </c>
      <c r="F1297" t="s">
        <v>199</v>
      </c>
      <c r="G1297" t="s">
        <v>199</v>
      </c>
      <c r="H1297" t="s">
        <v>199</v>
      </c>
      <c r="I1297" t="s">
        <v>199</v>
      </c>
      <c r="J1297" t="s">
        <v>199</v>
      </c>
      <c r="K1297" t="s">
        <v>199</v>
      </c>
      <c r="L1297" t="s">
        <v>199</v>
      </c>
      <c r="M1297" t="s">
        <v>199</v>
      </c>
      <c r="N1297" t="s">
        <v>199</v>
      </c>
      <c r="O1297" t="s">
        <v>199</v>
      </c>
      <c r="P1297" t="s">
        <v>199</v>
      </c>
      <c r="Q1297" s="80" t="s">
        <v>199</v>
      </c>
      <c r="R1297" s="79"/>
      <c r="T1297" t="s">
        <v>199</v>
      </c>
      <c r="U1297" t="s">
        <v>199</v>
      </c>
      <c r="V1297" t="s">
        <v>199</v>
      </c>
    </row>
    <row r="1298" spans="2:22" x14ac:dyDescent="0.25">
      <c r="B1298" t="s">
        <v>199</v>
      </c>
      <c r="C1298" s="79" t="s">
        <v>199</v>
      </c>
      <c r="E1298" t="s">
        <v>199</v>
      </c>
      <c r="F1298" t="s">
        <v>199</v>
      </c>
      <c r="G1298" t="s">
        <v>199</v>
      </c>
      <c r="H1298" t="s">
        <v>199</v>
      </c>
      <c r="I1298" t="s">
        <v>199</v>
      </c>
      <c r="J1298" t="s">
        <v>199</v>
      </c>
      <c r="K1298" t="s">
        <v>199</v>
      </c>
      <c r="L1298" t="s">
        <v>199</v>
      </c>
      <c r="M1298" t="s">
        <v>199</v>
      </c>
      <c r="N1298" t="s">
        <v>199</v>
      </c>
      <c r="O1298" t="s">
        <v>199</v>
      </c>
      <c r="P1298" t="s">
        <v>199</v>
      </c>
      <c r="Q1298" s="80" t="s">
        <v>199</v>
      </c>
      <c r="R1298" s="79"/>
      <c r="T1298" t="s">
        <v>199</v>
      </c>
      <c r="U1298" t="s">
        <v>199</v>
      </c>
      <c r="V1298" t="s">
        <v>199</v>
      </c>
    </row>
    <row r="1299" spans="2:22" x14ac:dyDescent="0.25">
      <c r="B1299" t="s">
        <v>199</v>
      </c>
      <c r="C1299" s="79" t="s">
        <v>199</v>
      </c>
      <c r="E1299" t="s">
        <v>199</v>
      </c>
      <c r="F1299" t="s">
        <v>199</v>
      </c>
      <c r="G1299" t="s">
        <v>199</v>
      </c>
      <c r="H1299" t="s">
        <v>199</v>
      </c>
      <c r="I1299" t="s">
        <v>199</v>
      </c>
      <c r="J1299" t="s">
        <v>199</v>
      </c>
      <c r="K1299" t="s">
        <v>199</v>
      </c>
      <c r="L1299" t="s">
        <v>199</v>
      </c>
      <c r="M1299" t="s">
        <v>199</v>
      </c>
      <c r="N1299" t="s">
        <v>199</v>
      </c>
      <c r="O1299" t="s">
        <v>199</v>
      </c>
      <c r="P1299" t="s">
        <v>199</v>
      </c>
      <c r="Q1299" s="80" t="s">
        <v>199</v>
      </c>
      <c r="R1299" s="79"/>
      <c r="T1299" t="s">
        <v>199</v>
      </c>
      <c r="U1299" t="s">
        <v>199</v>
      </c>
      <c r="V1299" t="s">
        <v>199</v>
      </c>
    </row>
    <row r="1300" spans="2:22" x14ac:dyDescent="0.25">
      <c r="B1300" t="s">
        <v>199</v>
      </c>
      <c r="C1300" s="79" t="s">
        <v>199</v>
      </c>
      <c r="E1300" t="s">
        <v>199</v>
      </c>
      <c r="F1300" t="s">
        <v>199</v>
      </c>
      <c r="G1300" t="s">
        <v>199</v>
      </c>
      <c r="H1300" t="s">
        <v>199</v>
      </c>
      <c r="I1300" t="s">
        <v>199</v>
      </c>
      <c r="J1300" t="s">
        <v>199</v>
      </c>
      <c r="K1300" t="s">
        <v>199</v>
      </c>
      <c r="L1300" t="s">
        <v>199</v>
      </c>
      <c r="M1300" t="s">
        <v>199</v>
      </c>
      <c r="N1300" t="s">
        <v>199</v>
      </c>
      <c r="O1300" t="s">
        <v>199</v>
      </c>
      <c r="P1300" t="s">
        <v>199</v>
      </c>
      <c r="Q1300" s="80" t="s">
        <v>199</v>
      </c>
      <c r="R1300" s="79"/>
      <c r="T1300" t="s">
        <v>199</v>
      </c>
      <c r="U1300" t="s">
        <v>199</v>
      </c>
      <c r="V1300" t="s">
        <v>199</v>
      </c>
    </row>
    <row r="1301" spans="2:22" x14ac:dyDescent="0.25">
      <c r="B1301" t="s">
        <v>199</v>
      </c>
      <c r="C1301" s="79" t="s">
        <v>199</v>
      </c>
      <c r="E1301" t="s">
        <v>199</v>
      </c>
      <c r="F1301" t="s">
        <v>199</v>
      </c>
      <c r="G1301" t="s">
        <v>199</v>
      </c>
      <c r="H1301" t="s">
        <v>199</v>
      </c>
      <c r="I1301" t="s">
        <v>199</v>
      </c>
      <c r="J1301" t="s">
        <v>199</v>
      </c>
      <c r="K1301" t="s">
        <v>199</v>
      </c>
      <c r="L1301" t="s">
        <v>199</v>
      </c>
      <c r="M1301" t="s">
        <v>199</v>
      </c>
      <c r="N1301" t="s">
        <v>199</v>
      </c>
      <c r="O1301" t="s">
        <v>199</v>
      </c>
      <c r="P1301" t="s">
        <v>199</v>
      </c>
      <c r="Q1301" s="80" t="s">
        <v>199</v>
      </c>
      <c r="R1301" s="79"/>
      <c r="T1301" t="s">
        <v>199</v>
      </c>
      <c r="U1301" t="s">
        <v>199</v>
      </c>
      <c r="V1301" t="s">
        <v>199</v>
      </c>
    </row>
    <row r="1302" spans="2:22" x14ac:dyDescent="0.25">
      <c r="B1302" t="s">
        <v>199</v>
      </c>
      <c r="C1302" s="79" t="s">
        <v>199</v>
      </c>
      <c r="E1302" t="s">
        <v>199</v>
      </c>
      <c r="F1302" t="s">
        <v>199</v>
      </c>
      <c r="G1302" t="s">
        <v>199</v>
      </c>
      <c r="H1302" t="s">
        <v>199</v>
      </c>
      <c r="I1302" t="s">
        <v>199</v>
      </c>
      <c r="J1302" t="s">
        <v>199</v>
      </c>
      <c r="K1302" t="s">
        <v>199</v>
      </c>
      <c r="L1302" t="s">
        <v>199</v>
      </c>
      <c r="M1302" t="s">
        <v>199</v>
      </c>
      <c r="N1302" t="s">
        <v>199</v>
      </c>
      <c r="O1302" t="s">
        <v>199</v>
      </c>
      <c r="P1302" t="s">
        <v>199</v>
      </c>
      <c r="Q1302" s="80" t="s">
        <v>199</v>
      </c>
      <c r="R1302" s="79"/>
      <c r="T1302" t="s">
        <v>199</v>
      </c>
      <c r="U1302" t="s">
        <v>199</v>
      </c>
      <c r="V1302" t="s">
        <v>199</v>
      </c>
    </row>
    <row r="1303" spans="2:22" x14ac:dyDescent="0.25">
      <c r="B1303" t="s">
        <v>199</v>
      </c>
      <c r="C1303" s="79" t="s">
        <v>199</v>
      </c>
      <c r="E1303" t="s">
        <v>199</v>
      </c>
      <c r="F1303" t="s">
        <v>199</v>
      </c>
      <c r="G1303" t="s">
        <v>199</v>
      </c>
      <c r="H1303" t="s">
        <v>199</v>
      </c>
      <c r="I1303" t="s">
        <v>199</v>
      </c>
      <c r="J1303" t="s">
        <v>199</v>
      </c>
      <c r="K1303" t="s">
        <v>199</v>
      </c>
      <c r="L1303" t="s">
        <v>199</v>
      </c>
      <c r="M1303" t="s">
        <v>199</v>
      </c>
      <c r="N1303" t="s">
        <v>199</v>
      </c>
      <c r="O1303" t="s">
        <v>199</v>
      </c>
      <c r="P1303" t="s">
        <v>199</v>
      </c>
      <c r="Q1303" s="80" t="s">
        <v>199</v>
      </c>
      <c r="R1303" s="79"/>
      <c r="T1303" t="s">
        <v>199</v>
      </c>
      <c r="U1303" t="s">
        <v>199</v>
      </c>
      <c r="V1303" t="s">
        <v>199</v>
      </c>
    </row>
    <row r="1304" spans="2:22" x14ac:dyDescent="0.25">
      <c r="B1304" t="s">
        <v>199</v>
      </c>
      <c r="C1304" s="79" t="s">
        <v>199</v>
      </c>
      <c r="E1304" t="s">
        <v>199</v>
      </c>
      <c r="F1304" t="s">
        <v>199</v>
      </c>
      <c r="G1304" t="s">
        <v>199</v>
      </c>
      <c r="H1304" t="s">
        <v>199</v>
      </c>
      <c r="I1304" t="s">
        <v>199</v>
      </c>
      <c r="J1304" t="s">
        <v>199</v>
      </c>
      <c r="K1304" t="s">
        <v>199</v>
      </c>
      <c r="L1304" t="s">
        <v>199</v>
      </c>
      <c r="M1304" t="s">
        <v>199</v>
      </c>
      <c r="N1304" t="s">
        <v>199</v>
      </c>
      <c r="O1304" t="s">
        <v>199</v>
      </c>
      <c r="P1304" t="s">
        <v>199</v>
      </c>
      <c r="Q1304" s="80" t="s">
        <v>199</v>
      </c>
      <c r="R1304" s="79"/>
      <c r="T1304" t="s">
        <v>199</v>
      </c>
      <c r="U1304" t="s">
        <v>199</v>
      </c>
      <c r="V1304" t="s">
        <v>199</v>
      </c>
    </row>
    <row r="1305" spans="2:22" x14ac:dyDescent="0.25">
      <c r="B1305" t="s">
        <v>199</v>
      </c>
      <c r="C1305" s="79" t="s">
        <v>199</v>
      </c>
      <c r="E1305" t="s">
        <v>199</v>
      </c>
      <c r="F1305" t="s">
        <v>199</v>
      </c>
      <c r="G1305" t="s">
        <v>199</v>
      </c>
      <c r="H1305" t="s">
        <v>199</v>
      </c>
      <c r="I1305" t="s">
        <v>199</v>
      </c>
      <c r="J1305" t="s">
        <v>199</v>
      </c>
      <c r="K1305" t="s">
        <v>199</v>
      </c>
      <c r="L1305" t="s">
        <v>199</v>
      </c>
      <c r="M1305" t="s">
        <v>199</v>
      </c>
      <c r="N1305" t="s">
        <v>199</v>
      </c>
      <c r="O1305" t="s">
        <v>199</v>
      </c>
      <c r="P1305" t="s">
        <v>199</v>
      </c>
      <c r="Q1305" s="80" t="s">
        <v>199</v>
      </c>
      <c r="R1305" s="79"/>
      <c r="T1305" t="s">
        <v>199</v>
      </c>
      <c r="U1305" t="s">
        <v>199</v>
      </c>
      <c r="V1305" t="s">
        <v>199</v>
      </c>
    </row>
    <row r="1306" spans="2:22" x14ac:dyDescent="0.25">
      <c r="B1306" t="s">
        <v>199</v>
      </c>
      <c r="C1306" s="79" t="s">
        <v>199</v>
      </c>
      <c r="E1306" t="s">
        <v>199</v>
      </c>
      <c r="F1306" t="s">
        <v>199</v>
      </c>
      <c r="G1306" t="s">
        <v>199</v>
      </c>
      <c r="H1306" t="s">
        <v>199</v>
      </c>
      <c r="I1306" t="s">
        <v>199</v>
      </c>
      <c r="J1306" t="s">
        <v>199</v>
      </c>
      <c r="K1306" t="s">
        <v>199</v>
      </c>
      <c r="L1306" t="s">
        <v>199</v>
      </c>
      <c r="M1306" t="s">
        <v>199</v>
      </c>
      <c r="N1306" t="s">
        <v>199</v>
      </c>
      <c r="O1306" t="s">
        <v>199</v>
      </c>
      <c r="P1306" t="s">
        <v>199</v>
      </c>
      <c r="Q1306" s="80" t="s">
        <v>199</v>
      </c>
      <c r="R1306" s="79"/>
      <c r="T1306" t="s">
        <v>199</v>
      </c>
      <c r="U1306" t="s">
        <v>199</v>
      </c>
      <c r="V1306" t="s">
        <v>199</v>
      </c>
    </row>
    <row r="1307" spans="2:22" x14ac:dyDescent="0.25">
      <c r="B1307" t="s">
        <v>199</v>
      </c>
      <c r="C1307" s="79" t="s">
        <v>199</v>
      </c>
      <c r="E1307" t="s">
        <v>199</v>
      </c>
      <c r="F1307" t="s">
        <v>199</v>
      </c>
      <c r="G1307" t="s">
        <v>199</v>
      </c>
      <c r="H1307" t="s">
        <v>199</v>
      </c>
      <c r="I1307" t="s">
        <v>199</v>
      </c>
      <c r="J1307" t="s">
        <v>199</v>
      </c>
      <c r="K1307" t="s">
        <v>199</v>
      </c>
      <c r="L1307" t="s">
        <v>199</v>
      </c>
      <c r="M1307" t="s">
        <v>199</v>
      </c>
      <c r="N1307" t="s">
        <v>199</v>
      </c>
      <c r="O1307" t="s">
        <v>199</v>
      </c>
      <c r="P1307" t="s">
        <v>199</v>
      </c>
      <c r="Q1307" s="80" t="s">
        <v>199</v>
      </c>
      <c r="R1307" s="79"/>
      <c r="T1307" t="s">
        <v>199</v>
      </c>
      <c r="U1307" t="s">
        <v>199</v>
      </c>
      <c r="V1307" t="s">
        <v>199</v>
      </c>
    </row>
    <row r="1308" spans="2:22" x14ac:dyDescent="0.25">
      <c r="B1308" t="s">
        <v>199</v>
      </c>
      <c r="C1308" s="79" t="s">
        <v>199</v>
      </c>
      <c r="E1308" t="s">
        <v>199</v>
      </c>
      <c r="F1308" t="s">
        <v>199</v>
      </c>
      <c r="G1308" t="s">
        <v>199</v>
      </c>
      <c r="H1308" t="s">
        <v>199</v>
      </c>
      <c r="I1308" t="s">
        <v>199</v>
      </c>
      <c r="J1308" t="s">
        <v>199</v>
      </c>
      <c r="K1308" t="s">
        <v>199</v>
      </c>
      <c r="L1308" t="s">
        <v>199</v>
      </c>
      <c r="M1308" t="s">
        <v>199</v>
      </c>
      <c r="N1308" t="s">
        <v>199</v>
      </c>
      <c r="O1308" t="s">
        <v>199</v>
      </c>
      <c r="P1308" t="s">
        <v>199</v>
      </c>
      <c r="Q1308" s="80" t="s">
        <v>199</v>
      </c>
      <c r="R1308" s="79"/>
      <c r="T1308" t="s">
        <v>199</v>
      </c>
      <c r="U1308" t="s">
        <v>199</v>
      </c>
      <c r="V1308" t="s">
        <v>199</v>
      </c>
    </row>
    <row r="1309" spans="2:22" x14ac:dyDescent="0.25">
      <c r="B1309" t="s">
        <v>199</v>
      </c>
      <c r="C1309" s="79" t="s">
        <v>199</v>
      </c>
      <c r="E1309" t="s">
        <v>199</v>
      </c>
      <c r="F1309" t="s">
        <v>199</v>
      </c>
      <c r="G1309" t="s">
        <v>199</v>
      </c>
      <c r="H1309" t="s">
        <v>199</v>
      </c>
      <c r="I1309" t="s">
        <v>199</v>
      </c>
      <c r="J1309" t="s">
        <v>199</v>
      </c>
      <c r="K1309" t="s">
        <v>199</v>
      </c>
      <c r="L1309" t="s">
        <v>199</v>
      </c>
      <c r="M1309" t="s">
        <v>199</v>
      </c>
      <c r="N1309" t="s">
        <v>199</v>
      </c>
      <c r="O1309" t="s">
        <v>199</v>
      </c>
      <c r="P1309" t="s">
        <v>199</v>
      </c>
      <c r="Q1309" s="80" t="s">
        <v>199</v>
      </c>
      <c r="R1309" s="79"/>
      <c r="T1309" t="s">
        <v>199</v>
      </c>
      <c r="U1309" t="s">
        <v>199</v>
      </c>
      <c r="V1309" t="s">
        <v>199</v>
      </c>
    </row>
    <row r="1310" spans="2:22" x14ac:dyDescent="0.25">
      <c r="B1310" t="s">
        <v>199</v>
      </c>
      <c r="C1310" s="79" t="s">
        <v>199</v>
      </c>
      <c r="E1310" t="s">
        <v>199</v>
      </c>
      <c r="F1310" t="s">
        <v>199</v>
      </c>
      <c r="G1310" t="s">
        <v>199</v>
      </c>
      <c r="H1310" t="s">
        <v>199</v>
      </c>
      <c r="I1310" t="s">
        <v>199</v>
      </c>
      <c r="J1310" t="s">
        <v>199</v>
      </c>
      <c r="K1310" t="s">
        <v>199</v>
      </c>
      <c r="L1310" t="s">
        <v>199</v>
      </c>
      <c r="M1310" t="s">
        <v>199</v>
      </c>
      <c r="N1310" t="s">
        <v>199</v>
      </c>
      <c r="O1310" t="s">
        <v>199</v>
      </c>
      <c r="P1310" t="s">
        <v>199</v>
      </c>
      <c r="Q1310" s="80" t="s">
        <v>199</v>
      </c>
      <c r="R1310" s="79"/>
      <c r="T1310" t="s">
        <v>199</v>
      </c>
      <c r="U1310" t="s">
        <v>199</v>
      </c>
      <c r="V1310" t="s">
        <v>199</v>
      </c>
    </row>
    <row r="1311" spans="2:22" x14ac:dyDescent="0.25">
      <c r="B1311" t="s">
        <v>199</v>
      </c>
      <c r="C1311" s="79" t="s">
        <v>199</v>
      </c>
      <c r="E1311" t="s">
        <v>199</v>
      </c>
      <c r="F1311" t="s">
        <v>199</v>
      </c>
      <c r="G1311" t="s">
        <v>199</v>
      </c>
      <c r="H1311" t="s">
        <v>199</v>
      </c>
      <c r="I1311" t="s">
        <v>199</v>
      </c>
      <c r="J1311" t="s">
        <v>199</v>
      </c>
      <c r="K1311" t="s">
        <v>199</v>
      </c>
      <c r="L1311" t="s">
        <v>199</v>
      </c>
      <c r="M1311" t="s">
        <v>199</v>
      </c>
      <c r="N1311" t="s">
        <v>199</v>
      </c>
      <c r="O1311" t="s">
        <v>199</v>
      </c>
      <c r="P1311" t="s">
        <v>199</v>
      </c>
      <c r="Q1311" s="80" t="s">
        <v>199</v>
      </c>
      <c r="R1311" s="79"/>
      <c r="T1311" t="s">
        <v>199</v>
      </c>
      <c r="U1311" t="s">
        <v>199</v>
      </c>
      <c r="V1311" t="s">
        <v>199</v>
      </c>
    </row>
    <row r="1312" spans="2:22" x14ac:dyDescent="0.25">
      <c r="B1312" t="s">
        <v>199</v>
      </c>
      <c r="C1312" s="79" t="s">
        <v>199</v>
      </c>
      <c r="E1312" t="s">
        <v>199</v>
      </c>
      <c r="F1312" t="s">
        <v>199</v>
      </c>
      <c r="G1312" t="s">
        <v>199</v>
      </c>
      <c r="H1312" t="s">
        <v>199</v>
      </c>
      <c r="I1312" t="s">
        <v>199</v>
      </c>
      <c r="J1312" t="s">
        <v>199</v>
      </c>
      <c r="K1312" t="s">
        <v>199</v>
      </c>
      <c r="L1312" t="s">
        <v>199</v>
      </c>
      <c r="M1312" t="s">
        <v>199</v>
      </c>
      <c r="N1312" t="s">
        <v>199</v>
      </c>
      <c r="O1312" t="s">
        <v>199</v>
      </c>
      <c r="P1312" t="s">
        <v>199</v>
      </c>
      <c r="Q1312" s="80" t="s">
        <v>199</v>
      </c>
      <c r="R1312" s="79"/>
      <c r="T1312" t="s">
        <v>199</v>
      </c>
      <c r="U1312" t="s">
        <v>199</v>
      </c>
      <c r="V1312" t="s">
        <v>199</v>
      </c>
    </row>
    <row r="1313" spans="2:22" x14ac:dyDescent="0.25">
      <c r="B1313" t="s">
        <v>199</v>
      </c>
      <c r="C1313" s="79" t="s">
        <v>199</v>
      </c>
      <c r="E1313" t="s">
        <v>199</v>
      </c>
      <c r="F1313" t="s">
        <v>199</v>
      </c>
      <c r="G1313" t="s">
        <v>199</v>
      </c>
      <c r="H1313" t="s">
        <v>199</v>
      </c>
      <c r="I1313" t="s">
        <v>199</v>
      </c>
      <c r="J1313" t="s">
        <v>199</v>
      </c>
      <c r="K1313" t="s">
        <v>199</v>
      </c>
      <c r="L1313" t="s">
        <v>199</v>
      </c>
      <c r="M1313" t="s">
        <v>199</v>
      </c>
      <c r="N1313" t="s">
        <v>199</v>
      </c>
      <c r="O1313" t="s">
        <v>199</v>
      </c>
      <c r="P1313" t="s">
        <v>199</v>
      </c>
      <c r="Q1313" s="80" t="s">
        <v>199</v>
      </c>
      <c r="R1313" s="79"/>
      <c r="T1313" t="s">
        <v>199</v>
      </c>
      <c r="U1313" t="s">
        <v>199</v>
      </c>
      <c r="V1313" t="s">
        <v>199</v>
      </c>
    </row>
    <row r="1314" spans="2:22" x14ac:dyDescent="0.25">
      <c r="B1314" t="s">
        <v>199</v>
      </c>
      <c r="C1314" s="79" t="s">
        <v>199</v>
      </c>
      <c r="E1314" t="s">
        <v>199</v>
      </c>
      <c r="F1314" t="s">
        <v>199</v>
      </c>
      <c r="G1314" t="s">
        <v>199</v>
      </c>
      <c r="H1314" t="s">
        <v>199</v>
      </c>
      <c r="I1314" t="s">
        <v>199</v>
      </c>
      <c r="J1314" t="s">
        <v>199</v>
      </c>
      <c r="K1314" t="s">
        <v>199</v>
      </c>
      <c r="L1314" t="s">
        <v>199</v>
      </c>
      <c r="M1314" t="s">
        <v>199</v>
      </c>
      <c r="N1314" t="s">
        <v>199</v>
      </c>
      <c r="O1314" t="s">
        <v>199</v>
      </c>
      <c r="P1314" t="s">
        <v>199</v>
      </c>
      <c r="Q1314" s="80" t="s">
        <v>199</v>
      </c>
      <c r="R1314" s="79"/>
      <c r="T1314" t="s">
        <v>199</v>
      </c>
      <c r="U1314" t="s">
        <v>199</v>
      </c>
      <c r="V1314" t="s">
        <v>199</v>
      </c>
    </row>
    <row r="1315" spans="2:22" x14ac:dyDescent="0.25">
      <c r="B1315" t="s">
        <v>199</v>
      </c>
      <c r="C1315" s="79" t="s">
        <v>199</v>
      </c>
      <c r="E1315" t="s">
        <v>199</v>
      </c>
      <c r="F1315" t="s">
        <v>199</v>
      </c>
      <c r="G1315" t="s">
        <v>199</v>
      </c>
      <c r="H1315" t="s">
        <v>199</v>
      </c>
      <c r="I1315" t="s">
        <v>199</v>
      </c>
      <c r="J1315" t="s">
        <v>199</v>
      </c>
      <c r="K1315" t="s">
        <v>199</v>
      </c>
      <c r="L1315" t="s">
        <v>199</v>
      </c>
      <c r="M1315" t="s">
        <v>199</v>
      </c>
      <c r="N1315" t="s">
        <v>199</v>
      </c>
      <c r="O1315" t="s">
        <v>199</v>
      </c>
      <c r="P1315" t="s">
        <v>199</v>
      </c>
      <c r="Q1315" s="80" t="s">
        <v>199</v>
      </c>
      <c r="R1315" s="79"/>
      <c r="T1315" t="s">
        <v>199</v>
      </c>
      <c r="U1315" t="s">
        <v>199</v>
      </c>
      <c r="V1315" t="s">
        <v>199</v>
      </c>
    </row>
    <row r="1316" spans="2:22" x14ac:dyDescent="0.25">
      <c r="B1316" t="s">
        <v>199</v>
      </c>
      <c r="C1316" s="79" t="s">
        <v>199</v>
      </c>
      <c r="E1316" t="s">
        <v>199</v>
      </c>
      <c r="F1316" t="s">
        <v>199</v>
      </c>
      <c r="G1316" t="s">
        <v>199</v>
      </c>
      <c r="H1316" t="s">
        <v>199</v>
      </c>
      <c r="I1316" t="s">
        <v>199</v>
      </c>
      <c r="J1316" t="s">
        <v>199</v>
      </c>
      <c r="K1316" t="s">
        <v>199</v>
      </c>
      <c r="L1316" t="s">
        <v>199</v>
      </c>
      <c r="M1316" t="s">
        <v>199</v>
      </c>
      <c r="N1316" t="s">
        <v>199</v>
      </c>
      <c r="O1316" t="s">
        <v>199</v>
      </c>
      <c r="P1316" t="s">
        <v>199</v>
      </c>
      <c r="Q1316" s="80" t="s">
        <v>199</v>
      </c>
      <c r="R1316" s="79"/>
      <c r="T1316" t="s">
        <v>199</v>
      </c>
      <c r="U1316" t="s">
        <v>199</v>
      </c>
      <c r="V1316" t="s">
        <v>199</v>
      </c>
    </row>
    <row r="1317" spans="2:22" x14ac:dyDescent="0.25">
      <c r="B1317" t="s">
        <v>199</v>
      </c>
      <c r="C1317" s="79" t="s">
        <v>199</v>
      </c>
      <c r="E1317" t="s">
        <v>199</v>
      </c>
      <c r="F1317" t="s">
        <v>199</v>
      </c>
      <c r="G1317" t="s">
        <v>199</v>
      </c>
      <c r="H1317" t="s">
        <v>199</v>
      </c>
      <c r="I1317" t="s">
        <v>199</v>
      </c>
      <c r="J1317" t="s">
        <v>199</v>
      </c>
      <c r="K1317" t="s">
        <v>199</v>
      </c>
      <c r="L1317" t="s">
        <v>199</v>
      </c>
      <c r="M1317" t="s">
        <v>199</v>
      </c>
      <c r="N1317" t="s">
        <v>199</v>
      </c>
      <c r="O1317" t="s">
        <v>199</v>
      </c>
      <c r="P1317" t="s">
        <v>199</v>
      </c>
      <c r="Q1317" s="80" t="s">
        <v>199</v>
      </c>
      <c r="R1317" s="79"/>
      <c r="T1317" t="s">
        <v>199</v>
      </c>
      <c r="U1317" t="s">
        <v>199</v>
      </c>
      <c r="V1317" t="s">
        <v>199</v>
      </c>
    </row>
    <row r="1318" spans="2:22" x14ac:dyDescent="0.25">
      <c r="B1318" t="s">
        <v>199</v>
      </c>
      <c r="C1318" s="79" t="s">
        <v>199</v>
      </c>
      <c r="E1318" t="s">
        <v>199</v>
      </c>
      <c r="F1318" t="s">
        <v>199</v>
      </c>
      <c r="G1318" t="s">
        <v>199</v>
      </c>
      <c r="H1318" t="s">
        <v>199</v>
      </c>
      <c r="I1318" t="s">
        <v>199</v>
      </c>
      <c r="J1318" t="s">
        <v>199</v>
      </c>
      <c r="K1318" t="s">
        <v>199</v>
      </c>
      <c r="L1318" t="s">
        <v>199</v>
      </c>
      <c r="M1318" t="s">
        <v>199</v>
      </c>
      <c r="N1318" t="s">
        <v>199</v>
      </c>
      <c r="O1318" t="s">
        <v>199</v>
      </c>
      <c r="P1318" t="s">
        <v>199</v>
      </c>
      <c r="Q1318" s="80" t="s">
        <v>199</v>
      </c>
      <c r="R1318" s="79"/>
      <c r="T1318" t="s">
        <v>199</v>
      </c>
      <c r="U1318" t="s">
        <v>199</v>
      </c>
      <c r="V1318" t="s">
        <v>199</v>
      </c>
    </row>
    <row r="1319" spans="2:22" x14ac:dyDescent="0.25">
      <c r="B1319" t="s">
        <v>199</v>
      </c>
      <c r="C1319" s="79" t="s">
        <v>199</v>
      </c>
      <c r="E1319" t="s">
        <v>199</v>
      </c>
      <c r="F1319" t="s">
        <v>199</v>
      </c>
      <c r="G1319" t="s">
        <v>199</v>
      </c>
      <c r="H1319" t="s">
        <v>199</v>
      </c>
      <c r="I1319" t="s">
        <v>199</v>
      </c>
      <c r="J1319" t="s">
        <v>199</v>
      </c>
      <c r="K1319" t="s">
        <v>199</v>
      </c>
      <c r="L1319" t="s">
        <v>199</v>
      </c>
      <c r="M1319" t="s">
        <v>199</v>
      </c>
      <c r="N1319" t="s">
        <v>199</v>
      </c>
      <c r="O1319" t="s">
        <v>199</v>
      </c>
      <c r="P1319" t="s">
        <v>199</v>
      </c>
      <c r="Q1319" s="80" t="s">
        <v>199</v>
      </c>
      <c r="R1319" s="79"/>
      <c r="T1319" t="s">
        <v>199</v>
      </c>
      <c r="U1319" t="s">
        <v>199</v>
      </c>
      <c r="V1319" t="s">
        <v>199</v>
      </c>
    </row>
    <row r="1320" spans="2:22" x14ac:dyDescent="0.25">
      <c r="B1320" t="s">
        <v>199</v>
      </c>
      <c r="C1320" s="79" t="s">
        <v>199</v>
      </c>
      <c r="E1320" t="s">
        <v>199</v>
      </c>
      <c r="F1320" t="s">
        <v>199</v>
      </c>
      <c r="G1320" t="s">
        <v>199</v>
      </c>
      <c r="H1320" t="s">
        <v>199</v>
      </c>
      <c r="I1320" t="s">
        <v>199</v>
      </c>
      <c r="J1320" t="s">
        <v>199</v>
      </c>
      <c r="K1320" t="s">
        <v>199</v>
      </c>
      <c r="L1320" t="s">
        <v>199</v>
      </c>
      <c r="M1320" t="s">
        <v>199</v>
      </c>
      <c r="N1320" t="s">
        <v>199</v>
      </c>
      <c r="O1320" t="s">
        <v>199</v>
      </c>
      <c r="P1320" t="s">
        <v>199</v>
      </c>
      <c r="Q1320" s="80" t="s">
        <v>199</v>
      </c>
      <c r="R1320" s="79"/>
      <c r="T1320" t="s">
        <v>199</v>
      </c>
      <c r="U1320" t="s">
        <v>199</v>
      </c>
      <c r="V1320" t="s">
        <v>199</v>
      </c>
    </row>
    <row r="1321" spans="2:22" x14ac:dyDescent="0.25">
      <c r="B1321" t="s">
        <v>199</v>
      </c>
      <c r="C1321" s="79" t="s">
        <v>199</v>
      </c>
      <c r="E1321" t="s">
        <v>199</v>
      </c>
      <c r="F1321" t="s">
        <v>199</v>
      </c>
      <c r="G1321" t="s">
        <v>199</v>
      </c>
      <c r="H1321" t="s">
        <v>199</v>
      </c>
      <c r="I1321" t="s">
        <v>199</v>
      </c>
      <c r="J1321" t="s">
        <v>199</v>
      </c>
      <c r="K1321" t="s">
        <v>199</v>
      </c>
      <c r="L1321" t="s">
        <v>199</v>
      </c>
      <c r="M1321" t="s">
        <v>199</v>
      </c>
      <c r="N1321" t="s">
        <v>199</v>
      </c>
      <c r="O1321" t="s">
        <v>199</v>
      </c>
      <c r="P1321" t="s">
        <v>199</v>
      </c>
      <c r="Q1321" s="80" t="s">
        <v>199</v>
      </c>
      <c r="R1321" s="79"/>
      <c r="T1321" t="s">
        <v>199</v>
      </c>
      <c r="U1321" t="s">
        <v>199</v>
      </c>
      <c r="V1321" t="s">
        <v>199</v>
      </c>
    </row>
    <row r="1322" spans="2:22" x14ac:dyDescent="0.25">
      <c r="B1322" t="s">
        <v>199</v>
      </c>
      <c r="C1322" s="79" t="s">
        <v>199</v>
      </c>
      <c r="E1322" t="s">
        <v>199</v>
      </c>
      <c r="F1322" t="s">
        <v>199</v>
      </c>
      <c r="G1322" t="s">
        <v>199</v>
      </c>
      <c r="H1322" t="s">
        <v>199</v>
      </c>
      <c r="I1322" t="s">
        <v>199</v>
      </c>
      <c r="J1322" t="s">
        <v>199</v>
      </c>
      <c r="K1322" t="s">
        <v>199</v>
      </c>
      <c r="L1322" t="s">
        <v>199</v>
      </c>
      <c r="M1322" t="s">
        <v>199</v>
      </c>
      <c r="N1322" t="s">
        <v>199</v>
      </c>
      <c r="O1322" t="s">
        <v>199</v>
      </c>
      <c r="P1322" t="s">
        <v>199</v>
      </c>
      <c r="Q1322" s="80" t="s">
        <v>199</v>
      </c>
      <c r="R1322" s="79"/>
      <c r="T1322" t="s">
        <v>199</v>
      </c>
      <c r="U1322" t="s">
        <v>199</v>
      </c>
      <c r="V1322" t="s">
        <v>199</v>
      </c>
    </row>
    <row r="1323" spans="2:22" x14ac:dyDescent="0.25">
      <c r="B1323" t="s">
        <v>199</v>
      </c>
      <c r="C1323" s="79" t="s">
        <v>199</v>
      </c>
      <c r="E1323" t="s">
        <v>199</v>
      </c>
      <c r="F1323" t="s">
        <v>199</v>
      </c>
      <c r="G1323" t="s">
        <v>199</v>
      </c>
      <c r="H1323" t="s">
        <v>199</v>
      </c>
      <c r="I1323" t="s">
        <v>199</v>
      </c>
      <c r="J1323" t="s">
        <v>199</v>
      </c>
      <c r="K1323" t="s">
        <v>199</v>
      </c>
      <c r="L1323" t="s">
        <v>199</v>
      </c>
      <c r="M1323" t="s">
        <v>199</v>
      </c>
      <c r="N1323" t="s">
        <v>199</v>
      </c>
      <c r="O1323" t="s">
        <v>199</v>
      </c>
      <c r="P1323" t="s">
        <v>199</v>
      </c>
      <c r="Q1323" s="80" t="s">
        <v>199</v>
      </c>
      <c r="R1323" s="79"/>
      <c r="T1323" t="s">
        <v>199</v>
      </c>
      <c r="U1323" t="s">
        <v>199</v>
      </c>
      <c r="V1323" t="s">
        <v>199</v>
      </c>
    </row>
    <row r="1324" spans="2:22" x14ac:dyDescent="0.25">
      <c r="B1324" t="s">
        <v>199</v>
      </c>
      <c r="C1324" s="79" t="s">
        <v>199</v>
      </c>
      <c r="E1324" t="s">
        <v>199</v>
      </c>
      <c r="F1324" t="s">
        <v>199</v>
      </c>
      <c r="G1324" t="s">
        <v>199</v>
      </c>
      <c r="H1324" t="s">
        <v>199</v>
      </c>
      <c r="I1324" t="s">
        <v>199</v>
      </c>
      <c r="J1324" t="s">
        <v>199</v>
      </c>
      <c r="K1324" t="s">
        <v>199</v>
      </c>
      <c r="L1324" t="s">
        <v>199</v>
      </c>
      <c r="M1324" t="s">
        <v>199</v>
      </c>
      <c r="N1324" t="s">
        <v>199</v>
      </c>
      <c r="O1324" t="s">
        <v>199</v>
      </c>
      <c r="P1324" t="s">
        <v>199</v>
      </c>
      <c r="Q1324" s="80" t="s">
        <v>199</v>
      </c>
      <c r="R1324" s="79"/>
      <c r="T1324" t="s">
        <v>199</v>
      </c>
      <c r="U1324" t="s">
        <v>199</v>
      </c>
      <c r="V1324" t="s">
        <v>199</v>
      </c>
    </row>
    <row r="1325" spans="2:22" x14ac:dyDescent="0.25">
      <c r="B1325" t="s">
        <v>199</v>
      </c>
      <c r="C1325" s="79" t="s">
        <v>199</v>
      </c>
      <c r="E1325" t="s">
        <v>199</v>
      </c>
      <c r="F1325" t="s">
        <v>199</v>
      </c>
      <c r="G1325" t="s">
        <v>199</v>
      </c>
      <c r="H1325" t="s">
        <v>199</v>
      </c>
      <c r="I1325" t="s">
        <v>199</v>
      </c>
      <c r="J1325" t="s">
        <v>199</v>
      </c>
      <c r="K1325" t="s">
        <v>199</v>
      </c>
      <c r="L1325" t="s">
        <v>199</v>
      </c>
      <c r="M1325" t="s">
        <v>199</v>
      </c>
      <c r="N1325" t="s">
        <v>199</v>
      </c>
      <c r="O1325" t="s">
        <v>199</v>
      </c>
      <c r="P1325" t="s">
        <v>199</v>
      </c>
      <c r="Q1325" s="80" t="s">
        <v>199</v>
      </c>
      <c r="R1325" s="79"/>
      <c r="T1325" t="s">
        <v>199</v>
      </c>
      <c r="U1325" t="s">
        <v>199</v>
      </c>
      <c r="V1325" t="s">
        <v>199</v>
      </c>
    </row>
    <row r="1326" spans="2:22" x14ac:dyDescent="0.25">
      <c r="B1326" t="s">
        <v>199</v>
      </c>
      <c r="C1326" s="79" t="s">
        <v>199</v>
      </c>
      <c r="E1326" t="s">
        <v>199</v>
      </c>
      <c r="F1326" t="s">
        <v>199</v>
      </c>
      <c r="G1326" t="s">
        <v>199</v>
      </c>
      <c r="H1326" t="s">
        <v>199</v>
      </c>
      <c r="I1326" t="s">
        <v>199</v>
      </c>
      <c r="J1326" t="s">
        <v>199</v>
      </c>
      <c r="K1326" t="s">
        <v>199</v>
      </c>
      <c r="L1326" t="s">
        <v>199</v>
      </c>
      <c r="M1326" t="s">
        <v>199</v>
      </c>
      <c r="N1326" t="s">
        <v>199</v>
      </c>
      <c r="O1326" t="s">
        <v>199</v>
      </c>
      <c r="P1326" t="s">
        <v>199</v>
      </c>
      <c r="Q1326" s="80" t="s">
        <v>199</v>
      </c>
      <c r="R1326" s="79"/>
      <c r="T1326" t="s">
        <v>199</v>
      </c>
      <c r="U1326" t="s">
        <v>199</v>
      </c>
      <c r="V1326" t="s">
        <v>199</v>
      </c>
    </row>
    <row r="1327" spans="2:22" x14ac:dyDescent="0.25">
      <c r="B1327" t="s">
        <v>199</v>
      </c>
      <c r="C1327" s="79" t="s">
        <v>199</v>
      </c>
      <c r="E1327" t="s">
        <v>199</v>
      </c>
      <c r="F1327" t="s">
        <v>199</v>
      </c>
      <c r="G1327" t="s">
        <v>199</v>
      </c>
      <c r="H1327" t="s">
        <v>199</v>
      </c>
      <c r="I1327" t="s">
        <v>199</v>
      </c>
      <c r="J1327" t="s">
        <v>199</v>
      </c>
      <c r="K1327" t="s">
        <v>199</v>
      </c>
      <c r="L1327" t="s">
        <v>199</v>
      </c>
      <c r="M1327" t="s">
        <v>199</v>
      </c>
      <c r="N1327" t="s">
        <v>199</v>
      </c>
      <c r="O1327" t="s">
        <v>199</v>
      </c>
      <c r="P1327" t="s">
        <v>199</v>
      </c>
      <c r="Q1327" s="80" t="s">
        <v>199</v>
      </c>
      <c r="R1327" s="79"/>
      <c r="T1327" t="s">
        <v>199</v>
      </c>
      <c r="U1327" t="s">
        <v>199</v>
      </c>
      <c r="V1327" t="s">
        <v>199</v>
      </c>
    </row>
    <row r="1328" spans="2:22" x14ac:dyDescent="0.25">
      <c r="B1328" t="s">
        <v>199</v>
      </c>
      <c r="C1328" s="79" t="s">
        <v>199</v>
      </c>
      <c r="E1328" t="s">
        <v>199</v>
      </c>
      <c r="F1328" t="s">
        <v>199</v>
      </c>
      <c r="G1328" t="s">
        <v>199</v>
      </c>
      <c r="H1328" t="s">
        <v>199</v>
      </c>
      <c r="I1328" t="s">
        <v>199</v>
      </c>
      <c r="J1328" t="s">
        <v>199</v>
      </c>
      <c r="K1328" t="s">
        <v>199</v>
      </c>
      <c r="L1328" t="s">
        <v>199</v>
      </c>
      <c r="M1328" t="s">
        <v>199</v>
      </c>
      <c r="N1328" t="s">
        <v>199</v>
      </c>
      <c r="O1328" t="s">
        <v>199</v>
      </c>
      <c r="P1328" t="s">
        <v>199</v>
      </c>
      <c r="Q1328" s="80" t="s">
        <v>199</v>
      </c>
      <c r="R1328" s="79"/>
      <c r="T1328" t="s">
        <v>199</v>
      </c>
      <c r="U1328" t="s">
        <v>199</v>
      </c>
      <c r="V1328" t="s">
        <v>199</v>
      </c>
    </row>
    <row r="1329" spans="2:22" x14ac:dyDescent="0.25">
      <c r="B1329" t="s">
        <v>199</v>
      </c>
      <c r="C1329" s="79" t="s">
        <v>199</v>
      </c>
      <c r="E1329" t="s">
        <v>199</v>
      </c>
      <c r="F1329" t="s">
        <v>199</v>
      </c>
      <c r="G1329" t="s">
        <v>199</v>
      </c>
      <c r="H1329" t="s">
        <v>199</v>
      </c>
      <c r="I1329" t="s">
        <v>199</v>
      </c>
      <c r="J1329" t="s">
        <v>199</v>
      </c>
      <c r="K1329" t="s">
        <v>199</v>
      </c>
      <c r="L1329" t="s">
        <v>199</v>
      </c>
      <c r="M1329" t="s">
        <v>199</v>
      </c>
      <c r="N1329" t="s">
        <v>199</v>
      </c>
      <c r="O1329" t="s">
        <v>199</v>
      </c>
      <c r="P1329" t="s">
        <v>199</v>
      </c>
      <c r="Q1329" s="80" t="s">
        <v>199</v>
      </c>
      <c r="R1329" s="79"/>
      <c r="T1329" t="s">
        <v>199</v>
      </c>
      <c r="U1329" t="s">
        <v>199</v>
      </c>
      <c r="V1329" t="s">
        <v>199</v>
      </c>
    </row>
    <row r="1330" spans="2:22" x14ac:dyDescent="0.25">
      <c r="B1330" t="s">
        <v>199</v>
      </c>
      <c r="C1330" s="79" t="s">
        <v>199</v>
      </c>
      <c r="E1330" t="s">
        <v>199</v>
      </c>
      <c r="F1330" t="s">
        <v>199</v>
      </c>
      <c r="G1330" t="s">
        <v>199</v>
      </c>
      <c r="H1330" t="s">
        <v>199</v>
      </c>
      <c r="I1330" t="s">
        <v>199</v>
      </c>
      <c r="J1330" t="s">
        <v>199</v>
      </c>
      <c r="K1330" t="s">
        <v>199</v>
      </c>
      <c r="L1330" t="s">
        <v>199</v>
      </c>
      <c r="M1330" t="s">
        <v>199</v>
      </c>
      <c r="N1330" t="s">
        <v>199</v>
      </c>
      <c r="O1330" t="s">
        <v>199</v>
      </c>
      <c r="P1330" t="s">
        <v>199</v>
      </c>
      <c r="Q1330" s="80" t="s">
        <v>199</v>
      </c>
      <c r="R1330" s="79"/>
      <c r="T1330" t="s">
        <v>199</v>
      </c>
      <c r="U1330" t="s">
        <v>199</v>
      </c>
      <c r="V1330" t="s">
        <v>199</v>
      </c>
    </row>
    <row r="1331" spans="2:22" x14ac:dyDescent="0.25">
      <c r="B1331" t="s">
        <v>199</v>
      </c>
      <c r="C1331" s="79" t="s">
        <v>199</v>
      </c>
      <c r="E1331" t="s">
        <v>199</v>
      </c>
      <c r="F1331" t="s">
        <v>199</v>
      </c>
      <c r="G1331" t="s">
        <v>199</v>
      </c>
      <c r="H1331" t="s">
        <v>199</v>
      </c>
      <c r="I1331" t="s">
        <v>199</v>
      </c>
      <c r="J1331" t="s">
        <v>199</v>
      </c>
      <c r="K1331" t="s">
        <v>199</v>
      </c>
      <c r="L1331" t="s">
        <v>199</v>
      </c>
      <c r="M1331" t="s">
        <v>199</v>
      </c>
      <c r="N1331" t="s">
        <v>199</v>
      </c>
      <c r="O1331" t="s">
        <v>199</v>
      </c>
      <c r="P1331" t="s">
        <v>199</v>
      </c>
      <c r="Q1331" s="80" t="s">
        <v>199</v>
      </c>
      <c r="R1331" s="79"/>
      <c r="T1331" t="s">
        <v>199</v>
      </c>
      <c r="U1331" t="s">
        <v>199</v>
      </c>
      <c r="V1331" t="s">
        <v>199</v>
      </c>
    </row>
    <row r="1332" spans="2:22" x14ac:dyDescent="0.25">
      <c r="B1332" t="s">
        <v>199</v>
      </c>
      <c r="C1332" s="79" t="s">
        <v>199</v>
      </c>
      <c r="E1332" t="s">
        <v>199</v>
      </c>
      <c r="F1332" t="s">
        <v>199</v>
      </c>
      <c r="G1332" t="s">
        <v>199</v>
      </c>
      <c r="H1332" t="s">
        <v>199</v>
      </c>
      <c r="I1332" t="s">
        <v>199</v>
      </c>
      <c r="J1332" t="s">
        <v>199</v>
      </c>
      <c r="K1332" t="s">
        <v>199</v>
      </c>
      <c r="L1332" t="s">
        <v>199</v>
      </c>
      <c r="M1332" t="s">
        <v>199</v>
      </c>
      <c r="N1332" t="s">
        <v>199</v>
      </c>
      <c r="O1332" t="s">
        <v>199</v>
      </c>
      <c r="P1332" t="s">
        <v>199</v>
      </c>
      <c r="Q1332" s="80" t="s">
        <v>199</v>
      </c>
      <c r="R1332" s="79"/>
      <c r="T1332" t="s">
        <v>199</v>
      </c>
      <c r="U1332" t="s">
        <v>199</v>
      </c>
      <c r="V1332" t="s">
        <v>199</v>
      </c>
    </row>
    <row r="1333" spans="2:22" x14ac:dyDescent="0.25">
      <c r="B1333" t="s">
        <v>199</v>
      </c>
      <c r="C1333" s="79" t="s">
        <v>199</v>
      </c>
      <c r="E1333" t="s">
        <v>199</v>
      </c>
      <c r="F1333" t="s">
        <v>199</v>
      </c>
      <c r="G1333" t="s">
        <v>199</v>
      </c>
      <c r="H1333" t="s">
        <v>199</v>
      </c>
      <c r="I1333" t="s">
        <v>199</v>
      </c>
      <c r="J1333" t="s">
        <v>199</v>
      </c>
      <c r="K1333" t="s">
        <v>199</v>
      </c>
      <c r="L1333" t="s">
        <v>199</v>
      </c>
      <c r="M1333" t="s">
        <v>199</v>
      </c>
      <c r="N1333" t="s">
        <v>199</v>
      </c>
      <c r="O1333" t="s">
        <v>199</v>
      </c>
      <c r="P1333" t="s">
        <v>199</v>
      </c>
      <c r="Q1333" s="80" t="s">
        <v>199</v>
      </c>
      <c r="R1333" s="79"/>
      <c r="T1333" t="s">
        <v>199</v>
      </c>
      <c r="U1333" t="s">
        <v>199</v>
      </c>
      <c r="V1333" t="s">
        <v>199</v>
      </c>
    </row>
    <row r="1334" spans="2:22" x14ac:dyDescent="0.25">
      <c r="B1334" t="s">
        <v>199</v>
      </c>
      <c r="C1334" s="79" t="s">
        <v>199</v>
      </c>
      <c r="E1334" t="s">
        <v>199</v>
      </c>
      <c r="F1334" t="s">
        <v>199</v>
      </c>
      <c r="G1334" t="s">
        <v>199</v>
      </c>
      <c r="H1334" t="s">
        <v>199</v>
      </c>
      <c r="I1334" t="s">
        <v>199</v>
      </c>
      <c r="J1334" t="s">
        <v>199</v>
      </c>
      <c r="K1334" t="s">
        <v>199</v>
      </c>
      <c r="L1334" t="s">
        <v>199</v>
      </c>
      <c r="M1334" t="s">
        <v>199</v>
      </c>
      <c r="N1334" t="s">
        <v>199</v>
      </c>
      <c r="O1334" t="s">
        <v>199</v>
      </c>
      <c r="P1334" t="s">
        <v>199</v>
      </c>
      <c r="Q1334" s="80" t="s">
        <v>199</v>
      </c>
      <c r="R1334" s="79"/>
      <c r="T1334" t="s">
        <v>199</v>
      </c>
      <c r="U1334" t="s">
        <v>199</v>
      </c>
      <c r="V1334" t="s">
        <v>199</v>
      </c>
    </row>
    <row r="1335" spans="2:22" x14ac:dyDescent="0.25">
      <c r="B1335" t="s">
        <v>199</v>
      </c>
      <c r="C1335" s="79" t="s">
        <v>199</v>
      </c>
      <c r="E1335" t="s">
        <v>199</v>
      </c>
      <c r="F1335" t="s">
        <v>199</v>
      </c>
      <c r="G1335" t="s">
        <v>199</v>
      </c>
      <c r="H1335" t="s">
        <v>199</v>
      </c>
      <c r="I1335" t="s">
        <v>199</v>
      </c>
      <c r="J1335" t="s">
        <v>199</v>
      </c>
      <c r="K1335" t="s">
        <v>199</v>
      </c>
      <c r="L1335" t="s">
        <v>199</v>
      </c>
      <c r="M1335" t="s">
        <v>199</v>
      </c>
      <c r="N1335" t="s">
        <v>199</v>
      </c>
      <c r="O1335" t="s">
        <v>199</v>
      </c>
      <c r="P1335" t="s">
        <v>199</v>
      </c>
      <c r="Q1335" s="80" t="s">
        <v>199</v>
      </c>
      <c r="R1335" s="79"/>
      <c r="T1335" t="s">
        <v>199</v>
      </c>
      <c r="U1335" t="s">
        <v>199</v>
      </c>
      <c r="V1335" t="s">
        <v>199</v>
      </c>
    </row>
    <row r="1336" spans="2:22" x14ac:dyDescent="0.25">
      <c r="B1336" t="s">
        <v>199</v>
      </c>
      <c r="C1336" s="79" t="s">
        <v>199</v>
      </c>
      <c r="E1336" t="s">
        <v>199</v>
      </c>
      <c r="F1336" t="s">
        <v>199</v>
      </c>
      <c r="G1336" t="s">
        <v>199</v>
      </c>
      <c r="H1336" t="s">
        <v>199</v>
      </c>
      <c r="I1336" t="s">
        <v>199</v>
      </c>
      <c r="J1336" t="s">
        <v>199</v>
      </c>
      <c r="K1336" t="s">
        <v>199</v>
      </c>
      <c r="L1336" t="s">
        <v>199</v>
      </c>
      <c r="M1336" t="s">
        <v>199</v>
      </c>
      <c r="N1336" t="s">
        <v>199</v>
      </c>
      <c r="O1336" t="s">
        <v>199</v>
      </c>
      <c r="P1336" t="s">
        <v>199</v>
      </c>
      <c r="Q1336" s="80" t="s">
        <v>199</v>
      </c>
      <c r="R1336" s="79"/>
      <c r="T1336" t="s">
        <v>199</v>
      </c>
      <c r="U1336" t="s">
        <v>199</v>
      </c>
      <c r="V1336" t="s">
        <v>199</v>
      </c>
    </row>
    <row r="1337" spans="2:22" x14ac:dyDescent="0.25">
      <c r="B1337" t="s">
        <v>199</v>
      </c>
      <c r="C1337" s="79" t="s">
        <v>199</v>
      </c>
      <c r="E1337" t="s">
        <v>199</v>
      </c>
      <c r="F1337" t="s">
        <v>199</v>
      </c>
      <c r="G1337" t="s">
        <v>199</v>
      </c>
      <c r="H1337" t="s">
        <v>199</v>
      </c>
      <c r="I1337" t="s">
        <v>199</v>
      </c>
      <c r="J1337" t="s">
        <v>199</v>
      </c>
      <c r="K1337" t="s">
        <v>199</v>
      </c>
      <c r="L1337" t="s">
        <v>199</v>
      </c>
      <c r="M1337" t="s">
        <v>199</v>
      </c>
      <c r="N1337" t="s">
        <v>199</v>
      </c>
      <c r="O1337" t="s">
        <v>199</v>
      </c>
      <c r="P1337" t="s">
        <v>199</v>
      </c>
      <c r="Q1337" s="80" t="s">
        <v>199</v>
      </c>
      <c r="R1337" s="79"/>
      <c r="T1337" t="s">
        <v>199</v>
      </c>
      <c r="U1337" t="s">
        <v>199</v>
      </c>
      <c r="V1337" t="s">
        <v>199</v>
      </c>
    </row>
    <row r="1338" spans="2:22" x14ac:dyDescent="0.25">
      <c r="B1338" t="s">
        <v>199</v>
      </c>
      <c r="C1338" s="79" t="s">
        <v>199</v>
      </c>
      <c r="E1338" t="s">
        <v>199</v>
      </c>
      <c r="F1338" t="s">
        <v>199</v>
      </c>
      <c r="G1338" t="s">
        <v>199</v>
      </c>
      <c r="H1338" t="s">
        <v>199</v>
      </c>
      <c r="I1338" t="s">
        <v>199</v>
      </c>
      <c r="J1338" t="s">
        <v>199</v>
      </c>
      <c r="K1338" t="s">
        <v>199</v>
      </c>
      <c r="L1338" t="s">
        <v>199</v>
      </c>
      <c r="M1338" t="s">
        <v>199</v>
      </c>
      <c r="N1338" t="s">
        <v>199</v>
      </c>
      <c r="O1338" t="s">
        <v>199</v>
      </c>
      <c r="P1338" t="s">
        <v>199</v>
      </c>
      <c r="Q1338" s="80" t="s">
        <v>199</v>
      </c>
      <c r="R1338" s="79"/>
      <c r="T1338" t="s">
        <v>199</v>
      </c>
      <c r="U1338" t="s">
        <v>199</v>
      </c>
      <c r="V1338" t="s">
        <v>199</v>
      </c>
    </row>
    <row r="1339" spans="2:22" x14ac:dyDescent="0.25">
      <c r="B1339" t="s">
        <v>199</v>
      </c>
      <c r="C1339" s="79" t="s">
        <v>199</v>
      </c>
      <c r="E1339" t="s">
        <v>199</v>
      </c>
      <c r="F1339" t="s">
        <v>199</v>
      </c>
      <c r="G1339" t="s">
        <v>199</v>
      </c>
      <c r="H1339" t="s">
        <v>199</v>
      </c>
      <c r="I1339" t="s">
        <v>199</v>
      </c>
      <c r="J1339" t="s">
        <v>199</v>
      </c>
      <c r="K1339" t="s">
        <v>199</v>
      </c>
      <c r="L1339" t="s">
        <v>199</v>
      </c>
      <c r="M1339" t="s">
        <v>199</v>
      </c>
      <c r="N1339" t="s">
        <v>199</v>
      </c>
      <c r="O1339" t="s">
        <v>199</v>
      </c>
      <c r="P1339" t="s">
        <v>199</v>
      </c>
      <c r="Q1339" s="80" t="s">
        <v>199</v>
      </c>
      <c r="R1339" s="79"/>
      <c r="T1339" t="s">
        <v>199</v>
      </c>
      <c r="U1339" t="s">
        <v>199</v>
      </c>
      <c r="V1339" t="s">
        <v>199</v>
      </c>
    </row>
    <row r="1340" spans="2:22" x14ac:dyDescent="0.25">
      <c r="B1340" t="s">
        <v>199</v>
      </c>
      <c r="C1340" s="79" t="s">
        <v>199</v>
      </c>
      <c r="E1340" t="s">
        <v>199</v>
      </c>
      <c r="F1340" t="s">
        <v>199</v>
      </c>
      <c r="G1340" t="s">
        <v>199</v>
      </c>
      <c r="H1340" t="s">
        <v>199</v>
      </c>
      <c r="I1340" t="s">
        <v>199</v>
      </c>
      <c r="J1340" t="s">
        <v>199</v>
      </c>
      <c r="K1340" t="s">
        <v>199</v>
      </c>
      <c r="L1340" t="s">
        <v>199</v>
      </c>
      <c r="M1340" t="s">
        <v>199</v>
      </c>
      <c r="N1340" t="s">
        <v>199</v>
      </c>
      <c r="O1340" t="s">
        <v>199</v>
      </c>
      <c r="P1340" t="s">
        <v>199</v>
      </c>
      <c r="Q1340" s="80" t="s">
        <v>199</v>
      </c>
      <c r="R1340" s="79"/>
      <c r="T1340" t="s">
        <v>199</v>
      </c>
      <c r="U1340" t="s">
        <v>199</v>
      </c>
      <c r="V1340" t="s">
        <v>199</v>
      </c>
    </row>
    <row r="1341" spans="2:22" x14ac:dyDescent="0.25">
      <c r="B1341" t="s">
        <v>199</v>
      </c>
      <c r="C1341" s="79" t="s">
        <v>199</v>
      </c>
      <c r="E1341" t="s">
        <v>199</v>
      </c>
      <c r="F1341" t="s">
        <v>199</v>
      </c>
      <c r="G1341" t="s">
        <v>199</v>
      </c>
      <c r="H1341" t="s">
        <v>199</v>
      </c>
      <c r="I1341" t="s">
        <v>199</v>
      </c>
      <c r="J1341" t="s">
        <v>199</v>
      </c>
      <c r="K1341" t="s">
        <v>199</v>
      </c>
      <c r="L1341" t="s">
        <v>199</v>
      </c>
      <c r="M1341" t="s">
        <v>199</v>
      </c>
      <c r="N1341" t="s">
        <v>199</v>
      </c>
      <c r="O1341" t="s">
        <v>199</v>
      </c>
      <c r="P1341" t="s">
        <v>199</v>
      </c>
      <c r="Q1341" s="80" t="s">
        <v>199</v>
      </c>
      <c r="R1341" s="79"/>
      <c r="T1341" t="s">
        <v>199</v>
      </c>
      <c r="U1341" t="s">
        <v>199</v>
      </c>
      <c r="V1341" t="s">
        <v>199</v>
      </c>
    </row>
    <row r="1342" spans="2:22" x14ac:dyDescent="0.25">
      <c r="B1342" t="s">
        <v>199</v>
      </c>
      <c r="C1342" s="79" t="s">
        <v>199</v>
      </c>
      <c r="E1342" t="s">
        <v>199</v>
      </c>
      <c r="F1342" t="s">
        <v>199</v>
      </c>
      <c r="G1342" t="s">
        <v>199</v>
      </c>
      <c r="H1342" t="s">
        <v>199</v>
      </c>
      <c r="I1342" t="s">
        <v>199</v>
      </c>
      <c r="J1342" t="s">
        <v>199</v>
      </c>
      <c r="K1342" t="s">
        <v>199</v>
      </c>
      <c r="L1342" t="s">
        <v>199</v>
      </c>
      <c r="M1342" t="s">
        <v>199</v>
      </c>
      <c r="N1342" t="s">
        <v>199</v>
      </c>
      <c r="O1342" t="s">
        <v>199</v>
      </c>
      <c r="P1342" t="s">
        <v>199</v>
      </c>
      <c r="Q1342" s="80" t="s">
        <v>199</v>
      </c>
      <c r="R1342" s="79"/>
      <c r="T1342" t="s">
        <v>199</v>
      </c>
      <c r="U1342" t="s">
        <v>199</v>
      </c>
      <c r="V1342" t="s">
        <v>199</v>
      </c>
    </row>
    <row r="1343" spans="2:22" x14ac:dyDescent="0.25">
      <c r="B1343" t="s">
        <v>199</v>
      </c>
      <c r="C1343" s="79" t="s">
        <v>199</v>
      </c>
      <c r="E1343" t="s">
        <v>199</v>
      </c>
      <c r="F1343" t="s">
        <v>199</v>
      </c>
      <c r="G1343" t="s">
        <v>199</v>
      </c>
      <c r="H1343" t="s">
        <v>199</v>
      </c>
      <c r="I1343" t="s">
        <v>199</v>
      </c>
      <c r="J1343" t="s">
        <v>199</v>
      </c>
      <c r="K1343" t="s">
        <v>199</v>
      </c>
      <c r="L1343" t="s">
        <v>199</v>
      </c>
      <c r="M1343" t="s">
        <v>199</v>
      </c>
      <c r="N1343" t="s">
        <v>199</v>
      </c>
      <c r="O1343" t="s">
        <v>199</v>
      </c>
      <c r="P1343" t="s">
        <v>199</v>
      </c>
      <c r="Q1343" s="80" t="s">
        <v>199</v>
      </c>
      <c r="R1343" s="79"/>
      <c r="T1343" t="s">
        <v>199</v>
      </c>
      <c r="U1343" t="s">
        <v>199</v>
      </c>
      <c r="V1343" t="s">
        <v>199</v>
      </c>
    </row>
    <row r="1344" spans="2:22" x14ac:dyDescent="0.25">
      <c r="B1344" t="s">
        <v>199</v>
      </c>
      <c r="C1344" s="79" t="s">
        <v>199</v>
      </c>
      <c r="E1344" t="s">
        <v>199</v>
      </c>
      <c r="F1344" t="s">
        <v>199</v>
      </c>
      <c r="G1344" t="s">
        <v>199</v>
      </c>
      <c r="H1344" t="s">
        <v>199</v>
      </c>
      <c r="I1344" t="s">
        <v>199</v>
      </c>
      <c r="J1344" t="s">
        <v>199</v>
      </c>
      <c r="K1344" t="s">
        <v>199</v>
      </c>
      <c r="L1344" t="s">
        <v>199</v>
      </c>
      <c r="M1344" t="s">
        <v>199</v>
      </c>
      <c r="N1344" t="s">
        <v>199</v>
      </c>
      <c r="O1344" t="s">
        <v>199</v>
      </c>
      <c r="P1344" t="s">
        <v>199</v>
      </c>
      <c r="Q1344" s="80" t="s">
        <v>199</v>
      </c>
      <c r="R1344" s="79"/>
      <c r="T1344" t="s">
        <v>199</v>
      </c>
      <c r="U1344" t="s">
        <v>199</v>
      </c>
      <c r="V1344" t="s">
        <v>199</v>
      </c>
    </row>
    <row r="1345" spans="2:22" x14ac:dyDescent="0.25">
      <c r="B1345" t="s">
        <v>199</v>
      </c>
      <c r="C1345" s="79" t="s">
        <v>199</v>
      </c>
      <c r="E1345" t="s">
        <v>199</v>
      </c>
      <c r="F1345" t="s">
        <v>199</v>
      </c>
      <c r="G1345" t="s">
        <v>199</v>
      </c>
      <c r="H1345" t="s">
        <v>199</v>
      </c>
      <c r="I1345" t="s">
        <v>199</v>
      </c>
      <c r="J1345" t="s">
        <v>199</v>
      </c>
      <c r="K1345" t="s">
        <v>199</v>
      </c>
      <c r="L1345" t="s">
        <v>199</v>
      </c>
      <c r="M1345" t="s">
        <v>199</v>
      </c>
      <c r="N1345" t="s">
        <v>199</v>
      </c>
      <c r="O1345" t="s">
        <v>199</v>
      </c>
      <c r="P1345" t="s">
        <v>199</v>
      </c>
      <c r="Q1345" s="80" t="s">
        <v>199</v>
      </c>
      <c r="R1345" s="79"/>
      <c r="T1345" t="s">
        <v>199</v>
      </c>
      <c r="U1345" t="s">
        <v>199</v>
      </c>
      <c r="V1345" t="s">
        <v>199</v>
      </c>
    </row>
    <row r="1346" spans="2:22" x14ac:dyDescent="0.25">
      <c r="B1346" t="s">
        <v>199</v>
      </c>
      <c r="C1346" s="79" t="s">
        <v>199</v>
      </c>
      <c r="E1346" t="s">
        <v>199</v>
      </c>
      <c r="F1346" t="s">
        <v>199</v>
      </c>
      <c r="G1346" t="s">
        <v>199</v>
      </c>
      <c r="H1346" t="s">
        <v>199</v>
      </c>
      <c r="I1346" t="s">
        <v>199</v>
      </c>
      <c r="J1346" t="s">
        <v>199</v>
      </c>
      <c r="K1346" t="s">
        <v>199</v>
      </c>
      <c r="L1346" t="s">
        <v>199</v>
      </c>
      <c r="M1346" t="s">
        <v>199</v>
      </c>
      <c r="N1346" t="s">
        <v>199</v>
      </c>
      <c r="O1346" t="s">
        <v>199</v>
      </c>
      <c r="P1346" t="s">
        <v>199</v>
      </c>
      <c r="Q1346" s="80" t="s">
        <v>199</v>
      </c>
      <c r="R1346" s="79"/>
      <c r="T1346" t="s">
        <v>199</v>
      </c>
      <c r="U1346" t="s">
        <v>199</v>
      </c>
      <c r="V1346" t="s">
        <v>199</v>
      </c>
    </row>
    <row r="1347" spans="2:22" x14ac:dyDescent="0.25">
      <c r="B1347" t="s">
        <v>199</v>
      </c>
      <c r="C1347" s="79" t="s">
        <v>199</v>
      </c>
      <c r="E1347" t="s">
        <v>199</v>
      </c>
      <c r="F1347" t="s">
        <v>199</v>
      </c>
      <c r="G1347" t="s">
        <v>199</v>
      </c>
      <c r="H1347" t="s">
        <v>199</v>
      </c>
      <c r="I1347" t="s">
        <v>199</v>
      </c>
      <c r="J1347" t="s">
        <v>199</v>
      </c>
      <c r="K1347" t="s">
        <v>199</v>
      </c>
      <c r="L1347" t="s">
        <v>199</v>
      </c>
      <c r="M1347" t="s">
        <v>199</v>
      </c>
      <c r="N1347" t="s">
        <v>199</v>
      </c>
      <c r="O1347" t="s">
        <v>199</v>
      </c>
      <c r="P1347" t="s">
        <v>199</v>
      </c>
      <c r="Q1347" s="80" t="s">
        <v>199</v>
      </c>
      <c r="R1347" s="79"/>
      <c r="T1347" t="s">
        <v>199</v>
      </c>
      <c r="U1347" t="s">
        <v>199</v>
      </c>
      <c r="V1347" t="s">
        <v>199</v>
      </c>
    </row>
    <row r="1348" spans="2:22" x14ac:dyDescent="0.25">
      <c r="B1348" t="s">
        <v>199</v>
      </c>
      <c r="C1348" s="79" t="s">
        <v>199</v>
      </c>
      <c r="E1348" t="s">
        <v>199</v>
      </c>
      <c r="F1348" t="s">
        <v>199</v>
      </c>
      <c r="G1348" t="s">
        <v>199</v>
      </c>
      <c r="H1348" t="s">
        <v>199</v>
      </c>
      <c r="I1348" t="s">
        <v>199</v>
      </c>
      <c r="J1348" t="s">
        <v>199</v>
      </c>
      <c r="K1348" t="s">
        <v>199</v>
      </c>
      <c r="L1348" t="s">
        <v>199</v>
      </c>
      <c r="M1348" t="s">
        <v>199</v>
      </c>
      <c r="N1348" t="s">
        <v>199</v>
      </c>
      <c r="O1348" t="s">
        <v>199</v>
      </c>
      <c r="P1348" t="s">
        <v>199</v>
      </c>
      <c r="Q1348" s="80" t="s">
        <v>199</v>
      </c>
      <c r="R1348" s="79"/>
      <c r="T1348" t="s">
        <v>199</v>
      </c>
      <c r="U1348" t="s">
        <v>199</v>
      </c>
      <c r="V1348" t="s">
        <v>199</v>
      </c>
    </row>
    <row r="1349" spans="2:22" x14ac:dyDescent="0.25">
      <c r="B1349" t="s">
        <v>199</v>
      </c>
      <c r="C1349" s="79" t="s">
        <v>199</v>
      </c>
      <c r="E1349" t="s">
        <v>199</v>
      </c>
      <c r="F1349" t="s">
        <v>199</v>
      </c>
      <c r="G1349" t="s">
        <v>199</v>
      </c>
      <c r="H1349" t="s">
        <v>199</v>
      </c>
      <c r="I1349" t="s">
        <v>199</v>
      </c>
      <c r="J1349" t="s">
        <v>199</v>
      </c>
      <c r="K1349" t="s">
        <v>199</v>
      </c>
      <c r="L1349" t="s">
        <v>199</v>
      </c>
      <c r="M1349" t="s">
        <v>199</v>
      </c>
      <c r="N1349" t="s">
        <v>199</v>
      </c>
      <c r="O1349" t="s">
        <v>199</v>
      </c>
      <c r="P1349" t="s">
        <v>199</v>
      </c>
      <c r="Q1349" s="80" t="s">
        <v>199</v>
      </c>
      <c r="R1349" s="79"/>
      <c r="T1349" t="s">
        <v>199</v>
      </c>
      <c r="U1349" t="s">
        <v>199</v>
      </c>
      <c r="V1349" t="s">
        <v>199</v>
      </c>
    </row>
    <row r="1350" spans="2:22" x14ac:dyDescent="0.25">
      <c r="B1350" t="s">
        <v>199</v>
      </c>
      <c r="C1350" s="79" t="s">
        <v>199</v>
      </c>
      <c r="E1350" t="s">
        <v>199</v>
      </c>
      <c r="F1350" t="s">
        <v>199</v>
      </c>
      <c r="G1350" t="s">
        <v>199</v>
      </c>
      <c r="H1350" t="s">
        <v>199</v>
      </c>
      <c r="I1350" t="s">
        <v>199</v>
      </c>
      <c r="J1350" t="s">
        <v>199</v>
      </c>
      <c r="K1350" t="s">
        <v>199</v>
      </c>
      <c r="L1350" t="s">
        <v>199</v>
      </c>
      <c r="M1350" t="s">
        <v>199</v>
      </c>
      <c r="N1350" t="s">
        <v>199</v>
      </c>
      <c r="O1350" t="s">
        <v>199</v>
      </c>
      <c r="P1350" t="s">
        <v>199</v>
      </c>
      <c r="Q1350" s="80" t="s">
        <v>199</v>
      </c>
      <c r="R1350" s="79"/>
      <c r="T1350" t="s">
        <v>199</v>
      </c>
      <c r="U1350" t="s">
        <v>199</v>
      </c>
      <c r="V1350" t="s">
        <v>199</v>
      </c>
    </row>
    <row r="1351" spans="2:22" x14ac:dyDescent="0.25">
      <c r="B1351" t="s">
        <v>199</v>
      </c>
      <c r="C1351" s="79" t="s">
        <v>199</v>
      </c>
      <c r="E1351" t="s">
        <v>199</v>
      </c>
      <c r="F1351" t="s">
        <v>199</v>
      </c>
      <c r="G1351" t="s">
        <v>199</v>
      </c>
      <c r="H1351" t="s">
        <v>199</v>
      </c>
      <c r="I1351" t="s">
        <v>199</v>
      </c>
      <c r="J1351" t="s">
        <v>199</v>
      </c>
      <c r="K1351" t="s">
        <v>199</v>
      </c>
      <c r="L1351" t="s">
        <v>199</v>
      </c>
      <c r="M1351" t="s">
        <v>199</v>
      </c>
      <c r="N1351" t="s">
        <v>199</v>
      </c>
      <c r="O1351" t="s">
        <v>199</v>
      </c>
      <c r="P1351" t="s">
        <v>199</v>
      </c>
      <c r="Q1351" s="80" t="s">
        <v>199</v>
      </c>
      <c r="R1351" s="79"/>
      <c r="T1351" t="s">
        <v>199</v>
      </c>
      <c r="U1351" t="s">
        <v>199</v>
      </c>
      <c r="V1351" t="s">
        <v>199</v>
      </c>
    </row>
    <row r="1352" spans="2:22" x14ac:dyDescent="0.25">
      <c r="B1352" t="s">
        <v>199</v>
      </c>
      <c r="C1352" s="79" t="s">
        <v>199</v>
      </c>
      <c r="E1352" t="s">
        <v>199</v>
      </c>
      <c r="F1352" t="s">
        <v>199</v>
      </c>
      <c r="G1352" t="s">
        <v>199</v>
      </c>
      <c r="H1352" t="s">
        <v>199</v>
      </c>
      <c r="I1352" t="s">
        <v>199</v>
      </c>
      <c r="J1352" t="s">
        <v>199</v>
      </c>
      <c r="K1352" t="s">
        <v>199</v>
      </c>
      <c r="L1352" t="s">
        <v>199</v>
      </c>
      <c r="M1352" t="s">
        <v>199</v>
      </c>
      <c r="N1352" t="s">
        <v>199</v>
      </c>
      <c r="O1352" t="s">
        <v>199</v>
      </c>
      <c r="P1352" t="s">
        <v>199</v>
      </c>
      <c r="Q1352" s="80" t="s">
        <v>199</v>
      </c>
      <c r="R1352" s="79"/>
      <c r="T1352" t="s">
        <v>199</v>
      </c>
      <c r="U1352" t="s">
        <v>199</v>
      </c>
      <c r="V1352" t="s">
        <v>199</v>
      </c>
    </row>
    <row r="1353" spans="2:22" x14ac:dyDescent="0.25">
      <c r="B1353" t="s">
        <v>199</v>
      </c>
      <c r="C1353" s="79" t="s">
        <v>199</v>
      </c>
      <c r="E1353" t="s">
        <v>199</v>
      </c>
      <c r="F1353" t="s">
        <v>199</v>
      </c>
      <c r="G1353" t="s">
        <v>199</v>
      </c>
      <c r="H1353" t="s">
        <v>199</v>
      </c>
      <c r="I1353" t="s">
        <v>199</v>
      </c>
      <c r="J1353" t="s">
        <v>199</v>
      </c>
      <c r="K1353" t="s">
        <v>199</v>
      </c>
      <c r="L1353" t="s">
        <v>199</v>
      </c>
      <c r="M1353" t="s">
        <v>199</v>
      </c>
      <c r="N1353" t="s">
        <v>199</v>
      </c>
      <c r="O1353" t="s">
        <v>199</v>
      </c>
      <c r="P1353" t="s">
        <v>199</v>
      </c>
      <c r="Q1353" s="80" t="s">
        <v>199</v>
      </c>
      <c r="R1353" s="79"/>
      <c r="T1353" t="s">
        <v>199</v>
      </c>
      <c r="U1353" t="s">
        <v>199</v>
      </c>
      <c r="V1353" t="s">
        <v>199</v>
      </c>
    </row>
    <row r="1354" spans="2:22" x14ac:dyDescent="0.25">
      <c r="B1354" t="s">
        <v>199</v>
      </c>
      <c r="C1354" s="79" t="s">
        <v>199</v>
      </c>
      <c r="E1354" t="s">
        <v>199</v>
      </c>
      <c r="F1354" t="s">
        <v>199</v>
      </c>
      <c r="G1354" t="s">
        <v>199</v>
      </c>
      <c r="H1354" t="s">
        <v>199</v>
      </c>
      <c r="I1354" t="s">
        <v>199</v>
      </c>
      <c r="J1354" t="s">
        <v>199</v>
      </c>
      <c r="K1354" t="s">
        <v>199</v>
      </c>
      <c r="L1354" t="s">
        <v>199</v>
      </c>
      <c r="M1354" t="s">
        <v>199</v>
      </c>
      <c r="N1354" t="s">
        <v>199</v>
      </c>
      <c r="O1354" t="s">
        <v>199</v>
      </c>
      <c r="P1354" t="s">
        <v>199</v>
      </c>
      <c r="Q1354" s="80" t="s">
        <v>199</v>
      </c>
      <c r="R1354" s="79"/>
      <c r="T1354" t="s">
        <v>199</v>
      </c>
      <c r="U1354" t="s">
        <v>199</v>
      </c>
      <c r="V1354" t="s">
        <v>199</v>
      </c>
    </row>
    <row r="1355" spans="2:22" x14ac:dyDescent="0.25">
      <c r="B1355" t="s">
        <v>199</v>
      </c>
      <c r="C1355" s="79" t="s">
        <v>199</v>
      </c>
      <c r="E1355" t="s">
        <v>199</v>
      </c>
      <c r="F1355" t="s">
        <v>199</v>
      </c>
      <c r="G1355" t="s">
        <v>199</v>
      </c>
      <c r="H1355" t="s">
        <v>199</v>
      </c>
      <c r="I1355" t="s">
        <v>199</v>
      </c>
      <c r="J1355" t="s">
        <v>199</v>
      </c>
      <c r="K1355" t="s">
        <v>199</v>
      </c>
      <c r="L1355" t="s">
        <v>199</v>
      </c>
      <c r="M1355" t="s">
        <v>199</v>
      </c>
      <c r="N1355" t="s">
        <v>199</v>
      </c>
      <c r="O1355" t="s">
        <v>199</v>
      </c>
      <c r="P1355" t="s">
        <v>199</v>
      </c>
      <c r="Q1355" s="80" t="s">
        <v>199</v>
      </c>
      <c r="R1355" s="79"/>
      <c r="T1355" t="s">
        <v>199</v>
      </c>
      <c r="U1355" t="s">
        <v>199</v>
      </c>
      <c r="V1355" t="s">
        <v>199</v>
      </c>
    </row>
    <row r="1356" spans="2:22" x14ac:dyDescent="0.25">
      <c r="B1356" t="s">
        <v>199</v>
      </c>
      <c r="C1356" s="79" t="s">
        <v>199</v>
      </c>
      <c r="E1356" t="s">
        <v>199</v>
      </c>
      <c r="F1356" t="s">
        <v>199</v>
      </c>
      <c r="G1356" t="s">
        <v>199</v>
      </c>
      <c r="H1356" t="s">
        <v>199</v>
      </c>
      <c r="I1356" t="s">
        <v>199</v>
      </c>
      <c r="J1356" t="s">
        <v>199</v>
      </c>
      <c r="K1356" t="s">
        <v>199</v>
      </c>
      <c r="L1356" t="s">
        <v>199</v>
      </c>
      <c r="M1356" t="s">
        <v>199</v>
      </c>
      <c r="N1356" t="s">
        <v>199</v>
      </c>
      <c r="O1356" t="s">
        <v>199</v>
      </c>
      <c r="P1356" t="s">
        <v>199</v>
      </c>
      <c r="Q1356" s="80" t="s">
        <v>199</v>
      </c>
      <c r="R1356" s="79"/>
      <c r="T1356" t="s">
        <v>199</v>
      </c>
      <c r="U1356" t="s">
        <v>199</v>
      </c>
      <c r="V1356" t="s">
        <v>199</v>
      </c>
    </row>
    <row r="1357" spans="2:22" x14ac:dyDescent="0.25">
      <c r="B1357" t="s">
        <v>199</v>
      </c>
      <c r="C1357" s="79" t="s">
        <v>199</v>
      </c>
      <c r="E1357" t="s">
        <v>199</v>
      </c>
      <c r="F1357" t="s">
        <v>199</v>
      </c>
      <c r="G1357" t="s">
        <v>199</v>
      </c>
      <c r="H1357" t="s">
        <v>199</v>
      </c>
      <c r="I1357" t="s">
        <v>199</v>
      </c>
      <c r="J1357" t="s">
        <v>199</v>
      </c>
      <c r="K1357" t="s">
        <v>199</v>
      </c>
      <c r="L1357" t="s">
        <v>199</v>
      </c>
      <c r="M1357" t="s">
        <v>199</v>
      </c>
      <c r="N1357" t="s">
        <v>199</v>
      </c>
      <c r="O1357" t="s">
        <v>199</v>
      </c>
      <c r="P1357" t="s">
        <v>199</v>
      </c>
      <c r="Q1357" s="80" t="s">
        <v>199</v>
      </c>
      <c r="R1357" s="79"/>
      <c r="T1357" t="s">
        <v>199</v>
      </c>
      <c r="U1357" t="s">
        <v>199</v>
      </c>
      <c r="V1357" t="s">
        <v>199</v>
      </c>
    </row>
    <row r="1358" spans="2:22" x14ac:dyDescent="0.25">
      <c r="B1358" t="s">
        <v>199</v>
      </c>
      <c r="C1358" s="79" t="s">
        <v>199</v>
      </c>
      <c r="E1358" t="s">
        <v>199</v>
      </c>
      <c r="F1358" t="s">
        <v>199</v>
      </c>
      <c r="G1358" t="s">
        <v>199</v>
      </c>
      <c r="H1358" t="s">
        <v>199</v>
      </c>
      <c r="I1358" t="s">
        <v>199</v>
      </c>
      <c r="J1358" t="s">
        <v>199</v>
      </c>
      <c r="K1358" t="s">
        <v>199</v>
      </c>
      <c r="L1358" t="s">
        <v>199</v>
      </c>
      <c r="M1358" t="s">
        <v>199</v>
      </c>
      <c r="N1358" t="s">
        <v>199</v>
      </c>
      <c r="O1358" t="s">
        <v>199</v>
      </c>
      <c r="P1358" t="s">
        <v>199</v>
      </c>
      <c r="Q1358" s="80" t="s">
        <v>199</v>
      </c>
      <c r="R1358" s="79"/>
      <c r="T1358" t="s">
        <v>199</v>
      </c>
      <c r="U1358" t="s">
        <v>199</v>
      </c>
      <c r="V1358" t="s">
        <v>199</v>
      </c>
    </row>
    <row r="1359" spans="2:22" x14ac:dyDescent="0.25">
      <c r="B1359" t="s">
        <v>199</v>
      </c>
      <c r="C1359" s="79" t="s">
        <v>199</v>
      </c>
      <c r="E1359" t="s">
        <v>199</v>
      </c>
      <c r="F1359" t="s">
        <v>199</v>
      </c>
      <c r="G1359" t="s">
        <v>199</v>
      </c>
      <c r="H1359" t="s">
        <v>199</v>
      </c>
      <c r="I1359" t="s">
        <v>199</v>
      </c>
      <c r="J1359" t="s">
        <v>199</v>
      </c>
      <c r="K1359" t="s">
        <v>199</v>
      </c>
      <c r="L1359" t="s">
        <v>199</v>
      </c>
      <c r="M1359" t="s">
        <v>199</v>
      </c>
      <c r="N1359" t="s">
        <v>199</v>
      </c>
      <c r="O1359" t="s">
        <v>199</v>
      </c>
      <c r="P1359" t="s">
        <v>199</v>
      </c>
      <c r="Q1359" s="80" t="s">
        <v>199</v>
      </c>
      <c r="R1359" s="79"/>
      <c r="T1359" t="s">
        <v>199</v>
      </c>
      <c r="U1359" t="s">
        <v>199</v>
      </c>
      <c r="V1359" t="s">
        <v>199</v>
      </c>
    </row>
    <row r="1360" spans="2:22" x14ac:dyDescent="0.25">
      <c r="B1360" t="s">
        <v>199</v>
      </c>
      <c r="C1360" s="79" t="s">
        <v>199</v>
      </c>
      <c r="E1360" t="s">
        <v>199</v>
      </c>
      <c r="F1360" t="s">
        <v>199</v>
      </c>
      <c r="G1360" t="s">
        <v>199</v>
      </c>
      <c r="H1360" t="s">
        <v>199</v>
      </c>
      <c r="I1360" t="s">
        <v>199</v>
      </c>
      <c r="J1360" t="s">
        <v>199</v>
      </c>
      <c r="K1360" t="s">
        <v>199</v>
      </c>
      <c r="L1360" t="s">
        <v>199</v>
      </c>
      <c r="M1360" t="s">
        <v>199</v>
      </c>
      <c r="N1360" t="s">
        <v>199</v>
      </c>
      <c r="O1360" t="s">
        <v>199</v>
      </c>
      <c r="P1360" t="s">
        <v>199</v>
      </c>
      <c r="Q1360" s="80" t="s">
        <v>199</v>
      </c>
      <c r="R1360" s="79"/>
      <c r="T1360" t="s">
        <v>199</v>
      </c>
      <c r="U1360" t="s">
        <v>199</v>
      </c>
      <c r="V1360" t="s">
        <v>199</v>
      </c>
    </row>
    <row r="1361" spans="2:22" x14ac:dyDescent="0.25">
      <c r="B1361" t="s">
        <v>199</v>
      </c>
      <c r="C1361" s="79" t="s">
        <v>199</v>
      </c>
      <c r="E1361" t="s">
        <v>199</v>
      </c>
      <c r="F1361" t="s">
        <v>199</v>
      </c>
      <c r="G1361" t="s">
        <v>199</v>
      </c>
      <c r="H1361" t="s">
        <v>199</v>
      </c>
      <c r="I1361" t="s">
        <v>199</v>
      </c>
      <c r="J1361" t="s">
        <v>199</v>
      </c>
      <c r="K1361" t="s">
        <v>199</v>
      </c>
      <c r="L1361" t="s">
        <v>199</v>
      </c>
      <c r="M1361" t="s">
        <v>199</v>
      </c>
      <c r="N1361" t="s">
        <v>199</v>
      </c>
      <c r="O1361" t="s">
        <v>199</v>
      </c>
      <c r="P1361" t="s">
        <v>199</v>
      </c>
      <c r="Q1361" s="80" t="s">
        <v>199</v>
      </c>
      <c r="R1361" s="79"/>
      <c r="T1361" t="s">
        <v>199</v>
      </c>
      <c r="U1361" t="s">
        <v>199</v>
      </c>
      <c r="V1361" t="s">
        <v>199</v>
      </c>
    </row>
    <row r="1362" spans="2:22" x14ac:dyDescent="0.25">
      <c r="B1362" t="s">
        <v>199</v>
      </c>
      <c r="C1362" s="79" t="s">
        <v>199</v>
      </c>
      <c r="E1362" t="s">
        <v>199</v>
      </c>
      <c r="F1362" t="s">
        <v>199</v>
      </c>
      <c r="G1362" t="s">
        <v>199</v>
      </c>
      <c r="H1362" t="s">
        <v>199</v>
      </c>
      <c r="I1362" t="s">
        <v>199</v>
      </c>
      <c r="J1362" t="s">
        <v>199</v>
      </c>
      <c r="K1362" t="s">
        <v>199</v>
      </c>
      <c r="L1362" t="s">
        <v>199</v>
      </c>
      <c r="M1362" t="s">
        <v>199</v>
      </c>
      <c r="N1362" t="s">
        <v>199</v>
      </c>
      <c r="O1362" t="s">
        <v>199</v>
      </c>
      <c r="P1362" t="s">
        <v>199</v>
      </c>
      <c r="Q1362" s="80" t="s">
        <v>199</v>
      </c>
      <c r="R1362" s="79"/>
      <c r="T1362" t="s">
        <v>199</v>
      </c>
      <c r="U1362" t="s">
        <v>199</v>
      </c>
      <c r="V1362" t="s">
        <v>199</v>
      </c>
    </row>
    <row r="1363" spans="2:22" x14ac:dyDescent="0.25">
      <c r="B1363" t="s">
        <v>199</v>
      </c>
      <c r="C1363" s="79" t="s">
        <v>199</v>
      </c>
      <c r="E1363" t="s">
        <v>199</v>
      </c>
      <c r="F1363" t="s">
        <v>199</v>
      </c>
      <c r="G1363" t="s">
        <v>199</v>
      </c>
      <c r="H1363" t="s">
        <v>199</v>
      </c>
      <c r="I1363" t="s">
        <v>199</v>
      </c>
      <c r="J1363" t="s">
        <v>199</v>
      </c>
      <c r="K1363" t="s">
        <v>199</v>
      </c>
      <c r="L1363" t="s">
        <v>199</v>
      </c>
      <c r="M1363" t="s">
        <v>199</v>
      </c>
      <c r="N1363" t="s">
        <v>199</v>
      </c>
      <c r="O1363" t="s">
        <v>199</v>
      </c>
      <c r="P1363" t="s">
        <v>199</v>
      </c>
      <c r="Q1363" s="80" t="s">
        <v>199</v>
      </c>
      <c r="R1363" s="79"/>
      <c r="T1363" t="s">
        <v>199</v>
      </c>
      <c r="U1363" t="s">
        <v>199</v>
      </c>
      <c r="V1363" t="s">
        <v>199</v>
      </c>
    </row>
    <row r="1364" spans="2:22" x14ac:dyDescent="0.25">
      <c r="B1364" t="s">
        <v>199</v>
      </c>
      <c r="C1364" s="79" t="s">
        <v>199</v>
      </c>
      <c r="E1364" t="s">
        <v>199</v>
      </c>
      <c r="F1364" t="s">
        <v>199</v>
      </c>
      <c r="G1364" t="s">
        <v>199</v>
      </c>
      <c r="H1364" t="s">
        <v>199</v>
      </c>
      <c r="I1364" t="s">
        <v>199</v>
      </c>
      <c r="J1364" t="s">
        <v>199</v>
      </c>
      <c r="K1364" t="s">
        <v>199</v>
      </c>
      <c r="L1364" t="s">
        <v>199</v>
      </c>
      <c r="M1364" t="s">
        <v>199</v>
      </c>
      <c r="N1364" t="s">
        <v>199</v>
      </c>
      <c r="O1364" t="s">
        <v>199</v>
      </c>
      <c r="P1364" t="s">
        <v>199</v>
      </c>
      <c r="Q1364" s="80" t="s">
        <v>199</v>
      </c>
      <c r="R1364" s="79"/>
      <c r="T1364" t="s">
        <v>199</v>
      </c>
      <c r="U1364" t="s">
        <v>199</v>
      </c>
      <c r="V1364" t="s">
        <v>199</v>
      </c>
    </row>
    <row r="1365" spans="2:22" x14ac:dyDescent="0.25">
      <c r="B1365" t="s">
        <v>199</v>
      </c>
      <c r="C1365" s="79" t="s">
        <v>199</v>
      </c>
      <c r="E1365" t="s">
        <v>199</v>
      </c>
      <c r="F1365" t="s">
        <v>199</v>
      </c>
      <c r="G1365" t="s">
        <v>199</v>
      </c>
      <c r="H1365" t="s">
        <v>199</v>
      </c>
      <c r="I1365" t="s">
        <v>199</v>
      </c>
      <c r="J1365" t="s">
        <v>199</v>
      </c>
      <c r="K1365" t="s">
        <v>199</v>
      </c>
      <c r="L1365" t="s">
        <v>199</v>
      </c>
      <c r="M1365" t="s">
        <v>199</v>
      </c>
      <c r="N1365" t="s">
        <v>199</v>
      </c>
      <c r="O1365" t="s">
        <v>199</v>
      </c>
      <c r="P1365" t="s">
        <v>199</v>
      </c>
      <c r="Q1365" s="80" t="s">
        <v>199</v>
      </c>
      <c r="R1365" s="79"/>
      <c r="T1365" t="s">
        <v>199</v>
      </c>
      <c r="U1365" t="s">
        <v>199</v>
      </c>
      <c r="V1365" t="s">
        <v>199</v>
      </c>
    </row>
    <row r="1366" spans="2:22" x14ac:dyDescent="0.25">
      <c r="B1366" t="s">
        <v>199</v>
      </c>
      <c r="C1366" s="79" t="s">
        <v>199</v>
      </c>
      <c r="E1366" t="s">
        <v>199</v>
      </c>
      <c r="F1366" t="s">
        <v>199</v>
      </c>
      <c r="G1366" t="s">
        <v>199</v>
      </c>
      <c r="H1366" t="s">
        <v>199</v>
      </c>
      <c r="I1366" t="s">
        <v>199</v>
      </c>
      <c r="J1366" t="s">
        <v>199</v>
      </c>
      <c r="K1366" t="s">
        <v>199</v>
      </c>
      <c r="L1366" t="s">
        <v>199</v>
      </c>
      <c r="M1366" t="s">
        <v>199</v>
      </c>
      <c r="N1366" t="s">
        <v>199</v>
      </c>
      <c r="O1366" t="s">
        <v>199</v>
      </c>
      <c r="P1366" t="s">
        <v>199</v>
      </c>
      <c r="Q1366" s="80" t="s">
        <v>199</v>
      </c>
      <c r="R1366" s="79"/>
      <c r="T1366" t="s">
        <v>199</v>
      </c>
      <c r="U1366" t="s">
        <v>199</v>
      </c>
      <c r="V1366" t="s">
        <v>199</v>
      </c>
    </row>
    <row r="1367" spans="2:22" x14ac:dyDescent="0.25">
      <c r="B1367" t="s">
        <v>199</v>
      </c>
      <c r="C1367" s="79" t="s">
        <v>199</v>
      </c>
      <c r="E1367" t="s">
        <v>199</v>
      </c>
      <c r="F1367" t="s">
        <v>199</v>
      </c>
      <c r="G1367" t="s">
        <v>199</v>
      </c>
      <c r="H1367" t="s">
        <v>199</v>
      </c>
      <c r="I1367" t="s">
        <v>199</v>
      </c>
      <c r="J1367" t="s">
        <v>199</v>
      </c>
      <c r="K1367" t="s">
        <v>199</v>
      </c>
      <c r="L1367" t="s">
        <v>199</v>
      </c>
      <c r="M1367" t="s">
        <v>199</v>
      </c>
      <c r="N1367" t="s">
        <v>199</v>
      </c>
      <c r="O1367" t="s">
        <v>199</v>
      </c>
      <c r="P1367" t="s">
        <v>199</v>
      </c>
      <c r="Q1367" s="80" t="s">
        <v>199</v>
      </c>
      <c r="R1367" s="79"/>
      <c r="T1367" t="s">
        <v>199</v>
      </c>
      <c r="U1367" t="s">
        <v>199</v>
      </c>
      <c r="V1367" t="s">
        <v>199</v>
      </c>
    </row>
    <row r="1368" spans="2:22" x14ac:dyDescent="0.25">
      <c r="B1368" t="s">
        <v>199</v>
      </c>
      <c r="C1368" s="79" t="s">
        <v>199</v>
      </c>
      <c r="E1368" t="s">
        <v>199</v>
      </c>
      <c r="F1368" t="s">
        <v>199</v>
      </c>
      <c r="G1368" t="s">
        <v>199</v>
      </c>
      <c r="H1368" t="s">
        <v>199</v>
      </c>
      <c r="I1368" t="s">
        <v>199</v>
      </c>
      <c r="J1368" t="s">
        <v>199</v>
      </c>
      <c r="K1368" t="s">
        <v>199</v>
      </c>
      <c r="L1368" t="s">
        <v>199</v>
      </c>
      <c r="M1368" t="s">
        <v>199</v>
      </c>
      <c r="N1368" t="s">
        <v>199</v>
      </c>
      <c r="O1368" t="s">
        <v>199</v>
      </c>
      <c r="P1368" t="s">
        <v>199</v>
      </c>
      <c r="Q1368" s="80" t="s">
        <v>199</v>
      </c>
      <c r="R1368" s="79"/>
      <c r="T1368" t="s">
        <v>199</v>
      </c>
      <c r="U1368" t="s">
        <v>199</v>
      </c>
      <c r="V1368" t="s">
        <v>199</v>
      </c>
    </row>
    <row r="1369" spans="2:22" x14ac:dyDescent="0.25">
      <c r="B1369" t="s">
        <v>199</v>
      </c>
      <c r="C1369" s="79" t="s">
        <v>199</v>
      </c>
      <c r="E1369" t="s">
        <v>199</v>
      </c>
      <c r="F1369" t="s">
        <v>199</v>
      </c>
      <c r="G1369" t="s">
        <v>199</v>
      </c>
      <c r="H1369" t="s">
        <v>199</v>
      </c>
      <c r="I1369" t="s">
        <v>199</v>
      </c>
      <c r="J1369" t="s">
        <v>199</v>
      </c>
      <c r="K1369" t="s">
        <v>199</v>
      </c>
      <c r="L1369" t="s">
        <v>199</v>
      </c>
      <c r="M1369" t="s">
        <v>199</v>
      </c>
      <c r="N1369" t="s">
        <v>199</v>
      </c>
      <c r="O1369" t="s">
        <v>199</v>
      </c>
      <c r="P1369" t="s">
        <v>199</v>
      </c>
      <c r="Q1369" s="80" t="s">
        <v>199</v>
      </c>
      <c r="R1369" s="79"/>
      <c r="T1369" t="s">
        <v>199</v>
      </c>
      <c r="U1369" t="s">
        <v>199</v>
      </c>
      <c r="V1369" t="s">
        <v>199</v>
      </c>
    </row>
    <row r="1370" spans="2:22" x14ac:dyDescent="0.25">
      <c r="B1370" t="s">
        <v>199</v>
      </c>
      <c r="C1370" s="79" t="s">
        <v>199</v>
      </c>
      <c r="E1370" t="s">
        <v>199</v>
      </c>
      <c r="F1370" t="s">
        <v>199</v>
      </c>
      <c r="G1370" t="s">
        <v>199</v>
      </c>
      <c r="H1370" t="s">
        <v>199</v>
      </c>
      <c r="I1370" t="s">
        <v>199</v>
      </c>
      <c r="J1370" t="s">
        <v>199</v>
      </c>
      <c r="K1370" t="s">
        <v>199</v>
      </c>
      <c r="L1370" t="s">
        <v>199</v>
      </c>
      <c r="M1370" t="s">
        <v>199</v>
      </c>
      <c r="N1370" t="s">
        <v>199</v>
      </c>
      <c r="O1370" t="s">
        <v>199</v>
      </c>
      <c r="P1370" t="s">
        <v>199</v>
      </c>
      <c r="Q1370" s="80" t="s">
        <v>199</v>
      </c>
      <c r="R1370" s="79"/>
      <c r="T1370" t="s">
        <v>199</v>
      </c>
      <c r="U1370" t="s">
        <v>199</v>
      </c>
      <c r="V1370" t="s">
        <v>199</v>
      </c>
    </row>
    <row r="1371" spans="2:22" x14ac:dyDescent="0.25">
      <c r="B1371" t="s">
        <v>199</v>
      </c>
      <c r="C1371" s="79" t="s">
        <v>199</v>
      </c>
      <c r="E1371" t="s">
        <v>199</v>
      </c>
      <c r="F1371" t="s">
        <v>199</v>
      </c>
      <c r="G1371" t="s">
        <v>199</v>
      </c>
      <c r="H1371" t="s">
        <v>199</v>
      </c>
      <c r="I1371" t="s">
        <v>199</v>
      </c>
      <c r="J1371" t="s">
        <v>199</v>
      </c>
      <c r="K1371" t="s">
        <v>199</v>
      </c>
      <c r="L1371" t="s">
        <v>199</v>
      </c>
      <c r="M1371" t="s">
        <v>199</v>
      </c>
      <c r="N1371" t="s">
        <v>199</v>
      </c>
      <c r="O1371" t="s">
        <v>199</v>
      </c>
      <c r="P1371" t="s">
        <v>199</v>
      </c>
      <c r="Q1371" s="80" t="s">
        <v>199</v>
      </c>
      <c r="R1371" s="79"/>
      <c r="T1371" t="s">
        <v>199</v>
      </c>
      <c r="U1371" t="s">
        <v>199</v>
      </c>
      <c r="V1371" t="s">
        <v>199</v>
      </c>
    </row>
    <row r="1372" spans="2:22" x14ac:dyDescent="0.25">
      <c r="B1372" t="s">
        <v>199</v>
      </c>
      <c r="C1372" s="79" t="s">
        <v>199</v>
      </c>
      <c r="E1372" t="s">
        <v>199</v>
      </c>
      <c r="F1372" t="s">
        <v>199</v>
      </c>
      <c r="G1372" t="s">
        <v>199</v>
      </c>
      <c r="H1372" t="s">
        <v>199</v>
      </c>
      <c r="I1372" t="s">
        <v>199</v>
      </c>
      <c r="J1372" t="s">
        <v>199</v>
      </c>
      <c r="K1372" t="s">
        <v>199</v>
      </c>
      <c r="L1372" t="s">
        <v>199</v>
      </c>
      <c r="M1372" t="s">
        <v>199</v>
      </c>
      <c r="N1372" t="s">
        <v>199</v>
      </c>
      <c r="O1372" t="s">
        <v>199</v>
      </c>
      <c r="P1372" t="s">
        <v>199</v>
      </c>
      <c r="Q1372" s="80" t="s">
        <v>199</v>
      </c>
      <c r="R1372" s="79"/>
      <c r="T1372" t="s">
        <v>199</v>
      </c>
      <c r="U1372" t="s">
        <v>199</v>
      </c>
      <c r="V1372" t="s">
        <v>199</v>
      </c>
    </row>
    <row r="1373" spans="2:22" x14ac:dyDescent="0.25">
      <c r="B1373" t="s">
        <v>199</v>
      </c>
      <c r="C1373" s="79" t="s">
        <v>199</v>
      </c>
      <c r="E1373" t="s">
        <v>199</v>
      </c>
      <c r="F1373" t="s">
        <v>199</v>
      </c>
      <c r="G1373" t="s">
        <v>199</v>
      </c>
      <c r="H1373" t="s">
        <v>199</v>
      </c>
      <c r="I1373" t="s">
        <v>199</v>
      </c>
      <c r="J1373" t="s">
        <v>199</v>
      </c>
      <c r="K1373" t="s">
        <v>199</v>
      </c>
      <c r="L1373" t="s">
        <v>199</v>
      </c>
      <c r="M1373" t="s">
        <v>199</v>
      </c>
      <c r="N1373" t="s">
        <v>199</v>
      </c>
      <c r="O1373" t="s">
        <v>199</v>
      </c>
      <c r="P1373" t="s">
        <v>199</v>
      </c>
      <c r="Q1373" s="80" t="s">
        <v>199</v>
      </c>
      <c r="R1373" s="79"/>
      <c r="T1373" t="s">
        <v>199</v>
      </c>
      <c r="U1373" t="s">
        <v>199</v>
      </c>
      <c r="V1373" t="s">
        <v>199</v>
      </c>
    </row>
    <row r="1374" spans="2:22" x14ac:dyDescent="0.25">
      <c r="B1374" t="s">
        <v>199</v>
      </c>
      <c r="C1374" s="79" t="s">
        <v>199</v>
      </c>
      <c r="E1374" t="s">
        <v>199</v>
      </c>
      <c r="F1374" t="s">
        <v>199</v>
      </c>
      <c r="G1374" t="s">
        <v>199</v>
      </c>
      <c r="H1374" t="s">
        <v>199</v>
      </c>
      <c r="I1374" t="s">
        <v>199</v>
      </c>
      <c r="J1374" t="s">
        <v>199</v>
      </c>
      <c r="K1374" t="s">
        <v>199</v>
      </c>
      <c r="L1374" t="s">
        <v>199</v>
      </c>
      <c r="M1374" t="s">
        <v>199</v>
      </c>
      <c r="N1374" t="s">
        <v>199</v>
      </c>
      <c r="O1374" t="s">
        <v>199</v>
      </c>
      <c r="P1374" t="s">
        <v>199</v>
      </c>
      <c r="Q1374" s="80" t="s">
        <v>199</v>
      </c>
      <c r="R1374" s="79"/>
      <c r="T1374" t="s">
        <v>199</v>
      </c>
      <c r="U1374" t="s">
        <v>199</v>
      </c>
      <c r="V1374" t="s">
        <v>199</v>
      </c>
    </row>
    <row r="1375" spans="2:22" x14ac:dyDescent="0.25">
      <c r="B1375" t="s">
        <v>199</v>
      </c>
      <c r="C1375" s="79" t="s">
        <v>199</v>
      </c>
      <c r="E1375" t="s">
        <v>199</v>
      </c>
      <c r="F1375" t="s">
        <v>199</v>
      </c>
      <c r="G1375" t="s">
        <v>199</v>
      </c>
      <c r="H1375" t="s">
        <v>199</v>
      </c>
      <c r="I1375" t="s">
        <v>199</v>
      </c>
      <c r="J1375" t="s">
        <v>199</v>
      </c>
      <c r="K1375" t="s">
        <v>199</v>
      </c>
      <c r="L1375" t="s">
        <v>199</v>
      </c>
      <c r="M1375" t="s">
        <v>199</v>
      </c>
      <c r="N1375" t="s">
        <v>199</v>
      </c>
      <c r="O1375" t="s">
        <v>199</v>
      </c>
      <c r="P1375" t="s">
        <v>199</v>
      </c>
      <c r="Q1375" s="80" t="s">
        <v>199</v>
      </c>
      <c r="R1375" s="79"/>
      <c r="T1375" t="s">
        <v>199</v>
      </c>
      <c r="U1375" t="s">
        <v>199</v>
      </c>
      <c r="V1375" t="s">
        <v>199</v>
      </c>
    </row>
    <row r="1376" spans="2:22" x14ac:dyDescent="0.25">
      <c r="B1376" t="s">
        <v>199</v>
      </c>
      <c r="C1376" s="79" t="s">
        <v>199</v>
      </c>
      <c r="E1376" t="s">
        <v>199</v>
      </c>
      <c r="F1376" t="s">
        <v>199</v>
      </c>
      <c r="G1376" t="s">
        <v>199</v>
      </c>
      <c r="H1376" t="s">
        <v>199</v>
      </c>
      <c r="I1376" t="s">
        <v>199</v>
      </c>
      <c r="J1376" t="s">
        <v>199</v>
      </c>
      <c r="K1376" t="s">
        <v>199</v>
      </c>
      <c r="L1376" t="s">
        <v>199</v>
      </c>
      <c r="M1376" t="s">
        <v>199</v>
      </c>
      <c r="N1376" t="s">
        <v>199</v>
      </c>
      <c r="O1376" t="s">
        <v>199</v>
      </c>
      <c r="P1376" t="s">
        <v>199</v>
      </c>
      <c r="Q1376" s="80" t="s">
        <v>199</v>
      </c>
      <c r="R1376" s="79"/>
      <c r="T1376" t="s">
        <v>199</v>
      </c>
      <c r="U1376" t="s">
        <v>199</v>
      </c>
      <c r="V1376" t="s">
        <v>199</v>
      </c>
    </row>
    <row r="1377" spans="2:22" x14ac:dyDescent="0.25">
      <c r="B1377" t="s">
        <v>199</v>
      </c>
      <c r="C1377" s="79" t="s">
        <v>199</v>
      </c>
      <c r="E1377" t="s">
        <v>199</v>
      </c>
      <c r="F1377" t="s">
        <v>199</v>
      </c>
      <c r="G1377" t="s">
        <v>199</v>
      </c>
      <c r="H1377" t="s">
        <v>199</v>
      </c>
      <c r="I1377" t="s">
        <v>199</v>
      </c>
      <c r="J1377" t="s">
        <v>199</v>
      </c>
      <c r="K1377" t="s">
        <v>199</v>
      </c>
      <c r="L1377" t="s">
        <v>199</v>
      </c>
      <c r="M1377" t="s">
        <v>199</v>
      </c>
      <c r="N1377" t="s">
        <v>199</v>
      </c>
      <c r="O1377" t="s">
        <v>199</v>
      </c>
      <c r="P1377" t="s">
        <v>199</v>
      </c>
      <c r="Q1377" s="80" t="s">
        <v>199</v>
      </c>
      <c r="R1377" s="79"/>
      <c r="T1377" t="s">
        <v>199</v>
      </c>
      <c r="U1377" t="s">
        <v>199</v>
      </c>
      <c r="V1377" t="s">
        <v>199</v>
      </c>
    </row>
    <row r="1378" spans="2:22" x14ac:dyDescent="0.25">
      <c r="B1378" t="s">
        <v>199</v>
      </c>
      <c r="C1378" s="79" t="s">
        <v>199</v>
      </c>
      <c r="E1378" t="s">
        <v>199</v>
      </c>
      <c r="F1378" t="s">
        <v>199</v>
      </c>
      <c r="G1378" t="s">
        <v>199</v>
      </c>
      <c r="H1378" t="s">
        <v>199</v>
      </c>
      <c r="I1378" t="s">
        <v>199</v>
      </c>
      <c r="J1378" t="s">
        <v>199</v>
      </c>
      <c r="K1378" t="s">
        <v>199</v>
      </c>
      <c r="L1378" t="s">
        <v>199</v>
      </c>
      <c r="M1378" t="s">
        <v>199</v>
      </c>
      <c r="N1378" t="s">
        <v>199</v>
      </c>
      <c r="O1378" t="s">
        <v>199</v>
      </c>
      <c r="P1378" t="s">
        <v>199</v>
      </c>
      <c r="Q1378" s="80" t="s">
        <v>199</v>
      </c>
      <c r="R1378" s="79"/>
      <c r="T1378" t="s">
        <v>199</v>
      </c>
      <c r="U1378" t="s">
        <v>199</v>
      </c>
      <c r="V1378" t="s">
        <v>199</v>
      </c>
    </row>
    <row r="1379" spans="2:22" x14ac:dyDescent="0.25">
      <c r="B1379" t="s">
        <v>199</v>
      </c>
      <c r="C1379" s="79" t="s">
        <v>199</v>
      </c>
      <c r="E1379" t="s">
        <v>199</v>
      </c>
      <c r="F1379" t="s">
        <v>199</v>
      </c>
      <c r="G1379" t="s">
        <v>199</v>
      </c>
      <c r="H1379" t="s">
        <v>199</v>
      </c>
      <c r="I1379" t="s">
        <v>199</v>
      </c>
      <c r="J1379" t="s">
        <v>199</v>
      </c>
      <c r="K1379" t="s">
        <v>199</v>
      </c>
      <c r="L1379" t="s">
        <v>199</v>
      </c>
      <c r="M1379" t="s">
        <v>199</v>
      </c>
      <c r="N1379" t="s">
        <v>199</v>
      </c>
      <c r="O1379" t="s">
        <v>199</v>
      </c>
      <c r="P1379" t="s">
        <v>199</v>
      </c>
      <c r="Q1379" s="80" t="s">
        <v>199</v>
      </c>
      <c r="R1379" s="79"/>
      <c r="T1379" t="s">
        <v>199</v>
      </c>
      <c r="U1379" t="s">
        <v>199</v>
      </c>
      <c r="V1379" t="s">
        <v>199</v>
      </c>
    </row>
    <row r="1380" spans="2:22" x14ac:dyDescent="0.25">
      <c r="B1380" t="s">
        <v>199</v>
      </c>
      <c r="C1380" s="79" t="s">
        <v>199</v>
      </c>
      <c r="E1380" t="s">
        <v>199</v>
      </c>
      <c r="F1380" t="s">
        <v>199</v>
      </c>
      <c r="G1380" t="s">
        <v>199</v>
      </c>
      <c r="H1380" t="s">
        <v>199</v>
      </c>
      <c r="I1380" t="s">
        <v>199</v>
      </c>
      <c r="J1380" t="s">
        <v>199</v>
      </c>
      <c r="K1380" t="s">
        <v>199</v>
      </c>
      <c r="L1380" t="s">
        <v>199</v>
      </c>
      <c r="M1380" t="s">
        <v>199</v>
      </c>
      <c r="N1380" t="s">
        <v>199</v>
      </c>
      <c r="O1380" t="s">
        <v>199</v>
      </c>
      <c r="P1380" t="s">
        <v>199</v>
      </c>
      <c r="Q1380" s="80" t="s">
        <v>199</v>
      </c>
      <c r="R1380" s="79"/>
      <c r="T1380" t="s">
        <v>199</v>
      </c>
      <c r="U1380" t="s">
        <v>199</v>
      </c>
      <c r="V1380" t="s">
        <v>199</v>
      </c>
    </row>
    <row r="1381" spans="2:22" x14ac:dyDescent="0.25">
      <c r="B1381" t="s">
        <v>199</v>
      </c>
      <c r="C1381" s="79" t="s">
        <v>199</v>
      </c>
      <c r="E1381" t="s">
        <v>199</v>
      </c>
      <c r="F1381" t="s">
        <v>199</v>
      </c>
      <c r="G1381" t="s">
        <v>199</v>
      </c>
      <c r="H1381" t="s">
        <v>199</v>
      </c>
      <c r="I1381" t="s">
        <v>199</v>
      </c>
      <c r="J1381" t="s">
        <v>199</v>
      </c>
      <c r="K1381" t="s">
        <v>199</v>
      </c>
      <c r="L1381" t="s">
        <v>199</v>
      </c>
      <c r="M1381" t="s">
        <v>199</v>
      </c>
      <c r="N1381" t="s">
        <v>199</v>
      </c>
      <c r="O1381" t="s">
        <v>199</v>
      </c>
      <c r="P1381" t="s">
        <v>199</v>
      </c>
      <c r="Q1381" s="80" t="s">
        <v>199</v>
      </c>
      <c r="R1381" s="79"/>
      <c r="T1381" t="s">
        <v>199</v>
      </c>
      <c r="U1381" t="s">
        <v>199</v>
      </c>
      <c r="V1381" t="s">
        <v>199</v>
      </c>
    </row>
    <row r="1382" spans="2:22" x14ac:dyDescent="0.25">
      <c r="B1382" t="s">
        <v>199</v>
      </c>
      <c r="C1382" s="79" t="s">
        <v>199</v>
      </c>
      <c r="E1382" t="s">
        <v>199</v>
      </c>
      <c r="F1382" t="s">
        <v>199</v>
      </c>
      <c r="G1382" t="s">
        <v>199</v>
      </c>
      <c r="H1382" t="s">
        <v>199</v>
      </c>
      <c r="I1382" t="s">
        <v>199</v>
      </c>
      <c r="J1382" t="s">
        <v>199</v>
      </c>
      <c r="K1382" t="s">
        <v>199</v>
      </c>
      <c r="L1382" t="s">
        <v>199</v>
      </c>
      <c r="M1382" t="s">
        <v>199</v>
      </c>
      <c r="N1382" t="s">
        <v>199</v>
      </c>
      <c r="O1382" t="s">
        <v>199</v>
      </c>
      <c r="P1382" t="s">
        <v>199</v>
      </c>
      <c r="Q1382" s="80" t="s">
        <v>199</v>
      </c>
      <c r="R1382" s="79"/>
      <c r="T1382" t="s">
        <v>199</v>
      </c>
      <c r="U1382" t="s">
        <v>199</v>
      </c>
      <c r="V1382" t="s">
        <v>199</v>
      </c>
    </row>
    <row r="1383" spans="2:22" x14ac:dyDescent="0.25">
      <c r="B1383" t="s">
        <v>199</v>
      </c>
      <c r="C1383" s="79" t="s">
        <v>199</v>
      </c>
      <c r="E1383" t="s">
        <v>199</v>
      </c>
      <c r="F1383" t="s">
        <v>199</v>
      </c>
      <c r="G1383" t="s">
        <v>199</v>
      </c>
      <c r="H1383" t="s">
        <v>199</v>
      </c>
      <c r="I1383" t="s">
        <v>199</v>
      </c>
      <c r="J1383" t="s">
        <v>199</v>
      </c>
      <c r="K1383" t="s">
        <v>199</v>
      </c>
      <c r="L1383" t="s">
        <v>199</v>
      </c>
      <c r="M1383" t="s">
        <v>199</v>
      </c>
      <c r="N1383" t="s">
        <v>199</v>
      </c>
      <c r="O1383" t="s">
        <v>199</v>
      </c>
      <c r="P1383" t="s">
        <v>199</v>
      </c>
      <c r="Q1383" s="80" t="s">
        <v>199</v>
      </c>
      <c r="R1383" s="79"/>
      <c r="T1383" t="s">
        <v>199</v>
      </c>
      <c r="U1383" t="s">
        <v>199</v>
      </c>
      <c r="V1383" t="s">
        <v>199</v>
      </c>
    </row>
    <row r="1384" spans="2:22" x14ac:dyDescent="0.25">
      <c r="B1384" t="s">
        <v>199</v>
      </c>
      <c r="C1384" s="79" t="s">
        <v>199</v>
      </c>
      <c r="E1384" t="s">
        <v>199</v>
      </c>
      <c r="F1384" t="s">
        <v>199</v>
      </c>
      <c r="G1384" t="s">
        <v>199</v>
      </c>
      <c r="H1384" t="s">
        <v>199</v>
      </c>
      <c r="I1384" t="s">
        <v>199</v>
      </c>
      <c r="J1384" t="s">
        <v>199</v>
      </c>
      <c r="K1384" t="s">
        <v>199</v>
      </c>
      <c r="L1384" t="s">
        <v>199</v>
      </c>
      <c r="M1384" t="s">
        <v>199</v>
      </c>
      <c r="N1384" t="s">
        <v>199</v>
      </c>
      <c r="O1384" t="s">
        <v>199</v>
      </c>
      <c r="P1384" t="s">
        <v>199</v>
      </c>
      <c r="Q1384" s="80" t="s">
        <v>199</v>
      </c>
      <c r="R1384" s="79"/>
      <c r="T1384" t="s">
        <v>199</v>
      </c>
      <c r="U1384" t="s">
        <v>199</v>
      </c>
      <c r="V1384" t="s">
        <v>199</v>
      </c>
    </row>
    <row r="1385" spans="2:22" x14ac:dyDescent="0.25">
      <c r="B1385" t="s">
        <v>199</v>
      </c>
      <c r="C1385" s="79" t="s">
        <v>199</v>
      </c>
      <c r="E1385" t="s">
        <v>199</v>
      </c>
      <c r="F1385" t="s">
        <v>199</v>
      </c>
      <c r="G1385" t="s">
        <v>199</v>
      </c>
      <c r="H1385" t="s">
        <v>199</v>
      </c>
      <c r="I1385" t="s">
        <v>199</v>
      </c>
      <c r="J1385" t="s">
        <v>199</v>
      </c>
      <c r="K1385" t="s">
        <v>199</v>
      </c>
      <c r="L1385" t="s">
        <v>199</v>
      </c>
      <c r="M1385" t="s">
        <v>199</v>
      </c>
      <c r="N1385" t="s">
        <v>199</v>
      </c>
      <c r="O1385" t="s">
        <v>199</v>
      </c>
      <c r="P1385" t="s">
        <v>199</v>
      </c>
      <c r="Q1385" s="80" t="s">
        <v>199</v>
      </c>
      <c r="R1385" s="79"/>
      <c r="T1385" t="s">
        <v>199</v>
      </c>
      <c r="U1385" t="s">
        <v>199</v>
      </c>
      <c r="V1385" t="s">
        <v>199</v>
      </c>
    </row>
    <row r="1386" spans="2:22" x14ac:dyDescent="0.25">
      <c r="B1386" t="s">
        <v>199</v>
      </c>
      <c r="C1386" s="79" t="s">
        <v>199</v>
      </c>
      <c r="E1386" t="s">
        <v>199</v>
      </c>
      <c r="F1386" t="s">
        <v>199</v>
      </c>
      <c r="G1386" t="s">
        <v>199</v>
      </c>
      <c r="H1386" t="s">
        <v>199</v>
      </c>
      <c r="I1386" t="s">
        <v>199</v>
      </c>
      <c r="J1386" t="s">
        <v>199</v>
      </c>
      <c r="K1386" t="s">
        <v>199</v>
      </c>
      <c r="L1386" t="s">
        <v>199</v>
      </c>
      <c r="M1386" t="s">
        <v>199</v>
      </c>
      <c r="N1386" t="s">
        <v>199</v>
      </c>
      <c r="O1386" t="s">
        <v>199</v>
      </c>
      <c r="P1386" t="s">
        <v>199</v>
      </c>
      <c r="Q1386" s="80" t="s">
        <v>199</v>
      </c>
      <c r="R1386" s="79"/>
      <c r="T1386" t="s">
        <v>199</v>
      </c>
      <c r="U1386" t="s">
        <v>199</v>
      </c>
      <c r="V1386" t="s">
        <v>199</v>
      </c>
    </row>
    <row r="1387" spans="2:22" x14ac:dyDescent="0.25">
      <c r="B1387" t="s">
        <v>199</v>
      </c>
      <c r="C1387" s="79" t="s">
        <v>199</v>
      </c>
      <c r="E1387" t="s">
        <v>199</v>
      </c>
      <c r="F1387" t="s">
        <v>199</v>
      </c>
      <c r="G1387" t="s">
        <v>199</v>
      </c>
      <c r="H1387" t="s">
        <v>199</v>
      </c>
      <c r="I1387" t="s">
        <v>199</v>
      </c>
      <c r="J1387" t="s">
        <v>199</v>
      </c>
      <c r="K1387" t="s">
        <v>199</v>
      </c>
      <c r="L1387" t="s">
        <v>199</v>
      </c>
      <c r="M1387" t="s">
        <v>199</v>
      </c>
      <c r="N1387" t="s">
        <v>199</v>
      </c>
      <c r="O1387" t="s">
        <v>199</v>
      </c>
      <c r="P1387" t="s">
        <v>199</v>
      </c>
      <c r="Q1387" s="80" t="s">
        <v>199</v>
      </c>
      <c r="R1387" s="79"/>
      <c r="T1387" t="s">
        <v>199</v>
      </c>
      <c r="U1387" t="s">
        <v>199</v>
      </c>
      <c r="V1387" t="s">
        <v>199</v>
      </c>
    </row>
    <row r="1388" spans="2:22" x14ac:dyDescent="0.25">
      <c r="B1388" t="s">
        <v>199</v>
      </c>
      <c r="C1388" s="79" t="s">
        <v>199</v>
      </c>
      <c r="E1388" t="s">
        <v>199</v>
      </c>
      <c r="F1388" t="s">
        <v>199</v>
      </c>
      <c r="G1388" t="s">
        <v>199</v>
      </c>
      <c r="H1388" t="s">
        <v>199</v>
      </c>
      <c r="I1388" t="s">
        <v>199</v>
      </c>
      <c r="J1388" t="s">
        <v>199</v>
      </c>
      <c r="K1388" t="s">
        <v>199</v>
      </c>
      <c r="L1388" t="s">
        <v>199</v>
      </c>
      <c r="M1388" t="s">
        <v>199</v>
      </c>
      <c r="N1388" t="s">
        <v>199</v>
      </c>
      <c r="O1388" t="s">
        <v>199</v>
      </c>
      <c r="P1388" t="s">
        <v>199</v>
      </c>
      <c r="Q1388" s="80" t="s">
        <v>199</v>
      </c>
      <c r="R1388" s="79"/>
      <c r="T1388" t="s">
        <v>199</v>
      </c>
      <c r="U1388" t="s">
        <v>199</v>
      </c>
      <c r="V1388" t="s">
        <v>199</v>
      </c>
    </row>
    <row r="1389" spans="2:22" x14ac:dyDescent="0.25">
      <c r="B1389" t="s">
        <v>199</v>
      </c>
      <c r="C1389" s="79" t="s">
        <v>199</v>
      </c>
      <c r="E1389" t="s">
        <v>199</v>
      </c>
      <c r="F1389" t="s">
        <v>199</v>
      </c>
      <c r="G1389" t="s">
        <v>199</v>
      </c>
      <c r="H1389" t="s">
        <v>199</v>
      </c>
      <c r="I1389" t="s">
        <v>199</v>
      </c>
      <c r="J1389" t="s">
        <v>199</v>
      </c>
      <c r="K1389" t="s">
        <v>199</v>
      </c>
      <c r="L1389" t="s">
        <v>199</v>
      </c>
      <c r="M1389" t="s">
        <v>199</v>
      </c>
      <c r="N1389" t="s">
        <v>199</v>
      </c>
      <c r="O1389" t="s">
        <v>199</v>
      </c>
      <c r="P1389" t="s">
        <v>199</v>
      </c>
      <c r="Q1389" s="80" t="s">
        <v>199</v>
      </c>
      <c r="R1389" s="79"/>
      <c r="T1389" t="s">
        <v>199</v>
      </c>
      <c r="U1389" t="s">
        <v>199</v>
      </c>
      <c r="V1389" t="s">
        <v>199</v>
      </c>
    </row>
    <row r="1390" spans="2:22" x14ac:dyDescent="0.25">
      <c r="B1390" t="s">
        <v>199</v>
      </c>
      <c r="C1390" s="79" t="s">
        <v>199</v>
      </c>
      <c r="E1390" t="s">
        <v>199</v>
      </c>
      <c r="F1390" t="s">
        <v>199</v>
      </c>
      <c r="G1390" t="s">
        <v>199</v>
      </c>
      <c r="H1390" t="s">
        <v>199</v>
      </c>
      <c r="I1390" t="s">
        <v>199</v>
      </c>
      <c r="J1390" t="s">
        <v>199</v>
      </c>
      <c r="K1390" t="s">
        <v>199</v>
      </c>
      <c r="L1390" t="s">
        <v>199</v>
      </c>
      <c r="M1390" t="s">
        <v>199</v>
      </c>
      <c r="N1390" t="s">
        <v>199</v>
      </c>
      <c r="O1390" t="s">
        <v>199</v>
      </c>
      <c r="P1390" t="s">
        <v>199</v>
      </c>
      <c r="Q1390" s="80" t="s">
        <v>199</v>
      </c>
      <c r="R1390" s="79"/>
      <c r="T1390" t="s">
        <v>199</v>
      </c>
      <c r="U1390" t="s">
        <v>199</v>
      </c>
      <c r="V1390" t="s">
        <v>199</v>
      </c>
    </row>
    <row r="1391" spans="2:22" x14ac:dyDescent="0.25">
      <c r="B1391" t="s">
        <v>199</v>
      </c>
      <c r="C1391" s="79" t="s">
        <v>199</v>
      </c>
      <c r="E1391" t="s">
        <v>199</v>
      </c>
      <c r="F1391" t="s">
        <v>199</v>
      </c>
      <c r="G1391" t="s">
        <v>199</v>
      </c>
      <c r="H1391" t="s">
        <v>199</v>
      </c>
      <c r="I1391" t="s">
        <v>199</v>
      </c>
      <c r="J1391" t="s">
        <v>199</v>
      </c>
      <c r="K1391" t="s">
        <v>199</v>
      </c>
      <c r="L1391" t="s">
        <v>199</v>
      </c>
      <c r="M1391" t="s">
        <v>199</v>
      </c>
      <c r="N1391" t="s">
        <v>199</v>
      </c>
      <c r="O1391" t="s">
        <v>199</v>
      </c>
      <c r="P1391" t="s">
        <v>199</v>
      </c>
      <c r="Q1391" s="80" t="s">
        <v>199</v>
      </c>
      <c r="R1391" s="79"/>
      <c r="T1391" t="s">
        <v>199</v>
      </c>
      <c r="U1391" t="s">
        <v>199</v>
      </c>
      <c r="V1391" t="s">
        <v>199</v>
      </c>
    </row>
    <row r="1392" spans="2:22" x14ac:dyDescent="0.25">
      <c r="B1392" t="s">
        <v>199</v>
      </c>
      <c r="C1392" s="79" t="s">
        <v>199</v>
      </c>
      <c r="E1392" t="s">
        <v>199</v>
      </c>
      <c r="F1392" t="s">
        <v>199</v>
      </c>
      <c r="G1392" t="s">
        <v>199</v>
      </c>
      <c r="H1392" t="s">
        <v>199</v>
      </c>
      <c r="I1392" t="s">
        <v>199</v>
      </c>
      <c r="J1392" t="s">
        <v>199</v>
      </c>
      <c r="K1392" t="s">
        <v>199</v>
      </c>
      <c r="L1392" t="s">
        <v>199</v>
      </c>
      <c r="M1392" t="s">
        <v>199</v>
      </c>
      <c r="N1392" t="s">
        <v>199</v>
      </c>
      <c r="O1392" t="s">
        <v>199</v>
      </c>
      <c r="P1392" t="s">
        <v>199</v>
      </c>
      <c r="Q1392" s="80" t="s">
        <v>199</v>
      </c>
      <c r="R1392" s="79"/>
      <c r="T1392" t="s">
        <v>199</v>
      </c>
      <c r="U1392" t="s">
        <v>199</v>
      </c>
      <c r="V1392" t="s">
        <v>199</v>
      </c>
    </row>
    <row r="1393" spans="2:22" x14ac:dyDescent="0.25">
      <c r="B1393" t="s">
        <v>199</v>
      </c>
      <c r="C1393" s="79" t="s">
        <v>199</v>
      </c>
      <c r="E1393" t="s">
        <v>199</v>
      </c>
      <c r="F1393" t="s">
        <v>199</v>
      </c>
      <c r="G1393" t="s">
        <v>199</v>
      </c>
      <c r="H1393" t="s">
        <v>199</v>
      </c>
      <c r="I1393" t="s">
        <v>199</v>
      </c>
      <c r="J1393" t="s">
        <v>199</v>
      </c>
      <c r="K1393" t="s">
        <v>199</v>
      </c>
      <c r="L1393" t="s">
        <v>199</v>
      </c>
      <c r="M1393" t="s">
        <v>199</v>
      </c>
      <c r="N1393" t="s">
        <v>199</v>
      </c>
      <c r="O1393" t="s">
        <v>199</v>
      </c>
      <c r="P1393" t="s">
        <v>199</v>
      </c>
      <c r="Q1393" s="80" t="s">
        <v>199</v>
      </c>
      <c r="R1393" s="79"/>
      <c r="T1393" t="s">
        <v>199</v>
      </c>
      <c r="U1393" t="s">
        <v>199</v>
      </c>
      <c r="V1393" t="s">
        <v>199</v>
      </c>
    </row>
    <row r="1394" spans="2:22" x14ac:dyDescent="0.25">
      <c r="B1394" t="s">
        <v>199</v>
      </c>
      <c r="C1394" s="79" t="s">
        <v>199</v>
      </c>
      <c r="E1394" t="s">
        <v>199</v>
      </c>
      <c r="F1394" t="s">
        <v>199</v>
      </c>
      <c r="G1394" t="s">
        <v>199</v>
      </c>
      <c r="H1394" t="s">
        <v>199</v>
      </c>
      <c r="I1394" t="s">
        <v>199</v>
      </c>
      <c r="J1394" t="s">
        <v>199</v>
      </c>
      <c r="K1394" t="s">
        <v>199</v>
      </c>
      <c r="L1394" t="s">
        <v>199</v>
      </c>
      <c r="M1394" t="s">
        <v>199</v>
      </c>
      <c r="N1394" t="s">
        <v>199</v>
      </c>
      <c r="O1394" t="s">
        <v>199</v>
      </c>
      <c r="P1394" t="s">
        <v>199</v>
      </c>
      <c r="Q1394" s="80" t="s">
        <v>199</v>
      </c>
      <c r="R1394" s="79"/>
      <c r="T1394" t="s">
        <v>199</v>
      </c>
      <c r="U1394" t="s">
        <v>199</v>
      </c>
      <c r="V1394" t="s">
        <v>199</v>
      </c>
    </row>
    <row r="1395" spans="2:22" x14ac:dyDescent="0.25">
      <c r="B1395" t="s">
        <v>199</v>
      </c>
      <c r="C1395" s="79" t="s">
        <v>199</v>
      </c>
      <c r="E1395" t="s">
        <v>199</v>
      </c>
      <c r="F1395" t="s">
        <v>199</v>
      </c>
      <c r="G1395" t="s">
        <v>199</v>
      </c>
      <c r="H1395" t="s">
        <v>199</v>
      </c>
      <c r="I1395" t="s">
        <v>199</v>
      </c>
      <c r="J1395" t="s">
        <v>199</v>
      </c>
      <c r="K1395" t="s">
        <v>199</v>
      </c>
      <c r="L1395" t="s">
        <v>199</v>
      </c>
      <c r="M1395" t="s">
        <v>199</v>
      </c>
      <c r="N1395" t="s">
        <v>199</v>
      </c>
      <c r="O1395" t="s">
        <v>199</v>
      </c>
      <c r="P1395" t="s">
        <v>199</v>
      </c>
      <c r="Q1395" s="80" t="s">
        <v>199</v>
      </c>
      <c r="R1395" s="79"/>
      <c r="T1395" t="s">
        <v>199</v>
      </c>
      <c r="U1395" t="s">
        <v>199</v>
      </c>
      <c r="V1395" t="s">
        <v>199</v>
      </c>
    </row>
    <row r="1396" spans="2:22" x14ac:dyDescent="0.25">
      <c r="B1396" t="s">
        <v>199</v>
      </c>
      <c r="C1396" s="79" t="s">
        <v>199</v>
      </c>
      <c r="E1396" t="s">
        <v>199</v>
      </c>
      <c r="F1396" t="s">
        <v>199</v>
      </c>
      <c r="G1396" t="s">
        <v>199</v>
      </c>
      <c r="H1396" t="s">
        <v>199</v>
      </c>
      <c r="I1396" t="s">
        <v>199</v>
      </c>
      <c r="J1396" t="s">
        <v>199</v>
      </c>
      <c r="K1396" t="s">
        <v>199</v>
      </c>
      <c r="L1396" t="s">
        <v>199</v>
      </c>
      <c r="M1396" t="s">
        <v>199</v>
      </c>
      <c r="N1396" t="s">
        <v>199</v>
      </c>
      <c r="O1396" t="s">
        <v>199</v>
      </c>
      <c r="P1396" t="s">
        <v>199</v>
      </c>
      <c r="Q1396" s="80" t="s">
        <v>199</v>
      </c>
      <c r="R1396" s="79"/>
      <c r="T1396" t="s">
        <v>199</v>
      </c>
      <c r="U1396" t="s">
        <v>199</v>
      </c>
      <c r="V1396" t="s">
        <v>199</v>
      </c>
    </row>
    <row r="1397" spans="2:22" x14ac:dyDescent="0.25">
      <c r="B1397" t="s">
        <v>199</v>
      </c>
      <c r="C1397" s="79" t="s">
        <v>199</v>
      </c>
      <c r="E1397" t="s">
        <v>199</v>
      </c>
      <c r="F1397" t="s">
        <v>199</v>
      </c>
      <c r="G1397" t="s">
        <v>199</v>
      </c>
      <c r="H1397" t="s">
        <v>199</v>
      </c>
      <c r="I1397" t="s">
        <v>199</v>
      </c>
      <c r="J1397" t="s">
        <v>199</v>
      </c>
      <c r="K1397" t="s">
        <v>199</v>
      </c>
      <c r="L1397" t="s">
        <v>199</v>
      </c>
      <c r="M1397" t="s">
        <v>199</v>
      </c>
      <c r="N1397" t="s">
        <v>199</v>
      </c>
      <c r="O1397" t="s">
        <v>199</v>
      </c>
      <c r="P1397" t="s">
        <v>199</v>
      </c>
      <c r="Q1397" s="80" t="s">
        <v>199</v>
      </c>
      <c r="R1397" s="79"/>
      <c r="T1397" t="s">
        <v>199</v>
      </c>
      <c r="U1397" t="s">
        <v>199</v>
      </c>
      <c r="V1397" t="s">
        <v>199</v>
      </c>
    </row>
    <row r="1398" spans="2:22" x14ac:dyDescent="0.25">
      <c r="B1398" t="s">
        <v>199</v>
      </c>
      <c r="C1398" s="79" t="s">
        <v>199</v>
      </c>
      <c r="E1398" t="s">
        <v>199</v>
      </c>
      <c r="F1398" t="s">
        <v>199</v>
      </c>
      <c r="G1398" t="s">
        <v>199</v>
      </c>
      <c r="H1398" t="s">
        <v>199</v>
      </c>
      <c r="I1398" t="s">
        <v>199</v>
      </c>
      <c r="J1398" t="s">
        <v>199</v>
      </c>
      <c r="K1398" t="s">
        <v>199</v>
      </c>
      <c r="L1398" t="s">
        <v>199</v>
      </c>
      <c r="M1398" t="s">
        <v>199</v>
      </c>
      <c r="N1398" t="s">
        <v>199</v>
      </c>
      <c r="O1398" t="s">
        <v>199</v>
      </c>
      <c r="P1398" t="s">
        <v>199</v>
      </c>
      <c r="Q1398" s="80" t="s">
        <v>199</v>
      </c>
      <c r="R1398" s="79"/>
      <c r="T1398" t="s">
        <v>199</v>
      </c>
      <c r="U1398" t="s">
        <v>199</v>
      </c>
      <c r="V1398" t="s">
        <v>199</v>
      </c>
    </row>
    <row r="1399" spans="2:22" x14ac:dyDescent="0.25">
      <c r="B1399" t="s">
        <v>199</v>
      </c>
      <c r="C1399" s="79" t="s">
        <v>199</v>
      </c>
      <c r="E1399" t="s">
        <v>199</v>
      </c>
      <c r="F1399" t="s">
        <v>199</v>
      </c>
      <c r="G1399" t="s">
        <v>199</v>
      </c>
      <c r="H1399" t="s">
        <v>199</v>
      </c>
      <c r="I1399" t="s">
        <v>199</v>
      </c>
      <c r="J1399" t="s">
        <v>199</v>
      </c>
      <c r="K1399" t="s">
        <v>199</v>
      </c>
      <c r="L1399" t="s">
        <v>199</v>
      </c>
      <c r="M1399" t="s">
        <v>199</v>
      </c>
      <c r="N1399" t="s">
        <v>199</v>
      </c>
      <c r="O1399" t="s">
        <v>199</v>
      </c>
      <c r="P1399" t="s">
        <v>199</v>
      </c>
      <c r="Q1399" s="80" t="s">
        <v>199</v>
      </c>
      <c r="R1399" s="79"/>
      <c r="T1399" t="s">
        <v>199</v>
      </c>
      <c r="U1399" t="s">
        <v>199</v>
      </c>
      <c r="V1399" t="s">
        <v>199</v>
      </c>
    </row>
    <row r="1400" spans="2:22" x14ac:dyDescent="0.25">
      <c r="B1400" t="s">
        <v>199</v>
      </c>
      <c r="C1400" s="79" t="s">
        <v>199</v>
      </c>
      <c r="E1400" t="s">
        <v>199</v>
      </c>
      <c r="F1400" t="s">
        <v>199</v>
      </c>
      <c r="G1400" t="s">
        <v>199</v>
      </c>
      <c r="H1400" t="s">
        <v>199</v>
      </c>
      <c r="I1400" t="s">
        <v>199</v>
      </c>
      <c r="J1400" t="s">
        <v>199</v>
      </c>
      <c r="K1400" t="s">
        <v>199</v>
      </c>
      <c r="L1400" t="s">
        <v>199</v>
      </c>
      <c r="M1400" t="s">
        <v>199</v>
      </c>
      <c r="N1400" t="s">
        <v>199</v>
      </c>
      <c r="O1400" t="s">
        <v>199</v>
      </c>
      <c r="P1400" t="s">
        <v>199</v>
      </c>
      <c r="Q1400" s="80" t="s">
        <v>199</v>
      </c>
      <c r="R1400" s="79"/>
      <c r="T1400" t="s">
        <v>199</v>
      </c>
      <c r="U1400" t="s">
        <v>199</v>
      </c>
      <c r="V1400" t="s">
        <v>199</v>
      </c>
    </row>
    <row r="1401" spans="2:22" x14ac:dyDescent="0.25">
      <c r="B1401" t="s">
        <v>199</v>
      </c>
      <c r="C1401" s="79" t="s">
        <v>199</v>
      </c>
      <c r="E1401" t="s">
        <v>199</v>
      </c>
      <c r="F1401" t="s">
        <v>199</v>
      </c>
      <c r="G1401" t="s">
        <v>199</v>
      </c>
      <c r="H1401" t="s">
        <v>199</v>
      </c>
      <c r="I1401" t="s">
        <v>199</v>
      </c>
      <c r="J1401" t="s">
        <v>199</v>
      </c>
      <c r="K1401" t="s">
        <v>199</v>
      </c>
      <c r="L1401" t="s">
        <v>199</v>
      </c>
      <c r="M1401" t="s">
        <v>199</v>
      </c>
      <c r="N1401" t="s">
        <v>199</v>
      </c>
      <c r="O1401" t="s">
        <v>199</v>
      </c>
      <c r="P1401" t="s">
        <v>199</v>
      </c>
      <c r="Q1401" s="80" t="s">
        <v>199</v>
      </c>
      <c r="R1401" s="79"/>
      <c r="T1401" t="s">
        <v>199</v>
      </c>
      <c r="U1401" t="s">
        <v>199</v>
      </c>
      <c r="V1401" t="s">
        <v>199</v>
      </c>
    </row>
    <row r="1402" spans="2:22" x14ac:dyDescent="0.25">
      <c r="B1402" t="s">
        <v>199</v>
      </c>
      <c r="C1402" s="79" t="s">
        <v>199</v>
      </c>
      <c r="E1402" t="s">
        <v>199</v>
      </c>
      <c r="F1402" t="s">
        <v>199</v>
      </c>
      <c r="G1402" t="s">
        <v>199</v>
      </c>
      <c r="H1402" t="s">
        <v>199</v>
      </c>
      <c r="I1402" t="s">
        <v>199</v>
      </c>
      <c r="J1402" t="s">
        <v>199</v>
      </c>
      <c r="K1402" t="s">
        <v>199</v>
      </c>
      <c r="L1402" t="s">
        <v>199</v>
      </c>
      <c r="M1402" t="s">
        <v>199</v>
      </c>
      <c r="N1402" t="s">
        <v>199</v>
      </c>
      <c r="O1402" t="s">
        <v>199</v>
      </c>
      <c r="P1402" t="s">
        <v>199</v>
      </c>
      <c r="Q1402" s="80" t="s">
        <v>199</v>
      </c>
      <c r="R1402" s="79"/>
      <c r="T1402" t="s">
        <v>199</v>
      </c>
      <c r="U1402" t="s">
        <v>199</v>
      </c>
      <c r="V1402" t="s">
        <v>199</v>
      </c>
    </row>
    <row r="1403" spans="2:22" x14ac:dyDescent="0.25">
      <c r="B1403" t="s">
        <v>199</v>
      </c>
      <c r="C1403" s="79" t="s">
        <v>199</v>
      </c>
      <c r="E1403" t="s">
        <v>199</v>
      </c>
      <c r="F1403" t="s">
        <v>199</v>
      </c>
      <c r="G1403" t="s">
        <v>199</v>
      </c>
      <c r="H1403" t="s">
        <v>199</v>
      </c>
      <c r="I1403" t="s">
        <v>199</v>
      </c>
      <c r="J1403" t="s">
        <v>199</v>
      </c>
      <c r="K1403" t="s">
        <v>199</v>
      </c>
      <c r="L1403" t="s">
        <v>199</v>
      </c>
      <c r="M1403" t="s">
        <v>199</v>
      </c>
      <c r="N1403" t="s">
        <v>199</v>
      </c>
      <c r="O1403" t="s">
        <v>199</v>
      </c>
      <c r="P1403" t="s">
        <v>199</v>
      </c>
      <c r="Q1403" s="80" t="s">
        <v>199</v>
      </c>
      <c r="R1403" s="79"/>
      <c r="T1403" t="s">
        <v>199</v>
      </c>
      <c r="U1403" t="s">
        <v>199</v>
      </c>
      <c r="V1403" t="s">
        <v>199</v>
      </c>
    </row>
    <row r="1404" spans="2:22" x14ac:dyDescent="0.25">
      <c r="B1404" t="s">
        <v>199</v>
      </c>
      <c r="C1404" s="79" t="s">
        <v>199</v>
      </c>
      <c r="E1404" t="s">
        <v>199</v>
      </c>
      <c r="F1404" t="s">
        <v>199</v>
      </c>
      <c r="G1404" t="s">
        <v>199</v>
      </c>
      <c r="H1404" t="s">
        <v>199</v>
      </c>
      <c r="I1404" t="s">
        <v>199</v>
      </c>
      <c r="J1404" t="s">
        <v>199</v>
      </c>
      <c r="K1404" t="s">
        <v>199</v>
      </c>
      <c r="L1404" t="s">
        <v>199</v>
      </c>
      <c r="M1404" t="s">
        <v>199</v>
      </c>
      <c r="N1404" t="s">
        <v>199</v>
      </c>
      <c r="O1404" t="s">
        <v>199</v>
      </c>
      <c r="P1404" t="s">
        <v>199</v>
      </c>
      <c r="Q1404" s="80" t="s">
        <v>199</v>
      </c>
      <c r="R1404" s="79"/>
      <c r="T1404" t="s">
        <v>199</v>
      </c>
      <c r="U1404" t="s">
        <v>199</v>
      </c>
      <c r="V1404" t="s">
        <v>199</v>
      </c>
    </row>
    <row r="1405" spans="2:22" x14ac:dyDescent="0.25">
      <c r="B1405" t="s">
        <v>199</v>
      </c>
      <c r="C1405" s="79" t="s">
        <v>199</v>
      </c>
      <c r="E1405" t="s">
        <v>199</v>
      </c>
      <c r="F1405" t="s">
        <v>199</v>
      </c>
      <c r="G1405" t="s">
        <v>199</v>
      </c>
      <c r="H1405" t="s">
        <v>199</v>
      </c>
      <c r="I1405" t="s">
        <v>199</v>
      </c>
      <c r="J1405" t="s">
        <v>199</v>
      </c>
      <c r="K1405" t="s">
        <v>199</v>
      </c>
      <c r="L1405" t="s">
        <v>199</v>
      </c>
      <c r="M1405" t="s">
        <v>199</v>
      </c>
      <c r="N1405" t="s">
        <v>199</v>
      </c>
      <c r="O1405" t="s">
        <v>199</v>
      </c>
      <c r="P1405" t="s">
        <v>199</v>
      </c>
      <c r="Q1405" s="80" t="s">
        <v>199</v>
      </c>
      <c r="R1405" s="79"/>
      <c r="T1405" t="s">
        <v>199</v>
      </c>
      <c r="U1405" t="s">
        <v>199</v>
      </c>
      <c r="V1405" t="s">
        <v>199</v>
      </c>
    </row>
    <row r="1406" spans="2:22" x14ac:dyDescent="0.25">
      <c r="B1406" t="s">
        <v>199</v>
      </c>
      <c r="C1406" s="79" t="s">
        <v>199</v>
      </c>
      <c r="E1406" t="s">
        <v>199</v>
      </c>
      <c r="F1406" t="s">
        <v>199</v>
      </c>
      <c r="G1406" t="s">
        <v>199</v>
      </c>
      <c r="H1406" t="s">
        <v>199</v>
      </c>
      <c r="I1406" t="s">
        <v>199</v>
      </c>
      <c r="J1406" t="s">
        <v>199</v>
      </c>
      <c r="K1406" t="s">
        <v>199</v>
      </c>
      <c r="L1406" t="s">
        <v>199</v>
      </c>
      <c r="M1406" t="s">
        <v>199</v>
      </c>
      <c r="N1406" t="s">
        <v>199</v>
      </c>
      <c r="O1406" t="s">
        <v>199</v>
      </c>
      <c r="P1406" t="s">
        <v>199</v>
      </c>
      <c r="Q1406" s="80" t="s">
        <v>199</v>
      </c>
      <c r="R1406" s="79"/>
      <c r="T1406" t="s">
        <v>199</v>
      </c>
      <c r="U1406" t="s">
        <v>199</v>
      </c>
      <c r="V1406" t="s">
        <v>199</v>
      </c>
    </row>
    <row r="1407" spans="2:22" x14ac:dyDescent="0.25">
      <c r="B1407" t="s">
        <v>199</v>
      </c>
      <c r="C1407" s="79" t="s">
        <v>199</v>
      </c>
      <c r="E1407" t="s">
        <v>199</v>
      </c>
      <c r="F1407" t="s">
        <v>199</v>
      </c>
      <c r="G1407" t="s">
        <v>199</v>
      </c>
      <c r="H1407" t="s">
        <v>199</v>
      </c>
      <c r="I1407" t="s">
        <v>199</v>
      </c>
      <c r="J1407" t="s">
        <v>199</v>
      </c>
      <c r="K1407" t="s">
        <v>199</v>
      </c>
      <c r="L1407" t="s">
        <v>199</v>
      </c>
      <c r="M1407" t="s">
        <v>199</v>
      </c>
      <c r="N1407" t="s">
        <v>199</v>
      </c>
      <c r="O1407" t="s">
        <v>199</v>
      </c>
      <c r="P1407" t="s">
        <v>199</v>
      </c>
      <c r="Q1407" s="80" t="s">
        <v>199</v>
      </c>
      <c r="R1407" s="79"/>
      <c r="T1407" t="s">
        <v>199</v>
      </c>
      <c r="U1407" t="s">
        <v>199</v>
      </c>
      <c r="V1407" t="s">
        <v>199</v>
      </c>
    </row>
    <row r="1408" spans="2:22" x14ac:dyDescent="0.25">
      <c r="B1408" t="s">
        <v>199</v>
      </c>
      <c r="C1408" s="79" t="s">
        <v>199</v>
      </c>
      <c r="E1408" t="s">
        <v>199</v>
      </c>
      <c r="F1408" t="s">
        <v>199</v>
      </c>
      <c r="G1408" t="s">
        <v>199</v>
      </c>
      <c r="H1408" t="s">
        <v>199</v>
      </c>
      <c r="I1408" t="s">
        <v>199</v>
      </c>
      <c r="J1408" t="s">
        <v>199</v>
      </c>
      <c r="K1408" t="s">
        <v>199</v>
      </c>
      <c r="L1408" t="s">
        <v>199</v>
      </c>
      <c r="M1408" t="s">
        <v>199</v>
      </c>
      <c r="N1408" t="s">
        <v>199</v>
      </c>
      <c r="O1408" t="s">
        <v>199</v>
      </c>
      <c r="P1408" t="s">
        <v>199</v>
      </c>
      <c r="Q1408" s="80" t="s">
        <v>199</v>
      </c>
      <c r="R1408" s="79"/>
      <c r="T1408" t="s">
        <v>199</v>
      </c>
      <c r="U1408" t="s">
        <v>199</v>
      </c>
      <c r="V1408" t="s">
        <v>199</v>
      </c>
    </row>
    <row r="1409" spans="2:22" x14ac:dyDescent="0.25">
      <c r="B1409" t="s">
        <v>199</v>
      </c>
      <c r="C1409" s="79" t="s">
        <v>199</v>
      </c>
      <c r="E1409" t="s">
        <v>199</v>
      </c>
      <c r="F1409" t="s">
        <v>199</v>
      </c>
      <c r="G1409" t="s">
        <v>199</v>
      </c>
      <c r="H1409" t="s">
        <v>199</v>
      </c>
      <c r="I1409" t="s">
        <v>199</v>
      </c>
      <c r="J1409" t="s">
        <v>199</v>
      </c>
      <c r="K1409" t="s">
        <v>199</v>
      </c>
      <c r="L1409" t="s">
        <v>199</v>
      </c>
      <c r="M1409" t="s">
        <v>199</v>
      </c>
      <c r="N1409" t="s">
        <v>199</v>
      </c>
      <c r="O1409" t="s">
        <v>199</v>
      </c>
      <c r="P1409" t="s">
        <v>199</v>
      </c>
      <c r="Q1409" s="80" t="s">
        <v>199</v>
      </c>
      <c r="R1409" s="79"/>
      <c r="T1409" t="s">
        <v>199</v>
      </c>
      <c r="U1409" t="s">
        <v>199</v>
      </c>
      <c r="V1409" t="s">
        <v>199</v>
      </c>
    </row>
    <row r="1410" spans="2:22" x14ac:dyDescent="0.25">
      <c r="B1410" t="s">
        <v>199</v>
      </c>
      <c r="C1410" s="79" t="s">
        <v>199</v>
      </c>
      <c r="E1410" t="s">
        <v>199</v>
      </c>
      <c r="F1410" t="s">
        <v>199</v>
      </c>
      <c r="G1410" t="s">
        <v>199</v>
      </c>
      <c r="H1410" t="s">
        <v>199</v>
      </c>
      <c r="I1410" t="s">
        <v>199</v>
      </c>
      <c r="J1410" t="s">
        <v>199</v>
      </c>
      <c r="K1410" t="s">
        <v>199</v>
      </c>
      <c r="L1410" t="s">
        <v>199</v>
      </c>
      <c r="M1410" t="s">
        <v>199</v>
      </c>
      <c r="N1410" t="s">
        <v>199</v>
      </c>
      <c r="O1410" t="s">
        <v>199</v>
      </c>
      <c r="P1410" t="s">
        <v>199</v>
      </c>
      <c r="Q1410" s="80" t="s">
        <v>199</v>
      </c>
      <c r="R1410" s="79"/>
      <c r="T1410" t="s">
        <v>199</v>
      </c>
      <c r="U1410" t="s">
        <v>199</v>
      </c>
      <c r="V1410" t="s">
        <v>199</v>
      </c>
    </row>
    <row r="1411" spans="2:22" x14ac:dyDescent="0.25">
      <c r="B1411" t="s">
        <v>199</v>
      </c>
      <c r="C1411" s="79" t="s">
        <v>199</v>
      </c>
      <c r="E1411" t="s">
        <v>199</v>
      </c>
      <c r="F1411" t="s">
        <v>199</v>
      </c>
      <c r="G1411" t="s">
        <v>199</v>
      </c>
      <c r="H1411" t="s">
        <v>199</v>
      </c>
      <c r="I1411" t="s">
        <v>199</v>
      </c>
      <c r="J1411" t="s">
        <v>199</v>
      </c>
      <c r="K1411" t="s">
        <v>199</v>
      </c>
      <c r="L1411" t="s">
        <v>199</v>
      </c>
      <c r="M1411" t="s">
        <v>199</v>
      </c>
      <c r="N1411" t="s">
        <v>199</v>
      </c>
      <c r="O1411" t="s">
        <v>199</v>
      </c>
      <c r="P1411" t="s">
        <v>199</v>
      </c>
      <c r="Q1411" s="80" t="s">
        <v>199</v>
      </c>
      <c r="R1411" s="79"/>
      <c r="T1411" t="s">
        <v>199</v>
      </c>
      <c r="U1411" t="s">
        <v>199</v>
      </c>
      <c r="V1411" t="s">
        <v>199</v>
      </c>
    </row>
    <row r="1412" spans="2:22" x14ac:dyDescent="0.25">
      <c r="B1412" t="s">
        <v>199</v>
      </c>
      <c r="C1412" s="79" t="s">
        <v>199</v>
      </c>
      <c r="E1412" t="s">
        <v>199</v>
      </c>
      <c r="F1412" t="s">
        <v>199</v>
      </c>
      <c r="G1412" t="s">
        <v>199</v>
      </c>
      <c r="H1412" t="s">
        <v>199</v>
      </c>
      <c r="I1412" t="s">
        <v>199</v>
      </c>
      <c r="J1412" t="s">
        <v>199</v>
      </c>
      <c r="K1412" t="s">
        <v>199</v>
      </c>
      <c r="L1412" t="s">
        <v>199</v>
      </c>
      <c r="M1412" t="s">
        <v>199</v>
      </c>
      <c r="N1412" t="s">
        <v>199</v>
      </c>
      <c r="O1412" t="s">
        <v>199</v>
      </c>
      <c r="P1412" t="s">
        <v>199</v>
      </c>
      <c r="Q1412" s="80" t="s">
        <v>199</v>
      </c>
      <c r="R1412" s="79"/>
      <c r="T1412" t="s">
        <v>199</v>
      </c>
      <c r="U1412" t="s">
        <v>199</v>
      </c>
      <c r="V1412" t="s">
        <v>199</v>
      </c>
    </row>
    <row r="1413" spans="2:22" x14ac:dyDescent="0.25">
      <c r="B1413" t="s">
        <v>199</v>
      </c>
      <c r="C1413" s="79" t="s">
        <v>199</v>
      </c>
      <c r="E1413" t="s">
        <v>199</v>
      </c>
      <c r="F1413" t="s">
        <v>199</v>
      </c>
      <c r="G1413" t="s">
        <v>199</v>
      </c>
      <c r="H1413" t="s">
        <v>199</v>
      </c>
      <c r="I1413" t="s">
        <v>199</v>
      </c>
      <c r="J1413" t="s">
        <v>199</v>
      </c>
      <c r="K1413" t="s">
        <v>199</v>
      </c>
      <c r="L1413" t="s">
        <v>199</v>
      </c>
      <c r="M1413" t="s">
        <v>199</v>
      </c>
      <c r="N1413" t="s">
        <v>199</v>
      </c>
      <c r="O1413" t="s">
        <v>199</v>
      </c>
      <c r="P1413" t="s">
        <v>199</v>
      </c>
      <c r="Q1413" s="80" t="s">
        <v>199</v>
      </c>
      <c r="R1413" s="79"/>
      <c r="T1413" t="s">
        <v>199</v>
      </c>
      <c r="U1413" t="s">
        <v>199</v>
      </c>
      <c r="V1413" t="s">
        <v>199</v>
      </c>
    </row>
    <row r="1414" spans="2:22" x14ac:dyDescent="0.25">
      <c r="B1414" t="s">
        <v>199</v>
      </c>
      <c r="C1414" s="79" t="s">
        <v>199</v>
      </c>
      <c r="E1414" t="s">
        <v>199</v>
      </c>
      <c r="F1414" t="s">
        <v>199</v>
      </c>
      <c r="G1414" t="s">
        <v>199</v>
      </c>
      <c r="H1414" t="s">
        <v>199</v>
      </c>
      <c r="I1414" t="s">
        <v>199</v>
      </c>
      <c r="J1414" t="s">
        <v>199</v>
      </c>
      <c r="K1414" t="s">
        <v>199</v>
      </c>
      <c r="L1414" t="s">
        <v>199</v>
      </c>
      <c r="M1414" t="s">
        <v>199</v>
      </c>
      <c r="N1414" t="s">
        <v>199</v>
      </c>
      <c r="O1414" t="s">
        <v>199</v>
      </c>
      <c r="P1414" t="s">
        <v>199</v>
      </c>
      <c r="Q1414" s="80" t="s">
        <v>199</v>
      </c>
      <c r="R1414" s="79"/>
      <c r="T1414" t="s">
        <v>199</v>
      </c>
      <c r="U1414" t="s">
        <v>199</v>
      </c>
      <c r="V1414" t="s">
        <v>199</v>
      </c>
    </row>
    <row r="1415" spans="2:22" x14ac:dyDescent="0.25">
      <c r="B1415" t="s">
        <v>199</v>
      </c>
      <c r="C1415" s="79" t="s">
        <v>199</v>
      </c>
      <c r="E1415" t="s">
        <v>199</v>
      </c>
      <c r="F1415" t="s">
        <v>199</v>
      </c>
      <c r="G1415" t="s">
        <v>199</v>
      </c>
      <c r="H1415" t="s">
        <v>199</v>
      </c>
      <c r="I1415" t="s">
        <v>199</v>
      </c>
      <c r="J1415" t="s">
        <v>199</v>
      </c>
      <c r="K1415" t="s">
        <v>199</v>
      </c>
      <c r="L1415" t="s">
        <v>199</v>
      </c>
      <c r="M1415" t="s">
        <v>199</v>
      </c>
      <c r="N1415" t="s">
        <v>199</v>
      </c>
      <c r="O1415" t="s">
        <v>199</v>
      </c>
      <c r="P1415" t="s">
        <v>199</v>
      </c>
      <c r="Q1415" s="80" t="s">
        <v>199</v>
      </c>
      <c r="R1415" s="79"/>
      <c r="T1415" t="s">
        <v>199</v>
      </c>
      <c r="U1415" t="s">
        <v>199</v>
      </c>
      <c r="V1415" t="s">
        <v>199</v>
      </c>
    </row>
    <row r="1416" spans="2:22" x14ac:dyDescent="0.25">
      <c r="B1416" t="s">
        <v>199</v>
      </c>
      <c r="C1416" s="79" t="s">
        <v>199</v>
      </c>
      <c r="E1416" t="s">
        <v>199</v>
      </c>
      <c r="F1416" t="s">
        <v>199</v>
      </c>
      <c r="G1416" t="s">
        <v>199</v>
      </c>
      <c r="H1416" t="s">
        <v>199</v>
      </c>
      <c r="I1416" t="s">
        <v>199</v>
      </c>
      <c r="J1416" t="s">
        <v>199</v>
      </c>
      <c r="K1416" t="s">
        <v>199</v>
      </c>
      <c r="L1416" t="s">
        <v>199</v>
      </c>
      <c r="M1416" t="s">
        <v>199</v>
      </c>
      <c r="N1416" t="s">
        <v>199</v>
      </c>
      <c r="O1416" t="s">
        <v>199</v>
      </c>
      <c r="P1416" t="s">
        <v>199</v>
      </c>
      <c r="Q1416" s="80" t="s">
        <v>199</v>
      </c>
      <c r="R1416" s="79"/>
      <c r="T1416" t="s">
        <v>199</v>
      </c>
      <c r="U1416" t="s">
        <v>199</v>
      </c>
      <c r="V1416" t="s">
        <v>199</v>
      </c>
    </row>
    <row r="1417" spans="2:22" x14ac:dyDescent="0.25">
      <c r="B1417" t="s">
        <v>199</v>
      </c>
      <c r="C1417" s="79" t="s">
        <v>199</v>
      </c>
      <c r="E1417" t="s">
        <v>199</v>
      </c>
      <c r="F1417" t="s">
        <v>199</v>
      </c>
      <c r="G1417" t="s">
        <v>199</v>
      </c>
      <c r="H1417" t="s">
        <v>199</v>
      </c>
      <c r="I1417" t="s">
        <v>199</v>
      </c>
      <c r="J1417" t="s">
        <v>199</v>
      </c>
      <c r="K1417" t="s">
        <v>199</v>
      </c>
      <c r="L1417" t="s">
        <v>199</v>
      </c>
      <c r="M1417" t="s">
        <v>199</v>
      </c>
      <c r="N1417" t="s">
        <v>199</v>
      </c>
      <c r="O1417" t="s">
        <v>199</v>
      </c>
      <c r="P1417" t="s">
        <v>199</v>
      </c>
      <c r="Q1417" s="80" t="s">
        <v>199</v>
      </c>
      <c r="R1417" s="79"/>
      <c r="T1417" t="s">
        <v>199</v>
      </c>
      <c r="U1417" t="s">
        <v>199</v>
      </c>
      <c r="V1417" t="s">
        <v>199</v>
      </c>
    </row>
    <row r="1418" spans="2:22" x14ac:dyDescent="0.25">
      <c r="B1418" t="s">
        <v>199</v>
      </c>
      <c r="C1418" s="79" t="s">
        <v>199</v>
      </c>
      <c r="E1418" t="s">
        <v>199</v>
      </c>
      <c r="F1418" t="s">
        <v>199</v>
      </c>
      <c r="G1418" t="s">
        <v>199</v>
      </c>
      <c r="H1418" t="s">
        <v>199</v>
      </c>
      <c r="I1418" t="s">
        <v>199</v>
      </c>
      <c r="J1418" t="s">
        <v>199</v>
      </c>
      <c r="K1418" t="s">
        <v>199</v>
      </c>
      <c r="L1418" t="s">
        <v>199</v>
      </c>
      <c r="M1418" t="s">
        <v>199</v>
      </c>
      <c r="N1418" t="s">
        <v>199</v>
      </c>
      <c r="O1418" t="s">
        <v>199</v>
      </c>
      <c r="P1418" t="s">
        <v>199</v>
      </c>
      <c r="Q1418" s="80" t="s">
        <v>199</v>
      </c>
      <c r="R1418" s="79"/>
      <c r="T1418" t="s">
        <v>199</v>
      </c>
      <c r="U1418" t="s">
        <v>199</v>
      </c>
      <c r="V1418" t="s">
        <v>199</v>
      </c>
    </row>
    <row r="1419" spans="2:22" x14ac:dyDescent="0.25">
      <c r="B1419" t="s">
        <v>199</v>
      </c>
      <c r="C1419" s="79" t="s">
        <v>199</v>
      </c>
      <c r="E1419" t="s">
        <v>199</v>
      </c>
      <c r="F1419" t="s">
        <v>199</v>
      </c>
      <c r="G1419" t="s">
        <v>199</v>
      </c>
      <c r="H1419" t="s">
        <v>199</v>
      </c>
      <c r="I1419" t="s">
        <v>199</v>
      </c>
      <c r="J1419" t="s">
        <v>199</v>
      </c>
      <c r="K1419" t="s">
        <v>199</v>
      </c>
      <c r="L1419" t="s">
        <v>199</v>
      </c>
      <c r="M1419" t="s">
        <v>199</v>
      </c>
      <c r="N1419" t="s">
        <v>199</v>
      </c>
      <c r="O1419" t="s">
        <v>199</v>
      </c>
      <c r="P1419" t="s">
        <v>199</v>
      </c>
      <c r="Q1419" s="80" t="s">
        <v>199</v>
      </c>
      <c r="R1419" s="79"/>
      <c r="T1419" t="s">
        <v>199</v>
      </c>
      <c r="U1419" t="s">
        <v>199</v>
      </c>
      <c r="V1419" t="s">
        <v>199</v>
      </c>
    </row>
    <row r="1420" spans="2:22" x14ac:dyDescent="0.25">
      <c r="B1420" t="s">
        <v>199</v>
      </c>
      <c r="C1420" s="79" t="s">
        <v>199</v>
      </c>
      <c r="E1420" t="s">
        <v>199</v>
      </c>
      <c r="F1420" t="s">
        <v>199</v>
      </c>
      <c r="G1420" t="s">
        <v>199</v>
      </c>
      <c r="H1420" t="s">
        <v>199</v>
      </c>
      <c r="I1420" t="s">
        <v>199</v>
      </c>
      <c r="J1420" t="s">
        <v>199</v>
      </c>
      <c r="K1420" t="s">
        <v>199</v>
      </c>
      <c r="L1420" t="s">
        <v>199</v>
      </c>
      <c r="M1420" t="s">
        <v>199</v>
      </c>
      <c r="N1420" t="s">
        <v>199</v>
      </c>
      <c r="O1420" t="s">
        <v>199</v>
      </c>
      <c r="P1420" t="s">
        <v>199</v>
      </c>
      <c r="Q1420" s="80" t="s">
        <v>199</v>
      </c>
      <c r="R1420" s="79"/>
      <c r="T1420" t="s">
        <v>199</v>
      </c>
      <c r="U1420" t="s">
        <v>199</v>
      </c>
      <c r="V1420" t="s">
        <v>199</v>
      </c>
    </row>
    <row r="1421" spans="2:22" x14ac:dyDescent="0.25">
      <c r="B1421" t="s">
        <v>199</v>
      </c>
      <c r="C1421" s="79" t="s">
        <v>199</v>
      </c>
      <c r="E1421" t="s">
        <v>199</v>
      </c>
      <c r="F1421" t="s">
        <v>199</v>
      </c>
      <c r="G1421" t="s">
        <v>199</v>
      </c>
      <c r="H1421" t="s">
        <v>199</v>
      </c>
      <c r="I1421" t="s">
        <v>199</v>
      </c>
      <c r="J1421" t="s">
        <v>199</v>
      </c>
      <c r="K1421" t="s">
        <v>199</v>
      </c>
      <c r="L1421" t="s">
        <v>199</v>
      </c>
      <c r="M1421" t="s">
        <v>199</v>
      </c>
      <c r="N1421" t="s">
        <v>199</v>
      </c>
      <c r="O1421" t="s">
        <v>199</v>
      </c>
      <c r="P1421" t="s">
        <v>199</v>
      </c>
      <c r="Q1421" s="80" t="s">
        <v>199</v>
      </c>
      <c r="R1421" s="79"/>
      <c r="T1421" t="s">
        <v>199</v>
      </c>
      <c r="U1421" t="s">
        <v>199</v>
      </c>
      <c r="V1421" t="s">
        <v>199</v>
      </c>
    </row>
    <row r="1422" spans="2:22" x14ac:dyDescent="0.25">
      <c r="B1422" t="s">
        <v>199</v>
      </c>
      <c r="C1422" s="79" t="s">
        <v>199</v>
      </c>
      <c r="E1422" t="s">
        <v>199</v>
      </c>
      <c r="F1422" t="s">
        <v>199</v>
      </c>
      <c r="G1422" t="s">
        <v>199</v>
      </c>
      <c r="H1422" t="s">
        <v>199</v>
      </c>
      <c r="I1422" t="s">
        <v>199</v>
      </c>
      <c r="J1422" t="s">
        <v>199</v>
      </c>
      <c r="K1422" t="s">
        <v>199</v>
      </c>
      <c r="L1422" t="s">
        <v>199</v>
      </c>
      <c r="M1422" t="s">
        <v>199</v>
      </c>
      <c r="N1422" t="s">
        <v>199</v>
      </c>
      <c r="O1422" t="s">
        <v>199</v>
      </c>
      <c r="P1422" t="s">
        <v>199</v>
      </c>
      <c r="Q1422" s="80" t="s">
        <v>199</v>
      </c>
      <c r="R1422" s="79"/>
      <c r="T1422" t="s">
        <v>199</v>
      </c>
      <c r="U1422" t="s">
        <v>199</v>
      </c>
      <c r="V1422" t="s">
        <v>199</v>
      </c>
    </row>
    <row r="1423" spans="2:22" x14ac:dyDescent="0.25">
      <c r="B1423" t="s">
        <v>199</v>
      </c>
      <c r="C1423" s="79" t="s">
        <v>199</v>
      </c>
      <c r="E1423" t="s">
        <v>199</v>
      </c>
      <c r="F1423" t="s">
        <v>199</v>
      </c>
      <c r="G1423" t="s">
        <v>199</v>
      </c>
      <c r="H1423" t="s">
        <v>199</v>
      </c>
      <c r="I1423" t="s">
        <v>199</v>
      </c>
      <c r="J1423" t="s">
        <v>199</v>
      </c>
      <c r="K1423" t="s">
        <v>199</v>
      </c>
      <c r="L1423" t="s">
        <v>199</v>
      </c>
      <c r="M1423" t="s">
        <v>199</v>
      </c>
      <c r="N1423" t="s">
        <v>199</v>
      </c>
      <c r="O1423" t="s">
        <v>199</v>
      </c>
      <c r="P1423" t="s">
        <v>199</v>
      </c>
      <c r="Q1423" s="80" t="s">
        <v>199</v>
      </c>
      <c r="R1423" s="79"/>
      <c r="T1423" t="s">
        <v>199</v>
      </c>
      <c r="U1423" t="s">
        <v>199</v>
      </c>
      <c r="V1423" t="s">
        <v>199</v>
      </c>
    </row>
    <row r="1424" spans="2:22" x14ac:dyDescent="0.25">
      <c r="B1424" t="s">
        <v>199</v>
      </c>
      <c r="C1424" s="79" t="s">
        <v>199</v>
      </c>
      <c r="E1424" t="s">
        <v>199</v>
      </c>
      <c r="F1424" t="s">
        <v>199</v>
      </c>
      <c r="G1424" t="s">
        <v>199</v>
      </c>
      <c r="H1424" t="s">
        <v>199</v>
      </c>
      <c r="I1424" t="s">
        <v>199</v>
      </c>
      <c r="J1424" t="s">
        <v>199</v>
      </c>
      <c r="K1424" t="s">
        <v>199</v>
      </c>
      <c r="L1424" t="s">
        <v>199</v>
      </c>
      <c r="M1424" t="s">
        <v>199</v>
      </c>
      <c r="N1424" t="s">
        <v>199</v>
      </c>
      <c r="O1424" t="s">
        <v>199</v>
      </c>
      <c r="P1424" t="s">
        <v>199</v>
      </c>
      <c r="Q1424" s="80" t="s">
        <v>199</v>
      </c>
      <c r="R1424" s="79"/>
      <c r="T1424" t="s">
        <v>199</v>
      </c>
      <c r="U1424" t="s">
        <v>199</v>
      </c>
      <c r="V1424" t="s">
        <v>199</v>
      </c>
    </row>
    <row r="1425" spans="2:22" x14ac:dyDescent="0.25">
      <c r="B1425" t="s">
        <v>199</v>
      </c>
      <c r="C1425" s="79" t="s">
        <v>199</v>
      </c>
      <c r="E1425" t="s">
        <v>199</v>
      </c>
      <c r="F1425" t="s">
        <v>199</v>
      </c>
      <c r="G1425" t="s">
        <v>199</v>
      </c>
      <c r="H1425" t="s">
        <v>199</v>
      </c>
      <c r="I1425" t="s">
        <v>199</v>
      </c>
      <c r="J1425" t="s">
        <v>199</v>
      </c>
      <c r="K1425" t="s">
        <v>199</v>
      </c>
      <c r="L1425" t="s">
        <v>199</v>
      </c>
      <c r="M1425" t="s">
        <v>199</v>
      </c>
      <c r="N1425" t="s">
        <v>199</v>
      </c>
      <c r="O1425" t="s">
        <v>199</v>
      </c>
      <c r="P1425" t="s">
        <v>199</v>
      </c>
      <c r="Q1425" s="80" t="s">
        <v>199</v>
      </c>
      <c r="R1425" s="79"/>
      <c r="T1425" t="s">
        <v>199</v>
      </c>
      <c r="U1425" t="s">
        <v>199</v>
      </c>
      <c r="V1425" t="s">
        <v>199</v>
      </c>
    </row>
    <row r="1426" spans="2:22" x14ac:dyDescent="0.25">
      <c r="B1426" t="s">
        <v>199</v>
      </c>
      <c r="C1426" s="79" t="s">
        <v>199</v>
      </c>
      <c r="E1426" t="s">
        <v>199</v>
      </c>
      <c r="F1426" t="s">
        <v>199</v>
      </c>
      <c r="G1426" t="s">
        <v>199</v>
      </c>
      <c r="H1426" t="s">
        <v>199</v>
      </c>
      <c r="I1426" t="s">
        <v>199</v>
      </c>
      <c r="J1426" t="s">
        <v>199</v>
      </c>
      <c r="K1426" t="s">
        <v>199</v>
      </c>
      <c r="L1426" t="s">
        <v>199</v>
      </c>
      <c r="M1426" t="s">
        <v>199</v>
      </c>
      <c r="N1426" t="s">
        <v>199</v>
      </c>
      <c r="O1426" t="s">
        <v>199</v>
      </c>
      <c r="P1426" t="s">
        <v>199</v>
      </c>
      <c r="Q1426" s="80" t="s">
        <v>199</v>
      </c>
      <c r="R1426" s="79"/>
      <c r="T1426" t="s">
        <v>199</v>
      </c>
      <c r="U1426" t="s">
        <v>199</v>
      </c>
      <c r="V1426" t="s">
        <v>199</v>
      </c>
    </row>
    <row r="1427" spans="2:22" x14ac:dyDescent="0.25">
      <c r="B1427" t="s">
        <v>199</v>
      </c>
      <c r="C1427" s="79" t="s">
        <v>199</v>
      </c>
      <c r="E1427" t="s">
        <v>199</v>
      </c>
      <c r="F1427" t="s">
        <v>199</v>
      </c>
      <c r="G1427" t="s">
        <v>199</v>
      </c>
      <c r="H1427" t="s">
        <v>199</v>
      </c>
      <c r="I1427" t="s">
        <v>199</v>
      </c>
      <c r="J1427" t="s">
        <v>199</v>
      </c>
      <c r="K1427" t="s">
        <v>199</v>
      </c>
      <c r="L1427" t="s">
        <v>199</v>
      </c>
      <c r="M1427" t="s">
        <v>199</v>
      </c>
      <c r="N1427" t="s">
        <v>199</v>
      </c>
      <c r="O1427" t="s">
        <v>199</v>
      </c>
      <c r="P1427" t="s">
        <v>199</v>
      </c>
      <c r="Q1427" s="80" t="s">
        <v>199</v>
      </c>
      <c r="R1427" s="79"/>
      <c r="T1427" t="s">
        <v>199</v>
      </c>
      <c r="U1427" t="s">
        <v>199</v>
      </c>
      <c r="V1427" t="s">
        <v>199</v>
      </c>
    </row>
    <row r="1428" spans="2:22" x14ac:dyDescent="0.25">
      <c r="B1428" t="s">
        <v>199</v>
      </c>
      <c r="C1428" s="79" t="s">
        <v>199</v>
      </c>
      <c r="E1428" t="s">
        <v>199</v>
      </c>
      <c r="F1428" t="s">
        <v>199</v>
      </c>
      <c r="G1428" t="s">
        <v>199</v>
      </c>
      <c r="H1428" t="s">
        <v>199</v>
      </c>
      <c r="I1428" t="s">
        <v>199</v>
      </c>
      <c r="J1428" t="s">
        <v>199</v>
      </c>
      <c r="K1428" t="s">
        <v>199</v>
      </c>
      <c r="L1428" t="s">
        <v>199</v>
      </c>
      <c r="M1428" t="s">
        <v>199</v>
      </c>
      <c r="N1428" t="s">
        <v>199</v>
      </c>
      <c r="O1428" t="s">
        <v>199</v>
      </c>
      <c r="P1428" t="s">
        <v>199</v>
      </c>
      <c r="Q1428" s="80" t="s">
        <v>199</v>
      </c>
      <c r="R1428" s="79"/>
      <c r="T1428" t="s">
        <v>199</v>
      </c>
      <c r="U1428" t="s">
        <v>199</v>
      </c>
      <c r="V1428" t="s">
        <v>199</v>
      </c>
    </row>
    <row r="1429" spans="2:22" x14ac:dyDescent="0.25">
      <c r="B1429" t="s">
        <v>199</v>
      </c>
      <c r="C1429" s="79" t="s">
        <v>199</v>
      </c>
      <c r="E1429" t="s">
        <v>199</v>
      </c>
      <c r="F1429" t="s">
        <v>199</v>
      </c>
      <c r="G1429" t="s">
        <v>199</v>
      </c>
      <c r="H1429" t="s">
        <v>199</v>
      </c>
      <c r="I1429" t="s">
        <v>199</v>
      </c>
      <c r="J1429" t="s">
        <v>199</v>
      </c>
      <c r="K1429" t="s">
        <v>199</v>
      </c>
      <c r="L1429" t="s">
        <v>199</v>
      </c>
      <c r="M1429" t="s">
        <v>199</v>
      </c>
      <c r="N1429" t="s">
        <v>199</v>
      </c>
      <c r="O1429" t="s">
        <v>199</v>
      </c>
      <c r="P1429" t="s">
        <v>199</v>
      </c>
      <c r="Q1429" s="80" t="s">
        <v>199</v>
      </c>
      <c r="R1429" s="79"/>
      <c r="T1429" t="s">
        <v>199</v>
      </c>
      <c r="U1429" t="s">
        <v>199</v>
      </c>
      <c r="V1429" t="s">
        <v>199</v>
      </c>
    </row>
    <row r="1430" spans="2:22" x14ac:dyDescent="0.25">
      <c r="B1430" t="s">
        <v>199</v>
      </c>
      <c r="C1430" s="79" t="s">
        <v>199</v>
      </c>
      <c r="E1430" t="s">
        <v>199</v>
      </c>
      <c r="F1430" t="s">
        <v>199</v>
      </c>
      <c r="G1430" t="s">
        <v>199</v>
      </c>
      <c r="H1430" t="s">
        <v>199</v>
      </c>
      <c r="I1430" t="s">
        <v>199</v>
      </c>
      <c r="J1430" t="s">
        <v>199</v>
      </c>
      <c r="K1430" t="s">
        <v>199</v>
      </c>
      <c r="L1430" t="s">
        <v>199</v>
      </c>
      <c r="M1430" t="s">
        <v>199</v>
      </c>
      <c r="N1430" t="s">
        <v>199</v>
      </c>
      <c r="O1430" t="s">
        <v>199</v>
      </c>
      <c r="P1430" t="s">
        <v>199</v>
      </c>
      <c r="Q1430" s="80" t="s">
        <v>199</v>
      </c>
      <c r="R1430" s="79"/>
      <c r="T1430" t="s">
        <v>199</v>
      </c>
      <c r="U1430" t="s">
        <v>199</v>
      </c>
      <c r="V1430" t="s">
        <v>199</v>
      </c>
    </row>
    <row r="1431" spans="2:22" x14ac:dyDescent="0.25">
      <c r="B1431" t="s">
        <v>199</v>
      </c>
      <c r="C1431" s="79" t="s">
        <v>199</v>
      </c>
      <c r="E1431" t="s">
        <v>199</v>
      </c>
      <c r="F1431" t="s">
        <v>199</v>
      </c>
      <c r="G1431" t="s">
        <v>199</v>
      </c>
      <c r="H1431" t="s">
        <v>199</v>
      </c>
      <c r="I1431" t="s">
        <v>199</v>
      </c>
      <c r="J1431" t="s">
        <v>199</v>
      </c>
      <c r="K1431" t="s">
        <v>199</v>
      </c>
      <c r="L1431" t="s">
        <v>199</v>
      </c>
      <c r="M1431" t="s">
        <v>199</v>
      </c>
      <c r="N1431" t="s">
        <v>199</v>
      </c>
      <c r="O1431" t="s">
        <v>199</v>
      </c>
      <c r="P1431" t="s">
        <v>199</v>
      </c>
      <c r="Q1431" s="80" t="s">
        <v>199</v>
      </c>
      <c r="R1431" s="79"/>
      <c r="T1431" t="s">
        <v>199</v>
      </c>
      <c r="U1431" t="s">
        <v>199</v>
      </c>
      <c r="V1431" t="s">
        <v>199</v>
      </c>
    </row>
    <row r="1432" spans="2:22" x14ac:dyDescent="0.25">
      <c r="B1432" t="s">
        <v>199</v>
      </c>
      <c r="C1432" s="79" t="s">
        <v>199</v>
      </c>
      <c r="E1432" t="s">
        <v>199</v>
      </c>
      <c r="F1432" t="s">
        <v>199</v>
      </c>
      <c r="G1432" t="s">
        <v>199</v>
      </c>
      <c r="H1432" t="s">
        <v>199</v>
      </c>
      <c r="I1432" t="s">
        <v>199</v>
      </c>
      <c r="J1432" t="s">
        <v>199</v>
      </c>
      <c r="K1432" t="s">
        <v>199</v>
      </c>
      <c r="L1432" t="s">
        <v>199</v>
      </c>
      <c r="M1432" t="s">
        <v>199</v>
      </c>
      <c r="N1432" t="s">
        <v>199</v>
      </c>
      <c r="O1432" t="s">
        <v>199</v>
      </c>
      <c r="P1432" t="s">
        <v>199</v>
      </c>
      <c r="Q1432" s="80" t="s">
        <v>199</v>
      </c>
      <c r="R1432" s="79"/>
      <c r="T1432" t="s">
        <v>199</v>
      </c>
      <c r="U1432" t="s">
        <v>199</v>
      </c>
      <c r="V1432" t="s">
        <v>199</v>
      </c>
    </row>
    <row r="1433" spans="2:22" x14ac:dyDescent="0.25">
      <c r="B1433" t="s">
        <v>199</v>
      </c>
      <c r="C1433" s="79" t="s">
        <v>199</v>
      </c>
      <c r="E1433" t="s">
        <v>199</v>
      </c>
      <c r="F1433" t="s">
        <v>199</v>
      </c>
      <c r="G1433" t="s">
        <v>199</v>
      </c>
      <c r="H1433" t="s">
        <v>199</v>
      </c>
      <c r="I1433" t="s">
        <v>199</v>
      </c>
      <c r="J1433" t="s">
        <v>199</v>
      </c>
      <c r="K1433" t="s">
        <v>199</v>
      </c>
      <c r="L1433" t="s">
        <v>199</v>
      </c>
      <c r="M1433" t="s">
        <v>199</v>
      </c>
      <c r="N1433" t="s">
        <v>199</v>
      </c>
      <c r="O1433" t="s">
        <v>199</v>
      </c>
      <c r="P1433" t="s">
        <v>199</v>
      </c>
      <c r="Q1433" s="80" t="s">
        <v>199</v>
      </c>
      <c r="R1433" s="79"/>
      <c r="T1433" t="s">
        <v>199</v>
      </c>
      <c r="U1433" t="s">
        <v>199</v>
      </c>
      <c r="V1433" t="s">
        <v>199</v>
      </c>
    </row>
    <row r="1434" spans="2:22" x14ac:dyDescent="0.25">
      <c r="B1434" t="s">
        <v>199</v>
      </c>
      <c r="C1434" s="79" t="s">
        <v>199</v>
      </c>
      <c r="E1434" t="s">
        <v>199</v>
      </c>
      <c r="F1434" t="s">
        <v>199</v>
      </c>
      <c r="G1434" t="s">
        <v>199</v>
      </c>
      <c r="H1434" t="s">
        <v>199</v>
      </c>
      <c r="I1434" t="s">
        <v>199</v>
      </c>
      <c r="J1434" t="s">
        <v>199</v>
      </c>
      <c r="K1434" t="s">
        <v>199</v>
      </c>
      <c r="L1434" t="s">
        <v>199</v>
      </c>
      <c r="M1434" t="s">
        <v>199</v>
      </c>
      <c r="N1434" t="s">
        <v>199</v>
      </c>
      <c r="O1434" t="s">
        <v>199</v>
      </c>
      <c r="P1434" t="s">
        <v>199</v>
      </c>
      <c r="Q1434" s="80" t="s">
        <v>199</v>
      </c>
      <c r="R1434" s="79"/>
      <c r="T1434" t="s">
        <v>199</v>
      </c>
      <c r="U1434" t="s">
        <v>199</v>
      </c>
      <c r="V1434" t="s">
        <v>199</v>
      </c>
    </row>
    <row r="1435" spans="2:22" x14ac:dyDescent="0.25">
      <c r="B1435" t="s">
        <v>199</v>
      </c>
      <c r="C1435" s="79" t="s">
        <v>199</v>
      </c>
      <c r="E1435" t="s">
        <v>199</v>
      </c>
      <c r="F1435" t="s">
        <v>199</v>
      </c>
      <c r="G1435" t="s">
        <v>199</v>
      </c>
      <c r="H1435" t="s">
        <v>199</v>
      </c>
      <c r="I1435" t="s">
        <v>199</v>
      </c>
      <c r="J1435" t="s">
        <v>199</v>
      </c>
      <c r="K1435" t="s">
        <v>199</v>
      </c>
      <c r="L1435" t="s">
        <v>199</v>
      </c>
      <c r="M1435" t="s">
        <v>199</v>
      </c>
      <c r="N1435" t="s">
        <v>199</v>
      </c>
      <c r="O1435" t="s">
        <v>199</v>
      </c>
      <c r="P1435" t="s">
        <v>199</v>
      </c>
      <c r="Q1435" s="80" t="s">
        <v>199</v>
      </c>
      <c r="R1435" s="79"/>
      <c r="T1435" t="s">
        <v>199</v>
      </c>
      <c r="U1435" t="s">
        <v>199</v>
      </c>
      <c r="V1435" t="s">
        <v>199</v>
      </c>
    </row>
    <row r="1436" spans="2:22" x14ac:dyDescent="0.25">
      <c r="B1436" t="s">
        <v>199</v>
      </c>
      <c r="C1436" s="79" t="s">
        <v>199</v>
      </c>
      <c r="E1436" t="s">
        <v>199</v>
      </c>
      <c r="F1436" t="s">
        <v>199</v>
      </c>
      <c r="G1436" t="s">
        <v>199</v>
      </c>
      <c r="H1436" t="s">
        <v>199</v>
      </c>
      <c r="I1436" t="s">
        <v>199</v>
      </c>
      <c r="J1436" t="s">
        <v>199</v>
      </c>
      <c r="K1436" t="s">
        <v>199</v>
      </c>
      <c r="L1436" t="s">
        <v>199</v>
      </c>
      <c r="M1436" t="s">
        <v>199</v>
      </c>
      <c r="N1436" t="s">
        <v>199</v>
      </c>
      <c r="O1436" t="s">
        <v>199</v>
      </c>
      <c r="P1436" t="s">
        <v>199</v>
      </c>
      <c r="Q1436" s="80" t="s">
        <v>199</v>
      </c>
      <c r="R1436" s="79"/>
      <c r="T1436" t="s">
        <v>199</v>
      </c>
      <c r="U1436" t="s">
        <v>199</v>
      </c>
      <c r="V1436" t="s">
        <v>199</v>
      </c>
    </row>
    <row r="1437" spans="2:22" x14ac:dyDescent="0.25">
      <c r="B1437" t="s">
        <v>199</v>
      </c>
      <c r="C1437" s="79" t="s">
        <v>199</v>
      </c>
      <c r="E1437" t="s">
        <v>199</v>
      </c>
      <c r="F1437" t="s">
        <v>199</v>
      </c>
      <c r="G1437" t="s">
        <v>199</v>
      </c>
      <c r="H1437" t="s">
        <v>199</v>
      </c>
      <c r="I1437" t="s">
        <v>199</v>
      </c>
      <c r="J1437" t="s">
        <v>199</v>
      </c>
      <c r="K1437" t="s">
        <v>199</v>
      </c>
      <c r="L1437" t="s">
        <v>199</v>
      </c>
      <c r="M1437" t="s">
        <v>199</v>
      </c>
      <c r="N1437" t="s">
        <v>199</v>
      </c>
      <c r="O1437" t="s">
        <v>199</v>
      </c>
      <c r="P1437" t="s">
        <v>199</v>
      </c>
      <c r="Q1437" s="80" t="s">
        <v>199</v>
      </c>
      <c r="R1437" s="79"/>
      <c r="T1437" t="s">
        <v>199</v>
      </c>
      <c r="U1437" t="s">
        <v>199</v>
      </c>
      <c r="V1437" t="s">
        <v>199</v>
      </c>
    </row>
    <row r="1438" spans="2:22" x14ac:dyDescent="0.25">
      <c r="B1438" t="s">
        <v>199</v>
      </c>
      <c r="C1438" s="79" t="s">
        <v>199</v>
      </c>
      <c r="E1438" t="s">
        <v>199</v>
      </c>
      <c r="F1438" t="s">
        <v>199</v>
      </c>
      <c r="G1438" t="s">
        <v>199</v>
      </c>
      <c r="H1438" t="s">
        <v>199</v>
      </c>
      <c r="I1438" t="s">
        <v>199</v>
      </c>
      <c r="J1438" t="s">
        <v>199</v>
      </c>
      <c r="K1438" t="s">
        <v>199</v>
      </c>
      <c r="L1438" t="s">
        <v>199</v>
      </c>
      <c r="M1438" t="s">
        <v>199</v>
      </c>
      <c r="N1438" t="s">
        <v>199</v>
      </c>
      <c r="O1438" t="s">
        <v>199</v>
      </c>
      <c r="P1438" t="s">
        <v>199</v>
      </c>
      <c r="Q1438" s="80" t="s">
        <v>199</v>
      </c>
      <c r="R1438" s="79"/>
      <c r="T1438" t="s">
        <v>199</v>
      </c>
      <c r="U1438" t="s">
        <v>199</v>
      </c>
      <c r="V1438" t="s">
        <v>199</v>
      </c>
    </row>
    <row r="1439" spans="2:22" x14ac:dyDescent="0.25">
      <c r="B1439" t="s">
        <v>199</v>
      </c>
      <c r="C1439" s="79" t="s">
        <v>199</v>
      </c>
      <c r="E1439" t="s">
        <v>199</v>
      </c>
      <c r="F1439" t="s">
        <v>199</v>
      </c>
      <c r="G1439" t="s">
        <v>199</v>
      </c>
      <c r="H1439" t="s">
        <v>199</v>
      </c>
      <c r="I1439" t="s">
        <v>199</v>
      </c>
      <c r="J1439" t="s">
        <v>199</v>
      </c>
      <c r="K1439" t="s">
        <v>199</v>
      </c>
      <c r="L1439" t="s">
        <v>199</v>
      </c>
      <c r="M1439" t="s">
        <v>199</v>
      </c>
      <c r="N1439" t="s">
        <v>199</v>
      </c>
      <c r="O1439" t="s">
        <v>199</v>
      </c>
      <c r="P1439" t="s">
        <v>199</v>
      </c>
      <c r="Q1439" s="80" t="s">
        <v>199</v>
      </c>
      <c r="R1439" s="79"/>
      <c r="T1439" t="s">
        <v>199</v>
      </c>
      <c r="U1439" t="s">
        <v>199</v>
      </c>
      <c r="V1439" t="s">
        <v>199</v>
      </c>
    </row>
    <row r="1440" spans="2:22" x14ac:dyDescent="0.25">
      <c r="B1440" t="s">
        <v>199</v>
      </c>
      <c r="C1440" s="79" t="s">
        <v>199</v>
      </c>
      <c r="E1440" t="s">
        <v>199</v>
      </c>
      <c r="F1440" t="s">
        <v>199</v>
      </c>
      <c r="G1440" t="s">
        <v>199</v>
      </c>
      <c r="H1440" t="s">
        <v>199</v>
      </c>
      <c r="I1440" t="s">
        <v>199</v>
      </c>
      <c r="J1440" t="s">
        <v>199</v>
      </c>
      <c r="K1440" t="s">
        <v>199</v>
      </c>
      <c r="L1440" t="s">
        <v>199</v>
      </c>
      <c r="M1440" t="s">
        <v>199</v>
      </c>
      <c r="N1440" t="s">
        <v>199</v>
      </c>
      <c r="O1440" t="s">
        <v>199</v>
      </c>
      <c r="P1440" t="s">
        <v>199</v>
      </c>
      <c r="Q1440" s="80" t="s">
        <v>199</v>
      </c>
      <c r="R1440" s="79"/>
      <c r="T1440" t="s">
        <v>199</v>
      </c>
      <c r="U1440" t="s">
        <v>199</v>
      </c>
      <c r="V1440" t="s">
        <v>199</v>
      </c>
    </row>
    <row r="1441" spans="2:22" x14ac:dyDescent="0.25">
      <c r="B1441" t="s">
        <v>199</v>
      </c>
      <c r="C1441" s="79" t="s">
        <v>199</v>
      </c>
      <c r="E1441" t="s">
        <v>199</v>
      </c>
      <c r="F1441" t="s">
        <v>199</v>
      </c>
      <c r="G1441" t="s">
        <v>199</v>
      </c>
      <c r="H1441" t="s">
        <v>199</v>
      </c>
      <c r="I1441" t="s">
        <v>199</v>
      </c>
      <c r="J1441" t="s">
        <v>199</v>
      </c>
      <c r="K1441" t="s">
        <v>199</v>
      </c>
      <c r="L1441" t="s">
        <v>199</v>
      </c>
      <c r="M1441" t="s">
        <v>199</v>
      </c>
      <c r="N1441" t="s">
        <v>199</v>
      </c>
      <c r="O1441" t="s">
        <v>199</v>
      </c>
      <c r="P1441" t="s">
        <v>199</v>
      </c>
      <c r="Q1441" s="80" t="s">
        <v>199</v>
      </c>
      <c r="R1441" s="79"/>
      <c r="T1441" t="s">
        <v>199</v>
      </c>
      <c r="U1441" t="s">
        <v>199</v>
      </c>
      <c r="V1441" t="s">
        <v>199</v>
      </c>
    </row>
    <row r="1442" spans="2:22" x14ac:dyDescent="0.25">
      <c r="B1442" t="s">
        <v>199</v>
      </c>
      <c r="C1442" s="79" t="s">
        <v>199</v>
      </c>
      <c r="E1442" t="s">
        <v>199</v>
      </c>
      <c r="F1442" t="s">
        <v>199</v>
      </c>
      <c r="G1442" t="s">
        <v>199</v>
      </c>
      <c r="H1442" t="s">
        <v>199</v>
      </c>
      <c r="I1442" t="s">
        <v>199</v>
      </c>
      <c r="J1442" t="s">
        <v>199</v>
      </c>
      <c r="K1442" t="s">
        <v>199</v>
      </c>
      <c r="L1442" t="s">
        <v>199</v>
      </c>
      <c r="M1442" t="s">
        <v>199</v>
      </c>
      <c r="N1442" t="s">
        <v>199</v>
      </c>
      <c r="O1442" t="s">
        <v>199</v>
      </c>
      <c r="P1442" t="s">
        <v>199</v>
      </c>
      <c r="Q1442" s="80" t="s">
        <v>199</v>
      </c>
      <c r="R1442" s="79"/>
      <c r="T1442" t="s">
        <v>199</v>
      </c>
      <c r="U1442" t="s">
        <v>199</v>
      </c>
      <c r="V1442" t="s">
        <v>199</v>
      </c>
    </row>
    <row r="1443" spans="2:22" x14ac:dyDescent="0.25">
      <c r="B1443" t="s">
        <v>199</v>
      </c>
      <c r="C1443" s="79" t="s">
        <v>199</v>
      </c>
      <c r="E1443" t="s">
        <v>199</v>
      </c>
      <c r="F1443" t="s">
        <v>199</v>
      </c>
      <c r="G1443" t="s">
        <v>199</v>
      </c>
      <c r="H1443" t="s">
        <v>199</v>
      </c>
      <c r="I1443" t="s">
        <v>199</v>
      </c>
      <c r="J1443" t="s">
        <v>199</v>
      </c>
      <c r="K1443" t="s">
        <v>199</v>
      </c>
      <c r="L1443" t="s">
        <v>199</v>
      </c>
      <c r="M1443" t="s">
        <v>199</v>
      </c>
      <c r="N1443" t="s">
        <v>199</v>
      </c>
      <c r="O1443" t="s">
        <v>199</v>
      </c>
      <c r="P1443" t="s">
        <v>199</v>
      </c>
      <c r="Q1443" s="80" t="s">
        <v>199</v>
      </c>
      <c r="R1443" s="79"/>
      <c r="T1443" t="s">
        <v>199</v>
      </c>
      <c r="U1443" t="s">
        <v>199</v>
      </c>
      <c r="V1443" t="s">
        <v>199</v>
      </c>
    </row>
    <row r="1444" spans="2:22" x14ac:dyDescent="0.25">
      <c r="B1444" t="s">
        <v>199</v>
      </c>
      <c r="C1444" s="79" t="s">
        <v>199</v>
      </c>
      <c r="E1444" t="s">
        <v>199</v>
      </c>
      <c r="F1444" t="s">
        <v>199</v>
      </c>
      <c r="G1444" t="s">
        <v>199</v>
      </c>
      <c r="H1444" t="s">
        <v>199</v>
      </c>
      <c r="I1444" t="s">
        <v>199</v>
      </c>
      <c r="J1444" t="s">
        <v>199</v>
      </c>
      <c r="K1444" t="s">
        <v>199</v>
      </c>
      <c r="L1444" t="s">
        <v>199</v>
      </c>
      <c r="M1444" t="s">
        <v>199</v>
      </c>
      <c r="N1444" t="s">
        <v>199</v>
      </c>
      <c r="O1444" t="s">
        <v>199</v>
      </c>
      <c r="P1444" t="s">
        <v>199</v>
      </c>
      <c r="Q1444" s="80" t="s">
        <v>199</v>
      </c>
      <c r="R1444" s="79"/>
      <c r="T1444" t="s">
        <v>199</v>
      </c>
      <c r="U1444" t="s">
        <v>199</v>
      </c>
      <c r="V1444" t="s">
        <v>199</v>
      </c>
    </row>
    <row r="1445" spans="2:22" x14ac:dyDescent="0.25">
      <c r="B1445" t="s">
        <v>199</v>
      </c>
      <c r="C1445" s="79" t="s">
        <v>199</v>
      </c>
      <c r="E1445" t="s">
        <v>199</v>
      </c>
      <c r="F1445" t="s">
        <v>199</v>
      </c>
      <c r="G1445" t="s">
        <v>199</v>
      </c>
      <c r="H1445" t="s">
        <v>199</v>
      </c>
      <c r="I1445" t="s">
        <v>199</v>
      </c>
      <c r="J1445" t="s">
        <v>199</v>
      </c>
      <c r="K1445" t="s">
        <v>199</v>
      </c>
      <c r="L1445" t="s">
        <v>199</v>
      </c>
      <c r="M1445" t="s">
        <v>199</v>
      </c>
      <c r="N1445" t="s">
        <v>199</v>
      </c>
      <c r="O1445" t="s">
        <v>199</v>
      </c>
      <c r="P1445" t="s">
        <v>199</v>
      </c>
      <c r="Q1445" s="80" t="s">
        <v>199</v>
      </c>
      <c r="R1445" s="79"/>
      <c r="T1445" t="s">
        <v>199</v>
      </c>
      <c r="U1445" t="s">
        <v>199</v>
      </c>
      <c r="V1445" t="s">
        <v>199</v>
      </c>
    </row>
    <row r="1446" spans="2:22" x14ac:dyDescent="0.25">
      <c r="B1446" t="s">
        <v>199</v>
      </c>
      <c r="C1446" s="79" t="s">
        <v>199</v>
      </c>
      <c r="E1446" t="s">
        <v>199</v>
      </c>
      <c r="F1446" t="s">
        <v>199</v>
      </c>
      <c r="G1446" t="s">
        <v>199</v>
      </c>
      <c r="H1446" t="s">
        <v>199</v>
      </c>
      <c r="I1446" t="s">
        <v>199</v>
      </c>
      <c r="J1446" t="s">
        <v>199</v>
      </c>
      <c r="K1446" t="s">
        <v>199</v>
      </c>
      <c r="L1446" t="s">
        <v>199</v>
      </c>
      <c r="M1446" t="s">
        <v>199</v>
      </c>
      <c r="N1446" t="s">
        <v>199</v>
      </c>
      <c r="O1446" t="s">
        <v>199</v>
      </c>
      <c r="P1446" t="s">
        <v>199</v>
      </c>
      <c r="Q1446" s="80" t="s">
        <v>199</v>
      </c>
      <c r="R1446" s="79"/>
      <c r="T1446" t="s">
        <v>199</v>
      </c>
      <c r="U1446" t="s">
        <v>199</v>
      </c>
      <c r="V1446" t="s">
        <v>199</v>
      </c>
    </row>
    <row r="1447" spans="2:22" x14ac:dyDescent="0.25">
      <c r="B1447" t="s">
        <v>199</v>
      </c>
      <c r="C1447" s="79" t="s">
        <v>199</v>
      </c>
      <c r="E1447" t="s">
        <v>199</v>
      </c>
      <c r="F1447" t="s">
        <v>199</v>
      </c>
      <c r="G1447" t="s">
        <v>199</v>
      </c>
      <c r="H1447" t="s">
        <v>199</v>
      </c>
      <c r="I1447" t="s">
        <v>199</v>
      </c>
      <c r="J1447" t="s">
        <v>199</v>
      </c>
      <c r="K1447" t="s">
        <v>199</v>
      </c>
      <c r="L1447" t="s">
        <v>199</v>
      </c>
      <c r="M1447" t="s">
        <v>199</v>
      </c>
      <c r="N1447" t="s">
        <v>199</v>
      </c>
      <c r="O1447" t="s">
        <v>199</v>
      </c>
      <c r="P1447" t="s">
        <v>199</v>
      </c>
      <c r="Q1447" s="80" t="s">
        <v>199</v>
      </c>
      <c r="R1447" s="79"/>
      <c r="T1447" t="s">
        <v>199</v>
      </c>
      <c r="U1447" t="s">
        <v>199</v>
      </c>
      <c r="V1447" t="s">
        <v>199</v>
      </c>
    </row>
    <row r="1448" spans="2:22" x14ac:dyDescent="0.25">
      <c r="B1448" t="s">
        <v>199</v>
      </c>
      <c r="C1448" s="79" t="s">
        <v>199</v>
      </c>
      <c r="E1448" t="s">
        <v>199</v>
      </c>
      <c r="F1448" t="s">
        <v>199</v>
      </c>
      <c r="G1448" t="s">
        <v>199</v>
      </c>
      <c r="H1448" t="s">
        <v>199</v>
      </c>
      <c r="I1448" t="s">
        <v>199</v>
      </c>
      <c r="J1448" t="s">
        <v>199</v>
      </c>
      <c r="K1448" t="s">
        <v>199</v>
      </c>
      <c r="L1448" t="s">
        <v>199</v>
      </c>
      <c r="M1448" t="s">
        <v>199</v>
      </c>
      <c r="N1448" t="s">
        <v>199</v>
      </c>
      <c r="O1448" t="s">
        <v>199</v>
      </c>
      <c r="P1448" t="s">
        <v>199</v>
      </c>
      <c r="Q1448" s="80" t="s">
        <v>199</v>
      </c>
      <c r="R1448" s="79"/>
      <c r="T1448" t="s">
        <v>199</v>
      </c>
      <c r="U1448" t="s">
        <v>199</v>
      </c>
      <c r="V1448" t="s">
        <v>199</v>
      </c>
    </row>
    <row r="1449" spans="2:22" x14ac:dyDescent="0.25">
      <c r="B1449" t="s">
        <v>199</v>
      </c>
      <c r="C1449" s="79" t="s">
        <v>199</v>
      </c>
      <c r="E1449" t="s">
        <v>199</v>
      </c>
      <c r="F1449" t="s">
        <v>199</v>
      </c>
      <c r="G1449" t="s">
        <v>199</v>
      </c>
      <c r="H1449" t="s">
        <v>199</v>
      </c>
      <c r="I1449" t="s">
        <v>199</v>
      </c>
      <c r="J1449" t="s">
        <v>199</v>
      </c>
      <c r="K1449" t="s">
        <v>199</v>
      </c>
      <c r="L1449" t="s">
        <v>199</v>
      </c>
      <c r="M1449" t="s">
        <v>199</v>
      </c>
      <c r="N1449" t="s">
        <v>199</v>
      </c>
      <c r="O1449" t="s">
        <v>199</v>
      </c>
      <c r="P1449" t="s">
        <v>199</v>
      </c>
      <c r="Q1449" s="80" t="s">
        <v>199</v>
      </c>
      <c r="R1449" s="79"/>
      <c r="T1449" t="s">
        <v>199</v>
      </c>
      <c r="U1449" t="s">
        <v>199</v>
      </c>
      <c r="V1449" t="s">
        <v>199</v>
      </c>
    </row>
    <row r="1450" spans="2:22" x14ac:dyDescent="0.25">
      <c r="B1450" t="s">
        <v>199</v>
      </c>
      <c r="C1450" s="79" t="s">
        <v>199</v>
      </c>
      <c r="E1450" t="s">
        <v>199</v>
      </c>
      <c r="F1450" t="s">
        <v>199</v>
      </c>
      <c r="G1450" t="s">
        <v>199</v>
      </c>
      <c r="H1450" t="s">
        <v>199</v>
      </c>
      <c r="I1450" t="s">
        <v>199</v>
      </c>
      <c r="J1450" t="s">
        <v>199</v>
      </c>
      <c r="K1450" t="s">
        <v>199</v>
      </c>
      <c r="L1450" t="s">
        <v>199</v>
      </c>
      <c r="M1450" t="s">
        <v>199</v>
      </c>
      <c r="N1450" t="s">
        <v>199</v>
      </c>
      <c r="O1450" t="s">
        <v>199</v>
      </c>
      <c r="P1450" t="s">
        <v>199</v>
      </c>
      <c r="Q1450" s="80" t="s">
        <v>199</v>
      </c>
      <c r="R1450" s="79"/>
      <c r="T1450" t="s">
        <v>199</v>
      </c>
      <c r="U1450" t="s">
        <v>199</v>
      </c>
      <c r="V1450" t="s">
        <v>199</v>
      </c>
    </row>
    <row r="1451" spans="2:22" x14ac:dyDescent="0.25">
      <c r="B1451" t="s">
        <v>199</v>
      </c>
      <c r="C1451" s="79" t="s">
        <v>199</v>
      </c>
      <c r="E1451" t="s">
        <v>199</v>
      </c>
      <c r="F1451" t="s">
        <v>199</v>
      </c>
      <c r="G1451" t="s">
        <v>199</v>
      </c>
      <c r="H1451" t="s">
        <v>199</v>
      </c>
      <c r="I1451" t="s">
        <v>199</v>
      </c>
      <c r="J1451" t="s">
        <v>199</v>
      </c>
      <c r="K1451" t="s">
        <v>199</v>
      </c>
      <c r="L1451" t="s">
        <v>199</v>
      </c>
      <c r="M1451" t="s">
        <v>199</v>
      </c>
      <c r="N1451" t="s">
        <v>199</v>
      </c>
      <c r="O1451" t="s">
        <v>199</v>
      </c>
      <c r="P1451" t="s">
        <v>199</v>
      </c>
      <c r="Q1451" s="80" t="s">
        <v>199</v>
      </c>
      <c r="R1451" s="79"/>
      <c r="T1451" t="s">
        <v>199</v>
      </c>
      <c r="U1451" t="s">
        <v>199</v>
      </c>
      <c r="V1451" t="s">
        <v>199</v>
      </c>
    </row>
    <row r="1452" spans="2:22" x14ac:dyDescent="0.25">
      <c r="B1452" t="s">
        <v>199</v>
      </c>
      <c r="C1452" s="79" t="s">
        <v>199</v>
      </c>
      <c r="E1452" t="s">
        <v>199</v>
      </c>
      <c r="F1452" t="s">
        <v>199</v>
      </c>
      <c r="G1452" t="s">
        <v>199</v>
      </c>
      <c r="H1452" t="s">
        <v>199</v>
      </c>
      <c r="I1452" t="s">
        <v>199</v>
      </c>
      <c r="J1452" t="s">
        <v>199</v>
      </c>
      <c r="K1452" t="s">
        <v>199</v>
      </c>
      <c r="L1452" t="s">
        <v>199</v>
      </c>
      <c r="M1452" t="s">
        <v>199</v>
      </c>
      <c r="N1452" t="s">
        <v>199</v>
      </c>
      <c r="O1452" t="s">
        <v>199</v>
      </c>
      <c r="P1452" t="s">
        <v>199</v>
      </c>
      <c r="Q1452" s="80" t="s">
        <v>199</v>
      </c>
      <c r="R1452" s="79"/>
      <c r="T1452" t="s">
        <v>199</v>
      </c>
      <c r="U1452" t="s">
        <v>199</v>
      </c>
      <c r="V1452" t="s">
        <v>199</v>
      </c>
    </row>
    <row r="1453" spans="2:22" x14ac:dyDescent="0.25">
      <c r="B1453" t="s">
        <v>199</v>
      </c>
      <c r="C1453" s="79" t="s">
        <v>199</v>
      </c>
      <c r="E1453" t="s">
        <v>199</v>
      </c>
      <c r="F1453" t="s">
        <v>199</v>
      </c>
      <c r="G1453" t="s">
        <v>199</v>
      </c>
      <c r="H1453" t="s">
        <v>199</v>
      </c>
      <c r="I1453" t="s">
        <v>199</v>
      </c>
      <c r="J1453" t="s">
        <v>199</v>
      </c>
      <c r="K1453" t="s">
        <v>199</v>
      </c>
      <c r="L1453" t="s">
        <v>199</v>
      </c>
      <c r="M1453" t="s">
        <v>199</v>
      </c>
      <c r="N1453" t="s">
        <v>199</v>
      </c>
      <c r="O1453" t="s">
        <v>199</v>
      </c>
      <c r="P1453" t="s">
        <v>199</v>
      </c>
      <c r="Q1453" s="80" t="s">
        <v>199</v>
      </c>
      <c r="R1453" s="79"/>
      <c r="T1453" t="s">
        <v>199</v>
      </c>
      <c r="U1453" t="s">
        <v>199</v>
      </c>
      <c r="V1453" t="s">
        <v>199</v>
      </c>
    </row>
    <row r="1454" spans="2:22" x14ac:dyDescent="0.25">
      <c r="B1454" t="s">
        <v>199</v>
      </c>
      <c r="C1454" s="79" t="s">
        <v>199</v>
      </c>
      <c r="E1454" t="s">
        <v>199</v>
      </c>
      <c r="F1454" t="s">
        <v>199</v>
      </c>
      <c r="G1454" t="s">
        <v>199</v>
      </c>
      <c r="H1454" t="s">
        <v>199</v>
      </c>
      <c r="I1454" t="s">
        <v>199</v>
      </c>
      <c r="J1454" t="s">
        <v>199</v>
      </c>
      <c r="K1454" t="s">
        <v>199</v>
      </c>
      <c r="L1454" t="s">
        <v>199</v>
      </c>
      <c r="M1454" t="s">
        <v>199</v>
      </c>
      <c r="N1454" t="s">
        <v>199</v>
      </c>
      <c r="O1454" t="s">
        <v>199</v>
      </c>
      <c r="P1454" t="s">
        <v>199</v>
      </c>
      <c r="Q1454" s="80" t="s">
        <v>199</v>
      </c>
      <c r="R1454" s="79"/>
      <c r="T1454" t="s">
        <v>199</v>
      </c>
      <c r="U1454" t="s">
        <v>199</v>
      </c>
      <c r="V1454" t="s">
        <v>199</v>
      </c>
    </row>
    <row r="1455" spans="2:22" x14ac:dyDescent="0.25">
      <c r="B1455" t="s">
        <v>199</v>
      </c>
      <c r="C1455" s="79" t="s">
        <v>199</v>
      </c>
      <c r="E1455" t="s">
        <v>199</v>
      </c>
      <c r="F1455" t="s">
        <v>199</v>
      </c>
      <c r="G1455" t="s">
        <v>199</v>
      </c>
      <c r="H1455" t="s">
        <v>199</v>
      </c>
      <c r="I1455" t="s">
        <v>199</v>
      </c>
      <c r="J1455" t="s">
        <v>199</v>
      </c>
      <c r="K1455" t="s">
        <v>199</v>
      </c>
      <c r="L1455" t="s">
        <v>199</v>
      </c>
      <c r="M1455" t="s">
        <v>199</v>
      </c>
      <c r="N1455" t="s">
        <v>199</v>
      </c>
      <c r="O1455" t="s">
        <v>199</v>
      </c>
      <c r="P1455" t="s">
        <v>199</v>
      </c>
      <c r="Q1455" s="80" t="s">
        <v>199</v>
      </c>
      <c r="R1455" s="79"/>
      <c r="T1455" t="s">
        <v>199</v>
      </c>
      <c r="U1455" t="s">
        <v>199</v>
      </c>
      <c r="V1455" t="s">
        <v>199</v>
      </c>
    </row>
    <row r="1456" spans="2:22" x14ac:dyDescent="0.25">
      <c r="B1456" t="s">
        <v>199</v>
      </c>
      <c r="C1456" s="79" t="s">
        <v>199</v>
      </c>
      <c r="E1456" t="s">
        <v>199</v>
      </c>
      <c r="F1456" t="s">
        <v>199</v>
      </c>
      <c r="G1456" t="s">
        <v>199</v>
      </c>
      <c r="H1456" t="s">
        <v>199</v>
      </c>
      <c r="I1456" t="s">
        <v>199</v>
      </c>
      <c r="J1456" t="s">
        <v>199</v>
      </c>
      <c r="K1456" t="s">
        <v>199</v>
      </c>
      <c r="L1456" t="s">
        <v>199</v>
      </c>
      <c r="M1456" t="s">
        <v>199</v>
      </c>
      <c r="N1456" t="s">
        <v>199</v>
      </c>
      <c r="O1456" t="s">
        <v>199</v>
      </c>
      <c r="P1456" t="s">
        <v>199</v>
      </c>
      <c r="Q1456" s="80" t="s">
        <v>199</v>
      </c>
      <c r="R1456" s="79"/>
      <c r="T1456" t="s">
        <v>199</v>
      </c>
      <c r="U1456" t="s">
        <v>199</v>
      </c>
      <c r="V1456" t="s">
        <v>199</v>
      </c>
    </row>
    <row r="1457" spans="2:22" x14ac:dyDescent="0.25">
      <c r="B1457" t="s">
        <v>199</v>
      </c>
      <c r="C1457" s="79" t="s">
        <v>199</v>
      </c>
      <c r="E1457" t="s">
        <v>199</v>
      </c>
      <c r="F1457" t="s">
        <v>199</v>
      </c>
      <c r="G1457" t="s">
        <v>199</v>
      </c>
      <c r="H1457" t="s">
        <v>199</v>
      </c>
      <c r="I1457" t="s">
        <v>199</v>
      </c>
      <c r="J1457" t="s">
        <v>199</v>
      </c>
      <c r="K1457" t="s">
        <v>199</v>
      </c>
      <c r="L1457" t="s">
        <v>199</v>
      </c>
      <c r="M1457" t="s">
        <v>199</v>
      </c>
      <c r="N1457" t="s">
        <v>199</v>
      </c>
      <c r="O1457" t="s">
        <v>199</v>
      </c>
      <c r="P1457" t="s">
        <v>199</v>
      </c>
      <c r="Q1457" s="80" t="s">
        <v>199</v>
      </c>
      <c r="R1457" s="79"/>
      <c r="T1457" t="s">
        <v>199</v>
      </c>
      <c r="U1457" t="s">
        <v>199</v>
      </c>
      <c r="V1457" t="s">
        <v>199</v>
      </c>
    </row>
    <row r="1458" spans="2:22" x14ac:dyDescent="0.25">
      <c r="B1458" t="s">
        <v>199</v>
      </c>
      <c r="C1458" s="79" t="s">
        <v>199</v>
      </c>
      <c r="E1458" t="s">
        <v>199</v>
      </c>
      <c r="F1458" t="s">
        <v>199</v>
      </c>
      <c r="G1458" t="s">
        <v>199</v>
      </c>
      <c r="H1458" t="s">
        <v>199</v>
      </c>
      <c r="I1458" t="s">
        <v>199</v>
      </c>
      <c r="J1458" t="s">
        <v>199</v>
      </c>
      <c r="K1458" t="s">
        <v>199</v>
      </c>
      <c r="L1458" t="s">
        <v>199</v>
      </c>
      <c r="M1458" t="s">
        <v>199</v>
      </c>
      <c r="N1458" t="s">
        <v>199</v>
      </c>
      <c r="O1458" t="s">
        <v>199</v>
      </c>
      <c r="P1458" t="s">
        <v>199</v>
      </c>
      <c r="Q1458" s="80" t="s">
        <v>199</v>
      </c>
      <c r="R1458" s="79"/>
      <c r="T1458" t="s">
        <v>199</v>
      </c>
      <c r="U1458" t="s">
        <v>199</v>
      </c>
      <c r="V1458" t="s">
        <v>199</v>
      </c>
    </row>
    <row r="1459" spans="2:22" x14ac:dyDescent="0.25">
      <c r="B1459" t="s">
        <v>199</v>
      </c>
      <c r="C1459" s="79" t="s">
        <v>199</v>
      </c>
      <c r="E1459" t="s">
        <v>199</v>
      </c>
      <c r="F1459" t="s">
        <v>199</v>
      </c>
      <c r="G1459" t="s">
        <v>199</v>
      </c>
      <c r="H1459" t="s">
        <v>199</v>
      </c>
      <c r="I1459" t="s">
        <v>199</v>
      </c>
      <c r="J1459" t="s">
        <v>199</v>
      </c>
      <c r="K1459" t="s">
        <v>199</v>
      </c>
      <c r="L1459" t="s">
        <v>199</v>
      </c>
      <c r="M1459" t="s">
        <v>199</v>
      </c>
      <c r="N1459" t="s">
        <v>199</v>
      </c>
      <c r="O1459" t="s">
        <v>199</v>
      </c>
      <c r="P1459" t="s">
        <v>199</v>
      </c>
      <c r="Q1459" s="80" t="s">
        <v>199</v>
      </c>
      <c r="R1459" s="79"/>
      <c r="T1459" t="s">
        <v>199</v>
      </c>
      <c r="U1459" t="s">
        <v>199</v>
      </c>
      <c r="V1459" t="s">
        <v>199</v>
      </c>
    </row>
    <row r="1460" spans="2:22" x14ac:dyDescent="0.25">
      <c r="B1460" t="s">
        <v>199</v>
      </c>
      <c r="C1460" s="79" t="s">
        <v>199</v>
      </c>
      <c r="E1460" t="s">
        <v>199</v>
      </c>
      <c r="F1460" t="s">
        <v>199</v>
      </c>
      <c r="G1460" t="s">
        <v>199</v>
      </c>
      <c r="H1460" t="s">
        <v>199</v>
      </c>
      <c r="I1460" t="s">
        <v>199</v>
      </c>
      <c r="J1460" t="s">
        <v>199</v>
      </c>
      <c r="K1460" t="s">
        <v>199</v>
      </c>
      <c r="L1460" t="s">
        <v>199</v>
      </c>
      <c r="M1460" t="s">
        <v>199</v>
      </c>
      <c r="N1460" t="s">
        <v>199</v>
      </c>
      <c r="O1460" t="s">
        <v>199</v>
      </c>
      <c r="P1460" t="s">
        <v>199</v>
      </c>
      <c r="Q1460" s="80" t="s">
        <v>199</v>
      </c>
      <c r="R1460" s="79"/>
      <c r="T1460" t="s">
        <v>199</v>
      </c>
      <c r="U1460" t="s">
        <v>199</v>
      </c>
      <c r="V1460" t="s">
        <v>199</v>
      </c>
    </row>
    <row r="1461" spans="2:22" x14ac:dyDescent="0.25">
      <c r="B1461" t="s">
        <v>199</v>
      </c>
      <c r="C1461" s="79" t="s">
        <v>199</v>
      </c>
      <c r="E1461" t="s">
        <v>199</v>
      </c>
      <c r="F1461" t="s">
        <v>199</v>
      </c>
      <c r="G1461" t="s">
        <v>199</v>
      </c>
      <c r="H1461" t="s">
        <v>199</v>
      </c>
      <c r="I1461" t="s">
        <v>199</v>
      </c>
      <c r="J1461" t="s">
        <v>199</v>
      </c>
      <c r="K1461" t="s">
        <v>199</v>
      </c>
      <c r="L1461" t="s">
        <v>199</v>
      </c>
      <c r="M1461" t="s">
        <v>199</v>
      </c>
      <c r="N1461" t="s">
        <v>199</v>
      </c>
      <c r="O1461" t="s">
        <v>199</v>
      </c>
      <c r="P1461" t="s">
        <v>199</v>
      </c>
      <c r="Q1461" s="80" t="s">
        <v>199</v>
      </c>
      <c r="R1461" s="79"/>
      <c r="T1461" t="s">
        <v>199</v>
      </c>
      <c r="U1461" t="s">
        <v>199</v>
      </c>
      <c r="V1461" t="s">
        <v>199</v>
      </c>
    </row>
    <row r="1462" spans="2:22" x14ac:dyDescent="0.25">
      <c r="B1462" t="s">
        <v>199</v>
      </c>
      <c r="C1462" s="79" t="s">
        <v>199</v>
      </c>
      <c r="E1462" t="s">
        <v>199</v>
      </c>
      <c r="F1462" t="s">
        <v>199</v>
      </c>
      <c r="G1462" t="s">
        <v>199</v>
      </c>
      <c r="H1462" t="s">
        <v>199</v>
      </c>
      <c r="I1462" t="s">
        <v>199</v>
      </c>
      <c r="J1462" t="s">
        <v>199</v>
      </c>
      <c r="K1462" t="s">
        <v>199</v>
      </c>
      <c r="L1462" t="s">
        <v>199</v>
      </c>
      <c r="M1462" t="s">
        <v>199</v>
      </c>
      <c r="N1462" t="s">
        <v>199</v>
      </c>
      <c r="O1462" t="s">
        <v>199</v>
      </c>
      <c r="P1462" t="s">
        <v>199</v>
      </c>
      <c r="Q1462" s="80" t="s">
        <v>199</v>
      </c>
      <c r="R1462" s="79"/>
      <c r="T1462" t="s">
        <v>199</v>
      </c>
      <c r="U1462" t="s">
        <v>199</v>
      </c>
      <c r="V1462" t="s">
        <v>199</v>
      </c>
    </row>
    <row r="1463" spans="2:22" x14ac:dyDescent="0.25">
      <c r="B1463" t="s">
        <v>199</v>
      </c>
      <c r="C1463" s="79" t="s">
        <v>199</v>
      </c>
      <c r="E1463" t="s">
        <v>199</v>
      </c>
      <c r="F1463" t="s">
        <v>199</v>
      </c>
      <c r="G1463" t="s">
        <v>199</v>
      </c>
      <c r="H1463" t="s">
        <v>199</v>
      </c>
      <c r="I1463" t="s">
        <v>199</v>
      </c>
      <c r="J1463" t="s">
        <v>199</v>
      </c>
      <c r="K1463" t="s">
        <v>199</v>
      </c>
      <c r="L1463" t="s">
        <v>199</v>
      </c>
      <c r="M1463" t="s">
        <v>199</v>
      </c>
      <c r="N1463" t="s">
        <v>199</v>
      </c>
      <c r="O1463" t="s">
        <v>199</v>
      </c>
      <c r="P1463" t="s">
        <v>199</v>
      </c>
      <c r="Q1463" s="80" t="s">
        <v>199</v>
      </c>
      <c r="R1463" s="79"/>
      <c r="T1463" t="s">
        <v>199</v>
      </c>
      <c r="U1463" t="s">
        <v>199</v>
      </c>
      <c r="V1463" t="s">
        <v>199</v>
      </c>
    </row>
    <row r="1464" spans="2:22" x14ac:dyDescent="0.25">
      <c r="B1464" t="s">
        <v>199</v>
      </c>
      <c r="C1464" s="79" t="s">
        <v>199</v>
      </c>
      <c r="E1464" t="s">
        <v>199</v>
      </c>
      <c r="F1464" t="s">
        <v>199</v>
      </c>
      <c r="G1464" t="s">
        <v>199</v>
      </c>
      <c r="H1464" t="s">
        <v>199</v>
      </c>
      <c r="I1464" t="s">
        <v>199</v>
      </c>
      <c r="J1464" t="s">
        <v>199</v>
      </c>
      <c r="K1464" t="s">
        <v>199</v>
      </c>
      <c r="L1464" t="s">
        <v>199</v>
      </c>
      <c r="M1464" t="s">
        <v>199</v>
      </c>
      <c r="N1464" t="s">
        <v>199</v>
      </c>
      <c r="O1464" t="s">
        <v>199</v>
      </c>
      <c r="P1464" t="s">
        <v>199</v>
      </c>
      <c r="Q1464" s="80" t="s">
        <v>199</v>
      </c>
      <c r="R1464" s="79"/>
      <c r="T1464" t="s">
        <v>199</v>
      </c>
      <c r="U1464" t="s">
        <v>199</v>
      </c>
      <c r="V1464" t="s">
        <v>199</v>
      </c>
    </row>
    <row r="1465" spans="2:22" x14ac:dyDescent="0.25">
      <c r="B1465" t="s">
        <v>199</v>
      </c>
      <c r="C1465" s="79" t="s">
        <v>199</v>
      </c>
      <c r="E1465" t="s">
        <v>199</v>
      </c>
      <c r="F1465" t="s">
        <v>199</v>
      </c>
      <c r="G1465" t="s">
        <v>199</v>
      </c>
      <c r="H1465" t="s">
        <v>199</v>
      </c>
      <c r="I1465" t="s">
        <v>199</v>
      </c>
      <c r="J1465" t="s">
        <v>199</v>
      </c>
      <c r="K1465" t="s">
        <v>199</v>
      </c>
      <c r="L1465" t="s">
        <v>199</v>
      </c>
      <c r="M1465" t="s">
        <v>199</v>
      </c>
      <c r="N1465" t="s">
        <v>199</v>
      </c>
      <c r="O1465" t="s">
        <v>199</v>
      </c>
      <c r="P1465" t="s">
        <v>199</v>
      </c>
      <c r="Q1465" s="80" t="s">
        <v>199</v>
      </c>
      <c r="R1465" s="79"/>
      <c r="T1465" t="s">
        <v>199</v>
      </c>
      <c r="U1465" t="s">
        <v>199</v>
      </c>
      <c r="V1465" t="s">
        <v>199</v>
      </c>
    </row>
    <row r="1466" spans="2:22" x14ac:dyDescent="0.25">
      <c r="B1466" t="s">
        <v>199</v>
      </c>
      <c r="C1466" s="79" t="s">
        <v>199</v>
      </c>
      <c r="E1466" t="s">
        <v>199</v>
      </c>
      <c r="F1466" t="s">
        <v>199</v>
      </c>
      <c r="G1466" t="s">
        <v>199</v>
      </c>
      <c r="H1466" t="s">
        <v>199</v>
      </c>
      <c r="I1466" t="s">
        <v>199</v>
      </c>
      <c r="J1466" t="s">
        <v>199</v>
      </c>
      <c r="K1466" t="s">
        <v>199</v>
      </c>
      <c r="L1466" t="s">
        <v>199</v>
      </c>
      <c r="M1466" t="s">
        <v>199</v>
      </c>
      <c r="N1466" t="s">
        <v>199</v>
      </c>
      <c r="O1466" t="s">
        <v>199</v>
      </c>
      <c r="P1466" t="s">
        <v>199</v>
      </c>
      <c r="Q1466" s="80" t="s">
        <v>199</v>
      </c>
      <c r="R1466" s="79"/>
      <c r="T1466" t="s">
        <v>199</v>
      </c>
      <c r="U1466" t="s">
        <v>199</v>
      </c>
      <c r="V1466" t="s">
        <v>199</v>
      </c>
    </row>
    <row r="1467" spans="2:22" x14ac:dyDescent="0.25">
      <c r="B1467" t="s">
        <v>199</v>
      </c>
      <c r="C1467" s="79" t="s">
        <v>199</v>
      </c>
      <c r="E1467" t="s">
        <v>199</v>
      </c>
      <c r="F1467" t="s">
        <v>199</v>
      </c>
      <c r="G1467" t="s">
        <v>199</v>
      </c>
      <c r="H1467" t="s">
        <v>199</v>
      </c>
      <c r="I1467" t="s">
        <v>199</v>
      </c>
      <c r="J1467" t="s">
        <v>199</v>
      </c>
      <c r="K1467" t="s">
        <v>199</v>
      </c>
      <c r="L1467" t="s">
        <v>199</v>
      </c>
      <c r="M1467" t="s">
        <v>199</v>
      </c>
      <c r="N1467" t="s">
        <v>199</v>
      </c>
      <c r="O1467" t="s">
        <v>199</v>
      </c>
      <c r="P1467" t="s">
        <v>199</v>
      </c>
      <c r="Q1467" s="80" t="s">
        <v>199</v>
      </c>
      <c r="R1467" s="79"/>
      <c r="T1467" t="s">
        <v>199</v>
      </c>
      <c r="U1467" t="s">
        <v>199</v>
      </c>
      <c r="V1467" t="s">
        <v>199</v>
      </c>
    </row>
    <row r="1468" spans="2:22" x14ac:dyDescent="0.25">
      <c r="B1468" t="s">
        <v>199</v>
      </c>
      <c r="C1468" s="79" t="s">
        <v>199</v>
      </c>
      <c r="E1468" t="s">
        <v>199</v>
      </c>
      <c r="F1468" t="s">
        <v>199</v>
      </c>
      <c r="G1468" t="s">
        <v>199</v>
      </c>
      <c r="H1468" t="s">
        <v>199</v>
      </c>
      <c r="I1468" t="s">
        <v>199</v>
      </c>
      <c r="J1468" t="s">
        <v>199</v>
      </c>
      <c r="K1468" t="s">
        <v>199</v>
      </c>
      <c r="L1468" t="s">
        <v>199</v>
      </c>
      <c r="M1468" t="s">
        <v>199</v>
      </c>
      <c r="N1468" t="s">
        <v>199</v>
      </c>
      <c r="O1468" t="s">
        <v>199</v>
      </c>
      <c r="P1468" t="s">
        <v>199</v>
      </c>
      <c r="Q1468" s="80" t="s">
        <v>199</v>
      </c>
      <c r="R1468" s="79"/>
      <c r="T1468" t="s">
        <v>199</v>
      </c>
      <c r="U1468" t="s">
        <v>199</v>
      </c>
      <c r="V1468" t="s">
        <v>199</v>
      </c>
    </row>
    <row r="1469" spans="2:22" x14ac:dyDescent="0.25">
      <c r="B1469" t="s">
        <v>199</v>
      </c>
      <c r="C1469" s="79" t="s">
        <v>199</v>
      </c>
      <c r="E1469" t="s">
        <v>199</v>
      </c>
      <c r="F1469" t="s">
        <v>199</v>
      </c>
      <c r="G1469" t="s">
        <v>199</v>
      </c>
      <c r="H1469" t="s">
        <v>199</v>
      </c>
      <c r="I1469" t="s">
        <v>199</v>
      </c>
      <c r="J1469" t="s">
        <v>199</v>
      </c>
      <c r="K1469" t="s">
        <v>199</v>
      </c>
      <c r="L1469" t="s">
        <v>199</v>
      </c>
      <c r="M1469" t="s">
        <v>199</v>
      </c>
      <c r="N1469" t="s">
        <v>199</v>
      </c>
      <c r="O1469" t="s">
        <v>199</v>
      </c>
      <c r="P1469" t="s">
        <v>199</v>
      </c>
      <c r="Q1469" s="80" t="s">
        <v>199</v>
      </c>
      <c r="R1469" s="79"/>
      <c r="T1469" t="s">
        <v>199</v>
      </c>
      <c r="U1469" t="s">
        <v>199</v>
      </c>
      <c r="V1469" t="s">
        <v>199</v>
      </c>
    </row>
    <row r="1470" spans="2:22" x14ac:dyDescent="0.25">
      <c r="B1470" t="s">
        <v>199</v>
      </c>
      <c r="C1470" s="79" t="s">
        <v>199</v>
      </c>
      <c r="E1470" t="s">
        <v>199</v>
      </c>
      <c r="F1470" t="s">
        <v>199</v>
      </c>
      <c r="G1470" t="s">
        <v>199</v>
      </c>
      <c r="H1470" t="s">
        <v>199</v>
      </c>
      <c r="I1470" t="s">
        <v>199</v>
      </c>
      <c r="J1470" t="s">
        <v>199</v>
      </c>
      <c r="K1470" t="s">
        <v>199</v>
      </c>
      <c r="L1470" t="s">
        <v>199</v>
      </c>
      <c r="M1470" t="s">
        <v>199</v>
      </c>
      <c r="N1470" t="s">
        <v>199</v>
      </c>
      <c r="O1470" t="s">
        <v>199</v>
      </c>
      <c r="P1470" t="s">
        <v>199</v>
      </c>
      <c r="Q1470" s="80" t="s">
        <v>199</v>
      </c>
      <c r="R1470" s="79"/>
      <c r="T1470" t="s">
        <v>199</v>
      </c>
      <c r="U1470" t="s">
        <v>199</v>
      </c>
      <c r="V1470" t="s">
        <v>199</v>
      </c>
    </row>
    <row r="1471" spans="2:22" x14ac:dyDescent="0.25">
      <c r="B1471" t="s">
        <v>199</v>
      </c>
      <c r="C1471" s="79" t="s">
        <v>199</v>
      </c>
      <c r="E1471" t="s">
        <v>199</v>
      </c>
      <c r="F1471" t="s">
        <v>199</v>
      </c>
      <c r="G1471" t="s">
        <v>199</v>
      </c>
      <c r="H1471" t="s">
        <v>199</v>
      </c>
      <c r="I1471" t="s">
        <v>199</v>
      </c>
      <c r="J1471" t="s">
        <v>199</v>
      </c>
      <c r="K1471" t="s">
        <v>199</v>
      </c>
      <c r="L1471" t="s">
        <v>199</v>
      </c>
      <c r="M1471" t="s">
        <v>199</v>
      </c>
      <c r="N1471" t="s">
        <v>199</v>
      </c>
      <c r="O1471" t="s">
        <v>199</v>
      </c>
      <c r="P1471" t="s">
        <v>199</v>
      </c>
      <c r="Q1471" s="80" t="s">
        <v>199</v>
      </c>
      <c r="R1471" s="79"/>
      <c r="T1471" t="s">
        <v>199</v>
      </c>
      <c r="U1471" t="s">
        <v>199</v>
      </c>
      <c r="V1471" t="s">
        <v>199</v>
      </c>
    </row>
    <row r="1472" spans="2:22" x14ac:dyDescent="0.25">
      <c r="B1472" t="s">
        <v>199</v>
      </c>
      <c r="C1472" s="79" t="s">
        <v>199</v>
      </c>
      <c r="E1472" t="s">
        <v>199</v>
      </c>
      <c r="F1472" t="s">
        <v>199</v>
      </c>
      <c r="G1472" t="s">
        <v>199</v>
      </c>
      <c r="H1472" t="s">
        <v>199</v>
      </c>
      <c r="I1472" t="s">
        <v>199</v>
      </c>
      <c r="J1472" t="s">
        <v>199</v>
      </c>
      <c r="K1472" t="s">
        <v>199</v>
      </c>
      <c r="L1472" t="s">
        <v>199</v>
      </c>
      <c r="M1472" t="s">
        <v>199</v>
      </c>
      <c r="N1472" t="s">
        <v>199</v>
      </c>
      <c r="O1472" t="s">
        <v>199</v>
      </c>
      <c r="P1472" t="s">
        <v>199</v>
      </c>
      <c r="Q1472" s="80" t="s">
        <v>199</v>
      </c>
      <c r="R1472" s="79"/>
      <c r="T1472" t="s">
        <v>199</v>
      </c>
      <c r="U1472" t="s">
        <v>199</v>
      </c>
      <c r="V1472" t="s">
        <v>199</v>
      </c>
    </row>
    <row r="1473" spans="2:22" x14ac:dyDescent="0.25">
      <c r="B1473" t="s">
        <v>199</v>
      </c>
      <c r="C1473" s="79" t="s">
        <v>199</v>
      </c>
      <c r="E1473" t="s">
        <v>199</v>
      </c>
      <c r="F1473" t="s">
        <v>199</v>
      </c>
      <c r="G1473" t="s">
        <v>199</v>
      </c>
      <c r="H1473" t="s">
        <v>199</v>
      </c>
      <c r="I1473" t="s">
        <v>199</v>
      </c>
      <c r="J1473" t="s">
        <v>199</v>
      </c>
      <c r="K1473" t="s">
        <v>199</v>
      </c>
      <c r="L1473" t="s">
        <v>199</v>
      </c>
      <c r="M1473" t="s">
        <v>199</v>
      </c>
      <c r="N1473" t="s">
        <v>199</v>
      </c>
      <c r="O1473" t="s">
        <v>199</v>
      </c>
      <c r="P1473" t="s">
        <v>199</v>
      </c>
      <c r="Q1473" s="80" t="s">
        <v>199</v>
      </c>
      <c r="R1473" s="79"/>
      <c r="T1473" t="s">
        <v>199</v>
      </c>
      <c r="U1473" t="s">
        <v>199</v>
      </c>
      <c r="V1473" t="s">
        <v>199</v>
      </c>
    </row>
    <row r="1474" spans="2:22" x14ac:dyDescent="0.25">
      <c r="B1474" t="s">
        <v>199</v>
      </c>
      <c r="C1474" s="79" t="s">
        <v>199</v>
      </c>
      <c r="E1474" t="s">
        <v>199</v>
      </c>
      <c r="F1474" t="s">
        <v>199</v>
      </c>
      <c r="G1474" t="s">
        <v>199</v>
      </c>
      <c r="H1474" t="s">
        <v>199</v>
      </c>
      <c r="I1474" t="s">
        <v>199</v>
      </c>
      <c r="J1474" t="s">
        <v>199</v>
      </c>
      <c r="K1474" t="s">
        <v>199</v>
      </c>
      <c r="L1474" t="s">
        <v>199</v>
      </c>
      <c r="M1474" t="s">
        <v>199</v>
      </c>
      <c r="N1474" t="s">
        <v>199</v>
      </c>
      <c r="O1474" t="s">
        <v>199</v>
      </c>
      <c r="P1474" t="s">
        <v>199</v>
      </c>
      <c r="Q1474" s="80" t="s">
        <v>199</v>
      </c>
      <c r="R1474" s="79"/>
      <c r="T1474" t="s">
        <v>199</v>
      </c>
      <c r="U1474" t="s">
        <v>199</v>
      </c>
      <c r="V1474" t="s">
        <v>199</v>
      </c>
    </row>
    <row r="1475" spans="2:22" x14ac:dyDescent="0.25">
      <c r="B1475" t="s">
        <v>199</v>
      </c>
      <c r="C1475" s="79" t="s">
        <v>199</v>
      </c>
      <c r="E1475" t="s">
        <v>199</v>
      </c>
      <c r="F1475" t="s">
        <v>199</v>
      </c>
      <c r="G1475" t="s">
        <v>199</v>
      </c>
      <c r="H1475" t="s">
        <v>199</v>
      </c>
      <c r="I1475" t="s">
        <v>199</v>
      </c>
      <c r="J1475" t="s">
        <v>199</v>
      </c>
      <c r="K1475" t="s">
        <v>199</v>
      </c>
      <c r="L1475" t="s">
        <v>199</v>
      </c>
      <c r="M1475" t="s">
        <v>199</v>
      </c>
      <c r="N1475" t="s">
        <v>199</v>
      </c>
      <c r="O1475" t="s">
        <v>199</v>
      </c>
      <c r="P1475" t="s">
        <v>199</v>
      </c>
      <c r="Q1475" s="80" t="s">
        <v>199</v>
      </c>
      <c r="R1475" s="79"/>
      <c r="T1475" t="s">
        <v>199</v>
      </c>
      <c r="U1475" t="s">
        <v>199</v>
      </c>
      <c r="V1475" t="s">
        <v>199</v>
      </c>
    </row>
    <row r="1476" spans="2:22" x14ac:dyDescent="0.25">
      <c r="B1476" t="s">
        <v>199</v>
      </c>
      <c r="C1476" s="79" t="s">
        <v>199</v>
      </c>
      <c r="E1476" t="s">
        <v>199</v>
      </c>
      <c r="F1476" t="s">
        <v>199</v>
      </c>
      <c r="G1476" t="s">
        <v>199</v>
      </c>
      <c r="H1476" t="s">
        <v>199</v>
      </c>
      <c r="I1476" t="s">
        <v>199</v>
      </c>
      <c r="J1476" t="s">
        <v>199</v>
      </c>
      <c r="K1476" t="s">
        <v>199</v>
      </c>
      <c r="L1476" t="s">
        <v>199</v>
      </c>
      <c r="M1476" t="s">
        <v>199</v>
      </c>
      <c r="N1476" t="s">
        <v>199</v>
      </c>
      <c r="O1476" t="s">
        <v>199</v>
      </c>
      <c r="P1476" t="s">
        <v>199</v>
      </c>
      <c r="Q1476" s="80" t="s">
        <v>199</v>
      </c>
      <c r="R1476" s="79"/>
      <c r="T1476" t="s">
        <v>199</v>
      </c>
      <c r="U1476" t="s">
        <v>199</v>
      </c>
      <c r="V1476" t="s">
        <v>199</v>
      </c>
    </row>
    <row r="1477" spans="2:22" x14ac:dyDescent="0.25">
      <c r="B1477" t="s">
        <v>199</v>
      </c>
      <c r="C1477" s="79" t="s">
        <v>199</v>
      </c>
      <c r="E1477" t="s">
        <v>199</v>
      </c>
      <c r="F1477" t="s">
        <v>199</v>
      </c>
      <c r="G1477" t="s">
        <v>199</v>
      </c>
      <c r="H1477" t="s">
        <v>199</v>
      </c>
      <c r="I1477" t="s">
        <v>199</v>
      </c>
      <c r="J1477" t="s">
        <v>199</v>
      </c>
      <c r="K1477" t="s">
        <v>199</v>
      </c>
      <c r="L1477" t="s">
        <v>199</v>
      </c>
      <c r="M1477" t="s">
        <v>199</v>
      </c>
      <c r="N1477" t="s">
        <v>199</v>
      </c>
      <c r="O1477" t="s">
        <v>199</v>
      </c>
      <c r="P1477" t="s">
        <v>199</v>
      </c>
      <c r="Q1477" s="80" t="s">
        <v>199</v>
      </c>
      <c r="R1477" s="79"/>
      <c r="T1477" t="s">
        <v>199</v>
      </c>
      <c r="U1477" t="s">
        <v>199</v>
      </c>
      <c r="V1477" t="s">
        <v>199</v>
      </c>
    </row>
    <row r="1478" spans="2:22" x14ac:dyDescent="0.25">
      <c r="B1478" t="s">
        <v>199</v>
      </c>
      <c r="C1478" s="79" t="s">
        <v>199</v>
      </c>
      <c r="E1478" t="s">
        <v>199</v>
      </c>
      <c r="F1478" t="s">
        <v>199</v>
      </c>
      <c r="G1478" t="s">
        <v>199</v>
      </c>
      <c r="H1478" t="s">
        <v>199</v>
      </c>
      <c r="I1478" t="s">
        <v>199</v>
      </c>
      <c r="J1478" t="s">
        <v>199</v>
      </c>
      <c r="K1478" t="s">
        <v>199</v>
      </c>
      <c r="L1478" t="s">
        <v>199</v>
      </c>
      <c r="M1478" t="s">
        <v>199</v>
      </c>
      <c r="N1478" t="s">
        <v>199</v>
      </c>
      <c r="O1478" t="s">
        <v>199</v>
      </c>
      <c r="P1478" t="s">
        <v>199</v>
      </c>
      <c r="Q1478" s="80" t="s">
        <v>199</v>
      </c>
      <c r="R1478" s="79"/>
      <c r="T1478" t="s">
        <v>199</v>
      </c>
      <c r="U1478" t="s">
        <v>199</v>
      </c>
      <c r="V1478" t="s">
        <v>199</v>
      </c>
    </row>
    <row r="1479" spans="2:22" x14ac:dyDescent="0.25">
      <c r="B1479" t="s">
        <v>199</v>
      </c>
      <c r="C1479" s="79" t="s">
        <v>199</v>
      </c>
      <c r="E1479" t="s">
        <v>199</v>
      </c>
      <c r="F1479" t="s">
        <v>199</v>
      </c>
      <c r="G1479" t="s">
        <v>199</v>
      </c>
      <c r="H1479" t="s">
        <v>199</v>
      </c>
      <c r="I1479" t="s">
        <v>199</v>
      </c>
      <c r="J1479" t="s">
        <v>199</v>
      </c>
      <c r="K1479" t="s">
        <v>199</v>
      </c>
      <c r="L1479" t="s">
        <v>199</v>
      </c>
      <c r="M1479" t="s">
        <v>199</v>
      </c>
      <c r="N1479" t="s">
        <v>199</v>
      </c>
      <c r="O1479" t="s">
        <v>199</v>
      </c>
      <c r="P1479" t="s">
        <v>199</v>
      </c>
      <c r="Q1479" s="80" t="s">
        <v>199</v>
      </c>
      <c r="R1479" s="79"/>
      <c r="T1479" t="s">
        <v>199</v>
      </c>
      <c r="U1479" t="s">
        <v>199</v>
      </c>
      <c r="V1479" t="s">
        <v>199</v>
      </c>
    </row>
    <row r="1480" spans="2:22" x14ac:dyDescent="0.25">
      <c r="B1480" t="s">
        <v>199</v>
      </c>
      <c r="C1480" s="79" t="s">
        <v>199</v>
      </c>
      <c r="E1480" t="s">
        <v>199</v>
      </c>
      <c r="F1480" t="s">
        <v>199</v>
      </c>
      <c r="G1480" t="s">
        <v>199</v>
      </c>
      <c r="H1480" t="s">
        <v>199</v>
      </c>
      <c r="I1480" t="s">
        <v>199</v>
      </c>
      <c r="J1480" t="s">
        <v>199</v>
      </c>
      <c r="K1480" t="s">
        <v>199</v>
      </c>
      <c r="L1480" t="s">
        <v>199</v>
      </c>
      <c r="M1480" t="s">
        <v>199</v>
      </c>
      <c r="N1480" t="s">
        <v>199</v>
      </c>
      <c r="O1480" t="s">
        <v>199</v>
      </c>
      <c r="P1480" t="s">
        <v>199</v>
      </c>
      <c r="Q1480" s="80" t="s">
        <v>199</v>
      </c>
      <c r="R1480" s="79"/>
      <c r="T1480" t="s">
        <v>199</v>
      </c>
      <c r="U1480" t="s">
        <v>199</v>
      </c>
      <c r="V1480" t="s">
        <v>199</v>
      </c>
    </row>
    <row r="1481" spans="2:22" x14ac:dyDescent="0.25">
      <c r="B1481" t="s">
        <v>199</v>
      </c>
      <c r="C1481" s="79" t="s">
        <v>199</v>
      </c>
      <c r="E1481" t="s">
        <v>199</v>
      </c>
      <c r="F1481" t="s">
        <v>199</v>
      </c>
      <c r="G1481" t="s">
        <v>199</v>
      </c>
      <c r="H1481" t="s">
        <v>199</v>
      </c>
      <c r="I1481" t="s">
        <v>199</v>
      </c>
      <c r="J1481" t="s">
        <v>199</v>
      </c>
      <c r="K1481" t="s">
        <v>199</v>
      </c>
      <c r="L1481" t="s">
        <v>199</v>
      </c>
      <c r="M1481" t="s">
        <v>199</v>
      </c>
      <c r="N1481" t="s">
        <v>199</v>
      </c>
      <c r="O1481" t="s">
        <v>199</v>
      </c>
      <c r="P1481" t="s">
        <v>199</v>
      </c>
      <c r="Q1481" s="80" t="s">
        <v>199</v>
      </c>
      <c r="R1481" s="79"/>
      <c r="T1481" t="s">
        <v>199</v>
      </c>
      <c r="U1481" t="s">
        <v>199</v>
      </c>
      <c r="V1481" t="s">
        <v>199</v>
      </c>
    </row>
    <row r="1482" spans="2:22" x14ac:dyDescent="0.25">
      <c r="B1482" t="s">
        <v>199</v>
      </c>
      <c r="C1482" s="79" t="s">
        <v>199</v>
      </c>
      <c r="E1482" t="s">
        <v>199</v>
      </c>
      <c r="F1482" t="s">
        <v>199</v>
      </c>
      <c r="G1482" t="s">
        <v>199</v>
      </c>
      <c r="H1482" t="s">
        <v>199</v>
      </c>
      <c r="I1482" t="s">
        <v>199</v>
      </c>
      <c r="J1482" t="s">
        <v>199</v>
      </c>
      <c r="K1482" t="s">
        <v>199</v>
      </c>
      <c r="L1482" t="s">
        <v>199</v>
      </c>
      <c r="M1482" t="s">
        <v>199</v>
      </c>
      <c r="N1482" t="s">
        <v>199</v>
      </c>
      <c r="O1482" t="s">
        <v>199</v>
      </c>
      <c r="P1482" t="s">
        <v>199</v>
      </c>
      <c r="Q1482" s="80" t="s">
        <v>199</v>
      </c>
      <c r="R1482" s="79"/>
      <c r="T1482" t="s">
        <v>199</v>
      </c>
      <c r="U1482" t="s">
        <v>199</v>
      </c>
      <c r="V1482" t="s">
        <v>199</v>
      </c>
    </row>
    <row r="1483" spans="2:22" x14ac:dyDescent="0.25">
      <c r="B1483" t="s">
        <v>199</v>
      </c>
      <c r="C1483" s="79" t="s">
        <v>199</v>
      </c>
      <c r="E1483" t="s">
        <v>199</v>
      </c>
      <c r="F1483" t="s">
        <v>199</v>
      </c>
      <c r="G1483" t="s">
        <v>199</v>
      </c>
      <c r="H1483" t="s">
        <v>199</v>
      </c>
      <c r="I1483" t="s">
        <v>199</v>
      </c>
      <c r="J1483" t="s">
        <v>199</v>
      </c>
      <c r="K1483" t="s">
        <v>199</v>
      </c>
      <c r="L1483" t="s">
        <v>199</v>
      </c>
      <c r="M1483" t="s">
        <v>199</v>
      </c>
      <c r="N1483" t="s">
        <v>199</v>
      </c>
      <c r="O1483" t="s">
        <v>199</v>
      </c>
      <c r="P1483" t="s">
        <v>199</v>
      </c>
      <c r="Q1483" s="80" t="s">
        <v>199</v>
      </c>
      <c r="R1483" s="79"/>
      <c r="T1483" t="s">
        <v>199</v>
      </c>
      <c r="U1483" t="s">
        <v>199</v>
      </c>
      <c r="V1483" t="s">
        <v>199</v>
      </c>
    </row>
    <row r="1484" spans="2:22" x14ac:dyDescent="0.25">
      <c r="B1484" t="s">
        <v>199</v>
      </c>
      <c r="C1484" s="79" t="s">
        <v>199</v>
      </c>
      <c r="E1484" t="s">
        <v>199</v>
      </c>
      <c r="F1484" t="s">
        <v>199</v>
      </c>
      <c r="G1484" t="s">
        <v>199</v>
      </c>
      <c r="H1484" t="s">
        <v>199</v>
      </c>
      <c r="I1484" t="s">
        <v>199</v>
      </c>
      <c r="J1484" t="s">
        <v>199</v>
      </c>
      <c r="K1484" t="s">
        <v>199</v>
      </c>
      <c r="L1484" t="s">
        <v>199</v>
      </c>
      <c r="M1484" t="s">
        <v>199</v>
      </c>
      <c r="N1484" t="s">
        <v>199</v>
      </c>
      <c r="O1484" t="s">
        <v>199</v>
      </c>
      <c r="P1484" t="s">
        <v>199</v>
      </c>
      <c r="Q1484" s="80" t="s">
        <v>199</v>
      </c>
      <c r="R1484" s="79"/>
      <c r="T1484" t="s">
        <v>199</v>
      </c>
      <c r="U1484" t="s">
        <v>199</v>
      </c>
      <c r="V1484" t="s">
        <v>199</v>
      </c>
    </row>
    <row r="1485" spans="2:22" x14ac:dyDescent="0.25">
      <c r="B1485" t="s">
        <v>199</v>
      </c>
      <c r="C1485" s="79" t="s">
        <v>199</v>
      </c>
      <c r="E1485" t="s">
        <v>199</v>
      </c>
      <c r="F1485" t="s">
        <v>199</v>
      </c>
      <c r="G1485" t="s">
        <v>199</v>
      </c>
      <c r="H1485" t="s">
        <v>199</v>
      </c>
      <c r="I1485" t="s">
        <v>199</v>
      </c>
      <c r="J1485" t="s">
        <v>199</v>
      </c>
      <c r="K1485" t="s">
        <v>199</v>
      </c>
      <c r="L1485" t="s">
        <v>199</v>
      </c>
      <c r="M1485" t="s">
        <v>199</v>
      </c>
      <c r="N1485" t="s">
        <v>199</v>
      </c>
      <c r="O1485" t="s">
        <v>199</v>
      </c>
      <c r="P1485" t="s">
        <v>199</v>
      </c>
      <c r="Q1485" s="80" t="s">
        <v>199</v>
      </c>
      <c r="R1485" s="79"/>
      <c r="T1485" t="s">
        <v>199</v>
      </c>
      <c r="U1485" t="s">
        <v>199</v>
      </c>
      <c r="V1485" t="s">
        <v>199</v>
      </c>
    </row>
    <row r="1486" spans="2:22" x14ac:dyDescent="0.25">
      <c r="B1486" t="s">
        <v>199</v>
      </c>
      <c r="C1486" s="79" t="s">
        <v>199</v>
      </c>
      <c r="E1486" t="s">
        <v>199</v>
      </c>
      <c r="F1486" t="s">
        <v>199</v>
      </c>
      <c r="G1486" t="s">
        <v>199</v>
      </c>
      <c r="H1486" t="s">
        <v>199</v>
      </c>
      <c r="I1486" t="s">
        <v>199</v>
      </c>
      <c r="J1486" t="s">
        <v>199</v>
      </c>
      <c r="K1486" t="s">
        <v>199</v>
      </c>
      <c r="L1486" t="s">
        <v>199</v>
      </c>
      <c r="M1486" t="s">
        <v>199</v>
      </c>
      <c r="N1486" t="s">
        <v>199</v>
      </c>
      <c r="O1486" t="s">
        <v>199</v>
      </c>
      <c r="P1486" t="s">
        <v>199</v>
      </c>
      <c r="Q1486" s="80" t="s">
        <v>199</v>
      </c>
      <c r="R1486" s="79"/>
      <c r="T1486" t="s">
        <v>199</v>
      </c>
      <c r="U1486" t="s">
        <v>199</v>
      </c>
      <c r="V1486" t="s">
        <v>199</v>
      </c>
    </row>
    <row r="1487" spans="2:22" x14ac:dyDescent="0.25">
      <c r="B1487" t="s">
        <v>199</v>
      </c>
      <c r="C1487" s="79" t="s">
        <v>199</v>
      </c>
      <c r="E1487" t="s">
        <v>199</v>
      </c>
      <c r="F1487" t="s">
        <v>199</v>
      </c>
      <c r="G1487" t="s">
        <v>199</v>
      </c>
      <c r="H1487" t="s">
        <v>199</v>
      </c>
      <c r="I1487" t="s">
        <v>199</v>
      </c>
      <c r="J1487" t="s">
        <v>199</v>
      </c>
      <c r="K1487" t="s">
        <v>199</v>
      </c>
      <c r="L1487" t="s">
        <v>199</v>
      </c>
      <c r="M1487" t="s">
        <v>199</v>
      </c>
      <c r="N1487" t="s">
        <v>199</v>
      </c>
      <c r="O1487" t="s">
        <v>199</v>
      </c>
      <c r="P1487" t="s">
        <v>199</v>
      </c>
      <c r="Q1487" s="80" t="s">
        <v>199</v>
      </c>
      <c r="R1487" s="79"/>
      <c r="T1487" t="s">
        <v>199</v>
      </c>
      <c r="U1487" t="s">
        <v>199</v>
      </c>
      <c r="V1487" t="s">
        <v>199</v>
      </c>
    </row>
    <row r="1488" spans="2:22" x14ac:dyDescent="0.25">
      <c r="B1488" t="s">
        <v>199</v>
      </c>
      <c r="C1488" s="79" t="s">
        <v>199</v>
      </c>
      <c r="E1488" t="s">
        <v>199</v>
      </c>
      <c r="F1488" t="s">
        <v>199</v>
      </c>
      <c r="G1488" t="s">
        <v>199</v>
      </c>
      <c r="H1488" t="s">
        <v>199</v>
      </c>
      <c r="I1488" t="s">
        <v>199</v>
      </c>
      <c r="J1488" t="s">
        <v>199</v>
      </c>
      <c r="K1488" t="s">
        <v>199</v>
      </c>
      <c r="L1488" t="s">
        <v>199</v>
      </c>
      <c r="M1488" t="s">
        <v>199</v>
      </c>
      <c r="N1488" t="s">
        <v>199</v>
      </c>
      <c r="O1488" t="s">
        <v>199</v>
      </c>
      <c r="P1488" t="s">
        <v>199</v>
      </c>
      <c r="Q1488" s="80" t="s">
        <v>199</v>
      </c>
      <c r="R1488" s="79"/>
      <c r="T1488" t="s">
        <v>199</v>
      </c>
      <c r="U1488" t="s">
        <v>199</v>
      </c>
      <c r="V1488" t="s">
        <v>199</v>
      </c>
    </row>
    <row r="1489" spans="2:22" x14ac:dyDescent="0.25">
      <c r="B1489" t="s">
        <v>199</v>
      </c>
      <c r="C1489" s="79" t="s">
        <v>199</v>
      </c>
      <c r="E1489" t="s">
        <v>199</v>
      </c>
      <c r="F1489" t="s">
        <v>199</v>
      </c>
      <c r="G1489" t="s">
        <v>199</v>
      </c>
      <c r="H1489" t="s">
        <v>199</v>
      </c>
      <c r="I1489" t="s">
        <v>199</v>
      </c>
      <c r="J1489" t="s">
        <v>199</v>
      </c>
      <c r="K1489" t="s">
        <v>199</v>
      </c>
      <c r="L1489" t="s">
        <v>199</v>
      </c>
      <c r="M1489" t="s">
        <v>199</v>
      </c>
      <c r="N1489" t="s">
        <v>199</v>
      </c>
      <c r="O1489" t="s">
        <v>199</v>
      </c>
      <c r="P1489" t="s">
        <v>199</v>
      </c>
      <c r="Q1489" s="80" t="s">
        <v>199</v>
      </c>
      <c r="R1489" s="79"/>
      <c r="T1489" t="s">
        <v>199</v>
      </c>
      <c r="U1489" t="s">
        <v>199</v>
      </c>
      <c r="V1489" t="s">
        <v>199</v>
      </c>
    </row>
    <row r="1490" spans="2:22" x14ac:dyDescent="0.25">
      <c r="B1490" t="s">
        <v>199</v>
      </c>
      <c r="C1490" s="79" t="s">
        <v>199</v>
      </c>
      <c r="E1490" t="s">
        <v>199</v>
      </c>
      <c r="F1490" t="s">
        <v>199</v>
      </c>
      <c r="G1490" t="s">
        <v>199</v>
      </c>
      <c r="H1490" t="s">
        <v>199</v>
      </c>
      <c r="I1490" t="s">
        <v>199</v>
      </c>
      <c r="J1490" t="s">
        <v>199</v>
      </c>
      <c r="K1490" t="s">
        <v>199</v>
      </c>
      <c r="L1490" t="s">
        <v>199</v>
      </c>
      <c r="M1490" t="s">
        <v>199</v>
      </c>
      <c r="N1490" t="s">
        <v>199</v>
      </c>
      <c r="O1490" t="s">
        <v>199</v>
      </c>
      <c r="P1490" t="s">
        <v>199</v>
      </c>
      <c r="Q1490" s="80" t="s">
        <v>199</v>
      </c>
      <c r="R1490" s="79"/>
      <c r="T1490" t="s">
        <v>199</v>
      </c>
      <c r="U1490" t="s">
        <v>199</v>
      </c>
      <c r="V1490" t="s">
        <v>199</v>
      </c>
    </row>
    <row r="1491" spans="2:22" x14ac:dyDescent="0.25">
      <c r="B1491" t="s">
        <v>199</v>
      </c>
      <c r="C1491" s="79" t="s">
        <v>199</v>
      </c>
      <c r="E1491" t="s">
        <v>199</v>
      </c>
      <c r="F1491" t="s">
        <v>199</v>
      </c>
      <c r="G1491" t="s">
        <v>199</v>
      </c>
      <c r="H1491" t="s">
        <v>199</v>
      </c>
      <c r="I1491" t="s">
        <v>199</v>
      </c>
      <c r="J1491" t="s">
        <v>199</v>
      </c>
      <c r="K1491" t="s">
        <v>199</v>
      </c>
      <c r="L1491" t="s">
        <v>199</v>
      </c>
      <c r="M1491" t="s">
        <v>199</v>
      </c>
      <c r="N1491" t="s">
        <v>199</v>
      </c>
      <c r="O1491" t="s">
        <v>199</v>
      </c>
      <c r="P1491" t="s">
        <v>199</v>
      </c>
      <c r="Q1491" s="80" t="s">
        <v>199</v>
      </c>
      <c r="R1491" s="79"/>
      <c r="T1491" t="s">
        <v>199</v>
      </c>
      <c r="U1491" t="s">
        <v>199</v>
      </c>
      <c r="V1491" t="s">
        <v>199</v>
      </c>
    </row>
    <row r="1492" spans="2:22" x14ac:dyDescent="0.25">
      <c r="B1492" t="s">
        <v>199</v>
      </c>
      <c r="C1492" s="79" t="s">
        <v>199</v>
      </c>
      <c r="E1492" t="s">
        <v>199</v>
      </c>
      <c r="F1492" t="s">
        <v>199</v>
      </c>
      <c r="G1492" t="s">
        <v>199</v>
      </c>
      <c r="H1492" t="s">
        <v>199</v>
      </c>
      <c r="I1492" t="s">
        <v>199</v>
      </c>
      <c r="J1492" t="s">
        <v>199</v>
      </c>
      <c r="K1492" t="s">
        <v>199</v>
      </c>
      <c r="L1492" t="s">
        <v>199</v>
      </c>
      <c r="M1492" t="s">
        <v>199</v>
      </c>
      <c r="N1492" t="s">
        <v>199</v>
      </c>
      <c r="O1492" t="s">
        <v>199</v>
      </c>
      <c r="P1492" t="s">
        <v>199</v>
      </c>
      <c r="Q1492" s="80" t="s">
        <v>199</v>
      </c>
      <c r="R1492" s="79"/>
      <c r="T1492" t="s">
        <v>199</v>
      </c>
      <c r="U1492" t="s">
        <v>199</v>
      </c>
      <c r="V1492" t="s">
        <v>199</v>
      </c>
    </row>
    <row r="1493" spans="2:22" x14ac:dyDescent="0.25">
      <c r="B1493" t="s">
        <v>199</v>
      </c>
      <c r="C1493" s="79" t="s">
        <v>199</v>
      </c>
      <c r="E1493" t="s">
        <v>199</v>
      </c>
      <c r="F1493" t="s">
        <v>199</v>
      </c>
      <c r="G1493" t="s">
        <v>199</v>
      </c>
      <c r="H1493" t="s">
        <v>199</v>
      </c>
      <c r="I1493" t="s">
        <v>199</v>
      </c>
      <c r="J1493" t="s">
        <v>199</v>
      </c>
      <c r="K1493" t="s">
        <v>199</v>
      </c>
      <c r="L1493" t="s">
        <v>199</v>
      </c>
      <c r="M1493" t="s">
        <v>199</v>
      </c>
      <c r="N1493" t="s">
        <v>199</v>
      </c>
      <c r="O1493" t="s">
        <v>199</v>
      </c>
      <c r="P1493" t="s">
        <v>199</v>
      </c>
      <c r="Q1493" s="80" t="s">
        <v>199</v>
      </c>
      <c r="R1493" s="79"/>
      <c r="T1493" t="s">
        <v>199</v>
      </c>
      <c r="U1493" t="s">
        <v>199</v>
      </c>
      <c r="V1493" t="s">
        <v>199</v>
      </c>
    </row>
    <row r="1494" spans="2:22" x14ac:dyDescent="0.25">
      <c r="B1494" t="s">
        <v>199</v>
      </c>
      <c r="C1494" s="79" t="s">
        <v>199</v>
      </c>
      <c r="E1494" t="s">
        <v>199</v>
      </c>
      <c r="F1494" t="s">
        <v>199</v>
      </c>
      <c r="G1494" t="s">
        <v>199</v>
      </c>
      <c r="H1494" t="s">
        <v>199</v>
      </c>
      <c r="I1494" t="s">
        <v>199</v>
      </c>
      <c r="J1494" t="s">
        <v>199</v>
      </c>
      <c r="K1494" t="s">
        <v>199</v>
      </c>
      <c r="L1494" t="s">
        <v>199</v>
      </c>
      <c r="M1494" t="s">
        <v>199</v>
      </c>
      <c r="N1494" t="s">
        <v>199</v>
      </c>
      <c r="O1494" t="s">
        <v>199</v>
      </c>
      <c r="P1494" t="s">
        <v>199</v>
      </c>
      <c r="Q1494" s="80" t="s">
        <v>199</v>
      </c>
      <c r="R1494" s="79"/>
      <c r="T1494" t="s">
        <v>199</v>
      </c>
      <c r="U1494" t="s">
        <v>199</v>
      </c>
      <c r="V1494" t="s">
        <v>199</v>
      </c>
    </row>
    <row r="1495" spans="2:22" x14ac:dyDescent="0.25">
      <c r="B1495" t="s">
        <v>199</v>
      </c>
      <c r="C1495" s="79" t="s">
        <v>199</v>
      </c>
      <c r="E1495" t="s">
        <v>199</v>
      </c>
      <c r="F1495" t="s">
        <v>199</v>
      </c>
      <c r="G1495" t="s">
        <v>199</v>
      </c>
      <c r="H1495" t="s">
        <v>199</v>
      </c>
      <c r="I1495" t="s">
        <v>199</v>
      </c>
      <c r="J1495" t="s">
        <v>199</v>
      </c>
      <c r="K1495" t="s">
        <v>199</v>
      </c>
      <c r="L1495" t="s">
        <v>199</v>
      </c>
      <c r="M1495" t="s">
        <v>199</v>
      </c>
      <c r="N1495" t="s">
        <v>199</v>
      </c>
      <c r="O1495" t="s">
        <v>199</v>
      </c>
      <c r="P1495" t="s">
        <v>199</v>
      </c>
      <c r="Q1495" s="80" t="s">
        <v>199</v>
      </c>
      <c r="R1495" s="79"/>
      <c r="T1495" t="s">
        <v>199</v>
      </c>
      <c r="U1495" t="s">
        <v>199</v>
      </c>
      <c r="V1495" t="s">
        <v>199</v>
      </c>
    </row>
    <row r="1496" spans="2:22" x14ac:dyDescent="0.25">
      <c r="B1496" t="s">
        <v>199</v>
      </c>
      <c r="C1496" s="79" t="s">
        <v>199</v>
      </c>
      <c r="E1496" t="s">
        <v>199</v>
      </c>
      <c r="F1496" t="s">
        <v>199</v>
      </c>
      <c r="G1496" t="s">
        <v>199</v>
      </c>
      <c r="H1496" t="s">
        <v>199</v>
      </c>
      <c r="I1496" t="s">
        <v>199</v>
      </c>
      <c r="J1496" t="s">
        <v>199</v>
      </c>
      <c r="K1496" t="s">
        <v>199</v>
      </c>
      <c r="L1496" t="s">
        <v>199</v>
      </c>
      <c r="M1496" t="s">
        <v>199</v>
      </c>
      <c r="N1496" t="s">
        <v>199</v>
      </c>
      <c r="O1496" t="s">
        <v>199</v>
      </c>
      <c r="P1496" t="s">
        <v>199</v>
      </c>
      <c r="Q1496" s="80" t="s">
        <v>199</v>
      </c>
      <c r="R1496" s="79"/>
      <c r="T1496" t="s">
        <v>199</v>
      </c>
      <c r="U1496" t="s">
        <v>199</v>
      </c>
      <c r="V1496" t="s">
        <v>199</v>
      </c>
    </row>
    <row r="1497" spans="2:22" x14ac:dyDescent="0.25">
      <c r="B1497" t="s">
        <v>199</v>
      </c>
      <c r="C1497" s="79" t="s">
        <v>199</v>
      </c>
      <c r="E1497" t="s">
        <v>199</v>
      </c>
      <c r="F1497" t="s">
        <v>199</v>
      </c>
      <c r="G1497" t="s">
        <v>199</v>
      </c>
      <c r="H1497" t="s">
        <v>199</v>
      </c>
      <c r="I1497" t="s">
        <v>199</v>
      </c>
      <c r="J1497" t="s">
        <v>199</v>
      </c>
      <c r="K1497" t="s">
        <v>199</v>
      </c>
      <c r="L1497" t="s">
        <v>199</v>
      </c>
      <c r="M1497" t="s">
        <v>199</v>
      </c>
      <c r="N1497" t="s">
        <v>199</v>
      </c>
      <c r="O1497" t="s">
        <v>199</v>
      </c>
      <c r="P1497" t="s">
        <v>199</v>
      </c>
      <c r="Q1497" s="80" t="s">
        <v>199</v>
      </c>
      <c r="R1497" s="79"/>
      <c r="T1497" t="s">
        <v>199</v>
      </c>
      <c r="U1497" t="s">
        <v>199</v>
      </c>
      <c r="V1497" t="s">
        <v>199</v>
      </c>
    </row>
    <row r="1498" spans="2:22" x14ac:dyDescent="0.25">
      <c r="B1498" t="s">
        <v>199</v>
      </c>
      <c r="C1498" s="79" t="s">
        <v>199</v>
      </c>
      <c r="E1498" t="s">
        <v>199</v>
      </c>
      <c r="F1498" t="s">
        <v>199</v>
      </c>
      <c r="G1498" t="s">
        <v>199</v>
      </c>
      <c r="H1498" t="s">
        <v>199</v>
      </c>
      <c r="I1498" t="s">
        <v>199</v>
      </c>
      <c r="J1498" t="s">
        <v>199</v>
      </c>
      <c r="K1498" t="s">
        <v>199</v>
      </c>
      <c r="L1498" t="s">
        <v>199</v>
      </c>
      <c r="M1498" t="s">
        <v>199</v>
      </c>
      <c r="N1498" t="s">
        <v>199</v>
      </c>
      <c r="O1498" t="s">
        <v>199</v>
      </c>
      <c r="P1498" t="s">
        <v>199</v>
      </c>
      <c r="Q1498" s="80" t="s">
        <v>199</v>
      </c>
      <c r="R1498" s="79"/>
      <c r="T1498" t="s">
        <v>199</v>
      </c>
      <c r="U1498" t="s">
        <v>199</v>
      </c>
      <c r="V1498" t="s">
        <v>199</v>
      </c>
    </row>
    <row r="1499" spans="2:22" x14ac:dyDescent="0.25">
      <c r="B1499" t="s">
        <v>199</v>
      </c>
      <c r="C1499" s="79" t="s">
        <v>199</v>
      </c>
      <c r="E1499" t="s">
        <v>199</v>
      </c>
      <c r="F1499" t="s">
        <v>199</v>
      </c>
      <c r="G1499" t="s">
        <v>199</v>
      </c>
      <c r="H1499" t="s">
        <v>199</v>
      </c>
      <c r="I1499" t="s">
        <v>199</v>
      </c>
      <c r="J1499" t="s">
        <v>199</v>
      </c>
      <c r="K1499" t="s">
        <v>199</v>
      </c>
      <c r="L1499" t="s">
        <v>199</v>
      </c>
      <c r="M1499" t="s">
        <v>199</v>
      </c>
      <c r="N1499" t="s">
        <v>199</v>
      </c>
      <c r="O1499" t="s">
        <v>199</v>
      </c>
      <c r="P1499" t="s">
        <v>199</v>
      </c>
      <c r="Q1499" s="80" t="s">
        <v>199</v>
      </c>
      <c r="R1499" s="79"/>
      <c r="T1499" t="s">
        <v>199</v>
      </c>
      <c r="U1499" t="s">
        <v>199</v>
      </c>
      <c r="V1499" t="s">
        <v>199</v>
      </c>
    </row>
    <row r="1500" spans="2:22" x14ac:dyDescent="0.25">
      <c r="B1500" t="s">
        <v>199</v>
      </c>
      <c r="C1500" s="79" t="s">
        <v>199</v>
      </c>
      <c r="E1500" t="s">
        <v>199</v>
      </c>
      <c r="F1500" t="s">
        <v>199</v>
      </c>
      <c r="G1500" t="s">
        <v>199</v>
      </c>
      <c r="H1500" t="s">
        <v>199</v>
      </c>
      <c r="I1500" t="s">
        <v>199</v>
      </c>
      <c r="J1500" t="s">
        <v>199</v>
      </c>
      <c r="K1500" t="s">
        <v>199</v>
      </c>
      <c r="L1500" t="s">
        <v>199</v>
      </c>
      <c r="M1500" t="s">
        <v>199</v>
      </c>
      <c r="N1500" t="s">
        <v>199</v>
      </c>
      <c r="O1500" t="s">
        <v>199</v>
      </c>
      <c r="P1500" t="s">
        <v>199</v>
      </c>
      <c r="Q1500" s="80" t="s">
        <v>199</v>
      </c>
      <c r="R1500" s="79"/>
      <c r="T1500" t="s">
        <v>199</v>
      </c>
      <c r="U1500" t="s">
        <v>199</v>
      </c>
      <c r="V1500" t="s">
        <v>199</v>
      </c>
    </row>
    <row r="1501" spans="2:22" x14ac:dyDescent="0.25">
      <c r="B1501" t="s">
        <v>199</v>
      </c>
      <c r="C1501" s="79" t="s">
        <v>199</v>
      </c>
      <c r="E1501" t="s">
        <v>199</v>
      </c>
      <c r="F1501" t="s">
        <v>199</v>
      </c>
      <c r="G1501" t="s">
        <v>199</v>
      </c>
      <c r="H1501" t="s">
        <v>199</v>
      </c>
      <c r="I1501" t="s">
        <v>199</v>
      </c>
      <c r="J1501" t="s">
        <v>199</v>
      </c>
      <c r="K1501" t="s">
        <v>199</v>
      </c>
      <c r="L1501" t="s">
        <v>199</v>
      </c>
      <c r="M1501" t="s">
        <v>199</v>
      </c>
      <c r="N1501" t="s">
        <v>199</v>
      </c>
      <c r="O1501" t="s">
        <v>199</v>
      </c>
      <c r="P1501" t="s">
        <v>199</v>
      </c>
      <c r="Q1501" s="80" t="s">
        <v>199</v>
      </c>
      <c r="R1501" s="79"/>
      <c r="T1501" t="s">
        <v>199</v>
      </c>
      <c r="U1501" t="s">
        <v>199</v>
      </c>
      <c r="V1501" t="s">
        <v>199</v>
      </c>
    </row>
    <row r="1502" spans="2:22" x14ac:dyDescent="0.25">
      <c r="B1502" t="s">
        <v>199</v>
      </c>
      <c r="C1502" s="79" t="s">
        <v>199</v>
      </c>
      <c r="E1502" t="s">
        <v>199</v>
      </c>
      <c r="F1502" t="s">
        <v>199</v>
      </c>
      <c r="G1502" t="s">
        <v>199</v>
      </c>
      <c r="H1502" t="s">
        <v>199</v>
      </c>
      <c r="I1502" t="s">
        <v>199</v>
      </c>
      <c r="J1502" t="s">
        <v>199</v>
      </c>
      <c r="K1502" t="s">
        <v>199</v>
      </c>
      <c r="L1502" t="s">
        <v>199</v>
      </c>
      <c r="M1502" t="s">
        <v>199</v>
      </c>
      <c r="N1502" t="s">
        <v>199</v>
      </c>
      <c r="O1502" t="s">
        <v>199</v>
      </c>
      <c r="P1502" t="s">
        <v>199</v>
      </c>
      <c r="Q1502" s="80" t="s">
        <v>199</v>
      </c>
      <c r="R1502" s="79"/>
      <c r="T1502" t="s">
        <v>199</v>
      </c>
      <c r="U1502" t="s">
        <v>199</v>
      </c>
      <c r="V1502" t="s">
        <v>199</v>
      </c>
    </row>
    <row r="1503" spans="2:22" x14ac:dyDescent="0.25">
      <c r="B1503" t="s">
        <v>199</v>
      </c>
      <c r="C1503" s="79" t="s">
        <v>199</v>
      </c>
      <c r="E1503" t="s">
        <v>199</v>
      </c>
      <c r="F1503" t="s">
        <v>199</v>
      </c>
      <c r="G1503" t="s">
        <v>199</v>
      </c>
      <c r="H1503" t="s">
        <v>199</v>
      </c>
      <c r="I1503" t="s">
        <v>199</v>
      </c>
      <c r="J1503" t="s">
        <v>199</v>
      </c>
      <c r="K1503" t="s">
        <v>199</v>
      </c>
      <c r="L1503" t="s">
        <v>199</v>
      </c>
      <c r="M1503" t="s">
        <v>199</v>
      </c>
      <c r="N1503" t="s">
        <v>199</v>
      </c>
      <c r="O1503" t="s">
        <v>199</v>
      </c>
      <c r="P1503" t="s">
        <v>199</v>
      </c>
      <c r="Q1503" s="80" t="s">
        <v>199</v>
      </c>
      <c r="R1503" s="79"/>
      <c r="T1503" t="s">
        <v>199</v>
      </c>
      <c r="U1503" t="s">
        <v>199</v>
      </c>
      <c r="V1503" t="s">
        <v>199</v>
      </c>
    </row>
    <row r="1504" spans="2:22" x14ac:dyDescent="0.25">
      <c r="B1504" t="s">
        <v>199</v>
      </c>
      <c r="C1504" s="79" t="s">
        <v>199</v>
      </c>
      <c r="E1504" t="s">
        <v>199</v>
      </c>
      <c r="F1504" t="s">
        <v>199</v>
      </c>
      <c r="G1504" t="s">
        <v>199</v>
      </c>
      <c r="H1504" t="s">
        <v>199</v>
      </c>
      <c r="I1504" t="s">
        <v>199</v>
      </c>
      <c r="J1504" t="s">
        <v>199</v>
      </c>
      <c r="K1504" t="s">
        <v>199</v>
      </c>
      <c r="L1504" t="s">
        <v>199</v>
      </c>
      <c r="M1504" t="s">
        <v>199</v>
      </c>
      <c r="N1504" t="s">
        <v>199</v>
      </c>
      <c r="O1504" t="s">
        <v>199</v>
      </c>
      <c r="P1504" t="s">
        <v>199</v>
      </c>
      <c r="Q1504" s="80" t="s">
        <v>199</v>
      </c>
      <c r="R1504" s="79"/>
      <c r="T1504" t="s">
        <v>199</v>
      </c>
      <c r="U1504" t="s">
        <v>199</v>
      </c>
      <c r="V1504" t="s">
        <v>199</v>
      </c>
    </row>
    <row r="1505" spans="2:22" x14ac:dyDescent="0.25">
      <c r="B1505" t="s">
        <v>199</v>
      </c>
      <c r="C1505" s="79" t="s">
        <v>199</v>
      </c>
      <c r="E1505" t="s">
        <v>199</v>
      </c>
      <c r="F1505" t="s">
        <v>199</v>
      </c>
      <c r="G1505" t="s">
        <v>199</v>
      </c>
      <c r="H1505" t="s">
        <v>199</v>
      </c>
      <c r="I1505" t="s">
        <v>199</v>
      </c>
      <c r="J1505" t="s">
        <v>199</v>
      </c>
      <c r="K1505" t="s">
        <v>199</v>
      </c>
      <c r="L1505" t="s">
        <v>199</v>
      </c>
      <c r="M1505" t="s">
        <v>199</v>
      </c>
      <c r="N1505" t="s">
        <v>199</v>
      </c>
      <c r="O1505" t="s">
        <v>199</v>
      </c>
      <c r="P1505" t="s">
        <v>199</v>
      </c>
      <c r="Q1505" s="80" t="s">
        <v>199</v>
      </c>
      <c r="R1505" s="79"/>
      <c r="T1505" t="s">
        <v>199</v>
      </c>
      <c r="U1505" t="s">
        <v>199</v>
      </c>
      <c r="V1505" t="s">
        <v>199</v>
      </c>
    </row>
    <row r="1506" spans="2:22" x14ac:dyDescent="0.25">
      <c r="B1506" t="s">
        <v>199</v>
      </c>
      <c r="C1506" s="79" t="s">
        <v>199</v>
      </c>
      <c r="E1506" t="s">
        <v>199</v>
      </c>
      <c r="F1506" t="s">
        <v>199</v>
      </c>
      <c r="G1506" t="s">
        <v>199</v>
      </c>
      <c r="H1506" t="s">
        <v>199</v>
      </c>
      <c r="I1506" t="s">
        <v>199</v>
      </c>
      <c r="J1506" t="s">
        <v>199</v>
      </c>
      <c r="K1506" t="s">
        <v>199</v>
      </c>
      <c r="L1506" t="s">
        <v>199</v>
      </c>
      <c r="M1506" t="s">
        <v>199</v>
      </c>
      <c r="N1506" t="s">
        <v>199</v>
      </c>
      <c r="O1506" t="s">
        <v>199</v>
      </c>
      <c r="P1506" t="s">
        <v>199</v>
      </c>
      <c r="Q1506" s="80" t="s">
        <v>199</v>
      </c>
      <c r="R1506" s="79"/>
      <c r="T1506" t="s">
        <v>199</v>
      </c>
      <c r="U1506" t="s">
        <v>199</v>
      </c>
      <c r="V1506" t="s">
        <v>199</v>
      </c>
    </row>
    <row r="1507" spans="2:22" x14ac:dyDescent="0.25">
      <c r="B1507" t="s">
        <v>199</v>
      </c>
      <c r="C1507" s="79" t="s">
        <v>199</v>
      </c>
      <c r="E1507" t="s">
        <v>199</v>
      </c>
      <c r="F1507" t="s">
        <v>199</v>
      </c>
      <c r="G1507" t="s">
        <v>199</v>
      </c>
      <c r="H1507" t="s">
        <v>199</v>
      </c>
      <c r="I1507" t="s">
        <v>199</v>
      </c>
      <c r="J1507" t="s">
        <v>199</v>
      </c>
      <c r="K1507" t="s">
        <v>199</v>
      </c>
      <c r="L1507" t="s">
        <v>199</v>
      </c>
      <c r="M1507" t="s">
        <v>199</v>
      </c>
      <c r="N1507" t="s">
        <v>199</v>
      </c>
      <c r="O1507" t="s">
        <v>199</v>
      </c>
      <c r="P1507" t="s">
        <v>199</v>
      </c>
      <c r="Q1507" s="80" t="s">
        <v>199</v>
      </c>
      <c r="R1507" s="79"/>
      <c r="T1507" t="s">
        <v>199</v>
      </c>
      <c r="U1507" t="s">
        <v>199</v>
      </c>
      <c r="V1507" t="s">
        <v>199</v>
      </c>
    </row>
    <row r="1508" spans="2:22" x14ac:dyDescent="0.25">
      <c r="B1508" t="s">
        <v>199</v>
      </c>
      <c r="C1508" s="79" t="s">
        <v>199</v>
      </c>
      <c r="E1508" t="s">
        <v>199</v>
      </c>
      <c r="F1508" t="s">
        <v>199</v>
      </c>
      <c r="G1508" t="s">
        <v>199</v>
      </c>
      <c r="H1508" t="s">
        <v>199</v>
      </c>
      <c r="I1508" t="s">
        <v>199</v>
      </c>
      <c r="J1508" t="s">
        <v>199</v>
      </c>
      <c r="K1508" t="s">
        <v>199</v>
      </c>
      <c r="L1508" t="s">
        <v>199</v>
      </c>
      <c r="M1508" t="s">
        <v>199</v>
      </c>
      <c r="N1508" t="s">
        <v>199</v>
      </c>
      <c r="O1508" t="s">
        <v>199</v>
      </c>
      <c r="P1508" t="s">
        <v>199</v>
      </c>
      <c r="Q1508" s="80" t="s">
        <v>199</v>
      </c>
      <c r="R1508" s="79"/>
      <c r="T1508" t="s">
        <v>199</v>
      </c>
      <c r="U1508" t="s">
        <v>199</v>
      </c>
      <c r="V1508" t="s">
        <v>199</v>
      </c>
    </row>
    <row r="1509" spans="2:22" x14ac:dyDescent="0.25">
      <c r="B1509" t="s">
        <v>199</v>
      </c>
      <c r="C1509" s="79" t="s">
        <v>199</v>
      </c>
      <c r="E1509" t="s">
        <v>199</v>
      </c>
      <c r="F1509" t="s">
        <v>199</v>
      </c>
      <c r="G1509" t="s">
        <v>199</v>
      </c>
      <c r="H1509" t="s">
        <v>199</v>
      </c>
      <c r="I1509" t="s">
        <v>199</v>
      </c>
      <c r="J1509" t="s">
        <v>199</v>
      </c>
      <c r="K1509" t="s">
        <v>199</v>
      </c>
      <c r="L1509" t="s">
        <v>199</v>
      </c>
      <c r="M1509" t="s">
        <v>199</v>
      </c>
      <c r="N1509" t="s">
        <v>199</v>
      </c>
      <c r="O1509" t="s">
        <v>199</v>
      </c>
      <c r="P1509" t="s">
        <v>199</v>
      </c>
      <c r="Q1509" s="80" t="s">
        <v>199</v>
      </c>
      <c r="R1509" s="79"/>
      <c r="T1509" t="s">
        <v>199</v>
      </c>
      <c r="U1509" t="s">
        <v>199</v>
      </c>
      <c r="V1509" t="s">
        <v>199</v>
      </c>
    </row>
    <row r="1510" spans="2:22" x14ac:dyDescent="0.25">
      <c r="B1510" t="s">
        <v>199</v>
      </c>
      <c r="C1510" s="79" t="s">
        <v>199</v>
      </c>
      <c r="E1510" t="s">
        <v>199</v>
      </c>
      <c r="F1510" t="s">
        <v>199</v>
      </c>
      <c r="G1510" t="s">
        <v>199</v>
      </c>
      <c r="H1510" t="s">
        <v>199</v>
      </c>
      <c r="I1510" t="s">
        <v>199</v>
      </c>
      <c r="J1510" t="s">
        <v>199</v>
      </c>
      <c r="K1510" t="s">
        <v>199</v>
      </c>
      <c r="L1510" t="s">
        <v>199</v>
      </c>
      <c r="M1510" t="s">
        <v>199</v>
      </c>
      <c r="N1510" t="s">
        <v>199</v>
      </c>
      <c r="O1510" t="s">
        <v>199</v>
      </c>
      <c r="P1510" t="s">
        <v>199</v>
      </c>
      <c r="Q1510" s="80" t="s">
        <v>199</v>
      </c>
      <c r="R1510" s="79"/>
      <c r="T1510" t="s">
        <v>199</v>
      </c>
      <c r="U1510" t="s">
        <v>199</v>
      </c>
      <c r="V1510" t="s">
        <v>199</v>
      </c>
    </row>
    <row r="1511" spans="2:22" x14ac:dyDescent="0.25">
      <c r="B1511" t="s">
        <v>199</v>
      </c>
      <c r="C1511" s="79" t="s">
        <v>199</v>
      </c>
      <c r="E1511" t="s">
        <v>199</v>
      </c>
      <c r="F1511" t="s">
        <v>199</v>
      </c>
      <c r="G1511" t="s">
        <v>199</v>
      </c>
      <c r="H1511" t="s">
        <v>199</v>
      </c>
      <c r="I1511" t="s">
        <v>199</v>
      </c>
      <c r="J1511" t="s">
        <v>199</v>
      </c>
      <c r="K1511" t="s">
        <v>199</v>
      </c>
      <c r="L1511" t="s">
        <v>199</v>
      </c>
      <c r="M1511" t="s">
        <v>199</v>
      </c>
      <c r="N1511" t="s">
        <v>199</v>
      </c>
      <c r="O1511" t="s">
        <v>199</v>
      </c>
      <c r="P1511" t="s">
        <v>199</v>
      </c>
      <c r="Q1511" s="80" t="s">
        <v>199</v>
      </c>
      <c r="R1511" s="79"/>
      <c r="T1511" t="s">
        <v>199</v>
      </c>
      <c r="U1511" t="s">
        <v>199</v>
      </c>
      <c r="V1511" t="s">
        <v>199</v>
      </c>
    </row>
    <row r="1512" spans="2:22" x14ac:dyDescent="0.25">
      <c r="B1512" t="s">
        <v>199</v>
      </c>
      <c r="C1512" s="79" t="s">
        <v>199</v>
      </c>
      <c r="E1512" t="s">
        <v>199</v>
      </c>
      <c r="F1512" t="s">
        <v>199</v>
      </c>
      <c r="G1512" t="s">
        <v>199</v>
      </c>
      <c r="H1512" t="s">
        <v>199</v>
      </c>
      <c r="I1512" t="s">
        <v>199</v>
      </c>
      <c r="J1512" t="s">
        <v>199</v>
      </c>
      <c r="K1512" t="s">
        <v>199</v>
      </c>
      <c r="L1512" t="s">
        <v>199</v>
      </c>
      <c r="M1512" t="s">
        <v>199</v>
      </c>
      <c r="N1512" t="s">
        <v>199</v>
      </c>
      <c r="O1512" t="s">
        <v>199</v>
      </c>
      <c r="P1512" t="s">
        <v>199</v>
      </c>
      <c r="Q1512" s="80" t="s">
        <v>199</v>
      </c>
      <c r="R1512" s="79"/>
      <c r="T1512" t="s">
        <v>199</v>
      </c>
      <c r="U1512" t="s">
        <v>199</v>
      </c>
      <c r="V1512" t="s">
        <v>199</v>
      </c>
    </row>
    <row r="1513" spans="2:22" x14ac:dyDescent="0.25">
      <c r="B1513" t="s">
        <v>199</v>
      </c>
      <c r="C1513" s="79" t="s">
        <v>199</v>
      </c>
      <c r="E1513" t="s">
        <v>199</v>
      </c>
      <c r="F1513" t="s">
        <v>199</v>
      </c>
      <c r="G1513" t="s">
        <v>199</v>
      </c>
      <c r="H1513" t="s">
        <v>199</v>
      </c>
      <c r="I1513" t="s">
        <v>199</v>
      </c>
      <c r="J1513" t="s">
        <v>199</v>
      </c>
      <c r="K1513" t="s">
        <v>199</v>
      </c>
      <c r="L1513" t="s">
        <v>199</v>
      </c>
      <c r="M1513" t="s">
        <v>199</v>
      </c>
      <c r="N1513" t="s">
        <v>199</v>
      </c>
      <c r="O1513" t="s">
        <v>199</v>
      </c>
      <c r="P1513" t="s">
        <v>199</v>
      </c>
      <c r="Q1513" s="80" t="s">
        <v>199</v>
      </c>
      <c r="R1513" s="79"/>
      <c r="T1513" t="s">
        <v>199</v>
      </c>
      <c r="U1513" t="s">
        <v>199</v>
      </c>
      <c r="V1513" t="s">
        <v>199</v>
      </c>
    </row>
    <row r="1514" spans="2:22" x14ac:dyDescent="0.25">
      <c r="B1514" t="s">
        <v>199</v>
      </c>
      <c r="C1514" s="79" t="s">
        <v>199</v>
      </c>
      <c r="E1514" t="s">
        <v>199</v>
      </c>
      <c r="F1514" t="s">
        <v>199</v>
      </c>
      <c r="G1514" t="s">
        <v>199</v>
      </c>
      <c r="H1514" t="s">
        <v>199</v>
      </c>
      <c r="I1514" t="s">
        <v>199</v>
      </c>
      <c r="J1514" t="s">
        <v>199</v>
      </c>
      <c r="K1514" t="s">
        <v>199</v>
      </c>
      <c r="L1514" t="s">
        <v>199</v>
      </c>
      <c r="M1514" t="s">
        <v>199</v>
      </c>
      <c r="N1514" t="s">
        <v>199</v>
      </c>
      <c r="O1514" t="s">
        <v>199</v>
      </c>
      <c r="P1514" t="s">
        <v>199</v>
      </c>
      <c r="Q1514" s="80" t="s">
        <v>199</v>
      </c>
      <c r="R1514" s="79"/>
      <c r="T1514" t="s">
        <v>199</v>
      </c>
      <c r="U1514" t="s">
        <v>199</v>
      </c>
      <c r="V1514" t="s">
        <v>199</v>
      </c>
    </row>
    <row r="1515" spans="2:22" x14ac:dyDescent="0.25">
      <c r="B1515" t="s">
        <v>199</v>
      </c>
      <c r="C1515" s="79" t="s">
        <v>199</v>
      </c>
      <c r="E1515" t="s">
        <v>199</v>
      </c>
      <c r="F1515" t="s">
        <v>199</v>
      </c>
      <c r="G1515" t="s">
        <v>199</v>
      </c>
      <c r="H1515" t="s">
        <v>199</v>
      </c>
      <c r="I1515" t="s">
        <v>199</v>
      </c>
      <c r="J1515" t="s">
        <v>199</v>
      </c>
      <c r="K1515" t="s">
        <v>199</v>
      </c>
      <c r="L1515" t="s">
        <v>199</v>
      </c>
      <c r="M1515" t="s">
        <v>199</v>
      </c>
      <c r="N1515" t="s">
        <v>199</v>
      </c>
      <c r="O1515" t="s">
        <v>199</v>
      </c>
      <c r="P1515" t="s">
        <v>199</v>
      </c>
      <c r="Q1515" s="80" t="s">
        <v>199</v>
      </c>
      <c r="R1515" s="79"/>
      <c r="T1515" t="s">
        <v>199</v>
      </c>
      <c r="U1515" t="s">
        <v>199</v>
      </c>
      <c r="V1515" t="s">
        <v>199</v>
      </c>
    </row>
    <row r="1516" spans="2:22" x14ac:dyDescent="0.25">
      <c r="B1516" t="s">
        <v>199</v>
      </c>
      <c r="C1516" s="79" t="s">
        <v>199</v>
      </c>
      <c r="E1516" t="s">
        <v>199</v>
      </c>
      <c r="F1516" t="s">
        <v>199</v>
      </c>
      <c r="G1516" t="s">
        <v>199</v>
      </c>
      <c r="H1516" t="s">
        <v>199</v>
      </c>
      <c r="I1516" t="s">
        <v>199</v>
      </c>
      <c r="J1516" t="s">
        <v>199</v>
      </c>
      <c r="K1516" t="s">
        <v>199</v>
      </c>
      <c r="L1516" t="s">
        <v>199</v>
      </c>
      <c r="M1516" t="s">
        <v>199</v>
      </c>
      <c r="N1516" t="s">
        <v>199</v>
      </c>
      <c r="O1516" t="s">
        <v>199</v>
      </c>
      <c r="P1516" t="s">
        <v>199</v>
      </c>
      <c r="Q1516" s="80" t="s">
        <v>199</v>
      </c>
      <c r="R1516" s="79"/>
      <c r="T1516" t="s">
        <v>199</v>
      </c>
      <c r="U1516" t="s">
        <v>199</v>
      </c>
      <c r="V1516" t="s">
        <v>199</v>
      </c>
    </row>
    <row r="1517" spans="2:22" x14ac:dyDescent="0.25">
      <c r="B1517" t="s">
        <v>199</v>
      </c>
      <c r="C1517" s="79" t="s">
        <v>199</v>
      </c>
      <c r="E1517" t="s">
        <v>199</v>
      </c>
      <c r="F1517" t="s">
        <v>199</v>
      </c>
      <c r="G1517" t="s">
        <v>199</v>
      </c>
      <c r="H1517" t="s">
        <v>199</v>
      </c>
      <c r="I1517" t="s">
        <v>199</v>
      </c>
      <c r="J1517" t="s">
        <v>199</v>
      </c>
      <c r="K1517" t="s">
        <v>199</v>
      </c>
      <c r="L1517" t="s">
        <v>199</v>
      </c>
      <c r="M1517" t="s">
        <v>199</v>
      </c>
      <c r="N1517" t="s">
        <v>199</v>
      </c>
      <c r="O1517" t="s">
        <v>199</v>
      </c>
      <c r="P1517" t="s">
        <v>199</v>
      </c>
      <c r="Q1517" s="80" t="s">
        <v>199</v>
      </c>
      <c r="R1517" s="79"/>
      <c r="T1517" t="s">
        <v>199</v>
      </c>
      <c r="U1517" t="s">
        <v>199</v>
      </c>
      <c r="V1517" t="s">
        <v>199</v>
      </c>
    </row>
    <row r="1518" spans="2:22" x14ac:dyDescent="0.25">
      <c r="B1518" t="s">
        <v>199</v>
      </c>
      <c r="C1518" s="79" t="s">
        <v>199</v>
      </c>
      <c r="E1518" t="s">
        <v>199</v>
      </c>
      <c r="F1518" t="s">
        <v>199</v>
      </c>
      <c r="G1518" t="s">
        <v>199</v>
      </c>
      <c r="H1518" t="s">
        <v>199</v>
      </c>
      <c r="I1518" t="s">
        <v>199</v>
      </c>
      <c r="J1518" t="s">
        <v>199</v>
      </c>
      <c r="K1518" t="s">
        <v>199</v>
      </c>
      <c r="L1518" t="s">
        <v>199</v>
      </c>
      <c r="M1518" t="s">
        <v>199</v>
      </c>
      <c r="N1518" t="s">
        <v>199</v>
      </c>
      <c r="O1518" t="s">
        <v>199</v>
      </c>
      <c r="P1518" t="s">
        <v>199</v>
      </c>
      <c r="Q1518" s="80" t="s">
        <v>199</v>
      </c>
      <c r="R1518" s="79"/>
      <c r="T1518" t="s">
        <v>199</v>
      </c>
      <c r="U1518" t="s">
        <v>199</v>
      </c>
      <c r="V1518" t="s">
        <v>199</v>
      </c>
    </row>
    <row r="1519" spans="2:22" x14ac:dyDescent="0.25">
      <c r="B1519" t="s">
        <v>199</v>
      </c>
      <c r="C1519" s="79" t="s">
        <v>199</v>
      </c>
      <c r="E1519" t="s">
        <v>199</v>
      </c>
      <c r="F1519" t="s">
        <v>199</v>
      </c>
      <c r="G1519" t="s">
        <v>199</v>
      </c>
      <c r="H1519" t="s">
        <v>199</v>
      </c>
      <c r="I1519" t="s">
        <v>199</v>
      </c>
      <c r="J1519" t="s">
        <v>199</v>
      </c>
      <c r="K1519" t="s">
        <v>199</v>
      </c>
      <c r="L1519" t="s">
        <v>199</v>
      </c>
      <c r="M1519" t="s">
        <v>199</v>
      </c>
      <c r="N1519" t="s">
        <v>199</v>
      </c>
      <c r="O1519" t="s">
        <v>199</v>
      </c>
      <c r="P1519" t="s">
        <v>199</v>
      </c>
      <c r="Q1519" s="80" t="s">
        <v>199</v>
      </c>
      <c r="R1519" s="79"/>
      <c r="T1519" t="s">
        <v>199</v>
      </c>
      <c r="U1519" t="s">
        <v>199</v>
      </c>
      <c r="V1519" t="s">
        <v>199</v>
      </c>
    </row>
    <row r="1520" spans="2:22" x14ac:dyDescent="0.25">
      <c r="B1520" t="s">
        <v>199</v>
      </c>
      <c r="C1520" s="79" t="s">
        <v>199</v>
      </c>
      <c r="E1520" t="s">
        <v>199</v>
      </c>
      <c r="F1520" t="s">
        <v>199</v>
      </c>
      <c r="G1520" t="s">
        <v>199</v>
      </c>
      <c r="H1520" t="s">
        <v>199</v>
      </c>
      <c r="I1520" t="s">
        <v>199</v>
      </c>
      <c r="J1520" t="s">
        <v>199</v>
      </c>
      <c r="K1520" t="s">
        <v>199</v>
      </c>
      <c r="L1520" t="s">
        <v>199</v>
      </c>
      <c r="M1520" t="s">
        <v>199</v>
      </c>
      <c r="N1520" t="s">
        <v>199</v>
      </c>
      <c r="O1520" t="s">
        <v>199</v>
      </c>
      <c r="P1520" t="s">
        <v>199</v>
      </c>
      <c r="Q1520" s="80" t="s">
        <v>199</v>
      </c>
      <c r="R1520" s="79"/>
      <c r="T1520" t="s">
        <v>199</v>
      </c>
      <c r="U1520" t="s">
        <v>199</v>
      </c>
      <c r="V1520" t="s">
        <v>199</v>
      </c>
    </row>
    <row r="1521" spans="2:22" x14ac:dyDescent="0.25">
      <c r="B1521" t="s">
        <v>199</v>
      </c>
      <c r="C1521" s="79" t="s">
        <v>199</v>
      </c>
      <c r="E1521" t="s">
        <v>199</v>
      </c>
      <c r="F1521" t="s">
        <v>199</v>
      </c>
      <c r="G1521" t="s">
        <v>199</v>
      </c>
      <c r="H1521" t="s">
        <v>199</v>
      </c>
      <c r="I1521" t="s">
        <v>199</v>
      </c>
      <c r="J1521" t="s">
        <v>199</v>
      </c>
      <c r="K1521" t="s">
        <v>199</v>
      </c>
      <c r="L1521" t="s">
        <v>199</v>
      </c>
      <c r="M1521" t="s">
        <v>199</v>
      </c>
      <c r="N1521" t="s">
        <v>199</v>
      </c>
      <c r="O1521" t="s">
        <v>199</v>
      </c>
      <c r="P1521" t="s">
        <v>199</v>
      </c>
      <c r="Q1521" s="80" t="s">
        <v>199</v>
      </c>
      <c r="R1521" s="79"/>
      <c r="T1521" t="s">
        <v>199</v>
      </c>
      <c r="U1521" t="s">
        <v>199</v>
      </c>
      <c r="V1521" t="s">
        <v>199</v>
      </c>
    </row>
    <row r="1522" spans="2:22" x14ac:dyDescent="0.25">
      <c r="B1522" t="s">
        <v>199</v>
      </c>
      <c r="C1522" s="79" t="s">
        <v>199</v>
      </c>
      <c r="E1522" t="s">
        <v>199</v>
      </c>
      <c r="F1522" t="s">
        <v>199</v>
      </c>
      <c r="G1522" t="s">
        <v>199</v>
      </c>
      <c r="H1522" t="s">
        <v>199</v>
      </c>
      <c r="I1522" t="s">
        <v>199</v>
      </c>
      <c r="J1522" t="s">
        <v>199</v>
      </c>
      <c r="K1522" t="s">
        <v>199</v>
      </c>
      <c r="L1522" t="s">
        <v>199</v>
      </c>
      <c r="M1522" t="s">
        <v>199</v>
      </c>
      <c r="N1522" t="s">
        <v>199</v>
      </c>
      <c r="O1522" t="s">
        <v>199</v>
      </c>
      <c r="P1522" t="s">
        <v>199</v>
      </c>
      <c r="Q1522" s="80" t="s">
        <v>199</v>
      </c>
      <c r="R1522" s="79"/>
      <c r="T1522" t="s">
        <v>199</v>
      </c>
      <c r="U1522" t="s">
        <v>199</v>
      </c>
      <c r="V1522" t="s">
        <v>199</v>
      </c>
    </row>
    <row r="1523" spans="2:22" x14ac:dyDescent="0.25">
      <c r="B1523" t="s">
        <v>199</v>
      </c>
      <c r="C1523" s="79" t="s">
        <v>199</v>
      </c>
      <c r="E1523" t="s">
        <v>199</v>
      </c>
      <c r="F1523" t="s">
        <v>199</v>
      </c>
      <c r="G1523" t="s">
        <v>199</v>
      </c>
      <c r="H1523" t="s">
        <v>199</v>
      </c>
      <c r="I1523" t="s">
        <v>199</v>
      </c>
      <c r="J1523" t="s">
        <v>199</v>
      </c>
      <c r="K1523" t="s">
        <v>199</v>
      </c>
      <c r="L1523" t="s">
        <v>199</v>
      </c>
      <c r="M1523" t="s">
        <v>199</v>
      </c>
      <c r="N1523" t="s">
        <v>199</v>
      </c>
      <c r="O1523" t="s">
        <v>199</v>
      </c>
      <c r="P1523" t="s">
        <v>199</v>
      </c>
      <c r="Q1523" s="80" t="s">
        <v>199</v>
      </c>
      <c r="R1523" s="79"/>
      <c r="T1523" t="s">
        <v>199</v>
      </c>
      <c r="U1523" t="s">
        <v>199</v>
      </c>
      <c r="V1523" t="s">
        <v>199</v>
      </c>
    </row>
    <row r="1524" spans="2:22" x14ac:dyDescent="0.25">
      <c r="B1524" t="s">
        <v>199</v>
      </c>
      <c r="C1524" s="79" t="s">
        <v>199</v>
      </c>
      <c r="E1524" t="s">
        <v>199</v>
      </c>
      <c r="F1524" t="s">
        <v>199</v>
      </c>
      <c r="G1524" t="s">
        <v>199</v>
      </c>
      <c r="H1524" t="s">
        <v>199</v>
      </c>
      <c r="I1524" t="s">
        <v>199</v>
      </c>
      <c r="J1524" t="s">
        <v>199</v>
      </c>
      <c r="K1524" t="s">
        <v>199</v>
      </c>
      <c r="L1524" t="s">
        <v>199</v>
      </c>
      <c r="M1524" t="s">
        <v>199</v>
      </c>
      <c r="N1524" t="s">
        <v>199</v>
      </c>
      <c r="O1524" t="s">
        <v>199</v>
      </c>
      <c r="P1524" t="s">
        <v>199</v>
      </c>
      <c r="Q1524" s="80" t="s">
        <v>199</v>
      </c>
      <c r="R1524" s="79"/>
      <c r="T1524" t="s">
        <v>199</v>
      </c>
      <c r="U1524" t="s">
        <v>199</v>
      </c>
      <c r="V1524" t="s">
        <v>199</v>
      </c>
    </row>
    <row r="1525" spans="2:22" x14ac:dyDescent="0.25">
      <c r="B1525" t="s">
        <v>199</v>
      </c>
      <c r="C1525" s="79" t="s">
        <v>199</v>
      </c>
      <c r="E1525" t="s">
        <v>199</v>
      </c>
      <c r="F1525" t="s">
        <v>199</v>
      </c>
      <c r="G1525" t="s">
        <v>199</v>
      </c>
      <c r="H1525" t="s">
        <v>199</v>
      </c>
      <c r="I1525" t="s">
        <v>199</v>
      </c>
      <c r="J1525" t="s">
        <v>199</v>
      </c>
      <c r="K1525" t="s">
        <v>199</v>
      </c>
      <c r="L1525" t="s">
        <v>199</v>
      </c>
      <c r="M1525" t="s">
        <v>199</v>
      </c>
      <c r="N1525" t="s">
        <v>199</v>
      </c>
      <c r="O1525" t="s">
        <v>199</v>
      </c>
      <c r="P1525" t="s">
        <v>199</v>
      </c>
      <c r="Q1525" s="80" t="s">
        <v>199</v>
      </c>
      <c r="R1525" s="79"/>
      <c r="T1525" t="s">
        <v>199</v>
      </c>
      <c r="U1525" t="s">
        <v>199</v>
      </c>
      <c r="V1525" t="s">
        <v>199</v>
      </c>
    </row>
    <row r="1526" spans="2:22" x14ac:dyDescent="0.25">
      <c r="B1526" t="s">
        <v>199</v>
      </c>
      <c r="C1526" s="79" t="s">
        <v>199</v>
      </c>
      <c r="E1526" t="s">
        <v>199</v>
      </c>
      <c r="F1526" t="s">
        <v>199</v>
      </c>
      <c r="G1526" t="s">
        <v>199</v>
      </c>
      <c r="H1526" t="s">
        <v>199</v>
      </c>
      <c r="I1526" t="s">
        <v>199</v>
      </c>
      <c r="J1526" t="s">
        <v>199</v>
      </c>
      <c r="K1526" t="s">
        <v>199</v>
      </c>
      <c r="L1526" t="s">
        <v>199</v>
      </c>
      <c r="M1526" t="s">
        <v>199</v>
      </c>
      <c r="N1526" t="s">
        <v>199</v>
      </c>
      <c r="O1526" t="s">
        <v>199</v>
      </c>
      <c r="P1526" t="s">
        <v>199</v>
      </c>
      <c r="Q1526" s="80" t="s">
        <v>199</v>
      </c>
      <c r="R1526" s="79"/>
      <c r="T1526" t="s">
        <v>199</v>
      </c>
      <c r="U1526" t="s">
        <v>199</v>
      </c>
      <c r="V1526" t="s">
        <v>199</v>
      </c>
    </row>
    <row r="1527" spans="2:22" x14ac:dyDescent="0.25">
      <c r="B1527" t="s">
        <v>199</v>
      </c>
      <c r="C1527" s="79" t="s">
        <v>199</v>
      </c>
      <c r="E1527" t="s">
        <v>199</v>
      </c>
      <c r="F1527" t="s">
        <v>199</v>
      </c>
      <c r="G1527" t="s">
        <v>199</v>
      </c>
      <c r="H1527" t="s">
        <v>199</v>
      </c>
      <c r="I1527" t="s">
        <v>199</v>
      </c>
      <c r="J1527" t="s">
        <v>199</v>
      </c>
      <c r="K1527" t="s">
        <v>199</v>
      </c>
      <c r="L1527" t="s">
        <v>199</v>
      </c>
      <c r="M1527" t="s">
        <v>199</v>
      </c>
      <c r="N1527" t="s">
        <v>199</v>
      </c>
      <c r="O1527" t="s">
        <v>199</v>
      </c>
      <c r="P1527" t="s">
        <v>199</v>
      </c>
      <c r="Q1527" s="80" t="s">
        <v>199</v>
      </c>
      <c r="R1527" s="79"/>
      <c r="T1527" t="s">
        <v>199</v>
      </c>
      <c r="U1527" t="s">
        <v>199</v>
      </c>
      <c r="V1527" t="s">
        <v>199</v>
      </c>
    </row>
    <row r="1528" spans="2:22" x14ac:dyDescent="0.25">
      <c r="B1528" t="s">
        <v>199</v>
      </c>
      <c r="C1528" s="79" t="s">
        <v>199</v>
      </c>
      <c r="E1528" t="s">
        <v>199</v>
      </c>
      <c r="F1528" t="s">
        <v>199</v>
      </c>
      <c r="G1528" t="s">
        <v>199</v>
      </c>
      <c r="H1528" t="s">
        <v>199</v>
      </c>
      <c r="I1528" t="s">
        <v>199</v>
      </c>
      <c r="J1528" t="s">
        <v>199</v>
      </c>
      <c r="K1528" t="s">
        <v>199</v>
      </c>
      <c r="L1528" t="s">
        <v>199</v>
      </c>
      <c r="M1528" t="s">
        <v>199</v>
      </c>
      <c r="N1528" t="s">
        <v>199</v>
      </c>
      <c r="O1528" t="s">
        <v>199</v>
      </c>
      <c r="P1528" t="s">
        <v>199</v>
      </c>
      <c r="Q1528" s="80" t="s">
        <v>199</v>
      </c>
      <c r="R1528" s="79"/>
      <c r="T1528" t="s">
        <v>199</v>
      </c>
      <c r="U1528" t="s">
        <v>199</v>
      </c>
      <c r="V1528" t="s">
        <v>199</v>
      </c>
    </row>
    <row r="1529" spans="2:22" x14ac:dyDescent="0.25">
      <c r="B1529" t="s">
        <v>199</v>
      </c>
      <c r="C1529" s="79" t="s">
        <v>199</v>
      </c>
      <c r="E1529" t="s">
        <v>199</v>
      </c>
      <c r="F1529" t="s">
        <v>199</v>
      </c>
      <c r="G1529" t="s">
        <v>199</v>
      </c>
      <c r="H1529" t="s">
        <v>199</v>
      </c>
      <c r="I1529" t="s">
        <v>199</v>
      </c>
      <c r="J1529" t="s">
        <v>199</v>
      </c>
      <c r="K1529" t="s">
        <v>199</v>
      </c>
      <c r="L1529" t="s">
        <v>199</v>
      </c>
      <c r="M1529" t="s">
        <v>199</v>
      </c>
      <c r="N1529" t="s">
        <v>199</v>
      </c>
      <c r="O1529" t="s">
        <v>199</v>
      </c>
      <c r="P1529" t="s">
        <v>199</v>
      </c>
      <c r="Q1529" s="80" t="s">
        <v>199</v>
      </c>
      <c r="R1529" s="79"/>
      <c r="T1529" t="s">
        <v>199</v>
      </c>
      <c r="U1529" t="s">
        <v>199</v>
      </c>
      <c r="V1529" t="s">
        <v>199</v>
      </c>
    </row>
    <row r="1530" spans="2:22" x14ac:dyDescent="0.25">
      <c r="B1530" t="s">
        <v>199</v>
      </c>
      <c r="C1530" s="79" t="s">
        <v>199</v>
      </c>
      <c r="E1530" t="s">
        <v>199</v>
      </c>
      <c r="F1530" t="s">
        <v>199</v>
      </c>
      <c r="G1530" t="s">
        <v>199</v>
      </c>
      <c r="H1530" t="s">
        <v>199</v>
      </c>
      <c r="I1530" t="s">
        <v>199</v>
      </c>
      <c r="J1530" t="s">
        <v>199</v>
      </c>
      <c r="K1530" t="s">
        <v>199</v>
      </c>
      <c r="L1530" t="s">
        <v>199</v>
      </c>
      <c r="M1530" t="s">
        <v>199</v>
      </c>
      <c r="N1530" t="s">
        <v>199</v>
      </c>
      <c r="O1530" t="s">
        <v>199</v>
      </c>
      <c r="P1530" t="s">
        <v>199</v>
      </c>
      <c r="Q1530" s="80" t="s">
        <v>199</v>
      </c>
      <c r="R1530" s="79"/>
      <c r="T1530" t="s">
        <v>199</v>
      </c>
      <c r="U1530" t="s">
        <v>199</v>
      </c>
      <c r="V1530" t="s">
        <v>199</v>
      </c>
    </row>
    <row r="1531" spans="2:22" x14ac:dyDescent="0.25">
      <c r="B1531" t="s">
        <v>199</v>
      </c>
      <c r="C1531" s="79" t="s">
        <v>199</v>
      </c>
      <c r="E1531" t="s">
        <v>199</v>
      </c>
      <c r="F1531" t="s">
        <v>199</v>
      </c>
      <c r="G1531" t="s">
        <v>199</v>
      </c>
      <c r="H1531" t="s">
        <v>199</v>
      </c>
      <c r="I1531" t="s">
        <v>199</v>
      </c>
      <c r="J1531" t="s">
        <v>199</v>
      </c>
      <c r="K1531" t="s">
        <v>199</v>
      </c>
      <c r="L1531" t="s">
        <v>199</v>
      </c>
      <c r="M1531" t="s">
        <v>199</v>
      </c>
      <c r="N1531" t="s">
        <v>199</v>
      </c>
      <c r="O1531" t="s">
        <v>199</v>
      </c>
      <c r="P1531" t="s">
        <v>199</v>
      </c>
      <c r="Q1531" s="80" t="s">
        <v>199</v>
      </c>
      <c r="R1531" s="79"/>
      <c r="T1531" t="s">
        <v>199</v>
      </c>
      <c r="U1531" t="s">
        <v>199</v>
      </c>
      <c r="V1531" t="s">
        <v>199</v>
      </c>
    </row>
    <row r="1532" spans="2:22" x14ac:dyDescent="0.25">
      <c r="B1532" t="s">
        <v>199</v>
      </c>
      <c r="C1532" s="79" t="s">
        <v>199</v>
      </c>
      <c r="E1532" t="s">
        <v>199</v>
      </c>
      <c r="F1532" t="s">
        <v>199</v>
      </c>
      <c r="G1532" t="s">
        <v>199</v>
      </c>
      <c r="H1532" t="s">
        <v>199</v>
      </c>
      <c r="I1532" t="s">
        <v>199</v>
      </c>
      <c r="J1532" t="s">
        <v>199</v>
      </c>
      <c r="K1532" t="s">
        <v>199</v>
      </c>
      <c r="L1532" t="s">
        <v>199</v>
      </c>
      <c r="M1532" t="s">
        <v>199</v>
      </c>
      <c r="N1532" t="s">
        <v>199</v>
      </c>
      <c r="O1532" t="s">
        <v>199</v>
      </c>
      <c r="P1532" t="s">
        <v>199</v>
      </c>
      <c r="Q1532" s="80" t="s">
        <v>199</v>
      </c>
      <c r="R1532" s="79"/>
      <c r="T1532" t="s">
        <v>199</v>
      </c>
      <c r="U1532" t="s">
        <v>199</v>
      </c>
      <c r="V1532" t="s">
        <v>199</v>
      </c>
    </row>
    <row r="1533" spans="2:22" x14ac:dyDescent="0.25">
      <c r="B1533" t="s">
        <v>199</v>
      </c>
      <c r="C1533" s="79" t="s">
        <v>199</v>
      </c>
      <c r="E1533" t="s">
        <v>199</v>
      </c>
      <c r="F1533" t="s">
        <v>199</v>
      </c>
      <c r="G1533" t="s">
        <v>199</v>
      </c>
      <c r="H1533" t="s">
        <v>199</v>
      </c>
      <c r="I1533" t="s">
        <v>199</v>
      </c>
      <c r="J1533" t="s">
        <v>199</v>
      </c>
      <c r="K1533" t="s">
        <v>199</v>
      </c>
      <c r="L1533" t="s">
        <v>199</v>
      </c>
      <c r="M1533" t="s">
        <v>199</v>
      </c>
      <c r="N1533" t="s">
        <v>199</v>
      </c>
      <c r="O1533" t="s">
        <v>199</v>
      </c>
      <c r="P1533" t="s">
        <v>199</v>
      </c>
      <c r="Q1533" s="80" t="s">
        <v>199</v>
      </c>
      <c r="R1533" s="79"/>
      <c r="T1533" t="s">
        <v>199</v>
      </c>
      <c r="U1533" t="s">
        <v>199</v>
      </c>
      <c r="V1533" t="s">
        <v>199</v>
      </c>
    </row>
    <row r="1534" spans="2:22" x14ac:dyDescent="0.25">
      <c r="B1534" t="s">
        <v>199</v>
      </c>
      <c r="C1534" s="79" t="s">
        <v>199</v>
      </c>
      <c r="E1534" t="s">
        <v>199</v>
      </c>
      <c r="F1534" t="s">
        <v>199</v>
      </c>
      <c r="G1534" t="s">
        <v>199</v>
      </c>
      <c r="H1534" t="s">
        <v>199</v>
      </c>
      <c r="I1534" t="s">
        <v>199</v>
      </c>
      <c r="J1534" t="s">
        <v>199</v>
      </c>
      <c r="K1534" t="s">
        <v>199</v>
      </c>
      <c r="L1534" t="s">
        <v>199</v>
      </c>
      <c r="M1534" t="s">
        <v>199</v>
      </c>
      <c r="N1534" t="s">
        <v>199</v>
      </c>
      <c r="O1534" t="s">
        <v>199</v>
      </c>
      <c r="P1534" t="s">
        <v>199</v>
      </c>
      <c r="Q1534" s="80" t="s">
        <v>199</v>
      </c>
      <c r="R1534" s="79"/>
      <c r="T1534" t="s">
        <v>199</v>
      </c>
      <c r="U1534" t="s">
        <v>199</v>
      </c>
      <c r="V1534" t="s">
        <v>199</v>
      </c>
    </row>
    <row r="1535" spans="2:22" x14ac:dyDescent="0.25">
      <c r="B1535" t="s">
        <v>199</v>
      </c>
      <c r="C1535" s="79" t="s">
        <v>199</v>
      </c>
      <c r="E1535" t="s">
        <v>199</v>
      </c>
      <c r="F1535" t="s">
        <v>199</v>
      </c>
      <c r="G1535" t="s">
        <v>199</v>
      </c>
      <c r="H1535" t="s">
        <v>199</v>
      </c>
      <c r="I1535" t="s">
        <v>199</v>
      </c>
      <c r="J1535" t="s">
        <v>199</v>
      </c>
      <c r="K1535" t="s">
        <v>199</v>
      </c>
      <c r="L1535" t="s">
        <v>199</v>
      </c>
      <c r="M1535" t="s">
        <v>199</v>
      </c>
      <c r="N1535" t="s">
        <v>199</v>
      </c>
      <c r="O1535" t="s">
        <v>199</v>
      </c>
      <c r="P1535" t="s">
        <v>199</v>
      </c>
      <c r="Q1535" s="80" t="s">
        <v>199</v>
      </c>
      <c r="R1535" s="79"/>
      <c r="T1535" t="s">
        <v>199</v>
      </c>
      <c r="U1535" t="s">
        <v>199</v>
      </c>
      <c r="V1535" t="s">
        <v>199</v>
      </c>
    </row>
    <row r="1536" spans="2:22" x14ac:dyDescent="0.25">
      <c r="B1536" t="s">
        <v>199</v>
      </c>
      <c r="C1536" s="79" t="s">
        <v>199</v>
      </c>
      <c r="E1536" t="s">
        <v>199</v>
      </c>
      <c r="F1536" t="s">
        <v>199</v>
      </c>
      <c r="G1536" t="s">
        <v>199</v>
      </c>
      <c r="H1536" t="s">
        <v>199</v>
      </c>
      <c r="I1536" t="s">
        <v>199</v>
      </c>
      <c r="J1536" t="s">
        <v>199</v>
      </c>
      <c r="K1536" t="s">
        <v>199</v>
      </c>
      <c r="L1536" t="s">
        <v>199</v>
      </c>
      <c r="M1536" t="s">
        <v>199</v>
      </c>
      <c r="N1536" t="s">
        <v>199</v>
      </c>
      <c r="O1536" t="s">
        <v>199</v>
      </c>
      <c r="P1536" t="s">
        <v>199</v>
      </c>
      <c r="Q1536" s="80" t="s">
        <v>199</v>
      </c>
      <c r="R1536" s="79"/>
      <c r="T1536" t="s">
        <v>199</v>
      </c>
      <c r="U1536" t="s">
        <v>199</v>
      </c>
      <c r="V1536" t="s">
        <v>199</v>
      </c>
    </row>
    <row r="1537" spans="2:22" x14ac:dyDescent="0.25">
      <c r="B1537" t="s">
        <v>199</v>
      </c>
      <c r="C1537" s="79" t="s">
        <v>199</v>
      </c>
      <c r="E1537" t="s">
        <v>199</v>
      </c>
      <c r="F1537" t="s">
        <v>199</v>
      </c>
      <c r="G1537" t="s">
        <v>199</v>
      </c>
      <c r="H1537" t="s">
        <v>199</v>
      </c>
      <c r="I1537" t="s">
        <v>199</v>
      </c>
      <c r="J1537" t="s">
        <v>199</v>
      </c>
      <c r="K1537" t="s">
        <v>199</v>
      </c>
      <c r="L1537" t="s">
        <v>199</v>
      </c>
      <c r="M1537" t="s">
        <v>199</v>
      </c>
      <c r="N1537" t="s">
        <v>199</v>
      </c>
      <c r="O1537" t="s">
        <v>199</v>
      </c>
      <c r="P1537" t="s">
        <v>199</v>
      </c>
      <c r="Q1537" s="80" t="s">
        <v>199</v>
      </c>
      <c r="R1537" s="79"/>
      <c r="T1537" t="s">
        <v>199</v>
      </c>
      <c r="U1537" t="s">
        <v>199</v>
      </c>
      <c r="V1537" t="s">
        <v>199</v>
      </c>
    </row>
    <row r="1538" spans="2:22" x14ac:dyDescent="0.25">
      <c r="B1538" t="s">
        <v>199</v>
      </c>
      <c r="C1538" s="79" t="s">
        <v>199</v>
      </c>
      <c r="E1538" t="s">
        <v>199</v>
      </c>
      <c r="F1538" t="s">
        <v>199</v>
      </c>
      <c r="G1538" t="s">
        <v>199</v>
      </c>
      <c r="H1538" t="s">
        <v>199</v>
      </c>
      <c r="I1538" t="s">
        <v>199</v>
      </c>
      <c r="J1538" t="s">
        <v>199</v>
      </c>
      <c r="K1538" t="s">
        <v>199</v>
      </c>
      <c r="L1538" t="s">
        <v>199</v>
      </c>
      <c r="M1538" t="s">
        <v>199</v>
      </c>
      <c r="N1538" t="s">
        <v>199</v>
      </c>
      <c r="O1538" t="s">
        <v>199</v>
      </c>
      <c r="P1538" t="s">
        <v>199</v>
      </c>
      <c r="Q1538" s="80" t="s">
        <v>199</v>
      </c>
      <c r="R1538" s="79"/>
      <c r="T1538" t="s">
        <v>199</v>
      </c>
      <c r="U1538" t="s">
        <v>199</v>
      </c>
      <c r="V1538" t="s">
        <v>199</v>
      </c>
    </row>
    <row r="1539" spans="2:22" x14ac:dyDescent="0.25">
      <c r="B1539" t="s">
        <v>199</v>
      </c>
      <c r="C1539" s="79" t="s">
        <v>199</v>
      </c>
      <c r="E1539" t="s">
        <v>199</v>
      </c>
      <c r="F1539" t="s">
        <v>199</v>
      </c>
      <c r="G1539" t="s">
        <v>199</v>
      </c>
      <c r="H1539" t="s">
        <v>199</v>
      </c>
      <c r="I1539" t="s">
        <v>199</v>
      </c>
      <c r="J1539" t="s">
        <v>199</v>
      </c>
      <c r="K1539" t="s">
        <v>199</v>
      </c>
      <c r="L1539" t="s">
        <v>199</v>
      </c>
      <c r="M1539" t="s">
        <v>199</v>
      </c>
      <c r="N1539" t="s">
        <v>199</v>
      </c>
      <c r="O1539" t="s">
        <v>199</v>
      </c>
      <c r="P1539" t="s">
        <v>199</v>
      </c>
      <c r="Q1539" s="80" t="s">
        <v>199</v>
      </c>
      <c r="R1539" s="79"/>
      <c r="T1539" t="s">
        <v>199</v>
      </c>
      <c r="U1539" t="s">
        <v>199</v>
      </c>
      <c r="V1539" t="s">
        <v>199</v>
      </c>
    </row>
    <row r="1540" spans="2:22" x14ac:dyDescent="0.25">
      <c r="B1540" t="s">
        <v>199</v>
      </c>
      <c r="C1540" s="79" t="s">
        <v>199</v>
      </c>
      <c r="E1540" t="s">
        <v>199</v>
      </c>
      <c r="F1540" t="s">
        <v>199</v>
      </c>
      <c r="G1540" t="s">
        <v>199</v>
      </c>
      <c r="H1540" t="s">
        <v>199</v>
      </c>
      <c r="I1540" t="s">
        <v>199</v>
      </c>
      <c r="J1540" t="s">
        <v>199</v>
      </c>
      <c r="K1540" t="s">
        <v>199</v>
      </c>
      <c r="L1540" t="s">
        <v>199</v>
      </c>
      <c r="M1540" t="s">
        <v>199</v>
      </c>
      <c r="N1540" t="s">
        <v>199</v>
      </c>
      <c r="O1540" t="s">
        <v>199</v>
      </c>
      <c r="P1540" t="s">
        <v>199</v>
      </c>
      <c r="Q1540" s="80" t="s">
        <v>199</v>
      </c>
      <c r="R1540" s="79"/>
      <c r="T1540" t="s">
        <v>199</v>
      </c>
      <c r="U1540" t="s">
        <v>199</v>
      </c>
      <c r="V1540" t="s">
        <v>199</v>
      </c>
    </row>
    <row r="1541" spans="2:22" x14ac:dyDescent="0.25">
      <c r="B1541" t="s">
        <v>199</v>
      </c>
      <c r="C1541" s="79" t="s">
        <v>199</v>
      </c>
      <c r="E1541" t="s">
        <v>199</v>
      </c>
      <c r="F1541" t="s">
        <v>199</v>
      </c>
      <c r="G1541" t="s">
        <v>199</v>
      </c>
      <c r="H1541" t="s">
        <v>199</v>
      </c>
      <c r="I1541" t="s">
        <v>199</v>
      </c>
      <c r="J1541" t="s">
        <v>199</v>
      </c>
      <c r="K1541" t="s">
        <v>199</v>
      </c>
      <c r="L1541" t="s">
        <v>199</v>
      </c>
      <c r="M1541" t="s">
        <v>199</v>
      </c>
      <c r="N1541" t="s">
        <v>199</v>
      </c>
      <c r="O1541" t="s">
        <v>199</v>
      </c>
      <c r="P1541" t="s">
        <v>199</v>
      </c>
      <c r="Q1541" s="80" t="s">
        <v>199</v>
      </c>
      <c r="R1541" s="79"/>
      <c r="T1541" t="s">
        <v>199</v>
      </c>
      <c r="U1541" t="s">
        <v>199</v>
      </c>
      <c r="V1541" t="s">
        <v>199</v>
      </c>
    </row>
    <row r="1542" spans="2:22" x14ac:dyDescent="0.25">
      <c r="B1542" t="s">
        <v>199</v>
      </c>
      <c r="C1542" s="79" t="s">
        <v>199</v>
      </c>
      <c r="E1542" t="s">
        <v>199</v>
      </c>
      <c r="F1542" t="s">
        <v>199</v>
      </c>
      <c r="G1542" t="s">
        <v>199</v>
      </c>
      <c r="H1542" t="s">
        <v>199</v>
      </c>
      <c r="I1542" t="s">
        <v>199</v>
      </c>
      <c r="J1542" t="s">
        <v>199</v>
      </c>
      <c r="K1542" t="s">
        <v>199</v>
      </c>
      <c r="L1542" t="s">
        <v>199</v>
      </c>
      <c r="M1542" t="s">
        <v>199</v>
      </c>
      <c r="N1542" t="s">
        <v>199</v>
      </c>
      <c r="O1542" t="s">
        <v>199</v>
      </c>
      <c r="P1542" t="s">
        <v>199</v>
      </c>
      <c r="Q1542" s="80" t="s">
        <v>199</v>
      </c>
      <c r="R1542" s="79"/>
      <c r="T1542" t="s">
        <v>199</v>
      </c>
      <c r="U1542" t="s">
        <v>199</v>
      </c>
      <c r="V1542" t="s">
        <v>199</v>
      </c>
    </row>
    <row r="1543" spans="2:22" x14ac:dyDescent="0.25">
      <c r="B1543" t="s">
        <v>199</v>
      </c>
      <c r="C1543" s="79" t="s">
        <v>199</v>
      </c>
      <c r="E1543" t="s">
        <v>199</v>
      </c>
      <c r="F1543" t="s">
        <v>199</v>
      </c>
      <c r="G1543" t="s">
        <v>199</v>
      </c>
      <c r="H1543" t="s">
        <v>199</v>
      </c>
      <c r="I1543" t="s">
        <v>199</v>
      </c>
      <c r="J1543" t="s">
        <v>199</v>
      </c>
      <c r="K1543" t="s">
        <v>199</v>
      </c>
      <c r="L1543" t="s">
        <v>199</v>
      </c>
      <c r="M1543" t="s">
        <v>199</v>
      </c>
      <c r="N1543" t="s">
        <v>199</v>
      </c>
      <c r="O1543" t="s">
        <v>199</v>
      </c>
      <c r="P1543" t="s">
        <v>199</v>
      </c>
      <c r="Q1543" s="80" t="s">
        <v>199</v>
      </c>
      <c r="R1543" s="79"/>
      <c r="T1543" t="s">
        <v>199</v>
      </c>
      <c r="U1543" t="s">
        <v>199</v>
      </c>
      <c r="V1543" t="s">
        <v>199</v>
      </c>
    </row>
    <row r="1544" spans="2:22" x14ac:dyDescent="0.25">
      <c r="B1544" t="s">
        <v>199</v>
      </c>
      <c r="C1544" s="79" t="s">
        <v>199</v>
      </c>
      <c r="E1544" t="s">
        <v>199</v>
      </c>
      <c r="F1544" t="s">
        <v>199</v>
      </c>
      <c r="G1544" t="s">
        <v>199</v>
      </c>
      <c r="H1544" t="s">
        <v>199</v>
      </c>
      <c r="I1544" t="s">
        <v>199</v>
      </c>
      <c r="J1544" t="s">
        <v>199</v>
      </c>
      <c r="K1544" t="s">
        <v>199</v>
      </c>
      <c r="L1544" t="s">
        <v>199</v>
      </c>
      <c r="M1544" t="s">
        <v>199</v>
      </c>
      <c r="N1544" t="s">
        <v>199</v>
      </c>
      <c r="O1544" t="s">
        <v>199</v>
      </c>
      <c r="P1544" t="s">
        <v>199</v>
      </c>
      <c r="Q1544" s="80" t="s">
        <v>199</v>
      </c>
      <c r="R1544" s="79"/>
      <c r="T1544" t="s">
        <v>199</v>
      </c>
      <c r="U1544" t="s">
        <v>199</v>
      </c>
      <c r="V1544" t="s">
        <v>199</v>
      </c>
    </row>
    <row r="1545" spans="2:22" x14ac:dyDescent="0.25">
      <c r="B1545" t="s">
        <v>199</v>
      </c>
      <c r="C1545" s="79" t="s">
        <v>199</v>
      </c>
      <c r="E1545" t="s">
        <v>199</v>
      </c>
      <c r="F1545" t="s">
        <v>199</v>
      </c>
      <c r="G1545" t="s">
        <v>199</v>
      </c>
      <c r="H1545" t="s">
        <v>199</v>
      </c>
      <c r="I1545" t="s">
        <v>199</v>
      </c>
      <c r="J1545" t="s">
        <v>199</v>
      </c>
      <c r="K1545" t="s">
        <v>199</v>
      </c>
      <c r="L1545" t="s">
        <v>199</v>
      </c>
      <c r="M1545" t="s">
        <v>199</v>
      </c>
      <c r="N1545" t="s">
        <v>199</v>
      </c>
      <c r="O1545" t="s">
        <v>199</v>
      </c>
      <c r="P1545" t="s">
        <v>199</v>
      </c>
      <c r="Q1545" s="80" t="s">
        <v>199</v>
      </c>
      <c r="R1545" s="79"/>
      <c r="T1545" t="s">
        <v>199</v>
      </c>
      <c r="U1545" t="s">
        <v>199</v>
      </c>
      <c r="V1545" t="s">
        <v>199</v>
      </c>
    </row>
    <row r="1546" spans="2:22" x14ac:dyDescent="0.25">
      <c r="B1546" t="s">
        <v>199</v>
      </c>
      <c r="C1546" s="79" t="s">
        <v>199</v>
      </c>
      <c r="E1546" t="s">
        <v>199</v>
      </c>
      <c r="F1546" t="s">
        <v>199</v>
      </c>
      <c r="G1546" t="s">
        <v>199</v>
      </c>
      <c r="H1546" t="s">
        <v>199</v>
      </c>
      <c r="I1546" t="s">
        <v>199</v>
      </c>
      <c r="J1546" t="s">
        <v>199</v>
      </c>
      <c r="K1546" t="s">
        <v>199</v>
      </c>
      <c r="L1546" t="s">
        <v>199</v>
      </c>
      <c r="M1546" t="s">
        <v>199</v>
      </c>
      <c r="N1546" t="s">
        <v>199</v>
      </c>
      <c r="O1546" t="s">
        <v>199</v>
      </c>
      <c r="P1546" t="s">
        <v>199</v>
      </c>
      <c r="Q1546" s="80" t="s">
        <v>199</v>
      </c>
      <c r="R1546" s="79"/>
      <c r="T1546" t="s">
        <v>199</v>
      </c>
      <c r="U1546" t="s">
        <v>199</v>
      </c>
      <c r="V1546" t="s">
        <v>199</v>
      </c>
    </row>
    <row r="1547" spans="2:22" x14ac:dyDescent="0.25">
      <c r="B1547" t="s">
        <v>199</v>
      </c>
      <c r="C1547" s="79" t="s">
        <v>199</v>
      </c>
      <c r="E1547" t="s">
        <v>199</v>
      </c>
      <c r="F1547" t="s">
        <v>199</v>
      </c>
      <c r="G1547" t="s">
        <v>199</v>
      </c>
      <c r="H1547" t="s">
        <v>199</v>
      </c>
      <c r="I1547" t="s">
        <v>199</v>
      </c>
      <c r="J1547" t="s">
        <v>199</v>
      </c>
      <c r="K1547" t="s">
        <v>199</v>
      </c>
      <c r="L1547" t="s">
        <v>199</v>
      </c>
      <c r="M1547" t="s">
        <v>199</v>
      </c>
      <c r="N1547" t="s">
        <v>199</v>
      </c>
      <c r="O1547" t="s">
        <v>199</v>
      </c>
      <c r="P1547" t="s">
        <v>199</v>
      </c>
      <c r="Q1547" s="80" t="s">
        <v>199</v>
      </c>
      <c r="R1547" s="79"/>
      <c r="T1547" t="s">
        <v>199</v>
      </c>
      <c r="U1547" t="s">
        <v>199</v>
      </c>
      <c r="V1547" t="s">
        <v>199</v>
      </c>
    </row>
    <row r="1548" spans="2:22" x14ac:dyDescent="0.25">
      <c r="B1548" t="s">
        <v>199</v>
      </c>
      <c r="C1548" s="79" t="s">
        <v>199</v>
      </c>
      <c r="E1548" t="s">
        <v>199</v>
      </c>
      <c r="F1548" t="s">
        <v>199</v>
      </c>
      <c r="G1548" t="s">
        <v>199</v>
      </c>
      <c r="H1548" t="s">
        <v>199</v>
      </c>
      <c r="I1548" t="s">
        <v>199</v>
      </c>
      <c r="J1548" t="s">
        <v>199</v>
      </c>
      <c r="K1548" t="s">
        <v>199</v>
      </c>
      <c r="L1548" t="s">
        <v>199</v>
      </c>
      <c r="M1548" t="s">
        <v>199</v>
      </c>
      <c r="N1548" t="s">
        <v>199</v>
      </c>
      <c r="O1548" t="s">
        <v>199</v>
      </c>
      <c r="P1548" t="s">
        <v>199</v>
      </c>
      <c r="Q1548" s="80" t="s">
        <v>199</v>
      </c>
      <c r="R1548" s="79"/>
      <c r="T1548" t="s">
        <v>199</v>
      </c>
      <c r="U1548" t="s">
        <v>199</v>
      </c>
      <c r="V1548" t="s">
        <v>199</v>
      </c>
    </row>
    <row r="1549" spans="2:22" x14ac:dyDescent="0.25">
      <c r="B1549" t="s">
        <v>199</v>
      </c>
      <c r="C1549" s="79" t="s">
        <v>199</v>
      </c>
      <c r="E1549" t="s">
        <v>199</v>
      </c>
      <c r="F1549" t="s">
        <v>199</v>
      </c>
      <c r="G1549" t="s">
        <v>199</v>
      </c>
      <c r="H1549" t="s">
        <v>199</v>
      </c>
      <c r="I1549" t="s">
        <v>199</v>
      </c>
      <c r="J1549" t="s">
        <v>199</v>
      </c>
      <c r="K1549" t="s">
        <v>199</v>
      </c>
      <c r="L1549" t="s">
        <v>199</v>
      </c>
      <c r="M1549" t="s">
        <v>199</v>
      </c>
      <c r="N1549" t="s">
        <v>199</v>
      </c>
      <c r="O1549" t="s">
        <v>199</v>
      </c>
      <c r="P1549" t="s">
        <v>199</v>
      </c>
      <c r="Q1549" s="80" t="s">
        <v>199</v>
      </c>
      <c r="R1549" s="79"/>
      <c r="T1549" t="s">
        <v>199</v>
      </c>
      <c r="U1549" t="s">
        <v>199</v>
      </c>
      <c r="V1549" t="s">
        <v>199</v>
      </c>
    </row>
    <row r="1550" spans="2:22" x14ac:dyDescent="0.25">
      <c r="B1550" t="s">
        <v>199</v>
      </c>
      <c r="C1550" s="79" t="s">
        <v>199</v>
      </c>
      <c r="E1550" t="s">
        <v>199</v>
      </c>
      <c r="F1550" t="s">
        <v>199</v>
      </c>
      <c r="G1550" t="s">
        <v>199</v>
      </c>
      <c r="H1550" t="s">
        <v>199</v>
      </c>
      <c r="I1550" t="s">
        <v>199</v>
      </c>
      <c r="J1550" t="s">
        <v>199</v>
      </c>
      <c r="K1550" t="s">
        <v>199</v>
      </c>
      <c r="L1550" t="s">
        <v>199</v>
      </c>
      <c r="M1550" t="s">
        <v>199</v>
      </c>
      <c r="N1550" t="s">
        <v>199</v>
      </c>
      <c r="O1550" t="s">
        <v>199</v>
      </c>
      <c r="P1550" t="s">
        <v>199</v>
      </c>
      <c r="Q1550" s="80" t="s">
        <v>199</v>
      </c>
      <c r="R1550" s="79"/>
      <c r="T1550" t="s">
        <v>199</v>
      </c>
      <c r="U1550" t="s">
        <v>199</v>
      </c>
      <c r="V1550" t="s">
        <v>199</v>
      </c>
    </row>
    <row r="1551" spans="2:22" x14ac:dyDescent="0.25">
      <c r="B1551" t="s">
        <v>199</v>
      </c>
      <c r="C1551" s="79" t="s">
        <v>199</v>
      </c>
      <c r="E1551" t="s">
        <v>199</v>
      </c>
      <c r="F1551" t="s">
        <v>199</v>
      </c>
      <c r="G1551" t="s">
        <v>199</v>
      </c>
      <c r="H1551" t="s">
        <v>199</v>
      </c>
      <c r="I1551" t="s">
        <v>199</v>
      </c>
      <c r="J1551" t="s">
        <v>199</v>
      </c>
      <c r="K1551" t="s">
        <v>199</v>
      </c>
      <c r="L1551" t="s">
        <v>199</v>
      </c>
      <c r="M1551" t="s">
        <v>199</v>
      </c>
      <c r="N1551" t="s">
        <v>199</v>
      </c>
      <c r="O1551" t="s">
        <v>199</v>
      </c>
      <c r="P1551" t="s">
        <v>199</v>
      </c>
      <c r="Q1551" s="80" t="s">
        <v>199</v>
      </c>
      <c r="R1551" s="79"/>
      <c r="T1551" t="s">
        <v>199</v>
      </c>
      <c r="U1551" t="s">
        <v>199</v>
      </c>
      <c r="V1551" t="s">
        <v>199</v>
      </c>
    </row>
    <row r="1552" spans="2:22" x14ac:dyDescent="0.25">
      <c r="B1552" t="s">
        <v>199</v>
      </c>
      <c r="C1552" s="79" t="s">
        <v>199</v>
      </c>
      <c r="E1552" t="s">
        <v>199</v>
      </c>
      <c r="F1552" t="s">
        <v>199</v>
      </c>
      <c r="G1552" t="s">
        <v>199</v>
      </c>
      <c r="H1552" t="s">
        <v>199</v>
      </c>
      <c r="I1552" t="s">
        <v>199</v>
      </c>
      <c r="J1552" t="s">
        <v>199</v>
      </c>
      <c r="K1552" t="s">
        <v>199</v>
      </c>
      <c r="L1552" t="s">
        <v>199</v>
      </c>
      <c r="M1552" t="s">
        <v>199</v>
      </c>
      <c r="N1552" t="s">
        <v>199</v>
      </c>
      <c r="O1552" t="s">
        <v>199</v>
      </c>
      <c r="P1552" t="s">
        <v>199</v>
      </c>
      <c r="Q1552" s="80" t="s">
        <v>199</v>
      </c>
      <c r="R1552" s="79"/>
      <c r="T1552" t="s">
        <v>199</v>
      </c>
      <c r="U1552" t="s">
        <v>199</v>
      </c>
      <c r="V1552" t="s">
        <v>199</v>
      </c>
    </row>
    <row r="1553" spans="2:22" x14ac:dyDescent="0.25">
      <c r="B1553" t="s">
        <v>199</v>
      </c>
      <c r="C1553" s="79" t="s">
        <v>199</v>
      </c>
      <c r="E1553" t="s">
        <v>199</v>
      </c>
      <c r="F1553" t="s">
        <v>199</v>
      </c>
      <c r="G1553" t="s">
        <v>199</v>
      </c>
      <c r="H1553" t="s">
        <v>199</v>
      </c>
      <c r="I1553" t="s">
        <v>199</v>
      </c>
      <c r="J1553" t="s">
        <v>199</v>
      </c>
      <c r="K1553" t="s">
        <v>199</v>
      </c>
      <c r="L1553" t="s">
        <v>199</v>
      </c>
      <c r="M1553" t="s">
        <v>199</v>
      </c>
      <c r="N1553" t="s">
        <v>199</v>
      </c>
      <c r="O1553" t="s">
        <v>199</v>
      </c>
      <c r="P1553" t="s">
        <v>199</v>
      </c>
      <c r="Q1553" s="80" t="s">
        <v>199</v>
      </c>
      <c r="R1553" s="79"/>
      <c r="T1553" t="s">
        <v>199</v>
      </c>
      <c r="U1553" t="s">
        <v>199</v>
      </c>
      <c r="V1553" t="s">
        <v>199</v>
      </c>
    </row>
    <row r="1554" spans="2:22" x14ac:dyDescent="0.25">
      <c r="B1554" t="s">
        <v>199</v>
      </c>
      <c r="C1554" s="79" t="s">
        <v>199</v>
      </c>
      <c r="E1554" t="s">
        <v>199</v>
      </c>
      <c r="F1554" t="s">
        <v>199</v>
      </c>
      <c r="G1554" t="s">
        <v>199</v>
      </c>
      <c r="H1554" t="s">
        <v>199</v>
      </c>
      <c r="I1554" t="s">
        <v>199</v>
      </c>
      <c r="J1554" t="s">
        <v>199</v>
      </c>
      <c r="K1554" t="s">
        <v>199</v>
      </c>
      <c r="L1554" t="s">
        <v>199</v>
      </c>
      <c r="M1554" t="s">
        <v>199</v>
      </c>
      <c r="N1554" t="s">
        <v>199</v>
      </c>
      <c r="O1554" t="s">
        <v>199</v>
      </c>
      <c r="P1554" t="s">
        <v>199</v>
      </c>
      <c r="Q1554" s="80" t="s">
        <v>199</v>
      </c>
      <c r="R1554" s="79"/>
      <c r="T1554" t="s">
        <v>199</v>
      </c>
      <c r="U1554" t="s">
        <v>199</v>
      </c>
      <c r="V1554" t="s">
        <v>199</v>
      </c>
    </row>
    <row r="1555" spans="2:22" x14ac:dyDescent="0.25">
      <c r="B1555" t="s">
        <v>199</v>
      </c>
      <c r="C1555" s="79" t="s">
        <v>199</v>
      </c>
      <c r="E1555" t="s">
        <v>199</v>
      </c>
      <c r="F1555" t="s">
        <v>199</v>
      </c>
      <c r="G1555" t="s">
        <v>199</v>
      </c>
      <c r="H1555" t="s">
        <v>199</v>
      </c>
      <c r="I1555" t="s">
        <v>199</v>
      </c>
      <c r="J1555" t="s">
        <v>199</v>
      </c>
      <c r="K1555" t="s">
        <v>199</v>
      </c>
      <c r="L1555" t="s">
        <v>199</v>
      </c>
      <c r="M1555" t="s">
        <v>199</v>
      </c>
      <c r="N1555" t="s">
        <v>199</v>
      </c>
      <c r="O1555" t="s">
        <v>199</v>
      </c>
      <c r="P1555" t="s">
        <v>199</v>
      </c>
      <c r="Q1555" s="80" t="s">
        <v>199</v>
      </c>
      <c r="R1555" s="79"/>
      <c r="T1555" t="s">
        <v>199</v>
      </c>
      <c r="U1555" t="s">
        <v>199</v>
      </c>
      <c r="V1555" t="s">
        <v>199</v>
      </c>
    </row>
    <row r="1556" spans="2:22" x14ac:dyDescent="0.25">
      <c r="B1556" t="s">
        <v>199</v>
      </c>
      <c r="C1556" s="79" t="s">
        <v>199</v>
      </c>
      <c r="E1556" t="s">
        <v>199</v>
      </c>
      <c r="F1556" t="s">
        <v>199</v>
      </c>
      <c r="G1556" t="s">
        <v>199</v>
      </c>
      <c r="H1556" t="s">
        <v>199</v>
      </c>
      <c r="I1556" t="s">
        <v>199</v>
      </c>
      <c r="J1556" t="s">
        <v>199</v>
      </c>
      <c r="K1556" t="s">
        <v>199</v>
      </c>
      <c r="L1556" t="s">
        <v>199</v>
      </c>
      <c r="M1556" t="s">
        <v>199</v>
      </c>
      <c r="N1556" t="s">
        <v>199</v>
      </c>
      <c r="O1556" t="s">
        <v>199</v>
      </c>
      <c r="P1556" t="s">
        <v>199</v>
      </c>
      <c r="Q1556" s="80" t="s">
        <v>199</v>
      </c>
      <c r="R1556" s="79"/>
      <c r="T1556" t="s">
        <v>199</v>
      </c>
      <c r="U1556" t="s">
        <v>199</v>
      </c>
      <c r="V1556" t="s">
        <v>199</v>
      </c>
    </row>
    <row r="1557" spans="2:22" x14ac:dyDescent="0.25">
      <c r="B1557" t="s">
        <v>199</v>
      </c>
      <c r="C1557" s="79" t="s">
        <v>199</v>
      </c>
      <c r="E1557" t="s">
        <v>199</v>
      </c>
      <c r="F1557" t="s">
        <v>199</v>
      </c>
      <c r="G1557" t="s">
        <v>199</v>
      </c>
      <c r="H1557" t="s">
        <v>199</v>
      </c>
      <c r="I1557" t="s">
        <v>199</v>
      </c>
      <c r="J1557" t="s">
        <v>199</v>
      </c>
      <c r="K1557" t="s">
        <v>199</v>
      </c>
      <c r="L1557" t="s">
        <v>199</v>
      </c>
      <c r="M1557" t="s">
        <v>199</v>
      </c>
      <c r="N1557" t="s">
        <v>199</v>
      </c>
      <c r="O1557" t="s">
        <v>199</v>
      </c>
      <c r="P1557" t="s">
        <v>199</v>
      </c>
      <c r="Q1557" s="80" t="s">
        <v>199</v>
      </c>
      <c r="R1557" s="79"/>
      <c r="T1557" t="s">
        <v>199</v>
      </c>
      <c r="U1557" t="s">
        <v>199</v>
      </c>
      <c r="V1557" t="s">
        <v>199</v>
      </c>
    </row>
    <row r="1558" spans="2:22" x14ac:dyDescent="0.25">
      <c r="B1558" t="s">
        <v>199</v>
      </c>
      <c r="C1558" s="79" t="s">
        <v>199</v>
      </c>
      <c r="E1558" t="s">
        <v>199</v>
      </c>
      <c r="F1558" t="s">
        <v>199</v>
      </c>
      <c r="G1558" t="s">
        <v>199</v>
      </c>
      <c r="H1558" t="s">
        <v>199</v>
      </c>
      <c r="I1558" t="s">
        <v>199</v>
      </c>
      <c r="J1558" t="s">
        <v>199</v>
      </c>
      <c r="K1558" t="s">
        <v>199</v>
      </c>
      <c r="L1558" t="s">
        <v>199</v>
      </c>
      <c r="M1558" t="s">
        <v>199</v>
      </c>
      <c r="N1558" t="s">
        <v>199</v>
      </c>
      <c r="O1558" t="s">
        <v>199</v>
      </c>
      <c r="P1558" t="s">
        <v>199</v>
      </c>
      <c r="Q1558" s="80" t="s">
        <v>199</v>
      </c>
      <c r="R1558" s="79"/>
      <c r="T1558" t="s">
        <v>199</v>
      </c>
      <c r="U1558" t="s">
        <v>199</v>
      </c>
      <c r="V1558" t="s">
        <v>199</v>
      </c>
    </row>
    <row r="1559" spans="2:22" x14ac:dyDescent="0.25">
      <c r="B1559" t="s">
        <v>199</v>
      </c>
      <c r="C1559" s="79" t="s">
        <v>199</v>
      </c>
      <c r="E1559" t="s">
        <v>199</v>
      </c>
      <c r="F1559" t="s">
        <v>199</v>
      </c>
      <c r="G1559" t="s">
        <v>199</v>
      </c>
      <c r="H1559" t="s">
        <v>199</v>
      </c>
      <c r="I1559" t="s">
        <v>199</v>
      </c>
      <c r="J1559" t="s">
        <v>199</v>
      </c>
      <c r="K1559" t="s">
        <v>199</v>
      </c>
      <c r="L1559" t="s">
        <v>199</v>
      </c>
      <c r="M1559" t="s">
        <v>199</v>
      </c>
      <c r="N1559" t="s">
        <v>199</v>
      </c>
      <c r="O1559" t="s">
        <v>199</v>
      </c>
      <c r="P1559" t="s">
        <v>199</v>
      </c>
      <c r="Q1559" s="80" t="s">
        <v>199</v>
      </c>
      <c r="R1559" s="79"/>
      <c r="T1559" t="s">
        <v>199</v>
      </c>
      <c r="U1559" t="s">
        <v>199</v>
      </c>
      <c r="V1559" t="s">
        <v>199</v>
      </c>
    </row>
    <row r="1560" spans="2:22" x14ac:dyDescent="0.25">
      <c r="B1560" t="s">
        <v>199</v>
      </c>
      <c r="C1560" s="79" t="s">
        <v>199</v>
      </c>
      <c r="E1560" t="s">
        <v>199</v>
      </c>
      <c r="F1560" t="s">
        <v>199</v>
      </c>
      <c r="G1560" t="s">
        <v>199</v>
      </c>
      <c r="H1560" t="s">
        <v>199</v>
      </c>
      <c r="I1560" t="s">
        <v>199</v>
      </c>
      <c r="J1560" t="s">
        <v>199</v>
      </c>
      <c r="K1560" t="s">
        <v>199</v>
      </c>
      <c r="L1560" t="s">
        <v>199</v>
      </c>
      <c r="M1560" t="s">
        <v>199</v>
      </c>
      <c r="N1560" t="s">
        <v>199</v>
      </c>
      <c r="O1560" t="s">
        <v>199</v>
      </c>
      <c r="P1560" t="s">
        <v>199</v>
      </c>
      <c r="Q1560" s="80" t="s">
        <v>199</v>
      </c>
      <c r="R1560" s="79"/>
      <c r="T1560" t="s">
        <v>199</v>
      </c>
      <c r="U1560" t="s">
        <v>199</v>
      </c>
      <c r="V1560" t="s">
        <v>199</v>
      </c>
    </row>
    <row r="1561" spans="2:22" x14ac:dyDescent="0.25">
      <c r="B1561" t="s">
        <v>199</v>
      </c>
      <c r="C1561" s="79" t="s">
        <v>199</v>
      </c>
      <c r="E1561" t="s">
        <v>199</v>
      </c>
      <c r="F1561" t="s">
        <v>199</v>
      </c>
      <c r="G1561" t="s">
        <v>199</v>
      </c>
      <c r="H1561" t="s">
        <v>199</v>
      </c>
      <c r="I1561" t="s">
        <v>199</v>
      </c>
      <c r="J1561" t="s">
        <v>199</v>
      </c>
      <c r="K1561" t="s">
        <v>199</v>
      </c>
      <c r="L1561" t="s">
        <v>199</v>
      </c>
      <c r="M1561" t="s">
        <v>199</v>
      </c>
      <c r="N1561" t="s">
        <v>199</v>
      </c>
      <c r="O1561" t="s">
        <v>199</v>
      </c>
      <c r="P1561" t="s">
        <v>199</v>
      </c>
      <c r="Q1561" s="80" t="s">
        <v>199</v>
      </c>
      <c r="R1561" s="79"/>
      <c r="T1561" t="s">
        <v>199</v>
      </c>
      <c r="U1561" t="s">
        <v>199</v>
      </c>
      <c r="V1561" t="s">
        <v>199</v>
      </c>
    </row>
    <row r="1562" spans="2:22" x14ac:dyDescent="0.25">
      <c r="B1562" t="s">
        <v>199</v>
      </c>
      <c r="C1562" s="79" t="s">
        <v>199</v>
      </c>
      <c r="E1562" t="s">
        <v>199</v>
      </c>
      <c r="F1562" t="s">
        <v>199</v>
      </c>
      <c r="G1562" t="s">
        <v>199</v>
      </c>
      <c r="H1562" t="s">
        <v>199</v>
      </c>
      <c r="I1562" t="s">
        <v>199</v>
      </c>
      <c r="J1562" t="s">
        <v>199</v>
      </c>
      <c r="K1562" t="s">
        <v>199</v>
      </c>
      <c r="L1562" t="s">
        <v>199</v>
      </c>
      <c r="M1562" t="s">
        <v>199</v>
      </c>
      <c r="N1562" t="s">
        <v>199</v>
      </c>
      <c r="O1562" t="s">
        <v>199</v>
      </c>
      <c r="P1562" t="s">
        <v>199</v>
      </c>
      <c r="Q1562" s="80" t="s">
        <v>199</v>
      </c>
      <c r="R1562" s="79"/>
      <c r="T1562" t="s">
        <v>199</v>
      </c>
      <c r="U1562" t="s">
        <v>199</v>
      </c>
      <c r="V1562" t="s">
        <v>199</v>
      </c>
    </row>
    <row r="1563" spans="2:22" x14ac:dyDescent="0.25">
      <c r="B1563" t="s">
        <v>199</v>
      </c>
      <c r="C1563" s="79" t="s">
        <v>199</v>
      </c>
      <c r="E1563" t="s">
        <v>199</v>
      </c>
      <c r="F1563" t="s">
        <v>199</v>
      </c>
      <c r="G1563" t="s">
        <v>199</v>
      </c>
      <c r="H1563" t="s">
        <v>199</v>
      </c>
      <c r="I1563" t="s">
        <v>199</v>
      </c>
      <c r="J1563" t="s">
        <v>199</v>
      </c>
      <c r="K1563" t="s">
        <v>199</v>
      </c>
      <c r="L1563" t="s">
        <v>199</v>
      </c>
      <c r="M1563" t="s">
        <v>199</v>
      </c>
      <c r="N1563" t="s">
        <v>199</v>
      </c>
      <c r="O1563" t="s">
        <v>199</v>
      </c>
      <c r="P1563" t="s">
        <v>199</v>
      </c>
      <c r="Q1563" s="80" t="s">
        <v>199</v>
      </c>
      <c r="R1563" s="79"/>
      <c r="T1563" t="s">
        <v>199</v>
      </c>
      <c r="U1563" t="s">
        <v>199</v>
      </c>
      <c r="V1563" t="s">
        <v>199</v>
      </c>
    </row>
    <row r="1564" spans="2:22" x14ac:dyDescent="0.25">
      <c r="B1564" t="s">
        <v>199</v>
      </c>
      <c r="C1564" s="79" t="s">
        <v>199</v>
      </c>
      <c r="E1564" t="s">
        <v>199</v>
      </c>
      <c r="F1564" t="s">
        <v>199</v>
      </c>
      <c r="G1564" t="s">
        <v>199</v>
      </c>
      <c r="H1564" t="s">
        <v>199</v>
      </c>
      <c r="I1564" t="s">
        <v>199</v>
      </c>
      <c r="J1564" t="s">
        <v>199</v>
      </c>
      <c r="K1564" t="s">
        <v>199</v>
      </c>
      <c r="L1564" t="s">
        <v>199</v>
      </c>
      <c r="M1564" t="s">
        <v>199</v>
      </c>
      <c r="N1564" t="s">
        <v>199</v>
      </c>
      <c r="O1564" t="s">
        <v>199</v>
      </c>
      <c r="P1564" t="s">
        <v>199</v>
      </c>
      <c r="Q1564" s="80" t="s">
        <v>199</v>
      </c>
      <c r="R1564" s="79"/>
      <c r="T1564" t="s">
        <v>199</v>
      </c>
      <c r="U1564" t="s">
        <v>199</v>
      </c>
      <c r="V1564" t="s">
        <v>199</v>
      </c>
    </row>
    <row r="1565" spans="2:22" x14ac:dyDescent="0.25">
      <c r="B1565" t="s">
        <v>199</v>
      </c>
      <c r="C1565" s="79" t="s">
        <v>199</v>
      </c>
      <c r="E1565" t="s">
        <v>199</v>
      </c>
      <c r="F1565" t="s">
        <v>199</v>
      </c>
      <c r="G1565" t="s">
        <v>199</v>
      </c>
      <c r="H1565" t="s">
        <v>199</v>
      </c>
      <c r="I1565" t="s">
        <v>199</v>
      </c>
      <c r="J1565" t="s">
        <v>199</v>
      </c>
      <c r="K1565" t="s">
        <v>199</v>
      </c>
      <c r="L1565" t="s">
        <v>199</v>
      </c>
      <c r="M1565" t="s">
        <v>199</v>
      </c>
      <c r="N1565" t="s">
        <v>199</v>
      </c>
      <c r="O1565" t="s">
        <v>199</v>
      </c>
      <c r="P1565" t="s">
        <v>199</v>
      </c>
      <c r="Q1565" s="80" t="s">
        <v>199</v>
      </c>
      <c r="R1565" s="79"/>
      <c r="T1565" t="s">
        <v>199</v>
      </c>
      <c r="U1565" t="s">
        <v>199</v>
      </c>
      <c r="V1565" t="s">
        <v>199</v>
      </c>
    </row>
    <row r="1566" spans="2:22" x14ac:dyDescent="0.25">
      <c r="B1566" t="s">
        <v>199</v>
      </c>
      <c r="C1566" s="79" t="s">
        <v>199</v>
      </c>
      <c r="E1566" t="s">
        <v>199</v>
      </c>
      <c r="F1566" t="s">
        <v>199</v>
      </c>
      <c r="G1566" t="s">
        <v>199</v>
      </c>
      <c r="H1566" t="s">
        <v>199</v>
      </c>
      <c r="I1566" t="s">
        <v>199</v>
      </c>
      <c r="J1566" t="s">
        <v>199</v>
      </c>
      <c r="K1566" t="s">
        <v>199</v>
      </c>
      <c r="L1566" t="s">
        <v>199</v>
      </c>
      <c r="M1566" t="s">
        <v>199</v>
      </c>
      <c r="N1566" t="s">
        <v>199</v>
      </c>
      <c r="O1566" t="s">
        <v>199</v>
      </c>
      <c r="P1566" t="s">
        <v>199</v>
      </c>
      <c r="Q1566" s="80" t="s">
        <v>199</v>
      </c>
      <c r="R1566" s="79"/>
      <c r="T1566" t="s">
        <v>199</v>
      </c>
      <c r="U1566" t="s">
        <v>199</v>
      </c>
      <c r="V1566" t="s">
        <v>199</v>
      </c>
    </row>
    <row r="1567" spans="2:22" x14ac:dyDescent="0.25">
      <c r="B1567" t="s">
        <v>199</v>
      </c>
      <c r="C1567" s="79" t="s">
        <v>199</v>
      </c>
      <c r="E1567" t="s">
        <v>199</v>
      </c>
      <c r="F1567" t="s">
        <v>199</v>
      </c>
      <c r="G1567" t="s">
        <v>199</v>
      </c>
      <c r="H1567" t="s">
        <v>199</v>
      </c>
      <c r="I1567" t="s">
        <v>199</v>
      </c>
      <c r="J1567" t="s">
        <v>199</v>
      </c>
      <c r="K1567" t="s">
        <v>199</v>
      </c>
      <c r="L1567" t="s">
        <v>199</v>
      </c>
      <c r="M1567" t="s">
        <v>199</v>
      </c>
      <c r="N1567" t="s">
        <v>199</v>
      </c>
      <c r="O1567" t="s">
        <v>199</v>
      </c>
      <c r="P1567" t="s">
        <v>199</v>
      </c>
      <c r="Q1567" s="80" t="s">
        <v>199</v>
      </c>
      <c r="R1567" s="79"/>
      <c r="T1567" t="s">
        <v>199</v>
      </c>
      <c r="U1567" t="s">
        <v>199</v>
      </c>
      <c r="V1567" t="s">
        <v>199</v>
      </c>
    </row>
    <row r="1568" spans="2:22" x14ac:dyDescent="0.25">
      <c r="B1568" t="s">
        <v>199</v>
      </c>
      <c r="C1568" s="79" t="s">
        <v>199</v>
      </c>
      <c r="E1568" t="s">
        <v>199</v>
      </c>
      <c r="F1568" t="s">
        <v>199</v>
      </c>
      <c r="G1568" t="s">
        <v>199</v>
      </c>
      <c r="H1568" t="s">
        <v>199</v>
      </c>
      <c r="I1568" t="s">
        <v>199</v>
      </c>
      <c r="J1568" t="s">
        <v>199</v>
      </c>
      <c r="K1568" t="s">
        <v>199</v>
      </c>
      <c r="L1568" t="s">
        <v>199</v>
      </c>
      <c r="M1568" t="s">
        <v>199</v>
      </c>
      <c r="N1568" t="s">
        <v>199</v>
      </c>
      <c r="O1568" t="s">
        <v>199</v>
      </c>
      <c r="P1568" t="s">
        <v>199</v>
      </c>
      <c r="Q1568" s="80" t="s">
        <v>199</v>
      </c>
      <c r="R1568" s="79"/>
      <c r="T1568" t="s">
        <v>199</v>
      </c>
      <c r="U1568" t="s">
        <v>199</v>
      </c>
      <c r="V1568" t="s">
        <v>199</v>
      </c>
    </row>
    <row r="1569" spans="2:22" x14ac:dyDescent="0.25">
      <c r="B1569" t="s">
        <v>199</v>
      </c>
      <c r="C1569" s="79" t="s">
        <v>199</v>
      </c>
      <c r="E1569" t="s">
        <v>199</v>
      </c>
      <c r="F1569" t="s">
        <v>199</v>
      </c>
      <c r="G1569" t="s">
        <v>199</v>
      </c>
      <c r="H1569" t="s">
        <v>199</v>
      </c>
      <c r="I1569" t="s">
        <v>199</v>
      </c>
      <c r="J1569" t="s">
        <v>199</v>
      </c>
      <c r="K1569" t="s">
        <v>199</v>
      </c>
      <c r="L1569" t="s">
        <v>199</v>
      </c>
      <c r="M1569" t="s">
        <v>199</v>
      </c>
      <c r="N1569" t="s">
        <v>199</v>
      </c>
      <c r="O1569" t="s">
        <v>199</v>
      </c>
      <c r="P1569" t="s">
        <v>199</v>
      </c>
      <c r="Q1569" s="80" t="s">
        <v>199</v>
      </c>
      <c r="R1569" s="79"/>
      <c r="T1569" t="s">
        <v>199</v>
      </c>
      <c r="U1569" t="s">
        <v>199</v>
      </c>
      <c r="V1569" t="s">
        <v>199</v>
      </c>
    </row>
    <row r="1570" spans="2:22" x14ac:dyDescent="0.25">
      <c r="B1570" t="s">
        <v>199</v>
      </c>
      <c r="C1570" s="79" t="s">
        <v>199</v>
      </c>
      <c r="E1570" t="s">
        <v>199</v>
      </c>
      <c r="F1570" t="s">
        <v>199</v>
      </c>
      <c r="G1570" t="s">
        <v>199</v>
      </c>
      <c r="H1570" t="s">
        <v>199</v>
      </c>
      <c r="I1570" t="s">
        <v>199</v>
      </c>
      <c r="J1570" t="s">
        <v>199</v>
      </c>
      <c r="K1570" t="s">
        <v>199</v>
      </c>
      <c r="L1570" t="s">
        <v>199</v>
      </c>
      <c r="M1570" t="s">
        <v>199</v>
      </c>
      <c r="N1570" t="s">
        <v>199</v>
      </c>
      <c r="O1570" t="s">
        <v>199</v>
      </c>
      <c r="P1570" t="s">
        <v>199</v>
      </c>
      <c r="Q1570" s="80" t="s">
        <v>199</v>
      </c>
      <c r="R1570" s="79"/>
      <c r="T1570" t="s">
        <v>199</v>
      </c>
      <c r="U1570" t="s">
        <v>199</v>
      </c>
      <c r="V1570" t="s">
        <v>199</v>
      </c>
    </row>
    <row r="1571" spans="2:22" x14ac:dyDescent="0.25">
      <c r="B1571" t="s">
        <v>199</v>
      </c>
      <c r="C1571" s="79" t="s">
        <v>199</v>
      </c>
      <c r="E1571" t="s">
        <v>199</v>
      </c>
      <c r="F1571" t="s">
        <v>199</v>
      </c>
      <c r="G1571" t="s">
        <v>199</v>
      </c>
      <c r="H1571" t="s">
        <v>199</v>
      </c>
      <c r="I1571" t="s">
        <v>199</v>
      </c>
      <c r="J1571" t="s">
        <v>199</v>
      </c>
      <c r="K1571" t="s">
        <v>199</v>
      </c>
      <c r="L1571" t="s">
        <v>199</v>
      </c>
      <c r="M1571" t="s">
        <v>199</v>
      </c>
      <c r="N1571" t="s">
        <v>199</v>
      </c>
      <c r="O1571" t="s">
        <v>199</v>
      </c>
      <c r="P1571" t="s">
        <v>199</v>
      </c>
      <c r="Q1571" s="80" t="s">
        <v>199</v>
      </c>
      <c r="R1571" s="79"/>
      <c r="T1571" t="s">
        <v>199</v>
      </c>
      <c r="U1571" t="s">
        <v>199</v>
      </c>
      <c r="V1571" t="s">
        <v>199</v>
      </c>
    </row>
    <row r="1572" spans="2:22" x14ac:dyDescent="0.25">
      <c r="B1572" t="s">
        <v>199</v>
      </c>
      <c r="C1572" s="79" t="s">
        <v>199</v>
      </c>
      <c r="E1572" t="s">
        <v>199</v>
      </c>
      <c r="F1572" t="s">
        <v>199</v>
      </c>
      <c r="G1572" t="s">
        <v>199</v>
      </c>
      <c r="H1572" t="s">
        <v>199</v>
      </c>
      <c r="I1572" t="s">
        <v>199</v>
      </c>
      <c r="J1572" t="s">
        <v>199</v>
      </c>
      <c r="K1572" t="s">
        <v>199</v>
      </c>
      <c r="L1572" t="s">
        <v>199</v>
      </c>
      <c r="M1572" t="s">
        <v>199</v>
      </c>
      <c r="N1572" t="s">
        <v>199</v>
      </c>
      <c r="O1572" t="s">
        <v>199</v>
      </c>
      <c r="P1572" t="s">
        <v>199</v>
      </c>
      <c r="Q1572" s="80" t="s">
        <v>199</v>
      </c>
      <c r="R1572" s="79"/>
      <c r="T1572" t="s">
        <v>199</v>
      </c>
      <c r="U1572" t="s">
        <v>199</v>
      </c>
      <c r="V1572" t="s">
        <v>199</v>
      </c>
    </row>
    <row r="1573" spans="2:22" x14ac:dyDescent="0.25">
      <c r="B1573" t="s">
        <v>199</v>
      </c>
      <c r="C1573" s="79" t="s">
        <v>199</v>
      </c>
      <c r="E1573" t="s">
        <v>199</v>
      </c>
      <c r="F1573" t="s">
        <v>199</v>
      </c>
      <c r="G1573" t="s">
        <v>199</v>
      </c>
      <c r="H1573" t="s">
        <v>199</v>
      </c>
      <c r="I1573" t="s">
        <v>199</v>
      </c>
      <c r="J1573" t="s">
        <v>199</v>
      </c>
      <c r="K1573" t="s">
        <v>199</v>
      </c>
      <c r="L1573" t="s">
        <v>199</v>
      </c>
      <c r="M1573" t="s">
        <v>199</v>
      </c>
      <c r="N1573" t="s">
        <v>199</v>
      </c>
      <c r="O1573" t="s">
        <v>199</v>
      </c>
      <c r="P1573" t="s">
        <v>199</v>
      </c>
      <c r="Q1573" s="80" t="s">
        <v>199</v>
      </c>
      <c r="R1573" s="79"/>
      <c r="T1573" t="s">
        <v>199</v>
      </c>
      <c r="U1573" t="s">
        <v>199</v>
      </c>
      <c r="V1573" t="s">
        <v>199</v>
      </c>
    </row>
    <row r="1574" spans="2:22" x14ac:dyDescent="0.25">
      <c r="B1574" t="s">
        <v>199</v>
      </c>
      <c r="C1574" s="79" t="s">
        <v>199</v>
      </c>
      <c r="E1574" t="s">
        <v>199</v>
      </c>
      <c r="F1574" t="s">
        <v>199</v>
      </c>
      <c r="G1574" t="s">
        <v>199</v>
      </c>
      <c r="H1574" t="s">
        <v>199</v>
      </c>
      <c r="I1574" t="s">
        <v>199</v>
      </c>
      <c r="J1574" t="s">
        <v>199</v>
      </c>
      <c r="K1574" t="s">
        <v>199</v>
      </c>
      <c r="L1574" t="s">
        <v>199</v>
      </c>
      <c r="M1574" t="s">
        <v>199</v>
      </c>
      <c r="N1574" t="s">
        <v>199</v>
      </c>
      <c r="O1574" t="s">
        <v>199</v>
      </c>
      <c r="P1574" t="s">
        <v>199</v>
      </c>
      <c r="Q1574" s="80" t="s">
        <v>199</v>
      </c>
      <c r="R1574" s="79"/>
      <c r="T1574" t="s">
        <v>199</v>
      </c>
      <c r="U1574" t="s">
        <v>199</v>
      </c>
      <c r="V1574" t="s">
        <v>199</v>
      </c>
    </row>
    <row r="1575" spans="2:22" x14ac:dyDescent="0.25">
      <c r="B1575" t="s">
        <v>199</v>
      </c>
      <c r="C1575" s="79" t="s">
        <v>199</v>
      </c>
      <c r="E1575" t="s">
        <v>199</v>
      </c>
      <c r="F1575" t="s">
        <v>199</v>
      </c>
      <c r="G1575" t="s">
        <v>199</v>
      </c>
      <c r="H1575" t="s">
        <v>199</v>
      </c>
      <c r="I1575" t="s">
        <v>199</v>
      </c>
      <c r="J1575" t="s">
        <v>199</v>
      </c>
      <c r="K1575" t="s">
        <v>199</v>
      </c>
      <c r="L1575" t="s">
        <v>199</v>
      </c>
      <c r="M1575" t="s">
        <v>199</v>
      </c>
      <c r="N1575" t="s">
        <v>199</v>
      </c>
      <c r="O1575" t="s">
        <v>199</v>
      </c>
      <c r="P1575" t="s">
        <v>199</v>
      </c>
      <c r="Q1575" s="80" t="s">
        <v>199</v>
      </c>
      <c r="R1575" s="79"/>
      <c r="T1575" t="s">
        <v>199</v>
      </c>
      <c r="U1575" t="s">
        <v>199</v>
      </c>
      <c r="V1575" t="s">
        <v>199</v>
      </c>
    </row>
    <row r="1576" spans="2:22" x14ac:dyDescent="0.25">
      <c r="B1576" t="s">
        <v>199</v>
      </c>
      <c r="C1576" s="79" t="s">
        <v>199</v>
      </c>
      <c r="E1576" t="s">
        <v>199</v>
      </c>
      <c r="F1576" t="s">
        <v>199</v>
      </c>
      <c r="G1576" t="s">
        <v>199</v>
      </c>
      <c r="H1576" t="s">
        <v>199</v>
      </c>
      <c r="I1576" t="s">
        <v>199</v>
      </c>
      <c r="J1576" t="s">
        <v>199</v>
      </c>
      <c r="K1576" t="s">
        <v>199</v>
      </c>
      <c r="L1576" t="s">
        <v>199</v>
      </c>
      <c r="M1576" t="s">
        <v>199</v>
      </c>
      <c r="N1576" t="s">
        <v>199</v>
      </c>
      <c r="O1576" t="s">
        <v>199</v>
      </c>
      <c r="P1576" t="s">
        <v>199</v>
      </c>
      <c r="Q1576" s="80" t="s">
        <v>199</v>
      </c>
      <c r="R1576" s="79"/>
      <c r="T1576" t="s">
        <v>199</v>
      </c>
      <c r="U1576" t="s">
        <v>199</v>
      </c>
      <c r="V1576" t="s">
        <v>199</v>
      </c>
    </row>
    <row r="1577" spans="2:22" x14ac:dyDescent="0.25">
      <c r="B1577" t="s">
        <v>199</v>
      </c>
      <c r="C1577" s="79" t="s">
        <v>199</v>
      </c>
      <c r="E1577" t="s">
        <v>199</v>
      </c>
      <c r="F1577" t="s">
        <v>199</v>
      </c>
      <c r="G1577" t="s">
        <v>199</v>
      </c>
      <c r="H1577" t="s">
        <v>199</v>
      </c>
      <c r="I1577" t="s">
        <v>199</v>
      </c>
      <c r="J1577" t="s">
        <v>199</v>
      </c>
      <c r="K1577" t="s">
        <v>199</v>
      </c>
      <c r="L1577" t="s">
        <v>199</v>
      </c>
      <c r="M1577" t="s">
        <v>199</v>
      </c>
      <c r="N1577" t="s">
        <v>199</v>
      </c>
      <c r="O1577" t="s">
        <v>199</v>
      </c>
      <c r="P1577" t="s">
        <v>199</v>
      </c>
      <c r="Q1577" s="80" t="s">
        <v>199</v>
      </c>
      <c r="R1577" s="79"/>
      <c r="T1577" t="s">
        <v>199</v>
      </c>
      <c r="U1577" t="s">
        <v>199</v>
      </c>
      <c r="V1577" t="s">
        <v>199</v>
      </c>
    </row>
    <row r="1578" spans="2:22" x14ac:dyDescent="0.25">
      <c r="B1578" t="s">
        <v>199</v>
      </c>
      <c r="C1578" s="79" t="s">
        <v>199</v>
      </c>
      <c r="E1578" t="s">
        <v>199</v>
      </c>
      <c r="F1578" t="s">
        <v>199</v>
      </c>
      <c r="G1578" t="s">
        <v>199</v>
      </c>
      <c r="H1578" t="s">
        <v>199</v>
      </c>
      <c r="I1578" t="s">
        <v>199</v>
      </c>
      <c r="J1578" t="s">
        <v>199</v>
      </c>
      <c r="K1578" t="s">
        <v>199</v>
      </c>
      <c r="L1578" t="s">
        <v>199</v>
      </c>
      <c r="M1578" t="s">
        <v>199</v>
      </c>
      <c r="N1578" t="s">
        <v>199</v>
      </c>
      <c r="O1578" t="s">
        <v>199</v>
      </c>
      <c r="P1578" t="s">
        <v>199</v>
      </c>
      <c r="Q1578" s="80" t="s">
        <v>199</v>
      </c>
      <c r="R1578" s="79"/>
      <c r="T1578" t="s">
        <v>199</v>
      </c>
      <c r="U1578" t="s">
        <v>199</v>
      </c>
      <c r="V1578" t="s">
        <v>199</v>
      </c>
    </row>
    <row r="1579" spans="2:22" x14ac:dyDescent="0.25">
      <c r="B1579" t="s">
        <v>199</v>
      </c>
      <c r="C1579" s="79" t="s">
        <v>199</v>
      </c>
      <c r="E1579" t="s">
        <v>199</v>
      </c>
      <c r="F1579" t="s">
        <v>199</v>
      </c>
      <c r="G1579" t="s">
        <v>199</v>
      </c>
      <c r="H1579" t="s">
        <v>199</v>
      </c>
      <c r="I1579" t="s">
        <v>199</v>
      </c>
      <c r="J1579" t="s">
        <v>199</v>
      </c>
      <c r="K1579" t="s">
        <v>199</v>
      </c>
      <c r="L1579" t="s">
        <v>199</v>
      </c>
      <c r="M1579" t="s">
        <v>199</v>
      </c>
      <c r="N1579" t="s">
        <v>199</v>
      </c>
      <c r="O1579" t="s">
        <v>199</v>
      </c>
      <c r="P1579" t="s">
        <v>199</v>
      </c>
      <c r="Q1579" s="80" t="s">
        <v>199</v>
      </c>
      <c r="R1579" s="79"/>
      <c r="T1579" t="s">
        <v>199</v>
      </c>
      <c r="U1579" t="s">
        <v>199</v>
      </c>
      <c r="V1579" t="s">
        <v>199</v>
      </c>
    </row>
    <row r="1580" spans="2:22" x14ac:dyDescent="0.25">
      <c r="B1580" t="s">
        <v>199</v>
      </c>
      <c r="C1580" s="79" t="s">
        <v>199</v>
      </c>
      <c r="E1580" t="s">
        <v>199</v>
      </c>
      <c r="F1580" t="s">
        <v>199</v>
      </c>
      <c r="G1580" t="s">
        <v>199</v>
      </c>
      <c r="H1580" t="s">
        <v>199</v>
      </c>
      <c r="I1580" t="s">
        <v>199</v>
      </c>
      <c r="J1580" t="s">
        <v>199</v>
      </c>
      <c r="K1580" t="s">
        <v>199</v>
      </c>
      <c r="L1580" t="s">
        <v>199</v>
      </c>
      <c r="M1580" t="s">
        <v>199</v>
      </c>
      <c r="N1580" t="s">
        <v>199</v>
      </c>
      <c r="O1580" t="s">
        <v>199</v>
      </c>
      <c r="P1580" t="s">
        <v>199</v>
      </c>
      <c r="Q1580" s="80" t="s">
        <v>199</v>
      </c>
      <c r="R1580" s="79"/>
      <c r="T1580" t="s">
        <v>199</v>
      </c>
      <c r="U1580" t="s">
        <v>199</v>
      </c>
      <c r="V1580" t="s">
        <v>199</v>
      </c>
    </row>
    <row r="1581" spans="2:22" x14ac:dyDescent="0.25">
      <c r="B1581" t="s">
        <v>199</v>
      </c>
      <c r="C1581" s="79" t="s">
        <v>199</v>
      </c>
      <c r="E1581" t="s">
        <v>199</v>
      </c>
      <c r="F1581" t="s">
        <v>199</v>
      </c>
      <c r="G1581" t="s">
        <v>199</v>
      </c>
      <c r="H1581" t="s">
        <v>199</v>
      </c>
      <c r="I1581" t="s">
        <v>199</v>
      </c>
      <c r="J1581" t="s">
        <v>199</v>
      </c>
      <c r="K1581" t="s">
        <v>199</v>
      </c>
      <c r="L1581" t="s">
        <v>199</v>
      </c>
      <c r="M1581" t="s">
        <v>199</v>
      </c>
      <c r="N1581" t="s">
        <v>199</v>
      </c>
      <c r="O1581" t="s">
        <v>199</v>
      </c>
      <c r="P1581" t="s">
        <v>199</v>
      </c>
      <c r="Q1581" s="80" t="s">
        <v>199</v>
      </c>
      <c r="R1581" s="79"/>
      <c r="T1581" t="s">
        <v>199</v>
      </c>
      <c r="U1581" t="s">
        <v>199</v>
      </c>
      <c r="V1581" t="s">
        <v>199</v>
      </c>
    </row>
    <row r="1582" spans="2:22" x14ac:dyDescent="0.25">
      <c r="B1582" t="s">
        <v>199</v>
      </c>
      <c r="C1582" s="79" t="s">
        <v>199</v>
      </c>
      <c r="E1582" t="s">
        <v>199</v>
      </c>
      <c r="F1582" t="s">
        <v>199</v>
      </c>
      <c r="G1582" t="s">
        <v>199</v>
      </c>
      <c r="H1582" t="s">
        <v>199</v>
      </c>
      <c r="I1582" t="s">
        <v>199</v>
      </c>
      <c r="J1582" t="s">
        <v>199</v>
      </c>
      <c r="K1582" t="s">
        <v>199</v>
      </c>
      <c r="L1582" t="s">
        <v>199</v>
      </c>
      <c r="M1582" t="s">
        <v>199</v>
      </c>
      <c r="N1582" t="s">
        <v>199</v>
      </c>
      <c r="O1582" t="s">
        <v>199</v>
      </c>
      <c r="P1582" t="s">
        <v>199</v>
      </c>
      <c r="Q1582" s="80" t="s">
        <v>199</v>
      </c>
      <c r="R1582" s="79"/>
      <c r="T1582" t="s">
        <v>199</v>
      </c>
      <c r="U1582" t="s">
        <v>199</v>
      </c>
      <c r="V1582" t="s">
        <v>199</v>
      </c>
    </row>
    <row r="1583" spans="2:22" x14ac:dyDescent="0.25">
      <c r="B1583" t="s">
        <v>199</v>
      </c>
      <c r="C1583" s="79" t="s">
        <v>199</v>
      </c>
      <c r="E1583" t="s">
        <v>199</v>
      </c>
      <c r="F1583" t="s">
        <v>199</v>
      </c>
      <c r="G1583" t="s">
        <v>199</v>
      </c>
      <c r="H1583" t="s">
        <v>199</v>
      </c>
      <c r="I1583" t="s">
        <v>199</v>
      </c>
      <c r="J1583" t="s">
        <v>199</v>
      </c>
      <c r="K1583" t="s">
        <v>199</v>
      </c>
      <c r="L1583" t="s">
        <v>199</v>
      </c>
      <c r="M1583" t="s">
        <v>199</v>
      </c>
      <c r="N1583" t="s">
        <v>199</v>
      </c>
      <c r="O1583" t="s">
        <v>199</v>
      </c>
      <c r="P1583" t="s">
        <v>199</v>
      </c>
      <c r="Q1583" s="80" t="s">
        <v>199</v>
      </c>
      <c r="R1583" s="79"/>
      <c r="T1583" t="s">
        <v>199</v>
      </c>
      <c r="U1583" t="s">
        <v>199</v>
      </c>
      <c r="V1583" t="s">
        <v>199</v>
      </c>
    </row>
    <row r="1584" spans="2:22" x14ac:dyDescent="0.25">
      <c r="B1584" t="s">
        <v>199</v>
      </c>
      <c r="C1584" s="79" t="s">
        <v>199</v>
      </c>
      <c r="E1584" t="s">
        <v>199</v>
      </c>
      <c r="F1584" t="s">
        <v>199</v>
      </c>
      <c r="G1584" t="s">
        <v>199</v>
      </c>
      <c r="H1584" t="s">
        <v>199</v>
      </c>
      <c r="I1584" t="s">
        <v>199</v>
      </c>
      <c r="J1584" t="s">
        <v>199</v>
      </c>
      <c r="K1584" t="s">
        <v>199</v>
      </c>
      <c r="L1584" t="s">
        <v>199</v>
      </c>
      <c r="M1584" t="s">
        <v>199</v>
      </c>
      <c r="N1584" t="s">
        <v>199</v>
      </c>
      <c r="O1584" t="s">
        <v>199</v>
      </c>
      <c r="P1584" t="s">
        <v>199</v>
      </c>
      <c r="Q1584" s="80" t="s">
        <v>199</v>
      </c>
      <c r="R1584" s="79"/>
      <c r="T1584" t="s">
        <v>199</v>
      </c>
      <c r="U1584" t="s">
        <v>199</v>
      </c>
      <c r="V1584" t="s">
        <v>199</v>
      </c>
    </row>
    <row r="1585" spans="2:22" x14ac:dyDescent="0.25">
      <c r="B1585" t="s">
        <v>199</v>
      </c>
      <c r="C1585" s="79" t="s">
        <v>199</v>
      </c>
      <c r="E1585" t="s">
        <v>199</v>
      </c>
      <c r="F1585" t="s">
        <v>199</v>
      </c>
      <c r="G1585" t="s">
        <v>199</v>
      </c>
      <c r="H1585" t="s">
        <v>199</v>
      </c>
      <c r="I1585" t="s">
        <v>199</v>
      </c>
      <c r="J1585" t="s">
        <v>199</v>
      </c>
      <c r="K1585" t="s">
        <v>199</v>
      </c>
      <c r="L1585" t="s">
        <v>199</v>
      </c>
      <c r="M1585" t="s">
        <v>199</v>
      </c>
      <c r="N1585" t="s">
        <v>199</v>
      </c>
      <c r="O1585" t="s">
        <v>199</v>
      </c>
      <c r="P1585" t="s">
        <v>199</v>
      </c>
      <c r="Q1585" s="80" t="s">
        <v>199</v>
      </c>
      <c r="R1585" s="79"/>
      <c r="T1585" t="s">
        <v>199</v>
      </c>
      <c r="U1585" t="s">
        <v>199</v>
      </c>
      <c r="V1585" t="s">
        <v>199</v>
      </c>
    </row>
    <row r="1586" spans="2:22" x14ac:dyDescent="0.25">
      <c r="B1586" t="s">
        <v>199</v>
      </c>
      <c r="C1586" s="79" t="s">
        <v>199</v>
      </c>
      <c r="E1586" t="s">
        <v>199</v>
      </c>
      <c r="F1586" t="s">
        <v>199</v>
      </c>
      <c r="G1586" t="s">
        <v>199</v>
      </c>
      <c r="H1586" t="s">
        <v>199</v>
      </c>
      <c r="I1586" t="s">
        <v>199</v>
      </c>
      <c r="J1586" t="s">
        <v>199</v>
      </c>
      <c r="K1586" t="s">
        <v>199</v>
      </c>
      <c r="L1586" t="s">
        <v>199</v>
      </c>
      <c r="M1586" t="s">
        <v>199</v>
      </c>
      <c r="N1586" t="s">
        <v>199</v>
      </c>
      <c r="O1586" t="s">
        <v>199</v>
      </c>
      <c r="P1586" t="s">
        <v>199</v>
      </c>
      <c r="Q1586" s="80" t="s">
        <v>199</v>
      </c>
      <c r="R1586" s="79"/>
      <c r="T1586" t="s">
        <v>199</v>
      </c>
      <c r="U1586" t="s">
        <v>199</v>
      </c>
      <c r="V1586" t="s">
        <v>199</v>
      </c>
    </row>
    <row r="1587" spans="2:22" x14ac:dyDescent="0.25">
      <c r="B1587" t="s">
        <v>199</v>
      </c>
      <c r="C1587" s="79" t="s">
        <v>199</v>
      </c>
      <c r="E1587" t="s">
        <v>199</v>
      </c>
      <c r="F1587" t="s">
        <v>199</v>
      </c>
      <c r="G1587" t="s">
        <v>199</v>
      </c>
      <c r="H1587" t="s">
        <v>199</v>
      </c>
      <c r="I1587" t="s">
        <v>199</v>
      </c>
      <c r="J1587" t="s">
        <v>199</v>
      </c>
      <c r="K1587" t="s">
        <v>199</v>
      </c>
      <c r="L1587" t="s">
        <v>199</v>
      </c>
      <c r="M1587" t="s">
        <v>199</v>
      </c>
      <c r="N1587" t="s">
        <v>199</v>
      </c>
      <c r="O1587" t="s">
        <v>199</v>
      </c>
      <c r="P1587" t="s">
        <v>199</v>
      </c>
      <c r="Q1587" s="80" t="s">
        <v>199</v>
      </c>
      <c r="R1587" s="79"/>
      <c r="T1587" t="s">
        <v>199</v>
      </c>
      <c r="U1587" t="s">
        <v>199</v>
      </c>
      <c r="V1587" t="s">
        <v>199</v>
      </c>
    </row>
    <row r="1588" spans="2:22" x14ac:dyDescent="0.25">
      <c r="B1588" t="s">
        <v>199</v>
      </c>
      <c r="C1588" s="79" t="s">
        <v>199</v>
      </c>
      <c r="E1588" t="s">
        <v>199</v>
      </c>
      <c r="F1588" t="s">
        <v>199</v>
      </c>
      <c r="G1588" t="s">
        <v>199</v>
      </c>
      <c r="H1588" t="s">
        <v>199</v>
      </c>
      <c r="I1588" t="s">
        <v>199</v>
      </c>
      <c r="J1588" t="s">
        <v>199</v>
      </c>
      <c r="K1588" t="s">
        <v>199</v>
      </c>
      <c r="L1588" t="s">
        <v>199</v>
      </c>
      <c r="M1588" t="s">
        <v>199</v>
      </c>
      <c r="N1588" t="s">
        <v>199</v>
      </c>
      <c r="O1588" t="s">
        <v>199</v>
      </c>
      <c r="P1588" t="s">
        <v>199</v>
      </c>
      <c r="Q1588" s="80" t="s">
        <v>199</v>
      </c>
      <c r="R1588" s="79"/>
      <c r="T1588" t="s">
        <v>199</v>
      </c>
      <c r="U1588" t="s">
        <v>199</v>
      </c>
      <c r="V1588" t="s">
        <v>199</v>
      </c>
    </row>
    <row r="1589" spans="2:22" x14ac:dyDescent="0.25">
      <c r="B1589" t="s">
        <v>199</v>
      </c>
      <c r="C1589" s="79" t="s">
        <v>199</v>
      </c>
      <c r="E1589" t="s">
        <v>199</v>
      </c>
      <c r="F1589" t="s">
        <v>199</v>
      </c>
      <c r="G1589" t="s">
        <v>199</v>
      </c>
      <c r="H1589" t="s">
        <v>199</v>
      </c>
      <c r="I1589" t="s">
        <v>199</v>
      </c>
      <c r="J1589" t="s">
        <v>199</v>
      </c>
      <c r="K1589" t="s">
        <v>199</v>
      </c>
      <c r="L1589" t="s">
        <v>199</v>
      </c>
      <c r="M1589" t="s">
        <v>199</v>
      </c>
      <c r="N1589" t="s">
        <v>199</v>
      </c>
      <c r="O1589" t="s">
        <v>199</v>
      </c>
      <c r="P1589" t="s">
        <v>199</v>
      </c>
      <c r="Q1589" s="80" t="s">
        <v>199</v>
      </c>
      <c r="R1589" s="79"/>
      <c r="T1589" t="s">
        <v>199</v>
      </c>
      <c r="U1589" t="s">
        <v>199</v>
      </c>
      <c r="V1589" t="s">
        <v>199</v>
      </c>
    </row>
    <row r="1590" spans="2:22" x14ac:dyDescent="0.25">
      <c r="B1590" t="s">
        <v>199</v>
      </c>
      <c r="C1590" s="79" t="s">
        <v>199</v>
      </c>
      <c r="E1590" t="s">
        <v>199</v>
      </c>
      <c r="F1590" t="s">
        <v>199</v>
      </c>
      <c r="G1590" t="s">
        <v>199</v>
      </c>
      <c r="H1590" t="s">
        <v>199</v>
      </c>
      <c r="I1590" t="s">
        <v>199</v>
      </c>
      <c r="J1590" t="s">
        <v>199</v>
      </c>
      <c r="K1590" t="s">
        <v>199</v>
      </c>
      <c r="L1590" t="s">
        <v>199</v>
      </c>
      <c r="M1590" t="s">
        <v>199</v>
      </c>
      <c r="N1590" t="s">
        <v>199</v>
      </c>
      <c r="O1590" t="s">
        <v>199</v>
      </c>
      <c r="P1590" t="s">
        <v>199</v>
      </c>
      <c r="Q1590" s="80" t="s">
        <v>199</v>
      </c>
      <c r="R1590" s="79"/>
      <c r="T1590" t="s">
        <v>199</v>
      </c>
      <c r="U1590" t="s">
        <v>199</v>
      </c>
      <c r="V1590" t="s">
        <v>199</v>
      </c>
    </row>
    <row r="1591" spans="2:22" x14ac:dyDescent="0.25">
      <c r="B1591" t="s">
        <v>199</v>
      </c>
      <c r="C1591" s="79" t="s">
        <v>199</v>
      </c>
      <c r="E1591" t="s">
        <v>199</v>
      </c>
      <c r="F1591" t="s">
        <v>199</v>
      </c>
      <c r="G1591" t="s">
        <v>199</v>
      </c>
      <c r="H1591" t="s">
        <v>199</v>
      </c>
      <c r="I1591" t="s">
        <v>199</v>
      </c>
      <c r="J1591" t="s">
        <v>199</v>
      </c>
      <c r="K1591" t="s">
        <v>199</v>
      </c>
      <c r="L1591" t="s">
        <v>199</v>
      </c>
      <c r="M1591" t="s">
        <v>199</v>
      </c>
      <c r="N1591" t="s">
        <v>199</v>
      </c>
      <c r="O1591" t="s">
        <v>199</v>
      </c>
      <c r="P1591" t="s">
        <v>199</v>
      </c>
      <c r="Q1591" s="80" t="s">
        <v>199</v>
      </c>
      <c r="R1591" s="79"/>
      <c r="T1591" t="s">
        <v>199</v>
      </c>
      <c r="U1591" t="s">
        <v>199</v>
      </c>
      <c r="V1591" t="s">
        <v>199</v>
      </c>
    </row>
    <row r="1592" spans="2:22" x14ac:dyDescent="0.25">
      <c r="B1592" t="s">
        <v>199</v>
      </c>
      <c r="C1592" s="79" t="s">
        <v>199</v>
      </c>
      <c r="E1592" t="s">
        <v>199</v>
      </c>
      <c r="F1592" t="s">
        <v>199</v>
      </c>
      <c r="G1592" t="s">
        <v>199</v>
      </c>
      <c r="H1592" t="s">
        <v>199</v>
      </c>
      <c r="I1592" t="s">
        <v>199</v>
      </c>
      <c r="J1592" t="s">
        <v>199</v>
      </c>
      <c r="K1592" t="s">
        <v>199</v>
      </c>
      <c r="L1592" t="s">
        <v>199</v>
      </c>
      <c r="M1592" t="s">
        <v>199</v>
      </c>
      <c r="N1592" t="s">
        <v>199</v>
      </c>
      <c r="O1592" t="s">
        <v>199</v>
      </c>
      <c r="P1592" t="s">
        <v>199</v>
      </c>
      <c r="Q1592" s="80" t="s">
        <v>199</v>
      </c>
      <c r="R1592" s="79"/>
      <c r="T1592" t="s">
        <v>199</v>
      </c>
      <c r="U1592" t="s">
        <v>199</v>
      </c>
      <c r="V1592" t="s">
        <v>199</v>
      </c>
    </row>
    <row r="1593" spans="2:22" x14ac:dyDescent="0.25">
      <c r="B1593" t="s">
        <v>199</v>
      </c>
      <c r="C1593" s="79" t="s">
        <v>199</v>
      </c>
      <c r="E1593" t="s">
        <v>199</v>
      </c>
      <c r="F1593" t="s">
        <v>199</v>
      </c>
      <c r="G1593" t="s">
        <v>199</v>
      </c>
      <c r="H1593" t="s">
        <v>199</v>
      </c>
      <c r="I1593" t="s">
        <v>199</v>
      </c>
      <c r="J1593" t="s">
        <v>199</v>
      </c>
      <c r="K1593" t="s">
        <v>199</v>
      </c>
      <c r="L1593" t="s">
        <v>199</v>
      </c>
      <c r="M1593" t="s">
        <v>199</v>
      </c>
      <c r="N1593" t="s">
        <v>199</v>
      </c>
      <c r="O1593" t="s">
        <v>199</v>
      </c>
      <c r="P1593" t="s">
        <v>199</v>
      </c>
      <c r="Q1593" s="80" t="s">
        <v>199</v>
      </c>
      <c r="R1593" s="79"/>
      <c r="T1593" t="s">
        <v>199</v>
      </c>
      <c r="U1593" t="s">
        <v>199</v>
      </c>
      <c r="V1593" t="s">
        <v>199</v>
      </c>
    </row>
    <row r="1594" spans="2:22" x14ac:dyDescent="0.25">
      <c r="B1594" t="s">
        <v>199</v>
      </c>
      <c r="C1594" s="79" t="s">
        <v>199</v>
      </c>
      <c r="E1594" t="s">
        <v>199</v>
      </c>
      <c r="F1594" t="s">
        <v>199</v>
      </c>
      <c r="G1594" t="s">
        <v>199</v>
      </c>
      <c r="H1594" t="s">
        <v>199</v>
      </c>
      <c r="I1594" t="s">
        <v>199</v>
      </c>
      <c r="J1594" t="s">
        <v>199</v>
      </c>
      <c r="K1594" t="s">
        <v>199</v>
      </c>
      <c r="L1594" t="s">
        <v>199</v>
      </c>
      <c r="M1594" t="s">
        <v>199</v>
      </c>
      <c r="N1594" t="s">
        <v>199</v>
      </c>
      <c r="O1594" t="s">
        <v>199</v>
      </c>
      <c r="P1594" t="s">
        <v>199</v>
      </c>
      <c r="Q1594" s="80" t="s">
        <v>199</v>
      </c>
      <c r="R1594" s="79"/>
      <c r="T1594" t="s">
        <v>199</v>
      </c>
      <c r="U1594" t="s">
        <v>199</v>
      </c>
      <c r="V1594" t="s">
        <v>199</v>
      </c>
    </row>
    <row r="1595" spans="2:22" x14ac:dyDescent="0.25">
      <c r="B1595" t="s">
        <v>199</v>
      </c>
      <c r="C1595" s="79" t="s">
        <v>199</v>
      </c>
      <c r="E1595" t="s">
        <v>199</v>
      </c>
      <c r="F1595" t="s">
        <v>199</v>
      </c>
      <c r="G1595" t="s">
        <v>199</v>
      </c>
      <c r="H1595" t="s">
        <v>199</v>
      </c>
      <c r="I1595" t="s">
        <v>199</v>
      </c>
      <c r="J1595" t="s">
        <v>199</v>
      </c>
      <c r="K1595" t="s">
        <v>199</v>
      </c>
      <c r="L1595" t="s">
        <v>199</v>
      </c>
      <c r="M1595" t="s">
        <v>199</v>
      </c>
      <c r="N1595" t="s">
        <v>199</v>
      </c>
      <c r="O1595" t="s">
        <v>199</v>
      </c>
      <c r="P1595" t="s">
        <v>199</v>
      </c>
      <c r="Q1595" s="80" t="s">
        <v>199</v>
      </c>
      <c r="R1595" s="79"/>
      <c r="T1595" t="s">
        <v>199</v>
      </c>
      <c r="U1595" t="s">
        <v>199</v>
      </c>
      <c r="V1595" t="s">
        <v>199</v>
      </c>
    </row>
    <row r="1596" spans="2:22" x14ac:dyDescent="0.25">
      <c r="B1596" t="s">
        <v>199</v>
      </c>
      <c r="C1596" s="79" t="s">
        <v>199</v>
      </c>
      <c r="E1596" t="s">
        <v>199</v>
      </c>
      <c r="F1596" t="s">
        <v>199</v>
      </c>
      <c r="G1596" t="s">
        <v>199</v>
      </c>
      <c r="H1596" t="s">
        <v>199</v>
      </c>
      <c r="I1596" t="s">
        <v>199</v>
      </c>
      <c r="J1596" t="s">
        <v>199</v>
      </c>
      <c r="K1596" t="s">
        <v>199</v>
      </c>
      <c r="L1596" t="s">
        <v>199</v>
      </c>
      <c r="M1596" t="s">
        <v>199</v>
      </c>
      <c r="N1596" t="s">
        <v>199</v>
      </c>
      <c r="O1596" t="s">
        <v>199</v>
      </c>
      <c r="P1596" t="s">
        <v>199</v>
      </c>
      <c r="Q1596" s="80" t="s">
        <v>199</v>
      </c>
      <c r="R1596" s="79"/>
      <c r="T1596" t="s">
        <v>199</v>
      </c>
      <c r="U1596" t="s">
        <v>199</v>
      </c>
      <c r="V1596" t="s">
        <v>199</v>
      </c>
    </row>
    <row r="1597" spans="2:22" x14ac:dyDescent="0.25">
      <c r="B1597" t="s">
        <v>199</v>
      </c>
      <c r="C1597" s="79" t="s">
        <v>199</v>
      </c>
      <c r="E1597" t="s">
        <v>199</v>
      </c>
      <c r="F1597" t="s">
        <v>199</v>
      </c>
      <c r="G1597" t="s">
        <v>199</v>
      </c>
      <c r="H1597" t="s">
        <v>199</v>
      </c>
      <c r="I1597" t="s">
        <v>199</v>
      </c>
      <c r="J1597" t="s">
        <v>199</v>
      </c>
      <c r="K1597" t="s">
        <v>199</v>
      </c>
      <c r="L1597" t="s">
        <v>199</v>
      </c>
      <c r="M1597" t="s">
        <v>199</v>
      </c>
      <c r="N1597" t="s">
        <v>199</v>
      </c>
      <c r="O1597" t="s">
        <v>199</v>
      </c>
      <c r="P1597" t="s">
        <v>199</v>
      </c>
      <c r="Q1597" s="80" t="s">
        <v>199</v>
      </c>
      <c r="R1597" s="79"/>
      <c r="T1597" t="s">
        <v>199</v>
      </c>
      <c r="U1597" t="s">
        <v>199</v>
      </c>
      <c r="V1597" t="s">
        <v>199</v>
      </c>
    </row>
    <row r="1598" spans="2:22" x14ac:dyDescent="0.25">
      <c r="B1598" t="s">
        <v>199</v>
      </c>
      <c r="C1598" s="79" t="s">
        <v>199</v>
      </c>
      <c r="E1598" t="s">
        <v>199</v>
      </c>
      <c r="F1598" t="s">
        <v>199</v>
      </c>
      <c r="G1598" t="s">
        <v>199</v>
      </c>
      <c r="H1598" t="s">
        <v>199</v>
      </c>
      <c r="I1598" t="s">
        <v>199</v>
      </c>
      <c r="J1598" t="s">
        <v>199</v>
      </c>
      <c r="K1598" t="s">
        <v>199</v>
      </c>
      <c r="L1598" t="s">
        <v>199</v>
      </c>
      <c r="M1598" t="s">
        <v>199</v>
      </c>
      <c r="N1598" t="s">
        <v>199</v>
      </c>
      <c r="O1598" t="s">
        <v>199</v>
      </c>
      <c r="P1598" t="s">
        <v>199</v>
      </c>
      <c r="Q1598" s="80" t="s">
        <v>199</v>
      </c>
      <c r="R1598" s="79"/>
      <c r="T1598" t="s">
        <v>199</v>
      </c>
      <c r="U1598" t="s">
        <v>199</v>
      </c>
      <c r="V1598" t="s">
        <v>199</v>
      </c>
    </row>
    <row r="1599" spans="2:22" x14ac:dyDescent="0.25">
      <c r="B1599" t="s">
        <v>199</v>
      </c>
      <c r="C1599" s="79" t="s">
        <v>199</v>
      </c>
      <c r="E1599" t="s">
        <v>199</v>
      </c>
      <c r="F1599" t="s">
        <v>199</v>
      </c>
      <c r="G1599" t="s">
        <v>199</v>
      </c>
      <c r="H1599" t="s">
        <v>199</v>
      </c>
      <c r="I1599" t="s">
        <v>199</v>
      </c>
      <c r="J1599" t="s">
        <v>199</v>
      </c>
      <c r="K1599" t="s">
        <v>199</v>
      </c>
      <c r="L1599" t="s">
        <v>199</v>
      </c>
      <c r="M1599" t="s">
        <v>199</v>
      </c>
      <c r="N1599" t="s">
        <v>199</v>
      </c>
      <c r="O1599" t="s">
        <v>199</v>
      </c>
      <c r="P1599" t="s">
        <v>199</v>
      </c>
      <c r="Q1599" s="80" t="s">
        <v>199</v>
      </c>
      <c r="R1599" s="79"/>
      <c r="T1599" t="s">
        <v>199</v>
      </c>
      <c r="U1599" t="s">
        <v>199</v>
      </c>
      <c r="V1599" t="s">
        <v>199</v>
      </c>
    </row>
    <row r="1600" spans="2:22" x14ac:dyDescent="0.25">
      <c r="B1600" t="s">
        <v>199</v>
      </c>
      <c r="C1600" s="79" t="s">
        <v>199</v>
      </c>
      <c r="E1600" t="s">
        <v>199</v>
      </c>
      <c r="F1600" t="s">
        <v>199</v>
      </c>
      <c r="G1600" t="s">
        <v>199</v>
      </c>
      <c r="H1600" t="s">
        <v>199</v>
      </c>
      <c r="I1600" t="s">
        <v>199</v>
      </c>
      <c r="J1600" t="s">
        <v>199</v>
      </c>
      <c r="K1600" t="s">
        <v>199</v>
      </c>
      <c r="L1600" t="s">
        <v>199</v>
      </c>
      <c r="M1600" t="s">
        <v>199</v>
      </c>
      <c r="N1600" t="s">
        <v>199</v>
      </c>
      <c r="O1600" t="s">
        <v>199</v>
      </c>
      <c r="P1600" t="s">
        <v>199</v>
      </c>
      <c r="Q1600" s="80" t="s">
        <v>199</v>
      </c>
      <c r="R1600" s="79"/>
      <c r="T1600" t="s">
        <v>199</v>
      </c>
      <c r="U1600" t="s">
        <v>199</v>
      </c>
      <c r="V1600" t="s">
        <v>199</v>
      </c>
    </row>
    <row r="1601" spans="2:22" x14ac:dyDescent="0.25">
      <c r="B1601" t="s">
        <v>199</v>
      </c>
      <c r="C1601" s="79" t="s">
        <v>199</v>
      </c>
      <c r="E1601" t="s">
        <v>199</v>
      </c>
      <c r="F1601" t="s">
        <v>199</v>
      </c>
      <c r="G1601" t="s">
        <v>199</v>
      </c>
      <c r="H1601" t="s">
        <v>199</v>
      </c>
      <c r="I1601" t="s">
        <v>199</v>
      </c>
      <c r="J1601" t="s">
        <v>199</v>
      </c>
      <c r="K1601" t="s">
        <v>199</v>
      </c>
      <c r="L1601" t="s">
        <v>199</v>
      </c>
      <c r="M1601" t="s">
        <v>199</v>
      </c>
      <c r="N1601" t="s">
        <v>199</v>
      </c>
      <c r="O1601" t="s">
        <v>199</v>
      </c>
      <c r="P1601" t="s">
        <v>199</v>
      </c>
      <c r="Q1601" s="80" t="s">
        <v>199</v>
      </c>
      <c r="R1601" s="79"/>
      <c r="T1601" t="s">
        <v>199</v>
      </c>
      <c r="U1601" t="s">
        <v>199</v>
      </c>
      <c r="V1601" t="s">
        <v>199</v>
      </c>
    </row>
    <row r="1602" spans="2:22" x14ac:dyDescent="0.25">
      <c r="B1602" t="s">
        <v>199</v>
      </c>
      <c r="C1602" s="79" t="s">
        <v>199</v>
      </c>
      <c r="E1602" t="s">
        <v>199</v>
      </c>
      <c r="F1602" t="s">
        <v>199</v>
      </c>
      <c r="G1602" t="s">
        <v>199</v>
      </c>
      <c r="H1602" t="s">
        <v>199</v>
      </c>
      <c r="I1602" t="s">
        <v>199</v>
      </c>
      <c r="J1602" t="s">
        <v>199</v>
      </c>
      <c r="K1602" t="s">
        <v>199</v>
      </c>
      <c r="L1602" t="s">
        <v>199</v>
      </c>
      <c r="M1602" t="s">
        <v>199</v>
      </c>
      <c r="N1602" t="s">
        <v>199</v>
      </c>
      <c r="O1602" t="s">
        <v>199</v>
      </c>
      <c r="P1602" t="s">
        <v>199</v>
      </c>
      <c r="Q1602" s="80" t="s">
        <v>199</v>
      </c>
      <c r="R1602" s="79"/>
      <c r="T1602" t="s">
        <v>199</v>
      </c>
      <c r="U1602" t="s">
        <v>199</v>
      </c>
      <c r="V1602" t="s">
        <v>199</v>
      </c>
    </row>
    <row r="1603" spans="2:22" x14ac:dyDescent="0.25">
      <c r="B1603" t="s">
        <v>199</v>
      </c>
      <c r="C1603" s="79" t="s">
        <v>199</v>
      </c>
      <c r="E1603" t="s">
        <v>199</v>
      </c>
      <c r="F1603" t="s">
        <v>199</v>
      </c>
      <c r="G1603" t="s">
        <v>199</v>
      </c>
      <c r="H1603" t="s">
        <v>199</v>
      </c>
      <c r="I1603" t="s">
        <v>199</v>
      </c>
      <c r="J1603" t="s">
        <v>199</v>
      </c>
      <c r="K1603" t="s">
        <v>199</v>
      </c>
      <c r="L1603" t="s">
        <v>199</v>
      </c>
      <c r="M1603" t="s">
        <v>199</v>
      </c>
      <c r="N1603" t="s">
        <v>199</v>
      </c>
      <c r="O1603" t="s">
        <v>199</v>
      </c>
      <c r="P1603" t="s">
        <v>199</v>
      </c>
      <c r="Q1603" s="80" t="s">
        <v>199</v>
      </c>
      <c r="R1603" s="79"/>
      <c r="T1603" t="s">
        <v>199</v>
      </c>
      <c r="U1603" t="s">
        <v>199</v>
      </c>
      <c r="V1603" t="s">
        <v>199</v>
      </c>
    </row>
    <row r="1604" spans="2:22" x14ac:dyDescent="0.25">
      <c r="B1604" t="s">
        <v>199</v>
      </c>
      <c r="C1604" s="79" t="s">
        <v>199</v>
      </c>
      <c r="E1604" t="s">
        <v>199</v>
      </c>
      <c r="F1604" t="s">
        <v>199</v>
      </c>
      <c r="G1604" t="s">
        <v>199</v>
      </c>
      <c r="H1604" t="s">
        <v>199</v>
      </c>
      <c r="I1604" t="s">
        <v>199</v>
      </c>
      <c r="J1604" t="s">
        <v>199</v>
      </c>
      <c r="K1604" t="s">
        <v>199</v>
      </c>
      <c r="L1604" t="s">
        <v>199</v>
      </c>
      <c r="M1604" t="s">
        <v>199</v>
      </c>
      <c r="N1604" t="s">
        <v>199</v>
      </c>
      <c r="O1604" t="s">
        <v>199</v>
      </c>
      <c r="P1604" t="s">
        <v>199</v>
      </c>
      <c r="Q1604" s="80" t="s">
        <v>199</v>
      </c>
      <c r="R1604" s="79"/>
      <c r="T1604" t="s">
        <v>199</v>
      </c>
      <c r="U1604" t="s">
        <v>199</v>
      </c>
      <c r="V1604" t="s">
        <v>199</v>
      </c>
    </row>
    <row r="1605" spans="2:22" x14ac:dyDescent="0.25">
      <c r="B1605" t="s">
        <v>199</v>
      </c>
      <c r="C1605" s="79" t="s">
        <v>199</v>
      </c>
      <c r="E1605" t="s">
        <v>199</v>
      </c>
      <c r="F1605" t="s">
        <v>199</v>
      </c>
      <c r="G1605" t="s">
        <v>199</v>
      </c>
      <c r="H1605" t="s">
        <v>199</v>
      </c>
      <c r="I1605" t="s">
        <v>199</v>
      </c>
      <c r="J1605" t="s">
        <v>199</v>
      </c>
      <c r="K1605" t="s">
        <v>199</v>
      </c>
      <c r="L1605" t="s">
        <v>199</v>
      </c>
      <c r="M1605" t="s">
        <v>199</v>
      </c>
      <c r="N1605" t="s">
        <v>199</v>
      </c>
      <c r="O1605" t="s">
        <v>199</v>
      </c>
      <c r="P1605" t="s">
        <v>199</v>
      </c>
      <c r="Q1605" s="80" t="s">
        <v>199</v>
      </c>
      <c r="R1605" s="79"/>
      <c r="T1605" t="s">
        <v>199</v>
      </c>
      <c r="U1605" t="s">
        <v>199</v>
      </c>
      <c r="V1605" t="s">
        <v>199</v>
      </c>
    </row>
    <row r="1606" spans="2:22" x14ac:dyDescent="0.25">
      <c r="B1606" t="s">
        <v>199</v>
      </c>
      <c r="C1606" s="79" t="s">
        <v>199</v>
      </c>
      <c r="E1606" t="s">
        <v>199</v>
      </c>
      <c r="F1606" t="s">
        <v>199</v>
      </c>
      <c r="G1606" t="s">
        <v>199</v>
      </c>
      <c r="H1606" t="s">
        <v>199</v>
      </c>
      <c r="I1606" t="s">
        <v>199</v>
      </c>
      <c r="J1606" t="s">
        <v>199</v>
      </c>
      <c r="K1606" t="s">
        <v>199</v>
      </c>
      <c r="L1606" t="s">
        <v>199</v>
      </c>
      <c r="M1606" t="s">
        <v>199</v>
      </c>
      <c r="N1606" t="s">
        <v>199</v>
      </c>
      <c r="O1606" t="s">
        <v>199</v>
      </c>
      <c r="P1606" t="s">
        <v>199</v>
      </c>
      <c r="Q1606" s="80" t="s">
        <v>199</v>
      </c>
      <c r="R1606" s="79"/>
      <c r="T1606" t="s">
        <v>199</v>
      </c>
      <c r="U1606" t="s">
        <v>199</v>
      </c>
      <c r="V1606" t="s">
        <v>199</v>
      </c>
    </row>
    <row r="1607" spans="2:22" x14ac:dyDescent="0.25">
      <c r="B1607" t="s">
        <v>199</v>
      </c>
      <c r="C1607" s="79" t="s">
        <v>199</v>
      </c>
      <c r="E1607" t="s">
        <v>199</v>
      </c>
      <c r="F1607" t="s">
        <v>199</v>
      </c>
      <c r="G1607" t="s">
        <v>199</v>
      </c>
      <c r="H1607" t="s">
        <v>199</v>
      </c>
      <c r="I1607" t="s">
        <v>199</v>
      </c>
      <c r="J1607" t="s">
        <v>199</v>
      </c>
      <c r="K1607" t="s">
        <v>199</v>
      </c>
      <c r="L1607" t="s">
        <v>199</v>
      </c>
      <c r="M1607" t="s">
        <v>199</v>
      </c>
      <c r="N1607" t="s">
        <v>199</v>
      </c>
      <c r="O1607" t="s">
        <v>199</v>
      </c>
      <c r="P1607" t="s">
        <v>199</v>
      </c>
      <c r="Q1607" s="80" t="s">
        <v>199</v>
      </c>
      <c r="R1607" s="79"/>
      <c r="T1607" t="s">
        <v>199</v>
      </c>
      <c r="U1607" t="s">
        <v>199</v>
      </c>
      <c r="V1607" t="s">
        <v>199</v>
      </c>
    </row>
    <row r="1608" spans="2:22" x14ac:dyDescent="0.25">
      <c r="B1608" t="s">
        <v>199</v>
      </c>
      <c r="C1608" s="79" t="s">
        <v>199</v>
      </c>
      <c r="E1608" t="s">
        <v>199</v>
      </c>
      <c r="F1608" t="s">
        <v>199</v>
      </c>
      <c r="G1608" t="s">
        <v>199</v>
      </c>
      <c r="H1608" t="s">
        <v>199</v>
      </c>
      <c r="I1608" t="s">
        <v>199</v>
      </c>
      <c r="J1608" t="s">
        <v>199</v>
      </c>
      <c r="K1608" t="s">
        <v>199</v>
      </c>
      <c r="L1608" t="s">
        <v>199</v>
      </c>
      <c r="M1608" t="s">
        <v>199</v>
      </c>
      <c r="N1608" t="s">
        <v>199</v>
      </c>
      <c r="O1608" t="s">
        <v>199</v>
      </c>
      <c r="P1608" t="s">
        <v>199</v>
      </c>
      <c r="Q1608" s="80" t="s">
        <v>199</v>
      </c>
      <c r="R1608" s="79"/>
      <c r="T1608" t="s">
        <v>199</v>
      </c>
      <c r="U1608" t="s">
        <v>199</v>
      </c>
      <c r="V1608" t="s">
        <v>199</v>
      </c>
    </row>
    <row r="1609" spans="2:22" x14ac:dyDescent="0.25">
      <c r="B1609" t="s">
        <v>199</v>
      </c>
      <c r="C1609" s="79" t="s">
        <v>199</v>
      </c>
      <c r="E1609" t="s">
        <v>199</v>
      </c>
      <c r="F1609" t="s">
        <v>199</v>
      </c>
      <c r="G1609" t="s">
        <v>199</v>
      </c>
      <c r="H1609" t="s">
        <v>199</v>
      </c>
      <c r="I1609" t="s">
        <v>199</v>
      </c>
      <c r="J1609" t="s">
        <v>199</v>
      </c>
      <c r="K1609" t="s">
        <v>199</v>
      </c>
      <c r="L1609" t="s">
        <v>199</v>
      </c>
      <c r="M1609" t="s">
        <v>199</v>
      </c>
      <c r="N1609" t="s">
        <v>199</v>
      </c>
      <c r="O1609" t="s">
        <v>199</v>
      </c>
      <c r="P1609" t="s">
        <v>199</v>
      </c>
      <c r="Q1609" s="80" t="s">
        <v>199</v>
      </c>
      <c r="R1609" s="79"/>
      <c r="T1609" t="s">
        <v>199</v>
      </c>
      <c r="U1609" t="s">
        <v>199</v>
      </c>
      <c r="V1609" t="s">
        <v>199</v>
      </c>
    </row>
    <row r="1610" spans="2:22" x14ac:dyDescent="0.25">
      <c r="B1610" t="s">
        <v>199</v>
      </c>
      <c r="C1610" s="79" t="s">
        <v>199</v>
      </c>
      <c r="E1610" t="s">
        <v>199</v>
      </c>
      <c r="F1610" t="s">
        <v>199</v>
      </c>
      <c r="G1610" t="s">
        <v>199</v>
      </c>
      <c r="H1610" t="s">
        <v>199</v>
      </c>
      <c r="I1610" t="s">
        <v>199</v>
      </c>
      <c r="J1610" t="s">
        <v>199</v>
      </c>
      <c r="K1610" t="s">
        <v>199</v>
      </c>
      <c r="L1610" t="s">
        <v>199</v>
      </c>
      <c r="M1610" t="s">
        <v>199</v>
      </c>
      <c r="N1610" t="s">
        <v>199</v>
      </c>
      <c r="O1610" t="s">
        <v>199</v>
      </c>
      <c r="P1610" t="s">
        <v>199</v>
      </c>
      <c r="Q1610" s="80" t="s">
        <v>199</v>
      </c>
      <c r="R1610" s="79"/>
      <c r="T1610" t="s">
        <v>199</v>
      </c>
      <c r="U1610" t="s">
        <v>199</v>
      </c>
      <c r="V1610" t="s">
        <v>199</v>
      </c>
    </row>
    <row r="1611" spans="2:22" x14ac:dyDescent="0.25">
      <c r="B1611" t="s">
        <v>199</v>
      </c>
      <c r="C1611" s="79" t="s">
        <v>199</v>
      </c>
      <c r="E1611" t="s">
        <v>199</v>
      </c>
      <c r="F1611" t="s">
        <v>199</v>
      </c>
      <c r="G1611" t="s">
        <v>199</v>
      </c>
      <c r="H1611" t="s">
        <v>199</v>
      </c>
      <c r="I1611" t="s">
        <v>199</v>
      </c>
      <c r="J1611" t="s">
        <v>199</v>
      </c>
      <c r="K1611" t="s">
        <v>199</v>
      </c>
      <c r="L1611" t="s">
        <v>199</v>
      </c>
      <c r="M1611" t="s">
        <v>199</v>
      </c>
      <c r="N1611" t="s">
        <v>199</v>
      </c>
      <c r="O1611" t="s">
        <v>199</v>
      </c>
      <c r="P1611" t="s">
        <v>199</v>
      </c>
      <c r="Q1611" s="80" t="s">
        <v>199</v>
      </c>
      <c r="R1611" s="79"/>
      <c r="T1611" t="s">
        <v>199</v>
      </c>
      <c r="U1611" t="s">
        <v>199</v>
      </c>
      <c r="V1611" t="s">
        <v>199</v>
      </c>
    </row>
    <row r="1612" spans="2:22" x14ac:dyDescent="0.25">
      <c r="B1612" t="s">
        <v>199</v>
      </c>
      <c r="C1612" s="79" t="s">
        <v>199</v>
      </c>
      <c r="E1612" t="s">
        <v>199</v>
      </c>
      <c r="F1612" t="s">
        <v>199</v>
      </c>
      <c r="G1612" t="s">
        <v>199</v>
      </c>
      <c r="H1612" t="s">
        <v>199</v>
      </c>
      <c r="I1612" t="s">
        <v>199</v>
      </c>
      <c r="J1612" t="s">
        <v>199</v>
      </c>
      <c r="K1612" t="s">
        <v>199</v>
      </c>
      <c r="L1612" t="s">
        <v>199</v>
      </c>
      <c r="M1612" t="s">
        <v>199</v>
      </c>
      <c r="N1612" t="s">
        <v>199</v>
      </c>
      <c r="O1612" t="s">
        <v>199</v>
      </c>
      <c r="P1612" t="s">
        <v>199</v>
      </c>
      <c r="Q1612" s="80" t="s">
        <v>199</v>
      </c>
      <c r="R1612" s="79"/>
      <c r="T1612" t="s">
        <v>199</v>
      </c>
      <c r="U1612" t="s">
        <v>199</v>
      </c>
      <c r="V1612" t="s">
        <v>199</v>
      </c>
    </row>
    <row r="1613" spans="2:22" x14ac:dyDescent="0.25">
      <c r="B1613" t="s">
        <v>199</v>
      </c>
      <c r="C1613" s="79" t="s">
        <v>199</v>
      </c>
      <c r="E1613" t="s">
        <v>199</v>
      </c>
      <c r="F1613" t="s">
        <v>199</v>
      </c>
      <c r="G1613" t="s">
        <v>199</v>
      </c>
      <c r="H1613" t="s">
        <v>199</v>
      </c>
      <c r="I1613" t="s">
        <v>199</v>
      </c>
      <c r="J1613" t="s">
        <v>199</v>
      </c>
      <c r="K1613" t="s">
        <v>199</v>
      </c>
      <c r="L1613" t="s">
        <v>199</v>
      </c>
      <c r="M1613" t="s">
        <v>199</v>
      </c>
      <c r="N1613" t="s">
        <v>199</v>
      </c>
      <c r="O1613" t="s">
        <v>199</v>
      </c>
      <c r="P1613" t="s">
        <v>199</v>
      </c>
      <c r="Q1613" s="80" t="s">
        <v>199</v>
      </c>
      <c r="R1613" s="79"/>
      <c r="T1613" t="s">
        <v>199</v>
      </c>
      <c r="U1613" t="s">
        <v>199</v>
      </c>
      <c r="V1613" t="s">
        <v>199</v>
      </c>
    </row>
    <row r="1614" spans="2:22" x14ac:dyDescent="0.25">
      <c r="B1614" t="s">
        <v>199</v>
      </c>
      <c r="C1614" s="79" t="s">
        <v>199</v>
      </c>
      <c r="E1614" t="s">
        <v>199</v>
      </c>
      <c r="F1614" t="s">
        <v>199</v>
      </c>
      <c r="G1614" t="s">
        <v>199</v>
      </c>
      <c r="H1614" t="s">
        <v>199</v>
      </c>
      <c r="I1614" t="s">
        <v>199</v>
      </c>
      <c r="J1614" t="s">
        <v>199</v>
      </c>
      <c r="K1614" t="s">
        <v>199</v>
      </c>
      <c r="L1614" t="s">
        <v>199</v>
      </c>
      <c r="M1614" t="s">
        <v>199</v>
      </c>
      <c r="N1614" t="s">
        <v>199</v>
      </c>
      <c r="O1614" t="s">
        <v>199</v>
      </c>
      <c r="P1614" t="s">
        <v>199</v>
      </c>
      <c r="Q1614" s="80" t="s">
        <v>199</v>
      </c>
      <c r="R1614" s="79"/>
      <c r="T1614" t="s">
        <v>199</v>
      </c>
      <c r="U1614" t="s">
        <v>199</v>
      </c>
      <c r="V1614" t="s">
        <v>199</v>
      </c>
    </row>
    <row r="1615" spans="2:22" x14ac:dyDescent="0.25">
      <c r="B1615" t="s">
        <v>199</v>
      </c>
      <c r="C1615" s="79" t="s">
        <v>199</v>
      </c>
      <c r="E1615" t="s">
        <v>199</v>
      </c>
      <c r="F1615" t="s">
        <v>199</v>
      </c>
      <c r="G1615" t="s">
        <v>199</v>
      </c>
      <c r="H1615" t="s">
        <v>199</v>
      </c>
      <c r="I1615" t="s">
        <v>199</v>
      </c>
      <c r="J1615" t="s">
        <v>199</v>
      </c>
      <c r="K1615" t="s">
        <v>199</v>
      </c>
      <c r="L1615" t="s">
        <v>199</v>
      </c>
      <c r="M1615" t="s">
        <v>199</v>
      </c>
      <c r="N1615" t="s">
        <v>199</v>
      </c>
      <c r="O1615" t="s">
        <v>199</v>
      </c>
      <c r="P1615" t="s">
        <v>199</v>
      </c>
      <c r="Q1615" s="80" t="s">
        <v>199</v>
      </c>
      <c r="R1615" s="79"/>
      <c r="T1615" t="s">
        <v>199</v>
      </c>
      <c r="U1615" t="s">
        <v>199</v>
      </c>
      <c r="V1615" t="s">
        <v>199</v>
      </c>
    </row>
    <row r="1616" spans="2:22" x14ac:dyDescent="0.25">
      <c r="B1616" t="s">
        <v>199</v>
      </c>
      <c r="C1616" s="79" t="s">
        <v>199</v>
      </c>
      <c r="E1616" t="s">
        <v>199</v>
      </c>
      <c r="F1616" t="s">
        <v>199</v>
      </c>
      <c r="G1616" t="s">
        <v>199</v>
      </c>
      <c r="H1616" t="s">
        <v>199</v>
      </c>
      <c r="I1616" t="s">
        <v>199</v>
      </c>
      <c r="J1616" t="s">
        <v>199</v>
      </c>
      <c r="K1616" t="s">
        <v>199</v>
      </c>
      <c r="L1616" t="s">
        <v>199</v>
      </c>
      <c r="M1616" t="s">
        <v>199</v>
      </c>
      <c r="N1616" t="s">
        <v>199</v>
      </c>
      <c r="O1616" t="s">
        <v>199</v>
      </c>
      <c r="P1616" t="s">
        <v>199</v>
      </c>
      <c r="Q1616" s="80" t="s">
        <v>199</v>
      </c>
      <c r="R1616" s="79"/>
      <c r="T1616" t="s">
        <v>199</v>
      </c>
      <c r="U1616" t="s">
        <v>199</v>
      </c>
      <c r="V1616" t="s">
        <v>199</v>
      </c>
    </row>
    <row r="1617" spans="2:22" x14ac:dyDescent="0.25">
      <c r="B1617" t="s">
        <v>199</v>
      </c>
      <c r="C1617" s="79" t="s">
        <v>199</v>
      </c>
      <c r="E1617" t="s">
        <v>199</v>
      </c>
      <c r="F1617" t="s">
        <v>199</v>
      </c>
      <c r="G1617" t="s">
        <v>199</v>
      </c>
      <c r="H1617" t="s">
        <v>199</v>
      </c>
      <c r="I1617" t="s">
        <v>199</v>
      </c>
      <c r="J1617" t="s">
        <v>199</v>
      </c>
      <c r="K1617" t="s">
        <v>199</v>
      </c>
      <c r="L1617" t="s">
        <v>199</v>
      </c>
      <c r="M1617" t="s">
        <v>199</v>
      </c>
      <c r="N1617" t="s">
        <v>199</v>
      </c>
      <c r="O1617" t="s">
        <v>199</v>
      </c>
      <c r="P1617" t="s">
        <v>199</v>
      </c>
      <c r="Q1617" s="80" t="s">
        <v>199</v>
      </c>
      <c r="R1617" s="79"/>
      <c r="T1617" t="s">
        <v>199</v>
      </c>
      <c r="U1617" t="s">
        <v>199</v>
      </c>
      <c r="V1617" t="s">
        <v>199</v>
      </c>
    </row>
    <row r="1618" spans="2:22" x14ac:dyDescent="0.25">
      <c r="B1618" t="s">
        <v>199</v>
      </c>
      <c r="C1618" s="79" t="s">
        <v>199</v>
      </c>
      <c r="E1618" t="s">
        <v>199</v>
      </c>
      <c r="F1618" t="s">
        <v>199</v>
      </c>
      <c r="G1618" t="s">
        <v>199</v>
      </c>
      <c r="H1618" t="s">
        <v>199</v>
      </c>
      <c r="I1618" t="s">
        <v>199</v>
      </c>
      <c r="J1618" t="s">
        <v>199</v>
      </c>
      <c r="K1618" t="s">
        <v>199</v>
      </c>
      <c r="L1618" t="s">
        <v>199</v>
      </c>
      <c r="M1618" t="s">
        <v>199</v>
      </c>
      <c r="N1618" t="s">
        <v>199</v>
      </c>
      <c r="O1618" t="s">
        <v>199</v>
      </c>
      <c r="P1618" t="s">
        <v>199</v>
      </c>
      <c r="Q1618" s="80" t="s">
        <v>199</v>
      </c>
      <c r="R1618" s="79"/>
      <c r="T1618" t="s">
        <v>199</v>
      </c>
      <c r="U1618" t="s">
        <v>199</v>
      </c>
      <c r="V1618" t="s">
        <v>199</v>
      </c>
    </row>
    <row r="1619" spans="2:22" x14ac:dyDescent="0.25">
      <c r="B1619" t="s">
        <v>199</v>
      </c>
      <c r="C1619" s="79" t="s">
        <v>199</v>
      </c>
      <c r="E1619" t="s">
        <v>199</v>
      </c>
      <c r="F1619" t="s">
        <v>199</v>
      </c>
      <c r="G1619" t="s">
        <v>199</v>
      </c>
      <c r="H1619" t="s">
        <v>199</v>
      </c>
      <c r="I1619" t="s">
        <v>199</v>
      </c>
      <c r="J1619" t="s">
        <v>199</v>
      </c>
      <c r="K1619" t="s">
        <v>199</v>
      </c>
      <c r="L1619" t="s">
        <v>199</v>
      </c>
      <c r="M1619" t="s">
        <v>199</v>
      </c>
      <c r="N1619" t="s">
        <v>199</v>
      </c>
      <c r="O1619" t="s">
        <v>199</v>
      </c>
      <c r="P1619" t="s">
        <v>199</v>
      </c>
      <c r="Q1619" s="80" t="s">
        <v>199</v>
      </c>
      <c r="R1619" s="79"/>
      <c r="T1619" t="s">
        <v>199</v>
      </c>
      <c r="U1619" t="s">
        <v>199</v>
      </c>
      <c r="V1619" t="s">
        <v>199</v>
      </c>
    </row>
    <row r="1620" spans="2:22" x14ac:dyDescent="0.25">
      <c r="B1620" t="s">
        <v>199</v>
      </c>
      <c r="C1620" s="79" t="s">
        <v>199</v>
      </c>
      <c r="E1620" t="s">
        <v>199</v>
      </c>
      <c r="F1620" t="s">
        <v>199</v>
      </c>
      <c r="G1620" t="s">
        <v>199</v>
      </c>
      <c r="H1620" t="s">
        <v>199</v>
      </c>
      <c r="I1620" t="s">
        <v>199</v>
      </c>
      <c r="J1620" t="s">
        <v>199</v>
      </c>
      <c r="K1620" t="s">
        <v>199</v>
      </c>
      <c r="L1620" t="s">
        <v>199</v>
      </c>
      <c r="M1620" t="s">
        <v>199</v>
      </c>
      <c r="N1620" t="s">
        <v>199</v>
      </c>
      <c r="O1620" t="s">
        <v>199</v>
      </c>
      <c r="P1620" t="s">
        <v>199</v>
      </c>
      <c r="Q1620" s="80" t="s">
        <v>199</v>
      </c>
      <c r="R1620" s="79"/>
      <c r="T1620" t="s">
        <v>199</v>
      </c>
      <c r="U1620" t="s">
        <v>199</v>
      </c>
      <c r="V1620" t="s">
        <v>199</v>
      </c>
    </row>
    <row r="1621" spans="2:22" x14ac:dyDescent="0.25">
      <c r="B1621" t="s">
        <v>199</v>
      </c>
      <c r="C1621" s="79" t="s">
        <v>199</v>
      </c>
      <c r="E1621" t="s">
        <v>199</v>
      </c>
      <c r="F1621" t="s">
        <v>199</v>
      </c>
      <c r="G1621" t="s">
        <v>199</v>
      </c>
      <c r="H1621" t="s">
        <v>199</v>
      </c>
      <c r="I1621" t="s">
        <v>199</v>
      </c>
      <c r="J1621" t="s">
        <v>199</v>
      </c>
      <c r="K1621" t="s">
        <v>199</v>
      </c>
      <c r="L1621" t="s">
        <v>199</v>
      </c>
      <c r="M1621" t="s">
        <v>199</v>
      </c>
      <c r="N1621" t="s">
        <v>199</v>
      </c>
      <c r="O1621" t="s">
        <v>199</v>
      </c>
      <c r="P1621" t="s">
        <v>199</v>
      </c>
      <c r="Q1621" s="80" t="s">
        <v>199</v>
      </c>
      <c r="R1621" s="79"/>
      <c r="T1621" t="s">
        <v>199</v>
      </c>
      <c r="U1621" t="s">
        <v>199</v>
      </c>
      <c r="V1621" t="s">
        <v>199</v>
      </c>
    </row>
    <row r="1622" spans="2:22" x14ac:dyDescent="0.25">
      <c r="B1622" t="s">
        <v>199</v>
      </c>
      <c r="C1622" s="79" t="s">
        <v>199</v>
      </c>
      <c r="E1622" t="s">
        <v>199</v>
      </c>
      <c r="F1622" t="s">
        <v>199</v>
      </c>
      <c r="G1622" t="s">
        <v>199</v>
      </c>
      <c r="H1622" t="s">
        <v>199</v>
      </c>
      <c r="I1622" t="s">
        <v>199</v>
      </c>
      <c r="J1622" t="s">
        <v>199</v>
      </c>
      <c r="K1622" t="s">
        <v>199</v>
      </c>
      <c r="L1622" t="s">
        <v>199</v>
      </c>
      <c r="M1622" t="s">
        <v>199</v>
      </c>
      <c r="N1622" t="s">
        <v>199</v>
      </c>
      <c r="O1622" t="s">
        <v>199</v>
      </c>
      <c r="P1622" t="s">
        <v>199</v>
      </c>
      <c r="Q1622" s="80" t="s">
        <v>199</v>
      </c>
      <c r="R1622" s="79"/>
      <c r="T1622" t="s">
        <v>199</v>
      </c>
      <c r="U1622" t="s">
        <v>199</v>
      </c>
      <c r="V1622" t="s">
        <v>199</v>
      </c>
    </row>
    <row r="1623" spans="2:22" x14ac:dyDescent="0.25">
      <c r="B1623" t="s">
        <v>199</v>
      </c>
      <c r="C1623" s="79" t="s">
        <v>199</v>
      </c>
      <c r="E1623" t="s">
        <v>199</v>
      </c>
      <c r="F1623" t="s">
        <v>199</v>
      </c>
      <c r="G1623" t="s">
        <v>199</v>
      </c>
      <c r="H1623" t="s">
        <v>199</v>
      </c>
      <c r="I1623" t="s">
        <v>199</v>
      </c>
      <c r="J1623" t="s">
        <v>199</v>
      </c>
      <c r="K1623" t="s">
        <v>199</v>
      </c>
      <c r="L1623" t="s">
        <v>199</v>
      </c>
      <c r="M1623" t="s">
        <v>199</v>
      </c>
      <c r="N1623" t="s">
        <v>199</v>
      </c>
      <c r="O1623" t="s">
        <v>199</v>
      </c>
      <c r="P1623" t="s">
        <v>199</v>
      </c>
      <c r="Q1623" s="80" t="s">
        <v>199</v>
      </c>
      <c r="R1623" s="79"/>
      <c r="T1623" t="s">
        <v>199</v>
      </c>
      <c r="U1623" t="s">
        <v>199</v>
      </c>
      <c r="V1623" t="s">
        <v>199</v>
      </c>
    </row>
    <row r="1624" spans="2:22" x14ac:dyDescent="0.25">
      <c r="B1624" t="s">
        <v>199</v>
      </c>
      <c r="C1624" s="79" t="s">
        <v>199</v>
      </c>
      <c r="E1624" t="s">
        <v>199</v>
      </c>
      <c r="F1624" t="s">
        <v>199</v>
      </c>
      <c r="G1624" t="s">
        <v>199</v>
      </c>
      <c r="H1624" t="s">
        <v>199</v>
      </c>
      <c r="I1624" t="s">
        <v>199</v>
      </c>
      <c r="J1624" t="s">
        <v>199</v>
      </c>
      <c r="K1624" t="s">
        <v>199</v>
      </c>
      <c r="L1624" t="s">
        <v>199</v>
      </c>
      <c r="M1624" t="s">
        <v>199</v>
      </c>
      <c r="N1624" t="s">
        <v>199</v>
      </c>
      <c r="O1624" t="s">
        <v>199</v>
      </c>
      <c r="P1624" t="s">
        <v>199</v>
      </c>
      <c r="Q1624" s="80" t="s">
        <v>199</v>
      </c>
      <c r="R1624" s="79"/>
      <c r="T1624" t="s">
        <v>199</v>
      </c>
      <c r="U1624" t="s">
        <v>199</v>
      </c>
      <c r="V1624" t="s">
        <v>199</v>
      </c>
    </row>
    <row r="1625" spans="2:22" x14ac:dyDescent="0.25">
      <c r="B1625" t="s">
        <v>199</v>
      </c>
      <c r="C1625" s="79" t="s">
        <v>199</v>
      </c>
      <c r="E1625" t="s">
        <v>199</v>
      </c>
      <c r="F1625" t="s">
        <v>199</v>
      </c>
      <c r="G1625" t="s">
        <v>199</v>
      </c>
      <c r="H1625" t="s">
        <v>199</v>
      </c>
      <c r="I1625" t="s">
        <v>199</v>
      </c>
      <c r="J1625" t="s">
        <v>199</v>
      </c>
      <c r="K1625" t="s">
        <v>199</v>
      </c>
      <c r="L1625" t="s">
        <v>199</v>
      </c>
      <c r="M1625" t="s">
        <v>199</v>
      </c>
      <c r="N1625" t="s">
        <v>199</v>
      </c>
      <c r="O1625" t="s">
        <v>199</v>
      </c>
      <c r="P1625" t="s">
        <v>199</v>
      </c>
      <c r="Q1625" s="80" t="s">
        <v>199</v>
      </c>
      <c r="R1625" s="79"/>
      <c r="T1625" t="s">
        <v>199</v>
      </c>
      <c r="U1625" t="s">
        <v>199</v>
      </c>
      <c r="V1625" t="s">
        <v>199</v>
      </c>
    </row>
    <row r="1626" spans="2:22" x14ac:dyDescent="0.25">
      <c r="B1626" t="s">
        <v>199</v>
      </c>
      <c r="C1626" s="79" t="s">
        <v>199</v>
      </c>
      <c r="E1626" t="s">
        <v>199</v>
      </c>
      <c r="F1626" t="s">
        <v>199</v>
      </c>
      <c r="G1626" t="s">
        <v>199</v>
      </c>
      <c r="H1626" t="s">
        <v>199</v>
      </c>
      <c r="I1626" t="s">
        <v>199</v>
      </c>
      <c r="J1626" t="s">
        <v>199</v>
      </c>
      <c r="K1626" t="s">
        <v>199</v>
      </c>
      <c r="L1626" t="s">
        <v>199</v>
      </c>
      <c r="M1626" t="s">
        <v>199</v>
      </c>
      <c r="N1626" t="s">
        <v>199</v>
      </c>
      <c r="O1626" t="s">
        <v>199</v>
      </c>
      <c r="P1626" t="s">
        <v>199</v>
      </c>
      <c r="Q1626" s="80" t="s">
        <v>199</v>
      </c>
      <c r="R1626" s="79"/>
      <c r="T1626" t="s">
        <v>199</v>
      </c>
      <c r="U1626" t="s">
        <v>199</v>
      </c>
      <c r="V1626" t="s">
        <v>199</v>
      </c>
    </row>
    <row r="1627" spans="2:22" x14ac:dyDescent="0.25">
      <c r="B1627" t="s">
        <v>199</v>
      </c>
      <c r="C1627" s="79" t="s">
        <v>199</v>
      </c>
      <c r="E1627" t="s">
        <v>199</v>
      </c>
      <c r="F1627" t="s">
        <v>199</v>
      </c>
      <c r="G1627" t="s">
        <v>199</v>
      </c>
      <c r="H1627" t="s">
        <v>199</v>
      </c>
      <c r="I1627" t="s">
        <v>199</v>
      </c>
      <c r="J1627" t="s">
        <v>199</v>
      </c>
      <c r="K1627" t="s">
        <v>199</v>
      </c>
      <c r="L1627" t="s">
        <v>199</v>
      </c>
      <c r="M1627" t="s">
        <v>199</v>
      </c>
      <c r="N1627" t="s">
        <v>199</v>
      </c>
      <c r="O1627" t="s">
        <v>199</v>
      </c>
      <c r="P1627" t="s">
        <v>199</v>
      </c>
      <c r="Q1627" s="80" t="s">
        <v>199</v>
      </c>
      <c r="R1627" s="79"/>
      <c r="T1627" t="s">
        <v>199</v>
      </c>
      <c r="U1627" t="s">
        <v>199</v>
      </c>
      <c r="V1627" t="s">
        <v>199</v>
      </c>
    </row>
    <row r="1628" spans="2:22" x14ac:dyDescent="0.25">
      <c r="B1628" t="s">
        <v>199</v>
      </c>
      <c r="C1628" s="79" t="s">
        <v>199</v>
      </c>
      <c r="E1628" t="s">
        <v>199</v>
      </c>
      <c r="F1628" t="s">
        <v>199</v>
      </c>
      <c r="G1628" t="s">
        <v>199</v>
      </c>
      <c r="H1628" t="s">
        <v>199</v>
      </c>
      <c r="I1628" t="s">
        <v>199</v>
      </c>
      <c r="J1628" t="s">
        <v>199</v>
      </c>
      <c r="K1628" t="s">
        <v>199</v>
      </c>
      <c r="L1628" t="s">
        <v>199</v>
      </c>
      <c r="M1628" t="s">
        <v>199</v>
      </c>
      <c r="N1628" t="s">
        <v>199</v>
      </c>
      <c r="O1628" t="s">
        <v>199</v>
      </c>
      <c r="P1628" t="s">
        <v>199</v>
      </c>
      <c r="Q1628" s="80" t="s">
        <v>199</v>
      </c>
      <c r="R1628" s="79"/>
      <c r="T1628" t="s">
        <v>199</v>
      </c>
      <c r="U1628" t="s">
        <v>199</v>
      </c>
      <c r="V1628" t="s">
        <v>199</v>
      </c>
    </row>
    <row r="1629" spans="2:22" x14ac:dyDescent="0.25">
      <c r="B1629" t="s">
        <v>199</v>
      </c>
      <c r="C1629" s="79" t="s">
        <v>199</v>
      </c>
      <c r="E1629" t="s">
        <v>199</v>
      </c>
      <c r="F1629" t="s">
        <v>199</v>
      </c>
      <c r="G1629" t="s">
        <v>199</v>
      </c>
      <c r="H1629" t="s">
        <v>199</v>
      </c>
      <c r="I1629" t="s">
        <v>199</v>
      </c>
      <c r="J1629" t="s">
        <v>199</v>
      </c>
      <c r="K1629" t="s">
        <v>199</v>
      </c>
      <c r="L1629" t="s">
        <v>199</v>
      </c>
      <c r="M1629" t="s">
        <v>199</v>
      </c>
      <c r="N1629" t="s">
        <v>199</v>
      </c>
      <c r="O1629" t="s">
        <v>199</v>
      </c>
      <c r="P1629" t="s">
        <v>199</v>
      </c>
      <c r="Q1629" s="80" t="s">
        <v>199</v>
      </c>
      <c r="R1629" s="79"/>
      <c r="T1629" t="s">
        <v>199</v>
      </c>
      <c r="U1629" t="s">
        <v>199</v>
      </c>
      <c r="V1629" t="s">
        <v>199</v>
      </c>
    </row>
    <row r="1630" spans="2:22" x14ac:dyDescent="0.25">
      <c r="B1630" t="s">
        <v>199</v>
      </c>
      <c r="C1630" s="79" t="s">
        <v>199</v>
      </c>
      <c r="E1630" t="s">
        <v>199</v>
      </c>
      <c r="F1630" t="s">
        <v>199</v>
      </c>
      <c r="G1630" t="s">
        <v>199</v>
      </c>
      <c r="H1630" t="s">
        <v>199</v>
      </c>
      <c r="I1630" t="s">
        <v>199</v>
      </c>
      <c r="J1630" t="s">
        <v>199</v>
      </c>
      <c r="K1630" t="s">
        <v>199</v>
      </c>
      <c r="L1630" t="s">
        <v>199</v>
      </c>
      <c r="M1630" t="s">
        <v>199</v>
      </c>
      <c r="N1630" t="s">
        <v>199</v>
      </c>
      <c r="O1630" t="s">
        <v>199</v>
      </c>
      <c r="P1630" t="s">
        <v>199</v>
      </c>
      <c r="Q1630" s="80" t="s">
        <v>199</v>
      </c>
      <c r="R1630" s="79"/>
      <c r="T1630" t="s">
        <v>199</v>
      </c>
      <c r="U1630" t="s">
        <v>199</v>
      </c>
      <c r="V1630" t="s">
        <v>199</v>
      </c>
    </row>
    <row r="1631" spans="2:22" x14ac:dyDescent="0.25">
      <c r="B1631" t="s">
        <v>199</v>
      </c>
      <c r="C1631" s="79" t="s">
        <v>199</v>
      </c>
      <c r="E1631" t="s">
        <v>199</v>
      </c>
      <c r="F1631" t="s">
        <v>199</v>
      </c>
      <c r="G1631" t="s">
        <v>199</v>
      </c>
      <c r="H1631" t="s">
        <v>199</v>
      </c>
      <c r="I1631" t="s">
        <v>199</v>
      </c>
      <c r="J1631" t="s">
        <v>199</v>
      </c>
      <c r="K1631" t="s">
        <v>199</v>
      </c>
      <c r="L1631" t="s">
        <v>199</v>
      </c>
      <c r="M1631" t="s">
        <v>199</v>
      </c>
      <c r="N1631" t="s">
        <v>199</v>
      </c>
      <c r="O1631" t="s">
        <v>199</v>
      </c>
      <c r="P1631" t="s">
        <v>199</v>
      </c>
      <c r="Q1631" s="80" t="s">
        <v>199</v>
      </c>
      <c r="R1631" s="79"/>
      <c r="T1631" t="s">
        <v>199</v>
      </c>
      <c r="U1631" t="s">
        <v>199</v>
      </c>
      <c r="V1631" t="s">
        <v>199</v>
      </c>
    </row>
    <row r="1632" spans="2:22" x14ac:dyDescent="0.25">
      <c r="B1632" t="s">
        <v>199</v>
      </c>
      <c r="C1632" s="79" t="s">
        <v>199</v>
      </c>
      <c r="E1632" t="s">
        <v>199</v>
      </c>
      <c r="F1632" t="s">
        <v>199</v>
      </c>
      <c r="G1632" t="s">
        <v>199</v>
      </c>
      <c r="H1632" t="s">
        <v>199</v>
      </c>
      <c r="I1632" t="s">
        <v>199</v>
      </c>
      <c r="J1632" t="s">
        <v>199</v>
      </c>
      <c r="K1632" t="s">
        <v>199</v>
      </c>
      <c r="L1632" t="s">
        <v>199</v>
      </c>
      <c r="M1632" t="s">
        <v>199</v>
      </c>
      <c r="N1632" t="s">
        <v>199</v>
      </c>
      <c r="O1632" t="s">
        <v>199</v>
      </c>
      <c r="P1632" t="s">
        <v>199</v>
      </c>
      <c r="Q1632" s="80" t="s">
        <v>199</v>
      </c>
      <c r="R1632" s="79"/>
      <c r="T1632" t="s">
        <v>199</v>
      </c>
      <c r="U1632" t="s">
        <v>199</v>
      </c>
      <c r="V1632" t="s">
        <v>199</v>
      </c>
    </row>
    <row r="1633" spans="2:22" x14ac:dyDescent="0.25">
      <c r="B1633" t="s">
        <v>199</v>
      </c>
      <c r="C1633" s="79" t="s">
        <v>199</v>
      </c>
      <c r="E1633" t="s">
        <v>199</v>
      </c>
      <c r="F1633" t="s">
        <v>199</v>
      </c>
      <c r="G1633" t="s">
        <v>199</v>
      </c>
      <c r="H1633" t="s">
        <v>199</v>
      </c>
      <c r="I1633" t="s">
        <v>199</v>
      </c>
      <c r="J1633" t="s">
        <v>199</v>
      </c>
      <c r="K1633" t="s">
        <v>199</v>
      </c>
      <c r="L1633" t="s">
        <v>199</v>
      </c>
      <c r="M1633" t="s">
        <v>199</v>
      </c>
      <c r="N1633" t="s">
        <v>199</v>
      </c>
      <c r="O1633" t="s">
        <v>199</v>
      </c>
      <c r="P1633" t="s">
        <v>199</v>
      </c>
      <c r="Q1633" s="80" t="s">
        <v>199</v>
      </c>
      <c r="R1633" s="79"/>
      <c r="T1633" t="s">
        <v>199</v>
      </c>
      <c r="U1633" t="s">
        <v>199</v>
      </c>
      <c r="V1633" t="s">
        <v>199</v>
      </c>
    </row>
    <row r="1634" spans="2:22" x14ac:dyDescent="0.25">
      <c r="B1634" t="s">
        <v>199</v>
      </c>
      <c r="C1634" s="79" t="s">
        <v>199</v>
      </c>
      <c r="E1634" t="s">
        <v>199</v>
      </c>
      <c r="F1634" t="s">
        <v>199</v>
      </c>
      <c r="G1634" t="s">
        <v>199</v>
      </c>
      <c r="H1634" t="s">
        <v>199</v>
      </c>
      <c r="I1634" t="s">
        <v>199</v>
      </c>
      <c r="J1634" t="s">
        <v>199</v>
      </c>
      <c r="K1634" t="s">
        <v>199</v>
      </c>
      <c r="L1634" t="s">
        <v>199</v>
      </c>
      <c r="M1634" t="s">
        <v>199</v>
      </c>
      <c r="N1634" t="s">
        <v>199</v>
      </c>
      <c r="O1634" t="s">
        <v>199</v>
      </c>
      <c r="P1634" t="s">
        <v>199</v>
      </c>
      <c r="Q1634" s="80" t="s">
        <v>199</v>
      </c>
      <c r="R1634" s="79"/>
      <c r="T1634" t="s">
        <v>199</v>
      </c>
      <c r="U1634" t="s">
        <v>199</v>
      </c>
      <c r="V1634" t="s">
        <v>199</v>
      </c>
    </row>
    <row r="1635" spans="2:22" x14ac:dyDescent="0.25">
      <c r="B1635" t="s">
        <v>199</v>
      </c>
      <c r="C1635" s="79" t="s">
        <v>199</v>
      </c>
      <c r="E1635" t="s">
        <v>199</v>
      </c>
      <c r="F1635" t="s">
        <v>199</v>
      </c>
      <c r="G1635" t="s">
        <v>199</v>
      </c>
      <c r="H1635" t="s">
        <v>199</v>
      </c>
      <c r="I1635" t="s">
        <v>199</v>
      </c>
      <c r="J1635" t="s">
        <v>199</v>
      </c>
      <c r="K1635" t="s">
        <v>199</v>
      </c>
      <c r="L1635" t="s">
        <v>199</v>
      </c>
      <c r="M1635" t="s">
        <v>199</v>
      </c>
      <c r="N1635" t="s">
        <v>199</v>
      </c>
      <c r="O1635" t="s">
        <v>199</v>
      </c>
      <c r="P1635" t="s">
        <v>199</v>
      </c>
      <c r="Q1635" s="80" t="s">
        <v>199</v>
      </c>
      <c r="R1635" s="79"/>
      <c r="T1635" t="s">
        <v>199</v>
      </c>
      <c r="U1635" t="s">
        <v>199</v>
      </c>
      <c r="V1635" t="s">
        <v>199</v>
      </c>
    </row>
    <row r="1636" spans="2:22" x14ac:dyDescent="0.25">
      <c r="B1636" t="s">
        <v>199</v>
      </c>
      <c r="C1636" s="79" t="s">
        <v>199</v>
      </c>
      <c r="E1636" t="s">
        <v>199</v>
      </c>
      <c r="F1636" t="s">
        <v>199</v>
      </c>
      <c r="G1636" t="s">
        <v>199</v>
      </c>
      <c r="H1636" t="s">
        <v>199</v>
      </c>
      <c r="I1636" t="s">
        <v>199</v>
      </c>
      <c r="J1636" t="s">
        <v>199</v>
      </c>
      <c r="K1636" t="s">
        <v>199</v>
      </c>
      <c r="L1636" t="s">
        <v>199</v>
      </c>
      <c r="M1636" t="s">
        <v>199</v>
      </c>
      <c r="N1636" t="s">
        <v>199</v>
      </c>
      <c r="O1636" t="s">
        <v>199</v>
      </c>
      <c r="P1636" t="s">
        <v>199</v>
      </c>
      <c r="Q1636" s="80" t="s">
        <v>199</v>
      </c>
      <c r="R1636" s="79"/>
      <c r="T1636" t="s">
        <v>199</v>
      </c>
      <c r="U1636" t="s">
        <v>199</v>
      </c>
      <c r="V1636" t="s">
        <v>199</v>
      </c>
    </row>
    <row r="1637" spans="2:22" x14ac:dyDescent="0.25">
      <c r="B1637" t="s">
        <v>199</v>
      </c>
      <c r="C1637" s="79" t="s">
        <v>199</v>
      </c>
      <c r="E1637" t="s">
        <v>199</v>
      </c>
      <c r="F1637" t="s">
        <v>199</v>
      </c>
      <c r="G1637" t="s">
        <v>199</v>
      </c>
      <c r="H1637" t="s">
        <v>199</v>
      </c>
      <c r="I1637" t="s">
        <v>199</v>
      </c>
      <c r="J1637" t="s">
        <v>199</v>
      </c>
      <c r="K1637" t="s">
        <v>199</v>
      </c>
      <c r="L1637" t="s">
        <v>199</v>
      </c>
      <c r="M1637" t="s">
        <v>199</v>
      </c>
      <c r="N1637" t="s">
        <v>199</v>
      </c>
      <c r="O1637" t="s">
        <v>199</v>
      </c>
      <c r="P1637" t="s">
        <v>199</v>
      </c>
      <c r="Q1637" s="80" t="s">
        <v>199</v>
      </c>
      <c r="R1637" s="79"/>
      <c r="T1637" t="s">
        <v>199</v>
      </c>
      <c r="U1637" t="s">
        <v>199</v>
      </c>
      <c r="V1637" t="s">
        <v>199</v>
      </c>
    </row>
    <row r="1638" spans="2:22" x14ac:dyDescent="0.25">
      <c r="B1638" t="s">
        <v>199</v>
      </c>
      <c r="C1638" s="79" t="s">
        <v>199</v>
      </c>
      <c r="E1638" t="s">
        <v>199</v>
      </c>
      <c r="F1638" t="s">
        <v>199</v>
      </c>
      <c r="G1638" t="s">
        <v>199</v>
      </c>
      <c r="H1638" t="s">
        <v>199</v>
      </c>
      <c r="I1638" t="s">
        <v>199</v>
      </c>
      <c r="J1638" t="s">
        <v>199</v>
      </c>
      <c r="K1638" t="s">
        <v>199</v>
      </c>
      <c r="L1638" t="s">
        <v>199</v>
      </c>
      <c r="M1638" t="s">
        <v>199</v>
      </c>
      <c r="N1638" t="s">
        <v>199</v>
      </c>
      <c r="O1638" t="s">
        <v>199</v>
      </c>
      <c r="P1638" t="s">
        <v>199</v>
      </c>
      <c r="Q1638" s="80" t="s">
        <v>199</v>
      </c>
      <c r="R1638" s="79"/>
      <c r="T1638" t="s">
        <v>199</v>
      </c>
      <c r="U1638" t="s">
        <v>199</v>
      </c>
      <c r="V1638" t="s">
        <v>199</v>
      </c>
    </row>
    <row r="1639" spans="2:22" x14ac:dyDescent="0.25">
      <c r="B1639" t="s">
        <v>199</v>
      </c>
      <c r="C1639" s="79" t="s">
        <v>199</v>
      </c>
      <c r="E1639" t="s">
        <v>199</v>
      </c>
      <c r="F1639" t="s">
        <v>199</v>
      </c>
      <c r="G1639" t="s">
        <v>199</v>
      </c>
      <c r="H1639" t="s">
        <v>199</v>
      </c>
      <c r="I1639" t="s">
        <v>199</v>
      </c>
      <c r="J1639" t="s">
        <v>199</v>
      </c>
      <c r="K1639" t="s">
        <v>199</v>
      </c>
      <c r="L1639" t="s">
        <v>199</v>
      </c>
      <c r="M1639" t="s">
        <v>199</v>
      </c>
      <c r="N1639" t="s">
        <v>199</v>
      </c>
      <c r="O1639" t="s">
        <v>199</v>
      </c>
      <c r="P1639" t="s">
        <v>199</v>
      </c>
      <c r="Q1639" s="80" t="s">
        <v>199</v>
      </c>
      <c r="R1639" s="79"/>
      <c r="T1639" t="s">
        <v>199</v>
      </c>
      <c r="U1639" t="s">
        <v>199</v>
      </c>
      <c r="V1639" t="s">
        <v>199</v>
      </c>
    </row>
    <row r="1640" spans="2:22" x14ac:dyDescent="0.25">
      <c r="B1640" t="s">
        <v>199</v>
      </c>
      <c r="C1640" s="79" t="s">
        <v>199</v>
      </c>
      <c r="E1640" t="s">
        <v>199</v>
      </c>
      <c r="F1640" t="s">
        <v>199</v>
      </c>
      <c r="G1640" t="s">
        <v>199</v>
      </c>
      <c r="H1640" t="s">
        <v>199</v>
      </c>
      <c r="I1640" t="s">
        <v>199</v>
      </c>
      <c r="J1640" t="s">
        <v>199</v>
      </c>
      <c r="K1640" t="s">
        <v>199</v>
      </c>
      <c r="L1640" t="s">
        <v>199</v>
      </c>
      <c r="M1640" t="s">
        <v>199</v>
      </c>
      <c r="N1640" t="s">
        <v>199</v>
      </c>
      <c r="O1640" t="s">
        <v>199</v>
      </c>
      <c r="P1640" t="s">
        <v>199</v>
      </c>
      <c r="Q1640" s="80" t="s">
        <v>199</v>
      </c>
      <c r="R1640" s="79"/>
      <c r="T1640" t="s">
        <v>199</v>
      </c>
      <c r="U1640" t="s">
        <v>199</v>
      </c>
      <c r="V1640" t="s">
        <v>199</v>
      </c>
    </row>
    <row r="1641" spans="2:22" x14ac:dyDescent="0.25">
      <c r="B1641" t="s">
        <v>199</v>
      </c>
      <c r="C1641" s="79" t="s">
        <v>199</v>
      </c>
      <c r="E1641" t="s">
        <v>199</v>
      </c>
      <c r="F1641" t="s">
        <v>199</v>
      </c>
      <c r="G1641" t="s">
        <v>199</v>
      </c>
      <c r="H1641" t="s">
        <v>199</v>
      </c>
      <c r="I1641" t="s">
        <v>199</v>
      </c>
      <c r="J1641" t="s">
        <v>199</v>
      </c>
      <c r="K1641" t="s">
        <v>199</v>
      </c>
      <c r="L1641" t="s">
        <v>199</v>
      </c>
      <c r="M1641" t="s">
        <v>199</v>
      </c>
      <c r="N1641" t="s">
        <v>199</v>
      </c>
      <c r="O1641" t="s">
        <v>199</v>
      </c>
      <c r="P1641" t="s">
        <v>199</v>
      </c>
      <c r="Q1641" s="80" t="s">
        <v>199</v>
      </c>
      <c r="R1641" s="79"/>
      <c r="T1641" t="s">
        <v>199</v>
      </c>
      <c r="U1641" t="s">
        <v>199</v>
      </c>
      <c r="V1641" t="s">
        <v>199</v>
      </c>
    </row>
    <row r="1642" spans="2:22" x14ac:dyDescent="0.25">
      <c r="B1642" t="s">
        <v>199</v>
      </c>
      <c r="C1642" s="79" t="s">
        <v>199</v>
      </c>
      <c r="E1642" t="s">
        <v>199</v>
      </c>
      <c r="F1642" t="s">
        <v>199</v>
      </c>
      <c r="G1642" t="s">
        <v>199</v>
      </c>
      <c r="H1642" t="s">
        <v>199</v>
      </c>
      <c r="I1642" t="s">
        <v>199</v>
      </c>
      <c r="J1642" t="s">
        <v>199</v>
      </c>
      <c r="K1642" t="s">
        <v>199</v>
      </c>
      <c r="L1642" t="s">
        <v>199</v>
      </c>
      <c r="M1642" t="s">
        <v>199</v>
      </c>
      <c r="N1642" t="s">
        <v>199</v>
      </c>
      <c r="O1642" t="s">
        <v>199</v>
      </c>
      <c r="P1642" t="s">
        <v>199</v>
      </c>
      <c r="Q1642" s="80" t="s">
        <v>199</v>
      </c>
      <c r="R1642" s="79"/>
      <c r="T1642" t="s">
        <v>199</v>
      </c>
      <c r="U1642" t="s">
        <v>199</v>
      </c>
      <c r="V1642" t="s">
        <v>199</v>
      </c>
    </row>
    <row r="1643" spans="2:22" x14ac:dyDescent="0.25">
      <c r="B1643" t="s">
        <v>199</v>
      </c>
      <c r="C1643" s="79" t="s">
        <v>199</v>
      </c>
      <c r="E1643" t="s">
        <v>199</v>
      </c>
      <c r="F1643" t="s">
        <v>199</v>
      </c>
      <c r="G1643" t="s">
        <v>199</v>
      </c>
      <c r="H1643" t="s">
        <v>199</v>
      </c>
      <c r="I1643" t="s">
        <v>199</v>
      </c>
      <c r="J1643" t="s">
        <v>199</v>
      </c>
      <c r="K1643" t="s">
        <v>199</v>
      </c>
      <c r="L1643" t="s">
        <v>199</v>
      </c>
      <c r="M1643" t="s">
        <v>199</v>
      </c>
      <c r="N1643" t="s">
        <v>199</v>
      </c>
      <c r="O1643" t="s">
        <v>199</v>
      </c>
      <c r="P1643" t="s">
        <v>199</v>
      </c>
      <c r="Q1643" s="80" t="s">
        <v>199</v>
      </c>
      <c r="R1643" s="79"/>
      <c r="T1643" t="s">
        <v>199</v>
      </c>
      <c r="U1643" t="s">
        <v>199</v>
      </c>
      <c r="V1643" t="s">
        <v>199</v>
      </c>
    </row>
    <row r="1644" spans="2:22" x14ac:dyDescent="0.25">
      <c r="B1644" t="s">
        <v>199</v>
      </c>
      <c r="C1644" s="79" t="s">
        <v>199</v>
      </c>
      <c r="E1644" t="s">
        <v>199</v>
      </c>
      <c r="F1644" t="s">
        <v>199</v>
      </c>
      <c r="G1644" t="s">
        <v>199</v>
      </c>
      <c r="H1644" t="s">
        <v>199</v>
      </c>
      <c r="I1644" t="s">
        <v>199</v>
      </c>
      <c r="J1644" t="s">
        <v>199</v>
      </c>
      <c r="K1644" t="s">
        <v>199</v>
      </c>
      <c r="L1644" t="s">
        <v>199</v>
      </c>
      <c r="M1644" t="s">
        <v>199</v>
      </c>
      <c r="N1644" t="s">
        <v>199</v>
      </c>
      <c r="O1644" t="s">
        <v>199</v>
      </c>
      <c r="P1644" t="s">
        <v>199</v>
      </c>
      <c r="Q1644" s="80" t="s">
        <v>199</v>
      </c>
      <c r="R1644" s="79"/>
      <c r="T1644" t="s">
        <v>199</v>
      </c>
      <c r="U1644" t="s">
        <v>199</v>
      </c>
      <c r="V1644" t="s">
        <v>199</v>
      </c>
    </row>
    <row r="1645" spans="2:22" x14ac:dyDescent="0.25">
      <c r="B1645" t="s">
        <v>199</v>
      </c>
      <c r="C1645" s="79" t="s">
        <v>199</v>
      </c>
      <c r="E1645" t="s">
        <v>199</v>
      </c>
      <c r="F1645" t="s">
        <v>199</v>
      </c>
      <c r="G1645" t="s">
        <v>199</v>
      </c>
      <c r="H1645" t="s">
        <v>199</v>
      </c>
      <c r="I1645" t="s">
        <v>199</v>
      </c>
      <c r="J1645" t="s">
        <v>199</v>
      </c>
      <c r="K1645" t="s">
        <v>199</v>
      </c>
      <c r="L1645" t="s">
        <v>199</v>
      </c>
      <c r="M1645" t="s">
        <v>199</v>
      </c>
      <c r="N1645" t="s">
        <v>199</v>
      </c>
      <c r="O1645" t="s">
        <v>199</v>
      </c>
      <c r="P1645" t="s">
        <v>199</v>
      </c>
      <c r="Q1645" s="80" t="s">
        <v>199</v>
      </c>
      <c r="R1645" s="79"/>
      <c r="T1645" t="s">
        <v>199</v>
      </c>
      <c r="U1645" t="s">
        <v>199</v>
      </c>
      <c r="V1645" t="s">
        <v>199</v>
      </c>
    </row>
    <row r="1646" spans="2:22" x14ac:dyDescent="0.25">
      <c r="B1646" t="s">
        <v>199</v>
      </c>
      <c r="C1646" s="79" t="s">
        <v>199</v>
      </c>
      <c r="E1646" t="s">
        <v>199</v>
      </c>
      <c r="F1646" t="s">
        <v>199</v>
      </c>
      <c r="G1646" t="s">
        <v>199</v>
      </c>
      <c r="H1646" t="s">
        <v>199</v>
      </c>
      <c r="I1646" t="s">
        <v>199</v>
      </c>
      <c r="J1646" t="s">
        <v>199</v>
      </c>
      <c r="K1646" t="s">
        <v>199</v>
      </c>
      <c r="L1646" t="s">
        <v>199</v>
      </c>
      <c r="M1646" t="s">
        <v>199</v>
      </c>
      <c r="N1646" t="s">
        <v>199</v>
      </c>
      <c r="O1646" t="s">
        <v>199</v>
      </c>
      <c r="P1646" t="s">
        <v>199</v>
      </c>
      <c r="Q1646" s="80" t="s">
        <v>199</v>
      </c>
      <c r="R1646" s="79"/>
      <c r="T1646" t="s">
        <v>199</v>
      </c>
      <c r="U1646" t="s">
        <v>199</v>
      </c>
      <c r="V1646" t="s">
        <v>199</v>
      </c>
    </row>
    <row r="1647" spans="2:22" x14ac:dyDescent="0.25">
      <c r="B1647" t="s">
        <v>199</v>
      </c>
      <c r="C1647" s="79" t="s">
        <v>199</v>
      </c>
      <c r="E1647" t="s">
        <v>199</v>
      </c>
      <c r="F1647" t="s">
        <v>199</v>
      </c>
      <c r="G1647" t="s">
        <v>199</v>
      </c>
      <c r="H1647" t="s">
        <v>199</v>
      </c>
      <c r="I1647" t="s">
        <v>199</v>
      </c>
      <c r="J1647" t="s">
        <v>199</v>
      </c>
      <c r="K1647" t="s">
        <v>199</v>
      </c>
      <c r="L1647" t="s">
        <v>199</v>
      </c>
      <c r="M1647" t="s">
        <v>199</v>
      </c>
      <c r="N1647" t="s">
        <v>199</v>
      </c>
      <c r="O1647" t="s">
        <v>199</v>
      </c>
      <c r="P1647" t="s">
        <v>199</v>
      </c>
      <c r="Q1647" s="80" t="s">
        <v>199</v>
      </c>
      <c r="R1647" s="79"/>
      <c r="T1647" t="s">
        <v>199</v>
      </c>
      <c r="U1647" t="s">
        <v>199</v>
      </c>
      <c r="V1647" t="s">
        <v>199</v>
      </c>
    </row>
    <row r="1648" spans="2:22" x14ac:dyDescent="0.25">
      <c r="B1648" t="s">
        <v>199</v>
      </c>
      <c r="C1648" s="79" t="s">
        <v>199</v>
      </c>
      <c r="E1648" t="s">
        <v>199</v>
      </c>
      <c r="F1648" t="s">
        <v>199</v>
      </c>
      <c r="G1648" t="s">
        <v>199</v>
      </c>
      <c r="H1648" t="s">
        <v>199</v>
      </c>
      <c r="I1648" t="s">
        <v>199</v>
      </c>
      <c r="J1648" t="s">
        <v>199</v>
      </c>
      <c r="K1648" t="s">
        <v>199</v>
      </c>
      <c r="L1648" t="s">
        <v>199</v>
      </c>
      <c r="M1648" t="s">
        <v>199</v>
      </c>
      <c r="N1648" t="s">
        <v>199</v>
      </c>
      <c r="O1648" t="s">
        <v>199</v>
      </c>
      <c r="P1648" t="s">
        <v>199</v>
      </c>
      <c r="Q1648" s="80" t="s">
        <v>199</v>
      </c>
      <c r="R1648" s="79"/>
      <c r="T1648" t="s">
        <v>199</v>
      </c>
      <c r="U1648" t="s">
        <v>199</v>
      </c>
      <c r="V1648" t="s">
        <v>199</v>
      </c>
    </row>
    <row r="1649" spans="2:22" x14ac:dyDescent="0.25">
      <c r="B1649" t="s">
        <v>199</v>
      </c>
      <c r="C1649" s="79" t="s">
        <v>199</v>
      </c>
      <c r="E1649" t="s">
        <v>199</v>
      </c>
      <c r="F1649" t="s">
        <v>199</v>
      </c>
      <c r="G1649" t="s">
        <v>199</v>
      </c>
      <c r="H1649" t="s">
        <v>199</v>
      </c>
      <c r="I1649" t="s">
        <v>199</v>
      </c>
      <c r="J1649" t="s">
        <v>199</v>
      </c>
      <c r="K1649" t="s">
        <v>199</v>
      </c>
      <c r="L1649" t="s">
        <v>199</v>
      </c>
      <c r="M1649" t="s">
        <v>199</v>
      </c>
      <c r="N1649" t="s">
        <v>199</v>
      </c>
      <c r="O1649" t="s">
        <v>199</v>
      </c>
      <c r="P1649" t="s">
        <v>199</v>
      </c>
      <c r="Q1649" s="80" t="s">
        <v>199</v>
      </c>
      <c r="R1649" s="79"/>
      <c r="T1649" t="s">
        <v>199</v>
      </c>
      <c r="U1649" t="s">
        <v>199</v>
      </c>
      <c r="V1649" t="s">
        <v>199</v>
      </c>
    </row>
    <row r="1650" spans="2:22" x14ac:dyDescent="0.25">
      <c r="B1650" t="s">
        <v>199</v>
      </c>
      <c r="C1650" s="79" t="s">
        <v>199</v>
      </c>
      <c r="E1650" t="s">
        <v>199</v>
      </c>
      <c r="F1650" t="s">
        <v>199</v>
      </c>
      <c r="G1650" t="s">
        <v>199</v>
      </c>
      <c r="H1650" t="s">
        <v>199</v>
      </c>
      <c r="I1650" t="s">
        <v>199</v>
      </c>
      <c r="J1650" t="s">
        <v>199</v>
      </c>
      <c r="K1650" t="s">
        <v>199</v>
      </c>
      <c r="L1650" t="s">
        <v>199</v>
      </c>
      <c r="M1650" t="s">
        <v>199</v>
      </c>
      <c r="N1650" t="s">
        <v>199</v>
      </c>
      <c r="O1650" t="s">
        <v>199</v>
      </c>
      <c r="P1650" t="s">
        <v>199</v>
      </c>
      <c r="Q1650" s="80" t="s">
        <v>199</v>
      </c>
      <c r="R1650" s="79"/>
      <c r="T1650" t="s">
        <v>199</v>
      </c>
      <c r="U1650" t="s">
        <v>199</v>
      </c>
      <c r="V1650" t="s">
        <v>199</v>
      </c>
    </row>
    <row r="1651" spans="2:22" x14ac:dyDescent="0.25">
      <c r="B1651" t="s">
        <v>199</v>
      </c>
      <c r="C1651" s="79" t="s">
        <v>199</v>
      </c>
      <c r="E1651" t="s">
        <v>199</v>
      </c>
      <c r="F1651" t="s">
        <v>199</v>
      </c>
      <c r="G1651" t="s">
        <v>199</v>
      </c>
      <c r="H1651" t="s">
        <v>199</v>
      </c>
      <c r="I1651" t="s">
        <v>199</v>
      </c>
      <c r="J1651" t="s">
        <v>199</v>
      </c>
      <c r="K1651" t="s">
        <v>199</v>
      </c>
      <c r="L1651" t="s">
        <v>199</v>
      </c>
      <c r="M1651" t="s">
        <v>199</v>
      </c>
      <c r="N1651" t="s">
        <v>199</v>
      </c>
      <c r="O1651" t="s">
        <v>199</v>
      </c>
      <c r="P1651" t="s">
        <v>199</v>
      </c>
      <c r="Q1651" s="80" t="s">
        <v>199</v>
      </c>
      <c r="R1651" s="79"/>
      <c r="T1651" t="s">
        <v>199</v>
      </c>
      <c r="U1651" t="s">
        <v>199</v>
      </c>
      <c r="V1651" t="s">
        <v>199</v>
      </c>
    </row>
    <row r="1652" spans="2:22" x14ac:dyDescent="0.25">
      <c r="B1652" t="s">
        <v>199</v>
      </c>
      <c r="C1652" s="79" t="s">
        <v>199</v>
      </c>
      <c r="E1652" t="s">
        <v>199</v>
      </c>
      <c r="F1652" t="s">
        <v>199</v>
      </c>
      <c r="G1652" t="s">
        <v>199</v>
      </c>
      <c r="H1652" t="s">
        <v>199</v>
      </c>
      <c r="I1652" t="s">
        <v>199</v>
      </c>
      <c r="J1652" t="s">
        <v>199</v>
      </c>
      <c r="K1652" t="s">
        <v>199</v>
      </c>
      <c r="L1652" t="s">
        <v>199</v>
      </c>
      <c r="M1652" t="s">
        <v>199</v>
      </c>
      <c r="N1652" t="s">
        <v>199</v>
      </c>
      <c r="O1652" t="s">
        <v>199</v>
      </c>
      <c r="P1652" t="s">
        <v>199</v>
      </c>
      <c r="Q1652" s="80" t="s">
        <v>199</v>
      </c>
      <c r="R1652" s="79"/>
      <c r="T1652" t="s">
        <v>199</v>
      </c>
      <c r="U1652" t="s">
        <v>199</v>
      </c>
      <c r="V1652" t="s">
        <v>199</v>
      </c>
    </row>
    <row r="1653" spans="2:22" x14ac:dyDescent="0.25">
      <c r="B1653" t="s">
        <v>199</v>
      </c>
      <c r="C1653" s="79" t="s">
        <v>199</v>
      </c>
      <c r="E1653" t="s">
        <v>199</v>
      </c>
      <c r="F1653" t="s">
        <v>199</v>
      </c>
      <c r="G1653" t="s">
        <v>199</v>
      </c>
      <c r="H1653" t="s">
        <v>199</v>
      </c>
      <c r="I1653" t="s">
        <v>199</v>
      </c>
      <c r="J1653" t="s">
        <v>199</v>
      </c>
      <c r="K1653" t="s">
        <v>199</v>
      </c>
      <c r="L1653" t="s">
        <v>199</v>
      </c>
      <c r="M1653" t="s">
        <v>199</v>
      </c>
      <c r="N1653" t="s">
        <v>199</v>
      </c>
      <c r="O1653" t="s">
        <v>199</v>
      </c>
      <c r="P1653" t="s">
        <v>199</v>
      </c>
      <c r="Q1653" s="80" t="s">
        <v>199</v>
      </c>
      <c r="R1653" s="79"/>
      <c r="T1653" t="s">
        <v>199</v>
      </c>
      <c r="U1653" t="s">
        <v>199</v>
      </c>
      <c r="V1653" t="s">
        <v>199</v>
      </c>
    </row>
    <row r="1654" spans="2:22" x14ac:dyDescent="0.25">
      <c r="B1654" t="s">
        <v>199</v>
      </c>
      <c r="C1654" s="79" t="s">
        <v>199</v>
      </c>
      <c r="E1654" t="s">
        <v>199</v>
      </c>
      <c r="F1654" t="s">
        <v>199</v>
      </c>
      <c r="G1654" t="s">
        <v>199</v>
      </c>
      <c r="H1654" t="s">
        <v>199</v>
      </c>
      <c r="I1654" t="s">
        <v>199</v>
      </c>
      <c r="J1654" t="s">
        <v>199</v>
      </c>
      <c r="K1654" t="s">
        <v>199</v>
      </c>
      <c r="L1654" t="s">
        <v>199</v>
      </c>
      <c r="M1654" t="s">
        <v>199</v>
      </c>
      <c r="N1654" t="s">
        <v>199</v>
      </c>
      <c r="O1654" t="s">
        <v>199</v>
      </c>
      <c r="P1654" t="s">
        <v>199</v>
      </c>
      <c r="Q1654" s="80" t="s">
        <v>199</v>
      </c>
      <c r="R1654" s="79"/>
      <c r="T1654" t="s">
        <v>199</v>
      </c>
      <c r="U1654" t="s">
        <v>199</v>
      </c>
      <c r="V1654" t="s">
        <v>199</v>
      </c>
    </row>
    <row r="1655" spans="2:22" x14ac:dyDescent="0.25">
      <c r="B1655" t="s">
        <v>199</v>
      </c>
      <c r="C1655" s="79" t="s">
        <v>199</v>
      </c>
      <c r="E1655" t="s">
        <v>199</v>
      </c>
      <c r="F1655" t="s">
        <v>199</v>
      </c>
      <c r="G1655" t="s">
        <v>199</v>
      </c>
      <c r="H1655" t="s">
        <v>199</v>
      </c>
      <c r="I1655" t="s">
        <v>199</v>
      </c>
      <c r="J1655" t="s">
        <v>199</v>
      </c>
      <c r="K1655" t="s">
        <v>199</v>
      </c>
      <c r="L1655" t="s">
        <v>199</v>
      </c>
      <c r="M1655" t="s">
        <v>199</v>
      </c>
      <c r="N1655" t="s">
        <v>199</v>
      </c>
      <c r="O1655" t="s">
        <v>199</v>
      </c>
      <c r="P1655" t="s">
        <v>199</v>
      </c>
      <c r="Q1655" s="80" t="s">
        <v>199</v>
      </c>
      <c r="R1655" s="79"/>
      <c r="T1655" t="s">
        <v>199</v>
      </c>
      <c r="U1655" t="s">
        <v>199</v>
      </c>
      <c r="V1655" t="s">
        <v>199</v>
      </c>
    </row>
    <row r="1656" spans="2:22" x14ac:dyDescent="0.25">
      <c r="B1656" t="s">
        <v>199</v>
      </c>
      <c r="C1656" s="79" t="s">
        <v>199</v>
      </c>
      <c r="E1656" t="s">
        <v>199</v>
      </c>
      <c r="F1656" t="s">
        <v>199</v>
      </c>
      <c r="G1656" t="s">
        <v>199</v>
      </c>
      <c r="H1656" t="s">
        <v>199</v>
      </c>
      <c r="I1656" t="s">
        <v>199</v>
      </c>
      <c r="J1656" t="s">
        <v>199</v>
      </c>
      <c r="K1656" t="s">
        <v>199</v>
      </c>
      <c r="L1656" t="s">
        <v>199</v>
      </c>
      <c r="M1656" t="s">
        <v>199</v>
      </c>
      <c r="N1656" t="s">
        <v>199</v>
      </c>
      <c r="O1656" t="s">
        <v>199</v>
      </c>
      <c r="P1656" t="s">
        <v>199</v>
      </c>
      <c r="Q1656" s="80" t="s">
        <v>199</v>
      </c>
      <c r="R1656" s="79"/>
      <c r="T1656" t="s">
        <v>199</v>
      </c>
      <c r="U1656" t="s">
        <v>199</v>
      </c>
      <c r="V1656" t="s">
        <v>199</v>
      </c>
    </row>
    <row r="1657" spans="2:22" x14ac:dyDescent="0.25">
      <c r="B1657" t="s">
        <v>199</v>
      </c>
      <c r="C1657" s="79" t="s">
        <v>199</v>
      </c>
      <c r="E1657" t="s">
        <v>199</v>
      </c>
      <c r="F1657" t="s">
        <v>199</v>
      </c>
      <c r="G1657" t="s">
        <v>199</v>
      </c>
      <c r="H1657" t="s">
        <v>199</v>
      </c>
      <c r="I1657" t="s">
        <v>199</v>
      </c>
      <c r="J1657" t="s">
        <v>199</v>
      </c>
      <c r="K1657" t="s">
        <v>199</v>
      </c>
      <c r="L1657" t="s">
        <v>199</v>
      </c>
      <c r="M1657" t="s">
        <v>199</v>
      </c>
      <c r="N1657" t="s">
        <v>199</v>
      </c>
      <c r="O1657" t="s">
        <v>199</v>
      </c>
      <c r="P1657" t="s">
        <v>199</v>
      </c>
      <c r="Q1657" s="80" t="s">
        <v>199</v>
      </c>
      <c r="R1657" s="79"/>
      <c r="T1657" t="s">
        <v>199</v>
      </c>
      <c r="U1657" t="s">
        <v>199</v>
      </c>
      <c r="V1657" t="s">
        <v>199</v>
      </c>
    </row>
    <row r="1658" spans="2:22" x14ac:dyDescent="0.25">
      <c r="B1658" t="s">
        <v>199</v>
      </c>
      <c r="C1658" s="79" t="s">
        <v>199</v>
      </c>
      <c r="E1658" t="s">
        <v>199</v>
      </c>
      <c r="F1658" t="s">
        <v>199</v>
      </c>
      <c r="G1658" t="s">
        <v>199</v>
      </c>
      <c r="H1658" t="s">
        <v>199</v>
      </c>
      <c r="I1658" t="s">
        <v>199</v>
      </c>
      <c r="J1658" t="s">
        <v>199</v>
      </c>
      <c r="K1658" t="s">
        <v>199</v>
      </c>
      <c r="L1658" t="s">
        <v>199</v>
      </c>
      <c r="M1658" t="s">
        <v>199</v>
      </c>
      <c r="N1658" t="s">
        <v>199</v>
      </c>
      <c r="O1658" t="s">
        <v>199</v>
      </c>
      <c r="P1658" t="s">
        <v>199</v>
      </c>
      <c r="Q1658" s="80" t="s">
        <v>199</v>
      </c>
      <c r="R1658" s="79"/>
      <c r="T1658" t="s">
        <v>199</v>
      </c>
      <c r="U1658" t="s">
        <v>199</v>
      </c>
      <c r="V1658" t="s">
        <v>199</v>
      </c>
    </row>
    <row r="1659" spans="2:22" x14ac:dyDescent="0.25">
      <c r="B1659" t="s">
        <v>199</v>
      </c>
      <c r="C1659" s="79" t="s">
        <v>199</v>
      </c>
      <c r="E1659" t="s">
        <v>199</v>
      </c>
      <c r="F1659" t="s">
        <v>199</v>
      </c>
      <c r="G1659" t="s">
        <v>199</v>
      </c>
      <c r="H1659" t="s">
        <v>199</v>
      </c>
      <c r="I1659" t="s">
        <v>199</v>
      </c>
      <c r="J1659" t="s">
        <v>199</v>
      </c>
      <c r="K1659" t="s">
        <v>199</v>
      </c>
      <c r="L1659" t="s">
        <v>199</v>
      </c>
      <c r="M1659" t="s">
        <v>199</v>
      </c>
      <c r="N1659" t="s">
        <v>199</v>
      </c>
      <c r="O1659" t="s">
        <v>199</v>
      </c>
      <c r="P1659" t="s">
        <v>199</v>
      </c>
      <c r="Q1659" s="80" t="s">
        <v>199</v>
      </c>
      <c r="R1659" s="79"/>
      <c r="T1659" t="s">
        <v>199</v>
      </c>
      <c r="U1659" t="s">
        <v>199</v>
      </c>
      <c r="V1659" t="s">
        <v>199</v>
      </c>
    </row>
    <row r="1660" spans="2:22" x14ac:dyDescent="0.25">
      <c r="B1660" t="s">
        <v>199</v>
      </c>
      <c r="C1660" s="79" t="s">
        <v>199</v>
      </c>
      <c r="E1660" t="s">
        <v>199</v>
      </c>
      <c r="F1660" t="s">
        <v>199</v>
      </c>
      <c r="G1660" t="s">
        <v>199</v>
      </c>
      <c r="H1660" t="s">
        <v>199</v>
      </c>
      <c r="I1660" t="s">
        <v>199</v>
      </c>
      <c r="J1660" t="s">
        <v>199</v>
      </c>
      <c r="K1660" t="s">
        <v>199</v>
      </c>
      <c r="L1660" t="s">
        <v>199</v>
      </c>
      <c r="M1660" t="s">
        <v>199</v>
      </c>
      <c r="N1660" t="s">
        <v>199</v>
      </c>
      <c r="O1660" t="s">
        <v>199</v>
      </c>
      <c r="P1660" t="s">
        <v>199</v>
      </c>
      <c r="Q1660" s="80" t="s">
        <v>199</v>
      </c>
      <c r="R1660" s="79"/>
      <c r="T1660" t="s">
        <v>199</v>
      </c>
      <c r="U1660" t="s">
        <v>199</v>
      </c>
      <c r="V1660" t="s">
        <v>199</v>
      </c>
    </row>
    <row r="1661" spans="2:22" x14ac:dyDescent="0.25">
      <c r="B1661" t="s">
        <v>199</v>
      </c>
      <c r="C1661" s="79" t="s">
        <v>199</v>
      </c>
      <c r="E1661" t="s">
        <v>199</v>
      </c>
      <c r="F1661" t="s">
        <v>199</v>
      </c>
      <c r="G1661" t="s">
        <v>199</v>
      </c>
      <c r="H1661" t="s">
        <v>199</v>
      </c>
      <c r="I1661" t="s">
        <v>199</v>
      </c>
      <c r="J1661" t="s">
        <v>199</v>
      </c>
      <c r="K1661" t="s">
        <v>199</v>
      </c>
      <c r="L1661" t="s">
        <v>199</v>
      </c>
      <c r="M1661" t="s">
        <v>199</v>
      </c>
      <c r="N1661" t="s">
        <v>199</v>
      </c>
      <c r="O1661" t="s">
        <v>199</v>
      </c>
      <c r="P1661" t="s">
        <v>199</v>
      </c>
      <c r="Q1661" s="80" t="s">
        <v>199</v>
      </c>
      <c r="R1661" s="79"/>
      <c r="T1661" t="s">
        <v>199</v>
      </c>
      <c r="U1661" t="s">
        <v>199</v>
      </c>
      <c r="V1661" t="s">
        <v>199</v>
      </c>
    </row>
    <row r="1662" spans="2:22" x14ac:dyDescent="0.25">
      <c r="B1662" t="s">
        <v>199</v>
      </c>
      <c r="C1662" s="79" t="s">
        <v>199</v>
      </c>
      <c r="E1662" t="s">
        <v>199</v>
      </c>
      <c r="F1662" t="s">
        <v>199</v>
      </c>
      <c r="G1662" t="s">
        <v>199</v>
      </c>
      <c r="H1662" t="s">
        <v>199</v>
      </c>
      <c r="I1662" t="s">
        <v>199</v>
      </c>
      <c r="J1662" t="s">
        <v>199</v>
      </c>
      <c r="K1662" t="s">
        <v>199</v>
      </c>
      <c r="L1662" t="s">
        <v>199</v>
      </c>
      <c r="M1662" t="s">
        <v>199</v>
      </c>
      <c r="N1662" t="s">
        <v>199</v>
      </c>
      <c r="O1662" t="s">
        <v>199</v>
      </c>
      <c r="P1662" t="s">
        <v>199</v>
      </c>
      <c r="Q1662" s="80" t="s">
        <v>199</v>
      </c>
      <c r="R1662" s="79"/>
      <c r="T1662" t="s">
        <v>199</v>
      </c>
      <c r="U1662" t="s">
        <v>199</v>
      </c>
      <c r="V1662" t="s">
        <v>199</v>
      </c>
    </row>
    <row r="1663" spans="2:22" x14ac:dyDescent="0.25">
      <c r="B1663" t="s">
        <v>199</v>
      </c>
      <c r="C1663" s="79" t="s">
        <v>199</v>
      </c>
      <c r="E1663" t="s">
        <v>199</v>
      </c>
      <c r="F1663" t="s">
        <v>199</v>
      </c>
      <c r="G1663" t="s">
        <v>199</v>
      </c>
      <c r="H1663" t="s">
        <v>199</v>
      </c>
      <c r="I1663" t="s">
        <v>199</v>
      </c>
      <c r="J1663" t="s">
        <v>199</v>
      </c>
      <c r="K1663" t="s">
        <v>199</v>
      </c>
      <c r="L1663" t="s">
        <v>199</v>
      </c>
      <c r="M1663" t="s">
        <v>199</v>
      </c>
      <c r="N1663" t="s">
        <v>199</v>
      </c>
      <c r="O1663" t="s">
        <v>199</v>
      </c>
      <c r="P1663" t="s">
        <v>199</v>
      </c>
      <c r="Q1663" s="80" t="s">
        <v>199</v>
      </c>
      <c r="R1663" s="79"/>
      <c r="T1663" t="s">
        <v>199</v>
      </c>
      <c r="U1663" t="s">
        <v>199</v>
      </c>
      <c r="V1663" t="s">
        <v>199</v>
      </c>
    </row>
    <row r="1664" spans="2:22" x14ac:dyDescent="0.25">
      <c r="B1664" t="s">
        <v>199</v>
      </c>
      <c r="C1664" s="79" t="s">
        <v>199</v>
      </c>
      <c r="E1664" t="s">
        <v>199</v>
      </c>
      <c r="F1664" t="s">
        <v>199</v>
      </c>
      <c r="G1664" t="s">
        <v>199</v>
      </c>
      <c r="H1664" t="s">
        <v>199</v>
      </c>
      <c r="I1664" t="s">
        <v>199</v>
      </c>
      <c r="J1664" t="s">
        <v>199</v>
      </c>
      <c r="K1664" t="s">
        <v>199</v>
      </c>
      <c r="L1664" t="s">
        <v>199</v>
      </c>
      <c r="M1664" t="s">
        <v>199</v>
      </c>
      <c r="N1664" t="s">
        <v>199</v>
      </c>
      <c r="O1664" t="s">
        <v>199</v>
      </c>
      <c r="P1664" t="s">
        <v>199</v>
      </c>
      <c r="Q1664" s="80" t="s">
        <v>199</v>
      </c>
      <c r="R1664" s="79"/>
      <c r="T1664" t="s">
        <v>199</v>
      </c>
      <c r="U1664" t="s">
        <v>199</v>
      </c>
      <c r="V1664" t="s">
        <v>199</v>
      </c>
    </row>
    <row r="1665" spans="2:22" x14ac:dyDescent="0.25">
      <c r="B1665" t="s">
        <v>199</v>
      </c>
      <c r="C1665" s="79" t="s">
        <v>199</v>
      </c>
      <c r="E1665" t="s">
        <v>199</v>
      </c>
      <c r="F1665" t="s">
        <v>199</v>
      </c>
      <c r="G1665" t="s">
        <v>199</v>
      </c>
      <c r="H1665" t="s">
        <v>199</v>
      </c>
      <c r="I1665" t="s">
        <v>199</v>
      </c>
      <c r="J1665" t="s">
        <v>199</v>
      </c>
      <c r="K1665" t="s">
        <v>199</v>
      </c>
      <c r="L1665" t="s">
        <v>199</v>
      </c>
      <c r="M1665" t="s">
        <v>199</v>
      </c>
      <c r="N1665" t="s">
        <v>199</v>
      </c>
      <c r="O1665" t="s">
        <v>199</v>
      </c>
      <c r="P1665" t="s">
        <v>199</v>
      </c>
      <c r="Q1665" s="80" t="s">
        <v>199</v>
      </c>
      <c r="R1665" s="79"/>
      <c r="T1665" t="s">
        <v>199</v>
      </c>
      <c r="U1665" t="s">
        <v>199</v>
      </c>
      <c r="V1665" t="s">
        <v>199</v>
      </c>
    </row>
    <row r="1666" spans="2:22" x14ac:dyDescent="0.25">
      <c r="B1666" t="s">
        <v>199</v>
      </c>
      <c r="C1666" s="79" t="s">
        <v>199</v>
      </c>
      <c r="E1666" t="s">
        <v>199</v>
      </c>
      <c r="F1666" t="s">
        <v>199</v>
      </c>
      <c r="G1666" t="s">
        <v>199</v>
      </c>
      <c r="H1666" t="s">
        <v>199</v>
      </c>
      <c r="I1666" t="s">
        <v>199</v>
      </c>
      <c r="J1666" t="s">
        <v>199</v>
      </c>
      <c r="K1666" t="s">
        <v>199</v>
      </c>
      <c r="L1666" t="s">
        <v>199</v>
      </c>
      <c r="M1666" t="s">
        <v>199</v>
      </c>
      <c r="N1666" t="s">
        <v>199</v>
      </c>
      <c r="O1666" t="s">
        <v>199</v>
      </c>
      <c r="P1666" t="s">
        <v>199</v>
      </c>
      <c r="Q1666" s="80" t="s">
        <v>199</v>
      </c>
      <c r="R1666" s="79"/>
      <c r="T1666" t="s">
        <v>199</v>
      </c>
      <c r="U1666" t="s">
        <v>199</v>
      </c>
      <c r="V1666" t="s">
        <v>199</v>
      </c>
    </row>
    <row r="1667" spans="2:22" x14ac:dyDescent="0.25">
      <c r="B1667" t="s">
        <v>199</v>
      </c>
      <c r="C1667" s="79" t="s">
        <v>199</v>
      </c>
      <c r="E1667" t="s">
        <v>199</v>
      </c>
      <c r="F1667" t="s">
        <v>199</v>
      </c>
      <c r="G1667" t="s">
        <v>199</v>
      </c>
      <c r="H1667" t="s">
        <v>199</v>
      </c>
      <c r="I1667" t="s">
        <v>199</v>
      </c>
      <c r="J1667" t="s">
        <v>199</v>
      </c>
      <c r="K1667" t="s">
        <v>199</v>
      </c>
      <c r="L1667" t="s">
        <v>199</v>
      </c>
      <c r="M1667" t="s">
        <v>199</v>
      </c>
      <c r="N1667" t="s">
        <v>199</v>
      </c>
      <c r="O1667" t="s">
        <v>199</v>
      </c>
      <c r="P1667" t="s">
        <v>199</v>
      </c>
      <c r="Q1667" s="80" t="s">
        <v>199</v>
      </c>
      <c r="R1667" s="79"/>
      <c r="T1667" t="s">
        <v>199</v>
      </c>
      <c r="U1667" t="s">
        <v>199</v>
      </c>
      <c r="V1667" t="s">
        <v>199</v>
      </c>
    </row>
    <row r="1668" spans="2:22" x14ac:dyDescent="0.25">
      <c r="B1668" t="s">
        <v>199</v>
      </c>
      <c r="C1668" s="79" t="s">
        <v>199</v>
      </c>
      <c r="E1668" t="s">
        <v>199</v>
      </c>
      <c r="F1668" t="s">
        <v>199</v>
      </c>
      <c r="G1668" t="s">
        <v>199</v>
      </c>
      <c r="H1668" t="s">
        <v>199</v>
      </c>
      <c r="I1668" t="s">
        <v>199</v>
      </c>
      <c r="J1668" t="s">
        <v>199</v>
      </c>
      <c r="K1668" t="s">
        <v>199</v>
      </c>
      <c r="L1668" t="s">
        <v>199</v>
      </c>
      <c r="M1668" t="s">
        <v>199</v>
      </c>
      <c r="N1668" t="s">
        <v>199</v>
      </c>
      <c r="O1668" t="s">
        <v>199</v>
      </c>
      <c r="P1668" t="s">
        <v>199</v>
      </c>
      <c r="Q1668" s="80" t="s">
        <v>199</v>
      </c>
      <c r="R1668" s="79"/>
      <c r="T1668" t="s">
        <v>199</v>
      </c>
      <c r="U1668" t="s">
        <v>199</v>
      </c>
      <c r="V1668" t="s">
        <v>199</v>
      </c>
    </row>
    <row r="1669" spans="2:22" x14ac:dyDescent="0.25">
      <c r="B1669" t="s">
        <v>199</v>
      </c>
      <c r="C1669" s="79" t="s">
        <v>199</v>
      </c>
      <c r="E1669" t="s">
        <v>199</v>
      </c>
      <c r="F1669" t="s">
        <v>199</v>
      </c>
      <c r="G1669" t="s">
        <v>199</v>
      </c>
      <c r="H1669" t="s">
        <v>199</v>
      </c>
      <c r="I1669" t="s">
        <v>199</v>
      </c>
      <c r="J1669" t="s">
        <v>199</v>
      </c>
      <c r="K1669" t="s">
        <v>199</v>
      </c>
      <c r="L1669" t="s">
        <v>199</v>
      </c>
      <c r="M1669" t="s">
        <v>199</v>
      </c>
      <c r="N1669" t="s">
        <v>199</v>
      </c>
      <c r="O1669" t="s">
        <v>199</v>
      </c>
      <c r="P1669" t="s">
        <v>199</v>
      </c>
      <c r="Q1669" s="80" t="s">
        <v>199</v>
      </c>
      <c r="R1669" s="79"/>
      <c r="T1669" t="s">
        <v>199</v>
      </c>
      <c r="U1669" t="s">
        <v>199</v>
      </c>
      <c r="V1669" t="s">
        <v>199</v>
      </c>
    </row>
    <row r="1670" spans="2:22" x14ac:dyDescent="0.25">
      <c r="B1670" t="s">
        <v>199</v>
      </c>
      <c r="C1670" s="79" t="s">
        <v>199</v>
      </c>
      <c r="E1670" t="s">
        <v>199</v>
      </c>
      <c r="F1670" t="s">
        <v>199</v>
      </c>
      <c r="G1670" t="s">
        <v>199</v>
      </c>
      <c r="H1670" t="s">
        <v>199</v>
      </c>
      <c r="I1670" t="s">
        <v>199</v>
      </c>
      <c r="J1670" t="s">
        <v>199</v>
      </c>
      <c r="K1670" t="s">
        <v>199</v>
      </c>
      <c r="L1670" t="s">
        <v>199</v>
      </c>
      <c r="M1670" t="s">
        <v>199</v>
      </c>
      <c r="N1670" t="s">
        <v>199</v>
      </c>
      <c r="O1670" t="s">
        <v>199</v>
      </c>
      <c r="P1670" t="s">
        <v>199</v>
      </c>
      <c r="Q1670" s="80" t="s">
        <v>199</v>
      </c>
      <c r="R1670" s="79"/>
      <c r="T1670" t="s">
        <v>199</v>
      </c>
      <c r="U1670" t="s">
        <v>199</v>
      </c>
      <c r="V1670" t="s">
        <v>199</v>
      </c>
    </row>
    <row r="1671" spans="2:22" x14ac:dyDescent="0.25">
      <c r="B1671" t="s">
        <v>199</v>
      </c>
      <c r="C1671" s="79" t="s">
        <v>199</v>
      </c>
      <c r="E1671" t="s">
        <v>199</v>
      </c>
      <c r="F1671" t="s">
        <v>199</v>
      </c>
      <c r="G1671" t="s">
        <v>199</v>
      </c>
      <c r="H1671" t="s">
        <v>199</v>
      </c>
      <c r="I1671" t="s">
        <v>199</v>
      </c>
      <c r="J1671" t="s">
        <v>199</v>
      </c>
      <c r="K1671" t="s">
        <v>199</v>
      </c>
      <c r="L1671" t="s">
        <v>199</v>
      </c>
      <c r="M1671" t="s">
        <v>199</v>
      </c>
      <c r="N1671" t="s">
        <v>199</v>
      </c>
      <c r="O1671" t="s">
        <v>199</v>
      </c>
      <c r="P1671" t="s">
        <v>199</v>
      </c>
      <c r="Q1671" s="80" t="s">
        <v>199</v>
      </c>
      <c r="R1671" s="79"/>
      <c r="T1671" t="s">
        <v>199</v>
      </c>
      <c r="U1671" t="s">
        <v>199</v>
      </c>
      <c r="V1671" t="s">
        <v>199</v>
      </c>
    </row>
    <row r="1672" spans="2:22" x14ac:dyDescent="0.25">
      <c r="B1672" t="s">
        <v>199</v>
      </c>
      <c r="C1672" s="79" t="s">
        <v>199</v>
      </c>
      <c r="E1672" t="s">
        <v>199</v>
      </c>
      <c r="F1672" t="s">
        <v>199</v>
      </c>
      <c r="G1672" t="s">
        <v>199</v>
      </c>
      <c r="H1672" t="s">
        <v>199</v>
      </c>
      <c r="I1672" t="s">
        <v>199</v>
      </c>
      <c r="J1672" t="s">
        <v>199</v>
      </c>
      <c r="K1672" t="s">
        <v>199</v>
      </c>
      <c r="L1672" t="s">
        <v>199</v>
      </c>
      <c r="M1672" t="s">
        <v>199</v>
      </c>
      <c r="N1672" t="s">
        <v>199</v>
      </c>
      <c r="O1672" t="s">
        <v>199</v>
      </c>
      <c r="P1672" t="s">
        <v>199</v>
      </c>
      <c r="Q1672" s="80" t="s">
        <v>199</v>
      </c>
      <c r="R1672" s="79"/>
      <c r="T1672" t="s">
        <v>199</v>
      </c>
      <c r="U1672" t="s">
        <v>199</v>
      </c>
      <c r="V1672" t="s">
        <v>199</v>
      </c>
    </row>
    <row r="1673" spans="2:22" x14ac:dyDescent="0.25">
      <c r="B1673" t="s">
        <v>199</v>
      </c>
      <c r="C1673" s="79" t="s">
        <v>199</v>
      </c>
      <c r="E1673" t="s">
        <v>199</v>
      </c>
      <c r="F1673" t="s">
        <v>199</v>
      </c>
      <c r="G1673" t="s">
        <v>199</v>
      </c>
      <c r="H1673" t="s">
        <v>199</v>
      </c>
      <c r="I1673" t="s">
        <v>199</v>
      </c>
      <c r="J1673" t="s">
        <v>199</v>
      </c>
      <c r="K1673" t="s">
        <v>199</v>
      </c>
      <c r="L1673" t="s">
        <v>199</v>
      </c>
      <c r="M1673" t="s">
        <v>199</v>
      </c>
      <c r="N1673" t="s">
        <v>199</v>
      </c>
      <c r="O1673" t="s">
        <v>199</v>
      </c>
      <c r="P1673" t="s">
        <v>199</v>
      </c>
      <c r="Q1673" s="80" t="s">
        <v>199</v>
      </c>
      <c r="R1673" s="79"/>
      <c r="T1673" t="s">
        <v>199</v>
      </c>
      <c r="U1673" t="s">
        <v>199</v>
      </c>
      <c r="V1673" t="s">
        <v>199</v>
      </c>
    </row>
    <row r="1674" spans="2:22" x14ac:dyDescent="0.25">
      <c r="B1674" t="s">
        <v>199</v>
      </c>
      <c r="C1674" s="79" t="s">
        <v>199</v>
      </c>
      <c r="E1674" t="s">
        <v>199</v>
      </c>
      <c r="F1674" t="s">
        <v>199</v>
      </c>
      <c r="G1674" t="s">
        <v>199</v>
      </c>
      <c r="H1674" t="s">
        <v>199</v>
      </c>
      <c r="I1674" t="s">
        <v>199</v>
      </c>
      <c r="J1674" t="s">
        <v>199</v>
      </c>
      <c r="K1674" t="s">
        <v>199</v>
      </c>
      <c r="L1674" t="s">
        <v>199</v>
      </c>
      <c r="M1674" t="s">
        <v>199</v>
      </c>
      <c r="N1674" t="s">
        <v>199</v>
      </c>
      <c r="O1674" t="s">
        <v>199</v>
      </c>
      <c r="P1674" t="s">
        <v>199</v>
      </c>
      <c r="Q1674" s="80" t="s">
        <v>199</v>
      </c>
      <c r="R1674" s="79"/>
      <c r="T1674" t="s">
        <v>199</v>
      </c>
      <c r="U1674" t="s">
        <v>199</v>
      </c>
      <c r="V1674" t="s">
        <v>199</v>
      </c>
    </row>
    <row r="1675" spans="2:22" x14ac:dyDescent="0.25">
      <c r="B1675" t="s">
        <v>199</v>
      </c>
      <c r="C1675" s="79" t="s">
        <v>199</v>
      </c>
      <c r="E1675" t="s">
        <v>199</v>
      </c>
      <c r="F1675" t="s">
        <v>199</v>
      </c>
      <c r="G1675" t="s">
        <v>199</v>
      </c>
      <c r="H1675" t="s">
        <v>199</v>
      </c>
      <c r="I1675" t="s">
        <v>199</v>
      </c>
      <c r="J1675" t="s">
        <v>199</v>
      </c>
      <c r="K1675" t="s">
        <v>199</v>
      </c>
      <c r="L1675" t="s">
        <v>199</v>
      </c>
      <c r="M1675" t="s">
        <v>199</v>
      </c>
      <c r="N1675" t="s">
        <v>199</v>
      </c>
      <c r="O1675" t="s">
        <v>199</v>
      </c>
      <c r="P1675" t="s">
        <v>199</v>
      </c>
      <c r="Q1675" s="80" t="s">
        <v>199</v>
      </c>
      <c r="R1675" s="79"/>
      <c r="T1675" t="s">
        <v>199</v>
      </c>
      <c r="U1675" t="s">
        <v>199</v>
      </c>
      <c r="V1675" t="s">
        <v>199</v>
      </c>
    </row>
    <row r="1676" spans="2:22" x14ac:dyDescent="0.25">
      <c r="B1676" t="s">
        <v>199</v>
      </c>
      <c r="C1676" s="79" t="s">
        <v>199</v>
      </c>
      <c r="E1676" t="s">
        <v>199</v>
      </c>
      <c r="F1676" t="s">
        <v>199</v>
      </c>
      <c r="G1676" t="s">
        <v>199</v>
      </c>
      <c r="H1676" t="s">
        <v>199</v>
      </c>
      <c r="I1676" t="s">
        <v>199</v>
      </c>
      <c r="J1676" t="s">
        <v>199</v>
      </c>
      <c r="K1676" t="s">
        <v>199</v>
      </c>
      <c r="L1676" t="s">
        <v>199</v>
      </c>
      <c r="M1676" t="s">
        <v>199</v>
      </c>
      <c r="N1676" t="s">
        <v>199</v>
      </c>
      <c r="O1676" t="s">
        <v>199</v>
      </c>
      <c r="P1676" t="s">
        <v>199</v>
      </c>
      <c r="Q1676" s="80" t="s">
        <v>199</v>
      </c>
      <c r="R1676" s="79"/>
      <c r="T1676" t="s">
        <v>199</v>
      </c>
      <c r="U1676" t="s">
        <v>199</v>
      </c>
      <c r="V1676" t="s">
        <v>199</v>
      </c>
    </row>
    <row r="1677" spans="2:22" x14ac:dyDescent="0.25">
      <c r="B1677" t="s">
        <v>199</v>
      </c>
      <c r="C1677" s="79" t="s">
        <v>199</v>
      </c>
      <c r="E1677" t="s">
        <v>199</v>
      </c>
      <c r="F1677" t="s">
        <v>199</v>
      </c>
      <c r="G1677" t="s">
        <v>199</v>
      </c>
      <c r="H1677" t="s">
        <v>199</v>
      </c>
      <c r="I1677" t="s">
        <v>199</v>
      </c>
      <c r="J1677" t="s">
        <v>199</v>
      </c>
      <c r="K1677" t="s">
        <v>199</v>
      </c>
      <c r="L1677" t="s">
        <v>199</v>
      </c>
      <c r="M1677" t="s">
        <v>199</v>
      </c>
      <c r="N1677" t="s">
        <v>199</v>
      </c>
      <c r="O1677" t="s">
        <v>199</v>
      </c>
      <c r="P1677" t="s">
        <v>199</v>
      </c>
      <c r="Q1677" s="80" t="s">
        <v>199</v>
      </c>
      <c r="R1677" s="79"/>
      <c r="T1677" t="s">
        <v>199</v>
      </c>
      <c r="U1677" t="s">
        <v>199</v>
      </c>
      <c r="V1677" t="s">
        <v>199</v>
      </c>
    </row>
    <row r="1678" spans="2:22" x14ac:dyDescent="0.25">
      <c r="B1678" t="s">
        <v>199</v>
      </c>
      <c r="C1678" s="79" t="s">
        <v>199</v>
      </c>
      <c r="E1678" t="s">
        <v>199</v>
      </c>
      <c r="F1678" t="s">
        <v>199</v>
      </c>
      <c r="G1678" t="s">
        <v>199</v>
      </c>
      <c r="H1678" t="s">
        <v>199</v>
      </c>
      <c r="I1678" t="s">
        <v>199</v>
      </c>
      <c r="J1678" t="s">
        <v>199</v>
      </c>
      <c r="K1678" t="s">
        <v>199</v>
      </c>
      <c r="L1678" t="s">
        <v>199</v>
      </c>
      <c r="M1678" t="s">
        <v>199</v>
      </c>
      <c r="N1678" t="s">
        <v>199</v>
      </c>
      <c r="O1678" t="s">
        <v>199</v>
      </c>
      <c r="P1678" t="s">
        <v>199</v>
      </c>
      <c r="Q1678" s="80" t="s">
        <v>199</v>
      </c>
      <c r="R1678" s="79"/>
      <c r="T1678" t="s">
        <v>199</v>
      </c>
      <c r="U1678" t="s">
        <v>199</v>
      </c>
      <c r="V1678" t="s">
        <v>199</v>
      </c>
    </row>
    <row r="1679" spans="2:22" x14ac:dyDescent="0.25">
      <c r="B1679" t="s">
        <v>199</v>
      </c>
      <c r="C1679" s="79" t="s">
        <v>199</v>
      </c>
      <c r="E1679" t="s">
        <v>199</v>
      </c>
      <c r="F1679" t="s">
        <v>199</v>
      </c>
      <c r="G1679" t="s">
        <v>199</v>
      </c>
      <c r="H1679" t="s">
        <v>199</v>
      </c>
      <c r="I1679" t="s">
        <v>199</v>
      </c>
      <c r="J1679" t="s">
        <v>199</v>
      </c>
      <c r="K1679" t="s">
        <v>199</v>
      </c>
      <c r="L1679" t="s">
        <v>199</v>
      </c>
      <c r="M1679" t="s">
        <v>199</v>
      </c>
      <c r="N1679" t="s">
        <v>199</v>
      </c>
      <c r="O1679" t="s">
        <v>199</v>
      </c>
      <c r="P1679" t="s">
        <v>199</v>
      </c>
      <c r="Q1679" s="80" t="s">
        <v>199</v>
      </c>
      <c r="R1679" s="79"/>
      <c r="T1679" t="s">
        <v>199</v>
      </c>
      <c r="U1679" t="s">
        <v>199</v>
      </c>
      <c r="V1679" t="s">
        <v>199</v>
      </c>
    </row>
    <row r="1680" spans="2:22" x14ac:dyDescent="0.25">
      <c r="B1680" t="s">
        <v>199</v>
      </c>
      <c r="C1680" s="79" t="s">
        <v>199</v>
      </c>
      <c r="E1680" t="s">
        <v>199</v>
      </c>
      <c r="F1680" t="s">
        <v>199</v>
      </c>
      <c r="G1680" t="s">
        <v>199</v>
      </c>
      <c r="H1680" t="s">
        <v>199</v>
      </c>
      <c r="I1680" t="s">
        <v>199</v>
      </c>
      <c r="J1680" t="s">
        <v>199</v>
      </c>
      <c r="K1680" t="s">
        <v>199</v>
      </c>
      <c r="L1680" t="s">
        <v>199</v>
      </c>
      <c r="M1680" t="s">
        <v>199</v>
      </c>
      <c r="N1680" t="s">
        <v>199</v>
      </c>
      <c r="O1680" t="s">
        <v>199</v>
      </c>
      <c r="P1680" t="s">
        <v>199</v>
      </c>
      <c r="Q1680" s="80" t="s">
        <v>199</v>
      </c>
      <c r="R1680" s="79"/>
      <c r="T1680" t="s">
        <v>199</v>
      </c>
      <c r="U1680" t="s">
        <v>199</v>
      </c>
      <c r="V1680" t="s">
        <v>199</v>
      </c>
    </row>
    <row r="1681" spans="2:22" x14ac:dyDescent="0.25">
      <c r="B1681" t="s">
        <v>199</v>
      </c>
      <c r="C1681" s="79" t="s">
        <v>199</v>
      </c>
      <c r="E1681" t="s">
        <v>199</v>
      </c>
      <c r="F1681" t="s">
        <v>199</v>
      </c>
      <c r="G1681" t="s">
        <v>199</v>
      </c>
      <c r="H1681" t="s">
        <v>199</v>
      </c>
      <c r="I1681" t="s">
        <v>199</v>
      </c>
      <c r="J1681" t="s">
        <v>199</v>
      </c>
      <c r="K1681" t="s">
        <v>199</v>
      </c>
      <c r="L1681" t="s">
        <v>199</v>
      </c>
      <c r="M1681" t="s">
        <v>199</v>
      </c>
      <c r="N1681" t="s">
        <v>199</v>
      </c>
      <c r="O1681" t="s">
        <v>199</v>
      </c>
      <c r="P1681" t="s">
        <v>199</v>
      </c>
      <c r="Q1681" s="80" t="s">
        <v>199</v>
      </c>
      <c r="R1681" s="79"/>
      <c r="T1681" t="s">
        <v>199</v>
      </c>
      <c r="U1681" t="s">
        <v>199</v>
      </c>
      <c r="V1681" t="s">
        <v>199</v>
      </c>
    </row>
    <row r="1682" spans="2:22" x14ac:dyDescent="0.25">
      <c r="B1682" t="s">
        <v>199</v>
      </c>
      <c r="C1682" s="79" t="s">
        <v>199</v>
      </c>
      <c r="E1682" t="s">
        <v>199</v>
      </c>
      <c r="F1682" t="s">
        <v>199</v>
      </c>
      <c r="G1682" t="s">
        <v>199</v>
      </c>
      <c r="H1682" t="s">
        <v>199</v>
      </c>
      <c r="I1682" t="s">
        <v>199</v>
      </c>
      <c r="J1682" t="s">
        <v>199</v>
      </c>
      <c r="K1682" t="s">
        <v>199</v>
      </c>
      <c r="L1682" t="s">
        <v>199</v>
      </c>
      <c r="M1682" t="s">
        <v>199</v>
      </c>
      <c r="N1682" t="s">
        <v>199</v>
      </c>
      <c r="O1682" t="s">
        <v>199</v>
      </c>
      <c r="P1682" t="s">
        <v>199</v>
      </c>
      <c r="Q1682" s="80" t="s">
        <v>199</v>
      </c>
      <c r="R1682" s="79"/>
      <c r="T1682" t="s">
        <v>199</v>
      </c>
      <c r="U1682" t="s">
        <v>199</v>
      </c>
      <c r="V1682" t="s">
        <v>199</v>
      </c>
    </row>
    <row r="1683" spans="2:22" x14ac:dyDescent="0.25">
      <c r="B1683" t="s">
        <v>199</v>
      </c>
      <c r="C1683" s="79" t="s">
        <v>199</v>
      </c>
      <c r="E1683" t="s">
        <v>199</v>
      </c>
      <c r="F1683" t="s">
        <v>199</v>
      </c>
      <c r="G1683" t="s">
        <v>199</v>
      </c>
      <c r="H1683" t="s">
        <v>199</v>
      </c>
      <c r="I1683" t="s">
        <v>199</v>
      </c>
      <c r="J1683" t="s">
        <v>199</v>
      </c>
      <c r="K1683" t="s">
        <v>199</v>
      </c>
      <c r="L1683" t="s">
        <v>199</v>
      </c>
      <c r="M1683" t="s">
        <v>199</v>
      </c>
      <c r="N1683" t="s">
        <v>199</v>
      </c>
      <c r="O1683" t="s">
        <v>199</v>
      </c>
      <c r="P1683" t="s">
        <v>199</v>
      </c>
      <c r="Q1683" s="80" t="s">
        <v>199</v>
      </c>
      <c r="R1683" s="79"/>
      <c r="T1683" t="s">
        <v>199</v>
      </c>
      <c r="U1683" t="s">
        <v>199</v>
      </c>
      <c r="V1683" t="s">
        <v>199</v>
      </c>
    </row>
    <row r="1684" spans="2:22" x14ac:dyDescent="0.25">
      <c r="B1684" t="s">
        <v>199</v>
      </c>
      <c r="C1684" s="79" t="s">
        <v>199</v>
      </c>
      <c r="E1684" t="s">
        <v>199</v>
      </c>
      <c r="F1684" t="s">
        <v>199</v>
      </c>
      <c r="G1684" t="s">
        <v>199</v>
      </c>
      <c r="H1684" t="s">
        <v>199</v>
      </c>
      <c r="I1684" t="s">
        <v>199</v>
      </c>
      <c r="J1684" t="s">
        <v>199</v>
      </c>
      <c r="K1684" t="s">
        <v>199</v>
      </c>
      <c r="L1684" t="s">
        <v>199</v>
      </c>
      <c r="M1684" t="s">
        <v>199</v>
      </c>
      <c r="N1684" t="s">
        <v>199</v>
      </c>
      <c r="O1684" t="s">
        <v>199</v>
      </c>
      <c r="P1684" t="s">
        <v>199</v>
      </c>
      <c r="Q1684" s="80" t="s">
        <v>199</v>
      </c>
      <c r="R1684" s="79"/>
      <c r="T1684" t="s">
        <v>199</v>
      </c>
      <c r="U1684" t="s">
        <v>199</v>
      </c>
      <c r="V1684" t="s">
        <v>199</v>
      </c>
    </row>
    <row r="1685" spans="2:22" x14ac:dyDescent="0.25">
      <c r="B1685" t="s">
        <v>199</v>
      </c>
      <c r="C1685" s="79" t="s">
        <v>199</v>
      </c>
      <c r="E1685" t="s">
        <v>199</v>
      </c>
      <c r="F1685" t="s">
        <v>199</v>
      </c>
      <c r="G1685" t="s">
        <v>199</v>
      </c>
      <c r="H1685" t="s">
        <v>199</v>
      </c>
      <c r="I1685" t="s">
        <v>199</v>
      </c>
      <c r="J1685" t="s">
        <v>199</v>
      </c>
      <c r="K1685" t="s">
        <v>199</v>
      </c>
      <c r="L1685" t="s">
        <v>199</v>
      </c>
      <c r="M1685" t="s">
        <v>199</v>
      </c>
      <c r="N1685" t="s">
        <v>199</v>
      </c>
      <c r="O1685" t="s">
        <v>199</v>
      </c>
      <c r="P1685" t="s">
        <v>199</v>
      </c>
      <c r="Q1685" s="80" t="s">
        <v>199</v>
      </c>
      <c r="R1685" s="79"/>
      <c r="T1685" t="s">
        <v>199</v>
      </c>
      <c r="U1685" t="s">
        <v>199</v>
      </c>
      <c r="V1685" t="s">
        <v>199</v>
      </c>
    </row>
    <row r="1686" spans="2:22" x14ac:dyDescent="0.25">
      <c r="B1686" t="s">
        <v>199</v>
      </c>
      <c r="C1686" s="79" t="s">
        <v>199</v>
      </c>
      <c r="E1686" t="s">
        <v>199</v>
      </c>
      <c r="F1686" t="s">
        <v>199</v>
      </c>
      <c r="G1686" t="s">
        <v>199</v>
      </c>
      <c r="H1686" t="s">
        <v>199</v>
      </c>
      <c r="I1686" t="s">
        <v>199</v>
      </c>
      <c r="J1686" t="s">
        <v>199</v>
      </c>
      <c r="K1686" t="s">
        <v>199</v>
      </c>
      <c r="L1686" t="s">
        <v>199</v>
      </c>
      <c r="M1686" t="s">
        <v>199</v>
      </c>
      <c r="N1686" t="s">
        <v>199</v>
      </c>
      <c r="O1686" t="s">
        <v>199</v>
      </c>
      <c r="P1686" t="s">
        <v>199</v>
      </c>
      <c r="Q1686" s="80" t="s">
        <v>199</v>
      </c>
      <c r="R1686" s="79"/>
      <c r="T1686" t="s">
        <v>199</v>
      </c>
      <c r="U1686" t="s">
        <v>199</v>
      </c>
      <c r="V1686" t="s">
        <v>199</v>
      </c>
    </row>
    <row r="1687" spans="2:22" x14ac:dyDescent="0.25">
      <c r="B1687" t="s">
        <v>199</v>
      </c>
      <c r="C1687" s="79" t="s">
        <v>199</v>
      </c>
      <c r="E1687" t="s">
        <v>199</v>
      </c>
      <c r="F1687" t="s">
        <v>199</v>
      </c>
      <c r="G1687" t="s">
        <v>199</v>
      </c>
      <c r="H1687" t="s">
        <v>199</v>
      </c>
      <c r="I1687" t="s">
        <v>199</v>
      </c>
      <c r="J1687" t="s">
        <v>199</v>
      </c>
      <c r="K1687" t="s">
        <v>199</v>
      </c>
      <c r="L1687" t="s">
        <v>199</v>
      </c>
      <c r="M1687" t="s">
        <v>199</v>
      </c>
      <c r="N1687" t="s">
        <v>199</v>
      </c>
      <c r="O1687" t="s">
        <v>199</v>
      </c>
      <c r="P1687" t="s">
        <v>199</v>
      </c>
      <c r="Q1687" s="80" t="s">
        <v>199</v>
      </c>
      <c r="R1687" s="79"/>
      <c r="T1687" t="s">
        <v>199</v>
      </c>
      <c r="U1687" t="s">
        <v>199</v>
      </c>
      <c r="V1687" t="s">
        <v>199</v>
      </c>
    </row>
    <row r="1688" spans="2:22" x14ac:dyDescent="0.25">
      <c r="B1688" t="s">
        <v>199</v>
      </c>
      <c r="C1688" s="79" t="s">
        <v>199</v>
      </c>
      <c r="E1688" t="s">
        <v>199</v>
      </c>
      <c r="F1688" t="s">
        <v>199</v>
      </c>
      <c r="G1688" t="s">
        <v>199</v>
      </c>
      <c r="H1688" t="s">
        <v>199</v>
      </c>
      <c r="I1688" t="s">
        <v>199</v>
      </c>
      <c r="J1688" t="s">
        <v>199</v>
      </c>
      <c r="K1688" t="s">
        <v>199</v>
      </c>
      <c r="L1688" t="s">
        <v>199</v>
      </c>
      <c r="M1688" t="s">
        <v>199</v>
      </c>
      <c r="N1688" t="s">
        <v>199</v>
      </c>
      <c r="O1688" t="s">
        <v>199</v>
      </c>
      <c r="P1688" t="s">
        <v>199</v>
      </c>
      <c r="Q1688" s="80" t="s">
        <v>199</v>
      </c>
      <c r="R1688" s="79"/>
      <c r="T1688" t="s">
        <v>199</v>
      </c>
      <c r="U1688" t="s">
        <v>199</v>
      </c>
      <c r="V1688" t="s">
        <v>199</v>
      </c>
    </row>
    <row r="1689" spans="2:22" x14ac:dyDescent="0.25">
      <c r="B1689" t="s">
        <v>199</v>
      </c>
      <c r="C1689" s="79" t="s">
        <v>199</v>
      </c>
      <c r="E1689" t="s">
        <v>199</v>
      </c>
      <c r="F1689" t="s">
        <v>199</v>
      </c>
      <c r="G1689" t="s">
        <v>199</v>
      </c>
      <c r="H1689" t="s">
        <v>199</v>
      </c>
      <c r="I1689" t="s">
        <v>199</v>
      </c>
      <c r="J1689" t="s">
        <v>199</v>
      </c>
      <c r="K1689" t="s">
        <v>199</v>
      </c>
      <c r="L1689" t="s">
        <v>199</v>
      </c>
      <c r="M1689" t="s">
        <v>199</v>
      </c>
      <c r="N1689" t="s">
        <v>199</v>
      </c>
      <c r="O1689" t="s">
        <v>199</v>
      </c>
      <c r="P1689" t="s">
        <v>199</v>
      </c>
      <c r="Q1689" s="80" t="s">
        <v>199</v>
      </c>
      <c r="R1689" s="79"/>
      <c r="T1689" t="s">
        <v>199</v>
      </c>
      <c r="U1689" t="s">
        <v>199</v>
      </c>
      <c r="V1689" t="s">
        <v>199</v>
      </c>
    </row>
    <row r="1690" spans="2:22" x14ac:dyDescent="0.25">
      <c r="B1690" t="s">
        <v>199</v>
      </c>
      <c r="C1690" s="79" t="s">
        <v>199</v>
      </c>
      <c r="E1690" t="s">
        <v>199</v>
      </c>
      <c r="F1690" t="s">
        <v>199</v>
      </c>
      <c r="G1690" t="s">
        <v>199</v>
      </c>
      <c r="H1690" t="s">
        <v>199</v>
      </c>
      <c r="I1690" t="s">
        <v>199</v>
      </c>
      <c r="J1690" t="s">
        <v>199</v>
      </c>
      <c r="K1690" t="s">
        <v>199</v>
      </c>
      <c r="L1690" t="s">
        <v>199</v>
      </c>
      <c r="M1690" t="s">
        <v>199</v>
      </c>
      <c r="N1690" t="s">
        <v>199</v>
      </c>
      <c r="O1690" t="s">
        <v>199</v>
      </c>
      <c r="P1690" t="s">
        <v>199</v>
      </c>
      <c r="Q1690" s="80" t="s">
        <v>199</v>
      </c>
      <c r="R1690" s="79"/>
      <c r="T1690" t="s">
        <v>199</v>
      </c>
      <c r="U1690" t="s">
        <v>199</v>
      </c>
      <c r="V1690" t="s">
        <v>199</v>
      </c>
    </row>
    <row r="1691" spans="2:22" x14ac:dyDescent="0.25">
      <c r="B1691" t="s">
        <v>199</v>
      </c>
      <c r="C1691" s="79" t="s">
        <v>199</v>
      </c>
      <c r="E1691" t="s">
        <v>199</v>
      </c>
      <c r="F1691" t="s">
        <v>199</v>
      </c>
      <c r="G1691" t="s">
        <v>199</v>
      </c>
      <c r="H1691" t="s">
        <v>199</v>
      </c>
      <c r="I1691" t="s">
        <v>199</v>
      </c>
      <c r="J1691" t="s">
        <v>199</v>
      </c>
      <c r="K1691" t="s">
        <v>199</v>
      </c>
      <c r="L1691" t="s">
        <v>199</v>
      </c>
      <c r="M1691" t="s">
        <v>199</v>
      </c>
      <c r="N1691" t="s">
        <v>199</v>
      </c>
      <c r="O1691" t="s">
        <v>199</v>
      </c>
      <c r="P1691" t="s">
        <v>199</v>
      </c>
      <c r="Q1691" s="80" t="s">
        <v>199</v>
      </c>
      <c r="R1691" s="79"/>
      <c r="T1691" t="s">
        <v>199</v>
      </c>
      <c r="U1691" t="s">
        <v>199</v>
      </c>
      <c r="V1691" t="s">
        <v>199</v>
      </c>
    </row>
    <row r="1692" spans="2:22" x14ac:dyDescent="0.25">
      <c r="B1692" t="s">
        <v>199</v>
      </c>
      <c r="C1692" s="79" t="s">
        <v>199</v>
      </c>
      <c r="E1692" t="s">
        <v>199</v>
      </c>
      <c r="F1692" t="s">
        <v>199</v>
      </c>
      <c r="G1692" t="s">
        <v>199</v>
      </c>
      <c r="H1692" t="s">
        <v>199</v>
      </c>
      <c r="I1692" t="s">
        <v>199</v>
      </c>
      <c r="J1692" t="s">
        <v>199</v>
      </c>
      <c r="K1692" t="s">
        <v>199</v>
      </c>
      <c r="L1692" t="s">
        <v>199</v>
      </c>
      <c r="M1692" t="s">
        <v>199</v>
      </c>
      <c r="N1692" t="s">
        <v>199</v>
      </c>
      <c r="O1692" t="s">
        <v>199</v>
      </c>
      <c r="P1692" t="s">
        <v>199</v>
      </c>
      <c r="Q1692" s="80" t="s">
        <v>199</v>
      </c>
      <c r="R1692" s="79"/>
      <c r="T1692" t="s">
        <v>199</v>
      </c>
      <c r="U1692" t="s">
        <v>199</v>
      </c>
      <c r="V1692" t="s">
        <v>199</v>
      </c>
    </row>
    <row r="1693" spans="2:22" x14ac:dyDescent="0.25">
      <c r="B1693" t="s">
        <v>199</v>
      </c>
      <c r="C1693" s="79" t="s">
        <v>199</v>
      </c>
      <c r="E1693" t="s">
        <v>199</v>
      </c>
      <c r="F1693" t="s">
        <v>199</v>
      </c>
      <c r="G1693" t="s">
        <v>199</v>
      </c>
      <c r="H1693" t="s">
        <v>199</v>
      </c>
      <c r="I1693" t="s">
        <v>199</v>
      </c>
      <c r="J1693" t="s">
        <v>199</v>
      </c>
      <c r="K1693" t="s">
        <v>199</v>
      </c>
      <c r="L1693" t="s">
        <v>199</v>
      </c>
      <c r="M1693" t="s">
        <v>199</v>
      </c>
      <c r="N1693" t="s">
        <v>199</v>
      </c>
      <c r="O1693" t="s">
        <v>199</v>
      </c>
      <c r="P1693" t="s">
        <v>199</v>
      </c>
      <c r="Q1693" s="80" t="s">
        <v>199</v>
      </c>
      <c r="R1693" s="79"/>
      <c r="T1693" t="s">
        <v>199</v>
      </c>
      <c r="U1693" t="s">
        <v>199</v>
      </c>
      <c r="V1693" t="s">
        <v>199</v>
      </c>
    </row>
    <row r="1694" spans="2:22" x14ac:dyDescent="0.25">
      <c r="B1694" t="s">
        <v>199</v>
      </c>
      <c r="C1694" s="79" t="s">
        <v>199</v>
      </c>
      <c r="E1694" t="s">
        <v>199</v>
      </c>
      <c r="F1694" t="s">
        <v>199</v>
      </c>
      <c r="G1694" t="s">
        <v>199</v>
      </c>
      <c r="H1694" t="s">
        <v>199</v>
      </c>
      <c r="I1694" t="s">
        <v>199</v>
      </c>
      <c r="J1694" t="s">
        <v>199</v>
      </c>
      <c r="K1694" t="s">
        <v>199</v>
      </c>
      <c r="L1694" t="s">
        <v>199</v>
      </c>
      <c r="M1694" t="s">
        <v>199</v>
      </c>
      <c r="N1694" t="s">
        <v>199</v>
      </c>
      <c r="O1694" t="s">
        <v>199</v>
      </c>
      <c r="P1694" t="s">
        <v>199</v>
      </c>
      <c r="Q1694" s="80" t="s">
        <v>199</v>
      </c>
      <c r="R1694" s="79"/>
      <c r="T1694" t="s">
        <v>199</v>
      </c>
      <c r="U1694" t="s">
        <v>199</v>
      </c>
      <c r="V1694" t="s">
        <v>199</v>
      </c>
    </row>
    <row r="1695" spans="2:22" x14ac:dyDescent="0.25">
      <c r="B1695" t="s">
        <v>199</v>
      </c>
      <c r="C1695" s="79" t="s">
        <v>199</v>
      </c>
      <c r="E1695" t="s">
        <v>199</v>
      </c>
      <c r="F1695" t="s">
        <v>199</v>
      </c>
      <c r="G1695" t="s">
        <v>199</v>
      </c>
      <c r="H1695" t="s">
        <v>199</v>
      </c>
      <c r="I1695" t="s">
        <v>199</v>
      </c>
      <c r="J1695" t="s">
        <v>199</v>
      </c>
      <c r="K1695" t="s">
        <v>199</v>
      </c>
      <c r="L1695" t="s">
        <v>199</v>
      </c>
      <c r="M1695" t="s">
        <v>199</v>
      </c>
      <c r="N1695" t="s">
        <v>199</v>
      </c>
      <c r="O1695" t="s">
        <v>199</v>
      </c>
      <c r="P1695" t="s">
        <v>199</v>
      </c>
      <c r="Q1695" s="80" t="s">
        <v>199</v>
      </c>
      <c r="R1695" s="79"/>
      <c r="T1695" t="s">
        <v>199</v>
      </c>
      <c r="U1695" t="s">
        <v>199</v>
      </c>
      <c r="V1695" t="s">
        <v>199</v>
      </c>
    </row>
    <row r="1696" spans="2:22" x14ac:dyDescent="0.25">
      <c r="B1696" t="s">
        <v>199</v>
      </c>
      <c r="C1696" s="79" t="s">
        <v>199</v>
      </c>
      <c r="E1696" t="s">
        <v>199</v>
      </c>
      <c r="F1696" t="s">
        <v>199</v>
      </c>
      <c r="G1696" t="s">
        <v>199</v>
      </c>
      <c r="H1696" t="s">
        <v>199</v>
      </c>
      <c r="I1696" t="s">
        <v>199</v>
      </c>
      <c r="J1696" t="s">
        <v>199</v>
      </c>
      <c r="K1696" t="s">
        <v>199</v>
      </c>
      <c r="L1696" t="s">
        <v>199</v>
      </c>
      <c r="M1696" t="s">
        <v>199</v>
      </c>
      <c r="N1696" t="s">
        <v>199</v>
      </c>
      <c r="O1696" t="s">
        <v>199</v>
      </c>
      <c r="P1696" t="s">
        <v>199</v>
      </c>
      <c r="Q1696" s="80" t="s">
        <v>199</v>
      </c>
      <c r="R1696" s="79"/>
      <c r="T1696" t="s">
        <v>199</v>
      </c>
      <c r="U1696" t="s">
        <v>199</v>
      </c>
      <c r="V1696" t="s">
        <v>199</v>
      </c>
    </row>
    <row r="1697" spans="2:22" x14ac:dyDescent="0.25">
      <c r="B1697" t="s">
        <v>199</v>
      </c>
      <c r="C1697" s="79" t="s">
        <v>199</v>
      </c>
      <c r="E1697" t="s">
        <v>199</v>
      </c>
      <c r="F1697" t="s">
        <v>199</v>
      </c>
      <c r="G1697" t="s">
        <v>199</v>
      </c>
      <c r="H1697" t="s">
        <v>199</v>
      </c>
      <c r="I1697" t="s">
        <v>199</v>
      </c>
      <c r="J1697" t="s">
        <v>199</v>
      </c>
      <c r="K1697" t="s">
        <v>199</v>
      </c>
      <c r="L1697" t="s">
        <v>199</v>
      </c>
      <c r="M1697" t="s">
        <v>199</v>
      </c>
      <c r="N1697" t="s">
        <v>199</v>
      </c>
      <c r="O1697" t="s">
        <v>199</v>
      </c>
      <c r="P1697" t="s">
        <v>199</v>
      </c>
      <c r="Q1697" s="80" t="s">
        <v>199</v>
      </c>
      <c r="R1697" s="79"/>
      <c r="T1697" t="s">
        <v>199</v>
      </c>
      <c r="U1697" t="s">
        <v>199</v>
      </c>
      <c r="V1697" t="s">
        <v>199</v>
      </c>
    </row>
    <row r="1698" spans="2:22" x14ac:dyDescent="0.25">
      <c r="B1698" t="s">
        <v>199</v>
      </c>
      <c r="C1698" s="79" t="s">
        <v>199</v>
      </c>
      <c r="E1698" t="s">
        <v>199</v>
      </c>
      <c r="F1698" t="s">
        <v>199</v>
      </c>
      <c r="G1698" t="s">
        <v>199</v>
      </c>
      <c r="H1698" t="s">
        <v>199</v>
      </c>
      <c r="I1698" t="s">
        <v>199</v>
      </c>
      <c r="J1698" t="s">
        <v>199</v>
      </c>
      <c r="K1698" t="s">
        <v>199</v>
      </c>
      <c r="L1698" t="s">
        <v>199</v>
      </c>
      <c r="M1698" t="s">
        <v>199</v>
      </c>
      <c r="N1698" t="s">
        <v>199</v>
      </c>
      <c r="O1698" t="s">
        <v>199</v>
      </c>
      <c r="P1698" t="s">
        <v>199</v>
      </c>
      <c r="Q1698" s="80" t="s">
        <v>199</v>
      </c>
      <c r="R1698" s="79"/>
      <c r="T1698" t="s">
        <v>199</v>
      </c>
      <c r="U1698" t="s">
        <v>199</v>
      </c>
      <c r="V1698" t="s">
        <v>199</v>
      </c>
    </row>
    <row r="1699" spans="2:22" x14ac:dyDescent="0.25">
      <c r="B1699" t="s">
        <v>199</v>
      </c>
      <c r="C1699" s="79" t="s">
        <v>199</v>
      </c>
      <c r="E1699" t="s">
        <v>199</v>
      </c>
      <c r="F1699" t="s">
        <v>199</v>
      </c>
      <c r="G1699" t="s">
        <v>199</v>
      </c>
      <c r="H1699" t="s">
        <v>199</v>
      </c>
      <c r="I1699" t="s">
        <v>199</v>
      </c>
      <c r="J1699" t="s">
        <v>199</v>
      </c>
      <c r="K1699" t="s">
        <v>199</v>
      </c>
      <c r="L1699" t="s">
        <v>199</v>
      </c>
      <c r="M1699" t="s">
        <v>199</v>
      </c>
      <c r="N1699" t="s">
        <v>199</v>
      </c>
      <c r="O1699" t="s">
        <v>199</v>
      </c>
      <c r="P1699" t="s">
        <v>199</v>
      </c>
      <c r="Q1699" s="80" t="s">
        <v>199</v>
      </c>
      <c r="R1699" s="79"/>
      <c r="T1699" t="s">
        <v>199</v>
      </c>
      <c r="U1699" t="s">
        <v>199</v>
      </c>
      <c r="V1699" t="s">
        <v>199</v>
      </c>
    </row>
    <row r="1700" spans="2:22" x14ac:dyDescent="0.25">
      <c r="B1700" t="s">
        <v>199</v>
      </c>
      <c r="C1700" s="79" t="s">
        <v>199</v>
      </c>
      <c r="E1700" t="s">
        <v>199</v>
      </c>
      <c r="F1700" t="s">
        <v>199</v>
      </c>
      <c r="G1700" t="s">
        <v>199</v>
      </c>
      <c r="H1700" t="s">
        <v>199</v>
      </c>
      <c r="I1700" t="s">
        <v>199</v>
      </c>
      <c r="J1700" t="s">
        <v>199</v>
      </c>
      <c r="K1700" t="s">
        <v>199</v>
      </c>
      <c r="L1700" t="s">
        <v>199</v>
      </c>
      <c r="M1700" t="s">
        <v>199</v>
      </c>
      <c r="N1700" t="s">
        <v>199</v>
      </c>
      <c r="O1700" t="s">
        <v>199</v>
      </c>
      <c r="P1700" t="s">
        <v>199</v>
      </c>
      <c r="Q1700" s="80" t="s">
        <v>199</v>
      </c>
      <c r="R1700" s="79"/>
      <c r="T1700" t="s">
        <v>199</v>
      </c>
      <c r="U1700" t="s">
        <v>199</v>
      </c>
      <c r="V1700" t="s">
        <v>199</v>
      </c>
    </row>
    <row r="1701" spans="2:22" x14ac:dyDescent="0.25">
      <c r="B1701" t="s">
        <v>199</v>
      </c>
      <c r="C1701" s="79" t="s">
        <v>199</v>
      </c>
      <c r="E1701" t="s">
        <v>199</v>
      </c>
      <c r="F1701" t="s">
        <v>199</v>
      </c>
      <c r="G1701" t="s">
        <v>199</v>
      </c>
      <c r="H1701" t="s">
        <v>199</v>
      </c>
      <c r="I1701" t="s">
        <v>199</v>
      </c>
      <c r="J1701" t="s">
        <v>199</v>
      </c>
      <c r="K1701" t="s">
        <v>199</v>
      </c>
      <c r="L1701" t="s">
        <v>199</v>
      </c>
      <c r="M1701" t="s">
        <v>199</v>
      </c>
      <c r="N1701" t="s">
        <v>199</v>
      </c>
      <c r="O1701" t="s">
        <v>199</v>
      </c>
      <c r="P1701" t="s">
        <v>199</v>
      </c>
      <c r="Q1701" s="80" t="s">
        <v>199</v>
      </c>
      <c r="R1701" s="79"/>
      <c r="T1701" t="s">
        <v>199</v>
      </c>
      <c r="U1701" t="s">
        <v>199</v>
      </c>
      <c r="V1701" t="s">
        <v>199</v>
      </c>
    </row>
    <row r="1702" spans="2:22" x14ac:dyDescent="0.25">
      <c r="B1702" t="s">
        <v>199</v>
      </c>
      <c r="C1702" s="79" t="s">
        <v>199</v>
      </c>
      <c r="E1702" t="s">
        <v>199</v>
      </c>
      <c r="F1702" t="s">
        <v>199</v>
      </c>
      <c r="G1702" t="s">
        <v>199</v>
      </c>
      <c r="H1702" t="s">
        <v>199</v>
      </c>
      <c r="I1702" t="s">
        <v>199</v>
      </c>
      <c r="J1702" t="s">
        <v>199</v>
      </c>
      <c r="K1702" t="s">
        <v>199</v>
      </c>
      <c r="L1702" t="s">
        <v>199</v>
      </c>
      <c r="M1702" t="s">
        <v>199</v>
      </c>
      <c r="N1702" t="s">
        <v>199</v>
      </c>
      <c r="O1702" t="s">
        <v>199</v>
      </c>
      <c r="P1702" t="s">
        <v>199</v>
      </c>
      <c r="Q1702" s="80" t="s">
        <v>199</v>
      </c>
      <c r="R1702" s="79"/>
      <c r="T1702" t="s">
        <v>199</v>
      </c>
      <c r="U1702" t="s">
        <v>199</v>
      </c>
      <c r="V1702" t="s">
        <v>199</v>
      </c>
    </row>
    <row r="1703" spans="2:22" x14ac:dyDescent="0.25">
      <c r="B1703" t="s">
        <v>199</v>
      </c>
      <c r="C1703" s="79" t="s">
        <v>199</v>
      </c>
      <c r="E1703" t="s">
        <v>199</v>
      </c>
      <c r="F1703" t="s">
        <v>199</v>
      </c>
      <c r="G1703" t="s">
        <v>199</v>
      </c>
      <c r="H1703" t="s">
        <v>199</v>
      </c>
      <c r="I1703" t="s">
        <v>199</v>
      </c>
      <c r="J1703" t="s">
        <v>199</v>
      </c>
      <c r="K1703" t="s">
        <v>199</v>
      </c>
      <c r="L1703" t="s">
        <v>199</v>
      </c>
      <c r="M1703" t="s">
        <v>199</v>
      </c>
      <c r="N1703" t="s">
        <v>199</v>
      </c>
      <c r="O1703" t="s">
        <v>199</v>
      </c>
      <c r="P1703" t="s">
        <v>199</v>
      </c>
      <c r="Q1703" s="80" t="s">
        <v>199</v>
      </c>
      <c r="R1703" s="79"/>
      <c r="T1703" t="s">
        <v>199</v>
      </c>
      <c r="U1703" t="s">
        <v>199</v>
      </c>
      <c r="V1703" t="s">
        <v>199</v>
      </c>
    </row>
    <row r="1704" spans="2:22" x14ac:dyDescent="0.25">
      <c r="B1704" t="s">
        <v>199</v>
      </c>
      <c r="C1704" s="79" t="s">
        <v>199</v>
      </c>
      <c r="E1704" t="s">
        <v>199</v>
      </c>
      <c r="F1704" t="s">
        <v>199</v>
      </c>
      <c r="G1704" t="s">
        <v>199</v>
      </c>
      <c r="H1704" t="s">
        <v>199</v>
      </c>
      <c r="I1704" t="s">
        <v>199</v>
      </c>
      <c r="J1704" t="s">
        <v>199</v>
      </c>
      <c r="K1704" t="s">
        <v>199</v>
      </c>
      <c r="L1704" t="s">
        <v>199</v>
      </c>
      <c r="M1704" t="s">
        <v>199</v>
      </c>
      <c r="N1704" t="s">
        <v>199</v>
      </c>
      <c r="O1704" t="s">
        <v>199</v>
      </c>
      <c r="P1704" t="s">
        <v>199</v>
      </c>
      <c r="Q1704" s="80" t="s">
        <v>199</v>
      </c>
      <c r="R1704" s="79"/>
      <c r="T1704" t="s">
        <v>199</v>
      </c>
      <c r="U1704" t="s">
        <v>199</v>
      </c>
      <c r="V1704" t="s">
        <v>199</v>
      </c>
    </row>
    <row r="1705" spans="2:22" x14ac:dyDescent="0.25">
      <c r="B1705" t="s">
        <v>199</v>
      </c>
      <c r="C1705" s="79" t="s">
        <v>199</v>
      </c>
      <c r="E1705" t="s">
        <v>199</v>
      </c>
      <c r="F1705" t="s">
        <v>199</v>
      </c>
      <c r="G1705" t="s">
        <v>199</v>
      </c>
      <c r="H1705" t="s">
        <v>199</v>
      </c>
      <c r="I1705" t="s">
        <v>199</v>
      </c>
      <c r="J1705" t="s">
        <v>199</v>
      </c>
      <c r="K1705" t="s">
        <v>199</v>
      </c>
      <c r="L1705" t="s">
        <v>199</v>
      </c>
      <c r="M1705" t="s">
        <v>199</v>
      </c>
      <c r="N1705" t="s">
        <v>199</v>
      </c>
      <c r="O1705" t="s">
        <v>199</v>
      </c>
      <c r="P1705" t="s">
        <v>199</v>
      </c>
      <c r="Q1705" s="80" t="s">
        <v>199</v>
      </c>
      <c r="R1705" s="79"/>
      <c r="T1705" t="s">
        <v>199</v>
      </c>
      <c r="U1705" t="s">
        <v>199</v>
      </c>
      <c r="V1705" t="s">
        <v>199</v>
      </c>
    </row>
    <row r="1706" spans="2:22" x14ac:dyDescent="0.25">
      <c r="B1706" t="s">
        <v>199</v>
      </c>
      <c r="C1706" s="79" t="s">
        <v>199</v>
      </c>
      <c r="E1706" t="s">
        <v>199</v>
      </c>
      <c r="F1706" t="s">
        <v>199</v>
      </c>
      <c r="G1706" t="s">
        <v>199</v>
      </c>
      <c r="H1706" t="s">
        <v>199</v>
      </c>
      <c r="I1706" t="s">
        <v>199</v>
      </c>
      <c r="J1706" t="s">
        <v>199</v>
      </c>
      <c r="K1706" t="s">
        <v>199</v>
      </c>
      <c r="L1706" t="s">
        <v>199</v>
      </c>
      <c r="M1706" t="s">
        <v>199</v>
      </c>
      <c r="N1706" t="s">
        <v>199</v>
      </c>
      <c r="O1706" t="s">
        <v>199</v>
      </c>
      <c r="P1706" t="s">
        <v>199</v>
      </c>
      <c r="Q1706" s="80" t="s">
        <v>199</v>
      </c>
      <c r="R1706" s="79"/>
      <c r="T1706" t="s">
        <v>199</v>
      </c>
      <c r="U1706" t="s">
        <v>199</v>
      </c>
      <c r="V1706" t="s">
        <v>199</v>
      </c>
    </row>
    <row r="1707" spans="2:22" x14ac:dyDescent="0.25">
      <c r="B1707" t="s">
        <v>199</v>
      </c>
      <c r="C1707" s="79" t="s">
        <v>199</v>
      </c>
      <c r="E1707" t="s">
        <v>199</v>
      </c>
      <c r="F1707" t="s">
        <v>199</v>
      </c>
      <c r="G1707" t="s">
        <v>199</v>
      </c>
      <c r="H1707" t="s">
        <v>199</v>
      </c>
      <c r="I1707" t="s">
        <v>199</v>
      </c>
      <c r="J1707" t="s">
        <v>199</v>
      </c>
      <c r="K1707" t="s">
        <v>199</v>
      </c>
      <c r="L1707" t="s">
        <v>199</v>
      </c>
      <c r="M1707" t="s">
        <v>199</v>
      </c>
      <c r="N1707" t="s">
        <v>199</v>
      </c>
      <c r="O1707" t="s">
        <v>199</v>
      </c>
      <c r="P1707" t="s">
        <v>199</v>
      </c>
      <c r="Q1707" s="80" t="s">
        <v>199</v>
      </c>
      <c r="R1707" s="79"/>
      <c r="T1707" t="s">
        <v>199</v>
      </c>
      <c r="U1707" t="s">
        <v>199</v>
      </c>
      <c r="V1707" t="s">
        <v>199</v>
      </c>
    </row>
    <row r="1708" spans="2:22" x14ac:dyDescent="0.25">
      <c r="B1708" t="s">
        <v>199</v>
      </c>
      <c r="C1708" s="79" t="s">
        <v>199</v>
      </c>
      <c r="E1708" t="s">
        <v>199</v>
      </c>
      <c r="F1708" t="s">
        <v>199</v>
      </c>
      <c r="G1708" t="s">
        <v>199</v>
      </c>
      <c r="H1708" t="s">
        <v>199</v>
      </c>
      <c r="I1708" t="s">
        <v>199</v>
      </c>
      <c r="J1708" t="s">
        <v>199</v>
      </c>
      <c r="K1708" t="s">
        <v>199</v>
      </c>
      <c r="L1708" t="s">
        <v>199</v>
      </c>
      <c r="M1708" t="s">
        <v>199</v>
      </c>
      <c r="N1708" t="s">
        <v>199</v>
      </c>
      <c r="O1708" t="s">
        <v>199</v>
      </c>
      <c r="P1708" t="s">
        <v>199</v>
      </c>
      <c r="Q1708" s="80" t="s">
        <v>199</v>
      </c>
      <c r="R1708" s="79"/>
      <c r="T1708" t="s">
        <v>199</v>
      </c>
      <c r="U1708" t="s">
        <v>199</v>
      </c>
      <c r="V1708" t="s">
        <v>199</v>
      </c>
    </row>
    <row r="1709" spans="2:22" x14ac:dyDescent="0.25">
      <c r="B1709" t="s">
        <v>199</v>
      </c>
      <c r="C1709" s="79" t="s">
        <v>199</v>
      </c>
      <c r="E1709" t="s">
        <v>199</v>
      </c>
      <c r="F1709" t="s">
        <v>199</v>
      </c>
      <c r="G1709" t="s">
        <v>199</v>
      </c>
      <c r="H1709" t="s">
        <v>199</v>
      </c>
      <c r="I1709" t="s">
        <v>199</v>
      </c>
      <c r="J1709" t="s">
        <v>199</v>
      </c>
      <c r="K1709" t="s">
        <v>199</v>
      </c>
      <c r="L1709" t="s">
        <v>199</v>
      </c>
      <c r="M1709" t="s">
        <v>199</v>
      </c>
      <c r="N1709" t="s">
        <v>199</v>
      </c>
      <c r="O1709" t="s">
        <v>199</v>
      </c>
      <c r="P1709" t="s">
        <v>199</v>
      </c>
      <c r="Q1709" s="80" t="s">
        <v>199</v>
      </c>
      <c r="R1709" s="79"/>
      <c r="T1709" t="s">
        <v>199</v>
      </c>
      <c r="U1709" t="s">
        <v>199</v>
      </c>
      <c r="V1709" t="s">
        <v>199</v>
      </c>
    </row>
    <row r="1710" spans="2:22" x14ac:dyDescent="0.25">
      <c r="B1710" t="s">
        <v>199</v>
      </c>
      <c r="C1710" s="79" t="s">
        <v>199</v>
      </c>
      <c r="E1710" t="s">
        <v>199</v>
      </c>
      <c r="F1710" t="s">
        <v>199</v>
      </c>
      <c r="G1710" t="s">
        <v>199</v>
      </c>
      <c r="H1710" t="s">
        <v>199</v>
      </c>
      <c r="I1710" t="s">
        <v>199</v>
      </c>
      <c r="J1710" t="s">
        <v>199</v>
      </c>
      <c r="K1710" t="s">
        <v>199</v>
      </c>
      <c r="L1710" t="s">
        <v>199</v>
      </c>
      <c r="M1710" t="s">
        <v>199</v>
      </c>
      <c r="N1710" t="s">
        <v>199</v>
      </c>
      <c r="O1710" t="s">
        <v>199</v>
      </c>
      <c r="P1710" t="s">
        <v>199</v>
      </c>
      <c r="Q1710" s="80" t="s">
        <v>199</v>
      </c>
      <c r="R1710" s="79"/>
      <c r="T1710" t="s">
        <v>199</v>
      </c>
      <c r="U1710" t="s">
        <v>199</v>
      </c>
      <c r="V1710" t="s">
        <v>199</v>
      </c>
    </row>
    <row r="1711" spans="2:22" x14ac:dyDescent="0.25">
      <c r="B1711" t="s">
        <v>199</v>
      </c>
      <c r="C1711" s="79" t="s">
        <v>199</v>
      </c>
      <c r="E1711" t="s">
        <v>199</v>
      </c>
      <c r="F1711" t="s">
        <v>199</v>
      </c>
      <c r="G1711" t="s">
        <v>199</v>
      </c>
      <c r="H1711" t="s">
        <v>199</v>
      </c>
      <c r="I1711" t="s">
        <v>199</v>
      </c>
      <c r="J1711" t="s">
        <v>199</v>
      </c>
      <c r="K1711" t="s">
        <v>199</v>
      </c>
      <c r="L1711" t="s">
        <v>199</v>
      </c>
      <c r="M1711" t="s">
        <v>199</v>
      </c>
      <c r="N1711" t="s">
        <v>199</v>
      </c>
      <c r="O1711" t="s">
        <v>199</v>
      </c>
      <c r="P1711" t="s">
        <v>199</v>
      </c>
      <c r="Q1711" s="80" t="s">
        <v>199</v>
      </c>
      <c r="R1711" s="79"/>
      <c r="T1711" t="s">
        <v>199</v>
      </c>
      <c r="U1711" t="s">
        <v>199</v>
      </c>
      <c r="V1711" t="s">
        <v>199</v>
      </c>
    </row>
    <row r="1712" spans="2:22" x14ac:dyDescent="0.25">
      <c r="B1712" t="s">
        <v>199</v>
      </c>
      <c r="C1712" s="79" t="s">
        <v>199</v>
      </c>
      <c r="E1712" t="s">
        <v>199</v>
      </c>
      <c r="F1712" t="s">
        <v>199</v>
      </c>
      <c r="G1712" t="s">
        <v>199</v>
      </c>
      <c r="H1712" t="s">
        <v>199</v>
      </c>
      <c r="I1712" t="s">
        <v>199</v>
      </c>
      <c r="J1712" t="s">
        <v>199</v>
      </c>
      <c r="K1712" t="s">
        <v>199</v>
      </c>
      <c r="L1712" t="s">
        <v>199</v>
      </c>
      <c r="M1712" t="s">
        <v>199</v>
      </c>
      <c r="N1712" t="s">
        <v>199</v>
      </c>
      <c r="O1712" t="s">
        <v>199</v>
      </c>
      <c r="P1712" t="s">
        <v>199</v>
      </c>
      <c r="Q1712" s="80" t="s">
        <v>199</v>
      </c>
      <c r="R1712" s="79"/>
      <c r="T1712" t="s">
        <v>199</v>
      </c>
      <c r="U1712" t="s">
        <v>199</v>
      </c>
      <c r="V1712" t="s">
        <v>199</v>
      </c>
    </row>
    <row r="1713" spans="2:22" x14ac:dyDescent="0.25">
      <c r="B1713" t="s">
        <v>199</v>
      </c>
      <c r="C1713" s="79" t="s">
        <v>199</v>
      </c>
      <c r="E1713" t="s">
        <v>199</v>
      </c>
      <c r="F1713" t="s">
        <v>199</v>
      </c>
      <c r="G1713" t="s">
        <v>199</v>
      </c>
      <c r="H1713" t="s">
        <v>199</v>
      </c>
      <c r="I1713" t="s">
        <v>199</v>
      </c>
      <c r="J1713" t="s">
        <v>199</v>
      </c>
      <c r="K1713" t="s">
        <v>199</v>
      </c>
      <c r="L1713" t="s">
        <v>199</v>
      </c>
      <c r="M1713" t="s">
        <v>199</v>
      </c>
      <c r="N1713" t="s">
        <v>199</v>
      </c>
      <c r="O1713" t="s">
        <v>199</v>
      </c>
      <c r="P1713" t="s">
        <v>199</v>
      </c>
      <c r="Q1713" s="80" t="s">
        <v>199</v>
      </c>
      <c r="R1713" s="79"/>
      <c r="T1713" t="s">
        <v>199</v>
      </c>
      <c r="U1713" t="s">
        <v>199</v>
      </c>
      <c r="V1713" t="s">
        <v>199</v>
      </c>
    </row>
    <row r="1714" spans="2:22" x14ac:dyDescent="0.25">
      <c r="B1714" t="s">
        <v>199</v>
      </c>
      <c r="C1714" s="79" t="s">
        <v>199</v>
      </c>
      <c r="E1714" t="s">
        <v>199</v>
      </c>
      <c r="F1714" t="s">
        <v>199</v>
      </c>
      <c r="G1714" t="s">
        <v>199</v>
      </c>
      <c r="H1714" t="s">
        <v>199</v>
      </c>
      <c r="I1714" t="s">
        <v>199</v>
      </c>
      <c r="J1714" t="s">
        <v>199</v>
      </c>
      <c r="K1714" t="s">
        <v>199</v>
      </c>
      <c r="L1714" t="s">
        <v>199</v>
      </c>
      <c r="M1714" t="s">
        <v>199</v>
      </c>
      <c r="N1714" t="s">
        <v>199</v>
      </c>
      <c r="O1714" t="s">
        <v>199</v>
      </c>
      <c r="P1714" t="s">
        <v>199</v>
      </c>
      <c r="Q1714" s="80" t="s">
        <v>199</v>
      </c>
      <c r="R1714" s="79"/>
      <c r="T1714" t="s">
        <v>199</v>
      </c>
      <c r="U1714" t="s">
        <v>199</v>
      </c>
      <c r="V1714" t="s">
        <v>199</v>
      </c>
    </row>
    <row r="1715" spans="2:22" x14ac:dyDescent="0.25">
      <c r="B1715" t="s">
        <v>199</v>
      </c>
      <c r="C1715" s="79" t="s">
        <v>199</v>
      </c>
      <c r="E1715" t="s">
        <v>199</v>
      </c>
      <c r="F1715" t="s">
        <v>199</v>
      </c>
      <c r="G1715" t="s">
        <v>199</v>
      </c>
      <c r="H1715" t="s">
        <v>199</v>
      </c>
      <c r="I1715" t="s">
        <v>199</v>
      </c>
      <c r="J1715" t="s">
        <v>199</v>
      </c>
      <c r="K1715" t="s">
        <v>199</v>
      </c>
      <c r="L1715" t="s">
        <v>199</v>
      </c>
      <c r="M1715" t="s">
        <v>199</v>
      </c>
      <c r="N1715" t="s">
        <v>199</v>
      </c>
      <c r="O1715" t="s">
        <v>199</v>
      </c>
      <c r="P1715" t="s">
        <v>199</v>
      </c>
      <c r="Q1715" s="80" t="s">
        <v>199</v>
      </c>
      <c r="R1715" s="79"/>
      <c r="T1715" t="s">
        <v>199</v>
      </c>
      <c r="U1715" t="s">
        <v>199</v>
      </c>
      <c r="V1715" t="s">
        <v>199</v>
      </c>
    </row>
    <row r="1716" spans="2:22" x14ac:dyDescent="0.25">
      <c r="B1716" t="s">
        <v>199</v>
      </c>
      <c r="C1716" s="79" t="s">
        <v>199</v>
      </c>
      <c r="E1716" t="s">
        <v>199</v>
      </c>
      <c r="F1716" t="s">
        <v>199</v>
      </c>
      <c r="G1716" t="s">
        <v>199</v>
      </c>
      <c r="H1716" t="s">
        <v>199</v>
      </c>
      <c r="I1716" t="s">
        <v>199</v>
      </c>
      <c r="J1716" t="s">
        <v>199</v>
      </c>
      <c r="K1716" t="s">
        <v>199</v>
      </c>
      <c r="L1716" t="s">
        <v>199</v>
      </c>
      <c r="M1716" t="s">
        <v>199</v>
      </c>
      <c r="N1716" t="s">
        <v>199</v>
      </c>
      <c r="O1716" t="s">
        <v>199</v>
      </c>
      <c r="P1716" t="s">
        <v>199</v>
      </c>
      <c r="Q1716" s="80" t="s">
        <v>199</v>
      </c>
      <c r="R1716" s="79"/>
      <c r="T1716" t="s">
        <v>199</v>
      </c>
      <c r="U1716" t="s">
        <v>199</v>
      </c>
      <c r="V1716" t="s">
        <v>199</v>
      </c>
    </row>
    <row r="1717" spans="2:22" x14ac:dyDescent="0.25">
      <c r="B1717" t="s">
        <v>199</v>
      </c>
      <c r="C1717" s="79" t="s">
        <v>199</v>
      </c>
      <c r="E1717" t="s">
        <v>199</v>
      </c>
      <c r="F1717" t="s">
        <v>199</v>
      </c>
      <c r="G1717" t="s">
        <v>199</v>
      </c>
      <c r="H1717" t="s">
        <v>199</v>
      </c>
      <c r="I1717" t="s">
        <v>199</v>
      </c>
      <c r="J1717" t="s">
        <v>199</v>
      </c>
      <c r="K1717" t="s">
        <v>199</v>
      </c>
      <c r="L1717" t="s">
        <v>199</v>
      </c>
      <c r="M1717" t="s">
        <v>199</v>
      </c>
      <c r="N1717" t="s">
        <v>199</v>
      </c>
      <c r="O1717" t="s">
        <v>199</v>
      </c>
      <c r="P1717" t="s">
        <v>199</v>
      </c>
      <c r="Q1717" s="80" t="s">
        <v>199</v>
      </c>
      <c r="R1717" s="79"/>
      <c r="T1717" t="s">
        <v>199</v>
      </c>
      <c r="U1717" t="s">
        <v>199</v>
      </c>
      <c r="V1717" t="s">
        <v>199</v>
      </c>
    </row>
    <row r="1718" spans="2:22" x14ac:dyDescent="0.25">
      <c r="B1718" t="s">
        <v>199</v>
      </c>
      <c r="C1718" s="79" t="s">
        <v>199</v>
      </c>
      <c r="E1718" t="s">
        <v>199</v>
      </c>
      <c r="F1718" t="s">
        <v>199</v>
      </c>
      <c r="G1718" t="s">
        <v>199</v>
      </c>
      <c r="H1718" t="s">
        <v>199</v>
      </c>
      <c r="I1718" t="s">
        <v>199</v>
      </c>
      <c r="J1718" t="s">
        <v>199</v>
      </c>
      <c r="K1718" t="s">
        <v>199</v>
      </c>
      <c r="L1718" t="s">
        <v>199</v>
      </c>
      <c r="M1718" t="s">
        <v>199</v>
      </c>
      <c r="N1718" t="s">
        <v>199</v>
      </c>
      <c r="O1718" t="s">
        <v>199</v>
      </c>
      <c r="P1718" t="s">
        <v>199</v>
      </c>
      <c r="Q1718" s="80" t="s">
        <v>199</v>
      </c>
      <c r="R1718" s="79"/>
      <c r="T1718" t="s">
        <v>199</v>
      </c>
      <c r="U1718" t="s">
        <v>199</v>
      </c>
      <c r="V1718" t="s">
        <v>199</v>
      </c>
    </row>
    <row r="1719" spans="2:22" x14ac:dyDescent="0.25">
      <c r="B1719" t="s">
        <v>199</v>
      </c>
      <c r="C1719" s="79" t="s">
        <v>199</v>
      </c>
      <c r="E1719" t="s">
        <v>199</v>
      </c>
      <c r="F1719" t="s">
        <v>199</v>
      </c>
      <c r="G1719" t="s">
        <v>199</v>
      </c>
      <c r="H1719" t="s">
        <v>199</v>
      </c>
      <c r="I1719" t="s">
        <v>199</v>
      </c>
      <c r="J1719" t="s">
        <v>199</v>
      </c>
      <c r="K1719" t="s">
        <v>199</v>
      </c>
      <c r="L1719" t="s">
        <v>199</v>
      </c>
      <c r="M1719" t="s">
        <v>199</v>
      </c>
      <c r="N1719" t="s">
        <v>199</v>
      </c>
      <c r="O1719" t="s">
        <v>199</v>
      </c>
      <c r="P1719" t="s">
        <v>199</v>
      </c>
      <c r="Q1719" s="80" t="s">
        <v>199</v>
      </c>
      <c r="R1719" s="79"/>
      <c r="T1719" t="s">
        <v>199</v>
      </c>
      <c r="U1719" t="s">
        <v>199</v>
      </c>
      <c r="V1719" t="s">
        <v>199</v>
      </c>
    </row>
    <row r="1720" spans="2:22" x14ac:dyDescent="0.25">
      <c r="B1720" t="s">
        <v>199</v>
      </c>
      <c r="C1720" s="79" t="s">
        <v>199</v>
      </c>
      <c r="E1720" t="s">
        <v>199</v>
      </c>
      <c r="F1720" t="s">
        <v>199</v>
      </c>
      <c r="G1720" t="s">
        <v>199</v>
      </c>
      <c r="H1720" t="s">
        <v>199</v>
      </c>
      <c r="I1720" t="s">
        <v>199</v>
      </c>
      <c r="J1720" t="s">
        <v>199</v>
      </c>
      <c r="K1720" t="s">
        <v>199</v>
      </c>
      <c r="L1720" t="s">
        <v>199</v>
      </c>
      <c r="M1720" t="s">
        <v>199</v>
      </c>
      <c r="N1720" t="s">
        <v>199</v>
      </c>
      <c r="O1720" t="s">
        <v>199</v>
      </c>
      <c r="P1720" t="s">
        <v>199</v>
      </c>
      <c r="Q1720" s="80" t="s">
        <v>199</v>
      </c>
      <c r="R1720" s="79"/>
      <c r="T1720" t="s">
        <v>199</v>
      </c>
      <c r="U1720" t="s">
        <v>199</v>
      </c>
      <c r="V1720" t="s">
        <v>199</v>
      </c>
    </row>
    <row r="1721" spans="2:22" x14ac:dyDescent="0.25">
      <c r="B1721" t="s">
        <v>199</v>
      </c>
      <c r="C1721" s="79" t="s">
        <v>199</v>
      </c>
      <c r="E1721" t="s">
        <v>199</v>
      </c>
      <c r="F1721" t="s">
        <v>199</v>
      </c>
      <c r="G1721" t="s">
        <v>199</v>
      </c>
      <c r="H1721" t="s">
        <v>199</v>
      </c>
      <c r="I1721" t="s">
        <v>199</v>
      </c>
      <c r="J1721" t="s">
        <v>199</v>
      </c>
      <c r="K1721" t="s">
        <v>199</v>
      </c>
      <c r="L1721" t="s">
        <v>199</v>
      </c>
      <c r="M1721" t="s">
        <v>199</v>
      </c>
      <c r="N1721" t="s">
        <v>199</v>
      </c>
      <c r="O1721" t="s">
        <v>199</v>
      </c>
      <c r="P1721" t="s">
        <v>199</v>
      </c>
      <c r="Q1721" s="80" t="s">
        <v>199</v>
      </c>
      <c r="R1721" s="79"/>
      <c r="T1721" t="s">
        <v>199</v>
      </c>
      <c r="U1721" t="s">
        <v>199</v>
      </c>
      <c r="V1721" t="s">
        <v>199</v>
      </c>
    </row>
    <row r="1722" spans="2:22" x14ac:dyDescent="0.25">
      <c r="B1722" t="s">
        <v>199</v>
      </c>
      <c r="C1722" s="79" t="s">
        <v>199</v>
      </c>
      <c r="E1722" t="s">
        <v>199</v>
      </c>
      <c r="F1722" t="s">
        <v>199</v>
      </c>
      <c r="G1722" t="s">
        <v>199</v>
      </c>
      <c r="H1722" t="s">
        <v>199</v>
      </c>
      <c r="I1722" t="s">
        <v>199</v>
      </c>
      <c r="J1722" t="s">
        <v>199</v>
      </c>
      <c r="K1722" t="s">
        <v>199</v>
      </c>
      <c r="L1722" t="s">
        <v>199</v>
      </c>
      <c r="M1722" t="s">
        <v>199</v>
      </c>
      <c r="N1722" t="s">
        <v>199</v>
      </c>
      <c r="O1722" t="s">
        <v>199</v>
      </c>
      <c r="P1722" t="s">
        <v>199</v>
      </c>
      <c r="Q1722" s="80" t="s">
        <v>199</v>
      </c>
      <c r="R1722" s="79"/>
      <c r="T1722" t="s">
        <v>199</v>
      </c>
      <c r="U1722" t="s">
        <v>199</v>
      </c>
      <c r="V1722" t="s">
        <v>199</v>
      </c>
    </row>
    <row r="1723" spans="2:22" x14ac:dyDescent="0.25">
      <c r="B1723" t="s">
        <v>199</v>
      </c>
      <c r="C1723" s="79" t="s">
        <v>199</v>
      </c>
      <c r="E1723" t="s">
        <v>199</v>
      </c>
      <c r="F1723" t="s">
        <v>199</v>
      </c>
      <c r="G1723" t="s">
        <v>199</v>
      </c>
      <c r="H1723" t="s">
        <v>199</v>
      </c>
      <c r="I1723" t="s">
        <v>199</v>
      </c>
      <c r="J1723" t="s">
        <v>199</v>
      </c>
      <c r="K1723" t="s">
        <v>199</v>
      </c>
      <c r="L1723" t="s">
        <v>199</v>
      </c>
      <c r="M1723" t="s">
        <v>199</v>
      </c>
      <c r="N1723" t="s">
        <v>199</v>
      </c>
      <c r="O1723" t="s">
        <v>199</v>
      </c>
      <c r="P1723" t="s">
        <v>199</v>
      </c>
      <c r="Q1723" s="80" t="s">
        <v>199</v>
      </c>
      <c r="R1723" s="79"/>
      <c r="T1723" t="s">
        <v>199</v>
      </c>
      <c r="U1723" t="s">
        <v>199</v>
      </c>
      <c r="V1723" t="s">
        <v>199</v>
      </c>
    </row>
    <row r="1724" spans="2:22" x14ac:dyDescent="0.25">
      <c r="B1724" t="s">
        <v>199</v>
      </c>
      <c r="C1724" s="79" t="s">
        <v>199</v>
      </c>
      <c r="E1724" t="s">
        <v>199</v>
      </c>
      <c r="F1724" t="s">
        <v>199</v>
      </c>
      <c r="G1724" t="s">
        <v>199</v>
      </c>
      <c r="H1724" t="s">
        <v>199</v>
      </c>
      <c r="I1724" t="s">
        <v>199</v>
      </c>
      <c r="J1724" t="s">
        <v>199</v>
      </c>
      <c r="K1724" t="s">
        <v>199</v>
      </c>
      <c r="L1724" t="s">
        <v>199</v>
      </c>
      <c r="M1724" t="s">
        <v>199</v>
      </c>
      <c r="N1724" t="s">
        <v>199</v>
      </c>
      <c r="O1724" t="s">
        <v>199</v>
      </c>
      <c r="P1724" t="s">
        <v>199</v>
      </c>
      <c r="Q1724" s="80" t="s">
        <v>199</v>
      </c>
      <c r="R1724" s="79"/>
      <c r="T1724" t="s">
        <v>199</v>
      </c>
      <c r="U1724" t="s">
        <v>199</v>
      </c>
      <c r="V1724" t="s">
        <v>199</v>
      </c>
    </row>
    <row r="1725" spans="2:22" x14ac:dyDescent="0.25">
      <c r="B1725" t="s">
        <v>199</v>
      </c>
      <c r="C1725" s="79" t="s">
        <v>199</v>
      </c>
      <c r="E1725" t="s">
        <v>199</v>
      </c>
      <c r="F1725" t="s">
        <v>199</v>
      </c>
      <c r="G1725" t="s">
        <v>199</v>
      </c>
      <c r="H1725" t="s">
        <v>199</v>
      </c>
      <c r="I1725" t="s">
        <v>199</v>
      </c>
      <c r="J1725" t="s">
        <v>199</v>
      </c>
      <c r="K1725" t="s">
        <v>199</v>
      </c>
      <c r="L1725" t="s">
        <v>199</v>
      </c>
      <c r="M1725" t="s">
        <v>199</v>
      </c>
      <c r="N1725" t="s">
        <v>199</v>
      </c>
      <c r="O1725" t="s">
        <v>199</v>
      </c>
      <c r="P1725" t="s">
        <v>199</v>
      </c>
      <c r="Q1725" s="80" t="s">
        <v>199</v>
      </c>
      <c r="R1725" s="79"/>
      <c r="T1725" t="s">
        <v>199</v>
      </c>
      <c r="U1725" t="s">
        <v>199</v>
      </c>
      <c r="V1725" t="s">
        <v>199</v>
      </c>
    </row>
    <row r="1726" spans="2:22" x14ac:dyDescent="0.25">
      <c r="B1726" t="s">
        <v>199</v>
      </c>
      <c r="C1726" s="79" t="s">
        <v>199</v>
      </c>
      <c r="E1726" t="s">
        <v>199</v>
      </c>
      <c r="F1726" t="s">
        <v>199</v>
      </c>
      <c r="G1726" t="s">
        <v>199</v>
      </c>
      <c r="H1726" t="s">
        <v>199</v>
      </c>
      <c r="I1726" t="s">
        <v>199</v>
      </c>
      <c r="J1726" t="s">
        <v>199</v>
      </c>
      <c r="K1726" t="s">
        <v>199</v>
      </c>
      <c r="L1726" t="s">
        <v>199</v>
      </c>
      <c r="M1726" t="s">
        <v>199</v>
      </c>
      <c r="N1726" t="s">
        <v>199</v>
      </c>
      <c r="O1726" t="s">
        <v>199</v>
      </c>
      <c r="P1726" t="s">
        <v>199</v>
      </c>
      <c r="Q1726" s="80" t="s">
        <v>199</v>
      </c>
      <c r="R1726" s="79"/>
      <c r="T1726" t="s">
        <v>199</v>
      </c>
      <c r="U1726" t="s">
        <v>199</v>
      </c>
      <c r="V1726" t="s">
        <v>199</v>
      </c>
    </row>
    <row r="1727" spans="2:22" x14ac:dyDescent="0.25">
      <c r="B1727" t="s">
        <v>199</v>
      </c>
      <c r="C1727" s="79" t="s">
        <v>199</v>
      </c>
      <c r="E1727" t="s">
        <v>199</v>
      </c>
      <c r="F1727" t="s">
        <v>199</v>
      </c>
      <c r="G1727" t="s">
        <v>199</v>
      </c>
      <c r="H1727" t="s">
        <v>199</v>
      </c>
      <c r="I1727" t="s">
        <v>199</v>
      </c>
      <c r="J1727" t="s">
        <v>199</v>
      </c>
      <c r="K1727" t="s">
        <v>199</v>
      </c>
      <c r="L1727" t="s">
        <v>199</v>
      </c>
      <c r="M1727" t="s">
        <v>199</v>
      </c>
      <c r="N1727" t="s">
        <v>199</v>
      </c>
      <c r="O1727" t="s">
        <v>199</v>
      </c>
      <c r="P1727" t="s">
        <v>199</v>
      </c>
      <c r="Q1727" s="80" t="s">
        <v>199</v>
      </c>
      <c r="R1727" s="79"/>
      <c r="T1727" t="s">
        <v>199</v>
      </c>
      <c r="U1727" t="s">
        <v>199</v>
      </c>
      <c r="V1727" t="s">
        <v>199</v>
      </c>
    </row>
    <row r="1728" spans="2:22" x14ac:dyDescent="0.25">
      <c r="B1728" t="s">
        <v>199</v>
      </c>
      <c r="C1728" s="79" t="s">
        <v>199</v>
      </c>
      <c r="E1728" t="s">
        <v>199</v>
      </c>
      <c r="F1728" t="s">
        <v>199</v>
      </c>
      <c r="G1728" t="s">
        <v>199</v>
      </c>
      <c r="H1728" t="s">
        <v>199</v>
      </c>
      <c r="I1728" t="s">
        <v>199</v>
      </c>
      <c r="J1728" t="s">
        <v>199</v>
      </c>
      <c r="K1728" t="s">
        <v>199</v>
      </c>
      <c r="L1728" t="s">
        <v>199</v>
      </c>
      <c r="M1728" t="s">
        <v>199</v>
      </c>
      <c r="N1728" t="s">
        <v>199</v>
      </c>
      <c r="O1728" t="s">
        <v>199</v>
      </c>
      <c r="P1728" t="s">
        <v>199</v>
      </c>
      <c r="Q1728" s="80" t="s">
        <v>199</v>
      </c>
      <c r="R1728" s="79"/>
      <c r="T1728" t="s">
        <v>199</v>
      </c>
      <c r="U1728" t="s">
        <v>199</v>
      </c>
      <c r="V1728" t="s">
        <v>199</v>
      </c>
    </row>
    <row r="1729" spans="2:22" x14ac:dyDescent="0.25">
      <c r="B1729" t="s">
        <v>199</v>
      </c>
      <c r="C1729" s="79" t="s">
        <v>199</v>
      </c>
      <c r="E1729" t="s">
        <v>199</v>
      </c>
      <c r="F1729" t="s">
        <v>199</v>
      </c>
      <c r="G1729" t="s">
        <v>199</v>
      </c>
      <c r="H1729" t="s">
        <v>199</v>
      </c>
      <c r="I1729" t="s">
        <v>199</v>
      </c>
      <c r="J1729" t="s">
        <v>199</v>
      </c>
      <c r="K1729" t="s">
        <v>199</v>
      </c>
      <c r="L1729" t="s">
        <v>199</v>
      </c>
      <c r="M1729" t="s">
        <v>199</v>
      </c>
      <c r="N1729" t="s">
        <v>199</v>
      </c>
      <c r="O1729" t="s">
        <v>199</v>
      </c>
      <c r="P1729" t="s">
        <v>199</v>
      </c>
      <c r="Q1729" s="80" t="s">
        <v>199</v>
      </c>
      <c r="R1729" s="79"/>
      <c r="T1729" t="s">
        <v>199</v>
      </c>
      <c r="U1729" t="s">
        <v>199</v>
      </c>
      <c r="V1729" t="s">
        <v>199</v>
      </c>
    </row>
    <row r="1730" spans="2:22" x14ac:dyDescent="0.25">
      <c r="B1730" t="s">
        <v>199</v>
      </c>
      <c r="C1730" s="79" t="s">
        <v>199</v>
      </c>
      <c r="E1730" t="s">
        <v>199</v>
      </c>
      <c r="F1730" t="s">
        <v>199</v>
      </c>
      <c r="G1730" t="s">
        <v>199</v>
      </c>
      <c r="H1730" t="s">
        <v>199</v>
      </c>
      <c r="I1730" t="s">
        <v>199</v>
      </c>
      <c r="J1730" t="s">
        <v>199</v>
      </c>
      <c r="K1730" t="s">
        <v>199</v>
      </c>
      <c r="L1730" t="s">
        <v>199</v>
      </c>
      <c r="M1730" t="s">
        <v>199</v>
      </c>
      <c r="N1730" t="s">
        <v>199</v>
      </c>
      <c r="O1730" t="s">
        <v>199</v>
      </c>
      <c r="P1730" t="s">
        <v>199</v>
      </c>
      <c r="Q1730" s="80" t="s">
        <v>199</v>
      </c>
      <c r="R1730" s="79"/>
      <c r="T1730" t="s">
        <v>199</v>
      </c>
      <c r="U1730" t="s">
        <v>199</v>
      </c>
      <c r="V1730" t="s">
        <v>199</v>
      </c>
    </row>
    <row r="1731" spans="2:22" x14ac:dyDescent="0.25">
      <c r="B1731" t="s">
        <v>199</v>
      </c>
      <c r="C1731" s="79" t="s">
        <v>199</v>
      </c>
      <c r="E1731" t="s">
        <v>199</v>
      </c>
      <c r="F1731" t="s">
        <v>199</v>
      </c>
      <c r="G1731" t="s">
        <v>199</v>
      </c>
      <c r="H1731" t="s">
        <v>199</v>
      </c>
      <c r="I1731" t="s">
        <v>199</v>
      </c>
      <c r="J1731" t="s">
        <v>199</v>
      </c>
      <c r="K1731" t="s">
        <v>199</v>
      </c>
      <c r="L1731" t="s">
        <v>199</v>
      </c>
      <c r="M1731" t="s">
        <v>199</v>
      </c>
      <c r="N1731" t="s">
        <v>199</v>
      </c>
      <c r="O1731" t="s">
        <v>199</v>
      </c>
      <c r="P1731" t="s">
        <v>199</v>
      </c>
      <c r="Q1731" s="80" t="s">
        <v>199</v>
      </c>
      <c r="R1731" s="79"/>
      <c r="T1731" t="s">
        <v>199</v>
      </c>
      <c r="U1731" t="s">
        <v>199</v>
      </c>
      <c r="V1731" t="s">
        <v>199</v>
      </c>
    </row>
    <row r="1732" spans="2:22" x14ac:dyDescent="0.25">
      <c r="B1732" t="s">
        <v>199</v>
      </c>
      <c r="C1732" s="79" t="s">
        <v>199</v>
      </c>
      <c r="E1732" t="s">
        <v>199</v>
      </c>
      <c r="F1732" t="s">
        <v>199</v>
      </c>
      <c r="G1732" t="s">
        <v>199</v>
      </c>
      <c r="H1732" t="s">
        <v>199</v>
      </c>
      <c r="I1732" t="s">
        <v>199</v>
      </c>
      <c r="J1732" t="s">
        <v>199</v>
      </c>
      <c r="K1732" t="s">
        <v>199</v>
      </c>
      <c r="L1732" t="s">
        <v>199</v>
      </c>
      <c r="M1732" t="s">
        <v>199</v>
      </c>
      <c r="N1732" t="s">
        <v>199</v>
      </c>
      <c r="O1732" t="s">
        <v>199</v>
      </c>
      <c r="P1732" t="s">
        <v>199</v>
      </c>
      <c r="Q1732" s="80" t="s">
        <v>199</v>
      </c>
      <c r="R1732" s="79"/>
      <c r="T1732" t="s">
        <v>199</v>
      </c>
      <c r="U1732" t="s">
        <v>199</v>
      </c>
      <c r="V1732" t="s">
        <v>199</v>
      </c>
    </row>
    <row r="1733" spans="2:22" x14ac:dyDescent="0.25">
      <c r="B1733" t="s">
        <v>199</v>
      </c>
      <c r="C1733" s="79" t="s">
        <v>199</v>
      </c>
      <c r="E1733" t="s">
        <v>199</v>
      </c>
      <c r="F1733" t="s">
        <v>199</v>
      </c>
      <c r="G1733" t="s">
        <v>199</v>
      </c>
      <c r="H1733" t="s">
        <v>199</v>
      </c>
      <c r="I1733" t="s">
        <v>199</v>
      </c>
      <c r="J1733" t="s">
        <v>199</v>
      </c>
      <c r="K1733" t="s">
        <v>199</v>
      </c>
      <c r="L1733" t="s">
        <v>199</v>
      </c>
      <c r="M1733" t="s">
        <v>199</v>
      </c>
      <c r="N1733" t="s">
        <v>199</v>
      </c>
      <c r="O1733" t="s">
        <v>199</v>
      </c>
      <c r="P1733" t="s">
        <v>199</v>
      </c>
      <c r="Q1733" s="80" t="s">
        <v>199</v>
      </c>
      <c r="R1733" s="79"/>
      <c r="T1733" t="s">
        <v>199</v>
      </c>
      <c r="U1733" t="s">
        <v>199</v>
      </c>
      <c r="V1733" t="s">
        <v>199</v>
      </c>
    </row>
    <row r="1734" spans="2:22" x14ac:dyDescent="0.25">
      <c r="B1734" t="s">
        <v>199</v>
      </c>
      <c r="C1734" s="79" t="s">
        <v>199</v>
      </c>
      <c r="E1734" t="s">
        <v>199</v>
      </c>
      <c r="F1734" t="s">
        <v>199</v>
      </c>
      <c r="G1734" t="s">
        <v>199</v>
      </c>
      <c r="H1734" t="s">
        <v>199</v>
      </c>
      <c r="I1734" t="s">
        <v>199</v>
      </c>
      <c r="J1734" t="s">
        <v>199</v>
      </c>
      <c r="K1734" t="s">
        <v>199</v>
      </c>
      <c r="L1734" t="s">
        <v>199</v>
      </c>
      <c r="M1734" t="s">
        <v>199</v>
      </c>
      <c r="N1734" t="s">
        <v>199</v>
      </c>
      <c r="O1734" t="s">
        <v>199</v>
      </c>
      <c r="P1734" t="s">
        <v>199</v>
      </c>
      <c r="Q1734" s="80" t="s">
        <v>199</v>
      </c>
      <c r="R1734" s="79"/>
      <c r="T1734" t="s">
        <v>199</v>
      </c>
      <c r="U1734" t="s">
        <v>199</v>
      </c>
      <c r="V1734" t="s">
        <v>199</v>
      </c>
    </row>
    <row r="1735" spans="2:22" x14ac:dyDescent="0.25">
      <c r="B1735" t="s">
        <v>199</v>
      </c>
      <c r="C1735" s="79" t="s">
        <v>199</v>
      </c>
      <c r="E1735" t="s">
        <v>199</v>
      </c>
      <c r="F1735" t="s">
        <v>199</v>
      </c>
      <c r="G1735" t="s">
        <v>199</v>
      </c>
      <c r="H1735" t="s">
        <v>199</v>
      </c>
      <c r="I1735" t="s">
        <v>199</v>
      </c>
      <c r="J1735" t="s">
        <v>199</v>
      </c>
      <c r="K1735" t="s">
        <v>199</v>
      </c>
      <c r="L1735" t="s">
        <v>199</v>
      </c>
      <c r="M1735" t="s">
        <v>199</v>
      </c>
      <c r="N1735" t="s">
        <v>199</v>
      </c>
      <c r="O1735" t="s">
        <v>199</v>
      </c>
      <c r="P1735" t="s">
        <v>199</v>
      </c>
      <c r="Q1735" s="80" t="s">
        <v>199</v>
      </c>
      <c r="R1735" s="79"/>
      <c r="T1735" t="s">
        <v>199</v>
      </c>
      <c r="U1735" t="s">
        <v>199</v>
      </c>
      <c r="V1735" t="s">
        <v>199</v>
      </c>
    </row>
    <row r="1736" spans="2:22" x14ac:dyDescent="0.25">
      <c r="B1736" t="s">
        <v>199</v>
      </c>
      <c r="C1736" s="79" t="s">
        <v>199</v>
      </c>
      <c r="E1736" t="s">
        <v>199</v>
      </c>
      <c r="F1736" t="s">
        <v>199</v>
      </c>
      <c r="G1736" t="s">
        <v>199</v>
      </c>
      <c r="H1736" t="s">
        <v>199</v>
      </c>
      <c r="I1736" t="s">
        <v>199</v>
      </c>
      <c r="J1736" t="s">
        <v>199</v>
      </c>
      <c r="K1736" t="s">
        <v>199</v>
      </c>
      <c r="L1736" t="s">
        <v>199</v>
      </c>
      <c r="M1736" t="s">
        <v>199</v>
      </c>
      <c r="N1736" t="s">
        <v>199</v>
      </c>
      <c r="O1736" t="s">
        <v>199</v>
      </c>
      <c r="P1736" t="s">
        <v>199</v>
      </c>
      <c r="Q1736" s="80" t="s">
        <v>199</v>
      </c>
      <c r="R1736" s="79"/>
      <c r="T1736" t="s">
        <v>199</v>
      </c>
      <c r="U1736" t="s">
        <v>199</v>
      </c>
      <c r="V1736" t="s">
        <v>199</v>
      </c>
    </row>
    <row r="1737" spans="2:22" x14ac:dyDescent="0.25">
      <c r="B1737" t="s">
        <v>199</v>
      </c>
      <c r="C1737" s="79" t="s">
        <v>199</v>
      </c>
      <c r="E1737" t="s">
        <v>199</v>
      </c>
      <c r="F1737" t="s">
        <v>199</v>
      </c>
      <c r="G1737" t="s">
        <v>199</v>
      </c>
      <c r="H1737" t="s">
        <v>199</v>
      </c>
      <c r="I1737" t="s">
        <v>199</v>
      </c>
      <c r="J1737" t="s">
        <v>199</v>
      </c>
      <c r="K1737" t="s">
        <v>199</v>
      </c>
      <c r="L1737" t="s">
        <v>199</v>
      </c>
      <c r="M1737" t="s">
        <v>199</v>
      </c>
      <c r="N1737" t="s">
        <v>199</v>
      </c>
      <c r="O1737" t="s">
        <v>199</v>
      </c>
      <c r="P1737" t="s">
        <v>199</v>
      </c>
      <c r="Q1737" s="80" t="s">
        <v>199</v>
      </c>
      <c r="R1737" s="79"/>
      <c r="T1737" t="s">
        <v>199</v>
      </c>
      <c r="U1737" t="s">
        <v>199</v>
      </c>
      <c r="V1737" t="s">
        <v>199</v>
      </c>
    </row>
    <row r="1738" spans="2:22" x14ac:dyDescent="0.25">
      <c r="B1738" t="s">
        <v>199</v>
      </c>
      <c r="C1738" s="79" t="s">
        <v>199</v>
      </c>
      <c r="E1738" t="s">
        <v>199</v>
      </c>
      <c r="F1738" t="s">
        <v>199</v>
      </c>
      <c r="G1738" t="s">
        <v>199</v>
      </c>
      <c r="H1738" t="s">
        <v>199</v>
      </c>
      <c r="I1738" t="s">
        <v>199</v>
      </c>
      <c r="J1738" t="s">
        <v>199</v>
      </c>
      <c r="K1738" t="s">
        <v>199</v>
      </c>
      <c r="L1738" t="s">
        <v>199</v>
      </c>
      <c r="M1738" t="s">
        <v>199</v>
      </c>
      <c r="N1738" t="s">
        <v>199</v>
      </c>
      <c r="O1738" t="s">
        <v>199</v>
      </c>
      <c r="P1738" t="s">
        <v>199</v>
      </c>
      <c r="Q1738" s="80" t="s">
        <v>199</v>
      </c>
      <c r="R1738" s="79"/>
      <c r="T1738" t="s">
        <v>199</v>
      </c>
      <c r="U1738" t="s">
        <v>199</v>
      </c>
      <c r="V1738" t="s">
        <v>199</v>
      </c>
    </row>
    <row r="1739" spans="2:22" x14ac:dyDescent="0.25">
      <c r="B1739" t="s">
        <v>199</v>
      </c>
      <c r="C1739" s="79" t="s">
        <v>199</v>
      </c>
      <c r="E1739" t="s">
        <v>199</v>
      </c>
      <c r="F1739" t="s">
        <v>199</v>
      </c>
      <c r="G1739" t="s">
        <v>199</v>
      </c>
      <c r="H1739" t="s">
        <v>199</v>
      </c>
      <c r="I1739" t="s">
        <v>199</v>
      </c>
      <c r="J1739" t="s">
        <v>199</v>
      </c>
      <c r="K1739" t="s">
        <v>199</v>
      </c>
      <c r="L1739" t="s">
        <v>199</v>
      </c>
      <c r="M1739" t="s">
        <v>199</v>
      </c>
      <c r="N1739" t="s">
        <v>199</v>
      </c>
      <c r="O1739" t="s">
        <v>199</v>
      </c>
      <c r="P1739" t="s">
        <v>199</v>
      </c>
      <c r="Q1739" s="80" t="s">
        <v>199</v>
      </c>
      <c r="R1739" s="79"/>
      <c r="T1739" t="s">
        <v>199</v>
      </c>
      <c r="U1739" t="s">
        <v>199</v>
      </c>
      <c r="V1739" t="s">
        <v>199</v>
      </c>
    </row>
    <row r="1740" spans="2:22" x14ac:dyDescent="0.25">
      <c r="B1740" t="s">
        <v>199</v>
      </c>
      <c r="C1740" s="79" t="s">
        <v>199</v>
      </c>
      <c r="E1740" t="s">
        <v>199</v>
      </c>
      <c r="F1740" t="s">
        <v>199</v>
      </c>
      <c r="G1740" t="s">
        <v>199</v>
      </c>
      <c r="H1740" t="s">
        <v>199</v>
      </c>
      <c r="I1740" t="s">
        <v>199</v>
      </c>
      <c r="J1740" t="s">
        <v>199</v>
      </c>
      <c r="K1740" t="s">
        <v>199</v>
      </c>
      <c r="L1740" t="s">
        <v>199</v>
      </c>
      <c r="M1740" t="s">
        <v>199</v>
      </c>
      <c r="N1740" t="s">
        <v>199</v>
      </c>
      <c r="O1740" t="s">
        <v>199</v>
      </c>
      <c r="P1740" t="s">
        <v>199</v>
      </c>
      <c r="Q1740" s="80" t="s">
        <v>199</v>
      </c>
      <c r="R1740" s="79"/>
      <c r="T1740" t="s">
        <v>199</v>
      </c>
      <c r="U1740" t="s">
        <v>199</v>
      </c>
      <c r="V1740" t="s">
        <v>199</v>
      </c>
    </row>
    <row r="1741" spans="2:22" x14ac:dyDescent="0.25">
      <c r="B1741" t="s">
        <v>199</v>
      </c>
      <c r="C1741" s="79" t="s">
        <v>199</v>
      </c>
      <c r="E1741" t="s">
        <v>199</v>
      </c>
      <c r="F1741" t="s">
        <v>199</v>
      </c>
      <c r="G1741" t="s">
        <v>199</v>
      </c>
      <c r="H1741" t="s">
        <v>199</v>
      </c>
      <c r="I1741" t="s">
        <v>199</v>
      </c>
      <c r="J1741" t="s">
        <v>199</v>
      </c>
      <c r="K1741" t="s">
        <v>199</v>
      </c>
      <c r="L1741" t="s">
        <v>199</v>
      </c>
      <c r="M1741" t="s">
        <v>199</v>
      </c>
      <c r="N1741" t="s">
        <v>199</v>
      </c>
      <c r="O1741" t="s">
        <v>199</v>
      </c>
      <c r="P1741" t="s">
        <v>199</v>
      </c>
      <c r="Q1741" s="80" t="s">
        <v>199</v>
      </c>
      <c r="R1741" s="79"/>
      <c r="T1741" t="s">
        <v>199</v>
      </c>
      <c r="U1741" t="s">
        <v>199</v>
      </c>
      <c r="V1741" t="s">
        <v>199</v>
      </c>
    </row>
    <row r="1742" spans="2:22" x14ac:dyDescent="0.25">
      <c r="B1742" t="s">
        <v>199</v>
      </c>
      <c r="C1742" s="79" t="s">
        <v>199</v>
      </c>
      <c r="E1742" t="s">
        <v>199</v>
      </c>
      <c r="F1742" t="s">
        <v>199</v>
      </c>
      <c r="G1742" t="s">
        <v>199</v>
      </c>
      <c r="H1742" t="s">
        <v>199</v>
      </c>
      <c r="I1742" t="s">
        <v>199</v>
      </c>
      <c r="J1742" t="s">
        <v>199</v>
      </c>
      <c r="K1742" t="s">
        <v>199</v>
      </c>
      <c r="L1742" t="s">
        <v>199</v>
      </c>
      <c r="M1742" t="s">
        <v>199</v>
      </c>
      <c r="N1742" t="s">
        <v>199</v>
      </c>
      <c r="O1742" t="s">
        <v>199</v>
      </c>
      <c r="P1742" t="s">
        <v>199</v>
      </c>
      <c r="Q1742" s="80" t="s">
        <v>199</v>
      </c>
      <c r="R1742" s="79"/>
      <c r="T1742" t="s">
        <v>199</v>
      </c>
      <c r="U1742" t="s">
        <v>199</v>
      </c>
      <c r="V1742" t="s">
        <v>199</v>
      </c>
    </row>
    <row r="1743" spans="2:22" x14ac:dyDescent="0.25">
      <c r="B1743" t="s">
        <v>199</v>
      </c>
      <c r="C1743" s="79" t="s">
        <v>199</v>
      </c>
      <c r="E1743" t="s">
        <v>199</v>
      </c>
      <c r="F1743" t="s">
        <v>199</v>
      </c>
      <c r="G1743" t="s">
        <v>199</v>
      </c>
      <c r="H1743" t="s">
        <v>199</v>
      </c>
      <c r="I1743" t="s">
        <v>199</v>
      </c>
      <c r="J1743" t="s">
        <v>199</v>
      </c>
      <c r="K1743" t="s">
        <v>199</v>
      </c>
      <c r="L1743" t="s">
        <v>199</v>
      </c>
      <c r="M1743" t="s">
        <v>199</v>
      </c>
      <c r="N1743" t="s">
        <v>199</v>
      </c>
      <c r="O1743" t="s">
        <v>199</v>
      </c>
      <c r="P1743" t="s">
        <v>199</v>
      </c>
      <c r="Q1743" s="80" t="s">
        <v>199</v>
      </c>
      <c r="R1743" s="79"/>
      <c r="T1743" t="s">
        <v>199</v>
      </c>
      <c r="U1743" t="s">
        <v>199</v>
      </c>
      <c r="V1743" t="s">
        <v>199</v>
      </c>
    </row>
    <row r="1744" spans="2:22" x14ac:dyDescent="0.25">
      <c r="B1744" t="s">
        <v>199</v>
      </c>
      <c r="C1744" s="79" t="s">
        <v>199</v>
      </c>
      <c r="E1744" t="s">
        <v>199</v>
      </c>
      <c r="F1744" t="s">
        <v>199</v>
      </c>
      <c r="G1744" t="s">
        <v>199</v>
      </c>
      <c r="H1744" t="s">
        <v>199</v>
      </c>
      <c r="I1744" t="s">
        <v>199</v>
      </c>
      <c r="J1744" t="s">
        <v>199</v>
      </c>
      <c r="K1744" t="s">
        <v>199</v>
      </c>
      <c r="L1744" t="s">
        <v>199</v>
      </c>
      <c r="M1744" t="s">
        <v>199</v>
      </c>
      <c r="N1744" t="s">
        <v>199</v>
      </c>
      <c r="O1744" t="s">
        <v>199</v>
      </c>
      <c r="P1744" t="s">
        <v>199</v>
      </c>
      <c r="Q1744" s="80" t="s">
        <v>199</v>
      </c>
      <c r="R1744" s="79"/>
      <c r="T1744" t="s">
        <v>199</v>
      </c>
      <c r="U1744" t="s">
        <v>199</v>
      </c>
      <c r="V1744" t="s">
        <v>199</v>
      </c>
    </row>
    <row r="1745" spans="2:22" x14ac:dyDescent="0.25">
      <c r="B1745" t="s">
        <v>199</v>
      </c>
      <c r="C1745" s="79" t="s">
        <v>199</v>
      </c>
      <c r="E1745" t="s">
        <v>199</v>
      </c>
      <c r="F1745" t="s">
        <v>199</v>
      </c>
      <c r="G1745" t="s">
        <v>199</v>
      </c>
      <c r="H1745" t="s">
        <v>199</v>
      </c>
      <c r="I1745" t="s">
        <v>199</v>
      </c>
      <c r="J1745" t="s">
        <v>199</v>
      </c>
      <c r="K1745" t="s">
        <v>199</v>
      </c>
      <c r="L1745" t="s">
        <v>199</v>
      </c>
      <c r="M1745" t="s">
        <v>199</v>
      </c>
      <c r="N1745" t="s">
        <v>199</v>
      </c>
      <c r="O1745" t="s">
        <v>199</v>
      </c>
      <c r="P1745" t="s">
        <v>199</v>
      </c>
      <c r="Q1745" s="80" t="s">
        <v>199</v>
      </c>
      <c r="R1745" s="79"/>
      <c r="T1745" t="s">
        <v>199</v>
      </c>
      <c r="U1745" t="s">
        <v>199</v>
      </c>
      <c r="V1745" t="s">
        <v>199</v>
      </c>
    </row>
    <row r="1746" spans="2:22" x14ac:dyDescent="0.25">
      <c r="B1746" t="s">
        <v>199</v>
      </c>
      <c r="C1746" s="79" t="s">
        <v>199</v>
      </c>
      <c r="E1746" t="s">
        <v>199</v>
      </c>
      <c r="F1746" t="s">
        <v>199</v>
      </c>
      <c r="G1746" t="s">
        <v>199</v>
      </c>
      <c r="H1746" t="s">
        <v>199</v>
      </c>
      <c r="I1746" t="s">
        <v>199</v>
      </c>
      <c r="J1746" t="s">
        <v>199</v>
      </c>
      <c r="K1746" t="s">
        <v>199</v>
      </c>
      <c r="L1746" t="s">
        <v>199</v>
      </c>
      <c r="M1746" t="s">
        <v>199</v>
      </c>
      <c r="N1746" t="s">
        <v>199</v>
      </c>
      <c r="O1746" t="s">
        <v>199</v>
      </c>
      <c r="P1746" t="s">
        <v>199</v>
      </c>
      <c r="Q1746" s="80" t="s">
        <v>199</v>
      </c>
      <c r="R1746" s="79"/>
      <c r="T1746" t="s">
        <v>199</v>
      </c>
      <c r="U1746" t="s">
        <v>199</v>
      </c>
      <c r="V1746" t="s">
        <v>199</v>
      </c>
    </row>
    <row r="1747" spans="2:22" x14ac:dyDescent="0.25">
      <c r="B1747" t="s">
        <v>199</v>
      </c>
      <c r="C1747" s="79" t="s">
        <v>199</v>
      </c>
      <c r="E1747" t="s">
        <v>199</v>
      </c>
      <c r="F1747" t="s">
        <v>199</v>
      </c>
      <c r="G1747" t="s">
        <v>199</v>
      </c>
      <c r="H1747" t="s">
        <v>199</v>
      </c>
      <c r="I1747" t="s">
        <v>199</v>
      </c>
      <c r="J1747" t="s">
        <v>199</v>
      </c>
      <c r="K1747" t="s">
        <v>199</v>
      </c>
      <c r="L1747" t="s">
        <v>199</v>
      </c>
      <c r="M1747" t="s">
        <v>199</v>
      </c>
      <c r="N1747" t="s">
        <v>199</v>
      </c>
      <c r="O1747" t="s">
        <v>199</v>
      </c>
      <c r="P1747" t="s">
        <v>199</v>
      </c>
      <c r="Q1747" s="80" t="s">
        <v>199</v>
      </c>
      <c r="R1747" s="79"/>
      <c r="T1747" t="s">
        <v>199</v>
      </c>
      <c r="U1747" t="s">
        <v>199</v>
      </c>
      <c r="V1747" t="s">
        <v>199</v>
      </c>
    </row>
    <row r="1748" spans="2:22" x14ac:dyDescent="0.25">
      <c r="B1748" t="s">
        <v>199</v>
      </c>
      <c r="C1748" s="79" t="s">
        <v>199</v>
      </c>
      <c r="E1748" t="s">
        <v>199</v>
      </c>
      <c r="F1748" t="s">
        <v>199</v>
      </c>
      <c r="G1748" t="s">
        <v>199</v>
      </c>
      <c r="H1748" t="s">
        <v>199</v>
      </c>
      <c r="I1748" t="s">
        <v>199</v>
      </c>
      <c r="J1748" t="s">
        <v>199</v>
      </c>
      <c r="K1748" t="s">
        <v>199</v>
      </c>
      <c r="L1748" t="s">
        <v>199</v>
      </c>
      <c r="M1748" t="s">
        <v>199</v>
      </c>
      <c r="N1748" t="s">
        <v>199</v>
      </c>
      <c r="O1748" t="s">
        <v>199</v>
      </c>
      <c r="P1748" t="s">
        <v>199</v>
      </c>
      <c r="Q1748" s="80" t="s">
        <v>199</v>
      </c>
      <c r="R1748" s="79"/>
      <c r="T1748" t="s">
        <v>199</v>
      </c>
      <c r="U1748" t="s">
        <v>199</v>
      </c>
      <c r="V1748" t="s">
        <v>199</v>
      </c>
    </row>
    <row r="1749" spans="2:22" x14ac:dyDescent="0.25">
      <c r="B1749" t="s">
        <v>199</v>
      </c>
      <c r="C1749" s="79" t="s">
        <v>199</v>
      </c>
      <c r="E1749" t="s">
        <v>199</v>
      </c>
      <c r="F1749" t="s">
        <v>199</v>
      </c>
      <c r="G1749" t="s">
        <v>199</v>
      </c>
      <c r="H1749" t="s">
        <v>199</v>
      </c>
      <c r="I1749" t="s">
        <v>199</v>
      </c>
      <c r="J1749" t="s">
        <v>199</v>
      </c>
      <c r="K1749" t="s">
        <v>199</v>
      </c>
      <c r="L1749" t="s">
        <v>199</v>
      </c>
      <c r="M1749" t="s">
        <v>199</v>
      </c>
      <c r="N1749" t="s">
        <v>199</v>
      </c>
      <c r="O1749" t="s">
        <v>199</v>
      </c>
      <c r="P1749" t="s">
        <v>199</v>
      </c>
      <c r="Q1749" s="80" t="s">
        <v>199</v>
      </c>
      <c r="R1749" s="79"/>
      <c r="T1749" t="s">
        <v>199</v>
      </c>
      <c r="U1749" t="s">
        <v>199</v>
      </c>
      <c r="V1749" t="s">
        <v>199</v>
      </c>
    </row>
    <row r="1750" spans="2:22" x14ac:dyDescent="0.25">
      <c r="B1750" t="s">
        <v>199</v>
      </c>
      <c r="C1750" s="79" t="s">
        <v>199</v>
      </c>
      <c r="E1750" t="s">
        <v>199</v>
      </c>
      <c r="F1750" t="s">
        <v>199</v>
      </c>
      <c r="G1750" t="s">
        <v>199</v>
      </c>
      <c r="H1750" t="s">
        <v>199</v>
      </c>
      <c r="I1750" t="s">
        <v>199</v>
      </c>
      <c r="J1750" t="s">
        <v>199</v>
      </c>
      <c r="K1750" t="s">
        <v>199</v>
      </c>
      <c r="L1750" t="s">
        <v>199</v>
      </c>
      <c r="M1750" t="s">
        <v>199</v>
      </c>
      <c r="N1750" t="s">
        <v>199</v>
      </c>
      <c r="O1750" t="s">
        <v>199</v>
      </c>
      <c r="P1750" t="s">
        <v>199</v>
      </c>
      <c r="Q1750" s="80" t="s">
        <v>199</v>
      </c>
      <c r="R1750" s="79"/>
      <c r="T1750" t="s">
        <v>199</v>
      </c>
      <c r="U1750" t="s">
        <v>199</v>
      </c>
      <c r="V1750" t="s">
        <v>199</v>
      </c>
    </row>
    <row r="1751" spans="2:22" x14ac:dyDescent="0.25">
      <c r="B1751" t="s">
        <v>199</v>
      </c>
      <c r="C1751" s="79" t="s">
        <v>199</v>
      </c>
      <c r="E1751" t="s">
        <v>199</v>
      </c>
      <c r="F1751" t="s">
        <v>199</v>
      </c>
      <c r="G1751" t="s">
        <v>199</v>
      </c>
      <c r="H1751" t="s">
        <v>199</v>
      </c>
      <c r="I1751" t="s">
        <v>199</v>
      </c>
      <c r="J1751" t="s">
        <v>199</v>
      </c>
      <c r="K1751" t="s">
        <v>199</v>
      </c>
      <c r="L1751" t="s">
        <v>199</v>
      </c>
      <c r="M1751" t="s">
        <v>199</v>
      </c>
      <c r="N1751" t="s">
        <v>199</v>
      </c>
      <c r="O1751" t="s">
        <v>199</v>
      </c>
      <c r="P1751" t="s">
        <v>199</v>
      </c>
      <c r="Q1751" s="80" t="s">
        <v>199</v>
      </c>
      <c r="R1751" s="79"/>
      <c r="T1751" t="s">
        <v>199</v>
      </c>
      <c r="U1751" t="s">
        <v>199</v>
      </c>
      <c r="V1751" t="s">
        <v>199</v>
      </c>
    </row>
    <row r="1752" spans="2:22" x14ac:dyDescent="0.25">
      <c r="B1752" t="s">
        <v>199</v>
      </c>
      <c r="C1752" s="79" t="s">
        <v>199</v>
      </c>
      <c r="E1752" t="s">
        <v>199</v>
      </c>
      <c r="F1752" t="s">
        <v>199</v>
      </c>
      <c r="G1752" t="s">
        <v>199</v>
      </c>
      <c r="H1752" t="s">
        <v>199</v>
      </c>
      <c r="I1752" t="s">
        <v>199</v>
      </c>
      <c r="J1752" t="s">
        <v>199</v>
      </c>
      <c r="K1752" t="s">
        <v>199</v>
      </c>
      <c r="L1752" t="s">
        <v>199</v>
      </c>
      <c r="M1752" t="s">
        <v>199</v>
      </c>
      <c r="N1752" t="s">
        <v>199</v>
      </c>
      <c r="O1752" t="s">
        <v>199</v>
      </c>
      <c r="P1752" t="s">
        <v>199</v>
      </c>
      <c r="Q1752" s="80" t="s">
        <v>199</v>
      </c>
      <c r="R1752" s="79"/>
      <c r="T1752" t="s">
        <v>199</v>
      </c>
      <c r="U1752" t="s">
        <v>199</v>
      </c>
      <c r="V1752" t="s">
        <v>199</v>
      </c>
    </row>
    <row r="1753" spans="2:22" x14ac:dyDescent="0.25">
      <c r="B1753" t="s">
        <v>199</v>
      </c>
      <c r="C1753" s="79" t="s">
        <v>199</v>
      </c>
      <c r="E1753" t="s">
        <v>199</v>
      </c>
      <c r="F1753" t="s">
        <v>199</v>
      </c>
      <c r="G1753" t="s">
        <v>199</v>
      </c>
      <c r="H1753" t="s">
        <v>199</v>
      </c>
      <c r="I1753" t="s">
        <v>199</v>
      </c>
      <c r="J1753" t="s">
        <v>199</v>
      </c>
      <c r="K1753" t="s">
        <v>199</v>
      </c>
      <c r="L1753" t="s">
        <v>199</v>
      </c>
      <c r="M1753" t="s">
        <v>199</v>
      </c>
      <c r="N1753" t="s">
        <v>199</v>
      </c>
      <c r="O1753" t="s">
        <v>199</v>
      </c>
      <c r="P1753" t="s">
        <v>199</v>
      </c>
      <c r="Q1753" s="80" t="s">
        <v>199</v>
      </c>
      <c r="R1753" s="79"/>
      <c r="T1753" t="s">
        <v>199</v>
      </c>
      <c r="U1753" t="s">
        <v>199</v>
      </c>
      <c r="V1753" t="s">
        <v>199</v>
      </c>
    </row>
    <row r="1754" spans="2:22" x14ac:dyDescent="0.25">
      <c r="B1754" t="s">
        <v>199</v>
      </c>
      <c r="C1754" s="79" t="s">
        <v>199</v>
      </c>
      <c r="E1754" t="s">
        <v>199</v>
      </c>
      <c r="F1754" t="s">
        <v>199</v>
      </c>
      <c r="G1754" t="s">
        <v>199</v>
      </c>
      <c r="H1754" t="s">
        <v>199</v>
      </c>
      <c r="I1754" t="s">
        <v>199</v>
      </c>
      <c r="J1754" t="s">
        <v>199</v>
      </c>
      <c r="K1754" t="s">
        <v>199</v>
      </c>
      <c r="L1754" t="s">
        <v>199</v>
      </c>
      <c r="M1754" t="s">
        <v>199</v>
      </c>
      <c r="N1754" t="s">
        <v>199</v>
      </c>
      <c r="O1754" t="s">
        <v>199</v>
      </c>
      <c r="P1754" t="s">
        <v>199</v>
      </c>
      <c r="Q1754" s="80" t="s">
        <v>199</v>
      </c>
      <c r="R1754" s="79"/>
      <c r="T1754" t="s">
        <v>199</v>
      </c>
      <c r="U1754" t="s">
        <v>199</v>
      </c>
      <c r="V1754" t="s">
        <v>199</v>
      </c>
    </row>
    <row r="1755" spans="2:22" x14ac:dyDescent="0.25">
      <c r="B1755" t="s">
        <v>199</v>
      </c>
      <c r="C1755" s="79" t="s">
        <v>199</v>
      </c>
      <c r="E1755" t="s">
        <v>199</v>
      </c>
      <c r="F1755" t="s">
        <v>199</v>
      </c>
      <c r="G1755" t="s">
        <v>199</v>
      </c>
      <c r="H1755" t="s">
        <v>199</v>
      </c>
      <c r="I1755" t="s">
        <v>199</v>
      </c>
      <c r="J1755" t="s">
        <v>199</v>
      </c>
      <c r="K1755" t="s">
        <v>199</v>
      </c>
      <c r="L1755" t="s">
        <v>199</v>
      </c>
      <c r="M1755" t="s">
        <v>199</v>
      </c>
      <c r="N1755" t="s">
        <v>199</v>
      </c>
      <c r="O1755" t="s">
        <v>199</v>
      </c>
      <c r="P1755" t="s">
        <v>199</v>
      </c>
      <c r="Q1755" s="80" t="s">
        <v>199</v>
      </c>
      <c r="R1755" s="79"/>
      <c r="T1755" t="s">
        <v>199</v>
      </c>
      <c r="U1755" t="s">
        <v>199</v>
      </c>
      <c r="V1755" t="s">
        <v>199</v>
      </c>
    </row>
    <row r="1756" spans="2:22" x14ac:dyDescent="0.25">
      <c r="B1756" t="s">
        <v>199</v>
      </c>
      <c r="C1756" s="79" t="s">
        <v>199</v>
      </c>
      <c r="E1756" t="s">
        <v>199</v>
      </c>
      <c r="F1756" t="s">
        <v>199</v>
      </c>
      <c r="G1756" t="s">
        <v>199</v>
      </c>
      <c r="H1756" t="s">
        <v>199</v>
      </c>
      <c r="I1756" t="s">
        <v>199</v>
      </c>
      <c r="J1756" t="s">
        <v>199</v>
      </c>
      <c r="K1756" t="s">
        <v>199</v>
      </c>
      <c r="L1756" t="s">
        <v>199</v>
      </c>
      <c r="M1756" t="s">
        <v>199</v>
      </c>
      <c r="N1756" t="s">
        <v>199</v>
      </c>
      <c r="O1756" t="s">
        <v>199</v>
      </c>
      <c r="P1756" t="s">
        <v>199</v>
      </c>
      <c r="Q1756" s="80" t="s">
        <v>199</v>
      </c>
      <c r="R1756" s="79"/>
      <c r="T1756" t="s">
        <v>199</v>
      </c>
      <c r="U1756" t="s">
        <v>199</v>
      </c>
      <c r="V1756" t="s">
        <v>199</v>
      </c>
    </row>
    <row r="1757" spans="2:22" x14ac:dyDescent="0.25">
      <c r="B1757" t="s">
        <v>199</v>
      </c>
      <c r="C1757" s="79" t="s">
        <v>199</v>
      </c>
      <c r="E1757" t="s">
        <v>199</v>
      </c>
      <c r="F1757" t="s">
        <v>199</v>
      </c>
      <c r="G1757" t="s">
        <v>199</v>
      </c>
      <c r="H1757" t="s">
        <v>199</v>
      </c>
      <c r="I1757" t="s">
        <v>199</v>
      </c>
      <c r="J1757" t="s">
        <v>199</v>
      </c>
      <c r="K1757" t="s">
        <v>199</v>
      </c>
      <c r="L1757" t="s">
        <v>199</v>
      </c>
      <c r="M1757" t="s">
        <v>199</v>
      </c>
      <c r="N1757" t="s">
        <v>199</v>
      </c>
      <c r="O1757" t="s">
        <v>199</v>
      </c>
      <c r="P1757" t="s">
        <v>199</v>
      </c>
      <c r="Q1757" s="80" t="s">
        <v>199</v>
      </c>
      <c r="R1757" s="79"/>
      <c r="T1757" t="s">
        <v>199</v>
      </c>
      <c r="U1757" t="s">
        <v>199</v>
      </c>
      <c r="V1757" t="s">
        <v>199</v>
      </c>
    </row>
    <row r="1758" spans="2:22" x14ac:dyDescent="0.25">
      <c r="B1758" t="s">
        <v>199</v>
      </c>
      <c r="C1758" s="79" t="s">
        <v>199</v>
      </c>
      <c r="E1758" t="s">
        <v>199</v>
      </c>
      <c r="F1758" t="s">
        <v>199</v>
      </c>
      <c r="G1758" t="s">
        <v>199</v>
      </c>
      <c r="H1758" t="s">
        <v>199</v>
      </c>
      <c r="I1758" t="s">
        <v>199</v>
      </c>
      <c r="J1758" t="s">
        <v>199</v>
      </c>
      <c r="K1758" t="s">
        <v>199</v>
      </c>
      <c r="L1758" t="s">
        <v>199</v>
      </c>
      <c r="M1758" t="s">
        <v>199</v>
      </c>
      <c r="N1758" t="s">
        <v>199</v>
      </c>
      <c r="O1758" t="s">
        <v>199</v>
      </c>
      <c r="P1758" t="s">
        <v>199</v>
      </c>
      <c r="Q1758" s="80" t="s">
        <v>199</v>
      </c>
      <c r="R1758" s="79"/>
      <c r="T1758" t="s">
        <v>199</v>
      </c>
      <c r="U1758" t="s">
        <v>199</v>
      </c>
      <c r="V1758" t="s">
        <v>199</v>
      </c>
    </row>
    <row r="1759" spans="2:22" x14ac:dyDescent="0.25">
      <c r="B1759" t="s">
        <v>199</v>
      </c>
      <c r="C1759" s="79" t="s">
        <v>199</v>
      </c>
      <c r="E1759" t="s">
        <v>199</v>
      </c>
      <c r="F1759" t="s">
        <v>199</v>
      </c>
      <c r="G1759" t="s">
        <v>199</v>
      </c>
      <c r="H1759" t="s">
        <v>199</v>
      </c>
      <c r="I1759" t="s">
        <v>199</v>
      </c>
      <c r="J1759" t="s">
        <v>199</v>
      </c>
      <c r="K1759" t="s">
        <v>199</v>
      </c>
      <c r="L1759" t="s">
        <v>199</v>
      </c>
      <c r="M1759" t="s">
        <v>199</v>
      </c>
      <c r="N1759" t="s">
        <v>199</v>
      </c>
      <c r="O1759" t="s">
        <v>199</v>
      </c>
      <c r="P1759" t="s">
        <v>199</v>
      </c>
      <c r="Q1759" s="80" t="s">
        <v>199</v>
      </c>
      <c r="R1759" s="79"/>
      <c r="T1759" t="s">
        <v>199</v>
      </c>
      <c r="U1759" t="s">
        <v>199</v>
      </c>
      <c r="V1759" t="s">
        <v>199</v>
      </c>
    </row>
    <row r="1760" spans="2:22" x14ac:dyDescent="0.25">
      <c r="B1760" t="s">
        <v>199</v>
      </c>
      <c r="C1760" s="79" t="s">
        <v>199</v>
      </c>
      <c r="E1760" t="s">
        <v>199</v>
      </c>
      <c r="F1760" t="s">
        <v>199</v>
      </c>
      <c r="G1760" t="s">
        <v>199</v>
      </c>
      <c r="H1760" t="s">
        <v>199</v>
      </c>
      <c r="I1760" t="s">
        <v>199</v>
      </c>
      <c r="J1760" t="s">
        <v>199</v>
      </c>
      <c r="K1760" t="s">
        <v>199</v>
      </c>
      <c r="L1760" t="s">
        <v>199</v>
      </c>
      <c r="M1760" t="s">
        <v>199</v>
      </c>
      <c r="N1760" t="s">
        <v>199</v>
      </c>
      <c r="O1760" t="s">
        <v>199</v>
      </c>
      <c r="P1760" t="s">
        <v>199</v>
      </c>
      <c r="Q1760" s="80" t="s">
        <v>199</v>
      </c>
      <c r="R1760" s="79"/>
      <c r="T1760" t="s">
        <v>199</v>
      </c>
      <c r="U1760" t="s">
        <v>199</v>
      </c>
      <c r="V1760" t="s">
        <v>199</v>
      </c>
    </row>
    <row r="1761" spans="2:22" x14ac:dyDescent="0.25">
      <c r="B1761" t="s">
        <v>199</v>
      </c>
      <c r="C1761" s="79" t="s">
        <v>199</v>
      </c>
      <c r="E1761" t="s">
        <v>199</v>
      </c>
      <c r="F1761" t="s">
        <v>199</v>
      </c>
      <c r="G1761" t="s">
        <v>199</v>
      </c>
      <c r="H1761" t="s">
        <v>199</v>
      </c>
      <c r="I1761" t="s">
        <v>199</v>
      </c>
      <c r="J1761" t="s">
        <v>199</v>
      </c>
      <c r="K1761" t="s">
        <v>199</v>
      </c>
      <c r="L1761" t="s">
        <v>199</v>
      </c>
      <c r="M1761" t="s">
        <v>199</v>
      </c>
      <c r="N1761" t="s">
        <v>199</v>
      </c>
      <c r="O1761" t="s">
        <v>199</v>
      </c>
      <c r="P1761" t="s">
        <v>199</v>
      </c>
      <c r="Q1761" s="80" t="s">
        <v>199</v>
      </c>
      <c r="R1761" s="79"/>
      <c r="T1761" t="s">
        <v>199</v>
      </c>
      <c r="U1761" t="s">
        <v>199</v>
      </c>
      <c r="V1761" t="s">
        <v>199</v>
      </c>
    </row>
    <row r="1762" spans="2:22" x14ac:dyDescent="0.25">
      <c r="B1762" t="s">
        <v>199</v>
      </c>
      <c r="C1762" s="79" t="s">
        <v>199</v>
      </c>
      <c r="E1762" t="s">
        <v>199</v>
      </c>
      <c r="F1762" t="s">
        <v>199</v>
      </c>
      <c r="G1762" t="s">
        <v>199</v>
      </c>
      <c r="H1762" t="s">
        <v>199</v>
      </c>
      <c r="I1762" t="s">
        <v>199</v>
      </c>
      <c r="J1762" t="s">
        <v>199</v>
      </c>
      <c r="K1762" t="s">
        <v>199</v>
      </c>
      <c r="L1762" t="s">
        <v>199</v>
      </c>
      <c r="M1762" t="s">
        <v>199</v>
      </c>
      <c r="N1762" t="s">
        <v>199</v>
      </c>
      <c r="O1762" t="s">
        <v>199</v>
      </c>
      <c r="P1762" t="s">
        <v>199</v>
      </c>
      <c r="Q1762" s="80" t="s">
        <v>199</v>
      </c>
      <c r="R1762" s="79"/>
      <c r="T1762" t="s">
        <v>199</v>
      </c>
      <c r="U1762" t="s">
        <v>199</v>
      </c>
      <c r="V1762" t="s">
        <v>199</v>
      </c>
    </row>
    <row r="1763" spans="2:22" x14ac:dyDescent="0.25">
      <c r="B1763" t="s">
        <v>199</v>
      </c>
      <c r="C1763" s="79" t="s">
        <v>199</v>
      </c>
      <c r="E1763" t="s">
        <v>199</v>
      </c>
      <c r="F1763" t="s">
        <v>199</v>
      </c>
      <c r="G1763" t="s">
        <v>199</v>
      </c>
      <c r="H1763" t="s">
        <v>199</v>
      </c>
      <c r="I1763" t="s">
        <v>199</v>
      </c>
      <c r="J1763" t="s">
        <v>199</v>
      </c>
      <c r="K1763" t="s">
        <v>199</v>
      </c>
      <c r="L1763" t="s">
        <v>199</v>
      </c>
      <c r="M1763" t="s">
        <v>199</v>
      </c>
      <c r="N1763" t="s">
        <v>199</v>
      </c>
      <c r="O1763" t="s">
        <v>199</v>
      </c>
      <c r="P1763" t="s">
        <v>199</v>
      </c>
      <c r="Q1763" s="80" t="s">
        <v>199</v>
      </c>
      <c r="R1763" s="79"/>
      <c r="T1763" t="s">
        <v>199</v>
      </c>
      <c r="U1763" t="s">
        <v>199</v>
      </c>
      <c r="V1763" t="s">
        <v>199</v>
      </c>
    </row>
    <row r="1764" spans="2:22" x14ac:dyDescent="0.25">
      <c r="B1764" t="s">
        <v>199</v>
      </c>
      <c r="C1764" s="79" t="s">
        <v>199</v>
      </c>
      <c r="E1764" t="s">
        <v>199</v>
      </c>
      <c r="F1764" t="s">
        <v>199</v>
      </c>
      <c r="G1764" t="s">
        <v>199</v>
      </c>
      <c r="H1764" t="s">
        <v>199</v>
      </c>
      <c r="I1764" t="s">
        <v>199</v>
      </c>
      <c r="J1764" t="s">
        <v>199</v>
      </c>
      <c r="K1764" t="s">
        <v>199</v>
      </c>
      <c r="L1764" t="s">
        <v>199</v>
      </c>
      <c r="M1764" t="s">
        <v>199</v>
      </c>
      <c r="N1764" t="s">
        <v>199</v>
      </c>
      <c r="O1764" t="s">
        <v>199</v>
      </c>
      <c r="P1764" t="s">
        <v>199</v>
      </c>
      <c r="Q1764" s="80" t="s">
        <v>199</v>
      </c>
      <c r="R1764" s="79"/>
      <c r="T1764" t="s">
        <v>199</v>
      </c>
      <c r="U1764" t="s">
        <v>199</v>
      </c>
      <c r="V1764" t="s">
        <v>199</v>
      </c>
    </row>
    <row r="1765" spans="2:22" x14ac:dyDescent="0.25">
      <c r="B1765" t="s">
        <v>199</v>
      </c>
      <c r="C1765" s="79" t="s">
        <v>199</v>
      </c>
      <c r="E1765" t="s">
        <v>199</v>
      </c>
      <c r="F1765" t="s">
        <v>199</v>
      </c>
      <c r="G1765" t="s">
        <v>199</v>
      </c>
      <c r="H1765" t="s">
        <v>199</v>
      </c>
      <c r="I1765" t="s">
        <v>199</v>
      </c>
      <c r="J1765" t="s">
        <v>199</v>
      </c>
      <c r="K1765" t="s">
        <v>199</v>
      </c>
      <c r="L1765" t="s">
        <v>199</v>
      </c>
      <c r="M1765" t="s">
        <v>199</v>
      </c>
      <c r="N1765" t="s">
        <v>199</v>
      </c>
      <c r="O1765" t="s">
        <v>199</v>
      </c>
      <c r="P1765" t="s">
        <v>199</v>
      </c>
      <c r="Q1765" s="80" t="s">
        <v>199</v>
      </c>
      <c r="R1765" s="79"/>
      <c r="T1765" t="s">
        <v>199</v>
      </c>
      <c r="U1765" t="s">
        <v>199</v>
      </c>
      <c r="V1765" t="s">
        <v>199</v>
      </c>
    </row>
    <row r="1766" spans="2:22" x14ac:dyDescent="0.25">
      <c r="B1766" t="s">
        <v>199</v>
      </c>
      <c r="C1766" s="79" t="s">
        <v>199</v>
      </c>
      <c r="E1766" t="s">
        <v>199</v>
      </c>
      <c r="F1766" t="s">
        <v>199</v>
      </c>
      <c r="G1766" t="s">
        <v>199</v>
      </c>
      <c r="H1766" t="s">
        <v>199</v>
      </c>
      <c r="I1766" t="s">
        <v>199</v>
      </c>
      <c r="J1766" t="s">
        <v>199</v>
      </c>
      <c r="K1766" t="s">
        <v>199</v>
      </c>
      <c r="L1766" t="s">
        <v>199</v>
      </c>
      <c r="M1766" t="s">
        <v>199</v>
      </c>
      <c r="N1766" t="s">
        <v>199</v>
      </c>
      <c r="O1766" t="s">
        <v>199</v>
      </c>
      <c r="P1766" t="s">
        <v>199</v>
      </c>
      <c r="Q1766" s="80" t="s">
        <v>199</v>
      </c>
      <c r="R1766" s="79"/>
      <c r="T1766" t="s">
        <v>199</v>
      </c>
      <c r="U1766" t="s">
        <v>199</v>
      </c>
      <c r="V1766" t="s">
        <v>199</v>
      </c>
    </row>
    <row r="1767" spans="2:22" x14ac:dyDescent="0.25">
      <c r="B1767" t="s">
        <v>199</v>
      </c>
      <c r="C1767" s="79" t="s">
        <v>199</v>
      </c>
      <c r="E1767" t="s">
        <v>199</v>
      </c>
      <c r="F1767" t="s">
        <v>199</v>
      </c>
      <c r="G1767" t="s">
        <v>199</v>
      </c>
      <c r="H1767" t="s">
        <v>199</v>
      </c>
      <c r="I1767" t="s">
        <v>199</v>
      </c>
      <c r="J1767" t="s">
        <v>199</v>
      </c>
      <c r="K1767" t="s">
        <v>199</v>
      </c>
      <c r="L1767" t="s">
        <v>199</v>
      </c>
      <c r="M1767" t="s">
        <v>199</v>
      </c>
      <c r="N1767" t="s">
        <v>199</v>
      </c>
      <c r="O1767" t="s">
        <v>199</v>
      </c>
      <c r="P1767" t="s">
        <v>199</v>
      </c>
      <c r="Q1767" s="80" t="s">
        <v>199</v>
      </c>
      <c r="R1767" s="79"/>
      <c r="T1767" t="s">
        <v>199</v>
      </c>
      <c r="U1767" t="s">
        <v>199</v>
      </c>
      <c r="V1767" t="s">
        <v>199</v>
      </c>
    </row>
    <row r="1768" spans="2:22" x14ac:dyDescent="0.25">
      <c r="B1768" t="s">
        <v>199</v>
      </c>
      <c r="C1768" s="79" t="s">
        <v>199</v>
      </c>
      <c r="E1768" t="s">
        <v>199</v>
      </c>
      <c r="F1768" t="s">
        <v>199</v>
      </c>
      <c r="G1768" t="s">
        <v>199</v>
      </c>
      <c r="H1768" t="s">
        <v>199</v>
      </c>
      <c r="I1768" t="s">
        <v>199</v>
      </c>
      <c r="J1768" t="s">
        <v>199</v>
      </c>
      <c r="K1768" t="s">
        <v>199</v>
      </c>
      <c r="L1768" t="s">
        <v>199</v>
      </c>
      <c r="M1768" t="s">
        <v>199</v>
      </c>
      <c r="N1768" t="s">
        <v>199</v>
      </c>
      <c r="O1768" t="s">
        <v>199</v>
      </c>
      <c r="P1768" t="s">
        <v>199</v>
      </c>
      <c r="Q1768" s="80" t="s">
        <v>199</v>
      </c>
      <c r="R1768" s="79"/>
      <c r="T1768" t="s">
        <v>199</v>
      </c>
      <c r="U1768" t="s">
        <v>199</v>
      </c>
      <c r="V1768" t="s">
        <v>199</v>
      </c>
    </row>
    <row r="1769" spans="2:22" x14ac:dyDescent="0.25">
      <c r="B1769" t="s">
        <v>199</v>
      </c>
      <c r="C1769" s="79" t="s">
        <v>199</v>
      </c>
      <c r="E1769" t="s">
        <v>199</v>
      </c>
      <c r="F1769" t="s">
        <v>199</v>
      </c>
      <c r="G1769" t="s">
        <v>199</v>
      </c>
      <c r="H1769" t="s">
        <v>199</v>
      </c>
      <c r="I1769" t="s">
        <v>199</v>
      </c>
      <c r="J1769" t="s">
        <v>199</v>
      </c>
      <c r="K1769" t="s">
        <v>199</v>
      </c>
      <c r="L1769" t="s">
        <v>199</v>
      </c>
      <c r="M1769" t="s">
        <v>199</v>
      </c>
      <c r="N1769" t="s">
        <v>199</v>
      </c>
      <c r="O1769" t="s">
        <v>199</v>
      </c>
      <c r="P1769" t="s">
        <v>199</v>
      </c>
      <c r="Q1769" s="80" t="s">
        <v>199</v>
      </c>
      <c r="R1769" s="79"/>
      <c r="T1769" t="s">
        <v>199</v>
      </c>
      <c r="U1769" t="s">
        <v>199</v>
      </c>
      <c r="V1769" t="s">
        <v>199</v>
      </c>
    </row>
    <row r="1770" spans="2:22" x14ac:dyDescent="0.25">
      <c r="B1770" t="s">
        <v>199</v>
      </c>
      <c r="C1770" s="79" t="s">
        <v>199</v>
      </c>
      <c r="E1770" t="s">
        <v>199</v>
      </c>
      <c r="F1770" t="s">
        <v>199</v>
      </c>
      <c r="G1770" t="s">
        <v>199</v>
      </c>
      <c r="H1770" t="s">
        <v>199</v>
      </c>
      <c r="I1770" t="s">
        <v>199</v>
      </c>
      <c r="J1770" t="s">
        <v>199</v>
      </c>
      <c r="K1770" t="s">
        <v>199</v>
      </c>
      <c r="L1770" t="s">
        <v>199</v>
      </c>
      <c r="M1770" t="s">
        <v>199</v>
      </c>
      <c r="N1770" t="s">
        <v>199</v>
      </c>
      <c r="O1770" t="s">
        <v>199</v>
      </c>
      <c r="P1770" t="s">
        <v>199</v>
      </c>
      <c r="Q1770" s="80" t="s">
        <v>199</v>
      </c>
      <c r="R1770" s="79"/>
      <c r="T1770" t="s">
        <v>199</v>
      </c>
      <c r="U1770" t="s">
        <v>199</v>
      </c>
      <c r="V1770" t="s">
        <v>199</v>
      </c>
    </row>
    <row r="1771" spans="2:22" x14ac:dyDescent="0.25">
      <c r="B1771" t="s">
        <v>199</v>
      </c>
      <c r="C1771" s="79" t="s">
        <v>199</v>
      </c>
      <c r="E1771" t="s">
        <v>199</v>
      </c>
      <c r="F1771" t="s">
        <v>199</v>
      </c>
      <c r="G1771" t="s">
        <v>199</v>
      </c>
      <c r="H1771" t="s">
        <v>199</v>
      </c>
      <c r="I1771" t="s">
        <v>199</v>
      </c>
      <c r="J1771" t="s">
        <v>199</v>
      </c>
      <c r="K1771" t="s">
        <v>199</v>
      </c>
      <c r="L1771" t="s">
        <v>199</v>
      </c>
      <c r="M1771" t="s">
        <v>199</v>
      </c>
      <c r="N1771" t="s">
        <v>199</v>
      </c>
      <c r="O1771" t="s">
        <v>199</v>
      </c>
      <c r="P1771" t="s">
        <v>199</v>
      </c>
      <c r="Q1771" s="80" t="s">
        <v>199</v>
      </c>
      <c r="R1771" s="79"/>
      <c r="T1771" t="s">
        <v>199</v>
      </c>
      <c r="U1771" t="s">
        <v>199</v>
      </c>
      <c r="V1771" t="s">
        <v>199</v>
      </c>
    </row>
    <row r="1772" spans="2:22" x14ac:dyDescent="0.25">
      <c r="B1772" t="s">
        <v>199</v>
      </c>
      <c r="C1772" s="79" t="s">
        <v>199</v>
      </c>
      <c r="E1772" t="s">
        <v>199</v>
      </c>
      <c r="F1772" t="s">
        <v>199</v>
      </c>
      <c r="G1772" t="s">
        <v>199</v>
      </c>
      <c r="H1772" t="s">
        <v>199</v>
      </c>
      <c r="I1772" t="s">
        <v>199</v>
      </c>
      <c r="J1772" t="s">
        <v>199</v>
      </c>
      <c r="K1772" t="s">
        <v>199</v>
      </c>
      <c r="L1772" t="s">
        <v>199</v>
      </c>
      <c r="M1772" t="s">
        <v>199</v>
      </c>
      <c r="N1772" t="s">
        <v>199</v>
      </c>
      <c r="O1772" t="s">
        <v>199</v>
      </c>
      <c r="P1772" t="s">
        <v>199</v>
      </c>
      <c r="Q1772" s="80" t="s">
        <v>199</v>
      </c>
      <c r="R1772" s="79"/>
      <c r="T1772" t="s">
        <v>199</v>
      </c>
      <c r="U1772" t="s">
        <v>199</v>
      </c>
      <c r="V1772" t="s">
        <v>199</v>
      </c>
    </row>
    <row r="1773" spans="2:22" x14ac:dyDescent="0.25">
      <c r="B1773" t="s">
        <v>199</v>
      </c>
      <c r="C1773" s="79" t="s">
        <v>199</v>
      </c>
      <c r="E1773" t="s">
        <v>199</v>
      </c>
      <c r="F1773" t="s">
        <v>199</v>
      </c>
      <c r="G1773" t="s">
        <v>199</v>
      </c>
      <c r="H1773" t="s">
        <v>199</v>
      </c>
      <c r="I1773" t="s">
        <v>199</v>
      </c>
      <c r="J1773" t="s">
        <v>199</v>
      </c>
      <c r="K1773" t="s">
        <v>199</v>
      </c>
      <c r="L1773" t="s">
        <v>199</v>
      </c>
      <c r="M1773" t="s">
        <v>199</v>
      </c>
      <c r="N1773" t="s">
        <v>199</v>
      </c>
      <c r="O1773" t="s">
        <v>199</v>
      </c>
      <c r="P1773" t="s">
        <v>199</v>
      </c>
      <c r="Q1773" s="80" t="s">
        <v>199</v>
      </c>
      <c r="R1773" s="79"/>
      <c r="T1773" t="s">
        <v>199</v>
      </c>
      <c r="U1773" t="s">
        <v>199</v>
      </c>
      <c r="V1773" t="s">
        <v>199</v>
      </c>
    </row>
    <row r="1774" spans="2:22" x14ac:dyDescent="0.25">
      <c r="B1774" t="s">
        <v>199</v>
      </c>
      <c r="C1774" s="79" t="s">
        <v>199</v>
      </c>
      <c r="E1774" t="s">
        <v>199</v>
      </c>
      <c r="F1774" t="s">
        <v>199</v>
      </c>
      <c r="G1774" t="s">
        <v>199</v>
      </c>
      <c r="H1774" t="s">
        <v>199</v>
      </c>
      <c r="I1774" t="s">
        <v>199</v>
      </c>
      <c r="J1774" t="s">
        <v>199</v>
      </c>
      <c r="K1774" t="s">
        <v>199</v>
      </c>
      <c r="L1774" t="s">
        <v>199</v>
      </c>
      <c r="M1774" t="s">
        <v>199</v>
      </c>
      <c r="N1774" t="s">
        <v>199</v>
      </c>
      <c r="O1774" t="s">
        <v>199</v>
      </c>
      <c r="P1774" t="s">
        <v>199</v>
      </c>
      <c r="Q1774" s="80" t="s">
        <v>199</v>
      </c>
      <c r="R1774" s="79"/>
      <c r="T1774" t="s">
        <v>199</v>
      </c>
      <c r="U1774" t="s">
        <v>199</v>
      </c>
      <c r="V1774" t="s">
        <v>199</v>
      </c>
    </row>
    <row r="1775" spans="2:22" x14ac:dyDescent="0.25">
      <c r="B1775" t="s">
        <v>199</v>
      </c>
      <c r="C1775" s="79" t="s">
        <v>199</v>
      </c>
      <c r="E1775" t="s">
        <v>199</v>
      </c>
      <c r="F1775" t="s">
        <v>199</v>
      </c>
      <c r="G1775" t="s">
        <v>199</v>
      </c>
      <c r="H1775" t="s">
        <v>199</v>
      </c>
      <c r="I1775" t="s">
        <v>199</v>
      </c>
      <c r="J1775" t="s">
        <v>199</v>
      </c>
      <c r="K1775" t="s">
        <v>199</v>
      </c>
      <c r="L1775" t="s">
        <v>199</v>
      </c>
      <c r="M1775" t="s">
        <v>199</v>
      </c>
      <c r="N1775" t="s">
        <v>199</v>
      </c>
      <c r="O1775" t="s">
        <v>199</v>
      </c>
      <c r="P1775" t="s">
        <v>199</v>
      </c>
      <c r="Q1775" s="80" t="s">
        <v>199</v>
      </c>
      <c r="R1775" s="79"/>
      <c r="T1775" t="s">
        <v>199</v>
      </c>
      <c r="U1775" t="s">
        <v>199</v>
      </c>
      <c r="V1775" t="s">
        <v>199</v>
      </c>
    </row>
    <row r="1776" spans="2:22" x14ac:dyDescent="0.25">
      <c r="B1776" t="s">
        <v>199</v>
      </c>
      <c r="C1776" s="79" t="s">
        <v>199</v>
      </c>
      <c r="E1776" t="s">
        <v>199</v>
      </c>
      <c r="F1776" t="s">
        <v>199</v>
      </c>
      <c r="G1776" t="s">
        <v>199</v>
      </c>
      <c r="H1776" t="s">
        <v>199</v>
      </c>
      <c r="I1776" t="s">
        <v>199</v>
      </c>
      <c r="J1776" t="s">
        <v>199</v>
      </c>
      <c r="K1776" t="s">
        <v>199</v>
      </c>
      <c r="L1776" t="s">
        <v>199</v>
      </c>
      <c r="M1776" t="s">
        <v>199</v>
      </c>
      <c r="N1776" t="s">
        <v>199</v>
      </c>
      <c r="O1776" t="s">
        <v>199</v>
      </c>
      <c r="P1776" t="s">
        <v>199</v>
      </c>
      <c r="Q1776" s="80" t="s">
        <v>199</v>
      </c>
      <c r="R1776" s="79"/>
      <c r="T1776" t="s">
        <v>199</v>
      </c>
      <c r="U1776" t="s">
        <v>199</v>
      </c>
      <c r="V1776" t="s">
        <v>199</v>
      </c>
    </row>
    <row r="1777" spans="2:22" x14ac:dyDescent="0.25">
      <c r="B1777" t="s">
        <v>199</v>
      </c>
      <c r="C1777" s="79" t="s">
        <v>199</v>
      </c>
      <c r="E1777" t="s">
        <v>199</v>
      </c>
      <c r="F1777" t="s">
        <v>199</v>
      </c>
      <c r="G1777" t="s">
        <v>199</v>
      </c>
      <c r="H1777" t="s">
        <v>199</v>
      </c>
      <c r="I1777" t="s">
        <v>199</v>
      </c>
      <c r="J1777" t="s">
        <v>199</v>
      </c>
      <c r="K1777" t="s">
        <v>199</v>
      </c>
      <c r="L1777" t="s">
        <v>199</v>
      </c>
      <c r="M1777" t="s">
        <v>199</v>
      </c>
      <c r="N1777" t="s">
        <v>199</v>
      </c>
      <c r="O1777" t="s">
        <v>199</v>
      </c>
      <c r="P1777" t="s">
        <v>199</v>
      </c>
      <c r="Q1777" s="80" t="s">
        <v>199</v>
      </c>
      <c r="R1777" s="79"/>
      <c r="T1777" t="s">
        <v>199</v>
      </c>
      <c r="U1777" t="s">
        <v>199</v>
      </c>
      <c r="V1777" t="s">
        <v>199</v>
      </c>
    </row>
    <row r="1778" spans="2:22" x14ac:dyDescent="0.25">
      <c r="B1778" t="s">
        <v>199</v>
      </c>
      <c r="C1778" s="79" t="s">
        <v>199</v>
      </c>
      <c r="E1778" t="s">
        <v>199</v>
      </c>
      <c r="F1778" t="s">
        <v>199</v>
      </c>
      <c r="G1778" t="s">
        <v>199</v>
      </c>
      <c r="H1778" t="s">
        <v>199</v>
      </c>
      <c r="I1778" t="s">
        <v>199</v>
      </c>
      <c r="J1778" t="s">
        <v>199</v>
      </c>
      <c r="K1778" t="s">
        <v>199</v>
      </c>
      <c r="L1778" t="s">
        <v>199</v>
      </c>
      <c r="M1778" t="s">
        <v>199</v>
      </c>
      <c r="N1778" t="s">
        <v>199</v>
      </c>
      <c r="O1778" t="s">
        <v>199</v>
      </c>
      <c r="P1778" t="s">
        <v>199</v>
      </c>
      <c r="Q1778" s="80" t="s">
        <v>199</v>
      </c>
      <c r="R1778" s="79"/>
      <c r="T1778" t="s">
        <v>199</v>
      </c>
      <c r="U1778" t="s">
        <v>199</v>
      </c>
      <c r="V1778" t="s">
        <v>199</v>
      </c>
    </row>
    <row r="1779" spans="2:22" x14ac:dyDescent="0.25">
      <c r="B1779" t="s">
        <v>199</v>
      </c>
      <c r="C1779" s="79" t="s">
        <v>199</v>
      </c>
      <c r="E1779" t="s">
        <v>199</v>
      </c>
      <c r="F1779" t="s">
        <v>199</v>
      </c>
      <c r="G1779" t="s">
        <v>199</v>
      </c>
      <c r="H1779" t="s">
        <v>199</v>
      </c>
      <c r="I1779" t="s">
        <v>199</v>
      </c>
      <c r="J1779" t="s">
        <v>199</v>
      </c>
      <c r="K1779" t="s">
        <v>199</v>
      </c>
      <c r="L1779" t="s">
        <v>199</v>
      </c>
      <c r="M1779" t="s">
        <v>199</v>
      </c>
      <c r="N1779" t="s">
        <v>199</v>
      </c>
      <c r="O1779" t="s">
        <v>199</v>
      </c>
      <c r="P1779" t="s">
        <v>199</v>
      </c>
      <c r="Q1779" s="80" t="s">
        <v>199</v>
      </c>
      <c r="R1779" s="79"/>
      <c r="T1779" t="s">
        <v>199</v>
      </c>
      <c r="U1779" t="s">
        <v>199</v>
      </c>
      <c r="V1779" t="s">
        <v>199</v>
      </c>
    </row>
    <row r="1780" spans="2:22" x14ac:dyDescent="0.25">
      <c r="B1780" t="s">
        <v>199</v>
      </c>
      <c r="C1780" s="79" t="s">
        <v>199</v>
      </c>
      <c r="E1780" t="s">
        <v>199</v>
      </c>
      <c r="F1780" t="s">
        <v>199</v>
      </c>
      <c r="G1780" t="s">
        <v>199</v>
      </c>
      <c r="H1780" t="s">
        <v>199</v>
      </c>
      <c r="I1780" t="s">
        <v>199</v>
      </c>
      <c r="J1780" t="s">
        <v>199</v>
      </c>
      <c r="K1780" t="s">
        <v>199</v>
      </c>
      <c r="L1780" t="s">
        <v>199</v>
      </c>
      <c r="M1780" t="s">
        <v>199</v>
      </c>
      <c r="N1780" t="s">
        <v>199</v>
      </c>
      <c r="O1780" t="s">
        <v>199</v>
      </c>
      <c r="P1780" t="s">
        <v>199</v>
      </c>
      <c r="Q1780" s="80" t="s">
        <v>199</v>
      </c>
      <c r="R1780" s="79"/>
      <c r="T1780" t="s">
        <v>199</v>
      </c>
      <c r="U1780" t="s">
        <v>199</v>
      </c>
      <c r="V1780" t="s">
        <v>199</v>
      </c>
    </row>
    <row r="1781" spans="2:22" x14ac:dyDescent="0.25">
      <c r="B1781" t="s">
        <v>199</v>
      </c>
      <c r="C1781" s="79" t="s">
        <v>199</v>
      </c>
      <c r="E1781" t="s">
        <v>199</v>
      </c>
      <c r="F1781" t="s">
        <v>199</v>
      </c>
      <c r="G1781" t="s">
        <v>199</v>
      </c>
      <c r="H1781" t="s">
        <v>199</v>
      </c>
      <c r="I1781" t="s">
        <v>199</v>
      </c>
      <c r="J1781" t="s">
        <v>199</v>
      </c>
      <c r="K1781" t="s">
        <v>199</v>
      </c>
      <c r="L1781" t="s">
        <v>199</v>
      </c>
      <c r="M1781" t="s">
        <v>199</v>
      </c>
      <c r="N1781" t="s">
        <v>199</v>
      </c>
      <c r="O1781" t="s">
        <v>199</v>
      </c>
      <c r="P1781" t="s">
        <v>199</v>
      </c>
      <c r="Q1781" s="80" t="s">
        <v>199</v>
      </c>
      <c r="R1781" s="79"/>
      <c r="T1781" t="s">
        <v>199</v>
      </c>
      <c r="U1781" t="s">
        <v>199</v>
      </c>
      <c r="V1781" t="s">
        <v>199</v>
      </c>
    </row>
    <row r="1782" spans="2:22" x14ac:dyDescent="0.25">
      <c r="B1782" t="s">
        <v>199</v>
      </c>
      <c r="C1782" s="79" t="s">
        <v>199</v>
      </c>
      <c r="E1782" t="s">
        <v>199</v>
      </c>
      <c r="F1782" t="s">
        <v>199</v>
      </c>
      <c r="G1782" t="s">
        <v>199</v>
      </c>
      <c r="H1782" t="s">
        <v>199</v>
      </c>
      <c r="I1782" t="s">
        <v>199</v>
      </c>
      <c r="J1782" t="s">
        <v>199</v>
      </c>
      <c r="K1782" t="s">
        <v>199</v>
      </c>
      <c r="L1782" t="s">
        <v>199</v>
      </c>
      <c r="M1782" t="s">
        <v>199</v>
      </c>
      <c r="N1782" t="s">
        <v>199</v>
      </c>
      <c r="O1782" t="s">
        <v>199</v>
      </c>
      <c r="P1782" t="s">
        <v>199</v>
      </c>
      <c r="Q1782" s="80" t="s">
        <v>199</v>
      </c>
      <c r="R1782" s="79"/>
      <c r="T1782" t="s">
        <v>199</v>
      </c>
      <c r="U1782" t="s">
        <v>199</v>
      </c>
      <c r="V1782" t="s">
        <v>199</v>
      </c>
    </row>
    <row r="1783" spans="2:22" x14ac:dyDescent="0.25">
      <c r="B1783" t="s">
        <v>199</v>
      </c>
      <c r="C1783" s="79" t="s">
        <v>199</v>
      </c>
      <c r="E1783" t="s">
        <v>199</v>
      </c>
      <c r="F1783" t="s">
        <v>199</v>
      </c>
      <c r="G1783" t="s">
        <v>199</v>
      </c>
      <c r="H1783" t="s">
        <v>199</v>
      </c>
      <c r="I1783" t="s">
        <v>199</v>
      </c>
      <c r="J1783" t="s">
        <v>199</v>
      </c>
      <c r="K1783" t="s">
        <v>199</v>
      </c>
      <c r="L1783" t="s">
        <v>199</v>
      </c>
      <c r="M1783" t="s">
        <v>199</v>
      </c>
      <c r="N1783" t="s">
        <v>199</v>
      </c>
      <c r="O1783" t="s">
        <v>199</v>
      </c>
      <c r="P1783" t="s">
        <v>199</v>
      </c>
      <c r="Q1783" s="80" t="s">
        <v>199</v>
      </c>
      <c r="R1783" s="79"/>
      <c r="T1783" t="s">
        <v>199</v>
      </c>
      <c r="U1783" t="s">
        <v>199</v>
      </c>
      <c r="V1783" t="s">
        <v>199</v>
      </c>
    </row>
    <row r="1784" spans="2:22" x14ac:dyDescent="0.25">
      <c r="B1784" t="s">
        <v>199</v>
      </c>
      <c r="C1784" s="79" t="s">
        <v>199</v>
      </c>
      <c r="E1784" t="s">
        <v>199</v>
      </c>
      <c r="F1784" t="s">
        <v>199</v>
      </c>
      <c r="G1784" t="s">
        <v>199</v>
      </c>
      <c r="H1784" t="s">
        <v>199</v>
      </c>
      <c r="I1784" t="s">
        <v>199</v>
      </c>
      <c r="J1784" t="s">
        <v>199</v>
      </c>
      <c r="K1784" t="s">
        <v>199</v>
      </c>
      <c r="L1784" t="s">
        <v>199</v>
      </c>
      <c r="M1784" t="s">
        <v>199</v>
      </c>
      <c r="N1784" t="s">
        <v>199</v>
      </c>
      <c r="O1784" t="s">
        <v>199</v>
      </c>
      <c r="P1784" t="s">
        <v>199</v>
      </c>
      <c r="Q1784" s="80" t="s">
        <v>199</v>
      </c>
      <c r="R1784" s="79"/>
      <c r="T1784" t="s">
        <v>199</v>
      </c>
      <c r="U1784" t="s">
        <v>199</v>
      </c>
      <c r="V1784" t="s">
        <v>199</v>
      </c>
    </row>
    <row r="1785" spans="2:22" x14ac:dyDescent="0.25">
      <c r="B1785" t="s">
        <v>199</v>
      </c>
      <c r="C1785" s="79" t="s">
        <v>199</v>
      </c>
      <c r="E1785" t="s">
        <v>199</v>
      </c>
      <c r="F1785" t="s">
        <v>199</v>
      </c>
      <c r="G1785" t="s">
        <v>199</v>
      </c>
      <c r="H1785" t="s">
        <v>199</v>
      </c>
      <c r="I1785" t="s">
        <v>199</v>
      </c>
      <c r="J1785" t="s">
        <v>199</v>
      </c>
      <c r="K1785" t="s">
        <v>199</v>
      </c>
      <c r="L1785" t="s">
        <v>199</v>
      </c>
      <c r="M1785" t="s">
        <v>199</v>
      </c>
      <c r="N1785" t="s">
        <v>199</v>
      </c>
      <c r="O1785" t="s">
        <v>199</v>
      </c>
      <c r="P1785" t="s">
        <v>199</v>
      </c>
      <c r="Q1785" s="80" t="s">
        <v>199</v>
      </c>
      <c r="R1785" s="79"/>
      <c r="T1785" t="s">
        <v>199</v>
      </c>
      <c r="U1785" t="s">
        <v>199</v>
      </c>
      <c r="V1785" t="s">
        <v>199</v>
      </c>
    </row>
    <row r="1786" spans="2:22" x14ac:dyDescent="0.25">
      <c r="B1786" t="s">
        <v>199</v>
      </c>
      <c r="C1786" s="79" t="s">
        <v>199</v>
      </c>
      <c r="E1786" t="s">
        <v>199</v>
      </c>
      <c r="F1786" t="s">
        <v>199</v>
      </c>
      <c r="G1786" t="s">
        <v>199</v>
      </c>
      <c r="H1786" t="s">
        <v>199</v>
      </c>
      <c r="I1786" t="s">
        <v>199</v>
      </c>
      <c r="J1786" t="s">
        <v>199</v>
      </c>
      <c r="K1786" t="s">
        <v>199</v>
      </c>
      <c r="L1786" t="s">
        <v>199</v>
      </c>
      <c r="M1786" t="s">
        <v>199</v>
      </c>
      <c r="N1786" t="s">
        <v>199</v>
      </c>
      <c r="O1786" t="s">
        <v>199</v>
      </c>
      <c r="P1786" t="s">
        <v>199</v>
      </c>
      <c r="Q1786" s="80" t="s">
        <v>199</v>
      </c>
      <c r="R1786" s="79"/>
      <c r="T1786" t="s">
        <v>199</v>
      </c>
      <c r="U1786" t="s">
        <v>199</v>
      </c>
      <c r="V1786" t="s">
        <v>199</v>
      </c>
    </row>
    <row r="1787" spans="2:22" x14ac:dyDescent="0.25">
      <c r="B1787" t="s">
        <v>199</v>
      </c>
      <c r="C1787" s="79" t="s">
        <v>199</v>
      </c>
      <c r="E1787" t="s">
        <v>199</v>
      </c>
      <c r="F1787" t="s">
        <v>199</v>
      </c>
      <c r="G1787" t="s">
        <v>199</v>
      </c>
      <c r="H1787" t="s">
        <v>199</v>
      </c>
      <c r="I1787" t="s">
        <v>199</v>
      </c>
      <c r="J1787" t="s">
        <v>199</v>
      </c>
      <c r="K1787" t="s">
        <v>199</v>
      </c>
      <c r="L1787" t="s">
        <v>199</v>
      </c>
      <c r="M1787" t="s">
        <v>199</v>
      </c>
      <c r="N1787" t="s">
        <v>199</v>
      </c>
      <c r="O1787" t="s">
        <v>199</v>
      </c>
      <c r="P1787" t="s">
        <v>199</v>
      </c>
      <c r="Q1787" s="80" t="s">
        <v>199</v>
      </c>
      <c r="R1787" s="79"/>
      <c r="T1787" t="s">
        <v>199</v>
      </c>
      <c r="U1787" t="s">
        <v>199</v>
      </c>
      <c r="V1787" t="s">
        <v>199</v>
      </c>
    </row>
    <row r="1788" spans="2:22" x14ac:dyDescent="0.25">
      <c r="B1788" t="s">
        <v>199</v>
      </c>
      <c r="C1788" s="79" t="s">
        <v>199</v>
      </c>
      <c r="E1788" t="s">
        <v>199</v>
      </c>
      <c r="F1788" t="s">
        <v>199</v>
      </c>
      <c r="G1788" t="s">
        <v>199</v>
      </c>
      <c r="H1788" t="s">
        <v>199</v>
      </c>
      <c r="I1788" t="s">
        <v>199</v>
      </c>
      <c r="J1788" t="s">
        <v>199</v>
      </c>
      <c r="K1788" t="s">
        <v>199</v>
      </c>
      <c r="L1788" t="s">
        <v>199</v>
      </c>
      <c r="M1788" t="s">
        <v>199</v>
      </c>
      <c r="N1788" t="s">
        <v>199</v>
      </c>
      <c r="O1788" t="s">
        <v>199</v>
      </c>
      <c r="P1788" t="s">
        <v>199</v>
      </c>
      <c r="Q1788" s="80" t="s">
        <v>199</v>
      </c>
      <c r="R1788" s="79"/>
      <c r="T1788" t="s">
        <v>199</v>
      </c>
      <c r="U1788" t="s">
        <v>199</v>
      </c>
      <c r="V1788" t="s">
        <v>199</v>
      </c>
    </row>
    <row r="1789" spans="2:22" x14ac:dyDescent="0.25">
      <c r="B1789" t="s">
        <v>199</v>
      </c>
      <c r="C1789" s="79" t="s">
        <v>199</v>
      </c>
      <c r="E1789" t="s">
        <v>199</v>
      </c>
      <c r="F1789" t="s">
        <v>199</v>
      </c>
      <c r="G1789" t="s">
        <v>199</v>
      </c>
      <c r="H1789" t="s">
        <v>199</v>
      </c>
      <c r="I1789" t="s">
        <v>199</v>
      </c>
      <c r="J1789" t="s">
        <v>199</v>
      </c>
      <c r="K1789" t="s">
        <v>199</v>
      </c>
      <c r="L1789" t="s">
        <v>199</v>
      </c>
      <c r="M1789" t="s">
        <v>199</v>
      </c>
      <c r="N1789" t="s">
        <v>199</v>
      </c>
      <c r="O1789" t="s">
        <v>199</v>
      </c>
      <c r="P1789" t="s">
        <v>199</v>
      </c>
      <c r="Q1789" s="80" t="s">
        <v>199</v>
      </c>
      <c r="R1789" s="79"/>
      <c r="T1789" t="s">
        <v>199</v>
      </c>
      <c r="U1789" t="s">
        <v>199</v>
      </c>
      <c r="V1789" t="s">
        <v>199</v>
      </c>
    </row>
    <row r="1790" spans="2:22" x14ac:dyDescent="0.25">
      <c r="B1790" t="s">
        <v>199</v>
      </c>
      <c r="C1790" s="79" t="s">
        <v>199</v>
      </c>
      <c r="E1790" t="s">
        <v>199</v>
      </c>
      <c r="F1790" t="s">
        <v>199</v>
      </c>
      <c r="G1790" t="s">
        <v>199</v>
      </c>
      <c r="H1790" t="s">
        <v>199</v>
      </c>
      <c r="I1790" t="s">
        <v>199</v>
      </c>
      <c r="J1790" t="s">
        <v>199</v>
      </c>
      <c r="K1790" t="s">
        <v>199</v>
      </c>
      <c r="L1790" t="s">
        <v>199</v>
      </c>
      <c r="M1790" t="s">
        <v>199</v>
      </c>
      <c r="N1790" t="s">
        <v>199</v>
      </c>
      <c r="O1790" t="s">
        <v>199</v>
      </c>
      <c r="P1790" t="s">
        <v>199</v>
      </c>
      <c r="Q1790" s="80" t="s">
        <v>199</v>
      </c>
      <c r="R1790" s="79"/>
      <c r="T1790" t="s">
        <v>199</v>
      </c>
      <c r="U1790" t="s">
        <v>199</v>
      </c>
      <c r="V1790" t="s">
        <v>199</v>
      </c>
    </row>
    <row r="1791" spans="2:22" x14ac:dyDescent="0.25">
      <c r="B1791" t="s">
        <v>199</v>
      </c>
      <c r="C1791" s="79" t="s">
        <v>199</v>
      </c>
      <c r="E1791" t="s">
        <v>199</v>
      </c>
      <c r="F1791" t="s">
        <v>199</v>
      </c>
      <c r="G1791" t="s">
        <v>199</v>
      </c>
      <c r="H1791" t="s">
        <v>199</v>
      </c>
      <c r="I1791" t="s">
        <v>199</v>
      </c>
      <c r="J1791" t="s">
        <v>199</v>
      </c>
      <c r="K1791" t="s">
        <v>199</v>
      </c>
      <c r="L1791" t="s">
        <v>199</v>
      </c>
      <c r="M1791" t="s">
        <v>199</v>
      </c>
      <c r="N1791" t="s">
        <v>199</v>
      </c>
      <c r="O1791" t="s">
        <v>199</v>
      </c>
      <c r="P1791" t="s">
        <v>199</v>
      </c>
      <c r="Q1791" s="80" t="s">
        <v>199</v>
      </c>
      <c r="R1791" s="79"/>
      <c r="T1791" t="s">
        <v>199</v>
      </c>
      <c r="U1791" t="s">
        <v>199</v>
      </c>
      <c r="V1791" t="s">
        <v>199</v>
      </c>
    </row>
    <row r="1792" spans="2:22" x14ac:dyDescent="0.25">
      <c r="B1792" t="s">
        <v>199</v>
      </c>
      <c r="C1792" s="79" t="s">
        <v>199</v>
      </c>
      <c r="E1792" t="s">
        <v>199</v>
      </c>
      <c r="F1792" t="s">
        <v>199</v>
      </c>
      <c r="G1792" t="s">
        <v>199</v>
      </c>
      <c r="H1792" t="s">
        <v>199</v>
      </c>
      <c r="I1792" t="s">
        <v>199</v>
      </c>
      <c r="J1792" t="s">
        <v>199</v>
      </c>
      <c r="K1792" t="s">
        <v>199</v>
      </c>
      <c r="L1792" t="s">
        <v>199</v>
      </c>
      <c r="M1792" t="s">
        <v>199</v>
      </c>
      <c r="N1792" t="s">
        <v>199</v>
      </c>
      <c r="O1792" t="s">
        <v>199</v>
      </c>
      <c r="P1792" t="s">
        <v>199</v>
      </c>
      <c r="Q1792" s="80" t="s">
        <v>199</v>
      </c>
      <c r="R1792" s="79"/>
      <c r="T1792" t="s">
        <v>199</v>
      </c>
      <c r="U1792" t="s">
        <v>199</v>
      </c>
      <c r="V1792" t="s">
        <v>199</v>
      </c>
    </row>
    <row r="1793" spans="2:22" x14ac:dyDescent="0.25">
      <c r="B1793" t="s">
        <v>199</v>
      </c>
      <c r="C1793" s="79" t="s">
        <v>199</v>
      </c>
      <c r="E1793" t="s">
        <v>199</v>
      </c>
      <c r="F1793" t="s">
        <v>199</v>
      </c>
      <c r="G1793" t="s">
        <v>199</v>
      </c>
      <c r="H1793" t="s">
        <v>199</v>
      </c>
      <c r="I1793" t="s">
        <v>199</v>
      </c>
      <c r="J1793" t="s">
        <v>199</v>
      </c>
      <c r="K1793" t="s">
        <v>199</v>
      </c>
      <c r="L1793" t="s">
        <v>199</v>
      </c>
      <c r="M1793" t="s">
        <v>199</v>
      </c>
      <c r="N1793" t="s">
        <v>199</v>
      </c>
      <c r="O1793" t="s">
        <v>199</v>
      </c>
      <c r="P1793" t="s">
        <v>199</v>
      </c>
      <c r="Q1793" s="80" t="s">
        <v>199</v>
      </c>
      <c r="R1793" s="79"/>
      <c r="T1793" t="s">
        <v>199</v>
      </c>
      <c r="U1793" t="s">
        <v>199</v>
      </c>
      <c r="V1793" t="s">
        <v>199</v>
      </c>
    </row>
    <row r="1794" spans="2:22" x14ac:dyDescent="0.25">
      <c r="B1794" t="s">
        <v>199</v>
      </c>
      <c r="C1794" s="79" t="s">
        <v>199</v>
      </c>
      <c r="E1794" t="s">
        <v>199</v>
      </c>
      <c r="F1794" t="s">
        <v>199</v>
      </c>
      <c r="G1794" t="s">
        <v>199</v>
      </c>
      <c r="H1794" t="s">
        <v>199</v>
      </c>
      <c r="I1794" t="s">
        <v>199</v>
      </c>
      <c r="J1794" t="s">
        <v>199</v>
      </c>
      <c r="K1794" t="s">
        <v>199</v>
      </c>
      <c r="L1794" t="s">
        <v>199</v>
      </c>
      <c r="M1794" t="s">
        <v>199</v>
      </c>
      <c r="N1794" t="s">
        <v>199</v>
      </c>
      <c r="O1794" t="s">
        <v>199</v>
      </c>
      <c r="P1794" t="s">
        <v>199</v>
      </c>
      <c r="Q1794" s="80" t="s">
        <v>199</v>
      </c>
      <c r="R1794" s="79"/>
      <c r="T1794" t="s">
        <v>199</v>
      </c>
      <c r="U1794" t="s">
        <v>199</v>
      </c>
      <c r="V1794" t="s">
        <v>199</v>
      </c>
    </row>
    <row r="1795" spans="2:22" x14ac:dyDescent="0.25">
      <c r="B1795" t="s">
        <v>199</v>
      </c>
      <c r="C1795" s="79" t="s">
        <v>199</v>
      </c>
      <c r="E1795" t="s">
        <v>199</v>
      </c>
      <c r="F1795" t="s">
        <v>199</v>
      </c>
      <c r="G1795" t="s">
        <v>199</v>
      </c>
      <c r="H1795" t="s">
        <v>199</v>
      </c>
      <c r="I1795" t="s">
        <v>199</v>
      </c>
      <c r="J1795" t="s">
        <v>199</v>
      </c>
      <c r="K1795" t="s">
        <v>199</v>
      </c>
      <c r="L1795" t="s">
        <v>199</v>
      </c>
      <c r="M1795" t="s">
        <v>199</v>
      </c>
      <c r="N1795" t="s">
        <v>199</v>
      </c>
      <c r="O1795" t="s">
        <v>199</v>
      </c>
      <c r="P1795" t="s">
        <v>199</v>
      </c>
      <c r="Q1795" s="80" t="s">
        <v>199</v>
      </c>
      <c r="R1795" s="79"/>
      <c r="T1795" t="s">
        <v>199</v>
      </c>
      <c r="U1795" t="s">
        <v>199</v>
      </c>
      <c r="V1795" t="s">
        <v>199</v>
      </c>
    </row>
    <row r="1796" spans="2:22" x14ac:dyDescent="0.25">
      <c r="B1796" t="s">
        <v>199</v>
      </c>
      <c r="C1796" s="79" t="s">
        <v>199</v>
      </c>
      <c r="E1796" t="s">
        <v>199</v>
      </c>
      <c r="F1796" t="s">
        <v>199</v>
      </c>
      <c r="G1796" t="s">
        <v>199</v>
      </c>
      <c r="H1796" t="s">
        <v>199</v>
      </c>
      <c r="I1796" t="s">
        <v>199</v>
      </c>
      <c r="J1796" t="s">
        <v>199</v>
      </c>
      <c r="K1796" t="s">
        <v>199</v>
      </c>
      <c r="L1796" t="s">
        <v>199</v>
      </c>
      <c r="M1796" t="s">
        <v>199</v>
      </c>
      <c r="N1796" t="s">
        <v>199</v>
      </c>
      <c r="O1796" t="s">
        <v>199</v>
      </c>
      <c r="P1796" t="s">
        <v>199</v>
      </c>
      <c r="Q1796" s="80" t="s">
        <v>199</v>
      </c>
      <c r="R1796" s="79"/>
      <c r="T1796" t="s">
        <v>199</v>
      </c>
      <c r="U1796" t="s">
        <v>199</v>
      </c>
      <c r="V1796" t="s">
        <v>199</v>
      </c>
    </row>
    <row r="1797" spans="2:22" x14ac:dyDescent="0.25">
      <c r="B1797" t="s">
        <v>199</v>
      </c>
      <c r="C1797" s="79" t="s">
        <v>199</v>
      </c>
      <c r="E1797" t="s">
        <v>199</v>
      </c>
      <c r="F1797" t="s">
        <v>199</v>
      </c>
      <c r="G1797" t="s">
        <v>199</v>
      </c>
      <c r="H1797" t="s">
        <v>199</v>
      </c>
      <c r="I1797" t="s">
        <v>199</v>
      </c>
      <c r="J1797" t="s">
        <v>199</v>
      </c>
      <c r="K1797" t="s">
        <v>199</v>
      </c>
      <c r="L1797" t="s">
        <v>199</v>
      </c>
      <c r="M1797" t="s">
        <v>199</v>
      </c>
      <c r="N1797" t="s">
        <v>199</v>
      </c>
      <c r="O1797" t="s">
        <v>199</v>
      </c>
      <c r="P1797" t="s">
        <v>199</v>
      </c>
      <c r="Q1797" s="80" t="s">
        <v>199</v>
      </c>
      <c r="R1797" s="79"/>
      <c r="T1797" t="s">
        <v>199</v>
      </c>
      <c r="U1797" t="s">
        <v>199</v>
      </c>
      <c r="V1797" t="s">
        <v>199</v>
      </c>
    </row>
    <row r="1798" spans="2:22" x14ac:dyDescent="0.25">
      <c r="B1798" t="s">
        <v>199</v>
      </c>
      <c r="C1798" s="79" t="s">
        <v>199</v>
      </c>
      <c r="E1798" t="s">
        <v>199</v>
      </c>
      <c r="F1798" t="s">
        <v>199</v>
      </c>
      <c r="G1798" t="s">
        <v>199</v>
      </c>
      <c r="H1798" t="s">
        <v>199</v>
      </c>
      <c r="I1798" t="s">
        <v>199</v>
      </c>
      <c r="J1798" t="s">
        <v>199</v>
      </c>
      <c r="K1798" t="s">
        <v>199</v>
      </c>
      <c r="L1798" t="s">
        <v>199</v>
      </c>
      <c r="M1798" t="s">
        <v>199</v>
      </c>
      <c r="N1798" t="s">
        <v>199</v>
      </c>
      <c r="O1798" t="s">
        <v>199</v>
      </c>
      <c r="P1798" t="s">
        <v>199</v>
      </c>
      <c r="Q1798" s="80" t="s">
        <v>199</v>
      </c>
      <c r="R1798" s="79"/>
      <c r="T1798" t="s">
        <v>199</v>
      </c>
      <c r="U1798" t="s">
        <v>199</v>
      </c>
      <c r="V1798" t="s">
        <v>199</v>
      </c>
    </row>
    <row r="1799" spans="2:22" x14ac:dyDescent="0.25">
      <c r="B1799" t="s">
        <v>199</v>
      </c>
      <c r="C1799" s="79" t="s">
        <v>199</v>
      </c>
      <c r="E1799" t="s">
        <v>199</v>
      </c>
      <c r="F1799" t="s">
        <v>199</v>
      </c>
      <c r="G1799" t="s">
        <v>199</v>
      </c>
      <c r="H1799" t="s">
        <v>199</v>
      </c>
      <c r="I1799" t="s">
        <v>199</v>
      </c>
      <c r="J1799" t="s">
        <v>199</v>
      </c>
      <c r="K1799" t="s">
        <v>199</v>
      </c>
      <c r="L1799" t="s">
        <v>199</v>
      </c>
      <c r="M1799" t="s">
        <v>199</v>
      </c>
      <c r="N1799" t="s">
        <v>199</v>
      </c>
      <c r="O1799" t="s">
        <v>199</v>
      </c>
      <c r="P1799" t="s">
        <v>199</v>
      </c>
      <c r="Q1799" s="80" t="s">
        <v>199</v>
      </c>
      <c r="R1799" s="79"/>
      <c r="T1799" t="s">
        <v>199</v>
      </c>
      <c r="U1799" t="s">
        <v>199</v>
      </c>
      <c r="V1799" t="s">
        <v>199</v>
      </c>
    </row>
    <row r="1800" spans="2:22" x14ac:dyDescent="0.25">
      <c r="B1800" t="s">
        <v>199</v>
      </c>
      <c r="C1800" s="79" t="s">
        <v>199</v>
      </c>
      <c r="E1800" t="s">
        <v>199</v>
      </c>
      <c r="F1800" t="s">
        <v>199</v>
      </c>
      <c r="G1800" t="s">
        <v>199</v>
      </c>
      <c r="H1800" t="s">
        <v>199</v>
      </c>
      <c r="I1800" t="s">
        <v>199</v>
      </c>
      <c r="J1800" t="s">
        <v>199</v>
      </c>
      <c r="K1800" t="s">
        <v>199</v>
      </c>
      <c r="L1800" t="s">
        <v>199</v>
      </c>
      <c r="M1800" t="s">
        <v>199</v>
      </c>
      <c r="N1800" t="s">
        <v>199</v>
      </c>
      <c r="O1800" t="s">
        <v>199</v>
      </c>
      <c r="P1800" t="s">
        <v>199</v>
      </c>
      <c r="Q1800" s="80" t="s">
        <v>199</v>
      </c>
      <c r="R1800" s="79"/>
      <c r="T1800" t="s">
        <v>199</v>
      </c>
      <c r="U1800" t="s">
        <v>199</v>
      </c>
      <c r="V1800" t="s">
        <v>199</v>
      </c>
    </row>
    <row r="1801" spans="2:22" x14ac:dyDescent="0.25">
      <c r="B1801" t="s">
        <v>199</v>
      </c>
      <c r="C1801" s="79" t="s">
        <v>199</v>
      </c>
      <c r="E1801" t="s">
        <v>199</v>
      </c>
      <c r="F1801" t="s">
        <v>199</v>
      </c>
      <c r="G1801" t="s">
        <v>199</v>
      </c>
      <c r="H1801" t="s">
        <v>199</v>
      </c>
      <c r="I1801" t="s">
        <v>199</v>
      </c>
      <c r="J1801" t="s">
        <v>199</v>
      </c>
      <c r="K1801" t="s">
        <v>199</v>
      </c>
      <c r="L1801" t="s">
        <v>199</v>
      </c>
      <c r="M1801" t="s">
        <v>199</v>
      </c>
      <c r="N1801" t="s">
        <v>199</v>
      </c>
      <c r="O1801" t="s">
        <v>199</v>
      </c>
      <c r="P1801" t="s">
        <v>199</v>
      </c>
      <c r="Q1801" s="80" t="s">
        <v>199</v>
      </c>
      <c r="R1801" s="79"/>
      <c r="T1801" t="s">
        <v>199</v>
      </c>
      <c r="U1801" t="s">
        <v>199</v>
      </c>
      <c r="V1801" t="s">
        <v>199</v>
      </c>
    </row>
    <row r="1802" spans="2:22" x14ac:dyDescent="0.25">
      <c r="B1802" t="s">
        <v>199</v>
      </c>
      <c r="C1802" s="79" t="s">
        <v>199</v>
      </c>
      <c r="E1802" t="s">
        <v>199</v>
      </c>
      <c r="F1802" t="s">
        <v>199</v>
      </c>
      <c r="G1802" t="s">
        <v>199</v>
      </c>
      <c r="H1802" t="s">
        <v>199</v>
      </c>
      <c r="I1802" t="s">
        <v>199</v>
      </c>
      <c r="J1802" t="s">
        <v>199</v>
      </c>
      <c r="K1802" t="s">
        <v>199</v>
      </c>
      <c r="L1802" t="s">
        <v>199</v>
      </c>
      <c r="M1802" t="s">
        <v>199</v>
      </c>
      <c r="N1802" t="s">
        <v>199</v>
      </c>
      <c r="O1802" t="s">
        <v>199</v>
      </c>
      <c r="P1802" t="s">
        <v>199</v>
      </c>
      <c r="Q1802" s="80" t="s">
        <v>199</v>
      </c>
      <c r="R1802" s="79"/>
      <c r="T1802" t="s">
        <v>199</v>
      </c>
      <c r="U1802" t="s">
        <v>199</v>
      </c>
      <c r="V1802" t="s">
        <v>199</v>
      </c>
    </row>
    <row r="1803" spans="2:22" x14ac:dyDescent="0.25">
      <c r="B1803" t="s">
        <v>199</v>
      </c>
      <c r="C1803" s="79" t="s">
        <v>199</v>
      </c>
      <c r="E1803" t="s">
        <v>199</v>
      </c>
      <c r="F1803" t="s">
        <v>199</v>
      </c>
      <c r="G1803" t="s">
        <v>199</v>
      </c>
      <c r="H1803" t="s">
        <v>199</v>
      </c>
      <c r="I1803" t="s">
        <v>199</v>
      </c>
      <c r="J1803" t="s">
        <v>199</v>
      </c>
      <c r="K1803" t="s">
        <v>199</v>
      </c>
      <c r="L1803" t="s">
        <v>199</v>
      </c>
      <c r="M1803" t="s">
        <v>199</v>
      </c>
      <c r="N1803" t="s">
        <v>199</v>
      </c>
      <c r="O1803" t="s">
        <v>199</v>
      </c>
      <c r="P1803" t="s">
        <v>199</v>
      </c>
      <c r="Q1803" s="80" t="s">
        <v>199</v>
      </c>
      <c r="R1803" s="79"/>
      <c r="T1803" t="s">
        <v>199</v>
      </c>
      <c r="U1803" t="s">
        <v>199</v>
      </c>
      <c r="V1803" t="s">
        <v>199</v>
      </c>
    </row>
    <row r="1804" spans="2:22" x14ac:dyDescent="0.25">
      <c r="B1804" t="s">
        <v>199</v>
      </c>
      <c r="C1804" s="79" t="s">
        <v>199</v>
      </c>
      <c r="E1804" t="s">
        <v>199</v>
      </c>
      <c r="F1804" t="s">
        <v>199</v>
      </c>
      <c r="G1804" t="s">
        <v>199</v>
      </c>
      <c r="H1804" t="s">
        <v>199</v>
      </c>
      <c r="I1804" t="s">
        <v>199</v>
      </c>
      <c r="J1804" t="s">
        <v>199</v>
      </c>
      <c r="K1804" t="s">
        <v>199</v>
      </c>
      <c r="L1804" t="s">
        <v>199</v>
      </c>
      <c r="M1804" t="s">
        <v>199</v>
      </c>
      <c r="N1804" t="s">
        <v>199</v>
      </c>
      <c r="O1804" t="s">
        <v>199</v>
      </c>
      <c r="P1804" t="s">
        <v>199</v>
      </c>
      <c r="Q1804" s="80" t="s">
        <v>199</v>
      </c>
      <c r="R1804" s="79"/>
      <c r="T1804" t="s">
        <v>199</v>
      </c>
      <c r="U1804" t="s">
        <v>199</v>
      </c>
      <c r="V1804" t="s">
        <v>199</v>
      </c>
    </row>
    <row r="1805" spans="2:22" x14ac:dyDescent="0.25">
      <c r="B1805" t="s">
        <v>199</v>
      </c>
      <c r="C1805" s="79" t="s">
        <v>199</v>
      </c>
      <c r="E1805" t="s">
        <v>199</v>
      </c>
      <c r="F1805" t="s">
        <v>199</v>
      </c>
      <c r="G1805" t="s">
        <v>199</v>
      </c>
      <c r="H1805" t="s">
        <v>199</v>
      </c>
      <c r="I1805" t="s">
        <v>199</v>
      </c>
      <c r="J1805" t="s">
        <v>199</v>
      </c>
      <c r="K1805" t="s">
        <v>199</v>
      </c>
      <c r="L1805" t="s">
        <v>199</v>
      </c>
      <c r="M1805" t="s">
        <v>199</v>
      </c>
      <c r="N1805" t="s">
        <v>199</v>
      </c>
      <c r="O1805" t="s">
        <v>199</v>
      </c>
      <c r="P1805" t="s">
        <v>199</v>
      </c>
      <c r="Q1805" s="80" t="s">
        <v>199</v>
      </c>
      <c r="R1805" s="79"/>
      <c r="T1805" t="s">
        <v>199</v>
      </c>
      <c r="U1805" t="s">
        <v>199</v>
      </c>
      <c r="V1805" t="s">
        <v>199</v>
      </c>
    </row>
    <row r="1806" spans="2:22" x14ac:dyDescent="0.25">
      <c r="B1806" t="s">
        <v>199</v>
      </c>
      <c r="C1806" s="79" t="s">
        <v>199</v>
      </c>
      <c r="E1806" t="s">
        <v>199</v>
      </c>
      <c r="F1806" t="s">
        <v>199</v>
      </c>
      <c r="G1806" t="s">
        <v>199</v>
      </c>
      <c r="H1806" t="s">
        <v>199</v>
      </c>
      <c r="I1806" t="s">
        <v>199</v>
      </c>
      <c r="J1806" t="s">
        <v>199</v>
      </c>
      <c r="K1806" t="s">
        <v>199</v>
      </c>
      <c r="L1806" t="s">
        <v>199</v>
      </c>
      <c r="M1806" t="s">
        <v>199</v>
      </c>
      <c r="N1806" t="s">
        <v>199</v>
      </c>
      <c r="O1806" t="s">
        <v>199</v>
      </c>
      <c r="P1806" t="s">
        <v>199</v>
      </c>
      <c r="Q1806" s="80" t="s">
        <v>199</v>
      </c>
      <c r="R1806" s="79"/>
      <c r="T1806" t="s">
        <v>199</v>
      </c>
      <c r="U1806" t="s">
        <v>199</v>
      </c>
      <c r="V1806" t="s">
        <v>199</v>
      </c>
    </row>
    <row r="1807" spans="2:22" x14ac:dyDescent="0.25">
      <c r="B1807" t="s">
        <v>199</v>
      </c>
      <c r="C1807" s="79" t="s">
        <v>199</v>
      </c>
      <c r="E1807" t="s">
        <v>199</v>
      </c>
      <c r="F1807" t="s">
        <v>199</v>
      </c>
      <c r="G1807" t="s">
        <v>199</v>
      </c>
      <c r="H1807" t="s">
        <v>199</v>
      </c>
      <c r="I1807" t="s">
        <v>199</v>
      </c>
      <c r="J1807" t="s">
        <v>199</v>
      </c>
      <c r="K1807" t="s">
        <v>199</v>
      </c>
      <c r="L1807" t="s">
        <v>199</v>
      </c>
      <c r="M1807" t="s">
        <v>199</v>
      </c>
      <c r="N1807" t="s">
        <v>199</v>
      </c>
      <c r="O1807" t="s">
        <v>199</v>
      </c>
      <c r="P1807" t="s">
        <v>199</v>
      </c>
      <c r="Q1807" s="80" t="s">
        <v>199</v>
      </c>
      <c r="R1807" s="79"/>
      <c r="T1807" t="s">
        <v>199</v>
      </c>
      <c r="U1807" t="s">
        <v>199</v>
      </c>
      <c r="V1807" t="s">
        <v>199</v>
      </c>
    </row>
    <row r="1808" spans="2:22" x14ac:dyDescent="0.25">
      <c r="B1808" t="s">
        <v>199</v>
      </c>
      <c r="C1808" s="79" t="s">
        <v>199</v>
      </c>
      <c r="E1808" t="s">
        <v>199</v>
      </c>
      <c r="F1808" t="s">
        <v>199</v>
      </c>
      <c r="G1808" t="s">
        <v>199</v>
      </c>
      <c r="H1808" t="s">
        <v>199</v>
      </c>
      <c r="I1808" t="s">
        <v>199</v>
      </c>
      <c r="J1808" t="s">
        <v>199</v>
      </c>
      <c r="K1808" t="s">
        <v>199</v>
      </c>
      <c r="L1808" t="s">
        <v>199</v>
      </c>
      <c r="M1808" t="s">
        <v>199</v>
      </c>
      <c r="N1808" t="s">
        <v>199</v>
      </c>
      <c r="O1808" t="s">
        <v>199</v>
      </c>
      <c r="P1808" t="s">
        <v>199</v>
      </c>
      <c r="Q1808" s="80" t="s">
        <v>199</v>
      </c>
      <c r="R1808" s="79"/>
      <c r="T1808" t="s">
        <v>199</v>
      </c>
      <c r="U1808" t="s">
        <v>199</v>
      </c>
      <c r="V1808" t="s">
        <v>199</v>
      </c>
    </row>
    <row r="1809" spans="2:22" x14ac:dyDescent="0.25">
      <c r="B1809" t="s">
        <v>199</v>
      </c>
      <c r="C1809" s="79" t="s">
        <v>199</v>
      </c>
      <c r="E1809" t="s">
        <v>199</v>
      </c>
      <c r="F1809" t="s">
        <v>199</v>
      </c>
      <c r="G1809" t="s">
        <v>199</v>
      </c>
      <c r="H1809" t="s">
        <v>199</v>
      </c>
      <c r="I1809" t="s">
        <v>199</v>
      </c>
      <c r="J1809" t="s">
        <v>199</v>
      </c>
      <c r="K1809" t="s">
        <v>199</v>
      </c>
      <c r="L1809" t="s">
        <v>199</v>
      </c>
      <c r="M1809" t="s">
        <v>199</v>
      </c>
      <c r="N1809" t="s">
        <v>199</v>
      </c>
      <c r="O1809" t="s">
        <v>199</v>
      </c>
      <c r="P1809" t="s">
        <v>199</v>
      </c>
      <c r="Q1809" s="80" t="s">
        <v>199</v>
      </c>
      <c r="R1809" s="79"/>
      <c r="T1809" t="s">
        <v>199</v>
      </c>
      <c r="U1809" t="s">
        <v>199</v>
      </c>
      <c r="V1809" t="s">
        <v>199</v>
      </c>
    </row>
    <row r="1810" spans="2:22" x14ac:dyDescent="0.25">
      <c r="B1810" t="s">
        <v>199</v>
      </c>
      <c r="C1810" s="79" t="s">
        <v>199</v>
      </c>
      <c r="E1810" t="s">
        <v>199</v>
      </c>
      <c r="F1810" t="s">
        <v>199</v>
      </c>
      <c r="G1810" t="s">
        <v>199</v>
      </c>
      <c r="H1810" t="s">
        <v>199</v>
      </c>
      <c r="I1810" t="s">
        <v>199</v>
      </c>
      <c r="J1810" t="s">
        <v>199</v>
      </c>
      <c r="K1810" t="s">
        <v>199</v>
      </c>
      <c r="L1810" t="s">
        <v>199</v>
      </c>
      <c r="M1810" t="s">
        <v>199</v>
      </c>
      <c r="N1810" t="s">
        <v>199</v>
      </c>
      <c r="O1810" t="s">
        <v>199</v>
      </c>
      <c r="P1810" t="s">
        <v>199</v>
      </c>
      <c r="Q1810" s="80" t="s">
        <v>199</v>
      </c>
      <c r="R1810" s="79"/>
      <c r="T1810" t="s">
        <v>199</v>
      </c>
      <c r="U1810" t="s">
        <v>199</v>
      </c>
      <c r="V1810" t="s">
        <v>199</v>
      </c>
    </row>
    <row r="1811" spans="2:22" x14ac:dyDescent="0.25">
      <c r="B1811" t="s">
        <v>199</v>
      </c>
      <c r="C1811" s="79" t="s">
        <v>199</v>
      </c>
      <c r="E1811" t="s">
        <v>199</v>
      </c>
      <c r="F1811" t="s">
        <v>199</v>
      </c>
      <c r="G1811" t="s">
        <v>199</v>
      </c>
      <c r="H1811" t="s">
        <v>199</v>
      </c>
      <c r="I1811" t="s">
        <v>199</v>
      </c>
      <c r="J1811" t="s">
        <v>199</v>
      </c>
      <c r="K1811" t="s">
        <v>199</v>
      </c>
      <c r="L1811" t="s">
        <v>199</v>
      </c>
      <c r="M1811" t="s">
        <v>199</v>
      </c>
      <c r="N1811" t="s">
        <v>199</v>
      </c>
      <c r="O1811" t="s">
        <v>199</v>
      </c>
      <c r="P1811" t="s">
        <v>199</v>
      </c>
      <c r="Q1811" s="80" t="s">
        <v>199</v>
      </c>
      <c r="R1811" s="79"/>
      <c r="T1811" t="s">
        <v>199</v>
      </c>
      <c r="U1811" t="s">
        <v>199</v>
      </c>
      <c r="V1811" t="s">
        <v>199</v>
      </c>
    </row>
    <row r="1812" spans="2:22" x14ac:dyDescent="0.25">
      <c r="B1812" t="s">
        <v>199</v>
      </c>
      <c r="C1812" s="79" t="s">
        <v>199</v>
      </c>
      <c r="E1812" t="s">
        <v>199</v>
      </c>
      <c r="F1812" t="s">
        <v>199</v>
      </c>
      <c r="G1812" t="s">
        <v>199</v>
      </c>
      <c r="H1812" t="s">
        <v>199</v>
      </c>
      <c r="I1812" t="s">
        <v>199</v>
      </c>
      <c r="J1812" t="s">
        <v>199</v>
      </c>
      <c r="K1812" t="s">
        <v>199</v>
      </c>
      <c r="L1812" t="s">
        <v>199</v>
      </c>
      <c r="M1812" t="s">
        <v>199</v>
      </c>
      <c r="N1812" t="s">
        <v>199</v>
      </c>
      <c r="O1812" t="s">
        <v>199</v>
      </c>
      <c r="P1812" t="s">
        <v>199</v>
      </c>
      <c r="Q1812" s="80" t="s">
        <v>199</v>
      </c>
      <c r="R1812" s="79"/>
      <c r="T1812" t="s">
        <v>199</v>
      </c>
      <c r="U1812" t="s">
        <v>199</v>
      </c>
      <c r="V1812" t="s">
        <v>199</v>
      </c>
    </row>
    <row r="1813" spans="2:22" x14ac:dyDescent="0.25">
      <c r="B1813" t="s">
        <v>199</v>
      </c>
      <c r="C1813" s="79" t="s">
        <v>199</v>
      </c>
      <c r="E1813" t="s">
        <v>199</v>
      </c>
      <c r="F1813" t="s">
        <v>199</v>
      </c>
      <c r="G1813" t="s">
        <v>199</v>
      </c>
      <c r="H1813" t="s">
        <v>199</v>
      </c>
      <c r="I1813" t="s">
        <v>199</v>
      </c>
      <c r="J1813" t="s">
        <v>199</v>
      </c>
      <c r="K1813" t="s">
        <v>199</v>
      </c>
      <c r="L1813" t="s">
        <v>199</v>
      </c>
      <c r="M1813" t="s">
        <v>199</v>
      </c>
      <c r="N1813" t="s">
        <v>199</v>
      </c>
      <c r="O1813" t="s">
        <v>199</v>
      </c>
      <c r="P1813" t="s">
        <v>199</v>
      </c>
      <c r="Q1813" s="80" t="s">
        <v>199</v>
      </c>
      <c r="R1813" s="79"/>
      <c r="T1813" t="s">
        <v>199</v>
      </c>
      <c r="U1813" t="s">
        <v>199</v>
      </c>
      <c r="V1813" t="s">
        <v>199</v>
      </c>
    </row>
    <row r="1814" spans="2:22" x14ac:dyDescent="0.25">
      <c r="B1814" t="s">
        <v>199</v>
      </c>
      <c r="C1814" s="79" t="s">
        <v>199</v>
      </c>
      <c r="E1814" t="s">
        <v>199</v>
      </c>
      <c r="F1814" t="s">
        <v>199</v>
      </c>
      <c r="G1814" t="s">
        <v>199</v>
      </c>
      <c r="H1814" t="s">
        <v>199</v>
      </c>
      <c r="I1814" t="s">
        <v>199</v>
      </c>
      <c r="J1814" t="s">
        <v>199</v>
      </c>
      <c r="K1814" t="s">
        <v>199</v>
      </c>
      <c r="L1814" t="s">
        <v>199</v>
      </c>
      <c r="M1814" t="s">
        <v>199</v>
      </c>
      <c r="N1814" t="s">
        <v>199</v>
      </c>
      <c r="O1814" t="s">
        <v>199</v>
      </c>
      <c r="P1814" t="s">
        <v>199</v>
      </c>
      <c r="Q1814" s="80" t="s">
        <v>199</v>
      </c>
      <c r="R1814" s="79"/>
      <c r="T1814" t="s">
        <v>199</v>
      </c>
      <c r="U1814" t="s">
        <v>199</v>
      </c>
      <c r="V1814" t="s">
        <v>199</v>
      </c>
    </row>
    <row r="1815" spans="2:22" x14ac:dyDescent="0.25">
      <c r="B1815" t="s">
        <v>199</v>
      </c>
      <c r="C1815" s="79" t="s">
        <v>199</v>
      </c>
      <c r="E1815" t="s">
        <v>199</v>
      </c>
      <c r="F1815" t="s">
        <v>199</v>
      </c>
      <c r="G1815" t="s">
        <v>199</v>
      </c>
      <c r="H1815" t="s">
        <v>199</v>
      </c>
      <c r="I1815" t="s">
        <v>199</v>
      </c>
      <c r="J1815" t="s">
        <v>199</v>
      </c>
      <c r="K1815" t="s">
        <v>199</v>
      </c>
      <c r="L1815" t="s">
        <v>199</v>
      </c>
      <c r="M1815" t="s">
        <v>199</v>
      </c>
      <c r="N1815" t="s">
        <v>199</v>
      </c>
      <c r="O1815" t="s">
        <v>199</v>
      </c>
      <c r="P1815" t="s">
        <v>199</v>
      </c>
      <c r="Q1815" s="80" t="s">
        <v>199</v>
      </c>
      <c r="R1815" s="79"/>
      <c r="T1815" t="s">
        <v>199</v>
      </c>
      <c r="U1815" t="s">
        <v>199</v>
      </c>
      <c r="V1815" t="s">
        <v>199</v>
      </c>
    </row>
    <row r="1816" spans="2:22" x14ac:dyDescent="0.25">
      <c r="B1816" t="s">
        <v>199</v>
      </c>
      <c r="C1816" s="79" t="s">
        <v>199</v>
      </c>
      <c r="E1816" t="s">
        <v>199</v>
      </c>
      <c r="F1816" t="s">
        <v>199</v>
      </c>
      <c r="G1816" t="s">
        <v>199</v>
      </c>
      <c r="H1816" t="s">
        <v>199</v>
      </c>
      <c r="I1816" t="s">
        <v>199</v>
      </c>
      <c r="J1816" t="s">
        <v>199</v>
      </c>
      <c r="K1816" t="s">
        <v>199</v>
      </c>
      <c r="L1816" t="s">
        <v>199</v>
      </c>
      <c r="M1816" t="s">
        <v>199</v>
      </c>
      <c r="N1816" t="s">
        <v>199</v>
      </c>
      <c r="O1816" t="s">
        <v>199</v>
      </c>
      <c r="P1816" t="s">
        <v>199</v>
      </c>
      <c r="Q1816" s="80" t="s">
        <v>199</v>
      </c>
      <c r="R1816" s="79"/>
      <c r="T1816" t="s">
        <v>199</v>
      </c>
      <c r="U1816" t="s">
        <v>199</v>
      </c>
      <c r="V1816" t="s">
        <v>199</v>
      </c>
    </row>
    <row r="1817" spans="2:22" x14ac:dyDescent="0.25">
      <c r="B1817" t="s">
        <v>199</v>
      </c>
      <c r="C1817" s="79" t="s">
        <v>199</v>
      </c>
      <c r="E1817" t="s">
        <v>199</v>
      </c>
      <c r="F1817" t="s">
        <v>199</v>
      </c>
      <c r="G1817" t="s">
        <v>199</v>
      </c>
      <c r="H1817" t="s">
        <v>199</v>
      </c>
      <c r="I1817" t="s">
        <v>199</v>
      </c>
      <c r="J1817" t="s">
        <v>199</v>
      </c>
      <c r="K1817" t="s">
        <v>199</v>
      </c>
      <c r="L1817" t="s">
        <v>199</v>
      </c>
      <c r="M1817" t="s">
        <v>199</v>
      </c>
      <c r="N1817" t="s">
        <v>199</v>
      </c>
      <c r="O1817" t="s">
        <v>199</v>
      </c>
      <c r="P1817" t="s">
        <v>199</v>
      </c>
      <c r="Q1817" s="80" t="s">
        <v>199</v>
      </c>
      <c r="R1817" s="79"/>
      <c r="T1817" t="s">
        <v>199</v>
      </c>
      <c r="U1817" t="s">
        <v>199</v>
      </c>
      <c r="V1817" t="s">
        <v>199</v>
      </c>
    </row>
    <row r="1818" spans="2:22" x14ac:dyDescent="0.25">
      <c r="B1818" t="s">
        <v>199</v>
      </c>
      <c r="C1818" s="79" t="s">
        <v>199</v>
      </c>
      <c r="E1818" t="s">
        <v>199</v>
      </c>
      <c r="F1818" t="s">
        <v>199</v>
      </c>
      <c r="G1818" t="s">
        <v>199</v>
      </c>
      <c r="H1818" t="s">
        <v>199</v>
      </c>
      <c r="I1818" t="s">
        <v>199</v>
      </c>
      <c r="J1818" t="s">
        <v>199</v>
      </c>
      <c r="K1818" t="s">
        <v>199</v>
      </c>
      <c r="L1818" t="s">
        <v>199</v>
      </c>
      <c r="M1818" t="s">
        <v>199</v>
      </c>
      <c r="N1818" t="s">
        <v>199</v>
      </c>
      <c r="O1818" t="s">
        <v>199</v>
      </c>
      <c r="P1818" t="s">
        <v>199</v>
      </c>
      <c r="Q1818" s="80" t="s">
        <v>199</v>
      </c>
      <c r="R1818" s="79"/>
      <c r="T1818" t="s">
        <v>199</v>
      </c>
      <c r="U1818" t="s">
        <v>199</v>
      </c>
      <c r="V1818" t="s">
        <v>199</v>
      </c>
    </row>
    <row r="1819" spans="2:22" x14ac:dyDescent="0.25">
      <c r="B1819" t="s">
        <v>199</v>
      </c>
      <c r="C1819" s="79" t="s">
        <v>199</v>
      </c>
      <c r="E1819" t="s">
        <v>199</v>
      </c>
      <c r="F1819" t="s">
        <v>199</v>
      </c>
      <c r="G1819" t="s">
        <v>199</v>
      </c>
      <c r="H1819" t="s">
        <v>199</v>
      </c>
      <c r="I1819" t="s">
        <v>199</v>
      </c>
      <c r="J1819" t="s">
        <v>199</v>
      </c>
      <c r="K1819" t="s">
        <v>199</v>
      </c>
      <c r="L1819" t="s">
        <v>199</v>
      </c>
      <c r="M1819" t="s">
        <v>199</v>
      </c>
      <c r="N1819" t="s">
        <v>199</v>
      </c>
      <c r="O1819" t="s">
        <v>199</v>
      </c>
      <c r="P1819" t="s">
        <v>199</v>
      </c>
      <c r="Q1819" s="80" t="s">
        <v>199</v>
      </c>
      <c r="R1819" s="79"/>
      <c r="T1819" t="s">
        <v>199</v>
      </c>
      <c r="U1819" t="s">
        <v>199</v>
      </c>
      <c r="V1819" t="s">
        <v>199</v>
      </c>
    </row>
    <row r="1820" spans="2:22" x14ac:dyDescent="0.25">
      <c r="B1820" t="s">
        <v>199</v>
      </c>
      <c r="C1820" s="79" t="s">
        <v>199</v>
      </c>
      <c r="E1820" t="s">
        <v>199</v>
      </c>
      <c r="F1820" t="s">
        <v>199</v>
      </c>
      <c r="G1820" t="s">
        <v>199</v>
      </c>
      <c r="H1820" t="s">
        <v>199</v>
      </c>
      <c r="I1820" t="s">
        <v>199</v>
      </c>
      <c r="J1820" t="s">
        <v>199</v>
      </c>
      <c r="K1820" t="s">
        <v>199</v>
      </c>
      <c r="L1820" t="s">
        <v>199</v>
      </c>
      <c r="M1820" t="s">
        <v>199</v>
      </c>
      <c r="N1820" t="s">
        <v>199</v>
      </c>
      <c r="O1820" t="s">
        <v>199</v>
      </c>
      <c r="P1820" t="s">
        <v>199</v>
      </c>
      <c r="Q1820" s="80" t="s">
        <v>199</v>
      </c>
      <c r="R1820" s="79"/>
      <c r="T1820" t="s">
        <v>199</v>
      </c>
      <c r="U1820" t="s">
        <v>199</v>
      </c>
      <c r="V1820" t="s">
        <v>199</v>
      </c>
    </row>
    <row r="1821" spans="2:22" x14ac:dyDescent="0.25">
      <c r="B1821" t="s">
        <v>199</v>
      </c>
      <c r="C1821" s="79" t="s">
        <v>199</v>
      </c>
      <c r="E1821" t="s">
        <v>199</v>
      </c>
      <c r="F1821" t="s">
        <v>199</v>
      </c>
      <c r="G1821" t="s">
        <v>199</v>
      </c>
      <c r="H1821" t="s">
        <v>199</v>
      </c>
      <c r="I1821" t="s">
        <v>199</v>
      </c>
      <c r="J1821" t="s">
        <v>199</v>
      </c>
      <c r="K1821" t="s">
        <v>199</v>
      </c>
      <c r="L1821" t="s">
        <v>199</v>
      </c>
      <c r="M1821" t="s">
        <v>199</v>
      </c>
      <c r="N1821" t="s">
        <v>199</v>
      </c>
      <c r="O1821" t="s">
        <v>199</v>
      </c>
      <c r="P1821" t="s">
        <v>199</v>
      </c>
      <c r="Q1821" s="80" t="s">
        <v>199</v>
      </c>
      <c r="R1821" s="79"/>
      <c r="T1821" t="s">
        <v>199</v>
      </c>
      <c r="U1821" t="s">
        <v>199</v>
      </c>
      <c r="V1821" t="s">
        <v>199</v>
      </c>
    </row>
    <row r="1822" spans="2:22" x14ac:dyDescent="0.25">
      <c r="B1822" t="s">
        <v>199</v>
      </c>
      <c r="C1822" s="79" t="s">
        <v>199</v>
      </c>
      <c r="E1822" t="s">
        <v>199</v>
      </c>
      <c r="F1822" t="s">
        <v>199</v>
      </c>
      <c r="G1822" t="s">
        <v>199</v>
      </c>
      <c r="H1822" t="s">
        <v>199</v>
      </c>
      <c r="I1822" t="s">
        <v>199</v>
      </c>
      <c r="J1822" t="s">
        <v>199</v>
      </c>
      <c r="K1822" t="s">
        <v>199</v>
      </c>
      <c r="L1822" t="s">
        <v>199</v>
      </c>
      <c r="M1822" t="s">
        <v>199</v>
      </c>
      <c r="N1822" t="s">
        <v>199</v>
      </c>
      <c r="O1822" t="s">
        <v>199</v>
      </c>
      <c r="P1822" t="s">
        <v>199</v>
      </c>
      <c r="Q1822" s="80" t="s">
        <v>199</v>
      </c>
      <c r="R1822" s="79"/>
      <c r="T1822" t="s">
        <v>199</v>
      </c>
      <c r="U1822" t="s">
        <v>199</v>
      </c>
      <c r="V1822" t="s">
        <v>199</v>
      </c>
    </row>
    <row r="1823" spans="2:22" x14ac:dyDescent="0.25">
      <c r="B1823" t="s">
        <v>199</v>
      </c>
      <c r="C1823" s="79" t="s">
        <v>199</v>
      </c>
      <c r="E1823" t="s">
        <v>199</v>
      </c>
      <c r="F1823" t="s">
        <v>199</v>
      </c>
      <c r="G1823" t="s">
        <v>199</v>
      </c>
      <c r="H1823" t="s">
        <v>199</v>
      </c>
      <c r="I1823" t="s">
        <v>199</v>
      </c>
      <c r="J1823" t="s">
        <v>199</v>
      </c>
      <c r="K1823" t="s">
        <v>199</v>
      </c>
      <c r="L1823" t="s">
        <v>199</v>
      </c>
      <c r="M1823" t="s">
        <v>199</v>
      </c>
      <c r="N1823" t="s">
        <v>199</v>
      </c>
      <c r="O1823" t="s">
        <v>199</v>
      </c>
      <c r="P1823" t="s">
        <v>199</v>
      </c>
      <c r="Q1823" s="80" t="s">
        <v>199</v>
      </c>
      <c r="R1823" s="79"/>
      <c r="T1823" t="s">
        <v>199</v>
      </c>
      <c r="U1823" t="s">
        <v>199</v>
      </c>
      <c r="V1823" t="s">
        <v>199</v>
      </c>
    </row>
    <row r="1824" spans="2:22" x14ac:dyDescent="0.25">
      <c r="B1824" t="s">
        <v>199</v>
      </c>
      <c r="C1824" s="79" t="s">
        <v>199</v>
      </c>
      <c r="E1824" t="s">
        <v>199</v>
      </c>
      <c r="F1824" t="s">
        <v>199</v>
      </c>
      <c r="G1824" t="s">
        <v>199</v>
      </c>
      <c r="H1824" t="s">
        <v>199</v>
      </c>
      <c r="I1824" t="s">
        <v>199</v>
      </c>
      <c r="J1824" t="s">
        <v>199</v>
      </c>
      <c r="K1824" t="s">
        <v>199</v>
      </c>
      <c r="L1824" t="s">
        <v>199</v>
      </c>
      <c r="M1824" t="s">
        <v>199</v>
      </c>
      <c r="N1824" t="s">
        <v>199</v>
      </c>
      <c r="O1824" t="s">
        <v>199</v>
      </c>
      <c r="P1824" t="s">
        <v>199</v>
      </c>
      <c r="Q1824" s="80" t="s">
        <v>199</v>
      </c>
      <c r="R1824" s="79"/>
      <c r="T1824" t="s">
        <v>199</v>
      </c>
      <c r="U1824" t="s">
        <v>199</v>
      </c>
      <c r="V1824" t="s">
        <v>199</v>
      </c>
    </row>
    <row r="1825" spans="2:22" x14ac:dyDescent="0.25">
      <c r="B1825" t="s">
        <v>199</v>
      </c>
      <c r="C1825" s="79" t="s">
        <v>199</v>
      </c>
      <c r="E1825" t="s">
        <v>199</v>
      </c>
      <c r="F1825" t="s">
        <v>199</v>
      </c>
      <c r="G1825" t="s">
        <v>199</v>
      </c>
      <c r="H1825" t="s">
        <v>199</v>
      </c>
      <c r="I1825" t="s">
        <v>199</v>
      </c>
      <c r="J1825" t="s">
        <v>199</v>
      </c>
      <c r="K1825" t="s">
        <v>199</v>
      </c>
      <c r="L1825" t="s">
        <v>199</v>
      </c>
      <c r="M1825" t="s">
        <v>199</v>
      </c>
      <c r="N1825" t="s">
        <v>199</v>
      </c>
      <c r="O1825" t="s">
        <v>199</v>
      </c>
      <c r="P1825" t="s">
        <v>199</v>
      </c>
      <c r="Q1825" s="80" t="s">
        <v>199</v>
      </c>
      <c r="R1825" s="79"/>
      <c r="T1825" t="s">
        <v>199</v>
      </c>
      <c r="U1825" t="s">
        <v>199</v>
      </c>
      <c r="V1825" t="s">
        <v>199</v>
      </c>
    </row>
    <row r="1826" spans="2:22" x14ac:dyDescent="0.25">
      <c r="B1826" t="s">
        <v>199</v>
      </c>
      <c r="C1826" s="79" t="s">
        <v>199</v>
      </c>
      <c r="E1826" t="s">
        <v>199</v>
      </c>
      <c r="F1826" t="s">
        <v>199</v>
      </c>
      <c r="G1826" t="s">
        <v>199</v>
      </c>
      <c r="H1826" t="s">
        <v>199</v>
      </c>
      <c r="I1826" t="s">
        <v>199</v>
      </c>
      <c r="J1826" t="s">
        <v>199</v>
      </c>
      <c r="K1826" t="s">
        <v>199</v>
      </c>
      <c r="L1826" t="s">
        <v>199</v>
      </c>
      <c r="M1826" t="s">
        <v>199</v>
      </c>
      <c r="N1826" t="s">
        <v>199</v>
      </c>
      <c r="O1826" t="s">
        <v>199</v>
      </c>
      <c r="P1826" t="s">
        <v>199</v>
      </c>
      <c r="Q1826" s="80" t="s">
        <v>199</v>
      </c>
      <c r="R1826" s="79"/>
      <c r="T1826" t="s">
        <v>199</v>
      </c>
      <c r="U1826" t="s">
        <v>199</v>
      </c>
      <c r="V1826" t="s">
        <v>199</v>
      </c>
    </row>
    <row r="1827" spans="2:22" x14ac:dyDescent="0.25">
      <c r="B1827" t="s">
        <v>199</v>
      </c>
      <c r="C1827" s="79" t="s">
        <v>199</v>
      </c>
      <c r="E1827" t="s">
        <v>199</v>
      </c>
      <c r="F1827" t="s">
        <v>199</v>
      </c>
      <c r="G1827" t="s">
        <v>199</v>
      </c>
      <c r="H1827" t="s">
        <v>199</v>
      </c>
      <c r="I1827" t="s">
        <v>199</v>
      </c>
      <c r="J1827" t="s">
        <v>199</v>
      </c>
      <c r="K1827" t="s">
        <v>199</v>
      </c>
      <c r="L1827" t="s">
        <v>199</v>
      </c>
      <c r="M1827" t="s">
        <v>199</v>
      </c>
      <c r="N1827" t="s">
        <v>199</v>
      </c>
      <c r="O1827" t="s">
        <v>199</v>
      </c>
      <c r="P1827" t="s">
        <v>199</v>
      </c>
      <c r="Q1827" s="80" t="s">
        <v>199</v>
      </c>
      <c r="R1827" s="79"/>
      <c r="T1827" t="s">
        <v>199</v>
      </c>
      <c r="U1827" t="s">
        <v>199</v>
      </c>
      <c r="V1827" t="s">
        <v>199</v>
      </c>
    </row>
    <row r="1828" spans="2:22" x14ac:dyDescent="0.25">
      <c r="B1828" t="s">
        <v>199</v>
      </c>
      <c r="C1828" s="79" t="s">
        <v>199</v>
      </c>
      <c r="E1828" t="s">
        <v>199</v>
      </c>
      <c r="F1828" t="s">
        <v>199</v>
      </c>
      <c r="G1828" t="s">
        <v>199</v>
      </c>
      <c r="H1828" t="s">
        <v>199</v>
      </c>
      <c r="I1828" t="s">
        <v>199</v>
      </c>
      <c r="J1828" t="s">
        <v>199</v>
      </c>
      <c r="K1828" t="s">
        <v>199</v>
      </c>
      <c r="L1828" t="s">
        <v>199</v>
      </c>
      <c r="M1828" t="s">
        <v>199</v>
      </c>
      <c r="N1828" t="s">
        <v>199</v>
      </c>
      <c r="O1828" t="s">
        <v>199</v>
      </c>
      <c r="P1828" t="s">
        <v>199</v>
      </c>
      <c r="Q1828" s="80" t="s">
        <v>199</v>
      </c>
      <c r="R1828" s="79"/>
      <c r="T1828" t="s">
        <v>199</v>
      </c>
      <c r="U1828" t="s">
        <v>199</v>
      </c>
      <c r="V1828" t="s">
        <v>199</v>
      </c>
    </row>
    <row r="1829" spans="2:22" x14ac:dyDescent="0.25">
      <c r="B1829" t="s">
        <v>199</v>
      </c>
      <c r="C1829" s="79" t="s">
        <v>199</v>
      </c>
      <c r="E1829" t="s">
        <v>199</v>
      </c>
      <c r="F1829" t="s">
        <v>199</v>
      </c>
      <c r="G1829" t="s">
        <v>199</v>
      </c>
      <c r="H1829" t="s">
        <v>199</v>
      </c>
      <c r="I1829" t="s">
        <v>199</v>
      </c>
      <c r="J1829" t="s">
        <v>199</v>
      </c>
      <c r="K1829" t="s">
        <v>199</v>
      </c>
      <c r="L1829" t="s">
        <v>199</v>
      </c>
      <c r="M1829" t="s">
        <v>199</v>
      </c>
      <c r="N1829" t="s">
        <v>199</v>
      </c>
      <c r="O1829" t="s">
        <v>199</v>
      </c>
      <c r="P1829" t="s">
        <v>199</v>
      </c>
      <c r="Q1829" s="80" t="s">
        <v>199</v>
      </c>
      <c r="R1829" s="79"/>
      <c r="T1829" t="s">
        <v>199</v>
      </c>
      <c r="U1829" t="s">
        <v>199</v>
      </c>
      <c r="V1829" t="s">
        <v>199</v>
      </c>
    </row>
    <row r="1830" spans="2:22" x14ac:dyDescent="0.25">
      <c r="B1830" t="s">
        <v>199</v>
      </c>
      <c r="C1830" s="79" t="s">
        <v>199</v>
      </c>
      <c r="E1830" t="s">
        <v>199</v>
      </c>
      <c r="F1830" t="s">
        <v>199</v>
      </c>
      <c r="G1830" t="s">
        <v>199</v>
      </c>
      <c r="H1830" t="s">
        <v>199</v>
      </c>
      <c r="I1830" t="s">
        <v>199</v>
      </c>
      <c r="J1830" t="s">
        <v>199</v>
      </c>
      <c r="K1830" t="s">
        <v>199</v>
      </c>
      <c r="L1830" t="s">
        <v>199</v>
      </c>
      <c r="M1830" t="s">
        <v>199</v>
      </c>
      <c r="N1830" t="s">
        <v>199</v>
      </c>
      <c r="O1830" t="s">
        <v>199</v>
      </c>
      <c r="P1830" t="s">
        <v>199</v>
      </c>
      <c r="Q1830" s="80" t="s">
        <v>199</v>
      </c>
      <c r="R1830" s="79"/>
      <c r="T1830" t="s">
        <v>199</v>
      </c>
      <c r="U1830" t="s">
        <v>199</v>
      </c>
      <c r="V1830" t="s">
        <v>199</v>
      </c>
    </row>
    <row r="1831" spans="2:22" x14ac:dyDescent="0.25">
      <c r="B1831" t="s">
        <v>199</v>
      </c>
      <c r="C1831" s="79" t="s">
        <v>199</v>
      </c>
      <c r="E1831" t="s">
        <v>199</v>
      </c>
      <c r="F1831" t="s">
        <v>199</v>
      </c>
      <c r="G1831" t="s">
        <v>199</v>
      </c>
      <c r="H1831" t="s">
        <v>199</v>
      </c>
      <c r="I1831" t="s">
        <v>199</v>
      </c>
      <c r="J1831" t="s">
        <v>199</v>
      </c>
      <c r="K1831" t="s">
        <v>199</v>
      </c>
      <c r="L1831" t="s">
        <v>199</v>
      </c>
      <c r="M1831" t="s">
        <v>199</v>
      </c>
      <c r="N1831" t="s">
        <v>199</v>
      </c>
      <c r="O1831" t="s">
        <v>199</v>
      </c>
      <c r="P1831" t="s">
        <v>199</v>
      </c>
      <c r="Q1831" s="80" t="s">
        <v>199</v>
      </c>
      <c r="R1831" s="79"/>
      <c r="T1831" t="s">
        <v>199</v>
      </c>
      <c r="U1831" t="s">
        <v>199</v>
      </c>
      <c r="V1831" t="s">
        <v>199</v>
      </c>
    </row>
    <row r="1832" spans="2:22" x14ac:dyDescent="0.25">
      <c r="B1832" t="s">
        <v>199</v>
      </c>
      <c r="C1832" s="79" t="s">
        <v>199</v>
      </c>
      <c r="E1832" t="s">
        <v>199</v>
      </c>
      <c r="F1832" t="s">
        <v>199</v>
      </c>
      <c r="G1832" t="s">
        <v>199</v>
      </c>
      <c r="H1832" t="s">
        <v>199</v>
      </c>
      <c r="I1832" t="s">
        <v>199</v>
      </c>
      <c r="J1832" t="s">
        <v>199</v>
      </c>
      <c r="K1832" t="s">
        <v>199</v>
      </c>
      <c r="L1832" t="s">
        <v>199</v>
      </c>
      <c r="M1832" t="s">
        <v>199</v>
      </c>
      <c r="N1832" t="s">
        <v>199</v>
      </c>
      <c r="O1832" t="s">
        <v>199</v>
      </c>
      <c r="P1832" t="s">
        <v>199</v>
      </c>
      <c r="Q1832" s="80" t="s">
        <v>199</v>
      </c>
      <c r="R1832" s="79"/>
      <c r="T1832" t="s">
        <v>199</v>
      </c>
      <c r="U1832" t="s">
        <v>199</v>
      </c>
      <c r="V1832" t="s">
        <v>199</v>
      </c>
    </row>
    <row r="1833" spans="2:22" x14ac:dyDescent="0.25">
      <c r="B1833" t="s">
        <v>199</v>
      </c>
      <c r="C1833" s="79" t="s">
        <v>199</v>
      </c>
      <c r="E1833" t="s">
        <v>199</v>
      </c>
      <c r="F1833" t="s">
        <v>199</v>
      </c>
      <c r="G1833" t="s">
        <v>199</v>
      </c>
      <c r="H1833" t="s">
        <v>199</v>
      </c>
      <c r="I1833" t="s">
        <v>199</v>
      </c>
      <c r="J1833" t="s">
        <v>199</v>
      </c>
      <c r="K1833" t="s">
        <v>199</v>
      </c>
      <c r="L1833" t="s">
        <v>199</v>
      </c>
      <c r="M1833" t="s">
        <v>199</v>
      </c>
      <c r="N1833" t="s">
        <v>199</v>
      </c>
      <c r="O1833" t="s">
        <v>199</v>
      </c>
      <c r="P1833" t="s">
        <v>199</v>
      </c>
      <c r="Q1833" s="80" t="s">
        <v>199</v>
      </c>
      <c r="R1833" s="79"/>
      <c r="T1833" t="s">
        <v>199</v>
      </c>
      <c r="U1833" t="s">
        <v>199</v>
      </c>
      <c r="V1833" t="s">
        <v>199</v>
      </c>
    </row>
    <row r="1834" spans="2:22" x14ac:dyDescent="0.25">
      <c r="B1834" t="s">
        <v>199</v>
      </c>
      <c r="C1834" s="79" t="s">
        <v>199</v>
      </c>
      <c r="E1834" t="s">
        <v>199</v>
      </c>
      <c r="F1834" t="s">
        <v>199</v>
      </c>
      <c r="G1834" t="s">
        <v>199</v>
      </c>
      <c r="H1834" t="s">
        <v>199</v>
      </c>
      <c r="I1834" t="s">
        <v>199</v>
      </c>
      <c r="J1834" t="s">
        <v>199</v>
      </c>
      <c r="K1834" t="s">
        <v>199</v>
      </c>
      <c r="L1834" t="s">
        <v>199</v>
      </c>
      <c r="M1834" t="s">
        <v>199</v>
      </c>
      <c r="N1834" t="s">
        <v>199</v>
      </c>
      <c r="O1834" t="s">
        <v>199</v>
      </c>
      <c r="P1834" t="s">
        <v>199</v>
      </c>
      <c r="Q1834" s="80" t="s">
        <v>199</v>
      </c>
      <c r="R1834" s="79"/>
      <c r="T1834" t="s">
        <v>199</v>
      </c>
      <c r="U1834" t="s">
        <v>199</v>
      </c>
      <c r="V1834" t="s">
        <v>199</v>
      </c>
    </row>
    <row r="1835" spans="2:22" x14ac:dyDescent="0.25">
      <c r="B1835" t="s">
        <v>199</v>
      </c>
      <c r="C1835" s="79" t="s">
        <v>199</v>
      </c>
      <c r="E1835" t="s">
        <v>199</v>
      </c>
      <c r="F1835" t="s">
        <v>199</v>
      </c>
      <c r="G1835" t="s">
        <v>199</v>
      </c>
      <c r="H1835" t="s">
        <v>199</v>
      </c>
      <c r="I1835" t="s">
        <v>199</v>
      </c>
      <c r="J1835" t="s">
        <v>199</v>
      </c>
      <c r="K1835" t="s">
        <v>199</v>
      </c>
      <c r="L1835" t="s">
        <v>199</v>
      </c>
      <c r="M1835" t="s">
        <v>199</v>
      </c>
      <c r="N1835" t="s">
        <v>199</v>
      </c>
      <c r="O1835" t="s">
        <v>199</v>
      </c>
      <c r="P1835" t="s">
        <v>199</v>
      </c>
      <c r="Q1835" s="80" t="s">
        <v>199</v>
      </c>
      <c r="R1835" s="79"/>
      <c r="T1835" t="s">
        <v>199</v>
      </c>
      <c r="U1835" t="s">
        <v>199</v>
      </c>
      <c r="V1835" t="s">
        <v>199</v>
      </c>
    </row>
    <row r="1836" spans="2:22" x14ac:dyDescent="0.25">
      <c r="B1836" t="s">
        <v>199</v>
      </c>
      <c r="C1836" s="79" t="s">
        <v>199</v>
      </c>
      <c r="E1836" t="s">
        <v>199</v>
      </c>
      <c r="F1836" t="s">
        <v>199</v>
      </c>
      <c r="G1836" t="s">
        <v>199</v>
      </c>
      <c r="H1836" t="s">
        <v>199</v>
      </c>
      <c r="I1836" t="s">
        <v>199</v>
      </c>
      <c r="J1836" t="s">
        <v>199</v>
      </c>
      <c r="K1836" t="s">
        <v>199</v>
      </c>
      <c r="L1836" t="s">
        <v>199</v>
      </c>
      <c r="M1836" t="s">
        <v>199</v>
      </c>
      <c r="N1836" t="s">
        <v>199</v>
      </c>
      <c r="O1836" t="s">
        <v>199</v>
      </c>
      <c r="P1836" t="s">
        <v>199</v>
      </c>
      <c r="Q1836" s="80" t="s">
        <v>199</v>
      </c>
      <c r="R1836" s="79"/>
      <c r="T1836" t="s">
        <v>199</v>
      </c>
      <c r="U1836" t="s">
        <v>199</v>
      </c>
      <c r="V1836" t="s">
        <v>199</v>
      </c>
    </row>
    <row r="1837" spans="2:22" x14ac:dyDescent="0.25">
      <c r="B1837" t="s">
        <v>199</v>
      </c>
      <c r="C1837" s="79" t="s">
        <v>199</v>
      </c>
      <c r="E1837" t="s">
        <v>199</v>
      </c>
      <c r="F1837" t="s">
        <v>199</v>
      </c>
      <c r="G1837" t="s">
        <v>199</v>
      </c>
      <c r="H1837" t="s">
        <v>199</v>
      </c>
      <c r="I1837" t="s">
        <v>199</v>
      </c>
      <c r="J1837" t="s">
        <v>199</v>
      </c>
      <c r="K1837" t="s">
        <v>199</v>
      </c>
      <c r="L1837" t="s">
        <v>199</v>
      </c>
      <c r="M1837" t="s">
        <v>199</v>
      </c>
      <c r="N1837" t="s">
        <v>199</v>
      </c>
      <c r="O1837" t="s">
        <v>199</v>
      </c>
      <c r="P1837" t="s">
        <v>199</v>
      </c>
      <c r="Q1837" s="80" t="s">
        <v>199</v>
      </c>
      <c r="R1837" s="79"/>
      <c r="T1837" t="s">
        <v>199</v>
      </c>
      <c r="U1837" t="s">
        <v>199</v>
      </c>
      <c r="V1837" t="s">
        <v>199</v>
      </c>
    </row>
    <row r="1838" spans="2:22" x14ac:dyDescent="0.25">
      <c r="B1838" t="s">
        <v>199</v>
      </c>
      <c r="C1838" s="79" t="s">
        <v>199</v>
      </c>
      <c r="E1838" t="s">
        <v>199</v>
      </c>
      <c r="F1838" t="s">
        <v>199</v>
      </c>
      <c r="G1838" t="s">
        <v>199</v>
      </c>
      <c r="H1838" t="s">
        <v>199</v>
      </c>
      <c r="I1838" t="s">
        <v>199</v>
      </c>
      <c r="J1838" t="s">
        <v>199</v>
      </c>
      <c r="K1838" t="s">
        <v>199</v>
      </c>
      <c r="L1838" t="s">
        <v>199</v>
      </c>
      <c r="M1838" t="s">
        <v>199</v>
      </c>
      <c r="N1838" t="s">
        <v>199</v>
      </c>
      <c r="O1838" t="s">
        <v>199</v>
      </c>
      <c r="P1838" t="s">
        <v>199</v>
      </c>
      <c r="Q1838" s="80" t="s">
        <v>199</v>
      </c>
      <c r="R1838" s="79"/>
      <c r="T1838" t="s">
        <v>199</v>
      </c>
      <c r="U1838" t="s">
        <v>199</v>
      </c>
      <c r="V1838" t="s">
        <v>199</v>
      </c>
    </row>
    <row r="1839" spans="2:22" x14ac:dyDescent="0.25">
      <c r="B1839" t="s">
        <v>199</v>
      </c>
      <c r="C1839" s="79" t="s">
        <v>199</v>
      </c>
      <c r="E1839" t="s">
        <v>199</v>
      </c>
      <c r="F1839" t="s">
        <v>199</v>
      </c>
      <c r="G1839" t="s">
        <v>199</v>
      </c>
      <c r="H1839" t="s">
        <v>199</v>
      </c>
      <c r="I1839" t="s">
        <v>199</v>
      </c>
      <c r="J1839" t="s">
        <v>199</v>
      </c>
      <c r="K1839" t="s">
        <v>199</v>
      </c>
      <c r="L1839" t="s">
        <v>199</v>
      </c>
      <c r="M1839" t="s">
        <v>199</v>
      </c>
      <c r="N1839" t="s">
        <v>199</v>
      </c>
      <c r="O1839" t="s">
        <v>199</v>
      </c>
      <c r="P1839" t="s">
        <v>199</v>
      </c>
      <c r="Q1839" s="80" t="s">
        <v>199</v>
      </c>
      <c r="R1839" s="79"/>
      <c r="T1839" t="s">
        <v>199</v>
      </c>
      <c r="U1839" t="s">
        <v>199</v>
      </c>
      <c r="V1839" t="s">
        <v>199</v>
      </c>
    </row>
    <row r="1840" spans="2:22" x14ac:dyDescent="0.25">
      <c r="B1840" t="s">
        <v>199</v>
      </c>
      <c r="C1840" s="79" t="s">
        <v>199</v>
      </c>
      <c r="E1840" t="s">
        <v>199</v>
      </c>
      <c r="F1840" t="s">
        <v>199</v>
      </c>
      <c r="G1840" t="s">
        <v>199</v>
      </c>
      <c r="H1840" t="s">
        <v>199</v>
      </c>
      <c r="I1840" t="s">
        <v>199</v>
      </c>
      <c r="J1840" t="s">
        <v>199</v>
      </c>
      <c r="K1840" t="s">
        <v>199</v>
      </c>
      <c r="L1840" t="s">
        <v>199</v>
      </c>
      <c r="M1840" t="s">
        <v>199</v>
      </c>
      <c r="N1840" t="s">
        <v>199</v>
      </c>
      <c r="O1840" t="s">
        <v>199</v>
      </c>
      <c r="P1840" t="s">
        <v>199</v>
      </c>
      <c r="Q1840" s="80" t="s">
        <v>199</v>
      </c>
      <c r="R1840" s="79"/>
      <c r="T1840" t="s">
        <v>199</v>
      </c>
      <c r="U1840" t="s">
        <v>199</v>
      </c>
      <c r="V1840" t="s">
        <v>199</v>
      </c>
    </row>
    <row r="1841" spans="2:22" x14ac:dyDescent="0.25">
      <c r="B1841" t="s">
        <v>199</v>
      </c>
      <c r="C1841" s="79" t="s">
        <v>199</v>
      </c>
      <c r="E1841" t="s">
        <v>199</v>
      </c>
      <c r="F1841" t="s">
        <v>199</v>
      </c>
      <c r="G1841" t="s">
        <v>199</v>
      </c>
      <c r="H1841" t="s">
        <v>199</v>
      </c>
      <c r="I1841" t="s">
        <v>199</v>
      </c>
      <c r="J1841" t="s">
        <v>199</v>
      </c>
      <c r="K1841" t="s">
        <v>199</v>
      </c>
      <c r="L1841" t="s">
        <v>199</v>
      </c>
      <c r="M1841" t="s">
        <v>199</v>
      </c>
      <c r="N1841" t="s">
        <v>199</v>
      </c>
      <c r="O1841" t="s">
        <v>199</v>
      </c>
      <c r="P1841" t="s">
        <v>199</v>
      </c>
      <c r="Q1841" s="80" t="s">
        <v>199</v>
      </c>
      <c r="R1841" s="79"/>
      <c r="T1841" t="s">
        <v>199</v>
      </c>
      <c r="U1841" t="s">
        <v>199</v>
      </c>
      <c r="V1841" t="s">
        <v>199</v>
      </c>
    </row>
    <row r="1842" spans="2:22" x14ac:dyDescent="0.25">
      <c r="B1842" t="s">
        <v>199</v>
      </c>
      <c r="C1842" s="79" t="s">
        <v>199</v>
      </c>
      <c r="E1842" t="s">
        <v>199</v>
      </c>
      <c r="F1842" t="s">
        <v>199</v>
      </c>
      <c r="G1842" t="s">
        <v>199</v>
      </c>
      <c r="H1842" t="s">
        <v>199</v>
      </c>
      <c r="I1842" t="s">
        <v>199</v>
      </c>
      <c r="J1842" t="s">
        <v>199</v>
      </c>
      <c r="K1842" t="s">
        <v>199</v>
      </c>
      <c r="L1842" t="s">
        <v>199</v>
      </c>
      <c r="M1842" t="s">
        <v>199</v>
      </c>
      <c r="N1842" t="s">
        <v>199</v>
      </c>
      <c r="O1842" t="s">
        <v>199</v>
      </c>
      <c r="P1842" t="s">
        <v>199</v>
      </c>
      <c r="Q1842" s="80" t="s">
        <v>199</v>
      </c>
      <c r="R1842" s="79"/>
      <c r="T1842" t="s">
        <v>199</v>
      </c>
      <c r="U1842" t="s">
        <v>199</v>
      </c>
      <c r="V1842" t="s">
        <v>199</v>
      </c>
    </row>
    <row r="1843" spans="2:22" x14ac:dyDescent="0.25">
      <c r="B1843" t="s">
        <v>199</v>
      </c>
      <c r="C1843" s="79" t="s">
        <v>199</v>
      </c>
      <c r="E1843" t="s">
        <v>199</v>
      </c>
      <c r="F1843" t="s">
        <v>199</v>
      </c>
      <c r="G1843" t="s">
        <v>199</v>
      </c>
      <c r="H1843" t="s">
        <v>199</v>
      </c>
      <c r="I1843" t="s">
        <v>199</v>
      </c>
      <c r="J1843" t="s">
        <v>199</v>
      </c>
      <c r="K1843" t="s">
        <v>199</v>
      </c>
      <c r="L1843" t="s">
        <v>199</v>
      </c>
      <c r="M1843" t="s">
        <v>199</v>
      </c>
      <c r="N1843" t="s">
        <v>199</v>
      </c>
      <c r="O1843" t="s">
        <v>199</v>
      </c>
      <c r="P1843" t="s">
        <v>199</v>
      </c>
      <c r="Q1843" s="80" t="s">
        <v>199</v>
      </c>
      <c r="R1843" s="79"/>
      <c r="T1843" t="s">
        <v>199</v>
      </c>
      <c r="U1843" t="s">
        <v>199</v>
      </c>
      <c r="V1843" t="s">
        <v>199</v>
      </c>
    </row>
    <row r="1844" spans="2:22" x14ac:dyDescent="0.25">
      <c r="B1844" t="s">
        <v>199</v>
      </c>
      <c r="C1844" s="79" t="s">
        <v>199</v>
      </c>
      <c r="E1844" t="s">
        <v>199</v>
      </c>
      <c r="F1844" t="s">
        <v>199</v>
      </c>
      <c r="G1844" t="s">
        <v>199</v>
      </c>
      <c r="H1844" t="s">
        <v>199</v>
      </c>
      <c r="I1844" t="s">
        <v>199</v>
      </c>
      <c r="J1844" t="s">
        <v>199</v>
      </c>
      <c r="K1844" t="s">
        <v>199</v>
      </c>
      <c r="L1844" t="s">
        <v>199</v>
      </c>
      <c r="M1844" t="s">
        <v>199</v>
      </c>
      <c r="N1844" t="s">
        <v>199</v>
      </c>
      <c r="O1844" t="s">
        <v>199</v>
      </c>
      <c r="P1844" t="s">
        <v>199</v>
      </c>
      <c r="Q1844" s="80" t="s">
        <v>199</v>
      </c>
      <c r="R1844" s="79"/>
      <c r="T1844" t="s">
        <v>199</v>
      </c>
      <c r="U1844" t="s">
        <v>199</v>
      </c>
      <c r="V1844" t="s">
        <v>199</v>
      </c>
    </row>
    <row r="1845" spans="2:22" x14ac:dyDescent="0.25">
      <c r="B1845" t="s">
        <v>199</v>
      </c>
      <c r="C1845" s="79" t="s">
        <v>199</v>
      </c>
      <c r="E1845" t="s">
        <v>199</v>
      </c>
      <c r="F1845" t="s">
        <v>199</v>
      </c>
      <c r="G1845" t="s">
        <v>199</v>
      </c>
      <c r="H1845" t="s">
        <v>199</v>
      </c>
      <c r="I1845" t="s">
        <v>199</v>
      </c>
      <c r="J1845" t="s">
        <v>199</v>
      </c>
      <c r="K1845" t="s">
        <v>199</v>
      </c>
      <c r="L1845" t="s">
        <v>199</v>
      </c>
      <c r="M1845" t="s">
        <v>199</v>
      </c>
      <c r="N1845" t="s">
        <v>199</v>
      </c>
      <c r="O1845" t="s">
        <v>199</v>
      </c>
      <c r="P1845" t="s">
        <v>199</v>
      </c>
      <c r="Q1845" s="80" t="s">
        <v>199</v>
      </c>
      <c r="R1845" s="79"/>
      <c r="T1845" t="s">
        <v>199</v>
      </c>
      <c r="U1845" t="s">
        <v>199</v>
      </c>
      <c r="V1845" t="s">
        <v>199</v>
      </c>
    </row>
    <row r="1846" spans="2:22" x14ac:dyDescent="0.25">
      <c r="B1846" t="s">
        <v>199</v>
      </c>
      <c r="C1846" s="79" t="s">
        <v>199</v>
      </c>
      <c r="E1846" t="s">
        <v>199</v>
      </c>
      <c r="F1846" t="s">
        <v>199</v>
      </c>
      <c r="G1846" t="s">
        <v>199</v>
      </c>
      <c r="H1846" t="s">
        <v>199</v>
      </c>
      <c r="I1846" t="s">
        <v>199</v>
      </c>
      <c r="J1846" t="s">
        <v>199</v>
      </c>
      <c r="K1846" t="s">
        <v>199</v>
      </c>
      <c r="L1846" t="s">
        <v>199</v>
      </c>
      <c r="M1846" t="s">
        <v>199</v>
      </c>
      <c r="N1846" t="s">
        <v>199</v>
      </c>
      <c r="O1846" t="s">
        <v>199</v>
      </c>
      <c r="P1846" t="s">
        <v>199</v>
      </c>
      <c r="Q1846" s="80" t="s">
        <v>199</v>
      </c>
      <c r="R1846" s="79"/>
      <c r="T1846" t="s">
        <v>199</v>
      </c>
      <c r="U1846" t="s">
        <v>199</v>
      </c>
      <c r="V1846" t="s">
        <v>199</v>
      </c>
    </row>
    <row r="1847" spans="2:22" x14ac:dyDescent="0.25">
      <c r="B1847" t="s">
        <v>199</v>
      </c>
      <c r="C1847" s="79" t="s">
        <v>199</v>
      </c>
      <c r="E1847" t="s">
        <v>199</v>
      </c>
      <c r="F1847" t="s">
        <v>199</v>
      </c>
      <c r="G1847" t="s">
        <v>199</v>
      </c>
      <c r="H1847" t="s">
        <v>199</v>
      </c>
      <c r="I1847" t="s">
        <v>199</v>
      </c>
      <c r="J1847" t="s">
        <v>199</v>
      </c>
      <c r="K1847" t="s">
        <v>199</v>
      </c>
      <c r="L1847" t="s">
        <v>199</v>
      </c>
      <c r="M1847" t="s">
        <v>199</v>
      </c>
      <c r="N1847" t="s">
        <v>199</v>
      </c>
      <c r="O1847" t="s">
        <v>199</v>
      </c>
      <c r="P1847" t="s">
        <v>199</v>
      </c>
      <c r="Q1847" s="80" t="s">
        <v>199</v>
      </c>
      <c r="R1847" s="79"/>
      <c r="T1847" t="s">
        <v>199</v>
      </c>
      <c r="U1847" t="s">
        <v>199</v>
      </c>
      <c r="V1847" t="s">
        <v>199</v>
      </c>
    </row>
    <row r="1848" spans="2:22" x14ac:dyDescent="0.25">
      <c r="B1848" t="s">
        <v>199</v>
      </c>
      <c r="C1848" s="79" t="s">
        <v>199</v>
      </c>
      <c r="E1848" t="s">
        <v>199</v>
      </c>
      <c r="F1848" t="s">
        <v>199</v>
      </c>
      <c r="G1848" t="s">
        <v>199</v>
      </c>
      <c r="H1848" t="s">
        <v>199</v>
      </c>
      <c r="I1848" t="s">
        <v>199</v>
      </c>
      <c r="J1848" t="s">
        <v>199</v>
      </c>
      <c r="K1848" t="s">
        <v>199</v>
      </c>
      <c r="L1848" t="s">
        <v>199</v>
      </c>
      <c r="M1848" t="s">
        <v>199</v>
      </c>
      <c r="N1848" t="s">
        <v>199</v>
      </c>
      <c r="O1848" t="s">
        <v>199</v>
      </c>
      <c r="P1848" t="s">
        <v>199</v>
      </c>
      <c r="Q1848" s="80" t="s">
        <v>199</v>
      </c>
      <c r="R1848" s="79"/>
      <c r="T1848" t="s">
        <v>199</v>
      </c>
      <c r="U1848" t="s">
        <v>199</v>
      </c>
      <c r="V1848" t="s">
        <v>199</v>
      </c>
    </row>
    <row r="1849" spans="2:22" x14ac:dyDescent="0.25">
      <c r="B1849" t="s">
        <v>199</v>
      </c>
      <c r="C1849" s="79" t="s">
        <v>199</v>
      </c>
      <c r="E1849" t="s">
        <v>199</v>
      </c>
      <c r="F1849" t="s">
        <v>199</v>
      </c>
      <c r="G1849" t="s">
        <v>199</v>
      </c>
      <c r="H1849" t="s">
        <v>199</v>
      </c>
      <c r="I1849" t="s">
        <v>199</v>
      </c>
      <c r="J1849" t="s">
        <v>199</v>
      </c>
      <c r="K1849" t="s">
        <v>199</v>
      </c>
      <c r="L1849" t="s">
        <v>199</v>
      </c>
      <c r="M1849" t="s">
        <v>199</v>
      </c>
      <c r="N1849" t="s">
        <v>199</v>
      </c>
      <c r="O1849" t="s">
        <v>199</v>
      </c>
      <c r="P1849" t="s">
        <v>199</v>
      </c>
      <c r="Q1849" s="80" t="s">
        <v>199</v>
      </c>
      <c r="R1849" s="79"/>
      <c r="T1849" t="s">
        <v>199</v>
      </c>
      <c r="U1849" t="s">
        <v>199</v>
      </c>
      <c r="V1849" t="s">
        <v>199</v>
      </c>
    </row>
    <row r="1850" spans="2:22" x14ac:dyDescent="0.25">
      <c r="B1850" t="s">
        <v>199</v>
      </c>
      <c r="C1850" s="79" t="s">
        <v>199</v>
      </c>
      <c r="E1850" t="s">
        <v>199</v>
      </c>
      <c r="F1850" t="s">
        <v>199</v>
      </c>
      <c r="G1850" t="s">
        <v>199</v>
      </c>
      <c r="H1850" t="s">
        <v>199</v>
      </c>
      <c r="I1850" t="s">
        <v>199</v>
      </c>
      <c r="J1850" t="s">
        <v>199</v>
      </c>
      <c r="K1850" t="s">
        <v>199</v>
      </c>
      <c r="L1850" t="s">
        <v>199</v>
      </c>
      <c r="M1850" t="s">
        <v>199</v>
      </c>
      <c r="N1850" t="s">
        <v>199</v>
      </c>
      <c r="O1850" t="s">
        <v>199</v>
      </c>
      <c r="P1850" t="s">
        <v>199</v>
      </c>
      <c r="Q1850" s="80" t="s">
        <v>199</v>
      </c>
      <c r="R1850" s="79"/>
      <c r="T1850" t="s">
        <v>199</v>
      </c>
      <c r="U1850" t="s">
        <v>199</v>
      </c>
      <c r="V1850" t="s">
        <v>199</v>
      </c>
    </row>
    <row r="1851" spans="2:22" x14ac:dyDescent="0.25">
      <c r="B1851" t="s">
        <v>199</v>
      </c>
      <c r="C1851" s="79" t="s">
        <v>199</v>
      </c>
      <c r="E1851" t="s">
        <v>199</v>
      </c>
      <c r="F1851" t="s">
        <v>199</v>
      </c>
      <c r="G1851" t="s">
        <v>199</v>
      </c>
      <c r="H1851" t="s">
        <v>199</v>
      </c>
      <c r="I1851" t="s">
        <v>199</v>
      </c>
      <c r="J1851" t="s">
        <v>199</v>
      </c>
      <c r="K1851" t="s">
        <v>199</v>
      </c>
      <c r="L1851" t="s">
        <v>199</v>
      </c>
      <c r="M1851" t="s">
        <v>199</v>
      </c>
      <c r="N1851" t="s">
        <v>199</v>
      </c>
      <c r="O1851" t="s">
        <v>199</v>
      </c>
      <c r="P1851" t="s">
        <v>199</v>
      </c>
      <c r="Q1851" s="80" t="s">
        <v>199</v>
      </c>
      <c r="R1851" s="79"/>
      <c r="T1851" t="s">
        <v>199</v>
      </c>
      <c r="U1851" t="s">
        <v>199</v>
      </c>
      <c r="V1851" t="s">
        <v>199</v>
      </c>
    </row>
    <row r="1852" spans="2:22" x14ac:dyDescent="0.25">
      <c r="B1852" t="s">
        <v>199</v>
      </c>
      <c r="C1852" s="79" t="s">
        <v>199</v>
      </c>
      <c r="E1852" t="s">
        <v>199</v>
      </c>
      <c r="F1852" t="s">
        <v>199</v>
      </c>
      <c r="G1852" t="s">
        <v>199</v>
      </c>
      <c r="H1852" t="s">
        <v>199</v>
      </c>
      <c r="I1852" t="s">
        <v>199</v>
      </c>
      <c r="J1852" t="s">
        <v>199</v>
      </c>
      <c r="K1852" t="s">
        <v>199</v>
      </c>
      <c r="L1852" t="s">
        <v>199</v>
      </c>
      <c r="M1852" t="s">
        <v>199</v>
      </c>
      <c r="N1852" t="s">
        <v>199</v>
      </c>
      <c r="O1852" t="s">
        <v>199</v>
      </c>
      <c r="P1852" t="s">
        <v>199</v>
      </c>
      <c r="Q1852" s="80" t="s">
        <v>199</v>
      </c>
      <c r="R1852" s="79"/>
      <c r="T1852" t="s">
        <v>199</v>
      </c>
      <c r="U1852" t="s">
        <v>199</v>
      </c>
      <c r="V1852" t="s">
        <v>199</v>
      </c>
    </row>
    <row r="1853" spans="2:22" x14ac:dyDescent="0.25">
      <c r="B1853" t="s">
        <v>199</v>
      </c>
      <c r="C1853" s="79" t="s">
        <v>199</v>
      </c>
      <c r="E1853" t="s">
        <v>199</v>
      </c>
      <c r="F1853" t="s">
        <v>199</v>
      </c>
      <c r="G1853" t="s">
        <v>199</v>
      </c>
      <c r="H1853" t="s">
        <v>199</v>
      </c>
      <c r="I1853" t="s">
        <v>199</v>
      </c>
      <c r="J1853" t="s">
        <v>199</v>
      </c>
      <c r="K1853" t="s">
        <v>199</v>
      </c>
      <c r="L1853" t="s">
        <v>199</v>
      </c>
      <c r="M1853" t="s">
        <v>199</v>
      </c>
      <c r="N1853" t="s">
        <v>199</v>
      </c>
      <c r="O1853" t="s">
        <v>199</v>
      </c>
      <c r="P1853" t="s">
        <v>199</v>
      </c>
      <c r="Q1853" s="80" t="s">
        <v>199</v>
      </c>
      <c r="R1853" s="79"/>
      <c r="T1853" t="s">
        <v>199</v>
      </c>
      <c r="U1853" t="s">
        <v>199</v>
      </c>
      <c r="V1853" t="s">
        <v>199</v>
      </c>
    </row>
    <row r="1854" spans="2:22" x14ac:dyDescent="0.25">
      <c r="B1854" t="s">
        <v>199</v>
      </c>
      <c r="C1854" s="79" t="s">
        <v>199</v>
      </c>
      <c r="E1854" t="s">
        <v>199</v>
      </c>
      <c r="F1854" t="s">
        <v>199</v>
      </c>
      <c r="G1854" t="s">
        <v>199</v>
      </c>
      <c r="H1854" t="s">
        <v>199</v>
      </c>
      <c r="I1854" t="s">
        <v>199</v>
      </c>
      <c r="J1854" t="s">
        <v>199</v>
      </c>
      <c r="K1854" t="s">
        <v>199</v>
      </c>
      <c r="L1854" t="s">
        <v>199</v>
      </c>
      <c r="M1854" t="s">
        <v>199</v>
      </c>
      <c r="N1854" t="s">
        <v>199</v>
      </c>
      <c r="O1854" t="s">
        <v>199</v>
      </c>
      <c r="P1854" t="s">
        <v>199</v>
      </c>
      <c r="Q1854" s="80" t="s">
        <v>199</v>
      </c>
      <c r="R1854" s="79"/>
      <c r="T1854" t="s">
        <v>199</v>
      </c>
      <c r="U1854" t="s">
        <v>199</v>
      </c>
      <c r="V1854" t="s">
        <v>199</v>
      </c>
    </row>
    <row r="1855" spans="2:22" x14ac:dyDescent="0.25">
      <c r="B1855" t="s">
        <v>199</v>
      </c>
      <c r="C1855" s="79" t="s">
        <v>199</v>
      </c>
      <c r="E1855" t="s">
        <v>199</v>
      </c>
      <c r="F1855" t="s">
        <v>199</v>
      </c>
      <c r="G1855" t="s">
        <v>199</v>
      </c>
      <c r="H1855" t="s">
        <v>199</v>
      </c>
      <c r="I1855" t="s">
        <v>199</v>
      </c>
      <c r="J1855" t="s">
        <v>199</v>
      </c>
      <c r="K1855" t="s">
        <v>199</v>
      </c>
      <c r="L1855" t="s">
        <v>199</v>
      </c>
      <c r="M1855" t="s">
        <v>199</v>
      </c>
      <c r="N1855" t="s">
        <v>199</v>
      </c>
      <c r="O1855" t="s">
        <v>199</v>
      </c>
      <c r="P1855" t="s">
        <v>199</v>
      </c>
      <c r="Q1855" s="80" t="s">
        <v>199</v>
      </c>
      <c r="R1855" s="79"/>
      <c r="T1855" t="s">
        <v>199</v>
      </c>
      <c r="U1855" t="s">
        <v>199</v>
      </c>
      <c r="V1855" t="s">
        <v>199</v>
      </c>
    </row>
    <row r="1856" spans="2:22" x14ac:dyDescent="0.25">
      <c r="B1856" t="s">
        <v>199</v>
      </c>
      <c r="C1856" s="79" t="s">
        <v>199</v>
      </c>
      <c r="E1856" t="s">
        <v>199</v>
      </c>
      <c r="F1856" t="s">
        <v>199</v>
      </c>
      <c r="G1856" t="s">
        <v>199</v>
      </c>
      <c r="H1856" t="s">
        <v>199</v>
      </c>
      <c r="I1856" t="s">
        <v>199</v>
      </c>
      <c r="J1856" t="s">
        <v>199</v>
      </c>
      <c r="K1856" t="s">
        <v>199</v>
      </c>
      <c r="L1856" t="s">
        <v>199</v>
      </c>
      <c r="M1856" t="s">
        <v>199</v>
      </c>
      <c r="N1856" t="s">
        <v>199</v>
      </c>
      <c r="O1856" t="s">
        <v>199</v>
      </c>
      <c r="P1856" t="s">
        <v>199</v>
      </c>
      <c r="Q1856" s="80" t="s">
        <v>199</v>
      </c>
      <c r="R1856" s="79"/>
      <c r="T1856" t="s">
        <v>199</v>
      </c>
      <c r="U1856" t="s">
        <v>199</v>
      </c>
      <c r="V1856" t="s">
        <v>199</v>
      </c>
    </row>
    <row r="1857" spans="2:22" x14ac:dyDescent="0.25">
      <c r="B1857" t="s">
        <v>199</v>
      </c>
      <c r="C1857" s="79" t="s">
        <v>199</v>
      </c>
      <c r="E1857" t="s">
        <v>199</v>
      </c>
      <c r="F1857" t="s">
        <v>199</v>
      </c>
      <c r="G1857" t="s">
        <v>199</v>
      </c>
      <c r="H1857" t="s">
        <v>199</v>
      </c>
      <c r="I1857" t="s">
        <v>199</v>
      </c>
      <c r="J1857" t="s">
        <v>199</v>
      </c>
      <c r="K1857" t="s">
        <v>199</v>
      </c>
      <c r="L1857" t="s">
        <v>199</v>
      </c>
      <c r="M1857" t="s">
        <v>199</v>
      </c>
      <c r="N1857" t="s">
        <v>199</v>
      </c>
      <c r="O1857" t="s">
        <v>199</v>
      </c>
      <c r="P1857" t="s">
        <v>199</v>
      </c>
      <c r="Q1857" s="80" t="s">
        <v>199</v>
      </c>
      <c r="R1857" s="79"/>
      <c r="T1857" t="s">
        <v>199</v>
      </c>
      <c r="U1857" t="s">
        <v>199</v>
      </c>
      <c r="V1857" t="s">
        <v>199</v>
      </c>
    </row>
    <row r="1858" spans="2:22" x14ac:dyDescent="0.25">
      <c r="B1858" t="s">
        <v>199</v>
      </c>
      <c r="C1858" s="79" t="s">
        <v>199</v>
      </c>
      <c r="E1858" t="s">
        <v>199</v>
      </c>
      <c r="F1858" t="s">
        <v>199</v>
      </c>
      <c r="G1858" t="s">
        <v>199</v>
      </c>
      <c r="H1858" t="s">
        <v>199</v>
      </c>
      <c r="I1858" t="s">
        <v>199</v>
      </c>
      <c r="J1858" t="s">
        <v>199</v>
      </c>
      <c r="K1858" t="s">
        <v>199</v>
      </c>
      <c r="L1858" t="s">
        <v>199</v>
      </c>
      <c r="M1858" t="s">
        <v>199</v>
      </c>
      <c r="N1858" t="s">
        <v>199</v>
      </c>
      <c r="O1858" t="s">
        <v>199</v>
      </c>
      <c r="P1858" t="s">
        <v>199</v>
      </c>
      <c r="Q1858" s="80" t="s">
        <v>199</v>
      </c>
      <c r="R1858" s="79"/>
      <c r="T1858" t="s">
        <v>199</v>
      </c>
      <c r="U1858" t="s">
        <v>199</v>
      </c>
      <c r="V1858" t="s">
        <v>199</v>
      </c>
    </row>
    <row r="1859" spans="2:22" x14ac:dyDescent="0.25">
      <c r="B1859" t="s">
        <v>199</v>
      </c>
      <c r="C1859" s="79" t="s">
        <v>199</v>
      </c>
      <c r="E1859" t="s">
        <v>199</v>
      </c>
      <c r="F1859" t="s">
        <v>199</v>
      </c>
      <c r="G1859" t="s">
        <v>199</v>
      </c>
      <c r="H1859" t="s">
        <v>199</v>
      </c>
      <c r="I1859" t="s">
        <v>199</v>
      </c>
      <c r="J1859" t="s">
        <v>199</v>
      </c>
      <c r="K1859" t="s">
        <v>199</v>
      </c>
      <c r="L1859" t="s">
        <v>199</v>
      </c>
      <c r="M1859" t="s">
        <v>199</v>
      </c>
      <c r="N1859" t="s">
        <v>199</v>
      </c>
      <c r="O1859" t="s">
        <v>199</v>
      </c>
      <c r="P1859" t="s">
        <v>199</v>
      </c>
      <c r="Q1859" s="80" t="s">
        <v>199</v>
      </c>
      <c r="R1859" s="79"/>
      <c r="T1859" t="s">
        <v>199</v>
      </c>
      <c r="U1859" t="s">
        <v>199</v>
      </c>
      <c r="V1859" t="s">
        <v>199</v>
      </c>
    </row>
    <row r="1860" spans="2:22" x14ac:dyDescent="0.25">
      <c r="B1860" t="s">
        <v>199</v>
      </c>
      <c r="C1860" s="79" t="s">
        <v>199</v>
      </c>
      <c r="E1860" t="s">
        <v>199</v>
      </c>
      <c r="F1860" t="s">
        <v>199</v>
      </c>
      <c r="G1860" t="s">
        <v>199</v>
      </c>
      <c r="H1860" t="s">
        <v>199</v>
      </c>
      <c r="I1860" t="s">
        <v>199</v>
      </c>
      <c r="J1860" t="s">
        <v>199</v>
      </c>
      <c r="K1860" t="s">
        <v>199</v>
      </c>
      <c r="L1860" t="s">
        <v>199</v>
      </c>
      <c r="M1860" t="s">
        <v>199</v>
      </c>
      <c r="N1860" t="s">
        <v>199</v>
      </c>
      <c r="O1860" t="s">
        <v>199</v>
      </c>
      <c r="P1860" t="s">
        <v>199</v>
      </c>
      <c r="Q1860" s="80" t="s">
        <v>199</v>
      </c>
      <c r="R1860" s="79"/>
      <c r="T1860" t="s">
        <v>199</v>
      </c>
      <c r="U1860" t="s">
        <v>199</v>
      </c>
      <c r="V1860" t="s">
        <v>199</v>
      </c>
    </row>
    <row r="1861" spans="2:22" x14ac:dyDescent="0.25">
      <c r="B1861" t="s">
        <v>199</v>
      </c>
      <c r="C1861" s="79" t="s">
        <v>199</v>
      </c>
      <c r="E1861" t="s">
        <v>199</v>
      </c>
      <c r="F1861" t="s">
        <v>199</v>
      </c>
      <c r="G1861" t="s">
        <v>199</v>
      </c>
      <c r="H1861" t="s">
        <v>199</v>
      </c>
      <c r="I1861" t="s">
        <v>199</v>
      </c>
      <c r="J1861" t="s">
        <v>199</v>
      </c>
      <c r="K1861" t="s">
        <v>199</v>
      </c>
      <c r="L1861" t="s">
        <v>199</v>
      </c>
      <c r="M1861" t="s">
        <v>199</v>
      </c>
      <c r="N1861" t="s">
        <v>199</v>
      </c>
      <c r="O1861" t="s">
        <v>199</v>
      </c>
      <c r="P1861" t="s">
        <v>199</v>
      </c>
      <c r="Q1861" s="80" t="s">
        <v>199</v>
      </c>
      <c r="R1861" s="79"/>
      <c r="T1861" t="s">
        <v>199</v>
      </c>
      <c r="U1861" t="s">
        <v>199</v>
      </c>
      <c r="V1861" t="s">
        <v>199</v>
      </c>
    </row>
    <row r="1862" spans="2:22" x14ac:dyDescent="0.25">
      <c r="B1862" t="s">
        <v>199</v>
      </c>
      <c r="C1862" s="79" t="s">
        <v>199</v>
      </c>
      <c r="E1862" t="s">
        <v>199</v>
      </c>
      <c r="F1862" t="s">
        <v>199</v>
      </c>
      <c r="G1862" t="s">
        <v>199</v>
      </c>
      <c r="H1862" t="s">
        <v>199</v>
      </c>
      <c r="I1862" t="s">
        <v>199</v>
      </c>
      <c r="J1862" t="s">
        <v>199</v>
      </c>
      <c r="K1862" t="s">
        <v>199</v>
      </c>
      <c r="L1862" t="s">
        <v>199</v>
      </c>
      <c r="M1862" t="s">
        <v>199</v>
      </c>
      <c r="N1862" t="s">
        <v>199</v>
      </c>
      <c r="O1862" t="s">
        <v>199</v>
      </c>
      <c r="P1862" t="s">
        <v>199</v>
      </c>
      <c r="Q1862" s="80" t="s">
        <v>199</v>
      </c>
      <c r="R1862" s="79"/>
      <c r="T1862" t="s">
        <v>199</v>
      </c>
      <c r="U1862" t="s">
        <v>199</v>
      </c>
      <c r="V1862" t="s">
        <v>199</v>
      </c>
    </row>
    <row r="1863" spans="2:22" x14ac:dyDescent="0.25">
      <c r="B1863" t="s">
        <v>199</v>
      </c>
      <c r="C1863" s="79" t="s">
        <v>199</v>
      </c>
      <c r="E1863" t="s">
        <v>199</v>
      </c>
      <c r="F1863" t="s">
        <v>199</v>
      </c>
      <c r="G1863" t="s">
        <v>199</v>
      </c>
      <c r="H1863" t="s">
        <v>199</v>
      </c>
      <c r="I1863" t="s">
        <v>199</v>
      </c>
      <c r="J1863" t="s">
        <v>199</v>
      </c>
      <c r="K1863" t="s">
        <v>199</v>
      </c>
      <c r="L1863" t="s">
        <v>199</v>
      </c>
      <c r="M1863" t="s">
        <v>199</v>
      </c>
      <c r="N1863" t="s">
        <v>199</v>
      </c>
      <c r="O1863" t="s">
        <v>199</v>
      </c>
      <c r="P1863" t="s">
        <v>199</v>
      </c>
      <c r="Q1863" s="80" t="s">
        <v>199</v>
      </c>
      <c r="R1863" s="79"/>
      <c r="T1863" t="s">
        <v>199</v>
      </c>
      <c r="U1863" t="s">
        <v>199</v>
      </c>
      <c r="V1863" t="s">
        <v>199</v>
      </c>
    </row>
    <row r="1864" spans="2:22" x14ac:dyDescent="0.25">
      <c r="B1864" t="s">
        <v>199</v>
      </c>
      <c r="C1864" s="79" t="s">
        <v>199</v>
      </c>
      <c r="E1864" t="s">
        <v>199</v>
      </c>
      <c r="F1864" t="s">
        <v>199</v>
      </c>
      <c r="G1864" t="s">
        <v>199</v>
      </c>
      <c r="H1864" t="s">
        <v>199</v>
      </c>
      <c r="I1864" t="s">
        <v>199</v>
      </c>
      <c r="J1864" t="s">
        <v>199</v>
      </c>
      <c r="K1864" t="s">
        <v>199</v>
      </c>
      <c r="L1864" t="s">
        <v>199</v>
      </c>
      <c r="M1864" t="s">
        <v>199</v>
      </c>
      <c r="N1864" t="s">
        <v>199</v>
      </c>
      <c r="O1864" t="s">
        <v>199</v>
      </c>
      <c r="P1864" t="s">
        <v>199</v>
      </c>
      <c r="Q1864" s="80" t="s">
        <v>199</v>
      </c>
      <c r="R1864" s="79"/>
      <c r="T1864" t="s">
        <v>199</v>
      </c>
      <c r="U1864" t="s">
        <v>199</v>
      </c>
      <c r="V1864" t="s">
        <v>199</v>
      </c>
    </row>
    <row r="1865" spans="2:22" x14ac:dyDescent="0.25">
      <c r="B1865" t="s">
        <v>199</v>
      </c>
      <c r="C1865" s="79" t="s">
        <v>199</v>
      </c>
      <c r="E1865" t="s">
        <v>199</v>
      </c>
      <c r="F1865" t="s">
        <v>199</v>
      </c>
      <c r="G1865" t="s">
        <v>199</v>
      </c>
      <c r="H1865" t="s">
        <v>199</v>
      </c>
      <c r="I1865" t="s">
        <v>199</v>
      </c>
      <c r="J1865" t="s">
        <v>199</v>
      </c>
      <c r="K1865" t="s">
        <v>199</v>
      </c>
      <c r="L1865" t="s">
        <v>199</v>
      </c>
      <c r="M1865" t="s">
        <v>199</v>
      </c>
      <c r="N1865" t="s">
        <v>199</v>
      </c>
      <c r="O1865" t="s">
        <v>199</v>
      </c>
      <c r="P1865" t="s">
        <v>199</v>
      </c>
      <c r="Q1865" s="80" t="s">
        <v>199</v>
      </c>
      <c r="R1865" s="79"/>
      <c r="T1865" t="s">
        <v>199</v>
      </c>
      <c r="U1865" t="s">
        <v>199</v>
      </c>
      <c r="V1865" t="s">
        <v>199</v>
      </c>
    </row>
    <row r="1866" spans="2:22" x14ac:dyDescent="0.25">
      <c r="B1866" t="s">
        <v>199</v>
      </c>
      <c r="C1866" s="79" t="s">
        <v>199</v>
      </c>
      <c r="E1866" t="s">
        <v>199</v>
      </c>
      <c r="F1866" t="s">
        <v>199</v>
      </c>
      <c r="G1866" t="s">
        <v>199</v>
      </c>
      <c r="H1866" t="s">
        <v>199</v>
      </c>
      <c r="I1866" t="s">
        <v>199</v>
      </c>
      <c r="J1866" t="s">
        <v>199</v>
      </c>
      <c r="K1866" t="s">
        <v>199</v>
      </c>
      <c r="L1866" t="s">
        <v>199</v>
      </c>
      <c r="M1866" t="s">
        <v>199</v>
      </c>
      <c r="N1866" t="s">
        <v>199</v>
      </c>
      <c r="O1866" t="s">
        <v>199</v>
      </c>
      <c r="P1866" t="s">
        <v>199</v>
      </c>
      <c r="Q1866" s="80" t="s">
        <v>199</v>
      </c>
      <c r="R1866" s="79"/>
      <c r="T1866" t="s">
        <v>199</v>
      </c>
      <c r="U1866" t="s">
        <v>199</v>
      </c>
      <c r="V1866" t="s">
        <v>199</v>
      </c>
    </row>
    <row r="1867" spans="2:22" x14ac:dyDescent="0.25">
      <c r="B1867" t="s">
        <v>199</v>
      </c>
      <c r="C1867" s="79" t="s">
        <v>199</v>
      </c>
      <c r="E1867" t="s">
        <v>199</v>
      </c>
      <c r="F1867" t="s">
        <v>199</v>
      </c>
      <c r="G1867" t="s">
        <v>199</v>
      </c>
      <c r="H1867" t="s">
        <v>199</v>
      </c>
      <c r="I1867" t="s">
        <v>199</v>
      </c>
      <c r="J1867" t="s">
        <v>199</v>
      </c>
      <c r="K1867" t="s">
        <v>199</v>
      </c>
      <c r="L1867" t="s">
        <v>199</v>
      </c>
      <c r="M1867" t="s">
        <v>199</v>
      </c>
      <c r="N1867" t="s">
        <v>199</v>
      </c>
      <c r="O1867" t="s">
        <v>199</v>
      </c>
      <c r="P1867" t="s">
        <v>199</v>
      </c>
      <c r="Q1867" s="80" t="s">
        <v>199</v>
      </c>
      <c r="R1867" s="79"/>
      <c r="T1867" t="s">
        <v>199</v>
      </c>
      <c r="U1867" t="s">
        <v>199</v>
      </c>
      <c r="V1867" t="s">
        <v>199</v>
      </c>
    </row>
    <row r="1868" spans="2:22" x14ac:dyDescent="0.25">
      <c r="B1868" t="s">
        <v>199</v>
      </c>
      <c r="C1868" s="79" t="s">
        <v>199</v>
      </c>
      <c r="E1868" t="s">
        <v>199</v>
      </c>
      <c r="F1868" t="s">
        <v>199</v>
      </c>
      <c r="G1868" t="s">
        <v>199</v>
      </c>
      <c r="H1868" t="s">
        <v>199</v>
      </c>
      <c r="I1868" t="s">
        <v>199</v>
      </c>
      <c r="J1868" t="s">
        <v>199</v>
      </c>
      <c r="K1868" t="s">
        <v>199</v>
      </c>
      <c r="L1868" t="s">
        <v>199</v>
      </c>
      <c r="M1868" t="s">
        <v>199</v>
      </c>
      <c r="N1868" t="s">
        <v>199</v>
      </c>
      <c r="O1868" t="s">
        <v>199</v>
      </c>
      <c r="P1868" t="s">
        <v>199</v>
      </c>
      <c r="Q1868" s="80" t="s">
        <v>199</v>
      </c>
      <c r="R1868" s="79"/>
      <c r="T1868" t="s">
        <v>199</v>
      </c>
      <c r="U1868" t="s">
        <v>199</v>
      </c>
      <c r="V1868" t="s">
        <v>199</v>
      </c>
    </row>
    <row r="1869" spans="2:22" x14ac:dyDescent="0.25">
      <c r="B1869" t="s">
        <v>199</v>
      </c>
      <c r="C1869" s="79" t="s">
        <v>199</v>
      </c>
      <c r="E1869" t="s">
        <v>199</v>
      </c>
      <c r="F1869" t="s">
        <v>199</v>
      </c>
      <c r="G1869" t="s">
        <v>199</v>
      </c>
      <c r="H1869" t="s">
        <v>199</v>
      </c>
      <c r="I1869" t="s">
        <v>199</v>
      </c>
      <c r="J1869" t="s">
        <v>199</v>
      </c>
      <c r="K1869" t="s">
        <v>199</v>
      </c>
      <c r="L1869" t="s">
        <v>199</v>
      </c>
      <c r="M1869" t="s">
        <v>199</v>
      </c>
      <c r="N1869" t="s">
        <v>199</v>
      </c>
      <c r="O1869" t="s">
        <v>199</v>
      </c>
      <c r="P1869" t="s">
        <v>199</v>
      </c>
      <c r="Q1869" s="80" t="s">
        <v>199</v>
      </c>
      <c r="R1869" s="79"/>
      <c r="T1869" t="s">
        <v>199</v>
      </c>
      <c r="U1869" t="s">
        <v>199</v>
      </c>
      <c r="V1869" t="s">
        <v>199</v>
      </c>
    </row>
    <row r="1870" spans="2:22" x14ac:dyDescent="0.25">
      <c r="B1870" t="s">
        <v>199</v>
      </c>
      <c r="C1870" s="79" t="s">
        <v>199</v>
      </c>
      <c r="E1870" t="s">
        <v>199</v>
      </c>
      <c r="F1870" t="s">
        <v>199</v>
      </c>
      <c r="G1870" t="s">
        <v>199</v>
      </c>
      <c r="H1870" t="s">
        <v>199</v>
      </c>
      <c r="I1870" t="s">
        <v>199</v>
      </c>
      <c r="J1870" t="s">
        <v>199</v>
      </c>
      <c r="K1870" t="s">
        <v>199</v>
      </c>
      <c r="L1870" t="s">
        <v>199</v>
      </c>
      <c r="M1870" t="s">
        <v>199</v>
      </c>
      <c r="N1870" t="s">
        <v>199</v>
      </c>
      <c r="O1870" t="s">
        <v>199</v>
      </c>
      <c r="P1870" t="s">
        <v>199</v>
      </c>
      <c r="Q1870" s="80" t="s">
        <v>199</v>
      </c>
      <c r="R1870" s="79"/>
      <c r="T1870" t="s">
        <v>199</v>
      </c>
      <c r="U1870" t="s">
        <v>199</v>
      </c>
      <c r="V1870" t="s">
        <v>199</v>
      </c>
    </row>
    <row r="1871" spans="2:22" x14ac:dyDescent="0.25">
      <c r="B1871" t="s">
        <v>199</v>
      </c>
      <c r="C1871" s="79" t="s">
        <v>199</v>
      </c>
      <c r="E1871" t="s">
        <v>199</v>
      </c>
      <c r="F1871" t="s">
        <v>199</v>
      </c>
      <c r="G1871" t="s">
        <v>199</v>
      </c>
      <c r="H1871" t="s">
        <v>199</v>
      </c>
      <c r="I1871" t="s">
        <v>199</v>
      </c>
      <c r="J1871" t="s">
        <v>199</v>
      </c>
      <c r="K1871" t="s">
        <v>199</v>
      </c>
      <c r="L1871" t="s">
        <v>199</v>
      </c>
      <c r="M1871" t="s">
        <v>199</v>
      </c>
      <c r="N1871" t="s">
        <v>199</v>
      </c>
      <c r="O1871" t="s">
        <v>199</v>
      </c>
      <c r="P1871" t="s">
        <v>199</v>
      </c>
      <c r="Q1871" s="80" t="s">
        <v>199</v>
      </c>
      <c r="R1871" s="79"/>
      <c r="T1871" t="s">
        <v>199</v>
      </c>
      <c r="U1871" t="s">
        <v>199</v>
      </c>
      <c r="V1871" t="s">
        <v>199</v>
      </c>
    </row>
    <row r="1872" spans="2:22" x14ac:dyDescent="0.25">
      <c r="B1872" t="s">
        <v>199</v>
      </c>
      <c r="C1872" s="79" t="s">
        <v>199</v>
      </c>
      <c r="E1872" t="s">
        <v>199</v>
      </c>
      <c r="F1872" t="s">
        <v>199</v>
      </c>
      <c r="G1872" t="s">
        <v>199</v>
      </c>
      <c r="H1872" t="s">
        <v>199</v>
      </c>
      <c r="I1872" t="s">
        <v>199</v>
      </c>
      <c r="J1872" t="s">
        <v>199</v>
      </c>
      <c r="K1872" t="s">
        <v>199</v>
      </c>
      <c r="L1872" t="s">
        <v>199</v>
      </c>
      <c r="M1872" t="s">
        <v>199</v>
      </c>
      <c r="N1872" t="s">
        <v>199</v>
      </c>
      <c r="O1872" t="s">
        <v>199</v>
      </c>
      <c r="P1872" t="s">
        <v>199</v>
      </c>
      <c r="Q1872" s="80" t="s">
        <v>199</v>
      </c>
      <c r="R1872" s="79"/>
      <c r="T1872" t="s">
        <v>199</v>
      </c>
      <c r="U1872" t="s">
        <v>199</v>
      </c>
      <c r="V1872" t="s">
        <v>199</v>
      </c>
    </row>
    <row r="1873" spans="2:22" x14ac:dyDescent="0.25">
      <c r="B1873" t="s">
        <v>199</v>
      </c>
      <c r="C1873" s="79" t="s">
        <v>199</v>
      </c>
      <c r="E1873" t="s">
        <v>199</v>
      </c>
      <c r="F1873" t="s">
        <v>199</v>
      </c>
      <c r="G1873" t="s">
        <v>199</v>
      </c>
      <c r="H1873" t="s">
        <v>199</v>
      </c>
      <c r="I1873" t="s">
        <v>199</v>
      </c>
      <c r="J1873" t="s">
        <v>199</v>
      </c>
      <c r="K1873" t="s">
        <v>199</v>
      </c>
      <c r="L1873" t="s">
        <v>199</v>
      </c>
      <c r="M1873" t="s">
        <v>199</v>
      </c>
      <c r="N1873" t="s">
        <v>199</v>
      </c>
      <c r="O1873" t="s">
        <v>199</v>
      </c>
      <c r="P1873" t="s">
        <v>199</v>
      </c>
      <c r="Q1873" s="80" t="s">
        <v>199</v>
      </c>
      <c r="R1873" s="79"/>
      <c r="T1873" t="s">
        <v>199</v>
      </c>
      <c r="U1873" t="s">
        <v>199</v>
      </c>
      <c r="V1873" t="s">
        <v>199</v>
      </c>
    </row>
    <row r="1874" spans="2:22" x14ac:dyDescent="0.25">
      <c r="B1874" t="s">
        <v>199</v>
      </c>
      <c r="C1874" s="79" t="s">
        <v>199</v>
      </c>
      <c r="E1874" t="s">
        <v>199</v>
      </c>
      <c r="F1874" t="s">
        <v>199</v>
      </c>
      <c r="G1874" t="s">
        <v>199</v>
      </c>
      <c r="H1874" t="s">
        <v>199</v>
      </c>
      <c r="I1874" t="s">
        <v>199</v>
      </c>
      <c r="J1874" t="s">
        <v>199</v>
      </c>
      <c r="K1874" t="s">
        <v>199</v>
      </c>
      <c r="L1874" t="s">
        <v>199</v>
      </c>
      <c r="M1874" t="s">
        <v>199</v>
      </c>
      <c r="N1874" t="s">
        <v>199</v>
      </c>
      <c r="O1874" t="s">
        <v>199</v>
      </c>
      <c r="P1874" t="s">
        <v>199</v>
      </c>
      <c r="Q1874" s="80" t="s">
        <v>199</v>
      </c>
      <c r="R1874" s="79"/>
      <c r="T1874" t="s">
        <v>199</v>
      </c>
      <c r="U1874" t="s">
        <v>199</v>
      </c>
      <c r="V1874" t="s">
        <v>199</v>
      </c>
    </row>
    <row r="1875" spans="2:22" x14ac:dyDescent="0.25">
      <c r="B1875" t="s">
        <v>199</v>
      </c>
      <c r="C1875" s="79" t="s">
        <v>199</v>
      </c>
      <c r="E1875" t="s">
        <v>199</v>
      </c>
      <c r="F1875" t="s">
        <v>199</v>
      </c>
      <c r="G1875" t="s">
        <v>199</v>
      </c>
      <c r="H1875" t="s">
        <v>199</v>
      </c>
      <c r="I1875" t="s">
        <v>199</v>
      </c>
      <c r="J1875" t="s">
        <v>199</v>
      </c>
      <c r="K1875" t="s">
        <v>199</v>
      </c>
      <c r="L1875" t="s">
        <v>199</v>
      </c>
      <c r="M1875" t="s">
        <v>199</v>
      </c>
      <c r="N1875" t="s">
        <v>199</v>
      </c>
      <c r="O1875" t="s">
        <v>199</v>
      </c>
      <c r="P1875" t="s">
        <v>199</v>
      </c>
      <c r="Q1875" s="80" t="s">
        <v>199</v>
      </c>
      <c r="R1875" s="79"/>
      <c r="T1875" t="s">
        <v>199</v>
      </c>
      <c r="U1875" t="s">
        <v>199</v>
      </c>
      <c r="V1875" t="s">
        <v>199</v>
      </c>
    </row>
    <row r="1876" spans="2:22" x14ac:dyDescent="0.25">
      <c r="B1876" t="s">
        <v>199</v>
      </c>
      <c r="C1876" s="79" t="s">
        <v>199</v>
      </c>
      <c r="E1876" t="s">
        <v>199</v>
      </c>
      <c r="F1876" t="s">
        <v>199</v>
      </c>
      <c r="G1876" t="s">
        <v>199</v>
      </c>
      <c r="H1876" t="s">
        <v>199</v>
      </c>
      <c r="I1876" t="s">
        <v>199</v>
      </c>
      <c r="J1876" t="s">
        <v>199</v>
      </c>
      <c r="K1876" t="s">
        <v>199</v>
      </c>
      <c r="L1876" t="s">
        <v>199</v>
      </c>
      <c r="M1876" t="s">
        <v>199</v>
      </c>
      <c r="N1876" t="s">
        <v>199</v>
      </c>
      <c r="O1876" t="s">
        <v>199</v>
      </c>
      <c r="P1876" t="s">
        <v>199</v>
      </c>
      <c r="Q1876" s="80" t="s">
        <v>199</v>
      </c>
      <c r="R1876" s="79"/>
      <c r="T1876" t="s">
        <v>199</v>
      </c>
      <c r="U1876" t="s">
        <v>199</v>
      </c>
      <c r="V1876" t="s">
        <v>199</v>
      </c>
    </row>
    <row r="1877" spans="2:22" x14ac:dyDescent="0.25">
      <c r="B1877" t="s">
        <v>199</v>
      </c>
      <c r="C1877" s="79" t="s">
        <v>199</v>
      </c>
      <c r="E1877" t="s">
        <v>199</v>
      </c>
      <c r="F1877" t="s">
        <v>199</v>
      </c>
      <c r="G1877" t="s">
        <v>199</v>
      </c>
      <c r="H1877" t="s">
        <v>199</v>
      </c>
      <c r="I1877" t="s">
        <v>199</v>
      </c>
      <c r="J1877" t="s">
        <v>199</v>
      </c>
      <c r="K1877" t="s">
        <v>199</v>
      </c>
      <c r="L1877" t="s">
        <v>199</v>
      </c>
      <c r="M1877" t="s">
        <v>199</v>
      </c>
      <c r="N1877" t="s">
        <v>199</v>
      </c>
      <c r="O1877" t="s">
        <v>199</v>
      </c>
      <c r="P1877" t="s">
        <v>199</v>
      </c>
      <c r="Q1877" s="80" t="s">
        <v>199</v>
      </c>
      <c r="R1877" s="79"/>
      <c r="T1877" t="s">
        <v>199</v>
      </c>
      <c r="U1877" t="s">
        <v>199</v>
      </c>
      <c r="V1877" t="s">
        <v>199</v>
      </c>
    </row>
    <row r="1878" spans="2:22" x14ac:dyDescent="0.25">
      <c r="B1878" t="s">
        <v>199</v>
      </c>
      <c r="C1878" s="79" t="s">
        <v>199</v>
      </c>
      <c r="E1878" t="s">
        <v>199</v>
      </c>
      <c r="F1878" t="s">
        <v>199</v>
      </c>
      <c r="G1878" t="s">
        <v>199</v>
      </c>
      <c r="H1878" t="s">
        <v>199</v>
      </c>
      <c r="I1878" t="s">
        <v>199</v>
      </c>
      <c r="J1878" t="s">
        <v>199</v>
      </c>
      <c r="K1878" t="s">
        <v>199</v>
      </c>
      <c r="L1878" t="s">
        <v>199</v>
      </c>
      <c r="M1878" t="s">
        <v>199</v>
      </c>
      <c r="N1878" t="s">
        <v>199</v>
      </c>
      <c r="O1878" t="s">
        <v>199</v>
      </c>
      <c r="P1878" t="s">
        <v>199</v>
      </c>
      <c r="Q1878" s="80" t="s">
        <v>199</v>
      </c>
      <c r="R1878" s="79"/>
      <c r="T1878" t="s">
        <v>199</v>
      </c>
      <c r="U1878" t="s">
        <v>199</v>
      </c>
      <c r="V1878" t="s">
        <v>199</v>
      </c>
    </row>
    <row r="1879" spans="2:22" x14ac:dyDescent="0.25">
      <c r="B1879" t="s">
        <v>199</v>
      </c>
      <c r="C1879" s="79" t="s">
        <v>199</v>
      </c>
      <c r="E1879" t="s">
        <v>199</v>
      </c>
      <c r="F1879" t="s">
        <v>199</v>
      </c>
      <c r="G1879" t="s">
        <v>199</v>
      </c>
      <c r="H1879" t="s">
        <v>199</v>
      </c>
      <c r="I1879" t="s">
        <v>199</v>
      </c>
      <c r="J1879" t="s">
        <v>199</v>
      </c>
      <c r="K1879" t="s">
        <v>199</v>
      </c>
      <c r="L1879" t="s">
        <v>199</v>
      </c>
      <c r="M1879" t="s">
        <v>199</v>
      </c>
      <c r="N1879" t="s">
        <v>199</v>
      </c>
      <c r="O1879" t="s">
        <v>199</v>
      </c>
      <c r="P1879" t="s">
        <v>199</v>
      </c>
      <c r="Q1879" s="80" t="s">
        <v>199</v>
      </c>
      <c r="R1879" s="79"/>
      <c r="T1879" t="s">
        <v>199</v>
      </c>
      <c r="U1879" t="s">
        <v>199</v>
      </c>
      <c r="V1879" t="s">
        <v>199</v>
      </c>
    </row>
    <row r="1880" spans="2:22" x14ac:dyDescent="0.25">
      <c r="B1880" t="s">
        <v>199</v>
      </c>
      <c r="C1880" s="79" t="s">
        <v>199</v>
      </c>
      <c r="E1880" t="s">
        <v>199</v>
      </c>
      <c r="F1880" t="s">
        <v>199</v>
      </c>
      <c r="G1880" t="s">
        <v>199</v>
      </c>
      <c r="H1880" t="s">
        <v>199</v>
      </c>
      <c r="I1880" t="s">
        <v>199</v>
      </c>
      <c r="J1880" t="s">
        <v>199</v>
      </c>
      <c r="K1880" t="s">
        <v>199</v>
      </c>
      <c r="L1880" t="s">
        <v>199</v>
      </c>
      <c r="M1880" t="s">
        <v>199</v>
      </c>
      <c r="N1880" t="s">
        <v>199</v>
      </c>
      <c r="O1880" t="s">
        <v>199</v>
      </c>
      <c r="P1880" t="s">
        <v>199</v>
      </c>
      <c r="Q1880" s="80" t="s">
        <v>199</v>
      </c>
      <c r="R1880" s="79"/>
      <c r="T1880" t="s">
        <v>199</v>
      </c>
      <c r="U1880" t="s">
        <v>199</v>
      </c>
      <c r="V1880" t="s">
        <v>199</v>
      </c>
    </row>
    <row r="1881" spans="2:22" x14ac:dyDescent="0.25">
      <c r="B1881" t="s">
        <v>199</v>
      </c>
      <c r="C1881" s="79" t="s">
        <v>199</v>
      </c>
      <c r="E1881" t="s">
        <v>199</v>
      </c>
      <c r="F1881" t="s">
        <v>199</v>
      </c>
      <c r="G1881" t="s">
        <v>199</v>
      </c>
      <c r="H1881" t="s">
        <v>199</v>
      </c>
      <c r="I1881" t="s">
        <v>199</v>
      </c>
      <c r="J1881" t="s">
        <v>199</v>
      </c>
      <c r="K1881" t="s">
        <v>199</v>
      </c>
      <c r="L1881" t="s">
        <v>199</v>
      </c>
      <c r="M1881" t="s">
        <v>199</v>
      </c>
      <c r="N1881" t="s">
        <v>199</v>
      </c>
      <c r="O1881" t="s">
        <v>199</v>
      </c>
      <c r="P1881" t="s">
        <v>199</v>
      </c>
      <c r="Q1881" s="80" t="s">
        <v>199</v>
      </c>
      <c r="R1881" s="79"/>
      <c r="T1881" t="s">
        <v>199</v>
      </c>
      <c r="U1881" t="s">
        <v>199</v>
      </c>
      <c r="V1881" t="s">
        <v>199</v>
      </c>
    </row>
    <row r="1882" spans="2:22" x14ac:dyDescent="0.25">
      <c r="B1882" t="s">
        <v>199</v>
      </c>
      <c r="C1882" s="79" t="s">
        <v>199</v>
      </c>
      <c r="E1882" t="s">
        <v>199</v>
      </c>
      <c r="F1882" t="s">
        <v>199</v>
      </c>
      <c r="G1882" t="s">
        <v>199</v>
      </c>
      <c r="H1882" t="s">
        <v>199</v>
      </c>
      <c r="I1882" t="s">
        <v>199</v>
      </c>
      <c r="J1882" t="s">
        <v>199</v>
      </c>
      <c r="K1882" t="s">
        <v>199</v>
      </c>
      <c r="L1882" t="s">
        <v>199</v>
      </c>
      <c r="M1882" t="s">
        <v>199</v>
      </c>
      <c r="N1882" t="s">
        <v>199</v>
      </c>
      <c r="O1882" t="s">
        <v>199</v>
      </c>
      <c r="P1882" t="s">
        <v>199</v>
      </c>
      <c r="Q1882" s="80" t="s">
        <v>199</v>
      </c>
      <c r="R1882" s="79"/>
      <c r="T1882" t="s">
        <v>199</v>
      </c>
      <c r="U1882" t="s">
        <v>199</v>
      </c>
      <c r="V1882" t="s">
        <v>199</v>
      </c>
    </row>
    <row r="1883" spans="2:22" x14ac:dyDescent="0.25">
      <c r="B1883" t="s">
        <v>199</v>
      </c>
      <c r="C1883" s="79" t="s">
        <v>199</v>
      </c>
      <c r="E1883" t="s">
        <v>199</v>
      </c>
      <c r="F1883" t="s">
        <v>199</v>
      </c>
      <c r="G1883" t="s">
        <v>199</v>
      </c>
      <c r="H1883" t="s">
        <v>199</v>
      </c>
      <c r="I1883" t="s">
        <v>199</v>
      </c>
      <c r="J1883" t="s">
        <v>199</v>
      </c>
      <c r="K1883" t="s">
        <v>199</v>
      </c>
      <c r="L1883" t="s">
        <v>199</v>
      </c>
      <c r="M1883" t="s">
        <v>199</v>
      </c>
      <c r="N1883" t="s">
        <v>199</v>
      </c>
      <c r="O1883" t="s">
        <v>199</v>
      </c>
      <c r="P1883" t="s">
        <v>199</v>
      </c>
      <c r="Q1883" s="80" t="s">
        <v>199</v>
      </c>
      <c r="R1883" s="79"/>
      <c r="T1883" t="s">
        <v>199</v>
      </c>
      <c r="U1883" t="s">
        <v>199</v>
      </c>
      <c r="V1883" t="s">
        <v>199</v>
      </c>
    </row>
    <row r="1884" spans="2:22" x14ac:dyDescent="0.25">
      <c r="B1884" t="s">
        <v>199</v>
      </c>
      <c r="C1884" s="79" t="s">
        <v>199</v>
      </c>
      <c r="E1884" t="s">
        <v>199</v>
      </c>
      <c r="F1884" t="s">
        <v>199</v>
      </c>
      <c r="G1884" t="s">
        <v>199</v>
      </c>
      <c r="H1884" t="s">
        <v>199</v>
      </c>
      <c r="I1884" t="s">
        <v>199</v>
      </c>
      <c r="J1884" t="s">
        <v>199</v>
      </c>
      <c r="K1884" t="s">
        <v>199</v>
      </c>
      <c r="L1884" t="s">
        <v>199</v>
      </c>
      <c r="M1884" t="s">
        <v>199</v>
      </c>
      <c r="N1884" t="s">
        <v>199</v>
      </c>
      <c r="O1884" t="s">
        <v>199</v>
      </c>
      <c r="P1884" t="s">
        <v>199</v>
      </c>
      <c r="Q1884" s="80" t="s">
        <v>199</v>
      </c>
      <c r="R1884" s="79"/>
      <c r="T1884" t="s">
        <v>199</v>
      </c>
      <c r="U1884" t="s">
        <v>199</v>
      </c>
      <c r="V1884" t="s">
        <v>199</v>
      </c>
    </row>
    <row r="1885" spans="2:22" x14ac:dyDescent="0.25">
      <c r="B1885" t="s">
        <v>199</v>
      </c>
      <c r="C1885" s="79" t="s">
        <v>199</v>
      </c>
      <c r="E1885" t="s">
        <v>199</v>
      </c>
      <c r="F1885" t="s">
        <v>199</v>
      </c>
      <c r="G1885" t="s">
        <v>199</v>
      </c>
      <c r="H1885" t="s">
        <v>199</v>
      </c>
      <c r="I1885" t="s">
        <v>199</v>
      </c>
      <c r="J1885" t="s">
        <v>199</v>
      </c>
      <c r="K1885" t="s">
        <v>199</v>
      </c>
      <c r="L1885" t="s">
        <v>199</v>
      </c>
      <c r="M1885" t="s">
        <v>199</v>
      </c>
      <c r="N1885" t="s">
        <v>199</v>
      </c>
      <c r="O1885" t="s">
        <v>199</v>
      </c>
      <c r="P1885" t="s">
        <v>199</v>
      </c>
      <c r="Q1885" s="80" t="s">
        <v>199</v>
      </c>
      <c r="R1885" s="79"/>
      <c r="T1885" t="s">
        <v>199</v>
      </c>
      <c r="U1885" t="s">
        <v>199</v>
      </c>
      <c r="V1885" t="s">
        <v>199</v>
      </c>
    </row>
    <row r="1886" spans="2:22" x14ac:dyDescent="0.25">
      <c r="B1886" t="s">
        <v>199</v>
      </c>
      <c r="C1886" s="79" t="s">
        <v>199</v>
      </c>
      <c r="E1886" t="s">
        <v>199</v>
      </c>
      <c r="F1886" t="s">
        <v>199</v>
      </c>
      <c r="G1886" t="s">
        <v>199</v>
      </c>
      <c r="H1886" t="s">
        <v>199</v>
      </c>
      <c r="I1886" t="s">
        <v>199</v>
      </c>
      <c r="J1886" t="s">
        <v>199</v>
      </c>
      <c r="K1886" t="s">
        <v>199</v>
      </c>
      <c r="L1886" t="s">
        <v>199</v>
      </c>
      <c r="M1886" t="s">
        <v>199</v>
      </c>
      <c r="N1886" t="s">
        <v>199</v>
      </c>
      <c r="O1886" t="s">
        <v>199</v>
      </c>
      <c r="P1886" t="s">
        <v>199</v>
      </c>
      <c r="Q1886" s="80" t="s">
        <v>199</v>
      </c>
      <c r="R1886" s="79"/>
      <c r="T1886" t="s">
        <v>199</v>
      </c>
      <c r="U1886" t="s">
        <v>199</v>
      </c>
      <c r="V1886" t="s">
        <v>199</v>
      </c>
    </row>
    <row r="1887" spans="2:22" x14ac:dyDescent="0.25">
      <c r="B1887" t="s">
        <v>199</v>
      </c>
      <c r="C1887" s="79" t="s">
        <v>199</v>
      </c>
      <c r="E1887" t="s">
        <v>199</v>
      </c>
      <c r="F1887" t="s">
        <v>199</v>
      </c>
      <c r="G1887" t="s">
        <v>199</v>
      </c>
      <c r="H1887" t="s">
        <v>199</v>
      </c>
      <c r="I1887" t="s">
        <v>199</v>
      </c>
      <c r="J1887" t="s">
        <v>199</v>
      </c>
      <c r="K1887" t="s">
        <v>199</v>
      </c>
      <c r="L1887" t="s">
        <v>199</v>
      </c>
      <c r="M1887" t="s">
        <v>199</v>
      </c>
      <c r="N1887" t="s">
        <v>199</v>
      </c>
      <c r="O1887" t="s">
        <v>199</v>
      </c>
      <c r="P1887" t="s">
        <v>199</v>
      </c>
      <c r="Q1887" s="80" t="s">
        <v>199</v>
      </c>
      <c r="R1887" s="79"/>
      <c r="T1887" t="s">
        <v>199</v>
      </c>
      <c r="U1887" t="s">
        <v>199</v>
      </c>
      <c r="V1887" t="s">
        <v>199</v>
      </c>
    </row>
    <row r="1888" spans="2:22" x14ac:dyDescent="0.25">
      <c r="B1888" t="s">
        <v>199</v>
      </c>
      <c r="C1888" s="79" t="s">
        <v>199</v>
      </c>
      <c r="E1888" t="s">
        <v>199</v>
      </c>
      <c r="F1888" t="s">
        <v>199</v>
      </c>
      <c r="G1888" t="s">
        <v>199</v>
      </c>
      <c r="H1888" t="s">
        <v>199</v>
      </c>
      <c r="I1888" t="s">
        <v>199</v>
      </c>
      <c r="J1888" t="s">
        <v>199</v>
      </c>
      <c r="K1888" t="s">
        <v>199</v>
      </c>
      <c r="L1888" t="s">
        <v>199</v>
      </c>
      <c r="M1888" t="s">
        <v>199</v>
      </c>
      <c r="N1888" t="s">
        <v>199</v>
      </c>
      <c r="O1888" t="s">
        <v>199</v>
      </c>
      <c r="P1888" t="s">
        <v>199</v>
      </c>
      <c r="Q1888" s="80" t="s">
        <v>199</v>
      </c>
      <c r="R1888" s="79"/>
      <c r="T1888" t="s">
        <v>199</v>
      </c>
      <c r="U1888" t="s">
        <v>199</v>
      </c>
      <c r="V1888" t="s">
        <v>199</v>
      </c>
    </row>
    <row r="1889" spans="2:22" x14ac:dyDescent="0.25">
      <c r="B1889" t="s">
        <v>199</v>
      </c>
      <c r="C1889" s="79" t="s">
        <v>199</v>
      </c>
      <c r="E1889" t="s">
        <v>199</v>
      </c>
      <c r="F1889" t="s">
        <v>199</v>
      </c>
      <c r="G1889" t="s">
        <v>199</v>
      </c>
      <c r="H1889" t="s">
        <v>199</v>
      </c>
      <c r="I1889" t="s">
        <v>199</v>
      </c>
      <c r="J1889" t="s">
        <v>199</v>
      </c>
      <c r="K1889" t="s">
        <v>199</v>
      </c>
      <c r="L1889" t="s">
        <v>199</v>
      </c>
      <c r="M1889" t="s">
        <v>199</v>
      </c>
      <c r="N1889" t="s">
        <v>199</v>
      </c>
      <c r="O1889" t="s">
        <v>199</v>
      </c>
      <c r="P1889" t="s">
        <v>199</v>
      </c>
      <c r="Q1889" s="80" t="s">
        <v>199</v>
      </c>
      <c r="R1889" s="79"/>
      <c r="T1889" t="s">
        <v>199</v>
      </c>
      <c r="U1889" t="s">
        <v>199</v>
      </c>
      <c r="V1889" t="s">
        <v>199</v>
      </c>
    </row>
    <row r="1890" spans="2:22" x14ac:dyDescent="0.25">
      <c r="B1890" t="s">
        <v>199</v>
      </c>
      <c r="C1890" s="79" t="s">
        <v>199</v>
      </c>
      <c r="E1890" t="s">
        <v>199</v>
      </c>
      <c r="F1890" t="s">
        <v>199</v>
      </c>
      <c r="G1890" t="s">
        <v>199</v>
      </c>
      <c r="H1890" t="s">
        <v>199</v>
      </c>
      <c r="I1890" t="s">
        <v>199</v>
      </c>
      <c r="J1890" t="s">
        <v>199</v>
      </c>
      <c r="K1890" t="s">
        <v>199</v>
      </c>
      <c r="L1890" t="s">
        <v>199</v>
      </c>
      <c r="M1890" t="s">
        <v>199</v>
      </c>
      <c r="N1890" t="s">
        <v>199</v>
      </c>
      <c r="O1890" t="s">
        <v>199</v>
      </c>
      <c r="P1890" t="s">
        <v>199</v>
      </c>
      <c r="Q1890" s="80" t="s">
        <v>199</v>
      </c>
      <c r="R1890" s="79"/>
      <c r="T1890" t="s">
        <v>199</v>
      </c>
      <c r="U1890" t="s">
        <v>199</v>
      </c>
      <c r="V1890" t="s">
        <v>199</v>
      </c>
    </row>
    <row r="1891" spans="2:22" x14ac:dyDescent="0.25">
      <c r="B1891" t="s">
        <v>199</v>
      </c>
      <c r="C1891" s="79" t="s">
        <v>199</v>
      </c>
      <c r="E1891" t="s">
        <v>199</v>
      </c>
      <c r="F1891" t="s">
        <v>199</v>
      </c>
      <c r="G1891" t="s">
        <v>199</v>
      </c>
      <c r="H1891" t="s">
        <v>199</v>
      </c>
      <c r="I1891" t="s">
        <v>199</v>
      </c>
      <c r="J1891" t="s">
        <v>199</v>
      </c>
      <c r="K1891" t="s">
        <v>199</v>
      </c>
      <c r="L1891" t="s">
        <v>199</v>
      </c>
      <c r="M1891" t="s">
        <v>199</v>
      </c>
      <c r="N1891" t="s">
        <v>199</v>
      </c>
      <c r="O1891" t="s">
        <v>199</v>
      </c>
      <c r="P1891" t="s">
        <v>199</v>
      </c>
      <c r="Q1891" s="80" t="s">
        <v>199</v>
      </c>
      <c r="R1891" s="79"/>
      <c r="T1891" t="s">
        <v>199</v>
      </c>
      <c r="U1891" t="s">
        <v>199</v>
      </c>
      <c r="V1891" t="s">
        <v>199</v>
      </c>
    </row>
    <row r="1892" spans="2:22" x14ac:dyDescent="0.25">
      <c r="B1892" t="s">
        <v>199</v>
      </c>
      <c r="C1892" s="79" t="s">
        <v>199</v>
      </c>
      <c r="E1892" t="s">
        <v>199</v>
      </c>
      <c r="F1892" t="s">
        <v>199</v>
      </c>
      <c r="G1892" t="s">
        <v>199</v>
      </c>
      <c r="H1892" t="s">
        <v>199</v>
      </c>
      <c r="I1892" t="s">
        <v>199</v>
      </c>
      <c r="J1892" t="s">
        <v>199</v>
      </c>
      <c r="K1892" t="s">
        <v>199</v>
      </c>
      <c r="L1892" t="s">
        <v>199</v>
      </c>
      <c r="M1892" t="s">
        <v>199</v>
      </c>
      <c r="N1892" t="s">
        <v>199</v>
      </c>
      <c r="O1892" t="s">
        <v>199</v>
      </c>
      <c r="P1892" t="s">
        <v>199</v>
      </c>
      <c r="Q1892" s="80" t="s">
        <v>199</v>
      </c>
      <c r="R1892" s="79"/>
      <c r="T1892" t="s">
        <v>199</v>
      </c>
      <c r="U1892" t="s">
        <v>199</v>
      </c>
      <c r="V1892" t="s">
        <v>199</v>
      </c>
    </row>
    <row r="1893" spans="2:22" x14ac:dyDescent="0.25">
      <c r="B1893" t="s">
        <v>199</v>
      </c>
      <c r="C1893" s="79" t="s">
        <v>199</v>
      </c>
      <c r="E1893" t="s">
        <v>199</v>
      </c>
      <c r="F1893" t="s">
        <v>199</v>
      </c>
      <c r="G1893" t="s">
        <v>199</v>
      </c>
      <c r="H1893" t="s">
        <v>199</v>
      </c>
      <c r="I1893" t="s">
        <v>199</v>
      </c>
      <c r="J1893" t="s">
        <v>199</v>
      </c>
      <c r="K1893" t="s">
        <v>199</v>
      </c>
      <c r="L1893" t="s">
        <v>199</v>
      </c>
      <c r="M1893" t="s">
        <v>199</v>
      </c>
      <c r="N1893" t="s">
        <v>199</v>
      </c>
      <c r="O1893" t="s">
        <v>199</v>
      </c>
      <c r="P1893" t="s">
        <v>199</v>
      </c>
      <c r="Q1893" s="80" t="s">
        <v>199</v>
      </c>
      <c r="R1893" s="79"/>
      <c r="T1893" t="s">
        <v>199</v>
      </c>
      <c r="U1893" t="s">
        <v>199</v>
      </c>
      <c r="V1893" t="s">
        <v>199</v>
      </c>
    </row>
    <row r="1894" spans="2:22" x14ac:dyDescent="0.25">
      <c r="B1894" t="s">
        <v>199</v>
      </c>
      <c r="C1894" s="79" t="s">
        <v>199</v>
      </c>
      <c r="E1894" t="s">
        <v>199</v>
      </c>
      <c r="F1894" t="s">
        <v>199</v>
      </c>
      <c r="G1894" t="s">
        <v>199</v>
      </c>
      <c r="H1894" t="s">
        <v>199</v>
      </c>
      <c r="I1894" t="s">
        <v>199</v>
      </c>
      <c r="J1894" t="s">
        <v>199</v>
      </c>
      <c r="K1894" t="s">
        <v>199</v>
      </c>
      <c r="L1894" t="s">
        <v>199</v>
      </c>
      <c r="M1894" t="s">
        <v>199</v>
      </c>
      <c r="N1894" t="s">
        <v>199</v>
      </c>
      <c r="O1894" t="s">
        <v>199</v>
      </c>
      <c r="P1894" t="s">
        <v>199</v>
      </c>
      <c r="Q1894" s="80" t="s">
        <v>199</v>
      </c>
      <c r="R1894" s="79"/>
      <c r="T1894" t="s">
        <v>199</v>
      </c>
      <c r="U1894" t="s">
        <v>199</v>
      </c>
      <c r="V1894" t="s">
        <v>199</v>
      </c>
    </row>
    <row r="1895" spans="2:22" x14ac:dyDescent="0.25">
      <c r="B1895" t="s">
        <v>199</v>
      </c>
      <c r="C1895" s="79" t="s">
        <v>199</v>
      </c>
      <c r="E1895" t="s">
        <v>199</v>
      </c>
      <c r="F1895" t="s">
        <v>199</v>
      </c>
      <c r="G1895" t="s">
        <v>199</v>
      </c>
      <c r="H1895" t="s">
        <v>199</v>
      </c>
      <c r="I1895" t="s">
        <v>199</v>
      </c>
      <c r="J1895" t="s">
        <v>199</v>
      </c>
      <c r="K1895" t="s">
        <v>199</v>
      </c>
      <c r="L1895" t="s">
        <v>199</v>
      </c>
      <c r="M1895" t="s">
        <v>199</v>
      </c>
      <c r="N1895" t="s">
        <v>199</v>
      </c>
      <c r="O1895" t="s">
        <v>199</v>
      </c>
      <c r="P1895" t="s">
        <v>199</v>
      </c>
      <c r="Q1895" s="80" t="s">
        <v>199</v>
      </c>
      <c r="R1895" s="79"/>
      <c r="T1895" t="s">
        <v>199</v>
      </c>
      <c r="U1895" t="s">
        <v>199</v>
      </c>
      <c r="V1895" t="s">
        <v>199</v>
      </c>
    </row>
    <row r="1896" spans="2:22" x14ac:dyDescent="0.25">
      <c r="B1896" t="s">
        <v>199</v>
      </c>
      <c r="C1896" s="79" t="s">
        <v>199</v>
      </c>
      <c r="E1896" t="s">
        <v>199</v>
      </c>
      <c r="F1896" t="s">
        <v>199</v>
      </c>
      <c r="G1896" t="s">
        <v>199</v>
      </c>
      <c r="H1896" t="s">
        <v>199</v>
      </c>
      <c r="I1896" t="s">
        <v>199</v>
      </c>
      <c r="J1896" t="s">
        <v>199</v>
      </c>
      <c r="K1896" t="s">
        <v>199</v>
      </c>
      <c r="L1896" t="s">
        <v>199</v>
      </c>
      <c r="M1896" t="s">
        <v>199</v>
      </c>
      <c r="N1896" t="s">
        <v>199</v>
      </c>
      <c r="O1896" t="s">
        <v>199</v>
      </c>
      <c r="P1896" t="s">
        <v>199</v>
      </c>
      <c r="Q1896" s="80" t="s">
        <v>199</v>
      </c>
      <c r="R1896" s="79"/>
      <c r="T1896" t="s">
        <v>199</v>
      </c>
      <c r="U1896" t="s">
        <v>199</v>
      </c>
      <c r="V1896" t="s">
        <v>199</v>
      </c>
    </row>
    <row r="1897" spans="2:22" x14ac:dyDescent="0.25">
      <c r="B1897" t="s">
        <v>199</v>
      </c>
      <c r="C1897" s="79" t="s">
        <v>199</v>
      </c>
      <c r="E1897" t="s">
        <v>199</v>
      </c>
      <c r="F1897" t="s">
        <v>199</v>
      </c>
      <c r="G1897" t="s">
        <v>199</v>
      </c>
      <c r="H1897" t="s">
        <v>199</v>
      </c>
      <c r="I1897" t="s">
        <v>199</v>
      </c>
      <c r="J1897" t="s">
        <v>199</v>
      </c>
      <c r="K1897" t="s">
        <v>199</v>
      </c>
      <c r="L1897" t="s">
        <v>199</v>
      </c>
      <c r="M1897" t="s">
        <v>199</v>
      </c>
      <c r="N1897" t="s">
        <v>199</v>
      </c>
      <c r="O1897" t="s">
        <v>199</v>
      </c>
      <c r="P1897" t="s">
        <v>199</v>
      </c>
      <c r="Q1897" s="80" t="s">
        <v>199</v>
      </c>
      <c r="R1897" s="79"/>
      <c r="T1897" t="s">
        <v>199</v>
      </c>
      <c r="U1897" t="s">
        <v>199</v>
      </c>
      <c r="V1897" t="s">
        <v>199</v>
      </c>
    </row>
    <row r="1898" spans="2:22" x14ac:dyDescent="0.25">
      <c r="B1898" t="s">
        <v>199</v>
      </c>
      <c r="C1898" s="79" t="s">
        <v>199</v>
      </c>
      <c r="E1898" t="s">
        <v>199</v>
      </c>
      <c r="F1898" t="s">
        <v>199</v>
      </c>
      <c r="G1898" t="s">
        <v>199</v>
      </c>
      <c r="H1898" t="s">
        <v>199</v>
      </c>
      <c r="I1898" t="s">
        <v>199</v>
      </c>
      <c r="J1898" t="s">
        <v>199</v>
      </c>
      <c r="K1898" t="s">
        <v>199</v>
      </c>
      <c r="L1898" t="s">
        <v>199</v>
      </c>
      <c r="M1898" t="s">
        <v>199</v>
      </c>
      <c r="N1898" t="s">
        <v>199</v>
      </c>
      <c r="O1898" t="s">
        <v>199</v>
      </c>
      <c r="P1898" t="s">
        <v>199</v>
      </c>
      <c r="Q1898" s="80" t="s">
        <v>199</v>
      </c>
      <c r="R1898" s="79"/>
      <c r="T1898" t="s">
        <v>199</v>
      </c>
      <c r="U1898" t="s">
        <v>199</v>
      </c>
      <c r="V1898" t="s">
        <v>199</v>
      </c>
    </row>
    <row r="1899" spans="2:22" x14ac:dyDescent="0.25">
      <c r="B1899" t="s">
        <v>199</v>
      </c>
      <c r="C1899" s="79" t="s">
        <v>199</v>
      </c>
      <c r="E1899" t="s">
        <v>199</v>
      </c>
      <c r="F1899" t="s">
        <v>199</v>
      </c>
      <c r="G1899" t="s">
        <v>199</v>
      </c>
      <c r="H1899" t="s">
        <v>199</v>
      </c>
      <c r="I1899" t="s">
        <v>199</v>
      </c>
      <c r="J1899" t="s">
        <v>199</v>
      </c>
      <c r="K1899" t="s">
        <v>199</v>
      </c>
      <c r="L1899" t="s">
        <v>199</v>
      </c>
      <c r="M1899" t="s">
        <v>199</v>
      </c>
      <c r="N1899" t="s">
        <v>199</v>
      </c>
      <c r="O1899" t="s">
        <v>199</v>
      </c>
      <c r="P1899" t="s">
        <v>199</v>
      </c>
      <c r="Q1899" s="80" t="s">
        <v>199</v>
      </c>
      <c r="R1899" s="79"/>
      <c r="T1899" t="s">
        <v>199</v>
      </c>
      <c r="U1899" t="s">
        <v>199</v>
      </c>
      <c r="V1899" t="s">
        <v>199</v>
      </c>
    </row>
    <row r="1900" spans="2:22" x14ac:dyDescent="0.25">
      <c r="B1900" t="s">
        <v>199</v>
      </c>
      <c r="C1900" s="79" t="s">
        <v>199</v>
      </c>
      <c r="E1900" t="s">
        <v>199</v>
      </c>
      <c r="F1900" t="s">
        <v>199</v>
      </c>
      <c r="G1900" t="s">
        <v>199</v>
      </c>
      <c r="H1900" t="s">
        <v>199</v>
      </c>
      <c r="I1900" t="s">
        <v>199</v>
      </c>
      <c r="J1900" t="s">
        <v>199</v>
      </c>
      <c r="K1900" t="s">
        <v>199</v>
      </c>
      <c r="L1900" t="s">
        <v>199</v>
      </c>
      <c r="M1900" t="s">
        <v>199</v>
      </c>
      <c r="N1900" t="s">
        <v>199</v>
      </c>
      <c r="O1900" t="s">
        <v>199</v>
      </c>
      <c r="P1900" t="s">
        <v>199</v>
      </c>
      <c r="Q1900" s="80" t="s">
        <v>199</v>
      </c>
      <c r="R1900" s="79"/>
      <c r="T1900" t="s">
        <v>199</v>
      </c>
      <c r="U1900" t="s">
        <v>199</v>
      </c>
      <c r="V1900" t="s">
        <v>199</v>
      </c>
    </row>
    <row r="1901" spans="2:22" x14ac:dyDescent="0.25">
      <c r="B1901" t="s">
        <v>199</v>
      </c>
      <c r="C1901" s="79" t="s">
        <v>199</v>
      </c>
      <c r="E1901" t="s">
        <v>199</v>
      </c>
      <c r="F1901" t="s">
        <v>199</v>
      </c>
      <c r="G1901" t="s">
        <v>199</v>
      </c>
      <c r="H1901" t="s">
        <v>199</v>
      </c>
      <c r="I1901" t="s">
        <v>199</v>
      </c>
      <c r="J1901" t="s">
        <v>199</v>
      </c>
      <c r="K1901" t="s">
        <v>199</v>
      </c>
      <c r="L1901" t="s">
        <v>199</v>
      </c>
      <c r="M1901" t="s">
        <v>199</v>
      </c>
      <c r="N1901" t="s">
        <v>199</v>
      </c>
      <c r="O1901" t="s">
        <v>199</v>
      </c>
      <c r="P1901" t="s">
        <v>199</v>
      </c>
      <c r="Q1901" s="80" t="s">
        <v>199</v>
      </c>
      <c r="R1901" s="79"/>
      <c r="T1901" t="s">
        <v>199</v>
      </c>
      <c r="U1901" t="s">
        <v>199</v>
      </c>
      <c r="V1901" t="s">
        <v>199</v>
      </c>
    </row>
    <row r="1902" spans="2:22" x14ac:dyDescent="0.25">
      <c r="B1902" t="s">
        <v>199</v>
      </c>
      <c r="C1902" s="79" t="s">
        <v>199</v>
      </c>
      <c r="E1902" t="s">
        <v>199</v>
      </c>
      <c r="F1902" t="s">
        <v>199</v>
      </c>
      <c r="G1902" t="s">
        <v>199</v>
      </c>
      <c r="H1902" t="s">
        <v>199</v>
      </c>
      <c r="I1902" t="s">
        <v>199</v>
      </c>
      <c r="J1902" t="s">
        <v>199</v>
      </c>
      <c r="K1902" t="s">
        <v>199</v>
      </c>
      <c r="L1902" t="s">
        <v>199</v>
      </c>
      <c r="M1902" t="s">
        <v>199</v>
      </c>
      <c r="N1902" t="s">
        <v>199</v>
      </c>
      <c r="O1902" t="s">
        <v>199</v>
      </c>
      <c r="P1902" t="s">
        <v>199</v>
      </c>
      <c r="Q1902" s="80" t="s">
        <v>199</v>
      </c>
      <c r="R1902" s="79"/>
      <c r="T1902" t="s">
        <v>199</v>
      </c>
      <c r="U1902" t="s">
        <v>199</v>
      </c>
      <c r="V1902" t="s">
        <v>199</v>
      </c>
    </row>
    <row r="1903" spans="2:22" x14ac:dyDescent="0.25">
      <c r="B1903" t="s">
        <v>199</v>
      </c>
      <c r="C1903" s="79" t="s">
        <v>199</v>
      </c>
      <c r="E1903" t="s">
        <v>199</v>
      </c>
      <c r="F1903" t="s">
        <v>199</v>
      </c>
      <c r="G1903" t="s">
        <v>199</v>
      </c>
      <c r="H1903" t="s">
        <v>199</v>
      </c>
      <c r="I1903" t="s">
        <v>199</v>
      </c>
      <c r="J1903" t="s">
        <v>199</v>
      </c>
      <c r="K1903" t="s">
        <v>199</v>
      </c>
      <c r="L1903" t="s">
        <v>199</v>
      </c>
      <c r="M1903" t="s">
        <v>199</v>
      </c>
      <c r="N1903" t="s">
        <v>199</v>
      </c>
      <c r="O1903" t="s">
        <v>199</v>
      </c>
      <c r="P1903" t="s">
        <v>199</v>
      </c>
      <c r="Q1903" s="80" t="s">
        <v>199</v>
      </c>
      <c r="R1903" s="79"/>
      <c r="T1903" t="s">
        <v>199</v>
      </c>
      <c r="U1903" t="s">
        <v>199</v>
      </c>
      <c r="V1903" t="s">
        <v>199</v>
      </c>
    </row>
    <row r="1904" spans="2:22" x14ac:dyDescent="0.25">
      <c r="B1904" t="s">
        <v>199</v>
      </c>
      <c r="C1904" s="79" t="s">
        <v>199</v>
      </c>
      <c r="E1904" t="s">
        <v>199</v>
      </c>
      <c r="F1904" t="s">
        <v>199</v>
      </c>
      <c r="G1904" t="s">
        <v>199</v>
      </c>
      <c r="H1904" t="s">
        <v>199</v>
      </c>
      <c r="I1904" t="s">
        <v>199</v>
      </c>
      <c r="J1904" t="s">
        <v>199</v>
      </c>
      <c r="K1904" t="s">
        <v>199</v>
      </c>
      <c r="L1904" t="s">
        <v>199</v>
      </c>
      <c r="M1904" t="s">
        <v>199</v>
      </c>
      <c r="N1904" t="s">
        <v>199</v>
      </c>
      <c r="O1904" t="s">
        <v>199</v>
      </c>
      <c r="P1904" t="s">
        <v>199</v>
      </c>
      <c r="Q1904" s="80" t="s">
        <v>199</v>
      </c>
      <c r="R1904" s="79"/>
      <c r="T1904" t="s">
        <v>199</v>
      </c>
      <c r="U1904" t="s">
        <v>199</v>
      </c>
      <c r="V1904" t="s">
        <v>199</v>
      </c>
    </row>
    <row r="1905" spans="2:22" x14ac:dyDescent="0.25">
      <c r="B1905" t="s">
        <v>199</v>
      </c>
      <c r="C1905" s="79" t="s">
        <v>199</v>
      </c>
      <c r="E1905" t="s">
        <v>199</v>
      </c>
      <c r="F1905" t="s">
        <v>199</v>
      </c>
      <c r="G1905" t="s">
        <v>199</v>
      </c>
      <c r="H1905" t="s">
        <v>199</v>
      </c>
      <c r="I1905" t="s">
        <v>199</v>
      </c>
      <c r="J1905" t="s">
        <v>199</v>
      </c>
      <c r="K1905" t="s">
        <v>199</v>
      </c>
      <c r="L1905" t="s">
        <v>199</v>
      </c>
      <c r="M1905" t="s">
        <v>199</v>
      </c>
      <c r="N1905" t="s">
        <v>199</v>
      </c>
      <c r="O1905" t="s">
        <v>199</v>
      </c>
      <c r="P1905" t="s">
        <v>199</v>
      </c>
      <c r="Q1905" s="80" t="s">
        <v>199</v>
      </c>
      <c r="R1905" s="79"/>
      <c r="T1905" t="s">
        <v>199</v>
      </c>
      <c r="U1905" t="s">
        <v>199</v>
      </c>
      <c r="V1905" t="s">
        <v>199</v>
      </c>
    </row>
    <row r="1906" spans="2:22" x14ac:dyDescent="0.25">
      <c r="B1906" t="s">
        <v>199</v>
      </c>
      <c r="C1906" s="79" t="s">
        <v>199</v>
      </c>
      <c r="E1906" t="s">
        <v>199</v>
      </c>
      <c r="F1906" t="s">
        <v>199</v>
      </c>
      <c r="G1906" t="s">
        <v>199</v>
      </c>
      <c r="H1906" t="s">
        <v>199</v>
      </c>
      <c r="I1906" t="s">
        <v>199</v>
      </c>
      <c r="J1906" t="s">
        <v>199</v>
      </c>
      <c r="K1906" t="s">
        <v>199</v>
      </c>
      <c r="L1906" t="s">
        <v>199</v>
      </c>
      <c r="M1906" t="s">
        <v>199</v>
      </c>
      <c r="N1906" t="s">
        <v>199</v>
      </c>
      <c r="O1906" t="s">
        <v>199</v>
      </c>
      <c r="P1906" t="s">
        <v>199</v>
      </c>
      <c r="Q1906" s="80" t="s">
        <v>199</v>
      </c>
      <c r="R1906" s="79"/>
      <c r="T1906" t="s">
        <v>199</v>
      </c>
      <c r="U1906" t="s">
        <v>199</v>
      </c>
      <c r="V1906" t="s">
        <v>199</v>
      </c>
    </row>
    <row r="1907" spans="2:22" x14ac:dyDescent="0.25">
      <c r="B1907" t="s">
        <v>199</v>
      </c>
      <c r="C1907" s="79" t="s">
        <v>199</v>
      </c>
      <c r="E1907" t="s">
        <v>199</v>
      </c>
      <c r="F1907" t="s">
        <v>199</v>
      </c>
      <c r="G1907" t="s">
        <v>199</v>
      </c>
      <c r="H1907" t="s">
        <v>199</v>
      </c>
      <c r="I1907" t="s">
        <v>199</v>
      </c>
      <c r="J1907" t="s">
        <v>199</v>
      </c>
      <c r="K1907" t="s">
        <v>199</v>
      </c>
      <c r="L1907" t="s">
        <v>199</v>
      </c>
      <c r="M1907" t="s">
        <v>199</v>
      </c>
      <c r="N1907" t="s">
        <v>199</v>
      </c>
      <c r="O1907" t="s">
        <v>199</v>
      </c>
      <c r="P1907" t="s">
        <v>199</v>
      </c>
      <c r="Q1907" s="80" t="s">
        <v>199</v>
      </c>
      <c r="R1907" s="79"/>
      <c r="T1907" t="s">
        <v>199</v>
      </c>
      <c r="U1907" t="s">
        <v>199</v>
      </c>
      <c r="V1907" t="s">
        <v>199</v>
      </c>
    </row>
    <row r="1908" spans="2:22" x14ac:dyDescent="0.25">
      <c r="B1908" t="s">
        <v>199</v>
      </c>
      <c r="C1908" s="79" t="s">
        <v>199</v>
      </c>
      <c r="E1908" t="s">
        <v>199</v>
      </c>
      <c r="F1908" t="s">
        <v>199</v>
      </c>
      <c r="G1908" t="s">
        <v>199</v>
      </c>
      <c r="H1908" t="s">
        <v>199</v>
      </c>
      <c r="I1908" t="s">
        <v>199</v>
      </c>
      <c r="J1908" t="s">
        <v>199</v>
      </c>
      <c r="K1908" t="s">
        <v>199</v>
      </c>
      <c r="L1908" t="s">
        <v>199</v>
      </c>
      <c r="M1908" t="s">
        <v>199</v>
      </c>
      <c r="N1908" t="s">
        <v>199</v>
      </c>
      <c r="O1908" t="s">
        <v>199</v>
      </c>
      <c r="P1908" t="s">
        <v>199</v>
      </c>
      <c r="Q1908" s="80" t="s">
        <v>199</v>
      </c>
      <c r="R1908" s="79"/>
      <c r="T1908" t="s">
        <v>199</v>
      </c>
      <c r="U1908" t="s">
        <v>199</v>
      </c>
      <c r="V1908" t="s">
        <v>199</v>
      </c>
    </row>
    <row r="1909" spans="2:22" x14ac:dyDescent="0.25">
      <c r="B1909" t="s">
        <v>199</v>
      </c>
      <c r="C1909" s="79" t="s">
        <v>199</v>
      </c>
      <c r="E1909" t="s">
        <v>199</v>
      </c>
      <c r="F1909" t="s">
        <v>199</v>
      </c>
      <c r="G1909" t="s">
        <v>199</v>
      </c>
      <c r="H1909" t="s">
        <v>199</v>
      </c>
      <c r="I1909" t="s">
        <v>199</v>
      </c>
      <c r="J1909" t="s">
        <v>199</v>
      </c>
      <c r="K1909" t="s">
        <v>199</v>
      </c>
      <c r="L1909" t="s">
        <v>199</v>
      </c>
      <c r="M1909" t="s">
        <v>199</v>
      </c>
      <c r="N1909" t="s">
        <v>199</v>
      </c>
      <c r="O1909" t="s">
        <v>199</v>
      </c>
      <c r="P1909" t="s">
        <v>199</v>
      </c>
      <c r="Q1909" s="80" t="s">
        <v>199</v>
      </c>
      <c r="R1909" s="79"/>
      <c r="T1909" t="s">
        <v>199</v>
      </c>
      <c r="U1909" t="s">
        <v>199</v>
      </c>
      <c r="V1909" t="s">
        <v>199</v>
      </c>
    </row>
    <row r="1910" spans="2:22" x14ac:dyDescent="0.25">
      <c r="B1910" t="s">
        <v>199</v>
      </c>
      <c r="C1910" s="79" t="s">
        <v>199</v>
      </c>
      <c r="E1910" t="s">
        <v>199</v>
      </c>
      <c r="F1910" t="s">
        <v>199</v>
      </c>
      <c r="G1910" t="s">
        <v>199</v>
      </c>
      <c r="H1910" t="s">
        <v>199</v>
      </c>
      <c r="I1910" t="s">
        <v>199</v>
      </c>
      <c r="J1910" t="s">
        <v>199</v>
      </c>
      <c r="K1910" t="s">
        <v>199</v>
      </c>
      <c r="L1910" t="s">
        <v>199</v>
      </c>
      <c r="M1910" t="s">
        <v>199</v>
      </c>
      <c r="N1910" t="s">
        <v>199</v>
      </c>
      <c r="O1910" t="s">
        <v>199</v>
      </c>
      <c r="P1910" t="s">
        <v>199</v>
      </c>
      <c r="Q1910" s="80" t="s">
        <v>199</v>
      </c>
      <c r="R1910" s="79"/>
      <c r="T1910" t="s">
        <v>199</v>
      </c>
      <c r="U1910" t="s">
        <v>199</v>
      </c>
      <c r="V1910" t="s">
        <v>199</v>
      </c>
    </row>
    <row r="1911" spans="2:22" x14ac:dyDescent="0.25">
      <c r="B1911" t="s">
        <v>199</v>
      </c>
      <c r="C1911" s="79" t="s">
        <v>199</v>
      </c>
      <c r="E1911" t="s">
        <v>199</v>
      </c>
      <c r="F1911" t="s">
        <v>199</v>
      </c>
      <c r="G1911" t="s">
        <v>199</v>
      </c>
      <c r="H1911" t="s">
        <v>199</v>
      </c>
      <c r="I1911" t="s">
        <v>199</v>
      </c>
      <c r="J1911" t="s">
        <v>199</v>
      </c>
      <c r="K1911" t="s">
        <v>199</v>
      </c>
      <c r="L1911" t="s">
        <v>199</v>
      </c>
      <c r="M1911" t="s">
        <v>199</v>
      </c>
      <c r="N1911" t="s">
        <v>199</v>
      </c>
      <c r="O1911" t="s">
        <v>199</v>
      </c>
      <c r="P1911" t="s">
        <v>199</v>
      </c>
      <c r="Q1911" s="80" t="s">
        <v>199</v>
      </c>
      <c r="R1911" s="79"/>
      <c r="T1911" t="s">
        <v>199</v>
      </c>
      <c r="U1911" t="s">
        <v>199</v>
      </c>
      <c r="V1911" t="s">
        <v>199</v>
      </c>
    </row>
    <row r="1912" spans="2:22" x14ac:dyDescent="0.25">
      <c r="B1912" t="s">
        <v>199</v>
      </c>
      <c r="C1912" s="79" t="s">
        <v>199</v>
      </c>
      <c r="E1912" t="s">
        <v>199</v>
      </c>
      <c r="F1912" t="s">
        <v>199</v>
      </c>
      <c r="G1912" t="s">
        <v>199</v>
      </c>
      <c r="H1912" t="s">
        <v>199</v>
      </c>
      <c r="I1912" t="s">
        <v>199</v>
      </c>
      <c r="J1912" t="s">
        <v>199</v>
      </c>
      <c r="K1912" t="s">
        <v>199</v>
      </c>
      <c r="L1912" t="s">
        <v>199</v>
      </c>
      <c r="M1912" t="s">
        <v>199</v>
      </c>
      <c r="N1912" t="s">
        <v>199</v>
      </c>
      <c r="O1912" t="s">
        <v>199</v>
      </c>
      <c r="P1912" t="s">
        <v>199</v>
      </c>
      <c r="Q1912" s="80" t="s">
        <v>199</v>
      </c>
      <c r="R1912" s="79"/>
      <c r="T1912" t="s">
        <v>199</v>
      </c>
      <c r="U1912" t="s">
        <v>199</v>
      </c>
      <c r="V1912" t="s">
        <v>199</v>
      </c>
    </row>
    <row r="1913" spans="2:22" x14ac:dyDescent="0.25">
      <c r="B1913" t="s">
        <v>199</v>
      </c>
      <c r="C1913" s="79" t="s">
        <v>199</v>
      </c>
      <c r="E1913" t="s">
        <v>199</v>
      </c>
      <c r="F1913" t="s">
        <v>199</v>
      </c>
      <c r="G1913" t="s">
        <v>199</v>
      </c>
      <c r="H1913" t="s">
        <v>199</v>
      </c>
      <c r="I1913" t="s">
        <v>199</v>
      </c>
      <c r="J1913" t="s">
        <v>199</v>
      </c>
      <c r="K1913" t="s">
        <v>199</v>
      </c>
      <c r="L1913" t="s">
        <v>199</v>
      </c>
      <c r="M1913" t="s">
        <v>199</v>
      </c>
      <c r="N1913" t="s">
        <v>199</v>
      </c>
      <c r="O1913" t="s">
        <v>199</v>
      </c>
      <c r="P1913" t="s">
        <v>199</v>
      </c>
      <c r="Q1913" s="80" t="s">
        <v>199</v>
      </c>
      <c r="R1913" s="79"/>
      <c r="T1913" t="s">
        <v>199</v>
      </c>
      <c r="U1913" t="s">
        <v>199</v>
      </c>
      <c r="V1913" t="s">
        <v>199</v>
      </c>
    </row>
    <row r="1914" spans="2:22" x14ac:dyDescent="0.25">
      <c r="B1914" t="s">
        <v>199</v>
      </c>
      <c r="C1914" s="79" t="s">
        <v>199</v>
      </c>
      <c r="E1914" t="s">
        <v>199</v>
      </c>
      <c r="F1914" t="s">
        <v>199</v>
      </c>
      <c r="G1914" t="s">
        <v>199</v>
      </c>
      <c r="H1914" t="s">
        <v>199</v>
      </c>
      <c r="I1914" t="s">
        <v>199</v>
      </c>
      <c r="J1914" t="s">
        <v>199</v>
      </c>
      <c r="K1914" t="s">
        <v>199</v>
      </c>
      <c r="L1914" t="s">
        <v>199</v>
      </c>
      <c r="M1914" t="s">
        <v>199</v>
      </c>
      <c r="N1914" t="s">
        <v>199</v>
      </c>
      <c r="O1914" t="s">
        <v>199</v>
      </c>
      <c r="P1914" t="s">
        <v>199</v>
      </c>
      <c r="Q1914" s="80" t="s">
        <v>199</v>
      </c>
      <c r="R1914" s="79"/>
      <c r="T1914" t="s">
        <v>199</v>
      </c>
      <c r="U1914" t="s">
        <v>199</v>
      </c>
      <c r="V1914" t="s">
        <v>199</v>
      </c>
    </row>
    <row r="1915" spans="2:22" x14ac:dyDescent="0.25">
      <c r="B1915" t="s">
        <v>199</v>
      </c>
      <c r="C1915" s="79" t="s">
        <v>199</v>
      </c>
      <c r="E1915" t="s">
        <v>199</v>
      </c>
      <c r="F1915" t="s">
        <v>199</v>
      </c>
      <c r="G1915" t="s">
        <v>199</v>
      </c>
      <c r="H1915" t="s">
        <v>199</v>
      </c>
      <c r="I1915" t="s">
        <v>199</v>
      </c>
      <c r="J1915" t="s">
        <v>199</v>
      </c>
      <c r="K1915" t="s">
        <v>199</v>
      </c>
      <c r="L1915" t="s">
        <v>199</v>
      </c>
      <c r="M1915" t="s">
        <v>199</v>
      </c>
      <c r="N1915" t="s">
        <v>199</v>
      </c>
      <c r="O1915" t="s">
        <v>199</v>
      </c>
      <c r="P1915" t="s">
        <v>199</v>
      </c>
      <c r="Q1915" s="80" t="s">
        <v>199</v>
      </c>
      <c r="R1915" s="79"/>
      <c r="T1915" t="s">
        <v>199</v>
      </c>
      <c r="U1915" t="s">
        <v>199</v>
      </c>
      <c r="V1915" t="s">
        <v>199</v>
      </c>
    </row>
    <row r="1916" spans="2:22" x14ac:dyDescent="0.25">
      <c r="B1916" t="s">
        <v>199</v>
      </c>
      <c r="C1916" s="79" t="s">
        <v>199</v>
      </c>
      <c r="E1916" t="s">
        <v>199</v>
      </c>
      <c r="F1916" t="s">
        <v>199</v>
      </c>
      <c r="G1916" t="s">
        <v>199</v>
      </c>
      <c r="H1916" t="s">
        <v>199</v>
      </c>
      <c r="I1916" t="s">
        <v>199</v>
      </c>
      <c r="J1916" t="s">
        <v>199</v>
      </c>
      <c r="K1916" t="s">
        <v>199</v>
      </c>
      <c r="L1916" t="s">
        <v>199</v>
      </c>
      <c r="M1916" t="s">
        <v>199</v>
      </c>
      <c r="N1916" t="s">
        <v>199</v>
      </c>
      <c r="O1916" t="s">
        <v>199</v>
      </c>
      <c r="P1916" t="s">
        <v>199</v>
      </c>
      <c r="Q1916" s="80" t="s">
        <v>199</v>
      </c>
      <c r="R1916" s="79"/>
      <c r="T1916" t="s">
        <v>199</v>
      </c>
      <c r="U1916" t="s">
        <v>199</v>
      </c>
      <c r="V1916" t="s">
        <v>199</v>
      </c>
    </row>
    <row r="1917" spans="2:22" x14ac:dyDescent="0.25">
      <c r="B1917" t="s">
        <v>199</v>
      </c>
      <c r="C1917" s="79" t="s">
        <v>199</v>
      </c>
      <c r="E1917" t="s">
        <v>199</v>
      </c>
      <c r="F1917" t="s">
        <v>199</v>
      </c>
      <c r="G1917" t="s">
        <v>199</v>
      </c>
      <c r="H1917" t="s">
        <v>199</v>
      </c>
      <c r="I1917" t="s">
        <v>199</v>
      </c>
      <c r="J1917" t="s">
        <v>199</v>
      </c>
      <c r="K1917" t="s">
        <v>199</v>
      </c>
      <c r="L1917" t="s">
        <v>199</v>
      </c>
      <c r="M1917" t="s">
        <v>199</v>
      </c>
      <c r="N1917" t="s">
        <v>199</v>
      </c>
      <c r="O1917" t="s">
        <v>199</v>
      </c>
      <c r="P1917" t="s">
        <v>199</v>
      </c>
      <c r="Q1917" s="80" t="s">
        <v>199</v>
      </c>
      <c r="R1917" s="79"/>
      <c r="T1917" t="s">
        <v>199</v>
      </c>
      <c r="U1917" t="s">
        <v>199</v>
      </c>
      <c r="V1917" t="s">
        <v>199</v>
      </c>
    </row>
    <row r="1918" spans="2:22" x14ac:dyDescent="0.25">
      <c r="B1918" t="s">
        <v>199</v>
      </c>
      <c r="C1918" s="79" t="s">
        <v>199</v>
      </c>
      <c r="E1918" t="s">
        <v>199</v>
      </c>
      <c r="F1918" t="s">
        <v>199</v>
      </c>
      <c r="G1918" t="s">
        <v>199</v>
      </c>
      <c r="H1918" t="s">
        <v>199</v>
      </c>
      <c r="I1918" t="s">
        <v>199</v>
      </c>
      <c r="J1918" t="s">
        <v>199</v>
      </c>
      <c r="K1918" t="s">
        <v>199</v>
      </c>
      <c r="L1918" t="s">
        <v>199</v>
      </c>
      <c r="M1918" t="s">
        <v>199</v>
      </c>
      <c r="N1918" t="s">
        <v>199</v>
      </c>
      <c r="O1918" t="s">
        <v>199</v>
      </c>
      <c r="P1918" t="s">
        <v>199</v>
      </c>
      <c r="Q1918" s="80" t="s">
        <v>199</v>
      </c>
      <c r="R1918" s="79"/>
      <c r="T1918" t="s">
        <v>199</v>
      </c>
      <c r="U1918" t="s">
        <v>199</v>
      </c>
      <c r="V1918" t="s">
        <v>199</v>
      </c>
    </row>
    <row r="1919" spans="2:22" x14ac:dyDescent="0.25">
      <c r="B1919" t="s">
        <v>199</v>
      </c>
      <c r="C1919" s="79" t="s">
        <v>199</v>
      </c>
      <c r="E1919" t="s">
        <v>199</v>
      </c>
      <c r="F1919" t="s">
        <v>199</v>
      </c>
      <c r="G1919" t="s">
        <v>199</v>
      </c>
      <c r="H1919" t="s">
        <v>199</v>
      </c>
      <c r="I1919" t="s">
        <v>199</v>
      </c>
      <c r="J1919" t="s">
        <v>199</v>
      </c>
      <c r="K1919" t="s">
        <v>199</v>
      </c>
      <c r="L1919" t="s">
        <v>199</v>
      </c>
      <c r="M1919" t="s">
        <v>199</v>
      </c>
      <c r="N1919" t="s">
        <v>199</v>
      </c>
      <c r="O1919" t="s">
        <v>199</v>
      </c>
      <c r="P1919" t="s">
        <v>199</v>
      </c>
      <c r="Q1919" s="80" t="s">
        <v>199</v>
      </c>
      <c r="R1919" s="79"/>
      <c r="T1919" t="s">
        <v>199</v>
      </c>
      <c r="U1919" t="s">
        <v>199</v>
      </c>
      <c r="V1919" t="s">
        <v>199</v>
      </c>
    </row>
    <row r="1920" spans="2:22" x14ac:dyDescent="0.25">
      <c r="B1920" t="s">
        <v>199</v>
      </c>
      <c r="C1920" s="79" t="s">
        <v>199</v>
      </c>
      <c r="E1920" t="s">
        <v>199</v>
      </c>
      <c r="F1920" t="s">
        <v>199</v>
      </c>
      <c r="G1920" t="s">
        <v>199</v>
      </c>
      <c r="H1920" t="s">
        <v>199</v>
      </c>
      <c r="I1920" t="s">
        <v>199</v>
      </c>
      <c r="J1920" t="s">
        <v>199</v>
      </c>
      <c r="K1920" t="s">
        <v>199</v>
      </c>
      <c r="L1920" t="s">
        <v>199</v>
      </c>
      <c r="M1920" t="s">
        <v>199</v>
      </c>
      <c r="N1920" t="s">
        <v>199</v>
      </c>
      <c r="O1920" t="s">
        <v>199</v>
      </c>
      <c r="P1920" t="s">
        <v>199</v>
      </c>
      <c r="Q1920" s="80" t="s">
        <v>199</v>
      </c>
      <c r="R1920" s="79"/>
      <c r="T1920" t="s">
        <v>199</v>
      </c>
      <c r="U1920" t="s">
        <v>199</v>
      </c>
      <c r="V1920" t="s">
        <v>199</v>
      </c>
    </row>
    <row r="1921" spans="2:22" x14ac:dyDescent="0.25">
      <c r="B1921" t="s">
        <v>199</v>
      </c>
      <c r="C1921" s="79" t="s">
        <v>199</v>
      </c>
      <c r="E1921" t="s">
        <v>199</v>
      </c>
      <c r="F1921" t="s">
        <v>199</v>
      </c>
      <c r="G1921" t="s">
        <v>199</v>
      </c>
      <c r="H1921" t="s">
        <v>199</v>
      </c>
      <c r="I1921" t="s">
        <v>199</v>
      </c>
      <c r="J1921" t="s">
        <v>199</v>
      </c>
      <c r="K1921" t="s">
        <v>199</v>
      </c>
      <c r="L1921" t="s">
        <v>199</v>
      </c>
      <c r="M1921" t="s">
        <v>199</v>
      </c>
      <c r="N1921" t="s">
        <v>199</v>
      </c>
      <c r="O1921" t="s">
        <v>199</v>
      </c>
      <c r="P1921" t="s">
        <v>199</v>
      </c>
      <c r="Q1921" s="80" t="s">
        <v>199</v>
      </c>
      <c r="R1921" s="79"/>
      <c r="T1921" t="s">
        <v>199</v>
      </c>
      <c r="U1921" t="s">
        <v>199</v>
      </c>
      <c r="V1921" t="s">
        <v>199</v>
      </c>
    </row>
    <row r="1922" spans="2:22" x14ac:dyDescent="0.25">
      <c r="B1922" t="s">
        <v>199</v>
      </c>
      <c r="C1922" s="79" t="s">
        <v>199</v>
      </c>
      <c r="E1922" t="s">
        <v>199</v>
      </c>
      <c r="F1922" t="s">
        <v>199</v>
      </c>
      <c r="G1922" t="s">
        <v>199</v>
      </c>
      <c r="H1922" t="s">
        <v>199</v>
      </c>
      <c r="I1922" t="s">
        <v>199</v>
      </c>
      <c r="J1922" t="s">
        <v>199</v>
      </c>
      <c r="K1922" t="s">
        <v>199</v>
      </c>
      <c r="L1922" t="s">
        <v>199</v>
      </c>
      <c r="M1922" t="s">
        <v>199</v>
      </c>
      <c r="N1922" t="s">
        <v>199</v>
      </c>
      <c r="O1922" t="s">
        <v>199</v>
      </c>
      <c r="P1922" t="s">
        <v>199</v>
      </c>
      <c r="Q1922" s="80" t="s">
        <v>199</v>
      </c>
      <c r="R1922" s="79"/>
      <c r="T1922" t="s">
        <v>199</v>
      </c>
      <c r="U1922" t="s">
        <v>199</v>
      </c>
      <c r="V1922" t="s">
        <v>199</v>
      </c>
    </row>
    <row r="1923" spans="2:22" x14ac:dyDescent="0.25">
      <c r="B1923" t="s">
        <v>199</v>
      </c>
      <c r="C1923" s="79" t="s">
        <v>199</v>
      </c>
      <c r="E1923" t="s">
        <v>199</v>
      </c>
      <c r="F1923" t="s">
        <v>199</v>
      </c>
      <c r="G1923" t="s">
        <v>199</v>
      </c>
      <c r="H1923" t="s">
        <v>199</v>
      </c>
      <c r="I1923" t="s">
        <v>199</v>
      </c>
      <c r="J1923" t="s">
        <v>199</v>
      </c>
      <c r="K1923" t="s">
        <v>199</v>
      </c>
      <c r="L1923" t="s">
        <v>199</v>
      </c>
      <c r="M1923" t="s">
        <v>199</v>
      </c>
      <c r="N1923" t="s">
        <v>199</v>
      </c>
      <c r="O1923" t="s">
        <v>199</v>
      </c>
      <c r="P1923" t="s">
        <v>199</v>
      </c>
      <c r="Q1923" s="80" t="s">
        <v>199</v>
      </c>
      <c r="R1923" s="79"/>
      <c r="T1923" t="s">
        <v>199</v>
      </c>
      <c r="U1923" t="s">
        <v>199</v>
      </c>
      <c r="V1923" t="s">
        <v>199</v>
      </c>
    </row>
    <row r="1924" spans="2:22" x14ac:dyDescent="0.25">
      <c r="B1924" t="s">
        <v>199</v>
      </c>
      <c r="C1924" s="79" t="s">
        <v>199</v>
      </c>
      <c r="E1924" t="s">
        <v>199</v>
      </c>
      <c r="F1924" t="s">
        <v>199</v>
      </c>
      <c r="G1924" t="s">
        <v>199</v>
      </c>
      <c r="H1924" t="s">
        <v>199</v>
      </c>
      <c r="I1924" t="s">
        <v>199</v>
      </c>
      <c r="J1924" t="s">
        <v>199</v>
      </c>
      <c r="K1924" t="s">
        <v>199</v>
      </c>
      <c r="L1924" t="s">
        <v>199</v>
      </c>
      <c r="M1924" t="s">
        <v>199</v>
      </c>
      <c r="N1924" t="s">
        <v>199</v>
      </c>
      <c r="O1924" t="s">
        <v>199</v>
      </c>
      <c r="P1924" t="s">
        <v>199</v>
      </c>
      <c r="Q1924" s="80" t="s">
        <v>199</v>
      </c>
      <c r="R1924" s="79"/>
      <c r="T1924" t="s">
        <v>199</v>
      </c>
      <c r="U1924" t="s">
        <v>199</v>
      </c>
      <c r="V1924" t="s">
        <v>199</v>
      </c>
    </row>
    <row r="1925" spans="2:22" x14ac:dyDescent="0.25">
      <c r="B1925" t="s">
        <v>199</v>
      </c>
      <c r="C1925" s="79" t="s">
        <v>199</v>
      </c>
      <c r="E1925" t="s">
        <v>199</v>
      </c>
      <c r="F1925" t="s">
        <v>199</v>
      </c>
      <c r="G1925" t="s">
        <v>199</v>
      </c>
      <c r="H1925" t="s">
        <v>199</v>
      </c>
      <c r="I1925" t="s">
        <v>199</v>
      </c>
      <c r="J1925" t="s">
        <v>199</v>
      </c>
      <c r="K1925" t="s">
        <v>199</v>
      </c>
      <c r="L1925" t="s">
        <v>199</v>
      </c>
      <c r="M1925" t="s">
        <v>199</v>
      </c>
      <c r="N1925" t="s">
        <v>199</v>
      </c>
      <c r="O1925" t="s">
        <v>199</v>
      </c>
      <c r="P1925" t="s">
        <v>199</v>
      </c>
      <c r="Q1925" s="80" t="s">
        <v>199</v>
      </c>
      <c r="R1925" s="79"/>
      <c r="T1925" t="s">
        <v>199</v>
      </c>
      <c r="U1925" t="s">
        <v>199</v>
      </c>
      <c r="V1925" t="s">
        <v>199</v>
      </c>
    </row>
    <row r="1926" spans="2:22" x14ac:dyDescent="0.25">
      <c r="B1926" t="s">
        <v>199</v>
      </c>
      <c r="C1926" s="79" t="s">
        <v>199</v>
      </c>
      <c r="E1926" t="s">
        <v>199</v>
      </c>
      <c r="F1926" t="s">
        <v>199</v>
      </c>
      <c r="G1926" t="s">
        <v>199</v>
      </c>
      <c r="H1926" t="s">
        <v>199</v>
      </c>
      <c r="I1926" t="s">
        <v>199</v>
      </c>
      <c r="J1926" t="s">
        <v>199</v>
      </c>
      <c r="K1926" t="s">
        <v>199</v>
      </c>
      <c r="L1926" t="s">
        <v>199</v>
      </c>
      <c r="M1926" t="s">
        <v>199</v>
      </c>
      <c r="N1926" t="s">
        <v>199</v>
      </c>
      <c r="O1926" t="s">
        <v>199</v>
      </c>
      <c r="P1926" t="s">
        <v>199</v>
      </c>
      <c r="Q1926" s="80" t="s">
        <v>199</v>
      </c>
      <c r="R1926" s="79"/>
      <c r="T1926" t="s">
        <v>199</v>
      </c>
      <c r="U1926" t="s">
        <v>199</v>
      </c>
      <c r="V1926" t="s">
        <v>199</v>
      </c>
    </row>
    <row r="1927" spans="2:22" x14ac:dyDescent="0.25">
      <c r="B1927" t="s">
        <v>199</v>
      </c>
      <c r="C1927" s="79" t="s">
        <v>199</v>
      </c>
      <c r="E1927" t="s">
        <v>199</v>
      </c>
      <c r="F1927" t="s">
        <v>199</v>
      </c>
      <c r="G1927" t="s">
        <v>199</v>
      </c>
      <c r="H1927" t="s">
        <v>199</v>
      </c>
      <c r="I1927" t="s">
        <v>199</v>
      </c>
      <c r="J1927" t="s">
        <v>199</v>
      </c>
      <c r="K1927" t="s">
        <v>199</v>
      </c>
      <c r="L1927" t="s">
        <v>199</v>
      </c>
      <c r="M1927" t="s">
        <v>199</v>
      </c>
      <c r="N1927" t="s">
        <v>199</v>
      </c>
      <c r="O1927" t="s">
        <v>199</v>
      </c>
      <c r="P1927" t="s">
        <v>199</v>
      </c>
      <c r="Q1927" s="80" t="s">
        <v>199</v>
      </c>
      <c r="R1927" s="79"/>
      <c r="T1927" t="s">
        <v>199</v>
      </c>
      <c r="U1927" t="s">
        <v>199</v>
      </c>
      <c r="V1927" t="s">
        <v>199</v>
      </c>
    </row>
    <row r="1928" spans="2:22" x14ac:dyDescent="0.25">
      <c r="B1928" t="s">
        <v>199</v>
      </c>
      <c r="C1928" s="79" t="s">
        <v>199</v>
      </c>
      <c r="E1928" t="s">
        <v>199</v>
      </c>
      <c r="F1928" t="s">
        <v>199</v>
      </c>
      <c r="G1928" t="s">
        <v>199</v>
      </c>
      <c r="H1928" t="s">
        <v>199</v>
      </c>
      <c r="I1928" t="s">
        <v>199</v>
      </c>
      <c r="J1928" t="s">
        <v>199</v>
      </c>
      <c r="K1928" t="s">
        <v>199</v>
      </c>
      <c r="L1928" t="s">
        <v>199</v>
      </c>
      <c r="M1928" t="s">
        <v>199</v>
      </c>
      <c r="N1928" t="s">
        <v>199</v>
      </c>
      <c r="O1928" t="s">
        <v>199</v>
      </c>
      <c r="P1928" t="s">
        <v>199</v>
      </c>
      <c r="Q1928" s="80" t="s">
        <v>199</v>
      </c>
      <c r="R1928" s="79"/>
      <c r="T1928" t="s">
        <v>199</v>
      </c>
      <c r="U1928" t="s">
        <v>199</v>
      </c>
      <c r="V1928" t="s">
        <v>199</v>
      </c>
    </row>
    <row r="1929" spans="2:22" x14ac:dyDescent="0.25">
      <c r="B1929" t="s">
        <v>199</v>
      </c>
      <c r="C1929" s="79" t="s">
        <v>199</v>
      </c>
      <c r="E1929" t="s">
        <v>199</v>
      </c>
      <c r="F1929" t="s">
        <v>199</v>
      </c>
      <c r="G1929" t="s">
        <v>199</v>
      </c>
      <c r="H1929" t="s">
        <v>199</v>
      </c>
      <c r="I1929" t="s">
        <v>199</v>
      </c>
      <c r="J1929" t="s">
        <v>199</v>
      </c>
      <c r="K1929" t="s">
        <v>199</v>
      </c>
      <c r="L1929" t="s">
        <v>199</v>
      </c>
      <c r="M1929" t="s">
        <v>199</v>
      </c>
      <c r="N1929" t="s">
        <v>199</v>
      </c>
      <c r="O1929" t="s">
        <v>199</v>
      </c>
      <c r="P1929" t="s">
        <v>199</v>
      </c>
      <c r="Q1929" s="80" t="s">
        <v>199</v>
      </c>
      <c r="R1929" s="79"/>
      <c r="T1929" t="s">
        <v>199</v>
      </c>
      <c r="U1929" t="s">
        <v>199</v>
      </c>
      <c r="V1929" t="s">
        <v>199</v>
      </c>
    </row>
    <row r="1930" spans="2:22" x14ac:dyDescent="0.25">
      <c r="B1930" t="s">
        <v>199</v>
      </c>
      <c r="C1930" s="79" t="s">
        <v>199</v>
      </c>
      <c r="E1930" t="s">
        <v>199</v>
      </c>
      <c r="F1930" t="s">
        <v>199</v>
      </c>
      <c r="G1930" t="s">
        <v>199</v>
      </c>
      <c r="H1930" t="s">
        <v>199</v>
      </c>
      <c r="I1930" t="s">
        <v>199</v>
      </c>
      <c r="J1930" t="s">
        <v>199</v>
      </c>
      <c r="K1930" t="s">
        <v>199</v>
      </c>
      <c r="L1930" t="s">
        <v>199</v>
      </c>
      <c r="M1930" t="s">
        <v>199</v>
      </c>
      <c r="N1930" t="s">
        <v>199</v>
      </c>
      <c r="O1930" t="s">
        <v>199</v>
      </c>
      <c r="P1930" t="s">
        <v>199</v>
      </c>
      <c r="Q1930" s="80" t="s">
        <v>199</v>
      </c>
      <c r="R1930" s="79"/>
      <c r="T1930" t="s">
        <v>199</v>
      </c>
      <c r="U1930" t="s">
        <v>199</v>
      </c>
      <c r="V1930" t="s">
        <v>199</v>
      </c>
    </row>
    <row r="1931" spans="2:22" x14ac:dyDescent="0.25">
      <c r="B1931" t="s">
        <v>199</v>
      </c>
      <c r="C1931" s="79" t="s">
        <v>199</v>
      </c>
      <c r="E1931" t="s">
        <v>199</v>
      </c>
      <c r="F1931" t="s">
        <v>199</v>
      </c>
      <c r="G1931" t="s">
        <v>199</v>
      </c>
      <c r="H1931" t="s">
        <v>199</v>
      </c>
      <c r="I1931" t="s">
        <v>199</v>
      </c>
      <c r="J1931" t="s">
        <v>199</v>
      </c>
      <c r="K1931" t="s">
        <v>199</v>
      </c>
      <c r="L1931" t="s">
        <v>199</v>
      </c>
      <c r="M1931" t="s">
        <v>199</v>
      </c>
      <c r="N1931" t="s">
        <v>199</v>
      </c>
      <c r="O1931" t="s">
        <v>199</v>
      </c>
      <c r="P1931" t="s">
        <v>199</v>
      </c>
      <c r="Q1931" s="80" t="s">
        <v>199</v>
      </c>
      <c r="R1931" s="79"/>
      <c r="T1931" t="s">
        <v>199</v>
      </c>
      <c r="U1931" t="s">
        <v>199</v>
      </c>
      <c r="V1931" t="s">
        <v>199</v>
      </c>
    </row>
    <row r="1932" spans="2:22" x14ac:dyDescent="0.25">
      <c r="B1932" t="s">
        <v>199</v>
      </c>
      <c r="C1932" s="79" t="s">
        <v>199</v>
      </c>
      <c r="E1932" t="s">
        <v>199</v>
      </c>
      <c r="F1932" t="s">
        <v>199</v>
      </c>
      <c r="G1932" t="s">
        <v>199</v>
      </c>
      <c r="H1932" t="s">
        <v>199</v>
      </c>
      <c r="I1932" t="s">
        <v>199</v>
      </c>
      <c r="J1932" t="s">
        <v>199</v>
      </c>
      <c r="K1932" t="s">
        <v>199</v>
      </c>
      <c r="L1932" t="s">
        <v>199</v>
      </c>
      <c r="M1932" t="s">
        <v>199</v>
      </c>
      <c r="N1932" t="s">
        <v>199</v>
      </c>
      <c r="O1932" t="s">
        <v>199</v>
      </c>
      <c r="P1932" t="s">
        <v>199</v>
      </c>
      <c r="Q1932" s="80" t="s">
        <v>199</v>
      </c>
      <c r="R1932" s="79"/>
      <c r="T1932" t="s">
        <v>199</v>
      </c>
      <c r="U1932" t="s">
        <v>199</v>
      </c>
      <c r="V1932" t="s">
        <v>199</v>
      </c>
    </row>
    <row r="1933" spans="2:22" x14ac:dyDescent="0.25">
      <c r="B1933" t="s">
        <v>199</v>
      </c>
      <c r="C1933" s="79" t="s">
        <v>199</v>
      </c>
      <c r="E1933" t="s">
        <v>199</v>
      </c>
      <c r="F1933" t="s">
        <v>199</v>
      </c>
      <c r="G1933" t="s">
        <v>199</v>
      </c>
      <c r="H1933" t="s">
        <v>199</v>
      </c>
      <c r="I1933" t="s">
        <v>199</v>
      </c>
      <c r="J1933" t="s">
        <v>199</v>
      </c>
      <c r="K1933" t="s">
        <v>199</v>
      </c>
      <c r="L1933" t="s">
        <v>199</v>
      </c>
      <c r="M1933" t="s">
        <v>199</v>
      </c>
      <c r="N1933" t="s">
        <v>199</v>
      </c>
      <c r="O1933" t="s">
        <v>199</v>
      </c>
      <c r="P1933" t="s">
        <v>199</v>
      </c>
      <c r="Q1933" s="80" t="s">
        <v>199</v>
      </c>
      <c r="R1933" s="79"/>
      <c r="T1933" t="s">
        <v>199</v>
      </c>
      <c r="U1933" t="s">
        <v>199</v>
      </c>
      <c r="V1933" t="s">
        <v>199</v>
      </c>
    </row>
    <row r="1934" spans="2:22" x14ac:dyDescent="0.25">
      <c r="B1934" t="s">
        <v>199</v>
      </c>
      <c r="C1934" s="79" t="s">
        <v>199</v>
      </c>
      <c r="E1934" t="s">
        <v>199</v>
      </c>
      <c r="F1934" t="s">
        <v>199</v>
      </c>
      <c r="G1934" t="s">
        <v>199</v>
      </c>
      <c r="H1934" t="s">
        <v>199</v>
      </c>
      <c r="I1934" t="s">
        <v>199</v>
      </c>
      <c r="J1934" t="s">
        <v>199</v>
      </c>
      <c r="K1934" t="s">
        <v>199</v>
      </c>
      <c r="L1934" t="s">
        <v>199</v>
      </c>
      <c r="M1934" t="s">
        <v>199</v>
      </c>
      <c r="N1934" t="s">
        <v>199</v>
      </c>
      <c r="O1934" t="s">
        <v>199</v>
      </c>
      <c r="P1934" t="s">
        <v>199</v>
      </c>
      <c r="Q1934" s="80" t="s">
        <v>199</v>
      </c>
      <c r="R1934" s="79"/>
      <c r="T1934" t="s">
        <v>199</v>
      </c>
      <c r="U1934" t="s">
        <v>199</v>
      </c>
      <c r="V1934" t="s">
        <v>199</v>
      </c>
    </row>
    <row r="1935" spans="2:22" x14ac:dyDescent="0.25">
      <c r="B1935" t="s">
        <v>199</v>
      </c>
      <c r="C1935" s="79" t="s">
        <v>199</v>
      </c>
      <c r="E1935" t="s">
        <v>199</v>
      </c>
      <c r="F1935" t="s">
        <v>199</v>
      </c>
      <c r="G1935" t="s">
        <v>199</v>
      </c>
      <c r="H1935" t="s">
        <v>199</v>
      </c>
      <c r="I1935" t="s">
        <v>199</v>
      </c>
      <c r="J1935" t="s">
        <v>199</v>
      </c>
      <c r="K1935" t="s">
        <v>199</v>
      </c>
      <c r="L1935" t="s">
        <v>199</v>
      </c>
      <c r="M1935" t="s">
        <v>199</v>
      </c>
      <c r="N1935" t="s">
        <v>199</v>
      </c>
      <c r="O1935" t="s">
        <v>199</v>
      </c>
      <c r="P1935" t="s">
        <v>199</v>
      </c>
      <c r="Q1935" s="80" t="s">
        <v>199</v>
      </c>
      <c r="R1935" s="79"/>
      <c r="T1935" t="s">
        <v>199</v>
      </c>
      <c r="U1935" t="s">
        <v>199</v>
      </c>
      <c r="V1935" t="s">
        <v>199</v>
      </c>
    </row>
    <row r="1936" spans="2:22" x14ac:dyDescent="0.25">
      <c r="B1936" t="s">
        <v>199</v>
      </c>
      <c r="C1936" s="79" t="s">
        <v>199</v>
      </c>
      <c r="E1936" t="s">
        <v>199</v>
      </c>
      <c r="F1936" t="s">
        <v>199</v>
      </c>
      <c r="G1936" t="s">
        <v>199</v>
      </c>
      <c r="H1936" t="s">
        <v>199</v>
      </c>
      <c r="I1936" t="s">
        <v>199</v>
      </c>
      <c r="J1936" t="s">
        <v>199</v>
      </c>
      <c r="K1936" t="s">
        <v>199</v>
      </c>
      <c r="L1936" t="s">
        <v>199</v>
      </c>
      <c r="M1936" t="s">
        <v>199</v>
      </c>
      <c r="N1936" t="s">
        <v>199</v>
      </c>
      <c r="O1936" t="s">
        <v>199</v>
      </c>
      <c r="P1936" t="s">
        <v>199</v>
      </c>
      <c r="Q1936" s="80" t="s">
        <v>199</v>
      </c>
      <c r="R1936" s="79"/>
      <c r="T1936" t="s">
        <v>199</v>
      </c>
      <c r="U1936" t="s">
        <v>199</v>
      </c>
      <c r="V1936" t="s">
        <v>199</v>
      </c>
    </row>
    <row r="1937" spans="2:22" x14ac:dyDescent="0.25">
      <c r="B1937" t="s">
        <v>199</v>
      </c>
      <c r="C1937" s="79" t="s">
        <v>199</v>
      </c>
      <c r="E1937" t="s">
        <v>199</v>
      </c>
      <c r="F1937" t="s">
        <v>199</v>
      </c>
      <c r="G1937" t="s">
        <v>199</v>
      </c>
      <c r="H1937" t="s">
        <v>199</v>
      </c>
      <c r="I1937" t="s">
        <v>199</v>
      </c>
      <c r="J1937" t="s">
        <v>199</v>
      </c>
      <c r="K1937" t="s">
        <v>199</v>
      </c>
      <c r="L1937" t="s">
        <v>199</v>
      </c>
      <c r="M1937" t="s">
        <v>199</v>
      </c>
      <c r="N1937" t="s">
        <v>199</v>
      </c>
      <c r="O1937" t="s">
        <v>199</v>
      </c>
      <c r="P1937" t="s">
        <v>199</v>
      </c>
      <c r="Q1937" s="80" t="s">
        <v>199</v>
      </c>
      <c r="R1937" s="79"/>
      <c r="T1937" t="s">
        <v>199</v>
      </c>
      <c r="U1937" t="s">
        <v>199</v>
      </c>
      <c r="V1937" t="s">
        <v>199</v>
      </c>
    </row>
    <row r="1938" spans="2:22" x14ac:dyDescent="0.25">
      <c r="B1938" t="s">
        <v>199</v>
      </c>
      <c r="C1938" s="79" t="s">
        <v>199</v>
      </c>
      <c r="E1938" t="s">
        <v>199</v>
      </c>
      <c r="F1938" t="s">
        <v>199</v>
      </c>
      <c r="G1938" t="s">
        <v>199</v>
      </c>
      <c r="H1938" t="s">
        <v>199</v>
      </c>
      <c r="I1938" t="s">
        <v>199</v>
      </c>
      <c r="J1938" t="s">
        <v>199</v>
      </c>
      <c r="K1938" t="s">
        <v>199</v>
      </c>
      <c r="L1938" t="s">
        <v>199</v>
      </c>
      <c r="M1938" t="s">
        <v>199</v>
      </c>
      <c r="N1938" t="s">
        <v>199</v>
      </c>
      <c r="O1938" t="s">
        <v>199</v>
      </c>
      <c r="P1938" t="s">
        <v>199</v>
      </c>
      <c r="Q1938" s="80" t="s">
        <v>199</v>
      </c>
      <c r="R1938" s="79"/>
      <c r="T1938" t="s">
        <v>199</v>
      </c>
      <c r="U1938" t="s">
        <v>199</v>
      </c>
      <c r="V1938" t="s">
        <v>199</v>
      </c>
    </row>
    <row r="1939" spans="2:22" x14ac:dyDescent="0.25">
      <c r="B1939" t="s">
        <v>199</v>
      </c>
      <c r="C1939" s="79" t="s">
        <v>199</v>
      </c>
      <c r="E1939" t="s">
        <v>199</v>
      </c>
      <c r="F1939" t="s">
        <v>199</v>
      </c>
      <c r="G1939" t="s">
        <v>199</v>
      </c>
      <c r="H1939" t="s">
        <v>199</v>
      </c>
      <c r="I1939" t="s">
        <v>199</v>
      </c>
      <c r="J1939" t="s">
        <v>199</v>
      </c>
      <c r="K1939" t="s">
        <v>199</v>
      </c>
      <c r="L1939" t="s">
        <v>199</v>
      </c>
      <c r="M1939" t="s">
        <v>199</v>
      </c>
      <c r="N1939" t="s">
        <v>199</v>
      </c>
      <c r="O1939" t="s">
        <v>199</v>
      </c>
      <c r="P1939" t="s">
        <v>199</v>
      </c>
      <c r="Q1939" s="80" t="s">
        <v>199</v>
      </c>
      <c r="R1939" s="79"/>
      <c r="T1939" t="s">
        <v>199</v>
      </c>
      <c r="U1939" t="s">
        <v>199</v>
      </c>
      <c r="V1939" t="s">
        <v>199</v>
      </c>
    </row>
    <row r="1940" spans="2:22" x14ac:dyDescent="0.25">
      <c r="B1940" t="s">
        <v>199</v>
      </c>
      <c r="C1940" s="79" t="s">
        <v>199</v>
      </c>
      <c r="E1940" t="s">
        <v>199</v>
      </c>
      <c r="F1940" t="s">
        <v>199</v>
      </c>
      <c r="G1940" t="s">
        <v>199</v>
      </c>
      <c r="H1940" t="s">
        <v>199</v>
      </c>
      <c r="I1940" t="s">
        <v>199</v>
      </c>
      <c r="J1940" t="s">
        <v>199</v>
      </c>
      <c r="K1940" t="s">
        <v>199</v>
      </c>
      <c r="L1940" t="s">
        <v>199</v>
      </c>
      <c r="M1940" t="s">
        <v>199</v>
      </c>
      <c r="N1940" t="s">
        <v>199</v>
      </c>
      <c r="O1940" t="s">
        <v>199</v>
      </c>
      <c r="P1940" t="s">
        <v>199</v>
      </c>
      <c r="Q1940" s="80" t="s">
        <v>199</v>
      </c>
      <c r="R1940" s="79"/>
      <c r="T1940" t="s">
        <v>199</v>
      </c>
      <c r="U1940" t="s">
        <v>199</v>
      </c>
      <c r="V1940" t="s">
        <v>199</v>
      </c>
    </row>
    <row r="1941" spans="2:22" x14ac:dyDescent="0.25">
      <c r="B1941" t="s">
        <v>199</v>
      </c>
      <c r="C1941" s="79" t="s">
        <v>199</v>
      </c>
      <c r="E1941" t="s">
        <v>199</v>
      </c>
      <c r="F1941" t="s">
        <v>199</v>
      </c>
      <c r="G1941" t="s">
        <v>199</v>
      </c>
      <c r="H1941" t="s">
        <v>199</v>
      </c>
      <c r="I1941" t="s">
        <v>199</v>
      </c>
      <c r="J1941" t="s">
        <v>199</v>
      </c>
      <c r="K1941" t="s">
        <v>199</v>
      </c>
      <c r="L1941" t="s">
        <v>199</v>
      </c>
      <c r="M1941" t="s">
        <v>199</v>
      </c>
      <c r="N1941" t="s">
        <v>199</v>
      </c>
      <c r="O1941" t="s">
        <v>199</v>
      </c>
      <c r="P1941" t="s">
        <v>199</v>
      </c>
      <c r="Q1941" s="80" t="s">
        <v>199</v>
      </c>
      <c r="R1941" s="79"/>
      <c r="T1941" t="s">
        <v>199</v>
      </c>
      <c r="U1941" t="s">
        <v>199</v>
      </c>
      <c r="V1941" t="s">
        <v>199</v>
      </c>
    </row>
    <row r="1942" spans="2:22" x14ac:dyDescent="0.25">
      <c r="B1942" t="s">
        <v>199</v>
      </c>
      <c r="C1942" s="79" t="s">
        <v>199</v>
      </c>
      <c r="E1942" t="s">
        <v>199</v>
      </c>
      <c r="F1942" t="s">
        <v>199</v>
      </c>
      <c r="G1942" t="s">
        <v>199</v>
      </c>
      <c r="H1942" t="s">
        <v>199</v>
      </c>
      <c r="I1942" t="s">
        <v>199</v>
      </c>
      <c r="J1942" t="s">
        <v>199</v>
      </c>
      <c r="K1942" t="s">
        <v>199</v>
      </c>
      <c r="L1942" t="s">
        <v>199</v>
      </c>
      <c r="M1942" t="s">
        <v>199</v>
      </c>
      <c r="N1942" t="s">
        <v>199</v>
      </c>
      <c r="O1942" t="s">
        <v>199</v>
      </c>
      <c r="P1942" t="s">
        <v>199</v>
      </c>
      <c r="Q1942" s="80" t="s">
        <v>199</v>
      </c>
      <c r="R1942" s="79"/>
      <c r="T1942" t="s">
        <v>199</v>
      </c>
      <c r="U1942" t="s">
        <v>199</v>
      </c>
      <c r="V1942" t="s">
        <v>199</v>
      </c>
    </row>
    <row r="1943" spans="2:22" x14ac:dyDescent="0.25">
      <c r="B1943" t="s">
        <v>199</v>
      </c>
      <c r="C1943" s="79" t="s">
        <v>199</v>
      </c>
      <c r="E1943" t="s">
        <v>199</v>
      </c>
      <c r="F1943" t="s">
        <v>199</v>
      </c>
      <c r="G1943" t="s">
        <v>199</v>
      </c>
      <c r="H1943" t="s">
        <v>199</v>
      </c>
      <c r="I1943" t="s">
        <v>199</v>
      </c>
      <c r="J1943" t="s">
        <v>199</v>
      </c>
      <c r="K1943" t="s">
        <v>199</v>
      </c>
      <c r="L1943" t="s">
        <v>199</v>
      </c>
      <c r="M1943" t="s">
        <v>199</v>
      </c>
      <c r="N1943" t="s">
        <v>199</v>
      </c>
      <c r="O1943" t="s">
        <v>199</v>
      </c>
      <c r="P1943" t="s">
        <v>199</v>
      </c>
      <c r="Q1943" s="80" t="s">
        <v>199</v>
      </c>
      <c r="R1943" s="79"/>
      <c r="T1943" t="s">
        <v>199</v>
      </c>
      <c r="U1943" t="s">
        <v>199</v>
      </c>
      <c r="V1943" t="s">
        <v>199</v>
      </c>
    </row>
    <row r="1944" spans="2:22" x14ac:dyDescent="0.25">
      <c r="B1944" t="s">
        <v>199</v>
      </c>
      <c r="C1944" s="79" t="s">
        <v>199</v>
      </c>
      <c r="E1944" t="s">
        <v>199</v>
      </c>
      <c r="F1944" t="s">
        <v>199</v>
      </c>
      <c r="G1944" t="s">
        <v>199</v>
      </c>
      <c r="H1944" t="s">
        <v>199</v>
      </c>
      <c r="I1944" t="s">
        <v>199</v>
      </c>
      <c r="J1944" t="s">
        <v>199</v>
      </c>
      <c r="K1944" t="s">
        <v>199</v>
      </c>
      <c r="L1944" t="s">
        <v>199</v>
      </c>
      <c r="M1944" t="s">
        <v>199</v>
      </c>
      <c r="N1944" t="s">
        <v>199</v>
      </c>
      <c r="O1944" t="s">
        <v>199</v>
      </c>
      <c r="P1944" t="s">
        <v>199</v>
      </c>
      <c r="Q1944" s="80" t="s">
        <v>199</v>
      </c>
      <c r="R1944" s="79"/>
      <c r="T1944" t="s">
        <v>199</v>
      </c>
      <c r="U1944" t="s">
        <v>199</v>
      </c>
      <c r="V1944" t="s">
        <v>199</v>
      </c>
    </row>
    <row r="1945" spans="2:22" x14ac:dyDescent="0.25">
      <c r="B1945" t="s">
        <v>199</v>
      </c>
      <c r="C1945" s="79" t="s">
        <v>199</v>
      </c>
      <c r="E1945" t="s">
        <v>199</v>
      </c>
      <c r="F1945" t="s">
        <v>199</v>
      </c>
      <c r="G1945" t="s">
        <v>199</v>
      </c>
      <c r="H1945" t="s">
        <v>199</v>
      </c>
      <c r="I1945" t="s">
        <v>199</v>
      </c>
      <c r="J1945" t="s">
        <v>199</v>
      </c>
      <c r="K1945" t="s">
        <v>199</v>
      </c>
      <c r="L1945" t="s">
        <v>199</v>
      </c>
      <c r="M1945" t="s">
        <v>199</v>
      </c>
      <c r="N1945" t="s">
        <v>199</v>
      </c>
      <c r="O1945" t="s">
        <v>199</v>
      </c>
      <c r="P1945" t="s">
        <v>199</v>
      </c>
      <c r="Q1945" s="80" t="s">
        <v>199</v>
      </c>
      <c r="R1945" s="79"/>
      <c r="T1945" t="s">
        <v>199</v>
      </c>
      <c r="U1945" t="s">
        <v>199</v>
      </c>
      <c r="V1945" t="s">
        <v>199</v>
      </c>
    </row>
    <row r="1946" spans="2:22" x14ac:dyDescent="0.25">
      <c r="B1946" t="s">
        <v>199</v>
      </c>
      <c r="C1946" s="79" t="s">
        <v>199</v>
      </c>
      <c r="E1946" t="s">
        <v>199</v>
      </c>
      <c r="F1946" t="s">
        <v>199</v>
      </c>
      <c r="G1946" t="s">
        <v>199</v>
      </c>
      <c r="H1946" t="s">
        <v>199</v>
      </c>
      <c r="I1946" t="s">
        <v>199</v>
      </c>
      <c r="J1946" t="s">
        <v>199</v>
      </c>
      <c r="K1946" t="s">
        <v>199</v>
      </c>
      <c r="L1946" t="s">
        <v>199</v>
      </c>
      <c r="M1946" t="s">
        <v>199</v>
      </c>
      <c r="N1946" t="s">
        <v>199</v>
      </c>
      <c r="O1946" t="s">
        <v>199</v>
      </c>
      <c r="P1946" t="s">
        <v>199</v>
      </c>
      <c r="Q1946" s="80" t="s">
        <v>199</v>
      </c>
      <c r="R1946" s="79"/>
      <c r="T1946" t="s">
        <v>199</v>
      </c>
      <c r="U1946" t="s">
        <v>199</v>
      </c>
      <c r="V1946" t="s">
        <v>199</v>
      </c>
    </row>
    <row r="1947" spans="2:22" x14ac:dyDescent="0.25">
      <c r="B1947" t="s">
        <v>199</v>
      </c>
      <c r="C1947" s="79" t="s">
        <v>199</v>
      </c>
      <c r="E1947" t="s">
        <v>199</v>
      </c>
      <c r="F1947" t="s">
        <v>199</v>
      </c>
      <c r="G1947" t="s">
        <v>199</v>
      </c>
      <c r="H1947" t="s">
        <v>199</v>
      </c>
      <c r="I1947" t="s">
        <v>199</v>
      </c>
      <c r="J1947" t="s">
        <v>199</v>
      </c>
      <c r="K1947" t="s">
        <v>199</v>
      </c>
      <c r="L1947" t="s">
        <v>199</v>
      </c>
      <c r="M1947" t="s">
        <v>199</v>
      </c>
      <c r="N1947" t="s">
        <v>199</v>
      </c>
      <c r="O1947" t="s">
        <v>199</v>
      </c>
      <c r="P1947" t="s">
        <v>199</v>
      </c>
      <c r="Q1947" s="80" t="s">
        <v>199</v>
      </c>
      <c r="R1947" s="79"/>
      <c r="T1947" t="s">
        <v>199</v>
      </c>
      <c r="U1947" t="s">
        <v>199</v>
      </c>
      <c r="V1947" t="s">
        <v>199</v>
      </c>
    </row>
    <row r="1948" spans="2:22" x14ac:dyDescent="0.25">
      <c r="B1948" t="s">
        <v>199</v>
      </c>
      <c r="C1948" s="79" t="s">
        <v>199</v>
      </c>
      <c r="E1948" t="s">
        <v>199</v>
      </c>
      <c r="F1948" t="s">
        <v>199</v>
      </c>
      <c r="G1948" t="s">
        <v>199</v>
      </c>
      <c r="H1948" t="s">
        <v>199</v>
      </c>
      <c r="I1948" t="s">
        <v>199</v>
      </c>
      <c r="J1948" t="s">
        <v>199</v>
      </c>
      <c r="K1948" t="s">
        <v>199</v>
      </c>
      <c r="L1948" t="s">
        <v>199</v>
      </c>
      <c r="M1948" t="s">
        <v>199</v>
      </c>
      <c r="N1948" t="s">
        <v>199</v>
      </c>
      <c r="O1948" t="s">
        <v>199</v>
      </c>
      <c r="P1948" t="s">
        <v>199</v>
      </c>
      <c r="Q1948" s="80" t="s">
        <v>199</v>
      </c>
      <c r="R1948" s="79"/>
      <c r="T1948" t="s">
        <v>199</v>
      </c>
      <c r="U1948" t="s">
        <v>199</v>
      </c>
      <c r="V1948" t="s">
        <v>199</v>
      </c>
    </row>
    <row r="1949" spans="2:22" x14ac:dyDescent="0.25">
      <c r="B1949" t="s">
        <v>199</v>
      </c>
      <c r="C1949" s="79" t="s">
        <v>199</v>
      </c>
      <c r="E1949" t="s">
        <v>199</v>
      </c>
      <c r="F1949" t="s">
        <v>199</v>
      </c>
      <c r="G1949" t="s">
        <v>199</v>
      </c>
      <c r="H1949" t="s">
        <v>199</v>
      </c>
      <c r="I1949" t="s">
        <v>199</v>
      </c>
      <c r="J1949" t="s">
        <v>199</v>
      </c>
      <c r="K1949" t="s">
        <v>199</v>
      </c>
      <c r="L1949" t="s">
        <v>199</v>
      </c>
      <c r="M1949" t="s">
        <v>199</v>
      </c>
      <c r="N1949" t="s">
        <v>199</v>
      </c>
      <c r="O1949" t="s">
        <v>199</v>
      </c>
      <c r="P1949" t="s">
        <v>199</v>
      </c>
      <c r="Q1949" s="80" t="s">
        <v>199</v>
      </c>
      <c r="R1949" s="79"/>
      <c r="T1949" t="s">
        <v>199</v>
      </c>
      <c r="U1949" t="s">
        <v>199</v>
      </c>
      <c r="V1949" t="s">
        <v>199</v>
      </c>
    </row>
    <row r="1950" spans="2:22" x14ac:dyDescent="0.25">
      <c r="B1950" t="s">
        <v>199</v>
      </c>
      <c r="C1950" s="79" t="s">
        <v>199</v>
      </c>
      <c r="E1950" t="s">
        <v>199</v>
      </c>
      <c r="F1950" t="s">
        <v>199</v>
      </c>
      <c r="G1950" t="s">
        <v>199</v>
      </c>
      <c r="H1950" t="s">
        <v>199</v>
      </c>
      <c r="I1950" t="s">
        <v>199</v>
      </c>
      <c r="J1950" t="s">
        <v>199</v>
      </c>
      <c r="K1950" t="s">
        <v>199</v>
      </c>
      <c r="L1950" t="s">
        <v>199</v>
      </c>
      <c r="M1950" t="s">
        <v>199</v>
      </c>
      <c r="N1950" t="s">
        <v>199</v>
      </c>
      <c r="O1950" t="s">
        <v>199</v>
      </c>
      <c r="P1950" t="s">
        <v>199</v>
      </c>
      <c r="Q1950" s="80" t="s">
        <v>199</v>
      </c>
      <c r="R1950" s="79"/>
      <c r="T1950" t="s">
        <v>199</v>
      </c>
      <c r="U1950" t="s">
        <v>199</v>
      </c>
      <c r="V1950" t="s">
        <v>199</v>
      </c>
    </row>
    <row r="1951" spans="2:22" x14ac:dyDescent="0.25">
      <c r="B1951" t="s">
        <v>199</v>
      </c>
      <c r="C1951" s="79" t="s">
        <v>199</v>
      </c>
      <c r="E1951" t="s">
        <v>199</v>
      </c>
      <c r="F1951" t="s">
        <v>199</v>
      </c>
      <c r="G1951" t="s">
        <v>199</v>
      </c>
      <c r="H1951" t="s">
        <v>199</v>
      </c>
      <c r="I1951" t="s">
        <v>199</v>
      </c>
      <c r="J1951" t="s">
        <v>199</v>
      </c>
      <c r="K1951" t="s">
        <v>199</v>
      </c>
      <c r="L1951" t="s">
        <v>199</v>
      </c>
      <c r="M1951" t="s">
        <v>199</v>
      </c>
      <c r="N1951" t="s">
        <v>199</v>
      </c>
      <c r="O1951" t="s">
        <v>199</v>
      </c>
      <c r="P1951" t="s">
        <v>199</v>
      </c>
      <c r="Q1951" s="80" t="s">
        <v>199</v>
      </c>
      <c r="R1951" s="79"/>
      <c r="T1951" t="s">
        <v>199</v>
      </c>
      <c r="U1951" t="s">
        <v>199</v>
      </c>
      <c r="V1951" t="s">
        <v>199</v>
      </c>
    </row>
    <row r="1952" spans="2:22" x14ac:dyDescent="0.25">
      <c r="B1952" t="s">
        <v>199</v>
      </c>
      <c r="C1952" s="79" t="s">
        <v>199</v>
      </c>
      <c r="E1952" t="s">
        <v>199</v>
      </c>
      <c r="F1952" t="s">
        <v>199</v>
      </c>
      <c r="G1952" t="s">
        <v>199</v>
      </c>
      <c r="H1952" t="s">
        <v>199</v>
      </c>
      <c r="I1952" t="s">
        <v>199</v>
      </c>
      <c r="J1952" t="s">
        <v>199</v>
      </c>
      <c r="K1952" t="s">
        <v>199</v>
      </c>
      <c r="L1952" t="s">
        <v>199</v>
      </c>
      <c r="M1952" t="s">
        <v>199</v>
      </c>
      <c r="N1952" t="s">
        <v>199</v>
      </c>
      <c r="O1952" t="s">
        <v>199</v>
      </c>
      <c r="P1952" t="s">
        <v>199</v>
      </c>
      <c r="Q1952" s="80" t="s">
        <v>199</v>
      </c>
      <c r="R1952" s="79"/>
      <c r="T1952" t="s">
        <v>199</v>
      </c>
      <c r="U1952" t="s">
        <v>199</v>
      </c>
      <c r="V1952" t="s">
        <v>199</v>
      </c>
    </row>
    <row r="1953" spans="2:22" x14ac:dyDescent="0.25">
      <c r="B1953" t="s">
        <v>199</v>
      </c>
      <c r="C1953" s="79" t="s">
        <v>199</v>
      </c>
      <c r="E1953" t="s">
        <v>199</v>
      </c>
      <c r="F1953" t="s">
        <v>199</v>
      </c>
      <c r="G1953" t="s">
        <v>199</v>
      </c>
      <c r="H1953" t="s">
        <v>199</v>
      </c>
      <c r="I1953" t="s">
        <v>199</v>
      </c>
      <c r="J1953" t="s">
        <v>199</v>
      </c>
      <c r="K1953" t="s">
        <v>199</v>
      </c>
      <c r="L1953" t="s">
        <v>199</v>
      </c>
      <c r="M1953" t="s">
        <v>199</v>
      </c>
      <c r="N1953" t="s">
        <v>199</v>
      </c>
      <c r="O1953" t="s">
        <v>199</v>
      </c>
      <c r="P1953" t="s">
        <v>199</v>
      </c>
      <c r="Q1953" s="80" t="s">
        <v>199</v>
      </c>
      <c r="R1953" s="79"/>
      <c r="T1953" t="s">
        <v>199</v>
      </c>
      <c r="U1953" t="s">
        <v>199</v>
      </c>
      <c r="V1953" t="s">
        <v>199</v>
      </c>
    </row>
    <row r="1954" spans="2:22" x14ac:dyDescent="0.25">
      <c r="B1954" t="s">
        <v>199</v>
      </c>
      <c r="C1954" s="79" t="s">
        <v>199</v>
      </c>
      <c r="E1954" t="s">
        <v>199</v>
      </c>
      <c r="F1954" t="s">
        <v>199</v>
      </c>
      <c r="G1954" t="s">
        <v>199</v>
      </c>
      <c r="H1954" t="s">
        <v>199</v>
      </c>
      <c r="I1954" t="s">
        <v>199</v>
      </c>
      <c r="J1954" t="s">
        <v>199</v>
      </c>
      <c r="K1954" t="s">
        <v>199</v>
      </c>
      <c r="L1954" t="s">
        <v>199</v>
      </c>
      <c r="M1954" t="s">
        <v>199</v>
      </c>
      <c r="N1954" t="s">
        <v>199</v>
      </c>
      <c r="O1954" t="s">
        <v>199</v>
      </c>
      <c r="P1954" t="s">
        <v>199</v>
      </c>
      <c r="Q1954" s="80" t="s">
        <v>199</v>
      </c>
      <c r="R1954" s="79"/>
      <c r="T1954" t="s">
        <v>199</v>
      </c>
      <c r="U1954" t="s">
        <v>199</v>
      </c>
      <c r="V1954" t="s">
        <v>199</v>
      </c>
    </row>
    <row r="1955" spans="2:22" x14ac:dyDescent="0.25">
      <c r="B1955" t="s">
        <v>199</v>
      </c>
      <c r="C1955" s="79" t="s">
        <v>199</v>
      </c>
      <c r="E1955" t="s">
        <v>199</v>
      </c>
      <c r="F1955" t="s">
        <v>199</v>
      </c>
      <c r="G1955" t="s">
        <v>199</v>
      </c>
      <c r="H1955" t="s">
        <v>199</v>
      </c>
      <c r="I1955" t="s">
        <v>199</v>
      </c>
      <c r="J1955" t="s">
        <v>199</v>
      </c>
      <c r="K1955" t="s">
        <v>199</v>
      </c>
      <c r="L1955" t="s">
        <v>199</v>
      </c>
      <c r="M1955" t="s">
        <v>199</v>
      </c>
      <c r="N1955" t="s">
        <v>199</v>
      </c>
      <c r="O1955" t="s">
        <v>199</v>
      </c>
      <c r="P1955" t="s">
        <v>199</v>
      </c>
      <c r="Q1955" s="80" t="s">
        <v>199</v>
      </c>
      <c r="R1955" s="79"/>
      <c r="T1955" t="s">
        <v>199</v>
      </c>
      <c r="U1955" t="s">
        <v>199</v>
      </c>
      <c r="V1955" t="s">
        <v>199</v>
      </c>
    </row>
    <row r="1956" spans="2:22" x14ac:dyDescent="0.25">
      <c r="B1956" t="s">
        <v>199</v>
      </c>
      <c r="C1956" s="79" t="s">
        <v>199</v>
      </c>
      <c r="E1956" t="s">
        <v>199</v>
      </c>
      <c r="F1956" t="s">
        <v>199</v>
      </c>
      <c r="G1956" t="s">
        <v>199</v>
      </c>
      <c r="H1956" t="s">
        <v>199</v>
      </c>
      <c r="I1956" t="s">
        <v>199</v>
      </c>
      <c r="J1956" t="s">
        <v>199</v>
      </c>
      <c r="K1956" t="s">
        <v>199</v>
      </c>
      <c r="L1956" t="s">
        <v>199</v>
      </c>
      <c r="M1956" t="s">
        <v>199</v>
      </c>
      <c r="N1956" t="s">
        <v>199</v>
      </c>
      <c r="O1956" t="s">
        <v>199</v>
      </c>
      <c r="P1956" t="s">
        <v>199</v>
      </c>
      <c r="Q1956" s="80" t="s">
        <v>199</v>
      </c>
      <c r="R1956" s="79"/>
      <c r="T1956" t="s">
        <v>199</v>
      </c>
      <c r="U1956" t="s">
        <v>199</v>
      </c>
      <c r="V1956" t="s">
        <v>199</v>
      </c>
    </row>
    <row r="1957" spans="2:22" x14ac:dyDescent="0.25">
      <c r="B1957" t="s">
        <v>199</v>
      </c>
      <c r="C1957" s="79" t="s">
        <v>199</v>
      </c>
      <c r="E1957" t="s">
        <v>199</v>
      </c>
      <c r="F1957" t="s">
        <v>199</v>
      </c>
      <c r="G1957" t="s">
        <v>199</v>
      </c>
      <c r="H1957" t="s">
        <v>199</v>
      </c>
      <c r="I1957" t="s">
        <v>199</v>
      </c>
      <c r="J1957" t="s">
        <v>199</v>
      </c>
      <c r="K1957" t="s">
        <v>199</v>
      </c>
      <c r="L1957" t="s">
        <v>199</v>
      </c>
      <c r="M1957" t="s">
        <v>199</v>
      </c>
      <c r="N1957" t="s">
        <v>199</v>
      </c>
      <c r="O1957" t="s">
        <v>199</v>
      </c>
      <c r="P1957" t="s">
        <v>199</v>
      </c>
      <c r="Q1957" s="80" t="s">
        <v>199</v>
      </c>
      <c r="R1957" s="79"/>
      <c r="T1957" t="s">
        <v>199</v>
      </c>
      <c r="U1957" t="s">
        <v>199</v>
      </c>
      <c r="V1957" t="s">
        <v>199</v>
      </c>
    </row>
    <row r="1958" spans="2:22" x14ac:dyDescent="0.25">
      <c r="B1958" t="s">
        <v>199</v>
      </c>
      <c r="C1958" s="79" t="s">
        <v>199</v>
      </c>
      <c r="E1958" t="s">
        <v>199</v>
      </c>
      <c r="F1958" t="s">
        <v>199</v>
      </c>
      <c r="G1958" t="s">
        <v>199</v>
      </c>
      <c r="H1958" t="s">
        <v>199</v>
      </c>
      <c r="I1958" t="s">
        <v>199</v>
      </c>
      <c r="J1958" t="s">
        <v>199</v>
      </c>
      <c r="K1958" t="s">
        <v>199</v>
      </c>
      <c r="L1958" t="s">
        <v>199</v>
      </c>
      <c r="M1958" t="s">
        <v>199</v>
      </c>
      <c r="N1958" t="s">
        <v>199</v>
      </c>
      <c r="O1958" t="s">
        <v>199</v>
      </c>
      <c r="P1958" t="s">
        <v>199</v>
      </c>
      <c r="Q1958" s="80" t="s">
        <v>199</v>
      </c>
      <c r="R1958" s="79"/>
      <c r="T1958" t="s">
        <v>199</v>
      </c>
      <c r="U1958" t="s">
        <v>199</v>
      </c>
      <c r="V1958" t="s">
        <v>199</v>
      </c>
    </row>
    <row r="1959" spans="2:22" x14ac:dyDescent="0.25">
      <c r="B1959" t="s">
        <v>199</v>
      </c>
      <c r="C1959" s="79" t="s">
        <v>199</v>
      </c>
      <c r="E1959" t="s">
        <v>199</v>
      </c>
      <c r="F1959" t="s">
        <v>199</v>
      </c>
      <c r="G1959" t="s">
        <v>199</v>
      </c>
      <c r="H1959" t="s">
        <v>199</v>
      </c>
      <c r="I1959" t="s">
        <v>199</v>
      </c>
      <c r="J1959" t="s">
        <v>199</v>
      </c>
      <c r="K1959" t="s">
        <v>199</v>
      </c>
      <c r="L1959" t="s">
        <v>199</v>
      </c>
      <c r="M1959" t="s">
        <v>199</v>
      </c>
      <c r="N1959" t="s">
        <v>199</v>
      </c>
      <c r="O1959" t="s">
        <v>199</v>
      </c>
      <c r="P1959" t="s">
        <v>199</v>
      </c>
      <c r="Q1959" s="80" t="s">
        <v>199</v>
      </c>
      <c r="R1959" s="79"/>
      <c r="T1959" t="s">
        <v>199</v>
      </c>
      <c r="U1959" t="s">
        <v>199</v>
      </c>
      <c r="V1959" t="s">
        <v>199</v>
      </c>
    </row>
    <row r="1960" spans="2:22" x14ac:dyDescent="0.25">
      <c r="B1960" t="s">
        <v>199</v>
      </c>
      <c r="C1960" s="79" t="s">
        <v>199</v>
      </c>
      <c r="E1960" t="s">
        <v>199</v>
      </c>
      <c r="F1960" t="s">
        <v>199</v>
      </c>
      <c r="G1960" t="s">
        <v>199</v>
      </c>
      <c r="H1960" t="s">
        <v>199</v>
      </c>
      <c r="I1960" t="s">
        <v>199</v>
      </c>
      <c r="J1960" t="s">
        <v>199</v>
      </c>
      <c r="K1960" t="s">
        <v>199</v>
      </c>
      <c r="L1960" t="s">
        <v>199</v>
      </c>
      <c r="M1960" t="s">
        <v>199</v>
      </c>
      <c r="N1960" t="s">
        <v>199</v>
      </c>
      <c r="O1960" t="s">
        <v>199</v>
      </c>
      <c r="P1960" t="s">
        <v>199</v>
      </c>
      <c r="Q1960" s="80" t="s">
        <v>199</v>
      </c>
      <c r="R1960" s="79"/>
      <c r="T1960" t="s">
        <v>199</v>
      </c>
      <c r="U1960" t="s">
        <v>199</v>
      </c>
      <c r="V1960" t="s">
        <v>199</v>
      </c>
    </row>
    <row r="1961" spans="2:22" x14ac:dyDescent="0.25">
      <c r="B1961" t="s">
        <v>199</v>
      </c>
      <c r="C1961" s="79" t="s">
        <v>199</v>
      </c>
      <c r="E1961" t="s">
        <v>199</v>
      </c>
      <c r="F1961" t="s">
        <v>199</v>
      </c>
      <c r="G1961" t="s">
        <v>199</v>
      </c>
      <c r="H1961" t="s">
        <v>199</v>
      </c>
      <c r="I1961" t="s">
        <v>199</v>
      </c>
      <c r="J1961" t="s">
        <v>199</v>
      </c>
      <c r="K1961" t="s">
        <v>199</v>
      </c>
      <c r="L1961" t="s">
        <v>199</v>
      </c>
      <c r="M1961" t="s">
        <v>199</v>
      </c>
      <c r="N1961" t="s">
        <v>199</v>
      </c>
      <c r="O1961" t="s">
        <v>199</v>
      </c>
      <c r="P1961" t="s">
        <v>199</v>
      </c>
      <c r="Q1961" s="80" t="s">
        <v>199</v>
      </c>
      <c r="R1961" s="79"/>
      <c r="T1961" t="s">
        <v>199</v>
      </c>
      <c r="U1961" t="s">
        <v>199</v>
      </c>
      <c r="V1961" t="s">
        <v>199</v>
      </c>
    </row>
    <row r="1962" spans="2:22" x14ac:dyDescent="0.25">
      <c r="B1962" t="s">
        <v>199</v>
      </c>
      <c r="C1962" s="79" t="s">
        <v>199</v>
      </c>
      <c r="E1962" t="s">
        <v>199</v>
      </c>
      <c r="F1962" t="s">
        <v>199</v>
      </c>
      <c r="G1962" t="s">
        <v>199</v>
      </c>
      <c r="H1962" t="s">
        <v>199</v>
      </c>
      <c r="I1962" t="s">
        <v>199</v>
      </c>
      <c r="J1962" t="s">
        <v>199</v>
      </c>
      <c r="K1962" t="s">
        <v>199</v>
      </c>
      <c r="L1962" t="s">
        <v>199</v>
      </c>
      <c r="M1962" t="s">
        <v>199</v>
      </c>
      <c r="N1962" t="s">
        <v>199</v>
      </c>
      <c r="O1962" t="s">
        <v>199</v>
      </c>
      <c r="P1962" t="s">
        <v>199</v>
      </c>
      <c r="Q1962" s="80" t="s">
        <v>199</v>
      </c>
      <c r="R1962" s="79"/>
      <c r="T1962" t="s">
        <v>199</v>
      </c>
      <c r="U1962" t="s">
        <v>199</v>
      </c>
      <c r="V1962" t="s">
        <v>199</v>
      </c>
    </row>
    <row r="1963" spans="2:22" x14ac:dyDescent="0.25">
      <c r="B1963" t="s">
        <v>199</v>
      </c>
      <c r="C1963" s="79" t="s">
        <v>199</v>
      </c>
      <c r="E1963" t="s">
        <v>199</v>
      </c>
      <c r="F1963" t="s">
        <v>199</v>
      </c>
      <c r="G1963" t="s">
        <v>199</v>
      </c>
      <c r="H1963" t="s">
        <v>199</v>
      </c>
      <c r="I1963" t="s">
        <v>199</v>
      </c>
      <c r="J1963" t="s">
        <v>199</v>
      </c>
      <c r="K1963" t="s">
        <v>199</v>
      </c>
      <c r="L1963" t="s">
        <v>199</v>
      </c>
      <c r="M1963" t="s">
        <v>199</v>
      </c>
      <c r="N1963" t="s">
        <v>199</v>
      </c>
      <c r="O1963" t="s">
        <v>199</v>
      </c>
      <c r="P1963" t="s">
        <v>199</v>
      </c>
      <c r="Q1963" s="80" t="s">
        <v>199</v>
      </c>
      <c r="R1963" s="79"/>
      <c r="T1963" t="s">
        <v>199</v>
      </c>
      <c r="U1963" t="s">
        <v>199</v>
      </c>
      <c r="V1963" t="s">
        <v>199</v>
      </c>
    </row>
    <row r="1964" spans="2:22" x14ac:dyDescent="0.25">
      <c r="B1964" t="s">
        <v>199</v>
      </c>
      <c r="C1964" s="79" t="s">
        <v>199</v>
      </c>
      <c r="E1964" t="s">
        <v>199</v>
      </c>
      <c r="F1964" t="s">
        <v>199</v>
      </c>
      <c r="G1964" t="s">
        <v>199</v>
      </c>
      <c r="H1964" t="s">
        <v>199</v>
      </c>
      <c r="I1964" t="s">
        <v>199</v>
      </c>
      <c r="J1964" t="s">
        <v>199</v>
      </c>
      <c r="K1964" t="s">
        <v>199</v>
      </c>
      <c r="L1964" t="s">
        <v>199</v>
      </c>
      <c r="M1964" t="s">
        <v>199</v>
      </c>
      <c r="N1964" t="s">
        <v>199</v>
      </c>
      <c r="O1964" t="s">
        <v>199</v>
      </c>
      <c r="P1964" t="s">
        <v>199</v>
      </c>
      <c r="Q1964" s="80" t="s">
        <v>199</v>
      </c>
      <c r="R1964" s="79"/>
      <c r="T1964" t="s">
        <v>199</v>
      </c>
      <c r="U1964" t="s">
        <v>199</v>
      </c>
      <c r="V1964" t="s">
        <v>199</v>
      </c>
    </row>
    <row r="1965" spans="2:22" x14ac:dyDescent="0.25">
      <c r="B1965" t="s">
        <v>199</v>
      </c>
      <c r="C1965" s="79" t="s">
        <v>199</v>
      </c>
      <c r="E1965" t="s">
        <v>199</v>
      </c>
      <c r="F1965" t="s">
        <v>199</v>
      </c>
      <c r="G1965" t="s">
        <v>199</v>
      </c>
      <c r="H1965" t="s">
        <v>199</v>
      </c>
      <c r="I1965" t="s">
        <v>199</v>
      </c>
      <c r="J1965" t="s">
        <v>199</v>
      </c>
      <c r="K1965" t="s">
        <v>199</v>
      </c>
      <c r="L1965" t="s">
        <v>199</v>
      </c>
      <c r="M1965" t="s">
        <v>199</v>
      </c>
      <c r="N1965" t="s">
        <v>199</v>
      </c>
      <c r="O1965" t="s">
        <v>199</v>
      </c>
      <c r="P1965" t="s">
        <v>199</v>
      </c>
      <c r="Q1965" s="80" t="s">
        <v>199</v>
      </c>
      <c r="R1965" s="79"/>
      <c r="T1965" t="s">
        <v>199</v>
      </c>
      <c r="U1965" t="s">
        <v>199</v>
      </c>
      <c r="V1965" t="s">
        <v>199</v>
      </c>
    </row>
    <row r="1966" spans="2:22" x14ac:dyDescent="0.25">
      <c r="B1966" t="s">
        <v>199</v>
      </c>
      <c r="C1966" s="79" t="s">
        <v>199</v>
      </c>
      <c r="E1966" t="s">
        <v>199</v>
      </c>
      <c r="F1966" t="s">
        <v>199</v>
      </c>
      <c r="G1966" t="s">
        <v>199</v>
      </c>
      <c r="H1966" t="s">
        <v>199</v>
      </c>
      <c r="I1966" t="s">
        <v>199</v>
      </c>
      <c r="J1966" t="s">
        <v>199</v>
      </c>
      <c r="K1966" t="s">
        <v>199</v>
      </c>
      <c r="L1966" t="s">
        <v>199</v>
      </c>
      <c r="M1966" t="s">
        <v>199</v>
      </c>
      <c r="N1966" t="s">
        <v>199</v>
      </c>
      <c r="O1966" t="s">
        <v>199</v>
      </c>
      <c r="P1966" t="s">
        <v>199</v>
      </c>
      <c r="Q1966" s="80" t="s">
        <v>199</v>
      </c>
      <c r="R1966" s="79"/>
      <c r="T1966" t="s">
        <v>199</v>
      </c>
      <c r="U1966" t="s">
        <v>199</v>
      </c>
      <c r="V1966" t="s">
        <v>199</v>
      </c>
    </row>
    <row r="1967" spans="2:22" x14ac:dyDescent="0.25">
      <c r="B1967" t="s">
        <v>199</v>
      </c>
      <c r="C1967" s="79" t="s">
        <v>199</v>
      </c>
      <c r="E1967" t="s">
        <v>199</v>
      </c>
      <c r="F1967" t="s">
        <v>199</v>
      </c>
      <c r="G1967" t="s">
        <v>199</v>
      </c>
      <c r="H1967" t="s">
        <v>199</v>
      </c>
      <c r="I1967" t="s">
        <v>199</v>
      </c>
      <c r="J1967" t="s">
        <v>199</v>
      </c>
      <c r="K1967" t="s">
        <v>199</v>
      </c>
      <c r="L1967" t="s">
        <v>199</v>
      </c>
      <c r="M1967" t="s">
        <v>199</v>
      </c>
      <c r="N1967" t="s">
        <v>199</v>
      </c>
      <c r="O1967" t="s">
        <v>199</v>
      </c>
      <c r="P1967" t="s">
        <v>199</v>
      </c>
      <c r="Q1967" s="80" t="s">
        <v>199</v>
      </c>
      <c r="R1967" s="79"/>
      <c r="T1967" t="s">
        <v>199</v>
      </c>
      <c r="U1967" t="s">
        <v>199</v>
      </c>
      <c r="V1967" t="s">
        <v>199</v>
      </c>
    </row>
    <row r="1968" spans="2:22" x14ac:dyDescent="0.25">
      <c r="B1968" t="s">
        <v>199</v>
      </c>
      <c r="C1968" s="79" t="s">
        <v>199</v>
      </c>
      <c r="E1968" t="s">
        <v>199</v>
      </c>
      <c r="F1968" t="s">
        <v>199</v>
      </c>
      <c r="G1968" t="s">
        <v>199</v>
      </c>
      <c r="H1968" t="s">
        <v>199</v>
      </c>
      <c r="I1968" t="s">
        <v>199</v>
      </c>
      <c r="J1968" t="s">
        <v>199</v>
      </c>
      <c r="K1968" t="s">
        <v>199</v>
      </c>
      <c r="L1968" t="s">
        <v>199</v>
      </c>
      <c r="M1968" t="s">
        <v>199</v>
      </c>
      <c r="N1968" t="s">
        <v>199</v>
      </c>
      <c r="O1968" t="s">
        <v>199</v>
      </c>
      <c r="P1968" t="s">
        <v>199</v>
      </c>
      <c r="Q1968" s="80" t="s">
        <v>199</v>
      </c>
      <c r="R1968" s="79"/>
      <c r="T1968" t="s">
        <v>199</v>
      </c>
      <c r="U1968" t="s">
        <v>199</v>
      </c>
      <c r="V1968" t="s">
        <v>199</v>
      </c>
    </row>
    <row r="1969" spans="2:22" x14ac:dyDescent="0.25">
      <c r="B1969" t="s">
        <v>199</v>
      </c>
      <c r="C1969" s="79" t="s">
        <v>199</v>
      </c>
      <c r="E1969" t="s">
        <v>199</v>
      </c>
      <c r="F1969" t="s">
        <v>199</v>
      </c>
      <c r="G1969" t="s">
        <v>199</v>
      </c>
      <c r="H1969" t="s">
        <v>199</v>
      </c>
      <c r="I1969" t="s">
        <v>199</v>
      </c>
      <c r="J1969" t="s">
        <v>199</v>
      </c>
      <c r="K1969" t="s">
        <v>199</v>
      </c>
      <c r="L1969" t="s">
        <v>199</v>
      </c>
      <c r="M1969" t="s">
        <v>199</v>
      </c>
      <c r="N1969" t="s">
        <v>199</v>
      </c>
      <c r="O1969" t="s">
        <v>199</v>
      </c>
      <c r="P1969" t="s">
        <v>199</v>
      </c>
      <c r="Q1969" s="80" t="s">
        <v>199</v>
      </c>
      <c r="R1969" s="79"/>
      <c r="T1969" t="s">
        <v>199</v>
      </c>
      <c r="U1969" t="s">
        <v>199</v>
      </c>
      <c r="V1969" t="s">
        <v>199</v>
      </c>
    </row>
    <row r="1970" spans="2:22" x14ac:dyDescent="0.25">
      <c r="B1970" t="s">
        <v>199</v>
      </c>
      <c r="C1970" s="79" t="s">
        <v>199</v>
      </c>
      <c r="E1970" t="s">
        <v>199</v>
      </c>
      <c r="F1970" t="s">
        <v>199</v>
      </c>
      <c r="G1970" t="s">
        <v>199</v>
      </c>
      <c r="H1970" t="s">
        <v>199</v>
      </c>
      <c r="I1970" t="s">
        <v>199</v>
      </c>
      <c r="J1970" t="s">
        <v>199</v>
      </c>
      <c r="K1970" t="s">
        <v>199</v>
      </c>
      <c r="L1970" t="s">
        <v>199</v>
      </c>
      <c r="M1970" t="s">
        <v>199</v>
      </c>
      <c r="N1970" t="s">
        <v>199</v>
      </c>
      <c r="O1970" t="s">
        <v>199</v>
      </c>
      <c r="P1970" t="s">
        <v>199</v>
      </c>
      <c r="Q1970" s="80" t="s">
        <v>199</v>
      </c>
      <c r="R1970" s="79"/>
      <c r="T1970" t="s">
        <v>199</v>
      </c>
      <c r="U1970" t="s">
        <v>199</v>
      </c>
      <c r="V1970" t="s">
        <v>199</v>
      </c>
    </row>
    <row r="1971" spans="2:22" x14ac:dyDescent="0.25">
      <c r="B1971" t="s">
        <v>199</v>
      </c>
      <c r="C1971" s="79" t="s">
        <v>199</v>
      </c>
      <c r="E1971" t="s">
        <v>199</v>
      </c>
      <c r="F1971" t="s">
        <v>199</v>
      </c>
      <c r="G1971" t="s">
        <v>199</v>
      </c>
      <c r="H1971" t="s">
        <v>199</v>
      </c>
      <c r="I1971" t="s">
        <v>199</v>
      </c>
      <c r="J1971" t="s">
        <v>199</v>
      </c>
      <c r="K1971" t="s">
        <v>199</v>
      </c>
      <c r="L1971" t="s">
        <v>199</v>
      </c>
      <c r="M1971" t="s">
        <v>199</v>
      </c>
      <c r="N1971" t="s">
        <v>199</v>
      </c>
      <c r="O1971" t="s">
        <v>199</v>
      </c>
      <c r="P1971" t="s">
        <v>199</v>
      </c>
      <c r="Q1971" s="80" t="s">
        <v>199</v>
      </c>
      <c r="R1971" s="79"/>
      <c r="T1971" t="s">
        <v>199</v>
      </c>
      <c r="U1971" t="s">
        <v>199</v>
      </c>
      <c r="V1971" t="s">
        <v>199</v>
      </c>
    </row>
    <row r="1972" spans="2:22" x14ac:dyDescent="0.25">
      <c r="B1972" t="s">
        <v>199</v>
      </c>
      <c r="C1972" s="79" t="s">
        <v>199</v>
      </c>
      <c r="E1972" t="s">
        <v>199</v>
      </c>
      <c r="F1972" t="s">
        <v>199</v>
      </c>
      <c r="G1972" t="s">
        <v>199</v>
      </c>
      <c r="H1972" t="s">
        <v>199</v>
      </c>
      <c r="I1972" t="s">
        <v>199</v>
      </c>
      <c r="J1972" t="s">
        <v>199</v>
      </c>
      <c r="K1972" t="s">
        <v>199</v>
      </c>
      <c r="L1972" t="s">
        <v>199</v>
      </c>
      <c r="M1972" t="s">
        <v>199</v>
      </c>
      <c r="N1972" t="s">
        <v>199</v>
      </c>
      <c r="O1972" t="s">
        <v>199</v>
      </c>
      <c r="P1972" t="s">
        <v>199</v>
      </c>
      <c r="Q1972" s="80" t="s">
        <v>199</v>
      </c>
      <c r="R1972" s="79"/>
      <c r="T1972" t="s">
        <v>199</v>
      </c>
      <c r="U1972" t="s">
        <v>199</v>
      </c>
      <c r="V1972" t="s">
        <v>199</v>
      </c>
    </row>
    <row r="1973" spans="2:22" x14ac:dyDescent="0.25">
      <c r="B1973" t="s">
        <v>199</v>
      </c>
      <c r="C1973" s="79" t="s">
        <v>199</v>
      </c>
      <c r="E1973" t="s">
        <v>199</v>
      </c>
      <c r="F1973" t="s">
        <v>199</v>
      </c>
      <c r="G1973" t="s">
        <v>199</v>
      </c>
      <c r="H1973" t="s">
        <v>199</v>
      </c>
      <c r="I1973" t="s">
        <v>199</v>
      </c>
      <c r="J1973" t="s">
        <v>199</v>
      </c>
      <c r="K1973" t="s">
        <v>199</v>
      </c>
      <c r="L1973" t="s">
        <v>199</v>
      </c>
      <c r="M1973" t="s">
        <v>199</v>
      </c>
      <c r="N1973" t="s">
        <v>199</v>
      </c>
      <c r="O1973" t="s">
        <v>199</v>
      </c>
      <c r="P1973" t="s">
        <v>199</v>
      </c>
      <c r="Q1973" s="80" t="s">
        <v>199</v>
      </c>
      <c r="R1973" s="79"/>
      <c r="T1973" t="s">
        <v>199</v>
      </c>
      <c r="U1973" t="s">
        <v>199</v>
      </c>
      <c r="V1973" t="s">
        <v>199</v>
      </c>
    </row>
    <row r="1974" spans="2:22" x14ac:dyDescent="0.25">
      <c r="B1974" t="s">
        <v>199</v>
      </c>
      <c r="C1974" s="79" t="s">
        <v>199</v>
      </c>
      <c r="E1974" t="s">
        <v>199</v>
      </c>
      <c r="F1974" t="s">
        <v>199</v>
      </c>
      <c r="G1974" t="s">
        <v>199</v>
      </c>
      <c r="H1974" t="s">
        <v>199</v>
      </c>
      <c r="I1974" t="s">
        <v>199</v>
      </c>
      <c r="J1974" t="s">
        <v>199</v>
      </c>
      <c r="K1974" t="s">
        <v>199</v>
      </c>
      <c r="L1974" t="s">
        <v>199</v>
      </c>
      <c r="M1974" t="s">
        <v>199</v>
      </c>
      <c r="N1974" t="s">
        <v>199</v>
      </c>
      <c r="O1974" t="s">
        <v>199</v>
      </c>
      <c r="P1974" t="s">
        <v>199</v>
      </c>
      <c r="Q1974" s="80" t="s">
        <v>199</v>
      </c>
      <c r="R1974" s="79"/>
      <c r="T1974" t="s">
        <v>199</v>
      </c>
      <c r="U1974" t="s">
        <v>199</v>
      </c>
      <c r="V1974" t="s">
        <v>199</v>
      </c>
    </row>
    <row r="1975" spans="2:22" x14ac:dyDescent="0.25">
      <c r="B1975" t="s">
        <v>199</v>
      </c>
      <c r="C1975" s="79" t="s">
        <v>199</v>
      </c>
      <c r="E1975" t="s">
        <v>199</v>
      </c>
      <c r="F1975" t="s">
        <v>199</v>
      </c>
      <c r="G1975" t="s">
        <v>199</v>
      </c>
      <c r="H1975" t="s">
        <v>199</v>
      </c>
      <c r="I1975" t="s">
        <v>199</v>
      </c>
      <c r="J1975" t="s">
        <v>199</v>
      </c>
      <c r="K1975" t="s">
        <v>199</v>
      </c>
      <c r="L1975" t="s">
        <v>199</v>
      </c>
      <c r="M1975" t="s">
        <v>199</v>
      </c>
      <c r="N1975" t="s">
        <v>199</v>
      </c>
      <c r="O1975" t="s">
        <v>199</v>
      </c>
      <c r="P1975" t="s">
        <v>199</v>
      </c>
      <c r="Q1975" s="80" t="s">
        <v>199</v>
      </c>
      <c r="R1975" s="79"/>
      <c r="T1975" t="s">
        <v>199</v>
      </c>
      <c r="U1975" t="s">
        <v>199</v>
      </c>
      <c r="V1975" t="s">
        <v>199</v>
      </c>
    </row>
    <row r="1976" spans="2:22" x14ac:dyDescent="0.25">
      <c r="B1976" t="s">
        <v>199</v>
      </c>
      <c r="C1976" s="79" t="s">
        <v>199</v>
      </c>
      <c r="E1976" t="s">
        <v>199</v>
      </c>
      <c r="F1976" t="s">
        <v>199</v>
      </c>
      <c r="G1976" t="s">
        <v>199</v>
      </c>
      <c r="H1976" t="s">
        <v>199</v>
      </c>
      <c r="I1976" t="s">
        <v>199</v>
      </c>
      <c r="J1976" t="s">
        <v>199</v>
      </c>
      <c r="K1976" t="s">
        <v>199</v>
      </c>
      <c r="L1976" t="s">
        <v>199</v>
      </c>
      <c r="M1976" t="s">
        <v>199</v>
      </c>
      <c r="N1976" t="s">
        <v>199</v>
      </c>
      <c r="O1976" t="s">
        <v>199</v>
      </c>
      <c r="P1976" t="s">
        <v>199</v>
      </c>
      <c r="Q1976" s="80" t="s">
        <v>199</v>
      </c>
      <c r="R1976" s="79"/>
      <c r="T1976" t="s">
        <v>199</v>
      </c>
      <c r="U1976" t="s">
        <v>199</v>
      </c>
      <c r="V1976" t="s">
        <v>199</v>
      </c>
    </row>
    <row r="1977" spans="2:22" x14ac:dyDescent="0.25">
      <c r="B1977" t="s">
        <v>199</v>
      </c>
      <c r="C1977" s="79" t="s">
        <v>199</v>
      </c>
      <c r="E1977" t="s">
        <v>199</v>
      </c>
      <c r="F1977" t="s">
        <v>199</v>
      </c>
      <c r="G1977" t="s">
        <v>199</v>
      </c>
      <c r="H1977" t="s">
        <v>199</v>
      </c>
      <c r="I1977" t="s">
        <v>199</v>
      </c>
      <c r="J1977" t="s">
        <v>199</v>
      </c>
      <c r="K1977" t="s">
        <v>199</v>
      </c>
      <c r="L1977" t="s">
        <v>199</v>
      </c>
      <c r="M1977" t="s">
        <v>199</v>
      </c>
      <c r="N1977" t="s">
        <v>199</v>
      </c>
      <c r="O1977" t="s">
        <v>199</v>
      </c>
      <c r="P1977" t="s">
        <v>199</v>
      </c>
      <c r="Q1977" s="80" t="s">
        <v>199</v>
      </c>
      <c r="R1977" s="79"/>
      <c r="T1977" t="s">
        <v>199</v>
      </c>
      <c r="U1977" t="s">
        <v>199</v>
      </c>
      <c r="V1977" t="s">
        <v>199</v>
      </c>
    </row>
    <row r="1978" spans="2:22" x14ac:dyDescent="0.25">
      <c r="B1978" t="s">
        <v>199</v>
      </c>
      <c r="C1978" s="79" t="s">
        <v>199</v>
      </c>
      <c r="E1978" t="s">
        <v>199</v>
      </c>
      <c r="F1978" t="s">
        <v>199</v>
      </c>
      <c r="G1978" t="s">
        <v>199</v>
      </c>
      <c r="H1978" t="s">
        <v>199</v>
      </c>
      <c r="I1978" t="s">
        <v>199</v>
      </c>
      <c r="J1978" t="s">
        <v>199</v>
      </c>
      <c r="K1978" t="s">
        <v>199</v>
      </c>
      <c r="L1978" t="s">
        <v>199</v>
      </c>
      <c r="M1978" t="s">
        <v>199</v>
      </c>
      <c r="N1978" t="s">
        <v>199</v>
      </c>
      <c r="O1978" t="s">
        <v>199</v>
      </c>
      <c r="P1978" t="s">
        <v>199</v>
      </c>
      <c r="Q1978" s="80" t="s">
        <v>199</v>
      </c>
      <c r="R1978" s="79"/>
      <c r="T1978" t="s">
        <v>199</v>
      </c>
      <c r="U1978" t="s">
        <v>199</v>
      </c>
      <c r="V1978" t="s">
        <v>199</v>
      </c>
    </row>
    <row r="1979" spans="2:22" x14ac:dyDescent="0.25">
      <c r="B1979" t="s">
        <v>199</v>
      </c>
      <c r="C1979" s="79" t="s">
        <v>199</v>
      </c>
      <c r="E1979" t="s">
        <v>199</v>
      </c>
      <c r="F1979" t="s">
        <v>199</v>
      </c>
      <c r="G1979" t="s">
        <v>199</v>
      </c>
      <c r="H1979" t="s">
        <v>199</v>
      </c>
      <c r="I1979" t="s">
        <v>199</v>
      </c>
      <c r="J1979" t="s">
        <v>199</v>
      </c>
      <c r="K1979" t="s">
        <v>199</v>
      </c>
      <c r="L1979" t="s">
        <v>199</v>
      </c>
      <c r="M1979" t="s">
        <v>199</v>
      </c>
      <c r="N1979" t="s">
        <v>199</v>
      </c>
      <c r="O1979" t="s">
        <v>199</v>
      </c>
      <c r="P1979" t="s">
        <v>199</v>
      </c>
      <c r="Q1979" s="80" t="s">
        <v>199</v>
      </c>
      <c r="R1979" s="79"/>
      <c r="T1979" t="s">
        <v>199</v>
      </c>
      <c r="U1979" t="s">
        <v>199</v>
      </c>
      <c r="V1979" t="s">
        <v>199</v>
      </c>
    </row>
    <row r="1980" spans="2:22" x14ac:dyDescent="0.25">
      <c r="B1980" t="s">
        <v>199</v>
      </c>
      <c r="C1980" s="79" t="s">
        <v>199</v>
      </c>
      <c r="E1980" t="s">
        <v>199</v>
      </c>
      <c r="F1980" t="s">
        <v>199</v>
      </c>
      <c r="G1980" t="s">
        <v>199</v>
      </c>
      <c r="H1980" t="s">
        <v>199</v>
      </c>
      <c r="I1980" t="s">
        <v>199</v>
      </c>
      <c r="J1980" t="s">
        <v>199</v>
      </c>
      <c r="K1980" t="s">
        <v>199</v>
      </c>
      <c r="L1980" t="s">
        <v>199</v>
      </c>
      <c r="M1980" t="s">
        <v>199</v>
      </c>
      <c r="N1980" t="s">
        <v>199</v>
      </c>
      <c r="O1980" t="s">
        <v>199</v>
      </c>
      <c r="P1980" t="s">
        <v>199</v>
      </c>
      <c r="Q1980" s="80" t="s">
        <v>199</v>
      </c>
      <c r="R1980" s="79"/>
      <c r="T1980" t="s">
        <v>199</v>
      </c>
      <c r="U1980" t="s">
        <v>199</v>
      </c>
      <c r="V1980" t="s">
        <v>199</v>
      </c>
    </row>
    <row r="1981" spans="2:22" x14ac:dyDescent="0.25">
      <c r="B1981" t="s">
        <v>199</v>
      </c>
      <c r="C1981" s="79" t="s">
        <v>199</v>
      </c>
      <c r="E1981" t="s">
        <v>199</v>
      </c>
      <c r="F1981" t="s">
        <v>199</v>
      </c>
      <c r="G1981" t="s">
        <v>199</v>
      </c>
      <c r="H1981" t="s">
        <v>199</v>
      </c>
      <c r="I1981" t="s">
        <v>199</v>
      </c>
      <c r="J1981" t="s">
        <v>199</v>
      </c>
      <c r="K1981" t="s">
        <v>199</v>
      </c>
      <c r="L1981" t="s">
        <v>199</v>
      </c>
      <c r="M1981" t="s">
        <v>199</v>
      </c>
      <c r="N1981" t="s">
        <v>199</v>
      </c>
      <c r="O1981" t="s">
        <v>199</v>
      </c>
      <c r="P1981" t="s">
        <v>199</v>
      </c>
      <c r="Q1981" s="80" t="s">
        <v>199</v>
      </c>
      <c r="R1981" s="79"/>
      <c r="T1981" t="s">
        <v>199</v>
      </c>
      <c r="U1981" t="s">
        <v>199</v>
      </c>
      <c r="V1981" t="s">
        <v>199</v>
      </c>
    </row>
    <row r="1982" spans="2:22" x14ac:dyDescent="0.25">
      <c r="B1982" t="s">
        <v>199</v>
      </c>
      <c r="C1982" s="79" t="s">
        <v>199</v>
      </c>
      <c r="E1982" t="s">
        <v>199</v>
      </c>
      <c r="F1982" t="s">
        <v>199</v>
      </c>
      <c r="G1982" t="s">
        <v>199</v>
      </c>
      <c r="H1982" t="s">
        <v>199</v>
      </c>
      <c r="I1982" t="s">
        <v>199</v>
      </c>
      <c r="J1982" t="s">
        <v>199</v>
      </c>
      <c r="K1982" t="s">
        <v>199</v>
      </c>
      <c r="L1982" t="s">
        <v>199</v>
      </c>
      <c r="M1982" t="s">
        <v>199</v>
      </c>
      <c r="N1982" t="s">
        <v>199</v>
      </c>
      <c r="O1982" t="s">
        <v>199</v>
      </c>
      <c r="P1982" t="s">
        <v>199</v>
      </c>
      <c r="Q1982" s="80" t="s">
        <v>199</v>
      </c>
      <c r="R1982" s="79"/>
      <c r="T1982" t="s">
        <v>199</v>
      </c>
      <c r="U1982" t="s">
        <v>199</v>
      </c>
      <c r="V1982" t="s">
        <v>199</v>
      </c>
    </row>
    <row r="1983" spans="2:22" x14ac:dyDescent="0.25">
      <c r="B1983" t="s">
        <v>199</v>
      </c>
      <c r="C1983" s="79" t="s">
        <v>199</v>
      </c>
      <c r="E1983" t="s">
        <v>199</v>
      </c>
      <c r="F1983" t="s">
        <v>199</v>
      </c>
      <c r="G1983" t="s">
        <v>199</v>
      </c>
      <c r="H1983" t="s">
        <v>199</v>
      </c>
      <c r="I1983" t="s">
        <v>199</v>
      </c>
      <c r="J1983" t="s">
        <v>199</v>
      </c>
      <c r="K1983" t="s">
        <v>199</v>
      </c>
      <c r="L1983" t="s">
        <v>199</v>
      </c>
      <c r="M1983" t="s">
        <v>199</v>
      </c>
      <c r="N1983" t="s">
        <v>199</v>
      </c>
      <c r="O1983" t="s">
        <v>199</v>
      </c>
      <c r="P1983" t="s">
        <v>199</v>
      </c>
      <c r="Q1983" s="80" t="s">
        <v>199</v>
      </c>
      <c r="R1983" s="79"/>
      <c r="T1983" t="s">
        <v>199</v>
      </c>
      <c r="U1983" t="s">
        <v>199</v>
      </c>
      <c r="V1983" t="s">
        <v>199</v>
      </c>
    </row>
    <row r="1984" spans="2:22" x14ac:dyDescent="0.25">
      <c r="B1984" t="s">
        <v>199</v>
      </c>
      <c r="C1984" s="79" t="s">
        <v>199</v>
      </c>
      <c r="E1984" t="s">
        <v>199</v>
      </c>
      <c r="F1984" t="s">
        <v>199</v>
      </c>
      <c r="G1984" t="s">
        <v>199</v>
      </c>
      <c r="H1984" t="s">
        <v>199</v>
      </c>
      <c r="I1984" t="s">
        <v>199</v>
      </c>
      <c r="J1984" t="s">
        <v>199</v>
      </c>
      <c r="K1984" t="s">
        <v>199</v>
      </c>
      <c r="L1984" t="s">
        <v>199</v>
      </c>
      <c r="M1984" t="s">
        <v>199</v>
      </c>
      <c r="N1984" t="s">
        <v>199</v>
      </c>
      <c r="O1984" t="s">
        <v>199</v>
      </c>
      <c r="P1984" t="s">
        <v>199</v>
      </c>
      <c r="Q1984" s="80" t="s">
        <v>199</v>
      </c>
      <c r="R1984" s="79"/>
      <c r="T1984" t="s">
        <v>199</v>
      </c>
      <c r="U1984" t="s">
        <v>199</v>
      </c>
      <c r="V1984" t="s">
        <v>199</v>
      </c>
    </row>
    <row r="1985" spans="2:22" x14ac:dyDescent="0.25">
      <c r="B1985" t="s">
        <v>199</v>
      </c>
      <c r="C1985" s="79" t="s">
        <v>199</v>
      </c>
      <c r="E1985" t="s">
        <v>199</v>
      </c>
      <c r="F1985" t="s">
        <v>199</v>
      </c>
      <c r="G1985" t="s">
        <v>199</v>
      </c>
      <c r="H1985" t="s">
        <v>199</v>
      </c>
      <c r="I1985" t="s">
        <v>199</v>
      </c>
      <c r="J1985" t="s">
        <v>199</v>
      </c>
      <c r="K1985" t="s">
        <v>199</v>
      </c>
      <c r="L1985" t="s">
        <v>199</v>
      </c>
      <c r="M1985" t="s">
        <v>199</v>
      </c>
      <c r="N1985" t="s">
        <v>199</v>
      </c>
      <c r="O1985" t="s">
        <v>199</v>
      </c>
      <c r="P1985" t="s">
        <v>199</v>
      </c>
      <c r="Q1985" s="80" t="s">
        <v>199</v>
      </c>
      <c r="R1985" s="79"/>
      <c r="T1985" t="s">
        <v>199</v>
      </c>
      <c r="U1985" t="s">
        <v>199</v>
      </c>
      <c r="V1985" t="s">
        <v>199</v>
      </c>
    </row>
    <row r="1986" spans="2:22" x14ac:dyDescent="0.25">
      <c r="B1986" t="s">
        <v>199</v>
      </c>
      <c r="C1986" s="79" t="s">
        <v>199</v>
      </c>
      <c r="E1986" t="s">
        <v>199</v>
      </c>
      <c r="F1986" t="s">
        <v>199</v>
      </c>
      <c r="G1986" t="s">
        <v>199</v>
      </c>
      <c r="H1986" t="s">
        <v>199</v>
      </c>
      <c r="I1986" t="s">
        <v>199</v>
      </c>
      <c r="J1986" t="s">
        <v>199</v>
      </c>
      <c r="K1986" t="s">
        <v>199</v>
      </c>
      <c r="L1986" t="s">
        <v>199</v>
      </c>
      <c r="M1986" t="s">
        <v>199</v>
      </c>
      <c r="N1986" t="s">
        <v>199</v>
      </c>
      <c r="O1986" t="s">
        <v>199</v>
      </c>
      <c r="P1986" t="s">
        <v>199</v>
      </c>
      <c r="Q1986" s="80" t="s">
        <v>199</v>
      </c>
      <c r="R1986" s="79"/>
      <c r="T1986" t="s">
        <v>199</v>
      </c>
      <c r="U1986" t="s">
        <v>199</v>
      </c>
      <c r="V1986" t="s">
        <v>199</v>
      </c>
    </row>
    <row r="1987" spans="2:22" x14ac:dyDescent="0.25">
      <c r="B1987" t="s">
        <v>199</v>
      </c>
      <c r="C1987" s="79" t="s">
        <v>199</v>
      </c>
      <c r="E1987" t="s">
        <v>199</v>
      </c>
      <c r="F1987" t="s">
        <v>199</v>
      </c>
      <c r="G1987" t="s">
        <v>199</v>
      </c>
      <c r="H1987" t="s">
        <v>199</v>
      </c>
      <c r="I1987" t="s">
        <v>199</v>
      </c>
      <c r="J1987" t="s">
        <v>199</v>
      </c>
      <c r="K1987" t="s">
        <v>199</v>
      </c>
      <c r="L1987" t="s">
        <v>199</v>
      </c>
      <c r="M1987" t="s">
        <v>199</v>
      </c>
      <c r="N1987" t="s">
        <v>199</v>
      </c>
      <c r="O1987" t="s">
        <v>199</v>
      </c>
      <c r="P1987" t="s">
        <v>199</v>
      </c>
      <c r="Q1987" s="80" t="s">
        <v>199</v>
      </c>
      <c r="R1987" s="79"/>
      <c r="T1987" t="s">
        <v>199</v>
      </c>
      <c r="U1987" t="s">
        <v>199</v>
      </c>
      <c r="V1987" t="s">
        <v>199</v>
      </c>
    </row>
    <row r="1988" spans="2:22" x14ac:dyDescent="0.25">
      <c r="B1988" t="s">
        <v>199</v>
      </c>
      <c r="C1988" s="79" t="s">
        <v>199</v>
      </c>
      <c r="E1988" t="s">
        <v>199</v>
      </c>
      <c r="F1988" t="s">
        <v>199</v>
      </c>
      <c r="G1988" t="s">
        <v>199</v>
      </c>
      <c r="H1988" t="s">
        <v>199</v>
      </c>
      <c r="I1988" t="s">
        <v>199</v>
      </c>
      <c r="J1988" t="s">
        <v>199</v>
      </c>
      <c r="K1988" t="s">
        <v>199</v>
      </c>
      <c r="L1988" t="s">
        <v>199</v>
      </c>
      <c r="M1988" t="s">
        <v>199</v>
      </c>
      <c r="N1988" t="s">
        <v>199</v>
      </c>
      <c r="O1988" t="s">
        <v>199</v>
      </c>
      <c r="P1988" t="s">
        <v>199</v>
      </c>
      <c r="Q1988" s="80" t="s">
        <v>199</v>
      </c>
      <c r="R1988" s="79"/>
      <c r="T1988" t="s">
        <v>199</v>
      </c>
      <c r="U1988" t="s">
        <v>199</v>
      </c>
      <c r="V1988" t="s">
        <v>199</v>
      </c>
    </row>
    <row r="1989" spans="2:22" x14ac:dyDescent="0.25">
      <c r="B1989" t="s">
        <v>199</v>
      </c>
      <c r="C1989" s="79" t="s">
        <v>199</v>
      </c>
      <c r="E1989" t="s">
        <v>199</v>
      </c>
      <c r="F1989" t="s">
        <v>199</v>
      </c>
      <c r="G1989" t="s">
        <v>199</v>
      </c>
      <c r="H1989" t="s">
        <v>199</v>
      </c>
      <c r="I1989" t="s">
        <v>199</v>
      </c>
      <c r="J1989" t="s">
        <v>199</v>
      </c>
      <c r="K1989" t="s">
        <v>199</v>
      </c>
      <c r="L1989" t="s">
        <v>199</v>
      </c>
      <c r="M1989" t="s">
        <v>199</v>
      </c>
      <c r="N1989" t="s">
        <v>199</v>
      </c>
      <c r="O1989" t="s">
        <v>199</v>
      </c>
      <c r="P1989" t="s">
        <v>199</v>
      </c>
      <c r="Q1989" s="80" t="s">
        <v>199</v>
      </c>
      <c r="R1989" s="79"/>
      <c r="T1989" t="s">
        <v>199</v>
      </c>
      <c r="U1989" t="s">
        <v>199</v>
      </c>
      <c r="V1989" t="s">
        <v>199</v>
      </c>
    </row>
    <row r="1990" spans="2:22" x14ac:dyDescent="0.25">
      <c r="B1990" t="s">
        <v>199</v>
      </c>
      <c r="C1990" s="79" t="s">
        <v>199</v>
      </c>
      <c r="E1990" t="s">
        <v>199</v>
      </c>
      <c r="F1990" t="s">
        <v>199</v>
      </c>
      <c r="G1990" t="s">
        <v>199</v>
      </c>
      <c r="H1990" t="s">
        <v>199</v>
      </c>
      <c r="I1990" t="s">
        <v>199</v>
      </c>
      <c r="J1990" t="s">
        <v>199</v>
      </c>
      <c r="K1990" t="s">
        <v>199</v>
      </c>
      <c r="L1990" t="s">
        <v>199</v>
      </c>
      <c r="M1990" t="s">
        <v>199</v>
      </c>
      <c r="N1990" t="s">
        <v>199</v>
      </c>
      <c r="O1990" t="s">
        <v>199</v>
      </c>
      <c r="P1990" t="s">
        <v>199</v>
      </c>
      <c r="Q1990" s="80" t="s">
        <v>199</v>
      </c>
      <c r="R1990" s="79"/>
      <c r="T1990" t="s">
        <v>199</v>
      </c>
      <c r="U1990" t="s">
        <v>199</v>
      </c>
      <c r="V1990" t="s">
        <v>199</v>
      </c>
    </row>
    <row r="1991" spans="2:22" x14ac:dyDescent="0.25">
      <c r="B1991" t="s">
        <v>199</v>
      </c>
      <c r="C1991" s="79" t="s">
        <v>199</v>
      </c>
      <c r="E1991" t="s">
        <v>199</v>
      </c>
      <c r="F1991" t="s">
        <v>199</v>
      </c>
      <c r="G1991" t="s">
        <v>199</v>
      </c>
      <c r="H1991" t="s">
        <v>199</v>
      </c>
      <c r="I1991" t="s">
        <v>199</v>
      </c>
      <c r="J1991" t="s">
        <v>199</v>
      </c>
      <c r="K1991" t="s">
        <v>199</v>
      </c>
      <c r="L1991" t="s">
        <v>199</v>
      </c>
      <c r="M1991" t="s">
        <v>199</v>
      </c>
      <c r="N1991" t="s">
        <v>199</v>
      </c>
      <c r="O1991" t="s">
        <v>199</v>
      </c>
      <c r="P1991" t="s">
        <v>199</v>
      </c>
      <c r="Q1991" s="80" t="s">
        <v>199</v>
      </c>
      <c r="R1991" s="79"/>
      <c r="T1991" t="s">
        <v>199</v>
      </c>
      <c r="U1991" t="s">
        <v>199</v>
      </c>
      <c r="V1991" t="s">
        <v>199</v>
      </c>
    </row>
    <row r="1992" spans="2:22" x14ac:dyDescent="0.25">
      <c r="B1992" t="s">
        <v>199</v>
      </c>
      <c r="C1992" s="79" t="s">
        <v>199</v>
      </c>
      <c r="E1992" t="s">
        <v>199</v>
      </c>
      <c r="F1992" t="s">
        <v>199</v>
      </c>
      <c r="G1992" t="s">
        <v>199</v>
      </c>
      <c r="H1992" t="s">
        <v>199</v>
      </c>
      <c r="I1992" t="s">
        <v>199</v>
      </c>
      <c r="J1992" t="s">
        <v>199</v>
      </c>
      <c r="K1992" t="s">
        <v>199</v>
      </c>
      <c r="L1992" t="s">
        <v>199</v>
      </c>
      <c r="M1992" t="s">
        <v>199</v>
      </c>
      <c r="N1992" t="s">
        <v>199</v>
      </c>
      <c r="O1992" t="s">
        <v>199</v>
      </c>
      <c r="P1992" t="s">
        <v>199</v>
      </c>
      <c r="Q1992" s="80" t="s">
        <v>199</v>
      </c>
      <c r="R1992" s="79"/>
      <c r="T1992" t="s">
        <v>199</v>
      </c>
      <c r="U1992" t="s">
        <v>199</v>
      </c>
      <c r="V1992" t="s">
        <v>199</v>
      </c>
    </row>
    <row r="1993" spans="2:22" x14ac:dyDescent="0.25">
      <c r="B1993" t="s">
        <v>199</v>
      </c>
      <c r="C1993" s="79" t="s">
        <v>199</v>
      </c>
      <c r="E1993" t="s">
        <v>199</v>
      </c>
      <c r="F1993" t="s">
        <v>199</v>
      </c>
      <c r="G1993" t="s">
        <v>199</v>
      </c>
      <c r="H1993" t="s">
        <v>199</v>
      </c>
      <c r="I1993" t="s">
        <v>199</v>
      </c>
      <c r="J1993" t="s">
        <v>199</v>
      </c>
      <c r="K1993" t="s">
        <v>199</v>
      </c>
      <c r="L1993" t="s">
        <v>199</v>
      </c>
      <c r="M1993" t="s">
        <v>199</v>
      </c>
      <c r="N1993" t="s">
        <v>199</v>
      </c>
      <c r="O1993" t="s">
        <v>199</v>
      </c>
      <c r="P1993" t="s">
        <v>199</v>
      </c>
      <c r="Q1993" s="80" t="s">
        <v>199</v>
      </c>
      <c r="R1993" s="79"/>
      <c r="T1993" t="s">
        <v>199</v>
      </c>
      <c r="U1993" t="s">
        <v>199</v>
      </c>
      <c r="V1993" t="s">
        <v>199</v>
      </c>
    </row>
    <row r="1994" spans="2:22" x14ac:dyDescent="0.25">
      <c r="B1994" t="s">
        <v>199</v>
      </c>
      <c r="C1994" s="79" t="s">
        <v>199</v>
      </c>
      <c r="E1994" t="s">
        <v>199</v>
      </c>
      <c r="F1994" t="s">
        <v>199</v>
      </c>
      <c r="G1994" t="s">
        <v>199</v>
      </c>
      <c r="H1994" t="s">
        <v>199</v>
      </c>
      <c r="I1994" t="s">
        <v>199</v>
      </c>
      <c r="J1994" t="s">
        <v>199</v>
      </c>
      <c r="K1994" t="s">
        <v>199</v>
      </c>
      <c r="L1994" t="s">
        <v>199</v>
      </c>
      <c r="M1994" t="s">
        <v>199</v>
      </c>
      <c r="N1994" t="s">
        <v>199</v>
      </c>
      <c r="O1994" t="s">
        <v>199</v>
      </c>
      <c r="P1994" t="s">
        <v>199</v>
      </c>
      <c r="Q1994" s="80" t="s">
        <v>199</v>
      </c>
      <c r="R1994" s="79"/>
      <c r="T1994" t="s">
        <v>199</v>
      </c>
      <c r="U1994" t="s">
        <v>199</v>
      </c>
      <c r="V1994" t="s">
        <v>199</v>
      </c>
    </row>
    <row r="1995" spans="2:22" x14ac:dyDescent="0.25">
      <c r="B1995" t="s">
        <v>199</v>
      </c>
      <c r="C1995" s="79" t="s">
        <v>199</v>
      </c>
      <c r="E1995" t="s">
        <v>199</v>
      </c>
      <c r="F1995" t="s">
        <v>199</v>
      </c>
      <c r="G1995" t="s">
        <v>199</v>
      </c>
      <c r="H1995" t="s">
        <v>199</v>
      </c>
      <c r="I1995" t="s">
        <v>199</v>
      </c>
      <c r="J1995" t="s">
        <v>199</v>
      </c>
      <c r="K1995" t="s">
        <v>199</v>
      </c>
      <c r="L1995" t="s">
        <v>199</v>
      </c>
      <c r="M1995" t="s">
        <v>199</v>
      </c>
      <c r="N1995" t="s">
        <v>199</v>
      </c>
      <c r="O1995" t="s">
        <v>199</v>
      </c>
      <c r="P1995" t="s">
        <v>199</v>
      </c>
      <c r="Q1995" s="80" t="s">
        <v>199</v>
      </c>
      <c r="R1995" s="79"/>
      <c r="T1995" t="s">
        <v>199</v>
      </c>
      <c r="U1995" t="s">
        <v>199</v>
      </c>
      <c r="V1995" t="s">
        <v>199</v>
      </c>
    </row>
    <row r="1996" spans="2:22" x14ac:dyDescent="0.25">
      <c r="B1996" t="s">
        <v>199</v>
      </c>
      <c r="C1996" s="79" t="s">
        <v>199</v>
      </c>
      <c r="E1996" t="s">
        <v>199</v>
      </c>
      <c r="F1996" t="s">
        <v>199</v>
      </c>
      <c r="G1996" t="s">
        <v>199</v>
      </c>
      <c r="H1996" t="s">
        <v>199</v>
      </c>
      <c r="I1996" t="s">
        <v>199</v>
      </c>
      <c r="J1996" t="s">
        <v>199</v>
      </c>
      <c r="K1996" t="s">
        <v>199</v>
      </c>
      <c r="L1996" t="s">
        <v>199</v>
      </c>
      <c r="M1996" t="s">
        <v>199</v>
      </c>
      <c r="N1996" t="s">
        <v>199</v>
      </c>
      <c r="O1996" t="s">
        <v>199</v>
      </c>
      <c r="P1996" t="s">
        <v>199</v>
      </c>
      <c r="Q1996" s="80" t="s">
        <v>199</v>
      </c>
      <c r="R1996" s="79"/>
      <c r="T1996" t="s">
        <v>199</v>
      </c>
      <c r="U1996" t="s">
        <v>199</v>
      </c>
      <c r="V1996" t="s">
        <v>199</v>
      </c>
    </row>
    <row r="1997" spans="2:22" x14ac:dyDescent="0.25">
      <c r="B1997" t="s">
        <v>199</v>
      </c>
      <c r="C1997" s="79" t="s">
        <v>199</v>
      </c>
      <c r="E1997" t="s">
        <v>199</v>
      </c>
      <c r="F1997" t="s">
        <v>199</v>
      </c>
      <c r="G1997" t="s">
        <v>199</v>
      </c>
      <c r="H1997" t="s">
        <v>199</v>
      </c>
      <c r="I1997" t="s">
        <v>199</v>
      </c>
      <c r="J1997" t="s">
        <v>199</v>
      </c>
      <c r="K1997" t="s">
        <v>199</v>
      </c>
      <c r="L1997" t="s">
        <v>199</v>
      </c>
      <c r="M1997" t="s">
        <v>199</v>
      </c>
      <c r="N1997" t="s">
        <v>199</v>
      </c>
      <c r="O1997" t="s">
        <v>199</v>
      </c>
      <c r="P1997" t="s">
        <v>199</v>
      </c>
      <c r="Q1997" s="80" t="s">
        <v>199</v>
      </c>
      <c r="R1997" s="79"/>
      <c r="T1997" t="s">
        <v>199</v>
      </c>
      <c r="U1997" t="s">
        <v>199</v>
      </c>
      <c r="V1997" t="s">
        <v>199</v>
      </c>
    </row>
    <row r="1998" spans="2:22" x14ac:dyDescent="0.25">
      <c r="B1998" t="s">
        <v>199</v>
      </c>
      <c r="C1998" s="79" t="s">
        <v>199</v>
      </c>
      <c r="E1998" t="s">
        <v>199</v>
      </c>
      <c r="F1998" t="s">
        <v>199</v>
      </c>
      <c r="G1998" t="s">
        <v>199</v>
      </c>
      <c r="H1998" t="s">
        <v>199</v>
      </c>
      <c r="I1998" t="s">
        <v>199</v>
      </c>
      <c r="J1998" t="s">
        <v>199</v>
      </c>
      <c r="K1998" t="s">
        <v>199</v>
      </c>
      <c r="L1998" t="s">
        <v>199</v>
      </c>
      <c r="M1998" t="s">
        <v>199</v>
      </c>
      <c r="N1998" t="s">
        <v>199</v>
      </c>
      <c r="O1998" t="s">
        <v>199</v>
      </c>
      <c r="P1998" t="s">
        <v>199</v>
      </c>
      <c r="Q1998" s="80" t="s">
        <v>199</v>
      </c>
      <c r="R1998" s="79"/>
      <c r="T1998" t="s">
        <v>199</v>
      </c>
      <c r="U1998" t="s">
        <v>199</v>
      </c>
      <c r="V1998" t="s">
        <v>199</v>
      </c>
    </row>
    <row r="1999" spans="2:22" x14ac:dyDescent="0.25">
      <c r="B1999" t="s">
        <v>199</v>
      </c>
      <c r="C1999" s="79" t="s">
        <v>199</v>
      </c>
      <c r="E1999" t="s">
        <v>199</v>
      </c>
      <c r="F1999" t="s">
        <v>199</v>
      </c>
      <c r="G1999" t="s">
        <v>199</v>
      </c>
      <c r="H1999" t="s">
        <v>199</v>
      </c>
      <c r="I1999" t="s">
        <v>199</v>
      </c>
      <c r="J1999" t="s">
        <v>199</v>
      </c>
      <c r="K1999" t="s">
        <v>199</v>
      </c>
      <c r="L1999" t="s">
        <v>199</v>
      </c>
      <c r="M1999" t="s">
        <v>199</v>
      </c>
      <c r="N1999" t="s">
        <v>199</v>
      </c>
      <c r="O1999" t="s">
        <v>199</v>
      </c>
      <c r="P1999" t="s">
        <v>199</v>
      </c>
      <c r="Q1999" s="80" t="s">
        <v>199</v>
      </c>
      <c r="R1999" s="79"/>
      <c r="T1999" t="s">
        <v>199</v>
      </c>
      <c r="U1999" t="s">
        <v>199</v>
      </c>
      <c r="V1999" t="s">
        <v>199</v>
      </c>
    </row>
    <row r="2000" spans="2:22" x14ac:dyDescent="0.25">
      <c r="B2000" t="s">
        <v>199</v>
      </c>
      <c r="C2000" s="79" t="s">
        <v>199</v>
      </c>
      <c r="E2000" t="s">
        <v>199</v>
      </c>
      <c r="F2000" t="s">
        <v>199</v>
      </c>
      <c r="G2000" t="s">
        <v>199</v>
      </c>
      <c r="H2000" t="s">
        <v>199</v>
      </c>
      <c r="I2000" t="s">
        <v>199</v>
      </c>
      <c r="J2000" t="s">
        <v>199</v>
      </c>
      <c r="K2000" t="s">
        <v>199</v>
      </c>
      <c r="L2000" t="s">
        <v>199</v>
      </c>
      <c r="M2000" t="s">
        <v>199</v>
      </c>
      <c r="N2000" t="s">
        <v>199</v>
      </c>
      <c r="O2000" t="s">
        <v>199</v>
      </c>
      <c r="P2000" t="s">
        <v>199</v>
      </c>
      <c r="Q2000" s="80" t="s">
        <v>199</v>
      </c>
      <c r="R2000" s="79"/>
      <c r="T2000" t="s">
        <v>199</v>
      </c>
      <c r="U2000" t="s">
        <v>199</v>
      </c>
      <c r="V2000" t="s">
        <v>199</v>
      </c>
    </row>
    <row r="2001" spans="2:22" x14ac:dyDescent="0.25">
      <c r="B2001" t="s">
        <v>199</v>
      </c>
      <c r="C2001" s="79" t="s">
        <v>199</v>
      </c>
      <c r="E2001" t="s">
        <v>199</v>
      </c>
      <c r="F2001" t="s">
        <v>199</v>
      </c>
      <c r="G2001" t="s">
        <v>199</v>
      </c>
      <c r="H2001" t="s">
        <v>199</v>
      </c>
      <c r="I2001" t="s">
        <v>199</v>
      </c>
      <c r="J2001" t="s">
        <v>199</v>
      </c>
      <c r="K2001" t="s">
        <v>199</v>
      </c>
      <c r="L2001" t="s">
        <v>199</v>
      </c>
      <c r="M2001" t="s">
        <v>199</v>
      </c>
      <c r="N2001" t="s">
        <v>199</v>
      </c>
      <c r="O2001" t="s">
        <v>199</v>
      </c>
      <c r="P2001" t="s">
        <v>199</v>
      </c>
      <c r="Q2001" s="80" t="s">
        <v>199</v>
      </c>
      <c r="R2001" s="79"/>
      <c r="T2001" t="s">
        <v>199</v>
      </c>
      <c r="U2001" t="s">
        <v>199</v>
      </c>
      <c r="V2001" t="s">
        <v>199</v>
      </c>
    </row>
    <row r="2002" spans="2:22" x14ac:dyDescent="0.25">
      <c r="B2002" t="s">
        <v>199</v>
      </c>
      <c r="C2002" s="79" t="s">
        <v>199</v>
      </c>
      <c r="E2002" t="s">
        <v>199</v>
      </c>
      <c r="F2002" t="s">
        <v>199</v>
      </c>
      <c r="G2002" t="s">
        <v>199</v>
      </c>
      <c r="H2002" t="s">
        <v>199</v>
      </c>
      <c r="I2002" t="s">
        <v>199</v>
      </c>
      <c r="J2002" t="s">
        <v>199</v>
      </c>
      <c r="K2002" t="s">
        <v>199</v>
      </c>
      <c r="L2002" t="s">
        <v>199</v>
      </c>
      <c r="M2002" t="s">
        <v>199</v>
      </c>
      <c r="N2002" t="s">
        <v>199</v>
      </c>
      <c r="O2002" t="s">
        <v>199</v>
      </c>
      <c r="P2002" t="s">
        <v>199</v>
      </c>
      <c r="Q2002" s="80" t="s">
        <v>199</v>
      </c>
      <c r="R2002" s="79"/>
      <c r="T2002" t="s">
        <v>199</v>
      </c>
      <c r="U2002" t="s">
        <v>199</v>
      </c>
      <c r="V2002" t="s">
        <v>199</v>
      </c>
    </row>
    <row r="2003" spans="2:22" x14ac:dyDescent="0.25">
      <c r="B2003" t="s">
        <v>199</v>
      </c>
      <c r="C2003" s="79" t="s">
        <v>199</v>
      </c>
      <c r="E2003" t="s">
        <v>199</v>
      </c>
      <c r="F2003" t="s">
        <v>199</v>
      </c>
      <c r="G2003" t="s">
        <v>199</v>
      </c>
      <c r="H2003" t="s">
        <v>199</v>
      </c>
      <c r="I2003" t="s">
        <v>199</v>
      </c>
      <c r="J2003" t="s">
        <v>199</v>
      </c>
      <c r="K2003" t="s">
        <v>199</v>
      </c>
      <c r="L2003" t="s">
        <v>199</v>
      </c>
      <c r="M2003" t="s">
        <v>199</v>
      </c>
      <c r="N2003" t="s">
        <v>199</v>
      </c>
      <c r="O2003" t="s">
        <v>199</v>
      </c>
      <c r="P2003" t="s">
        <v>199</v>
      </c>
      <c r="Q2003" s="80" t="s">
        <v>199</v>
      </c>
      <c r="R2003" s="79"/>
      <c r="T2003" t="s">
        <v>199</v>
      </c>
      <c r="U2003" t="s">
        <v>199</v>
      </c>
      <c r="V2003" t="s">
        <v>199</v>
      </c>
    </row>
    <row r="2004" spans="2:22" x14ac:dyDescent="0.25">
      <c r="B2004" t="s">
        <v>199</v>
      </c>
      <c r="C2004" s="79" t="s">
        <v>199</v>
      </c>
      <c r="E2004" t="s">
        <v>199</v>
      </c>
      <c r="F2004" t="s">
        <v>199</v>
      </c>
      <c r="G2004" t="s">
        <v>199</v>
      </c>
      <c r="H2004" t="s">
        <v>199</v>
      </c>
      <c r="I2004" t="s">
        <v>199</v>
      </c>
      <c r="J2004" t="s">
        <v>199</v>
      </c>
      <c r="K2004" t="s">
        <v>199</v>
      </c>
      <c r="L2004" t="s">
        <v>199</v>
      </c>
      <c r="M2004" t="s">
        <v>199</v>
      </c>
      <c r="N2004" t="s">
        <v>199</v>
      </c>
      <c r="O2004" t="s">
        <v>199</v>
      </c>
      <c r="P2004" t="s">
        <v>199</v>
      </c>
      <c r="Q2004" s="80" t="s">
        <v>199</v>
      </c>
      <c r="R2004" s="79"/>
      <c r="T2004" t="s">
        <v>199</v>
      </c>
      <c r="U2004" t="s">
        <v>199</v>
      </c>
      <c r="V2004" t="s">
        <v>199</v>
      </c>
    </row>
    <row r="2005" spans="2:22" x14ac:dyDescent="0.25">
      <c r="B2005" t="s">
        <v>199</v>
      </c>
      <c r="C2005" s="79" t="s">
        <v>199</v>
      </c>
      <c r="E2005" t="s">
        <v>199</v>
      </c>
      <c r="F2005" t="s">
        <v>199</v>
      </c>
      <c r="G2005" t="s">
        <v>199</v>
      </c>
      <c r="H2005" t="s">
        <v>199</v>
      </c>
      <c r="I2005" t="s">
        <v>199</v>
      </c>
      <c r="J2005" t="s">
        <v>199</v>
      </c>
      <c r="K2005" t="s">
        <v>199</v>
      </c>
      <c r="L2005" t="s">
        <v>199</v>
      </c>
      <c r="M2005" t="s">
        <v>199</v>
      </c>
      <c r="N2005" t="s">
        <v>199</v>
      </c>
      <c r="O2005" t="s">
        <v>199</v>
      </c>
      <c r="P2005" t="s">
        <v>199</v>
      </c>
      <c r="Q2005" s="80" t="s">
        <v>199</v>
      </c>
      <c r="R2005" s="79"/>
      <c r="T2005" t="s">
        <v>199</v>
      </c>
      <c r="U2005" t="s">
        <v>199</v>
      </c>
      <c r="V2005" t="s">
        <v>199</v>
      </c>
    </row>
    <row r="2006" spans="2:22" x14ac:dyDescent="0.25">
      <c r="B2006" t="s">
        <v>199</v>
      </c>
      <c r="C2006" s="79" t="s">
        <v>199</v>
      </c>
      <c r="E2006" t="s">
        <v>199</v>
      </c>
      <c r="F2006" t="s">
        <v>199</v>
      </c>
      <c r="G2006" t="s">
        <v>199</v>
      </c>
      <c r="H2006" t="s">
        <v>199</v>
      </c>
      <c r="I2006" t="s">
        <v>199</v>
      </c>
      <c r="J2006" t="s">
        <v>199</v>
      </c>
      <c r="K2006" t="s">
        <v>199</v>
      </c>
      <c r="L2006" t="s">
        <v>199</v>
      </c>
      <c r="M2006" t="s">
        <v>199</v>
      </c>
      <c r="N2006" t="s">
        <v>199</v>
      </c>
      <c r="O2006" t="s">
        <v>199</v>
      </c>
      <c r="P2006" t="s">
        <v>199</v>
      </c>
      <c r="Q2006" s="80" t="s">
        <v>199</v>
      </c>
      <c r="R2006" s="79"/>
      <c r="T2006" t="s">
        <v>199</v>
      </c>
      <c r="U2006" t="s">
        <v>199</v>
      </c>
      <c r="V2006" t="s">
        <v>199</v>
      </c>
    </row>
    <row r="2007" spans="2:22" x14ac:dyDescent="0.25">
      <c r="B2007" t="s">
        <v>199</v>
      </c>
      <c r="C2007" s="79" t="s">
        <v>199</v>
      </c>
      <c r="E2007" t="s">
        <v>199</v>
      </c>
      <c r="F2007" t="s">
        <v>199</v>
      </c>
      <c r="G2007" t="s">
        <v>199</v>
      </c>
      <c r="H2007" t="s">
        <v>199</v>
      </c>
      <c r="I2007" t="s">
        <v>199</v>
      </c>
      <c r="J2007" t="s">
        <v>199</v>
      </c>
      <c r="K2007" t="s">
        <v>199</v>
      </c>
      <c r="L2007" t="s">
        <v>199</v>
      </c>
      <c r="M2007" t="s">
        <v>199</v>
      </c>
      <c r="N2007" t="s">
        <v>199</v>
      </c>
      <c r="O2007" t="s">
        <v>199</v>
      </c>
      <c r="P2007" t="s">
        <v>199</v>
      </c>
      <c r="Q2007" s="80" t="s">
        <v>199</v>
      </c>
      <c r="R2007" s="79"/>
      <c r="T2007" t="s">
        <v>199</v>
      </c>
      <c r="U2007" t="s">
        <v>199</v>
      </c>
      <c r="V2007" t="s">
        <v>199</v>
      </c>
    </row>
    <row r="2008" spans="2:22" x14ac:dyDescent="0.25">
      <c r="B2008" t="s">
        <v>199</v>
      </c>
      <c r="C2008" s="79" t="s">
        <v>199</v>
      </c>
      <c r="E2008" t="s">
        <v>199</v>
      </c>
      <c r="F2008" t="s">
        <v>199</v>
      </c>
      <c r="G2008" t="s">
        <v>199</v>
      </c>
      <c r="H2008" t="s">
        <v>199</v>
      </c>
      <c r="I2008" t="s">
        <v>199</v>
      </c>
      <c r="J2008" t="s">
        <v>199</v>
      </c>
      <c r="K2008" t="s">
        <v>199</v>
      </c>
      <c r="L2008" t="s">
        <v>199</v>
      </c>
      <c r="M2008" t="s">
        <v>199</v>
      </c>
      <c r="N2008" t="s">
        <v>199</v>
      </c>
      <c r="O2008" t="s">
        <v>199</v>
      </c>
      <c r="P2008" t="s">
        <v>199</v>
      </c>
      <c r="Q2008" s="80" t="s">
        <v>199</v>
      </c>
      <c r="R2008" s="79"/>
      <c r="T2008" t="s">
        <v>199</v>
      </c>
      <c r="U2008" t="s">
        <v>199</v>
      </c>
      <c r="V2008" t="s">
        <v>199</v>
      </c>
    </row>
    <row r="2009" spans="2:22" x14ac:dyDescent="0.25">
      <c r="B2009" t="s">
        <v>199</v>
      </c>
      <c r="C2009" s="79" t="s">
        <v>199</v>
      </c>
      <c r="E2009" t="s">
        <v>199</v>
      </c>
      <c r="F2009" t="s">
        <v>199</v>
      </c>
      <c r="G2009" t="s">
        <v>199</v>
      </c>
      <c r="H2009" t="s">
        <v>199</v>
      </c>
      <c r="I2009" t="s">
        <v>199</v>
      </c>
      <c r="J2009" t="s">
        <v>199</v>
      </c>
      <c r="K2009" t="s">
        <v>199</v>
      </c>
      <c r="L2009" t="s">
        <v>199</v>
      </c>
      <c r="M2009" t="s">
        <v>199</v>
      </c>
      <c r="N2009" t="s">
        <v>199</v>
      </c>
      <c r="O2009" t="s">
        <v>199</v>
      </c>
      <c r="P2009" t="s">
        <v>199</v>
      </c>
      <c r="Q2009" s="80" t="s">
        <v>199</v>
      </c>
      <c r="R2009" s="79"/>
      <c r="T2009" t="s">
        <v>199</v>
      </c>
      <c r="U2009" t="s">
        <v>199</v>
      </c>
      <c r="V2009" t="s">
        <v>199</v>
      </c>
    </row>
    <row r="2010" spans="2:22" x14ac:dyDescent="0.25">
      <c r="B2010" t="s">
        <v>199</v>
      </c>
      <c r="C2010" s="79" t="s">
        <v>199</v>
      </c>
      <c r="E2010" t="s">
        <v>199</v>
      </c>
      <c r="F2010" t="s">
        <v>199</v>
      </c>
      <c r="G2010" t="s">
        <v>199</v>
      </c>
      <c r="H2010" t="s">
        <v>199</v>
      </c>
      <c r="I2010" t="s">
        <v>199</v>
      </c>
      <c r="J2010" t="s">
        <v>199</v>
      </c>
      <c r="K2010" t="s">
        <v>199</v>
      </c>
      <c r="L2010" t="s">
        <v>199</v>
      </c>
      <c r="M2010" t="s">
        <v>199</v>
      </c>
      <c r="N2010" t="s">
        <v>199</v>
      </c>
      <c r="O2010" t="s">
        <v>199</v>
      </c>
      <c r="P2010" t="s">
        <v>199</v>
      </c>
      <c r="Q2010" s="80" t="s">
        <v>199</v>
      </c>
      <c r="R2010" s="79"/>
      <c r="T2010" t="s">
        <v>199</v>
      </c>
      <c r="U2010" t="s">
        <v>199</v>
      </c>
      <c r="V2010" t="s">
        <v>199</v>
      </c>
    </row>
    <row r="2011" spans="2:22" x14ac:dyDescent="0.25">
      <c r="B2011" t="s">
        <v>199</v>
      </c>
      <c r="C2011" s="79" t="s">
        <v>199</v>
      </c>
      <c r="E2011" t="s">
        <v>199</v>
      </c>
      <c r="F2011" t="s">
        <v>199</v>
      </c>
      <c r="G2011" t="s">
        <v>199</v>
      </c>
      <c r="H2011" t="s">
        <v>199</v>
      </c>
      <c r="I2011" t="s">
        <v>199</v>
      </c>
      <c r="J2011" t="s">
        <v>199</v>
      </c>
      <c r="K2011" t="s">
        <v>199</v>
      </c>
      <c r="L2011" t="s">
        <v>199</v>
      </c>
      <c r="M2011" t="s">
        <v>199</v>
      </c>
      <c r="N2011" t="s">
        <v>199</v>
      </c>
      <c r="O2011" t="s">
        <v>199</v>
      </c>
      <c r="P2011" t="s">
        <v>199</v>
      </c>
      <c r="Q2011" s="80" t="s">
        <v>199</v>
      </c>
      <c r="R2011" s="79"/>
      <c r="T2011" t="s">
        <v>199</v>
      </c>
      <c r="U2011" t="s">
        <v>199</v>
      </c>
      <c r="V2011" t="s">
        <v>199</v>
      </c>
    </row>
    <row r="2012" spans="2:22" x14ac:dyDescent="0.25">
      <c r="B2012" t="s">
        <v>199</v>
      </c>
      <c r="C2012" s="79" t="s">
        <v>199</v>
      </c>
      <c r="E2012" t="s">
        <v>199</v>
      </c>
      <c r="F2012" t="s">
        <v>199</v>
      </c>
      <c r="G2012" t="s">
        <v>199</v>
      </c>
      <c r="H2012" t="s">
        <v>199</v>
      </c>
      <c r="I2012" t="s">
        <v>199</v>
      </c>
      <c r="J2012" t="s">
        <v>199</v>
      </c>
      <c r="K2012" t="s">
        <v>199</v>
      </c>
      <c r="L2012" t="s">
        <v>199</v>
      </c>
      <c r="M2012" t="s">
        <v>199</v>
      </c>
      <c r="N2012" t="s">
        <v>199</v>
      </c>
      <c r="O2012" t="s">
        <v>199</v>
      </c>
      <c r="P2012" t="s">
        <v>199</v>
      </c>
      <c r="Q2012" s="80" t="s">
        <v>199</v>
      </c>
      <c r="R2012" s="79"/>
      <c r="T2012" t="s">
        <v>199</v>
      </c>
      <c r="U2012" t="s">
        <v>199</v>
      </c>
      <c r="V2012" t="s">
        <v>199</v>
      </c>
    </row>
    <row r="2013" spans="2:22" x14ac:dyDescent="0.25">
      <c r="B2013" t="s">
        <v>199</v>
      </c>
      <c r="C2013" s="79" t="s">
        <v>199</v>
      </c>
      <c r="E2013" t="s">
        <v>199</v>
      </c>
      <c r="F2013" t="s">
        <v>199</v>
      </c>
      <c r="G2013" t="s">
        <v>199</v>
      </c>
      <c r="H2013" t="s">
        <v>199</v>
      </c>
      <c r="I2013" t="s">
        <v>199</v>
      </c>
      <c r="J2013" t="s">
        <v>199</v>
      </c>
      <c r="K2013" t="s">
        <v>199</v>
      </c>
      <c r="L2013" t="s">
        <v>199</v>
      </c>
      <c r="M2013" t="s">
        <v>199</v>
      </c>
      <c r="N2013" t="s">
        <v>199</v>
      </c>
      <c r="O2013" t="s">
        <v>199</v>
      </c>
      <c r="P2013" t="s">
        <v>199</v>
      </c>
      <c r="Q2013" s="80" t="s">
        <v>199</v>
      </c>
      <c r="R2013" s="79"/>
      <c r="T2013" t="s">
        <v>199</v>
      </c>
      <c r="U2013" t="s">
        <v>199</v>
      </c>
      <c r="V2013" t="s">
        <v>199</v>
      </c>
    </row>
    <row r="2014" spans="2:22" x14ac:dyDescent="0.25">
      <c r="B2014" t="s">
        <v>199</v>
      </c>
      <c r="C2014" s="79" t="s">
        <v>199</v>
      </c>
      <c r="E2014" t="s">
        <v>199</v>
      </c>
      <c r="F2014" t="s">
        <v>199</v>
      </c>
      <c r="G2014" t="s">
        <v>199</v>
      </c>
      <c r="H2014" t="s">
        <v>199</v>
      </c>
      <c r="I2014" t="s">
        <v>199</v>
      </c>
      <c r="J2014" t="s">
        <v>199</v>
      </c>
      <c r="K2014" t="s">
        <v>199</v>
      </c>
      <c r="L2014" t="s">
        <v>199</v>
      </c>
      <c r="M2014" t="s">
        <v>199</v>
      </c>
      <c r="N2014" t="s">
        <v>199</v>
      </c>
      <c r="O2014" t="s">
        <v>199</v>
      </c>
      <c r="P2014" t="s">
        <v>199</v>
      </c>
      <c r="Q2014" s="80" t="s">
        <v>199</v>
      </c>
      <c r="R2014" s="79"/>
      <c r="T2014" t="s">
        <v>199</v>
      </c>
      <c r="U2014" t="s">
        <v>199</v>
      </c>
      <c r="V2014" t="s">
        <v>199</v>
      </c>
    </row>
    <row r="2015" spans="2:22" x14ac:dyDescent="0.25">
      <c r="B2015" t="s">
        <v>199</v>
      </c>
      <c r="C2015" s="79" t="s">
        <v>199</v>
      </c>
      <c r="E2015" t="s">
        <v>199</v>
      </c>
      <c r="F2015" t="s">
        <v>199</v>
      </c>
      <c r="G2015" t="s">
        <v>199</v>
      </c>
      <c r="H2015" t="s">
        <v>199</v>
      </c>
      <c r="I2015" t="s">
        <v>199</v>
      </c>
      <c r="J2015" t="s">
        <v>199</v>
      </c>
      <c r="K2015" t="s">
        <v>199</v>
      </c>
      <c r="L2015" t="s">
        <v>199</v>
      </c>
      <c r="M2015" t="s">
        <v>199</v>
      </c>
      <c r="N2015" t="s">
        <v>199</v>
      </c>
      <c r="O2015" t="s">
        <v>199</v>
      </c>
      <c r="P2015" t="s">
        <v>199</v>
      </c>
      <c r="Q2015" s="80" t="s">
        <v>199</v>
      </c>
      <c r="R2015" s="79"/>
      <c r="T2015" t="s">
        <v>199</v>
      </c>
      <c r="U2015" t="s">
        <v>199</v>
      </c>
      <c r="V2015" t="s">
        <v>199</v>
      </c>
    </row>
    <row r="2016" spans="2:22" x14ac:dyDescent="0.25">
      <c r="B2016" t="s">
        <v>199</v>
      </c>
      <c r="C2016" s="79" t="s">
        <v>199</v>
      </c>
      <c r="E2016" t="s">
        <v>199</v>
      </c>
      <c r="F2016" t="s">
        <v>199</v>
      </c>
      <c r="G2016" t="s">
        <v>199</v>
      </c>
      <c r="H2016" t="s">
        <v>199</v>
      </c>
      <c r="I2016" t="s">
        <v>199</v>
      </c>
      <c r="J2016" t="s">
        <v>199</v>
      </c>
      <c r="K2016" t="s">
        <v>199</v>
      </c>
      <c r="L2016" t="s">
        <v>199</v>
      </c>
      <c r="M2016" t="s">
        <v>199</v>
      </c>
      <c r="N2016" t="s">
        <v>199</v>
      </c>
      <c r="O2016" t="s">
        <v>199</v>
      </c>
      <c r="P2016" t="s">
        <v>199</v>
      </c>
      <c r="Q2016" s="80" t="s">
        <v>199</v>
      </c>
      <c r="R2016" s="79"/>
      <c r="T2016" t="s">
        <v>199</v>
      </c>
      <c r="U2016" t="s">
        <v>199</v>
      </c>
      <c r="V2016" t="s">
        <v>199</v>
      </c>
    </row>
    <row r="2017" spans="2:22" x14ac:dyDescent="0.25">
      <c r="B2017" t="s">
        <v>199</v>
      </c>
      <c r="C2017" s="79" t="s">
        <v>199</v>
      </c>
      <c r="E2017" t="s">
        <v>199</v>
      </c>
      <c r="F2017" t="s">
        <v>199</v>
      </c>
      <c r="G2017" t="s">
        <v>199</v>
      </c>
      <c r="H2017" t="s">
        <v>199</v>
      </c>
      <c r="I2017" t="s">
        <v>199</v>
      </c>
      <c r="J2017" t="s">
        <v>199</v>
      </c>
      <c r="K2017" t="s">
        <v>199</v>
      </c>
      <c r="L2017" t="s">
        <v>199</v>
      </c>
      <c r="M2017" t="s">
        <v>199</v>
      </c>
      <c r="N2017" t="s">
        <v>199</v>
      </c>
      <c r="O2017" t="s">
        <v>199</v>
      </c>
      <c r="P2017" t="s">
        <v>199</v>
      </c>
      <c r="Q2017" s="80" t="s">
        <v>199</v>
      </c>
      <c r="R2017" s="79"/>
      <c r="T2017" t="s">
        <v>199</v>
      </c>
      <c r="U2017" t="s">
        <v>199</v>
      </c>
      <c r="V2017" t="s">
        <v>199</v>
      </c>
    </row>
    <row r="2018" spans="2:22" x14ac:dyDescent="0.25">
      <c r="B2018" t="s">
        <v>199</v>
      </c>
      <c r="C2018" s="79" t="s">
        <v>199</v>
      </c>
      <c r="E2018" t="s">
        <v>199</v>
      </c>
      <c r="F2018" t="s">
        <v>199</v>
      </c>
      <c r="G2018" t="s">
        <v>199</v>
      </c>
      <c r="H2018" t="s">
        <v>199</v>
      </c>
      <c r="I2018" t="s">
        <v>199</v>
      </c>
      <c r="J2018" t="s">
        <v>199</v>
      </c>
      <c r="K2018" t="s">
        <v>199</v>
      </c>
      <c r="L2018" t="s">
        <v>199</v>
      </c>
      <c r="M2018" t="s">
        <v>199</v>
      </c>
      <c r="N2018" t="s">
        <v>199</v>
      </c>
      <c r="O2018" t="s">
        <v>199</v>
      </c>
      <c r="P2018" t="s">
        <v>199</v>
      </c>
      <c r="Q2018" s="80" t="s">
        <v>199</v>
      </c>
      <c r="R2018" s="79"/>
      <c r="T2018" t="s">
        <v>199</v>
      </c>
      <c r="U2018" t="s">
        <v>199</v>
      </c>
      <c r="V2018" t="s">
        <v>199</v>
      </c>
    </row>
    <row r="2019" spans="2:22" x14ac:dyDescent="0.25">
      <c r="B2019" t="s">
        <v>199</v>
      </c>
      <c r="C2019" s="79" t="s">
        <v>199</v>
      </c>
      <c r="E2019" t="s">
        <v>199</v>
      </c>
      <c r="F2019" t="s">
        <v>199</v>
      </c>
      <c r="G2019" t="s">
        <v>199</v>
      </c>
      <c r="H2019" t="s">
        <v>199</v>
      </c>
      <c r="I2019" t="s">
        <v>199</v>
      </c>
      <c r="J2019" t="s">
        <v>199</v>
      </c>
      <c r="K2019" t="s">
        <v>199</v>
      </c>
      <c r="L2019" t="s">
        <v>199</v>
      </c>
      <c r="M2019" t="s">
        <v>199</v>
      </c>
      <c r="N2019" t="s">
        <v>199</v>
      </c>
      <c r="O2019" t="s">
        <v>199</v>
      </c>
      <c r="P2019" t="s">
        <v>199</v>
      </c>
      <c r="Q2019" s="80" t="s">
        <v>199</v>
      </c>
      <c r="R2019" s="79"/>
      <c r="T2019" t="s">
        <v>199</v>
      </c>
      <c r="U2019" t="s">
        <v>199</v>
      </c>
      <c r="V2019" t="s">
        <v>199</v>
      </c>
    </row>
    <row r="2020" spans="2:22" x14ac:dyDescent="0.25">
      <c r="B2020" t="s">
        <v>199</v>
      </c>
      <c r="C2020" s="79" t="s">
        <v>199</v>
      </c>
      <c r="E2020" t="s">
        <v>199</v>
      </c>
      <c r="F2020" t="s">
        <v>199</v>
      </c>
      <c r="G2020" t="s">
        <v>199</v>
      </c>
      <c r="H2020" t="s">
        <v>199</v>
      </c>
      <c r="I2020" t="s">
        <v>199</v>
      </c>
      <c r="J2020" t="s">
        <v>199</v>
      </c>
      <c r="K2020" t="s">
        <v>199</v>
      </c>
      <c r="L2020" t="s">
        <v>199</v>
      </c>
      <c r="M2020" t="s">
        <v>199</v>
      </c>
      <c r="N2020" t="s">
        <v>199</v>
      </c>
      <c r="O2020" t="s">
        <v>199</v>
      </c>
      <c r="P2020" t="s">
        <v>199</v>
      </c>
      <c r="Q2020" s="80" t="s">
        <v>199</v>
      </c>
      <c r="R2020" s="79"/>
      <c r="T2020" t="s">
        <v>199</v>
      </c>
      <c r="U2020" t="s">
        <v>199</v>
      </c>
      <c r="V2020" t="s">
        <v>199</v>
      </c>
    </row>
    <row r="2021" spans="2:22" x14ac:dyDescent="0.25">
      <c r="B2021" t="s">
        <v>199</v>
      </c>
      <c r="C2021" s="79" t="s">
        <v>199</v>
      </c>
      <c r="E2021" t="s">
        <v>199</v>
      </c>
      <c r="F2021" t="s">
        <v>199</v>
      </c>
      <c r="G2021" t="s">
        <v>199</v>
      </c>
      <c r="H2021" t="s">
        <v>199</v>
      </c>
      <c r="I2021" t="s">
        <v>199</v>
      </c>
      <c r="J2021" t="s">
        <v>199</v>
      </c>
      <c r="K2021" t="s">
        <v>199</v>
      </c>
      <c r="L2021" t="s">
        <v>199</v>
      </c>
      <c r="M2021" t="s">
        <v>199</v>
      </c>
      <c r="N2021" t="s">
        <v>199</v>
      </c>
      <c r="O2021" t="s">
        <v>199</v>
      </c>
      <c r="P2021" t="s">
        <v>199</v>
      </c>
      <c r="Q2021" s="80" t="s">
        <v>199</v>
      </c>
      <c r="R2021" s="79"/>
      <c r="T2021" t="s">
        <v>199</v>
      </c>
      <c r="U2021" t="s">
        <v>199</v>
      </c>
      <c r="V2021" t="s">
        <v>199</v>
      </c>
    </row>
    <row r="2022" spans="2:22" x14ac:dyDescent="0.25">
      <c r="B2022" t="s">
        <v>199</v>
      </c>
      <c r="C2022" s="79" t="s">
        <v>199</v>
      </c>
      <c r="E2022" t="s">
        <v>199</v>
      </c>
      <c r="F2022" t="s">
        <v>199</v>
      </c>
      <c r="G2022" t="s">
        <v>199</v>
      </c>
      <c r="H2022" t="s">
        <v>199</v>
      </c>
      <c r="I2022" t="s">
        <v>199</v>
      </c>
      <c r="J2022" t="s">
        <v>199</v>
      </c>
      <c r="K2022" t="s">
        <v>199</v>
      </c>
      <c r="L2022" t="s">
        <v>199</v>
      </c>
      <c r="M2022" t="s">
        <v>199</v>
      </c>
      <c r="N2022" t="s">
        <v>199</v>
      </c>
      <c r="O2022" t="s">
        <v>199</v>
      </c>
      <c r="P2022" t="s">
        <v>199</v>
      </c>
      <c r="Q2022" s="80" t="s">
        <v>199</v>
      </c>
      <c r="R2022" s="79"/>
      <c r="T2022" t="s">
        <v>199</v>
      </c>
      <c r="U2022" t="s">
        <v>199</v>
      </c>
      <c r="V2022" t="s">
        <v>199</v>
      </c>
    </row>
    <row r="2023" spans="2:22" x14ac:dyDescent="0.25">
      <c r="B2023" t="s">
        <v>199</v>
      </c>
      <c r="C2023" s="79" t="s">
        <v>199</v>
      </c>
      <c r="E2023" t="s">
        <v>199</v>
      </c>
      <c r="F2023" t="s">
        <v>199</v>
      </c>
      <c r="G2023" t="s">
        <v>199</v>
      </c>
      <c r="H2023" t="s">
        <v>199</v>
      </c>
      <c r="I2023" t="s">
        <v>199</v>
      </c>
      <c r="J2023" t="s">
        <v>199</v>
      </c>
      <c r="K2023" t="s">
        <v>199</v>
      </c>
      <c r="L2023" t="s">
        <v>199</v>
      </c>
      <c r="M2023" t="s">
        <v>199</v>
      </c>
      <c r="N2023" t="s">
        <v>199</v>
      </c>
      <c r="O2023" t="s">
        <v>199</v>
      </c>
      <c r="P2023" t="s">
        <v>199</v>
      </c>
      <c r="Q2023" s="80" t="s">
        <v>199</v>
      </c>
      <c r="R2023" s="79"/>
      <c r="T2023" t="s">
        <v>199</v>
      </c>
      <c r="U2023" t="s">
        <v>199</v>
      </c>
      <c r="V2023" t="s">
        <v>199</v>
      </c>
    </row>
    <row r="2024" spans="2:22" x14ac:dyDescent="0.25">
      <c r="B2024" t="s">
        <v>199</v>
      </c>
      <c r="C2024" s="79" t="s">
        <v>199</v>
      </c>
      <c r="E2024" t="s">
        <v>199</v>
      </c>
      <c r="F2024" t="s">
        <v>199</v>
      </c>
      <c r="G2024" t="s">
        <v>199</v>
      </c>
      <c r="H2024" t="s">
        <v>199</v>
      </c>
      <c r="I2024" t="s">
        <v>199</v>
      </c>
      <c r="J2024" t="s">
        <v>199</v>
      </c>
      <c r="K2024" t="s">
        <v>199</v>
      </c>
      <c r="L2024" t="s">
        <v>199</v>
      </c>
      <c r="M2024" t="s">
        <v>199</v>
      </c>
      <c r="N2024" t="s">
        <v>199</v>
      </c>
      <c r="O2024" t="s">
        <v>199</v>
      </c>
      <c r="P2024" t="s">
        <v>199</v>
      </c>
      <c r="Q2024" s="80" t="s">
        <v>199</v>
      </c>
      <c r="R2024" s="79"/>
      <c r="T2024" t="s">
        <v>199</v>
      </c>
      <c r="U2024" t="s">
        <v>199</v>
      </c>
      <c r="V2024" t="s">
        <v>199</v>
      </c>
    </row>
    <row r="2025" spans="2:22" x14ac:dyDescent="0.25">
      <c r="B2025" t="s">
        <v>199</v>
      </c>
      <c r="C2025" s="79" t="s">
        <v>199</v>
      </c>
      <c r="E2025" t="s">
        <v>199</v>
      </c>
      <c r="F2025" t="s">
        <v>199</v>
      </c>
      <c r="G2025" t="s">
        <v>199</v>
      </c>
      <c r="H2025" t="s">
        <v>199</v>
      </c>
      <c r="I2025" t="s">
        <v>199</v>
      </c>
      <c r="J2025" t="s">
        <v>199</v>
      </c>
      <c r="K2025" t="s">
        <v>199</v>
      </c>
      <c r="L2025" t="s">
        <v>199</v>
      </c>
      <c r="M2025" t="s">
        <v>199</v>
      </c>
      <c r="N2025" t="s">
        <v>199</v>
      </c>
      <c r="O2025" t="s">
        <v>199</v>
      </c>
      <c r="P2025" t="s">
        <v>199</v>
      </c>
      <c r="Q2025" s="80" t="s">
        <v>199</v>
      </c>
      <c r="R2025" s="79"/>
      <c r="T2025" t="s">
        <v>199</v>
      </c>
      <c r="U2025" t="s">
        <v>199</v>
      </c>
      <c r="V2025" t="s">
        <v>199</v>
      </c>
    </row>
    <row r="2026" spans="2:22" x14ac:dyDescent="0.25">
      <c r="B2026" t="s">
        <v>199</v>
      </c>
      <c r="C2026" s="79" t="s">
        <v>199</v>
      </c>
      <c r="E2026" t="s">
        <v>199</v>
      </c>
      <c r="F2026" t="s">
        <v>199</v>
      </c>
      <c r="G2026" t="s">
        <v>199</v>
      </c>
      <c r="H2026" t="s">
        <v>199</v>
      </c>
      <c r="I2026" t="s">
        <v>199</v>
      </c>
      <c r="J2026" t="s">
        <v>199</v>
      </c>
      <c r="K2026" t="s">
        <v>199</v>
      </c>
      <c r="L2026" t="s">
        <v>199</v>
      </c>
      <c r="M2026" t="s">
        <v>199</v>
      </c>
      <c r="N2026" t="s">
        <v>199</v>
      </c>
      <c r="O2026" t="s">
        <v>199</v>
      </c>
      <c r="P2026" t="s">
        <v>199</v>
      </c>
      <c r="Q2026" s="80" t="s">
        <v>199</v>
      </c>
      <c r="R2026" s="79"/>
      <c r="T2026" t="s">
        <v>199</v>
      </c>
      <c r="U2026" t="s">
        <v>199</v>
      </c>
      <c r="V2026" t="s">
        <v>199</v>
      </c>
    </row>
    <row r="2027" spans="2:22" x14ac:dyDescent="0.25">
      <c r="B2027" t="s">
        <v>199</v>
      </c>
      <c r="C2027" s="79" t="s">
        <v>199</v>
      </c>
      <c r="E2027" t="s">
        <v>199</v>
      </c>
      <c r="F2027" t="s">
        <v>199</v>
      </c>
      <c r="G2027" t="s">
        <v>199</v>
      </c>
      <c r="H2027" t="s">
        <v>199</v>
      </c>
      <c r="I2027" t="s">
        <v>199</v>
      </c>
      <c r="J2027" t="s">
        <v>199</v>
      </c>
      <c r="K2027" t="s">
        <v>199</v>
      </c>
      <c r="L2027" t="s">
        <v>199</v>
      </c>
      <c r="M2027" t="s">
        <v>199</v>
      </c>
      <c r="N2027" t="s">
        <v>199</v>
      </c>
      <c r="O2027" t="s">
        <v>199</v>
      </c>
      <c r="P2027" t="s">
        <v>199</v>
      </c>
      <c r="Q2027" s="80" t="s">
        <v>199</v>
      </c>
      <c r="R2027" s="79"/>
      <c r="T2027" t="s">
        <v>199</v>
      </c>
      <c r="U2027" t="s">
        <v>199</v>
      </c>
      <c r="V2027" t="s">
        <v>199</v>
      </c>
    </row>
    <row r="2028" spans="2:22" x14ac:dyDescent="0.25">
      <c r="B2028" t="s">
        <v>199</v>
      </c>
      <c r="C2028" s="79" t="s">
        <v>199</v>
      </c>
      <c r="E2028" t="s">
        <v>199</v>
      </c>
      <c r="F2028" t="s">
        <v>199</v>
      </c>
      <c r="G2028" t="s">
        <v>199</v>
      </c>
      <c r="H2028" t="s">
        <v>199</v>
      </c>
      <c r="I2028" t="s">
        <v>199</v>
      </c>
      <c r="J2028" t="s">
        <v>199</v>
      </c>
      <c r="K2028" t="s">
        <v>199</v>
      </c>
      <c r="L2028" t="s">
        <v>199</v>
      </c>
      <c r="M2028" t="s">
        <v>199</v>
      </c>
      <c r="N2028" t="s">
        <v>199</v>
      </c>
      <c r="O2028" t="s">
        <v>199</v>
      </c>
      <c r="P2028" t="s">
        <v>199</v>
      </c>
      <c r="Q2028" s="80" t="s">
        <v>199</v>
      </c>
      <c r="R2028" s="79"/>
      <c r="T2028" t="s">
        <v>199</v>
      </c>
      <c r="U2028" t="s">
        <v>199</v>
      </c>
      <c r="V2028" t="s">
        <v>199</v>
      </c>
    </row>
    <row r="2029" spans="2:22" x14ac:dyDescent="0.25">
      <c r="B2029" t="s">
        <v>199</v>
      </c>
      <c r="C2029" s="79" t="s">
        <v>199</v>
      </c>
      <c r="E2029" t="s">
        <v>199</v>
      </c>
      <c r="F2029" t="s">
        <v>199</v>
      </c>
      <c r="G2029" t="s">
        <v>199</v>
      </c>
      <c r="H2029" t="s">
        <v>199</v>
      </c>
      <c r="I2029" t="s">
        <v>199</v>
      </c>
      <c r="J2029" t="s">
        <v>199</v>
      </c>
      <c r="K2029" t="s">
        <v>199</v>
      </c>
      <c r="L2029" t="s">
        <v>199</v>
      </c>
      <c r="M2029" t="s">
        <v>199</v>
      </c>
      <c r="N2029" t="s">
        <v>199</v>
      </c>
      <c r="O2029" t="s">
        <v>199</v>
      </c>
      <c r="P2029" t="s">
        <v>199</v>
      </c>
      <c r="Q2029" s="80" t="s">
        <v>199</v>
      </c>
      <c r="R2029" s="79"/>
      <c r="T2029" t="s">
        <v>199</v>
      </c>
      <c r="U2029" t="s">
        <v>199</v>
      </c>
      <c r="V2029" t="s">
        <v>199</v>
      </c>
    </row>
    <row r="2030" spans="2:22" x14ac:dyDescent="0.25">
      <c r="B2030" t="s">
        <v>199</v>
      </c>
      <c r="C2030" s="79" t="s">
        <v>199</v>
      </c>
      <c r="E2030" t="s">
        <v>199</v>
      </c>
      <c r="F2030" t="s">
        <v>199</v>
      </c>
      <c r="G2030" t="s">
        <v>199</v>
      </c>
      <c r="H2030" t="s">
        <v>199</v>
      </c>
      <c r="I2030" t="s">
        <v>199</v>
      </c>
      <c r="J2030" t="s">
        <v>199</v>
      </c>
      <c r="K2030" t="s">
        <v>199</v>
      </c>
      <c r="L2030" t="s">
        <v>199</v>
      </c>
      <c r="M2030" t="s">
        <v>199</v>
      </c>
      <c r="N2030" t="s">
        <v>199</v>
      </c>
      <c r="O2030" t="s">
        <v>199</v>
      </c>
      <c r="P2030" t="s">
        <v>199</v>
      </c>
      <c r="Q2030" s="80" t="s">
        <v>199</v>
      </c>
      <c r="R2030" s="79"/>
      <c r="T2030" t="s">
        <v>199</v>
      </c>
      <c r="U2030" t="s">
        <v>199</v>
      </c>
      <c r="V2030" t="s">
        <v>199</v>
      </c>
    </row>
    <row r="2031" spans="2:22" x14ac:dyDescent="0.25">
      <c r="B2031" t="s">
        <v>199</v>
      </c>
      <c r="C2031" s="79" t="s">
        <v>199</v>
      </c>
      <c r="E2031" t="s">
        <v>199</v>
      </c>
      <c r="F2031" t="s">
        <v>199</v>
      </c>
      <c r="G2031" t="s">
        <v>199</v>
      </c>
      <c r="H2031" t="s">
        <v>199</v>
      </c>
      <c r="I2031" t="s">
        <v>199</v>
      </c>
      <c r="J2031" t="s">
        <v>199</v>
      </c>
      <c r="K2031" t="s">
        <v>199</v>
      </c>
      <c r="L2031" t="s">
        <v>199</v>
      </c>
      <c r="M2031" t="s">
        <v>199</v>
      </c>
      <c r="N2031" t="s">
        <v>199</v>
      </c>
      <c r="O2031" t="s">
        <v>199</v>
      </c>
      <c r="P2031" t="s">
        <v>199</v>
      </c>
      <c r="Q2031" s="80" t="s">
        <v>199</v>
      </c>
      <c r="R2031" s="79"/>
      <c r="T2031" t="s">
        <v>199</v>
      </c>
      <c r="U2031" t="s">
        <v>199</v>
      </c>
      <c r="V2031" t="s">
        <v>199</v>
      </c>
    </row>
    <row r="2032" spans="2:22" x14ac:dyDescent="0.25">
      <c r="B2032" t="s">
        <v>199</v>
      </c>
      <c r="C2032" s="79" t="s">
        <v>199</v>
      </c>
      <c r="E2032" t="s">
        <v>199</v>
      </c>
      <c r="F2032" t="s">
        <v>199</v>
      </c>
      <c r="G2032" t="s">
        <v>199</v>
      </c>
      <c r="H2032" t="s">
        <v>199</v>
      </c>
      <c r="I2032" t="s">
        <v>199</v>
      </c>
      <c r="J2032" t="s">
        <v>199</v>
      </c>
      <c r="K2032" t="s">
        <v>199</v>
      </c>
      <c r="L2032" t="s">
        <v>199</v>
      </c>
      <c r="M2032" t="s">
        <v>199</v>
      </c>
      <c r="N2032" t="s">
        <v>199</v>
      </c>
      <c r="O2032" t="s">
        <v>199</v>
      </c>
      <c r="P2032" t="s">
        <v>199</v>
      </c>
      <c r="Q2032" s="80" t="s">
        <v>199</v>
      </c>
      <c r="R2032" s="79"/>
      <c r="T2032" t="s">
        <v>199</v>
      </c>
      <c r="U2032" t="s">
        <v>199</v>
      </c>
      <c r="V2032" t="s">
        <v>199</v>
      </c>
    </row>
    <row r="2033" spans="2:22" x14ac:dyDescent="0.25">
      <c r="B2033" t="s">
        <v>199</v>
      </c>
      <c r="C2033" s="79" t="s">
        <v>199</v>
      </c>
      <c r="E2033" t="s">
        <v>199</v>
      </c>
      <c r="F2033" t="s">
        <v>199</v>
      </c>
      <c r="G2033" t="s">
        <v>199</v>
      </c>
      <c r="H2033" t="s">
        <v>199</v>
      </c>
      <c r="I2033" t="s">
        <v>199</v>
      </c>
      <c r="J2033" t="s">
        <v>199</v>
      </c>
      <c r="K2033" t="s">
        <v>199</v>
      </c>
      <c r="L2033" t="s">
        <v>199</v>
      </c>
      <c r="M2033" t="s">
        <v>199</v>
      </c>
      <c r="N2033" t="s">
        <v>199</v>
      </c>
      <c r="O2033" t="s">
        <v>199</v>
      </c>
      <c r="P2033" t="s">
        <v>199</v>
      </c>
      <c r="Q2033" s="80" t="s">
        <v>199</v>
      </c>
      <c r="R2033" s="79"/>
      <c r="T2033" t="s">
        <v>199</v>
      </c>
      <c r="U2033" t="s">
        <v>199</v>
      </c>
      <c r="V2033" t="s">
        <v>199</v>
      </c>
    </row>
    <row r="2034" spans="2:22" x14ac:dyDescent="0.25">
      <c r="B2034" t="s">
        <v>199</v>
      </c>
      <c r="C2034" s="79" t="s">
        <v>199</v>
      </c>
      <c r="E2034" t="s">
        <v>199</v>
      </c>
      <c r="F2034" t="s">
        <v>199</v>
      </c>
      <c r="G2034" t="s">
        <v>199</v>
      </c>
      <c r="H2034" t="s">
        <v>199</v>
      </c>
      <c r="I2034" t="s">
        <v>199</v>
      </c>
      <c r="J2034" t="s">
        <v>199</v>
      </c>
      <c r="K2034" t="s">
        <v>199</v>
      </c>
      <c r="L2034" t="s">
        <v>199</v>
      </c>
      <c r="M2034" t="s">
        <v>199</v>
      </c>
      <c r="N2034" t="s">
        <v>199</v>
      </c>
      <c r="O2034" t="s">
        <v>199</v>
      </c>
      <c r="P2034" t="s">
        <v>199</v>
      </c>
      <c r="Q2034" s="80" t="s">
        <v>199</v>
      </c>
      <c r="R2034" s="79"/>
      <c r="T2034" t="s">
        <v>199</v>
      </c>
      <c r="U2034" t="s">
        <v>199</v>
      </c>
      <c r="V2034" t="s">
        <v>199</v>
      </c>
    </row>
    <row r="2035" spans="2:22" x14ac:dyDescent="0.25">
      <c r="B2035" t="s">
        <v>199</v>
      </c>
      <c r="C2035" s="79" t="s">
        <v>199</v>
      </c>
      <c r="E2035" t="s">
        <v>199</v>
      </c>
      <c r="F2035" t="s">
        <v>199</v>
      </c>
      <c r="G2035" t="s">
        <v>199</v>
      </c>
      <c r="H2035" t="s">
        <v>199</v>
      </c>
      <c r="I2035" t="s">
        <v>199</v>
      </c>
      <c r="J2035" t="s">
        <v>199</v>
      </c>
      <c r="K2035" t="s">
        <v>199</v>
      </c>
      <c r="L2035" t="s">
        <v>199</v>
      </c>
      <c r="M2035" t="s">
        <v>199</v>
      </c>
      <c r="N2035" t="s">
        <v>199</v>
      </c>
      <c r="O2035" t="s">
        <v>199</v>
      </c>
      <c r="P2035" t="s">
        <v>199</v>
      </c>
      <c r="Q2035" s="80" t="s">
        <v>199</v>
      </c>
      <c r="R2035" s="79"/>
      <c r="T2035" t="s">
        <v>199</v>
      </c>
      <c r="U2035" t="s">
        <v>199</v>
      </c>
      <c r="V2035" t="s">
        <v>199</v>
      </c>
    </row>
    <row r="2036" spans="2:22" x14ac:dyDescent="0.25">
      <c r="B2036" t="s">
        <v>199</v>
      </c>
      <c r="C2036" s="79" t="s">
        <v>199</v>
      </c>
      <c r="E2036" t="s">
        <v>199</v>
      </c>
      <c r="F2036" t="s">
        <v>199</v>
      </c>
      <c r="G2036" t="s">
        <v>199</v>
      </c>
      <c r="H2036" t="s">
        <v>199</v>
      </c>
      <c r="I2036" t="s">
        <v>199</v>
      </c>
      <c r="J2036" t="s">
        <v>199</v>
      </c>
      <c r="K2036" t="s">
        <v>199</v>
      </c>
      <c r="L2036" t="s">
        <v>199</v>
      </c>
      <c r="M2036" t="s">
        <v>199</v>
      </c>
      <c r="N2036" t="s">
        <v>199</v>
      </c>
      <c r="O2036" t="s">
        <v>199</v>
      </c>
      <c r="P2036" t="s">
        <v>199</v>
      </c>
      <c r="Q2036" s="80" t="s">
        <v>199</v>
      </c>
      <c r="R2036" s="79"/>
      <c r="T2036" t="s">
        <v>199</v>
      </c>
      <c r="U2036" t="s">
        <v>199</v>
      </c>
      <c r="V2036" t="s">
        <v>199</v>
      </c>
    </row>
    <row r="2037" spans="2:22" x14ac:dyDescent="0.25">
      <c r="B2037" t="s">
        <v>199</v>
      </c>
      <c r="C2037" s="79" t="s">
        <v>199</v>
      </c>
      <c r="E2037" t="s">
        <v>199</v>
      </c>
      <c r="F2037" t="s">
        <v>199</v>
      </c>
      <c r="G2037" t="s">
        <v>199</v>
      </c>
      <c r="H2037" t="s">
        <v>199</v>
      </c>
      <c r="I2037" t="s">
        <v>199</v>
      </c>
      <c r="J2037" t="s">
        <v>199</v>
      </c>
      <c r="K2037" t="s">
        <v>199</v>
      </c>
      <c r="L2037" t="s">
        <v>199</v>
      </c>
      <c r="M2037" t="s">
        <v>199</v>
      </c>
      <c r="N2037" t="s">
        <v>199</v>
      </c>
      <c r="O2037" t="s">
        <v>199</v>
      </c>
      <c r="P2037" t="s">
        <v>199</v>
      </c>
      <c r="Q2037" s="80" t="s">
        <v>199</v>
      </c>
      <c r="R2037" s="79"/>
      <c r="T2037" t="s">
        <v>199</v>
      </c>
      <c r="U2037" t="s">
        <v>199</v>
      </c>
      <c r="V2037" t="s">
        <v>199</v>
      </c>
    </row>
    <row r="2038" spans="2:22" x14ac:dyDescent="0.25">
      <c r="B2038" t="s">
        <v>199</v>
      </c>
      <c r="C2038" s="79" t="s">
        <v>199</v>
      </c>
      <c r="E2038" t="s">
        <v>199</v>
      </c>
      <c r="F2038" t="s">
        <v>199</v>
      </c>
      <c r="G2038" t="s">
        <v>199</v>
      </c>
      <c r="H2038" t="s">
        <v>199</v>
      </c>
      <c r="I2038" t="s">
        <v>199</v>
      </c>
      <c r="J2038" t="s">
        <v>199</v>
      </c>
      <c r="K2038" t="s">
        <v>199</v>
      </c>
      <c r="L2038" t="s">
        <v>199</v>
      </c>
      <c r="M2038" t="s">
        <v>199</v>
      </c>
      <c r="N2038" t="s">
        <v>199</v>
      </c>
      <c r="O2038" t="s">
        <v>199</v>
      </c>
      <c r="P2038" t="s">
        <v>199</v>
      </c>
      <c r="Q2038" s="80" t="s">
        <v>199</v>
      </c>
      <c r="R2038" s="79"/>
      <c r="T2038" t="s">
        <v>199</v>
      </c>
      <c r="U2038" t="s">
        <v>199</v>
      </c>
      <c r="V2038" t="s">
        <v>199</v>
      </c>
    </row>
    <row r="2039" spans="2:22" x14ac:dyDescent="0.25">
      <c r="B2039" t="s">
        <v>199</v>
      </c>
      <c r="C2039" s="79" t="s">
        <v>199</v>
      </c>
      <c r="E2039" t="s">
        <v>199</v>
      </c>
      <c r="F2039" t="s">
        <v>199</v>
      </c>
      <c r="G2039" t="s">
        <v>199</v>
      </c>
      <c r="H2039" t="s">
        <v>199</v>
      </c>
      <c r="I2039" t="s">
        <v>199</v>
      </c>
      <c r="J2039" t="s">
        <v>199</v>
      </c>
      <c r="K2039" t="s">
        <v>199</v>
      </c>
      <c r="L2039" t="s">
        <v>199</v>
      </c>
      <c r="M2039" t="s">
        <v>199</v>
      </c>
      <c r="N2039" t="s">
        <v>199</v>
      </c>
      <c r="O2039" t="s">
        <v>199</v>
      </c>
      <c r="P2039" t="s">
        <v>199</v>
      </c>
      <c r="Q2039" s="80" t="s">
        <v>199</v>
      </c>
      <c r="R2039" s="79"/>
      <c r="T2039" t="s">
        <v>199</v>
      </c>
      <c r="U2039" t="s">
        <v>199</v>
      </c>
      <c r="V2039" t="s">
        <v>199</v>
      </c>
    </row>
    <row r="2040" spans="2:22" x14ac:dyDescent="0.25">
      <c r="B2040" t="s">
        <v>199</v>
      </c>
      <c r="C2040" s="79" t="s">
        <v>199</v>
      </c>
      <c r="E2040" t="s">
        <v>199</v>
      </c>
      <c r="F2040" t="s">
        <v>199</v>
      </c>
      <c r="G2040" t="s">
        <v>199</v>
      </c>
      <c r="H2040" t="s">
        <v>199</v>
      </c>
      <c r="I2040" t="s">
        <v>199</v>
      </c>
      <c r="J2040" t="s">
        <v>199</v>
      </c>
      <c r="K2040" t="s">
        <v>199</v>
      </c>
      <c r="L2040" t="s">
        <v>199</v>
      </c>
      <c r="M2040" t="s">
        <v>199</v>
      </c>
      <c r="N2040" t="s">
        <v>199</v>
      </c>
      <c r="O2040" t="s">
        <v>199</v>
      </c>
      <c r="P2040" t="s">
        <v>199</v>
      </c>
      <c r="Q2040" s="80" t="s">
        <v>199</v>
      </c>
      <c r="R2040" s="79"/>
      <c r="T2040" t="s">
        <v>199</v>
      </c>
      <c r="U2040" t="s">
        <v>199</v>
      </c>
      <c r="V2040" t="s">
        <v>199</v>
      </c>
    </row>
    <row r="2041" spans="2:22" x14ac:dyDescent="0.25">
      <c r="B2041" t="s">
        <v>199</v>
      </c>
      <c r="C2041" s="79" t="s">
        <v>199</v>
      </c>
      <c r="E2041" t="s">
        <v>199</v>
      </c>
      <c r="F2041" t="s">
        <v>199</v>
      </c>
      <c r="G2041" t="s">
        <v>199</v>
      </c>
      <c r="H2041" t="s">
        <v>199</v>
      </c>
      <c r="I2041" t="s">
        <v>199</v>
      </c>
      <c r="J2041" t="s">
        <v>199</v>
      </c>
      <c r="K2041" t="s">
        <v>199</v>
      </c>
      <c r="L2041" t="s">
        <v>199</v>
      </c>
      <c r="M2041" t="s">
        <v>199</v>
      </c>
      <c r="N2041" t="s">
        <v>199</v>
      </c>
      <c r="O2041" t="s">
        <v>199</v>
      </c>
      <c r="P2041" t="s">
        <v>199</v>
      </c>
      <c r="Q2041" s="80" t="s">
        <v>199</v>
      </c>
      <c r="R2041" s="79"/>
      <c r="T2041" t="s">
        <v>199</v>
      </c>
      <c r="U2041" t="s">
        <v>199</v>
      </c>
      <c r="V2041" t="s">
        <v>199</v>
      </c>
    </row>
    <row r="2042" spans="2:22" x14ac:dyDescent="0.25">
      <c r="B2042" t="s">
        <v>199</v>
      </c>
      <c r="C2042" s="79" t="s">
        <v>199</v>
      </c>
      <c r="E2042" t="s">
        <v>199</v>
      </c>
      <c r="F2042" t="s">
        <v>199</v>
      </c>
      <c r="G2042" t="s">
        <v>199</v>
      </c>
      <c r="H2042" t="s">
        <v>199</v>
      </c>
      <c r="I2042" t="s">
        <v>199</v>
      </c>
      <c r="J2042" t="s">
        <v>199</v>
      </c>
      <c r="K2042" t="s">
        <v>199</v>
      </c>
      <c r="L2042" t="s">
        <v>199</v>
      </c>
      <c r="M2042" t="s">
        <v>199</v>
      </c>
      <c r="N2042" t="s">
        <v>199</v>
      </c>
      <c r="O2042" t="s">
        <v>199</v>
      </c>
      <c r="P2042" t="s">
        <v>199</v>
      </c>
      <c r="Q2042" s="80" t="s">
        <v>199</v>
      </c>
      <c r="R2042" s="79"/>
      <c r="T2042" t="s">
        <v>199</v>
      </c>
      <c r="U2042" t="s">
        <v>199</v>
      </c>
      <c r="V2042" t="s">
        <v>199</v>
      </c>
    </row>
    <row r="2043" spans="2:22" x14ac:dyDescent="0.25">
      <c r="B2043" t="s">
        <v>199</v>
      </c>
      <c r="C2043" s="79" t="s">
        <v>199</v>
      </c>
      <c r="E2043" t="s">
        <v>199</v>
      </c>
      <c r="F2043" t="s">
        <v>199</v>
      </c>
      <c r="G2043" t="s">
        <v>199</v>
      </c>
      <c r="H2043" t="s">
        <v>199</v>
      </c>
      <c r="I2043" t="s">
        <v>199</v>
      </c>
      <c r="J2043" t="s">
        <v>199</v>
      </c>
      <c r="K2043" t="s">
        <v>199</v>
      </c>
      <c r="L2043" t="s">
        <v>199</v>
      </c>
      <c r="M2043" t="s">
        <v>199</v>
      </c>
      <c r="N2043" t="s">
        <v>199</v>
      </c>
      <c r="O2043" t="s">
        <v>199</v>
      </c>
      <c r="P2043" t="s">
        <v>199</v>
      </c>
      <c r="Q2043" s="80" t="s">
        <v>199</v>
      </c>
      <c r="R2043" s="79"/>
      <c r="T2043" t="s">
        <v>199</v>
      </c>
      <c r="U2043" t="s">
        <v>199</v>
      </c>
      <c r="V2043" t="s">
        <v>199</v>
      </c>
    </row>
    <row r="2044" spans="2:22" x14ac:dyDescent="0.25">
      <c r="B2044" t="s">
        <v>199</v>
      </c>
      <c r="C2044" s="79" t="s">
        <v>199</v>
      </c>
      <c r="E2044" t="s">
        <v>199</v>
      </c>
      <c r="F2044" t="s">
        <v>199</v>
      </c>
      <c r="G2044" t="s">
        <v>199</v>
      </c>
      <c r="H2044" t="s">
        <v>199</v>
      </c>
      <c r="I2044" t="s">
        <v>199</v>
      </c>
      <c r="J2044" t="s">
        <v>199</v>
      </c>
      <c r="K2044" t="s">
        <v>199</v>
      </c>
      <c r="L2044" t="s">
        <v>199</v>
      </c>
      <c r="M2044" t="s">
        <v>199</v>
      </c>
      <c r="N2044" t="s">
        <v>199</v>
      </c>
      <c r="O2044" t="s">
        <v>199</v>
      </c>
      <c r="P2044" t="s">
        <v>199</v>
      </c>
      <c r="Q2044" s="80" t="s">
        <v>199</v>
      </c>
      <c r="R2044" s="79"/>
      <c r="T2044" t="s">
        <v>199</v>
      </c>
      <c r="U2044" t="s">
        <v>199</v>
      </c>
      <c r="V2044" t="s">
        <v>199</v>
      </c>
    </row>
    <row r="2045" spans="2:22" x14ac:dyDescent="0.25">
      <c r="B2045" t="s">
        <v>199</v>
      </c>
      <c r="C2045" s="79" t="s">
        <v>199</v>
      </c>
      <c r="E2045" t="s">
        <v>199</v>
      </c>
      <c r="F2045" t="s">
        <v>199</v>
      </c>
      <c r="G2045" t="s">
        <v>199</v>
      </c>
      <c r="H2045" t="s">
        <v>199</v>
      </c>
      <c r="I2045" t="s">
        <v>199</v>
      </c>
      <c r="J2045" t="s">
        <v>199</v>
      </c>
      <c r="K2045" t="s">
        <v>199</v>
      </c>
      <c r="L2045" t="s">
        <v>199</v>
      </c>
      <c r="M2045" t="s">
        <v>199</v>
      </c>
      <c r="N2045" t="s">
        <v>199</v>
      </c>
      <c r="O2045" t="s">
        <v>199</v>
      </c>
      <c r="P2045" t="s">
        <v>199</v>
      </c>
      <c r="Q2045" s="80" t="s">
        <v>199</v>
      </c>
      <c r="R2045" s="79"/>
      <c r="T2045" t="s">
        <v>199</v>
      </c>
      <c r="U2045" t="s">
        <v>199</v>
      </c>
      <c r="V2045" t="s">
        <v>199</v>
      </c>
    </row>
    <row r="2046" spans="2:22" x14ac:dyDescent="0.25">
      <c r="B2046" t="s">
        <v>199</v>
      </c>
      <c r="C2046" s="79" t="s">
        <v>199</v>
      </c>
      <c r="E2046" t="s">
        <v>199</v>
      </c>
      <c r="F2046" t="s">
        <v>199</v>
      </c>
      <c r="G2046" t="s">
        <v>199</v>
      </c>
      <c r="H2046" t="s">
        <v>199</v>
      </c>
      <c r="I2046" t="s">
        <v>199</v>
      </c>
      <c r="J2046" t="s">
        <v>199</v>
      </c>
      <c r="K2046" t="s">
        <v>199</v>
      </c>
      <c r="L2046" t="s">
        <v>199</v>
      </c>
      <c r="M2046" t="s">
        <v>199</v>
      </c>
      <c r="N2046" t="s">
        <v>199</v>
      </c>
      <c r="O2046" t="s">
        <v>199</v>
      </c>
      <c r="P2046" t="s">
        <v>199</v>
      </c>
      <c r="Q2046" s="80" t="s">
        <v>199</v>
      </c>
      <c r="R2046" s="79"/>
      <c r="T2046" t="s">
        <v>199</v>
      </c>
      <c r="U2046" t="s">
        <v>199</v>
      </c>
      <c r="V2046" t="s">
        <v>199</v>
      </c>
    </row>
    <row r="2047" spans="2:22" x14ac:dyDescent="0.25">
      <c r="B2047" t="s">
        <v>199</v>
      </c>
      <c r="C2047" s="79" t="s">
        <v>199</v>
      </c>
      <c r="E2047" t="s">
        <v>199</v>
      </c>
      <c r="F2047" t="s">
        <v>199</v>
      </c>
      <c r="G2047" t="s">
        <v>199</v>
      </c>
      <c r="H2047" t="s">
        <v>199</v>
      </c>
      <c r="I2047" t="s">
        <v>199</v>
      </c>
      <c r="J2047" t="s">
        <v>199</v>
      </c>
      <c r="K2047" t="s">
        <v>199</v>
      </c>
      <c r="L2047" t="s">
        <v>199</v>
      </c>
      <c r="M2047" t="s">
        <v>199</v>
      </c>
      <c r="N2047" t="s">
        <v>199</v>
      </c>
      <c r="O2047" t="s">
        <v>199</v>
      </c>
      <c r="P2047" t="s">
        <v>199</v>
      </c>
      <c r="Q2047" s="80" t="s">
        <v>199</v>
      </c>
      <c r="R2047" s="79"/>
      <c r="T2047" t="s">
        <v>199</v>
      </c>
      <c r="U2047" t="s">
        <v>199</v>
      </c>
      <c r="V2047" t="s">
        <v>199</v>
      </c>
    </row>
    <row r="2048" spans="2:22" x14ac:dyDescent="0.25">
      <c r="B2048" t="s">
        <v>199</v>
      </c>
      <c r="C2048" s="79" t="s">
        <v>199</v>
      </c>
      <c r="E2048" t="s">
        <v>199</v>
      </c>
      <c r="F2048" t="s">
        <v>199</v>
      </c>
      <c r="G2048" t="s">
        <v>199</v>
      </c>
      <c r="H2048" t="s">
        <v>199</v>
      </c>
      <c r="I2048" t="s">
        <v>199</v>
      </c>
      <c r="J2048" t="s">
        <v>199</v>
      </c>
      <c r="K2048" t="s">
        <v>199</v>
      </c>
      <c r="L2048" t="s">
        <v>199</v>
      </c>
      <c r="M2048" t="s">
        <v>199</v>
      </c>
      <c r="N2048" t="s">
        <v>199</v>
      </c>
      <c r="O2048" t="s">
        <v>199</v>
      </c>
      <c r="P2048" t="s">
        <v>199</v>
      </c>
      <c r="Q2048" s="80" t="s">
        <v>199</v>
      </c>
      <c r="R2048" s="79"/>
      <c r="T2048" t="s">
        <v>199</v>
      </c>
      <c r="U2048" t="s">
        <v>199</v>
      </c>
      <c r="V2048" t="s">
        <v>199</v>
      </c>
    </row>
    <row r="2049" spans="2:22" x14ac:dyDescent="0.25">
      <c r="B2049" t="s">
        <v>199</v>
      </c>
      <c r="C2049" s="79" t="s">
        <v>199</v>
      </c>
      <c r="E2049" t="s">
        <v>199</v>
      </c>
      <c r="F2049" t="s">
        <v>199</v>
      </c>
      <c r="G2049" t="s">
        <v>199</v>
      </c>
      <c r="H2049" t="s">
        <v>199</v>
      </c>
      <c r="I2049" t="s">
        <v>199</v>
      </c>
      <c r="J2049" t="s">
        <v>199</v>
      </c>
      <c r="K2049" t="s">
        <v>199</v>
      </c>
      <c r="L2049" t="s">
        <v>199</v>
      </c>
      <c r="M2049" t="s">
        <v>199</v>
      </c>
      <c r="N2049" t="s">
        <v>199</v>
      </c>
      <c r="O2049" t="s">
        <v>199</v>
      </c>
      <c r="P2049" t="s">
        <v>199</v>
      </c>
      <c r="Q2049" s="80" t="s">
        <v>199</v>
      </c>
      <c r="R2049" s="79"/>
      <c r="T2049" t="s">
        <v>199</v>
      </c>
      <c r="U2049" t="s">
        <v>199</v>
      </c>
      <c r="V2049" t="s">
        <v>199</v>
      </c>
    </row>
    <row r="2050" spans="2:22" x14ac:dyDescent="0.25">
      <c r="B2050" t="s">
        <v>199</v>
      </c>
      <c r="C2050" s="79" t="s">
        <v>199</v>
      </c>
      <c r="E2050" t="s">
        <v>199</v>
      </c>
      <c r="F2050" t="s">
        <v>199</v>
      </c>
      <c r="G2050" t="s">
        <v>199</v>
      </c>
      <c r="H2050" t="s">
        <v>199</v>
      </c>
      <c r="I2050" t="s">
        <v>199</v>
      </c>
      <c r="J2050" t="s">
        <v>199</v>
      </c>
      <c r="K2050" t="s">
        <v>199</v>
      </c>
      <c r="L2050" t="s">
        <v>199</v>
      </c>
      <c r="M2050" t="s">
        <v>199</v>
      </c>
      <c r="N2050" t="s">
        <v>199</v>
      </c>
      <c r="O2050" t="s">
        <v>199</v>
      </c>
      <c r="P2050" t="s">
        <v>199</v>
      </c>
      <c r="Q2050" s="80" t="s">
        <v>199</v>
      </c>
      <c r="R2050" s="79"/>
      <c r="T2050" t="s">
        <v>199</v>
      </c>
      <c r="U2050" t="s">
        <v>199</v>
      </c>
      <c r="V2050" t="s">
        <v>199</v>
      </c>
    </row>
    <row r="2051" spans="2:22" x14ac:dyDescent="0.25">
      <c r="B2051" t="s">
        <v>199</v>
      </c>
      <c r="C2051" s="79" t="s">
        <v>199</v>
      </c>
      <c r="E2051" t="s">
        <v>199</v>
      </c>
      <c r="F2051" t="s">
        <v>199</v>
      </c>
      <c r="G2051" t="s">
        <v>199</v>
      </c>
      <c r="H2051" t="s">
        <v>199</v>
      </c>
      <c r="I2051" t="s">
        <v>199</v>
      </c>
      <c r="J2051" t="s">
        <v>199</v>
      </c>
      <c r="K2051" t="s">
        <v>199</v>
      </c>
      <c r="L2051" t="s">
        <v>199</v>
      </c>
      <c r="M2051" t="s">
        <v>199</v>
      </c>
      <c r="N2051" t="s">
        <v>199</v>
      </c>
      <c r="O2051" t="s">
        <v>199</v>
      </c>
      <c r="P2051" t="s">
        <v>199</v>
      </c>
      <c r="Q2051" s="80" t="s">
        <v>199</v>
      </c>
      <c r="R2051" s="79"/>
      <c r="T2051" t="s">
        <v>199</v>
      </c>
      <c r="U2051" t="s">
        <v>199</v>
      </c>
      <c r="V2051" t="s">
        <v>199</v>
      </c>
    </row>
    <row r="2052" spans="2:22" x14ac:dyDescent="0.25">
      <c r="B2052" t="s">
        <v>199</v>
      </c>
      <c r="C2052" s="79" t="s">
        <v>199</v>
      </c>
      <c r="E2052" t="s">
        <v>199</v>
      </c>
      <c r="F2052" t="s">
        <v>199</v>
      </c>
      <c r="G2052" t="s">
        <v>199</v>
      </c>
      <c r="H2052" t="s">
        <v>199</v>
      </c>
      <c r="I2052" t="s">
        <v>199</v>
      </c>
      <c r="J2052" t="s">
        <v>199</v>
      </c>
      <c r="K2052" t="s">
        <v>199</v>
      </c>
      <c r="L2052" t="s">
        <v>199</v>
      </c>
      <c r="M2052" t="s">
        <v>199</v>
      </c>
      <c r="N2052" t="s">
        <v>199</v>
      </c>
      <c r="O2052" t="s">
        <v>199</v>
      </c>
      <c r="P2052" t="s">
        <v>199</v>
      </c>
      <c r="Q2052" s="80" t="s">
        <v>199</v>
      </c>
      <c r="R2052" s="79"/>
      <c r="T2052" t="s">
        <v>199</v>
      </c>
      <c r="U2052" t="s">
        <v>199</v>
      </c>
      <c r="V2052" t="s">
        <v>199</v>
      </c>
    </row>
    <row r="2053" spans="2:22" x14ac:dyDescent="0.25">
      <c r="B2053" t="s">
        <v>199</v>
      </c>
      <c r="C2053" s="79" t="s">
        <v>199</v>
      </c>
      <c r="E2053" t="s">
        <v>199</v>
      </c>
      <c r="F2053" t="s">
        <v>199</v>
      </c>
      <c r="G2053" t="s">
        <v>199</v>
      </c>
      <c r="H2053" t="s">
        <v>199</v>
      </c>
      <c r="I2053" t="s">
        <v>199</v>
      </c>
      <c r="J2053" t="s">
        <v>199</v>
      </c>
      <c r="K2053" t="s">
        <v>199</v>
      </c>
      <c r="L2053" t="s">
        <v>199</v>
      </c>
      <c r="M2053" t="s">
        <v>199</v>
      </c>
      <c r="N2053" t="s">
        <v>199</v>
      </c>
      <c r="O2053" t="s">
        <v>199</v>
      </c>
      <c r="P2053" t="s">
        <v>199</v>
      </c>
      <c r="Q2053" s="80" t="s">
        <v>199</v>
      </c>
      <c r="R2053" s="79"/>
      <c r="T2053" t="s">
        <v>199</v>
      </c>
      <c r="U2053" t="s">
        <v>199</v>
      </c>
      <c r="V2053" t="s">
        <v>199</v>
      </c>
    </row>
    <row r="2054" spans="2:22" x14ac:dyDescent="0.25">
      <c r="B2054" t="s">
        <v>199</v>
      </c>
      <c r="C2054" s="79" t="s">
        <v>199</v>
      </c>
      <c r="E2054" t="s">
        <v>199</v>
      </c>
      <c r="F2054" t="s">
        <v>199</v>
      </c>
      <c r="G2054" t="s">
        <v>199</v>
      </c>
      <c r="H2054" t="s">
        <v>199</v>
      </c>
      <c r="I2054" t="s">
        <v>199</v>
      </c>
      <c r="J2054" t="s">
        <v>199</v>
      </c>
      <c r="K2054" t="s">
        <v>199</v>
      </c>
      <c r="L2054" t="s">
        <v>199</v>
      </c>
      <c r="M2054" t="s">
        <v>199</v>
      </c>
      <c r="N2054" t="s">
        <v>199</v>
      </c>
      <c r="O2054" t="s">
        <v>199</v>
      </c>
      <c r="P2054" t="s">
        <v>199</v>
      </c>
      <c r="Q2054" s="80" t="s">
        <v>199</v>
      </c>
      <c r="R2054" s="79"/>
      <c r="T2054" t="s">
        <v>199</v>
      </c>
      <c r="U2054" t="s">
        <v>199</v>
      </c>
      <c r="V2054" t="s">
        <v>199</v>
      </c>
    </row>
    <row r="2055" spans="2:22" x14ac:dyDescent="0.25">
      <c r="B2055" t="s">
        <v>199</v>
      </c>
      <c r="C2055" s="79" t="s">
        <v>199</v>
      </c>
      <c r="E2055" t="s">
        <v>199</v>
      </c>
      <c r="F2055" t="s">
        <v>199</v>
      </c>
      <c r="G2055" t="s">
        <v>199</v>
      </c>
      <c r="H2055" t="s">
        <v>199</v>
      </c>
      <c r="I2055" t="s">
        <v>199</v>
      </c>
      <c r="J2055" t="s">
        <v>199</v>
      </c>
      <c r="K2055" t="s">
        <v>199</v>
      </c>
      <c r="L2055" t="s">
        <v>199</v>
      </c>
      <c r="M2055" t="s">
        <v>199</v>
      </c>
      <c r="N2055" t="s">
        <v>199</v>
      </c>
      <c r="O2055" t="s">
        <v>199</v>
      </c>
      <c r="P2055" t="s">
        <v>199</v>
      </c>
      <c r="Q2055" s="80" t="s">
        <v>199</v>
      </c>
      <c r="R2055" s="79"/>
      <c r="T2055" t="s">
        <v>199</v>
      </c>
      <c r="U2055" t="s">
        <v>199</v>
      </c>
      <c r="V2055" t="s">
        <v>199</v>
      </c>
    </row>
    <row r="2056" spans="2:22" x14ac:dyDescent="0.25">
      <c r="B2056" t="s">
        <v>199</v>
      </c>
      <c r="C2056" s="79" t="s">
        <v>199</v>
      </c>
      <c r="E2056" t="s">
        <v>199</v>
      </c>
      <c r="F2056" t="s">
        <v>199</v>
      </c>
      <c r="G2056" t="s">
        <v>199</v>
      </c>
      <c r="H2056" t="s">
        <v>199</v>
      </c>
      <c r="I2056" t="s">
        <v>199</v>
      </c>
      <c r="J2056" t="s">
        <v>199</v>
      </c>
      <c r="K2056" t="s">
        <v>199</v>
      </c>
      <c r="L2056" t="s">
        <v>199</v>
      </c>
      <c r="M2056" t="s">
        <v>199</v>
      </c>
      <c r="N2056" t="s">
        <v>199</v>
      </c>
      <c r="O2056" t="s">
        <v>199</v>
      </c>
      <c r="P2056" t="s">
        <v>199</v>
      </c>
      <c r="Q2056" s="80" t="s">
        <v>199</v>
      </c>
      <c r="R2056" s="79"/>
      <c r="T2056" t="s">
        <v>199</v>
      </c>
      <c r="U2056" t="s">
        <v>199</v>
      </c>
      <c r="V2056" t="s">
        <v>199</v>
      </c>
    </row>
    <row r="2057" spans="2:22" x14ac:dyDescent="0.25">
      <c r="B2057" t="s">
        <v>199</v>
      </c>
      <c r="C2057" s="79" t="s">
        <v>199</v>
      </c>
      <c r="E2057" t="s">
        <v>199</v>
      </c>
      <c r="F2057" t="s">
        <v>199</v>
      </c>
      <c r="G2057" t="s">
        <v>199</v>
      </c>
      <c r="H2057" t="s">
        <v>199</v>
      </c>
      <c r="I2057" t="s">
        <v>199</v>
      </c>
      <c r="J2057" t="s">
        <v>199</v>
      </c>
      <c r="K2057" t="s">
        <v>199</v>
      </c>
      <c r="L2057" t="s">
        <v>199</v>
      </c>
      <c r="M2057" t="s">
        <v>199</v>
      </c>
      <c r="N2057" t="s">
        <v>199</v>
      </c>
      <c r="O2057" t="s">
        <v>199</v>
      </c>
      <c r="P2057" t="s">
        <v>199</v>
      </c>
      <c r="Q2057" s="80" t="s">
        <v>199</v>
      </c>
      <c r="R2057" s="79"/>
      <c r="T2057" t="s">
        <v>199</v>
      </c>
      <c r="U2057" t="s">
        <v>199</v>
      </c>
      <c r="V2057" t="s">
        <v>199</v>
      </c>
    </row>
    <row r="2058" spans="2:22" x14ac:dyDescent="0.25">
      <c r="B2058" t="s">
        <v>199</v>
      </c>
      <c r="C2058" s="79" t="s">
        <v>199</v>
      </c>
      <c r="E2058" t="s">
        <v>199</v>
      </c>
      <c r="F2058" t="s">
        <v>199</v>
      </c>
      <c r="G2058" t="s">
        <v>199</v>
      </c>
      <c r="H2058" t="s">
        <v>199</v>
      </c>
      <c r="I2058" t="s">
        <v>199</v>
      </c>
      <c r="J2058" t="s">
        <v>199</v>
      </c>
      <c r="K2058" t="s">
        <v>199</v>
      </c>
      <c r="L2058" t="s">
        <v>199</v>
      </c>
      <c r="M2058" t="s">
        <v>199</v>
      </c>
      <c r="N2058" t="s">
        <v>199</v>
      </c>
      <c r="O2058" t="s">
        <v>199</v>
      </c>
      <c r="P2058" t="s">
        <v>199</v>
      </c>
      <c r="Q2058" s="80" t="s">
        <v>199</v>
      </c>
      <c r="R2058" s="79"/>
      <c r="T2058" t="s">
        <v>199</v>
      </c>
      <c r="U2058" t="s">
        <v>199</v>
      </c>
      <c r="V2058" t="s">
        <v>199</v>
      </c>
    </row>
    <row r="2059" spans="2:22" x14ac:dyDescent="0.25">
      <c r="B2059" t="s">
        <v>199</v>
      </c>
      <c r="C2059" s="79" t="s">
        <v>199</v>
      </c>
      <c r="E2059" t="s">
        <v>199</v>
      </c>
      <c r="F2059" t="s">
        <v>199</v>
      </c>
      <c r="G2059" t="s">
        <v>199</v>
      </c>
      <c r="H2059" t="s">
        <v>199</v>
      </c>
      <c r="I2059" t="s">
        <v>199</v>
      </c>
      <c r="J2059" t="s">
        <v>199</v>
      </c>
      <c r="K2059" t="s">
        <v>199</v>
      </c>
      <c r="L2059" t="s">
        <v>199</v>
      </c>
      <c r="M2059" t="s">
        <v>199</v>
      </c>
      <c r="N2059" t="s">
        <v>199</v>
      </c>
      <c r="O2059" t="s">
        <v>199</v>
      </c>
      <c r="P2059" t="s">
        <v>199</v>
      </c>
      <c r="Q2059" s="80" t="s">
        <v>199</v>
      </c>
      <c r="R2059" s="79"/>
      <c r="T2059" t="s">
        <v>199</v>
      </c>
      <c r="U2059" t="s">
        <v>199</v>
      </c>
      <c r="V2059" t="s">
        <v>199</v>
      </c>
    </row>
    <row r="2060" spans="2:22" x14ac:dyDescent="0.25">
      <c r="B2060" t="s">
        <v>199</v>
      </c>
      <c r="C2060" s="79" t="s">
        <v>199</v>
      </c>
      <c r="E2060" t="s">
        <v>199</v>
      </c>
      <c r="F2060" t="s">
        <v>199</v>
      </c>
      <c r="G2060" t="s">
        <v>199</v>
      </c>
      <c r="H2060" t="s">
        <v>199</v>
      </c>
      <c r="I2060" t="s">
        <v>199</v>
      </c>
      <c r="J2060" t="s">
        <v>199</v>
      </c>
      <c r="K2060" t="s">
        <v>199</v>
      </c>
      <c r="L2060" t="s">
        <v>199</v>
      </c>
      <c r="M2060" t="s">
        <v>199</v>
      </c>
      <c r="N2060" t="s">
        <v>199</v>
      </c>
      <c r="O2060" t="s">
        <v>199</v>
      </c>
      <c r="P2060" t="s">
        <v>199</v>
      </c>
      <c r="Q2060" s="80" t="s">
        <v>199</v>
      </c>
      <c r="R2060" s="79"/>
      <c r="T2060" t="s">
        <v>199</v>
      </c>
      <c r="U2060" t="s">
        <v>199</v>
      </c>
      <c r="V2060" t="s">
        <v>199</v>
      </c>
    </row>
    <row r="2061" spans="2:22" x14ac:dyDescent="0.25">
      <c r="B2061" t="s">
        <v>199</v>
      </c>
      <c r="C2061" s="79" t="s">
        <v>199</v>
      </c>
      <c r="E2061" t="s">
        <v>199</v>
      </c>
      <c r="F2061" t="s">
        <v>199</v>
      </c>
      <c r="G2061" t="s">
        <v>199</v>
      </c>
      <c r="H2061" t="s">
        <v>199</v>
      </c>
      <c r="I2061" t="s">
        <v>199</v>
      </c>
      <c r="J2061" t="s">
        <v>199</v>
      </c>
      <c r="K2061" t="s">
        <v>199</v>
      </c>
      <c r="L2061" t="s">
        <v>199</v>
      </c>
      <c r="M2061" t="s">
        <v>199</v>
      </c>
      <c r="N2061" t="s">
        <v>199</v>
      </c>
      <c r="O2061" t="s">
        <v>199</v>
      </c>
      <c r="P2061" t="s">
        <v>199</v>
      </c>
      <c r="Q2061" s="80" t="s">
        <v>199</v>
      </c>
      <c r="R2061" s="79"/>
      <c r="T2061" t="s">
        <v>199</v>
      </c>
      <c r="U2061" t="s">
        <v>199</v>
      </c>
      <c r="V2061" t="s">
        <v>199</v>
      </c>
    </row>
    <row r="2062" spans="2:22" x14ac:dyDescent="0.25">
      <c r="B2062" t="s">
        <v>199</v>
      </c>
      <c r="C2062" s="79" t="s">
        <v>199</v>
      </c>
      <c r="E2062" t="s">
        <v>199</v>
      </c>
      <c r="F2062" t="s">
        <v>199</v>
      </c>
      <c r="G2062" t="s">
        <v>199</v>
      </c>
      <c r="H2062" t="s">
        <v>199</v>
      </c>
      <c r="I2062" t="s">
        <v>199</v>
      </c>
      <c r="J2062" t="s">
        <v>199</v>
      </c>
      <c r="K2062" t="s">
        <v>199</v>
      </c>
      <c r="L2062" t="s">
        <v>199</v>
      </c>
      <c r="M2062" t="s">
        <v>199</v>
      </c>
      <c r="N2062" t="s">
        <v>199</v>
      </c>
      <c r="O2062" t="s">
        <v>199</v>
      </c>
      <c r="P2062" t="s">
        <v>199</v>
      </c>
      <c r="Q2062" s="80" t="s">
        <v>199</v>
      </c>
      <c r="R2062" s="79"/>
      <c r="T2062" t="s">
        <v>199</v>
      </c>
      <c r="U2062" t="s">
        <v>199</v>
      </c>
      <c r="V2062" t="s">
        <v>199</v>
      </c>
    </row>
    <row r="2063" spans="2:22" x14ac:dyDescent="0.25">
      <c r="B2063" t="s">
        <v>199</v>
      </c>
      <c r="C2063" s="79" t="s">
        <v>199</v>
      </c>
      <c r="E2063" t="s">
        <v>199</v>
      </c>
      <c r="F2063" t="s">
        <v>199</v>
      </c>
      <c r="G2063" t="s">
        <v>199</v>
      </c>
      <c r="H2063" t="s">
        <v>199</v>
      </c>
      <c r="I2063" t="s">
        <v>199</v>
      </c>
      <c r="J2063" t="s">
        <v>199</v>
      </c>
      <c r="K2063" t="s">
        <v>199</v>
      </c>
      <c r="L2063" t="s">
        <v>199</v>
      </c>
      <c r="M2063" t="s">
        <v>199</v>
      </c>
      <c r="N2063" t="s">
        <v>199</v>
      </c>
      <c r="O2063" t="s">
        <v>199</v>
      </c>
      <c r="P2063" t="s">
        <v>199</v>
      </c>
      <c r="Q2063" s="80" t="s">
        <v>199</v>
      </c>
      <c r="R2063" s="79"/>
      <c r="T2063" t="s">
        <v>199</v>
      </c>
      <c r="U2063" t="s">
        <v>199</v>
      </c>
      <c r="V2063" t="s">
        <v>199</v>
      </c>
    </row>
    <row r="2064" spans="2:22" x14ac:dyDescent="0.25">
      <c r="B2064" t="s">
        <v>199</v>
      </c>
      <c r="C2064" s="79" t="s">
        <v>199</v>
      </c>
      <c r="E2064" t="s">
        <v>199</v>
      </c>
      <c r="F2064" t="s">
        <v>199</v>
      </c>
      <c r="G2064" t="s">
        <v>199</v>
      </c>
      <c r="H2064" t="s">
        <v>199</v>
      </c>
      <c r="I2064" t="s">
        <v>199</v>
      </c>
      <c r="J2064" t="s">
        <v>199</v>
      </c>
      <c r="K2064" t="s">
        <v>199</v>
      </c>
      <c r="L2064" t="s">
        <v>199</v>
      </c>
      <c r="M2064" t="s">
        <v>199</v>
      </c>
      <c r="N2064" t="s">
        <v>199</v>
      </c>
      <c r="O2064" t="s">
        <v>199</v>
      </c>
      <c r="P2064" t="s">
        <v>199</v>
      </c>
      <c r="Q2064" s="80" t="s">
        <v>199</v>
      </c>
      <c r="R2064" s="79"/>
      <c r="T2064" t="s">
        <v>199</v>
      </c>
      <c r="U2064" t="s">
        <v>199</v>
      </c>
      <c r="V2064" t="s">
        <v>199</v>
      </c>
    </row>
    <row r="2065" spans="2:22" x14ac:dyDescent="0.25">
      <c r="B2065" t="s">
        <v>199</v>
      </c>
      <c r="C2065" s="79" t="s">
        <v>199</v>
      </c>
      <c r="E2065" t="s">
        <v>199</v>
      </c>
      <c r="F2065" t="s">
        <v>199</v>
      </c>
      <c r="G2065" t="s">
        <v>199</v>
      </c>
      <c r="H2065" t="s">
        <v>199</v>
      </c>
      <c r="I2065" t="s">
        <v>199</v>
      </c>
      <c r="J2065" t="s">
        <v>199</v>
      </c>
      <c r="K2065" t="s">
        <v>199</v>
      </c>
      <c r="L2065" t="s">
        <v>199</v>
      </c>
      <c r="M2065" t="s">
        <v>199</v>
      </c>
      <c r="N2065" t="s">
        <v>199</v>
      </c>
      <c r="O2065" t="s">
        <v>199</v>
      </c>
      <c r="P2065" t="s">
        <v>199</v>
      </c>
      <c r="Q2065" s="80" t="s">
        <v>199</v>
      </c>
      <c r="R2065" s="79"/>
      <c r="T2065" t="s">
        <v>199</v>
      </c>
      <c r="U2065" t="s">
        <v>199</v>
      </c>
      <c r="V2065" t="s">
        <v>199</v>
      </c>
    </row>
    <row r="2066" spans="2:22" x14ac:dyDescent="0.25">
      <c r="B2066" t="s">
        <v>199</v>
      </c>
      <c r="C2066" s="79" t="s">
        <v>199</v>
      </c>
      <c r="E2066" t="s">
        <v>199</v>
      </c>
      <c r="F2066" t="s">
        <v>199</v>
      </c>
      <c r="G2066" t="s">
        <v>199</v>
      </c>
      <c r="H2066" t="s">
        <v>199</v>
      </c>
      <c r="I2066" t="s">
        <v>199</v>
      </c>
      <c r="J2066" t="s">
        <v>199</v>
      </c>
      <c r="K2066" t="s">
        <v>199</v>
      </c>
      <c r="L2066" t="s">
        <v>199</v>
      </c>
      <c r="M2066" t="s">
        <v>199</v>
      </c>
      <c r="N2066" t="s">
        <v>199</v>
      </c>
      <c r="O2066" t="s">
        <v>199</v>
      </c>
      <c r="P2066" t="s">
        <v>199</v>
      </c>
      <c r="Q2066" s="80" t="s">
        <v>199</v>
      </c>
      <c r="R2066" s="79"/>
      <c r="T2066" t="s">
        <v>199</v>
      </c>
      <c r="U2066" t="s">
        <v>199</v>
      </c>
      <c r="V2066" t="s">
        <v>199</v>
      </c>
    </row>
    <row r="2067" spans="2:22" x14ac:dyDescent="0.25">
      <c r="B2067" t="s">
        <v>199</v>
      </c>
      <c r="C2067" s="79" t="s">
        <v>199</v>
      </c>
      <c r="E2067" t="s">
        <v>199</v>
      </c>
      <c r="F2067" t="s">
        <v>199</v>
      </c>
      <c r="G2067" t="s">
        <v>199</v>
      </c>
      <c r="H2067" t="s">
        <v>199</v>
      </c>
      <c r="I2067" t="s">
        <v>199</v>
      </c>
      <c r="J2067" t="s">
        <v>199</v>
      </c>
      <c r="K2067" t="s">
        <v>199</v>
      </c>
      <c r="L2067" t="s">
        <v>199</v>
      </c>
      <c r="M2067" t="s">
        <v>199</v>
      </c>
      <c r="N2067" t="s">
        <v>199</v>
      </c>
      <c r="O2067" t="s">
        <v>199</v>
      </c>
      <c r="P2067" t="s">
        <v>199</v>
      </c>
      <c r="Q2067" s="80" t="s">
        <v>199</v>
      </c>
      <c r="R2067" s="79"/>
      <c r="T2067" t="s">
        <v>199</v>
      </c>
      <c r="U2067" t="s">
        <v>199</v>
      </c>
      <c r="V2067" t="s">
        <v>199</v>
      </c>
    </row>
    <row r="2068" spans="2:22" x14ac:dyDescent="0.25">
      <c r="B2068" t="s">
        <v>199</v>
      </c>
      <c r="C2068" s="79" t="s">
        <v>199</v>
      </c>
      <c r="E2068" t="s">
        <v>199</v>
      </c>
      <c r="F2068" t="s">
        <v>199</v>
      </c>
      <c r="G2068" t="s">
        <v>199</v>
      </c>
      <c r="H2068" t="s">
        <v>199</v>
      </c>
      <c r="I2068" t="s">
        <v>199</v>
      </c>
      <c r="J2068" t="s">
        <v>199</v>
      </c>
      <c r="K2068" t="s">
        <v>199</v>
      </c>
      <c r="L2068" t="s">
        <v>199</v>
      </c>
      <c r="M2068" t="s">
        <v>199</v>
      </c>
      <c r="N2068" t="s">
        <v>199</v>
      </c>
      <c r="O2068" t="s">
        <v>199</v>
      </c>
      <c r="P2068" t="s">
        <v>199</v>
      </c>
      <c r="Q2068" s="80" t="s">
        <v>199</v>
      </c>
      <c r="R2068" s="79"/>
      <c r="T2068" t="s">
        <v>199</v>
      </c>
      <c r="U2068" t="s">
        <v>199</v>
      </c>
      <c r="V2068" t="s">
        <v>199</v>
      </c>
    </row>
    <row r="2069" spans="2:22" x14ac:dyDescent="0.25">
      <c r="B2069" t="s">
        <v>199</v>
      </c>
      <c r="C2069" s="79" t="s">
        <v>199</v>
      </c>
      <c r="E2069" t="s">
        <v>199</v>
      </c>
      <c r="F2069" t="s">
        <v>199</v>
      </c>
      <c r="G2069" t="s">
        <v>199</v>
      </c>
      <c r="H2069" t="s">
        <v>199</v>
      </c>
      <c r="I2069" t="s">
        <v>199</v>
      </c>
      <c r="J2069" t="s">
        <v>199</v>
      </c>
      <c r="K2069" t="s">
        <v>199</v>
      </c>
      <c r="L2069" t="s">
        <v>199</v>
      </c>
      <c r="M2069" t="s">
        <v>199</v>
      </c>
      <c r="N2069" t="s">
        <v>199</v>
      </c>
      <c r="O2069" t="s">
        <v>199</v>
      </c>
      <c r="P2069" t="s">
        <v>199</v>
      </c>
      <c r="Q2069" s="80" t="s">
        <v>199</v>
      </c>
      <c r="R2069" s="79"/>
      <c r="T2069" t="s">
        <v>199</v>
      </c>
      <c r="U2069" t="s">
        <v>199</v>
      </c>
      <c r="V2069" t="s">
        <v>199</v>
      </c>
    </row>
    <row r="2070" spans="2:22" x14ac:dyDescent="0.25">
      <c r="B2070" t="s">
        <v>199</v>
      </c>
      <c r="C2070" s="79" t="s">
        <v>199</v>
      </c>
      <c r="E2070" t="s">
        <v>199</v>
      </c>
      <c r="F2070" t="s">
        <v>199</v>
      </c>
      <c r="G2070" t="s">
        <v>199</v>
      </c>
      <c r="H2070" t="s">
        <v>199</v>
      </c>
      <c r="I2070" t="s">
        <v>199</v>
      </c>
      <c r="J2070" t="s">
        <v>199</v>
      </c>
      <c r="K2070" t="s">
        <v>199</v>
      </c>
      <c r="L2070" t="s">
        <v>199</v>
      </c>
      <c r="M2070" t="s">
        <v>199</v>
      </c>
      <c r="N2070" t="s">
        <v>199</v>
      </c>
      <c r="O2070" t="s">
        <v>199</v>
      </c>
      <c r="P2070" t="s">
        <v>199</v>
      </c>
      <c r="Q2070" s="80" t="s">
        <v>199</v>
      </c>
      <c r="R2070" s="79"/>
      <c r="T2070" t="s">
        <v>199</v>
      </c>
      <c r="U2070" t="s">
        <v>199</v>
      </c>
      <c r="V2070" t="s">
        <v>199</v>
      </c>
    </row>
    <row r="2071" spans="2:22" x14ac:dyDescent="0.25">
      <c r="B2071" t="s">
        <v>199</v>
      </c>
      <c r="C2071" s="79" t="s">
        <v>199</v>
      </c>
      <c r="E2071" t="s">
        <v>199</v>
      </c>
      <c r="F2071" t="s">
        <v>199</v>
      </c>
      <c r="G2071" t="s">
        <v>199</v>
      </c>
      <c r="H2071" t="s">
        <v>199</v>
      </c>
      <c r="I2071" t="s">
        <v>199</v>
      </c>
      <c r="J2071" t="s">
        <v>199</v>
      </c>
      <c r="K2071" t="s">
        <v>199</v>
      </c>
      <c r="L2071" t="s">
        <v>199</v>
      </c>
      <c r="M2071" t="s">
        <v>199</v>
      </c>
      <c r="N2071" t="s">
        <v>199</v>
      </c>
      <c r="O2071" t="s">
        <v>199</v>
      </c>
      <c r="P2071" t="s">
        <v>199</v>
      </c>
      <c r="Q2071" s="80" t="s">
        <v>199</v>
      </c>
      <c r="R2071" s="79"/>
      <c r="T2071" t="s">
        <v>199</v>
      </c>
      <c r="U2071" t="s">
        <v>199</v>
      </c>
      <c r="V2071" t="s">
        <v>199</v>
      </c>
    </row>
    <row r="2072" spans="2:22" x14ac:dyDescent="0.25">
      <c r="B2072" t="s">
        <v>199</v>
      </c>
      <c r="C2072" s="79" t="s">
        <v>199</v>
      </c>
      <c r="E2072" t="s">
        <v>199</v>
      </c>
      <c r="F2072" t="s">
        <v>199</v>
      </c>
      <c r="G2072" t="s">
        <v>199</v>
      </c>
      <c r="H2072" t="s">
        <v>199</v>
      </c>
      <c r="I2072" t="s">
        <v>199</v>
      </c>
      <c r="J2072" t="s">
        <v>199</v>
      </c>
      <c r="K2072" t="s">
        <v>199</v>
      </c>
      <c r="L2072" t="s">
        <v>199</v>
      </c>
      <c r="M2072" t="s">
        <v>199</v>
      </c>
      <c r="N2072" t="s">
        <v>199</v>
      </c>
      <c r="O2072" t="s">
        <v>199</v>
      </c>
      <c r="P2072" t="s">
        <v>199</v>
      </c>
      <c r="Q2072" s="80" t="s">
        <v>199</v>
      </c>
      <c r="R2072" s="79"/>
      <c r="T2072" t="s">
        <v>199</v>
      </c>
      <c r="U2072" t="s">
        <v>199</v>
      </c>
      <c r="V2072" t="s">
        <v>199</v>
      </c>
    </row>
    <row r="2073" spans="2:22" x14ac:dyDescent="0.25">
      <c r="B2073" t="s">
        <v>199</v>
      </c>
      <c r="C2073" s="79" t="s">
        <v>199</v>
      </c>
      <c r="E2073" t="s">
        <v>199</v>
      </c>
      <c r="F2073" t="s">
        <v>199</v>
      </c>
      <c r="G2073" t="s">
        <v>199</v>
      </c>
      <c r="H2073" t="s">
        <v>199</v>
      </c>
      <c r="I2073" t="s">
        <v>199</v>
      </c>
      <c r="J2073" t="s">
        <v>199</v>
      </c>
      <c r="K2073" t="s">
        <v>199</v>
      </c>
      <c r="L2073" t="s">
        <v>199</v>
      </c>
      <c r="M2073" t="s">
        <v>199</v>
      </c>
      <c r="N2073" t="s">
        <v>199</v>
      </c>
      <c r="O2073" t="s">
        <v>199</v>
      </c>
      <c r="P2073" t="s">
        <v>199</v>
      </c>
      <c r="Q2073" s="80" t="s">
        <v>199</v>
      </c>
      <c r="R2073" s="79"/>
      <c r="T2073" t="s">
        <v>199</v>
      </c>
      <c r="U2073" t="s">
        <v>199</v>
      </c>
      <c r="V2073" t="s">
        <v>199</v>
      </c>
    </row>
    <row r="2074" spans="2:22" x14ac:dyDescent="0.25">
      <c r="B2074" t="s">
        <v>199</v>
      </c>
      <c r="C2074" s="79" t="s">
        <v>199</v>
      </c>
      <c r="E2074" t="s">
        <v>199</v>
      </c>
      <c r="F2074" t="s">
        <v>199</v>
      </c>
      <c r="G2074" t="s">
        <v>199</v>
      </c>
      <c r="H2074" t="s">
        <v>199</v>
      </c>
      <c r="I2074" t="s">
        <v>199</v>
      </c>
      <c r="J2074" t="s">
        <v>199</v>
      </c>
      <c r="K2074" t="s">
        <v>199</v>
      </c>
      <c r="L2074" t="s">
        <v>199</v>
      </c>
      <c r="M2074" t="s">
        <v>199</v>
      </c>
      <c r="N2074" t="s">
        <v>199</v>
      </c>
      <c r="O2074" t="s">
        <v>199</v>
      </c>
      <c r="P2074" t="s">
        <v>199</v>
      </c>
      <c r="Q2074" s="80" t="s">
        <v>199</v>
      </c>
      <c r="R2074" s="79"/>
      <c r="T2074" t="s">
        <v>199</v>
      </c>
      <c r="U2074" t="s">
        <v>199</v>
      </c>
      <c r="V2074" t="s">
        <v>199</v>
      </c>
    </row>
    <row r="2075" spans="2:22" x14ac:dyDescent="0.25">
      <c r="B2075" t="s">
        <v>199</v>
      </c>
      <c r="C2075" s="79" t="s">
        <v>199</v>
      </c>
      <c r="E2075" t="s">
        <v>199</v>
      </c>
      <c r="F2075" t="s">
        <v>199</v>
      </c>
      <c r="G2075" t="s">
        <v>199</v>
      </c>
      <c r="H2075" t="s">
        <v>199</v>
      </c>
      <c r="I2075" t="s">
        <v>199</v>
      </c>
      <c r="J2075" t="s">
        <v>199</v>
      </c>
      <c r="K2075" t="s">
        <v>199</v>
      </c>
      <c r="L2075" t="s">
        <v>199</v>
      </c>
      <c r="M2075" t="s">
        <v>199</v>
      </c>
      <c r="N2075" t="s">
        <v>199</v>
      </c>
      <c r="O2075" t="s">
        <v>199</v>
      </c>
      <c r="P2075" t="s">
        <v>199</v>
      </c>
      <c r="Q2075" s="80" t="s">
        <v>199</v>
      </c>
      <c r="R2075" s="79"/>
      <c r="T2075" t="s">
        <v>199</v>
      </c>
      <c r="U2075" t="s">
        <v>199</v>
      </c>
      <c r="V2075" t="s">
        <v>199</v>
      </c>
    </row>
    <row r="2076" spans="2:22" x14ac:dyDescent="0.25">
      <c r="B2076" t="s">
        <v>199</v>
      </c>
      <c r="C2076" s="79" t="s">
        <v>199</v>
      </c>
      <c r="E2076" t="s">
        <v>199</v>
      </c>
      <c r="F2076" t="s">
        <v>199</v>
      </c>
      <c r="G2076" t="s">
        <v>199</v>
      </c>
      <c r="H2076" t="s">
        <v>199</v>
      </c>
      <c r="I2076" t="s">
        <v>199</v>
      </c>
      <c r="J2076" t="s">
        <v>199</v>
      </c>
      <c r="K2076" t="s">
        <v>199</v>
      </c>
      <c r="L2076" t="s">
        <v>199</v>
      </c>
      <c r="M2076" t="s">
        <v>199</v>
      </c>
      <c r="N2076" t="s">
        <v>199</v>
      </c>
      <c r="O2076" t="s">
        <v>199</v>
      </c>
      <c r="P2076" t="s">
        <v>199</v>
      </c>
      <c r="Q2076" s="80" t="s">
        <v>199</v>
      </c>
      <c r="R2076" s="79"/>
      <c r="T2076" t="s">
        <v>199</v>
      </c>
      <c r="U2076" t="s">
        <v>199</v>
      </c>
      <c r="V2076" t="s">
        <v>199</v>
      </c>
    </row>
    <row r="2077" spans="2:22" x14ac:dyDescent="0.25">
      <c r="B2077" t="s">
        <v>199</v>
      </c>
      <c r="C2077" s="79" t="s">
        <v>199</v>
      </c>
      <c r="E2077" t="s">
        <v>199</v>
      </c>
      <c r="F2077" t="s">
        <v>199</v>
      </c>
      <c r="G2077" t="s">
        <v>199</v>
      </c>
      <c r="H2077" t="s">
        <v>199</v>
      </c>
      <c r="I2077" t="s">
        <v>199</v>
      </c>
      <c r="J2077" t="s">
        <v>199</v>
      </c>
      <c r="K2077" t="s">
        <v>199</v>
      </c>
      <c r="L2077" t="s">
        <v>199</v>
      </c>
      <c r="M2077" t="s">
        <v>199</v>
      </c>
      <c r="N2077" t="s">
        <v>199</v>
      </c>
      <c r="O2077" t="s">
        <v>199</v>
      </c>
      <c r="P2077" t="s">
        <v>199</v>
      </c>
      <c r="Q2077" s="80" t="s">
        <v>199</v>
      </c>
      <c r="R2077" s="79"/>
      <c r="T2077" t="s">
        <v>199</v>
      </c>
      <c r="U2077" t="s">
        <v>199</v>
      </c>
      <c r="V2077" t="s">
        <v>199</v>
      </c>
    </row>
    <row r="2078" spans="2:22" x14ac:dyDescent="0.25">
      <c r="B2078" t="s">
        <v>199</v>
      </c>
      <c r="C2078" s="79" t="s">
        <v>199</v>
      </c>
      <c r="E2078" t="s">
        <v>199</v>
      </c>
      <c r="F2078" t="s">
        <v>199</v>
      </c>
      <c r="G2078" t="s">
        <v>199</v>
      </c>
      <c r="H2078" t="s">
        <v>199</v>
      </c>
      <c r="I2078" t="s">
        <v>199</v>
      </c>
      <c r="J2078" t="s">
        <v>199</v>
      </c>
      <c r="K2078" t="s">
        <v>199</v>
      </c>
      <c r="L2078" t="s">
        <v>199</v>
      </c>
      <c r="M2078" t="s">
        <v>199</v>
      </c>
      <c r="N2078" t="s">
        <v>199</v>
      </c>
      <c r="O2078" t="s">
        <v>199</v>
      </c>
      <c r="P2078" t="s">
        <v>199</v>
      </c>
      <c r="Q2078" s="80" t="s">
        <v>199</v>
      </c>
      <c r="R2078" s="79"/>
      <c r="T2078" t="s">
        <v>199</v>
      </c>
      <c r="U2078" t="s">
        <v>199</v>
      </c>
      <c r="V2078" t="s">
        <v>199</v>
      </c>
    </row>
    <row r="2079" spans="2:22" x14ac:dyDescent="0.25">
      <c r="B2079" t="s">
        <v>199</v>
      </c>
      <c r="C2079" s="79" t="s">
        <v>199</v>
      </c>
      <c r="E2079" t="s">
        <v>199</v>
      </c>
      <c r="F2079" t="s">
        <v>199</v>
      </c>
      <c r="G2079" t="s">
        <v>199</v>
      </c>
      <c r="H2079" t="s">
        <v>199</v>
      </c>
      <c r="I2079" t="s">
        <v>199</v>
      </c>
      <c r="J2079" t="s">
        <v>199</v>
      </c>
      <c r="K2079" t="s">
        <v>199</v>
      </c>
      <c r="L2079" t="s">
        <v>199</v>
      </c>
      <c r="M2079" t="s">
        <v>199</v>
      </c>
      <c r="N2079" t="s">
        <v>199</v>
      </c>
      <c r="O2079" t="s">
        <v>199</v>
      </c>
      <c r="P2079" t="s">
        <v>199</v>
      </c>
      <c r="Q2079" s="80" t="s">
        <v>199</v>
      </c>
      <c r="R2079" s="79"/>
      <c r="T2079" t="s">
        <v>199</v>
      </c>
      <c r="U2079" t="s">
        <v>199</v>
      </c>
      <c r="V2079" t="s">
        <v>199</v>
      </c>
    </row>
    <row r="2080" spans="2:22" x14ac:dyDescent="0.25">
      <c r="B2080" t="s">
        <v>199</v>
      </c>
      <c r="C2080" s="79" t="s">
        <v>199</v>
      </c>
      <c r="E2080" t="s">
        <v>199</v>
      </c>
      <c r="F2080" t="s">
        <v>199</v>
      </c>
      <c r="G2080" t="s">
        <v>199</v>
      </c>
      <c r="H2080" t="s">
        <v>199</v>
      </c>
      <c r="I2080" t="s">
        <v>199</v>
      </c>
      <c r="J2080" t="s">
        <v>199</v>
      </c>
      <c r="K2080" t="s">
        <v>199</v>
      </c>
      <c r="L2080" t="s">
        <v>199</v>
      </c>
      <c r="M2080" t="s">
        <v>199</v>
      </c>
      <c r="N2080" t="s">
        <v>199</v>
      </c>
      <c r="O2080" t="s">
        <v>199</v>
      </c>
      <c r="P2080" t="s">
        <v>199</v>
      </c>
      <c r="Q2080" s="80" t="s">
        <v>199</v>
      </c>
      <c r="R2080" s="79"/>
      <c r="T2080" t="s">
        <v>199</v>
      </c>
      <c r="U2080" t="s">
        <v>199</v>
      </c>
      <c r="V2080" t="s">
        <v>199</v>
      </c>
    </row>
    <row r="2081" spans="2:22" x14ac:dyDescent="0.25">
      <c r="B2081" t="s">
        <v>199</v>
      </c>
      <c r="C2081" s="79" t="s">
        <v>199</v>
      </c>
      <c r="E2081" t="s">
        <v>199</v>
      </c>
      <c r="F2081" t="s">
        <v>199</v>
      </c>
      <c r="G2081" t="s">
        <v>199</v>
      </c>
      <c r="H2081" t="s">
        <v>199</v>
      </c>
      <c r="I2081" t="s">
        <v>199</v>
      </c>
      <c r="J2081" t="s">
        <v>199</v>
      </c>
      <c r="K2081" t="s">
        <v>199</v>
      </c>
      <c r="L2081" t="s">
        <v>199</v>
      </c>
      <c r="M2081" t="s">
        <v>199</v>
      </c>
      <c r="N2081" t="s">
        <v>199</v>
      </c>
      <c r="O2081" t="s">
        <v>199</v>
      </c>
      <c r="P2081" t="s">
        <v>199</v>
      </c>
      <c r="Q2081" s="80" t="s">
        <v>199</v>
      </c>
      <c r="R2081" s="79"/>
      <c r="T2081" t="s">
        <v>199</v>
      </c>
      <c r="U2081" t="s">
        <v>199</v>
      </c>
      <c r="V2081" t="s">
        <v>199</v>
      </c>
    </row>
    <row r="2082" spans="2:22" x14ac:dyDescent="0.25">
      <c r="B2082" t="s">
        <v>199</v>
      </c>
      <c r="C2082" s="79" t="s">
        <v>199</v>
      </c>
      <c r="E2082" t="s">
        <v>199</v>
      </c>
      <c r="F2082" t="s">
        <v>199</v>
      </c>
      <c r="G2082" t="s">
        <v>199</v>
      </c>
      <c r="H2082" t="s">
        <v>199</v>
      </c>
      <c r="I2082" t="s">
        <v>199</v>
      </c>
      <c r="J2082" t="s">
        <v>199</v>
      </c>
      <c r="K2082" t="s">
        <v>199</v>
      </c>
      <c r="L2082" t="s">
        <v>199</v>
      </c>
      <c r="M2082" t="s">
        <v>199</v>
      </c>
      <c r="N2082" t="s">
        <v>199</v>
      </c>
      <c r="O2082" t="s">
        <v>199</v>
      </c>
      <c r="P2082" t="s">
        <v>199</v>
      </c>
      <c r="Q2082" s="80" t="s">
        <v>199</v>
      </c>
      <c r="R2082" s="79"/>
      <c r="T2082" t="s">
        <v>199</v>
      </c>
      <c r="U2082" t="s">
        <v>199</v>
      </c>
      <c r="V2082" t="s">
        <v>199</v>
      </c>
    </row>
    <row r="2083" spans="2:22" x14ac:dyDescent="0.25">
      <c r="B2083" t="s">
        <v>199</v>
      </c>
      <c r="C2083" s="79" t="s">
        <v>199</v>
      </c>
      <c r="E2083" t="s">
        <v>199</v>
      </c>
      <c r="F2083" t="s">
        <v>199</v>
      </c>
      <c r="G2083" t="s">
        <v>199</v>
      </c>
      <c r="H2083" t="s">
        <v>199</v>
      </c>
      <c r="I2083" t="s">
        <v>199</v>
      </c>
      <c r="J2083" t="s">
        <v>199</v>
      </c>
      <c r="K2083" t="s">
        <v>199</v>
      </c>
      <c r="L2083" t="s">
        <v>199</v>
      </c>
      <c r="M2083" t="s">
        <v>199</v>
      </c>
      <c r="N2083" t="s">
        <v>199</v>
      </c>
      <c r="O2083" t="s">
        <v>199</v>
      </c>
      <c r="P2083" t="s">
        <v>199</v>
      </c>
      <c r="Q2083" s="80" t="s">
        <v>199</v>
      </c>
      <c r="R2083" s="79"/>
      <c r="T2083" t="s">
        <v>199</v>
      </c>
      <c r="U2083" t="s">
        <v>199</v>
      </c>
      <c r="V2083" t="s">
        <v>199</v>
      </c>
    </row>
    <row r="2084" spans="2:22" x14ac:dyDescent="0.25">
      <c r="B2084" t="s">
        <v>199</v>
      </c>
      <c r="C2084" s="79" t="s">
        <v>199</v>
      </c>
      <c r="E2084" t="s">
        <v>199</v>
      </c>
      <c r="F2084" t="s">
        <v>199</v>
      </c>
      <c r="G2084" t="s">
        <v>199</v>
      </c>
      <c r="H2084" t="s">
        <v>199</v>
      </c>
      <c r="I2084" t="s">
        <v>199</v>
      </c>
      <c r="J2084" t="s">
        <v>199</v>
      </c>
      <c r="K2084" t="s">
        <v>199</v>
      </c>
      <c r="L2084" t="s">
        <v>199</v>
      </c>
      <c r="M2084" t="s">
        <v>199</v>
      </c>
      <c r="N2084" t="s">
        <v>199</v>
      </c>
      <c r="O2084" t="s">
        <v>199</v>
      </c>
      <c r="P2084" t="s">
        <v>199</v>
      </c>
      <c r="Q2084" s="80" t="s">
        <v>199</v>
      </c>
      <c r="R2084" s="79"/>
      <c r="T2084" t="s">
        <v>199</v>
      </c>
      <c r="U2084" t="s">
        <v>199</v>
      </c>
      <c r="V2084" t="s">
        <v>199</v>
      </c>
    </row>
    <row r="2085" spans="2:22" x14ac:dyDescent="0.25">
      <c r="B2085" t="s">
        <v>199</v>
      </c>
      <c r="C2085" s="79" t="s">
        <v>199</v>
      </c>
      <c r="E2085" t="s">
        <v>199</v>
      </c>
      <c r="F2085" t="s">
        <v>199</v>
      </c>
      <c r="G2085" t="s">
        <v>199</v>
      </c>
      <c r="H2085" t="s">
        <v>199</v>
      </c>
      <c r="I2085" t="s">
        <v>199</v>
      </c>
      <c r="J2085" t="s">
        <v>199</v>
      </c>
      <c r="K2085" t="s">
        <v>199</v>
      </c>
      <c r="L2085" t="s">
        <v>199</v>
      </c>
      <c r="M2085" t="s">
        <v>199</v>
      </c>
      <c r="N2085" t="s">
        <v>199</v>
      </c>
      <c r="O2085" t="s">
        <v>199</v>
      </c>
      <c r="P2085" t="s">
        <v>199</v>
      </c>
      <c r="Q2085" s="80" t="s">
        <v>199</v>
      </c>
      <c r="R2085" s="79"/>
      <c r="T2085" t="s">
        <v>199</v>
      </c>
      <c r="U2085" t="s">
        <v>199</v>
      </c>
      <c r="V2085" t="s">
        <v>199</v>
      </c>
    </row>
    <row r="2086" spans="2:22" x14ac:dyDescent="0.25">
      <c r="B2086" t="s">
        <v>199</v>
      </c>
      <c r="C2086" s="79" t="s">
        <v>199</v>
      </c>
      <c r="E2086" t="s">
        <v>199</v>
      </c>
      <c r="F2086" t="s">
        <v>199</v>
      </c>
      <c r="G2086" t="s">
        <v>199</v>
      </c>
      <c r="H2086" t="s">
        <v>199</v>
      </c>
      <c r="I2086" t="s">
        <v>199</v>
      </c>
      <c r="J2086" t="s">
        <v>199</v>
      </c>
      <c r="K2086" t="s">
        <v>199</v>
      </c>
      <c r="L2086" t="s">
        <v>199</v>
      </c>
      <c r="M2086" t="s">
        <v>199</v>
      </c>
      <c r="N2086" t="s">
        <v>199</v>
      </c>
      <c r="O2086" t="s">
        <v>199</v>
      </c>
      <c r="P2086" t="s">
        <v>199</v>
      </c>
      <c r="Q2086" s="80" t="s">
        <v>199</v>
      </c>
      <c r="R2086" s="79"/>
      <c r="T2086" t="s">
        <v>199</v>
      </c>
      <c r="U2086" t="s">
        <v>199</v>
      </c>
      <c r="V2086" t="s">
        <v>199</v>
      </c>
    </row>
    <row r="2087" spans="2:22" x14ac:dyDescent="0.25">
      <c r="B2087" t="s">
        <v>199</v>
      </c>
      <c r="C2087" s="79" t="s">
        <v>199</v>
      </c>
      <c r="E2087" t="s">
        <v>199</v>
      </c>
      <c r="F2087" t="s">
        <v>199</v>
      </c>
      <c r="G2087" t="s">
        <v>199</v>
      </c>
      <c r="H2087" t="s">
        <v>199</v>
      </c>
      <c r="I2087" t="s">
        <v>199</v>
      </c>
      <c r="J2087" t="s">
        <v>199</v>
      </c>
      <c r="K2087" t="s">
        <v>199</v>
      </c>
      <c r="L2087" t="s">
        <v>199</v>
      </c>
      <c r="M2087" t="s">
        <v>199</v>
      </c>
      <c r="N2087" t="s">
        <v>199</v>
      </c>
      <c r="O2087" t="s">
        <v>199</v>
      </c>
      <c r="P2087" t="s">
        <v>199</v>
      </c>
      <c r="Q2087" s="80" t="s">
        <v>199</v>
      </c>
      <c r="R2087" s="79"/>
      <c r="T2087" t="s">
        <v>199</v>
      </c>
      <c r="U2087" t="s">
        <v>199</v>
      </c>
      <c r="V2087" t="s">
        <v>199</v>
      </c>
    </row>
    <row r="2088" spans="2:22" x14ac:dyDescent="0.25">
      <c r="B2088" t="s">
        <v>199</v>
      </c>
      <c r="C2088" s="79" t="s">
        <v>199</v>
      </c>
      <c r="E2088" t="s">
        <v>199</v>
      </c>
      <c r="F2088" t="s">
        <v>199</v>
      </c>
      <c r="G2088" t="s">
        <v>199</v>
      </c>
      <c r="H2088" t="s">
        <v>199</v>
      </c>
      <c r="I2088" t="s">
        <v>199</v>
      </c>
      <c r="J2088" t="s">
        <v>199</v>
      </c>
      <c r="K2088" t="s">
        <v>199</v>
      </c>
      <c r="L2088" t="s">
        <v>199</v>
      </c>
      <c r="M2088" t="s">
        <v>199</v>
      </c>
      <c r="N2088" t="s">
        <v>199</v>
      </c>
      <c r="O2088" t="s">
        <v>199</v>
      </c>
      <c r="P2088" t="s">
        <v>199</v>
      </c>
      <c r="Q2088" s="80" t="s">
        <v>199</v>
      </c>
      <c r="R2088" s="79"/>
      <c r="T2088" t="s">
        <v>199</v>
      </c>
      <c r="U2088" t="s">
        <v>199</v>
      </c>
      <c r="V2088" t="s">
        <v>199</v>
      </c>
    </row>
    <row r="2089" spans="2:22" x14ac:dyDescent="0.25">
      <c r="B2089" t="s">
        <v>199</v>
      </c>
      <c r="C2089" s="79" t="s">
        <v>199</v>
      </c>
      <c r="E2089" t="s">
        <v>199</v>
      </c>
      <c r="F2089" t="s">
        <v>199</v>
      </c>
      <c r="G2089" t="s">
        <v>199</v>
      </c>
      <c r="H2089" t="s">
        <v>199</v>
      </c>
      <c r="I2089" t="s">
        <v>199</v>
      </c>
      <c r="J2089" t="s">
        <v>199</v>
      </c>
      <c r="K2089" t="s">
        <v>199</v>
      </c>
      <c r="L2089" t="s">
        <v>199</v>
      </c>
      <c r="M2089" t="s">
        <v>199</v>
      </c>
      <c r="N2089" t="s">
        <v>199</v>
      </c>
      <c r="O2089" t="s">
        <v>199</v>
      </c>
      <c r="P2089" t="s">
        <v>199</v>
      </c>
      <c r="Q2089" s="80" t="s">
        <v>199</v>
      </c>
      <c r="R2089" s="79"/>
      <c r="T2089" t="s">
        <v>199</v>
      </c>
      <c r="U2089" t="s">
        <v>199</v>
      </c>
      <c r="V2089" t="s">
        <v>199</v>
      </c>
    </row>
    <row r="2090" spans="2:22" x14ac:dyDescent="0.25">
      <c r="B2090" t="s">
        <v>199</v>
      </c>
      <c r="C2090" s="79" t="s">
        <v>199</v>
      </c>
      <c r="E2090" t="s">
        <v>199</v>
      </c>
      <c r="F2090" t="s">
        <v>199</v>
      </c>
      <c r="G2090" t="s">
        <v>199</v>
      </c>
      <c r="H2090" t="s">
        <v>199</v>
      </c>
      <c r="I2090" t="s">
        <v>199</v>
      </c>
      <c r="J2090" t="s">
        <v>199</v>
      </c>
      <c r="K2090" t="s">
        <v>199</v>
      </c>
      <c r="L2090" t="s">
        <v>199</v>
      </c>
      <c r="M2090" t="s">
        <v>199</v>
      </c>
      <c r="N2090" t="s">
        <v>199</v>
      </c>
      <c r="O2090" t="s">
        <v>199</v>
      </c>
      <c r="P2090" t="s">
        <v>199</v>
      </c>
      <c r="Q2090" s="80" t="s">
        <v>199</v>
      </c>
      <c r="R2090" s="79"/>
      <c r="T2090" t="s">
        <v>199</v>
      </c>
      <c r="U2090" t="s">
        <v>199</v>
      </c>
      <c r="V2090" t="s">
        <v>199</v>
      </c>
    </row>
    <row r="2091" spans="2:22" x14ac:dyDescent="0.25">
      <c r="B2091" t="s">
        <v>199</v>
      </c>
      <c r="C2091" s="79" t="s">
        <v>199</v>
      </c>
      <c r="E2091" t="s">
        <v>199</v>
      </c>
      <c r="F2091" t="s">
        <v>199</v>
      </c>
      <c r="G2091" t="s">
        <v>199</v>
      </c>
      <c r="H2091" t="s">
        <v>199</v>
      </c>
      <c r="I2091" t="s">
        <v>199</v>
      </c>
      <c r="J2091" t="s">
        <v>199</v>
      </c>
      <c r="K2091" t="s">
        <v>199</v>
      </c>
      <c r="L2091" t="s">
        <v>199</v>
      </c>
      <c r="M2091" t="s">
        <v>199</v>
      </c>
      <c r="N2091" t="s">
        <v>199</v>
      </c>
      <c r="O2091" t="s">
        <v>199</v>
      </c>
      <c r="P2091" t="s">
        <v>199</v>
      </c>
      <c r="Q2091" s="80" t="s">
        <v>199</v>
      </c>
      <c r="R2091" s="79"/>
      <c r="T2091" t="s">
        <v>199</v>
      </c>
      <c r="U2091" t="s">
        <v>199</v>
      </c>
      <c r="V2091" t="s">
        <v>199</v>
      </c>
    </row>
    <row r="2092" spans="2:22" x14ac:dyDescent="0.25">
      <c r="B2092" t="s">
        <v>199</v>
      </c>
      <c r="C2092" s="79" t="s">
        <v>199</v>
      </c>
      <c r="E2092" t="s">
        <v>199</v>
      </c>
      <c r="F2092" t="s">
        <v>199</v>
      </c>
      <c r="G2092" t="s">
        <v>199</v>
      </c>
      <c r="H2092" t="s">
        <v>199</v>
      </c>
      <c r="I2092" t="s">
        <v>199</v>
      </c>
      <c r="J2092" t="s">
        <v>199</v>
      </c>
      <c r="K2092" t="s">
        <v>199</v>
      </c>
      <c r="L2092" t="s">
        <v>199</v>
      </c>
      <c r="M2092" t="s">
        <v>199</v>
      </c>
      <c r="N2092" t="s">
        <v>199</v>
      </c>
      <c r="O2092" t="s">
        <v>199</v>
      </c>
      <c r="P2092" t="s">
        <v>199</v>
      </c>
      <c r="Q2092" s="80" t="s">
        <v>199</v>
      </c>
      <c r="R2092" s="79"/>
      <c r="T2092" t="s">
        <v>199</v>
      </c>
      <c r="U2092" t="s">
        <v>199</v>
      </c>
      <c r="V2092" t="s">
        <v>199</v>
      </c>
    </row>
    <row r="2093" spans="2:22" x14ac:dyDescent="0.25">
      <c r="B2093" t="s">
        <v>199</v>
      </c>
      <c r="C2093" s="79" t="s">
        <v>199</v>
      </c>
      <c r="E2093" t="s">
        <v>199</v>
      </c>
      <c r="F2093" t="s">
        <v>199</v>
      </c>
      <c r="G2093" t="s">
        <v>199</v>
      </c>
      <c r="H2093" t="s">
        <v>199</v>
      </c>
      <c r="I2093" t="s">
        <v>199</v>
      </c>
      <c r="J2093" t="s">
        <v>199</v>
      </c>
      <c r="K2093" t="s">
        <v>199</v>
      </c>
      <c r="L2093" t="s">
        <v>199</v>
      </c>
      <c r="M2093" t="s">
        <v>199</v>
      </c>
      <c r="N2093" t="s">
        <v>199</v>
      </c>
      <c r="O2093" t="s">
        <v>199</v>
      </c>
      <c r="P2093" t="s">
        <v>199</v>
      </c>
      <c r="Q2093" s="80" t="s">
        <v>199</v>
      </c>
      <c r="R2093" s="79"/>
      <c r="T2093" t="s">
        <v>199</v>
      </c>
      <c r="U2093" t="s">
        <v>199</v>
      </c>
      <c r="V2093" t="s">
        <v>199</v>
      </c>
    </row>
    <row r="2094" spans="2:22" x14ac:dyDescent="0.25">
      <c r="B2094" t="s">
        <v>199</v>
      </c>
      <c r="C2094" s="79" t="s">
        <v>199</v>
      </c>
      <c r="E2094" t="s">
        <v>199</v>
      </c>
      <c r="F2094" t="s">
        <v>199</v>
      </c>
      <c r="G2094" t="s">
        <v>199</v>
      </c>
      <c r="H2094" t="s">
        <v>199</v>
      </c>
      <c r="I2094" t="s">
        <v>199</v>
      </c>
      <c r="J2094" t="s">
        <v>199</v>
      </c>
      <c r="K2094" t="s">
        <v>199</v>
      </c>
      <c r="L2094" t="s">
        <v>199</v>
      </c>
      <c r="M2094" t="s">
        <v>199</v>
      </c>
      <c r="N2094" t="s">
        <v>199</v>
      </c>
      <c r="O2094" t="s">
        <v>199</v>
      </c>
      <c r="P2094" t="s">
        <v>199</v>
      </c>
      <c r="Q2094" s="80" t="s">
        <v>199</v>
      </c>
      <c r="R2094" s="79"/>
      <c r="T2094" t="s">
        <v>199</v>
      </c>
      <c r="U2094" t="s">
        <v>199</v>
      </c>
      <c r="V2094" t="s">
        <v>199</v>
      </c>
    </row>
    <row r="2095" spans="2:22" x14ac:dyDescent="0.25">
      <c r="B2095" t="s">
        <v>199</v>
      </c>
      <c r="C2095" s="79" t="s">
        <v>199</v>
      </c>
      <c r="E2095" t="s">
        <v>199</v>
      </c>
      <c r="F2095" t="s">
        <v>199</v>
      </c>
      <c r="G2095" t="s">
        <v>199</v>
      </c>
      <c r="H2095" t="s">
        <v>199</v>
      </c>
      <c r="I2095" t="s">
        <v>199</v>
      </c>
      <c r="J2095" t="s">
        <v>199</v>
      </c>
      <c r="K2095" t="s">
        <v>199</v>
      </c>
      <c r="L2095" t="s">
        <v>199</v>
      </c>
      <c r="M2095" t="s">
        <v>199</v>
      </c>
      <c r="N2095" t="s">
        <v>199</v>
      </c>
      <c r="O2095" t="s">
        <v>199</v>
      </c>
      <c r="P2095" t="s">
        <v>199</v>
      </c>
      <c r="Q2095" s="80" t="s">
        <v>199</v>
      </c>
      <c r="R2095" s="79"/>
      <c r="T2095" t="s">
        <v>199</v>
      </c>
      <c r="U2095" t="s">
        <v>199</v>
      </c>
      <c r="V2095" t="s">
        <v>199</v>
      </c>
    </row>
    <row r="2096" spans="2:22" x14ac:dyDescent="0.25">
      <c r="B2096" t="s">
        <v>199</v>
      </c>
      <c r="C2096" s="79" t="s">
        <v>199</v>
      </c>
      <c r="E2096" t="s">
        <v>199</v>
      </c>
      <c r="F2096" t="s">
        <v>199</v>
      </c>
      <c r="G2096" t="s">
        <v>199</v>
      </c>
      <c r="H2096" t="s">
        <v>199</v>
      </c>
      <c r="I2096" t="s">
        <v>199</v>
      </c>
      <c r="J2096" t="s">
        <v>199</v>
      </c>
      <c r="K2096" t="s">
        <v>199</v>
      </c>
      <c r="L2096" t="s">
        <v>199</v>
      </c>
      <c r="M2096" t="s">
        <v>199</v>
      </c>
      <c r="N2096" t="s">
        <v>199</v>
      </c>
      <c r="O2096" t="s">
        <v>199</v>
      </c>
      <c r="P2096" t="s">
        <v>199</v>
      </c>
      <c r="Q2096" s="80" t="s">
        <v>199</v>
      </c>
      <c r="R2096" s="79"/>
      <c r="T2096" t="s">
        <v>199</v>
      </c>
      <c r="U2096" t="s">
        <v>199</v>
      </c>
      <c r="V2096" t="s">
        <v>199</v>
      </c>
    </row>
    <row r="2097" spans="2:22" x14ac:dyDescent="0.25">
      <c r="B2097" t="s">
        <v>199</v>
      </c>
      <c r="C2097" s="79" t="s">
        <v>199</v>
      </c>
      <c r="E2097" t="s">
        <v>199</v>
      </c>
      <c r="F2097" t="s">
        <v>199</v>
      </c>
      <c r="G2097" t="s">
        <v>199</v>
      </c>
      <c r="H2097" t="s">
        <v>199</v>
      </c>
      <c r="I2097" t="s">
        <v>199</v>
      </c>
      <c r="J2097" t="s">
        <v>199</v>
      </c>
      <c r="K2097" t="s">
        <v>199</v>
      </c>
      <c r="L2097" t="s">
        <v>199</v>
      </c>
      <c r="M2097" t="s">
        <v>199</v>
      </c>
      <c r="N2097" t="s">
        <v>199</v>
      </c>
      <c r="O2097" t="s">
        <v>199</v>
      </c>
      <c r="P2097" t="s">
        <v>199</v>
      </c>
      <c r="Q2097" s="80" t="s">
        <v>199</v>
      </c>
      <c r="R2097" s="79"/>
      <c r="T2097" t="s">
        <v>199</v>
      </c>
      <c r="U2097" t="s">
        <v>199</v>
      </c>
      <c r="V2097" t="s">
        <v>199</v>
      </c>
    </row>
    <row r="2098" spans="2:22" x14ac:dyDescent="0.25">
      <c r="B2098" t="s">
        <v>199</v>
      </c>
      <c r="C2098" s="79" t="s">
        <v>199</v>
      </c>
      <c r="E2098" t="s">
        <v>199</v>
      </c>
      <c r="F2098" t="s">
        <v>199</v>
      </c>
      <c r="G2098" t="s">
        <v>199</v>
      </c>
      <c r="H2098" t="s">
        <v>199</v>
      </c>
      <c r="I2098" t="s">
        <v>199</v>
      </c>
      <c r="J2098" t="s">
        <v>199</v>
      </c>
      <c r="K2098" t="s">
        <v>199</v>
      </c>
      <c r="L2098" t="s">
        <v>199</v>
      </c>
      <c r="M2098" t="s">
        <v>199</v>
      </c>
      <c r="N2098" t="s">
        <v>199</v>
      </c>
      <c r="O2098" t="s">
        <v>199</v>
      </c>
      <c r="P2098" t="s">
        <v>199</v>
      </c>
      <c r="Q2098" s="80" t="s">
        <v>199</v>
      </c>
      <c r="R2098" s="79"/>
      <c r="T2098" t="s">
        <v>199</v>
      </c>
      <c r="U2098" t="s">
        <v>199</v>
      </c>
      <c r="V2098" t="s">
        <v>199</v>
      </c>
    </row>
    <row r="2099" spans="2:22" x14ac:dyDescent="0.25">
      <c r="B2099" t="s">
        <v>199</v>
      </c>
      <c r="C2099" s="79" t="s">
        <v>199</v>
      </c>
      <c r="E2099" t="s">
        <v>199</v>
      </c>
      <c r="F2099" t="s">
        <v>199</v>
      </c>
      <c r="G2099" t="s">
        <v>199</v>
      </c>
      <c r="H2099" t="s">
        <v>199</v>
      </c>
      <c r="I2099" t="s">
        <v>199</v>
      </c>
      <c r="J2099" t="s">
        <v>199</v>
      </c>
      <c r="K2099" t="s">
        <v>199</v>
      </c>
      <c r="L2099" t="s">
        <v>199</v>
      </c>
      <c r="M2099" t="s">
        <v>199</v>
      </c>
      <c r="N2099" t="s">
        <v>199</v>
      </c>
      <c r="O2099" t="s">
        <v>199</v>
      </c>
      <c r="P2099" t="s">
        <v>199</v>
      </c>
      <c r="Q2099" s="80" t="s">
        <v>199</v>
      </c>
      <c r="R2099" s="79"/>
      <c r="T2099" t="s">
        <v>199</v>
      </c>
      <c r="U2099" t="s">
        <v>199</v>
      </c>
      <c r="V2099" t="s">
        <v>199</v>
      </c>
    </row>
    <row r="2100" spans="2:22" x14ac:dyDescent="0.25">
      <c r="B2100" t="s">
        <v>199</v>
      </c>
      <c r="C2100" s="79" t="s">
        <v>199</v>
      </c>
      <c r="E2100" t="s">
        <v>199</v>
      </c>
      <c r="F2100" t="s">
        <v>199</v>
      </c>
      <c r="G2100" t="s">
        <v>199</v>
      </c>
      <c r="H2100" t="s">
        <v>199</v>
      </c>
      <c r="I2100" t="s">
        <v>199</v>
      </c>
      <c r="J2100" t="s">
        <v>199</v>
      </c>
      <c r="K2100" t="s">
        <v>199</v>
      </c>
      <c r="L2100" t="s">
        <v>199</v>
      </c>
      <c r="M2100" t="s">
        <v>199</v>
      </c>
      <c r="N2100" t="s">
        <v>199</v>
      </c>
      <c r="O2100" t="s">
        <v>199</v>
      </c>
      <c r="P2100" t="s">
        <v>199</v>
      </c>
      <c r="Q2100" s="80" t="s">
        <v>199</v>
      </c>
      <c r="R2100" s="79"/>
      <c r="T2100" t="s">
        <v>199</v>
      </c>
      <c r="U2100" t="s">
        <v>199</v>
      </c>
      <c r="V2100" t="s">
        <v>199</v>
      </c>
    </row>
    <row r="2101" spans="2:22" x14ac:dyDescent="0.25">
      <c r="B2101" t="s">
        <v>199</v>
      </c>
      <c r="C2101" s="79" t="s">
        <v>199</v>
      </c>
      <c r="E2101" t="s">
        <v>199</v>
      </c>
      <c r="F2101" t="s">
        <v>199</v>
      </c>
      <c r="G2101" t="s">
        <v>199</v>
      </c>
      <c r="H2101" t="s">
        <v>199</v>
      </c>
      <c r="I2101" t="s">
        <v>199</v>
      </c>
      <c r="J2101" t="s">
        <v>199</v>
      </c>
      <c r="K2101" t="s">
        <v>199</v>
      </c>
      <c r="L2101" t="s">
        <v>199</v>
      </c>
      <c r="M2101" t="s">
        <v>199</v>
      </c>
      <c r="N2101" t="s">
        <v>199</v>
      </c>
      <c r="O2101" t="s">
        <v>199</v>
      </c>
      <c r="P2101" t="s">
        <v>199</v>
      </c>
      <c r="Q2101" s="80" t="s">
        <v>199</v>
      </c>
      <c r="R2101" s="79"/>
      <c r="T2101" t="s">
        <v>199</v>
      </c>
      <c r="U2101" t="s">
        <v>199</v>
      </c>
      <c r="V2101" t="s">
        <v>199</v>
      </c>
    </row>
    <row r="2102" spans="2:22" x14ac:dyDescent="0.25">
      <c r="B2102" t="s">
        <v>199</v>
      </c>
      <c r="C2102" s="79" t="s">
        <v>199</v>
      </c>
      <c r="E2102" t="s">
        <v>199</v>
      </c>
      <c r="F2102" t="s">
        <v>199</v>
      </c>
      <c r="G2102" t="s">
        <v>199</v>
      </c>
      <c r="H2102" t="s">
        <v>199</v>
      </c>
      <c r="I2102" t="s">
        <v>199</v>
      </c>
      <c r="J2102" t="s">
        <v>199</v>
      </c>
      <c r="K2102" t="s">
        <v>199</v>
      </c>
      <c r="L2102" t="s">
        <v>199</v>
      </c>
      <c r="M2102" t="s">
        <v>199</v>
      </c>
      <c r="N2102" t="s">
        <v>199</v>
      </c>
      <c r="O2102" t="s">
        <v>199</v>
      </c>
      <c r="P2102" t="s">
        <v>199</v>
      </c>
      <c r="Q2102" s="80" t="s">
        <v>199</v>
      </c>
      <c r="R2102" s="79"/>
      <c r="T2102" t="s">
        <v>199</v>
      </c>
      <c r="U2102" t="s">
        <v>199</v>
      </c>
      <c r="V2102" t="s">
        <v>199</v>
      </c>
    </row>
    <row r="2103" spans="2:22" x14ac:dyDescent="0.25">
      <c r="B2103" t="s">
        <v>199</v>
      </c>
      <c r="C2103" s="79" t="s">
        <v>199</v>
      </c>
      <c r="E2103" t="s">
        <v>199</v>
      </c>
      <c r="F2103" t="s">
        <v>199</v>
      </c>
      <c r="G2103" t="s">
        <v>199</v>
      </c>
      <c r="H2103" t="s">
        <v>199</v>
      </c>
      <c r="I2103" t="s">
        <v>199</v>
      </c>
      <c r="J2103" t="s">
        <v>199</v>
      </c>
      <c r="K2103" t="s">
        <v>199</v>
      </c>
      <c r="L2103" t="s">
        <v>199</v>
      </c>
      <c r="M2103" t="s">
        <v>199</v>
      </c>
      <c r="N2103" t="s">
        <v>199</v>
      </c>
      <c r="O2103" t="s">
        <v>199</v>
      </c>
      <c r="P2103" t="s">
        <v>199</v>
      </c>
      <c r="Q2103" s="80" t="s">
        <v>199</v>
      </c>
      <c r="R2103" s="79"/>
      <c r="T2103" t="s">
        <v>199</v>
      </c>
      <c r="U2103" t="s">
        <v>199</v>
      </c>
      <c r="V2103" t="s">
        <v>199</v>
      </c>
    </row>
    <row r="2104" spans="2:22" x14ac:dyDescent="0.25">
      <c r="B2104" t="s">
        <v>199</v>
      </c>
      <c r="C2104" s="79" t="s">
        <v>199</v>
      </c>
      <c r="E2104" t="s">
        <v>199</v>
      </c>
      <c r="F2104" t="s">
        <v>199</v>
      </c>
      <c r="G2104" t="s">
        <v>199</v>
      </c>
      <c r="H2104" t="s">
        <v>199</v>
      </c>
      <c r="I2104" t="s">
        <v>199</v>
      </c>
      <c r="J2104" t="s">
        <v>199</v>
      </c>
      <c r="K2104" t="s">
        <v>199</v>
      </c>
      <c r="L2104" t="s">
        <v>199</v>
      </c>
      <c r="M2104" t="s">
        <v>199</v>
      </c>
      <c r="N2104" t="s">
        <v>199</v>
      </c>
      <c r="O2104" t="s">
        <v>199</v>
      </c>
      <c r="P2104" t="s">
        <v>199</v>
      </c>
      <c r="Q2104" s="80" t="s">
        <v>199</v>
      </c>
      <c r="R2104" s="79"/>
      <c r="T2104" t="s">
        <v>199</v>
      </c>
      <c r="U2104" t="s">
        <v>199</v>
      </c>
      <c r="V2104" t="s">
        <v>199</v>
      </c>
    </row>
    <row r="2105" spans="2:22" x14ac:dyDescent="0.25">
      <c r="B2105" t="s">
        <v>199</v>
      </c>
      <c r="C2105" s="79" t="s">
        <v>199</v>
      </c>
      <c r="E2105" t="s">
        <v>199</v>
      </c>
      <c r="F2105" t="s">
        <v>199</v>
      </c>
      <c r="G2105" t="s">
        <v>199</v>
      </c>
      <c r="H2105" t="s">
        <v>199</v>
      </c>
      <c r="I2105" t="s">
        <v>199</v>
      </c>
      <c r="J2105" t="s">
        <v>199</v>
      </c>
      <c r="K2105" t="s">
        <v>199</v>
      </c>
      <c r="L2105" t="s">
        <v>199</v>
      </c>
      <c r="M2105" t="s">
        <v>199</v>
      </c>
      <c r="N2105" t="s">
        <v>199</v>
      </c>
      <c r="O2105" t="s">
        <v>199</v>
      </c>
      <c r="P2105" t="s">
        <v>199</v>
      </c>
      <c r="Q2105" s="80" t="s">
        <v>199</v>
      </c>
      <c r="R2105" s="79"/>
      <c r="T2105" t="s">
        <v>199</v>
      </c>
      <c r="U2105" t="s">
        <v>199</v>
      </c>
      <c r="V2105" t="s">
        <v>199</v>
      </c>
    </row>
    <row r="2106" spans="2:22" x14ac:dyDescent="0.25">
      <c r="B2106" t="s">
        <v>199</v>
      </c>
      <c r="C2106" s="79" t="s">
        <v>199</v>
      </c>
      <c r="E2106" t="s">
        <v>199</v>
      </c>
      <c r="F2106" t="s">
        <v>199</v>
      </c>
      <c r="G2106" t="s">
        <v>199</v>
      </c>
      <c r="H2106" t="s">
        <v>199</v>
      </c>
      <c r="I2106" t="s">
        <v>199</v>
      </c>
      <c r="J2106" t="s">
        <v>199</v>
      </c>
      <c r="K2106" t="s">
        <v>199</v>
      </c>
      <c r="L2106" t="s">
        <v>199</v>
      </c>
      <c r="M2106" t="s">
        <v>199</v>
      </c>
      <c r="N2106" t="s">
        <v>199</v>
      </c>
      <c r="O2106" t="s">
        <v>199</v>
      </c>
      <c r="P2106" t="s">
        <v>199</v>
      </c>
      <c r="Q2106" s="80" t="s">
        <v>199</v>
      </c>
      <c r="R2106" s="79"/>
      <c r="T2106" t="s">
        <v>199</v>
      </c>
      <c r="U2106" t="s">
        <v>199</v>
      </c>
      <c r="V2106" t="s">
        <v>199</v>
      </c>
    </row>
    <row r="2107" spans="2:22" x14ac:dyDescent="0.25">
      <c r="B2107" t="s">
        <v>199</v>
      </c>
      <c r="C2107" s="79" t="s">
        <v>199</v>
      </c>
      <c r="E2107" t="s">
        <v>199</v>
      </c>
      <c r="F2107" t="s">
        <v>199</v>
      </c>
      <c r="G2107" t="s">
        <v>199</v>
      </c>
      <c r="H2107" t="s">
        <v>199</v>
      </c>
      <c r="I2107" t="s">
        <v>199</v>
      </c>
      <c r="J2107" t="s">
        <v>199</v>
      </c>
      <c r="K2107" t="s">
        <v>199</v>
      </c>
      <c r="L2107" t="s">
        <v>199</v>
      </c>
      <c r="M2107" t="s">
        <v>199</v>
      </c>
      <c r="N2107" t="s">
        <v>199</v>
      </c>
      <c r="O2107" t="s">
        <v>199</v>
      </c>
      <c r="P2107" t="s">
        <v>199</v>
      </c>
      <c r="Q2107" s="80" t="s">
        <v>199</v>
      </c>
      <c r="R2107" s="79"/>
      <c r="T2107" t="s">
        <v>199</v>
      </c>
      <c r="U2107" t="s">
        <v>199</v>
      </c>
      <c r="V2107" t="s">
        <v>199</v>
      </c>
    </row>
    <row r="2108" spans="2:22" x14ac:dyDescent="0.25">
      <c r="B2108" t="s">
        <v>199</v>
      </c>
      <c r="C2108" s="79" t="s">
        <v>199</v>
      </c>
      <c r="E2108" t="s">
        <v>199</v>
      </c>
      <c r="F2108" t="s">
        <v>199</v>
      </c>
      <c r="G2108" t="s">
        <v>199</v>
      </c>
      <c r="H2108" t="s">
        <v>199</v>
      </c>
      <c r="I2108" t="s">
        <v>199</v>
      </c>
      <c r="J2108" t="s">
        <v>199</v>
      </c>
      <c r="K2108" t="s">
        <v>199</v>
      </c>
      <c r="L2108" t="s">
        <v>199</v>
      </c>
      <c r="M2108" t="s">
        <v>199</v>
      </c>
      <c r="N2108" t="s">
        <v>199</v>
      </c>
      <c r="O2108" t="s">
        <v>199</v>
      </c>
      <c r="P2108" t="s">
        <v>199</v>
      </c>
      <c r="Q2108" s="80" t="s">
        <v>199</v>
      </c>
      <c r="R2108" s="79"/>
      <c r="T2108" t="s">
        <v>199</v>
      </c>
      <c r="U2108" t="s">
        <v>199</v>
      </c>
      <c r="V2108" t="s">
        <v>199</v>
      </c>
    </row>
    <row r="2109" spans="2:22" x14ac:dyDescent="0.25">
      <c r="B2109" t="s">
        <v>199</v>
      </c>
      <c r="C2109" s="79" t="s">
        <v>199</v>
      </c>
      <c r="E2109" t="s">
        <v>199</v>
      </c>
      <c r="F2109" t="s">
        <v>199</v>
      </c>
      <c r="G2109" t="s">
        <v>199</v>
      </c>
      <c r="H2109" t="s">
        <v>199</v>
      </c>
      <c r="I2109" t="s">
        <v>199</v>
      </c>
      <c r="J2109" t="s">
        <v>199</v>
      </c>
      <c r="K2109" t="s">
        <v>199</v>
      </c>
      <c r="L2109" t="s">
        <v>199</v>
      </c>
      <c r="M2109" t="s">
        <v>199</v>
      </c>
      <c r="N2109" t="s">
        <v>199</v>
      </c>
      <c r="O2109" t="s">
        <v>199</v>
      </c>
      <c r="P2109" t="s">
        <v>199</v>
      </c>
      <c r="Q2109" s="80" t="s">
        <v>199</v>
      </c>
      <c r="R2109" s="79"/>
      <c r="T2109" t="s">
        <v>199</v>
      </c>
      <c r="U2109" t="s">
        <v>199</v>
      </c>
      <c r="V2109" t="s">
        <v>199</v>
      </c>
    </row>
    <row r="2110" spans="2:22" x14ac:dyDescent="0.25">
      <c r="B2110" t="s">
        <v>199</v>
      </c>
      <c r="C2110" s="79" t="s">
        <v>199</v>
      </c>
      <c r="E2110" t="s">
        <v>199</v>
      </c>
      <c r="F2110" t="s">
        <v>199</v>
      </c>
      <c r="G2110" t="s">
        <v>199</v>
      </c>
      <c r="H2110" t="s">
        <v>199</v>
      </c>
      <c r="I2110" t="s">
        <v>199</v>
      </c>
      <c r="J2110" t="s">
        <v>199</v>
      </c>
      <c r="K2110" t="s">
        <v>199</v>
      </c>
      <c r="L2110" t="s">
        <v>199</v>
      </c>
      <c r="M2110" t="s">
        <v>199</v>
      </c>
      <c r="N2110" t="s">
        <v>199</v>
      </c>
      <c r="O2110" t="s">
        <v>199</v>
      </c>
      <c r="P2110" t="s">
        <v>199</v>
      </c>
      <c r="Q2110" s="80" t="s">
        <v>199</v>
      </c>
      <c r="R2110" s="79"/>
      <c r="T2110" t="s">
        <v>199</v>
      </c>
      <c r="U2110" t="s">
        <v>199</v>
      </c>
      <c r="V2110" t="s">
        <v>199</v>
      </c>
    </row>
    <row r="2111" spans="2:22" x14ac:dyDescent="0.25">
      <c r="B2111" t="s">
        <v>199</v>
      </c>
      <c r="C2111" s="79" t="s">
        <v>199</v>
      </c>
      <c r="E2111" t="s">
        <v>199</v>
      </c>
      <c r="F2111" t="s">
        <v>199</v>
      </c>
      <c r="G2111" t="s">
        <v>199</v>
      </c>
      <c r="H2111" t="s">
        <v>199</v>
      </c>
      <c r="I2111" t="s">
        <v>199</v>
      </c>
      <c r="J2111" t="s">
        <v>199</v>
      </c>
      <c r="K2111" t="s">
        <v>199</v>
      </c>
      <c r="L2111" t="s">
        <v>199</v>
      </c>
      <c r="M2111" t="s">
        <v>199</v>
      </c>
      <c r="N2111" t="s">
        <v>199</v>
      </c>
      <c r="O2111" t="s">
        <v>199</v>
      </c>
      <c r="P2111" t="s">
        <v>199</v>
      </c>
      <c r="Q2111" s="80" t="s">
        <v>199</v>
      </c>
      <c r="R2111" s="79"/>
      <c r="T2111" t="s">
        <v>199</v>
      </c>
      <c r="U2111" t="s">
        <v>199</v>
      </c>
      <c r="V2111" t="s">
        <v>199</v>
      </c>
    </row>
    <row r="2112" spans="2:22" x14ac:dyDescent="0.25">
      <c r="B2112" t="s">
        <v>199</v>
      </c>
      <c r="C2112" s="79" t="s">
        <v>199</v>
      </c>
      <c r="E2112" t="s">
        <v>199</v>
      </c>
      <c r="F2112" t="s">
        <v>199</v>
      </c>
      <c r="G2112" t="s">
        <v>199</v>
      </c>
      <c r="H2112" t="s">
        <v>199</v>
      </c>
      <c r="I2112" t="s">
        <v>199</v>
      </c>
      <c r="J2112" t="s">
        <v>199</v>
      </c>
      <c r="K2112" t="s">
        <v>199</v>
      </c>
      <c r="L2112" t="s">
        <v>199</v>
      </c>
      <c r="M2112" t="s">
        <v>199</v>
      </c>
      <c r="N2112" t="s">
        <v>199</v>
      </c>
      <c r="O2112" t="s">
        <v>199</v>
      </c>
      <c r="P2112" t="s">
        <v>199</v>
      </c>
      <c r="Q2112" s="80" t="s">
        <v>199</v>
      </c>
      <c r="R2112" s="79"/>
      <c r="T2112" t="s">
        <v>199</v>
      </c>
      <c r="U2112" t="s">
        <v>199</v>
      </c>
      <c r="V2112" t="s">
        <v>199</v>
      </c>
    </row>
    <row r="2113" spans="2:22" x14ac:dyDescent="0.25">
      <c r="B2113" t="s">
        <v>199</v>
      </c>
      <c r="C2113" s="79" t="s">
        <v>199</v>
      </c>
      <c r="E2113" t="s">
        <v>199</v>
      </c>
      <c r="F2113" t="s">
        <v>199</v>
      </c>
      <c r="G2113" t="s">
        <v>199</v>
      </c>
      <c r="H2113" t="s">
        <v>199</v>
      </c>
      <c r="I2113" t="s">
        <v>199</v>
      </c>
      <c r="J2113" t="s">
        <v>199</v>
      </c>
      <c r="K2113" t="s">
        <v>199</v>
      </c>
      <c r="L2113" t="s">
        <v>199</v>
      </c>
      <c r="M2113" t="s">
        <v>199</v>
      </c>
      <c r="N2113" t="s">
        <v>199</v>
      </c>
      <c r="O2113" t="s">
        <v>199</v>
      </c>
      <c r="P2113" t="s">
        <v>199</v>
      </c>
      <c r="Q2113" s="80" t="s">
        <v>199</v>
      </c>
      <c r="R2113" s="79"/>
      <c r="T2113" t="s">
        <v>199</v>
      </c>
      <c r="U2113" t="s">
        <v>199</v>
      </c>
      <c r="V2113" t="s">
        <v>199</v>
      </c>
    </row>
    <row r="2114" spans="2:22" x14ac:dyDescent="0.25">
      <c r="B2114" t="s">
        <v>199</v>
      </c>
      <c r="C2114" s="79" t="s">
        <v>199</v>
      </c>
      <c r="E2114" t="s">
        <v>199</v>
      </c>
      <c r="F2114" t="s">
        <v>199</v>
      </c>
      <c r="G2114" t="s">
        <v>199</v>
      </c>
      <c r="H2114" t="s">
        <v>199</v>
      </c>
      <c r="I2114" t="s">
        <v>199</v>
      </c>
      <c r="J2114" t="s">
        <v>199</v>
      </c>
      <c r="K2114" t="s">
        <v>199</v>
      </c>
      <c r="L2114" t="s">
        <v>199</v>
      </c>
      <c r="M2114" t="s">
        <v>199</v>
      </c>
      <c r="N2114" t="s">
        <v>199</v>
      </c>
      <c r="O2114" t="s">
        <v>199</v>
      </c>
      <c r="P2114" t="s">
        <v>199</v>
      </c>
      <c r="Q2114" s="80" t="s">
        <v>199</v>
      </c>
      <c r="R2114" s="79"/>
      <c r="T2114" t="s">
        <v>199</v>
      </c>
      <c r="U2114" t="s">
        <v>199</v>
      </c>
      <c r="V2114" t="s">
        <v>199</v>
      </c>
    </row>
    <row r="2115" spans="2:22" x14ac:dyDescent="0.25">
      <c r="B2115" t="s">
        <v>199</v>
      </c>
      <c r="C2115" s="79" t="s">
        <v>199</v>
      </c>
      <c r="E2115" t="s">
        <v>199</v>
      </c>
      <c r="F2115" t="s">
        <v>199</v>
      </c>
      <c r="G2115" t="s">
        <v>199</v>
      </c>
      <c r="H2115" t="s">
        <v>199</v>
      </c>
      <c r="I2115" t="s">
        <v>199</v>
      </c>
      <c r="J2115" t="s">
        <v>199</v>
      </c>
      <c r="K2115" t="s">
        <v>199</v>
      </c>
      <c r="L2115" t="s">
        <v>199</v>
      </c>
      <c r="M2115" t="s">
        <v>199</v>
      </c>
      <c r="N2115" t="s">
        <v>199</v>
      </c>
      <c r="O2115" t="s">
        <v>199</v>
      </c>
      <c r="P2115" t="s">
        <v>199</v>
      </c>
      <c r="Q2115" s="80" t="s">
        <v>199</v>
      </c>
      <c r="R2115" s="79"/>
      <c r="T2115" t="s">
        <v>199</v>
      </c>
      <c r="U2115" t="s">
        <v>199</v>
      </c>
      <c r="V2115" t="s">
        <v>199</v>
      </c>
    </row>
    <row r="2116" spans="2:22" x14ac:dyDescent="0.25">
      <c r="B2116" t="s">
        <v>199</v>
      </c>
      <c r="C2116" s="79" t="s">
        <v>199</v>
      </c>
      <c r="E2116" t="s">
        <v>199</v>
      </c>
      <c r="F2116" t="s">
        <v>199</v>
      </c>
      <c r="G2116" t="s">
        <v>199</v>
      </c>
      <c r="H2116" t="s">
        <v>199</v>
      </c>
      <c r="I2116" t="s">
        <v>199</v>
      </c>
      <c r="J2116" t="s">
        <v>199</v>
      </c>
      <c r="K2116" t="s">
        <v>199</v>
      </c>
      <c r="L2116" t="s">
        <v>199</v>
      </c>
      <c r="M2116" t="s">
        <v>199</v>
      </c>
      <c r="N2116" t="s">
        <v>199</v>
      </c>
      <c r="O2116" t="s">
        <v>199</v>
      </c>
      <c r="P2116" t="s">
        <v>199</v>
      </c>
      <c r="Q2116" s="80" t="s">
        <v>199</v>
      </c>
      <c r="R2116" s="79"/>
      <c r="T2116" t="s">
        <v>199</v>
      </c>
      <c r="U2116" t="s">
        <v>199</v>
      </c>
      <c r="V2116" t="s">
        <v>199</v>
      </c>
    </row>
    <row r="2117" spans="2:22" x14ac:dyDescent="0.25">
      <c r="B2117" t="s">
        <v>199</v>
      </c>
      <c r="C2117" s="79" t="s">
        <v>199</v>
      </c>
      <c r="E2117" t="s">
        <v>199</v>
      </c>
      <c r="F2117" t="s">
        <v>199</v>
      </c>
      <c r="G2117" t="s">
        <v>199</v>
      </c>
      <c r="H2117" t="s">
        <v>199</v>
      </c>
      <c r="I2117" t="s">
        <v>199</v>
      </c>
      <c r="J2117" t="s">
        <v>199</v>
      </c>
      <c r="K2117" t="s">
        <v>199</v>
      </c>
      <c r="L2117" t="s">
        <v>199</v>
      </c>
      <c r="M2117" t="s">
        <v>199</v>
      </c>
      <c r="N2117" t="s">
        <v>199</v>
      </c>
      <c r="O2117" t="s">
        <v>199</v>
      </c>
      <c r="P2117" t="s">
        <v>199</v>
      </c>
      <c r="Q2117" s="80" t="s">
        <v>199</v>
      </c>
      <c r="R2117" s="79"/>
      <c r="T2117" t="s">
        <v>199</v>
      </c>
      <c r="U2117" t="s">
        <v>199</v>
      </c>
      <c r="V2117" t="s">
        <v>199</v>
      </c>
    </row>
    <row r="2118" spans="2:22" x14ac:dyDescent="0.25">
      <c r="B2118" t="s">
        <v>199</v>
      </c>
      <c r="C2118" s="79" t="s">
        <v>199</v>
      </c>
      <c r="E2118" t="s">
        <v>199</v>
      </c>
      <c r="F2118" t="s">
        <v>199</v>
      </c>
      <c r="G2118" t="s">
        <v>199</v>
      </c>
      <c r="H2118" t="s">
        <v>199</v>
      </c>
      <c r="I2118" t="s">
        <v>199</v>
      </c>
      <c r="J2118" t="s">
        <v>199</v>
      </c>
      <c r="K2118" t="s">
        <v>199</v>
      </c>
      <c r="L2118" t="s">
        <v>199</v>
      </c>
      <c r="M2118" t="s">
        <v>199</v>
      </c>
      <c r="N2118" t="s">
        <v>199</v>
      </c>
      <c r="O2118" t="s">
        <v>199</v>
      </c>
      <c r="P2118" t="s">
        <v>199</v>
      </c>
      <c r="Q2118" s="80" t="s">
        <v>199</v>
      </c>
      <c r="R2118" s="79"/>
      <c r="T2118" t="s">
        <v>199</v>
      </c>
      <c r="U2118" t="s">
        <v>199</v>
      </c>
      <c r="V2118" t="s">
        <v>199</v>
      </c>
    </row>
    <row r="2119" spans="2:22" x14ac:dyDescent="0.25">
      <c r="B2119" t="s">
        <v>199</v>
      </c>
      <c r="C2119" s="79" t="s">
        <v>199</v>
      </c>
      <c r="E2119" t="s">
        <v>199</v>
      </c>
      <c r="F2119" t="s">
        <v>199</v>
      </c>
      <c r="G2119" t="s">
        <v>199</v>
      </c>
      <c r="H2119" t="s">
        <v>199</v>
      </c>
      <c r="I2119" t="s">
        <v>199</v>
      </c>
      <c r="J2119" t="s">
        <v>199</v>
      </c>
      <c r="K2119" t="s">
        <v>199</v>
      </c>
      <c r="L2119" t="s">
        <v>199</v>
      </c>
      <c r="M2119" t="s">
        <v>199</v>
      </c>
      <c r="N2119" t="s">
        <v>199</v>
      </c>
      <c r="O2119" t="s">
        <v>199</v>
      </c>
      <c r="P2119" t="s">
        <v>199</v>
      </c>
      <c r="Q2119" s="80" t="s">
        <v>199</v>
      </c>
      <c r="R2119" s="79"/>
      <c r="T2119" t="s">
        <v>199</v>
      </c>
      <c r="U2119" t="s">
        <v>199</v>
      </c>
      <c r="V2119" t="s">
        <v>199</v>
      </c>
    </row>
    <row r="2120" spans="2:22" x14ac:dyDescent="0.25">
      <c r="B2120" t="s">
        <v>199</v>
      </c>
      <c r="C2120" s="79" t="s">
        <v>199</v>
      </c>
      <c r="E2120" t="s">
        <v>199</v>
      </c>
      <c r="F2120" t="s">
        <v>199</v>
      </c>
      <c r="G2120" t="s">
        <v>199</v>
      </c>
      <c r="H2120" t="s">
        <v>199</v>
      </c>
      <c r="I2120" t="s">
        <v>199</v>
      </c>
      <c r="J2120" t="s">
        <v>199</v>
      </c>
      <c r="K2120" t="s">
        <v>199</v>
      </c>
      <c r="L2120" t="s">
        <v>199</v>
      </c>
      <c r="M2120" t="s">
        <v>199</v>
      </c>
      <c r="N2120" t="s">
        <v>199</v>
      </c>
      <c r="O2120" t="s">
        <v>199</v>
      </c>
      <c r="P2120" t="s">
        <v>199</v>
      </c>
      <c r="Q2120" s="80" t="s">
        <v>199</v>
      </c>
      <c r="R2120" s="79"/>
      <c r="T2120" t="s">
        <v>199</v>
      </c>
      <c r="U2120" t="s">
        <v>199</v>
      </c>
      <c r="V2120" t="s">
        <v>199</v>
      </c>
    </row>
    <row r="2121" spans="2:22" x14ac:dyDescent="0.25">
      <c r="B2121" t="s">
        <v>199</v>
      </c>
      <c r="C2121" s="79" t="s">
        <v>199</v>
      </c>
      <c r="E2121" t="s">
        <v>199</v>
      </c>
      <c r="F2121" t="s">
        <v>199</v>
      </c>
      <c r="G2121" t="s">
        <v>199</v>
      </c>
      <c r="H2121" t="s">
        <v>199</v>
      </c>
      <c r="I2121" t="s">
        <v>199</v>
      </c>
      <c r="J2121" t="s">
        <v>199</v>
      </c>
      <c r="K2121" t="s">
        <v>199</v>
      </c>
      <c r="L2121" t="s">
        <v>199</v>
      </c>
      <c r="M2121" t="s">
        <v>199</v>
      </c>
      <c r="N2121" t="s">
        <v>199</v>
      </c>
      <c r="O2121" t="s">
        <v>199</v>
      </c>
      <c r="P2121" t="s">
        <v>199</v>
      </c>
      <c r="Q2121" s="80" t="s">
        <v>199</v>
      </c>
      <c r="R2121" s="79"/>
      <c r="T2121" t="s">
        <v>199</v>
      </c>
      <c r="U2121" t="s">
        <v>199</v>
      </c>
      <c r="V2121" t="s">
        <v>199</v>
      </c>
    </row>
    <row r="2122" spans="2:22" x14ac:dyDescent="0.25">
      <c r="B2122" t="s">
        <v>199</v>
      </c>
      <c r="C2122" s="79" t="s">
        <v>199</v>
      </c>
      <c r="E2122" t="s">
        <v>199</v>
      </c>
      <c r="F2122" t="s">
        <v>199</v>
      </c>
      <c r="G2122" t="s">
        <v>199</v>
      </c>
      <c r="H2122" t="s">
        <v>199</v>
      </c>
      <c r="I2122" t="s">
        <v>199</v>
      </c>
      <c r="J2122" t="s">
        <v>199</v>
      </c>
      <c r="K2122" t="s">
        <v>199</v>
      </c>
      <c r="L2122" t="s">
        <v>199</v>
      </c>
      <c r="M2122" t="s">
        <v>199</v>
      </c>
      <c r="N2122" t="s">
        <v>199</v>
      </c>
      <c r="O2122" t="s">
        <v>199</v>
      </c>
      <c r="P2122" t="s">
        <v>199</v>
      </c>
      <c r="Q2122" s="80" t="s">
        <v>199</v>
      </c>
      <c r="R2122" s="79"/>
      <c r="T2122" t="s">
        <v>199</v>
      </c>
      <c r="U2122" t="s">
        <v>199</v>
      </c>
      <c r="V2122" t="s">
        <v>199</v>
      </c>
    </row>
    <row r="2123" spans="2:22" x14ac:dyDescent="0.25">
      <c r="B2123" t="s">
        <v>199</v>
      </c>
      <c r="C2123" s="79" t="s">
        <v>199</v>
      </c>
      <c r="E2123" t="s">
        <v>199</v>
      </c>
      <c r="F2123" t="s">
        <v>199</v>
      </c>
      <c r="G2123" t="s">
        <v>199</v>
      </c>
      <c r="H2123" t="s">
        <v>199</v>
      </c>
      <c r="I2123" t="s">
        <v>199</v>
      </c>
      <c r="J2123" t="s">
        <v>199</v>
      </c>
      <c r="K2123" t="s">
        <v>199</v>
      </c>
      <c r="L2123" t="s">
        <v>199</v>
      </c>
      <c r="M2123" t="s">
        <v>199</v>
      </c>
      <c r="N2123" t="s">
        <v>199</v>
      </c>
      <c r="O2123" t="s">
        <v>199</v>
      </c>
      <c r="P2123" t="s">
        <v>199</v>
      </c>
      <c r="Q2123" s="80" t="s">
        <v>199</v>
      </c>
      <c r="R2123" s="79"/>
      <c r="T2123" t="s">
        <v>199</v>
      </c>
      <c r="U2123" t="s">
        <v>199</v>
      </c>
      <c r="V2123" t="s">
        <v>199</v>
      </c>
    </row>
    <row r="2124" spans="2:22" x14ac:dyDescent="0.25">
      <c r="B2124" t="s">
        <v>199</v>
      </c>
      <c r="C2124" s="79" t="s">
        <v>199</v>
      </c>
      <c r="E2124" t="s">
        <v>199</v>
      </c>
      <c r="F2124" t="s">
        <v>199</v>
      </c>
      <c r="G2124" t="s">
        <v>199</v>
      </c>
      <c r="H2124" t="s">
        <v>199</v>
      </c>
      <c r="I2124" t="s">
        <v>199</v>
      </c>
      <c r="J2124" t="s">
        <v>199</v>
      </c>
      <c r="K2124" t="s">
        <v>199</v>
      </c>
      <c r="L2124" t="s">
        <v>199</v>
      </c>
      <c r="M2124" t="s">
        <v>199</v>
      </c>
      <c r="N2124" t="s">
        <v>199</v>
      </c>
      <c r="O2124" t="s">
        <v>199</v>
      </c>
      <c r="P2124" t="s">
        <v>199</v>
      </c>
      <c r="Q2124" s="80" t="s">
        <v>199</v>
      </c>
      <c r="R2124" s="79"/>
      <c r="T2124" t="s">
        <v>199</v>
      </c>
      <c r="U2124" t="s">
        <v>199</v>
      </c>
      <c r="V2124" t="s">
        <v>199</v>
      </c>
    </row>
    <row r="2125" spans="2:22" x14ac:dyDescent="0.25">
      <c r="B2125" t="s">
        <v>199</v>
      </c>
      <c r="C2125" s="79" t="s">
        <v>199</v>
      </c>
      <c r="E2125" t="s">
        <v>199</v>
      </c>
      <c r="F2125" t="s">
        <v>199</v>
      </c>
      <c r="G2125" t="s">
        <v>199</v>
      </c>
      <c r="H2125" t="s">
        <v>199</v>
      </c>
      <c r="I2125" t="s">
        <v>199</v>
      </c>
      <c r="J2125" t="s">
        <v>199</v>
      </c>
      <c r="K2125" t="s">
        <v>199</v>
      </c>
      <c r="L2125" t="s">
        <v>199</v>
      </c>
      <c r="M2125" t="s">
        <v>199</v>
      </c>
      <c r="N2125" t="s">
        <v>199</v>
      </c>
      <c r="O2125" t="s">
        <v>199</v>
      </c>
      <c r="P2125" t="s">
        <v>199</v>
      </c>
      <c r="Q2125" s="80" t="s">
        <v>199</v>
      </c>
      <c r="R2125" s="79"/>
      <c r="T2125" t="s">
        <v>199</v>
      </c>
      <c r="U2125" t="s">
        <v>199</v>
      </c>
      <c r="V2125" t="s">
        <v>199</v>
      </c>
    </row>
    <row r="2126" spans="2:22" x14ac:dyDescent="0.25">
      <c r="B2126" t="s">
        <v>199</v>
      </c>
      <c r="C2126" s="79" t="s">
        <v>199</v>
      </c>
      <c r="E2126" t="s">
        <v>199</v>
      </c>
      <c r="F2126" t="s">
        <v>199</v>
      </c>
      <c r="G2126" t="s">
        <v>199</v>
      </c>
      <c r="H2126" t="s">
        <v>199</v>
      </c>
      <c r="I2126" t="s">
        <v>199</v>
      </c>
      <c r="J2126" t="s">
        <v>199</v>
      </c>
      <c r="K2126" t="s">
        <v>199</v>
      </c>
      <c r="L2126" t="s">
        <v>199</v>
      </c>
      <c r="M2126" t="s">
        <v>199</v>
      </c>
      <c r="N2126" t="s">
        <v>199</v>
      </c>
      <c r="O2126" t="s">
        <v>199</v>
      </c>
      <c r="P2126" t="s">
        <v>199</v>
      </c>
      <c r="Q2126" s="80" t="s">
        <v>199</v>
      </c>
      <c r="R2126" s="79"/>
      <c r="T2126" t="s">
        <v>199</v>
      </c>
      <c r="U2126" t="s">
        <v>199</v>
      </c>
      <c r="V2126" t="s">
        <v>199</v>
      </c>
    </row>
    <row r="2127" spans="2:22" x14ac:dyDescent="0.25">
      <c r="B2127" t="s">
        <v>199</v>
      </c>
      <c r="C2127" s="79" t="s">
        <v>199</v>
      </c>
      <c r="E2127" t="s">
        <v>199</v>
      </c>
      <c r="F2127" t="s">
        <v>199</v>
      </c>
      <c r="G2127" t="s">
        <v>199</v>
      </c>
      <c r="H2127" t="s">
        <v>199</v>
      </c>
      <c r="I2127" t="s">
        <v>199</v>
      </c>
      <c r="J2127" t="s">
        <v>199</v>
      </c>
      <c r="K2127" t="s">
        <v>199</v>
      </c>
      <c r="L2127" t="s">
        <v>199</v>
      </c>
      <c r="M2127" t="s">
        <v>199</v>
      </c>
      <c r="N2127" t="s">
        <v>199</v>
      </c>
      <c r="O2127" t="s">
        <v>199</v>
      </c>
      <c r="P2127" t="s">
        <v>199</v>
      </c>
      <c r="Q2127" s="80" t="s">
        <v>199</v>
      </c>
      <c r="R2127" s="79"/>
      <c r="T2127" t="s">
        <v>199</v>
      </c>
      <c r="U2127" t="s">
        <v>199</v>
      </c>
      <c r="V2127" t="s">
        <v>199</v>
      </c>
    </row>
    <row r="2128" spans="2:22" x14ac:dyDescent="0.25">
      <c r="B2128" t="s">
        <v>199</v>
      </c>
      <c r="C2128" s="79" t="s">
        <v>199</v>
      </c>
      <c r="E2128" t="s">
        <v>199</v>
      </c>
      <c r="F2128" t="s">
        <v>199</v>
      </c>
      <c r="G2128" t="s">
        <v>199</v>
      </c>
      <c r="H2128" t="s">
        <v>199</v>
      </c>
      <c r="I2128" t="s">
        <v>199</v>
      </c>
      <c r="J2128" t="s">
        <v>199</v>
      </c>
      <c r="K2128" t="s">
        <v>199</v>
      </c>
      <c r="L2128" t="s">
        <v>199</v>
      </c>
      <c r="M2128" t="s">
        <v>199</v>
      </c>
      <c r="N2128" t="s">
        <v>199</v>
      </c>
      <c r="O2128" t="s">
        <v>199</v>
      </c>
      <c r="P2128" t="s">
        <v>199</v>
      </c>
      <c r="Q2128" s="80" t="s">
        <v>199</v>
      </c>
      <c r="R2128" s="79"/>
      <c r="T2128" t="s">
        <v>199</v>
      </c>
      <c r="U2128" t="s">
        <v>199</v>
      </c>
      <c r="V2128" t="s">
        <v>199</v>
      </c>
    </row>
    <row r="2129" spans="2:22" x14ac:dyDescent="0.25">
      <c r="B2129" t="s">
        <v>199</v>
      </c>
      <c r="C2129" s="79" t="s">
        <v>199</v>
      </c>
      <c r="E2129" t="s">
        <v>199</v>
      </c>
      <c r="F2129" t="s">
        <v>199</v>
      </c>
      <c r="G2129" t="s">
        <v>199</v>
      </c>
      <c r="H2129" t="s">
        <v>199</v>
      </c>
      <c r="I2129" t="s">
        <v>199</v>
      </c>
      <c r="J2129" t="s">
        <v>199</v>
      </c>
      <c r="K2129" t="s">
        <v>199</v>
      </c>
      <c r="L2129" t="s">
        <v>199</v>
      </c>
      <c r="M2129" t="s">
        <v>199</v>
      </c>
      <c r="N2129" t="s">
        <v>199</v>
      </c>
      <c r="O2129" t="s">
        <v>199</v>
      </c>
      <c r="P2129" t="s">
        <v>199</v>
      </c>
      <c r="Q2129" s="80" t="s">
        <v>199</v>
      </c>
      <c r="R2129" s="79"/>
      <c r="T2129" t="s">
        <v>199</v>
      </c>
      <c r="U2129" t="s">
        <v>199</v>
      </c>
      <c r="V2129" t="s">
        <v>199</v>
      </c>
    </row>
    <row r="2130" spans="2:22" x14ac:dyDescent="0.25">
      <c r="B2130" t="s">
        <v>199</v>
      </c>
      <c r="C2130" s="79" t="s">
        <v>199</v>
      </c>
      <c r="E2130" t="s">
        <v>199</v>
      </c>
      <c r="F2130" t="s">
        <v>199</v>
      </c>
      <c r="G2130" t="s">
        <v>199</v>
      </c>
      <c r="H2130" t="s">
        <v>199</v>
      </c>
      <c r="I2130" t="s">
        <v>199</v>
      </c>
      <c r="J2130" t="s">
        <v>199</v>
      </c>
      <c r="K2130" t="s">
        <v>199</v>
      </c>
      <c r="L2130" t="s">
        <v>199</v>
      </c>
      <c r="M2130" t="s">
        <v>199</v>
      </c>
      <c r="N2130" t="s">
        <v>199</v>
      </c>
      <c r="O2130" t="s">
        <v>199</v>
      </c>
      <c r="P2130" t="s">
        <v>199</v>
      </c>
      <c r="Q2130" s="80" t="s">
        <v>199</v>
      </c>
      <c r="R2130" s="79"/>
      <c r="T2130" t="s">
        <v>199</v>
      </c>
      <c r="U2130" t="s">
        <v>199</v>
      </c>
      <c r="V2130" t="s">
        <v>199</v>
      </c>
    </row>
    <row r="2131" spans="2:22" x14ac:dyDescent="0.25">
      <c r="B2131" t="s">
        <v>199</v>
      </c>
      <c r="C2131" s="79" t="s">
        <v>199</v>
      </c>
      <c r="E2131" t="s">
        <v>199</v>
      </c>
      <c r="F2131" t="s">
        <v>199</v>
      </c>
      <c r="G2131" t="s">
        <v>199</v>
      </c>
      <c r="H2131" t="s">
        <v>199</v>
      </c>
      <c r="I2131" t="s">
        <v>199</v>
      </c>
      <c r="J2131" t="s">
        <v>199</v>
      </c>
      <c r="K2131" t="s">
        <v>199</v>
      </c>
      <c r="L2131" t="s">
        <v>199</v>
      </c>
      <c r="M2131" t="s">
        <v>199</v>
      </c>
      <c r="N2131" t="s">
        <v>199</v>
      </c>
      <c r="O2131" t="s">
        <v>199</v>
      </c>
      <c r="P2131" t="s">
        <v>199</v>
      </c>
      <c r="Q2131" s="80" t="s">
        <v>199</v>
      </c>
      <c r="R2131" s="79"/>
      <c r="T2131" t="s">
        <v>199</v>
      </c>
      <c r="U2131" t="s">
        <v>199</v>
      </c>
      <c r="V2131" t="s">
        <v>199</v>
      </c>
    </row>
    <row r="2132" spans="2:22" x14ac:dyDescent="0.25">
      <c r="B2132" t="s">
        <v>199</v>
      </c>
      <c r="C2132" s="79" t="s">
        <v>199</v>
      </c>
      <c r="E2132" t="s">
        <v>199</v>
      </c>
      <c r="F2132" t="s">
        <v>199</v>
      </c>
      <c r="G2132" t="s">
        <v>199</v>
      </c>
      <c r="H2132" t="s">
        <v>199</v>
      </c>
      <c r="I2132" t="s">
        <v>199</v>
      </c>
      <c r="J2132" t="s">
        <v>199</v>
      </c>
      <c r="K2132" t="s">
        <v>199</v>
      </c>
      <c r="L2132" t="s">
        <v>199</v>
      </c>
      <c r="M2132" t="s">
        <v>199</v>
      </c>
      <c r="N2132" t="s">
        <v>199</v>
      </c>
      <c r="O2132" t="s">
        <v>199</v>
      </c>
      <c r="P2132" t="s">
        <v>199</v>
      </c>
      <c r="Q2132" s="80" t="s">
        <v>199</v>
      </c>
      <c r="R2132" s="79"/>
      <c r="T2132" t="s">
        <v>199</v>
      </c>
      <c r="U2132" t="s">
        <v>199</v>
      </c>
      <c r="V2132" t="s">
        <v>199</v>
      </c>
    </row>
    <row r="2133" spans="2:22" x14ac:dyDescent="0.25">
      <c r="B2133" t="s">
        <v>199</v>
      </c>
      <c r="C2133" s="79" t="s">
        <v>199</v>
      </c>
      <c r="E2133" t="s">
        <v>199</v>
      </c>
      <c r="F2133" t="s">
        <v>199</v>
      </c>
      <c r="G2133" t="s">
        <v>199</v>
      </c>
      <c r="H2133" t="s">
        <v>199</v>
      </c>
      <c r="I2133" t="s">
        <v>199</v>
      </c>
      <c r="J2133" t="s">
        <v>199</v>
      </c>
      <c r="K2133" t="s">
        <v>199</v>
      </c>
      <c r="L2133" t="s">
        <v>199</v>
      </c>
      <c r="M2133" t="s">
        <v>199</v>
      </c>
      <c r="N2133" t="s">
        <v>199</v>
      </c>
      <c r="O2133" t="s">
        <v>199</v>
      </c>
      <c r="P2133" t="s">
        <v>199</v>
      </c>
      <c r="Q2133" s="80" t="s">
        <v>199</v>
      </c>
      <c r="R2133" s="79"/>
      <c r="T2133" t="s">
        <v>199</v>
      </c>
      <c r="U2133" t="s">
        <v>199</v>
      </c>
      <c r="V2133" t="s">
        <v>199</v>
      </c>
    </row>
    <row r="2134" spans="2:22" x14ac:dyDescent="0.25">
      <c r="B2134" t="s">
        <v>199</v>
      </c>
      <c r="C2134" s="79" t="s">
        <v>199</v>
      </c>
      <c r="E2134" t="s">
        <v>199</v>
      </c>
      <c r="F2134" t="s">
        <v>199</v>
      </c>
      <c r="G2134" t="s">
        <v>199</v>
      </c>
      <c r="H2134" t="s">
        <v>199</v>
      </c>
      <c r="I2134" t="s">
        <v>199</v>
      </c>
      <c r="J2134" t="s">
        <v>199</v>
      </c>
      <c r="K2134" t="s">
        <v>199</v>
      </c>
      <c r="L2134" t="s">
        <v>199</v>
      </c>
      <c r="M2134" t="s">
        <v>199</v>
      </c>
      <c r="N2134" t="s">
        <v>199</v>
      </c>
      <c r="O2134" t="s">
        <v>199</v>
      </c>
      <c r="P2134" t="s">
        <v>199</v>
      </c>
      <c r="Q2134" s="80" t="s">
        <v>199</v>
      </c>
      <c r="R2134" s="79"/>
      <c r="T2134" t="s">
        <v>199</v>
      </c>
      <c r="U2134" t="s">
        <v>199</v>
      </c>
      <c r="V2134" t="s">
        <v>199</v>
      </c>
    </row>
    <row r="2135" spans="2:22" x14ac:dyDescent="0.25">
      <c r="B2135" t="s">
        <v>199</v>
      </c>
      <c r="C2135" s="79" t="s">
        <v>199</v>
      </c>
      <c r="E2135" t="s">
        <v>199</v>
      </c>
      <c r="F2135" t="s">
        <v>199</v>
      </c>
      <c r="G2135" t="s">
        <v>199</v>
      </c>
      <c r="H2135" t="s">
        <v>199</v>
      </c>
      <c r="I2135" t="s">
        <v>199</v>
      </c>
      <c r="J2135" t="s">
        <v>199</v>
      </c>
      <c r="K2135" t="s">
        <v>199</v>
      </c>
      <c r="L2135" t="s">
        <v>199</v>
      </c>
      <c r="M2135" t="s">
        <v>199</v>
      </c>
      <c r="N2135" t="s">
        <v>199</v>
      </c>
      <c r="O2135" t="s">
        <v>199</v>
      </c>
      <c r="P2135" t="s">
        <v>199</v>
      </c>
      <c r="Q2135" s="80" t="s">
        <v>199</v>
      </c>
      <c r="R2135" s="79"/>
      <c r="T2135" t="s">
        <v>199</v>
      </c>
      <c r="U2135" t="s">
        <v>199</v>
      </c>
      <c r="V2135" t="s">
        <v>199</v>
      </c>
    </row>
    <row r="2136" spans="2:22" x14ac:dyDescent="0.25">
      <c r="B2136" t="s">
        <v>199</v>
      </c>
      <c r="C2136" s="79" t="s">
        <v>199</v>
      </c>
      <c r="E2136" t="s">
        <v>199</v>
      </c>
      <c r="F2136" t="s">
        <v>199</v>
      </c>
      <c r="G2136" t="s">
        <v>199</v>
      </c>
      <c r="H2136" t="s">
        <v>199</v>
      </c>
      <c r="I2136" t="s">
        <v>199</v>
      </c>
      <c r="J2136" t="s">
        <v>199</v>
      </c>
      <c r="K2136" t="s">
        <v>199</v>
      </c>
      <c r="L2136" t="s">
        <v>199</v>
      </c>
      <c r="M2136" t="s">
        <v>199</v>
      </c>
      <c r="N2136" t="s">
        <v>199</v>
      </c>
      <c r="O2136" t="s">
        <v>199</v>
      </c>
      <c r="P2136" t="s">
        <v>199</v>
      </c>
      <c r="Q2136" s="80" t="s">
        <v>199</v>
      </c>
      <c r="R2136" s="79"/>
      <c r="T2136" t="s">
        <v>199</v>
      </c>
      <c r="U2136" t="s">
        <v>199</v>
      </c>
      <c r="V2136" t="s">
        <v>199</v>
      </c>
    </row>
    <row r="2137" spans="2:22" x14ac:dyDescent="0.25">
      <c r="B2137" t="s">
        <v>199</v>
      </c>
      <c r="C2137" s="79" t="s">
        <v>199</v>
      </c>
      <c r="E2137" t="s">
        <v>199</v>
      </c>
      <c r="F2137" t="s">
        <v>199</v>
      </c>
      <c r="G2137" t="s">
        <v>199</v>
      </c>
      <c r="H2137" t="s">
        <v>199</v>
      </c>
      <c r="I2137" t="s">
        <v>199</v>
      </c>
      <c r="J2137" t="s">
        <v>199</v>
      </c>
      <c r="K2137" t="s">
        <v>199</v>
      </c>
      <c r="L2137" t="s">
        <v>199</v>
      </c>
      <c r="M2137" t="s">
        <v>199</v>
      </c>
      <c r="N2137" t="s">
        <v>199</v>
      </c>
      <c r="O2137" t="s">
        <v>199</v>
      </c>
      <c r="P2137" t="s">
        <v>199</v>
      </c>
      <c r="Q2137" s="80" t="s">
        <v>199</v>
      </c>
      <c r="R2137" s="79"/>
      <c r="T2137" t="s">
        <v>199</v>
      </c>
      <c r="U2137" t="s">
        <v>199</v>
      </c>
      <c r="V2137" t="s">
        <v>199</v>
      </c>
    </row>
    <row r="2138" spans="2:22" x14ac:dyDescent="0.25">
      <c r="B2138" t="s">
        <v>199</v>
      </c>
      <c r="C2138" s="79" t="s">
        <v>199</v>
      </c>
      <c r="E2138" t="s">
        <v>199</v>
      </c>
      <c r="F2138" t="s">
        <v>199</v>
      </c>
      <c r="G2138" t="s">
        <v>199</v>
      </c>
      <c r="H2138" t="s">
        <v>199</v>
      </c>
      <c r="I2138" t="s">
        <v>199</v>
      </c>
      <c r="J2138" t="s">
        <v>199</v>
      </c>
      <c r="K2138" t="s">
        <v>199</v>
      </c>
      <c r="L2138" t="s">
        <v>199</v>
      </c>
      <c r="M2138" t="s">
        <v>199</v>
      </c>
      <c r="N2138" t="s">
        <v>199</v>
      </c>
      <c r="O2138" t="s">
        <v>199</v>
      </c>
      <c r="P2138" t="s">
        <v>199</v>
      </c>
      <c r="Q2138" s="80" t="s">
        <v>199</v>
      </c>
      <c r="R2138" s="79"/>
      <c r="T2138" t="s">
        <v>199</v>
      </c>
      <c r="U2138" t="s">
        <v>199</v>
      </c>
      <c r="V2138" t="s">
        <v>199</v>
      </c>
    </row>
    <row r="2139" spans="2:22" x14ac:dyDescent="0.25">
      <c r="B2139" t="s">
        <v>199</v>
      </c>
      <c r="C2139" s="79" t="s">
        <v>199</v>
      </c>
      <c r="E2139" t="s">
        <v>199</v>
      </c>
      <c r="F2139" t="s">
        <v>199</v>
      </c>
      <c r="G2139" t="s">
        <v>199</v>
      </c>
      <c r="H2139" t="s">
        <v>199</v>
      </c>
      <c r="I2139" t="s">
        <v>199</v>
      </c>
      <c r="J2139" t="s">
        <v>199</v>
      </c>
      <c r="K2139" t="s">
        <v>199</v>
      </c>
      <c r="L2139" t="s">
        <v>199</v>
      </c>
      <c r="M2139" t="s">
        <v>199</v>
      </c>
      <c r="N2139" t="s">
        <v>199</v>
      </c>
      <c r="O2139" t="s">
        <v>199</v>
      </c>
      <c r="P2139" t="s">
        <v>199</v>
      </c>
      <c r="Q2139" s="80" t="s">
        <v>199</v>
      </c>
      <c r="R2139" s="79"/>
      <c r="T2139" t="s">
        <v>199</v>
      </c>
      <c r="U2139" t="s">
        <v>199</v>
      </c>
      <c r="V2139" t="s">
        <v>199</v>
      </c>
    </row>
    <row r="2140" spans="2:22" x14ac:dyDescent="0.25">
      <c r="B2140" t="s">
        <v>199</v>
      </c>
      <c r="C2140" s="79" t="s">
        <v>199</v>
      </c>
      <c r="E2140" t="s">
        <v>199</v>
      </c>
      <c r="F2140" t="s">
        <v>199</v>
      </c>
      <c r="G2140" t="s">
        <v>199</v>
      </c>
      <c r="H2140" t="s">
        <v>199</v>
      </c>
      <c r="I2140" t="s">
        <v>199</v>
      </c>
      <c r="J2140" t="s">
        <v>199</v>
      </c>
      <c r="K2140" t="s">
        <v>199</v>
      </c>
      <c r="L2140" t="s">
        <v>199</v>
      </c>
      <c r="M2140" t="s">
        <v>199</v>
      </c>
      <c r="N2140" t="s">
        <v>199</v>
      </c>
      <c r="O2140" t="s">
        <v>199</v>
      </c>
      <c r="P2140" t="s">
        <v>199</v>
      </c>
      <c r="Q2140" s="80" t="s">
        <v>199</v>
      </c>
      <c r="R2140" s="79"/>
      <c r="T2140" t="s">
        <v>199</v>
      </c>
      <c r="U2140" t="s">
        <v>199</v>
      </c>
      <c r="V2140" t="s">
        <v>199</v>
      </c>
    </row>
    <row r="2141" spans="2:22" x14ac:dyDescent="0.25">
      <c r="B2141" t="s">
        <v>199</v>
      </c>
      <c r="C2141" s="79" t="s">
        <v>199</v>
      </c>
      <c r="E2141" t="s">
        <v>199</v>
      </c>
      <c r="F2141" t="s">
        <v>199</v>
      </c>
      <c r="G2141" t="s">
        <v>199</v>
      </c>
      <c r="H2141" t="s">
        <v>199</v>
      </c>
      <c r="I2141" t="s">
        <v>199</v>
      </c>
      <c r="J2141" t="s">
        <v>199</v>
      </c>
      <c r="K2141" t="s">
        <v>199</v>
      </c>
      <c r="L2141" t="s">
        <v>199</v>
      </c>
      <c r="M2141" t="s">
        <v>199</v>
      </c>
      <c r="N2141" t="s">
        <v>199</v>
      </c>
      <c r="O2141" t="s">
        <v>199</v>
      </c>
      <c r="P2141" t="s">
        <v>199</v>
      </c>
      <c r="Q2141" s="80" t="s">
        <v>199</v>
      </c>
      <c r="R2141" s="79"/>
      <c r="T2141" t="s">
        <v>199</v>
      </c>
      <c r="U2141" t="s">
        <v>199</v>
      </c>
      <c r="V2141" t="s">
        <v>199</v>
      </c>
    </row>
    <row r="2142" spans="2:22" x14ac:dyDescent="0.25">
      <c r="B2142" t="s">
        <v>199</v>
      </c>
      <c r="C2142" s="79" t="s">
        <v>199</v>
      </c>
      <c r="E2142" t="s">
        <v>199</v>
      </c>
      <c r="F2142" t="s">
        <v>199</v>
      </c>
      <c r="G2142" t="s">
        <v>199</v>
      </c>
      <c r="H2142" t="s">
        <v>199</v>
      </c>
      <c r="I2142" t="s">
        <v>199</v>
      </c>
      <c r="J2142" t="s">
        <v>199</v>
      </c>
      <c r="K2142" t="s">
        <v>199</v>
      </c>
      <c r="L2142" t="s">
        <v>199</v>
      </c>
      <c r="M2142" t="s">
        <v>199</v>
      </c>
      <c r="N2142" t="s">
        <v>199</v>
      </c>
      <c r="O2142" t="s">
        <v>199</v>
      </c>
      <c r="P2142" t="s">
        <v>199</v>
      </c>
      <c r="Q2142" s="80" t="s">
        <v>199</v>
      </c>
      <c r="R2142" s="79"/>
      <c r="T2142" t="s">
        <v>199</v>
      </c>
      <c r="U2142" t="s">
        <v>199</v>
      </c>
      <c r="V2142" t="s">
        <v>199</v>
      </c>
    </row>
    <row r="2143" spans="2:22" x14ac:dyDescent="0.25">
      <c r="B2143" t="s">
        <v>199</v>
      </c>
      <c r="C2143" s="79" t="s">
        <v>199</v>
      </c>
      <c r="E2143" t="s">
        <v>199</v>
      </c>
      <c r="F2143" t="s">
        <v>199</v>
      </c>
      <c r="G2143" t="s">
        <v>199</v>
      </c>
      <c r="H2143" t="s">
        <v>199</v>
      </c>
      <c r="I2143" t="s">
        <v>199</v>
      </c>
      <c r="J2143" t="s">
        <v>199</v>
      </c>
      <c r="K2143" t="s">
        <v>199</v>
      </c>
      <c r="L2143" t="s">
        <v>199</v>
      </c>
      <c r="M2143" t="s">
        <v>199</v>
      </c>
      <c r="N2143" t="s">
        <v>199</v>
      </c>
      <c r="O2143" t="s">
        <v>199</v>
      </c>
      <c r="P2143" t="s">
        <v>199</v>
      </c>
      <c r="Q2143" s="80" t="s">
        <v>199</v>
      </c>
      <c r="R2143" s="79"/>
      <c r="T2143" t="s">
        <v>199</v>
      </c>
      <c r="U2143" t="s">
        <v>199</v>
      </c>
      <c r="V2143" t="s">
        <v>199</v>
      </c>
    </row>
    <row r="2144" spans="2:22" x14ac:dyDescent="0.25">
      <c r="B2144" t="s">
        <v>199</v>
      </c>
      <c r="C2144" s="79" t="s">
        <v>199</v>
      </c>
      <c r="E2144" t="s">
        <v>199</v>
      </c>
      <c r="F2144" t="s">
        <v>199</v>
      </c>
      <c r="G2144" t="s">
        <v>199</v>
      </c>
      <c r="H2144" t="s">
        <v>199</v>
      </c>
      <c r="I2144" t="s">
        <v>199</v>
      </c>
      <c r="J2144" t="s">
        <v>199</v>
      </c>
      <c r="K2144" t="s">
        <v>199</v>
      </c>
      <c r="L2144" t="s">
        <v>199</v>
      </c>
      <c r="M2144" t="s">
        <v>199</v>
      </c>
      <c r="N2144" t="s">
        <v>199</v>
      </c>
      <c r="O2144" t="s">
        <v>199</v>
      </c>
      <c r="P2144" t="s">
        <v>199</v>
      </c>
      <c r="Q2144" s="80" t="s">
        <v>199</v>
      </c>
      <c r="R2144" s="79"/>
      <c r="T2144" t="s">
        <v>199</v>
      </c>
      <c r="U2144" t="s">
        <v>199</v>
      </c>
      <c r="V2144" t="s">
        <v>199</v>
      </c>
    </row>
    <row r="2145" spans="2:22" x14ac:dyDescent="0.25">
      <c r="B2145" t="s">
        <v>199</v>
      </c>
      <c r="C2145" s="79" t="s">
        <v>199</v>
      </c>
      <c r="E2145" t="s">
        <v>199</v>
      </c>
      <c r="F2145" t="s">
        <v>199</v>
      </c>
      <c r="G2145" t="s">
        <v>199</v>
      </c>
      <c r="H2145" t="s">
        <v>199</v>
      </c>
      <c r="I2145" t="s">
        <v>199</v>
      </c>
      <c r="J2145" t="s">
        <v>199</v>
      </c>
      <c r="K2145" t="s">
        <v>199</v>
      </c>
      <c r="L2145" t="s">
        <v>199</v>
      </c>
      <c r="M2145" t="s">
        <v>199</v>
      </c>
      <c r="N2145" t="s">
        <v>199</v>
      </c>
      <c r="O2145" t="s">
        <v>199</v>
      </c>
      <c r="P2145" t="s">
        <v>199</v>
      </c>
      <c r="Q2145" s="80" t="s">
        <v>199</v>
      </c>
      <c r="R2145" s="79"/>
      <c r="T2145" t="s">
        <v>199</v>
      </c>
      <c r="U2145" t="s">
        <v>199</v>
      </c>
      <c r="V2145" t="s">
        <v>199</v>
      </c>
    </row>
    <row r="2146" spans="2:22" x14ac:dyDescent="0.25">
      <c r="B2146" t="s">
        <v>199</v>
      </c>
      <c r="C2146" s="79" t="s">
        <v>199</v>
      </c>
      <c r="E2146" t="s">
        <v>199</v>
      </c>
      <c r="F2146" t="s">
        <v>199</v>
      </c>
      <c r="G2146" t="s">
        <v>199</v>
      </c>
      <c r="H2146" t="s">
        <v>199</v>
      </c>
      <c r="I2146" t="s">
        <v>199</v>
      </c>
      <c r="J2146" t="s">
        <v>199</v>
      </c>
      <c r="K2146" t="s">
        <v>199</v>
      </c>
      <c r="L2146" t="s">
        <v>199</v>
      </c>
      <c r="M2146" t="s">
        <v>199</v>
      </c>
      <c r="N2146" t="s">
        <v>199</v>
      </c>
      <c r="O2146" t="s">
        <v>199</v>
      </c>
      <c r="P2146" t="s">
        <v>199</v>
      </c>
      <c r="Q2146" s="80" t="s">
        <v>199</v>
      </c>
      <c r="R2146" s="79"/>
      <c r="T2146" t="s">
        <v>199</v>
      </c>
      <c r="U2146" t="s">
        <v>199</v>
      </c>
      <c r="V2146" t="s">
        <v>199</v>
      </c>
    </row>
    <row r="2147" spans="2:22" x14ac:dyDescent="0.25">
      <c r="B2147" t="s">
        <v>199</v>
      </c>
      <c r="C2147" s="79" t="s">
        <v>199</v>
      </c>
      <c r="E2147" t="s">
        <v>199</v>
      </c>
      <c r="F2147" t="s">
        <v>199</v>
      </c>
      <c r="G2147" t="s">
        <v>199</v>
      </c>
      <c r="H2147" t="s">
        <v>199</v>
      </c>
      <c r="I2147" t="s">
        <v>199</v>
      </c>
      <c r="J2147" t="s">
        <v>199</v>
      </c>
      <c r="K2147" t="s">
        <v>199</v>
      </c>
      <c r="L2147" t="s">
        <v>199</v>
      </c>
      <c r="M2147" t="s">
        <v>199</v>
      </c>
      <c r="N2147" t="s">
        <v>199</v>
      </c>
      <c r="O2147" t="s">
        <v>199</v>
      </c>
      <c r="P2147" t="s">
        <v>199</v>
      </c>
      <c r="Q2147" s="80" t="s">
        <v>199</v>
      </c>
      <c r="R2147" s="79"/>
      <c r="T2147" t="s">
        <v>199</v>
      </c>
      <c r="U2147" t="s">
        <v>199</v>
      </c>
      <c r="V2147" t="s">
        <v>199</v>
      </c>
    </row>
    <row r="2148" spans="2:22" x14ac:dyDescent="0.25">
      <c r="B2148" t="s">
        <v>199</v>
      </c>
      <c r="C2148" s="79" t="s">
        <v>199</v>
      </c>
      <c r="E2148" t="s">
        <v>199</v>
      </c>
      <c r="F2148" t="s">
        <v>199</v>
      </c>
      <c r="G2148" t="s">
        <v>199</v>
      </c>
      <c r="H2148" t="s">
        <v>199</v>
      </c>
      <c r="I2148" t="s">
        <v>199</v>
      </c>
      <c r="J2148" t="s">
        <v>199</v>
      </c>
      <c r="K2148" t="s">
        <v>199</v>
      </c>
      <c r="L2148" t="s">
        <v>199</v>
      </c>
      <c r="M2148" t="s">
        <v>199</v>
      </c>
      <c r="N2148" t="s">
        <v>199</v>
      </c>
      <c r="O2148" t="s">
        <v>199</v>
      </c>
      <c r="P2148" t="s">
        <v>199</v>
      </c>
      <c r="Q2148" s="80" t="s">
        <v>199</v>
      </c>
      <c r="R2148" s="79"/>
      <c r="T2148" t="s">
        <v>199</v>
      </c>
      <c r="U2148" t="s">
        <v>199</v>
      </c>
      <c r="V2148" t="s">
        <v>199</v>
      </c>
    </row>
    <row r="2149" spans="2:22" x14ac:dyDescent="0.25">
      <c r="B2149" t="s">
        <v>199</v>
      </c>
      <c r="C2149" s="79" t="s">
        <v>199</v>
      </c>
      <c r="E2149" t="s">
        <v>199</v>
      </c>
      <c r="F2149" t="s">
        <v>199</v>
      </c>
      <c r="G2149" t="s">
        <v>199</v>
      </c>
      <c r="H2149" t="s">
        <v>199</v>
      </c>
      <c r="I2149" t="s">
        <v>199</v>
      </c>
      <c r="J2149" t="s">
        <v>199</v>
      </c>
      <c r="K2149" t="s">
        <v>199</v>
      </c>
      <c r="L2149" t="s">
        <v>199</v>
      </c>
      <c r="M2149" t="s">
        <v>199</v>
      </c>
      <c r="N2149" t="s">
        <v>199</v>
      </c>
      <c r="O2149" t="s">
        <v>199</v>
      </c>
      <c r="P2149" t="s">
        <v>199</v>
      </c>
      <c r="Q2149" s="80" t="s">
        <v>199</v>
      </c>
      <c r="R2149" s="79"/>
      <c r="T2149" t="s">
        <v>199</v>
      </c>
      <c r="U2149" t="s">
        <v>199</v>
      </c>
      <c r="V2149" t="s">
        <v>199</v>
      </c>
    </row>
    <row r="2150" spans="2:22" x14ac:dyDescent="0.25">
      <c r="B2150" t="s">
        <v>199</v>
      </c>
      <c r="C2150" s="79" t="s">
        <v>199</v>
      </c>
      <c r="E2150" t="s">
        <v>199</v>
      </c>
      <c r="F2150" t="s">
        <v>199</v>
      </c>
      <c r="G2150" t="s">
        <v>199</v>
      </c>
      <c r="H2150" t="s">
        <v>199</v>
      </c>
      <c r="I2150" t="s">
        <v>199</v>
      </c>
      <c r="J2150" t="s">
        <v>199</v>
      </c>
      <c r="K2150" t="s">
        <v>199</v>
      </c>
      <c r="L2150" t="s">
        <v>199</v>
      </c>
      <c r="M2150" t="s">
        <v>199</v>
      </c>
      <c r="N2150" t="s">
        <v>199</v>
      </c>
      <c r="O2150" t="s">
        <v>199</v>
      </c>
      <c r="P2150" t="s">
        <v>199</v>
      </c>
      <c r="Q2150" s="80" t="s">
        <v>199</v>
      </c>
      <c r="R2150" s="79"/>
      <c r="T2150" t="s">
        <v>199</v>
      </c>
      <c r="U2150" t="s">
        <v>199</v>
      </c>
      <c r="V2150" t="s">
        <v>199</v>
      </c>
    </row>
    <row r="2151" spans="2:22" x14ac:dyDescent="0.25">
      <c r="B2151" t="s">
        <v>199</v>
      </c>
      <c r="C2151" s="79" t="s">
        <v>199</v>
      </c>
      <c r="E2151" t="s">
        <v>199</v>
      </c>
      <c r="F2151" t="s">
        <v>199</v>
      </c>
      <c r="G2151" t="s">
        <v>199</v>
      </c>
      <c r="H2151" t="s">
        <v>199</v>
      </c>
      <c r="I2151" t="s">
        <v>199</v>
      </c>
      <c r="J2151" t="s">
        <v>199</v>
      </c>
      <c r="K2151" t="s">
        <v>199</v>
      </c>
      <c r="L2151" t="s">
        <v>199</v>
      </c>
      <c r="M2151" t="s">
        <v>199</v>
      </c>
      <c r="N2151" t="s">
        <v>199</v>
      </c>
      <c r="O2151" t="s">
        <v>199</v>
      </c>
      <c r="P2151" t="s">
        <v>199</v>
      </c>
      <c r="Q2151" s="80" t="s">
        <v>199</v>
      </c>
      <c r="R2151" s="79"/>
      <c r="T2151" t="s">
        <v>199</v>
      </c>
      <c r="U2151" t="s">
        <v>199</v>
      </c>
      <c r="V2151" t="s">
        <v>199</v>
      </c>
    </row>
    <row r="2152" spans="2:22" x14ac:dyDescent="0.25">
      <c r="B2152" t="s">
        <v>199</v>
      </c>
      <c r="C2152" s="79" t="s">
        <v>199</v>
      </c>
      <c r="E2152" t="s">
        <v>199</v>
      </c>
      <c r="F2152" t="s">
        <v>199</v>
      </c>
      <c r="G2152" t="s">
        <v>199</v>
      </c>
      <c r="H2152" t="s">
        <v>199</v>
      </c>
      <c r="I2152" t="s">
        <v>199</v>
      </c>
      <c r="J2152" t="s">
        <v>199</v>
      </c>
      <c r="K2152" t="s">
        <v>199</v>
      </c>
      <c r="L2152" t="s">
        <v>199</v>
      </c>
      <c r="M2152" t="s">
        <v>199</v>
      </c>
      <c r="N2152" t="s">
        <v>199</v>
      </c>
      <c r="O2152" t="s">
        <v>199</v>
      </c>
      <c r="P2152" t="s">
        <v>199</v>
      </c>
      <c r="Q2152" s="80" t="s">
        <v>199</v>
      </c>
      <c r="R2152" s="79"/>
      <c r="T2152" t="s">
        <v>199</v>
      </c>
      <c r="U2152" t="s">
        <v>199</v>
      </c>
      <c r="V2152" t="s">
        <v>199</v>
      </c>
    </row>
    <row r="2153" spans="2:22" x14ac:dyDescent="0.25">
      <c r="B2153" t="s">
        <v>199</v>
      </c>
      <c r="C2153" s="79" t="s">
        <v>199</v>
      </c>
      <c r="E2153" t="s">
        <v>199</v>
      </c>
      <c r="F2153" t="s">
        <v>199</v>
      </c>
      <c r="G2153" t="s">
        <v>199</v>
      </c>
      <c r="H2153" t="s">
        <v>199</v>
      </c>
      <c r="I2153" t="s">
        <v>199</v>
      </c>
      <c r="J2153" t="s">
        <v>199</v>
      </c>
      <c r="K2153" t="s">
        <v>199</v>
      </c>
      <c r="L2153" t="s">
        <v>199</v>
      </c>
      <c r="M2153" t="s">
        <v>199</v>
      </c>
      <c r="N2153" t="s">
        <v>199</v>
      </c>
      <c r="O2153" t="s">
        <v>199</v>
      </c>
      <c r="P2153" t="s">
        <v>199</v>
      </c>
      <c r="Q2153" s="80" t="s">
        <v>199</v>
      </c>
      <c r="R2153" s="79"/>
      <c r="T2153" t="s">
        <v>199</v>
      </c>
      <c r="U2153" t="s">
        <v>199</v>
      </c>
      <c r="V2153" t="s">
        <v>199</v>
      </c>
    </row>
    <row r="2154" spans="2:22" x14ac:dyDescent="0.25">
      <c r="B2154" t="s">
        <v>199</v>
      </c>
      <c r="C2154" s="79" t="s">
        <v>199</v>
      </c>
      <c r="E2154" t="s">
        <v>199</v>
      </c>
      <c r="F2154" t="s">
        <v>199</v>
      </c>
      <c r="G2154" t="s">
        <v>199</v>
      </c>
      <c r="H2154" t="s">
        <v>199</v>
      </c>
      <c r="I2154" t="s">
        <v>199</v>
      </c>
      <c r="J2154" t="s">
        <v>199</v>
      </c>
      <c r="K2154" t="s">
        <v>199</v>
      </c>
      <c r="L2154" t="s">
        <v>199</v>
      </c>
      <c r="M2154" t="s">
        <v>199</v>
      </c>
      <c r="N2154" t="s">
        <v>199</v>
      </c>
      <c r="O2154" t="s">
        <v>199</v>
      </c>
      <c r="P2154" t="s">
        <v>199</v>
      </c>
      <c r="Q2154" s="80" t="s">
        <v>199</v>
      </c>
      <c r="R2154" s="79"/>
      <c r="T2154" t="s">
        <v>199</v>
      </c>
      <c r="U2154" t="s">
        <v>199</v>
      </c>
      <c r="V2154" t="s">
        <v>199</v>
      </c>
    </row>
    <row r="2155" spans="2:22" x14ac:dyDescent="0.25">
      <c r="B2155" t="s">
        <v>199</v>
      </c>
      <c r="C2155" s="79" t="s">
        <v>199</v>
      </c>
      <c r="E2155" t="s">
        <v>199</v>
      </c>
      <c r="F2155" t="s">
        <v>199</v>
      </c>
      <c r="G2155" t="s">
        <v>199</v>
      </c>
      <c r="H2155" t="s">
        <v>199</v>
      </c>
      <c r="I2155" t="s">
        <v>199</v>
      </c>
      <c r="J2155" t="s">
        <v>199</v>
      </c>
      <c r="K2155" t="s">
        <v>199</v>
      </c>
      <c r="L2155" t="s">
        <v>199</v>
      </c>
      <c r="M2155" t="s">
        <v>199</v>
      </c>
      <c r="N2155" t="s">
        <v>199</v>
      </c>
      <c r="O2155" t="s">
        <v>199</v>
      </c>
      <c r="P2155" t="s">
        <v>199</v>
      </c>
      <c r="Q2155" s="80" t="s">
        <v>199</v>
      </c>
      <c r="R2155" s="79"/>
      <c r="T2155" t="s">
        <v>199</v>
      </c>
      <c r="U2155" t="s">
        <v>199</v>
      </c>
      <c r="V2155" t="s">
        <v>199</v>
      </c>
    </row>
    <row r="2156" spans="2:22" x14ac:dyDescent="0.25">
      <c r="B2156" t="s">
        <v>199</v>
      </c>
      <c r="C2156" s="79" t="s">
        <v>199</v>
      </c>
      <c r="E2156" t="s">
        <v>199</v>
      </c>
      <c r="F2156" t="s">
        <v>199</v>
      </c>
      <c r="G2156" t="s">
        <v>199</v>
      </c>
      <c r="H2156" t="s">
        <v>199</v>
      </c>
      <c r="I2156" t="s">
        <v>199</v>
      </c>
      <c r="J2156" t="s">
        <v>199</v>
      </c>
      <c r="K2156" t="s">
        <v>199</v>
      </c>
      <c r="L2156" t="s">
        <v>199</v>
      </c>
      <c r="M2156" t="s">
        <v>199</v>
      </c>
      <c r="N2156" t="s">
        <v>199</v>
      </c>
      <c r="O2156" t="s">
        <v>199</v>
      </c>
      <c r="P2156" t="s">
        <v>199</v>
      </c>
      <c r="Q2156" s="80" t="s">
        <v>199</v>
      </c>
      <c r="R2156" s="79"/>
      <c r="T2156" t="s">
        <v>199</v>
      </c>
      <c r="U2156" t="s">
        <v>199</v>
      </c>
      <c r="V2156" t="s">
        <v>199</v>
      </c>
    </row>
    <row r="2157" spans="2:22" x14ac:dyDescent="0.25">
      <c r="B2157" t="s">
        <v>199</v>
      </c>
      <c r="C2157" s="79" t="s">
        <v>199</v>
      </c>
      <c r="E2157" t="s">
        <v>199</v>
      </c>
      <c r="F2157" t="s">
        <v>199</v>
      </c>
      <c r="G2157" t="s">
        <v>199</v>
      </c>
      <c r="H2157" t="s">
        <v>199</v>
      </c>
      <c r="I2157" t="s">
        <v>199</v>
      </c>
      <c r="J2157" t="s">
        <v>199</v>
      </c>
      <c r="K2157" t="s">
        <v>199</v>
      </c>
      <c r="L2157" t="s">
        <v>199</v>
      </c>
      <c r="M2157" t="s">
        <v>199</v>
      </c>
      <c r="N2157" t="s">
        <v>199</v>
      </c>
      <c r="O2157" t="s">
        <v>199</v>
      </c>
      <c r="P2157" t="s">
        <v>199</v>
      </c>
      <c r="Q2157" s="80" t="s">
        <v>199</v>
      </c>
      <c r="R2157" s="79"/>
      <c r="T2157" t="s">
        <v>199</v>
      </c>
      <c r="U2157" t="s">
        <v>199</v>
      </c>
      <c r="V2157" t="s">
        <v>199</v>
      </c>
    </row>
    <row r="2158" spans="2:22" x14ac:dyDescent="0.25">
      <c r="B2158" t="s">
        <v>199</v>
      </c>
      <c r="C2158" s="79" t="s">
        <v>199</v>
      </c>
      <c r="E2158" t="s">
        <v>199</v>
      </c>
      <c r="F2158" t="s">
        <v>199</v>
      </c>
      <c r="G2158" t="s">
        <v>199</v>
      </c>
      <c r="H2158" t="s">
        <v>199</v>
      </c>
      <c r="I2158" t="s">
        <v>199</v>
      </c>
      <c r="J2158" t="s">
        <v>199</v>
      </c>
      <c r="K2158" t="s">
        <v>199</v>
      </c>
      <c r="L2158" t="s">
        <v>199</v>
      </c>
      <c r="M2158" t="s">
        <v>199</v>
      </c>
      <c r="N2158" t="s">
        <v>199</v>
      </c>
      <c r="O2158" t="s">
        <v>199</v>
      </c>
      <c r="P2158" t="s">
        <v>199</v>
      </c>
      <c r="Q2158" s="80" t="s">
        <v>199</v>
      </c>
      <c r="R2158" s="79"/>
      <c r="T2158" t="s">
        <v>199</v>
      </c>
      <c r="U2158" t="s">
        <v>199</v>
      </c>
      <c r="V2158" t="s">
        <v>199</v>
      </c>
    </row>
    <row r="2159" spans="2:22" x14ac:dyDescent="0.25">
      <c r="B2159" t="s">
        <v>199</v>
      </c>
      <c r="C2159" s="79" t="s">
        <v>199</v>
      </c>
      <c r="E2159" t="s">
        <v>199</v>
      </c>
      <c r="F2159" t="s">
        <v>199</v>
      </c>
      <c r="G2159" t="s">
        <v>199</v>
      </c>
      <c r="H2159" t="s">
        <v>199</v>
      </c>
      <c r="I2159" t="s">
        <v>199</v>
      </c>
      <c r="J2159" t="s">
        <v>199</v>
      </c>
      <c r="K2159" t="s">
        <v>199</v>
      </c>
      <c r="L2159" t="s">
        <v>199</v>
      </c>
      <c r="M2159" t="s">
        <v>199</v>
      </c>
      <c r="N2159" t="s">
        <v>199</v>
      </c>
      <c r="O2159" t="s">
        <v>199</v>
      </c>
      <c r="P2159" t="s">
        <v>199</v>
      </c>
      <c r="Q2159" s="80" t="s">
        <v>199</v>
      </c>
      <c r="R2159" s="79"/>
      <c r="T2159" t="s">
        <v>199</v>
      </c>
      <c r="U2159" t="s">
        <v>199</v>
      </c>
      <c r="V2159" t="s">
        <v>199</v>
      </c>
    </row>
    <row r="2160" spans="2:22" x14ac:dyDescent="0.25">
      <c r="B2160" t="s">
        <v>199</v>
      </c>
      <c r="C2160" s="79" t="s">
        <v>199</v>
      </c>
      <c r="E2160" t="s">
        <v>199</v>
      </c>
      <c r="F2160" t="s">
        <v>199</v>
      </c>
      <c r="G2160" t="s">
        <v>199</v>
      </c>
      <c r="H2160" t="s">
        <v>199</v>
      </c>
      <c r="I2160" t="s">
        <v>199</v>
      </c>
      <c r="J2160" t="s">
        <v>199</v>
      </c>
      <c r="K2160" t="s">
        <v>199</v>
      </c>
      <c r="L2160" t="s">
        <v>199</v>
      </c>
      <c r="M2160" t="s">
        <v>199</v>
      </c>
      <c r="N2160" t="s">
        <v>199</v>
      </c>
      <c r="O2160" t="s">
        <v>199</v>
      </c>
      <c r="P2160" t="s">
        <v>199</v>
      </c>
      <c r="Q2160" s="80" t="s">
        <v>199</v>
      </c>
      <c r="R2160" s="79"/>
      <c r="T2160" t="s">
        <v>199</v>
      </c>
      <c r="U2160" t="s">
        <v>199</v>
      </c>
      <c r="V2160" t="s">
        <v>199</v>
      </c>
    </row>
    <row r="2161" spans="2:22" x14ac:dyDescent="0.25">
      <c r="B2161" t="s">
        <v>199</v>
      </c>
      <c r="C2161" s="79" t="s">
        <v>199</v>
      </c>
      <c r="E2161" t="s">
        <v>199</v>
      </c>
      <c r="F2161" t="s">
        <v>199</v>
      </c>
      <c r="G2161" t="s">
        <v>199</v>
      </c>
      <c r="H2161" t="s">
        <v>199</v>
      </c>
      <c r="I2161" t="s">
        <v>199</v>
      </c>
      <c r="J2161" t="s">
        <v>199</v>
      </c>
      <c r="K2161" t="s">
        <v>199</v>
      </c>
      <c r="L2161" t="s">
        <v>199</v>
      </c>
      <c r="M2161" t="s">
        <v>199</v>
      </c>
      <c r="N2161" t="s">
        <v>199</v>
      </c>
      <c r="O2161" t="s">
        <v>199</v>
      </c>
      <c r="P2161" t="s">
        <v>199</v>
      </c>
      <c r="Q2161" s="80" t="s">
        <v>199</v>
      </c>
      <c r="R2161" s="79"/>
      <c r="T2161" t="s">
        <v>199</v>
      </c>
      <c r="U2161" t="s">
        <v>199</v>
      </c>
      <c r="V2161" t="s">
        <v>199</v>
      </c>
    </row>
    <row r="2162" spans="2:22" x14ac:dyDescent="0.25">
      <c r="B2162" t="s">
        <v>199</v>
      </c>
      <c r="C2162" s="79" t="s">
        <v>199</v>
      </c>
      <c r="E2162" t="s">
        <v>199</v>
      </c>
      <c r="F2162" t="s">
        <v>199</v>
      </c>
      <c r="G2162" t="s">
        <v>199</v>
      </c>
      <c r="H2162" t="s">
        <v>199</v>
      </c>
      <c r="I2162" t="s">
        <v>199</v>
      </c>
      <c r="J2162" t="s">
        <v>199</v>
      </c>
      <c r="K2162" t="s">
        <v>199</v>
      </c>
      <c r="L2162" t="s">
        <v>199</v>
      </c>
      <c r="M2162" t="s">
        <v>199</v>
      </c>
      <c r="N2162" t="s">
        <v>199</v>
      </c>
      <c r="O2162" t="s">
        <v>199</v>
      </c>
      <c r="P2162" t="s">
        <v>199</v>
      </c>
      <c r="Q2162" s="80" t="s">
        <v>199</v>
      </c>
      <c r="R2162" s="79"/>
      <c r="T2162" t="s">
        <v>199</v>
      </c>
      <c r="U2162" t="s">
        <v>199</v>
      </c>
      <c r="V2162" t="s">
        <v>199</v>
      </c>
    </row>
    <row r="2163" spans="2:22" x14ac:dyDescent="0.25">
      <c r="B2163" t="s">
        <v>199</v>
      </c>
      <c r="C2163" s="79" t="s">
        <v>199</v>
      </c>
      <c r="E2163" t="s">
        <v>199</v>
      </c>
      <c r="F2163" t="s">
        <v>199</v>
      </c>
      <c r="G2163" t="s">
        <v>199</v>
      </c>
      <c r="H2163" t="s">
        <v>199</v>
      </c>
      <c r="I2163" t="s">
        <v>199</v>
      </c>
      <c r="J2163" t="s">
        <v>199</v>
      </c>
      <c r="K2163" t="s">
        <v>199</v>
      </c>
      <c r="L2163" t="s">
        <v>199</v>
      </c>
      <c r="M2163" t="s">
        <v>199</v>
      </c>
      <c r="N2163" t="s">
        <v>199</v>
      </c>
      <c r="O2163" t="s">
        <v>199</v>
      </c>
      <c r="P2163" t="s">
        <v>199</v>
      </c>
      <c r="Q2163" s="80" t="s">
        <v>199</v>
      </c>
      <c r="R2163" s="79"/>
      <c r="T2163" t="s">
        <v>199</v>
      </c>
      <c r="U2163" t="s">
        <v>199</v>
      </c>
      <c r="V2163" t="s">
        <v>199</v>
      </c>
    </row>
    <row r="2164" spans="2:22" x14ac:dyDescent="0.25">
      <c r="B2164" t="s">
        <v>199</v>
      </c>
      <c r="C2164" s="79" t="s">
        <v>199</v>
      </c>
      <c r="E2164" t="s">
        <v>199</v>
      </c>
      <c r="F2164" t="s">
        <v>199</v>
      </c>
      <c r="G2164" t="s">
        <v>199</v>
      </c>
      <c r="H2164" t="s">
        <v>199</v>
      </c>
      <c r="I2164" t="s">
        <v>199</v>
      </c>
      <c r="J2164" t="s">
        <v>199</v>
      </c>
      <c r="K2164" t="s">
        <v>199</v>
      </c>
      <c r="L2164" t="s">
        <v>199</v>
      </c>
      <c r="M2164" t="s">
        <v>199</v>
      </c>
      <c r="N2164" t="s">
        <v>199</v>
      </c>
      <c r="O2164" t="s">
        <v>199</v>
      </c>
      <c r="P2164" t="s">
        <v>199</v>
      </c>
      <c r="Q2164" s="80" t="s">
        <v>199</v>
      </c>
      <c r="R2164" s="79"/>
      <c r="T2164" t="s">
        <v>199</v>
      </c>
      <c r="U2164" t="s">
        <v>199</v>
      </c>
      <c r="V2164" t="s">
        <v>199</v>
      </c>
    </row>
    <row r="2165" spans="2:22" x14ac:dyDescent="0.25">
      <c r="B2165" t="s">
        <v>199</v>
      </c>
      <c r="C2165" s="79" t="s">
        <v>199</v>
      </c>
      <c r="E2165" t="s">
        <v>199</v>
      </c>
      <c r="F2165" t="s">
        <v>199</v>
      </c>
      <c r="G2165" t="s">
        <v>199</v>
      </c>
      <c r="H2165" t="s">
        <v>199</v>
      </c>
      <c r="I2165" t="s">
        <v>199</v>
      </c>
      <c r="J2165" t="s">
        <v>199</v>
      </c>
      <c r="K2165" t="s">
        <v>199</v>
      </c>
      <c r="L2165" t="s">
        <v>199</v>
      </c>
      <c r="M2165" t="s">
        <v>199</v>
      </c>
      <c r="N2165" t="s">
        <v>199</v>
      </c>
      <c r="O2165" t="s">
        <v>199</v>
      </c>
      <c r="P2165" t="s">
        <v>199</v>
      </c>
      <c r="Q2165" s="80" t="s">
        <v>199</v>
      </c>
      <c r="R2165" s="79"/>
      <c r="T2165" t="s">
        <v>199</v>
      </c>
      <c r="U2165" t="s">
        <v>199</v>
      </c>
      <c r="V2165" t="s">
        <v>199</v>
      </c>
    </row>
    <row r="2166" spans="2:22" x14ac:dyDescent="0.25">
      <c r="B2166" t="s">
        <v>199</v>
      </c>
      <c r="C2166" s="79" t="s">
        <v>199</v>
      </c>
      <c r="E2166" t="s">
        <v>199</v>
      </c>
      <c r="F2166" t="s">
        <v>199</v>
      </c>
      <c r="G2166" t="s">
        <v>199</v>
      </c>
      <c r="H2166" t="s">
        <v>199</v>
      </c>
      <c r="I2166" t="s">
        <v>199</v>
      </c>
      <c r="J2166" t="s">
        <v>199</v>
      </c>
      <c r="K2166" t="s">
        <v>199</v>
      </c>
      <c r="L2166" t="s">
        <v>199</v>
      </c>
      <c r="M2166" t="s">
        <v>199</v>
      </c>
      <c r="N2166" t="s">
        <v>199</v>
      </c>
      <c r="O2166" t="s">
        <v>199</v>
      </c>
      <c r="P2166" t="s">
        <v>199</v>
      </c>
      <c r="Q2166" s="80" t="s">
        <v>199</v>
      </c>
      <c r="R2166" s="79"/>
      <c r="T2166" t="s">
        <v>199</v>
      </c>
      <c r="U2166" t="s">
        <v>199</v>
      </c>
      <c r="V2166" t="s">
        <v>199</v>
      </c>
    </row>
    <row r="2167" spans="2:22" x14ac:dyDescent="0.25">
      <c r="B2167" t="s">
        <v>199</v>
      </c>
      <c r="C2167" s="79" t="s">
        <v>199</v>
      </c>
      <c r="E2167" t="s">
        <v>199</v>
      </c>
      <c r="F2167" t="s">
        <v>199</v>
      </c>
      <c r="G2167" t="s">
        <v>199</v>
      </c>
      <c r="H2167" t="s">
        <v>199</v>
      </c>
      <c r="I2167" t="s">
        <v>199</v>
      </c>
      <c r="J2167" t="s">
        <v>199</v>
      </c>
      <c r="K2167" t="s">
        <v>199</v>
      </c>
      <c r="L2167" t="s">
        <v>199</v>
      </c>
      <c r="M2167" t="s">
        <v>199</v>
      </c>
      <c r="N2167" t="s">
        <v>199</v>
      </c>
      <c r="O2167" t="s">
        <v>199</v>
      </c>
      <c r="P2167" t="s">
        <v>199</v>
      </c>
      <c r="Q2167" s="80" t="s">
        <v>199</v>
      </c>
      <c r="R2167" s="79"/>
      <c r="T2167" t="s">
        <v>199</v>
      </c>
      <c r="U2167" t="s">
        <v>199</v>
      </c>
      <c r="V2167" t="s">
        <v>199</v>
      </c>
    </row>
    <row r="2168" spans="2:22" x14ac:dyDescent="0.25">
      <c r="B2168" t="s">
        <v>199</v>
      </c>
      <c r="C2168" s="79" t="s">
        <v>199</v>
      </c>
      <c r="E2168" t="s">
        <v>199</v>
      </c>
      <c r="F2168" t="s">
        <v>199</v>
      </c>
      <c r="G2168" t="s">
        <v>199</v>
      </c>
      <c r="H2168" t="s">
        <v>199</v>
      </c>
      <c r="I2168" t="s">
        <v>199</v>
      </c>
      <c r="J2168" t="s">
        <v>199</v>
      </c>
      <c r="K2168" t="s">
        <v>199</v>
      </c>
      <c r="L2168" t="s">
        <v>199</v>
      </c>
      <c r="M2168" t="s">
        <v>199</v>
      </c>
      <c r="N2168" t="s">
        <v>199</v>
      </c>
      <c r="O2168" t="s">
        <v>199</v>
      </c>
      <c r="P2168" t="s">
        <v>199</v>
      </c>
      <c r="Q2168" s="80" t="s">
        <v>199</v>
      </c>
      <c r="R2168" s="79"/>
      <c r="T2168" t="s">
        <v>199</v>
      </c>
      <c r="U2168" t="s">
        <v>199</v>
      </c>
      <c r="V2168" t="s">
        <v>199</v>
      </c>
    </row>
    <row r="2169" spans="2:22" x14ac:dyDescent="0.25">
      <c r="B2169" t="s">
        <v>199</v>
      </c>
      <c r="C2169" s="79" t="s">
        <v>199</v>
      </c>
      <c r="E2169" t="s">
        <v>199</v>
      </c>
      <c r="F2169" t="s">
        <v>199</v>
      </c>
      <c r="G2169" t="s">
        <v>199</v>
      </c>
      <c r="H2169" t="s">
        <v>199</v>
      </c>
      <c r="I2169" t="s">
        <v>199</v>
      </c>
      <c r="J2169" t="s">
        <v>199</v>
      </c>
      <c r="K2169" t="s">
        <v>199</v>
      </c>
      <c r="L2169" t="s">
        <v>199</v>
      </c>
      <c r="M2169" t="s">
        <v>199</v>
      </c>
      <c r="N2169" t="s">
        <v>199</v>
      </c>
      <c r="O2169" t="s">
        <v>199</v>
      </c>
      <c r="P2169" t="s">
        <v>199</v>
      </c>
      <c r="Q2169" s="80" t="s">
        <v>199</v>
      </c>
      <c r="R2169" s="79"/>
      <c r="T2169" t="s">
        <v>199</v>
      </c>
      <c r="U2169" t="s">
        <v>199</v>
      </c>
      <c r="V2169" t="s">
        <v>199</v>
      </c>
    </row>
    <row r="2170" spans="2:22" x14ac:dyDescent="0.25">
      <c r="B2170" t="s">
        <v>199</v>
      </c>
      <c r="C2170" s="79" t="s">
        <v>199</v>
      </c>
      <c r="E2170" t="s">
        <v>199</v>
      </c>
      <c r="F2170" t="s">
        <v>199</v>
      </c>
      <c r="G2170" t="s">
        <v>199</v>
      </c>
      <c r="H2170" t="s">
        <v>199</v>
      </c>
      <c r="I2170" t="s">
        <v>199</v>
      </c>
      <c r="J2170" t="s">
        <v>199</v>
      </c>
      <c r="K2170" t="s">
        <v>199</v>
      </c>
      <c r="L2170" t="s">
        <v>199</v>
      </c>
      <c r="M2170" t="s">
        <v>199</v>
      </c>
      <c r="N2170" t="s">
        <v>199</v>
      </c>
      <c r="O2170" t="s">
        <v>199</v>
      </c>
      <c r="P2170" t="s">
        <v>199</v>
      </c>
      <c r="Q2170" s="80" t="s">
        <v>199</v>
      </c>
      <c r="R2170" s="79"/>
      <c r="T2170" t="s">
        <v>199</v>
      </c>
      <c r="U2170" t="s">
        <v>199</v>
      </c>
      <c r="V2170" t="s">
        <v>199</v>
      </c>
    </row>
    <row r="2171" spans="2:22" x14ac:dyDescent="0.25">
      <c r="B2171" t="s">
        <v>199</v>
      </c>
      <c r="C2171" s="79" t="s">
        <v>199</v>
      </c>
      <c r="E2171" t="s">
        <v>199</v>
      </c>
      <c r="F2171" t="s">
        <v>199</v>
      </c>
      <c r="G2171" t="s">
        <v>199</v>
      </c>
      <c r="H2171" t="s">
        <v>199</v>
      </c>
      <c r="I2171" t="s">
        <v>199</v>
      </c>
      <c r="J2171" t="s">
        <v>199</v>
      </c>
      <c r="K2171" t="s">
        <v>199</v>
      </c>
      <c r="L2171" t="s">
        <v>199</v>
      </c>
      <c r="M2171" t="s">
        <v>199</v>
      </c>
      <c r="N2171" t="s">
        <v>199</v>
      </c>
      <c r="O2171" t="s">
        <v>199</v>
      </c>
      <c r="P2171" t="s">
        <v>199</v>
      </c>
      <c r="Q2171" s="80" t="s">
        <v>199</v>
      </c>
      <c r="R2171" s="79"/>
      <c r="T2171" t="s">
        <v>199</v>
      </c>
      <c r="U2171" t="s">
        <v>199</v>
      </c>
      <c r="V2171" t="s">
        <v>199</v>
      </c>
    </row>
    <row r="2172" spans="2:22" x14ac:dyDescent="0.25">
      <c r="B2172" t="s">
        <v>199</v>
      </c>
      <c r="C2172" s="79" t="s">
        <v>199</v>
      </c>
      <c r="E2172" t="s">
        <v>199</v>
      </c>
      <c r="F2172" t="s">
        <v>199</v>
      </c>
      <c r="G2172" t="s">
        <v>199</v>
      </c>
      <c r="H2172" t="s">
        <v>199</v>
      </c>
      <c r="I2172" t="s">
        <v>199</v>
      </c>
      <c r="J2172" t="s">
        <v>199</v>
      </c>
      <c r="K2172" t="s">
        <v>199</v>
      </c>
      <c r="L2172" t="s">
        <v>199</v>
      </c>
      <c r="M2172" t="s">
        <v>199</v>
      </c>
      <c r="N2172" t="s">
        <v>199</v>
      </c>
      <c r="O2172" t="s">
        <v>199</v>
      </c>
      <c r="P2172" t="s">
        <v>199</v>
      </c>
      <c r="Q2172" s="80" t="s">
        <v>199</v>
      </c>
      <c r="R2172" s="79"/>
      <c r="T2172" t="s">
        <v>199</v>
      </c>
      <c r="U2172" t="s">
        <v>199</v>
      </c>
      <c r="V2172" t="s">
        <v>199</v>
      </c>
    </row>
    <row r="2173" spans="2:22" x14ac:dyDescent="0.25">
      <c r="B2173" t="s">
        <v>199</v>
      </c>
      <c r="C2173" s="79" t="s">
        <v>199</v>
      </c>
      <c r="E2173" t="s">
        <v>199</v>
      </c>
      <c r="F2173" t="s">
        <v>199</v>
      </c>
      <c r="G2173" t="s">
        <v>199</v>
      </c>
      <c r="H2173" t="s">
        <v>199</v>
      </c>
      <c r="I2173" t="s">
        <v>199</v>
      </c>
      <c r="J2173" t="s">
        <v>199</v>
      </c>
      <c r="K2173" t="s">
        <v>199</v>
      </c>
      <c r="L2173" t="s">
        <v>199</v>
      </c>
      <c r="M2173" t="s">
        <v>199</v>
      </c>
      <c r="N2173" t="s">
        <v>199</v>
      </c>
      <c r="O2173" t="s">
        <v>199</v>
      </c>
      <c r="P2173" t="s">
        <v>199</v>
      </c>
      <c r="Q2173" s="80" t="s">
        <v>199</v>
      </c>
      <c r="R2173" s="79"/>
      <c r="T2173" t="s">
        <v>199</v>
      </c>
      <c r="U2173" t="s">
        <v>199</v>
      </c>
      <c r="V2173" t="s">
        <v>199</v>
      </c>
    </row>
    <row r="2174" spans="2:22" x14ac:dyDescent="0.25">
      <c r="B2174" t="s">
        <v>199</v>
      </c>
      <c r="C2174" s="79" t="s">
        <v>199</v>
      </c>
      <c r="E2174" t="s">
        <v>199</v>
      </c>
      <c r="F2174" t="s">
        <v>199</v>
      </c>
      <c r="G2174" t="s">
        <v>199</v>
      </c>
      <c r="H2174" t="s">
        <v>199</v>
      </c>
      <c r="I2174" t="s">
        <v>199</v>
      </c>
      <c r="J2174" t="s">
        <v>199</v>
      </c>
      <c r="K2174" t="s">
        <v>199</v>
      </c>
      <c r="L2174" t="s">
        <v>199</v>
      </c>
      <c r="M2174" t="s">
        <v>199</v>
      </c>
      <c r="N2174" t="s">
        <v>199</v>
      </c>
      <c r="O2174" t="s">
        <v>199</v>
      </c>
      <c r="P2174" t="s">
        <v>199</v>
      </c>
      <c r="Q2174" s="80" t="s">
        <v>199</v>
      </c>
      <c r="R2174" s="79"/>
      <c r="T2174" t="s">
        <v>199</v>
      </c>
      <c r="U2174" t="s">
        <v>199</v>
      </c>
      <c r="V2174" t="s">
        <v>199</v>
      </c>
    </row>
    <row r="2175" spans="2:22" x14ac:dyDescent="0.25">
      <c r="B2175" t="s">
        <v>199</v>
      </c>
      <c r="C2175" s="79" t="s">
        <v>199</v>
      </c>
      <c r="E2175" t="s">
        <v>199</v>
      </c>
      <c r="F2175" t="s">
        <v>199</v>
      </c>
      <c r="G2175" t="s">
        <v>199</v>
      </c>
      <c r="H2175" t="s">
        <v>199</v>
      </c>
      <c r="I2175" t="s">
        <v>199</v>
      </c>
      <c r="J2175" t="s">
        <v>199</v>
      </c>
      <c r="K2175" t="s">
        <v>199</v>
      </c>
      <c r="L2175" t="s">
        <v>199</v>
      </c>
      <c r="M2175" t="s">
        <v>199</v>
      </c>
      <c r="N2175" t="s">
        <v>199</v>
      </c>
      <c r="O2175" t="s">
        <v>199</v>
      </c>
      <c r="P2175" t="s">
        <v>199</v>
      </c>
      <c r="Q2175" s="80" t="s">
        <v>199</v>
      </c>
      <c r="R2175" s="79"/>
      <c r="T2175" t="s">
        <v>199</v>
      </c>
      <c r="U2175" t="s">
        <v>199</v>
      </c>
      <c r="V2175" t="s">
        <v>199</v>
      </c>
    </row>
    <row r="2176" spans="2:22" x14ac:dyDescent="0.25">
      <c r="B2176" t="s">
        <v>199</v>
      </c>
      <c r="C2176" s="79" t="s">
        <v>199</v>
      </c>
      <c r="E2176" t="s">
        <v>199</v>
      </c>
      <c r="F2176" t="s">
        <v>199</v>
      </c>
      <c r="G2176" t="s">
        <v>199</v>
      </c>
      <c r="H2176" t="s">
        <v>199</v>
      </c>
      <c r="I2176" t="s">
        <v>199</v>
      </c>
      <c r="J2176" t="s">
        <v>199</v>
      </c>
      <c r="K2176" t="s">
        <v>199</v>
      </c>
      <c r="L2176" t="s">
        <v>199</v>
      </c>
      <c r="M2176" t="s">
        <v>199</v>
      </c>
      <c r="N2176" t="s">
        <v>199</v>
      </c>
      <c r="O2176" t="s">
        <v>199</v>
      </c>
      <c r="P2176" t="s">
        <v>199</v>
      </c>
      <c r="Q2176" s="80" t="s">
        <v>199</v>
      </c>
      <c r="R2176" s="79"/>
      <c r="T2176" t="s">
        <v>199</v>
      </c>
      <c r="U2176" t="s">
        <v>199</v>
      </c>
      <c r="V2176" t="s">
        <v>199</v>
      </c>
    </row>
    <row r="2177" spans="2:22" x14ac:dyDescent="0.25">
      <c r="B2177" t="s">
        <v>199</v>
      </c>
      <c r="C2177" s="79" t="s">
        <v>199</v>
      </c>
      <c r="E2177" t="s">
        <v>199</v>
      </c>
      <c r="F2177" t="s">
        <v>199</v>
      </c>
      <c r="G2177" t="s">
        <v>199</v>
      </c>
      <c r="H2177" t="s">
        <v>199</v>
      </c>
      <c r="I2177" t="s">
        <v>199</v>
      </c>
      <c r="J2177" t="s">
        <v>199</v>
      </c>
      <c r="K2177" t="s">
        <v>199</v>
      </c>
      <c r="L2177" t="s">
        <v>199</v>
      </c>
      <c r="M2177" t="s">
        <v>199</v>
      </c>
      <c r="N2177" t="s">
        <v>199</v>
      </c>
      <c r="O2177" t="s">
        <v>199</v>
      </c>
      <c r="P2177" t="s">
        <v>199</v>
      </c>
      <c r="Q2177" s="80" t="s">
        <v>199</v>
      </c>
      <c r="R2177" s="79"/>
      <c r="T2177" t="s">
        <v>199</v>
      </c>
      <c r="U2177" t="s">
        <v>199</v>
      </c>
      <c r="V2177" t="s">
        <v>199</v>
      </c>
    </row>
    <row r="2178" spans="2:22" x14ac:dyDescent="0.25">
      <c r="B2178" t="s">
        <v>199</v>
      </c>
      <c r="C2178" s="79" t="s">
        <v>199</v>
      </c>
      <c r="E2178" t="s">
        <v>199</v>
      </c>
      <c r="F2178" t="s">
        <v>199</v>
      </c>
      <c r="G2178" t="s">
        <v>199</v>
      </c>
      <c r="H2178" t="s">
        <v>199</v>
      </c>
      <c r="I2178" t="s">
        <v>199</v>
      </c>
      <c r="J2178" t="s">
        <v>199</v>
      </c>
      <c r="K2178" t="s">
        <v>199</v>
      </c>
      <c r="L2178" t="s">
        <v>199</v>
      </c>
      <c r="M2178" t="s">
        <v>199</v>
      </c>
      <c r="N2178" t="s">
        <v>199</v>
      </c>
      <c r="O2178" t="s">
        <v>199</v>
      </c>
      <c r="P2178" t="s">
        <v>199</v>
      </c>
      <c r="Q2178" s="80" t="s">
        <v>199</v>
      </c>
      <c r="R2178" s="79"/>
      <c r="T2178" t="s">
        <v>199</v>
      </c>
      <c r="U2178" t="s">
        <v>199</v>
      </c>
      <c r="V2178" t="s">
        <v>199</v>
      </c>
    </row>
    <row r="2179" spans="2:22" x14ac:dyDescent="0.25">
      <c r="B2179" t="s">
        <v>199</v>
      </c>
      <c r="C2179" s="79" t="s">
        <v>199</v>
      </c>
      <c r="E2179" t="s">
        <v>199</v>
      </c>
      <c r="F2179" t="s">
        <v>199</v>
      </c>
      <c r="G2179" t="s">
        <v>199</v>
      </c>
      <c r="H2179" t="s">
        <v>199</v>
      </c>
      <c r="I2179" t="s">
        <v>199</v>
      </c>
      <c r="J2179" t="s">
        <v>199</v>
      </c>
      <c r="K2179" t="s">
        <v>199</v>
      </c>
      <c r="L2179" t="s">
        <v>199</v>
      </c>
      <c r="M2179" t="s">
        <v>199</v>
      </c>
      <c r="N2179" t="s">
        <v>199</v>
      </c>
      <c r="O2179" t="s">
        <v>199</v>
      </c>
      <c r="P2179" t="s">
        <v>199</v>
      </c>
      <c r="Q2179" s="80" t="s">
        <v>199</v>
      </c>
      <c r="R2179" s="79"/>
      <c r="T2179" t="s">
        <v>199</v>
      </c>
      <c r="U2179" t="s">
        <v>199</v>
      </c>
      <c r="V2179" t="s">
        <v>199</v>
      </c>
    </row>
    <row r="2180" spans="2:22" x14ac:dyDescent="0.25">
      <c r="B2180" t="s">
        <v>199</v>
      </c>
      <c r="C2180" s="79" t="s">
        <v>199</v>
      </c>
      <c r="E2180" t="s">
        <v>199</v>
      </c>
      <c r="F2180" t="s">
        <v>199</v>
      </c>
      <c r="G2180" t="s">
        <v>199</v>
      </c>
      <c r="H2180" t="s">
        <v>199</v>
      </c>
      <c r="I2180" t="s">
        <v>199</v>
      </c>
      <c r="J2180" t="s">
        <v>199</v>
      </c>
      <c r="K2180" t="s">
        <v>199</v>
      </c>
      <c r="L2180" t="s">
        <v>199</v>
      </c>
      <c r="M2180" t="s">
        <v>199</v>
      </c>
      <c r="N2180" t="s">
        <v>199</v>
      </c>
      <c r="O2180" t="s">
        <v>199</v>
      </c>
      <c r="P2180" t="s">
        <v>199</v>
      </c>
      <c r="Q2180" s="80" t="s">
        <v>199</v>
      </c>
      <c r="R2180" s="79"/>
      <c r="T2180" t="s">
        <v>199</v>
      </c>
      <c r="U2180" t="s">
        <v>199</v>
      </c>
      <c r="V2180" t="s">
        <v>199</v>
      </c>
    </row>
    <row r="2181" spans="2:22" x14ac:dyDescent="0.25">
      <c r="B2181" t="s">
        <v>199</v>
      </c>
      <c r="C2181" s="79" t="s">
        <v>199</v>
      </c>
      <c r="E2181" t="s">
        <v>199</v>
      </c>
      <c r="F2181" t="s">
        <v>199</v>
      </c>
      <c r="G2181" t="s">
        <v>199</v>
      </c>
      <c r="H2181" t="s">
        <v>199</v>
      </c>
      <c r="I2181" t="s">
        <v>199</v>
      </c>
      <c r="J2181" t="s">
        <v>199</v>
      </c>
      <c r="K2181" t="s">
        <v>199</v>
      </c>
      <c r="L2181" t="s">
        <v>199</v>
      </c>
      <c r="M2181" t="s">
        <v>199</v>
      </c>
      <c r="N2181" t="s">
        <v>199</v>
      </c>
      <c r="O2181" t="s">
        <v>199</v>
      </c>
      <c r="P2181" t="s">
        <v>199</v>
      </c>
      <c r="Q2181" s="80" t="s">
        <v>199</v>
      </c>
      <c r="R2181" s="79"/>
      <c r="T2181" t="s">
        <v>199</v>
      </c>
      <c r="U2181" t="s">
        <v>199</v>
      </c>
      <c r="V2181" t="s">
        <v>199</v>
      </c>
    </row>
    <row r="2182" spans="2:22" x14ac:dyDescent="0.25">
      <c r="B2182" t="s">
        <v>199</v>
      </c>
      <c r="C2182" s="79" t="s">
        <v>199</v>
      </c>
      <c r="E2182" t="s">
        <v>199</v>
      </c>
      <c r="F2182" t="s">
        <v>199</v>
      </c>
      <c r="G2182" t="s">
        <v>199</v>
      </c>
      <c r="H2182" t="s">
        <v>199</v>
      </c>
      <c r="I2182" t="s">
        <v>199</v>
      </c>
      <c r="J2182" t="s">
        <v>199</v>
      </c>
      <c r="K2182" t="s">
        <v>199</v>
      </c>
      <c r="L2182" t="s">
        <v>199</v>
      </c>
      <c r="M2182" t="s">
        <v>199</v>
      </c>
      <c r="N2182" t="s">
        <v>199</v>
      </c>
      <c r="O2182" t="s">
        <v>199</v>
      </c>
      <c r="P2182" t="s">
        <v>199</v>
      </c>
      <c r="Q2182" s="80" t="s">
        <v>199</v>
      </c>
      <c r="R2182" s="79"/>
      <c r="T2182" t="s">
        <v>199</v>
      </c>
      <c r="U2182" t="s">
        <v>199</v>
      </c>
      <c r="V2182" t="s">
        <v>199</v>
      </c>
    </row>
    <row r="2183" spans="2:22" x14ac:dyDescent="0.25">
      <c r="B2183" t="s">
        <v>199</v>
      </c>
      <c r="C2183" s="79" t="s">
        <v>199</v>
      </c>
      <c r="E2183" t="s">
        <v>199</v>
      </c>
      <c r="F2183" t="s">
        <v>199</v>
      </c>
      <c r="G2183" t="s">
        <v>199</v>
      </c>
      <c r="H2183" t="s">
        <v>199</v>
      </c>
      <c r="I2183" t="s">
        <v>199</v>
      </c>
      <c r="J2183" t="s">
        <v>199</v>
      </c>
      <c r="K2183" t="s">
        <v>199</v>
      </c>
      <c r="L2183" t="s">
        <v>199</v>
      </c>
      <c r="M2183" t="s">
        <v>199</v>
      </c>
      <c r="N2183" t="s">
        <v>199</v>
      </c>
      <c r="O2183" t="s">
        <v>199</v>
      </c>
      <c r="P2183" t="s">
        <v>199</v>
      </c>
      <c r="Q2183" s="80" t="s">
        <v>199</v>
      </c>
      <c r="R2183" s="79"/>
      <c r="T2183" t="s">
        <v>199</v>
      </c>
      <c r="U2183" t="s">
        <v>199</v>
      </c>
      <c r="V2183" t="s">
        <v>199</v>
      </c>
    </row>
    <row r="2184" spans="2:22" x14ac:dyDescent="0.25">
      <c r="B2184" t="s">
        <v>199</v>
      </c>
      <c r="C2184" s="79" t="s">
        <v>199</v>
      </c>
      <c r="E2184" t="s">
        <v>199</v>
      </c>
      <c r="F2184" t="s">
        <v>199</v>
      </c>
      <c r="G2184" t="s">
        <v>199</v>
      </c>
      <c r="H2184" t="s">
        <v>199</v>
      </c>
      <c r="I2184" t="s">
        <v>199</v>
      </c>
      <c r="J2184" t="s">
        <v>199</v>
      </c>
      <c r="K2184" t="s">
        <v>199</v>
      </c>
      <c r="L2184" t="s">
        <v>199</v>
      </c>
      <c r="M2184" t="s">
        <v>199</v>
      </c>
      <c r="N2184" t="s">
        <v>199</v>
      </c>
      <c r="O2184" t="s">
        <v>199</v>
      </c>
      <c r="P2184" t="s">
        <v>199</v>
      </c>
      <c r="Q2184" s="80" t="s">
        <v>199</v>
      </c>
      <c r="R2184" s="79"/>
      <c r="T2184" t="s">
        <v>199</v>
      </c>
      <c r="U2184" t="s">
        <v>199</v>
      </c>
      <c r="V2184" t="s">
        <v>199</v>
      </c>
    </row>
    <row r="2185" spans="2:22" x14ac:dyDescent="0.25">
      <c r="B2185" t="s">
        <v>199</v>
      </c>
      <c r="C2185" s="79" t="s">
        <v>199</v>
      </c>
      <c r="E2185" t="s">
        <v>199</v>
      </c>
      <c r="F2185" t="s">
        <v>199</v>
      </c>
      <c r="G2185" t="s">
        <v>199</v>
      </c>
      <c r="H2185" t="s">
        <v>199</v>
      </c>
      <c r="I2185" t="s">
        <v>199</v>
      </c>
      <c r="J2185" t="s">
        <v>199</v>
      </c>
      <c r="K2185" t="s">
        <v>199</v>
      </c>
      <c r="L2185" t="s">
        <v>199</v>
      </c>
      <c r="M2185" t="s">
        <v>199</v>
      </c>
      <c r="N2185" t="s">
        <v>199</v>
      </c>
      <c r="O2185" t="s">
        <v>199</v>
      </c>
      <c r="P2185" t="s">
        <v>199</v>
      </c>
      <c r="Q2185" s="80" t="s">
        <v>199</v>
      </c>
      <c r="R2185" s="79"/>
      <c r="T2185" t="s">
        <v>199</v>
      </c>
      <c r="U2185" t="s">
        <v>199</v>
      </c>
      <c r="V2185" t="s">
        <v>199</v>
      </c>
    </row>
    <row r="2186" spans="2:22" x14ac:dyDescent="0.25">
      <c r="B2186" t="s">
        <v>199</v>
      </c>
      <c r="C2186" s="79" t="s">
        <v>199</v>
      </c>
      <c r="E2186" t="s">
        <v>199</v>
      </c>
      <c r="F2186" t="s">
        <v>199</v>
      </c>
      <c r="G2186" t="s">
        <v>199</v>
      </c>
      <c r="H2186" t="s">
        <v>199</v>
      </c>
      <c r="I2186" t="s">
        <v>199</v>
      </c>
      <c r="J2186" t="s">
        <v>199</v>
      </c>
      <c r="K2186" t="s">
        <v>199</v>
      </c>
      <c r="L2186" t="s">
        <v>199</v>
      </c>
      <c r="M2186" t="s">
        <v>199</v>
      </c>
      <c r="N2186" t="s">
        <v>199</v>
      </c>
      <c r="O2186" t="s">
        <v>199</v>
      </c>
      <c r="P2186" t="s">
        <v>199</v>
      </c>
      <c r="Q2186" s="80" t="s">
        <v>199</v>
      </c>
      <c r="R2186" s="79"/>
      <c r="T2186" t="s">
        <v>199</v>
      </c>
      <c r="U2186" t="s">
        <v>199</v>
      </c>
      <c r="V2186" t="s">
        <v>199</v>
      </c>
    </row>
    <row r="2187" spans="2:22" x14ac:dyDescent="0.25">
      <c r="B2187" t="s">
        <v>199</v>
      </c>
      <c r="C2187" s="79" t="s">
        <v>199</v>
      </c>
      <c r="E2187" t="s">
        <v>199</v>
      </c>
      <c r="F2187" t="s">
        <v>199</v>
      </c>
      <c r="G2187" t="s">
        <v>199</v>
      </c>
      <c r="H2187" t="s">
        <v>199</v>
      </c>
      <c r="I2187" t="s">
        <v>199</v>
      </c>
      <c r="J2187" t="s">
        <v>199</v>
      </c>
      <c r="K2187" t="s">
        <v>199</v>
      </c>
      <c r="L2187" t="s">
        <v>199</v>
      </c>
      <c r="M2187" t="s">
        <v>199</v>
      </c>
      <c r="N2187" t="s">
        <v>199</v>
      </c>
      <c r="O2187" t="s">
        <v>199</v>
      </c>
      <c r="P2187" t="s">
        <v>199</v>
      </c>
      <c r="Q2187" s="80" t="s">
        <v>199</v>
      </c>
      <c r="R2187" s="79"/>
      <c r="T2187" t="s">
        <v>199</v>
      </c>
      <c r="U2187" t="s">
        <v>199</v>
      </c>
      <c r="V2187" t="s">
        <v>199</v>
      </c>
    </row>
    <row r="2188" spans="2:22" x14ac:dyDescent="0.25">
      <c r="B2188" t="s">
        <v>199</v>
      </c>
      <c r="C2188" s="79" t="s">
        <v>199</v>
      </c>
      <c r="E2188" t="s">
        <v>199</v>
      </c>
      <c r="F2188" t="s">
        <v>199</v>
      </c>
      <c r="G2188" t="s">
        <v>199</v>
      </c>
      <c r="H2188" t="s">
        <v>199</v>
      </c>
      <c r="I2188" t="s">
        <v>199</v>
      </c>
      <c r="J2188" t="s">
        <v>199</v>
      </c>
      <c r="K2188" t="s">
        <v>199</v>
      </c>
      <c r="L2188" t="s">
        <v>199</v>
      </c>
      <c r="M2188" t="s">
        <v>199</v>
      </c>
      <c r="N2188" t="s">
        <v>199</v>
      </c>
      <c r="O2188" t="s">
        <v>199</v>
      </c>
      <c r="P2188" t="s">
        <v>199</v>
      </c>
      <c r="Q2188" s="80" t="s">
        <v>199</v>
      </c>
      <c r="R2188" s="79"/>
      <c r="T2188" t="s">
        <v>199</v>
      </c>
      <c r="U2188" t="s">
        <v>199</v>
      </c>
      <c r="V2188" t="s">
        <v>199</v>
      </c>
    </row>
    <row r="2189" spans="2:22" x14ac:dyDescent="0.25">
      <c r="B2189" t="s">
        <v>199</v>
      </c>
      <c r="C2189" s="79" t="s">
        <v>199</v>
      </c>
      <c r="E2189" t="s">
        <v>199</v>
      </c>
      <c r="F2189" t="s">
        <v>199</v>
      </c>
      <c r="G2189" t="s">
        <v>199</v>
      </c>
      <c r="H2189" t="s">
        <v>199</v>
      </c>
      <c r="I2189" t="s">
        <v>199</v>
      </c>
      <c r="J2189" t="s">
        <v>199</v>
      </c>
      <c r="K2189" t="s">
        <v>199</v>
      </c>
      <c r="L2189" t="s">
        <v>199</v>
      </c>
      <c r="M2189" t="s">
        <v>199</v>
      </c>
      <c r="N2189" t="s">
        <v>199</v>
      </c>
      <c r="O2189" t="s">
        <v>199</v>
      </c>
      <c r="P2189" t="s">
        <v>199</v>
      </c>
      <c r="Q2189" s="80" t="s">
        <v>199</v>
      </c>
      <c r="R2189" s="79"/>
      <c r="T2189" t="s">
        <v>199</v>
      </c>
      <c r="U2189" t="s">
        <v>199</v>
      </c>
      <c r="V2189" t="s">
        <v>199</v>
      </c>
    </row>
    <row r="2190" spans="2:22" x14ac:dyDescent="0.25">
      <c r="B2190" t="s">
        <v>199</v>
      </c>
      <c r="C2190" s="79" t="s">
        <v>199</v>
      </c>
      <c r="E2190" t="s">
        <v>199</v>
      </c>
      <c r="F2190" t="s">
        <v>199</v>
      </c>
      <c r="G2190" t="s">
        <v>199</v>
      </c>
      <c r="H2190" t="s">
        <v>199</v>
      </c>
      <c r="I2190" t="s">
        <v>199</v>
      </c>
      <c r="J2190" t="s">
        <v>199</v>
      </c>
      <c r="K2190" t="s">
        <v>199</v>
      </c>
      <c r="L2190" t="s">
        <v>199</v>
      </c>
      <c r="M2190" t="s">
        <v>199</v>
      </c>
      <c r="N2190" t="s">
        <v>199</v>
      </c>
      <c r="O2190" t="s">
        <v>199</v>
      </c>
      <c r="P2190" t="s">
        <v>199</v>
      </c>
      <c r="Q2190" s="80" t="s">
        <v>199</v>
      </c>
      <c r="R2190" s="79"/>
      <c r="T2190" t="s">
        <v>199</v>
      </c>
      <c r="U2190" t="s">
        <v>199</v>
      </c>
      <c r="V2190" t="s">
        <v>199</v>
      </c>
    </row>
    <row r="2191" spans="2:22" x14ac:dyDescent="0.25">
      <c r="B2191" t="s">
        <v>199</v>
      </c>
      <c r="C2191" s="79" t="s">
        <v>199</v>
      </c>
      <c r="E2191" t="s">
        <v>199</v>
      </c>
      <c r="F2191" t="s">
        <v>199</v>
      </c>
      <c r="G2191" t="s">
        <v>199</v>
      </c>
      <c r="H2191" t="s">
        <v>199</v>
      </c>
      <c r="I2191" t="s">
        <v>199</v>
      </c>
      <c r="J2191" t="s">
        <v>199</v>
      </c>
      <c r="K2191" t="s">
        <v>199</v>
      </c>
      <c r="L2191" t="s">
        <v>199</v>
      </c>
      <c r="M2191" t="s">
        <v>199</v>
      </c>
      <c r="N2191" t="s">
        <v>199</v>
      </c>
      <c r="O2191" t="s">
        <v>199</v>
      </c>
      <c r="P2191" t="s">
        <v>199</v>
      </c>
      <c r="Q2191" s="80" t="s">
        <v>199</v>
      </c>
      <c r="R2191" s="79"/>
      <c r="T2191" t="s">
        <v>199</v>
      </c>
      <c r="U2191" t="s">
        <v>199</v>
      </c>
      <c r="V2191" t="s">
        <v>199</v>
      </c>
    </row>
    <row r="2192" spans="2:22" x14ac:dyDescent="0.25">
      <c r="B2192" t="s">
        <v>199</v>
      </c>
      <c r="C2192" s="79" t="s">
        <v>199</v>
      </c>
      <c r="E2192" t="s">
        <v>199</v>
      </c>
      <c r="F2192" t="s">
        <v>199</v>
      </c>
      <c r="G2192" t="s">
        <v>199</v>
      </c>
      <c r="H2192" t="s">
        <v>199</v>
      </c>
      <c r="I2192" t="s">
        <v>199</v>
      </c>
      <c r="J2192" t="s">
        <v>199</v>
      </c>
      <c r="K2192" t="s">
        <v>199</v>
      </c>
      <c r="L2192" t="s">
        <v>199</v>
      </c>
      <c r="M2192" t="s">
        <v>199</v>
      </c>
      <c r="N2192" t="s">
        <v>199</v>
      </c>
      <c r="O2192" t="s">
        <v>199</v>
      </c>
      <c r="P2192" t="s">
        <v>199</v>
      </c>
      <c r="Q2192" s="80" t="s">
        <v>199</v>
      </c>
      <c r="R2192" s="79"/>
      <c r="T2192" t="s">
        <v>199</v>
      </c>
      <c r="U2192" t="s">
        <v>199</v>
      </c>
      <c r="V2192" t="s">
        <v>199</v>
      </c>
    </row>
    <row r="2193" spans="2:22" x14ac:dyDescent="0.25">
      <c r="B2193" t="s">
        <v>199</v>
      </c>
      <c r="C2193" s="79" t="s">
        <v>199</v>
      </c>
      <c r="E2193" t="s">
        <v>199</v>
      </c>
      <c r="F2193" t="s">
        <v>199</v>
      </c>
      <c r="G2193" t="s">
        <v>199</v>
      </c>
      <c r="H2193" t="s">
        <v>199</v>
      </c>
      <c r="I2193" t="s">
        <v>199</v>
      </c>
      <c r="J2193" t="s">
        <v>199</v>
      </c>
      <c r="K2193" t="s">
        <v>199</v>
      </c>
      <c r="L2193" t="s">
        <v>199</v>
      </c>
      <c r="M2193" t="s">
        <v>199</v>
      </c>
      <c r="N2193" t="s">
        <v>199</v>
      </c>
      <c r="O2193" t="s">
        <v>199</v>
      </c>
      <c r="P2193" t="s">
        <v>199</v>
      </c>
      <c r="Q2193" s="80" t="s">
        <v>199</v>
      </c>
      <c r="R2193" s="79"/>
      <c r="T2193" t="s">
        <v>199</v>
      </c>
      <c r="U2193" t="s">
        <v>199</v>
      </c>
      <c r="V2193" t="s">
        <v>199</v>
      </c>
    </row>
    <row r="2194" spans="2:22" x14ac:dyDescent="0.25">
      <c r="B2194" t="s">
        <v>199</v>
      </c>
      <c r="C2194" s="79" t="s">
        <v>199</v>
      </c>
      <c r="E2194" t="s">
        <v>199</v>
      </c>
      <c r="F2194" t="s">
        <v>199</v>
      </c>
      <c r="G2194" t="s">
        <v>199</v>
      </c>
      <c r="H2194" t="s">
        <v>199</v>
      </c>
      <c r="I2194" t="s">
        <v>199</v>
      </c>
      <c r="J2194" t="s">
        <v>199</v>
      </c>
      <c r="K2194" t="s">
        <v>199</v>
      </c>
      <c r="L2194" t="s">
        <v>199</v>
      </c>
      <c r="M2194" t="s">
        <v>199</v>
      </c>
      <c r="N2194" t="s">
        <v>199</v>
      </c>
      <c r="O2194" t="s">
        <v>199</v>
      </c>
      <c r="P2194" t="s">
        <v>199</v>
      </c>
      <c r="Q2194" s="80" t="s">
        <v>199</v>
      </c>
      <c r="R2194" s="79"/>
      <c r="T2194" t="s">
        <v>199</v>
      </c>
      <c r="U2194" t="s">
        <v>199</v>
      </c>
      <c r="V2194" t="s">
        <v>199</v>
      </c>
    </row>
    <row r="2195" spans="2:22" x14ac:dyDescent="0.25">
      <c r="B2195" t="s">
        <v>199</v>
      </c>
      <c r="C2195" s="79" t="s">
        <v>199</v>
      </c>
      <c r="E2195" t="s">
        <v>199</v>
      </c>
      <c r="F2195" t="s">
        <v>199</v>
      </c>
      <c r="G2195" t="s">
        <v>199</v>
      </c>
      <c r="H2195" t="s">
        <v>199</v>
      </c>
      <c r="I2195" t="s">
        <v>199</v>
      </c>
      <c r="J2195" t="s">
        <v>199</v>
      </c>
      <c r="K2195" t="s">
        <v>199</v>
      </c>
      <c r="L2195" t="s">
        <v>199</v>
      </c>
      <c r="M2195" t="s">
        <v>199</v>
      </c>
      <c r="N2195" t="s">
        <v>199</v>
      </c>
      <c r="O2195" t="s">
        <v>199</v>
      </c>
      <c r="P2195" t="s">
        <v>199</v>
      </c>
      <c r="Q2195" s="80" t="s">
        <v>199</v>
      </c>
      <c r="R2195" s="79"/>
      <c r="T2195" t="s">
        <v>199</v>
      </c>
      <c r="U2195" t="s">
        <v>199</v>
      </c>
      <c r="V2195" t="s">
        <v>199</v>
      </c>
    </row>
    <row r="2196" spans="2:22" x14ac:dyDescent="0.25">
      <c r="B2196" t="s">
        <v>199</v>
      </c>
      <c r="C2196" s="79" t="s">
        <v>199</v>
      </c>
      <c r="E2196" t="s">
        <v>199</v>
      </c>
      <c r="F2196" t="s">
        <v>199</v>
      </c>
      <c r="G2196" t="s">
        <v>199</v>
      </c>
      <c r="H2196" t="s">
        <v>199</v>
      </c>
      <c r="I2196" t="s">
        <v>199</v>
      </c>
      <c r="J2196" t="s">
        <v>199</v>
      </c>
      <c r="K2196" t="s">
        <v>199</v>
      </c>
      <c r="L2196" t="s">
        <v>199</v>
      </c>
      <c r="M2196" t="s">
        <v>199</v>
      </c>
      <c r="N2196" t="s">
        <v>199</v>
      </c>
      <c r="O2196" t="s">
        <v>199</v>
      </c>
      <c r="P2196" t="s">
        <v>199</v>
      </c>
      <c r="Q2196" s="80" t="s">
        <v>199</v>
      </c>
      <c r="R2196" s="79"/>
      <c r="T2196" t="s">
        <v>199</v>
      </c>
      <c r="U2196" t="s">
        <v>199</v>
      </c>
      <c r="V2196" t="s">
        <v>199</v>
      </c>
    </row>
    <row r="2197" spans="2:22" x14ac:dyDescent="0.25">
      <c r="B2197" t="s">
        <v>199</v>
      </c>
      <c r="C2197" s="79" t="s">
        <v>199</v>
      </c>
      <c r="E2197" t="s">
        <v>199</v>
      </c>
      <c r="F2197" t="s">
        <v>199</v>
      </c>
      <c r="G2197" t="s">
        <v>199</v>
      </c>
      <c r="H2197" t="s">
        <v>199</v>
      </c>
      <c r="I2197" t="s">
        <v>199</v>
      </c>
      <c r="J2197" t="s">
        <v>199</v>
      </c>
      <c r="K2197" t="s">
        <v>199</v>
      </c>
      <c r="L2197" t="s">
        <v>199</v>
      </c>
      <c r="M2197" t="s">
        <v>199</v>
      </c>
      <c r="N2197" t="s">
        <v>199</v>
      </c>
      <c r="O2197" t="s">
        <v>199</v>
      </c>
      <c r="P2197" t="s">
        <v>199</v>
      </c>
      <c r="Q2197" s="80" t="s">
        <v>199</v>
      </c>
      <c r="R2197" s="79"/>
      <c r="T2197" t="s">
        <v>199</v>
      </c>
      <c r="U2197" t="s">
        <v>199</v>
      </c>
      <c r="V2197" t="s">
        <v>199</v>
      </c>
    </row>
    <row r="2198" spans="2:22" x14ac:dyDescent="0.25">
      <c r="B2198" t="s">
        <v>199</v>
      </c>
      <c r="C2198" s="79" t="s">
        <v>199</v>
      </c>
      <c r="E2198" t="s">
        <v>199</v>
      </c>
      <c r="F2198" t="s">
        <v>199</v>
      </c>
      <c r="G2198" t="s">
        <v>199</v>
      </c>
      <c r="H2198" t="s">
        <v>199</v>
      </c>
      <c r="I2198" t="s">
        <v>199</v>
      </c>
      <c r="J2198" t="s">
        <v>199</v>
      </c>
      <c r="K2198" t="s">
        <v>199</v>
      </c>
      <c r="L2198" t="s">
        <v>199</v>
      </c>
      <c r="M2198" t="s">
        <v>199</v>
      </c>
      <c r="N2198" t="s">
        <v>199</v>
      </c>
      <c r="O2198" t="s">
        <v>199</v>
      </c>
      <c r="P2198" t="s">
        <v>199</v>
      </c>
      <c r="Q2198" s="80" t="s">
        <v>199</v>
      </c>
      <c r="R2198" s="79"/>
      <c r="T2198" t="s">
        <v>199</v>
      </c>
      <c r="U2198" t="s">
        <v>199</v>
      </c>
      <c r="V2198" t="s">
        <v>199</v>
      </c>
    </row>
    <row r="2199" spans="2:22" x14ac:dyDescent="0.25">
      <c r="B2199" t="s">
        <v>199</v>
      </c>
      <c r="C2199" s="79" t="s">
        <v>199</v>
      </c>
      <c r="E2199" t="s">
        <v>199</v>
      </c>
      <c r="F2199" t="s">
        <v>199</v>
      </c>
      <c r="G2199" t="s">
        <v>199</v>
      </c>
      <c r="H2199" t="s">
        <v>199</v>
      </c>
      <c r="I2199" t="s">
        <v>199</v>
      </c>
      <c r="J2199" t="s">
        <v>199</v>
      </c>
      <c r="K2199" t="s">
        <v>199</v>
      </c>
      <c r="L2199" t="s">
        <v>199</v>
      </c>
      <c r="M2199" t="s">
        <v>199</v>
      </c>
      <c r="N2199" t="s">
        <v>199</v>
      </c>
      <c r="O2199" t="s">
        <v>199</v>
      </c>
      <c r="P2199" t="s">
        <v>199</v>
      </c>
      <c r="Q2199" s="80" t="s">
        <v>199</v>
      </c>
      <c r="R2199" s="79"/>
      <c r="T2199" t="s">
        <v>199</v>
      </c>
      <c r="U2199" t="s">
        <v>199</v>
      </c>
      <c r="V2199" t="s">
        <v>199</v>
      </c>
    </row>
    <row r="2200" spans="2:22" x14ac:dyDescent="0.25">
      <c r="B2200" t="s">
        <v>199</v>
      </c>
      <c r="C2200" s="79" t="s">
        <v>199</v>
      </c>
      <c r="E2200" t="s">
        <v>199</v>
      </c>
      <c r="F2200" t="s">
        <v>199</v>
      </c>
      <c r="G2200" t="s">
        <v>199</v>
      </c>
      <c r="H2200" t="s">
        <v>199</v>
      </c>
      <c r="I2200" t="s">
        <v>199</v>
      </c>
      <c r="J2200" t="s">
        <v>199</v>
      </c>
      <c r="K2200" t="s">
        <v>199</v>
      </c>
      <c r="L2200" t="s">
        <v>199</v>
      </c>
      <c r="M2200" t="s">
        <v>199</v>
      </c>
      <c r="N2200" t="s">
        <v>199</v>
      </c>
      <c r="O2200" t="s">
        <v>199</v>
      </c>
      <c r="P2200" t="s">
        <v>199</v>
      </c>
      <c r="Q2200" s="80" t="s">
        <v>199</v>
      </c>
      <c r="R2200" s="79"/>
      <c r="T2200" t="s">
        <v>199</v>
      </c>
      <c r="U2200" t="s">
        <v>199</v>
      </c>
      <c r="V2200" t="s">
        <v>199</v>
      </c>
    </row>
    <row r="2201" spans="2:22" x14ac:dyDescent="0.25">
      <c r="B2201" t="s">
        <v>199</v>
      </c>
      <c r="C2201" s="79" t="s">
        <v>199</v>
      </c>
      <c r="E2201" t="s">
        <v>199</v>
      </c>
      <c r="F2201" t="s">
        <v>199</v>
      </c>
      <c r="G2201" t="s">
        <v>199</v>
      </c>
      <c r="H2201" t="s">
        <v>199</v>
      </c>
      <c r="I2201" t="s">
        <v>199</v>
      </c>
      <c r="J2201" t="s">
        <v>199</v>
      </c>
      <c r="K2201" t="s">
        <v>199</v>
      </c>
      <c r="L2201" t="s">
        <v>199</v>
      </c>
      <c r="M2201" t="s">
        <v>199</v>
      </c>
      <c r="N2201" t="s">
        <v>199</v>
      </c>
      <c r="O2201" t="s">
        <v>199</v>
      </c>
      <c r="P2201" t="s">
        <v>199</v>
      </c>
      <c r="Q2201" s="80" t="s">
        <v>199</v>
      </c>
      <c r="R2201" s="79"/>
      <c r="T2201" t="s">
        <v>199</v>
      </c>
      <c r="U2201" t="s">
        <v>199</v>
      </c>
      <c r="V2201" t="s">
        <v>199</v>
      </c>
    </row>
    <row r="2202" spans="2:22" x14ac:dyDescent="0.25">
      <c r="B2202" t="s">
        <v>199</v>
      </c>
      <c r="C2202" s="79" t="s">
        <v>199</v>
      </c>
      <c r="E2202" t="s">
        <v>199</v>
      </c>
      <c r="F2202" t="s">
        <v>199</v>
      </c>
      <c r="G2202" t="s">
        <v>199</v>
      </c>
      <c r="H2202" t="s">
        <v>199</v>
      </c>
      <c r="I2202" t="s">
        <v>199</v>
      </c>
      <c r="J2202" t="s">
        <v>199</v>
      </c>
      <c r="K2202" t="s">
        <v>199</v>
      </c>
      <c r="L2202" t="s">
        <v>199</v>
      </c>
      <c r="M2202" t="s">
        <v>199</v>
      </c>
      <c r="N2202" t="s">
        <v>199</v>
      </c>
      <c r="O2202" t="s">
        <v>199</v>
      </c>
      <c r="P2202" t="s">
        <v>199</v>
      </c>
      <c r="Q2202" s="80" t="s">
        <v>199</v>
      </c>
      <c r="R2202" s="79"/>
      <c r="T2202" t="s">
        <v>199</v>
      </c>
      <c r="U2202" t="s">
        <v>199</v>
      </c>
      <c r="V2202" t="s">
        <v>199</v>
      </c>
    </row>
    <row r="2203" spans="2:22" x14ac:dyDescent="0.25">
      <c r="B2203" t="s">
        <v>199</v>
      </c>
      <c r="C2203" s="79" t="s">
        <v>199</v>
      </c>
      <c r="E2203" t="s">
        <v>199</v>
      </c>
      <c r="F2203" t="s">
        <v>199</v>
      </c>
      <c r="G2203" t="s">
        <v>199</v>
      </c>
      <c r="H2203" t="s">
        <v>199</v>
      </c>
      <c r="I2203" t="s">
        <v>199</v>
      </c>
      <c r="J2203" t="s">
        <v>199</v>
      </c>
      <c r="K2203" t="s">
        <v>199</v>
      </c>
      <c r="L2203" t="s">
        <v>199</v>
      </c>
      <c r="M2203" t="s">
        <v>199</v>
      </c>
      <c r="N2203" t="s">
        <v>199</v>
      </c>
      <c r="O2203" t="s">
        <v>199</v>
      </c>
      <c r="P2203" t="s">
        <v>199</v>
      </c>
      <c r="Q2203" s="80" t="s">
        <v>199</v>
      </c>
      <c r="R2203" s="79"/>
      <c r="T2203" t="s">
        <v>199</v>
      </c>
      <c r="U2203" t="s">
        <v>199</v>
      </c>
      <c r="V2203" t="s">
        <v>199</v>
      </c>
    </row>
    <row r="2204" spans="2:22" x14ac:dyDescent="0.25">
      <c r="B2204" t="s">
        <v>199</v>
      </c>
      <c r="C2204" s="79" t="s">
        <v>199</v>
      </c>
      <c r="E2204" t="s">
        <v>199</v>
      </c>
      <c r="F2204" t="s">
        <v>199</v>
      </c>
      <c r="G2204" t="s">
        <v>199</v>
      </c>
      <c r="H2204" t="s">
        <v>199</v>
      </c>
      <c r="I2204" t="s">
        <v>199</v>
      </c>
      <c r="J2204" t="s">
        <v>199</v>
      </c>
      <c r="K2204" t="s">
        <v>199</v>
      </c>
      <c r="L2204" t="s">
        <v>199</v>
      </c>
      <c r="M2204" t="s">
        <v>199</v>
      </c>
      <c r="N2204" t="s">
        <v>199</v>
      </c>
      <c r="O2204" t="s">
        <v>199</v>
      </c>
      <c r="P2204" t="s">
        <v>199</v>
      </c>
      <c r="Q2204" s="80" t="s">
        <v>199</v>
      </c>
      <c r="R2204" s="79"/>
      <c r="T2204" t="s">
        <v>199</v>
      </c>
      <c r="U2204" t="s">
        <v>199</v>
      </c>
      <c r="V2204" t="s">
        <v>199</v>
      </c>
    </row>
    <row r="2205" spans="2:22" x14ac:dyDescent="0.25">
      <c r="B2205" t="s">
        <v>199</v>
      </c>
      <c r="C2205" s="79" t="s">
        <v>199</v>
      </c>
      <c r="E2205" t="s">
        <v>199</v>
      </c>
      <c r="F2205" t="s">
        <v>199</v>
      </c>
      <c r="G2205" t="s">
        <v>199</v>
      </c>
      <c r="H2205" t="s">
        <v>199</v>
      </c>
      <c r="I2205" t="s">
        <v>199</v>
      </c>
      <c r="J2205" t="s">
        <v>199</v>
      </c>
      <c r="K2205" t="s">
        <v>199</v>
      </c>
      <c r="L2205" t="s">
        <v>199</v>
      </c>
      <c r="M2205" t="s">
        <v>199</v>
      </c>
      <c r="N2205" t="s">
        <v>199</v>
      </c>
      <c r="O2205" t="s">
        <v>199</v>
      </c>
      <c r="P2205" t="s">
        <v>199</v>
      </c>
      <c r="Q2205" s="80" t="s">
        <v>199</v>
      </c>
      <c r="R2205" s="79"/>
      <c r="T2205" t="s">
        <v>199</v>
      </c>
      <c r="U2205" t="s">
        <v>199</v>
      </c>
      <c r="V2205" t="s">
        <v>199</v>
      </c>
    </row>
    <row r="2206" spans="2:22" x14ac:dyDescent="0.25">
      <c r="B2206" t="s">
        <v>199</v>
      </c>
      <c r="C2206" s="79" t="s">
        <v>199</v>
      </c>
      <c r="E2206" t="s">
        <v>199</v>
      </c>
      <c r="F2206" t="s">
        <v>199</v>
      </c>
      <c r="G2206" t="s">
        <v>199</v>
      </c>
      <c r="H2206" t="s">
        <v>199</v>
      </c>
      <c r="I2206" t="s">
        <v>199</v>
      </c>
      <c r="J2206" t="s">
        <v>199</v>
      </c>
      <c r="K2206" t="s">
        <v>199</v>
      </c>
      <c r="L2206" t="s">
        <v>199</v>
      </c>
      <c r="M2206" t="s">
        <v>199</v>
      </c>
      <c r="N2206" t="s">
        <v>199</v>
      </c>
      <c r="O2206" t="s">
        <v>199</v>
      </c>
      <c r="P2206" t="s">
        <v>199</v>
      </c>
      <c r="Q2206" s="80" t="s">
        <v>199</v>
      </c>
      <c r="R2206" s="79"/>
      <c r="T2206" t="s">
        <v>199</v>
      </c>
      <c r="U2206" t="s">
        <v>199</v>
      </c>
      <c r="V2206" t="s">
        <v>199</v>
      </c>
    </row>
    <row r="2207" spans="2:22" x14ac:dyDescent="0.25">
      <c r="B2207" t="s">
        <v>199</v>
      </c>
      <c r="C2207" s="79" t="s">
        <v>199</v>
      </c>
      <c r="E2207" t="s">
        <v>199</v>
      </c>
      <c r="F2207" t="s">
        <v>199</v>
      </c>
      <c r="G2207" t="s">
        <v>199</v>
      </c>
      <c r="H2207" t="s">
        <v>199</v>
      </c>
      <c r="I2207" t="s">
        <v>199</v>
      </c>
      <c r="J2207" t="s">
        <v>199</v>
      </c>
      <c r="K2207" t="s">
        <v>199</v>
      </c>
      <c r="L2207" t="s">
        <v>199</v>
      </c>
      <c r="M2207" t="s">
        <v>199</v>
      </c>
      <c r="N2207" t="s">
        <v>199</v>
      </c>
      <c r="O2207" t="s">
        <v>199</v>
      </c>
      <c r="P2207" t="s">
        <v>199</v>
      </c>
      <c r="Q2207" s="80" t="s">
        <v>199</v>
      </c>
      <c r="R2207" s="79"/>
      <c r="T2207" t="s">
        <v>199</v>
      </c>
      <c r="U2207" t="s">
        <v>199</v>
      </c>
      <c r="V2207" t="s">
        <v>199</v>
      </c>
    </row>
    <row r="2208" spans="2:22" x14ac:dyDescent="0.25">
      <c r="B2208" t="s">
        <v>199</v>
      </c>
      <c r="C2208" s="79" t="s">
        <v>199</v>
      </c>
      <c r="E2208" t="s">
        <v>199</v>
      </c>
      <c r="F2208" t="s">
        <v>199</v>
      </c>
      <c r="G2208" t="s">
        <v>199</v>
      </c>
      <c r="H2208" t="s">
        <v>199</v>
      </c>
      <c r="I2208" t="s">
        <v>199</v>
      </c>
      <c r="J2208" t="s">
        <v>199</v>
      </c>
      <c r="K2208" t="s">
        <v>199</v>
      </c>
      <c r="L2208" t="s">
        <v>199</v>
      </c>
      <c r="M2208" t="s">
        <v>199</v>
      </c>
      <c r="N2208" t="s">
        <v>199</v>
      </c>
      <c r="O2208" t="s">
        <v>199</v>
      </c>
      <c r="P2208" t="s">
        <v>199</v>
      </c>
      <c r="Q2208" s="80" t="s">
        <v>199</v>
      </c>
      <c r="R2208" s="79"/>
      <c r="T2208" t="s">
        <v>199</v>
      </c>
      <c r="U2208" t="s">
        <v>199</v>
      </c>
      <c r="V2208" t="s">
        <v>199</v>
      </c>
    </row>
    <row r="2209" spans="2:22" x14ac:dyDescent="0.25">
      <c r="B2209" t="s">
        <v>199</v>
      </c>
      <c r="C2209" s="79" t="s">
        <v>199</v>
      </c>
      <c r="E2209" t="s">
        <v>199</v>
      </c>
      <c r="F2209" t="s">
        <v>199</v>
      </c>
      <c r="G2209" t="s">
        <v>199</v>
      </c>
      <c r="H2209" t="s">
        <v>199</v>
      </c>
      <c r="I2209" t="s">
        <v>199</v>
      </c>
      <c r="J2209" t="s">
        <v>199</v>
      </c>
      <c r="K2209" t="s">
        <v>199</v>
      </c>
      <c r="L2209" t="s">
        <v>199</v>
      </c>
      <c r="M2209" t="s">
        <v>199</v>
      </c>
      <c r="N2209" t="s">
        <v>199</v>
      </c>
      <c r="O2209" t="s">
        <v>199</v>
      </c>
      <c r="P2209" t="s">
        <v>199</v>
      </c>
      <c r="Q2209" s="80" t="s">
        <v>199</v>
      </c>
      <c r="R2209" s="79"/>
      <c r="T2209" t="s">
        <v>199</v>
      </c>
      <c r="U2209" t="s">
        <v>199</v>
      </c>
      <c r="V2209" t="s">
        <v>199</v>
      </c>
    </row>
    <row r="2210" spans="2:22" x14ac:dyDescent="0.25">
      <c r="B2210" t="s">
        <v>199</v>
      </c>
      <c r="C2210" s="79" t="s">
        <v>199</v>
      </c>
      <c r="E2210" t="s">
        <v>199</v>
      </c>
      <c r="F2210" t="s">
        <v>199</v>
      </c>
      <c r="G2210" t="s">
        <v>199</v>
      </c>
      <c r="H2210" t="s">
        <v>199</v>
      </c>
      <c r="I2210" t="s">
        <v>199</v>
      </c>
      <c r="J2210" t="s">
        <v>199</v>
      </c>
      <c r="K2210" t="s">
        <v>199</v>
      </c>
      <c r="L2210" t="s">
        <v>199</v>
      </c>
      <c r="M2210" t="s">
        <v>199</v>
      </c>
      <c r="N2210" t="s">
        <v>199</v>
      </c>
      <c r="O2210" t="s">
        <v>199</v>
      </c>
      <c r="P2210" t="s">
        <v>199</v>
      </c>
      <c r="Q2210" s="80" t="s">
        <v>199</v>
      </c>
      <c r="R2210" s="79"/>
      <c r="T2210" t="s">
        <v>199</v>
      </c>
      <c r="U2210" t="s">
        <v>199</v>
      </c>
      <c r="V2210" t="s">
        <v>199</v>
      </c>
    </row>
    <row r="2211" spans="2:22" x14ac:dyDescent="0.25">
      <c r="B2211" t="s">
        <v>199</v>
      </c>
      <c r="C2211" s="79" t="s">
        <v>199</v>
      </c>
      <c r="E2211" t="s">
        <v>199</v>
      </c>
      <c r="F2211" t="s">
        <v>199</v>
      </c>
      <c r="G2211" t="s">
        <v>199</v>
      </c>
      <c r="H2211" t="s">
        <v>199</v>
      </c>
      <c r="I2211" t="s">
        <v>199</v>
      </c>
      <c r="J2211" t="s">
        <v>199</v>
      </c>
      <c r="K2211" t="s">
        <v>199</v>
      </c>
      <c r="L2211" t="s">
        <v>199</v>
      </c>
      <c r="M2211" t="s">
        <v>199</v>
      </c>
      <c r="N2211" t="s">
        <v>199</v>
      </c>
      <c r="O2211" t="s">
        <v>199</v>
      </c>
      <c r="P2211" t="s">
        <v>199</v>
      </c>
      <c r="Q2211" s="80" t="s">
        <v>199</v>
      </c>
      <c r="R2211" s="79"/>
      <c r="T2211" t="s">
        <v>199</v>
      </c>
      <c r="U2211" t="s">
        <v>199</v>
      </c>
      <c r="V2211" t="s">
        <v>199</v>
      </c>
    </row>
    <row r="2212" spans="2:22" x14ac:dyDescent="0.25">
      <c r="B2212" t="s">
        <v>199</v>
      </c>
      <c r="C2212" s="79" t="s">
        <v>199</v>
      </c>
      <c r="E2212" t="s">
        <v>199</v>
      </c>
      <c r="F2212" t="s">
        <v>199</v>
      </c>
      <c r="G2212" t="s">
        <v>199</v>
      </c>
      <c r="H2212" t="s">
        <v>199</v>
      </c>
      <c r="I2212" t="s">
        <v>199</v>
      </c>
      <c r="J2212" t="s">
        <v>199</v>
      </c>
      <c r="K2212" t="s">
        <v>199</v>
      </c>
      <c r="L2212" t="s">
        <v>199</v>
      </c>
      <c r="M2212" t="s">
        <v>199</v>
      </c>
      <c r="N2212" t="s">
        <v>199</v>
      </c>
      <c r="O2212" t="s">
        <v>199</v>
      </c>
      <c r="P2212" t="s">
        <v>199</v>
      </c>
      <c r="Q2212" s="80" t="s">
        <v>199</v>
      </c>
      <c r="R2212" s="79"/>
      <c r="T2212" t="s">
        <v>199</v>
      </c>
      <c r="U2212" t="s">
        <v>199</v>
      </c>
      <c r="V2212" t="s">
        <v>199</v>
      </c>
    </row>
    <row r="2213" spans="2:22" x14ac:dyDescent="0.25">
      <c r="B2213" t="s">
        <v>199</v>
      </c>
      <c r="C2213" s="79" t="s">
        <v>199</v>
      </c>
      <c r="E2213" t="s">
        <v>199</v>
      </c>
      <c r="F2213" t="s">
        <v>199</v>
      </c>
      <c r="G2213" t="s">
        <v>199</v>
      </c>
      <c r="H2213" t="s">
        <v>199</v>
      </c>
      <c r="I2213" t="s">
        <v>199</v>
      </c>
      <c r="J2213" t="s">
        <v>199</v>
      </c>
      <c r="K2213" t="s">
        <v>199</v>
      </c>
      <c r="L2213" t="s">
        <v>199</v>
      </c>
      <c r="M2213" t="s">
        <v>199</v>
      </c>
      <c r="N2213" t="s">
        <v>199</v>
      </c>
      <c r="O2213" t="s">
        <v>199</v>
      </c>
      <c r="P2213" t="s">
        <v>199</v>
      </c>
      <c r="Q2213" s="80" t="s">
        <v>199</v>
      </c>
      <c r="R2213" s="79"/>
      <c r="T2213" t="s">
        <v>199</v>
      </c>
      <c r="U2213" t="s">
        <v>199</v>
      </c>
      <c r="V2213" t="s">
        <v>199</v>
      </c>
    </row>
    <row r="2214" spans="2:22" x14ac:dyDescent="0.25">
      <c r="B2214" t="s">
        <v>199</v>
      </c>
      <c r="C2214" s="79" t="s">
        <v>199</v>
      </c>
      <c r="E2214" t="s">
        <v>199</v>
      </c>
      <c r="F2214" t="s">
        <v>199</v>
      </c>
      <c r="G2214" t="s">
        <v>199</v>
      </c>
      <c r="H2214" t="s">
        <v>199</v>
      </c>
      <c r="I2214" t="s">
        <v>199</v>
      </c>
      <c r="J2214" t="s">
        <v>199</v>
      </c>
      <c r="K2214" t="s">
        <v>199</v>
      </c>
      <c r="L2214" t="s">
        <v>199</v>
      </c>
      <c r="M2214" t="s">
        <v>199</v>
      </c>
      <c r="N2214" t="s">
        <v>199</v>
      </c>
      <c r="O2214" t="s">
        <v>199</v>
      </c>
      <c r="P2214" t="s">
        <v>199</v>
      </c>
      <c r="Q2214" s="80" t="s">
        <v>199</v>
      </c>
      <c r="R2214" s="79"/>
      <c r="T2214" t="s">
        <v>199</v>
      </c>
      <c r="U2214" t="s">
        <v>199</v>
      </c>
      <c r="V2214" t="s">
        <v>199</v>
      </c>
    </row>
    <row r="2215" spans="2:22" x14ac:dyDescent="0.25">
      <c r="B2215" t="s">
        <v>199</v>
      </c>
      <c r="C2215" s="79" t="s">
        <v>199</v>
      </c>
      <c r="E2215" t="s">
        <v>199</v>
      </c>
      <c r="F2215" t="s">
        <v>199</v>
      </c>
      <c r="G2215" t="s">
        <v>199</v>
      </c>
      <c r="H2215" t="s">
        <v>199</v>
      </c>
      <c r="I2215" t="s">
        <v>199</v>
      </c>
      <c r="J2215" t="s">
        <v>199</v>
      </c>
      <c r="K2215" t="s">
        <v>199</v>
      </c>
      <c r="L2215" t="s">
        <v>199</v>
      </c>
      <c r="M2215" t="s">
        <v>199</v>
      </c>
      <c r="N2215" t="s">
        <v>199</v>
      </c>
      <c r="O2215" t="s">
        <v>199</v>
      </c>
      <c r="P2215" t="s">
        <v>199</v>
      </c>
      <c r="Q2215" s="80" t="s">
        <v>199</v>
      </c>
      <c r="R2215" s="79"/>
      <c r="T2215" t="s">
        <v>199</v>
      </c>
      <c r="U2215" t="s">
        <v>199</v>
      </c>
      <c r="V2215" t="s">
        <v>199</v>
      </c>
    </row>
    <row r="2216" spans="2:22" x14ac:dyDescent="0.25">
      <c r="B2216" t="s">
        <v>199</v>
      </c>
      <c r="C2216" s="79" t="s">
        <v>199</v>
      </c>
      <c r="E2216" t="s">
        <v>199</v>
      </c>
      <c r="F2216" t="s">
        <v>199</v>
      </c>
      <c r="G2216" t="s">
        <v>199</v>
      </c>
      <c r="H2216" t="s">
        <v>199</v>
      </c>
      <c r="I2216" t="s">
        <v>199</v>
      </c>
      <c r="J2216" t="s">
        <v>199</v>
      </c>
      <c r="K2216" t="s">
        <v>199</v>
      </c>
      <c r="L2216" t="s">
        <v>199</v>
      </c>
      <c r="M2216" t="s">
        <v>199</v>
      </c>
      <c r="N2216" t="s">
        <v>199</v>
      </c>
      <c r="O2216" t="s">
        <v>199</v>
      </c>
      <c r="P2216" t="s">
        <v>199</v>
      </c>
      <c r="Q2216" s="80" t="s">
        <v>199</v>
      </c>
      <c r="R2216" s="79"/>
      <c r="T2216" t="s">
        <v>199</v>
      </c>
      <c r="U2216" t="s">
        <v>199</v>
      </c>
      <c r="V2216" t="s">
        <v>199</v>
      </c>
    </row>
    <row r="2217" spans="2:22" x14ac:dyDescent="0.25">
      <c r="B2217" t="s">
        <v>199</v>
      </c>
      <c r="C2217" s="79" t="s">
        <v>199</v>
      </c>
      <c r="E2217" t="s">
        <v>199</v>
      </c>
      <c r="F2217" t="s">
        <v>199</v>
      </c>
      <c r="G2217" t="s">
        <v>199</v>
      </c>
      <c r="H2217" t="s">
        <v>199</v>
      </c>
      <c r="I2217" t="s">
        <v>199</v>
      </c>
      <c r="J2217" t="s">
        <v>199</v>
      </c>
      <c r="K2217" t="s">
        <v>199</v>
      </c>
      <c r="L2217" t="s">
        <v>199</v>
      </c>
      <c r="M2217" t="s">
        <v>199</v>
      </c>
      <c r="N2217" t="s">
        <v>199</v>
      </c>
      <c r="O2217" t="s">
        <v>199</v>
      </c>
      <c r="P2217" t="s">
        <v>199</v>
      </c>
      <c r="Q2217" s="80" t="s">
        <v>199</v>
      </c>
      <c r="R2217" s="79"/>
      <c r="T2217" t="s">
        <v>199</v>
      </c>
      <c r="U2217" t="s">
        <v>199</v>
      </c>
      <c r="V2217" t="s">
        <v>199</v>
      </c>
    </row>
    <row r="2218" spans="2:22" x14ac:dyDescent="0.25">
      <c r="B2218" t="s">
        <v>199</v>
      </c>
      <c r="C2218" s="79" t="s">
        <v>199</v>
      </c>
      <c r="E2218" t="s">
        <v>199</v>
      </c>
      <c r="F2218" t="s">
        <v>199</v>
      </c>
      <c r="G2218" t="s">
        <v>199</v>
      </c>
      <c r="H2218" t="s">
        <v>199</v>
      </c>
      <c r="I2218" t="s">
        <v>199</v>
      </c>
      <c r="J2218" t="s">
        <v>199</v>
      </c>
      <c r="K2218" t="s">
        <v>199</v>
      </c>
      <c r="L2218" t="s">
        <v>199</v>
      </c>
      <c r="M2218" t="s">
        <v>199</v>
      </c>
      <c r="N2218" t="s">
        <v>199</v>
      </c>
      <c r="O2218" t="s">
        <v>199</v>
      </c>
      <c r="P2218" t="s">
        <v>199</v>
      </c>
      <c r="Q2218" s="80" t="s">
        <v>199</v>
      </c>
      <c r="R2218" s="79"/>
      <c r="T2218" t="s">
        <v>199</v>
      </c>
      <c r="U2218" t="s">
        <v>199</v>
      </c>
      <c r="V2218" t="s">
        <v>199</v>
      </c>
    </row>
    <row r="2219" spans="2:22" x14ac:dyDescent="0.25">
      <c r="B2219" t="s">
        <v>199</v>
      </c>
      <c r="C2219" s="79" t="s">
        <v>199</v>
      </c>
      <c r="E2219" t="s">
        <v>199</v>
      </c>
      <c r="F2219" t="s">
        <v>199</v>
      </c>
      <c r="G2219" t="s">
        <v>199</v>
      </c>
      <c r="H2219" t="s">
        <v>199</v>
      </c>
      <c r="I2219" t="s">
        <v>199</v>
      </c>
      <c r="J2219" t="s">
        <v>199</v>
      </c>
      <c r="K2219" t="s">
        <v>199</v>
      </c>
      <c r="L2219" t="s">
        <v>199</v>
      </c>
      <c r="M2219" t="s">
        <v>199</v>
      </c>
      <c r="N2219" t="s">
        <v>199</v>
      </c>
      <c r="O2219" t="s">
        <v>199</v>
      </c>
      <c r="P2219" t="s">
        <v>199</v>
      </c>
      <c r="Q2219" s="80" t="s">
        <v>199</v>
      </c>
      <c r="R2219" s="79"/>
      <c r="T2219" t="s">
        <v>199</v>
      </c>
      <c r="U2219" t="s">
        <v>199</v>
      </c>
      <c r="V2219" t="s">
        <v>199</v>
      </c>
    </row>
    <row r="2220" spans="2:22" x14ac:dyDescent="0.25">
      <c r="B2220" t="s">
        <v>199</v>
      </c>
      <c r="C2220" s="79" t="s">
        <v>199</v>
      </c>
      <c r="E2220" t="s">
        <v>199</v>
      </c>
      <c r="F2220" t="s">
        <v>199</v>
      </c>
      <c r="G2220" t="s">
        <v>199</v>
      </c>
      <c r="H2220" t="s">
        <v>199</v>
      </c>
      <c r="I2220" t="s">
        <v>199</v>
      </c>
      <c r="J2220" t="s">
        <v>199</v>
      </c>
      <c r="K2220" t="s">
        <v>199</v>
      </c>
      <c r="L2220" t="s">
        <v>199</v>
      </c>
      <c r="M2220" t="s">
        <v>199</v>
      </c>
      <c r="N2220" t="s">
        <v>199</v>
      </c>
      <c r="O2220" t="s">
        <v>199</v>
      </c>
      <c r="P2220" t="s">
        <v>199</v>
      </c>
      <c r="Q2220" s="80" t="s">
        <v>199</v>
      </c>
      <c r="R2220" s="79"/>
      <c r="T2220" t="s">
        <v>199</v>
      </c>
      <c r="U2220" t="s">
        <v>199</v>
      </c>
      <c r="V2220" t="s">
        <v>199</v>
      </c>
    </row>
    <row r="2221" spans="2:22" x14ac:dyDescent="0.25">
      <c r="B2221" t="s">
        <v>199</v>
      </c>
      <c r="C2221" s="79" t="s">
        <v>199</v>
      </c>
      <c r="E2221" t="s">
        <v>199</v>
      </c>
      <c r="F2221" t="s">
        <v>199</v>
      </c>
      <c r="G2221" t="s">
        <v>199</v>
      </c>
      <c r="H2221" t="s">
        <v>199</v>
      </c>
      <c r="I2221" t="s">
        <v>199</v>
      </c>
      <c r="J2221" t="s">
        <v>199</v>
      </c>
      <c r="K2221" t="s">
        <v>199</v>
      </c>
      <c r="L2221" t="s">
        <v>199</v>
      </c>
      <c r="M2221" t="s">
        <v>199</v>
      </c>
      <c r="N2221" t="s">
        <v>199</v>
      </c>
      <c r="O2221" t="s">
        <v>199</v>
      </c>
      <c r="P2221" t="s">
        <v>199</v>
      </c>
      <c r="Q2221" s="80" t="s">
        <v>199</v>
      </c>
      <c r="R2221" s="79"/>
      <c r="T2221" t="s">
        <v>199</v>
      </c>
      <c r="U2221" t="s">
        <v>199</v>
      </c>
      <c r="V2221" t="s">
        <v>199</v>
      </c>
    </row>
    <row r="2222" spans="2:22" x14ac:dyDescent="0.25">
      <c r="B2222" t="s">
        <v>199</v>
      </c>
      <c r="C2222" s="79" t="s">
        <v>199</v>
      </c>
      <c r="E2222" t="s">
        <v>199</v>
      </c>
      <c r="F2222" t="s">
        <v>199</v>
      </c>
      <c r="G2222" t="s">
        <v>199</v>
      </c>
      <c r="H2222" t="s">
        <v>199</v>
      </c>
      <c r="I2222" t="s">
        <v>199</v>
      </c>
      <c r="J2222" t="s">
        <v>199</v>
      </c>
      <c r="K2222" t="s">
        <v>199</v>
      </c>
      <c r="L2222" t="s">
        <v>199</v>
      </c>
      <c r="M2222" t="s">
        <v>199</v>
      </c>
      <c r="N2222" t="s">
        <v>199</v>
      </c>
      <c r="O2222" t="s">
        <v>199</v>
      </c>
      <c r="P2222" t="s">
        <v>199</v>
      </c>
      <c r="Q2222" s="80" t="s">
        <v>199</v>
      </c>
      <c r="R2222" s="79"/>
      <c r="T2222" t="s">
        <v>199</v>
      </c>
      <c r="U2222" t="s">
        <v>199</v>
      </c>
      <c r="V2222" t="s">
        <v>199</v>
      </c>
    </row>
    <row r="2223" spans="2:22" x14ac:dyDescent="0.25">
      <c r="B2223" t="s">
        <v>199</v>
      </c>
      <c r="C2223" s="79" t="s">
        <v>199</v>
      </c>
      <c r="E2223" t="s">
        <v>199</v>
      </c>
      <c r="F2223" t="s">
        <v>199</v>
      </c>
      <c r="G2223" t="s">
        <v>199</v>
      </c>
      <c r="H2223" t="s">
        <v>199</v>
      </c>
      <c r="I2223" t="s">
        <v>199</v>
      </c>
      <c r="J2223" t="s">
        <v>199</v>
      </c>
      <c r="K2223" t="s">
        <v>199</v>
      </c>
      <c r="L2223" t="s">
        <v>199</v>
      </c>
      <c r="M2223" t="s">
        <v>199</v>
      </c>
      <c r="N2223" t="s">
        <v>199</v>
      </c>
      <c r="O2223" t="s">
        <v>199</v>
      </c>
      <c r="P2223" t="s">
        <v>199</v>
      </c>
      <c r="Q2223" s="80" t="s">
        <v>199</v>
      </c>
      <c r="R2223" s="79"/>
      <c r="T2223" t="s">
        <v>199</v>
      </c>
      <c r="U2223" t="s">
        <v>199</v>
      </c>
      <c r="V2223" t="s">
        <v>199</v>
      </c>
    </row>
    <row r="2224" spans="2:22" x14ac:dyDescent="0.25">
      <c r="B2224" t="s">
        <v>199</v>
      </c>
      <c r="C2224" s="79" t="s">
        <v>199</v>
      </c>
      <c r="E2224" t="s">
        <v>199</v>
      </c>
      <c r="F2224" t="s">
        <v>199</v>
      </c>
      <c r="G2224" t="s">
        <v>199</v>
      </c>
      <c r="H2224" t="s">
        <v>199</v>
      </c>
      <c r="I2224" t="s">
        <v>199</v>
      </c>
      <c r="J2224" t="s">
        <v>199</v>
      </c>
      <c r="K2224" t="s">
        <v>199</v>
      </c>
      <c r="L2224" t="s">
        <v>199</v>
      </c>
      <c r="M2224" t="s">
        <v>199</v>
      </c>
      <c r="N2224" t="s">
        <v>199</v>
      </c>
      <c r="O2224" t="s">
        <v>199</v>
      </c>
      <c r="P2224" t="s">
        <v>199</v>
      </c>
      <c r="Q2224" s="80" t="s">
        <v>199</v>
      </c>
      <c r="R2224" s="79"/>
      <c r="T2224" t="s">
        <v>199</v>
      </c>
      <c r="U2224" t="s">
        <v>199</v>
      </c>
      <c r="V2224" t="s">
        <v>199</v>
      </c>
    </row>
    <row r="2225" spans="2:22" x14ac:dyDescent="0.25">
      <c r="B2225" t="s">
        <v>199</v>
      </c>
      <c r="C2225" s="79" t="s">
        <v>199</v>
      </c>
      <c r="E2225" t="s">
        <v>199</v>
      </c>
      <c r="F2225" t="s">
        <v>199</v>
      </c>
      <c r="G2225" t="s">
        <v>199</v>
      </c>
      <c r="H2225" t="s">
        <v>199</v>
      </c>
      <c r="I2225" t="s">
        <v>199</v>
      </c>
      <c r="J2225" t="s">
        <v>199</v>
      </c>
      <c r="K2225" t="s">
        <v>199</v>
      </c>
      <c r="L2225" t="s">
        <v>199</v>
      </c>
      <c r="M2225" t="s">
        <v>199</v>
      </c>
      <c r="N2225" t="s">
        <v>199</v>
      </c>
      <c r="O2225" t="s">
        <v>199</v>
      </c>
      <c r="P2225" t="s">
        <v>199</v>
      </c>
      <c r="Q2225" s="80" t="s">
        <v>199</v>
      </c>
      <c r="R2225" s="79"/>
      <c r="T2225" t="s">
        <v>199</v>
      </c>
      <c r="U2225" t="s">
        <v>199</v>
      </c>
      <c r="V2225" t="s">
        <v>199</v>
      </c>
    </row>
    <row r="2226" spans="2:22" x14ac:dyDescent="0.25">
      <c r="B2226" t="s">
        <v>199</v>
      </c>
      <c r="C2226" s="79" t="s">
        <v>199</v>
      </c>
      <c r="E2226" t="s">
        <v>199</v>
      </c>
      <c r="F2226" t="s">
        <v>199</v>
      </c>
      <c r="G2226" t="s">
        <v>199</v>
      </c>
      <c r="H2226" t="s">
        <v>199</v>
      </c>
      <c r="I2226" t="s">
        <v>199</v>
      </c>
      <c r="J2226" t="s">
        <v>199</v>
      </c>
      <c r="K2226" t="s">
        <v>199</v>
      </c>
      <c r="L2226" t="s">
        <v>199</v>
      </c>
      <c r="M2226" t="s">
        <v>199</v>
      </c>
      <c r="N2226" t="s">
        <v>199</v>
      </c>
      <c r="O2226" t="s">
        <v>199</v>
      </c>
      <c r="P2226" t="s">
        <v>199</v>
      </c>
      <c r="Q2226" s="80" t="s">
        <v>199</v>
      </c>
      <c r="R2226" s="79"/>
      <c r="T2226" t="s">
        <v>199</v>
      </c>
      <c r="U2226" t="s">
        <v>199</v>
      </c>
      <c r="V2226" t="s">
        <v>199</v>
      </c>
    </row>
    <row r="2227" spans="2:22" x14ac:dyDescent="0.25">
      <c r="B2227" t="s">
        <v>199</v>
      </c>
      <c r="C2227" s="79" t="s">
        <v>199</v>
      </c>
      <c r="E2227" t="s">
        <v>199</v>
      </c>
      <c r="F2227" t="s">
        <v>199</v>
      </c>
      <c r="G2227" t="s">
        <v>199</v>
      </c>
      <c r="H2227" t="s">
        <v>199</v>
      </c>
      <c r="I2227" t="s">
        <v>199</v>
      </c>
      <c r="J2227" t="s">
        <v>199</v>
      </c>
      <c r="K2227" t="s">
        <v>199</v>
      </c>
      <c r="L2227" t="s">
        <v>199</v>
      </c>
      <c r="M2227" t="s">
        <v>199</v>
      </c>
      <c r="N2227" t="s">
        <v>199</v>
      </c>
      <c r="O2227" t="s">
        <v>199</v>
      </c>
      <c r="P2227" t="s">
        <v>199</v>
      </c>
      <c r="Q2227" s="80" t="s">
        <v>199</v>
      </c>
      <c r="R2227" s="79"/>
      <c r="T2227" t="s">
        <v>199</v>
      </c>
      <c r="U2227" t="s">
        <v>199</v>
      </c>
      <c r="V2227" t="s">
        <v>199</v>
      </c>
    </row>
    <row r="2228" spans="2:22" x14ac:dyDescent="0.25">
      <c r="B2228" t="s">
        <v>199</v>
      </c>
      <c r="C2228" s="79" t="s">
        <v>199</v>
      </c>
      <c r="E2228" t="s">
        <v>199</v>
      </c>
      <c r="F2228" t="s">
        <v>199</v>
      </c>
      <c r="G2228" t="s">
        <v>199</v>
      </c>
      <c r="H2228" t="s">
        <v>199</v>
      </c>
      <c r="I2228" t="s">
        <v>199</v>
      </c>
      <c r="J2228" t="s">
        <v>199</v>
      </c>
      <c r="K2228" t="s">
        <v>199</v>
      </c>
      <c r="L2228" t="s">
        <v>199</v>
      </c>
      <c r="M2228" t="s">
        <v>199</v>
      </c>
      <c r="N2228" t="s">
        <v>199</v>
      </c>
      <c r="O2228" t="s">
        <v>199</v>
      </c>
      <c r="P2228" t="s">
        <v>199</v>
      </c>
      <c r="Q2228" s="80" t="s">
        <v>199</v>
      </c>
      <c r="R2228" s="79"/>
      <c r="T2228" t="s">
        <v>199</v>
      </c>
      <c r="U2228" t="s">
        <v>199</v>
      </c>
      <c r="V2228" t="s">
        <v>199</v>
      </c>
    </row>
    <row r="2229" spans="2:22" x14ac:dyDescent="0.25">
      <c r="B2229" t="s">
        <v>199</v>
      </c>
      <c r="C2229" s="79" t="s">
        <v>199</v>
      </c>
      <c r="E2229" t="s">
        <v>199</v>
      </c>
      <c r="F2229" t="s">
        <v>199</v>
      </c>
      <c r="G2229" t="s">
        <v>199</v>
      </c>
      <c r="H2229" t="s">
        <v>199</v>
      </c>
      <c r="I2229" t="s">
        <v>199</v>
      </c>
      <c r="J2229" t="s">
        <v>199</v>
      </c>
      <c r="K2229" t="s">
        <v>199</v>
      </c>
      <c r="L2229" t="s">
        <v>199</v>
      </c>
      <c r="M2229" t="s">
        <v>199</v>
      </c>
      <c r="N2229" t="s">
        <v>199</v>
      </c>
      <c r="O2229" t="s">
        <v>199</v>
      </c>
      <c r="P2229" t="s">
        <v>199</v>
      </c>
      <c r="Q2229" s="80" t="s">
        <v>199</v>
      </c>
      <c r="R2229" s="79"/>
      <c r="T2229" t="s">
        <v>199</v>
      </c>
      <c r="U2229" t="s">
        <v>199</v>
      </c>
      <c r="V2229" t="s">
        <v>199</v>
      </c>
    </row>
    <row r="2230" spans="2:22" x14ac:dyDescent="0.25">
      <c r="B2230" t="s">
        <v>199</v>
      </c>
      <c r="C2230" s="79" t="s">
        <v>199</v>
      </c>
      <c r="E2230" t="s">
        <v>199</v>
      </c>
      <c r="F2230" t="s">
        <v>199</v>
      </c>
      <c r="G2230" t="s">
        <v>199</v>
      </c>
      <c r="H2230" t="s">
        <v>199</v>
      </c>
      <c r="I2230" t="s">
        <v>199</v>
      </c>
      <c r="J2230" t="s">
        <v>199</v>
      </c>
      <c r="K2230" t="s">
        <v>199</v>
      </c>
      <c r="L2230" t="s">
        <v>199</v>
      </c>
      <c r="M2230" t="s">
        <v>199</v>
      </c>
      <c r="N2230" t="s">
        <v>199</v>
      </c>
      <c r="O2230" t="s">
        <v>199</v>
      </c>
      <c r="P2230" t="s">
        <v>199</v>
      </c>
      <c r="Q2230" s="80" t="s">
        <v>199</v>
      </c>
      <c r="R2230" s="79"/>
      <c r="T2230" t="s">
        <v>199</v>
      </c>
      <c r="U2230" t="s">
        <v>199</v>
      </c>
      <c r="V2230" t="s">
        <v>199</v>
      </c>
    </row>
    <row r="2231" spans="2:22" x14ac:dyDescent="0.25">
      <c r="B2231" t="s">
        <v>199</v>
      </c>
      <c r="C2231" s="79" t="s">
        <v>199</v>
      </c>
      <c r="E2231" t="s">
        <v>199</v>
      </c>
      <c r="F2231" t="s">
        <v>199</v>
      </c>
      <c r="G2231" t="s">
        <v>199</v>
      </c>
      <c r="H2231" t="s">
        <v>199</v>
      </c>
      <c r="I2231" t="s">
        <v>199</v>
      </c>
      <c r="J2231" t="s">
        <v>199</v>
      </c>
      <c r="K2231" t="s">
        <v>199</v>
      </c>
      <c r="L2231" t="s">
        <v>199</v>
      </c>
      <c r="M2231" t="s">
        <v>199</v>
      </c>
      <c r="N2231" t="s">
        <v>199</v>
      </c>
      <c r="O2231" t="s">
        <v>199</v>
      </c>
      <c r="P2231" t="s">
        <v>199</v>
      </c>
      <c r="Q2231" s="80" t="s">
        <v>199</v>
      </c>
      <c r="R2231" s="79"/>
      <c r="T2231" t="s">
        <v>199</v>
      </c>
      <c r="U2231" t="s">
        <v>199</v>
      </c>
      <c r="V2231" t="s">
        <v>199</v>
      </c>
    </row>
    <row r="2232" spans="2:22" x14ac:dyDescent="0.25">
      <c r="B2232" t="s">
        <v>199</v>
      </c>
      <c r="C2232" s="79" t="s">
        <v>199</v>
      </c>
      <c r="E2232" t="s">
        <v>199</v>
      </c>
      <c r="F2232" t="s">
        <v>199</v>
      </c>
      <c r="G2232" t="s">
        <v>199</v>
      </c>
      <c r="H2232" t="s">
        <v>199</v>
      </c>
      <c r="I2232" t="s">
        <v>199</v>
      </c>
      <c r="J2232" t="s">
        <v>199</v>
      </c>
      <c r="K2232" t="s">
        <v>199</v>
      </c>
      <c r="L2232" t="s">
        <v>199</v>
      </c>
      <c r="M2232" t="s">
        <v>199</v>
      </c>
      <c r="N2232" t="s">
        <v>199</v>
      </c>
      <c r="O2232" t="s">
        <v>199</v>
      </c>
      <c r="P2232" t="s">
        <v>199</v>
      </c>
      <c r="Q2232" s="80" t="s">
        <v>199</v>
      </c>
      <c r="R2232" s="79"/>
      <c r="T2232" t="s">
        <v>199</v>
      </c>
      <c r="U2232" t="s">
        <v>199</v>
      </c>
      <c r="V2232" t="s">
        <v>199</v>
      </c>
    </row>
    <row r="2233" spans="2:22" x14ac:dyDescent="0.25">
      <c r="B2233" t="s">
        <v>199</v>
      </c>
      <c r="C2233" s="79" t="s">
        <v>199</v>
      </c>
      <c r="E2233" t="s">
        <v>199</v>
      </c>
      <c r="F2233" t="s">
        <v>199</v>
      </c>
      <c r="G2233" t="s">
        <v>199</v>
      </c>
      <c r="H2233" t="s">
        <v>199</v>
      </c>
      <c r="I2233" t="s">
        <v>199</v>
      </c>
      <c r="J2233" t="s">
        <v>199</v>
      </c>
      <c r="K2233" t="s">
        <v>199</v>
      </c>
      <c r="L2233" t="s">
        <v>199</v>
      </c>
      <c r="M2233" t="s">
        <v>199</v>
      </c>
      <c r="N2233" t="s">
        <v>199</v>
      </c>
      <c r="O2233" t="s">
        <v>199</v>
      </c>
      <c r="P2233" t="s">
        <v>199</v>
      </c>
      <c r="Q2233" s="80" t="s">
        <v>199</v>
      </c>
      <c r="R2233" s="79"/>
      <c r="T2233" t="s">
        <v>199</v>
      </c>
      <c r="U2233" t="s">
        <v>199</v>
      </c>
      <c r="V2233" t="s">
        <v>199</v>
      </c>
    </row>
    <row r="2234" spans="2:22" x14ac:dyDescent="0.25">
      <c r="B2234" t="s">
        <v>199</v>
      </c>
      <c r="C2234" s="79" t="s">
        <v>199</v>
      </c>
      <c r="E2234" t="s">
        <v>199</v>
      </c>
      <c r="F2234" t="s">
        <v>199</v>
      </c>
      <c r="G2234" t="s">
        <v>199</v>
      </c>
      <c r="H2234" t="s">
        <v>199</v>
      </c>
      <c r="I2234" t="s">
        <v>199</v>
      </c>
      <c r="J2234" t="s">
        <v>199</v>
      </c>
      <c r="K2234" t="s">
        <v>199</v>
      </c>
      <c r="L2234" t="s">
        <v>199</v>
      </c>
      <c r="M2234" t="s">
        <v>199</v>
      </c>
      <c r="N2234" t="s">
        <v>199</v>
      </c>
      <c r="O2234" t="s">
        <v>199</v>
      </c>
      <c r="P2234" t="s">
        <v>199</v>
      </c>
      <c r="Q2234" s="80" t="s">
        <v>199</v>
      </c>
      <c r="R2234" s="79"/>
      <c r="T2234" t="s">
        <v>199</v>
      </c>
      <c r="U2234" t="s">
        <v>199</v>
      </c>
      <c r="V2234" t="s">
        <v>199</v>
      </c>
    </row>
    <row r="2235" spans="2:22" x14ac:dyDescent="0.25">
      <c r="B2235" t="s">
        <v>199</v>
      </c>
      <c r="C2235" s="79" t="s">
        <v>199</v>
      </c>
      <c r="E2235" t="s">
        <v>199</v>
      </c>
      <c r="F2235" t="s">
        <v>199</v>
      </c>
      <c r="G2235" t="s">
        <v>199</v>
      </c>
      <c r="H2235" t="s">
        <v>199</v>
      </c>
      <c r="I2235" t="s">
        <v>199</v>
      </c>
      <c r="J2235" t="s">
        <v>199</v>
      </c>
      <c r="K2235" t="s">
        <v>199</v>
      </c>
      <c r="L2235" t="s">
        <v>199</v>
      </c>
      <c r="M2235" t="s">
        <v>199</v>
      </c>
      <c r="N2235" t="s">
        <v>199</v>
      </c>
      <c r="O2235" t="s">
        <v>199</v>
      </c>
      <c r="P2235" t="s">
        <v>199</v>
      </c>
      <c r="Q2235" s="80" t="s">
        <v>199</v>
      </c>
      <c r="R2235" s="79"/>
      <c r="T2235" t="s">
        <v>199</v>
      </c>
      <c r="U2235" t="s">
        <v>199</v>
      </c>
      <c r="V2235" t="s">
        <v>199</v>
      </c>
    </row>
    <row r="2236" spans="2:22" x14ac:dyDescent="0.25">
      <c r="B2236" t="s">
        <v>199</v>
      </c>
      <c r="C2236" s="79" t="s">
        <v>199</v>
      </c>
      <c r="E2236" t="s">
        <v>199</v>
      </c>
      <c r="F2236" t="s">
        <v>199</v>
      </c>
      <c r="G2236" t="s">
        <v>199</v>
      </c>
      <c r="H2236" t="s">
        <v>199</v>
      </c>
      <c r="I2236" t="s">
        <v>199</v>
      </c>
      <c r="J2236" t="s">
        <v>199</v>
      </c>
      <c r="K2236" t="s">
        <v>199</v>
      </c>
      <c r="L2236" t="s">
        <v>199</v>
      </c>
      <c r="M2236" t="s">
        <v>199</v>
      </c>
      <c r="N2236" t="s">
        <v>199</v>
      </c>
      <c r="O2236" t="s">
        <v>199</v>
      </c>
      <c r="P2236" t="s">
        <v>199</v>
      </c>
      <c r="Q2236" s="80" t="s">
        <v>199</v>
      </c>
      <c r="R2236" s="79"/>
      <c r="T2236" t="s">
        <v>199</v>
      </c>
      <c r="U2236" t="s">
        <v>199</v>
      </c>
      <c r="V2236" t="s">
        <v>199</v>
      </c>
    </row>
    <row r="2237" spans="2:22" x14ac:dyDescent="0.25">
      <c r="B2237" t="s">
        <v>199</v>
      </c>
      <c r="C2237" s="79" t="s">
        <v>199</v>
      </c>
      <c r="E2237" t="s">
        <v>199</v>
      </c>
      <c r="F2237" t="s">
        <v>199</v>
      </c>
      <c r="G2237" t="s">
        <v>199</v>
      </c>
      <c r="H2237" t="s">
        <v>199</v>
      </c>
      <c r="I2237" t="s">
        <v>199</v>
      </c>
      <c r="J2237" t="s">
        <v>199</v>
      </c>
      <c r="K2237" t="s">
        <v>199</v>
      </c>
      <c r="L2237" t="s">
        <v>199</v>
      </c>
      <c r="M2237" t="s">
        <v>199</v>
      </c>
      <c r="N2237" t="s">
        <v>199</v>
      </c>
      <c r="O2237" t="s">
        <v>199</v>
      </c>
      <c r="P2237" t="s">
        <v>199</v>
      </c>
      <c r="Q2237" s="80" t="s">
        <v>199</v>
      </c>
      <c r="R2237" s="79"/>
      <c r="T2237" t="s">
        <v>199</v>
      </c>
      <c r="U2237" t="s">
        <v>199</v>
      </c>
      <c r="V2237" t="s">
        <v>199</v>
      </c>
    </row>
    <row r="2238" spans="2:22" x14ac:dyDescent="0.25">
      <c r="B2238" t="s">
        <v>199</v>
      </c>
      <c r="C2238" s="79" t="s">
        <v>199</v>
      </c>
      <c r="E2238" t="s">
        <v>199</v>
      </c>
      <c r="F2238" t="s">
        <v>199</v>
      </c>
      <c r="G2238" t="s">
        <v>199</v>
      </c>
      <c r="H2238" t="s">
        <v>199</v>
      </c>
      <c r="I2238" t="s">
        <v>199</v>
      </c>
      <c r="J2238" t="s">
        <v>199</v>
      </c>
      <c r="K2238" t="s">
        <v>199</v>
      </c>
      <c r="L2238" t="s">
        <v>199</v>
      </c>
      <c r="M2238" t="s">
        <v>199</v>
      </c>
      <c r="N2238" t="s">
        <v>199</v>
      </c>
      <c r="O2238" t="s">
        <v>199</v>
      </c>
      <c r="P2238" t="s">
        <v>199</v>
      </c>
      <c r="Q2238" s="80" t="s">
        <v>199</v>
      </c>
      <c r="R2238" s="79"/>
      <c r="T2238" t="s">
        <v>199</v>
      </c>
      <c r="U2238" t="s">
        <v>199</v>
      </c>
      <c r="V2238" t="s">
        <v>199</v>
      </c>
    </row>
    <row r="2239" spans="2:22" x14ac:dyDescent="0.25">
      <c r="B2239" t="s">
        <v>199</v>
      </c>
      <c r="C2239" s="79" t="s">
        <v>199</v>
      </c>
      <c r="E2239" t="s">
        <v>199</v>
      </c>
      <c r="F2239" t="s">
        <v>199</v>
      </c>
      <c r="G2239" t="s">
        <v>199</v>
      </c>
      <c r="H2239" t="s">
        <v>199</v>
      </c>
      <c r="I2239" t="s">
        <v>199</v>
      </c>
      <c r="J2239" t="s">
        <v>199</v>
      </c>
      <c r="K2239" t="s">
        <v>199</v>
      </c>
      <c r="L2239" t="s">
        <v>199</v>
      </c>
      <c r="M2239" t="s">
        <v>199</v>
      </c>
      <c r="N2239" t="s">
        <v>199</v>
      </c>
      <c r="O2239" t="s">
        <v>199</v>
      </c>
      <c r="P2239" t="s">
        <v>199</v>
      </c>
      <c r="Q2239" s="80" t="s">
        <v>199</v>
      </c>
      <c r="R2239" s="79"/>
      <c r="T2239" t="s">
        <v>199</v>
      </c>
      <c r="U2239" t="s">
        <v>199</v>
      </c>
      <c r="V2239" t="s">
        <v>199</v>
      </c>
    </row>
    <row r="2240" spans="2:22" x14ac:dyDescent="0.25">
      <c r="B2240" t="s">
        <v>199</v>
      </c>
      <c r="C2240" s="79" t="s">
        <v>199</v>
      </c>
      <c r="E2240" t="s">
        <v>199</v>
      </c>
      <c r="F2240" t="s">
        <v>199</v>
      </c>
      <c r="G2240" t="s">
        <v>199</v>
      </c>
      <c r="H2240" t="s">
        <v>199</v>
      </c>
      <c r="I2240" t="s">
        <v>199</v>
      </c>
      <c r="J2240" t="s">
        <v>199</v>
      </c>
      <c r="K2240" t="s">
        <v>199</v>
      </c>
      <c r="L2240" t="s">
        <v>199</v>
      </c>
      <c r="M2240" t="s">
        <v>199</v>
      </c>
      <c r="N2240" t="s">
        <v>199</v>
      </c>
      <c r="O2240" t="s">
        <v>199</v>
      </c>
      <c r="P2240" t="s">
        <v>199</v>
      </c>
      <c r="Q2240" s="80" t="s">
        <v>199</v>
      </c>
      <c r="R2240" s="79"/>
      <c r="T2240" t="s">
        <v>199</v>
      </c>
      <c r="U2240" t="s">
        <v>199</v>
      </c>
      <c r="V2240" t="s">
        <v>199</v>
      </c>
    </row>
    <row r="2241" spans="2:22" x14ac:dyDescent="0.25">
      <c r="B2241" t="s">
        <v>199</v>
      </c>
      <c r="C2241" s="79" t="s">
        <v>199</v>
      </c>
      <c r="E2241" t="s">
        <v>199</v>
      </c>
      <c r="F2241" t="s">
        <v>199</v>
      </c>
      <c r="G2241" t="s">
        <v>199</v>
      </c>
      <c r="H2241" t="s">
        <v>199</v>
      </c>
      <c r="I2241" t="s">
        <v>199</v>
      </c>
      <c r="J2241" t="s">
        <v>199</v>
      </c>
      <c r="K2241" t="s">
        <v>199</v>
      </c>
      <c r="L2241" t="s">
        <v>199</v>
      </c>
      <c r="M2241" t="s">
        <v>199</v>
      </c>
      <c r="N2241" t="s">
        <v>199</v>
      </c>
      <c r="O2241" t="s">
        <v>199</v>
      </c>
      <c r="P2241" t="s">
        <v>199</v>
      </c>
      <c r="Q2241" s="80" t="s">
        <v>199</v>
      </c>
      <c r="R2241" s="79"/>
      <c r="T2241" t="s">
        <v>199</v>
      </c>
      <c r="U2241" t="s">
        <v>199</v>
      </c>
      <c r="V2241" t="s">
        <v>199</v>
      </c>
    </row>
    <row r="2242" spans="2:22" x14ac:dyDescent="0.25">
      <c r="B2242" t="s">
        <v>199</v>
      </c>
      <c r="C2242" s="79" t="s">
        <v>199</v>
      </c>
      <c r="E2242" t="s">
        <v>199</v>
      </c>
      <c r="F2242" t="s">
        <v>199</v>
      </c>
      <c r="G2242" t="s">
        <v>199</v>
      </c>
      <c r="H2242" t="s">
        <v>199</v>
      </c>
      <c r="I2242" t="s">
        <v>199</v>
      </c>
      <c r="J2242" t="s">
        <v>199</v>
      </c>
      <c r="K2242" t="s">
        <v>199</v>
      </c>
      <c r="L2242" t="s">
        <v>199</v>
      </c>
      <c r="M2242" t="s">
        <v>199</v>
      </c>
      <c r="N2242" t="s">
        <v>199</v>
      </c>
      <c r="O2242" t="s">
        <v>199</v>
      </c>
      <c r="P2242" t="s">
        <v>199</v>
      </c>
      <c r="Q2242" s="80" t="s">
        <v>199</v>
      </c>
      <c r="R2242" s="79"/>
      <c r="T2242" t="s">
        <v>199</v>
      </c>
      <c r="U2242" t="s">
        <v>199</v>
      </c>
      <c r="V2242" t="s">
        <v>199</v>
      </c>
    </row>
    <row r="2243" spans="2:22" x14ac:dyDescent="0.25">
      <c r="B2243" t="s">
        <v>199</v>
      </c>
      <c r="C2243" s="79" t="s">
        <v>199</v>
      </c>
      <c r="E2243" t="s">
        <v>199</v>
      </c>
      <c r="F2243" t="s">
        <v>199</v>
      </c>
      <c r="G2243" t="s">
        <v>199</v>
      </c>
      <c r="H2243" t="s">
        <v>199</v>
      </c>
      <c r="I2243" t="s">
        <v>199</v>
      </c>
      <c r="J2243" t="s">
        <v>199</v>
      </c>
      <c r="K2243" t="s">
        <v>199</v>
      </c>
      <c r="L2243" t="s">
        <v>199</v>
      </c>
      <c r="M2243" t="s">
        <v>199</v>
      </c>
      <c r="N2243" t="s">
        <v>199</v>
      </c>
      <c r="O2243" t="s">
        <v>199</v>
      </c>
      <c r="P2243" t="s">
        <v>199</v>
      </c>
      <c r="Q2243" s="80" t="s">
        <v>199</v>
      </c>
      <c r="R2243" s="79"/>
      <c r="T2243" t="s">
        <v>199</v>
      </c>
      <c r="U2243" t="s">
        <v>199</v>
      </c>
      <c r="V2243" t="s">
        <v>199</v>
      </c>
    </row>
    <row r="2244" spans="2:22" x14ac:dyDescent="0.25">
      <c r="B2244" t="s">
        <v>199</v>
      </c>
      <c r="C2244" s="79" t="s">
        <v>199</v>
      </c>
      <c r="E2244" t="s">
        <v>199</v>
      </c>
      <c r="F2244" t="s">
        <v>199</v>
      </c>
      <c r="G2244" t="s">
        <v>199</v>
      </c>
      <c r="H2244" t="s">
        <v>199</v>
      </c>
      <c r="I2244" t="s">
        <v>199</v>
      </c>
      <c r="J2244" t="s">
        <v>199</v>
      </c>
      <c r="K2244" t="s">
        <v>199</v>
      </c>
      <c r="L2244" t="s">
        <v>199</v>
      </c>
      <c r="M2244" t="s">
        <v>199</v>
      </c>
      <c r="N2244" t="s">
        <v>199</v>
      </c>
      <c r="O2244" t="s">
        <v>199</v>
      </c>
      <c r="P2244" t="s">
        <v>199</v>
      </c>
      <c r="Q2244" s="80" t="s">
        <v>199</v>
      </c>
      <c r="R2244" s="79"/>
      <c r="T2244" t="s">
        <v>199</v>
      </c>
      <c r="U2244" t="s">
        <v>199</v>
      </c>
      <c r="V2244" t="s">
        <v>199</v>
      </c>
    </row>
    <row r="2245" spans="2:22" x14ac:dyDescent="0.25">
      <c r="B2245" t="s">
        <v>199</v>
      </c>
      <c r="C2245" s="79" t="s">
        <v>199</v>
      </c>
      <c r="E2245" t="s">
        <v>199</v>
      </c>
      <c r="F2245" t="s">
        <v>199</v>
      </c>
      <c r="G2245" t="s">
        <v>199</v>
      </c>
      <c r="H2245" t="s">
        <v>199</v>
      </c>
      <c r="I2245" t="s">
        <v>199</v>
      </c>
      <c r="J2245" t="s">
        <v>199</v>
      </c>
      <c r="K2245" t="s">
        <v>199</v>
      </c>
      <c r="L2245" t="s">
        <v>199</v>
      </c>
      <c r="M2245" t="s">
        <v>199</v>
      </c>
      <c r="N2245" t="s">
        <v>199</v>
      </c>
      <c r="O2245" t="s">
        <v>199</v>
      </c>
      <c r="P2245" t="s">
        <v>199</v>
      </c>
      <c r="Q2245" s="80" t="s">
        <v>199</v>
      </c>
      <c r="R2245" s="79"/>
      <c r="T2245" t="s">
        <v>199</v>
      </c>
      <c r="U2245" t="s">
        <v>199</v>
      </c>
      <c r="V2245" t="s">
        <v>199</v>
      </c>
    </row>
    <row r="2246" spans="2:22" x14ac:dyDescent="0.25">
      <c r="B2246" t="s">
        <v>199</v>
      </c>
      <c r="C2246" s="79" t="s">
        <v>199</v>
      </c>
      <c r="E2246" t="s">
        <v>199</v>
      </c>
      <c r="F2246" t="s">
        <v>199</v>
      </c>
      <c r="G2246" t="s">
        <v>199</v>
      </c>
      <c r="H2246" t="s">
        <v>199</v>
      </c>
      <c r="I2246" t="s">
        <v>199</v>
      </c>
      <c r="J2246" t="s">
        <v>199</v>
      </c>
      <c r="K2246" t="s">
        <v>199</v>
      </c>
      <c r="L2246" t="s">
        <v>199</v>
      </c>
      <c r="M2246" t="s">
        <v>199</v>
      </c>
      <c r="N2246" t="s">
        <v>199</v>
      </c>
      <c r="O2246" t="s">
        <v>199</v>
      </c>
      <c r="P2246" t="s">
        <v>199</v>
      </c>
      <c r="Q2246" s="80" t="s">
        <v>199</v>
      </c>
      <c r="R2246" s="79"/>
      <c r="T2246" t="s">
        <v>199</v>
      </c>
      <c r="U2246" t="s">
        <v>199</v>
      </c>
      <c r="V2246" t="s">
        <v>199</v>
      </c>
    </row>
    <row r="2247" spans="2:22" x14ac:dyDescent="0.25">
      <c r="B2247" t="s">
        <v>199</v>
      </c>
      <c r="C2247" s="79" t="s">
        <v>199</v>
      </c>
      <c r="E2247" t="s">
        <v>199</v>
      </c>
      <c r="F2247" t="s">
        <v>199</v>
      </c>
      <c r="G2247" t="s">
        <v>199</v>
      </c>
      <c r="H2247" t="s">
        <v>199</v>
      </c>
      <c r="I2247" t="s">
        <v>199</v>
      </c>
      <c r="J2247" t="s">
        <v>199</v>
      </c>
      <c r="K2247" t="s">
        <v>199</v>
      </c>
      <c r="L2247" t="s">
        <v>199</v>
      </c>
      <c r="M2247" t="s">
        <v>199</v>
      </c>
      <c r="N2247" t="s">
        <v>199</v>
      </c>
      <c r="O2247" t="s">
        <v>199</v>
      </c>
      <c r="P2247" t="s">
        <v>199</v>
      </c>
      <c r="Q2247" s="80" t="s">
        <v>199</v>
      </c>
      <c r="R2247" s="79"/>
      <c r="T2247" t="s">
        <v>199</v>
      </c>
      <c r="U2247" t="s">
        <v>199</v>
      </c>
      <c r="V2247" t="s">
        <v>199</v>
      </c>
    </row>
    <row r="2248" spans="2:22" x14ac:dyDescent="0.25">
      <c r="B2248" t="s">
        <v>199</v>
      </c>
      <c r="C2248" s="79" t="s">
        <v>199</v>
      </c>
      <c r="E2248" t="s">
        <v>199</v>
      </c>
      <c r="F2248" t="s">
        <v>199</v>
      </c>
      <c r="G2248" t="s">
        <v>199</v>
      </c>
      <c r="H2248" t="s">
        <v>199</v>
      </c>
      <c r="I2248" t="s">
        <v>199</v>
      </c>
      <c r="J2248" t="s">
        <v>199</v>
      </c>
      <c r="K2248" t="s">
        <v>199</v>
      </c>
      <c r="L2248" t="s">
        <v>199</v>
      </c>
      <c r="M2248" t="s">
        <v>199</v>
      </c>
      <c r="N2248" t="s">
        <v>199</v>
      </c>
      <c r="O2248" t="s">
        <v>199</v>
      </c>
      <c r="P2248" t="s">
        <v>199</v>
      </c>
      <c r="Q2248" s="80" t="s">
        <v>199</v>
      </c>
      <c r="R2248" s="79"/>
      <c r="T2248" t="s">
        <v>199</v>
      </c>
      <c r="U2248" t="s">
        <v>199</v>
      </c>
      <c r="V2248" t="s">
        <v>199</v>
      </c>
    </row>
    <row r="2249" spans="2:22" x14ac:dyDescent="0.25">
      <c r="B2249" t="s">
        <v>199</v>
      </c>
      <c r="C2249" s="79" t="s">
        <v>199</v>
      </c>
      <c r="E2249" t="s">
        <v>199</v>
      </c>
      <c r="F2249" t="s">
        <v>199</v>
      </c>
      <c r="G2249" t="s">
        <v>199</v>
      </c>
      <c r="H2249" t="s">
        <v>199</v>
      </c>
      <c r="I2249" t="s">
        <v>199</v>
      </c>
      <c r="J2249" t="s">
        <v>199</v>
      </c>
      <c r="K2249" t="s">
        <v>199</v>
      </c>
      <c r="L2249" t="s">
        <v>199</v>
      </c>
      <c r="M2249" t="s">
        <v>199</v>
      </c>
      <c r="N2249" t="s">
        <v>199</v>
      </c>
      <c r="O2249" t="s">
        <v>199</v>
      </c>
      <c r="P2249" t="s">
        <v>199</v>
      </c>
      <c r="Q2249" s="80" t="s">
        <v>199</v>
      </c>
      <c r="R2249" s="79"/>
      <c r="T2249" t="s">
        <v>199</v>
      </c>
      <c r="U2249" t="s">
        <v>199</v>
      </c>
      <c r="V2249" t="s">
        <v>199</v>
      </c>
    </row>
    <row r="2250" spans="2:22" x14ac:dyDescent="0.25">
      <c r="B2250" t="s">
        <v>199</v>
      </c>
      <c r="C2250" s="79" t="s">
        <v>199</v>
      </c>
      <c r="E2250" t="s">
        <v>199</v>
      </c>
      <c r="F2250" t="s">
        <v>199</v>
      </c>
      <c r="G2250" t="s">
        <v>199</v>
      </c>
      <c r="H2250" t="s">
        <v>199</v>
      </c>
      <c r="I2250" t="s">
        <v>199</v>
      </c>
      <c r="J2250" t="s">
        <v>199</v>
      </c>
      <c r="K2250" t="s">
        <v>199</v>
      </c>
      <c r="L2250" t="s">
        <v>199</v>
      </c>
      <c r="M2250" t="s">
        <v>199</v>
      </c>
      <c r="N2250" t="s">
        <v>199</v>
      </c>
      <c r="O2250" t="s">
        <v>199</v>
      </c>
      <c r="P2250" t="s">
        <v>199</v>
      </c>
      <c r="Q2250" s="80" t="s">
        <v>199</v>
      </c>
      <c r="R2250" s="79"/>
      <c r="T2250" t="s">
        <v>199</v>
      </c>
      <c r="U2250" t="s">
        <v>199</v>
      </c>
      <c r="V2250" t="s">
        <v>199</v>
      </c>
    </row>
    <row r="2251" spans="2:22" x14ac:dyDescent="0.25">
      <c r="B2251" t="s">
        <v>199</v>
      </c>
      <c r="C2251" s="79" t="s">
        <v>199</v>
      </c>
      <c r="E2251" t="s">
        <v>199</v>
      </c>
      <c r="F2251" t="s">
        <v>199</v>
      </c>
      <c r="G2251" t="s">
        <v>199</v>
      </c>
      <c r="H2251" t="s">
        <v>199</v>
      </c>
      <c r="I2251" t="s">
        <v>199</v>
      </c>
      <c r="J2251" t="s">
        <v>199</v>
      </c>
      <c r="K2251" t="s">
        <v>199</v>
      </c>
      <c r="L2251" t="s">
        <v>199</v>
      </c>
      <c r="M2251" t="s">
        <v>199</v>
      </c>
      <c r="N2251" t="s">
        <v>199</v>
      </c>
      <c r="O2251" t="s">
        <v>199</v>
      </c>
      <c r="P2251" t="s">
        <v>199</v>
      </c>
      <c r="Q2251" s="80" t="s">
        <v>199</v>
      </c>
      <c r="R2251" s="79"/>
      <c r="T2251" t="s">
        <v>199</v>
      </c>
      <c r="U2251" t="s">
        <v>199</v>
      </c>
      <c r="V2251" t="s">
        <v>199</v>
      </c>
    </row>
    <row r="2252" spans="2:22" x14ac:dyDescent="0.25">
      <c r="B2252" t="s">
        <v>199</v>
      </c>
      <c r="C2252" s="79" t="s">
        <v>199</v>
      </c>
      <c r="E2252" t="s">
        <v>199</v>
      </c>
      <c r="F2252" t="s">
        <v>199</v>
      </c>
      <c r="G2252" t="s">
        <v>199</v>
      </c>
      <c r="H2252" t="s">
        <v>199</v>
      </c>
      <c r="I2252" t="s">
        <v>199</v>
      </c>
      <c r="J2252" t="s">
        <v>199</v>
      </c>
      <c r="K2252" t="s">
        <v>199</v>
      </c>
      <c r="L2252" t="s">
        <v>199</v>
      </c>
      <c r="M2252" t="s">
        <v>199</v>
      </c>
      <c r="N2252" t="s">
        <v>199</v>
      </c>
      <c r="O2252" t="s">
        <v>199</v>
      </c>
      <c r="P2252" t="s">
        <v>199</v>
      </c>
      <c r="Q2252" s="80" t="s">
        <v>199</v>
      </c>
      <c r="R2252" s="79"/>
      <c r="T2252" t="s">
        <v>199</v>
      </c>
      <c r="U2252" t="s">
        <v>199</v>
      </c>
      <c r="V2252" t="s">
        <v>199</v>
      </c>
    </row>
    <row r="2253" spans="2:22" x14ac:dyDescent="0.25">
      <c r="B2253" t="s">
        <v>199</v>
      </c>
      <c r="C2253" s="79" t="s">
        <v>199</v>
      </c>
      <c r="E2253" t="s">
        <v>199</v>
      </c>
      <c r="F2253" t="s">
        <v>199</v>
      </c>
      <c r="G2253" t="s">
        <v>199</v>
      </c>
      <c r="H2253" t="s">
        <v>199</v>
      </c>
      <c r="I2253" t="s">
        <v>199</v>
      </c>
      <c r="J2253" t="s">
        <v>199</v>
      </c>
      <c r="K2253" t="s">
        <v>199</v>
      </c>
      <c r="L2253" t="s">
        <v>199</v>
      </c>
      <c r="M2253" t="s">
        <v>199</v>
      </c>
      <c r="N2253" t="s">
        <v>199</v>
      </c>
      <c r="O2253" t="s">
        <v>199</v>
      </c>
      <c r="P2253" t="s">
        <v>199</v>
      </c>
      <c r="Q2253" s="80" t="s">
        <v>199</v>
      </c>
      <c r="R2253" s="79"/>
      <c r="T2253" t="s">
        <v>199</v>
      </c>
      <c r="U2253" t="s">
        <v>199</v>
      </c>
      <c r="V2253" t="s">
        <v>199</v>
      </c>
    </row>
    <row r="2254" spans="2:22" x14ac:dyDescent="0.25">
      <c r="B2254" t="s">
        <v>199</v>
      </c>
      <c r="C2254" s="79" t="s">
        <v>199</v>
      </c>
      <c r="E2254" t="s">
        <v>199</v>
      </c>
      <c r="F2254" t="s">
        <v>199</v>
      </c>
      <c r="G2254" t="s">
        <v>199</v>
      </c>
      <c r="H2254" t="s">
        <v>199</v>
      </c>
      <c r="I2254" t="s">
        <v>199</v>
      </c>
      <c r="J2254" t="s">
        <v>199</v>
      </c>
      <c r="K2254" t="s">
        <v>199</v>
      </c>
      <c r="L2254" t="s">
        <v>199</v>
      </c>
      <c r="M2254" t="s">
        <v>199</v>
      </c>
      <c r="N2254" t="s">
        <v>199</v>
      </c>
      <c r="O2254" t="s">
        <v>199</v>
      </c>
      <c r="P2254" t="s">
        <v>199</v>
      </c>
      <c r="Q2254" s="80" t="s">
        <v>199</v>
      </c>
      <c r="R2254" s="79"/>
      <c r="T2254" t="s">
        <v>199</v>
      </c>
      <c r="U2254" t="s">
        <v>199</v>
      </c>
      <c r="V2254" t="s">
        <v>199</v>
      </c>
    </row>
    <row r="2255" spans="2:22" x14ac:dyDescent="0.25">
      <c r="B2255" t="s">
        <v>199</v>
      </c>
      <c r="C2255" s="79" t="s">
        <v>199</v>
      </c>
      <c r="E2255" t="s">
        <v>199</v>
      </c>
      <c r="F2255" t="s">
        <v>199</v>
      </c>
      <c r="G2255" t="s">
        <v>199</v>
      </c>
      <c r="H2255" t="s">
        <v>199</v>
      </c>
      <c r="I2255" t="s">
        <v>199</v>
      </c>
      <c r="J2255" t="s">
        <v>199</v>
      </c>
      <c r="K2255" t="s">
        <v>199</v>
      </c>
      <c r="L2255" t="s">
        <v>199</v>
      </c>
      <c r="M2255" t="s">
        <v>199</v>
      </c>
      <c r="N2255" t="s">
        <v>199</v>
      </c>
      <c r="O2255" t="s">
        <v>199</v>
      </c>
      <c r="P2255" t="s">
        <v>199</v>
      </c>
      <c r="Q2255" s="80" t="s">
        <v>199</v>
      </c>
      <c r="R2255" s="79"/>
      <c r="T2255" t="s">
        <v>199</v>
      </c>
      <c r="U2255" t="s">
        <v>199</v>
      </c>
      <c r="V2255" t="s">
        <v>199</v>
      </c>
    </row>
    <row r="2256" spans="2:22" x14ac:dyDescent="0.25">
      <c r="B2256" t="s">
        <v>199</v>
      </c>
      <c r="C2256" s="79" t="s">
        <v>199</v>
      </c>
      <c r="E2256" t="s">
        <v>199</v>
      </c>
      <c r="F2256" t="s">
        <v>199</v>
      </c>
      <c r="G2256" t="s">
        <v>199</v>
      </c>
      <c r="H2256" t="s">
        <v>199</v>
      </c>
      <c r="I2256" t="s">
        <v>199</v>
      </c>
      <c r="J2256" t="s">
        <v>199</v>
      </c>
      <c r="K2256" t="s">
        <v>199</v>
      </c>
      <c r="L2256" t="s">
        <v>199</v>
      </c>
      <c r="M2256" t="s">
        <v>199</v>
      </c>
      <c r="N2256" t="s">
        <v>199</v>
      </c>
      <c r="O2256" t="s">
        <v>199</v>
      </c>
      <c r="P2256" t="s">
        <v>199</v>
      </c>
      <c r="Q2256" s="80" t="s">
        <v>199</v>
      </c>
      <c r="R2256" s="79"/>
      <c r="T2256" t="s">
        <v>199</v>
      </c>
      <c r="U2256" t="s">
        <v>199</v>
      </c>
      <c r="V2256" t="s">
        <v>199</v>
      </c>
    </row>
    <row r="2257" spans="2:22" x14ac:dyDescent="0.25">
      <c r="B2257" t="s">
        <v>199</v>
      </c>
      <c r="C2257" s="79" t="s">
        <v>199</v>
      </c>
      <c r="E2257" t="s">
        <v>199</v>
      </c>
      <c r="F2257" t="s">
        <v>199</v>
      </c>
      <c r="G2257" t="s">
        <v>199</v>
      </c>
      <c r="H2257" t="s">
        <v>199</v>
      </c>
      <c r="I2257" t="s">
        <v>199</v>
      </c>
      <c r="J2257" t="s">
        <v>199</v>
      </c>
      <c r="K2257" t="s">
        <v>199</v>
      </c>
      <c r="L2257" t="s">
        <v>199</v>
      </c>
      <c r="M2257" t="s">
        <v>199</v>
      </c>
      <c r="N2257" t="s">
        <v>199</v>
      </c>
      <c r="O2257" t="s">
        <v>199</v>
      </c>
      <c r="P2257" t="s">
        <v>199</v>
      </c>
      <c r="Q2257" s="80" t="s">
        <v>199</v>
      </c>
      <c r="R2257" s="79"/>
      <c r="T2257" t="s">
        <v>199</v>
      </c>
      <c r="U2257" t="s">
        <v>199</v>
      </c>
      <c r="V2257" t="s">
        <v>199</v>
      </c>
    </row>
    <row r="2258" spans="2:22" x14ac:dyDescent="0.25">
      <c r="B2258" t="s">
        <v>199</v>
      </c>
      <c r="C2258" s="79" t="s">
        <v>199</v>
      </c>
      <c r="E2258" t="s">
        <v>199</v>
      </c>
      <c r="F2258" t="s">
        <v>199</v>
      </c>
      <c r="G2258" t="s">
        <v>199</v>
      </c>
      <c r="H2258" t="s">
        <v>199</v>
      </c>
      <c r="I2258" t="s">
        <v>199</v>
      </c>
      <c r="J2258" t="s">
        <v>199</v>
      </c>
      <c r="K2258" t="s">
        <v>199</v>
      </c>
      <c r="L2258" t="s">
        <v>199</v>
      </c>
      <c r="M2258" t="s">
        <v>199</v>
      </c>
      <c r="N2258" t="s">
        <v>199</v>
      </c>
      <c r="O2258" t="s">
        <v>199</v>
      </c>
      <c r="P2258" t="s">
        <v>199</v>
      </c>
      <c r="Q2258" s="80" t="s">
        <v>199</v>
      </c>
      <c r="R2258" s="79"/>
      <c r="T2258" t="s">
        <v>199</v>
      </c>
      <c r="U2258" t="s">
        <v>199</v>
      </c>
      <c r="V2258" t="s">
        <v>199</v>
      </c>
    </row>
    <row r="2259" spans="2:22" x14ac:dyDescent="0.25">
      <c r="B2259" t="s">
        <v>199</v>
      </c>
      <c r="C2259" s="79" t="s">
        <v>199</v>
      </c>
      <c r="E2259" t="s">
        <v>199</v>
      </c>
      <c r="F2259" t="s">
        <v>199</v>
      </c>
      <c r="G2259" t="s">
        <v>199</v>
      </c>
      <c r="H2259" t="s">
        <v>199</v>
      </c>
      <c r="I2259" t="s">
        <v>199</v>
      </c>
      <c r="J2259" t="s">
        <v>199</v>
      </c>
      <c r="K2259" t="s">
        <v>199</v>
      </c>
      <c r="L2259" t="s">
        <v>199</v>
      </c>
      <c r="M2259" t="s">
        <v>199</v>
      </c>
      <c r="N2259" t="s">
        <v>199</v>
      </c>
      <c r="O2259" t="s">
        <v>199</v>
      </c>
      <c r="P2259" t="s">
        <v>199</v>
      </c>
      <c r="Q2259" s="80" t="s">
        <v>199</v>
      </c>
      <c r="R2259" s="79"/>
      <c r="T2259" t="s">
        <v>199</v>
      </c>
      <c r="U2259" t="s">
        <v>199</v>
      </c>
      <c r="V2259" t="s">
        <v>199</v>
      </c>
    </row>
    <row r="2260" spans="2:22" x14ac:dyDescent="0.25">
      <c r="B2260" t="s">
        <v>199</v>
      </c>
      <c r="C2260" s="79" t="s">
        <v>199</v>
      </c>
      <c r="E2260" t="s">
        <v>199</v>
      </c>
      <c r="F2260" t="s">
        <v>199</v>
      </c>
      <c r="G2260" t="s">
        <v>199</v>
      </c>
      <c r="H2260" t="s">
        <v>199</v>
      </c>
      <c r="I2260" t="s">
        <v>199</v>
      </c>
      <c r="J2260" t="s">
        <v>199</v>
      </c>
      <c r="K2260" t="s">
        <v>199</v>
      </c>
      <c r="L2260" t="s">
        <v>199</v>
      </c>
      <c r="M2260" t="s">
        <v>199</v>
      </c>
      <c r="N2260" t="s">
        <v>199</v>
      </c>
      <c r="O2260" t="s">
        <v>199</v>
      </c>
      <c r="P2260" t="s">
        <v>199</v>
      </c>
      <c r="Q2260" s="80" t="s">
        <v>199</v>
      </c>
      <c r="R2260" s="79"/>
      <c r="T2260" t="s">
        <v>199</v>
      </c>
      <c r="U2260" t="s">
        <v>199</v>
      </c>
      <c r="V2260" t="s">
        <v>199</v>
      </c>
    </row>
    <row r="2261" spans="2:22" x14ac:dyDescent="0.25">
      <c r="B2261" t="s">
        <v>199</v>
      </c>
      <c r="C2261" s="79" t="s">
        <v>199</v>
      </c>
      <c r="E2261" t="s">
        <v>199</v>
      </c>
      <c r="F2261" t="s">
        <v>199</v>
      </c>
      <c r="G2261" t="s">
        <v>199</v>
      </c>
      <c r="H2261" t="s">
        <v>199</v>
      </c>
      <c r="I2261" t="s">
        <v>199</v>
      </c>
      <c r="J2261" t="s">
        <v>199</v>
      </c>
      <c r="K2261" t="s">
        <v>199</v>
      </c>
      <c r="L2261" t="s">
        <v>199</v>
      </c>
      <c r="M2261" t="s">
        <v>199</v>
      </c>
      <c r="N2261" t="s">
        <v>199</v>
      </c>
      <c r="O2261" t="s">
        <v>199</v>
      </c>
      <c r="P2261" t="s">
        <v>199</v>
      </c>
      <c r="Q2261" s="80" t="s">
        <v>199</v>
      </c>
      <c r="R2261" s="79"/>
      <c r="T2261" t="s">
        <v>199</v>
      </c>
      <c r="U2261" t="s">
        <v>199</v>
      </c>
      <c r="V2261" t="s">
        <v>199</v>
      </c>
    </row>
    <row r="2262" spans="2:22" x14ac:dyDescent="0.25">
      <c r="B2262" t="s">
        <v>199</v>
      </c>
      <c r="C2262" s="79" t="s">
        <v>199</v>
      </c>
      <c r="E2262" t="s">
        <v>199</v>
      </c>
      <c r="F2262" t="s">
        <v>199</v>
      </c>
      <c r="G2262" t="s">
        <v>199</v>
      </c>
      <c r="H2262" t="s">
        <v>199</v>
      </c>
      <c r="I2262" t="s">
        <v>199</v>
      </c>
      <c r="J2262" t="s">
        <v>199</v>
      </c>
      <c r="K2262" t="s">
        <v>199</v>
      </c>
      <c r="L2262" t="s">
        <v>199</v>
      </c>
      <c r="M2262" t="s">
        <v>199</v>
      </c>
      <c r="N2262" t="s">
        <v>199</v>
      </c>
      <c r="O2262" t="s">
        <v>199</v>
      </c>
      <c r="P2262" t="s">
        <v>199</v>
      </c>
      <c r="Q2262" s="80" t="s">
        <v>199</v>
      </c>
      <c r="R2262" s="79"/>
      <c r="T2262" t="s">
        <v>199</v>
      </c>
      <c r="U2262" t="s">
        <v>199</v>
      </c>
      <c r="V2262" t="s">
        <v>199</v>
      </c>
    </row>
    <row r="2263" spans="2:22" x14ac:dyDescent="0.25">
      <c r="B2263" t="s">
        <v>199</v>
      </c>
      <c r="C2263" s="79" t="s">
        <v>199</v>
      </c>
      <c r="E2263" t="s">
        <v>199</v>
      </c>
      <c r="F2263" t="s">
        <v>199</v>
      </c>
      <c r="G2263" t="s">
        <v>199</v>
      </c>
      <c r="H2263" t="s">
        <v>199</v>
      </c>
      <c r="I2263" t="s">
        <v>199</v>
      </c>
      <c r="J2263" t="s">
        <v>199</v>
      </c>
      <c r="K2263" t="s">
        <v>199</v>
      </c>
      <c r="L2263" t="s">
        <v>199</v>
      </c>
      <c r="M2263" t="s">
        <v>199</v>
      </c>
      <c r="N2263" t="s">
        <v>199</v>
      </c>
      <c r="O2263" t="s">
        <v>199</v>
      </c>
      <c r="P2263" t="s">
        <v>199</v>
      </c>
      <c r="Q2263" s="80" t="s">
        <v>199</v>
      </c>
      <c r="R2263" s="79"/>
      <c r="T2263" t="s">
        <v>199</v>
      </c>
      <c r="U2263" t="s">
        <v>199</v>
      </c>
      <c r="V2263" t="s">
        <v>199</v>
      </c>
    </row>
    <row r="2264" spans="2:22" x14ac:dyDescent="0.25">
      <c r="B2264" t="s">
        <v>199</v>
      </c>
      <c r="C2264" s="79" t="s">
        <v>199</v>
      </c>
      <c r="E2264" t="s">
        <v>199</v>
      </c>
      <c r="F2264" t="s">
        <v>199</v>
      </c>
      <c r="G2264" t="s">
        <v>199</v>
      </c>
      <c r="H2264" t="s">
        <v>199</v>
      </c>
      <c r="I2264" t="s">
        <v>199</v>
      </c>
      <c r="J2264" t="s">
        <v>199</v>
      </c>
      <c r="K2264" t="s">
        <v>199</v>
      </c>
      <c r="L2264" t="s">
        <v>199</v>
      </c>
      <c r="M2264" t="s">
        <v>199</v>
      </c>
      <c r="N2264" t="s">
        <v>199</v>
      </c>
      <c r="O2264" t="s">
        <v>199</v>
      </c>
      <c r="P2264" t="s">
        <v>199</v>
      </c>
      <c r="Q2264" s="80" t="s">
        <v>199</v>
      </c>
      <c r="R2264" s="79"/>
      <c r="T2264" t="s">
        <v>199</v>
      </c>
      <c r="U2264" t="s">
        <v>199</v>
      </c>
      <c r="V2264" t="s">
        <v>199</v>
      </c>
    </row>
    <row r="2265" spans="2:22" x14ac:dyDescent="0.25">
      <c r="B2265" t="s">
        <v>199</v>
      </c>
      <c r="C2265" s="79" t="s">
        <v>199</v>
      </c>
      <c r="E2265" t="s">
        <v>199</v>
      </c>
      <c r="F2265" t="s">
        <v>199</v>
      </c>
      <c r="G2265" t="s">
        <v>199</v>
      </c>
      <c r="H2265" t="s">
        <v>199</v>
      </c>
      <c r="I2265" t="s">
        <v>199</v>
      </c>
      <c r="J2265" t="s">
        <v>199</v>
      </c>
      <c r="K2265" t="s">
        <v>199</v>
      </c>
      <c r="L2265" t="s">
        <v>199</v>
      </c>
      <c r="M2265" t="s">
        <v>199</v>
      </c>
      <c r="N2265" t="s">
        <v>199</v>
      </c>
      <c r="O2265" t="s">
        <v>199</v>
      </c>
      <c r="P2265" t="s">
        <v>199</v>
      </c>
      <c r="Q2265" s="80" t="s">
        <v>199</v>
      </c>
      <c r="R2265" s="79"/>
      <c r="T2265" t="s">
        <v>199</v>
      </c>
      <c r="U2265" t="s">
        <v>199</v>
      </c>
      <c r="V2265" t="s">
        <v>199</v>
      </c>
    </row>
    <row r="2266" spans="2:22" x14ac:dyDescent="0.25">
      <c r="B2266" t="s">
        <v>199</v>
      </c>
      <c r="C2266" s="79" t="s">
        <v>199</v>
      </c>
      <c r="E2266" t="s">
        <v>199</v>
      </c>
      <c r="F2266" t="s">
        <v>199</v>
      </c>
      <c r="G2266" t="s">
        <v>199</v>
      </c>
      <c r="H2266" t="s">
        <v>199</v>
      </c>
      <c r="I2266" t="s">
        <v>199</v>
      </c>
      <c r="J2266" t="s">
        <v>199</v>
      </c>
      <c r="K2266" t="s">
        <v>199</v>
      </c>
      <c r="L2266" t="s">
        <v>199</v>
      </c>
      <c r="M2266" t="s">
        <v>199</v>
      </c>
      <c r="N2266" t="s">
        <v>199</v>
      </c>
      <c r="O2266" t="s">
        <v>199</v>
      </c>
      <c r="P2266" t="s">
        <v>199</v>
      </c>
      <c r="Q2266" s="80" t="s">
        <v>199</v>
      </c>
      <c r="R2266" s="79"/>
      <c r="T2266" t="s">
        <v>199</v>
      </c>
      <c r="U2266" t="s">
        <v>199</v>
      </c>
      <c r="V2266" t="s">
        <v>199</v>
      </c>
    </row>
    <row r="2267" spans="2:22" x14ac:dyDescent="0.25">
      <c r="B2267" t="s">
        <v>199</v>
      </c>
      <c r="C2267" s="79" t="s">
        <v>199</v>
      </c>
      <c r="E2267" t="s">
        <v>199</v>
      </c>
      <c r="F2267" t="s">
        <v>199</v>
      </c>
      <c r="G2267" t="s">
        <v>199</v>
      </c>
      <c r="H2267" t="s">
        <v>199</v>
      </c>
      <c r="I2267" t="s">
        <v>199</v>
      </c>
      <c r="J2267" t="s">
        <v>199</v>
      </c>
      <c r="K2267" t="s">
        <v>199</v>
      </c>
      <c r="L2267" t="s">
        <v>199</v>
      </c>
      <c r="M2267" t="s">
        <v>199</v>
      </c>
      <c r="N2267" t="s">
        <v>199</v>
      </c>
      <c r="O2267" t="s">
        <v>199</v>
      </c>
      <c r="P2267" t="s">
        <v>199</v>
      </c>
      <c r="Q2267" s="80" t="s">
        <v>199</v>
      </c>
      <c r="R2267" s="79"/>
      <c r="T2267" t="s">
        <v>199</v>
      </c>
      <c r="U2267" t="s">
        <v>199</v>
      </c>
      <c r="V2267" t="s">
        <v>199</v>
      </c>
    </row>
    <row r="2268" spans="2:22" x14ac:dyDescent="0.25">
      <c r="B2268" t="s">
        <v>199</v>
      </c>
      <c r="C2268" s="79" t="s">
        <v>199</v>
      </c>
      <c r="E2268" t="s">
        <v>199</v>
      </c>
      <c r="F2268" t="s">
        <v>199</v>
      </c>
      <c r="G2268" t="s">
        <v>199</v>
      </c>
      <c r="H2268" t="s">
        <v>199</v>
      </c>
      <c r="I2268" t="s">
        <v>199</v>
      </c>
      <c r="J2268" t="s">
        <v>199</v>
      </c>
      <c r="K2268" t="s">
        <v>199</v>
      </c>
      <c r="L2268" t="s">
        <v>199</v>
      </c>
      <c r="M2268" t="s">
        <v>199</v>
      </c>
      <c r="N2268" t="s">
        <v>199</v>
      </c>
      <c r="O2268" t="s">
        <v>199</v>
      </c>
      <c r="P2268" t="s">
        <v>199</v>
      </c>
      <c r="Q2268" s="80" t="s">
        <v>199</v>
      </c>
      <c r="R2268" s="79"/>
      <c r="T2268" t="s">
        <v>199</v>
      </c>
      <c r="U2268" t="s">
        <v>199</v>
      </c>
      <c r="V2268" t="s">
        <v>199</v>
      </c>
    </row>
    <row r="2269" spans="2:22" x14ac:dyDescent="0.25">
      <c r="B2269" t="s">
        <v>199</v>
      </c>
      <c r="C2269" s="79" t="s">
        <v>199</v>
      </c>
      <c r="E2269" t="s">
        <v>199</v>
      </c>
      <c r="F2269" t="s">
        <v>199</v>
      </c>
      <c r="G2269" t="s">
        <v>199</v>
      </c>
      <c r="H2269" t="s">
        <v>199</v>
      </c>
      <c r="I2269" t="s">
        <v>199</v>
      </c>
      <c r="J2269" t="s">
        <v>199</v>
      </c>
      <c r="K2269" t="s">
        <v>199</v>
      </c>
      <c r="L2269" t="s">
        <v>199</v>
      </c>
      <c r="M2269" t="s">
        <v>199</v>
      </c>
      <c r="N2269" t="s">
        <v>199</v>
      </c>
      <c r="O2269" t="s">
        <v>199</v>
      </c>
      <c r="P2269" t="s">
        <v>199</v>
      </c>
      <c r="Q2269" s="80" t="s">
        <v>199</v>
      </c>
      <c r="R2269" s="79"/>
      <c r="T2269" t="s">
        <v>199</v>
      </c>
      <c r="U2269" t="s">
        <v>199</v>
      </c>
      <c r="V2269" t="s">
        <v>199</v>
      </c>
    </row>
    <row r="2270" spans="2:22" x14ac:dyDescent="0.25">
      <c r="B2270" t="s">
        <v>199</v>
      </c>
      <c r="C2270" s="79" t="s">
        <v>199</v>
      </c>
      <c r="E2270" t="s">
        <v>199</v>
      </c>
      <c r="F2270" t="s">
        <v>199</v>
      </c>
      <c r="G2270" t="s">
        <v>199</v>
      </c>
      <c r="H2270" t="s">
        <v>199</v>
      </c>
      <c r="I2270" t="s">
        <v>199</v>
      </c>
      <c r="J2270" t="s">
        <v>199</v>
      </c>
      <c r="K2270" t="s">
        <v>199</v>
      </c>
      <c r="L2270" t="s">
        <v>199</v>
      </c>
      <c r="M2270" t="s">
        <v>199</v>
      </c>
      <c r="N2270" t="s">
        <v>199</v>
      </c>
      <c r="O2270" t="s">
        <v>199</v>
      </c>
      <c r="P2270" t="s">
        <v>199</v>
      </c>
      <c r="Q2270" s="80" t="s">
        <v>199</v>
      </c>
      <c r="R2270" s="79"/>
      <c r="T2270" t="s">
        <v>199</v>
      </c>
      <c r="U2270" t="s">
        <v>199</v>
      </c>
      <c r="V2270" t="s">
        <v>199</v>
      </c>
    </row>
    <row r="2271" spans="2:22" x14ac:dyDescent="0.25">
      <c r="B2271" t="s">
        <v>199</v>
      </c>
      <c r="C2271" s="79" t="s">
        <v>199</v>
      </c>
      <c r="E2271" t="s">
        <v>199</v>
      </c>
      <c r="F2271" t="s">
        <v>199</v>
      </c>
      <c r="G2271" t="s">
        <v>199</v>
      </c>
      <c r="H2271" t="s">
        <v>199</v>
      </c>
      <c r="I2271" t="s">
        <v>199</v>
      </c>
      <c r="J2271" t="s">
        <v>199</v>
      </c>
      <c r="K2271" t="s">
        <v>199</v>
      </c>
      <c r="L2271" t="s">
        <v>199</v>
      </c>
      <c r="M2271" t="s">
        <v>199</v>
      </c>
      <c r="N2271" t="s">
        <v>199</v>
      </c>
      <c r="O2271" t="s">
        <v>199</v>
      </c>
      <c r="P2271" t="s">
        <v>199</v>
      </c>
      <c r="Q2271" s="80" t="s">
        <v>199</v>
      </c>
      <c r="R2271" s="79"/>
      <c r="T2271" t="s">
        <v>199</v>
      </c>
      <c r="U2271" t="s">
        <v>199</v>
      </c>
      <c r="V2271" t="s">
        <v>199</v>
      </c>
    </row>
    <row r="2272" spans="2:22" x14ac:dyDescent="0.25">
      <c r="B2272" t="s">
        <v>199</v>
      </c>
      <c r="C2272" s="79" t="s">
        <v>199</v>
      </c>
      <c r="E2272" t="s">
        <v>199</v>
      </c>
      <c r="F2272" t="s">
        <v>199</v>
      </c>
      <c r="G2272" t="s">
        <v>199</v>
      </c>
      <c r="H2272" t="s">
        <v>199</v>
      </c>
      <c r="I2272" t="s">
        <v>199</v>
      </c>
      <c r="J2272" t="s">
        <v>199</v>
      </c>
      <c r="K2272" t="s">
        <v>199</v>
      </c>
      <c r="L2272" t="s">
        <v>199</v>
      </c>
      <c r="M2272" t="s">
        <v>199</v>
      </c>
      <c r="N2272" t="s">
        <v>199</v>
      </c>
      <c r="O2272" t="s">
        <v>199</v>
      </c>
      <c r="P2272" t="s">
        <v>199</v>
      </c>
      <c r="Q2272" s="80" t="s">
        <v>199</v>
      </c>
      <c r="R2272" s="79"/>
      <c r="T2272" t="s">
        <v>199</v>
      </c>
      <c r="U2272" t="s">
        <v>199</v>
      </c>
      <c r="V2272" t="s">
        <v>199</v>
      </c>
    </row>
    <row r="2273" spans="2:22" x14ac:dyDescent="0.25">
      <c r="B2273" t="s">
        <v>199</v>
      </c>
      <c r="C2273" s="79" t="s">
        <v>199</v>
      </c>
      <c r="E2273" t="s">
        <v>199</v>
      </c>
      <c r="F2273" t="s">
        <v>199</v>
      </c>
      <c r="G2273" t="s">
        <v>199</v>
      </c>
      <c r="H2273" t="s">
        <v>199</v>
      </c>
      <c r="I2273" t="s">
        <v>199</v>
      </c>
      <c r="J2273" t="s">
        <v>199</v>
      </c>
      <c r="K2273" t="s">
        <v>199</v>
      </c>
      <c r="L2273" t="s">
        <v>199</v>
      </c>
      <c r="M2273" t="s">
        <v>199</v>
      </c>
      <c r="N2273" t="s">
        <v>199</v>
      </c>
      <c r="O2273" t="s">
        <v>199</v>
      </c>
      <c r="P2273" t="s">
        <v>199</v>
      </c>
      <c r="Q2273" s="80" t="s">
        <v>199</v>
      </c>
      <c r="R2273" s="79"/>
      <c r="T2273" t="s">
        <v>199</v>
      </c>
      <c r="U2273" t="s">
        <v>199</v>
      </c>
      <c r="V2273" t="s">
        <v>199</v>
      </c>
    </row>
    <row r="2274" spans="2:22" x14ac:dyDescent="0.25">
      <c r="B2274" t="s">
        <v>199</v>
      </c>
      <c r="C2274" s="79" t="s">
        <v>199</v>
      </c>
      <c r="E2274" t="s">
        <v>199</v>
      </c>
      <c r="F2274" t="s">
        <v>199</v>
      </c>
      <c r="G2274" t="s">
        <v>199</v>
      </c>
      <c r="H2274" t="s">
        <v>199</v>
      </c>
      <c r="I2274" t="s">
        <v>199</v>
      </c>
      <c r="J2274" t="s">
        <v>199</v>
      </c>
      <c r="K2274" t="s">
        <v>199</v>
      </c>
      <c r="L2274" t="s">
        <v>199</v>
      </c>
      <c r="M2274" t="s">
        <v>199</v>
      </c>
      <c r="N2274" t="s">
        <v>199</v>
      </c>
      <c r="O2274" t="s">
        <v>199</v>
      </c>
      <c r="P2274" t="s">
        <v>199</v>
      </c>
      <c r="Q2274" s="80" t="s">
        <v>199</v>
      </c>
      <c r="R2274" s="79"/>
      <c r="T2274" t="s">
        <v>199</v>
      </c>
      <c r="U2274" t="s">
        <v>199</v>
      </c>
      <c r="V2274" t="s">
        <v>199</v>
      </c>
    </row>
    <row r="2275" spans="2:22" x14ac:dyDescent="0.25">
      <c r="B2275" t="s">
        <v>199</v>
      </c>
      <c r="C2275" s="79" t="s">
        <v>199</v>
      </c>
      <c r="E2275" t="s">
        <v>199</v>
      </c>
      <c r="F2275" t="s">
        <v>199</v>
      </c>
      <c r="G2275" t="s">
        <v>199</v>
      </c>
      <c r="H2275" t="s">
        <v>199</v>
      </c>
      <c r="I2275" t="s">
        <v>199</v>
      </c>
      <c r="J2275" t="s">
        <v>199</v>
      </c>
      <c r="K2275" t="s">
        <v>199</v>
      </c>
      <c r="L2275" t="s">
        <v>199</v>
      </c>
      <c r="M2275" t="s">
        <v>199</v>
      </c>
      <c r="N2275" t="s">
        <v>199</v>
      </c>
      <c r="O2275" t="s">
        <v>199</v>
      </c>
      <c r="P2275" t="s">
        <v>199</v>
      </c>
      <c r="Q2275" s="80" t="s">
        <v>199</v>
      </c>
      <c r="R2275" s="79"/>
      <c r="T2275" t="s">
        <v>199</v>
      </c>
      <c r="U2275" t="s">
        <v>199</v>
      </c>
      <c r="V2275" t="s">
        <v>199</v>
      </c>
    </row>
    <row r="2276" spans="2:22" x14ac:dyDescent="0.25">
      <c r="B2276" t="s">
        <v>199</v>
      </c>
      <c r="C2276" s="79" t="s">
        <v>199</v>
      </c>
      <c r="E2276" t="s">
        <v>199</v>
      </c>
      <c r="F2276" t="s">
        <v>199</v>
      </c>
      <c r="G2276" t="s">
        <v>199</v>
      </c>
      <c r="H2276" t="s">
        <v>199</v>
      </c>
      <c r="I2276" t="s">
        <v>199</v>
      </c>
      <c r="J2276" t="s">
        <v>199</v>
      </c>
      <c r="K2276" t="s">
        <v>199</v>
      </c>
      <c r="L2276" t="s">
        <v>199</v>
      </c>
      <c r="M2276" t="s">
        <v>199</v>
      </c>
      <c r="N2276" t="s">
        <v>199</v>
      </c>
      <c r="O2276" t="s">
        <v>199</v>
      </c>
      <c r="P2276" t="s">
        <v>199</v>
      </c>
      <c r="Q2276" s="80" t="s">
        <v>199</v>
      </c>
      <c r="R2276" s="79"/>
      <c r="T2276" t="s">
        <v>199</v>
      </c>
      <c r="U2276" t="s">
        <v>199</v>
      </c>
      <c r="V2276" t="s">
        <v>199</v>
      </c>
    </row>
    <row r="2277" spans="2:22" x14ac:dyDescent="0.25">
      <c r="B2277" t="s">
        <v>199</v>
      </c>
      <c r="C2277" s="79" t="s">
        <v>199</v>
      </c>
      <c r="E2277" t="s">
        <v>199</v>
      </c>
      <c r="F2277" t="s">
        <v>199</v>
      </c>
      <c r="G2277" t="s">
        <v>199</v>
      </c>
      <c r="H2277" t="s">
        <v>199</v>
      </c>
      <c r="I2277" t="s">
        <v>199</v>
      </c>
      <c r="J2277" t="s">
        <v>199</v>
      </c>
      <c r="K2277" t="s">
        <v>199</v>
      </c>
      <c r="L2277" t="s">
        <v>199</v>
      </c>
      <c r="M2277" t="s">
        <v>199</v>
      </c>
      <c r="N2277" t="s">
        <v>199</v>
      </c>
      <c r="O2277" t="s">
        <v>199</v>
      </c>
      <c r="P2277" t="s">
        <v>199</v>
      </c>
      <c r="Q2277" s="80" t="s">
        <v>199</v>
      </c>
      <c r="R2277" s="79"/>
      <c r="T2277" t="s">
        <v>199</v>
      </c>
      <c r="U2277" t="s">
        <v>199</v>
      </c>
      <c r="V2277" t="s">
        <v>199</v>
      </c>
    </row>
    <row r="2278" spans="2:22" x14ac:dyDescent="0.25">
      <c r="B2278" t="s">
        <v>199</v>
      </c>
      <c r="C2278" s="79" t="s">
        <v>199</v>
      </c>
      <c r="E2278" t="s">
        <v>199</v>
      </c>
      <c r="F2278" t="s">
        <v>199</v>
      </c>
      <c r="G2278" t="s">
        <v>199</v>
      </c>
      <c r="H2278" t="s">
        <v>199</v>
      </c>
      <c r="I2278" t="s">
        <v>199</v>
      </c>
      <c r="J2278" t="s">
        <v>199</v>
      </c>
      <c r="K2278" t="s">
        <v>199</v>
      </c>
      <c r="L2278" t="s">
        <v>199</v>
      </c>
      <c r="M2278" t="s">
        <v>199</v>
      </c>
      <c r="N2278" t="s">
        <v>199</v>
      </c>
      <c r="O2278" t="s">
        <v>199</v>
      </c>
      <c r="P2278" t="s">
        <v>199</v>
      </c>
      <c r="Q2278" s="80" t="s">
        <v>199</v>
      </c>
      <c r="R2278" s="79"/>
      <c r="T2278" t="s">
        <v>199</v>
      </c>
      <c r="U2278" t="s">
        <v>199</v>
      </c>
      <c r="V2278" t="s">
        <v>199</v>
      </c>
    </row>
    <row r="2279" spans="2:22" x14ac:dyDescent="0.25">
      <c r="B2279" t="s">
        <v>199</v>
      </c>
      <c r="C2279" s="79" t="s">
        <v>199</v>
      </c>
      <c r="E2279" t="s">
        <v>199</v>
      </c>
      <c r="F2279" t="s">
        <v>199</v>
      </c>
      <c r="G2279" t="s">
        <v>199</v>
      </c>
      <c r="H2279" t="s">
        <v>199</v>
      </c>
      <c r="I2279" t="s">
        <v>199</v>
      </c>
      <c r="J2279" t="s">
        <v>199</v>
      </c>
      <c r="K2279" t="s">
        <v>199</v>
      </c>
      <c r="L2279" t="s">
        <v>199</v>
      </c>
      <c r="M2279" t="s">
        <v>199</v>
      </c>
      <c r="N2279" t="s">
        <v>199</v>
      </c>
      <c r="O2279" t="s">
        <v>199</v>
      </c>
      <c r="P2279" t="s">
        <v>199</v>
      </c>
      <c r="Q2279" s="80" t="s">
        <v>199</v>
      </c>
      <c r="R2279" s="79"/>
      <c r="T2279" t="s">
        <v>199</v>
      </c>
      <c r="U2279" t="s">
        <v>199</v>
      </c>
      <c r="V2279" t="s">
        <v>199</v>
      </c>
    </row>
    <row r="2280" spans="2:22" x14ac:dyDescent="0.25">
      <c r="B2280" t="s">
        <v>199</v>
      </c>
      <c r="C2280" s="79" t="s">
        <v>199</v>
      </c>
      <c r="E2280" t="s">
        <v>199</v>
      </c>
      <c r="F2280" t="s">
        <v>199</v>
      </c>
      <c r="G2280" t="s">
        <v>199</v>
      </c>
      <c r="H2280" t="s">
        <v>199</v>
      </c>
      <c r="I2280" t="s">
        <v>199</v>
      </c>
      <c r="J2280" t="s">
        <v>199</v>
      </c>
      <c r="K2280" t="s">
        <v>199</v>
      </c>
      <c r="L2280" t="s">
        <v>199</v>
      </c>
      <c r="M2280" t="s">
        <v>199</v>
      </c>
      <c r="N2280" t="s">
        <v>199</v>
      </c>
      <c r="O2280" t="s">
        <v>199</v>
      </c>
      <c r="P2280" t="s">
        <v>199</v>
      </c>
      <c r="Q2280" s="80" t="s">
        <v>199</v>
      </c>
      <c r="R2280" s="79"/>
      <c r="T2280" t="s">
        <v>199</v>
      </c>
      <c r="U2280" t="s">
        <v>199</v>
      </c>
      <c r="V2280" t="s">
        <v>199</v>
      </c>
    </row>
    <row r="2281" spans="2:22" x14ac:dyDescent="0.25">
      <c r="B2281" t="s">
        <v>199</v>
      </c>
      <c r="C2281" s="79" t="s">
        <v>199</v>
      </c>
      <c r="E2281" t="s">
        <v>199</v>
      </c>
      <c r="F2281" t="s">
        <v>199</v>
      </c>
      <c r="G2281" t="s">
        <v>199</v>
      </c>
      <c r="H2281" t="s">
        <v>199</v>
      </c>
      <c r="I2281" t="s">
        <v>199</v>
      </c>
      <c r="J2281" t="s">
        <v>199</v>
      </c>
      <c r="K2281" t="s">
        <v>199</v>
      </c>
      <c r="L2281" t="s">
        <v>199</v>
      </c>
      <c r="M2281" t="s">
        <v>199</v>
      </c>
      <c r="N2281" t="s">
        <v>199</v>
      </c>
      <c r="O2281" t="s">
        <v>199</v>
      </c>
      <c r="P2281" t="s">
        <v>199</v>
      </c>
      <c r="Q2281" s="80" t="s">
        <v>199</v>
      </c>
      <c r="R2281" s="79"/>
      <c r="T2281" t="s">
        <v>199</v>
      </c>
      <c r="U2281" t="s">
        <v>199</v>
      </c>
      <c r="V2281" t="s">
        <v>199</v>
      </c>
    </row>
    <row r="2282" spans="2:22" x14ac:dyDescent="0.25">
      <c r="B2282" t="s">
        <v>199</v>
      </c>
      <c r="C2282" s="79" t="s">
        <v>199</v>
      </c>
      <c r="E2282" t="s">
        <v>199</v>
      </c>
      <c r="F2282" t="s">
        <v>199</v>
      </c>
      <c r="G2282" t="s">
        <v>199</v>
      </c>
      <c r="H2282" t="s">
        <v>199</v>
      </c>
      <c r="I2282" t="s">
        <v>199</v>
      </c>
      <c r="J2282" t="s">
        <v>199</v>
      </c>
      <c r="K2282" t="s">
        <v>199</v>
      </c>
      <c r="L2282" t="s">
        <v>199</v>
      </c>
      <c r="M2282" t="s">
        <v>199</v>
      </c>
      <c r="N2282" t="s">
        <v>199</v>
      </c>
      <c r="O2282" t="s">
        <v>199</v>
      </c>
      <c r="P2282" t="s">
        <v>199</v>
      </c>
      <c r="Q2282" s="80" t="s">
        <v>199</v>
      </c>
      <c r="R2282" s="79"/>
      <c r="T2282" t="s">
        <v>199</v>
      </c>
      <c r="U2282" t="s">
        <v>199</v>
      </c>
      <c r="V2282" t="s">
        <v>199</v>
      </c>
    </row>
    <row r="2283" spans="2:22" x14ac:dyDescent="0.25">
      <c r="B2283" t="s">
        <v>199</v>
      </c>
      <c r="C2283" s="79" t="s">
        <v>199</v>
      </c>
      <c r="E2283" t="s">
        <v>199</v>
      </c>
      <c r="F2283" t="s">
        <v>199</v>
      </c>
      <c r="G2283" t="s">
        <v>199</v>
      </c>
      <c r="H2283" t="s">
        <v>199</v>
      </c>
      <c r="I2283" t="s">
        <v>199</v>
      </c>
      <c r="J2283" t="s">
        <v>199</v>
      </c>
      <c r="K2283" t="s">
        <v>199</v>
      </c>
      <c r="L2283" t="s">
        <v>199</v>
      </c>
      <c r="M2283" t="s">
        <v>199</v>
      </c>
      <c r="N2283" t="s">
        <v>199</v>
      </c>
      <c r="O2283" t="s">
        <v>199</v>
      </c>
      <c r="P2283" t="s">
        <v>199</v>
      </c>
      <c r="Q2283" s="80" t="s">
        <v>199</v>
      </c>
      <c r="R2283" s="79"/>
      <c r="T2283" t="s">
        <v>199</v>
      </c>
      <c r="U2283" t="s">
        <v>199</v>
      </c>
      <c r="V2283" t="s">
        <v>199</v>
      </c>
    </row>
    <row r="2284" spans="2:22" x14ac:dyDescent="0.25">
      <c r="B2284" t="s">
        <v>199</v>
      </c>
      <c r="C2284" s="79" t="s">
        <v>199</v>
      </c>
      <c r="E2284" t="s">
        <v>199</v>
      </c>
      <c r="F2284" t="s">
        <v>199</v>
      </c>
      <c r="G2284" t="s">
        <v>199</v>
      </c>
      <c r="H2284" t="s">
        <v>199</v>
      </c>
      <c r="I2284" t="s">
        <v>199</v>
      </c>
      <c r="J2284" t="s">
        <v>199</v>
      </c>
      <c r="K2284" t="s">
        <v>199</v>
      </c>
      <c r="L2284" t="s">
        <v>199</v>
      </c>
      <c r="M2284" t="s">
        <v>199</v>
      </c>
      <c r="N2284" t="s">
        <v>199</v>
      </c>
      <c r="O2284" t="s">
        <v>199</v>
      </c>
      <c r="P2284" t="s">
        <v>199</v>
      </c>
      <c r="Q2284" s="80" t="s">
        <v>199</v>
      </c>
      <c r="R2284" s="79"/>
      <c r="T2284" t="s">
        <v>199</v>
      </c>
      <c r="U2284" t="s">
        <v>199</v>
      </c>
      <c r="V2284" t="s">
        <v>199</v>
      </c>
    </row>
    <row r="2285" spans="2:22" x14ac:dyDescent="0.25">
      <c r="B2285" t="s">
        <v>199</v>
      </c>
      <c r="C2285" s="79" t="s">
        <v>199</v>
      </c>
      <c r="E2285" t="s">
        <v>199</v>
      </c>
      <c r="F2285" t="s">
        <v>199</v>
      </c>
      <c r="G2285" t="s">
        <v>199</v>
      </c>
      <c r="H2285" t="s">
        <v>199</v>
      </c>
      <c r="I2285" t="s">
        <v>199</v>
      </c>
      <c r="J2285" t="s">
        <v>199</v>
      </c>
      <c r="K2285" t="s">
        <v>199</v>
      </c>
      <c r="L2285" t="s">
        <v>199</v>
      </c>
      <c r="M2285" t="s">
        <v>199</v>
      </c>
      <c r="N2285" t="s">
        <v>199</v>
      </c>
      <c r="O2285" t="s">
        <v>199</v>
      </c>
      <c r="P2285" t="s">
        <v>199</v>
      </c>
      <c r="Q2285" s="80" t="s">
        <v>199</v>
      </c>
      <c r="R2285" s="79"/>
      <c r="T2285" t="s">
        <v>199</v>
      </c>
      <c r="U2285" t="s">
        <v>199</v>
      </c>
      <c r="V2285" t="s">
        <v>199</v>
      </c>
    </row>
    <row r="2286" spans="2:22" x14ac:dyDescent="0.25">
      <c r="B2286" t="s">
        <v>199</v>
      </c>
      <c r="C2286" s="79" t="s">
        <v>199</v>
      </c>
      <c r="E2286" t="s">
        <v>199</v>
      </c>
      <c r="F2286" t="s">
        <v>199</v>
      </c>
      <c r="G2286" t="s">
        <v>199</v>
      </c>
      <c r="H2286" t="s">
        <v>199</v>
      </c>
      <c r="I2286" t="s">
        <v>199</v>
      </c>
      <c r="J2286" t="s">
        <v>199</v>
      </c>
      <c r="K2286" t="s">
        <v>199</v>
      </c>
      <c r="L2286" t="s">
        <v>199</v>
      </c>
      <c r="M2286" t="s">
        <v>199</v>
      </c>
      <c r="N2286" t="s">
        <v>199</v>
      </c>
      <c r="O2286" t="s">
        <v>199</v>
      </c>
      <c r="P2286" t="s">
        <v>199</v>
      </c>
      <c r="Q2286" s="80" t="s">
        <v>199</v>
      </c>
      <c r="R2286" s="79"/>
      <c r="T2286" t="s">
        <v>199</v>
      </c>
      <c r="U2286" t="s">
        <v>199</v>
      </c>
      <c r="V2286" t="s">
        <v>199</v>
      </c>
    </row>
    <row r="2287" spans="2:22" x14ac:dyDescent="0.25">
      <c r="B2287" t="s">
        <v>199</v>
      </c>
      <c r="C2287" s="79" t="s">
        <v>199</v>
      </c>
      <c r="E2287" t="s">
        <v>199</v>
      </c>
      <c r="F2287" t="s">
        <v>199</v>
      </c>
      <c r="G2287" t="s">
        <v>199</v>
      </c>
      <c r="H2287" t="s">
        <v>199</v>
      </c>
      <c r="I2287" t="s">
        <v>199</v>
      </c>
      <c r="J2287" t="s">
        <v>199</v>
      </c>
      <c r="K2287" t="s">
        <v>199</v>
      </c>
      <c r="L2287" t="s">
        <v>199</v>
      </c>
      <c r="M2287" t="s">
        <v>199</v>
      </c>
      <c r="N2287" t="s">
        <v>199</v>
      </c>
      <c r="O2287" t="s">
        <v>199</v>
      </c>
      <c r="P2287" t="s">
        <v>199</v>
      </c>
      <c r="Q2287" s="80" t="s">
        <v>199</v>
      </c>
      <c r="R2287" s="79"/>
      <c r="T2287" t="s">
        <v>199</v>
      </c>
      <c r="U2287" t="s">
        <v>199</v>
      </c>
      <c r="V2287" t="s">
        <v>199</v>
      </c>
    </row>
    <row r="2288" spans="2:22" x14ac:dyDescent="0.25">
      <c r="B2288" t="s">
        <v>199</v>
      </c>
      <c r="C2288" s="79" t="s">
        <v>199</v>
      </c>
      <c r="E2288" t="s">
        <v>199</v>
      </c>
      <c r="F2288" t="s">
        <v>199</v>
      </c>
      <c r="G2288" t="s">
        <v>199</v>
      </c>
      <c r="H2288" t="s">
        <v>199</v>
      </c>
      <c r="I2288" t="s">
        <v>199</v>
      </c>
      <c r="J2288" t="s">
        <v>199</v>
      </c>
      <c r="K2288" t="s">
        <v>199</v>
      </c>
      <c r="L2288" t="s">
        <v>199</v>
      </c>
      <c r="M2288" t="s">
        <v>199</v>
      </c>
      <c r="N2288" t="s">
        <v>199</v>
      </c>
      <c r="O2288" t="s">
        <v>199</v>
      </c>
      <c r="P2288" t="s">
        <v>199</v>
      </c>
      <c r="Q2288" s="80" t="s">
        <v>199</v>
      </c>
      <c r="R2288" s="79"/>
      <c r="T2288" t="s">
        <v>199</v>
      </c>
      <c r="U2288" t="s">
        <v>199</v>
      </c>
      <c r="V2288" t="s">
        <v>199</v>
      </c>
    </row>
    <row r="2289" spans="2:22" x14ac:dyDescent="0.25">
      <c r="B2289" t="s">
        <v>199</v>
      </c>
      <c r="C2289" s="79" t="s">
        <v>199</v>
      </c>
      <c r="E2289" t="s">
        <v>199</v>
      </c>
      <c r="F2289" t="s">
        <v>199</v>
      </c>
      <c r="G2289" t="s">
        <v>199</v>
      </c>
      <c r="H2289" t="s">
        <v>199</v>
      </c>
      <c r="I2289" t="s">
        <v>199</v>
      </c>
      <c r="J2289" t="s">
        <v>199</v>
      </c>
      <c r="K2289" t="s">
        <v>199</v>
      </c>
      <c r="L2289" t="s">
        <v>199</v>
      </c>
      <c r="M2289" t="s">
        <v>199</v>
      </c>
      <c r="N2289" t="s">
        <v>199</v>
      </c>
      <c r="O2289" t="s">
        <v>199</v>
      </c>
      <c r="P2289" t="s">
        <v>199</v>
      </c>
      <c r="Q2289" s="80" t="s">
        <v>199</v>
      </c>
      <c r="R2289" s="79"/>
      <c r="T2289" t="s">
        <v>199</v>
      </c>
      <c r="U2289" t="s">
        <v>199</v>
      </c>
      <c r="V2289" t="s">
        <v>199</v>
      </c>
    </row>
    <row r="2290" spans="2:22" x14ac:dyDescent="0.25">
      <c r="B2290" t="s">
        <v>199</v>
      </c>
      <c r="C2290" s="79" t="s">
        <v>199</v>
      </c>
      <c r="E2290" t="s">
        <v>199</v>
      </c>
      <c r="F2290" t="s">
        <v>199</v>
      </c>
      <c r="G2290" t="s">
        <v>199</v>
      </c>
      <c r="H2290" t="s">
        <v>199</v>
      </c>
      <c r="I2290" t="s">
        <v>199</v>
      </c>
      <c r="J2290" t="s">
        <v>199</v>
      </c>
      <c r="K2290" t="s">
        <v>199</v>
      </c>
      <c r="L2290" t="s">
        <v>199</v>
      </c>
      <c r="M2290" t="s">
        <v>199</v>
      </c>
      <c r="N2290" t="s">
        <v>199</v>
      </c>
      <c r="O2290" t="s">
        <v>199</v>
      </c>
      <c r="P2290" t="s">
        <v>199</v>
      </c>
      <c r="Q2290" s="80" t="s">
        <v>199</v>
      </c>
      <c r="R2290" s="79"/>
      <c r="T2290" t="s">
        <v>199</v>
      </c>
      <c r="U2290" t="s">
        <v>199</v>
      </c>
      <c r="V2290" t="s">
        <v>199</v>
      </c>
    </row>
    <row r="2291" spans="2:22" x14ac:dyDescent="0.25">
      <c r="B2291" t="s">
        <v>199</v>
      </c>
      <c r="C2291" s="79" t="s">
        <v>199</v>
      </c>
      <c r="E2291" t="s">
        <v>199</v>
      </c>
      <c r="F2291" t="s">
        <v>199</v>
      </c>
      <c r="G2291" t="s">
        <v>199</v>
      </c>
      <c r="H2291" t="s">
        <v>199</v>
      </c>
      <c r="I2291" t="s">
        <v>199</v>
      </c>
      <c r="J2291" t="s">
        <v>199</v>
      </c>
      <c r="K2291" t="s">
        <v>199</v>
      </c>
      <c r="L2291" t="s">
        <v>199</v>
      </c>
      <c r="M2291" t="s">
        <v>199</v>
      </c>
      <c r="N2291" t="s">
        <v>199</v>
      </c>
      <c r="O2291" t="s">
        <v>199</v>
      </c>
      <c r="P2291" t="s">
        <v>199</v>
      </c>
      <c r="Q2291" s="80" t="s">
        <v>199</v>
      </c>
      <c r="R2291" s="79"/>
      <c r="T2291" t="s">
        <v>199</v>
      </c>
      <c r="U2291" t="s">
        <v>199</v>
      </c>
      <c r="V2291" t="s">
        <v>199</v>
      </c>
    </row>
    <row r="2292" spans="2:22" x14ac:dyDescent="0.25">
      <c r="B2292" t="s">
        <v>199</v>
      </c>
      <c r="C2292" s="79" t="s">
        <v>199</v>
      </c>
      <c r="E2292" t="s">
        <v>199</v>
      </c>
      <c r="F2292" t="s">
        <v>199</v>
      </c>
      <c r="G2292" t="s">
        <v>199</v>
      </c>
      <c r="H2292" t="s">
        <v>199</v>
      </c>
      <c r="I2292" t="s">
        <v>199</v>
      </c>
      <c r="J2292" t="s">
        <v>199</v>
      </c>
      <c r="K2292" t="s">
        <v>199</v>
      </c>
      <c r="L2292" t="s">
        <v>199</v>
      </c>
      <c r="M2292" t="s">
        <v>199</v>
      </c>
      <c r="N2292" t="s">
        <v>199</v>
      </c>
      <c r="O2292" t="s">
        <v>199</v>
      </c>
      <c r="P2292" t="s">
        <v>199</v>
      </c>
      <c r="Q2292" s="80" t="s">
        <v>199</v>
      </c>
      <c r="R2292" s="79"/>
      <c r="T2292" t="s">
        <v>199</v>
      </c>
      <c r="U2292" t="s">
        <v>199</v>
      </c>
      <c r="V2292" t="s">
        <v>199</v>
      </c>
    </row>
    <row r="2293" spans="2:22" x14ac:dyDescent="0.25">
      <c r="B2293" t="s">
        <v>199</v>
      </c>
      <c r="C2293" s="79" t="s">
        <v>199</v>
      </c>
      <c r="E2293" t="s">
        <v>199</v>
      </c>
      <c r="F2293" t="s">
        <v>199</v>
      </c>
      <c r="G2293" t="s">
        <v>199</v>
      </c>
      <c r="H2293" t="s">
        <v>199</v>
      </c>
      <c r="I2293" t="s">
        <v>199</v>
      </c>
      <c r="J2293" t="s">
        <v>199</v>
      </c>
      <c r="K2293" t="s">
        <v>199</v>
      </c>
      <c r="L2293" t="s">
        <v>199</v>
      </c>
      <c r="M2293" t="s">
        <v>199</v>
      </c>
      <c r="N2293" t="s">
        <v>199</v>
      </c>
      <c r="O2293" t="s">
        <v>199</v>
      </c>
      <c r="P2293" t="s">
        <v>199</v>
      </c>
      <c r="Q2293" s="80" t="s">
        <v>199</v>
      </c>
      <c r="R2293" s="79"/>
      <c r="T2293" t="s">
        <v>199</v>
      </c>
      <c r="U2293" t="s">
        <v>199</v>
      </c>
      <c r="V2293" t="s">
        <v>199</v>
      </c>
    </row>
    <row r="2294" spans="2:22" x14ac:dyDescent="0.25">
      <c r="B2294" t="s">
        <v>199</v>
      </c>
      <c r="C2294" s="79" t="s">
        <v>199</v>
      </c>
      <c r="E2294" t="s">
        <v>199</v>
      </c>
      <c r="F2294" t="s">
        <v>199</v>
      </c>
      <c r="G2294" t="s">
        <v>199</v>
      </c>
      <c r="H2294" t="s">
        <v>199</v>
      </c>
      <c r="I2294" t="s">
        <v>199</v>
      </c>
      <c r="J2294" t="s">
        <v>199</v>
      </c>
      <c r="K2294" t="s">
        <v>199</v>
      </c>
      <c r="L2294" t="s">
        <v>199</v>
      </c>
      <c r="M2294" t="s">
        <v>199</v>
      </c>
      <c r="N2294" t="s">
        <v>199</v>
      </c>
      <c r="O2294" t="s">
        <v>199</v>
      </c>
      <c r="P2294" t="s">
        <v>199</v>
      </c>
      <c r="Q2294" s="80" t="s">
        <v>199</v>
      </c>
      <c r="R2294" s="79"/>
      <c r="T2294" t="s">
        <v>199</v>
      </c>
      <c r="U2294" t="s">
        <v>199</v>
      </c>
      <c r="V2294" t="s">
        <v>199</v>
      </c>
    </row>
    <row r="2295" spans="2:22" x14ac:dyDescent="0.25">
      <c r="B2295" t="s">
        <v>199</v>
      </c>
      <c r="C2295" s="79" t="s">
        <v>199</v>
      </c>
      <c r="E2295" t="s">
        <v>199</v>
      </c>
      <c r="F2295" t="s">
        <v>199</v>
      </c>
      <c r="G2295" t="s">
        <v>199</v>
      </c>
      <c r="H2295" t="s">
        <v>199</v>
      </c>
      <c r="I2295" t="s">
        <v>199</v>
      </c>
      <c r="J2295" t="s">
        <v>199</v>
      </c>
      <c r="K2295" t="s">
        <v>199</v>
      </c>
      <c r="L2295" t="s">
        <v>199</v>
      </c>
      <c r="M2295" t="s">
        <v>199</v>
      </c>
      <c r="N2295" t="s">
        <v>199</v>
      </c>
      <c r="O2295" t="s">
        <v>199</v>
      </c>
      <c r="P2295" t="s">
        <v>199</v>
      </c>
      <c r="Q2295" s="80" t="s">
        <v>199</v>
      </c>
      <c r="R2295" s="79"/>
      <c r="T2295" t="s">
        <v>199</v>
      </c>
      <c r="U2295" t="s">
        <v>199</v>
      </c>
      <c r="V2295" t="s">
        <v>199</v>
      </c>
    </row>
    <row r="2296" spans="2:22" x14ac:dyDescent="0.25">
      <c r="B2296" t="s">
        <v>199</v>
      </c>
      <c r="C2296" s="79" t="s">
        <v>199</v>
      </c>
      <c r="E2296" t="s">
        <v>199</v>
      </c>
      <c r="F2296" t="s">
        <v>199</v>
      </c>
      <c r="G2296" t="s">
        <v>199</v>
      </c>
      <c r="H2296" t="s">
        <v>199</v>
      </c>
      <c r="I2296" t="s">
        <v>199</v>
      </c>
      <c r="J2296" t="s">
        <v>199</v>
      </c>
      <c r="K2296" t="s">
        <v>199</v>
      </c>
      <c r="L2296" t="s">
        <v>199</v>
      </c>
      <c r="M2296" t="s">
        <v>199</v>
      </c>
      <c r="N2296" t="s">
        <v>199</v>
      </c>
      <c r="O2296" t="s">
        <v>199</v>
      </c>
      <c r="P2296" t="s">
        <v>199</v>
      </c>
      <c r="Q2296" s="80" t="s">
        <v>199</v>
      </c>
      <c r="R2296" s="79"/>
      <c r="T2296" t="s">
        <v>199</v>
      </c>
      <c r="U2296" t="s">
        <v>199</v>
      </c>
      <c r="V2296" t="s">
        <v>199</v>
      </c>
    </row>
    <row r="2297" spans="2:22" x14ac:dyDescent="0.25">
      <c r="B2297" t="s">
        <v>199</v>
      </c>
      <c r="C2297" s="79" t="s">
        <v>199</v>
      </c>
      <c r="E2297" t="s">
        <v>199</v>
      </c>
      <c r="F2297" t="s">
        <v>199</v>
      </c>
      <c r="G2297" t="s">
        <v>199</v>
      </c>
      <c r="H2297" t="s">
        <v>199</v>
      </c>
      <c r="I2297" t="s">
        <v>199</v>
      </c>
      <c r="J2297" t="s">
        <v>199</v>
      </c>
      <c r="K2297" t="s">
        <v>199</v>
      </c>
      <c r="L2297" t="s">
        <v>199</v>
      </c>
      <c r="M2297" t="s">
        <v>199</v>
      </c>
      <c r="N2297" t="s">
        <v>199</v>
      </c>
      <c r="O2297" t="s">
        <v>199</v>
      </c>
      <c r="P2297" t="s">
        <v>199</v>
      </c>
      <c r="Q2297" s="80" t="s">
        <v>199</v>
      </c>
      <c r="R2297" s="79"/>
      <c r="T2297" t="s">
        <v>199</v>
      </c>
      <c r="U2297" t="s">
        <v>199</v>
      </c>
      <c r="V2297" t="s">
        <v>199</v>
      </c>
    </row>
    <row r="2298" spans="2:22" x14ac:dyDescent="0.25">
      <c r="B2298" t="s">
        <v>199</v>
      </c>
      <c r="C2298" s="79" t="s">
        <v>199</v>
      </c>
      <c r="E2298" t="s">
        <v>199</v>
      </c>
      <c r="F2298" t="s">
        <v>199</v>
      </c>
      <c r="G2298" t="s">
        <v>199</v>
      </c>
      <c r="H2298" t="s">
        <v>199</v>
      </c>
      <c r="I2298" t="s">
        <v>199</v>
      </c>
      <c r="J2298" t="s">
        <v>199</v>
      </c>
      <c r="K2298" t="s">
        <v>199</v>
      </c>
      <c r="L2298" t="s">
        <v>199</v>
      </c>
      <c r="M2298" t="s">
        <v>199</v>
      </c>
      <c r="N2298" t="s">
        <v>199</v>
      </c>
      <c r="O2298" t="s">
        <v>199</v>
      </c>
      <c r="P2298" t="s">
        <v>199</v>
      </c>
      <c r="Q2298" s="80" t="s">
        <v>199</v>
      </c>
      <c r="R2298" s="79"/>
      <c r="T2298" t="s">
        <v>199</v>
      </c>
      <c r="U2298" t="s">
        <v>199</v>
      </c>
      <c r="V2298" t="s">
        <v>199</v>
      </c>
    </row>
    <row r="2299" spans="2:22" x14ac:dyDescent="0.25">
      <c r="B2299" t="s">
        <v>199</v>
      </c>
      <c r="C2299" s="79" t="s">
        <v>199</v>
      </c>
      <c r="E2299" t="s">
        <v>199</v>
      </c>
      <c r="F2299" t="s">
        <v>199</v>
      </c>
      <c r="G2299" t="s">
        <v>199</v>
      </c>
      <c r="H2299" t="s">
        <v>199</v>
      </c>
      <c r="I2299" t="s">
        <v>199</v>
      </c>
      <c r="J2299" t="s">
        <v>199</v>
      </c>
      <c r="K2299" t="s">
        <v>199</v>
      </c>
      <c r="L2299" t="s">
        <v>199</v>
      </c>
      <c r="M2299" t="s">
        <v>199</v>
      </c>
      <c r="N2299" t="s">
        <v>199</v>
      </c>
      <c r="O2299" t="s">
        <v>199</v>
      </c>
      <c r="P2299" t="s">
        <v>199</v>
      </c>
      <c r="Q2299" s="80" t="s">
        <v>199</v>
      </c>
      <c r="R2299" s="79"/>
      <c r="T2299" t="s">
        <v>199</v>
      </c>
      <c r="U2299" t="s">
        <v>199</v>
      </c>
      <c r="V2299" t="s">
        <v>199</v>
      </c>
    </row>
    <row r="2300" spans="2:22" x14ac:dyDescent="0.25">
      <c r="B2300" t="s">
        <v>199</v>
      </c>
      <c r="C2300" s="79" t="s">
        <v>199</v>
      </c>
      <c r="E2300" t="s">
        <v>199</v>
      </c>
      <c r="F2300" t="s">
        <v>199</v>
      </c>
      <c r="G2300" t="s">
        <v>199</v>
      </c>
      <c r="H2300" t="s">
        <v>199</v>
      </c>
      <c r="I2300" t="s">
        <v>199</v>
      </c>
      <c r="J2300" t="s">
        <v>199</v>
      </c>
      <c r="K2300" t="s">
        <v>199</v>
      </c>
      <c r="L2300" t="s">
        <v>199</v>
      </c>
      <c r="M2300" t="s">
        <v>199</v>
      </c>
      <c r="N2300" t="s">
        <v>199</v>
      </c>
      <c r="O2300" t="s">
        <v>199</v>
      </c>
      <c r="P2300" t="s">
        <v>199</v>
      </c>
      <c r="Q2300" s="80" t="s">
        <v>199</v>
      </c>
      <c r="R2300" s="79"/>
      <c r="T2300" t="s">
        <v>199</v>
      </c>
      <c r="U2300" t="s">
        <v>199</v>
      </c>
      <c r="V2300" t="s">
        <v>199</v>
      </c>
    </row>
    <row r="2301" spans="2:22" x14ac:dyDescent="0.25">
      <c r="B2301" t="s">
        <v>199</v>
      </c>
      <c r="C2301" s="79" t="s">
        <v>199</v>
      </c>
      <c r="E2301" t="s">
        <v>199</v>
      </c>
      <c r="F2301" t="s">
        <v>199</v>
      </c>
      <c r="G2301" t="s">
        <v>199</v>
      </c>
      <c r="H2301" t="s">
        <v>199</v>
      </c>
      <c r="I2301" t="s">
        <v>199</v>
      </c>
      <c r="J2301" t="s">
        <v>199</v>
      </c>
      <c r="K2301" t="s">
        <v>199</v>
      </c>
      <c r="L2301" t="s">
        <v>199</v>
      </c>
      <c r="M2301" t="s">
        <v>199</v>
      </c>
      <c r="N2301" t="s">
        <v>199</v>
      </c>
      <c r="O2301" t="s">
        <v>199</v>
      </c>
      <c r="P2301" t="s">
        <v>199</v>
      </c>
      <c r="Q2301" s="80" t="s">
        <v>199</v>
      </c>
      <c r="R2301" s="79"/>
      <c r="T2301" t="s">
        <v>199</v>
      </c>
      <c r="U2301" t="s">
        <v>199</v>
      </c>
      <c r="V2301" t="s">
        <v>199</v>
      </c>
    </row>
    <row r="2302" spans="2:22" x14ac:dyDescent="0.25">
      <c r="B2302" t="s">
        <v>199</v>
      </c>
      <c r="C2302" s="79" t="s">
        <v>199</v>
      </c>
      <c r="E2302" t="s">
        <v>199</v>
      </c>
      <c r="F2302" t="s">
        <v>199</v>
      </c>
      <c r="G2302" t="s">
        <v>199</v>
      </c>
      <c r="H2302" t="s">
        <v>199</v>
      </c>
      <c r="I2302" t="s">
        <v>199</v>
      </c>
      <c r="J2302" t="s">
        <v>199</v>
      </c>
      <c r="K2302" t="s">
        <v>199</v>
      </c>
      <c r="L2302" t="s">
        <v>199</v>
      </c>
      <c r="M2302" t="s">
        <v>199</v>
      </c>
      <c r="N2302" t="s">
        <v>199</v>
      </c>
      <c r="O2302" t="s">
        <v>199</v>
      </c>
      <c r="P2302" t="s">
        <v>199</v>
      </c>
      <c r="Q2302" s="80" t="s">
        <v>199</v>
      </c>
      <c r="R2302" s="79"/>
      <c r="T2302" t="s">
        <v>199</v>
      </c>
      <c r="U2302" t="s">
        <v>199</v>
      </c>
      <c r="V2302" t="s">
        <v>199</v>
      </c>
    </row>
    <row r="2303" spans="2:22" x14ac:dyDescent="0.25">
      <c r="B2303" t="s">
        <v>199</v>
      </c>
      <c r="C2303" s="79" t="s">
        <v>199</v>
      </c>
      <c r="E2303" t="s">
        <v>199</v>
      </c>
      <c r="F2303" t="s">
        <v>199</v>
      </c>
      <c r="G2303" t="s">
        <v>199</v>
      </c>
      <c r="H2303" t="s">
        <v>199</v>
      </c>
      <c r="I2303" t="s">
        <v>199</v>
      </c>
      <c r="J2303" t="s">
        <v>199</v>
      </c>
      <c r="K2303" t="s">
        <v>199</v>
      </c>
      <c r="L2303" t="s">
        <v>199</v>
      </c>
      <c r="M2303" t="s">
        <v>199</v>
      </c>
      <c r="N2303" t="s">
        <v>199</v>
      </c>
      <c r="O2303" t="s">
        <v>199</v>
      </c>
      <c r="P2303" t="s">
        <v>199</v>
      </c>
      <c r="Q2303" s="80" t="s">
        <v>199</v>
      </c>
      <c r="R2303" s="79"/>
      <c r="T2303" t="s">
        <v>199</v>
      </c>
      <c r="U2303" t="s">
        <v>199</v>
      </c>
      <c r="V2303" t="s">
        <v>199</v>
      </c>
    </row>
    <row r="2304" spans="2:22" x14ac:dyDescent="0.25">
      <c r="B2304" t="s">
        <v>199</v>
      </c>
      <c r="C2304" s="79" t="s">
        <v>199</v>
      </c>
      <c r="E2304" t="s">
        <v>199</v>
      </c>
      <c r="F2304" t="s">
        <v>199</v>
      </c>
      <c r="G2304" t="s">
        <v>199</v>
      </c>
      <c r="H2304" t="s">
        <v>199</v>
      </c>
      <c r="I2304" t="s">
        <v>199</v>
      </c>
      <c r="J2304" t="s">
        <v>199</v>
      </c>
      <c r="K2304" t="s">
        <v>199</v>
      </c>
      <c r="L2304" t="s">
        <v>199</v>
      </c>
      <c r="M2304" t="s">
        <v>199</v>
      </c>
      <c r="N2304" t="s">
        <v>199</v>
      </c>
      <c r="O2304" t="s">
        <v>199</v>
      </c>
      <c r="P2304" t="s">
        <v>199</v>
      </c>
      <c r="Q2304" s="80" t="s">
        <v>199</v>
      </c>
      <c r="R2304" s="79"/>
      <c r="T2304" t="s">
        <v>199</v>
      </c>
      <c r="U2304" t="s">
        <v>199</v>
      </c>
      <c r="V2304" t="s">
        <v>199</v>
      </c>
    </row>
    <row r="2305" spans="2:22" x14ac:dyDescent="0.25">
      <c r="B2305" t="s">
        <v>199</v>
      </c>
      <c r="C2305" s="79" t="s">
        <v>199</v>
      </c>
      <c r="E2305" t="s">
        <v>199</v>
      </c>
      <c r="F2305" t="s">
        <v>199</v>
      </c>
      <c r="G2305" t="s">
        <v>199</v>
      </c>
      <c r="H2305" t="s">
        <v>199</v>
      </c>
      <c r="I2305" t="s">
        <v>199</v>
      </c>
      <c r="J2305" t="s">
        <v>199</v>
      </c>
      <c r="K2305" t="s">
        <v>199</v>
      </c>
      <c r="L2305" t="s">
        <v>199</v>
      </c>
      <c r="M2305" t="s">
        <v>199</v>
      </c>
      <c r="N2305" t="s">
        <v>199</v>
      </c>
      <c r="O2305" t="s">
        <v>199</v>
      </c>
      <c r="P2305" t="s">
        <v>199</v>
      </c>
      <c r="Q2305" s="80" t="s">
        <v>199</v>
      </c>
      <c r="R2305" s="79"/>
      <c r="T2305" t="s">
        <v>199</v>
      </c>
      <c r="U2305" t="s">
        <v>199</v>
      </c>
      <c r="V2305" t="s">
        <v>199</v>
      </c>
    </row>
    <row r="2306" spans="2:22" x14ac:dyDescent="0.25">
      <c r="B2306" t="s">
        <v>199</v>
      </c>
      <c r="C2306" s="79" t="s">
        <v>199</v>
      </c>
      <c r="E2306" t="s">
        <v>199</v>
      </c>
      <c r="F2306" t="s">
        <v>199</v>
      </c>
      <c r="G2306" t="s">
        <v>199</v>
      </c>
      <c r="H2306" t="s">
        <v>199</v>
      </c>
      <c r="I2306" t="s">
        <v>199</v>
      </c>
      <c r="J2306" t="s">
        <v>199</v>
      </c>
      <c r="K2306" t="s">
        <v>199</v>
      </c>
      <c r="L2306" t="s">
        <v>199</v>
      </c>
      <c r="M2306" t="s">
        <v>199</v>
      </c>
      <c r="N2306" t="s">
        <v>199</v>
      </c>
      <c r="O2306" t="s">
        <v>199</v>
      </c>
      <c r="P2306" t="s">
        <v>199</v>
      </c>
      <c r="Q2306" s="80" t="s">
        <v>199</v>
      </c>
      <c r="R2306" s="79"/>
      <c r="T2306" t="s">
        <v>199</v>
      </c>
      <c r="U2306" t="s">
        <v>199</v>
      </c>
      <c r="V2306" t="s">
        <v>199</v>
      </c>
    </row>
    <row r="2307" spans="2:22" x14ac:dyDescent="0.25">
      <c r="B2307" t="s">
        <v>199</v>
      </c>
      <c r="C2307" s="79" t="s">
        <v>199</v>
      </c>
      <c r="E2307" t="s">
        <v>199</v>
      </c>
      <c r="F2307" t="s">
        <v>199</v>
      </c>
      <c r="G2307" t="s">
        <v>199</v>
      </c>
      <c r="H2307" t="s">
        <v>199</v>
      </c>
      <c r="I2307" t="s">
        <v>199</v>
      </c>
      <c r="J2307" t="s">
        <v>199</v>
      </c>
      <c r="K2307" t="s">
        <v>199</v>
      </c>
      <c r="L2307" t="s">
        <v>199</v>
      </c>
      <c r="M2307" t="s">
        <v>199</v>
      </c>
      <c r="N2307" t="s">
        <v>199</v>
      </c>
      <c r="O2307" t="s">
        <v>199</v>
      </c>
      <c r="P2307" t="s">
        <v>199</v>
      </c>
      <c r="Q2307" s="80" t="s">
        <v>199</v>
      </c>
      <c r="R2307" s="79"/>
      <c r="T2307" t="s">
        <v>199</v>
      </c>
      <c r="U2307" t="s">
        <v>199</v>
      </c>
      <c r="V2307" t="s">
        <v>199</v>
      </c>
    </row>
    <row r="2308" spans="2:22" x14ac:dyDescent="0.25">
      <c r="B2308" t="s">
        <v>199</v>
      </c>
      <c r="C2308" s="79" t="s">
        <v>199</v>
      </c>
      <c r="E2308" t="s">
        <v>199</v>
      </c>
      <c r="F2308" t="s">
        <v>199</v>
      </c>
      <c r="G2308" t="s">
        <v>199</v>
      </c>
      <c r="H2308" t="s">
        <v>199</v>
      </c>
      <c r="I2308" t="s">
        <v>199</v>
      </c>
      <c r="J2308" t="s">
        <v>199</v>
      </c>
      <c r="K2308" t="s">
        <v>199</v>
      </c>
      <c r="L2308" t="s">
        <v>199</v>
      </c>
      <c r="M2308" t="s">
        <v>199</v>
      </c>
      <c r="N2308" t="s">
        <v>199</v>
      </c>
      <c r="O2308" t="s">
        <v>199</v>
      </c>
      <c r="P2308" t="s">
        <v>199</v>
      </c>
      <c r="Q2308" s="80" t="s">
        <v>199</v>
      </c>
      <c r="R2308" s="79"/>
      <c r="T2308" t="s">
        <v>199</v>
      </c>
      <c r="U2308" t="s">
        <v>199</v>
      </c>
      <c r="V2308" t="s">
        <v>199</v>
      </c>
    </row>
    <row r="2309" spans="2:22" x14ac:dyDescent="0.25">
      <c r="B2309" t="s">
        <v>199</v>
      </c>
      <c r="C2309" s="79" t="s">
        <v>199</v>
      </c>
      <c r="E2309" t="s">
        <v>199</v>
      </c>
      <c r="F2309" t="s">
        <v>199</v>
      </c>
      <c r="G2309" t="s">
        <v>199</v>
      </c>
      <c r="H2309" t="s">
        <v>199</v>
      </c>
      <c r="I2309" t="s">
        <v>199</v>
      </c>
      <c r="J2309" t="s">
        <v>199</v>
      </c>
      <c r="K2309" t="s">
        <v>199</v>
      </c>
      <c r="L2309" t="s">
        <v>199</v>
      </c>
      <c r="M2309" t="s">
        <v>199</v>
      </c>
      <c r="N2309" t="s">
        <v>199</v>
      </c>
      <c r="O2309" t="s">
        <v>199</v>
      </c>
      <c r="P2309" t="s">
        <v>199</v>
      </c>
      <c r="Q2309" s="80" t="s">
        <v>199</v>
      </c>
      <c r="R2309" s="79"/>
      <c r="T2309" t="s">
        <v>199</v>
      </c>
      <c r="U2309" t="s">
        <v>199</v>
      </c>
      <c r="V2309" t="s">
        <v>199</v>
      </c>
    </row>
    <row r="2310" spans="2:22" x14ac:dyDescent="0.25">
      <c r="B2310" t="s">
        <v>199</v>
      </c>
      <c r="C2310" s="79" t="s">
        <v>199</v>
      </c>
      <c r="E2310" t="s">
        <v>199</v>
      </c>
      <c r="F2310" t="s">
        <v>199</v>
      </c>
      <c r="G2310" t="s">
        <v>199</v>
      </c>
      <c r="H2310" t="s">
        <v>199</v>
      </c>
      <c r="I2310" t="s">
        <v>199</v>
      </c>
      <c r="J2310" t="s">
        <v>199</v>
      </c>
      <c r="K2310" t="s">
        <v>199</v>
      </c>
      <c r="L2310" t="s">
        <v>199</v>
      </c>
      <c r="M2310" t="s">
        <v>199</v>
      </c>
      <c r="N2310" t="s">
        <v>199</v>
      </c>
      <c r="O2310" t="s">
        <v>199</v>
      </c>
      <c r="P2310" t="s">
        <v>199</v>
      </c>
      <c r="Q2310" s="80" t="s">
        <v>199</v>
      </c>
      <c r="R2310" s="79"/>
      <c r="T2310" t="s">
        <v>199</v>
      </c>
      <c r="U2310" t="s">
        <v>199</v>
      </c>
      <c r="V2310" t="s">
        <v>199</v>
      </c>
    </row>
    <row r="2311" spans="2:22" x14ac:dyDescent="0.25">
      <c r="B2311" t="s">
        <v>199</v>
      </c>
      <c r="C2311" s="79" t="s">
        <v>199</v>
      </c>
      <c r="E2311" t="s">
        <v>199</v>
      </c>
      <c r="F2311" t="s">
        <v>199</v>
      </c>
      <c r="G2311" t="s">
        <v>199</v>
      </c>
      <c r="H2311" t="s">
        <v>199</v>
      </c>
      <c r="I2311" t="s">
        <v>199</v>
      </c>
      <c r="J2311" t="s">
        <v>199</v>
      </c>
      <c r="K2311" t="s">
        <v>199</v>
      </c>
      <c r="L2311" t="s">
        <v>199</v>
      </c>
      <c r="M2311" t="s">
        <v>199</v>
      </c>
      <c r="N2311" t="s">
        <v>199</v>
      </c>
      <c r="O2311" t="s">
        <v>199</v>
      </c>
      <c r="P2311" t="s">
        <v>199</v>
      </c>
      <c r="Q2311" s="80" t="s">
        <v>199</v>
      </c>
      <c r="R2311" s="79"/>
      <c r="T2311" t="s">
        <v>199</v>
      </c>
      <c r="U2311" t="s">
        <v>199</v>
      </c>
      <c r="V2311" t="s">
        <v>199</v>
      </c>
    </row>
    <row r="2312" spans="2:22" x14ac:dyDescent="0.25">
      <c r="B2312" t="s">
        <v>199</v>
      </c>
      <c r="C2312" s="79" t="s">
        <v>199</v>
      </c>
      <c r="E2312" t="s">
        <v>199</v>
      </c>
      <c r="F2312" t="s">
        <v>199</v>
      </c>
      <c r="G2312" t="s">
        <v>199</v>
      </c>
      <c r="H2312" t="s">
        <v>199</v>
      </c>
      <c r="I2312" t="s">
        <v>199</v>
      </c>
      <c r="J2312" t="s">
        <v>199</v>
      </c>
      <c r="K2312" t="s">
        <v>199</v>
      </c>
      <c r="L2312" t="s">
        <v>199</v>
      </c>
      <c r="M2312" t="s">
        <v>199</v>
      </c>
      <c r="N2312" t="s">
        <v>199</v>
      </c>
      <c r="O2312" t="s">
        <v>199</v>
      </c>
      <c r="P2312" t="s">
        <v>199</v>
      </c>
      <c r="Q2312" s="80" t="s">
        <v>199</v>
      </c>
      <c r="R2312" s="79"/>
      <c r="T2312" t="s">
        <v>199</v>
      </c>
      <c r="U2312" t="s">
        <v>199</v>
      </c>
      <c r="V2312" t="s">
        <v>199</v>
      </c>
    </row>
    <row r="2313" spans="2:22" x14ac:dyDescent="0.25">
      <c r="B2313" t="s">
        <v>199</v>
      </c>
      <c r="C2313" s="79" t="s">
        <v>199</v>
      </c>
      <c r="E2313" t="s">
        <v>199</v>
      </c>
      <c r="F2313" t="s">
        <v>199</v>
      </c>
      <c r="G2313" t="s">
        <v>199</v>
      </c>
      <c r="H2313" t="s">
        <v>199</v>
      </c>
      <c r="I2313" t="s">
        <v>199</v>
      </c>
      <c r="J2313" t="s">
        <v>199</v>
      </c>
      <c r="K2313" t="s">
        <v>199</v>
      </c>
      <c r="L2313" t="s">
        <v>199</v>
      </c>
      <c r="M2313" t="s">
        <v>199</v>
      </c>
      <c r="N2313" t="s">
        <v>199</v>
      </c>
      <c r="O2313" t="s">
        <v>199</v>
      </c>
      <c r="P2313" t="s">
        <v>199</v>
      </c>
      <c r="Q2313" s="80" t="s">
        <v>199</v>
      </c>
      <c r="R2313" s="79"/>
      <c r="T2313" t="s">
        <v>199</v>
      </c>
      <c r="U2313" t="s">
        <v>199</v>
      </c>
      <c r="V2313" t="s">
        <v>199</v>
      </c>
    </row>
    <row r="2314" spans="2:22" x14ac:dyDescent="0.25">
      <c r="B2314" t="s">
        <v>199</v>
      </c>
      <c r="C2314" s="79" t="s">
        <v>199</v>
      </c>
      <c r="E2314" t="s">
        <v>199</v>
      </c>
      <c r="F2314" t="s">
        <v>199</v>
      </c>
      <c r="G2314" t="s">
        <v>199</v>
      </c>
      <c r="H2314" t="s">
        <v>199</v>
      </c>
      <c r="I2314" t="s">
        <v>199</v>
      </c>
      <c r="J2314" t="s">
        <v>199</v>
      </c>
      <c r="K2314" t="s">
        <v>199</v>
      </c>
      <c r="L2314" t="s">
        <v>199</v>
      </c>
      <c r="M2314" t="s">
        <v>199</v>
      </c>
      <c r="N2314" t="s">
        <v>199</v>
      </c>
      <c r="O2314" t="s">
        <v>199</v>
      </c>
      <c r="P2314" t="s">
        <v>199</v>
      </c>
      <c r="Q2314" s="80" t="s">
        <v>199</v>
      </c>
      <c r="R2314" s="79"/>
      <c r="T2314" t="s">
        <v>199</v>
      </c>
      <c r="U2314" t="s">
        <v>199</v>
      </c>
      <c r="V2314" t="s">
        <v>199</v>
      </c>
    </row>
    <row r="2315" spans="2:22" x14ac:dyDescent="0.25">
      <c r="B2315" t="s">
        <v>199</v>
      </c>
      <c r="C2315" s="79" t="s">
        <v>199</v>
      </c>
      <c r="E2315" t="s">
        <v>199</v>
      </c>
      <c r="F2315" t="s">
        <v>199</v>
      </c>
      <c r="G2315" t="s">
        <v>199</v>
      </c>
      <c r="H2315" t="s">
        <v>199</v>
      </c>
      <c r="I2315" t="s">
        <v>199</v>
      </c>
      <c r="J2315" t="s">
        <v>199</v>
      </c>
      <c r="K2315" t="s">
        <v>199</v>
      </c>
      <c r="L2315" t="s">
        <v>199</v>
      </c>
      <c r="M2315" t="s">
        <v>199</v>
      </c>
      <c r="N2315" t="s">
        <v>199</v>
      </c>
      <c r="O2315" t="s">
        <v>199</v>
      </c>
      <c r="P2315" t="s">
        <v>199</v>
      </c>
      <c r="Q2315" s="80" t="s">
        <v>199</v>
      </c>
      <c r="R2315" s="79"/>
      <c r="T2315" t="s">
        <v>199</v>
      </c>
      <c r="U2315" t="s">
        <v>199</v>
      </c>
      <c r="V2315" t="s">
        <v>199</v>
      </c>
    </row>
    <row r="2316" spans="2:22" x14ac:dyDescent="0.25">
      <c r="B2316" t="s">
        <v>199</v>
      </c>
      <c r="C2316" s="79" t="s">
        <v>199</v>
      </c>
      <c r="E2316" t="s">
        <v>199</v>
      </c>
      <c r="F2316" t="s">
        <v>199</v>
      </c>
      <c r="G2316" t="s">
        <v>199</v>
      </c>
      <c r="H2316" t="s">
        <v>199</v>
      </c>
      <c r="I2316" t="s">
        <v>199</v>
      </c>
      <c r="J2316" t="s">
        <v>199</v>
      </c>
      <c r="K2316" t="s">
        <v>199</v>
      </c>
      <c r="L2316" t="s">
        <v>199</v>
      </c>
      <c r="M2316" t="s">
        <v>199</v>
      </c>
      <c r="N2316" t="s">
        <v>199</v>
      </c>
      <c r="O2316" t="s">
        <v>199</v>
      </c>
      <c r="P2316" t="s">
        <v>199</v>
      </c>
      <c r="Q2316" s="80" t="s">
        <v>199</v>
      </c>
      <c r="R2316" s="79"/>
      <c r="T2316" t="s">
        <v>199</v>
      </c>
      <c r="U2316" t="s">
        <v>199</v>
      </c>
      <c r="V2316" t="s">
        <v>199</v>
      </c>
    </row>
    <row r="2317" spans="2:22" x14ac:dyDescent="0.25">
      <c r="B2317" t="s">
        <v>199</v>
      </c>
      <c r="C2317" s="79" t="s">
        <v>199</v>
      </c>
      <c r="E2317" t="s">
        <v>199</v>
      </c>
      <c r="F2317" t="s">
        <v>199</v>
      </c>
      <c r="G2317" t="s">
        <v>199</v>
      </c>
      <c r="H2317" t="s">
        <v>199</v>
      </c>
      <c r="I2317" t="s">
        <v>199</v>
      </c>
      <c r="J2317" t="s">
        <v>199</v>
      </c>
      <c r="K2317" t="s">
        <v>199</v>
      </c>
      <c r="L2317" t="s">
        <v>199</v>
      </c>
      <c r="M2317" t="s">
        <v>199</v>
      </c>
      <c r="N2317" t="s">
        <v>199</v>
      </c>
      <c r="O2317" t="s">
        <v>199</v>
      </c>
      <c r="P2317" t="s">
        <v>199</v>
      </c>
      <c r="Q2317" s="80" t="s">
        <v>199</v>
      </c>
      <c r="R2317" s="79"/>
      <c r="T2317" t="s">
        <v>199</v>
      </c>
      <c r="U2317" t="s">
        <v>199</v>
      </c>
      <c r="V2317" t="s">
        <v>199</v>
      </c>
    </row>
    <row r="2318" spans="2:22" x14ac:dyDescent="0.25">
      <c r="B2318" t="s">
        <v>199</v>
      </c>
      <c r="C2318" s="79" t="s">
        <v>199</v>
      </c>
      <c r="E2318" t="s">
        <v>199</v>
      </c>
      <c r="F2318" t="s">
        <v>199</v>
      </c>
      <c r="G2318" t="s">
        <v>199</v>
      </c>
      <c r="H2318" t="s">
        <v>199</v>
      </c>
      <c r="I2318" t="s">
        <v>199</v>
      </c>
      <c r="J2318" t="s">
        <v>199</v>
      </c>
      <c r="K2318" t="s">
        <v>199</v>
      </c>
      <c r="L2318" t="s">
        <v>199</v>
      </c>
      <c r="M2318" t="s">
        <v>199</v>
      </c>
      <c r="N2318" t="s">
        <v>199</v>
      </c>
      <c r="O2318" t="s">
        <v>199</v>
      </c>
      <c r="P2318" t="s">
        <v>199</v>
      </c>
      <c r="Q2318" s="80" t="s">
        <v>199</v>
      </c>
      <c r="R2318" s="79"/>
      <c r="T2318" t="s">
        <v>199</v>
      </c>
      <c r="U2318" t="s">
        <v>199</v>
      </c>
      <c r="V2318" t="s">
        <v>199</v>
      </c>
    </row>
    <row r="2319" spans="2:22" x14ac:dyDescent="0.25">
      <c r="B2319" t="s">
        <v>199</v>
      </c>
      <c r="C2319" s="79" t="s">
        <v>199</v>
      </c>
      <c r="E2319" t="s">
        <v>199</v>
      </c>
      <c r="F2319" t="s">
        <v>199</v>
      </c>
      <c r="G2319" t="s">
        <v>199</v>
      </c>
      <c r="H2319" t="s">
        <v>199</v>
      </c>
      <c r="I2319" t="s">
        <v>199</v>
      </c>
      <c r="J2319" t="s">
        <v>199</v>
      </c>
      <c r="K2319" t="s">
        <v>199</v>
      </c>
      <c r="L2319" t="s">
        <v>199</v>
      </c>
      <c r="M2319" t="s">
        <v>199</v>
      </c>
      <c r="N2319" t="s">
        <v>199</v>
      </c>
      <c r="O2319" t="s">
        <v>199</v>
      </c>
      <c r="P2319" t="s">
        <v>199</v>
      </c>
      <c r="Q2319" s="80" t="s">
        <v>199</v>
      </c>
      <c r="R2319" s="79"/>
      <c r="T2319" t="s">
        <v>199</v>
      </c>
      <c r="U2319" t="s">
        <v>199</v>
      </c>
      <c r="V2319" t="s">
        <v>199</v>
      </c>
    </row>
    <row r="2320" spans="2:22" x14ac:dyDescent="0.25">
      <c r="B2320" t="s">
        <v>199</v>
      </c>
      <c r="C2320" s="79" t="s">
        <v>199</v>
      </c>
      <c r="E2320" t="s">
        <v>199</v>
      </c>
      <c r="F2320" t="s">
        <v>199</v>
      </c>
      <c r="G2320" t="s">
        <v>199</v>
      </c>
      <c r="H2320" t="s">
        <v>199</v>
      </c>
      <c r="I2320" t="s">
        <v>199</v>
      </c>
      <c r="J2320" t="s">
        <v>199</v>
      </c>
      <c r="K2320" t="s">
        <v>199</v>
      </c>
      <c r="L2320" t="s">
        <v>199</v>
      </c>
      <c r="M2320" t="s">
        <v>199</v>
      </c>
      <c r="N2320" t="s">
        <v>199</v>
      </c>
      <c r="O2320" t="s">
        <v>199</v>
      </c>
      <c r="P2320" t="s">
        <v>199</v>
      </c>
      <c r="Q2320" s="80" t="s">
        <v>199</v>
      </c>
      <c r="R2320" s="79"/>
      <c r="T2320" t="s">
        <v>199</v>
      </c>
      <c r="U2320" t="s">
        <v>199</v>
      </c>
      <c r="V2320" t="s">
        <v>199</v>
      </c>
    </row>
    <row r="2321" spans="2:22" x14ac:dyDescent="0.25">
      <c r="B2321" t="s">
        <v>199</v>
      </c>
      <c r="C2321" s="79" t="s">
        <v>199</v>
      </c>
      <c r="E2321" t="s">
        <v>199</v>
      </c>
      <c r="F2321" t="s">
        <v>199</v>
      </c>
      <c r="G2321" t="s">
        <v>199</v>
      </c>
      <c r="H2321" t="s">
        <v>199</v>
      </c>
      <c r="I2321" t="s">
        <v>199</v>
      </c>
      <c r="J2321" t="s">
        <v>199</v>
      </c>
      <c r="K2321" t="s">
        <v>199</v>
      </c>
      <c r="L2321" t="s">
        <v>199</v>
      </c>
      <c r="M2321" t="s">
        <v>199</v>
      </c>
      <c r="N2321" t="s">
        <v>199</v>
      </c>
      <c r="O2321" t="s">
        <v>199</v>
      </c>
      <c r="P2321" t="s">
        <v>199</v>
      </c>
      <c r="Q2321" s="80" t="s">
        <v>199</v>
      </c>
      <c r="R2321" s="79"/>
      <c r="T2321" t="s">
        <v>199</v>
      </c>
      <c r="U2321" t="s">
        <v>199</v>
      </c>
      <c r="V2321" t="s">
        <v>199</v>
      </c>
    </row>
    <row r="2322" spans="2:22" x14ac:dyDescent="0.25">
      <c r="B2322" t="s">
        <v>199</v>
      </c>
      <c r="C2322" s="79" t="s">
        <v>199</v>
      </c>
      <c r="E2322" t="s">
        <v>199</v>
      </c>
      <c r="F2322" t="s">
        <v>199</v>
      </c>
      <c r="G2322" t="s">
        <v>199</v>
      </c>
      <c r="H2322" t="s">
        <v>199</v>
      </c>
      <c r="I2322" t="s">
        <v>199</v>
      </c>
      <c r="J2322" t="s">
        <v>199</v>
      </c>
      <c r="K2322" t="s">
        <v>199</v>
      </c>
      <c r="L2322" t="s">
        <v>199</v>
      </c>
      <c r="M2322" t="s">
        <v>199</v>
      </c>
      <c r="N2322" t="s">
        <v>199</v>
      </c>
      <c r="O2322" t="s">
        <v>199</v>
      </c>
      <c r="P2322" t="s">
        <v>199</v>
      </c>
      <c r="Q2322" s="80" t="s">
        <v>199</v>
      </c>
      <c r="R2322" s="79"/>
      <c r="T2322" t="s">
        <v>199</v>
      </c>
      <c r="U2322" t="s">
        <v>199</v>
      </c>
      <c r="V2322" t="s">
        <v>199</v>
      </c>
    </row>
    <row r="2323" spans="2:22" x14ac:dyDescent="0.25">
      <c r="B2323" t="s">
        <v>199</v>
      </c>
      <c r="C2323" s="79" t="s">
        <v>199</v>
      </c>
      <c r="E2323" t="s">
        <v>199</v>
      </c>
      <c r="F2323" t="s">
        <v>199</v>
      </c>
      <c r="G2323" t="s">
        <v>199</v>
      </c>
      <c r="H2323" t="s">
        <v>199</v>
      </c>
      <c r="I2323" t="s">
        <v>199</v>
      </c>
      <c r="J2323" t="s">
        <v>199</v>
      </c>
      <c r="K2323" t="s">
        <v>199</v>
      </c>
      <c r="L2323" t="s">
        <v>199</v>
      </c>
      <c r="M2323" t="s">
        <v>199</v>
      </c>
      <c r="N2323" t="s">
        <v>199</v>
      </c>
      <c r="O2323" t="s">
        <v>199</v>
      </c>
      <c r="P2323" t="s">
        <v>199</v>
      </c>
      <c r="Q2323" s="80" t="s">
        <v>199</v>
      </c>
      <c r="R2323" s="79"/>
      <c r="T2323" t="s">
        <v>199</v>
      </c>
      <c r="U2323" t="s">
        <v>199</v>
      </c>
      <c r="V2323" t="s">
        <v>199</v>
      </c>
    </row>
    <row r="2324" spans="2:22" x14ac:dyDescent="0.25">
      <c r="B2324" t="s">
        <v>199</v>
      </c>
      <c r="C2324" s="79" t="s">
        <v>199</v>
      </c>
      <c r="E2324" t="s">
        <v>199</v>
      </c>
      <c r="F2324" t="s">
        <v>199</v>
      </c>
      <c r="G2324" t="s">
        <v>199</v>
      </c>
      <c r="H2324" t="s">
        <v>199</v>
      </c>
      <c r="I2324" t="s">
        <v>199</v>
      </c>
      <c r="J2324" t="s">
        <v>199</v>
      </c>
      <c r="K2324" t="s">
        <v>199</v>
      </c>
      <c r="L2324" t="s">
        <v>199</v>
      </c>
      <c r="M2324" t="s">
        <v>199</v>
      </c>
      <c r="N2324" t="s">
        <v>199</v>
      </c>
      <c r="O2324" t="s">
        <v>199</v>
      </c>
      <c r="P2324" t="s">
        <v>199</v>
      </c>
      <c r="Q2324" s="80" t="s">
        <v>199</v>
      </c>
      <c r="R2324" s="79"/>
      <c r="T2324" t="s">
        <v>199</v>
      </c>
      <c r="U2324" t="s">
        <v>199</v>
      </c>
      <c r="V2324" t="s">
        <v>199</v>
      </c>
    </row>
    <row r="2325" spans="2:22" x14ac:dyDescent="0.25">
      <c r="B2325" t="s">
        <v>199</v>
      </c>
      <c r="C2325" s="79" t="s">
        <v>199</v>
      </c>
      <c r="E2325" t="s">
        <v>199</v>
      </c>
      <c r="F2325" t="s">
        <v>199</v>
      </c>
      <c r="G2325" t="s">
        <v>199</v>
      </c>
      <c r="H2325" t="s">
        <v>199</v>
      </c>
      <c r="I2325" t="s">
        <v>199</v>
      </c>
      <c r="J2325" t="s">
        <v>199</v>
      </c>
      <c r="K2325" t="s">
        <v>199</v>
      </c>
      <c r="L2325" t="s">
        <v>199</v>
      </c>
      <c r="M2325" t="s">
        <v>199</v>
      </c>
      <c r="N2325" t="s">
        <v>199</v>
      </c>
      <c r="O2325" t="s">
        <v>199</v>
      </c>
      <c r="P2325" t="s">
        <v>199</v>
      </c>
      <c r="Q2325" s="80" t="s">
        <v>199</v>
      </c>
      <c r="R2325" s="79"/>
      <c r="T2325" t="s">
        <v>199</v>
      </c>
      <c r="U2325" t="s">
        <v>199</v>
      </c>
      <c r="V2325" t="s">
        <v>199</v>
      </c>
    </row>
    <row r="2326" spans="2:22" x14ac:dyDescent="0.25">
      <c r="B2326" t="s">
        <v>199</v>
      </c>
      <c r="C2326" s="79" t="s">
        <v>199</v>
      </c>
      <c r="E2326" t="s">
        <v>199</v>
      </c>
      <c r="F2326" t="s">
        <v>199</v>
      </c>
      <c r="G2326" t="s">
        <v>199</v>
      </c>
      <c r="H2326" t="s">
        <v>199</v>
      </c>
      <c r="I2326" t="s">
        <v>199</v>
      </c>
      <c r="J2326" t="s">
        <v>199</v>
      </c>
      <c r="K2326" t="s">
        <v>199</v>
      </c>
      <c r="L2326" t="s">
        <v>199</v>
      </c>
      <c r="M2326" t="s">
        <v>199</v>
      </c>
      <c r="N2326" t="s">
        <v>199</v>
      </c>
      <c r="O2326" t="s">
        <v>199</v>
      </c>
      <c r="P2326" t="s">
        <v>199</v>
      </c>
      <c r="Q2326" s="80" t="s">
        <v>199</v>
      </c>
      <c r="R2326" s="79"/>
      <c r="T2326" t="s">
        <v>199</v>
      </c>
      <c r="U2326" t="s">
        <v>199</v>
      </c>
      <c r="V2326" t="s">
        <v>199</v>
      </c>
    </row>
    <row r="2327" spans="2:22" x14ac:dyDescent="0.25">
      <c r="B2327" t="s">
        <v>199</v>
      </c>
      <c r="C2327" s="79" t="s">
        <v>199</v>
      </c>
      <c r="E2327" t="s">
        <v>199</v>
      </c>
      <c r="F2327" t="s">
        <v>199</v>
      </c>
      <c r="G2327" t="s">
        <v>199</v>
      </c>
      <c r="H2327" t="s">
        <v>199</v>
      </c>
      <c r="I2327" t="s">
        <v>199</v>
      </c>
      <c r="J2327" t="s">
        <v>199</v>
      </c>
      <c r="K2327" t="s">
        <v>199</v>
      </c>
      <c r="L2327" t="s">
        <v>199</v>
      </c>
      <c r="M2327" t="s">
        <v>199</v>
      </c>
      <c r="N2327" t="s">
        <v>199</v>
      </c>
      <c r="O2327" t="s">
        <v>199</v>
      </c>
      <c r="P2327" t="s">
        <v>199</v>
      </c>
      <c r="Q2327" s="80" t="s">
        <v>199</v>
      </c>
      <c r="R2327" s="79"/>
      <c r="T2327" t="s">
        <v>199</v>
      </c>
      <c r="U2327" t="s">
        <v>199</v>
      </c>
      <c r="V2327" t="s">
        <v>199</v>
      </c>
    </row>
    <row r="2328" spans="2:22" x14ac:dyDescent="0.25">
      <c r="B2328" t="s">
        <v>199</v>
      </c>
      <c r="C2328" s="79" t="s">
        <v>199</v>
      </c>
      <c r="E2328" t="s">
        <v>199</v>
      </c>
      <c r="F2328" t="s">
        <v>199</v>
      </c>
      <c r="G2328" t="s">
        <v>199</v>
      </c>
      <c r="H2328" t="s">
        <v>199</v>
      </c>
      <c r="I2328" t="s">
        <v>199</v>
      </c>
      <c r="J2328" t="s">
        <v>199</v>
      </c>
      <c r="K2328" t="s">
        <v>199</v>
      </c>
      <c r="L2328" t="s">
        <v>199</v>
      </c>
      <c r="M2328" t="s">
        <v>199</v>
      </c>
      <c r="N2328" t="s">
        <v>199</v>
      </c>
      <c r="O2328" t="s">
        <v>199</v>
      </c>
      <c r="P2328" t="s">
        <v>199</v>
      </c>
      <c r="Q2328" s="80" t="s">
        <v>199</v>
      </c>
      <c r="R2328" s="79"/>
      <c r="T2328" t="s">
        <v>199</v>
      </c>
      <c r="U2328" t="s">
        <v>199</v>
      </c>
      <c r="V2328" t="s">
        <v>199</v>
      </c>
    </row>
    <row r="2329" spans="2:22" x14ac:dyDescent="0.25">
      <c r="B2329" t="s">
        <v>199</v>
      </c>
      <c r="C2329" s="79" t="s">
        <v>199</v>
      </c>
      <c r="E2329" t="s">
        <v>199</v>
      </c>
      <c r="F2329" t="s">
        <v>199</v>
      </c>
      <c r="G2329" t="s">
        <v>199</v>
      </c>
      <c r="H2329" t="s">
        <v>199</v>
      </c>
      <c r="I2329" t="s">
        <v>199</v>
      </c>
      <c r="J2329" t="s">
        <v>199</v>
      </c>
      <c r="K2329" t="s">
        <v>199</v>
      </c>
      <c r="L2329" t="s">
        <v>199</v>
      </c>
      <c r="M2329" t="s">
        <v>199</v>
      </c>
      <c r="N2329" t="s">
        <v>199</v>
      </c>
      <c r="O2329" t="s">
        <v>199</v>
      </c>
      <c r="P2329" t="s">
        <v>199</v>
      </c>
      <c r="Q2329" s="80" t="s">
        <v>199</v>
      </c>
      <c r="R2329" s="79"/>
      <c r="T2329" t="s">
        <v>199</v>
      </c>
      <c r="U2329" t="s">
        <v>199</v>
      </c>
      <c r="V2329" t="s">
        <v>199</v>
      </c>
    </row>
    <row r="2330" spans="2:22" x14ac:dyDescent="0.25">
      <c r="B2330" t="s">
        <v>199</v>
      </c>
      <c r="C2330" s="79" t="s">
        <v>199</v>
      </c>
      <c r="E2330" t="s">
        <v>199</v>
      </c>
      <c r="F2330" t="s">
        <v>199</v>
      </c>
      <c r="G2330" t="s">
        <v>199</v>
      </c>
      <c r="H2330" t="s">
        <v>199</v>
      </c>
      <c r="I2330" t="s">
        <v>199</v>
      </c>
      <c r="J2330" t="s">
        <v>199</v>
      </c>
      <c r="K2330" t="s">
        <v>199</v>
      </c>
      <c r="L2330" t="s">
        <v>199</v>
      </c>
      <c r="M2330" t="s">
        <v>199</v>
      </c>
      <c r="N2330" t="s">
        <v>199</v>
      </c>
      <c r="O2330" t="s">
        <v>199</v>
      </c>
      <c r="P2330" t="s">
        <v>199</v>
      </c>
      <c r="Q2330" s="80" t="s">
        <v>199</v>
      </c>
      <c r="R2330" s="79"/>
      <c r="T2330" t="s">
        <v>199</v>
      </c>
      <c r="U2330" t="s">
        <v>199</v>
      </c>
      <c r="V2330" t="s">
        <v>199</v>
      </c>
    </row>
    <row r="2331" spans="2:22" x14ac:dyDescent="0.25">
      <c r="B2331" t="s">
        <v>199</v>
      </c>
      <c r="C2331" s="79" t="s">
        <v>199</v>
      </c>
      <c r="E2331" t="s">
        <v>199</v>
      </c>
      <c r="F2331" t="s">
        <v>199</v>
      </c>
      <c r="G2331" t="s">
        <v>199</v>
      </c>
      <c r="H2331" t="s">
        <v>199</v>
      </c>
      <c r="I2331" t="s">
        <v>199</v>
      </c>
      <c r="J2331" t="s">
        <v>199</v>
      </c>
      <c r="K2331" t="s">
        <v>199</v>
      </c>
      <c r="L2331" t="s">
        <v>199</v>
      </c>
      <c r="M2331" t="s">
        <v>199</v>
      </c>
      <c r="N2331" t="s">
        <v>199</v>
      </c>
      <c r="O2331" t="s">
        <v>199</v>
      </c>
      <c r="P2331" t="s">
        <v>199</v>
      </c>
      <c r="Q2331" s="80" t="s">
        <v>199</v>
      </c>
      <c r="R2331" s="79"/>
      <c r="T2331" t="s">
        <v>199</v>
      </c>
      <c r="U2331" t="s">
        <v>199</v>
      </c>
      <c r="V2331" t="s">
        <v>199</v>
      </c>
    </row>
    <row r="2332" spans="2:22" x14ac:dyDescent="0.25">
      <c r="B2332" t="s">
        <v>199</v>
      </c>
      <c r="C2332" s="79" t="s">
        <v>199</v>
      </c>
      <c r="E2332" t="s">
        <v>199</v>
      </c>
      <c r="F2332" t="s">
        <v>199</v>
      </c>
      <c r="G2332" t="s">
        <v>199</v>
      </c>
      <c r="H2332" t="s">
        <v>199</v>
      </c>
      <c r="I2332" t="s">
        <v>199</v>
      </c>
      <c r="J2332" t="s">
        <v>199</v>
      </c>
      <c r="K2332" t="s">
        <v>199</v>
      </c>
      <c r="L2332" t="s">
        <v>199</v>
      </c>
      <c r="M2332" t="s">
        <v>199</v>
      </c>
      <c r="N2332" t="s">
        <v>199</v>
      </c>
      <c r="O2332" t="s">
        <v>199</v>
      </c>
      <c r="P2332" t="s">
        <v>199</v>
      </c>
      <c r="Q2332" s="80" t="s">
        <v>199</v>
      </c>
      <c r="R2332" s="79"/>
      <c r="T2332" t="s">
        <v>199</v>
      </c>
      <c r="U2332" t="s">
        <v>199</v>
      </c>
      <c r="V2332" t="s">
        <v>199</v>
      </c>
    </row>
    <row r="2333" spans="2:22" x14ac:dyDescent="0.25">
      <c r="B2333" t="s">
        <v>199</v>
      </c>
      <c r="C2333" s="79" t="s">
        <v>199</v>
      </c>
      <c r="E2333" t="s">
        <v>199</v>
      </c>
      <c r="F2333" t="s">
        <v>199</v>
      </c>
      <c r="G2333" t="s">
        <v>199</v>
      </c>
      <c r="H2333" t="s">
        <v>199</v>
      </c>
      <c r="I2333" t="s">
        <v>199</v>
      </c>
      <c r="J2333" t="s">
        <v>199</v>
      </c>
      <c r="K2333" t="s">
        <v>199</v>
      </c>
      <c r="L2333" t="s">
        <v>199</v>
      </c>
      <c r="M2333" t="s">
        <v>199</v>
      </c>
      <c r="N2333" t="s">
        <v>199</v>
      </c>
      <c r="O2333" t="s">
        <v>199</v>
      </c>
      <c r="P2333" t="s">
        <v>199</v>
      </c>
      <c r="Q2333" s="80" t="s">
        <v>199</v>
      </c>
      <c r="R2333" s="79"/>
      <c r="T2333" t="s">
        <v>199</v>
      </c>
      <c r="U2333" t="s">
        <v>199</v>
      </c>
      <c r="V2333" t="s">
        <v>199</v>
      </c>
    </row>
    <row r="2334" spans="2:22" x14ac:dyDescent="0.25">
      <c r="B2334" t="s">
        <v>199</v>
      </c>
      <c r="C2334" s="79" t="s">
        <v>199</v>
      </c>
      <c r="E2334" t="s">
        <v>199</v>
      </c>
      <c r="F2334" t="s">
        <v>199</v>
      </c>
      <c r="G2334" t="s">
        <v>199</v>
      </c>
      <c r="H2334" t="s">
        <v>199</v>
      </c>
      <c r="I2334" t="s">
        <v>199</v>
      </c>
      <c r="J2334" t="s">
        <v>199</v>
      </c>
      <c r="K2334" t="s">
        <v>199</v>
      </c>
      <c r="L2334" t="s">
        <v>199</v>
      </c>
      <c r="M2334" t="s">
        <v>199</v>
      </c>
      <c r="N2334" t="s">
        <v>199</v>
      </c>
      <c r="O2334" t="s">
        <v>199</v>
      </c>
      <c r="P2334" t="s">
        <v>199</v>
      </c>
      <c r="Q2334" s="80" t="s">
        <v>199</v>
      </c>
      <c r="R2334" s="79"/>
      <c r="T2334" t="s">
        <v>199</v>
      </c>
      <c r="U2334" t="s">
        <v>199</v>
      </c>
      <c r="V2334" t="s">
        <v>199</v>
      </c>
    </row>
    <row r="2335" spans="2:22" x14ac:dyDescent="0.25">
      <c r="B2335" t="s">
        <v>199</v>
      </c>
      <c r="C2335" s="79" t="s">
        <v>199</v>
      </c>
      <c r="E2335" t="s">
        <v>199</v>
      </c>
      <c r="F2335" t="s">
        <v>199</v>
      </c>
      <c r="G2335" t="s">
        <v>199</v>
      </c>
      <c r="H2335" t="s">
        <v>199</v>
      </c>
      <c r="I2335" t="s">
        <v>199</v>
      </c>
      <c r="J2335" t="s">
        <v>199</v>
      </c>
      <c r="K2335" t="s">
        <v>199</v>
      </c>
      <c r="L2335" t="s">
        <v>199</v>
      </c>
      <c r="M2335" t="s">
        <v>199</v>
      </c>
      <c r="N2335" t="s">
        <v>199</v>
      </c>
      <c r="O2335" t="s">
        <v>199</v>
      </c>
      <c r="P2335" t="s">
        <v>199</v>
      </c>
      <c r="Q2335" s="80" t="s">
        <v>199</v>
      </c>
      <c r="R2335" s="79"/>
      <c r="T2335" t="s">
        <v>199</v>
      </c>
      <c r="U2335" t="s">
        <v>199</v>
      </c>
      <c r="V2335" t="s">
        <v>199</v>
      </c>
    </row>
    <row r="2336" spans="2:22" x14ac:dyDescent="0.25">
      <c r="B2336" t="s">
        <v>199</v>
      </c>
      <c r="C2336" s="79" t="s">
        <v>199</v>
      </c>
      <c r="E2336" t="s">
        <v>199</v>
      </c>
      <c r="F2336" t="s">
        <v>199</v>
      </c>
      <c r="G2336" t="s">
        <v>199</v>
      </c>
      <c r="H2336" t="s">
        <v>199</v>
      </c>
      <c r="I2336" t="s">
        <v>199</v>
      </c>
      <c r="J2336" t="s">
        <v>199</v>
      </c>
      <c r="K2336" t="s">
        <v>199</v>
      </c>
      <c r="L2336" t="s">
        <v>199</v>
      </c>
      <c r="M2336" t="s">
        <v>199</v>
      </c>
      <c r="N2336" t="s">
        <v>199</v>
      </c>
      <c r="O2336" t="s">
        <v>199</v>
      </c>
      <c r="P2336" t="s">
        <v>199</v>
      </c>
      <c r="Q2336" s="80" t="s">
        <v>199</v>
      </c>
      <c r="R2336" s="79"/>
      <c r="T2336" t="s">
        <v>199</v>
      </c>
      <c r="U2336" t="s">
        <v>199</v>
      </c>
      <c r="V2336" t="s">
        <v>199</v>
      </c>
    </row>
    <row r="2337" spans="2:22" x14ac:dyDescent="0.25">
      <c r="B2337" t="s">
        <v>199</v>
      </c>
      <c r="C2337" s="79" t="s">
        <v>199</v>
      </c>
      <c r="E2337" t="s">
        <v>199</v>
      </c>
      <c r="F2337" t="s">
        <v>199</v>
      </c>
      <c r="G2337" t="s">
        <v>199</v>
      </c>
      <c r="H2337" t="s">
        <v>199</v>
      </c>
      <c r="I2337" t="s">
        <v>199</v>
      </c>
      <c r="J2337" t="s">
        <v>199</v>
      </c>
      <c r="K2337" t="s">
        <v>199</v>
      </c>
      <c r="L2337" t="s">
        <v>199</v>
      </c>
      <c r="M2337" t="s">
        <v>199</v>
      </c>
      <c r="N2337" t="s">
        <v>199</v>
      </c>
      <c r="O2337" t="s">
        <v>199</v>
      </c>
      <c r="P2337" t="s">
        <v>199</v>
      </c>
      <c r="Q2337" s="80" t="s">
        <v>199</v>
      </c>
      <c r="R2337" s="79"/>
      <c r="T2337" t="s">
        <v>199</v>
      </c>
      <c r="U2337" t="s">
        <v>199</v>
      </c>
      <c r="V2337" t="s">
        <v>199</v>
      </c>
    </row>
    <row r="2338" spans="2:22" x14ac:dyDescent="0.25">
      <c r="B2338" t="s">
        <v>199</v>
      </c>
      <c r="C2338" s="79" t="s">
        <v>199</v>
      </c>
      <c r="E2338" t="s">
        <v>199</v>
      </c>
      <c r="F2338" t="s">
        <v>199</v>
      </c>
      <c r="G2338" t="s">
        <v>199</v>
      </c>
      <c r="H2338" t="s">
        <v>199</v>
      </c>
      <c r="I2338" t="s">
        <v>199</v>
      </c>
      <c r="J2338" t="s">
        <v>199</v>
      </c>
      <c r="K2338" t="s">
        <v>199</v>
      </c>
      <c r="L2338" t="s">
        <v>199</v>
      </c>
      <c r="M2338" t="s">
        <v>199</v>
      </c>
      <c r="N2338" t="s">
        <v>199</v>
      </c>
      <c r="O2338" t="s">
        <v>199</v>
      </c>
      <c r="P2338" t="s">
        <v>199</v>
      </c>
      <c r="Q2338" s="80" t="s">
        <v>199</v>
      </c>
      <c r="R2338" s="79"/>
      <c r="T2338" t="s">
        <v>199</v>
      </c>
      <c r="U2338" t="s">
        <v>199</v>
      </c>
      <c r="V2338" t="s">
        <v>199</v>
      </c>
    </row>
    <row r="2339" spans="2:22" x14ac:dyDescent="0.25">
      <c r="B2339" t="s">
        <v>199</v>
      </c>
      <c r="C2339" s="79" t="s">
        <v>199</v>
      </c>
      <c r="E2339" t="s">
        <v>199</v>
      </c>
      <c r="F2339" t="s">
        <v>199</v>
      </c>
      <c r="G2339" t="s">
        <v>199</v>
      </c>
      <c r="H2339" t="s">
        <v>199</v>
      </c>
      <c r="I2339" t="s">
        <v>199</v>
      </c>
      <c r="J2339" t="s">
        <v>199</v>
      </c>
      <c r="K2339" t="s">
        <v>199</v>
      </c>
      <c r="L2339" t="s">
        <v>199</v>
      </c>
      <c r="M2339" t="s">
        <v>199</v>
      </c>
      <c r="N2339" t="s">
        <v>199</v>
      </c>
      <c r="O2339" t="s">
        <v>199</v>
      </c>
      <c r="P2339" t="s">
        <v>199</v>
      </c>
      <c r="Q2339" s="80" t="s">
        <v>199</v>
      </c>
      <c r="R2339" s="79"/>
      <c r="T2339" t="s">
        <v>199</v>
      </c>
      <c r="U2339" t="s">
        <v>199</v>
      </c>
      <c r="V2339" t="s">
        <v>199</v>
      </c>
    </row>
    <row r="2340" spans="2:22" x14ac:dyDescent="0.25">
      <c r="B2340" t="s">
        <v>199</v>
      </c>
      <c r="C2340" s="79" t="s">
        <v>199</v>
      </c>
      <c r="E2340" t="s">
        <v>199</v>
      </c>
      <c r="F2340" t="s">
        <v>199</v>
      </c>
      <c r="G2340" t="s">
        <v>199</v>
      </c>
      <c r="H2340" t="s">
        <v>199</v>
      </c>
      <c r="I2340" t="s">
        <v>199</v>
      </c>
      <c r="J2340" t="s">
        <v>199</v>
      </c>
      <c r="K2340" t="s">
        <v>199</v>
      </c>
      <c r="L2340" t="s">
        <v>199</v>
      </c>
      <c r="M2340" t="s">
        <v>199</v>
      </c>
      <c r="N2340" t="s">
        <v>199</v>
      </c>
      <c r="O2340" t="s">
        <v>199</v>
      </c>
      <c r="P2340" t="s">
        <v>199</v>
      </c>
      <c r="Q2340" s="80" t="s">
        <v>199</v>
      </c>
      <c r="R2340" s="79"/>
      <c r="T2340" t="s">
        <v>199</v>
      </c>
      <c r="U2340" t="s">
        <v>199</v>
      </c>
      <c r="V2340" t="s">
        <v>199</v>
      </c>
    </row>
    <row r="2341" spans="2:22" x14ac:dyDescent="0.25">
      <c r="B2341" t="s">
        <v>199</v>
      </c>
      <c r="C2341" s="79" t="s">
        <v>199</v>
      </c>
      <c r="E2341" t="s">
        <v>199</v>
      </c>
      <c r="F2341" t="s">
        <v>199</v>
      </c>
      <c r="G2341" t="s">
        <v>199</v>
      </c>
      <c r="H2341" t="s">
        <v>199</v>
      </c>
      <c r="I2341" t="s">
        <v>199</v>
      </c>
      <c r="J2341" t="s">
        <v>199</v>
      </c>
      <c r="K2341" t="s">
        <v>199</v>
      </c>
      <c r="L2341" t="s">
        <v>199</v>
      </c>
      <c r="M2341" t="s">
        <v>199</v>
      </c>
      <c r="N2341" t="s">
        <v>199</v>
      </c>
      <c r="O2341" t="s">
        <v>199</v>
      </c>
      <c r="P2341" t="s">
        <v>199</v>
      </c>
      <c r="Q2341" s="80" t="s">
        <v>199</v>
      </c>
      <c r="R2341" s="79"/>
      <c r="T2341" t="s">
        <v>199</v>
      </c>
      <c r="U2341" t="s">
        <v>199</v>
      </c>
      <c r="V2341" t="s">
        <v>199</v>
      </c>
    </row>
    <row r="2342" spans="2:22" x14ac:dyDescent="0.25">
      <c r="B2342" t="s">
        <v>199</v>
      </c>
      <c r="C2342" s="79" t="s">
        <v>199</v>
      </c>
      <c r="E2342" t="s">
        <v>199</v>
      </c>
      <c r="F2342" t="s">
        <v>199</v>
      </c>
      <c r="G2342" t="s">
        <v>199</v>
      </c>
      <c r="H2342" t="s">
        <v>199</v>
      </c>
      <c r="I2342" t="s">
        <v>199</v>
      </c>
      <c r="J2342" t="s">
        <v>199</v>
      </c>
      <c r="K2342" t="s">
        <v>199</v>
      </c>
      <c r="L2342" t="s">
        <v>199</v>
      </c>
      <c r="M2342" t="s">
        <v>199</v>
      </c>
      <c r="N2342" t="s">
        <v>199</v>
      </c>
      <c r="O2342" t="s">
        <v>199</v>
      </c>
      <c r="P2342" t="s">
        <v>199</v>
      </c>
      <c r="Q2342" s="80" t="s">
        <v>199</v>
      </c>
      <c r="R2342" s="79"/>
      <c r="T2342" t="s">
        <v>199</v>
      </c>
      <c r="U2342" t="s">
        <v>199</v>
      </c>
      <c r="V2342" t="s">
        <v>199</v>
      </c>
    </row>
    <row r="2343" spans="2:22" x14ac:dyDescent="0.25">
      <c r="B2343" t="s">
        <v>199</v>
      </c>
      <c r="C2343" s="79" t="s">
        <v>199</v>
      </c>
      <c r="E2343" t="s">
        <v>199</v>
      </c>
      <c r="F2343" t="s">
        <v>199</v>
      </c>
      <c r="G2343" t="s">
        <v>199</v>
      </c>
      <c r="H2343" t="s">
        <v>199</v>
      </c>
      <c r="I2343" t="s">
        <v>199</v>
      </c>
      <c r="J2343" t="s">
        <v>199</v>
      </c>
      <c r="K2343" t="s">
        <v>199</v>
      </c>
      <c r="L2343" t="s">
        <v>199</v>
      </c>
      <c r="M2343" t="s">
        <v>199</v>
      </c>
      <c r="N2343" t="s">
        <v>199</v>
      </c>
      <c r="O2343" t="s">
        <v>199</v>
      </c>
      <c r="P2343" t="s">
        <v>199</v>
      </c>
      <c r="Q2343" s="80" t="s">
        <v>199</v>
      </c>
      <c r="R2343" s="79"/>
      <c r="T2343" t="s">
        <v>199</v>
      </c>
      <c r="U2343" t="s">
        <v>199</v>
      </c>
      <c r="V2343" t="s">
        <v>199</v>
      </c>
    </row>
    <row r="2344" spans="2:22" x14ac:dyDescent="0.25">
      <c r="B2344" t="s">
        <v>199</v>
      </c>
      <c r="C2344" s="79" t="s">
        <v>199</v>
      </c>
      <c r="E2344" t="s">
        <v>199</v>
      </c>
      <c r="F2344" t="s">
        <v>199</v>
      </c>
      <c r="G2344" t="s">
        <v>199</v>
      </c>
      <c r="H2344" t="s">
        <v>199</v>
      </c>
      <c r="I2344" t="s">
        <v>199</v>
      </c>
      <c r="J2344" t="s">
        <v>199</v>
      </c>
      <c r="K2344" t="s">
        <v>199</v>
      </c>
      <c r="L2344" t="s">
        <v>199</v>
      </c>
      <c r="M2344" t="s">
        <v>199</v>
      </c>
      <c r="N2344" t="s">
        <v>199</v>
      </c>
      <c r="O2344" t="s">
        <v>199</v>
      </c>
      <c r="P2344" t="s">
        <v>199</v>
      </c>
      <c r="Q2344" s="80" t="s">
        <v>199</v>
      </c>
      <c r="R2344" s="79"/>
      <c r="T2344" t="s">
        <v>199</v>
      </c>
      <c r="U2344" t="s">
        <v>199</v>
      </c>
      <c r="V2344" t="s">
        <v>199</v>
      </c>
    </row>
    <row r="2345" spans="2:22" x14ac:dyDescent="0.25">
      <c r="B2345" t="s">
        <v>199</v>
      </c>
      <c r="C2345" s="79" t="s">
        <v>199</v>
      </c>
      <c r="E2345" t="s">
        <v>199</v>
      </c>
      <c r="F2345" t="s">
        <v>199</v>
      </c>
      <c r="G2345" t="s">
        <v>199</v>
      </c>
      <c r="H2345" t="s">
        <v>199</v>
      </c>
      <c r="I2345" t="s">
        <v>199</v>
      </c>
      <c r="J2345" t="s">
        <v>199</v>
      </c>
      <c r="K2345" t="s">
        <v>199</v>
      </c>
      <c r="L2345" t="s">
        <v>199</v>
      </c>
      <c r="M2345" t="s">
        <v>199</v>
      </c>
      <c r="N2345" t="s">
        <v>199</v>
      </c>
      <c r="O2345" t="s">
        <v>199</v>
      </c>
      <c r="P2345" t="s">
        <v>199</v>
      </c>
      <c r="Q2345" s="80" t="s">
        <v>199</v>
      </c>
      <c r="R2345" s="79"/>
      <c r="T2345" t="s">
        <v>199</v>
      </c>
      <c r="U2345" t="s">
        <v>199</v>
      </c>
      <c r="V2345" t="s">
        <v>199</v>
      </c>
    </row>
    <row r="2346" spans="2:22" x14ac:dyDescent="0.25">
      <c r="B2346" t="s">
        <v>199</v>
      </c>
      <c r="C2346" s="79" t="s">
        <v>199</v>
      </c>
      <c r="E2346" t="s">
        <v>199</v>
      </c>
      <c r="F2346" t="s">
        <v>199</v>
      </c>
      <c r="G2346" t="s">
        <v>199</v>
      </c>
      <c r="H2346" t="s">
        <v>199</v>
      </c>
      <c r="I2346" t="s">
        <v>199</v>
      </c>
      <c r="J2346" t="s">
        <v>199</v>
      </c>
      <c r="K2346" t="s">
        <v>199</v>
      </c>
      <c r="L2346" t="s">
        <v>199</v>
      </c>
      <c r="M2346" t="s">
        <v>199</v>
      </c>
      <c r="N2346" t="s">
        <v>199</v>
      </c>
      <c r="O2346" t="s">
        <v>199</v>
      </c>
      <c r="P2346" t="s">
        <v>199</v>
      </c>
      <c r="Q2346" s="80" t="s">
        <v>199</v>
      </c>
      <c r="R2346" s="79"/>
      <c r="T2346" t="s">
        <v>199</v>
      </c>
      <c r="U2346" t="s">
        <v>199</v>
      </c>
      <c r="V2346" t="s">
        <v>199</v>
      </c>
    </row>
    <row r="2347" spans="2:22" x14ac:dyDescent="0.25">
      <c r="B2347" t="s">
        <v>199</v>
      </c>
      <c r="C2347" s="79" t="s">
        <v>199</v>
      </c>
      <c r="E2347" t="s">
        <v>199</v>
      </c>
      <c r="F2347" t="s">
        <v>199</v>
      </c>
      <c r="G2347" t="s">
        <v>199</v>
      </c>
      <c r="H2347" t="s">
        <v>199</v>
      </c>
      <c r="I2347" t="s">
        <v>199</v>
      </c>
      <c r="J2347" t="s">
        <v>199</v>
      </c>
      <c r="K2347" t="s">
        <v>199</v>
      </c>
      <c r="L2347" t="s">
        <v>199</v>
      </c>
      <c r="M2347" t="s">
        <v>199</v>
      </c>
      <c r="N2347" t="s">
        <v>199</v>
      </c>
      <c r="O2347" t="s">
        <v>199</v>
      </c>
      <c r="P2347" t="s">
        <v>199</v>
      </c>
      <c r="Q2347" s="80" t="s">
        <v>199</v>
      </c>
      <c r="R2347" s="79"/>
      <c r="T2347" t="s">
        <v>199</v>
      </c>
      <c r="U2347" t="s">
        <v>199</v>
      </c>
      <c r="V2347" t="s">
        <v>199</v>
      </c>
    </row>
    <row r="2348" spans="2:22" x14ac:dyDescent="0.25">
      <c r="B2348" t="s">
        <v>199</v>
      </c>
      <c r="C2348" s="79" t="s">
        <v>199</v>
      </c>
      <c r="E2348" t="s">
        <v>199</v>
      </c>
      <c r="F2348" t="s">
        <v>199</v>
      </c>
      <c r="G2348" t="s">
        <v>199</v>
      </c>
      <c r="H2348" t="s">
        <v>199</v>
      </c>
      <c r="I2348" t="s">
        <v>199</v>
      </c>
      <c r="J2348" t="s">
        <v>199</v>
      </c>
      <c r="K2348" t="s">
        <v>199</v>
      </c>
      <c r="L2348" t="s">
        <v>199</v>
      </c>
      <c r="M2348" t="s">
        <v>199</v>
      </c>
      <c r="N2348" t="s">
        <v>199</v>
      </c>
      <c r="O2348" t="s">
        <v>199</v>
      </c>
      <c r="P2348" t="s">
        <v>199</v>
      </c>
      <c r="Q2348" s="80" t="s">
        <v>199</v>
      </c>
      <c r="R2348" s="79"/>
      <c r="T2348" t="s">
        <v>199</v>
      </c>
      <c r="U2348" t="s">
        <v>199</v>
      </c>
      <c r="V2348" t="s">
        <v>199</v>
      </c>
    </row>
    <row r="2349" spans="2:22" x14ac:dyDescent="0.25">
      <c r="B2349" t="s">
        <v>199</v>
      </c>
      <c r="C2349" s="79" t="s">
        <v>199</v>
      </c>
      <c r="E2349" t="s">
        <v>199</v>
      </c>
      <c r="F2349" t="s">
        <v>199</v>
      </c>
      <c r="G2349" t="s">
        <v>199</v>
      </c>
      <c r="H2349" t="s">
        <v>199</v>
      </c>
      <c r="I2349" t="s">
        <v>199</v>
      </c>
      <c r="J2349" t="s">
        <v>199</v>
      </c>
      <c r="K2349" t="s">
        <v>199</v>
      </c>
      <c r="L2349" t="s">
        <v>199</v>
      </c>
      <c r="M2349" t="s">
        <v>199</v>
      </c>
      <c r="N2349" t="s">
        <v>199</v>
      </c>
      <c r="O2349" t="s">
        <v>199</v>
      </c>
      <c r="P2349" t="s">
        <v>199</v>
      </c>
      <c r="Q2349" s="80" t="s">
        <v>199</v>
      </c>
      <c r="R2349" s="79"/>
      <c r="T2349" t="s">
        <v>199</v>
      </c>
      <c r="U2349" t="s">
        <v>199</v>
      </c>
      <c r="V2349" t="s">
        <v>199</v>
      </c>
    </row>
    <row r="2350" spans="2:22" x14ac:dyDescent="0.25">
      <c r="B2350" t="s">
        <v>199</v>
      </c>
      <c r="C2350" s="79" t="s">
        <v>199</v>
      </c>
      <c r="E2350" t="s">
        <v>199</v>
      </c>
      <c r="F2350" t="s">
        <v>199</v>
      </c>
      <c r="G2350" t="s">
        <v>199</v>
      </c>
      <c r="H2350" t="s">
        <v>199</v>
      </c>
      <c r="I2350" t="s">
        <v>199</v>
      </c>
      <c r="J2350" t="s">
        <v>199</v>
      </c>
      <c r="K2350" t="s">
        <v>199</v>
      </c>
      <c r="L2350" t="s">
        <v>199</v>
      </c>
      <c r="M2350" t="s">
        <v>199</v>
      </c>
      <c r="N2350" t="s">
        <v>199</v>
      </c>
      <c r="O2350" t="s">
        <v>199</v>
      </c>
      <c r="P2350" t="s">
        <v>199</v>
      </c>
      <c r="Q2350" s="80" t="s">
        <v>199</v>
      </c>
      <c r="R2350" s="79"/>
      <c r="T2350" t="s">
        <v>199</v>
      </c>
      <c r="U2350" t="s">
        <v>199</v>
      </c>
      <c r="V2350" t="s">
        <v>199</v>
      </c>
    </row>
    <row r="2351" spans="2:22" x14ac:dyDescent="0.25">
      <c r="B2351" t="s">
        <v>199</v>
      </c>
      <c r="C2351" s="79" t="s">
        <v>199</v>
      </c>
      <c r="E2351" t="s">
        <v>199</v>
      </c>
      <c r="F2351" t="s">
        <v>199</v>
      </c>
      <c r="G2351" t="s">
        <v>199</v>
      </c>
      <c r="H2351" t="s">
        <v>199</v>
      </c>
      <c r="I2351" t="s">
        <v>199</v>
      </c>
      <c r="J2351" t="s">
        <v>199</v>
      </c>
      <c r="K2351" t="s">
        <v>199</v>
      </c>
      <c r="L2351" t="s">
        <v>199</v>
      </c>
      <c r="M2351" t="s">
        <v>199</v>
      </c>
      <c r="N2351" t="s">
        <v>199</v>
      </c>
      <c r="O2351" t="s">
        <v>199</v>
      </c>
      <c r="P2351" t="s">
        <v>199</v>
      </c>
      <c r="Q2351" s="80" t="s">
        <v>199</v>
      </c>
      <c r="R2351" s="79"/>
      <c r="T2351" t="s">
        <v>199</v>
      </c>
      <c r="U2351" t="s">
        <v>199</v>
      </c>
      <c r="V2351" t="s">
        <v>199</v>
      </c>
    </row>
    <row r="2352" spans="2:22" x14ac:dyDescent="0.25">
      <c r="B2352" t="s">
        <v>199</v>
      </c>
      <c r="C2352" s="79" t="s">
        <v>199</v>
      </c>
      <c r="E2352" t="s">
        <v>199</v>
      </c>
      <c r="F2352" t="s">
        <v>199</v>
      </c>
      <c r="G2352" t="s">
        <v>199</v>
      </c>
      <c r="H2352" t="s">
        <v>199</v>
      </c>
      <c r="I2352" t="s">
        <v>199</v>
      </c>
      <c r="J2352" t="s">
        <v>199</v>
      </c>
      <c r="K2352" t="s">
        <v>199</v>
      </c>
      <c r="L2352" t="s">
        <v>199</v>
      </c>
      <c r="M2352" t="s">
        <v>199</v>
      </c>
      <c r="N2352" t="s">
        <v>199</v>
      </c>
      <c r="O2352" t="s">
        <v>199</v>
      </c>
      <c r="P2352" t="s">
        <v>199</v>
      </c>
      <c r="Q2352" s="80" t="s">
        <v>199</v>
      </c>
      <c r="R2352" s="79"/>
      <c r="T2352" t="s">
        <v>199</v>
      </c>
      <c r="U2352" t="s">
        <v>199</v>
      </c>
      <c r="V2352" t="s">
        <v>199</v>
      </c>
    </row>
    <row r="2353" spans="2:22" x14ac:dyDescent="0.25">
      <c r="B2353" t="s">
        <v>199</v>
      </c>
      <c r="C2353" s="79" t="s">
        <v>199</v>
      </c>
      <c r="E2353" t="s">
        <v>199</v>
      </c>
      <c r="F2353" t="s">
        <v>199</v>
      </c>
      <c r="G2353" t="s">
        <v>199</v>
      </c>
      <c r="H2353" t="s">
        <v>199</v>
      </c>
      <c r="I2353" t="s">
        <v>199</v>
      </c>
      <c r="J2353" t="s">
        <v>199</v>
      </c>
      <c r="K2353" t="s">
        <v>199</v>
      </c>
      <c r="L2353" t="s">
        <v>199</v>
      </c>
      <c r="M2353" t="s">
        <v>199</v>
      </c>
      <c r="N2353" t="s">
        <v>199</v>
      </c>
      <c r="O2353" t="s">
        <v>199</v>
      </c>
      <c r="P2353" t="s">
        <v>199</v>
      </c>
      <c r="Q2353" s="80" t="s">
        <v>199</v>
      </c>
      <c r="R2353" s="79"/>
      <c r="T2353" t="s">
        <v>199</v>
      </c>
      <c r="U2353" t="s">
        <v>199</v>
      </c>
      <c r="V2353" t="s">
        <v>199</v>
      </c>
    </row>
    <row r="2354" spans="2:22" x14ac:dyDescent="0.25">
      <c r="B2354" t="s">
        <v>199</v>
      </c>
      <c r="C2354" s="79" t="s">
        <v>199</v>
      </c>
      <c r="E2354" t="s">
        <v>199</v>
      </c>
      <c r="F2354" t="s">
        <v>199</v>
      </c>
      <c r="G2354" t="s">
        <v>199</v>
      </c>
      <c r="H2354" t="s">
        <v>199</v>
      </c>
      <c r="I2354" t="s">
        <v>199</v>
      </c>
      <c r="J2354" t="s">
        <v>199</v>
      </c>
      <c r="K2354" t="s">
        <v>199</v>
      </c>
      <c r="L2354" t="s">
        <v>199</v>
      </c>
      <c r="M2354" t="s">
        <v>199</v>
      </c>
      <c r="N2354" t="s">
        <v>199</v>
      </c>
      <c r="O2354" t="s">
        <v>199</v>
      </c>
      <c r="P2354" t="s">
        <v>199</v>
      </c>
      <c r="Q2354" s="80" t="s">
        <v>199</v>
      </c>
      <c r="R2354" s="79"/>
      <c r="T2354" t="s">
        <v>199</v>
      </c>
      <c r="U2354" t="s">
        <v>199</v>
      </c>
      <c r="V2354" t="s">
        <v>199</v>
      </c>
    </row>
    <row r="2355" spans="2:22" x14ac:dyDescent="0.25">
      <c r="B2355" t="s">
        <v>199</v>
      </c>
      <c r="C2355" s="79" t="s">
        <v>199</v>
      </c>
      <c r="E2355" t="s">
        <v>199</v>
      </c>
      <c r="F2355" t="s">
        <v>199</v>
      </c>
      <c r="G2355" t="s">
        <v>199</v>
      </c>
      <c r="H2355" t="s">
        <v>199</v>
      </c>
      <c r="I2355" t="s">
        <v>199</v>
      </c>
      <c r="J2355" t="s">
        <v>199</v>
      </c>
      <c r="K2355" t="s">
        <v>199</v>
      </c>
      <c r="L2355" t="s">
        <v>199</v>
      </c>
      <c r="M2355" t="s">
        <v>199</v>
      </c>
      <c r="N2355" t="s">
        <v>199</v>
      </c>
      <c r="O2355" t="s">
        <v>199</v>
      </c>
      <c r="P2355" t="s">
        <v>199</v>
      </c>
      <c r="Q2355" s="80" t="s">
        <v>199</v>
      </c>
      <c r="R2355" s="79"/>
      <c r="T2355" t="s">
        <v>199</v>
      </c>
      <c r="U2355" t="s">
        <v>199</v>
      </c>
      <c r="V2355" t="s">
        <v>199</v>
      </c>
    </row>
    <row r="2356" spans="2:22" x14ac:dyDescent="0.25">
      <c r="B2356" t="s">
        <v>199</v>
      </c>
      <c r="C2356" s="79" t="s">
        <v>199</v>
      </c>
      <c r="E2356" t="s">
        <v>199</v>
      </c>
      <c r="F2356" t="s">
        <v>199</v>
      </c>
      <c r="G2356" t="s">
        <v>199</v>
      </c>
      <c r="H2356" t="s">
        <v>199</v>
      </c>
      <c r="I2356" t="s">
        <v>199</v>
      </c>
      <c r="J2356" t="s">
        <v>199</v>
      </c>
      <c r="K2356" t="s">
        <v>199</v>
      </c>
      <c r="L2356" t="s">
        <v>199</v>
      </c>
      <c r="M2356" t="s">
        <v>199</v>
      </c>
      <c r="N2356" t="s">
        <v>199</v>
      </c>
      <c r="O2356" t="s">
        <v>199</v>
      </c>
      <c r="P2356" t="s">
        <v>199</v>
      </c>
      <c r="Q2356" s="80" t="s">
        <v>199</v>
      </c>
      <c r="R2356" s="79"/>
      <c r="T2356" t="s">
        <v>199</v>
      </c>
      <c r="U2356" t="s">
        <v>199</v>
      </c>
      <c r="V2356" t="s">
        <v>199</v>
      </c>
    </row>
    <row r="2357" spans="2:22" x14ac:dyDescent="0.25">
      <c r="B2357" t="s">
        <v>199</v>
      </c>
      <c r="C2357" s="79" t="s">
        <v>199</v>
      </c>
      <c r="E2357" t="s">
        <v>199</v>
      </c>
      <c r="F2357" t="s">
        <v>199</v>
      </c>
      <c r="G2357" t="s">
        <v>199</v>
      </c>
      <c r="H2357" t="s">
        <v>199</v>
      </c>
      <c r="I2357" t="s">
        <v>199</v>
      </c>
      <c r="J2357" t="s">
        <v>199</v>
      </c>
      <c r="K2357" t="s">
        <v>199</v>
      </c>
      <c r="L2357" t="s">
        <v>199</v>
      </c>
      <c r="M2357" t="s">
        <v>199</v>
      </c>
      <c r="N2357" t="s">
        <v>199</v>
      </c>
      <c r="O2357" t="s">
        <v>199</v>
      </c>
      <c r="P2357" t="s">
        <v>199</v>
      </c>
      <c r="Q2357" s="80" t="s">
        <v>199</v>
      </c>
      <c r="R2357" s="79"/>
      <c r="T2357" t="s">
        <v>199</v>
      </c>
      <c r="U2357" t="s">
        <v>199</v>
      </c>
      <c r="V2357" t="s">
        <v>199</v>
      </c>
    </row>
    <row r="2358" spans="2:22" x14ac:dyDescent="0.25">
      <c r="B2358" t="s">
        <v>199</v>
      </c>
      <c r="C2358" s="79" t="s">
        <v>199</v>
      </c>
      <c r="E2358" t="s">
        <v>199</v>
      </c>
      <c r="F2358" t="s">
        <v>199</v>
      </c>
      <c r="G2358" t="s">
        <v>199</v>
      </c>
      <c r="H2358" t="s">
        <v>199</v>
      </c>
      <c r="I2358" t="s">
        <v>199</v>
      </c>
      <c r="J2358" t="s">
        <v>199</v>
      </c>
      <c r="K2358" t="s">
        <v>199</v>
      </c>
      <c r="L2358" t="s">
        <v>199</v>
      </c>
      <c r="M2358" t="s">
        <v>199</v>
      </c>
      <c r="N2358" t="s">
        <v>199</v>
      </c>
      <c r="O2358" t="s">
        <v>199</v>
      </c>
      <c r="P2358" t="s">
        <v>199</v>
      </c>
      <c r="Q2358" s="80" t="s">
        <v>199</v>
      </c>
      <c r="R2358" s="79"/>
      <c r="T2358" t="s">
        <v>199</v>
      </c>
      <c r="U2358" t="s">
        <v>199</v>
      </c>
      <c r="V2358" t="s">
        <v>199</v>
      </c>
    </row>
    <row r="2359" spans="2:22" x14ac:dyDescent="0.25">
      <c r="B2359" t="s">
        <v>199</v>
      </c>
      <c r="C2359" s="79" t="s">
        <v>199</v>
      </c>
      <c r="E2359" t="s">
        <v>199</v>
      </c>
      <c r="F2359" t="s">
        <v>199</v>
      </c>
      <c r="G2359" t="s">
        <v>199</v>
      </c>
      <c r="H2359" t="s">
        <v>199</v>
      </c>
      <c r="I2359" t="s">
        <v>199</v>
      </c>
      <c r="J2359" t="s">
        <v>199</v>
      </c>
      <c r="K2359" t="s">
        <v>199</v>
      </c>
      <c r="L2359" t="s">
        <v>199</v>
      </c>
      <c r="M2359" t="s">
        <v>199</v>
      </c>
      <c r="N2359" t="s">
        <v>199</v>
      </c>
      <c r="O2359" t="s">
        <v>199</v>
      </c>
      <c r="P2359" t="s">
        <v>199</v>
      </c>
      <c r="Q2359" s="80" t="s">
        <v>199</v>
      </c>
      <c r="R2359" s="79"/>
      <c r="T2359" t="s">
        <v>199</v>
      </c>
      <c r="U2359" t="s">
        <v>199</v>
      </c>
      <c r="V2359" t="s">
        <v>199</v>
      </c>
    </row>
    <row r="2360" spans="2:22" x14ac:dyDescent="0.25">
      <c r="B2360" t="s">
        <v>199</v>
      </c>
      <c r="C2360" s="79" t="s">
        <v>199</v>
      </c>
      <c r="E2360" t="s">
        <v>199</v>
      </c>
      <c r="F2360" t="s">
        <v>199</v>
      </c>
      <c r="G2360" t="s">
        <v>199</v>
      </c>
      <c r="H2360" t="s">
        <v>199</v>
      </c>
      <c r="I2360" t="s">
        <v>199</v>
      </c>
      <c r="J2360" t="s">
        <v>199</v>
      </c>
      <c r="K2360" t="s">
        <v>199</v>
      </c>
      <c r="L2360" t="s">
        <v>199</v>
      </c>
      <c r="M2360" t="s">
        <v>199</v>
      </c>
      <c r="N2360" t="s">
        <v>199</v>
      </c>
      <c r="O2360" t="s">
        <v>199</v>
      </c>
      <c r="P2360" t="s">
        <v>199</v>
      </c>
      <c r="Q2360" s="80" t="s">
        <v>199</v>
      </c>
      <c r="R2360" s="79"/>
      <c r="T2360" t="s">
        <v>199</v>
      </c>
      <c r="U2360" t="s">
        <v>199</v>
      </c>
      <c r="V2360" t="s">
        <v>199</v>
      </c>
    </row>
    <row r="2361" spans="2:22" x14ac:dyDescent="0.25">
      <c r="B2361" t="s">
        <v>199</v>
      </c>
      <c r="C2361" s="79" t="s">
        <v>199</v>
      </c>
      <c r="E2361" t="s">
        <v>199</v>
      </c>
      <c r="F2361" t="s">
        <v>199</v>
      </c>
      <c r="G2361" t="s">
        <v>199</v>
      </c>
      <c r="H2361" t="s">
        <v>199</v>
      </c>
      <c r="I2361" t="s">
        <v>199</v>
      </c>
      <c r="J2361" t="s">
        <v>199</v>
      </c>
      <c r="K2361" t="s">
        <v>199</v>
      </c>
      <c r="L2361" t="s">
        <v>199</v>
      </c>
      <c r="M2361" t="s">
        <v>199</v>
      </c>
      <c r="N2361" t="s">
        <v>199</v>
      </c>
      <c r="O2361" t="s">
        <v>199</v>
      </c>
      <c r="P2361" t="s">
        <v>199</v>
      </c>
      <c r="Q2361" s="80" t="s">
        <v>199</v>
      </c>
      <c r="R2361" s="79"/>
      <c r="T2361" t="s">
        <v>199</v>
      </c>
      <c r="U2361" t="s">
        <v>199</v>
      </c>
      <c r="V2361" t="s">
        <v>199</v>
      </c>
    </row>
    <row r="2362" spans="2:22" x14ac:dyDescent="0.25">
      <c r="B2362" t="s">
        <v>199</v>
      </c>
      <c r="C2362" s="79" t="s">
        <v>199</v>
      </c>
      <c r="E2362" t="s">
        <v>199</v>
      </c>
      <c r="F2362" t="s">
        <v>199</v>
      </c>
      <c r="G2362" t="s">
        <v>199</v>
      </c>
      <c r="H2362" t="s">
        <v>199</v>
      </c>
      <c r="I2362" t="s">
        <v>199</v>
      </c>
      <c r="J2362" t="s">
        <v>199</v>
      </c>
      <c r="K2362" t="s">
        <v>199</v>
      </c>
      <c r="L2362" t="s">
        <v>199</v>
      </c>
      <c r="M2362" t="s">
        <v>199</v>
      </c>
      <c r="N2362" t="s">
        <v>199</v>
      </c>
      <c r="O2362" t="s">
        <v>199</v>
      </c>
      <c r="P2362" t="s">
        <v>199</v>
      </c>
      <c r="Q2362" s="80" t="s">
        <v>199</v>
      </c>
      <c r="R2362" s="79"/>
      <c r="T2362" t="s">
        <v>199</v>
      </c>
      <c r="U2362" t="s">
        <v>199</v>
      </c>
      <c r="V2362" t="s">
        <v>199</v>
      </c>
    </row>
    <row r="2363" spans="2:22" x14ac:dyDescent="0.25">
      <c r="B2363" t="s">
        <v>199</v>
      </c>
      <c r="C2363" s="79" t="s">
        <v>199</v>
      </c>
      <c r="E2363" t="s">
        <v>199</v>
      </c>
      <c r="F2363" t="s">
        <v>199</v>
      </c>
      <c r="G2363" t="s">
        <v>199</v>
      </c>
      <c r="H2363" t="s">
        <v>199</v>
      </c>
      <c r="I2363" t="s">
        <v>199</v>
      </c>
      <c r="J2363" t="s">
        <v>199</v>
      </c>
      <c r="K2363" t="s">
        <v>199</v>
      </c>
      <c r="L2363" t="s">
        <v>199</v>
      </c>
      <c r="M2363" t="s">
        <v>199</v>
      </c>
      <c r="N2363" t="s">
        <v>199</v>
      </c>
      <c r="O2363" t="s">
        <v>199</v>
      </c>
      <c r="P2363" t="s">
        <v>199</v>
      </c>
      <c r="Q2363" s="80" t="s">
        <v>199</v>
      </c>
      <c r="R2363" s="79"/>
      <c r="T2363" t="s">
        <v>199</v>
      </c>
      <c r="U2363" t="s">
        <v>199</v>
      </c>
      <c r="V2363" t="s">
        <v>199</v>
      </c>
    </row>
    <row r="2364" spans="2:22" x14ac:dyDescent="0.25">
      <c r="B2364" t="s">
        <v>199</v>
      </c>
      <c r="C2364" s="79" t="s">
        <v>199</v>
      </c>
      <c r="E2364" t="s">
        <v>199</v>
      </c>
      <c r="F2364" t="s">
        <v>199</v>
      </c>
      <c r="G2364" t="s">
        <v>199</v>
      </c>
      <c r="H2364" t="s">
        <v>199</v>
      </c>
      <c r="I2364" t="s">
        <v>199</v>
      </c>
      <c r="J2364" t="s">
        <v>199</v>
      </c>
      <c r="K2364" t="s">
        <v>199</v>
      </c>
      <c r="L2364" t="s">
        <v>199</v>
      </c>
      <c r="M2364" t="s">
        <v>199</v>
      </c>
      <c r="N2364" t="s">
        <v>199</v>
      </c>
      <c r="O2364" t="s">
        <v>199</v>
      </c>
      <c r="P2364" t="s">
        <v>199</v>
      </c>
      <c r="Q2364" s="80" t="s">
        <v>199</v>
      </c>
      <c r="R2364" s="79"/>
      <c r="T2364" t="s">
        <v>199</v>
      </c>
      <c r="U2364" t="s">
        <v>199</v>
      </c>
      <c r="V2364" t="s">
        <v>199</v>
      </c>
    </row>
    <row r="2365" spans="2:22" x14ac:dyDescent="0.25">
      <c r="B2365" t="s">
        <v>199</v>
      </c>
      <c r="C2365" s="79" t="s">
        <v>199</v>
      </c>
      <c r="E2365" t="s">
        <v>199</v>
      </c>
      <c r="F2365" t="s">
        <v>199</v>
      </c>
      <c r="G2365" t="s">
        <v>199</v>
      </c>
      <c r="H2365" t="s">
        <v>199</v>
      </c>
      <c r="I2365" t="s">
        <v>199</v>
      </c>
      <c r="J2365" t="s">
        <v>199</v>
      </c>
      <c r="K2365" t="s">
        <v>199</v>
      </c>
      <c r="L2365" t="s">
        <v>199</v>
      </c>
      <c r="M2365" t="s">
        <v>199</v>
      </c>
      <c r="N2365" t="s">
        <v>199</v>
      </c>
      <c r="O2365" t="s">
        <v>199</v>
      </c>
      <c r="P2365" t="s">
        <v>199</v>
      </c>
      <c r="Q2365" s="80" t="s">
        <v>199</v>
      </c>
      <c r="R2365" s="79"/>
      <c r="T2365" t="s">
        <v>199</v>
      </c>
      <c r="U2365" t="s">
        <v>199</v>
      </c>
      <c r="V2365" t="s">
        <v>199</v>
      </c>
    </row>
    <row r="2366" spans="2:22" x14ac:dyDescent="0.25">
      <c r="B2366" t="s">
        <v>199</v>
      </c>
      <c r="C2366" s="79" t="s">
        <v>199</v>
      </c>
      <c r="E2366" t="s">
        <v>199</v>
      </c>
      <c r="F2366" t="s">
        <v>199</v>
      </c>
      <c r="G2366" t="s">
        <v>199</v>
      </c>
      <c r="H2366" t="s">
        <v>199</v>
      </c>
      <c r="I2366" t="s">
        <v>199</v>
      </c>
      <c r="J2366" t="s">
        <v>199</v>
      </c>
      <c r="K2366" t="s">
        <v>199</v>
      </c>
      <c r="L2366" t="s">
        <v>199</v>
      </c>
      <c r="M2366" t="s">
        <v>199</v>
      </c>
      <c r="N2366" t="s">
        <v>199</v>
      </c>
      <c r="O2366" t="s">
        <v>199</v>
      </c>
      <c r="P2366" t="s">
        <v>199</v>
      </c>
      <c r="Q2366" s="80" t="s">
        <v>199</v>
      </c>
      <c r="R2366" s="79"/>
      <c r="T2366" t="s">
        <v>199</v>
      </c>
      <c r="U2366" t="s">
        <v>199</v>
      </c>
      <c r="V2366" t="s">
        <v>199</v>
      </c>
    </row>
    <row r="2367" spans="2:22" x14ac:dyDescent="0.25">
      <c r="B2367" t="s">
        <v>199</v>
      </c>
      <c r="C2367" s="79" t="s">
        <v>199</v>
      </c>
      <c r="E2367" t="s">
        <v>199</v>
      </c>
      <c r="F2367" t="s">
        <v>199</v>
      </c>
      <c r="G2367" t="s">
        <v>199</v>
      </c>
      <c r="H2367" t="s">
        <v>199</v>
      </c>
      <c r="I2367" t="s">
        <v>199</v>
      </c>
      <c r="J2367" t="s">
        <v>199</v>
      </c>
      <c r="K2367" t="s">
        <v>199</v>
      </c>
      <c r="L2367" t="s">
        <v>199</v>
      </c>
      <c r="M2367" t="s">
        <v>199</v>
      </c>
      <c r="N2367" t="s">
        <v>199</v>
      </c>
      <c r="O2367" t="s">
        <v>199</v>
      </c>
      <c r="P2367" t="s">
        <v>199</v>
      </c>
      <c r="Q2367" s="80" t="s">
        <v>199</v>
      </c>
      <c r="R2367" s="79"/>
      <c r="T2367" t="s">
        <v>199</v>
      </c>
      <c r="U2367" t="s">
        <v>199</v>
      </c>
      <c r="V2367" t="s">
        <v>199</v>
      </c>
    </row>
    <row r="2368" spans="2:22" x14ac:dyDescent="0.25">
      <c r="B2368" t="s">
        <v>199</v>
      </c>
      <c r="C2368" s="79" t="s">
        <v>199</v>
      </c>
      <c r="E2368" t="s">
        <v>199</v>
      </c>
      <c r="F2368" t="s">
        <v>199</v>
      </c>
      <c r="G2368" t="s">
        <v>199</v>
      </c>
      <c r="H2368" t="s">
        <v>199</v>
      </c>
      <c r="I2368" t="s">
        <v>199</v>
      </c>
      <c r="J2368" t="s">
        <v>199</v>
      </c>
      <c r="K2368" t="s">
        <v>199</v>
      </c>
      <c r="L2368" t="s">
        <v>199</v>
      </c>
      <c r="M2368" t="s">
        <v>199</v>
      </c>
      <c r="N2368" t="s">
        <v>199</v>
      </c>
      <c r="O2368" t="s">
        <v>199</v>
      </c>
      <c r="P2368" t="s">
        <v>199</v>
      </c>
      <c r="Q2368" s="80" t="s">
        <v>199</v>
      </c>
      <c r="R2368" s="79"/>
      <c r="T2368" t="s">
        <v>199</v>
      </c>
      <c r="U2368" t="s">
        <v>199</v>
      </c>
      <c r="V2368" t="s">
        <v>199</v>
      </c>
    </row>
    <row r="2369" spans="2:22" x14ac:dyDescent="0.25">
      <c r="B2369" t="s">
        <v>199</v>
      </c>
      <c r="C2369" s="79" t="s">
        <v>199</v>
      </c>
      <c r="E2369" t="s">
        <v>199</v>
      </c>
      <c r="F2369" t="s">
        <v>199</v>
      </c>
      <c r="G2369" t="s">
        <v>199</v>
      </c>
      <c r="H2369" t="s">
        <v>199</v>
      </c>
      <c r="I2369" t="s">
        <v>199</v>
      </c>
      <c r="J2369" t="s">
        <v>199</v>
      </c>
      <c r="K2369" t="s">
        <v>199</v>
      </c>
      <c r="L2369" t="s">
        <v>199</v>
      </c>
      <c r="M2369" t="s">
        <v>199</v>
      </c>
      <c r="N2369" t="s">
        <v>199</v>
      </c>
      <c r="O2369" t="s">
        <v>199</v>
      </c>
      <c r="P2369" t="s">
        <v>199</v>
      </c>
      <c r="Q2369" s="80" t="s">
        <v>199</v>
      </c>
      <c r="R2369" s="79"/>
      <c r="T2369" t="s">
        <v>199</v>
      </c>
      <c r="U2369" t="s">
        <v>199</v>
      </c>
      <c r="V2369" t="s">
        <v>199</v>
      </c>
    </row>
    <row r="2370" spans="2:22" x14ac:dyDescent="0.25">
      <c r="B2370" t="s">
        <v>199</v>
      </c>
      <c r="C2370" s="79" t="s">
        <v>199</v>
      </c>
      <c r="E2370" t="s">
        <v>199</v>
      </c>
      <c r="F2370" t="s">
        <v>199</v>
      </c>
      <c r="G2370" t="s">
        <v>199</v>
      </c>
      <c r="H2370" t="s">
        <v>199</v>
      </c>
      <c r="I2370" t="s">
        <v>199</v>
      </c>
      <c r="J2370" t="s">
        <v>199</v>
      </c>
      <c r="K2370" t="s">
        <v>199</v>
      </c>
      <c r="L2370" t="s">
        <v>199</v>
      </c>
      <c r="M2370" t="s">
        <v>199</v>
      </c>
      <c r="N2370" t="s">
        <v>199</v>
      </c>
      <c r="O2370" t="s">
        <v>199</v>
      </c>
      <c r="P2370" t="s">
        <v>199</v>
      </c>
      <c r="Q2370" s="80" t="s">
        <v>199</v>
      </c>
      <c r="R2370" s="79"/>
      <c r="T2370" t="s">
        <v>199</v>
      </c>
      <c r="U2370" t="s">
        <v>199</v>
      </c>
      <c r="V2370" t="s">
        <v>199</v>
      </c>
    </row>
    <row r="2371" spans="2:22" x14ac:dyDescent="0.25">
      <c r="B2371" t="s">
        <v>199</v>
      </c>
      <c r="C2371" s="79" t="s">
        <v>199</v>
      </c>
      <c r="E2371" t="s">
        <v>199</v>
      </c>
      <c r="F2371" t="s">
        <v>199</v>
      </c>
      <c r="G2371" t="s">
        <v>199</v>
      </c>
      <c r="H2371" t="s">
        <v>199</v>
      </c>
      <c r="I2371" t="s">
        <v>199</v>
      </c>
      <c r="J2371" t="s">
        <v>199</v>
      </c>
      <c r="K2371" t="s">
        <v>199</v>
      </c>
      <c r="L2371" t="s">
        <v>199</v>
      </c>
      <c r="M2371" t="s">
        <v>199</v>
      </c>
      <c r="N2371" t="s">
        <v>199</v>
      </c>
      <c r="O2371" t="s">
        <v>199</v>
      </c>
      <c r="P2371" t="s">
        <v>199</v>
      </c>
      <c r="Q2371" s="80" t="s">
        <v>199</v>
      </c>
      <c r="R2371" s="79"/>
      <c r="T2371" t="s">
        <v>199</v>
      </c>
      <c r="U2371" t="s">
        <v>199</v>
      </c>
      <c r="V2371" t="s">
        <v>199</v>
      </c>
    </row>
    <row r="2372" spans="2:22" x14ac:dyDescent="0.25">
      <c r="B2372" t="s">
        <v>199</v>
      </c>
      <c r="C2372" s="79" t="s">
        <v>199</v>
      </c>
      <c r="E2372" t="s">
        <v>199</v>
      </c>
      <c r="F2372" t="s">
        <v>199</v>
      </c>
      <c r="G2372" t="s">
        <v>199</v>
      </c>
      <c r="H2372" t="s">
        <v>199</v>
      </c>
      <c r="I2372" t="s">
        <v>199</v>
      </c>
      <c r="J2372" t="s">
        <v>199</v>
      </c>
      <c r="K2372" t="s">
        <v>199</v>
      </c>
      <c r="L2372" t="s">
        <v>199</v>
      </c>
      <c r="M2372" t="s">
        <v>199</v>
      </c>
      <c r="N2372" t="s">
        <v>199</v>
      </c>
      <c r="O2372" t="s">
        <v>199</v>
      </c>
      <c r="P2372" t="s">
        <v>199</v>
      </c>
      <c r="Q2372" s="80" t="s">
        <v>199</v>
      </c>
      <c r="R2372" s="79"/>
      <c r="T2372" t="s">
        <v>199</v>
      </c>
      <c r="U2372" t="s">
        <v>199</v>
      </c>
      <c r="V2372" t="s">
        <v>199</v>
      </c>
    </row>
    <row r="2373" spans="2:22" x14ac:dyDescent="0.25">
      <c r="B2373" t="s">
        <v>199</v>
      </c>
      <c r="C2373" s="79" t="s">
        <v>199</v>
      </c>
      <c r="E2373" t="s">
        <v>199</v>
      </c>
      <c r="F2373" t="s">
        <v>199</v>
      </c>
      <c r="G2373" t="s">
        <v>199</v>
      </c>
      <c r="H2373" t="s">
        <v>199</v>
      </c>
      <c r="I2373" t="s">
        <v>199</v>
      </c>
      <c r="J2373" t="s">
        <v>199</v>
      </c>
      <c r="K2373" t="s">
        <v>199</v>
      </c>
      <c r="L2373" t="s">
        <v>199</v>
      </c>
      <c r="M2373" t="s">
        <v>199</v>
      </c>
      <c r="N2373" t="s">
        <v>199</v>
      </c>
      <c r="O2373" t="s">
        <v>199</v>
      </c>
      <c r="P2373" t="s">
        <v>199</v>
      </c>
      <c r="Q2373" s="80" t="s">
        <v>199</v>
      </c>
      <c r="R2373" s="79"/>
      <c r="T2373" t="s">
        <v>199</v>
      </c>
      <c r="U2373" t="s">
        <v>199</v>
      </c>
      <c r="V2373" t="s">
        <v>199</v>
      </c>
    </row>
    <row r="2374" spans="2:22" x14ac:dyDescent="0.25">
      <c r="B2374" t="s">
        <v>199</v>
      </c>
      <c r="C2374" s="79" t="s">
        <v>199</v>
      </c>
      <c r="E2374" t="s">
        <v>199</v>
      </c>
      <c r="F2374" t="s">
        <v>199</v>
      </c>
      <c r="G2374" t="s">
        <v>199</v>
      </c>
      <c r="H2374" t="s">
        <v>199</v>
      </c>
      <c r="I2374" t="s">
        <v>199</v>
      </c>
      <c r="J2374" t="s">
        <v>199</v>
      </c>
      <c r="K2374" t="s">
        <v>199</v>
      </c>
      <c r="L2374" t="s">
        <v>199</v>
      </c>
      <c r="M2374" t="s">
        <v>199</v>
      </c>
      <c r="N2374" t="s">
        <v>199</v>
      </c>
      <c r="O2374" t="s">
        <v>199</v>
      </c>
      <c r="P2374" t="s">
        <v>199</v>
      </c>
      <c r="Q2374" s="80" t="s">
        <v>199</v>
      </c>
      <c r="R2374" s="79"/>
      <c r="T2374" t="s">
        <v>199</v>
      </c>
      <c r="U2374" t="s">
        <v>199</v>
      </c>
      <c r="V2374" t="s">
        <v>199</v>
      </c>
    </row>
    <row r="2375" spans="2:22" x14ac:dyDescent="0.25">
      <c r="B2375" t="s">
        <v>199</v>
      </c>
      <c r="C2375" s="79" t="s">
        <v>199</v>
      </c>
      <c r="E2375" t="s">
        <v>199</v>
      </c>
      <c r="F2375" t="s">
        <v>199</v>
      </c>
      <c r="G2375" t="s">
        <v>199</v>
      </c>
      <c r="H2375" t="s">
        <v>199</v>
      </c>
      <c r="I2375" t="s">
        <v>199</v>
      </c>
      <c r="J2375" t="s">
        <v>199</v>
      </c>
      <c r="K2375" t="s">
        <v>199</v>
      </c>
      <c r="L2375" t="s">
        <v>199</v>
      </c>
      <c r="M2375" t="s">
        <v>199</v>
      </c>
      <c r="N2375" t="s">
        <v>199</v>
      </c>
      <c r="O2375" t="s">
        <v>199</v>
      </c>
      <c r="P2375" t="s">
        <v>199</v>
      </c>
      <c r="Q2375" s="80" t="s">
        <v>199</v>
      </c>
      <c r="R2375" s="79"/>
      <c r="T2375" t="s">
        <v>199</v>
      </c>
      <c r="U2375" t="s">
        <v>199</v>
      </c>
      <c r="V2375" t="s">
        <v>199</v>
      </c>
    </row>
    <row r="2376" spans="2:22" x14ac:dyDescent="0.25">
      <c r="B2376" t="s">
        <v>199</v>
      </c>
      <c r="C2376" s="79" t="s">
        <v>199</v>
      </c>
      <c r="E2376" t="s">
        <v>199</v>
      </c>
      <c r="F2376" t="s">
        <v>199</v>
      </c>
      <c r="G2376" t="s">
        <v>199</v>
      </c>
      <c r="H2376" t="s">
        <v>199</v>
      </c>
      <c r="I2376" t="s">
        <v>199</v>
      </c>
      <c r="J2376" t="s">
        <v>199</v>
      </c>
      <c r="K2376" t="s">
        <v>199</v>
      </c>
      <c r="L2376" t="s">
        <v>199</v>
      </c>
      <c r="M2376" t="s">
        <v>199</v>
      </c>
      <c r="N2376" t="s">
        <v>199</v>
      </c>
      <c r="O2376" t="s">
        <v>199</v>
      </c>
      <c r="P2376" t="s">
        <v>199</v>
      </c>
      <c r="Q2376" s="80" t="s">
        <v>199</v>
      </c>
      <c r="R2376" s="79"/>
      <c r="T2376" t="s">
        <v>199</v>
      </c>
      <c r="U2376" t="s">
        <v>199</v>
      </c>
      <c r="V2376" t="s">
        <v>199</v>
      </c>
    </row>
    <row r="2377" spans="2:22" x14ac:dyDescent="0.25">
      <c r="B2377" t="s">
        <v>199</v>
      </c>
      <c r="C2377" s="79" t="s">
        <v>199</v>
      </c>
      <c r="E2377" t="s">
        <v>199</v>
      </c>
      <c r="F2377" t="s">
        <v>199</v>
      </c>
      <c r="G2377" t="s">
        <v>199</v>
      </c>
      <c r="H2377" t="s">
        <v>199</v>
      </c>
      <c r="I2377" t="s">
        <v>199</v>
      </c>
      <c r="J2377" t="s">
        <v>199</v>
      </c>
      <c r="K2377" t="s">
        <v>199</v>
      </c>
      <c r="L2377" t="s">
        <v>199</v>
      </c>
      <c r="M2377" t="s">
        <v>199</v>
      </c>
      <c r="N2377" t="s">
        <v>199</v>
      </c>
      <c r="O2377" t="s">
        <v>199</v>
      </c>
      <c r="P2377" t="s">
        <v>199</v>
      </c>
      <c r="Q2377" s="80" t="s">
        <v>199</v>
      </c>
      <c r="R2377" s="79"/>
      <c r="T2377" t="s">
        <v>199</v>
      </c>
      <c r="U2377" t="s">
        <v>199</v>
      </c>
      <c r="V2377" t="s">
        <v>199</v>
      </c>
    </row>
    <row r="2378" spans="2:22" x14ac:dyDescent="0.25">
      <c r="B2378" t="s">
        <v>199</v>
      </c>
      <c r="C2378" s="79" t="s">
        <v>199</v>
      </c>
      <c r="E2378" t="s">
        <v>199</v>
      </c>
      <c r="F2378" t="s">
        <v>199</v>
      </c>
      <c r="G2378" t="s">
        <v>199</v>
      </c>
      <c r="H2378" t="s">
        <v>199</v>
      </c>
      <c r="I2378" t="s">
        <v>199</v>
      </c>
      <c r="J2378" t="s">
        <v>199</v>
      </c>
      <c r="K2378" t="s">
        <v>199</v>
      </c>
      <c r="L2378" t="s">
        <v>199</v>
      </c>
      <c r="M2378" t="s">
        <v>199</v>
      </c>
      <c r="N2378" t="s">
        <v>199</v>
      </c>
      <c r="O2378" t="s">
        <v>199</v>
      </c>
      <c r="P2378" t="s">
        <v>199</v>
      </c>
      <c r="Q2378" s="80" t="s">
        <v>199</v>
      </c>
      <c r="R2378" s="79"/>
      <c r="T2378" t="s">
        <v>199</v>
      </c>
      <c r="U2378" t="s">
        <v>199</v>
      </c>
      <c r="V2378" t="s">
        <v>199</v>
      </c>
    </row>
    <row r="2379" spans="2:22" x14ac:dyDescent="0.25">
      <c r="B2379" t="s">
        <v>199</v>
      </c>
      <c r="C2379" s="79" t="s">
        <v>199</v>
      </c>
      <c r="E2379" t="s">
        <v>199</v>
      </c>
      <c r="F2379" t="s">
        <v>199</v>
      </c>
      <c r="G2379" t="s">
        <v>199</v>
      </c>
      <c r="H2379" t="s">
        <v>199</v>
      </c>
      <c r="I2379" t="s">
        <v>199</v>
      </c>
      <c r="J2379" t="s">
        <v>199</v>
      </c>
      <c r="K2379" t="s">
        <v>199</v>
      </c>
      <c r="L2379" t="s">
        <v>199</v>
      </c>
      <c r="M2379" t="s">
        <v>199</v>
      </c>
      <c r="N2379" t="s">
        <v>199</v>
      </c>
      <c r="O2379" t="s">
        <v>199</v>
      </c>
      <c r="P2379" t="s">
        <v>199</v>
      </c>
      <c r="Q2379" s="80" t="s">
        <v>199</v>
      </c>
      <c r="R2379" s="79"/>
      <c r="T2379" t="s">
        <v>199</v>
      </c>
      <c r="U2379" t="s">
        <v>199</v>
      </c>
      <c r="V2379" t="s">
        <v>199</v>
      </c>
    </row>
    <row r="2380" spans="2:22" x14ac:dyDescent="0.25">
      <c r="B2380" t="s">
        <v>199</v>
      </c>
      <c r="C2380" s="79" t="s">
        <v>199</v>
      </c>
      <c r="E2380" t="s">
        <v>199</v>
      </c>
      <c r="F2380" t="s">
        <v>199</v>
      </c>
      <c r="G2380" t="s">
        <v>199</v>
      </c>
      <c r="H2380" t="s">
        <v>199</v>
      </c>
      <c r="I2380" t="s">
        <v>199</v>
      </c>
      <c r="J2380" t="s">
        <v>199</v>
      </c>
      <c r="K2380" t="s">
        <v>199</v>
      </c>
      <c r="L2380" t="s">
        <v>199</v>
      </c>
      <c r="M2380" t="s">
        <v>199</v>
      </c>
      <c r="N2380" t="s">
        <v>199</v>
      </c>
      <c r="O2380" t="s">
        <v>199</v>
      </c>
      <c r="P2380" t="s">
        <v>199</v>
      </c>
      <c r="Q2380" s="80" t="s">
        <v>199</v>
      </c>
      <c r="R2380" s="79"/>
      <c r="T2380" t="s">
        <v>199</v>
      </c>
      <c r="U2380" t="s">
        <v>199</v>
      </c>
      <c r="V2380" t="s">
        <v>199</v>
      </c>
    </row>
    <row r="2381" spans="2:22" x14ac:dyDescent="0.25">
      <c r="B2381" t="s">
        <v>199</v>
      </c>
      <c r="C2381" s="79" t="s">
        <v>199</v>
      </c>
      <c r="E2381" t="s">
        <v>199</v>
      </c>
      <c r="F2381" t="s">
        <v>199</v>
      </c>
      <c r="G2381" t="s">
        <v>199</v>
      </c>
      <c r="H2381" t="s">
        <v>199</v>
      </c>
      <c r="I2381" t="s">
        <v>199</v>
      </c>
      <c r="J2381" t="s">
        <v>199</v>
      </c>
      <c r="K2381" t="s">
        <v>199</v>
      </c>
      <c r="L2381" t="s">
        <v>199</v>
      </c>
      <c r="M2381" t="s">
        <v>199</v>
      </c>
      <c r="N2381" t="s">
        <v>199</v>
      </c>
      <c r="O2381" t="s">
        <v>199</v>
      </c>
      <c r="P2381" t="s">
        <v>199</v>
      </c>
      <c r="Q2381" s="80" t="s">
        <v>199</v>
      </c>
      <c r="R2381" s="79"/>
      <c r="T2381" t="s">
        <v>199</v>
      </c>
      <c r="U2381" t="s">
        <v>199</v>
      </c>
      <c r="V2381" t="s">
        <v>199</v>
      </c>
    </row>
    <row r="2382" spans="2:22" x14ac:dyDescent="0.25">
      <c r="B2382" t="s">
        <v>199</v>
      </c>
      <c r="C2382" s="79" t="s">
        <v>199</v>
      </c>
      <c r="E2382" t="s">
        <v>199</v>
      </c>
      <c r="F2382" t="s">
        <v>199</v>
      </c>
      <c r="G2382" t="s">
        <v>199</v>
      </c>
      <c r="H2382" t="s">
        <v>199</v>
      </c>
      <c r="I2382" t="s">
        <v>199</v>
      </c>
      <c r="J2382" t="s">
        <v>199</v>
      </c>
      <c r="K2382" t="s">
        <v>199</v>
      </c>
      <c r="L2382" t="s">
        <v>199</v>
      </c>
      <c r="M2382" t="s">
        <v>199</v>
      </c>
      <c r="N2382" t="s">
        <v>199</v>
      </c>
      <c r="O2382" t="s">
        <v>199</v>
      </c>
      <c r="P2382" t="s">
        <v>199</v>
      </c>
      <c r="Q2382" s="80" t="s">
        <v>199</v>
      </c>
      <c r="R2382" s="79"/>
      <c r="T2382" t="s">
        <v>199</v>
      </c>
      <c r="U2382" t="s">
        <v>199</v>
      </c>
      <c r="V2382" t="s">
        <v>199</v>
      </c>
    </row>
    <row r="2383" spans="2:22" x14ac:dyDescent="0.25">
      <c r="B2383" t="s">
        <v>199</v>
      </c>
      <c r="C2383" s="79" t="s">
        <v>199</v>
      </c>
      <c r="E2383" t="s">
        <v>199</v>
      </c>
      <c r="F2383" t="s">
        <v>199</v>
      </c>
      <c r="G2383" t="s">
        <v>199</v>
      </c>
      <c r="H2383" t="s">
        <v>199</v>
      </c>
      <c r="I2383" t="s">
        <v>199</v>
      </c>
      <c r="J2383" t="s">
        <v>199</v>
      </c>
      <c r="K2383" t="s">
        <v>199</v>
      </c>
      <c r="L2383" t="s">
        <v>199</v>
      </c>
      <c r="M2383" t="s">
        <v>199</v>
      </c>
      <c r="N2383" t="s">
        <v>199</v>
      </c>
      <c r="O2383" t="s">
        <v>199</v>
      </c>
      <c r="P2383" t="s">
        <v>199</v>
      </c>
      <c r="Q2383" s="80" t="s">
        <v>199</v>
      </c>
      <c r="R2383" s="79"/>
      <c r="T2383" t="s">
        <v>199</v>
      </c>
      <c r="U2383" t="s">
        <v>199</v>
      </c>
      <c r="V2383" t="s">
        <v>199</v>
      </c>
    </row>
    <row r="2384" spans="2:22" x14ac:dyDescent="0.25">
      <c r="B2384" t="s">
        <v>199</v>
      </c>
      <c r="C2384" s="79" t="s">
        <v>199</v>
      </c>
      <c r="E2384" t="s">
        <v>199</v>
      </c>
      <c r="F2384" t="s">
        <v>199</v>
      </c>
      <c r="G2384" t="s">
        <v>199</v>
      </c>
      <c r="H2384" t="s">
        <v>199</v>
      </c>
      <c r="I2384" t="s">
        <v>199</v>
      </c>
      <c r="J2384" t="s">
        <v>199</v>
      </c>
      <c r="K2384" t="s">
        <v>199</v>
      </c>
      <c r="L2384" t="s">
        <v>199</v>
      </c>
      <c r="M2384" t="s">
        <v>199</v>
      </c>
      <c r="N2384" t="s">
        <v>199</v>
      </c>
      <c r="O2384" t="s">
        <v>199</v>
      </c>
      <c r="P2384" t="s">
        <v>199</v>
      </c>
      <c r="Q2384" s="80" t="s">
        <v>199</v>
      </c>
      <c r="R2384" s="79"/>
      <c r="T2384" t="s">
        <v>199</v>
      </c>
      <c r="U2384" t="s">
        <v>199</v>
      </c>
      <c r="V2384" t="s">
        <v>199</v>
      </c>
    </row>
    <row r="2385" spans="2:22" x14ac:dyDescent="0.25">
      <c r="B2385" t="s">
        <v>199</v>
      </c>
      <c r="C2385" s="79" t="s">
        <v>199</v>
      </c>
      <c r="E2385" t="s">
        <v>199</v>
      </c>
      <c r="F2385" t="s">
        <v>199</v>
      </c>
      <c r="G2385" t="s">
        <v>199</v>
      </c>
      <c r="H2385" t="s">
        <v>199</v>
      </c>
      <c r="I2385" t="s">
        <v>199</v>
      </c>
      <c r="J2385" t="s">
        <v>199</v>
      </c>
      <c r="K2385" t="s">
        <v>199</v>
      </c>
      <c r="L2385" t="s">
        <v>199</v>
      </c>
      <c r="M2385" t="s">
        <v>199</v>
      </c>
      <c r="N2385" t="s">
        <v>199</v>
      </c>
      <c r="O2385" t="s">
        <v>199</v>
      </c>
      <c r="P2385" t="s">
        <v>199</v>
      </c>
      <c r="Q2385" s="80" t="s">
        <v>199</v>
      </c>
      <c r="R2385" s="79"/>
      <c r="T2385" t="s">
        <v>199</v>
      </c>
      <c r="U2385" t="s">
        <v>199</v>
      </c>
      <c r="V2385" t="s">
        <v>199</v>
      </c>
    </row>
    <row r="2386" spans="2:22" x14ac:dyDescent="0.25">
      <c r="B2386" t="s">
        <v>199</v>
      </c>
      <c r="C2386" s="79" t="s">
        <v>199</v>
      </c>
      <c r="E2386" t="s">
        <v>199</v>
      </c>
      <c r="F2386" t="s">
        <v>199</v>
      </c>
      <c r="G2386" t="s">
        <v>199</v>
      </c>
      <c r="H2386" t="s">
        <v>199</v>
      </c>
      <c r="I2386" t="s">
        <v>199</v>
      </c>
      <c r="J2386" t="s">
        <v>199</v>
      </c>
      <c r="K2386" t="s">
        <v>199</v>
      </c>
      <c r="L2386" t="s">
        <v>199</v>
      </c>
      <c r="M2386" t="s">
        <v>199</v>
      </c>
      <c r="N2386" t="s">
        <v>199</v>
      </c>
      <c r="O2386" t="s">
        <v>199</v>
      </c>
      <c r="P2386" t="s">
        <v>199</v>
      </c>
      <c r="Q2386" s="80" t="s">
        <v>199</v>
      </c>
      <c r="R2386" s="79"/>
      <c r="T2386" t="s">
        <v>199</v>
      </c>
      <c r="U2386" t="s">
        <v>199</v>
      </c>
      <c r="V2386" t="s">
        <v>199</v>
      </c>
    </row>
    <row r="2387" spans="2:22" x14ac:dyDescent="0.25">
      <c r="B2387" t="s">
        <v>199</v>
      </c>
      <c r="C2387" s="79" t="s">
        <v>199</v>
      </c>
      <c r="E2387" t="s">
        <v>199</v>
      </c>
      <c r="F2387" t="s">
        <v>199</v>
      </c>
      <c r="G2387" t="s">
        <v>199</v>
      </c>
      <c r="H2387" t="s">
        <v>199</v>
      </c>
      <c r="I2387" t="s">
        <v>199</v>
      </c>
      <c r="J2387" t="s">
        <v>199</v>
      </c>
      <c r="K2387" t="s">
        <v>199</v>
      </c>
      <c r="L2387" t="s">
        <v>199</v>
      </c>
      <c r="M2387" t="s">
        <v>199</v>
      </c>
      <c r="N2387" t="s">
        <v>199</v>
      </c>
      <c r="O2387" t="s">
        <v>199</v>
      </c>
      <c r="P2387" t="s">
        <v>199</v>
      </c>
      <c r="Q2387" s="80" t="s">
        <v>199</v>
      </c>
      <c r="R2387" s="79"/>
      <c r="T2387" t="s">
        <v>199</v>
      </c>
      <c r="U2387" t="s">
        <v>199</v>
      </c>
      <c r="V2387" t="s">
        <v>199</v>
      </c>
    </row>
    <row r="2388" spans="2:22" x14ac:dyDescent="0.25">
      <c r="B2388" t="s">
        <v>199</v>
      </c>
      <c r="C2388" s="79" t="s">
        <v>199</v>
      </c>
      <c r="E2388" t="s">
        <v>199</v>
      </c>
      <c r="F2388" t="s">
        <v>199</v>
      </c>
      <c r="G2388" t="s">
        <v>199</v>
      </c>
      <c r="H2388" t="s">
        <v>199</v>
      </c>
      <c r="I2388" t="s">
        <v>199</v>
      </c>
      <c r="J2388" t="s">
        <v>199</v>
      </c>
      <c r="K2388" t="s">
        <v>199</v>
      </c>
      <c r="L2388" t="s">
        <v>199</v>
      </c>
      <c r="M2388" t="s">
        <v>199</v>
      </c>
      <c r="N2388" t="s">
        <v>199</v>
      </c>
      <c r="O2388" t="s">
        <v>199</v>
      </c>
      <c r="P2388" t="s">
        <v>199</v>
      </c>
      <c r="Q2388" s="80" t="s">
        <v>199</v>
      </c>
      <c r="R2388" s="79"/>
      <c r="T2388" t="s">
        <v>199</v>
      </c>
      <c r="U2388" t="s">
        <v>199</v>
      </c>
      <c r="V2388" t="s">
        <v>199</v>
      </c>
    </row>
    <row r="2389" spans="2:22" x14ac:dyDescent="0.25">
      <c r="B2389" t="s">
        <v>199</v>
      </c>
      <c r="C2389" s="79" t="s">
        <v>199</v>
      </c>
      <c r="E2389" t="s">
        <v>199</v>
      </c>
      <c r="F2389" t="s">
        <v>199</v>
      </c>
      <c r="G2389" t="s">
        <v>199</v>
      </c>
      <c r="H2389" t="s">
        <v>199</v>
      </c>
      <c r="I2389" t="s">
        <v>199</v>
      </c>
      <c r="J2389" t="s">
        <v>199</v>
      </c>
      <c r="K2389" t="s">
        <v>199</v>
      </c>
      <c r="L2389" t="s">
        <v>199</v>
      </c>
      <c r="M2389" t="s">
        <v>199</v>
      </c>
      <c r="N2389" t="s">
        <v>199</v>
      </c>
      <c r="O2389" t="s">
        <v>199</v>
      </c>
      <c r="P2389" t="s">
        <v>199</v>
      </c>
      <c r="Q2389" s="80" t="s">
        <v>199</v>
      </c>
      <c r="R2389" s="79"/>
      <c r="T2389" t="s">
        <v>199</v>
      </c>
      <c r="U2389" t="s">
        <v>199</v>
      </c>
      <c r="V2389" t="s">
        <v>199</v>
      </c>
    </row>
    <row r="2390" spans="2:22" x14ac:dyDescent="0.25">
      <c r="B2390" t="s">
        <v>199</v>
      </c>
      <c r="C2390" s="79" t="s">
        <v>199</v>
      </c>
      <c r="E2390" t="s">
        <v>199</v>
      </c>
      <c r="F2390" t="s">
        <v>199</v>
      </c>
      <c r="G2390" t="s">
        <v>199</v>
      </c>
      <c r="H2390" t="s">
        <v>199</v>
      </c>
      <c r="I2390" t="s">
        <v>199</v>
      </c>
      <c r="J2390" t="s">
        <v>199</v>
      </c>
      <c r="K2390" t="s">
        <v>199</v>
      </c>
      <c r="L2390" t="s">
        <v>199</v>
      </c>
      <c r="M2390" t="s">
        <v>199</v>
      </c>
      <c r="N2390" t="s">
        <v>199</v>
      </c>
      <c r="O2390" t="s">
        <v>199</v>
      </c>
      <c r="P2390" t="s">
        <v>199</v>
      </c>
      <c r="Q2390" s="80" t="s">
        <v>199</v>
      </c>
      <c r="R2390" s="79"/>
      <c r="T2390" t="s">
        <v>199</v>
      </c>
      <c r="U2390" t="s">
        <v>199</v>
      </c>
      <c r="V2390" t="s">
        <v>199</v>
      </c>
    </row>
    <row r="2391" spans="2:22" x14ac:dyDescent="0.25">
      <c r="B2391" t="s">
        <v>199</v>
      </c>
      <c r="C2391" s="79" t="s">
        <v>199</v>
      </c>
      <c r="E2391" t="s">
        <v>199</v>
      </c>
      <c r="F2391" t="s">
        <v>199</v>
      </c>
      <c r="G2391" t="s">
        <v>199</v>
      </c>
      <c r="H2391" t="s">
        <v>199</v>
      </c>
      <c r="I2391" t="s">
        <v>199</v>
      </c>
      <c r="J2391" t="s">
        <v>199</v>
      </c>
      <c r="K2391" t="s">
        <v>199</v>
      </c>
      <c r="L2391" t="s">
        <v>199</v>
      </c>
      <c r="M2391" t="s">
        <v>199</v>
      </c>
      <c r="N2391" t="s">
        <v>199</v>
      </c>
      <c r="O2391" t="s">
        <v>199</v>
      </c>
      <c r="P2391" t="s">
        <v>199</v>
      </c>
      <c r="Q2391" s="80" t="s">
        <v>199</v>
      </c>
      <c r="R2391" s="79"/>
      <c r="T2391" t="s">
        <v>199</v>
      </c>
      <c r="U2391" t="s">
        <v>199</v>
      </c>
      <c r="V2391" t="s">
        <v>199</v>
      </c>
    </row>
    <row r="2392" spans="2:22" x14ac:dyDescent="0.25">
      <c r="B2392" t="s">
        <v>199</v>
      </c>
      <c r="C2392" s="79" t="s">
        <v>199</v>
      </c>
      <c r="E2392" t="s">
        <v>199</v>
      </c>
      <c r="F2392" t="s">
        <v>199</v>
      </c>
      <c r="G2392" t="s">
        <v>199</v>
      </c>
      <c r="H2392" t="s">
        <v>199</v>
      </c>
      <c r="I2392" t="s">
        <v>199</v>
      </c>
      <c r="J2392" t="s">
        <v>199</v>
      </c>
      <c r="K2392" t="s">
        <v>199</v>
      </c>
      <c r="L2392" t="s">
        <v>199</v>
      </c>
      <c r="M2392" t="s">
        <v>199</v>
      </c>
      <c r="N2392" t="s">
        <v>199</v>
      </c>
      <c r="O2392" t="s">
        <v>199</v>
      </c>
      <c r="P2392" t="s">
        <v>199</v>
      </c>
      <c r="Q2392" s="80" t="s">
        <v>199</v>
      </c>
      <c r="R2392" s="79"/>
      <c r="T2392" t="s">
        <v>199</v>
      </c>
      <c r="U2392" t="s">
        <v>199</v>
      </c>
      <c r="V2392" t="s">
        <v>199</v>
      </c>
    </row>
    <row r="2393" spans="2:22" x14ac:dyDescent="0.25">
      <c r="B2393" t="s">
        <v>199</v>
      </c>
      <c r="C2393" s="79" t="s">
        <v>199</v>
      </c>
      <c r="E2393" t="s">
        <v>199</v>
      </c>
      <c r="F2393" t="s">
        <v>199</v>
      </c>
      <c r="G2393" t="s">
        <v>199</v>
      </c>
      <c r="H2393" t="s">
        <v>199</v>
      </c>
      <c r="I2393" t="s">
        <v>199</v>
      </c>
      <c r="J2393" t="s">
        <v>199</v>
      </c>
      <c r="K2393" t="s">
        <v>199</v>
      </c>
      <c r="L2393" t="s">
        <v>199</v>
      </c>
      <c r="M2393" t="s">
        <v>199</v>
      </c>
      <c r="N2393" t="s">
        <v>199</v>
      </c>
      <c r="O2393" t="s">
        <v>199</v>
      </c>
      <c r="P2393" t="s">
        <v>199</v>
      </c>
      <c r="Q2393" s="80" t="s">
        <v>199</v>
      </c>
      <c r="R2393" s="79"/>
      <c r="T2393" t="s">
        <v>199</v>
      </c>
      <c r="U2393" t="s">
        <v>199</v>
      </c>
      <c r="V2393" t="s">
        <v>199</v>
      </c>
    </row>
    <row r="2394" spans="2:22" x14ac:dyDescent="0.25">
      <c r="B2394" t="s">
        <v>199</v>
      </c>
      <c r="C2394" s="79" t="s">
        <v>199</v>
      </c>
      <c r="E2394" t="s">
        <v>199</v>
      </c>
      <c r="F2394" t="s">
        <v>199</v>
      </c>
      <c r="G2394" t="s">
        <v>199</v>
      </c>
      <c r="H2394" t="s">
        <v>199</v>
      </c>
      <c r="I2394" t="s">
        <v>199</v>
      </c>
      <c r="J2394" t="s">
        <v>199</v>
      </c>
      <c r="K2394" t="s">
        <v>199</v>
      </c>
      <c r="L2394" t="s">
        <v>199</v>
      </c>
      <c r="M2394" t="s">
        <v>199</v>
      </c>
      <c r="N2394" t="s">
        <v>199</v>
      </c>
      <c r="O2394" t="s">
        <v>199</v>
      </c>
      <c r="P2394" t="s">
        <v>199</v>
      </c>
      <c r="Q2394" s="80" t="s">
        <v>199</v>
      </c>
      <c r="R2394" s="79"/>
      <c r="T2394" t="s">
        <v>199</v>
      </c>
      <c r="U2394" t="s">
        <v>199</v>
      </c>
      <c r="V2394" t="s">
        <v>199</v>
      </c>
    </row>
    <row r="2395" spans="2:22" x14ac:dyDescent="0.25">
      <c r="B2395" t="s">
        <v>199</v>
      </c>
      <c r="C2395" s="79" t="s">
        <v>199</v>
      </c>
      <c r="E2395" t="s">
        <v>199</v>
      </c>
      <c r="F2395" t="s">
        <v>199</v>
      </c>
      <c r="G2395" t="s">
        <v>199</v>
      </c>
      <c r="H2395" t="s">
        <v>199</v>
      </c>
      <c r="I2395" t="s">
        <v>199</v>
      </c>
      <c r="J2395" t="s">
        <v>199</v>
      </c>
      <c r="K2395" t="s">
        <v>199</v>
      </c>
      <c r="L2395" t="s">
        <v>199</v>
      </c>
      <c r="M2395" t="s">
        <v>199</v>
      </c>
      <c r="N2395" t="s">
        <v>199</v>
      </c>
      <c r="O2395" t="s">
        <v>199</v>
      </c>
      <c r="P2395" t="s">
        <v>199</v>
      </c>
      <c r="Q2395" s="80" t="s">
        <v>199</v>
      </c>
      <c r="R2395" s="79"/>
      <c r="T2395" t="s">
        <v>199</v>
      </c>
      <c r="U2395" t="s">
        <v>199</v>
      </c>
      <c r="V2395" t="s">
        <v>199</v>
      </c>
    </row>
    <row r="2396" spans="2:22" x14ac:dyDescent="0.25">
      <c r="B2396" t="s">
        <v>199</v>
      </c>
      <c r="C2396" s="79" t="s">
        <v>199</v>
      </c>
      <c r="E2396" t="s">
        <v>199</v>
      </c>
      <c r="F2396" t="s">
        <v>199</v>
      </c>
      <c r="G2396" t="s">
        <v>199</v>
      </c>
      <c r="H2396" t="s">
        <v>199</v>
      </c>
      <c r="I2396" t="s">
        <v>199</v>
      </c>
      <c r="J2396" t="s">
        <v>199</v>
      </c>
      <c r="K2396" t="s">
        <v>199</v>
      </c>
      <c r="L2396" t="s">
        <v>199</v>
      </c>
      <c r="M2396" t="s">
        <v>199</v>
      </c>
      <c r="N2396" t="s">
        <v>199</v>
      </c>
      <c r="O2396" t="s">
        <v>199</v>
      </c>
      <c r="P2396" t="s">
        <v>199</v>
      </c>
      <c r="Q2396" s="80" t="s">
        <v>199</v>
      </c>
      <c r="R2396" s="79"/>
      <c r="T2396" t="s">
        <v>199</v>
      </c>
      <c r="U2396" t="s">
        <v>199</v>
      </c>
      <c r="V2396" t="s">
        <v>199</v>
      </c>
    </row>
    <row r="2397" spans="2:22" x14ac:dyDescent="0.25">
      <c r="B2397" t="s">
        <v>199</v>
      </c>
      <c r="C2397" s="79" t="s">
        <v>199</v>
      </c>
      <c r="E2397" t="s">
        <v>199</v>
      </c>
      <c r="F2397" t="s">
        <v>199</v>
      </c>
      <c r="G2397" t="s">
        <v>199</v>
      </c>
      <c r="H2397" t="s">
        <v>199</v>
      </c>
      <c r="I2397" t="s">
        <v>199</v>
      </c>
      <c r="J2397" t="s">
        <v>199</v>
      </c>
      <c r="K2397" t="s">
        <v>199</v>
      </c>
      <c r="L2397" t="s">
        <v>199</v>
      </c>
      <c r="M2397" t="s">
        <v>199</v>
      </c>
      <c r="N2397" t="s">
        <v>199</v>
      </c>
      <c r="O2397" t="s">
        <v>199</v>
      </c>
      <c r="P2397" t="s">
        <v>199</v>
      </c>
      <c r="Q2397" s="80" t="s">
        <v>199</v>
      </c>
      <c r="R2397" s="79"/>
      <c r="T2397" t="s">
        <v>199</v>
      </c>
      <c r="U2397" t="s">
        <v>199</v>
      </c>
      <c r="V2397" t="s">
        <v>199</v>
      </c>
    </row>
    <row r="2398" spans="2:22" x14ac:dyDescent="0.25">
      <c r="B2398" t="s">
        <v>199</v>
      </c>
      <c r="C2398" s="79" t="s">
        <v>199</v>
      </c>
      <c r="E2398" t="s">
        <v>199</v>
      </c>
      <c r="F2398" t="s">
        <v>199</v>
      </c>
      <c r="G2398" t="s">
        <v>199</v>
      </c>
      <c r="H2398" t="s">
        <v>199</v>
      </c>
      <c r="I2398" t="s">
        <v>199</v>
      </c>
      <c r="J2398" t="s">
        <v>199</v>
      </c>
      <c r="K2398" t="s">
        <v>199</v>
      </c>
      <c r="L2398" t="s">
        <v>199</v>
      </c>
      <c r="M2398" t="s">
        <v>199</v>
      </c>
      <c r="N2398" t="s">
        <v>199</v>
      </c>
      <c r="O2398" t="s">
        <v>199</v>
      </c>
      <c r="P2398" t="s">
        <v>199</v>
      </c>
      <c r="Q2398" s="80" t="s">
        <v>199</v>
      </c>
      <c r="R2398" s="79"/>
      <c r="T2398" t="s">
        <v>199</v>
      </c>
      <c r="U2398" t="s">
        <v>199</v>
      </c>
      <c r="V2398" t="s">
        <v>199</v>
      </c>
    </row>
    <row r="2399" spans="2:22" x14ac:dyDescent="0.25">
      <c r="B2399" t="s">
        <v>199</v>
      </c>
      <c r="C2399" s="79" t="s">
        <v>199</v>
      </c>
      <c r="E2399" t="s">
        <v>199</v>
      </c>
      <c r="F2399" t="s">
        <v>199</v>
      </c>
      <c r="G2399" t="s">
        <v>199</v>
      </c>
      <c r="H2399" t="s">
        <v>199</v>
      </c>
      <c r="I2399" t="s">
        <v>199</v>
      </c>
      <c r="J2399" t="s">
        <v>199</v>
      </c>
      <c r="K2399" t="s">
        <v>199</v>
      </c>
      <c r="L2399" t="s">
        <v>199</v>
      </c>
      <c r="M2399" t="s">
        <v>199</v>
      </c>
      <c r="N2399" t="s">
        <v>199</v>
      </c>
      <c r="O2399" t="s">
        <v>199</v>
      </c>
      <c r="P2399" t="s">
        <v>199</v>
      </c>
      <c r="Q2399" s="80" t="s">
        <v>199</v>
      </c>
      <c r="R2399" s="79"/>
      <c r="T2399" t="s">
        <v>199</v>
      </c>
      <c r="U2399" t="s">
        <v>199</v>
      </c>
      <c r="V2399" t="s">
        <v>199</v>
      </c>
    </row>
    <row r="2400" spans="2:22" x14ac:dyDescent="0.25">
      <c r="B2400" t="s">
        <v>199</v>
      </c>
      <c r="C2400" s="79" t="s">
        <v>199</v>
      </c>
      <c r="E2400" t="s">
        <v>199</v>
      </c>
      <c r="F2400" t="s">
        <v>199</v>
      </c>
      <c r="G2400" t="s">
        <v>199</v>
      </c>
      <c r="H2400" t="s">
        <v>199</v>
      </c>
      <c r="I2400" t="s">
        <v>199</v>
      </c>
      <c r="J2400" t="s">
        <v>199</v>
      </c>
      <c r="K2400" t="s">
        <v>199</v>
      </c>
      <c r="L2400" t="s">
        <v>199</v>
      </c>
      <c r="M2400" t="s">
        <v>199</v>
      </c>
      <c r="N2400" t="s">
        <v>199</v>
      </c>
      <c r="O2400" t="s">
        <v>199</v>
      </c>
      <c r="P2400" t="s">
        <v>199</v>
      </c>
      <c r="Q2400" s="80" t="s">
        <v>199</v>
      </c>
      <c r="R2400" s="79"/>
      <c r="T2400" t="s">
        <v>199</v>
      </c>
      <c r="U2400" t="s">
        <v>199</v>
      </c>
      <c r="V2400" t="s">
        <v>199</v>
      </c>
    </row>
    <row r="2401" spans="2:22" x14ac:dyDescent="0.25">
      <c r="B2401" t="s">
        <v>199</v>
      </c>
      <c r="C2401" s="79" t="s">
        <v>199</v>
      </c>
      <c r="E2401" t="s">
        <v>199</v>
      </c>
      <c r="F2401" t="s">
        <v>199</v>
      </c>
      <c r="G2401" t="s">
        <v>199</v>
      </c>
      <c r="H2401" t="s">
        <v>199</v>
      </c>
      <c r="I2401" t="s">
        <v>199</v>
      </c>
      <c r="J2401" t="s">
        <v>199</v>
      </c>
      <c r="K2401" t="s">
        <v>199</v>
      </c>
      <c r="L2401" t="s">
        <v>199</v>
      </c>
      <c r="M2401" t="s">
        <v>199</v>
      </c>
      <c r="N2401" t="s">
        <v>199</v>
      </c>
      <c r="O2401" t="s">
        <v>199</v>
      </c>
      <c r="P2401" t="s">
        <v>199</v>
      </c>
      <c r="Q2401" s="80" t="s">
        <v>199</v>
      </c>
      <c r="R2401" s="79"/>
      <c r="T2401" t="s">
        <v>199</v>
      </c>
      <c r="U2401" t="s">
        <v>199</v>
      </c>
      <c r="V2401" t="s">
        <v>199</v>
      </c>
    </row>
    <row r="2402" spans="2:22" x14ac:dyDescent="0.25">
      <c r="B2402" t="s">
        <v>199</v>
      </c>
      <c r="C2402" s="79" t="s">
        <v>199</v>
      </c>
      <c r="E2402" t="s">
        <v>199</v>
      </c>
      <c r="F2402" t="s">
        <v>199</v>
      </c>
      <c r="G2402" t="s">
        <v>199</v>
      </c>
      <c r="H2402" t="s">
        <v>199</v>
      </c>
      <c r="I2402" t="s">
        <v>199</v>
      </c>
      <c r="J2402" t="s">
        <v>199</v>
      </c>
      <c r="K2402" t="s">
        <v>199</v>
      </c>
      <c r="L2402" t="s">
        <v>199</v>
      </c>
      <c r="M2402" t="s">
        <v>199</v>
      </c>
      <c r="N2402" t="s">
        <v>199</v>
      </c>
      <c r="O2402" t="s">
        <v>199</v>
      </c>
      <c r="P2402" t="s">
        <v>199</v>
      </c>
      <c r="Q2402" s="80" t="s">
        <v>199</v>
      </c>
      <c r="R2402" s="79"/>
      <c r="T2402" t="s">
        <v>199</v>
      </c>
      <c r="U2402" t="s">
        <v>199</v>
      </c>
      <c r="V2402" t="s">
        <v>199</v>
      </c>
    </row>
    <row r="2403" spans="2:22" x14ac:dyDescent="0.25">
      <c r="B2403" t="s">
        <v>199</v>
      </c>
      <c r="C2403" s="79" t="s">
        <v>199</v>
      </c>
      <c r="E2403" t="s">
        <v>199</v>
      </c>
      <c r="F2403" t="s">
        <v>199</v>
      </c>
      <c r="G2403" t="s">
        <v>199</v>
      </c>
      <c r="H2403" t="s">
        <v>199</v>
      </c>
      <c r="I2403" t="s">
        <v>199</v>
      </c>
      <c r="J2403" t="s">
        <v>199</v>
      </c>
      <c r="K2403" t="s">
        <v>199</v>
      </c>
      <c r="L2403" t="s">
        <v>199</v>
      </c>
      <c r="M2403" t="s">
        <v>199</v>
      </c>
      <c r="N2403" t="s">
        <v>199</v>
      </c>
      <c r="O2403" t="s">
        <v>199</v>
      </c>
      <c r="P2403" t="s">
        <v>199</v>
      </c>
      <c r="Q2403" s="80" t="s">
        <v>199</v>
      </c>
      <c r="R2403" s="79"/>
      <c r="T2403" t="s">
        <v>199</v>
      </c>
      <c r="U2403" t="s">
        <v>199</v>
      </c>
      <c r="V2403" t="s">
        <v>199</v>
      </c>
    </row>
    <row r="2404" spans="2:22" x14ac:dyDescent="0.25">
      <c r="B2404" t="s">
        <v>199</v>
      </c>
      <c r="C2404" s="79" t="s">
        <v>199</v>
      </c>
      <c r="E2404" t="s">
        <v>199</v>
      </c>
      <c r="F2404" t="s">
        <v>199</v>
      </c>
      <c r="G2404" t="s">
        <v>199</v>
      </c>
      <c r="H2404" t="s">
        <v>199</v>
      </c>
      <c r="I2404" t="s">
        <v>199</v>
      </c>
      <c r="J2404" t="s">
        <v>199</v>
      </c>
      <c r="K2404" t="s">
        <v>199</v>
      </c>
      <c r="L2404" t="s">
        <v>199</v>
      </c>
      <c r="M2404" t="s">
        <v>199</v>
      </c>
      <c r="N2404" t="s">
        <v>199</v>
      </c>
      <c r="O2404" t="s">
        <v>199</v>
      </c>
      <c r="P2404" t="s">
        <v>199</v>
      </c>
      <c r="Q2404" s="80" t="s">
        <v>199</v>
      </c>
      <c r="R2404" s="79"/>
      <c r="T2404" t="s">
        <v>199</v>
      </c>
      <c r="U2404" t="s">
        <v>199</v>
      </c>
      <c r="V2404" t="s">
        <v>199</v>
      </c>
    </row>
    <row r="2405" spans="2:22" x14ac:dyDescent="0.25">
      <c r="B2405" t="s">
        <v>199</v>
      </c>
      <c r="C2405" s="79" t="s">
        <v>199</v>
      </c>
      <c r="E2405" t="s">
        <v>199</v>
      </c>
      <c r="F2405" t="s">
        <v>199</v>
      </c>
      <c r="G2405" t="s">
        <v>199</v>
      </c>
      <c r="H2405" t="s">
        <v>199</v>
      </c>
      <c r="I2405" t="s">
        <v>199</v>
      </c>
      <c r="J2405" t="s">
        <v>199</v>
      </c>
      <c r="K2405" t="s">
        <v>199</v>
      </c>
      <c r="L2405" t="s">
        <v>199</v>
      </c>
      <c r="M2405" t="s">
        <v>199</v>
      </c>
      <c r="N2405" t="s">
        <v>199</v>
      </c>
      <c r="O2405" t="s">
        <v>199</v>
      </c>
      <c r="P2405" t="s">
        <v>199</v>
      </c>
      <c r="Q2405" s="80" t="s">
        <v>199</v>
      </c>
      <c r="R2405" s="79"/>
      <c r="T2405" t="s">
        <v>199</v>
      </c>
      <c r="U2405" t="s">
        <v>199</v>
      </c>
      <c r="V2405" t="s">
        <v>199</v>
      </c>
    </row>
    <row r="2406" spans="2:22" x14ac:dyDescent="0.25">
      <c r="B2406" t="s">
        <v>199</v>
      </c>
      <c r="C2406" s="79" t="s">
        <v>199</v>
      </c>
      <c r="E2406" t="s">
        <v>199</v>
      </c>
      <c r="F2406" t="s">
        <v>199</v>
      </c>
      <c r="G2406" t="s">
        <v>199</v>
      </c>
      <c r="H2406" t="s">
        <v>199</v>
      </c>
      <c r="I2406" t="s">
        <v>199</v>
      </c>
      <c r="J2406" t="s">
        <v>199</v>
      </c>
      <c r="K2406" t="s">
        <v>199</v>
      </c>
      <c r="L2406" t="s">
        <v>199</v>
      </c>
      <c r="M2406" t="s">
        <v>199</v>
      </c>
      <c r="N2406" t="s">
        <v>199</v>
      </c>
      <c r="O2406" t="s">
        <v>199</v>
      </c>
      <c r="P2406" t="s">
        <v>199</v>
      </c>
      <c r="Q2406" s="80" t="s">
        <v>199</v>
      </c>
      <c r="R2406" s="79"/>
      <c r="T2406" t="s">
        <v>199</v>
      </c>
      <c r="U2406" t="s">
        <v>199</v>
      </c>
      <c r="V2406" t="s">
        <v>199</v>
      </c>
    </row>
    <row r="2407" spans="2:22" x14ac:dyDescent="0.25">
      <c r="B2407" t="s">
        <v>199</v>
      </c>
      <c r="C2407" s="79" t="s">
        <v>199</v>
      </c>
      <c r="E2407" t="s">
        <v>199</v>
      </c>
      <c r="F2407" t="s">
        <v>199</v>
      </c>
      <c r="G2407" t="s">
        <v>199</v>
      </c>
      <c r="H2407" t="s">
        <v>199</v>
      </c>
      <c r="I2407" t="s">
        <v>199</v>
      </c>
      <c r="J2407" t="s">
        <v>199</v>
      </c>
      <c r="K2407" t="s">
        <v>199</v>
      </c>
      <c r="L2407" t="s">
        <v>199</v>
      </c>
      <c r="M2407" t="s">
        <v>199</v>
      </c>
      <c r="N2407" t="s">
        <v>199</v>
      </c>
      <c r="O2407" t="s">
        <v>199</v>
      </c>
      <c r="P2407" t="s">
        <v>199</v>
      </c>
      <c r="Q2407" s="80" t="s">
        <v>199</v>
      </c>
      <c r="R2407" s="79"/>
      <c r="T2407" t="s">
        <v>199</v>
      </c>
      <c r="U2407" t="s">
        <v>199</v>
      </c>
      <c r="V2407" t="s">
        <v>199</v>
      </c>
    </row>
    <row r="2408" spans="2:22" x14ac:dyDescent="0.25">
      <c r="B2408" t="s">
        <v>199</v>
      </c>
      <c r="C2408" s="79" t="s">
        <v>199</v>
      </c>
      <c r="E2408" t="s">
        <v>199</v>
      </c>
      <c r="F2408" t="s">
        <v>199</v>
      </c>
      <c r="G2408" t="s">
        <v>199</v>
      </c>
      <c r="H2408" t="s">
        <v>199</v>
      </c>
      <c r="I2408" t="s">
        <v>199</v>
      </c>
      <c r="J2408" t="s">
        <v>199</v>
      </c>
      <c r="K2408" t="s">
        <v>199</v>
      </c>
      <c r="L2408" t="s">
        <v>199</v>
      </c>
      <c r="M2408" t="s">
        <v>199</v>
      </c>
      <c r="N2408" t="s">
        <v>199</v>
      </c>
      <c r="O2408" t="s">
        <v>199</v>
      </c>
      <c r="P2408" t="s">
        <v>199</v>
      </c>
      <c r="Q2408" s="80" t="s">
        <v>199</v>
      </c>
      <c r="R2408" s="79"/>
      <c r="T2408" t="s">
        <v>199</v>
      </c>
      <c r="U2408" t="s">
        <v>199</v>
      </c>
      <c r="V2408" t="s">
        <v>199</v>
      </c>
    </row>
    <row r="2409" spans="2:22" x14ac:dyDescent="0.25">
      <c r="B2409" t="s">
        <v>199</v>
      </c>
      <c r="C2409" s="79" t="s">
        <v>199</v>
      </c>
      <c r="E2409" t="s">
        <v>199</v>
      </c>
      <c r="F2409" t="s">
        <v>199</v>
      </c>
      <c r="G2409" t="s">
        <v>199</v>
      </c>
      <c r="H2409" t="s">
        <v>199</v>
      </c>
      <c r="I2409" t="s">
        <v>199</v>
      </c>
      <c r="J2409" t="s">
        <v>199</v>
      </c>
      <c r="K2409" t="s">
        <v>199</v>
      </c>
      <c r="L2409" t="s">
        <v>199</v>
      </c>
      <c r="M2409" t="s">
        <v>199</v>
      </c>
      <c r="N2409" t="s">
        <v>199</v>
      </c>
      <c r="O2409" t="s">
        <v>199</v>
      </c>
      <c r="P2409" t="s">
        <v>199</v>
      </c>
      <c r="Q2409" s="80" t="s">
        <v>199</v>
      </c>
      <c r="R2409" s="79"/>
      <c r="T2409" t="s">
        <v>199</v>
      </c>
      <c r="U2409" t="s">
        <v>199</v>
      </c>
      <c r="V2409" t="s">
        <v>199</v>
      </c>
    </row>
    <row r="2410" spans="2:22" x14ac:dyDescent="0.25">
      <c r="B2410" t="s">
        <v>199</v>
      </c>
      <c r="C2410" s="79" t="s">
        <v>199</v>
      </c>
      <c r="E2410" t="s">
        <v>199</v>
      </c>
      <c r="F2410" t="s">
        <v>199</v>
      </c>
      <c r="G2410" t="s">
        <v>199</v>
      </c>
      <c r="H2410" t="s">
        <v>199</v>
      </c>
      <c r="I2410" t="s">
        <v>199</v>
      </c>
      <c r="J2410" t="s">
        <v>199</v>
      </c>
      <c r="K2410" t="s">
        <v>199</v>
      </c>
      <c r="L2410" t="s">
        <v>199</v>
      </c>
      <c r="M2410" t="s">
        <v>199</v>
      </c>
      <c r="N2410" t="s">
        <v>199</v>
      </c>
      <c r="O2410" t="s">
        <v>199</v>
      </c>
      <c r="P2410" t="s">
        <v>199</v>
      </c>
      <c r="Q2410" s="80" t="s">
        <v>199</v>
      </c>
      <c r="R2410" s="79"/>
      <c r="T2410" t="s">
        <v>199</v>
      </c>
      <c r="U2410" t="s">
        <v>199</v>
      </c>
      <c r="V2410" t="s">
        <v>199</v>
      </c>
    </row>
    <row r="2411" spans="2:22" x14ac:dyDescent="0.25">
      <c r="B2411" t="s">
        <v>199</v>
      </c>
      <c r="C2411" s="79" t="s">
        <v>199</v>
      </c>
      <c r="E2411" t="s">
        <v>199</v>
      </c>
      <c r="F2411" t="s">
        <v>199</v>
      </c>
      <c r="G2411" t="s">
        <v>199</v>
      </c>
      <c r="H2411" t="s">
        <v>199</v>
      </c>
      <c r="I2411" t="s">
        <v>199</v>
      </c>
      <c r="J2411" t="s">
        <v>199</v>
      </c>
      <c r="K2411" t="s">
        <v>199</v>
      </c>
      <c r="L2411" t="s">
        <v>199</v>
      </c>
      <c r="M2411" t="s">
        <v>199</v>
      </c>
      <c r="N2411" t="s">
        <v>199</v>
      </c>
      <c r="O2411" t="s">
        <v>199</v>
      </c>
      <c r="P2411" t="s">
        <v>199</v>
      </c>
      <c r="Q2411" s="80" t="s">
        <v>199</v>
      </c>
      <c r="R2411" s="79"/>
      <c r="T2411" t="s">
        <v>199</v>
      </c>
      <c r="U2411" t="s">
        <v>199</v>
      </c>
      <c r="V2411" t="s">
        <v>199</v>
      </c>
    </row>
    <row r="2412" spans="2:22" x14ac:dyDescent="0.25">
      <c r="B2412" t="s">
        <v>199</v>
      </c>
      <c r="C2412" s="79" t="s">
        <v>199</v>
      </c>
      <c r="E2412" t="s">
        <v>199</v>
      </c>
      <c r="F2412" t="s">
        <v>199</v>
      </c>
      <c r="G2412" t="s">
        <v>199</v>
      </c>
      <c r="H2412" t="s">
        <v>199</v>
      </c>
      <c r="I2412" t="s">
        <v>199</v>
      </c>
      <c r="J2412" t="s">
        <v>199</v>
      </c>
      <c r="K2412" t="s">
        <v>199</v>
      </c>
      <c r="L2412" t="s">
        <v>199</v>
      </c>
      <c r="M2412" t="s">
        <v>199</v>
      </c>
      <c r="N2412" t="s">
        <v>199</v>
      </c>
      <c r="O2412" t="s">
        <v>199</v>
      </c>
      <c r="P2412" t="s">
        <v>199</v>
      </c>
      <c r="Q2412" s="80" t="s">
        <v>199</v>
      </c>
      <c r="R2412" s="79"/>
      <c r="T2412" t="s">
        <v>199</v>
      </c>
      <c r="U2412" t="s">
        <v>199</v>
      </c>
      <c r="V2412" t="s">
        <v>199</v>
      </c>
    </row>
    <row r="2413" spans="2:22" x14ac:dyDescent="0.25">
      <c r="B2413" t="s">
        <v>199</v>
      </c>
      <c r="C2413" s="79" t="s">
        <v>199</v>
      </c>
      <c r="E2413" t="s">
        <v>199</v>
      </c>
      <c r="F2413" t="s">
        <v>199</v>
      </c>
      <c r="G2413" t="s">
        <v>199</v>
      </c>
      <c r="H2413" t="s">
        <v>199</v>
      </c>
      <c r="I2413" t="s">
        <v>199</v>
      </c>
      <c r="J2413" t="s">
        <v>199</v>
      </c>
      <c r="K2413" t="s">
        <v>199</v>
      </c>
      <c r="L2413" t="s">
        <v>199</v>
      </c>
      <c r="M2413" t="s">
        <v>199</v>
      </c>
      <c r="N2413" t="s">
        <v>199</v>
      </c>
      <c r="O2413" t="s">
        <v>199</v>
      </c>
      <c r="P2413" t="s">
        <v>199</v>
      </c>
      <c r="Q2413" s="80" t="s">
        <v>199</v>
      </c>
      <c r="R2413" s="79"/>
      <c r="T2413" t="s">
        <v>199</v>
      </c>
      <c r="U2413" t="s">
        <v>199</v>
      </c>
      <c r="V2413" t="s">
        <v>199</v>
      </c>
    </row>
    <row r="2414" spans="2:22" x14ac:dyDescent="0.25">
      <c r="B2414" t="s">
        <v>199</v>
      </c>
      <c r="C2414" s="79" t="s">
        <v>199</v>
      </c>
      <c r="E2414" t="s">
        <v>199</v>
      </c>
      <c r="F2414" t="s">
        <v>199</v>
      </c>
      <c r="G2414" t="s">
        <v>199</v>
      </c>
      <c r="H2414" t="s">
        <v>199</v>
      </c>
      <c r="I2414" t="s">
        <v>199</v>
      </c>
      <c r="J2414" t="s">
        <v>199</v>
      </c>
      <c r="K2414" t="s">
        <v>199</v>
      </c>
      <c r="L2414" t="s">
        <v>199</v>
      </c>
      <c r="M2414" t="s">
        <v>199</v>
      </c>
      <c r="N2414" t="s">
        <v>199</v>
      </c>
      <c r="O2414" t="s">
        <v>199</v>
      </c>
      <c r="P2414" t="s">
        <v>199</v>
      </c>
      <c r="Q2414" s="80" t="s">
        <v>199</v>
      </c>
      <c r="R2414" s="79"/>
      <c r="T2414" t="s">
        <v>199</v>
      </c>
      <c r="U2414" t="s">
        <v>199</v>
      </c>
      <c r="V2414" t="s">
        <v>199</v>
      </c>
    </row>
    <row r="2415" spans="2:22" x14ac:dyDescent="0.25">
      <c r="B2415" t="s">
        <v>199</v>
      </c>
      <c r="C2415" s="79" t="s">
        <v>199</v>
      </c>
      <c r="E2415" t="s">
        <v>199</v>
      </c>
      <c r="F2415" t="s">
        <v>199</v>
      </c>
      <c r="G2415" t="s">
        <v>199</v>
      </c>
      <c r="H2415" t="s">
        <v>199</v>
      </c>
      <c r="I2415" t="s">
        <v>199</v>
      </c>
      <c r="J2415" t="s">
        <v>199</v>
      </c>
      <c r="K2415" t="s">
        <v>199</v>
      </c>
      <c r="L2415" t="s">
        <v>199</v>
      </c>
      <c r="M2415" t="s">
        <v>199</v>
      </c>
      <c r="N2415" t="s">
        <v>199</v>
      </c>
      <c r="O2415" t="s">
        <v>199</v>
      </c>
      <c r="P2415" t="s">
        <v>199</v>
      </c>
      <c r="Q2415" s="80" t="s">
        <v>199</v>
      </c>
      <c r="R2415" s="79"/>
      <c r="T2415" t="s">
        <v>199</v>
      </c>
      <c r="U2415" t="s">
        <v>199</v>
      </c>
      <c r="V2415" t="s">
        <v>199</v>
      </c>
    </row>
    <row r="2416" spans="2:22" x14ac:dyDescent="0.25">
      <c r="B2416" t="s">
        <v>199</v>
      </c>
      <c r="C2416" s="79" t="s">
        <v>199</v>
      </c>
      <c r="E2416" t="s">
        <v>199</v>
      </c>
      <c r="F2416" t="s">
        <v>199</v>
      </c>
      <c r="G2416" t="s">
        <v>199</v>
      </c>
      <c r="H2416" t="s">
        <v>199</v>
      </c>
      <c r="I2416" t="s">
        <v>199</v>
      </c>
      <c r="J2416" t="s">
        <v>199</v>
      </c>
      <c r="K2416" t="s">
        <v>199</v>
      </c>
      <c r="L2416" t="s">
        <v>199</v>
      </c>
      <c r="M2416" t="s">
        <v>199</v>
      </c>
      <c r="N2416" t="s">
        <v>199</v>
      </c>
      <c r="O2416" t="s">
        <v>199</v>
      </c>
      <c r="P2416" t="s">
        <v>199</v>
      </c>
      <c r="Q2416" s="80" t="s">
        <v>199</v>
      </c>
      <c r="R2416" s="79"/>
      <c r="T2416" t="s">
        <v>199</v>
      </c>
      <c r="U2416" t="s">
        <v>199</v>
      </c>
      <c r="V2416" t="s">
        <v>199</v>
      </c>
    </row>
    <row r="2417" spans="2:22" x14ac:dyDescent="0.25">
      <c r="B2417" t="s">
        <v>199</v>
      </c>
      <c r="C2417" s="79" t="s">
        <v>199</v>
      </c>
      <c r="E2417" t="s">
        <v>199</v>
      </c>
      <c r="F2417" t="s">
        <v>199</v>
      </c>
      <c r="G2417" t="s">
        <v>199</v>
      </c>
      <c r="H2417" t="s">
        <v>199</v>
      </c>
      <c r="I2417" t="s">
        <v>199</v>
      </c>
      <c r="J2417" t="s">
        <v>199</v>
      </c>
      <c r="K2417" t="s">
        <v>199</v>
      </c>
      <c r="L2417" t="s">
        <v>199</v>
      </c>
      <c r="M2417" t="s">
        <v>199</v>
      </c>
      <c r="N2417" t="s">
        <v>199</v>
      </c>
      <c r="O2417" t="s">
        <v>199</v>
      </c>
      <c r="P2417" t="s">
        <v>199</v>
      </c>
      <c r="Q2417" s="80" t="s">
        <v>199</v>
      </c>
      <c r="R2417" s="79"/>
      <c r="T2417" t="s">
        <v>199</v>
      </c>
      <c r="U2417" t="s">
        <v>199</v>
      </c>
      <c r="V2417" t="s">
        <v>199</v>
      </c>
    </row>
    <row r="2418" spans="2:22" x14ac:dyDescent="0.25">
      <c r="B2418" t="s">
        <v>199</v>
      </c>
      <c r="C2418" s="79" t="s">
        <v>199</v>
      </c>
      <c r="E2418" t="s">
        <v>199</v>
      </c>
      <c r="F2418" t="s">
        <v>199</v>
      </c>
      <c r="G2418" t="s">
        <v>199</v>
      </c>
      <c r="H2418" t="s">
        <v>199</v>
      </c>
      <c r="I2418" t="s">
        <v>199</v>
      </c>
      <c r="J2418" t="s">
        <v>199</v>
      </c>
      <c r="K2418" t="s">
        <v>199</v>
      </c>
      <c r="L2418" t="s">
        <v>199</v>
      </c>
      <c r="M2418" t="s">
        <v>199</v>
      </c>
      <c r="N2418" t="s">
        <v>199</v>
      </c>
      <c r="O2418" t="s">
        <v>199</v>
      </c>
      <c r="P2418" t="s">
        <v>199</v>
      </c>
      <c r="Q2418" s="80" t="s">
        <v>199</v>
      </c>
      <c r="R2418" s="79"/>
      <c r="T2418" t="s">
        <v>199</v>
      </c>
      <c r="U2418" t="s">
        <v>199</v>
      </c>
      <c r="V2418" t="s">
        <v>199</v>
      </c>
    </row>
    <row r="2419" spans="2:22" x14ac:dyDescent="0.25">
      <c r="B2419" t="s">
        <v>199</v>
      </c>
      <c r="C2419" s="79" t="s">
        <v>199</v>
      </c>
      <c r="E2419" t="s">
        <v>199</v>
      </c>
      <c r="F2419" t="s">
        <v>199</v>
      </c>
      <c r="G2419" t="s">
        <v>199</v>
      </c>
      <c r="H2419" t="s">
        <v>199</v>
      </c>
      <c r="I2419" t="s">
        <v>199</v>
      </c>
      <c r="J2419" t="s">
        <v>199</v>
      </c>
      <c r="K2419" t="s">
        <v>199</v>
      </c>
      <c r="L2419" t="s">
        <v>199</v>
      </c>
      <c r="M2419" t="s">
        <v>199</v>
      </c>
      <c r="N2419" t="s">
        <v>199</v>
      </c>
      <c r="O2419" t="s">
        <v>199</v>
      </c>
      <c r="P2419" t="s">
        <v>199</v>
      </c>
      <c r="Q2419" s="80" t="s">
        <v>199</v>
      </c>
      <c r="R2419" s="79"/>
      <c r="T2419" t="s">
        <v>199</v>
      </c>
      <c r="U2419" t="s">
        <v>199</v>
      </c>
      <c r="V2419" t="s">
        <v>199</v>
      </c>
    </row>
    <row r="2420" spans="2:22" x14ac:dyDescent="0.25">
      <c r="B2420" t="s">
        <v>199</v>
      </c>
      <c r="C2420" s="79" t="s">
        <v>199</v>
      </c>
      <c r="E2420" t="s">
        <v>199</v>
      </c>
      <c r="F2420" t="s">
        <v>199</v>
      </c>
      <c r="G2420" t="s">
        <v>199</v>
      </c>
      <c r="H2420" t="s">
        <v>199</v>
      </c>
      <c r="I2420" t="s">
        <v>199</v>
      </c>
      <c r="J2420" t="s">
        <v>199</v>
      </c>
      <c r="K2420" t="s">
        <v>199</v>
      </c>
      <c r="L2420" t="s">
        <v>199</v>
      </c>
      <c r="M2420" t="s">
        <v>199</v>
      </c>
      <c r="N2420" t="s">
        <v>199</v>
      </c>
      <c r="O2420" t="s">
        <v>199</v>
      </c>
      <c r="P2420" t="s">
        <v>199</v>
      </c>
      <c r="Q2420" s="80" t="s">
        <v>199</v>
      </c>
      <c r="R2420" s="79"/>
      <c r="T2420" t="s">
        <v>199</v>
      </c>
      <c r="U2420" t="s">
        <v>199</v>
      </c>
      <c r="V2420" t="s">
        <v>199</v>
      </c>
    </row>
    <row r="2421" spans="2:22" x14ac:dyDescent="0.25">
      <c r="B2421" t="s">
        <v>199</v>
      </c>
      <c r="C2421" s="79" t="s">
        <v>199</v>
      </c>
      <c r="E2421" t="s">
        <v>199</v>
      </c>
      <c r="F2421" t="s">
        <v>199</v>
      </c>
      <c r="G2421" t="s">
        <v>199</v>
      </c>
      <c r="H2421" t="s">
        <v>199</v>
      </c>
      <c r="I2421" t="s">
        <v>199</v>
      </c>
      <c r="J2421" t="s">
        <v>199</v>
      </c>
      <c r="K2421" t="s">
        <v>199</v>
      </c>
      <c r="L2421" t="s">
        <v>199</v>
      </c>
      <c r="M2421" t="s">
        <v>199</v>
      </c>
      <c r="N2421" t="s">
        <v>199</v>
      </c>
      <c r="O2421" t="s">
        <v>199</v>
      </c>
      <c r="P2421" t="s">
        <v>199</v>
      </c>
      <c r="Q2421" s="80" t="s">
        <v>199</v>
      </c>
      <c r="R2421" s="79"/>
      <c r="T2421" t="s">
        <v>199</v>
      </c>
      <c r="U2421" t="s">
        <v>199</v>
      </c>
      <c r="V2421" t="s">
        <v>199</v>
      </c>
    </row>
    <row r="2422" spans="2:22" x14ac:dyDescent="0.25">
      <c r="B2422" t="s">
        <v>199</v>
      </c>
      <c r="C2422" s="79" t="s">
        <v>199</v>
      </c>
      <c r="E2422" t="s">
        <v>199</v>
      </c>
      <c r="F2422" t="s">
        <v>199</v>
      </c>
      <c r="G2422" t="s">
        <v>199</v>
      </c>
      <c r="H2422" t="s">
        <v>199</v>
      </c>
      <c r="I2422" t="s">
        <v>199</v>
      </c>
      <c r="J2422" t="s">
        <v>199</v>
      </c>
      <c r="K2422" t="s">
        <v>199</v>
      </c>
      <c r="L2422" t="s">
        <v>199</v>
      </c>
      <c r="M2422" t="s">
        <v>199</v>
      </c>
      <c r="N2422" t="s">
        <v>199</v>
      </c>
      <c r="O2422" t="s">
        <v>199</v>
      </c>
      <c r="P2422" t="s">
        <v>199</v>
      </c>
      <c r="Q2422" s="80" t="s">
        <v>199</v>
      </c>
      <c r="R2422" s="79"/>
      <c r="T2422" t="s">
        <v>199</v>
      </c>
      <c r="U2422" t="s">
        <v>199</v>
      </c>
      <c r="V2422" t="s">
        <v>199</v>
      </c>
    </row>
    <row r="2423" spans="2:22" x14ac:dyDescent="0.25">
      <c r="B2423" t="s">
        <v>199</v>
      </c>
      <c r="C2423" s="79" t="s">
        <v>199</v>
      </c>
      <c r="E2423" t="s">
        <v>199</v>
      </c>
      <c r="F2423" t="s">
        <v>199</v>
      </c>
      <c r="G2423" t="s">
        <v>199</v>
      </c>
      <c r="H2423" t="s">
        <v>199</v>
      </c>
      <c r="I2423" t="s">
        <v>199</v>
      </c>
      <c r="J2423" t="s">
        <v>199</v>
      </c>
      <c r="K2423" t="s">
        <v>199</v>
      </c>
      <c r="L2423" t="s">
        <v>199</v>
      </c>
      <c r="M2423" t="s">
        <v>199</v>
      </c>
      <c r="N2423" t="s">
        <v>199</v>
      </c>
      <c r="O2423" t="s">
        <v>199</v>
      </c>
      <c r="P2423" t="s">
        <v>199</v>
      </c>
      <c r="Q2423" s="80" t="s">
        <v>199</v>
      </c>
      <c r="R2423" s="79"/>
      <c r="T2423" t="s">
        <v>199</v>
      </c>
      <c r="U2423" t="s">
        <v>199</v>
      </c>
      <c r="V2423" t="s">
        <v>199</v>
      </c>
    </row>
    <row r="2424" spans="2:22" x14ac:dyDescent="0.25">
      <c r="B2424" t="s">
        <v>199</v>
      </c>
      <c r="C2424" s="79" t="s">
        <v>199</v>
      </c>
      <c r="E2424" t="s">
        <v>199</v>
      </c>
      <c r="F2424" t="s">
        <v>199</v>
      </c>
      <c r="G2424" t="s">
        <v>199</v>
      </c>
      <c r="H2424" t="s">
        <v>199</v>
      </c>
      <c r="I2424" t="s">
        <v>199</v>
      </c>
      <c r="J2424" t="s">
        <v>199</v>
      </c>
      <c r="K2424" t="s">
        <v>199</v>
      </c>
      <c r="L2424" t="s">
        <v>199</v>
      </c>
      <c r="M2424" t="s">
        <v>199</v>
      </c>
      <c r="N2424" t="s">
        <v>199</v>
      </c>
      <c r="O2424" t="s">
        <v>199</v>
      </c>
      <c r="P2424" t="s">
        <v>199</v>
      </c>
      <c r="Q2424" s="80" t="s">
        <v>199</v>
      </c>
      <c r="R2424" s="79"/>
      <c r="T2424" t="s">
        <v>199</v>
      </c>
      <c r="U2424" t="s">
        <v>199</v>
      </c>
      <c r="V2424" t="s">
        <v>199</v>
      </c>
    </row>
    <row r="2425" spans="2:22" x14ac:dyDescent="0.25">
      <c r="B2425" t="s">
        <v>199</v>
      </c>
      <c r="C2425" s="79" t="s">
        <v>199</v>
      </c>
      <c r="E2425" t="s">
        <v>199</v>
      </c>
      <c r="F2425" t="s">
        <v>199</v>
      </c>
      <c r="G2425" t="s">
        <v>199</v>
      </c>
      <c r="H2425" t="s">
        <v>199</v>
      </c>
      <c r="I2425" t="s">
        <v>199</v>
      </c>
      <c r="J2425" t="s">
        <v>199</v>
      </c>
      <c r="K2425" t="s">
        <v>199</v>
      </c>
      <c r="L2425" t="s">
        <v>199</v>
      </c>
      <c r="M2425" t="s">
        <v>199</v>
      </c>
      <c r="N2425" t="s">
        <v>199</v>
      </c>
      <c r="O2425" t="s">
        <v>199</v>
      </c>
      <c r="P2425" t="s">
        <v>199</v>
      </c>
      <c r="Q2425" s="80" t="s">
        <v>199</v>
      </c>
      <c r="R2425" s="79"/>
      <c r="T2425" t="s">
        <v>199</v>
      </c>
      <c r="U2425" t="s">
        <v>199</v>
      </c>
      <c r="V2425" t="s">
        <v>199</v>
      </c>
    </row>
    <row r="2426" spans="2:22" x14ac:dyDescent="0.25">
      <c r="B2426" t="s">
        <v>199</v>
      </c>
      <c r="C2426" s="79" t="s">
        <v>199</v>
      </c>
      <c r="E2426" t="s">
        <v>199</v>
      </c>
      <c r="F2426" t="s">
        <v>199</v>
      </c>
      <c r="G2426" t="s">
        <v>199</v>
      </c>
      <c r="H2426" t="s">
        <v>199</v>
      </c>
      <c r="I2426" t="s">
        <v>199</v>
      </c>
      <c r="J2426" t="s">
        <v>199</v>
      </c>
      <c r="K2426" t="s">
        <v>199</v>
      </c>
      <c r="L2426" t="s">
        <v>199</v>
      </c>
      <c r="M2426" t="s">
        <v>199</v>
      </c>
      <c r="N2426" t="s">
        <v>199</v>
      </c>
      <c r="O2426" t="s">
        <v>199</v>
      </c>
      <c r="P2426" t="s">
        <v>199</v>
      </c>
      <c r="Q2426" s="80" t="s">
        <v>199</v>
      </c>
      <c r="R2426" s="79"/>
      <c r="T2426" t="s">
        <v>199</v>
      </c>
      <c r="U2426" t="s">
        <v>199</v>
      </c>
      <c r="V2426" t="s">
        <v>199</v>
      </c>
    </row>
    <row r="2427" spans="2:22" x14ac:dyDescent="0.25">
      <c r="B2427" t="s">
        <v>199</v>
      </c>
      <c r="C2427" s="79" t="s">
        <v>199</v>
      </c>
      <c r="E2427" t="s">
        <v>199</v>
      </c>
      <c r="F2427" t="s">
        <v>199</v>
      </c>
      <c r="G2427" t="s">
        <v>199</v>
      </c>
      <c r="H2427" t="s">
        <v>199</v>
      </c>
      <c r="I2427" t="s">
        <v>199</v>
      </c>
      <c r="J2427" t="s">
        <v>199</v>
      </c>
      <c r="K2427" t="s">
        <v>199</v>
      </c>
      <c r="L2427" t="s">
        <v>199</v>
      </c>
      <c r="M2427" t="s">
        <v>199</v>
      </c>
      <c r="N2427" t="s">
        <v>199</v>
      </c>
      <c r="O2427" t="s">
        <v>199</v>
      </c>
      <c r="P2427" t="s">
        <v>199</v>
      </c>
      <c r="Q2427" s="80" t="s">
        <v>199</v>
      </c>
      <c r="R2427" s="79"/>
      <c r="T2427" t="s">
        <v>199</v>
      </c>
      <c r="U2427" t="s">
        <v>199</v>
      </c>
      <c r="V2427" t="s">
        <v>199</v>
      </c>
    </row>
    <row r="2428" spans="2:22" x14ac:dyDescent="0.25">
      <c r="B2428" t="s">
        <v>199</v>
      </c>
      <c r="C2428" s="79" t="s">
        <v>199</v>
      </c>
      <c r="E2428" t="s">
        <v>199</v>
      </c>
      <c r="F2428" t="s">
        <v>199</v>
      </c>
      <c r="G2428" t="s">
        <v>199</v>
      </c>
      <c r="H2428" t="s">
        <v>199</v>
      </c>
      <c r="I2428" t="s">
        <v>199</v>
      </c>
      <c r="J2428" t="s">
        <v>199</v>
      </c>
      <c r="K2428" t="s">
        <v>199</v>
      </c>
      <c r="L2428" t="s">
        <v>199</v>
      </c>
      <c r="M2428" t="s">
        <v>199</v>
      </c>
      <c r="N2428" t="s">
        <v>199</v>
      </c>
      <c r="O2428" t="s">
        <v>199</v>
      </c>
      <c r="P2428" t="s">
        <v>199</v>
      </c>
      <c r="Q2428" s="80" t="s">
        <v>199</v>
      </c>
      <c r="R2428" s="79"/>
      <c r="T2428" t="s">
        <v>199</v>
      </c>
      <c r="U2428" t="s">
        <v>199</v>
      </c>
      <c r="V2428" t="s">
        <v>199</v>
      </c>
    </row>
    <row r="2429" spans="2:22" x14ac:dyDescent="0.25">
      <c r="B2429" t="s">
        <v>199</v>
      </c>
      <c r="C2429" s="79" t="s">
        <v>199</v>
      </c>
      <c r="E2429" t="s">
        <v>199</v>
      </c>
      <c r="F2429" t="s">
        <v>199</v>
      </c>
      <c r="G2429" t="s">
        <v>199</v>
      </c>
      <c r="H2429" t="s">
        <v>199</v>
      </c>
      <c r="I2429" t="s">
        <v>199</v>
      </c>
      <c r="J2429" t="s">
        <v>199</v>
      </c>
      <c r="K2429" t="s">
        <v>199</v>
      </c>
      <c r="L2429" t="s">
        <v>199</v>
      </c>
      <c r="M2429" t="s">
        <v>199</v>
      </c>
      <c r="N2429" t="s">
        <v>199</v>
      </c>
      <c r="O2429" t="s">
        <v>199</v>
      </c>
      <c r="P2429" t="s">
        <v>199</v>
      </c>
      <c r="Q2429" s="80" t="s">
        <v>199</v>
      </c>
      <c r="R2429" s="79"/>
      <c r="T2429" t="s">
        <v>199</v>
      </c>
      <c r="U2429" t="s">
        <v>199</v>
      </c>
      <c r="V2429" t="s">
        <v>199</v>
      </c>
    </row>
    <row r="2430" spans="2:22" x14ac:dyDescent="0.25">
      <c r="B2430" t="s">
        <v>199</v>
      </c>
      <c r="C2430" s="79" t="s">
        <v>199</v>
      </c>
      <c r="E2430" t="s">
        <v>199</v>
      </c>
      <c r="F2430" t="s">
        <v>199</v>
      </c>
      <c r="G2430" t="s">
        <v>199</v>
      </c>
      <c r="H2430" t="s">
        <v>199</v>
      </c>
      <c r="I2430" t="s">
        <v>199</v>
      </c>
      <c r="J2430" t="s">
        <v>199</v>
      </c>
      <c r="K2430" t="s">
        <v>199</v>
      </c>
      <c r="L2430" t="s">
        <v>199</v>
      </c>
      <c r="M2430" t="s">
        <v>199</v>
      </c>
      <c r="N2430" t="s">
        <v>199</v>
      </c>
      <c r="O2430" t="s">
        <v>199</v>
      </c>
      <c r="P2430" t="s">
        <v>199</v>
      </c>
      <c r="Q2430" s="80" t="s">
        <v>199</v>
      </c>
      <c r="R2430" s="79"/>
      <c r="T2430" t="s">
        <v>199</v>
      </c>
      <c r="U2430" t="s">
        <v>199</v>
      </c>
      <c r="V2430" t="s">
        <v>199</v>
      </c>
    </row>
    <row r="2431" spans="2:22" x14ac:dyDescent="0.25">
      <c r="B2431" t="s">
        <v>199</v>
      </c>
      <c r="C2431" s="79" t="s">
        <v>199</v>
      </c>
      <c r="E2431" t="s">
        <v>199</v>
      </c>
      <c r="F2431" t="s">
        <v>199</v>
      </c>
      <c r="G2431" t="s">
        <v>199</v>
      </c>
      <c r="H2431" t="s">
        <v>199</v>
      </c>
      <c r="I2431" t="s">
        <v>199</v>
      </c>
      <c r="J2431" t="s">
        <v>199</v>
      </c>
      <c r="K2431" t="s">
        <v>199</v>
      </c>
      <c r="L2431" t="s">
        <v>199</v>
      </c>
      <c r="M2431" t="s">
        <v>199</v>
      </c>
      <c r="N2431" t="s">
        <v>199</v>
      </c>
      <c r="O2431" t="s">
        <v>199</v>
      </c>
      <c r="P2431" t="s">
        <v>199</v>
      </c>
      <c r="Q2431" s="80" t="s">
        <v>199</v>
      </c>
      <c r="R2431" s="79"/>
      <c r="T2431" t="s">
        <v>199</v>
      </c>
      <c r="U2431" t="s">
        <v>199</v>
      </c>
      <c r="V2431" t="s">
        <v>199</v>
      </c>
    </row>
    <row r="2432" spans="2:22" x14ac:dyDescent="0.25">
      <c r="B2432" t="s">
        <v>199</v>
      </c>
      <c r="C2432" s="79" t="s">
        <v>199</v>
      </c>
      <c r="E2432" t="s">
        <v>199</v>
      </c>
      <c r="F2432" t="s">
        <v>199</v>
      </c>
      <c r="G2432" t="s">
        <v>199</v>
      </c>
      <c r="H2432" t="s">
        <v>199</v>
      </c>
      <c r="I2432" t="s">
        <v>199</v>
      </c>
      <c r="J2432" t="s">
        <v>199</v>
      </c>
      <c r="K2432" t="s">
        <v>199</v>
      </c>
      <c r="L2432" t="s">
        <v>199</v>
      </c>
      <c r="M2432" t="s">
        <v>199</v>
      </c>
      <c r="N2432" t="s">
        <v>199</v>
      </c>
      <c r="O2432" t="s">
        <v>199</v>
      </c>
      <c r="P2432" t="s">
        <v>199</v>
      </c>
      <c r="Q2432" s="80" t="s">
        <v>199</v>
      </c>
      <c r="R2432" s="79"/>
      <c r="T2432" t="s">
        <v>199</v>
      </c>
      <c r="U2432" t="s">
        <v>199</v>
      </c>
      <c r="V2432" t="s">
        <v>199</v>
      </c>
    </row>
    <row r="2433" spans="2:22" x14ac:dyDescent="0.25">
      <c r="B2433" t="s">
        <v>199</v>
      </c>
      <c r="C2433" s="79" t="s">
        <v>199</v>
      </c>
      <c r="E2433" t="s">
        <v>199</v>
      </c>
      <c r="F2433" t="s">
        <v>199</v>
      </c>
      <c r="G2433" t="s">
        <v>199</v>
      </c>
      <c r="H2433" t="s">
        <v>199</v>
      </c>
      <c r="I2433" t="s">
        <v>199</v>
      </c>
      <c r="J2433" t="s">
        <v>199</v>
      </c>
      <c r="K2433" t="s">
        <v>199</v>
      </c>
      <c r="L2433" t="s">
        <v>199</v>
      </c>
      <c r="M2433" t="s">
        <v>199</v>
      </c>
      <c r="N2433" t="s">
        <v>199</v>
      </c>
      <c r="O2433" t="s">
        <v>199</v>
      </c>
      <c r="P2433" t="s">
        <v>199</v>
      </c>
      <c r="Q2433" s="80" t="s">
        <v>199</v>
      </c>
      <c r="R2433" s="79"/>
      <c r="T2433" t="s">
        <v>199</v>
      </c>
      <c r="U2433" t="s">
        <v>199</v>
      </c>
      <c r="V2433" t="s">
        <v>199</v>
      </c>
    </row>
    <row r="2434" spans="2:22" x14ac:dyDescent="0.25">
      <c r="B2434" t="s">
        <v>199</v>
      </c>
      <c r="C2434" s="79" t="s">
        <v>199</v>
      </c>
      <c r="E2434" t="s">
        <v>199</v>
      </c>
      <c r="F2434" t="s">
        <v>199</v>
      </c>
      <c r="G2434" t="s">
        <v>199</v>
      </c>
      <c r="H2434" t="s">
        <v>199</v>
      </c>
      <c r="I2434" t="s">
        <v>199</v>
      </c>
      <c r="J2434" t="s">
        <v>199</v>
      </c>
      <c r="K2434" t="s">
        <v>199</v>
      </c>
      <c r="L2434" t="s">
        <v>199</v>
      </c>
      <c r="M2434" t="s">
        <v>199</v>
      </c>
      <c r="N2434" t="s">
        <v>199</v>
      </c>
      <c r="O2434" t="s">
        <v>199</v>
      </c>
      <c r="P2434" t="s">
        <v>199</v>
      </c>
      <c r="Q2434" s="80" t="s">
        <v>199</v>
      </c>
      <c r="R2434" s="79"/>
      <c r="T2434" t="s">
        <v>199</v>
      </c>
      <c r="U2434" t="s">
        <v>199</v>
      </c>
      <c r="V2434" t="s">
        <v>199</v>
      </c>
    </row>
    <row r="2435" spans="2:22" x14ac:dyDescent="0.25">
      <c r="B2435" t="s">
        <v>199</v>
      </c>
      <c r="C2435" s="79" t="s">
        <v>199</v>
      </c>
      <c r="E2435" t="s">
        <v>199</v>
      </c>
      <c r="F2435" t="s">
        <v>199</v>
      </c>
      <c r="G2435" t="s">
        <v>199</v>
      </c>
      <c r="H2435" t="s">
        <v>199</v>
      </c>
      <c r="I2435" t="s">
        <v>199</v>
      </c>
      <c r="J2435" t="s">
        <v>199</v>
      </c>
      <c r="K2435" t="s">
        <v>199</v>
      </c>
      <c r="L2435" t="s">
        <v>199</v>
      </c>
      <c r="M2435" t="s">
        <v>199</v>
      </c>
      <c r="N2435" t="s">
        <v>199</v>
      </c>
      <c r="O2435" t="s">
        <v>199</v>
      </c>
      <c r="P2435" t="s">
        <v>199</v>
      </c>
      <c r="Q2435" s="80" t="s">
        <v>199</v>
      </c>
      <c r="R2435" s="79"/>
      <c r="T2435" t="s">
        <v>199</v>
      </c>
      <c r="U2435" t="s">
        <v>199</v>
      </c>
      <c r="V2435" t="s">
        <v>199</v>
      </c>
    </row>
    <row r="2436" spans="2:22" x14ac:dyDescent="0.25">
      <c r="B2436" t="s">
        <v>199</v>
      </c>
      <c r="C2436" s="79" t="s">
        <v>199</v>
      </c>
      <c r="E2436" t="s">
        <v>199</v>
      </c>
      <c r="F2436" t="s">
        <v>199</v>
      </c>
      <c r="G2436" t="s">
        <v>199</v>
      </c>
      <c r="H2436" t="s">
        <v>199</v>
      </c>
      <c r="I2436" t="s">
        <v>199</v>
      </c>
      <c r="J2436" t="s">
        <v>199</v>
      </c>
      <c r="K2436" t="s">
        <v>199</v>
      </c>
      <c r="L2436" t="s">
        <v>199</v>
      </c>
      <c r="M2436" t="s">
        <v>199</v>
      </c>
      <c r="N2436" t="s">
        <v>199</v>
      </c>
      <c r="O2436" t="s">
        <v>199</v>
      </c>
      <c r="P2436" t="s">
        <v>199</v>
      </c>
      <c r="Q2436" s="80" t="s">
        <v>199</v>
      </c>
      <c r="R2436" s="79"/>
      <c r="T2436" t="s">
        <v>199</v>
      </c>
      <c r="U2436" t="s">
        <v>199</v>
      </c>
      <c r="V2436" t="s">
        <v>199</v>
      </c>
    </row>
    <row r="2437" spans="2:22" x14ac:dyDescent="0.25">
      <c r="B2437" t="s">
        <v>199</v>
      </c>
      <c r="C2437" s="79" t="s">
        <v>199</v>
      </c>
      <c r="E2437" t="s">
        <v>199</v>
      </c>
      <c r="F2437" t="s">
        <v>199</v>
      </c>
      <c r="G2437" t="s">
        <v>199</v>
      </c>
      <c r="H2437" t="s">
        <v>199</v>
      </c>
      <c r="I2437" t="s">
        <v>199</v>
      </c>
      <c r="J2437" t="s">
        <v>199</v>
      </c>
      <c r="K2437" t="s">
        <v>199</v>
      </c>
      <c r="L2437" t="s">
        <v>199</v>
      </c>
      <c r="M2437" t="s">
        <v>199</v>
      </c>
      <c r="N2437" t="s">
        <v>199</v>
      </c>
      <c r="O2437" t="s">
        <v>199</v>
      </c>
      <c r="P2437" t="s">
        <v>199</v>
      </c>
      <c r="Q2437" s="80" t="s">
        <v>199</v>
      </c>
      <c r="R2437" s="79"/>
      <c r="T2437" t="s">
        <v>199</v>
      </c>
      <c r="U2437" t="s">
        <v>199</v>
      </c>
      <c r="V2437" t="s">
        <v>199</v>
      </c>
    </row>
    <row r="2438" spans="2:22" x14ac:dyDescent="0.25">
      <c r="B2438" t="s">
        <v>199</v>
      </c>
      <c r="C2438" s="79" t="s">
        <v>199</v>
      </c>
      <c r="E2438" t="s">
        <v>199</v>
      </c>
      <c r="F2438" t="s">
        <v>199</v>
      </c>
      <c r="G2438" t="s">
        <v>199</v>
      </c>
      <c r="H2438" t="s">
        <v>199</v>
      </c>
      <c r="I2438" t="s">
        <v>199</v>
      </c>
      <c r="J2438" t="s">
        <v>199</v>
      </c>
      <c r="K2438" t="s">
        <v>199</v>
      </c>
      <c r="L2438" t="s">
        <v>199</v>
      </c>
      <c r="M2438" t="s">
        <v>199</v>
      </c>
      <c r="N2438" t="s">
        <v>199</v>
      </c>
      <c r="O2438" t="s">
        <v>199</v>
      </c>
      <c r="P2438" t="s">
        <v>199</v>
      </c>
      <c r="Q2438" s="80" t="s">
        <v>199</v>
      </c>
      <c r="R2438" s="79"/>
      <c r="T2438" t="s">
        <v>199</v>
      </c>
      <c r="U2438" t="s">
        <v>199</v>
      </c>
      <c r="V2438" t="s">
        <v>199</v>
      </c>
    </row>
    <row r="2439" spans="2:22" x14ac:dyDescent="0.25">
      <c r="B2439" t="s">
        <v>199</v>
      </c>
      <c r="C2439" s="79" t="s">
        <v>199</v>
      </c>
      <c r="E2439" t="s">
        <v>199</v>
      </c>
      <c r="F2439" t="s">
        <v>199</v>
      </c>
      <c r="G2439" t="s">
        <v>199</v>
      </c>
      <c r="H2439" t="s">
        <v>199</v>
      </c>
      <c r="I2439" t="s">
        <v>199</v>
      </c>
      <c r="J2439" t="s">
        <v>199</v>
      </c>
      <c r="K2439" t="s">
        <v>199</v>
      </c>
      <c r="L2439" t="s">
        <v>199</v>
      </c>
      <c r="M2439" t="s">
        <v>199</v>
      </c>
      <c r="N2439" t="s">
        <v>199</v>
      </c>
      <c r="O2439" t="s">
        <v>199</v>
      </c>
      <c r="P2439" t="s">
        <v>199</v>
      </c>
      <c r="Q2439" s="80" t="s">
        <v>199</v>
      </c>
      <c r="R2439" s="79"/>
      <c r="T2439" t="s">
        <v>199</v>
      </c>
      <c r="U2439" t="s">
        <v>199</v>
      </c>
      <c r="V2439" t="s">
        <v>199</v>
      </c>
    </row>
    <row r="2440" spans="2:22" x14ac:dyDescent="0.25">
      <c r="B2440" t="s">
        <v>199</v>
      </c>
      <c r="C2440" s="79" t="s">
        <v>199</v>
      </c>
      <c r="E2440" t="s">
        <v>199</v>
      </c>
      <c r="F2440" t="s">
        <v>199</v>
      </c>
      <c r="G2440" t="s">
        <v>199</v>
      </c>
      <c r="H2440" t="s">
        <v>199</v>
      </c>
      <c r="I2440" t="s">
        <v>199</v>
      </c>
      <c r="J2440" t="s">
        <v>199</v>
      </c>
      <c r="K2440" t="s">
        <v>199</v>
      </c>
      <c r="L2440" t="s">
        <v>199</v>
      </c>
      <c r="M2440" t="s">
        <v>199</v>
      </c>
      <c r="N2440" t="s">
        <v>199</v>
      </c>
      <c r="O2440" t="s">
        <v>199</v>
      </c>
      <c r="P2440" t="s">
        <v>199</v>
      </c>
      <c r="Q2440" s="80" t="s">
        <v>199</v>
      </c>
      <c r="R2440" s="79"/>
      <c r="T2440" t="s">
        <v>199</v>
      </c>
      <c r="U2440" t="s">
        <v>199</v>
      </c>
      <c r="V2440" t="s">
        <v>199</v>
      </c>
    </row>
    <row r="2441" spans="2:22" x14ac:dyDescent="0.25">
      <c r="B2441" t="s">
        <v>199</v>
      </c>
      <c r="C2441" s="79" t="s">
        <v>199</v>
      </c>
      <c r="E2441" t="s">
        <v>199</v>
      </c>
      <c r="F2441" t="s">
        <v>199</v>
      </c>
      <c r="G2441" t="s">
        <v>199</v>
      </c>
      <c r="H2441" t="s">
        <v>199</v>
      </c>
      <c r="I2441" t="s">
        <v>199</v>
      </c>
      <c r="J2441" t="s">
        <v>199</v>
      </c>
      <c r="K2441" t="s">
        <v>199</v>
      </c>
      <c r="L2441" t="s">
        <v>199</v>
      </c>
      <c r="M2441" t="s">
        <v>199</v>
      </c>
      <c r="N2441" t="s">
        <v>199</v>
      </c>
      <c r="O2441" t="s">
        <v>199</v>
      </c>
      <c r="P2441" t="s">
        <v>199</v>
      </c>
      <c r="Q2441" s="80" t="s">
        <v>199</v>
      </c>
      <c r="R2441" s="79"/>
      <c r="T2441" t="s">
        <v>199</v>
      </c>
      <c r="U2441" t="s">
        <v>199</v>
      </c>
      <c r="V2441" t="s">
        <v>199</v>
      </c>
    </row>
    <row r="2442" spans="2:22" x14ac:dyDescent="0.25">
      <c r="B2442" t="s">
        <v>199</v>
      </c>
      <c r="C2442" s="79" t="s">
        <v>199</v>
      </c>
      <c r="E2442" t="s">
        <v>199</v>
      </c>
      <c r="F2442" t="s">
        <v>199</v>
      </c>
      <c r="G2442" t="s">
        <v>199</v>
      </c>
      <c r="H2442" t="s">
        <v>199</v>
      </c>
      <c r="I2442" t="s">
        <v>199</v>
      </c>
      <c r="J2442" t="s">
        <v>199</v>
      </c>
      <c r="K2442" t="s">
        <v>199</v>
      </c>
      <c r="L2442" t="s">
        <v>199</v>
      </c>
      <c r="M2442" t="s">
        <v>199</v>
      </c>
      <c r="N2442" t="s">
        <v>199</v>
      </c>
      <c r="O2442" t="s">
        <v>199</v>
      </c>
      <c r="P2442" t="s">
        <v>199</v>
      </c>
      <c r="Q2442" s="80" t="s">
        <v>199</v>
      </c>
      <c r="R2442" s="79"/>
      <c r="T2442" t="s">
        <v>199</v>
      </c>
      <c r="U2442" t="s">
        <v>199</v>
      </c>
      <c r="V2442" t="s">
        <v>199</v>
      </c>
    </row>
    <row r="2443" spans="2:22" x14ac:dyDescent="0.25">
      <c r="B2443" t="s">
        <v>199</v>
      </c>
      <c r="C2443" s="79" t="s">
        <v>199</v>
      </c>
      <c r="E2443" t="s">
        <v>199</v>
      </c>
      <c r="F2443" t="s">
        <v>199</v>
      </c>
      <c r="G2443" t="s">
        <v>199</v>
      </c>
      <c r="H2443" t="s">
        <v>199</v>
      </c>
      <c r="I2443" t="s">
        <v>199</v>
      </c>
      <c r="J2443" t="s">
        <v>199</v>
      </c>
      <c r="K2443" t="s">
        <v>199</v>
      </c>
      <c r="L2443" t="s">
        <v>199</v>
      </c>
      <c r="M2443" t="s">
        <v>199</v>
      </c>
      <c r="N2443" t="s">
        <v>199</v>
      </c>
      <c r="O2443" t="s">
        <v>199</v>
      </c>
      <c r="P2443" t="s">
        <v>199</v>
      </c>
      <c r="Q2443" s="80" t="s">
        <v>199</v>
      </c>
      <c r="R2443" s="79"/>
      <c r="T2443" t="s">
        <v>199</v>
      </c>
      <c r="U2443" t="s">
        <v>199</v>
      </c>
      <c r="V2443" t="s">
        <v>199</v>
      </c>
    </row>
    <row r="2444" spans="2:22" x14ac:dyDescent="0.25">
      <c r="B2444" t="s">
        <v>199</v>
      </c>
      <c r="C2444" s="79" t="s">
        <v>199</v>
      </c>
      <c r="E2444" t="s">
        <v>199</v>
      </c>
      <c r="F2444" t="s">
        <v>199</v>
      </c>
      <c r="G2444" t="s">
        <v>199</v>
      </c>
      <c r="H2444" t="s">
        <v>199</v>
      </c>
      <c r="I2444" t="s">
        <v>199</v>
      </c>
      <c r="J2444" t="s">
        <v>199</v>
      </c>
      <c r="K2444" t="s">
        <v>199</v>
      </c>
      <c r="L2444" t="s">
        <v>199</v>
      </c>
      <c r="M2444" t="s">
        <v>199</v>
      </c>
      <c r="N2444" t="s">
        <v>199</v>
      </c>
      <c r="O2444" t="s">
        <v>199</v>
      </c>
      <c r="P2444" t="s">
        <v>199</v>
      </c>
      <c r="Q2444" s="80" t="s">
        <v>199</v>
      </c>
      <c r="R2444" s="79"/>
      <c r="T2444" t="s">
        <v>199</v>
      </c>
      <c r="U2444" t="s">
        <v>199</v>
      </c>
      <c r="V2444" t="s">
        <v>199</v>
      </c>
    </row>
    <row r="2445" spans="2:22" x14ac:dyDescent="0.25">
      <c r="B2445" t="s">
        <v>199</v>
      </c>
      <c r="C2445" s="79" t="s">
        <v>199</v>
      </c>
      <c r="E2445" t="s">
        <v>199</v>
      </c>
      <c r="F2445" t="s">
        <v>199</v>
      </c>
      <c r="G2445" t="s">
        <v>199</v>
      </c>
      <c r="H2445" t="s">
        <v>199</v>
      </c>
      <c r="I2445" t="s">
        <v>199</v>
      </c>
      <c r="J2445" t="s">
        <v>199</v>
      </c>
      <c r="K2445" t="s">
        <v>199</v>
      </c>
      <c r="L2445" t="s">
        <v>199</v>
      </c>
      <c r="M2445" t="s">
        <v>199</v>
      </c>
      <c r="N2445" t="s">
        <v>199</v>
      </c>
      <c r="O2445" t="s">
        <v>199</v>
      </c>
      <c r="P2445" t="s">
        <v>199</v>
      </c>
      <c r="Q2445" s="80" t="s">
        <v>199</v>
      </c>
      <c r="R2445" s="79"/>
      <c r="T2445" t="s">
        <v>199</v>
      </c>
      <c r="U2445" t="s">
        <v>199</v>
      </c>
      <c r="V2445" t="s">
        <v>199</v>
      </c>
    </row>
    <row r="2446" spans="2:22" x14ac:dyDescent="0.25">
      <c r="B2446" t="s">
        <v>199</v>
      </c>
      <c r="C2446" s="79" t="s">
        <v>199</v>
      </c>
      <c r="E2446" t="s">
        <v>199</v>
      </c>
      <c r="F2446" t="s">
        <v>199</v>
      </c>
      <c r="G2446" t="s">
        <v>199</v>
      </c>
      <c r="H2446" t="s">
        <v>199</v>
      </c>
      <c r="I2446" t="s">
        <v>199</v>
      </c>
      <c r="J2446" t="s">
        <v>199</v>
      </c>
      <c r="K2446" t="s">
        <v>199</v>
      </c>
      <c r="L2446" t="s">
        <v>199</v>
      </c>
      <c r="M2446" t="s">
        <v>199</v>
      </c>
      <c r="N2446" t="s">
        <v>199</v>
      </c>
      <c r="O2446" t="s">
        <v>199</v>
      </c>
      <c r="P2446" t="s">
        <v>199</v>
      </c>
      <c r="Q2446" s="80" t="s">
        <v>199</v>
      </c>
      <c r="R2446" s="79"/>
      <c r="T2446" t="s">
        <v>199</v>
      </c>
      <c r="U2446" t="s">
        <v>199</v>
      </c>
      <c r="V2446" t="s">
        <v>199</v>
      </c>
    </row>
    <row r="2447" spans="2:22" x14ac:dyDescent="0.25">
      <c r="B2447" t="s">
        <v>199</v>
      </c>
      <c r="C2447" s="79" t="s">
        <v>199</v>
      </c>
      <c r="E2447" t="s">
        <v>199</v>
      </c>
      <c r="F2447" t="s">
        <v>199</v>
      </c>
      <c r="G2447" t="s">
        <v>199</v>
      </c>
      <c r="H2447" t="s">
        <v>199</v>
      </c>
      <c r="I2447" t="s">
        <v>199</v>
      </c>
      <c r="J2447" t="s">
        <v>199</v>
      </c>
      <c r="K2447" t="s">
        <v>199</v>
      </c>
      <c r="L2447" t="s">
        <v>199</v>
      </c>
      <c r="M2447" t="s">
        <v>199</v>
      </c>
      <c r="N2447" t="s">
        <v>199</v>
      </c>
      <c r="O2447" t="s">
        <v>199</v>
      </c>
      <c r="P2447" t="s">
        <v>199</v>
      </c>
      <c r="Q2447" s="80" t="s">
        <v>199</v>
      </c>
      <c r="R2447" s="79"/>
      <c r="T2447" t="s">
        <v>199</v>
      </c>
      <c r="U2447" t="s">
        <v>199</v>
      </c>
      <c r="V2447" t="s">
        <v>199</v>
      </c>
    </row>
    <row r="2448" spans="2:22" x14ac:dyDescent="0.25">
      <c r="B2448" t="s">
        <v>199</v>
      </c>
      <c r="C2448" s="79" t="s">
        <v>199</v>
      </c>
      <c r="E2448" t="s">
        <v>199</v>
      </c>
      <c r="F2448" t="s">
        <v>199</v>
      </c>
      <c r="G2448" t="s">
        <v>199</v>
      </c>
      <c r="H2448" t="s">
        <v>199</v>
      </c>
      <c r="I2448" t="s">
        <v>199</v>
      </c>
      <c r="J2448" t="s">
        <v>199</v>
      </c>
      <c r="K2448" t="s">
        <v>199</v>
      </c>
      <c r="L2448" t="s">
        <v>199</v>
      </c>
      <c r="M2448" t="s">
        <v>199</v>
      </c>
      <c r="N2448" t="s">
        <v>199</v>
      </c>
      <c r="O2448" t="s">
        <v>199</v>
      </c>
      <c r="P2448" t="s">
        <v>199</v>
      </c>
      <c r="Q2448" s="80" t="s">
        <v>199</v>
      </c>
      <c r="R2448" s="79"/>
      <c r="T2448" t="s">
        <v>199</v>
      </c>
      <c r="U2448" t="s">
        <v>199</v>
      </c>
      <c r="V2448" t="s">
        <v>199</v>
      </c>
    </row>
    <row r="2449" spans="2:22" x14ac:dyDescent="0.25">
      <c r="B2449" t="s">
        <v>199</v>
      </c>
      <c r="C2449" s="79" t="s">
        <v>199</v>
      </c>
      <c r="E2449" t="s">
        <v>199</v>
      </c>
      <c r="F2449" t="s">
        <v>199</v>
      </c>
      <c r="G2449" t="s">
        <v>199</v>
      </c>
      <c r="H2449" t="s">
        <v>199</v>
      </c>
      <c r="I2449" t="s">
        <v>199</v>
      </c>
      <c r="J2449" t="s">
        <v>199</v>
      </c>
      <c r="K2449" t="s">
        <v>199</v>
      </c>
      <c r="L2449" t="s">
        <v>199</v>
      </c>
      <c r="M2449" t="s">
        <v>199</v>
      </c>
      <c r="N2449" t="s">
        <v>199</v>
      </c>
      <c r="O2449" t="s">
        <v>199</v>
      </c>
      <c r="P2449" t="s">
        <v>199</v>
      </c>
      <c r="Q2449" s="80" t="s">
        <v>199</v>
      </c>
      <c r="R2449" s="79"/>
      <c r="T2449" t="s">
        <v>199</v>
      </c>
      <c r="U2449" t="s">
        <v>199</v>
      </c>
      <c r="V2449" t="s">
        <v>199</v>
      </c>
    </row>
    <row r="2450" spans="2:22" x14ac:dyDescent="0.25">
      <c r="B2450" t="s">
        <v>199</v>
      </c>
      <c r="C2450" s="79" t="s">
        <v>199</v>
      </c>
      <c r="E2450" t="s">
        <v>199</v>
      </c>
      <c r="F2450" t="s">
        <v>199</v>
      </c>
      <c r="G2450" t="s">
        <v>199</v>
      </c>
      <c r="H2450" t="s">
        <v>199</v>
      </c>
      <c r="I2450" t="s">
        <v>199</v>
      </c>
      <c r="J2450" t="s">
        <v>199</v>
      </c>
      <c r="K2450" t="s">
        <v>199</v>
      </c>
      <c r="L2450" t="s">
        <v>199</v>
      </c>
      <c r="M2450" t="s">
        <v>199</v>
      </c>
      <c r="N2450" t="s">
        <v>199</v>
      </c>
      <c r="O2450" t="s">
        <v>199</v>
      </c>
      <c r="P2450" t="s">
        <v>199</v>
      </c>
      <c r="Q2450" s="80" t="s">
        <v>199</v>
      </c>
      <c r="R2450" s="79"/>
      <c r="T2450" t="s">
        <v>199</v>
      </c>
      <c r="U2450" t="s">
        <v>199</v>
      </c>
      <c r="V2450" t="s">
        <v>199</v>
      </c>
    </row>
    <row r="2451" spans="2:22" x14ac:dyDescent="0.25">
      <c r="B2451" t="s">
        <v>199</v>
      </c>
      <c r="C2451" s="79" t="s">
        <v>199</v>
      </c>
      <c r="E2451" t="s">
        <v>199</v>
      </c>
      <c r="F2451" t="s">
        <v>199</v>
      </c>
      <c r="G2451" t="s">
        <v>199</v>
      </c>
      <c r="H2451" t="s">
        <v>199</v>
      </c>
      <c r="I2451" t="s">
        <v>199</v>
      </c>
      <c r="J2451" t="s">
        <v>199</v>
      </c>
      <c r="K2451" t="s">
        <v>199</v>
      </c>
      <c r="L2451" t="s">
        <v>199</v>
      </c>
      <c r="M2451" t="s">
        <v>199</v>
      </c>
      <c r="N2451" t="s">
        <v>199</v>
      </c>
      <c r="O2451" t="s">
        <v>199</v>
      </c>
      <c r="P2451" t="s">
        <v>199</v>
      </c>
      <c r="Q2451" s="80" t="s">
        <v>199</v>
      </c>
      <c r="R2451" s="79"/>
      <c r="T2451" t="s">
        <v>199</v>
      </c>
      <c r="U2451" t="s">
        <v>199</v>
      </c>
      <c r="V2451" t="s">
        <v>199</v>
      </c>
    </row>
    <row r="2452" spans="2:22" x14ac:dyDescent="0.25">
      <c r="B2452" t="s">
        <v>199</v>
      </c>
      <c r="C2452" s="79" t="s">
        <v>199</v>
      </c>
      <c r="E2452" t="s">
        <v>199</v>
      </c>
      <c r="F2452" t="s">
        <v>199</v>
      </c>
      <c r="G2452" t="s">
        <v>199</v>
      </c>
      <c r="H2452" t="s">
        <v>199</v>
      </c>
      <c r="I2452" t="s">
        <v>199</v>
      </c>
      <c r="J2452" t="s">
        <v>199</v>
      </c>
      <c r="K2452" t="s">
        <v>199</v>
      </c>
      <c r="L2452" t="s">
        <v>199</v>
      </c>
      <c r="M2452" t="s">
        <v>199</v>
      </c>
      <c r="N2452" t="s">
        <v>199</v>
      </c>
      <c r="O2452" t="s">
        <v>199</v>
      </c>
      <c r="P2452" t="s">
        <v>199</v>
      </c>
      <c r="Q2452" s="80" t="s">
        <v>199</v>
      </c>
      <c r="R2452" s="79"/>
      <c r="T2452" t="s">
        <v>199</v>
      </c>
      <c r="U2452" t="s">
        <v>199</v>
      </c>
      <c r="V2452" t="s">
        <v>199</v>
      </c>
    </row>
    <row r="2453" spans="2:22" x14ac:dyDescent="0.25">
      <c r="B2453" t="s">
        <v>199</v>
      </c>
      <c r="C2453" s="79" t="s">
        <v>199</v>
      </c>
      <c r="E2453" t="s">
        <v>199</v>
      </c>
      <c r="F2453" t="s">
        <v>199</v>
      </c>
      <c r="G2453" t="s">
        <v>199</v>
      </c>
      <c r="H2453" t="s">
        <v>199</v>
      </c>
      <c r="I2453" t="s">
        <v>199</v>
      </c>
      <c r="J2453" t="s">
        <v>199</v>
      </c>
      <c r="K2453" t="s">
        <v>199</v>
      </c>
      <c r="L2453" t="s">
        <v>199</v>
      </c>
      <c r="M2453" t="s">
        <v>199</v>
      </c>
      <c r="N2453" t="s">
        <v>199</v>
      </c>
      <c r="O2453" t="s">
        <v>199</v>
      </c>
      <c r="P2453" t="s">
        <v>199</v>
      </c>
      <c r="Q2453" s="80" t="s">
        <v>199</v>
      </c>
      <c r="R2453" s="79"/>
      <c r="T2453" t="s">
        <v>199</v>
      </c>
      <c r="U2453" t="s">
        <v>199</v>
      </c>
      <c r="V2453" t="s">
        <v>199</v>
      </c>
    </row>
    <row r="2454" spans="2:22" x14ac:dyDescent="0.25">
      <c r="B2454" t="s">
        <v>199</v>
      </c>
      <c r="C2454" s="79" t="s">
        <v>199</v>
      </c>
      <c r="E2454" t="s">
        <v>199</v>
      </c>
      <c r="F2454" t="s">
        <v>199</v>
      </c>
      <c r="G2454" t="s">
        <v>199</v>
      </c>
      <c r="H2454" t="s">
        <v>199</v>
      </c>
      <c r="I2454" t="s">
        <v>199</v>
      </c>
      <c r="J2454" t="s">
        <v>199</v>
      </c>
      <c r="K2454" t="s">
        <v>199</v>
      </c>
      <c r="L2454" t="s">
        <v>199</v>
      </c>
      <c r="M2454" t="s">
        <v>199</v>
      </c>
      <c r="N2454" t="s">
        <v>199</v>
      </c>
      <c r="O2454" t="s">
        <v>199</v>
      </c>
      <c r="P2454" t="s">
        <v>199</v>
      </c>
      <c r="Q2454" s="80" t="s">
        <v>199</v>
      </c>
      <c r="R2454" s="79"/>
      <c r="T2454" t="s">
        <v>199</v>
      </c>
      <c r="U2454" t="s">
        <v>199</v>
      </c>
      <c r="V2454" t="s">
        <v>199</v>
      </c>
    </row>
    <row r="2455" spans="2:22" x14ac:dyDescent="0.25">
      <c r="B2455" t="s">
        <v>199</v>
      </c>
      <c r="C2455" s="79" t="s">
        <v>199</v>
      </c>
      <c r="E2455" t="s">
        <v>199</v>
      </c>
      <c r="F2455" t="s">
        <v>199</v>
      </c>
      <c r="G2455" t="s">
        <v>199</v>
      </c>
      <c r="H2455" t="s">
        <v>199</v>
      </c>
      <c r="I2455" t="s">
        <v>199</v>
      </c>
      <c r="J2455" t="s">
        <v>199</v>
      </c>
      <c r="K2455" t="s">
        <v>199</v>
      </c>
      <c r="L2455" t="s">
        <v>199</v>
      </c>
      <c r="M2455" t="s">
        <v>199</v>
      </c>
      <c r="N2455" t="s">
        <v>199</v>
      </c>
      <c r="O2455" t="s">
        <v>199</v>
      </c>
      <c r="P2455" t="s">
        <v>199</v>
      </c>
      <c r="Q2455" s="80" t="s">
        <v>199</v>
      </c>
      <c r="R2455" s="79"/>
      <c r="T2455" t="s">
        <v>199</v>
      </c>
      <c r="U2455" t="s">
        <v>199</v>
      </c>
      <c r="V2455" t="s">
        <v>199</v>
      </c>
    </row>
    <row r="2456" spans="2:22" x14ac:dyDescent="0.25">
      <c r="B2456" t="s">
        <v>199</v>
      </c>
      <c r="C2456" s="79" t="s">
        <v>199</v>
      </c>
      <c r="E2456" t="s">
        <v>199</v>
      </c>
      <c r="F2456" t="s">
        <v>199</v>
      </c>
      <c r="G2456" t="s">
        <v>199</v>
      </c>
      <c r="H2456" t="s">
        <v>199</v>
      </c>
      <c r="I2456" t="s">
        <v>199</v>
      </c>
      <c r="J2456" t="s">
        <v>199</v>
      </c>
      <c r="K2456" t="s">
        <v>199</v>
      </c>
      <c r="L2456" t="s">
        <v>199</v>
      </c>
      <c r="M2456" t="s">
        <v>199</v>
      </c>
      <c r="N2456" t="s">
        <v>199</v>
      </c>
      <c r="O2456" t="s">
        <v>199</v>
      </c>
      <c r="P2456" t="s">
        <v>199</v>
      </c>
      <c r="Q2456" s="80" t="s">
        <v>199</v>
      </c>
      <c r="R2456" s="79"/>
      <c r="T2456" t="s">
        <v>199</v>
      </c>
      <c r="U2456" t="s">
        <v>199</v>
      </c>
      <c r="V2456" t="s">
        <v>199</v>
      </c>
    </row>
    <row r="2457" spans="2:22" x14ac:dyDescent="0.25">
      <c r="B2457" t="s">
        <v>199</v>
      </c>
      <c r="C2457" s="79" t="s">
        <v>199</v>
      </c>
      <c r="E2457" t="s">
        <v>199</v>
      </c>
      <c r="F2457" t="s">
        <v>199</v>
      </c>
      <c r="G2457" t="s">
        <v>199</v>
      </c>
      <c r="H2457" t="s">
        <v>199</v>
      </c>
      <c r="I2457" t="s">
        <v>199</v>
      </c>
      <c r="J2457" t="s">
        <v>199</v>
      </c>
      <c r="K2457" t="s">
        <v>199</v>
      </c>
      <c r="L2457" t="s">
        <v>199</v>
      </c>
      <c r="M2457" t="s">
        <v>199</v>
      </c>
      <c r="N2457" t="s">
        <v>199</v>
      </c>
      <c r="O2457" t="s">
        <v>199</v>
      </c>
      <c r="P2457" t="s">
        <v>199</v>
      </c>
      <c r="Q2457" s="80" t="s">
        <v>199</v>
      </c>
      <c r="R2457" s="79"/>
      <c r="T2457" t="s">
        <v>199</v>
      </c>
      <c r="U2457" t="s">
        <v>199</v>
      </c>
      <c r="V2457" t="s">
        <v>199</v>
      </c>
    </row>
    <row r="2458" spans="2:22" x14ac:dyDescent="0.25">
      <c r="B2458" t="s">
        <v>199</v>
      </c>
      <c r="C2458" s="79" t="s">
        <v>199</v>
      </c>
      <c r="E2458" t="s">
        <v>199</v>
      </c>
      <c r="F2458" t="s">
        <v>199</v>
      </c>
      <c r="G2458" t="s">
        <v>199</v>
      </c>
      <c r="H2458" t="s">
        <v>199</v>
      </c>
      <c r="I2458" t="s">
        <v>199</v>
      </c>
      <c r="J2458" t="s">
        <v>199</v>
      </c>
      <c r="K2458" t="s">
        <v>199</v>
      </c>
      <c r="L2458" t="s">
        <v>199</v>
      </c>
      <c r="M2458" t="s">
        <v>199</v>
      </c>
      <c r="N2458" t="s">
        <v>199</v>
      </c>
      <c r="O2458" t="s">
        <v>199</v>
      </c>
      <c r="P2458" t="s">
        <v>199</v>
      </c>
      <c r="Q2458" s="80" t="s">
        <v>199</v>
      </c>
      <c r="R2458" s="79"/>
      <c r="T2458" t="s">
        <v>199</v>
      </c>
      <c r="U2458" t="s">
        <v>199</v>
      </c>
      <c r="V2458" t="s">
        <v>199</v>
      </c>
    </row>
    <row r="2459" spans="2:22" x14ac:dyDescent="0.25">
      <c r="B2459" t="s">
        <v>199</v>
      </c>
      <c r="C2459" s="79" t="s">
        <v>199</v>
      </c>
      <c r="E2459" t="s">
        <v>199</v>
      </c>
      <c r="F2459" t="s">
        <v>199</v>
      </c>
      <c r="G2459" t="s">
        <v>199</v>
      </c>
      <c r="H2459" t="s">
        <v>199</v>
      </c>
      <c r="I2459" t="s">
        <v>199</v>
      </c>
      <c r="J2459" t="s">
        <v>199</v>
      </c>
      <c r="K2459" t="s">
        <v>199</v>
      </c>
      <c r="L2459" t="s">
        <v>199</v>
      </c>
      <c r="M2459" t="s">
        <v>199</v>
      </c>
      <c r="N2459" t="s">
        <v>199</v>
      </c>
      <c r="O2459" t="s">
        <v>199</v>
      </c>
      <c r="P2459" t="s">
        <v>199</v>
      </c>
      <c r="Q2459" s="80" t="s">
        <v>199</v>
      </c>
      <c r="R2459" s="79"/>
      <c r="T2459" t="s">
        <v>199</v>
      </c>
      <c r="U2459" t="s">
        <v>199</v>
      </c>
      <c r="V2459" t="s">
        <v>199</v>
      </c>
    </row>
    <row r="2460" spans="2:22" x14ac:dyDescent="0.25">
      <c r="B2460" t="s">
        <v>199</v>
      </c>
      <c r="C2460" s="79" t="s">
        <v>199</v>
      </c>
      <c r="E2460" t="s">
        <v>199</v>
      </c>
      <c r="F2460" t="s">
        <v>199</v>
      </c>
      <c r="G2460" t="s">
        <v>199</v>
      </c>
      <c r="H2460" t="s">
        <v>199</v>
      </c>
      <c r="I2460" t="s">
        <v>199</v>
      </c>
      <c r="J2460" t="s">
        <v>199</v>
      </c>
      <c r="K2460" t="s">
        <v>199</v>
      </c>
      <c r="L2460" t="s">
        <v>199</v>
      </c>
      <c r="M2460" t="s">
        <v>199</v>
      </c>
      <c r="N2460" t="s">
        <v>199</v>
      </c>
      <c r="O2460" t="s">
        <v>199</v>
      </c>
      <c r="P2460" t="s">
        <v>199</v>
      </c>
      <c r="Q2460" s="80" t="s">
        <v>199</v>
      </c>
      <c r="R2460" s="79"/>
      <c r="T2460" t="s">
        <v>199</v>
      </c>
      <c r="U2460" t="s">
        <v>199</v>
      </c>
      <c r="V2460" t="s">
        <v>199</v>
      </c>
    </row>
    <row r="2461" spans="2:22" x14ac:dyDescent="0.25">
      <c r="B2461" t="s">
        <v>199</v>
      </c>
      <c r="C2461" s="79" t="s">
        <v>199</v>
      </c>
      <c r="E2461" t="s">
        <v>199</v>
      </c>
      <c r="F2461" t="s">
        <v>199</v>
      </c>
      <c r="G2461" t="s">
        <v>199</v>
      </c>
      <c r="H2461" t="s">
        <v>199</v>
      </c>
      <c r="I2461" t="s">
        <v>199</v>
      </c>
      <c r="J2461" t="s">
        <v>199</v>
      </c>
      <c r="K2461" t="s">
        <v>199</v>
      </c>
      <c r="L2461" t="s">
        <v>199</v>
      </c>
      <c r="M2461" t="s">
        <v>199</v>
      </c>
      <c r="N2461" t="s">
        <v>199</v>
      </c>
      <c r="O2461" t="s">
        <v>199</v>
      </c>
      <c r="P2461" t="s">
        <v>199</v>
      </c>
      <c r="Q2461" s="80" t="s">
        <v>199</v>
      </c>
      <c r="R2461" s="79"/>
      <c r="T2461" t="s">
        <v>199</v>
      </c>
      <c r="U2461" t="s">
        <v>199</v>
      </c>
      <c r="V2461" t="s">
        <v>199</v>
      </c>
    </row>
    <row r="2462" spans="2:22" x14ac:dyDescent="0.25">
      <c r="B2462" t="s">
        <v>199</v>
      </c>
      <c r="C2462" s="79" t="s">
        <v>199</v>
      </c>
      <c r="E2462" t="s">
        <v>199</v>
      </c>
      <c r="F2462" t="s">
        <v>199</v>
      </c>
      <c r="G2462" t="s">
        <v>199</v>
      </c>
      <c r="H2462" t="s">
        <v>199</v>
      </c>
      <c r="I2462" t="s">
        <v>199</v>
      </c>
      <c r="J2462" t="s">
        <v>199</v>
      </c>
      <c r="K2462" t="s">
        <v>199</v>
      </c>
      <c r="L2462" t="s">
        <v>199</v>
      </c>
      <c r="M2462" t="s">
        <v>199</v>
      </c>
      <c r="N2462" t="s">
        <v>199</v>
      </c>
      <c r="O2462" t="s">
        <v>199</v>
      </c>
      <c r="P2462" t="s">
        <v>199</v>
      </c>
      <c r="Q2462" s="80" t="s">
        <v>199</v>
      </c>
      <c r="R2462" s="79"/>
      <c r="T2462" t="s">
        <v>199</v>
      </c>
      <c r="U2462" t="s">
        <v>199</v>
      </c>
      <c r="V2462" t="s">
        <v>199</v>
      </c>
    </row>
    <row r="2463" spans="2:22" x14ac:dyDescent="0.25">
      <c r="B2463" t="s">
        <v>199</v>
      </c>
      <c r="C2463" s="79" t="s">
        <v>199</v>
      </c>
      <c r="E2463" t="s">
        <v>199</v>
      </c>
      <c r="F2463" t="s">
        <v>199</v>
      </c>
      <c r="G2463" t="s">
        <v>199</v>
      </c>
      <c r="H2463" t="s">
        <v>199</v>
      </c>
      <c r="I2463" t="s">
        <v>199</v>
      </c>
      <c r="J2463" t="s">
        <v>199</v>
      </c>
      <c r="K2463" t="s">
        <v>199</v>
      </c>
      <c r="L2463" t="s">
        <v>199</v>
      </c>
      <c r="M2463" t="s">
        <v>199</v>
      </c>
      <c r="N2463" t="s">
        <v>199</v>
      </c>
      <c r="O2463" t="s">
        <v>199</v>
      </c>
      <c r="P2463" t="s">
        <v>199</v>
      </c>
      <c r="Q2463" s="80" t="s">
        <v>199</v>
      </c>
      <c r="R2463" s="79"/>
      <c r="T2463" t="s">
        <v>199</v>
      </c>
      <c r="U2463" t="s">
        <v>199</v>
      </c>
      <c r="V2463" t="s">
        <v>199</v>
      </c>
    </row>
    <row r="2464" spans="2:22" x14ac:dyDescent="0.25">
      <c r="B2464" t="s">
        <v>199</v>
      </c>
      <c r="C2464" s="79" t="s">
        <v>199</v>
      </c>
      <c r="E2464" t="s">
        <v>199</v>
      </c>
      <c r="F2464" t="s">
        <v>199</v>
      </c>
      <c r="G2464" t="s">
        <v>199</v>
      </c>
      <c r="H2464" t="s">
        <v>199</v>
      </c>
      <c r="I2464" t="s">
        <v>199</v>
      </c>
      <c r="J2464" t="s">
        <v>199</v>
      </c>
      <c r="K2464" t="s">
        <v>199</v>
      </c>
      <c r="L2464" t="s">
        <v>199</v>
      </c>
      <c r="M2464" t="s">
        <v>199</v>
      </c>
      <c r="N2464" t="s">
        <v>199</v>
      </c>
      <c r="O2464" t="s">
        <v>199</v>
      </c>
      <c r="P2464" t="s">
        <v>199</v>
      </c>
      <c r="Q2464" s="80" t="s">
        <v>199</v>
      </c>
      <c r="R2464" s="79"/>
      <c r="T2464" t="s">
        <v>199</v>
      </c>
      <c r="U2464" t="s">
        <v>199</v>
      </c>
      <c r="V2464" t="s">
        <v>199</v>
      </c>
    </row>
    <row r="2465" spans="2:22" x14ac:dyDescent="0.25">
      <c r="B2465" t="s">
        <v>199</v>
      </c>
      <c r="C2465" s="79" t="s">
        <v>199</v>
      </c>
      <c r="E2465" t="s">
        <v>199</v>
      </c>
      <c r="F2465" t="s">
        <v>199</v>
      </c>
      <c r="G2465" t="s">
        <v>199</v>
      </c>
      <c r="H2465" t="s">
        <v>199</v>
      </c>
      <c r="I2465" t="s">
        <v>199</v>
      </c>
      <c r="J2465" t="s">
        <v>199</v>
      </c>
      <c r="K2465" t="s">
        <v>199</v>
      </c>
      <c r="L2465" t="s">
        <v>199</v>
      </c>
      <c r="M2465" t="s">
        <v>199</v>
      </c>
      <c r="N2465" t="s">
        <v>199</v>
      </c>
      <c r="O2465" t="s">
        <v>199</v>
      </c>
      <c r="P2465" t="s">
        <v>199</v>
      </c>
      <c r="Q2465" s="80" t="s">
        <v>199</v>
      </c>
      <c r="R2465" s="79"/>
      <c r="T2465" t="s">
        <v>199</v>
      </c>
      <c r="U2465" t="s">
        <v>199</v>
      </c>
      <c r="V2465" t="s">
        <v>199</v>
      </c>
    </row>
    <row r="2466" spans="2:22" x14ac:dyDescent="0.25">
      <c r="B2466" t="s">
        <v>199</v>
      </c>
      <c r="C2466" s="79" t="s">
        <v>199</v>
      </c>
      <c r="E2466" t="s">
        <v>199</v>
      </c>
      <c r="F2466" t="s">
        <v>199</v>
      </c>
      <c r="G2466" t="s">
        <v>199</v>
      </c>
      <c r="H2466" t="s">
        <v>199</v>
      </c>
      <c r="I2466" t="s">
        <v>199</v>
      </c>
      <c r="J2466" t="s">
        <v>199</v>
      </c>
      <c r="K2466" t="s">
        <v>199</v>
      </c>
      <c r="L2466" t="s">
        <v>199</v>
      </c>
      <c r="M2466" t="s">
        <v>199</v>
      </c>
      <c r="N2466" t="s">
        <v>199</v>
      </c>
      <c r="O2466" t="s">
        <v>199</v>
      </c>
      <c r="P2466" t="s">
        <v>199</v>
      </c>
      <c r="Q2466" s="80" t="s">
        <v>199</v>
      </c>
      <c r="R2466" s="79"/>
      <c r="T2466" t="s">
        <v>199</v>
      </c>
      <c r="U2466" t="s">
        <v>199</v>
      </c>
      <c r="V2466" t="s">
        <v>199</v>
      </c>
    </row>
    <row r="2467" spans="2:22" x14ac:dyDescent="0.25">
      <c r="B2467" t="s">
        <v>199</v>
      </c>
      <c r="C2467" s="79" t="s">
        <v>199</v>
      </c>
      <c r="E2467" t="s">
        <v>199</v>
      </c>
      <c r="F2467" t="s">
        <v>199</v>
      </c>
      <c r="G2467" t="s">
        <v>199</v>
      </c>
      <c r="H2467" t="s">
        <v>199</v>
      </c>
      <c r="I2467" t="s">
        <v>199</v>
      </c>
      <c r="J2467" t="s">
        <v>199</v>
      </c>
      <c r="K2467" t="s">
        <v>199</v>
      </c>
      <c r="L2467" t="s">
        <v>199</v>
      </c>
      <c r="M2467" t="s">
        <v>199</v>
      </c>
      <c r="N2467" t="s">
        <v>199</v>
      </c>
      <c r="O2467" t="s">
        <v>199</v>
      </c>
      <c r="P2467" t="s">
        <v>199</v>
      </c>
      <c r="Q2467" s="80" t="s">
        <v>199</v>
      </c>
      <c r="R2467" s="79"/>
      <c r="T2467" t="s">
        <v>199</v>
      </c>
      <c r="U2467" t="s">
        <v>199</v>
      </c>
      <c r="V2467" t="s">
        <v>199</v>
      </c>
    </row>
    <row r="2468" spans="2:22" x14ac:dyDescent="0.25">
      <c r="B2468" t="s">
        <v>199</v>
      </c>
      <c r="C2468" s="79" t="s">
        <v>199</v>
      </c>
      <c r="E2468" t="s">
        <v>199</v>
      </c>
      <c r="F2468" t="s">
        <v>199</v>
      </c>
      <c r="G2468" t="s">
        <v>199</v>
      </c>
      <c r="H2468" t="s">
        <v>199</v>
      </c>
      <c r="I2468" t="s">
        <v>199</v>
      </c>
      <c r="J2468" t="s">
        <v>199</v>
      </c>
      <c r="K2468" t="s">
        <v>199</v>
      </c>
      <c r="L2468" t="s">
        <v>199</v>
      </c>
      <c r="M2468" t="s">
        <v>199</v>
      </c>
      <c r="N2468" t="s">
        <v>199</v>
      </c>
      <c r="O2468" t="s">
        <v>199</v>
      </c>
      <c r="P2468" t="s">
        <v>199</v>
      </c>
      <c r="Q2468" s="80" t="s">
        <v>199</v>
      </c>
      <c r="R2468" s="79"/>
      <c r="T2468" t="s">
        <v>199</v>
      </c>
      <c r="U2468" t="s">
        <v>199</v>
      </c>
      <c r="V2468" t="s">
        <v>199</v>
      </c>
    </row>
    <row r="2469" spans="2:22" x14ac:dyDescent="0.25">
      <c r="B2469" t="s">
        <v>199</v>
      </c>
      <c r="C2469" s="79" t="s">
        <v>199</v>
      </c>
      <c r="E2469" t="s">
        <v>199</v>
      </c>
      <c r="F2469" t="s">
        <v>199</v>
      </c>
      <c r="G2469" t="s">
        <v>199</v>
      </c>
      <c r="H2469" t="s">
        <v>199</v>
      </c>
      <c r="I2469" t="s">
        <v>199</v>
      </c>
      <c r="J2469" t="s">
        <v>199</v>
      </c>
      <c r="K2469" t="s">
        <v>199</v>
      </c>
      <c r="L2469" t="s">
        <v>199</v>
      </c>
      <c r="M2469" t="s">
        <v>199</v>
      </c>
      <c r="N2469" t="s">
        <v>199</v>
      </c>
      <c r="O2469" t="s">
        <v>199</v>
      </c>
      <c r="P2469" t="s">
        <v>199</v>
      </c>
      <c r="Q2469" s="80" t="s">
        <v>199</v>
      </c>
      <c r="R2469" s="79"/>
      <c r="T2469" t="s">
        <v>199</v>
      </c>
      <c r="U2469" t="s">
        <v>199</v>
      </c>
      <c r="V2469" t="s">
        <v>199</v>
      </c>
    </row>
    <row r="2470" spans="2:22" x14ac:dyDescent="0.25">
      <c r="B2470" t="s">
        <v>199</v>
      </c>
      <c r="C2470" s="79" t="s">
        <v>199</v>
      </c>
      <c r="E2470" t="s">
        <v>199</v>
      </c>
      <c r="F2470" t="s">
        <v>199</v>
      </c>
      <c r="G2470" t="s">
        <v>199</v>
      </c>
      <c r="H2470" t="s">
        <v>199</v>
      </c>
      <c r="I2470" t="s">
        <v>199</v>
      </c>
      <c r="J2470" t="s">
        <v>199</v>
      </c>
      <c r="K2470" t="s">
        <v>199</v>
      </c>
      <c r="L2470" t="s">
        <v>199</v>
      </c>
      <c r="M2470" t="s">
        <v>199</v>
      </c>
      <c r="N2470" t="s">
        <v>199</v>
      </c>
      <c r="O2470" t="s">
        <v>199</v>
      </c>
      <c r="P2470" t="s">
        <v>199</v>
      </c>
      <c r="Q2470" s="80" t="s">
        <v>199</v>
      </c>
      <c r="R2470" s="79"/>
      <c r="T2470" t="s">
        <v>199</v>
      </c>
      <c r="U2470" t="s">
        <v>199</v>
      </c>
      <c r="V2470" t="s">
        <v>199</v>
      </c>
    </row>
    <row r="2471" spans="2:22" x14ac:dyDescent="0.25">
      <c r="B2471" t="s">
        <v>199</v>
      </c>
      <c r="C2471" s="79" t="s">
        <v>199</v>
      </c>
      <c r="E2471" t="s">
        <v>199</v>
      </c>
      <c r="F2471" t="s">
        <v>199</v>
      </c>
      <c r="G2471" t="s">
        <v>199</v>
      </c>
      <c r="H2471" t="s">
        <v>199</v>
      </c>
      <c r="I2471" t="s">
        <v>199</v>
      </c>
      <c r="J2471" t="s">
        <v>199</v>
      </c>
      <c r="K2471" t="s">
        <v>199</v>
      </c>
      <c r="L2471" t="s">
        <v>199</v>
      </c>
      <c r="M2471" t="s">
        <v>199</v>
      </c>
      <c r="N2471" t="s">
        <v>199</v>
      </c>
      <c r="O2471" t="s">
        <v>199</v>
      </c>
      <c r="P2471" t="s">
        <v>199</v>
      </c>
      <c r="Q2471" s="80" t="s">
        <v>199</v>
      </c>
      <c r="R2471" s="79"/>
      <c r="T2471" t="s">
        <v>199</v>
      </c>
      <c r="U2471" t="s">
        <v>199</v>
      </c>
      <c r="V2471" t="s">
        <v>199</v>
      </c>
    </row>
    <row r="2472" spans="2:22" x14ac:dyDescent="0.25">
      <c r="B2472" t="s">
        <v>199</v>
      </c>
      <c r="C2472" s="79" t="s">
        <v>199</v>
      </c>
      <c r="E2472" t="s">
        <v>199</v>
      </c>
      <c r="F2472" t="s">
        <v>199</v>
      </c>
      <c r="G2472" t="s">
        <v>199</v>
      </c>
      <c r="H2472" t="s">
        <v>199</v>
      </c>
      <c r="I2472" t="s">
        <v>199</v>
      </c>
      <c r="J2472" t="s">
        <v>199</v>
      </c>
      <c r="K2472" t="s">
        <v>199</v>
      </c>
      <c r="L2472" t="s">
        <v>199</v>
      </c>
      <c r="M2472" t="s">
        <v>199</v>
      </c>
      <c r="N2472" t="s">
        <v>199</v>
      </c>
      <c r="O2472" t="s">
        <v>199</v>
      </c>
      <c r="P2472" t="s">
        <v>199</v>
      </c>
      <c r="Q2472" s="80" t="s">
        <v>199</v>
      </c>
      <c r="R2472" s="79"/>
      <c r="T2472" t="s">
        <v>199</v>
      </c>
      <c r="U2472" t="s">
        <v>199</v>
      </c>
      <c r="V2472" t="s">
        <v>199</v>
      </c>
    </row>
    <row r="2473" spans="2:22" x14ac:dyDescent="0.25">
      <c r="B2473" t="s">
        <v>199</v>
      </c>
      <c r="C2473" s="79" t="s">
        <v>199</v>
      </c>
      <c r="E2473" t="s">
        <v>199</v>
      </c>
      <c r="F2473" t="s">
        <v>199</v>
      </c>
      <c r="G2473" t="s">
        <v>199</v>
      </c>
      <c r="H2473" t="s">
        <v>199</v>
      </c>
      <c r="I2473" t="s">
        <v>199</v>
      </c>
      <c r="J2473" t="s">
        <v>199</v>
      </c>
      <c r="K2473" t="s">
        <v>199</v>
      </c>
      <c r="L2473" t="s">
        <v>199</v>
      </c>
      <c r="M2473" t="s">
        <v>199</v>
      </c>
      <c r="N2473" t="s">
        <v>199</v>
      </c>
      <c r="O2473" t="s">
        <v>199</v>
      </c>
      <c r="P2473" t="s">
        <v>199</v>
      </c>
      <c r="Q2473" s="80" t="s">
        <v>199</v>
      </c>
      <c r="R2473" s="79"/>
      <c r="T2473" t="s">
        <v>199</v>
      </c>
      <c r="U2473" t="s">
        <v>199</v>
      </c>
      <c r="V2473" t="s">
        <v>199</v>
      </c>
    </row>
    <row r="2474" spans="2:22" x14ac:dyDescent="0.25">
      <c r="B2474" t="s">
        <v>199</v>
      </c>
      <c r="C2474" s="79" t="s">
        <v>199</v>
      </c>
      <c r="E2474" t="s">
        <v>199</v>
      </c>
      <c r="F2474" t="s">
        <v>199</v>
      </c>
      <c r="G2474" t="s">
        <v>199</v>
      </c>
      <c r="H2474" t="s">
        <v>199</v>
      </c>
      <c r="I2474" t="s">
        <v>199</v>
      </c>
      <c r="J2474" t="s">
        <v>199</v>
      </c>
      <c r="K2474" t="s">
        <v>199</v>
      </c>
      <c r="L2474" t="s">
        <v>199</v>
      </c>
      <c r="M2474" t="s">
        <v>199</v>
      </c>
      <c r="N2474" t="s">
        <v>199</v>
      </c>
      <c r="O2474" t="s">
        <v>199</v>
      </c>
      <c r="P2474" t="s">
        <v>199</v>
      </c>
      <c r="Q2474" s="80" t="s">
        <v>199</v>
      </c>
      <c r="R2474" s="79"/>
      <c r="T2474" t="s">
        <v>199</v>
      </c>
      <c r="U2474" t="s">
        <v>199</v>
      </c>
      <c r="V2474" t="s">
        <v>199</v>
      </c>
    </row>
    <row r="2475" spans="2:22" x14ac:dyDescent="0.25">
      <c r="B2475" t="s">
        <v>199</v>
      </c>
      <c r="C2475" s="79" t="s">
        <v>199</v>
      </c>
      <c r="E2475" t="s">
        <v>199</v>
      </c>
      <c r="F2475" t="s">
        <v>199</v>
      </c>
      <c r="G2475" t="s">
        <v>199</v>
      </c>
      <c r="H2475" t="s">
        <v>199</v>
      </c>
      <c r="I2475" t="s">
        <v>199</v>
      </c>
      <c r="J2475" t="s">
        <v>199</v>
      </c>
      <c r="K2475" t="s">
        <v>199</v>
      </c>
      <c r="L2475" t="s">
        <v>199</v>
      </c>
      <c r="M2475" t="s">
        <v>199</v>
      </c>
      <c r="N2475" t="s">
        <v>199</v>
      </c>
      <c r="O2475" t="s">
        <v>199</v>
      </c>
      <c r="P2475" t="s">
        <v>199</v>
      </c>
      <c r="Q2475" s="80" t="s">
        <v>199</v>
      </c>
      <c r="R2475" s="79"/>
      <c r="T2475" t="s">
        <v>199</v>
      </c>
      <c r="U2475" t="s">
        <v>199</v>
      </c>
      <c r="V2475" t="s">
        <v>199</v>
      </c>
    </row>
    <row r="2476" spans="2:22" x14ac:dyDescent="0.25">
      <c r="B2476" t="s">
        <v>199</v>
      </c>
      <c r="C2476" s="79" t="s">
        <v>199</v>
      </c>
      <c r="E2476" t="s">
        <v>199</v>
      </c>
      <c r="F2476" t="s">
        <v>199</v>
      </c>
      <c r="G2476" t="s">
        <v>199</v>
      </c>
      <c r="H2476" t="s">
        <v>199</v>
      </c>
      <c r="I2476" t="s">
        <v>199</v>
      </c>
      <c r="J2476" t="s">
        <v>199</v>
      </c>
      <c r="K2476" t="s">
        <v>199</v>
      </c>
      <c r="L2476" t="s">
        <v>199</v>
      </c>
      <c r="M2476" t="s">
        <v>199</v>
      </c>
      <c r="N2476" t="s">
        <v>199</v>
      </c>
      <c r="O2476" t="s">
        <v>199</v>
      </c>
      <c r="P2476" t="s">
        <v>199</v>
      </c>
      <c r="Q2476" s="80" t="s">
        <v>199</v>
      </c>
      <c r="R2476" s="79"/>
      <c r="T2476" t="s">
        <v>199</v>
      </c>
      <c r="U2476" t="s">
        <v>199</v>
      </c>
      <c r="V2476" t="s">
        <v>199</v>
      </c>
    </row>
    <row r="2477" spans="2:22" x14ac:dyDescent="0.25">
      <c r="B2477" t="s">
        <v>199</v>
      </c>
      <c r="C2477" s="79" t="s">
        <v>199</v>
      </c>
      <c r="E2477" t="s">
        <v>199</v>
      </c>
      <c r="F2477" t="s">
        <v>199</v>
      </c>
      <c r="G2477" t="s">
        <v>199</v>
      </c>
      <c r="H2477" t="s">
        <v>199</v>
      </c>
      <c r="I2477" t="s">
        <v>199</v>
      </c>
      <c r="J2477" t="s">
        <v>199</v>
      </c>
      <c r="K2477" t="s">
        <v>199</v>
      </c>
      <c r="L2477" t="s">
        <v>199</v>
      </c>
      <c r="M2477" t="s">
        <v>199</v>
      </c>
      <c r="N2477" t="s">
        <v>199</v>
      </c>
      <c r="O2477" t="s">
        <v>199</v>
      </c>
      <c r="P2477" t="s">
        <v>199</v>
      </c>
      <c r="Q2477" s="80" t="s">
        <v>199</v>
      </c>
      <c r="R2477" s="79"/>
      <c r="T2477" t="s">
        <v>199</v>
      </c>
      <c r="U2477" t="s">
        <v>199</v>
      </c>
      <c r="V2477" t="s">
        <v>199</v>
      </c>
    </row>
    <row r="2478" spans="2:22" x14ac:dyDescent="0.25">
      <c r="B2478" t="s">
        <v>199</v>
      </c>
      <c r="C2478" s="79" t="s">
        <v>199</v>
      </c>
      <c r="E2478" t="s">
        <v>199</v>
      </c>
      <c r="F2478" t="s">
        <v>199</v>
      </c>
      <c r="G2478" t="s">
        <v>199</v>
      </c>
      <c r="H2478" t="s">
        <v>199</v>
      </c>
      <c r="I2478" t="s">
        <v>199</v>
      </c>
      <c r="J2478" t="s">
        <v>199</v>
      </c>
      <c r="K2478" t="s">
        <v>199</v>
      </c>
      <c r="L2478" t="s">
        <v>199</v>
      </c>
      <c r="M2478" t="s">
        <v>199</v>
      </c>
      <c r="N2478" t="s">
        <v>199</v>
      </c>
      <c r="O2478" t="s">
        <v>199</v>
      </c>
      <c r="P2478" t="s">
        <v>199</v>
      </c>
      <c r="Q2478" s="80" t="s">
        <v>199</v>
      </c>
      <c r="R2478" s="79"/>
      <c r="T2478" t="s">
        <v>199</v>
      </c>
      <c r="U2478" t="s">
        <v>199</v>
      </c>
      <c r="V2478" t="s">
        <v>199</v>
      </c>
    </row>
    <row r="2479" spans="2:22" x14ac:dyDescent="0.25">
      <c r="B2479" t="s">
        <v>199</v>
      </c>
      <c r="C2479" s="79" t="s">
        <v>199</v>
      </c>
      <c r="E2479" t="s">
        <v>199</v>
      </c>
      <c r="F2479" t="s">
        <v>199</v>
      </c>
      <c r="G2479" t="s">
        <v>199</v>
      </c>
      <c r="H2479" t="s">
        <v>199</v>
      </c>
      <c r="I2479" t="s">
        <v>199</v>
      </c>
      <c r="J2479" t="s">
        <v>199</v>
      </c>
      <c r="K2479" t="s">
        <v>199</v>
      </c>
      <c r="L2479" t="s">
        <v>199</v>
      </c>
      <c r="M2479" t="s">
        <v>199</v>
      </c>
      <c r="N2479" t="s">
        <v>199</v>
      </c>
      <c r="O2479" t="s">
        <v>199</v>
      </c>
      <c r="P2479" t="s">
        <v>199</v>
      </c>
      <c r="Q2479" s="80" t="s">
        <v>199</v>
      </c>
      <c r="R2479" s="79"/>
      <c r="T2479" t="s">
        <v>199</v>
      </c>
      <c r="U2479" t="s">
        <v>199</v>
      </c>
      <c r="V2479" t="s">
        <v>199</v>
      </c>
    </row>
    <row r="2480" spans="2:22" x14ac:dyDescent="0.25">
      <c r="B2480" t="s">
        <v>199</v>
      </c>
      <c r="C2480" s="79" t="s">
        <v>199</v>
      </c>
      <c r="E2480" t="s">
        <v>199</v>
      </c>
      <c r="F2480" t="s">
        <v>199</v>
      </c>
      <c r="G2480" t="s">
        <v>199</v>
      </c>
      <c r="H2480" t="s">
        <v>199</v>
      </c>
      <c r="I2480" t="s">
        <v>199</v>
      </c>
      <c r="J2480" t="s">
        <v>199</v>
      </c>
      <c r="K2480" t="s">
        <v>199</v>
      </c>
      <c r="L2480" t="s">
        <v>199</v>
      </c>
      <c r="M2480" t="s">
        <v>199</v>
      </c>
      <c r="N2480" t="s">
        <v>199</v>
      </c>
      <c r="O2480" t="s">
        <v>199</v>
      </c>
      <c r="P2480" t="s">
        <v>199</v>
      </c>
      <c r="Q2480" s="80" t="s">
        <v>199</v>
      </c>
      <c r="R2480" s="79"/>
      <c r="T2480" t="s">
        <v>199</v>
      </c>
      <c r="U2480" t="s">
        <v>199</v>
      </c>
      <c r="V2480" t="s">
        <v>199</v>
      </c>
    </row>
    <row r="2481" spans="2:22" x14ac:dyDescent="0.25">
      <c r="B2481" t="s">
        <v>199</v>
      </c>
      <c r="C2481" s="79" t="s">
        <v>199</v>
      </c>
      <c r="E2481" t="s">
        <v>199</v>
      </c>
      <c r="F2481" t="s">
        <v>199</v>
      </c>
      <c r="G2481" t="s">
        <v>199</v>
      </c>
      <c r="H2481" t="s">
        <v>199</v>
      </c>
      <c r="I2481" t="s">
        <v>199</v>
      </c>
      <c r="J2481" t="s">
        <v>199</v>
      </c>
      <c r="K2481" t="s">
        <v>199</v>
      </c>
      <c r="L2481" t="s">
        <v>199</v>
      </c>
      <c r="M2481" t="s">
        <v>199</v>
      </c>
      <c r="N2481" t="s">
        <v>199</v>
      </c>
      <c r="O2481" t="s">
        <v>199</v>
      </c>
      <c r="P2481" t="s">
        <v>199</v>
      </c>
      <c r="Q2481" s="80" t="s">
        <v>199</v>
      </c>
      <c r="R2481" s="79"/>
      <c r="T2481" t="s">
        <v>199</v>
      </c>
      <c r="U2481" t="s">
        <v>199</v>
      </c>
      <c r="V2481" t="s">
        <v>199</v>
      </c>
    </row>
    <row r="2482" spans="2:22" x14ac:dyDescent="0.25">
      <c r="B2482" t="s">
        <v>199</v>
      </c>
      <c r="C2482" s="79" t="s">
        <v>199</v>
      </c>
      <c r="E2482" t="s">
        <v>199</v>
      </c>
      <c r="F2482" t="s">
        <v>199</v>
      </c>
      <c r="G2482" t="s">
        <v>199</v>
      </c>
      <c r="H2482" t="s">
        <v>199</v>
      </c>
      <c r="I2482" t="s">
        <v>199</v>
      </c>
      <c r="J2482" t="s">
        <v>199</v>
      </c>
      <c r="K2482" t="s">
        <v>199</v>
      </c>
      <c r="L2482" t="s">
        <v>199</v>
      </c>
      <c r="M2482" t="s">
        <v>199</v>
      </c>
      <c r="N2482" t="s">
        <v>199</v>
      </c>
      <c r="O2482" t="s">
        <v>199</v>
      </c>
      <c r="P2482" t="s">
        <v>199</v>
      </c>
      <c r="Q2482" s="80" t="s">
        <v>199</v>
      </c>
      <c r="R2482" s="79"/>
      <c r="T2482" t="s">
        <v>199</v>
      </c>
      <c r="U2482" t="s">
        <v>199</v>
      </c>
      <c r="V2482" t="s">
        <v>199</v>
      </c>
    </row>
    <row r="2483" spans="2:22" x14ac:dyDescent="0.25">
      <c r="B2483" t="s">
        <v>199</v>
      </c>
      <c r="C2483" s="79" t="s">
        <v>199</v>
      </c>
      <c r="E2483" t="s">
        <v>199</v>
      </c>
      <c r="F2483" t="s">
        <v>199</v>
      </c>
      <c r="G2483" t="s">
        <v>199</v>
      </c>
      <c r="H2483" t="s">
        <v>199</v>
      </c>
      <c r="I2483" t="s">
        <v>199</v>
      </c>
      <c r="J2483" t="s">
        <v>199</v>
      </c>
      <c r="K2483" t="s">
        <v>199</v>
      </c>
      <c r="L2483" t="s">
        <v>199</v>
      </c>
      <c r="M2483" t="s">
        <v>199</v>
      </c>
      <c r="N2483" t="s">
        <v>199</v>
      </c>
      <c r="O2483" t="s">
        <v>199</v>
      </c>
      <c r="P2483" t="s">
        <v>199</v>
      </c>
      <c r="Q2483" s="80" t="s">
        <v>199</v>
      </c>
      <c r="R2483" s="79"/>
      <c r="T2483" t="s">
        <v>199</v>
      </c>
      <c r="U2483" t="s">
        <v>199</v>
      </c>
      <c r="V2483" t="s">
        <v>199</v>
      </c>
    </row>
    <row r="2484" spans="2:22" x14ac:dyDescent="0.25">
      <c r="B2484" t="s">
        <v>199</v>
      </c>
      <c r="C2484" s="79" t="s">
        <v>199</v>
      </c>
      <c r="E2484" t="s">
        <v>199</v>
      </c>
      <c r="F2484" t="s">
        <v>199</v>
      </c>
      <c r="G2484" t="s">
        <v>199</v>
      </c>
      <c r="H2484" t="s">
        <v>199</v>
      </c>
      <c r="I2484" t="s">
        <v>199</v>
      </c>
      <c r="J2484" t="s">
        <v>199</v>
      </c>
      <c r="K2484" t="s">
        <v>199</v>
      </c>
      <c r="L2484" t="s">
        <v>199</v>
      </c>
      <c r="M2484" t="s">
        <v>199</v>
      </c>
      <c r="N2484" t="s">
        <v>199</v>
      </c>
      <c r="O2484" t="s">
        <v>199</v>
      </c>
      <c r="P2484" t="s">
        <v>199</v>
      </c>
      <c r="Q2484" s="80" t="s">
        <v>199</v>
      </c>
      <c r="R2484" s="79"/>
      <c r="T2484" t="s">
        <v>199</v>
      </c>
      <c r="U2484" t="s">
        <v>199</v>
      </c>
      <c r="V2484" t="s">
        <v>199</v>
      </c>
    </row>
    <row r="2485" spans="2:22" x14ac:dyDescent="0.25">
      <c r="B2485" t="s">
        <v>199</v>
      </c>
      <c r="C2485" s="79" t="s">
        <v>199</v>
      </c>
      <c r="E2485" t="s">
        <v>199</v>
      </c>
      <c r="F2485" t="s">
        <v>199</v>
      </c>
      <c r="G2485" t="s">
        <v>199</v>
      </c>
      <c r="H2485" t="s">
        <v>199</v>
      </c>
      <c r="I2485" t="s">
        <v>199</v>
      </c>
      <c r="J2485" t="s">
        <v>199</v>
      </c>
      <c r="K2485" t="s">
        <v>199</v>
      </c>
      <c r="L2485" t="s">
        <v>199</v>
      </c>
      <c r="M2485" t="s">
        <v>199</v>
      </c>
      <c r="N2485" t="s">
        <v>199</v>
      </c>
      <c r="O2485" t="s">
        <v>199</v>
      </c>
      <c r="P2485" t="s">
        <v>199</v>
      </c>
      <c r="Q2485" s="80" t="s">
        <v>199</v>
      </c>
      <c r="R2485" s="79"/>
      <c r="T2485" t="s">
        <v>199</v>
      </c>
      <c r="U2485" t="s">
        <v>199</v>
      </c>
      <c r="V2485" t="s">
        <v>199</v>
      </c>
    </row>
    <row r="2486" spans="2:22" x14ac:dyDescent="0.25">
      <c r="B2486" t="s">
        <v>199</v>
      </c>
      <c r="C2486" s="79" t="s">
        <v>199</v>
      </c>
      <c r="E2486" t="s">
        <v>199</v>
      </c>
      <c r="F2486" t="s">
        <v>199</v>
      </c>
      <c r="G2486" t="s">
        <v>199</v>
      </c>
      <c r="H2486" t="s">
        <v>199</v>
      </c>
      <c r="I2486" t="s">
        <v>199</v>
      </c>
      <c r="J2486" t="s">
        <v>199</v>
      </c>
      <c r="K2486" t="s">
        <v>199</v>
      </c>
      <c r="L2486" t="s">
        <v>199</v>
      </c>
      <c r="M2486" t="s">
        <v>199</v>
      </c>
      <c r="N2486" t="s">
        <v>199</v>
      </c>
      <c r="O2486" t="s">
        <v>199</v>
      </c>
      <c r="P2486" t="s">
        <v>199</v>
      </c>
      <c r="Q2486" s="80" t="s">
        <v>199</v>
      </c>
      <c r="R2486" s="79"/>
      <c r="T2486" t="s">
        <v>199</v>
      </c>
      <c r="U2486" t="s">
        <v>199</v>
      </c>
      <c r="V2486" t="s">
        <v>199</v>
      </c>
    </row>
    <row r="2487" spans="2:22" x14ac:dyDescent="0.25">
      <c r="B2487" t="s">
        <v>199</v>
      </c>
      <c r="C2487" s="79" t="s">
        <v>199</v>
      </c>
      <c r="E2487" t="s">
        <v>199</v>
      </c>
      <c r="F2487" t="s">
        <v>199</v>
      </c>
      <c r="G2487" t="s">
        <v>199</v>
      </c>
      <c r="H2487" t="s">
        <v>199</v>
      </c>
      <c r="I2487" t="s">
        <v>199</v>
      </c>
      <c r="J2487" t="s">
        <v>199</v>
      </c>
      <c r="K2487" t="s">
        <v>199</v>
      </c>
      <c r="L2487" t="s">
        <v>199</v>
      </c>
      <c r="M2487" t="s">
        <v>199</v>
      </c>
      <c r="N2487" t="s">
        <v>199</v>
      </c>
      <c r="O2487" t="s">
        <v>199</v>
      </c>
      <c r="P2487" t="s">
        <v>199</v>
      </c>
      <c r="Q2487" s="80" t="s">
        <v>199</v>
      </c>
      <c r="R2487" s="79"/>
      <c r="T2487" t="s">
        <v>199</v>
      </c>
      <c r="U2487" t="s">
        <v>199</v>
      </c>
      <c r="V2487" t="s">
        <v>199</v>
      </c>
    </row>
    <row r="2488" spans="2:22" x14ac:dyDescent="0.25">
      <c r="B2488" t="s">
        <v>199</v>
      </c>
      <c r="C2488" s="79" t="s">
        <v>199</v>
      </c>
      <c r="E2488" t="s">
        <v>199</v>
      </c>
      <c r="F2488" t="s">
        <v>199</v>
      </c>
      <c r="G2488" t="s">
        <v>199</v>
      </c>
      <c r="H2488" t="s">
        <v>199</v>
      </c>
      <c r="I2488" t="s">
        <v>199</v>
      </c>
      <c r="J2488" t="s">
        <v>199</v>
      </c>
      <c r="K2488" t="s">
        <v>199</v>
      </c>
      <c r="L2488" t="s">
        <v>199</v>
      </c>
      <c r="M2488" t="s">
        <v>199</v>
      </c>
      <c r="N2488" t="s">
        <v>199</v>
      </c>
      <c r="O2488" t="s">
        <v>199</v>
      </c>
      <c r="P2488" t="s">
        <v>199</v>
      </c>
      <c r="Q2488" s="80" t="s">
        <v>199</v>
      </c>
      <c r="R2488" s="79"/>
      <c r="T2488" t="s">
        <v>199</v>
      </c>
      <c r="U2488" t="s">
        <v>199</v>
      </c>
      <c r="V2488" t="s">
        <v>199</v>
      </c>
    </row>
    <row r="2489" spans="2:22" x14ac:dyDescent="0.25">
      <c r="B2489" t="s">
        <v>199</v>
      </c>
      <c r="C2489" s="79" t="s">
        <v>199</v>
      </c>
      <c r="E2489" t="s">
        <v>199</v>
      </c>
      <c r="F2489" t="s">
        <v>199</v>
      </c>
      <c r="G2489" t="s">
        <v>199</v>
      </c>
      <c r="H2489" t="s">
        <v>199</v>
      </c>
      <c r="I2489" t="s">
        <v>199</v>
      </c>
      <c r="J2489" t="s">
        <v>199</v>
      </c>
      <c r="K2489" t="s">
        <v>199</v>
      </c>
      <c r="L2489" t="s">
        <v>199</v>
      </c>
      <c r="M2489" t="s">
        <v>199</v>
      </c>
      <c r="N2489" t="s">
        <v>199</v>
      </c>
      <c r="O2489" t="s">
        <v>199</v>
      </c>
      <c r="P2489" t="s">
        <v>199</v>
      </c>
      <c r="Q2489" s="80" t="s">
        <v>199</v>
      </c>
      <c r="R2489" s="79"/>
      <c r="T2489" t="s">
        <v>199</v>
      </c>
      <c r="U2489" t="s">
        <v>199</v>
      </c>
      <c r="V2489" t="s">
        <v>199</v>
      </c>
    </row>
    <row r="2490" spans="2:22" x14ac:dyDescent="0.25">
      <c r="B2490" t="s">
        <v>199</v>
      </c>
      <c r="C2490" s="79" t="s">
        <v>199</v>
      </c>
      <c r="E2490" t="s">
        <v>199</v>
      </c>
      <c r="F2490" t="s">
        <v>199</v>
      </c>
      <c r="G2490" t="s">
        <v>199</v>
      </c>
      <c r="H2490" t="s">
        <v>199</v>
      </c>
      <c r="I2490" t="s">
        <v>199</v>
      </c>
      <c r="J2490" t="s">
        <v>199</v>
      </c>
      <c r="K2490" t="s">
        <v>199</v>
      </c>
      <c r="L2490" t="s">
        <v>199</v>
      </c>
      <c r="M2490" t="s">
        <v>199</v>
      </c>
      <c r="N2490" t="s">
        <v>199</v>
      </c>
      <c r="O2490" t="s">
        <v>199</v>
      </c>
      <c r="P2490" t="s">
        <v>199</v>
      </c>
      <c r="Q2490" s="80" t="s">
        <v>199</v>
      </c>
      <c r="R2490" s="79"/>
      <c r="T2490" t="s">
        <v>199</v>
      </c>
      <c r="U2490" t="s">
        <v>199</v>
      </c>
      <c r="V2490" t="s">
        <v>199</v>
      </c>
    </row>
    <row r="2491" spans="2:22" x14ac:dyDescent="0.25">
      <c r="B2491" t="s">
        <v>199</v>
      </c>
      <c r="C2491" s="79" t="s">
        <v>199</v>
      </c>
      <c r="E2491" t="s">
        <v>199</v>
      </c>
      <c r="F2491" t="s">
        <v>199</v>
      </c>
      <c r="G2491" t="s">
        <v>199</v>
      </c>
      <c r="H2491" t="s">
        <v>199</v>
      </c>
      <c r="I2491" t="s">
        <v>199</v>
      </c>
      <c r="J2491" t="s">
        <v>199</v>
      </c>
      <c r="K2491" t="s">
        <v>199</v>
      </c>
      <c r="L2491" t="s">
        <v>199</v>
      </c>
      <c r="M2491" t="s">
        <v>199</v>
      </c>
      <c r="N2491" t="s">
        <v>199</v>
      </c>
      <c r="O2491" t="s">
        <v>199</v>
      </c>
      <c r="P2491" t="s">
        <v>199</v>
      </c>
      <c r="Q2491" s="80" t="s">
        <v>199</v>
      </c>
      <c r="R2491" s="79"/>
      <c r="T2491" t="s">
        <v>199</v>
      </c>
      <c r="U2491" t="s">
        <v>199</v>
      </c>
      <c r="V2491" t="s">
        <v>199</v>
      </c>
    </row>
    <row r="2492" spans="2:22" x14ac:dyDescent="0.25">
      <c r="B2492" t="s">
        <v>199</v>
      </c>
      <c r="C2492" s="79" t="s">
        <v>199</v>
      </c>
      <c r="E2492" t="s">
        <v>199</v>
      </c>
      <c r="F2492" t="s">
        <v>199</v>
      </c>
      <c r="G2492" t="s">
        <v>199</v>
      </c>
      <c r="H2492" t="s">
        <v>199</v>
      </c>
      <c r="I2492" t="s">
        <v>199</v>
      </c>
      <c r="J2492" t="s">
        <v>199</v>
      </c>
      <c r="K2492" t="s">
        <v>199</v>
      </c>
      <c r="L2492" t="s">
        <v>199</v>
      </c>
      <c r="M2492" t="s">
        <v>199</v>
      </c>
      <c r="N2492" t="s">
        <v>199</v>
      </c>
      <c r="O2492" t="s">
        <v>199</v>
      </c>
      <c r="P2492" t="s">
        <v>199</v>
      </c>
      <c r="Q2492" s="80" t="s">
        <v>199</v>
      </c>
      <c r="R2492" s="79"/>
      <c r="T2492" t="s">
        <v>199</v>
      </c>
      <c r="U2492" t="s">
        <v>199</v>
      </c>
      <c r="V2492" t="s">
        <v>199</v>
      </c>
    </row>
    <row r="2493" spans="2:22" x14ac:dyDescent="0.25">
      <c r="B2493" t="s">
        <v>199</v>
      </c>
      <c r="C2493" s="79" t="s">
        <v>199</v>
      </c>
      <c r="E2493" t="s">
        <v>199</v>
      </c>
      <c r="F2493" t="s">
        <v>199</v>
      </c>
      <c r="G2493" t="s">
        <v>199</v>
      </c>
      <c r="H2493" t="s">
        <v>199</v>
      </c>
      <c r="I2493" t="s">
        <v>199</v>
      </c>
      <c r="J2493" t="s">
        <v>199</v>
      </c>
      <c r="K2493" t="s">
        <v>199</v>
      </c>
      <c r="L2493" t="s">
        <v>199</v>
      </c>
      <c r="M2493" t="s">
        <v>199</v>
      </c>
      <c r="N2493" t="s">
        <v>199</v>
      </c>
      <c r="O2493" t="s">
        <v>199</v>
      </c>
      <c r="P2493" t="s">
        <v>199</v>
      </c>
      <c r="Q2493" s="80" t="s">
        <v>199</v>
      </c>
      <c r="R2493" s="79"/>
      <c r="T2493" t="s">
        <v>199</v>
      </c>
      <c r="U2493" t="s">
        <v>199</v>
      </c>
      <c r="V2493" t="s">
        <v>199</v>
      </c>
    </row>
    <row r="2494" spans="2:22" x14ac:dyDescent="0.25">
      <c r="B2494" t="s">
        <v>199</v>
      </c>
      <c r="C2494" s="79" t="s">
        <v>199</v>
      </c>
      <c r="E2494" t="s">
        <v>199</v>
      </c>
      <c r="F2494" t="s">
        <v>199</v>
      </c>
      <c r="G2494" t="s">
        <v>199</v>
      </c>
      <c r="H2494" t="s">
        <v>199</v>
      </c>
      <c r="I2494" t="s">
        <v>199</v>
      </c>
      <c r="J2494" t="s">
        <v>199</v>
      </c>
      <c r="K2494" t="s">
        <v>199</v>
      </c>
      <c r="L2494" t="s">
        <v>199</v>
      </c>
      <c r="M2494" t="s">
        <v>199</v>
      </c>
      <c r="N2494" t="s">
        <v>199</v>
      </c>
      <c r="O2494" t="s">
        <v>199</v>
      </c>
      <c r="P2494" t="s">
        <v>199</v>
      </c>
      <c r="Q2494" s="80" t="s">
        <v>199</v>
      </c>
      <c r="R2494" s="79"/>
      <c r="T2494" t="s">
        <v>199</v>
      </c>
      <c r="U2494" t="s">
        <v>199</v>
      </c>
      <c r="V2494" t="s">
        <v>199</v>
      </c>
    </row>
    <row r="2495" spans="2:22" x14ac:dyDescent="0.25">
      <c r="B2495" t="s">
        <v>199</v>
      </c>
      <c r="C2495" s="79" t="s">
        <v>199</v>
      </c>
      <c r="E2495" t="s">
        <v>199</v>
      </c>
      <c r="F2495" t="s">
        <v>199</v>
      </c>
      <c r="G2495" t="s">
        <v>199</v>
      </c>
      <c r="H2495" t="s">
        <v>199</v>
      </c>
      <c r="I2495" t="s">
        <v>199</v>
      </c>
      <c r="J2495" t="s">
        <v>199</v>
      </c>
      <c r="K2495" t="s">
        <v>199</v>
      </c>
      <c r="L2495" t="s">
        <v>199</v>
      </c>
      <c r="M2495" t="s">
        <v>199</v>
      </c>
      <c r="N2495" t="s">
        <v>199</v>
      </c>
      <c r="O2495" t="s">
        <v>199</v>
      </c>
      <c r="P2495" t="s">
        <v>199</v>
      </c>
      <c r="Q2495" s="80" t="s">
        <v>199</v>
      </c>
      <c r="R2495" s="79"/>
      <c r="T2495" t="s">
        <v>199</v>
      </c>
      <c r="U2495" t="s">
        <v>199</v>
      </c>
      <c r="V2495" t="s">
        <v>199</v>
      </c>
    </row>
    <row r="2496" spans="2:22" x14ac:dyDescent="0.25">
      <c r="B2496" t="s">
        <v>199</v>
      </c>
      <c r="C2496" s="79" t="s">
        <v>199</v>
      </c>
      <c r="E2496" t="s">
        <v>199</v>
      </c>
      <c r="F2496" t="s">
        <v>199</v>
      </c>
      <c r="G2496" t="s">
        <v>199</v>
      </c>
      <c r="H2496" t="s">
        <v>199</v>
      </c>
      <c r="I2496" t="s">
        <v>199</v>
      </c>
      <c r="J2496" t="s">
        <v>199</v>
      </c>
      <c r="K2496" t="s">
        <v>199</v>
      </c>
      <c r="L2496" t="s">
        <v>199</v>
      </c>
      <c r="M2496" t="s">
        <v>199</v>
      </c>
      <c r="N2496" t="s">
        <v>199</v>
      </c>
      <c r="O2496" t="s">
        <v>199</v>
      </c>
      <c r="P2496" t="s">
        <v>199</v>
      </c>
      <c r="Q2496" s="80" t="s">
        <v>199</v>
      </c>
      <c r="R2496" s="79"/>
      <c r="T2496" t="s">
        <v>199</v>
      </c>
      <c r="U2496" t="s">
        <v>199</v>
      </c>
      <c r="V2496" t="s">
        <v>199</v>
      </c>
    </row>
    <row r="2497" spans="2:22" x14ac:dyDescent="0.25">
      <c r="B2497" t="s">
        <v>199</v>
      </c>
      <c r="C2497" s="79" t="s">
        <v>199</v>
      </c>
      <c r="E2497" t="s">
        <v>199</v>
      </c>
      <c r="F2497" t="s">
        <v>199</v>
      </c>
      <c r="G2497" t="s">
        <v>199</v>
      </c>
      <c r="H2497" t="s">
        <v>199</v>
      </c>
      <c r="I2497" t="s">
        <v>199</v>
      </c>
      <c r="J2497" t="s">
        <v>199</v>
      </c>
      <c r="K2497" t="s">
        <v>199</v>
      </c>
      <c r="L2497" t="s">
        <v>199</v>
      </c>
      <c r="M2497" t="s">
        <v>199</v>
      </c>
      <c r="N2497" t="s">
        <v>199</v>
      </c>
      <c r="O2497" t="s">
        <v>199</v>
      </c>
      <c r="P2497" t="s">
        <v>199</v>
      </c>
      <c r="Q2497" s="80" t="s">
        <v>199</v>
      </c>
      <c r="R2497" s="79"/>
      <c r="T2497" t="s">
        <v>199</v>
      </c>
      <c r="U2497" t="s">
        <v>199</v>
      </c>
      <c r="V2497" t="s">
        <v>199</v>
      </c>
    </row>
    <row r="2498" spans="2:22" x14ac:dyDescent="0.25">
      <c r="B2498" t="s">
        <v>199</v>
      </c>
      <c r="C2498" s="79" t="s">
        <v>199</v>
      </c>
      <c r="E2498" t="s">
        <v>199</v>
      </c>
      <c r="F2498" t="s">
        <v>199</v>
      </c>
      <c r="G2498" t="s">
        <v>199</v>
      </c>
      <c r="H2498" t="s">
        <v>199</v>
      </c>
      <c r="I2498" t="s">
        <v>199</v>
      </c>
      <c r="J2498" t="s">
        <v>199</v>
      </c>
      <c r="K2498" t="s">
        <v>199</v>
      </c>
      <c r="L2498" t="s">
        <v>199</v>
      </c>
      <c r="M2498" t="s">
        <v>199</v>
      </c>
      <c r="N2498" t="s">
        <v>199</v>
      </c>
      <c r="O2498" t="s">
        <v>199</v>
      </c>
      <c r="P2498" t="s">
        <v>199</v>
      </c>
      <c r="Q2498" s="80" t="s">
        <v>199</v>
      </c>
      <c r="R2498" s="79"/>
      <c r="T2498" t="s">
        <v>199</v>
      </c>
      <c r="U2498" t="s">
        <v>199</v>
      </c>
      <c r="V2498" t="s">
        <v>199</v>
      </c>
    </row>
    <row r="2499" spans="2:22" x14ac:dyDescent="0.25">
      <c r="B2499" t="s">
        <v>199</v>
      </c>
      <c r="C2499" s="79" t="s">
        <v>199</v>
      </c>
      <c r="E2499" t="s">
        <v>199</v>
      </c>
      <c r="F2499" t="s">
        <v>199</v>
      </c>
      <c r="G2499" t="s">
        <v>199</v>
      </c>
      <c r="H2499" t="s">
        <v>199</v>
      </c>
      <c r="I2499" t="s">
        <v>199</v>
      </c>
      <c r="J2499" t="s">
        <v>199</v>
      </c>
      <c r="K2499" t="s">
        <v>199</v>
      </c>
      <c r="L2499" t="s">
        <v>199</v>
      </c>
      <c r="M2499" t="s">
        <v>199</v>
      </c>
      <c r="N2499" t="s">
        <v>199</v>
      </c>
      <c r="O2499" t="s">
        <v>199</v>
      </c>
      <c r="P2499" t="s">
        <v>199</v>
      </c>
      <c r="Q2499" s="80" t="s">
        <v>199</v>
      </c>
      <c r="R2499" s="79"/>
      <c r="T2499" t="s">
        <v>199</v>
      </c>
      <c r="U2499" t="s">
        <v>199</v>
      </c>
      <c r="V2499" t="s">
        <v>199</v>
      </c>
    </row>
    <row r="2500" spans="2:22" x14ac:dyDescent="0.25">
      <c r="B2500" t="s">
        <v>199</v>
      </c>
      <c r="C2500" s="79" t="s">
        <v>199</v>
      </c>
      <c r="E2500" t="s">
        <v>199</v>
      </c>
      <c r="F2500" t="s">
        <v>199</v>
      </c>
      <c r="G2500" t="s">
        <v>199</v>
      </c>
      <c r="H2500" t="s">
        <v>199</v>
      </c>
      <c r="I2500" t="s">
        <v>199</v>
      </c>
      <c r="J2500" t="s">
        <v>199</v>
      </c>
      <c r="K2500" t="s">
        <v>199</v>
      </c>
      <c r="L2500" t="s">
        <v>199</v>
      </c>
      <c r="M2500" t="s">
        <v>199</v>
      </c>
      <c r="N2500" t="s">
        <v>199</v>
      </c>
      <c r="O2500" t="s">
        <v>199</v>
      </c>
      <c r="P2500" t="s">
        <v>199</v>
      </c>
      <c r="Q2500" s="80" t="s">
        <v>199</v>
      </c>
      <c r="R2500" s="79"/>
      <c r="T2500" t="s">
        <v>199</v>
      </c>
      <c r="U2500" t="s">
        <v>199</v>
      </c>
      <c r="V2500" t="s">
        <v>199</v>
      </c>
    </row>
    <row r="2501" spans="2:22" x14ac:dyDescent="0.25">
      <c r="B2501" t="s">
        <v>199</v>
      </c>
      <c r="C2501" s="79" t="s">
        <v>199</v>
      </c>
      <c r="E2501" t="s">
        <v>199</v>
      </c>
      <c r="F2501" t="s">
        <v>199</v>
      </c>
      <c r="G2501" t="s">
        <v>199</v>
      </c>
      <c r="H2501" t="s">
        <v>199</v>
      </c>
      <c r="I2501" t="s">
        <v>199</v>
      </c>
      <c r="J2501" t="s">
        <v>199</v>
      </c>
      <c r="K2501" t="s">
        <v>199</v>
      </c>
      <c r="L2501" t="s">
        <v>199</v>
      </c>
      <c r="M2501" t="s">
        <v>199</v>
      </c>
      <c r="N2501" t="s">
        <v>199</v>
      </c>
      <c r="O2501" t="s">
        <v>199</v>
      </c>
      <c r="P2501" t="s">
        <v>199</v>
      </c>
      <c r="Q2501" s="80" t="s">
        <v>199</v>
      </c>
      <c r="R2501" s="79"/>
      <c r="T2501" t="s">
        <v>199</v>
      </c>
      <c r="U2501" t="s">
        <v>199</v>
      </c>
      <c r="V2501" t="s">
        <v>199</v>
      </c>
    </row>
    <row r="2502" spans="2:22" x14ac:dyDescent="0.25">
      <c r="B2502" t="s">
        <v>199</v>
      </c>
      <c r="C2502" s="79" t="s">
        <v>199</v>
      </c>
      <c r="E2502" t="s">
        <v>199</v>
      </c>
      <c r="F2502" t="s">
        <v>199</v>
      </c>
      <c r="G2502" t="s">
        <v>199</v>
      </c>
      <c r="H2502" t="s">
        <v>199</v>
      </c>
      <c r="I2502" t="s">
        <v>199</v>
      </c>
      <c r="J2502" t="s">
        <v>199</v>
      </c>
      <c r="K2502" t="s">
        <v>199</v>
      </c>
      <c r="L2502" t="s">
        <v>199</v>
      </c>
      <c r="M2502" t="s">
        <v>199</v>
      </c>
      <c r="N2502" t="s">
        <v>199</v>
      </c>
      <c r="O2502" t="s">
        <v>199</v>
      </c>
      <c r="P2502" t="s">
        <v>199</v>
      </c>
      <c r="Q2502" s="80" t="s">
        <v>199</v>
      </c>
      <c r="R2502" s="79"/>
      <c r="T2502" t="s">
        <v>199</v>
      </c>
      <c r="U2502" t="s">
        <v>199</v>
      </c>
      <c r="V2502" t="s">
        <v>199</v>
      </c>
    </row>
    <row r="2503" spans="2:22" x14ac:dyDescent="0.25">
      <c r="B2503" t="s">
        <v>199</v>
      </c>
      <c r="C2503" s="79" t="s">
        <v>199</v>
      </c>
      <c r="E2503" t="s">
        <v>199</v>
      </c>
      <c r="F2503" t="s">
        <v>199</v>
      </c>
      <c r="G2503" t="s">
        <v>199</v>
      </c>
      <c r="H2503" t="s">
        <v>199</v>
      </c>
      <c r="I2503" t="s">
        <v>199</v>
      </c>
      <c r="J2503" t="s">
        <v>199</v>
      </c>
      <c r="K2503" t="s">
        <v>199</v>
      </c>
      <c r="L2503" t="s">
        <v>199</v>
      </c>
      <c r="M2503" t="s">
        <v>199</v>
      </c>
      <c r="N2503" t="s">
        <v>199</v>
      </c>
      <c r="O2503" t="s">
        <v>199</v>
      </c>
      <c r="P2503" t="s">
        <v>199</v>
      </c>
      <c r="Q2503" s="80" t="s">
        <v>199</v>
      </c>
      <c r="R2503" s="79"/>
      <c r="T2503" t="s">
        <v>199</v>
      </c>
      <c r="U2503" t="s">
        <v>199</v>
      </c>
      <c r="V2503" t="s">
        <v>199</v>
      </c>
    </row>
    <row r="2504" spans="2:22" x14ac:dyDescent="0.25">
      <c r="B2504" t="s">
        <v>199</v>
      </c>
      <c r="C2504" s="79" t="s">
        <v>199</v>
      </c>
      <c r="E2504" t="s">
        <v>199</v>
      </c>
      <c r="F2504" t="s">
        <v>199</v>
      </c>
      <c r="G2504" t="s">
        <v>199</v>
      </c>
      <c r="H2504" t="s">
        <v>199</v>
      </c>
      <c r="I2504" t="s">
        <v>199</v>
      </c>
      <c r="J2504" t="s">
        <v>199</v>
      </c>
      <c r="K2504" t="s">
        <v>199</v>
      </c>
      <c r="L2504" t="s">
        <v>199</v>
      </c>
      <c r="M2504" t="s">
        <v>199</v>
      </c>
      <c r="N2504" t="s">
        <v>199</v>
      </c>
      <c r="O2504" t="s">
        <v>199</v>
      </c>
      <c r="P2504" t="s">
        <v>199</v>
      </c>
      <c r="Q2504" s="80" t="s">
        <v>199</v>
      </c>
      <c r="R2504" s="79"/>
      <c r="T2504" t="s">
        <v>199</v>
      </c>
      <c r="U2504" t="s">
        <v>199</v>
      </c>
      <c r="V2504" t="s">
        <v>199</v>
      </c>
    </row>
    <row r="2505" spans="2:22" x14ac:dyDescent="0.25">
      <c r="B2505" t="s">
        <v>199</v>
      </c>
      <c r="C2505" s="79" t="s">
        <v>199</v>
      </c>
      <c r="E2505" t="s">
        <v>199</v>
      </c>
      <c r="F2505" t="s">
        <v>199</v>
      </c>
      <c r="G2505" t="s">
        <v>199</v>
      </c>
      <c r="H2505" t="s">
        <v>199</v>
      </c>
      <c r="I2505" t="s">
        <v>199</v>
      </c>
      <c r="J2505" t="s">
        <v>199</v>
      </c>
      <c r="K2505" t="s">
        <v>199</v>
      </c>
      <c r="L2505" t="s">
        <v>199</v>
      </c>
      <c r="M2505" t="s">
        <v>199</v>
      </c>
      <c r="N2505" t="s">
        <v>199</v>
      </c>
      <c r="O2505" t="s">
        <v>199</v>
      </c>
      <c r="P2505" t="s">
        <v>199</v>
      </c>
      <c r="Q2505" s="80" t="s">
        <v>199</v>
      </c>
      <c r="R2505" s="79"/>
      <c r="T2505" t="s">
        <v>199</v>
      </c>
      <c r="U2505" t="s">
        <v>199</v>
      </c>
      <c r="V2505" t="s">
        <v>199</v>
      </c>
    </row>
    <row r="2506" spans="2:22" x14ac:dyDescent="0.25">
      <c r="B2506" t="s">
        <v>199</v>
      </c>
      <c r="C2506" s="79" t="s">
        <v>199</v>
      </c>
      <c r="E2506" t="s">
        <v>199</v>
      </c>
      <c r="F2506" t="s">
        <v>199</v>
      </c>
      <c r="G2506" t="s">
        <v>199</v>
      </c>
      <c r="H2506" t="s">
        <v>199</v>
      </c>
      <c r="I2506" t="s">
        <v>199</v>
      </c>
      <c r="J2506" t="s">
        <v>199</v>
      </c>
      <c r="K2506" t="s">
        <v>199</v>
      </c>
      <c r="L2506" t="s">
        <v>199</v>
      </c>
      <c r="M2506" t="s">
        <v>199</v>
      </c>
      <c r="N2506" t="s">
        <v>199</v>
      </c>
      <c r="O2506" t="s">
        <v>199</v>
      </c>
      <c r="P2506" t="s">
        <v>199</v>
      </c>
      <c r="Q2506" s="80" t="s">
        <v>199</v>
      </c>
      <c r="R2506" s="79"/>
      <c r="T2506" t="s">
        <v>199</v>
      </c>
      <c r="U2506" t="s">
        <v>199</v>
      </c>
      <c r="V2506" t="s">
        <v>199</v>
      </c>
    </row>
    <row r="2507" spans="2:22" x14ac:dyDescent="0.25">
      <c r="B2507" t="s">
        <v>199</v>
      </c>
      <c r="C2507" s="79" t="s">
        <v>199</v>
      </c>
      <c r="E2507" t="s">
        <v>199</v>
      </c>
      <c r="F2507" t="s">
        <v>199</v>
      </c>
      <c r="G2507" t="s">
        <v>199</v>
      </c>
      <c r="H2507" t="s">
        <v>199</v>
      </c>
      <c r="I2507" t="s">
        <v>199</v>
      </c>
      <c r="J2507" t="s">
        <v>199</v>
      </c>
      <c r="K2507" t="s">
        <v>199</v>
      </c>
      <c r="L2507" t="s">
        <v>199</v>
      </c>
      <c r="M2507" t="s">
        <v>199</v>
      </c>
      <c r="N2507" t="s">
        <v>199</v>
      </c>
      <c r="O2507" t="s">
        <v>199</v>
      </c>
      <c r="P2507" t="s">
        <v>199</v>
      </c>
      <c r="Q2507" s="80" t="s">
        <v>199</v>
      </c>
      <c r="R2507" s="79"/>
      <c r="T2507" t="s">
        <v>199</v>
      </c>
      <c r="U2507" t="s">
        <v>199</v>
      </c>
      <c r="V2507" t="s">
        <v>199</v>
      </c>
    </row>
    <row r="2508" spans="2:22" x14ac:dyDescent="0.25">
      <c r="B2508" t="s">
        <v>199</v>
      </c>
      <c r="C2508" s="79" t="s">
        <v>199</v>
      </c>
      <c r="E2508" t="s">
        <v>199</v>
      </c>
      <c r="F2508" t="s">
        <v>199</v>
      </c>
      <c r="G2508" t="s">
        <v>199</v>
      </c>
      <c r="H2508" t="s">
        <v>199</v>
      </c>
      <c r="I2508" t="s">
        <v>199</v>
      </c>
      <c r="J2508" t="s">
        <v>199</v>
      </c>
      <c r="K2508" t="s">
        <v>199</v>
      </c>
      <c r="L2508" t="s">
        <v>199</v>
      </c>
      <c r="M2508" t="s">
        <v>199</v>
      </c>
      <c r="N2508" t="s">
        <v>199</v>
      </c>
      <c r="O2508" t="s">
        <v>199</v>
      </c>
      <c r="P2508" t="s">
        <v>199</v>
      </c>
      <c r="Q2508" s="80" t="s">
        <v>199</v>
      </c>
      <c r="R2508" s="79"/>
      <c r="T2508" t="s">
        <v>199</v>
      </c>
      <c r="U2508" t="s">
        <v>199</v>
      </c>
      <c r="V2508" t="s">
        <v>199</v>
      </c>
    </row>
    <row r="2509" spans="2:22" x14ac:dyDescent="0.25">
      <c r="B2509" t="s">
        <v>199</v>
      </c>
      <c r="C2509" s="79" t="s">
        <v>199</v>
      </c>
      <c r="E2509" t="s">
        <v>199</v>
      </c>
      <c r="F2509" t="s">
        <v>199</v>
      </c>
      <c r="G2509" t="s">
        <v>199</v>
      </c>
      <c r="H2509" t="s">
        <v>199</v>
      </c>
      <c r="I2509" t="s">
        <v>199</v>
      </c>
      <c r="J2509" t="s">
        <v>199</v>
      </c>
      <c r="K2509" t="s">
        <v>199</v>
      </c>
      <c r="L2509" t="s">
        <v>199</v>
      </c>
      <c r="M2509" t="s">
        <v>199</v>
      </c>
      <c r="N2509" t="s">
        <v>199</v>
      </c>
      <c r="O2509" t="s">
        <v>199</v>
      </c>
      <c r="P2509" t="s">
        <v>199</v>
      </c>
      <c r="Q2509" s="80" t="s">
        <v>199</v>
      </c>
      <c r="R2509" s="79"/>
      <c r="T2509" t="s">
        <v>199</v>
      </c>
      <c r="U2509" t="s">
        <v>199</v>
      </c>
      <c r="V2509" t="s">
        <v>199</v>
      </c>
    </row>
    <row r="2510" spans="2:22" x14ac:dyDescent="0.25">
      <c r="B2510" t="s">
        <v>199</v>
      </c>
      <c r="C2510" s="79" t="s">
        <v>199</v>
      </c>
      <c r="E2510" t="s">
        <v>199</v>
      </c>
      <c r="F2510" t="s">
        <v>199</v>
      </c>
      <c r="G2510" t="s">
        <v>199</v>
      </c>
      <c r="H2510" t="s">
        <v>199</v>
      </c>
      <c r="I2510" t="s">
        <v>199</v>
      </c>
      <c r="J2510" t="s">
        <v>199</v>
      </c>
      <c r="K2510" t="s">
        <v>199</v>
      </c>
      <c r="L2510" t="s">
        <v>199</v>
      </c>
      <c r="M2510" t="s">
        <v>199</v>
      </c>
      <c r="N2510" t="s">
        <v>199</v>
      </c>
      <c r="O2510" t="s">
        <v>199</v>
      </c>
      <c r="P2510" t="s">
        <v>199</v>
      </c>
      <c r="Q2510" s="80" t="s">
        <v>199</v>
      </c>
      <c r="R2510" s="79"/>
      <c r="T2510" t="s">
        <v>199</v>
      </c>
      <c r="U2510" t="s">
        <v>199</v>
      </c>
      <c r="V2510" t="s">
        <v>199</v>
      </c>
    </row>
    <row r="2511" spans="2:22" x14ac:dyDescent="0.25">
      <c r="B2511" t="s">
        <v>199</v>
      </c>
      <c r="C2511" s="79" t="s">
        <v>199</v>
      </c>
      <c r="E2511" t="s">
        <v>199</v>
      </c>
      <c r="F2511" t="s">
        <v>199</v>
      </c>
      <c r="G2511" t="s">
        <v>199</v>
      </c>
      <c r="H2511" t="s">
        <v>199</v>
      </c>
      <c r="I2511" t="s">
        <v>199</v>
      </c>
      <c r="J2511" t="s">
        <v>199</v>
      </c>
      <c r="K2511" t="s">
        <v>199</v>
      </c>
      <c r="L2511" t="s">
        <v>199</v>
      </c>
      <c r="M2511" t="s">
        <v>199</v>
      </c>
      <c r="N2511" t="s">
        <v>199</v>
      </c>
      <c r="O2511" t="s">
        <v>199</v>
      </c>
      <c r="P2511" t="s">
        <v>199</v>
      </c>
      <c r="Q2511" s="80" t="s">
        <v>199</v>
      </c>
      <c r="R2511" s="79"/>
      <c r="T2511" t="s">
        <v>199</v>
      </c>
      <c r="U2511" t="s">
        <v>199</v>
      </c>
      <c r="V2511" t="s">
        <v>199</v>
      </c>
    </row>
    <row r="2512" spans="2:22" x14ac:dyDescent="0.25">
      <c r="B2512" t="s">
        <v>199</v>
      </c>
      <c r="C2512" s="79" t="s">
        <v>199</v>
      </c>
      <c r="E2512" t="s">
        <v>199</v>
      </c>
      <c r="F2512" t="s">
        <v>199</v>
      </c>
      <c r="G2512" t="s">
        <v>199</v>
      </c>
      <c r="H2512" t="s">
        <v>199</v>
      </c>
      <c r="I2512" t="s">
        <v>199</v>
      </c>
      <c r="J2512" t="s">
        <v>199</v>
      </c>
      <c r="K2512" t="s">
        <v>199</v>
      </c>
      <c r="L2512" t="s">
        <v>199</v>
      </c>
      <c r="M2512" t="s">
        <v>199</v>
      </c>
      <c r="N2512" t="s">
        <v>199</v>
      </c>
      <c r="O2512" t="s">
        <v>199</v>
      </c>
      <c r="P2512" t="s">
        <v>199</v>
      </c>
      <c r="Q2512" s="80" t="s">
        <v>199</v>
      </c>
      <c r="R2512" s="79"/>
      <c r="T2512" t="s">
        <v>199</v>
      </c>
      <c r="U2512" t="s">
        <v>199</v>
      </c>
      <c r="V2512" t="s">
        <v>199</v>
      </c>
    </row>
    <row r="2513" spans="2:22" x14ac:dyDescent="0.25">
      <c r="B2513" t="s">
        <v>199</v>
      </c>
      <c r="C2513" s="79" t="s">
        <v>199</v>
      </c>
      <c r="E2513" t="s">
        <v>199</v>
      </c>
      <c r="F2513" t="s">
        <v>199</v>
      </c>
      <c r="G2513" t="s">
        <v>199</v>
      </c>
      <c r="H2513" t="s">
        <v>199</v>
      </c>
      <c r="I2513" t="s">
        <v>199</v>
      </c>
      <c r="J2513" t="s">
        <v>199</v>
      </c>
      <c r="K2513" t="s">
        <v>199</v>
      </c>
      <c r="L2513" t="s">
        <v>199</v>
      </c>
      <c r="M2513" t="s">
        <v>199</v>
      </c>
      <c r="N2513" t="s">
        <v>199</v>
      </c>
      <c r="O2513" t="s">
        <v>199</v>
      </c>
      <c r="P2513" t="s">
        <v>199</v>
      </c>
      <c r="Q2513" s="80" t="s">
        <v>199</v>
      </c>
      <c r="R2513" s="79"/>
      <c r="T2513" t="s">
        <v>199</v>
      </c>
      <c r="U2513" t="s">
        <v>199</v>
      </c>
      <c r="V2513" t="s">
        <v>199</v>
      </c>
    </row>
    <row r="2514" spans="2:22" x14ac:dyDescent="0.25">
      <c r="B2514" t="s">
        <v>199</v>
      </c>
      <c r="C2514" s="79" t="s">
        <v>199</v>
      </c>
      <c r="E2514" t="s">
        <v>199</v>
      </c>
      <c r="F2514" t="s">
        <v>199</v>
      </c>
      <c r="G2514" t="s">
        <v>199</v>
      </c>
      <c r="H2514" t="s">
        <v>199</v>
      </c>
      <c r="I2514" t="s">
        <v>199</v>
      </c>
      <c r="J2514" t="s">
        <v>199</v>
      </c>
      <c r="K2514" t="s">
        <v>199</v>
      </c>
      <c r="L2514" t="s">
        <v>199</v>
      </c>
      <c r="M2514" t="s">
        <v>199</v>
      </c>
      <c r="N2514" t="s">
        <v>199</v>
      </c>
      <c r="O2514" t="s">
        <v>199</v>
      </c>
      <c r="P2514" t="s">
        <v>199</v>
      </c>
      <c r="Q2514" s="80" t="s">
        <v>199</v>
      </c>
      <c r="R2514" s="79"/>
      <c r="T2514" t="s">
        <v>199</v>
      </c>
      <c r="U2514" t="s">
        <v>199</v>
      </c>
      <c r="V2514" t="s">
        <v>199</v>
      </c>
    </row>
    <row r="2515" spans="2:22" x14ac:dyDescent="0.25">
      <c r="B2515" t="s">
        <v>199</v>
      </c>
      <c r="C2515" s="79" t="s">
        <v>199</v>
      </c>
      <c r="E2515" t="s">
        <v>199</v>
      </c>
      <c r="F2515" t="s">
        <v>199</v>
      </c>
      <c r="G2515" t="s">
        <v>199</v>
      </c>
      <c r="H2515" t="s">
        <v>199</v>
      </c>
      <c r="I2515" t="s">
        <v>199</v>
      </c>
      <c r="J2515" t="s">
        <v>199</v>
      </c>
      <c r="K2515" t="s">
        <v>199</v>
      </c>
      <c r="L2515" t="s">
        <v>199</v>
      </c>
      <c r="M2515" t="s">
        <v>199</v>
      </c>
      <c r="N2515" t="s">
        <v>199</v>
      </c>
      <c r="O2515" t="s">
        <v>199</v>
      </c>
      <c r="P2515" t="s">
        <v>199</v>
      </c>
      <c r="Q2515" s="80" t="s">
        <v>199</v>
      </c>
      <c r="R2515" s="79"/>
      <c r="T2515" t="s">
        <v>199</v>
      </c>
      <c r="U2515" t="s">
        <v>199</v>
      </c>
      <c r="V2515" t="s">
        <v>199</v>
      </c>
    </row>
    <row r="2516" spans="2:22" x14ac:dyDescent="0.25">
      <c r="B2516" t="s">
        <v>199</v>
      </c>
      <c r="C2516" s="79" t="s">
        <v>199</v>
      </c>
      <c r="E2516" t="s">
        <v>199</v>
      </c>
      <c r="F2516" t="s">
        <v>199</v>
      </c>
      <c r="G2516" t="s">
        <v>199</v>
      </c>
      <c r="H2516" t="s">
        <v>199</v>
      </c>
      <c r="I2516" t="s">
        <v>199</v>
      </c>
      <c r="J2516" t="s">
        <v>199</v>
      </c>
      <c r="K2516" t="s">
        <v>199</v>
      </c>
      <c r="L2516" t="s">
        <v>199</v>
      </c>
      <c r="M2516" t="s">
        <v>199</v>
      </c>
      <c r="N2516" t="s">
        <v>199</v>
      </c>
      <c r="O2516" t="s">
        <v>199</v>
      </c>
      <c r="P2516" t="s">
        <v>199</v>
      </c>
      <c r="Q2516" s="80" t="s">
        <v>199</v>
      </c>
      <c r="R2516" s="79"/>
      <c r="T2516" t="s">
        <v>199</v>
      </c>
      <c r="U2516" t="s">
        <v>199</v>
      </c>
      <c r="V2516" t="s">
        <v>199</v>
      </c>
    </row>
    <row r="2517" spans="2:22" x14ac:dyDescent="0.25">
      <c r="B2517" t="s">
        <v>199</v>
      </c>
      <c r="C2517" s="79" t="s">
        <v>199</v>
      </c>
      <c r="E2517" t="s">
        <v>199</v>
      </c>
      <c r="F2517" t="s">
        <v>199</v>
      </c>
      <c r="G2517" t="s">
        <v>199</v>
      </c>
      <c r="H2517" t="s">
        <v>199</v>
      </c>
      <c r="I2517" t="s">
        <v>199</v>
      </c>
      <c r="J2517" t="s">
        <v>199</v>
      </c>
      <c r="K2517" t="s">
        <v>199</v>
      </c>
      <c r="L2517" t="s">
        <v>199</v>
      </c>
      <c r="M2517" t="s">
        <v>199</v>
      </c>
      <c r="N2517" t="s">
        <v>199</v>
      </c>
      <c r="O2517" t="s">
        <v>199</v>
      </c>
      <c r="P2517" t="s">
        <v>199</v>
      </c>
      <c r="Q2517" s="80" t="s">
        <v>199</v>
      </c>
      <c r="R2517" s="79"/>
      <c r="T2517" t="s">
        <v>199</v>
      </c>
      <c r="U2517" t="s">
        <v>199</v>
      </c>
      <c r="V2517" t="s">
        <v>199</v>
      </c>
    </row>
    <row r="2518" spans="2:22" x14ac:dyDescent="0.25">
      <c r="B2518" t="s">
        <v>199</v>
      </c>
      <c r="C2518" s="79" t="s">
        <v>199</v>
      </c>
      <c r="E2518" t="s">
        <v>199</v>
      </c>
      <c r="F2518" t="s">
        <v>199</v>
      </c>
      <c r="G2518" t="s">
        <v>199</v>
      </c>
      <c r="H2518" t="s">
        <v>199</v>
      </c>
      <c r="I2518" t="s">
        <v>199</v>
      </c>
      <c r="J2518" t="s">
        <v>199</v>
      </c>
      <c r="K2518" t="s">
        <v>199</v>
      </c>
      <c r="L2518" t="s">
        <v>199</v>
      </c>
      <c r="M2518" t="s">
        <v>199</v>
      </c>
      <c r="N2518" t="s">
        <v>199</v>
      </c>
      <c r="O2518" t="s">
        <v>199</v>
      </c>
      <c r="P2518" t="s">
        <v>199</v>
      </c>
      <c r="Q2518" s="80" t="s">
        <v>199</v>
      </c>
      <c r="R2518" s="79"/>
      <c r="T2518" t="s">
        <v>199</v>
      </c>
      <c r="U2518" t="s">
        <v>199</v>
      </c>
      <c r="V2518" t="s">
        <v>199</v>
      </c>
    </row>
    <row r="2519" spans="2:22" x14ac:dyDescent="0.25">
      <c r="B2519" t="s">
        <v>199</v>
      </c>
      <c r="C2519" s="79" t="s">
        <v>199</v>
      </c>
      <c r="E2519" t="s">
        <v>199</v>
      </c>
      <c r="F2519" t="s">
        <v>199</v>
      </c>
      <c r="G2519" t="s">
        <v>199</v>
      </c>
      <c r="H2519" t="s">
        <v>199</v>
      </c>
      <c r="I2519" t="s">
        <v>199</v>
      </c>
      <c r="J2519" t="s">
        <v>199</v>
      </c>
      <c r="K2519" t="s">
        <v>199</v>
      </c>
      <c r="L2519" t="s">
        <v>199</v>
      </c>
      <c r="M2519" t="s">
        <v>199</v>
      </c>
      <c r="N2519" t="s">
        <v>199</v>
      </c>
      <c r="O2519" t="s">
        <v>199</v>
      </c>
      <c r="P2519" t="s">
        <v>199</v>
      </c>
      <c r="Q2519" s="80" t="s">
        <v>199</v>
      </c>
      <c r="R2519" s="79"/>
      <c r="T2519" t="s">
        <v>199</v>
      </c>
      <c r="U2519" t="s">
        <v>199</v>
      </c>
      <c r="V2519" t="s">
        <v>199</v>
      </c>
    </row>
    <row r="2520" spans="2:22" x14ac:dyDescent="0.25">
      <c r="B2520" t="s">
        <v>199</v>
      </c>
      <c r="C2520" s="79" t="s">
        <v>199</v>
      </c>
      <c r="E2520" t="s">
        <v>199</v>
      </c>
      <c r="F2520" t="s">
        <v>199</v>
      </c>
      <c r="G2520" t="s">
        <v>199</v>
      </c>
      <c r="H2520" t="s">
        <v>199</v>
      </c>
      <c r="I2520" t="s">
        <v>199</v>
      </c>
      <c r="J2520" t="s">
        <v>199</v>
      </c>
      <c r="K2520" t="s">
        <v>199</v>
      </c>
      <c r="L2520" t="s">
        <v>199</v>
      </c>
      <c r="M2520" t="s">
        <v>199</v>
      </c>
      <c r="N2520" t="s">
        <v>199</v>
      </c>
      <c r="O2520" t="s">
        <v>199</v>
      </c>
      <c r="P2520" t="s">
        <v>199</v>
      </c>
      <c r="Q2520" s="80" t="s">
        <v>199</v>
      </c>
      <c r="R2520" s="79"/>
      <c r="T2520" t="s">
        <v>199</v>
      </c>
      <c r="U2520" t="s">
        <v>199</v>
      </c>
      <c r="V2520" t="s">
        <v>199</v>
      </c>
    </row>
    <row r="2521" spans="2:22" x14ac:dyDescent="0.25">
      <c r="B2521" t="s">
        <v>199</v>
      </c>
      <c r="C2521" s="79" t="s">
        <v>199</v>
      </c>
      <c r="E2521" t="s">
        <v>199</v>
      </c>
      <c r="F2521" t="s">
        <v>199</v>
      </c>
      <c r="G2521" t="s">
        <v>199</v>
      </c>
      <c r="H2521" t="s">
        <v>199</v>
      </c>
      <c r="I2521" t="s">
        <v>199</v>
      </c>
      <c r="J2521" t="s">
        <v>199</v>
      </c>
      <c r="K2521" t="s">
        <v>199</v>
      </c>
      <c r="L2521" t="s">
        <v>199</v>
      </c>
      <c r="M2521" t="s">
        <v>199</v>
      </c>
      <c r="N2521" t="s">
        <v>199</v>
      </c>
      <c r="O2521" t="s">
        <v>199</v>
      </c>
      <c r="P2521" t="s">
        <v>199</v>
      </c>
      <c r="Q2521" s="80" t="s">
        <v>199</v>
      </c>
      <c r="R2521" s="79"/>
      <c r="T2521" t="s">
        <v>199</v>
      </c>
      <c r="U2521" t="s">
        <v>199</v>
      </c>
      <c r="V2521" t="s">
        <v>199</v>
      </c>
    </row>
    <row r="2522" spans="2:22" x14ac:dyDescent="0.25">
      <c r="B2522" t="s">
        <v>199</v>
      </c>
      <c r="C2522" s="79" t="s">
        <v>199</v>
      </c>
      <c r="E2522" t="s">
        <v>199</v>
      </c>
      <c r="F2522" t="s">
        <v>199</v>
      </c>
      <c r="G2522" t="s">
        <v>199</v>
      </c>
      <c r="H2522" t="s">
        <v>199</v>
      </c>
      <c r="I2522" t="s">
        <v>199</v>
      </c>
      <c r="J2522" t="s">
        <v>199</v>
      </c>
      <c r="K2522" t="s">
        <v>199</v>
      </c>
      <c r="L2522" t="s">
        <v>199</v>
      </c>
      <c r="M2522" t="s">
        <v>199</v>
      </c>
      <c r="N2522" t="s">
        <v>199</v>
      </c>
      <c r="O2522" t="s">
        <v>199</v>
      </c>
      <c r="P2522" t="s">
        <v>199</v>
      </c>
      <c r="Q2522" s="80" t="s">
        <v>199</v>
      </c>
      <c r="R2522" s="79"/>
      <c r="T2522" t="s">
        <v>199</v>
      </c>
      <c r="U2522" t="s">
        <v>199</v>
      </c>
      <c r="V2522" t="s">
        <v>199</v>
      </c>
    </row>
    <row r="2523" spans="2:22" x14ac:dyDescent="0.25">
      <c r="B2523" t="s">
        <v>199</v>
      </c>
      <c r="C2523" s="79" t="s">
        <v>199</v>
      </c>
      <c r="E2523" t="s">
        <v>199</v>
      </c>
      <c r="F2523" t="s">
        <v>199</v>
      </c>
      <c r="G2523" t="s">
        <v>199</v>
      </c>
      <c r="H2523" t="s">
        <v>199</v>
      </c>
      <c r="I2523" t="s">
        <v>199</v>
      </c>
      <c r="J2523" t="s">
        <v>199</v>
      </c>
      <c r="K2523" t="s">
        <v>199</v>
      </c>
      <c r="L2523" t="s">
        <v>199</v>
      </c>
      <c r="M2523" t="s">
        <v>199</v>
      </c>
      <c r="N2523" t="s">
        <v>199</v>
      </c>
      <c r="O2523" t="s">
        <v>199</v>
      </c>
      <c r="P2523" t="s">
        <v>199</v>
      </c>
      <c r="Q2523" s="80" t="s">
        <v>199</v>
      </c>
      <c r="R2523" s="79"/>
      <c r="T2523" t="s">
        <v>199</v>
      </c>
      <c r="U2523" t="s">
        <v>199</v>
      </c>
      <c r="V2523" t="s">
        <v>199</v>
      </c>
    </row>
    <row r="2524" spans="2:22" x14ac:dyDescent="0.25">
      <c r="B2524" t="s">
        <v>199</v>
      </c>
      <c r="C2524" s="79" t="s">
        <v>199</v>
      </c>
      <c r="E2524" t="s">
        <v>199</v>
      </c>
      <c r="F2524" t="s">
        <v>199</v>
      </c>
      <c r="G2524" t="s">
        <v>199</v>
      </c>
      <c r="H2524" t="s">
        <v>199</v>
      </c>
      <c r="I2524" t="s">
        <v>199</v>
      </c>
      <c r="J2524" t="s">
        <v>199</v>
      </c>
      <c r="K2524" t="s">
        <v>199</v>
      </c>
      <c r="L2524" t="s">
        <v>199</v>
      </c>
      <c r="M2524" t="s">
        <v>199</v>
      </c>
      <c r="N2524" t="s">
        <v>199</v>
      </c>
      <c r="O2524" t="s">
        <v>199</v>
      </c>
      <c r="P2524" t="s">
        <v>199</v>
      </c>
      <c r="Q2524" s="80" t="s">
        <v>199</v>
      </c>
      <c r="R2524" s="79"/>
      <c r="T2524" t="s">
        <v>199</v>
      </c>
      <c r="U2524" t="s">
        <v>199</v>
      </c>
      <c r="V2524" t="s">
        <v>199</v>
      </c>
    </row>
    <row r="2525" spans="2:22" x14ac:dyDescent="0.25">
      <c r="B2525" t="s">
        <v>199</v>
      </c>
      <c r="C2525" s="79" t="s">
        <v>199</v>
      </c>
      <c r="E2525" t="s">
        <v>199</v>
      </c>
      <c r="F2525" t="s">
        <v>199</v>
      </c>
      <c r="G2525" t="s">
        <v>199</v>
      </c>
      <c r="H2525" t="s">
        <v>199</v>
      </c>
      <c r="I2525" t="s">
        <v>199</v>
      </c>
      <c r="J2525" t="s">
        <v>199</v>
      </c>
      <c r="K2525" t="s">
        <v>199</v>
      </c>
      <c r="L2525" t="s">
        <v>199</v>
      </c>
      <c r="M2525" t="s">
        <v>199</v>
      </c>
      <c r="N2525" t="s">
        <v>199</v>
      </c>
      <c r="O2525" t="s">
        <v>199</v>
      </c>
      <c r="P2525" t="s">
        <v>199</v>
      </c>
      <c r="Q2525" s="80" t="s">
        <v>199</v>
      </c>
      <c r="R2525" s="79"/>
      <c r="T2525" t="s">
        <v>199</v>
      </c>
      <c r="U2525" t="s">
        <v>199</v>
      </c>
      <c r="V2525" t="s">
        <v>199</v>
      </c>
    </row>
    <row r="2526" spans="2:22" x14ac:dyDescent="0.25">
      <c r="B2526" t="s">
        <v>199</v>
      </c>
      <c r="C2526" s="79" t="s">
        <v>199</v>
      </c>
      <c r="E2526" t="s">
        <v>199</v>
      </c>
      <c r="F2526" t="s">
        <v>199</v>
      </c>
      <c r="G2526" t="s">
        <v>199</v>
      </c>
      <c r="H2526" t="s">
        <v>199</v>
      </c>
      <c r="I2526" t="s">
        <v>199</v>
      </c>
      <c r="J2526" t="s">
        <v>199</v>
      </c>
      <c r="K2526" t="s">
        <v>199</v>
      </c>
      <c r="L2526" t="s">
        <v>199</v>
      </c>
      <c r="M2526" t="s">
        <v>199</v>
      </c>
      <c r="N2526" t="s">
        <v>199</v>
      </c>
      <c r="O2526" t="s">
        <v>199</v>
      </c>
      <c r="P2526" t="s">
        <v>199</v>
      </c>
      <c r="Q2526" s="80" t="s">
        <v>199</v>
      </c>
      <c r="R2526" s="79"/>
      <c r="T2526" t="s">
        <v>199</v>
      </c>
      <c r="U2526" t="s">
        <v>199</v>
      </c>
      <c r="V2526" t="s">
        <v>199</v>
      </c>
    </row>
    <row r="2527" spans="2:22" x14ac:dyDescent="0.25">
      <c r="B2527" t="s">
        <v>199</v>
      </c>
      <c r="C2527" s="79" t="s">
        <v>199</v>
      </c>
      <c r="E2527" t="s">
        <v>199</v>
      </c>
      <c r="F2527" t="s">
        <v>199</v>
      </c>
      <c r="G2527" t="s">
        <v>199</v>
      </c>
      <c r="H2527" t="s">
        <v>199</v>
      </c>
      <c r="I2527" t="s">
        <v>199</v>
      </c>
      <c r="J2527" t="s">
        <v>199</v>
      </c>
      <c r="K2527" t="s">
        <v>199</v>
      </c>
      <c r="L2527" t="s">
        <v>199</v>
      </c>
      <c r="M2527" t="s">
        <v>199</v>
      </c>
      <c r="N2527" t="s">
        <v>199</v>
      </c>
      <c r="O2527" t="s">
        <v>199</v>
      </c>
      <c r="P2527" t="s">
        <v>199</v>
      </c>
      <c r="Q2527" s="80" t="s">
        <v>199</v>
      </c>
      <c r="R2527" s="79"/>
      <c r="T2527" t="s">
        <v>199</v>
      </c>
      <c r="U2527" t="s">
        <v>199</v>
      </c>
      <c r="V2527" t="s">
        <v>199</v>
      </c>
    </row>
    <row r="2528" spans="2:22" x14ac:dyDescent="0.25">
      <c r="B2528" t="s">
        <v>199</v>
      </c>
      <c r="C2528" s="79" t="s">
        <v>199</v>
      </c>
      <c r="E2528" t="s">
        <v>199</v>
      </c>
      <c r="F2528" t="s">
        <v>199</v>
      </c>
      <c r="G2528" t="s">
        <v>199</v>
      </c>
      <c r="H2528" t="s">
        <v>199</v>
      </c>
      <c r="I2528" t="s">
        <v>199</v>
      </c>
      <c r="J2528" t="s">
        <v>199</v>
      </c>
      <c r="K2528" t="s">
        <v>199</v>
      </c>
      <c r="L2528" t="s">
        <v>199</v>
      </c>
      <c r="M2528" t="s">
        <v>199</v>
      </c>
      <c r="N2528" t="s">
        <v>199</v>
      </c>
      <c r="O2528" t="s">
        <v>199</v>
      </c>
      <c r="P2528" t="s">
        <v>199</v>
      </c>
      <c r="Q2528" s="80" t="s">
        <v>199</v>
      </c>
      <c r="R2528" s="79"/>
      <c r="T2528" t="s">
        <v>199</v>
      </c>
      <c r="U2528" t="s">
        <v>199</v>
      </c>
      <c r="V2528" t="s">
        <v>199</v>
      </c>
    </row>
    <row r="2529" spans="2:22" x14ac:dyDescent="0.25">
      <c r="B2529" t="s">
        <v>199</v>
      </c>
      <c r="C2529" s="79" t="s">
        <v>199</v>
      </c>
      <c r="E2529" t="s">
        <v>199</v>
      </c>
      <c r="F2529" t="s">
        <v>199</v>
      </c>
      <c r="G2529" t="s">
        <v>199</v>
      </c>
      <c r="H2529" t="s">
        <v>199</v>
      </c>
      <c r="I2529" t="s">
        <v>199</v>
      </c>
      <c r="J2529" t="s">
        <v>199</v>
      </c>
      <c r="K2529" t="s">
        <v>199</v>
      </c>
      <c r="L2529" t="s">
        <v>199</v>
      </c>
      <c r="M2529" t="s">
        <v>199</v>
      </c>
      <c r="N2529" t="s">
        <v>199</v>
      </c>
      <c r="O2529" t="s">
        <v>199</v>
      </c>
      <c r="P2529" t="s">
        <v>199</v>
      </c>
      <c r="Q2529" s="80" t="s">
        <v>199</v>
      </c>
      <c r="R2529" s="79"/>
      <c r="T2529" t="s">
        <v>199</v>
      </c>
      <c r="U2529" t="s">
        <v>199</v>
      </c>
      <c r="V2529" t="s">
        <v>199</v>
      </c>
    </row>
    <row r="2530" spans="2:22" x14ac:dyDescent="0.25">
      <c r="B2530" t="s">
        <v>199</v>
      </c>
      <c r="C2530" s="79" t="s">
        <v>199</v>
      </c>
      <c r="E2530" t="s">
        <v>199</v>
      </c>
      <c r="F2530" t="s">
        <v>199</v>
      </c>
      <c r="G2530" t="s">
        <v>199</v>
      </c>
      <c r="H2530" t="s">
        <v>199</v>
      </c>
      <c r="I2530" t="s">
        <v>199</v>
      </c>
      <c r="J2530" t="s">
        <v>199</v>
      </c>
      <c r="K2530" t="s">
        <v>199</v>
      </c>
      <c r="L2530" t="s">
        <v>199</v>
      </c>
      <c r="M2530" t="s">
        <v>199</v>
      </c>
      <c r="N2530" t="s">
        <v>199</v>
      </c>
      <c r="O2530" t="s">
        <v>199</v>
      </c>
      <c r="P2530" t="s">
        <v>199</v>
      </c>
      <c r="Q2530" s="80" t="s">
        <v>199</v>
      </c>
      <c r="R2530" s="79"/>
      <c r="T2530" t="s">
        <v>199</v>
      </c>
      <c r="U2530" t="s">
        <v>199</v>
      </c>
      <c r="V2530" t="s">
        <v>199</v>
      </c>
    </row>
    <row r="2531" spans="2:22" x14ac:dyDescent="0.25">
      <c r="B2531" t="s">
        <v>199</v>
      </c>
      <c r="C2531" s="79" t="s">
        <v>199</v>
      </c>
      <c r="E2531" t="s">
        <v>199</v>
      </c>
      <c r="F2531" t="s">
        <v>199</v>
      </c>
      <c r="G2531" t="s">
        <v>199</v>
      </c>
      <c r="H2531" t="s">
        <v>199</v>
      </c>
      <c r="I2531" t="s">
        <v>199</v>
      </c>
      <c r="J2531" t="s">
        <v>199</v>
      </c>
      <c r="K2531" t="s">
        <v>199</v>
      </c>
      <c r="L2531" t="s">
        <v>199</v>
      </c>
      <c r="M2531" t="s">
        <v>199</v>
      </c>
      <c r="N2531" t="s">
        <v>199</v>
      </c>
      <c r="O2531" t="s">
        <v>199</v>
      </c>
      <c r="P2531" t="s">
        <v>199</v>
      </c>
      <c r="Q2531" s="80" t="s">
        <v>199</v>
      </c>
      <c r="R2531" s="79"/>
      <c r="T2531" t="s">
        <v>199</v>
      </c>
      <c r="U2531" t="s">
        <v>199</v>
      </c>
      <c r="V2531" t="s">
        <v>199</v>
      </c>
    </row>
    <row r="2532" spans="2:22" x14ac:dyDescent="0.25">
      <c r="B2532" t="s">
        <v>199</v>
      </c>
      <c r="C2532" s="79" t="s">
        <v>199</v>
      </c>
      <c r="E2532" t="s">
        <v>199</v>
      </c>
      <c r="F2532" t="s">
        <v>199</v>
      </c>
      <c r="G2532" t="s">
        <v>199</v>
      </c>
      <c r="H2532" t="s">
        <v>199</v>
      </c>
      <c r="I2532" t="s">
        <v>199</v>
      </c>
      <c r="J2532" t="s">
        <v>199</v>
      </c>
      <c r="K2532" t="s">
        <v>199</v>
      </c>
      <c r="L2532" t="s">
        <v>199</v>
      </c>
      <c r="M2532" t="s">
        <v>199</v>
      </c>
      <c r="N2532" t="s">
        <v>199</v>
      </c>
      <c r="O2532" t="s">
        <v>199</v>
      </c>
      <c r="P2532" t="s">
        <v>199</v>
      </c>
      <c r="Q2532" s="80" t="s">
        <v>199</v>
      </c>
      <c r="R2532" s="79"/>
      <c r="T2532" t="s">
        <v>199</v>
      </c>
      <c r="U2532" t="s">
        <v>199</v>
      </c>
      <c r="V2532" t="s">
        <v>199</v>
      </c>
    </row>
    <row r="2533" spans="2:22" x14ac:dyDescent="0.25">
      <c r="B2533" t="s">
        <v>199</v>
      </c>
      <c r="C2533" s="79" t="s">
        <v>199</v>
      </c>
      <c r="E2533" t="s">
        <v>199</v>
      </c>
      <c r="F2533" t="s">
        <v>199</v>
      </c>
      <c r="G2533" t="s">
        <v>199</v>
      </c>
      <c r="H2533" t="s">
        <v>199</v>
      </c>
      <c r="I2533" t="s">
        <v>199</v>
      </c>
      <c r="J2533" t="s">
        <v>199</v>
      </c>
      <c r="K2533" t="s">
        <v>199</v>
      </c>
      <c r="L2533" t="s">
        <v>199</v>
      </c>
      <c r="M2533" t="s">
        <v>199</v>
      </c>
      <c r="N2533" t="s">
        <v>199</v>
      </c>
      <c r="O2533" t="s">
        <v>199</v>
      </c>
      <c r="P2533" t="s">
        <v>199</v>
      </c>
      <c r="Q2533" s="80" t="s">
        <v>199</v>
      </c>
      <c r="R2533" s="79"/>
      <c r="T2533" t="s">
        <v>199</v>
      </c>
      <c r="U2533" t="s">
        <v>199</v>
      </c>
      <c r="V2533" t="s">
        <v>199</v>
      </c>
    </row>
    <row r="2534" spans="2:22" x14ac:dyDescent="0.25">
      <c r="B2534" t="s">
        <v>199</v>
      </c>
      <c r="C2534" s="79" t="s">
        <v>199</v>
      </c>
      <c r="E2534" t="s">
        <v>199</v>
      </c>
      <c r="F2534" t="s">
        <v>199</v>
      </c>
      <c r="G2534" t="s">
        <v>199</v>
      </c>
      <c r="H2534" t="s">
        <v>199</v>
      </c>
      <c r="I2534" t="s">
        <v>199</v>
      </c>
      <c r="J2534" t="s">
        <v>199</v>
      </c>
      <c r="K2534" t="s">
        <v>199</v>
      </c>
      <c r="L2534" t="s">
        <v>199</v>
      </c>
      <c r="M2534" t="s">
        <v>199</v>
      </c>
      <c r="N2534" t="s">
        <v>199</v>
      </c>
      <c r="O2534" t="s">
        <v>199</v>
      </c>
      <c r="P2534" t="s">
        <v>199</v>
      </c>
      <c r="Q2534" s="80" t="s">
        <v>199</v>
      </c>
      <c r="R2534" s="79"/>
      <c r="T2534" t="s">
        <v>199</v>
      </c>
      <c r="U2534" t="s">
        <v>199</v>
      </c>
      <c r="V2534" t="s">
        <v>199</v>
      </c>
    </row>
    <row r="2535" spans="2:22" x14ac:dyDescent="0.25">
      <c r="B2535" t="s">
        <v>199</v>
      </c>
      <c r="C2535" s="79" t="s">
        <v>199</v>
      </c>
      <c r="E2535" t="s">
        <v>199</v>
      </c>
      <c r="F2535" t="s">
        <v>199</v>
      </c>
      <c r="G2535" t="s">
        <v>199</v>
      </c>
      <c r="H2535" t="s">
        <v>199</v>
      </c>
      <c r="I2535" t="s">
        <v>199</v>
      </c>
      <c r="J2535" t="s">
        <v>199</v>
      </c>
      <c r="K2535" t="s">
        <v>199</v>
      </c>
      <c r="L2535" t="s">
        <v>199</v>
      </c>
      <c r="M2535" t="s">
        <v>199</v>
      </c>
      <c r="N2535" t="s">
        <v>199</v>
      </c>
      <c r="O2535" t="s">
        <v>199</v>
      </c>
      <c r="P2535" t="s">
        <v>199</v>
      </c>
      <c r="Q2535" s="80" t="s">
        <v>199</v>
      </c>
      <c r="R2535" s="79"/>
      <c r="T2535" t="s">
        <v>199</v>
      </c>
      <c r="U2535" t="s">
        <v>199</v>
      </c>
      <c r="V2535" t="s">
        <v>199</v>
      </c>
    </row>
    <row r="2536" spans="2:22" x14ac:dyDescent="0.25">
      <c r="B2536" t="s">
        <v>199</v>
      </c>
      <c r="C2536" s="79" t="s">
        <v>199</v>
      </c>
      <c r="E2536" t="s">
        <v>199</v>
      </c>
      <c r="F2536" t="s">
        <v>199</v>
      </c>
      <c r="G2536" t="s">
        <v>199</v>
      </c>
      <c r="H2536" t="s">
        <v>199</v>
      </c>
      <c r="I2536" t="s">
        <v>199</v>
      </c>
      <c r="J2536" t="s">
        <v>199</v>
      </c>
      <c r="K2536" t="s">
        <v>199</v>
      </c>
      <c r="L2536" t="s">
        <v>199</v>
      </c>
      <c r="M2536" t="s">
        <v>199</v>
      </c>
      <c r="N2536" t="s">
        <v>199</v>
      </c>
      <c r="O2536" t="s">
        <v>199</v>
      </c>
      <c r="P2536" t="s">
        <v>199</v>
      </c>
      <c r="Q2536" s="80" t="s">
        <v>199</v>
      </c>
      <c r="R2536" s="79"/>
      <c r="T2536" t="s">
        <v>199</v>
      </c>
      <c r="U2536" t="s">
        <v>199</v>
      </c>
      <c r="V2536" t="s">
        <v>199</v>
      </c>
    </row>
    <row r="2537" spans="2:22" x14ac:dyDescent="0.25">
      <c r="B2537" t="s">
        <v>199</v>
      </c>
      <c r="C2537" s="79" t="s">
        <v>199</v>
      </c>
      <c r="E2537" t="s">
        <v>199</v>
      </c>
      <c r="F2537" t="s">
        <v>199</v>
      </c>
      <c r="G2537" t="s">
        <v>199</v>
      </c>
      <c r="H2537" t="s">
        <v>199</v>
      </c>
      <c r="I2537" t="s">
        <v>199</v>
      </c>
      <c r="J2537" t="s">
        <v>199</v>
      </c>
      <c r="K2537" t="s">
        <v>199</v>
      </c>
      <c r="L2537" t="s">
        <v>199</v>
      </c>
      <c r="M2537" t="s">
        <v>199</v>
      </c>
      <c r="N2537" t="s">
        <v>199</v>
      </c>
      <c r="O2537" t="s">
        <v>199</v>
      </c>
      <c r="P2537" t="s">
        <v>199</v>
      </c>
      <c r="Q2537" s="80" t="s">
        <v>199</v>
      </c>
      <c r="R2537" s="79"/>
      <c r="T2537" t="s">
        <v>199</v>
      </c>
      <c r="U2537" t="s">
        <v>199</v>
      </c>
      <c r="V2537" t="s">
        <v>199</v>
      </c>
    </row>
    <row r="2538" spans="2:22" x14ac:dyDescent="0.25">
      <c r="B2538" t="s">
        <v>199</v>
      </c>
      <c r="C2538" s="79" t="s">
        <v>199</v>
      </c>
      <c r="E2538" t="s">
        <v>199</v>
      </c>
      <c r="F2538" t="s">
        <v>199</v>
      </c>
      <c r="G2538" t="s">
        <v>199</v>
      </c>
      <c r="H2538" t="s">
        <v>199</v>
      </c>
      <c r="I2538" t="s">
        <v>199</v>
      </c>
      <c r="J2538" t="s">
        <v>199</v>
      </c>
      <c r="K2538" t="s">
        <v>199</v>
      </c>
      <c r="L2538" t="s">
        <v>199</v>
      </c>
      <c r="M2538" t="s">
        <v>199</v>
      </c>
      <c r="N2538" t="s">
        <v>199</v>
      </c>
      <c r="O2538" t="s">
        <v>199</v>
      </c>
      <c r="P2538" t="s">
        <v>199</v>
      </c>
      <c r="Q2538" s="80" t="s">
        <v>199</v>
      </c>
      <c r="R2538" s="79"/>
      <c r="T2538" t="s">
        <v>199</v>
      </c>
      <c r="U2538" t="s">
        <v>199</v>
      </c>
      <c r="V2538" t="s">
        <v>199</v>
      </c>
    </row>
    <row r="2539" spans="2:22" x14ac:dyDescent="0.25">
      <c r="B2539" t="s">
        <v>199</v>
      </c>
      <c r="C2539" s="79" t="s">
        <v>199</v>
      </c>
      <c r="E2539" t="s">
        <v>199</v>
      </c>
      <c r="F2539" t="s">
        <v>199</v>
      </c>
      <c r="G2539" t="s">
        <v>199</v>
      </c>
      <c r="H2539" t="s">
        <v>199</v>
      </c>
      <c r="I2539" t="s">
        <v>199</v>
      </c>
      <c r="J2539" t="s">
        <v>199</v>
      </c>
      <c r="K2539" t="s">
        <v>199</v>
      </c>
      <c r="L2539" t="s">
        <v>199</v>
      </c>
      <c r="M2539" t="s">
        <v>199</v>
      </c>
      <c r="N2539" t="s">
        <v>199</v>
      </c>
      <c r="O2539" t="s">
        <v>199</v>
      </c>
      <c r="P2539" t="s">
        <v>199</v>
      </c>
      <c r="Q2539" s="80" t="s">
        <v>199</v>
      </c>
      <c r="R2539" s="79"/>
      <c r="T2539" t="s">
        <v>199</v>
      </c>
      <c r="U2539" t="s">
        <v>199</v>
      </c>
      <c r="V2539" t="s">
        <v>199</v>
      </c>
    </row>
    <row r="2540" spans="2:22" x14ac:dyDescent="0.25">
      <c r="B2540" t="s">
        <v>199</v>
      </c>
      <c r="C2540" s="79" t="s">
        <v>199</v>
      </c>
      <c r="E2540" t="s">
        <v>199</v>
      </c>
      <c r="F2540" t="s">
        <v>199</v>
      </c>
      <c r="G2540" t="s">
        <v>199</v>
      </c>
      <c r="H2540" t="s">
        <v>199</v>
      </c>
      <c r="I2540" t="s">
        <v>199</v>
      </c>
      <c r="J2540" t="s">
        <v>199</v>
      </c>
      <c r="K2540" t="s">
        <v>199</v>
      </c>
      <c r="L2540" t="s">
        <v>199</v>
      </c>
      <c r="M2540" t="s">
        <v>199</v>
      </c>
      <c r="N2540" t="s">
        <v>199</v>
      </c>
      <c r="O2540" t="s">
        <v>199</v>
      </c>
      <c r="P2540" t="s">
        <v>199</v>
      </c>
      <c r="Q2540" s="80" t="s">
        <v>199</v>
      </c>
      <c r="R2540" s="79"/>
      <c r="T2540" t="s">
        <v>199</v>
      </c>
      <c r="U2540" t="s">
        <v>199</v>
      </c>
      <c r="V2540" t="s">
        <v>199</v>
      </c>
    </row>
    <row r="2541" spans="2:22" x14ac:dyDescent="0.25">
      <c r="B2541" t="s">
        <v>199</v>
      </c>
      <c r="C2541" s="79" t="s">
        <v>199</v>
      </c>
      <c r="E2541" t="s">
        <v>199</v>
      </c>
      <c r="F2541" t="s">
        <v>199</v>
      </c>
      <c r="G2541" t="s">
        <v>199</v>
      </c>
      <c r="H2541" t="s">
        <v>199</v>
      </c>
      <c r="I2541" t="s">
        <v>199</v>
      </c>
      <c r="J2541" t="s">
        <v>199</v>
      </c>
      <c r="K2541" t="s">
        <v>199</v>
      </c>
      <c r="L2541" t="s">
        <v>199</v>
      </c>
      <c r="M2541" t="s">
        <v>199</v>
      </c>
      <c r="N2541" t="s">
        <v>199</v>
      </c>
      <c r="O2541" t="s">
        <v>199</v>
      </c>
      <c r="P2541" t="s">
        <v>199</v>
      </c>
      <c r="Q2541" s="80" t="s">
        <v>199</v>
      </c>
      <c r="R2541" s="79"/>
      <c r="T2541" t="s">
        <v>199</v>
      </c>
      <c r="U2541" t="s">
        <v>199</v>
      </c>
      <c r="V2541" t="s">
        <v>199</v>
      </c>
    </row>
    <row r="2542" spans="2:22" x14ac:dyDescent="0.25">
      <c r="B2542" t="s">
        <v>199</v>
      </c>
      <c r="C2542" s="79" t="s">
        <v>199</v>
      </c>
      <c r="E2542" t="s">
        <v>199</v>
      </c>
      <c r="F2542" t="s">
        <v>199</v>
      </c>
      <c r="G2542" t="s">
        <v>199</v>
      </c>
      <c r="H2542" t="s">
        <v>199</v>
      </c>
      <c r="I2542" t="s">
        <v>199</v>
      </c>
      <c r="J2542" t="s">
        <v>199</v>
      </c>
      <c r="K2542" t="s">
        <v>199</v>
      </c>
      <c r="L2542" t="s">
        <v>199</v>
      </c>
      <c r="M2542" t="s">
        <v>199</v>
      </c>
      <c r="N2542" t="s">
        <v>199</v>
      </c>
      <c r="O2542" t="s">
        <v>199</v>
      </c>
      <c r="P2542" t="s">
        <v>199</v>
      </c>
      <c r="Q2542" s="80" t="s">
        <v>199</v>
      </c>
      <c r="R2542" s="79"/>
      <c r="T2542" t="s">
        <v>199</v>
      </c>
      <c r="U2542" t="s">
        <v>199</v>
      </c>
      <c r="V2542" t="s">
        <v>199</v>
      </c>
    </row>
    <row r="2543" spans="2:22" x14ac:dyDescent="0.25">
      <c r="B2543" t="s">
        <v>199</v>
      </c>
      <c r="C2543" s="79" t="s">
        <v>199</v>
      </c>
      <c r="E2543" t="s">
        <v>199</v>
      </c>
      <c r="F2543" t="s">
        <v>199</v>
      </c>
      <c r="G2543" t="s">
        <v>199</v>
      </c>
      <c r="H2543" t="s">
        <v>199</v>
      </c>
      <c r="I2543" t="s">
        <v>199</v>
      </c>
      <c r="J2543" t="s">
        <v>199</v>
      </c>
      <c r="K2543" t="s">
        <v>199</v>
      </c>
      <c r="L2543" t="s">
        <v>199</v>
      </c>
      <c r="M2543" t="s">
        <v>199</v>
      </c>
      <c r="N2543" t="s">
        <v>199</v>
      </c>
      <c r="O2543" t="s">
        <v>199</v>
      </c>
      <c r="P2543" t="s">
        <v>199</v>
      </c>
      <c r="Q2543" s="80" t="s">
        <v>199</v>
      </c>
      <c r="R2543" s="79"/>
      <c r="T2543" t="s">
        <v>199</v>
      </c>
      <c r="U2543" t="s">
        <v>199</v>
      </c>
      <c r="V2543" t="s">
        <v>199</v>
      </c>
    </row>
    <row r="2544" spans="2:22" x14ac:dyDescent="0.25">
      <c r="B2544" t="s">
        <v>199</v>
      </c>
      <c r="C2544" s="79" t="s">
        <v>199</v>
      </c>
      <c r="E2544" t="s">
        <v>199</v>
      </c>
      <c r="F2544" t="s">
        <v>199</v>
      </c>
      <c r="G2544" t="s">
        <v>199</v>
      </c>
      <c r="H2544" t="s">
        <v>199</v>
      </c>
      <c r="I2544" t="s">
        <v>199</v>
      </c>
      <c r="J2544" t="s">
        <v>199</v>
      </c>
      <c r="K2544" t="s">
        <v>199</v>
      </c>
      <c r="L2544" t="s">
        <v>199</v>
      </c>
      <c r="M2544" t="s">
        <v>199</v>
      </c>
      <c r="N2544" t="s">
        <v>199</v>
      </c>
      <c r="O2544" t="s">
        <v>199</v>
      </c>
      <c r="P2544" t="s">
        <v>199</v>
      </c>
      <c r="Q2544" s="80" t="s">
        <v>199</v>
      </c>
      <c r="R2544" s="79"/>
      <c r="T2544" t="s">
        <v>199</v>
      </c>
      <c r="U2544" t="s">
        <v>199</v>
      </c>
      <c r="V2544" t="s">
        <v>199</v>
      </c>
    </row>
    <row r="2545" spans="2:22" x14ac:dyDescent="0.25">
      <c r="B2545" t="s">
        <v>199</v>
      </c>
      <c r="C2545" s="79" t="s">
        <v>199</v>
      </c>
      <c r="E2545" t="s">
        <v>199</v>
      </c>
      <c r="F2545" t="s">
        <v>199</v>
      </c>
      <c r="G2545" t="s">
        <v>199</v>
      </c>
      <c r="H2545" t="s">
        <v>199</v>
      </c>
      <c r="I2545" t="s">
        <v>199</v>
      </c>
      <c r="J2545" t="s">
        <v>199</v>
      </c>
      <c r="K2545" t="s">
        <v>199</v>
      </c>
      <c r="L2545" t="s">
        <v>199</v>
      </c>
      <c r="M2545" t="s">
        <v>199</v>
      </c>
      <c r="N2545" t="s">
        <v>199</v>
      </c>
      <c r="O2545" t="s">
        <v>199</v>
      </c>
      <c r="P2545" t="s">
        <v>199</v>
      </c>
      <c r="Q2545" s="80" t="s">
        <v>199</v>
      </c>
      <c r="R2545" s="79"/>
      <c r="T2545" t="s">
        <v>199</v>
      </c>
      <c r="U2545" t="s">
        <v>199</v>
      </c>
      <c r="V2545" t="s">
        <v>199</v>
      </c>
    </row>
    <row r="2546" spans="2:22" x14ac:dyDescent="0.25">
      <c r="B2546" t="s">
        <v>199</v>
      </c>
      <c r="C2546" s="79" t="s">
        <v>199</v>
      </c>
      <c r="E2546" t="s">
        <v>199</v>
      </c>
      <c r="F2546" t="s">
        <v>199</v>
      </c>
      <c r="G2546" t="s">
        <v>199</v>
      </c>
      <c r="H2546" t="s">
        <v>199</v>
      </c>
      <c r="I2546" t="s">
        <v>199</v>
      </c>
      <c r="J2546" t="s">
        <v>199</v>
      </c>
      <c r="K2546" t="s">
        <v>199</v>
      </c>
      <c r="L2546" t="s">
        <v>199</v>
      </c>
      <c r="M2546" t="s">
        <v>199</v>
      </c>
      <c r="N2546" t="s">
        <v>199</v>
      </c>
      <c r="O2546" t="s">
        <v>199</v>
      </c>
      <c r="P2546" t="s">
        <v>199</v>
      </c>
      <c r="Q2546" s="80" t="s">
        <v>199</v>
      </c>
      <c r="R2546" s="79"/>
      <c r="T2546" t="s">
        <v>199</v>
      </c>
      <c r="U2546" t="s">
        <v>199</v>
      </c>
      <c r="V2546" t="s">
        <v>199</v>
      </c>
    </row>
    <row r="2547" spans="2:22" x14ac:dyDescent="0.25">
      <c r="B2547" t="s">
        <v>199</v>
      </c>
      <c r="C2547" s="79" t="s">
        <v>199</v>
      </c>
      <c r="E2547" t="s">
        <v>199</v>
      </c>
      <c r="F2547" t="s">
        <v>199</v>
      </c>
      <c r="G2547" t="s">
        <v>199</v>
      </c>
      <c r="H2547" t="s">
        <v>199</v>
      </c>
      <c r="I2547" t="s">
        <v>199</v>
      </c>
      <c r="J2547" t="s">
        <v>199</v>
      </c>
      <c r="K2547" t="s">
        <v>199</v>
      </c>
      <c r="L2547" t="s">
        <v>199</v>
      </c>
      <c r="M2547" t="s">
        <v>199</v>
      </c>
      <c r="N2547" t="s">
        <v>199</v>
      </c>
      <c r="O2547" t="s">
        <v>199</v>
      </c>
      <c r="P2547" t="s">
        <v>199</v>
      </c>
      <c r="Q2547" s="80" t="s">
        <v>199</v>
      </c>
      <c r="R2547" s="79"/>
      <c r="T2547" t="s">
        <v>199</v>
      </c>
      <c r="U2547" t="s">
        <v>199</v>
      </c>
      <c r="V2547" t="s">
        <v>199</v>
      </c>
    </row>
    <row r="2548" spans="2:22" x14ac:dyDescent="0.25">
      <c r="B2548" t="s">
        <v>199</v>
      </c>
      <c r="C2548" s="79" t="s">
        <v>199</v>
      </c>
      <c r="E2548" t="s">
        <v>199</v>
      </c>
      <c r="F2548" t="s">
        <v>199</v>
      </c>
      <c r="G2548" t="s">
        <v>199</v>
      </c>
      <c r="H2548" t="s">
        <v>199</v>
      </c>
      <c r="I2548" t="s">
        <v>199</v>
      </c>
      <c r="J2548" t="s">
        <v>199</v>
      </c>
      <c r="K2548" t="s">
        <v>199</v>
      </c>
      <c r="L2548" t="s">
        <v>199</v>
      </c>
      <c r="M2548" t="s">
        <v>199</v>
      </c>
      <c r="N2548" t="s">
        <v>199</v>
      </c>
      <c r="O2548" t="s">
        <v>199</v>
      </c>
      <c r="P2548" t="s">
        <v>199</v>
      </c>
      <c r="Q2548" s="80" t="s">
        <v>199</v>
      </c>
      <c r="R2548" s="79"/>
      <c r="T2548" t="s">
        <v>199</v>
      </c>
      <c r="U2548" t="s">
        <v>199</v>
      </c>
      <c r="V2548" t="s">
        <v>199</v>
      </c>
    </row>
    <row r="2549" spans="2:22" x14ac:dyDescent="0.25">
      <c r="B2549" t="s">
        <v>199</v>
      </c>
      <c r="C2549" s="79" t="s">
        <v>199</v>
      </c>
      <c r="E2549" t="s">
        <v>199</v>
      </c>
      <c r="F2549" t="s">
        <v>199</v>
      </c>
      <c r="G2549" t="s">
        <v>199</v>
      </c>
      <c r="H2549" t="s">
        <v>199</v>
      </c>
      <c r="I2549" t="s">
        <v>199</v>
      </c>
      <c r="J2549" t="s">
        <v>199</v>
      </c>
      <c r="K2549" t="s">
        <v>199</v>
      </c>
      <c r="L2549" t="s">
        <v>199</v>
      </c>
      <c r="M2549" t="s">
        <v>199</v>
      </c>
      <c r="N2549" t="s">
        <v>199</v>
      </c>
      <c r="O2549" t="s">
        <v>199</v>
      </c>
      <c r="P2549" t="s">
        <v>199</v>
      </c>
      <c r="Q2549" s="80" t="s">
        <v>199</v>
      </c>
      <c r="R2549" s="79"/>
      <c r="T2549" t="s">
        <v>199</v>
      </c>
      <c r="U2549" t="s">
        <v>199</v>
      </c>
      <c r="V2549" t="s">
        <v>199</v>
      </c>
    </row>
    <row r="2550" spans="2:22" x14ac:dyDescent="0.25">
      <c r="B2550" t="s">
        <v>199</v>
      </c>
      <c r="C2550" s="79" t="s">
        <v>199</v>
      </c>
      <c r="E2550" t="s">
        <v>199</v>
      </c>
      <c r="F2550" t="s">
        <v>199</v>
      </c>
      <c r="G2550" t="s">
        <v>199</v>
      </c>
      <c r="H2550" t="s">
        <v>199</v>
      </c>
      <c r="I2550" t="s">
        <v>199</v>
      </c>
      <c r="J2550" t="s">
        <v>199</v>
      </c>
      <c r="K2550" t="s">
        <v>199</v>
      </c>
      <c r="L2550" t="s">
        <v>199</v>
      </c>
      <c r="M2550" t="s">
        <v>199</v>
      </c>
      <c r="N2550" t="s">
        <v>199</v>
      </c>
      <c r="O2550" t="s">
        <v>199</v>
      </c>
      <c r="P2550" t="s">
        <v>199</v>
      </c>
      <c r="Q2550" s="80" t="s">
        <v>199</v>
      </c>
      <c r="R2550" s="79"/>
      <c r="T2550" t="s">
        <v>199</v>
      </c>
      <c r="U2550" t="s">
        <v>199</v>
      </c>
      <c r="V2550" t="s">
        <v>199</v>
      </c>
    </row>
    <row r="2551" spans="2:22" x14ac:dyDescent="0.25">
      <c r="B2551" t="s">
        <v>199</v>
      </c>
      <c r="C2551" s="79" t="s">
        <v>199</v>
      </c>
      <c r="E2551" t="s">
        <v>199</v>
      </c>
      <c r="F2551" t="s">
        <v>199</v>
      </c>
      <c r="G2551" t="s">
        <v>199</v>
      </c>
      <c r="H2551" t="s">
        <v>199</v>
      </c>
      <c r="I2551" t="s">
        <v>199</v>
      </c>
      <c r="J2551" t="s">
        <v>199</v>
      </c>
      <c r="K2551" t="s">
        <v>199</v>
      </c>
      <c r="L2551" t="s">
        <v>199</v>
      </c>
      <c r="M2551" t="s">
        <v>199</v>
      </c>
      <c r="N2551" t="s">
        <v>199</v>
      </c>
      <c r="O2551" t="s">
        <v>199</v>
      </c>
      <c r="P2551" t="s">
        <v>199</v>
      </c>
      <c r="Q2551" s="80" t="s">
        <v>199</v>
      </c>
      <c r="R2551" s="79"/>
      <c r="T2551" t="s">
        <v>199</v>
      </c>
      <c r="U2551" t="s">
        <v>199</v>
      </c>
      <c r="V2551" t="s">
        <v>199</v>
      </c>
    </row>
    <row r="2552" spans="2:22" x14ac:dyDescent="0.25">
      <c r="B2552" t="s">
        <v>199</v>
      </c>
      <c r="C2552" s="79" t="s">
        <v>199</v>
      </c>
      <c r="E2552" t="s">
        <v>199</v>
      </c>
      <c r="F2552" t="s">
        <v>199</v>
      </c>
      <c r="G2552" t="s">
        <v>199</v>
      </c>
      <c r="H2552" t="s">
        <v>199</v>
      </c>
      <c r="I2552" t="s">
        <v>199</v>
      </c>
      <c r="J2552" t="s">
        <v>199</v>
      </c>
      <c r="K2552" t="s">
        <v>199</v>
      </c>
      <c r="L2552" t="s">
        <v>199</v>
      </c>
      <c r="M2552" t="s">
        <v>199</v>
      </c>
      <c r="N2552" t="s">
        <v>199</v>
      </c>
      <c r="O2552" t="s">
        <v>199</v>
      </c>
      <c r="P2552" t="s">
        <v>199</v>
      </c>
      <c r="Q2552" s="80" t="s">
        <v>199</v>
      </c>
      <c r="R2552" s="79"/>
      <c r="T2552" t="s">
        <v>199</v>
      </c>
      <c r="U2552" t="s">
        <v>199</v>
      </c>
      <c r="V2552" t="s">
        <v>199</v>
      </c>
    </row>
    <row r="2553" spans="2:22" x14ac:dyDescent="0.25">
      <c r="B2553" t="s">
        <v>199</v>
      </c>
      <c r="C2553" s="79" t="s">
        <v>199</v>
      </c>
      <c r="E2553" t="s">
        <v>199</v>
      </c>
      <c r="F2553" t="s">
        <v>199</v>
      </c>
      <c r="G2553" t="s">
        <v>199</v>
      </c>
      <c r="H2553" t="s">
        <v>199</v>
      </c>
      <c r="I2553" t="s">
        <v>199</v>
      </c>
      <c r="J2553" t="s">
        <v>199</v>
      </c>
      <c r="K2553" t="s">
        <v>199</v>
      </c>
      <c r="L2553" t="s">
        <v>199</v>
      </c>
      <c r="M2553" t="s">
        <v>199</v>
      </c>
      <c r="N2553" t="s">
        <v>199</v>
      </c>
      <c r="O2553" t="s">
        <v>199</v>
      </c>
      <c r="P2553" t="s">
        <v>199</v>
      </c>
      <c r="Q2553" s="80" t="s">
        <v>199</v>
      </c>
      <c r="R2553" s="79"/>
      <c r="T2553" t="s">
        <v>199</v>
      </c>
      <c r="U2553" t="s">
        <v>199</v>
      </c>
      <c r="V2553" t="s">
        <v>199</v>
      </c>
    </row>
    <row r="2554" spans="2:22" x14ac:dyDescent="0.25">
      <c r="B2554" t="s">
        <v>199</v>
      </c>
      <c r="C2554" s="79" t="s">
        <v>199</v>
      </c>
      <c r="E2554" t="s">
        <v>199</v>
      </c>
      <c r="F2554" t="s">
        <v>199</v>
      </c>
      <c r="G2554" t="s">
        <v>199</v>
      </c>
      <c r="H2554" t="s">
        <v>199</v>
      </c>
      <c r="I2554" t="s">
        <v>199</v>
      </c>
      <c r="J2554" t="s">
        <v>199</v>
      </c>
      <c r="K2554" t="s">
        <v>199</v>
      </c>
      <c r="L2554" t="s">
        <v>199</v>
      </c>
      <c r="M2554" t="s">
        <v>199</v>
      </c>
      <c r="N2554" t="s">
        <v>199</v>
      </c>
      <c r="O2554" t="s">
        <v>199</v>
      </c>
      <c r="P2554" t="s">
        <v>199</v>
      </c>
      <c r="Q2554" s="80" t="s">
        <v>199</v>
      </c>
      <c r="R2554" s="79"/>
      <c r="T2554" t="s">
        <v>199</v>
      </c>
      <c r="U2554" t="s">
        <v>199</v>
      </c>
      <c r="V2554" t="s">
        <v>199</v>
      </c>
    </row>
    <row r="2555" spans="2:22" x14ac:dyDescent="0.25">
      <c r="B2555" t="s">
        <v>199</v>
      </c>
      <c r="C2555" s="79" t="s">
        <v>199</v>
      </c>
      <c r="E2555" t="s">
        <v>199</v>
      </c>
      <c r="F2555" t="s">
        <v>199</v>
      </c>
      <c r="G2555" t="s">
        <v>199</v>
      </c>
      <c r="H2555" t="s">
        <v>199</v>
      </c>
      <c r="I2555" t="s">
        <v>199</v>
      </c>
      <c r="J2555" t="s">
        <v>199</v>
      </c>
      <c r="K2555" t="s">
        <v>199</v>
      </c>
      <c r="L2555" t="s">
        <v>199</v>
      </c>
      <c r="M2555" t="s">
        <v>199</v>
      </c>
      <c r="N2555" t="s">
        <v>199</v>
      </c>
      <c r="O2555" t="s">
        <v>199</v>
      </c>
      <c r="P2555" t="s">
        <v>199</v>
      </c>
      <c r="Q2555" s="80" t="s">
        <v>199</v>
      </c>
      <c r="R2555" s="79"/>
      <c r="T2555" t="s">
        <v>199</v>
      </c>
      <c r="U2555" t="s">
        <v>199</v>
      </c>
      <c r="V2555" t="s">
        <v>199</v>
      </c>
    </row>
    <row r="2556" spans="2:22" x14ac:dyDescent="0.25">
      <c r="B2556" t="s">
        <v>199</v>
      </c>
      <c r="C2556" s="79" t="s">
        <v>199</v>
      </c>
      <c r="E2556" t="s">
        <v>199</v>
      </c>
      <c r="F2556" t="s">
        <v>199</v>
      </c>
      <c r="G2556" t="s">
        <v>199</v>
      </c>
      <c r="H2556" t="s">
        <v>199</v>
      </c>
      <c r="I2556" t="s">
        <v>199</v>
      </c>
      <c r="J2556" t="s">
        <v>199</v>
      </c>
      <c r="K2556" t="s">
        <v>199</v>
      </c>
      <c r="L2556" t="s">
        <v>199</v>
      </c>
      <c r="M2556" t="s">
        <v>199</v>
      </c>
      <c r="N2556" t="s">
        <v>199</v>
      </c>
      <c r="O2556" t="s">
        <v>199</v>
      </c>
      <c r="P2556" t="s">
        <v>199</v>
      </c>
      <c r="Q2556" s="80" t="s">
        <v>199</v>
      </c>
      <c r="R2556" s="79"/>
      <c r="T2556" t="s">
        <v>199</v>
      </c>
      <c r="U2556" t="s">
        <v>199</v>
      </c>
      <c r="V2556" t="s">
        <v>199</v>
      </c>
    </row>
    <row r="2557" spans="2:22" x14ac:dyDescent="0.25">
      <c r="B2557" t="s">
        <v>199</v>
      </c>
      <c r="C2557" s="79" t="s">
        <v>199</v>
      </c>
      <c r="E2557" t="s">
        <v>199</v>
      </c>
      <c r="F2557" t="s">
        <v>199</v>
      </c>
      <c r="G2557" t="s">
        <v>199</v>
      </c>
      <c r="H2557" t="s">
        <v>199</v>
      </c>
      <c r="I2557" t="s">
        <v>199</v>
      </c>
      <c r="J2557" t="s">
        <v>199</v>
      </c>
      <c r="K2557" t="s">
        <v>199</v>
      </c>
      <c r="L2557" t="s">
        <v>199</v>
      </c>
      <c r="M2557" t="s">
        <v>199</v>
      </c>
      <c r="N2557" t="s">
        <v>199</v>
      </c>
      <c r="O2557" t="s">
        <v>199</v>
      </c>
      <c r="P2557" t="s">
        <v>199</v>
      </c>
      <c r="Q2557" s="80" t="s">
        <v>199</v>
      </c>
      <c r="R2557" s="79"/>
      <c r="T2557" t="s">
        <v>199</v>
      </c>
      <c r="U2557" t="s">
        <v>199</v>
      </c>
      <c r="V2557" t="s">
        <v>199</v>
      </c>
    </row>
    <row r="2558" spans="2:22" x14ac:dyDescent="0.25">
      <c r="B2558" t="s">
        <v>199</v>
      </c>
      <c r="C2558" s="79" t="s">
        <v>199</v>
      </c>
      <c r="E2558" t="s">
        <v>199</v>
      </c>
      <c r="F2558" t="s">
        <v>199</v>
      </c>
      <c r="G2558" t="s">
        <v>199</v>
      </c>
      <c r="H2558" t="s">
        <v>199</v>
      </c>
      <c r="I2558" t="s">
        <v>199</v>
      </c>
      <c r="J2558" t="s">
        <v>199</v>
      </c>
      <c r="K2558" t="s">
        <v>199</v>
      </c>
      <c r="L2558" t="s">
        <v>199</v>
      </c>
      <c r="M2558" t="s">
        <v>199</v>
      </c>
      <c r="N2558" t="s">
        <v>199</v>
      </c>
      <c r="O2558" t="s">
        <v>199</v>
      </c>
      <c r="P2558" t="s">
        <v>199</v>
      </c>
      <c r="Q2558" s="80" t="s">
        <v>199</v>
      </c>
      <c r="R2558" s="79"/>
      <c r="T2558" t="s">
        <v>199</v>
      </c>
      <c r="U2558" t="s">
        <v>199</v>
      </c>
      <c r="V2558" t="s">
        <v>199</v>
      </c>
    </row>
    <row r="2559" spans="2:22" x14ac:dyDescent="0.25">
      <c r="B2559" t="s">
        <v>199</v>
      </c>
      <c r="C2559" s="79" t="s">
        <v>199</v>
      </c>
      <c r="E2559" t="s">
        <v>199</v>
      </c>
      <c r="F2559" t="s">
        <v>199</v>
      </c>
      <c r="G2559" t="s">
        <v>199</v>
      </c>
      <c r="H2559" t="s">
        <v>199</v>
      </c>
      <c r="I2559" t="s">
        <v>199</v>
      </c>
      <c r="J2559" t="s">
        <v>199</v>
      </c>
      <c r="K2559" t="s">
        <v>199</v>
      </c>
      <c r="L2559" t="s">
        <v>199</v>
      </c>
      <c r="M2559" t="s">
        <v>199</v>
      </c>
      <c r="N2559" t="s">
        <v>199</v>
      </c>
      <c r="O2559" t="s">
        <v>199</v>
      </c>
      <c r="P2559" t="s">
        <v>199</v>
      </c>
      <c r="Q2559" s="80" t="s">
        <v>199</v>
      </c>
      <c r="R2559" s="79"/>
      <c r="T2559" t="s">
        <v>199</v>
      </c>
      <c r="U2559" t="s">
        <v>199</v>
      </c>
      <c r="V2559" t="s">
        <v>199</v>
      </c>
    </row>
    <row r="2560" spans="2:22" x14ac:dyDescent="0.25">
      <c r="B2560" t="s">
        <v>199</v>
      </c>
      <c r="C2560" s="79" t="s">
        <v>199</v>
      </c>
      <c r="E2560" t="s">
        <v>199</v>
      </c>
      <c r="F2560" t="s">
        <v>199</v>
      </c>
      <c r="G2560" t="s">
        <v>199</v>
      </c>
      <c r="H2560" t="s">
        <v>199</v>
      </c>
      <c r="I2560" t="s">
        <v>199</v>
      </c>
      <c r="J2560" t="s">
        <v>199</v>
      </c>
      <c r="K2560" t="s">
        <v>199</v>
      </c>
      <c r="L2560" t="s">
        <v>199</v>
      </c>
      <c r="M2560" t="s">
        <v>199</v>
      </c>
      <c r="N2560" t="s">
        <v>199</v>
      </c>
      <c r="O2560" t="s">
        <v>199</v>
      </c>
      <c r="P2560" t="s">
        <v>199</v>
      </c>
      <c r="Q2560" s="80" t="s">
        <v>199</v>
      </c>
      <c r="R2560" s="79"/>
      <c r="T2560" t="s">
        <v>199</v>
      </c>
      <c r="U2560" t="s">
        <v>199</v>
      </c>
      <c r="V2560" t="s">
        <v>199</v>
      </c>
    </row>
    <row r="2561" spans="2:22" x14ac:dyDescent="0.25">
      <c r="B2561" t="s">
        <v>199</v>
      </c>
      <c r="C2561" s="79" t="s">
        <v>199</v>
      </c>
      <c r="E2561" t="s">
        <v>199</v>
      </c>
      <c r="F2561" t="s">
        <v>199</v>
      </c>
      <c r="G2561" t="s">
        <v>199</v>
      </c>
      <c r="H2561" t="s">
        <v>199</v>
      </c>
      <c r="I2561" t="s">
        <v>199</v>
      </c>
      <c r="J2561" t="s">
        <v>199</v>
      </c>
      <c r="K2561" t="s">
        <v>199</v>
      </c>
      <c r="L2561" t="s">
        <v>199</v>
      </c>
      <c r="M2561" t="s">
        <v>199</v>
      </c>
      <c r="N2561" t="s">
        <v>199</v>
      </c>
      <c r="O2561" t="s">
        <v>199</v>
      </c>
      <c r="P2561" t="s">
        <v>199</v>
      </c>
      <c r="Q2561" s="80" t="s">
        <v>199</v>
      </c>
      <c r="R2561" s="79"/>
      <c r="T2561" t="s">
        <v>199</v>
      </c>
      <c r="U2561" t="s">
        <v>199</v>
      </c>
      <c r="V2561" t="s">
        <v>199</v>
      </c>
    </row>
    <row r="2562" spans="2:22" x14ac:dyDescent="0.25">
      <c r="B2562" t="s">
        <v>199</v>
      </c>
      <c r="C2562" s="79" t="s">
        <v>199</v>
      </c>
      <c r="E2562" t="s">
        <v>199</v>
      </c>
      <c r="F2562" t="s">
        <v>199</v>
      </c>
      <c r="G2562" t="s">
        <v>199</v>
      </c>
      <c r="H2562" t="s">
        <v>199</v>
      </c>
      <c r="I2562" t="s">
        <v>199</v>
      </c>
      <c r="J2562" t="s">
        <v>199</v>
      </c>
      <c r="K2562" t="s">
        <v>199</v>
      </c>
      <c r="L2562" t="s">
        <v>199</v>
      </c>
      <c r="M2562" t="s">
        <v>199</v>
      </c>
      <c r="N2562" t="s">
        <v>199</v>
      </c>
      <c r="O2562" t="s">
        <v>199</v>
      </c>
      <c r="P2562" t="s">
        <v>199</v>
      </c>
      <c r="Q2562" s="80" t="s">
        <v>199</v>
      </c>
      <c r="R2562" s="79"/>
      <c r="T2562" t="s">
        <v>199</v>
      </c>
      <c r="U2562" t="s">
        <v>199</v>
      </c>
      <c r="V2562" t="s">
        <v>199</v>
      </c>
    </row>
    <row r="2563" spans="2:22" x14ac:dyDescent="0.25">
      <c r="B2563" t="s">
        <v>199</v>
      </c>
      <c r="C2563" s="79" t="s">
        <v>199</v>
      </c>
      <c r="E2563" t="s">
        <v>199</v>
      </c>
      <c r="F2563" t="s">
        <v>199</v>
      </c>
      <c r="G2563" t="s">
        <v>199</v>
      </c>
      <c r="H2563" t="s">
        <v>199</v>
      </c>
      <c r="I2563" t="s">
        <v>199</v>
      </c>
      <c r="J2563" t="s">
        <v>199</v>
      </c>
      <c r="K2563" t="s">
        <v>199</v>
      </c>
      <c r="L2563" t="s">
        <v>199</v>
      </c>
      <c r="M2563" t="s">
        <v>199</v>
      </c>
      <c r="N2563" t="s">
        <v>199</v>
      </c>
      <c r="O2563" t="s">
        <v>199</v>
      </c>
      <c r="P2563" t="s">
        <v>199</v>
      </c>
      <c r="Q2563" s="80" t="s">
        <v>199</v>
      </c>
      <c r="R2563" s="79"/>
      <c r="T2563" t="s">
        <v>199</v>
      </c>
      <c r="U2563" t="s">
        <v>199</v>
      </c>
      <c r="V2563" t="s">
        <v>199</v>
      </c>
    </row>
    <row r="2564" spans="2:22" x14ac:dyDescent="0.25">
      <c r="B2564" t="s">
        <v>199</v>
      </c>
      <c r="C2564" s="79" t="s">
        <v>199</v>
      </c>
      <c r="E2564" t="s">
        <v>199</v>
      </c>
      <c r="F2564" t="s">
        <v>199</v>
      </c>
      <c r="G2564" t="s">
        <v>199</v>
      </c>
      <c r="H2564" t="s">
        <v>199</v>
      </c>
      <c r="I2564" t="s">
        <v>199</v>
      </c>
      <c r="J2564" t="s">
        <v>199</v>
      </c>
      <c r="K2564" t="s">
        <v>199</v>
      </c>
      <c r="L2564" t="s">
        <v>199</v>
      </c>
      <c r="M2564" t="s">
        <v>199</v>
      </c>
      <c r="N2564" t="s">
        <v>199</v>
      </c>
      <c r="O2564" t="s">
        <v>199</v>
      </c>
      <c r="P2564" t="s">
        <v>199</v>
      </c>
      <c r="Q2564" s="80" t="s">
        <v>199</v>
      </c>
      <c r="R2564" s="79"/>
      <c r="T2564" t="s">
        <v>199</v>
      </c>
      <c r="U2564" t="s">
        <v>199</v>
      </c>
      <c r="V2564" t="s">
        <v>199</v>
      </c>
    </row>
    <row r="2565" spans="2:22" x14ac:dyDescent="0.25">
      <c r="B2565" t="s">
        <v>199</v>
      </c>
      <c r="C2565" s="79" t="s">
        <v>199</v>
      </c>
      <c r="E2565" t="s">
        <v>199</v>
      </c>
      <c r="F2565" t="s">
        <v>199</v>
      </c>
      <c r="G2565" t="s">
        <v>199</v>
      </c>
      <c r="H2565" t="s">
        <v>199</v>
      </c>
      <c r="I2565" t="s">
        <v>199</v>
      </c>
      <c r="J2565" t="s">
        <v>199</v>
      </c>
      <c r="K2565" t="s">
        <v>199</v>
      </c>
      <c r="L2565" t="s">
        <v>199</v>
      </c>
      <c r="M2565" t="s">
        <v>199</v>
      </c>
      <c r="N2565" t="s">
        <v>199</v>
      </c>
      <c r="O2565" t="s">
        <v>199</v>
      </c>
      <c r="P2565" t="s">
        <v>199</v>
      </c>
      <c r="Q2565" s="80" t="s">
        <v>199</v>
      </c>
      <c r="R2565" s="79"/>
      <c r="T2565" t="s">
        <v>199</v>
      </c>
      <c r="U2565" t="s">
        <v>199</v>
      </c>
      <c r="V2565" t="s">
        <v>199</v>
      </c>
    </row>
    <row r="2566" spans="2:22" x14ac:dyDescent="0.25">
      <c r="B2566" t="s">
        <v>199</v>
      </c>
      <c r="C2566" s="79" t="s">
        <v>199</v>
      </c>
      <c r="E2566" t="s">
        <v>199</v>
      </c>
      <c r="F2566" t="s">
        <v>199</v>
      </c>
      <c r="G2566" t="s">
        <v>199</v>
      </c>
      <c r="H2566" t="s">
        <v>199</v>
      </c>
      <c r="I2566" t="s">
        <v>199</v>
      </c>
      <c r="J2566" t="s">
        <v>199</v>
      </c>
      <c r="K2566" t="s">
        <v>199</v>
      </c>
      <c r="L2566" t="s">
        <v>199</v>
      </c>
      <c r="M2566" t="s">
        <v>199</v>
      </c>
      <c r="N2566" t="s">
        <v>199</v>
      </c>
      <c r="O2566" t="s">
        <v>199</v>
      </c>
      <c r="P2566" t="s">
        <v>199</v>
      </c>
      <c r="Q2566" s="80" t="s">
        <v>199</v>
      </c>
      <c r="R2566" s="79"/>
      <c r="T2566" t="s">
        <v>199</v>
      </c>
      <c r="U2566" t="s">
        <v>199</v>
      </c>
      <c r="V2566" t="s">
        <v>199</v>
      </c>
    </row>
    <row r="2567" spans="2:22" x14ac:dyDescent="0.25">
      <c r="B2567" t="s">
        <v>199</v>
      </c>
      <c r="C2567" s="79" t="s">
        <v>199</v>
      </c>
      <c r="E2567" t="s">
        <v>199</v>
      </c>
      <c r="F2567" t="s">
        <v>199</v>
      </c>
      <c r="G2567" t="s">
        <v>199</v>
      </c>
      <c r="H2567" t="s">
        <v>199</v>
      </c>
      <c r="I2567" t="s">
        <v>199</v>
      </c>
      <c r="J2567" t="s">
        <v>199</v>
      </c>
      <c r="K2567" t="s">
        <v>199</v>
      </c>
      <c r="L2567" t="s">
        <v>199</v>
      </c>
      <c r="M2567" t="s">
        <v>199</v>
      </c>
      <c r="N2567" t="s">
        <v>199</v>
      </c>
      <c r="O2567" t="s">
        <v>199</v>
      </c>
      <c r="P2567" t="s">
        <v>199</v>
      </c>
      <c r="Q2567" s="80" t="s">
        <v>199</v>
      </c>
      <c r="R2567" s="79"/>
      <c r="T2567" t="s">
        <v>199</v>
      </c>
      <c r="U2567" t="s">
        <v>199</v>
      </c>
      <c r="V2567" t="s">
        <v>199</v>
      </c>
    </row>
    <row r="2568" spans="2:22" x14ac:dyDescent="0.25">
      <c r="B2568" t="s">
        <v>199</v>
      </c>
      <c r="C2568" s="79" t="s">
        <v>199</v>
      </c>
      <c r="E2568" t="s">
        <v>199</v>
      </c>
      <c r="F2568" t="s">
        <v>199</v>
      </c>
      <c r="G2568" t="s">
        <v>199</v>
      </c>
      <c r="H2568" t="s">
        <v>199</v>
      </c>
      <c r="I2568" t="s">
        <v>199</v>
      </c>
      <c r="J2568" t="s">
        <v>199</v>
      </c>
      <c r="K2568" t="s">
        <v>199</v>
      </c>
      <c r="L2568" t="s">
        <v>199</v>
      </c>
      <c r="M2568" t="s">
        <v>199</v>
      </c>
      <c r="N2568" t="s">
        <v>199</v>
      </c>
      <c r="O2568" t="s">
        <v>199</v>
      </c>
      <c r="P2568" t="s">
        <v>199</v>
      </c>
      <c r="Q2568" s="80" t="s">
        <v>199</v>
      </c>
      <c r="R2568" s="79"/>
      <c r="T2568" t="s">
        <v>199</v>
      </c>
      <c r="U2568" t="s">
        <v>199</v>
      </c>
      <c r="V2568" t="s">
        <v>199</v>
      </c>
    </row>
    <row r="2569" spans="2:22" x14ac:dyDescent="0.25">
      <c r="B2569" t="s">
        <v>199</v>
      </c>
      <c r="C2569" s="79" t="s">
        <v>199</v>
      </c>
      <c r="E2569" t="s">
        <v>199</v>
      </c>
      <c r="F2569" t="s">
        <v>199</v>
      </c>
      <c r="G2569" t="s">
        <v>199</v>
      </c>
      <c r="H2569" t="s">
        <v>199</v>
      </c>
      <c r="I2569" t="s">
        <v>199</v>
      </c>
      <c r="J2569" t="s">
        <v>199</v>
      </c>
      <c r="K2569" t="s">
        <v>199</v>
      </c>
      <c r="L2569" t="s">
        <v>199</v>
      </c>
      <c r="M2569" t="s">
        <v>199</v>
      </c>
      <c r="N2569" t="s">
        <v>199</v>
      </c>
      <c r="O2569" t="s">
        <v>199</v>
      </c>
      <c r="P2569" t="s">
        <v>199</v>
      </c>
      <c r="Q2569" s="80" t="s">
        <v>199</v>
      </c>
      <c r="R2569" s="79"/>
      <c r="T2569" t="s">
        <v>199</v>
      </c>
      <c r="U2569" t="s">
        <v>199</v>
      </c>
      <c r="V2569" t="s">
        <v>199</v>
      </c>
    </row>
    <row r="2570" spans="2:22" x14ac:dyDescent="0.25">
      <c r="B2570" t="s">
        <v>199</v>
      </c>
      <c r="C2570" s="79" t="s">
        <v>199</v>
      </c>
      <c r="E2570" t="s">
        <v>199</v>
      </c>
      <c r="F2570" t="s">
        <v>199</v>
      </c>
      <c r="G2570" t="s">
        <v>199</v>
      </c>
      <c r="H2570" t="s">
        <v>199</v>
      </c>
      <c r="I2570" t="s">
        <v>199</v>
      </c>
      <c r="J2570" t="s">
        <v>199</v>
      </c>
      <c r="K2570" t="s">
        <v>199</v>
      </c>
      <c r="L2570" t="s">
        <v>199</v>
      </c>
      <c r="M2570" t="s">
        <v>199</v>
      </c>
      <c r="N2570" t="s">
        <v>199</v>
      </c>
      <c r="O2570" t="s">
        <v>199</v>
      </c>
      <c r="P2570" t="s">
        <v>199</v>
      </c>
      <c r="Q2570" s="80" t="s">
        <v>199</v>
      </c>
      <c r="R2570" s="79"/>
      <c r="T2570" t="s">
        <v>199</v>
      </c>
      <c r="U2570" t="s">
        <v>199</v>
      </c>
      <c r="V2570" t="s">
        <v>199</v>
      </c>
    </row>
    <row r="2571" spans="2:22" x14ac:dyDescent="0.25">
      <c r="B2571" t="s">
        <v>199</v>
      </c>
      <c r="C2571" s="79" t="s">
        <v>199</v>
      </c>
      <c r="E2571" t="s">
        <v>199</v>
      </c>
      <c r="F2571" t="s">
        <v>199</v>
      </c>
      <c r="G2571" t="s">
        <v>199</v>
      </c>
      <c r="H2571" t="s">
        <v>199</v>
      </c>
      <c r="I2571" t="s">
        <v>199</v>
      </c>
      <c r="J2571" t="s">
        <v>199</v>
      </c>
      <c r="K2571" t="s">
        <v>199</v>
      </c>
      <c r="L2571" t="s">
        <v>199</v>
      </c>
      <c r="M2571" t="s">
        <v>199</v>
      </c>
      <c r="N2571" t="s">
        <v>199</v>
      </c>
      <c r="O2571" t="s">
        <v>199</v>
      </c>
      <c r="P2571" t="s">
        <v>199</v>
      </c>
      <c r="Q2571" s="80" t="s">
        <v>199</v>
      </c>
      <c r="R2571" s="79"/>
      <c r="T2571" t="s">
        <v>199</v>
      </c>
      <c r="U2571" t="s">
        <v>199</v>
      </c>
      <c r="V2571" t="s">
        <v>199</v>
      </c>
    </row>
    <row r="2572" spans="2:22" x14ac:dyDescent="0.25">
      <c r="B2572" t="s">
        <v>199</v>
      </c>
      <c r="C2572" s="79" t="s">
        <v>199</v>
      </c>
      <c r="E2572" t="s">
        <v>199</v>
      </c>
      <c r="F2572" t="s">
        <v>199</v>
      </c>
      <c r="G2572" t="s">
        <v>199</v>
      </c>
      <c r="H2572" t="s">
        <v>199</v>
      </c>
      <c r="I2572" t="s">
        <v>199</v>
      </c>
      <c r="J2572" t="s">
        <v>199</v>
      </c>
      <c r="K2572" t="s">
        <v>199</v>
      </c>
      <c r="L2572" t="s">
        <v>199</v>
      </c>
      <c r="M2572" t="s">
        <v>199</v>
      </c>
      <c r="N2572" t="s">
        <v>199</v>
      </c>
      <c r="O2572" t="s">
        <v>199</v>
      </c>
      <c r="P2572" t="s">
        <v>199</v>
      </c>
      <c r="Q2572" s="80" t="s">
        <v>199</v>
      </c>
      <c r="R2572" s="79"/>
      <c r="T2572" t="s">
        <v>199</v>
      </c>
      <c r="U2572" t="s">
        <v>199</v>
      </c>
      <c r="V2572" t="s">
        <v>199</v>
      </c>
    </row>
    <row r="2573" spans="2:22" x14ac:dyDescent="0.25">
      <c r="B2573" t="s">
        <v>199</v>
      </c>
      <c r="C2573" s="79" t="s">
        <v>199</v>
      </c>
      <c r="E2573" t="s">
        <v>199</v>
      </c>
      <c r="F2573" t="s">
        <v>199</v>
      </c>
      <c r="G2573" t="s">
        <v>199</v>
      </c>
      <c r="H2573" t="s">
        <v>199</v>
      </c>
      <c r="I2573" t="s">
        <v>199</v>
      </c>
      <c r="J2573" t="s">
        <v>199</v>
      </c>
      <c r="K2573" t="s">
        <v>199</v>
      </c>
      <c r="L2573" t="s">
        <v>199</v>
      </c>
      <c r="M2573" t="s">
        <v>199</v>
      </c>
      <c r="N2573" t="s">
        <v>199</v>
      </c>
      <c r="O2573" t="s">
        <v>199</v>
      </c>
      <c r="P2573" t="s">
        <v>199</v>
      </c>
      <c r="Q2573" s="80" t="s">
        <v>199</v>
      </c>
      <c r="R2573" s="79"/>
      <c r="T2573" t="s">
        <v>199</v>
      </c>
      <c r="U2573" t="s">
        <v>199</v>
      </c>
      <c r="V2573" t="s">
        <v>199</v>
      </c>
    </row>
    <row r="2574" spans="2:22" x14ac:dyDescent="0.25">
      <c r="B2574" t="s">
        <v>199</v>
      </c>
      <c r="C2574" s="79" t="s">
        <v>199</v>
      </c>
      <c r="E2574" t="s">
        <v>199</v>
      </c>
      <c r="F2574" t="s">
        <v>199</v>
      </c>
      <c r="G2574" t="s">
        <v>199</v>
      </c>
      <c r="H2574" t="s">
        <v>199</v>
      </c>
      <c r="I2574" t="s">
        <v>199</v>
      </c>
      <c r="J2574" t="s">
        <v>199</v>
      </c>
      <c r="K2574" t="s">
        <v>199</v>
      </c>
      <c r="L2574" t="s">
        <v>199</v>
      </c>
      <c r="M2574" t="s">
        <v>199</v>
      </c>
      <c r="N2574" t="s">
        <v>199</v>
      </c>
      <c r="O2574" t="s">
        <v>199</v>
      </c>
      <c r="P2574" t="s">
        <v>199</v>
      </c>
      <c r="Q2574" s="80" t="s">
        <v>199</v>
      </c>
      <c r="R2574" s="79"/>
      <c r="T2574" t="s">
        <v>199</v>
      </c>
      <c r="U2574" t="s">
        <v>199</v>
      </c>
      <c r="V2574" t="s">
        <v>199</v>
      </c>
    </row>
    <row r="2575" spans="2:22" x14ac:dyDescent="0.25">
      <c r="B2575" t="s">
        <v>199</v>
      </c>
      <c r="C2575" s="79" t="s">
        <v>199</v>
      </c>
      <c r="E2575" t="s">
        <v>199</v>
      </c>
      <c r="F2575" t="s">
        <v>199</v>
      </c>
      <c r="G2575" t="s">
        <v>199</v>
      </c>
      <c r="H2575" t="s">
        <v>199</v>
      </c>
      <c r="I2575" t="s">
        <v>199</v>
      </c>
      <c r="J2575" t="s">
        <v>199</v>
      </c>
      <c r="K2575" t="s">
        <v>199</v>
      </c>
      <c r="L2575" t="s">
        <v>199</v>
      </c>
      <c r="M2575" t="s">
        <v>199</v>
      </c>
      <c r="N2575" t="s">
        <v>199</v>
      </c>
      <c r="O2575" t="s">
        <v>199</v>
      </c>
      <c r="P2575" t="s">
        <v>199</v>
      </c>
      <c r="Q2575" s="80" t="s">
        <v>199</v>
      </c>
      <c r="R2575" s="79"/>
      <c r="T2575" t="s">
        <v>199</v>
      </c>
      <c r="U2575" t="s">
        <v>199</v>
      </c>
      <c r="V2575" t="s">
        <v>199</v>
      </c>
    </row>
    <row r="2576" spans="2:22" x14ac:dyDescent="0.25">
      <c r="B2576" t="s">
        <v>199</v>
      </c>
      <c r="C2576" s="79" t="s">
        <v>199</v>
      </c>
      <c r="E2576" t="s">
        <v>199</v>
      </c>
      <c r="F2576" t="s">
        <v>199</v>
      </c>
      <c r="G2576" t="s">
        <v>199</v>
      </c>
      <c r="H2576" t="s">
        <v>199</v>
      </c>
      <c r="I2576" t="s">
        <v>199</v>
      </c>
      <c r="J2576" t="s">
        <v>199</v>
      </c>
      <c r="K2576" t="s">
        <v>199</v>
      </c>
      <c r="L2576" t="s">
        <v>199</v>
      </c>
      <c r="M2576" t="s">
        <v>199</v>
      </c>
      <c r="N2576" t="s">
        <v>199</v>
      </c>
      <c r="O2576" t="s">
        <v>199</v>
      </c>
      <c r="P2576" t="s">
        <v>199</v>
      </c>
      <c r="Q2576" s="80" t="s">
        <v>199</v>
      </c>
      <c r="R2576" s="79"/>
      <c r="T2576" t="s">
        <v>199</v>
      </c>
      <c r="U2576" t="s">
        <v>199</v>
      </c>
      <c r="V2576" t="s">
        <v>199</v>
      </c>
    </row>
    <row r="2577" spans="2:22" x14ac:dyDescent="0.25">
      <c r="B2577" t="s">
        <v>199</v>
      </c>
      <c r="C2577" s="79" t="s">
        <v>199</v>
      </c>
      <c r="E2577" t="s">
        <v>199</v>
      </c>
      <c r="F2577" t="s">
        <v>199</v>
      </c>
      <c r="G2577" t="s">
        <v>199</v>
      </c>
      <c r="H2577" t="s">
        <v>199</v>
      </c>
      <c r="I2577" t="s">
        <v>199</v>
      </c>
      <c r="J2577" t="s">
        <v>199</v>
      </c>
      <c r="K2577" t="s">
        <v>199</v>
      </c>
      <c r="L2577" t="s">
        <v>199</v>
      </c>
      <c r="M2577" t="s">
        <v>199</v>
      </c>
      <c r="N2577" t="s">
        <v>199</v>
      </c>
      <c r="O2577" t="s">
        <v>199</v>
      </c>
      <c r="P2577" t="s">
        <v>199</v>
      </c>
      <c r="Q2577" s="80" t="s">
        <v>199</v>
      </c>
      <c r="R2577" s="79"/>
      <c r="T2577" t="s">
        <v>199</v>
      </c>
      <c r="U2577" t="s">
        <v>199</v>
      </c>
      <c r="V2577" t="s">
        <v>199</v>
      </c>
    </row>
    <row r="2578" spans="2:22" x14ac:dyDescent="0.25">
      <c r="B2578" t="s">
        <v>199</v>
      </c>
      <c r="C2578" s="79" t="s">
        <v>199</v>
      </c>
      <c r="E2578" t="s">
        <v>199</v>
      </c>
      <c r="F2578" t="s">
        <v>199</v>
      </c>
      <c r="G2578" t="s">
        <v>199</v>
      </c>
      <c r="H2578" t="s">
        <v>199</v>
      </c>
      <c r="I2578" t="s">
        <v>199</v>
      </c>
      <c r="J2578" t="s">
        <v>199</v>
      </c>
      <c r="K2578" t="s">
        <v>199</v>
      </c>
      <c r="L2578" t="s">
        <v>199</v>
      </c>
      <c r="M2578" t="s">
        <v>199</v>
      </c>
      <c r="N2578" t="s">
        <v>199</v>
      </c>
      <c r="O2578" t="s">
        <v>199</v>
      </c>
      <c r="P2578" t="s">
        <v>199</v>
      </c>
      <c r="Q2578" s="80" t="s">
        <v>199</v>
      </c>
      <c r="R2578" s="79"/>
      <c r="T2578" t="s">
        <v>199</v>
      </c>
      <c r="U2578" t="s">
        <v>199</v>
      </c>
      <c r="V2578" t="s">
        <v>199</v>
      </c>
    </row>
    <row r="2579" spans="2:22" x14ac:dyDescent="0.25">
      <c r="B2579" t="s">
        <v>199</v>
      </c>
      <c r="C2579" s="79" t="s">
        <v>199</v>
      </c>
      <c r="E2579" t="s">
        <v>199</v>
      </c>
      <c r="F2579" t="s">
        <v>199</v>
      </c>
      <c r="G2579" t="s">
        <v>199</v>
      </c>
      <c r="H2579" t="s">
        <v>199</v>
      </c>
      <c r="I2579" t="s">
        <v>199</v>
      </c>
      <c r="J2579" t="s">
        <v>199</v>
      </c>
      <c r="K2579" t="s">
        <v>199</v>
      </c>
      <c r="L2579" t="s">
        <v>199</v>
      </c>
      <c r="M2579" t="s">
        <v>199</v>
      </c>
      <c r="N2579" t="s">
        <v>199</v>
      </c>
      <c r="O2579" t="s">
        <v>199</v>
      </c>
      <c r="P2579" t="s">
        <v>199</v>
      </c>
      <c r="Q2579" s="80" t="s">
        <v>199</v>
      </c>
      <c r="R2579" s="79"/>
      <c r="T2579" t="s">
        <v>199</v>
      </c>
      <c r="U2579" t="s">
        <v>199</v>
      </c>
      <c r="V2579" t="s">
        <v>199</v>
      </c>
    </row>
    <row r="2580" spans="2:22" x14ac:dyDescent="0.25">
      <c r="B2580" t="s">
        <v>199</v>
      </c>
      <c r="C2580" s="79" t="s">
        <v>199</v>
      </c>
      <c r="E2580" t="s">
        <v>199</v>
      </c>
      <c r="F2580" t="s">
        <v>199</v>
      </c>
      <c r="G2580" t="s">
        <v>199</v>
      </c>
      <c r="H2580" t="s">
        <v>199</v>
      </c>
      <c r="I2580" t="s">
        <v>199</v>
      </c>
      <c r="J2580" t="s">
        <v>199</v>
      </c>
      <c r="K2580" t="s">
        <v>199</v>
      </c>
      <c r="L2580" t="s">
        <v>199</v>
      </c>
      <c r="M2580" t="s">
        <v>199</v>
      </c>
      <c r="N2580" t="s">
        <v>199</v>
      </c>
      <c r="O2580" t="s">
        <v>199</v>
      </c>
      <c r="P2580" t="s">
        <v>199</v>
      </c>
      <c r="Q2580" s="80" t="s">
        <v>199</v>
      </c>
      <c r="R2580" s="79"/>
      <c r="T2580" t="s">
        <v>199</v>
      </c>
      <c r="U2580" t="s">
        <v>199</v>
      </c>
      <c r="V2580" t="s">
        <v>199</v>
      </c>
    </row>
    <row r="2581" spans="2:22" x14ac:dyDescent="0.25">
      <c r="B2581" t="s">
        <v>199</v>
      </c>
      <c r="C2581" s="79" t="s">
        <v>199</v>
      </c>
      <c r="E2581" t="s">
        <v>199</v>
      </c>
      <c r="F2581" t="s">
        <v>199</v>
      </c>
      <c r="G2581" t="s">
        <v>199</v>
      </c>
      <c r="H2581" t="s">
        <v>199</v>
      </c>
      <c r="I2581" t="s">
        <v>199</v>
      </c>
      <c r="J2581" t="s">
        <v>199</v>
      </c>
      <c r="K2581" t="s">
        <v>199</v>
      </c>
      <c r="L2581" t="s">
        <v>199</v>
      </c>
      <c r="M2581" t="s">
        <v>199</v>
      </c>
      <c r="N2581" t="s">
        <v>199</v>
      </c>
      <c r="O2581" t="s">
        <v>199</v>
      </c>
      <c r="P2581" t="s">
        <v>199</v>
      </c>
      <c r="Q2581" s="80" t="s">
        <v>199</v>
      </c>
      <c r="R2581" s="79"/>
      <c r="T2581" t="s">
        <v>199</v>
      </c>
      <c r="U2581" t="s">
        <v>199</v>
      </c>
      <c r="V2581" t="s">
        <v>199</v>
      </c>
    </row>
    <row r="2582" spans="2:22" x14ac:dyDescent="0.25">
      <c r="B2582" t="s">
        <v>199</v>
      </c>
      <c r="C2582" s="79" t="s">
        <v>199</v>
      </c>
      <c r="E2582" t="s">
        <v>199</v>
      </c>
      <c r="F2582" t="s">
        <v>199</v>
      </c>
      <c r="G2582" t="s">
        <v>199</v>
      </c>
      <c r="H2582" t="s">
        <v>199</v>
      </c>
      <c r="I2582" t="s">
        <v>199</v>
      </c>
      <c r="J2582" t="s">
        <v>199</v>
      </c>
      <c r="K2582" t="s">
        <v>199</v>
      </c>
      <c r="L2582" t="s">
        <v>199</v>
      </c>
      <c r="M2582" t="s">
        <v>199</v>
      </c>
      <c r="N2582" t="s">
        <v>199</v>
      </c>
      <c r="O2582" t="s">
        <v>199</v>
      </c>
      <c r="P2582" t="s">
        <v>199</v>
      </c>
      <c r="Q2582" s="80" t="s">
        <v>199</v>
      </c>
      <c r="R2582" s="79"/>
      <c r="T2582" t="s">
        <v>199</v>
      </c>
      <c r="U2582" t="s">
        <v>199</v>
      </c>
      <c r="V2582" t="s">
        <v>199</v>
      </c>
    </row>
    <row r="2583" spans="2:22" x14ac:dyDescent="0.25">
      <c r="B2583" t="s">
        <v>199</v>
      </c>
      <c r="C2583" s="79" t="s">
        <v>199</v>
      </c>
      <c r="E2583" t="s">
        <v>199</v>
      </c>
      <c r="F2583" t="s">
        <v>199</v>
      </c>
      <c r="G2583" t="s">
        <v>199</v>
      </c>
      <c r="H2583" t="s">
        <v>199</v>
      </c>
      <c r="I2583" t="s">
        <v>199</v>
      </c>
      <c r="J2583" t="s">
        <v>199</v>
      </c>
      <c r="K2583" t="s">
        <v>199</v>
      </c>
      <c r="L2583" t="s">
        <v>199</v>
      </c>
      <c r="M2583" t="s">
        <v>199</v>
      </c>
      <c r="N2583" t="s">
        <v>199</v>
      </c>
      <c r="O2583" t="s">
        <v>199</v>
      </c>
      <c r="P2583" t="s">
        <v>199</v>
      </c>
      <c r="Q2583" s="80" t="s">
        <v>199</v>
      </c>
      <c r="R2583" s="79"/>
      <c r="T2583" t="s">
        <v>199</v>
      </c>
      <c r="U2583" t="s">
        <v>199</v>
      </c>
      <c r="V2583" t="s">
        <v>199</v>
      </c>
    </row>
    <row r="2584" spans="2:22" x14ac:dyDescent="0.25">
      <c r="B2584" t="s">
        <v>199</v>
      </c>
      <c r="C2584" s="79" t="s">
        <v>199</v>
      </c>
      <c r="E2584" t="s">
        <v>199</v>
      </c>
      <c r="F2584" t="s">
        <v>199</v>
      </c>
      <c r="G2584" t="s">
        <v>199</v>
      </c>
      <c r="H2584" t="s">
        <v>199</v>
      </c>
      <c r="I2584" t="s">
        <v>199</v>
      </c>
      <c r="J2584" t="s">
        <v>199</v>
      </c>
      <c r="K2584" t="s">
        <v>199</v>
      </c>
      <c r="L2584" t="s">
        <v>199</v>
      </c>
      <c r="M2584" t="s">
        <v>199</v>
      </c>
      <c r="N2584" t="s">
        <v>199</v>
      </c>
      <c r="O2584" t="s">
        <v>199</v>
      </c>
      <c r="P2584" t="s">
        <v>199</v>
      </c>
      <c r="Q2584" s="80" t="s">
        <v>199</v>
      </c>
      <c r="R2584" s="79"/>
      <c r="T2584" t="s">
        <v>199</v>
      </c>
      <c r="U2584" t="s">
        <v>199</v>
      </c>
      <c r="V2584" t="s">
        <v>199</v>
      </c>
    </row>
    <row r="2585" spans="2:22" x14ac:dyDescent="0.25">
      <c r="B2585" t="s">
        <v>199</v>
      </c>
      <c r="C2585" s="79" t="s">
        <v>199</v>
      </c>
      <c r="E2585" t="s">
        <v>199</v>
      </c>
      <c r="F2585" t="s">
        <v>199</v>
      </c>
      <c r="G2585" t="s">
        <v>199</v>
      </c>
      <c r="H2585" t="s">
        <v>199</v>
      </c>
      <c r="I2585" t="s">
        <v>199</v>
      </c>
      <c r="J2585" t="s">
        <v>199</v>
      </c>
      <c r="K2585" t="s">
        <v>199</v>
      </c>
      <c r="L2585" t="s">
        <v>199</v>
      </c>
      <c r="M2585" t="s">
        <v>199</v>
      </c>
      <c r="N2585" t="s">
        <v>199</v>
      </c>
      <c r="O2585" t="s">
        <v>199</v>
      </c>
      <c r="P2585" t="s">
        <v>199</v>
      </c>
      <c r="Q2585" s="80" t="s">
        <v>199</v>
      </c>
      <c r="R2585" s="79"/>
      <c r="T2585" t="s">
        <v>199</v>
      </c>
      <c r="U2585" t="s">
        <v>199</v>
      </c>
      <c r="V2585" t="s">
        <v>199</v>
      </c>
    </row>
    <row r="2586" spans="2:22" x14ac:dyDescent="0.25">
      <c r="B2586" t="s">
        <v>199</v>
      </c>
      <c r="C2586" s="79" t="s">
        <v>199</v>
      </c>
      <c r="E2586" t="s">
        <v>199</v>
      </c>
      <c r="F2586" t="s">
        <v>199</v>
      </c>
      <c r="G2586" t="s">
        <v>199</v>
      </c>
      <c r="H2586" t="s">
        <v>199</v>
      </c>
      <c r="I2586" t="s">
        <v>199</v>
      </c>
      <c r="J2586" t="s">
        <v>199</v>
      </c>
      <c r="K2586" t="s">
        <v>199</v>
      </c>
      <c r="L2586" t="s">
        <v>199</v>
      </c>
      <c r="M2586" t="s">
        <v>199</v>
      </c>
      <c r="N2586" t="s">
        <v>199</v>
      </c>
      <c r="O2586" t="s">
        <v>199</v>
      </c>
      <c r="P2586" t="s">
        <v>199</v>
      </c>
      <c r="Q2586" s="80" t="s">
        <v>199</v>
      </c>
      <c r="R2586" s="79"/>
      <c r="T2586" t="s">
        <v>199</v>
      </c>
      <c r="U2586" t="s">
        <v>199</v>
      </c>
      <c r="V2586" t="s">
        <v>199</v>
      </c>
    </row>
    <row r="2587" spans="2:22" x14ac:dyDescent="0.25">
      <c r="B2587" t="s">
        <v>199</v>
      </c>
      <c r="C2587" s="79" t="s">
        <v>199</v>
      </c>
      <c r="E2587" t="s">
        <v>199</v>
      </c>
      <c r="F2587" t="s">
        <v>199</v>
      </c>
      <c r="G2587" t="s">
        <v>199</v>
      </c>
      <c r="H2587" t="s">
        <v>199</v>
      </c>
      <c r="I2587" t="s">
        <v>199</v>
      </c>
      <c r="J2587" t="s">
        <v>199</v>
      </c>
      <c r="K2587" t="s">
        <v>199</v>
      </c>
      <c r="L2587" t="s">
        <v>199</v>
      </c>
      <c r="M2587" t="s">
        <v>199</v>
      </c>
      <c r="N2587" t="s">
        <v>199</v>
      </c>
      <c r="O2587" t="s">
        <v>199</v>
      </c>
      <c r="P2587" t="s">
        <v>199</v>
      </c>
      <c r="Q2587" s="80" t="s">
        <v>199</v>
      </c>
      <c r="R2587" s="79"/>
      <c r="T2587" t="s">
        <v>199</v>
      </c>
      <c r="U2587" t="s">
        <v>199</v>
      </c>
      <c r="V2587" t="s">
        <v>199</v>
      </c>
    </row>
    <row r="2588" spans="2:22" x14ac:dyDescent="0.25">
      <c r="B2588" t="s">
        <v>199</v>
      </c>
      <c r="C2588" s="79" t="s">
        <v>199</v>
      </c>
      <c r="E2588" t="s">
        <v>199</v>
      </c>
      <c r="F2588" t="s">
        <v>199</v>
      </c>
      <c r="G2588" t="s">
        <v>199</v>
      </c>
      <c r="H2588" t="s">
        <v>199</v>
      </c>
      <c r="I2588" t="s">
        <v>199</v>
      </c>
      <c r="J2588" t="s">
        <v>199</v>
      </c>
      <c r="K2588" t="s">
        <v>199</v>
      </c>
      <c r="L2588" t="s">
        <v>199</v>
      </c>
      <c r="M2588" t="s">
        <v>199</v>
      </c>
      <c r="N2588" t="s">
        <v>199</v>
      </c>
      <c r="O2588" t="s">
        <v>199</v>
      </c>
      <c r="P2588" t="s">
        <v>199</v>
      </c>
      <c r="Q2588" s="80" t="s">
        <v>199</v>
      </c>
      <c r="R2588" s="79"/>
      <c r="T2588" t="s">
        <v>199</v>
      </c>
      <c r="U2588" t="s">
        <v>199</v>
      </c>
      <c r="V2588" t="s">
        <v>199</v>
      </c>
    </row>
    <row r="2589" spans="2:22" x14ac:dyDescent="0.25">
      <c r="B2589" t="s">
        <v>199</v>
      </c>
      <c r="C2589" s="79" t="s">
        <v>199</v>
      </c>
      <c r="E2589" t="s">
        <v>199</v>
      </c>
      <c r="F2589" t="s">
        <v>199</v>
      </c>
      <c r="G2589" t="s">
        <v>199</v>
      </c>
      <c r="H2589" t="s">
        <v>199</v>
      </c>
      <c r="I2589" t="s">
        <v>199</v>
      </c>
      <c r="J2589" t="s">
        <v>199</v>
      </c>
      <c r="K2589" t="s">
        <v>199</v>
      </c>
      <c r="L2589" t="s">
        <v>199</v>
      </c>
      <c r="M2589" t="s">
        <v>199</v>
      </c>
      <c r="N2589" t="s">
        <v>199</v>
      </c>
      <c r="O2589" t="s">
        <v>199</v>
      </c>
      <c r="P2589" t="s">
        <v>199</v>
      </c>
      <c r="Q2589" s="80" t="s">
        <v>199</v>
      </c>
      <c r="R2589" s="79"/>
      <c r="T2589" t="s">
        <v>199</v>
      </c>
      <c r="U2589" t="s">
        <v>199</v>
      </c>
      <c r="V2589" t="s">
        <v>199</v>
      </c>
    </row>
    <row r="2590" spans="2:22" x14ac:dyDescent="0.25">
      <c r="B2590" t="s">
        <v>199</v>
      </c>
      <c r="C2590" s="79" t="s">
        <v>199</v>
      </c>
      <c r="E2590" t="s">
        <v>199</v>
      </c>
      <c r="F2590" t="s">
        <v>199</v>
      </c>
      <c r="G2590" t="s">
        <v>199</v>
      </c>
      <c r="H2590" t="s">
        <v>199</v>
      </c>
      <c r="I2590" t="s">
        <v>199</v>
      </c>
      <c r="J2590" t="s">
        <v>199</v>
      </c>
      <c r="K2590" t="s">
        <v>199</v>
      </c>
      <c r="L2590" t="s">
        <v>199</v>
      </c>
      <c r="M2590" t="s">
        <v>199</v>
      </c>
      <c r="N2590" t="s">
        <v>199</v>
      </c>
      <c r="O2590" t="s">
        <v>199</v>
      </c>
      <c r="P2590" t="s">
        <v>199</v>
      </c>
      <c r="Q2590" s="80" t="s">
        <v>199</v>
      </c>
      <c r="R2590" s="79"/>
      <c r="T2590" t="s">
        <v>199</v>
      </c>
      <c r="U2590" t="s">
        <v>199</v>
      </c>
      <c r="V2590" t="s">
        <v>199</v>
      </c>
    </row>
    <row r="2591" spans="2:22" x14ac:dyDescent="0.25">
      <c r="B2591" t="s">
        <v>199</v>
      </c>
      <c r="C2591" s="79" t="s">
        <v>199</v>
      </c>
      <c r="E2591" t="s">
        <v>199</v>
      </c>
      <c r="F2591" t="s">
        <v>199</v>
      </c>
      <c r="G2591" t="s">
        <v>199</v>
      </c>
      <c r="H2591" t="s">
        <v>199</v>
      </c>
      <c r="I2591" t="s">
        <v>199</v>
      </c>
      <c r="J2591" t="s">
        <v>199</v>
      </c>
      <c r="K2591" t="s">
        <v>199</v>
      </c>
      <c r="L2591" t="s">
        <v>199</v>
      </c>
      <c r="M2591" t="s">
        <v>199</v>
      </c>
      <c r="N2591" t="s">
        <v>199</v>
      </c>
      <c r="O2591" t="s">
        <v>199</v>
      </c>
      <c r="P2591" t="s">
        <v>199</v>
      </c>
      <c r="Q2591" s="80" t="s">
        <v>199</v>
      </c>
      <c r="R2591" s="79"/>
      <c r="T2591" t="s">
        <v>199</v>
      </c>
      <c r="U2591" t="s">
        <v>199</v>
      </c>
      <c r="V2591" t="s">
        <v>199</v>
      </c>
    </row>
    <row r="2592" spans="2:22" x14ac:dyDescent="0.25">
      <c r="B2592" t="s">
        <v>199</v>
      </c>
      <c r="C2592" s="79" t="s">
        <v>199</v>
      </c>
      <c r="E2592" t="s">
        <v>199</v>
      </c>
      <c r="F2592" t="s">
        <v>199</v>
      </c>
      <c r="G2592" t="s">
        <v>199</v>
      </c>
      <c r="H2592" t="s">
        <v>199</v>
      </c>
      <c r="I2592" t="s">
        <v>199</v>
      </c>
      <c r="J2592" t="s">
        <v>199</v>
      </c>
      <c r="K2592" t="s">
        <v>199</v>
      </c>
      <c r="L2592" t="s">
        <v>199</v>
      </c>
      <c r="M2592" t="s">
        <v>199</v>
      </c>
      <c r="N2592" t="s">
        <v>199</v>
      </c>
      <c r="O2592" t="s">
        <v>199</v>
      </c>
      <c r="P2592" t="s">
        <v>199</v>
      </c>
      <c r="Q2592" s="80" t="s">
        <v>199</v>
      </c>
      <c r="R2592" s="79"/>
      <c r="T2592" t="s">
        <v>199</v>
      </c>
      <c r="U2592" t="s">
        <v>199</v>
      </c>
      <c r="V2592" t="s">
        <v>199</v>
      </c>
    </row>
    <row r="2593" spans="2:22" x14ac:dyDescent="0.25">
      <c r="B2593" t="s">
        <v>199</v>
      </c>
      <c r="C2593" s="79" t="s">
        <v>199</v>
      </c>
      <c r="E2593" t="s">
        <v>199</v>
      </c>
      <c r="F2593" t="s">
        <v>199</v>
      </c>
      <c r="G2593" t="s">
        <v>199</v>
      </c>
      <c r="H2593" t="s">
        <v>199</v>
      </c>
      <c r="I2593" t="s">
        <v>199</v>
      </c>
      <c r="J2593" t="s">
        <v>199</v>
      </c>
      <c r="K2593" t="s">
        <v>199</v>
      </c>
      <c r="L2593" t="s">
        <v>199</v>
      </c>
      <c r="M2593" t="s">
        <v>199</v>
      </c>
      <c r="N2593" t="s">
        <v>199</v>
      </c>
      <c r="O2593" t="s">
        <v>199</v>
      </c>
      <c r="P2593" t="s">
        <v>199</v>
      </c>
      <c r="Q2593" s="80" t="s">
        <v>199</v>
      </c>
      <c r="R2593" s="79"/>
      <c r="T2593" t="s">
        <v>199</v>
      </c>
      <c r="U2593" t="s">
        <v>199</v>
      </c>
      <c r="V2593" t="s">
        <v>199</v>
      </c>
    </row>
    <row r="2594" spans="2:22" x14ac:dyDescent="0.25">
      <c r="B2594" t="s">
        <v>199</v>
      </c>
      <c r="C2594" s="79" t="s">
        <v>199</v>
      </c>
      <c r="E2594" t="s">
        <v>199</v>
      </c>
      <c r="F2594" t="s">
        <v>199</v>
      </c>
      <c r="G2594" t="s">
        <v>199</v>
      </c>
      <c r="H2594" t="s">
        <v>199</v>
      </c>
      <c r="I2594" t="s">
        <v>199</v>
      </c>
      <c r="J2594" t="s">
        <v>199</v>
      </c>
      <c r="K2594" t="s">
        <v>199</v>
      </c>
      <c r="L2594" t="s">
        <v>199</v>
      </c>
      <c r="M2594" t="s">
        <v>199</v>
      </c>
      <c r="N2594" t="s">
        <v>199</v>
      </c>
      <c r="O2594" t="s">
        <v>199</v>
      </c>
      <c r="P2594" t="s">
        <v>199</v>
      </c>
      <c r="Q2594" s="80" t="s">
        <v>199</v>
      </c>
      <c r="R2594" s="79"/>
      <c r="T2594" t="s">
        <v>199</v>
      </c>
      <c r="U2594" t="s">
        <v>199</v>
      </c>
      <c r="V2594" t="s">
        <v>199</v>
      </c>
    </row>
    <row r="2595" spans="2:22" x14ac:dyDescent="0.25">
      <c r="B2595" t="s">
        <v>199</v>
      </c>
      <c r="C2595" s="79" t="s">
        <v>199</v>
      </c>
      <c r="E2595" t="s">
        <v>199</v>
      </c>
      <c r="F2595" t="s">
        <v>199</v>
      </c>
      <c r="G2595" t="s">
        <v>199</v>
      </c>
      <c r="H2595" t="s">
        <v>199</v>
      </c>
      <c r="I2595" t="s">
        <v>199</v>
      </c>
      <c r="J2595" t="s">
        <v>199</v>
      </c>
      <c r="K2595" t="s">
        <v>199</v>
      </c>
      <c r="L2595" t="s">
        <v>199</v>
      </c>
      <c r="M2595" t="s">
        <v>199</v>
      </c>
      <c r="N2595" t="s">
        <v>199</v>
      </c>
      <c r="O2595" t="s">
        <v>199</v>
      </c>
      <c r="P2595" t="s">
        <v>199</v>
      </c>
      <c r="Q2595" s="80" t="s">
        <v>199</v>
      </c>
      <c r="R2595" s="79"/>
      <c r="T2595" t="s">
        <v>199</v>
      </c>
      <c r="U2595" t="s">
        <v>199</v>
      </c>
      <c r="V2595" t="s">
        <v>199</v>
      </c>
    </row>
    <row r="2596" spans="2:22" x14ac:dyDescent="0.25">
      <c r="B2596" t="s">
        <v>199</v>
      </c>
      <c r="C2596" s="79" t="s">
        <v>199</v>
      </c>
      <c r="E2596" t="s">
        <v>199</v>
      </c>
      <c r="F2596" t="s">
        <v>199</v>
      </c>
      <c r="G2596" t="s">
        <v>199</v>
      </c>
      <c r="H2596" t="s">
        <v>199</v>
      </c>
      <c r="I2596" t="s">
        <v>199</v>
      </c>
      <c r="J2596" t="s">
        <v>199</v>
      </c>
      <c r="K2596" t="s">
        <v>199</v>
      </c>
      <c r="L2596" t="s">
        <v>199</v>
      </c>
      <c r="M2596" t="s">
        <v>199</v>
      </c>
      <c r="N2596" t="s">
        <v>199</v>
      </c>
      <c r="O2596" t="s">
        <v>199</v>
      </c>
      <c r="P2596" t="s">
        <v>199</v>
      </c>
      <c r="Q2596" s="80" t="s">
        <v>199</v>
      </c>
      <c r="R2596" s="79"/>
      <c r="T2596" t="s">
        <v>199</v>
      </c>
      <c r="U2596" t="s">
        <v>199</v>
      </c>
      <c r="V2596" t="s">
        <v>199</v>
      </c>
    </row>
    <row r="2597" spans="2:22" x14ac:dyDescent="0.25">
      <c r="B2597" t="s">
        <v>199</v>
      </c>
      <c r="C2597" s="79" t="s">
        <v>199</v>
      </c>
      <c r="E2597" t="s">
        <v>199</v>
      </c>
      <c r="F2597" t="s">
        <v>199</v>
      </c>
      <c r="G2597" t="s">
        <v>199</v>
      </c>
      <c r="H2597" t="s">
        <v>199</v>
      </c>
      <c r="I2597" t="s">
        <v>199</v>
      </c>
      <c r="J2597" t="s">
        <v>199</v>
      </c>
      <c r="K2597" t="s">
        <v>199</v>
      </c>
      <c r="L2597" t="s">
        <v>199</v>
      </c>
      <c r="M2597" t="s">
        <v>199</v>
      </c>
      <c r="N2597" t="s">
        <v>199</v>
      </c>
      <c r="O2597" t="s">
        <v>199</v>
      </c>
      <c r="P2597" t="s">
        <v>199</v>
      </c>
      <c r="Q2597" s="80" t="s">
        <v>199</v>
      </c>
      <c r="R2597" s="79"/>
      <c r="T2597" t="s">
        <v>199</v>
      </c>
      <c r="U2597" t="s">
        <v>199</v>
      </c>
      <c r="V2597" t="s">
        <v>199</v>
      </c>
    </row>
    <row r="2598" spans="2:22" x14ac:dyDescent="0.25">
      <c r="B2598" t="s">
        <v>199</v>
      </c>
      <c r="C2598" s="79" t="s">
        <v>199</v>
      </c>
      <c r="E2598" t="s">
        <v>199</v>
      </c>
      <c r="F2598" t="s">
        <v>199</v>
      </c>
      <c r="G2598" t="s">
        <v>199</v>
      </c>
      <c r="H2598" t="s">
        <v>199</v>
      </c>
      <c r="I2598" t="s">
        <v>199</v>
      </c>
      <c r="J2598" t="s">
        <v>199</v>
      </c>
      <c r="K2598" t="s">
        <v>199</v>
      </c>
      <c r="L2598" t="s">
        <v>199</v>
      </c>
      <c r="M2598" t="s">
        <v>199</v>
      </c>
      <c r="N2598" t="s">
        <v>199</v>
      </c>
      <c r="O2598" t="s">
        <v>199</v>
      </c>
      <c r="P2598" t="s">
        <v>199</v>
      </c>
      <c r="Q2598" s="80" t="s">
        <v>199</v>
      </c>
      <c r="R2598" s="79"/>
      <c r="T2598" t="s">
        <v>199</v>
      </c>
      <c r="U2598" t="s">
        <v>199</v>
      </c>
      <c r="V2598" t="s">
        <v>199</v>
      </c>
    </row>
    <row r="2599" spans="2:22" x14ac:dyDescent="0.25">
      <c r="B2599" t="s">
        <v>199</v>
      </c>
      <c r="C2599" s="79" t="s">
        <v>199</v>
      </c>
      <c r="E2599" t="s">
        <v>199</v>
      </c>
      <c r="F2599" t="s">
        <v>199</v>
      </c>
      <c r="G2599" t="s">
        <v>199</v>
      </c>
      <c r="H2599" t="s">
        <v>199</v>
      </c>
      <c r="I2599" t="s">
        <v>199</v>
      </c>
      <c r="J2599" t="s">
        <v>199</v>
      </c>
      <c r="K2599" t="s">
        <v>199</v>
      </c>
      <c r="L2599" t="s">
        <v>199</v>
      </c>
      <c r="M2599" t="s">
        <v>199</v>
      </c>
      <c r="N2599" t="s">
        <v>199</v>
      </c>
      <c r="O2599" t="s">
        <v>199</v>
      </c>
      <c r="P2599" t="s">
        <v>199</v>
      </c>
      <c r="Q2599" s="80" t="s">
        <v>199</v>
      </c>
      <c r="R2599" s="79"/>
      <c r="T2599" t="s">
        <v>199</v>
      </c>
      <c r="U2599" t="s">
        <v>199</v>
      </c>
      <c r="V2599" t="s">
        <v>199</v>
      </c>
    </row>
    <row r="2600" spans="2:22" x14ac:dyDescent="0.25">
      <c r="B2600" t="s">
        <v>199</v>
      </c>
      <c r="C2600" s="79" t="s">
        <v>199</v>
      </c>
      <c r="E2600" t="s">
        <v>199</v>
      </c>
      <c r="F2600" t="s">
        <v>199</v>
      </c>
      <c r="G2600" t="s">
        <v>199</v>
      </c>
      <c r="H2600" t="s">
        <v>199</v>
      </c>
      <c r="I2600" t="s">
        <v>199</v>
      </c>
      <c r="J2600" t="s">
        <v>199</v>
      </c>
      <c r="K2600" t="s">
        <v>199</v>
      </c>
      <c r="L2600" t="s">
        <v>199</v>
      </c>
      <c r="M2600" t="s">
        <v>199</v>
      </c>
      <c r="N2600" t="s">
        <v>199</v>
      </c>
      <c r="O2600" t="s">
        <v>199</v>
      </c>
      <c r="P2600" t="s">
        <v>199</v>
      </c>
      <c r="Q2600" s="80" t="s">
        <v>199</v>
      </c>
      <c r="R2600" s="79"/>
      <c r="T2600" t="s">
        <v>199</v>
      </c>
      <c r="U2600" t="s">
        <v>199</v>
      </c>
      <c r="V2600" t="s">
        <v>199</v>
      </c>
    </row>
    <row r="2601" spans="2:22" x14ac:dyDescent="0.25">
      <c r="B2601" t="s">
        <v>199</v>
      </c>
      <c r="C2601" s="79" t="s">
        <v>199</v>
      </c>
      <c r="E2601" t="s">
        <v>199</v>
      </c>
      <c r="F2601" t="s">
        <v>199</v>
      </c>
      <c r="G2601" t="s">
        <v>199</v>
      </c>
      <c r="H2601" t="s">
        <v>199</v>
      </c>
      <c r="I2601" t="s">
        <v>199</v>
      </c>
      <c r="J2601" t="s">
        <v>199</v>
      </c>
      <c r="K2601" t="s">
        <v>199</v>
      </c>
      <c r="L2601" t="s">
        <v>199</v>
      </c>
      <c r="M2601" t="s">
        <v>199</v>
      </c>
      <c r="N2601" t="s">
        <v>199</v>
      </c>
      <c r="O2601" t="s">
        <v>199</v>
      </c>
      <c r="P2601" t="s">
        <v>199</v>
      </c>
      <c r="Q2601" s="80" t="s">
        <v>199</v>
      </c>
      <c r="R2601" s="79"/>
      <c r="T2601" t="s">
        <v>199</v>
      </c>
      <c r="U2601" t="s">
        <v>199</v>
      </c>
      <c r="V2601" t="s">
        <v>199</v>
      </c>
    </row>
    <row r="2602" spans="2:22" x14ac:dyDescent="0.25">
      <c r="B2602" t="s">
        <v>199</v>
      </c>
      <c r="C2602" s="79" t="s">
        <v>199</v>
      </c>
      <c r="E2602" t="s">
        <v>199</v>
      </c>
      <c r="F2602" t="s">
        <v>199</v>
      </c>
      <c r="G2602" t="s">
        <v>199</v>
      </c>
      <c r="H2602" t="s">
        <v>199</v>
      </c>
      <c r="I2602" t="s">
        <v>199</v>
      </c>
      <c r="J2602" t="s">
        <v>199</v>
      </c>
      <c r="K2602" t="s">
        <v>199</v>
      </c>
      <c r="L2602" t="s">
        <v>199</v>
      </c>
      <c r="M2602" t="s">
        <v>199</v>
      </c>
      <c r="N2602" t="s">
        <v>199</v>
      </c>
      <c r="O2602" t="s">
        <v>199</v>
      </c>
      <c r="P2602" t="s">
        <v>199</v>
      </c>
      <c r="Q2602" s="80" t="s">
        <v>199</v>
      </c>
      <c r="R2602" s="79"/>
      <c r="T2602" t="s">
        <v>199</v>
      </c>
      <c r="U2602" t="s">
        <v>199</v>
      </c>
      <c r="V2602" t="s">
        <v>199</v>
      </c>
    </row>
    <row r="2603" spans="2:22" x14ac:dyDescent="0.25">
      <c r="B2603" t="s">
        <v>199</v>
      </c>
      <c r="C2603" s="79" t="s">
        <v>199</v>
      </c>
      <c r="E2603" t="s">
        <v>199</v>
      </c>
      <c r="F2603" t="s">
        <v>199</v>
      </c>
      <c r="G2603" t="s">
        <v>199</v>
      </c>
      <c r="H2603" t="s">
        <v>199</v>
      </c>
      <c r="I2603" t="s">
        <v>199</v>
      </c>
      <c r="J2603" t="s">
        <v>199</v>
      </c>
      <c r="K2603" t="s">
        <v>199</v>
      </c>
      <c r="L2603" t="s">
        <v>199</v>
      </c>
      <c r="M2603" t="s">
        <v>199</v>
      </c>
      <c r="N2603" t="s">
        <v>199</v>
      </c>
      <c r="O2603" t="s">
        <v>199</v>
      </c>
      <c r="P2603" t="s">
        <v>199</v>
      </c>
      <c r="Q2603" s="80" t="s">
        <v>199</v>
      </c>
      <c r="R2603" s="79"/>
      <c r="T2603" t="s">
        <v>199</v>
      </c>
      <c r="U2603" t="s">
        <v>199</v>
      </c>
      <c r="V2603" t="s">
        <v>199</v>
      </c>
    </row>
    <row r="2604" spans="2:22" x14ac:dyDescent="0.25">
      <c r="B2604" t="s">
        <v>199</v>
      </c>
      <c r="C2604" s="79" t="s">
        <v>199</v>
      </c>
      <c r="E2604" t="s">
        <v>199</v>
      </c>
      <c r="F2604" t="s">
        <v>199</v>
      </c>
      <c r="G2604" t="s">
        <v>199</v>
      </c>
      <c r="H2604" t="s">
        <v>199</v>
      </c>
      <c r="I2604" t="s">
        <v>199</v>
      </c>
      <c r="J2604" t="s">
        <v>199</v>
      </c>
      <c r="K2604" t="s">
        <v>199</v>
      </c>
      <c r="L2604" t="s">
        <v>199</v>
      </c>
      <c r="M2604" t="s">
        <v>199</v>
      </c>
      <c r="N2604" t="s">
        <v>199</v>
      </c>
      <c r="O2604" t="s">
        <v>199</v>
      </c>
      <c r="P2604" t="s">
        <v>199</v>
      </c>
      <c r="Q2604" s="80" t="s">
        <v>199</v>
      </c>
      <c r="R2604" s="79"/>
      <c r="T2604" t="s">
        <v>199</v>
      </c>
      <c r="U2604" t="s">
        <v>199</v>
      </c>
      <c r="V2604" t="s">
        <v>199</v>
      </c>
    </row>
    <row r="2605" spans="2:22" x14ac:dyDescent="0.25">
      <c r="B2605" t="s">
        <v>199</v>
      </c>
      <c r="C2605" s="79" t="s">
        <v>199</v>
      </c>
      <c r="E2605" t="s">
        <v>199</v>
      </c>
      <c r="F2605" t="s">
        <v>199</v>
      </c>
      <c r="G2605" t="s">
        <v>199</v>
      </c>
      <c r="H2605" t="s">
        <v>199</v>
      </c>
      <c r="I2605" t="s">
        <v>199</v>
      </c>
      <c r="J2605" t="s">
        <v>199</v>
      </c>
      <c r="K2605" t="s">
        <v>199</v>
      </c>
      <c r="L2605" t="s">
        <v>199</v>
      </c>
      <c r="M2605" t="s">
        <v>199</v>
      </c>
      <c r="N2605" t="s">
        <v>199</v>
      </c>
      <c r="O2605" t="s">
        <v>199</v>
      </c>
      <c r="P2605" t="s">
        <v>199</v>
      </c>
      <c r="Q2605" s="80" t="s">
        <v>199</v>
      </c>
      <c r="R2605" s="79"/>
      <c r="T2605" t="s">
        <v>199</v>
      </c>
      <c r="U2605" t="s">
        <v>199</v>
      </c>
      <c r="V2605" t="s">
        <v>199</v>
      </c>
    </row>
    <row r="2606" spans="2:22" x14ac:dyDescent="0.25">
      <c r="B2606" t="s">
        <v>199</v>
      </c>
      <c r="C2606" s="79" t="s">
        <v>199</v>
      </c>
      <c r="E2606" t="s">
        <v>199</v>
      </c>
      <c r="F2606" t="s">
        <v>199</v>
      </c>
      <c r="G2606" t="s">
        <v>199</v>
      </c>
      <c r="H2606" t="s">
        <v>199</v>
      </c>
      <c r="I2606" t="s">
        <v>199</v>
      </c>
      <c r="J2606" t="s">
        <v>199</v>
      </c>
      <c r="K2606" t="s">
        <v>199</v>
      </c>
      <c r="L2606" t="s">
        <v>199</v>
      </c>
      <c r="M2606" t="s">
        <v>199</v>
      </c>
      <c r="N2606" t="s">
        <v>199</v>
      </c>
      <c r="O2606" t="s">
        <v>199</v>
      </c>
      <c r="P2606" t="s">
        <v>199</v>
      </c>
      <c r="Q2606" s="80" t="s">
        <v>199</v>
      </c>
      <c r="R2606" s="79"/>
      <c r="T2606" t="s">
        <v>199</v>
      </c>
      <c r="U2606" t="s">
        <v>199</v>
      </c>
      <c r="V2606" t="s">
        <v>199</v>
      </c>
    </row>
    <row r="2607" spans="2:22" x14ac:dyDescent="0.25">
      <c r="B2607" t="s">
        <v>199</v>
      </c>
      <c r="C2607" s="79" t="s">
        <v>199</v>
      </c>
      <c r="E2607" t="s">
        <v>199</v>
      </c>
      <c r="F2607" t="s">
        <v>199</v>
      </c>
      <c r="G2607" t="s">
        <v>199</v>
      </c>
      <c r="H2607" t="s">
        <v>199</v>
      </c>
      <c r="I2607" t="s">
        <v>199</v>
      </c>
      <c r="J2607" t="s">
        <v>199</v>
      </c>
      <c r="K2607" t="s">
        <v>199</v>
      </c>
      <c r="L2607" t="s">
        <v>199</v>
      </c>
      <c r="M2607" t="s">
        <v>199</v>
      </c>
      <c r="N2607" t="s">
        <v>199</v>
      </c>
      <c r="O2607" t="s">
        <v>199</v>
      </c>
      <c r="P2607" t="s">
        <v>199</v>
      </c>
      <c r="Q2607" s="80" t="s">
        <v>199</v>
      </c>
      <c r="R2607" s="79"/>
      <c r="T2607" t="s">
        <v>199</v>
      </c>
      <c r="U2607" t="s">
        <v>199</v>
      </c>
      <c r="V2607" t="s">
        <v>199</v>
      </c>
    </row>
    <row r="2608" spans="2:22" x14ac:dyDescent="0.25">
      <c r="B2608" t="s">
        <v>199</v>
      </c>
      <c r="C2608" s="79" t="s">
        <v>199</v>
      </c>
      <c r="E2608" t="s">
        <v>199</v>
      </c>
      <c r="F2608" t="s">
        <v>199</v>
      </c>
      <c r="G2608" t="s">
        <v>199</v>
      </c>
      <c r="H2608" t="s">
        <v>199</v>
      </c>
      <c r="I2608" t="s">
        <v>199</v>
      </c>
      <c r="J2608" t="s">
        <v>199</v>
      </c>
      <c r="K2608" t="s">
        <v>199</v>
      </c>
      <c r="L2608" t="s">
        <v>199</v>
      </c>
      <c r="M2608" t="s">
        <v>199</v>
      </c>
      <c r="N2608" t="s">
        <v>199</v>
      </c>
      <c r="O2608" t="s">
        <v>199</v>
      </c>
      <c r="P2608" t="s">
        <v>199</v>
      </c>
      <c r="Q2608" s="80" t="s">
        <v>199</v>
      </c>
      <c r="R2608" s="79"/>
      <c r="T2608" t="s">
        <v>199</v>
      </c>
      <c r="U2608" t="s">
        <v>199</v>
      </c>
      <c r="V2608" t="s">
        <v>199</v>
      </c>
    </row>
    <row r="2609" spans="2:22" x14ac:dyDescent="0.25">
      <c r="B2609" t="s">
        <v>199</v>
      </c>
      <c r="C2609" s="79" t="s">
        <v>199</v>
      </c>
      <c r="E2609" t="s">
        <v>199</v>
      </c>
      <c r="F2609" t="s">
        <v>199</v>
      </c>
      <c r="G2609" t="s">
        <v>199</v>
      </c>
      <c r="H2609" t="s">
        <v>199</v>
      </c>
      <c r="I2609" t="s">
        <v>199</v>
      </c>
      <c r="J2609" t="s">
        <v>199</v>
      </c>
      <c r="K2609" t="s">
        <v>199</v>
      </c>
      <c r="L2609" t="s">
        <v>199</v>
      </c>
      <c r="M2609" t="s">
        <v>199</v>
      </c>
      <c r="N2609" t="s">
        <v>199</v>
      </c>
      <c r="O2609" t="s">
        <v>199</v>
      </c>
      <c r="P2609" t="s">
        <v>199</v>
      </c>
      <c r="Q2609" s="80" t="s">
        <v>199</v>
      </c>
      <c r="R2609" s="79"/>
      <c r="T2609" t="s">
        <v>199</v>
      </c>
      <c r="U2609" t="s">
        <v>199</v>
      </c>
      <c r="V2609" t="s">
        <v>199</v>
      </c>
    </row>
    <row r="2610" spans="2:22" x14ac:dyDescent="0.25">
      <c r="B2610" t="s">
        <v>199</v>
      </c>
      <c r="C2610" s="79" t="s">
        <v>199</v>
      </c>
      <c r="E2610" t="s">
        <v>199</v>
      </c>
      <c r="F2610" t="s">
        <v>199</v>
      </c>
      <c r="G2610" t="s">
        <v>199</v>
      </c>
      <c r="H2610" t="s">
        <v>199</v>
      </c>
      <c r="I2610" t="s">
        <v>199</v>
      </c>
      <c r="J2610" t="s">
        <v>199</v>
      </c>
      <c r="K2610" t="s">
        <v>199</v>
      </c>
      <c r="L2610" t="s">
        <v>199</v>
      </c>
      <c r="M2610" t="s">
        <v>199</v>
      </c>
      <c r="N2610" t="s">
        <v>199</v>
      </c>
      <c r="O2610" t="s">
        <v>199</v>
      </c>
      <c r="P2610" t="s">
        <v>199</v>
      </c>
      <c r="Q2610" s="80" t="s">
        <v>199</v>
      </c>
      <c r="R2610" s="79"/>
      <c r="T2610" t="s">
        <v>199</v>
      </c>
      <c r="U2610" t="s">
        <v>199</v>
      </c>
      <c r="V2610" t="s">
        <v>199</v>
      </c>
    </row>
    <row r="2611" spans="2:22" x14ac:dyDescent="0.25">
      <c r="B2611" t="s">
        <v>199</v>
      </c>
      <c r="C2611" s="79" t="s">
        <v>199</v>
      </c>
      <c r="E2611" t="s">
        <v>199</v>
      </c>
      <c r="F2611" t="s">
        <v>199</v>
      </c>
      <c r="G2611" t="s">
        <v>199</v>
      </c>
      <c r="H2611" t="s">
        <v>199</v>
      </c>
      <c r="I2611" t="s">
        <v>199</v>
      </c>
      <c r="J2611" t="s">
        <v>199</v>
      </c>
      <c r="K2611" t="s">
        <v>199</v>
      </c>
      <c r="L2611" t="s">
        <v>199</v>
      </c>
      <c r="M2611" t="s">
        <v>199</v>
      </c>
      <c r="N2611" t="s">
        <v>199</v>
      </c>
      <c r="O2611" t="s">
        <v>199</v>
      </c>
      <c r="P2611" t="s">
        <v>199</v>
      </c>
      <c r="Q2611" s="80" t="s">
        <v>199</v>
      </c>
      <c r="R2611" s="79"/>
      <c r="T2611" t="s">
        <v>199</v>
      </c>
      <c r="U2611" t="s">
        <v>199</v>
      </c>
      <c r="V2611" t="s">
        <v>199</v>
      </c>
    </row>
    <row r="2612" spans="2:22" x14ac:dyDescent="0.25">
      <c r="B2612" t="s">
        <v>199</v>
      </c>
      <c r="C2612" s="79" t="s">
        <v>199</v>
      </c>
      <c r="E2612" t="s">
        <v>199</v>
      </c>
      <c r="F2612" t="s">
        <v>199</v>
      </c>
      <c r="G2612" t="s">
        <v>199</v>
      </c>
      <c r="H2612" t="s">
        <v>199</v>
      </c>
      <c r="I2612" t="s">
        <v>199</v>
      </c>
      <c r="J2612" t="s">
        <v>199</v>
      </c>
      <c r="K2612" t="s">
        <v>199</v>
      </c>
      <c r="L2612" t="s">
        <v>199</v>
      </c>
      <c r="M2612" t="s">
        <v>199</v>
      </c>
      <c r="N2612" t="s">
        <v>199</v>
      </c>
      <c r="O2612" t="s">
        <v>199</v>
      </c>
      <c r="P2612" t="s">
        <v>199</v>
      </c>
      <c r="Q2612" s="80" t="s">
        <v>199</v>
      </c>
      <c r="R2612" s="79"/>
      <c r="T2612" t="s">
        <v>199</v>
      </c>
      <c r="U2612" t="s">
        <v>199</v>
      </c>
      <c r="V2612" t="s">
        <v>199</v>
      </c>
    </row>
    <row r="2613" spans="2:22" x14ac:dyDescent="0.25">
      <c r="B2613" t="s">
        <v>199</v>
      </c>
      <c r="C2613" s="79" t="s">
        <v>199</v>
      </c>
      <c r="E2613" t="s">
        <v>199</v>
      </c>
      <c r="F2613" t="s">
        <v>199</v>
      </c>
      <c r="G2613" t="s">
        <v>199</v>
      </c>
      <c r="H2613" t="s">
        <v>199</v>
      </c>
      <c r="I2613" t="s">
        <v>199</v>
      </c>
      <c r="J2613" t="s">
        <v>199</v>
      </c>
      <c r="K2613" t="s">
        <v>199</v>
      </c>
      <c r="L2613" t="s">
        <v>199</v>
      </c>
      <c r="M2613" t="s">
        <v>199</v>
      </c>
      <c r="N2613" t="s">
        <v>199</v>
      </c>
      <c r="O2613" t="s">
        <v>199</v>
      </c>
      <c r="P2613" t="s">
        <v>199</v>
      </c>
      <c r="Q2613" s="80" t="s">
        <v>199</v>
      </c>
      <c r="R2613" s="79"/>
      <c r="T2613" t="s">
        <v>199</v>
      </c>
      <c r="U2613" t="s">
        <v>199</v>
      </c>
      <c r="V2613" t="s">
        <v>199</v>
      </c>
    </row>
    <row r="2614" spans="2:22" x14ac:dyDescent="0.25">
      <c r="B2614" t="s">
        <v>199</v>
      </c>
      <c r="C2614" s="79" t="s">
        <v>199</v>
      </c>
      <c r="E2614" t="s">
        <v>199</v>
      </c>
      <c r="F2614" t="s">
        <v>199</v>
      </c>
      <c r="G2614" t="s">
        <v>199</v>
      </c>
      <c r="H2614" t="s">
        <v>199</v>
      </c>
      <c r="I2614" t="s">
        <v>199</v>
      </c>
      <c r="J2614" t="s">
        <v>199</v>
      </c>
      <c r="K2614" t="s">
        <v>199</v>
      </c>
      <c r="L2614" t="s">
        <v>199</v>
      </c>
      <c r="M2614" t="s">
        <v>199</v>
      </c>
      <c r="N2614" t="s">
        <v>199</v>
      </c>
      <c r="O2614" t="s">
        <v>199</v>
      </c>
      <c r="P2614" t="s">
        <v>199</v>
      </c>
      <c r="Q2614" s="80" t="s">
        <v>199</v>
      </c>
      <c r="R2614" s="79"/>
      <c r="T2614" t="s">
        <v>199</v>
      </c>
      <c r="U2614" t="s">
        <v>199</v>
      </c>
      <c r="V2614" t="s">
        <v>199</v>
      </c>
    </row>
    <row r="2615" spans="2:22" x14ac:dyDescent="0.25">
      <c r="B2615" t="s">
        <v>199</v>
      </c>
      <c r="C2615" s="79" t="s">
        <v>199</v>
      </c>
      <c r="E2615" t="s">
        <v>199</v>
      </c>
      <c r="F2615" t="s">
        <v>199</v>
      </c>
      <c r="G2615" t="s">
        <v>199</v>
      </c>
      <c r="H2615" t="s">
        <v>199</v>
      </c>
      <c r="I2615" t="s">
        <v>199</v>
      </c>
      <c r="J2615" t="s">
        <v>199</v>
      </c>
      <c r="K2615" t="s">
        <v>199</v>
      </c>
      <c r="L2615" t="s">
        <v>199</v>
      </c>
      <c r="M2615" t="s">
        <v>199</v>
      </c>
      <c r="N2615" t="s">
        <v>199</v>
      </c>
      <c r="O2615" t="s">
        <v>199</v>
      </c>
      <c r="P2615" t="s">
        <v>199</v>
      </c>
      <c r="Q2615" s="80" t="s">
        <v>199</v>
      </c>
      <c r="R2615" s="79"/>
      <c r="T2615" t="s">
        <v>199</v>
      </c>
      <c r="U2615" t="s">
        <v>199</v>
      </c>
      <c r="V2615" t="s">
        <v>199</v>
      </c>
    </row>
    <row r="2616" spans="2:22" x14ac:dyDescent="0.25">
      <c r="B2616" t="s">
        <v>199</v>
      </c>
      <c r="C2616" s="79" t="s">
        <v>199</v>
      </c>
      <c r="E2616" t="s">
        <v>199</v>
      </c>
      <c r="F2616" t="s">
        <v>199</v>
      </c>
      <c r="G2616" t="s">
        <v>199</v>
      </c>
      <c r="H2616" t="s">
        <v>199</v>
      </c>
      <c r="I2616" t="s">
        <v>199</v>
      </c>
      <c r="J2616" t="s">
        <v>199</v>
      </c>
      <c r="K2616" t="s">
        <v>199</v>
      </c>
      <c r="L2616" t="s">
        <v>199</v>
      </c>
      <c r="M2616" t="s">
        <v>199</v>
      </c>
      <c r="N2616" t="s">
        <v>199</v>
      </c>
      <c r="O2616" t="s">
        <v>199</v>
      </c>
      <c r="P2616" t="s">
        <v>199</v>
      </c>
      <c r="Q2616" s="80" t="s">
        <v>199</v>
      </c>
      <c r="R2616" s="79"/>
      <c r="T2616" t="s">
        <v>199</v>
      </c>
      <c r="U2616" t="s">
        <v>199</v>
      </c>
      <c r="V2616" t="s">
        <v>199</v>
      </c>
    </row>
    <row r="2617" spans="2:22" x14ac:dyDescent="0.25">
      <c r="B2617" t="s">
        <v>199</v>
      </c>
      <c r="C2617" s="79" t="s">
        <v>199</v>
      </c>
      <c r="E2617" t="s">
        <v>199</v>
      </c>
      <c r="F2617" t="s">
        <v>199</v>
      </c>
      <c r="G2617" t="s">
        <v>199</v>
      </c>
      <c r="H2617" t="s">
        <v>199</v>
      </c>
      <c r="I2617" t="s">
        <v>199</v>
      </c>
      <c r="J2617" t="s">
        <v>199</v>
      </c>
      <c r="K2617" t="s">
        <v>199</v>
      </c>
      <c r="L2617" t="s">
        <v>199</v>
      </c>
      <c r="M2617" t="s">
        <v>199</v>
      </c>
      <c r="N2617" t="s">
        <v>199</v>
      </c>
      <c r="O2617" t="s">
        <v>199</v>
      </c>
      <c r="P2617" t="s">
        <v>199</v>
      </c>
      <c r="Q2617" s="80" t="s">
        <v>199</v>
      </c>
      <c r="R2617" s="79"/>
      <c r="T2617" t="s">
        <v>199</v>
      </c>
      <c r="U2617" t="s">
        <v>199</v>
      </c>
      <c r="V2617" t="s">
        <v>199</v>
      </c>
    </row>
    <row r="2618" spans="2:22" x14ac:dyDescent="0.25">
      <c r="B2618" t="s">
        <v>199</v>
      </c>
      <c r="C2618" s="79" t="s">
        <v>199</v>
      </c>
      <c r="E2618" t="s">
        <v>199</v>
      </c>
      <c r="F2618" t="s">
        <v>199</v>
      </c>
      <c r="G2618" t="s">
        <v>199</v>
      </c>
      <c r="H2618" t="s">
        <v>199</v>
      </c>
      <c r="I2618" t="s">
        <v>199</v>
      </c>
      <c r="J2618" t="s">
        <v>199</v>
      </c>
      <c r="K2618" t="s">
        <v>199</v>
      </c>
      <c r="L2618" t="s">
        <v>199</v>
      </c>
      <c r="M2618" t="s">
        <v>199</v>
      </c>
      <c r="N2618" t="s">
        <v>199</v>
      </c>
      <c r="O2618" t="s">
        <v>199</v>
      </c>
      <c r="P2618" t="s">
        <v>199</v>
      </c>
      <c r="Q2618" s="80" t="s">
        <v>199</v>
      </c>
      <c r="R2618" s="79"/>
      <c r="T2618" t="s">
        <v>199</v>
      </c>
      <c r="U2618" t="s">
        <v>199</v>
      </c>
      <c r="V2618" t="s">
        <v>199</v>
      </c>
    </row>
    <row r="2619" spans="2:22" x14ac:dyDescent="0.25">
      <c r="B2619" t="s">
        <v>199</v>
      </c>
      <c r="C2619" s="79" t="s">
        <v>199</v>
      </c>
      <c r="E2619" t="s">
        <v>199</v>
      </c>
      <c r="F2619" t="s">
        <v>199</v>
      </c>
      <c r="G2619" t="s">
        <v>199</v>
      </c>
      <c r="H2619" t="s">
        <v>199</v>
      </c>
      <c r="I2619" t="s">
        <v>199</v>
      </c>
      <c r="J2619" t="s">
        <v>199</v>
      </c>
      <c r="K2619" t="s">
        <v>199</v>
      </c>
      <c r="L2619" t="s">
        <v>199</v>
      </c>
      <c r="M2619" t="s">
        <v>199</v>
      </c>
      <c r="N2619" t="s">
        <v>199</v>
      </c>
      <c r="O2619" t="s">
        <v>199</v>
      </c>
      <c r="P2619" t="s">
        <v>199</v>
      </c>
      <c r="Q2619" s="80" t="s">
        <v>199</v>
      </c>
      <c r="R2619" s="79"/>
      <c r="T2619" t="s">
        <v>199</v>
      </c>
      <c r="U2619" t="s">
        <v>199</v>
      </c>
      <c r="V2619" t="s">
        <v>199</v>
      </c>
    </row>
    <row r="2620" spans="2:22" x14ac:dyDescent="0.25">
      <c r="B2620" t="s">
        <v>199</v>
      </c>
      <c r="C2620" s="79" t="s">
        <v>199</v>
      </c>
      <c r="E2620" t="s">
        <v>199</v>
      </c>
      <c r="F2620" t="s">
        <v>199</v>
      </c>
      <c r="G2620" t="s">
        <v>199</v>
      </c>
      <c r="H2620" t="s">
        <v>199</v>
      </c>
      <c r="I2620" t="s">
        <v>199</v>
      </c>
      <c r="J2620" t="s">
        <v>199</v>
      </c>
      <c r="K2620" t="s">
        <v>199</v>
      </c>
      <c r="L2620" t="s">
        <v>199</v>
      </c>
      <c r="M2620" t="s">
        <v>199</v>
      </c>
      <c r="N2620" t="s">
        <v>199</v>
      </c>
      <c r="O2620" t="s">
        <v>199</v>
      </c>
      <c r="P2620" t="s">
        <v>199</v>
      </c>
      <c r="Q2620" s="80" t="s">
        <v>199</v>
      </c>
      <c r="R2620" s="79"/>
      <c r="T2620" t="s">
        <v>199</v>
      </c>
      <c r="U2620" t="s">
        <v>199</v>
      </c>
      <c r="V2620" t="s">
        <v>199</v>
      </c>
    </row>
    <row r="2621" spans="2:22" x14ac:dyDescent="0.25">
      <c r="B2621" t="s">
        <v>199</v>
      </c>
      <c r="C2621" s="79" t="s">
        <v>199</v>
      </c>
      <c r="E2621" t="s">
        <v>199</v>
      </c>
      <c r="F2621" t="s">
        <v>199</v>
      </c>
      <c r="G2621" t="s">
        <v>199</v>
      </c>
      <c r="H2621" t="s">
        <v>199</v>
      </c>
      <c r="I2621" t="s">
        <v>199</v>
      </c>
      <c r="J2621" t="s">
        <v>199</v>
      </c>
      <c r="K2621" t="s">
        <v>199</v>
      </c>
      <c r="L2621" t="s">
        <v>199</v>
      </c>
      <c r="M2621" t="s">
        <v>199</v>
      </c>
      <c r="N2621" t="s">
        <v>199</v>
      </c>
      <c r="O2621" t="s">
        <v>199</v>
      </c>
      <c r="P2621" t="s">
        <v>199</v>
      </c>
      <c r="Q2621" s="80" t="s">
        <v>199</v>
      </c>
      <c r="R2621" s="79"/>
      <c r="T2621" t="s">
        <v>199</v>
      </c>
      <c r="U2621" t="s">
        <v>199</v>
      </c>
      <c r="V2621" t="s">
        <v>199</v>
      </c>
    </row>
    <row r="2622" spans="2:22" x14ac:dyDescent="0.25">
      <c r="B2622" t="s">
        <v>199</v>
      </c>
      <c r="C2622" s="79" t="s">
        <v>199</v>
      </c>
      <c r="E2622" t="s">
        <v>199</v>
      </c>
      <c r="F2622" t="s">
        <v>199</v>
      </c>
      <c r="G2622" t="s">
        <v>199</v>
      </c>
      <c r="H2622" t="s">
        <v>199</v>
      </c>
      <c r="I2622" t="s">
        <v>199</v>
      </c>
      <c r="J2622" t="s">
        <v>199</v>
      </c>
      <c r="K2622" t="s">
        <v>199</v>
      </c>
      <c r="L2622" t="s">
        <v>199</v>
      </c>
      <c r="M2622" t="s">
        <v>199</v>
      </c>
      <c r="N2622" t="s">
        <v>199</v>
      </c>
      <c r="O2622" t="s">
        <v>199</v>
      </c>
      <c r="P2622" t="s">
        <v>199</v>
      </c>
      <c r="Q2622" s="80" t="s">
        <v>199</v>
      </c>
      <c r="R2622" s="79"/>
      <c r="T2622" t="s">
        <v>199</v>
      </c>
      <c r="U2622" t="s">
        <v>199</v>
      </c>
      <c r="V2622" t="s">
        <v>199</v>
      </c>
    </row>
    <row r="2623" spans="2:22" x14ac:dyDescent="0.25">
      <c r="B2623" t="s">
        <v>199</v>
      </c>
      <c r="C2623" s="79" t="s">
        <v>199</v>
      </c>
      <c r="E2623" t="s">
        <v>199</v>
      </c>
      <c r="F2623" t="s">
        <v>199</v>
      </c>
      <c r="G2623" t="s">
        <v>199</v>
      </c>
      <c r="H2623" t="s">
        <v>199</v>
      </c>
      <c r="I2623" t="s">
        <v>199</v>
      </c>
      <c r="J2623" t="s">
        <v>199</v>
      </c>
      <c r="K2623" t="s">
        <v>199</v>
      </c>
      <c r="L2623" t="s">
        <v>199</v>
      </c>
      <c r="M2623" t="s">
        <v>199</v>
      </c>
      <c r="N2623" t="s">
        <v>199</v>
      </c>
      <c r="O2623" t="s">
        <v>199</v>
      </c>
      <c r="P2623" t="s">
        <v>199</v>
      </c>
      <c r="Q2623" s="80" t="s">
        <v>199</v>
      </c>
      <c r="R2623" s="79"/>
      <c r="T2623" t="s">
        <v>199</v>
      </c>
      <c r="U2623" t="s">
        <v>199</v>
      </c>
      <c r="V2623" t="s">
        <v>199</v>
      </c>
    </row>
    <row r="2624" spans="2:22" x14ac:dyDescent="0.25">
      <c r="B2624" t="s">
        <v>199</v>
      </c>
      <c r="C2624" s="79" t="s">
        <v>199</v>
      </c>
      <c r="E2624" t="s">
        <v>199</v>
      </c>
      <c r="F2624" t="s">
        <v>199</v>
      </c>
      <c r="G2624" t="s">
        <v>199</v>
      </c>
      <c r="H2624" t="s">
        <v>199</v>
      </c>
      <c r="I2624" t="s">
        <v>199</v>
      </c>
      <c r="J2624" t="s">
        <v>199</v>
      </c>
      <c r="K2624" t="s">
        <v>199</v>
      </c>
      <c r="L2624" t="s">
        <v>199</v>
      </c>
      <c r="M2624" t="s">
        <v>199</v>
      </c>
      <c r="N2624" t="s">
        <v>199</v>
      </c>
      <c r="O2624" t="s">
        <v>199</v>
      </c>
      <c r="P2624" t="s">
        <v>199</v>
      </c>
      <c r="Q2624" s="80" t="s">
        <v>199</v>
      </c>
      <c r="R2624" s="79"/>
      <c r="T2624" t="s">
        <v>199</v>
      </c>
      <c r="U2624" t="s">
        <v>199</v>
      </c>
      <c r="V2624" t="s">
        <v>199</v>
      </c>
    </row>
    <row r="2625" spans="2:22" x14ac:dyDescent="0.25">
      <c r="B2625" t="s">
        <v>199</v>
      </c>
      <c r="C2625" s="79" t="s">
        <v>199</v>
      </c>
      <c r="E2625" t="s">
        <v>199</v>
      </c>
      <c r="F2625" t="s">
        <v>199</v>
      </c>
      <c r="G2625" t="s">
        <v>199</v>
      </c>
      <c r="H2625" t="s">
        <v>199</v>
      </c>
      <c r="I2625" t="s">
        <v>199</v>
      </c>
      <c r="J2625" t="s">
        <v>199</v>
      </c>
      <c r="K2625" t="s">
        <v>199</v>
      </c>
      <c r="L2625" t="s">
        <v>199</v>
      </c>
      <c r="M2625" t="s">
        <v>199</v>
      </c>
      <c r="N2625" t="s">
        <v>199</v>
      </c>
      <c r="O2625" t="s">
        <v>199</v>
      </c>
      <c r="P2625" t="s">
        <v>199</v>
      </c>
      <c r="Q2625" s="80" t="s">
        <v>199</v>
      </c>
      <c r="R2625" s="79"/>
      <c r="T2625" t="s">
        <v>199</v>
      </c>
      <c r="U2625" t="s">
        <v>199</v>
      </c>
      <c r="V2625" t="s">
        <v>199</v>
      </c>
    </row>
    <row r="2626" spans="2:22" x14ac:dyDescent="0.25">
      <c r="B2626" t="s">
        <v>199</v>
      </c>
      <c r="C2626" s="79" t="s">
        <v>199</v>
      </c>
      <c r="E2626" t="s">
        <v>199</v>
      </c>
      <c r="F2626" t="s">
        <v>199</v>
      </c>
      <c r="G2626" t="s">
        <v>199</v>
      </c>
      <c r="H2626" t="s">
        <v>199</v>
      </c>
      <c r="I2626" t="s">
        <v>199</v>
      </c>
      <c r="J2626" t="s">
        <v>199</v>
      </c>
      <c r="K2626" t="s">
        <v>199</v>
      </c>
      <c r="L2626" t="s">
        <v>199</v>
      </c>
      <c r="M2626" t="s">
        <v>199</v>
      </c>
      <c r="N2626" t="s">
        <v>199</v>
      </c>
      <c r="O2626" t="s">
        <v>199</v>
      </c>
      <c r="P2626" t="s">
        <v>199</v>
      </c>
      <c r="Q2626" s="80" t="s">
        <v>199</v>
      </c>
      <c r="R2626" s="79"/>
      <c r="T2626" t="s">
        <v>199</v>
      </c>
      <c r="U2626" t="s">
        <v>199</v>
      </c>
      <c r="V2626" t="s">
        <v>199</v>
      </c>
    </row>
    <row r="2627" spans="2:22" x14ac:dyDescent="0.25">
      <c r="B2627" t="s">
        <v>199</v>
      </c>
      <c r="C2627" s="79" t="s">
        <v>199</v>
      </c>
      <c r="E2627" t="s">
        <v>199</v>
      </c>
      <c r="F2627" t="s">
        <v>199</v>
      </c>
      <c r="G2627" t="s">
        <v>199</v>
      </c>
      <c r="H2627" t="s">
        <v>199</v>
      </c>
      <c r="I2627" t="s">
        <v>199</v>
      </c>
      <c r="J2627" t="s">
        <v>199</v>
      </c>
      <c r="K2627" t="s">
        <v>199</v>
      </c>
      <c r="L2627" t="s">
        <v>199</v>
      </c>
      <c r="M2627" t="s">
        <v>199</v>
      </c>
      <c r="N2627" t="s">
        <v>199</v>
      </c>
      <c r="O2627" t="s">
        <v>199</v>
      </c>
      <c r="P2627" t="s">
        <v>199</v>
      </c>
      <c r="Q2627" s="80" t="s">
        <v>199</v>
      </c>
      <c r="R2627" s="79"/>
      <c r="T2627" t="s">
        <v>199</v>
      </c>
      <c r="U2627" t="s">
        <v>199</v>
      </c>
      <c r="V2627" t="s">
        <v>199</v>
      </c>
    </row>
    <row r="2628" spans="2:22" x14ac:dyDescent="0.25">
      <c r="B2628" t="s">
        <v>199</v>
      </c>
      <c r="C2628" s="79" t="s">
        <v>199</v>
      </c>
      <c r="E2628" t="s">
        <v>199</v>
      </c>
      <c r="F2628" t="s">
        <v>199</v>
      </c>
      <c r="G2628" t="s">
        <v>199</v>
      </c>
      <c r="H2628" t="s">
        <v>199</v>
      </c>
      <c r="I2628" t="s">
        <v>199</v>
      </c>
      <c r="J2628" t="s">
        <v>199</v>
      </c>
      <c r="K2628" t="s">
        <v>199</v>
      </c>
      <c r="L2628" t="s">
        <v>199</v>
      </c>
      <c r="M2628" t="s">
        <v>199</v>
      </c>
      <c r="N2628" t="s">
        <v>199</v>
      </c>
      <c r="O2628" t="s">
        <v>199</v>
      </c>
      <c r="P2628" t="s">
        <v>199</v>
      </c>
      <c r="Q2628" s="80" t="s">
        <v>199</v>
      </c>
      <c r="R2628" s="79"/>
      <c r="T2628" t="s">
        <v>199</v>
      </c>
      <c r="U2628" t="s">
        <v>199</v>
      </c>
      <c r="V2628" t="s">
        <v>199</v>
      </c>
    </row>
    <row r="2629" spans="2:22" x14ac:dyDescent="0.25">
      <c r="B2629" t="s">
        <v>199</v>
      </c>
      <c r="C2629" s="79" t="s">
        <v>199</v>
      </c>
      <c r="E2629" t="s">
        <v>199</v>
      </c>
      <c r="F2629" t="s">
        <v>199</v>
      </c>
      <c r="G2629" t="s">
        <v>199</v>
      </c>
      <c r="H2629" t="s">
        <v>199</v>
      </c>
      <c r="I2629" t="s">
        <v>199</v>
      </c>
      <c r="J2629" t="s">
        <v>199</v>
      </c>
      <c r="K2629" t="s">
        <v>199</v>
      </c>
      <c r="L2629" t="s">
        <v>199</v>
      </c>
      <c r="M2629" t="s">
        <v>199</v>
      </c>
      <c r="N2629" t="s">
        <v>199</v>
      </c>
      <c r="O2629" t="s">
        <v>199</v>
      </c>
      <c r="P2629" t="s">
        <v>199</v>
      </c>
      <c r="Q2629" s="80" t="s">
        <v>199</v>
      </c>
      <c r="R2629" s="79"/>
      <c r="T2629" t="s">
        <v>199</v>
      </c>
      <c r="U2629" t="s">
        <v>199</v>
      </c>
      <c r="V2629" t="s">
        <v>199</v>
      </c>
    </row>
    <row r="2630" spans="2:22" x14ac:dyDescent="0.25">
      <c r="B2630" t="s">
        <v>199</v>
      </c>
      <c r="C2630" s="79" t="s">
        <v>199</v>
      </c>
      <c r="E2630" t="s">
        <v>199</v>
      </c>
      <c r="F2630" t="s">
        <v>199</v>
      </c>
      <c r="G2630" t="s">
        <v>199</v>
      </c>
      <c r="H2630" t="s">
        <v>199</v>
      </c>
      <c r="I2630" t="s">
        <v>199</v>
      </c>
      <c r="J2630" t="s">
        <v>199</v>
      </c>
      <c r="K2630" t="s">
        <v>199</v>
      </c>
      <c r="L2630" t="s">
        <v>199</v>
      </c>
      <c r="M2630" t="s">
        <v>199</v>
      </c>
      <c r="N2630" t="s">
        <v>199</v>
      </c>
      <c r="O2630" t="s">
        <v>199</v>
      </c>
      <c r="P2630" t="s">
        <v>199</v>
      </c>
      <c r="Q2630" s="80" t="s">
        <v>199</v>
      </c>
      <c r="R2630" s="79"/>
      <c r="T2630" t="s">
        <v>199</v>
      </c>
      <c r="U2630" t="s">
        <v>199</v>
      </c>
      <c r="V2630" t="s">
        <v>199</v>
      </c>
    </row>
    <row r="2631" spans="2:22" x14ac:dyDescent="0.25">
      <c r="B2631" t="s">
        <v>199</v>
      </c>
      <c r="C2631" s="79" t="s">
        <v>199</v>
      </c>
      <c r="E2631" t="s">
        <v>199</v>
      </c>
      <c r="F2631" t="s">
        <v>199</v>
      </c>
      <c r="G2631" t="s">
        <v>199</v>
      </c>
      <c r="H2631" t="s">
        <v>199</v>
      </c>
      <c r="I2631" t="s">
        <v>199</v>
      </c>
      <c r="J2631" t="s">
        <v>199</v>
      </c>
      <c r="K2631" t="s">
        <v>199</v>
      </c>
      <c r="L2631" t="s">
        <v>199</v>
      </c>
      <c r="M2631" t="s">
        <v>199</v>
      </c>
      <c r="N2631" t="s">
        <v>199</v>
      </c>
      <c r="O2631" t="s">
        <v>199</v>
      </c>
      <c r="P2631" t="s">
        <v>199</v>
      </c>
      <c r="Q2631" s="80" t="s">
        <v>199</v>
      </c>
      <c r="R2631" s="79"/>
      <c r="T2631" t="s">
        <v>199</v>
      </c>
      <c r="U2631" t="s">
        <v>199</v>
      </c>
      <c r="V2631" t="s">
        <v>199</v>
      </c>
    </row>
    <row r="2632" spans="2:22" x14ac:dyDescent="0.25">
      <c r="B2632" t="s">
        <v>199</v>
      </c>
      <c r="C2632" s="79" t="s">
        <v>199</v>
      </c>
      <c r="E2632" t="s">
        <v>199</v>
      </c>
      <c r="F2632" t="s">
        <v>199</v>
      </c>
      <c r="G2632" t="s">
        <v>199</v>
      </c>
      <c r="H2632" t="s">
        <v>199</v>
      </c>
      <c r="I2632" t="s">
        <v>199</v>
      </c>
      <c r="J2632" t="s">
        <v>199</v>
      </c>
      <c r="K2632" t="s">
        <v>199</v>
      </c>
      <c r="L2632" t="s">
        <v>199</v>
      </c>
      <c r="M2632" t="s">
        <v>199</v>
      </c>
      <c r="N2632" t="s">
        <v>199</v>
      </c>
      <c r="O2632" t="s">
        <v>199</v>
      </c>
      <c r="P2632" t="s">
        <v>199</v>
      </c>
      <c r="Q2632" s="80" t="s">
        <v>199</v>
      </c>
      <c r="R2632" s="79"/>
      <c r="T2632" t="s">
        <v>199</v>
      </c>
      <c r="U2632" t="s">
        <v>199</v>
      </c>
      <c r="V2632" t="s">
        <v>199</v>
      </c>
    </row>
    <row r="2633" spans="2:22" x14ac:dyDescent="0.25">
      <c r="B2633" t="s">
        <v>199</v>
      </c>
      <c r="C2633" s="79" t="s">
        <v>199</v>
      </c>
      <c r="E2633" t="s">
        <v>199</v>
      </c>
      <c r="F2633" t="s">
        <v>199</v>
      </c>
      <c r="G2633" t="s">
        <v>199</v>
      </c>
      <c r="H2633" t="s">
        <v>199</v>
      </c>
      <c r="I2633" t="s">
        <v>199</v>
      </c>
      <c r="J2633" t="s">
        <v>199</v>
      </c>
      <c r="K2633" t="s">
        <v>199</v>
      </c>
      <c r="L2633" t="s">
        <v>199</v>
      </c>
      <c r="M2633" t="s">
        <v>199</v>
      </c>
      <c r="N2633" t="s">
        <v>199</v>
      </c>
      <c r="O2633" t="s">
        <v>199</v>
      </c>
      <c r="P2633" t="s">
        <v>199</v>
      </c>
      <c r="Q2633" s="80" t="s">
        <v>199</v>
      </c>
      <c r="R2633" s="79"/>
      <c r="T2633" t="s">
        <v>199</v>
      </c>
      <c r="U2633" t="s">
        <v>199</v>
      </c>
      <c r="V2633" t="s">
        <v>199</v>
      </c>
    </row>
    <row r="2634" spans="2:22" x14ac:dyDescent="0.25">
      <c r="B2634" t="s">
        <v>199</v>
      </c>
      <c r="C2634" s="79" t="s">
        <v>199</v>
      </c>
      <c r="E2634" t="s">
        <v>199</v>
      </c>
      <c r="F2634" t="s">
        <v>199</v>
      </c>
      <c r="G2634" t="s">
        <v>199</v>
      </c>
      <c r="H2634" t="s">
        <v>199</v>
      </c>
      <c r="I2634" t="s">
        <v>199</v>
      </c>
      <c r="J2634" t="s">
        <v>199</v>
      </c>
      <c r="K2634" t="s">
        <v>199</v>
      </c>
      <c r="L2634" t="s">
        <v>199</v>
      </c>
      <c r="M2634" t="s">
        <v>199</v>
      </c>
      <c r="N2634" t="s">
        <v>199</v>
      </c>
      <c r="O2634" t="s">
        <v>199</v>
      </c>
      <c r="P2634" t="s">
        <v>199</v>
      </c>
      <c r="Q2634" s="80" t="s">
        <v>199</v>
      </c>
      <c r="R2634" s="79"/>
      <c r="T2634" t="s">
        <v>199</v>
      </c>
      <c r="U2634" t="s">
        <v>199</v>
      </c>
      <c r="V2634" t="s">
        <v>199</v>
      </c>
    </row>
    <row r="2635" spans="2:22" x14ac:dyDescent="0.25">
      <c r="B2635" t="s">
        <v>199</v>
      </c>
      <c r="C2635" s="79" t="s">
        <v>199</v>
      </c>
      <c r="E2635" t="s">
        <v>199</v>
      </c>
      <c r="F2635" t="s">
        <v>199</v>
      </c>
      <c r="G2635" t="s">
        <v>199</v>
      </c>
      <c r="H2635" t="s">
        <v>199</v>
      </c>
      <c r="I2635" t="s">
        <v>199</v>
      </c>
      <c r="J2635" t="s">
        <v>199</v>
      </c>
      <c r="K2635" t="s">
        <v>199</v>
      </c>
      <c r="L2635" t="s">
        <v>199</v>
      </c>
      <c r="M2635" t="s">
        <v>199</v>
      </c>
      <c r="N2635" t="s">
        <v>199</v>
      </c>
      <c r="O2635" t="s">
        <v>199</v>
      </c>
      <c r="P2635" t="s">
        <v>199</v>
      </c>
      <c r="Q2635" s="80" t="s">
        <v>199</v>
      </c>
      <c r="R2635" s="79"/>
      <c r="T2635" t="s">
        <v>199</v>
      </c>
      <c r="U2635" t="s">
        <v>199</v>
      </c>
      <c r="V2635" t="s">
        <v>199</v>
      </c>
    </row>
    <row r="2636" spans="2:22" x14ac:dyDescent="0.25">
      <c r="B2636" t="s">
        <v>199</v>
      </c>
      <c r="C2636" s="79" t="s">
        <v>199</v>
      </c>
      <c r="E2636" t="s">
        <v>199</v>
      </c>
      <c r="F2636" t="s">
        <v>199</v>
      </c>
      <c r="G2636" t="s">
        <v>199</v>
      </c>
      <c r="H2636" t="s">
        <v>199</v>
      </c>
      <c r="I2636" t="s">
        <v>199</v>
      </c>
      <c r="J2636" t="s">
        <v>199</v>
      </c>
      <c r="K2636" t="s">
        <v>199</v>
      </c>
      <c r="L2636" t="s">
        <v>199</v>
      </c>
      <c r="M2636" t="s">
        <v>199</v>
      </c>
      <c r="N2636" t="s">
        <v>199</v>
      </c>
      <c r="O2636" t="s">
        <v>199</v>
      </c>
      <c r="P2636" t="s">
        <v>199</v>
      </c>
      <c r="Q2636" s="80" t="s">
        <v>199</v>
      </c>
      <c r="R2636" s="79"/>
      <c r="T2636" t="s">
        <v>199</v>
      </c>
      <c r="U2636" t="s">
        <v>199</v>
      </c>
      <c r="V2636" t="s">
        <v>199</v>
      </c>
    </row>
    <row r="2637" spans="2:22" x14ac:dyDescent="0.25">
      <c r="B2637" t="s">
        <v>199</v>
      </c>
      <c r="C2637" s="79" t="s">
        <v>199</v>
      </c>
      <c r="E2637" t="s">
        <v>199</v>
      </c>
      <c r="F2637" t="s">
        <v>199</v>
      </c>
      <c r="G2637" t="s">
        <v>199</v>
      </c>
      <c r="H2637" t="s">
        <v>199</v>
      </c>
      <c r="I2637" t="s">
        <v>199</v>
      </c>
      <c r="J2637" t="s">
        <v>199</v>
      </c>
      <c r="K2637" t="s">
        <v>199</v>
      </c>
      <c r="L2637" t="s">
        <v>199</v>
      </c>
      <c r="M2637" t="s">
        <v>199</v>
      </c>
      <c r="N2637" t="s">
        <v>199</v>
      </c>
      <c r="O2637" t="s">
        <v>199</v>
      </c>
      <c r="P2637" t="s">
        <v>199</v>
      </c>
      <c r="Q2637" s="80" t="s">
        <v>199</v>
      </c>
      <c r="R2637" s="79"/>
      <c r="T2637" t="s">
        <v>199</v>
      </c>
      <c r="U2637" t="s">
        <v>199</v>
      </c>
      <c r="V2637" t="s">
        <v>199</v>
      </c>
    </row>
    <row r="2638" spans="2:22" x14ac:dyDescent="0.25">
      <c r="B2638" t="s">
        <v>199</v>
      </c>
      <c r="C2638" s="79" t="s">
        <v>199</v>
      </c>
      <c r="E2638" t="s">
        <v>199</v>
      </c>
      <c r="F2638" t="s">
        <v>199</v>
      </c>
      <c r="G2638" t="s">
        <v>199</v>
      </c>
      <c r="H2638" t="s">
        <v>199</v>
      </c>
      <c r="I2638" t="s">
        <v>199</v>
      </c>
      <c r="J2638" t="s">
        <v>199</v>
      </c>
      <c r="K2638" t="s">
        <v>199</v>
      </c>
      <c r="L2638" t="s">
        <v>199</v>
      </c>
      <c r="M2638" t="s">
        <v>199</v>
      </c>
      <c r="N2638" t="s">
        <v>199</v>
      </c>
      <c r="O2638" t="s">
        <v>199</v>
      </c>
      <c r="P2638" t="s">
        <v>199</v>
      </c>
      <c r="Q2638" s="80" t="s">
        <v>199</v>
      </c>
      <c r="R2638" s="79"/>
      <c r="T2638" t="s">
        <v>199</v>
      </c>
      <c r="U2638" t="s">
        <v>199</v>
      </c>
      <c r="V2638" t="s">
        <v>199</v>
      </c>
    </row>
    <row r="2639" spans="2:22" x14ac:dyDescent="0.25">
      <c r="B2639" t="s">
        <v>199</v>
      </c>
      <c r="C2639" s="79" t="s">
        <v>199</v>
      </c>
      <c r="E2639" t="s">
        <v>199</v>
      </c>
      <c r="F2639" t="s">
        <v>199</v>
      </c>
      <c r="G2639" t="s">
        <v>199</v>
      </c>
      <c r="H2639" t="s">
        <v>199</v>
      </c>
      <c r="I2639" t="s">
        <v>199</v>
      </c>
      <c r="J2639" t="s">
        <v>199</v>
      </c>
      <c r="K2639" t="s">
        <v>199</v>
      </c>
      <c r="L2639" t="s">
        <v>199</v>
      </c>
      <c r="M2639" t="s">
        <v>199</v>
      </c>
      <c r="N2639" t="s">
        <v>199</v>
      </c>
      <c r="O2639" t="s">
        <v>199</v>
      </c>
      <c r="P2639" t="s">
        <v>199</v>
      </c>
      <c r="Q2639" s="80" t="s">
        <v>199</v>
      </c>
      <c r="R2639" s="79"/>
      <c r="T2639" t="s">
        <v>199</v>
      </c>
      <c r="U2639" t="s">
        <v>199</v>
      </c>
      <c r="V2639" t="s">
        <v>199</v>
      </c>
    </row>
    <row r="2640" spans="2:22" x14ac:dyDescent="0.25">
      <c r="B2640" t="s">
        <v>199</v>
      </c>
      <c r="C2640" s="79" t="s">
        <v>199</v>
      </c>
      <c r="E2640" t="s">
        <v>199</v>
      </c>
      <c r="F2640" t="s">
        <v>199</v>
      </c>
      <c r="G2640" t="s">
        <v>199</v>
      </c>
      <c r="H2640" t="s">
        <v>199</v>
      </c>
      <c r="I2640" t="s">
        <v>199</v>
      </c>
      <c r="J2640" t="s">
        <v>199</v>
      </c>
      <c r="K2640" t="s">
        <v>199</v>
      </c>
      <c r="L2640" t="s">
        <v>199</v>
      </c>
      <c r="M2640" t="s">
        <v>199</v>
      </c>
      <c r="N2640" t="s">
        <v>199</v>
      </c>
      <c r="O2640" t="s">
        <v>199</v>
      </c>
      <c r="P2640" t="s">
        <v>199</v>
      </c>
      <c r="Q2640" s="80" t="s">
        <v>199</v>
      </c>
      <c r="R2640" s="79"/>
      <c r="T2640" t="s">
        <v>199</v>
      </c>
      <c r="U2640" t="s">
        <v>199</v>
      </c>
      <c r="V2640" t="s">
        <v>199</v>
      </c>
    </row>
    <row r="2641" spans="2:22" x14ac:dyDescent="0.25">
      <c r="B2641" t="s">
        <v>199</v>
      </c>
      <c r="C2641" s="79" t="s">
        <v>199</v>
      </c>
      <c r="E2641" t="s">
        <v>199</v>
      </c>
      <c r="F2641" t="s">
        <v>199</v>
      </c>
      <c r="G2641" t="s">
        <v>199</v>
      </c>
      <c r="H2641" t="s">
        <v>199</v>
      </c>
      <c r="I2641" t="s">
        <v>199</v>
      </c>
      <c r="J2641" t="s">
        <v>199</v>
      </c>
      <c r="K2641" t="s">
        <v>199</v>
      </c>
      <c r="L2641" t="s">
        <v>199</v>
      </c>
      <c r="M2641" t="s">
        <v>199</v>
      </c>
      <c r="N2641" t="s">
        <v>199</v>
      </c>
      <c r="O2641" t="s">
        <v>199</v>
      </c>
      <c r="P2641" t="s">
        <v>199</v>
      </c>
      <c r="Q2641" s="80" t="s">
        <v>199</v>
      </c>
      <c r="R2641" s="79"/>
      <c r="T2641" t="s">
        <v>199</v>
      </c>
      <c r="U2641" t="s">
        <v>199</v>
      </c>
      <c r="V2641" t="s">
        <v>199</v>
      </c>
    </row>
    <row r="2642" spans="2:22" x14ac:dyDescent="0.25">
      <c r="B2642" t="s">
        <v>199</v>
      </c>
      <c r="C2642" s="79" t="s">
        <v>199</v>
      </c>
      <c r="E2642" t="s">
        <v>199</v>
      </c>
      <c r="F2642" t="s">
        <v>199</v>
      </c>
      <c r="G2642" t="s">
        <v>199</v>
      </c>
      <c r="H2642" t="s">
        <v>199</v>
      </c>
      <c r="I2642" t="s">
        <v>199</v>
      </c>
      <c r="J2642" t="s">
        <v>199</v>
      </c>
      <c r="K2642" t="s">
        <v>199</v>
      </c>
      <c r="L2642" t="s">
        <v>199</v>
      </c>
      <c r="M2642" t="s">
        <v>199</v>
      </c>
      <c r="N2642" t="s">
        <v>199</v>
      </c>
      <c r="O2642" t="s">
        <v>199</v>
      </c>
      <c r="P2642" t="s">
        <v>199</v>
      </c>
      <c r="Q2642" s="80" t="s">
        <v>199</v>
      </c>
      <c r="R2642" s="79"/>
      <c r="T2642" t="s">
        <v>199</v>
      </c>
      <c r="U2642" t="s">
        <v>199</v>
      </c>
      <c r="V2642" t="s">
        <v>199</v>
      </c>
    </row>
    <row r="2643" spans="2:22" x14ac:dyDescent="0.25">
      <c r="B2643" t="s">
        <v>199</v>
      </c>
      <c r="C2643" s="79" t="s">
        <v>199</v>
      </c>
      <c r="E2643" t="s">
        <v>199</v>
      </c>
      <c r="F2643" t="s">
        <v>199</v>
      </c>
      <c r="G2643" t="s">
        <v>199</v>
      </c>
      <c r="H2643" t="s">
        <v>199</v>
      </c>
      <c r="I2643" t="s">
        <v>199</v>
      </c>
      <c r="J2643" t="s">
        <v>199</v>
      </c>
      <c r="K2643" t="s">
        <v>199</v>
      </c>
      <c r="L2643" t="s">
        <v>199</v>
      </c>
      <c r="M2643" t="s">
        <v>199</v>
      </c>
      <c r="N2643" t="s">
        <v>199</v>
      </c>
      <c r="O2643" t="s">
        <v>199</v>
      </c>
      <c r="P2643" t="s">
        <v>199</v>
      </c>
      <c r="Q2643" s="80" t="s">
        <v>199</v>
      </c>
      <c r="R2643" s="79"/>
      <c r="T2643" t="s">
        <v>199</v>
      </c>
      <c r="U2643" t="s">
        <v>199</v>
      </c>
      <c r="V2643" t="s">
        <v>199</v>
      </c>
    </row>
    <row r="2644" spans="2:22" x14ac:dyDescent="0.25">
      <c r="B2644" t="s">
        <v>199</v>
      </c>
      <c r="C2644" s="79" t="s">
        <v>199</v>
      </c>
      <c r="E2644" t="s">
        <v>199</v>
      </c>
      <c r="F2644" t="s">
        <v>199</v>
      </c>
      <c r="G2644" t="s">
        <v>199</v>
      </c>
      <c r="H2644" t="s">
        <v>199</v>
      </c>
      <c r="I2644" t="s">
        <v>199</v>
      </c>
      <c r="J2644" t="s">
        <v>199</v>
      </c>
      <c r="K2644" t="s">
        <v>199</v>
      </c>
      <c r="L2644" t="s">
        <v>199</v>
      </c>
      <c r="M2644" t="s">
        <v>199</v>
      </c>
      <c r="N2644" t="s">
        <v>199</v>
      </c>
      <c r="O2644" t="s">
        <v>199</v>
      </c>
      <c r="P2644" t="s">
        <v>199</v>
      </c>
      <c r="Q2644" s="80" t="s">
        <v>199</v>
      </c>
      <c r="R2644" s="79"/>
      <c r="T2644" t="s">
        <v>199</v>
      </c>
      <c r="U2644" t="s">
        <v>199</v>
      </c>
      <c r="V2644" t="s">
        <v>199</v>
      </c>
    </row>
    <row r="2645" spans="2:22" x14ac:dyDescent="0.25">
      <c r="B2645" t="s">
        <v>199</v>
      </c>
      <c r="C2645" s="79" t="s">
        <v>199</v>
      </c>
      <c r="E2645" t="s">
        <v>199</v>
      </c>
      <c r="F2645" t="s">
        <v>199</v>
      </c>
      <c r="G2645" t="s">
        <v>199</v>
      </c>
      <c r="H2645" t="s">
        <v>199</v>
      </c>
      <c r="I2645" t="s">
        <v>199</v>
      </c>
      <c r="J2645" t="s">
        <v>199</v>
      </c>
      <c r="K2645" t="s">
        <v>199</v>
      </c>
      <c r="L2645" t="s">
        <v>199</v>
      </c>
      <c r="M2645" t="s">
        <v>199</v>
      </c>
      <c r="N2645" t="s">
        <v>199</v>
      </c>
      <c r="O2645" t="s">
        <v>199</v>
      </c>
      <c r="P2645" t="s">
        <v>199</v>
      </c>
      <c r="Q2645" s="80" t="s">
        <v>199</v>
      </c>
      <c r="R2645" s="79"/>
      <c r="T2645" t="s">
        <v>199</v>
      </c>
      <c r="U2645" t="s">
        <v>199</v>
      </c>
      <c r="V2645" t="s">
        <v>199</v>
      </c>
    </row>
    <row r="2646" spans="2:22" x14ac:dyDescent="0.25">
      <c r="B2646" t="s">
        <v>199</v>
      </c>
      <c r="C2646" s="79" t="s">
        <v>199</v>
      </c>
      <c r="E2646" t="s">
        <v>199</v>
      </c>
      <c r="F2646" t="s">
        <v>199</v>
      </c>
      <c r="G2646" t="s">
        <v>199</v>
      </c>
      <c r="H2646" t="s">
        <v>199</v>
      </c>
      <c r="I2646" t="s">
        <v>199</v>
      </c>
      <c r="J2646" t="s">
        <v>199</v>
      </c>
      <c r="K2646" t="s">
        <v>199</v>
      </c>
      <c r="L2646" t="s">
        <v>199</v>
      </c>
      <c r="M2646" t="s">
        <v>199</v>
      </c>
      <c r="N2646" t="s">
        <v>199</v>
      </c>
      <c r="O2646" t="s">
        <v>199</v>
      </c>
      <c r="P2646" t="s">
        <v>199</v>
      </c>
      <c r="Q2646" s="80" t="s">
        <v>199</v>
      </c>
      <c r="R2646" s="79"/>
      <c r="T2646" t="s">
        <v>199</v>
      </c>
      <c r="U2646" t="s">
        <v>199</v>
      </c>
      <c r="V2646" t="s">
        <v>199</v>
      </c>
    </row>
    <row r="2647" spans="2:22" x14ac:dyDescent="0.25">
      <c r="B2647" t="s">
        <v>199</v>
      </c>
      <c r="C2647" s="79" t="s">
        <v>199</v>
      </c>
      <c r="E2647" t="s">
        <v>199</v>
      </c>
      <c r="F2647" t="s">
        <v>199</v>
      </c>
      <c r="G2647" t="s">
        <v>199</v>
      </c>
      <c r="H2647" t="s">
        <v>199</v>
      </c>
      <c r="I2647" t="s">
        <v>199</v>
      </c>
      <c r="J2647" t="s">
        <v>199</v>
      </c>
      <c r="K2647" t="s">
        <v>199</v>
      </c>
      <c r="L2647" t="s">
        <v>199</v>
      </c>
      <c r="M2647" t="s">
        <v>199</v>
      </c>
      <c r="N2647" t="s">
        <v>199</v>
      </c>
      <c r="O2647" t="s">
        <v>199</v>
      </c>
      <c r="P2647" t="s">
        <v>199</v>
      </c>
      <c r="Q2647" s="80" t="s">
        <v>199</v>
      </c>
      <c r="R2647" s="79"/>
      <c r="T2647" t="s">
        <v>199</v>
      </c>
      <c r="U2647" t="s">
        <v>199</v>
      </c>
      <c r="V2647" t="s">
        <v>199</v>
      </c>
    </row>
    <row r="2648" spans="2:22" x14ac:dyDescent="0.25">
      <c r="B2648" t="s">
        <v>199</v>
      </c>
      <c r="C2648" s="79" t="s">
        <v>199</v>
      </c>
      <c r="E2648" t="s">
        <v>199</v>
      </c>
      <c r="F2648" t="s">
        <v>199</v>
      </c>
      <c r="G2648" t="s">
        <v>199</v>
      </c>
      <c r="H2648" t="s">
        <v>199</v>
      </c>
      <c r="I2648" t="s">
        <v>199</v>
      </c>
      <c r="J2648" t="s">
        <v>199</v>
      </c>
      <c r="K2648" t="s">
        <v>199</v>
      </c>
      <c r="L2648" t="s">
        <v>199</v>
      </c>
      <c r="M2648" t="s">
        <v>199</v>
      </c>
      <c r="N2648" t="s">
        <v>199</v>
      </c>
      <c r="O2648" t="s">
        <v>199</v>
      </c>
      <c r="P2648" t="s">
        <v>199</v>
      </c>
      <c r="Q2648" s="80" t="s">
        <v>199</v>
      </c>
      <c r="R2648" s="79"/>
      <c r="T2648" t="s">
        <v>199</v>
      </c>
      <c r="U2648" t="s">
        <v>199</v>
      </c>
      <c r="V2648" t="s">
        <v>199</v>
      </c>
    </row>
    <row r="2649" spans="2:22" x14ac:dyDescent="0.25">
      <c r="B2649" t="s">
        <v>199</v>
      </c>
      <c r="C2649" s="79" t="s">
        <v>199</v>
      </c>
      <c r="E2649" t="s">
        <v>199</v>
      </c>
      <c r="F2649" t="s">
        <v>199</v>
      </c>
      <c r="G2649" t="s">
        <v>199</v>
      </c>
      <c r="H2649" t="s">
        <v>199</v>
      </c>
      <c r="I2649" t="s">
        <v>199</v>
      </c>
      <c r="J2649" t="s">
        <v>199</v>
      </c>
      <c r="K2649" t="s">
        <v>199</v>
      </c>
      <c r="L2649" t="s">
        <v>199</v>
      </c>
      <c r="M2649" t="s">
        <v>199</v>
      </c>
      <c r="N2649" t="s">
        <v>199</v>
      </c>
      <c r="O2649" t="s">
        <v>199</v>
      </c>
      <c r="P2649" t="s">
        <v>199</v>
      </c>
      <c r="Q2649" s="80" t="s">
        <v>199</v>
      </c>
      <c r="R2649" s="79"/>
      <c r="T2649" t="s">
        <v>199</v>
      </c>
      <c r="U2649" t="s">
        <v>199</v>
      </c>
      <c r="V2649" t="s">
        <v>199</v>
      </c>
    </row>
    <row r="2650" spans="2:22" x14ac:dyDescent="0.25">
      <c r="B2650" t="s">
        <v>199</v>
      </c>
      <c r="C2650" s="79" t="s">
        <v>199</v>
      </c>
      <c r="E2650" t="s">
        <v>199</v>
      </c>
      <c r="F2650" t="s">
        <v>199</v>
      </c>
      <c r="G2650" t="s">
        <v>199</v>
      </c>
      <c r="H2650" t="s">
        <v>199</v>
      </c>
      <c r="I2650" t="s">
        <v>199</v>
      </c>
      <c r="J2650" t="s">
        <v>199</v>
      </c>
      <c r="K2650" t="s">
        <v>199</v>
      </c>
      <c r="L2650" t="s">
        <v>199</v>
      </c>
      <c r="M2650" t="s">
        <v>199</v>
      </c>
      <c r="N2650" t="s">
        <v>199</v>
      </c>
      <c r="O2650" t="s">
        <v>199</v>
      </c>
      <c r="P2650" t="s">
        <v>199</v>
      </c>
      <c r="Q2650" s="80" t="s">
        <v>199</v>
      </c>
      <c r="R2650" s="79"/>
      <c r="T2650" t="s">
        <v>199</v>
      </c>
      <c r="U2650" t="s">
        <v>199</v>
      </c>
      <c r="V2650" t="s">
        <v>199</v>
      </c>
    </row>
    <row r="2651" spans="2:22" x14ac:dyDescent="0.25">
      <c r="B2651" t="s">
        <v>199</v>
      </c>
      <c r="C2651" s="79" t="s">
        <v>199</v>
      </c>
      <c r="E2651" t="s">
        <v>199</v>
      </c>
      <c r="F2651" t="s">
        <v>199</v>
      </c>
      <c r="G2651" t="s">
        <v>199</v>
      </c>
      <c r="H2651" t="s">
        <v>199</v>
      </c>
      <c r="I2651" t="s">
        <v>199</v>
      </c>
      <c r="J2651" t="s">
        <v>199</v>
      </c>
      <c r="K2651" t="s">
        <v>199</v>
      </c>
      <c r="L2651" t="s">
        <v>199</v>
      </c>
      <c r="M2651" t="s">
        <v>199</v>
      </c>
      <c r="N2651" t="s">
        <v>199</v>
      </c>
      <c r="O2651" t="s">
        <v>199</v>
      </c>
      <c r="P2651" t="s">
        <v>199</v>
      </c>
      <c r="Q2651" s="80" t="s">
        <v>199</v>
      </c>
      <c r="R2651" s="79"/>
      <c r="T2651" t="s">
        <v>199</v>
      </c>
      <c r="U2651" t="s">
        <v>199</v>
      </c>
      <c r="V2651" t="s">
        <v>199</v>
      </c>
    </row>
    <row r="2652" spans="2:22" x14ac:dyDescent="0.25">
      <c r="B2652" t="s">
        <v>199</v>
      </c>
      <c r="C2652" s="79" t="s">
        <v>199</v>
      </c>
      <c r="E2652" t="s">
        <v>199</v>
      </c>
      <c r="F2652" t="s">
        <v>199</v>
      </c>
      <c r="G2652" t="s">
        <v>199</v>
      </c>
      <c r="H2652" t="s">
        <v>199</v>
      </c>
      <c r="I2652" t="s">
        <v>199</v>
      </c>
      <c r="J2652" t="s">
        <v>199</v>
      </c>
      <c r="K2652" t="s">
        <v>199</v>
      </c>
      <c r="L2652" t="s">
        <v>199</v>
      </c>
      <c r="M2652" t="s">
        <v>199</v>
      </c>
      <c r="N2652" t="s">
        <v>199</v>
      </c>
      <c r="O2652" t="s">
        <v>199</v>
      </c>
      <c r="P2652" t="s">
        <v>199</v>
      </c>
      <c r="Q2652" s="80" t="s">
        <v>199</v>
      </c>
      <c r="R2652" s="79"/>
      <c r="T2652" t="s">
        <v>199</v>
      </c>
      <c r="U2652" t="s">
        <v>199</v>
      </c>
      <c r="V2652" t="s">
        <v>199</v>
      </c>
    </row>
    <row r="2653" spans="2:22" x14ac:dyDescent="0.25">
      <c r="B2653" t="s">
        <v>199</v>
      </c>
      <c r="C2653" s="79" t="s">
        <v>199</v>
      </c>
      <c r="E2653" t="s">
        <v>199</v>
      </c>
      <c r="F2653" t="s">
        <v>199</v>
      </c>
      <c r="G2653" t="s">
        <v>199</v>
      </c>
      <c r="H2653" t="s">
        <v>199</v>
      </c>
      <c r="I2653" t="s">
        <v>199</v>
      </c>
      <c r="J2653" t="s">
        <v>199</v>
      </c>
      <c r="K2653" t="s">
        <v>199</v>
      </c>
      <c r="L2653" t="s">
        <v>199</v>
      </c>
      <c r="M2653" t="s">
        <v>199</v>
      </c>
      <c r="N2653" t="s">
        <v>199</v>
      </c>
      <c r="O2653" t="s">
        <v>199</v>
      </c>
      <c r="P2653" t="s">
        <v>199</v>
      </c>
      <c r="Q2653" s="80" t="s">
        <v>199</v>
      </c>
      <c r="R2653" s="79"/>
      <c r="T2653" t="s">
        <v>199</v>
      </c>
      <c r="U2653" t="s">
        <v>199</v>
      </c>
      <c r="V2653" t="s">
        <v>199</v>
      </c>
    </row>
    <row r="2654" spans="2:22" x14ac:dyDescent="0.25">
      <c r="B2654" t="s">
        <v>199</v>
      </c>
      <c r="C2654" s="79" t="s">
        <v>199</v>
      </c>
      <c r="E2654" t="s">
        <v>199</v>
      </c>
      <c r="F2654" t="s">
        <v>199</v>
      </c>
      <c r="G2654" t="s">
        <v>199</v>
      </c>
      <c r="H2654" t="s">
        <v>199</v>
      </c>
      <c r="I2654" t="s">
        <v>199</v>
      </c>
      <c r="J2654" t="s">
        <v>199</v>
      </c>
      <c r="K2654" t="s">
        <v>199</v>
      </c>
      <c r="L2654" t="s">
        <v>199</v>
      </c>
      <c r="M2654" t="s">
        <v>199</v>
      </c>
      <c r="N2654" t="s">
        <v>199</v>
      </c>
      <c r="O2654" t="s">
        <v>199</v>
      </c>
      <c r="P2654" t="s">
        <v>199</v>
      </c>
      <c r="Q2654" s="80" t="s">
        <v>199</v>
      </c>
      <c r="R2654" s="79"/>
      <c r="T2654" t="s">
        <v>199</v>
      </c>
      <c r="U2654" t="s">
        <v>199</v>
      </c>
      <c r="V2654" t="s">
        <v>199</v>
      </c>
    </row>
    <row r="2655" spans="2:22" x14ac:dyDescent="0.25">
      <c r="B2655" t="s">
        <v>199</v>
      </c>
      <c r="C2655" s="79" t="s">
        <v>199</v>
      </c>
      <c r="E2655" t="s">
        <v>199</v>
      </c>
      <c r="F2655" t="s">
        <v>199</v>
      </c>
      <c r="G2655" t="s">
        <v>199</v>
      </c>
      <c r="H2655" t="s">
        <v>199</v>
      </c>
      <c r="I2655" t="s">
        <v>199</v>
      </c>
      <c r="J2655" t="s">
        <v>199</v>
      </c>
      <c r="K2655" t="s">
        <v>199</v>
      </c>
      <c r="L2655" t="s">
        <v>199</v>
      </c>
      <c r="M2655" t="s">
        <v>199</v>
      </c>
      <c r="N2655" t="s">
        <v>199</v>
      </c>
      <c r="O2655" t="s">
        <v>199</v>
      </c>
      <c r="P2655" t="s">
        <v>199</v>
      </c>
      <c r="Q2655" s="80" t="s">
        <v>199</v>
      </c>
      <c r="R2655" s="79"/>
      <c r="T2655" t="s">
        <v>199</v>
      </c>
      <c r="U2655" t="s">
        <v>199</v>
      </c>
      <c r="V2655" t="s">
        <v>199</v>
      </c>
    </row>
    <row r="2656" spans="2:22" x14ac:dyDescent="0.25">
      <c r="B2656" t="s">
        <v>199</v>
      </c>
      <c r="C2656" s="79" t="s">
        <v>199</v>
      </c>
      <c r="E2656" t="s">
        <v>199</v>
      </c>
      <c r="F2656" t="s">
        <v>199</v>
      </c>
      <c r="G2656" t="s">
        <v>199</v>
      </c>
      <c r="H2656" t="s">
        <v>199</v>
      </c>
      <c r="I2656" t="s">
        <v>199</v>
      </c>
      <c r="J2656" t="s">
        <v>199</v>
      </c>
      <c r="K2656" t="s">
        <v>199</v>
      </c>
      <c r="L2656" t="s">
        <v>199</v>
      </c>
      <c r="M2656" t="s">
        <v>199</v>
      </c>
      <c r="N2656" t="s">
        <v>199</v>
      </c>
      <c r="O2656" t="s">
        <v>199</v>
      </c>
      <c r="P2656" t="s">
        <v>199</v>
      </c>
      <c r="Q2656" s="80" t="s">
        <v>199</v>
      </c>
      <c r="R2656" s="79"/>
      <c r="T2656" t="s">
        <v>199</v>
      </c>
      <c r="U2656" t="s">
        <v>199</v>
      </c>
      <c r="V2656" t="s">
        <v>199</v>
      </c>
    </row>
    <row r="2657" spans="2:22" x14ac:dyDescent="0.25">
      <c r="B2657" t="s">
        <v>199</v>
      </c>
      <c r="C2657" s="79" t="s">
        <v>199</v>
      </c>
      <c r="E2657" t="s">
        <v>199</v>
      </c>
      <c r="F2657" t="s">
        <v>199</v>
      </c>
      <c r="G2657" t="s">
        <v>199</v>
      </c>
      <c r="H2657" t="s">
        <v>199</v>
      </c>
      <c r="I2657" t="s">
        <v>199</v>
      </c>
      <c r="J2657" t="s">
        <v>199</v>
      </c>
      <c r="K2657" t="s">
        <v>199</v>
      </c>
      <c r="L2657" t="s">
        <v>199</v>
      </c>
      <c r="M2657" t="s">
        <v>199</v>
      </c>
      <c r="N2657" t="s">
        <v>199</v>
      </c>
      <c r="O2657" t="s">
        <v>199</v>
      </c>
      <c r="P2657" t="s">
        <v>199</v>
      </c>
      <c r="Q2657" s="80" t="s">
        <v>199</v>
      </c>
      <c r="R2657" s="79"/>
      <c r="T2657" t="s">
        <v>199</v>
      </c>
      <c r="U2657" t="s">
        <v>199</v>
      </c>
      <c r="V2657" t="s">
        <v>199</v>
      </c>
    </row>
    <row r="2658" spans="2:22" x14ac:dyDescent="0.25">
      <c r="B2658" t="s">
        <v>199</v>
      </c>
      <c r="C2658" s="79" t="s">
        <v>199</v>
      </c>
      <c r="E2658" t="s">
        <v>199</v>
      </c>
      <c r="F2658" t="s">
        <v>199</v>
      </c>
      <c r="G2658" t="s">
        <v>199</v>
      </c>
      <c r="H2658" t="s">
        <v>199</v>
      </c>
      <c r="I2658" t="s">
        <v>199</v>
      </c>
      <c r="J2658" t="s">
        <v>199</v>
      </c>
      <c r="K2658" t="s">
        <v>199</v>
      </c>
      <c r="L2658" t="s">
        <v>199</v>
      </c>
      <c r="M2658" t="s">
        <v>199</v>
      </c>
      <c r="N2658" t="s">
        <v>199</v>
      </c>
      <c r="O2658" t="s">
        <v>199</v>
      </c>
      <c r="P2658" t="s">
        <v>199</v>
      </c>
      <c r="Q2658" s="80" t="s">
        <v>199</v>
      </c>
      <c r="R2658" s="79"/>
      <c r="T2658" t="s">
        <v>199</v>
      </c>
      <c r="U2658" t="s">
        <v>199</v>
      </c>
      <c r="V2658" t="s">
        <v>199</v>
      </c>
    </row>
    <row r="2659" spans="2:22" x14ac:dyDescent="0.25">
      <c r="B2659" t="s">
        <v>199</v>
      </c>
      <c r="C2659" s="79" t="s">
        <v>199</v>
      </c>
      <c r="E2659" t="s">
        <v>199</v>
      </c>
      <c r="F2659" t="s">
        <v>199</v>
      </c>
      <c r="G2659" t="s">
        <v>199</v>
      </c>
      <c r="H2659" t="s">
        <v>199</v>
      </c>
      <c r="I2659" t="s">
        <v>199</v>
      </c>
      <c r="J2659" t="s">
        <v>199</v>
      </c>
      <c r="K2659" t="s">
        <v>199</v>
      </c>
      <c r="L2659" t="s">
        <v>199</v>
      </c>
      <c r="M2659" t="s">
        <v>199</v>
      </c>
      <c r="N2659" t="s">
        <v>199</v>
      </c>
      <c r="O2659" t="s">
        <v>199</v>
      </c>
      <c r="P2659" t="s">
        <v>199</v>
      </c>
      <c r="Q2659" s="80" t="s">
        <v>199</v>
      </c>
      <c r="R2659" s="79"/>
      <c r="T2659" t="s">
        <v>199</v>
      </c>
      <c r="U2659" t="s">
        <v>199</v>
      </c>
      <c r="V2659" t="s">
        <v>199</v>
      </c>
    </row>
    <row r="2660" spans="2:22" x14ac:dyDescent="0.25">
      <c r="B2660" t="s">
        <v>199</v>
      </c>
      <c r="C2660" s="79" t="s">
        <v>199</v>
      </c>
      <c r="E2660" t="s">
        <v>199</v>
      </c>
      <c r="F2660" t="s">
        <v>199</v>
      </c>
      <c r="G2660" t="s">
        <v>199</v>
      </c>
      <c r="H2660" t="s">
        <v>199</v>
      </c>
      <c r="I2660" t="s">
        <v>199</v>
      </c>
      <c r="J2660" t="s">
        <v>199</v>
      </c>
      <c r="K2660" t="s">
        <v>199</v>
      </c>
      <c r="L2660" t="s">
        <v>199</v>
      </c>
      <c r="M2660" t="s">
        <v>199</v>
      </c>
      <c r="N2660" t="s">
        <v>199</v>
      </c>
      <c r="O2660" t="s">
        <v>199</v>
      </c>
      <c r="P2660" t="s">
        <v>199</v>
      </c>
      <c r="Q2660" s="80" t="s">
        <v>199</v>
      </c>
      <c r="R2660" s="79"/>
      <c r="T2660" t="s">
        <v>199</v>
      </c>
      <c r="U2660" t="s">
        <v>199</v>
      </c>
      <c r="V2660" t="s">
        <v>199</v>
      </c>
    </row>
    <row r="2661" spans="2:22" x14ac:dyDescent="0.25">
      <c r="B2661" t="s">
        <v>199</v>
      </c>
      <c r="C2661" s="79" t="s">
        <v>199</v>
      </c>
      <c r="E2661" t="s">
        <v>199</v>
      </c>
      <c r="F2661" t="s">
        <v>199</v>
      </c>
      <c r="G2661" t="s">
        <v>199</v>
      </c>
      <c r="H2661" t="s">
        <v>199</v>
      </c>
      <c r="I2661" t="s">
        <v>199</v>
      </c>
      <c r="J2661" t="s">
        <v>199</v>
      </c>
      <c r="K2661" t="s">
        <v>199</v>
      </c>
      <c r="L2661" t="s">
        <v>199</v>
      </c>
      <c r="M2661" t="s">
        <v>199</v>
      </c>
      <c r="N2661" t="s">
        <v>199</v>
      </c>
      <c r="O2661" t="s">
        <v>199</v>
      </c>
      <c r="P2661" t="s">
        <v>199</v>
      </c>
      <c r="Q2661" s="80" t="s">
        <v>199</v>
      </c>
      <c r="R2661" s="79"/>
      <c r="T2661" t="s">
        <v>199</v>
      </c>
      <c r="U2661" t="s">
        <v>199</v>
      </c>
      <c r="V2661" t="s">
        <v>199</v>
      </c>
    </row>
    <row r="2662" spans="2:22" x14ac:dyDescent="0.25">
      <c r="B2662" t="s">
        <v>199</v>
      </c>
      <c r="C2662" s="79" t="s">
        <v>199</v>
      </c>
      <c r="E2662" t="s">
        <v>199</v>
      </c>
      <c r="F2662" t="s">
        <v>199</v>
      </c>
      <c r="G2662" t="s">
        <v>199</v>
      </c>
      <c r="H2662" t="s">
        <v>199</v>
      </c>
      <c r="I2662" t="s">
        <v>199</v>
      </c>
      <c r="J2662" t="s">
        <v>199</v>
      </c>
      <c r="K2662" t="s">
        <v>199</v>
      </c>
      <c r="L2662" t="s">
        <v>199</v>
      </c>
      <c r="M2662" t="s">
        <v>199</v>
      </c>
      <c r="N2662" t="s">
        <v>199</v>
      </c>
      <c r="O2662" t="s">
        <v>199</v>
      </c>
      <c r="P2662" t="s">
        <v>199</v>
      </c>
      <c r="Q2662" s="80" t="s">
        <v>199</v>
      </c>
      <c r="R2662" s="79"/>
      <c r="T2662" t="s">
        <v>199</v>
      </c>
      <c r="U2662" t="s">
        <v>199</v>
      </c>
      <c r="V2662" t="s">
        <v>199</v>
      </c>
    </row>
    <row r="2663" spans="2:22" x14ac:dyDescent="0.25">
      <c r="B2663" t="s">
        <v>199</v>
      </c>
      <c r="C2663" s="79" t="s">
        <v>199</v>
      </c>
      <c r="E2663" t="s">
        <v>199</v>
      </c>
      <c r="F2663" t="s">
        <v>199</v>
      </c>
      <c r="G2663" t="s">
        <v>199</v>
      </c>
      <c r="H2663" t="s">
        <v>199</v>
      </c>
      <c r="I2663" t="s">
        <v>199</v>
      </c>
      <c r="J2663" t="s">
        <v>199</v>
      </c>
      <c r="K2663" t="s">
        <v>199</v>
      </c>
      <c r="L2663" t="s">
        <v>199</v>
      </c>
      <c r="M2663" t="s">
        <v>199</v>
      </c>
      <c r="N2663" t="s">
        <v>199</v>
      </c>
      <c r="O2663" t="s">
        <v>199</v>
      </c>
      <c r="P2663" t="s">
        <v>199</v>
      </c>
      <c r="Q2663" s="80" t="s">
        <v>199</v>
      </c>
      <c r="R2663" s="79"/>
      <c r="T2663" t="s">
        <v>199</v>
      </c>
      <c r="U2663" t="s">
        <v>199</v>
      </c>
      <c r="V2663" t="s">
        <v>199</v>
      </c>
    </row>
    <row r="2664" spans="2:22" x14ac:dyDescent="0.25">
      <c r="B2664" t="s">
        <v>199</v>
      </c>
      <c r="C2664" s="79" t="s">
        <v>199</v>
      </c>
      <c r="E2664" t="s">
        <v>199</v>
      </c>
      <c r="F2664" t="s">
        <v>199</v>
      </c>
      <c r="G2664" t="s">
        <v>199</v>
      </c>
      <c r="H2664" t="s">
        <v>199</v>
      </c>
      <c r="I2664" t="s">
        <v>199</v>
      </c>
      <c r="J2664" t="s">
        <v>199</v>
      </c>
      <c r="K2664" t="s">
        <v>199</v>
      </c>
      <c r="L2664" t="s">
        <v>199</v>
      </c>
      <c r="M2664" t="s">
        <v>199</v>
      </c>
      <c r="N2664" t="s">
        <v>199</v>
      </c>
      <c r="O2664" t="s">
        <v>199</v>
      </c>
      <c r="P2664" t="s">
        <v>199</v>
      </c>
      <c r="Q2664" s="80" t="s">
        <v>199</v>
      </c>
      <c r="R2664" s="79"/>
      <c r="T2664" t="s">
        <v>199</v>
      </c>
      <c r="U2664" t="s">
        <v>199</v>
      </c>
      <c r="V2664" t="s">
        <v>199</v>
      </c>
    </row>
    <row r="2665" spans="2:22" x14ac:dyDescent="0.25">
      <c r="B2665" t="s">
        <v>199</v>
      </c>
      <c r="C2665" s="79" t="s">
        <v>199</v>
      </c>
      <c r="E2665" t="s">
        <v>199</v>
      </c>
      <c r="F2665" t="s">
        <v>199</v>
      </c>
      <c r="G2665" t="s">
        <v>199</v>
      </c>
      <c r="H2665" t="s">
        <v>199</v>
      </c>
      <c r="I2665" t="s">
        <v>199</v>
      </c>
      <c r="J2665" t="s">
        <v>199</v>
      </c>
      <c r="K2665" t="s">
        <v>199</v>
      </c>
      <c r="L2665" t="s">
        <v>199</v>
      </c>
      <c r="M2665" t="s">
        <v>199</v>
      </c>
      <c r="N2665" t="s">
        <v>199</v>
      </c>
      <c r="O2665" t="s">
        <v>199</v>
      </c>
      <c r="P2665" t="s">
        <v>199</v>
      </c>
      <c r="Q2665" s="80" t="s">
        <v>199</v>
      </c>
      <c r="R2665" s="79"/>
      <c r="T2665" t="s">
        <v>199</v>
      </c>
      <c r="U2665" t="s">
        <v>199</v>
      </c>
      <c r="V2665" t="s">
        <v>199</v>
      </c>
    </row>
    <row r="2666" spans="2:22" x14ac:dyDescent="0.25">
      <c r="B2666" t="s">
        <v>199</v>
      </c>
      <c r="C2666" s="79" t="s">
        <v>199</v>
      </c>
      <c r="E2666" t="s">
        <v>199</v>
      </c>
      <c r="F2666" t="s">
        <v>199</v>
      </c>
      <c r="G2666" t="s">
        <v>199</v>
      </c>
      <c r="H2666" t="s">
        <v>199</v>
      </c>
      <c r="I2666" t="s">
        <v>199</v>
      </c>
      <c r="J2666" t="s">
        <v>199</v>
      </c>
      <c r="K2666" t="s">
        <v>199</v>
      </c>
      <c r="L2666" t="s">
        <v>199</v>
      </c>
      <c r="M2666" t="s">
        <v>199</v>
      </c>
      <c r="N2666" t="s">
        <v>199</v>
      </c>
      <c r="O2666" t="s">
        <v>199</v>
      </c>
      <c r="P2666" t="s">
        <v>199</v>
      </c>
      <c r="Q2666" s="80" t="s">
        <v>199</v>
      </c>
      <c r="R2666" s="79"/>
      <c r="T2666" t="s">
        <v>199</v>
      </c>
      <c r="U2666" t="s">
        <v>199</v>
      </c>
      <c r="V2666" t="s">
        <v>199</v>
      </c>
    </row>
    <row r="2667" spans="2:22" x14ac:dyDescent="0.25">
      <c r="B2667" t="s">
        <v>199</v>
      </c>
      <c r="C2667" s="79" t="s">
        <v>199</v>
      </c>
      <c r="E2667" t="s">
        <v>199</v>
      </c>
      <c r="F2667" t="s">
        <v>199</v>
      </c>
      <c r="G2667" t="s">
        <v>199</v>
      </c>
      <c r="H2667" t="s">
        <v>199</v>
      </c>
      <c r="I2667" t="s">
        <v>199</v>
      </c>
      <c r="J2667" t="s">
        <v>199</v>
      </c>
      <c r="K2667" t="s">
        <v>199</v>
      </c>
      <c r="L2667" t="s">
        <v>199</v>
      </c>
      <c r="M2667" t="s">
        <v>199</v>
      </c>
      <c r="N2667" t="s">
        <v>199</v>
      </c>
      <c r="O2667" t="s">
        <v>199</v>
      </c>
      <c r="P2667" t="s">
        <v>199</v>
      </c>
      <c r="Q2667" s="80" t="s">
        <v>199</v>
      </c>
      <c r="R2667" s="79"/>
      <c r="T2667" t="s">
        <v>199</v>
      </c>
      <c r="U2667" t="s">
        <v>199</v>
      </c>
      <c r="V2667" t="s">
        <v>199</v>
      </c>
    </row>
    <row r="2668" spans="2:22" x14ac:dyDescent="0.25">
      <c r="B2668" t="s">
        <v>199</v>
      </c>
      <c r="C2668" s="79" t="s">
        <v>199</v>
      </c>
      <c r="E2668" t="s">
        <v>199</v>
      </c>
      <c r="F2668" t="s">
        <v>199</v>
      </c>
      <c r="G2668" t="s">
        <v>199</v>
      </c>
      <c r="H2668" t="s">
        <v>199</v>
      </c>
      <c r="I2668" t="s">
        <v>199</v>
      </c>
      <c r="J2668" t="s">
        <v>199</v>
      </c>
      <c r="K2668" t="s">
        <v>199</v>
      </c>
      <c r="L2668" t="s">
        <v>199</v>
      </c>
      <c r="M2668" t="s">
        <v>199</v>
      </c>
      <c r="N2668" t="s">
        <v>199</v>
      </c>
      <c r="O2668" t="s">
        <v>199</v>
      </c>
      <c r="P2668" t="s">
        <v>199</v>
      </c>
      <c r="Q2668" s="80" t="s">
        <v>199</v>
      </c>
      <c r="R2668" s="79"/>
      <c r="T2668" t="s">
        <v>199</v>
      </c>
      <c r="U2668" t="s">
        <v>199</v>
      </c>
      <c r="V2668" t="s">
        <v>199</v>
      </c>
    </row>
    <row r="2669" spans="2:22" x14ac:dyDescent="0.25">
      <c r="B2669" t="s">
        <v>199</v>
      </c>
      <c r="C2669" s="79" t="s">
        <v>199</v>
      </c>
      <c r="E2669" t="s">
        <v>199</v>
      </c>
      <c r="F2669" t="s">
        <v>199</v>
      </c>
      <c r="G2669" t="s">
        <v>199</v>
      </c>
      <c r="H2669" t="s">
        <v>199</v>
      </c>
      <c r="I2669" t="s">
        <v>199</v>
      </c>
      <c r="J2669" t="s">
        <v>199</v>
      </c>
      <c r="K2669" t="s">
        <v>199</v>
      </c>
      <c r="L2669" t="s">
        <v>199</v>
      </c>
      <c r="M2669" t="s">
        <v>199</v>
      </c>
      <c r="N2669" t="s">
        <v>199</v>
      </c>
      <c r="O2669" t="s">
        <v>199</v>
      </c>
      <c r="P2669" t="s">
        <v>199</v>
      </c>
      <c r="Q2669" s="80" t="s">
        <v>199</v>
      </c>
      <c r="R2669" s="79"/>
      <c r="T2669" t="s">
        <v>199</v>
      </c>
      <c r="U2669" t="s">
        <v>199</v>
      </c>
      <c r="V2669" t="s">
        <v>199</v>
      </c>
    </row>
    <row r="2670" spans="2:22" x14ac:dyDescent="0.25">
      <c r="B2670" t="s">
        <v>199</v>
      </c>
      <c r="C2670" s="79" t="s">
        <v>199</v>
      </c>
      <c r="E2670" t="s">
        <v>199</v>
      </c>
      <c r="F2670" t="s">
        <v>199</v>
      </c>
      <c r="G2670" t="s">
        <v>199</v>
      </c>
      <c r="H2670" t="s">
        <v>199</v>
      </c>
      <c r="I2670" t="s">
        <v>199</v>
      </c>
      <c r="J2670" t="s">
        <v>199</v>
      </c>
      <c r="K2670" t="s">
        <v>199</v>
      </c>
      <c r="L2670" t="s">
        <v>199</v>
      </c>
      <c r="M2670" t="s">
        <v>199</v>
      </c>
      <c r="N2670" t="s">
        <v>199</v>
      </c>
      <c r="O2670" t="s">
        <v>199</v>
      </c>
      <c r="P2670" t="s">
        <v>199</v>
      </c>
      <c r="Q2670" s="80" t="s">
        <v>199</v>
      </c>
      <c r="R2670" s="79"/>
      <c r="T2670" t="s">
        <v>199</v>
      </c>
      <c r="U2670" t="s">
        <v>199</v>
      </c>
      <c r="V2670" t="s">
        <v>199</v>
      </c>
    </row>
    <row r="2671" spans="2:22" x14ac:dyDescent="0.25">
      <c r="B2671" t="s">
        <v>199</v>
      </c>
      <c r="C2671" s="79" t="s">
        <v>199</v>
      </c>
      <c r="E2671" t="s">
        <v>199</v>
      </c>
      <c r="F2671" t="s">
        <v>199</v>
      </c>
      <c r="G2671" t="s">
        <v>199</v>
      </c>
      <c r="H2671" t="s">
        <v>199</v>
      </c>
      <c r="I2671" t="s">
        <v>199</v>
      </c>
      <c r="J2671" t="s">
        <v>199</v>
      </c>
      <c r="K2671" t="s">
        <v>199</v>
      </c>
      <c r="L2671" t="s">
        <v>199</v>
      </c>
      <c r="M2671" t="s">
        <v>199</v>
      </c>
      <c r="N2671" t="s">
        <v>199</v>
      </c>
      <c r="O2671" t="s">
        <v>199</v>
      </c>
      <c r="P2671" t="s">
        <v>199</v>
      </c>
      <c r="Q2671" s="80" t="s">
        <v>199</v>
      </c>
      <c r="R2671" s="79"/>
      <c r="T2671" t="s">
        <v>199</v>
      </c>
      <c r="U2671" t="s">
        <v>199</v>
      </c>
      <c r="V2671" t="s">
        <v>199</v>
      </c>
    </row>
    <row r="2672" spans="2:22" x14ac:dyDescent="0.25">
      <c r="B2672" t="s">
        <v>199</v>
      </c>
      <c r="C2672" s="79" t="s">
        <v>199</v>
      </c>
      <c r="E2672" t="s">
        <v>199</v>
      </c>
      <c r="F2672" t="s">
        <v>199</v>
      </c>
      <c r="G2672" t="s">
        <v>199</v>
      </c>
      <c r="H2672" t="s">
        <v>199</v>
      </c>
      <c r="I2672" t="s">
        <v>199</v>
      </c>
      <c r="J2672" t="s">
        <v>199</v>
      </c>
      <c r="K2672" t="s">
        <v>199</v>
      </c>
      <c r="L2672" t="s">
        <v>199</v>
      </c>
      <c r="M2672" t="s">
        <v>199</v>
      </c>
      <c r="N2672" t="s">
        <v>199</v>
      </c>
      <c r="O2672" t="s">
        <v>199</v>
      </c>
      <c r="P2672" t="s">
        <v>199</v>
      </c>
      <c r="Q2672" s="80" t="s">
        <v>199</v>
      </c>
      <c r="R2672" s="79"/>
      <c r="T2672" t="s">
        <v>199</v>
      </c>
      <c r="U2672" t="s">
        <v>199</v>
      </c>
      <c r="V2672" t="s">
        <v>199</v>
      </c>
    </row>
    <row r="2673" spans="2:22" x14ac:dyDescent="0.25">
      <c r="B2673" t="s">
        <v>199</v>
      </c>
      <c r="C2673" s="79" t="s">
        <v>199</v>
      </c>
      <c r="E2673" t="s">
        <v>199</v>
      </c>
      <c r="F2673" t="s">
        <v>199</v>
      </c>
      <c r="G2673" t="s">
        <v>199</v>
      </c>
      <c r="H2673" t="s">
        <v>199</v>
      </c>
      <c r="I2673" t="s">
        <v>199</v>
      </c>
      <c r="J2673" t="s">
        <v>199</v>
      </c>
      <c r="K2673" t="s">
        <v>199</v>
      </c>
      <c r="L2673" t="s">
        <v>199</v>
      </c>
      <c r="M2673" t="s">
        <v>199</v>
      </c>
      <c r="N2673" t="s">
        <v>199</v>
      </c>
      <c r="O2673" t="s">
        <v>199</v>
      </c>
      <c r="P2673" t="s">
        <v>199</v>
      </c>
      <c r="Q2673" s="80" t="s">
        <v>199</v>
      </c>
      <c r="R2673" s="79"/>
      <c r="T2673" t="s">
        <v>199</v>
      </c>
      <c r="U2673" t="s">
        <v>199</v>
      </c>
      <c r="V2673" t="s">
        <v>199</v>
      </c>
    </row>
    <row r="2674" spans="2:22" x14ac:dyDescent="0.25">
      <c r="B2674" t="s">
        <v>199</v>
      </c>
      <c r="C2674" s="79" t="s">
        <v>199</v>
      </c>
      <c r="E2674" t="s">
        <v>199</v>
      </c>
      <c r="F2674" t="s">
        <v>199</v>
      </c>
      <c r="G2674" t="s">
        <v>199</v>
      </c>
      <c r="H2674" t="s">
        <v>199</v>
      </c>
      <c r="I2674" t="s">
        <v>199</v>
      </c>
      <c r="J2674" t="s">
        <v>199</v>
      </c>
      <c r="K2674" t="s">
        <v>199</v>
      </c>
      <c r="L2674" t="s">
        <v>199</v>
      </c>
      <c r="M2674" t="s">
        <v>199</v>
      </c>
      <c r="N2674" t="s">
        <v>199</v>
      </c>
      <c r="O2674" t="s">
        <v>199</v>
      </c>
      <c r="P2674" t="s">
        <v>199</v>
      </c>
      <c r="Q2674" s="80" t="s">
        <v>199</v>
      </c>
      <c r="R2674" s="79"/>
      <c r="T2674" t="s">
        <v>199</v>
      </c>
      <c r="U2674" t="s">
        <v>199</v>
      </c>
      <c r="V2674" t="s">
        <v>199</v>
      </c>
    </row>
    <row r="2675" spans="2:22" x14ac:dyDescent="0.25">
      <c r="B2675" t="s">
        <v>199</v>
      </c>
      <c r="C2675" s="79" t="s">
        <v>199</v>
      </c>
      <c r="E2675" t="s">
        <v>199</v>
      </c>
      <c r="F2675" t="s">
        <v>199</v>
      </c>
      <c r="G2675" t="s">
        <v>199</v>
      </c>
      <c r="H2675" t="s">
        <v>199</v>
      </c>
      <c r="I2675" t="s">
        <v>199</v>
      </c>
      <c r="J2675" t="s">
        <v>199</v>
      </c>
      <c r="K2675" t="s">
        <v>199</v>
      </c>
      <c r="L2675" t="s">
        <v>199</v>
      </c>
      <c r="M2675" t="s">
        <v>199</v>
      </c>
      <c r="N2675" t="s">
        <v>199</v>
      </c>
      <c r="O2675" t="s">
        <v>199</v>
      </c>
      <c r="P2675" t="s">
        <v>199</v>
      </c>
      <c r="Q2675" s="80" t="s">
        <v>199</v>
      </c>
      <c r="R2675" s="79"/>
      <c r="T2675" t="s">
        <v>199</v>
      </c>
      <c r="U2675" t="s">
        <v>199</v>
      </c>
      <c r="V2675" t="s">
        <v>199</v>
      </c>
    </row>
    <row r="2676" spans="2:22" x14ac:dyDescent="0.25">
      <c r="B2676" t="s">
        <v>199</v>
      </c>
      <c r="C2676" s="79" t="s">
        <v>199</v>
      </c>
      <c r="E2676" t="s">
        <v>199</v>
      </c>
      <c r="F2676" t="s">
        <v>199</v>
      </c>
      <c r="G2676" t="s">
        <v>199</v>
      </c>
      <c r="H2676" t="s">
        <v>199</v>
      </c>
      <c r="I2676" t="s">
        <v>199</v>
      </c>
      <c r="J2676" t="s">
        <v>199</v>
      </c>
      <c r="K2676" t="s">
        <v>199</v>
      </c>
      <c r="L2676" t="s">
        <v>199</v>
      </c>
      <c r="M2676" t="s">
        <v>199</v>
      </c>
      <c r="N2676" t="s">
        <v>199</v>
      </c>
      <c r="O2676" t="s">
        <v>199</v>
      </c>
      <c r="P2676" t="s">
        <v>199</v>
      </c>
      <c r="Q2676" s="80" t="s">
        <v>199</v>
      </c>
      <c r="R2676" s="79"/>
      <c r="T2676" t="s">
        <v>199</v>
      </c>
      <c r="U2676" t="s">
        <v>199</v>
      </c>
      <c r="V2676" t="s">
        <v>199</v>
      </c>
    </row>
    <row r="2677" spans="2:22" x14ac:dyDescent="0.25">
      <c r="B2677" t="s">
        <v>199</v>
      </c>
      <c r="C2677" s="79" t="s">
        <v>199</v>
      </c>
      <c r="E2677" t="s">
        <v>199</v>
      </c>
      <c r="F2677" t="s">
        <v>199</v>
      </c>
      <c r="G2677" t="s">
        <v>199</v>
      </c>
      <c r="H2677" t="s">
        <v>199</v>
      </c>
      <c r="I2677" t="s">
        <v>199</v>
      </c>
      <c r="J2677" t="s">
        <v>199</v>
      </c>
      <c r="K2677" t="s">
        <v>199</v>
      </c>
      <c r="L2677" t="s">
        <v>199</v>
      </c>
      <c r="M2677" t="s">
        <v>199</v>
      </c>
      <c r="N2677" t="s">
        <v>199</v>
      </c>
      <c r="O2677" t="s">
        <v>199</v>
      </c>
      <c r="P2677" t="s">
        <v>199</v>
      </c>
      <c r="Q2677" s="80" t="s">
        <v>199</v>
      </c>
      <c r="R2677" s="79"/>
      <c r="T2677" t="s">
        <v>199</v>
      </c>
      <c r="U2677" t="s">
        <v>199</v>
      </c>
      <c r="V2677" t="s">
        <v>199</v>
      </c>
    </row>
    <row r="2678" spans="2:22" x14ac:dyDescent="0.25">
      <c r="B2678" t="s">
        <v>199</v>
      </c>
      <c r="C2678" s="79" t="s">
        <v>199</v>
      </c>
      <c r="E2678" t="s">
        <v>199</v>
      </c>
      <c r="F2678" t="s">
        <v>199</v>
      </c>
      <c r="G2678" t="s">
        <v>199</v>
      </c>
      <c r="H2678" t="s">
        <v>199</v>
      </c>
      <c r="I2678" t="s">
        <v>199</v>
      </c>
      <c r="J2678" t="s">
        <v>199</v>
      </c>
      <c r="K2678" t="s">
        <v>199</v>
      </c>
      <c r="L2678" t="s">
        <v>199</v>
      </c>
      <c r="M2678" t="s">
        <v>199</v>
      </c>
      <c r="N2678" t="s">
        <v>199</v>
      </c>
      <c r="O2678" t="s">
        <v>199</v>
      </c>
      <c r="P2678" t="s">
        <v>199</v>
      </c>
      <c r="Q2678" s="80" t="s">
        <v>199</v>
      </c>
      <c r="R2678" s="79"/>
      <c r="T2678" t="s">
        <v>199</v>
      </c>
      <c r="U2678" t="s">
        <v>199</v>
      </c>
      <c r="V2678" t="s">
        <v>199</v>
      </c>
    </row>
    <row r="2679" spans="2:22" x14ac:dyDescent="0.25">
      <c r="B2679" t="s">
        <v>199</v>
      </c>
      <c r="C2679" s="79" t="s">
        <v>199</v>
      </c>
      <c r="E2679" t="s">
        <v>199</v>
      </c>
      <c r="F2679" t="s">
        <v>199</v>
      </c>
      <c r="G2679" t="s">
        <v>199</v>
      </c>
      <c r="H2679" t="s">
        <v>199</v>
      </c>
      <c r="I2679" t="s">
        <v>199</v>
      </c>
      <c r="J2679" t="s">
        <v>199</v>
      </c>
      <c r="K2679" t="s">
        <v>199</v>
      </c>
      <c r="L2679" t="s">
        <v>199</v>
      </c>
      <c r="M2679" t="s">
        <v>199</v>
      </c>
      <c r="N2679" t="s">
        <v>199</v>
      </c>
      <c r="O2679" t="s">
        <v>199</v>
      </c>
      <c r="P2679" t="s">
        <v>199</v>
      </c>
      <c r="Q2679" s="80" t="s">
        <v>199</v>
      </c>
      <c r="R2679" s="79"/>
      <c r="T2679" t="s">
        <v>199</v>
      </c>
      <c r="U2679" t="s">
        <v>199</v>
      </c>
      <c r="V2679" t="s">
        <v>199</v>
      </c>
    </row>
    <row r="2680" spans="2:22" x14ac:dyDescent="0.25">
      <c r="B2680" t="s">
        <v>199</v>
      </c>
      <c r="C2680" s="79" t="s">
        <v>199</v>
      </c>
      <c r="E2680" t="s">
        <v>199</v>
      </c>
      <c r="F2680" t="s">
        <v>199</v>
      </c>
      <c r="G2680" t="s">
        <v>199</v>
      </c>
      <c r="H2680" t="s">
        <v>199</v>
      </c>
      <c r="I2680" t="s">
        <v>199</v>
      </c>
      <c r="J2680" t="s">
        <v>199</v>
      </c>
      <c r="K2680" t="s">
        <v>199</v>
      </c>
      <c r="L2680" t="s">
        <v>199</v>
      </c>
      <c r="M2680" t="s">
        <v>199</v>
      </c>
      <c r="N2680" t="s">
        <v>199</v>
      </c>
      <c r="O2680" t="s">
        <v>199</v>
      </c>
      <c r="P2680" t="s">
        <v>199</v>
      </c>
      <c r="Q2680" s="80" t="s">
        <v>199</v>
      </c>
      <c r="R2680" s="79"/>
      <c r="T2680" t="s">
        <v>199</v>
      </c>
      <c r="U2680" t="s">
        <v>199</v>
      </c>
      <c r="V2680" t="s">
        <v>199</v>
      </c>
    </row>
    <row r="2681" spans="2:22" x14ac:dyDescent="0.25">
      <c r="B2681" t="s">
        <v>199</v>
      </c>
      <c r="C2681" s="79" t="s">
        <v>199</v>
      </c>
      <c r="E2681" t="s">
        <v>199</v>
      </c>
      <c r="F2681" t="s">
        <v>199</v>
      </c>
      <c r="G2681" t="s">
        <v>199</v>
      </c>
      <c r="H2681" t="s">
        <v>199</v>
      </c>
      <c r="I2681" t="s">
        <v>199</v>
      </c>
      <c r="J2681" t="s">
        <v>199</v>
      </c>
      <c r="K2681" t="s">
        <v>199</v>
      </c>
      <c r="L2681" t="s">
        <v>199</v>
      </c>
      <c r="M2681" t="s">
        <v>199</v>
      </c>
      <c r="N2681" t="s">
        <v>199</v>
      </c>
      <c r="O2681" t="s">
        <v>199</v>
      </c>
      <c r="P2681" t="s">
        <v>199</v>
      </c>
      <c r="Q2681" s="80" t="s">
        <v>199</v>
      </c>
      <c r="R2681" s="79"/>
      <c r="T2681" t="s">
        <v>199</v>
      </c>
      <c r="U2681" t="s">
        <v>199</v>
      </c>
      <c r="V2681" t="s">
        <v>199</v>
      </c>
    </row>
    <row r="2682" spans="2:22" x14ac:dyDescent="0.25">
      <c r="B2682" t="s">
        <v>199</v>
      </c>
      <c r="C2682" s="79" t="s">
        <v>199</v>
      </c>
      <c r="E2682" t="s">
        <v>199</v>
      </c>
      <c r="F2682" t="s">
        <v>199</v>
      </c>
      <c r="G2682" t="s">
        <v>199</v>
      </c>
      <c r="H2682" t="s">
        <v>199</v>
      </c>
      <c r="I2682" t="s">
        <v>199</v>
      </c>
      <c r="J2682" t="s">
        <v>199</v>
      </c>
      <c r="K2682" t="s">
        <v>199</v>
      </c>
      <c r="L2682" t="s">
        <v>199</v>
      </c>
      <c r="M2682" t="s">
        <v>199</v>
      </c>
      <c r="N2682" t="s">
        <v>199</v>
      </c>
      <c r="O2682" t="s">
        <v>199</v>
      </c>
      <c r="P2682" t="s">
        <v>199</v>
      </c>
      <c r="Q2682" s="80" t="s">
        <v>199</v>
      </c>
      <c r="R2682" s="79"/>
      <c r="T2682" t="s">
        <v>199</v>
      </c>
      <c r="U2682" t="s">
        <v>199</v>
      </c>
      <c r="V2682" t="s">
        <v>199</v>
      </c>
    </row>
    <row r="2683" spans="2:22" x14ac:dyDescent="0.25">
      <c r="B2683" t="s">
        <v>199</v>
      </c>
      <c r="C2683" s="79" t="s">
        <v>199</v>
      </c>
      <c r="E2683" t="s">
        <v>199</v>
      </c>
      <c r="F2683" t="s">
        <v>199</v>
      </c>
      <c r="G2683" t="s">
        <v>199</v>
      </c>
      <c r="H2683" t="s">
        <v>199</v>
      </c>
      <c r="I2683" t="s">
        <v>199</v>
      </c>
      <c r="J2683" t="s">
        <v>199</v>
      </c>
      <c r="K2683" t="s">
        <v>199</v>
      </c>
      <c r="L2683" t="s">
        <v>199</v>
      </c>
      <c r="M2683" t="s">
        <v>199</v>
      </c>
      <c r="N2683" t="s">
        <v>199</v>
      </c>
      <c r="O2683" t="s">
        <v>199</v>
      </c>
      <c r="P2683" t="s">
        <v>199</v>
      </c>
      <c r="Q2683" s="80" t="s">
        <v>199</v>
      </c>
      <c r="R2683" s="79"/>
      <c r="T2683" t="s">
        <v>199</v>
      </c>
      <c r="U2683" t="s">
        <v>199</v>
      </c>
      <c r="V2683" t="s">
        <v>199</v>
      </c>
    </row>
    <row r="2684" spans="2:22" x14ac:dyDescent="0.25">
      <c r="B2684" t="s">
        <v>199</v>
      </c>
      <c r="C2684" s="79" t="s">
        <v>199</v>
      </c>
      <c r="E2684" t="s">
        <v>199</v>
      </c>
      <c r="F2684" t="s">
        <v>199</v>
      </c>
      <c r="G2684" t="s">
        <v>199</v>
      </c>
      <c r="H2684" t="s">
        <v>199</v>
      </c>
      <c r="I2684" t="s">
        <v>199</v>
      </c>
      <c r="J2684" t="s">
        <v>199</v>
      </c>
      <c r="K2684" t="s">
        <v>199</v>
      </c>
      <c r="L2684" t="s">
        <v>199</v>
      </c>
      <c r="M2684" t="s">
        <v>199</v>
      </c>
      <c r="N2684" t="s">
        <v>199</v>
      </c>
      <c r="O2684" t="s">
        <v>199</v>
      </c>
      <c r="P2684" t="s">
        <v>199</v>
      </c>
      <c r="Q2684" s="80" t="s">
        <v>199</v>
      </c>
      <c r="R2684" s="79"/>
      <c r="T2684" t="s">
        <v>199</v>
      </c>
      <c r="U2684" t="s">
        <v>199</v>
      </c>
      <c r="V2684" t="s">
        <v>199</v>
      </c>
    </row>
    <row r="2685" spans="2:22" x14ac:dyDescent="0.25">
      <c r="B2685" t="s">
        <v>199</v>
      </c>
      <c r="C2685" s="79" t="s">
        <v>199</v>
      </c>
      <c r="E2685" t="s">
        <v>199</v>
      </c>
      <c r="F2685" t="s">
        <v>199</v>
      </c>
      <c r="G2685" t="s">
        <v>199</v>
      </c>
      <c r="H2685" t="s">
        <v>199</v>
      </c>
      <c r="I2685" t="s">
        <v>199</v>
      </c>
      <c r="J2685" t="s">
        <v>199</v>
      </c>
      <c r="K2685" t="s">
        <v>199</v>
      </c>
      <c r="L2685" t="s">
        <v>199</v>
      </c>
      <c r="M2685" t="s">
        <v>199</v>
      </c>
      <c r="N2685" t="s">
        <v>199</v>
      </c>
      <c r="O2685" t="s">
        <v>199</v>
      </c>
      <c r="P2685" t="s">
        <v>199</v>
      </c>
      <c r="Q2685" s="80" t="s">
        <v>199</v>
      </c>
      <c r="R2685" s="79"/>
      <c r="T2685" t="s">
        <v>199</v>
      </c>
      <c r="U2685" t="s">
        <v>199</v>
      </c>
      <c r="V2685" t="s">
        <v>199</v>
      </c>
    </row>
    <row r="2686" spans="2:22" x14ac:dyDescent="0.25">
      <c r="B2686" t="s">
        <v>199</v>
      </c>
      <c r="C2686" s="79" t="s">
        <v>199</v>
      </c>
      <c r="E2686" t="s">
        <v>199</v>
      </c>
      <c r="F2686" t="s">
        <v>199</v>
      </c>
      <c r="G2686" t="s">
        <v>199</v>
      </c>
      <c r="H2686" t="s">
        <v>199</v>
      </c>
      <c r="I2686" t="s">
        <v>199</v>
      </c>
      <c r="J2686" t="s">
        <v>199</v>
      </c>
      <c r="K2686" t="s">
        <v>199</v>
      </c>
      <c r="L2686" t="s">
        <v>199</v>
      </c>
      <c r="M2686" t="s">
        <v>199</v>
      </c>
      <c r="N2686" t="s">
        <v>199</v>
      </c>
      <c r="O2686" t="s">
        <v>199</v>
      </c>
      <c r="P2686" t="s">
        <v>199</v>
      </c>
      <c r="Q2686" s="80" t="s">
        <v>199</v>
      </c>
      <c r="R2686" s="79"/>
      <c r="T2686" t="s">
        <v>199</v>
      </c>
      <c r="U2686" t="s">
        <v>199</v>
      </c>
      <c r="V2686" t="s">
        <v>199</v>
      </c>
    </row>
    <row r="2687" spans="2:22" x14ac:dyDescent="0.25">
      <c r="B2687" t="s">
        <v>199</v>
      </c>
      <c r="C2687" s="79" t="s">
        <v>199</v>
      </c>
      <c r="E2687" t="s">
        <v>199</v>
      </c>
      <c r="F2687" t="s">
        <v>199</v>
      </c>
      <c r="G2687" t="s">
        <v>199</v>
      </c>
      <c r="H2687" t="s">
        <v>199</v>
      </c>
      <c r="I2687" t="s">
        <v>199</v>
      </c>
      <c r="J2687" t="s">
        <v>199</v>
      </c>
      <c r="K2687" t="s">
        <v>199</v>
      </c>
      <c r="L2687" t="s">
        <v>199</v>
      </c>
      <c r="M2687" t="s">
        <v>199</v>
      </c>
      <c r="N2687" t="s">
        <v>199</v>
      </c>
      <c r="O2687" t="s">
        <v>199</v>
      </c>
      <c r="P2687" t="s">
        <v>199</v>
      </c>
      <c r="Q2687" s="80" t="s">
        <v>199</v>
      </c>
      <c r="R2687" s="79"/>
      <c r="T2687" t="s">
        <v>199</v>
      </c>
      <c r="U2687" t="s">
        <v>199</v>
      </c>
      <c r="V2687" t="s">
        <v>199</v>
      </c>
    </row>
    <row r="2688" spans="2:22" x14ac:dyDescent="0.25">
      <c r="B2688" t="s">
        <v>199</v>
      </c>
      <c r="C2688" s="79" t="s">
        <v>199</v>
      </c>
      <c r="E2688" t="s">
        <v>199</v>
      </c>
      <c r="F2688" t="s">
        <v>199</v>
      </c>
      <c r="G2688" t="s">
        <v>199</v>
      </c>
      <c r="H2688" t="s">
        <v>199</v>
      </c>
      <c r="I2688" t="s">
        <v>199</v>
      </c>
      <c r="J2688" t="s">
        <v>199</v>
      </c>
      <c r="K2688" t="s">
        <v>199</v>
      </c>
      <c r="L2688" t="s">
        <v>199</v>
      </c>
      <c r="M2688" t="s">
        <v>199</v>
      </c>
      <c r="N2688" t="s">
        <v>199</v>
      </c>
      <c r="O2688" t="s">
        <v>199</v>
      </c>
      <c r="P2688" t="s">
        <v>199</v>
      </c>
      <c r="Q2688" s="80" t="s">
        <v>199</v>
      </c>
      <c r="R2688" s="79"/>
      <c r="T2688" t="s">
        <v>199</v>
      </c>
      <c r="U2688" t="s">
        <v>199</v>
      </c>
      <c r="V2688" t="s">
        <v>199</v>
      </c>
    </row>
    <row r="2689" spans="2:22" x14ac:dyDescent="0.25">
      <c r="B2689" t="s">
        <v>199</v>
      </c>
      <c r="C2689" s="79" t="s">
        <v>199</v>
      </c>
      <c r="E2689" t="s">
        <v>199</v>
      </c>
      <c r="F2689" t="s">
        <v>199</v>
      </c>
      <c r="G2689" t="s">
        <v>199</v>
      </c>
      <c r="H2689" t="s">
        <v>199</v>
      </c>
      <c r="I2689" t="s">
        <v>199</v>
      </c>
      <c r="J2689" t="s">
        <v>199</v>
      </c>
      <c r="K2689" t="s">
        <v>199</v>
      </c>
      <c r="L2689" t="s">
        <v>199</v>
      </c>
      <c r="M2689" t="s">
        <v>199</v>
      </c>
      <c r="N2689" t="s">
        <v>199</v>
      </c>
      <c r="O2689" t="s">
        <v>199</v>
      </c>
      <c r="P2689" t="s">
        <v>199</v>
      </c>
      <c r="Q2689" s="80" t="s">
        <v>199</v>
      </c>
      <c r="R2689" s="79"/>
      <c r="T2689" t="s">
        <v>199</v>
      </c>
      <c r="U2689" t="s">
        <v>199</v>
      </c>
      <c r="V2689" t="s">
        <v>199</v>
      </c>
    </row>
    <row r="2690" spans="2:22" x14ac:dyDescent="0.25">
      <c r="B2690" t="s">
        <v>199</v>
      </c>
      <c r="C2690" s="79" t="s">
        <v>199</v>
      </c>
      <c r="E2690" t="s">
        <v>199</v>
      </c>
      <c r="F2690" t="s">
        <v>199</v>
      </c>
      <c r="G2690" t="s">
        <v>199</v>
      </c>
      <c r="H2690" t="s">
        <v>199</v>
      </c>
      <c r="I2690" t="s">
        <v>199</v>
      </c>
      <c r="J2690" t="s">
        <v>199</v>
      </c>
      <c r="K2690" t="s">
        <v>199</v>
      </c>
      <c r="L2690" t="s">
        <v>199</v>
      </c>
      <c r="M2690" t="s">
        <v>199</v>
      </c>
      <c r="N2690" t="s">
        <v>199</v>
      </c>
      <c r="O2690" t="s">
        <v>199</v>
      </c>
      <c r="P2690" t="s">
        <v>199</v>
      </c>
      <c r="Q2690" s="80" t="s">
        <v>199</v>
      </c>
      <c r="R2690" s="79"/>
      <c r="T2690" t="s">
        <v>199</v>
      </c>
      <c r="U2690" t="s">
        <v>199</v>
      </c>
      <c r="V2690" t="s">
        <v>199</v>
      </c>
    </row>
    <row r="2691" spans="2:22" x14ac:dyDescent="0.25">
      <c r="B2691" t="s">
        <v>199</v>
      </c>
      <c r="C2691" s="79" t="s">
        <v>199</v>
      </c>
      <c r="E2691" t="s">
        <v>199</v>
      </c>
      <c r="F2691" t="s">
        <v>199</v>
      </c>
      <c r="G2691" t="s">
        <v>199</v>
      </c>
      <c r="H2691" t="s">
        <v>199</v>
      </c>
      <c r="I2691" t="s">
        <v>199</v>
      </c>
      <c r="J2691" t="s">
        <v>199</v>
      </c>
      <c r="K2691" t="s">
        <v>199</v>
      </c>
      <c r="L2691" t="s">
        <v>199</v>
      </c>
      <c r="M2691" t="s">
        <v>199</v>
      </c>
      <c r="N2691" t="s">
        <v>199</v>
      </c>
      <c r="O2691" t="s">
        <v>199</v>
      </c>
      <c r="P2691" t="s">
        <v>199</v>
      </c>
      <c r="Q2691" s="80" t="s">
        <v>199</v>
      </c>
      <c r="R2691" s="79"/>
      <c r="T2691" t="s">
        <v>199</v>
      </c>
      <c r="U2691" t="s">
        <v>199</v>
      </c>
      <c r="V2691" t="s">
        <v>199</v>
      </c>
    </row>
    <row r="2692" spans="2:22" x14ac:dyDescent="0.25">
      <c r="B2692" t="s">
        <v>199</v>
      </c>
      <c r="C2692" s="79" t="s">
        <v>199</v>
      </c>
      <c r="E2692" t="s">
        <v>199</v>
      </c>
      <c r="F2692" t="s">
        <v>199</v>
      </c>
      <c r="G2692" t="s">
        <v>199</v>
      </c>
      <c r="H2692" t="s">
        <v>199</v>
      </c>
      <c r="I2692" t="s">
        <v>199</v>
      </c>
      <c r="J2692" t="s">
        <v>199</v>
      </c>
      <c r="K2692" t="s">
        <v>199</v>
      </c>
      <c r="L2692" t="s">
        <v>199</v>
      </c>
      <c r="M2692" t="s">
        <v>199</v>
      </c>
      <c r="N2692" t="s">
        <v>199</v>
      </c>
      <c r="O2692" t="s">
        <v>199</v>
      </c>
      <c r="P2692" t="s">
        <v>199</v>
      </c>
      <c r="Q2692" s="80" t="s">
        <v>199</v>
      </c>
      <c r="R2692" s="79"/>
      <c r="T2692" t="s">
        <v>199</v>
      </c>
      <c r="U2692" t="s">
        <v>199</v>
      </c>
      <c r="V2692" t="s">
        <v>199</v>
      </c>
    </row>
    <row r="2693" spans="2:22" x14ac:dyDescent="0.25">
      <c r="B2693" t="s">
        <v>199</v>
      </c>
      <c r="C2693" s="79" t="s">
        <v>199</v>
      </c>
      <c r="E2693" t="s">
        <v>199</v>
      </c>
      <c r="F2693" t="s">
        <v>199</v>
      </c>
      <c r="G2693" t="s">
        <v>199</v>
      </c>
      <c r="H2693" t="s">
        <v>199</v>
      </c>
      <c r="I2693" t="s">
        <v>199</v>
      </c>
      <c r="J2693" t="s">
        <v>199</v>
      </c>
      <c r="K2693" t="s">
        <v>199</v>
      </c>
      <c r="L2693" t="s">
        <v>199</v>
      </c>
      <c r="M2693" t="s">
        <v>199</v>
      </c>
      <c r="N2693" t="s">
        <v>199</v>
      </c>
      <c r="O2693" t="s">
        <v>199</v>
      </c>
      <c r="P2693" t="s">
        <v>199</v>
      </c>
      <c r="Q2693" s="80" t="s">
        <v>199</v>
      </c>
      <c r="R2693" s="79"/>
      <c r="T2693" t="s">
        <v>199</v>
      </c>
      <c r="U2693" t="s">
        <v>199</v>
      </c>
      <c r="V2693" t="s">
        <v>199</v>
      </c>
    </row>
    <row r="2694" spans="2:22" x14ac:dyDescent="0.25">
      <c r="B2694" t="s">
        <v>199</v>
      </c>
      <c r="C2694" s="79" t="s">
        <v>199</v>
      </c>
      <c r="E2694" t="s">
        <v>199</v>
      </c>
      <c r="F2694" t="s">
        <v>199</v>
      </c>
      <c r="G2694" t="s">
        <v>199</v>
      </c>
      <c r="H2694" t="s">
        <v>199</v>
      </c>
      <c r="I2694" t="s">
        <v>199</v>
      </c>
      <c r="J2694" t="s">
        <v>199</v>
      </c>
      <c r="K2694" t="s">
        <v>199</v>
      </c>
      <c r="L2694" t="s">
        <v>199</v>
      </c>
      <c r="M2694" t="s">
        <v>199</v>
      </c>
      <c r="N2694" t="s">
        <v>199</v>
      </c>
      <c r="O2694" t="s">
        <v>199</v>
      </c>
      <c r="P2694" t="s">
        <v>199</v>
      </c>
      <c r="Q2694" s="80" t="s">
        <v>199</v>
      </c>
      <c r="R2694" s="79"/>
      <c r="T2694" t="s">
        <v>199</v>
      </c>
      <c r="U2694" t="s">
        <v>199</v>
      </c>
      <c r="V2694" t="s">
        <v>199</v>
      </c>
    </row>
    <row r="2695" spans="2:22" x14ac:dyDescent="0.25">
      <c r="B2695" t="s">
        <v>199</v>
      </c>
      <c r="C2695" s="79" t="s">
        <v>199</v>
      </c>
      <c r="E2695" t="s">
        <v>199</v>
      </c>
      <c r="F2695" t="s">
        <v>199</v>
      </c>
      <c r="G2695" t="s">
        <v>199</v>
      </c>
      <c r="H2695" t="s">
        <v>199</v>
      </c>
      <c r="I2695" t="s">
        <v>199</v>
      </c>
      <c r="J2695" t="s">
        <v>199</v>
      </c>
      <c r="K2695" t="s">
        <v>199</v>
      </c>
      <c r="L2695" t="s">
        <v>199</v>
      </c>
      <c r="M2695" t="s">
        <v>199</v>
      </c>
      <c r="N2695" t="s">
        <v>199</v>
      </c>
      <c r="O2695" t="s">
        <v>199</v>
      </c>
      <c r="P2695" t="s">
        <v>199</v>
      </c>
      <c r="Q2695" s="80" t="s">
        <v>199</v>
      </c>
      <c r="R2695" s="79"/>
      <c r="T2695" t="s">
        <v>199</v>
      </c>
      <c r="U2695" t="s">
        <v>199</v>
      </c>
      <c r="V2695" t="s">
        <v>199</v>
      </c>
    </row>
    <row r="2696" spans="2:22" x14ac:dyDescent="0.25">
      <c r="B2696" t="s">
        <v>199</v>
      </c>
      <c r="C2696" s="79" t="s">
        <v>199</v>
      </c>
      <c r="E2696" t="s">
        <v>199</v>
      </c>
      <c r="F2696" t="s">
        <v>199</v>
      </c>
      <c r="G2696" t="s">
        <v>199</v>
      </c>
      <c r="H2696" t="s">
        <v>199</v>
      </c>
      <c r="I2696" t="s">
        <v>199</v>
      </c>
      <c r="J2696" t="s">
        <v>199</v>
      </c>
      <c r="K2696" t="s">
        <v>199</v>
      </c>
      <c r="L2696" t="s">
        <v>199</v>
      </c>
      <c r="M2696" t="s">
        <v>199</v>
      </c>
      <c r="N2696" t="s">
        <v>199</v>
      </c>
      <c r="O2696" t="s">
        <v>199</v>
      </c>
      <c r="P2696" t="s">
        <v>199</v>
      </c>
      <c r="Q2696" s="80" t="s">
        <v>199</v>
      </c>
      <c r="R2696" s="79"/>
      <c r="T2696" t="s">
        <v>199</v>
      </c>
      <c r="U2696" t="s">
        <v>199</v>
      </c>
      <c r="V2696" t="s">
        <v>199</v>
      </c>
    </row>
    <row r="2697" spans="2:22" x14ac:dyDescent="0.25">
      <c r="B2697" t="s">
        <v>199</v>
      </c>
      <c r="C2697" s="79" t="s">
        <v>199</v>
      </c>
      <c r="E2697" t="s">
        <v>199</v>
      </c>
      <c r="F2697" t="s">
        <v>199</v>
      </c>
      <c r="G2697" t="s">
        <v>199</v>
      </c>
      <c r="H2697" t="s">
        <v>199</v>
      </c>
      <c r="I2697" t="s">
        <v>199</v>
      </c>
      <c r="J2697" t="s">
        <v>199</v>
      </c>
      <c r="K2697" t="s">
        <v>199</v>
      </c>
      <c r="L2697" t="s">
        <v>199</v>
      </c>
      <c r="M2697" t="s">
        <v>199</v>
      </c>
      <c r="N2697" t="s">
        <v>199</v>
      </c>
      <c r="O2697" t="s">
        <v>199</v>
      </c>
      <c r="P2697" t="s">
        <v>199</v>
      </c>
      <c r="Q2697" s="80" t="s">
        <v>199</v>
      </c>
      <c r="R2697" s="79"/>
      <c r="T2697" t="s">
        <v>199</v>
      </c>
      <c r="U2697" t="s">
        <v>199</v>
      </c>
      <c r="V2697" t="s">
        <v>199</v>
      </c>
    </row>
    <row r="2698" spans="2:22" x14ac:dyDescent="0.25">
      <c r="B2698" t="s">
        <v>199</v>
      </c>
      <c r="C2698" s="79" t="s">
        <v>199</v>
      </c>
      <c r="E2698" t="s">
        <v>199</v>
      </c>
      <c r="F2698" t="s">
        <v>199</v>
      </c>
      <c r="G2698" t="s">
        <v>199</v>
      </c>
      <c r="H2698" t="s">
        <v>199</v>
      </c>
      <c r="I2698" t="s">
        <v>199</v>
      </c>
      <c r="J2698" t="s">
        <v>199</v>
      </c>
      <c r="K2698" t="s">
        <v>199</v>
      </c>
      <c r="L2698" t="s">
        <v>199</v>
      </c>
      <c r="M2698" t="s">
        <v>199</v>
      </c>
      <c r="N2698" t="s">
        <v>199</v>
      </c>
      <c r="O2698" t="s">
        <v>199</v>
      </c>
      <c r="P2698" t="s">
        <v>199</v>
      </c>
      <c r="Q2698" s="80" t="s">
        <v>199</v>
      </c>
      <c r="R2698" s="79"/>
      <c r="T2698" t="s">
        <v>199</v>
      </c>
      <c r="U2698" t="s">
        <v>199</v>
      </c>
      <c r="V2698" t="s">
        <v>199</v>
      </c>
    </row>
    <row r="2699" spans="2:22" x14ac:dyDescent="0.25">
      <c r="B2699" t="s">
        <v>199</v>
      </c>
      <c r="C2699" s="79" t="s">
        <v>199</v>
      </c>
      <c r="E2699" t="s">
        <v>199</v>
      </c>
      <c r="F2699" t="s">
        <v>199</v>
      </c>
      <c r="G2699" t="s">
        <v>199</v>
      </c>
      <c r="H2699" t="s">
        <v>199</v>
      </c>
      <c r="I2699" t="s">
        <v>199</v>
      </c>
      <c r="J2699" t="s">
        <v>199</v>
      </c>
      <c r="K2699" t="s">
        <v>199</v>
      </c>
      <c r="L2699" t="s">
        <v>199</v>
      </c>
      <c r="M2699" t="s">
        <v>199</v>
      </c>
      <c r="N2699" t="s">
        <v>199</v>
      </c>
      <c r="O2699" t="s">
        <v>199</v>
      </c>
      <c r="P2699" t="s">
        <v>199</v>
      </c>
      <c r="Q2699" s="80" t="s">
        <v>199</v>
      </c>
      <c r="R2699" s="79"/>
      <c r="T2699" t="s">
        <v>199</v>
      </c>
      <c r="U2699" t="s">
        <v>199</v>
      </c>
      <c r="V2699" t="s">
        <v>199</v>
      </c>
    </row>
    <row r="2700" spans="2:22" x14ac:dyDescent="0.25">
      <c r="B2700" t="s">
        <v>199</v>
      </c>
      <c r="C2700" s="79" t="s">
        <v>199</v>
      </c>
      <c r="E2700" t="s">
        <v>199</v>
      </c>
      <c r="F2700" t="s">
        <v>199</v>
      </c>
      <c r="G2700" t="s">
        <v>199</v>
      </c>
      <c r="H2700" t="s">
        <v>199</v>
      </c>
      <c r="I2700" t="s">
        <v>199</v>
      </c>
      <c r="J2700" t="s">
        <v>199</v>
      </c>
      <c r="K2700" t="s">
        <v>199</v>
      </c>
      <c r="L2700" t="s">
        <v>199</v>
      </c>
      <c r="M2700" t="s">
        <v>199</v>
      </c>
      <c r="N2700" t="s">
        <v>199</v>
      </c>
      <c r="O2700" t="s">
        <v>199</v>
      </c>
      <c r="P2700" t="s">
        <v>199</v>
      </c>
      <c r="Q2700" s="80" t="s">
        <v>199</v>
      </c>
      <c r="R2700" s="79"/>
      <c r="T2700" t="s">
        <v>199</v>
      </c>
      <c r="U2700" t="s">
        <v>199</v>
      </c>
      <c r="V2700" t="s">
        <v>199</v>
      </c>
    </row>
    <row r="2701" spans="2:22" x14ac:dyDescent="0.25">
      <c r="B2701" t="s">
        <v>199</v>
      </c>
      <c r="C2701" s="79" t="s">
        <v>199</v>
      </c>
      <c r="E2701" t="s">
        <v>199</v>
      </c>
      <c r="F2701" t="s">
        <v>199</v>
      </c>
      <c r="G2701" t="s">
        <v>199</v>
      </c>
      <c r="H2701" t="s">
        <v>199</v>
      </c>
      <c r="I2701" t="s">
        <v>199</v>
      </c>
      <c r="J2701" t="s">
        <v>199</v>
      </c>
      <c r="K2701" t="s">
        <v>199</v>
      </c>
      <c r="L2701" t="s">
        <v>199</v>
      </c>
      <c r="M2701" t="s">
        <v>199</v>
      </c>
      <c r="N2701" t="s">
        <v>199</v>
      </c>
      <c r="O2701" t="s">
        <v>199</v>
      </c>
      <c r="P2701" t="s">
        <v>199</v>
      </c>
      <c r="Q2701" s="80" t="s">
        <v>199</v>
      </c>
      <c r="R2701" s="79"/>
      <c r="T2701" t="s">
        <v>199</v>
      </c>
      <c r="U2701" t="s">
        <v>199</v>
      </c>
      <c r="V2701" t="s">
        <v>199</v>
      </c>
    </row>
    <row r="2702" spans="2:22" x14ac:dyDescent="0.25">
      <c r="B2702" t="s">
        <v>199</v>
      </c>
      <c r="C2702" s="79" t="s">
        <v>199</v>
      </c>
      <c r="E2702" t="s">
        <v>199</v>
      </c>
      <c r="F2702" t="s">
        <v>199</v>
      </c>
      <c r="G2702" t="s">
        <v>199</v>
      </c>
      <c r="H2702" t="s">
        <v>199</v>
      </c>
      <c r="I2702" t="s">
        <v>199</v>
      </c>
      <c r="J2702" t="s">
        <v>199</v>
      </c>
      <c r="K2702" t="s">
        <v>199</v>
      </c>
      <c r="L2702" t="s">
        <v>199</v>
      </c>
      <c r="M2702" t="s">
        <v>199</v>
      </c>
      <c r="N2702" t="s">
        <v>199</v>
      </c>
      <c r="O2702" t="s">
        <v>199</v>
      </c>
      <c r="P2702" t="s">
        <v>199</v>
      </c>
      <c r="Q2702" s="80" t="s">
        <v>199</v>
      </c>
      <c r="R2702" s="79"/>
      <c r="T2702" t="s">
        <v>199</v>
      </c>
      <c r="U2702" t="s">
        <v>199</v>
      </c>
      <c r="V2702" t="s">
        <v>199</v>
      </c>
    </row>
    <row r="2703" spans="2:22" x14ac:dyDescent="0.25">
      <c r="B2703" t="s">
        <v>199</v>
      </c>
      <c r="C2703" s="79" t="s">
        <v>199</v>
      </c>
      <c r="E2703" t="s">
        <v>199</v>
      </c>
      <c r="F2703" t="s">
        <v>199</v>
      </c>
      <c r="G2703" t="s">
        <v>199</v>
      </c>
      <c r="H2703" t="s">
        <v>199</v>
      </c>
      <c r="I2703" t="s">
        <v>199</v>
      </c>
      <c r="J2703" t="s">
        <v>199</v>
      </c>
      <c r="K2703" t="s">
        <v>199</v>
      </c>
      <c r="L2703" t="s">
        <v>199</v>
      </c>
      <c r="M2703" t="s">
        <v>199</v>
      </c>
      <c r="N2703" t="s">
        <v>199</v>
      </c>
      <c r="O2703" t="s">
        <v>199</v>
      </c>
      <c r="P2703" t="s">
        <v>199</v>
      </c>
      <c r="Q2703" s="80" t="s">
        <v>199</v>
      </c>
      <c r="R2703" s="79"/>
      <c r="T2703" t="s">
        <v>199</v>
      </c>
      <c r="U2703" t="s">
        <v>199</v>
      </c>
      <c r="V2703" t="s">
        <v>199</v>
      </c>
    </row>
    <row r="2704" spans="2:22" x14ac:dyDescent="0.25">
      <c r="B2704" t="s">
        <v>199</v>
      </c>
      <c r="C2704" s="79" t="s">
        <v>199</v>
      </c>
      <c r="E2704" t="s">
        <v>199</v>
      </c>
      <c r="F2704" t="s">
        <v>199</v>
      </c>
      <c r="G2704" t="s">
        <v>199</v>
      </c>
      <c r="H2704" t="s">
        <v>199</v>
      </c>
      <c r="I2704" t="s">
        <v>199</v>
      </c>
      <c r="J2704" t="s">
        <v>199</v>
      </c>
      <c r="K2704" t="s">
        <v>199</v>
      </c>
      <c r="L2704" t="s">
        <v>199</v>
      </c>
      <c r="M2704" t="s">
        <v>199</v>
      </c>
      <c r="N2704" t="s">
        <v>199</v>
      </c>
      <c r="O2704" t="s">
        <v>199</v>
      </c>
      <c r="P2704" t="s">
        <v>199</v>
      </c>
      <c r="Q2704" s="80" t="s">
        <v>199</v>
      </c>
      <c r="R2704" s="79"/>
      <c r="T2704" t="s">
        <v>199</v>
      </c>
      <c r="U2704" t="s">
        <v>199</v>
      </c>
      <c r="V2704" t="s">
        <v>199</v>
      </c>
    </row>
    <row r="2705" spans="2:22" x14ac:dyDescent="0.25">
      <c r="B2705" t="s">
        <v>199</v>
      </c>
      <c r="C2705" s="79" t="s">
        <v>199</v>
      </c>
      <c r="E2705" t="s">
        <v>199</v>
      </c>
      <c r="F2705" t="s">
        <v>199</v>
      </c>
      <c r="G2705" t="s">
        <v>199</v>
      </c>
      <c r="H2705" t="s">
        <v>199</v>
      </c>
      <c r="I2705" t="s">
        <v>199</v>
      </c>
      <c r="J2705" t="s">
        <v>199</v>
      </c>
      <c r="K2705" t="s">
        <v>199</v>
      </c>
      <c r="L2705" t="s">
        <v>199</v>
      </c>
      <c r="M2705" t="s">
        <v>199</v>
      </c>
      <c r="N2705" t="s">
        <v>199</v>
      </c>
      <c r="O2705" t="s">
        <v>199</v>
      </c>
      <c r="P2705" t="s">
        <v>199</v>
      </c>
      <c r="Q2705" s="80" t="s">
        <v>199</v>
      </c>
      <c r="R2705" s="79"/>
      <c r="T2705" t="s">
        <v>199</v>
      </c>
      <c r="U2705" t="s">
        <v>199</v>
      </c>
      <c r="V2705" t="s">
        <v>199</v>
      </c>
    </row>
    <row r="2706" spans="2:22" x14ac:dyDescent="0.25">
      <c r="B2706" t="s">
        <v>199</v>
      </c>
      <c r="C2706" s="79" t="s">
        <v>199</v>
      </c>
      <c r="E2706" t="s">
        <v>199</v>
      </c>
      <c r="F2706" t="s">
        <v>199</v>
      </c>
      <c r="G2706" t="s">
        <v>199</v>
      </c>
      <c r="H2706" t="s">
        <v>199</v>
      </c>
      <c r="I2706" t="s">
        <v>199</v>
      </c>
      <c r="J2706" t="s">
        <v>199</v>
      </c>
      <c r="K2706" t="s">
        <v>199</v>
      </c>
      <c r="L2706" t="s">
        <v>199</v>
      </c>
      <c r="M2706" t="s">
        <v>199</v>
      </c>
      <c r="N2706" t="s">
        <v>199</v>
      </c>
      <c r="O2706" t="s">
        <v>199</v>
      </c>
      <c r="P2706" t="s">
        <v>199</v>
      </c>
      <c r="Q2706" s="80" t="s">
        <v>199</v>
      </c>
      <c r="R2706" s="79"/>
      <c r="T2706" t="s">
        <v>199</v>
      </c>
      <c r="U2706" t="s">
        <v>199</v>
      </c>
      <c r="V2706" t="s">
        <v>199</v>
      </c>
    </row>
    <row r="2707" spans="2:22" x14ac:dyDescent="0.25">
      <c r="B2707" t="s">
        <v>199</v>
      </c>
      <c r="C2707" s="79" t="s">
        <v>199</v>
      </c>
      <c r="E2707" t="s">
        <v>199</v>
      </c>
      <c r="F2707" t="s">
        <v>199</v>
      </c>
      <c r="G2707" t="s">
        <v>199</v>
      </c>
      <c r="H2707" t="s">
        <v>199</v>
      </c>
      <c r="I2707" t="s">
        <v>199</v>
      </c>
      <c r="J2707" t="s">
        <v>199</v>
      </c>
      <c r="K2707" t="s">
        <v>199</v>
      </c>
      <c r="L2707" t="s">
        <v>199</v>
      </c>
      <c r="M2707" t="s">
        <v>199</v>
      </c>
      <c r="N2707" t="s">
        <v>199</v>
      </c>
      <c r="O2707" t="s">
        <v>199</v>
      </c>
      <c r="P2707" t="s">
        <v>199</v>
      </c>
      <c r="Q2707" s="80" t="s">
        <v>199</v>
      </c>
      <c r="R2707" s="79"/>
      <c r="T2707" t="s">
        <v>199</v>
      </c>
      <c r="U2707" t="s">
        <v>199</v>
      </c>
      <c r="V2707" t="s">
        <v>199</v>
      </c>
    </row>
    <row r="2708" spans="2:22" x14ac:dyDescent="0.25">
      <c r="B2708" t="s">
        <v>199</v>
      </c>
      <c r="C2708" s="79" t="s">
        <v>199</v>
      </c>
      <c r="E2708" t="s">
        <v>199</v>
      </c>
      <c r="F2708" t="s">
        <v>199</v>
      </c>
      <c r="G2708" t="s">
        <v>199</v>
      </c>
      <c r="H2708" t="s">
        <v>199</v>
      </c>
      <c r="I2708" t="s">
        <v>199</v>
      </c>
      <c r="J2708" t="s">
        <v>199</v>
      </c>
      <c r="K2708" t="s">
        <v>199</v>
      </c>
      <c r="L2708" t="s">
        <v>199</v>
      </c>
      <c r="M2708" t="s">
        <v>199</v>
      </c>
      <c r="N2708" t="s">
        <v>199</v>
      </c>
      <c r="O2708" t="s">
        <v>199</v>
      </c>
      <c r="P2708" t="s">
        <v>199</v>
      </c>
      <c r="Q2708" s="80" t="s">
        <v>199</v>
      </c>
      <c r="R2708" s="79"/>
      <c r="T2708" t="s">
        <v>199</v>
      </c>
      <c r="U2708" t="s">
        <v>199</v>
      </c>
      <c r="V2708" t="s">
        <v>199</v>
      </c>
    </row>
    <row r="2709" spans="2:22" x14ac:dyDescent="0.25">
      <c r="B2709" t="s">
        <v>199</v>
      </c>
      <c r="C2709" s="79" t="s">
        <v>199</v>
      </c>
      <c r="E2709" t="s">
        <v>199</v>
      </c>
      <c r="F2709" t="s">
        <v>199</v>
      </c>
      <c r="G2709" t="s">
        <v>199</v>
      </c>
      <c r="H2709" t="s">
        <v>199</v>
      </c>
      <c r="I2709" t="s">
        <v>199</v>
      </c>
      <c r="J2709" t="s">
        <v>199</v>
      </c>
      <c r="K2709" t="s">
        <v>199</v>
      </c>
      <c r="L2709" t="s">
        <v>199</v>
      </c>
      <c r="M2709" t="s">
        <v>199</v>
      </c>
      <c r="N2709" t="s">
        <v>199</v>
      </c>
      <c r="O2709" t="s">
        <v>199</v>
      </c>
      <c r="P2709" t="s">
        <v>199</v>
      </c>
      <c r="Q2709" s="80" t="s">
        <v>199</v>
      </c>
      <c r="R2709" s="79"/>
      <c r="T2709" t="s">
        <v>199</v>
      </c>
      <c r="U2709" t="s">
        <v>199</v>
      </c>
      <c r="V2709" t="s">
        <v>199</v>
      </c>
    </row>
    <row r="2710" spans="2:22" x14ac:dyDescent="0.25">
      <c r="B2710" t="s">
        <v>199</v>
      </c>
      <c r="C2710" s="79" t="s">
        <v>199</v>
      </c>
      <c r="E2710" t="s">
        <v>199</v>
      </c>
      <c r="F2710" t="s">
        <v>199</v>
      </c>
      <c r="G2710" t="s">
        <v>199</v>
      </c>
      <c r="H2710" t="s">
        <v>199</v>
      </c>
      <c r="I2710" t="s">
        <v>199</v>
      </c>
      <c r="J2710" t="s">
        <v>199</v>
      </c>
      <c r="K2710" t="s">
        <v>199</v>
      </c>
      <c r="L2710" t="s">
        <v>199</v>
      </c>
      <c r="M2710" t="s">
        <v>199</v>
      </c>
      <c r="N2710" t="s">
        <v>199</v>
      </c>
      <c r="O2710" t="s">
        <v>199</v>
      </c>
      <c r="P2710" t="s">
        <v>199</v>
      </c>
      <c r="Q2710" s="80" t="s">
        <v>199</v>
      </c>
      <c r="R2710" s="79"/>
      <c r="T2710" t="s">
        <v>199</v>
      </c>
      <c r="U2710" t="s">
        <v>199</v>
      </c>
      <c r="V2710" t="s">
        <v>199</v>
      </c>
    </row>
    <row r="2711" spans="2:22" x14ac:dyDescent="0.25">
      <c r="B2711" t="s">
        <v>199</v>
      </c>
      <c r="C2711" s="79" t="s">
        <v>199</v>
      </c>
      <c r="E2711" t="s">
        <v>199</v>
      </c>
      <c r="F2711" t="s">
        <v>199</v>
      </c>
      <c r="G2711" t="s">
        <v>199</v>
      </c>
      <c r="H2711" t="s">
        <v>199</v>
      </c>
      <c r="I2711" t="s">
        <v>199</v>
      </c>
      <c r="J2711" t="s">
        <v>199</v>
      </c>
      <c r="K2711" t="s">
        <v>199</v>
      </c>
      <c r="L2711" t="s">
        <v>199</v>
      </c>
      <c r="M2711" t="s">
        <v>199</v>
      </c>
      <c r="N2711" t="s">
        <v>199</v>
      </c>
      <c r="O2711" t="s">
        <v>199</v>
      </c>
      <c r="P2711" t="s">
        <v>199</v>
      </c>
      <c r="Q2711" s="80" t="s">
        <v>199</v>
      </c>
      <c r="R2711" s="79"/>
      <c r="T2711" t="s">
        <v>199</v>
      </c>
      <c r="U2711" t="s">
        <v>199</v>
      </c>
      <c r="V2711" t="s">
        <v>199</v>
      </c>
    </row>
    <row r="2712" spans="2:22" x14ac:dyDescent="0.25">
      <c r="B2712" t="s">
        <v>199</v>
      </c>
      <c r="C2712" s="79" t="s">
        <v>199</v>
      </c>
      <c r="E2712" t="s">
        <v>199</v>
      </c>
      <c r="F2712" t="s">
        <v>199</v>
      </c>
      <c r="G2712" t="s">
        <v>199</v>
      </c>
      <c r="H2712" t="s">
        <v>199</v>
      </c>
      <c r="I2712" t="s">
        <v>199</v>
      </c>
      <c r="J2712" t="s">
        <v>199</v>
      </c>
      <c r="K2712" t="s">
        <v>199</v>
      </c>
      <c r="L2712" t="s">
        <v>199</v>
      </c>
      <c r="M2712" t="s">
        <v>199</v>
      </c>
      <c r="N2712" t="s">
        <v>199</v>
      </c>
      <c r="O2712" t="s">
        <v>199</v>
      </c>
      <c r="P2712" t="s">
        <v>199</v>
      </c>
      <c r="Q2712" s="80" t="s">
        <v>199</v>
      </c>
      <c r="R2712" s="79"/>
      <c r="T2712" t="s">
        <v>199</v>
      </c>
      <c r="U2712" t="s">
        <v>199</v>
      </c>
      <c r="V2712" t="s">
        <v>199</v>
      </c>
    </row>
    <row r="2713" spans="2:22" x14ac:dyDescent="0.25">
      <c r="B2713" t="s">
        <v>199</v>
      </c>
      <c r="C2713" s="79" t="s">
        <v>199</v>
      </c>
      <c r="E2713" t="s">
        <v>199</v>
      </c>
      <c r="F2713" t="s">
        <v>199</v>
      </c>
      <c r="G2713" t="s">
        <v>199</v>
      </c>
      <c r="H2713" t="s">
        <v>199</v>
      </c>
      <c r="I2713" t="s">
        <v>199</v>
      </c>
      <c r="J2713" t="s">
        <v>199</v>
      </c>
      <c r="K2713" t="s">
        <v>199</v>
      </c>
      <c r="L2713" t="s">
        <v>199</v>
      </c>
      <c r="M2713" t="s">
        <v>199</v>
      </c>
      <c r="N2713" t="s">
        <v>199</v>
      </c>
      <c r="O2713" t="s">
        <v>199</v>
      </c>
      <c r="P2713" t="s">
        <v>199</v>
      </c>
      <c r="Q2713" s="80" t="s">
        <v>199</v>
      </c>
      <c r="R2713" s="79"/>
      <c r="T2713" t="s">
        <v>199</v>
      </c>
      <c r="U2713" t="s">
        <v>199</v>
      </c>
      <c r="V2713" t="s">
        <v>199</v>
      </c>
    </row>
    <row r="2714" spans="2:22" x14ac:dyDescent="0.25">
      <c r="B2714" t="s">
        <v>199</v>
      </c>
      <c r="C2714" s="79" t="s">
        <v>199</v>
      </c>
      <c r="E2714" t="s">
        <v>199</v>
      </c>
      <c r="F2714" t="s">
        <v>199</v>
      </c>
      <c r="G2714" t="s">
        <v>199</v>
      </c>
      <c r="H2714" t="s">
        <v>199</v>
      </c>
      <c r="I2714" t="s">
        <v>199</v>
      </c>
      <c r="J2714" t="s">
        <v>199</v>
      </c>
      <c r="K2714" t="s">
        <v>199</v>
      </c>
      <c r="L2714" t="s">
        <v>199</v>
      </c>
      <c r="M2714" t="s">
        <v>199</v>
      </c>
      <c r="N2714" t="s">
        <v>199</v>
      </c>
      <c r="O2714" t="s">
        <v>199</v>
      </c>
      <c r="P2714" t="s">
        <v>199</v>
      </c>
      <c r="Q2714" s="80" t="s">
        <v>199</v>
      </c>
      <c r="R2714" s="79"/>
      <c r="T2714" t="s">
        <v>199</v>
      </c>
      <c r="U2714" t="s">
        <v>199</v>
      </c>
      <c r="V2714" t="s">
        <v>199</v>
      </c>
    </row>
    <row r="2715" spans="2:22" x14ac:dyDescent="0.25">
      <c r="B2715" t="s">
        <v>199</v>
      </c>
      <c r="C2715" s="79" t="s">
        <v>199</v>
      </c>
      <c r="E2715" t="s">
        <v>199</v>
      </c>
      <c r="F2715" t="s">
        <v>199</v>
      </c>
      <c r="G2715" t="s">
        <v>199</v>
      </c>
      <c r="H2715" t="s">
        <v>199</v>
      </c>
      <c r="I2715" t="s">
        <v>199</v>
      </c>
      <c r="J2715" t="s">
        <v>199</v>
      </c>
      <c r="K2715" t="s">
        <v>199</v>
      </c>
      <c r="L2715" t="s">
        <v>199</v>
      </c>
      <c r="M2715" t="s">
        <v>199</v>
      </c>
      <c r="N2715" t="s">
        <v>199</v>
      </c>
      <c r="O2715" t="s">
        <v>199</v>
      </c>
      <c r="P2715" t="s">
        <v>199</v>
      </c>
      <c r="Q2715" s="80" t="s">
        <v>199</v>
      </c>
      <c r="R2715" s="79"/>
      <c r="T2715" t="s">
        <v>199</v>
      </c>
      <c r="U2715" t="s">
        <v>199</v>
      </c>
      <c r="V2715" t="s">
        <v>199</v>
      </c>
    </row>
    <row r="2716" spans="2:22" x14ac:dyDescent="0.25">
      <c r="B2716" t="s">
        <v>199</v>
      </c>
      <c r="C2716" s="79" t="s">
        <v>199</v>
      </c>
      <c r="E2716" t="s">
        <v>199</v>
      </c>
      <c r="F2716" t="s">
        <v>199</v>
      </c>
      <c r="G2716" t="s">
        <v>199</v>
      </c>
      <c r="H2716" t="s">
        <v>199</v>
      </c>
      <c r="I2716" t="s">
        <v>199</v>
      </c>
      <c r="J2716" t="s">
        <v>199</v>
      </c>
      <c r="K2716" t="s">
        <v>199</v>
      </c>
      <c r="L2716" t="s">
        <v>199</v>
      </c>
      <c r="M2716" t="s">
        <v>199</v>
      </c>
      <c r="N2716" t="s">
        <v>199</v>
      </c>
      <c r="O2716" t="s">
        <v>199</v>
      </c>
      <c r="P2716" t="s">
        <v>199</v>
      </c>
      <c r="Q2716" s="80" t="s">
        <v>199</v>
      </c>
      <c r="R2716" s="79"/>
      <c r="T2716" t="s">
        <v>199</v>
      </c>
      <c r="U2716" t="s">
        <v>199</v>
      </c>
      <c r="V2716" t="s">
        <v>199</v>
      </c>
    </row>
    <row r="2717" spans="2:22" x14ac:dyDescent="0.25">
      <c r="B2717" t="s">
        <v>199</v>
      </c>
      <c r="C2717" s="79" t="s">
        <v>199</v>
      </c>
      <c r="E2717" t="s">
        <v>199</v>
      </c>
      <c r="F2717" t="s">
        <v>199</v>
      </c>
      <c r="G2717" t="s">
        <v>199</v>
      </c>
      <c r="H2717" t="s">
        <v>199</v>
      </c>
      <c r="I2717" t="s">
        <v>199</v>
      </c>
      <c r="J2717" t="s">
        <v>199</v>
      </c>
      <c r="K2717" t="s">
        <v>199</v>
      </c>
      <c r="L2717" t="s">
        <v>199</v>
      </c>
      <c r="M2717" t="s">
        <v>199</v>
      </c>
      <c r="N2717" t="s">
        <v>199</v>
      </c>
      <c r="O2717" t="s">
        <v>199</v>
      </c>
      <c r="P2717" t="s">
        <v>199</v>
      </c>
      <c r="Q2717" s="80" t="s">
        <v>199</v>
      </c>
      <c r="R2717" s="79"/>
      <c r="T2717" t="s">
        <v>199</v>
      </c>
      <c r="U2717" t="s">
        <v>199</v>
      </c>
      <c r="V2717" t="s">
        <v>199</v>
      </c>
    </row>
    <row r="2718" spans="2:22" x14ac:dyDescent="0.25">
      <c r="B2718" t="s">
        <v>199</v>
      </c>
      <c r="C2718" s="79" t="s">
        <v>199</v>
      </c>
      <c r="E2718" t="s">
        <v>199</v>
      </c>
      <c r="F2718" t="s">
        <v>199</v>
      </c>
      <c r="G2718" t="s">
        <v>199</v>
      </c>
      <c r="H2718" t="s">
        <v>199</v>
      </c>
      <c r="I2718" t="s">
        <v>199</v>
      </c>
      <c r="J2718" t="s">
        <v>199</v>
      </c>
      <c r="K2718" t="s">
        <v>199</v>
      </c>
      <c r="L2718" t="s">
        <v>199</v>
      </c>
      <c r="M2718" t="s">
        <v>199</v>
      </c>
      <c r="N2718" t="s">
        <v>199</v>
      </c>
      <c r="O2718" t="s">
        <v>199</v>
      </c>
      <c r="P2718" t="s">
        <v>199</v>
      </c>
      <c r="Q2718" s="80" t="s">
        <v>199</v>
      </c>
      <c r="R2718" s="79"/>
      <c r="T2718" t="s">
        <v>199</v>
      </c>
      <c r="U2718" t="s">
        <v>199</v>
      </c>
      <c r="V2718" t="s">
        <v>199</v>
      </c>
    </row>
    <row r="2719" spans="2:22" x14ac:dyDescent="0.25">
      <c r="B2719" t="s">
        <v>199</v>
      </c>
      <c r="C2719" s="79" t="s">
        <v>199</v>
      </c>
      <c r="E2719" t="s">
        <v>199</v>
      </c>
      <c r="F2719" t="s">
        <v>199</v>
      </c>
      <c r="G2719" t="s">
        <v>199</v>
      </c>
      <c r="H2719" t="s">
        <v>199</v>
      </c>
      <c r="I2719" t="s">
        <v>199</v>
      </c>
      <c r="J2719" t="s">
        <v>199</v>
      </c>
      <c r="K2719" t="s">
        <v>199</v>
      </c>
      <c r="L2719" t="s">
        <v>199</v>
      </c>
      <c r="M2719" t="s">
        <v>199</v>
      </c>
      <c r="N2719" t="s">
        <v>199</v>
      </c>
      <c r="O2719" t="s">
        <v>199</v>
      </c>
      <c r="P2719" t="s">
        <v>199</v>
      </c>
      <c r="Q2719" s="80" t="s">
        <v>199</v>
      </c>
      <c r="R2719" s="79"/>
      <c r="T2719" t="s">
        <v>199</v>
      </c>
      <c r="U2719" t="s">
        <v>199</v>
      </c>
      <c r="V2719" t="s">
        <v>199</v>
      </c>
    </row>
    <row r="2720" spans="2:22" x14ac:dyDescent="0.25">
      <c r="B2720" t="s">
        <v>199</v>
      </c>
      <c r="C2720" s="79" t="s">
        <v>199</v>
      </c>
      <c r="E2720" t="s">
        <v>199</v>
      </c>
      <c r="F2720" t="s">
        <v>199</v>
      </c>
      <c r="G2720" t="s">
        <v>199</v>
      </c>
      <c r="H2720" t="s">
        <v>199</v>
      </c>
      <c r="I2720" t="s">
        <v>199</v>
      </c>
      <c r="J2720" t="s">
        <v>199</v>
      </c>
      <c r="K2720" t="s">
        <v>199</v>
      </c>
      <c r="L2720" t="s">
        <v>199</v>
      </c>
      <c r="M2720" t="s">
        <v>199</v>
      </c>
      <c r="N2720" t="s">
        <v>199</v>
      </c>
      <c r="O2720" t="s">
        <v>199</v>
      </c>
      <c r="P2720" t="s">
        <v>199</v>
      </c>
      <c r="Q2720" s="80" t="s">
        <v>199</v>
      </c>
      <c r="R2720" s="79"/>
      <c r="T2720" t="s">
        <v>199</v>
      </c>
      <c r="U2720" t="s">
        <v>199</v>
      </c>
      <c r="V2720" t="s">
        <v>199</v>
      </c>
    </row>
    <row r="2721" spans="2:22" x14ac:dyDescent="0.25">
      <c r="B2721" t="s">
        <v>199</v>
      </c>
      <c r="C2721" s="79" t="s">
        <v>199</v>
      </c>
      <c r="E2721" t="s">
        <v>199</v>
      </c>
      <c r="F2721" t="s">
        <v>199</v>
      </c>
      <c r="G2721" t="s">
        <v>199</v>
      </c>
      <c r="H2721" t="s">
        <v>199</v>
      </c>
      <c r="I2721" t="s">
        <v>199</v>
      </c>
      <c r="J2721" t="s">
        <v>199</v>
      </c>
      <c r="K2721" t="s">
        <v>199</v>
      </c>
      <c r="L2721" t="s">
        <v>199</v>
      </c>
      <c r="M2721" t="s">
        <v>199</v>
      </c>
      <c r="N2721" t="s">
        <v>199</v>
      </c>
      <c r="O2721" t="s">
        <v>199</v>
      </c>
      <c r="P2721" t="s">
        <v>199</v>
      </c>
      <c r="Q2721" s="80" t="s">
        <v>199</v>
      </c>
      <c r="R2721" s="79"/>
      <c r="T2721" t="s">
        <v>199</v>
      </c>
      <c r="U2721" t="s">
        <v>199</v>
      </c>
      <c r="V2721" t="s">
        <v>199</v>
      </c>
    </row>
    <row r="2722" spans="2:22" x14ac:dyDescent="0.25">
      <c r="B2722" t="s">
        <v>199</v>
      </c>
      <c r="C2722" s="79" t="s">
        <v>199</v>
      </c>
      <c r="E2722" t="s">
        <v>199</v>
      </c>
      <c r="F2722" t="s">
        <v>199</v>
      </c>
      <c r="G2722" t="s">
        <v>199</v>
      </c>
      <c r="H2722" t="s">
        <v>199</v>
      </c>
      <c r="I2722" t="s">
        <v>199</v>
      </c>
      <c r="J2722" t="s">
        <v>199</v>
      </c>
      <c r="K2722" t="s">
        <v>199</v>
      </c>
      <c r="L2722" t="s">
        <v>199</v>
      </c>
      <c r="M2722" t="s">
        <v>199</v>
      </c>
      <c r="N2722" t="s">
        <v>199</v>
      </c>
      <c r="O2722" t="s">
        <v>199</v>
      </c>
      <c r="P2722" t="s">
        <v>199</v>
      </c>
      <c r="Q2722" s="80" t="s">
        <v>199</v>
      </c>
      <c r="R2722" s="79"/>
      <c r="T2722" t="s">
        <v>199</v>
      </c>
      <c r="U2722" t="s">
        <v>199</v>
      </c>
      <c r="V2722" t="s">
        <v>199</v>
      </c>
    </row>
    <row r="2723" spans="2:22" x14ac:dyDescent="0.25">
      <c r="B2723" t="s">
        <v>199</v>
      </c>
      <c r="C2723" s="79" t="s">
        <v>199</v>
      </c>
      <c r="E2723" t="s">
        <v>199</v>
      </c>
      <c r="F2723" t="s">
        <v>199</v>
      </c>
      <c r="G2723" t="s">
        <v>199</v>
      </c>
      <c r="H2723" t="s">
        <v>199</v>
      </c>
      <c r="I2723" t="s">
        <v>199</v>
      </c>
      <c r="J2723" t="s">
        <v>199</v>
      </c>
      <c r="K2723" t="s">
        <v>199</v>
      </c>
      <c r="L2723" t="s">
        <v>199</v>
      </c>
      <c r="M2723" t="s">
        <v>199</v>
      </c>
      <c r="N2723" t="s">
        <v>199</v>
      </c>
      <c r="O2723" t="s">
        <v>199</v>
      </c>
      <c r="P2723" t="s">
        <v>199</v>
      </c>
      <c r="Q2723" s="80" t="s">
        <v>199</v>
      </c>
      <c r="R2723" s="79"/>
      <c r="T2723" t="s">
        <v>199</v>
      </c>
      <c r="U2723" t="s">
        <v>199</v>
      </c>
      <c r="V2723" t="s">
        <v>199</v>
      </c>
    </row>
    <row r="2724" spans="2:22" x14ac:dyDescent="0.25">
      <c r="B2724" t="s">
        <v>199</v>
      </c>
      <c r="C2724" s="79" t="s">
        <v>199</v>
      </c>
      <c r="E2724" t="s">
        <v>199</v>
      </c>
      <c r="F2724" t="s">
        <v>199</v>
      </c>
      <c r="G2724" t="s">
        <v>199</v>
      </c>
      <c r="H2724" t="s">
        <v>199</v>
      </c>
      <c r="I2724" t="s">
        <v>199</v>
      </c>
      <c r="J2724" t="s">
        <v>199</v>
      </c>
      <c r="K2724" t="s">
        <v>199</v>
      </c>
      <c r="L2724" t="s">
        <v>199</v>
      </c>
      <c r="M2724" t="s">
        <v>199</v>
      </c>
      <c r="N2724" t="s">
        <v>199</v>
      </c>
      <c r="O2724" t="s">
        <v>199</v>
      </c>
      <c r="P2724" t="s">
        <v>199</v>
      </c>
      <c r="Q2724" s="80" t="s">
        <v>199</v>
      </c>
      <c r="R2724" s="79"/>
      <c r="T2724" t="s">
        <v>199</v>
      </c>
      <c r="U2724" t="s">
        <v>199</v>
      </c>
      <c r="V2724" t="s">
        <v>199</v>
      </c>
    </row>
    <row r="2725" spans="2:22" x14ac:dyDescent="0.25">
      <c r="B2725" t="s">
        <v>199</v>
      </c>
      <c r="C2725" s="79" t="s">
        <v>199</v>
      </c>
      <c r="E2725" t="s">
        <v>199</v>
      </c>
      <c r="F2725" t="s">
        <v>199</v>
      </c>
      <c r="G2725" t="s">
        <v>199</v>
      </c>
      <c r="H2725" t="s">
        <v>199</v>
      </c>
      <c r="I2725" t="s">
        <v>199</v>
      </c>
      <c r="J2725" t="s">
        <v>199</v>
      </c>
      <c r="K2725" t="s">
        <v>199</v>
      </c>
      <c r="L2725" t="s">
        <v>199</v>
      </c>
      <c r="M2725" t="s">
        <v>199</v>
      </c>
      <c r="N2725" t="s">
        <v>199</v>
      </c>
      <c r="O2725" t="s">
        <v>199</v>
      </c>
      <c r="P2725" t="s">
        <v>199</v>
      </c>
      <c r="Q2725" s="80" t="s">
        <v>199</v>
      </c>
      <c r="R2725" s="79"/>
      <c r="T2725" t="s">
        <v>199</v>
      </c>
      <c r="U2725" t="s">
        <v>199</v>
      </c>
      <c r="V2725" t="s">
        <v>199</v>
      </c>
    </row>
    <row r="2726" spans="2:22" x14ac:dyDescent="0.25">
      <c r="B2726" t="s">
        <v>199</v>
      </c>
      <c r="C2726" s="79" t="s">
        <v>199</v>
      </c>
      <c r="E2726" t="s">
        <v>199</v>
      </c>
      <c r="F2726" t="s">
        <v>199</v>
      </c>
      <c r="G2726" t="s">
        <v>199</v>
      </c>
      <c r="H2726" t="s">
        <v>199</v>
      </c>
      <c r="I2726" t="s">
        <v>199</v>
      </c>
      <c r="J2726" t="s">
        <v>199</v>
      </c>
      <c r="K2726" t="s">
        <v>199</v>
      </c>
      <c r="L2726" t="s">
        <v>199</v>
      </c>
      <c r="M2726" t="s">
        <v>199</v>
      </c>
      <c r="N2726" t="s">
        <v>199</v>
      </c>
      <c r="O2726" t="s">
        <v>199</v>
      </c>
      <c r="P2726" t="s">
        <v>199</v>
      </c>
      <c r="Q2726" s="80" t="s">
        <v>199</v>
      </c>
      <c r="R2726" s="79"/>
      <c r="T2726" t="s">
        <v>199</v>
      </c>
      <c r="U2726" t="s">
        <v>199</v>
      </c>
      <c r="V2726" t="s">
        <v>199</v>
      </c>
    </row>
    <row r="2727" spans="2:22" x14ac:dyDescent="0.25">
      <c r="B2727" t="s">
        <v>199</v>
      </c>
      <c r="C2727" s="79" t="s">
        <v>199</v>
      </c>
      <c r="E2727" t="s">
        <v>199</v>
      </c>
      <c r="F2727" t="s">
        <v>199</v>
      </c>
      <c r="G2727" t="s">
        <v>199</v>
      </c>
      <c r="H2727" t="s">
        <v>199</v>
      </c>
      <c r="I2727" t="s">
        <v>199</v>
      </c>
      <c r="J2727" t="s">
        <v>199</v>
      </c>
      <c r="K2727" t="s">
        <v>199</v>
      </c>
      <c r="L2727" t="s">
        <v>199</v>
      </c>
      <c r="M2727" t="s">
        <v>199</v>
      </c>
      <c r="N2727" t="s">
        <v>199</v>
      </c>
      <c r="O2727" t="s">
        <v>199</v>
      </c>
      <c r="P2727" t="s">
        <v>199</v>
      </c>
      <c r="Q2727" s="80" t="s">
        <v>199</v>
      </c>
      <c r="R2727" s="79"/>
      <c r="T2727" t="s">
        <v>199</v>
      </c>
      <c r="U2727" t="s">
        <v>199</v>
      </c>
      <c r="V2727" t="s">
        <v>199</v>
      </c>
    </row>
    <row r="2728" spans="2:22" x14ac:dyDescent="0.25">
      <c r="B2728" t="s">
        <v>199</v>
      </c>
      <c r="C2728" s="79" t="s">
        <v>199</v>
      </c>
      <c r="E2728" t="s">
        <v>199</v>
      </c>
      <c r="F2728" t="s">
        <v>199</v>
      </c>
      <c r="G2728" t="s">
        <v>199</v>
      </c>
      <c r="H2728" t="s">
        <v>199</v>
      </c>
      <c r="I2728" t="s">
        <v>199</v>
      </c>
      <c r="J2728" t="s">
        <v>199</v>
      </c>
      <c r="K2728" t="s">
        <v>199</v>
      </c>
      <c r="L2728" t="s">
        <v>199</v>
      </c>
      <c r="M2728" t="s">
        <v>199</v>
      </c>
      <c r="N2728" t="s">
        <v>199</v>
      </c>
      <c r="O2728" t="s">
        <v>199</v>
      </c>
      <c r="P2728" t="s">
        <v>199</v>
      </c>
      <c r="Q2728" s="80" t="s">
        <v>199</v>
      </c>
      <c r="R2728" s="79"/>
      <c r="T2728" t="s">
        <v>199</v>
      </c>
      <c r="U2728" t="s">
        <v>199</v>
      </c>
      <c r="V2728" t="s">
        <v>199</v>
      </c>
    </row>
    <row r="2729" spans="2:22" x14ac:dyDescent="0.25">
      <c r="B2729" t="s">
        <v>199</v>
      </c>
      <c r="C2729" s="79" t="s">
        <v>199</v>
      </c>
      <c r="E2729" t="s">
        <v>199</v>
      </c>
      <c r="F2729" t="s">
        <v>199</v>
      </c>
      <c r="G2729" t="s">
        <v>199</v>
      </c>
      <c r="H2729" t="s">
        <v>199</v>
      </c>
      <c r="I2729" t="s">
        <v>199</v>
      </c>
      <c r="J2729" t="s">
        <v>199</v>
      </c>
      <c r="K2729" t="s">
        <v>199</v>
      </c>
      <c r="L2729" t="s">
        <v>199</v>
      </c>
      <c r="M2729" t="s">
        <v>199</v>
      </c>
      <c r="N2729" t="s">
        <v>199</v>
      </c>
      <c r="O2729" t="s">
        <v>199</v>
      </c>
      <c r="P2729" t="s">
        <v>199</v>
      </c>
      <c r="Q2729" s="80" t="s">
        <v>199</v>
      </c>
      <c r="R2729" s="79"/>
      <c r="T2729" t="s">
        <v>199</v>
      </c>
      <c r="U2729" t="s">
        <v>199</v>
      </c>
      <c r="V2729" t="s">
        <v>199</v>
      </c>
    </row>
    <row r="2730" spans="2:22" x14ac:dyDescent="0.25">
      <c r="B2730" t="s">
        <v>199</v>
      </c>
      <c r="C2730" s="79" t="s">
        <v>199</v>
      </c>
      <c r="E2730" t="s">
        <v>199</v>
      </c>
      <c r="F2730" t="s">
        <v>199</v>
      </c>
      <c r="G2730" t="s">
        <v>199</v>
      </c>
      <c r="H2730" t="s">
        <v>199</v>
      </c>
      <c r="I2730" t="s">
        <v>199</v>
      </c>
      <c r="J2730" t="s">
        <v>199</v>
      </c>
      <c r="K2730" t="s">
        <v>199</v>
      </c>
      <c r="L2730" t="s">
        <v>199</v>
      </c>
      <c r="M2730" t="s">
        <v>199</v>
      </c>
      <c r="N2730" t="s">
        <v>199</v>
      </c>
      <c r="O2730" t="s">
        <v>199</v>
      </c>
      <c r="P2730" t="s">
        <v>199</v>
      </c>
      <c r="Q2730" s="80" t="s">
        <v>199</v>
      </c>
      <c r="R2730" s="79"/>
      <c r="T2730" t="s">
        <v>199</v>
      </c>
      <c r="U2730" t="s">
        <v>199</v>
      </c>
      <c r="V2730" t="s">
        <v>199</v>
      </c>
    </row>
    <row r="2731" spans="2:22" x14ac:dyDescent="0.25">
      <c r="B2731" t="s">
        <v>199</v>
      </c>
      <c r="C2731" s="79" t="s">
        <v>199</v>
      </c>
      <c r="E2731" t="s">
        <v>199</v>
      </c>
      <c r="F2731" t="s">
        <v>199</v>
      </c>
      <c r="G2731" t="s">
        <v>199</v>
      </c>
      <c r="H2731" t="s">
        <v>199</v>
      </c>
      <c r="I2731" t="s">
        <v>199</v>
      </c>
      <c r="J2731" t="s">
        <v>199</v>
      </c>
      <c r="K2731" t="s">
        <v>199</v>
      </c>
      <c r="L2731" t="s">
        <v>199</v>
      </c>
      <c r="M2731" t="s">
        <v>199</v>
      </c>
      <c r="N2731" t="s">
        <v>199</v>
      </c>
      <c r="O2731" t="s">
        <v>199</v>
      </c>
      <c r="P2731" t="s">
        <v>199</v>
      </c>
      <c r="Q2731" s="80" t="s">
        <v>199</v>
      </c>
      <c r="R2731" s="79"/>
      <c r="T2731" t="s">
        <v>199</v>
      </c>
      <c r="U2731" t="s">
        <v>199</v>
      </c>
      <c r="V2731" t="s">
        <v>199</v>
      </c>
    </row>
    <row r="2732" spans="2:22" x14ac:dyDescent="0.25">
      <c r="B2732" t="s">
        <v>199</v>
      </c>
      <c r="C2732" s="79" t="s">
        <v>199</v>
      </c>
      <c r="E2732" t="s">
        <v>199</v>
      </c>
      <c r="F2732" t="s">
        <v>199</v>
      </c>
      <c r="G2732" t="s">
        <v>199</v>
      </c>
      <c r="H2732" t="s">
        <v>199</v>
      </c>
      <c r="I2732" t="s">
        <v>199</v>
      </c>
      <c r="J2732" t="s">
        <v>199</v>
      </c>
      <c r="K2732" t="s">
        <v>199</v>
      </c>
      <c r="L2732" t="s">
        <v>199</v>
      </c>
      <c r="M2732" t="s">
        <v>199</v>
      </c>
      <c r="N2732" t="s">
        <v>199</v>
      </c>
      <c r="O2732" t="s">
        <v>199</v>
      </c>
      <c r="P2732" t="s">
        <v>199</v>
      </c>
      <c r="Q2732" s="80" t="s">
        <v>199</v>
      </c>
      <c r="R2732" s="79"/>
      <c r="T2732" t="s">
        <v>199</v>
      </c>
      <c r="U2732" t="s">
        <v>199</v>
      </c>
      <c r="V2732" t="s">
        <v>199</v>
      </c>
    </row>
    <row r="2733" spans="2:22" x14ac:dyDescent="0.25">
      <c r="B2733" t="s">
        <v>199</v>
      </c>
      <c r="C2733" s="79" t="s">
        <v>199</v>
      </c>
      <c r="E2733" t="s">
        <v>199</v>
      </c>
      <c r="F2733" t="s">
        <v>199</v>
      </c>
      <c r="G2733" t="s">
        <v>199</v>
      </c>
      <c r="H2733" t="s">
        <v>199</v>
      </c>
      <c r="I2733" t="s">
        <v>199</v>
      </c>
      <c r="J2733" t="s">
        <v>199</v>
      </c>
      <c r="K2733" t="s">
        <v>199</v>
      </c>
      <c r="L2733" t="s">
        <v>199</v>
      </c>
      <c r="M2733" t="s">
        <v>199</v>
      </c>
      <c r="N2733" t="s">
        <v>199</v>
      </c>
      <c r="O2733" t="s">
        <v>199</v>
      </c>
      <c r="P2733" t="s">
        <v>199</v>
      </c>
      <c r="Q2733" s="80" t="s">
        <v>199</v>
      </c>
      <c r="R2733" s="79"/>
      <c r="T2733" t="s">
        <v>199</v>
      </c>
      <c r="U2733" t="s">
        <v>199</v>
      </c>
      <c r="V2733" t="s">
        <v>199</v>
      </c>
    </row>
    <row r="2734" spans="2:22" x14ac:dyDescent="0.25">
      <c r="B2734" t="s">
        <v>199</v>
      </c>
      <c r="C2734" s="79" t="s">
        <v>199</v>
      </c>
      <c r="E2734" t="s">
        <v>199</v>
      </c>
      <c r="F2734" t="s">
        <v>199</v>
      </c>
      <c r="G2734" t="s">
        <v>199</v>
      </c>
      <c r="H2734" t="s">
        <v>199</v>
      </c>
      <c r="I2734" t="s">
        <v>199</v>
      </c>
      <c r="J2734" t="s">
        <v>199</v>
      </c>
      <c r="K2734" t="s">
        <v>199</v>
      </c>
      <c r="L2734" t="s">
        <v>199</v>
      </c>
      <c r="M2734" t="s">
        <v>199</v>
      </c>
      <c r="N2734" t="s">
        <v>199</v>
      </c>
      <c r="O2734" t="s">
        <v>199</v>
      </c>
      <c r="P2734" t="s">
        <v>199</v>
      </c>
      <c r="Q2734" s="80" t="s">
        <v>199</v>
      </c>
      <c r="R2734" s="79"/>
      <c r="T2734" t="s">
        <v>199</v>
      </c>
      <c r="U2734" t="s">
        <v>199</v>
      </c>
      <c r="V2734" t="s">
        <v>199</v>
      </c>
    </row>
    <row r="2735" spans="2:22" x14ac:dyDescent="0.25">
      <c r="B2735" t="s">
        <v>199</v>
      </c>
      <c r="C2735" s="79" t="s">
        <v>199</v>
      </c>
      <c r="E2735" t="s">
        <v>199</v>
      </c>
      <c r="F2735" t="s">
        <v>199</v>
      </c>
      <c r="G2735" t="s">
        <v>199</v>
      </c>
      <c r="H2735" t="s">
        <v>199</v>
      </c>
      <c r="I2735" t="s">
        <v>199</v>
      </c>
      <c r="J2735" t="s">
        <v>199</v>
      </c>
      <c r="K2735" t="s">
        <v>199</v>
      </c>
      <c r="L2735" t="s">
        <v>199</v>
      </c>
      <c r="M2735" t="s">
        <v>199</v>
      </c>
      <c r="N2735" t="s">
        <v>199</v>
      </c>
      <c r="O2735" t="s">
        <v>199</v>
      </c>
      <c r="P2735" t="s">
        <v>199</v>
      </c>
      <c r="Q2735" s="80" t="s">
        <v>199</v>
      </c>
      <c r="R2735" s="79"/>
      <c r="T2735" t="s">
        <v>199</v>
      </c>
      <c r="U2735" t="s">
        <v>199</v>
      </c>
      <c r="V2735" t="s">
        <v>199</v>
      </c>
    </row>
    <row r="2736" spans="2:22" x14ac:dyDescent="0.25">
      <c r="B2736" t="s">
        <v>199</v>
      </c>
      <c r="C2736" s="79" t="s">
        <v>199</v>
      </c>
      <c r="E2736" t="s">
        <v>199</v>
      </c>
      <c r="F2736" t="s">
        <v>199</v>
      </c>
      <c r="G2736" t="s">
        <v>199</v>
      </c>
      <c r="H2736" t="s">
        <v>199</v>
      </c>
      <c r="I2736" t="s">
        <v>199</v>
      </c>
      <c r="J2736" t="s">
        <v>199</v>
      </c>
      <c r="K2736" t="s">
        <v>199</v>
      </c>
      <c r="L2736" t="s">
        <v>199</v>
      </c>
      <c r="M2736" t="s">
        <v>199</v>
      </c>
      <c r="N2736" t="s">
        <v>199</v>
      </c>
      <c r="O2736" t="s">
        <v>199</v>
      </c>
      <c r="P2736" t="s">
        <v>199</v>
      </c>
      <c r="Q2736" s="80" t="s">
        <v>199</v>
      </c>
      <c r="R2736" s="79"/>
      <c r="T2736" t="s">
        <v>199</v>
      </c>
      <c r="U2736" t="s">
        <v>199</v>
      </c>
      <c r="V2736" t="s">
        <v>199</v>
      </c>
    </row>
    <row r="2737" spans="2:22" x14ac:dyDescent="0.25">
      <c r="B2737" t="s">
        <v>199</v>
      </c>
      <c r="C2737" s="79" t="s">
        <v>199</v>
      </c>
      <c r="E2737" t="s">
        <v>199</v>
      </c>
      <c r="F2737" t="s">
        <v>199</v>
      </c>
      <c r="G2737" t="s">
        <v>199</v>
      </c>
      <c r="H2737" t="s">
        <v>199</v>
      </c>
      <c r="I2737" t="s">
        <v>199</v>
      </c>
      <c r="J2737" t="s">
        <v>199</v>
      </c>
      <c r="K2737" t="s">
        <v>199</v>
      </c>
      <c r="L2737" t="s">
        <v>199</v>
      </c>
      <c r="M2737" t="s">
        <v>199</v>
      </c>
      <c r="N2737" t="s">
        <v>199</v>
      </c>
      <c r="O2737" t="s">
        <v>199</v>
      </c>
      <c r="P2737" t="s">
        <v>199</v>
      </c>
      <c r="Q2737" s="80" t="s">
        <v>199</v>
      </c>
      <c r="R2737" s="79"/>
      <c r="T2737" t="s">
        <v>199</v>
      </c>
      <c r="U2737" t="s">
        <v>199</v>
      </c>
      <c r="V2737" t="s">
        <v>199</v>
      </c>
    </row>
    <row r="2738" spans="2:22" x14ac:dyDescent="0.25">
      <c r="B2738" t="s">
        <v>199</v>
      </c>
      <c r="C2738" s="79" t="s">
        <v>199</v>
      </c>
      <c r="E2738" t="s">
        <v>199</v>
      </c>
      <c r="F2738" t="s">
        <v>199</v>
      </c>
      <c r="G2738" t="s">
        <v>199</v>
      </c>
      <c r="H2738" t="s">
        <v>199</v>
      </c>
      <c r="I2738" t="s">
        <v>199</v>
      </c>
      <c r="J2738" t="s">
        <v>199</v>
      </c>
      <c r="K2738" t="s">
        <v>199</v>
      </c>
      <c r="L2738" t="s">
        <v>199</v>
      </c>
      <c r="M2738" t="s">
        <v>199</v>
      </c>
      <c r="N2738" t="s">
        <v>199</v>
      </c>
      <c r="O2738" t="s">
        <v>199</v>
      </c>
      <c r="P2738" t="s">
        <v>199</v>
      </c>
      <c r="Q2738" s="80" t="s">
        <v>199</v>
      </c>
      <c r="R2738" s="79"/>
      <c r="T2738" t="s">
        <v>199</v>
      </c>
      <c r="U2738" t="s">
        <v>199</v>
      </c>
      <c r="V2738" t="s">
        <v>199</v>
      </c>
    </row>
    <row r="2739" spans="2:22" x14ac:dyDescent="0.25">
      <c r="B2739" t="s">
        <v>199</v>
      </c>
      <c r="C2739" s="79" t="s">
        <v>199</v>
      </c>
      <c r="E2739" t="s">
        <v>199</v>
      </c>
      <c r="F2739" t="s">
        <v>199</v>
      </c>
      <c r="G2739" t="s">
        <v>199</v>
      </c>
      <c r="H2739" t="s">
        <v>199</v>
      </c>
      <c r="I2739" t="s">
        <v>199</v>
      </c>
      <c r="J2739" t="s">
        <v>199</v>
      </c>
      <c r="K2739" t="s">
        <v>199</v>
      </c>
      <c r="L2739" t="s">
        <v>199</v>
      </c>
      <c r="M2739" t="s">
        <v>199</v>
      </c>
      <c r="N2739" t="s">
        <v>199</v>
      </c>
      <c r="O2739" t="s">
        <v>199</v>
      </c>
      <c r="P2739" t="s">
        <v>199</v>
      </c>
      <c r="Q2739" s="80" t="s">
        <v>199</v>
      </c>
      <c r="R2739" s="79"/>
      <c r="T2739" t="s">
        <v>199</v>
      </c>
      <c r="U2739" t="s">
        <v>199</v>
      </c>
      <c r="V2739" t="s">
        <v>199</v>
      </c>
    </row>
    <row r="2740" spans="2:22" x14ac:dyDescent="0.25">
      <c r="B2740" t="s">
        <v>199</v>
      </c>
      <c r="C2740" s="79" t="s">
        <v>199</v>
      </c>
      <c r="E2740" t="s">
        <v>199</v>
      </c>
      <c r="F2740" t="s">
        <v>199</v>
      </c>
      <c r="G2740" t="s">
        <v>199</v>
      </c>
      <c r="H2740" t="s">
        <v>199</v>
      </c>
      <c r="I2740" t="s">
        <v>199</v>
      </c>
      <c r="J2740" t="s">
        <v>199</v>
      </c>
      <c r="K2740" t="s">
        <v>199</v>
      </c>
      <c r="L2740" t="s">
        <v>199</v>
      </c>
      <c r="M2740" t="s">
        <v>199</v>
      </c>
      <c r="N2740" t="s">
        <v>199</v>
      </c>
      <c r="O2740" t="s">
        <v>199</v>
      </c>
      <c r="P2740" t="s">
        <v>199</v>
      </c>
      <c r="Q2740" s="80" t="s">
        <v>199</v>
      </c>
      <c r="R2740" s="79"/>
      <c r="T2740" t="s">
        <v>199</v>
      </c>
      <c r="U2740" t="s">
        <v>199</v>
      </c>
      <c r="V2740" t="s">
        <v>199</v>
      </c>
    </row>
    <row r="2741" spans="2:22" x14ac:dyDescent="0.25">
      <c r="B2741" t="s">
        <v>199</v>
      </c>
      <c r="C2741" s="79" t="s">
        <v>199</v>
      </c>
      <c r="E2741" t="s">
        <v>199</v>
      </c>
      <c r="F2741" t="s">
        <v>199</v>
      </c>
      <c r="G2741" t="s">
        <v>199</v>
      </c>
      <c r="H2741" t="s">
        <v>199</v>
      </c>
      <c r="I2741" t="s">
        <v>199</v>
      </c>
      <c r="J2741" t="s">
        <v>199</v>
      </c>
      <c r="K2741" t="s">
        <v>199</v>
      </c>
      <c r="L2741" t="s">
        <v>199</v>
      </c>
      <c r="M2741" t="s">
        <v>199</v>
      </c>
      <c r="N2741" t="s">
        <v>199</v>
      </c>
      <c r="O2741" t="s">
        <v>199</v>
      </c>
      <c r="P2741" t="s">
        <v>199</v>
      </c>
      <c r="Q2741" s="80" t="s">
        <v>199</v>
      </c>
      <c r="R2741" s="79"/>
      <c r="T2741" t="s">
        <v>199</v>
      </c>
      <c r="U2741" t="s">
        <v>199</v>
      </c>
      <c r="V2741" t="s">
        <v>199</v>
      </c>
    </row>
    <row r="2742" spans="2:22" x14ac:dyDescent="0.25">
      <c r="B2742" t="s">
        <v>199</v>
      </c>
      <c r="C2742" s="79" t="s">
        <v>199</v>
      </c>
      <c r="E2742" t="s">
        <v>199</v>
      </c>
      <c r="F2742" t="s">
        <v>199</v>
      </c>
      <c r="G2742" t="s">
        <v>199</v>
      </c>
      <c r="H2742" t="s">
        <v>199</v>
      </c>
      <c r="I2742" t="s">
        <v>199</v>
      </c>
      <c r="J2742" t="s">
        <v>199</v>
      </c>
      <c r="K2742" t="s">
        <v>199</v>
      </c>
      <c r="L2742" t="s">
        <v>199</v>
      </c>
      <c r="M2742" t="s">
        <v>199</v>
      </c>
      <c r="N2742" t="s">
        <v>199</v>
      </c>
      <c r="O2742" t="s">
        <v>199</v>
      </c>
      <c r="P2742" t="s">
        <v>199</v>
      </c>
      <c r="Q2742" s="80" t="s">
        <v>199</v>
      </c>
      <c r="R2742" s="79"/>
      <c r="T2742" t="s">
        <v>199</v>
      </c>
      <c r="U2742" t="s">
        <v>199</v>
      </c>
      <c r="V2742" t="s">
        <v>199</v>
      </c>
    </row>
    <row r="2743" spans="2:22" x14ac:dyDescent="0.25">
      <c r="B2743" t="s">
        <v>199</v>
      </c>
      <c r="C2743" s="79" t="s">
        <v>199</v>
      </c>
      <c r="E2743" t="s">
        <v>199</v>
      </c>
      <c r="F2743" t="s">
        <v>199</v>
      </c>
      <c r="G2743" t="s">
        <v>199</v>
      </c>
      <c r="H2743" t="s">
        <v>199</v>
      </c>
      <c r="I2743" t="s">
        <v>199</v>
      </c>
      <c r="J2743" t="s">
        <v>199</v>
      </c>
      <c r="K2743" t="s">
        <v>199</v>
      </c>
      <c r="L2743" t="s">
        <v>199</v>
      </c>
      <c r="M2743" t="s">
        <v>199</v>
      </c>
      <c r="N2743" t="s">
        <v>199</v>
      </c>
      <c r="O2743" t="s">
        <v>199</v>
      </c>
      <c r="P2743" t="s">
        <v>199</v>
      </c>
      <c r="Q2743" s="80" t="s">
        <v>199</v>
      </c>
      <c r="R2743" s="79"/>
      <c r="T2743" t="s">
        <v>199</v>
      </c>
      <c r="U2743" t="s">
        <v>199</v>
      </c>
      <c r="V2743" t="s">
        <v>199</v>
      </c>
    </row>
    <row r="2744" spans="2:22" x14ac:dyDescent="0.25">
      <c r="B2744" t="s">
        <v>199</v>
      </c>
      <c r="C2744" s="79" t="s">
        <v>199</v>
      </c>
      <c r="E2744" t="s">
        <v>199</v>
      </c>
      <c r="F2744" t="s">
        <v>199</v>
      </c>
      <c r="G2744" t="s">
        <v>199</v>
      </c>
      <c r="H2744" t="s">
        <v>199</v>
      </c>
      <c r="I2744" t="s">
        <v>199</v>
      </c>
      <c r="J2744" t="s">
        <v>199</v>
      </c>
      <c r="K2744" t="s">
        <v>199</v>
      </c>
      <c r="L2744" t="s">
        <v>199</v>
      </c>
      <c r="M2744" t="s">
        <v>199</v>
      </c>
      <c r="N2744" t="s">
        <v>199</v>
      </c>
      <c r="O2744" t="s">
        <v>199</v>
      </c>
      <c r="P2744" t="s">
        <v>199</v>
      </c>
      <c r="Q2744" s="80" t="s">
        <v>199</v>
      </c>
      <c r="R2744" s="79"/>
      <c r="T2744" t="s">
        <v>199</v>
      </c>
      <c r="U2744" t="s">
        <v>199</v>
      </c>
      <c r="V2744" t="s">
        <v>199</v>
      </c>
    </row>
    <row r="2745" spans="2:22" x14ac:dyDescent="0.25">
      <c r="B2745" t="s">
        <v>199</v>
      </c>
      <c r="C2745" s="79" t="s">
        <v>199</v>
      </c>
      <c r="E2745" t="s">
        <v>199</v>
      </c>
      <c r="F2745" t="s">
        <v>199</v>
      </c>
      <c r="G2745" t="s">
        <v>199</v>
      </c>
      <c r="H2745" t="s">
        <v>199</v>
      </c>
      <c r="I2745" t="s">
        <v>199</v>
      </c>
      <c r="J2745" t="s">
        <v>199</v>
      </c>
      <c r="K2745" t="s">
        <v>199</v>
      </c>
      <c r="L2745" t="s">
        <v>199</v>
      </c>
      <c r="M2745" t="s">
        <v>199</v>
      </c>
      <c r="N2745" t="s">
        <v>199</v>
      </c>
      <c r="O2745" t="s">
        <v>199</v>
      </c>
      <c r="P2745" t="s">
        <v>199</v>
      </c>
      <c r="Q2745" s="80" t="s">
        <v>199</v>
      </c>
      <c r="R2745" s="79"/>
      <c r="T2745" t="s">
        <v>199</v>
      </c>
      <c r="U2745" t="s">
        <v>199</v>
      </c>
      <c r="V2745" t="s">
        <v>199</v>
      </c>
    </row>
    <row r="2746" spans="2:22" x14ac:dyDescent="0.25">
      <c r="B2746" t="s">
        <v>199</v>
      </c>
      <c r="C2746" s="79" t="s">
        <v>199</v>
      </c>
      <c r="E2746" t="s">
        <v>199</v>
      </c>
      <c r="F2746" t="s">
        <v>199</v>
      </c>
      <c r="G2746" t="s">
        <v>199</v>
      </c>
      <c r="H2746" t="s">
        <v>199</v>
      </c>
      <c r="I2746" t="s">
        <v>199</v>
      </c>
      <c r="J2746" t="s">
        <v>199</v>
      </c>
      <c r="K2746" t="s">
        <v>199</v>
      </c>
      <c r="L2746" t="s">
        <v>199</v>
      </c>
      <c r="M2746" t="s">
        <v>199</v>
      </c>
      <c r="N2746" t="s">
        <v>199</v>
      </c>
      <c r="O2746" t="s">
        <v>199</v>
      </c>
      <c r="P2746" t="s">
        <v>199</v>
      </c>
      <c r="Q2746" s="80" t="s">
        <v>199</v>
      </c>
      <c r="R2746" s="79"/>
      <c r="T2746" t="s">
        <v>199</v>
      </c>
      <c r="U2746" t="s">
        <v>199</v>
      </c>
      <c r="V2746" t="s">
        <v>199</v>
      </c>
    </row>
    <row r="2747" spans="2:22" x14ac:dyDescent="0.25">
      <c r="B2747" t="s">
        <v>199</v>
      </c>
      <c r="C2747" s="79" t="s">
        <v>199</v>
      </c>
      <c r="E2747" t="s">
        <v>199</v>
      </c>
      <c r="F2747" t="s">
        <v>199</v>
      </c>
      <c r="G2747" t="s">
        <v>199</v>
      </c>
      <c r="H2747" t="s">
        <v>199</v>
      </c>
      <c r="I2747" t="s">
        <v>199</v>
      </c>
      <c r="J2747" t="s">
        <v>199</v>
      </c>
      <c r="K2747" t="s">
        <v>199</v>
      </c>
      <c r="L2747" t="s">
        <v>199</v>
      </c>
      <c r="M2747" t="s">
        <v>199</v>
      </c>
      <c r="N2747" t="s">
        <v>199</v>
      </c>
      <c r="O2747" t="s">
        <v>199</v>
      </c>
      <c r="P2747" t="s">
        <v>199</v>
      </c>
      <c r="Q2747" s="80" t="s">
        <v>199</v>
      </c>
      <c r="R2747" s="79"/>
      <c r="T2747" t="s">
        <v>199</v>
      </c>
      <c r="U2747" t="s">
        <v>199</v>
      </c>
      <c r="V2747" t="s">
        <v>199</v>
      </c>
    </row>
    <row r="2748" spans="2:22" x14ac:dyDescent="0.25">
      <c r="B2748" t="s">
        <v>199</v>
      </c>
      <c r="C2748" s="79" t="s">
        <v>199</v>
      </c>
      <c r="E2748" t="s">
        <v>199</v>
      </c>
      <c r="F2748" t="s">
        <v>199</v>
      </c>
      <c r="G2748" t="s">
        <v>199</v>
      </c>
      <c r="H2748" t="s">
        <v>199</v>
      </c>
      <c r="I2748" t="s">
        <v>199</v>
      </c>
      <c r="J2748" t="s">
        <v>199</v>
      </c>
      <c r="K2748" t="s">
        <v>199</v>
      </c>
      <c r="L2748" t="s">
        <v>199</v>
      </c>
      <c r="M2748" t="s">
        <v>199</v>
      </c>
      <c r="N2748" t="s">
        <v>199</v>
      </c>
      <c r="O2748" t="s">
        <v>199</v>
      </c>
      <c r="P2748" t="s">
        <v>199</v>
      </c>
      <c r="Q2748" s="80" t="s">
        <v>199</v>
      </c>
      <c r="R2748" s="79"/>
      <c r="T2748" t="s">
        <v>199</v>
      </c>
      <c r="U2748" t="s">
        <v>199</v>
      </c>
      <c r="V2748" t="s">
        <v>199</v>
      </c>
    </row>
    <row r="2749" spans="2:22" x14ac:dyDescent="0.25">
      <c r="B2749" t="s">
        <v>199</v>
      </c>
      <c r="C2749" s="79" t="s">
        <v>199</v>
      </c>
      <c r="E2749" t="s">
        <v>199</v>
      </c>
      <c r="F2749" t="s">
        <v>199</v>
      </c>
      <c r="G2749" t="s">
        <v>199</v>
      </c>
      <c r="H2749" t="s">
        <v>199</v>
      </c>
      <c r="I2749" t="s">
        <v>199</v>
      </c>
      <c r="J2749" t="s">
        <v>199</v>
      </c>
      <c r="K2749" t="s">
        <v>199</v>
      </c>
      <c r="L2749" t="s">
        <v>199</v>
      </c>
      <c r="M2749" t="s">
        <v>199</v>
      </c>
      <c r="N2749" t="s">
        <v>199</v>
      </c>
      <c r="O2749" t="s">
        <v>199</v>
      </c>
      <c r="P2749" t="s">
        <v>199</v>
      </c>
      <c r="Q2749" s="80" t="s">
        <v>199</v>
      </c>
      <c r="R2749" s="79"/>
      <c r="T2749" t="s">
        <v>199</v>
      </c>
      <c r="U2749" t="s">
        <v>199</v>
      </c>
      <c r="V2749" t="s">
        <v>199</v>
      </c>
    </row>
    <row r="2750" spans="2:22" x14ac:dyDescent="0.25">
      <c r="B2750" t="s">
        <v>199</v>
      </c>
      <c r="C2750" s="79" t="s">
        <v>199</v>
      </c>
      <c r="E2750" t="s">
        <v>199</v>
      </c>
      <c r="F2750" t="s">
        <v>199</v>
      </c>
      <c r="G2750" t="s">
        <v>199</v>
      </c>
      <c r="H2750" t="s">
        <v>199</v>
      </c>
      <c r="I2750" t="s">
        <v>199</v>
      </c>
      <c r="J2750" t="s">
        <v>199</v>
      </c>
      <c r="K2750" t="s">
        <v>199</v>
      </c>
      <c r="L2750" t="s">
        <v>199</v>
      </c>
      <c r="M2750" t="s">
        <v>199</v>
      </c>
      <c r="N2750" t="s">
        <v>199</v>
      </c>
      <c r="O2750" t="s">
        <v>199</v>
      </c>
      <c r="P2750" t="s">
        <v>199</v>
      </c>
      <c r="Q2750" s="80" t="s">
        <v>199</v>
      </c>
      <c r="R2750" s="79"/>
      <c r="T2750" t="s">
        <v>199</v>
      </c>
      <c r="U2750" t="s">
        <v>199</v>
      </c>
      <c r="V2750" t="s">
        <v>199</v>
      </c>
    </row>
    <row r="2751" spans="2:22" x14ac:dyDescent="0.25">
      <c r="B2751" t="s">
        <v>199</v>
      </c>
      <c r="C2751" s="79" t="s">
        <v>199</v>
      </c>
      <c r="E2751" t="s">
        <v>199</v>
      </c>
      <c r="F2751" t="s">
        <v>199</v>
      </c>
      <c r="G2751" t="s">
        <v>199</v>
      </c>
      <c r="H2751" t="s">
        <v>199</v>
      </c>
      <c r="I2751" t="s">
        <v>199</v>
      </c>
      <c r="J2751" t="s">
        <v>199</v>
      </c>
      <c r="K2751" t="s">
        <v>199</v>
      </c>
      <c r="L2751" t="s">
        <v>199</v>
      </c>
      <c r="M2751" t="s">
        <v>199</v>
      </c>
      <c r="N2751" t="s">
        <v>199</v>
      </c>
      <c r="O2751" t="s">
        <v>199</v>
      </c>
      <c r="P2751" t="s">
        <v>199</v>
      </c>
      <c r="Q2751" s="80" t="s">
        <v>199</v>
      </c>
      <c r="R2751" s="79"/>
      <c r="T2751" t="s">
        <v>199</v>
      </c>
      <c r="U2751" t="s">
        <v>199</v>
      </c>
      <c r="V2751" t="s">
        <v>199</v>
      </c>
    </row>
    <row r="2752" spans="2:22" x14ac:dyDescent="0.25">
      <c r="B2752" t="s">
        <v>199</v>
      </c>
      <c r="C2752" s="79" t="s">
        <v>199</v>
      </c>
      <c r="E2752" t="s">
        <v>199</v>
      </c>
      <c r="F2752" t="s">
        <v>199</v>
      </c>
      <c r="G2752" t="s">
        <v>199</v>
      </c>
      <c r="H2752" t="s">
        <v>199</v>
      </c>
      <c r="I2752" t="s">
        <v>199</v>
      </c>
      <c r="J2752" t="s">
        <v>199</v>
      </c>
      <c r="K2752" t="s">
        <v>199</v>
      </c>
      <c r="L2752" t="s">
        <v>199</v>
      </c>
      <c r="M2752" t="s">
        <v>199</v>
      </c>
      <c r="N2752" t="s">
        <v>199</v>
      </c>
      <c r="O2752" t="s">
        <v>199</v>
      </c>
      <c r="P2752" t="s">
        <v>199</v>
      </c>
      <c r="Q2752" s="80" t="s">
        <v>199</v>
      </c>
      <c r="R2752" s="79"/>
      <c r="T2752" t="s">
        <v>199</v>
      </c>
      <c r="U2752" t="s">
        <v>199</v>
      </c>
      <c r="V2752" t="s">
        <v>199</v>
      </c>
    </row>
    <row r="2753" spans="2:22" x14ac:dyDescent="0.25">
      <c r="B2753" t="s">
        <v>199</v>
      </c>
      <c r="C2753" s="79" t="s">
        <v>199</v>
      </c>
      <c r="E2753" t="s">
        <v>199</v>
      </c>
      <c r="F2753" t="s">
        <v>199</v>
      </c>
      <c r="G2753" t="s">
        <v>199</v>
      </c>
      <c r="H2753" t="s">
        <v>199</v>
      </c>
      <c r="I2753" t="s">
        <v>199</v>
      </c>
      <c r="J2753" t="s">
        <v>199</v>
      </c>
      <c r="K2753" t="s">
        <v>199</v>
      </c>
      <c r="L2753" t="s">
        <v>199</v>
      </c>
      <c r="M2753" t="s">
        <v>199</v>
      </c>
      <c r="N2753" t="s">
        <v>199</v>
      </c>
      <c r="O2753" t="s">
        <v>199</v>
      </c>
      <c r="P2753" t="s">
        <v>199</v>
      </c>
      <c r="Q2753" s="80" t="s">
        <v>199</v>
      </c>
      <c r="R2753" s="79"/>
      <c r="T2753" t="s">
        <v>199</v>
      </c>
      <c r="U2753" t="s">
        <v>199</v>
      </c>
      <c r="V2753" t="s">
        <v>199</v>
      </c>
    </row>
    <row r="2754" spans="2:22" x14ac:dyDescent="0.25">
      <c r="B2754" t="s">
        <v>199</v>
      </c>
      <c r="C2754" s="79" t="s">
        <v>199</v>
      </c>
      <c r="E2754" t="s">
        <v>199</v>
      </c>
      <c r="F2754" t="s">
        <v>199</v>
      </c>
      <c r="G2754" t="s">
        <v>199</v>
      </c>
      <c r="H2754" t="s">
        <v>199</v>
      </c>
      <c r="I2754" t="s">
        <v>199</v>
      </c>
      <c r="J2754" t="s">
        <v>199</v>
      </c>
      <c r="K2754" t="s">
        <v>199</v>
      </c>
      <c r="L2754" t="s">
        <v>199</v>
      </c>
      <c r="M2754" t="s">
        <v>199</v>
      </c>
      <c r="N2754" t="s">
        <v>199</v>
      </c>
      <c r="O2754" t="s">
        <v>199</v>
      </c>
      <c r="P2754" t="s">
        <v>199</v>
      </c>
      <c r="Q2754" s="80" t="s">
        <v>199</v>
      </c>
      <c r="R2754" s="79"/>
      <c r="T2754" t="s">
        <v>199</v>
      </c>
      <c r="U2754" t="s">
        <v>199</v>
      </c>
      <c r="V2754" t="s">
        <v>199</v>
      </c>
    </row>
    <row r="2755" spans="2:22" x14ac:dyDescent="0.25">
      <c r="B2755" t="s">
        <v>199</v>
      </c>
      <c r="C2755" s="79" t="s">
        <v>199</v>
      </c>
      <c r="E2755" t="s">
        <v>199</v>
      </c>
      <c r="F2755" t="s">
        <v>199</v>
      </c>
      <c r="G2755" t="s">
        <v>199</v>
      </c>
      <c r="H2755" t="s">
        <v>199</v>
      </c>
      <c r="I2755" t="s">
        <v>199</v>
      </c>
      <c r="J2755" t="s">
        <v>199</v>
      </c>
      <c r="K2755" t="s">
        <v>199</v>
      </c>
      <c r="L2755" t="s">
        <v>199</v>
      </c>
      <c r="M2755" t="s">
        <v>199</v>
      </c>
      <c r="N2755" t="s">
        <v>199</v>
      </c>
      <c r="O2755" t="s">
        <v>199</v>
      </c>
      <c r="P2755" t="s">
        <v>199</v>
      </c>
      <c r="Q2755" s="80" t="s">
        <v>199</v>
      </c>
      <c r="R2755" s="79"/>
      <c r="T2755" t="s">
        <v>199</v>
      </c>
      <c r="U2755" t="s">
        <v>199</v>
      </c>
      <c r="V2755" t="s">
        <v>199</v>
      </c>
    </row>
    <row r="2756" spans="2:22" x14ac:dyDescent="0.25">
      <c r="B2756" t="s">
        <v>199</v>
      </c>
      <c r="C2756" s="79" t="s">
        <v>199</v>
      </c>
      <c r="E2756" t="s">
        <v>199</v>
      </c>
      <c r="F2756" t="s">
        <v>199</v>
      </c>
      <c r="G2756" t="s">
        <v>199</v>
      </c>
      <c r="H2756" t="s">
        <v>199</v>
      </c>
      <c r="I2756" t="s">
        <v>199</v>
      </c>
      <c r="J2756" t="s">
        <v>199</v>
      </c>
      <c r="K2756" t="s">
        <v>199</v>
      </c>
      <c r="L2756" t="s">
        <v>199</v>
      </c>
      <c r="M2756" t="s">
        <v>199</v>
      </c>
      <c r="N2756" t="s">
        <v>199</v>
      </c>
      <c r="O2756" t="s">
        <v>199</v>
      </c>
      <c r="P2756" t="s">
        <v>199</v>
      </c>
      <c r="Q2756" s="80" t="s">
        <v>199</v>
      </c>
      <c r="R2756" s="79"/>
      <c r="T2756" t="s">
        <v>199</v>
      </c>
      <c r="U2756" t="s">
        <v>199</v>
      </c>
      <c r="V2756" t="s">
        <v>199</v>
      </c>
    </row>
    <row r="2757" spans="2:22" x14ac:dyDescent="0.25">
      <c r="B2757" t="s">
        <v>199</v>
      </c>
      <c r="C2757" s="79" t="s">
        <v>199</v>
      </c>
      <c r="E2757" t="s">
        <v>199</v>
      </c>
      <c r="F2757" t="s">
        <v>199</v>
      </c>
      <c r="G2757" t="s">
        <v>199</v>
      </c>
      <c r="H2757" t="s">
        <v>199</v>
      </c>
      <c r="I2757" t="s">
        <v>199</v>
      </c>
      <c r="J2757" t="s">
        <v>199</v>
      </c>
      <c r="K2757" t="s">
        <v>199</v>
      </c>
      <c r="L2757" t="s">
        <v>199</v>
      </c>
      <c r="M2757" t="s">
        <v>199</v>
      </c>
      <c r="N2757" t="s">
        <v>199</v>
      </c>
      <c r="O2757" t="s">
        <v>199</v>
      </c>
      <c r="P2757" t="s">
        <v>199</v>
      </c>
      <c r="Q2757" s="80" t="s">
        <v>199</v>
      </c>
      <c r="R2757" s="79"/>
      <c r="T2757" t="s">
        <v>199</v>
      </c>
      <c r="U2757" t="s">
        <v>199</v>
      </c>
      <c r="V2757" t="s">
        <v>199</v>
      </c>
    </row>
    <row r="2758" spans="2:22" x14ac:dyDescent="0.25">
      <c r="B2758" t="s">
        <v>199</v>
      </c>
      <c r="C2758" s="79" t="s">
        <v>199</v>
      </c>
      <c r="E2758" t="s">
        <v>199</v>
      </c>
      <c r="F2758" t="s">
        <v>199</v>
      </c>
      <c r="G2758" t="s">
        <v>199</v>
      </c>
      <c r="H2758" t="s">
        <v>199</v>
      </c>
      <c r="I2758" t="s">
        <v>199</v>
      </c>
      <c r="J2758" t="s">
        <v>199</v>
      </c>
      <c r="K2758" t="s">
        <v>199</v>
      </c>
      <c r="L2758" t="s">
        <v>199</v>
      </c>
      <c r="M2758" t="s">
        <v>199</v>
      </c>
      <c r="N2758" t="s">
        <v>199</v>
      </c>
      <c r="O2758" t="s">
        <v>199</v>
      </c>
      <c r="P2758" t="s">
        <v>199</v>
      </c>
      <c r="Q2758" s="80" t="s">
        <v>199</v>
      </c>
      <c r="R2758" s="79"/>
      <c r="T2758" t="s">
        <v>199</v>
      </c>
      <c r="U2758" t="s">
        <v>199</v>
      </c>
      <c r="V2758" t="s">
        <v>199</v>
      </c>
    </row>
    <row r="2759" spans="2:22" x14ac:dyDescent="0.25">
      <c r="B2759" t="s">
        <v>199</v>
      </c>
      <c r="C2759" s="79" t="s">
        <v>199</v>
      </c>
      <c r="E2759" t="s">
        <v>199</v>
      </c>
      <c r="F2759" t="s">
        <v>199</v>
      </c>
      <c r="G2759" t="s">
        <v>199</v>
      </c>
      <c r="H2759" t="s">
        <v>199</v>
      </c>
      <c r="I2759" t="s">
        <v>199</v>
      </c>
      <c r="J2759" t="s">
        <v>199</v>
      </c>
      <c r="K2759" t="s">
        <v>199</v>
      </c>
      <c r="L2759" t="s">
        <v>199</v>
      </c>
      <c r="M2759" t="s">
        <v>199</v>
      </c>
      <c r="N2759" t="s">
        <v>199</v>
      </c>
      <c r="O2759" t="s">
        <v>199</v>
      </c>
      <c r="P2759" t="s">
        <v>199</v>
      </c>
      <c r="Q2759" s="80" t="s">
        <v>199</v>
      </c>
      <c r="R2759" s="79"/>
      <c r="T2759" t="s">
        <v>199</v>
      </c>
      <c r="U2759" t="s">
        <v>199</v>
      </c>
      <c r="V2759" t="s">
        <v>199</v>
      </c>
    </row>
    <row r="2760" spans="2:22" x14ac:dyDescent="0.25">
      <c r="B2760" t="s">
        <v>199</v>
      </c>
      <c r="C2760" s="79" t="s">
        <v>199</v>
      </c>
      <c r="E2760" t="s">
        <v>199</v>
      </c>
      <c r="F2760" t="s">
        <v>199</v>
      </c>
      <c r="G2760" t="s">
        <v>199</v>
      </c>
      <c r="H2760" t="s">
        <v>199</v>
      </c>
      <c r="I2760" t="s">
        <v>199</v>
      </c>
      <c r="J2760" t="s">
        <v>199</v>
      </c>
      <c r="K2760" t="s">
        <v>199</v>
      </c>
      <c r="L2760" t="s">
        <v>199</v>
      </c>
      <c r="M2760" t="s">
        <v>199</v>
      </c>
      <c r="N2760" t="s">
        <v>199</v>
      </c>
      <c r="O2760" t="s">
        <v>199</v>
      </c>
      <c r="P2760" t="s">
        <v>199</v>
      </c>
      <c r="Q2760" s="80" t="s">
        <v>199</v>
      </c>
      <c r="R2760" s="79"/>
      <c r="T2760" t="s">
        <v>199</v>
      </c>
      <c r="U2760" t="s">
        <v>199</v>
      </c>
      <c r="V2760" t="s">
        <v>199</v>
      </c>
    </row>
    <row r="2761" spans="2:22" x14ac:dyDescent="0.25">
      <c r="B2761" t="s">
        <v>199</v>
      </c>
      <c r="C2761" s="79" t="s">
        <v>199</v>
      </c>
      <c r="E2761" t="s">
        <v>199</v>
      </c>
      <c r="F2761" t="s">
        <v>199</v>
      </c>
      <c r="G2761" t="s">
        <v>199</v>
      </c>
      <c r="H2761" t="s">
        <v>199</v>
      </c>
      <c r="I2761" t="s">
        <v>199</v>
      </c>
      <c r="J2761" t="s">
        <v>199</v>
      </c>
      <c r="K2761" t="s">
        <v>199</v>
      </c>
      <c r="L2761" t="s">
        <v>199</v>
      </c>
      <c r="M2761" t="s">
        <v>199</v>
      </c>
      <c r="N2761" t="s">
        <v>199</v>
      </c>
      <c r="O2761" t="s">
        <v>199</v>
      </c>
      <c r="P2761" t="s">
        <v>199</v>
      </c>
      <c r="Q2761" s="80" t="s">
        <v>199</v>
      </c>
      <c r="R2761" s="79"/>
      <c r="T2761" t="s">
        <v>199</v>
      </c>
      <c r="U2761" t="s">
        <v>199</v>
      </c>
      <c r="V2761" t="s">
        <v>199</v>
      </c>
    </row>
    <row r="2762" spans="2:22" x14ac:dyDescent="0.25">
      <c r="B2762" t="s">
        <v>199</v>
      </c>
      <c r="C2762" s="79" t="s">
        <v>199</v>
      </c>
      <c r="E2762" t="s">
        <v>199</v>
      </c>
      <c r="F2762" t="s">
        <v>199</v>
      </c>
      <c r="G2762" t="s">
        <v>199</v>
      </c>
      <c r="H2762" t="s">
        <v>199</v>
      </c>
      <c r="I2762" t="s">
        <v>199</v>
      </c>
      <c r="J2762" t="s">
        <v>199</v>
      </c>
      <c r="K2762" t="s">
        <v>199</v>
      </c>
      <c r="L2762" t="s">
        <v>199</v>
      </c>
      <c r="M2762" t="s">
        <v>199</v>
      </c>
      <c r="N2762" t="s">
        <v>199</v>
      </c>
      <c r="O2762" t="s">
        <v>199</v>
      </c>
      <c r="P2762" t="s">
        <v>199</v>
      </c>
      <c r="Q2762" s="80" t="s">
        <v>199</v>
      </c>
      <c r="R2762" s="79"/>
      <c r="T2762" t="s">
        <v>199</v>
      </c>
      <c r="U2762" t="s">
        <v>199</v>
      </c>
      <c r="V2762" t="s">
        <v>199</v>
      </c>
    </row>
    <row r="2763" spans="2:22" x14ac:dyDescent="0.25">
      <c r="B2763" t="s">
        <v>199</v>
      </c>
      <c r="C2763" s="79" t="s">
        <v>199</v>
      </c>
      <c r="E2763" t="s">
        <v>199</v>
      </c>
      <c r="F2763" t="s">
        <v>199</v>
      </c>
      <c r="G2763" t="s">
        <v>199</v>
      </c>
      <c r="H2763" t="s">
        <v>199</v>
      </c>
      <c r="I2763" t="s">
        <v>199</v>
      </c>
      <c r="J2763" t="s">
        <v>199</v>
      </c>
      <c r="K2763" t="s">
        <v>199</v>
      </c>
      <c r="L2763" t="s">
        <v>199</v>
      </c>
      <c r="M2763" t="s">
        <v>199</v>
      </c>
      <c r="N2763" t="s">
        <v>199</v>
      </c>
      <c r="O2763" t="s">
        <v>199</v>
      </c>
      <c r="P2763" t="s">
        <v>199</v>
      </c>
      <c r="Q2763" s="80" t="s">
        <v>199</v>
      </c>
      <c r="R2763" s="79"/>
      <c r="T2763" t="s">
        <v>199</v>
      </c>
      <c r="U2763" t="s">
        <v>199</v>
      </c>
      <c r="V2763" t="s">
        <v>199</v>
      </c>
    </row>
    <row r="2764" spans="2:22" x14ac:dyDescent="0.25">
      <c r="B2764" t="s">
        <v>199</v>
      </c>
      <c r="C2764" s="79" t="s">
        <v>199</v>
      </c>
      <c r="E2764" t="s">
        <v>199</v>
      </c>
      <c r="F2764" t="s">
        <v>199</v>
      </c>
      <c r="G2764" t="s">
        <v>199</v>
      </c>
      <c r="H2764" t="s">
        <v>199</v>
      </c>
      <c r="I2764" t="s">
        <v>199</v>
      </c>
      <c r="J2764" t="s">
        <v>199</v>
      </c>
      <c r="K2764" t="s">
        <v>199</v>
      </c>
      <c r="L2764" t="s">
        <v>199</v>
      </c>
      <c r="M2764" t="s">
        <v>199</v>
      </c>
      <c r="N2764" t="s">
        <v>199</v>
      </c>
      <c r="O2764" t="s">
        <v>199</v>
      </c>
      <c r="P2764" t="s">
        <v>199</v>
      </c>
      <c r="Q2764" s="80" t="s">
        <v>199</v>
      </c>
      <c r="R2764" s="79"/>
      <c r="T2764" t="s">
        <v>199</v>
      </c>
      <c r="U2764" t="s">
        <v>199</v>
      </c>
      <c r="V2764" t="s">
        <v>199</v>
      </c>
    </row>
    <row r="2765" spans="2:22" x14ac:dyDescent="0.25">
      <c r="B2765" t="s">
        <v>199</v>
      </c>
      <c r="C2765" s="79" t="s">
        <v>199</v>
      </c>
      <c r="E2765" t="s">
        <v>199</v>
      </c>
      <c r="F2765" t="s">
        <v>199</v>
      </c>
      <c r="G2765" t="s">
        <v>199</v>
      </c>
      <c r="H2765" t="s">
        <v>199</v>
      </c>
      <c r="I2765" t="s">
        <v>199</v>
      </c>
      <c r="J2765" t="s">
        <v>199</v>
      </c>
      <c r="K2765" t="s">
        <v>199</v>
      </c>
      <c r="L2765" t="s">
        <v>199</v>
      </c>
      <c r="M2765" t="s">
        <v>199</v>
      </c>
      <c r="N2765" t="s">
        <v>199</v>
      </c>
      <c r="O2765" t="s">
        <v>199</v>
      </c>
      <c r="P2765" t="s">
        <v>199</v>
      </c>
      <c r="Q2765" s="80" t="s">
        <v>199</v>
      </c>
      <c r="R2765" s="79"/>
      <c r="T2765" t="s">
        <v>199</v>
      </c>
      <c r="U2765" t="s">
        <v>199</v>
      </c>
      <c r="V2765" t="s">
        <v>199</v>
      </c>
    </row>
    <row r="2766" spans="2:22" x14ac:dyDescent="0.25">
      <c r="B2766" t="s">
        <v>199</v>
      </c>
      <c r="C2766" s="79" t="s">
        <v>199</v>
      </c>
      <c r="E2766" t="s">
        <v>199</v>
      </c>
      <c r="F2766" t="s">
        <v>199</v>
      </c>
      <c r="G2766" t="s">
        <v>199</v>
      </c>
      <c r="H2766" t="s">
        <v>199</v>
      </c>
      <c r="I2766" t="s">
        <v>199</v>
      </c>
      <c r="J2766" t="s">
        <v>199</v>
      </c>
      <c r="K2766" t="s">
        <v>199</v>
      </c>
      <c r="L2766" t="s">
        <v>199</v>
      </c>
      <c r="M2766" t="s">
        <v>199</v>
      </c>
      <c r="N2766" t="s">
        <v>199</v>
      </c>
      <c r="O2766" t="s">
        <v>199</v>
      </c>
      <c r="P2766" t="s">
        <v>199</v>
      </c>
      <c r="Q2766" s="80" t="s">
        <v>199</v>
      </c>
      <c r="R2766" s="79"/>
      <c r="T2766" t="s">
        <v>199</v>
      </c>
      <c r="U2766" t="s">
        <v>199</v>
      </c>
      <c r="V2766" t="s">
        <v>199</v>
      </c>
    </row>
    <row r="2767" spans="2:22" x14ac:dyDescent="0.25">
      <c r="B2767" t="s">
        <v>199</v>
      </c>
      <c r="C2767" s="79" t="s">
        <v>199</v>
      </c>
      <c r="E2767" t="s">
        <v>199</v>
      </c>
      <c r="F2767" t="s">
        <v>199</v>
      </c>
      <c r="G2767" t="s">
        <v>199</v>
      </c>
      <c r="H2767" t="s">
        <v>199</v>
      </c>
      <c r="I2767" t="s">
        <v>199</v>
      </c>
      <c r="J2767" t="s">
        <v>199</v>
      </c>
      <c r="K2767" t="s">
        <v>199</v>
      </c>
      <c r="L2767" t="s">
        <v>199</v>
      </c>
      <c r="M2767" t="s">
        <v>199</v>
      </c>
      <c r="N2767" t="s">
        <v>199</v>
      </c>
      <c r="O2767" t="s">
        <v>199</v>
      </c>
      <c r="P2767" t="s">
        <v>199</v>
      </c>
      <c r="Q2767" s="80" t="s">
        <v>199</v>
      </c>
      <c r="R2767" s="79"/>
      <c r="T2767" t="s">
        <v>199</v>
      </c>
      <c r="U2767" t="s">
        <v>199</v>
      </c>
      <c r="V2767" t="s">
        <v>199</v>
      </c>
    </row>
    <row r="2768" spans="2:22" x14ac:dyDescent="0.25">
      <c r="B2768" t="s">
        <v>199</v>
      </c>
      <c r="C2768" s="79" t="s">
        <v>199</v>
      </c>
      <c r="E2768" t="s">
        <v>199</v>
      </c>
      <c r="F2768" t="s">
        <v>199</v>
      </c>
      <c r="G2768" t="s">
        <v>199</v>
      </c>
      <c r="H2768" t="s">
        <v>199</v>
      </c>
      <c r="I2768" t="s">
        <v>199</v>
      </c>
      <c r="J2768" t="s">
        <v>199</v>
      </c>
      <c r="K2768" t="s">
        <v>199</v>
      </c>
      <c r="L2768" t="s">
        <v>199</v>
      </c>
      <c r="M2768" t="s">
        <v>199</v>
      </c>
      <c r="N2768" t="s">
        <v>199</v>
      </c>
      <c r="O2768" t="s">
        <v>199</v>
      </c>
      <c r="P2768" t="s">
        <v>199</v>
      </c>
      <c r="Q2768" s="80" t="s">
        <v>199</v>
      </c>
      <c r="R2768" s="79"/>
      <c r="T2768" t="s">
        <v>199</v>
      </c>
      <c r="U2768" t="s">
        <v>199</v>
      </c>
      <c r="V2768" t="s">
        <v>199</v>
      </c>
    </row>
    <row r="2769" spans="2:22" x14ac:dyDescent="0.25">
      <c r="B2769" t="s">
        <v>199</v>
      </c>
      <c r="C2769" s="79" t="s">
        <v>199</v>
      </c>
      <c r="E2769" t="s">
        <v>199</v>
      </c>
      <c r="F2769" t="s">
        <v>199</v>
      </c>
      <c r="G2769" t="s">
        <v>199</v>
      </c>
      <c r="H2769" t="s">
        <v>199</v>
      </c>
      <c r="I2769" t="s">
        <v>199</v>
      </c>
      <c r="J2769" t="s">
        <v>199</v>
      </c>
      <c r="K2769" t="s">
        <v>199</v>
      </c>
      <c r="L2769" t="s">
        <v>199</v>
      </c>
      <c r="M2769" t="s">
        <v>199</v>
      </c>
      <c r="N2769" t="s">
        <v>199</v>
      </c>
      <c r="O2769" t="s">
        <v>199</v>
      </c>
      <c r="P2769" t="s">
        <v>199</v>
      </c>
      <c r="Q2769" s="80" t="s">
        <v>199</v>
      </c>
      <c r="R2769" s="79"/>
      <c r="T2769" t="s">
        <v>199</v>
      </c>
      <c r="U2769" t="s">
        <v>199</v>
      </c>
      <c r="V2769" t="s">
        <v>199</v>
      </c>
    </row>
    <row r="2770" spans="2:22" x14ac:dyDescent="0.25">
      <c r="B2770" t="s">
        <v>199</v>
      </c>
      <c r="C2770" s="79" t="s">
        <v>199</v>
      </c>
      <c r="E2770" t="s">
        <v>199</v>
      </c>
      <c r="F2770" t="s">
        <v>199</v>
      </c>
      <c r="G2770" t="s">
        <v>199</v>
      </c>
      <c r="H2770" t="s">
        <v>199</v>
      </c>
      <c r="I2770" t="s">
        <v>199</v>
      </c>
      <c r="J2770" t="s">
        <v>199</v>
      </c>
      <c r="K2770" t="s">
        <v>199</v>
      </c>
      <c r="L2770" t="s">
        <v>199</v>
      </c>
      <c r="M2770" t="s">
        <v>199</v>
      </c>
      <c r="N2770" t="s">
        <v>199</v>
      </c>
      <c r="O2770" t="s">
        <v>199</v>
      </c>
      <c r="P2770" t="s">
        <v>199</v>
      </c>
      <c r="Q2770" s="80" t="s">
        <v>199</v>
      </c>
      <c r="R2770" s="79"/>
      <c r="T2770" t="s">
        <v>199</v>
      </c>
      <c r="U2770" t="s">
        <v>199</v>
      </c>
      <c r="V2770" t="s">
        <v>199</v>
      </c>
    </row>
    <row r="2771" spans="2:22" x14ac:dyDescent="0.25">
      <c r="B2771" t="s">
        <v>199</v>
      </c>
      <c r="C2771" s="79" t="s">
        <v>199</v>
      </c>
      <c r="E2771" t="s">
        <v>199</v>
      </c>
      <c r="F2771" t="s">
        <v>199</v>
      </c>
      <c r="G2771" t="s">
        <v>199</v>
      </c>
      <c r="H2771" t="s">
        <v>199</v>
      </c>
      <c r="I2771" t="s">
        <v>199</v>
      </c>
      <c r="J2771" t="s">
        <v>199</v>
      </c>
      <c r="K2771" t="s">
        <v>199</v>
      </c>
      <c r="L2771" t="s">
        <v>199</v>
      </c>
      <c r="M2771" t="s">
        <v>199</v>
      </c>
      <c r="N2771" t="s">
        <v>199</v>
      </c>
      <c r="O2771" t="s">
        <v>199</v>
      </c>
      <c r="P2771" t="s">
        <v>199</v>
      </c>
      <c r="Q2771" s="80" t="s">
        <v>199</v>
      </c>
      <c r="R2771" s="79"/>
      <c r="T2771" t="s">
        <v>199</v>
      </c>
      <c r="U2771" t="s">
        <v>199</v>
      </c>
      <c r="V2771" t="s">
        <v>199</v>
      </c>
    </row>
    <row r="2772" spans="2:22" x14ac:dyDescent="0.25">
      <c r="B2772" t="s">
        <v>199</v>
      </c>
      <c r="C2772" s="79" t="s">
        <v>199</v>
      </c>
      <c r="E2772" t="s">
        <v>199</v>
      </c>
      <c r="F2772" t="s">
        <v>199</v>
      </c>
      <c r="G2772" t="s">
        <v>199</v>
      </c>
      <c r="H2772" t="s">
        <v>199</v>
      </c>
      <c r="I2772" t="s">
        <v>199</v>
      </c>
      <c r="J2772" t="s">
        <v>199</v>
      </c>
      <c r="K2772" t="s">
        <v>199</v>
      </c>
      <c r="L2772" t="s">
        <v>199</v>
      </c>
      <c r="M2772" t="s">
        <v>199</v>
      </c>
      <c r="N2772" t="s">
        <v>199</v>
      </c>
      <c r="O2772" t="s">
        <v>199</v>
      </c>
      <c r="P2772" t="s">
        <v>199</v>
      </c>
      <c r="Q2772" s="80" t="s">
        <v>199</v>
      </c>
      <c r="R2772" s="79"/>
      <c r="T2772" t="s">
        <v>199</v>
      </c>
      <c r="U2772" t="s">
        <v>199</v>
      </c>
      <c r="V2772" t="s">
        <v>199</v>
      </c>
    </row>
    <row r="2773" spans="2:22" x14ac:dyDescent="0.25">
      <c r="B2773" t="s">
        <v>199</v>
      </c>
      <c r="C2773" s="79" t="s">
        <v>199</v>
      </c>
      <c r="E2773" t="s">
        <v>199</v>
      </c>
      <c r="F2773" t="s">
        <v>199</v>
      </c>
      <c r="G2773" t="s">
        <v>199</v>
      </c>
      <c r="H2773" t="s">
        <v>199</v>
      </c>
      <c r="I2773" t="s">
        <v>199</v>
      </c>
      <c r="J2773" t="s">
        <v>199</v>
      </c>
      <c r="K2773" t="s">
        <v>199</v>
      </c>
      <c r="L2773" t="s">
        <v>199</v>
      </c>
      <c r="M2773" t="s">
        <v>199</v>
      </c>
      <c r="N2773" t="s">
        <v>199</v>
      </c>
      <c r="O2773" t="s">
        <v>199</v>
      </c>
      <c r="P2773" t="s">
        <v>199</v>
      </c>
      <c r="Q2773" s="80" t="s">
        <v>199</v>
      </c>
      <c r="R2773" s="79"/>
      <c r="T2773" t="s">
        <v>199</v>
      </c>
      <c r="U2773" t="s">
        <v>199</v>
      </c>
      <c r="V2773" t="s">
        <v>199</v>
      </c>
    </row>
    <row r="2774" spans="2:22" x14ac:dyDescent="0.25">
      <c r="B2774" t="s">
        <v>199</v>
      </c>
      <c r="C2774" s="79" t="s">
        <v>199</v>
      </c>
      <c r="E2774" t="s">
        <v>199</v>
      </c>
      <c r="F2774" t="s">
        <v>199</v>
      </c>
      <c r="G2774" t="s">
        <v>199</v>
      </c>
      <c r="H2774" t="s">
        <v>199</v>
      </c>
      <c r="I2774" t="s">
        <v>199</v>
      </c>
      <c r="J2774" t="s">
        <v>199</v>
      </c>
      <c r="K2774" t="s">
        <v>199</v>
      </c>
      <c r="L2774" t="s">
        <v>199</v>
      </c>
      <c r="M2774" t="s">
        <v>199</v>
      </c>
      <c r="N2774" t="s">
        <v>199</v>
      </c>
      <c r="O2774" t="s">
        <v>199</v>
      </c>
      <c r="P2774" t="s">
        <v>199</v>
      </c>
      <c r="Q2774" s="80" t="s">
        <v>199</v>
      </c>
      <c r="R2774" s="79"/>
      <c r="T2774" t="s">
        <v>199</v>
      </c>
      <c r="U2774" t="s">
        <v>199</v>
      </c>
      <c r="V2774" t="s">
        <v>199</v>
      </c>
    </row>
    <row r="2775" spans="2:22" x14ac:dyDescent="0.25">
      <c r="B2775" t="s">
        <v>199</v>
      </c>
      <c r="C2775" s="79" t="s">
        <v>199</v>
      </c>
      <c r="E2775" t="s">
        <v>199</v>
      </c>
      <c r="F2775" t="s">
        <v>199</v>
      </c>
      <c r="G2775" t="s">
        <v>199</v>
      </c>
      <c r="H2775" t="s">
        <v>199</v>
      </c>
      <c r="I2775" t="s">
        <v>199</v>
      </c>
      <c r="J2775" t="s">
        <v>199</v>
      </c>
      <c r="K2775" t="s">
        <v>199</v>
      </c>
      <c r="L2775" t="s">
        <v>199</v>
      </c>
      <c r="M2775" t="s">
        <v>199</v>
      </c>
      <c r="N2775" t="s">
        <v>199</v>
      </c>
      <c r="O2775" t="s">
        <v>199</v>
      </c>
      <c r="P2775" t="s">
        <v>199</v>
      </c>
      <c r="Q2775" s="80" t="s">
        <v>199</v>
      </c>
      <c r="R2775" s="79"/>
      <c r="T2775" t="s">
        <v>199</v>
      </c>
      <c r="U2775" t="s">
        <v>199</v>
      </c>
      <c r="V2775" t="s">
        <v>199</v>
      </c>
    </row>
    <row r="2776" spans="2:22" x14ac:dyDescent="0.25">
      <c r="B2776" t="s">
        <v>199</v>
      </c>
      <c r="C2776" s="79" t="s">
        <v>199</v>
      </c>
      <c r="E2776" t="s">
        <v>199</v>
      </c>
      <c r="F2776" t="s">
        <v>199</v>
      </c>
      <c r="G2776" t="s">
        <v>199</v>
      </c>
      <c r="H2776" t="s">
        <v>199</v>
      </c>
      <c r="I2776" t="s">
        <v>199</v>
      </c>
      <c r="J2776" t="s">
        <v>199</v>
      </c>
      <c r="K2776" t="s">
        <v>199</v>
      </c>
      <c r="L2776" t="s">
        <v>199</v>
      </c>
      <c r="M2776" t="s">
        <v>199</v>
      </c>
      <c r="N2776" t="s">
        <v>199</v>
      </c>
      <c r="O2776" t="s">
        <v>199</v>
      </c>
      <c r="P2776" t="s">
        <v>199</v>
      </c>
      <c r="Q2776" s="80" t="s">
        <v>199</v>
      </c>
      <c r="R2776" s="79"/>
      <c r="T2776" t="s">
        <v>199</v>
      </c>
      <c r="U2776" t="s">
        <v>199</v>
      </c>
      <c r="V2776" t="s">
        <v>199</v>
      </c>
    </row>
    <row r="2777" spans="2:22" x14ac:dyDescent="0.25">
      <c r="B2777" t="s">
        <v>199</v>
      </c>
      <c r="C2777" s="79" t="s">
        <v>199</v>
      </c>
      <c r="E2777" t="s">
        <v>199</v>
      </c>
      <c r="F2777" t="s">
        <v>199</v>
      </c>
      <c r="G2777" t="s">
        <v>199</v>
      </c>
      <c r="H2777" t="s">
        <v>199</v>
      </c>
      <c r="I2777" t="s">
        <v>199</v>
      </c>
      <c r="J2777" t="s">
        <v>199</v>
      </c>
      <c r="K2777" t="s">
        <v>199</v>
      </c>
      <c r="L2777" t="s">
        <v>199</v>
      </c>
      <c r="M2777" t="s">
        <v>199</v>
      </c>
      <c r="N2777" t="s">
        <v>199</v>
      </c>
      <c r="O2777" t="s">
        <v>199</v>
      </c>
      <c r="P2777" t="s">
        <v>199</v>
      </c>
      <c r="Q2777" s="80" t="s">
        <v>199</v>
      </c>
      <c r="R2777" s="79"/>
      <c r="T2777" t="s">
        <v>199</v>
      </c>
      <c r="U2777" t="s">
        <v>199</v>
      </c>
      <c r="V2777" t="s">
        <v>199</v>
      </c>
    </row>
    <row r="2778" spans="2:22" x14ac:dyDescent="0.25">
      <c r="B2778" t="s">
        <v>199</v>
      </c>
      <c r="C2778" s="79" t="s">
        <v>199</v>
      </c>
      <c r="E2778" t="s">
        <v>199</v>
      </c>
      <c r="F2778" t="s">
        <v>199</v>
      </c>
      <c r="G2778" t="s">
        <v>199</v>
      </c>
      <c r="H2778" t="s">
        <v>199</v>
      </c>
      <c r="I2778" t="s">
        <v>199</v>
      </c>
      <c r="J2778" t="s">
        <v>199</v>
      </c>
      <c r="K2778" t="s">
        <v>199</v>
      </c>
      <c r="L2778" t="s">
        <v>199</v>
      </c>
      <c r="M2778" t="s">
        <v>199</v>
      </c>
      <c r="N2778" t="s">
        <v>199</v>
      </c>
      <c r="O2778" t="s">
        <v>199</v>
      </c>
      <c r="P2778" t="s">
        <v>199</v>
      </c>
      <c r="Q2778" s="80" t="s">
        <v>199</v>
      </c>
      <c r="R2778" s="79"/>
      <c r="T2778" t="s">
        <v>199</v>
      </c>
      <c r="U2778" t="s">
        <v>199</v>
      </c>
      <c r="V2778" t="s">
        <v>199</v>
      </c>
    </row>
    <row r="2779" spans="2:22" x14ac:dyDescent="0.25">
      <c r="B2779" t="s">
        <v>199</v>
      </c>
      <c r="C2779" s="79" t="s">
        <v>199</v>
      </c>
      <c r="E2779" t="s">
        <v>199</v>
      </c>
      <c r="F2779" t="s">
        <v>199</v>
      </c>
      <c r="G2779" t="s">
        <v>199</v>
      </c>
      <c r="H2779" t="s">
        <v>199</v>
      </c>
      <c r="I2779" t="s">
        <v>199</v>
      </c>
      <c r="J2779" t="s">
        <v>199</v>
      </c>
      <c r="K2779" t="s">
        <v>199</v>
      </c>
      <c r="L2779" t="s">
        <v>199</v>
      </c>
      <c r="M2779" t="s">
        <v>199</v>
      </c>
      <c r="N2779" t="s">
        <v>199</v>
      </c>
      <c r="O2779" t="s">
        <v>199</v>
      </c>
      <c r="P2779" t="s">
        <v>199</v>
      </c>
      <c r="Q2779" s="80" t="s">
        <v>199</v>
      </c>
      <c r="R2779" s="79"/>
      <c r="T2779" t="s">
        <v>199</v>
      </c>
      <c r="U2779" t="s">
        <v>199</v>
      </c>
      <c r="V2779" t="s">
        <v>199</v>
      </c>
    </row>
    <row r="2780" spans="2:22" x14ac:dyDescent="0.25">
      <c r="B2780" t="s">
        <v>199</v>
      </c>
      <c r="C2780" s="79" t="s">
        <v>199</v>
      </c>
      <c r="E2780" t="s">
        <v>199</v>
      </c>
      <c r="F2780" t="s">
        <v>199</v>
      </c>
      <c r="G2780" t="s">
        <v>199</v>
      </c>
      <c r="H2780" t="s">
        <v>199</v>
      </c>
      <c r="I2780" t="s">
        <v>199</v>
      </c>
      <c r="J2780" t="s">
        <v>199</v>
      </c>
      <c r="K2780" t="s">
        <v>199</v>
      </c>
      <c r="L2780" t="s">
        <v>199</v>
      </c>
      <c r="M2780" t="s">
        <v>199</v>
      </c>
      <c r="N2780" t="s">
        <v>199</v>
      </c>
      <c r="O2780" t="s">
        <v>199</v>
      </c>
      <c r="P2780" t="s">
        <v>199</v>
      </c>
      <c r="Q2780" s="80" t="s">
        <v>199</v>
      </c>
      <c r="R2780" s="79"/>
      <c r="T2780" t="s">
        <v>199</v>
      </c>
      <c r="U2780" t="s">
        <v>199</v>
      </c>
      <c r="V2780" t="s">
        <v>199</v>
      </c>
    </row>
    <row r="2781" spans="2:22" x14ac:dyDescent="0.25">
      <c r="B2781" t="s">
        <v>199</v>
      </c>
      <c r="C2781" s="79" t="s">
        <v>199</v>
      </c>
      <c r="E2781" t="s">
        <v>199</v>
      </c>
      <c r="F2781" t="s">
        <v>199</v>
      </c>
      <c r="G2781" t="s">
        <v>199</v>
      </c>
      <c r="H2781" t="s">
        <v>199</v>
      </c>
      <c r="I2781" t="s">
        <v>199</v>
      </c>
      <c r="J2781" t="s">
        <v>199</v>
      </c>
      <c r="K2781" t="s">
        <v>199</v>
      </c>
      <c r="L2781" t="s">
        <v>199</v>
      </c>
      <c r="M2781" t="s">
        <v>199</v>
      </c>
      <c r="N2781" t="s">
        <v>199</v>
      </c>
      <c r="O2781" t="s">
        <v>199</v>
      </c>
      <c r="P2781" t="s">
        <v>199</v>
      </c>
      <c r="Q2781" s="80" t="s">
        <v>199</v>
      </c>
      <c r="R2781" s="79"/>
      <c r="T2781" t="s">
        <v>199</v>
      </c>
      <c r="U2781" t="s">
        <v>199</v>
      </c>
      <c r="V2781" t="s">
        <v>199</v>
      </c>
    </row>
    <row r="2782" spans="2:22" x14ac:dyDescent="0.25">
      <c r="B2782" t="s">
        <v>199</v>
      </c>
      <c r="C2782" s="79" t="s">
        <v>199</v>
      </c>
      <c r="E2782" t="s">
        <v>199</v>
      </c>
      <c r="F2782" t="s">
        <v>199</v>
      </c>
      <c r="G2782" t="s">
        <v>199</v>
      </c>
      <c r="H2782" t="s">
        <v>199</v>
      </c>
      <c r="I2782" t="s">
        <v>199</v>
      </c>
      <c r="J2782" t="s">
        <v>199</v>
      </c>
      <c r="K2782" t="s">
        <v>199</v>
      </c>
      <c r="L2782" t="s">
        <v>199</v>
      </c>
      <c r="M2782" t="s">
        <v>199</v>
      </c>
      <c r="N2782" t="s">
        <v>199</v>
      </c>
      <c r="O2782" t="s">
        <v>199</v>
      </c>
      <c r="P2782" t="s">
        <v>199</v>
      </c>
      <c r="Q2782" s="80" t="s">
        <v>199</v>
      </c>
      <c r="R2782" s="79"/>
      <c r="T2782" t="s">
        <v>199</v>
      </c>
      <c r="U2782" t="s">
        <v>199</v>
      </c>
      <c r="V2782" t="s">
        <v>199</v>
      </c>
    </row>
    <row r="2783" spans="2:22" x14ac:dyDescent="0.25">
      <c r="B2783" t="s">
        <v>199</v>
      </c>
      <c r="C2783" s="79" t="s">
        <v>199</v>
      </c>
      <c r="E2783" t="s">
        <v>199</v>
      </c>
      <c r="F2783" t="s">
        <v>199</v>
      </c>
      <c r="G2783" t="s">
        <v>199</v>
      </c>
      <c r="H2783" t="s">
        <v>199</v>
      </c>
      <c r="I2783" t="s">
        <v>199</v>
      </c>
      <c r="J2783" t="s">
        <v>199</v>
      </c>
      <c r="K2783" t="s">
        <v>199</v>
      </c>
      <c r="L2783" t="s">
        <v>199</v>
      </c>
      <c r="M2783" t="s">
        <v>199</v>
      </c>
      <c r="N2783" t="s">
        <v>199</v>
      </c>
      <c r="O2783" t="s">
        <v>199</v>
      </c>
      <c r="P2783" t="s">
        <v>199</v>
      </c>
      <c r="Q2783" s="80" t="s">
        <v>199</v>
      </c>
      <c r="R2783" s="79"/>
      <c r="T2783" t="s">
        <v>199</v>
      </c>
      <c r="U2783" t="s">
        <v>199</v>
      </c>
      <c r="V2783" t="s">
        <v>199</v>
      </c>
    </row>
    <row r="2784" spans="2:22" x14ac:dyDescent="0.25">
      <c r="B2784" t="s">
        <v>199</v>
      </c>
      <c r="C2784" s="79" t="s">
        <v>199</v>
      </c>
      <c r="E2784" t="s">
        <v>199</v>
      </c>
      <c r="F2784" t="s">
        <v>199</v>
      </c>
      <c r="G2784" t="s">
        <v>199</v>
      </c>
      <c r="H2784" t="s">
        <v>199</v>
      </c>
      <c r="I2784" t="s">
        <v>199</v>
      </c>
      <c r="J2784" t="s">
        <v>199</v>
      </c>
      <c r="K2784" t="s">
        <v>199</v>
      </c>
      <c r="L2784" t="s">
        <v>199</v>
      </c>
      <c r="M2784" t="s">
        <v>199</v>
      </c>
      <c r="N2784" t="s">
        <v>199</v>
      </c>
      <c r="O2784" t="s">
        <v>199</v>
      </c>
      <c r="P2784" t="s">
        <v>199</v>
      </c>
      <c r="Q2784" s="80" t="s">
        <v>199</v>
      </c>
      <c r="R2784" s="79"/>
      <c r="T2784" t="s">
        <v>199</v>
      </c>
      <c r="U2784" t="s">
        <v>199</v>
      </c>
      <c r="V2784" t="s">
        <v>199</v>
      </c>
    </row>
    <row r="2785" spans="2:22" x14ac:dyDescent="0.25">
      <c r="B2785" t="s">
        <v>199</v>
      </c>
      <c r="C2785" s="79" t="s">
        <v>199</v>
      </c>
      <c r="E2785" t="s">
        <v>199</v>
      </c>
      <c r="F2785" t="s">
        <v>199</v>
      </c>
      <c r="G2785" t="s">
        <v>199</v>
      </c>
      <c r="H2785" t="s">
        <v>199</v>
      </c>
      <c r="I2785" t="s">
        <v>199</v>
      </c>
      <c r="J2785" t="s">
        <v>199</v>
      </c>
      <c r="K2785" t="s">
        <v>199</v>
      </c>
      <c r="L2785" t="s">
        <v>199</v>
      </c>
      <c r="M2785" t="s">
        <v>199</v>
      </c>
      <c r="N2785" t="s">
        <v>199</v>
      </c>
      <c r="O2785" t="s">
        <v>199</v>
      </c>
      <c r="P2785" t="s">
        <v>199</v>
      </c>
      <c r="Q2785" s="80" t="s">
        <v>199</v>
      </c>
      <c r="R2785" s="79"/>
      <c r="T2785" t="s">
        <v>199</v>
      </c>
      <c r="U2785" t="s">
        <v>199</v>
      </c>
      <c r="V2785" t="s">
        <v>199</v>
      </c>
    </row>
    <row r="2786" spans="2:22" x14ac:dyDescent="0.25">
      <c r="B2786" t="s">
        <v>199</v>
      </c>
      <c r="C2786" s="79" t="s">
        <v>199</v>
      </c>
      <c r="E2786" t="s">
        <v>199</v>
      </c>
      <c r="F2786" t="s">
        <v>199</v>
      </c>
      <c r="G2786" t="s">
        <v>199</v>
      </c>
      <c r="H2786" t="s">
        <v>199</v>
      </c>
      <c r="I2786" t="s">
        <v>199</v>
      </c>
      <c r="J2786" t="s">
        <v>199</v>
      </c>
      <c r="K2786" t="s">
        <v>199</v>
      </c>
      <c r="L2786" t="s">
        <v>199</v>
      </c>
      <c r="M2786" t="s">
        <v>199</v>
      </c>
      <c r="N2786" t="s">
        <v>199</v>
      </c>
      <c r="O2786" t="s">
        <v>199</v>
      </c>
      <c r="P2786" t="s">
        <v>199</v>
      </c>
      <c r="Q2786" s="80" t="s">
        <v>199</v>
      </c>
      <c r="R2786" s="79"/>
      <c r="T2786" t="s">
        <v>199</v>
      </c>
      <c r="U2786" t="s">
        <v>199</v>
      </c>
      <c r="V2786" t="s">
        <v>199</v>
      </c>
    </row>
    <row r="2787" spans="2:22" x14ac:dyDescent="0.25">
      <c r="B2787" t="s">
        <v>199</v>
      </c>
      <c r="C2787" s="79" t="s">
        <v>199</v>
      </c>
      <c r="E2787" t="s">
        <v>199</v>
      </c>
      <c r="F2787" t="s">
        <v>199</v>
      </c>
      <c r="G2787" t="s">
        <v>199</v>
      </c>
      <c r="H2787" t="s">
        <v>199</v>
      </c>
      <c r="I2787" t="s">
        <v>199</v>
      </c>
      <c r="J2787" t="s">
        <v>199</v>
      </c>
      <c r="K2787" t="s">
        <v>199</v>
      </c>
      <c r="L2787" t="s">
        <v>199</v>
      </c>
      <c r="M2787" t="s">
        <v>199</v>
      </c>
      <c r="N2787" t="s">
        <v>199</v>
      </c>
      <c r="O2787" t="s">
        <v>199</v>
      </c>
      <c r="P2787" t="s">
        <v>199</v>
      </c>
      <c r="Q2787" s="80" t="s">
        <v>199</v>
      </c>
      <c r="R2787" s="79"/>
      <c r="T2787" t="s">
        <v>199</v>
      </c>
      <c r="U2787" t="s">
        <v>199</v>
      </c>
      <c r="V2787" t="s">
        <v>199</v>
      </c>
    </row>
    <row r="2788" spans="2:22" x14ac:dyDescent="0.25">
      <c r="B2788" t="s">
        <v>199</v>
      </c>
      <c r="C2788" s="79" t="s">
        <v>199</v>
      </c>
      <c r="E2788" t="s">
        <v>199</v>
      </c>
      <c r="F2788" t="s">
        <v>199</v>
      </c>
      <c r="G2788" t="s">
        <v>199</v>
      </c>
      <c r="H2788" t="s">
        <v>199</v>
      </c>
      <c r="I2788" t="s">
        <v>199</v>
      </c>
      <c r="J2788" t="s">
        <v>199</v>
      </c>
      <c r="K2788" t="s">
        <v>199</v>
      </c>
      <c r="L2788" t="s">
        <v>199</v>
      </c>
      <c r="M2788" t="s">
        <v>199</v>
      </c>
      <c r="N2788" t="s">
        <v>199</v>
      </c>
      <c r="O2788" t="s">
        <v>199</v>
      </c>
      <c r="P2788" t="s">
        <v>199</v>
      </c>
      <c r="Q2788" s="80" t="s">
        <v>199</v>
      </c>
      <c r="R2788" s="79"/>
      <c r="T2788" t="s">
        <v>199</v>
      </c>
      <c r="U2788" t="s">
        <v>199</v>
      </c>
      <c r="V2788" t="s">
        <v>199</v>
      </c>
    </row>
    <row r="2789" spans="2:22" x14ac:dyDescent="0.25">
      <c r="B2789" t="s">
        <v>199</v>
      </c>
      <c r="C2789" s="79" t="s">
        <v>199</v>
      </c>
      <c r="E2789" t="s">
        <v>199</v>
      </c>
      <c r="F2789" t="s">
        <v>199</v>
      </c>
      <c r="G2789" t="s">
        <v>199</v>
      </c>
      <c r="H2789" t="s">
        <v>199</v>
      </c>
      <c r="I2789" t="s">
        <v>199</v>
      </c>
      <c r="J2789" t="s">
        <v>199</v>
      </c>
      <c r="K2789" t="s">
        <v>199</v>
      </c>
      <c r="L2789" t="s">
        <v>199</v>
      </c>
      <c r="M2789" t="s">
        <v>199</v>
      </c>
      <c r="N2789" t="s">
        <v>199</v>
      </c>
      <c r="O2789" t="s">
        <v>199</v>
      </c>
      <c r="P2789" t="s">
        <v>199</v>
      </c>
      <c r="Q2789" s="80" t="s">
        <v>199</v>
      </c>
      <c r="R2789" s="79"/>
      <c r="T2789" t="s">
        <v>199</v>
      </c>
      <c r="U2789" t="s">
        <v>199</v>
      </c>
      <c r="V2789" t="s">
        <v>199</v>
      </c>
    </row>
    <row r="2790" spans="2:22" x14ac:dyDescent="0.25">
      <c r="B2790" t="s">
        <v>199</v>
      </c>
      <c r="C2790" s="79" t="s">
        <v>199</v>
      </c>
      <c r="E2790" t="s">
        <v>199</v>
      </c>
      <c r="F2790" t="s">
        <v>199</v>
      </c>
      <c r="G2790" t="s">
        <v>199</v>
      </c>
      <c r="H2790" t="s">
        <v>199</v>
      </c>
      <c r="I2790" t="s">
        <v>199</v>
      </c>
      <c r="J2790" t="s">
        <v>199</v>
      </c>
      <c r="K2790" t="s">
        <v>199</v>
      </c>
      <c r="L2790" t="s">
        <v>199</v>
      </c>
      <c r="M2790" t="s">
        <v>199</v>
      </c>
      <c r="N2790" t="s">
        <v>199</v>
      </c>
      <c r="O2790" t="s">
        <v>199</v>
      </c>
      <c r="P2790" t="s">
        <v>199</v>
      </c>
      <c r="Q2790" s="80" t="s">
        <v>199</v>
      </c>
      <c r="R2790" s="79"/>
      <c r="T2790" t="s">
        <v>199</v>
      </c>
      <c r="U2790" t="s">
        <v>199</v>
      </c>
      <c r="V2790" t="s">
        <v>199</v>
      </c>
    </row>
    <row r="2791" spans="2:22" x14ac:dyDescent="0.25">
      <c r="B2791" t="s">
        <v>199</v>
      </c>
      <c r="C2791" s="79" t="s">
        <v>199</v>
      </c>
      <c r="E2791" t="s">
        <v>199</v>
      </c>
      <c r="F2791" t="s">
        <v>199</v>
      </c>
      <c r="G2791" t="s">
        <v>199</v>
      </c>
      <c r="H2791" t="s">
        <v>199</v>
      </c>
      <c r="I2791" t="s">
        <v>199</v>
      </c>
      <c r="J2791" t="s">
        <v>199</v>
      </c>
      <c r="K2791" t="s">
        <v>199</v>
      </c>
      <c r="L2791" t="s">
        <v>199</v>
      </c>
      <c r="M2791" t="s">
        <v>199</v>
      </c>
      <c r="N2791" t="s">
        <v>199</v>
      </c>
      <c r="O2791" t="s">
        <v>199</v>
      </c>
      <c r="P2791" t="s">
        <v>199</v>
      </c>
      <c r="Q2791" s="80" t="s">
        <v>199</v>
      </c>
      <c r="R2791" s="79"/>
      <c r="T2791" t="s">
        <v>199</v>
      </c>
      <c r="U2791" t="s">
        <v>199</v>
      </c>
      <c r="V2791" t="s">
        <v>199</v>
      </c>
    </row>
    <row r="2792" spans="2:22" x14ac:dyDescent="0.25">
      <c r="B2792" t="s">
        <v>199</v>
      </c>
      <c r="C2792" s="79" t="s">
        <v>199</v>
      </c>
      <c r="E2792" t="s">
        <v>199</v>
      </c>
      <c r="F2792" t="s">
        <v>199</v>
      </c>
      <c r="G2792" t="s">
        <v>199</v>
      </c>
      <c r="H2792" t="s">
        <v>199</v>
      </c>
      <c r="I2792" t="s">
        <v>199</v>
      </c>
      <c r="J2792" t="s">
        <v>199</v>
      </c>
      <c r="K2792" t="s">
        <v>199</v>
      </c>
      <c r="L2792" t="s">
        <v>199</v>
      </c>
      <c r="M2792" t="s">
        <v>199</v>
      </c>
      <c r="N2792" t="s">
        <v>199</v>
      </c>
      <c r="O2792" t="s">
        <v>199</v>
      </c>
      <c r="P2792" t="s">
        <v>199</v>
      </c>
      <c r="Q2792" s="80" t="s">
        <v>199</v>
      </c>
      <c r="R2792" s="79"/>
      <c r="T2792" t="s">
        <v>199</v>
      </c>
      <c r="U2792" t="s">
        <v>199</v>
      </c>
      <c r="V2792" t="s">
        <v>199</v>
      </c>
    </row>
    <row r="2793" spans="2:22" x14ac:dyDescent="0.25">
      <c r="B2793" t="s">
        <v>199</v>
      </c>
      <c r="C2793" s="79" t="s">
        <v>199</v>
      </c>
      <c r="E2793" t="s">
        <v>199</v>
      </c>
      <c r="F2793" t="s">
        <v>199</v>
      </c>
      <c r="G2793" t="s">
        <v>199</v>
      </c>
      <c r="H2793" t="s">
        <v>199</v>
      </c>
      <c r="I2793" t="s">
        <v>199</v>
      </c>
      <c r="J2793" t="s">
        <v>199</v>
      </c>
      <c r="K2793" t="s">
        <v>199</v>
      </c>
      <c r="L2793" t="s">
        <v>199</v>
      </c>
      <c r="M2793" t="s">
        <v>199</v>
      </c>
      <c r="N2793" t="s">
        <v>199</v>
      </c>
      <c r="O2793" t="s">
        <v>199</v>
      </c>
      <c r="P2793" t="s">
        <v>199</v>
      </c>
      <c r="Q2793" s="80" t="s">
        <v>199</v>
      </c>
      <c r="R2793" s="79"/>
      <c r="T2793" t="s">
        <v>199</v>
      </c>
      <c r="U2793" t="s">
        <v>199</v>
      </c>
      <c r="V2793" t="s">
        <v>199</v>
      </c>
    </row>
    <row r="2794" spans="2:22" x14ac:dyDescent="0.25">
      <c r="B2794" t="s">
        <v>199</v>
      </c>
      <c r="C2794" s="79" t="s">
        <v>199</v>
      </c>
      <c r="E2794" t="s">
        <v>199</v>
      </c>
      <c r="F2794" t="s">
        <v>199</v>
      </c>
      <c r="G2794" t="s">
        <v>199</v>
      </c>
      <c r="H2794" t="s">
        <v>199</v>
      </c>
      <c r="I2794" t="s">
        <v>199</v>
      </c>
      <c r="J2794" t="s">
        <v>199</v>
      </c>
      <c r="K2794" t="s">
        <v>199</v>
      </c>
      <c r="L2794" t="s">
        <v>199</v>
      </c>
      <c r="M2794" t="s">
        <v>199</v>
      </c>
      <c r="N2794" t="s">
        <v>199</v>
      </c>
      <c r="O2794" t="s">
        <v>199</v>
      </c>
      <c r="P2794" t="s">
        <v>199</v>
      </c>
      <c r="Q2794" s="80" t="s">
        <v>199</v>
      </c>
      <c r="R2794" s="79"/>
      <c r="T2794" t="s">
        <v>199</v>
      </c>
      <c r="U2794" t="s">
        <v>199</v>
      </c>
      <c r="V2794" t="s">
        <v>199</v>
      </c>
    </row>
    <row r="2795" spans="2:22" x14ac:dyDescent="0.25">
      <c r="B2795" t="s">
        <v>199</v>
      </c>
      <c r="C2795" s="79" t="s">
        <v>199</v>
      </c>
      <c r="E2795" t="s">
        <v>199</v>
      </c>
      <c r="F2795" t="s">
        <v>199</v>
      </c>
      <c r="G2795" t="s">
        <v>199</v>
      </c>
      <c r="H2795" t="s">
        <v>199</v>
      </c>
      <c r="I2795" t="s">
        <v>199</v>
      </c>
      <c r="J2795" t="s">
        <v>199</v>
      </c>
      <c r="K2795" t="s">
        <v>199</v>
      </c>
      <c r="L2795" t="s">
        <v>199</v>
      </c>
      <c r="M2795" t="s">
        <v>199</v>
      </c>
      <c r="N2795" t="s">
        <v>199</v>
      </c>
      <c r="O2795" t="s">
        <v>199</v>
      </c>
      <c r="P2795" t="s">
        <v>199</v>
      </c>
      <c r="Q2795" s="80" t="s">
        <v>199</v>
      </c>
      <c r="R2795" s="79"/>
      <c r="T2795" t="s">
        <v>199</v>
      </c>
      <c r="U2795" t="s">
        <v>199</v>
      </c>
      <c r="V2795" t="s">
        <v>199</v>
      </c>
    </row>
    <row r="2796" spans="2:22" x14ac:dyDescent="0.25">
      <c r="B2796" t="s">
        <v>199</v>
      </c>
      <c r="C2796" s="79" t="s">
        <v>199</v>
      </c>
      <c r="E2796" t="s">
        <v>199</v>
      </c>
      <c r="F2796" t="s">
        <v>199</v>
      </c>
      <c r="G2796" t="s">
        <v>199</v>
      </c>
      <c r="H2796" t="s">
        <v>199</v>
      </c>
      <c r="I2796" t="s">
        <v>199</v>
      </c>
      <c r="J2796" t="s">
        <v>199</v>
      </c>
      <c r="K2796" t="s">
        <v>199</v>
      </c>
      <c r="L2796" t="s">
        <v>199</v>
      </c>
      <c r="M2796" t="s">
        <v>199</v>
      </c>
      <c r="N2796" t="s">
        <v>199</v>
      </c>
      <c r="O2796" t="s">
        <v>199</v>
      </c>
      <c r="P2796" t="s">
        <v>199</v>
      </c>
      <c r="Q2796" s="80" t="s">
        <v>199</v>
      </c>
      <c r="R2796" s="79"/>
      <c r="T2796" t="s">
        <v>199</v>
      </c>
      <c r="U2796" t="s">
        <v>199</v>
      </c>
      <c r="V2796" t="s">
        <v>199</v>
      </c>
    </row>
    <row r="2797" spans="2:22" x14ac:dyDescent="0.25">
      <c r="B2797" t="s">
        <v>199</v>
      </c>
      <c r="C2797" s="79" t="s">
        <v>199</v>
      </c>
      <c r="E2797" t="s">
        <v>199</v>
      </c>
      <c r="F2797" t="s">
        <v>199</v>
      </c>
      <c r="G2797" t="s">
        <v>199</v>
      </c>
      <c r="H2797" t="s">
        <v>199</v>
      </c>
      <c r="I2797" t="s">
        <v>199</v>
      </c>
      <c r="J2797" t="s">
        <v>199</v>
      </c>
      <c r="K2797" t="s">
        <v>199</v>
      </c>
      <c r="L2797" t="s">
        <v>199</v>
      </c>
      <c r="M2797" t="s">
        <v>199</v>
      </c>
      <c r="N2797" t="s">
        <v>199</v>
      </c>
      <c r="O2797" t="s">
        <v>199</v>
      </c>
      <c r="P2797" t="s">
        <v>199</v>
      </c>
      <c r="Q2797" s="80" t="s">
        <v>199</v>
      </c>
      <c r="R2797" s="79"/>
      <c r="T2797" t="s">
        <v>199</v>
      </c>
      <c r="U2797" t="s">
        <v>199</v>
      </c>
      <c r="V2797" t="s">
        <v>199</v>
      </c>
    </row>
    <row r="2798" spans="2:22" x14ac:dyDescent="0.25">
      <c r="B2798" t="s">
        <v>199</v>
      </c>
      <c r="C2798" s="79" t="s">
        <v>199</v>
      </c>
      <c r="E2798" t="s">
        <v>199</v>
      </c>
      <c r="F2798" t="s">
        <v>199</v>
      </c>
      <c r="G2798" t="s">
        <v>199</v>
      </c>
      <c r="H2798" t="s">
        <v>199</v>
      </c>
      <c r="I2798" t="s">
        <v>199</v>
      </c>
      <c r="J2798" t="s">
        <v>199</v>
      </c>
      <c r="K2798" t="s">
        <v>199</v>
      </c>
      <c r="L2798" t="s">
        <v>199</v>
      </c>
      <c r="M2798" t="s">
        <v>199</v>
      </c>
      <c r="N2798" t="s">
        <v>199</v>
      </c>
      <c r="O2798" t="s">
        <v>199</v>
      </c>
      <c r="P2798" t="s">
        <v>199</v>
      </c>
      <c r="Q2798" s="80" t="s">
        <v>199</v>
      </c>
      <c r="R2798" s="79"/>
      <c r="T2798" t="s">
        <v>199</v>
      </c>
      <c r="U2798" t="s">
        <v>199</v>
      </c>
      <c r="V2798" t="s">
        <v>199</v>
      </c>
    </row>
    <row r="2799" spans="2:22" x14ac:dyDescent="0.25">
      <c r="B2799" t="s">
        <v>199</v>
      </c>
      <c r="C2799" s="79" t="s">
        <v>199</v>
      </c>
      <c r="E2799" t="s">
        <v>199</v>
      </c>
      <c r="F2799" t="s">
        <v>199</v>
      </c>
      <c r="G2799" t="s">
        <v>199</v>
      </c>
      <c r="H2799" t="s">
        <v>199</v>
      </c>
      <c r="I2799" t="s">
        <v>199</v>
      </c>
      <c r="J2799" t="s">
        <v>199</v>
      </c>
      <c r="K2799" t="s">
        <v>199</v>
      </c>
      <c r="L2799" t="s">
        <v>199</v>
      </c>
      <c r="M2799" t="s">
        <v>199</v>
      </c>
      <c r="N2799" t="s">
        <v>199</v>
      </c>
      <c r="O2799" t="s">
        <v>199</v>
      </c>
      <c r="P2799" t="s">
        <v>199</v>
      </c>
      <c r="Q2799" s="80" t="s">
        <v>199</v>
      </c>
      <c r="R2799" s="79"/>
      <c r="T2799" t="s">
        <v>199</v>
      </c>
      <c r="U2799" t="s">
        <v>199</v>
      </c>
      <c r="V2799" t="s">
        <v>199</v>
      </c>
    </row>
    <row r="2800" spans="2:22" x14ac:dyDescent="0.25">
      <c r="B2800" t="s">
        <v>199</v>
      </c>
      <c r="C2800" s="79" t="s">
        <v>199</v>
      </c>
      <c r="E2800" t="s">
        <v>199</v>
      </c>
      <c r="F2800" t="s">
        <v>199</v>
      </c>
      <c r="G2800" t="s">
        <v>199</v>
      </c>
      <c r="H2800" t="s">
        <v>199</v>
      </c>
      <c r="I2800" t="s">
        <v>199</v>
      </c>
      <c r="J2800" t="s">
        <v>199</v>
      </c>
      <c r="K2800" t="s">
        <v>199</v>
      </c>
      <c r="L2800" t="s">
        <v>199</v>
      </c>
      <c r="M2800" t="s">
        <v>199</v>
      </c>
      <c r="N2800" t="s">
        <v>199</v>
      </c>
      <c r="O2800" t="s">
        <v>199</v>
      </c>
      <c r="P2800" t="s">
        <v>199</v>
      </c>
      <c r="Q2800" s="80" t="s">
        <v>199</v>
      </c>
      <c r="R2800" s="79"/>
      <c r="T2800" t="s">
        <v>199</v>
      </c>
      <c r="U2800" t="s">
        <v>199</v>
      </c>
      <c r="V2800" t="s">
        <v>199</v>
      </c>
    </row>
    <row r="2801" spans="2:22" x14ac:dyDescent="0.25">
      <c r="B2801" t="s">
        <v>199</v>
      </c>
      <c r="C2801" s="79" t="s">
        <v>199</v>
      </c>
      <c r="E2801" t="s">
        <v>199</v>
      </c>
      <c r="F2801" t="s">
        <v>199</v>
      </c>
      <c r="G2801" t="s">
        <v>199</v>
      </c>
      <c r="H2801" t="s">
        <v>199</v>
      </c>
      <c r="I2801" t="s">
        <v>199</v>
      </c>
      <c r="J2801" t="s">
        <v>199</v>
      </c>
      <c r="K2801" t="s">
        <v>199</v>
      </c>
      <c r="L2801" t="s">
        <v>199</v>
      </c>
      <c r="M2801" t="s">
        <v>199</v>
      </c>
      <c r="N2801" t="s">
        <v>199</v>
      </c>
      <c r="O2801" t="s">
        <v>199</v>
      </c>
      <c r="P2801" t="s">
        <v>199</v>
      </c>
      <c r="Q2801" s="80" t="s">
        <v>199</v>
      </c>
      <c r="R2801" s="79"/>
      <c r="T2801" t="s">
        <v>199</v>
      </c>
      <c r="U2801" t="s">
        <v>199</v>
      </c>
      <c r="V2801" t="s">
        <v>199</v>
      </c>
    </row>
    <row r="2802" spans="2:22" x14ac:dyDescent="0.25">
      <c r="B2802" t="s">
        <v>199</v>
      </c>
      <c r="C2802" s="79" t="s">
        <v>199</v>
      </c>
      <c r="E2802" t="s">
        <v>199</v>
      </c>
      <c r="F2802" t="s">
        <v>199</v>
      </c>
      <c r="G2802" t="s">
        <v>199</v>
      </c>
      <c r="H2802" t="s">
        <v>199</v>
      </c>
      <c r="I2802" t="s">
        <v>199</v>
      </c>
      <c r="J2802" t="s">
        <v>199</v>
      </c>
      <c r="K2802" t="s">
        <v>199</v>
      </c>
      <c r="L2802" t="s">
        <v>199</v>
      </c>
      <c r="M2802" t="s">
        <v>199</v>
      </c>
      <c r="N2802" t="s">
        <v>199</v>
      </c>
      <c r="O2802" t="s">
        <v>199</v>
      </c>
      <c r="P2802" t="s">
        <v>199</v>
      </c>
      <c r="Q2802" s="80" t="s">
        <v>199</v>
      </c>
      <c r="R2802" s="79"/>
      <c r="T2802" t="s">
        <v>199</v>
      </c>
      <c r="U2802" t="s">
        <v>199</v>
      </c>
      <c r="V2802" t="s">
        <v>199</v>
      </c>
    </row>
    <row r="2803" spans="2:22" x14ac:dyDescent="0.25">
      <c r="B2803" t="s">
        <v>199</v>
      </c>
      <c r="C2803" s="79" t="s">
        <v>199</v>
      </c>
      <c r="E2803" t="s">
        <v>199</v>
      </c>
      <c r="F2803" t="s">
        <v>199</v>
      </c>
      <c r="G2803" t="s">
        <v>199</v>
      </c>
      <c r="H2803" t="s">
        <v>199</v>
      </c>
      <c r="I2803" t="s">
        <v>199</v>
      </c>
      <c r="J2803" t="s">
        <v>199</v>
      </c>
      <c r="K2803" t="s">
        <v>199</v>
      </c>
      <c r="L2803" t="s">
        <v>199</v>
      </c>
      <c r="M2803" t="s">
        <v>199</v>
      </c>
      <c r="N2803" t="s">
        <v>199</v>
      </c>
      <c r="O2803" t="s">
        <v>199</v>
      </c>
      <c r="P2803" t="s">
        <v>199</v>
      </c>
      <c r="Q2803" s="80" t="s">
        <v>199</v>
      </c>
      <c r="R2803" s="79"/>
      <c r="T2803" t="s">
        <v>199</v>
      </c>
      <c r="U2803" t="s">
        <v>199</v>
      </c>
      <c r="V2803" t="s">
        <v>199</v>
      </c>
    </row>
    <row r="2804" spans="2:22" x14ac:dyDescent="0.25">
      <c r="B2804" t="s">
        <v>199</v>
      </c>
      <c r="C2804" s="79" t="s">
        <v>199</v>
      </c>
      <c r="E2804" t="s">
        <v>199</v>
      </c>
      <c r="F2804" t="s">
        <v>199</v>
      </c>
      <c r="G2804" t="s">
        <v>199</v>
      </c>
      <c r="H2804" t="s">
        <v>199</v>
      </c>
      <c r="I2804" t="s">
        <v>199</v>
      </c>
      <c r="J2804" t="s">
        <v>199</v>
      </c>
      <c r="K2804" t="s">
        <v>199</v>
      </c>
      <c r="L2804" t="s">
        <v>199</v>
      </c>
      <c r="M2804" t="s">
        <v>199</v>
      </c>
      <c r="N2804" t="s">
        <v>199</v>
      </c>
      <c r="O2804" t="s">
        <v>199</v>
      </c>
      <c r="P2804" t="s">
        <v>199</v>
      </c>
      <c r="Q2804" s="80" t="s">
        <v>199</v>
      </c>
      <c r="R2804" s="79"/>
      <c r="T2804" t="s">
        <v>199</v>
      </c>
      <c r="U2804" t="s">
        <v>199</v>
      </c>
      <c r="V2804" t="s">
        <v>199</v>
      </c>
    </row>
    <row r="2805" spans="2:22" x14ac:dyDescent="0.25">
      <c r="B2805" t="s">
        <v>199</v>
      </c>
      <c r="C2805" s="79" t="s">
        <v>199</v>
      </c>
      <c r="E2805" t="s">
        <v>199</v>
      </c>
      <c r="F2805" t="s">
        <v>199</v>
      </c>
      <c r="G2805" t="s">
        <v>199</v>
      </c>
      <c r="H2805" t="s">
        <v>199</v>
      </c>
      <c r="I2805" t="s">
        <v>199</v>
      </c>
      <c r="J2805" t="s">
        <v>199</v>
      </c>
      <c r="K2805" t="s">
        <v>199</v>
      </c>
      <c r="L2805" t="s">
        <v>199</v>
      </c>
      <c r="M2805" t="s">
        <v>199</v>
      </c>
      <c r="N2805" t="s">
        <v>199</v>
      </c>
      <c r="O2805" t="s">
        <v>199</v>
      </c>
      <c r="P2805" t="s">
        <v>199</v>
      </c>
      <c r="Q2805" s="80" t="s">
        <v>199</v>
      </c>
      <c r="R2805" s="79"/>
      <c r="T2805" t="s">
        <v>199</v>
      </c>
      <c r="U2805" t="s">
        <v>199</v>
      </c>
      <c r="V2805" t="s">
        <v>199</v>
      </c>
    </row>
    <row r="2806" spans="2:22" x14ac:dyDescent="0.25">
      <c r="B2806" t="s">
        <v>199</v>
      </c>
      <c r="C2806" s="79" t="s">
        <v>199</v>
      </c>
      <c r="E2806" t="s">
        <v>199</v>
      </c>
      <c r="F2806" t="s">
        <v>199</v>
      </c>
      <c r="G2806" t="s">
        <v>199</v>
      </c>
      <c r="H2806" t="s">
        <v>199</v>
      </c>
      <c r="I2806" t="s">
        <v>199</v>
      </c>
      <c r="J2806" t="s">
        <v>199</v>
      </c>
      <c r="K2806" t="s">
        <v>199</v>
      </c>
      <c r="L2806" t="s">
        <v>199</v>
      </c>
      <c r="M2806" t="s">
        <v>199</v>
      </c>
      <c r="N2806" t="s">
        <v>199</v>
      </c>
      <c r="O2806" t="s">
        <v>199</v>
      </c>
      <c r="P2806" t="s">
        <v>199</v>
      </c>
      <c r="Q2806" s="80" t="s">
        <v>199</v>
      </c>
      <c r="R2806" s="79"/>
      <c r="T2806" t="s">
        <v>199</v>
      </c>
      <c r="U2806" t="s">
        <v>199</v>
      </c>
      <c r="V2806" t="s">
        <v>199</v>
      </c>
    </row>
    <row r="2807" spans="2:22" x14ac:dyDescent="0.25">
      <c r="B2807" t="s">
        <v>199</v>
      </c>
      <c r="C2807" s="79" t="s">
        <v>199</v>
      </c>
      <c r="E2807" t="s">
        <v>199</v>
      </c>
      <c r="F2807" t="s">
        <v>199</v>
      </c>
      <c r="G2807" t="s">
        <v>199</v>
      </c>
      <c r="H2807" t="s">
        <v>199</v>
      </c>
      <c r="I2807" t="s">
        <v>199</v>
      </c>
      <c r="J2807" t="s">
        <v>199</v>
      </c>
      <c r="K2807" t="s">
        <v>199</v>
      </c>
      <c r="L2807" t="s">
        <v>199</v>
      </c>
      <c r="M2807" t="s">
        <v>199</v>
      </c>
      <c r="N2807" t="s">
        <v>199</v>
      </c>
      <c r="O2807" t="s">
        <v>199</v>
      </c>
      <c r="P2807" t="s">
        <v>199</v>
      </c>
      <c r="Q2807" s="80" t="s">
        <v>199</v>
      </c>
      <c r="R2807" s="79"/>
      <c r="T2807" t="s">
        <v>199</v>
      </c>
      <c r="U2807" t="s">
        <v>199</v>
      </c>
      <c r="V2807" t="s">
        <v>199</v>
      </c>
    </row>
    <row r="2808" spans="2:22" x14ac:dyDescent="0.25">
      <c r="B2808" t="s">
        <v>199</v>
      </c>
      <c r="C2808" s="79" t="s">
        <v>199</v>
      </c>
      <c r="E2808" t="s">
        <v>199</v>
      </c>
      <c r="F2808" t="s">
        <v>199</v>
      </c>
      <c r="G2808" t="s">
        <v>199</v>
      </c>
      <c r="H2808" t="s">
        <v>199</v>
      </c>
      <c r="I2808" t="s">
        <v>199</v>
      </c>
      <c r="J2808" t="s">
        <v>199</v>
      </c>
      <c r="K2808" t="s">
        <v>199</v>
      </c>
      <c r="L2808" t="s">
        <v>199</v>
      </c>
      <c r="M2808" t="s">
        <v>199</v>
      </c>
      <c r="N2808" t="s">
        <v>199</v>
      </c>
      <c r="O2808" t="s">
        <v>199</v>
      </c>
      <c r="P2808" t="s">
        <v>199</v>
      </c>
      <c r="Q2808" s="80" t="s">
        <v>199</v>
      </c>
      <c r="R2808" s="79"/>
      <c r="T2808" t="s">
        <v>199</v>
      </c>
      <c r="U2808" t="s">
        <v>199</v>
      </c>
      <c r="V2808" t="s">
        <v>199</v>
      </c>
    </row>
    <row r="2809" spans="2:22" x14ac:dyDescent="0.25">
      <c r="B2809" t="s">
        <v>199</v>
      </c>
      <c r="C2809" s="79" t="s">
        <v>199</v>
      </c>
      <c r="E2809" t="s">
        <v>199</v>
      </c>
      <c r="F2809" t="s">
        <v>199</v>
      </c>
      <c r="G2809" t="s">
        <v>199</v>
      </c>
      <c r="H2809" t="s">
        <v>199</v>
      </c>
      <c r="I2809" t="s">
        <v>199</v>
      </c>
      <c r="J2809" t="s">
        <v>199</v>
      </c>
      <c r="K2809" t="s">
        <v>199</v>
      </c>
      <c r="L2809" t="s">
        <v>199</v>
      </c>
      <c r="M2809" t="s">
        <v>199</v>
      </c>
      <c r="N2809" t="s">
        <v>199</v>
      </c>
      <c r="O2809" t="s">
        <v>199</v>
      </c>
      <c r="P2809" t="s">
        <v>199</v>
      </c>
      <c r="Q2809" s="80" t="s">
        <v>199</v>
      </c>
      <c r="R2809" s="79"/>
      <c r="T2809" t="s">
        <v>199</v>
      </c>
      <c r="U2809" t="s">
        <v>199</v>
      </c>
      <c r="V2809" t="s">
        <v>199</v>
      </c>
    </row>
    <row r="2810" spans="2:22" x14ac:dyDescent="0.25">
      <c r="B2810" t="s">
        <v>199</v>
      </c>
      <c r="C2810" s="79" t="s">
        <v>199</v>
      </c>
      <c r="E2810" t="s">
        <v>199</v>
      </c>
      <c r="F2810" t="s">
        <v>199</v>
      </c>
      <c r="G2810" t="s">
        <v>199</v>
      </c>
      <c r="H2810" t="s">
        <v>199</v>
      </c>
      <c r="I2810" t="s">
        <v>199</v>
      </c>
      <c r="J2810" t="s">
        <v>199</v>
      </c>
      <c r="K2810" t="s">
        <v>199</v>
      </c>
      <c r="L2810" t="s">
        <v>199</v>
      </c>
      <c r="M2810" t="s">
        <v>199</v>
      </c>
      <c r="N2810" t="s">
        <v>199</v>
      </c>
      <c r="O2810" t="s">
        <v>199</v>
      </c>
      <c r="P2810" t="s">
        <v>199</v>
      </c>
      <c r="Q2810" s="80" t="s">
        <v>199</v>
      </c>
      <c r="R2810" s="79"/>
      <c r="T2810" t="s">
        <v>199</v>
      </c>
      <c r="U2810" t="s">
        <v>199</v>
      </c>
      <c r="V2810" t="s">
        <v>199</v>
      </c>
    </row>
    <row r="2811" spans="2:22" x14ac:dyDescent="0.25">
      <c r="B2811" t="s">
        <v>199</v>
      </c>
      <c r="C2811" s="79" t="s">
        <v>199</v>
      </c>
      <c r="E2811" t="s">
        <v>199</v>
      </c>
      <c r="F2811" t="s">
        <v>199</v>
      </c>
      <c r="G2811" t="s">
        <v>199</v>
      </c>
      <c r="H2811" t="s">
        <v>199</v>
      </c>
      <c r="I2811" t="s">
        <v>199</v>
      </c>
      <c r="J2811" t="s">
        <v>199</v>
      </c>
      <c r="K2811" t="s">
        <v>199</v>
      </c>
      <c r="L2811" t="s">
        <v>199</v>
      </c>
      <c r="M2811" t="s">
        <v>199</v>
      </c>
      <c r="N2811" t="s">
        <v>199</v>
      </c>
      <c r="O2811" t="s">
        <v>199</v>
      </c>
      <c r="P2811" t="s">
        <v>199</v>
      </c>
      <c r="Q2811" s="80" t="s">
        <v>199</v>
      </c>
      <c r="R2811" s="79"/>
      <c r="T2811" t="s">
        <v>199</v>
      </c>
      <c r="U2811" t="s">
        <v>199</v>
      </c>
      <c r="V2811" t="s">
        <v>199</v>
      </c>
    </row>
    <row r="2812" spans="2:22" x14ac:dyDescent="0.25">
      <c r="B2812" t="s">
        <v>199</v>
      </c>
      <c r="C2812" s="79" t="s">
        <v>199</v>
      </c>
      <c r="E2812" t="s">
        <v>199</v>
      </c>
      <c r="F2812" t="s">
        <v>199</v>
      </c>
      <c r="G2812" t="s">
        <v>199</v>
      </c>
      <c r="H2812" t="s">
        <v>199</v>
      </c>
      <c r="I2812" t="s">
        <v>199</v>
      </c>
      <c r="J2812" t="s">
        <v>199</v>
      </c>
      <c r="K2812" t="s">
        <v>199</v>
      </c>
      <c r="L2812" t="s">
        <v>199</v>
      </c>
      <c r="M2812" t="s">
        <v>199</v>
      </c>
      <c r="N2812" t="s">
        <v>199</v>
      </c>
      <c r="O2812" t="s">
        <v>199</v>
      </c>
      <c r="P2812" t="s">
        <v>199</v>
      </c>
      <c r="Q2812" s="80" t="s">
        <v>199</v>
      </c>
      <c r="R2812" s="79"/>
      <c r="T2812" t="s">
        <v>199</v>
      </c>
      <c r="U2812" t="s">
        <v>199</v>
      </c>
      <c r="V2812" t="s">
        <v>199</v>
      </c>
    </row>
    <row r="2813" spans="2:22" x14ac:dyDescent="0.25">
      <c r="B2813" t="s">
        <v>199</v>
      </c>
      <c r="C2813" s="79" t="s">
        <v>199</v>
      </c>
      <c r="E2813" t="s">
        <v>199</v>
      </c>
      <c r="F2813" t="s">
        <v>199</v>
      </c>
      <c r="G2813" t="s">
        <v>199</v>
      </c>
      <c r="H2813" t="s">
        <v>199</v>
      </c>
      <c r="I2813" t="s">
        <v>199</v>
      </c>
      <c r="J2813" t="s">
        <v>199</v>
      </c>
      <c r="K2813" t="s">
        <v>199</v>
      </c>
      <c r="L2813" t="s">
        <v>199</v>
      </c>
      <c r="M2813" t="s">
        <v>199</v>
      </c>
      <c r="N2813" t="s">
        <v>199</v>
      </c>
      <c r="O2813" t="s">
        <v>199</v>
      </c>
      <c r="P2813" t="s">
        <v>199</v>
      </c>
      <c r="Q2813" s="80" t="s">
        <v>199</v>
      </c>
      <c r="R2813" s="79"/>
      <c r="T2813" t="s">
        <v>199</v>
      </c>
      <c r="U2813" t="s">
        <v>199</v>
      </c>
      <c r="V2813" t="s">
        <v>199</v>
      </c>
    </row>
    <row r="2814" spans="2:22" x14ac:dyDescent="0.25">
      <c r="B2814" t="s">
        <v>199</v>
      </c>
      <c r="C2814" s="79" t="s">
        <v>199</v>
      </c>
      <c r="E2814" t="s">
        <v>199</v>
      </c>
      <c r="F2814" t="s">
        <v>199</v>
      </c>
      <c r="G2814" t="s">
        <v>199</v>
      </c>
      <c r="H2814" t="s">
        <v>199</v>
      </c>
      <c r="I2814" t="s">
        <v>199</v>
      </c>
      <c r="J2814" t="s">
        <v>199</v>
      </c>
      <c r="K2814" t="s">
        <v>199</v>
      </c>
      <c r="L2814" t="s">
        <v>199</v>
      </c>
      <c r="M2814" t="s">
        <v>199</v>
      </c>
      <c r="N2814" t="s">
        <v>199</v>
      </c>
      <c r="O2814" t="s">
        <v>199</v>
      </c>
      <c r="P2814" t="s">
        <v>199</v>
      </c>
      <c r="Q2814" s="80" t="s">
        <v>199</v>
      </c>
      <c r="R2814" s="79"/>
      <c r="T2814" t="s">
        <v>199</v>
      </c>
      <c r="U2814" t="s">
        <v>199</v>
      </c>
      <c r="V2814" t="s">
        <v>199</v>
      </c>
    </row>
    <row r="2815" spans="2:22" x14ac:dyDescent="0.25">
      <c r="B2815" t="s">
        <v>199</v>
      </c>
      <c r="C2815" s="79" t="s">
        <v>199</v>
      </c>
      <c r="E2815" t="s">
        <v>199</v>
      </c>
      <c r="F2815" t="s">
        <v>199</v>
      </c>
      <c r="G2815" t="s">
        <v>199</v>
      </c>
      <c r="H2815" t="s">
        <v>199</v>
      </c>
      <c r="I2815" t="s">
        <v>199</v>
      </c>
      <c r="J2815" t="s">
        <v>199</v>
      </c>
      <c r="K2815" t="s">
        <v>199</v>
      </c>
      <c r="L2815" t="s">
        <v>199</v>
      </c>
      <c r="M2815" t="s">
        <v>199</v>
      </c>
      <c r="N2815" t="s">
        <v>199</v>
      </c>
      <c r="O2815" t="s">
        <v>199</v>
      </c>
      <c r="P2815" t="s">
        <v>199</v>
      </c>
      <c r="Q2815" s="80" t="s">
        <v>199</v>
      </c>
      <c r="R2815" s="79"/>
      <c r="T2815" t="s">
        <v>199</v>
      </c>
      <c r="U2815" t="s">
        <v>199</v>
      </c>
      <c r="V2815" t="s">
        <v>199</v>
      </c>
    </row>
    <row r="2816" spans="2:22" x14ac:dyDescent="0.25">
      <c r="B2816" t="s">
        <v>199</v>
      </c>
      <c r="C2816" s="79" t="s">
        <v>199</v>
      </c>
      <c r="E2816" t="s">
        <v>199</v>
      </c>
      <c r="F2816" t="s">
        <v>199</v>
      </c>
      <c r="G2816" t="s">
        <v>199</v>
      </c>
      <c r="H2816" t="s">
        <v>199</v>
      </c>
      <c r="I2816" t="s">
        <v>199</v>
      </c>
      <c r="J2816" t="s">
        <v>199</v>
      </c>
      <c r="K2816" t="s">
        <v>199</v>
      </c>
      <c r="L2816" t="s">
        <v>199</v>
      </c>
      <c r="M2816" t="s">
        <v>199</v>
      </c>
      <c r="N2816" t="s">
        <v>199</v>
      </c>
      <c r="O2816" t="s">
        <v>199</v>
      </c>
      <c r="P2816" t="s">
        <v>199</v>
      </c>
      <c r="Q2816" s="80" t="s">
        <v>199</v>
      </c>
      <c r="R2816" s="79"/>
      <c r="T2816" t="s">
        <v>199</v>
      </c>
      <c r="U2816" t="s">
        <v>199</v>
      </c>
      <c r="V2816" t="s">
        <v>199</v>
      </c>
    </row>
    <row r="2817" spans="2:22" x14ac:dyDescent="0.25">
      <c r="B2817" t="s">
        <v>199</v>
      </c>
      <c r="C2817" s="79" t="s">
        <v>199</v>
      </c>
      <c r="E2817" t="s">
        <v>199</v>
      </c>
      <c r="F2817" t="s">
        <v>199</v>
      </c>
      <c r="G2817" t="s">
        <v>199</v>
      </c>
      <c r="H2817" t="s">
        <v>199</v>
      </c>
      <c r="I2817" t="s">
        <v>199</v>
      </c>
      <c r="J2817" t="s">
        <v>199</v>
      </c>
      <c r="K2817" t="s">
        <v>199</v>
      </c>
      <c r="L2817" t="s">
        <v>199</v>
      </c>
      <c r="M2817" t="s">
        <v>199</v>
      </c>
      <c r="N2817" t="s">
        <v>199</v>
      </c>
      <c r="O2817" t="s">
        <v>199</v>
      </c>
      <c r="P2817" t="s">
        <v>199</v>
      </c>
      <c r="Q2817" s="80" t="s">
        <v>199</v>
      </c>
      <c r="R2817" s="79"/>
      <c r="T2817" t="s">
        <v>199</v>
      </c>
      <c r="U2817" t="s">
        <v>199</v>
      </c>
      <c r="V2817" t="s">
        <v>199</v>
      </c>
    </row>
    <row r="2818" spans="2:22" x14ac:dyDescent="0.25">
      <c r="B2818" t="s">
        <v>199</v>
      </c>
      <c r="C2818" s="79" t="s">
        <v>199</v>
      </c>
      <c r="E2818" t="s">
        <v>199</v>
      </c>
      <c r="F2818" t="s">
        <v>199</v>
      </c>
      <c r="G2818" t="s">
        <v>199</v>
      </c>
      <c r="H2818" t="s">
        <v>199</v>
      </c>
      <c r="I2818" t="s">
        <v>199</v>
      </c>
      <c r="J2818" t="s">
        <v>199</v>
      </c>
      <c r="K2818" t="s">
        <v>199</v>
      </c>
      <c r="L2818" t="s">
        <v>199</v>
      </c>
      <c r="M2818" t="s">
        <v>199</v>
      </c>
      <c r="N2818" t="s">
        <v>199</v>
      </c>
      <c r="O2818" t="s">
        <v>199</v>
      </c>
      <c r="P2818" t="s">
        <v>199</v>
      </c>
      <c r="Q2818" s="80" t="s">
        <v>199</v>
      </c>
      <c r="R2818" s="79"/>
      <c r="T2818" t="s">
        <v>199</v>
      </c>
      <c r="U2818" t="s">
        <v>199</v>
      </c>
      <c r="V2818" t="s">
        <v>199</v>
      </c>
    </row>
    <row r="2819" spans="2:22" x14ac:dyDescent="0.25">
      <c r="B2819" t="s">
        <v>199</v>
      </c>
      <c r="C2819" s="79" t="s">
        <v>199</v>
      </c>
      <c r="E2819" t="s">
        <v>199</v>
      </c>
      <c r="F2819" t="s">
        <v>199</v>
      </c>
      <c r="G2819" t="s">
        <v>199</v>
      </c>
      <c r="H2819" t="s">
        <v>199</v>
      </c>
      <c r="I2819" t="s">
        <v>199</v>
      </c>
      <c r="J2819" t="s">
        <v>199</v>
      </c>
      <c r="K2819" t="s">
        <v>199</v>
      </c>
      <c r="L2819" t="s">
        <v>199</v>
      </c>
      <c r="M2819" t="s">
        <v>199</v>
      </c>
      <c r="N2819" t="s">
        <v>199</v>
      </c>
      <c r="O2819" t="s">
        <v>199</v>
      </c>
      <c r="P2819" t="s">
        <v>199</v>
      </c>
      <c r="Q2819" s="80" t="s">
        <v>199</v>
      </c>
      <c r="R2819" s="79"/>
      <c r="T2819" t="s">
        <v>199</v>
      </c>
      <c r="U2819" t="s">
        <v>199</v>
      </c>
      <c r="V2819" t="s">
        <v>199</v>
      </c>
    </row>
    <row r="2820" spans="2:22" x14ac:dyDescent="0.25">
      <c r="B2820" t="s">
        <v>199</v>
      </c>
      <c r="C2820" s="79" t="s">
        <v>199</v>
      </c>
      <c r="E2820" t="s">
        <v>199</v>
      </c>
      <c r="F2820" t="s">
        <v>199</v>
      </c>
      <c r="G2820" t="s">
        <v>199</v>
      </c>
      <c r="H2820" t="s">
        <v>199</v>
      </c>
      <c r="I2820" t="s">
        <v>199</v>
      </c>
      <c r="J2820" t="s">
        <v>199</v>
      </c>
      <c r="K2820" t="s">
        <v>199</v>
      </c>
      <c r="L2820" t="s">
        <v>199</v>
      </c>
      <c r="M2820" t="s">
        <v>199</v>
      </c>
      <c r="N2820" t="s">
        <v>199</v>
      </c>
      <c r="O2820" t="s">
        <v>199</v>
      </c>
      <c r="P2820" t="s">
        <v>199</v>
      </c>
      <c r="Q2820" s="80" t="s">
        <v>199</v>
      </c>
      <c r="R2820" s="79"/>
      <c r="T2820" t="s">
        <v>199</v>
      </c>
      <c r="U2820" t="s">
        <v>199</v>
      </c>
      <c r="V2820" t="s">
        <v>199</v>
      </c>
    </row>
    <row r="2821" spans="2:22" x14ac:dyDescent="0.25">
      <c r="B2821" t="s">
        <v>199</v>
      </c>
      <c r="C2821" s="79" t="s">
        <v>199</v>
      </c>
      <c r="E2821" t="s">
        <v>199</v>
      </c>
      <c r="F2821" t="s">
        <v>199</v>
      </c>
      <c r="G2821" t="s">
        <v>199</v>
      </c>
      <c r="H2821" t="s">
        <v>199</v>
      </c>
      <c r="I2821" t="s">
        <v>199</v>
      </c>
      <c r="J2821" t="s">
        <v>199</v>
      </c>
      <c r="K2821" t="s">
        <v>199</v>
      </c>
      <c r="L2821" t="s">
        <v>199</v>
      </c>
      <c r="M2821" t="s">
        <v>199</v>
      </c>
      <c r="N2821" t="s">
        <v>199</v>
      </c>
      <c r="O2821" t="s">
        <v>199</v>
      </c>
      <c r="P2821" t="s">
        <v>199</v>
      </c>
      <c r="Q2821" s="80" t="s">
        <v>199</v>
      </c>
      <c r="R2821" s="79"/>
      <c r="T2821" t="s">
        <v>199</v>
      </c>
      <c r="U2821" t="s">
        <v>199</v>
      </c>
      <c r="V2821" t="s">
        <v>199</v>
      </c>
    </row>
    <row r="2822" spans="2:22" x14ac:dyDescent="0.25">
      <c r="B2822" t="s">
        <v>199</v>
      </c>
      <c r="C2822" s="79" t="s">
        <v>199</v>
      </c>
      <c r="E2822" t="s">
        <v>199</v>
      </c>
      <c r="F2822" t="s">
        <v>199</v>
      </c>
      <c r="G2822" t="s">
        <v>199</v>
      </c>
      <c r="H2822" t="s">
        <v>199</v>
      </c>
      <c r="I2822" t="s">
        <v>199</v>
      </c>
      <c r="J2822" t="s">
        <v>199</v>
      </c>
      <c r="K2822" t="s">
        <v>199</v>
      </c>
      <c r="L2822" t="s">
        <v>199</v>
      </c>
      <c r="M2822" t="s">
        <v>199</v>
      </c>
      <c r="N2822" t="s">
        <v>199</v>
      </c>
      <c r="O2822" t="s">
        <v>199</v>
      </c>
      <c r="P2822" t="s">
        <v>199</v>
      </c>
      <c r="Q2822" s="80" t="s">
        <v>199</v>
      </c>
      <c r="R2822" s="79"/>
      <c r="T2822" t="s">
        <v>199</v>
      </c>
      <c r="U2822" t="s">
        <v>199</v>
      </c>
      <c r="V2822" t="s">
        <v>199</v>
      </c>
    </row>
    <row r="2823" spans="2:22" x14ac:dyDescent="0.25">
      <c r="B2823" t="s">
        <v>199</v>
      </c>
      <c r="C2823" s="79" t="s">
        <v>199</v>
      </c>
      <c r="E2823" t="s">
        <v>199</v>
      </c>
      <c r="F2823" t="s">
        <v>199</v>
      </c>
      <c r="G2823" t="s">
        <v>199</v>
      </c>
      <c r="H2823" t="s">
        <v>199</v>
      </c>
      <c r="I2823" t="s">
        <v>199</v>
      </c>
      <c r="J2823" t="s">
        <v>199</v>
      </c>
      <c r="K2823" t="s">
        <v>199</v>
      </c>
      <c r="L2823" t="s">
        <v>199</v>
      </c>
      <c r="M2823" t="s">
        <v>199</v>
      </c>
      <c r="N2823" t="s">
        <v>199</v>
      </c>
      <c r="O2823" t="s">
        <v>199</v>
      </c>
      <c r="P2823" t="s">
        <v>199</v>
      </c>
      <c r="Q2823" s="80" t="s">
        <v>199</v>
      </c>
      <c r="R2823" s="79"/>
      <c r="T2823" t="s">
        <v>199</v>
      </c>
      <c r="U2823" t="s">
        <v>199</v>
      </c>
      <c r="V2823" t="s">
        <v>199</v>
      </c>
    </row>
    <row r="2824" spans="2:22" x14ac:dyDescent="0.25">
      <c r="B2824" t="s">
        <v>199</v>
      </c>
      <c r="C2824" s="79" t="s">
        <v>199</v>
      </c>
      <c r="E2824" t="s">
        <v>199</v>
      </c>
      <c r="F2824" t="s">
        <v>199</v>
      </c>
      <c r="G2824" t="s">
        <v>199</v>
      </c>
      <c r="H2824" t="s">
        <v>199</v>
      </c>
      <c r="I2824" t="s">
        <v>199</v>
      </c>
      <c r="J2824" t="s">
        <v>199</v>
      </c>
      <c r="K2824" t="s">
        <v>199</v>
      </c>
      <c r="L2824" t="s">
        <v>199</v>
      </c>
      <c r="M2824" t="s">
        <v>199</v>
      </c>
      <c r="N2824" t="s">
        <v>199</v>
      </c>
      <c r="O2824" t="s">
        <v>199</v>
      </c>
      <c r="P2824" t="s">
        <v>199</v>
      </c>
      <c r="Q2824" s="80" t="s">
        <v>199</v>
      </c>
      <c r="R2824" s="79"/>
      <c r="T2824" t="s">
        <v>199</v>
      </c>
      <c r="U2824" t="s">
        <v>199</v>
      </c>
      <c r="V2824" t="s">
        <v>199</v>
      </c>
    </row>
    <row r="2825" spans="2:22" x14ac:dyDescent="0.25">
      <c r="B2825" t="s">
        <v>199</v>
      </c>
      <c r="C2825" s="79" t="s">
        <v>199</v>
      </c>
      <c r="E2825" t="s">
        <v>199</v>
      </c>
      <c r="F2825" t="s">
        <v>199</v>
      </c>
      <c r="G2825" t="s">
        <v>199</v>
      </c>
      <c r="H2825" t="s">
        <v>199</v>
      </c>
      <c r="I2825" t="s">
        <v>199</v>
      </c>
      <c r="J2825" t="s">
        <v>199</v>
      </c>
      <c r="K2825" t="s">
        <v>199</v>
      </c>
      <c r="L2825" t="s">
        <v>199</v>
      </c>
      <c r="M2825" t="s">
        <v>199</v>
      </c>
      <c r="N2825" t="s">
        <v>199</v>
      </c>
      <c r="O2825" t="s">
        <v>199</v>
      </c>
      <c r="P2825" t="s">
        <v>199</v>
      </c>
      <c r="Q2825" s="80" t="s">
        <v>199</v>
      </c>
      <c r="R2825" s="79"/>
      <c r="T2825" t="s">
        <v>199</v>
      </c>
      <c r="U2825" t="s">
        <v>199</v>
      </c>
      <c r="V2825" t="s">
        <v>199</v>
      </c>
    </row>
    <row r="2826" spans="2:22" x14ac:dyDescent="0.25">
      <c r="B2826" t="s">
        <v>199</v>
      </c>
      <c r="C2826" s="79" t="s">
        <v>199</v>
      </c>
      <c r="E2826" t="s">
        <v>199</v>
      </c>
      <c r="F2826" t="s">
        <v>199</v>
      </c>
      <c r="G2826" t="s">
        <v>199</v>
      </c>
      <c r="H2826" t="s">
        <v>199</v>
      </c>
      <c r="I2826" t="s">
        <v>199</v>
      </c>
      <c r="J2826" t="s">
        <v>199</v>
      </c>
      <c r="K2826" t="s">
        <v>199</v>
      </c>
      <c r="L2826" t="s">
        <v>199</v>
      </c>
      <c r="M2826" t="s">
        <v>199</v>
      </c>
      <c r="N2826" t="s">
        <v>199</v>
      </c>
      <c r="O2826" t="s">
        <v>199</v>
      </c>
      <c r="P2826" t="s">
        <v>199</v>
      </c>
      <c r="Q2826" s="80" t="s">
        <v>199</v>
      </c>
      <c r="R2826" s="79"/>
      <c r="T2826" t="s">
        <v>199</v>
      </c>
      <c r="U2826" t="s">
        <v>199</v>
      </c>
      <c r="V2826" t="s">
        <v>199</v>
      </c>
    </row>
    <row r="2827" spans="2:22" x14ac:dyDescent="0.25">
      <c r="B2827" t="s">
        <v>199</v>
      </c>
      <c r="C2827" s="79" t="s">
        <v>199</v>
      </c>
      <c r="E2827" t="s">
        <v>199</v>
      </c>
      <c r="F2827" t="s">
        <v>199</v>
      </c>
      <c r="G2827" t="s">
        <v>199</v>
      </c>
      <c r="H2827" t="s">
        <v>199</v>
      </c>
      <c r="I2827" t="s">
        <v>199</v>
      </c>
      <c r="J2827" t="s">
        <v>199</v>
      </c>
      <c r="K2827" t="s">
        <v>199</v>
      </c>
      <c r="L2827" t="s">
        <v>199</v>
      </c>
      <c r="M2827" t="s">
        <v>199</v>
      </c>
      <c r="N2827" t="s">
        <v>199</v>
      </c>
      <c r="O2827" t="s">
        <v>199</v>
      </c>
      <c r="P2827" t="s">
        <v>199</v>
      </c>
      <c r="Q2827" s="80" t="s">
        <v>199</v>
      </c>
      <c r="R2827" s="79"/>
      <c r="T2827" t="s">
        <v>199</v>
      </c>
      <c r="U2827" t="s">
        <v>199</v>
      </c>
      <c r="V2827" t="s">
        <v>199</v>
      </c>
    </row>
    <row r="2828" spans="2:22" x14ac:dyDescent="0.25">
      <c r="B2828" t="s">
        <v>199</v>
      </c>
      <c r="C2828" s="79" t="s">
        <v>199</v>
      </c>
      <c r="E2828" t="s">
        <v>199</v>
      </c>
      <c r="F2828" t="s">
        <v>199</v>
      </c>
      <c r="G2828" t="s">
        <v>199</v>
      </c>
      <c r="H2828" t="s">
        <v>199</v>
      </c>
      <c r="I2828" t="s">
        <v>199</v>
      </c>
      <c r="J2828" t="s">
        <v>199</v>
      </c>
      <c r="K2828" t="s">
        <v>199</v>
      </c>
      <c r="L2828" t="s">
        <v>199</v>
      </c>
      <c r="M2828" t="s">
        <v>199</v>
      </c>
      <c r="N2828" t="s">
        <v>199</v>
      </c>
      <c r="O2828" t="s">
        <v>199</v>
      </c>
      <c r="P2828" t="s">
        <v>199</v>
      </c>
      <c r="Q2828" s="80" t="s">
        <v>199</v>
      </c>
      <c r="R2828" s="79"/>
      <c r="T2828" t="s">
        <v>199</v>
      </c>
      <c r="U2828" t="s">
        <v>199</v>
      </c>
      <c r="V2828" t="s">
        <v>199</v>
      </c>
    </row>
    <row r="2829" spans="2:22" x14ac:dyDescent="0.25">
      <c r="B2829" t="s">
        <v>199</v>
      </c>
      <c r="C2829" s="79" t="s">
        <v>199</v>
      </c>
      <c r="E2829" t="s">
        <v>199</v>
      </c>
      <c r="F2829" t="s">
        <v>199</v>
      </c>
      <c r="G2829" t="s">
        <v>199</v>
      </c>
      <c r="H2829" t="s">
        <v>199</v>
      </c>
      <c r="I2829" t="s">
        <v>199</v>
      </c>
      <c r="J2829" t="s">
        <v>199</v>
      </c>
      <c r="K2829" t="s">
        <v>199</v>
      </c>
      <c r="L2829" t="s">
        <v>199</v>
      </c>
      <c r="M2829" t="s">
        <v>199</v>
      </c>
      <c r="N2829" t="s">
        <v>199</v>
      </c>
      <c r="O2829" t="s">
        <v>199</v>
      </c>
      <c r="P2829" t="s">
        <v>199</v>
      </c>
      <c r="Q2829" s="80" t="s">
        <v>199</v>
      </c>
      <c r="R2829" s="79"/>
      <c r="T2829" t="s">
        <v>199</v>
      </c>
      <c r="U2829" t="s">
        <v>199</v>
      </c>
      <c r="V2829" t="s">
        <v>199</v>
      </c>
    </row>
    <row r="2830" spans="2:22" x14ac:dyDescent="0.25">
      <c r="B2830" t="s">
        <v>199</v>
      </c>
      <c r="C2830" s="79" t="s">
        <v>199</v>
      </c>
      <c r="E2830" t="s">
        <v>199</v>
      </c>
      <c r="F2830" t="s">
        <v>199</v>
      </c>
      <c r="G2830" t="s">
        <v>199</v>
      </c>
      <c r="H2830" t="s">
        <v>199</v>
      </c>
      <c r="I2830" t="s">
        <v>199</v>
      </c>
      <c r="J2830" t="s">
        <v>199</v>
      </c>
      <c r="K2830" t="s">
        <v>199</v>
      </c>
      <c r="L2830" t="s">
        <v>199</v>
      </c>
      <c r="M2830" t="s">
        <v>199</v>
      </c>
      <c r="N2830" t="s">
        <v>199</v>
      </c>
      <c r="O2830" t="s">
        <v>199</v>
      </c>
      <c r="P2830" t="s">
        <v>199</v>
      </c>
      <c r="Q2830" s="80" t="s">
        <v>199</v>
      </c>
      <c r="R2830" s="79"/>
      <c r="T2830" t="s">
        <v>199</v>
      </c>
      <c r="U2830" t="s">
        <v>199</v>
      </c>
      <c r="V2830" t="s">
        <v>199</v>
      </c>
    </row>
    <row r="2831" spans="2:22" x14ac:dyDescent="0.25">
      <c r="B2831" t="s">
        <v>199</v>
      </c>
      <c r="C2831" s="79" t="s">
        <v>199</v>
      </c>
      <c r="E2831" t="s">
        <v>199</v>
      </c>
      <c r="F2831" t="s">
        <v>199</v>
      </c>
      <c r="G2831" t="s">
        <v>199</v>
      </c>
      <c r="H2831" t="s">
        <v>199</v>
      </c>
      <c r="I2831" t="s">
        <v>199</v>
      </c>
      <c r="J2831" t="s">
        <v>199</v>
      </c>
      <c r="K2831" t="s">
        <v>199</v>
      </c>
      <c r="L2831" t="s">
        <v>199</v>
      </c>
      <c r="M2831" t="s">
        <v>199</v>
      </c>
      <c r="N2831" t="s">
        <v>199</v>
      </c>
      <c r="O2831" t="s">
        <v>199</v>
      </c>
      <c r="P2831" t="s">
        <v>199</v>
      </c>
      <c r="Q2831" s="80" t="s">
        <v>199</v>
      </c>
      <c r="R2831" s="79"/>
      <c r="T2831" t="s">
        <v>199</v>
      </c>
      <c r="U2831" t="s">
        <v>199</v>
      </c>
      <c r="V2831" t="s">
        <v>199</v>
      </c>
    </row>
    <row r="2832" spans="2:22" x14ac:dyDescent="0.25">
      <c r="B2832" t="s">
        <v>199</v>
      </c>
      <c r="C2832" s="79" t="s">
        <v>199</v>
      </c>
      <c r="E2832" t="s">
        <v>199</v>
      </c>
      <c r="F2832" t="s">
        <v>199</v>
      </c>
      <c r="G2832" t="s">
        <v>199</v>
      </c>
      <c r="H2832" t="s">
        <v>199</v>
      </c>
      <c r="I2832" t="s">
        <v>199</v>
      </c>
      <c r="J2832" t="s">
        <v>199</v>
      </c>
      <c r="K2832" t="s">
        <v>199</v>
      </c>
      <c r="L2832" t="s">
        <v>199</v>
      </c>
      <c r="M2832" t="s">
        <v>199</v>
      </c>
      <c r="N2832" t="s">
        <v>199</v>
      </c>
      <c r="O2832" t="s">
        <v>199</v>
      </c>
      <c r="P2832" t="s">
        <v>199</v>
      </c>
      <c r="Q2832" s="80" t="s">
        <v>199</v>
      </c>
      <c r="R2832" s="79"/>
      <c r="T2832" t="s">
        <v>199</v>
      </c>
      <c r="U2832" t="s">
        <v>199</v>
      </c>
      <c r="V2832" t="s">
        <v>199</v>
      </c>
    </row>
    <row r="2833" spans="2:22" x14ac:dyDescent="0.25">
      <c r="B2833" t="s">
        <v>199</v>
      </c>
      <c r="C2833" s="79" t="s">
        <v>199</v>
      </c>
      <c r="E2833" t="s">
        <v>199</v>
      </c>
      <c r="F2833" t="s">
        <v>199</v>
      </c>
      <c r="G2833" t="s">
        <v>199</v>
      </c>
      <c r="H2833" t="s">
        <v>199</v>
      </c>
      <c r="I2833" t="s">
        <v>199</v>
      </c>
      <c r="J2833" t="s">
        <v>199</v>
      </c>
      <c r="K2833" t="s">
        <v>199</v>
      </c>
      <c r="L2833" t="s">
        <v>199</v>
      </c>
      <c r="M2833" t="s">
        <v>199</v>
      </c>
      <c r="N2833" t="s">
        <v>199</v>
      </c>
      <c r="O2833" t="s">
        <v>199</v>
      </c>
      <c r="P2833" t="s">
        <v>199</v>
      </c>
      <c r="Q2833" s="80" t="s">
        <v>199</v>
      </c>
      <c r="R2833" s="79"/>
      <c r="T2833" t="s">
        <v>199</v>
      </c>
      <c r="U2833" t="s">
        <v>199</v>
      </c>
      <c r="V2833" t="s">
        <v>199</v>
      </c>
    </row>
    <row r="2834" spans="2:22" x14ac:dyDescent="0.25">
      <c r="B2834" t="s">
        <v>199</v>
      </c>
      <c r="C2834" s="79" t="s">
        <v>199</v>
      </c>
      <c r="E2834" t="s">
        <v>199</v>
      </c>
      <c r="F2834" t="s">
        <v>199</v>
      </c>
      <c r="G2834" t="s">
        <v>199</v>
      </c>
      <c r="H2834" t="s">
        <v>199</v>
      </c>
      <c r="I2834" t="s">
        <v>199</v>
      </c>
      <c r="J2834" t="s">
        <v>199</v>
      </c>
      <c r="K2834" t="s">
        <v>199</v>
      </c>
      <c r="L2834" t="s">
        <v>199</v>
      </c>
      <c r="M2834" t="s">
        <v>199</v>
      </c>
      <c r="N2834" t="s">
        <v>199</v>
      </c>
      <c r="O2834" t="s">
        <v>199</v>
      </c>
      <c r="P2834" t="s">
        <v>199</v>
      </c>
      <c r="Q2834" s="80" t="s">
        <v>199</v>
      </c>
      <c r="R2834" s="79"/>
      <c r="T2834" t="s">
        <v>199</v>
      </c>
      <c r="U2834" t="s">
        <v>199</v>
      </c>
      <c r="V2834" t="s">
        <v>199</v>
      </c>
    </row>
    <row r="2835" spans="2:22" x14ac:dyDescent="0.25">
      <c r="B2835" t="s">
        <v>199</v>
      </c>
      <c r="C2835" s="79" t="s">
        <v>199</v>
      </c>
      <c r="E2835" t="s">
        <v>199</v>
      </c>
      <c r="F2835" t="s">
        <v>199</v>
      </c>
      <c r="G2835" t="s">
        <v>199</v>
      </c>
      <c r="H2835" t="s">
        <v>199</v>
      </c>
      <c r="I2835" t="s">
        <v>199</v>
      </c>
      <c r="J2835" t="s">
        <v>199</v>
      </c>
      <c r="K2835" t="s">
        <v>199</v>
      </c>
      <c r="L2835" t="s">
        <v>199</v>
      </c>
      <c r="M2835" t="s">
        <v>199</v>
      </c>
      <c r="N2835" t="s">
        <v>199</v>
      </c>
      <c r="O2835" t="s">
        <v>199</v>
      </c>
      <c r="P2835" t="s">
        <v>199</v>
      </c>
      <c r="Q2835" s="80" t="s">
        <v>199</v>
      </c>
      <c r="R2835" s="79"/>
      <c r="T2835" t="s">
        <v>199</v>
      </c>
      <c r="U2835" t="s">
        <v>199</v>
      </c>
      <c r="V2835" t="s">
        <v>199</v>
      </c>
    </row>
    <row r="2836" spans="2:22" x14ac:dyDescent="0.25">
      <c r="B2836" t="s">
        <v>199</v>
      </c>
      <c r="C2836" s="79" t="s">
        <v>199</v>
      </c>
      <c r="E2836" t="s">
        <v>199</v>
      </c>
      <c r="F2836" t="s">
        <v>199</v>
      </c>
      <c r="G2836" t="s">
        <v>199</v>
      </c>
      <c r="H2836" t="s">
        <v>199</v>
      </c>
      <c r="I2836" t="s">
        <v>199</v>
      </c>
      <c r="J2836" t="s">
        <v>199</v>
      </c>
      <c r="K2836" t="s">
        <v>199</v>
      </c>
      <c r="L2836" t="s">
        <v>199</v>
      </c>
      <c r="M2836" t="s">
        <v>199</v>
      </c>
      <c r="N2836" t="s">
        <v>199</v>
      </c>
      <c r="O2836" t="s">
        <v>199</v>
      </c>
      <c r="P2836" t="s">
        <v>199</v>
      </c>
      <c r="Q2836" s="80" t="s">
        <v>199</v>
      </c>
      <c r="R2836" s="79"/>
      <c r="T2836" t="s">
        <v>199</v>
      </c>
      <c r="U2836" t="s">
        <v>199</v>
      </c>
      <c r="V2836" t="s">
        <v>199</v>
      </c>
    </row>
    <row r="2837" spans="2:22" x14ac:dyDescent="0.25">
      <c r="B2837" t="s">
        <v>199</v>
      </c>
      <c r="C2837" s="79" t="s">
        <v>199</v>
      </c>
      <c r="E2837" t="s">
        <v>199</v>
      </c>
      <c r="F2837" t="s">
        <v>199</v>
      </c>
      <c r="G2837" t="s">
        <v>199</v>
      </c>
      <c r="H2837" t="s">
        <v>199</v>
      </c>
      <c r="I2837" t="s">
        <v>199</v>
      </c>
      <c r="J2837" t="s">
        <v>199</v>
      </c>
      <c r="K2837" t="s">
        <v>199</v>
      </c>
      <c r="L2837" t="s">
        <v>199</v>
      </c>
      <c r="M2837" t="s">
        <v>199</v>
      </c>
      <c r="N2837" t="s">
        <v>199</v>
      </c>
      <c r="O2837" t="s">
        <v>199</v>
      </c>
      <c r="P2837" t="s">
        <v>199</v>
      </c>
      <c r="Q2837" s="80" t="s">
        <v>199</v>
      </c>
      <c r="R2837" s="79"/>
      <c r="T2837" t="s">
        <v>199</v>
      </c>
      <c r="U2837" t="s">
        <v>199</v>
      </c>
      <c r="V2837" t="s">
        <v>199</v>
      </c>
    </row>
    <row r="2838" spans="2:22" x14ac:dyDescent="0.25">
      <c r="B2838" t="s">
        <v>199</v>
      </c>
      <c r="C2838" s="79" t="s">
        <v>199</v>
      </c>
      <c r="E2838" t="s">
        <v>199</v>
      </c>
      <c r="F2838" t="s">
        <v>199</v>
      </c>
      <c r="G2838" t="s">
        <v>199</v>
      </c>
      <c r="H2838" t="s">
        <v>199</v>
      </c>
      <c r="I2838" t="s">
        <v>199</v>
      </c>
      <c r="J2838" t="s">
        <v>199</v>
      </c>
      <c r="K2838" t="s">
        <v>199</v>
      </c>
      <c r="L2838" t="s">
        <v>199</v>
      </c>
      <c r="M2838" t="s">
        <v>199</v>
      </c>
      <c r="N2838" t="s">
        <v>199</v>
      </c>
      <c r="O2838" t="s">
        <v>199</v>
      </c>
      <c r="P2838" t="s">
        <v>199</v>
      </c>
      <c r="Q2838" s="80" t="s">
        <v>199</v>
      </c>
      <c r="R2838" s="79"/>
      <c r="T2838" t="s">
        <v>199</v>
      </c>
      <c r="U2838" t="s">
        <v>199</v>
      </c>
      <c r="V2838" t="s">
        <v>199</v>
      </c>
    </row>
    <row r="2839" spans="2:22" x14ac:dyDescent="0.25">
      <c r="B2839" t="s">
        <v>199</v>
      </c>
      <c r="C2839" s="79" t="s">
        <v>199</v>
      </c>
      <c r="E2839" t="s">
        <v>199</v>
      </c>
      <c r="F2839" t="s">
        <v>199</v>
      </c>
      <c r="G2839" t="s">
        <v>199</v>
      </c>
      <c r="H2839" t="s">
        <v>199</v>
      </c>
      <c r="I2839" t="s">
        <v>199</v>
      </c>
      <c r="J2839" t="s">
        <v>199</v>
      </c>
      <c r="K2839" t="s">
        <v>199</v>
      </c>
      <c r="L2839" t="s">
        <v>199</v>
      </c>
      <c r="M2839" t="s">
        <v>199</v>
      </c>
      <c r="N2839" t="s">
        <v>199</v>
      </c>
      <c r="O2839" t="s">
        <v>199</v>
      </c>
      <c r="P2839" t="s">
        <v>199</v>
      </c>
      <c r="Q2839" s="80" t="s">
        <v>199</v>
      </c>
      <c r="R2839" s="79"/>
      <c r="T2839" t="s">
        <v>199</v>
      </c>
      <c r="U2839" t="s">
        <v>199</v>
      </c>
      <c r="V2839" t="s">
        <v>199</v>
      </c>
    </row>
    <row r="2840" spans="2:22" x14ac:dyDescent="0.25">
      <c r="B2840" t="s">
        <v>199</v>
      </c>
      <c r="C2840" s="79" t="s">
        <v>199</v>
      </c>
      <c r="E2840" t="s">
        <v>199</v>
      </c>
      <c r="F2840" t="s">
        <v>199</v>
      </c>
      <c r="G2840" t="s">
        <v>199</v>
      </c>
      <c r="H2840" t="s">
        <v>199</v>
      </c>
      <c r="I2840" t="s">
        <v>199</v>
      </c>
      <c r="J2840" t="s">
        <v>199</v>
      </c>
      <c r="K2840" t="s">
        <v>199</v>
      </c>
      <c r="L2840" t="s">
        <v>199</v>
      </c>
      <c r="M2840" t="s">
        <v>199</v>
      </c>
      <c r="N2840" t="s">
        <v>199</v>
      </c>
      <c r="O2840" t="s">
        <v>199</v>
      </c>
      <c r="P2840" t="s">
        <v>199</v>
      </c>
      <c r="Q2840" s="80" t="s">
        <v>199</v>
      </c>
      <c r="R2840" s="79"/>
      <c r="T2840" t="s">
        <v>199</v>
      </c>
      <c r="U2840" t="s">
        <v>199</v>
      </c>
      <c r="V2840" t="s">
        <v>199</v>
      </c>
    </row>
    <row r="2841" spans="2:22" x14ac:dyDescent="0.25">
      <c r="B2841" t="s">
        <v>199</v>
      </c>
      <c r="C2841" s="79" t="s">
        <v>199</v>
      </c>
      <c r="E2841" t="s">
        <v>199</v>
      </c>
      <c r="F2841" t="s">
        <v>199</v>
      </c>
      <c r="G2841" t="s">
        <v>199</v>
      </c>
      <c r="H2841" t="s">
        <v>199</v>
      </c>
      <c r="I2841" t="s">
        <v>199</v>
      </c>
      <c r="J2841" t="s">
        <v>199</v>
      </c>
      <c r="K2841" t="s">
        <v>199</v>
      </c>
      <c r="L2841" t="s">
        <v>199</v>
      </c>
      <c r="M2841" t="s">
        <v>199</v>
      </c>
      <c r="N2841" t="s">
        <v>199</v>
      </c>
      <c r="O2841" t="s">
        <v>199</v>
      </c>
      <c r="P2841" t="s">
        <v>199</v>
      </c>
      <c r="Q2841" s="80" t="s">
        <v>199</v>
      </c>
      <c r="R2841" s="79"/>
      <c r="T2841" t="s">
        <v>199</v>
      </c>
      <c r="U2841" t="s">
        <v>199</v>
      </c>
      <c r="V2841" t="s">
        <v>199</v>
      </c>
    </row>
    <row r="2842" spans="2:22" x14ac:dyDescent="0.25">
      <c r="B2842" t="s">
        <v>199</v>
      </c>
      <c r="C2842" s="79" t="s">
        <v>199</v>
      </c>
      <c r="E2842" t="s">
        <v>199</v>
      </c>
      <c r="F2842" t="s">
        <v>199</v>
      </c>
      <c r="G2842" t="s">
        <v>199</v>
      </c>
      <c r="H2842" t="s">
        <v>199</v>
      </c>
      <c r="I2842" t="s">
        <v>199</v>
      </c>
      <c r="J2842" t="s">
        <v>199</v>
      </c>
      <c r="K2842" t="s">
        <v>199</v>
      </c>
      <c r="L2842" t="s">
        <v>199</v>
      </c>
      <c r="M2842" t="s">
        <v>199</v>
      </c>
      <c r="N2842" t="s">
        <v>199</v>
      </c>
      <c r="O2842" t="s">
        <v>199</v>
      </c>
      <c r="P2842" t="s">
        <v>199</v>
      </c>
      <c r="Q2842" s="80" t="s">
        <v>199</v>
      </c>
      <c r="R2842" s="79"/>
      <c r="T2842" t="s">
        <v>199</v>
      </c>
      <c r="U2842" t="s">
        <v>199</v>
      </c>
      <c r="V2842" t="s">
        <v>199</v>
      </c>
    </row>
    <row r="2843" spans="2:22" x14ac:dyDescent="0.25">
      <c r="B2843" t="s">
        <v>199</v>
      </c>
      <c r="C2843" s="79" t="s">
        <v>199</v>
      </c>
      <c r="E2843" t="s">
        <v>199</v>
      </c>
      <c r="F2843" t="s">
        <v>199</v>
      </c>
      <c r="G2843" t="s">
        <v>199</v>
      </c>
      <c r="H2843" t="s">
        <v>199</v>
      </c>
      <c r="I2843" t="s">
        <v>199</v>
      </c>
      <c r="J2843" t="s">
        <v>199</v>
      </c>
      <c r="K2843" t="s">
        <v>199</v>
      </c>
      <c r="L2843" t="s">
        <v>199</v>
      </c>
      <c r="M2843" t="s">
        <v>199</v>
      </c>
      <c r="N2843" t="s">
        <v>199</v>
      </c>
      <c r="O2843" t="s">
        <v>199</v>
      </c>
      <c r="P2843" t="s">
        <v>199</v>
      </c>
      <c r="Q2843" s="80" t="s">
        <v>199</v>
      </c>
      <c r="R2843" s="79"/>
      <c r="T2843" t="s">
        <v>199</v>
      </c>
      <c r="U2843" t="s">
        <v>199</v>
      </c>
      <c r="V2843" t="s">
        <v>199</v>
      </c>
    </row>
    <row r="2844" spans="2:22" x14ac:dyDescent="0.25">
      <c r="B2844" t="s">
        <v>199</v>
      </c>
      <c r="C2844" s="79" t="s">
        <v>199</v>
      </c>
      <c r="E2844" t="s">
        <v>199</v>
      </c>
      <c r="F2844" t="s">
        <v>199</v>
      </c>
      <c r="G2844" t="s">
        <v>199</v>
      </c>
      <c r="H2844" t="s">
        <v>199</v>
      </c>
      <c r="I2844" t="s">
        <v>199</v>
      </c>
      <c r="J2844" t="s">
        <v>199</v>
      </c>
      <c r="K2844" t="s">
        <v>199</v>
      </c>
      <c r="L2844" t="s">
        <v>199</v>
      </c>
      <c r="M2844" t="s">
        <v>199</v>
      </c>
      <c r="N2844" t="s">
        <v>199</v>
      </c>
      <c r="O2844" t="s">
        <v>199</v>
      </c>
      <c r="P2844" t="s">
        <v>199</v>
      </c>
      <c r="Q2844" s="80" t="s">
        <v>199</v>
      </c>
      <c r="R2844" s="79"/>
      <c r="T2844" t="s">
        <v>199</v>
      </c>
      <c r="U2844" t="s">
        <v>199</v>
      </c>
      <c r="V2844" t="s">
        <v>199</v>
      </c>
    </row>
    <row r="2845" spans="2:22" x14ac:dyDescent="0.25">
      <c r="B2845" t="s">
        <v>199</v>
      </c>
      <c r="C2845" s="79" t="s">
        <v>199</v>
      </c>
      <c r="E2845" t="s">
        <v>199</v>
      </c>
      <c r="F2845" t="s">
        <v>199</v>
      </c>
      <c r="G2845" t="s">
        <v>199</v>
      </c>
      <c r="H2845" t="s">
        <v>199</v>
      </c>
      <c r="I2845" t="s">
        <v>199</v>
      </c>
      <c r="J2845" t="s">
        <v>199</v>
      </c>
      <c r="K2845" t="s">
        <v>199</v>
      </c>
      <c r="L2845" t="s">
        <v>199</v>
      </c>
      <c r="M2845" t="s">
        <v>199</v>
      </c>
      <c r="N2845" t="s">
        <v>199</v>
      </c>
      <c r="O2845" t="s">
        <v>199</v>
      </c>
      <c r="P2845" t="s">
        <v>199</v>
      </c>
      <c r="Q2845" s="80" t="s">
        <v>199</v>
      </c>
      <c r="R2845" s="79"/>
      <c r="T2845" t="s">
        <v>199</v>
      </c>
      <c r="U2845" t="s">
        <v>199</v>
      </c>
      <c r="V2845" t="s">
        <v>199</v>
      </c>
    </row>
    <row r="2846" spans="2:22" x14ac:dyDescent="0.25">
      <c r="B2846" t="s">
        <v>199</v>
      </c>
      <c r="C2846" s="79" t="s">
        <v>199</v>
      </c>
      <c r="E2846" t="s">
        <v>199</v>
      </c>
      <c r="F2846" t="s">
        <v>199</v>
      </c>
      <c r="G2846" t="s">
        <v>199</v>
      </c>
      <c r="H2846" t="s">
        <v>199</v>
      </c>
      <c r="I2846" t="s">
        <v>199</v>
      </c>
      <c r="J2846" t="s">
        <v>199</v>
      </c>
      <c r="K2846" t="s">
        <v>199</v>
      </c>
      <c r="L2846" t="s">
        <v>199</v>
      </c>
      <c r="M2846" t="s">
        <v>199</v>
      </c>
      <c r="N2846" t="s">
        <v>199</v>
      </c>
      <c r="O2846" t="s">
        <v>199</v>
      </c>
      <c r="P2846" t="s">
        <v>199</v>
      </c>
      <c r="Q2846" s="80" t="s">
        <v>199</v>
      </c>
      <c r="R2846" s="79"/>
      <c r="T2846" t="s">
        <v>199</v>
      </c>
      <c r="U2846" t="s">
        <v>199</v>
      </c>
      <c r="V2846" t="s">
        <v>199</v>
      </c>
    </row>
    <row r="2847" spans="2:22" x14ac:dyDescent="0.25">
      <c r="B2847" t="s">
        <v>199</v>
      </c>
      <c r="C2847" s="79" t="s">
        <v>199</v>
      </c>
      <c r="E2847" t="s">
        <v>199</v>
      </c>
      <c r="F2847" t="s">
        <v>199</v>
      </c>
      <c r="G2847" t="s">
        <v>199</v>
      </c>
      <c r="H2847" t="s">
        <v>199</v>
      </c>
      <c r="I2847" t="s">
        <v>199</v>
      </c>
      <c r="J2847" t="s">
        <v>199</v>
      </c>
      <c r="K2847" t="s">
        <v>199</v>
      </c>
      <c r="L2847" t="s">
        <v>199</v>
      </c>
      <c r="M2847" t="s">
        <v>199</v>
      </c>
      <c r="N2847" t="s">
        <v>199</v>
      </c>
      <c r="O2847" t="s">
        <v>199</v>
      </c>
      <c r="P2847" t="s">
        <v>199</v>
      </c>
      <c r="Q2847" s="80" t="s">
        <v>199</v>
      </c>
      <c r="R2847" s="79"/>
      <c r="T2847" t="s">
        <v>199</v>
      </c>
      <c r="U2847" t="s">
        <v>199</v>
      </c>
      <c r="V2847" t="s">
        <v>199</v>
      </c>
    </row>
    <row r="2848" spans="2:22" x14ac:dyDescent="0.25">
      <c r="B2848" t="s">
        <v>199</v>
      </c>
      <c r="C2848" s="79" t="s">
        <v>199</v>
      </c>
      <c r="E2848" t="s">
        <v>199</v>
      </c>
      <c r="F2848" t="s">
        <v>199</v>
      </c>
      <c r="G2848" t="s">
        <v>199</v>
      </c>
      <c r="H2848" t="s">
        <v>199</v>
      </c>
      <c r="I2848" t="s">
        <v>199</v>
      </c>
      <c r="J2848" t="s">
        <v>199</v>
      </c>
      <c r="K2848" t="s">
        <v>199</v>
      </c>
      <c r="L2848" t="s">
        <v>199</v>
      </c>
      <c r="M2848" t="s">
        <v>199</v>
      </c>
      <c r="N2848" t="s">
        <v>199</v>
      </c>
      <c r="O2848" t="s">
        <v>199</v>
      </c>
      <c r="P2848" t="s">
        <v>199</v>
      </c>
      <c r="Q2848" s="80" t="s">
        <v>199</v>
      </c>
      <c r="R2848" s="79"/>
      <c r="T2848" t="s">
        <v>199</v>
      </c>
      <c r="U2848" t="s">
        <v>199</v>
      </c>
      <c r="V2848" t="s">
        <v>199</v>
      </c>
    </row>
    <row r="2849" spans="2:22" x14ac:dyDescent="0.25">
      <c r="B2849" t="s">
        <v>199</v>
      </c>
      <c r="C2849" s="79" t="s">
        <v>199</v>
      </c>
      <c r="E2849" t="s">
        <v>199</v>
      </c>
      <c r="F2849" t="s">
        <v>199</v>
      </c>
      <c r="G2849" t="s">
        <v>199</v>
      </c>
      <c r="H2849" t="s">
        <v>199</v>
      </c>
      <c r="I2849" t="s">
        <v>199</v>
      </c>
      <c r="J2849" t="s">
        <v>199</v>
      </c>
      <c r="K2849" t="s">
        <v>199</v>
      </c>
      <c r="L2849" t="s">
        <v>199</v>
      </c>
      <c r="M2849" t="s">
        <v>199</v>
      </c>
      <c r="N2849" t="s">
        <v>199</v>
      </c>
      <c r="O2849" t="s">
        <v>199</v>
      </c>
      <c r="P2849" t="s">
        <v>199</v>
      </c>
      <c r="Q2849" s="80" t="s">
        <v>199</v>
      </c>
      <c r="R2849" s="79"/>
      <c r="T2849" t="s">
        <v>199</v>
      </c>
      <c r="U2849" t="s">
        <v>199</v>
      </c>
      <c r="V2849" t="s">
        <v>199</v>
      </c>
    </row>
    <row r="2850" spans="2:22" x14ac:dyDescent="0.25">
      <c r="B2850" t="s">
        <v>199</v>
      </c>
      <c r="C2850" s="79" t="s">
        <v>199</v>
      </c>
      <c r="E2850" t="s">
        <v>199</v>
      </c>
      <c r="F2850" t="s">
        <v>199</v>
      </c>
      <c r="G2850" t="s">
        <v>199</v>
      </c>
      <c r="H2850" t="s">
        <v>199</v>
      </c>
      <c r="I2850" t="s">
        <v>199</v>
      </c>
      <c r="J2850" t="s">
        <v>199</v>
      </c>
      <c r="K2850" t="s">
        <v>199</v>
      </c>
      <c r="L2850" t="s">
        <v>199</v>
      </c>
      <c r="M2850" t="s">
        <v>199</v>
      </c>
      <c r="N2850" t="s">
        <v>199</v>
      </c>
      <c r="O2850" t="s">
        <v>199</v>
      </c>
      <c r="P2850" t="s">
        <v>199</v>
      </c>
      <c r="Q2850" s="80" t="s">
        <v>199</v>
      </c>
      <c r="R2850" s="79"/>
      <c r="T2850" t="s">
        <v>199</v>
      </c>
      <c r="U2850" t="s">
        <v>199</v>
      </c>
      <c r="V2850" t="s">
        <v>199</v>
      </c>
    </row>
    <row r="2851" spans="2:22" x14ac:dyDescent="0.25">
      <c r="B2851" t="s">
        <v>199</v>
      </c>
      <c r="C2851" s="79" t="s">
        <v>199</v>
      </c>
      <c r="E2851" t="s">
        <v>199</v>
      </c>
      <c r="F2851" t="s">
        <v>199</v>
      </c>
      <c r="G2851" t="s">
        <v>199</v>
      </c>
      <c r="H2851" t="s">
        <v>199</v>
      </c>
      <c r="I2851" t="s">
        <v>199</v>
      </c>
      <c r="J2851" t="s">
        <v>199</v>
      </c>
      <c r="K2851" t="s">
        <v>199</v>
      </c>
      <c r="L2851" t="s">
        <v>199</v>
      </c>
      <c r="M2851" t="s">
        <v>199</v>
      </c>
      <c r="N2851" t="s">
        <v>199</v>
      </c>
      <c r="O2851" t="s">
        <v>199</v>
      </c>
      <c r="P2851" t="s">
        <v>199</v>
      </c>
      <c r="Q2851" s="80" t="s">
        <v>199</v>
      </c>
      <c r="R2851" s="79"/>
      <c r="T2851" t="s">
        <v>199</v>
      </c>
      <c r="U2851" t="s">
        <v>199</v>
      </c>
      <c r="V2851" t="s">
        <v>199</v>
      </c>
    </row>
    <row r="2852" spans="2:22" x14ac:dyDescent="0.25">
      <c r="B2852" t="s">
        <v>199</v>
      </c>
      <c r="C2852" s="79" t="s">
        <v>199</v>
      </c>
      <c r="E2852" t="s">
        <v>199</v>
      </c>
      <c r="F2852" t="s">
        <v>199</v>
      </c>
      <c r="G2852" t="s">
        <v>199</v>
      </c>
      <c r="H2852" t="s">
        <v>199</v>
      </c>
      <c r="I2852" t="s">
        <v>199</v>
      </c>
      <c r="J2852" t="s">
        <v>199</v>
      </c>
      <c r="K2852" t="s">
        <v>199</v>
      </c>
      <c r="L2852" t="s">
        <v>199</v>
      </c>
      <c r="M2852" t="s">
        <v>199</v>
      </c>
      <c r="N2852" t="s">
        <v>199</v>
      </c>
      <c r="O2852" t="s">
        <v>199</v>
      </c>
      <c r="P2852" t="s">
        <v>199</v>
      </c>
      <c r="Q2852" s="80" t="s">
        <v>199</v>
      </c>
      <c r="R2852" s="79"/>
      <c r="T2852" t="s">
        <v>199</v>
      </c>
      <c r="U2852" t="s">
        <v>199</v>
      </c>
      <c r="V2852" t="s">
        <v>199</v>
      </c>
    </row>
    <row r="2853" spans="2:22" x14ac:dyDescent="0.25">
      <c r="B2853" t="s">
        <v>199</v>
      </c>
      <c r="C2853" s="79" t="s">
        <v>199</v>
      </c>
      <c r="E2853" t="s">
        <v>199</v>
      </c>
      <c r="F2853" t="s">
        <v>199</v>
      </c>
      <c r="G2853" t="s">
        <v>199</v>
      </c>
      <c r="H2853" t="s">
        <v>199</v>
      </c>
      <c r="I2853" t="s">
        <v>199</v>
      </c>
      <c r="J2853" t="s">
        <v>199</v>
      </c>
      <c r="K2853" t="s">
        <v>199</v>
      </c>
      <c r="L2853" t="s">
        <v>199</v>
      </c>
      <c r="M2853" t="s">
        <v>199</v>
      </c>
      <c r="N2853" t="s">
        <v>199</v>
      </c>
      <c r="O2853" t="s">
        <v>199</v>
      </c>
      <c r="P2853" t="s">
        <v>199</v>
      </c>
      <c r="Q2853" s="80" t="s">
        <v>199</v>
      </c>
      <c r="R2853" s="79"/>
      <c r="T2853" t="s">
        <v>199</v>
      </c>
      <c r="U2853" t="s">
        <v>199</v>
      </c>
      <c r="V2853" t="s">
        <v>199</v>
      </c>
    </row>
    <row r="2854" spans="2:22" x14ac:dyDescent="0.25">
      <c r="B2854" t="s">
        <v>199</v>
      </c>
      <c r="C2854" s="79" t="s">
        <v>199</v>
      </c>
      <c r="E2854" t="s">
        <v>199</v>
      </c>
      <c r="F2854" t="s">
        <v>199</v>
      </c>
      <c r="G2854" t="s">
        <v>199</v>
      </c>
      <c r="H2854" t="s">
        <v>199</v>
      </c>
      <c r="I2854" t="s">
        <v>199</v>
      </c>
      <c r="J2854" t="s">
        <v>199</v>
      </c>
      <c r="K2854" t="s">
        <v>199</v>
      </c>
      <c r="L2854" t="s">
        <v>199</v>
      </c>
      <c r="M2854" t="s">
        <v>199</v>
      </c>
      <c r="N2854" t="s">
        <v>199</v>
      </c>
      <c r="O2854" t="s">
        <v>199</v>
      </c>
      <c r="P2854" t="s">
        <v>199</v>
      </c>
      <c r="Q2854" s="80" t="s">
        <v>199</v>
      </c>
      <c r="R2854" s="79"/>
      <c r="T2854" t="s">
        <v>199</v>
      </c>
      <c r="U2854" t="s">
        <v>199</v>
      </c>
      <c r="V2854" t="s">
        <v>199</v>
      </c>
    </row>
    <row r="2855" spans="2:22" x14ac:dyDescent="0.25">
      <c r="B2855" t="s">
        <v>199</v>
      </c>
      <c r="C2855" s="79" t="s">
        <v>199</v>
      </c>
      <c r="E2855" t="s">
        <v>199</v>
      </c>
      <c r="F2855" t="s">
        <v>199</v>
      </c>
      <c r="G2855" t="s">
        <v>199</v>
      </c>
      <c r="H2855" t="s">
        <v>199</v>
      </c>
      <c r="I2855" t="s">
        <v>199</v>
      </c>
      <c r="J2855" t="s">
        <v>199</v>
      </c>
      <c r="K2855" t="s">
        <v>199</v>
      </c>
      <c r="L2855" t="s">
        <v>199</v>
      </c>
      <c r="M2855" t="s">
        <v>199</v>
      </c>
      <c r="N2855" t="s">
        <v>199</v>
      </c>
      <c r="O2855" t="s">
        <v>199</v>
      </c>
      <c r="P2855" t="s">
        <v>199</v>
      </c>
      <c r="Q2855" s="80" t="s">
        <v>199</v>
      </c>
      <c r="R2855" s="79"/>
      <c r="T2855" t="s">
        <v>199</v>
      </c>
      <c r="U2855" t="s">
        <v>199</v>
      </c>
      <c r="V2855" t="s">
        <v>199</v>
      </c>
    </row>
    <row r="2856" spans="2:22" x14ac:dyDescent="0.25">
      <c r="B2856" t="s">
        <v>199</v>
      </c>
      <c r="C2856" s="79" t="s">
        <v>199</v>
      </c>
      <c r="E2856" t="s">
        <v>199</v>
      </c>
      <c r="F2856" t="s">
        <v>199</v>
      </c>
      <c r="G2856" t="s">
        <v>199</v>
      </c>
      <c r="H2856" t="s">
        <v>199</v>
      </c>
      <c r="I2856" t="s">
        <v>199</v>
      </c>
      <c r="J2856" t="s">
        <v>199</v>
      </c>
      <c r="K2856" t="s">
        <v>199</v>
      </c>
      <c r="L2856" t="s">
        <v>199</v>
      </c>
      <c r="M2856" t="s">
        <v>199</v>
      </c>
      <c r="N2856" t="s">
        <v>199</v>
      </c>
      <c r="O2856" t="s">
        <v>199</v>
      </c>
      <c r="P2856" t="s">
        <v>199</v>
      </c>
      <c r="Q2856" s="80" t="s">
        <v>199</v>
      </c>
      <c r="R2856" s="79"/>
      <c r="T2856" t="s">
        <v>199</v>
      </c>
      <c r="U2856" t="s">
        <v>199</v>
      </c>
      <c r="V2856" t="s">
        <v>199</v>
      </c>
    </row>
    <row r="2857" spans="2:22" x14ac:dyDescent="0.25">
      <c r="B2857" t="s">
        <v>199</v>
      </c>
      <c r="C2857" s="79" t="s">
        <v>199</v>
      </c>
      <c r="E2857" t="s">
        <v>199</v>
      </c>
      <c r="F2857" t="s">
        <v>199</v>
      </c>
      <c r="G2857" t="s">
        <v>199</v>
      </c>
      <c r="H2857" t="s">
        <v>199</v>
      </c>
      <c r="I2857" t="s">
        <v>199</v>
      </c>
      <c r="J2857" t="s">
        <v>199</v>
      </c>
      <c r="K2857" t="s">
        <v>199</v>
      </c>
      <c r="L2857" t="s">
        <v>199</v>
      </c>
      <c r="M2857" t="s">
        <v>199</v>
      </c>
      <c r="N2857" t="s">
        <v>199</v>
      </c>
      <c r="O2857" t="s">
        <v>199</v>
      </c>
      <c r="P2857" t="s">
        <v>199</v>
      </c>
      <c r="Q2857" s="80" t="s">
        <v>199</v>
      </c>
      <c r="R2857" s="79"/>
      <c r="T2857" t="s">
        <v>199</v>
      </c>
      <c r="U2857" t="s">
        <v>199</v>
      </c>
      <c r="V2857" t="s">
        <v>199</v>
      </c>
    </row>
    <row r="2858" spans="2:22" x14ac:dyDescent="0.25">
      <c r="B2858" t="s">
        <v>199</v>
      </c>
      <c r="C2858" s="79" t="s">
        <v>199</v>
      </c>
      <c r="E2858" t="s">
        <v>199</v>
      </c>
      <c r="F2858" t="s">
        <v>199</v>
      </c>
      <c r="G2858" t="s">
        <v>199</v>
      </c>
      <c r="H2858" t="s">
        <v>199</v>
      </c>
      <c r="I2858" t="s">
        <v>199</v>
      </c>
      <c r="J2858" t="s">
        <v>199</v>
      </c>
      <c r="K2858" t="s">
        <v>199</v>
      </c>
      <c r="L2858" t="s">
        <v>199</v>
      </c>
      <c r="M2858" t="s">
        <v>199</v>
      </c>
      <c r="N2858" t="s">
        <v>199</v>
      </c>
      <c r="O2858" t="s">
        <v>199</v>
      </c>
      <c r="P2858" t="s">
        <v>199</v>
      </c>
      <c r="Q2858" s="80" t="s">
        <v>199</v>
      </c>
      <c r="R2858" s="79"/>
      <c r="T2858" t="s">
        <v>199</v>
      </c>
      <c r="U2858" t="s">
        <v>199</v>
      </c>
      <c r="V2858" t="s">
        <v>199</v>
      </c>
    </row>
    <row r="2859" spans="2:22" x14ac:dyDescent="0.25">
      <c r="B2859" t="s">
        <v>199</v>
      </c>
      <c r="C2859" s="79" t="s">
        <v>199</v>
      </c>
      <c r="E2859" t="s">
        <v>199</v>
      </c>
      <c r="F2859" t="s">
        <v>199</v>
      </c>
      <c r="G2859" t="s">
        <v>199</v>
      </c>
      <c r="H2859" t="s">
        <v>199</v>
      </c>
      <c r="I2859" t="s">
        <v>199</v>
      </c>
      <c r="J2859" t="s">
        <v>199</v>
      </c>
      <c r="K2859" t="s">
        <v>199</v>
      </c>
      <c r="L2859" t="s">
        <v>199</v>
      </c>
      <c r="M2859" t="s">
        <v>199</v>
      </c>
      <c r="N2859" t="s">
        <v>199</v>
      </c>
      <c r="O2859" t="s">
        <v>199</v>
      </c>
      <c r="P2859" t="s">
        <v>199</v>
      </c>
      <c r="Q2859" s="80" t="s">
        <v>199</v>
      </c>
      <c r="R2859" s="79"/>
      <c r="T2859" t="s">
        <v>199</v>
      </c>
      <c r="U2859" t="s">
        <v>199</v>
      </c>
      <c r="V2859" t="s">
        <v>199</v>
      </c>
    </row>
    <row r="2860" spans="2:22" x14ac:dyDescent="0.25">
      <c r="B2860" t="s">
        <v>199</v>
      </c>
      <c r="C2860" s="79" t="s">
        <v>199</v>
      </c>
      <c r="E2860" t="s">
        <v>199</v>
      </c>
      <c r="F2860" t="s">
        <v>199</v>
      </c>
      <c r="G2860" t="s">
        <v>199</v>
      </c>
      <c r="H2860" t="s">
        <v>199</v>
      </c>
      <c r="I2860" t="s">
        <v>199</v>
      </c>
      <c r="J2860" t="s">
        <v>199</v>
      </c>
      <c r="K2860" t="s">
        <v>199</v>
      </c>
      <c r="L2860" t="s">
        <v>199</v>
      </c>
      <c r="M2860" t="s">
        <v>199</v>
      </c>
      <c r="N2860" t="s">
        <v>199</v>
      </c>
      <c r="O2860" t="s">
        <v>199</v>
      </c>
      <c r="P2860" t="s">
        <v>199</v>
      </c>
      <c r="Q2860" s="80" t="s">
        <v>199</v>
      </c>
      <c r="R2860" s="79"/>
      <c r="T2860" t="s">
        <v>199</v>
      </c>
      <c r="U2860" t="s">
        <v>199</v>
      </c>
      <c r="V2860" t="s">
        <v>199</v>
      </c>
    </row>
    <row r="2861" spans="2:22" x14ac:dyDescent="0.25">
      <c r="B2861" t="s">
        <v>199</v>
      </c>
      <c r="C2861" s="79" t="s">
        <v>199</v>
      </c>
      <c r="E2861" t="s">
        <v>199</v>
      </c>
      <c r="F2861" t="s">
        <v>199</v>
      </c>
      <c r="G2861" t="s">
        <v>199</v>
      </c>
      <c r="H2861" t="s">
        <v>199</v>
      </c>
      <c r="I2861" t="s">
        <v>199</v>
      </c>
      <c r="J2861" t="s">
        <v>199</v>
      </c>
      <c r="K2861" t="s">
        <v>199</v>
      </c>
      <c r="L2861" t="s">
        <v>199</v>
      </c>
      <c r="M2861" t="s">
        <v>199</v>
      </c>
      <c r="N2861" t="s">
        <v>199</v>
      </c>
      <c r="O2861" t="s">
        <v>199</v>
      </c>
      <c r="P2861" t="s">
        <v>199</v>
      </c>
      <c r="Q2861" s="80" t="s">
        <v>199</v>
      </c>
      <c r="R2861" s="79"/>
      <c r="T2861" t="s">
        <v>199</v>
      </c>
      <c r="U2861" t="s">
        <v>199</v>
      </c>
      <c r="V2861" t="s">
        <v>199</v>
      </c>
    </row>
    <row r="2862" spans="2:22" x14ac:dyDescent="0.25">
      <c r="B2862" t="s">
        <v>199</v>
      </c>
      <c r="C2862" s="79" t="s">
        <v>199</v>
      </c>
      <c r="E2862" t="s">
        <v>199</v>
      </c>
      <c r="F2862" t="s">
        <v>199</v>
      </c>
      <c r="G2862" t="s">
        <v>199</v>
      </c>
      <c r="H2862" t="s">
        <v>199</v>
      </c>
      <c r="I2862" t="s">
        <v>199</v>
      </c>
      <c r="J2862" t="s">
        <v>199</v>
      </c>
      <c r="K2862" t="s">
        <v>199</v>
      </c>
      <c r="L2862" t="s">
        <v>199</v>
      </c>
      <c r="M2862" t="s">
        <v>199</v>
      </c>
      <c r="N2862" t="s">
        <v>199</v>
      </c>
      <c r="O2862" t="s">
        <v>199</v>
      </c>
      <c r="P2862" t="s">
        <v>199</v>
      </c>
      <c r="Q2862" s="80" t="s">
        <v>199</v>
      </c>
      <c r="R2862" s="79"/>
      <c r="T2862" t="s">
        <v>199</v>
      </c>
      <c r="U2862" t="s">
        <v>199</v>
      </c>
      <c r="V2862" t="s">
        <v>199</v>
      </c>
    </row>
    <row r="2863" spans="2:22" x14ac:dyDescent="0.25">
      <c r="B2863" t="s">
        <v>199</v>
      </c>
      <c r="C2863" s="79" t="s">
        <v>199</v>
      </c>
      <c r="E2863" t="s">
        <v>199</v>
      </c>
      <c r="F2863" t="s">
        <v>199</v>
      </c>
      <c r="G2863" t="s">
        <v>199</v>
      </c>
      <c r="H2863" t="s">
        <v>199</v>
      </c>
      <c r="I2863" t="s">
        <v>199</v>
      </c>
      <c r="J2863" t="s">
        <v>199</v>
      </c>
      <c r="K2863" t="s">
        <v>199</v>
      </c>
      <c r="L2863" t="s">
        <v>199</v>
      </c>
      <c r="M2863" t="s">
        <v>199</v>
      </c>
      <c r="N2863" t="s">
        <v>199</v>
      </c>
      <c r="O2863" t="s">
        <v>199</v>
      </c>
      <c r="P2863" t="s">
        <v>199</v>
      </c>
      <c r="Q2863" s="80" t="s">
        <v>199</v>
      </c>
      <c r="R2863" s="79"/>
      <c r="T2863" t="s">
        <v>199</v>
      </c>
      <c r="U2863" t="s">
        <v>199</v>
      </c>
      <c r="V2863" t="s">
        <v>199</v>
      </c>
    </row>
    <row r="2864" spans="2:22" x14ac:dyDescent="0.25">
      <c r="B2864" t="s">
        <v>199</v>
      </c>
      <c r="C2864" s="79" t="s">
        <v>199</v>
      </c>
      <c r="E2864" t="s">
        <v>199</v>
      </c>
      <c r="F2864" t="s">
        <v>199</v>
      </c>
      <c r="G2864" t="s">
        <v>199</v>
      </c>
      <c r="H2864" t="s">
        <v>199</v>
      </c>
      <c r="I2864" t="s">
        <v>199</v>
      </c>
      <c r="J2864" t="s">
        <v>199</v>
      </c>
      <c r="K2864" t="s">
        <v>199</v>
      </c>
      <c r="L2864" t="s">
        <v>199</v>
      </c>
      <c r="M2864" t="s">
        <v>199</v>
      </c>
      <c r="N2864" t="s">
        <v>199</v>
      </c>
      <c r="O2864" t="s">
        <v>199</v>
      </c>
      <c r="P2864" t="s">
        <v>199</v>
      </c>
      <c r="Q2864" s="80" t="s">
        <v>199</v>
      </c>
      <c r="R2864" s="79"/>
      <c r="T2864" t="s">
        <v>199</v>
      </c>
      <c r="U2864" t="s">
        <v>199</v>
      </c>
      <c r="V2864" t="s">
        <v>199</v>
      </c>
    </row>
    <row r="2865" spans="2:22" x14ac:dyDescent="0.25">
      <c r="B2865" t="s">
        <v>199</v>
      </c>
      <c r="C2865" s="79" t="s">
        <v>199</v>
      </c>
      <c r="E2865" t="s">
        <v>199</v>
      </c>
      <c r="F2865" t="s">
        <v>199</v>
      </c>
      <c r="G2865" t="s">
        <v>199</v>
      </c>
      <c r="H2865" t="s">
        <v>199</v>
      </c>
      <c r="I2865" t="s">
        <v>199</v>
      </c>
      <c r="J2865" t="s">
        <v>199</v>
      </c>
      <c r="K2865" t="s">
        <v>199</v>
      </c>
      <c r="L2865" t="s">
        <v>199</v>
      </c>
      <c r="M2865" t="s">
        <v>199</v>
      </c>
      <c r="N2865" t="s">
        <v>199</v>
      </c>
      <c r="O2865" t="s">
        <v>199</v>
      </c>
      <c r="P2865" t="s">
        <v>199</v>
      </c>
      <c r="Q2865" s="80" t="s">
        <v>199</v>
      </c>
      <c r="R2865" s="79"/>
      <c r="T2865" t="s">
        <v>199</v>
      </c>
      <c r="U2865" t="s">
        <v>199</v>
      </c>
      <c r="V2865" t="s">
        <v>199</v>
      </c>
    </row>
    <row r="2866" spans="2:22" x14ac:dyDescent="0.25">
      <c r="B2866" t="s">
        <v>199</v>
      </c>
      <c r="C2866" s="79" t="s">
        <v>199</v>
      </c>
      <c r="E2866" t="s">
        <v>199</v>
      </c>
      <c r="F2866" t="s">
        <v>199</v>
      </c>
      <c r="G2866" t="s">
        <v>199</v>
      </c>
      <c r="H2866" t="s">
        <v>199</v>
      </c>
      <c r="I2866" t="s">
        <v>199</v>
      </c>
      <c r="J2866" t="s">
        <v>199</v>
      </c>
      <c r="K2866" t="s">
        <v>199</v>
      </c>
      <c r="L2866" t="s">
        <v>199</v>
      </c>
      <c r="M2866" t="s">
        <v>199</v>
      </c>
      <c r="N2866" t="s">
        <v>199</v>
      </c>
      <c r="O2866" t="s">
        <v>199</v>
      </c>
      <c r="P2866" t="s">
        <v>199</v>
      </c>
      <c r="Q2866" s="80" t="s">
        <v>199</v>
      </c>
      <c r="R2866" s="79"/>
      <c r="T2866" t="s">
        <v>199</v>
      </c>
      <c r="U2866" t="s">
        <v>199</v>
      </c>
      <c r="V2866" t="s">
        <v>199</v>
      </c>
    </row>
    <row r="2867" spans="2:22" x14ac:dyDescent="0.25">
      <c r="B2867" t="s">
        <v>199</v>
      </c>
      <c r="C2867" s="79" t="s">
        <v>199</v>
      </c>
      <c r="E2867" t="s">
        <v>199</v>
      </c>
      <c r="F2867" t="s">
        <v>199</v>
      </c>
      <c r="G2867" t="s">
        <v>199</v>
      </c>
      <c r="H2867" t="s">
        <v>199</v>
      </c>
      <c r="I2867" t="s">
        <v>199</v>
      </c>
      <c r="J2867" t="s">
        <v>199</v>
      </c>
      <c r="K2867" t="s">
        <v>199</v>
      </c>
      <c r="L2867" t="s">
        <v>199</v>
      </c>
      <c r="M2867" t="s">
        <v>199</v>
      </c>
      <c r="N2867" t="s">
        <v>199</v>
      </c>
      <c r="O2867" t="s">
        <v>199</v>
      </c>
      <c r="P2867" t="s">
        <v>199</v>
      </c>
      <c r="Q2867" s="80" t="s">
        <v>199</v>
      </c>
      <c r="R2867" s="79"/>
      <c r="T2867" t="s">
        <v>199</v>
      </c>
      <c r="U2867" t="s">
        <v>199</v>
      </c>
      <c r="V2867" t="s">
        <v>199</v>
      </c>
    </row>
    <row r="2868" spans="2:22" x14ac:dyDescent="0.25">
      <c r="B2868" t="s">
        <v>199</v>
      </c>
      <c r="C2868" s="79" t="s">
        <v>199</v>
      </c>
      <c r="E2868" t="s">
        <v>199</v>
      </c>
      <c r="F2868" t="s">
        <v>199</v>
      </c>
      <c r="G2868" t="s">
        <v>199</v>
      </c>
      <c r="H2868" t="s">
        <v>199</v>
      </c>
      <c r="I2868" t="s">
        <v>199</v>
      </c>
      <c r="J2868" t="s">
        <v>199</v>
      </c>
      <c r="K2868" t="s">
        <v>199</v>
      </c>
      <c r="L2868" t="s">
        <v>199</v>
      </c>
      <c r="M2868" t="s">
        <v>199</v>
      </c>
      <c r="N2868" t="s">
        <v>199</v>
      </c>
      <c r="O2868" t="s">
        <v>199</v>
      </c>
      <c r="P2868" t="s">
        <v>199</v>
      </c>
      <c r="Q2868" s="80" t="s">
        <v>199</v>
      </c>
      <c r="R2868" s="79"/>
      <c r="T2868" t="s">
        <v>199</v>
      </c>
      <c r="U2868" t="s">
        <v>199</v>
      </c>
      <c r="V2868" t="s">
        <v>199</v>
      </c>
    </row>
    <row r="2869" spans="2:22" x14ac:dyDescent="0.25">
      <c r="B2869" t="s">
        <v>199</v>
      </c>
      <c r="C2869" s="79" t="s">
        <v>199</v>
      </c>
      <c r="E2869" t="s">
        <v>199</v>
      </c>
      <c r="F2869" t="s">
        <v>199</v>
      </c>
      <c r="G2869" t="s">
        <v>199</v>
      </c>
      <c r="H2869" t="s">
        <v>199</v>
      </c>
      <c r="I2869" t="s">
        <v>199</v>
      </c>
      <c r="J2869" t="s">
        <v>199</v>
      </c>
      <c r="K2869" t="s">
        <v>199</v>
      </c>
      <c r="L2869" t="s">
        <v>199</v>
      </c>
      <c r="M2869" t="s">
        <v>199</v>
      </c>
      <c r="N2869" t="s">
        <v>199</v>
      </c>
      <c r="O2869" t="s">
        <v>199</v>
      </c>
      <c r="P2869" t="s">
        <v>199</v>
      </c>
      <c r="Q2869" s="80" t="s">
        <v>199</v>
      </c>
      <c r="R2869" s="79"/>
      <c r="T2869" t="s">
        <v>199</v>
      </c>
      <c r="U2869" t="s">
        <v>199</v>
      </c>
      <c r="V2869" t="s">
        <v>199</v>
      </c>
    </row>
    <row r="2870" spans="2:22" x14ac:dyDescent="0.25">
      <c r="B2870" t="s">
        <v>199</v>
      </c>
      <c r="C2870" s="79" t="s">
        <v>199</v>
      </c>
      <c r="E2870" t="s">
        <v>199</v>
      </c>
      <c r="F2870" t="s">
        <v>199</v>
      </c>
      <c r="G2870" t="s">
        <v>199</v>
      </c>
      <c r="H2870" t="s">
        <v>199</v>
      </c>
      <c r="I2870" t="s">
        <v>199</v>
      </c>
      <c r="J2870" t="s">
        <v>199</v>
      </c>
      <c r="K2870" t="s">
        <v>199</v>
      </c>
      <c r="L2870" t="s">
        <v>199</v>
      </c>
      <c r="M2870" t="s">
        <v>199</v>
      </c>
      <c r="N2870" t="s">
        <v>199</v>
      </c>
      <c r="O2870" t="s">
        <v>199</v>
      </c>
      <c r="P2870" t="s">
        <v>199</v>
      </c>
      <c r="Q2870" s="80" t="s">
        <v>199</v>
      </c>
      <c r="R2870" s="79"/>
      <c r="T2870" t="s">
        <v>199</v>
      </c>
      <c r="U2870" t="s">
        <v>199</v>
      </c>
      <c r="V2870" t="s">
        <v>199</v>
      </c>
    </row>
    <row r="2871" spans="2:22" x14ac:dyDescent="0.25">
      <c r="B2871" t="s">
        <v>199</v>
      </c>
      <c r="C2871" s="79" t="s">
        <v>199</v>
      </c>
      <c r="E2871" t="s">
        <v>199</v>
      </c>
      <c r="F2871" t="s">
        <v>199</v>
      </c>
      <c r="G2871" t="s">
        <v>199</v>
      </c>
      <c r="H2871" t="s">
        <v>199</v>
      </c>
      <c r="I2871" t="s">
        <v>199</v>
      </c>
      <c r="J2871" t="s">
        <v>199</v>
      </c>
      <c r="K2871" t="s">
        <v>199</v>
      </c>
      <c r="L2871" t="s">
        <v>199</v>
      </c>
      <c r="M2871" t="s">
        <v>199</v>
      </c>
      <c r="N2871" t="s">
        <v>199</v>
      </c>
      <c r="O2871" t="s">
        <v>199</v>
      </c>
      <c r="P2871" t="s">
        <v>199</v>
      </c>
      <c r="Q2871" s="80" t="s">
        <v>199</v>
      </c>
      <c r="R2871" s="79"/>
      <c r="T2871" t="s">
        <v>199</v>
      </c>
      <c r="U2871" t="s">
        <v>199</v>
      </c>
      <c r="V2871" t="s">
        <v>199</v>
      </c>
    </row>
    <row r="2872" spans="2:22" x14ac:dyDescent="0.25">
      <c r="B2872" t="s">
        <v>199</v>
      </c>
      <c r="C2872" s="79" t="s">
        <v>199</v>
      </c>
      <c r="E2872" t="s">
        <v>199</v>
      </c>
      <c r="F2872" t="s">
        <v>199</v>
      </c>
      <c r="G2872" t="s">
        <v>199</v>
      </c>
      <c r="H2872" t="s">
        <v>199</v>
      </c>
      <c r="I2872" t="s">
        <v>199</v>
      </c>
      <c r="J2872" t="s">
        <v>199</v>
      </c>
      <c r="K2872" t="s">
        <v>199</v>
      </c>
      <c r="L2872" t="s">
        <v>199</v>
      </c>
      <c r="M2872" t="s">
        <v>199</v>
      </c>
      <c r="N2872" t="s">
        <v>199</v>
      </c>
      <c r="O2872" t="s">
        <v>199</v>
      </c>
      <c r="P2872" t="s">
        <v>199</v>
      </c>
      <c r="Q2872" s="80" t="s">
        <v>199</v>
      </c>
      <c r="R2872" s="79"/>
      <c r="T2872" t="s">
        <v>199</v>
      </c>
      <c r="U2872" t="s">
        <v>199</v>
      </c>
      <c r="V2872" t="s">
        <v>199</v>
      </c>
    </row>
    <row r="2873" spans="2:22" x14ac:dyDescent="0.25">
      <c r="B2873" t="s">
        <v>199</v>
      </c>
      <c r="C2873" s="79" t="s">
        <v>199</v>
      </c>
      <c r="E2873" t="s">
        <v>199</v>
      </c>
      <c r="F2873" t="s">
        <v>199</v>
      </c>
      <c r="G2873" t="s">
        <v>199</v>
      </c>
      <c r="H2873" t="s">
        <v>199</v>
      </c>
      <c r="I2873" t="s">
        <v>199</v>
      </c>
      <c r="J2873" t="s">
        <v>199</v>
      </c>
      <c r="K2873" t="s">
        <v>199</v>
      </c>
      <c r="L2873" t="s">
        <v>199</v>
      </c>
      <c r="M2873" t="s">
        <v>199</v>
      </c>
      <c r="N2873" t="s">
        <v>199</v>
      </c>
      <c r="O2873" t="s">
        <v>199</v>
      </c>
      <c r="P2873" t="s">
        <v>199</v>
      </c>
      <c r="Q2873" s="80" t="s">
        <v>199</v>
      </c>
      <c r="R2873" s="79"/>
      <c r="T2873" t="s">
        <v>199</v>
      </c>
      <c r="U2873" t="s">
        <v>199</v>
      </c>
      <c r="V2873" t="s">
        <v>199</v>
      </c>
    </row>
    <row r="2874" spans="2:22" x14ac:dyDescent="0.25">
      <c r="B2874" t="s">
        <v>199</v>
      </c>
      <c r="C2874" s="79" t="s">
        <v>199</v>
      </c>
      <c r="E2874" t="s">
        <v>199</v>
      </c>
      <c r="F2874" t="s">
        <v>199</v>
      </c>
      <c r="G2874" t="s">
        <v>199</v>
      </c>
      <c r="H2874" t="s">
        <v>199</v>
      </c>
      <c r="I2874" t="s">
        <v>199</v>
      </c>
      <c r="J2874" t="s">
        <v>199</v>
      </c>
      <c r="K2874" t="s">
        <v>199</v>
      </c>
      <c r="L2874" t="s">
        <v>199</v>
      </c>
      <c r="M2874" t="s">
        <v>199</v>
      </c>
      <c r="N2874" t="s">
        <v>199</v>
      </c>
      <c r="O2874" t="s">
        <v>199</v>
      </c>
      <c r="P2874" t="s">
        <v>199</v>
      </c>
      <c r="Q2874" s="80" t="s">
        <v>199</v>
      </c>
      <c r="R2874" s="79"/>
      <c r="T2874" t="s">
        <v>199</v>
      </c>
      <c r="U2874" t="s">
        <v>199</v>
      </c>
      <c r="V2874" t="s">
        <v>199</v>
      </c>
    </row>
    <row r="2875" spans="2:22" x14ac:dyDescent="0.25">
      <c r="B2875" t="s">
        <v>199</v>
      </c>
      <c r="C2875" s="79" t="s">
        <v>199</v>
      </c>
      <c r="E2875" t="s">
        <v>199</v>
      </c>
      <c r="F2875" t="s">
        <v>199</v>
      </c>
      <c r="G2875" t="s">
        <v>199</v>
      </c>
      <c r="H2875" t="s">
        <v>199</v>
      </c>
      <c r="I2875" t="s">
        <v>199</v>
      </c>
      <c r="J2875" t="s">
        <v>199</v>
      </c>
      <c r="K2875" t="s">
        <v>199</v>
      </c>
      <c r="L2875" t="s">
        <v>199</v>
      </c>
      <c r="M2875" t="s">
        <v>199</v>
      </c>
      <c r="N2875" t="s">
        <v>199</v>
      </c>
      <c r="O2875" t="s">
        <v>199</v>
      </c>
      <c r="P2875" t="s">
        <v>199</v>
      </c>
      <c r="Q2875" s="80" t="s">
        <v>199</v>
      </c>
      <c r="R2875" s="79"/>
      <c r="T2875" t="s">
        <v>199</v>
      </c>
      <c r="U2875" t="s">
        <v>199</v>
      </c>
      <c r="V2875" t="s">
        <v>199</v>
      </c>
    </row>
    <row r="2876" spans="2:22" x14ac:dyDescent="0.25">
      <c r="B2876" t="s">
        <v>199</v>
      </c>
      <c r="C2876" s="79" t="s">
        <v>199</v>
      </c>
      <c r="E2876" t="s">
        <v>199</v>
      </c>
      <c r="F2876" t="s">
        <v>199</v>
      </c>
      <c r="G2876" t="s">
        <v>199</v>
      </c>
      <c r="H2876" t="s">
        <v>199</v>
      </c>
      <c r="I2876" t="s">
        <v>199</v>
      </c>
      <c r="J2876" t="s">
        <v>199</v>
      </c>
      <c r="K2876" t="s">
        <v>199</v>
      </c>
      <c r="L2876" t="s">
        <v>199</v>
      </c>
      <c r="M2876" t="s">
        <v>199</v>
      </c>
      <c r="N2876" t="s">
        <v>199</v>
      </c>
      <c r="O2876" t="s">
        <v>199</v>
      </c>
      <c r="P2876" t="s">
        <v>199</v>
      </c>
      <c r="Q2876" s="80" t="s">
        <v>199</v>
      </c>
      <c r="R2876" s="79"/>
      <c r="T2876" t="s">
        <v>199</v>
      </c>
      <c r="U2876" t="s">
        <v>199</v>
      </c>
      <c r="V2876" t="s">
        <v>199</v>
      </c>
    </row>
    <row r="2877" spans="2:22" x14ac:dyDescent="0.25">
      <c r="B2877" t="s">
        <v>199</v>
      </c>
      <c r="C2877" s="79" t="s">
        <v>199</v>
      </c>
      <c r="E2877" t="s">
        <v>199</v>
      </c>
      <c r="F2877" t="s">
        <v>199</v>
      </c>
      <c r="G2877" t="s">
        <v>199</v>
      </c>
      <c r="H2877" t="s">
        <v>199</v>
      </c>
      <c r="I2877" t="s">
        <v>199</v>
      </c>
      <c r="J2877" t="s">
        <v>199</v>
      </c>
      <c r="K2877" t="s">
        <v>199</v>
      </c>
      <c r="L2877" t="s">
        <v>199</v>
      </c>
      <c r="M2877" t="s">
        <v>199</v>
      </c>
      <c r="N2877" t="s">
        <v>199</v>
      </c>
      <c r="O2877" t="s">
        <v>199</v>
      </c>
      <c r="P2877" t="s">
        <v>199</v>
      </c>
      <c r="Q2877" s="80" t="s">
        <v>199</v>
      </c>
      <c r="R2877" s="79"/>
      <c r="T2877" t="s">
        <v>199</v>
      </c>
      <c r="U2877" t="s">
        <v>199</v>
      </c>
      <c r="V2877" t="s">
        <v>199</v>
      </c>
    </row>
    <row r="2878" spans="2:22" x14ac:dyDescent="0.25">
      <c r="B2878" t="s">
        <v>199</v>
      </c>
      <c r="C2878" s="79" t="s">
        <v>199</v>
      </c>
      <c r="E2878" t="s">
        <v>199</v>
      </c>
      <c r="F2878" t="s">
        <v>199</v>
      </c>
      <c r="G2878" t="s">
        <v>199</v>
      </c>
      <c r="H2878" t="s">
        <v>199</v>
      </c>
      <c r="I2878" t="s">
        <v>199</v>
      </c>
      <c r="J2878" t="s">
        <v>199</v>
      </c>
      <c r="K2878" t="s">
        <v>199</v>
      </c>
      <c r="L2878" t="s">
        <v>199</v>
      </c>
      <c r="M2878" t="s">
        <v>199</v>
      </c>
      <c r="N2878" t="s">
        <v>199</v>
      </c>
      <c r="O2878" t="s">
        <v>199</v>
      </c>
      <c r="P2878" t="s">
        <v>199</v>
      </c>
      <c r="Q2878" s="80" t="s">
        <v>199</v>
      </c>
      <c r="R2878" s="79"/>
      <c r="T2878" t="s">
        <v>199</v>
      </c>
      <c r="U2878" t="s">
        <v>199</v>
      </c>
      <c r="V2878" t="s">
        <v>199</v>
      </c>
    </row>
    <row r="2879" spans="2:22" x14ac:dyDescent="0.25">
      <c r="B2879" t="s">
        <v>199</v>
      </c>
      <c r="C2879" s="79" t="s">
        <v>199</v>
      </c>
      <c r="E2879" t="s">
        <v>199</v>
      </c>
      <c r="F2879" t="s">
        <v>199</v>
      </c>
      <c r="G2879" t="s">
        <v>199</v>
      </c>
      <c r="H2879" t="s">
        <v>199</v>
      </c>
      <c r="I2879" t="s">
        <v>199</v>
      </c>
      <c r="J2879" t="s">
        <v>199</v>
      </c>
      <c r="K2879" t="s">
        <v>199</v>
      </c>
      <c r="L2879" t="s">
        <v>199</v>
      </c>
      <c r="M2879" t="s">
        <v>199</v>
      </c>
      <c r="N2879" t="s">
        <v>199</v>
      </c>
      <c r="O2879" t="s">
        <v>199</v>
      </c>
      <c r="P2879" t="s">
        <v>199</v>
      </c>
      <c r="Q2879" s="80" t="s">
        <v>199</v>
      </c>
      <c r="R2879" s="79"/>
      <c r="T2879" t="s">
        <v>199</v>
      </c>
      <c r="U2879" t="s">
        <v>199</v>
      </c>
      <c r="V2879" t="s">
        <v>199</v>
      </c>
    </row>
    <row r="2880" spans="2:22" x14ac:dyDescent="0.25">
      <c r="B2880" t="s">
        <v>199</v>
      </c>
      <c r="C2880" s="79" t="s">
        <v>199</v>
      </c>
      <c r="E2880" t="s">
        <v>199</v>
      </c>
      <c r="F2880" t="s">
        <v>199</v>
      </c>
      <c r="G2880" t="s">
        <v>199</v>
      </c>
      <c r="H2880" t="s">
        <v>199</v>
      </c>
      <c r="I2880" t="s">
        <v>199</v>
      </c>
      <c r="J2880" t="s">
        <v>199</v>
      </c>
      <c r="K2880" t="s">
        <v>199</v>
      </c>
      <c r="L2880" t="s">
        <v>199</v>
      </c>
      <c r="M2880" t="s">
        <v>199</v>
      </c>
      <c r="N2880" t="s">
        <v>199</v>
      </c>
      <c r="O2880" t="s">
        <v>199</v>
      </c>
      <c r="P2880" t="s">
        <v>199</v>
      </c>
      <c r="Q2880" s="80" t="s">
        <v>199</v>
      </c>
      <c r="R2880" s="79"/>
      <c r="T2880" t="s">
        <v>199</v>
      </c>
      <c r="U2880" t="s">
        <v>199</v>
      </c>
      <c r="V2880" t="s">
        <v>199</v>
      </c>
    </row>
    <row r="2881" spans="2:22" x14ac:dyDescent="0.25">
      <c r="B2881" t="s">
        <v>199</v>
      </c>
      <c r="C2881" s="79" t="s">
        <v>199</v>
      </c>
      <c r="E2881" t="s">
        <v>199</v>
      </c>
      <c r="F2881" t="s">
        <v>199</v>
      </c>
      <c r="G2881" t="s">
        <v>199</v>
      </c>
      <c r="H2881" t="s">
        <v>199</v>
      </c>
      <c r="I2881" t="s">
        <v>199</v>
      </c>
      <c r="J2881" t="s">
        <v>199</v>
      </c>
      <c r="K2881" t="s">
        <v>199</v>
      </c>
      <c r="L2881" t="s">
        <v>199</v>
      </c>
      <c r="M2881" t="s">
        <v>199</v>
      </c>
      <c r="N2881" t="s">
        <v>199</v>
      </c>
      <c r="O2881" t="s">
        <v>199</v>
      </c>
      <c r="P2881" t="s">
        <v>199</v>
      </c>
      <c r="Q2881" s="80" t="s">
        <v>199</v>
      </c>
      <c r="R2881" s="79"/>
      <c r="T2881" t="s">
        <v>199</v>
      </c>
      <c r="U2881" t="s">
        <v>199</v>
      </c>
      <c r="V2881" t="s">
        <v>199</v>
      </c>
    </row>
    <row r="2882" spans="2:22" x14ac:dyDescent="0.25">
      <c r="B2882" t="s">
        <v>199</v>
      </c>
      <c r="C2882" s="79" t="s">
        <v>199</v>
      </c>
      <c r="E2882" t="s">
        <v>199</v>
      </c>
      <c r="F2882" t="s">
        <v>199</v>
      </c>
      <c r="G2882" t="s">
        <v>199</v>
      </c>
      <c r="H2882" t="s">
        <v>199</v>
      </c>
      <c r="I2882" t="s">
        <v>199</v>
      </c>
      <c r="J2882" t="s">
        <v>199</v>
      </c>
      <c r="K2882" t="s">
        <v>199</v>
      </c>
      <c r="L2882" t="s">
        <v>199</v>
      </c>
      <c r="M2882" t="s">
        <v>199</v>
      </c>
      <c r="N2882" t="s">
        <v>199</v>
      </c>
      <c r="O2882" t="s">
        <v>199</v>
      </c>
      <c r="P2882" t="s">
        <v>199</v>
      </c>
      <c r="Q2882" s="80" t="s">
        <v>199</v>
      </c>
      <c r="R2882" s="79"/>
      <c r="T2882" t="s">
        <v>199</v>
      </c>
      <c r="U2882" t="s">
        <v>199</v>
      </c>
      <c r="V2882" t="s">
        <v>199</v>
      </c>
    </row>
    <row r="2883" spans="2:22" x14ac:dyDescent="0.25">
      <c r="B2883" t="s">
        <v>199</v>
      </c>
      <c r="C2883" s="79" t="s">
        <v>199</v>
      </c>
      <c r="E2883" t="s">
        <v>199</v>
      </c>
      <c r="F2883" t="s">
        <v>199</v>
      </c>
      <c r="G2883" t="s">
        <v>199</v>
      </c>
      <c r="H2883" t="s">
        <v>199</v>
      </c>
      <c r="I2883" t="s">
        <v>199</v>
      </c>
      <c r="J2883" t="s">
        <v>199</v>
      </c>
      <c r="K2883" t="s">
        <v>199</v>
      </c>
      <c r="L2883" t="s">
        <v>199</v>
      </c>
      <c r="M2883" t="s">
        <v>199</v>
      </c>
      <c r="N2883" t="s">
        <v>199</v>
      </c>
      <c r="O2883" t="s">
        <v>199</v>
      </c>
      <c r="P2883" t="s">
        <v>199</v>
      </c>
      <c r="Q2883" s="80" t="s">
        <v>199</v>
      </c>
      <c r="R2883" s="79"/>
      <c r="T2883" t="s">
        <v>199</v>
      </c>
      <c r="U2883" t="s">
        <v>199</v>
      </c>
      <c r="V2883" t="s">
        <v>199</v>
      </c>
    </row>
    <row r="2884" spans="2:22" x14ac:dyDescent="0.25">
      <c r="B2884" t="s">
        <v>199</v>
      </c>
      <c r="C2884" s="79" t="s">
        <v>199</v>
      </c>
      <c r="E2884" t="s">
        <v>199</v>
      </c>
      <c r="F2884" t="s">
        <v>199</v>
      </c>
      <c r="G2884" t="s">
        <v>199</v>
      </c>
      <c r="H2884" t="s">
        <v>199</v>
      </c>
      <c r="I2884" t="s">
        <v>199</v>
      </c>
      <c r="J2884" t="s">
        <v>199</v>
      </c>
      <c r="K2884" t="s">
        <v>199</v>
      </c>
      <c r="L2884" t="s">
        <v>199</v>
      </c>
      <c r="M2884" t="s">
        <v>199</v>
      </c>
      <c r="N2884" t="s">
        <v>199</v>
      </c>
      <c r="O2884" t="s">
        <v>199</v>
      </c>
      <c r="P2884" t="s">
        <v>199</v>
      </c>
      <c r="Q2884" s="80" t="s">
        <v>199</v>
      </c>
      <c r="R2884" s="79"/>
      <c r="T2884" t="s">
        <v>199</v>
      </c>
      <c r="U2884" t="s">
        <v>199</v>
      </c>
      <c r="V2884" t="s">
        <v>199</v>
      </c>
    </row>
    <row r="2885" spans="2:22" x14ac:dyDescent="0.25">
      <c r="B2885" t="s">
        <v>199</v>
      </c>
      <c r="C2885" s="79" t="s">
        <v>199</v>
      </c>
      <c r="E2885" t="s">
        <v>199</v>
      </c>
      <c r="F2885" t="s">
        <v>199</v>
      </c>
      <c r="G2885" t="s">
        <v>199</v>
      </c>
      <c r="H2885" t="s">
        <v>199</v>
      </c>
      <c r="I2885" t="s">
        <v>199</v>
      </c>
      <c r="J2885" t="s">
        <v>199</v>
      </c>
      <c r="K2885" t="s">
        <v>199</v>
      </c>
      <c r="L2885" t="s">
        <v>199</v>
      </c>
      <c r="M2885" t="s">
        <v>199</v>
      </c>
      <c r="N2885" t="s">
        <v>199</v>
      </c>
      <c r="O2885" t="s">
        <v>199</v>
      </c>
      <c r="P2885" t="s">
        <v>199</v>
      </c>
      <c r="Q2885" s="80" t="s">
        <v>199</v>
      </c>
      <c r="R2885" s="79"/>
      <c r="T2885" t="s">
        <v>199</v>
      </c>
      <c r="U2885" t="s">
        <v>199</v>
      </c>
      <c r="V2885" t="s">
        <v>199</v>
      </c>
    </row>
    <row r="2886" spans="2:22" x14ac:dyDescent="0.25">
      <c r="B2886" t="s">
        <v>199</v>
      </c>
      <c r="C2886" s="79" t="s">
        <v>199</v>
      </c>
      <c r="E2886" t="s">
        <v>199</v>
      </c>
      <c r="F2886" t="s">
        <v>199</v>
      </c>
      <c r="G2886" t="s">
        <v>199</v>
      </c>
      <c r="H2886" t="s">
        <v>199</v>
      </c>
      <c r="I2886" t="s">
        <v>199</v>
      </c>
      <c r="J2886" t="s">
        <v>199</v>
      </c>
      <c r="K2886" t="s">
        <v>199</v>
      </c>
      <c r="L2886" t="s">
        <v>199</v>
      </c>
      <c r="M2886" t="s">
        <v>199</v>
      </c>
      <c r="N2886" t="s">
        <v>199</v>
      </c>
      <c r="O2886" t="s">
        <v>199</v>
      </c>
      <c r="P2886" t="s">
        <v>199</v>
      </c>
      <c r="Q2886" s="80" t="s">
        <v>199</v>
      </c>
      <c r="R2886" s="79"/>
      <c r="T2886" t="s">
        <v>199</v>
      </c>
      <c r="U2886" t="s">
        <v>199</v>
      </c>
      <c r="V2886" t="s">
        <v>199</v>
      </c>
    </row>
    <row r="2887" spans="2:22" x14ac:dyDescent="0.25">
      <c r="B2887" t="s">
        <v>199</v>
      </c>
      <c r="C2887" s="79" t="s">
        <v>199</v>
      </c>
      <c r="E2887" t="s">
        <v>199</v>
      </c>
      <c r="F2887" t="s">
        <v>199</v>
      </c>
      <c r="G2887" t="s">
        <v>199</v>
      </c>
      <c r="H2887" t="s">
        <v>199</v>
      </c>
      <c r="I2887" t="s">
        <v>199</v>
      </c>
      <c r="J2887" t="s">
        <v>199</v>
      </c>
      <c r="K2887" t="s">
        <v>199</v>
      </c>
      <c r="L2887" t="s">
        <v>199</v>
      </c>
      <c r="M2887" t="s">
        <v>199</v>
      </c>
      <c r="N2887" t="s">
        <v>199</v>
      </c>
      <c r="O2887" t="s">
        <v>199</v>
      </c>
      <c r="P2887" t="s">
        <v>199</v>
      </c>
      <c r="Q2887" s="80" t="s">
        <v>199</v>
      </c>
      <c r="R2887" s="79"/>
      <c r="T2887" t="s">
        <v>199</v>
      </c>
      <c r="U2887" t="s">
        <v>199</v>
      </c>
      <c r="V2887" t="s">
        <v>199</v>
      </c>
    </row>
    <row r="2888" spans="2:22" x14ac:dyDescent="0.25">
      <c r="B2888" t="s">
        <v>199</v>
      </c>
      <c r="C2888" s="79" t="s">
        <v>199</v>
      </c>
      <c r="E2888" t="s">
        <v>199</v>
      </c>
      <c r="F2888" t="s">
        <v>199</v>
      </c>
      <c r="G2888" t="s">
        <v>199</v>
      </c>
      <c r="H2888" t="s">
        <v>199</v>
      </c>
      <c r="I2888" t="s">
        <v>199</v>
      </c>
      <c r="J2888" t="s">
        <v>199</v>
      </c>
      <c r="K2888" t="s">
        <v>199</v>
      </c>
      <c r="L2888" t="s">
        <v>199</v>
      </c>
      <c r="M2888" t="s">
        <v>199</v>
      </c>
      <c r="N2888" t="s">
        <v>199</v>
      </c>
      <c r="O2888" t="s">
        <v>199</v>
      </c>
      <c r="P2888" t="s">
        <v>199</v>
      </c>
      <c r="Q2888" s="80" t="s">
        <v>199</v>
      </c>
      <c r="R2888" s="79"/>
      <c r="T2888" t="s">
        <v>199</v>
      </c>
      <c r="U2888" t="s">
        <v>199</v>
      </c>
      <c r="V2888" t="s">
        <v>199</v>
      </c>
    </row>
    <row r="2889" spans="2:22" x14ac:dyDescent="0.25">
      <c r="B2889" t="s">
        <v>199</v>
      </c>
      <c r="C2889" s="79" t="s">
        <v>199</v>
      </c>
      <c r="E2889" t="s">
        <v>199</v>
      </c>
      <c r="F2889" t="s">
        <v>199</v>
      </c>
      <c r="G2889" t="s">
        <v>199</v>
      </c>
      <c r="H2889" t="s">
        <v>199</v>
      </c>
      <c r="I2889" t="s">
        <v>199</v>
      </c>
      <c r="J2889" t="s">
        <v>199</v>
      </c>
      <c r="K2889" t="s">
        <v>199</v>
      </c>
      <c r="L2889" t="s">
        <v>199</v>
      </c>
      <c r="M2889" t="s">
        <v>199</v>
      </c>
      <c r="N2889" t="s">
        <v>199</v>
      </c>
      <c r="O2889" t="s">
        <v>199</v>
      </c>
      <c r="P2889" t="s">
        <v>199</v>
      </c>
      <c r="Q2889" s="80" t="s">
        <v>199</v>
      </c>
      <c r="R2889" s="79"/>
      <c r="T2889" t="s">
        <v>199</v>
      </c>
      <c r="U2889" t="s">
        <v>199</v>
      </c>
      <c r="V2889" t="s">
        <v>199</v>
      </c>
    </row>
    <row r="2890" spans="2:22" x14ac:dyDescent="0.25">
      <c r="B2890" t="s">
        <v>199</v>
      </c>
      <c r="C2890" s="79" t="s">
        <v>199</v>
      </c>
      <c r="E2890" t="s">
        <v>199</v>
      </c>
      <c r="F2890" t="s">
        <v>199</v>
      </c>
      <c r="G2890" t="s">
        <v>199</v>
      </c>
      <c r="H2890" t="s">
        <v>199</v>
      </c>
      <c r="I2890" t="s">
        <v>199</v>
      </c>
      <c r="J2890" t="s">
        <v>199</v>
      </c>
      <c r="K2890" t="s">
        <v>199</v>
      </c>
      <c r="L2890" t="s">
        <v>199</v>
      </c>
      <c r="M2890" t="s">
        <v>199</v>
      </c>
      <c r="N2890" t="s">
        <v>199</v>
      </c>
      <c r="O2890" t="s">
        <v>199</v>
      </c>
      <c r="P2890" t="s">
        <v>199</v>
      </c>
      <c r="Q2890" s="80" t="s">
        <v>199</v>
      </c>
      <c r="R2890" s="79"/>
      <c r="T2890" t="s">
        <v>199</v>
      </c>
      <c r="U2890" t="s">
        <v>199</v>
      </c>
      <c r="V2890" t="s">
        <v>199</v>
      </c>
    </row>
    <row r="2891" spans="2:22" x14ac:dyDescent="0.25">
      <c r="B2891" t="s">
        <v>199</v>
      </c>
      <c r="C2891" s="79" t="s">
        <v>199</v>
      </c>
      <c r="E2891" t="s">
        <v>199</v>
      </c>
      <c r="F2891" t="s">
        <v>199</v>
      </c>
      <c r="G2891" t="s">
        <v>199</v>
      </c>
      <c r="H2891" t="s">
        <v>199</v>
      </c>
      <c r="I2891" t="s">
        <v>199</v>
      </c>
      <c r="J2891" t="s">
        <v>199</v>
      </c>
      <c r="K2891" t="s">
        <v>199</v>
      </c>
      <c r="L2891" t="s">
        <v>199</v>
      </c>
      <c r="M2891" t="s">
        <v>199</v>
      </c>
      <c r="N2891" t="s">
        <v>199</v>
      </c>
      <c r="O2891" t="s">
        <v>199</v>
      </c>
      <c r="P2891" t="s">
        <v>199</v>
      </c>
      <c r="Q2891" s="80" t="s">
        <v>199</v>
      </c>
      <c r="R2891" s="79"/>
      <c r="T2891" t="s">
        <v>199</v>
      </c>
      <c r="U2891" t="s">
        <v>199</v>
      </c>
      <c r="V2891" t="s">
        <v>199</v>
      </c>
    </row>
    <row r="2892" spans="2:22" x14ac:dyDescent="0.25">
      <c r="B2892" t="s">
        <v>199</v>
      </c>
      <c r="C2892" s="79" t="s">
        <v>199</v>
      </c>
      <c r="E2892" t="s">
        <v>199</v>
      </c>
      <c r="F2892" t="s">
        <v>199</v>
      </c>
      <c r="G2892" t="s">
        <v>199</v>
      </c>
      <c r="H2892" t="s">
        <v>199</v>
      </c>
      <c r="I2892" t="s">
        <v>199</v>
      </c>
      <c r="J2892" t="s">
        <v>199</v>
      </c>
      <c r="K2892" t="s">
        <v>199</v>
      </c>
      <c r="L2892" t="s">
        <v>199</v>
      </c>
      <c r="M2892" t="s">
        <v>199</v>
      </c>
      <c r="N2892" t="s">
        <v>199</v>
      </c>
      <c r="O2892" t="s">
        <v>199</v>
      </c>
      <c r="P2892" t="s">
        <v>199</v>
      </c>
      <c r="Q2892" s="80" t="s">
        <v>199</v>
      </c>
      <c r="R2892" s="79"/>
      <c r="T2892" t="s">
        <v>199</v>
      </c>
      <c r="U2892" t="s">
        <v>199</v>
      </c>
      <c r="V2892" t="s">
        <v>199</v>
      </c>
    </row>
    <row r="2893" spans="2:22" x14ac:dyDescent="0.25">
      <c r="B2893" t="s">
        <v>199</v>
      </c>
      <c r="C2893" s="79" t="s">
        <v>199</v>
      </c>
      <c r="E2893" t="s">
        <v>199</v>
      </c>
      <c r="F2893" t="s">
        <v>199</v>
      </c>
      <c r="G2893" t="s">
        <v>199</v>
      </c>
      <c r="H2893" t="s">
        <v>199</v>
      </c>
      <c r="I2893" t="s">
        <v>199</v>
      </c>
      <c r="J2893" t="s">
        <v>199</v>
      </c>
      <c r="K2893" t="s">
        <v>199</v>
      </c>
      <c r="L2893" t="s">
        <v>199</v>
      </c>
      <c r="M2893" t="s">
        <v>199</v>
      </c>
      <c r="N2893" t="s">
        <v>199</v>
      </c>
      <c r="O2893" t="s">
        <v>199</v>
      </c>
      <c r="P2893" t="s">
        <v>199</v>
      </c>
      <c r="Q2893" s="80" t="s">
        <v>199</v>
      </c>
      <c r="R2893" s="79"/>
      <c r="T2893" t="s">
        <v>199</v>
      </c>
      <c r="U2893" t="s">
        <v>199</v>
      </c>
      <c r="V2893" t="s">
        <v>199</v>
      </c>
    </row>
    <row r="2894" spans="2:22" x14ac:dyDescent="0.25">
      <c r="B2894" t="s">
        <v>199</v>
      </c>
      <c r="C2894" s="79" t="s">
        <v>199</v>
      </c>
      <c r="E2894" t="s">
        <v>199</v>
      </c>
      <c r="F2894" t="s">
        <v>199</v>
      </c>
      <c r="G2894" t="s">
        <v>199</v>
      </c>
      <c r="H2894" t="s">
        <v>199</v>
      </c>
      <c r="I2894" t="s">
        <v>199</v>
      </c>
      <c r="J2894" t="s">
        <v>199</v>
      </c>
      <c r="K2894" t="s">
        <v>199</v>
      </c>
      <c r="L2894" t="s">
        <v>199</v>
      </c>
      <c r="M2894" t="s">
        <v>199</v>
      </c>
      <c r="N2894" t="s">
        <v>199</v>
      </c>
      <c r="O2894" t="s">
        <v>199</v>
      </c>
      <c r="P2894" t="s">
        <v>199</v>
      </c>
      <c r="Q2894" s="80" t="s">
        <v>199</v>
      </c>
      <c r="R2894" s="79"/>
      <c r="T2894" t="s">
        <v>199</v>
      </c>
      <c r="U2894" t="s">
        <v>199</v>
      </c>
      <c r="V2894" t="s">
        <v>199</v>
      </c>
    </row>
    <row r="2895" spans="2:22" x14ac:dyDescent="0.25">
      <c r="B2895" t="s">
        <v>199</v>
      </c>
      <c r="C2895" s="79" t="s">
        <v>199</v>
      </c>
      <c r="E2895" t="s">
        <v>199</v>
      </c>
      <c r="F2895" t="s">
        <v>199</v>
      </c>
      <c r="G2895" t="s">
        <v>199</v>
      </c>
      <c r="H2895" t="s">
        <v>199</v>
      </c>
      <c r="I2895" t="s">
        <v>199</v>
      </c>
      <c r="J2895" t="s">
        <v>199</v>
      </c>
      <c r="K2895" t="s">
        <v>199</v>
      </c>
      <c r="L2895" t="s">
        <v>199</v>
      </c>
      <c r="M2895" t="s">
        <v>199</v>
      </c>
      <c r="N2895" t="s">
        <v>199</v>
      </c>
      <c r="O2895" t="s">
        <v>199</v>
      </c>
      <c r="P2895" t="s">
        <v>199</v>
      </c>
      <c r="Q2895" s="80" t="s">
        <v>199</v>
      </c>
      <c r="R2895" s="79"/>
      <c r="T2895" t="s">
        <v>199</v>
      </c>
      <c r="U2895" t="s">
        <v>199</v>
      </c>
      <c r="V2895" t="s">
        <v>199</v>
      </c>
    </row>
    <row r="2896" spans="2:22" x14ac:dyDescent="0.25">
      <c r="B2896" t="s">
        <v>199</v>
      </c>
      <c r="C2896" s="79" t="s">
        <v>199</v>
      </c>
      <c r="E2896" t="s">
        <v>199</v>
      </c>
      <c r="F2896" t="s">
        <v>199</v>
      </c>
      <c r="G2896" t="s">
        <v>199</v>
      </c>
      <c r="H2896" t="s">
        <v>199</v>
      </c>
      <c r="I2896" t="s">
        <v>199</v>
      </c>
      <c r="J2896" t="s">
        <v>199</v>
      </c>
      <c r="K2896" t="s">
        <v>199</v>
      </c>
      <c r="L2896" t="s">
        <v>199</v>
      </c>
      <c r="M2896" t="s">
        <v>199</v>
      </c>
      <c r="N2896" t="s">
        <v>199</v>
      </c>
      <c r="O2896" t="s">
        <v>199</v>
      </c>
      <c r="P2896" t="s">
        <v>199</v>
      </c>
      <c r="Q2896" s="80" t="s">
        <v>199</v>
      </c>
      <c r="R2896" s="79"/>
      <c r="T2896" t="s">
        <v>199</v>
      </c>
      <c r="U2896" t="s">
        <v>199</v>
      </c>
      <c r="V2896" t="s">
        <v>199</v>
      </c>
    </row>
    <row r="2897" spans="2:22" x14ac:dyDescent="0.25">
      <c r="B2897" t="s">
        <v>199</v>
      </c>
      <c r="C2897" s="79" t="s">
        <v>199</v>
      </c>
      <c r="E2897" t="s">
        <v>199</v>
      </c>
      <c r="F2897" t="s">
        <v>199</v>
      </c>
      <c r="G2897" t="s">
        <v>199</v>
      </c>
      <c r="H2897" t="s">
        <v>199</v>
      </c>
      <c r="I2897" t="s">
        <v>199</v>
      </c>
      <c r="J2897" t="s">
        <v>199</v>
      </c>
      <c r="K2897" t="s">
        <v>199</v>
      </c>
      <c r="L2897" t="s">
        <v>199</v>
      </c>
      <c r="M2897" t="s">
        <v>199</v>
      </c>
      <c r="N2897" t="s">
        <v>199</v>
      </c>
      <c r="O2897" t="s">
        <v>199</v>
      </c>
      <c r="P2897" t="s">
        <v>199</v>
      </c>
      <c r="Q2897" s="80" t="s">
        <v>199</v>
      </c>
      <c r="R2897" s="79"/>
      <c r="T2897" t="s">
        <v>199</v>
      </c>
      <c r="U2897" t="s">
        <v>199</v>
      </c>
      <c r="V2897" t="s">
        <v>199</v>
      </c>
    </row>
    <row r="2898" spans="2:22" x14ac:dyDescent="0.25">
      <c r="B2898" t="s">
        <v>199</v>
      </c>
      <c r="C2898" s="79" t="s">
        <v>199</v>
      </c>
      <c r="E2898" t="s">
        <v>199</v>
      </c>
      <c r="F2898" t="s">
        <v>199</v>
      </c>
      <c r="G2898" t="s">
        <v>199</v>
      </c>
      <c r="H2898" t="s">
        <v>199</v>
      </c>
      <c r="I2898" t="s">
        <v>199</v>
      </c>
      <c r="J2898" t="s">
        <v>199</v>
      </c>
      <c r="K2898" t="s">
        <v>199</v>
      </c>
      <c r="L2898" t="s">
        <v>199</v>
      </c>
      <c r="M2898" t="s">
        <v>199</v>
      </c>
      <c r="N2898" t="s">
        <v>199</v>
      </c>
      <c r="O2898" t="s">
        <v>199</v>
      </c>
      <c r="P2898" t="s">
        <v>199</v>
      </c>
      <c r="Q2898" s="80" t="s">
        <v>199</v>
      </c>
      <c r="R2898" s="79"/>
      <c r="T2898" t="s">
        <v>199</v>
      </c>
      <c r="U2898" t="s">
        <v>199</v>
      </c>
      <c r="V2898" t="s">
        <v>199</v>
      </c>
    </row>
    <row r="2899" spans="2:22" x14ac:dyDescent="0.25">
      <c r="B2899" t="s">
        <v>199</v>
      </c>
      <c r="C2899" s="79" t="s">
        <v>199</v>
      </c>
      <c r="E2899" t="s">
        <v>199</v>
      </c>
      <c r="F2899" t="s">
        <v>199</v>
      </c>
      <c r="G2899" t="s">
        <v>199</v>
      </c>
      <c r="H2899" t="s">
        <v>199</v>
      </c>
      <c r="I2899" t="s">
        <v>199</v>
      </c>
      <c r="J2899" t="s">
        <v>199</v>
      </c>
      <c r="K2899" t="s">
        <v>199</v>
      </c>
      <c r="L2899" t="s">
        <v>199</v>
      </c>
      <c r="M2899" t="s">
        <v>199</v>
      </c>
      <c r="N2899" t="s">
        <v>199</v>
      </c>
      <c r="O2899" t="s">
        <v>199</v>
      </c>
      <c r="P2899" t="s">
        <v>199</v>
      </c>
      <c r="Q2899" s="80" t="s">
        <v>199</v>
      </c>
      <c r="R2899" s="79"/>
      <c r="T2899" t="s">
        <v>199</v>
      </c>
      <c r="U2899" t="s">
        <v>199</v>
      </c>
      <c r="V2899" t="s">
        <v>199</v>
      </c>
    </row>
    <row r="2900" spans="2:22" x14ac:dyDescent="0.25">
      <c r="B2900" t="s">
        <v>199</v>
      </c>
      <c r="C2900" s="79" t="s">
        <v>199</v>
      </c>
      <c r="E2900" t="s">
        <v>199</v>
      </c>
      <c r="F2900" t="s">
        <v>199</v>
      </c>
      <c r="G2900" t="s">
        <v>199</v>
      </c>
      <c r="H2900" t="s">
        <v>199</v>
      </c>
      <c r="I2900" t="s">
        <v>199</v>
      </c>
      <c r="J2900" t="s">
        <v>199</v>
      </c>
      <c r="K2900" t="s">
        <v>199</v>
      </c>
      <c r="L2900" t="s">
        <v>199</v>
      </c>
      <c r="M2900" t="s">
        <v>199</v>
      </c>
      <c r="N2900" t="s">
        <v>199</v>
      </c>
      <c r="O2900" t="s">
        <v>199</v>
      </c>
      <c r="P2900" t="s">
        <v>199</v>
      </c>
      <c r="Q2900" s="80" t="s">
        <v>199</v>
      </c>
      <c r="R2900" s="79"/>
      <c r="T2900" t="s">
        <v>199</v>
      </c>
      <c r="U2900" t="s">
        <v>199</v>
      </c>
      <c r="V2900" t="s">
        <v>199</v>
      </c>
    </row>
    <row r="2901" spans="2:22" x14ac:dyDescent="0.25">
      <c r="B2901" t="s">
        <v>199</v>
      </c>
      <c r="C2901" s="79" t="s">
        <v>199</v>
      </c>
      <c r="E2901" t="s">
        <v>199</v>
      </c>
      <c r="F2901" t="s">
        <v>199</v>
      </c>
      <c r="G2901" t="s">
        <v>199</v>
      </c>
      <c r="H2901" t="s">
        <v>199</v>
      </c>
      <c r="I2901" t="s">
        <v>199</v>
      </c>
      <c r="J2901" t="s">
        <v>199</v>
      </c>
      <c r="K2901" t="s">
        <v>199</v>
      </c>
      <c r="L2901" t="s">
        <v>199</v>
      </c>
      <c r="M2901" t="s">
        <v>199</v>
      </c>
      <c r="N2901" t="s">
        <v>199</v>
      </c>
      <c r="O2901" t="s">
        <v>199</v>
      </c>
      <c r="P2901" t="s">
        <v>199</v>
      </c>
      <c r="Q2901" s="80" t="s">
        <v>199</v>
      </c>
      <c r="R2901" s="79"/>
      <c r="T2901" t="s">
        <v>199</v>
      </c>
      <c r="U2901" t="s">
        <v>199</v>
      </c>
      <c r="V2901" t="s">
        <v>199</v>
      </c>
    </row>
    <row r="2902" spans="2:22" x14ac:dyDescent="0.25">
      <c r="B2902" t="s">
        <v>199</v>
      </c>
      <c r="C2902" s="79" t="s">
        <v>199</v>
      </c>
      <c r="E2902" t="s">
        <v>199</v>
      </c>
      <c r="F2902" t="s">
        <v>199</v>
      </c>
      <c r="G2902" t="s">
        <v>199</v>
      </c>
      <c r="H2902" t="s">
        <v>199</v>
      </c>
      <c r="I2902" t="s">
        <v>199</v>
      </c>
      <c r="J2902" t="s">
        <v>199</v>
      </c>
      <c r="K2902" t="s">
        <v>199</v>
      </c>
      <c r="L2902" t="s">
        <v>199</v>
      </c>
      <c r="M2902" t="s">
        <v>199</v>
      </c>
      <c r="N2902" t="s">
        <v>199</v>
      </c>
      <c r="O2902" t="s">
        <v>199</v>
      </c>
      <c r="P2902" t="s">
        <v>199</v>
      </c>
      <c r="Q2902" s="80" t="s">
        <v>199</v>
      </c>
      <c r="R2902" s="79"/>
      <c r="T2902" t="s">
        <v>199</v>
      </c>
      <c r="U2902" t="s">
        <v>199</v>
      </c>
      <c r="V2902" t="s">
        <v>199</v>
      </c>
    </row>
    <row r="2903" spans="2:22" x14ac:dyDescent="0.25">
      <c r="B2903" t="s">
        <v>199</v>
      </c>
      <c r="C2903" s="79" t="s">
        <v>199</v>
      </c>
      <c r="E2903" t="s">
        <v>199</v>
      </c>
      <c r="F2903" t="s">
        <v>199</v>
      </c>
      <c r="G2903" t="s">
        <v>199</v>
      </c>
      <c r="H2903" t="s">
        <v>199</v>
      </c>
      <c r="I2903" t="s">
        <v>199</v>
      </c>
      <c r="J2903" t="s">
        <v>199</v>
      </c>
      <c r="K2903" t="s">
        <v>199</v>
      </c>
      <c r="L2903" t="s">
        <v>199</v>
      </c>
      <c r="M2903" t="s">
        <v>199</v>
      </c>
      <c r="N2903" t="s">
        <v>199</v>
      </c>
      <c r="O2903" t="s">
        <v>199</v>
      </c>
      <c r="P2903" t="s">
        <v>199</v>
      </c>
      <c r="Q2903" s="80" t="s">
        <v>199</v>
      </c>
      <c r="R2903" s="79"/>
      <c r="T2903" t="s">
        <v>199</v>
      </c>
      <c r="U2903" t="s">
        <v>199</v>
      </c>
      <c r="V2903" t="s">
        <v>199</v>
      </c>
    </row>
    <row r="2904" spans="2:22" x14ac:dyDescent="0.25">
      <c r="B2904" t="s">
        <v>199</v>
      </c>
      <c r="C2904" s="79" t="s">
        <v>199</v>
      </c>
      <c r="E2904" t="s">
        <v>199</v>
      </c>
      <c r="F2904" t="s">
        <v>199</v>
      </c>
      <c r="G2904" t="s">
        <v>199</v>
      </c>
      <c r="H2904" t="s">
        <v>199</v>
      </c>
      <c r="I2904" t="s">
        <v>199</v>
      </c>
      <c r="J2904" t="s">
        <v>199</v>
      </c>
      <c r="K2904" t="s">
        <v>199</v>
      </c>
      <c r="L2904" t="s">
        <v>199</v>
      </c>
      <c r="M2904" t="s">
        <v>199</v>
      </c>
      <c r="N2904" t="s">
        <v>199</v>
      </c>
      <c r="O2904" t="s">
        <v>199</v>
      </c>
      <c r="P2904" t="s">
        <v>199</v>
      </c>
      <c r="Q2904" s="80" t="s">
        <v>199</v>
      </c>
      <c r="R2904" s="79"/>
      <c r="T2904" t="s">
        <v>199</v>
      </c>
      <c r="U2904" t="s">
        <v>199</v>
      </c>
      <c r="V2904" t="s">
        <v>199</v>
      </c>
    </row>
    <row r="2905" spans="2:22" x14ac:dyDescent="0.25">
      <c r="B2905" t="s">
        <v>199</v>
      </c>
      <c r="C2905" s="79" t="s">
        <v>199</v>
      </c>
      <c r="E2905" t="s">
        <v>199</v>
      </c>
      <c r="F2905" t="s">
        <v>199</v>
      </c>
      <c r="G2905" t="s">
        <v>199</v>
      </c>
      <c r="H2905" t="s">
        <v>199</v>
      </c>
      <c r="I2905" t="s">
        <v>199</v>
      </c>
      <c r="J2905" t="s">
        <v>199</v>
      </c>
      <c r="K2905" t="s">
        <v>199</v>
      </c>
      <c r="L2905" t="s">
        <v>199</v>
      </c>
      <c r="M2905" t="s">
        <v>199</v>
      </c>
      <c r="N2905" t="s">
        <v>199</v>
      </c>
      <c r="O2905" t="s">
        <v>199</v>
      </c>
      <c r="P2905" t="s">
        <v>199</v>
      </c>
      <c r="Q2905" s="80" t="s">
        <v>199</v>
      </c>
      <c r="R2905" s="79"/>
      <c r="T2905" t="s">
        <v>199</v>
      </c>
      <c r="U2905" t="s">
        <v>199</v>
      </c>
      <c r="V2905" t="s">
        <v>199</v>
      </c>
    </row>
    <row r="2906" spans="2:22" x14ac:dyDescent="0.25">
      <c r="B2906" t="s">
        <v>199</v>
      </c>
      <c r="C2906" s="79" t="s">
        <v>199</v>
      </c>
      <c r="E2906" t="s">
        <v>199</v>
      </c>
      <c r="F2906" t="s">
        <v>199</v>
      </c>
      <c r="G2906" t="s">
        <v>199</v>
      </c>
      <c r="H2906" t="s">
        <v>199</v>
      </c>
      <c r="I2906" t="s">
        <v>199</v>
      </c>
      <c r="J2906" t="s">
        <v>199</v>
      </c>
      <c r="K2906" t="s">
        <v>199</v>
      </c>
      <c r="L2906" t="s">
        <v>199</v>
      </c>
      <c r="M2906" t="s">
        <v>199</v>
      </c>
      <c r="N2906" t="s">
        <v>199</v>
      </c>
      <c r="O2906" t="s">
        <v>199</v>
      </c>
      <c r="P2906" t="s">
        <v>199</v>
      </c>
      <c r="Q2906" s="80" t="s">
        <v>199</v>
      </c>
      <c r="R2906" s="79"/>
      <c r="T2906" t="s">
        <v>199</v>
      </c>
      <c r="U2906" t="s">
        <v>199</v>
      </c>
      <c r="V2906" t="s">
        <v>199</v>
      </c>
    </row>
    <row r="2907" spans="2:22" x14ac:dyDescent="0.25">
      <c r="B2907" t="s">
        <v>199</v>
      </c>
      <c r="C2907" s="79" t="s">
        <v>199</v>
      </c>
      <c r="E2907" t="s">
        <v>199</v>
      </c>
      <c r="F2907" t="s">
        <v>199</v>
      </c>
      <c r="G2907" t="s">
        <v>199</v>
      </c>
      <c r="H2907" t="s">
        <v>199</v>
      </c>
      <c r="I2907" t="s">
        <v>199</v>
      </c>
      <c r="J2907" t="s">
        <v>199</v>
      </c>
      <c r="K2907" t="s">
        <v>199</v>
      </c>
      <c r="L2907" t="s">
        <v>199</v>
      </c>
      <c r="M2907" t="s">
        <v>199</v>
      </c>
      <c r="N2907" t="s">
        <v>199</v>
      </c>
      <c r="O2907" t="s">
        <v>199</v>
      </c>
      <c r="P2907" t="s">
        <v>199</v>
      </c>
      <c r="Q2907" s="80" t="s">
        <v>199</v>
      </c>
      <c r="R2907" s="79"/>
      <c r="T2907" t="s">
        <v>199</v>
      </c>
      <c r="U2907" t="s">
        <v>199</v>
      </c>
      <c r="V2907" t="s">
        <v>199</v>
      </c>
    </row>
    <row r="2908" spans="2:22" x14ac:dyDescent="0.25">
      <c r="B2908" t="s">
        <v>199</v>
      </c>
      <c r="C2908" s="79" t="s">
        <v>199</v>
      </c>
      <c r="E2908" t="s">
        <v>199</v>
      </c>
      <c r="F2908" t="s">
        <v>199</v>
      </c>
      <c r="G2908" t="s">
        <v>199</v>
      </c>
      <c r="H2908" t="s">
        <v>199</v>
      </c>
      <c r="I2908" t="s">
        <v>199</v>
      </c>
      <c r="J2908" t="s">
        <v>199</v>
      </c>
      <c r="K2908" t="s">
        <v>199</v>
      </c>
      <c r="L2908" t="s">
        <v>199</v>
      </c>
      <c r="M2908" t="s">
        <v>199</v>
      </c>
      <c r="N2908" t="s">
        <v>199</v>
      </c>
      <c r="O2908" t="s">
        <v>199</v>
      </c>
      <c r="P2908" t="s">
        <v>199</v>
      </c>
      <c r="Q2908" s="80" t="s">
        <v>199</v>
      </c>
      <c r="R2908" s="79"/>
      <c r="T2908" t="s">
        <v>199</v>
      </c>
      <c r="U2908" t="s">
        <v>199</v>
      </c>
      <c r="V2908" t="s">
        <v>199</v>
      </c>
    </row>
    <row r="2909" spans="2:22" x14ac:dyDescent="0.25">
      <c r="B2909" t="s">
        <v>199</v>
      </c>
      <c r="C2909" s="79" t="s">
        <v>199</v>
      </c>
      <c r="E2909" t="s">
        <v>199</v>
      </c>
      <c r="F2909" t="s">
        <v>199</v>
      </c>
      <c r="G2909" t="s">
        <v>199</v>
      </c>
      <c r="H2909" t="s">
        <v>199</v>
      </c>
      <c r="I2909" t="s">
        <v>199</v>
      </c>
      <c r="J2909" t="s">
        <v>199</v>
      </c>
      <c r="K2909" t="s">
        <v>199</v>
      </c>
      <c r="L2909" t="s">
        <v>199</v>
      </c>
      <c r="M2909" t="s">
        <v>199</v>
      </c>
      <c r="N2909" t="s">
        <v>199</v>
      </c>
      <c r="O2909" t="s">
        <v>199</v>
      </c>
      <c r="P2909" t="s">
        <v>199</v>
      </c>
      <c r="Q2909" s="80" t="s">
        <v>199</v>
      </c>
      <c r="R2909" s="79"/>
      <c r="T2909" t="s">
        <v>199</v>
      </c>
      <c r="U2909" t="s">
        <v>199</v>
      </c>
      <c r="V2909" t="s">
        <v>199</v>
      </c>
    </row>
    <row r="2910" spans="2:22" x14ac:dyDescent="0.25">
      <c r="B2910" t="s">
        <v>199</v>
      </c>
      <c r="C2910" s="79" t="s">
        <v>199</v>
      </c>
      <c r="E2910" t="s">
        <v>199</v>
      </c>
      <c r="F2910" t="s">
        <v>199</v>
      </c>
      <c r="G2910" t="s">
        <v>199</v>
      </c>
      <c r="H2910" t="s">
        <v>199</v>
      </c>
      <c r="I2910" t="s">
        <v>199</v>
      </c>
      <c r="J2910" t="s">
        <v>199</v>
      </c>
      <c r="K2910" t="s">
        <v>199</v>
      </c>
      <c r="L2910" t="s">
        <v>199</v>
      </c>
      <c r="M2910" t="s">
        <v>199</v>
      </c>
      <c r="N2910" t="s">
        <v>199</v>
      </c>
      <c r="O2910" t="s">
        <v>199</v>
      </c>
      <c r="P2910" t="s">
        <v>199</v>
      </c>
      <c r="Q2910" s="80" t="s">
        <v>199</v>
      </c>
      <c r="R2910" s="79"/>
      <c r="T2910" t="s">
        <v>199</v>
      </c>
      <c r="U2910" t="s">
        <v>199</v>
      </c>
      <c r="V2910" t="s">
        <v>199</v>
      </c>
    </row>
    <row r="2911" spans="2:22" x14ac:dyDescent="0.25">
      <c r="B2911" t="s">
        <v>199</v>
      </c>
      <c r="C2911" s="79" t="s">
        <v>199</v>
      </c>
      <c r="E2911" t="s">
        <v>199</v>
      </c>
      <c r="F2911" t="s">
        <v>199</v>
      </c>
      <c r="G2911" t="s">
        <v>199</v>
      </c>
      <c r="H2911" t="s">
        <v>199</v>
      </c>
      <c r="I2911" t="s">
        <v>199</v>
      </c>
      <c r="J2911" t="s">
        <v>199</v>
      </c>
      <c r="K2911" t="s">
        <v>199</v>
      </c>
      <c r="L2911" t="s">
        <v>199</v>
      </c>
      <c r="M2911" t="s">
        <v>199</v>
      </c>
      <c r="N2911" t="s">
        <v>199</v>
      </c>
      <c r="O2911" t="s">
        <v>199</v>
      </c>
      <c r="P2911" t="s">
        <v>199</v>
      </c>
      <c r="Q2911" s="80" t="s">
        <v>199</v>
      </c>
      <c r="R2911" s="79"/>
      <c r="T2911" t="s">
        <v>199</v>
      </c>
      <c r="U2911" t="s">
        <v>199</v>
      </c>
      <c r="V2911" t="s">
        <v>199</v>
      </c>
    </row>
    <row r="2912" spans="2:22" x14ac:dyDescent="0.25">
      <c r="B2912" t="s">
        <v>199</v>
      </c>
      <c r="C2912" s="79" t="s">
        <v>199</v>
      </c>
      <c r="E2912" t="s">
        <v>199</v>
      </c>
      <c r="F2912" t="s">
        <v>199</v>
      </c>
      <c r="G2912" t="s">
        <v>199</v>
      </c>
      <c r="H2912" t="s">
        <v>199</v>
      </c>
      <c r="I2912" t="s">
        <v>199</v>
      </c>
      <c r="J2912" t="s">
        <v>199</v>
      </c>
      <c r="K2912" t="s">
        <v>199</v>
      </c>
      <c r="L2912" t="s">
        <v>199</v>
      </c>
      <c r="M2912" t="s">
        <v>199</v>
      </c>
      <c r="N2912" t="s">
        <v>199</v>
      </c>
      <c r="O2912" t="s">
        <v>199</v>
      </c>
      <c r="P2912" t="s">
        <v>199</v>
      </c>
      <c r="Q2912" s="80" t="s">
        <v>199</v>
      </c>
      <c r="R2912" s="79"/>
      <c r="T2912" t="s">
        <v>199</v>
      </c>
      <c r="U2912" t="s">
        <v>199</v>
      </c>
      <c r="V2912" t="s">
        <v>199</v>
      </c>
    </row>
    <row r="2913" spans="2:22" x14ac:dyDescent="0.25">
      <c r="B2913" t="s">
        <v>199</v>
      </c>
      <c r="C2913" s="79" t="s">
        <v>199</v>
      </c>
      <c r="E2913" t="s">
        <v>199</v>
      </c>
      <c r="F2913" t="s">
        <v>199</v>
      </c>
      <c r="G2913" t="s">
        <v>199</v>
      </c>
      <c r="H2913" t="s">
        <v>199</v>
      </c>
      <c r="I2913" t="s">
        <v>199</v>
      </c>
      <c r="J2913" t="s">
        <v>199</v>
      </c>
      <c r="K2913" t="s">
        <v>199</v>
      </c>
      <c r="L2913" t="s">
        <v>199</v>
      </c>
      <c r="M2913" t="s">
        <v>199</v>
      </c>
      <c r="N2913" t="s">
        <v>199</v>
      </c>
      <c r="O2913" t="s">
        <v>199</v>
      </c>
      <c r="P2913" t="s">
        <v>199</v>
      </c>
      <c r="Q2913" s="80" t="s">
        <v>199</v>
      </c>
      <c r="R2913" s="79"/>
      <c r="T2913" t="s">
        <v>199</v>
      </c>
      <c r="U2913" t="s">
        <v>199</v>
      </c>
      <c r="V2913" t="s">
        <v>199</v>
      </c>
    </row>
    <row r="2914" spans="2:22" x14ac:dyDescent="0.25">
      <c r="B2914" t="s">
        <v>199</v>
      </c>
      <c r="C2914" s="79" t="s">
        <v>199</v>
      </c>
      <c r="E2914" t="s">
        <v>199</v>
      </c>
      <c r="F2914" t="s">
        <v>199</v>
      </c>
      <c r="G2914" t="s">
        <v>199</v>
      </c>
      <c r="H2914" t="s">
        <v>199</v>
      </c>
      <c r="I2914" t="s">
        <v>199</v>
      </c>
      <c r="J2914" t="s">
        <v>199</v>
      </c>
      <c r="K2914" t="s">
        <v>199</v>
      </c>
      <c r="L2914" t="s">
        <v>199</v>
      </c>
      <c r="M2914" t="s">
        <v>199</v>
      </c>
      <c r="N2914" t="s">
        <v>199</v>
      </c>
      <c r="O2914" t="s">
        <v>199</v>
      </c>
      <c r="P2914" t="s">
        <v>199</v>
      </c>
      <c r="Q2914" s="80" t="s">
        <v>199</v>
      </c>
      <c r="R2914" s="79"/>
      <c r="T2914" t="s">
        <v>199</v>
      </c>
      <c r="U2914" t="s">
        <v>199</v>
      </c>
      <c r="V2914" t="s">
        <v>199</v>
      </c>
    </row>
    <row r="2915" spans="2:22" x14ac:dyDescent="0.25">
      <c r="B2915" t="s">
        <v>199</v>
      </c>
      <c r="C2915" s="79" t="s">
        <v>199</v>
      </c>
      <c r="E2915" t="s">
        <v>199</v>
      </c>
      <c r="F2915" t="s">
        <v>199</v>
      </c>
      <c r="G2915" t="s">
        <v>199</v>
      </c>
      <c r="H2915" t="s">
        <v>199</v>
      </c>
      <c r="I2915" t="s">
        <v>199</v>
      </c>
      <c r="J2915" t="s">
        <v>199</v>
      </c>
      <c r="K2915" t="s">
        <v>199</v>
      </c>
      <c r="L2915" t="s">
        <v>199</v>
      </c>
      <c r="M2915" t="s">
        <v>199</v>
      </c>
      <c r="N2915" t="s">
        <v>199</v>
      </c>
      <c r="O2915" t="s">
        <v>199</v>
      </c>
      <c r="P2915" t="s">
        <v>199</v>
      </c>
      <c r="Q2915" s="80" t="s">
        <v>199</v>
      </c>
      <c r="R2915" s="79"/>
      <c r="T2915" t="s">
        <v>199</v>
      </c>
      <c r="U2915" t="s">
        <v>199</v>
      </c>
      <c r="V2915" t="s">
        <v>199</v>
      </c>
    </row>
    <row r="2916" spans="2:22" x14ac:dyDescent="0.25">
      <c r="B2916" t="s">
        <v>199</v>
      </c>
      <c r="C2916" s="79" t="s">
        <v>199</v>
      </c>
      <c r="E2916" t="s">
        <v>199</v>
      </c>
      <c r="F2916" t="s">
        <v>199</v>
      </c>
      <c r="G2916" t="s">
        <v>199</v>
      </c>
      <c r="H2916" t="s">
        <v>199</v>
      </c>
      <c r="I2916" t="s">
        <v>199</v>
      </c>
      <c r="J2916" t="s">
        <v>199</v>
      </c>
      <c r="K2916" t="s">
        <v>199</v>
      </c>
      <c r="L2916" t="s">
        <v>199</v>
      </c>
      <c r="M2916" t="s">
        <v>199</v>
      </c>
      <c r="N2916" t="s">
        <v>199</v>
      </c>
      <c r="O2916" t="s">
        <v>199</v>
      </c>
      <c r="P2916" t="s">
        <v>199</v>
      </c>
      <c r="Q2916" s="80" t="s">
        <v>199</v>
      </c>
      <c r="R2916" s="79"/>
      <c r="T2916" t="s">
        <v>199</v>
      </c>
      <c r="U2916" t="s">
        <v>199</v>
      </c>
      <c r="V2916" t="s">
        <v>199</v>
      </c>
    </row>
    <row r="2917" spans="2:22" x14ac:dyDescent="0.25">
      <c r="B2917" t="s">
        <v>199</v>
      </c>
      <c r="C2917" s="79" t="s">
        <v>199</v>
      </c>
      <c r="E2917" t="s">
        <v>199</v>
      </c>
      <c r="F2917" t="s">
        <v>199</v>
      </c>
      <c r="G2917" t="s">
        <v>199</v>
      </c>
      <c r="H2917" t="s">
        <v>199</v>
      </c>
      <c r="I2917" t="s">
        <v>199</v>
      </c>
      <c r="J2917" t="s">
        <v>199</v>
      </c>
      <c r="K2917" t="s">
        <v>199</v>
      </c>
      <c r="L2917" t="s">
        <v>199</v>
      </c>
      <c r="M2917" t="s">
        <v>199</v>
      </c>
      <c r="N2917" t="s">
        <v>199</v>
      </c>
      <c r="O2917" t="s">
        <v>199</v>
      </c>
      <c r="P2917" t="s">
        <v>199</v>
      </c>
      <c r="Q2917" s="80" t="s">
        <v>199</v>
      </c>
      <c r="R2917" s="79"/>
      <c r="T2917" t="s">
        <v>199</v>
      </c>
      <c r="U2917" t="s">
        <v>199</v>
      </c>
      <c r="V2917" t="s">
        <v>199</v>
      </c>
    </row>
    <row r="2918" spans="2:22" x14ac:dyDescent="0.25">
      <c r="B2918" t="s">
        <v>199</v>
      </c>
      <c r="C2918" s="79" t="s">
        <v>199</v>
      </c>
      <c r="E2918" t="s">
        <v>199</v>
      </c>
      <c r="F2918" t="s">
        <v>199</v>
      </c>
      <c r="G2918" t="s">
        <v>199</v>
      </c>
      <c r="H2918" t="s">
        <v>199</v>
      </c>
      <c r="I2918" t="s">
        <v>199</v>
      </c>
      <c r="J2918" t="s">
        <v>199</v>
      </c>
      <c r="K2918" t="s">
        <v>199</v>
      </c>
      <c r="L2918" t="s">
        <v>199</v>
      </c>
      <c r="M2918" t="s">
        <v>199</v>
      </c>
      <c r="N2918" t="s">
        <v>199</v>
      </c>
      <c r="O2918" t="s">
        <v>199</v>
      </c>
      <c r="P2918" t="s">
        <v>199</v>
      </c>
      <c r="Q2918" s="80" t="s">
        <v>199</v>
      </c>
      <c r="R2918" s="79"/>
      <c r="T2918" t="s">
        <v>199</v>
      </c>
      <c r="U2918" t="s">
        <v>199</v>
      </c>
      <c r="V2918" t="s">
        <v>199</v>
      </c>
    </row>
    <row r="2919" spans="2:22" x14ac:dyDescent="0.25">
      <c r="B2919" t="s">
        <v>199</v>
      </c>
      <c r="C2919" s="79" t="s">
        <v>199</v>
      </c>
      <c r="E2919" t="s">
        <v>199</v>
      </c>
      <c r="F2919" t="s">
        <v>199</v>
      </c>
      <c r="G2919" t="s">
        <v>199</v>
      </c>
      <c r="H2919" t="s">
        <v>199</v>
      </c>
      <c r="I2919" t="s">
        <v>199</v>
      </c>
      <c r="J2919" t="s">
        <v>199</v>
      </c>
      <c r="K2919" t="s">
        <v>199</v>
      </c>
      <c r="L2919" t="s">
        <v>199</v>
      </c>
      <c r="M2919" t="s">
        <v>199</v>
      </c>
      <c r="N2919" t="s">
        <v>199</v>
      </c>
      <c r="O2919" t="s">
        <v>199</v>
      </c>
      <c r="P2919" t="s">
        <v>199</v>
      </c>
      <c r="Q2919" s="80" t="s">
        <v>199</v>
      </c>
      <c r="R2919" s="79"/>
      <c r="T2919" t="s">
        <v>199</v>
      </c>
      <c r="U2919" t="s">
        <v>199</v>
      </c>
      <c r="V2919" t="s">
        <v>199</v>
      </c>
    </row>
    <row r="2920" spans="2:22" x14ac:dyDescent="0.25">
      <c r="B2920" t="s">
        <v>199</v>
      </c>
      <c r="C2920" s="79" t="s">
        <v>199</v>
      </c>
      <c r="E2920" t="s">
        <v>199</v>
      </c>
      <c r="F2920" t="s">
        <v>199</v>
      </c>
      <c r="G2920" t="s">
        <v>199</v>
      </c>
      <c r="H2920" t="s">
        <v>199</v>
      </c>
      <c r="I2920" t="s">
        <v>199</v>
      </c>
      <c r="J2920" t="s">
        <v>199</v>
      </c>
      <c r="K2920" t="s">
        <v>199</v>
      </c>
      <c r="L2920" t="s">
        <v>199</v>
      </c>
      <c r="M2920" t="s">
        <v>199</v>
      </c>
      <c r="N2920" t="s">
        <v>199</v>
      </c>
      <c r="O2920" t="s">
        <v>199</v>
      </c>
      <c r="P2920" t="s">
        <v>199</v>
      </c>
      <c r="Q2920" s="80" t="s">
        <v>199</v>
      </c>
      <c r="R2920" s="79"/>
      <c r="T2920" t="s">
        <v>199</v>
      </c>
      <c r="U2920" t="s">
        <v>199</v>
      </c>
      <c r="V2920" t="s">
        <v>199</v>
      </c>
    </row>
    <row r="2921" spans="2:22" x14ac:dyDescent="0.25">
      <c r="B2921" t="s">
        <v>199</v>
      </c>
      <c r="C2921" s="79" t="s">
        <v>199</v>
      </c>
      <c r="E2921" t="s">
        <v>199</v>
      </c>
      <c r="F2921" t="s">
        <v>199</v>
      </c>
      <c r="G2921" t="s">
        <v>199</v>
      </c>
      <c r="H2921" t="s">
        <v>199</v>
      </c>
      <c r="I2921" t="s">
        <v>199</v>
      </c>
      <c r="J2921" t="s">
        <v>199</v>
      </c>
      <c r="K2921" t="s">
        <v>199</v>
      </c>
      <c r="L2921" t="s">
        <v>199</v>
      </c>
      <c r="M2921" t="s">
        <v>199</v>
      </c>
      <c r="N2921" t="s">
        <v>199</v>
      </c>
      <c r="O2921" t="s">
        <v>199</v>
      </c>
      <c r="P2921" t="s">
        <v>199</v>
      </c>
      <c r="Q2921" s="80" t="s">
        <v>199</v>
      </c>
      <c r="R2921" s="79"/>
      <c r="T2921" t="s">
        <v>199</v>
      </c>
      <c r="U2921" t="s">
        <v>199</v>
      </c>
      <c r="V2921" t="s">
        <v>199</v>
      </c>
    </row>
    <row r="2922" spans="2:22" x14ac:dyDescent="0.25">
      <c r="B2922" t="s">
        <v>199</v>
      </c>
      <c r="C2922" s="79" t="s">
        <v>199</v>
      </c>
      <c r="E2922" t="s">
        <v>199</v>
      </c>
      <c r="F2922" t="s">
        <v>199</v>
      </c>
      <c r="G2922" t="s">
        <v>199</v>
      </c>
      <c r="H2922" t="s">
        <v>199</v>
      </c>
      <c r="I2922" t="s">
        <v>199</v>
      </c>
      <c r="J2922" t="s">
        <v>199</v>
      </c>
      <c r="K2922" t="s">
        <v>199</v>
      </c>
      <c r="L2922" t="s">
        <v>199</v>
      </c>
      <c r="M2922" t="s">
        <v>199</v>
      </c>
      <c r="N2922" t="s">
        <v>199</v>
      </c>
      <c r="O2922" t="s">
        <v>199</v>
      </c>
      <c r="P2922" t="s">
        <v>199</v>
      </c>
      <c r="Q2922" s="80" t="s">
        <v>199</v>
      </c>
      <c r="R2922" s="79"/>
      <c r="T2922" t="s">
        <v>199</v>
      </c>
      <c r="U2922" t="s">
        <v>199</v>
      </c>
      <c r="V2922" t="s">
        <v>199</v>
      </c>
    </row>
    <row r="2923" spans="2:22" x14ac:dyDescent="0.25">
      <c r="B2923" t="s">
        <v>199</v>
      </c>
      <c r="C2923" s="79" t="s">
        <v>199</v>
      </c>
      <c r="E2923" t="s">
        <v>199</v>
      </c>
      <c r="F2923" t="s">
        <v>199</v>
      </c>
      <c r="G2923" t="s">
        <v>199</v>
      </c>
      <c r="H2923" t="s">
        <v>199</v>
      </c>
      <c r="I2923" t="s">
        <v>199</v>
      </c>
      <c r="J2923" t="s">
        <v>199</v>
      </c>
      <c r="K2923" t="s">
        <v>199</v>
      </c>
      <c r="L2923" t="s">
        <v>199</v>
      </c>
      <c r="M2923" t="s">
        <v>199</v>
      </c>
      <c r="N2923" t="s">
        <v>199</v>
      </c>
      <c r="O2923" t="s">
        <v>199</v>
      </c>
      <c r="P2923" t="s">
        <v>199</v>
      </c>
      <c r="Q2923" s="80" t="s">
        <v>199</v>
      </c>
      <c r="R2923" s="79"/>
      <c r="T2923" t="s">
        <v>199</v>
      </c>
      <c r="U2923" t="s">
        <v>199</v>
      </c>
      <c r="V2923" t="s">
        <v>199</v>
      </c>
    </row>
    <row r="2924" spans="2:22" x14ac:dyDescent="0.25">
      <c r="B2924" t="s">
        <v>199</v>
      </c>
      <c r="C2924" s="79" t="s">
        <v>199</v>
      </c>
      <c r="E2924" t="s">
        <v>199</v>
      </c>
      <c r="F2924" t="s">
        <v>199</v>
      </c>
      <c r="G2924" t="s">
        <v>199</v>
      </c>
      <c r="H2924" t="s">
        <v>199</v>
      </c>
      <c r="I2924" t="s">
        <v>199</v>
      </c>
      <c r="J2924" t="s">
        <v>199</v>
      </c>
      <c r="K2924" t="s">
        <v>199</v>
      </c>
      <c r="L2924" t="s">
        <v>199</v>
      </c>
      <c r="M2924" t="s">
        <v>199</v>
      </c>
      <c r="N2924" t="s">
        <v>199</v>
      </c>
      <c r="O2924" t="s">
        <v>199</v>
      </c>
      <c r="P2924" t="s">
        <v>199</v>
      </c>
      <c r="Q2924" s="80" t="s">
        <v>199</v>
      </c>
      <c r="R2924" s="79"/>
      <c r="T2924" t="s">
        <v>199</v>
      </c>
      <c r="U2924" t="s">
        <v>199</v>
      </c>
      <c r="V2924" t="s">
        <v>199</v>
      </c>
    </row>
    <row r="2925" spans="2:22" x14ac:dyDescent="0.25">
      <c r="B2925" t="s">
        <v>199</v>
      </c>
      <c r="C2925" s="79" t="s">
        <v>199</v>
      </c>
      <c r="E2925" t="s">
        <v>199</v>
      </c>
      <c r="F2925" t="s">
        <v>199</v>
      </c>
      <c r="G2925" t="s">
        <v>199</v>
      </c>
      <c r="H2925" t="s">
        <v>199</v>
      </c>
      <c r="I2925" t="s">
        <v>199</v>
      </c>
      <c r="J2925" t="s">
        <v>199</v>
      </c>
      <c r="K2925" t="s">
        <v>199</v>
      </c>
      <c r="L2925" t="s">
        <v>199</v>
      </c>
      <c r="M2925" t="s">
        <v>199</v>
      </c>
      <c r="N2925" t="s">
        <v>199</v>
      </c>
      <c r="O2925" t="s">
        <v>199</v>
      </c>
      <c r="P2925" t="s">
        <v>199</v>
      </c>
      <c r="Q2925" s="80" t="s">
        <v>199</v>
      </c>
      <c r="R2925" s="79"/>
      <c r="T2925" t="s">
        <v>199</v>
      </c>
      <c r="U2925" t="s">
        <v>199</v>
      </c>
      <c r="V2925" t="s">
        <v>199</v>
      </c>
    </row>
    <row r="2926" spans="2:22" x14ac:dyDescent="0.25">
      <c r="B2926" t="s">
        <v>199</v>
      </c>
      <c r="C2926" s="79" t="s">
        <v>199</v>
      </c>
      <c r="E2926" t="s">
        <v>199</v>
      </c>
      <c r="F2926" t="s">
        <v>199</v>
      </c>
      <c r="G2926" t="s">
        <v>199</v>
      </c>
      <c r="H2926" t="s">
        <v>199</v>
      </c>
      <c r="I2926" t="s">
        <v>199</v>
      </c>
      <c r="J2926" t="s">
        <v>199</v>
      </c>
      <c r="K2926" t="s">
        <v>199</v>
      </c>
      <c r="L2926" t="s">
        <v>199</v>
      </c>
      <c r="M2926" t="s">
        <v>199</v>
      </c>
      <c r="N2926" t="s">
        <v>199</v>
      </c>
      <c r="O2926" t="s">
        <v>199</v>
      </c>
      <c r="P2926" t="s">
        <v>199</v>
      </c>
      <c r="Q2926" s="80" t="s">
        <v>199</v>
      </c>
      <c r="R2926" s="79"/>
      <c r="T2926" t="s">
        <v>199</v>
      </c>
      <c r="U2926" t="s">
        <v>199</v>
      </c>
      <c r="V2926" t="s">
        <v>199</v>
      </c>
    </row>
    <row r="2927" spans="2:22" x14ac:dyDescent="0.25">
      <c r="B2927" t="s">
        <v>199</v>
      </c>
      <c r="C2927" s="79" t="s">
        <v>199</v>
      </c>
      <c r="E2927" t="s">
        <v>199</v>
      </c>
      <c r="F2927" t="s">
        <v>199</v>
      </c>
      <c r="G2927" t="s">
        <v>199</v>
      </c>
      <c r="H2927" t="s">
        <v>199</v>
      </c>
      <c r="I2927" t="s">
        <v>199</v>
      </c>
      <c r="J2927" t="s">
        <v>199</v>
      </c>
      <c r="K2927" t="s">
        <v>199</v>
      </c>
      <c r="L2927" t="s">
        <v>199</v>
      </c>
      <c r="M2927" t="s">
        <v>199</v>
      </c>
      <c r="N2927" t="s">
        <v>199</v>
      </c>
      <c r="O2927" t="s">
        <v>199</v>
      </c>
      <c r="P2927" t="s">
        <v>199</v>
      </c>
      <c r="Q2927" s="80" t="s">
        <v>199</v>
      </c>
      <c r="R2927" s="79"/>
      <c r="T2927" t="s">
        <v>199</v>
      </c>
      <c r="U2927" t="s">
        <v>199</v>
      </c>
      <c r="V2927" t="s">
        <v>199</v>
      </c>
    </row>
    <row r="2928" spans="2:22" x14ac:dyDescent="0.25">
      <c r="B2928" t="s">
        <v>199</v>
      </c>
      <c r="C2928" s="79" t="s">
        <v>199</v>
      </c>
      <c r="E2928" t="s">
        <v>199</v>
      </c>
      <c r="F2928" t="s">
        <v>199</v>
      </c>
      <c r="G2928" t="s">
        <v>199</v>
      </c>
      <c r="H2928" t="s">
        <v>199</v>
      </c>
      <c r="I2928" t="s">
        <v>199</v>
      </c>
      <c r="J2928" t="s">
        <v>199</v>
      </c>
      <c r="K2928" t="s">
        <v>199</v>
      </c>
      <c r="L2928" t="s">
        <v>199</v>
      </c>
      <c r="M2928" t="s">
        <v>199</v>
      </c>
      <c r="N2928" t="s">
        <v>199</v>
      </c>
      <c r="O2928" t="s">
        <v>199</v>
      </c>
      <c r="P2928" t="s">
        <v>199</v>
      </c>
      <c r="Q2928" s="80" t="s">
        <v>199</v>
      </c>
      <c r="R2928" s="79"/>
      <c r="T2928" t="s">
        <v>199</v>
      </c>
      <c r="U2928" t="s">
        <v>199</v>
      </c>
      <c r="V2928" t="s">
        <v>199</v>
      </c>
    </row>
    <row r="2929" spans="2:22" x14ac:dyDescent="0.25">
      <c r="B2929" t="s">
        <v>199</v>
      </c>
      <c r="C2929" s="79" t="s">
        <v>199</v>
      </c>
      <c r="E2929" t="s">
        <v>199</v>
      </c>
      <c r="F2929" t="s">
        <v>199</v>
      </c>
      <c r="G2929" t="s">
        <v>199</v>
      </c>
      <c r="H2929" t="s">
        <v>199</v>
      </c>
      <c r="I2929" t="s">
        <v>199</v>
      </c>
      <c r="J2929" t="s">
        <v>199</v>
      </c>
      <c r="K2929" t="s">
        <v>199</v>
      </c>
      <c r="L2929" t="s">
        <v>199</v>
      </c>
      <c r="M2929" t="s">
        <v>199</v>
      </c>
      <c r="N2929" t="s">
        <v>199</v>
      </c>
      <c r="O2929" t="s">
        <v>199</v>
      </c>
      <c r="P2929" t="s">
        <v>199</v>
      </c>
      <c r="Q2929" s="80" t="s">
        <v>199</v>
      </c>
      <c r="R2929" s="79"/>
      <c r="T2929" t="s">
        <v>199</v>
      </c>
      <c r="U2929" t="s">
        <v>199</v>
      </c>
      <c r="V2929" t="s">
        <v>199</v>
      </c>
    </row>
    <row r="2930" spans="2:22" x14ac:dyDescent="0.25">
      <c r="B2930" t="s">
        <v>199</v>
      </c>
      <c r="C2930" s="79" t="s">
        <v>199</v>
      </c>
      <c r="E2930" t="s">
        <v>199</v>
      </c>
      <c r="F2930" t="s">
        <v>199</v>
      </c>
      <c r="G2930" t="s">
        <v>199</v>
      </c>
      <c r="H2930" t="s">
        <v>199</v>
      </c>
      <c r="I2930" t="s">
        <v>199</v>
      </c>
      <c r="J2930" t="s">
        <v>199</v>
      </c>
      <c r="K2930" t="s">
        <v>199</v>
      </c>
      <c r="L2930" t="s">
        <v>199</v>
      </c>
      <c r="M2930" t="s">
        <v>199</v>
      </c>
      <c r="N2930" t="s">
        <v>199</v>
      </c>
      <c r="O2930" t="s">
        <v>199</v>
      </c>
      <c r="P2930" t="s">
        <v>199</v>
      </c>
      <c r="Q2930" s="80" t="s">
        <v>199</v>
      </c>
      <c r="R2930" s="79"/>
      <c r="T2930" t="s">
        <v>199</v>
      </c>
      <c r="U2930" t="s">
        <v>199</v>
      </c>
      <c r="V2930" t="s">
        <v>199</v>
      </c>
    </row>
    <row r="2931" spans="2:22" x14ac:dyDescent="0.25">
      <c r="B2931" t="s">
        <v>199</v>
      </c>
      <c r="C2931" s="79" t="s">
        <v>199</v>
      </c>
      <c r="E2931" t="s">
        <v>199</v>
      </c>
      <c r="F2931" t="s">
        <v>199</v>
      </c>
      <c r="G2931" t="s">
        <v>199</v>
      </c>
      <c r="H2931" t="s">
        <v>199</v>
      </c>
      <c r="I2931" t="s">
        <v>199</v>
      </c>
      <c r="J2931" t="s">
        <v>199</v>
      </c>
      <c r="K2931" t="s">
        <v>199</v>
      </c>
      <c r="L2931" t="s">
        <v>199</v>
      </c>
      <c r="M2931" t="s">
        <v>199</v>
      </c>
      <c r="N2931" t="s">
        <v>199</v>
      </c>
      <c r="O2931" t="s">
        <v>199</v>
      </c>
      <c r="P2931" t="s">
        <v>199</v>
      </c>
      <c r="Q2931" s="80" t="s">
        <v>199</v>
      </c>
      <c r="R2931" s="79"/>
      <c r="T2931" t="s">
        <v>199</v>
      </c>
      <c r="U2931" t="s">
        <v>199</v>
      </c>
      <c r="V2931" t="s">
        <v>199</v>
      </c>
    </row>
    <row r="2932" spans="2:22" x14ac:dyDescent="0.25">
      <c r="B2932" t="s">
        <v>199</v>
      </c>
      <c r="C2932" s="79" t="s">
        <v>199</v>
      </c>
      <c r="E2932" t="s">
        <v>199</v>
      </c>
      <c r="F2932" t="s">
        <v>199</v>
      </c>
      <c r="G2932" t="s">
        <v>199</v>
      </c>
      <c r="H2932" t="s">
        <v>199</v>
      </c>
      <c r="I2932" t="s">
        <v>199</v>
      </c>
      <c r="J2932" t="s">
        <v>199</v>
      </c>
      <c r="K2932" t="s">
        <v>199</v>
      </c>
      <c r="L2932" t="s">
        <v>199</v>
      </c>
      <c r="M2932" t="s">
        <v>199</v>
      </c>
      <c r="N2932" t="s">
        <v>199</v>
      </c>
      <c r="O2932" t="s">
        <v>199</v>
      </c>
      <c r="P2932" t="s">
        <v>199</v>
      </c>
      <c r="Q2932" s="80" t="s">
        <v>199</v>
      </c>
      <c r="R2932" s="79"/>
      <c r="T2932" t="s">
        <v>199</v>
      </c>
      <c r="U2932" t="s">
        <v>199</v>
      </c>
      <c r="V2932" t="s">
        <v>199</v>
      </c>
    </row>
    <row r="2933" spans="2:22" x14ac:dyDescent="0.25">
      <c r="B2933" t="s">
        <v>199</v>
      </c>
      <c r="C2933" s="79" t="s">
        <v>199</v>
      </c>
      <c r="E2933" t="s">
        <v>199</v>
      </c>
      <c r="F2933" t="s">
        <v>199</v>
      </c>
      <c r="G2933" t="s">
        <v>199</v>
      </c>
      <c r="H2933" t="s">
        <v>199</v>
      </c>
      <c r="I2933" t="s">
        <v>199</v>
      </c>
      <c r="J2933" t="s">
        <v>199</v>
      </c>
      <c r="K2933" t="s">
        <v>199</v>
      </c>
      <c r="L2933" t="s">
        <v>199</v>
      </c>
      <c r="M2933" t="s">
        <v>199</v>
      </c>
      <c r="N2933" t="s">
        <v>199</v>
      </c>
      <c r="O2933" t="s">
        <v>199</v>
      </c>
      <c r="P2933" t="s">
        <v>199</v>
      </c>
      <c r="Q2933" s="80" t="s">
        <v>199</v>
      </c>
      <c r="R2933" s="79"/>
      <c r="T2933" t="s">
        <v>199</v>
      </c>
      <c r="U2933" t="s">
        <v>199</v>
      </c>
      <c r="V2933" t="s">
        <v>199</v>
      </c>
    </row>
    <row r="2934" spans="2:22" x14ac:dyDescent="0.25">
      <c r="B2934" t="s">
        <v>199</v>
      </c>
      <c r="C2934" s="79" t="s">
        <v>199</v>
      </c>
      <c r="E2934" t="s">
        <v>199</v>
      </c>
      <c r="F2934" t="s">
        <v>199</v>
      </c>
      <c r="G2934" t="s">
        <v>199</v>
      </c>
      <c r="H2934" t="s">
        <v>199</v>
      </c>
      <c r="I2934" t="s">
        <v>199</v>
      </c>
      <c r="J2934" t="s">
        <v>199</v>
      </c>
      <c r="K2934" t="s">
        <v>199</v>
      </c>
      <c r="L2934" t="s">
        <v>199</v>
      </c>
      <c r="M2934" t="s">
        <v>199</v>
      </c>
      <c r="N2934" t="s">
        <v>199</v>
      </c>
      <c r="O2934" t="s">
        <v>199</v>
      </c>
      <c r="P2934" t="s">
        <v>199</v>
      </c>
      <c r="Q2934" s="80" t="s">
        <v>199</v>
      </c>
      <c r="R2934" s="79"/>
      <c r="T2934" t="s">
        <v>199</v>
      </c>
      <c r="U2934" t="s">
        <v>199</v>
      </c>
      <c r="V2934" t="s">
        <v>199</v>
      </c>
    </row>
    <row r="2935" spans="2:22" x14ac:dyDescent="0.25">
      <c r="B2935" t="s">
        <v>199</v>
      </c>
      <c r="C2935" s="79" t="s">
        <v>199</v>
      </c>
      <c r="E2935" t="s">
        <v>199</v>
      </c>
      <c r="F2935" t="s">
        <v>199</v>
      </c>
      <c r="G2935" t="s">
        <v>199</v>
      </c>
      <c r="H2935" t="s">
        <v>199</v>
      </c>
      <c r="I2935" t="s">
        <v>199</v>
      </c>
      <c r="J2935" t="s">
        <v>199</v>
      </c>
      <c r="K2935" t="s">
        <v>199</v>
      </c>
      <c r="L2935" t="s">
        <v>199</v>
      </c>
      <c r="M2935" t="s">
        <v>199</v>
      </c>
      <c r="N2935" t="s">
        <v>199</v>
      </c>
      <c r="O2935" t="s">
        <v>199</v>
      </c>
      <c r="P2935" t="s">
        <v>199</v>
      </c>
      <c r="Q2935" s="80" t="s">
        <v>199</v>
      </c>
      <c r="R2935" s="79"/>
      <c r="T2935" t="s">
        <v>199</v>
      </c>
      <c r="U2935" t="s">
        <v>199</v>
      </c>
      <c r="V2935" t="s">
        <v>199</v>
      </c>
    </row>
    <row r="2936" spans="2:22" x14ac:dyDescent="0.25">
      <c r="B2936" t="s">
        <v>199</v>
      </c>
      <c r="C2936" s="79" t="s">
        <v>199</v>
      </c>
      <c r="E2936" t="s">
        <v>199</v>
      </c>
      <c r="F2936" t="s">
        <v>199</v>
      </c>
      <c r="G2936" t="s">
        <v>199</v>
      </c>
      <c r="H2936" t="s">
        <v>199</v>
      </c>
      <c r="I2936" t="s">
        <v>199</v>
      </c>
      <c r="J2936" t="s">
        <v>199</v>
      </c>
      <c r="K2936" t="s">
        <v>199</v>
      </c>
      <c r="L2936" t="s">
        <v>199</v>
      </c>
      <c r="M2936" t="s">
        <v>199</v>
      </c>
      <c r="N2936" t="s">
        <v>199</v>
      </c>
      <c r="O2936" t="s">
        <v>199</v>
      </c>
      <c r="P2936" t="s">
        <v>199</v>
      </c>
      <c r="Q2936" s="80" t="s">
        <v>199</v>
      </c>
      <c r="R2936" s="79"/>
      <c r="T2936" t="s">
        <v>199</v>
      </c>
      <c r="U2936" t="s">
        <v>199</v>
      </c>
      <c r="V2936" t="s">
        <v>199</v>
      </c>
    </row>
    <row r="2937" spans="2:22" x14ac:dyDescent="0.25">
      <c r="B2937" t="s">
        <v>199</v>
      </c>
      <c r="C2937" s="79" t="s">
        <v>199</v>
      </c>
      <c r="E2937" t="s">
        <v>199</v>
      </c>
      <c r="F2937" t="s">
        <v>199</v>
      </c>
      <c r="G2937" t="s">
        <v>199</v>
      </c>
      <c r="H2937" t="s">
        <v>199</v>
      </c>
      <c r="I2937" t="s">
        <v>199</v>
      </c>
      <c r="J2937" t="s">
        <v>199</v>
      </c>
      <c r="K2937" t="s">
        <v>199</v>
      </c>
      <c r="L2937" t="s">
        <v>199</v>
      </c>
      <c r="M2937" t="s">
        <v>199</v>
      </c>
      <c r="N2937" t="s">
        <v>199</v>
      </c>
      <c r="O2937" t="s">
        <v>199</v>
      </c>
      <c r="P2937" t="s">
        <v>199</v>
      </c>
      <c r="Q2937" s="80" t="s">
        <v>199</v>
      </c>
      <c r="R2937" s="79"/>
      <c r="T2937" t="s">
        <v>199</v>
      </c>
      <c r="U2937" t="s">
        <v>199</v>
      </c>
      <c r="V2937" t="s">
        <v>199</v>
      </c>
    </row>
    <row r="2938" spans="2:22" x14ac:dyDescent="0.25">
      <c r="B2938" t="s">
        <v>199</v>
      </c>
      <c r="C2938" s="79" t="s">
        <v>199</v>
      </c>
      <c r="E2938" t="s">
        <v>199</v>
      </c>
      <c r="F2938" t="s">
        <v>199</v>
      </c>
      <c r="G2938" t="s">
        <v>199</v>
      </c>
      <c r="H2938" t="s">
        <v>199</v>
      </c>
      <c r="I2938" t="s">
        <v>199</v>
      </c>
      <c r="J2938" t="s">
        <v>199</v>
      </c>
      <c r="K2938" t="s">
        <v>199</v>
      </c>
      <c r="L2938" t="s">
        <v>199</v>
      </c>
      <c r="M2938" t="s">
        <v>199</v>
      </c>
      <c r="N2938" t="s">
        <v>199</v>
      </c>
      <c r="O2938" t="s">
        <v>199</v>
      </c>
      <c r="P2938" t="s">
        <v>199</v>
      </c>
      <c r="Q2938" s="80" t="s">
        <v>199</v>
      </c>
      <c r="R2938" s="79"/>
      <c r="T2938" t="s">
        <v>199</v>
      </c>
      <c r="U2938" t="s">
        <v>199</v>
      </c>
      <c r="V2938" t="s">
        <v>199</v>
      </c>
    </row>
    <row r="2939" spans="2:22" x14ac:dyDescent="0.25">
      <c r="B2939" t="s">
        <v>199</v>
      </c>
      <c r="C2939" s="79" t="s">
        <v>199</v>
      </c>
      <c r="E2939" t="s">
        <v>199</v>
      </c>
      <c r="F2939" t="s">
        <v>199</v>
      </c>
      <c r="G2939" t="s">
        <v>199</v>
      </c>
      <c r="H2939" t="s">
        <v>199</v>
      </c>
      <c r="I2939" t="s">
        <v>199</v>
      </c>
      <c r="J2939" t="s">
        <v>199</v>
      </c>
      <c r="K2939" t="s">
        <v>199</v>
      </c>
      <c r="L2939" t="s">
        <v>199</v>
      </c>
      <c r="M2939" t="s">
        <v>199</v>
      </c>
      <c r="N2939" t="s">
        <v>199</v>
      </c>
      <c r="O2939" t="s">
        <v>199</v>
      </c>
      <c r="P2939" t="s">
        <v>199</v>
      </c>
      <c r="Q2939" s="80" t="s">
        <v>199</v>
      </c>
      <c r="R2939" s="79"/>
      <c r="T2939" t="s">
        <v>199</v>
      </c>
      <c r="U2939" t="s">
        <v>199</v>
      </c>
      <c r="V2939" t="s">
        <v>199</v>
      </c>
    </row>
    <row r="2940" spans="2:22" x14ac:dyDescent="0.25">
      <c r="B2940" t="s">
        <v>199</v>
      </c>
      <c r="C2940" s="79" t="s">
        <v>199</v>
      </c>
      <c r="E2940" t="s">
        <v>199</v>
      </c>
      <c r="F2940" t="s">
        <v>199</v>
      </c>
      <c r="G2940" t="s">
        <v>199</v>
      </c>
      <c r="H2940" t="s">
        <v>199</v>
      </c>
      <c r="I2940" t="s">
        <v>199</v>
      </c>
      <c r="J2940" t="s">
        <v>199</v>
      </c>
      <c r="K2940" t="s">
        <v>199</v>
      </c>
      <c r="L2940" t="s">
        <v>199</v>
      </c>
      <c r="M2940" t="s">
        <v>199</v>
      </c>
      <c r="N2940" t="s">
        <v>199</v>
      </c>
      <c r="O2940" t="s">
        <v>199</v>
      </c>
      <c r="P2940" t="s">
        <v>199</v>
      </c>
      <c r="Q2940" s="80" t="s">
        <v>199</v>
      </c>
      <c r="R2940" s="79"/>
      <c r="T2940" t="s">
        <v>199</v>
      </c>
      <c r="U2940" t="s">
        <v>199</v>
      </c>
      <c r="V2940" t="s">
        <v>199</v>
      </c>
    </row>
    <row r="2941" spans="2:22" x14ac:dyDescent="0.25">
      <c r="B2941" t="s">
        <v>199</v>
      </c>
      <c r="C2941" s="79" t="s">
        <v>199</v>
      </c>
      <c r="E2941" t="s">
        <v>199</v>
      </c>
      <c r="F2941" t="s">
        <v>199</v>
      </c>
      <c r="G2941" t="s">
        <v>199</v>
      </c>
      <c r="H2941" t="s">
        <v>199</v>
      </c>
      <c r="I2941" t="s">
        <v>199</v>
      </c>
      <c r="J2941" t="s">
        <v>199</v>
      </c>
      <c r="K2941" t="s">
        <v>199</v>
      </c>
      <c r="L2941" t="s">
        <v>199</v>
      </c>
      <c r="M2941" t="s">
        <v>199</v>
      </c>
      <c r="N2941" t="s">
        <v>199</v>
      </c>
      <c r="O2941" t="s">
        <v>199</v>
      </c>
      <c r="P2941" t="s">
        <v>199</v>
      </c>
      <c r="Q2941" s="80" t="s">
        <v>199</v>
      </c>
      <c r="R2941" s="79"/>
      <c r="T2941" t="s">
        <v>199</v>
      </c>
      <c r="U2941" t="s">
        <v>199</v>
      </c>
      <c r="V2941" t="s">
        <v>199</v>
      </c>
    </row>
    <row r="2942" spans="2:22" x14ac:dyDescent="0.25">
      <c r="B2942" t="s">
        <v>199</v>
      </c>
      <c r="C2942" s="79" t="s">
        <v>199</v>
      </c>
      <c r="E2942" t="s">
        <v>199</v>
      </c>
      <c r="F2942" t="s">
        <v>199</v>
      </c>
      <c r="G2942" t="s">
        <v>199</v>
      </c>
      <c r="H2942" t="s">
        <v>199</v>
      </c>
      <c r="I2942" t="s">
        <v>199</v>
      </c>
      <c r="J2942" t="s">
        <v>199</v>
      </c>
      <c r="K2942" t="s">
        <v>199</v>
      </c>
      <c r="L2942" t="s">
        <v>199</v>
      </c>
      <c r="M2942" t="s">
        <v>199</v>
      </c>
      <c r="N2942" t="s">
        <v>199</v>
      </c>
      <c r="O2942" t="s">
        <v>199</v>
      </c>
      <c r="P2942" t="s">
        <v>199</v>
      </c>
      <c r="Q2942" s="80" t="s">
        <v>199</v>
      </c>
      <c r="R2942" s="79"/>
      <c r="T2942" t="s">
        <v>199</v>
      </c>
      <c r="U2942" t="s">
        <v>199</v>
      </c>
      <c r="V2942" t="s">
        <v>199</v>
      </c>
    </row>
    <row r="2943" spans="2:22" x14ac:dyDescent="0.25">
      <c r="B2943" t="s">
        <v>199</v>
      </c>
      <c r="C2943" s="79" t="s">
        <v>199</v>
      </c>
      <c r="E2943" t="s">
        <v>199</v>
      </c>
      <c r="F2943" t="s">
        <v>199</v>
      </c>
      <c r="G2943" t="s">
        <v>199</v>
      </c>
      <c r="H2943" t="s">
        <v>199</v>
      </c>
      <c r="I2943" t="s">
        <v>199</v>
      </c>
      <c r="J2943" t="s">
        <v>199</v>
      </c>
      <c r="K2943" t="s">
        <v>199</v>
      </c>
      <c r="L2943" t="s">
        <v>199</v>
      </c>
      <c r="M2943" t="s">
        <v>199</v>
      </c>
      <c r="N2943" t="s">
        <v>199</v>
      </c>
      <c r="O2943" t="s">
        <v>199</v>
      </c>
      <c r="P2943" t="s">
        <v>199</v>
      </c>
      <c r="Q2943" s="80" t="s">
        <v>199</v>
      </c>
      <c r="R2943" s="79"/>
      <c r="T2943" t="s">
        <v>199</v>
      </c>
      <c r="U2943" t="s">
        <v>199</v>
      </c>
      <c r="V2943" t="s">
        <v>199</v>
      </c>
    </row>
    <row r="2944" spans="2:22" x14ac:dyDescent="0.25">
      <c r="B2944" t="s">
        <v>199</v>
      </c>
      <c r="C2944" s="79" t="s">
        <v>199</v>
      </c>
      <c r="E2944" t="s">
        <v>199</v>
      </c>
      <c r="F2944" t="s">
        <v>199</v>
      </c>
      <c r="G2944" t="s">
        <v>199</v>
      </c>
      <c r="H2944" t="s">
        <v>199</v>
      </c>
      <c r="I2944" t="s">
        <v>199</v>
      </c>
      <c r="J2944" t="s">
        <v>199</v>
      </c>
      <c r="K2944" t="s">
        <v>199</v>
      </c>
      <c r="L2944" t="s">
        <v>199</v>
      </c>
      <c r="M2944" t="s">
        <v>199</v>
      </c>
      <c r="N2944" t="s">
        <v>199</v>
      </c>
      <c r="O2944" t="s">
        <v>199</v>
      </c>
      <c r="P2944" t="s">
        <v>199</v>
      </c>
      <c r="Q2944" s="80" t="s">
        <v>199</v>
      </c>
      <c r="R2944" s="79"/>
      <c r="T2944" t="s">
        <v>199</v>
      </c>
      <c r="U2944" t="s">
        <v>199</v>
      </c>
      <c r="V2944" t="s">
        <v>199</v>
      </c>
    </row>
    <row r="2945" spans="2:22" x14ac:dyDescent="0.25">
      <c r="B2945" t="s">
        <v>199</v>
      </c>
      <c r="C2945" s="79" t="s">
        <v>199</v>
      </c>
      <c r="E2945" t="s">
        <v>199</v>
      </c>
      <c r="F2945" t="s">
        <v>199</v>
      </c>
      <c r="G2945" t="s">
        <v>199</v>
      </c>
      <c r="H2945" t="s">
        <v>199</v>
      </c>
      <c r="I2945" t="s">
        <v>199</v>
      </c>
      <c r="J2945" t="s">
        <v>199</v>
      </c>
      <c r="K2945" t="s">
        <v>199</v>
      </c>
      <c r="L2945" t="s">
        <v>199</v>
      </c>
      <c r="M2945" t="s">
        <v>199</v>
      </c>
      <c r="N2945" t="s">
        <v>199</v>
      </c>
      <c r="O2945" t="s">
        <v>199</v>
      </c>
      <c r="P2945" t="s">
        <v>199</v>
      </c>
      <c r="Q2945" s="80" t="s">
        <v>199</v>
      </c>
      <c r="R2945" s="79"/>
      <c r="T2945" t="s">
        <v>199</v>
      </c>
      <c r="U2945" t="s">
        <v>199</v>
      </c>
      <c r="V2945" t="s">
        <v>199</v>
      </c>
    </row>
    <row r="2946" spans="2:22" x14ac:dyDescent="0.25">
      <c r="B2946" t="s">
        <v>199</v>
      </c>
      <c r="C2946" s="79" t="s">
        <v>199</v>
      </c>
      <c r="E2946" t="s">
        <v>199</v>
      </c>
      <c r="F2946" t="s">
        <v>199</v>
      </c>
      <c r="G2946" t="s">
        <v>199</v>
      </c>
      <c r="H2946" t="s">
        <v>199</v>
      </c>
      <c r="I2946" t="s">
        <v>199</v>
      </c>
      <c r="J2946" t="s">
        <v>199</v>
      </c>
      <c r="K2946" t="s">
        <v>199</v>
      </c>
      <c r="L2946" t="s">
        <v>199</v>
      </c>
      <c r="M2946" t="s">
        <v>199</v>
      </c>
      <c r="N2946" t="s">
        <v>199</v>
      </c>
      <c r="O2946" t="s">
        <v>199</v>
      </c>
      <c r="P2946" t="s">
        <v>199</v>
      </c>
      <c r="Q2946" s="80" t="s">
        <v>199</v>
      </c>
      <c r="R2946" s="79"/>
      <c r="T2946" t="s">
        <v>199</v>
      </c>
      <c r="U2946" t="s">
        <v>199</v>
      </c>
      <c r="V2946" t="s">
        <v>199</v>
      </c>
    </row>
    <row r="2947" spans="2:22" x14ac:dyDescent="0.25">
      <c r="B2947" t="s">
        <v>199</v>
      </c>
      <c r="C2947" s="79" t="s">
        <v>199</v>
      </c>
      <c r="E2947" t="s">
        <v>199</v>
      </c>
      <c r="F2947" t="s">
        <v>199</v>
      </c>
      <c r="G2947" t="s">
        <v>199</v>
      </c>
      <c r="H2947" t="s">
        <v>199</v>
      </c>
      <c r="I2947" t="s">
        <v>199</v>
      </c>
      <c r="J2947" t="s">
        <v>199</v>
      </c>
      <c r="K2947" t="s">
        <v>199</v>
      </c>
      <c r="L2947" t="s">
        <v>199</v>
      </c>
      <c r="M2947" t="s">
        <v>199</v>
      </c>
      <c r="N2947" t="s">
        <v>199</v>
      </c>
      <c r="O2947" t="s">
        <v>199</v>
      </c>
      <c r="P2947" t="s">
        <v>199</v>
      </c>
      <c r="Q2947" s="80" t="s">
        <v>199</v>
      </c>
      <c r="R2947" s="79"/>
      <c r="T2947" t="s">
        <v>199</v>
      </c>
      <c r="U2947" t="s">
        <v>199</v>
      </c>
      <c r="V2947" t="s">
        <v>199</v>
      </c>
    </row>
    <row r="2948" spans="2:22" x14ac:dyDescent="0.25">
      <c r="B2948" t="s">
        <v>199</v>
      </c>
      <c r="C2948" s="79" t="s">
        <v>199</v>
      </c>
      <c r="E2948" t="s">
        <v>199</v>
      </c>
      <c r="F2948" t="s">
        <v>199</v>
      </c>
      <c r="G2948" t="s">
        <v>199</v>
      </c>
      <c r="H2948" t="s">
        <v>199</v>
      </c>
      <c r="I2948" t="s">
        <v>199</v>
      </c>
      <c r="J2948" t="s">
        <v>199</v>
      </c>
      <c r="K2948" t="s">
        <v>199</v>
      </c>
      <c r="L2948" t="s">
        <v>199</v>
      </c>
      <c r="M2948" t="s">
        <v>199</v>
      </c>
      <c r="N2948" t="s">
        <v>199</v>
      </c>
      <c r="O2948" t="s">
        <v>199</v>
      </c>
      <c r="P2948" t="s">
        <v>199</v>
      </c>
      <c r="Q2948" s="80" t="s">
        <v>199</v>
      </c>
      <c r="R2948" s="79"/>
      <c r="T2948" t="s">
        <v>199</v>
      </c>
      <c r="U2948" t="s">
        <v>199</v>
      </c>
      <c r="V2948" t="s">
        <v>199</v>
      </c>
    </row>
    <row r="2949" spans="2:22" x14ac:dyDescent="0.25">
      <c r="B2949" t="s">
        <v>199</v>
      </c>
      <c r="C2949" s="79" t="s">
        <v>199</v>
      </c>
      <c r="E2949" t="s">
        <v>199</v>
      </c>
      <c r="F2949" t="s">
        <v>199</v>
      </c>
      <c r="G2949" t="s">
        <v>199</v>
      </c>
      <c r="H2949" t="s">
        <v>199</v>
      </c>
      <c r="I2949" t="s">
        <v>199</v>
      </c>
      <c r="J2949" t="s">
        <v>199</v>
      </c>
      <c r="K2949" t="s">
        <v>199</v>
      </c>
      <c r="L2949" t="s">
        <v>199</v>
      </c>
      <c r="M2949" t="s">
        <v>199</v>
      </c>
      <c r="N2949" t="s">
        <v>199</v>
      </c>
      <c r="O2949" t="s">
        <v>199</v>
      </c>
      <c r="P2949" t="s">
        <v>199</v>
      </c>
      <c r="Q2949" s="80" t="s">
        <v>199</v>
      </c>
      <c r="R2949" s="79"/>
      <c r="T2949" t="s">
        <v>199</v>
      </c>
      <c r="U2949" t="s">
        <v>199</v>
      </c>
      <c r="V2949" t="s">
        <v>199</v>
      </c>
    </row>
    <row r="2950" spans="2:22" x14ac:dyDescent="0.25">
      <c r="B2950" t="s">
        <v>199</v>
      </c>
      <c r="C2950" s="79" t="s">
        <v>199</v>
      </c>
      <c r="E2950" t="s">
        <v>199</v>
      </c>
      <c r="F2950" t="s">
        <v>199</v>
      </c>
      <c r="G2950" t="s">
        <v>199</v>
      </c>
      <c r="H2950" t="s">
        <v>199</v>
      </c>
      <c r="I2950" t="s">
        <v>199</v>
      </c>
      <c r="J2950" t="s">
        <v>199</v>
      </c>
      <c r="K2950" t="s">
        <v>199</v>
      </c>
      <c r="L2950" t="s">
        <v>199</v>
      </c>
      <c r="M2950" t="s">
        <v>199</v>
      </c>
      <c r="N2950" t="s">
        <v>199</v>
      </c>
      <c r="O2950" t="s">
        <v>199</v>
      </c>
      <c r="P2950" t="s">
        <v>199</v>
      </c>
      <c r="Q2950" s="80" t="s">
        <v>199</v>
      </c>
      <c r="R2950" s="79"/>
      <c r="T2950" t="s">
        <v>199</v>
      </c>
      <c r="U2950" t="s">
        <v>199</v>
      </c>
      <c r="V2950" t="s">
        <v>199</v>
      </c>
    </row>
    <row r="2951" spans="2:22" x14ac:dyDescent="0.25">
      <c r="B2951" t="s">
        <v>199</v>
      </c>
      <c r="C2951" s="79" t="s">
        <v>199</v>
      </c>
      <c r="E2951" t="s">
        <v>199</v>
      </c>
      <c r="F2951" t="s">
        <v>199</v>
      </c>
      <c r="G2951" t="s">
        <v>199</v>
      </c>
      <c r="H2951" t="s">
        <v>199</v>
      </c>
      <c r="I2951" t="s">
        <v>199</v>
      </c>
      <c r="J2951" t="s">
        <v>199</v>
      </c>
      <c r="K2951" t="s">
        <v>199</v>
      </c>
      <c r="L2951" t="s">
        <v>199</v>
      </c>
      <c r="M2951" t="s">
        <v>199</v>
      </c>
      <c r="N2951" t="s">
        <v>199</v>
      </c>
      <c r="O2951" t="s">
        <v>199</v>
      </c>
      <c r="P2951" t="s">
        <v>199</v>
      </c>
      <c r="Q2951" s="80" t="s">
        <v>199</v>
      </c>
      <c r="R2951" s="79"/>
      <c r="T2951" t="s">
        <v>199</v>
      </c>
      <c r="U2951" t="s">
        <v>199</v>
      </c>
      <c r="V2951" t="s">
        <v>199</v>
      </c>
    </row>
    <row r="2952" spans="2:22" x14ac:dyDescent="0.25">
      <c r="B2952" t="s">
        <v>199</v>
      </c>
      <c r="C2952" s="79" t="s">
        <v>199</v>
      </c>
      <c r="E2952" t="s">
        <v>199</v>
      </c>
      <c r="F2952" t="s">
        <v>199</v>
      </c>
      <c r="G2952" t="s">
        <v>199</v>
      </c>
      <c r="H2952" t="s">
        <v>199</v>
      </c>
      <c r="I2952" t="s">
        <v>199</v>
      </c>
      <c r="J2952" t="s">
        <v>199</v>
      </c>
      <c r="K2952" t="s">
        <v>199</v>
      </c>
      <c r="L2952" t="s">
        <v>199</v>
      </c>
      <c r="M2952" t="s">
        <v>199</v>
      </c>
      <c r="N2952" t="s">
        <v>199</v>
      </c>
      <c r="O2952" t="s">
        <v>199</v>
      </c>
      <c r="P2952" t="s">
        <v>199</v>
      </c>
      <c r="Q2952" s="80" t="s">
        <v>199</v>
      </c>
      <c r="R2952" s="79"/>
      <c r="T2952" t="s">
        <v>199</v>
      </c>
      <c r="U2952" t="s">
        <v>199</v>
      </c>
      <c r="V2952" t="s">
        <v>199</v>
      </c>
    </row>
    <row r="2953" spans="2:22" x14ac:dyDescent="0.25">
      <c r="B2953" t="s">
        <v>199</v>
      </c>
      <c r="C2953" s="79" t="s">
        <v>199</v>
      </c>
      <c r="E2953" t="s">
        <v>199</v>
      </c>
      <c r="F2953" t="s">
        <v>199</v>
      </c>
      <c r="G2953" t="s">
        <v>199</v>
      </c>
      <c r="H2953" t="s">
        <v>199</v>
      </c>
      <c r="I2953" t="s">
        <v>199</v>
      </c>
      <c r="J2953" t="s">
        <v>199</v>
      </c>
      <c r="K2953" t="s">
        <v>199</v>
      </c>
      <c r="L2953" t="s">
        <v>199</v>
      </c>
      <c r="M2953" t="s">
        <v>199</v>
      </c>
      <c r="N2953" t="s">
        <v>199</v>
      </c>
      <c r="O2953" t="s">
        <v>199</v>
      </c>
      <c r="P2953" t="s">
        <v>199</v>
      </c>
      <c r="Q2953" s="80" t="s">
        <v>199</v>
      </c>
      <c r="R2953" s="79"/>
      <c r="T2953" t="s">
        <v>199</v>
      </c>
      <c r="U2953" t="s">
        <v>199</v>
      </c>
      <c r="V2953" t="s">
        <v>199</v>
      </c>
    </row>
    <row r="2954" spans="2:22" x14ac:dyDescent="0.25">
      <c r="B2954" t="s">
        <v>199</v>
      </c>
      <c r="C2954" s="79" t="s">
        <v>199</v>
      </c>
      <c r="E2954" t="s">
        <v>199</v>
      </c>
      <c r="F2954" t="s">
        <v>199</v>
      </c>
      <c r="G2954" t="s">
        <v>199</v>
      </c>
      <c r="H2954" t="s">
        <v>199</v>
      </c>
      <c r="I2954" t="s">
        <v>199</v>
      </c>
      <c r="J2954" t="s">
        <v>199</v>
      </c>
      <c r="K2954" t="s">
        <v>199</v>
      </c>
      <c r="L2954" t="s">
        <v>199</v>
      </c>
      <c r="M2954" t="s">
        <v>199</v>
      </c>
      <c r="N2954" t="s">
        <v>199</v>
      </c>
      <c r="O2954" t="s">
        <v>199</v>
      </c>
      <c r="P2954" t="s">
        <v>199</v>
      </c>
      <c r="Q2954" s="80" t="s">
        <v>199</v>
      </c>
      <c r="R2954" s="79"/>
      <c r="T2954" t="s">
        <v>199</v>
      </c>
      <c r="U2954" t="s">
        <v>199</v>
      </c>
      <c r="V2954" t="s">
        <v>199</v>
      </c>
    </row>
    <row r="2955" spans="2:22" x14ac:dyDescent="0.25">
      <c r="B2955" t="s">
        <v>199</v>
      </c>
      <c r="C2955" s="79" t="s">
        <v>199</v>
      </c>
      <c r="E2955" t="s">
        <v>199</v>
      </c>
      <c r="F2955" t="s">
        <v>199</v>
      </c>
      <c r="G2955" t="s">
        <v>199</v>
      </c>
      <c r="H2955" t="s">
        <v>199</v>
      </c>
      <c r="I2955" t="s">
        <v>199</v>
      </c>
      <c r="J2955" t="s">
        <v>199</v>
      </c>
      <c r="K2955" t="s">
        <v>199</v>
      </c>
      <c r="L2955" t="s">
        <v>199</v>
      </c>
      <c r="M2955" t="s">
        <v>199</v>
      </c>
      <c r="N2955" t="s">
        <v>199</v>
      </c>
      <c r="O2955" t="s">
        <v>199</v>
      </c>
      <c r="P2955" t="s">
        <v>199</v>
      </c>
      <c r="Q2955" s="80" t="s">
        <v>199</v>
      </c>
      <c r="R2955" s="79"/>
      <c r="T2955" t="s">
        <v>199</v>
      </c>
      <c r="U2955" t="s">
        <v>199</v>
      </c>
      <c r="V2955" t="s">
        <v>199</v>
      </c>
    </row>
    <row r="2956" spans="2:22" x14ac:dyDescent="0.25">
      <c r="B2956" t="s">
        <v>199</v>
      </c>
      <c r="C2956" s="79" t="s">
        <v>199</v>
      </c>
      <c r="E2956" t="s">
        <v>199</v>
      </c>
      <c r="F2956" t="s">
        <v>199</v>
      </c>
      <c r="G2956" t="s">
        <v>199</v>
      </c>
      <c r="H2956" t="s">
        <v>199</v>
      </c>
      <c r="I2956" t="s">
        <v>199</v>
      </c>
      <c r="J2956" t="s">
        <v>199</v>
      </c>
      <c r="K2956" t="s">
        <v>199</v>
      </c>
      <c r="L2956" t="s">
        <v>199</v>
      </c>
      <c r="M2956" t="s">
        <v>199</v>
      </c>
      <c r="N2956" t="s">
        <v>199</v>
      </c>
      <c r="O2956" t="s">
        <v>199</v>
      </c>
      <c r="P2956" t="s">
        <v>199</v>
      </c>
      <c r="Q2956" s="80" t="s">
        <v>199</v>
      </c>
      <c r="R2956" s="79"/>
      <c r="T2956" t="s">
        <v>199</v>
      </c>
      <c r="U2956" t="s">
        <v>199</v>
      </c>
      <c r="V2956" t="s">
        <v>199</v>
      </c>
    </row>
    <row r="2957" spans="2:22" x14ac:dyDescent="0.25">
      <c r="B2957" t="s">
        <v>199</v>
      </c>
      <c r="C2957" s="79" t="s">
        <v>199</v>
      </c>
      <c r="E2957" t="s">
        <v>199</v>
      </c>
      <c r="F2957" t="s">
        <v>199</v>
      </c>
      <c r="G2957" t="s">
        <v>199</v>
      </c>
      <c r="H2957" t="s">
        <v>199</v>
      </c>
      <c r="I2957" t="s">
        <v>199</v>
      </c>
      <c r="J2957" t="s">
        <v>199</v>
      </c>
      <c r="K2957" t="s">
        <v>199</v>
      </c>
      <c r="L2957" t="s">
        <v>199</v>
      </c>
      <c r="M2957" t="s">
        <v>199</v>
      </c>
      <c r="N2957" t="s">
        <v>199</v>
      </c>
      <c r="O2957" t="s">
        <v>199</v>
      </c>
      <c r="P2957" t="s">
        <v>199</v>
      </c>
      <c r="Q2957" s="80" t="s">
        <v>199</v>
      </c>
      <c r="R2957" s="79"/>
      <c r="T2957" t="s">
        <v>199</v>
      </c>
      <c r="U2957" t="s">
        <v>199</v>
      </c>
      <c r="V2957" t="s">
        <v>199</v>
      </c>
    </row>
    <row r="2958" spans="2:22" x14ac:dyDescent="0.25">
      <c r="B2958" t="s">
        <v>199</v>
      </c>
      <c r="C2958" s="79" t="s">
        <v>199</v>
      </c>
      <c r="E2958" t="s">
        <v>199</v>
      </c>
      <c r="F2958" t="s">
        <v>199</v>
      </c>
      <c r="G2958" t="s">
        <v>199</v>
      </c>
      <c r="H2958" t="s">
        <v>199</v>
      </c>
      <c r="I2958" t="s">
        <v>199</v>
      </c>
      <c r="J2958" t="s">
        <v>199</v>
      </c>
      <c r="K2958" t="s">
        <v>199</v>
      </c>
      <c r="L2958" t="s">
        <v>199</v>
      </c>
      <c r="M2958" t="s">
        <v>199</v>
      </c>
      <c r="N2958" t="s">
        <v>199</v>
      </c>
      <c r="O2958" t="s">
        <v>199</v>
      </c>
      <c r="P2958" t="s">
        <v>199</v>
      </c>
      <c r="Q2958" s="80" t="s">
        <v>199</v>
      </c>
      <c r="R2958" s="79"/>
      <c r="T2958" t="s">
        <v>199</v>
      </c>
      <c r="U2958" t="s">
        <v>199</v>
      </c>
      <c r="V2958" t="s">
        <v>199</v>
      </c>
    </row>
    <row r="2959" spans="2:22" x14ac:dyDescent="0.25">
      <c r="B2959" t="s">
        <v>199</v>
      </c>
      <c r="C2959" s="79" t="s">
        <v>199</v>
      </c>
      <c r="E2959" t="s">
        <v>199</v>
      </c>
      <c r="F2959" t="s">
        <v>199</v>
      </c>
      <c r="G2959" t="s">
        <v>199</v>
      </c>
      <c r="H2959" t="s">
        <v>199</v>
      </c>
      <c r="I2959" t="s">
        <v>199</v>
      </c>
      <c r="J2959" t="s">
        <v>199</v>
      </c>
      <c r="K2959" t="s">
        <v>199</v>
      </c>
      <c r="L2959" t="s">
        <v>199</v>
      </c>
      <c r="M2959" t="s">
        <v>199</v>
      </c>
      <c r="N2959" t="s">
        <v>199</v>
      </c>
      <c r="O2959" t="s">
        <v>199</v>
      </c>
      <c r="P2959" t="s">
        <v>199</v>
      </c>
      <c r="Q2959" s="80" t="s">
        <v>199</v>
      </c>
      <c r="R2959" s="79"/>
      <c r="T2959" t="s">
        <v>199</v>
      </c>
      <c r="U2959" t="s">
        <v>199</v>
      </c>
      <c r="V2959" t="s">
        <v>199</v>
      </c>
    </row>
    <row r="2960" spans="2:22" x14ac:dyDescent="0.25">
      <c r="B2960" t="s">
        <v>199</v>
      </c>
      <c r="C2960" s="79" t="s">
        <v>199</v>
      </c>
      <c r="E2960" t="s">
        <v>199</v>
      </c>
      <c r="F2960" t="s">
        <v>199</v>
      </c>
      <c r="G2960" t="s">
        <v>199</v>
      </c>
      <c r="H2960" t="s">
        <v>199</v>
      </c>
      <c r="I2960" t="s">
        <v>199</v>
      </c>
      <c r="J2960" t="s">
        <v>199</v>
      </c>
      <c r="K2960" t="s">
        <v>199</v>
      </c>
      <c r="L2960" t="s">
        <v>199</v>
      </c>
      <c r="M2960" t="s">
        <v>199</v>
      </c>
      <c r="N2960" t="s">
        <v>199</v>
      </c>
      <c r="O2960" t="s">
        <v>199</v>
      </c>
      <c r="P2960" t="s">
        <v>199</v>
      </c>
      <c r="Q2960" s="80" t="s">
        <v>199</v>
      </c>
      <c r="R2960" s="79"/>
      <c r="T2960" t="s">
        <v>199</v>
      </c>
      <c r="U2960" t="s">
        <v>199</v>
      </c>
      <c r="V2960" t="s">
        <v>199</v>
      </c>
    </row>
    <row r="2961" spans="2:22" x14ac:dyDescent="0.25">
      <c r="B2961" t="s">
        <v>199</v>
      </c>
      <c r="C2961" s="79" t="s">
        <v>199</v>
      </c>
      <c r="E2961" t="s">
        <v>199</v>
      </c>
      <c r="F2961" t="s">
        <v>199</v>
      </c>
      <c r="G2961" t="s">
        <v>199</v>
      </c>
      <c r="H2961" t="s">
        <v>199</v>
      </c>
      <c r="I2961" t="s">
        <v>199</v>
      </c>
      <c r="J2961" t="s">
        <v>199</v>
      </c>
      <c r="K2961" t="s">
        <v>199</v>
      </c>
      <c r="L2961" t="s">
        <v>199</v>
      </c>
      <c r="M2961" t="s">
        <v>199</v>
      </c>
      <c r="N2961" t="s">
        <v>199</v>
      </c>
      <c r="O2961" t="s">
        <v>199</v>
      </c>
      <c r="P2961" t="s">
        <v>199</v>
      </c>
      <c r="Q2961" s="80" t="s">
        <v>199</v>
      </c>
      <c r="R2961" s="79"/>
      <c r="T2961" t="s">
        <v>199</v>
      </c>
      <c r="U2961" t="s">
        <v>199</v>
      </c>
      <c r="V2961" t="s">
        <v>199</v>
      </c>
    </row>
    <row r="2962" spans="2:22" x14ac:dyDescent="0.25">
      <c r="B2962" t="s">
        <v>199</v>
      </c>
      <c r="C2962" s="79" t="s">
        <v>199</v>
      </c>
      <c r="E2962" t="s">
        <v>199</v>
      </c>
      <c r="F2962" t="s">
        <v>199</v>
      </c>
      <c r="G2962" t="s">
        <v>199</v>
      </c>
      <c r="H2962" t="s">
        <v>199</v>
      </c>
      <c r="I2962" t="s">
        <v>199</v>
      </c>
      <c r="J2962" t="s">
        <v>199</v>
      </c>
      <c r="K2962" t="s">
        <v>199</v>
      </c>
      <c r="L2962" t="s">
        <v>199</v>
      </c>
      <c r="M2962" t="s">
        <v>199</v>
      </c>
      <c r="N2962" t="s">
        <v>199</v>
      </c>
      <c r="O2962" t="s">
        <v>199</v>
      </c>
      <c r="P2962" t="s">
        <v>199</v>
      </c>
      <c r="Q2962" s="80" t="s">
        <v>199</v>
      </c>
      <c r="R2962" s="79"/>
      <c r="T2962" t="s">
        <v>199</v>
      </c>
      <c r="U2962" t="s">
        <v>199</v>
      </c>
      <c r="V2962" t="s">
        <v>199</v>
      </c>
    </row>
    <row r="2963" spans="2:22" x14ac:dyDescent="0.25">
      <c r="B2963" t="s">
        <v>199</v>
      </c>
      <c r="C2963" s="79" t="s">
        <v>199</v>
      </c>
      <c r="E2963" t="s">
        <v>199</v>
      </c>
      <c r="F2963" t="s">
        <v>199</v>
      </c>
      <c r="G2963" t="s">
        <v>199</v>
      </c>
      <c r="H2963" t="s">
        <v>199</v>
      </c>
      <c r="I2963" t="s">
        <v>199</v>
      </c>
      <c r="J2963" t="s">
        <v>199</v>
      </c>
      <c r="K2963" t="s">
        <v>199</v>
      </c>
      <c r="L2963" t="s">
        <v>199</v>
      </c>
      <c r="M2963" t="s">
        <v>199</v>
      </c>
      <c r="N2963" t="s">
        <v>199</v>
      </c>
      <c r="O2963" t="s">
        <v>199</v>
      </c>
      <c r="P2963" t="s">
        <v>199</v>
      </c>
      <c r="Q2963" s="80" t="s">
        <v>199</v>
      </c>
      <c r="R2963" s="79"/>
      <c r="T2963" t="s">
        <v>199</v>
      </c>
      <c r="U2963" t="s">
        <v>199</v>
      </c>
      <c r="V2963" t="s">
        <v>199</v>
      </c>
    </row>
    <row r="2964" spans="2:22" x14ac:dyDescent="0.25">
      <c r="B2964" t="s">
        <v>199</v>
      </c>
      <c r="C2964" s="79" t="s">
        <v>199</v>
      </c>
      <c r="E2964" t="s">
        <v>199</v>
      </c>
      <c r="F2964" t="s">
        <v>199</v>
      </c>
      <c r="G2964" t="s">
        <v>199</v>
      </c>
      <c r="H2964" t="s">
        <v>199</v>
      </c>
      <c r="I2964" t="s">
        <v>199</v>
      </c>
      <c r="J2964" t="s">
        <v>199</v>
      </c>
      <c r="K2964" t="s">
        <v>199</v>
      </c>
      <c r="L2964" t="s">
        <v>199</v>
      </c>
      <c r="M2964" t="s">
        <v>199</v>
      </c>
      <c r="N2964" t="s">
        <v>199</v>
      </c>
      <c r="O2964" t="s">
        <v>199</v>
      </c>
      <c r="P2964" t="s">
        <v>199</v>
      </c>
      <c r="Q2964" s="80" t="s">
        <v>199</v>
      </c>
      <c r="R2964" s="79"/>
      <c r="T2964" t="s">
        <v>199</v>
      </c>
      <c r="U2964" t="s">
        <v>199</v>
      </c>
      <c r="V2964" t="s">
        <v>199</v>
      </c>
    </row>
    <row r="2965" spans="2:22" x14ac:dyDescent="0.25">
      <c r="B2965" t="s">
        <v>199</v>
      </c>
      <c r="C2965" s="79" t="s">
        <v>199</v>
      </c>
      <c r="E2965" t="s">
        <v>199</v>
      </c>
      <c r="F2965" t="s">
        <v>199</v>
      </c>
      <c r="G2965" t="s">
        <v>199</v>
      </c>
      <c r="H2965" t="s">
        <v>199</v>
      </c>
      <c r="I2965" t="s">
        <v>199</v>
      </c>
      <c r="J2965" t="s">
        <v>199</v>
      </c>
      <c r="K2965" t="s">
        <v>199</v>
      </c>
      <c r="L2965" t="s">
        <v>199</v>
      </c>
      <c r="M2965" t="s">
        <v>199</v>
      </c>
      <c r="N2965" t="s">
        <v>199</v>
      </c>
      <c r="O2965" t="s">
        <v>199</v>
      </c>
      <c r="P2965" t="s">
        <v>199</v>
      </c>
      <c r="Q2965" s="80" t="s">
        <v>199</v>
      </c>
      <c r="R2965" s="79"/>
      <c r="T2965" t="s">
        <v>199</v>
      </c>
      <c r="U2965" t="s">
        <v>199</v>
      </c>
      <c r="V2965" t="s">
        <v>199</v>
      </c>
    </row>
    <row r="2966" spans="2:22" x14ac:dyDescent="0.25">
      <c r="B2966" t="s">
        <v>199</v>
      </c>
      <c r="C2966" s="79" t="s">
        <v>199</v>
      </c>
      <c r="E2966" t="s">
        <v>199</v>
      </c>
      <c r="F2966" t="s">
        <v>199</v>
      </c>
      <c r="G2966" t="s">
        <v>199</v>
      </c>
      <c r="H2966" t="s">
        <v>199</v>
      </c>
      <c r="I2966" t="s">
        <v>199</v>
      </c>
      <c r="J2966" t="s">
        <v>199</v>
      </c>
      <c r="K2966" t="s">
        <v>199</v>
      </c>
      <c r="L2966" t="s">
        <v>199</v>
      </c>
      <c r="M2966" t="s">
        <v>199</v>
      </c>
      <c r="N2966" t="s">
        <v>199</v>
      </c>
      <c r="O2966" t="s">
        <v>199</v>
      </c>
      <c r="P2966" t="s">
        <v>199</v>
      </c>
      <c r="Q2966" s="80" t="s">
        <v>199</v>
      </c>
      <c r="R2966" s="79"/>
      <c r="T2966" t="s">
        <v>199</v>
      </c>
      <c r="U2966" t="s">
        <v>199</v>
      </c>
      <c r="V2966" t="s">
        <v>199</v>
      </c>
    </row>
    <row r="2967" spans="2:22" x14ac:dyDescent="0.25">
      <c r="B2967" t="s">
        <v>199</v>
      </c>
      <c r="C2967" s="79" t="s">
        <v>199</v>
      </c>
      <c r="E2967" t="s">
        <v>199</v>
      </c>
      <c r="F2967" t="s">
        <v>199</v>
      </c>
      <c r="G2967" t="s">
        <v>199</v>
      </c>
      <c r="H2967" t="s">
        <v>199</v>
      </c>
      <c r="I2967" t="s">
        <v>199</v>
      </c>
      <c r="J2967" t="s">
        <v>199</v>
      </c>
      <c r="K2967" t="s">
        <v>199</v>
      </c>
      <c r="L2967" t="s">
        <v>199</v>
      </c>
      <c r="M2967" t="s">
        <v>199</v>
      </c>
      <c r="N2967" t="s">
        <v>199</v>
      </c>
      <c r="O2967" t="s">
        <v>199</v>
      </c>
      <c r="P2967" t="s">
        <v>199</v>
      </c>
      <c r="Q2967" s="80" t="s">
        <v>199</v>
      </c>
      <c r="R2967" s="79"/>
      <c r="T2967" t="s">
        <v>199</v>
      </c>
      <c r="U2967" t="s">
        <v>199</v>
      </c>
      <c r="V2967" t="s">
        <v>199</v>
      </c>
    </row>
    <row r="2968" spans="2:22" x14ac:dyDescent="0.25">
      <c r="B2968" t="s">
        <v>199</v>
      </c>
      <c r="C2968" s="79" t="s">
        <v>199</v>
      </c>
      <c r="E2968" t="s">
        <v>199</v>
      </c>
      <c r="F2968" t="s">
        <v>199</v>
      </c>
      <c r="G2968" t="s">
        <v>199</v>
      </c>
      <c r="H2968" t="s">
        <v>199</v>
      </c>
      <c r="I2968" t="s">
        <v>199</v>
      </c>
      <c r="J2968" t="s">
        <v>199</v>
      </c>
      <c r="K2968" t="s">
        <v>199</v>
      </c>
      <c r="L2968" t="s">
        <v>199</v>
      </c>
      <c r="M2968" t="s">
        <v>199</v>
      </c>
      <c r="N2968" t="s">
        <v>199</v>
      </c>
      <c r="O2968" t="s">
        <v>199</v>
      </c>
      <c r="P2968" t="s">
        <v>199</v>
      </c>
      <c r="Q2968" s="80" t="s">
        <v>199</v>
      </c>
      <c r="R2968" s="79"/>
      <c r="T2968" t="s">
        <v>199</v>
      </c>
      <c r="U2968" t="s">
        <v>199</v>
      </c>
      <c r="V2968" t="s">
        <v>199</v>
      </c>
    </row>
    <row r="2969" spans="2:22" x14ac:dyDescent="0.25">
      <c r="B2969" t="s">
        <v>199</v>
      </c>
      <c r="C2969" s="79" t="s">
        <v>199</v>
      </c>
      <c r="E2969" t="s">
        <v>199</v>
      </c>
      <c r="F2969" t="s">
        <v>199</v>
      </c>
      <c r="G2969" t="s">
        <v>199</v>
      </c>
      <c r="H2969" t="s">
        <v>199</v>
      </c>
      <c r="I2969" t="s">
        <v>199</v>
      </c>
      <c r="J2969" t="s">
        <v>199</v>
      </c>
      <c r="K2969" t="s">
        <v>199</v>
      </c>
      <c r="L2969" t="s">
        <v>199</v>
      </c>
      <c r="M2969" t="s">
        <v>199</v>
      </c>
      <c r="N2969" t="s">
        <v>199</v>
      </c>
      <c r="O2969" t="s">
        <v>199</v>
      </c>
      <c r="P2969" t="s">
        <v>199</v>
      </c>
      <c r="Q2969" s="80" t="s">
        <v>199</v>
      </c>
      <c r="R2969" s="79"/>
      <c r="T2969" t="s">
        <v>199</v>
      </c>
      <c r="U2969" t="s">
        <v>199</v>
      </c>
      <c r="V2969" t="s">
        <v>199</v>
      </c>
    </row>
    <row r="2970" spans="2:22" x14ac:dyDescent="0.25">
      <c r="B2970" t="s">
        <v>199</v>
      </c>
      <c r="C2970" s="79" t="s">
        <v>199</v>
      </c>
      <c r="E2970" t="s">
        <v>199</v>
      </c>
      <c r="F2970" t="s">
        <v>199</v>
      </c>
      <c r="G2970" t="s">
        <v>199</v>
      </c>
      <c r="H2970" t="s">
        <v>199</v>
      </c>
      <c r="I2970" t="s">
        <v>199</v>
      </c>
      <c r="J2970" t="s">
        <v>199</v>
      </c>
      <c r="K2970" t="s">
        <v>199</v>
      </c>
      <c r="L2970" t="s">
        <v>199</v>
      </c>
      <c r="M2970" t="s">
        <v>199</v>
      </c>
      <c r="N2970" t="s">
        <v>199</v>
      </c>
      <c r="O2970" t="s">
        <v>199</v>
      </c>
      <c r="P2970" t="s">
        <v>199</v>
      </c>
      <c r="Q2970" s="80" t="s">
        <v>199</v>
      </c>
      <c r="R2970" s="79"/>
      <c r="T2970" t="s">
        <v>199</v>
      </c>
      <c r="U2970" t="s">
        <v>199</v>
      </c>
      <c r="V2970" t="s">
        <v>199</v>
      </c>
    </row>
    <row r="2971" spans="2:22" x14ac:dyDescent="0.25">
      <c r="B2971" t="s">
        <v>199</v>
      </c>
      <c r="C2971" s="79" t="s">
        <v>199</v>
      </c>
      <c r="E2971" t="s">
        <v>199</v>
      </c>
      <c r="F2971" t="s">
        <v>199</v>
      </c>
      <c r="G2971" t="s">
        <v>199</v>
      </c>
      <c r="H2971" t="s">
        <v>199</v>
      </c>
      <c r="I2971" t="s">
        <v>199</v>
      </c>
      <c r="J2971" t="s">
        <v>199</v>
      </c>
      <c r="K2971" t="s">
        <v>199</v>
      </c>
      <c r="L2971" t="s">
        <v>199</v>
      </c>
      <c r="M2971" t="s">
        <v>199</v>
      </c>
      <c r="N2971" t="s">
        <v>199</v>
      </c>
      <c r="O2971" t="s">
        <v>199</v>
      </c>
      <c r="P2971" t="s">
        <v>199</v>
      </c>
      <c r="Q2971" s="80" t="s">
        <v>199</v>
      </c>
      <c r="R2971" s="79"/>
      <c r="T2971" t="s">
        <v>199</v>
      </c>
      <c r="U2971" t="s">
        <v>199</v>
      </c>
      <c r="V2971" t="s">
        <v>199</v>
      </c>
    </row>
    <row r="2972" spans="2:22" x14ac:dyDescent="0.25">
      <c r="B2972" t="s">
        <v>199</v>
      </c>
      <c r="C2972" s="79" t="s">
        <v>199</v>
      </c>
      <c r="E2972" t="s">
        <v>199</v>
      </c>
      <c r="F2972" t="s">
        <v>199</v>
      </c>
      <c r="G2972" t="s">
        <v>199</v>
      </c>
      <c r="H2972" t="s">
        <v>199</v>
      </c>
      <c r="I2972" t="s">
        <v>199</v>
      </c>
      <c r="J2972" t="s">
        <v>199</v>
      </c>
      <c r="K2972" t="s">
        <v>199</v>
      </c>
      <c r="L2972" t="s">
        <v>199</v>
      </c>
      <c r="M2972" t="s">
        <v>199</v>
      </c>
      <c r="N2972" t="s">
        <v>199</v>
      </c>
      <c r="O2972" t="s">
        <v>199</v>
      </c>
      <c r="P2972" t="s">
        <v>199</v>
      </c>
      <c r="Q2972" s="80" t="s">
        <v>199</v>
      </c>
      <c r="R2972" s="79"/>
      <c r="T2972" t="s">
        <v>199</v>
      </c>
      <c r="U2972" t="s">
        <v>199</v>
      </c>
      <c r="V2972" t="s">
        <v>199</v>
      </c>
    </row>
    <row r="2973" spans="2:22" x14ac:dyDescent="0.25">
      <c r="B2973" t="s">
        <v>199</v>
      </c>
      <c r="C2973" s="79" t="s">
        <v>199</v>
      </c>
      <c r="E2973" t="s">
        <v>199</v>
      </c>
      <c r="F2973" t="s">
        <v>199</v>
      </c>
      <c r="G2973" t="s">
        <v>199</v>
      </c>
      <c r="H2973" t="s">
        <v>199</v>
      </c>
      <c r="I2973" t="s">
        <v>199</v>
      </c>
      <c r="J2973" t="s">
        <v>199</v>
      </c>
      <c r="K2973" t="s">
        <v>199</v>
      </c>
      <c r="L2973" t="s">
        <v>199</v>
      </c>
      <c r="M2973" t="s">
        <v>199</v>
      </c>
      <c r="N2973" t="s">
        <v>199</v>
      </c>
      <c r="O2973" t="s">
        <v>199</v>
      </c>
      <c r="P2973" t="s">
        <v>199</v>
      </c>
      <c r="Q2973" s="80" t="s">
        <v>199</v>
      </c>
      <c r="R2973" s="79"/>
      <c r="T2973" t="s">
        <v>199</v>
      </c>
      <c r="U2973" t="s">
        <v>199</v>
      </c>
      <c r="V2973" t="s">
        <v>199</v>
      </c>
    </row>
    <row r="2974" spans="2:22" x14ac:dyDescent="0.25">
      <c r="B2974" t="s">
        <v>199</v>
      </c>
      <c r="C2974" s="79" t="s">
        <v>199</v>
      </c>
      <c r="E2974" t="s">
        <v>199</v>
      </c>
      <c r="F2974" t="s">
        <v>199</v>
      </c>
      <c r="G2974" t="s">
        <v>199</v>
      </c>
      <c r="H2974" t="s">
        <v>199</v>
      </c>
      <c r="I2974" t="s">
        <v>199</v>
      </c>
      <c r="J2974" t="s">
        <v>199</v>
      </c>
      <c r="K2974" t="s">
        <v>199</v>
      </c>
      <c r="L2974" t="s">
        <v>199</v>
      </c>
      <c r="M2974" t="s">
        <v>199</v>
      </c>
      <c r="N2974" t="s">
        <v>199</v>
      </c>
      <c r="O2974" t="s">
        <v>199</v>
      </c>
      <c r="P2974" t="s">
        <v>199</v>
      </c>
      <c r="Q2974" s="80" t="s">
        <v>199</v>
      </c>
      <c r="R2974" s="79"/>
      <c r="T2974" t="s">
        <v>199</v>
      </c>
      <c r="U2974" t="s">
        <v>199</v>
      </c>
      <c r="V2974" t="s">
        <v>199</v>
      </c>
    </row>
    <row r="2975" spans="2:22" x14ac:dyDescent="0.25">
      <c r="B2975" t="s">
        <v>199</v>
      </c>
      <c r="C2975" s="79" t="s">
        <v>199</v>
      </c>
      <c r="E2975" t="s">
        <v>199</v>
      </c>
      <c r="F2975" t="s">
        <v>199</v>
      </c>
      <c r="G2975" t="s">
        <v>199</v>
      </c>
      <c r="H2975" t="s">
        <v>199</v>
      </c>
      <c r="I2975" t="s">
        <v>199</v>
      </c>
      <c r="J2975" t="s">
        <v>199</v>
      </c>
      <c r="K2975" t="s">
        <v>199</v>
      </c>
      <c r="L2975" t="s">
        <v>199</v>
      </c>
      <c r="M2975" t="s">
        <v>199</v>
      </c>
      <c r="N2975" t="s">
        <v>199</v>
      </c>
      <c r="O2975" t="s">
        <v>199</v>
      </c>
      <c r="P2975" t="s">
        <v>199</v>
      </c>
      <c r="Q2975" s="80" t="s">
        <v>199</v>
      </c>
      <c r="R2975" s="79"/>
      <c r="T2975" t="s">
        <v>199</v>
      </c>
      <c r="U2975" t="s">
        <v>199</v>
      </c>
      <c r="V2975" t="s">
        <v>199</v>
      </c>
    </row>
    <row r="2976" spans="2:22" x14ac:dyDescent="0.25">
      <c r="B2976" t="s">
        <v>199</v>
      </c>
      <c r="C2976" s="79" t="s">
        <v>199</v>
      </c>
      <c r="E2976" t="s">
        <v>199</v>
      </c>
      <c r="F2976" t="s">
        <v>199</v>
      </c>
      <c r="G2976" t="s">
        <v>199</v>
      </c>
      <c r="H2976" t="s">
        <v>199</v>
      </c>
      <c r="I2976" t="s">
        <v>199</v>
      </c>
      <c r="J2976" t="s">
        <v>199</v>
      </c>
      <c r="K2976" t="s">
        <v>199</v>
      </c>
      <c r="L2976" t="s">
        <v>199</v>
      </c>
      <c r="M2976" t="s">
        <v>199</v>
      </c>
      <c r="N2976" t="s">
        <v>199</v>
      </c>
      <c r="O2976" t="s">
        <v>199</v>
      </c>
      <c r="P2976" t="s">
        <v>199</v>
      </c>
      <c r="Q2976" s="80" t="s">
        <v>199</v>
      </c>
      <c r="R2976" s="79"/>
      <c r="T2976" t="s">
        <v>199</v>
      </c>
      <c r="U2976" t="s">
        <v>199</v>
      </c>
      <c r="V2976" t="s">
        <v>199</v>
      </c>
    </row>
    <row r="2977" spans="2:22" x14ac:dyDescent="0.25">
      <c r="B2977" t="s">
        <v>199</v>
      </c>
      <c r="C2977" s="79" t="s">
        <v>199</v>
      </c>
      <c r="E2977" t="s">
        <v>199</v>
      </c>
      <c r="F2977" t="s">
        <v>199</v>
      </c>
      <c r="G2977" t="s">
        <v>199</v>
      </c>
      <c r="H2977" t="s">
        <v>199</v>
      </c>
      <c r="I2977" t="s">
        <v>199</v>
      </c>
      <c r="J2977" t="s">
        <v>199</v>
      </c>
      <c r="K2977" t="s">
        <v>199</v>
      </c>
      <c r="L2977" t="s">
        <v>199</v>
      </c>
      <c r="M2977" t="s">
        <v>199</v>
      </c>
      <c r="N2977" t="s">
        <v>199</v>
      </c>
      <c r="O2977" t="s">
        <v>199</v>
      </c>
      <c r="P2977" t="s">
        <v>199</v>
      </c>
      <c r="Q2977" s="80" t="s">
        <v>199</v>
      </c>
      <c r="R2977" s="79"/>
      <c r="T2977" t="s">
        <v>199</v>
      </c>
      <c r="U2977" t="s">
        <v>199</v>
      </c>
      <c r="V2977" t="s">
        <v>199</v>
      </c>
    </row>
    <row r="2978" spans="2:22" x14ac:dyDescent="0.25">
      <c r="B2978" t="s">
        <v>199</v>
      </c>
      <c r="C2978" s="79" t="s">
        <v>199</v>
      </c>
      <c r="E2978" t="s">
        <v>199</v>
      </c>
      <c r="F2978" t="s">
        <v>199</v>
      </c>
      <c r="G2978" t="s">
        <v>199</v>
      </c>
      <c r="H2978" t="s">
        <v>199</v>
      </c>
      <c r="I2978" t="s">
        <v>199</v>
      </c>
      <c r="J2978" t="s">
        <v>199</v>
      </c>
      <c r="K2978" t="s">
        <v>199</v>
      </c>
      <c r="L2978" t="s">
        <v>199</v>
      </c>
      <c r="M2978" t="s">
        <v>199</v>
      </c>
      <c r="N2978" t="s">
        <v>199</v>
      </c>
      <c r="O2978" t="s">
        <v>199</v>
      </c>
      <c r="P2978" t="s">
        <v>199</v>
      </c>
      <c r="Q2978" s="80" t="s">
        <v>199</v>
      </c>
      <c r="R2978" s="79"/>
      <c r="T2978" t="s">
        <v>199</v>
      </c>
      <c r="U2978" t="s">
        <v>199</v>
      </c>
      <c r="V2978" t="s">
        <v>199</v>
      </c>
    </row>
    <row r="2979" spans="2:22" x14ac:dyDescent="0.25">
      <c r="B2979" t="s">
        <v>199</v>
      </c>
      <c r="C2979" s="79" t="s">
        <v>199</v>
      </c>
      <c r="E2979" t="s">
        <v>199</v>
      </c>
      <c r="F2979" t="s">
        <v>199</v>
      </c>
      <c r="G2979" t="s">
        <v>199</v>
      </c>
      <c r="H2979" t="s">
        <v>199</v>
      </c>
      <c r="I2979" t="s">
        <v>199</v>
      </c>
      <c r="J2979" t="s">
        <v>199</v>
      </c>
      <c r="K2979" t="s">
        <v>199</v>
      </c>
      <c r="L2979" t="s">
        <v>199</v>
      </c>
      <c r="M2979" t="s">
        <v>199</v>
      </c>
      <c r="N2979" t="s">
        <v>199</v>
      </c>
      <c r="O2979" t="s">
        <v>199</v>
      </c>
      <c r="P2979" t="s">
        <v>199</v>
      </c>
      <c r="Q2979" s="80" t="s">
        <v>199</v>
      </c>
      <c r="R2979" s="79"/>
      <c r="T2979" t="s">
        <v>199</v>
      </c>
      <c r="U2979" t="s">
        <v>199</v>
      </c>
      <c r="V2979" t="s">
        <v>199</v>
      </c>
    </row>
    <row r="2980" spans="2:22" x14ac:dyDescent="0.25">
      <c r="B2980" t="s">
        <v>199</v>
      </c>
      <c r="C2980" s="79" t="s">
        <v>199</v>
      </c>
      <c r="E2980" t="s">
        <v>199</v>
      </c>
      <c r="F2980" t="s">
        <v>199</v>
      </c>
      <c r="G2980" t="s">
        <v>199</v>
      </c>
      <c r="H2980" t="s">
        <v>199</v>
      </c>
      <c r="I2980" t="s">
        <v>199</v>
      </c>
      <c r="J2980" t="s">
        <v>199</v>
      </c>
      <c r="K2980" t="s">
        <v>199</v>
      </c>
      <c r="L2980" t="s">
        <v>199</v>
      </c>
      <c r="M2980" t="s">
        <v>199</v>
      </c>
      <c r="N2980" t="s">
        <v>199</v>
      </c>
      <c r="O2980" t="s">
        <v>199</v>
      </c>
      <c r="P2980" t="s">
        <v>199</v>
      </c>
      <c r="Q2980" s="80" t="s">
        <v>199</v>
      </c>
      <c r="R2980" s="79"/>
      <c r="T2980" t="s">
        <v>199</v>
      </c>
      <c r="U2980" t="s">
        <v>199</v>
      </c>
      <c r="V2980" t="s">
        <v>199</v>
      </c>
    </row>
    <row r="2981" spans="2:22" x14ac:dyDescent="0.25">
      <c r="B2981" t="s">
        <v>199</v>
      </c>
      <c r="C2981" s="79" t="s">
        <v>199</v>
      </c>
      <c r="E2981" t="s">
        <v>199</v>
      </c>
      <c r="F2981" t="s">
        <v>199</v>
      </c>
      <c r="G2981" t="s">
        <v>199</v>
      </c>
      <c r="H2981" t="s">
        <v>199</v>
      </c>
      <c r="I2981" t="s">
        <v>199</v>
      </c>
      <c r="J2981" t="s">
        <v>199</v>
      </c>
      <c r="K2981" t="s">
        <v>199</v>
      </c>
      <c r="L2981" t="s">
        <v>199</v>
      </c>
      <c r="M2981" t="s">
        <v>199</v>
      </c>
      <c r="N2981" t="s">
        <v>199</v>
      </c>
      <c r="O2981" t="s">
        <v>199</v>
      </c>
      <c r="P2981" t="s">
        <v>199</v>
      </c>
      <c r="Q2981" s="80" t="s">
        <v>199</v>
      </c>
      <c r="R2981" s="79"/>
      <c r="T2981" t="s">
        <v>199</v>
      </c>
      <c r="U2981" t="s">
        <v>199</v>
      </c>
      <c r="V2981" t="s">
        <v>199</v>
      </c>
    </row>
    <row r="2982" spans="2:22" x14ac:dyDescent="0.25">
      <c r="B2982" t="s">
        <v>199</v>
      </c>
      <c r="C2982" s="79" t="s">
        <v>199</v>
      </c>
      <c r="E2982" t="s">
        <v>199</v>
      </c>
      <c r="F2982" t="s">
        <v>199</v>
      </c>
      <c r="G2982" t="s">
        <v>199</v>
      </c>
      <c r="H2982" t="s">
        <v>199</v>
      </c>
      <c r="I2982" t="s">
        <v>199</v>
      </c>
      <c r="J2982" t="s">
        <v>199</v>
      </c>
      <c r="K2982" t="s">
        <v>199</v>
      </c>
      <c r="L2982" t="s">
        <v>199</v>
      </c>
      <c r="M2982" t="s">
        <v>199</v>
      </c>
      <c r="N2982" t="s">
        <v>199</v>
      </c>
      <c r="O2982" t="s">
        <v>199</v>
      </c>
      <c r="P2982" t="s">
        <v>199</v>
      </c>
      <c r="Q2982" s="80" t="s">
        <v>199</v>
      </c>
      <c r="R2982" s="79"/>
      <c r="T2982" t="s">
        <v>199</v>
      </c>
      <c r="U2982" t="s">
        <v>199</v>
      </c>
      <c r="V2982" t="s">
        <v>199</v>
      </c>
    </row>
    <row r="2983" spans="2:22" x14ac:dyDescent="0.25">
      <c r="B2983" t="s">
        <v>199</v>
      </c>
      <c r="C2983" s="79" t="s">
        <v>199</v>
      </c>
      <c r="E2983" t="s">
        <v>199</v>
      </c>
      <c r="F2983" t="s">
        <v>199</v>
      </c>
      <c r="G2983" t="s">
        <v>199</v>
      </c>
      <c r="H2983" t="s">
        <v>199</v>
      </c>
      <c r="I2983" t="s">
        <v>199</v>
      </c>
      <c r="J2983" t="s">
        <v>199</v>
      </c>
      <c r="K2983" t="s">
        <v>199</v>
      </c>
      <c r="L2983" t="s">
        <v>199</v>
      </c>
      <c r="M2983" t="s">
        <v>199</v>
      </c>
      <c r="N2983" t="s">
        <v>199</v>
      </c>
      <c r="O2983" t="s">
        <v>199</v>
      </c>
      <c r="P2983" t="s">
        <v>199</v>
      </c>
      <c r="Q2983" s="80" t="s">
        <v>199</v>
      </c>
      <c r="R2983" s="79"/>
      <c r="T2983" t="s">
        <v>199</v>
      </c>
      <c r="U2983" t="s">
        <v>199</v>
      </c>
      <c r="V2983" t="s">
        <v>199</v>
      </c>
    </row>
    <row r="2984" spans="2:22" x14ac:dyDescent="0.25">
      <c r="B2984" t="s">
        <v>199</v>
      </c>
      <c r="C2984" s="79" t="s">
        <v>199</v>
      </c>
      <c r="E2984" t="s">
        <v>199</v>
      </c>
      <c r="F2984" t="s">
        <v>199</v>
      </c>
      <c r="G2984" t="s">
        <v>199</v>
      </c>
      <c r="H2984" t="s">
        <v>199</v>
      </c>
      <c r="I2984" t="s">
        <v>199</v>
      </c>
      <c r="J2984" t="s">
        <v>199</v>
      </c>
      <c r="K2984" t="s">
        <v>199</v>
      </c>
      <c r="L2984" t="s">
        <v>199</v>
      </c>
      <c r="M2984" t="s">
        <v>199</v>
      </c>
      <c r="N2984" t="s">
        <v>199</v>
      </c>
      <c r="O2984" t="s">
        <v>199</v>
      </c>
      <c r="P2984" t="s">
        <v>199</v>
      </c>
      <c r="Q2984" s="80" t="s">
        <v>199</v>
      </c>
      <c r="R2984" s="79"/>
      <c r="T2984" t="s">
        <v>199</v>
      </c>
      <c r="U2984" t="s">
        <v>199</v>
      </c>
      <c r="V2984" t="s">
        <v>199</v>
      </c>
    </row>
    <row r="2985" spans="2:22" x14ac:dyDescent="0.25">
      <c r="B2985" t="s">
        <v>199</v>
      </c>
      <c r="C2985" s="79" t="s">
        <v>199</v>
      </c>
      <c r="E2985" t="s">
        <v>199</v>
      </c>
      <c r="F2985" t="s">
        <v>199</v>
      </c>
      <c r="G2985" t="s">
        <v>199</v>
      </c>
      <c r="H2985" t="s">
        <v>199</v>
      </c>
      <c r="I2985" t="s">
        <v>199</v>
      </c>
      <c r="J2985" t="s">
        <v>199</v>
      </c>
      <c r="K2985" t="s">
        <v>199</v>
      </c>
      <c r="L2985" t="s">
        <v>199</v>
      </c>
      <c r="M2985" t="s">
        <v>199</v>
      </c>
      <c r="N2985" t="s">
        <v>199</v>
      </c>
      <c r="O2985" t="s">
        <v>199</v>
      </c>
      <c r="P2985" t="s">
        <v>199</v>
      </c>
      <c r="Q2985" s="80" t="s">
        <v>199</v>
      </c>
      <c r="R2985" s="79"/>
      <c r="T2985" t="s">
        <v>199</v>
      </c>
      <c r="U2985" t="s">
        <v>199</v>
      </c>
      <c r="V2985" t="s">
        <v>199</v>
      </c>
    </row>
    <row r="2986" spans="2:22" x14ac:dyDescent="0.25">
      <c r="B2986" t="s">
        <v>199</v>
      </c>
      <c r="C2986" s="79" t="s">
        <v>199</v>
      </c>
      <c r="E2986" t="s">
        <v>199</v>
      </c>
      <c r="F2986" t="s">
        <v>199</v>
      </c>
      <c r="G2986" t="s">
        <v>199</v>
      </c>
      <c r="H2986" t="s">
        <v>199</v>
      </c>
      <c r="I2986" t="s">
        <v>199</v>
      </c>
      <c r="J2986" t="s">
        <v>199</v>
      </c>
      <c r="K2986" t="s">
        <v>199</v>
      </c>
      <c r="L2986" t="s">
        <v>199</v>
      </c>
      <c r="M2986" t="s">
        <v>199</v>
      </c>
      <c r="N2986" t="s">
        <v>199</v>
      </c>
      <c r="O2986" t="s">
        <v>199</v>
      </c>
      <c r="P2986" t="s">
        <v>199</v>
      </c>
      <c r="Q2986" s="80" t="s">
        <v>199</v>
      </c>
      <c r="R2986" s="79"/>
      <c r="T2986" t="s">
        <v>199</v>
      </c>
      <c r="U2986" t="s">
        <v>199</v>
      </c>
      <c r="V2986" t="s">
        <v>199</v>
      </c>
    </row>
    <row r="2987" spans="2:22" x14ac:dyDescent="0.25">
      <c r="B2987" t="s">
        <v>199</v>
      </c>
      <c r="C2987" s="79" t="s">
        <v>199</v>
      </c>
      <c r="E2987" t="s">
        <v>199</v>
      </c>
      <c r="F2987" t="s">
        <v>199</v>
      </c>
      <c r="G2987" t="s">
        <v>199</v>
      </c>
      <c r="H2987" t="s">
        <v>199</v>
      </c>
      <c r="I2987" t="s">
        <v>199</v>
      </c>
      <c r="J2987" t="s">
        <v>199</v>
      </c>
      <c r="K2987" t="s">
        <v>199</v>
      </c>
      <c r="L2987" t="s">
        <v>199</v>
      </c>
      <c r="M2987" t="s">
        <v>199</v>
      </c>
      <c r="N2987" t="s">
        <v>199</v>
      </c>
      <c r="O2987" t="s">
        <v>199</v>
      </c>
      <c r="P2987" t="s">
        <v>199</v>
      </c>
      <c r="Q2987" s="80" t="s">
        <v>199</v>
      </c>
      <c r="R2987" s="79"/>
      <c r="T2987" t="s">
        <v>199</v>
      </c>
      <c r="U2987" t="s">
        <v>199</v>
      </c>
      <c r="V2987" t="s">
        <v>199</v>
      </c>
    </row>
    <row r="2988" spans="2:22" x14ac:dyDescent="0.25">
      <c r="B2988" t="s">
        <v>199</v>
      </c>
      <c r="C2988" s="79" t="s">
        <v>199</v>
      </c>
      <c r="E2988" t="s">
        <v>199</v>
      </c>
      <c r="F2988" t="s">
        <v>199</v>
      </c>
      <c r="G2988" t="s">
        <v>199</v>
      </c>
      <c r="H2988" t="s">
        <v>199</v>
      </c>
      <c r="I2988" t="s">
        <v>199</v>
      </c>
      <c r="J2988" t="s">
        <v>199</v>
      </c>
      <c r="K2988" t="s">
        <v>199</v>
      </c>
      <c r="L2988" t="s">
        <v>199</v>
      </c>
      <c r="M2988" t="s">
        <v>199</v>
      </c>
      <c r="N2988" t="s">
        <v>199</v>
      </c>
      <c r="O2988" t="s">
        <v>199</v>
      </c>
      <c r="P2988" t="s">
        <v>199</v>
      </c>
      <c r="Q2988" s="80" t="s">
        <v>199</v>
      </c>
      <c r="R2988" s="79"/>
      <c r="T2988" t="s">
        <v>199</v>
      </c>
      <c r="U2988" t="s">
        <v>199</v>
      </c>
      <c r="V2988" t="s">
        <v>199</v>
      </c>
    </row>
    <row r="2989" spans="2:22" x14ac:dyDescent="0.25">
      <c r="B2989" t="s">
        <v>199</v>
      </c>
      <c r="C2989" s="79" t="s">
        <v>199</v>
      </c>
      <c r="E2989" t="s">
        <v>199</v>
      </c>
      <c r="F2989" t="s">
        <v>199</v>
      </c>
      <c r="G2989" t="s">
        <v>199</v>
      </c>
      <c r="H2989" t="s">
        <v>199</v>
      </c>
      <c r="I2989" t="s">
        <v>199</v>
      </c>
      <c r="J2989" t="s">
        <v>199</v>
      </c>
      <c r="K2989" t="s">
        <v>199</v>
      </c>
      <c r="L2989" t="s">
        <v>199</v>
      </c>
      <c r="M2989" t="s">
        <v>199</v>
      </c>
      <c r="N2989" t="s">
        <v>199</v>
      </c>
      <c r="O2989" t="s">
        <v>199</v>
      </c>
      <c r="P2989" t="s">
        <v>199</v>
      </c>
      <c r="Q2989" s="80" t="s">
        <v>199</v>
      </c>
      <c r="R2989" s="79"/>
      <c r="T2989" t="s">
        <v>199</v>
      </c>
      <c r="U2989" t="s">
        <v>199</v>
      </c>
      <c r="V2989" t="s">
        <v>199</v>
      </c>
    </row>
    <row r="2990" spans="2:22" x14ac:dyDescent="0.25">
      <c r="B2990" t="s">
        <v>199</v>
      </c>
      <c r="C2990" s="79" t="s">
        <v>199</v>
      </c>
      <c r="E2990" t="s">
        <v>199</v>
      </c>
      <c r="F2990" t="s">
        <v>199</v>
      </c>
      <c r="G2990" t="s">
        <v>199</v>
      </c>
      <c r="H2990" t="s">
        <v>199</v>
      </c>
      <c r="I2990" t="s">
        <v>199</v>
      </c>
      <c r="J2990" t="s">
        <v>199</v>
      </c>
      <c r="K2990" t="s">
        <v>199</v>
      </c>
      <c r="L2990" t="s">
        <v>199</v>
      </c>
      <c r="M2990" t="s">
        <v>199</v>
      </c>
      <c r="N2990" t="s">
        <v>199</v>
      </c>
      <c r="O2990" t="s">
        <v>199</v>
      </c>
      <c r="P2990" t="s">
        <v>199</v>
      </c>
      <c r="Q2990" s="80" t="s">
        <v>199</v>
      </c>
      <c r="R2990" s="79"/>
      <c r="T2990" t="s">
        <v>199</v>
      </c>
      <c r="U2990" t="s">
        <v>199</v>
      </c>
      <c r="V2990" t="s">
        <v>199</v>
      </c>
    </row>
    <row r="2991" spans="2:22" x14ac:dyDescent="0.25">
      <c r="B2991" t="s">
        <v>199</v>
      </c>
      <c r="C2991" s="79" t="s">
        <v>199</v>
      </c>
      <c r="E2991" t="s">
        <v>199</v>
      </c>
      <c r="F2991" t="s">
        <v>199</v>
      </c>
      <c r="G2991" t="s">
        <v>199</v>
      </c>
      <c r="H2991" t="s">
        <v>199</v>
      </c>
      <c r="I2991" t="s">
        <v>199</v>
      </c>
      <c r="J2991" t="s">
        <v>199</v>
      </c>
      <c r="K2991" t="s">
        <v>199</v>
      </c>
      <c r="L2991" t="s">
        <v>199</v>
      </c>
      <c r="M2991" t="s">
        <v>199</v>
      </c>
      <c r="N2991" t="s">
        <v>199</v>
      </c>
      <c r="O2991" t="s">
        <v>199</v>
      </c>
      <c r="P2991" t="s">
        <v>199</v>
      </c>
      <c r="Q2991" s="80" t="s">
        <v>199</v>
      </c>
      <c r="R2991" s="79"/>
      <c r="T2991" t="s">
        <v>199</v>
      </c>
      <c r="U2991" t="s">
        <v>199</v>
      </c>
      <c r="V2991" t="s">
        <v>199</v>
      </c>
    </row>
    <row r="2992" spans="2:22" x14ac:dyDescent="0.25">
      <c r="B2992" t="s">
        <v>199</v>
      </c>
      <c r="C2992" s="79" t="s">
        <v>199</v>
      </c>
      <c r="E2992" t="s">
        <v>199</v>
      </c>
      <c r="F2992" t="s">
        <v>199</v>
      </c>
      <c r="G2992" t="s">
        <v>199</v>
      </c>
      <c r="H2992" t="s">
        <v>199</v>
      </c>
      <c r="I2992" t="s">
        <v>199</v>
      </c>
      <c r="J2992" t="s">
        <v>199</v>
      </c>
      <c r="K2992" t="s">
        <v>199</v>
      </c>
      <c r="L2992" t="s">
        <v>199</v>
      </c>
      <c r="M2992" t="s">
        <v>199</v>
      </c>
      <c r="N2992" t="s">
        <v>199</v>
      </c>
      <c r="O2992" t="s">
        <v>199</v>
      </c>
      <c r="P2992" t="s">
        <v>199</v>
      </c>
      <c r="Q2992" s="80" t="s">
        <v>199</v>
      </c>
      <c r="R2992" s="79"/>
      <c r="T2992" t="s">
        <v>199</v>
      </c>
      <c r="U2992" t="s">
        <v>199</v>
      </c>
      <c r="V2992" t="s">
        <v>199</v>
      </c>
    </row>
    <row r="2993" spans="2:22" x14ac:dyDescent="0.25">
      <c r="B2993" t="s">
        <v>199</v>
      </c>
      <c r="C2993" s="79" t="s">
        <v>199</v>
      </c>
      <c r="E2993" t="s">
        <v>199</v>
      </c>
      <c r="F2993" t="s">
        <v>199</v>
      </c>
      <c r="G2993" t="s">
        <v>199</v>
      </c>
      <c r="H2993" t="s">
        <v>199</v>
      </c>
      <c r="I2993" t="s">
        <v>199</v>
      </c>
      <c r="J2993" t="s">
        <v>199</v>
      </c>
      <c r="K2993" t="s">
        <v>199</v>
      </c>
      <c r="L2993" t="s">
        <v>199</v>
      </c>
      <c r="M2993" t="s">
        <v>199</v>
      </c>
      <c r="N2993" t="s">
        <v>199</v>
      </c>
      <c r="O2993" t="s">
        <v>199</v>
      </c>
      <c r="P2993" t="s">
        <v>199</v>
      </c>
      <c r="Q2993" s="80" t="s">
        <v>199</v>
      </c>
      <c r="R2993" s="79"/>
      <c r="T2993" t="s">
        <v>199</v>
      </c>
      <c r="U2993" t="s">
        <v>199</v>
      </c>
      <c r="V2993" t="s">
        <v>199</v>
      </c>
    </row>
    <row r="2994" spans="2:22" x14ac:dyDescent="0.25">
      <c r="B2994" t="s">
        <v>199</v>
      </c>
      <c r="C2994" s="79" t="s">
        <v>199</v>
      </c>
      <c r="E2994" t="s">
        <v>199</v>
      </c>
      <c r="F2994" t="s">
        <v>199</v>
      </c>
      <c r="G2994" t="s">
        <v>199</v>
      </c>
      <c r="H2994" t="s">
        <v>199</v>
      </c>
      <c r="I2994" t="s">
        <v>199</v>
      </c>
      <c r="J2994" t="s">
        <v>199</v>
      </c>
      <c r="K2994" t="s">
        <v>199</v>
      </c>
      <c r="L2994" t="s">
        <v>199</v>
      </c>
      <c r="M2994" t="s">
        <v>199</v>
      </c>
      <c r="N2994" t="s">
        <v>199</v>
      </c>
      <c r="O2994" t="s">
        <v>199</v>
      </c>
      <c r="P2994" t="s">
        <v>199</v>
      </c>
      <c r="Q2994" s="80" t="s">
        <v>199</v>
      </c>
      <c r="R2994" s="79"/>
      <c r="T2994" t="s">
        <v>199</v>
      </c>
      <c r="U2994" t="s">
        <v>199</v>
      </c>
      <c r="V2994" t="s">
        <v>199</v>
      </c>
    </row>
    <row r="2995" spans="2:22" x14ac:dyDescent="0.25">
      <c r="B2995" t="s">
        <v>199</v>
      </c>
      <c r="C2995" s="79" t="s">
        <v>199</v>
      </c>
      <c r="E2995" t="s">
        <v>199</v>
      </c>
      <c r="F2995" t="s">
        <v>199</v>
      </c>
      <c r="G2995" t="s">
        <v>199</v>
      </c>
      <c r="H2995" t="s">
        <v>199</v>
      </c>
      <c r="I2995" t="s">
        <v>199</v>
      </c>
      <c r="J2995" t="s">
        <v>199</v>
      </c>
      <c r="K2995" t="s">
        <v>199</v>
      </c>
      <c r="L2995" t="s">
        <v>199</v>
      </c>
      <c r="M2995" t="s">
        <v>199</v>
      </c>
      <c r="N2995" t="s">
        <v>199</v>
      </c>
      <c r="O2995" t="s">
        <v>199</v>
      </c>
      <c r="P2995" t="s">
        <v>199</v>
      </c>
      <c r="Q2995" s="80" t="s">
        <v>199</v>
      </c>
      <c r="R2995" s="79"/>
      <c r="T2995" t="s">
        <v>199</v>
      </c>
      <c r="U2995" t="s">
        <v>199</v>
      </c>
      <c r="V2995" t="s">
        <v>199</v>
      </c>
    </row>
    <row r="2996" spans="2:22" x14ac:dyDescent="0.25">
      <c r="B2996" t="s">
        <v>199</v>
      </c>
      <c r="C2996" s="79" t="s">
        <v>199</v>
      </c>
      <c r="E2996" t="s">
        <v>199</v>
      </c>
      <c r="F2996" t="s">
        <v>199</v>
      </c>
      <c r="G2996" t="s">
        <v>199</v>
      </c>
      <c r="H2996" t="s">
        <v>199</v>
      </c>
      <c r="I2996" t="s">
        <v>199</v>
      </c>
      <c r="J2996" t="s">
        <v>199</v>
      </c>
      <c r="K2996" t="s">
        <v>199</v>
      </c>
      <c r="L2996" t="s">
        <v>199</v>
      </c>
      <c r="M2996" t="s">
        <v>199</v>
      </c>
      <c r="N2996" t="s">
        <v>199</v>
      </c>
      <c r="O2996" t="s">
        <v>199</v>
      </c>
      <c r="P2996" t="s">
        <v>199</v>
      </c>
      <c r="Q2996" s="80" t="s">
        <v>199</v>
      </c>
      <c r="R2996" s="79"/>
      <c r="T2996" t="s">
        <v>199</v>
      </c>
      <c r="U2996" t="s">
        <v>199</v>
      </c>
      <c r="V2996" t="s">
        <v>199</v>
      </c>
    </row>
    <row r="2997" spans="2:22" x14ac:dyDescent="0.25">
      <c r="B2997" t="s">
        <v>199</v>
      </c>
      <c r="C2997" s="79" t="s">
        <v>199</v>
      </c>
      <c r="E2997" t="s">
        <v>199</v>
      </c>
      <c r="F2997" t="s">
        <v>199</v>
      </c>
      <c r="G2997" t="s">
        <v>199</v>
      </c>
      <c r="H2997" t="s">
        <v>199</v>
      </c>
      <c r="I2997" t="s">
        <v>199</v>
      </c>
      <c r="J2997" t="s">
        <v>199</v>
      </c>
      <c r="K2997" t="s">
        <v>199</v>
      </c>
      <c r="L2997" t="s">
        <v>199</v>
      </c>
      <c r="M2997" t="s">
        <v>199</v>
      </c>
      <c r="N2997" t="s">
        <v>199</v>
      </c>
      <c r="O2997" t="s">
        <v>199</v>
      </c>
      <c r="P2997" t="s">
        <v>199</v>
      </c>
      <c r="Q2997" s="80" t="s">
        <v>199</v>
      </c>
      <c r="R2997" s="79"/>
      <c r="T2997" t="s">
        <v>199</v>
      </c>
      <c r="U2997" t="s">
        <v>199</v>
      </c>
      <c r="V2997" t="s">
        <v>199</v>
      </c>
    </row>
    <row r="2998" spans="2:22" x14ac:dyDescent="0.25">
      <c r="B2998" t="s">
        <v>199</v>
      </c>
      <c r="C2998" s="79" t="s">
        <v>199</v>
      </c>
      <c r="E2998" t="s">
        <v>199</v>
      </c>
      <c r="F2998" t="s">
        <v>199</v>
      </c>
      <c r="G2998" t="s">
        <v>199</v>
      </c>
      <c r="H2998" t="s">
        <v>199</v>
      </c>
      <c r="I2998" t="s">
        <v>199</v>
      </c>
      <c r="J2998" t="s">
        <v>199</v>
      </c>
      <c r="K2998" t="s">
        <v>199</v>
      </c>
      <c r="L2998" t="s">
        <v>199</v>
      </c>
      <c r="M2998" t="s">
        <v>199</v>
      </c>
      <c r="N2998" t="s">
        <v>199</v>
      </c>
      <c r="O2998" t="s">
        <v>199</v>
      </c>
      <c r="P2998" t="s">
        <v>199</v>
      </c>
      <c r="Q2998" s="80" t="s">
        <v>199</v>
      </c>
      <c r="R2998" s="79"/>
      <c r="T2998" t="s">
        <v>199</v>
      </c>
      <c r="U2998" t="s">
        <v>199</v>
      </c>
      <c r="V2998" t="s">
        <v>199</v>
      </c>
    </row>
    <row r="2999" spans="2:22" x14ac:dyDescent="0.25">
      <c r="B2999" t="s">
        <v>199</v>
      </c>
      <c r="C2999" s="79" t="s">
        <v>199</v>
      </c>
      <c r="E2999" t="s">
        <v>199</v>
      </c>
      <c r="F2999" t="s">
        <v>199</v>
      </c>
      <c r="G2999" t="s">
        <v>199</v>
      </c>
      <c r="H2999" t="s">
        <v>199</v>
      </c>
      <c r="I2999" t="s">
        <v>199</v>
      </c>
      <c r="J2999" t="s">
        <v>199</v>
      </c>
      <c r="K2999" t="s">
        <v>199</v>
      </c>
      <c r="L2999" t="s">
        <v>199</v>
      </c>
      <c r="M2999" t="s">
        <v>199</v>
      </c>
      <c r="N2999" t="s">
        <v>199</v>
      </c>
      <c r="O2999" t="s">
        <v>199</v>
      </c>
      <c r="P2999" t="s">
        <v>199</v>
      </c>
      <c r="Q2999" s="80" t="s">
        <v>199</v>
      </c>
      <c r="R2999" s="79"/>
      <c r="T2999" t="s">
        <v>199</v>
      </c>
      <c r="U2999" t="s">
        <v>199</v>
      </c>
      <c r="V2999" t="s">
        <v>199</v>
      </c>
    </row>
    <row r="3000" spans="2:22" x14ac:dyDescent="0.25">
      <c r="B3000" t="s">
        <v>199</v>
      </c>
      <c r="C3000" s="79" t="s">
        <v>199</v>
      </c>
      <c r="E3000" t="s">
        <v>199</v>
      </c>
      <c r="F3000" t="s">
        <v>199</v>
      </c>
      <c r="G3000" t="s">
        <v>199</v>
      </c>
      <c r="H3000" t="s">
        <v>199</v>
      </c>
      <c r="I3000" t="s">
        <v>199</v>
      </c>
      <c r="J3000" t="s">
        <v>199</v>
      </c>
      <c r="K3000" t="s">
        <v>199</v>
      </c>
      <c r="L3000" t="s">
        <v>199</v>
      </c>
      <c r="M3000" t="s">
        <v>199</v>
      </c>
      <c r="N3000" t="s">
        <v>199</v>
      </c>
      <c r="O3000" t="s">
        <v>199</v>
      </c>
      <c r="P3000" t="s">
        <v>199</v>
      </c>
      <c r="Q3000" s="80" t="s">
        <v>199</v>
      </c>
      <c r="R3000" s="79"/>
      <c r="T3000" t="s">
        <v>199</v>
      </c>
      <c r="U3000" t="s">
        <v>199</v>
      </c>
      <c r="V3000" t="s">
        <v>199</v>
      </c>
    </row>
    <row r="3001" spans="2:22" x14ac:dyDescent="0.25">
      <c r="B3001" t="s">
        <v>199</v>
      </c>
      <c r="C3001" s="79" t="s">
        <v>199</v>
      </c>
      <c r="E3001" t="s">
        <v>199</v>
      </c>
      <c r="F3001" t="s">
        <v>199</v>
      </c>
      <c r="G3001" t="s">
        <v>199</v>
      </c>
      <c r="H3001" t="s">
        <v>199</v>
      </c>
      <c r="I3001" t="s">
        <v>199</v>
      </c>
      <c r="J3001" t="s">
        <v>199</v>
      </c>
      <c r="K3001" t="s">
        <v>199</v>
      </c>
      <c r="L3001" t="s">
        <v>199</v>
      </c>
      <c r="M3001" t="s">
        <v>199</v>
      </c>
      <c r="N3001" t="s">
        <v>199</v>
      </c>
      <c r="O3001" t="s">
        <v>199</v>
      </c>
      <c r="P3001" t="s">
        <v>199</v>
      </c>
      <c r="Q3001" s="80" t="s">
        <v>199</v>
      </c>
      <c r="R3001" s="79"/>
      <c r="T3001" t="s">
        <v>199</v>
      </c>
      <c r="U3001" t="s">
        <v>199</v>
      </c>
      <c r="V3001" t="s">
        <v>199</v>
      </c>
    </row>
    <row r="3002" spans="2:22" x14ac:dyDescent="0.25">
      <c r="B3002" t="s">
        <v>199</v>
      </c>
      <c r="C3002" s="79" t="s">
        <v>199</v>
      </c>
      <c r="E3002" t="s">
        <v>199</v>
      </c>
      <c r="F3002" t="s">
        <v>199</v>
      </c>
      <c r="G3002" t="s">
        <v>199</v>
      </c>
      <c r="H3002" t="s">
        <v>199</v>
      </c>
      <c r="I3002" t="s">
        <v>199</v>
      </c>
      <c r="J3002" t="s">
        <v>199</v>
      </c>
      <c r="K3002" t="s">
        <v>199</v>
      </c>
      <c r="L3002" t="s">
        <v>199</v>
      </c>
      <c r="M3002" t="s">
        <v>199</v>
      </c>
      <c r="N3002" t="s">
        <v>199</v>
      </c>
      <c r="O3002" t="s">
        <v>199</v>
      </c>
      <c r="P3002" t="s">
        <v>199</v>
      </c>
      <c r="Q3002" s="80" t="s">
        <v>199</v>
      </c>
      <c r="R3002" s="79"/>
      <c r="T3002" t="s">
        <v>199</v>
      </c>
      <c r="U3002" t="s">
        <v>199</v>
      </c>
      <c r="V3002" t="s">
        <v>199</v>
      </c>
    </row>
    <row r="3003" spans="2:22" x14ac:dyDescent="0.25">
      <c r="B3003" t="s">
        <v>199</v>
      </c>
      <c r="C3003" s="79" t="s">
        <v>199</v>
      </c>
      <c r="E3003" t="s">
        <v>199</v>
      </c>
      <c r="F3003" t="s">
        <v>199</v>
      </c>
      <c r="G3003" t="s">
        <v>199</v>
      </c>
      <c r="H3003" t="s">
        <v>199</v>
      </c>
      <c r="I3003" t="s">
        <v>199</v>
      </c>
      <c r="J3003" t="s">
        <v>199</v>
      </c>
      <c r="K3003" t="s">
        <v>199</v>
      </c>
      <c r="L3003" t="s">
        <v>199</v>
      </c>
      <c r="M3003" t="s">
        <v>199</v>
      </c>
      <c r="N3003" t="s">
        <v>199</v>
      </c>
      <c r="O3003" t="s">
        <v>199</v>
      </c>
      <c r="P3003" t="s">
        <v>199</v>
      </c>
      <c r="Q3003" s="80" t="s">
        <v>199</v>
      </c>
      <c r="R3003" s="79"/>
      <c r="T3003" t="s">
        <v>199</v>
      </c>
      <c r="U3003" t="s">
        <v>199</v>
      </c>
      <c r="V3003" t="s">
        <v>199</v>
      </c>
    </row>
    <row r="3004" spans="2:22" x14ac:dyDescent="0.25">
      <c r="B3004" t="s">
        <v>199</v>
      </c>
      <c r="C3004" s="79" t="s">
        <v>199</v>
      </c>
      <c r="E3004" t="s">
        <v>199</v>
      </c>
      <c r="F3004" t="s">
        <v>199</v>
      </c>
      <c r="G3004" t="s">
        <v>199</v>
      </c>
      <c r="H3004" t="s">
        <v>199</v>
      </c>
      <c r="I3004" t="s">
        <v>199</v>
      </c>
      <c r="J3004" t="s">
        <v>199</v>
      </c>
      <c r="K3004" t="s">
        <v>199</v>
      </c>
      <c r="L3004" t="s">
        <v>199</v>
      </c>
      <c r="M3004" t="s">
        <v>199</v>
      </c>
      <c r="N3004" t="s">
        <v>199</v>
      </c>
      <c r="O3004" t="s">
        <v>199</v>
      </c>
      <c r="P3004" t="s">
        <v>199</v>
      </c>
      <c r="Q3004" s="80" t="s">
        <v>199</v>
      </c>
      <c r="R3004" s="79"/>
      <c r="T3004" t="s">
        <v>199</v>
      </c>
      <c r="U3004" t="s">
        <v>199</v>
      </c>
      <c r="V3004" t="s">
        <v>199</v>
      </c>
    </row>
    <row r="3005" spans="2:22" x14ac:dyDescent="0.25">
      <c r="B3005" t="s">
        <v>199</v>
      </c>
      <c r="C3005" s="79" t="s">
        <v>199</v>
      </c>
      <c r="E3005" t="s">
        <v>199</v>
      </c>
      <c r="F3005" t="s">
        <v>199</v>
      </c>
      <c r="G3005" t="s">
        <v>199</v>
      </c>
      <c r="H3005" t="s">
        <v>199</v>
      </c>
      <c r="I3005" t="s">
        <v>199</v>
      </c>
      <c r="J3005" t="s">
        <v>199</v>
      </c>
      <c r="K3005" t="s">
        <v>199</v>
      </c>
      <c r="L3005" t="s">
        <v>199</v>
      </c>
      <c r="M3005" t="s">
        <v>199</v>
      </c>
      <c r="N3005" t="s">
        <v>199</v>
      </c>
      <c r="O3005" t="s">
        <v>199</v>
      </c>
      <c r="P3005" t="s">
        <v>199</v>
      </c>
      <c r="Q3005" s="80" t="s">
        <v>199</v>
      </c>
      <c r="R3005" s="79"/>
      <c r="T3005" t="s">
        <v>199</v>
      </c>
      <c r="U3005" t="s">
        <v>199</v>
      </c>
      <c r="V3005" t="s">
        <v>199</v>
      </c>
    </row>
    <row r="3006" spans="2:22" x14ac:dyDescent="0.25">
      <c r="B3006" t="s">
        <v>199</v>
      </c>
      <c r="C3006" s="79" t="s">
        <v>199</v>
      </c>
      <c r="E3006" t="s">
        <v>199</v>
      </c>
      <c r="F3006" t="s">
        <v>199</v>
      </c>
      <c r="G3006" t="s">
        <v>199</v>
      </c>
      <c r="H3006" t="s">
        <v>199</v>
      </c>
      <c r="I3006" t="s">
        <v>199</v>
      </c>
      <c r="J3006" t="s">
        <v>199</v>
      </c>
      <c r="K3006" t="s">
        <v>199</v>
      </c>
      <c r="L3006" t="s">
        <v>199</v>
      </c>
      <c r="M3006" t="s">
        <v>199</v>
      </c>
      <c r="N3006" t="s">
        <v>199</v>
      </c>
      <c r="O3006" t="s">
        <v>199</v>
      </c>
      <c r="P3006" t="s">
        <v>199</v>
      </c>
      <c r="Q3006" s="80" t="s">
        <v>199</v>
      </c>
      <c r="R3006" s="79"/>
      <c r="T3006" t="s">
        <v>199</v>
      </c>
      <c r="U3006" t="s">
        <v>199</v>
      </c>
      <c r="V3006" t="s">
        <v>199</v>
      </c>
    </row>
    <row r="3007" spans="2:22" x14ac:dyDescent="0.25">
      <c r="B3007" t="s">
        <v>199</v>
      </c>
      <c r="C3007" s="79" t="s">
        <v>199</v>
      </c>
      <c r="E3007" t="s">
        <v>199</v>
      </c>
      <c r="F3007" t="s">
        <v>199</v>
      </c>
      <c r="G3007" t="s">
        <v>199</v>
      </c>
      <c r="H3007" t="s">
        <v>199</v>
      </c>
      <c r="I3007" t="s">
        <v>199</v>
      </c>
      <c r="J3007" t="s">
        <v>199</v>
      </c>
      <c r="K3007" t="s">
        <v>199</v>
      </c>
      <c r="L3007" t="s">
        <v>199</v>
      </c>
      <c r="M3007" t="s">
        <v>199</v>
      </c>
      <c r="N3007" t="s">
        <v>199</v>
      </c>
      <c r="O3007" t="s">
        <v>199</v>
      </c>
      <c r="P3007" t="s">
        <v>199</v>
      </c>
      <c r="Q3007" s="80" t="s">
        <v>199</v>
      </c>
      <c r="R3007" s="79"/>
      <c r="T3007" t="s">
        <v>199</v>
      </c>
      <c r="U3007" t="s">
        <v>199</v>
      </c>
      <c r="V3007" t="s">
        <v>199</v>
      </c>
    </row>
    <row r="3008" spans="2:22" x14ac:dyDescent="0.25">
      <c r="B3008" t="s">
        <v>199</v>
      </c>
      <c r="C3008" s="79" t="s">
        <v>199</v>
      </c>
      <c r="E3008" t="s">
        <v>199</v>
      </c>
      <c r="F3008" t="s">
        <v>199</v>
      </c>
      <c r="G3008" t="s">
        <v>199</v>
      </c>
      <c r="H3008" t="s">
        <v>199</v>
      </c>
      <c r="I3008" t="s">
        <v>199</v>
      </c>
      <c r="J3008" t="s">
        <v>199</v>
      </c>
      <c r="K3008" t="s">
        <v>199</v>
      </c>
      <c r="L3008" t="s">
        <v>199</v>
      </c>
      <c r="M3008" t="s">
        <v>199</v>
      </c>
      <c r="N3008" t="s">
        <v>199</v>
      </c>
      <c r="O3008" t="s">
        <v>199</v>
      </c>
      <c r="P3008" t="s">
        <v>199</v>
      </c>
      <c r="Q3008" s="80" t="s">
        <v>199</v>
      </c>
      <c r="R3008" s="79"/>
      <c r="T3008" t="s">
        <v>199</v>
      </c>
      <c r="U3008" t="s">
        <v>199</v>
      </c>
      <c r="V3008" t="s">
        <v>199</v>
      </c>
    </row>
    <row r="3009" spans="2:22" x14ac:dyDescent="0.25">
      <c r="B3009" t="s">
        <v>199</v>
      </c>
      <c r="C3009" s="79" t="s">
        <v>199</v>
      </c>
      <c r="E3009" t="s">
        <v>199</v>
      </c>
      <c r="F3009" t="s">
        <v>199</v>
      </c>
      <c r="G3009" t="s">
        <v>199</v>
      </c>
      <c r="H3009" t="s">
        <v>199</v>
      </c>
      <c r="I3009" t="s">
        <v>199</v>
      </c>
      <c r="J3009" t="s">
        <v>199</v>
      </c>
      <c r="K3009" t="s">
        <v>199</v>
      </c>
      <c r="L3009" t="s">
        <v>199</v>
      </c>
      <c r="M3009" t="s">
        <v>199</v>
      </c>
      <c r="N3009" t="s">
        <v>199</v>
      </c>
      <c r="O3009" t="s">
        <v>199</v>
      </c>
      <c r="P3009" t="s">
        <v>199</v>
      </c>
      <c r="Q3009" s="80" t="s">
        <v>199</v>
      </c>
      <c r="R3009" s="79"/>
      <c r="T3009" t="s">
        <v>199</v>
      </c>
      <c r="U3009" t="s">
        <v>199</v>
      </c>
      <c r="V3009" t="s">
        <v>199</v>
      </c>
    </row>
    <row r="3010" spans="2:22" x14ac:dyDescent="0.25">
      <c r="B3010" t="s">
        <v>199</v>
      </c>
      <c r="C3010" s="79" t="s">
        <v>199</v>
      </c>
      <c r="E3010" t="s">
        <v>199</v>
      </c>
      <c r="F3010" t="s">
        <v>199</v>
      </c>
      <c r="G3010" t="s">
        <v>199</v>
      </c>
      <c r="H3010" t="s">
        <v>199</v>
      </c>
      <c r="I3010" t="s">
        <v>199</v>
      </c>
      <c r="J3010" t="s">
        <v>199</v>
      </c>
      <c r="K3010" t="s">
        <v>199</v>
      </c>
      <c r="L3010" t="s">
        <v>199</v>
      </c>
      <c r="M3010" t="s">
        <v>199</v>
      </c>
      <c r="N3010" t="s">
        <v>199</v>
      </c>
      <c r="O3010" t="s">
        <v>199</v>
      </c>
      <c r="P3010" t="s">
        <v>199</v>
      </c>
      <c r="Q3010" s="80" t="s">
        <v>199</v>
      </c>
      <c r="R3010" s="79"/>
      <c r="T3010" t="s">
        <v>199</v>
      </c>
      <c r="U3010" t="s">
        <v>199</v>
      </c>
      <c r="V3010" t="s">
        <v>199</v>
      </c>
    </row>
    <row r="3011" spans="2:22" x14ac:dyDescent="0.25">
      <c r="B3011" t="s">
        <v>199</v>
      </c>
      <c r="C3011" s="79" t="s">
        <v>199</v>
      </c>
      <c r="E3011" t="s">
        <v>199</v>
      </c>
      <c r="F3011" t="s">
        <v>199</v>
      </c>
      <c r="G3011" t="s">
        <v>199</v>
      </c>
      <c r="H3011" t="s">
        <v>199</v>
      </c>
      <c r="I3011" t="s">
        <v>199</v>
      </c>
      <c r="J3011" t="s">
        <v>199</v>
      </c>
      <c r="K3011" t="s">
        <v>199</v>
      </c>
      <c r="L3011" t="s">
        <v>199</v>
      </c>
      <c r="M3011" t="s">
        <v>199</v>
      </c>
      <c r="N3011" t="s">
        <v>199</v>
      </c>
      <c r="O3011" t="s">
        <v>199</v>
      </c>
      <c r="P3011" t="s">
        <v>199</v>
      </c>
      <c r="Q3011" s="80" t="s">
        <v>199</v>
      </c>
      <c r="R3011" s="79"/>
      <c r="T3011" t="s">
        <v>199</v>
      </c>
      <c r="U3011" t="s">
        <v>199</v>
      </c>
      <c r="V3011" t="s">
        <v>199</v>
      </c>
    </row>
    <row r="3012" spans="2:22" x14ac:dyDescent="0.25">
      <c r="B3012" t="s">
        <v>199</v>
      </c>
      <c r="C3012" s="79" t="s">
        <v>199</v>
      </c>
      <c r="E3012" t="s">
        <v>199</v>
      </c>
      <c r="F3012" t="s">
        <v>199</v>
      </c>
      <c r="G3012" t="s">
        <v>199</v>
      </c>
      <c r="H3012" t="s">
        <v>199</v>
      </c>
      <c r="I3012" t="s">
        <v>199</v>
      </c>
      <c r="J3012" t="s">
        <v>199</v>
      </c>
      <c r="K3012" t="s">
        <v>199</v>
      </c>
      <c r="L3012" t="s">
        <v>199</v>
      </c>
      <c r="M3012" t="s">
        <v>199</v>
      </c>
      <c r="N3012" t="s">
        <v>199</v>
      </c>
      <c r="O3012" t="s">
        <v>199</v>
      </c>
      <c r="P3012" t="s">
        <v>199</v>
      </c>
      <c r="Q3012" s="80" t="s">
        <v>199</v>
      </c>
      <c r="R3012" s="79"/>
      <c r="T3012" t="s">
        <v>199</v>
      </c>
      <c r="U3012" t="s">
        <v>199</v>
      </c>
      <c r="V3012" t="s">
        <v>199</v>
      </c>
    </row>
    <row r="3013" spans="2:22" x14ac:dyDescent="0.25">
      <c r="B3013" t="s">
        <v>199</v>
      </c>
      <c r="C3013" s="79" t="s">
        <v>199</v>
      </c>
      <c r="E3013" t="s">
        <v>199</v>
      </c>
      <c r="F3013" t="s">
        <v>199</v>
      </c>
      <c r="G3013" t="s">
        <v>199</v>
      </c>
      <c r="H3013" t="s">
        <v>199</v>
      </c>
      <c r="I3013" t="s">
        <v>199</v>
      </c>
      <c r="J3013" t="s">
        <v>199</v>
      </c>
      <c r="K3013" t="s">
        <v>199</v>
      </c>
      <c r="L3013" t="s">
        <v>199</v>
      </c>
      <c r="M3013" t="s">
        <v>199</v>
      </c>
      <c r="N3013" t="s">
        <v>199</v>
      </c>
      <c r="O3013" t="s">
        <v>199</v>
      </c>
      <c r="P3013" t="s">
        <v>199</v>
      </c>
      <c r="Q3013" s="80" t="s">
        <v>199</v>
      </c>
      <c r="R3013" s="79"/>
      <c r="T3013" t="s">
        <v>199</v>
      </c>
      <c r="U3013" t="s">
        <v>199</v>
      </c>
      <c r="V3013" t="s">
        <v>199</v>
      </c>
    </row>
    <row r="3014" spans="2:22" x14ac:dyDescent="0.25">
      <c r="B3014" t="s">
        <v>199</v>
      </c>
      <c r="C3014" s="79" t="s">
        <v>199</v>
      </c>
      <c r="E3014" t="s">
        <v>199</v>
      </c>
      <c r="F3014" t="s">
        <v>199</v>
      </c>
      <c r="G3014" t="s">
        <v>199</v>
      </c>
      <c r="H3014" t="s">
        <v>199</v>
      </c>
      <c r="I3014" t="s">
        <v>199</v>
      </c>
      <c r="J3014" t="s">
        <v>199</v>
      </c>
      <c r="K3014" t="s">
        <v>199</v>
      </c>
      <c r="L3014" t="s">
        <v>199</v>
      </c>
      <c r="M3014" t="s">
        <v>199</v>
      </c>
      <c r="N3014" t="s">
        <v>199</v>
      </c>
      <c r="O3014" t="s">
        <v>199</v>
      </c>
      <c r="P3014" t="s">
        <v>199</v>
      </c>
      <c r="Q3014" s="80" t="s">
        <v>199</v>
      </c>
      <c r="R3014" s="79"/>
      <c r="T3014" t="s">
        <v>199</v>
      </c>
      <c r="U3014" t="s">
        <v>199</v>
      </c>
      <c r="V3014" t="s">
        <v>199</v>
      </c>
    </row>
    <row r="3015" spans="2:22" x14ac:dyDescent="0.25">
      <c r="B3015" t="s">
        <v>199</v>
      </c>
      <c r="C3015" s="79" t="s">
        <v>199</v>
      </c>
      <c r="E3015" t="s">
        <v>199</v>
      </c>
      <c r="F3015" t="s">
        <v>199</v>
      </c>
      <c r="G3015" t="s">
        <v>199</v>
      </c>
      <c r="H3015" t="s">
        <v>199</v>
      </c>
      <c r="I3015" t="s">
        <v>199</v>
      </c>
      <c r="J3015" t="s">
        <v>199</v>
      </c>
      <c r="K3015" t="s">
        <v>199</v>
      </c>
      <c r="L3015" t="s">
        <v>199</v>
      </c>
      <c r="M3015" t="s">
        <v>199</v>
      </c>
      <c r="N3015" t="s">
        <v>199</v>
      </c>
      <c r="O3015" t="s">
        <v>199</v>
      </c>
      <c r="P3015" t="s">
        <v>199</v>
      </c>
      <c r="Q3015" s="80" t="s">
        <v>199</v>
      </c>
      <c r="R3015" s="79"/>
      <c r="T3015" t="s">
        <v>199</v>
      </c>
      <c r="U3015" t="s">
        <v>199</v>
      </c>
      <c r="V3015" t="s">
        <v>199</v>
      </c>
    </row>
    <row r="3016" spans="2:22" x14ac:dyDescent="0.25">
      <c r="B3016" t="s">
        <v>199</v>
      </c>
      <c r="C3016" s="79" t="s">
        <v>199</v>
      </c>
      <c r="E3016" t="s">
        <v>199</v>
      </c>
      <c r="F3016" t="s">
        <v>199</v>
      </c>
      <c r="G3016" t="s">
        <v>199</v>
      </c>
      <c r="H3016" t="s">
        <v>199</v>
      </c>
      <c r="I3016" t="s">
        <v>199</v>
      </c>
      <c r="J3016" t="s">
        <v>199</v>
      </c>
      <c r="K3016" t="s">
        <v>199</v>
      </c>
      <c r="L3016" t="s">
        <v>199</v>
      </c>
      <c r="M3016" t="s">
        <v>199</v>
      </c>
      <c r="N3016" t="s">
        <v>199</v>
      </c>
      <c r="O3016" t="s">
        <v>199</v>
      </c>
      <c r="P3016" t="s">
        <v>199</v>
      </c>
      <c r="Q3016" s="80" t="s">
        <v>199</v>
      </c>
      <c r="R3016" s="79"/>
      <c r="T3016" t="s">
        <v>199</v>
      </c>
      <c r="U3016" t="s">
        <v>199</v>
      </c>
      <c r="V3016" t="s">
        <v>199</v>
      </c>
    </row>
    <row r="3017" spans="2:22" x14ac:dyDescent="0.25">
      <c r="B3017" t="s">
        <v>199</v>
      </c>
      <c r="C3017" s="79" t="s">
        <v>199</v>
      </c>
      <c r="E3017" t="s">
        <v>199</v>
      </c>
      <c r="F3017" t="s">
        <v>199</v>
      </c>
      <c r="G3017" t="s">
        <v>199</v>
      </c>
      <c r="H3017" t="s">
        <v>199</v>
      </c>
      <c r="I3017" t="s">
        <v>199</v>
      </c>
      <c r="J3017" t="s">
        <v>199</v>
      </c>
      <c r="K3017" t="s">
        <v>199</v>
      </c>
      <c r="L3017" t="s">
        <v>199</v>
      </c>
      <c r="M3017" t="s">
        <v>199</v>
      </c>
      <c r="N3017" t="s">
        <v>199</v>
      </c>
      <c r="O3017" t="s">
        <v>199</v>
      </c>
      <c r="P3017" t="s">
        <v>199</v>
      </c>
      <c r="Q3017" s="80" t="s">
        <v>199</v>
      </c>
      <c r="R3017" s="79"/>
      <c r="T3017" t="s">
        <v>199</v>
      </c>
      <c r="U3017" t="s">
        <v>199</v>
      </c>
      <c r="V3017" t="s">
        <v>199</v>
      </c>
    </row>
    <row r="3018" spans="2:22" x14ac:dyDescent="0.25">
      <c r="B3018" t="s">
        <v>199</v>
      </c>
      <c r="C3018" s="79" t="s">
        <v>199</v>
      </c>
      <c r="E3018" t="s">
        <v>199</v>
      </c>
      <c r="F3018" t="s">
        <v>199</v>
      </c>
      <c r="G3018" t="s">
        <v>199</v>
      </c>
      <c r="H3018" t="s">
        <v>199</v>
      </c>
      <c r="I3018" t="s">
        <v>199</v>
      </c>
      <c r="J3018" t="s">
        <v>199</v>
      </c>
      <c r="K3018" t="s">
        <v>199</v>
      </c>
      <c r="L3018" t="s">
        <v>199</v>
      </c>
      <c r="M3018" t="s">
        <v>199</v>
      </c>
      <c r="N3018" t="s">
        <v>199</v>
      </c>
      <c r="O3018" t="s">
        <v>199</v>
      </c>
      <c r="P3018" t="s">
        <v>199</v>
      </c>
      <c r="Q3018" s="80" t="s">
        <v>199</v>
      </c>
      <c r="R3018" s="79"/>
      <c r="T3018" t="s">
        <v>199</v>
      </c>
      <c r="U3018" t="s">
        <v>199</v>
      </c>
      <c r="V3018" t="s">
        <v>199</v>
      </c>
    </row>
    <row r="3019" spans="2:22" x14ac:dyDescent="0.25">
      <c r="B3019" t="s">
        <v>199</v>
      </c>
      <c r="C3019" s="79" t="s">
        <v>199</v>
      </c>
      <c r="E3019" t="s">
        <v>199</v>
      </c>
      <c r="F3019" t="s">
        <v>199</v>
      </c>
      <c r="G3019" t="s">
        <v>199</v>
      </c>
      <c r="H3019" t="s">
        <v>199</v>
      </c>
      <c r="I3019" t="s">
        <v>199</v>
      </c>
      <c r="J3019" t="s">
        <v>199</v>
      </c>
      <c r="K3019" t="s">
        <v>199</v>
      </c>
      <c r="L3019" t="s">
        <v>199</v>
      </c>
      <c r="M3019" t="s">
        <v>199</v>
      </c>
      <c r="N3019" t="s">
        <v>199</v>
      </c>
      <c r="O3019" t="s">
        <v>199</v>
      </c>
      <c r="P3019" t="s">
        <v>199</v>
      </c>
      <c r="Q3019" s="80" t="s">
        <v>199</v>
      </c>
      <c r="R3019" s="79"/>
      <c r="T3019" t="s">
        <v>199</v>
      </c>
      <c r="U3019" t="s">
        <v>199</v>
      </c>
      <c r="V3019" t="s">
        <v>199</v>
      </c>
    </row>
    <row r="3020" spans="2:22" x14ac:dyDescent="0.25">
      <c r="B3020" t="s">
        <v>199</v>
      </c>
      <c r="C3020" s="79" t="s">
        <v>199</v>
      </c>
      <c r="E3020" t="s">
        <v>199</v>
      </c>
      <c r="F3020" t="s">
        <v>199</v>
      </c>
      <c r="G3020" t="s">
        <v>199</v>
      </c>
      <c r="H3020" t="s">
        <v>199</v>
      </c>
      <c r="I3020" t="s">
        <v>199</v>
      </c>
      <c r="J3020" t="s">
        <v>199</v>
      </c>
      <c r="K3020" t="s">
        <v>199</v>
      </c>
      <c r="L3020" t="s">
        <v>199</v>
      </c>
      <c r="M3020" t="s">
        <v>199</v>
      </c>
      <c r="N3020" t="s">
        <v>199</v>
      </c>
      <c r="O3020" t="s">
        <v>199</v>
      </c>
      <c r="P3020" t="s">
        <v>199</v>
      </c>
      <c r="Q3020" s="80" t="s">
        <v>199</v>
      </c>
      <c r="R3020" s="79"/>
      <c r="T3020" t="s">
        <v>199</v>
      </c>
      <c r="U3020" t="s">
        <v>199</v>
      </c>
      <c r="V3020" t="s">
        <v>199</v>
      </c>
    </row>
    <row r="3021" spans="2:22" x14ac:dyDescent="0.25">
      <c r="B3021" t="s">
        <v>199</v>
      </c>
      <c r="C3021" s="79" t="s">
        <v>199</v>
      </c>
      <c r="E3021" t="s">
        <v>199</v>
      </c>
      <c r="F3021" t="s">
        <v>199</v>
      </c>
      <c r="G3021" t="s">
        <v>199</v>
      </c>
      <c r="H3021" t="s">
        <v>199</v>
      </c>
      <c r="I3021" t="s">
        <v>199</v>
      </c>
      <c r="J3021" t="s">
        <v>199</v>
      </c>
      <c r="K3021" t="s">
        <v>199</v>
      </c>
      <c r="L3021" t="s">
        <v>199</v>
      </c>
      <c r="M3021" t="s">
        <v>199</v>
      </c>
      <c r="N3021" t="s">
        <v>199</v>
      </c>
      <c r="O3021" t="s">
        <v>199</v>
      </c>
      <c r="P3021" t="s">
        <v>199</v>
      </c>
      <c r="Q3021" s="80" t="s">
        <v>199</v>
      </c>
      <c r="R3021" s="79"/>
      <c r="T3021" t="s">
        <v>199</v>
      </c>
      <c r="U3021" t="s">
        <v>199</v>
      </c>
      <c r="V3021" t="s">
        <v>199</v>
      </c>
    </row>
    <row r="3022" spans="2:22" x14ac:dyDescent="0.25">
      <c r="B3022" t="s">
        <v>199</v>
      </c>
      <c r="C3022" s="79" t="s">
        <v>199</v>
      </c>
      <c r="E3022" t="s">
        <v>199</v>
      </c>
      <c r="F3022" t="s">
        <v>199</v>
      </c>
      <c r="G3022" t="s">
        <v>199</v>
      </c>
      <c r="H3022" t="s">
        <v>199</v>
      </c>
      <c r="I3022" t="s">
        <v>199</v>
      </c>
      <c r="J3022" t="s">
        <v>199</v>
      </c>
      <c r="K3022" t="s">
        <v>199</v>
      </c>
      <c r="L3022" t="s">
        <v>199</v>
      </c>
      <c r="M3022" t="s">
        <v>199</v>
      </c>
      <c r="N3022" t="s">
        <v>199</v>
      </c>
      <c r="O3022" t="s">
        <v>199</v>
      </c>
      <c r="P3022" t="s">
        <v>199</v>
      </c>
      <c r="Q3022" s="80" t="s">
        <v>199</v>
      </c>
      <c r="R3022" s="79"/>
      <c r="T3022" t="s">
        <v>199</v>
      </c>
      <c r="U3022" t="s">
        <v>199</v>
      </c>
      <c r="V3022" t="s">
        <v>199</v>
      </c>
    </row>
    <row r="3023" spans="2:22" x14ac:dyDescent="0.25">
      <c r="B3023" t="s">
        <v>199</v>
      </c>
      <c r="C3023" s="79" t="s">
        <v>199</v>
      </c>
      <c r="E3023" t="s">
        <v>199</v>
      </c>
      <c r="F3023" t="s">
        <v>199</v>
      </c>
      <c r="G3023" t="s">
        <v>199</v>
      </c>
      <c r="H3023" t="s">
        <v>199</v>
      </c>
      <c r="I3023" t="s">
        <v>199</v>
      </c>
      <c r="J3023" t="s">
        <v>199</v>
      </c>
      <c r="K3023" t="s">
        <v>199</v>
      </c>
      <c r="L3023" t="s">
        <v>199</v>
      </c>
      <c r="M3023" t="s">
        <v>199</v>
      </c>
      <c r="N3023" t="s">
        <v>199</v>
      </c>
      <c r="O3023" t="s">
        <v>199</v>
      </c>
      <c r="P3023" t="s">
        <v>199</v>
      </c>
      <c r="Q3023" s="80" t="s">
        <v>199</v>
      </c>
      <c r="R3023" s="79"/>
      <c r="T3023" t="s">
        <v>199</v>
      </c>
      <c r="U3023" t="s">
        <v>199</v>
      </c>
      <c r="V3023" t="s">
        <v>199</v>
      </c>
    </row>
    <row r="3024" spans="2:22" x14ac:dyDescent="0.25">
      <c r="B3024" t="s">
        <v>199</v>
      </c>
      <c r="C3024" s="79" t="s">
        <v>199</v>
      </c>
      <c r="E3024" t="s">
        <v>199</v>
      </c>
      <c r="F3024" t="s">
        <v>199</v>
      </c>
      <c r="G3024" t="s">
        <v>199</v>
      </c>
      <c r="H3024" t="s">
        <v>199</v>
      </c>
      <c r="I3024" t="s">
        <v>199</v>
      </c>
      <c r="J3024" t="s">
        <v>199</v>
      </c>
      <c r="K3024" t="s">
        <v>199</v>
      </c>
      <c r="L3024" t="s">
        <v>199</v>
      </c>
      <c r="M3024" t="s">
        <v>199</v>
      </c>
      <c r="N3024" t="s">
        <v>199</v>
      </c>
      <c r="O3024" t="s">
        <v>199</v>
      </c>
      <c r="P3024" t="s">
        <v>199</v>
      </c>
      <c r="Q3024" s="80" t="s">
        <v>199</v>
      </c>
      <c r="R3024" s="79"/>
      <c r="T3024" t="s">
        <v>199</v>
      </c>
      <c r="U3024" t="s">
        <v>199</v>
      </c>
      <c r="V3024" t="s">
        <v>199</v>
      </c>
    </row>
    <row r="3025" spans="2:22" x14ac:dyDescent="0.25">
      <c r="B3025" t="s">
        <v>199</v>
      </c>
      <c r="C3025" s="79" t="s">
        <v>199</v>
      </c>
      <c r="E3025" t="s">
        <v>199</v>
      </c>
      <c r="F3025" t="s">
        <v>199</v>
      </c>
      <c r="G3025" t="s">
        <v>199</v>
      </c>
      <c r="H3025" t="s">
        <v>199</v>
      </c>
      <c r="I3025" t="s">
        <v>199</v>
      </c>
      <c r="J3025" t="s">
        <v>199</v>
      </c>
      <c r="K3025" t="s">
        <v>199</v>
      </c>
      <c r="L3025" t="s">
        <v>199</v>
      </c>
      <c r="M3025" t="s">
        <v>199</v>
      </c>
      <c r="N3025" t="s">
        <v>199</v>
      </c>
      <c r="O3025" t="s">
        <v>199</v>
      </c>
      <c r="P3025" t="s">
        <v>199</v>
      </c>
      <c r="Q3025" s="80" t="s">
        <v>199</v>
      </c>
      <c r="R3025" s="79"/>
      <c r="T3025" t="s">
        <v>199</v>
      </c>
      <c r="U3025" t="s">
        <v>199</v>
      </c>
      <c r="V3025" t="s">
        <v>199</v>
      </c>
    </row>
    <row r="3026" spans="2:22" x14ac:dyDescent="0.25">
      <c r="B3026" t="s">
        <v>199</v>
      </c>
      <c r="C3026" s="79" t="s">
        <v>199</v>
      </c>
      <c r="E3026" t="s">
        <v>199</v>
      </c>
      <c r="F3026" t="s">
        <v>199</v>
      </c>
      <c r="G3026" t="s">
        <v>199</v>
      </c>
      <c r="H3026" t="s">
        <v>199</v>
      </c>
      <c r="I3026" t="s">
        <v>199</v>
      </c>
      <c r="J3026" t="s">
        <v>199</v>
      </c>
      <c r="K3026" t="s">
        <v>199</v>
      </c>
      <c r="L3026" t="s">
        <v>199</v>
      </c>
      <c r="M3026" t="s">
        <v>199</v>
      </c>
      <c r="N3026" t="s">
        <v>199</v>
      </c>
      <c r="O3026" t="s">
        <v>199</v>
      </c>
      <c r="P3026" t="s">
        <v>199</v>
      </c>
      <c r="Q3026" s="80" t="s">
        <v>199</v>
      </c>
      <c r="R3026" s="79"/>
      <c r="T3026" t="s">
        <v>199</v>
      </c>
      <c r="U3026" t="s">
        <v>199</v>
      </c>
      <c r="V3026" t="s">
        <v>199</v>
      </c>
    </row>
    <row r="3027" spans="2:22" x14ac:dyDescent="0.25">
      <c r="B3027" t="s">
        <v>199</v>
      </c>
      <c r="C3027" s="79" t="s">
        <v>199</v>
      </c>
      <c r="E3027" t="s">
        <v>199</v>
      </c>
      <c r="F3027" t="s">
        <v>199</v>
      </c>
      <c r="G3027" t="s">
        <v>199</v>
      </c>
      <c r="H3027" t="s">
        <v>199</v>
      </c>
      <c r="I3027" t="s">
        <v>199</v>
      </c>
      <c r="J3027" t="s">
        <v>199</v>
      </c>
      <c r="K3027" t="s">
        <v>199</v>
      </c>
      <c r="L3027" t="s">
        <v>199</v>
      </c>
      <c r="M3027" t="s">
        <v>199</v>
      </c>
      <c r="N3027" t="s">
        <v>199</v>
      </c>
      <c r="O3027" t="s">
        <v>199</v>
      </c>
      <c r="P3027" t="s">
        <v>199</v>
      </c>
      <c r="Q3027" s="80" t="s">
        <v>199</v>
      </c>
      <c r="R3027" s="79"/>
      <c r="T3027" t="s">
        <v>199</v>
      </c>
      <c r="U3027" t="s">
        <v>199</v>
      </c>
      <c r="V3027" t="s">
        <v>199</v>
      </c>
    </row>
    <row r="3028" spans="2:22" x14ac:dyDescent="0.25">
      <c r="B3028" t="s">
        <v>199</v>
      </c>
      <c r="C3028" s="79" t="s">
        <v>199</v>
      </c>
      <c r="E3028" t="s">
        <v>199</v>
      </c>
      <c r="F3028" t="s">
        <v>199</v>
      </c>
      <c r="G3028" t="s">
        <v>199</v>
      </c>
      <c r="H3028" t="s">
        <v>199</v>
      </c>
      <c r="I3028" t="s">
        <v>199</v>
      </c>
      <c r="J3028" t="s">
        <v>199</v>
      </c>
      <c r="K3028" t="s">
        <v>199</v>
      </c>
      <c r="L3028" t="s">
        <v>199</v>
      </c>
      <c r="M3028" t="s">
        <v>199</v>
      </c>
      <c r="N3028" t="s">
        <v>199</v>
      </c>
      <c r="O3028" t="s">
        <v>199</v>
      </c>
      <c r="P3028" t="s">
        <v>199</v>
      </c>
      <c r="Q3028" s="80" t="s">
        <v>199</v>
      </c>
      <c r="R3028" s="79"/>
      <c r="T3028" t="s">
        <v>199</v>
      </c>
      <c r="U3028" t="s">
        <v>199</v>
      </c>
      <c r="V3028" t="s">
        <v>199</v>
      </c>
    </row>
    <row r="3029" spans="2:22" x14ac:dyDescent="0.25">
      <c r="B3029" t="s">
        <v>199</v>
      </c>
      <c r="C3029" s="79" t="s">
        <v>199</v>
      </c>
      <c r="E3029" t="s">
        <v>199</v>
      </c>
      <c r="F3029" t="s">
        <v>199</v>
      </c>
      <c r="G3029" t="s">
        <v>199</v>
      </c>
      <c r="H3029" t="s">
        <v>199</v>
      </c>
      <c r="I3029" t="s">
        <v>199</v>
      </c>
      <c r="J3029" t="s">
        <v>199</v>
      </c>
      <c r="K3029" t="s">
        <v>199</v>
      </c>
      <c r="L3029" t="s">
        <v>199</v>
      </c>
      <c r="M3029" t="s">
        <v>199</v>
      </c>
      <c r="N3029" t="s">
        <v>199</v>
      </c>
      <c r="O3029" t="s">
        <v>199</v>
      </c>
      <c r="P3029" t="s">
        <v>199</v>
      </c>
      <c r="Q3029" s="80" t="s">
        <v>199</v>
      </c>
      <c r="R3029" s="79"/>
      <c r="T3029" t="s">
        <v>199</v>
      </c>
      <c r="U3029" t="s">
        <v>199</v>
      </c>
      <c r="V3029" t="s">
        <v>199</v>
      </c>
    </row>
    <row r="3030" spans="2:22" x14ac:dyDescent="0.25">
      <c r="B3030" t="s">
        <v>199</v>
      </c>
      <c r="C3030" s="79" t="s">
        <v>199</v>
      </c>
      <c r="E3030" t="s">
        <v>199</v>
      </c>
      <c r="F3030" t="s">
        <v>199</v>
      </c>
      <c r="G3030" t="s">
        <v>199</v>
      </c>
      <c r="H3030" t="s">
        <v>199</v>
      </c>
      <c r="I3030" t="s">
        <v>199</v>
      </c>
      <c r="J3030" t="s">
        <v>199</v>
      </c>
      <c r="K3030" t="s">
        <v>199</v>
      </c>
      <c r="L3030" t="s">
        <v>199</v>
      </c>
      <c r="M3030" t="s">
        <v>199</v>
      </c>
      <c r="N3030" t="s">
        <v>199</v>
      </c>
      <c r="O3030" t="s">
        <v>199</v>
      </c>
      <c r="P3030" t="s">
        <v>199</v>
      </c>
      <c r="Q3030" s="80" t="s">
        <v>199</v>
      </c>
      <c r="R3030" s="79"/>
      <c r="T3030" t="s">
        <v>199</v>
      </c>
      <c r="U3030" t="s">
        <v>199</v>
      </c>
      <c r="V3030" t="s">
        <v>199</v>
      </c>
    </row>
    <row r="3031" spans="2:22" x14ac:dyDescent="0.25">
      <c r="B3031" t="s">
        <v>199</v>
      </c>
      <c r="C3031" s="79" t="s">
        <v>199</v>
      </c>
      <c r="E3031" t="s">
        <v>199</v>
      </c>
      <c r="F3031" t="s">
        <v>199</v>
      </c>
      <c r="G3031" t="s">
        <v>199</v>
      </c>
      <c r="H3031" t="s">
        <v>199</v>
      </c>
      <c r="I3031" t="s">
        <v>199</v>
      </c>
      <c r="J3031" t="s">
        <v>199</v>
      </c>
      <c r="K3031" t="s">
        <v>199</v>
      </c>
      <c r="L3031" t="s">
        <v>199</v>
      </c>
      <c r="M3031" t="s">
        <v>199</v>
      </c>
      <c r="N3031" t="s">
        <v>199</v>
      </c>
      <c r="O3031" t="s">
        <v>199</v>
      </c>
      <c r="P3031" t="s">
        <v>199</v>
      </c>
      <c r="Q3031" s="80" t="s">
        <v>199</v>
      </c>
      <c r="R3031" s="79"/>
      <c r="T3031" t="s">
        <v>199</v>
      </c>
      <c r="U3031" t="s">
        <v>199</v>
      </c>
      <c r="V3031" t="s">
        <v>199</v>
      </c>
    </row>
    <row r="3032" spans="2:22" x14ac:dyDescent="0.25">
      <c r="B3032" t="s">
        <v>199</v>
      </c>
      <c r="C3032" s="79" t="s">
        <v>199</v>
      </c>
      <c r="E3032" t="s">
        <v>199</v>
      </c>
      <c r="F3032" t="s">
        <v>199</v>
      </c>
      <c r="G3032" t="s">
        <v>199</v>
      </c>
      <c r="H3032" t="s">
        <v>199</v>
      </c>
      <c r="I3032" t="s">
        <v>199</v>
      </c>
      <c r="J3032" t="s">
        <v>199</v>
      </c>
      <c r="K3032" t="s">
        <v>199</v>
      </c>
      <c r="L3032" t="s">
        <v>199</v>
      </c>
      <c r="M3032" t="s">
        <v>199</v>
      </c>
      <c r="N3032" t="s">
        <v>199</v>
      </c>
      <c r="O3032" t="s">
        <v>199</v>
      </c>
      <c r="P3032" t="s">
        <v>199</v>
      </c>
      <c r="Q3032" s="80" t="s">
        <v>199</v>
      </c>
      <c r="R3032" s="79"/>
      <c r="T3032" t="s">
        <v>199</v>
      </c>
      <c r="U3032" t="s">
        <v>199</v>
      </c>
      <c r="V3032" t="s">
        <v>199</v>
      </c>
    </row>
    <row r="3033" spans="2:22" x14ac:dyDescent="0.25">
      <c r="B3033" t="s">
        <v>199</v>
      </c>
      <c r="C3033" s="79" t="s">
        <v>199</v>
      </c>
      <c r="E3033" t="s">
        <v>199</v>
      </c>
      <c r="F3033" t="s">
        <v>199</v>
      </c>
      <c r="G3033" t="s">
        <v>199</v>
      </c>
      <c r="H3033" t="s">
        <v>199</v>
      </c>
      <c r="I3033" t="s">
        <v>199</v>
      </c>
      <c r="J3033" t="s">
        <v>199</v>
      </c>
      <c r="K3033" t="s">
        <v>199</v>
      </c>
      <c r="L3033" t="s">
        <v>199</v>
      </c>
      <c r="M3033" t="s">
        <v>199</v>
      </c>
      <c r="N3033" t="s">
        <v>199</v>
      </c>
      <c r="O3033" t="s">
        <v>199</v>
      </c>
      <c r="P3033" t="s">
        <v>199</v>
      </c>
      <c r="Q3033" s="80" t="s">
        <v>199</v>
      </c>
      <c r="R3033" s="79"/>
      <c r="T3033" t="s">
        <v>199</v>
      </c>
      <c r="U3033" t="s">
        <v>199</v>
      </c>
      <c r="V3033" t="s">
        <v>199</v>
      </c>
    </row>
    <row r="3034" spans="2:22" x14ac:dyDescent="0.25">
      <c r="B3034" t="s">
        <v>199</v>
      </c>
      <c r="C3034" s="79" t="s">
        <v>199</v>
      </c>
      <c r="E3034" t="s">
        <v>199</v>
      </c>
      <c r="F3034" t="s">
        <v>199</v>
      </c>
      <c r="G3034" t="s">
        <v>199</v>
      </c>
      <c r="H3034" t="s">
        <v>199</v>
      </c>
      <c r="I3034" t="s">
        <v>199</v>
      </c>
      <c r="J3034" t="s">
        <v>199</v>
      </c>
      <c r="K3034" t="s">
        <v>199</v>
      </c>
      <c r="L3034" t="s">
        <v>199</v>
      </c>
      <c r="M3034" t="s">
        <v>199</v>
      </c>
      <c r="N3034" t="s">
        <v>199</v>
      </c>
      <c r="O3034" t="s">
        <v>199</v>
      </c>
      <c r="P3034" t="s">
        <v>199</v>
      </c>
      <c r="Q3034" s="80" t="s">
        <v>199</v>
      </c>
      <c r="R3034" s="79"/>
      <c r="T3034" t="s">
        <v>199</v>
      </c>
      <c r="U3034" t="s">
        <v>199</v>
      </c>
      <c r="V3034" t="s">
        <v>199</v>
      </c>
    </row>
    <row r="3035" spans="2:22" x14ac:dyDescent="0.25">
      <c r="B3035" t="s">
        <v>199</v>
      </c>
      <c r="C3035" s="79" t="s">
        <v>199</v>
      </c>
      <c r="E3035" t="s">
        <v>199</v>
      </c>
      <c r="F3035" t="s">
        <v>199</v>
      </c>
      <c r="G3035" t="s">
        <v>199</v>
      </c>
      <c r="H3035" t="s">
        <v>199</v>
      </c>
      <c r="I3035" t="s">
        <v>199</v>
      </c>
      <c r="J3035" t="s">
        <v>199</v>
      </c>
      <c r="K3035" t="s">
        <v>199</v>
      </c>
      <c r="L3035" t="s">
        <v>199</v>
      </c>
      <c r="M3035" t="s">
        <v>199</v>
      </c>
      <c r="N3035" t="s">
        <v>199</v>
      </c>
      <c r="O3035" t="s">
        <v>199</v>
      </c>
      <c r="P3035" t="s">
        <v>199</v>
      </c>
      <c r="Q3035" s="80" t="s">
        <v>199</v>
      </c>
      <c r="R3035" s="79"/>
      <c r="T3035" t="s">
        <v>199</v>
      </c>
      <c r="U3035" t="s">
        <v>199</v>
      </c>
      <c r="V3035" t="s">
        <v>199</v>
      </c>
    </row>
    <row r="3036" spans="2:22" x14ac:dyDescent="0.25">
      <c r="B3036" t="s">
        <v>199</v>
      </c>
      <c r="C3036" s="79" t="s">
        <v>199</v>
      </c>
      <c r="E3036" t="s">
        <v>199</v>
      </c>
      <c r="F3036" t="s">
        <v>199</v>
      </c>
      <c r="G3036" t="s">
        <v>199</v>
      </c>
      <c r="H3036" t="s">
        <v>199</v>
      </c>
      <c r="I3036" t="s">
        <v>199</v>
      </c>
      <c r="J3036" t="s">
        <v>199</v>
      </c>
      <c r="K3036" t="s">
        <v>199</v>
      </c>
      <c r="L3036" t="s">
        <v>199</v>
      </c>
      <c r="M3036" t="s">
        <v>199</v>
      </c>
      <c r="N3036" t="s">
        <v>199</v>
      </c>
      <c r="O3036" t="s">
        <v>199</v>
      </c>
      <c r="P3036" t="s">
        <v>199</v>
      </c>
      <c r="Q3036" s="80" t="s">
        <v>199</v>
      </c>
      <c r="R3036" s="79"/>
      <c r="T3036" t="s">
        <v>199</v>
      </c>
      <c r="U3036" t="s">
        <v>199</v>
      </c>
      <c r="V3036" t="s">
        <v>199</v>
      </c>
    </row>
    <row r="3037" spans="2:22" x14ac:dyDescent="0.25">
      <c r="B3037" t="s">
        <v>199</v>
      </c>
      <c r="C3037" s="79" t="s">
        <v>199</v>
      </c>
      <c r="E3037" t="s">
        <v>199</v>
      </c>
      <c r="F3037" t="s">
        <v>199</v>
      </c>
      <c r="G3037" t="s">
        <v>199</v>
      </c>
      <c r="H3037" t="s">
        <v>199</v>
      </c>
      <c r="I3037" t="s">
        <v>199</v>
      </c>
      <c r="J3037" t="s">
        <v>199</v>
      </c>
      <c r="K3037" t="s">
        <v>199</v>
      </c>
      <c r="L3037" t="s">
        <v>199</v>
      </c>
      <c r="M3037" t="s">
        <v>199</v>
      </c>
      <c r="N3037" t="s">
        <v>199</v>
      </c>
      <c r="O3037" t="s">
        <v>199</v>
      </c>
      <c r="P3037" t="s">
        <v>199</v>
      </c>
      <c r="Q3037" s="80" t="s">
        <v>199</v>
      </c>
      <c r="R3037" s="79"/>
      <c r="T3037" t="s">
        <v>199</v>
      </c>
      <c r="U3037" t="s">
        <v>199</v>
      </c>
      <c r="V3037" t="s">
        <v>199</v>
      </c>
    </row>
    <row r="3038" spans="2:22" x14ac:dyDescent="0.25">
      <c r="B3038" t="s">
        <v>199</v>
      </c>
      <c r="C3038" s="79" t="s">
        <v>199</v>
      </c>
      <c r="E3038" t="s">
        <v>199</v>
      </c>
      <c r="F3038" t="s">
        <v>199</v>
      </c>
      <c r="G3038" t="s">
        <v>199</v>
      </c>
      <c r="H3038" t="s">
        <v>199</v>
      </c>
      <c r="I3038" t="s">
        <v>199</v>
      </c>
      <c r="J3038" t="s">
        <v>199</v>
      </c>
      <c r="K3038" t="s">
        <v>199</v>
      </c>
      <c r="L3038" t="s">
        <v>199</v>
      </c>
      <c r="M3038" t="s">
        <v>199</v>
      </c>
      <c r="N3038" t="s">
        <v>199</v>
      </c>
      <c r="O3038" t="s">
        <v>199</v>
      </c>
      <c r="P3038" t="s">
        <v>199</v>
      </c>
      <c r="Q3038" s="80" t="s">
        <v>199</v>
      </c>
      <c r="R3038" s="79"/>
      <c r="T3038" t="s">
        <v>199</v>
      </c>
      <c r="U3038" t="s">
        <v>199</v>
      </c>
      <c r="V3038" t="s">
        <v>199</v>
      </c>
    </row>
    <row r="3039" spans="2:22" x14ac:dyDescent="0.25">
      <c r="B3039" t="s">
        <v>199</v>
      </c>
      <c r="C3039" s="79" t="s">
        <v>199</v>
      </c>
      <c r="E3039" t="s">
        <v>199</v>
      </c>
      <c r="F3039" t="s">
        <v>199</v>
      </c>
      <c r="G3039" t="s">
        <v>199</v>
      </c>
      <c r="H3039" t="s">
        <v>199</v>
      </c>
      <c r="I3039" t="s">
        <v>199</v>
      </c>
      <c r="J3039" t="s">
        <v>199</v>
      </c>
      <c r="K3039" t="s">
        <v>199</v>
      </c>
      <c r="L3039" t="s">
        <v>199</v>
      </c>
      <c r="M3039" t="s">
        <v>199</v>
      </c>
      <c r="N3039" t="s">
        <v>199</v>
      </c>
      <c r="O3039" t="s">
        <v>199</v>
      </c>
      <c r="P3039" t="s">
        <v>199</v>
      </c>
      <c r="Q3039" s="80" t="s">
        <v>199</v>
      </c>
      <c r="R3039" s="79"/>
      <c r="T3039" t="s">
        <v>199</v>
      </c>
      <c r="U3039" t="s">
        <v>199</v>
      </c>
      <c r="V3039" t="s">
        <v>199</v>
      </c>
    </row>
    <row r="3040" spans="2:22" x14ac:dyDescent="0.25">
      <c r="B3040" t="s">
        <v>199</v>
      </c>
      <c r="C3040" s="79" t="s">
        <v>199</v>
      </c>
      <c r="E3040" t="s">
        <v>199</v>
      </c>
      <c r="F3040" t="s">
        <v>199</v>
      </c>
      <c r="G3040" t="s">
        <v>199</v>
      </c>
      <c r="H3040" t="s">
        <v>199</v>
      </c>
      <c r="I3040" t="s">
        <v>199</v>
      </c>
      <c r="J3040" t="s">
        <v>199</v>
      </c>
      <c r="K3040" t="s">
        <v>199</v>
      </c>
      <c r="L3040" t="s">
        <v>199</v>
      </c>
      <c r="M3040" t="s">
        <v>199</v>
      </c>
      <c r="N3040" t="s">
        <v>199</v>
      </c>
      <c r="O3040" t="s">
        <v>199</v>
      </c>
      <c r="P3040" t="s">
        <v>199</v>
      </c>
      <c r="Q3040" s="80" t="s">
        <v>199</v>
      </c>
      <c r="R3040" s="79"/>
      <c r="T3040" t="s">
        <v>199</v>
      </c>
      <c r="U3040" t="s">
        <v>199</v>
      </c>
      <c r="V3040" t="s">
        <v>199</v>
      </c>
    </row>
    <row r="3041" spans="2:22" x14ac:dyDescent="0.25">
      <c r="B3041" t="s">
        <v>199</v>
      </c>
      <c r="C3041" s="79" t="s">
        <v>199</v>
      </c>
      <c r="E3041" t="s">
        <v>199</v>
      </c>
      <c r="F3041" t="s">
        <v>199</v>
      </c>
      <c r="G3041" t="s">
        <v>199</v>
      </c>
      <c r="H3041" t="s">
        <v>199</v>
      </c>
      <c r="I3041" t="s">
        <v>199</v>
      </c>
      <c r="J3041" t="s">
        <v>199</v>
      </c>
      <c r="K3041" t="s">
        <v>199</v>
      </c>
      <c r="L3041" t="s">
        <v>199</v>
      </c>
      <c r="M3041" t="s">
        <v>199</v>
      </c>
      <c r="N3041" t="s">
        <v>199</v>
      </c>
      <c r="O3041" t="s">
        <v>199</v>
      </c>
      <c r="P3041" t="s">
        <v>199</v>
      </c>
      <c r="Q3041" s="80" t="s">
        <v>199</v>
      </c>
      <c r="R3041" s="79"/>
      <c r="T3041" t="s">
        <v>199</v>
      </c>
      <c r="U3041" t="s">
        <v>199</v>
      </c>
      <c r="V3041" t="s">
        <v>199</v>
      </c>
    </row>
    <row r="3042" spans="2:22" x14ac:dyDescent="0.25">
      <c r="B3042" t="s">
        <v>199</v>
      </c>
      <c r="C3042" s="79" t="s">
        <v>199</v>
      </c>
      <c r="E3042" t="s">
        <v>199</v>
      </c>
      <c r="F3042" t="s">
        <v>199</v>
      </c>
      <c r="G3042" t="s">
        <v>199</v>
      </c>
      <c r="H3042" t="s">
        <v>199</v>
      </c>
      <c r="I3042" t="s">
        <v>199</v>
      </c>
      <c r="J3042" t="s">
        <v>199</v>
      </c>
      <c r="K3042" t="s">
        <v>199</v>
      </c>
      <c r="L3042" t="s">
        <v>199</v>
      </c>
      <c r="M3042" t="s">
        <v>199</v>
      </c>
      <c r="N3042" t="s">
        <v>199</v>
      </c>
      <c r="O3042" t="s">
        <v>199</v>
      </c>
      <c r="P3042" t="s">
        <v>199</v>
      </c>
      <c r="Q3042" s="80" t="s">
        <v>199</v>
      </c>
      <c r="R3042" s="79"/>
      <c r="T3042" t="s">
        <v>199</v>
      </c>
      <c r="U3042" t="s">
        <v>199</v>
      </c>
      <c r="V3042" t="s">
        <v>199</v>
      </c>
    </row>
    <row r="3043" spans="2:22" x14ac:dyDescent="0.25">
      <c r="B3043" t="s">
        <v>199</v>
      </c>
      <c r="C3043" s="79" t="s">
        <v>199</v>
      </c>
      <c r="E3043" t="s">
        <v>199</v>
      </c>
      <c r="F3043" t="s">
        <v>199</v>
      </c>
      <c r="G3043" t="s">
        <v>199</v>
      </c>
      <c r="H3043" t="s">
        <v>199</v>
      </c>
      <c r="I3043" t="s">
        <v>199</v>
      </c>
      <c r="J3043" t="s">
        <v>199</v>
      </c>
      <c r="K3043" t="s">
        <v>199</v>
      </c>
      <c r="L3043" t="s">
        <v>199</v>
      </c>
      <c r="M3043" t="s">
        <v>199</v>
      </c>
      <c r="N3043" t="s">
        <v>199</v>
      </c>
      <c r="O3043" t="s">
        <v>199</v>
      </c>
      <c r="P3043" t="s">
        <v>199</v>
      </c>
      <c r="Q3043" s="80" t="s">
        <v>199</v>
      </c>
      <c r="R3043" s="79"/>
      <c r="T3043" t="s">
        <v>199</v>
      </c>
      <c r="U3043" t="s">
        <v>199</v>
      </c>
      <c r="V3043" t="s">
        <v>199</v>
      </c>
    </row>
    <row r="3044" spans="2:22" x14ac:dyDescent="0.25">
      <c r="B3044" t="s">
        <v>199</v>
      </c>
      <c r="C3044" s="79" t="s">
        <v>199</v>
      </c>
      <c r="E3044" t="s">
        <v>199</v>
      </c>
      <c r="F3044" t="s">
        <v>199</v>
      </c>
      <c r="G3044" t="s">
        <v>199</v>
      </c>
      <c r="H3044" t="s">
        <v>199</v>
      </c>
      <c r="I3044" t="s">
        <v>199</v>
      </c>
      <c r="J3044" t="s">
        <v>199</v>
      </c>
      <c r="K3044" t="s">
        <v>199</v>
      </c>
      <c r="L3044" t="s">
        <v>199</v>
      </c>
      <c r="M3044" t="s">
        <v>199</v>
      </c>
      <c r="N3044" t="s">
        <v>199</v>
      </c>
      <c r="O3044" t="s">
        <v>199</v>
      </c>
      <c r="P3044" t="s">
        <v>199</v>
      </c>
      <c r="Q3044" s="80" t="s">
        <v>199</v>
      </c>
      <c r="R3044" s="79"/>
      <c r="T3044" t="s">
        <v>199</v>
      </c>
      <c r="U3044" t="s">
        <v>199</v>
      </c>
      <c r="V3044" t="s">
        <v>199</v>
      </c>
    </row>
    <row r="3045" spans="2:22" x14ac:dyDescent="0.25">
      <c r="B3045" t="s">
        <v>199</v>
      </c>
      <c r="C3045" s="79" t="s">
        <v>199</v>
      </c>
      <c r="E3045" t="s">
        <v>199</v>
      </c>
      <c r="F3045" t="s">
        <v>199</v>
      </c>
      <c r="G3045" t="s">
        <v>199</v>
      </c>
      <c r="H3045" t="s">
        <v>199</v>
      </c>
      <c r="I3045" t="s">
        <v>199</v>
      </c>
      <c r="J3045" t="s">
        <v>199</v>
      </c>
      <c r="K3045" t="s">
        <v>199</v>
      </c>
      <c r="L3045" t="s">
        <v>199</v>
      </c>
      <c r="M3045" t="s">
        <v>199</v>
      </c>
      <c r="N3045" t="s">
        <v>199</v>
      </c>
      <c r="O3045" t="s">
        <v>199</v>
      </c>
      <c r="P3045" t="s">
        <v>199</v>
      </c>
      <c r="Q3045" s="80" t="s">
        <v>199</v>
      </c>
      <c r="R3045" s="79"/>
      <c r="T3045" t="s">
        <v>199</v>
      </c>
      <c r="U3045" t="s">
        <v>199</v>
      </c>
      <c r="V3045" t="s">
        <v>199</v>
      </c>
    </row>
    <row r="3046" spans="2:22" x14ac:dyDescent="0.25">
      <c r="B3046" t="s">
        <v>199</v>
      </c>
      <c r="C3046" s="79" t="s">
        <v>199</v>
      </c>
      <c r="E3046" t="s">
        <v>199</v>
      </c>
      <c r="F3046" t="s">
        <v>199</v>
      </c>
      <c r="G3046" t="s">
        <v>199</v>
      </c>
      <c r="H3046" t="s">
        <v>199</v>
      </c>
      <c r="I3046" t="s">
        <v>199</v>
      </c>
      <c r="J3046" t="s">
        <v>199</v>
      </c>
      <c r="K3046" t="s">
        <v>199</v>
      </c>
      <c r="L3046" t="s">
        <v>199</v>
      </c>
      <c r="M3046" t="s">
        <v>199</v>
      </c>
      <c r="N3046" t="s">
        <v>199</v>
      </c>
      <c r="O3046" t="s">
        <v>199</v>
      </c>
      <c r="P3046" t="s">
        <v>199</v>
      </c>
      <c r="Q3046" s="80" t="s">
        <v>199</v>
      </c>
      <c r="R3046" s="79"/>
      <c r="T3046" t="s">
        <v>199</v>
      </c>
      <c r="U3046" t="s">
        <v>199</v>
      </c>
      <c r="V3046" t="s">
        <v>199</v>
      </c>
    </row>
    <row r="3047" spans="2:22" x14ac:dyDescent="0.25">
      <c r="B3047" t="s">
        <v>199</v>
      </c>
      <c r="C3047" s="79" t="s">
        <v>199</v>
      </c>
      <c r="E3047" t="s">
        <v>199</v>
      </c>
      <c r="F3047" t="s">
        <v>199</v>
      </c>
      <c r="G3047" t="s">
        <v>199</v>
      </c>
      <c r="H3047" t="s">
        <v>199</v>
      </c>
      <c r="I3047" t="s">
        <v>199</v>
      </c>
      <c r="J3047" t="s">
        <v>199</v>
      </c>
      <c r="K3047" t="s">
        <v>199</v>
      </c>
      <c r="L3047" t="s">
        <v>199</v>
      </c>
      <c r="M3047" t="s">
        <v>199</v>
      </c>
      <c r="N3047" t="s">
        <v>199</v>
      </c>
      <c r="O3047" t="s">
        <v>199</v>
      </c>
      <c r="P3047" t="s">
        <v>199</v>
      </c>
      <c r="Q3047" s="80" t="s">
        <v>199</v>
      </c>
      <c r="R3047" s="79"/>
      <c r="T3047" t="s">
        <v>199</v>
      </c>
      <c r="U3047" t="s">
        <v>199</v>
      </c>
      <c r="V3047" t="s">
        <v>199</v>
      </c>
    </row>
    <row r="3048" spans="2:22" x14ac:dyDescent="0.25">
      <c r="B3048" t="s">
        <v>199</v>
      </c>
      <c r="C3048" s="79" t="s">
        <v>199</v>
      </c>
      <c r="E3048" t="s">
        <v>199</v>
      </c>
      <c r="F3048" t="s">
        <v>199</v>
      </c>
      <c r="G3048" t="s">
        <v>199</v>
      </c>
      <c r="H3048" t="s">
        <v>199</v>
      </c>
      <c r="I3048" t="s">
        <v>199</v>
      </c>
      <c r="J3048" t="s">
        <v>199</v>
      </c>
      <c r="K3048" t="s">
        <v>199</v>
      </c>
      <c r="L3048" t="s">
        <v>199</v>
      </c>
      <c r="M3048" t="s">
        <v>199</v>
      </c>
      <c r="N3048" t="s">
        <v>199</v>
      </c>
      <c r="O3048" t="s">
        <v>199</v>
      </c>
      <c r="P3048" t="s">
        <v>199</v>
      </c>
      <c r="Q3048" s="80" t="s">
        <v>199</v>
      </c>
      <c r="R3048" s="79"/>
      <c r="T3048" t="s">
        <v>199</v>
      </c>
      <c r="U3048" t="s">
        <v>199</v>
      </c>
      <c r="V3048" t="s">
        <v>199</v>
      </c>
    </row>
    <row r="3049" spans="2:22" x14ac:dyDescent="0.25">
      <c r="B3049" t="s">
        <v>199</v>
      </c>
      <c r="C3049" s="79" t="s">
        <v>199</v>
      </c>
      <c r="E3049" t="s">
        <v>199</v>
      </c>
      <c r="F3049" t="s">
        <v>199</v>
      </c>
      <c r="G3049" t="s">
        <v>199</v>
      </c>
      <c r="H3049" t="s">
        <v>199</v>
      </c>
      <c r="I3049" t="s">
        <v>199</v>
      </c>
      <c r="J3049" t="s">
        <v>199</v>
      </c>
      <c r="K3049" t="s">
        <v>199</v>
      </c>
      <c r="L3049" t="s">
        <v>199</v>
      </c>
      <c r="M3049" t="s">
        <v>199</v>
      </c>
      <c r="N3049" t="s">
        <v>199</v>
      </c>
      <c r="O3049" t="s">
        <v>199</v>
      </c>
      <c r="P3049" t="s">
        <v>199</v>
      </c>
      <c r="Q3049" s="80" t="s">
        <v>199</v>
      </c>
      <c r="R3049" s="79"/>
      <c r="T3049" t="s">
        <v>199</v>
      </c>
      <c r="U3049" t="s">
        <v>199</v>
      </c>
      <c r="V3049" t="s">
        <v>199</v>
      </c>
    </row>
    <row r="3050" spans="2:22" x14ac:dyDescent="0.25">
      <c r="B3050" t="s">
        <v>199</v>
      </c>
      <c r="C3050" s="79" t="s">
        <v>199</v>
      </c>
      <c r="E3050" t="s">
        <v>199</v>
      </c>
      <c r="F3050" t="s">
        <v>199</v>
      </c>
      <c r="G3050" t="s">
        <v>199</v>
      </c>
      <c r="H3050" t="s">
        <v>199</v>
      </c>
      <c r="I3050" t="s">
        <v>199</v>
      </c>
      <c r="J3050" t="s">
        <v>199</v>
      </c>
      <c r="K3050" t="s">
        <v>199</v>
      </c>
      <c r="L3050" t="s">
        <v>199</v>
      </c>
      <c r="M3050" t="s">
        <v>199</v>
      </c>
      <c r="N3050" t="s">
        <v>199</v>
      </c>
      <c r="O3050" t="s">
        <v>199</v>
      </c>
      <c r="P3050" t="s">
        <v>199</v>
      </c>
      <c r="Q3050" s="80" t="s">
        <v>199</v>
      </c>
      <c r="R3050" s="79"/>
      <c r="T3050" t="s">
        <v>199</v>
      </c>
      <c r="U3050" t="s">
        <v>199</v>
      </c>
      <c r="V3050" t="s">
        <v>199</v>
      </c>
    </row>
    <row r="3051" spans="2:22" x14ac:dyDescent="0.25">
      <c r="B3051" t="s">
        <v>199</v>
      </c>
      <c r="C3051" s="79" t="s">
        <v>199</v>
      </c>
      <c r="E3051" t="s">
        <v>199</v>
      </c>
      <c r="F3051" t="s">
        <v>199</v>
      </c>
      <c r="G3051" t="s">
        <v>199</v>
      </c>
      <c r="H3051" t="s">
        <v>199</v>
      </c>
      <c r="I3051" t="s">
        <v>199</v>
      </c>
      <c r="J3051" t="s">
        <v>199</v>
      </c>
      <c r="K3051" t="s">
        <v>199</v>
      </c>
      <c r="L3051" t="s">
        <v>199</v>
      </c>
      <c r="M3051" t="s">
        <v>199</v>
      </c>
      <c r="N3051" t="s">
        <v>199</v>
      </c>
      <c r="O3051" t="s">
        <v>199</v>
      </c>
      <c r="P3051" t="s">
        <v>199</v>
      </c>
      <c r="Q3051" s="80" t="s">
        <v>199</v>
      </c>
      <c r="R3051" s="79"/>
      <c r="T3051" t="s">
        <v>199</v>
      </c>
      <c r="U3051" t="s">
        <v>199</v>
      </c>
      <c r="V3051" t="s">
        <v>199</v>
      </c>
    </row>
    <row r="3052" spans="2:22" x14ac:dyDescent="0.25">
      <c r="B3052" t="s">
        <v>199</v>
      </c>
      <c r="C3052" s="79" t="s">
        <v>199</v>
      </c>
      <c r="E3052" t="s">
        <v>199</v>
      </c>
      <c r="F3052" t="s">
        <v>199</v>
      </c>
      <c r="G3052" t="s">
        <v>199</v>
      </c>
      <c r="H3052" t="s">
        <v>199</v>
      </c>
      <c r="I3052" t="s">
        <v>199</v>
      </c>
      <c r="J3052" t="s">
        <v>199</v>
      </c>
      <c r="K3052" t="s">
        <v>199</v>
      </c>
      <c r="L3052" t="s">
        <v>199</v>
      </c>
      <c r="M3052" t="s">
        <v>199</v>
      </c>
      <c r="N3052" t="s">
        <v>199</v>
      </c>
      <c r="O3052" t="s">
        <v>199</v>
      </c>
      <c r="P3052" t="s">
        <v>199</v>
      </c>
      <c r="Q3052" s="80" t="s">
        <v>199</v>
      </c>
      <c r="R3052" s="79"/>
      <c r="T3052" t="s">
        <v>199</v>
      </c>
      <c r="U3052" t="s">
        <v>199</v>
      </c>
      <c r="V3052" t="s">
        <v>199</v>
      </c>
    </row>
    <row r="3053" spans="2:22" x14ac:dyDescent="0.25">
      <c r="B3053" t="s">
        <v>199</v>
      </c>
      <c r="C3053" s="79" t="s">
        <v>199</v>
      </c>
      <c r="E3053" t="s">
        <v>199</v>
      </c>
      <c r="F3053" t="s">
        <v>199</v>
      </c>
      <c r="G3053" t="s">
        <v>199</v>
      </c>
      <c r="H3053" t="s">
        <v>199</v>
      </c>
      <c r="I3053" t="s">
        <v>199</v>
      </c>
      <c r="J3053" t="s">
        <v>199</v>
      </c>
      <c r="K3053" t="s">
        <v>199</v>
      </c>
      <c r="L3053" t="s">
        <v>199</v>
      </c>
      <c r="M3053" t="s">
        <v>199</v>
      </c>
      <c r="N3053" t="s">
        <v>199</v>
      </c>
      <c r="O3053" t="s">
        <v>199</v>
      </c>
      <c r="P3053" t="s">
        <v>199</v>
      </c>
      <c r="Q3053" s="80" t="s">
        <v>199</v>
      </c>
      <c r="R3053" s="79"/>
      <c r="T3053" t="s">
        <v>199</v>
      </c>
      <c r="U3053" t="s">
        <v>199</v>
      </c>
      <c r="V3053" t="s">
        <v>199</v>
      </c>
    </row>
    <row r="3054" spans="2:22" x14ac:dyDescent="0.25">
      <c r="B3054" t="s">
        <v>199</v>
      </c>
      <c r="C3054" s="79" t="s">
        <v>199</v>
      </c>
      <c r="E3054" t="s">
        <v>199</v>
      </c>
      <c r="F3054" t="s">
        <v>199</v>
      </c>
      <c r="G3054" t="s">
        <v>199</v>
      </c>
      <c r="H3054" t="s">
        <v>199</v>
      </c>
      <c r="I3054" t="s">
        <v>199</v>
      </c>
      <c r="J3054" t="s">
        <v>199</v>
      </c>
      <c r="K3054" t="s">
        <v>199</v>
      </c>
      <c r="L3054" t="s">
        <v>199</v>
      </c>
      <c r="M3054" t="s">
        <v>199</v>
      </c>
      <c r="N3054" t="s">
        <v>199</v>
      </c>
      <c r="O3054" t="s">
        <v>199</v>
      </c>
      <c r="P3054" t="s">
        <v>199</v>
      </c>
      <c r="Q3054" s="80" t="s">
        <v>199</v>
      </c>
      <c r="R3054" s="79"/>
      <c r="T3054" t="s">
        <v>199</v>
      </c>
      <c r="U3054" t="s">
        <v>199</v>
      </c>
      <c r="V3054" t="s">
        <v>199</v>
      </c>
    </row>
    <row r="3055" spans="2:22" x14ac:dyDescent="0.25">
      <c r="B3055" t="s">
        <v>199</v>
      </c>
      <c r="C3055" s="79" t="s">
        <v>199</v>
      </c>
      <c r="E3055" t="s">
        <v>199</v>
      </c>
      <c r="F3055" t="s">
        <v>199</v>
      </c>
      <c r="G3055" t="s">
        <v>199</v>
      </c>
      <c r="H3055" t="s">
        <v>199</v>
      </c>
      <c r="I3055" t="s">
        <v>199</v>
      </c>
      <c r="J3055" t="s">
        <v>199</v>
      </c>
      <c r="K3055" t="s">
        <v>199</v>
      </c>
      <c r="L3055" t="s">
        <v>199</v>
      </c>
      <c r="M3055" t="s">
        <v>199</v>
      </c>
      <c r="N3055" t="s">
        <v>199</v>
      </c>
      <c r="O3055" t="s">
        <v>199</v>
      </c>
      <c r="P3055" t="s">
        <v>199</v>
      </c>
      <c r="Q3055" s="80" t="s">
        <v>199</v>
      </c>
      <c r="R3055" s="79"/>
      <c r="T3055" t="s">
        <v>199</v>
      </c>
      <c r="U3055" t="s">
        <v>199</v>
      </c>
      <c r="V3055" t="s">
        <v>199</v>
      </c>
    </row>
    <row r="3056" spans="2:22" x14ac:dyDescent="0.25">
      <c r="B3056" t="s">
        <v>199</v>
      </c>
      <c r="C3056" s="79" t="s">
        <v>199</v>
      </c>
      <c r="E3056" t="s">
        <v>199</v>
      </c>
      <c r="F3056" t="s">
        <v>199</v>
      </c>
      <c r="G3056" t="s">
        <v>199</v>
      </c>
      <c r="H3056" t="s">
        <v>199</v>
      </c>
      <c r="I3056" t="s">
        <v>199</v>
      </c>
      <c r="J3056" t="s">
        <v>199</v>
      </c>
      <c r="K3056" t="s">
        <v>199</v>
      </c>
      <c r="L3056" t="s">
        <v>199</v>
      </c>
      <c r="M3056" t="s">
        <v>199</v>
      </c>
      <c r="N3056" t="s">
        <v>199</v>
      </c>
      <c r="O3056" t="s">
        <v>199</v>
      </c>
      <c r="P3056" t="s">
        <v>199</v>
      </c>
      <c r="Q3056" s="80" t="s">
        <v>199</v>
      </c>
      <c r="R3056" s="79"/>
      <c r="T3056" t="s">
        <v>199</v>
      </c>
      <c r="U3056" t="s">
        <v>199</v>
      </c>
      <c r="V3056" t="s">
        <v>199</v>
      </c>
    </row>
    <row r="3057" spans="2:22" x14ac:dyDescent="0.25">
      <c r="B3057" t="s">
        <v>199</v>
      </c>
      <c r="C3057" s="79" t="s">
        <v>199</v>
      </c>
      <c r="E3057" t="s">
        <v>199</v>
      </c>
      <c r="F3057" t="s">
        <v>199</v>
      </c>
      <c r="G3057" t="s">
        <v>199</v>
      </c>
      <c r="H3057" t="s">
        <v>199</v>
      </c>
      <c r="I3057" t="s">
        <v>199</v>
      </c>
      <c r="J3057" t="s">
        <v>199</v>
      </c>
      <c r="K3057" t="s">
        <v>199</v>
      </c>
      <c r="L3057" t="s">
        <v>199</v>
      </c>
      <c r="M3057" t="s">
        <v>199</v>
      </c>
      <c r="N3057" t="s">
        <v>199</v>
      </c>
      <c r="O3057" t="s">
        <v>199</v>
      </c>
      <c r="P3057" t="s">
        <v>199</v>
      </c>
      <c r="Q3057" s="80" t="s">
        <v>199</v>
      </c>
      <c r="R3057" s="79"/>
      <c r="T3057" t="s">
        <v>199</v>
      </c>
      <c r="U3057" t="s">
        <v>199</v>
      </c>
      <c r="V3057" t="s">
        <v>199</v>
      </c>
    </row>
    <row r="3058" spans="2:22" x14ac:dyDescent="0.25">
      <c r="B3058" t="s">
        <v>199</v>
      </c>
      <c r="C3058" s="79" t="s">
        <v>199</v>
      </c>
      <c r="E3058" t="s">
        <v>199</v>
      </c>
      <c r="F3058" t="s">
        <v>199</v>
      </c>
      <c r="G3058" t="s">
        <v>199</v>
      </c>
      <c r="H3058" t="s">
        <v>199</v>
      </c>
      <c r="I3058" t="s">
        <v>199</v>
      </c>
      <c r="J3058" t="s">
        <v>199</v>
      </c>
      <c r="K3058" t="s">
        <v>199</v>
      </c>
      <c r="L3058" t="s">
        <v>199</v>
      </c>
      <c r="M3058" t="s">
        <v>199</v>
      </c>
      <c r="N3058" t="s">
        <v>199</v>
      </c>
      <c r="O3058" t="s">
        <v>199</v>
      </c>
      <c r="P3058" t="s">
        <v>199</v>
      </c>
      <c r="Q3058" s="80" t="s">
        <v>199</v>
      </c>
      <c r="R3058" s="79"/>
      <c r="T3058" t="s">
        <v>199</v>
      </c>
      <c r="U3058" t="s">
        <v>199</v>
      </c>
      <c r="V3058" t="s">
        <v>199</v>
      </c>
    </row>
    <row r="3059" spans="2:22" x14ac:dyDescent="0.25">
      <c r="B3059" t="s">
        <v>199</v>
      </c>
      <c r="C3059" s="79" t="s">
        <v>199</v>
      </c>
      <c r="E3059" t="s">
        <v>199</v>
      </c>
      <c r="F3059" t="s">
        <v>199</v>
      </c>
      <c r="G3059" t="s">
        <v>199</v>
      </c>
      <c r="H3059" t="s">
        <v>199</v>
      </c>
      <c r="I3059" t="s">
        <v>199</v>
      </c>
      <c r="J3059" t="s">
        <v>199</v>
      </c>
      <c r="K3059" t="s">
        <v>199</v>
      </c>
      <c r="L3059" t="s">
        <v>199</v>
      </c>
      <c r="M3059" t="s">
        <v>199</v>
      </c>
      <c r="N3059" t="s">
        <v>199</v>
      </c>
      <c r="O3059" t="s">
        <v>199</v>
      </c>
      <c r="P3059" t="s">
        <v>199</v>
      </c>
      <c r="Q3059" s="80" t="s">
        <v>199</v>
      </c>
      <c r="R3059" s="79"/>
      <c r="T3059" t="s">
        <v>199</v>
      </c>
      <c r="U3059" t="s">
        <v>199</v>
      </c>
      <c r="V3059" t="s">
        <v>199</v>
      </c>
    </row>
    <row r="3060" spans="2:22" x14ac:dyDescent="0.25">
      <c r="B3060" t="s">
        <v>199</v>
      </c>
      <c r="C3060" s="79" t="s">
        <v>199</v>
      </c>
      <c r="E3060" t="s">
        <v>199</v>
      </c>
      <c r="F3060" t="s">
        <v>199</v>
      </c>
      <c r="G3060" t="s">
        <v>199</v>
      </c>
      <c r="H3060" t="s">
        <v>199</v>
      </c>
      <c r="I3060" t="s">
        <v>199</v>
      </c>
      <c r="J3060" t="s">
        <v>199</v>
      </c>
      <c r="K3060" t="s">
        <v>199</v>
      </c>
      <c r="L3060" t="s">
        <v>199</v>
      </c>
      <c r="M3060" t="s">
        <v>199</v>
      </c>
      <c r="N3060" t="s">
        <v>199</v>
      </c>
      <c r="O3060" t="s">
        <v>199</v>
      </c>
      <c r="P3060" t="s">
        <v>199</v>
      </c>
      <c r="Q3060" s="80" t="s">
        <v>199</v>
      </c>
      <c r="R3060" s="79"/>
      <c r="T3060" t="s">
        <v>199</v>
      </c>
      <c r="U3060" t="s">
        <v>199</v>
      </c>
      <c r="V3060" t="s">
        <v>199</v>
      </c>
    </row>
    <row r="3061" spans="2:22" x14ac:dyDescent="0.25">
      <c r="B3061" t="s">
        <v>199</v>
      </c>
      <c r="C3061" s="79" t="s">
        <v>199</v>
      </c>
      <c r="E3061" t="s">
        <v>199</v>
      </c>
      <c r="F3061" t="s">
        <v>199</v>
      </c>
      <c r="G3061" t="s">
        <v>199</v>
      </c>
      <c r="H3061" t="s">
        <v>199</v>
      </c>
      <c r="I3061" t="s">
        <v>199</v>
      </c>
      <c r="J3061" t="s">
        <v>199</v>
      </c>
      <c r="K3061" t="s">
        <v>199</v>
      </c>
      <c r="L3061" t="s">
        <v>199</v>
      </c>
      <c r="M3061" t="s">
        <v>199</v>
      </c>
      <c r="N3061" t="s">
        <v>199</v>
      </c>
      <c r="O3061" t="s">
        <v>199</v>
      </c>
      <c r="P3061" t="s">
        <v>199</v>
      </c>
      <c r="Q3061" s="80" t="s">
        <v>199</v>
      </c>
      <c r="R3061" s="79"/>
      <c r="T3061" t="s">
        <v>199</v>
      </c>
      <c r="U3061" t="s">
        <v>199</v>
      </c>
      <c r="V3061" t="s">
        <v>199</v>
      </c>
    </row>
    <row r="3062" spans="2:22" x14ac:dyDescent="0.25">
      <c r="B3062" t="s">
        <v>199</v>
      </c>
      <c r="C3062" s="79" t="s">
        <v>199</v>
      </c>
      <c r="E3062" t="s">
        <v>199</v>
      </c>
      <c r="F3062" t="s">
        <v>199</v>
      </c>
      <c r="G3062" t="s">
        <v>199</v>
      </c>
      <c r="H3062" t="s">
        <v>199</v>
      </c>
      <c r="I3062" t="s">
        <v>199</v>
      </c>
      <c r="J3062" t="s">
        <v>199</v>
      </c>
      <c r="K3062" t="s">
        <v>199</v>
      </c>
      <c r="L3062" t="s">
        <v>199</v>
      </c>
      <c r="M3062" t="s">
        <v>199</v>
      </c>
      <c r="N3062" t="s">
        <v>199</v>
      </c>
      <c r="O3062" t="s">
        <v>199</v>
      </c>
      <c r="P3062" t="s">
        <v>199</v>
      </c>
      <c r="Q3062" s="80" t="s">
        <v>199</v>
      </c>
      <c r="R3062" s="79"/>
      <c r="T3062" t="s">
        <v>199</v>
      </c>
      <c r="U3062" t="s">
        <v>199</v>
      </c>
      <c r="V3062" t="s">
        <v>199</v>
      </c>
    </row>
    <row r="3063" spans="2:22" x14ac:dyDescent="0.25">
      <c r="B3063" t="s">
        <v>199</v>
      </c>
      <c r="C3063" s="79" t="s">
        <v>199</v>
      </c>
      <c r="E3063" t="s">
        <v>199</v>
      </c>
      <c r="F3063" t="s">
        <v>199</v>
      </c>
      <c r="G3063" t="s">
        <v>199</v>
      </c>
      <c r="H3063" t="s">
        <v>199</v>
      </c>
      <c r="I3063" t="s">
        <v>199</v>
      </c>
      <c r="J3063" t="s">
        <v>199</v>
      </c>
      <c r="K3063" t="s">
        <v>199</v>
      </c>
      <c r="L3063" t="s">
        <v>199</v>
      </c>
      <c r="M3063" t="s">
        <v>199</v>
      </c>
      <c r="N3063" t="s">
        <v>199</v>
      </c>
      <c r="O3063" t="s">
        <v>199</v>
      </c>
      <c r="P3063" t="s">
        <v>199</v>
      </c>
      <c r="Q3063" s="80" t="s">
        <v>199</v>
      </c>
      <c r="R3063" s="79"/>
      <c r="T3063" t="s">
        <v>199</v>
      </c>
      <c r="U3063" t="s">
        <v>199</v>
      </c>
      <c r="V3063" t="s">
        <v>199</v>
      </c>
    </row>
    <row r="3064" spans="2:22" x14ac:dyDescent="0.25">
      <c r="B3064" t="s">
        <v>199</v>
      </c>
      <c r="C3064" s="79" t="s">
        <v>199</v>
      </c>
      <c r="E3064" t="s">
        <v>199</v>
      </c>
      <c r="F3064" t="s">
        <v>199</v>
      </c>
      <c r="G3064" t="s">
        <v>199</v>
      </c>
      <c r="H3064" t="s">
        <v>199</v>
      </c>
      <c r="I3064" t="s">
        <v>199</v>
      </c>
      <c r="J3064" t="s">
        <v>199</v>
      </c>
      <c r="K3064" t="s">
        <v>199</v>
      </c>
      <c r="L3064" t="s">
        <v>199</v>
      </c>
      <c r="M3064" t="s">
        <v>199</v>
      </c>
      <c r="N3064" t="s">
        <v>199</v>
      </c>
      <c r="O3064" t="s">
        <v>199</v>
      </c>
      <c r="P3064" t="s">
        <v>199</v>
      </c>
      <c r="Q3064" s="80" t="s">
        <v>199</v>
      </c>
      <c r="R3064" s="79"/>
      <c r="T3064" t="s">
        <v>199</v>
      </c>
      <c r="U3064" t="s">
        <v>199</v>
      </c>
      <c r="V3064" t="s">
        <v>199</v>
      </c>
    </row>
    <row r="3065" spans="2:22" x14ac:dyDescent="0.25">
      <c r="B3065" t="s">
        <v>199</v>
      </c>
      <c r="C3065" s="79" t="s">
        <v>199</v>
      </c>
      <c r="E3065" t="s">
        <v>199</v>
      </c>
      <c r="F3065" t="s">
        <v>199</v>
      </c>
      <c r="G3065" t="s">
        <v>199</v>
      </c>
      <c r="H3065" t="s">
        <v>199</v>
      </c>
      <c r="I3065" t="s">
        <v>199</v>
      </c>
      <c r="J3065" t="s">
        <v>199</v>
      </c>
      <c r="K3065" t="s">
        <v>199</v>
      </c>
      <c r="L3065" t="s">
        <v>199</v>
      </c>
      <c r="M3065" t="s">
        <v>199</v>
      </c>
      <c r="N3065" t="s">
        <v>199</v>
      </c>
      <c r="O3065" t="s">
        <v>199</v>
      </c>
      <c r="P3065" t="s">
        <v>199</v>
      </c>
      <c r="Q3065" s="80" t="s">
        <v>199</v>
      </c>
      <c r="R3065" s="79"/>
      <c r="T3065" t="s">
        <v>199</v>
      </c>
      <c r="U3065" t="s">
        <v>199</v>
      </c>
      <c r="V3065" t="s">
        <v>199</v>
      </c>
    </row>
    <row r="3066" spans="2:22" x14ac:dyDescent="0.25">
      <c r="B3066" t="s">
        <v>199</v>
      </c>
      <c r="C3066" s="79" t="s">
        <v>199</v>
      </c>
      <c r="E3066" t="s">
        <v>199</v>
      </c>
      <c r="F3066" t="s">
        <v>199</v>
      </c>
      <c r="G3066" t="s">
        <v>199</v>
      </c>
      <c r="H3066" t="s">
        <v>199</v>
      </c>
      <c r="I3066" t="s">
        <v>199</v>
      </c>
      <c r="J3066" t="s">
        <v>199</v>
      </c>
      <c r="K3066" t="s">
        <v>199</v>
      </c>
      <c r="L3066" t="s">
        <v>199</v>
      </c>
      <c r="M3066" t="s">
        <v>199</v>
      </c>
      <c r="N3066" t="s">
        <v>199</v>
      </c>
      <c r="O3066" t="s">
        <v>199</v>
      </c>
      <c r="P3066" t="s">
        <v>199</v>
      </c>
      <c r="Q3066" s="80" t="s">
        <v>199</v>
      </c>
      <c r="R3066" s="79"/>
      <c r="T3066" t="s">
        <v>199</v>
      </c>
      <c r="U3066" t="s">
        <v>199</v>
      </c>
      <c r="V3066" t="s">
        <v>199</v>
      </c>
    </row>
    <row r="3067" spans="2:22" x14ac:dyDescent="0.25">
      <c r="B3067" t="s">
        <v>199</v>
      </c>
      <c r="C3067" s="79" t="s">
        <v>199</v>
      </c>
      <c r="E3067" t="s">
        <v>199</v>
      </c>
      <c r="F3067" t="s">
        <v>199</v>
      </c>
      <c r="G3067" t="s">
        <v>199</v>
      </c>
      <c r="H3067" t="s">
        <v>199</v>
      </c>
      <c r="I3067" t="s">
        <v>199</v>
      </c>
      <c r="J3067" t="s">
        <v>199</v>
      </c>
      <c r="K3067" t="s">
        <v>199</v>
      </c>
      <c r="L3067" t="s">
        <v>199</v>
      </c>
      <c r="M3067" t="s">
        <v>199</v>
      </c>
      <c r="N3067" t="s">
        <v>199</v>
      </c>
      <c r="O3067" t="s">
        <v>199</v>
      </c>
      <c r="P3067" t="s">
        <v>199</v>
      </c>
      <c r="Q3067" s="80" t="s">
        <v>199</v>
      </c>
      <c r="R3067" s="79"/>
      <c r="T3067" t="s">
        <v>199</v>
      </c>
      <c r="U3067" t="s">
        <v>199</v>
      </c>
      <c r="V3067" t="s">
        <v>199</v>
      </c>
    </row>
    <row r="3068" spans="2:22" x14ac:dyDescent="0.25">
      <c r="B3068" t="s">
        <v>199</v>
      </c>
      <c r="C3068" s="79" t="s">
        <v>199</v>
      </c>
      <c r="E3068" t="s">
        <v>199</v>
      </c>
      <c r="F3068" t="s">
        <v>199</v>
      </c>
      <c r="G3068" t="s">
        <v>199</v>
      </c>
      <c r="H3068" t="s">
        <v>199</v>
      </c>
      <c r="I3068" t="s">
        <v>199</v>
      </c>
      <c r="J3068" t="s">
        <v>199</v>
      </c>
      <c r="K3068" t="s">
        <v>199</v>
      </c>
      <c r="L3068" t="s">
        <v>199</v>
      </c>
      <c r="M3068" t="s">
        <v>199</v>
      </c>
      <c r="N3068" t="s">
        <v>199</v>
      </c>
      <c r="O3068" t="s">
        <v>199</v>
      </c>
      <c r="P3068" t="s">
        <v>199</v>
      </c>
      <c r="Q3068" s="80" t="s">
        <v>199</v>
      </c>
      <c r="R3068" s="79"/>
      <c r="T3068" t="s">
        <v>199</v>
      </c>
      <c r="U3068" t="s">
        <v>199</v>
      </c>
      <c r="V3068" t="s">
        <v>199</v>
      </c>
    </row>
    <row r="3069" spans="2:22" x14ac:dyDescent="0.25">
      <c r="B3069" t="s">
        <v>199</v>
      </c>
      <c r="C3069" s="79" t="s">
        <v>199</v>
      </c>
      <c r="E3069" t="s">
        <v>199</v>
      </c>
      <c r="F3069" t="s">
        <v>199</v>
      </c>
      <c r="G3069" t="s">
        <v>199</v>
      </c>
      <c r="H3069" t="s">
        <v>199</v>
      </c>
      <c r="I3069" t="s">
        <v>199</v>
      </c>
      <c r="J3069" t="s">
        <v>199</v>
      </c>
      <c r="K3069" t="s">
        <v>199</v>
      </c>
      <c r="L3069" t="s">
        <v>199</v>
      </c>
      <c r="M3069" t="s">
        <v>199</v>
      </c>
      <c r="N3069" t="s">
        <v>199</v>
      </c>
      <c r="O3069" t="s">
        <v>199</v>
      </c>
      <c r="P3069" t="s">
        <v>199</v>
      </c>
      <c r="Q3069" s="80" t="s">
        <v>199</v>
      </c>
      <c r="R3069" s="79"/>
      <c r="T3069" t="s">
        <v>199</v>
      </c>
      <c r="U3069" t="s">
        <v>199</v>
      </c>
      <c r="V3069" t="s">
        <v>199</v>
      </c>
    </row>
    <row r="3070" spans="2:22" x14ac:dyDescent="0.25">
      <c r="B3070" t="s">
        <v>199</v>
      </c>
      <c r="C3070" s="79" t="s">
        <v>199</v>
      </c>
      <c r="E3070" t="s">
        <v>199</v>
      </c>
      <c r="F3070" t="s">
        <v>199</v>
      </c>
      <c r="G3070" t="s">
        <v>199</v>
      </c>
      <c r="H3070" t="s">
        <v>199</v>
      </c>
      <c r="I3070" t="s">
        <v>199</v>
      </c>
      <c r="J3070" t="s">
        <v>199</v>
      </c>
      <c r="K3070" t="s">
        <v>199</v>
      </c>
      <c r="L3070" t="s">
        <v>199</v>
      </c>
      <c r="M3070" t="s">
        <v>199</v>
      </c>
      <c r="N3070" t="s">
        <v>199</v>
      </c>
      <c r="O3070" t="s">
        <v>199</v>
      </c>
      <c r="P3070" t="s">
        <v>199</v>
      </c>
      <c r="Q3070" s="80" t="s">
        <v>199</v>
      </c>
      <c r="R3070" s="79"/>
      <c r="T3070" t="s">
        <v>199</v>
      </c>
      <c r="U3070" t="s">
        <v>199</v>
      </c>
      <c r="V3070" t="s">
        <v>199</v>
      </c>
    </row>
    <row r="3071" spans="2:22" x14ac:dyDescent="0.25">
      <c r="B3071" t="s">
        <v>199</v>
      </c>
      <c r="C3071" s="79" t="s">
        <v>199</v>
      </c>
      <c r="E3071" t="s">
        <v>199</v>
      </c>
      <c r="F3071" t="s">
        <v>199</v>
      </c>
      <c r="G3071" t="s">
        <v>199</v>
      </c>
      <c r="H3071" t="s">
        <v>199</v>
      </c>
      <c r="I3071" t="s">
        <v>199</v>
      </c>
      <c r="J3071" t="s">
        <v>199</v>
      </c>
      <c r="K3071" t="s">
        <v>199</v>
      </c>
      <c r="L3071" t="s">
        <v>199</v>
      </c>
      <c r="M3071" t="s">
        <v>199</v>
      </c>
      <c r="N3071" t="s">
        <v>199</v>
      </c>
      <c r="O3071" t="s">
        <v>199</v>
      </c>
      <c r="P3071" t="s">
        <v>199</v>
      </c>
      <c r="Q3071" s="80" t="s">
        <v>199</v>
      </c>
      <c r="R3071" s="79"/>
      <c r="T3071" t="s">
        <v>199</v>
      </c>
      <c r="U3071" t="s">
        <v>199</v>
      </c>
      <c r="V3071" t="s">
        <v>199</v>
      </c>
    </row>
    <row r="3072" spans="2:22" x14ac:dyDescent="0.25">
      <c r="B3072" t="s">
        <v>199</v>
      </c>
      <c r="C3072" s="79" t="s">
        <v>199</v>
      </c>
      <c r="E3072" t="s">
        <v>199</v>
      </c>
      <c r="F3072" t="s">
        <v>199</v>
      </c>
      <c r="G3072" t="s">
        <v>199</v>
      </c>
      <c r="H3072" t="s">
        <v>199</v>
      </c>
      <c r="I3072" t="s">
        <v>199</v>
      </c>
      <c r="J3072" t="s">
        <v>199</v>
      </c>
      <c r="K3072" t="s">
        <v>199</v>
      </c>
      <c r="L3072" t="s">
        <v>199</v>
      </c>
      <c r="M3072" t="s">
        <v>199</v>
      </c>
      <c r="N3072" t="s">
        <v>199</v>
      </c>
      <c r="O3072" t="s">
        <v>199</v>
      </c>
      <c r="P3072" t="s">
        <v>199</v>
      </c>
      <c r="Q3072" s="80" t="s">
        <v>199</v>
      </c>
      <c r="R3072" s="79"/>
      <c r="T3072" t="s">
        <v>199</v>
      </c>
      <c r="U3072" t="s">
        <v>199</v>
      </c>
      <c r="V3072" t="s">
        <v>199</v>
      </c>
    </row>
    <row r="3073" spans="2:22" x14ac:dyDescent="0.25">
      <c r="B3073" t="s">
        <v>199</v>
      </c>
      <c r="C3073" s="79" t="s">
        <v>199</v>
      </c>
      <c r="E3073" t="s">
        <v>199</v>
      </c>
      <c r="F3073" t="s">
        <v>199</v>
      </c>
      <c r="G3073" t="s">
        <v>199</v>
      </c>
      <c r="H3073" t="s">
        <v>199</v>
      </c>
      <c r="I3073" t="s">
        <v>199</v>
      </c>
      <c r="J3073" t="s">
        <v>199</v>
      </c>
      <c r="K3073" t="s">
        <v>199</v>
      </c>
      <c r="L3073" t="s">
        <v>199</v>
      </c>
      <c r="M3073" t="s">
        <v>199</v>
      </c>
      <c r="N3073" t="s">
        <v>199</v>
      </c>
      <c r="O3073" t="s">
        <v>199</v>
      </c>
      <c r="P3073" t="s">
        <v>199</v>
      </c>
      <c r="Q3073" s="80" t="s">
        <v>199</v>
      </c>
      <c r="R3073" s="79"/>
      <c r="T3073" t="s">
        <v>199</v>
      </c>
      <c r="U3073" t="s">
        <v>199</v>
      </c>
      <c r="V3073" t="s">
        <v>199</v>
      </c>
    </row>
    <row r="3074" spans="2:22" x14ac:dyDescent="0.25">
      <c r="B3074" t="s">
        <v>199</v>
      </c>
      <c r="C3074" s="79" t="s">
        <v>199</v>
      </c>
      <c r="E3074" t="s">
        <v>199</v>
      </c>
      <c r="F3074" t="s">
        <v>199</v>
      </c>
      <c r="G3074" t="s">
        <v>199</v>
      </c>
      <c r="H3074" t="s">
        <v>199</v>
      </c>
      <c r="I3074" t="s">
        <v>199</v>
      </c>
      <c r="J3074" t="s">
        <v>199</v>
      </c>
      <c r="K3074" t="s">
        <v>199</v>
      </c>
      <c r="L3074" t="s">
        <v>199</v>
      </c>
      <c r="M3074" t="s">
        <v>199</v>
      </c>
      <c r="N3074" t="s">
        <v>199</v>
      </c>
      <c r="O3074" t="s">
        <v>199</v>
      </c>
      <c r="P3074" t="s">
        <v>199</v>
      </c>
      <c r="Q3074" s="80" t="s">
        <v>199</v>
      </c>
      <c r="R3074" s="79"/>
      <c r="T3074" t="s">
        <v>199</v>
      </c>
      <c r="U3074" t="s">
        <v>199</v>
      </c>
      <c r="V3074" t="s">
        <v>199</v>
      </c>
    </row>
    <row r="3075" spans="2:22" x14ac:dyDescent="0.25">
      <c r="B3075" t="s">
        <v>199</v>
      </c>
      <c r="C3075" s="79" t="s">
        <v>199</v>
      </c>
      <c r="E3075" t="s">
        <v>199</v>
      </c>
      <c r="F3075" t="s">
        <v>199</v>
      </c>
      <c r="G3075" t="s">
        <v>199</v>
      </c>
      <c r="H3075" t="s">
        <v>199</v>
      </c>
      <c r="I3075" t="s">
        <v>199</v>
      </c>
      <c r="J3075" t="s">
        <v>199</v>
      </c>
      <c r="K3075" t="s">
        <v>199</v>
      </c>
      <c r="L3075" t="s">
        <v>199</v>
      </c>
      <c r="M3075" t="s">
        <v>199</v>
      </c>
      <c r="N3075" t="s">
        <v>199</v>
      </c>
      <c r="O3075" t="s">
        <v>199</v>
      </c>
      <c r="P3075" t="s">
        <v>199</v>
      </c>
      <c r="Q3075" s="80" t="s">
        <v>199</v>
      </c>
      <c r="R3075" s="79"/>
      <c r="T3075" t="s">
        <v>199</v>
      </c>
      <c r="U3075" t="s">
        <v>199</v>
      </c>
      <c r="V3075" t="s">
        <v>199</v>
      </c>
    </row>
    <row r="3076" spans="2:22" x14ac:dyDescent="0.25">
      <c r="B3076" t="s">
        <v>199</v>
      </c>
      <c r="C3076" s="79" t="s">
        <v>199</v>
      </c>
      <c r="E3076" t="s">
        <v>199</v>
      </c>
      <c r="F3076" t="s">
        <v>199</v>
      </c>
      <c r="G3076" t="s">
        <v>199</v>
      </c>
      <c r="H3076" t="s">
        <v>199</v>
      </c>
      <c r="I3076" t="s">
        <v>199</v>
      </c>
      <c r="J3076" t="s">
        <v>199</v>
      </c>
      <c r="K3076" t="s">
        <v>199</v>
      </c>
      <c r="L3076" t="s">
        <v>199</v>
      </c>
      <c r="M3076" t="s">
        <v>199</v>
      </c>
      <c r="N3076" t="s">
        <v>199</v>
      </c>
      <c r="O3076" t="s">
        <v>199</v>
      </c>
      <c r="P3076" t="s">
        <v>199</v>
      </c>
      <c r="Q3076" s="80" t="s">
        <v>199</v>
      </c>
      <c r="R3076" s="79"/>
      <c r="T3076" t="s">
        <v>199</v>
      </c>
      <c r="U3076" t="s">
        <v>199</v>
      </c>
      <c r="V3076" t="s">
        <v>199</v>
      </c>
    </row>
    <row r="3077" spans="2:22" x14ac:dyDescent="0.25">
      <c r="B3077" t="s">
        <v>199</v>
      </c>
      <c r="C3077" s="79" t="s">
        <v>199</v>
      </c>
      <c r="E3077" t="s">
        <v>199</v>
      </c>
      <c r="F3077" t="s">
        <v>199</v>
      </c>
      <c r="G3077" t="s">
        <v>199</v>
      </c>
      <c r="H3077" t="s">
        <v>199</v>
      </c>
      <c r="I3077" t="s">
        <v>199</v>
      </c>
      <c r="J3077" t="s">
        <v>199</v>
      </c>
      <c r="K3077" t="s">
        <v>199</v>
      </c>
      <c r="L3077" t="s">
        <v>199</v>
      </c>
      <c r="M3077" t="s">
        <v>199</v>
      </c>
      <c r="N3077" t="s">
        <v>199</v>
      </c>
      <c r="O3077" t="s">
        <v>199</v>
      </c>
      <c r="P3077" t="s">
        <v>199</v>
      </c>
      <c r="Q3077" s="80" t="s">
        <v>199</v>
      </c>
      <c r="R3077" s="79"/>
      <c r="T3077" t="s">
        <v>199</v>
      </c>
      <c r="U3077" t="s">
        <v>199</v>
      </c>
      <c r="V3077" t="s">
        <v>199</v>
      </c>
    </row>
    <row r="3078" spans="2:22" x14ac:dyDescent="0.25">
      <c r="B3078" t="s">
        <v>199</v>
      </c>
      <c r="C3078" s="79" t="s">
        <v>199</v>
      </c>
      <c r="E3078" t="s">
        <v>199</v>
      </c>
      <c r="F3078" t="s">
        <v>199</v>
      </c>
      <c r="G3078" t="s">
        <v>199</v>
      </c>
      <c r="H3078" t="s">
        <v>199</v>
      </c>
      <c r="I3078" t="s">
        <v>199</v>
      </c>
      <c r="J3078" t="s">
        <v>199</v>
      </c>
      <c r="K3078" t="s">
        <v>199</v>
      </c>
      <c r="L3078" t="s">
        <v>199</v>
      </c>
      <c r="M3078" t="s">
        <v>199</v>
      </c>
      <c r="N3078" t="s">
        <v>199</v>
      </c>
      <c r="O3078" t="s">
        <v>199</v>
      </c>
      <c r="P3078" t="s">
        <v>199</v>
      </c>
      <c r="Q3078" s="80" t="s">
        <v>199</v>
      </c>
      <c r="R3078" s="79"/>
      <c r="T3078" t="s">
        <v>199</v>
      </c>
      <c r="U3078" t="s">
        <v>199</v>
      </c>
      <c r="V3078" t="s">
        <v>199</v>
      </c>
    </row>
    <row r="3079" spans="2:22" x14ac:dyDescent="0.25">
      <c r="B3079" t="s">
        <v>199</v>
      </c>
      <c r="C3079" s="79" t="s">
        <v>199</v>
      </c>
      <c r="E3079" t="s">
        <v>199</v>
      </c>
      <c r="F3079" t="s">
        <v>199</v>
      </c>
      <c r="G3079" t="s">
        <v>199</v>
      </c>
      <c r="H3079" t="s">
        <v>199</v>
      </c>
      <c r="I3079" t="s">
        <v>199</v>
      </c>
      <c r="J3079" t="s">
        <v>199</v>
      </c>
      <c r="K3079" t="s">
        <v>199</v>
      </c>
      <c r="L3079" t="s">
        <v>199</v>
      </c>
      <c r="M3079" t="s">
        <v>199</v>
      </c>
      <c r="N3079" t="s">
        <v>199</v>
      </c>
      <c r="O3079" t="s">
        <v>199</v>
      </c>
      <c r="P3079" t="s">
        <v>199</v>
      </c>
      <c r="Q3079" s="80" t="s">
        <v>199</v>
      </c>
      <c r="R3079" s="79"/>
      <c r="T3079" t="s">
        <v>199</v>
      </c>
      <c r="U3079" t="s">
        <v>199</v>
      </c>
      <c r="V3079" t="s">
        <v>199</v>
      </c>
    </row>
    <row r="3080" spans="2:22" x14ac:dyDescent="0.25">
      <c r="B3080" t="s">
        <v>199</v>
      </c>
      <c r="C3080" s="79" t="s">
        <v>199</v>
      </c>
      <c r="E3080" t="s">
        <v>199</v>
      </c>
      <c r="F3080" t="s">
        <v>199</v>
      </c>
      <c r="G3080" t="s">
        <v>199</v>
      </c>
      <c r="H3080" t="s">
        <v>199</v>
      </c>
      <c r="I3080" t="s">
        <v>199</v>
      </c>
      <c r="J3080" t="s">
        <v>199</v>
      </c>
      <c r="K3080" t="s">
        <v>199</v>
      </c>
      <c r="L3080" t="s">
        <v>199</v>
      </c>
      <c r="M3080" t="s">
        <v>199</v>
      </c>
      <c r="N3080" t="s">
        <v>199</v>
      </c>
      <c r="O3080" t="s">
        <v>199</v>
      </c>
      <c r="P3080" t="s">
        <v>199</v>
      </c>
      <c r="Q3080" s="80" t="s">
        <v>199</v>
      </c>
      <c r="R3080" s="79"/>
      <c r="T3080" t="s">
        <v>199</v>
      </c>
      <c r="U3080" t="s">
        <v>199</v>
      </c>
      <c r="V3080" t="s">
        <v>199</v>
      </c>
    </row>
    <row r="3081" spans="2:22" x14ac:dyDescent="0.25">
      <c r="B3081" t="s">
        <v>199</v>
      </c>
      <c r="C3081" s="79" t="s">
        <v>199</v>
      </c>
      <c r="E3081" t="s">
        <v>199</v>
      </c>
      <c r="F3081" t="s">
        <v>199</v>
      </c>
      <c r="G3081" t="s">
        <v>199</v>
      </c>
      <c r="H3081" t="s">
        <v>199</v>
      </c>
      <c r="I3081" t="s">
        <v>199</v>
      </c>
      <c r="J3081" t="s">
        <v>199</v>
      </c>
      <c r="K3081" t="s">
        <v>199</v>
      </c>
      <c r="L3081" t="s">
        <v>199</v>
      </c>
      <c r="M3081" t="s">
        <v>199</v>
      </c>
      <c r="N3081" t="s">
        <v>199</v>
      </c>
      <c r="O3081" t="s">
        <v>199</v>
      </c>
      <c r="P3081" t="s">
        <v>199</v>
      </c>
      <c r="Q3081" s="80" t="s">
        <v>199</v>
      </c>
      <c r="R3081" s="79"/>
      <c r="T3081" t="s">
        <v>199</v>
      </c>
      <c r="U3081" t="s">
        <v>199</v>
      </c>
      <c r="V3081" t="s">
        <v>199</v>
      </c>
    </row>
    <row r="3082" spans="2:22" x14ac:dyDescent="0.25">
      <c r="B3082" t="s">
        <v>199</v>
      </c>
      <c r="C3082" s="79" t="s">
        <v>199</v>
      </c>
      <c r="E3082" t="s">
        <v>199</v>
      </c>
      <c r="F3082" t="s">
        <v>199</v>
      </c>
      <c r="G3082" t="s">
        <v>199</v>
      </c>
      <c r="H3082" t="s">
        <v>199</v>
      </c>
      <c r="I3082" t="s">
        <v>199</v>
      </c>
      <c r="J3082" t="s">
        <v>199</v>
      </c>
      <c r="K3082" t="s">
        <v>199</v>
      </c>
      <c r="L3082" t="s">
        <v>199</v>
      </c>
      <c r="M3082" t="s">
        <v>199</v>
      </c>
      <c r="N3082" t="s">
        <v>199</v>
      </c>
      <c r="O3082" t="s">
        <v>199</v>
      </c>
      <c r="P3082" t="s">
        <v>199</v>
      </c>
      <c r="Q3082" s="80" t="s">
        <v>199</v>
      </c>
      <c r="R3082" s="79"/>
      <c r="T3082" t="s">
        <v>199</v>
      </c>
      <c r="U3082" t="s">
        <v>199</v>
      </c>
      <c r="V3082" t="s">
        <v>199</v>
      </c>
    </row>
    <row r="3083" spans="2:22" x14ac:dyDescent="0.25">
      <c r="B3083" t="s">
        <v>199</v>
      </c>
      <c r="C3083" s="79" t="s">
        <v>199</v>
      </c>
      <c r="E3083" t="s">
        <v>199</v>
      </c>
      <c r="F3083" t="s">
        <v>199</v>
      </c>
      <c r="G3083" t="s">
        <v>199</v>
      </c>
      <c r="H3083" t="s">
        <v>199</v>
      </c>
      <c r="I3083" t="s">
        <v>199</v>
      </c>
      <c r="J3083" t="s">
        <v>199</v>
      </c>
      <c r="K3083" t="s">
        <v>199</v>
      </c>
      <c r="L3083" t="s">
        <v>199</v>
      </c>
      <c r="M3083" t="s">
        <v>199</v>
      </c>
      <c r="N3083" t="s">
        <v>199</v>
      </c>
      <c r="O3083" t="s">
        <v>199</v>
      </c>
      <c r="P3083" t="s">
        <v>199</v>
      </c>
      <c r="Q3083" s="80" t="s">
        <v>199</v>
      </c>
      <c r="R3083" s="79"/>
      <c r="T3083" t="s">
        <v>199</v>
      </c>
      <c r="U3083" t="s">
        <v>199</v>
      </c>
      <c r="V3083" t="s">
        <v>199</v>
      </c>
    </row>
    <row r="3084" spans="2:22" x14ac:dyDescent="0.25">
      <c r="B3084" t="s">
        <v>199</v>
      </c>
      <c r="C3084" s="79" t="s">
        <v>199</v>
      </c>
      <c r="E3084" t="s">
        <v>199</v>
      </c>
      <c r="F3084" t="s">
        <v>199</v>
      </c>
      <c r="G3084" t="s">
        <v>199</v>
      </c>
      <c r="H3084" t="s">
        <v>199</v>
      </c>
      <c r="I3084" t="s">
        <v>199</v>
      </c>
      <c r="J3084" t="s">
        <v>199</v>
      </c>
      <c r="K3084" t="s">
        <v>199</v>
      </c>
      <c r="L3084" t="s">
        <v>199</v>
      </c>
      <c r="M3084" t="s">
        <v>199</v>
      </c>
      <c r="N3084" t="s">
        <v>199</v>
      </c>
      <c r="O3084" t="s">
        <v>199</v>
      </c>
      <c r="P3084" t="s">
        <v>199</v>
      </c>
      <c r="Q3084" s="80" t="s">
        <v>199</v>
      </c>
      <c r="R3084" s="79"/>
      <c r="T3084" t="s">
        <v>199</v>
      </c>
      <c r="U3084" t="s">
        <v>199</v>
      </c>
      <c r="V3084" t="s">
        <v>199</v>
      </c>
    </row>
    <row r="3085" spans="2:22" x14ac:dyDescent="0.25">
      <c r="B3085" t="s">
        <v>199</v>
      </c>
      <c r="C3085" s="79" t="s">
        <v>199</v>
      </c>
      <c r="E3085" t="s">
        <v>199</v>
      </c>
      <c r="F3085" t="s">
        <v>199</v>
      </c>
      <c r="G3085" t="s">
        <v>199</v>
      </c>
      <c r="H3085" t="s">
        <v>199</v>
      </c>
      <c r="I3085" t="s">
        <v>199</v>
      </c>
      <c r="J3085" t="s">
        <v>199</v>
      </c>
      <c r="K3085" t="s">
        <v>199</v>
      </c>
      <c r="L3085" t="s">
        <v>199</v>
      </c>
      <c r="M3085" t="s">
        <v>199</v>
      </c>
      <c r="N3085" t="s">
        <v>199</v>
      </c>
      <c r="O3085" t="s">
        <v>199</v>
      </c>
      <c r="P3085" t="s">
        <v>199</v>
      </c>
      <c r="Q3085" s="80" t="s">
        <v>199</v>
      </c>
      <c r="R3085" s="79"/>
      <c r="T3085" t="s">
        <v>199</v>
      </c>
      <c r="U3085" t="s">
        <v>199</v>
      </c>
      <c r="V3085" t="s">
        <v>199</v>
      </c>
    </row>
    <row r="3086" spans="2:22" x14ac:dyDescent="0.25">
      <c r="B3086" t="s">
        <v>199</v>
      </c>
      <c r="C3086" s="79" t="s">
        <v>199</v>
      </c>
      <c r="E3086" t="s">
        <v>199</v>
      </c>
      <c r="F3086" t="s">
        <v>199</v>
      </c>
      <c r="G3086" t="s">
        <v>199</v>
      </c>
      <c r="H3086" t="s">
        <v>199</v>
      </c>
      <c r="I3086" t="s">
        <v>199</v>
      </c>
      <c r="J3086" t="s">
        <v>199</v>
      </c>
      <c r="K3086" t="s">
        <v>199</v>
      </c>
      <c r="L3086" t="s">
        <v>199</v>
      </c>
      <c r="M3086" t="s">
        <v>199</v>
      </c>
      <c r="N3086" t="s">
        <v>199</v>
      </c>
      <c r="O3086" t="s">
        <v>199</v>
      </c>
      <c r="P3086" t="s">
        <v>199</v>
      </c>
      <c r="Q3086" s="80" t="s">
        <v>199</v>
      </c>
      <c r="R3086" s="79"/>
      <c r="T3086" t="s">
        <v>199</v>
      </c>
      <c r="U3086" t="s">
        <v>199</v>
      </c>
      <c r="V3086" t="s">
        <v>199</v>
      </c>
    </row>
    <row r="3087" spans="2:22" x14ac:dyDescent="0.25">
      <c r="B3087" t="s">
        <v>199</v>
      </c>
      <c r="C3087" s="79" t="s">
        <v>199</v>
      </c>
      <c r="E3087" t="s">
        <v>199</v>
      </c>
      <c r="F3087" t="s">
        <v>199</v>
      </c>
      <c r="G3087" t="s">
        <v>199</v>
      </c>
      <c r="H3087" t="s">
        <v>199</v>
      </c>
      <c r="I3087" t="s">
        <v>199</v>
      </c>
      <c r="J3087" t="s">
        <v>199</v>
      </c>
      <c r="K3087" t="s">
        <v>199</v>
      </c>
      <c r="L3087" t="s">
        <v>199</v>
      </c>
      <c r="M3087" t="s">
        <v>199</v>
      </c>
      <c r="N3087" t="s">
        <v>199</v>
      </c>
      <c r="O3087" t="s">
        <v>199</v>
      </c>
      <c r="P3087" t="s">
        <v>199</v>
      </c>
      <c r="Q3087" s="80" t="s">
        <v>199</v>
      </c>
      <c r="R3087" s="79"/>
      <c r="T3087" t="s">
        <v>199</v>
      </c>
      <c r="U3087" t="s">
        <v>199</v>
      </c>
      <c r="V3087" t="s">
        <v>199</v>
      </c>
    </row>
    <row r="3088" spans="2:22" x14ac:dyDescent="0.25">
      <c r="B3088" t="s">
        <v>199</v>
      </c>
      <c r="C3088" s="79" t="s">
        <v>199</v>
      </c>
      <c r="E3088" t="s">
        <v>199</v>
      </c>
      <c r="F3088" t="s">
        <v>199</v>
      </c>
      <c r="G3088" t="s">
        <v>199</v>
      </c>
      <c r="H3088" t="s">
        <v>199</v>
      </c>
      <c r="I3088" t="s">
        <v>199</v>
      </c>
      <c r="J3088" t="s">
        <v>199</v>
      </c>
      <c r="K3088" t="s">
        <v>199</v>
      </c>
      <c r="L3088" t="s">
        <v>199</v>
      </c>
      <c r="M3088" t="s">
        <v>199</v>
      </c>
      <c r="N3088" t="s">
        <v>199</v>
      </c>
      <c r="O3088" t="s">
        <v>199</v>
      </c>
      <c r="P3088" t="s">
        <v>199</v>
      </c>
      <c r="Q3088" s="80" t="s">
        <v>199</v>
      </c>
      <c r="R3088" s="79"/>
      <c r="T3088" t="s">
        <v>199</v>
      </c>
      <c r="U3088" t="s">
        <v>199</v>
      </c>
      <c r="V3088" t="s">
        <v>199</v>
      </c>
    </row>
    <row r="3089" spans="2:22" x14ac:dyDescent="0.25">
      <c r="B3089" t="s">
        <v>199</v>
      </c>
      <c r="C3089" s="79" t="s">
        <v>199</v>
      </c>
      <c r="E3089" t="s">
        <v>199</v>
      </c>
      <c r="F3089" t="s">
        <v>199</v>
      </c>
      <c r="G3089" t="s">
        <v>199</v>
      </c>
      <c r="H3089" t="s">
        <v>199</v>
      </c>
      <c r="I3089" t="s">
        <v>199</v>
      </c>
      <c r="J3089" t="s">
        <v>199</v>
      </c>
      <c r="K3089" t="s">
        <v>199</v>
      </c>
      <c r="L3089" t="s">
        <v>199</v>
      </c>
      <c r="M3089" t="s">
        <v>199</v>
      </c>
      <c r="N3089" t="s">
        <v>199</v>
      </c>
      <c r="O3089" t="s">
        <v>199</v>
      </c>
      <c r="P3089" t="s">
        <v>199</v>
      </c>
      <c r="Q3089" s="80" t="s">
        <v>199</v>
      </c>
      <c r="R3089" s="79"/>
      <c r="T3089" t="s">
        <v>199</v>
      </c>
      <c r="U3089" t="s">
        <v>199</v>
      </c>
      <c r="V3089" t="s">
        <v>199</v>
      </c>
    </row>
    <row r="3090" spans="2:22" x14ac:dyDescent="0.25">
      <c r="B3090" t="s">
        <v>199</v>
      </c>
      <c r="C3090" s="79" t="s">
        <v>199</v>
      </c>
      <c r="E3090" t="s">
        <v>199</v>
      </c>
      <c r="F3090" t="s">
        <v>199</v>
      </c>
      <c r="G3090" t="s">
        <v>199</v>
      </c>
      <c r="H3090" t="s">
        <v>199</v>
      </c>
      <c r="I3090" t="s">
        <v>199</v>
      </c>
      <c r="J3090" t="s">
        <v>199</v>
      </c>
      <c r="K3090" t="s">
        <v>199</v>
      </c>
      <c r="L3090" t="s">
        <v>199</v>
      </c>
      <c r="M3090" t="s">
        <v>199</v>
      </c>
      <c r="N3090" t="s">
        <v>199</v>
      </c>
      <c r="O3090" t="s">
        <v>199</v>
      </c>
      <c r="P3090" t="s">
        <v>199</v>
      </c>
      <c r="Q3090" s="80" t="s">
        <v>199</v>
      </c>
      <c r="R3090" s="79"/>
      <c r="T3090" t="s">
        <v>199</v>
      </c>
      <c r="U3090" t="s">
        <v>199</v>
      </c>
      <c r="V3090" t="s">
        <v>199</v>
      </c>
    </row>
    <row r="3091" spans="2:22" x14ac:dyDescent="0.25">
      <c r="B3091" t="s">
        <v>199</v>
      </c>
      <c r="C3091" s="79" t="s">
        <v>199</v>
      </c>
      <c r="E3091" t="s">
        <v>199</v>
      </c>
      <c r="F3091" t="s">
        <v>199</v>
      </c>
      <c r="G3091" t="s">
        <v>199</v>
      </c>
      <c r="H3091" t="s">
        <v>199</v>
      </c>
      <c r="I3091" t="s">
        <v>199</v>
      </c>
      <c r="J3091" t="s">
        <v>199</v>
      </c>
      <c r="K3091" t="s">
        <v>199</v>
      </c>
      <c r="L3091" t="s">
        <v>199</v>
      </c>
      <c r="M3091" t="s">
        <v>199</v>
      </c>
      <c r="N3091" t="s">
        <v>199</v>
      </c>
      <c r="O3091" t="s">
        <v>199</v>
      </c>
      <c r="P3091" t="s">
        <v>199</v>
      </c>
      <c r="Q3091" s="80" t="s">
        <v>199</v>
      </c>
      <c r="R3091" s="79"/>
      <c r="T3091" t="s">
        <v>199</v>
      </c>
      <c r="U3091" t="s">
        <v>199</v>
      </c>
      <c r="V3091" t="s">
        <v>199</v>
      </c>
    </row>
    <row r="3092" spans="2:22" x14ac:dyDescent="0.25">
      <c r="B3092" t="s">
        <v>199</v>
      </c>
      <c r="C3092" s="79" t="s">
        <v>199</v>
      </c>
      <c r="E3092" t="s">
        <v>199</v>
      </c>
      <c r="F3092" t="s">
        <v>199</v>
      </c>
      <c r="G3092" t="s">
        <v>199</v>
      </c>
      <c r="H3092" t="s">
        <v>199</v>
      </c>
      <c r="I3092" t="s">
        <v>199</v>
      </c>
      <c r="J3092" t="s">
        <v>199</v>
      </c>
      <c r="K3092" t="s">
        <v>199</v>
      </c>
      <c r="L3092" t="s">
        <v>199</v>
      </c>
      <c r="M3092" t="s">
        <v>199</v>
      </c>
      <c r="N3092" t="s">
        <v>199</v>
      </c>
      <c r="O3092" t="s">
        <v>199</v>
      </c>
      <c r="P3092" t="s">
        <v>199</v>
      </c>
      <c r="Q3092" s="80" t="s">
        <v>199</v>
      </c>
      <c r="R3092" s="79"/>
      <c r="T3092" t="s">
        <v>199</v>
      </c>
      <c r="U3092" t="s">
        <v>199</v>
      </c>
      <c r="V3092" t="s">
        <v>199</v>
      </c>
    </row>
    <row r="3093" spans="2:22" x14ac:dyDescent="0.25">
      <c r="B3093" t="s">
        <v>199</v>
      </c>
      <c r="C3093" s="79" t="s">
        <v>199</v>
      </c>
      <c r="E3093" t="s">
        <v>199</v>
      </c>
      <c r="F3093" t="s">
        <v>199</v>
      </c>
      <c r="G3093" t="s">
        <v>199</v>
      </c>
      <c r="H3093" t="s">
        <v>199</v>
      </c>
      <c r="I3093" t="s">
        <v>199</v>
      </c>
      <c r="J3093" t="s">
        <v>199</v>
      </c>
      <c r="K3093" t="s">
        <v>199</v>
      </c>
      <c r="L3093" t="s">
        <v>199</v>
      </c>
      <c r="M3093" t="s">
        <v>199</v>
      </c>
      <c r="N3093" t="s">
        <v>199</v>
      </c>
      <c r="O3093" t="s">
        <v>199</v>
      </c>
      <c r="P3093" t="s">
        <v>199</v>
      </c>
      <c r="Q3093" s="80" t="s">
        <v>199</v>
      </c>
      <c r="R3093" s="79"/>
      <c r="T3093" t="s">
        <v>199</v>
      </c>
      <c r="U3093" t="s">
        <v>199</v>
      </c>
      <c r="V3093" t="s">
        <v>199</v>
      </c>
    </row>
    <row r="3094" spans="2:22" x14ac:dyDescent="0.25">
      <c r="B3094" t="s">
        <v>199</v>
      </c>
      <c r="C3094" s="79" t="s">
        <v>199</v>
      </c>
      <c r="E3094" t="s">
        <v>199</v>
      </c>
      <c r="F3094" t="s">
        <v>199</v>
      </c>
      <c r="G3094" t="s">
        <v>199</v>
      </c>
      <c r="H3094" t="s">
        <v>199</v>
      </c>
      <c r="I3094" t="s">
        <v>199</v>
      </c>
      <c r="J3094" t="s">
        <v>199</v>
      </c>
      <c r="K3094" t="s">
        <v>199</v>
      </c>
      <c r="L3094" t="s">
        <v>199</v>
      </c>
      <c r="M3094" t="s">
        <v>199</v>
      </c>
      <c r="N3094" t="s">
        <v>199</v>
      </c>
      <c r="O3094" t="s">
        <v>199</v>
      </c>
      <c r="P3094" t="s">
        <v>199</v>
      </c>
      <c r="Q3094" s="80" t="s">
        <v>199</v>
      </c>
      <c r="R3094" s="79"/>
      <c r="T3094" t="s">
        <v>199</v>
      </c>
      <c r="U3094" t="s">
        <v>199</v>
      </c>
      <c r="V3094" t="s">
        <v>199</v>
      </c>
    </row>
    <row r="3095" spans="2:22" x14ac:dyDescent="0.25">
      <c r="B3095" t="s">
        <v>199</v>
      </c>
      <c r="C3095" s="79" t="s">
        <v>199</v>
      </c>
      <c r="E3095" t="s">
        <v>199</v>
      </c>
      <c r="F3095" t="s">
        <v>199</v>
      </c>
      <c r="G3095" t="s">
        <v>199</v>
      </c>
      <c r="H3095" t="s">
        <v>199</v>
      </c>
      <c r="I3095" t="s">
        <v>199</v>
      </c>
      <c r="J3095" t="s">
        <v>199</v>
      </c>
      <c r="K3095" t="s">
        <v>199</v>
      </c>
      <c r="L3095" t="s">
        <v>199</v>
      </c>
      <c r="M3095" t="s">
        <v>199</v>
      </c>
      <c r="N3095" t="s">
        <v>199</v>
      </c>
      <c r="O3095" t="s">
        <v>199</v>
      </c>
      <c r="P3095" t="s">
        <v>199</v>
      </c>
      <c r="Q3095" s="80" t="s">
        <v>199</v>
      </c>
      <c r="R3095" s="79"/>
      <c r="T3095" t="s">
        <v>199</v>
      </c>
      <c r="U3095" t="s">
        <v>199</v>
      </c>
      <c r="V3095" t="s">
        <v>199</v>
      </c>
    </row>
    <row r="3096" spans="2:22" x14ac:dyDescent="0.25">
      <c r="B3096" t="s">
        <v>199</v>
      </c>
      <c r="C3096" s="79" t="s">
        <v>199</v>
      </c>
      <c r="E3096" t="s">
        <v>199</v>
      </c>
      <c r="F3096" t="s">
        <v>199</v>
      </c>
      <c r="G3096" t="s">
        <v>199</v>
      </c>
      <c r="H3096" t="s">
        <v>199</v>
      </c>
      <c r="I3096" t="s">
        <v>199</v>
      </c>
      <c r="J3096" t="s">
        <v>199</v>
      </c>
      <c r="K3096" t="s">
        <v>199</v>
      </c>
      <c r="L3096" t="s">
        <v>199</v>
      </c>
      <c r="M3096" t="s">
        <v>199</v>
      </c>
      <c r="N3096" t="s">
        <v>199</v>
      </c>
      <c r="O3096" t="s">
        <v>199</v>
      </c>
      <c r="P3096" t="s">
        <v>199</v>
      </c>
      <c r="Q3096" s="80" t="s">
        <v>199</v>
      </c>
      <c r="R3096" s="79"/>
      <c r="T3096" t="s">
        <v>199</v>
      </c>
      <c r="U3096" t="s">
        <v>199</v>
      </c>
      <c r="V3096" t="s">
        <v>199</v>
      </c>
    </row>
    <row r="3097" spans="2:22" x14ac:dyDescent="0.25">
      <c r="B3097" t="s">
        <v>199</v>
      </c>
      <c r="C3097" s="79" t="s">
        <v>199</v>
      </c>
      <c r="E3097" t="s">
        <v>199</v>
      </c>
      <c r="F3097" t="s">
        <v>199</v>
      </c>
      <c r="G3097" t="s">
        <v>199</v>
      </c>
      <c r="H3097" t="s">
        <v>199</v>
      </c>
      <c r="I3097" t="s">
        <v>199</v>
      </c>
      <c r="J3097" t="s">
        <v>199</v>
      </c>
      <c r="K3097" t="s">
        <v>199</v>
      </c>
      <c r="L3097" t="s">
        <v>199</v>
      </c>
      <c r="M3097" t="s">
        <v>199</v>
      </c>
      <c r="N3097" t="s">
        <v>199</v>
      </c>
      <c r="O3097" t="s">
        <v>199</v>
      </c>
      <c r="P3097" t="s">
        <v>199</v>
      </c>
      <c r="Q3097" s="80" t="s">
        <v>199</v>
      </c>
      <c r="R3097" s="79"/>
      <c r="T3097" t="s">
        <v>199</v>
      </c>
      <c r="U3097" t="s">
        <v>199</v>
      </c>
      <c r="V3097" t="s">
        <v>199</v>
      </c>
    </row>
    <row r="3098" spans="2:22" x14ac:dyDescent="0.25">
      <c r="B3098" t="s">
        <v>199</v>
      </c>
      <c r="C3098" s="79" t="s">
        <v>199</v>
      </c>
      <c r="E3098" t="s">
        <v>199</v>
      </c>
      <c r="F3098" t="s">
        <v>199</v>
      </c>
      <c r="G3098" t="s">
        <v>199</v>
      </c>
      <c r="H3098" t="s">
        <v>199</v>
      </c>
      <c r="I3098" t="s">
        <v>199</v>
      </c>
      <c r="J3098" t="s">
        <v>199</v>
      </c>
      <c r="K3098" t="s">
        <v>199</v>
      </c>
      <c r="L3098" t="s">
        <v>199</v>
      </c>
      <c r="M3098" t="s">
        <v>199</v>
      </c>
      <c r="N3098" t="s">
        <v>199</v>
      </c>
      <c r="O3098" t="s">
        <v>199</v>
      </c>
      <c r="P3098" t="s">
        <v>199</v>
      </c>
      <c r="Q3098" s="80" t="s">
        <v>199</v>
      </c>
      <c r="R3098" s="79"/>
      <c r="T3098" t="s">
        <v>199</v>
      </c>
      <c r="U3098" t="s">
        <v>199</v>
      </c>
      <c r="V3098" t="s">
        <v>199</v>
      </c>
    </row>
    <row r="3099" spans="2:22" x14ac:dyDescent="0.25">
      <c r="B3099" t="s">
        <v>199</v>
      </c>
      <c r="C3099" s="79" t="s">
        <v>199</v>
      </c>
      <c r="E3099" t="s">
        <v>199</v>
      </c>
      <c r="F3099" t="s">
        <v>199</v>
      </c>
      <c r="G3099" t="s">
        <v>199</v>
      </c>
      <c r="H3099" t="s">
        <v>199</v>
      </c>
      <c r="I3099" t="s">
        <v>199</v>
      </c>
      <c r="J3099" t="s">
        <v>199</v>
      </c>
      <c r="K3099" t="s">
        <v>199</v>
      </c>
      <c r="L3099" t="s">
        <v>199</v>
      </c>
      <c r="M3099" t="s">
        <v>199</v>
      </c>
      <c r="N3099" t="s">
        <v>199</v>
      </c>
      <c r="O3099" t="s">
        <v>199</v>
      </c>
      <c r="P3099" t="s">
        <v>199</v>
      </c>
      <c r="Q3099" s="80" t="s">
        <v>199</v>
      </c>
      <c r="R3099" s="79"/>
      <c r="T3099" t="s">
        <v>199</v>
      </c>
      <c r="U3099" t="s">
        <v>199</v>
      </c>
      <c r="V3099" t="s">
        <v>199</v>
      </c>
    </row>
    <row r="3100" spans="2:22" x14ac:dyDescent="0.25">
      <c r="B3100" t="s">
        <v>199</v>
      </c>
      <c r="C3100" s="79" t="s">
        <v>199</v>
      </c>
      <c r="E3100" t="s">
        <v>199</v>
      </c>
      <c r="F3100" t="s">
        <v>199</v>
      </c>
      <c r="G3100" t="s">
        <v>199</v>
      </c>
      <c r="H3100" t="s">
        <v>199</v>
      </c>
      <c r="I3100" t="s">
        <v>199</v>
      </c>
      <c r="J3100" t="s">
        <v>199</v>
      </c>
      <c r="K3100" t="s">
        <v>199</v>
      </c>
      <c r="L3100" t="s">
        <v>199</v>
      </c>
      <c r="M3100" t="s">
        <v>199</v>
      </c>
      <c r="N3100" t="s">
        <v>199</v>
      </c>
      <c r="O3100" t="s">
        <v>199</v>
      </c>
      <c r="P3100" t="s">
        <v>199</v>
      </c>
      <c r="Q3100" s="80" t="s">
        <v>199</v>
      </c>
      <c r="R3100" s="79"/>
      <c r="T3100" t="s">
        <v>199</v>
      </c>
      <c r="U3100" t="s">
        <v>199</v>
      </c>
      <c r="V3100" t="s">
        <v>199</v>
      </c>
    </row>
    <row r="3101" spans="2:22" x14ac:dyDescent="0.25">
      <c r="B3101" t="s">
        <v>199</v>
      </c>
      <c r="C3101" s="79" t="s">
        <v>199</v>
      </c>
      <c r="E3101" t="s">
        <v>199</v>
      </c>
      <c r="F3101" t="s">
        <v>199</v>
      </c>
      <c r="G3101" t="s">
        <v>199</v>
      </c>
      <c r="H3101" t="s">
        <v>199</v>
      </c>
      <c r="I3101" t="s">
        <v>199</v>
      </c>
      <c r="J3101" t="s">
        <v>199</v>
      </c>
      <c r="K3101" t="s">
        <v>199</v>
      </c>
      <c r="L3101" t="s">
        <v>199</v>
      </c>
      <c r="M3101" t="s">
        <v>199</v>
      </c>
      <c r="N3101" t="s">
        <v>199</v>
      </c>
      <c r="O3101" t="s">
        <v>199</v>
      </c>
      <c r="P3101" t="s">
        <v>199</v>
      </c>
      <c r="Q3101" s="80" t="s">
        <v>199</v>
      </c>
      <c r="R3101" s="79"/>
      <c r="T3101" t="s">
        <v>199</v>
      </c>
      <c r="U3101" t="s">
        <v>199</v>
      </c>
      <c r="V3101" t="s">
        <v>199</v>
      </c>
    </row>
    <row r="3102" spans="2:22" x14ac:dyDescent="0.25">
      <c r="B3102" t="s">
        <v>199</v>
      </c>
      <c r="C3102" s="79" t="s">
        <v>199</v>
      </c>
      <c r="E3102" t="s">
        <v>199</v>
      </c>
      <c r="F3102" t="s">
        <v>199</v>
      </c>
      <c r="G3102" t="s">
        <v>199</v>
      </c>
      <c r="H3102" t="s">
        <v>199</v>
      </c>
      <c r="I3102" t="s">
        <v>199</v>
      </c>
      <c r="J3102" t="s">
        <v>199</v>
      </c>
      <c r="K3102" t="s">
        <v>199</v>
      </c>
      <c r="L3102" t="s">
        <v>199</v>
      </c>
      <c r="M3102" t="s">
        <v>199</v>
      </c>
      <c r="N3102" t="s">
        <v>199</v>
      </c>
      <c r="O3102" t="s">
        <v>199</v>
      </c>
      <c r="P3102" t="s">
        <v>199</v>
      </c>
      <c r="Q3102" s="80" t="s">
        <v>199</v>
      </c>
      <c r="R3102" s="79"/>
      <c r="T3102" t="s">
        <v>199</v>
      </c>
      <c r="U3102" t="s">
        <v>199</v>
      </c>
      <c r="V3102" t="s">
        <v>199</v>
      </c>
    </row>
    <row r="3103" spans="2:22" x14ac:dyDescent="0.25">
      <c r="B3103" t="s">
        <v>199</v>
      </c>
      <c r="C3103" s="79" t="s">
        <v>199</v>
      </c>
      <c r="E3103" t="s">
        <v>199</v>
      </c>
      <c r="F3103" t="s">
        <v>199</v>
      </c>
      <c r="G3103" t="s">
        <v>199</v>
      </c>
      <c r="H3103" t="s">
        <v>199</v>
      </c>
      <c r="I3103" t="s">
        <v>199</v>
      </c>
      <c r="J3103" t="s">
        <v>199</v>
      </c>
      <c r="K3103" t="s">
        <v>199</v>
      </c>
      <c r="L3103" t="s">
        <v>199</v>
      </c>
      <c r="M3103" t="s">
        <v>199</v>
      </c>
      <c r="N3103" t="s">
        <v>199</v>
      </c>
      <c r="O3103" t="s">
        <v>199</v>
      </c>
      <c r="P3103" t="s">
        <v>199</v>
      </c>
      <c r="Q3103" s="80" t="s">
        <v>199</v>
      </c>
      <c r="R3103" s="79"/>
      <c r="T3103" t="s">
        <v>199</v>
      </c>
      <c r="U3103" t="s">
        <v>199</v>
      </c>
      <c r="V3103" t="s">
        <v>199</v>
      </c>
    </row>
    <row r="3104" spans="2:22" x14ac:dyDescent="0.25">
      <c r="B3104" t="s">
        <v>199</v>
      </c>
      <c r="C3104" s="79" t="s">
        <v>199</v>
      </c>
      <c r="E3104" t="s">
        <v>199</v>
      </c>
      <c r="F3104" t="s">
        <v>199</v>
      </c>
      <c r="G3104" t="s">
        <v>199</v>
      </c>
      <c r="H3104" t="s">
        <v>199</v>
      </c>
      <c r="I3104" t="s">
        <v>199</v>
      </c>
      <c r="J3104" t="s">
        <v>199</v>
      </c>
      <c r="K3104" t="s">
        <v>199</v>
      </c>
      <c r="L3104" t="s">
        <v>199</v>
      </c>
      <c r="M3104" t="s">
        <v>199</v>
      </c>
      <c r="N3104" t="s">
        <v>199</v>
      </c>
      <c r="O3104" t="s">
        <v>199</v>
      </c>
      <c r="P3104" t="s">
        <v>199</v>
      </c>
      <c r="Q3104" s="80" t="s">
        <v>199</v>
      </c>
      <c r="R3104" s="79"/>
      <c r="T3104" t="s">
        <v>199</v>
      </c>
      <c r="U3104" t="s">
        <v>199</v>
      </c>
      <c r="V3104" t="s">
        <v>199</v>
      </c>
    </row>
    <row r="3105" spans="2:22" x14ac:dyDescent="0.25">
      <c r="B3105" t="s">
        <v>199</v>
      </c>
      <c r="C3105" s="79" t="s">
        <v>199</v>
      </c>
      <c r="E3105" t="s">
        <v>199</v>
      </c>
      <c r="F3105" t="s">
        <v>199</v>
      </c>
      <c r="G3105" t="s">
        <v>199</v>
      </c>
      <c r="H3105" t="s">
        <v>199</v>
      </c>
      <c r="I3105" t="s">
        <v>199</v>
      </c>
      <c r="J3105" t="s">
        <v>199</v>
      </c>
      <c r="K3105" t="s">
        <v>199</v>
      </c>
      <c r="L3105" t="s">
        <v>199</v>
      </c>
      <c r="M3105" t="s">
        <v>199</v>
      </c>
      <c r="N3105" t="s">
        <v>199</v>
      </c>
      <c r="O3105" t="s">
        <v>199</v>
      </c>
      <c r="P3105" t="s">
        <v>199</v>
      </c>
      <c r="Q3105" s="80" t="s">
        <v>199</v>
      </c>
      <c r="R3105" s="79"/>
      <c r="T3105" t="s">
        <v>199</v>
      </c>
      <c r="U3105" t="s">
        <v>199</v>
      </c>
      <c r="V3105" t="s">
        <v>199</v>
      </c>
    </row>
    <row r="3106" spans="2:22" x14ac:dyDescent="0.25">
      <c r="B3106" t="s">
        <v>199</v>
      </c>
      <c r="C3106" s="79" t="s">
        <v>199</v>
      </c>
      <c r="E3106" t="s">
        <v>199</v>
      </c>
      <c r="F3106" t="s">
        <v>199</v>
      </c>
      <c r="G3106" t="s">
        <v>199</v>
      </c>
      <c r="H3106" t="s">
        <v>199</v>
      </c>
      <c r="I3106" t="s">
        <v>199</v>
      </c>
      <c r="J3106" t="s">
        <v>199</v>
      </c>
      <c r="K3106" t="s">
        <v>199</v>
      </c>
      <c r="L3106" t="s">
        <v>199</v>
      </c>
      <c r="M3106" t="s">
        <v>199</v>
      </c>
      <c r="N3106" t="s">
        <v>199</v>
      </c>
      <c r="O3106" t="s">
        <v>199</v>
      </c>
      <c r="P3106" t="s">
        <v>199</v>
      </c>
      <c r="Q3106" s="80" t="s">
        <v>199</v>
      </c>
      <c r="R3106" s="79"/>
      <c r="T3106" t="s">
        <v>199</v>
      </c>
      <c r="U3106" t="s">
        <v>199</v>
      </c>
      <c r="V3106" t="s">
        <v>199</v>
      </c>
    </row>
    <row r="3107" spans="2:22" x14ac:dyDescent="0.25">
      <c r="B3107" t="s">
        <v>199</v>
      </c>
      <c r="C3107" s="79" t="s">
        <v>199</v>
      </c>
      <c r="E3107" t="s">
        <v>199</v>
      </c>
      <c r="F3107" t="s">
        <v>199</v>
      </c>
      <c r="G3107" t="s">
        <v>199</v>
      </c>
      <c r="H3107" t="s">
        <v>199</v>
      </c>
      <c r="I3107" t="s">
        <v>199</v>
      </c>
      <c r="J3107" t="s">
        <v>199</v>
      </c>
      <c r="K3107" t="s">
        <v>199</v>
      </c>
      <c r="L3107" t="s">
        <v>199</v>
      </c>
      <c r="M3107" t="s">
        <v>199</v>
      </c>
      <c r="N3107" t="s">
        <v>199</v>
      </c>
      <c r="O3107" t="s">
        <v>199</v>
      </c>
      <c r="P3107" t="s">
        <v>199</v>
      </c>
      <c r="Q3107" s="80" t="s">
        <v>199</v>
      </c>
      <c r="R3107" s="79"/>
      <c r="T3107" t="s">
        <v>199</v>
      </c>
      <c r="U3107" t="s">
        <v>199</v>
      </c>
      <c r="V3107" t="s">
        <v>199</v>
      </c>
    </row>
    <row r="3108" spans="2:22" x14ac:dyDescent="0.25">
      <c r="B3108" t="s">
        <v>199</v>
      </c>
      <c r="C3108" s="79" t="s">
        <v>199</v>
      </c>
      <c r="E3108" t="s">
        <v>199</v>
      </c>
      <c r="F3108" t="s">
        <v>199</v>
      </c>
      <c r="G3108" t="s">
        <v>199</v>
      </c>
      <c r="H3108" t="s">
        <v>199</v>
      </c>
      <c r="I3108" t="s">
        <v>199</v>
      </c>
      <c r="J3108" t="s">
        <v>199</v>
      </c>
      <c r="K3108" t="s">
        <v>199</v>
      </c>
      <c r="L3108" t="s">
        <v>199</v>
      </c>
      <c r="M3108" t="s">
        <v>199</v>
      </c>
      <c r="N3108" t="s">
        <v>199</v>
      </c>
      <c r="O3108" t="s">
        <v>199</v>
      </c>
      <c r="P3108" t="s">
        <v>199</v>
      </c>
      <c r="Q3108" s="80" t="s">
        <v>199</v>
      </c>
      <c r="R3108" s="79"/>
      <c r="T3108" t="s">
        <v>199</v>
      </c>
      <c r="U3108" t="s">
        <v>199</v>
      </c>
      <c r="V3108" t="s">
        <v>199</v>
      </c>
    </row>
    <row r="3109" spans="2:22" x14ac:dyDescent="0.25">
      <c r="B3109" t="s">
        <v>199</v>
      </c>
      <c r="C3109" s="79" t="s">
        <v>199</v>
      </c>
      <c r="E3109" t="s">
        <v>199</v>
      </c>
      <c r="F3109" t="s">
        <v>199</v>
      </c>
      <c r="G3109" t="s">
        <v>199</v>
      </c>
      <c r="H3109" t="s">
        <v>199</v>
      </c>
      <c r="I3109" t="s">
        <v>199</v>
      </c>
      <c r="J3109" t="s">
        <v>199</v>
      </c>
      <c r="K3109" t="s">
        <v>199</v>
      </c>
      <c r="L3109" t="s">
        <v>199</v>
      </c>
      <c r="M3109" t="s">
        <v>199</v>
      </c>
      <c r="N3109" t="s">
        <v>199</v>
      </c>
      <c r="O3109" t="s">
        <v>199</v>
      </c>
      <c r="P3109" t="s">
        <v>199</v>
      </c>
      <c r="Q3109" s="80" t="s">
        <v>199</v>
      </c>
      <c r="R3109" s="79"/>
      <c r="T3109" t="s">
        <v>199</v>
      </c>
      <c r="U3109" t="s">
        <v>199</v>
      </c>
      <c r="V3109" t="s">
        <v>199</v>
      </c>
    </row>
    <row r="3110" spans="2:22" x14ac:dyDescent="0.25">
      <c r="B3110" t="s">
        <v>199</v>
      </c>
      <c r="C3110" s="79" t="s">
        <v>199</v>
      </c>
      <c r="E3110" t="s">
        <v>199</v>
      </c>
      <c r="F3110" t="s">
        <v>199</v>
      </c>
      <c r="G3110" t="s">
        <v>199</v>
      </c>
      <c r="H3110" t="s">
        <v>199</v>
      </c>
      <c r="I3110" t="s">
        <v>199</v>
      </c>
      <c r="J3110" t="s">
        <v>199</v>
      </c>
      <c r="K3110" t="s">
        <v>199</v>
      </c>
      <c r="L3110" t="s">
        <v>199</v>
      </c>
      <c r="M3110" t="s">
        <v>199</v>
      </c>
      <c r="N3110" t="s">
        <v>199</v>
      </c>
      <c r="O3110" t="s">
        <v>199</v>
      </c>
      <c r="P3110" t="s">
        <v>199</v>
      </c>
      <c r="Q3110" s="80" t="s">
        <v>199</v>
      </c>
      <c r="R3110" s="79"/>
      <c r="T3110" t="s">
        <v>199</v>
      </c>
      <c r="U3110" t="s">
        <v>199</v>
      </c>
      <c r="V3110" t="s">
        <v>199</v>
      </c>
    </row>
    <row r="3111" spans="2:22" x14ac:dyDescent="0.25">
      <c r="B3111" t="s">
        <v>199</v>
      </c>
      <c r="C3111" s="79" t="s">
        <v>199</v>
      </c>
      <c r="E3111" t="s">
        <v>199</v>
      </c>
      <c r="F3111" t="s">
        <v>199</v>
      </c>
      <c r="G3111" t="s">
        <v>199</v>
      </c>
      <c r="H3111" t="s">
        <v>199</v>
      </c>
      <c r="I3111" t="s">
        <v>199</v>
      </c>
      <c r="J3111" t="s">
        <v>199</v>
      </c>
      <c r="K3111" t="s">
        <v>199</v>
      </c>
      <c r="L3111" t="s">
        <v>199</v>
      </c>
      <c r="M3111" t="s">
        <v>199</v>
      </c>
      <c r="N3111" t="s">
        <v>199</v>
      </c>
      <c r="O3111" t="s">
        <v>199</v>
      </c>
      <c r="P3111" t="s">
        <v>199</v>
      </c>
      <c r="Q3111" s="80" t="s">
        <v>199</v>
      </c>
      <c r="R3111" s="79"/>
      <c r="T3111" t="s">
        <v>199</v>
      </c>
      <c r="U3111" t="s">
        <v>199</v>
      </c>
      <c r="V3111" t="s">
        <v>199</v>
      </c>
    </row>
    <row r="3112" spans="2:22" x14ac:dyDescent="0.25">
      <c r="B3112" t="s">
        <v>199</v>
      </c>
      <c r="C3112" s="79" t="s">
        <v>199</v>
      </c>
      <c r="E3112" t="s">
        <v>199</v>
      </c>
      <c r="F3112" t="s">
        <v>199</v>
      </c>
      <c r="G3112" t="s">
        <v>199</v>
      </c>
      <c r="H3112" t="s">
        <v>199</v>
      </c>
      <c r="I3112" t="s">
        <v>199</v>
      </c>
      <c r="J3112" t="s">
        <v>199</v>
      </c>
      <c r="K3112" t="s">
        <v>199</v>
      </c>
      <c r="L3112" t="s">
        <v>199</v>
      </c>
      <c r="M3112" t="s">
        <v>199</v>
      </c>
      <c r="N3112" t="s">
        <v>199</v>
      </c>
      <c r="O3112" t="s">
        <v>199</v>
      </c>
      <c r="P3112" t="s">
        <v>199</v>
      </c>
      <c r="Q3112" s="80" t="s">
        <v>199</v>
      </c>
      <c r="R3112" s="79"/>
      <c r="T3112" t="s">
        <v>199</v>
      </c>
      <c r="U3112" t="s">
        <v>199</v>
      </c>
      <c r="V3112" t="s">
        <v>199</v>
      </c>
    </row>
    <row r="3113" spans="2:22" x14ac:dyDescent="0.25">
      <c r="B3113" t="s">
        <v>199</v>
      </c>
      <c r="C3113" s="79" t="s">
        <v>199</v>
      </c>
      <c r="E3113" t="s">
        <v>199</v>
      </c>
      <c r="F3113" t="s">
        <v>199</v>
      </c>
      <c r="G3113" t="s">
        <v>199</v>
      </c>
      <c r="H3113" t="s">
        <v>199</v>
      </c>
      <c r="I3113" t="s">
        <v>199</v>
      </c>
      <c r="J3113" t="s">
        <v>199</v>
      </c>
      <c r="K3113" t="s">
        <v>199</v>
      </c>
      <c r="L3113" t="s">
        <v>199</v>
      </c>
      <c r="M3113" t="s">
        <v>199</v>
      </c>
      <c r="N3113" t="s">
        <v>199</v>
      </c>
      <c r="O3113" t="s">
        <v>199</v>
      </c>
      <c r="P3113" t="s">
        <v>199</v>
      </c>
      <c r="Q3113" s="80" t="s">
        <v>199</v>
      </c>
      <c r="R3113" s="79"/>
      <c r="T3113" t="s">
        <v>199</v>
      </c>
      <c r="U3113" t="s">
        <v>199</v>
      </c>
      <c r="V3113" t="s">
        <v>199</v>
      </c>
    </row>
    <row r="3114" spans="2:22" x14ac:dyDescent="0.25">
      <c r="B3114" t="s">
        <v>199</v>
      </c>
      <c r="C3114" s="79" t="s">
        <v>199</v>
      </c>
      <c r="E3114" t="s">
        <v>199</v>
      </c>
      <c r="F3114" t="s">
        <v>199</v>
      </c>
      <c r="G3114" t="s">
        <v>199</v>
      </c>
      <c r="H3114" t="s">
        <v>199</v>
      </c>
      <c r="I3114" t="s">
        <v>199</v>
      </c>
      <c r="J3114" t="s">
        <v>199</v>
      </c>
      <c r="K3114" t="s">
        <v>199</v>
      </c>
      <c r="L3114" t="s">
        <v>199</v>
      </c>
      <c r="M3114" t="s">
        <v>199</v>
      </c>
      <c r="N3114" t="s">
        <v>199</v>
      </c>
      <c r="O3114" t="s">
        <v>199</v>
      </c>
      <c r="P3114" t="s">
        <v>199</v>
      </c>
      <c r="Q3114" s="80" t="s">
        <v>199</v>
      </c>
      <c r="R3114" s="79"/>
      <c r="T3114" t="s">
        <v>199</v>
      </c>
      <c r="U3114" t="s">
        <v>199</v>
      </c>
      <c r="V3114" t="s">
        <v>199</v>
      </c>
    </row>
    <row r="3115" spans="2:22" x14ac:dyDescent="0.25">
      <c r="B3115" t="s">
        <v>199</v>
      </c>
      <c r="C3115" s="79" t="s">
        <v>199</v>
      </c>
      <c r="E3115" t="s">
        <v>199</v>
      </c>
      <c r="F3115" t="s">
        <v>199</v>
      </c>
      <c r="G3115" t="s">
        <v>199</v>
      </c>
      <c r="H3115" t="s">
        <v>199</v>
      </c>
      <c r="I3115" t="s">
        <v>199</v>
      </c>
      <c r="J3115" t="s">
        <v>199</v>
      </c>
      <c r="K3115" t="s">
        <v>199</v>
      </c>
      <c r="L3115" t="s">
        <v>199</v>
      </c>
      <c r="M3115" t="s">
        <v>199</v>
      </c>
      <c r="N3115" t="s">
        <v>199</v>
      </c>
      <c r="O3115" t="s">
        <v>199</v>
      </c>
      <c r="P3115" t="s">
        <v>199</v>
      </c>
      <c r="Q3115" s="80" t="s">
        <v>199</v>
      </c>
      <c r="R3115" s="79"/>
      <c r="T3115" t="s">
        <v>199</v>
      </c>
      <c r="U3115" t="s">
        <v>199</v>
      </c>
      <c r="V3115" t="s">
        <v>199</v>
      </c>
    </row>
    <row r="3116" spans="2:22" x14ac:dyDescent="0.25">
      <c r="B3116" t="s">
        <v>199</v>
      </c>
      <c r="C3116" s="79" t="s">
        <v>199</v>
      </c>
      <c r="E3116" t="s">
        <v>199</v>
      </c>
      <c r="F3116" t="s">
        <v>199</v>
      </c>
      <c r="G3116" t="s">
        <v>199</v>
      </c>
      <c r="H3116" t="s">
        <v>199</v>
      </c>
      <c r="I3116" t="s">
        <v>199</v>
      </c>
      <c r="J3116" t="s">
        <v>199</v>
      </c>
      <c r="K3116" t="s">
        <v>199</v>
      </c>
      <c r="L3116" t="s">
        <v>199</v>
      </c>
      <c r="M3116" t="s">
        <v>199</v>
      </c>
      <c r="N3116" t="s">
        <v>199</v>
      </c>
      <c r="O3116" t="s">
        <v>199</v>
      </c>
      <c r="P3116" t="s">
        <v>199</v>
      </c>
      <c r="Q3116" s="80" t="s">
        <v>199</v>
      </c>
      <c r="R3116" s="79"/>
      <c r="T3116" t="s">
        <v>199</v>
      </c>
      <c r="U3116" t="s">
        <v>199</v>
      </c>
      <c r="V3116" t="s">
        <v>199</v>
      </c>
    </row>
    <row r="3117" spans="2:22" x14ac:dyDescent="0.25">
      <c r="B3117" t="s">
        <v>199</v>
      </c>
      <c r="C3117" s="79" t="s">
        <v>199</v>
      </c>
      <c r="E3117" t="s">
        <v>199</v>
      </c>
      <c r="F3117" t="s">
        <v>199</v>
      </c>
      <c r="G3117" t="s">
        <v>199</v>
      </c>
      <c r="H3117" t="s">
        <v>199</v>
      </c>
      <c r="I3117" t="s">
        <v>199</v>
      </c>
      <c r="J3117" t="s">
        <v>199</v>
      </c>
      <c r="K3117" t="s">
        <v>199</v>
      </c>
      <c r="L3117" t="s">
        <v>199</v>
      </c>
      <c r="M3117" t="s">
        <v>199</v>
      </c>
      <c r="N3117" t="s">
        <v>199</v>
      </c>
      <c r="O3117" t="s">
        <v>199</v>
      </c>
      <c r="P3117" t="s">
        <v>199</v>
      </c>
      <c r="Q3117" s="80" t="s">
        <v>199</v>
      </c>
      <c r="R3117" s="79"/>
      <c r="T3117" t="s">
        <v>199</v>
      </c>
      <c r="U3117" t="s">
        <v>199</v>
      </c>
      <c r="V3117" t="s">
        <v>199</v>
      </c>
    </row>
    <row r="3118" spans="2:22" x14ac:dyDescent="0.25">
      <c r="B3118" t="s">
        <v>199</v>
      </c>
      <c r="C3118" s="79" t="s">
        <v>199</v>
      </c>
      <c r="E3118" t="s">
        <v>199</v>
      </c>
      <c r="F3118" t="s">
        <v>199</v>
      </c>
      <c r="G3118" t="s">
        <v>199</v>
      </c>
      <c r="H3118" t="s">
        <v>199</v>
      </c>
      <c r="I3118" t="s">
        <v>199</v>
      </c>
      <c r="J3118" t="s">
        <v>199</v>
      </c>
      <c r="K3118" t="s">
        <v>199</v>
      </c>
      <c r="L3118" t="s">
        <v>199</v>
      </c>
      <c r="M3118" t="s">
        <v>199</v>
      </c>
      <c r="N3118" t="s">
        <v>199</v>
      </c>
      <c r="O3118" t="s">
        <v>199</v>
      </c>
      <c r="P3118" t="s">
        <v>199</v>
      </c>
      <c r="Q3118" s="80" t="s">
        <v>199</v>
      </c>
      <c r="R3118" s="79"/>
      <c r="T3118" t="s">
        <v>199</v>
      </c>
      <c r="U3118" t="s">
        <v>199</v>
      </c>
      <c r="V3118" t="s">
        <v>199</v>
      </c>
    </row>
    <row r="3119" spans="2:22" x14ac:dyDescent="0.25">
      <c r="B3119" t="s">
        <v>199</v>
      </c>
      <c r="C3119" s="79" t="s">
        <v>199</v>
      </c>
      <c r="E3119" t="s">
        <v>199</v>
      </c>
      <c r="F3119" t="s">
        <v>199</v>
      </c>
      <c r="G3119" t="s">
        <v>199</v>
      </c>
      <c r="H3119" t="s">
        <v>199</v>
      </c>
      <c r="I3119" t="s">
        <v>199</v>
      </c>
      <c r="J3119" t="s">
        <v>199</v>
      </c>
      <c r="K3119" t="s">
        <v>199</v>
      </c>
      <c r="L3119" t="s">
        <v>199</v>
      </c>
      <c r="M3119" t="s">
        <v>199</v>
      </c>
      <c r="N3119" t="s">
        <v>199</v>
      </c>
      <c r="O3119" t="s">
        <v>199</v>
      </c>
      <c r="P3119" t="s">
        <v>199</v>
      </c>
      <c r="Q3119" s="80" t="s">
        <v>199</v>
      </c>
      <c r="R3119" s="79"/>
      <c r="T3119" t="s">
        <v>199</v>
      </c>
      <c r="U3119" t="s">
        <v>199</v>
      </c>
      <c r="V3119" t="s">
        <v>199</v>
      </c>
    </row>
    <row r="3120" spans="2:22" x14ac:dyDescent="0.25">
      <c r="B3120" t="s">
        <v>199</v>
      </c>
      <c r="C3120" s="79" t="s">
        <v>199</v>
      </c>
      <c r="E3120" t="s">
        <v>199</v>
      </c>
      <c r="F3120" t="s">
        <v>199</v>
      </c>
      <c r="G3120" t="s">
        <v>199</v>
      </c>
      <c r="H3120" t="s">
        <v>199</v>
      </c>
      <c r="I3120" t="s">
        <v>199</v>
      </c>
      <c r="J3120" t="s">
        <v>199</v>
      </c>
      <c r="K3120" t="s">
        <v>199</v>
      </c>
      <c r="L3120" t="s">
        <v>199</v>
      </c>
      <c r="M3120" t="s">
        <v>199</v>
      </c>
      <c r="N3120" t="s">
        <v>199</v>
      </c>
      <c r="O3120" t="s">
        <v>199</v>
      </c>
      <c r="P3120" t="s">
        <v>199</v>
      </c>
      <c r="Q3120" s="80" t="s">
        <v>199</v>
      </c>
      <c r="R3120" s="79"/>
      <c r="T3120" t="s">
        <v>199</v>
      </c>
      <c r="U3120" t="s">
        <v>199</v>
      </c>
      <c r="V3120" t="s">
        <v>199</v>
      </c>
    </row>
    <row r="3121" spans="2:22" x14ac:dyDescent="0.25">
      <c r="B3121" t="s">
        <v>199</v>
      </c>
      <c r="C3121" s="79" t="s">
        <v>199</v>
      </c>
      <c r="E3121" t="s">
        <v>199</v>
      </c>
      <c r="F3121" t="s">
        <v>199</v>
      </c>
      <c r="G3121" t="s">
        <v>199</v>
      </c>
      <c r="H3121" t="s">
        <v>199</v>
      </c>
      <c r="I3121" t="s">
        <v>199</v>
      </c>
      <c r="J3121" t="s">
        <v>199</v>
      </c>
      <c r="K3121" t="s">
        <v>199</v>
      </c>
      <c r="L3121" t="s">
        <v>199</v>
      </c>
      <c r="M3121" t="s">
        <v>199</v>
      </c>
      <c r="N3121" t="s">
        <v>199</v>
      </c>
      <c r="O3121" t="s">
        <v>199</v>
      </c>
      <c r="P3121" t="s">
        <v>199</v>
      </c>
      <c r="Q3121" s="80" t="s">
        <v>199</v>
      </c>
      <c r="R3121" s="79"/>
      <c r="T3121" t="s">
        <v>199</v>
      </c>
      <c r="U3121" t="s">
        <v>199</v>
      </c>
      <c r="V3121" t="s">
        <v>199</v>
      </c>
    </row>
    <row r="3122" spans="2:22" x14ac:dyDescent="0.25">
      <c r="B3122" t="s">
        <v>199</v>
      </c>
      <c r="C3122" s="79" t="s">
        <v>199</v>
      </c>
      <c r="E3122" t="s">
        <v>199</v>
      </c>
      <c r="F3122" t="s">
        <v>199</v>
      </c>
      <c r="G3122" t="s">
        <v>199</v>
      </c>
      <c r="H3122" t="s">
        <v>199</v>
      </c>
      <c r="I3122" t="s">
        <v>199</v>
      </c>
      <c r="J3122" t="s">
        <v>199</v>
      </c>
      <c r="K3122" t="s">
        <v>199</v>
      </c>
      <c r="L3122" t="s">
        <v>199</v>
      </c>
      <c r="M3122" t="s">
        <v>199</v>
      </c>
      <c r="N3122" t="s">
        <v>199</v>
      </c>
      <c r="O3122" t="s">
        <v>199</v>
      </c>
      <c r="P3122" t="s">
        <v>199</v>
      </c>
      <c r="Q3122" s="80" t="s">
        <v>199</v>
      </c>
      <c r="R3122" s="79"/>
      <c r="T3122" t="s">
        <v>199</v>
      </c>
      <c r="U3122" t="s">
        <v>199</v>
      </c>
      <c r="V3122" t="s">
        <v>199</v>
      </c>
    </row>
    <row r="3123" spans="2:22" x14ac:dyDescent="0.25">
      <c r="B3123" t="s">
        <v>199</v>
      </c>
      <c r="C3123" s="79" t="s">
        <v>199</v>
      </c>
      <c r="E3123" t="s">
        <v>199</v>
      </c>
      <c r="F3123" t="s">
        <v>199</v>
      </c>
      <c r="G3123" t="s">
        <v>199</v>
      </c>
      <c r="H3123" t="s">
        <v>199</v>
      </c>
      <c r="I3123" t="s">
        <v>199</v>
      </c>
      <c r="J3123" t="s">
        <v>199</v>
      </c>
      <c r="K3123" t="s">
        <v>199</v>
      </c>
      <c r="L3123" t="s">
        <v>199</v>
      </c>
      <c r="M3123" t="s">
        <v>199</v>
      </c>
      <c r="N3123" t="s">
        <v>199</v>
      </c>
      <c r="O3123" t="s">
        <v>199</v>
      </c>
      <c r="P3123" t="s">
        <v>199</v>
      </c>
      <c r="Q3123" s="80" t="s">
        <v>199</v>
      </c>
      <c r="R3123" s="79"/>
      <c r="T3123" t="s">
        <v>199</v>
      </c>
      <c r="U3123" t="s">
        <v>199</v>
      </c>
      <c r="V3123" t="s">
        <v>199</v>
      </c>
    </row>
    <row r="3124" spans="2:22" x14ac:dyDescent="0.25">
      <c r="B3124" t="s">
        <v>199</v>
      </c>
      <c r="C3124" s="79" t="s">
        <v>199</v>
      </c>
      <c r="E3124" t="s">
        <v>199</v>
      </c>
      <c r="F3124" t="s">
        <v>199</v>
      </c>
      <c r="G3124" t="s">
        <v>199</v>
      </c>
      <c r="H3124" t="s">
        <v>199</v>
      </c>
      <c r="I3124" t="s">
        <v>199</v>
      </c>
      <c r="J3124" t="s">
        <v>199</v>
      </c>
      <c r="K3124" t="s">
        <v>199</v>
      </c>
      <c r="L3124" t="s">
        <v>199</v>
      </c>
      <c r="M3124" t="s">
        <v>199</v>
      </c>
      <c r="N3124" t="s">
        <v>199</v>
      </c>
      <c r="O3124" t="s">
        <v>199</v>
      </c>
      <c r="P3124" t="s">
        <v>199</v>
      </c>
      <c r="Q3124" s="80" t="s">
        <v>199</v>
      </c>
      <c r="R3124" s="79"/>
      <c r="T3124" t="s">
        <v>199</v>
      </c>
      <c r="U3124" t="s">
        <v>199</v>
      </c>
      <c r="V3124" t="s">
        <v>199</v>
      </c>
    </row>
    <row r="3125" spans="2:22" x14ac:dyDescent="0.25">
      <c r="B3125" t="s">
        <v>199</v>
      </c>
      <c r="C3125" s="79" t="s">
        <v>199</v>
      </c>
      <c r="E3125" t="s">
        <v>199</v>
      </c>
      <c r="F3125" t="s">
        <v>199</v>
      </c>
      <c r="G3125" t="s">
        <v>199</v>
      </c>
      <c r="H3125" t="s">
        <v>199</v>
      </c>
      <c r="I3125" t="s">
        <v>199</v>
      </c>
      <c r="J3125" t="s">
        <v>199</v>
      </c>
      <c r="K3125" t="s">
        <v>199</v>
      </c>
      <c r="L3125" t="s">
        <v>199</v>
      </c>
      <c r="M3125" t="s">
        <v>199</v>
      </c>
      <c r="N3125" t="s">
        <v>199</v>
      </c>
      <c r="O3125" t="s">
        <v>199</v>
      </c>
      <c r="P3125" t="s">
        <v>199</v>
      </c>
      <c r="Q3125" s="80" t="s">
        <v>199</v>
      </c>
      <c r="R3125" s="79"/>
      <c r="T3125" t="s">
        <v>199</v>
      </c>
      <c r="U3125" t="s">
        <v>199</v>
      </c>
      <c r="V3125" t="s">
        <v>199</v>
      </c>
    </row>
    <row r="3126" spans="2:22" x14ac:dyDescent="0.25">
      <c r="B3126" t="s">
        <v>199</v>
      </c>
      <c r="C3126" s="79" t="s">
        <v>199</v>
      </c>
      <c r="E3126" t="s">
        <v>199</v>
      </c>
      <c r="F3126" t="s">
        <v>199</v>
      </c>
      <c r="G3126" t="s">
        <v>199</v>
      </c>
      <c r="H3126" t="s">
        <v>199</v>
      </c>
      <c r="I3126" t="s">
        <v>199</v>
      </c>
      <c r="J3126" t="s">
        <v>199</v>
      </c>
      <c r="K3126" t="s">
        <v>199</v>
      </c>
      <c r="L3126" t="s">
        <v>199</v>
      </c>
      <c r="M3126" t="s">
        <v>199</v>
      </c>
      <c r="N3126" t="s">
        <v>199</v>
      </c>
      <c r="O3126" t="s">
        <v>199</v>
      </c>
      <c r="P3126" t="s">
        <v>199</v>
      </c>
      <c r="Q3126" s="80" t="s">
        <v>199</v>
      </c>
      <c r="R3126" s="79"/>
      <c r="T3126" t="s">
        <v>199</v>
      </c>
      <c r="U3126" t="s">
        <v>199</v>
      </c>
      <c r="V3126" t="s">
        <v>199</v>
      </c>
    </row>
    <row r="3127" spans="2:22" x14ac:dyDescent="0.25">
      <c r="B3127" t="s">
        <v>199</v>
      </c>
      <c r="C3127" s="79" t="s">
        <v>199</v>
      </c>
      <c r="E3127" t="s">
        <v>199</v>
      </c>
      <c r="F3127" t="s">
        <v>199</v>
      </c>
      <c r="G3127" t="s">
        <v>199</v>
      </c>
      <c r="H3127" t="s">
        <v>199</v>
      </c>
      <c r="I3127" t="s">
        <v>199</v>
      </c>
      <c r="J3127" t="s">
        <v>199</v>
      </c>
      <c r="K3127" t="s">
        <v>199</v>
      </c>
      <c r="L3127" t="s">
        <v>199</v>
      </c>
      <c r="M3127" t="s">
        <v>199</v>
      </c>
      <c r="N3127" t="s">
        <v>199</v>
      </c>
      <c r="O3127" t="s">
        <v>199</v>
      </c>
      <c r="P3127" t="s">
        <v>199</v>
      </c>
      <c r="Q3127" s="80" t="s">
        <v>199</v>
      </c>
      <c r="R3127" s="79"/>
      <c r="T3127" t="s">
        <v>199</v>
      </c>
      <c r="U3127" t="s">
        <v>199</v>
      </c>
      <c r="V3127" t="s">
        <v>199</v>
      </c>
    </row>
    <row r="3128" spans="2:22" x14ac:dyDescent="0.25">
      <c r="B3128" t="s">
        <v>199</v>
      </c>
      <c r="C3128" s="79" t="s">
        <v>199</v>
      </c>
      <c r="E3128" t="s">
        <v>199</v>
      </c>
      <c r="F3128" t="s">
        <v>199</v>
      </c>
      <c r="G3128" t="s">
        <v>199</v>
      </c>
      <c r="H3128" t="s">
        <v>199</v>
      </c>
      <c r="I3128" t="s">
        <v>199</v>
      </c>
      <c r="J3128" t="s">
        <v>199</v>
      </c>
      <c r="K3128" t="s">
        <v>199</v>
      </c>
      <c r="L3128" t="s">
        <v>199</v>
      </c>
      <c r="M3128" t="s">
        <v>199</v>
      </c>
      <c r="N3128" t="s">
        <v>199</v>
      </c>
      <c r="O3128" t="s">
        <v>199</v>
      </c>
      <c r="P3128" t="s">
        <v>199</v>
      </c>
      <c r="Q3128" s="80" t="s">
        <v>199</v>
      </c>
      <c r="R3128" s="79"/>
      <c r="T3128" t="s">
        <v>199</v>
      </c>
      <c r="U3128" t="s">
        <v>199</v>
      </c>
      <c r="V3128" t="s">
        <v>199</v>
      </c>
    </row>
    <row r="3129" spans="2:22" x14ac:dyDescent="0.25">
      <c r="B3129" t="s">
        <v>199</v>
      </c>
      <c r="C3129" s="79" t="s">
        <v>199</v>
      </c>
      <c r="E3129" t="s">
        <v>199</v>
      </c>
      <c r="F3129" t="s">
        <v>199</v>
      </c>
      <c r="G3129" t="s">
        <v>199</v>
      </c>
      <c r="H3129" t="s">
        <v>199</v>
      </c>
      <c r="I3129" t="s">
        <v>199</v>
      </c>
      <c r="J3129" t="s">
        <v>199</v>
      </c>
      <c r="K3129" t="s">
        <v>199</v>
      </c>
      <c r="L3129" t="s">
        <v>199</v>
      </c>
      <c r="M3129" t="s">
        <v>199</v>
      </c>
      <c r="N3129" t="s">
        <v>199</v>
      </c>
      <c r="O3129" t="s">
        <v>199</v>
      </c>
      <c r="P3129" t="s">
        <v>199</v>
      </c>
      <c r="Q3129" s="80" t="s">
        <v>199</v>
      </c>
      <c r="R3129" s="79"/>
      <c r="T3129" t="s">
        <v>199</v>
      </c>
      <c r="U3129" t="s">
        <v>199</v>
      </c>
      <c r="V3129" t="s">
        <v>199</v>
      </c>
    </row>
    <row r="3130" spans="2:22" x14ac:dyDescent="0.25">
      <c r="B3130" t="s">
        <v>199</v>
      </c>
      <c r="C3130" s="79" t="s">
        <v>199</v>
      </c>
      <c r="E3130" t="s">
        <v>199</v>
      </c>
      <c r="F3130" t="s">
        <v>199</v>
      </c>
      <c r="G3130" t="s">
        <v>199</v>
      </c>
      <c r="H3130" t="s">
        <v>199</v>
      </c>
      <c r="I3130" t="s">
        <v>199</v>
      </c>
      <c r="J3130" t="s">
        <v>199</v>
      </c>
      <c r="K3130" t="s">
        <v>199</v>
      </c>
      <c r="L3130" t="s">
        <v>199</v>
      </c>
      <c r="M3130" t="s">
        <v>199</v>
      </c>
      <c r="N3130" t="s">
        <v>199</v>
      </c>
      <c r="O3130" t="s">
        <v>199</v>
      </c>
      <c r="P3130" t="s">
        <v>199</v>
      </c>
      <c r="Q3130" s="80" t="s">
        <v>199</v>
      </c>
      <c r="R3130" s="79"/>
      <c r="T3130" t="s">
        <v>199</v>
      </c>
      <c r="U3130" t="s">
        <v>199</v>
      </c>
      <c r="V3130" t="s">
        <v>199</v>
      </c>
    </row>
    <row r="3131" spans="2:22" x14ac:dyDescent="0.25">
      <c r="B3131" t="s">
        <v>199</v>
      </c>
      <c r="C3131" s="79" t="s">
        <v>199</v>
      </c>
      <c r="E3131" t="s">
        <v>199</v>
      </c>
      <c r="F3131" t="s">
        <v>199</v>
      </c>
      <c r="G3131" t="s">
        <v>199</v>
      </c>
      <c r="H3131" t="s">
        <v>199</v>
      </c>
      <c r="I3131" t="s">
        <v>199</v>
      </c>
      <c r="J3131" t="s">
        <v>199</v>
      </c>
      <c r="K3131" t="s">
        <v>199</v>
      </c>
      <c r="L3131" t="s">
        <v>199</v>
      </c>
      <c r="M3131" t="s">
        <v>199</v>
      </c>
      <c r="N3131" t="s">
        <v>199</v>
      </c>
      <c r="O3131" t="s">
        <v>199</v>
      </c>
      <c r="P3131" t="s">
        <v>199</v>
      </c>
      <c r="Q3131" s="80" t="s">
        <v>199</v>
      </c>
      <c r="R3131" s="79"/>
      <c r="T3131" t="s">
        <v>199</v>
      </c>
      <c r="U3131" t="s">
        <v>199</v>
      </c>
      <c r="V3131" t="s">
        <v>199</v>
      </c>
    </row>
    <row r="3132" spans="2:22" x14ac:dyDescent="0.25">
      <c r="B3132" t="s">
        <v>199</v>
      </c>
      <c r="C3132" s="79" t="s">
        <v>199</v>
      </c>
      <c r="E3132" t="s">
        <v>199</v>
      </c>
      <c r="F3132" t="s">
        <v>199</v>
      </c>
      <c r="G3132" t="s">
        <v>199</v>
      </c>
      <c r="H3132" t="s">
        <v>199</v>
      </c>
      <c r="I3132" t="s">
        <v>199</v>
      </c>
      <c r="J3132" t="s">
        <v>199</v>
      </c>
      <c r="K3132" t="s">
        <v>199</v>
      </c>
      <c r="L3132" t="s">
        <v>199</v>
      </c>
      <c r="M3132" t="s">
        <v>199</v>
      </c>
      <c r="N3132" t="s">
        <v>199</v>
      </c>
      <c r="O3132" t="s">
        <v>199</v>
      </c>
      <c r="P3132" t="s">
        <v>199</v>
      </c>
      <c r="Q3132" s="80" t="s">
        <v>199</v>
      </c>
      <c r="R3132" s="79"/>
      <c r="T3132" t="s">
        <v>199</v>
      </c>
      <c r="U3132" t="s">
        <v>199</v>
      </c>
      <c r="V3132" t="s">
        <v>199</v>
      </c>
    </row>
    <row r="3133" spans="2:22" x14ac:dyDescent="0.25">
      <c r="B3133" t="s">
        <v>199</v>
      </c>
      <c r="C3133" s="79" t="s">
        <v>199</v>
      </c>
      <c r="E3133" t="s">
        <v>199</v>
      </c>
      <c r="F3133" t="s">
        <v>199</v>
      </c>
      <c r="G3133" t="s">
        <v>199</v>
      </c>
      <c r="H3133" t="s">
        <v>199</v>
      </c>
      <c r="I3133" t="s">
        <v>199</v>
      </c>
      <c r="J3133" t="s">
        <v>199</v>
      </c>
      <c r="K3133" t="s">
        <v>199</v>
      </c>
      <c r="L3133" t="s">
        <v>199</v>
      </c>
      <c r="M3133" t="s">
        <v>199</v>
      </c>
      <c r="N3133" t="s">
        <v>199</v>
      </c>
      <c r="O3133" t="s">
        <v>199</v>
      </c>
      <c r="P3133" t="s">
        <v>199</v>
      </c>
      <c r="Q3133" s="80" t="s">
        <v>199</v>
      </c>
      <c r="R3133" s="79"/>
      <c r="T3133" t="s">
        <v>199</v>
      </c>
      <c r="U3133" t="s">
        <v>199</v>
      </c>
      <c r="V3133" t="s">
        <v>199</v>
      </c>
    </row>
    <row r="3134" spans="2:22" x14ac:dyDescent="0.25">
      <c r="B3134" t="s">
        <v>199</v>
      </c>
      <c r="C3134" s="79" t="s">
        <v>199</v>
      </c>
      <c r="E3134" t="s">
        <v>199</v>
      </c>
      <c r="F3134" t="s">
        <v>199</v>
      </c>
      <c r="G3134" t="s">
        <v>199</v>
      </c>
      <c r="H3134" t="s">
        <v>199</v>
      </c>
      <c r="I3134" t="s">
        <v>199</v>
      </c>
      <c r="J3134" t="s">
        <v>199</v>
      </c>
      <c r="K3134" t="s">
        <v>199</v>
      </c>
      <c r="L3134" t="s">
        <v>199</v>
      </c>
      <c r="M3134" t="s">
        <v>199</v>
      </c>
      <c r="N3134" t="s">
        <v>199</v>
      </c>
      <c r="O3134" t="s">
        <v>199</v>
      </c>
      <c r="P3134" t="s">
        <v>199</v>
      </c>
      <c r="Q3134" s="80" t="s">
        <v>199</v>
      </c>
      <c r="R3134" s="79"/>
      <c r="T3134" t="s">
        <v>199</v>
      </c>
      <c r="U3134" t="s">
        <v>199</v>
      </c>
      <c r="V3134" t="s">
        <v>199</v>
      </c>
    </row>
    <row r="3135" spans="2:22" x14ac:dyDescent="0.25">
      <c r="B3135" t="s">
        <v>199</v>
      </c>
      <c r="C3135" s="79" t="s">
        <v>199</v>
      </c>
      <c r="E3135" t="s">
        <v>199</v>
      </c>
      <c r="F3135" t="s">
        <v>199</v>
      </c>
      <c r="G3135" t="s">
        <v>199</v>
      </c>
      <c r="H3135" t="s">
        <v>199</v>
      </c>
      <c r="I3135" t="s">
        <v>199</v>
      </c>
      <c r="J3135" t="s">
        <v>199</v>
      </c>
      <c r="K3135" t="s">
        <v>199</v>
      </c>
      <c r="L3135" t="s">
        <v>199</v>
      </c>
      <c r="M3135" t="s">
        <v>199</v>
      </c>
      <c r="N3135" t="s">
        <v>199</v>
      </c>
      <c r="O3135" t="s">
        <v>199</v>
      </c>
      <c r="P3135" t="s">
        <v>199</v>
      </c>
      <c r="Q3135" s="80" t="s">
        <v>199</v>
      </c>
      <c r="R3135" s="79"/>
      <c r="T3135" t="s">
        <v>199</v>
      </c>
      <c r="U3135" t="s">
        <v>199</v>
      </c>
      <c r="V3135" t="s">
        <v>199</v>
      </c>
    </row>
    <row r="3136" spans="2:22" x14ac:dyDescent="0.25">
      <c r="B3136" t="s">
        <v>199</v>
      </c>
      <c r="C3136" s="79" t="s">
        <v>199</v>
      </c>
      <c r="E3136" t="s">
        <v>199</v>
      </c>
      <c r="F3136" t="s">
        <v>199</v>
      </c>
      <c r="G3136" t="s">
        <v>199</v>
      </c>
      <c r="H3136" t="s">
        <v>199</v>
      </c>
      <c r="I3136" t="s">
        <v>199</v>
      </c>
      <c r="J3136" t="s">
        <v>199</v>
      </c>
      <c r="K3136" t="s">
        <v>199</v>
      </c>
      <c r="L3136" t="s">
        <v>199</v>
      </c>
      <c r="M3136" t="s">
        <v>199</v>
      </c>
      <c r="N3136" t="s">
        <v>199</v>
      </c>
      <c r="O3136" t="s">
        <v>199</v>
      </c>
      <c r="P3136" t="s">
        <v>199</v>
      </c>
      <c r="Q3136" s="80" t="s">
        <v>199</v>
      </c>
      <c r="R3136" s="79"/>
      <c r="T3136" t="s">
        <v>199</v>
      </c>
      <c r="U3136" t="s">
        <v>199</v>
      </c>
      <c r="V3136" t="s">
        <v>199</v>
      </c>
    </row>
    <row r="3137" spans="2:22" x14ac:dyDescent="0.25">
      <c r="B3137" t="s">
        <v>199</v>
      </c>
      <c r="C3137" s="79" t="s">
        <v>199</v>
      </c>
      <c r="E3137" t="s">
        <v>199</v>
      </c>
      <c r="F3137" t="s">
        <v>199</v>
      </c>
      <c r="G3137" t="s">
        <v>199</v>
      </c>
      <c r="H3137" t="s">
        <v>199</v>
      </c>
      <c r="I3137" t="s">
        <v>199</v>
      </c>
      <c r="J3137" t="s">
        <v>199</v>
      </c>
      <c r="K3137" t="s">
        <v>199</v>
      </c>
      <c r="L3137" t="s">
        <v>199</v>
      </c>
      <c r="M3137" t="s">
        <v>199</v>
      </c>
      <c r="N3137" t="s">
        <v>199</v>
      </c>
      <c r="O3137" t="s">
        <v>199</v>
      </c>
      <c r="P3137" t="s">
        <v>199</v>
      </c>
      <c r="Q3137" s="80" t="s">
        <v>199</v>
      </c>
      <c r="R3137" s="79"/>
      <c r="T3137" t="s">
        <v>199</v>
      </c>
      <c r="U3137" t="s">
        <v>199</v>
      </c>
      <c r="V3137" t="s">
        <v>199</v>
      </c>
    </row>
    <row r="3138" spans="2:22" x14ac:dyDescent="0.25">
      <c r="B3138" t="s">
        <v>199</v>
      </c>
      <c r="C3138" s="79" t="s">
        <v>199</v>
      </c>
      <c r="E3138" t="s">
        <v>199</v>
      </c>
      <c r="F3138" t="s">
        <v>199</v>
      </c>
      <c r="G3138" t="s">
        <v>199</v>
      </c>
      <c r="H3138" t="s">
        <v>199</v>
      </c>
      <c r="I3138" t="s">
        <v>199</v>
      </c>
      <c r="J3138" t="s">
        <v>199</v>
      </c>
      <c r="K3138" t="s">
        <v>199</v>
      </c>
      <c r="L3138" t="s">
        <v>199</v>
      </c>
      <c r="M3138" t="s">
        <v>199</v>
      </c>
      <c r="N3138" t="s">
        <v>199</v>
      </c>
      <c r="O3138" t="s">
        <v>199</v>
      </c>
      <c r="P3138" t="s">
        <v>199</v>
      </c>
      <c r="Q3138" s="80" t="s">
        <v>199</v>
      </c>
      <c r="R3138" s="79"/>
      <c r="T3138" t="s">
        <v>199</v>
      </c>
      <c r="U3138" t="s">
        <v>199</v>
      </c>
      <c r="V3138" t="s">
        <v>199</v>
      </c>
    </row>
    <row r="3139" spans="2:22" x14ac:dyDescent="0.25">
      <c r="B3139" t="s">
        <v>199</v>
      </c>
      <c r="C3139" s="79" t="s">
        <v>199</v>
      </c>
      <c r="E3139" t="s">
        <v>199</v>
      </c>
      <c r="F3139" t="s">
        <v>199</v>
      </c>
      <c r="G3139" t="s">
        <v>199</v>
      </c>
      <c r="H3139" t="s">
        <v>199</v>
      </c>
      <c r="I3139" t="s">
        <v>199</v>
      </c>
      <c r="J3139" t="s">
        <v>199</v>
      </c>
      <c r="K3139" t="s">
        <v>199</v>
      </c>
      <c r="L3139" t="s">
        <v>199</v>
      </c>
      <c r="M3139" t="s">
        <v>199</v>
      </c>
      <c r="N3139" t="s">
        <v>199</v>
      </c>
      <c r="O3139" t="s">
        <v>199</v>
      </c>
      <c r="P3139" t="s">
        <v>199</v>
      </c>
      <c r="Q3139" s="80" t="s">
        <v>199</v>
      </c>
      <c r="R3139" s="79"/>
      <c r="T3139" t="s">
        <v>199</v>
      </c>
      <c r="U3139" t="s">
        <v>199</v>
      </c>
      <c r="V3139" t="s">
        <v>199</v>
      </c>
    </row>
    <row r="3140" spans="2:22" x14ac:dyDescent="0.25">
      <c r="B3140" t="s">
        <v>199</v>
      </c>
      <c r="C3140" s="79" t="s">
        <v>199</v>
      </c>
      <c r="E3140" t="s">
        <v>199</v>
      </c>
      <c r="F3140" t="s">
        <v>199</v>
      </c>
      <c r="G3140" t="s">
        <v>199</v>
      </c>
      <c r="H3140" t="s">
        <v>199</v>
      </c>
      <c r="I3140" t="s">
        <v>199</v>
      </c>
      <c r="J3140" t="s">
        <v>199</v>
      </c>
      <c r="K3140" t="s">
        <v>199</v>
      </c>
      <c r="L3140" t="s">
        <v>199</v>
      </c>
      <c r="M3140" t="s">
        <v>199</v>
      </c>
      <c r="N3140" t="s">
        <v>199</v>
      </c>
      <c r="O3140" t="s">
        <v>199</v>
      </c>
      <c r="P3140" t="s">
        <v>199</v>
      </c>
      <c r="Q3140" s="80" t="s">
        <v>199</v>
      </c>
      <c r="R3140" s="79"/>
      <c r="T3140" t="s">
        <v>199</v>
      </c>
      <c r="U3140" t="s">
        <v>199</v>
      </c>
      <c r="V3140" t="s">
        <v>199</v>
      </c>
    </row>
    <row r="3141" spans="2:22" x14ac:dyDescent="0.25">
      <c r="B3141" t="s">
        <v>199</v>
      </c>
      <c r="C3141" s="79" t="s">
        <v>199</v>
      </c>
      <c r="E3141" t="s">
        <v>199</v>
      </c>
      <c r="F3141" t="s">
        <v>199</v>
      </c>
      <c r="G3141" t="s">
        <v>199</v>
      </c>
      <c r="H3141" t="s">
        <v>199</v>
      </c>
      <c r="I3141" t="s">
        <v>199</v>
      </c>
      <c r="J3141" t="s">
        <v>199</v>
      </c>
      <c r="K3141" t="s">
        <v>199</v>
      </c>
      <c r="L3141" t="s">
        <v>199</v>
      </c>
      <c r="M3141" t="s">
        <v>199</v>
      </c>
      <c r="N3141" t="s">
        <v>199</v>
      </c>
      <c r="O3141" t="s">
        <v>199</v>
      </c>
      <c r="P3141" t="s">
        <v>199</v>
      </c>
      <c r="Q3141" s="80" t="s">
        <v>199</v>
      </c>
      <c r="R3141" s="79"/>
      <c r="T3141" t="s">
        <v>199</v>
      </c>
      <c r="U3141" t="s">
        <v>199</v>
      </c>
      <c r="V3141" t="s">
        <v>199</v>
      </c>
    </row>
    <row r="3142" spans="2:22" x14ac:dyDescent="0.25">
      <c r="B3142" t="s">
        <v>199</v>
      </c>
      <c r="C3142" s="79" t="s">
        <v>199</v>
      </c>
      <c r="E3142" t="s">
        <v>199</v>
      </c>
      <c r="F3142" t="s">
        <v>199</v>
      </c>
      <c r="G3142" t="s">
        <v>199</v>
      </c>
      <c r="H3142" t="s">
        <v>199</v>
      </c>
      <c r="I3142" t="s">
        <v>199</v>
      </c>
      <c r="J3142" t="s">
        <v>199</v>
      </c>
      <c r="K3142" t="s">
        <v>199</v>
      </c>
      <c r="L3142" t="s">
        <v>199</v>
      </c>
      <c r="M3142" t="s">
        <v>199</v>
      </c>
      <c r="N3142" t="s">
        <v>199</v>
      </c>
      <c r="O3142" t="s">
        <v>199</v>
      </c>
      <c r="P3142" t="s">
        <v>199</v>
      </c>
      <c r="Q3142" s="80" t="s">
        <v>199</v>
      </c>
      <c r="R3142" s="79"/>
      <c r="T3142" t="s">
        <v>199</v>
      </c>
      <c r="U3142" t="s">
        <v>199</v>
      </c>
      <c r="V3142" t="s">
        <v>199</v>
      </c>
    </row>
    <row r="3143" spans="2:22" x14ac:dyDescent="0.25">
      <c r="B3143" t="s">
        <v>199</v>
      </c>
      <c r="C3143" s="79" t="s">
        <v>199</v>
      </c>
      <c r="E3143" t="s">
        <v>199</v>
      </c>
      <c r="F3143" t="s">
        <v>199</v>
      </c>
      <c r="G3143" t="s">
        <v>199</v>
      </c>
      <c r="H3143" t="s">
        <v>199</v>
      </c>
      <c r="I3143" t="s">
        <v>199</v>
      </c>
      <c r="J3143" t="s">
        <v>199</v>
      </c>
      <c r="K3143" t="s">
        <v>199</v>
      </c>
      <c r="L3143" t="s">
        <v>199</v>
      </c>
      <c r="M3143" t="s">
        <v>199</v>
      </c>
      <c r="N3143" t="s">
        <v>199</v>
      </c>
      <c r="O3143" t="s">
        <v>199</v>
      </c>
      <c r="P3143" t="s">
        <v>199</v>
      </c>
      <c r="Q3143" s="80" t="s">
        <v>199</v>
      </c>
      <c r="R3143" s="79"/>
      <c r="T3143" t="s">
        <v>199</v>
      </c>
      <c r="U3143" t="s">
        <v>199</v>
      </c>
      <c r="V3143" t="s">
        <v>199</v>
      </c>
    </row>
    <row r="3144" spans="2:22" x14ac:dyDescent="0.25">
      <c r="B3144" t="s">
        <v>199</v>
      </c>
      <c r="C3144" s="79" t="s">
        <v>199</v>
      </c>
      <c r="E3144" t="s">
        <v>199</v>
      </c>
      <c r="F3144" t="s">
        <v>199</v>
      </c>
      <c r="G3144" t="s">
        <v>199</v>
      </c>
      <c r="H3144" t="s">
        <v>199</v>
      </c>
      <c r="I3144" t="s">
        <v>199</v>
      </c>
      <c r="J3144" t="s">
        <v>199</v>
      </c>
      <c r="K3144" t="s">
        <v>199</v>
      </c>
      <c r="L3144" t="s">
        <v>199</v>
      </c>
      <c r="M3144" t="s">
        <v>199</v>
      </c>
      <c r="N3144" t="s">
        <v>199</v>
      </c>
      <c r="O3144" t="s">
        <v>199</v>
      </c>
      <c r="P3144" t="s">
        <v>199</v>
      </c>
      <c r="Q3144" s="80" t="s">
        <v>199</v>
      </c>
      <c r="R3144" s="79"/>
      <c r="T3144" t="s">
        <v>199</v>
      </c>
      <c r="U3144" t="s">
        <v>199</v>
      </c>
      <c r="V3144" t="s">
        <v>199</v>
      </c>
    </row>
    <row r="3145" spans="2:22" x14ac:dyDescent="0.25">
      <c r="B3145" t="s">
        <v>199</v>
      </c>
      <c r="C3145" s="79" t="s">
        <v>199</v>
      </c>
      <c r="E3145" t="s">
        <v>199</v>
      </c>
      <c r="F3145" t="s">
        <v>199</v>
      </c>
      <c r="G3145" t="s">
        <v>199</v>
      </c>
      <c r="H3145" t="s">
        <v>199</v>
      </c>
      <c r="I3145" t="s">
        <v>199</v>
      </c>
      <c r="J3145" t="s">
        <v>199</v>
      </c>
      <c r="K3145" t="s">
        <v>199</v>
      </c>
      <c r="L3145" t="s">
        <v>199</v>
      </c>
      <c r="M3145" t="s">
        <v>199</v>
      </c>
      <c r="N3145" t="s">
        <v>199</v>
      </c>
      <c r="O3145" t="s">
        <v>199</v>
      </c>
      <c r="P3145" t="s">
        <v>199</v>
      </c>
      <c r="Q3145" s="80" t="s">
        <v>199</v>
      </c>
      <c r="R3145" s="79"/>
      <c r="T3145" t="s">
        <v>199</v>
      </c>
      <c r="U3145" t="s">
        <v>199</v>
      </c>
      <c r="V3145" t="s">
        <v>199</v>
      </c>
    </row>
    <row r="3146" spans="2:22" x14ac:dyDescent="0.25">
      <c r="B3146" t="s">
        <v>199</v>
      </c>
      <c r="C3146" s="79" t="s">
        <v>199</v>
      </c>
      <c r="E3146" t="s">
        <v>199</v>
      </c>
      <c r="F3146" t="s">
        <v>199</v>
      </c>
      <c r="G3146" t="s">
        <v>199</v>
      </c>
      <c r="H3146" t="s">
        <v>199</v>
      </c>
      <c r="I3146" t="s">
        <v>199</v>
      </c>
      <c r="J3146" t="s">
        <v>199</v>
      </c>
      <c r="K3146" t="s">
        <v>199</v>
      </c>
      <c r="L3146" t="s">
        <v>199</v>
      </c>
      <c r="M3146" t="s">
        <v>199</v>
      </c>
      <c r="N3146" t="s">
        <v>199</v>
      </c>
      <c r="O3146" t="s">
        <v>199</v>
      </c>
      <c r="P3146" t="s">
        <v>199</v>
      </c>
      <c r="Q3146" s="80" t="s">
        <v>199</v>
      </c>
      <c r="R3146" s="79"/>
      <c r="T3146" t="s">
        <v>199</v>
      </c>
      <c r="U3146" t="s">
        <v>199</v>
      </c>
      <c r="V3146" t="s">
        <v>199</v>
      </c>
    </row>
    <row r="3147" spans="2:22" x14ac:dyDescent="0.25">
      <c r="B3147" t="s">
        <v>199</v>
      </c>
      <c r="C3147" s="79" t="s">
        <v>199</v>
      </c>
      <c r="E3147" t="s">
        <v>199</v>
      </c>
      <c r="F3147" t="s">
        <v>199</v>
      </c>
      <c r="G3147" t="s">
        <v>199</v>
      </c>
      <c r="H3147" t="s">
        <v>199</v>
      </c>
      <c r="I3147" t="s">
        <v>199</v>
      </c>
      <c r="J3147" t="s">
        <v>199</v>
      </c>
      <c r="K3147" t="s">
        <v>199</v>
      </c>
      <c r="L3147" t="s">
        <v>199</v>
      </c>
      <c r="M3147" t="s">
        <v>199</v>
      </c>
      <c r="N3147" t="s">
        <v>199</v>
      </c>
      <c r="O3147" t="s">
        <v>199</v>
      </c>
      <c r="P3147" t="s">
        <v>199</v>
      </c>
      <c r="Q3147" s="80" t="s">
        <v>199</v>
      </c>
      <c r="R3147" s="79"/>
      <c r="T3147" t="s">
        <v>199</v>
      </c>
      <c r="U3147" t="s">
        <v>199</v>
      </c>
      <c r="V3147" t="s">
        <v>199</v>
      </c>
    </row>
    <row r="3148" spans="2:22" x14ac:dyDescent="0.25">
      <c r="C3148" s="79"/>
    </row>
    <row r="3149" spans="2:22" x14ac:dyDescent="0.25">
      <c r="C3149" s="79"/>
    </row>
    <row r="3150" spans="2:22" x14ac:dyDescent="0.25">
      <c r="C3150" s="79"/>
    </row>
    <row r="3151" spans="2:22" x14ac:dyDescent="0.25">
      <c r="C3151" s="79"/>
    </row>
    <row r="3152" spans="2:22" x14ac:dyDescent="0.25">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EFF70C8-CD54-4226-9632-5F7CFE1161C5}">
  <ds:schemaRefs>
    <ds:schemaRef ds:uri="http://schemas.microsoft.com/sharepoint/v3/contenttype/forms"/>
  </ds:schemaRefs>
</ds:datastoreItem>
</file>

<file path=customXml/itemProps2.xml><?xml version="1.0" encoding="utf-8"?>
<ds:datastoreItem xmlns:ds="http://schemas.openxmlformats.org/officeDocument/2006/customXml" ds:itemID="{D676C15C-95F2-4411-9C4C-3C83D7530364}"/>
</file>

<file path=customXml/itemProps3.xml><?xml version="1.0" encoding="utf-8"?>
<ds:datastoreItem xmlns:ds="http://schemas.openxmlformats.org/officeDocument/2006/customXml" ds:itemID="{7CDD1467-510A-4E24-BB05-971E59F1D9E4}">
  <ds:schemaRefs>
    <ds:schemaRef ds:uri="http://schemas.microsoft.com/DataMashup"/>
  </ds:schemaRefs>
</ds:datastoreItem>
</file>

<file path=customXml/itemProps4.xml><?xml version="1.0" encoding="utf-8"?>
<ds:datastoreItem xmlns:ds="http://schemas.openxmlformats.org/officeDocument/2006/customXml" ds:itemID="{BAE67490-B7EB-4243-BF31-738AEC53A878}">
  <ds:schemaRefs>
    <ds:schemaRef ds:uri="http://schemas.microsoft.com/office/2006/metadata/properties"/>
    <ds:schemaRef ds:uri="http://schemas.microsoft.com/office/infopath/2007/PartnerControls"/>
    <ds:schemaRef ds:uri="dc808d36-874f-4b27-aec2-2fd649817929"/>
    <ds:schemaRef ds:uri="f8135ccf-0908-4d8c-8b6a-2ec449ff78ed"/>
    <ds:schemaRef ds:uri="f2466082-b6bf-4153-98c3-3c41e85fda1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CoverPage!Área_de_impresión</vt:lpstr>
      <vt:lpstr>GJ!Área_de_impresión</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2023-09-19T19:53:50Z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0x0101003206C8355D678A459F2EF8957171B231</vt:lpwstr>
  </property>
  <property fmtid="{D5CDD505-2E9C-101B-9397-08002B2CF9AE}" pid="3" name="MediaServiceImageTags">
    <vt:lpwstr/>
  </property>
</Properties>
</file>